
<file path=[Content_Types].xml><?xml version="1.0" encoding="utf-8"?>
<Types xmlns="http://schemas.openxmlformats.org/package/2006/content-types">
  <Override PartName="/xl/worksheets/sheet15.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metadata" ContentType="application/binary"/>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120" yWindow="-120" windowWidth="20730" windowHeight="11160" firstSheet="2" activeTab="12"/>
  </bookViews>
  <sheets>
    <sheet name="Planilha Resumo" sheetId="1" r:id="rId1"/>
    <sheet name="Planilha Orçamentária" sheetId="2" r:id="rId2"/>
    <sheet name="CCUs Não SINAPI" sheetId="7" r:id="rId3"/>
    <sheet name="CCUs SINAPI" sheetId="6" r:id="rId4"/>
    <sheet name="CCUs PRÓPRIA" sheetId="8" r:id="rId5"/>
    <sheet name="Memória de Cálculo" sheetId="3" r:id="rId6"/>
    <sheet name="CURVAABC" sheetId="4" r:id="rId7"/>
    <sheet name="Cronograma" sheetId="5" r:id="rId8"/>
    <sheet name="CCUs VRF (Não SINAPI)" sheetId="9" state="hidden" r:id="rId9"/>
    <sheet name="Mapa Cotações" sheetId="10" r:id="rId10"/>
    <sheet name="BDI Padrão" sheetId="12" r:id="rId11"/>
    <sheet name="BDI Diferenciado" sheetId="13" r:id="rId12"/>
    <sheet name="Encargos Sociais" sheetId="14" r:id="rId13"/>
    <sheet name="Referência NÃO DESONERADO" sheetId="15" state="hidden" r:id="rId14"/>
    <sheet name="Referência DESONERADO" sheetId="16" state="hidden" r:id="rId15"/>
  </sheets>
  <definedNames>
    <definedName name="_xlnm.Print_Area" localSheetId="2">'CCUs Não SINAPI'!$A$1:$G$2113</definedName>
    <definedName name="_xlnm.Print_Area" localSheetId="4">'CCUs PRÓPRIA'!$A$1:$G$108</definedName>
    <definedName name="_xlnm.Print_Area" localSheetId="3">'CCUs SINAPI'!$A$1:$J$708</definedName>
    <definedName name="_xlnm.Print_Area" localSheetId="7">Cronograma!$A$1:$H$83</definedName>
    <definedName name="_xlnm.Print_Area" localSheetId="12">'Encargos Sociais'!$A$1:$F$55</definedName>
    <definedName name="_xlnm.Print_Area" localSheetId="5">'Memória de Cálculo'!$A$2:$J$2298</definedName>
    <definedName name="_xlnm.Print_Area" localSheetId="1">'Planilha Orçamentária'!$B$1:$M$215</definedName>
  </definedNames>
  <calcPr calcId="191029"/>
  <extLst>
    <ext uri="GoogleSheetsCustomDataVersion2">
      <go:sheetsCustomData xmlns:go="http://customooxmlschemas.google.com/" r:id="rId20" roundtripDataChecksum="1BSu5GkPbgMIh0ydekouXkVynD9aWK6RQ9uK+DC+QXE="/>
    </ext>
  </extLst>
</workbook>
</file>

<file path=xl/calcChain.xml><?xml version="1.0" encoding="utf-8"?>
<calcChain xmlns="http://schemas.openxmlformats.org/spreadsheetml/2006/main">
  <c r="K7" i="8"/>
  <c r="F98" s="1"/>
  <c r="M2" i="6"/>
  <c r="I688" s="1"/>
  <c r="J688" s="1"/>
  <c r="K7" i="7"/>
  <c r="F2099" s="1"/>
  <c r="G2099" s="1"/>
  <c r="F81" i="16"/>
  <c r="F81" i="15"/>
  <c r="F49" i="14"/>
  <c r="E49"/>
  <c r="D49"/>
  <c r="C49"/>
  <c r="F45"/>
  <c r="E45"/>
  <c r="D45"/>
  <c r="C45"/>
  <c r="F38"/>
  <c r="E38"/>
  <c r="D38"/>
  <c r="C38"/>
  <c r="F26"/>
  <c r="F50" s="1"/>
  <c r="E26"/>
  <c r="D26"/>
  <c r="C26"/>
  <c r="E11"/>
  <c r="C11"/>
  <c r="B11"/>
  <c r="A11"/>
  <c r="E10"/>
  <c r="C10"/>
  <c r="B10"/>
  <c r="A10"/>
  <c r="B5"/>
  <c r="A5"/>
  <c r="B4"/>
  <c r="A4"/>
  <c r="B3"/>
  <c r="A3"/>
  <c r="B2"/>
  <c r="A2"/>
  <c r="D14" i="13"/>
  <c r="F28" s="1"/>
  <c r="F32" s="1"/>
  <c r="I5" i="2" s="1"/>
  <c r="F10" i="13"/>
  <c r="E10"/>
  <c r="B10"/>
  <c r="A10"/>
  <c r="B5"/>
  <c r="A5"/>
  <c r="B4"/>
  <c r="A4"/>
  <c r="B3"/>
  <c r="A3"/>
  <c r="B2"/>
  <c r="A2"/>
  <c r="B42" i="12"/>
  <c r="B41"/>
  <c r="D14"/>
  <c r="F29" s="1"/>
  <c r="F33" s="1"/>
  <c r="F10"/>
  <c r="E10"/>
  <c r="B10"/>
  <c r="A10"/>
  <c r="B5"/>
  <c r="A5"/>
  <c r="B4"/>
  <c r="A4"/>
  <c r="B3"/>
  <c r="A3"/>
  <c r="B2"/>
  <c r="A2"/>
  <c r="F3053" i="9"/>
  <c r="F3029"/>
  <c r="F3005"/>
  <c r="F2861"/>
  <c r="F2837"/>
  <c r="F2813"/>
  <c r="F2789"/>
  <c r="F2765"/>
  <c r="F2741"/>
  <c r="F2717"/>
  <c r="F2573"/>
  <c r="F2549"/>
  <c r="F2525"/>
  <c r="F2501"/>
  <c r="F2477"/>
  <c r="F2453"/>
  <c r="F2429"/>
  <c r="F2285"/>
  <c r="F2261"/>
  <c r="F2237"/>
  <c r="F2213"/>
  <c r="F2189"/>
  <c r="F2165"/>
  <c r="F2141"/>
  <c r="F2021"/>
  <c r="F1973"/>
  <c r="F1949"/>
  <c r="F1925"/>
  <c r="F750"/>
  <c r="F630"/>
  <c r="F606"/>
  <c r="F318"/>
  <c r="F246"/>
  <c r="J16" i="10"/>
  <c r="M16" s="1"/>
  <c r="G11"/>
  <c r="B11"/>
  <c r="A11"/>
  <c r="I10"/>
  <c r="G10"/>
  <c r="B10"/>
  <c r="A10"/>
  <c r="B5"/>
  <c r="A5"/>
  <c r="B4"/>
  <c r="A4"/>
  <c r="B3"/>
  <c r="A3"/>
  <c r="B2"/>
  <c r="A2"/>
  <c r="F3878" i="9"/>
  <c r="D3878"/>
  <c r="G3878" s="1"/>
  <c r="G3879" s="1"/>
  <c r="C3878"/>
  <c r="G3873"/>
  <c r="G3872"/>
  <c r="G3871"/>
  <c r="G3870"/>
  <c r="G3864"/>
  <c r="G3866" s="1"/>
  <c r="F3854"/>
  <c r="D3854"/>
  <c r="G3854" s="1"/>
  <c r="G3855" s="1"/>
  <c r="C3854"/>
  <c r="G3849"/>
  <c r="G3848"/>
  <c r="G3847"/>
  <c r="G3846"/>
  <c r="G3850" s="1"/>
  <c r="G3842"/>
  <c r="G3840"/>
  <c r="F3830"/>
  <c r="D3830"/>
  <c r="G3830" s="1"/>
  <c r="G3831" s="1"/>
  <c r="C3830"/>
  <c r="G3825"/>
  <c r="G3824"/>
  <c r="G3823"/>
  <c r="G3822"/>
  <c r="G3816"/>
  <c r="G3818" s="1"/>
  <c r="F3806"/>
  <c r="D3806"/>
  <c r="G3806" s="1"/>
  <c r="G3807" s="1"/>
  <c r="C3806"/>
  <c r="G3801"/>
  <c r="G3800"/>
  <c r="G3799"/>
  <c r="G3798"/>
  <c r="G3792"/>
  <c r="G3794" s="1"/>
  <c r="F3782"/>
  <c r="D3782"/>
  <c r="G3782" s="1"/>
  <c r="G3783" s="1"/>
  <c r="C3782"/>
  <c r="G3777"/>
  <c r="G3776"/>
  <c r="G3775"/>
  <c r="G3774"/>
  <c r="G3768"/>
  <c r="G3770" s="1"/>
  <c r="F3758"/>
  <c r="D3758"/>
  <c r="G3758" s="1"/>
  <c r="G3759" s="1"/>
  <c r="C3758"/>
  <c r="G3753"/>
  <c r="G3752"/>
  <c r="G3751"/>
  <c r="G3750"/>
  <c r="G3754" s="1"/>
  <c r="G3744"/>
  <c r="G3746" s="1"/>
  <c r="F3734"/>
  <c r="D3734"/>
  <c r="G3734" s="1"/>
  <c r="G3735" s="1"/>
  <c r="C3734"/>
  <c r="G3729"/>
  <c r="G3728"/>
  <c r="G3727"/>
  <c r="G3726"/>
  <c r="G3722"/>
  <c r="G3720"/>
  <c r="G3710"/>
  <c r="G3711" s="1"/>
  <c r="F3710"/>
  <c r="D3710"/>
  <c r="C3710"/>
  <c r="G3705"/>
  <c r="G3704"/>
  <c r="G3703"/>
  <c r="G3702"/>
  <c r="G3698"/>
  <c r="G3696"/>
  <c r="F3686"/>
  <c r="D3686"/>
  <c r="G3686" s="1"/>
  <c r="G3687" s="1"/>
  <c r="C3686"/>
  <c r="G3681"/>
  <c r="G3680"/>
  <c r="G3679"/>
  <c r="G3678"/>
  <c r="G3677"/>
  <c r="G3676"/>
  <c r="G3671"/>
  <c r="G3670"/>
  <c r="G3672" s="1"/>
  <c r="F3660"/>
  <c r="D3660"/>
  <c r="G3660" s="1"/>
  <c r="G3661" s="1"/>
  <c r="C3660"/>
  <c r="G3655"/>
  <c r="G3654"/>
  <c r="G3653"/>
  <c r="G3652"/>
  <c r="G3651"/>
  <c r="G3656" s="1"/>
  <c r="G3650"/>
  <c r="G3645"/>
  <c r="G3644"/>
  <c r="G3646" s="1"/>
  <c r="F3634"/>
  <c r="D3634"/>
  <c r="G3634" s="1"/>
  <c r="G3635" s="1"/>
  <c r="C3634"/>
  <c r="G3629"/>
  <c r="G3628"/>
  <c r="G3627"/>
  <c r="G3626"/>
  <c r="G3620"/>
  <c r="G3622" s="1"/>
  <c r="F3610"/>
  <c r="D3610"/>
  <c r="G3610" s="1"/>
  <c r="G3611" s="1"/>
  <c r="C3610"/>
  <c r="G3606"/>
  <c r="G3596"/>
  <c r="G3598" s="1"/>
  <c r="F3586"/>
  <c r="D3586"/>
  <c r="G3586" s="1"/>
  <c r="G3587" s="1"/>
  <c r="C3586"/>
  <c r="G3581"/>
  <c r="G3580"/>
  <c r="G3579"/>
  <c r="G3578"/>
  <c r="G3573"/>
  <c r="G3572"/>
  <c r="F3562"/>
  <c r="D3562"/>
  <c r="G3562" s="1"/>
  <c r="G3563" s="1"/>
  <c r="C3562"/>
  <c r="G3557"/>
  <c r="G3556"/>
  <c r="G3555"/>
  <c r="G3554"/>
  <c r="G3558" s="1"/>
  <c r="G3549"/>
  <c r="G3548"/>
  <c r="F3538"/>
  <c r="D3538"/>
  <c r="G3538" s="1"/>
  <c r="G3539" s="1"/>
  <c r="C3538"/>
  <c r="G3533"/>
  <c r="G3532"/>
  <c r="G3531"/>
  <c r="G3530"/>
  <c r="G3534" s="1"/>
  <c r="G3525"/>
  <c r="G3524"/>
  <c r="G3526" s="1"/>
  <c r="F3514"/>
  <c r="D3514"/>
  <c r="G3514" s="1"/>
  <c r="G3515" s="1"/>
  <c r="C3514"/>
  <c r="G3509"/>
  <c r="G3508"/>
  <c r="G3507"/>
  <c r="G3506"/>
  <c r="G3510" s="1"/>
  <c r="G3500"/>
  <c r="G3502" s="1"/>
  <c r="F3490"/>
  <c r="D3490"/>
  <c r="G3490" s="1"/>
  <c r="G3491" s="1"/>
  <c r="C3490"/>
  <c r="G3485"/>
  <c r="G3484"/>
  <c r="G3483"/>
  <c r="G3482"/>
  <c r="G3486" s="1"/>
  <c r="G3478"/>
  <c r="G3476"/>
  <c r="F3466"/>
  <c r="D3466"/>
  <c r="G3466" s="1"/>
  <c r="G3467" s="1"/>
  <c r="C3466"/>
  <c r="G3461"/>
  <c r="G3460"/>
  <c r="G3459"/>
  <c r="G3458"/>
  <c r="G3454"/>
  <c r="G3452"/>
  <c r="F3442"/>
  <c r="D3442"/>
  <c r="G3442" s="1"/>
  <c r="G3443" s="1"/>
  <c r="C3442"/>
  <c r="G3437"/>
  <c r="G3436"/>
  <c r="G3435"/>
  <c r="G3434"/>
  <c r="G3428"/>
  <c r="G3430" s="1"/>
  <c r="F3418"/>
  <c r="D3418"/>
  <c r="G3418" s="1"/>
  <c r="G3419" s="1"/>
  <c r="C3418"/>
  <c r="G3413"/>
  <c r="G3412"/>
  <c r="G3411"/>
  <c r="G3410"/>
  <c r="G3404"/>
  <c r="G3406" s="1"/>
  <c r="F3394"/>
  <c r="D3394"/>
  <c r="G3394" s="1"/>
  <c r="G3395" s="1"/>
  <c r="C3394"/>
  <c r="G3389"/>
  <c r="G3388"/>
  <c r="G3387"/>
  <c r="G3386"/>
  <c r="G3390" s="1"/>
  <c r="G3380"/>
  <c r="G3382" s="1"/>
  <c r="F3370"/>
  <c r="D3370"/>
  <c r="G3370" s="1"/>
  <c r="G3371" s="1"/>
  <c r="C3370"/>
  <c r="G3365"/>
  <c r="G3364"/>
  <c r="G3363"/>
  <c r="G3362"/>
  <c r="G3366" s="1"/>
  <c r="G3356"/>
  <c r="G3358" s="1"/>
  <c r="F3346"/>
  <c r="D3346"/>
  <c r="G3346" s="1"/>
  <c r="G3347" s="1"/>
  <c r="C3346"/>
  <c r="G3341"/>
  <c r="G3340"/>
  <c r="G3339"/>
  <c r="G3338"/>
  <c r="G3342" s="1"/>
  <c r="G3332"/>
  <c r="G3334" s="1"/>
  <c r="F3322"/>
  <c r="D3322"/>
  <c r="G3322" s="1"/>
  <c r="G3323" s="1"/>
  <c r="C3322"/>
  <c r="G3317"/>
  <c r="G3316"/>
  <c r="G3315"/>
  <c r="G3314"/>
  <c r="G3308"/>
  <c r="G3310" s="1"/>
  <c r="F3298"/>
  <c r="D3298"/>
  <c r="G3298" s="1"/>
  <c r="G3299" s="1"/>
  <c r="C3298"/>
  <c r="G3293"/>
  <c r="G3292"/>
  <c r="G3291"/>
  <c r="G3290"/>
  <c r="G3285"/>
  <c r="G3284"/>
  <c r="G3286" s="1"/>
  <c r="F3274"/>
  <c r="D3274"/>
  <c r="G3274" s="1"/>
  <c r="G3275" s="1"/>
  <c r="C3274"/>
  <c r="G3269"/>
  <c r="G3268"/>
  <c r="G3267"/>
  <c r="G3266"/>
  <c r="G3262"/>
  <c r="G3260"/>
  <c r="F3250"/>
  <c r="D3250"/>
  <c r="G3250" s="1"/>
  <c r="G3251" s="1"/>
  <c r="C3250"/>
  <c r="G3245"/>
  <c r="G3244"/>
  <c r="G3243"/>
  <c r="G3242"/>
  <c r="G3236"/>
  <c r="G3238" s="1"/>
  <c r="F3226"/>
  <c r="D3226"/>
  <c r="G3226" s="1"/>
  <c r="G3227" s="1"/>
  <c r="C3226"/>
  <c r="G3221"/>
  <c r="G3220"/>
  <c r="G3219"/>
  <c r="G3218"/>
  <c r="G3212"/>
  <c r="G3214" s="1"/>
  <c r="F3202"/>
  <c r="D3202"/>
  <c r="G3202" s="1"/>
  <c r="G3203" s="1"/>
  <c r="C3202"/>
  <c r="G3197"/>
  <c r="G3196"/>
  <c r="G3195"/>
  <c r="G3194"/>
  <c r="G3198" s="1"/>
  <c r="G3188"/>
  <c r="G3190" s="1"/>
  <c r="F3178"/>
  <c r="D3178"/>
  <c r="G3178" s="1"/>
  <c r="G3179" s="1"/>
  <c r="C3178"/>
  <c r="G3173"/>
  <c r="G3172"/>
  <c r="G3171"/>
  <c r="G3170"/>
  <c r="G3164"/>
  <c r="G3166" s="1"/>
  <c r="F3154"/>
  <c r="D3154"/>
  <c r="G3154" s="1"/>
  <c r="G3155" s="1"/>
  <c r="C3154"/>
  <c r="G3149"/>
  <c r="G3150" s="1"/>
  <c r="G3148"/>
  <c r="G3147"/>
  <c r="G3146"/>
  <c r="G3140"/>
  <c r="G3142" s="1"/>
  <c r="F3130"/>
  <c r="D3130"/>
  <c r="G3130" s="1"/>
  <c r="G3131" s="1"/>
  <c r="C3130"/>
  <c r="G3125"/>
  <c r="G3124"/>
  <c r="G3123"/>
  <c r="G3122"/>
  <c r="G3118"/>
  <c r="G3116"/>
  <c r="G3106"/>
  <c r="G3107" s="1"/>
  <c r="F3106"/>
  <c r="D3106"/>
  <c r="C3106"/>
  <c r="G3102"/>
  <c r="G3093"/>
  <c r="G3095" s="1"/>
  <c r="F3083"/>
  <c r="D3083"/>
  <c r="G3083" s="1"/>
  <c r="G3084" s="1"/>
  <c r="C3083"/>
  <c r="G3079"/>
  <c r="G3070"/>
  <c r="G3072" s="1"/>
  <c r="F3060"/>
  <c r="D3060"/>
  <c r="G3060" s="1"/>
  <c r="C3060"/>
  <c r="F3059"/>
  <c r="G3061" s="1"/>
  <c r="D3059"/>
  <c r="G3059" s="1"/>
  <c r="C3059"/>
  <c r="D3053"/>
  <c r="C3053"/>
  <c r="G3049"/>
  <c r="F3036"/>
  <c r="D3036"/>
  <c r="G3036" s="1"/>
  <c r="C3036"/>
  <c r="F3035"/>
  <c r="G3037" s="1"/>
  <c r="D3035"/>
  <c r="G3035" s="1"/>
  <c r="C3035"/>
  <c r="D3029"/>
  <c r="G3020" s="1"/>
  <c r="C3029"/>
  <c r="G3025"/>
  <c r="F3012"/>
  <c r="D3012"/>
  <c r="G3012" s="1"/>
  <c r="C3012"/>
  <c r="F3011"/>
  <c r="G3013" s="1"/>
  <c r="D3011"/>
  <c r="G3011" s="1"/>
  <c r="C3011"/>
  <c r="D3005"/>
  <c r="G2996" s="1"/>
  <c r="C3005"/>
  <c r="G3001"/>
  <c r="F2988"/>
  <c r="D2988"/>
  <c r="G2988" s="1"/>
  <c r="C2988"/>
  <c r="F2987"/>
  <c r="G2989" s="1"/>
  <c r="D2987"/>
  <c r="G2987" s="1"/>
  <c r="C2987"/>
  <c r="F2981"/>
  <c r="D2981"/>
  <c r="G2972" s="1"/>
  <c r="C2981"/>
  <c r="G2977"/>
  <c r="F2964"/>
  <c r="D2964"/>
  <c r="G2964" s="1"/>
  <c r="C2964"/>
  <c r="F2963"/>
  <c r="G2965" s="1"/>
  <c r="D2963"/>
  <c r="G2963" s="1"/>
  <c r="C2963"/>
  <c r="F2957"/>
  <c r="D2957"/>
  <c r="C2957"/>
  <c r="G2953"/>
  <c r="F2940"/>
  <c r="D2940"/>
  <c r="G2940" s="1"/>
  <c r="C2940"/>
  <c r="F2939"/>
  <c r="G2941" s="1"/>
  <c r="D2939"/>
  <c r="G2939" s="1"/>
  <c r="C2939"/>
  <c r="F2933"/>
  <c r="D2933"/>
  <c r="G2924" s="1"/>
  <c r="C2933"/>
  <c r="G2929"/>
  <c r="F2916"/>
  <c r="D2916"/>
  <c r="G2916" s="1"/>
  <c r="C2916"/>
  <c r="F2915"/>
  <c r="G2917" s="1"/>
  <c r="D2915"/>
  <c r="G2915" s="1"/>
  <c r="C2915"/>
  <c r="G2909"/>
  <c r="F2909"/>
  <c r="G2911" s="1"/>
  <c r="G2919" s="1"/>
  <c r="F2900" s="1"/>
  <c r="D2909"/>
  <c r="G2900" s="1"/>
  <c r="C2909"/>
  <c r="G2905"/>
  <c r="F2892"/>
  <c r="D2892"/>
  <c r="G2892" s="1"/>
  <c r="C2892"/>
  <c r="F2891"/>
  <c r="G2893" s="1"/>
  <c r="D2891"/>
  <c r="G2891" s="1"/>
  <c r="C2891"/>
  <c r="F2885"/>
  <c r="D2885"/>
  <c r="G2876" s="1"/>
  <c r="C2885"/>
  <c r="G2881"/>
  <c r="F2868"/>
  <c r="D2868"/>
  <c r="G2868" s="1"/>
  <c r="C2868"/>
  <c r="F2867"/>
  <c r="G2869" s="1"/>
  <c r="D2867"/>
  <c r="G2867" s="1"/>
  <c r="C2867"/>
  <c r="D2861"/>
  <c r="C2861"/>
  <c r="G2857"/>
  <c r="F2844"/>
  <c r="D2844"/>
  <c r="G2844" s="1"/>
  <c r="C2844"/>
  <c r="F2843"/>
  <c r="G2845" s="1"/>
  <c r="D2843"/>
  <c r="G2843" s="1"/>
  <c r="C2843"/>
  <c r="D2837"/>
  <c r="C2837"/>
  <c r="G2833"/>
  <c r="F2820"/>
  <c r="D2820"/>
  <c r="G2820" s="1"/>
  <c r="C2820"/>
  <c r="F2819"/>
  <c r="G2821" s="1"/>
  <c r="D2819"/>
  <c r="G2819" s="1"/>
  <c r="C2819"/>
  <c r="D2813"/>
  <c r="G2804" s="1"/>
  <c r="C2813"/>
  <c r="G2809"/>
  <c r="F2796"/>
  <c r="D2796"/>
  <c r="G2796" s="1"/>
  <c r="C2796"/>
  <c r="F2795"/>
  <c r="G2797" s="1"/>
  <c r="D2795"/>
  <c r="G2795" s="1"/>
  <c r="C2795"/>
  <c r="D2789"/>
  <c r="G2780" s="1"/>
  <c r="C2789"/>
  <c r="G2785"/>
  <c r="F2772"/>
  <c r="D2772"/>
  <c r="G2772" s="1"/>
  <c r="C2772"/>
  <c r="F2771"/>
  <c r="G2773" s="1"/>
  <c r="D2771"/>
  <c r="G2771" s="1"/>
  <c r="C2771"/>
  <c r="D2765"/>
  <c r="C2765"/>
  <c r="G2761"/>
  <c r="F2748"/>
  <c r="D2748"/>
  <c r="G2748" s="1"/>
  <c r="C2748"/>
  <c r="F2747"/>
  <c r="G2749" s="1"/>
  <c r="D2747"/>
  <c r="G2747" s="1"/>
  <c r="C2747"/>
  <c r="D2741"/>
  <c r="C2741"/>
  <c r="G2737"/>
  <c r="G2732"/>
  <c r="F2724"/>
  <c r="D2724"/>
  <c r="G2724" s="1"/>
  <c r="C2724"/>
  <c r="F2723"/>
  <c r="G2725" s="1"/>
  <c r="D2723"/>
  <c r="G2723" s="1"/>
  <c r="C2723"/>
  <c r="D2717"/>
  <c r="G2708" s="1"/>
  <c r="C2717"/>
  <c r="G2713"/>
  <c r="F2700"/>
  <c r="D2700"/>
  <c r="G2700" s="1"/>
  <c r="C2700"/>
  <c r="F2699"/>
  <c r="G2701" s="1"/>
  <c r="D2699"/>
  <c r="G2699" s="1"/>
  <c r="C2699"/>
  <c r="F2693"/>
  <c r="D2693"/>
  <c r="G2684" s="1"/>
  <c r="C2693"/>
  <c r="G2689"/>
  <c r="F2676"/>
  <c r="D2676"/>
  <c r="G2676" s="1"/>
  <c r="C2676"/>
  <c r="F2675"/>
  <c r="G2677" s="1"/>
  <c r="D2675"/>
  <c r="G2675" s="1"/>
  <c r="C2675"/>
  <c r="F2669"/>
  <c r="D2669"/>
  <c r="C2669"/>
  <c r="G2665"/>
  <c r="F2652"/>
  <c r="D2652"/>
  <c r="G2652" s="1"/>
  <c r="C2652"/>
  <c r="F2651"/>
  <c r="G2653" s="1"/>
  <c r="D2651"/>
  <c r="G2651" s="1"/>
  <c r="C2651"/>
  <c r="F2645"/>
  <c r="D2645"/>
  <c r="G2636" s="1"/>
  <c r="C2645"/>
  <c r="G2641"/>
  <c r="F2628"/>
  <c r="D2628"/>
  <c r="G2628" s="1"/>
  <c r="C2628"/>
  <c r="F2627"/>
  <c r="G2629" s="1"/>
  <c r="D2627"/>
  <c r="G2627" s="1"/>
  <c r="C2627"/>
  <c r="G2623"/>
  <c r="F2621"/>
  <c r="D2621"/>
  <c r="G2612" s="1"/>
  <c r="C2621"/>
  <c r="G2617"/>
  <c r="F2604"/>
  <c r="D2604"/>
  <c r="G2604" s="1"/>
  <c r="C2604"/>
  <c r="F2603"/>
  <c r="G2605" s="1"/>
  <c r="D2603"/>
  <c r="G2603" s="1"/>
  <c r="C2603"/>
  <c r="F2597"/>
  <c r="D2597"/>
  <c r="G2588" s="1"/>
  <c r="C2597"/>
  <c r="G2593"/>
  <c r="F2580"/>
  <c r="D2580"/>
  <c r="G2580" s="1"/>
  <c r="C2580"/>
  <c r="F2579"/>
  <c r="G2581" s="1"/>
  <c r="D2579"/>
  <c r="G2579" s="1"/>
  <c r="C2579"/>
  <c r="D2573"/>
  <c r="C2573"/>
  <c r="G2569"/>
  <c r="F2556"/>
  <c r="D2556"/>
  <c r="G2556" s="1"/>
  <c r="C2556"/>
  <c r="F2555"/>
  <c r="G2557" s="1"/>
  <c r="D2555"/>
  <c r="G2555" s="1"/>
  <c r="C2555"/>
  <c r="D2549"/>
  <c r="G2540" s="1"/>
  <c r="C2549"/>
  <c r="G2545"/>
  <c r="F2532"/>
  <c r="D2532"/>
  <c r="G2532" s="1"/>
  <c r="C2532"/>
  <c r="F2531"/>
  <c r="G2533" s="1"/>
  <c r="D2531"/>
  <c r="G2531" s="1"/>
  <c r="C2531"/>
  <c r="D2525"/>
  <c r="G2516" s="1"/>
  <c r="C2525"/>
  <c r="G2521"/>
  <c r="F2508"/>
  <c r="D2508"/>
  <c r="G2508" s="1"/>
  <c r="C2508"/>
  <c r="F2507"/>
  <c r="G2509" s="1"/>
  <c r="D2507"/>
  <c r="G2507" s="1"/>
  <c r="C2507"/>
  <c r="D2501"/>
  <c r="G2492" s="1"/>
  <c r="C2501"/>
  <c r="G2497"/>
  <c r="F2484"/>
  <c r="D2484"/>
  <c r="G2484" s="1"/>
  <c r="C2484"/>
  <c r="F2483"/>
  <c r="G2485" s="1"/>
  <c r="D2483"/>
  <c r="G2483" s="1"/>
  <c r="C2483"/>
  <c r="D2477"/>
  <c r="C2477"/>
  <c r="G2473"/>
  <c r="F2460"/>
  <c r="D2460"/>
  <c r="G2460" s="1"/>
  <c r="C2460"/>
  <c r="F2459"/>
  <c r="G2461" s="1"/>
  <c r="D2459"/>
  <c r="G2459" s="1"/>
  <c r="C2459"/>
  <c r="D2453"/>
  <c r="G2444" s="1"/>
  <c r="C2453"/>
  <c r="G2449"/>
  <c r="F2436"/>
  <c r="D2436"/>
  <c r="G2436" s="1"/>
  <c r="C2436"/>
  <c r="F2435"/>
  <c r="G2437" s="1"/>
  <c r="D2435"/>
  <c r="G2435" s="1"/>
  <c r="C2435"/>
  <c r="D2429"/>
  <c r="G2420" s="1"/>
  <c r="C2429"/>
  <c r="G2425"/>
  <c r="F2412"/>
  <c r="D2412"/>
  <c r="G2412" s="1"/>
  <c r="C2412"/>
  <c r="F2411"/>
  <c r="G2413" s="1"/>
  <c r="D2411"/>
  <c r="G2411" s="1"/>
  <c r="C2411"/>
  <c r="F2405"/>
  <c r="D2405"/>
  <c r="C2405"/>
  <c r="G2401"/>
  <c r="F2388"/>
  <c r="D2388"/>
  <c r="G2388" s="1"/>
  <c r="C2388"/>
  <c r="F2387"/>
  <c r="G2389" s="1"/>
  <c r="D2387"/>
  <c r="G2387" s="1"/>
  <c r="C2387"/>
  <c r="F2381"/>
  <c r="D2381"/>
  <c r="C2381"/>
  <c r="G2377"/>
  <c r="F2364"/>
  <c r="D2364"/>
  <c r="G2364" s="1"/>
  <c r="C2364"/>
  <c r="F2363"/>
  <c r="G2365" s="1"/>
  <c r="D2363"/>
  <c r="G2363" s="1"/>
  <c r="C2363"/>
  <c r="F2357"/>
  <c r="D2357"/>
  <c r="G2348" s="1"/>
  <c r="C2357"/>
  <c r="G2353"/>
  <c r="F2340"/>
  <c r="D2340"/>
  <c r="G2340" s="1"/>
  <c r="C2340"/>
  <c r="F2339"/>
  <c r="G2341" s="1"/>
  <c r="D2339"/>
  <c r="G2339" s="1"/>
  <c r="C2339"/>
  <c r="F2333"/>
  <c r="G2335" s="1"/>
  <c r="G2343" s="1"/>
  <c r="F2324" s="1"/>
  <c r="D2333"/>
  <c r="G2324" s="1"/>
  <c r="C2333"/>
  <c r="G2329"/>
  <c r="F2316"/>
  <c r="D2316"/>
  <c r="G2316" s="1"/>
  <c r="C2316"/>
  <c r="F2315"/>
  <c r="G2317" s="1"/>
  <c r="D2315"/>
  <c r="G2315" s="1"/>
  <c r="C2315"/>
  <c r="G2309"/>
  <c r="F2309"/>
  <c r="D2309"/>
  <c r="C2309"/>
  <c r="G2305"/>
  <c r="F2292"/>
  <c r="D2292"/>
  <c r="G2292" s="1"/>
  <c r="C2292"/>
  <c r="F2291"/>
  <c r="G2293" s="1"/>
  <c r="D2291"/>
  <c r="G2291" s="1"/>
  <c r="C2291"/>
  <c r="D2285"/>
  <c r="C2285"/>
  <c r="G2281"/>
  <c r="F2268"/>
  <c r="D2268"/>
  <c r="G2268" s="1"/>
  <c r="C2268"/>
  <c r="F2267"/>
  <c r="G2269" s="1"/>
  <c r="D2267"/>
  <c r="G2267" s="1"/>
  <c r="C2267"/>
  <c r="D2261"/>
  <c r="C2261"/>
  <c r="G2257"/>
  <c r="F2244"/>
  <c r="D2244"/>
  <c r="G2244" s="1"/>
  <c r="C2244"/>
  <c r="F2243"/>
  <c r="G2245" s="1"/>
  <c r="D2243"/>
  <c r="G2243" s="1"/>
  <c r="C2243"/>
  <c r="D2237"/>
  <c r="G2237" s="1"/>
  <c r="C2237"/>
  <c r="G2233"/>
  <c r="F2220"/>
  <c r="D2220"/>
  <c r="G2220" s="1"/>
  <c r="C2220"/>
  <c r="F2219"/>
  <c r="G2221" s="1"/>
  <c r="D2219"/>
  <c r="G2219" s="1"/>
  <c r="C2219"/>
  <c r="G2215"/>
  <c r="G2213"/>
  <c r="D2213"/>
  <c r="C2213"/>
  <c r="G2209"/>
  <c r="F2196"/>
  <c r="D2196"/>
  <c r="G2196" s="1"/>
  <c r="C2196"/>
  <c r="F2195"/>
  <c r="G2197" s="1"/>
  <c r="D2195"/>
  <c r="G2195" s="1"/>
  <c r="C2195"/>
  <c r="D2189"/>
  <c r="C2189"/>
  <c r="G2185"/>
  <c r="F2172"/>
  <c r="D2172"/>
  <c r="G2172" s="1"/>
  <c r="C2172"/>
  <c r="F2171"/>
  <c r="G2173" s="1"/>
  <c r="D2171"/>
  <c r="G2171" s="1"/>
  <c r="C2171"/>
  <c r="D2165"/>
  <c r="C2165"/>
  <c r="G2161"/>
  <c r="F2148"/>
  <c r="D2148"/>
  <c r="G2148" s="1"/>
  <c r="C2148"/>
  <c r="F2147"/>
  <c r="G2149" s="1"/>
  <c r="D2147"/>
  <c r="G2147" s="1"/>
  <c r="C2147"/>
  <c r="D2141"/>
  <c r="C2141"/>
  <c r="G2137"/>
  <c r="F2124"/>
  <c r="D2124"/>
  <c r="G2124" s="1"/>
  <c r="C2124"/>
  <c r="F2123"/>
  <c r="G2125" s="1"/>
  <c r="D2123"/>
  <c r="G2123" s="1"/>
  <c r="C2123"/>
  <c r="F2117"/>
  <c r="D2117"/>
  <c r="C2117"/>
  <c r="G2113"/>
  <c r="F2100"/>
  <c r="D2100"/>
  <c r="G2100" s="1"/>
  <c r="C2100"/>
  <c r="F2099"/>
  <c r="G2101" s="1"/>
  <c r="D2099"/>
  <c r="G2099" s="1"/>
  <c r="C2099"/>
  <c r="F2093"/>
  <c r="G2095" s="1"/>
  <c r="D2093"/>
  <c r="G2093" s="1"/>
  <c r="C2093"/>
  <c r="G2089"/>
  <c r="F2076"/>
  <c r="D2076"/>
  <c r="G2076" s="1"/>
  <c r="C2076"/>
  <c r="F2075"/>
  <c r="G2077" s="1"/>
  <c r="D2075"/>
  <c r="G2075" s="1"/>
  <c r="C2075"/>
  <c r="G2069"/>
  <c r="F2069"/>
  <c r="D2069"/>
  <c r="C2069"/>
  <c r="G2065"/>
  <c r="F2052"/>
  <c r="D2052"/>
  <c r="G2052" s="1"/>
  <c r="C2052"/>
  <c r="F2051"/>
  <c r="G2053" s="1"/>
  <c r="D2051"/>
  <c r="G2051" s="1"/>
  <c r="C2051"/>
  <c r="F2045"/>
  <c r="D2045"/>
  <c r="C2045"/>
  <c r="G2041"/>
  <c r="F2028"/>
  <c r="D2028"/>
  <c r="G2028" s="1"/>
  <c r="C2028"/>
  <c r="F2027"/>
  <c r="G2029" s="1"/>
  <c r="D2027"/>
  <c r="G2027" s="1"/>
  <c r="C2027"/>
  <c r="D2021"/>
  <c r="C2021"/>
  <c r="G2017"/>
  <c r="F2004"/>
  <c r="D2004"/>
  <c r="G2004" s="1"/>
  <c r="C2004"/>
  <c r="F2003"/>
  <c r="G2005" s="1"/>
  <c r="D2003"/>
  <c r="G2003" s="1"/>
  <c r="C2003"/>
  <c r="G1997"/>
  <c r="F1997"/>
  <c r="D1997"/>
  <c r="C1997"/>
  <c r="G1993"/>
  <c r="F1980"/>
  <c r="D1980"/>
  <c r="G1980" s="1"/>
  <c r="C1980"/>
  <c r="F1979"/>
  <c r="G1981" s="1"/>
  <c r="D1979"/>
  <c r="G1979" s="1"/>
  <c r="C1979"/>
  <c r="D1973"/>
  <c r="C1973"/>
  <c r="G1969"/>
  <c r="F1956"/>
  <c r="D1956"/>
  <c r="G1956" s="1"/>
  <c r="C1956"/>
  <c r="F1955"/>
  <c r="G1957" s="1"/>
  <c r="D1955"/>
  <c r="G1955" s="1"/>
  <c r="C1955"/>
  <c r="D1949"/>
  <c r="C1949"/>
  <c r="G1945"/>
  <c r="F1932"/>
  <c r="D1932"/>
  <c r="G1932" s="1"/>
  <c r="C1932"/>
  <c r="F1931"/>
  <c r="G1933" s="1"/>
  <c r="D1931"/>
  <c r="G1931" s="1"/>
  <c r="C1931"/>
  <c r="D1925"/>
  <c r="C1925"/>
  <c r="G1921"/>
  <c r="F1908"/>
  <c r="D1908"/>
  <c r="G1908" s="1"/>
  <c r="G1909" s="1"/>
  <c r="C1908"/>
  <c r="G1904"/>
  <c r="G1900"/>
  <c r="G1899"/>
  <c r="G1895"/>
  <c r="F1883"/>
  <c r="D1883"/>
  <c r="G1883" s="1"/>
  <c r="G1884" s="1"/>
  <c r="C1883"/>
  <c r="G1877"/>
  <c r="G1876"/>
  <c r="G1875"/>
  <c r="G1874"/>
  <c r="G1879" s="1"/>
  <c r="G1868"/>
  <c r="G1870" s="1"/>
  <c r="F1858"/>
  <c r="D1858"/>
  <c r="G1858" s="1"/>
  <c r="G1859" s="1"/>
  <c r="C1858"/>
  <c r="G1852"/>
  <c r="G1851"/>
  <c r="G1850"/>
  <c r="G1849"/>
  <c r="G1844"/>
  <c r="G1843"/>
  <c r="G1845" s="1"/>
  <c r="F1832"/>
  <c r="D1832"/>
  <c r="G1832" s="1"/>
  <c r="C1832"/>
  <c r="F1831"/>
  <c r="D1831"/>
  <c r="C1831"/>
  <c r="F1826"/>
  <c r="D1826"/>
  <c r="C1826"/>
  <c r="F1825"/>
  <c r="D1825"/>
  <c r="C1825"/>
  <c r="F1820"/>
  <c r="D1820"/>
  <c r="C1820"/>
  <c r="F1819"/>
  <c r="D1819"/>
  <c r="G1819" s="1"/>
  <c r="C1819"/>
  <c r="F1818"/>
  <c r="D1818"/>
  <c r="C1818"/>
  <c r="F1817"/>
  <c r="D1817"/>
  <c r="C1817"/>
  <c r="F1807"/>
  <c r="D1807"/>
  <c r="G1807" s="1"/>
  <c r="G1808" s="1"/>
  <c r="C1807"/>
  <c r="G1801"/>
  <c r="G1800"/>
  <c r="G1799"/>
  <c r="G1798"/>
  <c r="F1793"/>
  <c r="D1793"/>
  <c r="G1793" s="1"/>
  <c r="G1794" s="1"/>
  <c r="C1793"/>
  <c r="G1792"/>
  <c r="F1782"/>
  <c r="D1782"/>
  <c r="G1782" s="1"/>
  <c r="G1783" s="1"/>
  <c r="C1782"/>
  <c r="G1776"/>
  <c r="G1775"/>
  <c r="G1774"/>
  <c r="G1773"/>
  <c r="G1778" s="1"/>
  <c r="G1768"/>
  <c r="G1769" s="1"/>
  <c r="G1767"/>
  <c r="F1757"/>
  <c r="D1757"/>
  <c r="G1757" s="1"/>
  <c r="G1758" s="1"/>
  <c r="C1757"/>
  <c r="G1751"/>
  <c r="G1750"/>
  <c r="G1749"/>
  <c r="G1748"/>
  <c r="G1743"/>
  <c r="G1742"/>
  <c r="G1744" s="1"/>
  <c r="F1732"/>
  <c r="D1732"/>
  <c r="G1732" s="1"/>
  <c r="G1733" s="1"/>
  <c r="C1732"/>
  <c r="G1728"/>
  <c r="F1718"/>
  <c r="D1718"/>
  <c r="G1718" s="1"/>
  <c r="C1718"/>
  <c r="G1717"/>
  <c r="F1707"/>
  <c r="D1707"/>
  <c r="G1707" s="1"/>
  <c r="G1708" s="1"/>
  <c r="C1707"/>
  <c r="G1701"/>
  <c r="G1700"/>
  <c r="G1699"/>
  <c r="G1698"/>
  <c r="G1703" s="1"/>
  <c r="F1693"/>
  <c r="D1693"/>
  <c r="G1693" s="1"/>
  <c r="C1693"/>
  <c r="G1692"/>
  <c r="F1682"/>
  <c r="D1682"/>
  <c r="G1682" s="1"/>
  <c r="G1683" s="1"/>
  <c r="C1682"/>
  <c r="G1678"/>
  <c r="F1668"/>
  <c r="D1668"/>
  <c r="G1668" s="1"/>
  <c r="C1668"/>
  <c r="G1667"/>
  <c r="F1657"/>
  <c r="D1657"/>
  <c r="G1657" s="1"/>
  <c r="G1658" s="1"/>
  <c r="C1657"/>
  <c r="G1653"/>
  <c r="G1643"/>
  <c r="F1643"/>
  <c r="C1643"/>
  <c r="G1642"/>
  <c r="F1632"/>
  <c r="D1632"/>
  <c r="G1632" s="1"/>
  <c r="G1633" s="1"/>
  <c r="C1632"/>
  <c r="G1626"/>
  <c r="G1625"/>
  <c r="G1624"/>
  <c r="G1623"/>
  <c r="G1628" s="1"/>
  <c r="F1618"/>
  <c r="D1618"/>
  <c r="G1618" s="1"/>
  <c r="C1618"/>
  <c r="G1617"/>
  <c r="F1607"/>
  <c r="D1607"/>
  <c r="G1607" s="1"/>
  <c r="G1608" s="1"/>
  <c r="C1607"/>
  <c r="G1601"/>
  <c r="G1600"/>
  <c r="G1599"/>
  <c r="G1598"/>
  <c r="G1603" s="1"/>
  <c r="F1593"/>
  <c r="D1593"/>
  <c r="C1593"/>
  <c r="G1592"/>
  <c r="G1594" s="1"/>
  <c r="F1582"/>
  <c r="D1582"/>
  <c r="G1582" s="1"/>
  <c r="G1583" s="1"/>
  <c r="C1582"/>
  <c r="G1576"/>
  <c r="G1575"/>
  <c r="G1574"/>
  <c r="G1573"/>
  <c r="F1568"/>
  <c r="D1568"/>
  <c r="G1568" s="1"/>
  <c r="C1568"/>
  <c r="G1567"/>
  <c r="F1557"/>
  <c r="D1557"/>
  <c r="G1557" s="1"/>
  <c r="G1558" s="1"/>
  <c r="C1557"/>
  <c r="G1553"/>
  <c r="F1543"/>
  <c r="D1543"/>
  <c r="G1543" s="1"/>
  <c r="C1543"/>
  <c r="G1542"/>
  <c r="G1535"/>
  <c r="F1514" s="1"/>
  <c r="F1532"/>
  <c r="D1532"/>
  <c r="G1532" s="1"/>
  <c r="G1533" s="1"/>
  <c r="C1532"/>
  <c r="G1528"/>
  <c r="G1521"/>
  <c r="F1520"/>
  <c r="D1520"/>
  <c r="G1520" s="1"/>
  <c r="C1520"/>
  <c r="G1510"/>
  <c r="F1489" s="1"/>
  <c r="F1507"/>
  <c r="D1507"/>
  <c r="G1507" s="1"/>
  <c r="G1508" s="1"/>
  <c r="C1507"/>
  <c r="G1503"/>
  <c r="G1496"/>
  <c r="F1495"/>
  <c r="D1495"/>
  <c r="G1495" s="1"/>
  <c r="C1495"/>
  <c r="G1485"/>
  <c r="F1464" s="1"/>
  <c r="F1482"/>
  <c r="D1482"/>
  <c r="G1482" s="1"/>
  <c r="G1483" s="1"/>
  <c r="C1482"/>
  <c r="G1478"/>
  <c r="G1471"/>
  <c r="F1470"/>
  <c r="D1470"/>
  <c r="G1470" s="1"/>
  <c r="C1470"/>
  <c r="G1460"/>
  <c r="F1439" s="1"/>
  <c r="F1457"/>
  <c r="D1457"/>
  <c r="G1457" s="1"/>
  <c r="G1458" s="1"/>
  <c r="C1457"/>
  <c r="G1453"/>
  <c r="G1446"/>
  <c r="F1445"/>
  <c r="D1445"/>
  <c r="G1445" s="1"/>
  <c r="C1445"/>
  <c r="G1435"/>
  <c r="F1432"/>
  <c r="D1432"/>
  <c r="G1432" s="1"/>
  <c r="G1433" s="1"/>
  <c r="C1432"/>
  <c r="G1428"/>
  <c r="G1421"/>
  <c r="F1420"/>
  <c r="D1420"/>
  <c r="G1420" s="1"/>
  <c r="C1420"/>
  <c r="F1414"/>
  <c r="G1410"/>
  <c r="F1389" s="1"/>
  <c r="F1407"/>
  <c r="D1407"/>
  <c r="G1407" s="1"/>
  <c r="G1408" s="1"/>
  <c r="C1407"/>
  <c r="G1403"/>
  <c r="G1396"/>
  <c r="F1395"/>
  <c r="D1395"/>
  <c r="G1395" s="1"/>
  <c r="C1395"/>
  <c r="G1385"/>
  <c r="F1364" s="1"/>
  <c r="F1382"/>
  <c r="D1382"/>
  <c r="G1382" s="1"/>
  <c r="G1383" s="1"/>
  <c r="C1382"/>
  <c r="G1378"/>
  <c r="G1371"/>
  <c r="F1370"/>
  <c r="D1370"/>
  <c r="G1370" s="1"/>
  <c r="C1370"/>
  <c r="G1360"/>
  <c r="F1339" s="1"/>
  <c r="F1357"/>
  <c r="D1357"/>
  <c r="G1357" s="1"/>
  <c r="G1358" s="1"/>
  <c r="C1357"/>
  <c r="G1353"/>
  <c r="G1346"/>
  <c r="F1345"/>
  <c r="D1345"/>
  <c r="G1345" s="1"/>
  <c r="C1345"/>
  <c r="G1335"/>
  <c r="F1314" s="1"/>
  <c r="F1332"/>
  <c r="D1332"/>
  <c r="G1332" s="1"/>
  <c r="G1333" s="1"/>
  <c r="C1332"/>
  <c r="G1328"/>
  <c r="G1321"/>
  <c r="F1320"/>
  <c r="D1320"/>
  <c r="G1320" s="1"/>
  <c r="C1320"/>
  <c r="G1310"/>
  <c r="F1307"/>
  <c r="D1307"/>
  <c r="G1307" s="1"/>
  <c r="G1308" s="1"/>
  <c r="C1307"/>
  <c r="G1303"/>
  <c r="G1296"/>
  <c r="F1295"/>
  <c r="D1295"/>
  <c r="G1295" s="1"/>
  <c r="C1295"/>
  <c r="F1289"/>
  <c r="G1285"/>
  <c r="F1264" s="1"/>
  <c r="F1282"/>
  <c r="D1282"/>
  <c r="G1282" s="1"/>
  <c r="G1283" s="1"/>
  <c r="C1282"/>
  <c r="G1278"/>
  <c r="G1271"/>
  <c r="F1270"/>
  <c r="D1270"/>
  <c r="G1270" s="1"/>
  <c r="C1270"/>
  <c r="G1260"/>
  <c r="F1239" s="1"/>
  <c r="F1257"/>
  <c r="D1257"/>
  <c r="G1257" s="1"/>
  <c r="G1258" s="1"/>
  <c r="C1257"/>
  <c r="G1253"/>
  <c r="G1246"/>
  <c r="F1245"/>
  <c r="D1245"/>
  <c r="G1245" s="1"/>
  <c r="C1245"/>
  <c r="G1235"/>
  <c r="F1214" s="1"/>
  <c r="F1232"/>
  <c r="D1232"/>
  <c r="G1232" s="1"/>
  <c r="G1233" s="1"/>
  <c r="C1232"/>
  <c r="G1228"/>
  <c r="G1221"/>
  <c r="F1220"/>
  <c r="D1220"/>
  <c r="G1220" s="1"/>
  <c r="C1220"/>
  <c r="G1210"/>
  <c r="F1189" s="1"/>
  <c r="F1207"/>
  <c r="D1207"/>
  <c r="G1207" s="1"/>
  <c r="G1208" s="1"/>
  <c r="C1207"/>
  <c r="G1203"/>
  <c r="G1196"/>
  <c r="F1195"/>
  <c r="D1195"/>
  <c r="G1195" s="1"/>
  <c r="C1195"/>
  <c r="G1185"/>
  <c r="F1164" s="1"/>
  <c r="F1182"/>
  <c r="D1182"/>
  <c r="G1182" s="1"/>
  <c r="G1183" s="1"/>
  <c r="C1182"/>
  <c r="G1178"/>
  <c r="G1171"/>
  <c r="F1170"/>
  <c r="D1170"/>
  <c r="G1170" s="1"/>
  <c r="C1170"/>
  <c r="G1160"/>
  <c r="F1139" s="1"/>
  <c r="F1157"/>
  <c r="D1157"/>
  <c r="G1157" s="1"/>
  <c r="G1158" s="1"/>
  <c r="C1157"/>
  <c r="G1153"/>
  <c r="G1146"/>
  <c r="F1145"/>
  <c r="D1145"/>
  <c r="G1145" s="1"/>
  <c r="C1145"/>
  <c r="G1135"/>
  <c r="F1132"/>
  <c r="D1132"/>
  <c r="G1132" s="1"/>
  <c r="G1133" s="1"/>
  <c r="C1132"/>
  <c r="G1128"/>
  <c r="G1121"/>
  <c r="F1120"/>
  <c r="D1120"/>
  <c r="G1120" s="1"/>
  <c r="C1120"/>
  <c r="F1114"/>
  <c r="G1110"/>
  <c r="F1089" s="1"/>
  <c r="F1107"/>
  <c r="D1107"/>
  <c r="G1107" s="1"/>
  <c r="G1108" s="1"/>
  <c r="C1107"/>
  <c r="G1103"/>
  <c r="G1096"/>
  <c r="F1095"/>
  <c r="D1095"/>
  <c r="G1095" s="1"/>
  <c r="C1095"/>
  <c r="G1085"/>
  <c r="F1064" s="1"/>
  <c r="G1082"/>
  <c r="G1083" s="1"/>
  <c r="F1082"/>
  <c r="D1082"/>
  <c r="C1082"/>
  <c r="G1078"/>
  <c r="G1071"/>
  <c r="F1070"/>
  <c r="D1070"/>
  <c r="G1070" s="1"/>
  <c r="C1070"/>
  <c r="G1060"/>
  <c r="F1057"/>
  <c r="D1057"/>
  <c r="G1057" s="1"/>
  <c r="G1058" s="1"/>
  <c r="C1057"/>
  <c r="G1053"/>
  <c r="G1046"/>
  <c r="F1045"/>
  <c r="D1045"/>
  <c r="G1045" s="1"/>
  <c r="C1045"/>
  <c r="F1039"/>
  <c r="G1035"/>
  <c r="F1014" s="1"/>
  <c r="F1032"/>
  <c r="D1032"/>
  <c r="G1032" s="1"/>
  <c r="G1033" s="1"/>
  <c r="C1032"/>
  <c r="G1028"/>
  <c r="G1021"/>
  <c r="F1020"/>
  <c r="D1020"/>
  <c r="G1020" s="1"/>
  <c r="C1020"/>
  <c r="G1010"/>
  <c r="F989" s="1"/>
  <c r="F1007"/>
  <c r="D1007"/>
  <c r="G1007" s="1"/>
  <c r="G1008" s="1"/>
  <c r="C1007"/>
  <c r="G1003"/>
  <c r="G996"/>
  <c r="F995"/>
  <c r="D995"/>
  <c r="G995" s="1"/>
  <c r="C995"/>
  <c r="G985"/>
  <c r="F964" s="1"/>
  <c r="F982"/>
  <c r="D982"/>
  <c r="G982" s="1"/>
  <c r="G983" s="1"/>
  <c r="C982"/>
  <c r="G978"/>
  <c r="G971"/>
  <c r="F970"/>
  <c r="D970"/>
  <c r="G970" s="1"/>
  <c r="C970"/>
  <c r="G960"/>
  <c r="F939" s="1"/>
  <c r="F957"/>
  <c r="D957"/>
  <c r="G957" s="1"/>
  <c r="G958" s="1"/>
  <c r="C957"/>
  <c r="G953"/>
  <c r="G946"/>
  <c r="F945"/>
  <c r="D945"/>
  <c r="G945" s="1"/>
  <c r="C945"/>
  <c r="G935"/>
  <c r="F914" s="1"/>
  <c r="F932"/>
  <c r="D932"/>
  <c r="G932" s="1"/>
  <c r="G933" s="1"/>
  <c r="C932"/>
  <c r="G928"/>
  <c r="G921"/>
  <c r="F920"/>
  <c r="D920"/>
  <c r="G920" s="1"/>
  <c r="C920"/>
  <c r="G910"/>
  <c r="F889" s="1"/>
  <c r="F907"/>
  <c r="D907"/>
  <c r="G907" s="1"/>
  <c r="G908" s="1"/>
  <c r="C907"/>
  <c r="G903"/>
  <c r="G896"/>
  <c r="F895"/>
  <c r="D895"/>
  <c r="G895" s="1"/>
  <c r="C895"/>
  <c r="G885"/>
  <c r="F882"/>
  <c r="D882"/>
  <c r="G882" s="1"/>
  <c r="G883" s="1"/>
  <c r="C882"/>
  <c r="G878"/>
  <c r="G871"/>
  <c r="F870"/>
  <c r="D870"/>
  <c r="G870" s="1"/>
  <c r="C870"/>
  <c r="F864"/>
  <c r="G860"/>
  <c r="F857"/>
  <c r="D857"/>
  <c r="G857" s="1"/>
  <c r="G858" s="1"/>
  <c r="C857"/>
  <c r="G853"/>
  <c r="F845"/>
  <c r="D845"/>
  <c r="G845" s="1"/>
  <c r="C845"/>
  <c r="F839"/>
  <c r="G835"/>
  <c r="F832"/>
  <c r="D832"/>
  <c r="G832" s="1"/>
  <c r="G833" s="1"/>
  <c r="C832"/>
  <c r="G828"/>
  <c r="F820"/>
  <c r="D820"/>
  <c r="G820" s="1"/>
  <c r="C820"/>
  <c r="F814"/>
  <c r="F807"/>
  <c r="D807"/>
  <c r="G807" s="1"/>
  <c r="G808" s="1"/>
  <c r="C807"/>
  <c r="G803"/>
  <c r="F795"/>
  <c r="D795"/>
  <c r="G795" s="1"/>
  <c r="G796" s="1"/>
  <c r="C795"/>
  <c r="G785"/>
  <c r="F764" s="1"/>
  <c r="F782"/>
  <c r="D782"/>
  <c r="G782" s="1"/>
  <c r="G783" s="1"/>
  <c r="C782"/>
  <c r="G778"/>
  <c r="F770"/>
  <c r="D770"/>
  <c r="G770" s="1"/>
  <c r="G771" s="1"/>
  <c r="C770"/>
  <c r="F757"/>
  <c r="D757"/>
  <c r="G757" s="1"/>
  <c r="C757"/>
  <c r="F756"/>
  <c r="G758" s="1"/>
  <c r="D756"/>
  <c r="G756" s="1"/>
  <c r="C756"/>
  <c r="D750"/>
  <c r="C750"/>
  <c r="G746"/>
  <c r="F733"/>
  <c r="D733"/>
  <c r="G733" s="1"/>
  <c r="C733"/>
  <c r="F732"/>
  <c r="G734" s="1"/>
  <c r="D732"/>
  <c r="G732" s="1"/>
  <c r="C732"/>
  <c r="G726"/>
  <c r="F726"/>
  <c r="D726"/>
  <c r="C726"/>
  <c r="G722"/>
  <c r="F709"/>
  <c r="D709"/>
  <c r="G709" s="1"/>
  <c r="C709"/>
  <c r="F708"/>
  <c r="G710" s="1"/>
  <c r="D708"/>
  <c r="G708" s="1"/>
  <c r="C708"/>
  <c r="F702"/>
  <c r="D702"/>
  <c r="G702" s="1"/>
  <c r="C702"/>
  <c r="G698"/>
  <c r="F685"/>
  <c r="D685"/>
  <c r="G685" s="1"/>
  <c r="C685"/>
  <c r="F684"/>
  <c r="G686" s="1"/>
  <c r="D684"/>
  <c r="G684" s="1"/>
  <c r="C684"/>
  <c r="G678"/>
  <c r="F678"/>
  <c r="D678"/>
  <c r="C678"/>
  <c r="G674"/>
  <c r="F661"/>
  <c r="D661"/>
  <c r="G661" s="1"/>
  <c r="C661"/>
  <c r="F660"/>
  <c r="G662" s="1"/>
  <c r="D660"/>
  <c r="G660" s="1"/>
  <c r="C660"/>
  <c r="D654"/>
  <c r="C654"/>
  <c r="G650"/>
  <c r="G637"/>
  <c r="F637"/>
  <c r="D637"/>
  <c r="C637"/>
  <c r="G636"/>
  <c r="F636"/>
  <c r="G638" s="1"/>
  <c r="D636"/>
  <c r="C636"/>
  <c r="D630"/>
  <c r="C630"/>
  <c r="G626"/>
  <c r="F613"/>
  <c r="D613"/>
  <c r="G613" s="1"/>
  <c r="C613"/>
  <c r="F612"/>
  <c r="G614" s="1"/>
  <c r="D612"/>
  <c r="G612" s="1"/>
  <c r="C612"/>
  <c r="D606"/>
  <c r="C606"/>
  <c r="G602"/>
  <c r="F589"/>
  <c r="D589"/>
  <c r="G589" s="1"/>
  <c r="C589"/>
  <c r="F588"/>
  <c r="G590" s="1"/>
  <c r="D588"/>
  <c r="G588" s="1"/>
  <c r="C588"/>
  <c r="F582"/>
  <c r="D582"/>
  <c r="G582" s="1"/>
  <c r="C582"/>
  <c r="G578"/>
  <c r="F565"/>
  <c r="D565"/>
  <c r="G565" s="1"/>
  <c r="C565"/>
  <c r="F564"/>
  <c r="G566" s="1"/>
  <c r="D564"/>
  <c r="G564" s="1"/>
  <c r="C564"/>
  <c r="F558"/>
  <c r="D558"/>
  <c r="G558" s="1"/>
  <c r="G560" s="1"/>
  <c r="G568" s="1"/>
  <c r="C558"/>
  <c r="G554"/>
  <c r="F541"/>
  <c r="D541"/>
  <c r="G541" s="1"/>
  <c r="C541"/>
  <c r="F540"/>
  <c r="G542" s="1"/>
  <c r="D540"/>
  <c r="G540" s="1"/>
  <c r="C540"/>
  <c r="F534"/>
  <c r="D534"/>
  <c r="C534"/>
  <c r="G530"/>
  <c r="F517"/>
  <c r="D517"/>
  <c r="G517" s="1"/>
  <c r="C517"/>
  <c r="F516"/>
  <c r="G518" s="1"/>
  <c r="D516"/>
  <c r="G516" s="1"/>
  <c r="C516"/>
  <c r="F510"/>
  <c r="D510"/>
  <c r="C510"/>
  <c r="G506"/>
  <c r="F493"/>
  <c r="D493"/>
  <c r="G493" s="1"/>
  <c r="C493"/>
  <c r="F492"/>
  <c r="G494" s="1"/>
  <c r="D492"/>
  <c r="G492" s="1"/>
  <c r="C492"/>
  <c r="D486"/>
  <c r="C486"/>
  <c r="G482"/>
  <c r="F469"/>
  <c r="D469"/>
  <c r="G469" s="1"/>
  <c r="C469"/>
  <c r="G468"/>
  <c r="F468"/>
  <c r="G470" s="1"/>
  <c r="D468"/>
  <c r="C468"/>
  <c r="D462"/>
  <c r="C462"/>
  <c r="G458"/>
  <c r="F445"/>
  <c r="D445"/>
  <c r="G445" s="1"/>
  <c r="C445"/>
  <c r="F444"/>
  <c r="G446" s="1"/>
  <c r="D444"/>
  <c r="G444" s="1"/>
  <c r="C444"/>
  <c r="F438"/>
  <c r="D438"/>
  <c r="G438" s="1"/>
  <c r="C438"/>
  <c r="G434"/>
  <c r="F421"/>
  <c r="D421"/>
  <c r="G421" s="1"/>
  <c r="C421"/>
  <c r="F420"/>
  <c r="G422" s="1"/>
  <c r="D420"/>
  <c r="G420" s="1"/>
  <c r="C420"/>
  <c r="F414"/>
  <c r="D414"/>
  <c r="G414" s="1"/>
  <c r="G416" s="1"/>
  <c r="G424" s="1"/>
  <c r="C414"/>
  <c r="G410"/>
  <c r="F397"/>
  <c r="D397"/>
  <c r="G397" s="1"/>
  <c r="C397"/>
  <c r="F396"/>
  <c r="G398" s="1"/>
  <c r="D396"/>
  <c r="G396" s="1"/>
  <c r="C396"/>
  <c r="F390"/>
  <c r="D390"/>
  <c r="G390" s="1"/>
  <c r="C390"/>
  <c r="G386"/>
  <c r="F373"/>
  <c r="D373"/>
  <c r="G373" s="1"/>
  <c r="C373"/>
  <c r="F372"/>
  <c r="G374" s="1"/>
  <c r="D372"/>
  <c r="G372" s="1"/>
  <c r="C372"/>
  <c r="F366"/>
  <c r="D366"/>
  <c r="G366" s="1"/>
  <c r="C366"/>
  <c r="G362"/>
  <c r="F349"/>
  <c r="D349"/>
  <c r="G349" s="1"/>
  <c r="C349"/>
  <c r="F348"/>
  <c r="G350" s="1"/>
  <c r="D348"/>
  <c r="G348" s="1"/>
  <c r="C348"/>
  <c r="F342"/>
  <c r="D342"/>
  <c r="G342" s="1"/>
  <c r="C342"/>
  <c r="G338"/>
  <c r="F325"/>
  <c r="D325"/>
  <c r="G325" s="1"/>
  <c r="C325"/>
  <c r="F324"/>
  <c r="G326" s="1"/>
  <c r="D324"/>
  <c r="G324" s="1"/>
  <c r="C324"/>
  <c r="G320"/>
  <c r="D318"/>
  <c r="G318" s="1"/>
  <c r="C318"/>
  <c r="G314"/>
  <c r="F301"/>
  <c r="D301"/>
  <c r="G301" s="1"/>
  <c r="C301"/>
  <c r="F300"/>
  <c r="G302" s="1"/>
  <c r="D300"/>
  <c r="G300" s="1"/>
  <c r="C300"/>
  <c r="F294"/>
  <c r="D294"/>
  <c r="C294"/>
  <c r="G290"/>
  <c r="F277"/>
  <c r="D277"/>
  <c r="G277" s="1"/>
  <c r="C277"/>
  <c r="F276"/>
  <c r="G278" s="1"/>
  <c r="D276"/>
  <c r="G276" s="1"/>
  <c r="C276"/>
  <c r="F270"/>
  <c r="G272" s="1"/>
  <c r="D270"/>
  <c r="G270" s="1"/>
  <c r="C270"/>
  <c r="G266"/>
  <c r="F253"/>
  <c r="D253"/>
  <c r="G253" s="1"/>
  <c r="C253"/>
  <c r="F252"/>
  <c r="G254" s="1"/>
  <c r="D252"/>
  <c r="G252" s="1"/>
  <c r="C252"/>
  <c r="D246"/>
  <c r="G246" s="1"/>
  <c r="C246"/>
  <c r="G242"/>
  <c r="F229"/>
  <c r="D229"/>
  <c r="G229" s="1"/>
  <c r="C229"/>
  <c r="F228"/>
  <c r="G230" s="1"/>
  <c r="D228"/>
  <c r="G228" s="1"/>
  <c r="C228"/>
  <c r="F222"/>
  <c r="D222"/>
  <c r="G222" s="1"/>
  <c r="C222"/>
  <c r="G218"/>
  <c r="F205"/>
  <c r="D205"/>
  <c r="G205" s="1"/>
  <c r="C205"/>
  <c r="F204"/>
  <c r="G206" s="1"/>
  <c r="D204"/>
  <c r="G204" s="1"/>
  <c r="C204"/>
  <c r="G200"/>
  <c r="F192"/>
  <c r="G194" s="1"/>
  <c r="G208" s="1"/>
  <c r="D192"/>
  <c r="G192" s="1"/>
  <c r="C192"/>
  <c r="F181"/>
  <c r="D181"/>
  <c r="G181" s="1"/>
  <c r="C181"/>
  <c r="F180"/>
  <c r="G182" s="1"/>
  <c r="D180"/>
  <c r="G180" s="1"/>
  <c r="C180"/>
  <c r="G176"/>
  <c r="F168"/>
  <c r="D168"/>
  <c r="C168"/>
  <c r="F157"/>
  <c r="D157"/>
  <c r="G157" s="1"/>
  <c r="C157"/>
  <c r="F156"/>
  <c r="G158" s="1"/>
  <c r="D156"/>
  <c r="G156" s="1"/>
  <c r="C156"/>
  <c r="G152"/>
  <c r="F144"/>
  <c r="D144"/>
  <c r="G144" s="1"/>
  <c r="C144"/>
  <c r="F133"/>
  <c r="D133"/>
  <c r="G133" s="1"/>
  <c r="C133"/>
  <c r="F132"/>
  <c r="G134" s="1"/>
  <c r="D132"/>
  <c r="G132" s="1"/>
  <c r="C132"/>
  <c r="G128"/>
  <c r="F120"/>
  <c r="D120"/>
  <c r="C120"/>
  <c r="F109"/>
  <c r="D109"/>
  <c r="G109" s="1"/>
  <c r="C109"/>
  <c r="F108"/>
  <c r="G110" s="1"/>
  <c r="D108"/>
  <c r="G108" s="1"/>
  <c r="C108"/>
  <c r="G104"/>
  <c r="D96"/>
  <c r="C96"/>
  <c r="F85"/>
  <c r="D85"/>
  <c r="G85" s="1"/>
  <c r="C85"/>
  <c r="F84"/>
  <c r="G86" s="1"/>
  <c r="D84"/>
  <c r="G84" s="1"/>
  <c r="C84"/>
  <c r="G80"/>
  <c r="F72"/>
  <c r="D72"/>
  <c r="C72"/>
  <c r="F61"/>
  <c r="D61"/>
  <c r="G61" s="1"/>
  <c r="C61"/>
  <c r="F60"/>
  <c r="G62" s="1"/>
  <c r="D60"/>
  <c r="G60" s="1"/>
  <c r="C60"/>
  <c r="G56"/>
  <c r="F48"/>
  <c r="G50" s="1"/>
  <c r="G64" s="1"/>
  <c r="F45" s="1"/>
  <c r="D48"/>
  <c r="G48" s="1"/>
  <c r="C48"/>
  <c r="F37"/>
  <c r="D37"/>
  <c r="G37" s="1"/>
  <c r="C37"/>
  <c r="F36"/>
  <c r="G38" s="1"/>
  <c r="D36"/>
  <c r="G36" s="1"/>
  <c r="C36"/>
  <c r="G32"/>
  <c r="F24"/>
  <c r="G26" s="1"/>
  <c r="D24"/>
  <c r="G24" s="1"/>
  <c r="C24"/>
  <c r="F17"/>
  <c r="D17"/>
  <c r="B17"/>
  <c r="A17"/>
  <c r="F16"/>
  <c r="D16"/>
  <c r="B16"/>
  <c r="A16"/>
  <c r="F15"/>
  <c r="D15"/>
  <c r="B15"/>
  <c r="A15"/>
  <c r="F14"/>
  <c r="D14"/>
  <c r="B14"/>
  <c r="A14"/>
  <c r="F13"/>
  <c r="D13"/>
  <c r="B13"/>
  <c r="A13"/>
  <c r="F12"/>
  <c r="D12"/>
  <c r="B12"/>
  <c r="A12"/>
  <c r="F11"/>
  <c r="D11"/>
  <c r="B11"/>
  <c r="A11"/>
  <c r="B5"/>
  <c r="A5"/>
  <c r="B4"/>
  <c r="A4"/>
  <c r="B3"/>
  <c r="A3"/>
  <c r="B2"/>
  <c r="A2"/>
  <c r="F103" i="8"/>
  <c r="D103"/>
  <c r="G103" s="1"/>
  <c r="C103"/>
  <c r="G98"/>
  <c r="D96"/>
  <c r="C96"/>
  <c r="D95"/>
  <c r="C95"/>
  <c r="F76"/>
  <c r="D76"/>
  <c r="G76" s="1"/>
  <c r="C76"/>
  <c r="F71"/>
  <c r="D71"/>
  <c r="G71" s="1"/>
  <c r="C71"/>
  <c r="F70"/>
  <c r="G72" s="1"/>
  <c r="D70"/>
  <c r="G70" s="1"/>
  <c r="C70"/>
  <c r="F65"/>
  <c r="D65"/>
  <c r="G65" s="1"/>
  <c r="C65"/>
  <c r="F49"/>
  <c r="D49"/>
  <c r="G49" s="1"/>
  <c r="C49"/>
  <c r="F48"/>
  <c r="G50" s="1"/>
  <c r="D48"/>
  <c r="G48" s="1"/>
  <c r="C48"/>
  <c r="F43"/>
  <c r="D43"/>
  <c r="G43" s="1"/>
  <c r="C43"/>
  <c r="F32"/>
  <c r="D32"/>
  <c r="G32" s="1"/>
  <c r="C32"/>
  <c r="F31"/>
  <c r="G33" s="1"/>
  <c r="D31"/>
  <c r="G31" s="1"/>
  <c r="C31"/>
  <c r="F12"/>
  <c r="D12"/>
  <c r="B12"/>
  <c r="A12"/>
  <c r="F11"/>
  <c r="D11"/>
  <c r="B11"/>
  <c r="A11"/>
  <c r="B5"/>
  <c r="A5"/>
  <c r="B4"/>
  <c r="A4"/>
  <c r="B3"/>
  <c r="A3"/>
  <c r="B2"/>
  <c r="A2"/>
  <c r="G2106" i="7"/>
  <c r="F2105"/>
  <c r="D2105"/>
  <c r="G2105" s="1"/>
  <c r="C2105"/>
  <c r="G2104"/>
  <c r="G2083"/>
  <c r="F2082"/>
  <c r="D2082"/>
  <c r="G2082" s="1"/>
  <c r="C2082"/>
  <c r="G2081"/>
  <c r="G2077"/>
  <c r="G2058"/>
  <c r="F2057"/>
  <c r="D2057"/>
  <c r="G2057" s="1"/>
  <c r="C2057"/>
  <c r="G2056"/>
  <c r="G2033"/>
  <c r="F2032"/>
  <c r="D2032"/>
  <c r="G2032" s="1"/>
  <c r="C2032"/>
  <c r="G2031"/>
  <c r="G2027"/>
  <c r="G2010"/>
  <c r="F2009"/>
  <c r="D2009"/>
  <c r="G2009" s="1"/>
  <c r="C2009"/>
  <c r="G2008"/>
  <c r="G1981"/>
  <c r="F1980"/>
  <c r="D1980"/>
  <c r="G1980" s="1"/>
  <c r="C1980"/>
  <c r="G1979"/>
  <c r="G1958"/>
  <c r="F1957"/>
  <c r="D1957"/>
  <c r="G1957" s="1"/>
  <c r="C1957"/>
  <c r="G1956"/>
  <c r="G1935"/>
  <c r="F1934"/>
  <c r="D1934"/>
  <c r="G1934" s="1"/>
  <c r="C1934"/>
  <c r="G1933"/>
  <c r="G1912"/>
  <c r="F1911"/>
  <c r="D1911"/>
  <c r="G1911" s="1"/>
  <c r="C1911"/>
  <c r="G1910"/>
  <c r="F1899"/>
  <c r="D1899"/>
  <c r="G1899" s="1"/>
  <c r="C1899"/>
  <c r="G1889"/>
  <c r="F1888"/>
  <c r="D1888"/>
  <c r="G1888" s="1"/>
  <c r="C1888"/>
  <c r="G1887"/>
  <c r="F1876"/>
  <c r="D1876"/>
  <c r="G1876" s="1"/>
  <c r="C1876"/>
  <c r="F1865"/>
  <c r="D1865"/>
  <c r="G1865" s="1"/>
  <c r="C1865"/>
  <c r="G1861"/>
  <c r="F1843"/>
  <c r="D1843"/>
  <c r="G1843" s="1"/>
  <c r="C1843"/>
  <c r="F1821"/>
  <c r="D1821"/>
  <c r="G1821" s="1"/>
  <c r="C1821"/>
  <c r="F1799"/>
  <c r="D1799"/>
  <c r="G1799" s="1"/>
  <c r="C1799"/>
  <c r="F1777"/>
  <c r="D1777"/>
  <c r="G1777" s="1"/>
  <c r="C1777"/>
  <c r="C1771"/>
  <c r="F1753"/>
  <c r="D1753"/>
  <c r="G1753" s="1"/>
  <c r="C1753"/>
  <c r="C1747"/>
  <c r="G1730"/>
  <c r="F1729"/>
  <c r="D1729"/>
  <c r="G1729" s="1"/>
  <c r="C1729"/>
  <c r="G1728"/>
  <c r="F1717"/>
  <c r="D1717"/>
  <c r="G1717" s="1"/>
  <c r="C1717"/>
  <c r="F1706"/>
  <c r="D1706"/>
  <c r="G1706" s="1"/>
  <c r="G1707" s="1"/>
  <c r="C1706"/>
  <c r="G1684"/>
  <c r="G1685" s="1"/>
  <c r="F1684"/>
  <c r="D1684"/>
  <c r="C1684"/>
  <c r="G1658"/>
  <c r="G1632"/>
  <c r="F1605"/>
  <c r="D1605"/>
  <c r="G1605" s="1"/>
  <c r="G1606" s="1"/>
  <c r="C1605"/>
  <c r="F1582"/>
  <c r="D1582"/>
  <c r="G1582" s="1"/>
  <c r="G1583" s="1"/>
  <c r="C1582"/>
  <c r="F1559"/>
  <c r="D1559"/>
  <c r="G1559" s="1"/>
  <c r="G1560" s="1"/>
  <c r="C1559"/>
  <c r="F1530"/>
  <c r="D1530"/>
  <c r="G1530" s="1"/>
  <c r="G1531" s="1"/>
  <c r="C1530"/>
  <c r="F1507"/>
  <c r="D1507"/>
  <c r="G1507" s="1"/>
  <c r="G1508" s="1"/>
  <c r="C1507"/>
  <c r="F1482"/>
  <c r="D1482"/>
  <c r="G1482" s="1"/>
  <c r="G1483" s="1"/>
  <c r="C1482"/>
  <c r="G1478"/>
  <c r="F1458"/>
  <c r="D1458"/>
  <c r="G1458" s="1"/>
  <c r="G1459" s="1"/>
  <c r="C1458"/>
  <c r="F1434"/>
  <c r="D1434"/>
  <c r="G1434" s="1"/>
  <c r="G1435" s="1"/>
  <c r="C1434"/>
  <c r="F1410"/>
  <c r="D1410"/>
  <c r="G1410" s="1"/>
  <c r="G1411" s="1"/>
  <c r="C1410"/>
  <c r="G1406"/>
  <c r="F1386"/>
  <c r="D1386"/>
  <c r="G1386" s="1"/>
  <c r="G1387" s="1"/>
  <c r="C1386"/>
  <c r="F1357"/>
  <c r="D1357"/>
  <c r="G1357" s="1"/>
  <c r="G1358" s="1"/>
  <c r="C1357"/>
  <c r="F1328"/>
  <c r="D1328"/>
  <c r="G1328" s="1"/>
  <c r="G1329" s="1"/>
  <c r="C1328"/>
  <c r="F1301"/>
  <c r="D1301"/>
  <c r="G1301" s="1"/>
  <c r="G1302" s="1"/>
  <c r="C1301"/>
  <c r="F1269"/>
  <c r="D1269"/>
  <c r="G1269" s="1"/>
  <c r="G1270" s="1"/>
  <c r="C1269"/>
  <c r="F1246"/>
  <c r="D1246"/>
  <c r="G1246" s="1"/>
  <c r="G1247" s="1"/>
  <c r="C1246"/>
  <c r="F1222"/>
  <c r="D1222"/>
  <c r="G1222" s="1"/>
  <c r="G1223" s="1"/>
  <c r="C1222"/>
  <c r="F1200"/>
  <c r="D1200"/>
  <c r="G1200" s="1"/>
  <c r="G1201" s="1"/>
  <c r="C1200"/>
  <c r="G1179"/>
  <c r="F1178"/>
  <c r="D1178"/>
  <c r="G1178" s="1"/>
  <c r="C1178"/>
  <c r="F1151"/>
  <c r="D1151"/>
  <c r="G1151" s="1"/>
  <c r="G1152" s="1"/>
  <c r="C1151"/>
  <c r="F1124"/>
  <c r="D1124"/>
  <c r="G1124" s="1"/>
  <c r="G1125" s="1"/>
  <c r="C1124"/>
  <c r="G1085"/>
  <c r="G1084"/>
  <c r="G1086" s="1"/>
  <c r="G1079"/>
  <c r="G1061"/>
  <c r="G1060"/>
  <c r="G1059"/>
  <c r="G1054"/>
  <c r="G1034"/>
  <c r="G1033"/>
  <c r="G1035" s="1"/>
  <c r="G1028"/>
  <c r="G1004"/>
  <c r="G1003"/>
  <c r="G977"/>
  <c r="G976"/>
  <c r="G975"/>
  <c r="G951"/>
  <c r="F950"/>
  <c r="D950"/>
  <c r="G950" s="1"/>
  <c r="C950"/>
  <c r="G928"/>
  <c r="F927"/>
  <c r="D927"/>
  <c r="G927" s="1"/>
  <c r="C927"/>
  <c r="G903"/>
  <c r="F902"/>
  <c r="D902"/>
  <c r="G902" s="1"/>
  <c r="C902"/>
  <c r="G880"/>
  <c r="G879"/>
  <c r="G881" s="1"/>
  <c r="G855"/>
  <c r="F854"/>
  <c r="D854"/>
  <c r="G854" s="1"/>
  <c r="C854"/>
  <c r="G830"/>
  <c r="F829"/>
  <c r="D829"/>
  <c r="G829" s="1"/>
  <c r="C829"/>
  <c r="G824"/>
  <c r="G808"/>
  <c r="F807"/>
  <c r="D807"/>
  <c r="G807" s="1"/>
  <c r="C807"/>
  <c r="G802"/>
  <c r="G786"/>
  <c r="F785"/>
  <c r="D785"/>
  <c r="G785" s="1"/>
  <c r="C785"/>
  <c r="G760"/>
  <c r="F759"/>
  <c r="D759"/>
  <c r="G759" s="1"/>
  <c r="C759"/>
  <c r="G734"/>
  <c r="F733"/>
  <c r="D733"/>
  <c r="G733" s="1"/>
  <c r="C733"/>
  <c r="G708"/>
  <c r="F707"/>
  <c r="D707"/>
  <c r="G707" s="1"/>
  <c r="C707"/>
  <c r="G684"/>
  <c r="F683"/>
  <c r="D683"/>
  <c r="G683" s="1"/>
  <c r="C683"/>
  <c r="G658"/>
  <c r="F657"/>
  <c r="D657"/>
  <c r="G657" s="1"/>
  <c r="C657"/>
  <c r="G634"/>
  <c r="F633"/>
  <c r="D633"/>
  <c r="G633" s="1"/>
  <c r="C633"/>
  <c r="G611"/>
  <c r="F610"/>
  <c r="D610"/>
  <c r="G610" s="1"/>
  <c r="C610"/>
  <c r="G579"/>
  <c r="F578"/>
  <c r="D578"/>
  <c r="G578" s="1"/>
  <c r="C578"/>
  <c r="G555"/>
  <c r="F554"/>
  <c r="D554"/>
  <c r="G554" s="1"/>
  <c r="C554"/>
  <c r="G521"/>
  <c r="G520"/>
  <c r="G519"/>
  <c r="G494"/>
  <c r="G493"/>
  <c r="G492"/>
  <c r="G488"/>
  <c r="G470"/>
  <c r="F469"/>
  <c r="D469"/>
  <c r="G469" s="1"/>
  <c r="C469"/>
  <c r="G441"/>
  <c r="F440"/>
  <c r="D440"/>
  <c r="G440" s="1"/>
  <c r="C440"/>
  <c r="G427"/>
  <c r="G417"/>
  <c r="F416"/>
  <c r="D416"/>
  <c r="G416" s="1"/>
  <c r="C416"/>
  <c r="G392"/>
  <c r="F391"/>
  <c r="D391"/>
  <c r="G391" s="1"/>
  <c r="C391"/>
  <c r="G362"/>
  <c r="F361"/>
  <c r="D361"/>
  <c r="G361" s="1"/>
  <c r="C361"/>
  <c r="G350"/>
  <c r="F349"/>
  <c r="D349"/>
  <c r="G349" s="1"/>
  <c r="C349"/>
  <c r="G348"/>
  <c r="G339"/>
  <c r="F338"/>
  <c r="D338"/>
  <c r="G338" s="1"/>
  <c r="C338"/>
  <c r="G327"/>
  <c r="F326"/>
  <c r="D326"/>
  <c r="G326" s="1"/>
  <c r="C326"/>
  <c r="G325"/>
  <c r="G316"/>
  <c r="F315"/>
  <c r="D315"/>
  <c r="G315" s="1"/>
  <c r="C315"/>
  <c r="D309"/>
  <c r="G304"/>
  <c r="F303"/>
  <c r="D303"/>
  <c r="G303" s="1"/>
  <c r="C303"/>
  <c r="G302"/>
  <c r="F292"/>
  <c r="D292"/>
  <c r="G292" s="1"/>
  <c r="C292"/>
  <c r="F286"/>
  <c r="D286"/>
  <c r="G286" s="1"/>
  <c r="C286"/>
  <c r="G281"/>
  <c r="F280"/>
  <c r="D280"/>
  <c r="G280" s="1"/>
  <c r="C280"/>
  <c r="G279"/>
  <c r="F269"/>
  <c r="D269"/>
  <c r="G269" s="1"/>
  <c r="C269"/>
  <c r="F268"/>
  <c r="G270" s="1"/>
  <c r="D268"/>
  <c r="G268" s="1"/>
  <c r="C268"/>
  <c r="F263"/>
  <c r="D263"/>
  <c r="G263" s="1"/>
  <c r="C263"/>
  <c r="G258"/>
  <c r="F257"/>
  <c r="D257"/>
  <c r="G257" s="1"/>
  <c r="C257"/>
  <c r="G256"/>
  <c r="F246"/>
  <c r="D246"/>
  <c r="G246" s="1"/>
  <c r="C246"/>
  <c r="F245"/>
  <c r="G247" s="1"/>
  <c r="D245"/>
  <c r="G245" s="1"/>
  <c r="C245"/>
  <c r="F240"/>
  <c r="D240"/>
  <c r="G240" s="1"/>
  <c r="C240"/>
  <c r="G234"/>
  <c r="F233"/>
  <c r="D233"/>
  <c r="G233" s="1"/>
  <c r="C233"/>
  <c r="G232"/>
  <c r="F222"/>
  <c r="D222"/>
  <c r="G222" s="1"/>
  <c r="C222"/>
  <c r="F221"/>
  <c r="G223" s="1"/>
  <c r="D221"/>
  <c r="G221" s="1"/>
  <c r="C221"/>
  <c r="F216"/>
  <c r="D216"/>
  <c r="G216" s="1"/>
  <c r="C216"/>
  <c r="G210"/>
  <c r="F209"/>
  <c r="D209"/>
  <c r="G209" s="1"/>
  <c r="C209"/>
  <c r="G208"/>
  <c r="F198"/>
  <c r="D198"/>
  <c r="G198" s="1"/>
  <c r="C198"/>
  <c r="D197"/>
  <c r="C197"/>
  <c r="F192"/>
  <c r="D192"/>
  <c r="G192" s="1"/>
  <c r="C192"/>
  <c r="F191"/>
  <c r="G193" s="1"/>
  <c r="D191"/>
  <c r="G191" s="1"/>
  <c r="C191"/>
  <c r="F186"/>
  <c r="D186"/>
  <c r="G186" s="1"/>
  <c r="C186"/>
  <c r="F185"/>
  <c r="G187" s="1"/>
  <c r="D185"/>
  <c r="G185" s="1"/>
  <c r="C185"/>
  <c r="G176"/>
  <c r="F170"/>
  <c r="D170"/>
  <c r="G170" s="1"/>
  <c r="C170"/>
  <c r="F169"/>
  <c r="G171" s="1"/>
  <c r="D169"/>
  <c r="G169" s="1"/>
  <c r="C169"/>
  <c r="F164"/>
  <c r="D164"/>
  <c r="G164" s="1"/>
  <c r="C164"/>
  <c r="D163"/>
  <c r="F153"/>
  <c r="D153"/>
  <c r="G153" s="1"/>
  <c r="C153"/>
  <c r="F152"/>
  <c r="G154" s="1"/>
  <c r="D152"/>
  <c r="G152" s="1"/>
  <c r="C152"/>
  <c r="G148"/>
  <c r="F130"/>
  <c r="D130"/>
  <c r="G130" s="1"/>
  <c r="C130"/>
  <c r="F129"/>
  <c r="G131" s="1"/>
  <c r="D129"/>
  <c r="G129" s="1"/>
  <c r="C129"/>
  <c r="D124"/>
  <c r="C124"/>
  <c r="D123"/>
  <c r="C123"/>
  <c r="F118"/>
  <c r="D118"/>
  <c r="G118" s="1"/>
  <c r="C118"/>
  <c r="F117"/>
  <c r="G119" s="1"/>
  <c r="D117"/>
  <c r="G117" s="1"/>
  <c r="C117"/>
  <c r="F107"/>
  <c r="D107"/>
  <c r="G107" s="1"/>
  <c r="C107"/>
  <c r="F106"/>
  <c r="G108" s="1"/>
  <c r="D106"/>
  <c r="G106" s="1"/>
  <c r="C106"/>
  <c r="D101"/>
  <c r="C101"/>
  <c r="D100"/>
  <c r="C100"/>
  <c r="D95"/>
  <c r="C95"/>
  <c r="D94"/>
  <c r="C94"/>
  <c r="D93"/>
  <c r="C93"/>
  <c r="D92"/>
  <c r="C92"/>
  <c r="D91"/>
  <c r="C91"/>
  <c r="F81"/>
  <c r="D81"/>
  <c r="G81" s="1"/>
  <c r="C81"/>
  <c r="D80"/>
  <c r="C80"/>
  <c r="F75"/>
  <c r="D75"/>
  <c r="G75" s="1"/>
  <c r="C75"/>
  <c r="F74"/>
  <c r="G76" s="1"/>
  <c r="D74"/>
  <c r="G74" s="1"/>
  <c r="C74"/>
  <c r="F69"/>
  <c r="D69"/>
  <c r="G69" s="1"/>
  <c r="C69"/>
  <c r="F68"/>
  <c r="G70" s="1"/>
  <c r="D68"/>
  <c r="G68" s="1"/>
  <c r="C68"/>
  <c r="D58"/>
  <c r="C58"/>
  <c r="D57"/>
  <c r="C57"/>
  <c r="D56"/>
  <c r="C56"/>
  <c r="D55"/>
  <c r="C55"/>
  <c r="D54"/>
  <c r="C54"/>
  <c r="F49"/>
  <c r="D49"/>
  <c r="G49" s="1"/>
  <c r="C49"/>
  <c r="F48"/>
  <c r="G50" s="1"/>
  <c r="D48"/>
  <c r="G48" s="1"/>
  <c r="C48"/>
  <c r="F43"/>
  <c r="D43"/>
  <c r="G43" s="1"/>
  <c r="C43"/>
  <c r="F42"/>
  <c r="G44" s="1"/>
  <c r="D42"/>
  <c r="G42" s="1"/>
  <c r="C42"/>
  <c r="F32"/>
  <c r="D32"/>
  <c r="G32" s="1"/>
  <c r="C32"/>
  <c r="F31"/>
  <c r="G33" s="1"/>
  <c r="D31"/>
  <c r="G31" s="1"/>
  <c r="C31"/>
  <c r="E26"/>
  <c r="D26"/>
  <c r="C26"/>
  <c r="E25"/>
  <c r="D25"/>
  <c r="C25"/>
  <c r="E20"/>
  <c r="D20"/>
  <c r="C20"/>
  <c r="D19"/>
  <c r="C19"/>
  <c r="F12"/>
  <c r="D12"/>
  <c r="B12"/>
  <c r="A12"/>
  <c r="F11"/>
  <c r="D11"/>
  <c r="B11"/>
  <c r="A11"/>
  <c r="B5"/>
  <c r="A5"/>
  <c r="B4"/>
  <c r="A4"/>
  <c r="B3"/>
  <c r="A3"/>
  <c r="B2"/>
  <c r="A2"/>
  <c r="H431" i="6"/>
  <c r="H429"/>
  <c r="J37"/>
  <c r="J69" i="5"/>
  <c r="H69"/>
  <c r="G69"/>
  <c r="J65"/>
  <c r="H65"/>
  <c r="G61"/>
  <c r="H61" s="1"/>
  <c r="G57"/>
  <c r="J53"/>
  <c r="G53"/>
  <c r="H53" s="1"/>
  <c r="J51"/>
  <c r="G51"/>
  <c r="H51" s="1"/>
  <c r="G49"/>
  <c r="G45"/>
  <c r="H45" s="1"/>
  <c r="G43"/>
  <c r="G41"/>
  <c r="G39"/>
  <c r="J39" s="1"/>
  <c r="G37"/>
  <c r="J37" s="1"/>
  <c r="G35"/>
  <c r="G33"/>
  <c r="G31"/>
  <c r="J29"/>
  <c r="G29"/>
  <c r="H29" s="1"/>
  <c r="G25"/>
  <c r="J25" s="1"/>
  <c r="J21"/>
  <c r="G21"/>
  <c r="H21" s="1"/>
  <c r="G19"/>
  <c r="J19" s="1"/>
  <c r="A19"/>
  <c r="A18"/>
  <c r="B18" s="1"/>
  <c r="J15"/>
  <c r="F11"/>
  <c r="B11"/>
  <c r="A11"/>
  <c r="F10"/>
  <c r="B10"/>
  <c r="A10"/>
  <c r="B5"/>
  <c r="A5"/>
  <c r="B4"/>
  <c r="A4"/>
  <c r="B3"/>
  <c r="A3"/>
  <c r="B2"/>
  <c r="A2"/>
  <c r="E90" i="4"/>
  <c r="E87"/>
  <c r="E83"/>
  <c r="B78"/>
  <c r="G64"/>
  <c r="F56"/>
  <c r="E56"/>
  <c r="B38"/>
  <c r="E31"/>
  <c r="E29"/>
  <c r="F26"/>
  <c r="D24"/>
  <c r="D14"/>
  <c r="C14"/>
  <c r="F11"/>
  <c r="E11"/>
  <c r="C11"/>
  <c r="B11"/>
  <c r="F10"/>
  <c r="E10"/>
  <c r="C10"/>
  <c r="B10"/>
  <c r="C5"/>
  <c r="B5"/>
  <c r="C4"/>
  <c r="B4"/>
  <c r="C3"/>
  <c r="B3"/>
  <c r="C2"/>
  <c r="B2"/>
  <c r="J2297" i="3"/>
  <c r="J2296"/>
  <c r="G209" i="2" s="1"/>
  <c r="G75" i="4" s="1"/>
  <c r="J2292" i="3"/>
  <c r="G205" i="2" s="1"/>
  <c r="G32" i="4" s="1"/>
  <c r="J2286" i="3"/>
  <c r="J2285" s="1"/>
  <c r="G201" i="2" s="1"/>
  <c r="J2283" i="3"/>
  <c r="J2282"/>
  <c r="G200" i="2" s="1"/>
  <c r="J2280" i="3"/>
  <c r="J2279" s="1"/>
  <c r="J2277"/>
  <c r="J2276" s="1"/>
  <c r="J2271"/>
  <c r="J2270"/>
  <c r="G194" i="2" s="1"/>
  <c r="G132" i="4" s="1"/>
  <c r="J2268" i="3"/>
  <c r="J2267" s="1"/>
  <c r="G193" i="2" s="1"/>
  <c r="J2265" i="3"/>
  <c r="J2264" s="1"/>
  <c r="J2262"/>
  <c r="J2261" s="1"/>
  <c r="J2259"/>
  <c r="J2258"/>
  <c r="G190" i="2" s="1"/>
  <c r="J2256" i="3"/>
  <c r="J2255" s="1"/>
  <c r="J2250"/>
  <c r="J2249"/>
  <c r="J2247"/>
  <c r="J2246" s="1"/>
  <c r="G184" i="2" s="1"/>
  <c r="G65" i="4" s="1"/>
  <c r="J2244" i="3"/>
  <c r="J2243" s="1"/>
  <c r="G183" i="2" s="1"/>
  <c r="J2241" i="3"/>
  <c r="J2240" s="1"/>
  <c r="G182" i="2" s="1"/>
  <c r="G93" i="4" s="1"/>
  <c r="J2238" i="3"/>
  <c r="J2237" s="1"/>
  <c r="G181" i="2" s="1"/>
  <c r="G102" i="4" s="1"/>
  <c r="J2235" i="3"/>
  <c r="J2234" s="1"/>
  <c r="G180" i="2" s="1"/>
  <c r="G113" i="4" s="1"/>
  <c r="J2231" i="3"/>
  <c r="J2229" s="1"/>
  <c r="J2227"/>
  <c r="J2225"/>
  <c r="G177" i="2" s="1"/>
  <c r="G69" i="4" s="1"/>
  <c r="J2222" i="3"/>
  <c r="J2221" s="1"/>
  <c r="G175" i="2" s="1"/>
  <c r="G78" i="4" s="1"/>
  <c r="F2219" i="3"/>
  <c r="J2219" s="1"/>
  <c r="J2218" s="1"/>
  <c r="G174" i="2" s="1"/>
  <c r="G121" i="4" s="1"/>
  <c r="J2216" i="3"/>
  <c r="J2215" s="1"/>
  <c r="G2216"/>
  <c r="F2216" s="1"/>
  <c r="J2210"/>
  <c r="J2207"/>
  <c r="J2204"/>
  <c r="J2198"/>
  <c r="J2199" s="1"/>
  <c r="J2195"/>
  <c r="J2196" s="1"/>
  <c r="J2193"/>
  <c r="J2192"/>
  <c r="J2189"/>
  <c r="J2190" s="1"/>
  <c r="J2185"/>
  <c r="J2181"/>
  <c r="J2173"/>
  <c r="J2177" s="1"/>
  <c r="J2168"/>
  <c r="J2167"/>
  <c r="J2166"/>
  <c r="J2162"/>
  <c r="J2164" s="1"/>
  <c r="J2158"/>
  <c r="G164" i="2" s="1"/>
  <c r="G77" i="4" s="1"/>
  <c r="J2156" i="3"/>
  <c r="J2152"/>
  <c r="J2154" s="1"/>
  <c r="J2148"/>
  <c r="J2150" s="1"/>
  <c r="J2144"/>
  <c r="J2146" s="1"/>
  <c r="J2140"/>
  <c r="J2142" s="1"/>
  <c r="G160" i="2" s="1"/>
  <c r="J2136" i="3"/>
  <c r="J2138" s="1"/>
  <c r="G159" i="2" s="1"/>
  <c r="G35" i="4" s="1"/>
  <c r="J2133" i="3"/>
  <c r="G157" i="2" s="1"/>
  <c r="J2129" i="3"/>
  <c r="G156" i="2" s="1"/>
  <c r="G126" i="4" s="1"/>
  <c r="J2125" i="3"/>
  <c r="J2121"/>
  <c r="J2117"/>
  <c r="J2111"/>
  <c r="J2113" s="1"/>
  <c r="J2102"/>
  <c r="J2104" s="1"/>
  <c r="J2098"/>
  <c r="J2100" s="1"/>
  <c r="G149" i="2" s="1"/>
  <c r="G99" i="4" s="1"/>
  <c r="J2094" i="3"/>
  <c r="J2096" s="1"/>
  <c r="G148" i="2" s="1"/>
  <c r="G109" i="4" s="1"/>
  <c r="J2091" i="3"/>
  <c r="J2090"/>
  <c r="J2092" s="1"/>
  <c r="G147" i="2" s="1"/>
  <c r="G114" i="4" s="1"/>
  <c r="J2087" i="3"/>
  <c r="G144" i="2" s="1"/>
  <c r="J2085" i="3"/>
  <c r="J2081"/>
  <c r="J2083" s="1"/>
  <c r="G143" i="2" s="1"/>
  <c r="G100" i="4" s="1"/>
  <c r="J2079" i="3"/>
  <c r="J2077"/>
  <c r="J2073"/>
  <c r="J2075" s="1"/>
  <c r="J2069"/>
  <c r="J2071" s="1"/>
  <c r="G140" i="2" s="1"/>
  <c r="J2064" i="3"/>
  <c r="J2066" s="1"/>
  <c r="G138" i="2" s="1"/>
  <c r="J2060" i="3"/>
  <c r="J2059"/>
  <c r="J2056"/>
  <c r="J2055"/>
  <c r="J2052"/>
  <c r="J2051"/>
  <c r="J2054" s="1"/>
  <c r="J2047"/>
  <c r="J2046"/>
  <c r="J2045"/>
  <c r="J2044"/>
  <c r="J2043"/>
  <c r="J2039"/>
  <c r="J2038"/>
  <c r="J2037"/>
  <c r="J2036"/>
  <c r="J2035"/>
  <c r="J2032"/>
  <c r="J2031"/>
  <c r="J2030"/>
  <c r="J2029"/>
  <c r="J2028"/>
  <c r="J2027"/>
  <c r="J2026"/>
  <c r="J2017"/>
  <c r="J2019" s="1"/>
  <c r="G130" i="2" s="1"/>
  <c r="J2013" i="3"/>
  <c r="J2015" s="1"/>
  <c r="J2003"/>
  <c r="J2001"/>
  <c r="J1995"/>
  <c r="J1997" s="1"/>
  <c r="G122" i="2" s="1"/>
  <c r="G104" i="4" s="1"/>
  <c r="J1990" i="3"/>
  <c r="J1992" s="1"/>
  <c r="G119" i="2" s="1"/>
  <c r="G124" i="4" s="1"/>
  <c r="J1986" i="3"/>
  <c r="J1988" s="1"/>
  <c r="G118" i="2" s="1"/>
  <c r="G129" i="4" s="1"/>
  <c r="J1982" i="3"/>
  <c r="J1984" s="1"/>
  <c r="G117" i="2" s="1"/>
  <c r="G95" i="4" s="1"/>
  <c r="J1978" i="3"/>
  <c r="J1980" s="1"/>
  <c r="G116" i="2" s="1"/>
  <c r="J1975" i="3"/>
  <c r="J1973"/>
  <c r="J1969"/>
  <c r="J1971" s="1"/>
  <c r="J1967"/>
  <c r="J1965"/>
  <c r="J1962"/>
  <c r="J1963" s="1"/>
  <c r="J1958"/>
  <c r="J1960" s="1"/>
  <c r="J1953"/>
  <c r="J1955" s="1"/>
  <c r="J1949"/>
  <c r="J1951" s="1"/>
  <c r="G106" i="2" s="1"/>
  <c r="J1947" i="3"/>
  <c r="J1945"/>
  <c r="J1941"/>
  <c r="J1940"/>
  <c r="J1942" s="1"/>
  <c r="J1937"/>
  <c r="J1936"/>
  <c r="J1932"/>
  <c r="G97" i="2" s="1"/>
  <c r="G38" i="4" s="1"/>
  <c r="J1930" i="3"/>
  <c r="J1926"/>
  <c r="J1928" s="1"/>
  <c r="J1922"/>
  <c r="J1924" s="1"/>
  <c r="G95" i="2" s="1"/>
  <c r="J1919" i="3"/>
  <c r="J1918"/>
  <c r="J1920" s="1"/>
  <c r="J1914"/>
  <c r="J1913"/>
  <c r="J1908"/>
  <c r="J1907"/>
  <c r="J1906"/>
  <c r="G1905"/>
  <c r="J1905" s="1"/>
  <c r="I1904"/>
  <c r="J1904" s="1"/>
  <c r="J1903"/>
  <c r="J1902"/>
  <c r="J1897"/>
  <c r="J1896"/>
  <c r="J1895"/>
  <c r="J1894"/>
  <c r="G1894"/>
  <c r="J1893"/>
  <c r="I1893"/>
  <c r="J1892"/>
  <c r="J1891"/>
  <c r="F1887"/>
  <c r="J1887" s="1"/>
  <c r="J1889" s="1"/>
  <c r="G90" i="2" s="1"/>
  <c r="G116" i="4" s="1"/>
  <c r="J1883" i="3"/>
  <c r="J1885" s="1"/>
  <c r="J1879"/>
  <c r="J1880" s="1"/>
  <c r="J1875"/>
  <c r="J1876" s="1"/>
  <c r="J1872"/>
  <c r="G84" i="2" s="1"/>
  <c r="G27" i="4" s="1"/>
  <c r="J1871" i="3"/>
  <c r="J1870"/>
  <c r="J1867"/>
  <c r="J1868" s="1"/>
  <c r="G83" i="2" s="1"/>
  <c r="J1863" i="3"/>
  <c r="J1864" s="1"/>
  <c r="J1860"/>
  <c r="J1859"/>
  <c r="J1858"/>
  <c r="J1855"/>
  <c r="J1856" s="1"/>
  <c r="J1850"/>
  <c r="J1849"/>
  <c r="J1848"/>
  <c r="J1844"/>
  <c r="J1843"/>
  <c r="J1842"/>
  <c r="J1841"/>
  <c r="J1838"/>
  <c r="G75" i="2" s="1"/>
  <c r="G63" i="4" s="1"/>
  <c r="J1837" i="3"/>
  <c r="G1832"/>
  <c r="J1832" s="1"/>
  <c r="J1834" s="1"/>
  <c r="G74" i="2" s="1"/>
  <c r="G92" i="4" s="1"/>
  <c r="G1828" i="3"/>
  <c r="J1828" s="1"/>
  <c r="J1827"/>
  <c r="G1826"/>
  <c r="J1826" s="1"/>
  <c r="G1825"/>
  <c r="J1825" s="1"/>
  <c r="J1816"/>
  <c r="J1818" s="1"/>
  <c r="J1813"/>
  <c r="J1812"/>
  <c r="J1811"/>
  <c r="J1808"/>
  <c r="J1807"/>
  <c r="J1809" s="1"/>
  <c r="G67" i="2" s="1"/>
  <c r="J1806" i="3"/>
  <c r="J1800"/>
  <c r="J1799"/>
  <c r="J1798"/>
  <c r="J1797"/>
  <c r="J1796"/>
  <c r="J1795"/>
  <c r="J1802" s="1"/>
  <c r="G64" i="2" s="1"/>
  <c r="J1791" i="3"/>
  <c r="J1790"/>
  <c r="J1793" s="1"/>
  <c r="G63" i="2" s="1"/>
  <c r="G60" i="4" s="1"/>
  <c r="J1786" i="3"/>
  <c r="J1784"/>
  <c r="J1782"/>
  <c r="J1781"/>
  <c r="J1780"/>
  <c r="J1779"/>
  <c r="J1778"/>
  <c r="J1776"/>
  <c r="J1774"/>
  <c r="J1770"/>
  <c r="J1769"/>
  <c r="J1768"/>
  <c r="J1767"/>
  <c r="J1766"/>
  <c r="J1765"/>
  <c r="J1758"/>
  <c r="J1762" s="1"/>
  <c r="F1758"/>
  <c r="F1753"/>
  <c r="J1753" s="1"/>
  <c r="J1757" s="1"/>
  <c r="G55" i="2" s="1"/>
  <c r="J1752" i="3"/>
  <c r="J1748"/>
  <c r="J1746"/>
  <c r="J1745"/>
  <c r="J1743"/>
  <c r="G52" i="2" s="1"/>
  <c r="G21" i="4" s="1"/>
  <c r="J1742" i="3"/>
  <c r="J1741"/>
  <c r="J1740"/>
  <c r="J1738"/>
  <c r="J1736"/>
  <c r="J1734"/>
  <c r="J1729"/>
  <c r="F1728"/>
  <c r="J1728" s="1"/>
  <c r="J1727"/>
  <c r="J1725"/>
  <c r="J1724"/>
  <c r="J1723"/>
  <c r="J1722"/>
  <c r="J1719"/>
  <c r="J1718"/>
  <c r="J1717"/>
  <c r="J1716"/>
  <c r="J1715"/>
  <c r="J1714"/>
  <c r="J1713"/>
  <c r="J1712"/>
  <c r="J1711"/>
  <c r="J1710"/>
  <c r="J1706"/>
  <c r="J1704"/>
  <c r="J1699"/>
  <c r="J1701" s="1"/>
  <c r="J1694"/>
  <c r="J1693"/>
  <c r="J1668"/>
  <c r="J1670" s="1"/>
  <c r="J1665"/>
  <c r="J1664"/>
  <c r="J1662"/>
  <c r="E1681" s="1"/>
  <c r="J1681" s="1"/>
  <c r="J1658"/>
  <c r="E1680" s="1"/>
  <c r="J1680" s="1"/>
  <c r="J1652"/>
  <c r="J1654" s="1"/>
  <c r="G36" i="2" s="1"/>
  <c r="J1648" i="3"/>
  <c r="J1650" s="1"/>
  <c r="E1679" s="1"/>
  <c r="J1679" s="1"/>
  <c r="J1645"/>
  <c r="J1644"/>
  <c r="J1643"/>
  <c r="J1646" s="1"/>
  <c r="J1640"/>
  <c r="J1639"/>
  <c r="J1638"/>
  <c r="J1641" s="1"/>
  <c r="E1677" s="1"/>
  <c r="J1677" s="1"/>
  <c r="J1634"/>
  <c r="J1636" s="1"/>
  <c r="J1630"/>
  <c r="J1632" s="1"/>
  <c r="G30" i="2" s="1"/>
  <c r="G130" i="4" s="1"/>
  <c r="J1626" i="3"/>
  <c r="J1627" s="1"/>
  <c r="J1622"/>
  <c r="F1621"/>
  <c r="J1621" s="1"/>
  <c r="J1620"/>
  <c r="J1619"/>
  <c r="J1618"/>
  <c r="J1617"/>
  <c r="J1624" s="1"/>
  <c r="J1609"/>
  <c r="J1608" s="1"/>
  <c r="J1606"/>
  <c r="J1605" s="1"/>
  <c r="J1603"/>
  <c r="J1602" s="1"/>
  <c r="J1600"/>
  <c r="J1599" s="1"/>
  <c r="J1597"/>
  <c r="J1596" s="1"/>
  <c r="J1594"/>
  <c r="J1593" s="1"/>
  <c r="J1591"/>
  <c r="J1590" s="1"/>
  <c r="J1588"/>
  <c r="J1587" s="1"/>
  <c r="J1585"/>
  <c r="J1584"/>
  <c r="J1582"/>
  <c r="J1581" s="1"/>
  <c r="J1579"/>
  <c r="J1578" s="1"/>
  <c r="J1576"/>
  <c r="J1575" s="1"/>
  <c r="J1573"/>
  <c r="J1572" s="1"/>
  <c r="J1570"/>
  <c r="J1569" s="1"/>
  <c r="J1567"/>
  <c r="J1566" s="1"/>
  <c r="J1564"/>
  <c r="J1563" s="1"/>
  <c r="J1561"/>
  <c r="J1560" s="1"/>
  <c r="J1558"/>
  <c r="J1557" s="1"/>
  <c r="J1555"/>
  <c r="J1554" s="1"/>
  <c r="J1552"/>
  <c r="J1551" s="1"/>
  <c r="J1549"/>
  <c r="J1548" s="1"/>
  <c r="J1546"/>
  <c r="J1545" s="1"/>
  <c r="J1541"/>
  <c r="J1540" s="1"/>
  <c r="J1538"/>
  <c r="J1537" s="1"/>
  <c r="J1535"/>
  <c r="J1534" s="1"/>
  <c r="J1532"/>
  <c r="J1531" s="1"/>
  <c r="J1529"/>
  <c r="J1528" s="1"/>
  <c r="J1526"/>
  <c r="J1525" s="1"/>
  <c r="J1523"/>
  <c r="J1522" s="1"/>
  <c r="J1520"/>
  <c r="J1519" s="1"/>
  <c r="J1517"/>
  <c r="J1516" s="1"/>
  <c r="J1514"/>
  <c r="J1513" s="1"/>
  <c r="J1511"/>
  <c r="J1510" s="1"/>
  <c r="J1508"/>
  <c r="J1507" s="1"/>
  <c r="J1505"/>
  <c r="J1504" s="1"/>
  <c r="J1502"/>
  <c r="J1501" s="1"/>
  <c r="J1499"/>
  <c r="J1498" s="1"/>
  <c r="J1496"/>
  <c r="J1495" s="1"/>
  <c r="J1493"/>
  <c r="J1492" s="1"/>
  <c r="J1490"/>
  <c r="J1489" s="1"/>
  <c r="J1487"/>
  <c r="J1486" s="1"/>
  <c r="J1484"/>
  <c r="J1483" s="1"/>
  <c r="J1479"/>
  <c r="J1478" s="1"/>
  <c r="J1476"/>
  <c r="J1475" s="1"/>
  <c r="J1473"/>
  <c r="J1472" s="1"/>
  <c r="J1470"/>
  <c r="J1469" s="1"/>
  <c r="J1467"/>
  <c r="J1466" s="1"/>
  <c r="J1464"/>
  <c r="J1463" s="1"/>
  <c r="J1461"/>
  <c r="J1460" s="1"/>
  <c r="J1458"/>
  <c r="J1457" s="1"/>
  <c r="J1455"/>
  <c r="J1454" s="1"/>
  <c r="J1452"/>
  <c r="J1451" s="1"/>
  <c r="J1449"/>
  <c r="J1448" s="1"/>
  <c r="J1446"/>
  <c r="J1445" s="1"/>
  <c r="J1443"/>
  <c r="J1442"/>
  <c r="J1440"/>
  <c r="J1439" s="1"/>
  <c r="J1437"/>
  <c r="J1436" s="1"/>
  <c r="J1434"/>
  <c r="J1433" s="1"/>
  <c r="J1431"/>
  <c r="J1430" s="1"/>
  <c r="J1428"/>
  <c r="J1427" s="1"/>
  <c r="J1425"/>
  <c r="J1424" s="1"/>
  <c r="J1422"/>
  <c r="J1421" s="1"/>
  <c r="J1417"/>
  <c r="J1416" s="1"/>
  <c r="J1414"/>
  <c r="J1413" s="1"/>
  <c r="J1411"/>
  <c r="J1410" s="1"/>
  <c r="J1408"/>
  <c r="J1407" s="1"/>
  <c r="J1405"/>
  <c r="J1404" s="1"/>
  <c r="J1402"/>
  <c r="J1401"/>
  <c r="J1399"/>
  <c r="J1398" s="1"/>
  <c r="J1396"/>
  <c r="J1395" s="1"/>
  <c r="J1393"/>
  <c r="J1392" s="1"/>
  <c r="J1390"/>
  <c r="J1389" s="1"/>
  <c r="J1387"/>
  <c r="J1386" s="1"/>
  <c r="J1384"/>
  <c r="J1383" s="1"/>
  <c r="J1381"/>
  <c r="J1380" s="1"/>
  <c r="J1378"/>
  <c r="J1377" s="1"/>
  <c r="J1375"/>
  <c r="J1374" s="1"/>
  <c r="J1372"/>
  <c r="J1371" s="1"/>
  <c r="J1369"/>
  <c r="J1368" s="1"/>
  <c r="J1365"/>
  <c r="J1364" s="1"/>
  <c r="J1362"/>
  <c r="J1361"/>
  <c r="J1359"/>
  <c r="J1358" s="1"/>
  <c r="J1356"/>
  <c r="J1355" s="1"/>
  <c r="J1353"/>
  <c r="J1352"/>
  <c r="J1350"/>
  <c r="J1349" s="1"/>
  <c r="J1347"/>
  <c r="J1346" s="1"/>
  <c r="J1344"/>
  <c r="J1343" s="1"/>
  <c r="J1341"/>
  <c r="J1340" s="1"/>
  <c r="D1341"/>
  <c r="J1338"/>
  <c r="J1337" s="1"/>
  <c r="J1334"/>
  <c r="J1333" s="1"/>
  <c r="J1331"/>
  <c r="J1330" s="1"/>
  <c r="J1328"/>
  <c r="J1327" s="1"/>
  <c r="J1325"/>
  <c r="J1324"/>
  <c r="J1322"/>
  <c r="J1321"/>
  <c r="J1319"/>
  <c r="J1318" s="1"/>
  <c r="J1316"/>
  <c r="J1315" s="1"/>
  <c r="J1313"/>
  <c r="J1312" s="1"/>
  <c r="J1310"/>
  <c r="J1309" s="1"/>
  <c r="J1307"/>
  <c r="J1306"/>
  <c r="J1304"/>
  <c r="J1303"/>
  <c r="J1301"/>
  <c r="J1300" s="1"/>
  <c r="J1298"/>
  <c r="J1297"/>
  <c r="J1295"/>
  <c r="J1294" s="1"/>
  <c r="J1292"/>
  <c r="J1291"/>
  <c r="J1289"/>
  <c r="J1288" s="1"/>
  <c r="J1286"/>
  <c r="J1285"/>
  <c r="J1283"/>
  <c r="J1282" s="1"/>
  <c r="J1280"/>
  <c r="J1279"/>
  <c r="J1277"/>
  <c r="J1276" s="1"/>
  <c r="J1274"/>
  <c r="J1273" s="1"/>
  <c r="J1271"/>
  <c r="J1270"/>
  <c r="J1268"/>
  <c r="J1267" s="1"/>
  <c r="J1265"/>
  <c r="J1264" s="1"/>
  <c r="J1262"/>
  <c r="J1261" s="1"/>
  <c r="F1259"/>
  <c r="J1259" s="1"/>
  <c r="J1258" s="1"/>
  <c r="F1256"/>
  <c r="J1256" s="1"/>
  <c r="J1255" s="1"/>
  <c r="F1253"/>
  <c r="J1253" s="1"/>
  <c r="J1252"/>
  <c r="J1250"/>
  <c r="J1249" s="1"/>
  <c r="J1245"/>
  <c r="J1244" s="1"/>
  <c r="J1242"/>
  <c r="J1241" s="1"/>
  <c r="J1239"/>
  <c r="J1238" s="1"/>
  <c r="J1236"/>
  <c r="J1235" s="1"/>
  <c r="J1233"/>
  <c r="J1232" s="1"/>
  <c r="J1230"/>
  <c r="J1229"/>
  <c r="J1227"/>
  <c r="J1226" s="1"/>
  <c r="J1224"/>
  <c r="J1223" s="1"/>
  <c r="J1221"/>
  <c r="J1220" s="1"/>
  <c r="J1218"/>
  <c r="J1217" s="1"/>
  <c r="J1215"/>
  <c r="J1214" s="1"/>
  <c r="J1212"/>
  <c r="J1211"/>
  <c r="J1209"/>
  <c r="J1208" s="1"/>
  <c r="J1206"/>
  <c r="J1205" s="1"/>
  <c r="J1203"/>
  <c r="J1202"/>
  <c r="J1200"/>
  <c r="J1199" s="1"/>
  <c r="J1197"/>
  <c r="J1196" s="1"/>
  <c r="J1194"/>
  <c r="J1193" s="1"/>
  <c r="J1191"/>
  <c r="J1190" s="1"/>
  <c r="J1188"/>
  <c r="J1187" s="1"/>
  <c r="J1185"/>
  <c r="J1184" s="1"/>
  <c r="J1182"/>
  <c r="J1181" s="1"/>
  <c r="J1179"/>
  <c r="J1178"/>
  <c r="J1175"/>
  <c r="J1174" s="1"/>
  <c r="J1172"/>
  <c r="J1171"/>
  <c r="J1169"/>
  <c r="J1168" s="1"/>
  <c r="J1166"/>
  <c r="J1165" s="1"/>
  <c r="J1163"/>
  <c r="J1162" s="1"/>
  <c r="J1160"/>
  <c r="J1159" s="1"/>
  <c r="J1157"/>
  <c r="D1157"/>
  <c r="J1156"/>
  <c r="J1154"/>
  <c r="J1153" s="1"/>
  <c r="J1150"/>
  <c r="J1149" s="1"/>
  <c r="J1147"/>
  <c r="J1146" s="1"/>
  <c r="J1144"/>
  <c r="J1143" s="1"/>
  <c r="J1141"/>
  <c r="J1140" s="1"/>
  <c r="J1138"/>
  <c r="J1137"/>
  <c r="J1135"/>
  <c r="J1134"/>
  <c r="J1132"/>
  <c r="J1131" s="1"/>
  <c r="J1129"/>
  <c r="J1128" s="1"/>
  <c r="F1126"/>
  <c r="J1126" s="1"/>
  <c r="J1125" s="1"/>
  <c r="F1123"/>
  <c r="J1123" s="1"/>
  <c r="J1122" s="1"/>
  <c r="F1120"/>
  <c r="J1120" s="1"/>
  <c r="J1119" s="1"/>
  <c r="F1117"/>
  <c r="J1117" s="1"/>
  <c r="J1116" s="1"/>
  <c r="F1114"/>
  <c r="J1114" s="1"/>
  <c r="J1113" s="1"/>
  <c r="F1111"/>
  <c r="J1111" s="1"/>
  <c r="J1110" s="1"/>
  <c r="F1108"/>
  <c r="J1108" s="1"/>
  <c r="J1107" s="1"/>
  <c r="J1102"/>
  <c r="J1101" s="1"/>
  <c r="J1099"/>
  <c r="J1098" s="1"/>
  <c r="J1096"/>
  <c r="J1095"/>
  <c r="J1093"/>
  <c r="J1092" s="1"/>
  <c r="J1090"/>
  <c r="J1089" s="1"/>
  <c r="J1087"/>
  <c r="J1086" s="1"/>
  <c r="J1084"/>
  <c r="J1083" s="1"/>
  <c r="J1081"/>
  <c r="J1080" s="1"/>
  <c r="J1078"/>
  <c r="J1077" s="1"/>
  <c r="J1075"/>
  <c r="J1074" s="1"/>
  <c r="J1072"/>
  <c r="J1071"/>
  <c r="J1069"/>
  <c r="J1068" s="1"/>
  <c r="J1066"/>
  <c r="J1065" s="1"/>
  <c r="J1063"/>
  <c r="J1062" s="1"/>
  <c r="J1060"/>
  <c r="J1059" s="1"/>
  <c r="J1057"/>
  <c r="J1056" s="1"/>
  <c r="F1054"/>
  <c r="J1054" s="1"/>
  <c r="J1053" s="1"/>
  <c r="F1051"/>
  <c r="J1051" s="1"/>
  <c r="J1050" s="1"/>
  <c r="J1048"/>
  <c r="J1047" s="1"/>
  <c r="F1048"/>
  <c r="F1045"/>
  <c r="J1045" s="1"/>
  <c r="J1044" s="1"/>
  <c r="F1042"/>
  <c r="J1042" s="1"/>
  <c r="J1041" s="1"/>
  <c r="J1039"/>
  <c r="J1038"/>
  <c r="J1036"/>
  <c r="J1035" s="1"/>
  <c r="F1033"/>
  <c r="J1033" s="1"/>
  <c r="J1032" s="1"/>
  <c r="F1030"/>
  <c r="J1030" s="1"/>
  <c r="J1029" s="1"/>
  <c r="J1027"/>
  <c r="J1026" s="1"/>
  <c r="J1024"/>
  <c r="J1023" s="1"/>
  <c r="F1024"/>
  <c r="F1021"/>
  <c r="F1105" s="1"/>
  <c r="J1105" s="1"/>
  <c r="J1104" s="1"/>
  <c r="J1016"/>
  <c r="J1015" s="1"/>
  <c r="J1013"/>
  <c r="J1012" s="1"/>
  <c r="J1010"/>
  <c r="J1009" s="1"/>
  <c r="J1007"/>
  <c r="J1006" s="1"/>
  <c r="J1004"/>
  <c r="J1003" s="1"/>
  <c r="J1001"/>
  <c r="J1000"/>
  <c r="J998"/>
  <c r="J997" s="1"/>
  <c r="J995"/>
  <c r="J994"/>
  <c r="J992"/>
  <c r="J991" s="1"/>
  <c r="J989"/>
  <c r="J988" s="1"/>
  <c r="J986"/>
  <c r="J985" s="1"/>
  <c r="J983"/>
  <c r="J982"/>
  <c r="J980"/>
  <c r="J979"/>
  <c r="J977"/>
  <c r="J976"/>
  <c r="J974"/>
  <c r="J973"/>
  <c r="J971"/>
  <c r="J970" s="1"/>
  <c r="J968"/>
  <c r="J967" s="1"/>
  <c r="J964"/>
  <c r="J963"/>
  <c r="J961"/>
  <c r="J960"/>
  <c r="J958"/>
  <c r="J957" s="1"/>
  <c r="J955"/>
  <c r="J954"/>
  <c r="J952"/>
  <c r="J951" s="1"/>
  <c r="J949"/>
  <c r="J948" s="1"/>
  <c r="F946"/>
  <c r="J946" s="1"/>
  <c r="J945" s="1"/>
  <c r="D946"/>
  <c r="J943"/>
  <c r="J942" s="1"/>
  <c r="J939"/>
  <c r="J938" s="1"/>
  <c r="J936"/>
  <c r="J935" s="1"/>
  <c r="J933"/>
  <c r="J932" s="1"/>
  <c r="J930"/>
  <c r="J929" s="1"/>
  <c r="J927"/>
  <c r="J926"/>
  <c r="J924"/>
  <c r="J923" s="1"/>
  <c r="F921"/>
  <c r="J921" s="1"/>
  <c r="J920" s="1"/>
  <c r="F918"/>
  <c r="J918" s="1"/>
  <c r="J917" s="1"/>
  <c r="F915"/>
  <c r="J915" s="1"/>
  <c r="J914" s="1"/>
  <c r="F912"/>
  <c r="J912" s="1"/>
  <c r="J911" s="1"/>
  <c r="F909"/>
  <c r="J909" s="1"/>
  <c r="J908" s="1"/>
  <c r="F906"/>
  <c r="J906" s="1"/>
  <c r="J905" s="1"/>
  <c r="J903"/>
  <c r="J902"/>
  <c r="F897"/>
  <c r="J897" s="1"/>
  <c r="J896" s="1"/>
  <c r="J894"/>
  <c r="J893" s="1"/>
  <c r="F894"/>
  <c r="F891"/>
  <c r="J891" s="1"/>
  <c r="J890" s="1"/>
  <c r="F888"/>
  <c r="J888" s="1"/>
  <c r="J887" s="1"/>
  <c r="J885"/>
  <c r="J884"/>
  <c r="J882"/>
  <c r="J881"/>
  <c r="J879"/>
  <c r="J878"/>
  <c r="J876"/>
  <c r="J875" s="1"/>
  <c r="J873"/>
  <c r="J872" s="1"/>
  <c r="J870"/>
  <c r="J869" s="1"/>
  <c r="J867"/>
  <c r="J866" s="1"/>
  <c r="J864"/>
  <c r="J863"/>
  <c r="J861"/>
  <c r="J860" s="1"/>
  <c r="J858"/>
  <c r="J857" s="1"/>
  <c r="J855"/>
  <c r="J854" s="1"/>
  <c r="J852"/>
  <c r="J851" s="1"/>
  <c r="F849"/>
  <c r="J849" s="1"/>
  <c r="J848" s="1"/>
  <c r="J846"/>
  <c r="J845" s="1"/>
  <c r="F846"/>
  <c r="F843"/>
  <c r="J843" s="1"/>
  <c r="J842" s="1"/>
  <c r="F840"/>
  <c r="J840" s="1"/>
  <c r="J839" s="1"/>
  <c r="F837"/>
  <c r="J837" s="1"/>
  <c r="J836"/>
  <c r="J834"/>
  <c r="J833" s="1"/>
  <c r="J831"/>
  <c r="J830" s="1"/>
  <c r="F828"/>
  <c r="J828" s="1"/>
  <c r="J827" s="1"/>
  <c r="F825"/>
  <c r="J825" s="1"/>
  <c r="J824" s="1"/>
  <c r="J822"/>
  <c r="J821" s="1"/>
  <c r="F819"/>
  <c r="J819" s="1"/>
  <c r="J818" s="1"/>
  <c r="F816"/>
  <c r="J816" s="1"/>
  <c r="J815" s="1"/>
  <c r="J811"/>
  <c r="J810"/>
  <c r="J808"/>
  <c r="J807" s="1"/>
  <c r="J805"/>
  <c r="J804" s="1"/>
  <c r="J802"/>
  <c r="J801" s="1"/>
  <c r="J799"/>
  <c r="J798" s="1"/>
  <c r="J796"/>
  <c r="J795"/>
  <c r="J793"/>
  <c r="J792"/>
  <c r="J790"/>
  <c r="J789" s="1"/>
  <c r="J787"/>
  <c r="J786" s="1"/>
  <c r="J784"/>
  <c r="J783" s="1"/>
  <c r="J781"/>
  <c r="J780" s="1"/>
  <c r="J778"/>
  <c r="J777"/>
  <c r="J775"/>
  <c r="J774"/>
  <c r="J772"/>
  <c r="J771" s="1"/>
  <c r="J769"/>
  <c r="J768" s="1"/>
  <c r="J766"/>
  <c r="J765" s="1"/>
  <c r="J763"/>
  <c r="J762" s="1"/>
  <c r="J760"/>
  <c r="J759"/>
  <c r="J757"/>
  <c r="J756"/>
  <c r="J754"/>
  <c r="J753" s="1"/>
  <c r="J751"/>
  <c r="J750" s="1"/>
  <c r="J748"/>
  <c r="J747" s="1"/>
  <c r="J745"/>
  <c r="J744" s="1"/>
  <c r="J741"/>
  <c r="J740"/>
  <c r="J738"/>
  <c r="J737"/>
  <c r="F735"/>
  <c r="J735" s="1"/>
  <c r="J734" s="1"/>
  <c r="J732"/>
  <c r="J731" s="1"/>
  <c r="J729"/>
  <c r="J728" s="1"/>
  <c r="J726"/>
  <c r="J725" s="1"/>
  <c r="J723"/>
  <c r="J722" s="1"/>
  <c r="F723"/>
  <c r="J720"/>
  <c r="J719" s="1"/>
  <c r="F717"/>
  <c r="J717" s="1"/>
  <c r="J716" s="1"/>
  <c r="D717"/>
  <c r="J714"/>
  <c r="J713" s="1"/>
  <c r="F714"/>
  <c r="J710"/>
  <c r="J709" s="1"/>
  <c r="J707"/>
  <c r="J706" s="1"/>
  <c r="J704"/>
  <c r="J703" s="1"/>
  <c r="J701"/>
  <c r="J700"/>
  <c r="J698"/>
  <c r="J697" s="1"/>
  <c r="J695"/>
  <c r="J694" s="1"/>
  <c r="J692"/>
  <c r="J691"/>
  <c r="J689"/>
  <c r="J688" s="1"/>
  <c r="F686"/>
  <c r="J686" s="1"/>
  <c r="J685" s="1"/>
  <c r="F683"/>
  <c r="J683" s="1"/>
  <c r="J682" s="1"/>
  <c r="F680"/>
  <c r="J680" s="1"/>
  <c r="J679" s="1"/>
  <c r="F677"/>
  <c r="J677" s="1"/>
  <c r="J676"/>
  <c r="F674"/>
  <c r="J674" s="1"/>
  <c r="J673" s="1"/>
  <c r="F671"/>
  <c r="J671" s="1"/>
  <c r="J670" s="1"/>
  <c r="J668"/>
  <c r="J667" s="1"/>
  <c r="F662"/>
  <c r="J662" s="1"/>
  <c r="J661" s="1"/>
  <c r="F659"/>
  <c r="J659" s="1"/>
  <c r="J658" s="1"/>
  <c r="J656"/>
  <c r="J655" s="1"/>
  <c r="F656"/>
  <c r="F653"/>
  <c r="J653" s="1"/>
  <c r="J652" s="1"/>
  <c r="F650"/>
  <c r="J650" s="1"/>
  <c r="J649" s="1"/>
  <c r="F647"/>
  <c r="J647" s="1"/>
  <c r="J646" s="1"/>
  <c r="J644"/>
  <c r="J643" s="1"/>
  <c r="J641"/>
  <c r="J640"/>
  <c r="J638"/>
  <c r="J637"/>
  <c r="J635"/>
  <c r="J634" s="1"/>
  <c r="J632"/>
  <c r="J631" s="1"/>
  <c r="J629"/>
  <c r="J628" s="1"/>
  <c r="J626"/>
  <c r="J625" s="1"/>
  <c r="J623"/>
  <c r="J622"/>
  <c r="J620"/>
  <c r="J619"/>
  <c r="J617"/>
  <c r="J616" s="1"/>
  <c r="J614"/>
  <c r="J613" s="1"/>
  <c r="J611"/>
  <c r="J610" s="1"/>
  <c r="J608"/>
  <c r="J607" s="1"/>
  <c r="F608"/>
  <c r="F605"/>
  <c r="J605" s="1"/>
  <c r="J604"/>
  <c r="J602"/>
  <c r="J601" s="1"/>
  <c r="F602"/>
  <c r="F599"/>
  <c r="J599" s="1"/>
  <c r="J598" s="1"/>
  <c r="J596"/>
  <c r="J595" s="1"/>
  <c r="F596"/>
  <c r="J593"/>
  <c r="J592"/>
  <c r="J590"/>
  <c r="J589" s="1"/>
  <c r="F587"/>
  <c r="J587" s="1"/>
  <c r="J586" s="1"/>
  <c r="F584"/>
  <c r="J584" s="1"/>
  <c r="J583" s="1"/>
  <c r="F581"/>
  <c r="J581" s="1"/>
  <c r="J580" s="1"/>
  <c r="J578"/>
  <c r="J577"/>
  <c r="F575"/>
  <c r="J575" s="1"/>
  <c r="J574"/>
  <c r="F572"/>
  <c r="J572" s="1"/>
  <c r="J571" s="1"/>
  <c r="J569"/>
  <c r="J568" s="1"/>
  <c r="F569"/>
  <c r="F665" s="1"/>
  <c r="J665" s="1"/>
  <c r="J664" s="1"/>
  <c r="J564"/>
  <c r="J563" s="1"/>
  <c r="J561"/>
  <c r="J560" s="1"/>
  <c r="J558"/>
  <c r="J557" s="1"/>
  <c r="J555"/>
  <c r="J554"/>
  <c r="J552"/>
  <c r="J551"/>
  <c r="J549"/>
  <c r="J548" s="1"/>
  <c r="J546"/>
  <c r="J545" s="1"/>
  <c r="J543"/>
  <c r="J542" s="1"/>
  <c r="J540"/>
  <c r="J539" s="1"/>
  <c r="J537"/>
  <c r="J536" s="1"/>
  <c r="J534"/>
  <c r="J533" s="1"/>
  <c r="J531"/>
  <c r="J530" s="1"/>
  <c r="J528"/>
  <c r="J527" s="1"/>
  <c r="J525"/>
  <c r="J524"/>
  <c r="J522"/>
  <c r="J521" s="1"/>
  <c r="J519"/>
  <c r="J518" s="1"/>
  <c r="J516"/>
  <c r="J515" s="1"/>
  <c r="J513"/>
  <c r="J512" s="1"/>
  <c r="J510"/>
  <c r="J509" s="1"/>
  <c r="J507"/>
  <c r="J506" s="1"/>
  <c r="J504"/>
  <c r="J503"/>
  <c r="J501"/>
  <c r="J500"/>
  <c r="J498"/>
  <c r="J497" s="1"/>
  <c r="J495"/>
  <c r="J494" s="1"/>
  <c r="F491"/>
  <c r="J491" s="1"/>
  <c r="J490" s="1"/>
  <c r="D491"/>
  <c r="F488"/>
  <c r="J488" s="1"/>
  <c r="J487" s="1"/>
  <c r="J485"/>
  <c r="J484"/>
  <c r="J482"/>
  <c r="J481" s="1"/>
  <c r="J479"/>
  <c r="J478" s="1"/>
  <c r="D476"/>
  <c r="J476" s="1"/>
  <c r="J475" s="1"/>
  <c r="D473"/>
  <c r="J473" s="1"/>
  <c r="J472" s="1"/>
  <c r="J470"/>
  <c r="J469" s="1"/>
  <c r="J467"/>
  <c r="J466" s="1"/>
  <c r="J464"/>
  <c r="J463" s="1"/>
  <c r="F461"/>
  <c r="J461" s="1"/>
  <c r="J460"/>
  <c r="F458"/>
  <c r="J458" s="1"/>
  <c r="J457" s="1"/>
  <c r="D458"/>
  <c r="F455"/>
  <c r="J455" s="1"/>
  <c r="J454" s="1"/>
  <c r="F452"/>
  <c r="J452" s="1"/>
  <c r="J451" s="1"/>
  <c r="D449"/>
  <c r="J449" s="1"/>
  <c r="J448" s="1"/>
  <c r="J446"/>
  <c r="J445" s="1"/>
  <c r="J442"/>
  <c r="J441" s="1"/>
  <c r="J439"/>
  <c r="J438" s="1"/>
  <c r="J436"/>
  <c r="J435"/>
  <c r="J433"/>
  <c r="J432" s="1"/>
  <c r="J430"/>
  <c r="J429" s="1"/>
  <c r="J427"/>
  <c r="J426"/>
  <c r="J424"/>
  <c r="J423" s="1"/>
  <c r="J421"/>
  <c r="J420" s="1"/>
  <c r="J418"/>
  <c r="J417"/>
  <c r="J415"/>
  <c r="J414"/>
  <c r="J412"/>
  <c r="J411" s="1"/>
  <c r="J409"/>
  <c r="J408" s="1"/>
  <c r="F406"/>
  <c r="J406" s="1"/>
  <c r="J405" s="1"/>
  <c r="J403"/>
  <c r="J402" s="1"/>
  <c r="F403"/>
  <c r="F400"/>
  <c r="J400" s="1"/>
  <c r="J399" s="1"/>
  <c r="F397"/>
  <c r="J397" s="1"/>
  <c r="J396" s="1"/>
  <c r="F394"/>
  <c r="J394" s="1"/>
  <c r="J393" s="1"/>
  <c r="F391"/>
  <c r="J391" s="1"/>
  <c r="J390" s="1"/>
  <c r="J388"/>
  <c r="J387"/>
  <c r="J382"/>
  <c r="J381" s="1"/>
  <c r="J379"/>
  <c r="J378" s="1"/>
  <c r="J376"/>
  <c r="J375" s="1"/>
  <c r="J373"/>
  <c r="J372" s="1"/>
  <c r="J370"/>
  <c r="J369"/>
  <c r="J367"/>
  <c r="J366" s="1"/>
  <c r="J364"/>
  <c r="J363" s="1"/>
  <c r="J361"/>
  <c r="J360" s="1"/>
  <c r="J358"/>
  <c r="J357" s="1"/>
  <c r="J355"/>
  <c r="J354" s="1"/>
  <c r="J352"/>
  <c r="J351" s="1"/>
  <c r="J349"/>
  <c r="J348" s="1"/>
  <c r="J346"/>
  <c r="J345"/>
  <c r="J343"/>
  <c r="J342" s="1"/>
  <c r="J340"/>
  <c r="J339" s="1"/>
  <c r="J337"/>
  <c r="J336" s="1"/>
  <c r="J334"/>
  <c r="J333" s="1"/>
  <c r="J331"/>
  <c r="J330" s="1"/>
  <c r="J328"/>
  <c r="J327" s="1"/>
  <c r="F325"/>
  <c r="J325" s="1"/>
  <c r="J324" s="1"/>
  <c r="F322"/>
  <c r="J322" s="1"/>
  <c r="J321" s="1"/>
  <c r="J319"/>
  <c r="J318" s="1"/>
  <c r="F319"/>
  <c r="F316"/>
  <c r="J316" s="1"/>
  <c r="J315" s="1"/>
  <c r="J313"/>
  <c r="J312" s="1"/>
  <c r="F313"/>
  <c r="J310"/>
  <c r="J309"/>
  <c r="J307"/>
  <c r="J306" s="1"/>
  <c r="F304"/>
  <c r="J304" s="1"/>
  <c r="J303" s="1"/>
  <c r="F301"/>
  <c r="J301" s="1"/>
  <c r="J300" s="1"/>
  <c r="F298"/>
  <c r="J298" s="1"/>
  <c r="J297" s="1"/>
  <c r="J295"/>
  <c r="J294" s="1"/>
  <c r="J292"/>
  <c r="J291" s="1"/>
  <c r="F292"/>
  <c r="F289"/>
  <c r="J289" s="1"/>
  <c r="J288"/>
  <c r="J286"/>
  <c r="J285" s="1"/>
  <c r="F286"/>
  <c r="F283"/>
  <c r="J283" s="1"/>
  <c r="J282" s="1"/>
  <c r="J278"/>
  <c r="J277" s="1"/>
  <c r="J275"/>
  <c r="J274" s="1"/>
  <c r="J272"/>
  <c r="J271" s="1"/>
  <c r="J269"/>
  <c r="J268"/>
  <c r="J266"/>
  <c r="J265" s="1"/>
  <c r="J263"/>
  <c r="J262"/>
  <c r="J260"/>
  <c r="J259" s="1"/>
  <c r="J257"/>
  <c r="J256" s="1"/>
  <c r="J254"/>
  <c r="J253" s="1"/>
  <c r="J251"/>
  <c r="J250"/>
  <c r="J248"/>
  <c r="J247" s="1"/>
  <c r="J245"/>
  <c r="J244"/>
  <c r="J242"/>
  <c r="J241" s="1"/>
  <c r="J239"/>
  <c r="J238" s="1"/>
  <c r="J236"/>
  <c r="J235" s="1"/>
  <c r="J233"/>
  <c r="J232" s="1"/>
  <c r="J229"/>
  <c r="J228" s="1"/>
  <c r="J226"/>
  <c r="J225"/>
  <c r="J223"/>
  <c r="J222"/>
  <c r="J220"/>
  <c r="J219"/>
  <c r="J217"/>
  <c r="J216" s="1"/>
  <c r="J214"/>
  <c r="J213" s="1"/>
  <c r="J211"/>
  <c r="J210" s="1"/>
  <c r="J208"/>
  <c r="J207"/>
  <c r="J205"/>
  <c r="J204" s="1"/>
  <c r="J202"/>
  <c r="J201" s="1"/>
  <c r="J199"/>
  <c r="J198"/>
  <c r="J196"/>
  <c r="J195" s="1"/>
  <c r="J192"/>
  <c r="J191" s="1"/>
  <c r="J189"/>
  <c r="J188" s="1"/>
  <c r="J186"/>
  <c r="J185" s="1"/>
  <c r="J183"/>
  <c r="J182" s="1"/>
  <c r="J180"/>
  <c r="J179" s="1"/>
  <c r="J177"/>
  <c r="J176"/>
  <c r="J174"/>
  <c r="J173" s="1"/>
  <c r="J171"/>
  <c r="F171"/>
  <c r="J170"/>
  <c r="J168"/>
  <c r="J167" s="1"/>
  <c r="F168"/>
  <c r="J165"/>
  <c r="J164" s="1"/>
  <c r="F165"/>
  <c r="J162"/>
  <c r="J161" s="1"/>
  <c r="F162"/>
  <c r="J159"/>
  <c r="F159"/>
  <c r="J158"/>
  <c r="J156"/>
  <c r="F156"/>
  <c r="J155"/>
  <c r="J153"/>
  <c r="J152" s="1"/>
  <c r="F153"/>
  <c r="J150"/>
  <c r="J149" s="1"/>
  <c r="F150"/>
  <c r="J147"/>
  <c r="J146" s="1"/>
  <c r="F147"/>
  <c r="J144"/>
  <c r="J143" s="1"/>
  <c r="J138"/>
  <c r="J137" s="1"/>
  <c r="J135"/>
  <c r="J134" s="1"/>
  <c r="J132"/>
  <c r="J131" s="1"/>
  <c r="J129"/>
  <c r="J128" s="1"/>
  <c r="J126"/>
  <c r="J125" s="1"/>
  <c r="J123"/>
  <c r="J122"/>
  <c r="J120"/>
  <c r="J119"/>
  <c r="J117"/>
  <c r="J116" s="1"/>
  <c r="J114"/>
  <c r="J113" s="1"/>
  <c r="J111"/>
  <c r="J110" s="1"/>
  <c r="J108"/>
  <c r="J107" s="1"/>
  <c r="J105"/>
  <c r="J104" s="1"/>
  <c r="J102"/>
  <c r="J101" s="1"/>
  <c r="J99"/>
  <c r="J98" s="1"/>
  <c r="J96"/>
  <c r="J95"/>
  <c r="J93"/>
  <c r="J92"/>
  <c r="J90"/>
  <c r="J89" s="1"/>
  <c r="J87"/>
  <c r="J86" s="1"/>
  <c r="J84"/>
  <c r="J83" s="1"/>
  <c r="F81"/>
  <c r="J81" s="1"/>
  <c r="J80" s="1"/>
  <c r="F78"/>
  <c r="J78" s="1"/>
  <c r="J77" s="1"/>
  <c r="F75"/>
  <c r="J75" s="1"/>
  <c r="J74" s="1"/>
  <c r="J72"/>
  <c r="J71" s="1"/>
  <c r="F72"/>
  <c r="F69"/>
  <c r="J69" s="1"/>
  <c r="J68" s="1"/>
  <c r="J66"/>
  <c r="J65" s="1"/>
  <c r="J63"/>
  <c r="J62"/>
  <c r="F60"/>
  <c r="J60" s="1"/>
  <c r="J59" s="1"/>
  <c r="F57"/>
  <c r="J57" s="1"/>
  <c r="J56" s="1"/>
  <c r="F54"/>
  <c r="J54" s="1"/>
  <c r="J53" s="1"/>
  <c r="J51"/>
  <c r="J50" s="1"/>
  <c r="F48"/>
  <c r="J48" s="1"/>
  <c r="J47" s="1"/>
  <c r="F45"/>
  <c r="J45" s="1"/>
  <c r="J44" s="1"/>
  <c r="F42"/>
  <c r="J42" s="1"/>
  <c r="J41" s="1"/>
  <c r="F39"/>
  <c r="J39" s="1"/>
  <c r="J38" s="1"/>
  <c r="J33"/>
  <c r="J32"/>
  <c r="J29"/>
  <c r="J28" s="1"/>
  <c r="G23" i="2" s="1"/>
  <c r="F26" i="3"/>
  <c r="J26" s="1"/>
  <c r="J25" s="1"/>
  <c r="G22" i="2" s="1"/>
  <c r="G71" i="4" s="1"/>
  <c r="J21" i="3"/>
  <c r="J20" s="1"/>
  <c r="J18"/>
  <c r="J17" s="1"/>
  <c r="G18" i="2" s="1"/>
  <c r="G16" i="4" s="1"/>
  <c r="F11" i="3"/>
  <c r="C11"/>
  <c r="B11"/>
  <c r="A11"/>
  <c r="F10"/>
  <c r="C10"/>
  <c r="B10"/>
  <c r="A10"/>
  <c r="B5"/>
  <c r="A5"/>
  <c r="B4"/>
  <c r="A4"/>
  <c r="B3"/>
  <c r="A3"/>
  <c r="B2"/>
  <c r="A2"/>
  <c r="F209" i="2"/>
  <c r="E209"/>
  <c r="E75" i="4" s="1"/>
  <c r="D209" i="2"/>
  <c r="C209"/>
  <c r="B209"/>
  <c r="B75" i="4" s="1"/>
  <c r="H208" i="2"/>
  <c r="E208"/>
  <c r="B208"/>
  <c r="A48" i="1" s="1"/>
  <c r="H207" i="2"/>
  <c r="E207"/>
  <c r="B207"/>
  <c r="F205"/>
  <c r="F32" i="4" s="1"/>
  <c r="E205" i="2"/>
  <c r="E32" i="4" s="1"/>
  <c r="D205" i="2"/>
  <c r="C205"/>
  <c r="C32" i="4" s="1"/>
  <c r="B205" i="2"/>
  <c r="B32" i="4" s="1"/>
  <c r="H204" i="2"/>
  <c r="E204"/>
  <c r="B204"/>
  <c r="H203"/>
  <c r="E203"/>
  <c r="B203"/>
  <c r="A44" i="1" s="1"/>
  <c r="F201" i="2"/>
  <c r="F76" i="4" s="1"/>
  <c r="E201" i="2"/>
  <c r="E76" i="4" s="1"/>
  <c r="D201" i="2"/>
  <c r="D76" i="4" s="1"/>
  <c r="C201" i="2"/>
  <c r="C76" i="4" s="1"/>
  <c r="B201" i="2"/>
  <c r="B76" i="4" s="1"/>
  <c r="F200" i="2"/>
  <c r="F29" i="4" s="1"/>
  <c r="D200" i="2"/>
  <c r="D29" i="4" s="1"/>
  <c r="C200" i="2"/>
  <c r="C29" i="4" s="1"/>
  <c r="B200" i="2"/>
  <c r="B29" i="4" s="1"/>
  <c r="G199" i="2"/>
  <c r="G90" i="4" s="1"/>
  <c r="F199" i="2"/>
  <c r="D199"/>
  <c r="C199"/>
  <c r="C90" i="4" s="1"/>
  <c r="B199" i="2"/>
  <c r="B90" i="4" s="1"/>
  <c r="G198" i="2"/>
  <c r="G83" i="4" s="1"/>
  <c r="F198" i="2"/>
  <c r="D198"/>
  <c r="D83" i="4" s="1"/>
  <c r="C198" i="2"/>
  <c r="C83" i="4" s="1"/>
  <c r="B198" i="2"/>
  <c r="B83" i="4" s="1"/>
  <c r="H197" i="2"/>
  <c r="E197"/>
  <c r="B197"/>
  <c r="H196"/>
  <c r="E196"/>
  <c r="B196"/>
  <c r="F194"/>
  <c r="F132" i="4" s="1"/>
  <c r="E194" i="2"/>
  <c r="E132" i="4" s="1"/>
  <c r="D194" i="2"/>
  <c r="C194"/>
  <c r="C132" i="4" s="1"/>
  <c r="B194" i="2"/>
  <c r="B132" i="4" s="1"/>
  <c r="F193" i="2"/>
  <c r="F138" i="4" s="1"/>
  <c r="E193" i="2"/>
  <c r="E138" i="4" s="1"/>
  <c r="D193" i="2"/>
  <c r="D138" i="4" s="1"/>
  <c r="C193" i="2"/>
  <c r="B193"/>
  <c r="B138" i="4" s="1"/>
  <c r="G192" i="2"/>
  <c r="F192"/>
  <c r="F134" i="4" s="1"/>
  <c r="E192" i="2"/>
  <c r="E134" i="4" s="1"/>
  <c r="D192" i="2"/>
  <c r="D134" i="4" s="1"/>
  <c r="C192" i="2"/>
  <c r="C134" i="4" s="1"/>
  <c r="B192" i="2"/>
  <c r="B134" i="4" s="1"/>
  <c r="G191" i="2"/>
  <c r="F191"/>
  <c r="F137" i="4" s="1"/>
  <c r="E191" i="2"/>
  <c r="E137" i="4" s="1"/>
  <c r="D191" i="2"/>
  <c r="D137" i="4" s="1"/>
  <c r="C191" i="2"/>
  <c r="C137" i="4" s="1"/>
  <c r="B191" i="2"/>
  <c r="B137" i="4" s="1"/>
  <c r="F190" i="2"/>
  <c r="E190"/>
  <c r="E49" i="4" s="1"/>
  <c r="D190" i="2"/>
  <c r="D49" i="4" s="1"/>
  <c r="C190" i="2"/>
  <c r="C49" i="4" s="1"/>
  <c r="B190" i="2"/>
  <c r="B49" i="4" s="1"/>
  <c r="G189" i="2"/>
  <c r="G47" i="4" s="1"/>
  <c r="F189" i="2"/>
  <c r="F47" i="4" s="1"/>
  <c r="E189" i="2"/>
  <c r="E47" i="4" s="1"/>
  <c r="D189" i="2"/>
  <c r="C189"/>
  <c r="C47" i="4" s="1"/>
  <c r="B189" i="2"/>
  <c r="B47" i="4" s="1"/>
  <c r="H188" i="2"/>
  <c r="E188"/>
  <c r="B188"/>
  <c r="H187"/>
  <c r="E187"/>
  <c r="B187"/>
  <c r="G185"/>
  <c r="G105" i="4" s="1"/>
  <c r="F185" i="2"/>
  <c r="E185"/>
  <c r="E105" i="4" s="1"/>
  <c r="D185" i="2"/>
  <c r="D105" i="4" s="1"/>
  <c r="C185" i="2"/>
  <c r="C105" i="4" s="1"/>
  <c r="B185" i="2"/>
  <c r="B105" i="4" s="1"/>
  <c r="F184" i="2"/>
  <c r="F65" i="4" s="1"/>
  <c r="E184" i="2"/>
  <c r="E65" i="4" s="1"/>
  <c r="D184" i="2"/>
  <c r="C184"/>
  <c r="B184"/>
  <c r="B65" i="4" s="1"/>
  <c r="F183" i="2"/>
  <c r="F128" i="4" s="1"/>
  <c r="E183" i="2"/>
  <c r="E128" i="4" s="1"/>
  <c r="D183" i="2"/>
  <c r="D128" i="4" s="1"/>
  <c r="C183" i="2"/>
  <c r="C128" i="4" s="1"/>
  <c r="B183" i="2"/>
  <c r="B128" i="4" s="1"/>
  <c r="F182" i="2"/>
  <c r="F93" i="4" s="1"/>
  <c r="E182" i="2"/>
  <c r="E93" i="4" s="1"/>
  <c r="D182" i="2"/>
  <c r="D93" i="4" s="1"/>
  <c r="C182" i="2"/>
  <c r="C93" i="4" s="1"/>
  <c r="B182" i="2"/>
  <c r="B93" i="4" s="1"/>
  <c r="F181" i="2"/>
  <c r="F102" i="4" s="1"/>
  <c r="E181" i="2"/>
  <c r="E102" i="4" s="1"/>
  <c r="D181" i="2"/>
  <c r="C181"/>
  <c r="B181"/>
  <c r="B102" i="4" s="1"/>
  <c r="F180" i="2"/>
  <c r="F113" i="4" s="1"/>
  <c r="E180" i="2"/>
  <c r="E113" i="4" s="1"/>
  <c r="D180" i="2"/>
  <c r="D113" i="4" s="1"/>
  <c r="C180" i="2"/>
  <c r="B180"/>
  <c r="B113" i="4" s="1"/>
  <c r="H179" i="2"/>
  <c r="G178"/>
  <c r="G37" i="4" s="1"/>
  <c r="F178" i="2"/>
  <c r="F37" i="4" s="1"/>
  <c r="E178" i="2"/>
  <c r="E37" i="4" s="1"/>
  <c r="D178" i="2"/>
  <c r="C178"/>
  <c r="C37" i="4" s="1"/>
  <c r="B178" i="2"/>
  <c r="B37" i="4" s="1"/>
  <c r="F177" i="2"/>
  <c r="F69" i="4" s="1"/>
  <c r="E177" i="2"/>
  <c r="E69" i="4" s="1"/>
  <c r="D177" i="2"/>
  <c r="D69" i="4" s="1"/>
  <c r="C177" i="2"/>
  <c r="B177"/>
  <c r="B69" i="4" s="1"/>
  <c r="H176" i="2"/>
  <c r="F175"/>
  <c r="F78" i="4" s="1"/>
  <c r="E175" i="2"/>
  <c r="E78" i="4" s="1"/>
  <c r="D175" i="2"/>
  <c r="D78" i="4" s="1"/>
  <c r="C175" i="2"/>
  <c r="F174"/>
  <c r="F121" i="4" s="1"/>
  <c r="E174" i="2"/>
  <c r="E121" i="4" s="1"/>
  <c r="D174" i="2"/>
  <c r="D121" i="4" s="1"/>
  <c r="C174" i="2"/>
  <c r="C121" i="4" s="1"/>
  <c r="B174" i="2"/>
  <c r="B121" i="4" s="1"/>
  <c r="G173" i="2"/>
  <c r="F173"/>
  <c r="F120" i="4" s="1"/>
  <c r="E173" i="2"/>
  <c r="E120" i="4" s="1"/>
  <c r="D173" i="2"/>
  <c r="D120" i="4" s="1"/>
  <c r="C173" i="2"/>
  <c r="C120" i="4" s="1"/>
  <c r="B173" i="2"/>
  <c r="B120" i="4" s="1"/>
  <c r="H172" i="2"/>
  <c r="E172"/>
  <c r="B172"/>
  <c r="H171"/>
  <c r="E171"/>
  <c r="B171"/>
  <c r="G169"/>
  <c r="G40" i="4" s="1"/>
  <c r="F169" i="2"/>
  <c r="E169"/>
  <c r="E40" i="4" s="1"/>
  <c r="D169" i="2"/>
  <c r="C169"/>
  <c r="C40" i="4" s="1"/>
  <c r="B169" i="2"/>
  <c r="B40" i="4" s="1"/>
  <c r="G168" i="2"/>
  <c r="G62" i="4" s="1"/>
  <c r="F168" i="2"/>
  <c r="E168"/>
  <c r="E62" i="4" s="1"/>
  <c r="D168" i="2"/>
  <c r="C168"/>
  <c r="C62" i="4" s="1"/>
  <c r="B168" i="2"/>
  <c r="B62" i="4" s="1"/>
  <c r="G167" i="2"/>
  <c r="G28" i="4" s="1"/>
  <c r="F167" i="2"/>
  <c r="E167"/>
  <c r="E28" i="4" s="1"/>
  <c r="D167" i="2"/>
  <c r="D28" i="4" s="1"/>
  <c r="C167" i="2"/>
  <c r="B167"/>
  <c r="B28" i="4" s="1"/>
  <c r="E166" i="2"/>
  <c r="B166"/>
  <c r="B165"/>
  <c r="F164"/>
  <c r="F77" i="4" s="1"/>
  <c r="E164" i="2"/>
  <c r="E77" i="4" s="1"/>
  <c r="D164" i="2"/>
  <c r="C164"/>
  <c r="B164"/>
  <c r="B77" i="4" s="1"/>
  <c r="G163" i="2"/>
  <c r="G101" i="4" s="1"/>
  <c r="F163" i="2"/>
  <c r="F101" i="4" s="1"/>
  <c r="E163" i="2"/>
  <c r="E101" i="4" s="1"/>
  <c r="D163" i="2"/>
  <c r="C163"/>
  <c r="C101" i="4" s="1"/>
  <c r="B163" i="2"/>
  <c r="B101" i="4" s="1"/>
  <c r="G162" i="2"/>
  <c r="G84" i="4" s="1"/>
  <c r="F162" i="2"/>
  <c r="E162"/>
  <c r="E84" i="4" s="1"/>
  <c r="D162" i="2"/>
  <c r="C162"/>
  <c r="B162"/>
  <c r="B84" i="4" s="1"/>
  <c r="G161" i="2"/>
  <c r="F161"/>
  <c r="E161"/>
  <c r="E72" i="4" s="1"/>
  <c r="D161" i="2"/>
  <c r="D72" i="4" s="1"/>
  <c r="C161" i="2"/>
  <c r="B161"/>
  <c r="B72" i="4" s="1"/>
  <c r="F160" i="2"/>
  <c r="E160"/>
  <c r="E74" i="4" s="1"/>
  <c r="D160" i="2"/>
  <c r="D74" i="4" s="1"/>
  <c r="C160" i="2"/>
  <c r="C74" i="4" s="1"/>
  <c r="B160" i="2"/>
  <c r="B74" i="4" s="1"/>
  <c r="F159" i="2"/>
  <c r="F35" i="4" s="1"/>
  <c r="E159" i="2"/>
  <c r="E35" i="4" s="1"/>
  <c r="D159" i="2"/>
  <c r="C159"/>
  <c r="B159"/>
  <c r="B35" i="4" s="1"/>
  <c r="F157" i="2"/>
  <c r="E157"/>
  <c r="E106" i="4" s="1"/>
  <c r="D157" i="2"/>
  <c r="D106" i="4" s="1"/>
  <c r="C157" i="2"/>
  <c r="C106" i="4" s="1"/>
  <c r="B157" i="2"/>
  <c r="B106" i="4" s="1"/>
  <c r="F156" i="2"/>
  <c r="F126" i="4" s="1"/>
  <c r="E156" i="2"/>
  <c r="E126" i="4" s="1"/>
  <c r="D156" i="2"/>
  <c r="D126" i="4" s="1"/>
  <c r="C156" i="2"/>
  <c r="B156"/>
  <c r="B126" i="4" s="1"/>
  <c r="G155" i="2"/>
  <c r="G96" i="4" s="1"/>
  <c r="F155" i="2"/>
  <c r="F96" i="4" s="1"/>
  <c r="E155" i="2"/>
  <c r="E96" i="4" s="1"/>
  <c r="D155" i="2"/>
  <c r="D96" i="4" s="1"/>
  <c r="C155" i="2"/>
  <c r="C96" i="4" s="1"/>
  <c r="B155" i="2"/>
  <c r="B96" i="4" s="1"/>
  <c r="G154" i="2"/>
  <c r="G103" i="4" s="1"/>
  <c r="F154" i="2"/>
  <c r="F103" i="4" s="1"/>
  <c r="E154" i="2"/>
  <c r="E103" i="4" s="1"/>
  <c r="D154" i="2"/>
  <c r="D103" i="4" s="1"/>
  <c r="C154" i="2"/>
  <c r="C103" i="4" s="1"/>
  <c r="B154" i="2"/>
  <c r="B103" i="4" s="1"/>
  <c r="G153" i="2"/>
  <c r="G59" i="4" s="1"/>
  <c r="F153" i="2"/>
  <c r="F59" i="4" s="1"/>
  <c r="E153" i="2"/>
  <c r="E59" i="4" s="1"/>
  <c r="D153" i="2"/>
  <c r="D59" i="4" s="1"/>
  <c r="C153" i="2"/>
  <c r="C59" i="4" s="1"/>
  <c r="B153" i="2"/>
  <c r="B59" i="4" s="1"/>
  <c r="G152" i="2"/>
  <c r="G82" i="4" s="1"/>
  <c r="F152" i="2"/>
  <c r="E152"/>
  <c r="E82" i="4" s="1"/>
  <c r="D152" i="2"/>
  <c r="C152"/>
  <c r="C82" i="4" s="1"/>
  <c r="B152" i="2"/>
  <c r="B82" i="4" s="1"/>
  <c r="G150" i="2"/>
  <c r="G70" i="4" s="1"/>
  <c r="F150" i="2"/>
  <c r="F70" i="4" s="1"/>
  <c r="E150" i="2"/>
  <c r="E70" i="4" s="1"/>
  <c r="D150" i="2"/>
  <c r="D70" i="4" s="1"/>
  <c r="C150" i="2"/>
  <c r="C70" i="4" s="1"/>
  <c r="B150" i="2"/>
  <c r="B70" i="4" s="1"/>
  <c r="F149" i="2"/>
  <c r="F99" i="4" s="1"/>
  <c r="E149" i="2"/>
  <c r="E99" i="4" s="1"/>
  <c r="D149" i="2"/>
  <c r="C149"/>
  <c r="B149"/>
  <c r="B99" i="4" s="1"/>
  <c r="F148" i="2"/>
  <c r="F109" i="4" s="1"/>
  <c r="E148" i="2"/>
  <c r="E109" i="4" s="1"/>
  <c r="D148" i="2"/>
  <c r="C148"/>
  <c r="B148"/>
  <c r="B109" i="4" s="1"/>
  <c r="F147" i="2"/>
  <c r="F114" i="4" s="1"/>
  <c r="E147" i="2"/>
  <c r="E114" i="4" s="1"/>
  <c r="D147" i="2"/>
  <c r="C147"/>
  <c r="B147"/>
  <c r="B114" i="4" s="1"/>
  <c r="F144" i="2"/>
  <c r="F24" i="4" s="1"/>
  <c r="E144" i="2"/>
  <c r="E24" i="4" s="1"/>
  <c r="C144" i="2"/>
  <c r="B144"/>
  <c r="B24" i="4" s="1"/>
  <c r="F143" i="2"/>
  <c r="F100" i="4" s="1"/>
  <c r="E143" i="2"/>
  <c r="E100" i="4" s="1"/>
  <c r="D143" i="2"/>
  <c r="D100" i="4" s="1"/>
  <c r="C143" i="2"/>
  <c r="C100" i="4" s="1"/>
  <c r="B143" i="2"/>
  <c r="B100" i="4" s="1"/>
  <c r="F142" i="2"/>
  <c r="F64" i="4" s="1"/>
  <c r="E142" i="2"/>
  <c r="E64" i="4" s="1"/>
  <c r="D142" i="2"/>
  <c r="D64" i="4" s="1"/>
  <c r="C142" i="2"/>
  <c r="C64" i="4" s="1"/>
  <c r="B142" i="2"/>
  <c r="B64" i="4" s="1"/>
  <c r="G141" i="2"/>
  <c r="F141"/>
  <c r="E141"/>
  <c r="E97" i="4" s="1"/>
  <c r="D141" i="2"/>
  <c r="D97" i="4" s="1"/>
  <c r="C141" i="2"/>
  <c r="C97" i="4" s="1"/>
  <c r="B141" i="2"/>
  <c r="B97" i="4" s="1"/>
  <c r="F140" i="2"/>
  <c r="E140"/>
  <c r="E107" i="4" s="1"/>
  <c r="D140" i="2"/>
  <c r="C140"/>
  <c r="C107" i="4" s="1"/>
  <c r="B140" i="2"/>
  <c r="B107" i="4" s="1"/>
  <c r="F138" i="2"/>
  <c r="F50" i="4" s="1"/>
  <c r="E138" i="2"/>
  <c r="E50" i="4" s="1"/>
  <c r="D138" i="2"/>
  <c r="D50" i="4" s="1"/>
  <c r="C138" i="2"/>
  <c r="C50" i="4" s="1"/>
  <c r="B138" i="2"/>
  <c r="B50" i="4" s="1"/>
  <c r="G137" i="2"/>
  <c r="G44" i="4" s="1"/>
  <c r="F137" i="2"/>
  <c r="E137"/>
  <c r="E44" i="4" s="1"/>
  <c r="D137" i="2"/>
  <c r="C137"/>
  <c r="C44" i="4" s="1"/>
  <c r="B137" i="2"/>
  <c r="B44" i="4" s="1"/>
  <c r="F136" i="2"/>
  <c r="F54" i="4" s="1"/>
  <c r="E136" i="2"/>
  <c r="E54" i="4" s="1"/>
  <c r="D136" i="2"/>
  <c r="C136"/>
  <c r="B136"/>
  <c r="B54" i="4" s="1"/>
  <c r="F135" i="2"/>
  <c r="E135"/>
  <c r="E80" i="4" s="1"/>
  <c r="D135" i="2"/>
  <c r="C135"/>
  <c r="C80" i="4" s="1"/>
  <c r="B135" i="2"/>
  <c r="B80" i="4" s="1"/>
  <c r="F134" i="2"/>
  <c r="F52" i="4" s="1"/>
  <c r="E134" i="2"/>
  <c r="E52" i="4" s="1"/>
  <c r="D134" i="2"/>
  <c r="C134"/>
  <c r="B134"/>
  <c r="B52" i="4" s="1"/>
  <c r="E133" i="2"/>
  <c r="G131"/>
  <c r="G87" i="4" s="1"/>
  <c r="F131" i="2"/>
  <c r="D131"/>
  <c r="D87" i="4" s="1"/>
  <c r="C131" i="2"/>
  <c r="B131"/>
  <c r="B87" i="4" s="1"/>
  <c r="F130" i="2"/>
  <c r="F41" i="4" s="1"/>
  <c r="E130" i="2"/>
  <c r="E41" i="4" s="1"/>
  <c r="D130" i="2"/>
  <c r="C130"/>
  <c r="C41" i="4" s="1"/>
  <c r="B130" i="2"/>
  <c r="B41" i="4" s="1"/>
  <c r="G129" i="2"/>
  <c r="G117" i="4" s="1"/>
  <c r="F129" i="2"/>
  <c r="F117" i="4" s="1"/>
  <c r="E129" i="2"/>
  <c r="E117" i="4" s="1"/>
  <c r="D129" i="2"/>
  <c r="C129"/>
  <c r="C117" i="4" s="1"/>
  <c r="B129" i="2"/>
  <c r="B117" i="4" s="1"/>
  <c r="G128" i="2"/>
  <c r="G115" i="4" s="1"/>
  <c r="F128" i="2"/>
  <c r="E128"/>
  <c r="E115" i="4" s="1"/>
  <c r="D128" i="2"/>
  <c r="D115" i="4" s="1"/>
  <c r="C128" i="2"/>
  <c r="C115" i="4" s="1"/>
  <c r="B128" i="2"/>
  <c r="B115" i="4" s="1"/>
  <c r="G127" i="2"/>
  <c r="G58" i="4" s="1"/>
  <c r="F127" i="2"/>
  <c r="F58" i="4" s="1"/>
  <c r="E127" i="2"/>
  <c r="E58" i="4" s="1"/>
  <c r="D127" i="2"/>
  <c r="C127"/>
  <c r="B127"/>
  <c r="B58" i="4" s="1"/>
  <c r="G126" i="2"/>
  <c r="G39" i="4" s="1"/>
  <c r="F126" i="2"/>
  <c r="E126"/>
  <c r="E39" i="4" s="1"/>
  <c r="D126" i="2"/>
  <c r="C126"/>
  <c r="C39" i="4" s="1"/>
  <c r="B126" i="2"/>
  <c r="B39" i="4" s="1"/>
  <c r="I125" i="2"/>
  <c r="H125"/>
  <c r="G125"/>
  <c r="E125"/>
  <c r="B125"/>
  <c r="E124"/>
  <c r="B30" i="1" s="1"/>
  <c r="B43" i="5" s="1"/>
  <c r="B124" i="2"/>
  <c r="A30" i="1" s="1"/>
  <c r="F122" i="2"/>
  <c r="F104" i="4" s="1"/>
  <c r="E122" i="2"/>
  <c r="E104" i="4" s="1"/>
  <c r="D122" i="2"/>
  <c r="C122"/>
  <c r="B122"/>
  <c r="B104" i="4" s="1"/>
  <c r="F119" i="2"/>
  <c r="F124" i="4" s="1"/>
  <c r="E119" i="2"/>
  <c r="E124" i="4" s="1"/>
  <c r="D119" i="2"/>
  <c r="D124" i="4" s="1"/>
  <c r="C119" i="2"/>
  <c r="B119"/>
  <c r="B124" i="4" s="1"/>
  <c r="F118" i="2"/>
  <c r="F129" i="4" s="1"/>
  <c r="E118" i="2"/>
  <c r="E129" i="4" s="1"/>
  <c r="D118" i="2"/>
  <c r="D129" i="4" s="1"/>
  <c r="C118" i="2"/>
  <c r="C129" i="4" s="1"/>
  <c r="B118" i="2"/>
  <c r="B129" i="4" s="1"/>
  <c r="F117" i="2"/>
  <c r="F95" i="4" s="1"/>
  <c r="E117" i="2"/>
  <c r="E95" i="4" s="1"/>
  <c r="D117" i="2"/>
  <c r="D95" i="4" s="1"/>
  <c r="C117" i="2"/>
  <c r="C95" i="4" s="1"/>
  <c r="B117" i="2"/>
  <c r="B95" i="4" s="1"/>
  <c r="F116" i="2"/>
  <c r="F135" i="4" s="1"/>
  <c r="E116" i="2"/>
  <c r="E135" i="4" s="1"/>
  <c r="D116" i="2"/>
  <c r="D135" i="4" s="1"/>
  <c r="C116" i="2"/>
  <c r="C135" i="4" s="1"/>
  <c r="B116" i="2"/>
  <c r="B135" i="4" s="1"/>
  <c r="G113" i="2"/>
  <c r="G131" i="4" s="1"/>
  <c r="F113" i="2"/>
  <c r="F131" i="4" s="1"/>
  <c r="E113" i="2"/>
  <c r="E131" i="4" s="1"/>
  <c r="D113" i="2"/>
  <c r="D131" i="4" s="1"/>
  <c r="C113" i="2"/>
  <c r="C131" i="4" s="1"/>
  <c r="B113" i="2"/>
  <c r="B131" i="4" s="1"/>
  <c r="G112" i="2"/>
  <c r="F112"/>
  <c r="F125" i="4" s="1"/>
  <c r="E112" i="2"/>
  <c r="E125" i="4" s="1"/>
  <c r="D112" i="2"/>
  <c r="D125" i="4" s="1"/>
  <c r="C112" i="2"/>
  <c r="C125" i="4" s="1"/>
  <c r="B112" i="2"/>
  <c r="B125" i="4" s="1"/>
  <c r="G111" i="2"/>
  <c r="F111"/>
  <c r="E111"/>
  <c r="E123" i="4" s="1"/>
  <c r="D111" i="2"/>
  <c r="D123" i="4" s="1"/>
  <c r="C111" i="2"/>
  <c r="C123" i="4" s="1"/>
  <c r="B111" i="2"/>
  <c r="B123" i="4" s="1"/>
  <c r="G110" i="2"/>
  <c r="F110"/>
  <c r="E110"/>
  <c r="E118" i="4" s="1"/>
  <c r="D110" i="2"/>
  <c r="D118" i="4" s="1"/>
  <c r="C110" i="2"/>
  <c r="C118" i="4" s="1"/>
  <c r="B110" i="2"/>
  <c r="B118" i="4" s="1"/>
  <c r="G109" i="2"/>
  <c r="G133" i="4" s="1"/>
  <c r="F109" i="2"/>
  <c r="F133" i="4" s="1"/>
  <c r="E109" i="2"/>
  <c r="E133" i="4" s="1"/>
  <c r="D109" i="2"/>
  <c r="C109"/>
  <c r="C133" i="4" s="1"/>
  <c r="B109" i="2"/>
  <c r="B133" i="4" s="1"/>
  <c r="F106" i="2"/>
  <c r="F141" i="4" s="1"/>
  <c r="E106" i="2"/>
  <c r="E141" i="4" s="1"/>
  <c r="D106" i="2"/>
  <c r="C106"/>
  <c r="C141" i="4" s="1"/>
  <c r="B106" i="2"/>
  <c r="B141" i="4" s="1"/>
  <c r="G105" i="2"/>
  <c r="G136" i="4" s="1"/>
  <c r="F105" i="2"/>
  <c r="F136" i="4" s="1"/>
  <c r="E105" i="2"/>
  <c r="E136" i="4" s="1"/>
  <c r="D105" i="2"/>
  <c r="C105"/>
  <c r="C136" i="4" s="1"/>
  <c r="B105" i="2"/>
  <c r="B136" i="4" s="1"/>
  <c r="M103" i="2"/>
  <c r="G102"/>
  <c r="G112" i="4" s="1"/>
  <c r="F102" i="2"/>
  <c r="F112" i="4" s="1"/>
  <c r="E102" i="2"/>
  <c r="E112" i="4" s="1"/>
  <c r="D102" i="2"/>
  <c r="D112" i="4" s="1"/>
  <c r="C102" i="2"/>
  <c r="C112" i="4" s="1"/>
  <c r="B102" i="2"/>
  <c r="B112" i="4" s="1"/>
  <c r="F101" i="2"/>
  <c r="E101"/>
  <c r="E68" i="4" s="1"/>
  <c r="D101" i="2"/>
  <c r="C101"/>
  <c r="C68" i="4" s="1"/>
  <c r="B101" i="2"/>
  <c r="B68" i="4" s="1"/>
  <c r="M98" i="2"/>
  <c r="I98"/>
  <c r="H98"/>
  <c r="F97"/>
  <c r="F38" i="4" s="1"/>
  <c r="E97" i="2"/>
  <c r="E38" i="4" s="1"/>
  <c r="D97" i="2"/>
  <c r="D38" i="4" s="1"/>
  <c r="C97" i="2"/>
  <c r="C38" i="4" s="1"/>
  <c r="G96" i="2"/>
  <c r="F96"/>
  <c r="F79" i="4" s="1"/>
  <c r="E96" i="2"/>
  <c r="E79" i="4" s="1"/>
  <c r="D96" i="2"/>
  <c r="D79" i="4" s="1"/>
  <c r="C96" i="2"/>
  <c r="C79" i="4" s="1"/>
  <c r="B96" i="2"/>
  <c r="B79" i="4" s="1"/>
  <c r="F95" i="2"/>
  <c r="E95"/>
  <c r="E30" i="4" s="1"/>
  <c r="D95" i="2"/>
  <c r="D30" i="4" s="1"/>
  <c r="C95" i="2"/>
  <c r="C30" i="4" s="1"/>
  <c r="B95" i="2"/>
  <c r="B30" i="4" s="1"/>
  <c r="G94" i="2"/>
  <c r="G57" i="4" s="1"/>
  <c r="F94" i="2"/>
  <c r="F57" i="4" s="1"/>
  <c r="E94" i="2"/>
  <c r="E57" i="4" s="1"/>
  <c r="D94" i="2"/>
  <c r="D57" i="4" s="1"/>
  <c r="C94" i="2"/>
  <c r="C57" i="4" s="1"/>
  <c r="B94" i="2"/>
  <c r="B57" i="4" s="1"/>
  <c r="F93" i="2"/>
  <c r="F25" i="4" s="1"/>
  <c r="E93" i="2"/>
  <c r="E25" i="4" s="1"/>
  <c r="D93" i="2"/>
  <c r="D25" i="4" s="1"/>
  <c r="C93" i="2"/>
  <c r="C25" i="4" s="1"/>
  <c r="B93" i="2"/>
  <c r="B25" i="4" s="1"/>
  <c r="F92" i="2"/>
  <c r="E92"/>
  <c r="E36" i="4" s="1"/>
  <c r="D92" i="2"/>
  <c r="C92"/>
  <c r="C36" i="4" s="1"/>
  <c r="B92" i="2"/>
  <c r="B36" i="4" s="1"/>
  <c r="F91" i="2"/>
  <c r="E91"/>
  <c r="E43" i="4" s="1"/>
  <c r="D91" i="2"/>
  <c r="C91"/>
  <c r="B91"/>
  <c r="B43" i="4" s="1"/>
  <c r="F90" i="2"/>
  <c r="E90"/>
  <c r="E116" i="4" s="1"/>
  <c r="D90" i="2"/>
  <c r="C90"/>
  <c r="C116" i="4" s="1"/>
  <c r="B90" i="2"/>
  <c r="B116" i="4" s="1"/>
  <c r="G89" i="2"/>
  <c r="G98" i="4" s="1"/>
  <c r="F89" i="2"/>
  <c r="F98" i="4" s="1"/>
  <c r="E89" i="2"/>
  <c r="E98" i="4" s="1"/>
  <c r="D89" i="2"/>
  <c r="C89"/>
  <c r="C98" i="4" s="1"/>
  <c r="B89" i="2"/>
  <c r="B98" i="4" s="1"/>
  <c r="M87" i="2"/>
  <c r="I87"/>
  <c r="H87"/>
  <c r="G86"/>
  <c r="F86"/>
  <c r="E86"/>
  <c r="E111" i="4" s="1"/>
  <c r="D86" i="2"/>
  <c r="C86"/>
  <c r="C111" i="4" s="1"/>
  <c r="B86" i="2"/>
  <c r="B111" i="4" s="1"/>
  <c r="G85" i="2"/>
  <c r="G85" i="4" s="1"/>
  <c r="F85" i="2"/>
  <c r="E85"/>
  <c r="E85" i="4" s="1"/>
  <c r="D85" i="2"/>
  <c r="C85"/>
  <c r="B85"/>
  <c r="B85" i="4" s="1"/>
  <c r="F84" i="2"/>
  <c r="E84"/>
  <c r="E27" i="4" s="1"/>
  <c r="D84" i="2"/>
  <c r="D27" i="4" s="1"/>
  <c r="C84" i="2"/>
  <c r="B84"/>
  <c r="B27" i="4" s="1"/>
  <c r="F83" i="2"/>
  <c r="F31" i="4" s="1"/>
  <c r="D83" i="2"/>
  <c r="D31" i="4" s="1"/>
  <c r="C83" i="2"/>
  <c r="B83"/>
  <c r="B31" i="4" s="1"/>
  <c r="G82" i="2"/>
  <c r="G18" i="4" s="1"/>
  <c r="F82" i="2"/>
  <c r="E82"/>
  <c r="E18" i="4" s="1"/>
  <c r="D82" i="2"/>
  <c r="D18" i="4" s="1"/>
  <c r="C82" i="2"/>
  <c r="C18" i="4" s="1"/>
  <c r="B82" i="2"/>
  <c r="B18" i="4" s="1"/>
  <c r="G81" i="2"/>
  <c r="G66" i="4" s="1"/>
  <c r="F81" i="2"/>
  <c r="F66" i="4" s="1"/>
  <c r="E81" i="2"/>
  <c r="E66" i="4" s="1"/>
  <c r="D81" i="2"/>
  <c r="D66" i="4" s="1"/>
  <c r="C81" i="2"/>
  <c r="B81"/>
  <c r="B66" i="4" s="1"/>
  <c r="G80" i="2"/>
  <c r="F80"/>
  <c r="F14" i="4" s="1"/>
  <c r="E80" i="2"/>
  <c r="E14" i="4" s="1"/>
  <c r="B80" i="2"/>
  <c r="B14" i="4" s="1"/>
  <c r="F79" i="2"/>
  <c r="E79"/>
  <c r="E48" i="4" s="1"/>
  <c r="D79" i="2"/>
  <c r="D48" i="4" s="1"/>
  <c r="C79" i="2"/>
  <c r="B79"/>
  <c r="B48" i="4" s="1"/>
  <c r="F78" i="2"/>
  <c r="F42" i="4" s="1"/>
  <c r="E78" i="2"/>
  <c r="E42" i="4" s="1"/>
  <c r="D78" i="2"/>
  <c r="D42" i="4" s="1"/>
  <c r="C78" i="2"/>
  <c r="B78"/>
  <c r="B42" i="4" s="1"/>
  <c r="F75" i="2"/>
  <c r="E75"/>
  <c r="E63" i="4" s="1"/>
  <c r="D75" i="2"/>
  <c r="C75"/>
  <c r="B75"/>
  <c r="B63" i="4" s="1"/>
  <c r="F74" i="2"/>
  <c r="F92" i="4" s="1"/>
  <c r="E74" i="2"/>
  <c r="E92" i="4" s="1"/>
  <c r="D74" i="2"/>
  <c r="D92" i="4" s="1"/>
  <c r="C74" i="2"/>
  <c r="B74"/>
  <c r="B92" i="4" s="1"/>
  <c r="F73" i="2"/>
  <c r="F119" i="4" s="1"/>
  <c r="E73" i="2"/>
  <c r="E119" i="4" s="1"/>
  <c r="D73" i="2"/>
  <c r="D119" i="4" s="1"/>
  <c r="C73" i="2"/>
  <c r="C119" i="4" s="1"/>
  <c r="B73" i="2"/>
  <c r="B119" i="4" s="1"/>
  <c r="F70" i="2"/>
  <c r="F55" i="4" s="1"/>
  <c r="E70" i="2"/>
  <c r="E55" i="4" s="1"/>
  <c r="D70" i="2"/>
  <c r="D55" i="4" s="1"/>
  <c r="C70" i="2"/>
  <c r="B70"/>
  <c r="B55" i="4" s="1"/>
  <c r="G69" i="2"/>
  <c r="G81" i="4" s="1"/>
  <c r="F69" i="2"/>
  <c r="F81" i="4" s="1"/>
  <c r="E69" i="2"/>
  <c r="E81" i="4" s="1"/>
  <c r="D69" i="2"/>
  <c r="D81" i="4" s="1"/>
  <c r="C69" i="2"/>
  <c r="C81" i="4" s="1"/>
  <c r="B69" i="2"/>
  <c r="B81" i="4" s="1"/>
  <c r="F68" i="2"/>
  <c r="F45" i="4" s="1"/>
  <c r="E68" i="2"/>
  <c r="E45" i="4" s="1"/>
  <c r="D68" i="2"/>
  <c r="D45" i="4" s="1"/>
  <c r="C68" i="2"/>
  <c r="C45" i="4" s="1"/>
  <c r="B68" i="2"/>
  <c r="B45" i="4" s="1"/>
  <c r="F67" i="2"/>
  <c r="F33" i="4" s="1"/>
  <c r="E67" i="2"/>
  <c r="E33" i="4" s="1"/>
  <c r="D67" i="2"/>
  <c r="D33" i="4" s="1"/>
  <c r="C67" i="2"/>
  <c r="C33" i="4" s="1"/>
  <c r="B67" i="2"/>
  <c r="B33" i="4" s="1"/>
  <c r="B66" i="2"/>
  <c r="M65"/>
  <c r="F64"/>
  <c r="F20" i="4" s="1"/>
  <c r="E64" i="2"/>
  <c r="E20" i="4" s="1"/>
  <c r="D64" i="2"/>
  <c r="D20" i="4" s="1"/>
  <c r="C64" i="2"/>
  <c r="B64"/>
  <c r="B20" i="4" s="1"/>
  <c r="F63" i="2"/>
  <c r="F60" i="4" s="1"/>
  <c r="E63" i="2"/>
  <c r="E60" i="4" s="1"/>
  <c r="D63" i="2"/>
  <c r="D60" i="4" s="1"/>
  <c r="C63" i="2"/>
  <c r="C60" i="4" s="1"/>
  <c r="B63" i="2"/>
  <c r="B60" i="4" s="1"/>
  <c r="F62" i="2"/>
  <c r="F91" i="4" s="1"/>
  <c r="E62" i="2"/>
  <c r="E91" i="4" s="1"/>
  <c r="D62" i="2"/>
  <c r="D91" i="4" s="1"/>
  <c r="C62" i="2"/>
  <c r="C91" i="4" s="1"/>
  <c r="B62" i="2"/>
  <c r="B91" i="4" s="1"/>
  <c r="F61" i="2"/>
  <c r="F19" i="4" s="1"/>
  <c r="E61" i="2"/>
  <c r="E19" i="4" s="1"/>
  <c r="D61" i="2"/>
  <c r="D19" i="4" s="1"/>
  <c r="C61" i="2"/>
  <c r="C19" i="4" s="1"/>
  <c r="B61" i="2"/>
  <c r="B19" i="4" s="1"/>
  <c r="G60" i="2"/>
  <c r="G94" i="4" s="1"/>
  <c r="F60" i="2"/>
  <c r="F94" i="4" s="1"/>
  <c r="E60" i="2"/>
  <c r="E94" i="4" s="1"/>
  <c r="D60" i="2"/>
  <c r="C60"/>
  <c r="C94" i="4" s="1"/>
  <c r="B60" i="2"/>
  <c r="B94" i="4" s="1"/>
  <c r="F59" i="2"/>
  <c r="E59"/>
  <c r="E15" i="4" s="1"/>
  <c r="D59" i="2"/>
  <c r="C59"/>
  <c r="C15" i="4" s="1"/>
  <c r="B59" i="2"/>
  <c r="B15" i="4" s="1"/>
  <c r="M57" i="2"/>
  <c r="G56"/>
  <c r="G17" i="4" s="1"/>
  <c r="F56" i="2"/>
  <c r="E56"/>
  <c r="E17" i="4" s="1"/>
  <c r="D56" i="2"/>
  <c r="C56"/>
  <c r="C17" i="4" s="1"/>
  <c r="B56" i="2"/>
  <c r="B17" i="4" s="1"/>
  <c r="F55" i="2"/>
  <c r="E55"/>
  <c r="E22" i="4" s="1"/>
  <c r="D55" i="2"/>
  <c r="C55"/>
  <c r="C22" i="4" s="1"/>
  <c r="B55" i="2"/>
  <c r="B22" i="4" s="1"/>
  <c r="G54" i="2"/>
  <c r="G46" i="4" s="1"/>
  <c r="F54" i="2"/>
  <c r="E54"/>
  <c r="E46" i="4" s="1"/>
  <c r="D54" i="2"/>
  <c r="C54"/>
  <c r="B54"/>
  <c r="B46" i="4" s="1"/>
  <c r="D53" i="2"/>
  <c r="D56" i="4" s="1"/>
  <c r="C53" i="2"/>
  <c r="C56" i="4" s="1"/>
  <c r="B53" i="2"/>
  <c r="B56" i="4" s="1"/>
  <c r="F52" i="2"/>
  <c r="F21" i="4" s="1"/>
  <c r="E52" i="2"/>
  <c r="E21" i="4" s="1"/>
  <c r="D52" i="2"/>
  <c r="D21" i="4" s="1"/>
  <c r="C52" i="2"/>
  <c r="C21" i="4" s="1"/>
  <c r="B52" i="2"/>
  <c r="B21" i="4" s="1"/>
  <c r="G51" i="2"/>
  <c r="F51"/>
  <c r="F147" i="4" s="1"/>
  <c r="E51" i="2"/>
  <c r="E147" i="4" s="1"/>
  <c r="D51" i="2"/>
  <c r="D147" i="4" s="1"/>
  <c r="C51" i="2"/>
  <c r="C147" i="4" s="1"/>
  <c r="B51" i="2"/>
  <c r="B147" i="4" s="1"/>
  <c r="G50" i="2"/>
  <c r="F50"/>
  <c r="E50"/>
  <c r="E146" i="4" s="1"/>
  <c r="D50" i="2"/>
  <c r="C50"/>
  <c r="C146" i="4" s="1"/>
  <c r="B50" i="2"/>
  <c r="B146" i="4" s="1"/>
  <c r="F49" i="2"/>
  <c r="F73" i="4" s="1"/>
  <c r="E49" i="2"/>
  <c r="E73" i="4" s="1"/>
  <c r="D49" i="2"/>
  <c r="D73" i="4" s="1"/>
  <c r="C49" i="2"/>
  <c r="B49"/>
  <c r="B73" i="4" s="1"/>
  <c r="F48" i="2"/>
  <c r="E48"/>
  <c r="E23" i="4" s="1"/>
  <c r="D48" i="2"/>
  <c r="D23" i="4" s="1"/>
  <c r="C48" i="2"/>
  <c r="C23" i="4" s="1"/>
  <c r="B48" i="2"/>
  <c r="B23" i="4" s="1"/>
  <c r="G44" i="2"/>
  <c r="G139" i="4" s="1"/>
  <c r="F44" i="2"/>
  <c r="F139" i="4" s="1"/>
  <c r="E44" i="2"/>
  <c r="E139" i="4" s="1"/>
  <c r="D44" i="2"/>
  <c r="D139" i="4" s="1"/>
  <c r="C44" i="2"/>
  <c r="C139" i="4" s="1"/>
  <c r="B44" i="2"/>
  <c r="B139" i="4" s="1"/>
  <c r="G43" i="2"/>
  <c r="G108" i="4" s="1"/>
  <c r="F43" i="2"/>
  <c r="F108" i="4" s="1"/>
  <c r="E43" i="2"/>
  <c r="E108" i="4" s="1"/>
  <c r="D43" i="2"/>
  <c r="D108" i="4" s="1"/>
  <c r="C43" i="2"/>
  <c r="C108" i="4" s="1"/>
  <c r="B43" i="2"/>
  <c r="B108" i="4" s="1"/>
  <c r="F42" i="2"/>
  <c r="F89" i="4" s="1"/>
  <c r="E42" i="2"/>
  <c r="E89" i="4" s="1"/>
  <c r="D42" i="2"/>
  <c r="D89" i="4" s="1"/>
  <c r="C42" i="2"/>
  <c r="C89" i="4" s="1"/>
  <c r="B42" i="2"/>
  <c r="B89" i="4" s="1"/>
  <c r="F41" i="2"/>
  <c r="F53" i="4" s="1"/>
  <c r="E41" i="2"/>
  <c r="E53" i="4" s="1"/>
  <c r="D41" i="2"/>
  <c r="D53" i="4" s="1"/>
  <c r="C41" i="2"/>
  <c r="C53" i="4" s="1"/>
  <c r="B41" i="2"/>
  <c r="B53" i="4" s="1"/>
  <c r="F40" i="2"/>
  <c r="F67" i="4" s="1"/>
  <c r="E40" i="2"/>
  <c r="E67" i="4" s="1"/>
  <c r="D40" i="2"/>
  <c r="C40"/>
  <c r="B40"/>
  <c r="B67" i="4" s="1"/>
  <c r="F39" i="2"/>
  <c r="E39"/>
  <c r="E127" i="4" s="1"/>
  <c r="D39" i="2"/>
  <c r="C39"/>
  <c r="B39"/>
  <c r="B127" i="4" s="1"/>
  <c r="F38" i="2"/>
  <c r="F86" i="4" s="1"/>
  <c r="E38" i="2"/>
  <c r="E86" i="4" s="1"/>
  <c r="D38" i="2"/>
  <c r="D86" i="4" s="1"/>
  <c r="C38" i="2"/>
  <c r="C86" i="4" s="1"/>
  <c r="B38" i="2"/>
  <c r="B86" i="4" s="1"/>
  <c r="G37" i="2"/>
  <c r="G145" i="4" s="1"/>
  <c r="F37" i="2"/>
  <c r="F145" i="4" s="1"/>
  <c r="E37" i="2"/>
  <c r="E145" i="4" s="1"/>
  <c r="D37" i="2"/>
  <c r="D145" i="4" s="1"/>
  <c r="C37" i="2"/>
  <c r="C145" i="4" s="1"/>
  <c r="B37" i="2"/>
  <c r="B145" i="4" s="1"/>
  <c r="F36" i="2"/>
  <c r="E36"/>
  <c r="E144" i="4" s="1"/>
  <c r="D36" i="2"/>
  <c r="D144" i="4" s="1"/>
  <c r="C36" i="2"/>
  <c r="C144" i="4" s="1"/>
  <c r="B36" i="2"/>
  <c r="B144" i="4" s="1"/>
  <c r="F35" i="2"/>
  <c r="E35"/>
  <c r="E143" i="4" s="1"/>
  <c r="D35" i="2"/>
  <c r="C35"/>
  <c r="B35"/>
  <c r="B143" i="4" s="1"/>
  <c r="G34" i="2"/>
  <c r="G142" i="4" s="1"/>
  <c r="F34" i="2"/>
  <c r="F142" i="4" s="1"/>
  <c r="E34" i="2"/>
  <c r="E142" i="4" s="1"/>
  <c r="D34" i="2"/>
  <c r="C34"/>
  <c r="C142" i="4" s="1"/>
  <c r="B34" i="2"/>
  <c r="B142" i="4" s="1"/>
  <c r="F33" i="2"/>
  <c r="F122" i="4" s="1"/>
  <c r="E33" i="2"/>
  <c r="E122" i="4" s="1"/>
  <c r="D33" i="2"/>
  <c r="D122" i="4" s="1"/>
  <c r="C33" i="2"/>
  <c r="C122" i="4" s="1"/>
  <c r="B33" i="2"/>
  <c r="B122" i="4" s="1"/>
  <c r="F32" i="2"/>
  <c r="F140" i="4" s="1"/>
  <c r="E32" i="2"/>
  <c r="E140" i="4" s="1"/>
  <c r="D32" i="2"/>
  <c r="D140" i="4" s="1"/>
  <c r="C32" i="2"/>
  <c r="B32"/>
  <c r="B140" i="4" s="1"/>
  <c r="F31" i="2"/>
  <c r="F61" i="4" s="1"/>
  <c r="E31" i="2"/>
  <c r="E61" i="4" s="1"/>
  <c r="D31" i="2"/>
  <c r="D61" i="4" s="1"/>
  <c r="C31" i="2"/>
  <c r="C61" i="4" s="1"/>
  <c r="B31" i="2"/>
  <c r="B61" i="4" s="1"/>
  <c r="F30" i="2"/>
  <c r="F130" i="4" s="1"/>
  <c r="E30" i="2"/>
  <c r="E130" i="4" s="1"/>
  <c r="D30" i="2"/>
  <c r="D130" i="4" s="1"/>
  <c r="C30" i="2"/>
  <c r="C130" i="4" s="1"/>
  <c r="B30" i="2"/>
  <c r="B130" i="4" s="1"/>
  <c r="F29" i="2"/>
  <c r="F110" i="4" s="1"/>
  <c r="E29" i="2"/>
  <c r="E110" i="4" s="1"/>
  <c r="D29" i="2"/>
  <c r="D110" i="4" s="1"/>
  <c r="C29" i="2"/>
  <c r="C110" i="4" s="1"/>
  <c r="B29" i="2"/>
  <c r="B110" i="4" s="1"/>
  <c r="F28" i="2"/>
  <c r="F88" i="4" s="1"/>
  <c r="E28" i="2"/>
  <c r="E88" i="4" s="1"/>
  <c r="D28" i="2"/>
  <c r="D88" i="4" s="1"/>
  <c r="C28" i="2"/>
  <c r="C88" i="4" s="1"/>
  <c r="B28" i="2"/>
  <c r="B88" i="4" s="1"/>
  <c r="H25" i="2"/>
  <c r="F24"/>
  <c r="F51" i="4" s="1"/>
  <c r="E24" i="2"/>
  <c r="E51" i="4" s="1"/>
  <c r="D24" i="2"/>
  <c r="C24"/>
  <c r="B24"/>
  <c r="B51" i="4" s="1"/>
  <c r="F23" i="2"/>
  <c r="F34" i="4" s="1"/>
  <c r="E23" i="2"/>
  <c r="E34" i="4" s="1"/>
  <c r="D23" i="2"/>
  <c r="D34" i="4" s="1"/>
  <c r="C23" i="2"/>
  <c r="B23"/>
  <c r="B34" i="4" s="1"/>
  <c r="F22" i="2"/>
  <c r="F71" i="4" s="1"/>
  <c r="E22" i="2"/>
  <c r="E71" i="4" s="1"/>
  <c r="D22" i="2"/>
  <c r="D71" i="4" s="1"/>
  <c r="C22" i="2"/>
  <c r="C71" i="4" s="1"/>
  <c r="B22" i="2"/>
  <c r="B71" i="4" s="1"/>
  <c r="H20" i="2"/>
  <c r="G19"/>
  <c r="G26" i="4" s="1"/>
  <c r="E19" i="2"/>
  <c r="E26" i="4" s="1"/>
  <c r="D19" i="2"/>
  <c r="C19"/>
  <c r="B19"/>
  <c r="B26" i="4" s="1"/>
  <c r="F18" i="2"/>
  <c r="F16" i="4" s="1"/>
  <c r="E18" i="2"/>
  <c r="E16" i="4" s="1"/>
  <c r="D18" i="2"/>
  <c r="C18"/>
  <c r="B18"/>
  <c r="B35" i="1" s="1"/>
  <c r="H16" i="2"/>
  <c r="K15"/>
  <c r="I15"/>
  <c r="H15"/>
  <c r="I4"/>
  <c r="G3"/>
  <c r="C3" i="1" s="1"/>
  <c r="A47"/>
  <c r="A68" i="5" s="1"/>
  <c r="A45" i="1"/>
  <c r="A65" i="5" s="1"/>
  <c r="A42" i="1"/>
  <c r="A61" i="5" s="1"/>
  <c r="A41" i="1"/>
  <c r="A60" i="5" s="1"/>
  <c r="B31" i="1"/>
  <c r="B45" i="5" s="1"/>
  <c r="A31" i="1"/>
  <c r="B29"/>
  <c r="B41" i="5" s="1"/>
  <c r="A29" i="1"/>
  <c r="B22"/>
  <c r="B28" i="5" s="1"/>
  <c r="B19" i="1"/>
  <c r="B16"/>
  <c r="B15"/>
  <c r="G13"/>
  <c r="F13"/>
  <c r="B13"/>
  <c r="A13"/>
  <c r="E11"/>
  <c r="C11"/>
  <c r="B11"/>
  <c r="A11"/>
  <c r="E10"/>
  <c r="C10"/>
  <c r="B10"/>
  <c r="A10"/>
  <c r="E5"/>
  <c r="D5"/>
  <c r="B5"/>
  <c r="A5"/>
  <c r="D4"/>
  <c r="C4"/>
  <c r="B4"/>
  <c r="A4"/>
  <c r="E3"/>
  <c r="D3"/>
  <c r="B3"/>
  <c r="A3"/>
  <c r="D2"/>
  <c r="C2"/>
  <c r="B2"/>
  <c r="A2"/>
  <c r="A1"/>
  <c r="I12" i="6" l="1"/>
  <c r="J12" s="1"/>
  <c r="G1826" i="9"/>
  <c r="G1831"/>
  <c r="G1818"/>
  <c r="I31" i="6"/>
  <c r="J31" s="1"/>
  <c r="F1107" i="7"/>
  <c r="G1107" s="1"/>
  <c r="F1111"/>
  <c r="G1111" s="1"/>
  <c r="F1134"/>
  <c r="G1134" s="1"/>
  <c r="F1143"/>
  <c r="G1143" s="1"/>
  <c r="F1161"/>
  <c r="G1161" s="1"/>
  <c r="G1164" s="1"/>
  <c r="F1194"/>
  <c r="G1194" s="1"/>
  <c r="F1216"/>
  <c r="G1216" s="1"/>
  <c r="F1238"/>
  <c r="G1238" s="1"/>
  <c r="F1256"/>
  <c r="G1256" s="1"/>
  <c r="G1257" s="1"/>
  <c r="F1264"/>
  <c r="G1264" s="1"/>
  <c r="F1282"/>
  <c r="G1282" s="1"/>
  <c r="F1286"/>
  <c r="G1286" s="1"/>
  <c r="F1294"/>
  <c r="G1294" s="1"/>
  <c r="F1312"/>
  <c r="G1312" s="1"/>
  <c r="F1320"/>
  <c r="G1320" s="1"/>
  <c r="F1338"/>
  <c r="G1338" s="1"/>
  <c r="F1342"/>
  <c r="G1342" s="1"/>
  <c r="F1350"/>
  <c r="G1350" s="1"/>
  <c r="F1368"/>
  <c r="G1368" s="1"/>
  <c r="F1376"/>
  <c r="G1376" s="1"/>
  <c r="F1380"/>
  <c r="G1380" s="1"/>
  <c r="F1398"/>
  <c r="G1398" s="1"/>
  <c r="F1427"/>
  <c r="G1427" s="1"/>
  <c r="F1446"/>
  <c r="G1446" s="1"/>
  <c r="F1469"/>
  <c r="G1469" s="1"/>
  <c r="F1494"/>
  <c r="G1494" s="1"/>
  <c r="F1517"/>
  <c r="G1517" s="1"/>
  <c r="G1518" s="1"/>
  <c r="F1525"/>
  <c r="G1525" s="1"/>
  <c r="F1543"/>
  <c r="G1543" s="1"/>
  <c r="F1551"/>
  <c r="G1551" s="1"/>
  <c r="F1570"/>
  <c r="G1570" s="1"/>
  <c r="G1571" s="1"/>
  <c r="F1597"/>
  <c r="G1597" s="1"/>
  <c r="F1615"/>
  <c r="G1615" s="1"/>
  <c r="F1623"/>
  <c r="G1623" s="1"/>
  <c r="F1643"/>
  <c r="G1643" s="1"/>
  <c r="F1651"/>
  <c r="G1651" s="1"/>
  <c r="F1694"/>
  <c r="G1694" s="1"/>
  <c r="G1695" s="1"/>
  <c r="F1722"/>
  <c r="G1722" s="1"/>
  <c r="F1745"/>
  <c r="G1745" s="1"/>
  <c r="F1763"/>
  <c r="G1763" s="1"/>
  <c r="F1771"/>
  <c r="G1771" s="1"/>
  <c r="F1794"/>
  <c r="G1794" s="1"/>
  <c r="F1831"/>
  <c r="G1831" s="1"/>
  <c r="G1833" s="1"/>
  <c r="F1875"/>
  <c r="G1875" s="1"/>
  <c r="F1904"/>
  <c r="G1904" s="1"/>
  <c r="F1928"/>
  <c r="G1928" s="1"/>
  <c r="F1967"/>
  <c r="G1967" s="1"/>
  <c r="G1969" s="1"/>
  <c r="F1991"/>
  <c r="G1991" s="1"/>
  <c r="F2000"/>
  <c r="G2000" s="1"/>
  <c r="F2019"/>
  <c r="G2019" s="1"/>
  <c r="G2021" s="1"/>
  <c r="G2035" s="1"/>
  <c r="F2016" s="1"/>
  <c r="F2045"/>
  <c r="G2045" s="1"/>
  <c r="F2092"/>
  <c r="G2092" s="1"/>
  <c r="I8" i="6"/>
  <c r="J8" s="1"/>
  <c r="I35"/>
  <c r="J35" s="1"/>
  <c r="F1108" i="7"/>
  <c r="G1108" s="1"/>
  <c r="F1112"/>
  <c r="G1112" s="1"/>
  <c r="F1135"/>
  <c r="G1135" s="1"/>
  <c r="F1144"/>
  <c r="G1144" s="1"/>
  <c r="F1168"/>
  <c r="G1168" s="1"/>
  <c r="F1195"/>
  <c r="G1195" s="1"/>
  <c r="F1217"/>
  <c r="G1217" s="1"/>
  <c r="F1239"/>
  <c r="G1239" s="1"/>
  <c r="F1261"/>
  <c r="G1261" s="1"/>
  <c r="F1279"/>
  <c r="G1279" s="1"/>
  <c r="F1283"/>
  <c r="G1283" s="1"/>
  <c r="F1291"/>
  <c r="G1291" s="1"/>
  <c r="F1295"/>
  <c r="G1295" s="1"/>
  <c r="F1313"/>
  <c r="G1313" s="1"/>
  <c r="F1321"/>
  <c r="G1321" s="1"/>
  <c r="F1339"/>
  <c r="G1339" s="1"/>
  <c r="F1343"/>
  <c r="G1343" s="1"/>
  <c r="F1351"/>
  <c r="G1351" s="1"/>
  <c r="F1369"/>
  <c r="G1369" s="1"/>
  <c r="F1377"/>
  <c r="G1377" s="1"/>
  <c r="F1381"/>
  <c r="G1381" s="1"/>
  <c r="F1420"/>
  <c r="G1420" s="1"/>
  <c r="F1428"/>
  <c r="G1428" s="1"/>
  <c r="F1451"/>
  <c r="G1451" s="1"/>
  <c r="F1470"/>
  <c r="G1470" s="1"/>
  <c r="F1495"/>
  <c r="G1495" s="1"/>
  <c r="F1522"/>
  <c r="G1522" s="1"/>
  <c r="F1540"/>
  <c r="G1540" s="1"/>
  <c r="F1544"/>
  <c r="G1544" s="1"/>
  <c r="F1552"/>
  <c r="G1552" s="1"/>
  <c r="F1575"/>
  <c r="G1575" s="1"/>
  <c r="F1598"/>
  <c r="G1598" s="1"/>
  <c r="F1616"/>
  <c r="G1616" s="1"/>
  <c r="F1624"/>
  <c r="G1624" s="1"/>
  <c r="F1648"/>
  <c r="G1648" s="1"/>
  <c r="F1672"/>
  <c r="G1672" s="1"/>
  <c r="G1673" s="1"/>
  <c r="F1699"/>
  <c r="G1699" s="1"/>
  <c r="F1723"/>
  <c r="G1723" s="1"/>
  <c r="F1746"/>
  <c r="G1746" s="1"/>
  <c r="F1764"/>
  <c r="G1764" s="1"/>
  <c r="F1772"/>
  <c r="G1772" s="1"/>
  <c r="F1809"/>
  <c r="G1809" s="1"/>
  <c r="G1811" s="1"/>
  <c r="F1837"/>
  <c r="G1837" s="1"/>
  <c r="F1881"/>
  <c r="G1881" s="1"/>
  <c r="F1905"/>
  <c r="G1905" s="1"/>
  <c r="F1944"/>
  <c r="G1944" s="1"/>
  <c r="G1946" s="1"/>
  <c r="F1973"/>
  <c r="F1992"/>
  <c r="G1992" s="1"/>
  <c r="F2001"/>
  <c r="G2001" s="1"/>
  <c r="F2042"/>
  <c r="G2042" s="1"/>
  <c r="F2050"/>
  <c r="G2050" s="1"/>
  <c r="F2093"/>
  <c r="G2093" s="1"/>
  <c r="F1109"/>
  <c r="G1109" s="1"/>
  <c r="F1117"/>
  <c r="G1117" s="1"/>
  <c r="F1136"/>
  <c r="G1136" s="1"/>
  <c r="F1145"/>
  <c r="G1145" s="1"/>
  <c r="F1169"/>
  <c r="G1169" s="1"/>
  <c r="F1210"/>
  <c r="G1210" s="1"/>
  <c r="F1232"/>
  <c r="G1232" s="1"/>
  <c r="F1240"/>
  <c r="G1240" s="1"/>
  <c r="F1262"/>
  <c r="G1262" s="1"/>
  <c r="F1280"/>
  <c r="G1280" s="1"/>
  <c r="F1284"/>
  <c r="G1284" s="1"/>
  <c r="F1292"/>
  <c r="G1292" s="1"/>
  <c r="F1296"/>
  <c r="G1296" s="1"/>
  <c r="F1314"/>
  <c r="G1314" s="1"/>
  <c r="F1322"/>
  <c r="G1322" s="1"/>
  <c r="F1340"/>
  <c r="G1340" s="1"/>
  <c r="F1344"/>
  <c r="G1344" s="1"/>
  <c r="F1352"/>
  <c r="G1352" s="1"/>
  <c r="F1370"/>
  <c r="G1370" s="1"/>
  <c r="F1378"/>
  <c r="G1378" s="1"/>
  <c r="F1396"/>
  <c r="G1396" s="1"/>
  <c r="F1421"/>
  <c r="G1421" s="1"/>
  <c r="F1444"/>
  <c r="G1444" s="1"/>
  <c r="F1452"/>
  <c r="G1452" s="1"/>
  <c r="F1492"/>
  <c r="G1492" s="1"/>
  <c r="F1500"/>
  <c r="G1500" s="1"/>
  <c r="F1523"/>
  <c r="G1523" s="1"/>
  <c r="F1541"/>
  <c r="G1541" s="1"/>
  <c r="F1545"/>
  <c r="G1545" s="1"/>
  <c r="F1553"/>
  <c r="G1553" s="1"/>
  <c r="F1576"/>
  <c r="G1576" s="1"/>
  <c r="F1599"/>
  <c r="G1599" s="1"/>
  <c r="F1617"/>
  <c r="G1617" s="1"/>
  <c r="F1641"/>
  <c r="G1641" s="1"/>
  <c r="F1649"/>
  <c r="G1649" s="1"/>
  <c r="F1677"/>
  <c r="G1677" s="1"/>
  <c r="F1700"/>
  <c r="G1700" s="1"/>
  <c r="F1739"/>
  <c r="G1739" s="1"/>
  <c r="F1747"/>
  <c r="G1747" s="1"/>
  <c r="F1769"/>
  <c r="G1769" s="1"/>
  <c r="F1787"/>
  <c r="G1787" s="1"/>
  <c r="G1789" s="1"/>
  <c r="F1815"/>
  <c r="G1815" s="1"/>
  <c r="F1838"/>
  <c r="G1838" s="1"/>
  <c r="F1882"/>
  <c r="G1882" s="1"/>
  <c r="F1921"/>
  <c r="G1921" s="1"/>
  <c r="G1923" s="1"/>
  <c r="F1950"/>
  <c r="G1950" s="1"/>
  <c r="F1974"/>
  <c r="G1974" s="1"/>
  <c r="F1998"/>
  <c r="G1998" s="1"/>
  <c r="F2002"/>
  <c r="G2002" s="1"/>
  <c r="F2043"/>
  <c r="G2043" s="1"/>
  <c r="F2051"/>
  <c r="G2051" s="1"/>
  <c r="F2098"/>
  <c r="G2098" s="1"/>
  <c r="F408"/>
  <c r="G408" s="1"/>
  <c r="I21" i="6"/>
  <c r="J21" s="1"/>
  <c r="F1106" i="7"/>
  <c r="G1106" s="1"/>
  <c r="F1110"/>
  <c r="G1110" s="1"/>
  <c r="F1118"/>
  <c r="G1118" s="1"/>
  <c r="F1137"/>
  <c r="G1137" s="1"/>
  <c r="F1146"/>
  <c r="G1146" s="1"/>
  <c r="F1188"/>
  <c r="G1188" s="1"/>
  <c r="G1190" s="1"/>
  <c r="F1211"/>
  <c r="G1211" s="1"/>
  <c r="F1233"/>
  <c r="G1233" s="1"/>
  <c r="F1241"/>
  <c r="G1241" s="1"/>
  <c r="F1263"/>
  <c r="G1263" s="1"/>
  <c r="F1281"/>
  <c r="G1281" s="1"/>
  <c r="F1285"/>
  <c r="G1285" s="1"/>
  <c r="F1293"/>
  <c r="G1293" s="1"/>
  <c r="F1311"/>
  <c r="G1311" s="1"/>
  <c r="F1315"/>
  <c r="G1315" s="1"/>
  <c r="F1323"/>
  <c r="G1323" s="1"/>
  <c r="F1341"/>
  <c r="G1341" s="1"/>
  <c r="F1349"/>
  <c r="G1349" s="1"/>
  <c r="F1367"/>
  <c r="G1367" s="1"/>
  <c r="F1371"/>
  <c r="G1371" s="1"/>
  <c r="F1379"/>
  <c r="G1379" s="1"/>
  <c r="F1397"/>
  <c r="G1397" s="1"/>
  <c r="F1422"/>
  <c r="G1422" s="1"/>
  <c r="F1445"/>
  <c r="G1445" s="1"/>
  <c r="F1468"/>
  <c r="G1468" s="1"/>
  <c r="F1493"/>
  <c r="G1493" s="1"/>
  <c r="F1501"/>
  <c r="G1501" s="1"/>
  <c r="F1524"/>
  <c r="G1524" s="1"/>
  <c r="F1542"/>
  <c r="G1542" s="1"/>
  <c r="F1546"/>
  <c r="G1546" s="1"/>
  <c r="F1554"/>
  <c r="G1554" s="1"/>
  <c r="F1592"/>
  <c r="G1592" s="1"/>
  <c r="G1593" s="1"/>
  <c r="F1600"/>
  <c r="G1600" s="1"/>
  <c r="F1618"/>
  <c r="G1618" s="1"/>
  <c r="F1642"/>
  <c r="G1642" s="1"/>
  <c r="F1650"/>
  <c r="G1650" s="1"/>
  <c r="F1678"/>
  <c r="G1678" s="1"/>
  <c r="F1716"/>
  <c r="G1716" s="1"/>
  <c r="F1740"/>
  <c r="G1740" s="1"/>
  <c r="F1748"/>
  <c r="G1748" s="1"/>
  <c r="F1770"/>
  <c r="G1770" s="1"/>
  <c r="F1793"/>
  <c r="G1793" s="1"/>
  <c r="G1795" s="1"/>
  <c r="F1816"/>
  <c r="G1816" s="1"/>
  <c r="F1853"/>
  <c r="F1898"/>
  <c r="G1898" s="1"/>
  <c r="F1927"/>
  <c r="G1927" s="1"/>
  <c r="F1951"/>
  <c r="G1951" s="1"/>
  <c r="F1990"/>
  <c r="G1990" s="1"/>
  <c r="F1999"/>
  <c r="G1999" s="1"/>
  <c r="F2003"/>
  <c r="G2003" s="1"/>
  <c r="F2044"/>
  <c r="G2044" s="1"/>
  <c r="F2069"/>
  <c r="G2069" s="1"/>
  <c r="G2071" s="1"/>
  <c r="I18" i="6"/>
  <c r="J18" s="1"/>
  <c r="I32"/>
  <c r="J32" s="1"/>
  <c r="I9"/>
  <c r="J9" s="1"/>
  <c r="I22"/>
  <c r="J22" s="1"/>
  <c r="I42"/>
  <c r="J42" s="1"/>
  <c r="F19" i="7"/>
  <c r="G19" s="1"/>
  <c r="F1078"/>
  <c r="G1078" s="1"/>
  <c r="F1069"/>
  <c r="G1069" s="1"/>
  <c r="F1045"/>
  <c r="G1045" s="1"/>
  <c r="F1025"/>
  <c r="G1025" s="1"/>
  <c r="F1016"/>
  <c r="G1016" s="1"/>
  <c r="F996"/>
  <c r="G996" s="1"/>
  <c r="F986"/>
  <c r="G986" s="1"/>
  <c r="F960"/>
  <c r="G960" s="1"/>
  <c r="F937"/>
  <c r="G937" s="1"/>
  <c r="F914"/>
  <c r="G914" s="1"/>
  <c r="F895"/>
  <c r="G895" s="1"/>
  <c r="F866"/>
  <c r="G866" s="1"/>
  <c r="F847"/>
  <c r="G847" s="1"/>
  <c r="F817"/>
  <c r="G817" s="1"/>
  <c r="G818" s="1"/>
  <c r="G832" s="1"/>
  <c r="F777"/>
  <c r="G777" s="1"/>
  <c r="F769"/>
  <c r="G769" s="1"/>
  <c r="F750"/>
  <c r="G750" s="1"/>
  <c r="F727"/>
  <c r="G727" s="1"/>
  <c r="F719"/>
  <c r="G719" s="1"/>
  <c r="F700"/>
  <c r="G700" s="1"/>
  <c r="F677"/>
  <c r="G677" s="1"/>
  <c r="F669"/>
  <c r="G669" s="1"/>
  <c r="F650"/>
  <c r="G650" s="1"/>
  <c r="F627"/>
  <c r="G627" s="1"/>
  <c r="F603"/>
  <c r="G603" s="1"/>
  <c r="F595"/>
  <c r="G595" s="1"/>
  <c r="F591"/>
  <c r="G591" s="1"/>
  <c r="F564"/>
  <c r="G564" s="1"/>
  <c r="F542"/>
  <c r="G542" s="1"/>
  <c r="F538"/>
  <c r="G538" s="1"/>
  <c r="F534"/>
  <c r="G534" s="1"/>
  <c r="F530"/>
  <c r="G530" s="1"/>
  <c r="F504"/>
  <c r="G504" s="1"/>
  <c r="F459"/>
  <c r="G459" s="1"/>
  <c r="F450"/>
  <c r="G450" s="1"/>
  <c r="F431"/>
  <c r="G431" s="1"/>
  <c r="F407"/>
  <c r="G407" s="1"/>
  <c r="F384"/>
  <c r="G384" s="1"/>
  <c r="F376"/>
  <c r="G376" s="1"/>
  <c r="F372"/>
  <c r="G372" s="1"/>
  <c r="F331"/>
  <c r="G331" s="1"/>
  <c r="G333" s="1"/>
  <c r="G341" s="1"/>
  <c r="F285"/>
  <c r="G285" s="1"/>
  <c r="G287" s="1"/>
  <c r="F215"/>
  <c r="G215" s="1"/>
  <c r="F140"/>
  <c r="G140" s="1"/>
  <c r="G142" s="1"/>
  <c r="G156" s="1"/>
  <c r="H23" i="2" s="1"/>
  <c r="K23" s="1"/>
  <c r="H34" i="4" s="1"/>
  <c r="F100" i="7"/>
  <c r="G100" s="1"/>
  <c r="F92"/>
  <c r="G92" s="1"/>
  <c r="F57"/>
  <c r="G57" s="1"/>
  <c r="F26"/>
  <c r="G26" s="1"/>
  <c r="F1077"/>
  <c r="G1077" s="1"/>
  <c r="G1080" s="1"/>
  <c r="F1053"/>
  <c r="G1053" s="1"/>
  <c r="F1044"/>
  <c r="G1044" s="1"/>
  <c r="F1024"/>
  <c r="G1024" s="1"/>
  <c r="F1015"/>
  <c r="G1015" s="1"/>
  <c r="F995"/>
  <c r="G995" s="1"/>
  <c r="F969"/>
  <c r="G969" s="1"/>
  <c r="F944"/>
  <c r="G944" s="1"/>
  <c r="F921"/>
  <c r="G921" s="1"/>
  <c r="F913"/>
  <c r="G913" s="1"/>
  <c r="F890"/>
  <c r="G890" s="1"/>
  <c r="G891" s="1"/>
  <c r="F865"/>
  <c r="G865" s="1"/>
  <c r="F842"/>
  <c r="G842" s="1"/>
  <c r="F795"/>
  <c r="G795" s="1"/>
  <c r="G796" s="1"/>
  <c r="F776"/>
  <c r="G776" s="1"/>
  <c r="F753"/>
  <c r="G753" s="1"/>
  <c r="F745"/>
  <c r="G745" s="1"/>
  <c r="F726"/>
  <c r="G726" s="1"/>
  <c r="F718"/>
  <c r="G718" s="1"/>
  <c r="F699"/>
  <c r="G699" s="1"/>
  <c r="F676"/>
  <c r="G676" s="1"/>
  <c r="F668"/>
  <c r="G668" s="1"/>
  <c r="F645"/>
  <c r="G645" s="1"/>
  <c r="F626"/>
  <c r="G626" s="1"/>
  <c r="G628" s="1"/>
  <c r="F602"/>
  <c r="G602" s="1"/>
  <c r="F594"/>
  <c r="G594" s="1"/>
  <c r="F571"/>
  <c r="G571" s="1"/>
  <c r="F563"/>
  <c r="G563" s="1"/>
  <c r="F541"/>
  <c r="G541" s="1"/>
  <c r="F537"/>
  <c r="G537" s="1"/>
  <c r="F533"/>
  <c r="G533" s="1"/>
  <c r="F513"/>
  <c r="G513" s="1"/>
  <c r="F503"/>
  <c r="G503" s="1"/>
  <c r="F453"/>
  <c r="G453" s="1"/>
  <c r="F434"/>
  <c r="G434" s="1"/>
  <c r="F410"/>
  <c r="G410" s="1"/>
  <c r="F402"/>
  <c r="G402" s="1"/>
  <c r="F379"/>
  <c r="G379" s="1"/>
  <c r="F375"/>
  <c r="G375" s="1"/>
  <c r="F371"/>
  <c r="G371" s="1"/>
  <c r="F309"/>
  <c r="G309" s="1"/>
  <c r="F262"/>
  <c r="G262" s="1"/>
  <c r="F214"/>
  <c r="G214" s="1"/>
  <c r="F124"/>
  <c r="G124" s="1"/>
  <c r="F95"/>
  <c r="G95" s="1"/>
  <c r="F91"/>
  <c r="G91" s="1"/>
  <c r="F56"/>
  <c r="G56" s="1"/>
  <c r="F25"/>
  <c r="G25" s="1"/>
  <c r="F1071"/>
  <c r="G1071" s="1"/>
  <c r="F1052"/>
  <c r="G1052" s="1"/>
  <c r="G1055" s="1"/>
  <c r="F1027"/>
  <c r="G1027" s="1"/>
  <c r="F1018"/>
  <c r="G1018" s="1"/>
  <c r="F1014"/>
  <c r="G1014" s="1"/>
  <c r="F994"/>
  <c r="G994" s="1"/>
  <c r="F968"/>
  <c r="G968" s="1"/>
  <c r="G971" s="1"/>
  <c r="F943"/>
  <c r="G943" s="1"/>
  <c r="G945" s="1"/>
  <c r="F920"/>
  <c r="G920" s="1"/>
  <c r="G922" s="1"/>
  <c r="F912"/>
  <c r="G912" s="1"/>
  <c r="F873"/>
  <c r="G873" s="1"/>
  <c r="F864"/>
  <c r="G864" s="1"/>
  <c r="G868" s="1"/>
  <c r="F841"/>
  <c r="G841" s="1"/>
  <c r="F779"/>
  <c r="G779" s="1"/>
  <c r="F771"/>
  <c r="G771" s="1"/>
  <c r="F752"/>
  <c r="G752" s="1"/>
  <c r="F744"/>
  <c r="G744" s="1"/>
  <c r="F725"/>
  <c r="G725" s="1"/>
  <c r="F717"/>
  <c r="G717" s="1"/>
  <c r="G720" s="1"/>
  <c r="F698"/>
  <c r="G698" s="1"/>
  <c r="F675"/>
  <c r="G675" s="1"/>
  <c r="F667"/>
  <c r="G667" s="1"/>
  <c r="G670" s="1"/>
  <c r="F644"/>
  <c r="G644" s="1"/>
  <c r="F621"/>
  <c r="G621" s="1"/>
  <c r="F601"/>
  <c r="G601" s="1"/>
  <c r="G605" s="1"/>
  <c r="F593"/>
  <c r="G593" s="1"/>
  <c r="F570"/>
  <c r="G570" s="1"/>
  <c r="G573" s="1"/>
  <c r="F548"/>
  <c r="G548" s="1"/>
  <c r="F540"/>
  <c r="G540" s="1"/>
  <c r="F536"/>
  <c r="G536" s="1"/>
  <c r="F532"/>
  <c r="G532" s="1"/>
  <c r="F512"/>
  <c r="G512" s="1"/>
  <c r="G515" s="1"/>
  <c r="F479"/>
  <c r="G479" s="1"/>
  <c r="G481" s="1"/>
  <c r="G496" s="1"/>
  <c r="F452"/>
  <c r="G452" s="1"/>
  <c r="F433"/>
  <c r="G433" s="1"/>
  <c r="F409"/>
  <c r="G409" s="1"/>
  <c r="F401"/>
  <c r="G401" s="1"/>
  <c r="G403" s="1"/>
  <c r="F378"/>
  <c r="G378" s="1"/>
  <c r="F374"/>
  <c r="G374" s="1"/>
  <c r="F355"/>
  <c r="G355" s="1"/>
  <c r="F308"/>
  <c r="G308" s="1"/>
  <c r="F239"/>
  <c r="G239" s="1"/>
  <c r="F197"/>
  <c r="G197" s="1"/>
  <c r="G199" s="1"/>
  <c r="G201" s="1"/>
  <c r="F182" s="1"/>
  <c r="F123"/>
  <c r="G123" s="1"/>
  <c r="G125" s="1"/>
  <c r="G133" s="1"/>
  <c r="F114" s="1"/>
  <c r="H36" i="2" s="1"/>
  <c r="I36" s="1"/>
  <c r="F94" i="7"/>
  <c r="G94" s="1"/>
  <c r="F80"/>
  <c r="G80" s="1"/>
  <c r="G82" s="1"/>
  <c r="G84" s="1"/>
  <c r="F65" s="1"/>
  <c r="F55"/>
  <c r="G55" s="1"/>
  <c r="F20"/>
  <c r="G20" s="1"/>
  <c r="F101"/>
  <c r="G101" s="1"/>
  <c r="G102" s="1"/>
  <c r="F354"/>
  <c r="G354" s="1"/>
  <c r="F505"/>
  <c r="G505" s="1"/>
  <c r="F547"/>
  <c r="G547" s="1"/>
  <c r="G549" s="1"/>
  <c r="F620"/>
  <c r="G620" s="1"/>
  <c r="F693"/>
  <c r="G693" s="1"/>
  <c r="G694" s="1"/>
  <c r="F751"/>
  <c r="G751" s="1"/>
  <c r="F848"/>
  <c r="G848" s="1"/>
  <c r="F938"/>
  <c r="G938" s="1"/>
  <c r="G939" s="1"/>
  <c r="F1017"/>
  <c r="G1017" s="1"/>
  <c r="F54"/>
  <c r="G54" s="1"/>
  <c r="F163"/>
  <c r="G163" s="1"/>
  <c r="G165" s="1"/>
  <c r="G178" s="1"/>
  <c r="F160" s="1"/>
  <c r="F373"/>
  <c r="G373" s="1"/>
  <c r="F432"/>
  <c r="G432" s="1"/>
  <c r="F531"/>
  <c r="G531" s="1"/>
  <c r="F565"/>
  <c r="G565" s="1"/>
  <c r="G566" s="1"/>
  <c r="F643"/>
  <c r="G643" s="1"/>
  <c r="F701"/>
  <c r="G701" s="1"/>
  <c r="F770"/>
  <c r="G770" s="1"/>
  <c r="F872"/>
  <c r="G872" s="1"/>
  <c r="F961"/>
  <c r="G961" s="1"/>
  <c r="F1026"/>
  <c r="G1026" s="1"/>
  <c r="F58"/>
  <c r="G58" s="1"/>
  <c r="F238"/>
  <c r="G238" s="1"/>
  <c r="G241" s="1"/>
  <c r="G249" s="1"/>
  <c r="F377"/>
  <c r="G377" s="1"/>
  <c r="F451"/>
  <c r="G451" s="1"/>
  <c r="F535"/>
  <c r="G535" s="1"/>
  <c r="F592"/>
  <c r="G592" s="1"/>
  <c r="F651"/>
  <c r="G651" s="1"/>
  <c r="F724"/>
  <c r="G724" s="1"/>
  <c r="F778"/>
  <c r="G778" s="1"/>
  <c r="F896"/>
  <c r="G896" s="1"/>
  <c r="F987"/>
  <c r="G987" s="1"/>
  <c r="F1046"/>
  <c r="G1046" s="1"/>
  <c r="F93"/>
  <c r="G93" s="1"/>
  <c r="F291"/>
  <c r="G291" s="1"/>
  <c r="F385"/>
  <c r="G385" s="1"/>
  <c r="F460"/>
  <c r="G460" s="1"/>
  <c r="F539"/>
  <c r="G539" s="1"/>
  <c r="F596"/>
  <c r="G596" s="1"/>
  <c r="F674"/>
  <c r="G674" s="1"/>
  <c r="F743"/>
  <c r="G743" s="1"/>
  <c r="F840"/>
  <c r="G840" s="1"/>
  <c r="F915"/>
  <c r="G915" s="1"/>
  <c r="F997"/>
  <c r="G997" s="1"/>
  <c r="F1070"/>
  <c r="G1070" s="1"/>
  <c r="I10" i="6"/>
  <c r="J10" s="1"/>
  <c r="I19"/>
  <c r="J19" s="1"/>
  <c r="I23"/>
  <c r="J23" s="1"/>
  <c r="I33"/>
  <c r="J33" s="1"/>
  <c r="I43"/>
  <c r="J43" s="1"/>
  <c r="I47"/>
  <c r="J47" s="1"/>
  <c r="I57"/>
  <c r="J57" s="1"/>
  <c r="I61"/>
  <c r="J61" s="1"/>
  <c r="I71"/>
  <c r="J71" s="1"/>
  <c r="I75"/>
  <c r="J75" s="1"/>
  <c r="I79"/>
  <c r="J79" s="1"/>
  <c r="I94"/>
  <c r="J94" s="1"/>
  <c r="I103"/>
  <c r="J103" s="1"/>
  <c r="I112"/>
  <c r="J112" s="1"/>
  <c r="I126"/>
  <c r="J126" s="1"/>
  <c r="I140"/>
  <c r="J140" s="1"/>
  <c r="I156"/>
  <c r="J156" s="1"/>
  <c r="I160"/>
  <c r="J160" s="1"/>
  <c r="I169"/>
  <c r="J169" s="1"/>
  <c r="I179"/>
  <c r="J179" s="1"/>
  <c r="I183"/>
  <c r="J183" s="1"/>
  <c r="I187"/>
  <c r="J187" s="1"/>
  <c r="I197"/>
  <c r="J197" s="1"/>
  <c r="I206"/>
  <c r="J206" s="1"/>
  <c r="I210"/>
  <c r="J210" s="1"/>
  <c r="I220"/>
  <c r="J220" s="1"/>
  <c r="I230"/>
  <c r="J230" s="1"/>
  <c r="I240"/>
  <c r="J240" s="1"/>
  <c r="I244"/>
  <c r="J244" s="1"/>
  <c r="I254"/>
  <c r="J254" s="1"/>
  <c r="I258"/>
  <c r="J258" s="1"/>
  <c r="I268"/>
  <c r="J268" s="1"/>
  <c r="I278"/>
  <c r="J278" s="1"/>
  <c r="I288"/>
  <c r="J288" s="1"/>
  <c r="I297"/>
  <c r="J297" s="1"/>
  <c r="I307"/>
  <c r="J307" s="1"/>
  <c r="I323"/>
  <c r="J323" s="1"/>
  <c r="I333"/>
  <c r="J333" s="1"/>
  <c r="I343"/>
  <c r="J343" s="1"/>
  <c r="I347"/>
  <c r="J347" s="1"/>
  <c r="I356"/>
  <c r="J356" s="1"/>
  <c r="I360"/>
  <c r="J360" s="1"/>
  <c r="I369"/>
  <c r="J369" s="1"/>
  <c r="I373"/>
  <c r="J373" s="1"/>
  <c r="I382"/>
  <c r="J382" s="1"/>
  <c r="I386"/>
  <c r="J386" s="1"/>
  <c r="I395"/>
  <c r="J395" s="1"/>
  <c r="I399"/>
  <c r="J399" s="1"/>
  <c r="I403"/>
  <c r="J403" s="1"/>
  <c r="I412"/>
  <c r="J412" s="1"/>
  <c r="I416"/>
  <c r="J416" s="1"/>
  <c r="I420"/>
  <c r="J420" s="1"/>
  <c r="I429"/>
  <c r="J429" s="1"/>
  <c r="I433"/>
  <c r="J433" s="1"/>
  <c r="I442"/>
  <c r="J442" s="1"/>
  <c r="I451"/>
  <c r="J451" s="1"/>
  <c r="I460"/>
  <c r="J460" s="1"/>
  <c r="I470"/>
  <c r="J470" s="1"/>
  <c r="I480"/>
  <c r="J480" s="1"/>
  <c r="I489"/>
  <c r="J489" s="1"/>
  <c r="I498"/>
  <c r="J498" s="1"/>
  <c r="I513"/>
  <c r="J513" s="1"/>
  <c r="I524"/>
  <c r="J524" s="1"/>
  <c r="I534"/>
  <c r="J534" s="1"/>
  <c r="I538"/>
  <c r="J538" s="1"/>
  <c r="I542"/>
  <c r="J542" s="1"/>
  <c r="I546"/>
  <c r="J546" s="1"/>
  <c r="I550"/>
  <c r="J550" s="1"/>
  <c r="I554"/>
  <c r="J554" s="1"/>
  <c r="I563"/>
  <c r="J563" s="1"/>
  <c r="I573"/>
  <c r="J573" s="1"/>
  <c r="I597"/>
  <c r="J597" s="1"/>
  <c r="I613"/>
  <c r="J613" s="1"/>
  <c r="I622"/>
  <c r="J622" s="1"/>
  <c r="I631"/>
  <c r="J631" s="1"/>
  <c r="I642"/>
  <c r="J642" s="1"/>
  <c r="I652"/>
  <c r="J652" s="1"/>
  <c r="I656"/>
  <c r="J656" s="1"/>
  <c r="I667"/>
  <c r="J667" s="1"/>
  <c r="I678"/>
  <c r="J678" s="1"/>
  <c r="I696"/>
  <c r="J696" s="1"/>
  <c r="F19" i="8"/>
  <c r="G19" s="1"/>
  <c r="F42"/>
  <c r="G42" s="1"/>
  <c r="F95"/>
  <c r="I7" i="6"/>
  <c r="J7" s="1"/>
  <c r="I11"/>
  <c r="J11" s="1"/>
  <c r="I20"/>
  <c r="J20" s="1"/>
  <c r="I30"/>
  <c r="J30" s="1"/>
  <c r="I34"/>
  <c r="J34" s="1"/>
  <c r="I44"/>
  <c r="J44" s="1"/>
  <c r="I48"/>
  <c r="J48" s="1"/>
  <c r="I58"/>
  <c r="J58" s="1"/>
  <c r="I62"/>
  <c r="J62" s="1"/>
  <c r="I72"/>
  <c r="J72" s="1"/>
  <c r="I76"/>
  <c r="J76" s="1"/>
  <c r="I86"/>
  <c r="J86" s="1"/>
  <c r="I95"/>
  <c r="J95" s="1"/>
  <c r="I104"/>
  <c r="J104" s="1"/>
  <c r="I113"/>
  <c r="J113" s="1"/>
  <c r="I132"/>
  <c r="J132" s="1"/>
  <c r="I145"/>
  <c r="J145" s="1"/>
  <c r="I157"/>
  <c r="J157" s="1"/>
  <c r="I166"/>
  <c r="J166" s="1"/>
  <c r="I170"/>
  <c r="J170" s="1"/>
  <c r="I180"/>
  <c r="J180" s="1"/>
  <c r="I184"/>
  <c r="J184" s="1"/>
  <c r="I188"/>
  <c r="J188" s="1"/>
  <c r="I198"/>
  <c r="J198" s="1"/>
  <c r="I207"/>
  <c r="J207" s="1"/>
  <c r="I211"/>
  <c r="J211" s="1"/>
  <c r="I221"/>
  <c r="J221" s="1"/>
  <c r="I231"/>
  <c r="J231" s="1"/>
  <c r="I241"/>
  <c r="J241" s="1"/>
  <c r="I251"/>
  <c r="J251" s="1"/>
  <c r="I255"/>
  <c r="J255" s="1"/>
  <c r="I259"/>
  <c r="J259" s="1"/>
  <c r="I269"/>
  <c r="J269" s="1"/>
  <c r="I279"/>
  <c r="J279" s="1"/>
  <c r="I294"/>
  <c r="J294" s="1"/>
  <c r="I298"/>
  <c r="J298" s="1"/>
  <c r="I314"/>
  <c r="J314" s="1"/>
  <c r="I324"/>
  <c r="J324" s="1"/>
  <c r="I334"/>
  <c r="J334" s="1"/>
  <c r="I344"/>
  <c r="J344" s="1"/>
  <c r="I348"/>
  <c r="J348" s="1"/>
  <c r="I357"/>
  <c r="J357" s="1"/>
  <c r="I361"/>
  <c r="J361" s="1"/>
  <c r="I370"/>
  <c r="J370" s="1"/>
  <c r="I374"/>
  <c r="J374" s="1"/>
  <c r="I383"/>
  <c r="J383" s="1"/>
  <c r="I387"/>
  <c r="J387" s="1"/>
  <c r="I396"/>
  <c r="J396" s="1"/>
  <c r="I400"/>
  <c r="J400" s="1"/>
  <c r="I404"/>
  <c r="J404" s="1"/>
  <c r="I413"/>
  <c r="J413" s="1"/>
  <c r="I417"/>
  <c r="J417" s="1"/>
  <c r="I426"/>
  <c r="J426" s="1"/>
  <c r="I430"/>
  <c r="J430" s="1"/>
  <c r="I434"/>
  <c r="J434" s="1"/>
  <c r="I443"/>
  <c r="J443" s="1"/>
  <c r="I452"/>
  <c r="J452" s="1"/>
  <c r="I461"/>
  <c r="J461" s="1"/>
  <c r="I471"/>
  <c r="J471" s="1"/>
  <c r="I481"/>
  <c r="J481" s="1"/>
  <c r="I490"/>
  <c r="J490" s="1"/>
  <c r="I504"/>
  <c r="J504" s="1"/>
  <c r="I514"/>
  <c r="J514" s="1"/>
  <c r="I525"/>
  <c r="J525" s="1"/>
  <c r="I535"/>
  <c r="J535" s="1"/>
  <c r="I539"/>
  <c r="J539" s="1"/>
  <c r="I543"/>
  <c r="J543" s="1"/>
  <c r="I547"/>
  <c r="J547" s="1"/>
  <c r="I551"/>
  <c r="J551" s="1"/>
  <c r="I560"/>
  <c r="J560" s="1"/>
  <c r="I570"/>
  <c r="J570" s="1"/>
  <c r="I594"/>
  <c r="J594" s="1"/>
  <c r="I605"/>
  <c r="J605" s="1"/>
  <c r="I614"/>
  <c r="J614" s="1"/>
  <c r="I623"/>
  <c r="J623" s="1"/>
  <c r="I639"/>
  <c r="J639" s="1"/>
  <c r="I643"/>
  <c r="J643" s="1"/>
  <c r="I653"/>
  <c r="J653" s="1"/>
  <c r="I664"/>
  <c r="J664" s="1"/>
  <c r="I675"/>
  <c r="J675" s="1"/>
  <c r="I686"/>
  <c r="J686" s="1"/>
  <c r="I697"/>
  <c r="J697" s="1"/>
  <c r="F20" i="8"/>
  <c r="G20" s="1"/>
  <c r="F64"/>
  <c r="F96"/>
  <c r="G96" s="1"/>
  <c r="I45" i="6"/>
  <c r="J45" s="1"/>
  <c r="I49"/>
  <c r="J49" s="1"/>
  <c r="I59"/>
  <c r="J59" s="1"/>
  <c r="I63"/>
  <c r="J63" s="1"/>
  <c r="I73"/>
  <c r="J73" s="1"/>
  <c r="I77"/>
  <c r="J77" s="1"/>
  <c r="I87"/>
  <c r="J87" s="1"/>
  <c r="I96"/>
  <c r="J96" s="1"/>
  <c r="I110"/>
  <c r="J110" s="1"/>
  <c r="I119"/>
  <c r="J119" s="1"/>
  <c r="I118" s="1"/>
  <c r="J118" s="1"/>
  <c r="J121" s="1"/>
  <c r="H32" i="2" s="1"/>
  <c r="K32" s="1"/>
  <c r="H140" i="4" s="1"/>
  <c r="I133" i="6"/>
  <c r="J133" s="1"/>
  <c r="I146"/>
  <c r="J146" s="1"/>
  <c r="I158"/>
  <c r="J158" s="1"/>
  <c r="I167"/>
  <c r="J167" s="1"/>
  <c r="I171"/>
  <c r="J171" s="1"/>
  <c r="I181"/>
  <c r="J181" s="1"/>
  <c r="I185"/>
  <c r="J185" s="1"/>
  <c r="I189"/>
  <c r="J189" s="1"/>
  <c r="I199"/>
  <c r="J199" s="1"/>
  <c r="I208"/>
  <c r="J208" s="1"/>
  <c r="I218"/>
  <c r="J218" s="1"/>
  <c r="I222"/>
  <c r="J222" s="1"/>
  <c r="I232"/>
  <c r="J232" s="1"/>
  <c r="I242"/>
  <c r="J242" s="1"/>
  <c r="I252"/>
  <c r="J252" s="1"/>
  <c r="I256"/>
  <c r="J256" s="1"/>
  <c r="I260"/>
  <c r="J260" s="1"/>
  <c r="I270"/>
  <c r="J270" s="1"/>
  <c r="I286"/>
  <c r="J286" s="1"/>
  <c r="I295"/>
  <c r="J295" s="1"/>
  <c r="I305"/>
  <c r="J305" s="1"/>
  <c r="I315"/>
  <c r="J315" s="1"/>
  <c r="I325"/>
  <c r="J325" s="1"/>
  <c r="I335"/>
  <c r="J335" s="1"/>
  <c r="I345"/>
  <c r="J345" s="1"/>
  <c r="I354"/>
  <c r="J354" s="1"/>
  <c r="I358"/>
  <c r="J358" s="1"/>
  <c r="I367"/>
  <c r="J367" s="1"/>
  <c r="I371"/>
  <c r="J371" s="1"/>
  <c r="I380"/>
  <c r="J380" s="1"/>
  <c r="I384"/>
  <c r="J384" s="1"/>
  <c r="I388"/>
  <c r="J388" s="1"/>
  <c r="I397"/>
  <c r="J397" s="1"/>
  <c r="I401"/>
  <c r="J401" s="1"/>
  <c r="I410"/>
  <c r="J410" s="1"/>
  <c r="I414"/>
  <c r="J414" s="1"/>
  <c r="I418"/>
  <c r="J418" s="1"/>
  <c r="I427"/>
  <c r="J427" s="1"/>
  <c r="I431"/>
  <c r="J431" s="1"/>
  <c r="I435"/>
  <c r="J435" s="1"/>
  <c r="I444"/>
  <c r="J444" s="1"/>
  <c r="I453"/>
  <c r="J453" s="1"/>
  <c r="I462"/>
  <c r="J462" s="1"/>
  <c r="I472"/>
  <c r="J472" s="1"/>
  <c r="I482"/>
  <c r="J482" s="1"/>
  <c r="I496"/>
  <c r="J496" s="1"/>
  <c r="I505"/>
  <c r="J505" s="1"/>
  <c r="I515"/>
  <c r="J515" s="1"/>
  <c r="I526"/>
  <c r="J526" s="1"/>
  <c r="I536"/>
  <c r="J536" s="1"/>
  <c r="I540"/>
  <c r="J540" s="1"/>
  <c r="I544"/>
  <c r="J544" s="1"/>
  <c r="I548"/>
  <c r="J548" s="1"/>
  <c r="I552"/>
  <c r="J552" s="1"/>
  <c r="I561"/>
  <c r="J561" s="1"/>
  <c r="I571"/>
  <c r="J571" s="1"/>
  <c r="I595"/>
  <c r="J595" s="1"/>
  <c r="I606"/>
  <c r="J606" s="1"/>
  <c r="I615"/>
  <c r="J615" s="1"/>
  <c r="I629"/>
  <c r="J629" s="1"/>
  <c r="I640"/>
  <c r="J640" s="1"/>
  <c r="I644"/>
  <c r="J644" s="1"/>
  <c r="I654"/>
  <c r="J654" s="1"/>
  <c r="I665"/>
  <c r="J665" s="1"/>
  <c r="I676"/>
  <c r="J676" s="1"/>
  <c r="I687"/>
  <c r="J687" s="1"/>
  <c r="I698"/>
  <c r="J698" s="1"/>
  <c r="F25" i="8"/>
  <c r="G25" s="1"/>
  <c r="F88"/>
  <c r="G88" s="1"/>
  <c r="F97"/>
  <c r="G97" s="1"/>
  <c r="I46" i="6"/>
  <c r="J46" s="1"/>
  <c r="I56"/>
  <c r="J56" s="1"/>
  <c r="I60"/>
  <c r="J60" s="1"/>
  <c r="I64"/>
  <c r="J64" s="1"/>
  <c r="I74"/>
  <c r="J74" s="1"/>
  <c r="I78"/>
  <c r="J78" s="1"/>
  <c r="I93"/>
  <c r="J93" s="1"/>
  <c r="I97"/>
  <c r="J97" s="1"/>
  <c r="I111"/>
  <c r="J111" s="1"/>
  <c r="I125"/>
  <c r="J125" s="1"/>
  <c r="I124" s="1"/>
  <c r="J124" s="1"/>
  <c r="J128" s="1"/>
  <c r="H33" i="2" s="1"/>
  <c r="K33" s="1"/>
  <c r="H122" i="4" s="1"/>
  <c r="I139" i="6"/>
  <c r="J139" s="1"/>
  <c r="I138" s="1"/>
  <c r="J138" s="1"/>
  <c r="J142" s="1"/>
  <c r="H35" i="2" s="1"/>
  <c r="K35" s="1"/>
  <c r="H143" i="4" s="1"/>
  <c r="I155" i="6"/>
  <c r="J155" s="1"/>
  <c r="I159"/>
  <c r="J159" s="1"/>
  <c r="I168"/>
  <c r="J168" s="1"/>
  <c r="I178"/>
  <c r="J178" s="1"/>
  <c r="I182"/>
  <c r="J182" s="1"/>
  <c r="I186"/>
  <c r="J186" s="1"/>
  <c r="I196"/>
  <c r="J196" s="1"/>
  <c r="I205"/>
  <c r="J205" s="1"/>
  <c r="I209"/>
  <c r="J209" s="1"/>
  <c r="I219"/>
  <c r="J219" s="1"/>
  <c r="I229"/>
  <c r="J229" s="1"/>
  <c r="I233"/>
  <c r="J233" s="1"/>
  <c r="I243"/>
  <c r="J243" s="1"/>
  <c r="I253"/>
  <c r="J253" s="1"/>
  <c r="I257"/>
  <c r="J257" s="1"/>
  <c r="I261"/>
  <c r="J261" s="1"/>
  <c r="I277"/>
  <c r="J277" s="1"/>
  <c r="I287"/>
  <c r="J287" s="1"/>
  <c r="I296"/>
  <c r="J296" s="1"/>
  <c r="I306"/>
  <c r="J306" s="1"/>
  <c r="I316"/>
  <c r="J316" s="1"/>
  <c r="I326"/>
  <c r="J326" s="1"/>
  <c r="I336"/>
  <c r="J336" s="1"/>
  <c r="I346"/>
  <c r="J346" s="1"/>
  <c r="I355"/>
  <c r="J355" s="1"/>
  <c r="I359"/>
  <c r="J359" s="1"/>
  <c r="I368"/>
  <c r="J368" s="1"/>
  <c r="I372"/>
  <c r="J372" s="1"/>
  <c r="I381"/>
  <c r="J381" s="1"/>
  <c r="I385"/>
  <c r="J385" s="1"/>
  <c r="I389"/>
  <c r="J389" s="1"/>
  <c r="I398"/>
  <c r="J398" s="1"/>
  <c r="I402"/>
  <c r="J402" s="1"/>
  <c r="I411"/>
  <c r="J411" s="1"/>
  <c r="I415"/>
  <c r="J415" s="1"/>
  <c r="I419"/>
  <c r="J419" s="1"/>
  <c r="I428"/>
  <c r="J428" s="1"/>
  <c r="I432"/>
  <c r="J432" s="1"/>
  <c r="I441"/>
  <c r="J441" s="1"/>
  <c r="I450"/>
  <c r="J450" s="1"/>
  <c r="I459"/>
  <c r="J459" s="1"/>
  <c r="I469"/>
  <c r="J469" s="1"/>
  <c r="I479"/>
  <c r="J479" s="1"/>
  <c r="I488"/>
  <c r="J488" s="1"/>
  <c r="I497"/>
  <c r="J497" s="1"/>
  <c r="I495" s="1"/>
  <c r="J495" s="1"/>
  <c r="J500" s="1"/>
  <c r="I506"/>
  <c r="J506" s="1"/>
  <c r="I523"/>
  <c r="J523" s="1"/>
  <c r="I533"/>
  <c r="J533" s="1"/>
  <c r="I537"/>
  <c r="J537" s="1"/>
  <c r="I541"/>
  <c r="J541" s="1"/>
  <c r="I545"/>
  <c r="J545" s="1"/>
  <c r="I549"/>
  <c r="J549" s="1"/>
  <c r="I553"/>
  <c r="J553" s="1"/>
  <c r="I562"/>
  <c r="J562" s="1"/>
  <c r="I572"/>
  <c r="J572" s="1"/>
  <c r="I596"/>
  <c r="J596" s="1"/>
  <c r="I607"/>
  <c r="J607" s="1"/>
  <c r="I621"/>
  <c r="J621" s="1"/>
  <c r="I630"/>
  <c r="J630" s="1"/>
  <c r="I641"/>
  <c r="J641" s="1"/>
  <c r="I651"/>
  <c r="J651" s="1"/>
  <c r="I655"/>
  <c r="J655" s="1"/>
  <c r="I666"/>
  <c r="J666" s="1"/>
  <c r="I677"/>
  <c r="J677" s="1"/>
  <c r="F26" i="8"/>
  <c r="G26" s="1"/>
  <c r="F90"/>
  <c r="G90" s="1"/>
  <c r="G44"/>
  <c r="G57" s="1"/>
  <c r="H168" i="2" s="1"/>
  <c r="I168" s="1"/>
  <c r="G95" i="8"/>
  <c r="F385" i="3"/>
  <c r="J385" s="1"/>
  <c r="J384" s="1"/>
  <c r="J1021"/>
  <c r="J1020" s="1"/>
  <c r="G39" i="2"/>
  <c r="G127" i="4" s="1"/>
  <c r="E1683" i="3"/>
  <c r="J1683" s="1"/>
  <c r="D5" i="7"/>
  <c r="D5" i="8"/>
  <c r="F5" i="4"/>
  <c r="D4" i="8"/>
  <c r="D4" i="9"/>
  <c r="I199" i="2"/>
  <c r="C2089" i="7"/>
  <c r="C2066"/>
  <c r="C2016"/>
  <c r="J31" i="3"/>
  <c r="G24" i="2" s="1"/>
  <c r="G51" i="4" s="1"/>
  <c r="F141" i="3"/>
  <c r="J141" s="1"/>
  <c r="J140" s="1"/>
  <c r="F900"/>
  <c r="J900" s="1"/>
  <c r="J899" s="1"/>
  <c r="J1783"/>
  <c r="G61" i="2" s="1"/>
  <c r="J1846" i="3"/>
  <c r="G78" i="2" s="1"/>
  <c r="G42" i="4" s="1"/>
  <c r="J1911" i="3"/>
  <c r="G92" i="2" s="1"/>
  <c r="C27" i="4"/>
  <c r="J1666" i="3"/>
  <c r="J1696"/>
  <c r="G42" i="2" s="1"/>
  <c r="J1788" i="3"/>
  <c r="G62" i="2" s="1"/>
  <c r="G91" i="4" s="1"/>
  <c r="J1916" i="3"/>
  <c r="G93" i="2" s="1"/>
  <c r="J2049" i="3"/>
  <c r="J2058"/>
  <c r="G136" i="2" s="1"/>
  <c r="G54" i="4" s="1"/>
  <c r="J2170" i="3"/>
  <c r="H19" i="5"/>
  <c r="H39"/>
  <c r="J45"/>
  <c r="J61"/>
  <c r="H49"/>
  <c r="J49"/>
  <c r="J2033" i="3"/>
  <c r="G134" i="2" s="1"/>
  <c r="G52" i="4" s="1"/>
  <c r="H37" i="5"/>
  <c r="J1852" i="3"/>
  <c r="G79" i="2" s="1"/>
  <c r="J1938" i="3"/>
  <c r="G101" i="2" s="1"/>
  <c r="G68" i="4" s="1"/>
  <c r="H33" i="5"/>
  <c r="J33"/>
  <c r="G1619" i="9"/>
  <c r="G1839" i="7"/>
  <c r="G1544" i="9"/>
  <c r="G1234" i="7"/>
  <c r="G3613" i="9"/>
  <c r="F3593" s="1"/>
  <c r="G1833"/>
  <c r="G3109"/>
  <c r="F3090" s="1"/>
  <c r="G3301"/>
  <c r="F3281" s="1"/>
  <c r="G3761"/>
  <c r="F3741" s="1"/>
  <c r="G1877" i="7"/>
  <c r="G2052"/>
  <c r="G72" i="9"/>
  <c r="G810"/>
  <c r="G1569"/>
  <c r="G1694"/>
  <c r="G1710" s="1"/>
  <c r="F1689" s="1"/>
  <c r="G2631"/>
  <c r="F2612" s="1"/>
  <c r="G3222"/>
  <c r="G3229" s="1"/>
  <c r="F3209" s="1"/>
  <c r="G3421"/>
  <c r="F3401" s="1"/>
  <c r="G3414"/>
  <c r="G3438"/>
  <c r="G2717"/>
  <c r="C50" i="14"/>
  <c r="G2085" i="7"/>
  <c r="H205" i="2" s="1"/>
  <c r="K205" s="1"/>
  <c r="H32" i="4" s="1"/>
  <c r="G510" i="9"/>
  <c r="G1719"/>
  <c r="G1735" s="1"/>
  <c r="F1714" s="1"/>
  <c r="G1825"/>
  <c r="G2045"/>
  <c r="G2047" s="1"/>
  <c r="G2055" s="1"/>
  <c r="F2036" s="1"/>
  <c r="G2333"/>
  <c r="G3126"/>
  <c r="G3294"/>
  <c r="D50" i="14"/>
  <c r="G2933" i="9"/>
  <c r="G3205"/>
  <c r="F3185" s="1"/>
  <c r="G3318"/>
  <c r="G3325" s="1"/>
  <c r="F3305" s="1"/>
  <c r="G3574"/>
  <c r="G3730"/>
  <c r="G3874"/>
  <c r="E50" i="14"/>
  <c r="G280" i="9"/>
  <c r="F261" s="1"/>
  <c r="G2357"/>
  <c r="G2621"/>
  <c r="G2645"/>
  <c r="G120"/>
  <c r="G168"/>
  <c r="G170" s="1"/>
  <c r="G704"/>
  <c r="G712" s="1"/>
  <c r="G713" s="1"/>
  <c r="G2693"/>
  <c r="G2189"/>
  <c r="G2191" s="1"/>
  <c r="G2103"/>
  <c r="F2084" s="1"/>
  <c r="G224"/>
  <c r="G232" s="1"/>
  <c r="F213" s="1"/>
  <c r="G2165"/>
  <c r="F4" i="4"/>
  <c r="D4" i="7"/>
  <c r="D5" i="9"/>
  <c r="G135" i="4"/>
  <c r="G31" i="2"/>
  <c r="E1676" i="3"/>
  <c r="J1676" s="1"/>
  <c r="G144" i="4"/>
  <c r="C16"/>
  <c r="G89"/>
  <c r="G14"/>
  <c r="C104"/>
  <c r="C35"/>
  <c r="G50"/>
  <c r="G128"/>
  <c r="G233" i="9"/>
  <c r="F549"/>
  <c r="G569"/>
  <c r="D17" i="4"/>
  <c r="C138"/>
  <c r="G41"/>
  <c r="G74"/>
  <c r="F189" i="9"/>
  <c r="G209"/>
  <c r="D43" i="4"/>
  <c r="G2431" i="9"/>
  <c r="G2439" s="1"/>
  <c r="F2420" s="1"/>
  <c r="G2429"/>
  <c r="C140" i="4"/>
  <c r="F15"/>
  <c r="F97"/>
  <c r="D114"/>
  <c r="F74"/>
  <c r="D77"/>
  <c r="G134"/>
  <c r="D133"/>
  <c r="D99"/>
  <c r="F63"/>
  <c r="G125"/>
  <c r="C58"/>
  <c r="C99"/>
  <c r="D132"/>
  <c r="G19"/>
  <c r="C54"/>
  <c r="G49"/>
  <c r="F3"/>
  <c r="D3" i="7"/>
  <c r="F143" i="4"/>
  <c r="D127"/>
  <c r="D63"/>
  <c r="G111"/>
  <c r="F30"/>
  <c r="G118"/>
  <c r="C28"/>
  <c r="D65"/>
  <c r="G76"/>
  <c r="G2948" i="9"/>
  <c r="G2957"/>
  <c r="D51" i="4"/>
  <c r="C127"/>
  <c r="F111"/>
  <c r="F118"/>
  <c r="F115"/>
  <c r="C24"/>
  <c r="C69"/>
  <c r="C65"/>
  <c r="D32"/>
  <c r="G31"/>
  <c r="F405" i="9"/>
  <c r="G425"/>
  <c r="D62" i="4"/>
  <c r="G1999" i="9"/>
  <c r="G2007" s="1"/>
  <c r="F1988" s="1"/>
  <c r="C87" i="4"/>
  <c r="J1830" i="3"/>
  <c r="G73" i="2" s="1"/>
  <c r="G3550" i="9"/>
  <c r="G3565" s="1"/>
  <c r="F3545" s="1"/>
  <c r="G512"/>
  <c r="G520" s="1"/>
  <c r="B29" i="5"/>
  <c r="B25"/>
  <c r="B16" i="4"/>
  <c r="B39" i="5"/>
  <c r="B56"/>
  <c r="B49"/>
  <c r="B57"/>
  <c r="B28" i="1"/>
  <c r="B53" i="5"/>
  <c r="B24" i="1"/>
  <c r="B21" i="5"/>
  <c r="B38" i="1"/>
  <c r="B33"/>
  <c r="B37" i="5"/>
  <c r="B33"/>
  <c r="B39" i="1"/>
  <c r="B23"/>
  <c r="B26"/>
  <c r="B51" i="5"/>
  <c r="B34" i="1"/>
  <c r="B36"/>
  <c r="B31" i="5"/>
  <c r="B47" i="1"/>
  <c r="B27"/>
  <c r="B60" i="5"/>
  <c r="B35"/>
  <c r="B25" i="1"/>
  <c r="B17"/>
  <c r="B41"/>
  <c r="B20"/>
  <c r="G146" i="4"/>
  <c r="G123"/>
  <c r="G2455" i="9"/>
  <c r="G2463" s="1"/>
  <c r="F2444" s="1"/>
  <c r="G2453"/>
  <c r="F144" i="4"/>
  <c r="C43"/>
  <c r="G24"/>
  <c r="G106"/>
  <c r="G138"/>
  <c r="H41" i="5"/>
  <c r="J41"/>
  <c r="D58" i="4"/>
  <c r="D84"/>
  <c r="A64" i="5"/>
  <c r="B64" s="1"/>
  <c r="B44" i="1"/>
  <c r="D15" i="4"/>
  <c r="C20"/>
  <c r="D54"/>
  <c r="G20"/>
  <c r="G48"/>
  <c r="E4" i="1"/>
  <c r="F36" i="4"/>
  <c r="C51"/>
  <c r="D143"/>
  <c r="C73"/>
  <c r="F46"/>
  <c r="F90"/>
  <c r="K199" i="2"/>
  <c r="H90" i="4" s="1"/>
  <c r="G34"/>
  <c r="G22"/>
  <c r="G141"/>
  <c r="G29"/>
  <c r="G2551" i="9"/>
  <c r="G2559" s="1"/>
  <c r="F2540" s="1"/>
  <c r="G2549"/>
  <c r="G1635"/>
  <c r="F1614" s="1"/>
  <c r="B61" i="5"/>
  <c r="G1644" i="9"/>
  <c r="G1660" s="1"/>
  <c r="F1639" s="1"/>
  <c r="G2959"/>
  <c r="G2967" s="1"/>
  <c r="F2948" s="1"/>
  <c r="F84" i="4"/>
  <c r="G147"/>
  <c r="B48" i="5"/>
  <c r="G632" i="9"/>
  <c r="G640" s="1"/>
  <c r="G1975"/>
  <c r="G2263"/>
  <c r="F146" i="4"/>
  <c r="C92"/>
  <c r="D98"/>
  <c r="G79"/>
  <c r="F123"/>
  <c r="D102"/>
  <c r="G33"/>
  <c r="G97"/>
  <c r="G120"/>
  <c r="C102"/>
  <c r="C124"/>
  <c r="D52"/>
  <c r="C77"/>
  <c r="D16"/>
  <c r="F17"/>
  <c r="D111"/>
  <c r="F68"/>
  <c r="D104"/>
  <c r="D107"/>
  <c r="D35"/>
  <c r="F62"/>
  <c r="D90"/>
  <c r="E1673" i="3"/>
  <c r="J1673" s="1"/>
  <c r="G28" i="2"/>
  <c r="G30" i="4"/>
  <c r="G107"/>
  <c r="G1949" i="9"/>
  <c r="G1951" s="1"/>
  <c r="G1959" s="1"/>
  <c r="F1940" s="1"/>
  <c r="G2813"/>
  <c r="G2815" s="1"/>
  <c r="G2823" s="1"/>
  <c r="F2804" s="1"/>
  <c r="B42" i="1"/>
  <c r="J2062" i="3"/>
  <c r="B68" i="5"/>
  <c r="C31" i="4"/>
  <c r="G248" i="9"/>
  <c r="G256" s="1"/>
  <c r="G2239"/>
  <c r="G2247" s="1"/>
  <c r="F2228" s="1"/>
  <c r="D146" i="4"/>
  <c r="D46"/>
  <c r="C63"/>
  <c r="F44"/>
  <c r="D116"/>
  <c r="F80"/>
  <c r="F105"/>
  <c r="A69" i="5"/>
  <c r="B69" s="1"/>
  <c r="B48" i="1"/>
  <c r="G2564" i="9"/>
  <c r="G2573"/>
  <c r="G2575" s="1"/>
  <c r="G2583" s="1"/>
  <c r="F2564" s="1"/>
  <c r="G3007"/>
  <c r="G3015" s="1"/>
  <c r="F2996" s="1"/>
  <c r="G3005"/>
  <c r="C55" i="4"/>
  <c r="D109"/>
  <c r="C126"/>
  <c r="G72"/>
  <c r="F40"/>
  <c r="G2372" i="9"/>
  <c r="G2381"/>
  <c r="F18" i="4"/>
  <c r="D82"/>
  <c r="F28"/>
  <c r="D40"/>
  <c r="C78"/>
  <c r="G2756" i="9"/>
  <c r="G2765"/>
  <c r="G2767" s="1"/>
  <c r="G2775" s="1"/>
  <c r="F2756" s="1"/>
  <c r="G1669"/>
  <c r="G1685" s="1"/>
  <c r="F1664" s="1"/>
  <c r="G2271"/>
  <c r="F2252" s="1"/>
  <c r="G2647"/>
  <c r="G2655" s="1"/>
  <c r="F2636" s="1"/>
  <c r="G3445"/>
  <c r="F3425" s="1"/>
  <c r="G368"/>
  <c r="G376" s="1"/>
  <c r="G1803"/>
  <c r="G1810" s="1"/>
  <c r="F1789" s="1"/>
  <c r="G3373"/>
  <c r="F3353" s="1"/>
  <c r="G2743"/>
  <c r="G1886"/>
  <c r="F1865" s="1"/>
  <c r="G2167"/>
  <c r="G2175" s="1"/>
  <c r="F2156" s="1"/>
  <c r="G2223"/>
  <c r="F2204" s="1"/>
  <c r="G3157"/>
  <c r="F3137" s="1"/>
  <c r="G3778"/>
  <c r="G3881"/>
  <c r="F3861" s="1"/>
  <c r="J1814" i="3"/>
  <c r="G68" i="2" s="1"/>
  <c r="G2199" i="9"/>
  <c r="F2180" s="1"/>
  <c r="G2407"/>
  <c r="G2741"/>
  <c r="J1720" i="3"/>
  <c r="G48" i="2" s="1"/>
  <c r="J1747" i="3"/>
  <c r="G53" i="2" s="1"/>
  <c r="G122" i="9"/>
  <c r="G136" s="1"/>
  <c r="G2071"/>
  <c r="G2079" s="1"/>
  <c r="F2060" s="1"/>
  <c r="G2719"/>
  <c r="G2727" s="1"/>
  <c r="F2708" s="1"/>
  <c r="G2501"/>
  <c r="G2503" s="1"/>
  <c r="G2511" s="1"/>
  <c r="F2492" s="1"/>
  <c r="C114" i="4"/>
  <c r="H31" i="5"/>
  <c r="J31"/>
  <c r="C46" i="4"/>
  <c r="D36"/>
  <c r="F39"/>
  <c r="D47"/>
  <c r="E1674" i="3"/>
  <c r="J1674" s="1"/>
  <c r="G29" i="2"/>
  <c r="G33"/>
  <c r="G122" i="4" s="1"/>
  <c r="E1678" i="3"/>
  <c r="J1678" s="1"/>
  <c r="G750" i="9"/>
  <c r="G752"/>
  <c r="G760" s="1"/>
  <c r="G3029"/>
  <c r="G3031" s="1"/>
  <c r="G3039" s="1"/>
  <c r="F3020" s="1"/>
  <c r="D67" i="4"/>
  <c r="D44"/>
  <c r="H43" i="5"/>
  <c r="J43"/>
  <c r="F22" i="4"/>
  <c r="F48"/>
  <c r="D136"/>
  <c r="D80"/>
  <c r="C109"/>
  <c r="F106"/>
  <c r="F72"/>
  <c r="C113"/>
  <c r="D3" i="8"/>
  <c r="D3" i="9"/>
  <c r="C34" i="4"/>
  <c r="D142"/>
  <c r="D22"/>
  <c r="D85"/>
  <c r="F43"/>
  <c r="G137"/>
  <c r="F75"/>
  <c r="G536" i="9"/>
  <c r="G544" s="1"/>
  <c r="G534"/>
  <c r="F96"/>
  <c r="G1827"/>
  <c r="G2383"/>
  <c r="G2391" s="1"/>
  <c r="F2372" s="1"/>
  <c r="G2837"/>
  <c r="G2839" s="1"/>
  <c r="G2847" s="1"/>
  <c r="F2828" s="1"/>
  <c r="G3802"/>
  <c r="F23" i="4"/>
  <c r="C26"/>
  <c r="F82"/>
  <c r="F85"/>
  <c r="D101"/>
  <c r="B45" i="1"/>
  <c r="G74" i="9"/>
  <c r="G88" s="1"/>
  <c r="G606"/>
  <c r="G608" s="1"/>
  <c r="G616" s="1"/>
  <c r="G2828"/>
  <c r="G1925"/>
  <c r="G1927" s="1"/>
  <c r="G1935" s="1"/>
  <c r="F1916" s="1"/>
  <c r="D26" i="4"/>
  <c r="F27"/>
  <c r="F116"/>
  <c r="D68"/>
  <c r="C52"/>
  <c r="C84"/>
  <c r="C1638" i="7"/>
  <c r="C2039"/>
  <c r="C1612"/>
  <c r="C1987"/>
  <c r="C1918"/>
  <c r="C1814" i="9"/>
  <c r="C476" i="7"/>
  <c r="C88"/>
  <c r="C1964"/>
  <c r="C1872"/>
  <c r="C1713"/>
  <c r="C67" i="4"/>
  <c r="D94"/>
  <c r="C42"/>
  <c r="F127"/>
  <c r="C48"/>
  <c r="C85"/>
  <c r="F87"/>
  <c r="F107"/>
  <c r="C72"/>
  <c r="F486" i="9"/>
  <c r="G2791"/>
  <c r="G2799" s="1"/>
  <c r="F2780" s="1"/>
  <c r="E1675" i="3"/>
  <c r="J1675" s="1"/>
  <c r="C182" i="7"/>
  <c r="G344" i="9"/>
  <c r="G352" s="1"/>
  <c r="G1911"/>
  <c r="F1890" s="1"/>
  <c r="F49" i="4"/>
  <c r="B65" i="5"/>
  <c r="G35" i="2"/>
  <c r="G143" i="4" s="1"/>
  <c r="J1730" i="3"/>
  <c r="D37" i="4"/>
  <c r="D39"/>
  <c r="D141"/>
  <c r="C1895" i="7"/>
  <c r="C1941"/>
  <c r="G2415" i="9"/>
  <c r="F2396" s="1"/>
  <c r="G2751"/>
  <c r="F2732" s="1"/>
  <c r="G2117"/>
  <c r="G2119" s="1"/>
  <c r="G2127" s="1"/>
  <c r="F2108" s="1"/>
  <c r="C143" i="4"/>
  <c r="C66"/>
  <c r="H57" i="5"/>
  <c r="J57"/>
  <c r="G3857" i="9"/>
  <c r="F3837" s="1"/>
  <c r="J1772" i="3"/>
  <c r="G59" i="2" s="1"/>
  <c r="G15" i="4" s="1"/>
  <c r="J1900" i="3"/>
  <c r="G91" i="2" s="1"/>
  <c r="G43" i="4" s="1"/>
  <c r="D117"/>
  <c r="G728" i="7"/>
  <c r="G65" i="9"/>
  <c r="G296"/>
  <c r="G304" s="1"/>
  <c r="G328"/>
  <c r="G630"/>
  <c r="G1610"/>
  <c r="F1589" s="1"/>
  <c r="G1820"/>
  <c r="G1983"/>
  <c r="F1964" s="1"/>
  <c r="G2525"/>
  <c r="G2527" s="1"/>
  <c r="G2535" s="1"/>
  <c r="F2516" s="1"/>
  <c r="G3737"/>
  <c r="F3717" s="1"/>
  <c r="F462"/>
  <c r="G1560"/>
  <c r="F1539" s="1"/>
  <c r="G1005" i="7"/>
  <c r="G40" i="9"/>
  <c r="G294"/>
  <c r="G3349"/>
  <c r="F3329" s="1"/>
  <c r="G3589"/>
  <c r="F3569" s="1"/>
  <c r="F83" i="4"/>
  <c r="D41"/>
  <c r="F654" i="9"/>
  <c r="G1973"/>
  <c r="G264" i="7"/>
  <c r="G272" s="1"/>
  <c r="G184" i="9"/>
  <c r="G440"/>
  <c r="G448" s="1"/>
  <c r="G680"/>
  <c r="G688" s="1"/>
  <c r="G1578"/>
  <c r="G1585" s="1"/>
  <c r="F1564" s="1"/>
  <c r="G1817"/>
  <c r="G1821" s="1"/>
  <c r="J2041" i="3"/>
  <c r="G135" i="2" s="1"/>
  <c r="G80" i="4" s="1"/>
  <c r="D75"/>
  <c r="G32" i="2"/>
  <c r="G140" i="4" s="1"/>
  <c r="C75"/>
  <c r="G810" i="7"/>
  <c r="G146" i="9"/>
  <c r="G160" s="1"/>
  <c r="G584"/>
  <c r="G592" s="1"/>
  <c r="G3682"/>
  <c r="G3689" s="1"/>
  <c r="F3667" s="1"/>
  <c r="H35" i="5"/>
  <c r="J35"/>
  <c r="G2405" i="9"/>
  <c r="G2599"/>
  <c r="G2607" s="1"/>
  <c r="F2588" s="1"/>
  <c r="G2983"/>
  <c r="G2991" s="1"/>
  <c r="F2972" s="1"/>
  <c r="G3246"/>
  <c r="G3253" s="1"/>
  <c r="F3233" s="1"/>
  <c r="G3493"/>
  <c r="F3473" s="1"/>
  <c r="G3582"/>
  <c r="G3785"/>
  <c r="F3765" s="1"/>
  <c r="H25" i="5"/>
  <c r="G1353" i="7"/>
  <c r="G392" i="9"/>
  <c r="G400" s="1"/>
  <c r="G728"/>
  <c r="G736" s="1"/>
  <c r="G2311"/>
  <c r="G2319" s="1"/>
  <c r="F2300" s="1"/>
  <c r="G2597"/>
  <c r="G2695"/>
  <c r="G2703" s="1"/>
  <c r="F2684" s="1"/>
  <c r="G2789"/>
  <c r="G2885"/>
  <c r="G2887" s="1"/>
  <c r="G2895" s="1"/>
  <c r="F2876" s="1"/>
  <c r="G2981"/>
  <c r="G3133"/>
  <c r="F3113" s="1"/>
  <c r="G3630"/>
  <c r="G3637" s="1"/>
  <c r="F3617" s="1"/>
  <c r="B24" i="5"/>
  <c r="B19"/>
  <c r="G2468" i="9"/>
  <c r="G2477"/>
  <c r="G2479" s="1"/>
  <c r="G2487" s="1"/>
  <c r="F2468" s="1"/>
  <c r="G217" i="7"/>
  <c r="G225" s="1"/>
  <c r="G1785" i="9"/>
  <c r="F1764" s="1"/>
  <c r="G2261"/>
  <c r="G2285"/>
  <c r="G2287" s="1"/>
  <c r="G2295" s="1"/>
  <c r="F2276" s="1"/>
  <c r="G3270"/>
  <c r="G3277" s="1"/>
  <c r="F3257" s="1"/>
  <c r="G3517"/>
  <c r="F3497" s="1"/>
  <c r="G3663"/>
  <c r="F3641" s="1"/>
  <c r="G3809"/>
  <c r="F3789" s="1"/>
  <c r="G3826"/>
  <c r="G3833" s="1"/>
  <c r="F3813" s="1"/>
  <c r="G2660"/>
  <c r="G2669"/>
  <c r="G2671" s="1"/>
  <c r="G2679" s="1"/>
  <c r="F2660" s="1"/>
  <c r="G2852"/>
  <c r="G2861"/>
  <c r="G2863" s="1"/>
  <c r="G2871" s="1"/>
  <c r="F2852" s="1"/>
  <c r="G3044"/>
  <c r="G3053"/>
  <c r="G3055" s="1"/>
  <c r="G3063" s="1"/>
  <c r="F3044" s="1"/>
  <c r="G2021"/>
  <c r="G2023" s="1"/>
  <c r="G2031" s="1"/>
  <c r="F2012" s="1"/>
  <c r="G1900" i="7"/>
  <c r="G462" i="9"/>
  <c r="G2141"/>
  <c r="G2143" s="1"/>
  <c r="G2151" s="1"/>
  <c r="F2132" s="1"/>
  <c r="G2396"/>
  <c r="G3174"/>
  <c r="G3181" s="1"/>
  <c r="F3161" s="1"/>
  <c r="G3541"/>
  <c r="F3521" s="1"/>
  <c r="G2359"/>
  <c r="G2367" s="1"/>
  <c r="F2348" s="1"/>
  <c r="G2935"/>
  <c r="G2943" s="1"/>
  <c r="F2924" s="1"/>
  <c r="G3086"/>
  <c r="F3067" s="1"/>
  <c r="G3462"/>
  <c r="G3469" s="1"/>
  <c r="F3449" s="1"/>
  <c r="G3706"/>
  <c r="G3713" s="1"/>
  <c r="F3693" s="1"/>
  <c r="G1753"/>
  <c r="G1760" s="1"/>
  <c r="F1739" s="1"/>
  <c r="G1994" i="7"/>
  <c r="G1854" i="9"/>
  <c r="G1861" s="1"/>
  <c r="F1840" s="1"/>
  <c r="G3397"/>
  <c r="F3377" s="1"/>
  <c r="G2046" i="7" l="1"/>
  <c r="G1952"/>
  <c r="G1960" s="1"/>
  <c r="G1741"/>
  <c r="G1644"/>
  <c r="G1555"/>
  <c r="G1423"/>
  <c r="G1372"/>
  <c r="G1316"/>
  <c r="G1287"/>
  <c r="G1212"/>
  <c r="G1802"/>
  <c r="H180" i="2" s="1"/>
  <c r="K180" s="1"/>
  <c r="G1496" i="7"/>
  <c r="G1399"/>
  <c r="G1413" s="1"/>
  <c r="G1297"/>
  <c r="G1773"/>
  <c r="G1471"/>
  <c r="G1485" s="1"/>
  <c r="F1465" s="1"/>
  <c r="G1382"/>
  <c r="G1846"/>
  <c r="H182" i="2" s="1"/>
  <c r="G1749" i="7"/>
  <c r="G1430"/>
  <c r="G1324"/>
  <c r="G1218"/>
  <c r="G1139"/>
  <c r="G1765"/>
  <c r="G1680"/>
  <c r="G1687" s="1"/>
  <c r="G1526"/>
  <c r="I85" i="6"/>
  <c r="G1601" i="7"/>
  <c r="G1608" s="1"/>
  <c r="F1589" s="1"/>
  <c r="G1196"/>
  <c r="G1203" s="1"/>
  <c r="F1185" s="1"/>
  <c r="G1147"/>
  <c r="G1154" s="1"/>
  <c r="H102" i="2" s="1"/>
  <c r="K168"/>
  <c r="H62" i="4" s="1"/>
  <c r="G1242" i="7"/>
  <c r="G1249" s="1"/>
  <c r="F1229" s="1"/>
  <c r="G2100"/>
  <c r="G1929"/>
  <c r="G1937" s="1"/>
  <c r="G1718"/>
  <c r="G293"/>
  <c r="G295" s="1"/>
  <c r="H41" i="2" s="1"/>
  <c r="K41" s="1"/>
  <c r="H53" i="4" s="1"/>
  <c r="I228" i="6"/>
  <c r="J228" s="1"/>
  <c r="J235" s="1"/>
  <c r="G1447" i="7"/>
  <c r="I638" i="6"/>
  <c r="J638" s="1"/>
  <c r="J646" s="1"/>
  <c r="I593"/>
  <c r="J593" s="1"/>
  <c r="J599" s="1"/>
  <c r="H155" i="2" s="1"/>
  <c r="K155" s="1"/>
  <c r="I522" i="6"/>
  <c r="J522" s="1"/>
  <c r="J528" s="1"/>
  <c r="H152" i="2" s="1"/>
  <c r="I152" s="1"/>
  <c r="G1029" i="7"/>
  <c r="G702"/>
  <c r="G710" s="1"/>
  <c r="F690" s="1"/>
  <c r="G736"/>
  <c r="H80" i="2" s="1"/>
  <c r="G356" i="7"/>
  <c r="G364" s="1"/>
  <c r="H44" i="2" s="1"/>
  <c r="I628" i="6"/>
  <c r="J628" s="1"/>
  <c r="J633" s="1"/>
  <c r="H164" i="2" s="1"/>
  <c r="K164" s="1"/>
  <c r="H77" i="4" s="1"/>
  <c r="I663" i="6"/>
  <c r="J663" s="1"/>
  <c r="H189" i="2" s="1"/>
  <c r="I569" i="6"/>
  <c r="J569" s="1"/>
  <c r="J575" s="1"/>
  <c r="H157" i="2" s="1"/>
  <c r="K157" s="1"/>
  <c r="I293" i="6"/>
  <c r="J293" s="1"/>
  <c r="J300" s="1"/>
  <c r="G386" i="7"/>
  <c r="G1533"/>
  <c r="H131" i="2" s="1"/>
  <c r="G916" i="7"/>
  <c r="G930" s="1"/>
  <c r="G780"/>
  <c r="I33" i="2"/>
  <c r="I620" i="6"/>
  <c r="J620" s="1"/>
  <c r="J625" s="1"/>
  <c r="H163" i="2" s="1"/>
  <c r="K163" s="1"/>
  <c r="I468" i="6"/>
  <c r="J468" s="1"/>
  <c r="J474" s="1"/>
  <c r="H143" i="2" s="1"/>
  <c r="I143" s="1"/>
  <c r="G27" i="8"/>
  <c r="I366" i="6"/>
  <c r="J366" s="1"/>
  <c r="J376" s="1"/>
  <c r="H135" i="2" s="1"/>
  <c r="K135" s="1"/>
  <c r="L135" s="1"/>
  <c r="I342" i="6"/>
  <c r="J342" s="1"/>
  <c r="J350" s="1"/>
  <c r="H116" i="2" s="1"/>
  <c r="K116" s="1"/>
  <c r="H135" i="4" s="1"/>
  <c r="I239" i="6"/>
  <c r="J239" s="1"/>
  <c r="J246" s="1"/>
  <c r="H63" i="2" s="1"/>
  <c r="K63" s="1"/>
  <c r="I612" i="6"/>
  <c r="J612" s="1"/>
  <c r="J617" s="1"/>
  <c r="H160" i="2" s="1"/>
  <c r="I160" s="1"/>
  <c r="G1048" i="7"/>
  <c r="G1063" s="1"/>
  <c r="F1041" s="1"/>
  <c r="G455"/>
  <c r="G990"/>
  <c r="I92" i="6"/>
  <c r="J92" s="1"/>
  <c r="J99" s="1"/>
  <c r="H29" i="2" s="1"/>
  <c r="K29" s="1"/>
  <c r="H110" i="4" s="1"/>
  <c r="I674" i="6"/>
  <c r="J674" s="1"/>
  <c r="J680" s="1"/>
  <c r="I478"/>
  <c r="J478" s="1"/>
  <c r="J484" s="1"/>
  <c r="H144" i="2" s="1"/>
  <c r="K144" s="1"/>
  <c r="H24" i="4" s="1"/>
  <c r="I409" i="6"/>
  <c r="J409" s="1"/>
  <c r="J422" s="1"/>
  <c r="H136" i="2" s="1"/>
  <c r="I136" s="1"/>
  <c r="I131" i="6"/>
  <c r="J131" s="1"/>
  <c r="J135" s="1"/>
  <c r="H34" i="2" s="1"/>
  <c r="K34" s="1"/>
  <c r="H96"/>
  <c r="K96" s="1"/>
  <c r="I685" i="6"/>
  <c r="J685" s="1"/>
  <c r="H191" i="2" s="1"/>
  <c r="G2004" i="7"/>
  <c r="G2012" s="1"/>
  <c r="G1345"/>
  <c r="G1360" s="1"/>
  <c r="G1265"/>
  <c r="G1272" s="1"/>
  <c r="H112" i="2" s="1"/>
  <c r="G1172" i="7"/>
  <c r="G1181" s="1"/>
  <c r="H105" i="2" s="1"/>
  <c r="I440" i="6"/>
  <c r="J440" s="1"/>
  <c r="J446" s="1"/>
  <c r="H140" i="2" s="1"/>
  <c r="I195" i="6"/>
  <c r="J195" s="1"/>
  <c r="J201" s="1"/>
  <c r="H59" i="2" s="1"/>
  <c r="K59" s="1"/>
  <c r="H15" i="4" s="1"/>
  <c r="I165" i="6"/>
  <c r="J165" s="1"/>
  <c r="J173" s="1"/>
  <c r="H49" i="2" s="1"/>
  <c r="K49" s="1"/>
  <c r="H73" i="4" s="1"/>
  <c r="G999" i="7"/>
  <c r="G652"/>
  <c r="G646"/>
  <c r="G746"/>
  <c r="G1073"/>
  <c r="G1088" s="1"/>
  <c r="F1066" s="1"/>
  <c r="H97" i="2" s="1"/>
  <c r="K97" s="1"/>
  <c r="G508" i="7"/>
  <c r="G523" s="1"/>
  <c r="F500" s="1"/>
  <c r="G99" i="8"/>
  <c r="I604" i="6"/>
  <c r="J604" s="1"/>
  <c r="J609" s="1"/>
  <c r="H159" i="2" s="1"/>
  <c r="K159" s="1"/>
  <c r="L159" s="1"/>
  <c r="I35" i="4" s="1"/>
  <c r="I313" i="6"/>
  <c r="J313" s="1"/>
  <c r="J318" s="1"/>
  <c r="H106" i="2" s="1"/>
  <c r="K106" s="1"/>
  <c r="H141" i="4" s="1"/>
  <c r="I55" i="6"/>
  <c r="J55" s="1"/>
  <c r="J66" s="1"/>
  <c r="H24" i="2" s="1"/>
  <c r="K24" s="1"/>
  <c r="H51" i="4" s="1"/>
  <c r="G1619" i="7"/>
  <c r="G1547"/>
  <c r="G1562" s="1"/>
  <c r="G1113"/>
  <c r="G1756"/>
  <c r="H177" i="2" s="1"/>
  <c r="F1784" i="7"/>
  <c r="I304" i="6"/>
  <c r="J304" s="1"/>
  <c r="J309" s="1"/>
  <c r="H92" i="2" s="1"/>
  <c r="K92" s="1"/>
  <c r="H36" i="4" s="1"/>
  <c r="L33" i="2"/>
  <c r="I122" i="4" s="1"/>
  <c r="I332" i="6"/>
  <c r="J332" s="1"/>
  <c r="J338" s="1"/>
  <c r="H113" i="2" s="1"/>
  <c r="I113" s="1"/>
  <c r="I17" i="6"/>
  <c r="J17" s="1"/>
  <c r="J25" s="1"/>
  <c r="H19" i="2" s="1"/>
  <c r="K19" s="1"/>
  <c r="H26" i="4" s="1"/>
  <c r="G897" i="7"/>
  <c r="G905" s="1"/>
  <c r="H89" i="2" s="1"/>
  <c r="G597" i="7"/>
  <c r="G613" s="1"/>
  <c r="H68" i="2" s="1"/>
  <c r="K68" s="1"/>
  <c r="H45" i="4" s="1"/>
  <c r="G435" i="7"/>
  <c r="G443" s="1"/>
  <c r="H53" i="2" s="1"/>
  <c r="G772" i="7"/>
  <c r="G964"/>
  <c r="G979" s="1"/>
  <c r="H93" i="2" s="1"/>
  <c r="K93" s="1"/>
  <c r="I29" i="6"/>
  <c r="F39" i="8"/>
  <c r="G281" i="9"/>
  <c r="H35" i="4"/>
  <c r="G1702" i="7"/>
  <c r="G1709" s="1"/>
  <c r="F1828"/>
  <c r="I487" i="6"/>
  <c r="J487" s="1"/>
  <c r="J492" s="1"/>
  <c r="I449"/>
  <c r="J449" s="1"/>
  <c r="J455" s="1"/>
  <c r="H141" i="2" s="1"/>
  <c r="G1883" i="7"/>
  <c r="G1891" s="1"/>
  <c r="F1872" s="1"/>
  <c r="G1454"/>
  <c r="G1724"/>
  <c r="G1626"/>
  <c r="F2066"/>
  <c r="L205" i="2"/>
  <c r="I32" i="4" s="1"/>
  <c r="G2060" i="7"/>
  <c r="F2039" s="1"/>
  <c r="G1973"/>
  <c r="G1975" s="1"/>
  <c r="G1983" s="1"/>
  <c r="G1652"/>
  <c r="G1660" s="1"/>
  <c r="G1578"/>
  <c r="G1585" s="1"/>
  <c r="G1906"/>
  <c r="G1914" s="1"/>
  <c r="I205" i="2"/>
  <c r="I458" i="6"/>
  <c r="J458" s="1"/>
  <c r="J464" s="1"/>
  <c r="H142" i="2" s="1"/>
  <c r="K142" s="1"/>
  <c r="L142" s="1"/>
  <c r="I394" i="6"/>
  <c r="J394" s="1"/>
  <c r="J406" s="1"/>
  <c r="I276"/>
  <c r="J276" s="1"/>
  <c r="J281" s="1"/>
  <c r="H74" i="2" s="1"/>
  <c r="I74" s="1"/>
  <c r="I204" i="6"/>
  <c r="J204" s="1"/>
  <c r="J213" s="1"/>
  <c r="H61" i="2" s="1"/>
  <c r="K61" s="1"/>
  <c r="H19" i="4" s="1"/>
  <c r="I6" i="6"/>
  <c r="H18" i="2" s="1"/>
  <c r="K18" s="1"/>
  <c r="H16" i="4" s="1"/>
  <c r="G380" i="7"/>
  <c r="G953"/>
  <c r="F934" s="1"/>
  <c r="G622"/>
  <c r="G636" s="1"/>
  <c r="F617" s="1"/>
  <c r="G1020"/>
  <c r="G411"/>
  <c r="G419" s="1"/>
  <c r="F398" s="1"/>
  <c r="G754"/>
  <c r="G1853"/>
  <c r="G1855" s="1"/>
  <c r="G1868" s="1"/>
  <c r="G1817"/>
  <c r="G1824" s="1"/>
  <c r="G1503"/>
  <c r="G1120"/>
  <c r="G2094"/>
  <c r="G1389"/>
  <c r="G1225"/>
  <c r="H110" i="2" s="1"/>
  <c r="I109" i="6"/>
  <c r="J109" s="1"/>
  <c r="J115" s="1"/>
  <c r="H31" i="2" s="1"/>
  <c r="K31" s="1"/>
  <c r="H61" i="4" s="1"/>
  <c r="I559" i="6"/>
  <c r="J559" s="1"/>
  <c r="J565" s="1"/>
  <c r="H156" i="2" s="1"/>
  <c r="K156" s="1"/>
  <c r="H126" i="4" s="1"/>
  <c r="I322" i="6"/>
  <c r="J322" s="1"/>
  <c r="J328" s="1"/>
  <c r="H109" i="2" s="1"/>
  <c r="I109" s="1"/>
  <c r="I250" i="6"/>
  <c r="J250" s="1"/>
  <c r="J263" s="1"/>
  <c r="H67" i="2" s="1"/>
  <c r="K67" s="1"/>
  <c r="H33" i="4" s="1"/>
  <c r="I41" i="6"/>
  <c r="J41" s="1"/>
  <c r="J51" s="1"/>
  <c r="I425"/>
  <c r="J425" s="1"/>
  <c r="J437" s="1"/>
  <c r="H137" i="2" s="1"/>
  <c r="I137" s="1"/>
  <c r="G875" i="7"/>
  <c r="G883" s="1"/>
  <c r="G581"/>
  <c r="F560" s="1"/>
  <c r="H64" i="2" s="1"/>
  <c r="K64" s="1"/>
  <c r="I285" i="6"/>
  <c r="J285" s="1"/>
  <c r="J290" s="1"/>
  <c r="H78" i="2" s="1"/>
  <c r="K78" s="1"/>
  <c r="I503" i="6"/>
  <c r="J503" s="1"/>
  <c r="J508" s="1"/>
  <c r="H148" i="2" s="1"/>
  <c r="I148" s="1"/>
  <c r="I177" i="6"/>
  <c r="J177" s="1"/>
  <c r="J191" s="1"/>
  <c r="H51" i="2" s="1"/>
  <c r="I51" s="1"/>
  <c r="I70" i="6"/>
  <c r="J70" s="1"/>
  <c r="J81" s="1"/>
  <c r="G27" i="7"/>
  <c r="G843"/>
  <c r="G543"/>
  <c r="G557" s="1"/>
  <c r="I695" i="6"/>
  <c r="J695" s="1"/>
  <c r="J700" s="1"/>
  <c r="I532"/>
  <c r="J532" s="1"/>
  <c r="J556" s="1"/>
  <c r="H153" i="2" s="1"/>
  <c r="I153" s="1"/>
  <c r="I353" i="6"/>
  <c r="J353" s="1"/>
  <c r="J363" s="1"/>
  <c r="H134" i="2" s="1"/>
  <c r="K134" s="1"/>
  <c r="H52" i="4" s="1"/>
  <c r="I154" i="6"/>
  <c r="J154" s="1"/>
  <c r="J162" s="1"/>
  <c r="H48" i="2" s="1"/>
  <c r="K48" s="1"/>
  <c r="H23" i="4" s="1"/>
  <c r="F476" i="7"/>
  <c r="H55" i="2"/>
  <c r="I55" s="1"/>
  <c r="I650" i="6"/>
  <c r="J650" s="1"/>
  <c r="J658" s="1"/>
  <c r="I379"/>
  <c r="J379" s="1"/>
  <c r="J391" s="1"/>
  <c r="I267"/>
  <c r="J267" s="1"/>
  <c r="J272" s="1"/>
  <c r="H73" i="2" s="1"/>
  <c r="K73" s="1"/>
  <c r="H119" i="4" s="1"/>
  <c r="I144" i="6"/>
  <c r="J144" s="1"/>
  <c r="J148" s="1"/>
  <c r="H37" i="2" s="1"/>
  <c r="I102" i="6"/>
  <c r="J102" s="1"/>
  <c r="J106" s="1"/>
  <c r="H30" i="2" s="1"/>
  <c r="G463" i="7"/>
  <c r="G849"/>
  <c r="G96"/>
  <c r="G110" s="1"/>
  <c r="F88" s="1"/>
  <c r="H22" i="2" s="1"/>
  <c r="K22" s="1"/>
  <c r="H71" i="4" s="1"/>
  <c r="G21" i="7"/>
  <c r="G59"/>
  <c r="G61" s="1"/>
  <c r="F39" s="1"/>
  <c r="G91" i="8"/>
  <c r="G64"/>
  <c r="G66" s="1"/>
  <c r="G79" s="1"/>
  <c r="G678" i="7"/>
  <c r="G686" s="1"/>
  <c r="I217" i="6"/>
  <c r="J217" s="1"/>
  <c r="J224" s="1"/>
  <c r="H62" i="2" s="1"/>
  <c r="G310" i="7"/>
  <c r="G318" s="1"/>
  <c r="G21" i="8"/>
  <c r="G35" s="1"/>
  <c r="H167" i="2" s="1"/>
  <c r="I512" i="6"/>
  <c r="J512" s="1"/>
  <c r="J517" s="1"/>
  <c r="H149" i="2" s="1"/>
  <c r="F814" i="7"/>
  <c r="H84" i="2"/>
  <c r="H173"/>
  <c r="H174"/>
  <c r="G1304" i="7"/>
  <c r="H117" i="2" s="1"/>
  <c r="L23"/>
  <c r="I34" i="4" s="1"/>
  <c r="F1941" i="7"/>
  <c r="H193" i="2"/>
  <c r="G38"/>
  <c r="G86" i="4" s="1"/>
  <c r="E1682" i="3"/>
  <c r="J1682" s="1"/>
  <c r="G25" i="4"/>
  <c r="G36"/>
  <c r="F693" i="9"/>
  <c r="K36" i="2"/>
  <c r="H144" i="4" s="1"/>
  <c r="F525" i="9"/>
  <c r="G545"/>
  <c r="F357"/>
  <c r="G377"/>
  <c r="F597"/>
  <c r="G617"/>
  <c r="F285"/>
  <c r="G305"/>
  <c r="G641"/>
  <c r="F621"/>
  <c r="G737"/>
  <c r="F717"/>
  <c r="G161"/>
  <c r="F141"/>
  <c r="F253" i="7"/>
  <c r="H40" i="2"/>
  <c r="K40" s="1"/>
  <c r="H67" i="4" s="1"/>
  <c r="F573" i="9"/>
  <c r="G593"/>
  <c r="F1669" i="7"/>
  <c r="H161" i="2"/>
  <c r="F165" i="9"/>
  <c r="G185"/>
  <c r="F1820" i="3"/>
  <c r="J1820" s="1"/>
  <c r="J1822" s="1"/>
  <c r="G70" i="2" s="1"/>
  <c r="G49"/>
  <c r="K182"/>
  <c r="I182"/>
  <c r="G353" i="9"/>
  <c r="F333"/>
  <c r="F117"/>
  <c r="G137"/>
  <c r="G45" i="4"/>
  <c r="F237" i="9"/>
  <c r="G257"/>
  <c r="F69"/>
  <c r="G89"/>
  <c r="F21"/>
  <c r="G41"/>
  <c r="F1393" i="7"/>
  <c r="H126" i="2"/>
  <c r="F309" i="9"/>
  <c r="G329"/>
  <c r="G23" i="4"/>
  <c r="G56"/>
  <c r="G464" i="9"/>
  <c r="G472" s="1"/>
  <c r="I180" i="2"/>
  <c r="L199"/>
  <c r="L35"/>
  <c r="G1331" i="7"/>
  <c r="J1686" i="3"/>
  <c r="G401" i="9"/>
  <c r="F381"/>
  <c r="F501"/>
  <c r="G521"/>
  <c r="F669"/>
  <c r="G689"/>
  <c r="G110" i="4"/>
  <c r="F322" i="7"/>
  <c r="H43" i="2"/>
  <c r="J89" i="6"/>
  <c r="H28" i="2" s="1"/>
  <c r="K28" s="1"/>
  <c r="H88" i="4" s="1"/>
  <c r="J85" i="6"/>
  <c r="G88" i="4"/>
  <c r="I35" i="2"/>
  <c r="G98" i="9"/>
  <c r="G112" s="1"/>
  <c r="L32" i="2"/>
  <c r="I32"/>
  <c r="F229" i="7"/>
  <c r="H39" i="2"/>
  <c r="G119" i="4"/>
  <c r="F205" i="7"/>
  <c r="H38" i="2"/>
  <c r="H113" i="4"/>
  <c r="L180" i="2"/>
  <c r="G61" i="4"/>
  <c r="F345" i="7"/>
  <c r="G449" i="9"/>
  <c r="F429"/>
  <c r="F792" i="7"/>
  <c r="H83" i="2"/>
  <c r="G488" i="9"/>
  <c r="G496" s="1"/>
  <c r="G486"/>
  <c r="F741"/>
  <c r="G761"/>
  <c r="G96"/>
  <c r="G654"/>
  <c r="G656" s="1"/>
  <c r="G664" s="1"/>
  <c r="G1835"/>
  <c r="F1814" s="1"/>
  <c r="I23" i="2"/>
  <c r="L67" l="1"/>
  <c r="I33" i="4" s="1"/>
  <c r="G1780" i="7"/>
  <c r="F1760" s="1"/>
  <c r="H129" i="2"/>
  <c r="F276" i="7"/>
  <c r="G1437"/>
  <c r="G1510"/>
  <c r="F1489" s="1"/>
  <c r="H150" i="2"/>
  <c r="F887" i="7"/>
  <c r="G2108"/>
  <c r="G472"/>
  <c r="H54" i="2" s="1"/>
  <c r="L116"/>
  <c r="I135" i="4" s="1"/>
  <c r="L106" i="2"/>
  <c r="I141" i="4" s="1"/>
  <c r="K143" i="2"/>
  <c r="L143" s="1"/>
  <c r="I100" i="4" s="1"/>
  <c r="I97" i="2"/>
  <c r="I116"/>
  <c r="J6" i="6"/>
  <c r="J14" s="1"/>
  <c r="K152" i="2"/>
  <c r="L152" s="1"/>
  <c r="F1918" i="7"/>
  <c r="H192" i="2"/>
  <c r="K192" s="1"/>
  <c r="L168"/>
  <c r="I62" i="4" s="1"/>
  <c r="G788" i="7"/>
  <c r="F766" s="1"/>
  <c r="K137" i="2"/>
  <c r="H44" i="4" s="1"/>
  <c r="H69" i="2"/>
  <c r="I69" s="1"/>
  <c r="G1732" i="7"/>
  <c r="L144" i="2"/>
  <c r="I24" i="4" s="1"/>
  <c r="F714" i="7"/>
  <c r="F1253"/>
  <c r="I144" i="2"/>
  <c r="L61"/>
  <c r="I19" i="4" s="1"/>
  <c r="I135" i="2"/>
  <c r="I155"/>
  <c r="L92"/>
  <c r="I36" i="4" s="1"/>
  <c r="H79" i="2"/>
  <c r="I79" s="1"/>
  <c r="J669" i="6"/>
  <c r="I163" i="2"/>
  <c r="H80" i="4"/>
  <c r="F957" i="7"/>
  <c r="I159" i="2"/>
  <c r="I96"/>
  <c r="G762" i="7"/>
  <c r="H81" i="2" s="1"/>
  <c r="K81" s="1"/>
  <c r="G1634" i="7"/>
  <c r="F1612" s="1"/>
  <c r="F1514"/>
  <c r="H64" i="4"/>
  <c r="I92" i="2"/>
  <c r="I61"/>
  <c r="I24"/>
  <c r="H190"/>
  <c r="I190" s="1"/>
  <c r="G1007" i="7"/>
  <c r="F983" s="1"/>
  <c r="G1461"/>
  <c r="L164" i="2"/>
  <c r="I77" i="4" s="1"/>
  <c r="K153" i="2"/>
  <c r="L153" s="1"/>
  <c r="I164"/>
  <c r="K131"/>
  <c r="L131" s="1"/>
  <c r="I87" i="4" s="1"/>
  <c r="I131" i="2"/>
  <c r="F1158" i="7"/>
  <c r="G394"/>
  <c r="H50" i="2" s="1"/>
  <c r="I50" s="1"/>
  <c r="L19"/>
  <c r="I26" i="4" s="1"/>
  <c r="H91" i="2"/>
  <c r="K91" s="1"/>
  <c r="H43" i="4" s="1"/>
  <c r="G1037" i="7"/>
  <c r="F1011" s="1"/>
  <c r="H106" i="4"/>
  <c r="L157" i="2"/>
  <c r="I106" i="4" s="1"/>
  <c r="I19" i="2"/>
  <c r="L59"/>
  <c r="I15" i="4" s="1"/>
  <c r="G106" i="8"/>
  <c r="H200" i="2" s="1"/>
  <c r="K200" s="1"/>
  <c r="G660" i="7"/>
  <c r="H70" i="2" s="1"/>
  <c r="K70" s="1"/>
  <c r="H55" i="4" s="1"/>
  <c r="I157" i="2"/>
  <c r="G1127" i="7"/>
  <c r="F1103" s="1"/>
  <c r="I48" i="2"/>
  <c r="I59"/>
  <c r="K148"/>
  <c r="H109" i="4" s="1"/>
  <c r="I63" i="2"/>
  <c r="J690" i="6"/>
  <c r="L73" i="2"/>
  <c r="I119" i="4" s="1"/>
  <c r="I29" i="2"/>
  <c r="K136"/>
  <c r="H54" i="4" s="1"/>
  <c r="H178" i="2"/>
  <c r="K178" s="1"/>
  <c r="F1131" i="7"/>
  <c r="H111" i="2"/>
  <c r="I111" s="1"/>
  <c r="F1207" i="7"/>
  <c r="K109" i="2"/>
  <c r="H133" i="4" s="1"/>
  <c r="I34" i="2"/>
  <c r="L29"/>
  <c r="I110" i="4" s="1"/>
  <c r="H201" i="2"/>
  <c r="G35" i="7"/>
  <c r="F16" s="1"/>
  <c r="I73" i="2"/>
  <c r="I106"/>
  <c r="K160"/>
  <c r="I142"/>
  <c r="F1987" i="7"/>
  <c r="H198" i="2"/>
  <c r="K198" s="1"/>
  <c r="L48"/>
  <c r="I23" i="4" s="1"/>
  <c r="L31" i="2"/>
  <c r="I61" i="4" s="1"/>
  <c r="I31" i="2"/>
  <c r="F423" i="7"/>
  <c r="F1736"/>
  <c r="K113" i="2"/>
  <c r="H131" i="4" s="1"/>
  <c r="K51" i="2"/>
  <c r="H147" i="4" s="1"/>
  <c r="K140" i="2"/>
  <c r="I140"/>
  <c r="L24"/>
  <c r="I51" i="4" s="1"/>
  <c r="I64" i="2"/>
  <c r="H142" i="4"/>
  <c r="L34" i="2"/>
  <c r="I142" i="4" s="1"/>
  <c r="H52" i="2"/>
  <c r="I52" s="1"/>
  <c r="H184"/>
  <c r="H154"/>
  <c r="K154" s="1"/>
  <c r="F1638" i="7"/>
  <c r="F1964"/>
  <c r="H194" i="2"/>
  <c r="H130"/>
  <c r="I130" s="1"/>
  <c r="L78"/>
  <c r="I42" i="4" s="1"/>
  <c r="H42"/>
  <c r="F2089" i="7"/>
  <c r="H209" i="2"/>
  <c r="I209" s="1"/>
  <c r="H183"/>
  <c r="F1850" i="7"/>
  <c r="F1895"/>
  <c r="H185" i="2"/>
  <c r="K185" s="1"/>
  <c r="H147"/>
  <c r="I147" s="1"/>
  <c r="F1567" i="7"/>
  <c r="F1713"/>
  <c r="H175" i="2"/>
  <c r="K175" s="1"/>
  <c r="H56"/>
  <c r="K56" s="1"/>
  <c r="I156"/>
  <c r="I78"/>
  <c r="F588" i="7"/>
  <c r="L204" i="2"/>
  <c r="L203" s="1"/>
  <c r="F44" i="1" s="1"/>
  <c r="F1276" i="7"/>
  <c r="L156" i="2"/>
  <c r="I126" i="4" s="1"/>
  <c r="F1691" i="7"/>
  <c r="H162" i="2"/>
  <c r="K74"/>
  <c r="F1806" i="7"/>
  <c r="H181" i="2"/>
  <c r="K141"/>
  <c r="I141"/>
  <c r="H122"/>
  <c r="F1364" i="7"/>
  <c r="K105" i="2"/>
  <c r="I105"/>
  <c r="H169"/>
  <c r="I169" s="1"/>
  <c r="F61" i="8"/>
  <c r="F16"/>
  <c r="I68" i="2"/>
  <c r="L134"/>
  <c r="I52" i="4" s="1"/>
  <c r="I93" i="2"/>
  <c r="I67"/>
  <c r="I134"/>
  <c r="G857" i="7"/>
  <c r="F837" s="1"/>
  <c r="F664"/>
  <c r="H75" i="2"/>
  <c r="K62"/>
  <c r="I62"/>
  <c r="I22"/>
  <c r="I18"/>
  <c r="H90"/>
  <c r="F909" i="7"/>
  <c r="K149" i="2"/>
  <c r="I149"/>
  <c r="L22"/>
  <c r="I71" i="4" s="1"/>
  <c r="K55" i="2"/>
  <c r="K84"/>
  <c r="I84"/>
  <c r="F299" i="7"/>
  <c r="H42" i="2"/>
  <c r="H20" i="4"/>
  <c r="L64" i="2"/>
  <c r="I20" i="4" s="1"/>
  <c r="I37" i="2"/>
  <c r="K37"/>
  <c r="L18"/>
  <c r="I16" i="4" s="1"/>
  <c r="I30" i="2"/>
  <c r="K30"/>
  <c r="I174"/>
  <c r="K174"/>
  <c r="K173"/>
  <c r="I173"/>
  <c r="F861" i="7"/>
  <c r="H86" i="2"/>
  <c r="K89"/>
  <c r="I89"/>
  <c r="H79" i="4"/>
  <c r="L96" i="2"/>
  <c r="I79" i="4" s="1"/>
  <c r="K112" i="2"/>
  <c r="I112"/>
  <c r="H25" i="4"/>
  <c r="L93" i="2"/>
  <c r="I25" i="4" s="1"/>
  <c r="I193" i="2"/>
  <c r="K193"/>
  <c r="F527" i="7"/>
  <c r="H60" i="2"/>
  <c r="I110"/>
  <c r="K110"/>
  <c r="L28"/>
  <c r="I88" i="4" s="1"/>
  <c r="L68" i="2"/>
  <c r="I45" i="4" s="1"/>
  <c r="L36" i="2"/>
  <c r="I144" i="4" s="1"/>
  <c r="F645" i="9"/>
  <c r="G665"/>
  <c r="F1308" i="7"/>
  <c r="H118" i="2"/>
  <c r="F453" i="9"/>
  <c r="G473"/>
  <c r="I126" i="2"/>
  <c r="K126"/>
  <c r="H82" i="4"/>
  <c r="I129" i="2"/>
  <c r="K129"/>
  <c r="G73" i="4"/>
  <c r="L49" i="2"/>
  <c r="I49"/>
  <c r="H119"/>
  <c r="F1335" i="7"/>
  <c r="K44" i="2"/>
  <c r="I44"/>
  <c r="K43"/>
  <c r="I43"/>
  <c r="I80"/>
  <c r="K80"/>
  <c r="I113" i="4"/>
  <c r="E1689" i="3"/>
  <c r="J1691" s="1"/>
  <c r="G41" i="2" s="1"/>
  <c r="G40"/>
  <c r="I192"/>
  <c r="I167"/>
  <c r="K167"/>
  <c r="F477" i="9"/>
  <c r="G497"/>
  <c r="H96" i="4"/>
  <c r="L155" i="2"/>
  <c r="I102"/>
  <c r="K102"/>
  <c r="G113" i="9"/>
  <c r="F93"/>
  <c r="G55" i="4"/>
  <c r="K117" i="2"/>
  <c r="I117"/>
  <c r="I140" i="4"/>
  <c r="I39" i="2"/>
  <c r="K39"/>
  <c r="I150"/>
  <c r="K150"/>
  <c r="K53"/>
  <c r="I53"/>
  <c r="K177"/>
  <c r="I177"/>
  <c r="H60" i="4"/>
  <c r="L63" i="2"/>
  <c r="I90" i="4"/>
  <c r="H101"/>
  <c r="L163" i="2"/>
  <c r="H38" i="4"/>
  <c r="L97" i="2"/>
  <c r="I80" i="4"/>
  <c r="I64"/>
  <c r="I191" i="2"/>
  <c r="K191"/>
  <c r="H59" i="4"/>
  <c r="K38" i="2"/>
  <c r="I38"/>
  <c r="F1537" i="7"/>
  <c r="H138" i="2"/>
  <c r="I161"/>
  <c r="K161"/>
  <c r="K83"/>
  <c r="I83"/>
  <c r="I189"/>
  <c r="K189"/>
  <c r="I143" i="4"/>
  <c r="H93"/>
  <c r="L182" i="2"/>
  <c r="I28"/>
  <c r="H100" i="4" l="1"/>
  <c r="F1417" i="7"/>
  <c r="H127" i="2"/>
  <c r="L137"/>
  <c r="I44" i="4" s="1"/>
  <c r="F447" i="7"/>
  <c r="K69" i="2"/>
  <c r="H81" i="4" s="1"/>
  <c r="H94" i="2"/>
  <c r="I94" s="1"/>
  <c r="K190"/>
  <c r="H49" i="4" s="1"/>
  <c r="H82" i="2"/>
  <c r="I82" s="1"/>
  <c r="K79"/>
  <c r="H48" i="4" s="1"/>
  <c r="I70" i="2"/>
  <c r="L70"/>
  <c r="I81"/>
  <c r="F740" i="7"/>
  <c r="F368"/>
  <c r="L109" i="2"/>
  <c r="I133" i="4" s="1"/>
  <c r="I178" i="2"/>
  <c r="H87" i="4"/>
  <c r="I198" i="2"/>
  <c r="F640" i="7"/>
  <c r="I91" i="2"/>
  <c r="L148"/>
  <c r="I109" i="4" s="1"/>
  <c r="L91" i="2"/>
  <c r="I43" i="4" s="1"/>
  <c r="I154" i="2"/>
  <c r="F84" i="8"/>
  <c r="K169" i="2"/>
  <c r="L169" s="1"/>
  <c r="H128"/>
  <c r="F1441" i="7"/>
  <c r="H95" i="2"/>
  <c r="I95" s="1"/>
  <c r="K94"/>
  <c r="L94" s="1"/>
  <c r="K111"/>
  <c r="L111" s="1"/>
  <c r="I123" i="4" s="1"/>
  <c r="K130" i="2"/>
  <c r="H41" i="4" s="1"/>
  <c r="H101" i="2"/>
  <c r="F45" i="1"/>
  <c r="C65" i="5" s="1"/>
  <c r="C64" s="1"/>
  <c r="K50" i="2"/>
  <c r="H146" i="4" s="1"/>
  <c r="L190" i="2"/>
  <c r="I49" i="4" s="1"/>
  <c r="H74"/>
  <c r="L160" i="2"/>
  <c r="I74" i="4" s="1"/>
  <c r="K201" i="2"/>
  <c r="I201"/>
  <c r="L136"/>
  <c r="I54" i="4" s="1"/>
  <c r="K52" i="2"/>
  <c r="H21" i="4" s="1"/>
  <c r="K147" i="2"/>
  <c r="H114" i="4" s="1"/>
  <c r="K209" i="2"/>
  <c r="L209" s="1"/>
  <c r="L51"/>
  <c r="I147" i="4" s="1"/>
  <c r="I200" i="2"/>
  <c r="L113"/>
  <c r="I131" i="4" s="1"/>
  <c r="H107"/>
  <c r="L140" i="2"/>
  <c r="I107" i="4" s="1"/>
  <c r="I56" i="2"/>
  <c r="L21"/>
  <c r="L20" s="1"/>
  <c r="F17" i="1" s="1"/>
  <c r="C21" i="5" s="1"/>
  <c r="E22" s="1"/>
  <c r="L17" i="2"/>
  <c r="L16" s="1"/>
  <c r="F16" i="1" s="1"/>
  <c r="C19" i="5" s="1"/>
  <c r="K184" i="2"/>
  <c r="I184"/>
  <c r="L74"/>
  <c r="I92" i="4" s="1"/>
  <c r="H92"/>
  <c r="K162" i="2"/>
  <c r="I162"/>
  <c r="I175"/>
  <c r="I185"/>
  <c r="H97" i="4"/>
  <c r="L141" i="2"/>
  <c r="K194"/>
  <c r="I194"/>
  <c r="K181"/>
  <c r="I181"/>
  <c r="I183"/>
  <c r="K183"/>
  <c r="K122"/>
  <c r="I122"/>
  <c r="H136" i="4"/>
  <c r="L105" i="2"/>
  <c r="H85"/>
  <c r="H130" i="4"/>
  <c r="L30" i="2"/>
  <c r="I130" i="4" s="1"/>
  <c r="K75" i="2"/>
  <c r="I75"/>
  <c r="H99" i="4"/>
  <c r="L149" i="2"/>
  <c r="I99" i="4" s="1"/>
  <c r="H27"/>
  <c r="L84" i="2"/>
  <c r="I27" i="4" s="1"/>
  <c r="H145"/>
  <c r="L37" i="2"/>
  <c r="I145" i="4" s="1"/>
  <c r="K42" i="2"/>
  <c r="I42"/>
  <c r="H22" i="4"/>
  <c r="L55" i="2"/>
  <c r="I22" i="4" s="1"/>
  <c r="I90" i="2"/>
  <c r="K90"/>
  <c r="L62"/>
  <c r="I91" i="4" s="1"/>
  <c r="H91"/>
  <c r="K54" i="2"/>
  <c r="I54"/>
  <c r="H120" i="4"/>
  <c r="L173" i="2"/>
  <c r="I120" i="4" s="1"/>
  <c r="H121"/>
  <c r="L174" i="2"/>
  <c r="I121" i="4" s="1"/>
  <c r="H98"/>
  <c r="L89" i="2"/>
  <c r="I98" i="4" s="1"/>
  <c r="I86" i="2"/>
  <c r="K86"/>
  <c r="I60"/>
  <c r="K60"/>
  <c r="H125" i="4"/>
  <c r="L112" i="2"/>
  <c r="I125" i="4" s="1"/>
  <c r="H75"/>
  <c r="H118"/>
  <c r="L110" i="2"/>
  <c r="I118" i="4" s="1"/>
  <c r="H138"/>
  <c r="L193" i="2"/>
  <c r="I138" i="4" s="1"/>
  <c r="H134"/>
  <c r="L192" i="2"/>
  <c r="H39" i="4"/>
  <c r="L126" i="2"/>
  <c r="H14" i="4"/>
  <c r="L80" i="2"/>
  <c r="K138"/>
  <c r="I138"/>
  <c r="H117" i="4"/>
  <c r="L129" i="2"/>
  <c r="H112" i="4"/>
  <c r="L102" i="2"/>
  <c r="H137" i="4"/>
  <c r="L191" i="2"/>
  <c r="I96" i="4"/>
  <c r="I41" i="2"/>
  <c r="G53" i="4"/>
  <c r="L41" i="2"/>
  <c r="H72" i="4"/>
  <c r="L161" i="2"/>
  <c r="H56" i="4"/>
  <c r="L53" i="2"/>
  <c r="G67" i="4"/>
  <c r="I40" i="2"/>
  <c r="L40"/>
  <c r="I73" i="4"/>
  <c r="L79" i="2"/>
  <c r="H31" i="4"/>
  <c r="L83" i="2"/>
  <c r="H78" i="4"/>
  <c r="L175" i="2"/>
  <c r="H29" i="4"/>
  <c r="L200" i="2"/>
  <c r="H139" i="4"/>
  <c r="L44" i="2"/>
  <c r="I38" i="4"/>
  <c r="H37"/>
  <c r="L178" i="2"/>
  <c r="H47" i="4"/>
  <c r="L189" i="2"/>
  <c r="H105" i="4"/>
  <c r="L185" i="2"/>
  <c r="L167"/>
  <c r="H28" i="4"/>
  <c r="H108"/>
  <c r="L43" i="2"/>
  <c r="I82" i="4"/>
  <c r="K118" i="2"/>
  <c r="I118"/>
  <c r="I60" i="4"/>
  <c r="H103"/>
  <c r="L154" i="2"/>
  <c r="L151" s="1"/>
  <c r="H17" i="4"/>
  <c r="L56" i="2"/>
  <c r="H70" i="4"/>
  <c r="L150" i="2"/>
  <c r="H66" i="4"/>
  <c r="L81" i="2"/>
  <c r="I55" i="4"/>
  <c r="H83"/>
  <c r="L198" i="2"/>
  <c r="I93" i="4"/>
  <c r="I59"/>
  <c r="H69"/>
  <c r="L177" i="2"/>
  <c r="H95" i="4"/>
  <c r="L117" i="2"/>
  <c r="K119"/>
  <c r="I119"/>
  <c r="H86" i="4"/>
  <c r="L38" i="2"/>
  <c r="I101" i="4"/>
  <c r="H127"/>
  <c r="L39" i="2"/>
  <c r="H40" i="4" l="1"/>
  <c r="L69" i="2"/>
  <c r="L66" s="1"/>
  <c r="F25" i="1" s="1"/>
  <c r="C33" i="5" s="1"/>
  <c r="I127" i="2"/>
  <c r="K127"/>
  <c r="K82"/>
  <c r="H57" i="4"/>
  <c r="K95" i="2"/>
  <c r="H30" i="4" s="1"/>
  <c r="G66" i="5"/>
  <c r="G64" s="1"/>
  <c r="F66"/>
  <c r="F64" s="1"/>
  <c r="E66"/>
  <c r="E64" s="1"/>
  <c r="L52" i="2"/>
  <c r="I21" i="4" s="1"/>
  <c r="L130" i="2"/>
  <c r="I41" i="4" s="1"/>
  <c r="L147" i="2"/>
  <c r="I114" i="4" s="1"/>
  <c r="I81"/>
  <c r="I128" i="2"/>
  <c r="K128"/>
  <c r="G22" i="5"/>
  <c r="H123" i="4"/>
  <c r="F22" i="5"/>
  <c r="L50" i="2"/>
  <c r="I146" i="4" s="1"/>
  <c r="K101" i="2"/>
  <c r="I101"/>
  <c r="F15" i="1"/>
  <c r="H76" i="4"/>
  <c r="L201" i="2"/>
  <c r="I76" i="4" s="1"/>
  <c r="L15" i="2"/>
  <c r="H18" i="5" s="1"/>
  <c r="L184" i="2"/>
  <c r="I65" i="4" s="1"/>
  <c r="H65"/>
  <c r="H102"/>
  <c r="L181" i="2"/>
  <c r="I102" i="4" s="1"/>
  <c r="H84"/>
  <c r="L162" i="2"/>
  <c r="I84" i="4" s="1"/>
  <c r="I97"/>
  <c r="L139" i="2"/>
  <c r="H128" i="4"/>
  <c r="L183" i="2"/>
  <c r="I128" i="4" s="1"/>
  <c r="H132"/>
  <c r="L194" i="2"/>
  <c r="I132" i="4" s="1"/>
  <c r="I136"/>
  <c r="L104" i="2"/>
  <c r="L108"/>
  <c r="H104" i="4"/>
  <c r="L122" i="2"/>
  <c r="I85"/>
  <c r="K85"/>
  <c r="L90"/>
  <c r="I116" i="4" s="1"/>
  <c r="H116"/>
  <c r="H46"/>
  <c r="L54" i="2"/>
  <c r="I46" i="4" s="1"/>
  <c r="L42" i="2"/>
  <c r="I89" i="4" s="1"/>
  <c r="H89"/>
  <c r="L75" i="2"/>
  <c r="H63" i="4"/>
  <c r="H111"/>
  <c r="L86" i="2"/>
  <c r="I111" i="4" s="1"/>
  <c r="I75"/>
  <c r="L208" i="2"/>
  <c r="H94" i="4"/>
  <c r="L60" i="2"/>
  <c r="I28" i="4"/>
  <c r="L166" i="2"/>
  <c r="L165" s="1"/>
  <c r="F31" i="1" s="1"/>
  <c r="C45" i="5" s="1"/>
  <c r="I86" i="4"/>
  <c r="I37"/>
  <c r="I134"/>
  <c r="I39"/>
  <c r="I69"/>
  <c r="L176" i="2"/>
  <c r="F35" i="1" s="1"/>
  <c r="C51" i="5" s="1"/>
  <c r="I78" i="4"/>
  <c r="L172" i="2"/>
  <c r="H50" i="4"/>
  <c r="L138" i="2"/>
  <c r="I95" i="4"/>
  <c r="I29"/>
  <c r="I17"/>
  <c r="I108"/>
  <c r="G20" i="5"/>
  <c r="E20"/>
  <c r="F20"/>
  <c r="C18"/>
  <c r="I127" i="4"/>
  <c r="I72"/>
  <c r="I137"/>
  <c r="H129"/>
  <c r="L118" i="2"/>
  <c r="I67" i="4"/>
  <c r="I117"/>
  <c r="I14"/>
  <c r="I103"/>
  <c r="I40"/>
  <c r="I53"/>
  <c r="I48"/>
  <c r="I112"/>
  <c r="I57"/>
  <c r="H18"/>
  <c r="L82" i="2"/>
  <c r="I83" i="4"/>
  <c r="I56"/>
  <c r="I70"/>
  <c r="I47"/>
  <c r="H124"/>
  <c r="L119" i="2"/>
  <c r="I66" i="4"/>
  <c r="I105"/>
  <c r="I139"/>
  <c r="I31"/>
  <c r="F34" i="5" l="1"/>
  <c r="G34"/>
  <c r="E34"/>
  <c r="L95" i="2"/>
  <c r="H58" i="4"/>
  <c r="L127" i="2"/>
  <c r="I58" i="4" s="1"/>
  <c r="G18" i="5"/>
  <c r="H64"/>
  <c r="H66"/>
  <c r="L146" i="2"/>
  <c r="H22" i="5"/>
  <c r="L197" i="2"/>
  <c r="F42" i="1" s="1"/>
  <c r="C61" i="5" s="1"/>
  <c r="F18"/>
  <c r="L128" i="2"/>
  <c r="H115" i="4"/>
  <c r="L158" i="2"/>
  <c r="H68" i="4"/>
  <c r="L101" i="2"/>
  <c r="L188"/>
  <c r="F39" i="1" s="1"/>
  <c r="C57" i="5" s="1"/>
  <c r="L179" i="2"/>
  <c r="F36" i="1" s="1"/>
  <c r="C53" i="5" s="1"/>
  <c r="I104" i="4"/>
  <c r="L121" i="2"/>
  <c r="L85"/>
  <c r="I85" i="4" s="1"/>
  <c r="H85"/>
  <c r="L47" i="2"/>
  <c r="F23" i="1" s="1"/>
  <c r="I63" i="4"/>
  <c r="L72" i="2"/>
  <c r="F26" i="1" s="1"/>
  <c r="C35" i="5" s="1"/>
  <c r="L27" i="2"/>
  <c r="F20" i="1" s="1"/>
  <c r="C25" i="5" s="1"/>
  <c r="I94" i="4"/>
  <c r="L58" i="2"/>
  <c r="F24" i="1" s="1"/>
  <c r="C31" i="5" s="1"/>
  <c r="L115" i="2"/>
  <c r="F48" i="1"/>
  <c r="C69" i="5" s="1"/>
  <c r="L207" i="2"/>
  <c r="F47" i="1" s="1"/>
  <c r="I50" i="4"/>
  <c r="L133" i="2"/>
  <c r="H20" i="5"/>
  <c r="E18"/>
  <c r="E52"/>
  <c r="F52"/>
  <c r="G52"/>
  <c r="F34" i="1"/>
  <c r="I124" i="4"/>
  <c r="F46" i="5"/>
  <c r="G46"/>
  <c r="E46"/>
  <c r="I129" i="4"/>
  <c r="I30"/>
  <c r="I18"/>
  <c r="L88" i="2"/>
  <c r="F28" i="1" s="1"/>
  <c r="C39" i="5" s="1"/>
  <c r="H34"/>
  <c r="L196" i="2" l="1"/>
  <c r="F41" i="1" s="1"/>
  <c r="L26" i="2"/>
  <c r="F19" i="1" s="1"/>
  <c r="L125" i="2"/>
  <c r="L124" s="1"/>
  <c r="I115" i="4"/>
  <c r="L171" i="2"/>
  <c r="L100"/>
  <c r="L99" s="1"/>
  <c r="F29" i="1" s="1"/>
  <c r="C41" i="5" s="1"/>
  <c r="E42" s="1"/>
  <c r="I68" i="4"/>
  <c r="L187" i="2"/>
  <c r="F38" i="1" s="1"/>
  <c r="L77" i="2"/>
  <c r="F27" i="1" s="1"/>
  <c r="C37" i="5" s="1"/>
  <c r="G54"/>
  <c r="E54"/>
  <c r="F54"/>
  <c r="F36"/>
  <c r="G36"/>
  <c r="E36"/>
  <c r="C68"/>
  <c r="F70"/>
  <c r="F68" s="1"/>
  <c r="E70"/>
  <c r="G70"/>
  <c r="G68" s="1"/>
  <c r="E32"/>
  <c r="F32"/>
  <c r="G32"/>
  <c r="H52"/>
  <c r="H46"/>
  <c r="E62"/>
  <c r="G62"/>
  <c r="G60" s="1"/>
  <c r="F62"/>
  <c r="F60" s="1"/>
  <c r="C60"/>
  <c r="C49"/>
  <c r="F33" i="1"/>
  <c r="E40" i="5"/>
  <c r="F40"/>
  <c r="G40"/>
  <c r="C24"/>
  <c r="E26"/>
  <c r="F26"/>
  <c r="F24" s="1"/>
  <c r="G26"/>
  <c r="G24" s="1"/>
  <c r="C29"/>
  <c r="E58"/>
  <c r="F58"/>
  <c r="F56" s="1"/>
  <c r="G58"/>
  <c r="G56" s="1"/>
  <c r="C56"/>
  <c r="I152" i="4" l="1"/>
  <c r="F30" i="1"/>
  <c r="C43" i="5" s="1"/>
  <c r="C28" s="1"/>
  <c r="L46" i="2"/>
  <c r="L211" s="1"/>
  <c r="M159" s="1"/>
  <c r="G42" i="5"/>
  <c r="F42"/>
  <c r="H36"/>
  <c r="H54"/>
  <c r="G38"/>
  <c r="E38"/>
  <c r="F38"/>
  <c r="H32"/>
  <c r="H40"/>
  <c r="H70"/>
  <c r="E68"/>
  <c r="H68" s="1"/>
  <c r="E50"/>
  <c r="F50"/>
  <c r="F48" s="1"/>
  <c r="G50"/>
  <c r="G48" s="1"/>
  <c r="C48"/>
  <c r="G30"/>
  <c r="E30"/>
  <c r="F30"/>
  <c r="E24"/>
  <c r="H26"/>
  <c r="H62"/>
  <c r="E60"/>
  <c r="H60" s="1"/>
  <c r="H58"/>
  <c r="E56"/>
  <c r="H56" s="1"/>
  <c r="F22" i="1" l="1"/>
  <c r="F50" s="1"/>
  <c r="M126" i="2"/>
  <c r="M51"/>
  <c r="J147" i="4" s="1"/>
  <c r="M167" i="2"/>
  <c r="M189"/>
  <c r="J47" i="4" s="1"/>
  <c r="M194" i="2"/>
  <c r="J132" i="4" s="1"/>
  <c r="M79" i="2"/>
  <c r="J48" i="4" s="1"/>
  <c r="M101" i="2"/>
  <c r="M152"/>
  <c r="M118"/>
  <c r="J129" i="4" s="1"/>
  <c r="M154" i="2"/>
  <c r="J103" i="4" s="1"/>
  <c r="M142" i="2"/>
  <c r="J64" i="4" s="1"/>
  <c r="M148" i="2"/>
  <c r="J109" i="4" s="1"/>
  <c r="M82" i="2"/>
  <c r="J18" i="4" s="1"/>
  <c r="M102" i="2"/>
  <c r="J112" i="4" s="1"/>
  <c r="M163" i="2"/>
  <c r="J101" i="4" s="1"/>
  <c r="M22" i="2"/>
  <c r="M192"/>
  <c r="J134" i="4" s="1"/>
  <c r="M81" i="2"/>
  <c r="J66" i="4" s="1"/>
  <c r="M44" i="2"/>
  <c r="J139" i="4" s="1"/>
  <c r="M183" i="2"/>
  <c r="J128" i="4" s="1"/>
  <c r="M54" i="2"/>
  <c r="J46" i="4" s="1"/>
  <c r="M23" i="2"/>
  <c r="J34" i="4" s="1"/>
  <c r="M83" i="2"/>
  <c r="J31" i="4" s="1"/>
  <c r="M178" i="2"/>
  <c r="J37" i="4" s="1"/>
  <c r="M94" i="2"/>
  <c r="J57" i="4" s="1"/>
  <c r="M39" i="2"/>
  <c r="J127" i="4" s="1"/>
  <c r="M155" i="2"/>
  <c r="J96" i="4" s="1"/>
  <c r="M84" i="2"/>
  <c r="J27" i="4" s="1"/>
  <c r="M137" i="2"/>
  <c r="J44" i="4" s="1"/>
  <c r="M95" i="2"/>
  <c r="J30" i="4" s="1"/>
  <c r="M198" i="2"/>
  <c r="J83" i="4" s="1"/>
  <c r="M80" i="2"/>
  <c r="J14" i="4" s="1"/>
  <c r="K14" s="1"/>
  <c r="M50" i="2"/>
  <c r="J146" i="4" s="1"/>
  <c r="M85" i="2"/>
  <c r="J85" i="4" s="1"/>
  <c r="M200" i="2"/>
  <c r="J29" i="4" s="1"/>
  <c r="M69" i="2"/>
  <c r="J81" i="4" s="1"/>
  <c r="M184" i="2"/>
  <c r="J65" i="4" s="1"/>
  <c r="M201" i="2"/>
  <c r="J76" i="4" s="1"/>
  <c r="M140" i="2"/>
  <c r="J107" i="4" s="1"/>
  <c r="M75" i="2"/>
  <c r="J63" i="4" s="1"/>
  <c r="M173" i="2"/>
  <c r="J120" i="4" s="1"/>
  <c r="M49" i="2"/>
  <c r="J73" i="4" s="1"/>
  <c r="M63" i="2"/>
  <c r="J60" i="4" s="1"/>
  <c r="M135" i="2"/>
  <c r="J80" i="4" s="1"/>
  <c r="M35" i="2"/>
  <c r="J143" i="4" s="1"/>
  <c r="M92" i="2"/>
  <c r="J36" i="4" s="1"/>
  <c r="M74" i="2"/>
  <c r="J92" i="4" s="1"/>
  <c r="M116" i="2"/>
  <c r="J135" i="4" s="1"/>
  <c r="M162" i="2"/>
  <c r="J84" i="4" s="1"/>
  <c r="M28" i="2"/>
  <c r="J88" i="4" s="1"/>
  <c r="M205" i="2"/>
  <c r="J32" i="4" s="1"/>
  <c r="M48" i="2"/>
  <c r="J23" i="4" s="1"/>
  <c r="M164" i="2"/>
  <c r="J77" i="4" s="1"/>
  <c r="M78" i="2"/>
  <c r="J42" i="4" s="1"/>
  <c r="M157" i="2"/>
  <c r="J106" i="4" s="1"/>
  <c r="M62" i="2"/>
  <c r="J91" i="4" s="1"/>
  <c r="M24" i="2"/>
  <c r="J51" i="4" s="1"/>
  <c r="M131" i="2"/>
  <c r="J87" i="4" s="1"/>
  <c r="M61" i="2"/>
  <c r="J19" i="4" s="1"/>
  <c r="M34" i="2"/>
  <c r="J142" i="4" s="1"/>
  <c r="M138" i="2"/>
  <c r="J50" i="4" s="1"/>
  <c r="M56" i="2"/>
  <c r="J17" i="4" s="1"/>
  <c r="M129" i="2"/>
  <c r="J117" i="4" s="1"/>
  <c r="M128" i="2"/>
  <c r="J115" i="4" s="1"/>
  <c r="M150" i="2"/>
  <c r="J70" i="4" s="1"/>
  <c r="M40" i="2"/>
  <c r="J67" i="4" s="1"/>
  <c r="M53" i="2"/>
  <c r="J56" i="4" s="1"/>
  <c r="M130" i="2"/>
  <c r="J41" i="4" s="1"/>
  <c r="M185" i="2"/>
  <c r="J105" i="4" s="1"/>
  <c r="M177" i="2"/>
  <c r="M161"/>
  <c r="J72" i="4" s="1"/>
  <c r="M60" i="2"/>
  <c r="J94" i="4" s="1"/>
  <c r="M113" i="2"/>
  <c r="J131" i="4" s="1"/>
  <c r="M182" i="2"/>
  <c r="J93" i="4" s="1"/>
  <c r="M31" i="2"/>
  <c r="J61" i="4" s="1"/>
  <c r="M91" i="2"/>
  <c r="J43" i="4" s="1"/>
  <c r="M19" i="2"/>
  <c r="J26" i="4" s="1"/>
  <c r="M42" i="2"/>
  <c r="J89" i="4" s="1"/>
  <c r="M199" i="2"/>
  <c r="J90" i="4" s="1"/>
  <c r="M143" i="2"/>
  <c r="J100" i="4" s="1"/>
  <c r="M190" i="2"/>
  <c r="J49" i="4" s="1"/>
  <c r="M29" i="2"/>
  <c r="J110" i="4" s="1"/>
  <c r="M181" i="2"/>
  <c r="J102" i="4" s="1"/>
  <c r="M111" i="2"/>
  <c r="J123" i="4" s="1"/>
  <c r="M68" i="2"/>
  <c r="J45" i="4" s="1"/>
  <c r="M105" i="2"/>
  <c r="J136" i="4" s="1"/>
  <c r="M156" i="2"/>
  <c r="J126" i="4" s="1"/>
  <c r="M109" i="2"/>
  <c r="J133" i="4" s="1"/>
  <c r="M122" i="2"/>
  <c r="M121" s="1"/>
  <c r="M112"/>
  <c r="J125" i="4" s="1"/>
  <c r="M93" i="2"/>
  <c r="J25" i="4" s="1"/>
  <c r="M174" i="2"/>
  <c r="J121" i="4" s="1"/>
  <c r="M33" i="2"/>
  <c r="J122" i="4" s="1"/>
  <c r="M30" i="2"/>
  <c r="J130" i="4" s="1"/>
  <c r="M127" i="2"/>
  <c r="J58" i="4" s="1"/>
  <c r="M18" i="2"/>
  <c r="J16" i="4" s="1"/>
  <c r="M149" i="2"/>
  <c r="J99" i="4" s="1"/>
  <c r="M119" i="2"/>
  <c r="J124" i="4" s="1"/>
  <c r="M175" i="2"/>
  <c r="J78" i="4" s="1"/>
  <c r="M43" i="2"/>
  <c r="J108" i="4" s="1"/>
  <c r="M191" i="2"/>
  <c r="J137" i="4" s="1"/>
  <c r="M52" i="2"/>
  <c r="J21" i="4" s="1"/>
  <c r="M41" i="2"/>
  <c r="J53" i="4" s="1"/>
  <c r="M147" i="2"/>
  <c r="J114" i="4" s="1"/>
  <c r="M117" i="2"/>
  <c r="J95" i="4" s="1"/>
  <c r="M169" i="2"/>
  <c r="J40" i="4" s="1"/>
  <c r="M38" i="2"/>
  <c r="J86" i="4" s="1"/>
  <c r="M136" i="2"/>
  <c r="J54" i="4" s="1"/>
  <c r="M153" i="2"/>
  <c r="J59" i="4" s="1"/>
  <c r="M70" i="2"/>
  <c r="J55" i="4" s="1"/>
  <c r="M97" i="2"/>
  <c r="J38" i="4" s="1"/>
  <c r="M160" i="2"/>
  <c r="J74" i="4" s="1"/>
  <c r="M32" i="2"/>
  <c r="J140" i="4" s="1"/>
  <c r="M106" i="2"/>
  <c r="J141" i="4" s="1"/>
  <c r="M168" i="2"/>
  <c r="J62" i="4" s="1"/>
  <c r="M36" i="2"/>
  <c r="J144" i="4" s="1"/>
  <c r="M110" i="2"/>
  <c r="J118" i="4" s="1"/>
  <c r="M73" i="2"/>
  <c r="J119" i="4" s="1"/>
  <c r="M55" i="2"/>
  <c r="J22" i="4" s="1"/>
  <c r="M90" i="2"/>
  <c r="J116" i="4" s="1"/>
  <c r="M59" i="2"/>
  <c r="J15" i="4" s="1"/>
  <c r="M180" i="2"/>
  <c r="J113" i="4" s="1"/>
  <c r="M64" i="2"/>
  <c r="J20" i="4" s="1"/>
  <c r="M86" i="2"/>
  <c r="J111" i="4" s="1"/>
  <c r="M144" i="2"/>
  <c r="J24" i="4" s="1"/>
  <c r="M193" i="2"/>
  <c r="J138" i="4" s="1"/>
  <c r="M209" i="2"/>
  <c r="J75" i="4" s="1"/>
  <c r="M96" i="2"/>
  <c r="J79" i="4" s="1"/>
  <c r="M134" i="2"/>
  <c r="J52" i="4" s="1"/>
  <c r="M67" i="2"/>
  <c r="J33" i="4" s="1"/>
  <c r="M89" i="2"/>
  <c r="J98" i="4" s="1"/>
  <c r="M141" i="2"/>
  <c r="J97" i="4" s="1"/>
  <c r="M37" i="2"/>
  <c r="J145" i="4" s="1"/>
  <c r="H42" i="5"/>
  <c r="F44"/>
  <c r="F28" s="1"/>
  <c r="F73" s="1"/>
  <c r="G44"/>
  <c r="G28" s="1"/>
  <c r="G73" s="1"/>
  <c r="E44"/>
  <c r="H38"/>
  <c r="C73"/>
  <c r="D69" s="1"/>
  <c r="D68" s="1"/>
  <c r="J82" i="4"/>
  <c r="J39"/>
  <c r="M104" i="2"/>
  <c r="J68" i="4"/>
  <c r="J71"/>
  <c r="E48" i="5"/>
  <c r="H48" s="1"/>
  <c r="H50"/>
  <c r="J28" i="4"/>
  <c r="H30" i="5"/>
  <c r="H24"/>
  <c r="J35" i="4"/>
  <c r="M100" i="2" l="1"/>
  <c r="M204"/>
  <c r="M176"/>
  <c r="G35" i="1" s="1"/>
  <c r="K15" i="4"/>
  <c r="K16" s="1"/>
  <c r="K17" s="1"/>
  <c r="K18" s="1"/>
  <c r="K19" s="1"/>
  <c r="K20" s="1"/>
  <c r="K21" s="1"/>
  <c r="K22" s="1"/>
  <c r="K23" s="1"/>
  <c r="K24" s="1"/>
  <c r="K25" s="1"/>
  <c r="K26" s="1"/>
  <c r="K27" s="1"/>
  <c r="K28" s="1"/>
  <c r="K29" s="1"/>
  <c r="K30" s="1"/>
  <c r="K31" s="1"/>
  <c r="K32" s="1"/>
  <c r="K33" s="1"/>
  <c r="K34" s="1"/>
  <c r="K35" s="1"/>
  <c r="K36" s="1"/>
  <c r="K37" s="1"/>
  <c r="K38" s="1"/>
  <c r="K39" s="1"/>
  <c r="K40" s="1"/>
  <c r="K41" s="1"/>
  <c r="K42" s="1"/>
  <c r="K43" s="1"/>
  <c r="K44" s="1"/>
  <c r="K45" s="1"/>
  <c r="K46" s="1"/>
  <c r="K47" s="1"/>
  <c r="K48" s="1"/>
  <c r="K49" s="1"/>
  <c r="K50" s="1"/>
  <c r="K51" s="1"/>
  <c r="K52" s="1"/>
  <c r="K53" s="1"/>
  <c r="K54" s="1"/>
  <c r="K55" s="1"/>
  <c r="K56" s="1"/>
  <c r="K57" s="1"/>
  <c r="K58" s="1"/>
  <c r="K59" s="1"/>
  <c r="K60" s="1"/>
  <c r="K61" s="1"/>
  <c r="K62" s="1"/>
  <c r="K63" s="1"/>
  <c r="K64" s="1"/>
  <c r="K65" s="1"/>
  <c r="K66" s="1"/>
  <c r="K67" s="1"/>
  <c r="K68" s="1"/>
  <c r="J104"/>
  <c r="M21" i="2"/>
  <c r="M20" s="1"/>
  <c r="G17" i="1" s="1"/>
  <c r="M66" i="2"/>
  <c r="G25" i="1" s="1"/>
  <c r="M17" i="2"/>
  <c r="M16" s="1"/>
  <c r="M133"/>
  <c r="M172"/>
  <c r="G34" i="1" s="1"/>
  <c r="M197" i="2"/>
  <c r="M196" s="1"/>
  <c r="G41" i="1" s="1"/>
  <c r="M208" i="2"/>
  <c r="M207" s="1"/>
  <c r="J69" i="4"/>
  <c r="M188" i="2"/>
  <c r="G39" i="1" s="1"/>
  <c r="M115" i="2"/>
  <c r="M72"/>
  <c r="G26" i="1" s="1"/>
  <c r="M108" i="2"/>
  <c r="M166"/>
  <c r="M165" s="1"/>
  <c r="G31" i="1" s="1"/>
  <c r="M158" i="2"/>
  <c r="M179"/>
  <c r="G36" i="1" s="1"/>
  <c r="M47" i="2"/>
  <c r="G23" i="1" s="1"/>
  <c r="M151" i="2"/>
  <c r="M77"/>
  <c r="G27" i="1" s="1"/>
  <c r="M125" i="2"/>
  <c r="M58"/>
  <c r="G24" i="1" s="1"/>
  <c r="M88" i="2"/>
  <c r="G28" i="1" s="1"/>
  <c r="M146" i="2"/>
  <c r="M139"/>
  <c r="M27"/>
  <c r="G20" i="1" s="1"/>
  <c r="G19" s="1"/>
  <c r="H44" i="5"/>
  <c r="E28"/>
  <c r="H28" s="1"/>
  <c r="F74"/>
  <c r="D53"/>
  <c r="D35"/>
  <c r="D29"/>
  <c r="D61"/>
  <c r="D60" s="1"/>
  <c r="D51"/>
  <c r="D25"/>
  <c r="D24" s="1"/>
  <c r="D31"/>
  <c r="D39"/>
  <c r="D65"/>
  <c r="D64" s="1"/>
  <c r="G74"/>
  <c r="D43"/>
  <c r="D41"/>
  <c r="D37"/>
  <c r="D19"/>
  <c r="D21"/>
  <c r="D49"/>
  <c r="D57"/>
  <c r="D56" s="1"/>
  <c r="D45"/>
  <c r="D33"/>
  <c r="G48" i="1"/>
  <c r="M203" i="2"/>
  <c r="G44" i="1" s="1"/>
  <c r="G45"/>
  <c r="K69" i="4" l="1"/>
  <c r="K70" s="1"/>
  <c r="K71" s="1"/>
  <c r="K72" s="1"/>
  <c r="K73" s="1"/>
  <c r="K74" s="1"/>
  <c r="K75" s="1"/>
  <c r="K76" s="1"/>
  <c r="K77" s="1"/>
  <c r="K78" s="1"/>
  <c r="K79" s="1"/>
  <c r="K80" s="1"/>
  <c r="K81" s="1"/>
  <c r="K82" s="1"/>
  <c r="K83" s="1"/>
  <c r="K84" s="1"/>
  <c r="K85" s="1"/>
  <c r="K86" s="1"/>
  <c r="K87" s="1"/>
  <c r="K88" s="1"/>
  <c r="K89" s="1"/>
  <c r="K90" s="1"/>
  <c r="K91" s="1"/>
  <c r="K92" s="1"/>
  <c r="K93" s="1"/>
  <c r="K94" s="1"/>
  <c r="K95" s="1"/>
  <c r="K96" s="1"/>
  <c r="K97" s="1"/>
  <c r="K98" s="1"/>
  <c r="K99" s="1"/>
  <c r="K100" s="1"/>
  <c r="K101" s="1"/>
  <c r="K102" s="1"/>
  <c r="K103" s="1"/>
  <c r="K104" s="1"/>
  <c r="K105" s="1"/>
  <c r="K106" s="1"/>
  <c r="K107" s="1"/>
  <c r="K108" s="1"/>
  <c r="K109" s="1"/>
  <c r="K110" s="1"/>
  <c r="K111" s="1"/>
  <c r="K112" s="1"/>
  <c r="K113" s="1"/>
  <c r="K114" s="1"/>
  <c r="K115" s="1"/>
  <c r="K116" s="1"/>
  <c r="K117" s="1"/>
  <c r="K118" s="1"/>
  <c r="K119" s="1"/>
  <c r="K120" s="1"/>
  <c r="K121" s="1"/>
  <c r="K122" s="1"/>
  <c r="K123" s="1"/>
  <c r="K124" s="1"/>
  <c r="K125" s="1"/>
  <c r="K126" s="1"/>
  <c r="K127" s="1"/>
  <c r="K128" s="1"/>
  <c r="K129" s="1"/>
  <c r="K130" s="1"/>
  <c r="K131" s="1"/>
  <c r="K132" s="1"/>
  <c r="K133" s="1"/>
  <c r="K134" s="1"/>
  <c r="K135" s="1"/>
  <c r="K136" s="1"/>
  <c r="K137" s="1"/>
  <c r="K138" s="1"/>
  <c r="K139" s="1"/>
  <c r="K140" s="1"/>
  <c r="K141" s="1"/>
  <c r="K142" s="1"/>
  <c r="K143" s="1"/>
  <c r="K144" s="1"/>
  <c r="K145" s="1"/>
  <c r="K146" s="1"/>
  <c r="K147" s="1"/>
  <c r="M15" i="2"/>
  <c r="G16" i="1"/>
  <c r="G15" s="1"/>
  <c r="M171" i="2"/>
  <c r="G42" i="1"/>
  <c r="M99" i="2"/>
  <c r="G29" i="1" s="1"/>
  <c r="M187" i="2"/>
  <c r="G38" i="1" s="1"/>
  <c r="M124" i="2"/>
  <c r="G30" i="1" s="1"/>
  <c r="E73" i="5"/>
  <c r="H73" s="1"/>
  <c r="G33" i="1"/>
  <c r="M26" i="2"/>
  <c r="D18" i="5"/>
  <c r="D28"/>
  <c r="D48"/>
  <c r="G47" i="1"/>
  <c r="M46" i="2" l="1"/>
  <c r="M211" s="1"/>
  <c r="G22" i="1"/>
  <c r="E74" i="5"/>
  <c r="E76" s="1"/>
  <c r="F76" s="1"/>
  <c r="G76" s="1"/>
  <c r="E75"/>
  <c r="F75" s="1"/>
  <c r="G75" s="1"/>
  <c r="D73"/>
  <c r="G50" i="1"/>
  <c r="H74" i="5"/>
</calcChain>
</file>

<file path=xl/sharedStrings.xml><?xml version="1.0" encoding="utf-8"?>
<sst xmlns="http://schemas.openxmlformats.org/spreadsheetml/2006/main" count="69575" uniqueCount="20300">
  <si>
    <t>PLANILHA RESUMO</t>
  </si>
  <si>
    <t>ÍNDICE DE VERSÕES</t>
  </si>
  <si>
    <t/>
  </si>
  <si>
    <t>1.1</t>
  </si>
  <si>
    <t>1.2</t>
  </si>
  <si>
    <t>2.1</t>
  </si>
  <si>
    <t>3.1</t>
  </si>
  <si>
    <t>3.2</t>
  </si>
  <si>
    <t>3.3</t>
  </si>
  <si>
    <t>3.4</t>
  </si>
  <si>
    <t>3.5</t>
  </si>
  <si>
    <t>3.6</t>
  </si>
  <si>
    <t>4.1</t>
  </si>
  <si>
    <t>4.2</t>
  </si>
  <si>
    <t>4.3</t>
  </si>
  <si>
    <t>5.1</t>
  </si>
  <si>
    <t>PREÇO TOTAL:</t>
  </si>
  <si>
    <t>CONTRATANTE:</t>
  </si>
  <si>
    <t xml:space="preserve">JFBP | JUSTIÇA DE FEDERAL DE PRIMEIRO GRAU – SEÇÃO JUDICIÁRIA DA PARAÍBA </t>
  </si>
  <si>
    <t>REFERÊNCIA:</t>
  </si>
  <si>
    <t>NÃO DESONERADO</t>
  </si>
  <si>
    <t>PROJETO:</t>
  </si>
  <si>
    <t>Reforma, adequação e modernização das instalações físicas e sistemas prediais da Subseção Judiciária de Guarabira/PB</t>
  </si>
  <si>
    <t>SINAPI -</t>
  </si>
  <si>
    <t>ENDEREÇO:</t>
  </si>
  <si>
    <t>Rua Augusto de Almeida, nº 258, Bairro Novo, Guarabira/PB - CEP: 58200-000</t>
  </si>
  <si>
    <t>BDI</t>
  </si>
  <si>
    <t>Padrão</t>
  </si>
  <si>
    <t>Diferenciado</t>
  </si>
  <si>
    <t>PLANILHA ORÇAMENTÁRIA</t>
  </si>
  <si>
    <t>VERSÃO</t>
  </si>
  <si>
    <t xml:space="preserve">DESCRIÇÃO E/OU FOLHAS ALTERADAS </t>
  </si>
  <si>
    <t>DATA</t>
  </si>
  <si>
    <t>ATUALIZAÇÃO</t>
  </si>
  <si>
    <t>R01</t>
  </si>
  <si>
    <t>Adequação à Progamação do Plano de Obras 2023</t>
  </si>
  <si>
    <t>Francis Araújo</t>
  </si>
  <si>
    <t>ITEM</t>
  </si>
  <si>
    <t>REFERÊNCIA DE PREÇOS</t>
  </si>
  <si>
    <t>DESCRIÇÃO DOS SERVIÇOS</t>
  </si>
  <si>
    <t>UNIDADE</t>
  </si>
  <si>
    <t>QUANTIDADE</t>
  </si>
  <si>
    <t>CUSTO (SEM BDI - R$)</t>
  </si>
  <si>
    <t>PREÇO (COM BDI - R$)</t>
  </si>
  <si>
    <t>% ITEM</t>
  </si>
  <si>
    <t>BANCO</t>
  </si>
  <si>
    <t>CÓDIGO</t>
  </si>
  <si>
    <t>Unitário (R$)</t>
  </si>
  <si>
    <t>Total (R$)</t>
  </si>
  <si>
    <t>INSTALAÇÃO DE OBRA</t>
  </si>
  <si>
    <t>ADMINISTRAÇÃO LOCAL DE OBRA - PESSOAL</t>
  </si>
  <si>
    <t>1.1.1</t>
  </si>
  <si>
    <t>GERAL</t>
  </si>
  <si>
    <t>H/MES</t>
  </si>
  <si>
    <t>INSTALAÇÕES PROVISÓRIAS - CANTEIRO DE OBRAS</t>
  </si>
  <si>
    <t>1.2.1</t>
  </si>
  <si>
    <t>2</t>
  </si>
  <si>
    <t>SERVIÇOS PRELIMINARES E DE APOIO</t>
  </si>
  <si>
    <t>DEMOLIÇÕES, ESCAVAÇÕES, RETIRADAS, DESMONTAGENS E REMOÇÕES</t>
  </si>
  <si>
    <t>3</t>
  </si>
  <si>
    <t>SERVIÇOS EXECUTIVOS</t>
  </si>
  <si>
    <t>PAREDES E PAINEIS</t>
  </si>
  <si>
    <t>MONTAGEM DIVISÓRIA REAPROVEITADA</t>
  </si>
  <si>
    <t>M²</t>
  </si>
  <si>
    <t>ESQUADRIAS</t>
  </si>
  <si>
    <t>COBERTURA, FORROS E IMPERMEABILIZAÇÕES</t>
  </si>
  <si>
    <t>REVESTIMENTOS DE PAREDES INTERNAS E EXTERNAS</t>
  </si>
  <si>
    <t>CONTRAPISOS E ACABAMENTO DE PISO</t>
  </si>
  <si>
    <t>CPOS</t>
  </si>
  <si>
    <t>21.02.060</t>
  </si>
  <si>
    <t>PISO ELEVADO</t>
  </si>
  <si>
    <t>ACABAMENTOS, BANCADAS, PINTURAS E SINALIZAÇÕES</t>
  </si>
  <si>
    <t>3.6.9</t>
  </si>
  <si>
    <t>3.7</t>
  </si>
  <si>
    <t>INSTALAÇÕES HIDROSSANITÁRIAS</t>
  </si>
  <si>
    <t>3.7.1</t>
  </si>
  <si>
    <t>LOUÇAS SANITÁRIAS</t>
  </si>
  <si>
    <t>3.7.2</t>
  </si>
  <si>
    <t>ACESSÓRIOS</t>
  </si>
  <si>
    <t>3.7.3</t>
  </si>
  <si>
    <t>METAIS</t>
  </si>
  <si>
    <t>3.7.4</t>
  </si>
  <si>
    <t>TUBULAÇÕES E PONTOS SANITÁRIOS</t>
  </si>
  <si>
    <t>3.7.5</t>
  </si>
  <si>
    <t>TUBULAÇÕES E PONTOS HIDRÁULICOS</t>
  </si>
  <si>
    <t>LUMINÁRIA PAINEL LED EMBUTIR 18W QUADRADA, 6000K</t>
  </si>
  <si>
    <t>3.8.2</t>
  </si>
  <si>
    <t>3.8.3</t>
  </si>
  <si>
    <t>CABOS</t>
  </si>
  <si>
    <t>-</t>
  </si>
  <si>
    <t>3.8.4</t>
  </si>
  <si>
    <t>ELETROCALHAS E ELETRODUTOS</t>
  </si>
  <si>
    <t>3.8.5</t>
  </si>
  <si>
    <t>QUADROS ELÉTRICOS</t>
  </si>
  <si>
    <t>3.8.6</t>
  </si>
  <si>
    <t>LÓGICA</t>
  </si>
  <si>
    <t>CONTRAOLDOR FACIAL</t>
  </si>
  <si>
    <t>4.1.3</t>
  </si>
  <si>
    <t>PISO TÁTIL</t>
  </si>
  <si>
    <t>SINALIZAÇÃO</t>
  </si>
  <si>
    <t>REVESTIMENTO COM PLACA MDF 9MM REVESTIDO COM CHAPA EM FÓRMICA PADRÃO MADEIRADO, MEL LINHEIRO, REF.:M814, ACABAMENTO TX OU SIMILAR</t>
  </si>
  <si>
    <t>VIDRO TEMPERADO</t>
  </si>
  <si>
    <t>PERFIL DE ALUMÍNIO</t>
  </si>
  <si>
    <t>✔</t>
  </si>
  <si>
    <t>MEMÓRIA DE CÁLCULO</t>
  </si>
  <si>
    <t>DESCRIÇÃO</t>
  </si>
  <si>
    <t>QUANT.</t>
  </si>
  <si>
    <t>ÁREA</t>
  </si>
  <si>
    <t>COMPRIM.</t>
  </si>
  <si>
    <t>LARGURA</t>
  </si>
  <si>
    <t>ALTURA</t>
  </si>
  <si>
    <t>RESULTADO</t>
  </si>
  <si>
    <t>REFERÊNCIA</t>
  </si>
  <si>
    <t>1.1.1.1</t>
  </si>
  <si>
    <t>ENGENHEIRO CIVIL DE OBRA JUNIOR COM ENCARGOS COMPLEMENTARES (MENSALISTA)</t>
  </si>
  <si>
    <t>MESES</t>
  </si>
  <si>
    <t>SINAPI</t>
  </si>
  <si>
    <t>ACOMPANHAMENTO DE  OBRA</t>
  </si>
  <si>
    <t>1.1.1.2</t>
  </si>
  <si>
    <t>ENCARREGADO GERAL DE OBRAS COM ENCARGOS COMPLEMENTARES (MENSALISTA)</t>
  </si>
  <si>
    <t>1.2.1.1</t>
  </si>
  <si>
    <t>FORNECIMENTO E INSTALAÇÃO DE PLACA DE OBRA EM CHAPA GALVANIZADA *N. 22*, ADESIVADA</t>
  </si>
  <si>
    <t>M2</t>
  </si>
  <si>
    <t>CCU</t>
  </si>
  <si>
    <t>OBR_004</t>
  </si>
  <si>
    <t>PLACA DE OBRA</t>
  </si>
  <si>
    <t>1.2.1.2</t>
  </si>
  <si>
    <t>LOCAÇÃO DE CONTAINER - ESCRITÓRIO COM BANHEIRO - 6,20 X 2,40M - REV 02_02/2022</t>
  </si>
  <si>
    <t>MÊS</t>
  </si>
  <si>
    <t>ORSE</t>
  </si>
  <si>
    <t>ESCRITÓRIO DE OBRA</t>
  </si>
  <si>
    <t>1.2.1.3</t>
  </si>
  <si>
    <t>TAPUME C/ CHAPA DE MADEIRA COMPENSADA INTERNO</t>
  </si>
  <si>
    <t>ISOLAMENTO DE ÁREAS</t>
  </si>
  <si>
    <t>ISOLAMENTO DO ESPAÇO SER E DAS ÁREAS DE EXPANSÃO SECAD</t>
  </si>
  <si>
    <t>INSTALAÇÕES ELÉTRICAS</t>
  </si>
  <si>
    <t>13.2</t>
  </si>
  <si>
    <t>SUBSOLO</t>
  </si>
  <si>
    <t>13.2.1</t>
  </si>
  <si>
    <t>13.2.1.1</t>
  </si>
  <si>
    <t>TOMADA MONOFÁSICA (F+N+T),  20A,  INSTALADA EM - CX 2"x 4", COMPLETA</t>
  </si>
  <si>
    <t>UN</t>
  </si>
  <si>
    <t>AJUST P/ EXEC PREVISTA</t>
  </si>
  <si>
    <t>JFPB- LM - ELÉTRICO - SUBSOLO</t>
  </si>
  <si>
    <t>WCs</t>
  </si>
  <si>
    <t>13.2.1.2</t>
  </si>
  <si>
    <t>TOMADAS MONOFÁSICAS (F+N+T), DUPLA,  20A,  INSTALADA EM - CX 4"x 4", COMPLETA</t>
  </si>
  <si>
    <t>13.2.1.3</t>
  </si>
  <si>
    <t>TOMADAS MONOFÁSICAS (F+N+T), DUPLA, 20A,  INSTALADA EM -CONDULETE 3/4" MODELO "E" , COMPLETA</t>
  </si>
  <si>
    <t>13.2.1.4</t>
  </si>
  <si>
    <t>TOMADAS MONOFÁSICAS (F+N+T), DUPLA,  20A, DE PISO, COMPLETA</t>
  </si>
  <si>
    <t>13.2.1.5</t>
  </si>
  <si>
    <t>INTERRUPTOR DE 1 TECLA,  10A, INSTALADO EM CAIXA 2x4,  COMPLETO</t>
  </si>
  <si>
    <t>13.2.1.6</t>
  </si>
  <si>
    <t>INTERRUPTOR DE 2 TECLAS,  10A, INSTALADO EM CAIXA 2x4,  COMPLETO</t>
  </si>
  <si>
    <t>13.2.1.7</t>
  </si>
  <si>
    <t>INTERRUPTOR DE 3 TECLAS,  10A, INSTALADO EM CAIXA 2x4,  COMPLETO</t>
  </si>
  <si>
    <t>13.2.1.8</t>
  </si>
  <si>
    <t>INTERRUPTOR DE 1 TECLA,  PARALELO, 10A, INSTALADO EM CAIXA 2x4,  COMPLETO</t>
  </si>
  <si>
    <t>13.2.1.9</t>
  </si>
  <si>
    <t>POSTE COM TOMADAS 20A, POSTE CONDUTOR DE FABRICAÇÃO REAL POSTE OU EQUIVALENTE</t>
  </si>
  <si>
    <t>ELE_415</t>
  </si>
  <si>
    <t>13.2.1.10</t>
  </si>
  <si>
    <t>ELETRODUTO DE PVC FLEXÍVEL, D= Ø 3/4”. TIGRE OU EQUIV.</t>
  </si>
  <si>
    <t>M</t>
  </si>
  <si>
    <t>13.2.1.11</t>
  </si>
  <si>
    <t>ELETRODUTO DE AÇO GALVANIZADO ,  D= Ø3/4”. PEÇA DE 3m, APOLO OU EQUIV.</t>
  </si>
  <si>
    <t>13.2.1.12</t>
  </si>
  <si>
    <t>ELETRODUTO DE AÇO GALVANIZADO ,  D= Ø1”. PEÇA DE 3m, APOLO OU EQUIV.</t>
  </si>
  <si>
    <t>13.2.1.13</t>
  </si>
  <si>
    <t>ELETRODUTO DE AÇO GALVANIZADO ,  D= Ø1 1/2”. PEÇA DE 3m, APOLO OU EQUIV.</t>
  </si>
  <si>
    <t>13.2.1.14</t>
  </si>
  <si>
    <t>CABO DE COBRE ISOLAMENTO ANTI-CHAMA, SEÇÃO 2,5 mm2, 450/750 V - FLEXÍVEL</t>
  </si>
  <si>
    <t>TOTAL</t>
  </si>
  <si>
    <t>5% REF AOS WCs APENAS</t>
  </si>
  <si>
    <t>13.2.1.15</t>
  </si>
  <si>
    <t>CABO DE COBRE ISOLAMENTO ANTI-CHAMA, SEÇÃO 4 mm2, 450/750 V - FLEXÍVEL</t>
  </si>
  <si>
    <t>13.2.1.16</t>
  </si>
  <si>
    <t>CABO DE COBRE ISOLAMENTO ANTI-CHAMA, SEÇÃO 16 mm2, VERDE, 450/750 V - FLEXÍVEL</t>
  </si>
  <si>
    <t>AJUSTADO P/ A EXEC PREVISTA</t>
  </si>
  <si>
    <t>13.2.1.17</t>
  </si>
  <si>
    <t>CABO DE COBRE ISOLAMENTO ANTI-CHAMA, SEÇÃO 16 mm2, AZUL, 450/750 V - FLEXÍVEL</t>
  </si>
  <si>
    <t>13.2.1.18</t>
  </si>
  <si>
    <t>CABO DE COBRE ISOLAMENTO ANTI-CHAMA, SEÇÃO 16 mm2, PRETO, 450/750 V - FLEXÍVEL</t>
  </si>
  <si>
    <t>13.2.1.19</t>
  </si>
  <si>
    <t>CABO DE COBRE ISOLAMENTO ANTI-CHAMA, SEÇÃO 35 mm2, VERDE, 450/750 V - FLEXÍVEL</t>
  </si>
  <si>
    <t>13.2.1.20</t>
  </si>
  <si>
    <t>CABO DE COBRE ISOLAMENTO ANTI-CHAMA, SEÇÃO 70 mm2, AZUL, 450/750 V - FLEXÍVEL</t>
  </si>
  <si>
    <t>13.2.1.21</t>
  </si>
  <si>
    <t>CABO DE COBRE ISOLAMENTO ANTI-CHAMA, SEÇÃO 70 mm2, PRETO, 450/750 V - FLEXÍVEL</t>
  </si>
  <si>
    <t>13.2.1.22</t>
  </si>
  <si>
    <t>CABO DE COBRE ISOLAMENTO ANTI-CHAMA, SEÇÃO 95 mm2, VERDE, 450/750 V - FLEXÍVEL</t>
  </si>
  <si>
    <t>13.2.1.23</t>
  </si>
  <si>
    <t>CABO DE COBRE ISOLAMENTO ANTI-CHAMA, SEÇÃO 150 mm2, AZUL, 450/750 V - FLEXÍVEL</t>
  </si>
  <si>
    <t>13.2.1.24</t>
  </si>
  <si>
    <t>CABO DE COBRE ISOLAMENTO ANTI-CHAMA, SEÇÃO 150 mm2, PRETO, 450/750 V - FLEXÍVEL</t>
  </si>
  <si>
    <t>13.2.1.25</t>
  </si>
  <si>
    <t>CABO DE COBRE ISOLAMENTO ANTI-CHAMA, SEÇÃO 120 mm2, VERDE, 450/750 V - FLEXÍVEL</t>
  </si>
  <si>
    <t>13.2.1.26</t>
  </si>
  <si>
    <t>CABO DE COBRE ISOLAMENTO ANTI-CHAMA, SEÇÃO 240 mm2, AZUL, 450/750 V - FLEXÍVEL</t>
  </si>
  <si>
    <t>13.2.1.27</t>
  </si>
  <si>
    <t>CABO DE COBRE ISOLAMENTO ANTI-CHAMA, SEÇÃO 240 mm2, PRETO, 450/750 V - FLEXÍVEL</t>
  </si>
  <si>
    <t>13.2.1.28</t>
  </si>
  <si>
    <t>QUADRO DE DISTRIBUIÇÃO DE CIRCUITOS, (QDC- IL/T-SS/01) COM BARRAMENTO P/ 80A, EQUIPADO COM:  09 DISJUNTORES UNIPOLARES DE 16A +  01 DISJUNTOR TRIPOLAR DE 32A - GERAL + +   04 DPS 20KA - 275V + 30% ESPAÇO RESERVA, AG MONTAGENS ELÉTRICAS OU EQUIV.</t>
  </si>
  <si>
    <t>CJ</t>
  </si>
  <si>
    <t>QDC_111</t>
  </si>
  <si>
    <t>13.2.1.29</t>
  </si>
  <si>
    <t>QUADRO DE DISTRIBUIÇÃO DE CIRCUITOS, (QDC- IL/T-SS/02) COM BARRAMENTO P/ 80A, EQUIPADO COM:  13 DISJUNTORES UNIPOLARES DE 16A +  01 DISJUNTOR TRIPOLAR DE 50A - GERAL  +   04 DPS 20KA - 275V + 30% ESPAÇO RESERVA, AG MONTAGENS ELÉTRICAS OU EQUIV.</t>
  </si>
  <si>
    <t>QDC_112</t>
  </si>
  <si>
    <t>13.2.1.30</t>
  </si>
  <si>
    <t>QUADRO DE DISTRIBUIÇÃO DE CIRCUITOS, (QDC- IL/T-SS/03) COM BARRAMENTO P/ 80A, EQUIPADO COM:  09 DISJUNTORES UNIPOLARES DE 16A +  01 DISJUNTOR UNIPOLAR DE 20A +  01 DISJUNTOR TRIPOLAR DE 32A - GERAL + +   04 DPS 20KA - 275V + 30% ESPAÇO RESERVA, AG MONTAGENS ELÉTRICAS OU EQUIV.</t>
  </si>
  <si>
    <t>QDC_113</t>
  </si>
  <si>
    <t>13.2.1.31</t>
  </si>
  <si>
    <t>QUADRO DE FORÇA, (QF- IL/T-SS) COM BARRAMENTO P/ 200A, EQUIPADO COM:  04  DISJUNTORES  TRIPOLARES  DE 40A  +  01 DISJUNTOR TRIPOLAR DE 125A - GERAL  +   04 DPS 20KA - 275V + 04 FUSÍVEIS DIAZED DE 63A + 30% ESPAÇO RESERVA, AG MONTAGENS ELÉTRICAS OU EQUIV.</t>
  </si>
  <si>
    <t>QDC_114</t>
  </si>
  <si>
    <t>13.2.1.32</t>
  </si>
  <si>
    <t>QUADRO DE DISTRIBUIÇÃO DE CIRCUITOS, (QDC- EE-SS-01) COM BARRAMENTO P/ 80A, EQUIPADO COM:  10  DISJUNTORES UNIPOLARES DE 16A +  01 DISJUNTOR TRIPOLAR DE 32A - GERAL  +   04 DPS 20KA - 275V + 30% ESPAÇO RESERVA, AG MONTAGENS ELÉTRICAS OU EQUIV.</t>
  </si>
  <si>
    <t>QDC_115</t>
  </si>
  <si>
    <t>13.2.1.33</t>
  </si>
  <si>
    <t>QUADRO DE FORÇA, (QF- IL/T) COM BARRAMENTO P/ 600A, EQUIPADO COM:  02  DISJUNTORES  TRIPOLARES  DE 100A  +  03 DISJUNTORES TRIPOLARES DE 150A + 01 DISJUNTOR TRIPOLAR DE 450A - GERAL  +   04 DPS 20KA - 275V +  04 FUZÍVEIS DIAZED DE 63A + 30% ESPAÇO RESERVA, AG MONTAGENS ELÉTRICAS OU EQUIV.</t>
  </si>
  <si>
    <t>QDC_116</t>
  </si>
  <si>
    <t>13.2.1.34</t>
  </si>
  <si>
    <t>QUADRO GERAL DE BAIXA TENSÃO (QGBT) COM BARRAMENTO DE SEÇÃO ( 15,88 x 57,45)mm,  EQUIPADO COM:  01 DISJUNTOR BIPOLAR DE 32A + 02  DISJUNTORES  TRIPOLARES  DE 40A  +  01 DISJUNTOR TRIPOLAR DE 100A + 03 DISJUNTORES TRIPOLARES DE 120A + 01 DISJUNTOR TRIPOLAR DE 250A + 01 DISJUNTOR TRIPOLAR DE 275A +  02 DISJUNTORES TRIPOLARES DE 800A  +  01 DISJUNTOR TRIPOLAR DE 1200A GERAL +  04 DPS 12,5KA - 275V + 04 FUSÍVEIS DIAZED DE 63A +  30% ESPAÇO RESERVA, AG MONTAGENS ELÉTRICAS OU EQUIV.</t>
  </si>
  <si>
    <t>QDC_117</t>
  </si>
  <si>
    <t>13.2.1.35</t>
  </si>
  <si>
    <t>CAIXA EM CHAPA ESTAMPADA 2X4</t>
  </si>
  <si>
    <t>13.2.1.36</t>
  </si>
  <si>
    <t>CAIXA EM CHAPA ESTAMPADA 4X4</t>
  </si>
  <si>
    <t>13.2.1.37</t>
  </si>
  <si>
    <t>ELETROCALHA METÁLICA PERFURADA (300 x 100)mm , SEM TAMPA, PEÇA DE 3 METROS</t>
  </si>
  <si>
    <t>13.2.1.38</t>
  </si>
  <si>
    <t>CURVA HORIZONTAL  PARA ELETROCALHA METÁLICA PERFURADA (300 x100)mm</t>
  </si>
  <si>
    <t>13.2.1.39</t>
  </si>
  <si>
    <t>"T"  PARA ELETROCALHA METÁLICA PERFURADA (300 x100)mm</t>
  </si>
  <si>
    <t>13.2.1.40</t>
  </si>
  <si>
    <t>CURVA VERTICAL  PARA ELETROCALHA METÁLICA PERFURADA (300 x100)mm</t>
  </si>
  <si>
    <t>13.2.1.41</t>
  </si>
  <si>
    <t>EMENDA INTERNA   PARA ELETROCALHA METÁLICA PERFURADA (300 x100)mm</t>
  </si>
  <si>
    <t>13.2.1.42</t>
  </si>
  <si>
    <t>SUPORTE PARA FIXAÇÃO NO TETO PARA ELETROCALHA METÁLICA (300x100)mm</t>
  </si>
  <si>
    <t>13.2.1.43</t>
  </si>
  <si>
    <t>ELETROCALHA METÁLICA PERFURADA (600 x 100)mm , SEM TAMPA, PEÇA DE 3 METROS</t>
  </si>
  <si>
    <t>13.2.1.44</t>
  </si>
  <si>
    <t>CURVA HORIZONTAL  PARA ELETROCALHA METÁLICA PERFURADA (600 x100)mm</t>
  </si>
  <si>
    <t>13.2.1.45</t>
  </si>
  <si>
    <t>CURVA VERTICAL  PARA ELETROCALHA METÁLICA PERFURADA (600 x100)mm</t>
  </si>
  <si>
    <t>13.2.1.46</t>
  </si>
  <si>
    <t>CONDULETE DE ALUMÍNIO, DIAM. 3/4",  SEM ROSCA, DE APARAFUSAR, MODELO "LR"</t>
  </si>
  <si>
    <t>13.2.1.47</t>
  </si>
  <si>
    <t>CONDULETE DE ALUMÍNIO, DIAM. 3/4",  SEM ROSCA, DE APARAFUSAR, MODELO "LL"</t>
  </si>
  <si>
    <t>13.2.1.48</t>
  </si>
  <si>
    <t>CONDULETE DE ALUMÍNIO, DIAM. 3/4",  SEM ROSCA, DE APARAFUSAR, MODELO "T"</t>
  </si>
  <si>
    <t>13.2.1.49</t>
  </si>
  <si>
    <t>CONDULETE DE ALUMÍNIO, DIAM. 3/4",  SEM ROSCA, DE APARAFUSAR, MODELO "X"</t>
  </si>
  <si>
    <t>13.2.1.50</t>
  </si>
  <si>
    <t>PERFILADO METÁLICO (38x38)mm, PEÇA DE 6  METROS</t>
  </si>
  <si>
    <t>13.2.1.51</t>
  </si>
  <si>
    <t>SAIDA LATERAL DE PERFILADO PARA ELETRODUTO DE 3/4"</t>
  </si>
  <si>
    <t>13.2.1.52</t>
  </si>
  <si>
    <t>GRUPO GERADOR 563 KVA / 450 KW, MODELO C 450 DG, COM CARENAGEN ACÚSTICA,  FABRICAÇÃO CUMMINS OU EQUIVALENTE, INCLUSIVE QTA</t>
  </si>
  <si>
    <t>PREVISTO P/ EXEC</t>
  </si>
  <si>
    <t>GER-001</t>
  </si>
  <si>
    <t>13.2.2</t>
  </si>
  <si>
    <t>ILUMINAÇÃO</t>
  </si>
  <si>
    <t>13.2.2.1</t>
  </si>
  <si>
    <t>LUMINÁRIA DE EMBUTIR COM RECUO DE 26MM EM PERFIL DE ALUMÍNIO EXTRUDADO TRATADO E PINTADO POR PROCESSO ELETROSTÁTICO. SISTEMA DE ORIENTAÇÃO DO FOCO DA LÂMPADA. REF.: CODIGO 01 1437/DIC50 FABRICANTE INTERPAM OU EQUIVALENTE</t>
  </si>
  <si>
    <t>ILU_111</t>
  </si>
  <si>
    <t>13.2.2.2</t>
  </si>
  <si>
    <t>PENDENTE FINO PARA ILUMINAÇÃO COM LUZ DIFUSA E INDIRETA. FABRICADO EM PERFIL DE ALUMÍNIO PINTADO POR PINTURA EPÓXI OU VINÍLICA E DIFUSOR EM POLÍMERO. REF.: CODIGO 05 5394 FABRICANTE INTERPAM OU EQUIVALENTE</t>
  </si>
  <si>
    <t>ILU_112</t>
  </si>
  <si>
    <t>13.2.2.3</t>
  </si>
  <si>
    <t>TRILHO ELETRIFICADO 2M REF.: CODIGO 36 9701 FABRICANTE INTERPAM OU EQUIVALENTE</t>
  </si>
  <si>
    <t>ILU_113</t>
  </si>
  <si>
    <t>13.2.2.4</t>
  </si>
  <si>
    <t>PLAFON QUADRADO COM DIFUSOR EM POLÍMERO E CANOPLA EM AÇO TRATADO E PINTADO POR PROCESSO ELETROSTÁTICO. FECHAMENTO MAGNÉTICO. REF.: CODIGO 01 2271 FABRICANTE INTERPAM OU EQUIVALENTE</t>
  </si>
  <si>
    <t>ILU_114</t>
  </si>
  <si>
    <t>13.2.2.5</t>
  </si>
  <si>
    <t>ARANDELA PEQUENA COM FACHO SUPERIOR E INFERIOR, FABRICADA EM PERFIL DE ALUMÍNIO TRATADO E PINTADO POR PROCESSO ELETROSTÁTICO DE BRANCO INTERNO E EXTERNO CORES VINÍLICAS. ALTURA DE INSTALAÇÃO 1,60 DO PISO AO EIXO DA LUMINÁRIA REF.: CODIGO 05 6483 FABRICANTE INTERPAM OU EQUIVALENTE</t>
  </si>
  <si>
    <t>ILU_115</t>
  </si>
  <si>
    <t>13.2.2.6</t>
  </si>
  <si>
    <t>ARANDELA PARA ÁREA EXTERNA FABRICADA EM PERFIL DE ALUMÍNIO TRATADO E PINTADO POR PROCESSO ELETROSTÁTICO. FACHO PARA CIMA PARA ÁREA INTERNA REF.: CODIGO 01 6505/GU10 FABRICANTE INTERPAM OU EQUIVALENTE</t>
  </si>
  <si>
    <t>ILU_116</t>
  </si>
  <si>
    <t>13.2.2.7</t>
  </si>
  <si>
    <t>PROJETOR EM ALUMÍNIO PINTADO POR PROCESSO ELETROSTÁTICO COM SISTEMA ARTICULADO, USO EXCLUSIVAMENTE INTERNO REF.: CÓDIGO 01 3159 FABRICANTE INTERPAM OU EQUIVALENTE</t>
  </si>
  <si>
    <t>ILU_117</t>
  </si>
  <si>
    <t>13.2.2.8</t>
  </si>
  <si>
    <t xml:space="preserve">LUMINÁRIA DE EMBUTIR COM RECUO DE 26MM EM PERFIL DE ALUMÍNIO EXTRUDADO TRATADO E PINTADO POR PROCESSO ELETROSTÁTICO E DIFUSOR EM POLICARBONATO LEITOSO. REF.: CODIGO 05 1444 FABRICANTE INTERPAM OU EQUIVALENTE </t>
  </si>
  <si>
    <t>AJUSTADO P/ EXEC PREVISTA</t>
  </si>
  <si>
    <t>ILU_118</t>
  </si>
  <si>
    <t>13.2.2.9</t>
  </si>
  <si>
    <t xml:space="preserve">LUMINÁRIA DE EMBUTIR COM RECUO DE 26MM EM PERFIL DE ALUMÍNIO EXTRUDADO TRATADO E PINTADO POR PROCESSO ELETROSTÁTICO E DIFUSOR EM POLICARBONATO LEITOSO. REF.: CODIGO 05 1448 FABRICANTE INTERPAM OU EQUIVALENTE </t>
  </si>
  <si>
    <t>ILU_119</t>
  </si>
  <si>
    <t>13.2.2.10</t>
  </si>
  <si>
    <t>LUMINÁRIA LINEAR, FABRICADA EM ALUMINIO EXTRUDADO COM ACABAMENTO EM PINTURA ELETROSTATICA, TRANSIÇÃO PAREDE FORRO. EMBUTIDA NO FORRO. REF.: CODIGO 01 9130 FABRICANTE INTERPAM OU EQUIVALENTE</t>
  </si>
  <si>
    <t>ILU_120</t>
  </si>
  <si>
    <t>13.2.2.11</t>
  </si>
  <si>
    <t>LUMINÁRIA LINEAR, FABRICADA EM ALUMINIO EXTRUDADO COM ACABAMENTO EM PINTURA ELETROSTATICA, TRANSIÇÃO PAREDE FORRO. EMBUTIDA NA PAREDE, DO FORRO AO TETO. REF.: CODIGO 01 9130 FABRICANTE INTERPAM OU EQUIVALENTE</t>
  </si>
  <si>
    <t>ILU_121</t>
  </si>
  <si>
    <t>13.2.2.12</t>
  </si>
  <si>
    <t>SPOT ARTICULADO COM CORPO EM ALUMÍNIO E ACABAMENTO EM PINTURA ELETROSTÁTICA OU VINÍLICA, RECUO ANTI OFUSCANTE. USA UMA “LAMPLED” AR 70 BASE GU10. FIXAÇÃO EM CANOPLA OU EM TRILHO ELETRIFICADO REF.: CODIGO 01 3181 FABRICANTE INTERPAM OU EQUIVALENTE</t>
  </si>
  <si>
    <t>ILU_122</t>
  </si>
  <si>
    <t xml:space="preserve">CONFORME PROJETO LUMINOTÉCNICO - IS_JFPB_ILU </t>
  </si>
  <si>
    <t>13.2.3</t>
  </si>
  <si>
    <t>CABEAMENTO ESTRUTURADO</t>
  </si>
  <si>
    <t>13.2.3.1</t>
  </si>
  <si>
    <t>ELETROCALHA PERFURADA GALVANIZADA ELETROLÍTICA CHAPA 14 - 300 X 100 MM COM TAMPA, PEÇA DE 3 METROS, INCLUSIVE CONEXÃO</t>
  </si>
  <si>
    <t>LM Cab. estruturado SUBSOLO JFPB</t>
  </si>
  <si>
    <t>13.2.3.2</t>
  </si>
  <si>
    <t>"T" HORIZONTAL PARA ELETROCALHA 300 X 100MM,  EM CHAPA DE AÇO BITOLA 14, PRÉ-ZINCADO, ELETROPERFIL OU EQUIVALENTE</t>
  </si>
  <si>
    <t>13.2.3.3</t>
  </si>
  <si>
    <t>"L" HORIZONTAL PARA ELETROCALHA 300 X 100MM,  EM CHAPA DE AÇO BITOLA 14, PRÉ-ZINCADO, ELETROPERFIL OU EQUIVALENTE</t>
  </si>
  <si>
    <t>13.2.3.4</t>
  </si>
  <si>
    <t>CURVA VERTICAL 90º EXTERNA PARA ELETROCALHA 200 X 100MM, EM CHAPA DE AÇO BITOLA 14, PRÉ-ZINCADA, ELETROPERFIL OU EQUIVALENTE</t>
  </si>
  <si>
    <t>13.2.3.5</t>
  </si>
  <si>
    <t>SUPORTE VERTICAL PARA ELETROCALHA 300 X 100MM, EM CHAPA DE AÇO BITOLA 14, PRÉ-ZINCADO,  ELETROPERFIL OU EQUIVALENTE</t>
  </si>
  <si>
    <t>13.2.3.6</t>
  </si>
  <si>
    <t>SAÍDA HORIZONTAL PARA ELETRODUTO DIÂMETRO 1" EM ELETROCALHA, PRÉ-ZINCADA, ELETROPERFIL OU EQUIVALENTE</t>
  </si>
  <si>
    <t>13.2.3.7</t>
  </si>
  <si>
    <t>PLACA COM 1 TOMADA RJ45 PARA CAIXA 2X4, PIAL OU EQUIVALENTE</t>
  </si>
  <si>
    <t>13.2.3.8</t>
  </si>
  <si>
    <t>PLACA COM 2 TOMADAS RJ45 PARA CAIXA 2X4, PIAL OU EQUIVALENTE</t>
  </si>
  <si>
    <t>CAB-150</t>
  </si>
  <si>
    <t>13.2.3.9</t>
  </si>
  <si>
    <t>PLACA COM 1  TOMADA  RJ45, INATALADO EM CODULETE MODELO "E", DAIM. 1",  PIAL OU EQUIVALENTE</t>
  </si>
  <si>
    <t>13.2.3.10</t>
  </si>
  <si>
    <t>PLACA COM 2 TOMADAS RJ45, INATALADO EM CODULETE MODELO "E", DAIM. 1",  PIAL OU EQUIVALENTE</t>
  </si>
  <si>
    <t>13.2.3.11</t>
  </si>
  <si>
    <t xml:space="preserve">CONECTOR FÊMEA UTP CATEGORIA 6 COM TAMPA DE PROTEÇÃO FRONTAR ARTICULADA, CORPO EM TERMOPLÁSTICO DE ALTO IMPACTO NÃO PROPAGANTE </t>
  </si>
  <si>
    <t>13.2.3.12</t>
  </si>
  <si>
    <t>CABO UPT 4 PARES CATEGORIA 6 COM REVESTIMENTO EXTERNO NÃO PROPAGANTE A CHAMA</t>
  </si>
  <si>
    <t>13.2.3.13</t>
  </si>
  <si>
    <t>13.2.3.14</t>
  </si>
  <si>
    <t>13.2.3.15</t>
  </si>
  <si>
    <t>ELETRODUTO DE PVC RÍGIDO DIM. 1", PEÇA DE 3 METROS</t>
  </si>
  <si>
    <t>13.2.3.16</t>
  </si>
  <si>
    <t>ELETRODUTO DE AÇO GALVANIZADO DIM. 1", PEÇA DE 3 METROS</t>
  </si>
  <si>
    <t>13.3</t>
  </si>
  <si>
    <t>PAVIMENTO TÉRREO</t>
  </si>
  <si>
    <t>13.3.1</t>
  </si>
  <si>
    <t>13.3.1.1</t>
  </si>
  <si>
    <t>JFPB- LM - ELÉTRICO - TÉRREO</t>
  </si>
  <si>
    <t>13.3.1.2</t>
  </si>
  <si>
    <t>13.3.1.3</t>
  </si>
  <si>
    <t>13.3.1.4</t>
  </si>
  <si>
    <t>13.3.1.5</t>
  </si>
  <si>
    <t>13.3.1.6</t>
  </si>
  <si>
    <t>13.3.1.7</t>
  </si>
  <si>
    <t>13.3.1.8</t>
  </si>
  <si>
    <t>13.3.1.9</t>
  </si>
  <si>
    <t>13.3.1.10</t>
  </si>
  <si>
    <t>13.3.1.11</t>
  </si>
  <si>
    <t>13.3.1.12</t>
  </si>
  <si>
    <t>13.3.1.13</t>
  </si>
  <si>
    <t>13.3.1.14</t>
  </si>
  <si>
    <t>13.3.1.15</t>
  </si>
  <si>
    <t>13.3.1.16</t>
  </si>
  <si>
    <t>13.3.1.17</t>
  </si>
  <si>
    <t>13.3.1.18</t>
  </si>
  <si>
    <t>13.3.1.19</t>
  </si>
  <si>
    <t>CABO DE COBRE ISOLAMENTO ANTI-CHAMA, SEÇÃO 25 mm2, AZUL, 450/750 V - FLEXÍVEL</t>
  </si>
  <si>
    <t>13.3.1.20</t>
  </si>
  <si>
    <t>CABO DE COBRE ISOLAMENTO ANTI-CHAMA, SEÇÃO 25 mm2,  PRETO, 450/750 V - FLEXÍVEL</t>
  </si>
  <si>
    <t>13.3.1.21</t>
  </si>
  <si>
    <t>13.3.1.22</t>
  </si>
  <si>
    <t>13.3.1.23</t>
  </si>
  <si>
    <t>13.3.1.24</t>
  </si>
  <si>
    <t>QUADRO DE DISTRIBUIÇÃO DE CIRCUITOS, (QDC- IL/T-T-01) COM BARRAMENTO P/ 80A, EQUIPADO COM:  09 DISJUNTORES UNIPOLARES DE 16A +  02 DISJUNTORES UNIPOLARES DE 20A +  01 DISJUNTOR TRIPOLAR DE 36A - GERAL + +   04 DPS 20KA - 275V + 30% ESPAÇO RESERVA, AG MONTAGENS ELÉTRICAS OU EQUIV.</t>
  </si>
  <si>
    <t>QDC_118</t>
  </si>
  <si>
    <t>13.3.1.25</t>
  </si>
  <si>
    <t>QUADRO DE DISTRIBUIÇÃO DE CIRCUITOS, (QDC- IL/T-T-02) COM BARRAMENTO P/ 80A, EQUIPADO COM: 09 DISJUNTORES UNIPOLARES DE 16A +  01 DISJUNTOR UNIPOLAR DE 20A + 01 DISJUNTOR UNIPOLAR DE 25A +  01 DISJUNTOR TRIPOLAR DE 40A - GERAL  +   04 DPS 20KA - 275V + 30% ESPAÇO RESERVA, AG MONTAGENS ELÉTRICAS OU EQUIV.</t>
  </si>
  <si>
    <t>QDC_119</t>
  </si>
  <si>
    <t>13.3.1.26</t>
  </si>
  <si>
    <t>QUADRO DE DISTRIBUIÇÃO DE CIRCUITOS, (QDC- IL/T-T-03) COM BARRAMENTO P/ 80A, EQUIPADO COM:  09 DISJUNTORES UNIPOLARES DE 16A +  01 DISJUNTOR TRIPOLAR DE 32A - GERAL + +   04 DPS 20KA - 275V + 30% ESPAÇO RESERVA, AG MONTAGENS ELÉTRICAS OU EQUIV.</t>
  </si>
  <si>
    <t>QDC_120</t>
  </si>
  <si>
    <t>13.3.1.27</t>
  </si>
  <si>
    <t>QUADRO DE DISTRIBUIÇÃO DE CIRCUITOS, (QDC- IL/T-T-04) COM BARRAMENTO P/ 80A, EQUIPADO COM:  09 DISJUNTORES UNIPOLARES DE 16A +  01 DISJUNTOR TRIPOLAR DE 32A - GERAL + +   04 DPS 20KA - 275V + 30% ESPAÇO RESERVA, AG MONTAGENS ELÉTRICAS OU EQUIV.</t>
  </si>
  <si>
    <t>QDC_121</t>
  </si>
  <si>
    <t>13.3.1.28</t>
  </si>
  <si>
    <t>QUADRO DE FORÇA, (QF- IL/T-T) COM BARRAMENTO P/ 200A, EQUIPADO COM:  03  DISJUNTORES  TRIPOLARES  DE 40A  +  01 DISJUNTOR TRIPOLAR DE 50A + 01 DISJUNTOR TRIPOLAR DE 125A - GERAL  +   04 DPS 45KA - 275V + 04 FUSÍVEIS DIAZED DE 63A + 30% ESPAÇO RESERVA, AG MONTAGENS ELÉTRICAS OU EQUIV.</t>
  </si>
  <si>
    <t>QDC_122</t>
  </si>
  <si>
    <t>13.3.1.29</t>
  </si>
  <si>
    <t>QUADRO DE DISTRIBUIÇÃO DE CIRCUITOS, (QDC- EE-T-01) COM BARRAMENTO P/ 80A, EQUIPADO COM:  10  DISJUNTORES UNIPOLARES DE 16A +  01 DISJUNTOR TRIPOLAR DE 50A - GERAL  +   04 DPS 20KA - 275V + 30% ESPAÇO RESERVA, AG MONTAGENS ELÉTRICAS OU EQUIV.</t>
  </si>
  <si>
    <t>QDC_123</t>
  </si>
  <si>
    <t>13.3.1.30</t>
  </si>
  <si>
    <t>QUADRO DE DISTRIBUIÇÃO DE CIRCUITOS, (QDC- EE-T-02) COM BARRAMENTO P/ 80A, EQUIPADO COM:  07  DISJUNTORES UNIPOLARES DE 16A +  01 DISJUNTOR TRIPOLAR DE 32A - GERAL  +   04 DPS 20KA - 275V + 30% ESPAÇO RESERVA, AG MONTAGENS ELÉTRICAS OU EQUIV.</t>
  </si>
  <si>
    <t>QDC_124</t>
  </si>
  <si>
    <t>13.3.1.31</t>
  </si>
  <si>
    <t>QUADRO DE DISTRIBUIÇÃO DE CIRCUITOS, (QDC- EE-T-03) COM BARRAMENTO P/ 80A, EQUIPADO COM:  05  DISJUNTORES UNIPOLARES DE 16A +  01 DISJUNTOR TRIPOLAR DE 32A - GERAL  +   04 DPS 20KA - 275V + 30% ESPAÇO RESERVA, AG MONTAGENS ELÉTRICAS OU EQUIV.</t>
  </si>
  <si>
    <t>QDC_125</t>
  </si>
  <si>
    <t>13.3.1.32</t>
  </si>
  <si>
    <t>QUADRO DE DISTRIBUIÇÃO DE CIRCUITOS, (QDC- EE-T-04) COM BARRAMENTO P/ 80A, EQUIPADO COM:  05  DISJUNTORES UNIPOLARES DE 16A +  03 DISJUNTORES UNIPOLARES DE 20A + 01 DISJUNTOR TRIPOLAR DE 40A - GERAL  +   04 DPS 20KA - 275V + 30% ESPAÇO RESERVA, AG MONTAGENS ELÉTRICAS OU EQUIV.</t>
  </si>
  <si>
    <t>QDC_126</t>
  </si>
  <si>
    <t>13.3.1.33</t>
  </si>
  <si>
    <t>QUADRO DE DISTRIBUIÇÃO DE CIRCUITOS, (QDC- CAFÉ) COM BARRAMENTO P/ 80A, EQUIPADO COM:  07  DISJUNTORES UNIPOLARES DE 20A +  01 DISJUNTOR TRIPOLAR DE 40A - GERAL  +   04 DPS 20KA - 275V + 01 DR TETRAPOLAR  30mA, 40A + 30% ESPAÇO RESERVA, AG MONTAGENS ELÉTRICAS OU EQUIV.</t>
  </si>
  <si>
    <t>QDC_127</t>
  </si>
  <si>
    <t>13.3.1.34</t>
  </si>
  <si>
    <t>QUADRO DE FORÇA, (QF-EE-T) COM BARRAMENTO P/ 200A, EQUIPADO COM:  043  DISJUNTORES  TRIPOLARES  DE 50A  +  01 DISJUNTOR TRIPOLAR DE 63A + 01 DISJUNTOR TRIPOLAR DE 125A - GERAL  +   04 DPS 45KA - 275V + 04 FUSÍVEIS DIAZED DE 63A + 30% ESPAÇO RESERVA, AG MONTAGENS ELÉTRICAS OU EQUIV.</t>
  </si>
  <si>
    <t>QDC_128</t>
  </si>
  <si>
    <t>13.3.1.35</t>
  </si>
  <si>
    <t>13.3.1.36</t>
  </si>
  <si>
    <t>13.3.1.37</t>
  </si>
  <si>
    <t>13.3.1.38</t>
  </si>
  <si>
    <t>13.3.1.39</t>
  </si>
  <si>
    <t>13.3.1.40</t>
  </si>
  <si>
    <t>13.3.1.41</t>
  </si>
  <si>
    <t>13.3.1.42</t>
  </si>
  <si>
    <t>13.3.1.43</t>
  </si>
  <si>
    <t>13.3.1.44</t>
  </si>
  <si>
    <t>13.3.1.45</t>
  </si>
  <si>
    <t>13.3.1.46</t>
  </si>
  <si>
    <t>13.3.1.47</t>
  </si>
  <si>
    <t>13.3.1.48</t>
  </si>
  <si>
    <t>PERFILADO METÁLICO (38x76)mm, PEÇA DE 6  METROS</t>
  </si>
  <si>
    <t>13.3.1.49</t>
  </si>
  <si>
    <t>SAIDA LATERAL DE PERFILADO PARA ELETRODUTO DE3/4"</t>
  </si>
  <si>
    <t>13.3.1.50</t>
  </si>
  <si>
    <t>TRILHO ELETRIFICADO PRETO,  220V,  2,0m</t>
  </si>
  <si>
    <t>13.3.1.51</t>
  </si>
  <si>
    <t>TRILHO ELETRIFICADO PRETO,  220V,  1,5m</t>
  </si>
  <si>
    <t>ILU_124</t>
  </si>
  <si>
    <t>13.3.1.52</t>
  </si>
  <si>
    <t>TRILHO ELETRIFICADO PRETO,  220V,  1,0m</t>
  </si>
  <si>
    <t>ILU_125</t>
  </si>
  <si>
    <t>13.3.1.53</t>
  </si>
  <si>
    <t>CANALETA SISTEMA X PIAL, COM DIVISÓRIAS + ADES 30024 5 x 2, DE 2 METROS</t>
  </si>
  <si>
    <t>13.3.1.54</t>
  </si>
  <si>
    <t>COTOVELO 90 GRAUS PARA CANALETA 5x 2 SISTEMA X</t>
  </si>
  <si>
    <t>13.3.2</t>
  </si>
  <si>
    <t>13.3.2.1</t>
  </si>
  <si>
    <t>LUMINÁRIA DE EMBUTIR COM RECUO DE 26MM EM PERFIL DE ALUMÍNIO EXTRUDADO E PINTADO POR PROCESSO ELETROSTÁTICO. SISTEMA DE ORIENTAÇÃO DOS FOCOS DAS LÂMPADAS. FIXAÇÃO CHUMBADA AO FORRO. REF.: CODIGO 01 1438/DIC50 FABRICANTE INTERPAM OU EQUIVALENTE</t>
  </si>
  <si>
    <t>13.3.2.2</t>
  </si>
  <si>
    <t>LUMINÁRIA EMBUTIDA NO TETO COM ACABAMENTO NO FRAME COM SUPERFÍCIE PLANA DIFUSORA RECUADA A 25MM, CORPO EM ALUMÍNIO TRATADO E PINTADO POR PROCESSO ELETROSTÁTICO E DIFUSOR EM POLÍMERO LEITOSO. REF.: CODIGO 01 1493 FABRICANTE INTERPAM OU EQUIVALENTE</t>
  </si>
  <si>
    <t>ILU_126</t>
  </si>
  <si>
    <t>13.3.2.3</t>
  </si>
  <si>
    <t>PENDENTE DECORATIVO, 3 CABOS DE AÇO COM SISTEMA QUE PERMITE A UTILIZAÇÃO RETO OU NA INCLINAÇÃO DO DIFUSOR. EFEITO DE LUZ DIFUSA, REBATEDOR FABRICADO EM ALUMÍNIO TRATADO E PINTADO POR PINTURA ELETROSTÁTICA/VINÍLICA. REF.: CODIGO 01 5415 FABRICANTE INTERPAM OU EQUIVALENTE</t>
  </si>
  <si>
    <t>ILU_127</t>
  </si>
  <si>
    <t>13.3.2.4</t>
  </si>
  <si>
    <t>EMBUTIDO DE PISO EM ALUMÍNIO FUNDIDO PINTADO POR PROCESSO ELETROSTÁTICO. VIDRO TEMPERADO TRANSPARENTE, PARAFUSOS EM AÇO INOX, BORRACHA DE VEDAÇÃO E TAMPA REDONDA. INSTALAÇÃO NO JARDIM DENTRO DE TUBO DE PVC. REF.: CODIGO 01 8200 FABRICANTE INTERPAM OU EQUIVALENTE</t>
  </si>
  <si>
    <t>ILU_110</t>
  </si>
  <si>
    <t>13.3.2.5</t>
  </si>
  <si>
    <t>13.3.2.6</t>
  </si>
  <si>
    <t>MINI PENDENTE LINEAR INDIRETO COM CORPO EM ALUMÍNIO E ACABAMENTO EM PINTURA ELETROSTÁTICA OU VINILICA. RÉGUA DE LEDS INTEGRADOS E UM DIFUSOR PLANO EM POLÍMERO. REF.: CODIGO 05 5399/S/A/58i FABRICANTE INTERPAM OU EQUIVALENTE</t>
  </si>
  <si>
    <t>ILU_128</t>
  </si>
  <si>
    <t>13.3.2.7</t>
  </si>
  <si>
    <t>PLAFON QUADRADO COM DIFUSOR EM POLÍMERO E CANOPLA EM AÇO TRATADO E PINTADO POR PROCESSO ELETROSTÁTICO. FECHAMENTO MAGNÉTICO. REF.: CODIGO 01 2289 FABRICANTE INTERPAM OU EQUIVALENTE</t>
  </si>
  <si>
    <t>ILU_129</t>
  </si>
  <si>
    <t>13.3.2.8</t>
  </si>
  <si>
    <t>13.3.2.9</t>
  </si>
  <si>
    <t>13.3.2.10</t>
  </si>
  <si>
    <t>BALIZADOR EMBUTIDO NA PAREDE, COM EFEITO DE LUZ, FABRICADO EM PERFIL DE ALUMÍNIO PINTADO POR PROCESSO ELETROSTÁTICO. CORPO NA COR BRANCA, PARTE FRONTAL DA LUMINÁRIA COR VINÍLICA. ALTURA DE INSTALÇÃO 20 CM DO PISO AO EIXO DA LUMINÁRIA REF.: CODIGO 05 6480/107A FABRICANTE INTERPAM OU EQUIVALENTE</t>
  </si>
  <si>
    <t>ILU_130</t>
  </si>
  <si>
    <t>13.3.2.11</t>
  </si>
  <si>
    <t>13.3.2.12</t>
  </si>
  <si>
    <t>EMBUTIDO QUADRADO COM FOCO RECUADO ORIENTÁVEL, FABRICADO EM ALUMÍNIO TRATADO E PINTADO POR PROCESSO ELETROSTÁTICO. FIXAÇÃO AO FORRO ATRAVÉS DE PARAFUSOS. REF.: CODIGO 01 1431/DIC50 FABRICANTE INTERPAM OU EQUIVALENTE</t>
  </si>
  <si>
    <t>ILU_131</t>
  </si>
  <si>
    <t>13.3.2.13</t>
  </si>
  <si>
    <t>13.3.2.14</t>
  </si>
  <si>
    <t>13.3.2.15</t>
  </si>
  <si>
    <t xml:space="preserve">POSTE COM 2 PÉTALAS EM ALUMÍNIO EXTRUDADO E BASE EM AÇO, COM ACABAMENTO EM PINTURA ELETROSTÁTICA FABRICANTE INTERPAM OU EQUIVALENTE </t>
  </si>
  <si>
    <t>ILU_132</t>
  </si>
  <si>
    <t>13.3.2.16</t>
  </si>
  <si>
    <t xml:space="preserve">PERFIL EM ALUMÍNIO EXTRUDADO, COM ACABAMENTO EM PINTURA ELETROSTÁTICA FABRICANTE INTERPAM OU EQUIVALENTE </t>
  </si>
  <si>
    <t>ILU_133</t>
  </si>
  <si>
    <t>13.3.3</t>
  </si>
  <si>
    <t>13.3.3.1</t>
  </si>
  <si>
    <t>LM Cab. estruturado TÉRREO JFPB</t>
  </si>
  <si>
    <t>13.3.3.2</t>
  </si>
  <si>
    <t>13.3.3.3</t>
  </si>
  <si>
    <t>13.3.3.4</t>
  </si>
  <si>
    <t>CURVA VERTICAL 90º EXTERNA PARA ELETROCALHA 300 X 100MM, EM CHAPA DE AÇO BITOLA 14, PRÉ-ZINCADA, ELETROPERFIL OU EQUIVALENTE</t>
  </si>
  <si>
    <t>13.3.3.5</t>
  </si>
  <si>
    <t>13.3.3.6</t>
  </si>
  <si>
    <t>13.3.3.7</t>
  </si>
  <si>
    <t>13.3.3.8</t>
  </si>
  <si>
    <t>13.3.3.9</t>
  </si>
  <si>
    <t>PLACA COM 1  TOMADA  RJ45, INSTALADO EM CONDULETE MODELO "E", DIM. 1",  PIAL OU EQUIVALENTE</t>
  </si>
  <si>
    <t>13.3.3.10</t>
  </si>
  <si>
    <t>PLACA COM 2 TOMADAS RJ45, INSTALADO EM CONDULETE MODELO "E", DIM. 1",  PIAL OU EQUIVALENTE</t>
  </si>
  <si>
    <t>13.3.3.11</t>
  </si>
  <si>
    <t>13.3.3.12</t>
  </si>
  <si>
    <t>13.3.3.13</t>
  </si>
  <si>
    <t>RACK EM CHAPA DE AÇO, PORTA COM VISOR DE ACRÍLICO, FECHAMENTOS LATERAIS E TRASEIRO, PLANOS DE MONTAGEM FRONTAL E TRASEIRO, PADRÃO 19”, ALTURA 44U E PROFUNDIDADE 670MM</t>
  </si>
  <si>
    <t>13.3.3.14</t>
  </si>
  <si>
    <t>PATCH PANEL 24 POSIÇÕES, CATEGORIA COM GUIA TRASEIRO</t>
  </si>
  <si>
    <t>13.3.3.15</t>
  </si>
  <si>
    <t>ORGANIZADOR DE CABOS DE 1U PARA RACK 19"</t>
  </si>
  <si>
    <t>13.3.3.16</t>
  </si>
  <si>
    <t>CALHA DE TOMADAS PARA FIXAÇÃO NO RACK, COM 8 TOMADAS 2P+T</t>
  </si>
  <si>
    <t>13.3.3.17</t>
  </si>
  <si>
    <t>13.3.3.18</t>
  </si>
  <si>
    <t>13.3.3.19</t>
  </si>
  <si>
    <t>CABO DE FIBRA ÓPTICO 12FO</t>
  </si>
  <si>
    <t>13.3.3.20</t>
  </si>
  <si>
    <t>ELETRODUTO DE PVC RÍGIDO, DIAM 1", PEÇA DE 3 METROS</t>
  </si>
  <si>
    <t>13.3.3.21</t>
  </si>
  <si>
    <t>ELETRODUTO DE AÇO GALVANIZADO, DIAM 1", PEÇA DE 3 METROS</t>
  </si>
  <si>
    <t>13.3.3.22</t>
  </si>
  <si>
    <t>CONDULETE, DIAM DE 1", DE ROSCA, MODELO "LR"</t>
  </si>
  <si>
    <t>13.3.3.23</t>
  </si>
  <si>
    <t>CONDULETE, DIAM DE 1", DE ROSCA, MODELO "LL"</t>
  </si>
  <si>
    <t>13.3.3.24</t>
  </si>
  <si>
    <t>CONDULETE, DIAM DE 1", DE ROSCA, MODELO "T"</t>
  </si>
  <si>
    <t>13.4</t>
  </si>
  <si>
    <t>PAVIMENTO 01</t>
  </si>
  <si>
    <t>13.4.1</t>
  </si>
  <si>
    <t>13.4.1.1</t>
  </si>
  <si>
    <t xml:space="preserve">JFPB- LM - ELÉTRICO - 1 PAVIMENTO </t>
  </si>
  <si>
    <t>13.4.1.2</t>
  </si>
  <si>
    <t>13.4.1.3</t>
  </si>
  <si>
    <t>13.4.1.4</t>
  </si>
  <si>
    <t>13.4.1.5</t>
  </si>
  <si>
    <t>13.4.1.6</t>
  </si>
  <si>
    <t>13.4.1.7</t>
  </si>
  <si>
    <t>13.4.1.8</t>
  </si>
  <si>
    <t>13.4.1.9</t>
  </si>
  <si>
    <t>13.4.1.10</t>
  </si>
  <si>
    <t>13.4.1.11</t>
  </si>
  <si>
    <t>13.4.1.12</t>
  </si>
  <si>
    <t>13.4.1.13</t>
  </si>
  <si>
    <t>13.4.1.14</t>
  </si>
  <si>
    <t>13.4.1.15</t>
  </si>
  <si>
    <t>13.4.1.16</t>
  </si>
  <si>
    <t>13.4.1.17</t>
  </si>
  <si>
    <t>13.4.1.18</t>
  </si>
  <si>
    <t>13.4.1.19</t>
  </si>
  <si>
    <t>13.4.1.20</t>
  </si>
  <si>
    <t>13.4.1.21</t>
  </si>
  <si>
    <t>13.4.1.22</t>
  </si>
  <si>
    <t>13.4.1.23</t>
  </si>
  <si>
    <t>QUADRO DE DISTRIBUIÇÃO DE CIRCUITOS, (QDC- IL/T-1P-01) COM BARRAMENTO P/ 80A, EQUIPADO COM:  09 DISJUNTORES UNIPOLARES DE 16A +  01 DISJUNTOR  UNIPOLAR  DE 20A +  01 DISJUNTOR TRIPOLAR DE 32A - GERAL + +   04 DPS 20KA - 275V + 30% ESPAÇO RESERVA, AG MONTAGENS ELÉTRICAS OU EQUIV.</t>
  </si>
  <si>
    <t>QDC_129</t>
  </si>
  <si>
    <t>13.4.1.24</t>
  </si>
  <si>
    <t>QUADRO DE DISTRIBUIÇÃO DE CIRCUITOS, (QDC- IL/T-1P-02) COM BARRAMENTO P/ 80A, EQUIPADO COM:  09 DISJUNTORES UNIPOLARES DE 16A +  01 DISJUNTOR  UNIPOLAR  DE 20A +  01 DISJUNTOR TRIPOLAR DE 32A - GERAL + +   04 DPS 20KA - 275V + 30% ESPAÇO RESERVA, AG MONTAGENS ELÉTRICAS OU EQUIV.</t>
  </si>
  <si>
    <t>QDC_130</t>
  </si>
  <si>
    <t>13.4.1.25</t>
  </si>
  <si>
    <t>QUADRO DE DISTRIBUIÇÃO DE CIRCUITOS, (QDC- IL/T-1P-03) COM BARRAMENTO P/ 80A, EQUIPADO COM:  09 DISJUNTORES UNIPOLARES DE 16A +  01 DISJUNTOR UNIPOLAR DE 20A + 01 DISJUNTOR UNIPOLAR DE 25A + 01 DISJUNTOR TRIPOLAR DE 50A - GERAL + +   04 DPS 20KA - 275V + 30% ESPAÇO RESERVA, AG MONTAGENS ELÉTRICAS OU EQUIV.</t>
  </si>
  <si>
    <t>QDC_131</t>
  </si>
  <si>
    <t>13.4.1.26</t>
  </si>
  <si>
    <t>QUADRO DE DISTRIBUIÇÃO DE CIRCUITOS, (QDC- IL/T-1P-04) COM BARRAMENTO P/ 80A, EQUIPADO COM:  09 DISJUNTORES UNIPOLARES DE 16A +  01 DISJUNTOR TRIPOLAR DE 32A - GERAL + +   04 DPS 20KA - 275V + 30% ESPAÇO RESERVA, AG MONTAGENS ELÉTRICAS OU EQUIV.</t>
  </si>
  <si>
    <t>QDC_132</t>
  </si>
  <si>
    <t>13.4.1.27</t>
  </si>
  <si>
    <t>QUADRO DE FORÇA, (QF- IL/T-1P) COM BARRAMENTO P/ 200A, EQUIPADO COM:  03  DISJUNTORES  TRIPOLARES  DE 40A  +  01 DISJUNTOR TRIPOLAR DE 63A + 01 DISJUNTOR TRIPOLAR DE 150A - GERAL  +   04 DPS 45KA - 275V + 04 FUSÍVEIS DIAZED DE 63A + 30% ESPAÇO RESERVA, AG MONTAGENS ELÉTRICAS OU EQUIV.</t>
  </si>
  <si>
    <t>QDC_133</t>
  </si>
  <si>
    <t>13.4.1.28</t>
  </si>
  <si>
    <t>QUADRO DE DISTRIBUIÇÃO DE CIRCUITOS, (QDC- EE-1P-01) COM BARRAMENTO P/ 80A, EQUIPADO COM:  11  DISJUNTORES UNIPOLARES DE 16A +  01 DISJUNTOR TRIPOLAR DE 50A - GERAL  +   04 DPS 20KA - 275V + 30% ESPAÇO RESERVA, AG MONTAGENS ELÉTRICAS OU EQUIV.</t>
  </si>
  <si>
    <t>QDC_134</t>
  </si>
  <si>
    <t>13.4.1.29</t>
  </si>
  <si>
    <t>QUADRO DE DISTRIBUIÇÃO DE CIRCUITOS, (QDC- EE-1P-02) COM BARRAMENTO P/ 80A, EQUIPADO COM:  12  DISJUNTORES UNIPOLARES DE 16A +  01 DISJUNTOR TRIPOLAR DE 50A - GERAL  +   04 DPS 20KA - 275V + 30% ESPAÇO RESERVA, AG MONTAGENS ELÉTRICAS OU EQUIV.</t>
  </si>
  <si>
    <t>QDC_135</t>
  </si>
  <si>
    <t>13.4.1.30</t>
  </si>
  <si>
    <t>QUADRO DE DISTRIBUIÇÃO DE CIRCUITOS, (QDC- EE-1P-03) COM BARRAMENTO P/ 80A, EQUIPADO COM:  07  DISJUNTORES UNIPOLARES DE 16A +  01 DISJUNTOR TRIPOLAR DE 32A - GERAL  +   04 DPS 20KA - 275V + 30% ESPAÇO RESERVA, AG MONTAGENS ELÉTRICAS OU EQUIV.</t>
  </si>
  <si>
    <t>QDC_136</t>
  </si>
  <si>
    <t>13.4.1.31</t>
  </si>
  <si>
    <t>QUADRO DE DISTRIBUIÇÃO DE CIRCUITOS, (QDC- EE-1P-04) COM BARRAMENTO P/ 80A, EQUIPADO COM:  05  DISJUNTORES UNIPOLARES DE 16A +  01 DISJUNTOR TRIPOLAR DE 32A - GERAL  +   04 DPS 20KA - 275V + 30% ESPAÇO RESERVA, AG MONTAGENS ELÉTRICAS OU EQUIV.</t>
  </si>
  <si>
    <t>QDC_137</t>
  </si>
  <si>
    <t>13.4.1.32</t>
  </si>
  <si>
    <t>QUADRO DE FORÇA, (QF-EE-1P) COM BARRAMENTO P/ 200A, EQUIPADO COM:  02  DISJUNTORES  TRIPOLARES  DE 36A  +  02  DISJUNTORES  TRIPOLARES  DE  63A + 01 DISJUNTOR TRIPOLAR DE 125A - GERAL  +   04 DPS 45KA - 275V + 04 FUSÍVEIS DIAZED DE 63A + 30% ESPAÇO RESERVA, AG MONTAGENS ELÉTRICAS OU EQUIV.</t>
  </si>
  <si>
    <t>QDC_138</t>
  </si>
  <si>
    <t>13.4.1.33</t>
  </si>
  <si>
    <t>13.4.1.34</t>
  </si>
  <si>
    <t>13.4.1.35</t>
  </si>
  <si>
    <t>13.4.1.36</t>
  </si>
  <si>
    <t>13.4.1.37</t>
  </si>
  <si>
    <t>13.4.1.38</t>
  </si>
  <si>
    <t>13.4.1.39</t>
  </si>
  <si>
    <t>13.4.1.40</t>
  </si>
  <si>
    <t>13.4.1.41</t>
  </si>
  <si>
    <t>13.4.1.42</t>
  </si>
  <si>
    <t>13.4.1.43</t>
  </si>
  <si>
    <t>13.4.1.44</t>
  </si>
  <si>
    <t>13.4.1.45</t>
  </si>
  <si>
    <t>13.4.1.46</t>
  </si>
  <si>
    <t>13.4.1.47</t>
  </si>
  <si>
    <t>13.4.1.48</t>
  </si>
  <si>
    <t>13.4.2</t>
  </si>
  <si>
    <t>13.4.2.1</t>
  </si>
  <si>
    <t>13.4.2.2</t>
  </si>
  <si>
    <t>13.4.2.3</t>
  </si>
  <si>
    <t>13.4.2.4</t>
  </si>
  <si>
    <t>13.4.2.5</t>
  </si>
  <si>
    <t>13.4.2.6</t>
  </si>
  <si>
    <t>13.4.2.7</t>
  </si>
  <si>
    <t>AJUSTADO P/ A EXEC</t>
  </si>
  <si>
    <t>13.4.2.8</t>
  </si>
  <si>
    <t>13.4.2.9</t>
  </si>
  <si>
    <t>13.4.2.10</t>
  </si>
  <si>
    <t>13.4.3</t>
  </si>
  <si>
    <t>13.4.3.1</t>
  </si>
  <si>
    <t>LM Cab. estruturado 1 PAVIMENTO  JFPB</t>
  </si>
  <si>
    <t>13.4.3.2</t>
  </si>
  <si>
    <t>13.4.3.3</t>
  </si>
  <si>
    <t>13.4.3.4</t>
  </si>
  <si>
    <t>13.4.3.5</t>
  </si>
  <si>
    <t>13.4.3.6</t>
  </si>
  <si>
    <t>13.4.3.7</t>
  </si>
  <si>
    <t>13.4.3.8</t>
  </si>
  <si>
    <t>13.4.3.9</t>
  </si>
  <si>
    <t>13.4.3.10</t>
  </si>
  <si>
    <t>13.4.3.11</t>
  </si>
  <si>
    <t>13.4.3.12</t>
  </si>
  <si>
    <t>13.4.3.13</t>
  </si>
  <si>
    <t>13.4.3.14</t>
  </si>
  <si>
    <t>13.4.3.15</t>
  </si>
  <si>
    <t>13.4.3.16</t>
  </si>
  <si>
    <t>13.4.3.17</t>
  </si>
  <si>
    <t>13.4.3.18</t>
  </si>
  <si>
    <t>13.4.3.19</t>
  </si>
  <si>
    <t>13.4.3.20</t>
  </si>
  <si>
    <t>13.4.3.21</t>
  </si>
  <si>
    <t>13.4.3.22</t>
  </si>
  <si>
    <t>13.4.3.23</t>
  </si>
  <si>
    <t>CONDULETE, DIAM DE 1", DE ROSCA, MODELO "X"</t>
  </si>
  <si>
    <t>13.5</t>
  </si>
  <si>
    <t>PAVIMENTO 02</t>
  </si>
  <si>
    <t>13.5.1</t>
  </si>
  <si>
    <t>13.5.1.1</t>
  </si>
  <si>
    <t xml:space="preserve">JFPB- LM - ELÉTRICO - 2  PAVIMENTO </t>
  </si>
  <si>
    <t>13.5.1.2</t>
  </si>
  <si>
    <t>13.5.1.3</t>
  </si>
  <si>
    <t>13.5.1.4</t>
  </si>
  <si>
    <t>13.5.1.5</t>
  </si>
  <si>
    <t>13.5.1.6</t>
  </si>
  <si>
    <t>13.5.1.7</t>
  </si>
  <si>
    <t>13.5.1.8</t>
  </si>
  <si>
    <t>13.5.1.9</t>
  </si>
  <si>
    <t>13.5.1.10</t>
  </si>
  <si>
    <t>13.5.1.11</t>
  </si>
  <si>
    <t>13.5.1.12</t>
  </si>
  <si>
    <t>13.5.1.13</t>
  </si>
  <si>
    <t>13.5.1.14</t>
  </si>
  <si>
    <t>13.5.1.15</t>
  </si>
  <si>
    <t>13.5.1.16</t>
  </si>
  <si>
    <t>13.5.1.17</t>
  </si>
  <si>
    <t>13.5.1.18</t>
  </si>
  <si>
    <t>13.5.1.19</t>
  </si>
  <si>
    <t>CABO DE COBRE ISOLAMENTO ANTI-CHAMA, SEÇÃO 35 mm2, AZUL, 450/750 V - FLEXÍVEL</t>
  </si>
  <si>
    <t>13.5.1.20</t>
  </si>
  <si>
    <t>CABO DE COBRE ISOLAMENTO ANTI-CHAMA, SEÇÃO 35 mm2, PRETO, 450/750 V - FLEXÍVEL</t>
  </si>
  <si>
    <t>13.5.1.21</t>
  </si>
  <si>
    <t>13.5.1.22</t>
  </si>
  <si>
    <t>13.5.1.23</t>
  </si>
  <si>
    <t>QUADRO DE DISTRIBUIÇÃO DE CIRCUITOS, (QDC- IL/T-2P-01) COM BARRAMENTO P/ 80A, EQUIPADO COM:  10 DISJUNTORES UNIPOLARES DE 16A +  01 DISJUNTOR TRIPOLAR DE 32A - GERAL + +   04 DPS 20KA - 275V + 30% ESPAÇO RESERVA, AG MONTAGENS ELÉTRICAS OU EQUIV.</t>
  </si>
  <si>
    <t>QDC_139</t>
  </si>
  <si>
    <t>13.5.1.24</t>
  </si>
  <si>
    <t>QUADRO DE DISTRIBUIÇÃO DE CIRCUITOS, (QDC- IL/T-2P-02) COM BARRAMENTO P/ 80A, EQUIPADO COM:  10 DISJUNTORES UNIPOLARES DE 16A +  01 DISJUNTOR TRIPOLAR DE 32A - GERAL + +   04 DPS 20KA - 275V + 30% ESPAÇO RESERVA, AG MONTAGENS ELÉTRICAS OU EQUIV.</t>
  </si>
  <si>
    <t>QDC_140</t>
  </si>
  <si>
    <t>13.5.1.25</t>
  </si>
  <si>
    <t>QUADRO DE FORÇA, (QF- IL/T-2P) COM BARRAMENTO P/ 120A, EQUIPADO COM:  02  DISJUNTORES  TRIPOLARES  DE 40A  +  01 DISJUNTOR TRIPOLAR DE 70A - GERAL  +   04 DPS 45KA - 275V + 04 FUSÍVEIS DIAZED DE 63A + 30% ESPAÇO RESERVA, AG MONTAGENS ELÉTRICAS OU EQUIV.</t>
  </si>
  <si>
    <t>QDC_141</t>
  </si>
  <si>
    <t>13.5.1.26</t>
  </si>
  <si>
    <t>QUADRO DE DISTRIBUIÇÃO DE CIRCUITOS, (QDC- EE-2P-01) COM BARRAMENTO P/ 80A, EQUIPADO COM:  09  DISJUNTORES UNIPOLARES DE 16A +  01 DISJUNTOR TRIPOLAR DE 40A - GERAL  +   04 DPS 20KA - 275V + 30% ESPAÇO RESERVA, AG MONTAGENS ELÉTRICAS OU EQUIV.</t>
  </si>
  <si>
    <t>QDC_142</t>
  </si>
  <si>
    <t>13.5.1.27</t>
  </si>
  <si>
    <t>QUADRO DE DISTRIBUIÇÃO DE CIRCUITOS, (QDC- EE-2P-02) COM BARRAMENTO P/ 80A, EQUIPADO COM:  11  DISJUNTORES UNIPOLARES DE 16A +  01 DISJUNTOR TRIPOLAR DE 50A - GERAL  +   04 DPS 20KA - 275V + 30% ESPAÇO RESERVA, AG MONTAGENS ELÉTRICAS OU EQUIV.</t>
  </si>
  <si>
    <t>QDC_143</t>
  </si>
  <si>
    <t>13.5.1.28</t>
  </si>
  <si>
    <t>QUADRO DE FORÇA, (QF-EE-2P) COM BARRAMENTO P/ 200A, EQUIPADO COM:  01  DISJUNTOR  TRIPOLAR  DE 50A  +  01  DISJUNTOR  TRIPOLAR  DE  63A + 01 DISJUNTOR TRIPOLAR DE 125A - GERAL  +   04 DPS 45KA - 275V + 04 FUSÍVEIS DIAZED DE 63A + 30% ESPAÇO RESERVA, AG MONTAGENS ELÉTRICAS OU EQUIV.</t>
  </si>
  <si>
    <t>QDC_144</t>
  </si>
  <si>
    <t>13.5.1.29</t>
  </si>
  <si>
    <t>13.5.1.30</t>
  </si>
  <si>
    <t>13.5.1.31</t>
  </si>
  <si>
    <t>13.5.1.32</t>
  </si>
  <si>
    <t>13.5.1.33</t>
  </si>
  <si>
    <t>13.5.1.34</t>
  </si>
  <si>
    <t>13.5.1.35</t>
  </si>
  <si>
    <t>13.5.1.36</t>
  </si>
  <si>
    <t>13.5.1.37</t>
  </si>
  <si>
    <t>13.5.1.38</t>
  </si>
  <si>
    <t>13.5.1.39</t>
  </si>
  <si>
    <t>13.5.1.40</t>
  </si>
  <si>
    <t>13.5.1.41</t>
  </si>
  <si>
    <t>13.5.1.42</t>
  </si>
  <si>
    <t>13.5.2</t>
  </si>
  <si>
    <t>13.5.2.1</t>
  </si>
  <si>
    <t>13.5.2.2</t>
  </si>
  <si>
    <t>13.5.2.3</t>
  </si>
  <si>
    <t>13.5.2.4</t>
  </si>
  <si>
    <t>13.5.2.5</t>
  </si>
  <si>
    <t>13.5.2.6</t>
  </si>
  <si>
    <t>13.5.2.7</t>
  </si>
  <si>
    <t>13.5.2.8</t>
  </si>
  <si>
    <t>13.5.3</t>
  </si>
  <si>
    <t>13.5.3.1</t>
  </si>
  <si>
    <t>LM Cab. estruturado 2 PAVIMENTO JFPB</t>
  </si>
  <si>
    <t>13.5.3.2</t>
  </si>
  <si>
    <t>13.5.3.3</t>
  </si>
  <si>
    <t>13.5.3.4</t>
  </si>
  <si>
    <t>13.5.3.5</t>
  </si>
  <si>
    <t>13.5.3.6</t>
  </si>
  <si>
    <t>13.5.3.7</t>
  </si>
  <si>
    <t>13.5.3.8</t>
  </si>
  <si>
    <t>13.5.3.9</t>
  </si>
  <si>
    <t>13.5.3.10</t>
  </si>
  <si>
    <t>13.5.3.11</t>
  </si>
  <si>
    <t>13.5.3.12</t>
  </si>
  <si>
    <t>13.5.3.13</t>
  </si>
  <si>
    <t>13.5.3.14</t>
  </si>
  <si>
    <t>13.5.3.15</t>
  </si>
  <si>
    <t>13.5.3.16</t>
  </si>
  <si>
    <t>13.5.3.17</t>
  </si>
  <si>
    <t>13.6</t>
  </si>
  <si>
    <t>PAVIMENTO 03</t>
  </si>
  <si>
    <t>13.6.1</t>
  </si>
  <si>
    <t>13.6.1.1</t>
  </si>
  <si>
    <t xml:space="preserve">JFPB- LM - ELÉTRICO -3  PAVIMENTO </t>
  </si>
  <si>
    <t>13.6.1.2</t>
  </si>
  <si>
    <t>13.6.1.3</t>
  </si>
  <si>
    <t>13.6.1.4</t>
  </si>
  <si>
    <t>13.6.1.5</t>
  </si>
  <si>
    <t>13.6.1.6</t>
  </si>
  <si>
    <t>13.6.1.7</t>
  </si>
  <si>
    <t>13.6.1.8</t>
  </si>
  <si>
    <t>13.6.1.9</t>
  </si>
  <si>
    <t>13.6.1.10</t>
  </si>
  <si>
    <t>13.6.1.11</t>
  </si>
  <si>
    <t>13.6.1.12</t>
  </si>
  <si>
    <t>13.6.1.13</t>
  </si>
  <si>
    <t>13.6.1.14</t>
  </si>
  <si>
    <t>13.6.1.15</t>
  </si>
  <si>
    <t>13.6.1.16</t>
  </si>
  <si>
    <t>13.6.1.17</t>
  </si>
  <si>
    <t>13.6.1.18</t>
  </si>
  <si>
    <t>13.6.1.19</t>
  </si>
  <si>
    <t>13.6.1.20</t>
  </si>
  <si>
    <t>13.6.1.21</t>
  </si>
  <si>
    <t>13.6.1.22</t>
  </si>
  <si>
    <t>13.6.1.23</t>
  </si>
  <si>
    <t>QUADRO DE DISTRIBUIÇÃO DE CIRCUITOS, (QDC- IL/T-3P-01) COM BARRAMENTO P/ 80A, EQUIPADO COM:  09 DISJUNTORES UNIPOLARES DE 16A +  01 DISJUNTOR UNIPOLAR DE 20A + 01 DISJUNTOR TRIPOLAR DE 32A - GERAL + +   04 DPS 20KA - 275V + 30% ESPAÇO RESERVA, AG MONTAGENS ELÉTRICAS OU EQUIV.</t>
  </si>
  <si>
    <t>QDC_145</t>
  </si>
  <si>
    <t>13.6.1.24</t>
  </si>
  <si>
    <t>QUADRO DE DISTRIBUIÇÃO DE CIRCUITOS, (QDC- IL/T-3P-02) COM BARRAMENTO P/ 80A, EQUIPADO COM:  10 DISJUNTORES UNIPOLARES DE 16A +  01 DISJUNTOR TRIPOLAR DE 32A - GERAL + +   04 DPS 20KA - 275V + 30% ESPAÇO RESERVA, AG MONTAGENS ELÉTRICAS OU EQUIV.</t>
  </si>
  <si>
    <t>QDC_146</t>
  </si>
  <si>
    <t>13.6.1.25</t>
  </si>
  <si>
    <t>AJUSTADO P/ EXEC PREVSITA</t>
  </si>
  <si>
    <t>QDC_147</t>
  </si>
  <si>
    <t>13.6.1.26</t>
  </si>
  <si>
    <t>QUADRO DE DISTRIBUIÇÃO DE CIRCUITOS, (QDC- EE-3P-01) COM BARRAMENTO P/ 80A, EQUIPADO COM:  07  DISJUNTORES UNIPOLARES DE 16A +  01 DISJUNTOR UNIPOLAR DE 20A + 01 DISJUNTOR TRIPOLAR DE 50A - GERAL  +   04 DPS 20KA - 275V + 30% ESPAÇO RESERVA, AG MONTAGENS ELÉTRICAS OU EQUIV.</t>
  </si>
  <si>
    <t>QDC_148</t>
  </si>
  <si>
    <t>13.6.1.27</t>
  </si>
  <si>
    <t>QUADRO DE DISTRIBUIÇÃO DE CIRCUITOS, (QDC- EE-3P-02) COM BARRAMENTO P/ 80A, EQUIPADO COM:  10  DISJUNTORES UNIPOLARES DE 16A +  01 DISJUNTOR TRIPOLAR DE 50A - GERAL  +   04 DPS 20KA - 275V + 30% ESPAÇO RESERVA, AG MONTAGENS ELÉTRICAS OU EQUIV.</t>
  </si>
  <si>
    <t>QDC_149</t>
  </si>
  <si>
    <t>13.6.1.28</t>
  </si>
  <si>
    <t>QUADRO DE FORÇA, (QF-EE-3P) COM BARRAMENTO P/ 200A, EQUIPADO COM:  02  DISJUNTORES  TRIPOLARES  DE  63A + 01 DISJUNTOR TRIPOLAR DE 125A - GERAL  +   04 DPS 45KA - 275V + 04 FUSÍVEIS DIAZED DE 63A + 30% ESPAÇO RESERVA, AG MONTAGENS ELÉTRICAS OU EQUIV.</t>
  </si>
  <si>
    <t>QDC_150</t>
  </si>
  <si>
    <t>13.6.1.29</t>
  </si>
  <si>
    <t>13.6.1.30</t>
  </si>
  <si>
    <t>13.6.1.31</t>
  </si>
  <si>
    <t>13.6.1.32</t>
  </si>
  <si>
    <t>13.6.1.33</t>
  </si>
  <si>
    <t>13.6.1.34</t>
  </si>
  <si>
    <t>13.6.1.35</t>
  </si>
  <si>
    <t>13.6.1.36</t>
  </si>
  <si>
    <t>13.6.1.37</t>
  </si>
  <si>
    <t>13.6.1.38</t>
  </si>
  <si>
    <t>13.6.1.39</t>
  </si>
  <si>
    <t>13.6.1.40</t>
  </si>
  <si>
    <t>13.6.1.41</t>
  </si>
  <si>
    <t>13.6.1.42</t>
  </si>
  <si>
    <t>13.6.1.43</t>
  </si>
  <si>
    <t>13.6.1.44</t>
  </si>
  <si>
    <t>13.6.2</t>
  </si>
  <si>
    <t>13.6.2.1</t>
  </si>
  <si>
    <t>13.6.2.2</t>
  </si>
  <si>
    <t>13.6.2.3</t>
  </si>
  <si>
    <t>13.6.2.4</t>
  </si>
  <si>
    <t>13.6.2.5</t>
  </si>
  <si>
    <t>13.6.2.6</t>
  </si>
  <si>
    <t>13.6.2.7</t>
  </si>
  <si>
    <t>13.6.2.8</t>
  </si>
  <si>
    <t>13.6.3</t>
  </si>
  <si>
    <t>13.6.3.1</t>
  </si>
  <si>
    <t>LM Cab. estruturado 3 Pavimento JFPB</t>
  </si>
  <si>
    <t>13.6.3.2</t>
  </si>
  <si>
    <t>13.6.3.3</t>
  </si>
  <si>
    <t>13.6.3.4</t>
  </si>
  <si>
    <t>13.6.3.5</t>
  </si>
  <si>
    <t>13.6.3.6</t>
  </si>
  <si>
    <t>13.6.3.7</t>
  </si>
  <si>
    <t>13.6.3.8</t>
  </si>
  <si>
    <t>13.6.3.9</t>
  </si>
  <si>
    <t>13.6.3.10</t>
  </si>
  <si>
    <t>13.6.3.11</t>
  </si>
  <si>
    <t>13.6.3.12</t>
  </si>
  <si>
    <t>13.6.3.13</t>
  </si>
  <si>
    <t xml:space="preserve">RACK EM CHAPA DE AÇO, PORTA COM VISOR DE ACRÍLICO, FECHAMENTOS LATERAIS E TRASEIRO, PLANOS DE MONTAGEM FRONTAL E TRASEIRO, PADRÃO 19”, ALTURA 44U E PROFUNDIDADE 670MM. </t>
  </si>
  <si>
    <t>13.6.3.14</t>
  </si>
  <si>
    <t>13.6.3.15</t>
  </si>
  <si>
    <t>13.6.3.16</t>
  </si>
  <si>
    <t>13.6.3.17</t>
  </si>
  <si>
    <t>13.6.3.18</t>
  </si>
  <si>
    <t>13.6.3.19</t>
  </si>
  <si>
    <t>13.6.3.20</t>
  </si>
  <si>
    <t>13.6.3.21</t>
  </si>
  <si>
    <t>13.6.3.22</t>
  </si>
  <si>
    <t>13.6.3.23</t>
  </si>
  <si>
    <t>13.7</t>
  </si>
  <si>
    <t>PAVIMENTO 04</t>
  </si>
  <si>
    <t>13.7.1</t>
  </si>
  <si>
    <t>13.7.1.1</t>
  </si>
  <si>
    <t xml:space="preserve">JFPB- LM - ELÉTRICO -4  PAVIMENTO </t>
  </si>
  <si>
    <t>13.7.1.2</t>
  </si>
  <si>
    <t>13.7.1.3</t>
  </si>
  <si>
    <t>13.7.1.4</t>
  </si>
  <si>
    <t>13.7.1.5</t>
  </si>
  <si>
    <t>13.7.1.6</t>
  </si>
  <si>
    <t>13.7.1.7</t>
  </si>
  <si>
    <t>13.7.1.8</t>
  </si>
  <si>
    <t>13.7.1.9</t>
  </si>
  <si>
    <t>13.7.1.10</t>
  </si>
  <si>
    <t>13.7.1.11</t>
  </si>
  <si>
    <t>CABO DE COBRE ISOLAMENTO ANTI-CHAMA, SEÇÃO 6 mm2, 450/750 V - FLEXÍVEL</t>
  </si>
  <si>
    <t>13.7.1.12</t>
  </si>
  <si>
    <t>13.7.1.13</t>
  </si>
  <si>
    <t>13.7.1.14</t>
  </si>
  <si>
    <t>13.7.1.15</t>
  </si>
  <si>
    <t>13.7.1.16</t>
  </si>
  <si>
    <t>13.7.1.17</t>
  </si>
  <si>
    <t>QUADRO DE DISTRIBUIÇÃO DE CIRCUITOS, (QDC- IL/T-4P) COM BARRAMENTO P/100A, EQUIPADO COM:  07 DISJUNTORES UNIPOLARES DE 16A +  02  DISJUNTORES  TRIPOLARES  DE 50A +  01 DISJUNTOR TRIPOLAR DE 63A - GERAL + +   04 DPS 20KA - 275V + 30% ESPAÇO RESERVA, AG MONTAGENS ELÉTRICAS OU EQUIV.</t>
  </si>
  <si>
    <t>QDC_151</t>
  </si>
  <si>
    <t>13.7.1.18</t>
  </si>
  <si>
    <t>QUADRO DE DISTRIBUIÇÃO DE CIRCUITOS, (QDC- APT) COM BARRAMENTO P/ 80A, EQUIPADO COM:  04  DISJUNTORES UNIPOLARES DE 16A +  03  DISJUNTORES  UNIPOLARES  DE 36A  +   01 DISJUNTOR TRIPOLAR DE 40A GERAL +  04 DPS 20KA - 275V + 30% ESPAÇO RESERVA, AG MONTAGENS ELÉTRICAS OU EQUIV.</t>
  </si>
  <si>
    <t>QDC_152</t>
  </si>
  <si>
    <t>13.7.1.19</t>
  </si>
  <si>
    <t>13.7.1.20</t>
  </si>
  <si>
    <t>13.7.1.21</t>
  </si>
  <si>
    <t>13.7.1.22</t>
  </si>
  <si>
    <t>13.7.1.23</t>
  </si>
  <si>
    <t>13.7.1.24</t>
  </si>
  <si>
    <t>13.7.1.25</t>
  </si>
  <si>
    <t>CONDULETE DE ALUMÍNIO, DIAM. 1",  SEM ROSCA, DE APARAFUSAR, MODELO "T"</t>
  </si>
  <si>
    <t>13.7.1.26</t>
  </si>
  <si>
    <t>CONDULETE DE ALUMÍNIO, DIAM. 1 1/2",  SEM ROSCA, DE APARAFUSAR, MODELO "LR"</t>
  </si>
  <si>
    <t>13.7.1.27</t>
  </si>
  <si>
    <t>CONDULETE DE ALUMÍNIO, DIAM. 1 1/2",  SEM ROSCA, DE APARAFUSAR, MODELO "LL"</t>
  </si>
  <si>
    <t>13.7.1.28</t>
  </si>
  <si>
    <t>13.7.1.29</t>
  </si>
  <si>
    <t>13.7.2</t>
  </si>
  <si>
    <t>13.7.2.1</t>
  </si>
  <si>
    <t>13.7.2.2</t>
  </si>
  <si>
    <t>13.7.2.3</t>
  </si>
  <si>
    <t>13.7.2.4</t>
  </si>
  <si>
    <t>13.7.2.5</t>
  </si>
  <si>
    <t>13.7.2.6</t>
  </si>
  <si>
    <t>ARANDELA FINA PARA ILUMINAÇÃO COM EFEITO DE FIO DE LUZ DIFUSA. FABRICADO EM PERFIL DE ALUMÍNIO PINTADO POR PINTURA EPÓXI OU VINÍLICA. DIFUSOR EM POLÍMERO. REF.: CODIGO 05 6474/S/A/226 FABRICANTE INTERPAM OU EQUIVALENTE</t>
  </si>
  <si>
    <t>13.7.2.7</t>
  </si>
  <si>
    <t>13.7.2.8</t>
  </si>
  <si>
    <t>13.7.2.9</t>
  </si>
  <si>
    <t>13.7.2.10</t>
  </si>
  <si>
    <t>13.7.3</t>
  </si>
  <si>
    <t>13.7.3.1</t>
  </si>
  <si>
    <t>ELETROCALHA PERFURADA GALVANIZADA ELETROLÍTICA CHAPA 14 - 200 X 100 MM COM TAMPA, PEÇA DE 3 METROS, INCLUSIVE CONEXÃO</t>
  </si>
  <si>
    <t>LM Cab. estruturado 4 Pavimento JFPB</t>
  </si>
  <si>
    <t>13.7.3.2</t>
  </si>
  <si>
    <t>"T" HORIZONTAL PARA ELETROCALHA 200 X 100MM,  EM CHAPA DE AÇO BITOLA 14, PRÉ-ZINCADO, ELETROPERFIL OU EQUIVALENTE</t>
  </si>
  <si>
    <t>13.7.3.3</t>
  </si>
  <si>
    <t>"L" HORIZONTAL PARA ELETROCALHA 200 X 100MM,  EM CHAPA DE AÇO BITOLA 14, PRÉ-ZINCADO, ELETROPERFIL OU EQUIVALENTE</t>
  </si>
  <si>
    <t>13.7.3.4</t>
  </si>
  <si>
    <t>13.7.3.5</t>
  </si>
  <si>
    <t>SUPORTE VERTICAL PARA ELETROCALHA 200 X 100MM, EM CHAPA DE AÇO BITOLA 14, PRÉ-ZINCADO,  ELETROPERFIL OU EQUIVALENTE</t>
  </si>
  <si>
    <t>13.7.3.6</t>
  </si>
  <si>
    <t>13.7.3.7</t>
  </si>
  <si>
    <t>13.7.3.8</t>
  </si>
  <si>
    <t>13.7.3.9</t>
  </si>
  <si>
    <t>13.7.3.10</t>
  </si>
  <si>
    <t>13.7.3.11</t>
  </si>
  <si>
    <t>13.7.3.12</t>
  </si>
  <si>
    <t>13.7.3.13</t>
  </si>
  <si>
    <t>13.7.3.14</t>
  </si>
  <si>
    <t>13.7.3.15</t>
  </si>
  <si>
    <t>CONDULETE DE ALUMÍNIO, MODELO "LR", DIAM 1", COM PARAFUSO</t>
  </si>
  <si>
    <t>13.7.3.16</t>
  </si>
  <si>
    <t>CONDULETE DE ALUMÍNIO, MODELO "T", DIAM 1", COM PARAFUSO</t>
  </si>
  <si>
    <t>13.7.3.17</t>
  </si>
  <si>
    <t>ELETRODUTO DE AÇO GALVANIZADO, DIAM. DE 1", PEÇA DE 3 METROS</t>
  </si>
  <si>
    <t>13.8</t>
  </si>
  <si>
    <t>PORTARIA 1</t>
  </si>
  <si>
    <t>13.8.1</t>
  </si>
  <si>
    <t>13.8.1.1</t>
  </si>
  <si>
    <t xml:space="preserve">JFPB- LM - ELÉTRICO - Portaria 01 </t>
  </si>
  <si>
    <t>13.8.1.2</t>
  </si>
  <si>
    <t>13.8.1.3</t>
  </si>
  <si>
    <t>13.8.1.4</t>
  </si>
  <si>
    <t>13.8.1.5</t>
  </si>
  <si>
    <t>13.8.1.6</t>
  </si>
  <si>
    <t>ELETRODUTO DE PVC FLEXÍVEL, D= Ø 1”. TIGRE OU EQUIV.</t>
  </si>
  <si>
    <t>13.8.1.7</t>
  </si>
  <si>
    <t>13.8.1.8</t>
  </si>
  <si>
    <t>13.8.1.9</t>
  </si>
  <si>
    <t>13.8.1.10</t>
  </si>
  <si>
    <t>13.8.1.11</t>
  </si>
  <si>
    <t>13.8.1.12</t>
  </si>
  <si>
    <t>13.8.1.13</t>
  </si>
  <si>
    <t>QUADRO DE DISTRIBUIÇÃO DE CIRCUITOS, (QDC- PORTARIA 01) COM BARRAMENTO P/80A, EQUIPADO COM:  04  DISJUNTORES UNIPOLARES DE 16A +  03 UNIPOLARES DE 20A +  02  DISJUNTORES  TRIPOLARES  DE 16A  + 01 DISJUNTOR TRIPOLAR DE 25A +  01 DISJUNTOR TRIPOLAR DE 36A - GERAL + +   04 DPS 20KA - 275V +  01 DR 30mA,  TETRAPOLAR DE 25A + 30% ESPAÇO RESERVA, AG MONTAGENS ELÉTRICAS OU EQUIV.</t>
  </si>
  <si>
    <t>QDC_153</t>
  </si>
  <si>
    <t>13.8.1.14</t>
  </si>
  <si>
    <t>13.8.1.15</t>
  </si>
  <si>
    <t>13.8.1.16</t>
  </si>
  <si>
    <t>13.8.1.17</t>
  </si>
  <si>
    <t>13.8.1.18</t>
  </si>
  <si>
    <t>13.8.1.19</t>
  </si>
  <si>
    <t>13.8.1.20</t>
  </si>
  <si>
    <t>CAIXA METÁLICA COM TAMPA (15x15x10)</t>
  </si>
  <si>
    <t>13.9</t>
  </si>
  <si>
    <t>PORTARIA 2</t>
  </si>
  <si>
    <t>13.9.1</t>
  </si>
  <si>
    <t>13.9.1.1</t>
  </si>
  <si>
    <t xml:space="preserve">JFPB- LM - ELÉTRICO - Portaria 02 </t>
  </si>
  <si>
    <t>13.9.1.2</t>
  </si>
  <si>
    <t>13.9.1.3</t>
  </si>
  <si>
    <t>13.9.1.4</t>
  </si>
  <si>
    <t>13.9.1.5</t>
  </si>
  <si>
    <t>13.9.1.6</t>
  </si>
  <si>
    <t>13.9.1.7</t>
  </si>
  <si>
    <t>13.9.1.8</t>
  </si>
  <si>
    <t>13.9.1.9</t>
  </si>
  <si>
    <t>13.9.1.10</t>
  </si>
  <si>
    <t>13.9.1.11</t>
  </si>
  <si>
    <t>13.9.1.12</t>
  </si>
  <si>
    <t>13.9.1.13</t>
  </si>
  <si>
    <t>QUADRO DE DISTRIBUIÇÃO DE CIRCUITOS, (QDC- PORTARIA 01) COM BARRAMENTO P/80A, EQUIPADO COM:  04  DISJUNTORES UNIPOLARES DE 16A + 02 DISJUNTORES UNIPOLARES 16A +  02  DISJUNTORES  TRIPOLARES  DE 16A  + 01 DISJUNTOR TRIPOLAR DE 25A +  01 DISJUNTOR TRIPOLAR DE 36A - GERAL + +   04 DPS 20KA - 275V +  01 DR 30mA,  TETRAPOLAR DE 25A + 30% ESPAÇO RESERVA, AG MONTAGENS ELÉTRICAS OU EQUIV.</t>
  </si>
  <si>
    <t>QDC_154</t>
  </si>
  <si>
    <t>13.9.1.14</t>
  </si>
  <si>
    <t>13.9.1.15</t>
  </si>
  <si>
    <t>13.9.1.16</t>
  </si>
  <si>
    <t>13.9.1.17</t>
  </si>
  <si>
    <t>13.9.1.18</t>
  </si>
  <si>
    <t>13.9.1.19</t>
  </si>
  <si>
    <t>13.9.1.20</t>
  </si>
  <si>
    <t>13.10</t>
  </si>
  <si>
    <t>ANEXO</t>
  </si>
  <si>
    <t>13.10.1</t>
  </si>
  <si>
    <t>13.10.1.1</t>
  </si>
  <si>
    <t xml:space="preserve">JFPB- LM - ELÉTRICO -Anexo </t>
  </si>
  <si>
    <t>13.10.1.2</t>
  </si>
  <si>
    <t>13.10.1.3</t>
  </si>
  <si>
    <t>13.10.1.4</t>
  </si>
  <si>
    <t>13.10.1.5</t>
  </si>
  <si>
    <t>INTERRUPTOR DE 1 TECLA PARALELO,  10A, INSTALADO EM CAIXA 2x4,  COMPLETO</t>
  </si>
  <si>
    <t>13.10.1.6</t>
  </si>
  <si>
    <t>13.10.1.7</t>
  </si>
  <si>
    <t xml:space="preserve">UN </t>
  </si>
  <si>
    <t>13.10.1.8</t>
  </si>
  <si>
    <t>13.10.1.9</t>
  </si>
  <si>
    <t>13.10.1.10</t>
  </si>
  <si>
    <t>13.10.1.11</t>
  </si>
  <si>
    <t>13.10.1.12</t>
  </si>
  <si>
    <t>13.10.1.13</t>
  </si>
  <si>
    <t>13.10.1.14</t>
  </si>
  <si>
    <t>QUADRO DE DISTRIBUIÇÃO DE CIRCUITOS, (QDC- ANEXO) COM BARRAMENTO P/80A, EQUIPADO COM:  07 DISJUNTORES UNIPOLARES DE 16A +  02  DISJUNTORES  BIPOLARES  DE 32A  + 01 DISJUNTOR TRIPOLAR DE 20A + 01 DISJUNTOR TRIPOLAR DE 40A +  01 DISJUNTOR TRIPOLAR DE 50A - GERAL + +   04 DPS 20KA - 275V +  01 DR 30mA,  TETRAPOLAR DE 40A + 30% ESPAÇO RESERVA, AG MONTAGENS ELÉTRICAS OU EQUIV.</t>
  </si>
  <si>
    <t>QDC_155</t>
  </si>
  <si>
    <t>13.10.1.15</t>
  </si>
  <si>
    <t>13.10.1.16</t>
  </si>
  <si>
    <t>13.10.1.17</t>
  </si>
  <si>
    <t>13.10.1.18</t>
  </si>
  <si>
    <t>13.10.1.19</t>
  </si>
  <si>
    <t>13.10.1.20</t>
  </si>
  <si>
    <t>13.10.1.21</t>
  </si>
  <si>
    <t>13.10.1.22</t>
  </si>
  <si>
    <t>DEMOLIÇÕES, ESCAVAÇÕES, RETIRADAS, DESMONTAGENS, REMOÇÕES E ESTRUTURA</t>
  </si>
  <si>
    <t>UNID</t>
  </si>
  <si>
    <t>FATOR</t>
  </si>
  <si>
    <t>QUANT</t>
  </si>
  <si>
    <t>2.1.1</t>
  </si>
  <si>
    <t>DEMOLIÇÃO DE ALVENARIA DE BLOCO FURADO, DE FORMA MANUAL, SEM REAPROVEITAMENTO. AF_12/2017</t>
  </si>
  <si>
    <t>M3</t>
  </si>
  <si>
    <t>ESCADA EXTERNA</t>
  </si>
  <si>
    <t>MURETA EXTERNA</t>
  </si>
  <si>
    <t>VOLUME DE DEMOLIÇÃO</t>
  </si>
  <si>
    <t>2.1.2</t>
  </si>
  <si>
    <t>DEMOLIÇÃO DE PILARES E VIGAS EM CONCRETO ARMADO, DE FORMA MECANIZADA COM MARTELETE, SEM REAPROVEITAMENTO. AF_12/2017</t>
  </si>
  <si>
    <t>ÁREA DE PISO EXTERNA (ACESSO) ADJACENTE À RAMPA</t>
  </si>
  <si>
    <t>2.1.3</t>
  </si>
  <si>
    <t>DEMOLIÇÃO DE REVESTIMENTO DE PAREDE</t>
  </si>
  <si>
    <t>ESTIMATIVA</t>
  </si>
  <si>
    <t>2.1.4</t>
  </si>
  <si>
    <t>RETIRADA DE PISO VINÍLICO (PISO ELEVADO)</t>
  </si>
  <si>
    <t>ÁREA DE PISO ELEVADO</t>
  </si>
  <si>
    <t>ÁREA DE RETIRADA</t>
  </si>
  <si>
    <t>2.1.5</t>
  </si>
  <si>
    <t>ESCAVAÇÃO MANUAL DE VALA COM PROFUNDIDADE MENOR OU IGUAL A 1,30 M. AF_02/2021</t>
  </si>
  <si>
    <t>ALMOXARIFADO/ARQUIVO</t>
  </si>
  <si>
    <t>WC</t>
  </si>
  <si>
    <t>VOLUME DE ESCAVAÇÃO</t>
  </si>
  <si>
    <t>2.1.6</t>
  </si>
  <si>
    <t>RETIRADA DE ESQUADRIAS EXISTENTES</t>
  </si>
  <si>
    <t>JANELAS DA FACHADA FRONTAL</t>
  </si>
  <si>
    <t>JANELA DO APOIO ADM</t>
  </si>
  <si>
    <t>JANELA DO GABINETE</t>
  </si>
  <si>
    <t>ÁREA DE RETIRADA DE ESQUADRIA</t>
  </si>
  <si>
    <t>2.1.7</t>
  </si>
  <si>
    <t>RETIRADA DE LOUÇAS SANITÁRIAS</t>
  </si>
  <si>
    <t>2.1.8</t>
  </si>
  <si>
    <t>RETIRADA DE METAIS SANITÁRIOS</t>
  </si>
  <si>
    <t>2.1.9</t>
  </si>
  <si>
    <t>RETIRADA DE BANCADAS E DIVISÓRIAS DE GRANITO</t>
  </si>
  <si>
    <t>DEM_022</t>
  </si>
  <si>
    <t>2.1.10</t>
  </si>
  <si>
    <t>REMOÇÃO DE FORROS DE DRYWALL, PVC E FIBROMINERAL, DE FORMA MANUAL, SEM REAPROVEITAMENTO. AF_12/2017</t>
  </si>
  <si>
    <t>ÁREA DE REMOÇÃO</t>
  </si>
  <si>
    <t>2.1.11</t>
  </si>
  <si>
    <t>RETIRADA DE DIVISÓRIAS COM REAPROVEITAMENTO</t>
  </si>
  <si>
    <t>IPOES</t>
  </si>
  <si>
    <t>010239</t>
  </si>
  <si>
    <t>CIRCULAÇÃO ASSESSORIA</t>
  </si>
  <si>
    <t>RECEPÇÃO</t>
  </si>
  <si>
    <t>ÁREA DE DESMONTAGEM COM REAPROVEITAMENTO</t>
  </si>
  <si>
    <t>2.1.12</t>
  </si>
  <si>
    <t>RETIRADA DE FORRO QUALQUER EM PLACAS OU TIRAS APOIADAS (COM REAPROVEITAMENTO)</t>
  </si>
  <si>
    <t>04.07.040</t>
  </si>
  <si>
    <t>2.1.13</t>
  </si>
  <si>
    <t>TRANSPORTE HORIZONTAL DE MATERIAL DE 1ªCATEGORIA OU ENTULHO, EM CARRINHOS,A 60,00M DE DISTANCIA,INCLUSIVE CARGA A PA</t>
  </si>
  <si>
    <t>EMOP</t>
  </si>
  <si>
    <t>05.001.0173-0</t>
  </si>
  <si>
    <t>TRANSPORTE HORIZONTAL DE 30,00 ATÉ 60,00M DE MATERIAIS À GRANEL - INCLUSIVE EMPOLAMENTO (FATOR 1,4)</t>
  </si>
  <si>
    <t>SUBITEM 18.1.1.1</t>
  </si>
  <si>
    <t>SUBITEM 18.1.1.2</t>
  </si>
  <si>
    <t>SUBITEM 18.1.1.3</t>
  </si>
  <si>
    <t>SUBITEM 18.1.1.4</t>
  </si>
  <si>
    <t>SUBITEM 18.1.1.5</t>
  </si>
  <si>
    <t>SUBITEM 18.1.1.6</t>
  </si>
  <si>
    <t>SUBITEM 18.1.1.7</t>
  </si>
  <si>
    <t>SUBITEM 18.1.1.9</t>
  </si>
  <si>
    <t>SUBITEM 18.1.1.10</t>
  </si>
  <si>
    <t>SUBITEM 18.1.1.11</t>
  </si>
  <si>
    <t>SUBITEM 18.1.1.12</t>
  </si>
  <si>
    <t>VOLUME TRANSPORTADO</t>
  </si>
  <si>
    <t>2.1.14</t>
  </si>
  <si>
    <t xml:space="preserve">RETIRADA DE ENTULHO DE OBRA COM CACAMBA DE ACO TIPO CONTAINER COM 5M3 DE CAPACIDADE,INCLUSIVE CARREGAMENTO,TRANSPORTE E DESCARREGAMENTO.CUSTO POR UNIDADE DE CACAMBA E INCLUI A TAXA PARA DESCARGA EM LOCAIS AUTORIZADOS	</t>
  </si>
  <si>
    <t>04.014.0095-0</t>
  </si>
  <si>
    <t>SUBITEM 18.1.1.13</t>
  </si>
  <si>
    <t>VOLUME DE ENTULHO</t>
  </si>
  <si>
    <t>2.1.15</t>
  </si>
  <si>
    <t>RETIRADA DE PISO ELEVADO</t>
  </si>
  <si>
    <t>SBC</t>
  </si>
  <si>
    <t>ESPERA</t>
  </si>
  <si>
    <t>ÁREA DE RETIRADA DE PISO ELEVADO</t>
  </si>
  <si>
    <t>2.1.16</t>
  </si>
  <si>
    <t>REMOÇÃO DE GUARDA-CORPO EM TUBO DE FERRO GALVANIZADO</t>
  </si>
  <si>
    <t>EMBASA</t>
  </si>
  <si>
    <t>JARDIM DE INVERNO</t>
  </si>
  <si>
    <t>ÁREA DE RETIRADA DE GUARDA-CORPO</t>
  </si>
  <si>
    <t>2.1.17</t>
  </si>
  <si>
    <t>RETIRADA DE BATENTE, CORRIMÃO OU PEÇAS LINEARES METÁLICAS, CHUMBADOS</t>
  </si>
  <si>
    <t>04.09.060</t>
  </si>
  <si>
    <t>ESCADA EXISTENTE</t>
  </si>
  <si>
    <t>ÁREA DE RETIRADA DE CORRIMÃO DE INOX</t>
  </si>
  <si>
    <t>PAREDES E PAINÉIS</t>
  </si>
  <si>
    <t>3.1.1</t>
  </si>
  <si>
    <t>ALVENARIA DE VEDAÇÃO DE BLOCOS CERÂMICOS FURADOS NA HORIZONTAL DE 9X19X19 CM (ESPESSURA 9 CM) E ARGAMASSA DE ASSENTAMENTO COM PREPARO EM BETONEIRA. AF_12/2021</t>
  </si>
  <si>
    <t>OAB/SEGURANÇA</t>
  </si>
  <si>
    <t>FACHADA/ACESSO</t>
  </si>
  <si>
    <t>ÁREA DE ALVENARIA</t>
  </si>
  <si>
    <t>3.1.2</t>
  </si>
  <si>
    <t>ALVENARIA DE VEDAÇÃO DE BLOCOS CERÂMICOS FURADOS NA VERTICAL DE 19X19X39 CM (ESPESSURA 19 CM) E ARGAMASSA DE ASSENTAMENTO COM PREPARO EM BETONEIRA. AF_12/2021</t>
  </si>
  <si>
    <t>CANTEIRO JARDIM</t>
  </si>
  <si>
    <t>BALDRAMES</t>
  </si>
  <si>
    <t>ESCADA DEGRAUS</t>
  </si>
  <si>
    <t>ESCADA BASES LATERAIS</t>
  </si>
  <si>
    <t>ESCADA FECHAMENTO FRONTAL</t>
  </si>
  <si>
    <t>ÁREA DE ALVENARIA DOBRADA</t>
  </si>
  <si>
    <t>3.1.3</t>
  </si>
  <si>
    <r>
      <rPr>
        <sz val="12"/>
        <color theme="1"/>
        <rFont val="Calibri"/>
        <family val="2"/>
      </rPr>
      <t>PAREDE DRYWALL ESP.78MM,ESTRUT.MONTANTES AUTOPORTANTES 48MM, ESPACADOS ENTRE SI A CADA 400MM,GUIAS HORIZONTAIS 48MM,AMBOS ACO GALV.ESP.0,5MM,C/DUAS CHAPAS GESSO ACARTONADO,</t>
    </r>
    <r>
      <rPr>
        <b/>
        <sz val="12"/>
        <color theme="1"/>
        <rFont val="Calibri"/>
        <family val="2"/>
      </rPr>
      <t>RU</t>
    </r>
    <r>
      <rPr>
        <sz val="12"/>
        <color theme="1"/>
        <rFont val="Calibri"/>
        <family val="2"/>
      </rPr>
      <t>(RESIST ENTE UMIDADE),ADICAO DE LA MINERAL,ESP.15MM,LARG.1200MM,C/TR ATAMENTO JUNTAS C/MASSA E FITA P/UNIF.DA SUPERF.DAS CHAPAS D E GESSO ACARTONADO.APLIC.EM AREA SECA E UMIDA.FORN.E COLOC.</t>
    </r>
  </si>
  <si>
    <t>12.016.0026-0</t>
  </si>
  <si>
    <t>ÁREA DE DRYWALL RU</t>
  </si>
  <si>
    <t>3.1.4</t>
  </si>
  <si>
    <t>PAREDE COM PLACAS DE GESSO ACARTONADO (DRYWALL), PARA USO INTERNO, COM DUAS FACES DUPLAS E ESTRUTURA METÁLICA COM GUIAS SIMPLES, COM VÃOS. AF_06/2017_PS</t>
  </si>
  <si>
    <t>ÁREA DE DRYWALL SD</t>
  </si>
  <si>
    <t>3.1.5</t>
  </si>
  <si>
    <t>DIVISÓRIA EM COMPENSADO NAVAL 20mm, FIXADA SOBRE ESTRUTURA METÁLICA</t>
  </si>
  <si>
    <t>REFORÇO DE LATERAL DE GABINETE DE JUIZ (COM LÃ DE VIDRO)</t>
  </si>
  <si>
    <t>BIOMBO PERÍCIA</t>
  </si>
  <si>
    <t>FECHAMENTO DA CIRCULAÇÃO</t>
  </si>
  <si>
    <t>ÁREA DE DIVISÓRIA EUCATEX</t>
  </si>
  <si>
    <t>3.1.6</t>
  </si>
  <si>
    <t>REINSTALAÇÃO DAS DIVISÓRIAS APROVEITADAS</t>
  </si>
  <si>
    <t>FECHAMENTO DO GABINETE DO JUIZ SUBSTITUTO</t>
  </si>
  <si>
    <t>3.1.7</t>
  </si>
  <si>
    <t>VIDRO TEMPERADO INCOLOR DE 8 mm</t>
  </si>
  <si>
    <t>26.02.040</t>
  </si>
  <si>
    <t>3.1.8</t>
  </si>
  <si>
    <t>FORNECIMENTO E INSTALAÇÃO DE BRISE METÁLICO DE ALUMÍNIO REF. 84F, 45° L, DA FIBROCELL OU SIMILAR</t>
  </si>
  <si>
    <t>3.1.9</t>
  </si>
  <si>
    <t>PAINEL EM ACM - ESTRUTURADO (FACHADAS)</t>
  </si>
  <si>
    <t>SEDOP</t>
  </si>
  <si>
    <t>061458</t>
  </si>
  <si>
    <t>3.2.1</t>
  </si>
  <si>
    <t>PORTA PIVOTANTE DE VIDRO TEMPERADO, ESPESSURA 10 MM, INCLUSIVE ACESSÓRIOS. AF_01/2021 (ADAPTADA)</t>
  </si>
  <si>
    <t>SAÍDA DE EMERGÊNCIA (ÁREA DE ESPERA)</t>
  </si>
  <si>
    <t>SUBSTITUIÇÃO PORTA SAÍDA DOS FUNDOS (CARTÓRIO)</t>
  </si>
  <si>
    <t>SUBSTITUIÇÃO PORTA SAÍDA DOS FUNDOS (CIRCULAÇÃO)</t>
  </si>
  <si>
    <t>CONFORME QUADRO DE ESQUADRIAS</t>
  </si>
  <si>
    <t>SEGURANÇA</t>
  </si>
  <si>
    <t>ÁREA DE PORTA PIVOTANTE DE VIDRO TEMPERADO, ESPESSURA 10 MM</t>
  </si>
  <si>
    <t>3.2.2</t>
  </si>
  <si>
    <t>PORTA DE CORRER/VIDRO C/ FERRAGENS (ADAPTADA)</t>
  </si>
  <si>
    <t>AGETOP CIVIL</t>
  </si>
  <si>
    <t>ENTRE ATENDIMENTO CARTÓRIO E ACESSO OAB</t>
  </si>
  <si>
    <t>ÁREA DE PORTA EM VIDRO TEMPERADO INCOLOR 8MM CORREDIÇA</t>
  </si>
  <si>
    <t>3.2.3</t>
  </si>
  <si>
    <t>INSTALAÇÃO DE VIDRO TEMPERADO, E = 10 MM, ENCAIXADO EM PERFIL U. AF_01/2021_PS</t>
  </si>
  <si>
    <t>BANDEIRA DA ENTRADA PRINCIPAL</t>
  </si>
  <si>
    <t>BANDEIRA DAS SAÍDAS DE EMERGÊNCIA FUNDOS</t>
  </si>
  <si>
    <t xml:space="preserve">ÁREA PAINEL DE VIDRO TEMPERADO </t>
  </si>
  <si>
    <t>3.2.4</t>
  </si>
  <si>
    <t>KIT DE PORTA-PRONTA DE MADEIRA EM ACABAMENTO MELAMÍNICO BRANCO, FOLHA LEVE OU MÉDIA, E BATENTE METÁLICO, 70X210CM, FIXAÇÃO COM ARGAMASSA - FORNECIMENTO E INSTALAÇÃO. AF_12/2019</t>
  </si>
  <si>
    <t>WC GAB JUIZ SUBST</t>
  </si>
  <si>
    <t>PORTAS DE 70CM</t>
  </si>
  <si>
    <t>3.2.5</t>
  </si>
  <si>
    <t xml:space="preserve">KIT DE PORTA-PRONTA DE MADEIRA EM ACABAMENTO MELAMÍNICO BRANCO, FOLHA LEVE OU MÉDIA, E BATENTE METÁLICO, 80X210CM, FIXAÇÃO COM ARGAMASSA - FORNECIMENTO E INSTALAÇÃO. AF_12/2019        </t>
  </si>
  <si>
    <t>OAB, SEGURANÇA, ALMOXARIFADO</t>
  </si>
  <si>
    <t>PORTAS DE 80CM</t>
  </si>
  <si>
    <t>3.2.6</t>
  </si>
  <si>
    <t>ESQUADRIA DE ALUMÍNIO E VIDRO</t>
  </si>
  <si>
    <t>SETOP</t>
  </si>
  <si>
    <t>ED-50962</t>
  </si>
  <si>
    <t>JANELA DO WC GAB JUIZ SUBST</t>
  </si>
  <si>
    <t>SUBSTITUIÇÃO DA JANELA DO GAB JUIZ SUBST</t>
  </si>
  <si>
    <t>CONTROLE DE ACESSO</t>
  </si>
  <si>
    <t>JANELA ALUMÍNIO E VIDRO</t>
  </si>
  <si>
    <t>3.3.1</t>
  </si>
  <si>
    <t>FORRO EM DRYWALL, PARA AMBIENTES COMERCIAIS, INCLUSIVE ESTRUTURA DE FIXAÇÃO. AF_05/2017_PS</t>
  </si>
  <si>
    <t>MÓDULOS DA PORÇÃO FRONTAL DA EDIFICAÇÃO</t>
  </si>
  <si>
    <t>ALMOXARIFADO</t>
  </si>
  <si>
    <t>ÁREA DE FORRO DRYWALL</t>
  </si>
  <si>
    <t>3.3.2</t>
  </si>
  <si>
    <t>COBERTURA C/ TELHA DE FIBROCIMENTO ONDULADAS C/ e=6mm, C/ MADEIRAMENTO, INCL.ELEMENTOS P/ FIXACAO E VEDACAO</t>
  </si>
  <si>
    <t>15.02.07</t>
  </si>
  <si>
    <t>COMPLEMENTO ÁREA DE SERVIÇO (SAÍDA FUNDOS)</t>
  </si>
  <si>
    <t>TELHADO FIBROCIMENTO</t>
  </si>
  <si>
    <t>3.3.3</t>
  </si>
  <si>
    <t>IMPERMEABILIZAÇÃO DE LAJE EXPOSTA MANTA ASFALTASTICA 3mm</t>
  </si>
  <si>
    <t>MANTA IMPERMEABILIZADORA</t>
  </si>
  <si>
    <t>3.3.4</t>
  </si>
  <si>
    <t>IMPERMEABILIZAÇÃO DE CANALETAS/VIGAS BALDRAME</t>
  </si>
  <si>
    <t>ÁREA DE BALDRAME 3.1.2</t>
  </si>
  <si>
    <t>IMPERMEABILIZAÇÃO DE BALDRAME</t>
  </si>
  <si>
    <t>3.4.1</t>
  </si>
  <si>
    <t>CHAPISCO APLICADO EM ALVENARIAS E ESTRUTURAS DE CONCRETO INTERNAS, COM COLHER DE PEDREIRO.  ARGAMASSA TRAÇO 1:3 COM PREPARO EM BETONEIRA 400L. AF_06/2014</t>
  </si>
  <si>
    <t>ARQUIVO/ALMOXARIFADO</t>
  </si>
  <si>
    <t>FACE INTERNA PAREDE FACHADA FRONTAL (OAB, SEGURANÇA, CONTROLE DE ACESSO)</t>
  </si>
  <si>
    <t>ABERTURAS DE JANELAS FACHADA FRONTAL (OAB, SEGURANÇA, CONTROLE DE ACESSO)</t>
  </si>
  <si>
    <t>ÁREA DE CHAPISCO</t>
  </si>
  <si>
    <t>3.4.2</t>
  </si>
  <si>
    <t>EMBOÇO, PARA RECEBIMENTO DE CERÂMICA, EM ARGAMASSA TRAÇO 1:2:8, PREPARO MANUAL, APLICADO MANUALMENTE EM FACES INTERNAS DE PAREDES, PARA AMBIENTE COM ÁREA  MAIOR QUE 10M2, ESPESSURA DE 20MM, COM EXECUÇÃO DE TALISCAS. AF_06/2014</t>
  </si>
  <si>
    <t>ÁREA DE EMBOÇO</t>
  </si>
  <si>
    <t>3.4.3</t>
  </si>
  <si>
    <t>REVESTIMENTO CERÂMICO PARA PISO OU PAREDE, 61 x 61 cm, C/ PISO PORCELANATO MERANO BRANCO, INCEPA OU SIMILAR, PEI 5, APLICADO COM ARGAMASSA INDUSTRIALIZADA AC-III, REJUNTADO, EXCLUSIVE REGULARIZAÇÃO DE BASE OU EMBOÇO</t>
  </si>
  <si>
    <t>WC GAB JUIZ SUBST - PAREDES</t>
  </si>
  <si>
    <t>REVESTIMENTO CERÂMICO</t>
  </si>
  <si>
    <t>3.5.1</t>
  </si>
  <si>
    <t>CONTRAPISO REGULADOR</t>
  </si>
  <si>
    <t>ÁREA FRONTAL</t>
  </si>
  <si>
    <t>ÁREA FRONTAL / CANTEIRO JARDIM ESQUINA</t>
  </si>
  <si>
    <t>ÁREA DE CONTRAPISO</t>
  </si>
  <si>
    <t>3.5.2</t>
  </si>
  <si>
    <t>REGULARIZAÇÃO DE BASE PARA REVEST. DE PISOS COM ARG. TRAÇO T4, ESP. MÉDIA = 2,5CM</t>
  </si>
  <si>
    <t>ÁREA FRONTAL (OAB, SEGURANÇA, CONTROLE DE ACESSO, ENTRADA PRINCIPAL)</t>
  </si>
  <si>
    <t>3.5.3</t>
  </si>
  <si>
    <t>REVESTIMENTO VINÍLICO, ESPESSURA DE 3,2 mm, PARA TRÁFEGO INTENSO, COM IMPERMEABILIZANTE ACRÍLICO</t>
  </si>
  <si>
    <t>APLICAÇÃO SOBRE PISO ELEVADO</t>
  </si>
  <si>
    <t>REVESTIMENTO DE PISO VINÍLICO</t>
  </si>
  <si>
    <t>3.5.4</t>
  </si>
  <si>
    <t>ARQUIVO/ALMOXARIFADO - PISO</t>
  </si>
  <si>
    <t>WC GAB JUIZ SUBST - PISO</t>
  </si>
  <si>
    <t>3.5.5</t>
  </si>
  <si>
    <t>Revestimento cerâmico para piso ou parede, 90 x 90 cm, porcelanato, natural, retificado, linha bianco carrara, Portobello ou similar, aplicado com argamassa industrializada ac-iii, rejuntado, exclusive regularização de base ou emboço</t>
  </si>
  <si>
    <t>OAB, SEGURANÇA, CONTROLE DE ACESSO, ESPERA, SALA DE AUDIÊNCIAS E CIRCULAÇÃO</t>
  </si>
  <si>
    <t>REVESTIMENTO PISO PORCELANATO</t>
  </si>
  <si>
    <t>3.5.6</t>
  </si>
  <si>
    <t>PISO ELEVADO EM PLACAS DE GRANITO, APOIADO EM PEDESTAIS REGULAVEIS DE POLIPROPILENO OU PVC DE ALTA RESISTENCIA, SEM LONGARINAS, COM ALTURA DE APROXIMADAMENTE 30cm. FORNECIMENTO E COLOCACAO</t>
  </si>
  <si>
    <t>15.05.35</t>
  </si>
  <si>
    <t>SUBSTITUIÇÃO DE 10% DA ÁREA EXISTENTE</t>
  </si>
  <si>
    <t>REVESTIMENTO PISO ELEVADO SALA VIP</t>
  </si>
  <si>
    <t>3.5.7</t>
  </si>
  <si>
    <t>FORNECIMENTO E INSTALAÇÃO DE RODAPÉ DE POLIESTIRENO, COM PVC, SANTA LUZIA, REF. 480, BRANCO, 15 cm</t>
  </si>
  <si>
    <t>LEVANTAMENTO RODAPÉ POLIESTIRENO</t>
  </si>
  <si>
    <t>RODAPÉ DE GRANITO</t>
  </si>
  <si>
    <t>3.5.8</t>
  </si>
  <si>
    <t>SOLEIRA EM GRANITO SÃO GABRIEL 20 cm</t>
  </si>
  <si>
    <t>130115 (ADAPTADA)</t>
  </si>
  <si>
    <t>ESTIMATIVA SOLEIRAS</t>
  </si>
  <si>
    <t>SOLEIRAS</t>
  </si>
  <si>
    <t>3.5.9</t>
  </si>
  <si>
    <t>ACABAMENTO COM CANTONEIRA DE ALUMÍNIO SEXTAVADA</t>
  </si>
  <si>
    <t>IOPES</t>
  </si>
  <si>
    <t>TRANSIÇÃO ENTRE PISOS DE PORCELANATO E VINÍLICO</t>
  </si>
  <si>
    <t>3.6.1</t>
  </si>
  <si>
    <t>ESPELHO CRISTAL</t>
  </si>
  <si>
    <t>3.6.2</t>
  </si>
  <si>
    <t>BANCADA EM GRANITO PRETO SÃO GABRIEL</t>
  </si>
  <si>
    <t>190404 (ADAPTADA)</t>
  </si>
  <si>
    <t xml:space="preserve">BANCADAS </t>
  </si>
  <si>
    <t>3.6.3</t>
  </si>
  <si>
    <t>EMASSAMENTO COM MASSA PVA DUAS DEMAOS</t>
  </si>
  <si>
    <t>AGETOP</t>
  </si>
  <si>
    <t>ALMOXARIFADO/DEPÓSITO/ARQUIVO</t>
  </si>
  <si>
    <t>FACE INTERNA FACHADA PRONTAL</t>
  </si>
  <si>
    <t>TETO ÁREA FRONTAL</t>
  </si>
  <si>
    <t>EMASSAMENTO</t>
  </si>
  <si>
    <t>3.6.4</t>
  </si>
  <si>
    <t>PINTURA PVA LATEX 2 DEMÃOS</t>
  </si>
  <si>
    <t>PINTURA DE TETO GERAL</t>
  </si>
  <si>
    <t>PINTURA PVA</t>
  </si>
  <si>
    <t>3.6.5</t>
  </si>
  <si>
    <t>GUARDA-CORPO EM TUBO DE AÇO INOX (NBR 9050)</t>
  </si>
  <si>
    <t>SBC (ADAPTADA)</t>
  </si>
  <si>
    <t>PEITORIS DA ÁREA EXTERNA</t>
  </si>
  <si>
    <t>LATERAIS DA ESCADA + CENTRAL</t>
  </si>
  <si>
    <t>GUARDA-CORPO INOX</t>
  </si>
  <si>
    <t>3.6.6</t>
  </si>
  <si>
    <t>CORRIMÃO EM AÇO INOX ø = 1 1/2", DUPLO, h = 90cm</t>
  </si>
  <si>
    <t>ORSE (ADAPTADA)</t>
  </si>
  <si>
    <t>ESCADA</t>
  </si>
  <si>
    <t>CORRIMÃO INOX</t>
  </si>
  <si>
    <t>3.6.7</t>
  </si>
  <si>
    <t>GRADIL EXTERNO DE PROTEÇÃO EM FERRO</t>
  </si>
  <si>
    <t>MURO EXTERNO LATERAL</t>
  </si>
  <si>
    <t>GRADIL DE FERRO</t>
  </si>
  <si>
    <t>3.6.8</t>
  </si>
  <si>
    <t>PINTURA EXTERNA ACRÍLICA TEXTURIZADA COM ANDAIME TUBULAR</t>
  </si>
  <si>
    <t>TEXTURA EXTERNA (ESTIMATIVA)</t>
  </si>
  <si>
    <t>PINTURA EXTERNA</t>
  </si>
  <si>
    <t>PINTURA LATEX ACRILICA 3 DEMAOS C/ SELADOR</t>
  </si>
  <si>
    <t>INSTALAÇÕES SANITÁRIAS</t>
  </si>
  <si>
    <t>3.7.1.1</t>
  </si>
  <si>
    <t>BACIA PARA CAIXA ACOPLADA EM LOUÇA COR BRANCO. MODELO P.210.017, LINHA QUADRA, FABRICANTE DECA OU EQUIVALENTE TÉCNICO, COM CAIXA ACOPLADA EM LOUÇA BRANCA, COM SISTEMA DE ACIONAMENTO HYDRA DUO. MODELO P.210.017, LINHA QUADRA, FABRICANTE DECA OU EQUIVALENTE TÉCNICO</t>
  </si>
  <si>
    <t>BACIAS SANITÁRIAS</t>
  </si>
  <si>
    <t>3.7.1.2</t>
  </si>
  <si>
    <t>CUBA DE LOUÇA DE EMBUTIR (OVAL OU CIRCULAR) INCLUSIVE SIFÃO CROMADO, VÁLVULA CROMADA PARA PIA E ENGATE CROMADO</t>
  </si>
  <si>
    <t>CUBAS</t>
  </si>
  <si>
    <t>3.7.2.1</t>
  </si>
  <si>
    <t>TOALHEIRO PLASTICO TIPO DISPENSER PARA PAPEL TOALHA INTERFOLHADO</t>
  </si>
  <si>
    <t>AGESUL</t>
  </si>
  <si>
    <t>DISPENSER</t>
  </si>
  <si>
    <t>3.7.2.2</t>
  </si>
  <si>
    <t>DISPENSER DE PAPEL HIGIÊNICO - LINHA ELEGANCE REF. DHE10 - SANTHER OU SIMILAR</t>
  </si>
  <si>
    <t>3.7.2.3</t>
  </si>
  <si>
    <t>BARRAS DE APOIO AÇO INOX (PCD)</t>
  </si>
  <si>
    <t>KIT BARRAS</t>
  </si>
  <si>
    <t>3.7.3.1</t>
  </si>
  <si>
    <t>REGISTRO DE GAVETA COM ACABAMENTO 1/2" - REF. 4900.C26.PQ - DECA OU SIMILAR</t>
  </si>
  <si>
    <t xml:space="preserve">REGISTRO DE GAVETA </t>
  </si>
  <si>
    <t>3.7.3.2</t>
  </si>
  <si>
    <t>DUCHA HIGIENICA COM REGISTRO E ACABAMENTO POLIDO DOCOL</t>
  </si>
  <si>
    <t>3.7.3.3</t>
  </si>
  <si>
    <t>TORNEIRA PARA LAVATÓRIO DE MESA COM FECHAMENTO AUTOMÁTICO - LINHA WATERPRESS, COR CROMADA, INCEPA OU SIMILAR</t>
  </si>
  <si>
    <t>3.7.3.4</t>
  </si>
  <si>
    <t>RALO CLICK INTELIGENTE INOX GRAFITE</t>
  </si>
  <si>
    <t>RALO CLICK</t>
  </si>
  <si>
    <t>3.7.3.5</t>
  </si>
  <si>
    <t>CHUVEIRO ELÉTRICO COMUM CORPO PLÁSTICO, TIPO DUCHA  FORNECIMENTO E INSTALAÇÃO. AF_01/2020</t>
  </si>
  <si>
    <t>3.7.4.1</t>
  </si>
  <si>
    <t>CAIXA SIFONADA PVC 100MM</t>
  </si>
  <si>
    <t>CAIXA SIFONADA</t>
  </si>
  <si>
    <t>3.7.4.2</t>
  </si>
  <si>
    <t>CAIXA DE PASSAGEM CONCRETO 0,70x0,70x0,55m</t>
  </si>
  <si>
    <t>CAIXA PASSAGEM</t>
  </si>
  <si>
    <t>3.7.4.3</t>
  </si>
  <si>
    <t xml:space="preserve">PONTO DE ESGOTO COM TUBO DE PVC RÍGIDO SOLDÁVEL DE Ø 100 mm (VASO SANITÁRIO)
 </t>
  </si>
  <si>
    <t>PONTO DE ESGOTO (100mm) VASO SANITÁRIO</t>
  </si>
  <si>
    <t>3.7.4.4</t>
  </si>
  <si>
    <t xml:space="preserve">PONTO DE ESGOTO COM TUBO DE PVC RÍGIDO SOLDÁVEL DE Ø 40 mm (LAVATÓRIOS, MICTÓRIOS, RALOS SIFONADOS, ETC)
 </t>
  </si>
  <si>
    <t>PONTO DE 100MM</t>
  </si>
  <si>
    <t>3.7.5.1</t>
  </si>
  <si>
    <t>PONTO DE ÁGUA FRIA EMBUTIDO, C/ MATERIAL PVC RÍGIDO SOLDÁVEL Ø 25 mm</t>
  </si>
  <si>
    <t>3.8</t>
  </si>
  <si>
    <t>INSTALAÇÕES ELÉTRICAS E DE LÓGICA</t>
  </si>
  <si>
    <t>3.8.1</t>
  </si>
  <si>
    <t>LUMINÁRIAS</t>
  </si>
  <si>
    <t>3.8.1.1</t>
  </si>
  <si>
    <t xml:space="preserve">LUMINÁRIA COMERCIAL CHANFRADA DE SOBREPOR COMPLETA, PARA DUAS (2) LÂMPADAS TUBULARES LED 120CM 2X18W-ØT8, TEMPERATURA DA COR 6500K </t>
  </si>
  <si>
    <t>ED-13338</t>
  </si>
  <si>
    <t>ESTIMATIVA C/ REAPROVEITAMENTO PARCIAL DAS EXISTENTES</t>
  </si>
  <si>
    <t>ARANDELA</t>
  </si>
  <si>
    <t>3.8.1.2</t>
  </si>
  <si>
    <t>PLAFON DE SOBREPOR BOX QUADRADO METAL AR70 11,7X11,7CM</t>
  </si>
  <si>
    <t>PLAFON</t>
  </si>
  <si>
    <t>3.8.1.3</t>
  </si>
  <si>
    <t>SPOT FLAT BRANCO EMBUTIR 1X50W PAR20 B65003BT NEWLINE</t>
  </si>
  <si>
    <t>SPOT</t>
  </si>
  <si>
    <t>3.8.1.4</t>
  </si>
  <si>
    <t>LUMINÁRIA COMERCIAL CHANFRADA DE SOBREPOR COMPLETA, PARA DUAS (2) LÂMPADAS TUBULARES LED 60CM 2X9W-ØT8, TEMPERATURA DA COR 6500K</t>
  </si>
  <si>
    <t>ED-13337</t>
  </si>
  <si>
    <t>3.8.1.5</t>
  </si>
  <si>
    <t>LUMINARIA - PERFIL LED EMBUTIR SLIM 2M P/ FITA LED COMPLETA</t>
  </si>
  <si>
    <t>PERFIS DE LED EMBUTIR ÁREA CONTROLE DE ACESSO/ENTRADA</t>
  </si>
  <si>
    <t>PERFIL LED</t>
  </si>
  <si>
    <t>3.8.1.6</t>
  </si>
  <si>
    <t>LUMINÁRIA PAINEL LED EMBUTIR 18W QUADRADA, 6000K DA G-LIGHT OU SIMILAR - REV.01_11/2021</t>
  </si>
  <si>
    <t>PAINEL DE EMBUTIR</t>
  </si>
  <si>
    <t>INTERRUPTORES E TOMADAS</t>
  </si>
  <si>
    <t>3.8.2.1</t>
  </si>
  <si>
    <t>PONTO ELÉTRICO DE TOMADA DE USO GERAL 2P+T (10A/250V) COM ELETRODUTO EMBUTIDO EM RASGOS NAS PAREDES, INCLUSO TOMADA, ELETRODUTO, CABO, RASGO, QUEBRA E CHUMBAMENTO. AF_11/2022</t>
  </si>
  <si>
    <t>ALMOXARIFADO/DEPÓSITO</t>
  </si>
  <si>
    <t>ARQUIVO</t>
  </si>
  <si>
    <t>OAB</t>
  </si>
  <si>
    <t>CONTROLE DE ACESSO/ESPERA</t>
  </si>
  <si>
    <t>PONTO TOMADA COMUM</t>
  </si>
  <si>
    <t>3.8.2.2</t>
  </si>
  <si>
    <t>PONTO ELÉTRICO DE TOMADA DE USO ESPECÍFICO 2P+T (20A/250V) COM ELETRODUTO EMBUTIDO EM RASGOS NAS PAREDES, INCLUSO TOMADA, ELETRODUTO, CABO, RASGO, QUEBRA E CHUMBAMENTO (EXCETO CHUVEIRO). AF_11/2022</t>
  </si>
  <si>
    <t>PONTO TOMADA ESPECIAL</t>
  </si>
  <si>
    <t>3.8.2.3</t>
  </si>
  <si>
    <t>PONTO ELÉTRICO DE ILUMINAÇÃO, COM INTERRUPTOR SIMPLES, COM ELETRODUTO EMBUTIDO EM RASGOS NAS PAREDES, INCLUSO TOMADA, ELETRODUTO, CABO, RASGO E CHUMBAMENTO (SEM LUMINÁRIA E LÂMPADA). AF_11/2022</t>
  </si>
  <si>
    <t>PONTO DE INTERRUPTOR 1 SEÇÃO</t>
  </si>
  <si>
    <t>3.8.2.4</t>
  </si>
  <si>
    <t>PONTO DE INTERRUPTOR 2 SEÇÃO</t>
  </si>
  <si>
    <t>3.8.2.5</t>
  </si>
  <si>
    <t>PONTO ELÉTRICO DE ILUMINAÇÃO, COM INTERRUPTOR PARALELO, COM ELETRODUTO EMBUTIDO EM RASGOS NAS PAREDES, ELETROFITA NO TETO, INCLUSO CAIXA ELÉTRICA, MÓDULO DE TOMADA, ELETRODUTO, ELETROFITA, CABO, RASGO, QUEBRA E CHUMBAMENTO (SEM LUMINÁRIA E LÂMPADA)</t>
  </si>
  <si>
    <t>104474 (ADAPTADA)</t>
  </si>
  <si>
    <t>Considerando que a composição concebe 2,8 m de eletrofita por unidade de ponto de iluminação</t>
  </si>
  <si>
    <t>PONTO DE INTERRUPTOR THREE WAY COM ELETROFITA NO TETO</t>
  </si>
  <si>
    <t>3.8.2.6</t>
  </si>
  <si>
    <t>PONTO ELÉTRICO DE ILUMINAÇÃO, COM INTERRUPTOR SIMPLES, COM ELETRODUTO EMBUTIDO EM RASGOS NAS PAREDES, ELETROFITA NO TETO, INCLUSO CAIXA ELÉTRICA, MÓDULO DE TOMADA, ELETRODUTO, ELETROFITA, CABO, RASGO, QUEBRA E CHUMBAMENTO (SEM LUMINÁRIA E LÂMPADA)</t>
  </si>
  <si>
    <t>93128 (ADAPTADA)</t>
  </si>
  <si>
    <t>PONTO DE INTERRUPTOR SIMPLES COM ELETROFITA NO TETO</t>
  </si>
  <si>
    <t>3.8.2.7</t>
  </si>
  <si>
    <t>Ponto de tomada 2p+t de sobrepor, 10 A, de uso geral, ABNT, c/canaleta plastica 20x10mm,"Sistema X", inclusive aterramento</t>
  </si>
  <si>
    <t>3.8.3.1</t>
  </si>
  <si>
    <t>CABO DE COBRE FLEXÍVEL ISOLADO, 2,5 MM², ANTI-CHAMA 450/750 V, PARA CIRCUITOS TERMINAIS</t>
  </si>
  <si>
    <t>CABO 2.5MM</t>
  </si>
  <si>
    <t>3.8.3.2</t>
  </si>
  <si>
    <t>CABO DE COBRE FLEXÍVEL ISOLADO, 4 MM², ANTI-CHAMA 450/750 V, PARA CIRCUITOS TERMINAIS</t>
  </si>
  <si>
    <t>CABO 4.0MM</t>
  </si>
  <si>
    <t>3.8.3.3</t>
  </si>
  <si>
    <t>CABO DE COBRE FLEXÍVEL ISOLADO, 25 MM², ANTI-CHAMA 0,6/1,0 KV, PARA REDE ENTERRADA DE DISTRIBUIÇÃO DE ENERGIA ELÉTRICA - FORNECIMENTO E INSTALAÇÃO. AF_12/2021</t>
  </si>
  <si>
    <t>3.8.3.4</t>
  </si>
  <si>
    <t>CABO DE COBRE FLEXÍVEL ISOLADO, 16 MM², ANTI-CHAMA 0,6/1,0 KV, PARA CIRCUITOS TERMINAIS - FORNECIMENTO E INSTALAÇÃO. AF_03/2023</t>
  </si>
  <si>
    <t>3.8.3.5</t>
  </si>
  <si>
    <t>ELETROFITA 3 PISTAS 750V 15A</t>
  </si>
  <si>
    <t>COTAÇÃO</t>
  </si>
  <si>
    <t>3.8.4.1</t>
  </si>
  <si>
    <t xml:space="preserve">ELETROCALHA LISA TIPO ""U"" 50x50mm CHAPA 20	</t>
  </si>
  <si>
    <t>ELETROCALHA 50X50MM</t>
  </si>
  <si>
    <t>3.8.4.2</t>
  </si>
  <si>
    <t>ELETRODUTO RÍGIDO ROSCÁVEL, PVC, DN 25 MM (3/4"), PARA CIRCUITOS TERMINAIS, INSTALADO EM PAREDE - FORNECIMENTO E INSTALAÇÃO. AF_03/2023</t>
  </si>
  <si>
    <t>ELETRODUTO  RÍGIDO</t>
  </si>
  <si>
    <t>3.8.4.3</t>
  </si>
  <si>
    <t>ELETRODUTO RÍGIDO ROSCÁVEL, PVC, DN 40 MM (1 1/4"), PARA CIRCUITOS TERMINAIS, INSTALADO EM PAREDE - FORNECIMENTO E INSTALAÇÃO. AF_03/2023</t>
  </si>
  <si>
    <t>ELETRODUTO CORRUGADO</t>
  </si>
  <si>
    <t>3.8.4.4</t>
  </si>
  <si>
    <t>FORNECIMENTO E INSTALAÇÃO DE CANALETE  RESISTENTE DE CHÃO 52X14 CINZA</t>
  </si>
  <si>
    <t>ORSE       (ADAPTADA)</t>
  </si>
  <si>
    <t>3.8.5.1</t>
  </si>
  <si>
    <t>QUADRO DE DISTRIBUIÇÃO DE ENERGIA EM CHAPA DE AÇO GALVANIZADO, DE EMBUTIR, COM BARRAMENTO TRIFÁSICO, PARA 18 DISJUNTORES DIN 100A - FORNECIMENTO E INSTALAÇÃO. AF_10/2020</t>
  </si>
  <si>
    <t>QUADRO</t>
  </si>
  <si>
    <t>3.8.5.2</t>
  </si>
  <si>
    <t>ENTRADA DE ENERGIA ELÉTRICA, AÉREA, TRIFÁSICA, COM CAIXA DE EMBUTIR, CABO DE 35 MM2 E DISJUNTOR DIN 50A (NÃO INCLUSO O POSTE DE CONCRETO). AF_07/2020_PS</t>
  </si>
  <si>
    <t>UND</t>
  </si>
  <si>
    <t>QUADRO MEDIDOR DE ENERGIA</t>
  </si>
  <si>
    <t>3.8.5.3</t>
  </si>
  <si>
    <t>Poste auxiliar p/entrada energia, trifasico, em ferro galvanizado d=3" e h=6,0m, completo</t>
  </si>
  <si>
    <t>3.8.5.4</t>
  </si>
  <si>
    <t>CABO DE COBRE FLEXÍVEL ISOLADO, 35 MM², ANTI-CHAMA 0,6/1,0 KV, PARA REDE ENTERRADA DE DISTRIBUIÇÃO DE ENERGIA ELÉTRICA - FORNECIMENTO E INSTALAÇÃO. AF_12/2021</t>
  </si>
  <si>
    <t>3.8.5.5</t>
  </si>
  <si>
    <t>DISJUNTOR TRIPOLAR TIPO NEMA, CORRENTE NOMINAL DE 60 ATÉ 100A - FORNECIMENTO E INSTALAÇÃO. AF_10/2020</t>
  </si>
  <si>
    <t>3.8.5.6</t>
  </si>
  <si>
    <t>DISJUNTOR TERMOMAGNÉTICO TRIPOLAR , CORRENTE NOMINAL DE 125A - FORNECIMENTO E INSTALAÇÃO. AF_10/2020</t>
  </si>
  <si>
    <t>3.8.6.1</t>
  </si>
  <si>
    <t>CABO ELETRÔNICO CATEGORIA 6, INSTALADO EM EDIFICAÇÃO INSTITUCIONAL - FORNECIMENTO E INSTALAÇÃO. AF_11/2019</t>
  </si>
  <si>
    <t>3.8.6.2</t>
  </si>
  <si>
    <t>TOMADA DE REDE RJ45 - FORNECIMENTO E INSTALAÇÃO. AF_11/2019</t>
  </si>
  <si>
    <t>PONTOS REDE RJ45</t>
  </si>
  <si>
    <t>3.8.6.3</t>
  </si>
  <si>
    <t>ELETROCALHA TIPO PERFILADO 50X50MM</t>
  </si>
  <si>
    <t>3.8.6.4</t>
  </si>
  <si>
    <t>ELETROCALHA TIPO PERFILADO 100X75MM</t>
  </si>
  <si>
    <t>ELETROCALHA 100X50MM</t>
  </si>
  <si>
    <t>3.8.6.5</t>
  </si>
  <si>
    <t>ELETRODUTO RÍGIDO ROSCÁVEL, PVC, DN 25 MM (3/4"), PARA CIRCUITOS TERMINAIS, INSTALADO EM FORRO</t>
  </si>
  <si>
    <t>3.8.6.6</t>
  </si>
  <si>
    <t>ELETRODUTO FLEXÍVEL CORRUGADO, PVC, DN 25 MM (3/4"), PARA CIRCUITOS TERMINAIS, INSTALADO EM PAREDE - FORNECIMENTO E INSTALAÇÃO. AF_03/2023</t>
  </si>
  <si>
    <t>CFTV - CÂMERAS DE SEGURANÇA E ACESSO FACIAL</t>
  </si>
  <si>
    <t>EQUIPAMENTOS</t>
  </si>
  <si>
    <t>CÂMERA HDCVI SPEED DOME VHD 3020 SD, INTELBRAS OU SIMILAR</t>
  </si>
  <si>
    <t>AMBIENTE EXTERNO</t>
  </si>
  <si>
    <t>CÂMERA INTELIGENTE SPEED-DOME</t>
  </si>
  <si>
    <t>CAMERA BULLET INFRAVER. MULTI HD 4X1 INTELBRAS VHD3230 B G7</t>
  </si>
  <si>
    <t>GUARITA PRINCIPAL</t>
  </si>
  <si>
    <t>GUARITA PRIVATIVA</t>
  </si>
  <si>
    <t>ACESSO GALPÃO</t>
  </si>
  <si>
    <t>CAMERA BULLET COM INTELIGÊNCIA</t>
  </si>
  <si>
    <t>CAMERA DOME FULL HD INFRAVERMELHO MULTI HD VHD 1220DG4</t>
  </si>
  <si>
    <t>INFORMÁTICA/SERVIDOR</t>
  </si>
  <si>
    <t>ATENDIMENTO/ACESSO</t>
  </si>
  <si>
    <t>SALA DE CONCILIAÇÃO/ANEXO</t>
  </si>
  <si>
    <t>CAMERA DOME</t>
  </si>
  <si>
    <t>CONTROLADOR FACIAL</t>
  </si>
  <si>
    <t>INTERNO</t>
  </si>
  <si>
    <t>CONTROLADOR DE ACESSO FACIAL - INTERNO</t>
  </si>
  <si>
    <t>EXTERNO</t>
  </si>
  <si>
    <t>CONTROLADOR DE ACESSO FACIAL - EXTERNO</t>
  </si>
  <si>
    <t>AR CONDICIONADO SPLIT ON/OFF, HI-WALL (PAREDE), 24000 BTUS/H, CICLO FRIO - INSTALAÇÃO. AF_11/2021_PE</t>
  </si>
  <si>
    <t>QUANTITATIVO</t>
  </si>
  <si>
    <t>AR CONDICIONADO SPLIT ON/OFF, HI-WALL (PAREDE), 12000 BTUS/H, CICLO FRIO - INSTALAÇÃO. AF_11/2021_PE</t>
  </si>
  <si>
    <t>AR CONDICIONADO SPLIT ON/OFF, HI-WALL (PAREDE), 18000 BTUS/H, CICLO FRIO - INSTALAÇÃO. AF_11/2021_PE</t>
  </si>
  <si>
    <t>AR CONDICIONADO SPLIT INVERTER, PISO TETO, 36000 BTU/H, CICLO FRIO - INSTALAÇÃO. AF_11/2021_PE</t>
  </si>
  <si>
    <t>3.9</t>
  </si>
  <si>
    <t>3.9.1</t>
  </si>
  <si>
    <t>3.9.1.1</t>
  </si>
  <si>
    <t>FORNECIMENTO E INSTALAÇAO DE CATRACA TIPO PEDESTAL CAP 3000 UC INTELBRAS, OU SIMILAR</t>
  </si>
  <si>
    <t>PROP_0001</t>
  </si>
  <si>
    <t>CATRACA</t>
  </si>
  <si>
    <t>3.9.1.2</t>
  </si>
  <si>
    <t>FORNECIMENTO DE SUPORTE PARA CONTROLADOR FACIAL INTELBRAS OU SIMILAR, INCLUSIVE FRETE</t>
  </si>
  <si>
    <t>PROP_0002</t>
  </si>
  <si>
    <t>SUPORTE PARA CONTROLADOR</t>
  </si>
  <si>
    <t>3.9.1.3</t>
  </si>
  <si>
    <t>FORNECIMENTO DE CONTROLADOR DE ACESSO POR RECONHECIMENTO FACIAL, INCLUSIVE FRETE</t>
  </si>
  <si>
    <t>PROP_0003</t>
  </si>
  <si>
    <t>SINALIZAÇÃO E ACESSIBILIDADE</t>
  </si>
  <si>
    <t>PINTURA DE PISO</t>
  </si>
  <si>
    <t>4.1.1</t>
  </si>
  <si>
    <t>PINTURA DE VAGA ACESSÍVEL NO ESTACIONAMENTO</t>
  </si>
  <si>
    <t>4.1.2</t>
  </si>
  <si>
    <t>PINTURA DE VAGA DE IDOSOS</t>
  </si>
  <si>
    <t>PINTURA FAIXA DEMARCAÇÃO ESTACIONAMENTO</t>
  </si>
  <si>
    <t>VAGAS FRONTAIS, LATERAIS E INTERNAS</t>
  </si>
  <si>
    <t>4.2.1</t>
  </si>
  <si>
    <t>ELEMENTO TÁTIL DE ALERTA, DE BASE PLANA PARA FIXAÇÃO AUTOADESIVA, COR CRUSHED ICE, DIMENSÃO DO GABARITO: 25x25CM, FAB.: ADVCOMM OU EQUIVALENTE TÉCNICO</t>
  </si>
  <si>
    <t>4.2.2</t>
  </si>
  <si>
    <t>ELEMENTO TÁTIL DIRECIONAL DE BASE PLANA PARA FIXAÇÃO AUTOADESIVA, COR CRUSHED ICE, DIMENSÃO DO GABARITO: 25x25CM, FAB.: ADVCOMM OU EQUIVALENTE TÉCNICO</t>
  </si>
  <si>
    <t>4.3.1</t>
  </si>
  <si>
    <t>FITA ANTIDERRAPANTE SAFETY-WALK 3M L = 5cm OU SIMILAR</t>
  </si>
  <si>
    <t>ESCADA ENTRADA PRINCIPAL</t>
  </si>
  <si>
    <t>4.3.2</t>
  </si>
  <si>
    <t>SINALIZAÇÃO - FAIXA PARA DEGRAUS EM BORRACHA, DIM 200 x 30mm</t>
  </si>
  <si>
    <t>4.3.3</t>
  </si>
  <si>
    <t>SINALIZAÇÃO PARA DEFICIENTES - PLACA EM BRAILLE - EM PVC (PS), DIM: 23 x 15 cm</t>
  </si>
  <si>
    <t>4.3.4</t>
  </si>
  <si>
    <t>PLACA EM AÇO INOX COM TEXTO EM BRAILLE PARA CORRIMÃO, FORNECIMENTO E INSTALAÇÃO</t>
  </si>
  <si>
    <t>4.3.5</t>
  </si>
  <si>
    <t>LETRA EM AÇO INOX ESCOVADO/POLIDO 25 x 25 cm - INSTALADO</t>
  </si>
  <si>
    <t>4.3.6</t>
  </si>
  <si>
    <t>LETRA EM AÇO INOX ESCOVADO/POLIDO 40 x 40 cm - INSTALADO</t>
  </si>
  <si>
    <t>COMBATE A INCÊNDIOS</t>
  </si>
  <si>
    <t>EXTINTORES E SINALIZAÇÃO</t>
  </si>
  <si>
    <t>5.1.1</t>
  </si>
  <si>
    <t xml:space="preserve">EXTINTOR DE INCÊNDIO PORTÁTIL COM CARGA DE ÁGUA PRESSURIZADA DE 10 L, CLASSE A - FORNECIMENTO E INSTALAÇÃO. AF_10/2020_PE
</t>
  </si>
  <si>
    <t>EXTINTOR</t>
  </si>
  <si>
    <t>5.1.2</t>
  </si>
  <si>
    <t>EXTINTOR DE INCÊNDIO PORTÁTIL COM CARGA DE PQS DE 4 KG, CLASSE BC - FORNECIMENTO E INSTALAÇÃO. AF_10/2020_PE</t>
  </si>
  <si>
    <t>EXTINTOR PQS</t>
  </si>
  <si>
    <t>5.1.3</t>
  </si>
  <si>
    <t>LUMINÁRIA DE EMERGÊNCIA, COM 30 LÂMPADAS LED DE 2 W, SEM REATOR - FORNECIMENTO E INSTALAÇÃO. AF_02/2020</t>
  </si>
  <si>
    <t xml:space="preserve">LUMINÁRIA DE EMERGÊNCIA </t>
  </si>
  <si>
    <t>5.1.4</t>
  </si>
  <si>
    <t>Placa de sinalizacao de seguranca contra incendio, fotoluminescente, quadrada, *20 x 20* cm, em pvc *2* mm anti-chamas (simbolos, cores e pictogramas conforme nbr 13434)</t>
  </si>
  <si>
    <t>PLACA DE SINALIZAÇÃO</t>
  </si>
  <si>
    <t>5.1.5</t>
  </si>
  <si>
    <t>Placa de indicativa de "EXTINTOR" em pvc, dim.: 20 x 20 cm</t>
  </si>
  <si>
    <t>PLACA EXTINTOR</t>
  </si>
  <si>
    <t>5.1.6</t>
  </si>
  <si>
    <t>PINTURA FAIXA DEMARCACAO AVISO EM PISO-(0,4m2)-EXTINTORES</t>
  </si>
  <si>
    <t>PINTURA EXTINTOR</t>
  </si>
  <si>
    <t>6.1</t>
  </si>
  <si>
    <t>PAINEIS E ESTRUTURA</t>
  </si>
  <si>
    <t>6.1.1</t>
  </si>
  <si>
    <t>PAINEL</t>
  </si>
  <si>
    <t>6.1.2</t>
  </si>
  <si>
    <t>PAINEL DE VIDRO TEMPERADO 10MM , INCOLOR, INCLUSIVE FERRAGENS E ACESSÓRIOS E INSTALAÇÃO - REV 01</t>
  </si>
  <si>
    <t>VIDRO</t>
  </si>
  <si>
    <t>6.1.3</t>
  </si>
  <si>
    <t>ESQUADRIAS DE FECHAMENTO DA RECEPÇÃO COM ESTRUTURA EM ALUMÍNIO E VIDRO TEMPERADO 10MM (LOBBY)</t>
  </si>
  <si>
    <t>PROP_0004</t>
  </si>
  <si>
    <t>ESTRUTURA</t>
  </si>
  <si>
    <t>6.1.4</t>
  </si>
  <si>
    <t>BANCADA EM MÁRMORE VERDE UBATUBA</t>
  </si>
  <si>
    <t>BANCADA</t>
  </si>
  <si>
    <t>COMPLEMENTAÇÃO DA OBRA</t>
  </si>
  <si>
    <t>7.1</t>
  </si>
  <si>
    <t>PROJETO AS BUILT</t>
  </si>
  <si>
    <t>7.1.1</t>
  </si>
  <si>
    <t>PROJETO "AS BUILT" DE INSTALAÇÕES ELÉTRICAS</t>
  </si>
  <si>
    <t>ÁREA TOTAL DE PROJETO</t>
  </si>
  <si>
    <t>8</t>
  </si>
  <si>
    <t>8.1</t>
  </si>
  <si>
    <t>LIMPEZA</t>
  </si>
  <si>
    <t>8.1.1</t>
  </si>
  <si>
    <t>LIMPEZA FINAL DE OBRA</t>
  </si>
  <si>
    <t>CURVA ABC CONSOLIDADA</t>
  </si>
  <si>
    <t>BASE</t>
  </si>
  <si>
    <t>QNTD</t>
  </si>
  <si>
    <t>PREÇO UNITÁRIO</t>
  </si>
  <si>
    <t>PREÇO TOTAL</t>
  </si>
  <si>
    <t>%</t>
  </si>
  <si>
    <t>%Acumulado</t>
  </si>
  <si>
    <t>CRONOGRAMA FÍSICO-FINANCEIRO</t>
  </si>
  <si>
    <t xml:space="preserve">                                                                                                                                                                                                                                                                                                                                                                                                                                                                                                                                                                                                                                                                                                                                                                                                                                                                                                                                                                                                                                                                                                                                                                                                                                                                                                                                                                                                                                                                                                                                                                                                                                                                                                                                                                                                                                                                                                                                                                                                                                                                                                                                                                                                                                                                                                                                                                                                                                                                                                                                                                                                                                                                                                                                                                                                                                                                                                                                                                                                                                                                                                                                                                                                                                                                                                                                                                                                                                                                                                                                                                                                                                                                                                                                                                                                                                                                                                                                                                                                                                                                                                                                                                                                                                                                                                                                                                                                                                                                                                                                                                                                                                                                                                                                                                                                                                                                                                                                                                                                                                                                                                                                                                                                                                                                                                                                                                                                                                                                                                                                                                                                                                                                                                                                                                                                                                                                                                                                                                                                                                                                                                                                                                                                                                                                                                                                                                                                                                                                                                                                                                                                                                                                                                                                                                                                                                                                                                                                                                                                                                                                                                                                                                                                                                                                                                                                                                                                                                                                                                                                                                                                                                                                                                                                                                                                                                                                                                                                                                                                                                                                                                                                                                                                                                                                                                                                                                                                                                                                                                                                                                                                                                                                                                                                                                                                                                                                                                                                                                                                                                                                                                                                                                                                                                                                                                                                                                                                                                                                                                                                                                                                                                                                                                                                                                                                                                                                                                                                                                                                                                                                                                                                                                                                                                                        </t>
  </si>
  <si>
    <t>DISCRIMINAÇÃO DOS SERVIÇOS</t>
  </si>
  <si>
    <t>VALOR ITEM</t>
  </si>
  <si>
    <t>RELAÇÃO</t>
  </si>
  <si>
    <t>ETAPAS</t>
  </si>
  <si>
    <t>TOTAL DO ITEM
(R$)</t>
  </si>
  <si>
    <t>Mês 1</t>
  </si>
  <si>
    <t>Mês 2</t>
  </si>
  <si>
    <t>Mês 3</t>
  </si>
  <si>
    <t>(R$)</t>
  </si>
  <si>
    <t>(%)</t>
  </si>
  <si>
    <t>TOTAIS GERAIS (R$ POR ETAPA/MEDIÇÃO)</t>
  </si>
  <si>
    <t>PORCENTAGENS EM RELAÇÃO AO VALOR TOTAL DA OBRA (%)</t>
  </si>
  <si>
    <t xml:space="preserve">TOTAIS ACUMULADOS </t>
  </si>
  <si>
    <t>PORCENTAGENS ACUMULADAS (%)</t>
  </si>
  <si>
    <t>RESPONSÁVEL TÉCNICO:</t>
  </si>
  <si>
    <t>Composições Analíticas com Preço Unitário</t>
  </si>
  <si>
    <t>Bancos</t>
  </si>
  <si>
    <t>Encargos Sociais</t>
  </si>
  <si>
    <t xml:space="preserve">SINAPI - 06/2023- Paraíba
ORSE - 09/2022 - Sergipe
</t>
  </si>
  <si>
    <t>Não Desonerado: embutido nos preços unitário dos insumos de mão de obra, de acordo com as bases.</t>
  </si>
  <si>
    <t>Composições Principais</t>
  </si>
  <si>
    <t xml:space="preserve"> 1.1.1.1 </t>
  </si>
  <si>
    <t>Código</t>
  </si>
  <si>
    <t>Banco</t>
  </si>
  <si>
    <t>Descrição</t>
  </si>
  <si>
    <t>Tipo</t>
  </si>
  <si>
    <t>Und</t>
  </si>
  <si>
    <t>Quant.</t>
  </si>
  <si>
    <t>Valor Unit</t>
  </si>
  <si>
    <t>Total</t>
  </si>
  <si>
    <t>Composição</t>
  </si>
  <si>
    <t xml:space="preserve"> 100305 </t>
  </si>
  <si>
    <t>ENGENHEIRO CIVIL JUNIOR COM ENCARGOS COMPLEMENTARES</t>
  </si>
  <si>
    <t>SEDI - SERVIÇOS DIVERSOS</t>
  </si>
  <si>
    <t>H</t>
  </si>
  <si>
    <t>Composição Auxiliar</t>
  </si>
  <si>
    <t xml:space="preserve"> 100296 </t>
  </si>
  <si>
    <t>CURSO DE CAPACITAÇÃO PARA ENGENHEIRO CIVIL JUNIOR (ENCARGOS COMPLEMENTARES) - HORISTA</t>
  </si>
  <si>
    <t>Insumo</t>
  </si>
  <si>
    <t xml:space="preserve"> 00034779 </t>
  </si>
  <si>
    <t>ENGENHEIRO CIVIL JUNIOR</t>
  </si>
  <si>
    <t>Mão de Obra</t>
  </si>
  <si>
    <t xml:space="preserve"> 00037372 </t>
  </si>
  <si>
    <t>EXAMES - HORISTA (COLETADO CAIXA)</t>
  </si>
  <si>
    <t>Outros</t>
  </si>
  <si>
    <t xml:space="preserve"> 00037373 </t>
  </si>
  <si>
    <t>SEGURO - HORISTA (COLETADO CAIXA)</t>
  </si>
  <si>
    <t>Taxas</t>
  </si>
  <si>
    <t xml:space="preserve"> 00043462 </t>
  </si>
  <si>
    <t>FERRAMENTAS - FAMILIA ENGENHEIRO CIVIL - HORISTA (ENCARGOS COMPLEMENTARES - COLETADO CAIXA)</t>
  </si>
  <si>
    <t>Equipamento</t>
  </si>
  <si>
    <t xml:space="preserve"> 00043486 </t>
  </si>
  <si>
    <t>EPI - FAMILIA ENGENHEIRO CIVIL - HORISTA (ENCARGOS COMPLEMENTARES - COLETADO CAIXA)</t>
  </si>
  <si>
    <t>MO sem LS =&gt;</t>
  </si>
  <si>
    <t>LS =&gt;</t>
  </si>
  <si>
    <t>MO com LS =&gt;</t>
  </si>
  <si>
    <t>Valor do BDI =&gt;</t>
  </si>
  <si>
    <t>Valor com BDI =&gt;</t>
  </si>
  <si>
    <t xml:space="preserve"> 1.1.1.2 </t>
  </si>
  <si>
    <t xml:space="preserve"> 90776 </t>
  </si>
  <si>
    <t>ENCARREGADO GERAL COM ENCARGOS COMPLEMENTARES</t>
  </si>
  <si>
    <t xml:space="preserve"> 95401 </t>
  </si>
  <si>
    <t>CURSO DE CAPACITAÇÃO PARA ENCARREGADO GERAL (ENCARGOS COMPLEMENTARES) - HORISTA</t>
  </si>
  <si>
    <t xml:space="preserve"> 00004083 </t>
  </si>
  <si>
    <t>ENCARREGADO GERAL DE OBRAS (HORISTA)</t>
  </si>
  <si>
    <t xml:space="preserve"> 00043463 </t>
  </si>
  <si>
    <t>FERRAMENTAS - FAMILIA ENCARREGADO GERAL - HORISTA (ENCARGOS COMPLEMENTARES - COLETADO CAIXA)</t>
  </si>
  <si>
    <t xml:space="preserve"> 00043487 </t>
  </si>
  <si>
    <t>EPI - FAMILIA ENCARREGADO GERAL - HORISTA (ENCARGOS COMPLEMENTARES - COLETADO CAIXA)</t>
  </si>
  <si>
    <t xml:space="preserve"> 100533 </t>
  </si>
  <si>
    <t>TECNICO DE EDIFICACOES COM ENCARGOS COMPLEMENTARES</t>
  </si>
  <si>
    <t xml:space="preserve"> 100535 </t>
  </si>
  <si>
    <t>CURSO DE CAPACITAÇÃO PARA TECNICO DE EDIFICACOES (ENCARGOS COMPLEMENTARES) - HORISTA</t>
  </si>
  <si>
    <t xml:space="preserve"> 00040945 </t>
  </si>
  <si>
    <t>TECNICO DE EDIFICACOES (HORISTA)</t>
  </si>
  <si>
    <t xml:space="preserve"> 00043469 </t>
  </si>
  <si>
    <t>FERRAMENTAS - FAMILIA TOPOGRAFO - HORISTA (ENCARGOS COMPLEMENTARES - COLETADO CAIXA)</t>
  </si>
  <si>
    <t xml:space="preserve"> 00043493 </t>
  </si>
  <si>
    <t>EPI - FAMILIA TOPOGRAFO - HORISTA (ENCARGOS COMPLEMENTARES - COLETADO CAIXA)</t>
  </si>
  <si>
    <t>MECANICO DE REFRIGERAÇÃO COM ENCARGOS COMPLEMENTARES</t>
  </si>
  <si>
    <t xml:space="preserve">CURSO DE CAPACITAÇÃO PARA MECÂNICO DE REFRIGERAÇÃO (ENCARGOS COMPLEMENTARES) - HORISTA       </t>
  </si>
  <si>
    <t>MECANICO DE REFRIGERACAO (HORISTA)</t>
  </si>
  <si>
    <t>MÃO DE OBRA</t>
  </si>
  <si>
    <t>ALIMENTACAO - MENSALISTA (COLETADO CAIXA - ENCARGOS COMPLEMENTARES)</t>
  </si>
  <si>
    <t>OUTROS</t>
  </si>
  <si>
    <t>TRANSPORTE - HORISTA (COLETADO CAIXA - ENCARGOS COMPLEMENTARES)</t>
  </si>
  <si>
    <t>SERVIÇOS</t>
  </si>
  <si>
    <t>EXAMES - HORISTA (COLETADO CAIXA - ENCARGOS COMPLEMENTARES)</t>
  </si>
  <si>
    <t>SEGURO - HORISTA (COLETADO CAIXA - ENCARGOS COMPLEMENTARES)</t>
  </si>
  <si>
    <t>TAXAS</t>
  </si>
  <si>
    <t>FERRAMENTAS - FAMILIA ELETRICISTA - MENSALISTA (ENCARGOS COMPLEMENTARES - COLETADO CAIXA)</t>
  </si>
  <si>
    <t>EPI - FAMILIA ELETRICISTA - MENSALISTA (ENCARGOS COMPLEMENTARES - COLETADO CAIXA)</t>
  </si>
  <si>
    <t xml:space="preserve"> 1.2.1.4</t>
  </si>
  <si>
    <t xml:space="preserve"> 98458 </t>
  </si>
  <si>
    <t>TAPUME COM COMPENSADO DE MADEIRA. AF_05/2018</t>
  </si>
  <si>
    <t>CANT - CANTEIRO DE OBRAS</t>
  </si>
  <si>
    <t>m²</t>
  </si>
  <si>
    <t xml:space="preserve"> 88239 </t>
  </si>
  <si>
    <t>AJUDANTE DE CARPINTEIRO COM ENCARGOS COMPLEMENTARES</t>
  </si>
  <si>
    <t xml:space="preserve"> 88262 </t>
  </si>
  <si>
    <t>CARPINTEIRO DE FORMAS COM ENCARGOS COMPLEMENTARES</t>
  </si>
  <si>
    <t xml:space="preserve"> 91692 </t>
  </si>
  <si>
    <t>SERRA CIRCULAR DE BANCADA COM MOTOR ELÉTRICO POTÊNCIA DE 5HP, COM COIFA PARA DISCO 10" - CHP DIURNO. AF_08/2015</t>
  </si>
  <si>
    <t>CHOR - CUSTOS HORÁRIOS DE MÁQUINAS E EQUIPAMENTOS</t>
  </si>
  <si>
    <t>CHP</t>
  </si>
  <si>
    <t xml:space="preserve"> 91693 </t>
  </si>
  <si>
    <t>SERRA CIRCULAR DE BANCADA COM MOTOR ELÉTRICO POTÊNCIA DE 5HP, COM COIFA PARA DISCO 10" - CHI DIURNO. AF_08/2015</t>
  </si>
  <si>
    <t>CHI</t>
  </si>
  <si>
    <t xml:space="preserve"> 94974 </t>
  </si>
  <si>
    <t>CONCRETO MAGRO PARA LASTRO, TRAÇO 1:4,5:4,5 (EM MASSA SECA DE CIMENTO/ AREIA MÉDIA/ BRITA 1) - PREPARO MANUAL. AF_05/2021</t>
  </si>
  <si>
    <t>FUES - FUNDAÇÕES E ESTRUTURAS</t>
  </si>
  <si>
    <t>m³</t>
  </si>
  <si>
    <t xml:space="preserve"> 00003992 </t>
  </si>
  <si>
    <t>TABUA APARELHADA *2,5 X 30* CM, EM MACARANDUBA, ANGELIM OU EQUIVALENTE DA REGIAO</t>
  </si>
  <si>
    <t>Material</t>
  </si>
  <si>
    <t xml:space="preserve"> 00004433 </t>
  </si>
  <si>
    <t>CAIBRO NAO APARELHADO  *7,5 X 7,5* CM, EM MACARANDUBA, ANGELIM OU EQUIVALENTE DA REGIAO -  BRUTA</t>
  </si>
  <si>
    <t xml:space="preserve"> 00005061 </t>
  </si>
  <si>
    <t>PREGO DE ACO POLIDO COM CABECA 18 X 27 (2 1/2 X 10)</t>
  </si>
  <si>
    <t>KG</t>
  </si>
  <si>
    <t xml:space="preserve"> 00043681 </t>
  </si>
  <si>
    <t>CHAPA/PAINEL DE MADEIRA COMPENSADA RESINADA (MADEIRITE RESINADO ROSA) PARA FORMA DE CONCRETO, DE 2200 x 1100 MM, E = 8 A 12 MM</t>
  </si>
  <si>
    <t>TAPUME COM TELHA METÁLICA. AF_05/2018</t>
  </si>
  <si>
    <t>TELHA TRAPEZOIDAL EM ACO ZINCADO, SEM PINTURA, ALTURA DE APROXIMADAMENTE 40 MM, ESPESSURA DE 0,50 MM E LARGURA UTIL DE 980 MM</t>
  </si>
  <si>
    <t xml:space="preserve"> 97622 </t>
  </si>
  <si>
    <t>SERP - SERVIÇOS PRELIMINARES</t>
  </si>
  <si>
    <t xml:space="preserve"> 88309 </t>
  </si>
  <si>
    <t>PEDREIRO COM ENCARGOS COMPLEMENTARES</t>
  </si>
  <si>
    <t xml:space="preserve"> 88316 </t>
  </si>
  <si>
    <t>SERVENTE COM ENCARGOS COMPLEMENTARES</t>
  </si>
  <si>
    <t>MARTELETE OU ROMPEDOR PNEUMÁTICO MANUAL, 28 KG, COM SILENCIADOR - CHP DIURNO. AF_07/2016</t>
  </si>
  <si>
    <t>MARTELETE OU ROMPEDOR PNEUMÁTICO MANUAL, 28 KG, COM SILENCIADOR - CHI DIURNO. AF_07/2016</t>
  </si>
  <si>
    <t>CABO DE ACO GALVANIZADO, DIAMETRO 9,53 MM (3/8"), COM ALMA DE FIBRA 6 X 25 F</t>
  </si>
  <si>
    <t>DEMOLIÇÃO DE REVESTIMENTO CERÂMICO, DE FORMA MANUAL, SEM REAPROVEITAMENTO. AF_12/2017</t>
  </si>
  <si>
    <t xml:space="preserve"> 88256 </t>
  </si>
  <si>
    <t>AZULEJISTA OU LADRILHISTA COM ENCARGOS COMPLEMENTARES</t>
  </si>
  <si>
    <t>DEMOLIÇÃO DE REVESTIMENTO CERÂMICO, DE FORMA MECANIZADA COM MARTELETE, SEM REAPROVEITAMENTO. AF_12/2017</t>
  </si>
  <si>
    <t xml:space="preserve">ESCAVAÇÃO MANUAL DE VALA COM PROFUNDIDADE MENOR OU IGUAL A 1,30 M. AF_02/2021
</t>
  </si>
  <si>
    <t>REMOÇÃO DE PORTAS, DE FORMA MANUAL, SEM REAPROVEITAMENTO. AF_12/2017</t>
  </si>
  <si>
    <t>REMOÇÃO DE LOUÇAS, DE FORMA MANUAL, SEM REAPROVEITAMENTO. AF_12/2017</t>
  </si>
  <si>
    <t>UNd</t>
  </si>
  <si>
    <t>ENCANADOR OU BOMBEIRO HIDRÁULICO COM ENCARGOS COMPLEMENTARES</t>
  </si>
  <si>
    <t>REMOÇÃO DE METAIS SANITÁRIOS, DE FORMA MANUAL, SEM REAPROVEITAMENTO. AF_12/2017</t>
  </si>
  <si>
    <t xml:space="preserve">REMOÇÃO DE FORROS DE DRYWALL, PVC E FIBROMINERAL, DE FORMA MANUAL, SEM REAPROVEITAMENTO. AF_12/2017
</t>
  </si>
  <si>
    <t>MONTADOR DE ESTRUTURA METÁLICA COM ENCARGOS COMPLEMENTARES</t>
  </si>
  <si>
    <t xml:space="preserve"> 103328 </t>
  </si>
  <si>
    <t>PARE - PAREDES/PAINEIS</t>
  </si>
  <si>
    <t xml:space="preserve"> 87292 </t>
  </si>
  <si>
    <t>ARGAMASSA TRAÇO 1:2:8 (EM VOLUME DE CIMENTO, CAL E AREIA MÉDIA ÚMIDA) PARA EMBOÇO/MASSA ÚNICA/ASSENTAMENTO DE ALVENARIA DE VEDAÇÃO, PREPARO MECÂNICO COM BETONEIRA 400 L. AF_08/2019</t>
  </si>
  <si>
    <t xml:space="preserve"> 00007271 </t>
  </si>
  <si>
    <t>BLOCO CERAMICO / TIJOLO VAZADO PARA ALVENARIA DE VEDACAO, 8 FUROS NA HORIZONTAL, DE 9 X 19 X 19 CM (L XA X C)</t>
  </si>
  <si>
    <t xml:space="preserve"> 00034557 </t>
  </si>
  <si>
    <t>TELA DE ACO SOLDADA GALVANIZADA/ZINCADA PARA ALVENARIA, FIO D = *1,20 A 1,70* MM, MALHA 15 X 15 MM, (C X L) *50 X 7,5* CM</t>
  </si>
  <si>
    <t xml:space="preserve"> 00037395 </t>
  </si>
  <si>
    <t>PINO DE ACO COM FURO, HASTE = 27 MM (ACAO DIRETA)</t>
  </si>
  <si>
    <t>CENTO</t>
  </si>
  <si>
    <t>TELA DE ACO SOLDADA GALVANIZADA/ZINCADA PARA ALVENARIA, FIO D = *1,20 A 1,70* MM, MALHA 15 X 15 MM, (C X L) *50 X 17,5* CM</t>
  </si>
  <si>
    <t>m</t>
  </si>
  <si>
    <t>BLOCO CERAMICO / TIJOLO VAZADO PARA ALVENARIA DE VEDACAO, FUROS NA VERTICAL, 19 X 19 X 39 CM (NBR 15270)</t>
  </si>
  <si>
    <t>PINO DE ACO COM ARRUELA CONICA, DIAMETRO ARRUELA = *23* MM E COMP HASTE = *27* MM (ACAO INDIRETA)</t>
  </si>
  <si>
    <t>PLACA / CHAPA DE GESSO ACARTONADO, STANDARD (ST), COR BRANCA, E = 12,5 MM, 1200 X 2400 MM (L X C)</t>
  </si>
  <si>
    <t>PERFIL GUIA, FORMATO U, EM ACO ZINCADO, PARA ESTRUTURA PAREDE DRYWALL, E = 0,5 MM, 70 X 3000 MM (L X C)</t>
  </si>
  <si>
    <t>PERFIL MONTANTE, FORMATO C, EM ACO ZINCADO, PARA ESTRUTURA PAREDE DRYWALL, E = 0,5 MM, 70 X 3000 MM (L X C)</t>
  </si>
  <si>
    <t>FITA DE PAPEL MICROPERFURADO, 50 X 150 MM, PARA TRATAMENTO DE JUNTAS DE CHAPA DE GESSO PARA DRYWALL</t>
  </si>
  <si>
    <t>FITA DE PAPEL REFORCADA COM LAMINA DE METAL PARA REFORCO DE CANTOS DE CHAPA DE GESSO PARA DRYWALL</t>
  </si>
  <si>
    <t>MASSA DE REJUNTE EM PO PARA DRYWALL, A BASE DE GESSO, SECAGEM RAPIDA, PARA TRATAMENTO DE JUNTAS DE CHAPA DE GESSO (NECESSITA ADICAO DE AGUA)</t>
  </si>
  <si>
    <t>PARAFUSO DRY WALL, EM ACO FOSFATIZADO, CABECA TROMBETA E PONTA AGULHA (TA), COMPRIMENTO 25 MM</t>
  </si>
  <si>
    <t>PARAFUSO DRY WALL, EM ACO FOSFATIZADO, CABECA TROMBETA E PONTA AGULHA (TA), COMPRIMENTO 45 MM</t>
  </si>
  <si>
    <t>PARAFUSO DRY WALL, EM ACO ZINCADO, CABECA LENTILHA E PONTA BROCA (LB), LARGURA 4,2 MM, COMPRIMENTO 13 MM</t>
  </si>
  <si>
    <t>PORTA PIVOTANTE DE VIDRO TEMPERADO, 90X210 CM, ESPESSURA 10 MM, INCLUSIVE ACESSÓRIOS. AF_01/2021</t>
  </si>
  <si>
    <t>ESQV - ESQUADRIAS/FERRAGENS/VIDROS</t>
  </si>
  <si>
    <t>VIDRACEIRO COM ENCARGOS COMPLEMENTARES</t>
  </si>
  <si>
    <t>CONJ. DE FERRAGENS PARA PORTA DE VIDRO TEMPERADO, EM ZAMAC CROMADO, CONTEMPLANDO DOBRADICA INF., DOBRADICA SUP., PIVO PARA DOBRADICA INF., PIVO PARA DOBRADICA SUP., FECHADURA CENTRAL EM ZAMC. CROMADO, CONTRA FECHADURA DE PRESSAO</t>
  </si>
  <si>
    <t>VIDRO TEMPERADO INCOLOR PARA PORTA DE ABRIR, E = 10 MM (SEM FERRAGENS E SEM COLOCACAO)</t>
  </si>
  <si>
    <t xml:space="preserve">INSTALAÇÃO DE VIDRO TEMPERADO, E = 10 MM, ENCAIXADO EM PERFIL U. AF_01/2021_PS
</t>
  </si>
  <si>
    <t>VIDRO TEMPERADO INCOLOR E = 10 MM, SEM COLOCACAO</t>
  </si>
  <si>
    <t>BUCHA DE NYLON SEM ABA S6, COM PARAFUSO DE 4,20 X 40 MM EM ACO ZINCADO COM ROSCA SOBERBA, CABECA CHATA E FENDA PHILLIPS</t>
  </si>
  <si>
    <t>PERFIL DE ALUMINIO ANODIZADO</t>
  </si>
  <si>
    <t>SILICONE ACETICO USO GERAL INCOLOR 280 G</t>
  </si>
  <si>
    <t>CARPINTEIRO DE ESQUADRIA COM ENCARGOS COMPLEMENTARES</t>
  </si>
  <si>
    <t>ARGAMASSA TRAÇO 1:3 (EM VOLUME DE CIMENTO E AREIA MÉDIA ÚMIDA), PREPARO MANUAL. AF_08/2019</t>
  </si>
  <si>
    <t>M³</t>
  </si>
  <si>
    <t>KIT PORTA PRONTA DE MADEIRA, FOLHA LEVE (NBR 15930) DE 600 X 2100 MM OU 700 X 2100 MM, DE 35 MM A 40 MM DE ESPESSURA, COM MARCO EM ACO, NUCLEO COLMEIA, CAPA LISA EM HDF, ACABAMENTO MELAMINICO BRANCO (INCLUI MARCO, ALIZARES, DOBRADICAS E FECHADURA)</t>
  </si>
  <si>
    <t>KIT DE PORTA-PRONTA DE MADEIRA EM ACABAMENTO MELAMÍNICO BRANCO, FOLHA LEVE OU MÉDIA, E BATENTE METÁLICO, 90X210CM, FIXAÇÃO COM ARGAMASSA - FORNECIMENTO E INSTALAÇÃO. AF_12/2019</t>
  </si>
  <si>
    <t>KIT PORTA PRONTA DE MADEIRA, FOLHA LEVE (NBR 15930) DE 900 X 2100 MM, DE 35 MM A 40 MM DE ESPESSURA, COM MARCO EM ACO, NUCLEO COLMEIA, CAPA LISA EM HDF, ACABAMENTO MELAMINICO BRANCO (INCLUI MARCO, ALIZARES, DOBRADICAS E FECHADURA)</t>
  </si>
  <si>
    <t>KIT DE PORTA-PRONTA DE MADEIRA EM ACABAMENTO MELAMÍNICO BRANCO, FOLHA LEVE OU MÉDIA, E BATENTE METÁLICO, 80X210CM, FIXAÇÃO COM ARGAMASSA - FORNECIMENTO E INSTALAÇÃO. AF_12/2019</t>
  </si>
  <si>
    <t>KIT PORTA PRONTA DE MADEIRA, FOLHA LEVE (NBR 15930) DE 800 X 2100 MM, DE 35 MM A 40 MM DE ESPESSURA, COM MARCO EM ACO, NUCLEO COLMEIA, CAPA LISA EM HDF, ACABAMENTO MELAMINICO BRANCO (INCLUI MARCO, ALIZARES, DOBRADICAS E FECHADURA)</t>
  </si>
  <si>
    <t>REVE - REVESTIMENTO E TRATAMENTO DE SUPERFÍCIES</t>
  </si>
  <si>
    <t xml:space="preserve">PERFIL CANALETA, FORMATO C, EM ACO ZINCADO, PARA ESTRUTURA FORRO DRYWALL, E = 0,5 MM, *46 X 18* (L X H), COMPRIMENTO 3 M	</t>
  </si>
  <si>
    <t>PENDURAL OU PRESILHA REGULADORA, EM ACO GALVANIZADO, COM CORPO, MOLA E REBITE, PARA PERFIL TIPO CANALETA DE ESTRUTURA EM FORROS DRYWALL</t>
  </si>
  <si>
    <t xml:space="preserve">FITA DE PAPEL REFORCADA COM LAMINA DE METAL PARA REFORCO DE CANTOS DE CHAPA DE GESSO PARA DRYWALL	</t>
  </si>
  <si>
    <t>PARAFUSO ZINCADO, AUTOBROCANTE, FLANGEADO, 4,2 MM X 19 MM</t>
  </si>
  <si>
    <t>ARAME GALVANIZADO 6 BWG, D = 5,16 MM (0,157 KG/M), OU 8 BWG, D = 4,19 MM (0,101 KG/M), OU 10 BWG, D = 3,40 MM (0,0713 KG/M)</t>
  </si>
  <si>
    <t>CHAPISCO APLICADO EM ALVENARIAS E ESTRUTURAS DE CONCRETO INTERNAS, COM COLHER DE PEDREIRO. ARGAMASSA TRAÇO 1:3 COM PREPARO EM BETONEIRA 400L. AF_10/2022</t>
  </si>
  <si>
    <t>ARGAMASSA TRAÇO 1:3 (EM VOLUME DE CIMENTO E AREIA GROSSA ÚMIDA) PARA CHAPISCO CONVENCIONAL, PREPARO MECÂNICO COM BETONEIRA 400 L. AF_08/2019</t>
  </si>
  <si>
    <t>EMBOÇO, PARA RECEBIMENTO DE CERÂMICA, EM ARGAMASSA TRAÇO 1:2:8, PREPARO MANUAL, APLICADO MANUALMENTE EM FACES INTERNAS DE PAREDES, PARA AMBIENTE COM ÁREA MAIOR QUE 10M2, ESPESSURA DE 20MM, COM EXECUÇÃO DE TALISCAS. AF_06/2014</t>
  </si>
  <si>
    <t>ARGAMASSA TRAÇO 1:2:8 (EM VOLUME DE CIMENTO, CAL E AREIA MÉDIA ÚMIDA) PARA EMBOÇO/MASSA ÚNICA/ASSENTAMENTO DE ALVENARIA DE VEDAÇÃO, PREPARO MANUAL. AF_08/2019</t>
  </si>
  <si>
    <t>CONTRAPISO EM ARGAMASSA TRAÇO 1:4 (CIMENTO E AREIA), PREPARO MECÂNICO COM BETONEIRA 400 L, APLICADO EM ÁREAS SECAS SOBRE LAJE, NÃO ADERIDO, ACABAMENTO NÃO REFORÇADO, ESPESSURA 5CM. AF_07/2021</t>
  </si>
  <si>
    <t>PISO - PISOS</t>
  </si>
  <si>
    <t>ARGAMASSA TRAÇO 1:4 (EM VOLUME DE CIMENTO E AREIA MÉDIA ÚMIDA) PARA CONTRAPISO, PREPARO MECÂNICO COM BETONEIRA 400 L. AF_08/2019</t>
  </si>
  <si>
    <t>RODAPÉ EM GRANITO, ALTURA 10 CM. AF_09/2020</t>
  </si>
  <si>
    <t>MARMORISTA/GRANITEIRO COM ENCARGOS COMPLEMENTARES</t>
  </si>
  <si>
    <t>RODAPE OU RODABANCADA EM GRANITO, POLIDO, TIPO ANDORINHA/ QUARTZ/ CASTELO/ CORUMBA OU OUTROS EQUIVALENTES DA REGIAO, H= 10 CM, E= *2,0* CM</t>
  </si>
  <si>
    <t>REJUNTE CIMENTICIO, QUALQUER COR</t>
  </si>
  <si>
    <t>ARGAMASSA COLANTE TIPO AC III</t>
  </si>
  <si>
    <t>PINTURA LÁTEX ACRÍLICA ECONÔMICA, APLICAÇÃO MANUAL EM PAREDES, DUAS DEMÃOS. AF_04/2023</t>
  </si>
  <si>
    <t>PINT - PINTURAS</t>
  </si>
  <si>
    <t>PINTOR COM ENCARGOS COMPLEMENTARES</t>
  </si>
  <si>
    <t>TINTA LATEX ACRILICA ECONOMICA, COR BRANCA</t>
  </si>
  <si>
    <t>L</t>
  </si>
  <si>
    <t>PAPELEIRA DE PAREDE EM METAL CROMADO SEM TAMPA, INCLUSO FIXAÇÃO. AF_01/2020</t>
  </si>
  <si>
    <t>INHI - INSTALAÇÕES HIDROS SANITÁRIAS</t>
  </si>
  <si>
    <t>PAPELEIRA DE PAREDE EM METAL CROMADO SEM TAMPA</t>
  </si>
  <si>
    <t>REGISTRO DE GAVETA BRUTO, LATÃO, ROSCÁVEL, 1/2", COM ACABAMENTO E CANOPLA CROMADOS - FORNECIMENTO E INSTALAÇÃO. AF_08/2021</t>
  </si>
  <si>
    <t>AUXILIAR DE ENCANADOR OU BOMBEIRO HIDRÁULICO COM ENCARGOS COMPLEMENTARES</t>
  </si>
  <si>
    <t>FITA VEDA ROSCA EM ROLOS DE 18 MM X 50 M (L X C)</t>
  </si>
  <si>
    <t>REGISTRO GAVETA COM ACABAMENTO E CANOPLA CROMADOS, SIMPLES, BITOLA 1/2 " (REF 1509)</t>
  </si>
  <si>
    <t>CHUVEIRO COMUM EM PLASTICO BRANCO, COM CANO, 3 TEMPERATURAS, 5500 W (110/220 V)</t>
  </si>
  <si>
    <t>FITA VEDA ROSCA EM ROLOS DE 18 MM X 10 M (L X C)</t>
  </si>
  <si>
    <t>CAIXA SIFONADA, PVC, DN 150 X 185 X 75 MM, JUNTA ELÁSTICA, FORNECIDA E INSTALADA EM RAMAL DE DESCARGA OU EM RAMAL DE ESGOTO SANITÁRIO. AF_08/2022</t>
  </si>
  <si>
    <t>ADESIVO PLASTICO PARA PVC, FRASCO COM *850* GR</t>
  </si>
  <si>
    <t>CAIXA SIFONADA, PVC, 150 X *185* X 75 MM, COM GRELHA QUADRADA, BRANCA</t>
  </si>
  <si>
    <t>SOLUCAO PREPARADORA / LIMPADORA PARA PVC, FRASCO COM 1000 CM3</t>
  </si>
  <si>
    <t>LIXA D'AGUA EM FOLHA, GRAO 100</t>
  </si>
  <si>
    <t>COMPOSIÇÃO PARAMÉTRICA DE PONTO ELÉTRICO DE TOMADA DE USO GERAL 2P+T (10A/250V) EM EDIFÍCIO RESIDENCIAL COM ELETRODUTO EMBUTIDO EM RASGOS NAS PAREDES, INCLUSO TOMADA, ELETRODUTO, CABO, RASGO, QUEBRA E CHUMBAMENTO. AF_11/2022</t>
  </si>
  <si>
    <t>INEL - INSTALAÇÃO ELÉTRICA/ELETRIFICAÇÃO E ILUMINAÇÃO EXTERNA</t>
  </si>
  <si>
    <t>RASGO EM ALVENARIA PARA ELETRODUTOS COM DIAMETROS MENORES OU IGUAIS A 40 MM. AF_05/2015</t>
  </si>
  <si>
    <t>QUEBRA EM ALVENARIA PARA INSTALAÇÃO DE CAIXA DE TOMADA (4X4 OU 4X2). AF_05/2015</t>
  </si>
  <si>
    <t>CHUMBAMENTO LINEAR EM ALVENARIA PARA RAMAIS/DISTRIBUIÇÃO COM DIÂMETROS MENORES OU IGUAIS A 40 MM. AF_05/2015</t>
  </si>
  <si>
    <t>ELETRODUTO FLEXÍVEL CORRUGADO REFORÇADO, PVC, DN 25 MM (3/4"), PARA CIRCUITOS TERMINAIS, INSTALADO EM LAJE - FORNECIMENTO E INSTALAÇÃO. AF_03/2023</t>
  </si>
  <si>
    <t>ELETRODUTO FLEXÍVEL CORRUGADO REFORÇADO, PVC, DN 25 MM (3/4"), PARA CIRCUITOS TERMINAIS, INSTALADO EM PAREDE - FORNECIMENTO E INSTALAÇÃO. AF_03/2023</t>
  </si>
  <si>
    <t>CABO DE COBRE FLEXÍVEL ISOLADO, 2,5 MM², ANTI-CHAMA 450/750 V, PARA CIRCUITOS TERMINAIS - FORNECIMENTO E INSTALAÇÃO. AF_03/2023</t>
  </si>
  <si>
    <t>CAIXA RETANGULAR 4" X 2" MÉDIA (1,30 M DO PISO), PVC, INSTALADA EM PAREDE - FORNECIMENTO E INSTALAÇÃO. AF_03/2023</t>
  </si>
  <si>
    <t>TOMADA BAIXA DE EMBUTIR (1 MÓDULO), 2P+T 10 A, INCLUINDO SUPORTE E PLACA - FORNECIMENTO E INSTALAÇÃO. AF_03/2023</t>
  </si>
  <si>
    <t>COMPOSIÇÃO PARAMÉTRICA DE PONTO ELÉTRICO DE TOMADA DE USO ESPECÍFICO 2P+T (20A/250V) EM EDIFÍCIO RESIDENCIAL COM ELETRODUTO EMBUTIDO EM RASGOS NAS PAREDES, INCLUSO TOMADA, ELETRODUTO, CABO, RASGO, QUEBRA E CHUMBAMENTO (EXCETO CHUVEIRO). AF_11/2022</t>
  </si>
  <si>
    <t xml:space="preserve">INHI - INSTALAÇÕES HIDROS SANITÁRIAS	</t>
  </si>
  <si>
    <t>TOMADA MÉDIA DE EMBUTIR (1 MÓDULO), 2P+T 20 A, INCLUINDO SUPORTE E PLACA - FORNECIMENTO E INSTALAÇÃO. AF_03/2023</t>
  </si>
  <si>
    <t>CABO DE COBRE FLEXÍVEL ISOLADO, 1,5 MM², ANTI-CHAMA 450/750 V, PARA CIRCUITOS TERMINAIS - FORNECIMENTO E INSTALAÇÃO. AF_03/2023</t>
  </si>
  <si>
    <t>CAIXA OCTOGONAL 3" X 3", PVC, INSTALADA EM LAJE - FORNECIMENTO E INSTALAÇÃO. AF_03/2023</t>
  </si>
  <si>
    <t>INTERRUPTOR SIMPLES (1 MÓDULO), 10A/250V, INCLUINDO SUPORTE E PLACA - FORNECIMENTO E INSTALAÇÃO. AF_03/2023</t>
  </si>
  <si>
    <t>PONTO ELÉTRICO DE ILUMINAÇÃO, COM INTERRUPTOR PARALELO, COM ELETRODUTO EMBUTIDO EM RASGOS NAS PAREDES, INCLUSO TOMADA, ELETRODUTO, CABO, RASGO E CHUMBAMENTO (SEM LUMINÁRIA E LÂMPADA)</t>
  </si>
  <si>
    <t>INTERRUPTOR PARALELO (1 MÓDULO), 10A/250V, INCLUINDO SUPORTE E PLACA - FORNECIMENTO E INSTALAÇÃO. AF_03/2023</t>
  </si>
  <si>
    <t>PONTO ELÉTRICO DE ILUMINAÇÃO, COM INTERRUPTOR SIMPLES, COM ELETRODUTO EMBUTIDO EM RASGOS NAS PAREDES, INCLUSO TOMADA, ELETRODUTO, CABO, RASGO E CHUMBAMENTO (SEM LUMINÁRIA E LÂMPADA)</t>
  </si>
  <si>
    <t>ELETRODUTO FLEXÍVEL CORRUGADO, PVC, DN 20 MM (1/2"), PARA CIRCUITOS TERMINAIS, INSTALADO EM LAJE - FORNECIMENTO E INSTALAÇÃO. AF_12/2015</t>
  </si>
  <si>
    <t>ELETRODUTO FLEXÍVEL CORRUGADO, PVC, DN 20 MM (1/2"), PARA CIRCUITOS TERMINAIS, INSTALADO EM PAREDE - FORNECIMENTO E INSTALAÇÃO. AF_12/2015</t>
  </si>
  <si>
    <t>ELETROFITA 2 PISTAS 750V 15A</t>
  </si>
  <si>
    <t>CAIXA OCTOGONAL 3" X 3", PVC, INSTALADA EM LAJE - FORNECIMENTO E INSTALAÇÃO. AF_12/2015</t>
  </si>
  <si>
    <t>INTERRUPTOR SIMPLES (2 MÓDULOS), 10A/250V, INCLUINDO SUPORTE E PLACA - FORNECIMENTO E INSTALAÇÃO. AF_12/2015</t>
  </si>
  <si>
    <t xml:space="preserve">AUXILIAR DE ELETRICISTA COM ENCARGOS COMPLEMENTARES	</t>
  </si>
  <si>
    <t xml:space="preserve">SEDI - SERVIÇOS DIVERSOS	</t>
  </si>
  <si>
    <t>ELETRICISTA COM ENCARGOS COMPLEMENTARES</t>
  </si>
  <si>
    <t>CABO DE COBRE, FLEXIVEL, CLASSE 4 OU 5, ISOLACAO EM PVC/A, ANTICHAMA BWF-B, 1 CONDUTOR, 450/750 V, SECAO NOMINAL 2,5 MM2</t>
  </si>
  <si>
    <t>FITA ISOLANTE ADESIVA ANTICHAMA, USO ATE 750 V, EM ROLO DE 19 MM X 5 M</t>
  </si>
  <si>
    <t>CABO DE COBRE FLEXÍVEL ISOLADO, 4 MM², ANTI-CHAMA 450/750 V, PARA CIRCUITOS TERMINAIS - FORNECIMENTO E INSTALAÇÃO. AF_03/2023</t>
  </si>
  <si>
    <t>CABO DE COBRE, FLEXIVEL, CLASSE 4 OU 5, ISOLACAO EM PVC/A, ANTICHAMA BWF-B, 1 CONDUTOR, 450/750 V, SECAO NOMINAL 4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</si>
  <si>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</si>
  <si>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16 MM2</t>
  </si>
  <si>
    <t>ELETRODUTO RÍGIDO ROSCÁVEL, PVC, DN 25 MM (3/4"), PARA CIRCUITOS TERMINAIS, INSTALADO EM FORRO - FORNECIMENTO E INSTALAÇÃO. AF_03/2023</t>
  </si>
  <si>
    <t>ELETRODUTO DE PVC RIGIDO ROSCAVEL DE 3/4 ", SEM LUVA</t>
  </si>
  <si>
    <t>00002674</t>
  </si>
  <si>
    <t>ELETRODUTO DE PVC RIGIDO ROSCAVEL DE 1 1/4 ", SEM LUVA</t>
  </si>
  <si>
    <t>ARGAMASSA TRAÇO 1:1:6 (EM VOLUME DE CIMENTO, CAL E AREIA MÉDIA ÚMIDA) PARA EMBOÇO/MASSA ÚNICA/ASSENTAMENTO DE ALVENARIA DE VEDAÇÃO, PREPARO MANUAL. AF_08/2019</t>
  </si>
  <si>
    <t>AUXILIAR DE ELETRICISTA COM ENCARGOS COMPLEMENTARES</t>
  </si>
  <si>
    <t>QUADRO DE DISTRIBUICAO COM BARRAMENTO TRIFASICO, DE EMBUTIR, EM CHAPA DE ACO GALVANIZADO, PARA 18 DISJUNTORES DIN, 100 A, INCLUINDO BARRAMENTO</t>
  </si>
  <si>
    <t>LUVA PARA ELETRODUTO, PVC, ROSCÁVEL, DN 40 MM (1 1/4"), PARA CIRCUITOS TERMINAIS, INSTALADA EM PAREDE - FORNECIMENTO E INSTALAÇÃO. AF_03/2023</t>
  </si>
  <si>
    <t>un</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</si>
  <si>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</si>
  <si>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</si>
  <si>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DISJUNTOR TRIPOLAR TIPO DIN, CORRENTE NOMINAL DE 50A - FORNECIMENTO E INSTALAÇÃO. AF_10/2020</t>
  </si>
  <si>
    <t>CORDOALHA DE COBRE NU 50 MM², ENTERRADA, SEM ISOLADOR - FORNECIMENTO E INSTALAÇÃO. AF_12/2017</t>
  </si>
  <si>
    <t>HASTE DE ATERRAMENTO 3/4 PARA SPDA - FORNECIMENTO E INSTALAÇÃO. AF_12/2017</t>
  </si>
  <si>
    <t>ASSENTAMENTO DE POSTE DE CONCRETO COM COMPRIMENTO NOMINAL DE 9 M, CARGA NOMINAL MENOR OU IGUAL A 1000 DAN, ENGASTAMENTO SIMPLES COM 1,5 M DE SOLO (NÃO INCLUI FORNECIMENTO). AF_11/2019</t>
  </si>
  <si>
    <t>CAIXA INTERNA/EXTERNA DE MEDICAO PARA 1 MEDIDOR TRIFASICO, COM VISOR, EM CHAPA DE ACO 18 USG (PADRAO DA CONCESSIONARIA LOCAL)</t>
  </si>
  <si>
    <t>ARMACAO VERTICAL COM HASTE E CONTRA-PINO, EM CHAPA DE ACO GALVANIZADO 3/16", COM 1 ESTRIBO, SEM ISOLADOR</t>
  </si>
  <si>
    <t>ISOLADOR DE PORCELANA, TIPO ROLDANA, DIMENSOES DE *72* X *72* MM, PARA USO EM BAIXA TENSAO</t>
  </si>
  <si>
    <t>PARAFUSO DE FERRO POLIDO, SEXTAVADO, COM ROSCA PARCIAL, DIAMETRO 5/8", COMPRIMENTO 6", COM PORCA E ARRUELA DE PRESSAO MEDIA</t>
  </si>
  <si>
    <t>ARRUELA LISA, REDONDA, DE LATAO POLIDO, DIAMETRO NOMINAL 5/8", DIAMETRO EXTERNO = 34 MM, DIAMETRO DO FURO = 17 MM, ESPESSURA = *2,5* MM</t>
  </si>
  <si>
    <t>CONECTOR METALICO TIPO PARAFUSO FENDIDO (SPLIT BOLT), PARA CABOS ATE 95 MM2</t>
  </si>
  <si>
    <t>FITA METALICA PERFURADA, L = *18* MM, ROLO DE 30 M, CARGA RECOMENDADA = *30* KGF</t>
  </si>
  <si>
    <t>CAIXA DE INSPECAO PARA ATERRAMENTO E PARA RAIOS, EM POLIPROPILENO, DIAMETRO = 300 MM X ALTURA = 400 MM</t>
  </si>
  <si>
    <t>VERGALHAO ZINCADO ROSCA TOTAL, 1/4 " (6,3 MM)</t>
  </si>
  <si>
    <t>PORCA ZINCADA, SEXTAVADA, DIAMETRO 1/4"</t>
  </si>
  <si>
    <t>TERMINAL A COMPRESSAO EM COBRE ESTANHADO PARA CABO 25 MM2, 1 FURO E 1 COMPRESSAO, PARA PARAFUSO DE FIXACAO M8</t>
  </si>
  <si>
    <t>DISJUNTOR TIPO NEMA, TRIPOLAR 10 ATE 50A, TENSAO MAXIMA DE 415 V</t>
  </si>
  <si>
    <t>TERMINAL A COMPRESSAO EM COBRE ESTANHADO PARA CABO 50 MM2, 1 FURO E 1 COMPRESSAO, PARA PARAFUSO DE FIXACAO M8</t>
  </si>
  <si>
    <t>DISJUNTOR TERMOMAGNETICO TRIPOLAR 125A</t>
  </si>
  <si>
    <t>CABO DE COBRE, FLEXIVEL, CLASSE 4 OU 5, ISOLACAO EM PVC/A, ANTICHAMA BWF-B, COBERTURA PVC-ST1, ANTICHAMA BWF-B, 1 CONDUTOR, 0,6/1 KV, SECAO NOMINAL 35 MM2</t>
  </si>
  <si>
    <t>INES - INSTALAÇÕES ESPECIAIS</t>
  </si>
  <si>
    <t>00039599</t>
  </si>
  <si>
    <t>CABO DE REDE, PAR TRANCADO UTP, 4 PARES, CATEGORIA 6 (CAT 6), ISOLAMENTO PVC (LSZH)</t>
  </si>
  <si>
    <t xml:space="preserve"> 98307 </t>
  </si>
  <si>
    <t xml:space="preserve"> 88247 </t>
  </si>
  <si>
    <t xml:space="preserve"> 88264 </t>
  </si>
  <si>
    <t xml:space="preserve"> 00038083 </t>
  </si>
  <si>
    <t>TOMADA RJ45, 8 FIOS, CAT 5E, CONJUNTO MONTADO PARA EMBUTIR 4" X 2" (PLACA + SUPORTE + MODULO)</t>
  </si>
  <si>
    <t xml:space="preserve">ELETRODUTO RÍGIDO ROSCÁVEL, PVC, DN 25 MM (3/4"), PARA CIRCUITOS TERMINAIS, INSTALADO EM FORRO - FORNECIMENTO E INSTALAÇÃO. AF_03/2023
</t>
  </si>
  <si>
    <t>ELETRODUTO PVC FLEXIVEL CORRUGADO, COR AMARELA, DE 25 MM</t>
  </si>
  <si>
    <t xml:space="preserve">PINTURA DE PISO COM TINTA EPÓXI, APLICAÇÃO MANUAL, 2 DEMÃOS, INCLUSO PRIMER EPÓXI. AF_05/2021
</t>
  </si>
  <si>
    <t xml:space="preserve">SEDI - SERVIÇOS DIVERSOS        </t>
  </si>
  <si>
    <t>ENCARGOS COMPLEMENTARES - SERVENTE</t>
  </si>
  <si>
    <t>h</t>
  </si>
  <si>
    <t>DILUENTE EPOXI</t>
  </si>
  <si>
    <t>TINTA EPOXI BASE AGUA PREMIUM, BRANCA</t>
  </si>
  <si>
    <t>FITA CREPE ROLO DE 25 MM X 50 M</t>
  </si>
  <si>
    <t>PRIMER EPOXI / EPOXIDICO</t>
  </si>
  <si>
    <t>EXTINTOR DE INCÊNDIO PORTÁTIL COM CARGA DE ÁGUA PRESSURIZADA DE 10 L, CLASSE A - FORNECIMENTO E INSTALAÇÃO. AF_10/2020_PE</t>
  </si>
  <si>
    <t>BUCHA DE NYLON, DIAMETRO DO FURO 8 MM, COMPRIMENTO 40 MM, COM PARAFUSO DE ROSCA SOBERBA, CABECA CHATA, FENDA SIMPLES, 4,8 X 50 MM</t>
  </si>
  <si>
    <t>EXTINTOR DE INCENDIO PORTATIL COM CARGA DE AGUA PRESSURIZADA DE 10 L, CLASSE A</t>
  </si>
  <si>
    <t>EXTINTOR DE INCENDIO PORTATIL COM CARGA DE PO QUIMICO SECO (PQS) DE 4 KG, CLASSE BC</t>
  </si>
  <si>
    <t>LUMINARIA DE EMERGENCIA 30 LEDS, POTENCIA 2 W, BATERIA DE LITIO, AUTONOMIA DE 6 HORAS</t>
  </si>
  <si>
    <r>
      <rPr>
        <b/>
        <sz val="16"/>
        <color theme="1"/>
        <rFont val="Calibri"/>
        <family val="2"/>
      </rPr>
      <t>CCU (COMPOSIÇÃO DE CUSTOS UNITÁRIA)</t>
    </r>
    <r>
      <rPr>
        <sz val="16"/>
        <color theme="1"/>
        <rFont val="Calibri"/>
        <family val="2"/>
      </rPr>
      <t xml:space="preserve"> - Não SINAPI</t>
    </r>
  </si>
  <si>
    <t>OBR_001</t>
  </si>
  <si>
    <t>1.2.1.5</t>
  </si>
  <si>
    <t>INSTALAÇÕES ELÉTRICAS PROVISÓRAS PARA CONTAINER</t>
  </si>
  <si>
    <t>MATERIAIS</t>
  </si>
  <si>
    <t>DISCRIMINAÇÃO</t>
  </si>
  <si>
    <t>P. UNITÁRIO</t>
  </si>
  <si>
    <t>P. TOTAL</t>
  </si>
  <si>
    <t>SUBTOTAL</t>
  </si>
  <si>
    <t>COMPOSIÇÕES AUXILIARES</t>
  </si>
  <si>
    <t>OBR_002</t>
  </si>
  <si>
    <t>1.2.1.6</t>
  </si>
  <si>
    <t>INSTALAÇÕES HIDROSSANITÁRIAS PROVISÓRIAS PARA CONTAINERS</t>
  </si>
  <si>
    <t>OBR_003</t>
  </si>
  <si>
    <t>1.2.1.7</t>
  </si>
  <si>
    <t>MOBILIZAÇÃO E DESMOBILIZAÇÃO DE CONTAINER</t>
  </si>
  <si>
    <t>2.1.1.9</t>
  </si>
  <si>
    <t>ORSE / 4657</t>
  </si>
  <si>
    <t>Locação de container - Escritório com banheiro - 6,20 x 2,40m - Rev 02_02/2022</t>
  </si>
  <si>
    <t>Aluguel de container - Escritório com banheiro - 6,20 x 2,40m, equipado com Ar condicionado mês</t>
  </si>
  <si>
    <t>ORSE / 4656</t>
  </si>
  <si>
    <t>Locação de container - Banheiro com chuveiros e vasos - 4,30 x 2,30m</t>
  </si>
  <si>
    <t>LOCACAO DE CONTAINER 2,30 X 4,30 M, ALT. 2,50 M, PARA SANITARIO, COM 3 BACIAS, 4 CHUVEIROS, 1 LAVATORIO E 1 MICTORIO (NAO INCLUI MOBILIZACAO/DESMOBILIZACAO)</t>
  </si>
  <si>
    <t xml:space="preserve"> IOPES / 10239</t>
  </si>
  <si>
    <t>010101</t>
  </si>
  <si>
    <t xml:space="preserve">AJUDANTE (AJUDANTE PRATICO - SINDUSCON) (LABOR)	</t>
  </si>
  <si>
    <t>010111</t>
  </si>
  <si>
    <t xml:space="preserve">CARPINTEIRO (OFICIAL - SINDUSCON) (LABOR)	</t>
  </si>
  <si>
    <t>CPOS / 04.07.040</t>
  </si>
  <si>
    <t>RETIRADA DE FORRO QUALQUER EM PLACAS OU TIRAS APOIADAS</t>
  </si>
  <si>
    <t>B.01.000.010111</t>
  </si>
  <si>
    <t xml:space="preserve">Carpinteiro       </t>
  </si>
  <si>
    <t xml:space="preserve">B.01.000.010112	</t>
  </si>
  <si>
    <t xml:space="preserve">Ajudante de carpinteiro </t>
  </si>
  <si>
    <t>EMOP / 05.001.0173-0</t>
  </si>
  <si>
    <t>01999</t>
  </si>
  <si>
    <t xml:space="preserve">MAO DE OBRA DE SERVENTE DA CONSTRUCAO CI VIL, INCLUSIVE ENCARGOS SOCIAIS     </t>
  </si>
  <si>
    <t>EMOP / 04.014.0095-0</t>
  </si>
  <si>
    <t>10962</t>
  </si>
  <si>
    <t xml:space="preserve">ALUGUEL CACAMBA DE ACO TIPO CONTAINER C/ 5M3 CAPAC.P/RETIRADA ENTULHO OBRA,INCLUS IVE CARREGAM.,TRANSP.E DESCARREGAMENTO        </t>
  </si>
  <si>
    <t>SBC / 22090</t>
  </si>
  <si>
    <t>RETIRADA PISO ELEVADO</t>
  </si>
  <si>
    <t>EMBASA 02.01.51</t>
  </si>
  <si>
    <t>B010000097</t>
  </si>
  <si>
    <t>SERVENTE</t>
  </si>
  <si>
    <t>CPOS 04.09.060</t>
  </si>
  <si>
    <t>Retirada de batente, corrimão ou peças lineares metálicas, chumbados</t>
  </si>
  <si>
    <t>B.01.000.010139</t>
  </si>
  <si>
    <t>Pedreiro</t>
  </si>
  <si>
    <t xml:space="preserve">B.01.000.010146	</t>
  </si>
  <si>
    <t>Servente</t>
  </si>
  <si>
    <t>EMOP 12.016.0026-0</t>
  </si>
  <si>
    <t>PAREDE DRYWALL ESP.78MM,ESTRUT.MONTANTES AUTOPORTANTES 48MM, ESPACADOS ENTRE SI A CADA 400MM,GUIAS HORIZONTAIS 48MM,AMBOS ACO GALV.ESP.0,5MM,C/DUAS CHAPAS GESSO ACARTONADO,RU(RESIST ENTE UMIDADE),ADICAO DE LA MINERAL,ESP.15MM,LARG.1200MM,C/TR ATAMENTO JUNTAS C/MASSA E FITA P/UNIF.DA SUPERF.DAS CHAPAS D E GESSO ACARTONADO.APLIC.EM AREA SECA E UMIDA.FORN.E COLOC.</t>
  </si>
  <si>
    <t>CHAPA DE GESSO ACARTONADO, RESISTENTE A UMIDADE(RU), ESP=15,0MM, 1200X2400MM (LX C)</t>
  </si>
  <si>
    <t>FELTRO DE LA DE ROCHA, UMA FACE REVESTIDA COM FILME DE POLIPROPILENO, EM ROLO, DENSIDADE DE 32KGM3, ESP=50MM</t>
  </si>
  <si>
    <t>FITA DE PAPEL MICROPERFURADO 50X150MM, PARA TRATAMENTO DE JUNTAS DE CHAPA DE GESSO PARA DRYWALL</t>
  </si>
  <si>
    <t>FITA PARA TRATAMENTO ACUSTICO (BANDA ACUSTICA) 3000X48MM</t>
  </si>
  <si>
    <t>MASSA P/REJUNTE (EM PO),P/DRYWALL,A BASE DE GESSO,SECAGEM RAPIDA,P/TRAT. DE JUNTAS DE CHAPA DE GESSO(C/ADICAO DE AGUA)</t>
  </si>
  <si>
    <t>PERFIL GUIA, FORMATO U, EM ACO ZINCADO, PARA ESTRUTURA PAREDE DRYWALL, ESP=0,5MM, 48X3000MM (LXC)</t>
  </si>
  <si>
    <t>PERFIL MONTANTE, FORMATO"C", EM ACO ZINCADO, PARA ESTRUTURA PAREDE DRYWALL, ESP= 0,5MM, 48X3000MM (LXC)</t>
  </si>
  <si>
    <t>PARAFUSO PARA DRYWALL, EM ACO FOSFATIZADO, CABECA TROMBETA E PONTA AGULHA (TA), COMPRIMENTO 25MM</t>
  </si>
  <si>
    <t>PINO DE ACO COM ARRUELA CONICA, DIAMETRO ARRUELA=23MM E COMPRIMENTO DE HASTE=27MM (ACAO INDIRETA)</t>
  </si>
  <si>
    <t>MAO DE OBRA DE MONTADOR A (MONTAGEM DE E STRUTURAS METALICAS), INCLUSIVE ENCARGOS SOCIAIS</t>
  </si>
  <si>
    <t>MAO DE OBRA DE SERVENTE DA CONSTRUCAO CI VIL, INCLUSIVE ENCARGOS SOCIAIS</t>
  </si>
  <si>
    <t>ORSE / 4345</t>
  </si>
  <si>
    <t>Divisória em compensado naval 20mm, fixada sobre estrutura metálica</t>
  </si>
  <si>
    <t>Suporte metálico, seção em 'U' 6x5,5cm, em chapa e=3/16" (0,016m2 p/suporte), pintado com epóxi de alcatrão de hulha, p/ fixação de encostos de madeira em bancos, ou divisórias de compensado un</t>
  </si>
  <si>
    <t>011137</t>
  </si>
  <si>
    <t>COMPENSADO NAVAL - CHAPA/PAINEL EM MADEIRA COMPENSADA PRENSADA, DE 2200 X 1600 MM, E = 20 MM</t>
  </si>
  <si>
    <t>Encargos Complementares - Servente</t>
  </si>
  <si>
    <t>Encargos Complementares - Carpinteiro</t>
  </si>
  <si>
    <t>CARPINTEIRO DE FORMAS (HORISTA)</t>
  </si>
  <si>
    <t>SERVENTE DE OBRAS</t>
  </si>
  <si>
    <t>ORSE / 180</t>
  </si>
  <si>
    <t>Assentamento de divisórias</t>
  </si>
  <si>
    <t>MONTADOR DE ESTRUTURAS METALICAS HORISTA</t>
  </si>
  <si>
    <t>CPOS / 26.02.040</t>
  </si>
  <si>
    <t>Vidro temperado incolor de 8 mm</t>
  </si>
  <si>
    <t>H.07.000.037090</t>
  </si>
  <si>
    <t>Vidro temperado incolor 8 mm - material</t>
  </si>
  <si>
    <t>S.03.000.028010</t>
  </si>
  <si>
    <t>Silicone para envidraçamento estrutural, 280g</t>
  </si>
  <si>
    <t>und</t>
  </si>
  <si>
    <t>S.03.000.028011</t>
  </si>
  <si>
    <t>Perfil de borracha EPDM maciço de 12x15mm, para esquadrias</t>
  </si>
  <si>
    <t>S.04.000.034030</t>
  </si>
  <si>
    <t>Fita crepe 25mm x 50m</t>
  </si>
  <si>
    <t>B.01.000.010146</t>
  </si>
  <si>
    <t>B.01.000.010186</t>
  </si>
  <si>
    <t>VIDRACEIRO</t>
  </si>
  <si>
    <t>ORSE / 9054</t>
  </si>
  <si>
    <t>BRISE METÁLICO DE ALUMÍNIO REF. 84F, 45° L, DA FIBROCELL OU SIMILAR (MATERIAL E MÃO DE OBRA)</t>
  </si>
  <si>
    <t>SEDOP / 061458      (ADAPTADA)</t>
  </si>
  <si>
    <t>06/2023</t>
  </si>
  <si>
    <t>A00097</t>
  </si>
  <si>
    <t>ESTRUTURA EM METAL P/ PAINEIS DE FACHADA</t>
  </si>
  <si>
    <t>PAINEL ALUM.COMP.(ACM)E=3MM 2CHPS PINT. NUCLEO POLIETILENO</t>
  </si>
  <si>
    <t>A00098</t>
  </si>
  <si>
    <t>ACESSÓRIOS P/ FIXAÇÃO DE PAINEIS</t>
  </si>
  <si>
    <t>cj</t>
  </si>
  <si>
    <t>MONTADOR COM ENCARGOS COMPLEMENTARES</t>
  </si>
  <si>
    <t>AJUDANTE DE MONTADOR COM ENCARGOS COMPLEMENTARES</t>
  </si>
  <si>
    <t>AGETOP / 180506</t>
  </si>
  <si>
    <t xml:space="preserve">PORTA DE CORRER DE 04 FOLHAS EM VIDRO (DUAS FIXAS E DUAS MÓVEIS) PF-6 C/ FERRAGENS
</t>
  </si>
  <si>
    <t>ROLDANA EM FERRO 1 1/2" PARA PORTA DE CORRER</t>
  </si>
  <si>
    <t>PUXADOR TIPO ALÇA FERRO CROMADO 10CM PARA PORTA DE CORRER</t>
  </si>
  <si>
    <t>RODÍZIO SIMPLES 1 1/4" COM PINO</t>
  </si>
  <si>
    <t>FABRICAÇÃO / MONTAGEM</t>
  </si>
  <si>
    <t>MASSA PLASTICA</t>
  </si>
  <si>
    <t>LIXA PARA FERRO Nº 100</t>
  </si>
  <si>
    <t>ELETRODO 2.5 OK</t>
  </si>
  <si>
    <t>FECHADURA PARA PORTA CORRER (BICO PAPAGAIO) REF.: 1222 LAFONTE/1065-E30 IMAB OU EQUIVALENTE</t>
  </si>
  <si>
    <t>DISCO DE DESBASTE 7/8" PARA CONCRETO/FERRO (1/4" X 7")</t>
  </si>
  <si>
    <t>DISCO DE CORTE DIAM. 5/8"- 10"</t>
  </si>
  <si>
    <t>CHAPA PERFILADA Nº 18</t>
  </si>
  <si>
    <t>CIMENTO PORTLAND CPII-32</t>
  </si>
  <si>
    <t>AREIA MÉDIA</t>
  </si>
  <si>
    <t>PEDREIRO</t>
  </si>
  <si>
    <t>AGETOP / 180101</t>
  </si>
  <si>
    <t>ESQUADRIA DE ALUMÍNIO NATURAL CORRER / VIDRO 2 FOLHAS C/FERRAGENS.(M.O.FAB. INC.MAT.)</t>
  </si>
  <si>
    <t>ESQUADRIA ALUMINIO NATURAL CORRER/VIDRO 2 FOLHAS</t>
  </si>
  <si>
    <t>CIMENTO PORTLAND C.P. 32</t>
  </si>
  <si>
    <t>AREIA MEDIA</t>
  </si>
  <si>
    <t>EMBASA / 15.02.07</t>
  </si>
  <si>
    <t>D060000002</t>
  </si>
  <si>
    <t>MADEIRA DE LEI SERRADA</t>
  </si>
  <si>
    <t>D070000020</t>
  </si>
  <si>
    <t>FERRAGEM PARA TELHADO</t>
  </si>
  <si>
    <t>D070000058</t>
  </si>
  <si>
    <t>PARAFUSO ROSCA SOBERBA</t>
  </si>
  <si>
    <t>D070000075</t>
  </si>
  <si>
    <t>PREGO 2 1/2 x 10</t>
  </si>
  <si>
    <t>D090000003</t>
  </si>
  <si>
    <t>CONJUNTO VEDACAO ELASTICA</t>
  </si>
  <si>
    <t xml:space="preserve">D090000031	</t>
  </si>
  <si>
    <t>TELHA ONDULADA 6MM FIBROCIMENTO</t>
  </si>
  <si>
    <t>B010000052</t>
  </si>
  <si>
    <t>CARPINTEIRO</t>
  </si>
  <si>
    <t>B010000103</t>
  </si>
  <si>
    <t>TELHADISTA</t>
  </si>
  <si>
    <t>SBC / 160189</t>
  </si>
  <si>
    <t xml:space="preserve">IMPERMEABILIZACAO DE LAJE EXPOSTA MANTA ASFALTASTICA 3MM
</t>
  </si>
  <si>
    <t xml:space="preserve">PRIMER ASFLATICO VEDACIT A BASE D'AGUA	</t>
  </si>
  <si>
    <t>MANTA ASFALTICA O.BAUMGART 3mm ALUMINIO 1x10m</t>
  </si>
  <si>
    <t>IMPERMEABILIZADOR COM ENCARGOS COMPLEMENTARES</t>
  </si>
  <si>
    <t>AJUDANTE ESPECIALIZADO COM ENCARGOS COMPLEMENTARES</t>
  </si>
  <si>
    <t>SBC / 160359</t>
  </si>
  <si>
    <t>IMPERMEABILIZACAO DE CANALETAS/VIGAS BALDRAMES</t>
  </si>
  <si>
    <t>CIMENTO PORTLAND CP III 32RS NBR 11578 (quilo)</t>
  </si>
  <si>
    <t>AREIA MEDIA LAVADA</t>
  </si>
  <si>
    <t>ORSE / 9775</t>
  </si>
  <si>
    <t>Revestimento cerâmico para piso ou parede, 61 x 61 cm, c/ piso porcelanato merano branco, INCEPA ou similar, PEI 5, aplicado com argamassa industrializada ac-iii, rejuntado, exclusive regularização de base ou emboço</t>
  </si>
  <si>
    <t>Argamassa industrializada AC-III, Votomassa ou similar</t>
  </si>
  <si>
    <t>Rejunte colorido flexivel para revestimentos cerâmicos kg</t>
  </si>
  <si>
    <t>Cerâmica 61 x 61cm, piso porcelanato, merano branco, PEI 5, marca INCEPA OU SIMILAR m2</t>
  </si>
  <si>
    <t>Encargos Complementares - Pedreiro</t>
  </si>
  <si>
    <t>PEDREIRO (HORISTA)</t>
  </si>
  <si>
    <t>ORSE / 2180</t>
  </si>
  <si>
    <t xml:space="preserve">Regularização de base para revest. de pisos com arg. traço t4, esp. média = 2,5cm
</t>
  </si>
  <si>
    <t>Argamassa cimento e areia traço t-4 (1:5) - 1 saco cimento 50kg / 5 padiolas areia dim. 0,35z0,45x0,23m - Confecção mecânica e transporte</t>
  </si>
  <si>
    <t>CPOS / 21.02.060</t>
  </si>
  <si>
    <t xml:space="preserve">Revestimento vinílico, espessura de 3,2 mm, para tráfego intenso, com impermeabilizante acrílico
</t>
  </si>
  <si>
    <t>J.02.000.024076</t>
  </si>
  <si>
    <t>Resina 100% acrílica plastificante, Hiper 409 da NS Brasil ou equivalente</t>
  </si>
  <si>
    <t>M.04.000.033541</t>
  </si>
  <si>
    <t>Revestimento vinílico em placas de 30 x 30 cm, classe II A, com e= 3,2 mm; Tarkett ou equivalente</t>
  </si>
  <si>
    <t>S.04.000.028073</t>
  </si>
  <si>
    <t>Cola para piso vinílico</t>
  </si>
  <si>
    <t>B.01.000.010140</t>
  </si>
  <si>
    <t>Pintor</t>
  </si>
  <si>
    <t>B.01.000.010141</t>
  </si>
  <si>
    <t>Ajudante de pintor</t>
  </si>
  <si>
    <t>OSRE / 12441</t>
  </si>
  <si>
    <t>Cerâmica 90 x 90 cm, porcelanato, natural, retificado, Portobello, linha bianco carrara ou similar m2</t>
  </si>
  <si>
    <t>EMBASA / 15.05.35</t>
  </si>
  <si>
    <t>D14000050</t>
  </si>
  <si>
    <t>PISO ELEVADO INSTALADO</t>
  </si>
  <si>
    <t xml:space="preserve">ORSE / 10354
</t>
  </si>
  <si>
    <t>Rodapé de poliestireno, com pvc, Santa Luzia, ref. 480, branco, 15 cm - fornecimento e instalação</t>
  </si>
  <si>
    <t>SBC / 130115</t>
  </si>
  <si>
    <t>SOLEIRA EM GRANITO SAO GABRIEL 20CM</t>
  </si>
  <si>
    <t>AREIA GROSSA LAVADA</t>
  </si>
  <si>
    <t>SOLEIRA EM GRANITO PRETO SAO GABRIEL 20cm</t>
  </si>
  <si>
    <t>IOPES / 120208</t>
  </si>
  <si>
    <t>05/2023</t>
  </si>
  <si>
    <t>020503</t>
  </si>
  <si>
    <t>AREIA LAVADA MÉDIA (LABOR)</t>
  </si>
  <si>
    <t>020508</t>
  </si>
  <si>
    <t>CIMENTO PORTLAND CP III - 40 (LABOR)</t>
  </si>
  <si>
    <t>kg</t>
  </si>
  <si>
    <t>CANTONEIRA DE ALUMÍNIO SEXTAVADA P/ ACABAMENTO (LABOR)</t>
  </si>
  <si>
    <t>010139</t>
  </si>
  <si>
    <t>010146</t>
  </si>
  <si>
    <t>SBC / 150160</t>
  </si>
  <si>
    <t>ESPELHO EM CRISTAL INCOLOR 6mm APLICADO PAREDES</t>
  </si>
  <si>
    <t>ESPELHO CRISTAL 6mm</t>
  </si>
  <si>
    <t>SBC / 190404</t>
  </si>
  <si>
    <t xml:space="preserve">BANCADA EM GRANITO PRETO SAO GABRIEL
</t>
  </si>
  <si>
    <t>APOIO EM MAO FRANCESA EM ACO INOXIDAVEL 304</t>
  </si>
  <si>
    <t>GRANITO PRETO SAO GABRIEL</t>
  </si>
  <si>
    <t>AGETOP / 261300</t>
  </si>
  <si>
    <t>LIXA PARA PAREDE Nº 100</t>
  </si>
  <si>
    <t>MASSA CORRIDA PVA</t>
  </si>
  <si>
    <t>PINTOR</t>
  </si>
  <si>
    <t>AJUDANTE</t>
  </si>
  <si>
    <t>SBC / 112561 (ADAPTADA)</t>
  </si>
  <si>
    <t>TUBO EM AÇO INOX 1 1/2"</t>
  </si>
  <si>
    <t>TUBO EM AÇO INOX 1"</t>
  </si>
  <si>
    <t>SERRALHEIRO COM ENCARGOS COMPLEMENTARES</t>
  </si>
  <si>
    <t>AUXILIAR DE SERRALHEIRO COM ENCARGOS COMPLEMENTARES</t>
  </si>
  <si>
    <t>ORSE / 8759 (ADAPTADA_</t>
  </si>
  <si>
    <t>1689</t>
  </si>
  <si>
    <t>PARAFUSO DE FIXAÇÃO COM BUCHA PLÁSTICA 8 mm</t>
  </si>
  <si>
    <t>CORRIMÃO EM AÇO INOX ø = 1 1/2", DUPLO, h = 90 cm</t>
  </si>
  <si>
    <t>004750</t>
  </si>
  <si>
    <t>006111</t>
  </si>
  <si>
    <t>ENCARGOS COMPLEMENTARES - PEDREIRO</t>
  </si>
  <si>
    <t>SBC / 111040</t>
  </si>
  <si>
    <t>000050</t>
  </si>
  <si>
    <t>CIMENTO PORTLAND CP III 32RS NBR 11578</t>
  </si>
  <si>
    <t>000100</t>
  </si>
  <si>
    <t>003119</t>
  </si>
  <si>
    <t>PERFIL "L" ABAS IGUAIS 2.1/2"x3/8" (8,78kg/m)</t>
  </si>
  <si>
    <t>006811</t>
  </si>
  <si>
    <t>TUBO AÇO GALVANIZADO DIN 2440 NBR 5580 1" CLASSE MEDIA (2,517kg/m)</t>
  </si>
  <si>
    <t>062637</t>
  </si>
  <si>
    <t>TELA DE ARAME GALVANIZADA QUADRANGULAR / LOSANGULAR, FIO 3,4mm (10 BWG), MALHA 5x5cm H = 2m</t>
  </si>
  <si>
    <t>88309</t>
  </si>
  <si>
    <t>88315</t>
  </si>
  <si>
    <t>SBC / 180256</t>
  </si>
  <si>
    <t>TINTA TEXTURIZADA EFEITO SUAVE (LATA 24 kg) - SUVINIL</t>
  </si>
  <si>
    <t>EPI - CINTURÃO DE SEGURANÇA TIPO PARAQUEDISTA/ALPINISTA</t>
  </si>
  <si>
    <t>ALUGUEL MENSAL ANDAIME LEVE PLATAFORMA COM CABO DE 60 m</t>
  </si>
  <si>
    <t>m²/m</t>
  </si>
  <si>
    <t>88310</t>
  </si>
  <si>
    <t>88316</t>
  </si>
  <si>
    <t>AGETOP / 260909</t>
  </si>
  <si>
    <t>PINTURA LATEX ACRILICA 3 DEMAOS C/SELADOR</t>
  </si>
  <si>
    <t>TINTA LATEX ACRILICA - SEMI BRILHO</t>
  </si>
  <si>
    <t xml:space="preserve">SELADOR ACRILICO	</t>
  </si>
  <si>
    <t xml:space="preserve">LIXA PARA PAREDE Nº 100	</t>
  </si>
  <si>
    <t>0008</t>
  </si>
  <si>
    <t>0018</t>
  </si>
  <si>
    <t>SBC / 190192</t>
  </si>
  <si>
    <t>VASO SANITARIO C/ CX ACOPLADA 3/6L SAIDA VERT.CARRARA - DECA</t>
  </si>
  <si>
    <t>001100</t>
  </si>
  <si>
    <t>CIMENTO DIRECIONAL BRANCO (SACO 1 QUILOGRAMA)</t>
  </si>
  <si>
    <t>CAIXA ACOPLADA PARA VASO COM ACIONAMENTO DUPLO ASPEN/FAST/RAVENA</t>
  </si>
  <si>
    <t>BOLSA DE LIGACAO PVC 1.1/2"x 40mm VASO SANITARIO</t>
  </si>
  <si>
    <t>TUBO DECA 1600 PARA LIGACAO DE VASO SANITARIO</t>
  </si>
  <si>
    <t>BUCHA DE NYLON PARA FIXACAO TIPO S6 COM PARAFUSO</t>
  </si>
  <si>
    <t>VASO SANITARIO COM CAIXA ACOPLADA 3/6L SAIDA VERTICAL DUNA G</t>
  </si>
  <si>
    <t>ANEL DE CERA PARA VEDACAO DE VASO SANITARIO- DECA</t>
  </si>
  <si>
    <t xml:space="preserve">AUXILIAR DE ENCANADOR OU BOMBEIRO HIDRÁULICO COM ENCARGOS COMPLEMENTARES        </t>
  </si>
  <si>
    <t xml:space="preserve">ENCANADOR OU BOMBEIRO HIDRÁULICO COM ENCARGOS COMPLEMENTARES       </t>
  </si>
  <si>
    <t>ORSE / 2086</t>
  </si>
  <si>
    <t>Cuba de louça de embutir (oval ou circular) inclusive sifão cromado, válvula cromada para pia e engate cromado</t>
  </si>
  <si>
    <t>Cuba de embutir oval branca (Deca - ref. L-37 ou similar) un</t>
  </si>
  <si>
    <t>SIFAO EM METAL CROMADO PARA PIA OU LAVATORIO, 1 X 1.1/2 "</t>
  </si>
  <si>
    <t>VALVULA EM METAL CROMADO PARA PIA AMERICANA 3.1/2 X 1.1/2 "</t>
  </si>
  <si>
    <t>ENGATE / RABICHO FLEXIVEL INOX 1/2 " X 30 CM</t>
  </si>
  <si>
    <t>Encargos Complementares - Encanador</t>
  </si>
  <si>
    <t>ENCANADOR OU BOMBEIRO HIDRAULICO (HORISTA)</t>
  </si>
  <si>
    <t>AGESUL / 1301004064</t>
  </si>
  <si>
    <t>00037401</t>
  </si>
  <si>
    <t>ORSE / 13114</t>
  </si>
  <si>
    <t>Barra de apoio, reta, fixa, em aço inox, l=90cm, d=1 1/4", Jackwal ou similar</t>
  </si>
  <si>
    <t>Barra de apoio, reta, fixa, em aço inox, l=90cm, d=1 1/4" - Jackwal ou similar un</t>
  </si>
  <si>
    <t>SBC / 190332</t>
  </si>
  <si>
    <t>DUCHA HIGIENICA OGGI 2195 FABRIMAR</t>
  </si>
  <si>
    <t>FITA TEFLON VEDA ROSCA 18mm x 25m</t>
  </si>
  <si>
    <t>DUCHA HIGIENICA FABRIMAR OGGI 2195</t>
  </si>
  <si>
    <t>ORSE / 9676</t>
  </si>
  <si>
    <t>Torneira de mesa com fechamento automático, linha Decamatic Eco, ref.1173.C, DECA ou similar</t>
  </si>
  <si>
    <t>Fita veda rosca 18mm m</t>
  </si>
  <si>
    <t>Torneira de mesa com fechamento automático, ref.1173, linha Decamatic Eco, DECA ou similar un</t>
  </si>
  <si>
    <t>Encargos Complementares - SERVENTE</t>
  </si>
  <si>
    <t>ORSE / 1703</t>
  </si>
  <si>
    <t>Ralo sifonado em pvc d = 100 mm, saída 40 mm, com grelha acabamento branco</t>
  </si>
  <si>
    <t>Ralo sifonado pvc, quadrado, d = 100 x 52 x 40mm, ref.nº20, acabamento alumínio, marca Akros ou similar un</t>
  </si>
  <si>
    <t>SBC / 30356</t>
  </si>
  <si>
    <t>PEDRA BRITADA #1 E 2</t>
  </si>
  <si>
    <t>ARAME GALVANIZADO #18 AWG 1,24mm</t>
  </si>
  <si>
    <t>ACO CA 50 6,3mm (1/4") (0,248 kg/m)</t>
  </si>
  <si>
    <t>TABUA TERCEIRA QUALIDADE NAO APARELHADA</t>
  </si>
  <si>
    <t>PONTALETE 7,5x7,5cm (3x3") PERNA/BARROTE/ESTRONCA</t>
  </si>
  <si>
    <t>PREGO FERRO GALVANIZADO 16x24 (285 un/kg)</t>
  </si>
  <si>
    <t>ARMADOR COM ENCARGOS COMPLEMENTARES</t>
  </si>
  <si>
    <t>AJUDANTE DE ARMADOR COM ENCARGOS COMPLEMENTARES</t>
  </si>
  <si>
    <t>ORSE / 1683</t>
  </si>
  <si>
    <t>Ponto de esgoto com tubo de pvc rígido soldável de Ø 100 mm (vaso sanitário)</t>
  </si>
  <si>
    <t>Adesivo pvc em frasco de 850 gramas kg</t>
  </si>
  <si>
    <t>TUBO</t>
  </si>
  <si>
    <t>ESTOPA</t>
  </si>
  <si>
    <t>JOELHO PVC, SOLDAVEL, PB, 90 GRAUS, DN 100 MM, PARA ESGOTO PREDIAL</t>
  </si>
  <si>
    <t>TUBO PVC SERIE NORMAL, DN 100 MM, PARA ESGOTO PREDIAL (NBR 5688)</t>
  </si>
  <si>
    <t>JUNCAO DE REDUCAO INVERTIDA, PVC SOLDAVEL, 100 X 50 MM, SERIE NORMAL PARA ESGOTO PREDIAL</t>
  </si>
  <si>
    <t>ORSE / 1679</t>
  </si>
  <si>
    <t>Ponto de esgoto com tubo de pvc rígido soldável de Ø 40 mm (lavatórios, mictórios, ralos sifonados, etc...)</t>
  </si>
  <si>
    <t>Pasta lubrificante p/ pvc je kg</t>
  </si>
  <si>
    <t>Solucao limpadora pvc l</t>
  </si>
  <si>
    <t>JOELHO PVC, SOLDAVEL, BB, 45 GRAUS, DN 40 MM, PARA ESGOTO PREDIAL</t>
  </si>
  <si>
    <t>JOELHO PVC, SOLDAVEL, BB, 90 GRAUS, SEM ANEL, DN 40 MM, PARA ESGOTO PREDIAL SECUNDARIO</t>
  </si>
  <si>
    <t>LIXA EM FOLHA PARA PAREDE OU MADEIRA, NUMERO 120, COR VERMELHA</t>
  </si>
  <si>
    <t>TUBO PVC SERIE NORMAL, DN 40 MM, PARA ESGOTO PREDIAL (NBR 5688)</t>
  </si>
  <si>
    <t>ORSE / 1200</t>
  </si>
  <si>
    <t>Ponto de água fria embutido, c/material pvc rígido soldável Ø 25mm</t>
  </si>
  <si>
    <t>TUBO PVC, SOLDAVEL, DE 25 MM, AGUA FRIA (NBR-5648)</t>
  </si>
  <si>
    <t>SETOP / ED-13338</t>
  </si>
  <si>
    <t>LUMINÁRIA COMERCIAL CHANFRADA DE SOBREPOR COMPLETA, PARA DUAS (2) LÂMPADAS TUBULARES LED 2X18W-ØT8, TEMPERATURA DA COR 6500K, FORNECIMENTO E INSTALAÇÃO, INCLUSIVE BASE E LÂMPADAS</t>
  </si>
  <si>
    <t>ED-9973</t>
  </si>
  <si>
    <t>LÂMPADA TUBULAR LED, BASE G13, POTÊNCIA 18W, DIÂMETRO 26MM/T8, TEMPERATURA DA COR 6500K, FORNECIMENTO E INSTALAÇÃO, EXCLUSIVE LUMINÁRIA</t>
  </si>
  <si>
    <t>ED-49392</t>
  </si>
  <si>
    <t>LUMINÁRIA COMERCIAL CHANFRADA DE SOBREPOR, PARA DUAS (2) LÂMPADAS DE LED 2X18W-ØT8, FORNECIMENTO E INSTALAÇÃO, EXCLUSIVE BASE, REATOR E LÂMPADAS</t>
  </si>
  <si>
    <t>ED-49381</t>
  </si>
  <si>
    <t>SOQUETES PARA LÂMPADA FLUORESCENTE/LED TUBULAR, BASE G13 (PAR), COM SISTEMA DE ANTIVIBRATÓRIO E SEM SUPORTE PARA STARTER, FORNECIMENTO E INSTALAÇÃO</t>
  </si>
  <si>
    <t>SBC / 60876</t>
  </si>
  <si>
    <t xml:space="preserve">PLAFON DE SOBREPOR BOX QUADRADO METAL AR70 11,7X11,7CM
</t>
  </si>
  <si>
    <t>FITA ISOLANTE HIGHLAND ADESIVA 19m x 20mm</t>
  </si>
  <si>
    <t>LUMINARIA PLAFON BOX AR70 11,7x11,7 IN41141 NEWLINE</t>
  </si>
  <si>
    <t>LAMPADA LED GALAXY LED BULBO 4,8W BRANCO BIVOLT E27</t>
  </si>
  <si>
    <t>SBC / 60046</t>
  </si>
  <si>
    <t>LUMINARIA - SPOT FLAT BRANCO EMBUTIR 1x50W PAR20 B65003BT NEWLINE</t>
  </si>
  <si>
    <t>LAMPADA LED PAR20 7W 6500K BIVOLT</t>
  </si>
  <si>
    <t>SETOP / ED-13337</t>
  </si>
  <si>
    <t>LUMINÁRIA COMERCIAL CHANFRADA DE SOBREPOR COMPLETA, PARA DUAS (2) LÂMPADAS TUBULARES LED 2X9W-ØT8, TEMPERATURA DA COR 6500K, FORNECIMENTO E INSTALAÇÃO</t>
  </si>
  <si>
    <t>ED-9972</t>
  </si>
  <si>
    <t>LÂMPADA TUBULAR LED, BASE G13, POTÊNCIA 9W, DIÂMETRO 26MM/T8, TEMPERATURA DA COR 6500K, FORNECIMENTO E INSTALAÇÃO, EXCLUSIVE LUMINÁRIA</t>
  </si>
  <si>
    <t>ED-49386</t>
  </si>
  <si>
    <t>LUMINÁRIA COMERCIAL CHANFRADA DE SOBREPOR PARA LED 2X9W-ØT8, FORNECIMENTO E INSTALAÇÃO, EXCLUSIVE BASE, REATOR E LÂMPADAS</t>
  </si>
  <si>
    <t>SBC / 60386</t>
  </si>
  <si>
    <t>LUMINARIA PERFIL DE EMBUTIR 2M SLIM FITA LED - LUM21</t>
  </si>
  <si>
    <t>PRESILHA GARRA PARA PERFIL DE LED UNICO</t>
  </si>
  <si>
    <t>FITA LED 2835 PARA PERFIL11W 120 LEDS 1350 LUMENS</t>
  </si>
  <si>
    <t>ORSE / 12971</t>
  </si>
  <si>
    <t xml:space="preserve">Luminária Painel Led embutir 18w quadrada, 6000k da G-light ou similar - Rev 01_11/2021
</t>
  </si>
  <si>
    <t>Luminária Painel Led embutir 18w quadrada, 6000k da G-light ou similar un</t>
  </si>
  <si>
    <t>ELETRICISTA (HORISTA)</t>
  </si>
  <si>
    <t>Encargos Complementares - Eletricista</t>
  </si>
  <si>
    <t>ORSE / 3299</t>
  </si>
  <si>
    <t>Caixa sobrepor 4" x 2", sistema "x" un</t>
  </si>
  <si>
    <t>Canaleta plastica 20 x 10mm, com divisória ( ref.308 01, Pial Legrand ou similar) m</t>
  </si>
  <si>
    <t>Parafuso c/ bucha S-6 un</t>
  </si>
  <si>
    <t>Tomada 2p + t, ABNT, de sobrepor, 10A, sistema X Tomada 2p + t, ABNT, de sobrepor, 10 A, sistema X un</t>
  </si>
  <si>
    <t>FIO DE COBRE, SOLIDO, CLASSE 1, ISOLACAO EM PVC/A, ANTICHAMA BWF-B, 450/750V, SECAO NOMINAL 2,5 MM2</t>
  </si>
  <si>
    <t>BUCHA DE NYLON SEM ABA S6</t>
  </si>
  <si>
    <t>FITA ISOLANTE ADESIVA ANTICHAMA, USO ATE 750 V, EM ROLO DE 19 MM X 20 M</t>
  </si>
  <si>
    <t>SBC / 63036</t>
  </si>
  <si>
    <t>ELETROCALHA LISA TIPO ""U"" 50x50mm CHAPA 20</t>
  </si>
  <si>
    <t>ELETROCALHA LISA TIPO "U" 50x50mm CHAPA 20 PRE-GALVANIZADA</t>
  </si>
  <si>
    <t>ORSE / 769 (ADAPTADA)</t>
  </si>
  <si>
    <t>504 - ADAPTADA</t>
  </si>
  <si>
    <t>CANALETA RESISTENTE DE CHÃO 52X14 CINZA 2M ENERBRAS OU SIMILAR</t>
  </si>
  <si>
    <t>SBS / 64057</t>
  </si>
  <si>
    <t>004597</t>
  </si>
  <si>
    <t>QUADRO DE DISTRIBUICAO EM ACO CARBONO PINTURA BRANCA 16 DISJUNTORES COM BARRAMENTO 100A QDSTNII PIAL</t>
  </si>
  <si>
    <t>004882</t>
  </si>
  <si>
    <t>DISJUNTOR BIPOLAR 20A CURVA B</t>
  </si>
  <si>
    <t>004883</t>
  </si>
  <si>
    <t>DISJUNTOR BIPOLAR 32A CURVA C</t>
  </si>
  <si>
    <t>007863</t>
  </si>
  <si>
    <t>ARRUELA ALUMINIO PARA ELETRODUTO 1"</t>
  </si>
  <si>
    <t>ORSE / 3249</t>
  </si>
  <si>
    <t>Concreto simples fabricado na obra, fck=13,5 mpa, lançado e adensado</t>
  </si>
  <si>
    <t>Escavação manual de vala ou cava em material de 1ª categoria, profundidade até 1,50m</t>
  </si>
  <si>
    <t>Poste de ferro galvanizado, 3" x 6m, completo, para entrada de energia un</t>
  </si>
  <si>
    <t>SBS / 63036</t>
  </si>
  <si>
    <t xml:space="preserve">ELETROCALHA LISA TIPO ""U"" 50x50mm CHAPA 20
</t>
  </si>
  <si>
    <t>SBC / 59413</t>
  </si>
  <si>
    <t>ELETROCALHA PERFURADA TIPO ""U"" 100x75mm CHAPA 20 S/ TAMPA</t>
  </si>
  <si>
    <t>ELETROCALHA PERFURADA TIPO "U" 100x75mm CHAPA 22</t>
  </si>
  <si>
    <t>SBC / 180050</t>
  </si>
  <si>
    <t>043936</t>
  </si>
  <si>
    <t>TINTA ACRÍLICA PARA PISO AMARELA NOVACOR</t>
  </si>
  <si>
    <t>l</t>
  </si>
  <si>
    <t>ORSE / 11902</t>
  </si>
  <si>
    <t xml:space="preserve">Piso tátil alerta pinado - Elementos em ABS revestido de inox (100 peças/m) - Rev 01_01/2022
</t>
  </si>
  <si>
    <t>Piso tátil alerta pinado- Elementos em em ABS revestido de inox (100 peças/m) m</t>
  </si>
  <si>
    <t>Cola especial para piso tátil inox kg</t>
  </si>
  <si>
    <t>ORSE / 11903</t>
  </si>
  <si>
    <t>ORSE / 2228</t>
  </si>
  <si>
    <t xml:space="preserve">Fita antiderrapante safety-walk "3m" l=5cm ou similar
</t>
  </si>
  <si>
    <t>Fita antiderrapante safety-walk "3m" - l=5cm ou similar m</t>
  </si>
  <si>
    <t>ORSE / 7322</t>
  </si>
  <si>
    <t xml:space="preserve">Sinalização para deficientes - faixa para degraus em borracha, dim 200 x 30mm
</t>
  </si>
  <si>
    <t>Sinalização para deficientes - faixa para degraus em borracha, dim 200 x 30mm un</t>
  </si>
  <si>
    <t>ORSE / 7320</t>
  </si>
  <si>
    <t xml:space="preserve">Sinalização para deficientes - placa em braille - em pvc (ps), dim: 23 x 15 cm
</t>
  </si>
  <si>
    <t>Sinalização para deficientes - placa em braille - em pvc (ps), dim: 23 x 15 cm un</t>
  </si>
  <si>
    <t>ORSE / 12434</t>
  </si>
  <si>
    <t xml:space="preserve">Placa em aço inox com texto em braille para corrimão, fornecimento e instalação
</t>
  </si>
  <si>
    <t>Placa em aço inox com texto em braille para corrimão un</t>
  </si>
  <si>
    <t>ORSE / 12044</t>
  </si>
  <si>
    <t>LETRAS AÇO ESCOVADO 25 x 25 cm</t>
  </si>
  <si>
    <t>00004750</t>
  </si>
  <si>
    <t>ORSE / 12045</t>
  </si>
  <si>
    <t>ORSE / 12137</t>
  </si>
  <si>
    <t>PLACA DE SINALIZACAO DE SEGURANCA CONTRA INCENDIO, FOTOLUMINESCENTE, QUADRADA, *20 X 20* CM, EM PVC *2* MM ANTI-CHAMAS (SIMBOLOS, CORES E PICTOGRAMAS CONFORME NBR 16820)</t>
  </si>
  <si>
    <t>10549</t>
  </si>
  <si>
    <t>ORSE / 12138</t>
  </si>
  <si>
    <t>Placa para sinalização de "EXTINTOR em parede" pvc, dim.: 20 x 20 cm un</t>
  </si>
  <si>
    <t>SBC / 180051</t>
  </si>
  <si>
    <t>TINTA ACRILICA PARA PISO AMARELA NOVACOR</t>
  </si>
  <si>
    <t>ORSE / 8854 ( ADAPTADA )</t>
  </si>
  <si>
    <t>Chapa em MDF cru esp: 9mm em m2</t>
  </si>
  <si>
    <t>Fórmica Almond ref.: L112 ou similar m2</t>
  </si>
  <si>
    <t>COLA A BASE DE RESINA SINTETICA PARA CHAPA DE LAMINADO MELAMINICO</t>
  </si>
  <si>
    <t>10550</t>
  </si>
  <si>
    <t>10551</t>
  </si>
  <si>
    <t>ORSE / 9565 ( ADAPTADA )</t>
  </si>
  <si>
    <t>Painel em vidro temperado 10mm, cor verde, inclusive ferragens e acessórios e instalação m2</t>
  </si>
  <si>
    <t>SBC / 190251 ( ADAPTADA )</t>
  </si>
  <si>
    <t>GRANITO VERDE UBATUBA 3cm</t>
  </si>
  <si>
    <t>88274</t>
  </si>
  <si>
    <t>SBC / 141</t>
  </si>
  <si>
    <t>PROJETO "AS BUILT" DE INSTALACOES ELETRICAS</t>
  </si>
  <si>
    <t>ORSE / 2450</t>
  </si>
  <si>
    <t>Sabão em pó kg</t>
  </si>
  <si>
    <t>Vassoura piaçava un</t>
  </si>
  <si>
    <t>CCU (COMPOSIÇÃO DE CUSTO UNITÁRIO - PRÓPRIA)</t>
  </si>
  <si>
    <t>3.10.1.1</t>
  </si>
  <si>
    <t>Parafuso c/ bucha S-10 un</t>
  </si>
  <si>
    <t>SAPE - JFPB</t>
  </si>
  <si>
    <t>CATRACA TIPO PEDESTAL CAP 3000 UC INTELBRAS, OU SIMILAR</t>
  </si>
  <si>
    <t>3.10.1.2</t>
  </si>
  <si>
    <t>SUPORTE PARA CONTROLADOR FACIAL SC 5000 PARA INSTALAÇÕES EM CATRACA INTELBRAS OU SIMILAR</t>
  </si>
  <si>
    <t>3.10.1.3</t>
  </si>
  <si>
    <t>CONTROLADOR DE ACESSO POR RECONHECIMENTO FACIAL SS 5530 MF FACE INTELBRAS OU SIMILAR</t>
  </si>
  <si>
    <t>TUBO RETANGULAR ESTRUTURAL EM ALUMÍNIO PARA MONTANTES</t>
  </si>
  <si>
    <t>MATERIAL DE FIXAÇÃO E MONTAGEM</t>
  </si>
  <si>
    <t>Encargos Complementares - Serralheiro ou Operador de Equipamento Leve</t>
  </si>
  <si>
    <r>
      <rPr>
        <b/>
        <sz val="16"/>
        <color theme="1"/>
        <rFont val="Calibri"/>
        <family val="2"/>
      </rPr>
      <t>CCU (COMPOSIÇÃO DE CUSTOS UNITÁRIA)</t>
    </r>
    <r>
      <rPr>
        <sz val="16"/>
        <color theme="1"/>
        <rFont val="Calibri"/>
        <family val="2"/>
      </rPr>
      <t xml:space="preserve"> - Não SINAPI</t>
    </r>
  </si>
  <si>
    <t>PROP.VRF-001</t>
  </si>
  <si>
    <t>19.1.1.1</t>
  </si>
  <si>
    <t>FORNECIMENTO DE UNIDADE CONDENSADORA VRF COM CAPACIDADE NOMINAL DE 100 KW E COP&gt; 4.9, CONFORME ESPECIFICAÇÃO E PROJETO</t>
  </si>
  <si>
    <t>COTAÇÕES VRF</t>
  </si>
  <si>
    <t>COT.VRF-001</t>
  </si>
  <si>
    <t>ajuste INCC</t>
  </si>
  <si>
    <t>PROP.VRF-002</t>
  </si>
  <si>
    <t>19.1.1.2</t>
  </si>
  <si>
    <t>FORNECIMENTO DE EVAPORADOR VRF MOD. CASSETE COM CAPACIDADE NOMINAL DE 5,6 KW COM RECEPTOR E CONTROLE REMOTO SEM FIO, CONFORME  ESPECIFICAÇÃO</t>
  </si>
  <si>
    <t>COT.VRF-002</t>
  </si>
  <si>
    <t>PROP.VRF-003</t>
  </si>
  <si>
    <t>19.1.1.3</t>
  </si>
  <si>
    <t xml:space="preserve">FORNECIMENTO DE EVAPORADOR VRF MOD. CASSETE COM CAPACIDADE NOMINAL DE 8,0 KW COM RECEPTOR E CONTROLE REMOTO SEM FIO, CONFORME  ESPECIFICAÇÃO </t>
  </si>
  <si>
    <t>COT.VRF-003</t>
  </si>
  <si>
    <t>PROP.VRF-004</t>
  </si>
  <si>
    <t>19.1.1.4</t>
  </si>
  <si>
    <t>FORNECIMENTO DE EVAPORADOR VRF MOD. CASSETE COM CAPACIDADE NOMINAL DE 11,2 KW COM RECEPTOR E CONTROLE REMOTO SEM FIO, CONFORME ESPECIFICAÇÃO</t>
  </si>
  <si>
    <t>COT.VRF-004</t>
  </si>
  <si>
    <t>PROP.VRF-005</t>
  </si>
  <si>
    <t>19.1.1.5</t>
  </si>
  <si>
    <t xml:space="preserve">FORNECIMENTO DE EVAPORADOR VRF MOD. CASSETE COM CAPACIDADE NOMINAL DE 14,0 KW COM RECEPTOR E CONTROLE REMOTO SEM FIO, CONFORME  ESPECIFICAÇÃO </t>
  </si>
  <si>
    <t>COT.VRF-005</t>
  </si>
  <si>
    <t>PROP.VRF-006</t>
  </si>
  <si>
    <t>19.1.1.6</t>
  </si>
  <si>
    <t>FORNECIMENTO DE VÁLVULA DE BLOQUEIO, CONFORME PROJETO E  ESPECIFICAÇÃO</t>
  </si>
  <si>
    <t>COT.VRF-006</t>
  </si>
  <si>
    <t>PROP.VRF-007</t>
  </si>
  <si>
    <t>19.1.1.7</t>
  </si>
  <si>
    <t>DERIVAÇÃO DE COBRE PARA SISTEMA INVERTER MODELO REFERÊNCIA HITACHI E242SNB2</t>
  </si>
  <si>
    <t>COT.VRF-007</t>
  </si>
  <si>
    <t>PROP.VRF-008</t>
  </si>
  <si>
    <t>19.1.1.8</t>
  </si>
  <si>
    <t>DERIVAÇÃO DE COBRE PARA SISTEMA INVERTER MODELO REFERÊNCIA HITACHI E302SNB2</t>
  </si>
  <si>
    <t>COT.VRF-008</t>
  </si>
  <si>
    <t>PROP.VRF-009</t>
  </si>
  <si>
    <t>19.2.1.1</t>
  </si>
  <si>
    <t>SERVIÇO DE DESINSTALAÇÃO DAS UNIDADES CONDENSADORAS (RECOLHIMENTO DE GÁS REFRIGERANTE, DESACOPLAMENTO DA REDE ELÉTRICA E DA TUBULAÇÃO DE GÁS REFRIGERANTE), CONFORME PROJETO E  ESPECIFICAÇÃO</t>
  </si>
  <si>
    <t>COT.VRF-009</t>
  </si>
  <si>
    <t>PROP.VRF-010</t>
  </si>
  <si>
    <t>19.2.1.2</t>
  </si>
  <si>
    <t>SERVIÇO DE DESLOCAMENTO HORIZONTAL E VERTICAL EM OBRA ATRAVÉS DE GUINDASTE PARA REMOÇÃO DAS UNIDADES CONDENSADORAS ANTIGAS E INSTALAÇÃO DAS NOVAS, CONFORME PROJETO E  ESPECIFICAÇÃO</t>
  </si>
  <si>
    <t>COT.VRF-010</t>
  </si>
  <si>
    <t>PROP.VRF-011</t>
  </si>
  <si>
    <t>19.2.1.3</t>
  </si>
  <si>
    <t>SERVIÇO DE INSTALAÇÃO DAS UNIDADES CONDENSADORAS (ACOPLAMENTO DA REDE ELÉTRICA E TUBULAÇÃO DE  GÁS REFRIGERANTE), CONFORME PROJETO E  ESPECIFICAÇÃO</t>
  </si>
  <si>
    <t>COT.VRF-011</t>
  </si>
  <si>
    <t>PROP.VRF-012</t>
  </si>
  <si>
    <t>19.2.1.4</t>
  </si>
  <si>
    <t>SERVIÇO DE DESINSTALAÇÃO DAS UNIDADES EVAPORADORAS, (DESACOPLAMENTO DA REDE ELÉTRICA, DRENAGEM, TUBULAÇÃO GÁS REFRIGERANTE E AR EXTERIOR), CONFORME PROJETO E  ESPECIFICAÇÃO</t>
  </si>
  <si>
    <t>COT.VRF-012</t>
  </si>
  <si>
    <t>PROP.VRF-013</t>
  </si>
  <si>
    <t>19.2.1.5</t>
  </si>
  <si>
    <t>SERVIÇO DE DESINSTALAÇÃO DAS VÁLVULAS DE BLOQUEIO EXISTENTES DA REDE DE TUBULAÇÃO DE GÁS REFRIGERANTE, CONFORME PROJETO E  ESPECIFICAÇÃO</t>
  </si>
  <si>
    <t>COT.VRF-013</t>
  </si>
  <si>
    <t>PROP.VRF-014</t>
  </si>
  <si>
    <t>19.2.1.6</t>
  </si>
  <si>
    <t>SERVIÇO DE INSTALAÇÃO DAS NOVAS VÁLVULAS DE BLOQUEIO NA REDE DE TUBULAÇAO DE GÁS REFRIGERANTE, CONFORME PROJETO E  ESPECIFICAÇÃO</t>
  </si>
  <si>
    <t>COT.VRF-014</t>
  </si>
  <si>
    <t>PROP.VRF-015</t>
  </si>
  <si>
    <t>19.2.1.7</t>
  </si>
  <si>
    <t>SERVIÇO DE INSTALAÇÃO DAS UNIDADES EVAPORADORAS, (ACOPLAMENTO A REDE ELÉTRICA, DRENAGEM, TUBULAÇÃO DE GÁS REFRIGERANTE E AR EXTERIOR), CONFORME PROJETO E  ESPECIFICAÇÃO</t>
  </si>
  <si>
    <t>COT.VRF-015</t>
  </si>
  <si>
    <t>PROP.VRF-016</t>
  </si>
  <si>
    <t>19.2.1.8</t>
  </si>
  <si>
    <t>FORNECIMENTO E INSTALAÇÃO DE TUBO DE COBRE Ø 6,35MM COM ISOLAMENTO TÉRMICO BORRACHA ELASTOMÉRICA E CONEXÕES, CONFORME PROJETO E  ESPECIFICAÇÃO</t>
  </si>
  <si>
    <t>COT.VRF-016</t>
  </si>
  <si>
    <t>PROP.VRF-017</t>
  </si>
  <si>
    <t>19.2.1.9</t>
  </si>
  <si>
    <t>FORNECIMENTO E INSTALAÇÃO DE TUBO DE COBRE Ø 9,52MM COM ISOLAMENTO TÉRMICO BORRACHA ELASTOMÉRICA E CONEXÕES, CONFORME PROJETO E  ESPECIFICAÇÃO</t>
  </si>
  <si>
    <t>COT.VRF-017</t>
  </si>
  <si>
    <t>PROP.VRF-018</t>
  </si>
  <si>
    <t>19.2.1.10</t>
  </si>
  <si>
    <t>FORNECIMENTO E INSTALAÇÃO DE TUBO DE COBRE Ø 15,88MM (5/8") COM ISOLAMENTO TÉRMICO BORRACHA ELASTOMÉRICA E CONEXÕES, CONFORME PROJETO E  ESPECIFICAÇÃO</t>
  </si>
  <si>
    <t>COT.VRF-018</t>
  </si>
  <si>
    <t>PROP.VRF-019</t>
  </si>
  <si>
    <t>19.2.1.11</t>
  </si>
  <si>
    <t>FORNECIMENTO E INSTALAÇÃO DE TUBO DE COBRE Ø 19,05MM COM ISOLAMENTO TÉRMICO BORRACHA ELASTOMÉRICA E CONEXÕES, CONFORME PROJETO E  ESPECIFICAÇÃO</t>
  </si>
  <si>
    <t>COT.VRF-019</t>
  </si>
  <si>
    <t>PROP.VRF-020</t>
  </si>
  <si>
    <t>19.2.1.12</t>
  </si>
  <si>
    <t>FORNECIMENTO E INSTALAÇÃO DE TUBO DE COBRE Ø 38,10MM COM ISOLAMENTO TÉRMICO BORRACHA ELASTOMÉRICA E CONEXÕES, CONFORME PROJETO E  ESPECIFICAÇÃO</t>
  </si>
  <si>
    <t>COT.VRF-020</t>
  </si>
  <si>
    <t>PROP.VRF-021</t>
  </si>
  <si>
    <t>19.2.1.13</t>
  </si>
  <si>
    <t>FORNECIMENTO E INSTALAÇÃO DE TUBO DE COBRE Ø 15,88MM COM ISOLAMENTO TÉRMICO BORRACHA ELASTOMÉRICA E CONEXÕES, CONFORME PROJETO E  ESPECIFICAÇÃO</t>
  </si>
  <si>
    <t>COT.VRF-021</t>
  </si>
  <si>
    <t>PROP.VRF-022</t>
  </si>
  <si>
    <t>19.2.1.14</t>
  </si>
  <si>
    <t>FORNECIMENTO E INSTALAÇÃO DE TUBO DE COBRE Ø 28,58MM COM ISOLAMENTO TÉRMICO BORRACHA ELASTOMÉRICA E CONEXÕES, CONFORME PROJETO E  ESPECIFICAÇÃO</t>
  </si>
  <si>
    <t>COT.VRF-022</t>
  </si>
  <si>
    <t>PROP.VRF-023</t>
  </si>
  <si>
    <t>19.2.1.15</t>
  </si>
  <si>
    <t>FORNECIMENTO E INSTALAÇÃO DE TUBO DE COBRE Ø 12,70MM COM ISOLAMENTO TÉRMICO BORRACHA ELASTOMÉRICA E CONEXÕES, CONFORME PROJETO E  ESPECIFICAÇÃO</t>
  </si>
  <si>
    <t>COT.VRF-023</t>
  </si>
  <si>
    <t>PROP.VRF-024</t>
  </si>
  <si>
    <t>19.2.1.16</t>
  </si>
  <si>
    <t>FORNECIMENTO E INSTALAÇÃO DE TUBO DE COBRE Ø 25,40MM COM ISOLAMENTO TÉRMICO BORRACHA ELASTOMÉRICA E CONEXÕES, CONFORME PROJETO E  ESPECIFICAÇÃO</t>
  </si>
  <si>
    <t>COT.VRF-024</t>
  </si>
  <si>
    <t>PROP.VRF-025</t>
  </si>
  <si>
    <t>19.2.1.17</t>
  </si>
  <si>
    <t>SERVIÇO DE SUBSTITUIÇÃO DO ISOLAMENTO TÉRMICO E MECÂNICO DAS TUBULAÇÕES DE GÁS REFRIGERANTE  Ø 19,05MM NO AMBIENTE EXTERNO A EDIFICAÇÃO, CONFORME PROJETO E ESPECIFICAÇÃO</t>
  </si>
  <si>
    <t>COT.VRF-025</t>
  </si>
  <si>
    <t>PROP.VRF-026</t>
  </si>
  <si>
    <t>19.2.1.18</t>
  </si>
  <si>
    <t>SERVIÇO DE SUBSTITUIÇÃO DO ISOLAMENTO TÉRMICO E MECÂNICO DAS TUBULAÇÕES DE GÁS REFRIGERANTE  Ø 38,10MM NO AMBIENTE EXTERNO A EDIFICAÇÃO, CONFORME PROJETO E ESPECIFICAÇÃO</t>
  </si>
  <si>
    <t>COT.VRF-026</t>
  </si>
  <si>
    <t>PROP.VRF-027</t>
  </si>
  <si>
    <t>19.2.1.19</t>
  </si>
  <si>
    <t>SERVIÇO DE INSTALAÇÃO DO SISTEMA DE AUTOMAÇÃO E ACESSÓRIOS, CONFORME PROJETO E  ESPECIFICAÇÃO</t>
  </si>
  <si>
    <t>COT.VRF-027</t>
  </si>
  <si>
    <t>PROP.VRF-028</t>
  </si>
  <si>
    <t>19.2.1.20</t>
  </si>
  <si>
    <t>LIMPEZA DO SISTEMA DE TUBULAÇÕES DE GÁS REFRIGERANTE ATRAVÉS DE BOMBEAMENTO DE GÁS 141B COM REMOÇÃO DAS IMPUREZAS E DE ÓLEO EXISTENTE, CONFORME ESPECIFICAÇÃO</t>
  </si>
  <si>
    <t>COT.VRF-028</t>
  </si>
  <si>
    <t>PROP.VRF-029</t>
  </si>
  <si>
    <t>19.2.1.21</t>
  </si>
  <si>
    <t>REMOÇÃO DE RESÍDUOS DO GÁS R 141B ATRAVÉS DE PURGA POR NITROGÊNIO EM PONTOS DE MENOR NÍVEL DA INSTALAÇÃO, CONFORME ESPECIFICAÇÃO</t>
  </si>
  <si>
    <t>COT.VRF-029</t>
  </si>
  <si>
    <t>PROP.VRF-030</t>
  </si>
  <si>
    <t>19.2.1.22</t>
  </si>
  <si>
    <t>FORNECIMENTO E INSTALAÇÃO DE COMPLEMENTAÇÃO DE GÁS REFRIGERANTE NO SISTEMA, CONFORME PROJETO E ESPECIFICAÇÃO</t>
  </si>
  <si>
    <t>COT.VRF-030</t>
  </si>
  <si>
    <t>PROP.VRF-031</t>
  </si>
  <si>
    <t>19.2.1.23</t>
  </si>
  <si>
    <t>FORNECIMENTO COMPLEMENTO DA BASE DE CONCRETO EXISTENTE PARA AS NOVAS UNIDADES CONDENSADORAS</t>
  </si>
  <si>
    <t>COT.VRF-031</t>
  </si>
  <si>
    <t>FORNECIMENTO DE UNIDADE CONDENSADORA VRF COM CAPACIDADE NOMINAL DE 100 KW E COP&gt; 4.9, CONFORME ESPECIFICAÇÃO E PROJETO (SISTEMA 12).</t>
  </si>
  <si>
    <t>Cotação</t>
  </si>
  <si>
    <t xml:space="preserve">Fornecimento de Unidade Condensadora VRF com capacidade nominal de 100 Kw e COP&gt; 4.9, conforme especificação e projeto (SISTEMA 12).
</t>
  </si>
  <si>
    <t>R$ 132.635,04</t>
  </si>
  <si>
    <t xml:space="preserve">FORNECIMENTO DE EVAPORADOR VRF MOD. CASSETE COM CAPACIDADE NOMINAL DE 5,6 KW COM RECEPTOR E CONTROLE REMOTO SEM FIO, CONFORME  ESPECIFICAÇÃO </t>
  </si>
  <si>
    <t xml:space="preserve">Fornecimento de Evaporador VRF mod. Cassete com capacidade nominal de 4,0 Kw com receptor e controle remoto sem fio, conforme  especificação 
</t>
  </si>
  <si>
    <t xml:space="preserve">Fornecimento de Evaporador VRF mod. Cassete com capacidade nominal de 5,6 Kw com receptor e controle remoto sem fio, conforme  especificação 
</t>
  </si>
  <si>
    <t>R$ 9.430,43</t>
  </si>
  <si>
    <t xml:space="preserve"> R$9.430,43 
</t>
  </si>
  <si>
    <t xml:space="preserve">FORNECIMENTO DE EVAPORADOR VRF MOD. CASSETE COM CAPACIDADE NOMINAL DE 11,2 KW COM RECEPTOR E CONTROLE REMOTO SEM FIO, CONFORME ESPECIFICAÇÃO </t>
  </si>
  <si>
    <t xml:space="preserve">Fornecimento de Evaporador VRF mod. Cassete com capacidade nominal de 7,1 Kw com receptor e controle remoto sem fio, conforme especificação 
</t>
  </si>
  <si>
    <t xml:space="preserve">Fornecimento de Evaporador VRF mod. Cassete com capacidade nominal de 8,0 Kw com receptor e controle remoto sem fio, conforme  especificação 
</t>
  </si>
  <si>
    <t xml:space="preserve"> R$9.585,76 
</t>
  </si>
  <si>
    <t xml:space="preserve">Fornecimento da central de automação, conforme especificação
</t>
  </si>
  <si>
    <t xml:space="preserve"> R$140,55</t>
  </si>
  <si>
    <t xml:space="preserve">DERIVAÇÃO DE COBRE PARA SISTEMA INVERTER MODELO REFERÊNCIA HITACHI E242SNB2 </t>
  </si>
  <si>
    <t xml:space="preserve">Derivação de cobre para sistema inverter modelo referência Hitachi E242SNB2 
</t>
  </si>
  <si>
    <t>R$ 630,71</t>
  </si>
  <si>
    <t xml:space="preserve">DERIVAÇÃO DE COBRE PARA SISTEMA INVERTER MODELO REFERÊNCIA HITACHI E302SNB2 </t>
  </si>
  <si>
    <t xml:space="preserve">Derivação de cobre para sistema inverter modelo referência Hitachi E302SNB2 
</t>
  </si>
  <si>
    <t xml:space="preserve"> R$938,96 
</t>
  </si>
  <si>
    <t>SERVIÇO DE DESINSTALAÇÃO DAS UNIDADES CONDENSADORAS (RECOLHIMENTO DE GÁS REFRIGERANTE, DESACOPLAMENTO DA REDE ELÉTRICA E DA TUBULAÇÃO DE GÁS REFRIGERANTE), CONFORME PROJETO E  ESPECIFICAÇÃO.</t>
  </si>
  <si>
    <t xml:space="preserve">Serviço de desinstalação das unidades condensadoras (recolhimento de gás refrigerante, desacoplamento da rede elétrica e da tubulação de gás refrigerante), conforme projeto e  especificação.
</t>
  </si>
  <si>
    <t>R$ 1.403,57</t>
  </si>
  <si>
    <t>SERVIÇO DE DESLOCAMENTO HORIZONTAL E VERTICAL EM OBRA ATRAVÉS DE GUINDASTE PARA REMOÇÃO DAS UNIDADES CONDENSADORAS ANTIGAS E INSTALAÇÃO DAS NOVAS, CONFORME PROJETO E  ESPECIFICAÇÃO.</t>
  </si>
  <si>
    <t xml:space="preserve">Serviço de deslocamento horizontal e vertical em obra através de guindaste para remoção das unidades condensadoras antigas e as novas, conforme projeto e  especificação.
</t>
  </si>
  <si>
    <t>R$ 1.161,88</t>
  </si>
  <si>
    <t>SERVIÇO DE INSTALAÇÃO DAS UNIDADES CONDENSADORAS (ACOPLAMENTO DA REDE ELÉTRICA E TUBULAÇÃO DE  GÁS REFRIGERANTE), CONFORME PROJETO E  ESPECIFICAÇÃO.</t>
  </si>
  <si>
    <t xml:space="preserve">Serviço de instalação das unidades condensadoras (acoplamento da rede elétrica e tubulação de  gás refrigerante), conforme projeto e  especificação.
</t>
  </si>
  <si>
    <t>R$ 1.226,11</t>
  </si>
  <si>
    <t>SERVIÇO DE DESINSTALAÇÃO DAS UNIDADES EVAPORADORAS, (DESACOPLAMENTO DA REDE ELÉTRICA, DRENAGEM, TUBULAÇÃO GÁS REFRIGERANTE E AR EXTERIOR), CONFORME PROJETO E  ESPECIFICAÇÃO.</t>
  </si>
  <si>
    <t xml:space="preserve">Serviço de desinstalação das unidades evaporadoras, (desacoplamento da rede elétrica, drenagem, tubulação gás refrigerante e ar exterior), conforme projeto e  especificação.
</t>
  </si>
  <si>
    <t>R$ 571,64</t>
  </si>
  <si>
    <t>SERVIÇO DE DESINSTALAÇÃO DAS VÁLVULAS DE BLOQUEIO EXISTENTES DA REDE DE TUBULAÇÃO DE GÁS REFRIGERANTE, CONFORME PROJETO E  ESPECIFICAÇÃO.</t>
  </si>
  <si>
    <t xml:space="preserve">Serviço de desinstalação das válvulas de bloqueio existentes da rede de tubulação de gás refrigerante, conforme projeto e  especificação.
</t>
  </si>
  <si>
    <t xml:space="preserve"> R$237,02 
</t>
  </si>
  <si>
    <t>SERVIÇO DE INSTALAÇÃO DAS NOVAS VÁLVULAS DE BLOQUEIO NA REDE DE TUBULAÇAO DE GÁS REFRIGERANTE, CONFORME PROJETO E  ESPECIFICAÇÃO.</t>
  </si>
  <si>
    <t xml:space="preserve">Serviço de instalação das novas válvulas de bloqueio na rede de tubulaçao de gás refrigerante, conforme projeto e  especificação.
</t>
  </si>
  <si>
    <t>R$ 312,35</t>
  </si>
  <si>
    <t>SERVIÇO DE INSTALAÇÃO DAS UNIDADES EVAPORADORAS, (ACOPLAMENTO A REDE ELÉTRICA, DRENAGEM, TUBULAÇÃO DE GÁS REFRIGERANTE E AR EXTERIOR), CONFORME PROJETO E  ESPECIFICAÇÃO.</t>
  </si>
  <si>
    <t xml:space="preserve">Serviço de instalação das unidades evaporadoras, (acoplamento a rede elétrica, drenagem, tubulação de gás refrigerante e ar exterior), conforme projeto e  especificação.
</t>
  </si>
  <si>
    <t>R$ 713,71</t>
  </si>
  <si>
    <t>FORNECIMENTO E INSTALAÇÃO DE TUBO DE COBRE Ø 6,35MM COM ISOLAMENTO TÉRMICO BORRACHA ELASTOMÉRICA E CONEXÕES, CONFORME PROJETO E  ESPECIFICAÇÃO.</t>
  </si>
  <si>
    <t xml:space="preserve">Fornecimento e instalação de tubo de cobre Ø 6,35mm com isolamento térmico borracha elastomérica e conexões, conforme projeto e  especificação.
</t>
  </si>
  <si>
    <t>R$ 32,24</t>
  </si>
  <si>
    <t xml:space="preserve">Fornecimento e instalação de tubo de cobre Ø 9,52mm com isolamento térmico borracha elastomérica e conexões, conforme projeto e  especificação
</t>
  </si>
  <si>
    <t>R$ 43,82</t>
  </si>
  <si>
    <t xml:space="preserve">Fornecimento e instalação de tubo de cobre Ø 15,88mm com isolamento térmico borracha elastomérica e conexões, conforme projeto e  especificação
</t>
  </si>
  <si>
    <t>R$ 118,96</t>
  </si>
  <si>
    <t xml:space="preserve">Fornecimento e instalação de tubo de cobre Ø 19,05mm com isolamento térmico borracha elastomérica e conexões, conforme projeto e  especificação
</t>
  </si>
  <si>
    <t>R$ 144,11</t>
  </si>
  <si>
    <t xml:space="preserve">Fornecimento e instalação de tubo de cobre Ø 38,10mm com isolamento térmico borracha elastomérica e conexões, conforme projeto e  especificação
</t>
  </si>
  <si>
    <t xml:space="preserve"> R$293,91 
</t>
  </si>
  <si>
    <t xml:space="preserve">Fornecimento e instalação de tubo de cobre Ø 28,58mm com isolamento térmico borracha elastomérica e conexões, conforme projeto e  especificação
</t>
  </si>
  <si>
    <t>R$ 217,44</t>
  </si>
  <si>
    <t xml:space="preserve">Fornecimento e instalação de tubo de cobre Ø 12,70mm com isolamento térmico borracha elastomérica e conexões, conforme projeto e  especificação
</t>
  </si>
  <si>
    <t>R$ 94,21</t>
  </si>
  <si>
    <t xml:space="preserve">Fornecimento e instalação de tubo de cobre Ø 25,40mm com isolamento térmico borracha elastomérica e conexões, conforme projeto e  especificação
</t>
  </si>
  <si>
    <t>R$ 192,19</t>
  </si>
  <si>
    <t>SERVIÇO DE SUBSTITUIÇÃO DO ISOLAMENTO TÉRMICO E MECÂNICO DAS TUBULAÇÕES DE GÁS REFRIGERANTE  Ø 19,05MM NO AMBIENTE EXTERNO A EDIFICAÇÃO, CONFORME PROJETO E ESPECIFICAÇÃO.</t>
  </si>
  <si>
    <t xml:space="preserve">Serviço de substituição do isolamento térmico e mecânico das tubulações de gás refrigerante  Ø 19,05mm no ambiente externo a edificação, conforme projeto e especificação.
</t>
  </si>
  <si>
    <t>R$ 31,19</t>
  </si>
  <si>
    <t>SERVIÇO DE SUBSTITUIÇÃO DO ISOLAMENTO TÉRMICO E MECÂNICO DAS TUBULAÇÕES DE GÁS REFRIGERANTE  Ø 38,10MM NO AMBIENTE EXTERNO A EDIFICAÇÃO, CONFORME PROJETO E ESPECIFICAÇÃO.</t>
  </si>
  <si>
    <t xml:space="preserve">Serviço de substituição do isolamento térmico e mecânico das tubulações de gás refrigerante  Ø 38,10mm no ambiente externo a edificação, conforme projeto e especificação.
</t>
  </si>
  <si>
    <t>R$ 50,99</t>
  </si>
  <si>
    <t>SERVIÇO DE INSTALAÇÃO DO SISTEMA DE AUTOMAÇÃO E ACESSÓRIOS, CONFORME PROJETO E  ESPECIFICAÇÃO.</t>
  </si>
  <si>
    <t xml:space="preserve">Serviço de instalação do sistema de automação e acessórios, conforme projeto e  especificação.
</t>
  </si>
  <si>
    <t>R$ 1.555,94</t>
  </si>
  <si>
    <t xml:space="preserve">LIMPEZA DO SISTEMA DE TUBULAÇÕES DE GÁS REFRIGERANTE ATRAVÉS DE BOMBEAMENTO DE GÁS 141B COM REMOÇÃO DAS IMPUREZAS E DE ÓLEO EXISTENTE, CONFORME ESPECIFICAÇÃO. </t>
  </si>
  <si>
    <t xml:space="preserve">Limpeza do sistema de tubulações de gás refrigerante através de bombeamento de gás 141B com remoção das impurezas e de óleo existente, conforme especificação. 
</t>
  </si>
  <si>
    <t>R$ 6.032,46</t>
  </si>
  <si>
    <t>REMOÇÃO DE RESÍDUOS DO GÁS R 141B ATRAVÉS DE PURGA POR NITROGÊNIO EM PONTOS DE MENOR NÍVEL DA INSTALAÇÃO, CONFORME ESPECIFICAÇÃO.</t>
  </si>
  <si>
    <t xml:space="preserve">Remoção de resíduos do gás R 141B através de purga por nitrogênio em pontos de menor nível da instalação, conforme especificação.
</t>
  </si>
  <si>
    <t>R$ 934,66</t>
  </si>
  <si>
    <t>FORNECIMENTO E INSTALAÇÃO DE COMPLEMENTAÇÃO DE GÁS REFRIGERANTE NO SISTEMA, CONFORME PROJETO E ESPECIFICAÇÃO.</t>
  </si>
  <si>
    <t xml:space="preserve">Fornecimento e instalação de complementação de gás refrigerante no sistema, conforme projeto e especificação.
</t>
  </si>
  <si>
    <t xml:space="preserve"> R$93,64 
</t>
  </si>
  <si>
    <t>R$ 93,64</t>
  </si>
  <si>
    <t xml:space="preserve">Fornecimento complemento da base de concreto existente para as novas unidades condensadoras
</t>
  </si>
  <si>
    <t>R$ 455,61</t>
  </si>
  <si>
    <t>19.3.1.1</t>
  </si>
  <si>
    <t>Caixa de passagem 30x30cm em chapa de aço galvanizado - fornecimento</t>
  </si>
  <si>
    <t xml:space="preserve">Caixa de passagem 30x30cm, em chapa de aço galvanizado p/eletrica un        </t>
  </si>
  <si>
    <t>19.3.1.2</t>
  </si>
  <si>
    <t xml:space="preserve">Eletroduto de pvc rígido roscável, diâm = 50mm (1 1/2")
</t>
  </si>
  <si>
    <t xml:space="preserve">ELETRODUTO DE PVC RIGIDO ROSCAVEL DE 1 1/2 ", SEM LUVA </t>
  </si>
  <si>
    <t xml:space="preserve">ELETRICISTA (HORISTA)   </t>
  </si>
  <si>
    <t xml:space="preserve">SERVENTE DE OBRAS	</t>
  </si>
  <si>
    <t>19.3.1.3</t>
  </si>
  <si>
    <t xml:space="preserve">Curva para eletroduto de pvc rígido roscável, diâm = 50mm (1 1/2")
</t>
  </si>
  <si>
    <t>CURVA 90 GRAUS, LONGA, DE PVC RIGIDO ROSCAVEL, DE 1 1/2", PARA ELETRODUTO</t>
  </si>
  <si>
    <t xml:space="preserve">Encargos Complementares - Servente                </t>
  </si>
  <si>
    <t xml:space="preserve">Encargos Complementares - Eletricista            </t>
  </si>
  <si>
    <t>00002436</t>
  </si>
  <si>
    <t xml:space="preserve">ELETRICISTA (HORISTA)              </t>
  </si>
  <si>
    <t>00006111</t>
  </si>
  <si>
    <t>19.3.1.4</t>
  </si>
  <si>
    <t xml:space="preserve">Luva para eletroduto de pvc rígido roscável, diâm = 50mm (1 1/2")
</t>
  </si>
  <si>
    <t xml:space="preserve">LUVA EM PVC RIGIDO ROSCAVEL, DE 1 1/2", PARA ELETRODUTO	</t>
  </si>
  <si>
    <t>19.3.1.5</t>
  </si>
  <si>
    <t>Tubo metálico flexível d=1", Sealtubo ou similar, fornecimento</t>
  </si>
  <si>
    <t>Tubo metálico flexível d=1" (ref.sealtubo ou similar) m</t>
  </si>
  <si>
    <t>19.3.1.6</t>
  </si>
  <si>
    <t>Terminal de conexão SPTF d=1" p/tubo metálico flex., Sealtubo ou similar, fornecimento</t>
  </si>
  <si>
    <t>Terminal de conexão SPTF d=1" para tubo metálico flexível (ref. sealtubo ou similar) un</t>
  </si>
  <si>
    <t>19.3.1.7</t>
  </si>
  <si>
    <t>Abraçadeira metálica tipo "D" de 1 1/2"</t>
  </si>
  <si>
    <t>Abraçadeira metálica tipo "d" de 1 1/2" Abraçadeira metalica tipo "d" de 1 1/2" un</t>
  </si>
  <si>
    <t>19.3.1.8</t>
  </si>
  <si>
    <t>Abraçadeira em aço inox, tipo "D", 1", fornecimento</t>
  </si>
  <si>
    <t xml:space="preserve">Abraçadeira em aço inox, tipo "D", 1" un	</t>
  </si>
  <si>
    <t>19.3.1.9</t>
  </si>
  <si>
    <t>Bucha com arruela em liga especial zamak p/eletroduto 40mm, d=1 1/2"</t>
  </si>
  <si>
    <t xml:space="preserve">Arruela em liga zamak p/eletroduto 40mm, d=1 1/2" un	</t>
  </si>
  <si>
    <t xml:space="preserve">Bucha em liga zamak para eletroduto 40mm, d=1 1/2" un        </t>
  </si>
  <si>
    <t>19.3.1.10</t>
  </si>
  <si>
    <t>Bucha com arruela em liga especial zamak p/eletroduto 25mm, d=1"</t>
  </si>
  <si>
    <t xml:space="preserve">Arruela em liga zamak p/eletroduto 25mm, d=1 " un	</t>
  </si>
  <si>
    <t xml:space="preserve">Bucha em liga zamak para eletroduto 25mm, d=1" un	</t>
  </si>
  <si>
    <t>19.3.1.11</t>
  </si>
  <si>
    <t>Cabo cobre flexível, não hologenado, 10,0mm2 - 0,6/1KV / 90º</t>
  </si>
  <si>
    <t xml:space="preserve">Cabo cobre flexível, não hologenado, 10,0mm2 - 0,6/1KV / 90º m	</t>
  </si>
  <si>
    <t>QDC_152   (ADAPTADA)</t>
  </si>
  <si>
    <t>19.4.1.1</t>
  </si>
  <si>
    <t>19.4.1.3</t>
  </si>
  <si>
    <t>Alvenaria tijolo refratário (5,1 x 11,4 x 23 cm), aparente, esp=0.114m, executada com argamassa industrializada ac-ii, c/ junta de 1,0cm - Rev 08_04/2022</t>
  </si>
  <si>
    <t xml:space="preserve">Argamassa industrializada AC-II, Votomassa ou similar	</t>
  </si>
  <si>
    <t xml:space="preserve">Tijolo cerâmico refratário 5,1 x 11,4 x 23cm - R1 un	</t>
  </si>
  <si>
    <t xml:space="preserve">PEDREIRO (HORISTA)	</t>
  </si>
  <si>
    <t>19.4.1.4</t>
  </si>
  <si>
    <t>Pintura de acabamento com aplicação de 01 demão de tinta PVA latex para exteriores - cores convencionais</t>
  </si>
  <si>
    <t xml:space="preserve">Tinta pva látex para exterior - coralmur branco gelo Tinta pva látex para exterior - coralmur branco gelo (lata de 18 l) l	</t>
  </si>
  <si>
    <t>lata</t>
  </si>
  <si>
    <t>Encargos Complementares - Pintor</t>
  </si>
  <si>
    <t xml:space="preserve">PINTOR (HORISTA)        </t>
  </si>
  <si>
    <t>19.4.1.5</t>
  </si>
  <si>
    <t>Coleta e carga manuais de entulho</t>
  </si>
  <si>
    <t>PROP.VRF-032</t>
  </si>
  <si>
    <t>20.1.1</t>
  </si>
  <si>
    <t>Fornecimento de Unidade Condensadora VRF com descarga vertical, capacidade nominal de 45 Kw e COP&gt; 4.4, conforme especificação e projeto.</t>
  </si>
  <si>
    <t>COT.VRF-032</t>
  </si>
  <si>
    <t>PROP.VRF-033</t>
  </si>
  <si>
    <t>20.1.2</t>
  </si>
  <si>
    <t>Fornecimento de Unidade Condensadora VRF com descarga vertical, capacidade nominal de 85 Kw e COP&gt; 4.5, conforme especificação e projeto.</t>
  </si>
  <si>
    <t>COT.VRF-033</t>
  </si>
  <si>
    <t>PROP.VRF-034</t>
  </si>
  <si>
    <t>20.1.3</t>
  </si>
  <si>
    <t>Fornecimento de Unidade Condensadora VRF com descarga vertical, capacidade nominal de 95 Kw e COP&gt; 4.9, conforme especificação e projeto.</t>
  </si>
  <si>
    <t>COT.VRF-034</t>
  </si>
  <si>
    <t>PROP.VRF-035</t>
  </si>
  <si>
    <t>20.1.4</t>
  </si>
  <si>
    <t xml:space="preserve">Fornecimento de Evaporador VRF mod. Cassete com capacidade nominal de 4,0 Kw com receptor e controle remoto sem fio, conforme  especificação </t>
  </si>
  <si>
    <t>COT.VRF-035</t>
  </si>
  <si>
    <t>PROP.VRF-036</t>
  </si>
  <si>
    <t>20.1.5</t>
  </si>
  <si>
    <t xml:space="preserve">Fornecimento de Evaporador VRF mod. Cassete com capacidade nominal de 5,6 Kw com receptor e controle remoto sem fio, conforme  especificação </t>
  </si>
  <si>
    <t>COT.VRF-036</t>
  </si>
  <si>
    <t>PROP.VRF-037</t>
  </si>
  <si>
    <t>20.1.6</t>
  </si>
  <si>
    <t xml:space="preserve">Fornecimento de Evaporador VRF mod. Cassete com capacidade nominal de 7,1 Kw com receptor e controle remoto sem fio, conforme  especificação </t>
  </si>
  <si>
    <t>COT.VRF-037</t>
  </si>
  <si>
    <t>PROP.VRF-038</t>
  </si>
  <si>
    <t>20.1.7</t>
  </si>
  <si>
    <t xml:space="preserve">Fornecimento de Evaporador VRF mod. Cassete com capacidade nominal de 8,0 Kw com receptor e controle remoto sem fio, conforme  especificação </t>
  </si>
  <si>
    <t>COT.VRF-038</t>
  </si>
  <si>
    <t>PROP.VRF-039</t>
  </si>
  <si>
    <t>20.1.8</t>
  </si>
  <si>
    <t xml:space="preserve">Fornecimento de Evaporador VRF mod. Cassete com capacidade nominal de 11,2 Kw com receptor e controle remoto sem fio, conforme especificação </t>
  </si>
  <si>
    <t>COT.VRF-039</t>
  </si>
  <si>
    <t>PROP.VRF-040</t>
  </si>
  <si>
    <t>20.1.9</t>
  </si>
  <si>
    <t xml:space="preserve">Fornecimento de Evaporador VRF mod. Cassete com capacidade nominal de 14,0 Kw com receptor e controle remoto sem fio, conforme  especificação </t>
  </si>
  <si>
    <t>COT.VRF-040</t>
  </si>
  <si>
    <t>PROP.VRF-041</t>
  </si>
  <si>
    <t>20.1.10</t>
  </si>
  <si>
    <t>Fornecimento de válvula de bloqueio, conforme projeto e  especificação.</t>
  </si>
  <si>
    <t>COT.VRF-041</t>
  </si>
  <si>
    <t>PROP.VRF-042</t>
  </si>
  <si>
    <t>20.1.11</t>
  </si>
  <si>
    <t>Derivação de cobre para sistema inverter modelo referência Hitachi E102SNB2</t>
  </si>
  <si>
    <t>COT.VRF-042</t>
  </si>
  <si>
    <t>PROP.VRF-043</t>
  </si>
  <si>
    <t>20.1.12</t>
  </si>
  <si>
    <t>Derivação de cobre para sistema inverter modelo referência Hitachi E162SNB2</t>
  </si>
  <si>
    <t>COT.VRF-043</t>
  </si>
  <si>
    <t>PROP.VRF-044</t>
  </si>
  <si>
    <t>20.1.13</t>
  </si>
  <si>
    <t>Derivação de cobre para sistema inverter modelo referência Hitachi E242SNB2</t>
  </si>
  <si>
    <t>COT.VRF-044</t>
  </si>
  <si>
    <t>PROP.VRF-045</t>
  </si>
  <si>
    <t>20.1.14</t>
  </si>
  <si>
    <t>Derivação de cobre para sistema inverter modelo referência Hitachi E302SNB2</t>
  </si>
  <si>
    <t>COT.VRF-045</t>
  </si>
  <si>
    <t>PROP.VRF-046</t>
  </si>
  <si>
    <t>20.1.15</t>
  </si>
  <si>
    <t>Fornecimento de caixa ventiladora com filtros tipo gaveta classe G4+M5 com vazão 1.600 m 3/h com pressão de 15 mmca para captação de ar externo, pintura externa eletrostática epoxi a pó, conforme  projeto e  especificação</t>
  </si>
  <si>
    <t>COT.VRF-046</t>
  </si>
  <si>
    <t>PROP.VRF-047</t>
  </si>
  <si>
    <t>20.1.16</t>
  </si>
  <si>
    <t>Fornecimento de caixa ventiladora com filtros tipo gaveta classe G4+M5 com vazão 2.100 m 3/h com pressão de 15 mmca para captação de ar externo, pintura externa eletrostática epoxi a pó, conforme  projeto e  especificação</t>
  </si>
  <si>
    <t>COT.VRF-047</t>
  </si>
  <si>
    <t>PROP.VRF-048</t>
  </si>
  <si>
    <t>20.2.1</t>
  </si>
  <si>
    <t>Serviço de desinstalação das unidades condensadoras existentes (recolhimento de gás refrigerante, desacoplamento da rede elétrica e da tubulação de gás refrigerante), conforme projeto e  especificação.</t>
  </si>
  <si>
    <t>COT.VRF-048</t>
  </si>
  <si>
    <t>PROP.VRF-049</t>
  </si>
  <si>
    <t>20.2.2</t>
  </si>
  <si>
    <t>Serviço de deslocamento horizontal e vertical em obra através de guindaste para remoção das unidades condensadoras antigas e instalação das novas, conforme projeto e  especificação.</t>
  </si>
  <si>
    <t>COT.VRF-049</t>
  </si>
  <si>
    <t>PROP.VRF-050</t>
  </si>
  <si>
    <t>20.2.3</t>
  </si>
  <si>
    <t>Serviço de instalação das unidades condensadoras (acoplamento da rede elétrica, rede de drenagem e tubulação de  gás refrigerante), conforme projeto e  especificação.</t>
  </si>
  <si>
    <t>COT.VRF-050</t>
  </si>
  <si>
    <t>PROP.VRF-051</t>
  </si>
  <si>
    <t>20.2.4</t>
  </si>
  <si>
    <t>Serviço de desinstalação e remoção das unidades evaporadoras, (desacoplamento da rede elétrica, drenagem, tubulação gás refrigerante e ar exterior), conforme projeto e  especificação.</t>
  </si>
  <si>
    <t>COT.VRF-051</t>
  </si>
  <si>
    <t>PROP.VRF-052</t>
  </si>
  <si>
    <t>20.2.5</t>
  </si>
  <si>
    <t>Serviço de desinstalação e remoção dos sistemas de tubulações de cobre e acessórios existentes.</t>
  </si>
  <si>
    <t>COT.VRF-052</t>
  </si>
  <si>
    <t>PROP.VRF-053</t>
  </si>
  <si>
    <t>20.2.6</t>
  </si>
  <si>
    <t>Serviço de instalação das novas válvulas de bloqueio na rede de tubulaçao de gás refrigerante, conforme projeto e  especificação.</t>
  </si>
  <si>
    <t>COT.VRF-053</t>
  </si>
  <si>
    <t>PROP.VRF-054</t>
  </si>
  <si>
    <t>20.2.7</t>
  </si>
  <si>
    <t>Serviço de instalação das unidades evaporadoras, (acoplamento a rede elétrica, drenagem, tubulação de gás refrigerante e ar exterior), conforme projeto e  especificação.</t>
  </si>
  <si>
    <t>COT.VRF-054</t>
  </si>
  <si>
    <t>PROP.VRF-055</t>
  </si>
  <si>
    <t>20.2.8</t>
  </si>
  <si>
    <t>Fornecimento de tubos de PVC com Ø 25mm para acoplamento a rede de drenagem existente aos novos equipamentos.</t>
  </si>
  <si>
    <t>COT.VRF-055</t>
  </si>
  <si>
    <t>PROP.VRF-056</t>
  </si>
  <si>
    <t>20.2.9</t>
  </si>
  <si>
    <t>Fornecimento e instalação de tubo de cobre Ø 6,35mm (1/4") com isolamento térmico borracha elastomérica e conexões, conforme projeto e  especificação.</t>
  </si>
  <si>
    <t>COT.VRF-056</t>
  </si>
  <si>
    <t>PROP.VRF-057</t>
  </si>
  <si>
    <t>20.2.10</t>
  </si>
  <si>
    <t>Fornecimento e instalação de tubo de cobre Ø 9,52mm (3/8") com isolamento térmico borracha elastomérica e conexões, conforme projeto e  especificação</t>
  </si>
  <si>
    <t>COT.VRF-057</t>
  </si>
  <si>
    <t>PROP.VRF-058</t>
  </si>
  <si>
    <t>20.2.11</t>
  </si>
  <si>
    <t>Fornecimento e instalação de tubo de cobre Ø 12,70mm (1/2") com isolamento térmico borracha elastomérica e conexões, conforme projeto e  especificação</t>
  </si>
  <si>
    <t>COT.VRF-058</t>
  </si>
  <si>
    <t>PROP.VRF-059</t>
  </si>
  <si>
    <t>20.2.12</t>
  </si>
  <si>
    <t>Fornecimento e instalação de tubo de cobre Ø 15,88mm (5/8") com isolamento térmico borracha elastomérica e conexões, conforme projeto e  especificação</t>
  </si>
  <si>
    <t>COT.VRF-059</t>
  </si>
  <si>
    <t>PROP.VRF-060</t>
  </si>
  <si>
    <t>20.2.13</t>
  </si>
  <si>
    <t>Fornecimento e instalação de tubo de cobre Ø 19,05mm (3/4") com isolamento térmico borracha elastomérica e conexões, conforme projeto e  especificação</t>
  </si>
  <si>
    <t>COT.VRF-060</t>
  </si>
  <si>
    <t>PROP.VRF-061</t>
  </si>
  <si>
    <t>20.2.14</t>
  </si>
  <si>
    <t>Fornecimento e instalação de tubo de cobre Ø 22,20mm (7/8") com isolamento térmico borracha elastomérica e conexões, conforme projeto e  especificação</t>
  </si>
  <si>
    <t>COT.VRF-061</t>
  </si>
  <si>
    <t>PROP.VRF-062</t>
  </si>
  <si>
    <t>20.2.15</t>
  </si>
  <si>
    <t>Fornecimento e instalação de tubo de cobre Ø 25,40mm (1") com isolamento térmico borracha elastomérica e conexões, conforme projeto e  especificação</t>
  </si>
  <si>
    <t>COT.VRF-062</t>
  </si>
  <si>
    <t>PROP.VRF-063</t>
  </si>
  <si>
    <t>20.2.16</t>
  </si>
  <si>
    <t>Fornecimento e instalação de tubo de cobre Ø 28,58mm (1.1/8") com isolamento térmico borracha elastomérica e conexões, conforme projeto e  especificação</t>
  </si>
  <si>
    <t>COT.VRF-063</t>
  </si>
  <si>
    <t>PROP.VRF-064</t>
  </si>
  <si>
    <t>20.2.17</t>
  </si>
  <si>
    <t>Fornecimento e instalação de tubo de cobre Ø 31,75mm (1.1/4") com isolamento térmico borracha elastomérica e conexões, conforme projeto e  especificação</t>
  </si>
  <si>
    <t>COT.VRF-064</t>
  </si>
  <si>
    <t>PROP.VRF-065</t>
  </si>
  <si>
    <t>20.2.18</t>
  </si>
  <si>
    <t>Fornecimento e instalação de tubo de cobre Ø 38,1mm (1.1/2") com isolamento térmico borracha elastomérica e conexões, conforme projeto e  especificação</t>
  </si>
  <si>
    <t>COT.VRF-065</t>
  </si>
  <si>
    <t>PROP.VRF-066</t>
  </si>
  <si>
    <t>20.2.19</t>
  </si>
  <si>
    <t>Serviço de interligação entre as novas unidades e incorporação ao sistema de automação existente tipo Air Cloud fab Hitachi, conforme projeto e  especificação.</t>
  </si>
  <si>
    <t>COT.VRF-066</t>
  </si>
  <si>
    <t>PROP.VRF-067</t>
  </si>
  <si>
    <t>20.2.20</t>
  </si>
  <si>
    <t>Fornecimento e instalação de complementação de gás refrigerante no sistema, conforme projeto e especificação.</t>
  </si>
  <si>
    <t>COT.VRF-067</t>
  </si>
  <si>
    <t>PROP.VRF-068</t>
  </si>
  <si>
    <t>20.2.21</t>
  </si>
  <si>
    <t>Fornecimento de base complementar de concreto com dimensões de 1.000x1.000mm (Sistema 02)</t>
  </si>
  <si>
    <t>COT.VRF-068</t>
  </si>
  <si>
    <t>PROP.VRF-069</t>
  </si>
  <si>
    <t>20.2.22</t>
  </si>
  <si>
    <t>Fornecimento de base de concreto com dimensões de 3.000x1.000mm (Sistema 10)</t>
  </si>
  <si>
    <t>COT.VRF-069</t>
  </si>
  <si>
    <t>PROP.VRF-070</t>
  </si>
  <si>
    <t>20.2.23</t>
  </si>
  <si>
    <t>Serviço de teste de estanqueidade dos sistemas 02, 10 e 11 com fornecimento de gás nitrogênio para pressurização das linhas de gás refrigerante.</t>
  </si>
  <si>
    <t>COT.VRF-070</t>
  </si>
  <si>
    <t>PROP.VRF-071</t>
  </si>
  <si>
    <t>20.2.24</t>
  </si>
  <si>
    <t>Fornecimento e instalação de grelha dupla deflexão de insuflamento com registro referência Trox modelo VAT/DG 225x125mm</t>
  </si>
  <si>
    <t>COT.VRF-071</t>
  </si>
  <si>
    <t>PROP.VRF-072</t>
  </si>
  <si>
    <t>20.2.25</t>
  </si>
  <si>
    <t>Fornecimento e instalação de grelha dupla deflexão de insuflamento com registro referência Trox modelo VAT/DG 225x225mm</t>
  </si>
  <si>
    <t>COT.VRF-072</t>
  </si>
  <si>
    <t>PROP.VRF-073</t>
  </si>
  <si>
    <t>20.2.26</t>
  </si>
  <si>
    <t>Fornecimento e instalação de grelha dupla deflexão de insuflamento com registro referência Trox modelo VAT/DG 525x225mm</t>
  </si>
  <si>
    <t>COT.VRF-073</t>
  </si>
  <si>
    <t>PROP.VRF-074</t>
  </si>
  <si>
    <t>20.2.27</t>
  </si>
  <si>
    <t>Fornecimento e instalação de dutos tipo flexível Ø 100mm, conforme projeto e especificação.</t>
  </si>
  <si>
    <t>COT.VRF-074</t>
  </si>
  <si>
    <t>PROP.VRF-075</t>
  </si>
  <si>
    <t>20.2.28</t>
  </si>
  <si>
    <t>Fornecimento e instalação de dutos tipo flexível Ø 150mm, conforme projeto e especificação.</t>
  </si>
  <si>
    <t>COT.VRF-075</t>
  </si>
  <si>
    <t>PROP.VRF-076</t>
  </si>
  <si>
    <t>20.2.29</t>
  </si>
  <si>
    <t>Fornecimento e instalação de reguladores de vazão dinâmico referência Sicflux modelo RVC, conforme projeto e especificação.</t>
  </si>
  <si>
    <t>COT.VRF-076</t>
  </si>
  <si>
    <t>PROP.VRF-077</t>
  </si>
  <si>
    <t>20.2.30</t>
  </si>
  <si>
    <t>Fornecimento de rede de dutos tipo TDC , conforme projeto e especificação.</t>
  </si>
  <si>
    <t>COT.VRF-077</t>
  </si>
  <si>
    <t>PROP.VRF-078</t>
  </si>
  <si>
    <t>20.2.31</t>
  </si>
  <si>
    <t>Fornecimento e instalação de isolamento em manta de fibra de vidro com 1" de espessura a ser aplicado na rede de dutos de renovação de ar do Sistema 11, conforme especificação</t>
  </si>
  <si>
    <t>COT.VRF-078</t>
  </si>
  <si>
    <t>PROP.VRF-079</t>
  </si>
  <si>
    <t>20.2.32</t>
  </si>
  <si>
    <t>Serviço de instalação das caixas ventiladoras responsáveis pela renovaçao de ar exterior, conforme projeto e  especificação.</t>
  </si>
  <si>
    <t>COT.VRF-079</t>
  </si>
  <si>
    <t>20.3.1</t>
  </si>
  <si>
    <t>Caixa de passagem de piso, dimensões 30x30cm, com tampa metálica</t>
  </si>
  <si>
    <t>Caixa de passagem 30x30cm, em chapa de aço galvanizado p/eletrica un</t>
  </si>
  <si>
    <t>20.3.2</t>
  </si>
  <si>
    <t>Caixa de passagem para telefone, padrão telebras, 40x40x12cm, em chapa aço galv. - fornecimento</t>
  </si>
  <si>
    <t>CAIXA DE PASSAGEM/ LUZ / TELEFONIA, DE EMBUTIR, EM CHAPA DE ACO GALVANIZADO, DIMENSOES 40 X 40 X *12* CM (PADRAO CONCESSIONARIA LOCAL)</t>
  </si>
  <si>
    <t>20.3.3</t>
  </si>
  <si>
    <t>Condulete em alumínio tipo "C" de 1 1/2"</t>
  </si>
  <si>
    <t>Condulete tipo "C" de 1 1/2" em alumínio fundido a prova de tempo, gases, vapores e pós. un</t>
  </si>
  <si>
    <t>20.3.4</t>
  </si>
  <si>
    <t>Condulete em alumínio tipo "x" de 1"</t>
  </si>
  <si>
    <t>CONDULETE DE ALUMINIO TIPO X, PARA ELETRODUTO ROSCAVEL DE 1", COM TAMPA CEGA</t>
  </si>
  <si>
    <t>20.3.6</t>
  </si>
  <si>
    <t>Curva para eletroduto de pvc rígido roscável, diâm = 32mm (1")</t>
  </si>
  <si>
    <t>CURVA 90 GRAUS, LONGA, DE PVC RIGIDO ROSCAVEL, DE 1", PARA ELETRODUTO</t>
  </si>
  <si>
    <t>20.3.7</t>
  </si>
  <si>
    <t>Eletroduto de pvc rígido roscável, diâm = 50mm (1 1/2")</t>
  </si>
  <si>
    <t>ELETRODUTO DE PVC RIGIDO ROSCAVEL DE 1 1/2 ", SEM LUVA</t>
  </si>
  <si>
    <t>20.3.8</t>
  </si>
  <si>
    <t>Curva para eletroduto de pvc rígido roscável, diâm = 50mm (1 1/2")</t>
  </si>
  <si>
    <t>20.3.9</t>
  </si>
  <si>
    <t>Eletroduto de pvc rígido roscável, diâm = 60mm (2")</t>
  </si>
  <si>
    <t>ELETRODUTO DE PVC RIGIDO ROSCAVEL DE 2 ", SEM LUVA</t>
  </si>
  <si>
    <t>20.3.10</t>
  </si>
  <si>
    <t>Fornecimento e instalação de eletrocalha metálica 50 x 50 x 3000 mm (ref. valemam ou similar)</t>
  </si>
  <si>
    <t>Eletrocalha metálica perfurada 50 x 50 x 3000 mm (ref. valemam ou similar) Eletrocalha metálica perfurada 50 x 50 x 300 mm (ref. valemam ou similar) un</t>
  </si>
  <si>
    <t>20.3.11</t>
  </si>
  <si>
    <t>Fornecimento e instalação de eletrocalha perfurada 100 x 50 x 3000 mm (ref. mopa ou similar) com tampa</t>
  </si>
  <si>
    <t>Tampa de encaixe 100 X3000 - Z para eletrocalha metálica (ref.: mopa ou similar) m</t>
  </si>
  <si>
    <t>20.3.12</t>
  </si>
  <si>
    <t>Suporte vertical 50 x 50mm para fixação de eletrocalha metálica (ref. Mopa ou similar)</t>
  </si>
  <si>
    <t>Suporte vertical 50 x 50mm para fixação de eletrocalha metálica (ref. Mopa ou similar) un</t>
  </si>
  <si>
    <t>20.3.13</t>
  </si>
  <si>
    <t>Suporte vertical 100 x 50 mm para fixação de eletrocalha metálica ( ref.: Mopa ou similar)</t>
  </si>
  <si>
    <t>Suporte vertical 100 x 50 mm para fixação de eletrocalha metálica ( ref.: Mopa ou similar) un</t>
  </si>
  <si>
    <t>20.3.14</t>
  </si>
  <si>
    <t>Curva horizontal 50 x 50 mm para eletrocalha metálica, com ângulo 90° (ref.: mopa ou similar)</t>
  </si>
  <si>
    <t>Curva horizontal 50 x 50 mm para eletrocalha metálica, com ângulo 90° Curva horizontal 50 x 50 mm para eletrocalha metálica, com ângulo 90° (ref.: mopa ou similar) un</t>
  </si>
  <si>
    <t>20.3.15</t>
  </si>
  <si>
    <t>Curva de inversão 50 x 50 mm para eletrocalha metálica (ref.: mopa ou similar)</t>
  </si>
  <si>
    <t>Curva de inversão 50 x 50 mm para eletrocalha metálica (ref.: mopa ou similar) un</t>
  </si>
  <si>
    <t>20.3.16</t>
  </si>
  <si>
    <t>Curva horizontal 100 x 50 mm para eletrocalha metálica, com ângulo 90° (ref.: mopa ou similar)</t>
  </si>
  <si>
    <t>Curva horizontal 100 x 50 mm para eletrocalha metálica, com ângulo 90° (ref.: mopa ou similar) un</t>
  </si>
  <si>
    <t>20.3.17</t>
  </si>
  <si>
    <t>Curva de inversão 100x50 mm</t>
  </si>
  <si>
    <t>Curva de inversão 90º 100x50mm un</t>
  </si>
  <si>
    <t>20.3.18</t>
  </si>
  <si>
    <t>Terminal 50 x 50 mm para eletrocalha metalica (ref. vl 3.01-25 ge valemam ou similar)</t>
  </si>
  <si>
    <t>Terminal 50 x 50 mm para eletrocalha perfurada metalica (ref. vl 3.01-25 ge valemam ou similar) un</t>
  </si>
  <si>
    <t>20.3.19</t>
  </si>
  <si>
    <t>Fornecimento e instalação de saída horizontal para eletroduto 1" (ref. vl 33 valemam ou similar)</t>
  </si>
  <si>
    <t>Saída horizontal para eletroduto 1" (ref. vl 33 valemam ou similar) un</t>
  </si>
  <si>
    <t>20.3.20</t>
  </si>
  <si>
    <t>Fornecimento e instalação de saída horizontal para eletroduto 1 1/2" (ref. vl 33 valemam ou similar)</t>
  </si>
  <si>
    <t>Saída horizontal para eletroduto 1 1/2" (ref. vl 33 valemam ou similar) un</t>
  </si>
  <si>
    <t>20.3.21</t>
  </si>
  <si>
    <t>Arruela em liga zamak p/eletroduto 25mm, d=1 " un</t>
  </si>
  <si>
    <t>Bucha em liga zamak para eletroduto 25mm, d=1" un</t>
  </si>
  <si>
    <t>20.3.22</t>
  </si>
  <si>
    <t>Arruela em liga zamak p/eletroduto 40mm, d=1 1/2" un</t>
  </si>
  <si>
    <t>Bucha em liga zamak para eletroduto 40mm, d=1 1/2" un</t>
  </si>
  <si>
    <t>20.3.23</t>
  </si>
  <si>
    <t>Bucha com arruela em liga especial zamak p/eletroduto 50mm, d=2"</t>
  </si>
  <si>
    <t>BUCHA EM ALUMINIO, COM ROSCA, DE 2", PARA ELETRODUTO</t>
  </si>
  <si>
    <t>ARRUELA EM ALUMINIO, COM ROSCA, DE 2", PARA ELETRODUTO</t>
  </si>
  <si>
    <t>20.3.24</t>
  </si>
  <si>
    <t>Abraçadeira em aço inox, tipo "D", 1" un</t>
  </si>
  <si>
    <t>20.3.25</t>
  </si>
  <si>
    <t>20.3.26</t>
  </si>
  <si>
    <t>Quadro de distribuição de embutir, em chapa de aço, para até 18 disjuntores, com barramento, padrão DIN, exclusive disjuntores</t>
  </si>
  <si>
    <t>ARGAMASSA TRAÇO 1:3:12 (EM VOLUME DE CIMENTO, CAL E AREIA MÉDIA ÚMIDA) PARA EMBOÇO/MASSA ÚNICA/ASSENTAMENTO DE ALVENARIA DE VEDAÇÃO, PREPARO MECÂNICO COM BETONEIRA 600 L. AF_08/2019</t>
  </si>
  <si>
    <t>Quadro de distribuição de embutir em chapa de aço, p/até 18 disjuntores c/barramento, padrão DIN, Cemar ou similar un</t>
  </si>
  <si>
    <t>20.3.27</t>
  </si>
  <si>
    <t>Quadro de distribuição de embutir, em chapa de aço, para até 24 disjuntores, com barramento, padrão DIN, exclusive disjuntores - Rev 01 03/2022</t>
  </si>
  <si>
    <t>Quadro de distribuição de embutir em chapa de aço, p/até 24 disjuntores c/barramento, padrão DIN, Cemar ou similar Quadro de distribuição de embutir em chapa de aço, p/até 24 disjuntores c/barramento, padrão DIN, Cemar ou simila un</t>
  </si>
  <si>
    <t>20.3.28</t>
  </si>
  <si>
    <t>Disjuntor monopolar 4 A, padrão DIN (linha branca), curva de disparo C, corrente de interrupção 5KA, ref.: Siemens 5 SX11047 ou similar.</t>
  </si>
  <si>
    <t>Disjuntor monopolar 4 A, padrão DIN (linha branca), curva de disparo C, corrente de interrupção 5KA, ref.: Siemens 5 SX11047 ou similar. un</t>
  </si>
  <si>
    <t>20.3.30</t>
  </si>
  <si>
    <t>Disjuntor tripolar 80 A com caixa moldada 10 kA</t>
  </si>
  <si>
    <t>Disjuntor termomagnético tripolar 80 A com caixa moldada 10 kA un</t>
  </si>
  <si>
    <t>20.3.36</t>
  </si>
  <si>
    <t>Cabo de cobre isolado pvc rígido unipolar seção 35mm2, 0,6/ 1kv/ 70°</t>
  </si>
  <si>
    <t>20.3.37</t>
  </si>
  <si>
    <t>Cabo de cobre flexível isolado, seção 25mm², 450/ 750v / 70°c</t>
  </si>
  <si>
    <t>Cabo cobre flexível, isolado, 25mm2 - 450/750V / 70º m</t>
  </si>
  <si>
    <t>20.3.38</t>
  </si>
  <si>
    <t>Cabo de cobre isolado pvc rígido unipolar seção 16mm², 0,6/ 1kv/ 70°</t>
  </si>
  <si>
    <t>20.3.39</t>
  </si>
  <si>
    <t>Cabo de cobre isolado pvc rígido unipolar seção 10mm², 0,6/ 1kv/ 70°</t>
  </si>
  <si>
    <t>CABO DE COBRE, FLEXIVEL, CLASSE 4 OU 5, ISOLACAO EM PVC/A, ANTICHAMA BWF-B, COBERTURA PVC-ST1, ANTICHAMA BWF-B, 1 CONDUTOR, 0,6/1 KV, SECAO NOMINAL 10 MM2</t>
  </si>
  <si>
    <t>20.3.40</t>
  </si>
  <si>
    <t>Cabo de cobre isolado pvc rígido unipolar seção 6mm², 450/ 750v / 70°c</t>
  </si>
  <si>
    <t xml:space="preserve">CABO DE COBRE, RIGIDO, CLASSE 2, ISOLACAO EM PVC/A, ANTICHAMA BWF-B, 1 CONDUTOR, 450/750 V, SECAO NOMINAL 6 MM2	</t>
  </si>
  <si>
    <t>20.3.41</t>
  </si>
  <si>
    <t>Cabo cobre flexível, não hologenado, 2,5mm2 - 450/750V / 70º</t>
  </si>
  <si>
    <t>Cabo cobre flexível, não hologenado, 2,5mm2 - 450/750V / 70º m</t>
  </si>
  <si>
    <t>MAPA DE COTAÇÕES</t>
  </si>
  <si>
    <t>FORNECEDOR 1</t>
  </si>
  <si>
    <t>FORNECEDOR 2</t>
  </si>
  <si>
    <t>FORNECEDOR 3</t>
  </si>
  <si>
    <t>MENOR PREÇO (R$)</t>
  </si>
  <si>
    <t>INDICE DE REAJUSTE INCC</t>
  </si>
  <si>
    <t>REAJUSTE (R$)</t>
  </si>
  <si>
    <t>MENOR PREÇO C/ REAJUSTE INCC (R$)</t>
  </si>
  <si>
    <t>OBSERVAÇÕES</t>
  </si>
  <si>
    <t>DADOS</t>
  </si>
  <si>
    <t>CUSTO UNIT. 
+ FRETE (R$)</t>
  </si>
  <si>
    <r>
      <rPr>
        <sz val="12"/>
        <color rgb="FF000000"/>
        <rFont val="Arial"/>
        <family val="2"/>
      </rPr>
      <t>Duetec Tecnologia E Teleinformatica Ltda</t>
    </r>
    <r>
      <rPr>
        <u/>
        <sz val="9"/>
        <color rgb="FF0000FF"/>
        <rFont val="Arial"/>
        <family val="2"/>
      </rPr>
      <t xml:space="preserve">
</t>
    </r>
    <r>
      <rPr>
        <u/>
        <sz val="9"/>
        <color rgb="FF000000"/>
        <rFont val="Arial"/>
        <family val="2"/>
      </rPr>
      <t>Link:</t>
    </r>
    <r>
      <rPr>
        <u/>
        <sz val="9"/>
        <color rgb="FF0000FF"/>
        <rFont val="Arial"/>
        <family val="2"/>
      </rPr>
      <t xml:space="preserve">
</t>
    </r>
    <r>
      <rPr>
        <u/>
        <sz val="9"/>
        <color rgb="FF1155CC"/>
        <rFont val="Arial"/>
        <family val="2"/>
      </rPr>
      <t>https://www.duetec.com.br/produto/suporte-p-controle-de-acesso-facial-sc-5000-intelbras/</t>
    </r>
  </si>
  <si>
    <t>R$1.002,67</t>
  </si>
  <si>
    <t>EMPRESA : COMERCIAL DE SEGURANÇA FRAZAO LTDA   -   ORÇAMENTO ANEXO AO PROCESSO    -  ID 3752038</t>
  </si>
  <si>
    <t>Data da Cotação ABRIL-2023</t>
  </si>
  <si>
    <r>
      <rPr>
        <b/>
        <sz val="10"/>
        <color theme="1"/>
        <rFont val="Arial"/>
        <family val="2"/>
      </rPr>
      <t>OBS.:</t>
    </r>
    <r>
      <rPr>
        <sz val="10"/>
        <color theme="1"/>
        <rFont val="Arial"/>
        <family val="2"/>
      </rPr>
      <t xml:space="preserve"> Os itens que porventura não apresentarem 3 cotações foram devidamente consultados nos fornecedores citados acima e não se obteve resposta.
   </t>
    </r>
  </si>
  <si>
    <t>BDI (BENEFÍCIO E DESPESAS INDIRETAS) - PADRÃO</t>
  </si>
  <si>
    <r>
      <rPr>
        <b/>
        <sz val="14"/>
        <color theme="1"/>
        <rFont val="Calibri"/>
        <family val="2"/>
      </rPr>
      <t xml:space="preserve">DETALHAMENTO DO BDI DE CONSTRUÇÃO UTILIZADO PELA ADMINISTRAÇÃO
</t>
    </r>
    <r>
      <rPr>
        <b/>
        <sz val="12"/>
        <color rgb="FF000000"/>
        <rFont val="Calibri"/>
        <family val="2"/>
      </rPr>
      <t>A LICITANTE DEVERÁ APRESENTAR A COMPOSIÇÃO DO SEU BDI</t>
    </r>
  </si>
  <si>
    <t>VALOR</t>
  </si>
  <si>
    <t>DESPESAS INDIRETAS</t>
  </si>
  <si>
    <t>OBS.:</t>
  </si>
  <si>
    <t>ADMINISTRAÇÃO CENTRAL</t>
  </si>
  <si>
    <t>CONSTRUÇÃO DE EDIFÍCIOS
CONFORME ACÓRDÃO Nº 2622/13 e LEI Nº 13.161 DE 31/08/15</t>
  </si>
  <si>
    <t>TABELA COM PARÂMETROS DE BDI - CONFORME ACÓRDÃO 2.622/2013</t>
  </si>
  <si>
    <t>Administração Central (AC)</t>
  </si>
  <si>
    <t>SEGUROS RISCOS E GARANTIAS</t>
  </si>
  <si>
    <r>
      <rPr>
        <b/>
        <sz val="10"/>
        <color theme="1"/>
        <rFont val="Arial"/>
        <family val="2"/>
      </rPr>
      <t xml:space="preserve">Tipologia de Obra: </t>
    </r>
    <r>
      <rPr>
        <sz val="10"/>
        <color rgb="FF000000"/>
        <rFont val="Arial"/>
        <family val="2"/>
      </rPr>
      <t>Construção de Edifícios</t>
    </r>
  </si>
  <si>
    <t>Seguros e Garantias (S+G)</t>
  </si>
  <si>
    <t>1º Quartil</t>
  </si>
  <si>
    <t>Médio</t>
  </si>
  <si>
    <t>3º Quartil</t>
  </si>
  <si>
    <t>1.2.3</t>
  </si>
  <si>
    <t>Risco (R)</t>
  </si>
  <si>
    <t>Administração Central</t>
  </si>
  <si>
    <t>1.3</t>
  </si>
  <si>
    <t>DESPESAS FINANCEIRAS</t>
  </si>
  <si>
    <t>Seguro + Garantia</t>
  </si>
  <si>
    <t>1.3.1</t>
  </si>
  <si>
    <t>Despesas Financeiras (DF)</t>
  </si>
  <si>
    <t>Risco</t>
  </si>
  <si>
    <t>1.4</t>
  </si>
  <si>
    <t>TRIBUTOS (T)</t>
  </si>
  <si>
    <t>Despesas Financeiras</t>
  </si>
  <si>
    <t>1.4.1</t>
  </si>
  <si>
    <t>ISS*</t>
  </si>
  <si>
    <t>Lucro</t>
  </si>
  <si>
    <t>1.4.2</t>
  </si>
  <si>
    <t>COFINS</t>
  </si>
  <si>
    <t>1.4.3</t>
  </si>
  <si>
    <t>PIS</t>
  </si>
  <si>
    <t>CPRB</t>
  </si>
  <si>
    <t>1.4.4</t>
  </si>
  <si>
    <t>DESONERADO</t>
  </si>
  <si>
    <t>BENEFÍCIOS</t>
  </si>
  <si>
    <t>LUCRO (L)</t>
  </si>
  <si>
    <t>BDI =</t>
  </si>
  <si>
    <t>(1+AC+S+R+G) (1+DF) (1+L)   -  1</t>
  </si>
  <si>
    <t>(1-T)</t>
  </si>
  <si>
    <t>*Conforme LEI COMPLEMENTAR Nº 53, DE 23/12/2008.</t>
  </si>
  <si>
    <t>BDI (BENEFÍCIO E DESPESAS INDIRETAS) - DIFERENCIADO</t>
  </si>
  <si>
    <r>
      <rPr>
        <b/>
        <sz val="14"/>
        <color theme="1"/>
        <rFont val="Calibri"/>
        <family val="2"/>
      </rPr>
      <t xml:space="preserve">DETALHAMENTO DO BDI DE CONSTRUÇÃO UTILIZADO PELA ADMINISTRAÇÃO
</t>
    </r>
    <r>
      <rPr>
        <b/>
        <sz val="12"/>
        <color rgb="FF000000"/>
        <rFont val="Calibri"/>
        <family val="2"/>
      </rPr>
      <t>A LICITANTE DEVERÁ APRESENTAR A COMPOSIÇÃO DO SEU BDI</t>
    </r>
  </si>
  <si>
    <t>BDI DIFERENCIADO EQUIPAMENTOS
CONFORME ACÓRDÃO Nº 2622/13 e LEI Nº 13.161 DE 31/08/15</t>
  </si>
  <si>
    <t>Fornecimento de Materiais e Equipamentos</t>
  </si>
  <si>
    <t>ENCARGOS SOCIAIS SOBRE A MÃO DE OBRA</t>
  </si>
  <si>
    <t>DEMONSTRATIVO DE COMPOSIÇÃO DOS ENCARGOS SOCIAIS SOBRE A MÃO DE OBRA</t>
  </si>
  <si>
    <t>HORISTA (%)</t>
  </si>
  <si>
    <t>MENSALISTA (%)</t>
  </si>
  <si>
    <t>Grupo A</t>
  </si>
  <si>
    <t>A1</t>
  </si>
  <si>
    <t xml:space="preserve">INSS </t>
  </si>
  <si>
    <t>A2</t>
  </si>
  <si>
    <t>SESI</t>
  </si>
  <si>
    <t>A3</t>
  </si>
  <si>
    <t>SENAI</t>
  </si>
  <si>
    <t>A4</t>
  </si>
  <si>
    <t>INCRA</t>
  </si>
  <si>
    <t>A5</t>
  </si>
  <si>
    <t xml:space="preserve">SEBRAE </t>
  </si>
  <si>
    <t>A6</t>
  </si>
  <si>
    <t xml:space="preserve">Salário Educação </t>
  </si>
  <si>
    <t>A7</t>
  </si>
  <si>
    <t>Seguro Contra Acidentes de Trabalho</t>
  </si>
  <si>
    <t>A8</t>
  </si>
  <si>
    <t>FGTS</t>
  </si>
  <si>
    <t>A9</t>
  </si>
  <si>
    <t xml:space="preserve">SECONCI </t>
  </si>
  <si>
    <t>A</t>
  </si>
  <si>
    <t xml:space="preserve"> Total</t>
  </si>
  <si>
    <t>Grupo B</t>
  </si>
  <si>
    <t>B1</t>
  </si>
  <si>
    <t>Repouso Semanal Remunerado</t>
  </si>
  <si>
    <t>Não incide</t>
  </si>
  <si>
    <t>B2</t>
  </si>
  <si>
    <t xml:space="preserve">Feriados </t>
  </si>
  <si>
    <t>B3</t>
  </si>
  <si>
    <t>Auxílio - Enfermidade</t>
  </si>
  <si>
    <t>B4</t>
  </si>
  <si>
    <t>13º Salário</t>
  </si>
  <si>
    <t>B5</t>
  </si>
  <si>
    <t>Licença Paternidade</t>
  </si>
  <si>
    <t>B6</t>
  </si>
  <si>
    <t>Faltas Justificadas</t>
  </si>
  <si>
    <t>B7</t>
  </si>
  <si>
    <t>Dias de Chuvas</t>
  </si>
  <si>
    <t>B8</t>
  </si>
  <si>
    <t>Auxílio Acidente de Trabalho</t>
  </si>
  <si>
    <t>B9</t>
  </si>
  <si>
    <t>Férias Gozadas</t>
  </si>
  <si>
    <t>B10</t>
  </si>
  <si>
    <t xml:space="preserve">Salário Maternidade </t>
  </si>
  <si>
    <t>B</t>
  </si>
  <si>
    <t>Grupo C</t>
  </si>
  <si>
    <t>C1</t>
  </si>
  <si>
    <t>Aviso Prévio Indenizado</t>
  </si>
  <si>
    <t>C2</t>
  </si>
  <si>
    <t>Aviso Prévio Trabalhado</t>
  </si>
  <si>
    <t>C3</t>
  </si>
  <si>
    <t xml:space="preserve">Férias Indenizadas </t>
  </si>
  <si>
    <t>C4</t>
  </si>
  <si>
    <t>Depósito Rescisão Sem Justa Causa</t>
  </si>
  <si>
    <t>C5</t>
  </si>
  <si>
    <t xml:space="preserve">Indenização Adicional </t>
  </si>
  <si>
    <t>C</t>
  </si>
  <si>
    <t>Grupo D</t>
  </si>
  <si>
    <t>D1</t>
  </si>
  <si>
    <t>Reincidência de Grupo A sobre Grupo B</t>
  </si>
  <si>
    <t>D2</t>
  </si>
  <si>
    <t>Reincidência de Grupo A sobre Aviso Prévio Trabalhado e Reincidência do FGTS sobre Aviso Prévio Indenizado</t>
  </si>
  <si>
    <t>D</t>
  </si>
  <si>
    <t>TOTAL (A+B+C+D)</t>
  </si>
  <si>
    <r>
      <rPr>
        <b/>
        <sz val="11"/>
        <color theme="1"/>
        <rFont val="Calibri"/>
        <family val="2"/>
      </rPr>
      <t xml:space="preserve">* Nota: </t>
    </r>
    <r>
      <rPr>
        <sz val="11"/>
        <color theme="1"/>
        <rFont val="Calibri"/>
        <family val="2"/>
      </rPr>
      <t xml:space="preserve">Encargos Sociais conforme tabela </t>
    </r>
    <r>
      <rPr>
        <b/>
        <sz val="11"/>
        <color rgb="FF000000"/>
        <rFont val="Calibri"/>
        <family val="2"/>
      </rPr>
      <t>SINAPI PB</t>
    </r>
    <r>
      <rPr>
        <sz val="11"/>
        <color rgb="FF000000"/>
        <rFont val="Calibri"/>
        <family val="2"/>
      </rPr>
      <t xml:space="preserve">, da publicação SINAPI - Cálculos e Parâmetros, 
4ª Edição, atualizada em </t>
    </r>
    <r>
      <rPr>
        <b/>
        <sz val="11"/>
        <color rgb="FF000000"/>
        <rFont val="Calibri"/>
        <family val="2"/>
      </rPr>
      <t>Setembro/2022</t>
    </r>
    <r>
      <rPr>
        <b/>
        <sz val="11"/>
        <color rgb="FF000000"/>
        <rFont val="Calibri"/>
        <family val="2"/>
      </rPr>
      <t>.</t>
    </r>
  </si>
  <si>
    <t>PCI.817.01 - CUSTO DE COMPOSIÇÕES - SINTÉTICO   |   DATA DE EMISSÃO: 14/12/2022 23:44:59   |   DATA DE RT: 14/12/2022</t>
  </si>
  <si>
    <t>ENCARGOS SOCIAIS SOBRE PREÇOS DA MÃO-DE-OBRA: 113,45%(HORA)   69,94%(MÊS)</t>
  </si>
  <si>
    <t>ABRANGÊNCIA : NACIONAL   |    LOCALIDADE  : JOAO PESSOA   |    DATA DE PREÇO   : 11/2022 REFERÊNCIA COLETA : MEDIANO</t>
  </si>
  <si>
    <t>JOAO PESSOA</t>
  </si>
  <si>
    <t>CODIGO  DA COMPOSICAO</t>
  </si>
  <si>
    <t>DESCRICAO DA COMPOSICAO</t>
  </si>
  <si>
    <t>CUSTO TOTAL</t>
  </si>
  <si>
    <t>ASSENTAMENTO DE TUBO DE FERRO FUNDIDO PARA REDE DE ÁGUA, DN 80 MM, JUNTA ELÁSTICA, INSTALADO EM LOCAL COM NÍVEL ALTO DE INTERFERÊNCIAS (NÃO INCLUI FORNECIMENTO). AF_11/2017</t>
  </si>
  <si>
    <t xml:space="preserve"> Divisória maciça, blindada com chumbo de 1mm, revestida em laminado melamínico (fórmica) para proteção radiológica contra radiações ionizantes, modulação 60x310cm, estrut.metálica, perfis PVC de alto impacto, removível, impermeabilizada e INSTALADA</t>
  </si>
  <si>
    <t>ASSENTAMENTO DE TUBO DE FERRO FUNDIDO PARA REDE DE ÁGUA, DN 100 MM, JUNTA ELÁSTICA, INSTALADO EM LOCAL COM NÍVEL ALTO DE INTERFERÊNCIAS (NÃO INCLUI FORNECIMENTO). AF_11/2017</t>
  </si>
  <si>
    <t>Porta em madeira de lei, de correr, lisa, semi-ôca 0,90x2,10m, inclusive batentes e ferragens - Rev 02</t>
  </si>
  <si>
    <t>ASSENTAMENTO DE TUBO DE FERRO FUNDIDO PARA REDE DE ÁGUA, DN 150 MM, JUNTA ELÁSTICA, INSTALADO EM LOCAL COM NÍVEL ALTO DE INTERFERÊNCIAS (NÃO INCLUI FORNECIMENTO). AF_11/2017</t>
  </si>
  <si>
    <t>Revestimento cerâmico para piso ou parede, 90 x 90 cm, porcelanato, esmaltado, linha munari cimento, Eliane ou similar, aplicado com argamassa industrializada ac-iii, rejuntado, exclusive regularização de base ou emboço - Rev - 02</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</si>
  <si>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</si>
  <si>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</si>
  <si>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Vaso sanitario c/caixa de descarga acoplada, linha carrara CP626, DECA ou similar, inclusive assento DECA AP61 ou similar, conjunto de fixação DECA SP13 ou similar, anel de vedação e engate plástico</t>
  </si>
  <si>
    <t>ASSENTAMENTO DE TUBO DE FERRO FUNDIDO PARA REDE DE ÁGUA, DN 300 MM, JUNTA ELÁSTICA, INSTALADO EM LOCAL COM NÍVEL ALTO DE INTERFERÊNCIAS (NÃO INCLUI FORNECIMENTO). AF_11/2017</t>
  </si>
  <si>
    <t>Cuba de semi-encaixe, dim. 49 x 40cm, INCEPA, linha ocean pacific, ref. 63027 ou siimilar, exclusive sifão, engate, válvula e torneira</t>
  </si>
  <si>
    <t>ASSENTAMENTO DE TUBO DE FERRO FUNDIDO PARA REDE DE ÁGUA, DN 350 MM, JUNTA ELÁSTICA, INSTALADO EM LOCAL COM NÍVEL ALTO DE INTERFERÊNCIAS (NÃO INCLUI FORNECIMENTO). AF_11/2017</t>
  </si>
  <si>
    <t>Poltrona Arena Obeso Acustica assento e encosto antipanico estofado tecido polieste vermelho padrão braço PP, fixação no piso, marca Marelli ou similar, inclusive instalação, montagem e frete</t>
  </si>
  <si>
    <t>ASSENTAMENTO DE TUBO DE FERRO FUNDIDO PARA REDE DE ÁGUA, DN 400 MM, JUNTA ELÁSTICA, INSTALADO EM LOCAL COM NÍVEL ALTO DE INTERFERÊNCIAS (NÃO INCLUI FORNECIMENTO). AF_11/2017</t>
  </si>
  <si>
    <t>Sinalização para deficientes - faixa para degraus em borracha, dim 200 x 30mm</t>
  </si>
  <si>
    <t>ASSENTAMENTO DE TUBO DE FERRO FUNDIDO PARA REDE DE ÁGUA, DN 450 MM, JUNTA ELÁSTICA, INSTALADO EM LOCAL COM NÍVEL ALTO DE INTERFERÊNCIAS (NÃO INCLUI FORNECIMENTO). AF_11/2017</t>
  </si>
  <si>
    <t>Fita antiderrapante safety-walk "3m" l=5cm ou similar</t>
  </si>
  <si>
    <t>ASSENTAMENTO DE TUBO DE FERRO FUNDIDO PARA REDE DE ÁGUA, DN 500 MM, JUNTA ELÁSTICA, INSTALADO EM LOCAL COM NÍVEL ALTO DE INTERFERÊNCIAS (NÃO INCLUI FORNECIMENTO). AF_11/2017</t>
  </si>
  <si>
    <t>Placa em aço inox com texto em braille para corrimão, fornecimento e instalação</t>
  </si>
  <si>
    <t>ASSENTAMENTO DE TUBO DE FERRO FUNDIDO PARA REDE DE ÁGUA, DN 600 MM, JUNTA ELÁSTICA, INSTALADO EM LOCAL COM NÍVEL ALTO DE INTERFERÊNCIAS (NÃO INCLUI FORNECIMENTO). AF_11/2017</t>
  </si>
  <si>
    <t>Sinalização para deficientes - placa em braille - em pvc (ps), dim: 23 x 15 cm</t>
  </si>
  <si>
    <t>ASSENTAMENTO DE TUBO DE FERRO FUNDIDO PARA REDE DE ÁGUA, DN 700 MM, JUNTA ELÁSTICA, INSTALADO EM LOCAL COM NÍVEL ALTO DE INTERFERÊNCIAS (NÃO INCLUI FORNECIMENTO). AF_11/2017</t>
  </si>
  <si>
    <t>Piso tátil alerta - Elementos em inox (100 peças/m)</t>
  </si>
  <si>
    <t>ASSENTAMENTO DE TUBO DE FERRO FUNDIDO PARA REDE DE ÁGUA, DN 800 MM, JUNTA ELÁSTICA, INSTALADO EM LOCAL COM NÍVEL ALTO DE INTERFERÊNCIAS (NÃO INCLUI FORNECIMENTO). AF_11/2017</t>
  </si>
  <si>
    <t xml:space="preserve"> Piso tátil direcional - Elementos em inox (12 peças/m)</t>
  </si>
  <si>
    <t>ASSENTAMENTO DE TUBO DE FERRO FUNDIDO PARA REDE DE ÁGUA, DN 900 MM, JUNTA ELÁSTICA, INSTALADO EM LOCAL COM NÍVEL ALTO DE INTERFERÊNCIAS (NÃO INCLUI FORNECIMENTO). AF_11/2017</t>
  </si>
  <si>
    <t>Caixa de equalização p/aterramento 20x20x10cm de sobrepor p/11 terminais de pressão c/barramento</t>
  </si>
  <si>
    <t>ASSENTAMENTO DE TUBO DE FERRO FUNDIDO PARA REDE DE ÁGUA, DN 1000 MM, JUNTA ELÁSTICA, INSTALADO EM LOCAL COM NÍVEL ALTO DE INTERFERÊNCIAS (NÃO INCLUI FORNECIMENTO). AF_11/2017</t>
  </si>
  <si>
    <t>Presilha de latão, L=20mm, para fixação de cabos de cobre, furo d=5mm, para cabos 35mm² a 50mm², ref:TEL-744 ou similar (SPDA)</t>
  </si>
  <si>
    <t>ASSENTAMENTO DE TUBO DE FERRO FUNDIDO PARA REDE DE ÁGUA, DN 1200 MM, JUNTA ELÁSTICA, INSTALADO EM LOCAL COM NÍVEL ALTO DE INTERFERÊNCIAS (NÃO INCLUI FORNECIMENTO). AF_11/2017</t>
  </si>
  <si>
    <t>Terminal aéreo 3/8" x 250mm em aço galv, com fixação horizontal, ref: TEL 044 ou similar - fornecimento</t>
  </si>
  <si>
    <t>ASSENTAMENTO DE TUBO DE FERRO FUNDIDO PARA REDE DE ÁGUA, DN 80 MM, JUNTA ELÁSTICA, INSTALADO EM LOCAL COM NÍVEL BAIXO DE INTERFERÊNCIAS (NÃO INCLUI FORNECIMENTO). AF_11/2017</t>
  </si>
  <si>
    <t>Conector em latão tipo minigar para cabos 16 - 50 mm² (SPDA)</t>
  </si>
  <si>
    <t>ASSENTAMENTO DE TUBO DE FERRO FUNDIDO PARA REDE DE ÁGUA, DN 100 MM, JUNTA ELÁSTICA, INSTALADO EM LOCAL COM NÍVEL BAIXO DE INTERFERÊNCIAS (NÃO INCLUI FORNECIMENTO). AF_11/2017</t>
  </si>
  <si>
    <t>Fornecimento de molde de solda exotérmica para cabo 95 mm²</t>
  </si>
  <si>
    <t>ASSENTAMENTO DE TUBO DE FERRO FUNDIDO PARA REDE DE ÁGUA, DN 150 MM, JUNTA ELÁSTICA, INSTALADO EM LOCAL COM NÍVEL BAIXO DE INTERFERÊNCIAS (NÃO INCLUI FORNECIMENTO). AF_11/2017</t>
  </si>
  <si>
    <t>Fornecimento de cartucho para solda exotérmica para cabo 150 mm²</t>
  </si>
  <si>
    <t>ASSENTAMENTO DE TUBO DE FERRO FUNDIDO PARA REDE DE ÁGUA, DN 200 MM, JUNTA ELÁSTICA, INSTALADO EM LOCAL COM NÍVEL BAIXO DE INTERFERÊNCIAS (NÃO INCLUI FORNECIMENTO). AF_11/2017</t>
  </si>
  <si>
    <t>As Built</t>
  </si>
  <si>
    <t>ASSENTAMENTO DE TUBO DE FERRO FUNDIDO PARA REDE DE ÁGUA, DN 250 MM, JUNTA ELÁSTICA, INSTALADO EM LOCAL COM NÍVEL BAIXO DE INTERFERÊNCIAS (NÃO INCLUI FORNECIMENTO). AF_11/2017</t>
  </si>
  <si>
    <t>Limpeza geral</t>
  </si>
  <si>
    <t>ASSENTAMENTO DE TUBO DE FERRO FUNDIDO PARA REDE DE ÁGUA, DN 300 MM, JUNTA ELÁSTICA, INSTALADO EM LOCAL COM NÍVEL BAIXO DE INTERFERÊNCIAS (NÃO INCLUI FORNECIMENTO). AF_11/2017</t>
  </si>
  <si>
    <t xml:space="preserve">	Fornecimento e montagem de curva 90º ferro galvanizado macho/fêmea DN 3"</t>
  </si>
  <si>
    <t>ASSENTAMENTO DE TUBO DE FERRO FUNDIDO PARA REDE DE ÁGUA, DN 350 MM, JUNTA ELÁSTICA, INSTALADO EM LOCAL COM NÍVEL BAIXO DE INTERFERÊNCIAS (NÃO INCLUI FORNECIMENTO). AF_11/2017</t>
  </si>
  <si>
    <t>Fornecimento e instalação de adaptador storz para engate rápido 2 1/2" x 2 1/2" com tampão e corrente (incêndio)</t>
  </si>
  <si>
    <t>ASSENTAMENTO DE TUBO DE FERRO FUNDIDO PARA REDE DE ÁGUA, DN 400 MM, JUNTA ELÁSTICA, INSTALADO EM LOCAL COM NÍVEL BAIXO DE INTERFERÊNCIAS (NÃO INCLUI FORNECIMENTO). AF_11/2017</t>
  </si>
  <si>
    <t>Central de alarme endereçável de incendio com sistema p/ até 250 dispositivos, marcal Verin ou similar, Modelo VRE-250 c/ bateria de 12V e 7Amperes</t>
  </si>
  <si>
    <t>ASSENTAMENTO DE TUBO DE FERRO FUNDIDO PARA REDE DE ÁGUA, DN 450 MM, JUNTA ELÁSTICA, INSTALADO EM LOCAL COM NÍVEL BAIXO DE INTERFERÊNCIAS (NÃO INCLUI FORNECIMENTO). AF_11/2017</t>
  </si>
  <si>
    <t>Acionador Manual Endereçavel - Modelo AME-2 da Verin ou similar, tipo "Aperte aqui"</t>
  </si>
  <si>
    <t>ASSENTAMENTO DE TUBO DE FERRO FUNDIDO PARA REDE DE ÁGUA, DN 500 MM, JUNTA ELÁSTICA, INSTALADO EM LOCAL COM NÍVEL BAIXO DE INTERFERÊNCIAS (NÃO INCLUI FORNECIMENTO). AF_11/2017</t>
  </si>
  <si>
    <t>Detector de fumaça óptico endereçável, modelo VRE-F, marca VERIN ou similar</t>
  </si>
  <si>
    <t>ASSENTAMENTO DE TUBO DE FERRO FUNDIDO PARA REDE DE ÁGUA, DN 600 MM, JUNTA ELÁSTICA, INSTALADO EM LOCAL COM NÍVEL BAIXO DE INTERFERÊNCIAS (NÃO INCLUI FORNECIMENTO). AF_11/2017</t>
  </si>
  <si>
    <t xml:space="preserve">	Avisador sonoro tipo sirene para incêndio - Fornecimento</t>
  </si>
  <si>
    <t>ASSENTAMENTO DE TUBO DE FERRO FUNDIDO PARA REDE DE ÁGUA, DN 700 MM, JUNTA ELÁSTICA, INSTALADO EM LOCAL COM NÍVEL BAIXO DE INTERFERÊNCIAS (NÃO INCLUI FORNECIMENTO). AF_11/2017</t>
  </si>
  <si>
    <t>Fornecimento e instalação de adaptador storz para engate rápido - 2 1/2" (incêndio)</t>
  </si>
  <si>
    <t>ASSENTAMENTO DE TUBO DE FERRO FUNDIDO PARA REDE DE ÁGUA, DN 800 MM, JUNTA ELÁSTICA, INSTALADO EM LOCAL COM NÍVEL BAIXO DE INTERFERÊNCIAS (NÃO INCLUI FORNECIMENTO). AF_11/2017</t>
  </si>
  <si>
    <t>Fornecimento e montagem quadro de comando em chapa de ferro, 60x50x20cm, para 2 bombas, 15CV, Estrela-Triângulo, 220V, contendo disjuntores, relé, contatores, chave seletora, botão pulso, sinaleiros e bornes (completo)</t>
  </si>
  <si>
    <t>ASSENTAMENTO DE TUBO DE FERRO FUNDIDO PARA REDE DE ÁGUA, DN 900 MM, JUNTA ELÁSTICA, INSTALADO EM LOCAL COM NÍVEL BAIXO DE INTERFERÊNCIAS (NÃO INCLUI FORNECIMENTO). AF_11/2017</t>
  </si>
  <si>
    <t>Quadro de comando para 2 bombas de recalques de 1/3 a 2 cv, trifásica, 220 volts, com chave seletora, acionamento manual/automático, relé de sobrecarga e contatora</t>
  </si>
  <si>
    <t>ASSENTAMENTO DE TUBO DE FERRO FUNDIDO PARA REDE DE ÁGUA, DN 1000 MM, JUNTA ELÁSTICA, INSTALADO EM LOCAL COM NÍVEL BAIXO DE INTERFERÊNCIAS (NÃO INCLUI FORNECIMENTO). AF_11/2017</t>
  </si>
  <si>
    <t>Fornecimento e instalação de pressostato 0 a 10 kgf/cm2</t>
  </si>
  <si>
    <t>ASSENTAMENTO DE TUBO DE FERRO FUNDIDO PARA REDE DE ÁGUA, DN 1200 MM, JUNTA ELÁSTICA, INSTALADO EM LOCAL COM NÍVEL BAIXO DE INTERFERÊNCIAS (NÃO INCLUI FORNECIMENTO). AF_11/2017</t>
  </si>
  <si>
    <t xml:space="preserve">	Valvula de governo e alarme VGA 6"</t>
  </si>
  <si>
    <t>ASSENTAMENTO DE TUBO DE AÇO CARBONO PARA REDE DE ÁGUA, DN 600 MM (24), JUNTA SOLDADA, INSTALADO EM LOCAL COM NÍVEL ALTO DE INTERFERÊNCIAS (NÃO INCLUI FORNECIMENTO). AF_11/2017</t>
  </si>
  <si>
    <t>Luminária tipo balizador para ambiente aberto, corpo em alumínio pintado, difusor em vidro plano fosco, ref. F-5023/M da Projeto ou similar</t>
  </si>
  <si>
    <t>ASSENTAMENTO DE TUBO DE AÇO CARBONO PARA REDE DE ÁGUA, DN 700 MM (28), JUNTA SOLDADA, INSTALADO EM LOCAL COM NÍVEL ALTO DE INTERFERÊNCIAS (NÃO INCLUI FORNECIMENTO). AF_11/2017</t>
  </si>
  <si>
    <t>Eletroduto em ferro galvanizado pesado sem costura 3/4" x 3m</t>
  </si>
  <si>
    <t>ASSENTAMENTO DE TUBO DE AÇO CARBONO PARA REDE DE ÁGUA, DN 800 MM (32), JUNTA SOLDADA, INSTALADO EM LOCAL COM NÍVEL ALTO DE INTERFERÊNCIAS (NÃO INCLUI FORNECIMENTO). AF_11/2017</t>
  </si>
  <si>
    <t>Eletroduto em ferro galvanizado pesado sem costura 1" x 3m</t>
  </si>
  <si>
    <t>ASSENTAMENTO DE TUBO DE AÇO CARBONO PARA REDE DE ÁGUA, DN 900 MM (36), JUNTA SOLDADA, INSTALADO EM LOCAL COM NÍVEL ALTO DE INTERFERÊNCIAS (NÃO INCLUI FORNECIMENTO). AF_11/2017</t>
  </si>
  <si>
    <t>Eletroduto em ferro galvanizado pesado sem costura 1 1/2" x 3m</t>
  </si>
  <si>
    <t>ASSENTAMENTO DE TUBO DE AÇO CARBONO PARA REDE DE ÁGUA, DN 1000 MM (40) OU DN 1100 MM (44), JUNTA SOLDADA, INSTALADO EM LOCAL COM NÍVEL ALTO DE INTERFERÊNCIAS (NÃO INCLUI FORNECIMENTO). AF_11/2017</t>
  </si>
  <si>
    <t>Fornecimento e instalação de eletrocalha perfurada 300 x 100 x 3000 mm (ref. mopa ou similar)</t>
  </si>
  <si>
    <t>ASSENTAMENTO DE TUBO DE AÇO CARBONO PARA REDE DE ÁGUA, DN 1200 MM (48) OU DN 1300 MM (52), JUNTA SOLDADA, INSTALADO EM LOCAL COM NÍVEL ALTO DE INTERFERÊNCIAS (NÃO INCLUI FORNECIMENTO). AF_11/2017</t>
  </si>
  <si>
    <t>Fornecimento e instalação de eletrocalha perfurada 600 x 100 x 3000 mm (ref. mopa ou similar)</t>
  </si>
  <si>
    <t>ASSENTAMENTO DE TUBO DE AÇO CARBONO PARA REDE DE ÁGUA, DN 1400 MM (56'') OU DN 1500 MM (60), JUNTA SOLDADA, INSTALADO EM LOCAL COM NÍVEL ALTO DE INTERFERÊNCIAS (NÃO INCLUI FORNECIMENTO). AF_11/2017</t>
  </si>
  <si>
    <t>Curva horizontal 300 x 100 mm para eletrocalha metálica, com ângulo 90° (ref.: mopa ou similar)</t>
  </si>
  <si>
    <t>ASSENTAMENTO DE TUBO DE AÇO CARBONO PARA REDE DE ÁGUA, DN 1600 MM (64) OU DN 1700 MM (68), JUNTA SOLDADA, INSTALADO EM LOCAL COM NÍVEL ALTO DE INTERFERÊNCIAS (NÃO INCLUI FORNECIMENTO). AF_11/2017</t>
  </si>
  <si>
    <t>Emenda interna 300 x 100 mm com base lisa perfurada para eletrocalha metálica (ref. Mopa ou similar)</t>
  </si>
  <si>
    <t>ASSENTAMENTO DE TUBO DE AÇO CARBONO PARA REDE DE ÁGUA, DN 1800 MM (72) OU DN 1900 MM (76), JUNTA SOLDADA, INSTALADO EM LOCAL COM NÍVEL ALTO DE INTERFERÊNCIAS (NÃO INCLUI FORNECIMENTO). AF_11/2017</t>
  </si>
  <si>
    <t>Tê horizontal 300 x 100mm para eletrocalha metálica (ref. Mopa ou similar) un</t>
  </si>
  <si>
    <t>ASSENTAMENTO DE TUBO DE AÇO CARBONO PARA REDE DE ÁGUA, DN 2000 MM (80) OU DN 2100 MM (84), JUNTA SOLDADA, INSTALADO EM LOCAL COM NÍVEL ALTO DE INTERFERÊNCIAS (NÃO INCLUI FORNECIMENTO). AF_11/2017</t>
  </si>
  <si>
    <t>Suporte horizontal 300 x 100 mm para fixação de eletrocalha metálica (ref.: mopa ou similar) un</t>
  </si>
  <si>
    <t>ASSENTAMENTO DE TUBO DE AÇO CARBONO PARA REDE DE ÁGUA, DN 600 MM (24), JUNTA SOLDADA, INSTALADO EM LOCAL COM NÍVEL BAIXO DE INTERFERÊNCIAS (NÃO INCLUI FORNECIMENTO). AF_11/2017</t>
  </si>
  <si>
    <t>Curva vertical 600 x 155 mm para eletrocalha metálica, (ref.: mopa ou similar) un</t>
  </si>
  <si>
    <t>ASSENTAMENTO DE TUBO DE AÇO CARBONO PARA REDE DE ÁGUA, DN 700 MM (28), JUNTA SOLDADA, INSTALADO EM LOCAL COM NÍVEL BAIXO DE INTERFERÊNCIAS (NÃO INCLUI FORNECIMENTO). AF_11/2017</t>
  </si>
  <si>
    <t>Perfilado metálico perfurado 38 x 38 x 6000mm, chapa 16, Mopa ou similar un</t>
  </si>
  <si>
    <t>ASSENTAMENTO DE TUBO DE AÇO CARBONO PARA REDE DE ÁGUA, DN 800 MM (32), JUNTA SOLDADA, INSTALADO EM LOCAL COM NÍVEL BAIXO DE INTERFERÊNCIAS (NÃO INCLUI FORNECIMENTO). AF_11/2017</t>
  </si>
  <si>
    <t>Saída para perfilado 38x38mm (ref. mopa ou similar) un</t>
  </si>
  <si>
    <t>ASSENTAMENTO DE TUBO DE AÇO CARBONO PARA REDE DE ÁGUA, DN 900 MM (36), JUNTA SOLDADA, INSTALADO EM LOCAL COM NÍVEL BAIXO DE INTERFERÊNCIAS (NÃO INCLUI FORNECIMENTO). AF_11/2017</t>
  </si>
  <si>
    <t>Curva vertical 200 x 100 mm para eletrocalha metálica, com ângulo 90° (ref.: mopa ou similar) un</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</si>
  <si>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</si>
  <si>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</si>
  <si>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Fornecimento e instalação de Rack fechado tipo armário 19" x 44 U x 870 mm inclusive acessórios</t>
  </si>
  <si>
    <t>ASSENTAMENTO DE TUBO DE AÇO CARBONO PARA REDE DE ÁGUA, DN 1400 MM (56'') OU DN 1500 MM (60), JUNTA SOLDADA, INSTALADO EM LOCAL COM NÍVEL BAIXO DE INTERFERÊNCIAS (NÃO INCLUI FORNECIMENTO). AF_11/2017</t>
  </si>
  <si>
    <t>Fornecimento e instalação de patch panel com 24 portas cat.6 - Rev 01</t>
  </si>
  <si>
    <t>ASSENTAMENTO DE TUBO DE AÇO CARBONO PARA REDE DE ÁGUA, DN 1600 MM (64) OU DN 1700 MM (68), JUNTA SOLDADA, INSTALADO EM LOCAL COM NÍVEL BAIXO DE INTERFERÊNCIAS (NÃO INCLUI FORNECIMENTO). AF_11/2017</t>
  </si>
  <si>
    <t>Guia frontal para cabos</t>
  </si>
  <si>
    <t>ASSENTAMENTO DE TUBO DE AÇO CARBONO PARA REDE DE ÁGUA, DN 1800 MM (72) OU DN 1900 MM (76), JUNTA SOLDADA, INSTALADO EM LOCAL COM NÍVEL BAIXO DE INTERFERÊNCIAS (NÃO INCLUI FORNECIMENTO). AF_11/2017</t>
  </si>
  <si>
    <t>Reguá p/Rack 19" com 8 x 2P+T un</t>
  </si>
  <si>
    <t>ASSENTAMENTO DE TUBO DE AÇO CARBONO PARA REDE DE ÁGUA, DN 2000 MM (80) OU DN 2100 MM (84), JUNTA SOLDADA, INSTALADO EM LOCAL COM NÍVEL BAIXO DE INTERFERÊNCIAS (NÃO INCLUI FORNECIMENTO). AF_11/2017</t>
  </si>
  <si>
    <t>Cabo de fibra ótica de 6 vias</t>
  </si>
  <si>
    <t>TUBO DE PVC PARA REDE COLETORA DE ESGOTO DE PAREDE MACIÇA, DN 100 MM, JUNTA ELÁSTICA - FORNECIMENTO E ASSENTAMENTO. AF_01/2021</t>
  </si>
  <si>
    <t>TUBO DE PVC PARA REDE COLETORA DE ESGOTO DE PAREDE MACIÇA, DN 150 MM, JUNTA ELÁSTICA  - FORNECIMENTO E ASSENTAMENTO. AF_01/2021</t>
  </si>
  <si>
    <t>Curva vertical 200 x 100 mm para eletrocalha metálica, com ângulo 90° (ref.: mopa ou similar)</t>
  </si>
  <si>
    <t>TUBO DE PVC PARA REDE COLETORA DE ESGOTO DE PAREDE MACIÇA, DN 200 MM, JUNTA ELÁSTICA - FORNECIMENTO E ASSENTAMENTO. AF_01/2021</t>
  </si>
  <si>
    <t>Fornecimento e instalação de eletrocalha perfurada 200 x 100 x 3000 mm (ref. mopa ou similar)</t>
  </si>
  <si>
    <t>TUBO DE PVC PARA REDE COLETORA DE ESGOTO DE PAREDE MACIÇA, DN 250 MM, JUNTA ELÁSTICA  - FORNECIMENTO E ASSENTAMENTO. AF_01/2021</t>
  </si>
  <si>
    <t>Suporte vertical 200 x 100 mm para fixação de eletrocalha metálica ( ref.: Mopa ou similar)</t>
  </si>
  <si>
    <t>TUBO DE PVC PARA REDE COLETORA DE ESGOTO DE PAREDE MACIÇA, DN 300 MM, JUNTA ELÁSTICA,  FORNECIMENTO E ASSENTAMENTO. AF_01/2021</t>
  </si>
  <si>
    <t>Tê horizontal 200 x 100 mm para eletrocalha metálica (ref.: mopa ou similar)</t>
  </si>
  <si>
    <t>TUBO DE PVC PARA REDE COLETORA DE ESGOTO DE PAREDE MACIÇA, DN 350 MM, JUNTA ELÁSTICA  - FORNECIMENTO E ASSENTAMENTO. AF_01/2021</t>
  </si>
  <si>
    <t>Disjuntor tripolar tipo compacto e aberto 1.600A - 50 KA Siemens ou similar un</t>
  </si>
  <si>
    <t>TUBO DE PVC PARA REDE COLETORA DE ESGOTO DE PAREDE MACIÇA, DN 400 MM, JUNTA ELÁSTICA  FORNECIMENTO E ASSENTAMENTO. AF_01/2021</t>
  </si>
  <si>
    <t>Base de fusível tipo diazed até 63a, para quadro de distribuição de energia</t>
  </si>
  <si>
    <t>TUBO DE PVC CORRUGADO DE DUPLA PAREDE PARA REDE COLETORA DE ESGOTO, DN 150 MM, JUNTA ELÁSTICA - FORNECIMENTO E ASSENTAMENTO. AF_01/2021</t>
  </si>
  <si>
    <t>Régua (filtro de linha) com 8 tomadas</t>
  </si>
  <si>
    <t>TUBO DE PVC CORRUGADO DE DUPLA PAREDE PARA REDE COLETORA DE ESGOTO, DN 200 MM, JUNTA ELÁSTICA - FORNECIMENTO E ASSENTAMENTO. AF_01/2021</t>
  </si>
  <si>
    <t>Poste balizador para jardim, em alumínio preto, + LED 12 w branco frio St1301 ( Starlumen ou similar)</t>
  </si>
  <si>
    <t>TUBO DE PVC CORRUGADO DE DUPLA PAREDE PARA REDE COLETORA DE ESGOTO, DN 250 MM, JUNTA ELÁSTICA - FORNECIMENTO E ASSENTAMENTO. AF_01/2021</t>
  </si>
  <si>
    <t>Revestimento de piso com mosaico de mármore bege bahia ou marta rocha, aplicado com argamassa industrializada ac-ii</t>
  </si>
  <si>
    <t>TUBO DE PVC CORRUGADO DE DUPLA PAREDE PARA REDE COLETORA DE ESGOTO, DN 300 MM, JUNTA ELÁSTICA - FORNECIMENTO E ASSENTAMENTO. AF_01/2021</t>
  </si>
  <si>
    <t>Canaleta plástica 50x35mm, recorte aberto, Pial ou similar</t>
  </si>
  <si>
    <t>TUBO DE PVC CORRUGADO DE DUPLA PAREDE PARA REDE COLETORA DE ESGOTO, DN 350 MM, JUNTA ELÁSTICA - FORNECIMENTO E ASSENTAMENTO. AF_01/2021</t>
  </si>
  <si>
    <t>Cotovelo interno para canaleta 110x20mm, "sistema X", re.304 01, Pial Legrand ou similar</t>
  </si>
  <si>
    <t>TUBO DE PVC CORRUGADO DE DUPLA PAREDE PARA REDE COLETORA DE ESGOTO, DN 400 MM, JUNTA ELÁSTICA - FORNECIMENTO E ASSENTAMENTO. AF_01/2021</t>
  </si>
  <si>
    <t xml:space="preserve">	Portão/porta em alumínio cor N/B/P, de correr, vazado, em tubo quadrado 3"x1.1/2" horizontais e engradado e 1.1/2"x1.1/2" verticais, com espaçamento de 12cm.</t>
  </si>
  <si>
    <t>TUBO DE PEAD CORRUGADO DE DUPLA PAREDE PARA REDE COLETORA DE ESGOTO, DN 600 MM, JUNTA ELÁSTICA INTEGRADA - FORNECIMENTO E ASSENTAMENTO. AF_01/2021</t>
  </si>
  <si>
    <t>Kit de automatização de portão, incluso: ferragens (viga U, roldanas com pino, cabo de aço, chapa e montante, etc.) e motor PPA 1/4 CV - 220V</t>
  </si>
  <si>
    <t>JUNTA ARGAMASSADA ENTRE TUBO DN 100 MM E O POÇO DE VISITA/ CAIXA DE CONCRETO OU ALVENARIA EM REDES DE ESGOTO. AF_01/2021</t>
  </si>
  <si>
    <t>JUNTA ARGAMASSADA ENTRE TUBO DN 150 MM E O POÇO DE VISITA/ CAIXA DE CONCRETO OU ALVENARIA EM REDES DE ESGOTO. AF_01/2021</t>
  </si>
  <si>
    <t>Caixa de passagem em alumínio para piso 4" x 2" - Fornecimento e assentamento</t>
  </si>
  <si>
    <t>JUNTA ARGAMASSADA ENTRE TUBO DN 200 MM E O POÇO/ CAIXA DE CONCRETO OU ALVENARIA EM REDES DE ESGOTO. AF_01/2021</t>
  </si>
  <si>
    <t>JUNTA ARGAMASSADA ENTRE TUBO DN 250 MM E O POÇO DE VISITA/ CAIXA DE CONCRETO OU ALVENARIA EM REDES DE ESGOTO. AF_01/2021</t>
  </si>
  <si>
    <t>Tê horizontal 300 x 100 mm para eletrocalha metálica (ref. Mopa ou similar)</t>
  </si>
  <si>
    <t>JUNTA ARGAMASSADA ENTRE TUBO DN 300 MM E O POÇO DE VISITA/ CAIXA DE CONCRETO OU ALVENARIA EM REDES DE ESGOTO. AF_01/2021</t>
  </si>
  <si>
    <t>Junção interna tipo "L" para perfilado, ( ref.: Mopa ou similar)</t>
  </si>
  <si>
    <t>JUNTA ARGAMASSADA ENTRE TUBO DN 350 MM E O POÇO DE VISITA/ CAIXA DE CONCRETO OU ALVENARIA EM REDES DE ESGOTO. AF_01/2021</t>
  </si>
  <si>
    <t>Junção interna tipo "T" para perfilado, ( ref.: Mopa ou similar)</t>
  </si>
  <si>
    <t>JUNTA ARGAMASSADA ENTRE TUBO DN 400 MM E O POÇO DE VISITA/ CAIXA DE CONCRETO OU ALVENARIA EM REDES DE ESGOTO. AF_01/2021</t>
  </si>
  <si>
    <t>Junção interna tipo "X" para perfilado, ( ref.: Mopa ou similar)</t>
  </si>
  <si>
    <t>JUNTA ARGAMASSADA ENTRE TUBO DN 450 MM E O POÇO DE VISITA/ CAIXA DE CONCRETO OU ALVENARIA EM REDES DE ESGOTO. AF_01/2021</t>
  </si>
  <si>
    <t>Saída para perfilado 38x38mm (mopa ou similar)</t>
  </si>
  <si>
    <t>JUNTA ARGAMASSADA ENTRE TUBO DN 600 MM E O POÇO DE VISITA/ CAIXA DE CONCRETO OU ALVENARIA EM REDES DE ESGOTO. AF_01/2021</t>
  </si>
  <si>
    <t>Gancho curto para perfilado, ( ref.: Mopa ou similar)</t>
  </si>
  <si>
    <t>ASSENTAMENTO DE TUBO DE PVC PARA REDE COLETORA DE ESGOTO DE PAREDE MACIÇA, DN 100 MM, JUNTA ELÁSTICA (NÃO INCLUI FORNECIMENTO). AF_01/2021</t>
  </si>
  <si>
    <t>Perfilado, pré-zincado a fogo, perfurado 38 x 38 x 6000mm</t>
  </si>
  <si>
    <t>ASSENTAMENTO DE TUBO DE PVC PARA REDE COLETORA DE ESGOTO DE PAREDE MACIÇA, DN 150 MM, JUNTA ELÁSTICA,  (NÃO INCLUI FORNECIMENTO). AF_01/2021</t>
  </si>
  <si>
    <t>Fornecimento e instalação de vergalhão (tirante c/ rosca d=3/8"x1000mm (marvitec ref. 1431 ou similar)</t>
  </si>
  <si>
    <t>ASSENTAMENTO DE TUBO DE PVC PARA REDE COLETORA DE ESGOTO DE PAREDE MACIÇA, DN 200 MM, JUNTA ELÁSTICA (NÃO INCLUI FORNECIMENTO). AF_01/2021</t>
  </si>
  <si>
    <t>Fornecimento e lançamento de cabo utp 4 pares cat 6</t>
  </si>
  <si>
    <t>ASSENTAMENTO DE TUBO DE PVC PARA REDE COLETORA DE ESGOTO DE PAREDE MACIÇA, DN 250 MM, JUNTA ELÁSTICA (NÃO INCLUI FORNECIMENTO). AF_01/2021</t>
  </si>
  <si>
    <t>Fornecimento e instalação de NOBREAK NHS PRIME SENOIDALl, ref. 91.C1.030004 (PRIME 3000VA com 08 baterias seladas 7AH/S.120V/C.ETH). Cor preta. Ou similar.</t>
  </si>
  <si>
    <t>ASSENTAMENTO DE TUBO DE PVC PARA REDE COLETORA DE ESGOTO DE PAREDE MACIÇA, DN 300 MM, JUNTA ELÁSTICA  (NÃO INCLUI FORNECIMENTO). AF_01/2021</t>
  </si>
  <si>
    <t>Câmera Hdcvi speed dome Vhd 3020 sd, da Intelbrás ou similar</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</si>
  <si>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</si>
  <si>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</si>
  <si>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</si>
  <si>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</si>
  <si>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</si>
  <si>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</si>
  <si>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</si>
  <si>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</si>
  <si>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</si>
  <si>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</si>
  <si>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</si>
  <si>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</si>
  <si>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</si>
  <si>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</si>
  <si>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</si>
  <si>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</si>
  <si>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</si>
  <si>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</si>
  <si>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</si>
  <si>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</si>
  <si>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</si>
  <si>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</si>
  <si>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</si>
  <si>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</si>
  <si>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</si>
  <si>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</si>
  <si>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</si>
  <si>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</si>
  <si>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</si>
  <si>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</si>
  <si>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</si>
  <si>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</si>
  <si>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</si>
  <si>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</si>
  <si>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</si>
  <si>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</si>
  <si>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</si>
  <si>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</si>
  <si>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</si>
  <si>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</si>
  <si>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</si>
  <si>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</si>
  <si>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</si>
  <si>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</si>
  <si>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</si>
  <si>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</si>
  <si>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</si>
  <si>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</si>
  <si>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</si>
  <si>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</si>
  <si>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</si>
  <si>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</si>
  <si>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</si>
  <si>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</si>
  <si>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</si>
  <si>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</si>
  <si>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</si>
  <si>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</si>
  <si>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</si>
  <si>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</si>
  <si>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</si>
  <si>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</si>
  <si>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</si>
  <si>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</si>
  <si>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</si>
  <si>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</si>
  <si>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</si>
  <si>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</si>
  <si>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</si>
  <si>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</si>
  <si>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</si>
  <si>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</si>
  <si>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</si>
  <si>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</si>
  <si>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</si>
  <si>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</si>
  <si>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</si>
  <si>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</si>
  <si>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</si>
  <si>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</si>
  <si>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</si>
  <si>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</si>
  <si>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</si>
  <si>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</si>
  <si>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</si>
  <si>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</si>
  <si>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</si>
  <si>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</si>
  <si>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</si>
  <si>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</si>
  <si>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</si>
  <si>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</si>
  <si>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</si>
  <si>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</si>
  <si>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</si>
  <si>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</si>
  <si>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</si>
  <si>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</si>
  <si>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</si>
  <si>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</si>
  <si>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</si>
  <si>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</si>
  <si>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</si>
  <si>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</si>
  <si>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</si>
  <si>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</si>
  <si>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</si>
  <si>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</si>
  <si>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</si>
  <si>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</si>
  <si>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</si>
  <si>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</si>
  <si>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</si>
  <si>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</si>
  <si>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</si>
  <si>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</si>
  <si>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</si>
  <si>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</si>
  <si>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</si>
  <si>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</si>
  <si>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</si>
  <si>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</si>
  <si>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</si>
  <si>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</si>
  <si>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</si>
  <si>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</si>
  <si>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</si>
  <si>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</si>
  <si>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</si>
  <si>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</si>
  <si>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</si>
  <si>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</si>
  <si>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</si>
  <si>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</si>
  <si>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</si>
  <si>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</si>
  <si>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</si>
  <si>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</si>
  <si>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</si>
  <si>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</si>
  <si>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</si>
  <si>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</si>
  <si>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</si>
  <si>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</si>
  <si>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</si>
  <si>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</si>
  <si>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</si>
  <si>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</si>
  <si>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</si>
  <si>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</si>
  <si>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</si>
  <si>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</si>
  <si>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</si>
  <si>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</si>
  <si>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</si>
  <si>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</si>
  <si>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</si>
  <si>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</si>
  <si>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</si>
  <si>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</si>
  <si>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</si>
  <si>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</si>
  <si>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</si>
  <si>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</si>
  <si>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</si>
  <si>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</si>
  <si>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</si>
  <si>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</si>
  <si>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</si>
  <si>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</si>
  <si>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</si>
  <si>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</si>
  <si>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</si>
  <si>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</si>
  <si>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</si>
  <si>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</si>
  <si>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</si>
  <si>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</si>
  <si>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</si>
  <si>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</si>
  <si>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</si>
  <si>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</si>
  <si>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</si>
  <si>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</si>
  <si>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</si>
  <si>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</si>
  <si>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</si>
  <si>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</si>
  <si>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</si>
  <si>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</si>
  <si>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</si>
  <si>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</si>
  <si>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</si>
  <si>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</si>
  <si>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</si>
  <si>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</si>
  <si>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</si>
  <si>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</si>
  <si>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</si>
  <si>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</si>
  <si>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</si>
  <si>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</si>
  <si>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</si>
  <si>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</si>
  <si>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</si>
  <si>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</si>
  <si>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</si>
  <si>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</si>
  <si>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</si>
  <si>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</si>
  <si>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</si>
  <si>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</si>
  <si>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</si>
  <si>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</si>
  <si>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</si>
  <si>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</si>
  <si>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</si>
  <si>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</si>
  <si>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</si>
  <si>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</si>
  <si>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</si>
  <si>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</si>
  <si>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</si>
  <si>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</si>
  <si>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</si>
  <si>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</si>
  <si>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</si>
  <si>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</si>
  <si>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</si>
  <si>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</si>
  <si>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</si>
  <si>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</si>
  <si>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</si>
  <si>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</si>
  <si>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</si>
  <si>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</si>
  <si>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</si>
  <si>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</si>
  <si>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</si>
  <si>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</si>
  <si>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</si>
  <si>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</si>
  <si>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</si>
  <si>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</si>
  <si>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</si>
  <si>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</si>
  <si>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</si>
  <si>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</si>
  <si>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</si>
  <si>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</si>
  <si>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</si>
  <si>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</si>
  <si>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</si>
  <si>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</si>
  <si>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</si>
  <si>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</si>
  <si>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</si>
  <si>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</si>
  <si>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</si>
  <si>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AF_02/2016_PA</t>
  </si>
  <si>
    <t>EXECUÇÃO DE RESERVATÓRIO ELEVADO DE ÁGUA (2000 LITROS) EM CANTEIRO DE OBRA, APOIADO EM ESTRUTURA DE MADEIRA. AF_02/2016_PA</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</si>
  <si>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</si>
  <si>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</si>
  <si>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</si>
  <si>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</si>
  <si>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</si>
  <si>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</si>
  <si>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</si>
  <si>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</si>
  <si>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</si>
  <si>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</si>
  <si>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</si>
  <si>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</si>
  <si>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</si>
  <si>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</si>
  <si>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</si>
  <si>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</si>
  <si>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</si>
  <si>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</si>
  <si>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</si>
  <si>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</si>
  <si>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PISO PARA CONSTRUÇÃO TEMPORÁRIA EM MADEIRA, SEM REAPROVEITAMENTO. AF_05/2018</t>
  </si>
  <si>
    <t>ESTRUTURA DE MADEIRA PROVISÓRIA PARA SUPORTE DE CAIXA D ÁGUA ELEVADA DE 1000 LITROS. AF_05/2018_PS</t>
  </si>
  <si>
    <t>ESTRUTURA DE MADEIRA PROVISÓRIA PARA SUPORTE DE CAIXA D ÁGUA ELEVADA DE 3000 LITROS. AF_05/2018_PS</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</si>
  <si>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</si>
  <si>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</si>
  <si>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</si>
  <si>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</si>
  <si>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</si>
  <si>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</si>
  <si>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</si>
  <si>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</si>
  <si>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</si>
  <si>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</si>
  <si>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</si>
  <si>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</si>
  <si>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</si>
  <si>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</si>
  <si>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</si>
  <si>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</si>
  <si>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</si>
  <si>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</si>
  <si>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</si>
  <si>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</si>
  <si>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</si>
  <si>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</si>
  <si>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</si>
  <si>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</si>
  <si>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</si>
  <si>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</si>
  <si>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</si>
  <si>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</si>
  <si>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</si>
  <si>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</si>
  <si>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</si>
  <si>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</si>
  <si>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</si>
  <si>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</si>
  <si>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</si>
  <si>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</si>
  <si>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</si>
  <si>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</si>
  <si>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</si>
  <si>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</si>
  <si>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</si>
  <si>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</si>
  <si>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</si>
  <si>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</si>
  <si>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</si>
  <si>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</si>
  <si>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</si>
  <si>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</si>
  <si>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</si>
  <si>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</si>
  <si>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</si>
  <si>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</si>
  <si>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</si>
  <si>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</si>
  <si>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</si>
  <si>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</si>
  <si>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</si>
  <si>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</si>
  <si>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</si>
  <si>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</si>
  <si>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</si>
  <si>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</si>
  <si>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</si>
  <si>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</si>
  <si>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</si>
  <si>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</si>
  <si>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</si>
  <si>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</si>
  <si>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</si>
  <si>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</si>
  <si>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</si>
  <si>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</si>
  <si>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</si>
  <si>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</si>
  <si>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</si>
  <si>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</si>
  <si>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</si>
  <si>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</si>
  <si>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</si>
  <si>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</si>
  <si>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</si>
  <si>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</si>
  <si>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</si>
  <si>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</si>
  <si>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</si>
  <si>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</si>
  <si>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</si>
  <si>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</si>
  <si>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</si>
  <si>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</si>
  <si>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</si>
  <si>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</si>
  <si>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</si>
  <si>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</si>
  <si>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</si>
  <si>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</si>
  <si>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</si>
  <si>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</si>
  <si>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</si>
  <si>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</si>
  <si>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</si>
  <si>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</si>
  <si>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</si>
  <si>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</si>
  <si>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</si>
  <si>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</si>
  <si>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</si>
  <si>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</si>
  <si>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</si>
  <si>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</si>
  <si>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</si>
  <si>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</si>
  <si>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</si>
  <si>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</si>
  <si>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</si>
  <si>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</si>
  <si>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</si>
  <si>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</si>
  <si>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</si>
  <si>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</si>
  <si>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78 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</si>
  <si>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</si>
  <si>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</si>
  <si>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</si>
  <si>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</si>
  <si>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</si>
  <si>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</si>
  <si>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</si>
  <si>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</si>
  <si>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</si>
  <si>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</si>
  <si>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</si>
  <si>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</si>
  <si>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</si>
  <si>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</si>
  <si>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</si>
  <si>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</si>
  <si>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</si>
  <si>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</si>
  <si>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</si>
  <si>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</si>
  <si>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</si>
  <si>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</si>
  <si>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</si>
  <si>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</si>
  <si>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</si>
  <si>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</si>
  <si>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</si>
  <si>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</si>
  <si>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</si>
  <si>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</si>
  <si>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</si>
  <si>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</si>
  <si>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</si>
  <si>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</si>
  <si>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</si>
  <si>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</si>
  <si>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</si>
  <si>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</si>
  <si>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</si>
  <si>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</si>
  <si>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</si>
  <si>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</si>
  <si>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</si>
  <si>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</si>
  <si>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</si>
  <si>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</si>
  <si>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</si>
  <si>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</si>
  <si>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</si>
  <si>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</si>
  <si>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</si>
  <si>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</si>
  <si>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</si>
  <si>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</si>
  <si>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</si>
  <si>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</si>
  <si>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</si>
  <si>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</si>
  <si>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</si>
  <si>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</si>
  <si>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</si>
  <si>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</si>
  <si>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</si>
  <si>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</si>
  <si>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</si>
  <si>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</si>
  <si>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</si>
  <si>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</si>
  <si>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</si>
  <si>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</si>
  <si>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</si>
  <si>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</si>
  <si>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</si>
  <si>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</si>
  <si>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</si>
  <si>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</si>
  <si>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</si>
  <si>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</si>
  <si>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</si>
  <si>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</si>
  <si>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</si>
  <si>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</si>
  <si>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</si>
  <si>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</si>
  <si>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</si>
  <si>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</si>
  <si>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</si>
  <si>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</si>
  <si>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</si>
  <si>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</si>
  <si>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</si>
  <si>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</si>
  <si>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</si>
  <si>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</si>
  <si>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</si>
  <si>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</si>
  <si>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</si>
  <si>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</si>
  <si>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</si>
  <si>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</si>
  <si>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</si>
  <si>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</si>
  <si>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</si>
  <si>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</si>
  <si>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</si>
  <si>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</si>
  <si>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</si>
  <si>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</si>
  <si>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</si>
  <si>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</si>
  <si>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</si>
  <si>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</si>
  <si>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</si>
  <si>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</si>
  <si>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</si>
  <si>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</si>
  <si>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</si>
  <si>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</si>
  <si>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</si>
  <si>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</si>
  <si>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</si>
  <si>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</si>
  <si>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</si>
  <si>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</si>
  <si>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</si>
  <si>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</si>
  <si>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</si>
  <si>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</si>
  <si>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</si>
  <si>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</si>
  <si>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</si>
  <si>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</si>
  <si>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</si>
  <si>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</si>
  <si>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</si>
  <si>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</si>
  <si>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</si>
  <si>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</si>
  <si>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</si>
  <si>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</si>
  <si>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</si>
  <si>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78 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</si>
  <si>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</si>
  <si>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</si>
  <si>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</si>
  <si>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</si>
  <si>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</si>
  <si>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</si>
  <si>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</si>
  <si>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</si>
  <si>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</si>
  <si>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</si>
  <si>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</si>
  <si>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</si>
  <si>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</si>
  <si>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</si>
  <si>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</si>
  <si>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</si>
  <si>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</si>
  <si>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</si>
  <si>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</si>
  <si>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</si>
  <si>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</si>
  <si>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TERMOFUSORA PARA TUBOS E CONEXÕES EM PPR COM DIÂMETROS DE 20 A 63 MM, POTÊNCIA DE 800 W, TENSAO 220 V - CHI DIURNO. AF_05/2022</t>
  </si>
  <si>
    <t>TERMOFUSORA PARA TUBOS E CONEXÕES EM PPR COM DIÂMETROS DE 75 A 110 MM, POTÊNCIA DE *1100* W, TENSÃO 220 V - CHI DIURNO. AF_05/2022</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</si>
  <si>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</si>
  <si>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</si>
  <si>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</si>
  <si>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</si>
  <si>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</si>
  <si>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</si>
  <si>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</si>
  <si>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</si>
  <si>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</si>
  <si>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</si>
  <si>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</si>
  <si>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</si>
  <si>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</si>
  <si>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</si>
  <si>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</si>
  <si>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</si>
  <si>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</si>
  <si>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</si>
  <si>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</si>
  <si>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</si>
  <si>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</si>
  <si>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</si>
  <si>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</si>
  <si>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</si>
  <si>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</si>
  <si>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</si>
  <si>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</si>
  <si>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</si>
  <si>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</si>
  <si>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</si>
  <si>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</si>
  <si>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</si>
  <si>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</si>
  <si>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</si>
  <si>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</si>
  <si>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</si>
  <si>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</si>
  <si>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</si>
  <si>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</si>
  <si>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</si>
  <si>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</si>
  <si>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</si>
  <si>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</si>
  <si>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</si>
  <si>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</si>
  <si>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</si>
  <si>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</si>
  <si>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</si>
  <si>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</si>
  <si>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</si>
  <si>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</si>
  <si>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</si>
  <si>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</si>
  <si>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</si>
  <si>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</si>
  <si>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</si>
  <si>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</si>
  <si>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</si>
  <si>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</si>
  <si>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</si>
  <si>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</si>
  <si>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</si>
  <si>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</si>
  <si>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</si>
  <si>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</si>
  <si>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</si>
  <si>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</si>
  <si>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</si>
  <si>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</si>
  <si>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</si>
  <si>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</si>
  <si>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</si>
  <si>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</si>
  <si>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</si>
  <si>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</si>
  <si>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</si>
  <si>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</si>
  <si>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</si>
  <si>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</si>
  <si>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</si>
  <si>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</si>
  <si>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</si>
  <si>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</si>
  <si>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</si>
  <si>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</si>
  <si>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</si>
  <si>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</si>
  <si>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</si>
  <si>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</si>
  <si>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</si>
  <si>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</si>
  <si>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</si>
  <si>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</si>
  <si>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</si>
  <si>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</si>
  <si>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</si>
  <si>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</si>
  <si>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</si>
  <si>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</si>
  <si>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</si>
  <si>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</si>
  <si>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</si>
  <si>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</si>
  <si>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</si>
  <si>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</si>
  <si>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</si>
  <si>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</si>
  <si>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</si>
  <si>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</si>
  <si>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</si>
  <si>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</si>
  <si>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</si>
  <si>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</si>
  <si>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</si>
  <si>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</si>
  <si>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</si>
  <si>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</si>
  <si>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</si>
  <si>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</si>
  <si>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</si>
  <si>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</si>
  <si>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</si>
  <si>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</si>
  <si>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</si>
  <si>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</si>
  <si>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</si>
  <si>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</si>
  <si>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</si>
  <si>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</si>
  <si>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</si>
  <si>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</si>
  <si>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</si>
  <si>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</si>
  <si>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</si>
  <si>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</si>
  <si>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</si>
  <si>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</si>
  <si>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</si>
  <si>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</si>
  <si>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</si>
  <si>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</si>
  <si>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</si>
  <si>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</si>
  <si>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</si>
  <si>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</si>
  <si>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</si>
  <si>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</si>
  <si>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</si>
  <si>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</si>
  <si>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</si>
  <si>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</si>
  <si>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</si>
  <si>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</si>
  <si>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</si>
  <si>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</si>
  <si>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</si>
  <si>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</si>
  <si>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</si>
  <si>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</si>
  <si>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</si>
  <si>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</si>
  <si>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</si>
  <si>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</si>
  <si>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</si>
  <si>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</si>
  <si>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</si>
  <si>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</si>
  <si>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</si>
  <si>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</si>
  <si>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</si>
  <si>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</si>
  <si>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</si>
  <si>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</si>
  <si>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</si>
  <si>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</si>
  <si>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</si>
  <si>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</si>
  <si>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</si>
  <si>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</si>
  <si>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</si>
  <si>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</si>
  <si>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</si>
  <si>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</si>
  <si>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</si>
  <si>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</si>
  <si>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</si>
  <si>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</si>
  <si>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</si>
  <si>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</si>
  <si>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</si>
  <si>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</si>
  <si>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</si>
  <si>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</si>
  <si>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</si>
  <si>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</si>
  <si>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</si>
  <si>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</si>
  <si>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</si>
  <si>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</si>
  <si>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</si>
  <si>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</si>
  <si>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</si>
  <si>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</si>
  <si>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</si>
  <si>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</si>
  <si>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</si>
  <si>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</si>
  <si>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</si>
  <si>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</si>
  <si>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</si>
  <si>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</si>
  <si>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</si>
  <si>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</si>
  <si>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</si>
  <si>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</si>
  <si>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</si>
  <si>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</si>
  <si>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</si>
  <si>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</si>
  <si>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</si>
  <si>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</si>
  <si>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</si>
  <si>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</si>
  <si>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</si>
  <si>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</si>
  <si>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</si>
  <si>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</si>
  <si>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</si>
  <si>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</si>
  <si>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</si>
  <si>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</si>
  <si>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</si>
  <si>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</si>
  <si>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</si>
  <si>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</si>
  <si>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</si>
  <si>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</si>
  <si>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</si>
  <si>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</si>
  <si>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</si>
  <si>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</si>
  <si>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</si>
  <si>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</si>
  <si>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</si>
  <si>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</si>
  <si>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</si>
  <si>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</si>
  <si>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</si>
  <si>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</si>
  <si>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</si>
  <si>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</si>
  <si>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</si>
  <si>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</si>
  <si>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</si>
  <si>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</si>
  <si>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</si>
  <si>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</si>
  <si>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</si>
  <si>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</si>
  <si>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</si>
  <si>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</si>
  <si>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</si>
  <si>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</si>
  <si>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</si>
  <si>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</si>
  <si>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</si>
  <si>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</si>
  <si>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</si>
  <si>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</si>
  <si>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</si>
  <si>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</si>
  <si>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</si>
  <si>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</si>
  <si>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</si>
  <si>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</si>
  <si>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</si>
  <si>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</si>
  <si>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</si>
  <si>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</si>
  <si>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</si>
  <si>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</si>
  <si>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</si>
  <si>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</si>
  <si>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</si>
  <si>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</si>
  <si>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</si>
  <si>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</si>
  <si>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</si>
  <si>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</si>
  <si>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</si>
  <si>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</si>
  <si>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</si>
  <si>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</si>
  <si>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</si>
  <si>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</si>
  <si>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</si>
  <si>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</si>
  <si>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</si>
  <si>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</si>
  <si>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</si>
  <si>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</si>
  <si>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</si>
  <si>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</si>
  <si>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</si>
  <si>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</si>
  <si>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</si>
  <si>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</si>
  <si>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</si>
  <si>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</si>
  <si>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</si>
  <si>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</si>
  <si>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</si>
  <si>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</si>
  <si>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</si>
  <si>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</si>
  <si>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</si>
  <si>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</si>
  <si>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</si>
  <si>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</si>
  <si>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</si>
  <si>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</si>
  <si>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</si>
  <si>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</si>
  <si>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</si>
  <si>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</si>
  <si>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</si>
  <si>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</si>
  <si>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</si>
  <si>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</si>
  <si>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</si>
  <si>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</si>
  <si>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</si>
  <si>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</si>
  <si>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</si>
  <si>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</si>
  <si>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</si>
  <si>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</si>
  <si>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</si>
  <si>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</si>
  <si>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</si>
  <si>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</si>
  <si>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</si>
  <si>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</si>
  <si>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</si>
  <si>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</si>
  <si>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</si>
  <si>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</si>
  <si>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</si>
  <si>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</si>
  <si>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</si>
  <si>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</si>
  <si>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</si>
  <si>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</si>
  <si>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</si>
  <si>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</si>
  <si>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</si>
  <si>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</si>
  <si>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</si>
  <si>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</si>
  <si>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</si>
  <si>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</si>
  <si>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</si>
  <si>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</si>
  <si>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</si>
  <si>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</si>
  <si>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</si>
  <si>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</si>
  <si>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</si>
  <si>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</si>
  <si>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</si>
  <si>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</si>
  <si>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</si>
  <si>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</si>
  <si>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</si>
  <si>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</si>
  <si>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</si>
  <si>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</si>
  <si>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</si>
  <si>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</si>
  <si>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</si>
  <si>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</si>
  <si>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</si>
  <si>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</si>
  <si>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</si>
  <si>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</si>
  <si>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</si>
  <si>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</si>
  <si>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</si>
  <si>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</si>
  <si>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</si>
  <si>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</si>
  <si>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</si>
  <si>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</si>
  <si>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</si>
  <si>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</si>
  <si>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</si>
  <si>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</si>
  <si>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</si>
  <si>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</si>
  <si>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</si>
  <si>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</si>
  <si>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</si>
  <si>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</si>
  <si>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</si>
  <si>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</si>
  <si>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</si>
  <si>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</si>
  <si>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</si>
  <si>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</si>
  <si>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</si>
  <si>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</si>
  <si>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</si>
  <si>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</si>
  <si>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</si>
  <si>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</si>
  <si>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</si>
  <si>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</si>
  <si>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</si>
  <si>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</si>
  <si>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</si>
  <si>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</si>
  <si>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</si>
  <si>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</si>
  <si>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</si>
  <si>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</si>
  <si>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</si>
  <si>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</si>
  <si>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</si>
  <si>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</si>
  <si>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</si>
  <si>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</si>
  <si>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</si>
  <si>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</si>
  <si>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</si>
  <si>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</si>
  <si>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</si>
  <si>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</si>
  <si>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</si>
  <si>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</si>
  <si>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</si>
  <si>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</si>
  <si>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</si>
  <si>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</si>
  <si>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</si>
  <si>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</si>
  <si>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</si>
  <si>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</si>
  <si>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</si>
  <si>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</si>
  <si>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</si>
  <si>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</si>
  <si>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</si>
  <si>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</si>
  <si>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</si>
  <si>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</si>
  <si>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</si>
  <si>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</si>
  <si>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</si>
  <si>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</si>
  <si>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</si>
  <si>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</si>
  <si>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</si>
  <si>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</si>
  <si>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</si>
  <si>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</si>
  <si>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</si>
  <si>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</si>
  <si>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</si>
  <si>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</si>
  <si>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</si>
  <si>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</si>
  <si>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</si>
  <si>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</si>
  <si>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</si>
  <si>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</si>
  <si>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</si>
  <si>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</si>
  <si>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</si>
  <si>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</si>
  <si>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</si>
  <si>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</si>
  <si>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</si>
  <si>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</si>
  <si>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</si>
  <si>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</si>
  <si>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</si>
  <si>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</si>
  <si>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</si>
  <si>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</si>
  <si>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</si>
  <si>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</si>
  <si>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</si>
  <si>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</si>
  <si>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</si>
  <si>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</si>
  <si>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</si>
  <si>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</si>
  <si>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</si>
  <si>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</si>
  <si>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</si>
  <si>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</si>
  <si>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</si>
  <si>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</si>
  <si>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78 KG, 4 PÁS, MOTOR A GASOLINA, POTÊNCIA 5,5 HP - DEPRECIAÇÃO. AF_09/2016</t>
  </si>
  <si>
    <t>DESEMPENADEIRA DE CONCRETO, PESO DE 78 KG, 4 PÁS, MOTOR A GASOLINA, POTÊNCIA 5,5 HP - JUROS. AF_09/2016</t>
  </si>
  <si>
    <t>DESEMPENADEIRA DE CONCRETO, PESO DE 78 KG, 4 PÁS, MOTOR A GASOLINA, POTÊNCIA 5,5 HP - MANUTENÇÃO. AF_09/2016</t>
  </si>
  <si>
    <t>DESEMPENADEIRA DE CONCRETO, PESO DE 78 KG, 4 PÁS, MOTOR A GASOLINA, POTÊNCIA 5,5 HP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</si>
  <si>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</si>
  <si>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</si>
  <si>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</si>
  <si>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</si>
  <si>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</si>
  <si>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</si>
  <si>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</si>
  <si>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</si>
  <si>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</si>
  <si>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</si>
  <si>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</si>
  <si>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</si>
  <si>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</si>
  <si>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</si>
  <si>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</si>
  <si>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</si>
  <si>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</si>
  <si>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</si>
  <si>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</si>
  <si>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</si>
  <si>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</si>
  <si>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</si>
  <si>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</si>
  <si>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</si>
  <si>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</si>
  <si>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</si>
  <si>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</si>
  <si>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</si>
  <si>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</si>
  <si>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</si>
  <si>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</si>
  <si>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</si>
  <si>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</si>
  <si>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</si>
  <si>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</si>
  <si>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</si>
  <si>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</si>
  <si>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</si>
  <si>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</si>
  <si>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</si>
  <si>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</si>
  <si>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</si>
  <si>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</si>
  <si>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</si>
  <si>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</si>
  <si>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</si>
  <si>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</si>
  <si>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</si>
  <si>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</si>
  <si>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</si>
  <si>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</si>
  <si>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</si>
  <si>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</si>
  <si>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</si>
  <si>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</si>
  <si>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</si>
  <si>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</si>
  <si>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</si>
  <si>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</si>
  <si>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</si>
  <si>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</si>
  <si>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</si>
  <si>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</si>
  <si>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</si>
  <si>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</si>
  <si>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</si>
  <si>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</si>
  <si>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</si>
  <si>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</si>
  <si>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</si>
  <si>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</si>
  <si>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</si>
  <si>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</si>
  <si>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</si>
  <si>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</si>
  <si>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</si>
  <si>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</si>
  <si>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</si>
  <si>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</si>
  <si>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</si>
  <si>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</si>
  <si>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</si>
  <si>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</si>
  <si>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</si>
  <si>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</si>
  <si>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</si>
  <si>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</si>
  <si>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</si>
  <si>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</si>
  <si>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</si>
  <si>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</si>
  <si>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</si>
  <si>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</si>
  <si>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</si>
  <si>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</si>
  <si>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</si>
  <si>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</si>
  <si>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</si>
  <si>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</si>
  <si>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</si>
  <si>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</si>
  <si>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</si>
  <si>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</si>
  <si>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</si>
  <si>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</si>
  <si>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</si>
  <si>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</si>
  <si>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</si>
  <si>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</si>
  <si>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</si>
  <si>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</si>
  <si>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</si>
  <si>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</si>
  <si>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</si>
  <si>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</si>
  <si>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</si>
  <si>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VARREDEIRA DE GRAMA SINTÉTICA A GASOLINA, 2,4 CV, 4 TEMPOS - MATERIAIS NA OPERAÇÃO. AF_02/2022</t>
  </si>
  <si>
    <t>BATE ESTACA PARA INSTALAÇÃO DE DEFENSAS METÁLICAS (GUARD RAIL) FIXO, INCLUSIVE CAMINHÃO TOCO PBT 9.700 KG, POTÊNCIA DE 160 CV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</si>
  <si>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</si>
  <si>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</si>
  <si>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</si>
  <si>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</si>
  <si>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</si>
  <si>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</si>
  <si>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</si>
  <si>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</si>
  <si>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</si>
  <si>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</si>
  <si>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</si>
  <si>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</si>
  <si>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</si>
  <si>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</si>
  <si>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</si>
  <si>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</si>
  <si>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</si>
  <si>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</si>
  <si>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</si>
  <si>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</si>
  <si>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</si>
  <si>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</si>
  <si>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</si>
  <si>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</si>
  <si>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</si>
  <si>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</si>
  <si>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</si>
  <si>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</si>
  <si>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</si>
  <si>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</si>
  <si>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</si>
  <si>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</si>
  <si>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</si>
  <si>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</si>
  <si>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</si>
  <si>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</si>
  <si>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</si>
  <si>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</si>
  <si>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</si>
  <si>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</si>
  <si>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</si>
  <si>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</si>
  <si>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</si>
  <si>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</si>
  <si>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</si>
  <si>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</si>
  <si>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</si>
  <si>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</si>
  <si>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</si>
  <si>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</si>
  <si>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</si>
  <si>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</si>
  <si>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</si>
  <si>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</si>
  <si>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</si>
  <si>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</si>
  <si>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</si>
  <si>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</si>
  <si>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</si>
  <si>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</si>
  <si>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</si>
  <si>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</si>
  <si>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</si>
  <si>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</si>
  <si>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</si>
  <si>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</si>
  <si>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</si>
  <si>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</si>
  <si>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</si>
  <si>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</si>
  <si>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</si>
  <si>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</si>
  <si>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</si>
  <si>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</si>
  <si>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</si>
  <si>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</si>
  <si>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</si>
  <si>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</si>
  <si>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</si>
  <si>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</si>
  <si>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</si>
  <si>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</si>
  <si>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</si>
  <si>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</si>
  <si>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</si>
  <si>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</si>
  <si>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</si>
  <si>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</si>
  <si>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</si>
  <si>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</si>
  <si>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</si>
  <si>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</si>
  <si>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</si>
  <si>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</si>
  <si>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</si>
  <si>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</si>
  <si>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</si>
  <si>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</si>
  <si>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</si>
  <si>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</si>
  <si>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</si>
  <si>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</si>
  <si>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</si>
  <si>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</si>
  <si>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</si>
  <si>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</si>
  <si>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</si>
  <si>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</si>
  <si>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</si>
  <si>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</si>
  <si>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</si>
  <si>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</si>
  <si>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</si>
  <si>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</si>
  <si>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</si>
  <si>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</si>
  <si>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</si>
  <si>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</si>
  <si>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</si>
  <si>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</si>
  <si>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</si>
  <si>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</si>
  <si>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</si>
  <si>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</si>
  <si>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</si>
  <si>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</si>
  <si>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</si>
  <si>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</si>
  <si>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</si>
  <si>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</si>
  <si>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</si>
  <si>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</si>
  <si>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</si>
  <si>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</si>
  <si>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</si>
  <si>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</si>
  <si>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</si>
  <si>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</si>
  <si>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</si>
  <si>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</si>
  <si>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</si>
  <si>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</si>
  <si>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</si>
  <si>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</si>
  <si>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</si>
  <si>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</si>
  <si>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</si>
  <si>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</si>
  <si>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</si>
  <si>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</si>
  <si>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</si>
  <si>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</si>
  <si>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</si>
  <si>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</si>
  <si>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</si>
  <si>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</si>
  <si>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</si>
  <si>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</si>
  <si>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</si>
  <si>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</si>
  <si>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</si>
  <si>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</si>
  <si>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</si>
  <si>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</si>
  <si>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</si>
  <si>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</si>
  <si>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</si>
  <si>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</si>
  <si>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</si>
  <si>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</si>
  <si>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</si>
  <si>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</si>
  <si>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</si>
  <si>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</si>
  <si>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</si>
  <si>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</si>
  <si>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</si>
  <si>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</si>
  <si>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</si>
  <si>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</si>
  <si>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</si>
  <si>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</si>
  <si>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</si>
  <si>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</si>
  <si>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</si>
  <si>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</si>
  <si>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</si>
  <si>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</si>
  <si>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</si>
  <si>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</si>
  <si>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</si>
  <si>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</si>
  <si>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</si>
  <si>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</si>
  <si>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</si>
  <si>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</si>
  <si>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</si>
  <si>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</si>
  <si>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</si>
  <si>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</si>
  <si>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</si>
  <si>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</si>
  <si>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</si>
  <si>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</si>
  <si>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</si>
  <si>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</si>
  <si>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</si>
  <si>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</si>
  <si>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</si>
  <si>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</si>
  <si>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</si>
  <si>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</si>
  <si>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</si>
  <si>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</si>
  <si>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</si>
  <si>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</si>
  <si>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</si>
  <si>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</si>
  <si>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</si>
  <si>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</si>
  <si>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</si>
  <si>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</si>
  <si>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</si>
  <si>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</si>
  <si>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</si>
  <si>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</si>
  <si>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</si>
  <si>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</si>
  <si>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</si>
  <si>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</si>
  <si>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</si>
  <si>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</si>
  <si>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</si>
  <si>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</si>
  <si>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</si>
  <si>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</si>
  <si>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</si>
  <si>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</si>
  <si>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</si>
  <si>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</si>
  <si>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</si>
  <si>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</si>
  <si>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</si>
  <si>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</si>
  <si>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</si>
  <si>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</si>
  <si>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</si>
  <si>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</si>
  <si>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</si>
  <si>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</si>
  <si>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</si>
  <si>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</si>
  <si>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</si>
  <si>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</si>
  <si>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</si>
  <si>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</si>
  <si>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</si>
  <si>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</si>
  <si>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</si>
  <si>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</si>
  <si>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</si>
  <si>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</si>
  <si>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</si>
  <si>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</si>
  <si>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</si>
  <si>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</si>
  <si>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</si>
  <si>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</si>
  <si>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</si>
  <si>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</si>
  <si>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</si>
  <si>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</si>
  <si>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</si>
  <si>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</si>
  <si>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</si>
  <si>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</si>
  <si>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</si>
  <si>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</si>
  <si>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</si>
  <si>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</si>
  <si>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</si>
  <si>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</si>
  <si>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</si>
  <si>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</si>
  <si>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</si>
  <si>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</si>
  <si>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</si>
  <si>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</si>
  <si>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</si>
  <si>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</si>
  <si>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</si>
  <si>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</si>
  <si>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</si>
  <si>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</si>
  <si>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</si>
  <si>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</si>
  <si>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</si>
  <si>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</si>
  <si>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</si>
  <si>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</si>
  <si>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</si>
  <si>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</si>
  <si>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</si>
  <si>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</si>
  <si>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</si>
  <si>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</si>
  <si>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</si>
  <si>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</si>
  <si>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</si>
  <si>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</si>
  <si>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</si>
  <si>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</si>
  <si>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</si>
  <si>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</si>
  <si>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</si>
  <si>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</si>
  <si>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</si>
  <si>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</si>
  <si>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</si>
  <si>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</si>
  <si>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</si>
  <si>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</si>
  <si>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</si>
  <si>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</si>
  <si>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</si>
  <si>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</si>
  <si>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</si>
  <si>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</si>
  <si>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</si>
  <si>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</si>
  <si>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</si>
  <si>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</si>
  <si>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</si>
  <si>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</si>
  <si>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</si>
  <si>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</si>
  <si>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</si>
  <si>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</si>
  <si>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</si>
  <si>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</si>
  <si>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1,20 M, PROFUNDIDADE = 1,40 M, EXCLUINDO TAMPÃO. AF_12/2020_PA</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</si>
  <si>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</si>
  <si>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</si>
  <si>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1,50 M, PROFUNDIDADE = 1,40 M, EXCLUINDO TAMPÃO. AF_12/2020_PA</t>
  </si>
  <si>
    <t>ACRÉSCIMO PARA POÇO DE VISITA CIRCULAR PARA  ESGOTO, EM ALVENARIA COM TIJOLOS CERÂMICOS MACIÇOS, DIÂMETRO INTERNO = 1,5 M. AF_12/2020</t>
  </si>
  <si>
    <t>BASE PARA POÇO DE VISITA RETANGULAR PARA  ESGOTO, EM ALVENARIA COM BLOCOS DE CONCRETO, DIMENSÕES INTERNAS = 1X1 M, PROFUNDIDADE = 1,40 M, EXCLUINDO TAMPÃO. AF_12/2020_PA</t>
  </si>
  <si>
    <t>ACRÉSCIMO PARA POÇO DE VISITA RETANGULAR PARA ESGOTO, EM ALVENARIA COM BLOCOS DE CONCRETO, DIMENSÕES INTERNAS = 1X1 M. AF_12/2020</t>
  </si>
  <si>
    <t>BASE PARA POÇO DE VISITA RETANGULAR PARA ESGOTO, EM ALVENARIA COM BLOCOS DE CONCRETO, DIMENSÕES INTERNAS = 1X1,5 M, PROFUNDIDADE = 1,40 M, EXCLUINDO TAMPÃO. AF_12/2020_PA</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</si>
  <si>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</si>
  <si>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</si>
  <si>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</si>
  <si>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1,40 M, EXCLUINDO TAMPÃO. AF_12/2020_PA</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</si>
  <si>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</si>
  <si>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</si>
  <si>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1,40 M, EXCLUINDO TAMPÃO. AF_12/2020_PA</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</si>
  <si>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</si>
  <si>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AF_12/2020_PA</t>
  </si>
  <si>
    <t>ACRÉSCIMO PARA POÇO DE VISITA RETANGULAR PARA ESGOTO, EM ALVENARIA COM BLOCOS DE CONCRETO, DIMENSÕES INTERNAS = 1,5X1,5 M. AF_12/2020</t>
  </si>
  <si>
    <t>BASE PARA POÇO DE VISITA RETANGULAR PARA ESGOTO, EM ALVENARIA COM BLOCOS DE CONCRETO, DIMENSÕES INTERNAS = 1,5X2 M, PROFUNDIDADE = 1,40 M, EXCLUINDO TAMPÃO. AF_12/2020_PA</t>
  </si>
  <si>
    <t>ACRÉSCIMO PARA POÇO DE VISITA RETANGULAR PARA ESGOTO, EM ALVENARIA COM BLOCOS DE CONCRETO, DIMENSÕES INTERNAS = 1,5X2 M. AF_12/2020</t>
  </si>
  <si>
    <t>BASE PARA POÇO DE VISITA RETANGULAR PARA ESGOTO, EM ALVENARIA COM BLOCOS DE CONCRETO, DIMENSÕES INTERNAS = 1,5X2,5 M, PROFUNDIDADE = 1,40 M, EXCLUINDO TAMPÃO. AF_12/2020_PA</t>
  </si>
  <si>
    <t>ACRÉSCIMO PARA POÇO DE VISITA RETANGULAR PARA ESGOTO, EM ALVENARIA COM BLOCOS DE CONCRETO, DIMENSÕES INTERNAS = 1,5X2,5 M. AF_12/2020</t>
  </si>
  <si>
    <t>BASE PARA POÇO DE VISITA RETANGULAR PARA ESGOTO, EM ALVENARIA COM BLOCOS DE CONCRETO, DIMENSÕES INTERNAS = 1,5X3 M, PROFUNDIDADE = 1,40 M, EXCLUINDO TAMPÃO. AF_12/2020_PA</t>
  </si>
  <si>
    <t>ACRÉSCIMO PARA POÇO DE VISITA RETANGULAR PARA ESGOTO, EM ALVENARIA COM BLOCOS DE CONCRETO, DIMENSÕES INTERNAS = 1,5X3 M. AF_12/2020</t>
  </si>
  <si>
    <t>BASE PARA POÇO DE VISITA RETANGULAR PARA ESGOTO, EM ALVENARIA COM BLOCOS DE CONCRETO, DIMENSÕES INTERNAS = 1,5X3,5 M, PROFUNDIDADE = 1,40 M, EXCLUINDO TAMPÃO. AF_12/2020_PA</t>
  </si>
  <si>
    <t>ACRÉSCIMO PARA POÇO DE VISITA RETANGULAR PARA ESGOTO, EM ALVENARIA COM BLOCOS DE CONCRETO, DIMENSÕES INTERNAS = 1,5X3,5 M. AF_12/2020</t>
  </si>
  <si>
    <t>BASE PARA POÇO DE VISITA RETANGULAR PARA ESGOTO, EM ALVENARIA COM BLOCOS DE CONCRETO, DIMENSÕES INTERNAS = 1,5X4 M, PROFUNDIDADE = 1,40 M, EXCLUINDO TAMPÃO. AF_12/2020_PA</t>
  </si>
  <si>
    <t>ACRÉSCIMO PARA POÇO DE VISITA RETANGULAR PARA ESGOTO, EM ALVENARIA COM BLOCOS DE CONCRETO, DIMENSÕES INTERNAS = 1,5X4 M. AF_12/2020</t>
  </si>
  <si>
    <t>BASE PARA POÇO DE VISITA RETANGULAR PARA ESGOTO, EM ALVENARIA COM BLOCOS DE CONCRETO, DIMENSÕES INTERNAS = 2X2 M, PROFUNDIDADE = 1,40 M, EXCLUINDO TAMPÃO. AF_12/2020_PA</t>
  </si>
  <si>
    <t>ACRÉSCIMO PARA POÇO DE VISITA RETANGULAR PARA ESGOTO, EM ALVENARIA COM BLOCOS DE CONCRETO, DIMENSÕES INTERNAS = 2X2 M. AF_12/2020</t>
  </si>
  <si>
    <t>BASE PARA POÇO DE VISITA RETANGULAR PARA ESGOTO, EM ALVENARIA COM BLOCOS DE CONCRETO, DIMENSÕES INTERNAS = 2X2,5 M, PROFUNDIDADE = 1,40 M, EXCLUINDO TAMPÃO. AF_12/2020_PA</t>
  </si>
  <si>
    <t>ACRÉSCIMO PARA POÇO DE VISITA RETANGULAR PARA ESGOTO, EM ALVENARIA COM BLOCOS DE CONCRETO, DIMENSÕES INTERNAS = 2X2,5 M. AF_12/2020</t>
  </si>
  <si>
    <t>BASE PARA POÇO DE VISITA RETANGULAR PARA ESGOTO, EM ALVENARIA COM BLOCOS DE CONCRETO, DIMENSÕES INTERNAS = 2X3 M, PROFUNDIDADE = 1,40 M, EXCLUINDO TAMPÃO. AF_12/2020_PA</t>
  </si>
  <si>
    <t>ACRÉSCIMO PARA POÇO DE VISITA RETANGULAR PARA ESGOTO, EM ALVENARIA COM BLOCOS DE CONCRETO, DIMENSÕES INTERNAS = 2X3 M. AF_12/2020</t>
  </si>
  <si>
    <t>BASE PARA POÇO DE VISITA RETANGULAR PARA ESGOTO, EM ALVENARIA COM BLOCOS DE CONCRETO, DIMENSÕES INTERNAS = 2X3,5 M, PROFUNDIDADE = 1,40 M, EXCLUINDO TAMPÃO. AF_12/2020_PA</t>
  </si>
  <si>
    <t>ACRÉSCIMO PARA POÇO DE VISITA RETANGULAR PARA ESGOTO, EM ALVENARIA COM BLOCOS DE CONCRETO, DIMENSÕES INTERNAS = 2X3,5 M. AF_12/2020</t>
  </si>
  <si>
    <t>BASE PARA POÇO DE VISITA RETANGULAR PARA ESGOTO, EM ALVENARIA COM BLOCOS DE CONCRETO, DIMENSÕES INTERNAS = 2X4 M, PROFUNDIDADE = 1,40 M, EXCLUINDO TAMPÃO. AF_12/2020_PA</t>
  </si>
  <si>
    <t>ACRÉSCIMO PARA POÇO DE VISITA RETANGULAR PARA ESGOTO, EM ALVENARIA COM BLOCOS DE CONCRETO, DIMENSÕES INTERNAS = 2X4 M. AF_12/2020</t>
  </si>
  <si>
    <t>BASE PARA POÇO DE VISITA RETANGULAR PARA ESGOTO, EM ALVENARIA COM BLOCOS DE CONCRETO, DIMENSÕES INTERNAS = 2,5X2,5 M, PROFUNDIDADE = 1,40 M, EXCLUINDO TAMPÃO. AF_12/2020_PA</t>
  </si>
  <si>
    <t>ACRÉSCIMO PARA POÇO DE VISITA RETANGULAR PARA ESGOTO, EM ALVENARIA COM BLOCOS DE CONCRETO, DIMENSÕES INTERNAS = 2,5X2,5 M. AF_12/2020</t>
  </si>
  <si>
    <t>BASE PARA POÇO DE VISITA RETANGULAR PARA ESGOTO, EM ALVENARIA COM BLOCOS DE CONCRETO, DIMENSÕES INTERNAS = 2,5X3 M, PROFUNDIDADE = 1,40 M, EXCLUINDO TAMPÃO. AF_12/2020_PA</t>
  </si>
  <si>
    <t>ACRÉSCIMO PARA POÇO DE VISITA RETANGULAR PARA ESGOTO, EM ALVENARIA COM BLOCOS DE CONCRETO, DIMENSÕES INTERNAS = 2,5X3 M. AF_12/2020</t>
  </si>
  <si>
    <t>BASE PARA POÇO DE VISITA RETANGULAR PARA ESGOTO, EM ALVENARIA COM BLOCOS DE CONCRETO, DIMENSÕES INTERNAS = 2,5X3,5 M, PROFUNDIDADE = 1,40 M, EXCLUINDO TAMPÃO. AF_12/2020_PA</t>
  </si>
  <si>
    <t>ACRÉSCIMO PARA POÇO DE VISITA RETANGULAR PARA ESGOTO, EM ALVENARIA COM BLOCOS DE CONCRETO, DIMENSÕES INTERNAS = 2,5X3,5 M. AF_12/2020</t>
  </si>
  <si>
    <t>BASE PARA POÇO DE VISITA RETANGULAR PARA ESGOTO, EM ALVENARIA COM BLOCOS DE CONCRETO, DIMENSÕES INTERNAS = 2,5X4 M, PROFUNDIDADE = 1,40 M, EXCLUINDO TAMPÃO. AF_12/2020_PA</t>
  </si>
  <si>
    <t>ACRÉSCIMO PARA POÇO DE VISITA RETANGULAR PARA ESGOTO, EM ALVENARIA COM BLOCOS DE CONCRETO, DIMENSÕES INTERNAS = 2,5X4 M. AF_12/2020</t>
  </si>
  <si>
    <t>BASE PARA POÇO DE VISITA RETANGULAR PARA ESGOTO, EM ALVENARIA COM BLOCOS DE CONCRETO, DIMENSÕES INTERNAS = 3X3 M, PROFUNDIDADE = 1,40 M, EXCLUINDO TAMPÃO. AF_12/2020_PA</t>
  </si>
  <si>
    <t>ACRÉSCIMO PARA POÇO DE VISITA RETANGULAR PARA ESGOTO, EM ALVENARIA COM BLOCOS DE CONCRETO, DIMENSÕES INTERNAS = 3X3 M. AF_12/2020</t>
  </si>
  <si>
    <t>BASE PARA POÇO DE VISITA RETANGULAR PARA ESGOTO, EM ALVENARIA COM BLOCOS DE CONCRETO, DIMENSÕES INTERNAS = 3X3,5 M, PROFUNDIDADE = 1,40 M, EXCLUINDO TAMPÃO. AF_12/2020_PA</t>
  </si>
  <si>
    <t>ACRÉSCIMO PARA POÇO DE VISITA RETANGULAR PARA ESGOTO, EM ALVENARIA COM BLOCOS DE CONCRETO, DIMENSÕES INTERNAS = 3X3,5 M. AF_12/2020</t>
  </si>
  <si>
    <t>BASE PARA POÇO DE VISITA RETANGULAR PARA ESGOTO, EM ALVENARIA COM BLOCOS DE CONCRETO, DIMENSÕES INTERNAS = 3X4 M, PROFUNDIDADE = 1,40 M, EXCLUINDO TAMPÃO. AF_12/2020_PA</t>
  </si>
  <si>
    <t>ACRÉSCIMO PARA POÇO DE VISITA RETANGULAR PARA ESGOTO, EM ALVENARIA COM BLOCOS DE CONCRETO, DIMENSÕES INTERNAS = 3X4 M. AF_12/2020</t>
  </si>
  <si>
    <t>BASE PARA POÇO DE VISITA RETANGULAR PARA ESGOTO, EM ALVENARIA COM BLOCOS DE CONCRETO, DIMENSÕES INTERNAS = 3,5X3,5 M, PROFUNDIDADE = 1,40 M, EXCLUINDO TAMPÃO. AF_12/2020_PA</t>
  </si>
  <si>
    <t>ACRÉSCIMO PARA POÇO DE VISITA RETANGULAR PARA ESGOTO, EM ALVENARIA COM BLOCOS DE CONCRETO, DIMENSÕES INTERNAS = 3,5X3,5 M. AF_12/2020</t>
  </si>
  <si>
    <t>BASE PARA POÇO DE VISITA RETANGULAR PARA ESGOTO, EM ALVENARIA COM BLOCOS DE CONCRETO, DIMENSÕES INTERNAS = 3,5X4 M, PROFUNDIDADE = 1,40 M, EXCLUINDO TAMPÃO. AF_12/2020_PA</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</si>
  <si>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</si>
  <si>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AF_12/2020_PA</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</si>
  <si>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</si>
  <si>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</si>
  <si>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</si>
  <si>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</si>
  <si>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</si>
  <si>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</si>
  <si>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</si>
  <si>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ACRÉSCIMO PARA POÇO DE VISITA CIRCULAR PARA ESGOTO, EM CONCRETO PRÉ-MOLDADO, DIÂMETRO INTERNO = 0,8 M. AF_12/2020</t>
  </si>
  <si>
    <t>BASE PARA POÇO DE VISITA CIRCULAR PARA ESGOTO, EM CONCRETO PRÉ-MOLDADO, DIÂMETRO INTERNO = 1,0 M, PROFUNDIDADE = 1,35 M, EXCLUINDO TAMPÃO. AF_12/2020_PA</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</si>
  <si>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</si>
  <si>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</si>
  <si>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1,40 M, EXCLUINDO TAMPÃO. AF_12/2020_PA</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</si>
  <si>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</si>
  <si>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1,40 M, EXCLUINDO TAMPÃO. AF_12/2020_PA</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</si>
  <si>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</si>
  <si>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</si>
  <si>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1,50 M, PROFUNDIDADE = 1,40 M, EXCLUINDO TAMPÃO. AF_12/2020_PA</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</si>
  <si>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</si>
  <si>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1,40 M, EXCLUINDO TAMPÃO. AF_12/2020_PA</t>
  </si>
  <si>
    <t>ACRÉSCIMO PARA POÇO DE VISITA RETANGULAR PARA DRENAGEM, EM ALVENARIA COM BLOCOS DE CONCRETO, DIMENSÕES INTERNAS = 1X1 M. AF_12/2020</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</si>
  <si>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</si>
  <si>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</si>
  <si>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</si>
  <si>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</si>
  <si>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1,40 M, EXCLUINDO TAMPÃO. AF_12/2020_PA</t>
  </si>
  <si>
    <t>ACRÉSCIMO PARA POÇO DE VISITA RETANGULAR PARA DRENAGEM, EM ALVENARIA COM BLOCOS DE CONCRETO, DIMENSÕES INTERNAS = 1X2 M. AF_12/2020</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</si>
  <si>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</si>
  <si>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</si>
  <si>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ACRÉSCIMO PARA POÇO DE VISITA RETANGULAR PARA DRENAGEM, EM ALVENARIA COM BLOCOS DE CONCRETO, DIMENSÕES INTERNAS = 1X2,5 M. AF_12/2020</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</si>
  <si>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</si>
  <si>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</si>
  <si>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</si>
  <si>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</si>
  <si>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</si>
  <si>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</si>
  <si>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</si>
  <si>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</si>
  <si>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</si>
  <si>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</si>
  <si>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</si>
  <si>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</si>
  <si>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</si>
  <si>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</si>
  <si>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</si>
  <si>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</si>
  <si>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</si>
  <si>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</si>
  <si>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</si>
  <si>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</si>
  <si>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1,40 M, EXCLUINDO TAMPÃO. AF_12/2020_PA</t>
  </si>
  <si>
    <t>ACRÉSCIMO PARA POÇO DE VISITA RETANGULAR PARA DRENAGEM, EM ALVENARIA COM BLOCOS DE CONCRETO, DIMENSÕES INTERNAS = 1,5X3,5 M. AF_12/2020</t>
  </si>
  <si>
    <t>BASE PARA POÇO DE VISITA CIRCULAR PARA DRENAGEM, EM ALVENARIA COM TIJOLOS CERÂMICOS MACIÇOS, DIÂMETRO INTERNO = 1,0 M, PROFUNDIDADE = 1,40 M, EXCLUINDO TAMPÃO. AF_12/2020_PA</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</si>
  <si>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</si>
  <si>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1,40 M, EXCLUINDO TAMPÃO. AF_12/2020_PA</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</si>
  <si>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</si>
  <si>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</si>
  <si>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1,40 M, EXCLUINDO TAMPÃO. AF_12/2020_PA</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</si>
  <si>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</si>
  <si>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</si>
  <si>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</si>
  <si>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ACRÉSCIMO PARA POÇO DE VISITA RETANGULAR PARA DRENAGEM, EM ALVENARIA COM BLOCOS DE CONCRETO, DIMENSÕES INTERNAS = 2,5X4 M. AF_12/2020</t>
  </si>
  <si>
    <t>BASE PARA POÇO DE VISITA RETANGULAR PARA DRENAGEM, EM ALVENARIA COM BLOCOS DE CONCRETO, DIMENSÕES INTERNAS = 3X3 M, PROFUNDIDADE = 1,40 M, EXCLUINDO TAMPÃO. AF_12/2020_PA</t>
  </si>
  <si>
    <t>ACRÉSCIMO PARA POÇO DE VISITA RETANGULAR PARA DRENAGEM, EM ALVENARIA COM BLOCOS DE CONCRETO, DIMENSÕES INTERNAS = 3X3 M. AF_12/2020</t>
  </si>
  <si>
    <t>BASE PARA POÇO DE VISITA RETANGULAR PARA DRENAGEM, EM ALVENARIA COM BLOCOS DE CONCRETO, DIMENSÕES INTERNAS = 3X3,5 M, PROFUNDIDADE = 1,40 M, EXCLUINDO TAMPÃO. AF_12/2020_PA</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</si>
  <si>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</si>
  <si>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</si>
  <si>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1,40 M, EXCLUINDO TAMPÃO. AF_12/2020_PA</t>
  </si>
  <si>
    <t>ACRÉSCIMO PARA POÇO DE VISITA RETANGULAR PARA DRENAGEM, EM ALVENARIA COM BLOCOS DE CONCRETO, DIMENSÕES INTERNAS = 3X4 M. AF_12/2020</t>
  </si>
  <si>
    <t>BASE PARA POÇO DE VISITA RETANGULAR PARA DRENAGEM, EM ALVENARIA COM BLOCOS DE CONCRETO, DIMENSÕES INTERNAS = 3,5X3,5 M, PROFUNDIDADE = 1,40 M, EXCLUINDO TAMPÃO. AF_12/2020_PA</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</si>
  <si>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</si>
  <si>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</si>
  <si>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</si>
  <si>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ACRÉSCIMO PARA POÇO DE VISITA RETANGULAR PARA DRENAGEM, EM ALVENARIA COM BLOCOS DE CONCRETO, DIMENSÕES INTERNAS = 3,5X4 M. AF_12/2020</t>
  </si>
  <si>
    <t>BASE PARA POÇO DE VISITA RETANGULAR PARA DRENAGEM, EM ALVENARIA COM BLOCOS DE CONCRETO, DIMENSÕES INTERNAS = 4X4 M, PROFUNDIDADE = 1,40 M, EXCLUINDO TAMPÃO. AF_12/2020_PA</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</si>
  <si>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</si>
  <si>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</si>
  <si>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</si>
  <si>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1,40 M, EXCLUINDO TAMPÃO. AF_12/2020_PA</t>
  </si>
  <si>
    <t>ACRÉSCIMO PARA POÇO DE VISITA RETANGULAR PARA DRENAGEM, EM ALVENARIA COM BLOCOS DE CONCRETO, DIMENSÕES INTERNAS = 2X3 M. AF_12/2020</t>
  </si>
  <si>
    <t>BASE PARA POÇO DE VISITA RETANGULAR PARA DRENAGEM, EM ALVENARIA COM BLOCOS DE CONCRETO, DIMENSÕES INTERNAS = 2X3,5 M, PROFUNDIDADE = 1,40 M, EXCLUINDO TAMPÃO. AF_12/2020_PA</t>
  </si>
  <si>
    <t>ACRÉSCIMO PARA POÇO DE VISITA RETANGULAR PARA DRENAGEM, EM ALVENARIA COM BLOCOS DE CONCRETO, DIMENSÕES INTERNAS = 2X3,5 M. AF_12/2020</t>
  </si>
  <si>
    <t>BASE PARA POÇO DE VISITA RETANGULAR PARA DRENAGEM, EM ALVENARIA COM BLOCOS DE CONCRETO, DIMENSÕES INTERNAS = 2X4 M, PROFUNDIDADE = 1,40 M, EXCLUINDO TAMPÃO. AF_12/2020_PA</t>
  </si>
  <si>
    <t>ACRÉSCIMO PARA POÇO DE VISITA RETANGULAR PARA DRENAGEM, EM ALVENARIA COM BLOCOS DE CONCRETO, DIMENSÕES INTERNAS = 2X4 M. AF_12/2020</t>
  </si>
  <si>
    <t>BASE PARA POÇO DE VISITA RETANGULAR PARA DRENAGEM, EM ALVENARIA COM BLOCOS DE CONCRETO, DIMENSÕES INTERNAS = 2,5X2,5 M, PROFUNDIDADE = 1,40 M, EXCLUINDO TAMPÃO. AF_12/2020_PA</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</si>
  <si>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</si>
  <si>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</si>
  <si>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</si>
  <si>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</si>
  <si>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</si>
  <si>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</si>
  <si>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</si>
  <si>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</si>
  <si>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</si>
  <si>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</si>
  <si>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</si>
  <si>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</si>
  <si>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</si>
  <si>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</si>
  <si>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</si>
  <si>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</si>
  <si>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</si>
  <si>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</si>
  <si>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</si>
  <si>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30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</si>
  <si>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</si>
  <si>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</si>
  <si>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</si>
  <si>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</si>
  <si>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</si>
  <si>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</si>
  <si>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</si>
  <si>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</si>
  <si>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</si>
  <si>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</si>
  <si>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</si>
  <si>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</si>
  <si>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</si>
  <si>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</si>
  <si>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</si>
  <si>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</si>
  <si>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</si>
  <si>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</si>
  <si>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</si>
  <si>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</si>
  <si>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</si>
  <si>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</si>
  <si>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</si>
  <si>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</si>
  <si>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</si>
  <si>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</si>
  <si>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</si>
  <si>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</si>
  <si>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</si>
  <si>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</si>
  <si>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</si>
  <si>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</si>
  <si>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</si>
  <si>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</si>
  <si>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</si>
  <si>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</si>
  <si>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</si>
  <si>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</si>
  <si>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</si>
  <si>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</si>
  <si>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</si>
  <si>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</si>
  <si>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</si>
  <si>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</si>
  <si>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</si>
  <si>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</si>
  <si>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</si>
  <si>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</si>
  <si>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</si>
  <si>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</si>
  <si>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</si>
  <si>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</si>
  <si>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</si>
  <si>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</si>
  <si>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</si>
  <si>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</si>
  <si>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</si>
  <si>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</si>
  <si>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</si>
  <si>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</si>
  <si>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</si>
  <si>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</si>
  <si>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</si>
  <si>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</si>
  <si>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</si>
  <si>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</si>
  <si>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</si>
  <si>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</si>
  <si>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</si>
  <si>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</si>
  <si>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</si>
  <si>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</si>
  <si>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</si>
  <si>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</si>
  <si>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</si>
  <si>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</si>
  <si>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</si>
  <si>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</si>
  <si>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</si>
  <si>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</si>
  <si>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</si>
  <si>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</si>
  <si>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</si>
  <si>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</si>
  <si>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</si>
  <si>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</si>
  <si>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</si>
  <si>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</si>
  <si>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</si>
  <si>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</si>
  <si>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</si>
  <si>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</si>
  <si>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</si>
  <si>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</si>
  <si>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</si>
  <si>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</si>
  <si>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</si>
  <si>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</si>
  <si>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</si>
  <si>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</si>
  <si>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</si>
  <si>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</si>
  <si>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</si>
  <si>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</si>
  <si>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</si>
  <si>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</si>
  <si>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</si>
  <si>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</si>
  <si>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</si>
  <si>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</si>
  <si>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</si>
  <si>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</si>
  <si>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</si>
  <si>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</si>
  <si>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</si>
  <si>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</si>
  <si>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</si>
  <si>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</si>
  <si>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</si>
  <si>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</si>
  <si>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</si>
  <si>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</si>
  <si>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</si>
  <si>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</si>
  <si>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</si>
  <si>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</si>
  <si>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</si>
  <si>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</si>
  <si>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</si>
  <si>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</si>
  <si>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</si>
  <si>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</si>
  <si>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</si>
  <si>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</si>
  <si>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</si>
  <si>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</si>
  <si>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</si>
  <si>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</si>
  <si>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</si>
  <si>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</si>
  <si>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</si>
  <si>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</si>
  <si>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</si>
  <si>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</si>
  <si>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</si>
  <si>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</si>
  <si>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</si>
  <si>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</si>
  <si>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</si>
  <si>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</si>
  <si>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</si>
  <si>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</si>
  <si>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</si>
  <si>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</si>
  <si>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</si>
  <si>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</si>
  <si>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</si>
  <si>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</si>
  <si>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</si>
  <si>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</si>
  <si>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</si>
  <si>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</si>
  <si>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</si>
  <si>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</si>
  <si>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</si>
  <si>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</si>
  <si>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</si>
  <si>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</si>
  <si>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</si>
  <si>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</si>
  <si>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</si>
  <si>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</si>
  <si>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</si>
  <si>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</si>
  <si>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</si>
  <si>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</si>
  <si>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</si>
  <si>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</si>
  <si>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</si>
  <si>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</si>
  <si>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</si>
  <si>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</si>
  <si>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</si>
  <si>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</si>
  <si>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</si>
  <si>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</si>
  <si>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</si>
  <si>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</si>
  <si>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</si>
  <si>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</si>
  <si>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</si>
  <si>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</si>
  <si>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</si>
  <si>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</si>
  <si>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</si>
  <si>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</si>
  <si>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</si>
  <si>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</si>
  <si>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</si>
  <si>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</si>
  <si>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</si>
  <si>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</si>
  <si>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</si>
  <si>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</si>
  <si>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</si>
  <si>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</si>
  <si>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</si>
  <si>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</si>
  <si>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</si>
  <si>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</si>
  <si>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</si>
  <si>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</si>
  <si>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</si>
  <si>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</si>
  <si>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</si>
  <si>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</si>
  <si>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</si>
  <si>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</si>
  <si>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</si>
  <si>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</si>
  <si>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</si>
  <si>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</si>
  <si>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</si>
  <si>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</si>
  <si>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</si>
  <si>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</si>
  <si>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</si>
  <si>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</si>
  <si>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</si>
  <si>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</si>
  <si>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</si>
  <si>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</si>
  <si>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</si>
  <si>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</si>
  <si>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</si>
  <si>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</si>
  <si>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</si>
  <si>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</si>
  <si>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</si>
  <si>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</si>
  <si>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</si>
  <si>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</si>
  <si>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</si>
  <si>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</si>
  <si>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</si>
  <si>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</si>
  <si>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</si>
  <si>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</si>
  <si>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</si>
  <si>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</si>
  <si>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</si>
  <si>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</si>
  <si>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</si>
  <si>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</si>
  <si>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</si>
  <si>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</si>
  <si>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</si>
  <si>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</si>
  <si>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</si>
  <si>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</si>
  <si>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</si>
  <si>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</si>
  <si>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</si>
  <si>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</si>
  <si>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</si>
  <si>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</si>
  <si>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</si>
  <si>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</si>
  <si>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</si>
  <si>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</si>
  <si>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</si>
  <si>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</si>
  <si>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</si>
  <si>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</si>
  <si>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</si>
  <si>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</si>
  <si>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</si>
  <si>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</si>
  <si>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</si>
  <si>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</si>
  <si>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</si>
  <si>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</si>
  <si>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</si>
  <si>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</si>
  <si>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</si>
  <si>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</si>
  <si>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</si>
  <si>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</si>
  <si>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</si>
  <si>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</si>
  <si>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</si>
  <si>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</si>
  <si>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</si>
  <si>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</si>
  <si>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</si>
  <si>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</si>
  <si>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</si>
  <si>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</si>
  <si>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</si>
  <si>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</si>
  <si>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</si>
  <si>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</si>
  <si>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</si>
  <si>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</si>
  <si>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</si>
  <si>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</si>
  <si>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</si>
  <si>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</si>
  <si>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</si>
  <si>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</si>
  <si>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</si>
  <si>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</si>
  <si>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</si>
  <si>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</si>
  <si>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</si>
  <si>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</si>
  <si>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</si>
  <si>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</si>
  <si>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</si>
  <si>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</si>
  <si>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</si>
  <si>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</si>
  <si>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</si>
  <si>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</si>
  <si>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</si>
  <si>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</si>
  <si>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</si>
  <si>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</si>
  <si>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</si>
  <si>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</si>
  <si>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</si>
  <si>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</si>
  <si>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</si>
  <si>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</si>
  <si>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</si>
  <si>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</si>
  <si>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</si>
  <si>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</si>
  <si>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</si>
  <si>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</si>
  <si>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</si>
  <si>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</si>
  <si>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</si>
  <si>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</si>
  <si>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</si>
  <si>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</si>
  <si>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</si>
  <si>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</si>
  <si>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</si>
  <si>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</si>
  <si>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</si>
  <si>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</si>
  <si>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</si>
  <si>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</si>
  <si>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</si>
  <si>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</si>
  <si>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</si>
  <si>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</si>
  <si>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</si>
  <si>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</si>
  <si>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</si>
  <si>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</si>
  <si>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</si>
  <si>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</si>
  <si>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</si>
  <si>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</si>
  <si>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</si>
  <si>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</si>
  <si>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</si>
  <si>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</si>
  <si>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</si>
  <si>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</si>
  <si>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</si>
  <si>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</si>
  <si>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</si>
  <si>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</si>
  <si>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</si>
  <si>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</si>
  <si>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</si>
  <si>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</si>
  <si>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</si>
  <si>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</si>
  <si>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</si>
  <si>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</si>
  <si>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</si>
  <si>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</si>
  <si>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</si>
  <si>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</si>
  <si>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</si>
  <si>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</si>
  <si>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</si>
  <si>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</si>
  <si>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</si>
  <si>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</si>
  <si>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</si>
  <si>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</si>
  <si>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</si>
  <si>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</si>
  <si>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</si>
  <si>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</si>
  <si>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</si>
  <si>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</si>
  <si>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</si>
  <si>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</si>
  <si>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</si>
  <si>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</si>
  <si>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</si>
  <si>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</si>
  <si>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</si>
  <si>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</si>
  <si>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</si>
  <si>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</si>
  <si>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</si>
  <si>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</si>
  <si>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</si>
  <si>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</si>
  <si>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</si>
  <si>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</si>
  <si>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</si>
  <si>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</si>
  <si>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</si>
  <si>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</si>
  <si>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</si>
  <si>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</si>
  <si>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</si>
  <si>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</si>
  <si>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</si>
  <si>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</si>
  <si>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</si>
  <si>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</si>
  <si>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</si>
  <si>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</si>
  <si>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</si>
  <si>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</si>
  <si>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</si>
  <si>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</si>
  <si>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</si>
  <si>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</si>
  <si>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</si>
  <si>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</si>
  <si>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</si>
  <si>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</si>
  <si>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</si>
  <si>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</si>
  <si>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</si>
  <si>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</si>
  <si>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</si>
  <si>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</si>
  <si>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</si>
  <si>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</si>
  <si>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</si>
  <si>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</si>
  <si>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</si>
  <si>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</si>
  <si>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</si>
  <si>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</si>
  <si>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</si>
  <si>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</si>
  <si>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</si>
  <si>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</si>
  <si>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</si>
  <si>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</si>
  <si>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</si>
  <si>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</si>
  <si>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</si>
  <si>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</si>
  <si>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</si>
  <si>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</si>
  <si>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</si>
  <si>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</si>
  <si>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</si>
  <si>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</si>
  <si>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</si>
  <si>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</si>
  <si>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</si>
  <si>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</si>
  <si>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</si>
  <si>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</si>
  <si>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</si>
  <si>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</si>
  <si>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</si>
  <si>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</si>
  <si>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</si>
  <si>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</si>
  <si>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</si>
  <si>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</si>
  <si>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</si>
  <si>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</si>
  <si>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</si>
  <si>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</si>
  <si>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</si>
  <si>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</si>
  <si>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</si>
  <si>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</si>
  <si>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</si>
  <si>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</si>
  <si>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</si>
  <si>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</si>
  <si>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</si>
  <si>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</si>
  <si>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</si>
  <si>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</si>
  <si>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</si>
  <si>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</si>
  <si>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</si>
  <si>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</si>
  <si>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</si>
  <si>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</si>
  <si>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</si>
  <si>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</si>
  <si>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</si>
  <si>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</si>
  <si>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</si>
  <si>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</si>
  <si>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</si>
  <si>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</si>
  <si>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</si>
  <si>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</si>
  <si>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</si>
  <si>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</si>
  <si>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</si>
  <si>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</si>
  <si>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</si>
  <si>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</si>
  <si>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</si>
  <si>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</si>
  <si>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</si>
  <si>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</si>
  <si>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</si>
  <si>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</si>
  <si>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</si>
  <si>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</si>
  <si>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</si>
  <si>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</si>
  <si>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</si>
  <si>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</si>
  <si>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</si>
  <si>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</si>
  <si>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</si>
  <si>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</si>
  <si>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</si>
  <si>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</si>
  <si>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</si>
  <si>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</si>
  <si>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</si>
  <si>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</si>
  <si>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</si>
  <si>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</si>
  <si>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</si>
  <si>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</si>
  <si>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</si>
  <si>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</si>
  <si>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</si>
  <si>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</si>
  <si>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</si>
  <si>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</si>
  <si>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</si>
  <si>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</si>
  <si>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</si>
  <si>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</si>
  <si>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</si>
  <si>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</si>
  <si>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</si>
  <si>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</si>
  <si>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</si>
  <si>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</si>
  <si>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</si>
  <si>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</si>
  <si>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</si>
  <si>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</si>
  <si>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</si>
  <si>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</si>
  <si>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</si>
  <si>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</si>
  <si>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</si>
  <si>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</si>
  <si>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</si>
  <si>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</si>
  <si>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</si>
  <si>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</si>
  <si>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</si>
  <si>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</si>
  <si>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</si>
  <si>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</si>
  <si>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</si>
  <si>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</si>
  <si>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</si>
  <si>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</si>
  <si>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</si>
  <si>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</si>
  <si>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</si>
  <si>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</si>
  <si>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</si>
  <si>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</si>
  <si>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</si>
  <si>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</si>
  <si>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</si>
  <si>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</si>
  <si>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</si>
  <si>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</si>
  <si>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</si>
  <si>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</si>
  <si>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</si>
  <si>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</si>
  <si>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</si>
  <si>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</si>
  <si>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</si>
  <si>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</si>
  <si>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</si>
  <si>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</si>
  <si>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</si>
  <si>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</si>
  <si>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</si>
  <si>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</si>
  <si>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</si>
  <si>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</si>
  <si>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</si>
  <si>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</si>
  <si>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</si>
  <si>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</si>
  <si>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</si>
  <si>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</si>
  <si>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</si>
  <si>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</si>
  <si>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</si>
  <si>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</si>
  <si>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</si>
  <si>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</si>
  <si>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</si>
  <si>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</si>
  <si>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</si>
  <si>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</si>
  <si>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</si>
  <si>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</si>
  <si>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</si>
  <si>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</si>
  <si>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</si>
  <si>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</si>
  <si>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</si>
  <si>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</si>
  <si>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</si>
  <si>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</si>
  <si>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</si>
  <si>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</si>
  <si>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</si>
  <si>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</si>
  <si>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</si>
  <si>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</si>
  <si>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</si>
  <si>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</si>
  <si>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</si>
  <si>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</si>
  <si>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</si>
  <si>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</si>
  <si>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</si>
  <si>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</si>
  <si>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</si>
  <si>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</si>
  <si>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</si>
  <si>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</si>
  <si>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</si>
  <si>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</si>
  <si>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</si>
  <si>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</si>
  <si>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</si>
  <si>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</si>
  <si>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</si>
  <si>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</si>
  <si>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</si>
  <si>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</si>
  <si>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</si>
  <si>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</si>
  <si>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</si>
  <si>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</si>
  <si>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</si>
  <si>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</si>
  <si>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</si>
  <si>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</si>
  <si>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</si>
  <si>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</si>
  <si>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</si>
  <si>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</si>
  <si>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</si>
  <si>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</si>
  <si>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</si>
  <si>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</si>
  <si>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</si>
  <si>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</si>
  <si>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</si>
  <si>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</si>
  <si>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</si>
  <si>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</si>
  <si>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</si>
  <si>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</si>
  <si>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</si>
  <si>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</si>
  <si>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</si>
  <si>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</si>
  <si>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</si>
  <si>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</si>
  <si>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</si>
  <si>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</si>
  <si>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</si>
  <si>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</si>
  <si>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</si>
  <si>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</si>
  <si>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</si>
  <si>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</si>
  <si>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</si>
  <si>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</si>
  <si>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</si>
  <si>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</si>
  <si>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</si>
  <si>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</si>
  <si>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</si>
  <si>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</si>
  <si>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</si>
  <si>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</si>
  <si>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</si>
  <si>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</si>
  <si>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</si>
  <si>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</si>
  <si>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</si>
  <si>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</si>
  <si>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</si>
  <si>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</si>
  <si>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</si>
  <si>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</si>
  <si>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</si>
  <si>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</si>
  <si>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</si>
  <si>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</si>
  <si>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</si>
  <si>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</si>
  <si>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</si>
  <si>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</si>
  <si>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</si>
  <si>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</si>
  <si>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</si>
  <si>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</si>
  <si>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</si>
  <si>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</si>
  <si>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</si>
  <si>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</si>
  <si>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</si>
  <si>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</si>
  <si>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</si>
  <si>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</si>
  <si>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</si>
  <si>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</si>
  <si>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</si>
  <si>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</si>
  <si>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</si>
  <si>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</si>
  <si>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</si>
  <si>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</si>
  <si>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</si>
  <si>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</si>
  <si>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</si>
  <si>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</si>
  <si>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</si>
  <si>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</si>
  <si>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</si>
  <si>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</si>
  <si>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</si>
  <si>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</si>
  <si>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</si>
  <si>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</si>
  <si>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</si>
  <si>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</si>
  <si>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</si>
  <si>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</si>
  <si>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</si>
  <si>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</si>
  <si>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</si>
  <si>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</si>
  <si>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</si>
  <si>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</si>
  <si>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</si>
  <si>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</si>
  <si>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</si>
  <si>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</si>
  <si>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</si>
  <si>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</si>
  <si>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</si>
  <si>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</si>
  <si>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</si>
  <si>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</si>
  <si>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</si>
  <si>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</si>
  <si>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</si>
  <si>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</si>
  <si>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</si>
  <si>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</si>
  <si>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</si>
  <si>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</si>
  <si>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</si>
  <si>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</si>
  <si>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</si>
  <si>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</si>
  <si>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</si>
  <si>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</si>
  <si>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</si>
  <si>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</si>
  <si>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</si>
  <si>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</si>
  <si>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</si>
  <si>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</si>
  <si>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</si>
  <si>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</si>
  <si>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</si>
  <si>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</si>
  <si>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</si>
  <si>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</si>
  <si>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</si>
  <si>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</si>
  <si>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</si>
  <si>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</si>
  <si>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</si>
  <si>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</si>
  <si>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</si>
  <si>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</si>
  <si>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</si>
  <si>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</si>
  <si>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AF_01/2018_PS</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</si>
  <si>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</si>
  <si>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</si>
  <si>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</si>
  <si>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</si>
  <si>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</si>
  <si>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</si>
  <si>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</si>
  <si>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</si>
  <si>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</si>
  <si>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</si>
  <si>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</si>
  <si>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</si>
  <si>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</si>
  <si>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</si>
  <si>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</si>
  <si>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</si>
  <si>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</si>
  <si>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</si>
  <si>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</si>
  <si>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</si>
  <si>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</si>
  <si>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</si>
  <si>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</si>
  <si>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</si>
  <si>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</si>
  <si>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</si>
  <si>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AF_01/2020_PSA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</si>
  <si>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</si>
  <si>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</si>
  <si>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</si>
  <si>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AF_01/2020_PSA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</si>
  <si>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</si>
  <si>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AF_01/2020_PSA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</si>
  <si>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</si>
  <si>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AF_01/2020_PSA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</si>
  <si>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</si>
  <si>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</si>
  <si>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</si>
  <si>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</si>
  <si>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</si>
  <si>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</si>
  <si>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</si>
  <si>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</si>
  <si>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</si>
  <si>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</si>
  <si>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</si>
  <si>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</si>
  <si>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</si>
  <si>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</si>
  <si>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</si>
  <si>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</si>
  <si>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</si>
  <si>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</si>
  <si>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</si>
  <si>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</si>
  <si>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</si>
  <si>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</si>
  <si>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</si>
  <si>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</si>
  <si>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</si>
  <si>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</si>
  <si>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</si>
  <si>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</si>
  <si>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</si>
  <si>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</si>
  <si>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</si>
  <si>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</si>
  <si>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</si>
  <si>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</si>
  <si>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</si>
  <si>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</si>
  <si>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</si>
  <si>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</si>
  <si>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</si>
  <si>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</si>
  <si>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</si>
  <si>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</si>
  <si>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</si>
  <si>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</si>
  <si>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</si>
  <si>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</si>
  <si>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</si>
  <si>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</si>
  <si>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</si>
  <si>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</si>
  <si>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</si>
  <si>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</si>
  <si>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</si>
  <si>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</si>
  <si>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</si>
  <si>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</si>
  <si>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</si>
  <si>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</si>
  <si>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</si>
  <si>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</si>
  <si>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</si>
  <si>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</si>
  <si>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</si>
  <si>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</si>
  <si>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</si>
  <si>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</si>
  <si>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</si>
  <si>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</si>
  <si>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</si>
  <si>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</si>
  <si>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</si>
  <si>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</si>
  <si>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</si>
  <si>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</si>
  <si>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</si>
  <si>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</si>
  <si>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</si>
  <si>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</si>
  <si>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</si>
  <si>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</si>
  <si>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</si>
  <si>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</si>
  <si>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</si>
  <si>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</si>
  <si>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</si>
  <si>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</si>
  <si>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</si>
  <si>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</si>
  <si>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</si>
  <si>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</si>
  <si>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</si>
  <si>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</si>
  <si>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</si>
  <si>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</si>
  <si>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</si>
  <si>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</si>
  <si>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</si>
  <si>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</si>
  <si>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</si>
  <si>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</si>
  <si>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</si>
  <si>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</si>
  <si>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</si>
  <si>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</si>
  <si>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</si>
  <si>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</si>
  <si>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</si>
  <si>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</si>
  <si>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</si>
  <si>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</si>
  <si>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</si>
  <si>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</si>
  <si>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</si>
  <si>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</si>
  <si>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</si>
  <si>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</si>
  <si>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</si>
  <si>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</si>
  <si>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</si>
  <si>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</si>
  <si>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</si>
  <si>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</si>
  <si>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</si>
  <si>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</si>
  <si>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</si>
  <si>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</si>
  <si>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</si>
  <si>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</si>
  <si>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</si>
  <si>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</si>
  <si>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</si>
  <si>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</si>
  <si>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</si>
  <si>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</si>
  <si>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</si>
  <si>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</si>
  <si>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</si>
  <si>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</si>
  <si>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</si>
  <si>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</si>
  <si>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</si>
  <si>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</si>
  <si>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</si>
  <si>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</si>
  <si>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</si>
  <si>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</si>
  <si>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</si>
  <si>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</si>
  <si>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</si>
  <si>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</si>
  <si>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</si>
  <si>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</si>
  <si>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</si>
  <si>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</si>
  <si>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</si>
  <si>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</si>
  <si>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</si>
  <si>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CONDULETE DE PVC, TIPO E, PARA ELETRODUTO DE PVC SOLDÁVEL DN 20 MM (1/2''), APARENTE - FORNECIMENTO E INSTALAÇÃO. AF_10/2022</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</si>
  <si>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</si>
  <si>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</si>
  <si>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</si>
  <si>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</si>
  <si>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</si>
  <si>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</si>
  <si>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</si>
  <si>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</si>
  <si>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</si>
  <si>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</si>
  <si>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</si>
  <si>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</si>
  <si>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</si>
  <si>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</si>
  <si>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</si>
  <si>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</si>
  <si>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</si>
  <si>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</si>
  <si>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</si>
  <si>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</si>
  <si>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</si>
  <si>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</si>
  <si>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</si>
  <si>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</si>
  <si>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</si>
  <si>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</si>
  <si>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</si>
  <si>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</si>
  <si>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</si>
  <si>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</si>
  <si>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</si>
  <si>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</si>
  <si>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</si>
  <si>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</si>
  <si>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</si>
  <si>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</si>
  <si>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</si>
  <si>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</si>
  <si>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</si>
  <si>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</si>
  <si>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</si>
  <si>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</si>
  <si>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</si>
  <si>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</si>
  <si>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</si>
  <si>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</si>
  <si>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</si>
  <si>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</si>
  <si>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</si>
  <si>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</si>
  <si>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</si>
  <si>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</si>
  <si>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</si>
  <si>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</si>
  <si>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</si>
  <si>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</si>
  <si>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</si>
  <si>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</si>
  <si>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</si>
  <si>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</si>
  <si>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</si>
  <si>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</si>
  <si>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</si>
  <si>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</si>
  <si>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</si>
  <si>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</si>
  <si>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</si>
  <si>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</si>
  <si>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</si>
  <si>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</si>
  <si>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</si>
  <si>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</si>
  <si>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</si>
  <si>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</si>
  <si>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</si>
  <si>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</si>
  <si>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</si>
  <si>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</si>
  <si>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</si>
  <si>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</si>
  <si>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</si>
  <si>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</si>
  <si>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</si>
  <si>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</si>
  <si>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</si>
  <si>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</si>
  <si>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</si>
  <si>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</si>
  <si>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</si>
  <si>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</si>
  <si>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</si>
  <si>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</si>
  <si>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</si>
  <si>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</si>
  <si>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</si>
  <si>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</si>
  <si>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</si>
  <si>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</si>
  <si>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</si>
  <si>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</si>
  <si>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</si>
  <si>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</si>
  <si>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</si>
  <si>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</si>
  <si>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</si>
  <si>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</si>
  <si>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</si>
  <si>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</si>
  <si>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</si>
  <si>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</si>
  <si>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</si>
  <si>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</si>
  <si>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</si>
  <si>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</si>
  <si>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</si>
  <si>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</si>
  <si>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</si>
  <si>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</si>
  <si>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</si>
  <si>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</si>
  <si>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</si>
  <si>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</si>
  <si>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</si>
  <si>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</si>
  <si>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</si>
  <si>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</si>
  <si>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</si>
  <si>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</si>
  <si>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</si>
  <si>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</si>
  <si>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</si>
  <si>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</si>
  <si>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</si>
  <si>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</si>
  <si>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</si>
  <si>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</si>
  <si>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</si>
  <si>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</si>
  <si>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</si>
  <si>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</si>
  <si>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</si>
  <si>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</si>
  <si>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</si>
  <si>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</si>
  <si>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</si>
  <si>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</si>
  <si>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</si>
  <si>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</si>
  <si>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</si>
  <si>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</si>
  <si>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</si>
  <si>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</si>
  <si>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</si>
  <si>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</si>
  <si>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</si>
  <si>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</si>
  <si>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</si>
  <si>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</si>
  <si>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</si>
  <si>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</si>
  <si>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</si>
  <si>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</si>
  <si>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</si>
  <si>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</si>
  <si>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</si>
  <si>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</si>
  <si>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</si>
  <si>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</si>
  <si>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</si>
  <si>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</si>
  <si>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</si>
  <si>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</si>
  <si>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</si>
  <si>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</si>
  <si>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</si>
  <si>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</si>
  <si>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</si>
  <si>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</si>
  <si>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</si>
  <si>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</si>
  <si>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</si>
  <si>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</si>
  <si>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</si>
  <si>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</si>
  <si>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</si>
  <si>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</si>
  <si>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</si>
  <si>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</si>
  <si>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</si>
  <si>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</si>
  <si>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</si>
  <si>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</si>
  <si>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</si>
  <si>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</si>
  <si>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</si>
  <si>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</si>
  <si>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</si>
  <si>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</si>
  <si>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</si>
  <si>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</si>
  <si>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</si>
  <si>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</si>
  <si>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</si>
  <si>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</si>
  <si>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</si>
  <si>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</si>
  <si>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</si>
  <si>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</si>
  <si>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</si>
  <si>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</si>
  <si>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</si>
  <si>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</si>
  <si>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</si>
  <si>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</si>
  <si>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</si>
  <si>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</si>
  <si>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</si>
  <si>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</si>
  <si>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</si>
  <si>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</si>
  <si>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</si>
  <si>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</si>
  <si>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</si>
  <si>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</si>
  <si>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</si>
  <si>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</si>
  <si>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</si>
  <si>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</si>
  <si>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</si>
  <si>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</si>
  <si>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</si>
  <si>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</si>
  <si>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</si>
  <si>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</si>
  <si>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</si>
  <si>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</si>
  <si>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</si>
  <si>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</si>
  <si>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</si>
  <si>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</si>
  <si>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</si>
  <si>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</si>
  <si>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</si>
  <si>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</si>
  <si>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</si>
  <si>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</si>
  <si>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</si>
  <si>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</si>
  <si>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</si>
  <si>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</si>
  <si>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</si>
  <si>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</si>
  <si>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</si>
  <si>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</si>
  <si>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</si>
  <si>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</si>
  <si>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</si>
  <si>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</si>
  <si>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</si>
  <si>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</si>
  <si>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</si>
  <si>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</si>
  <si>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</si>
  <si>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</si>
  <si>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</si>
  <si>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</si>
  <si>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</si>
  <si>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</si>
  <si>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</si>
  <si>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</si>
  <si>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</si>
  <si>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</si>
  <si>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</si>
  <si>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</si>
  <si>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</si>
  <si>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</si>
  <si>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</si>
  <si>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</si>
  <si>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</si>
  <si>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</si>
  <si>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</si>
  <si>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</si>
  <si>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</si>
  <si>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</si>
  <si>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</si>
  <si>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</si>
  <si>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</si>
  <si>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</si>
  <si>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</si>
  <si>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</si>
  <si>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</si>
  <si>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</si>
  <si>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</si>
  <si>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</si>
  <si>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</si>
  <si>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</si>
  <si>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</si>
  <si>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</si>
  <si>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</si>
  <si>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</si>
  <si>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</si>
  <si>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</si>
  <si>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</si>
  <si>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</si>
  <si>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</si>
  <si>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</si>
  <si>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</si>
  <si>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</si>
  <si>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</si>
  <si>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</si>
  <si>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</si>
  <si>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</si>
  <si>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</si>
  <si>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</si>
  <si>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</si>
  <si>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</si>
  <si>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</si>
  <si>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</si>
  <si>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</si>
  <si>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</si>
  <si>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</si>
  <si>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</si>
  <si>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</si>
  <si>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</si>
  <si>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</si>
  <si>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</si>
  <si>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</si>
  <si>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</si>
  <si>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</si>
  <si>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</si>
  <si>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</si>
  <si>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</si>
  <si>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</si>
  <si>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</si>
  <si>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</si>
  <si>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</si>
  <si>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</si>
  <si>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</si>
  <si>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</si>
  <si>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</si>
  <si>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</si>
  <si>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</si>
  <si>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</si>
  <si>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</si>
  <si>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</si>
  <si>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</si>
  <si>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</si>
  <si>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</si>
  <si>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</si>
  <si>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</si>
  <si>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</si>
  <si>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</si>
  <si>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</si>
  <si>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</si>
  <si>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</si>
  <si>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</si>
  <si>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</si>
  <si>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</si>
  <si>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</si>
  <si>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</si>
  <si>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</si>
  <si>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</si>
  <si>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</si>
  <si>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</si>
  <si>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</si>
  <si>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</si>
  <si>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</si>
  <si>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</si>
  <si>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</si>
  <si>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</si>
  <si>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</si>
  <si>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</si>
  <si>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</si>
  <si>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</si>
  <si>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</si>
  <si>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</si>
  <si>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</si>
  <si>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</si>
  <si>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</si>
  <si>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</si>
  <si>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</si>
  <si>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</si>
  <si>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</si>
  <si>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</si>
  <si>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</si>
  <si>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</si>
  <si>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</si>
  <si>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</si>
  <si>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</si>
  <si>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</si>
  <si>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</si>
  <si>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</si>
  <si>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</si>
  <si>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</si>
  <si>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</si>
  <si>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</si>
  <si>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</si>
  <si>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</si>
  <si>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</si>
  <si>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</si>
  <si>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</si>
  <si>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</si>
  <si>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</si>
  <si>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</si>
  <si>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</si>
  <si>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</si>
  <si>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</si>
  <si>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</si>
  <si>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</si>
  <si>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</si>
  <si>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</si>
  <si>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</si>
  <si>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</si>
  <si>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</si>
  <si>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</si>
  <si>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</si>
  <si>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</si>
  <si>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</si>
  <si>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</si>
  <si>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</si>
  <si>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</si>
  <si>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</si>
  <si>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</si>
  <si>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</si>
  <si>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</si>
  <si>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</si>
  <si>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</si>
  <si>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</si>
  <si>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</si>
  <si>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</si>
  <si>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</si>
  <si>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</si>
  <si>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</si>
  <si>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</si>
  <si>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</si>
  <si>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</si>
  <si>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</si>
  <si>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</si>
  <si>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</si>
  <si>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</si>
  <si>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</si>
  <si>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</si>
  <si>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</si>
  <si>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</si>
  <si>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</si>
  <si>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</si>
  <si>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</si>
  <si>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</si>
  <si>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</si>
  <si>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</si>
  <si>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</si>
  <si>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</si>
  <si>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</si>
  <si>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</si>
  <si>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</si>
  <si>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</si>
  <si>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</si>
  <si>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</si>
  <si>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</si>
  <si>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</si>
  <si>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</si>
  <si>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</si>
  <si>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</si>
  <si>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</si>
  <si>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</si>
  <si>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</si>
  <si>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</si>
  <si>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</si>
  <si>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ABRIGO PARA HIDRANTE, 90X60X17CM, COM REGISTRO GLOBO ANGULAR 45 GRAUS 2 1/2", ADAPTADOR STORZ 2 1/2", MANGUEIRA DE INCÊNDIO 20M, REDUÇÃO 2 1/2" X 1 1/2" E ESGUICHO EM LATÃO 1 1/2" - FORNECIMENTO E INSTALAÇÃO. AF_10/2020</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</si>
  <si>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</si>
  <si>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</si>
  <si>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</si>
  <si>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</si>
  <si>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</si>
  <si>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</si>
  <si>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</si>
  <si>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</si>
  <si>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</si>
  <si>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</si>
  <si>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</si>
  <si>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</si>
  <si>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</si>
  <si>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</si>
  <si>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</si>
  <si>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</si>
  <si>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</si>
  <si>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</si>
  <si>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</si>
  <si>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</si>
  <si>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</si>
  <si>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</si>
  <si>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</si>
  <si>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</si>
  <si>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</si>
  <si>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</si>
  <si>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</si>
  <si>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</si>
  <si>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</si>
  <si>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</si>
  <si>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</si>
  <si>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</si>
  <si>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</si>
  <si>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</si>
  <si>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</si>
  <si>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</si>
  <si>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</si>
  <si>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</si>
  <si>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</si>
  <si>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</si>
  <si>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</si>
  <si>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</si>
  <si>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</si>
  <si>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</si>
  <si>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</si>
  <si>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</si>
  <si>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</si>
  <si>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</si>
  <si>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</si>
  <si>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</si>
  <si>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</si>
  <si>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</si>
  <si>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</si>
  <si>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</si>
  <si>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</si>
  <si>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</si>
  <si>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</si>
  <si>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</si>
  <si>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</si>
  <si>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</si>
  <si>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</si>
  <si>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</si>
  <si>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</si>
  <si>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</si>
  <si>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</si>
  <si>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</si>
  <si>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</si>
  <si>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</si>
  <si>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</si>
  <si>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</si>
  <si>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</si>
  <si>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</si>
  <si>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</si>
  <si>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</si>
  <si>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</si>
  <si>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</si>
  <si>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</si>
  <si>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</si>
  <si>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</si>
  <si>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</si>
  <si>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</si>
  <si>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</si>
  <si>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</si>
  <si>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</si>
  <si>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</si>
  <si>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</si>
  <si>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</si>
  <si>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</si>
  <si>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</si>
  <si>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</si>
  <si>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</si>
  <si>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</si>
  <si>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</si>
  <si>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</si>
  <si>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</si>
  <si>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</si>
  <si>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</si>
  <si>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</si>
  <si>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</si>
  <si>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</si>
  <si>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</si>
  <si>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</si>
  <si>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</si>
  <si>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</si>
  <si>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</si>
  <si>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</si>
  <si>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</si>
  <si>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</si>
  <si>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</si>
  <si>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</si>
  <si>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PARA TELEFONE RJ11 - FORNECIMENTO E INSTALAÇÃO. AF_11/2019</t>
  </si>
  <si>
    <t>PATCH PANEL 48 PORTAS, CATEGORIA 5E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</si>
  <si>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</si>
  <si>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</si>
  <si>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</si>
  <si>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</si>
  <si>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</si>
  <si>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</si>
  <si>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</si>
  <si>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</si>
  <si>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</si>
  <si>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</si>
  <si>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</si>
  <si>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</si>
  <si>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</si>
  <si>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</si>
  <si>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</si>
  <si>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</si>
  <si>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</si>
  <si>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</si>
  <si>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</si>
  <si>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</si>
  <si>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</si>
  <si>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</si>
  <si>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</si>
  <si>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</si>
  <si>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</si>
  <si>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</si>
  <si>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</si>
  <si>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</si>
  <si>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</si>
  <si>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</si>
  <si>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</si>
  <si>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</si>
  <si>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</si>
  <si>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</si>
  <si>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</si>
  <si>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</si>
  <si>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</si>
  <si>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</si>
  <si>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</si>
  <si>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</si>
  <si>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</si>
  <si>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</si>
  <si>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</si>
  <si>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</si>
  <si>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</si>
  <si>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</si>
  <si>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</si>
  <si>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</si>
  <si>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</si>
  <si>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</si>
  <si>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</si>
  <si>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</si>
  <si>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</si>
  <si>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</si>
  <si>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</si>
  <si>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</si>
  <si>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</si>
  <si>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</si>
  <si>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</si>
  <si>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</si>
  <si>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</si>
  <si>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</si>
  <si>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</si>
  <si>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</si>
  <si>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</si>
  <si>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</si>
  <si>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</si>
  <si>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</si>
  <si>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</si>
  <si>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</si>
  <si>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</si>
  <si>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</si>
  <si>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</si>
  <si>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</si>
  <si>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</si>
  <si>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</si>
  <si>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</si>
  <si>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</si>
  <si>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</si>
  <si>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</si>
  <si>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</si>
  <si>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</si>
  <si>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</si>
  <si>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</si>
  <si>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</si>
  <si>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</si>
  <si>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</si>
  <si>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</si>
  <si>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</si>
  <si>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</si>
  <si>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</si>
  <si>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</si>
  <si>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</si>
  <si>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</si>
  <si>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</si>
  <si>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</si>
  <si>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</si>
  <si>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</si>
  <si>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</si>
  <si>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</si>
  <si>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</si>
  <si>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</si>
  <si>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</si>
  <si>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</si>
  <si>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</si>
  <si>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</si>
  <si>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</si>
  <si>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</si>
  <si>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</si>
  <si>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</si>
  <si>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</si>
  <si>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</si>
  <si>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</si>
  <si>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</si>
  <si>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</si>
  <si>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</si>
  <si>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</si>
  <si>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</si>
  <si>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</si>
  <si>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</si>
  <si>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</si>
  <si>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</si>
  <si>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</si>
  <si>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</si>
  <si>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</si>
  <si>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</si>
  <si>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</si>
  <si>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</si>
  <si>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</si>
  <si>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</si>
  <si>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</si>
  <si>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</si>
  <si>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</si>
  <si>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</si>
  <si>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CPVC, SOLDÁVEL, DN 114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</si>
  <si>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</si>
  <si>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</si>
  <si>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</si>
  <si>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</si>
  <si>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</si>
  <si>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</si>
  <si>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</si>
  <si>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</si>
  <si>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</si>
  <si>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</si>
  <si>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</si>
  <si>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</si>
  <si>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</si>
  <si>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</si>
  <si>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</si>
  <si>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</si>
  <si>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</si>
  <si>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</si>
  <si>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</si>
  <si>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</si>
  <si>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</si>
  <si>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</si>
  <si>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</si>
  <si>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</si>
  <si>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</si>
  <si>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</si>
  <si>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</si>
  <si>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</si>
  <si>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</si>
  <si>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</si>
  <si>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</si>
  <si>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</si>
  <si>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</si>
  <si>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</si>
  <si>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</si>
  <si>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</si>
  <si>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</si>
  <si>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</si>
  <si>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</si>
  <si>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</si>
  <si>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</si>
  <si>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</si>
  <si>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</si>
  <si>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</si>
  <si>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</si>
  <si>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</si>
  <si>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</si>
  <si>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</si>
  <si>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</si>
  <si>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</si>
  <si>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</si>
  <si>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</si>
  <si>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</si>
  <si>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</si>
  <si>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</si>
  <si>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</si>
  <si>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</si>
  <si>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</si>
  <si>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</si>
  <si>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</si>
  <si>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</si>
  <si>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</si>
  <si>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</si>
  <si>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</si>
  <si>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</si>
  <si>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</si>
  <si>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</si>
  <si>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</si>
  <si>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</si>
  <si>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</si>
  <si>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</si>
  <si>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</si>
  <si>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</si>
  <si>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</si>
  <si>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</si>
  <si>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</si>
  <si>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</si>
  <si>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</si>
  <si>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</si>
  <si>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</si>
  <si>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</si>
  <si>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</si>
  <si>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</si>
  <si>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</si>
  <si>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</si>
  <si>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</si>
  <si>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</si>
  <si>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</si>
  <si>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</si>
  <si>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</si>
  <si>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</si>
  <si>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</si>
  <si>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</si>
  <si>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</si>
  <si>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</si>
  <si>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</si>
  <si>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</si>
  <si>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</si>
  <si>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</si>
  <si>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</si>
  <si>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</si>
  <si>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</si>
  <si>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</si>
  <si>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</si>
  <si>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</si>
  <si>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</si>
  <si>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</si>
  <si>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</si>
  <si>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</si>
  <si>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</si>
  <si>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</si>
  <si>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</si>
  <si>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</si>
  <si>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</si>
  <si>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</si>
  <si>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</si>
  <si>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</si>
  <si>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</si>
  <si>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</si>
  <si>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</si>
  <si>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</si>
  <si>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</si>
  <si>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</si>
  <si>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</si>
  <si>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</si>
  <si>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</si>
  <si>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</si>
  <si>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</si>
  <si>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</si>
  <si>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</si>
  <si>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</si>
  <si>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</si>
  <si>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</si>
  <si>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</si>
  <si>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</si>
  <si>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</si>
  <si>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</si>
  <si>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</si>
  <si>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</si>
  <si>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</si>
  <si>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</si>
  <si>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</si>
  <si>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</si>
  <si>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</si>
  <si>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</si>
  <si>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</si>
  <si>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</si>
  <si>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</si>
  <si>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</si>
  <si>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</si>
  <si>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</si>
  <si>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</si>
  <si>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</si>
  <si>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</si>
  <si>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</si>
  <si>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</si>
  <si>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</si>
  <si>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</si>
  <si>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</si>
  <si>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</si>
  <si>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</si>
  <si>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</si>
  <si>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</si>
  <si>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</si>
  <si>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</si>
  <si>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</si>
  <si>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</si>
  <si>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</si>
  <si>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</si>
  <si>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</si>
  <si>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</si>
  <si>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</si>
  <si>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</si>
  <si>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</si>
  <si>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</si>
  <si>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</si>
  <si>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</si>
  <si>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</si>
  <si>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</si>
  <si>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</si>
  <si>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</si>
  <si>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</si>
  <si>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</si>
  <si>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</si>
  <si>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</si>
  <si>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</si>
  <si>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</si>
  <si>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</si>
  <si>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</si>
  <si>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</si>
  <si>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</si>
  <si>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</si>
  <si>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</si>
  <si>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</si>
  <si>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</si>
  <si>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</si>
  <si>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</si>
  <si>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</si>
  <si>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</si>
  <si>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</si>
  <si>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</si>
  <si>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</si>
  <si>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</si>
  <si>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</si>
  <si>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</si>
  <si>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</si>
  <si>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</si>
  <si>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</si>
  <si>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</si>
  <si>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</si>
  <si>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</si>
  <si>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</si>
  <si>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</si>
  <si>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</si>
  <si>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</si>
  <si>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</si>
  <si>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</si>
  <si>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</si>
  <si>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</si>
  <si>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</si>
  <si>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</si>
  <si>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</si>
  <si>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</si>
  <si>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</si>
  <si>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</si>
  <si>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</si>
  <si>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</si>
  <si>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</si>
  <si>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</si>
  <si>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</si>
  <si>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</si>
  <si>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</si>
  <si>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</si>
  <si>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</si>
  <si>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</si>
  <si>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</si>
  <si>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</si>
  <si>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</si>
  <si>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</si>
  <si>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</si>
  <si>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</si>
  <si>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</si>
  <si>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</si>
  <si>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</si>
  <si>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</si>
  <si>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</si>
  <si>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</si>
  <si>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</si>
  <si>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</si>
  <si>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</si>
  <si>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</si>
  <si>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</si>
  <si>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</si>
  <si>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</si>
  <si>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</si>
  <si>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</si>
  <si>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</si>
  <si>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</si>
  <si>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</si>
  <si>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</si>
  <si>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</si>
  <si>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</si>
  <si>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</si>
  <si>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</si>
  <si>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</si>
  <si>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</si>
  <si>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</si>
  <si>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</si>
  <si>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</si>
  <si>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</si>
  <si>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</si>
  <si>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</si>
  <si>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</si>
  <si>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</si>
  <si>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</si>
  <si>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</si>
  <si>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</si>
  <si>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</si>
  <si>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</si>
  <si>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</si>
  <si>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</si>
  <si>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</si>
  <si>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</si>
  <si>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</si>
  <si>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</si>
  <si>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</si>
  <si>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</si>
  <si>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</si>
  <si>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</si>
  <si>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</si>
  <si>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</si>
  <si>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</si>
  <si>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</si>
  <si>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</si>
  <si>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</si>
  <si>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</si>
  <si>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</si>
  <si>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</si>
  <si>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</si>
  <si>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</si>
  <si>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</si>
  <si>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</si>
  <si>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</si>
  <si>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</si>
  <si>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</si>
  <si>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</si>
  <si>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</si>
  <si>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</si>
  <si>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</si>
  <si>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</si>
  <si>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</si>
  <si>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</si>
  <si>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</si>
  <si>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</si>
  <si>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</si>
  <si>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</si>
  <si>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</si>
  <si>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</si>
  <si>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</si>
  <si>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</si>
  <si>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</si>
  <si>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</si>
  <si>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</si>
  <si>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</si>
  <si>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</si>
  <si>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</si>
  <si>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</si>
  <si>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</si>
  <si>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</si>
  <si>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</si>
  <si>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</si>
  <si>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</si>
  <si>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</si>
  <si>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</si>
  <si>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</si>
  <si>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</si>
  <si>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</si>
  <si>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</si>
  <si>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</si>
  <si>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</si>
  <si>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</si>
  <si>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</si>
  <si>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</si>
  <si>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</si>
  <si>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</si>
  <si>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</si>
  <si>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</si>
  <si>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</si>
  <si>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</si>
  <si>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</si>
  <si>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</si>
  <si>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</si>
  <si>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</si>
  <si>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</si>
  <si>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</si>
  <si>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</si>
  <si>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</si>
  <si>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</si>
  <si>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</si>
  <si>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</si>
  <si>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</si>
  <si>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</si>
  <si>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</si>
  <si>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</si>
  <si>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</si>
  <si>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</si>
  <si>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</si>
  <si>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</si>
  <si>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</si>
  <si>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</si>
  <si>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</si>
  <si>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</si>
  <si>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</si>
  <si>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</si>
  <si>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</si>
  <si>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</si>
  <si>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</si>
  <si>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</si>
  <si>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</si>
  <si>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</si>
  <si>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</si>
  <si>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</si>
  <si>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</si>
  <si>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</si>
  <si>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</si>
  <si>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</si>
  <si>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</si>
  <si>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</si>
  <si>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</si>
  <si>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</si>
  <si>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</si>
  <si>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</si>
  <si>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</si>
  <si>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</si>
  <si>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</si>
  <si>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</si>
  <si>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</si>
  <si>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</si>
  <si>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</si>
  <si>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</si>
  <si>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</si>
  <si>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</si>
  <si>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</si>
  <si>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</si>
  <si>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</si>
  <si>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</si>
  <si>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</si>
  <si>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</si>
  <si>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</si>
  <si>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</si>
  <si>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</si>
  <si>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</si>
  <si>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</si>
  <si>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</si>
  <si>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</si>
  <si>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</si>
  <si>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</si>
  <si>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</si>
  <si>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</si>
  <si>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</si>
  <si>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</si>
  <si>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</si>
  <si>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</si>
  <si>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</si>
  <si>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</si>
  <si>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</si>
  <si>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</si>
  <si>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</si>
  <si>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</si>
  <si>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</si>
  <si>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</si>
  <si>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</si>
  <si>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</si>
  <si>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</si>
  <si>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</si>
  <si>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</si>
  <si>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</si>
  <si>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</si>
  <si>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</si>
  <si>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</si>
  <si>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</si>
  <si>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</si>
  <si>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</si>
  <si>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</si>
  <si>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</si>
  <si>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</si>
  <si>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</si>
  <si>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</si>
  <si>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</si>
  <si>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</si>
  <si>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</si>
  <si>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</si>
  <si>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</si>
  <si>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</si>
  <si>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</si>
  <si>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</si>
  <si>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</si>
  <si>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</si>
  <si>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</si>
  <si>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</si>
  <si>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</si>
  <si>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</si>
  <si>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</si>
  <si>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</si>
  <si>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</si>
  <si>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</si>
  <si>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</si>
  <si>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</si>
  <si>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</si>
  <si>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</si>
  <si>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</si>
  <si>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</si>
  <si>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</si>
  <si>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</si>
  <si>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</si>
  <si>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</si>
  <si>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</si>
  <si>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</si>
  <si>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</si>
  <si>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</si>
  <si>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</si>
  <si>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</si>
  <si>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</si>
  <si>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</si>
  <si>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</si>
  <si>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</si>
  <si>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</si>
  <si>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</si>
  <si>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</si>
  <si>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</si>
  <si>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</si>
  <si>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</si>
  <si>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</si>
  <si>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</si>
  <si>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</si>
  <si>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</si>
  <si>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</si>
  <si>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</si>
  <si>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</si>
  <si>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</si>
  <si>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</si>
  <si>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</si>
  <si>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</si>
  <si>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</si>
  <si>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</si>
  <si>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</si>
  <si>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</si>
  <si>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</si>
  <si>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</si>
  <si>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</si>
  <si>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</si>
  <si>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</si>
  <si>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</si>
  <si>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</si>
  <si>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</si>
  <si>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</si>
  <si>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</si>
  <si>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</si>
  <si>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</si>
  <si>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</si>
  <si>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</si>
  <si>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</si>
  <si>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</si>
  <si>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</si>
  <si>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</si>
  <si>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</si>
  <si>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</si>
  <si>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</si>
  <si>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</si>
  <si>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</si>
  <si>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</si>
  <si>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</si>
  <si>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</si>
  <si>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</si>
  <si>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</si>
  <si>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</si>
  <si>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</si>
  <si>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</si>
  <si>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</si>
  <si>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</si>
  <si>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</si>
  <si>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</si>
  <si>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</si>
  <si>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</si>
  <si>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</si>
  <si>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</si>
  <si>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</si>
  <si>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</si>
  <si>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</si>
  <si>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</si>
  <si>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</si>
  <si>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</si>
  <si>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</si>
  <si>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</si>
  <si>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</si>
  <si>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</si>
  <si>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</si>
  <si>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</si>
  <si>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</si>
  <si>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</si>
  <si>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</si>
  <si>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</si>
  <si>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</si>
  <si>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</si>
  <si>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</si>
  <si>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</si>
  <si>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</si>
  <si>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</si>
  <si>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</si>
  <si>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</si>
  <si>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</si>
  <si>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</si>
  <si>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</si>
  <si>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</si>
  <si>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</si>
  <si>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</si>
  <si>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</si>
  <si>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</si>
  <si>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</si>
  <si>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</si>
  <si>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</si>
  <si>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</si>
  <si>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</si>
  <si>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</si>
  <si>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</si>
  <si>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</si>
  <si>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</si>
  <si>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</si>
  <si>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</si>
  <si>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</si>
  <si>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</si>
  <si>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</si>
  <si>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</si>
  <si>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</si>
  <si>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</si>
  <si>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</si>
  <si>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</si>
  <si>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</si>
  <si>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</si>
  <si>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</si>
  <si>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</si>
  <si>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</si>
  <si>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</si>
  <si>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</si>
  <si>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</si>
  <si>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</si>
  <si>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</si>
  <si>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</si>
  <si>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</si>
  <si>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</si>
  <si>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</si>
  <si>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</si>
  <si>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</si>
  <si>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</si>
  <si>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</si>
  <si>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</si>
  <si>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</si>
  <si>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</si>
  <si>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</si>
  <si>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</si>
  <si>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</si>
  <si>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</si>
  <si>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</si>
  <si>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</si>
  <si>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</si>
  <si>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</si>
  <si>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</si>
  <si>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</si>
  <si>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</si>
  <si>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</si>
  <si>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</si>
  <si>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</si>
  <si>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</si>
  <si>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</si>
  <si>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</si>
  <si>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</si>
  <si>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</si>
  <si>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</si>
  <si>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</si>
  <si>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</si>
  <si>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</si>
  <si>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</si>
  <si>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</si>
  <si>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</si>
  <si>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</si>
  <si>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</si>
  <si>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</si>
  <si>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</si>
  <si>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</si>
  <si>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</si>
  <si>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</si>
  <si>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</si>
  <si>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</si>
  <si>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</si>
  <si>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</si>
  <si>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</si>
  <si>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</si>
  <si>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</si>
  <si>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</si>
  <si>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</si>
  <si>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</si>
  <si>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</si>
  <si>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</si>
  <si>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</si>
  <si>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</si>
  <si>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</si>
  <si>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</si>
  <si>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</si>
  <si>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</si>
  <si>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</si>
  <si>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</si>
  <si>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</si>
  <si>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</si>
  <si>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</si>
  <si>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</si>
  <si>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</si>
  <si>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</si>
  <si>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</si>
  <si>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</si>
  <si>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</si>
  <si>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</si>
  <si>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</si>
  <si>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</si>
  <si>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</si>
  <si>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</si>
  <si>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</si>
  <si>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</si>
  <si>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</si>
  <si>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</si>
  <si>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</si>
  <si>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</si>
  <si>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</si>
  <si>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</si>
  <si>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</si>
  <si>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</si>
  <si>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</si>
  <si>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</si>
  <si>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</si>
  <si>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</si>
  <si>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</si>
  <si>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</si>
  <si>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</si>
  <si>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</si>
  <si>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</si>
  <si>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</si>
  <si>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</si>
  <si>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</si>
  <si>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</si>
  <si>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</si>
  <si>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</si>
  <si>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</si>
  <si>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</si>
  <si>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</si>
  <si>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</si>
  <si>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</si>
  <si>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</si>
  <si>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</si>
  <si>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</si>
  <si>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</si>
  <si>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</si>
  <si>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</si>
  <si>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</si>
  <si>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</si>
  <si>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</si>
  <si>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</si>
  <si>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</si>
  <si>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</si>
  <si>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</si>
  <si>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</si>
  <si>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</si>
  <si>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</si>
  <si>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</si>
  <si>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</si>
  <si>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</si>
  <si>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</si>
  <si>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</si>
  <si>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</si>
  <si>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</si>
  <si>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</si>
  <si>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</si>
  <si>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</si>
  <si>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</si>
  <si>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</si>
  <si>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</si>
  <si>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</si>
  <si>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</si>
  <si>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</si>
  <si>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</si>
  <si>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</si>
  <si>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</si>
  <si>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</si>
  <si>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</si>
  <si>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</si>
  <si>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</si>
  <si>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</si>
  <si>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</si>
  <si>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</si>
  <si>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</si>
  <si>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</si>
  <si>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</si>
  <si>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</si>
  <si>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</si>
  <si>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</si>
  <si>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</si>
  <si>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</si>
  <si>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</si>
  <si>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</si>
  <si>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</si>
  <si>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</si>
  <si>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</si>
  <si>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</si>
  <si>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</si>
  <si>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</si>
  <si>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</si>
  <si>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</si>
  <si>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</si>
  <si>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</si>
  <si>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</si>
  <si>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</si>
  <si>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</si>
  <si>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</si>
  <si>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</si>
  <si>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</si>
  <si>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</si>
  <si>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</si>
  <si>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</si>
  <si>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</si>
  <si>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</si>
  <si>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</si>
  <si>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</si>
  <si>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</si>
  <si>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</si>
  <si>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</si>
  <si>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</si>
  <si>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</si>
  <si>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</si>
  <si>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</si>
  <si>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</si>
  <si>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</si>
  <si>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</si>
  <si>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</si>
  <si>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</si>
  <si>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</si>
  <si>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</si>
  <si>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</si>
  <si>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</si>
  <si>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</si>
  <si>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</si>
  <si>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</si>
  <si>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</si>
  <si>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</si>
  <si>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</si>
  <si>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</si>
  <si>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</si>
  <si>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</si>
  <si>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</si>
  <si>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</si>
  <si>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</si>
  <si>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</si>
  <si>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</si>
  <si>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</si>
  <si>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</si>
  <si>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</si>
  <si>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</si>
  <si>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</si>
  <si>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</si>
  <si>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</si>
  <si>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</si>
  <si>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</si>
  <si>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</si>
  <si>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</si>
  <si>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</si>
  <si>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</si>
  <si>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</si>
  <si>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</si>
  <si>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</si>
  <si>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</si>
  <si>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</si>
  <si>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</si>
  <si>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</si>
  <si>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</si>
  <si>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</si>
  <si>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</si>
  <si>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</si>
  <si>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</si>
  <si>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</si>
  <si>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</si>
  <si>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</si>
  <si>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</si>
  <si>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</si>
  <si>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</si>
  <si>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</si>
  <si>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</si>
  <si>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</si>
  <si>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</si>
  <si>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</si>
  <si>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</si>
  <si>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</si>
  <si>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</si>
  <si>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</si>
  <si>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</si>
  <si>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</si>
  <si>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</si>
  <si>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</si>
  <si>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</si>
  <si>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</si>
  <si>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</si>
  <si>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</si>
  <si>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</si>
  <si>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</si>
  <si>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</si>
  <si>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</si>
  <si>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</si>
  <si>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</si>
  <si>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</si>
  <si>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</si>
  <si>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</si>
  <si>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</si>
  <si>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</si>
  <si>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</si>
  <si>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</si>
  <si>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CONECTOR, CPVC, SOLDÁVEL, DN 54 MM X 2",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</si>
  <si>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</si>
  <si>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</si>
  <si>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</si>
  <si>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</si>
  <si>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</si>
  <si>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</si>
  <si>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</si>
  <si>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</si>
  <si>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</si>
  <si>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</si>
  <si>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</si>
  <si>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</si>
  <si>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</si>
  <si>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</si>
  <si>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</si>
  <si>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</si>
  <si>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</si>
  <si>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</si>
  <si>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</si>
  <si>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</si>
  <si>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</si>
  <si>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</si>
  <si>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</si>
  <si>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</si>
  <si>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</si>
  <si>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</si>
  <si>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</si>
  <si>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</si>
  <si>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</si>
  <si>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</si>
  <si>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</si>
  <si>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</si>
  <si>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</si>
  <si>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</si>
  <si>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</si>
  <si>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</si>
  <si>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</si>
  <si>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</si>
  <si>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</si>
  <si>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</si>
  <si>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</si>
  <si>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</si>
  <si>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</si>
  <si>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</si>
  <si>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</si>
  <si>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</si>
  <si>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</si>
  <si>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</si>
  <si>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</si>
  <si>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</si>
  <si>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</si>
  <si>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</si>
  <si>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</si>
  <si>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</si>
  <si>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</si>
  <si>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</si>
  <si>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</si>
  <si>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</si>
  <si>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</si>
  <si>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</si>
  <si>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</si>
  <si>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</si>
  <si>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</si>
  <si>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</si>
  <si>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</si>
  <si>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</si>
  <si>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</si>
  <si>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</si>
  <si>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</si>
  <si>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</si>
  <si>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</si>
  <si>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</si>
  <si>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</si>
  <si>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</si>
  <si>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</si>
  <si>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</si>
  <si>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</si>
  <si>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</si>
  <si>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</si>
  <si>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</si>
  <si>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</si>
  <si>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</si>
  <si>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</si>
  <si>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</si>
  <si>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</si>
  <si>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</si>
  <si>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</si>
  <si>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</si>
  <si>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</si>
  <si>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</si>
  <si>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</si>
  <si>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</si>
  <si>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</si>
  <si>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</si>
  <si>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</si>
  <si>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</si>
  <si>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</si>
  <si>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</si>
  <si>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</si>
  <si>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</si>
  <si>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</si>
  <si>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</si>
  <si>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</si>
  <si>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</si>
  <si>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</si>
  <si>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</si>
  <si>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</si>
  <si>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</si>
  <si>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</si>
  <si>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</si>
  <si>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</si>
  <si>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</si>
  <si>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</si>
  <si>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</si>
  <si>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</si>
  <si>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</si>
  <si>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</si>
  <si>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</si>
  <si>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</si>
  <si>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</si>
  <si>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</si>
  <si>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</si>
  <si>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</si>
  <si>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</si>
  <si>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</si>
  <si>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</si>
  <si>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</si>
  <si>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</si>
  <si>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</si>
  <si>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</si>
  <si>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</si>
  <si>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</si>
  <si>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</si>
  <si>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</si>
  <si>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</si>
  <si>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</si>
  <si>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</si>
  <si>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</si>
  <si>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</si>
  <si>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</si>
  <si>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</si>
  <si>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</si>
  <si>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</si>
  <si>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</si>
  <si>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</si>
  <si>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</si>
  <si>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</si>
  <si>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</si>
  <si>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</si>
  <si>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</si>
  <si>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</si>
  <si>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</si>
  <si>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</si>
  <si>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</si>
  <si>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</si>
  <si>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</si>
  <si>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</si>
  <si>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</si>
  <si>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</si>
  <si>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</si>
  <si>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</si>
  <si>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</si>
  <si>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</si>
  <si>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</si>
  <si>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</si>
  <si>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</si>
  <si>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</si>
  <si>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</si>
  <si>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</si>
  <si>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</si>
  <si>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</si>
  <si>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</si>
  <si>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</si>
  <si>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</si>
  <si>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</si>
  <si>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</si>
  <si>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</si>
  <si>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</si>
  <si>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</si>
  <si>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</si>
  <si>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</si>
  <si>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</si>
  <si>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</si>
  <si>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</si>
  <si>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</si>
  <si>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</si>
  <si>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</si>
  <si>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</si>
  <si>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</si>
  <si>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</si>
  <si>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</si>
  <si>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</si>
  <si>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</si>
  <si>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</si>
  <si>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</si>
  <si>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</si>
  <si>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</si>
  <si>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</si>
  <si>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</si>
  <si>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</si>
  <si>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</si>
  <si>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</si>
  <si>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</si>
  <si>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</si>
  <si>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</si>
  <si>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</si>
  <si>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</si>
  <si>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</si>
  <si>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</si>
  <si>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</si>
  <si>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</si>
  <si>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</si>
  <si>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</si>
  <si>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</si>
  <si>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</si>
  <si>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</si>
  <si>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</si>
  <si>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</si>
  <si>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</si>
  <si>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</si>
  <si>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</si>
  <si>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</si>
  <si>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</si>
  <si>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</si>
  <si>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</si>
  <si>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</si>
  <si>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</si>
  <si>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</si>
  <si>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</si>
  <si>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</si>
  <si>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</si>
  <si>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</si>
  <si>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</si>
  <si>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</si>
  <si>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</si>
  <si>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</si>
  <si>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</si>
  <si>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</si>
  <si>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</si>
  <si>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</si>
  <si>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</si>
  <si>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</si>
  <si>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</si>
  <si>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</si>
  <si>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</si>
  <si>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</si>
  <si>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</si>
  <si>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</si>
  <si>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</si>
  <si>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</si>
  <si>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</si>
  <si>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</si>
  <si>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</si>
  <si>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</si>
  <si>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</si>
  <si>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</si>
  <si>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</si>
  <si>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</si>
  <si>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</si>
  <si>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</si>
  <si>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</si>
  <si>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</si>
  <si>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</si>
  <si>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</si>
  <si>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</si>
  <si>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</si>
  <si>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</si>
  <si>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</si>
  <si>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</si>
  <si>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</si>
  <si>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</si>
  <si>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</si>
  <si>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</si>
  <si>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</si>
  <si>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</si>
  <si>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</si>
  <si>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</si>
  <si>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</si>
  <si>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</si>
  <si>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</si>
  <si>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</si>
  <si>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</si>
  <si>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</si>
  <si>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</si>
  <si>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</si>
  <si>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</si>
  <si>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</si>
  <si>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</si>
  <si>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</si>
  <si>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</si>
  <si>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</si>
  <si>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</si>
  <si>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</si>
  <si>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</si>
  <si>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</si>
  <si>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</si>
  <si>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</si>
  <si>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</si>
  <si>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</si>
  <si>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</si>
  <si>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</si>
  <si>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</si>
  <si>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</si>
  <si>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</si>
  <si>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</si>
  <si>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</si>
  <si>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</si>
  <si>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</si>
  <si>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</si>
  <si>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</si>
  <si>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</si>
  <si>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</si>
  <si>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</si>
  <si>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</si>
  <si>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</si>
  <si>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</si>
  <si>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</si>
  <si>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</si>
  <si>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</si>
  <si>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</si>
  <si>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</si>
  <si>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</si>
  <si>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</si>
  <si>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</si>
  <si>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</si>
  <si>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</si>
  <si>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</si>
  <si>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</si>
  <si>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</si>
  <si>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</si>
  <si>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</si>
  <si>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</si>
  <si>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</si>
  <si>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</si>
  <si>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</si>
  <si>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</si>
  <si>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</si>
  <si>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</si>
  <si>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</si>
  <si>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</si>
  <si>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</si>
  <si>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</si>
  <si>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</si>
  <si>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</si>
  <si>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</si>
  <si>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</si>
  <si>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</si>
  <si>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</si>
  <si>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</si>
  <si>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</si>
  <si>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</si>
  <si>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</si>
  <si>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</si>
  <si>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</si>
  <si>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</si>
  <si>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</si>
  <si>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</si>
  <si>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</si>
  <si>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</si>
  <si>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</si>
  <si>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</si>
  <si>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</si>
  <si>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</si>
  <si>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</si>
  <si>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</si>
  <si>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</si>
  <si>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</si>
  <si>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</si>
  <si>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</si>
  <si>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</si>
  <si>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</si>
  <si>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</si>
  <si>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</si>
  <si>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</si>
  <si>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</si>
  <si>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</si>
  <si>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</si>
  <si>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</si>
  <si>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</si>
  <si>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</si>
  <si>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</si>
  <si>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</si>
  <si>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</si>
  <si>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</si>
  <si>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</si>
  <si>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</si>
  <si>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</si>
  <si>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</si>
  <si>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</si>
  <si>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</si>
  <si>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</si>
  <si>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</si>
  <si>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</si>
  <si>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</si>
  <si>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</si>
  <si>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</si>
  <si>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</si>
  <si>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</si>
  <si>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</si>
  <si>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</si>
  <si>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</si>
  <si>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</si>
  <si>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</si>
  <si>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</si>
  <si>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</si>
  <si>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</si>
  <si>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</si>
  <si>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</si>
  <si>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</si>
  <si>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</si>
  <si>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</si>
  <si>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</si>
  <si>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</si>
  <si>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</si>
  <si>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</si>
  <si>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</si>
  <si>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</si>
  <si>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</si>
  <si>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</si>
  <si>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</si>
  <si>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</si>
  <si>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</si>
  <si>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</si>
  <si>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</si>
  <si>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</si>
  <si>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</si>
  <si>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</si>
  <si>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</si>
  <si>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</si>
  <si>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</si>
  <si>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</si>
  <si>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</si>
  <si>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</si>
  <si>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</si>
  <si>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</si>
  <si>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</si>
  <si>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</si>
  <si>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</si>
  <si>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</si>
  <si>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</si>
  <si>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</si>
  <si>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</si>
  <si>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</si>
  <si>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</si>
  <si>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</si>
  <si>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</si>
  <si>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</si>
  <si>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</si>
  <si>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</si>
  <si>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</si>
  <si>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</si>
  <si>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</si>
  <si>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</si>
  <si>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</si>
  <si>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</si>
  <si>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</si>
  <si>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</si>
  <si>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</si>
  <si>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</si>
  <si>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</si>
  <si>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</si>
  <si>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</si>
  <si>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</si>
  <si>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</si>
  <si>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</si>
  <si>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</si>
  <si>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</si>
  <si>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</si>
  <si>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</si>
  <si>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</si>
  <si>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</si>
  <si>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</si>
  <si>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</si>
  <si>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</si>
  <si>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</si>
  <si>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</si>
  <si>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</si>
  <si>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</si>
  <si>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</si>
  <si>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</si>
  <si>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</si>
  <si>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</si>
  <si>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</si>
  <si>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</si>
  <si>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</si>
  <si>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</si>
  <si>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</si>
  <si>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</si>
  <si>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</si>
  <si>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</si>
  <si>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</si>
  <si>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</si>
  <si>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</si>
  <si>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</si>
  <si>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</si>
  <si>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</si>
  <si>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</si>
  <si>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</si>
  <si>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</si>
  <si>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</si>
  <si>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</si>
  <si>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</si>
  <si>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</si>
  <si>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</si>
  <si>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</si>
  <si>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</si>
  <si>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</si>
  <si>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</si>
  <si>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</si>
  <si>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</si>
  <si>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</si>
  <si>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</si>
  <si>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</si>
  <si>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</si>
  <si>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</si>
  <si>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</si>
  <si>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</si>
  <si>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</si>
  <si>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</si>
  <si>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</si>
  <si>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</si>
  <si>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</si>
  <si>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</si>
  <si>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</si>
  <si>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</si>
  <si>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</si>
  <si>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</si>
  <si>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</si>
  <si>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</si>
  <si>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</si>
  <si>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</si>
  <si>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</si>
  <si>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</si>
  <si>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</si>
  <si>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</si>
  <si>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</si>
  <si>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</si>
  <si>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</si>
  <si>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</si>
  <si>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</si>
  <si>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</si>
  <si>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</si>
  <si>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</si>
  <si>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</si>
  <si>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</si>
  <si>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</si>
  <si>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</si>
  <si>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</si>
  <si>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</si>
  <si>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</si>
  <si>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</si>
  <si>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</si>
  <si>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</si>
  <si>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</si>
  <si>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</si>
  <si>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</si>
  <si>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</si>
  <si>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</si>
  <si>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</si>
  <si>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</si>
  <si>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</si>
  <si>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</si>
  <si>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</si>
  <si>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</si>
  <si>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</si>
  <si>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</si>
  <si>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</si>
  <si>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</si>
  <si>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</si>
  <si>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</si>
  <si>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</si>
  <si>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</si>
  <si>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</si>
  <si>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</si>
  <si>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</si>
  <si>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</si>
  <si>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</si>
  <si>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</si>
  <si>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</si>
  <si>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</si>
  <si>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</si>
  <si>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</si>
  <si>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</si>
  <si>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</si>
  <si>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</si>
  <si>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</si>
  <si>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</si>
  <si>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</si>
  <si>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</si>
  <si>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</si>
  <si>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</si>
  <si>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</si>
  <si>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</si>
  <si>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</si>
  <si>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</si>
  <si>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</si>
  <si>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</si>
  <si>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</si>
  <si>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</si>
  <si>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</si>
  <si>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</si>
  <si>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</si>
  <si>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</si>
  <si>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</si>
  <si>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</si>
  <si>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</si>
  <si>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</si>
  <si>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</si>
  <si>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</si>
  <si>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</si>
  <si>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</si>
  <si>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</si>
  <si>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</si>
  <si>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</si>
  <si>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</si>
  <si>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</si>
  <si>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</si>
  <si>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</si>
  <si>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</si>
  <si>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</si>
  <si>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</si>
  <si>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</si>
  <si>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</si>
  <si>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</si>
  <si>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</si>
  <si>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</si>
  <si>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</si>
  <si>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</si>
  <si>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</si>
  <si>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</si>
  <si>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</si>
  <si>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</si>
  <si>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</si>
  <si>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</si>
  <si>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</si>
  <si>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</si>
  <si>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</si>
  <si>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</si>
  <si>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</si>
  <si>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</si>
  <si>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</si>
  <si>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</si>
  <si>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</si>
  <si>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</si>
  <si>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</si>
  <si>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</si>
  <si>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</si>
  <si>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</si>
  <si>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</si>
  <si>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</si>
  <si>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</si>
  <si>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</si>
  <si>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</si>
  <si>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</si>
  <si>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</si>
  <si>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</si>
  <si>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</si>
  <si>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</si>
  <si>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</si>
  <si>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</si>
  <si>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</si>
  <si>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</si>
  <si>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</si>
  <si>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</si>
  <si>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</si>
  <si>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</si>
  <si>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</si>
  <si>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</si>
  <si>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</si>
  <si>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</si>
  <si>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</si>
  <si>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</si>
  <si>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</si>
  <si>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</si>
  <si>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</si>
  <si>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</si>
  <si>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</si>
  <si>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</si>
  <si>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</si>
  <si>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</si>
  <si>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</si>
  <si>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</si>
  <si>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</si>
  <si>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</si>
  <si>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</si>
  <si>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</si>
  <si>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</si>
  <si>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</si>
  <si>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</si>
  <si>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</si>
  <si>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</si>
  <si>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</si>
  <si>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</si>
  <si>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</si>
  <si>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</si>
  <si>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</si>
  <si>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</si>
  <si>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</si>
  <si>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</si>
  <si>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</si>
  <si>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</si>
  <si>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</si>
  <si>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</si>
  <si>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</si>
  <si>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</si>
  <si>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</si>
  <si>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</si>
  <si>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</si>
  <si>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</si>
  <si>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</si>
  <si>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</si>
  <si>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</si>
  <si>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</si>
  <si>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</si>
  <si>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</si>
  <si>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</si>
  <si>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</si>
  <si>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</si>
  <si>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</si>
  <si>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</si>
  <si>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</si>
  <si>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</si>
  <si>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</si>
  <si>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</si>
  <si>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</si>
  <si>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</si>
  <si>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</si>
  <si>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</si>
  <si>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</si>
  <si>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</si>
  <si>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</si>
  <si>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</si>
  <si>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</si>
  <si>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</si>
  <si>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</si>
  <si>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</si>
  <si>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</si>
  <si>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</si>
  <si>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</si>
  <si>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</si>
  <si>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</si>
  <si>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</si>
  <si>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</si>
  <si>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</si>
  <si>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</si>
  <si>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</si>
  <si>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</si>
  <si>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</si>
  <si>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</si>
  <si>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</si>
  <si>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</si>
  <si>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</si>
  <si>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</si>
  <si>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</si>
  <si>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</si>
  <si>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</si>
  <si>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</si>
  <si>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</si>
  <si>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</si>
  <si>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</si>
  <si>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</si>
  <si>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</si>
  <si>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</si>
  <si>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</si>
  <si>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</si>
  <si>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</si>
  <si>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</si>
  <si>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</si>
  <si>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</si>
  <si>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</si>
  <si>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</si>
  <si>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</si>
  <si>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</si>
  <si>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</si>
  <si>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</si>
  <si>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</si>
  <si>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</si>
  <si>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</si>
  <si>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</si>
  <si>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</si>
  <si>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</si>
  <si>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</si>
  <si>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</si>
  <si>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</si>
  <si>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</si>
  <si>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</si>
  <si>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</si>
  <si>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</si>
  <si>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</si>
  <si>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</si>
  <si>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</si>
  <si>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</si>
  <si>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</si>
  <si>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</si>
  <si>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</si>
  <si>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</si>
  <si>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</si>
  <si>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</si>
  <si>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</si>
  <si>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</si>
  <si>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</si>
  <si>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</si>
  <si>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</si>
  <si>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</si>
  <si>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</si>
  <si>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</si>
  <si>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</si>
  <si>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</si>
  <si>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</si>
  <si>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</si>
  <si>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</si>
  <si>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</si>
  <si>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</si>
  <si>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</si>
  <si>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</si>
  <si>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</si>
  <si>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</si>
  <si>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</si>
  <si>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</si>
  <si>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</si>
  <si>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</si>
  <si>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</si>
  <si>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</si>
  <si>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</si>
  <si>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</si>
  <si>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</si>
  <si>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</si>
  <si>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</si>
  <si>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</si>
  <si>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</si>
  <si>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</si>
  <si>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</si>
  <si>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</si>
  <si>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</si>
  <si>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</si>
  <si>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</si>
  <si>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</si>
  <si>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</si>
  <si>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</si>
  <si>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</si>
  <si>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</si>
  <si>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</si>
  <si>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</si>
  <si>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</si>
  <si>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</si>
  <si>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</si>
  <si>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</si>
  <si>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</si>
  <si>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</si>
  <si>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</si>
  <si>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</si>
  <si>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</si>
  <si>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</si>
  <si>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</si>
  <si>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</si>
  <si>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</si>
  <si>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</si>
  <si>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</si>
  <si>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</si>
  <si>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</si>
  <si>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</si>
  <si>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</si>
  <si>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</si>
  <si>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</si>
  <si>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</si>
  <si>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</si>
  <si>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</si>
  <si>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</si>
  <si>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</si>
  <si>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</si>
  <si>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</si>
  <si>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</si>
  <si>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</si>
  <si>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</si>
  <si>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</si>
  <si>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</si>
  <si>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</si>
  <si>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</si>
  <si>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</si>
  <si>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</si>
  <si>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</si>
  <si>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</si>
  <si>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</si>
  <si>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</si>
  <si>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</si>
  <si>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</si>
  <si>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</si>
  <si>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</si>
  <si>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</si>
  <si>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</si>
  <si>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</si>
  <si>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</si>
  <si>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</si>
  <si>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</si>
  <si>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</si>
  <si>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</si>
  <si>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</si>
  <si>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</si>
  <si>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</si>
  <si>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</si>
  <si>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</si>
  <si>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</si>
  <si>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</si>
  <si>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</si>
  <si>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</si>
  <si>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</si>
  <si>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</si>
  <si>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</si>
  <si>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</si>
  <si>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</si>
  <si>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</si>
  <si>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</si>
  <si>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</si>
  <si>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</si>
  <si>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</si>
  <si>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</si>
  <si>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</si>
  <si>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</si>
  <si>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</si>
  <si>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</si>
  <si>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</si>
  <si>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</si>
  <si>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</si>
  <si>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</si>
  <si>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</si>
  <si>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</si>
  <si>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</si>
  <si>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</si>
  <si>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</si>
  <si>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</si>
  <si>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</si>
  <si>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</si>
  <si>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</si>
  <si>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</si>
  <si>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</si>
  <si>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</si>
  <si>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</si>
  <si>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</si>
  <si>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</si>
  <si>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</si>
  <si>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</si>
  <si>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</si>
  <si>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</si>
  <si>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</si>
  <si>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</si>
  <si>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</si>
  <si>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</si>
  <si>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</si>
  <si>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</si>
  <si>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TIL (TUBO DE INSPEÇÃO E LIMPEZA) RADIAL PARA ESGOTO, EM PVC, DN 300X200 MM.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</si>
  <si>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</si>
  <si>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</si>
  <si>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</si>
  <si>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</si>
  <si>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</si>
  <si>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</si>
  <si>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</si>
  <si>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</si>
  <si>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</si>
  <si>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</si>
  <si>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</si>
  <si>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</si>
  <si>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</si>
  <si>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</si>
  <si>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</si>
  <si>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</si>
  <si>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</si>
  <si>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</si>
  <si>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</si>
  <si>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</si>
  <si>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</si>
  <si>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</si>
  <si>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</si>
  <si>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</si>
  <si>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</si>
  <si>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</si>
  <si>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</si>
  <si>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</si>
  <si>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</si>
  <si>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</si>
  <si>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</si>
  <si>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</si>
  <si>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</si>
  <si>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</si>
  <si>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</si>
  <si>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</si>
  <si>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</si>
  <si>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</si>
  <si>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</si>
  <si>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</si>
  <si>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</si>
  <si>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</si>
  <si>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</si>
  <si>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</si>
  <si>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</si>
  <si>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</si>
  <si>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</si>
  <si>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</si>
  <si>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</si>
  <si>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</si>
  <si>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</si>
  <si>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</si>
  <si>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</si>
  <si>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</si>
  <si>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</si>
  <si>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</si>
  <si>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</si>
  <si>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</si>
  <si>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</si>
  <si>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</si>
  <si>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</si>
  <si>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</si>
  <si>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</si>
  <si>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</si>
  <si>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</si>
  <si>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</si>
  <si>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</si>
  <si>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</si>
  <si>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</si>
  <si>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</si>
  <si>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</si>
  <si>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</si>
  <si>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</si>
  <si>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</si>
  <si>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</si>
  <si>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</si>
  <si>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</si>
  <si>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</si>
  <si>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</si>
  <si>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</si>
  <si>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</si>
  <si>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</si>
  <si>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</si>
  <si>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</si>
  <si>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</si>
  <si>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</si>
  <si>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</si>
  <si>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</si>
  <si>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</si>
  <si>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</si>
  <si>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</si>
  <si>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</si>
  <si>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</si>
  <si>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</si>
  <si>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</si>
  <si>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</si>
  <si>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</si>
  <si>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</si>
  <si>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</si>
  <si>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</si>
  <si>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</si>
  <si>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</si>
  <si>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</si>
  <si>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</si>
  <si>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</si>
  <si>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</si>
  <si>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</si>
  <si>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</si>
  <si>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</si>
  <si>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</si>
  <si>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</si>
  <si>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</si>
  <si>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</si>
  <si>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</si>
  <si>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</si>
  <si>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</si>
  <si>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</si>
  <si>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</si>
  <si>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</si>
  <si>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</si>
  <si>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</si>
  <si>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</si>
  <si>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</si>
  <si>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</si>
  <si>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</si>
  <si>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</si>
  <si>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</si>
  <si>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</si>
  <si>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</si>
  <si>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</si>
  <si>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</si>
  <si>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</si>
  <si>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</si>
  <si>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</si>
  <si>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</si>
  <si>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</si>
  <si>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</si>
  <si>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</si>
  <si>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</si>
  <si>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</si>
  <si>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</si>
  <si>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</si>
  <si>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</si>
  <si>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</si>
  <si>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</si>
  <si>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</si>
  <si>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</si>
  <si>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</si>
  <si>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</si>
  <si>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</si>
  <si>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</si>
  <si>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</si>
  <si>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</si>
  <si>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</si>
  <si>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</si>
  <si>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</si>
  <si>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</si>
  <si>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</si>
  <si>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</si>
  <si>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</si>
  <si>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</si>
  <si>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</si>
  <si>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</si>
  <si>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</si>
  <si>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</si>
  <si>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</si>
  <si>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</si>
  <si>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</si>
  <si>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</si>
  <si>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</si>
  <si>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</si>
  <si>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</si>
  <si>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</si>
  <si>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</si>
  <si>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</si>
  <si>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</si>
  <si>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</si>
  <si>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</si>
  <si>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</si>
  <si>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</si>
  <si>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</si>
  <si>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</si>
  <si>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</si>
  <si>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</si>
  <si>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</si>
  <si>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</si>
  <si>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</si>
  <si>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</si>
  <si>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</si>
  <si>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</si>
  <si>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</si>
  <si>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</si>
  <si>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</si>
  <si>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</si>
  <si>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</si>
  <si>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</si>
  <si>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</si>
  <si>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</si>
  <si>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</si>
  <si>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</si>
  <si>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</si>
  <si>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</si>
  <si>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</si>
  <si>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</si>
  <si>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</si>
  <si>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</si>
  <si>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</si>
  <si>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</si>
  <si>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</si>
  <si>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</si>
  <si>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</si>
  <si>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</si>
  <si>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</si>
  <si>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</si>
  <si>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</si>
  <si>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</si>
  <si>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</si>
  <si>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</si>
  <si>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</si>
  <si>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</si>
  <si>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</si>
  <si>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</si>
  <si>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</si>
  <si>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</si>
  <si>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</si>
  <si>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</si>
  <si>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</si>
  <si>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</si>
  <si>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</si>
  <si>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</si>
  <si>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</si>
  <si>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</si>
  <si>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</si>
  <si>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</si>
  <si>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</si>
  <si>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</si>
  <si>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</si>
  <si>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</si>
  <si>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</si>
  <si>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</si>
  <si>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</si>
  <si>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</si>
  <si>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</si>
  <si>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</si>
  <si>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</si>
  <si>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</si>
  <si>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</si>
  <si>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</si>
  <si>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</si>
  <si>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</si>
  <si>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</si>
  <si>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</si>
  <si>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</si>
  <si>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</si>
  <si>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</si>
  <si>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</si>
  <si>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</si>
  <si>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</si>
  <si>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</si>
  <si>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</si>
  <si>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</si>
  <si>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</si>
  <si>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</si>
  <si>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</si>
  <si>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</si>
  <si>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</si>
  <si>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</si>
  <si>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</si>
  <si>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</si>
  <si>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</si>
  <si>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</si>
  <si>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</si>
  <si>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</si>
  <si>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</si>
  <si>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</si>
  <si>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</si>
  <si>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</si>
  <si>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</si>
  <si>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</si>
  <si>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</si>
  <si>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</si>
  <si>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</si>
  <si>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</si>
  <si>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</si>
  <si>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</si>
  <si>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</si>
  <si>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</si>
  <si>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</si>
  <si>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</si>
  <si>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</si>
  <si>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</si>
  <si>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</si>
  <si>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</si>
  <si>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</si>
  <si>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</si>
  <si>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</si>
  <si>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</si>
  <si>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</si>
  <si>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</si>
  <si>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</si>
  <si>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</si>
  <si>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</si>
  <si>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</si>
  <si>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</si>
  <si>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</si>
  <si>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</si>
  <si>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</si>
  <si>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</si>
  <si>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</si>
  <si>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</si>
  <si>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</si>
  <si>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</si>
  <si>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</si>
  <si>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</si>
  <si>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</si>
  <si>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</si>
  <si>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</si>
  <si>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</si>
  <si>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</si>
  <si>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</si>
  <si>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</si>
  <si>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</si>
  <si>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</si>
  <si>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</si>
  <si>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</si>
  <si>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</si>
  <si>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</si>
  <si>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</si>
  <si>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</si>
  <si>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</si>
  <si>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</si>
  <si>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</si>
  <si>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</si>
  <si>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</si>
  <si>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</si>
  <si>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</si>
  <si>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</si>
  <si>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</si>
  <si>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</si>
  <si>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</si>
  <si>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</si>
  <si>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</si>
  <si>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</si>
  <si>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</si>
  <si>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</si>
  <si>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</si>
  <si>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</si>
  <si>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</si>
  <si>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</si>
  <si>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</si>
  <si>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</si>
  <si>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</si>
  <si>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</si>
  <si>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</si>
  <si>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</si>
  <si>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</si>
  <si>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</si>
  <si>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</si>
  <si>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</si>
  <si>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</si>
  <si>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</si>
  <si>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</si>
  <si>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</si>
  <si>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</si>
  <si>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</si>
  <si>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</si>
  <si>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</si>
  <si>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</si>
  <si>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</si>
  <si>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</si>
  <si>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</si>
  <si>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</si>
  <si>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</si>
  <si>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</si>
  <si>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</si>
  <si>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</si>
  <si>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</si>
  <si>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</si>
  <si>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</si>
  <si>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</si>
  <si>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</si>
  <si>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</si>
  <si>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</si>
  <si>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</si>
  <si>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</si>
  <si>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</si>
  <si>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</si>
  <si>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</si>
  <si>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</si>
  <si>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</si>
  <si>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</si>
  <si>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</si>
  <si>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</si>
  <si>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</si>
  <si>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</si>
  <si>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</si>
  <si>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</si>
  <si>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</si>
  <si>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</si>
  <si>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</si>
  <si>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</si>
  <si>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</si>
  <si>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</si>
  <si>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</si>
  <si>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</si>
  <si>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</si>
  <si>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</si>
  <si>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</si>
  <si>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</si>
  <si>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</si>
  <si>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</si>
  <si>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</si>
  <si>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</si>
  <si>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</si>
  <si>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AF_06/2017_PS</t>
  </si>
  <si>
    <t>PAREDE COM PLACAS DE GESSO ACARTONADO (DRYWALL), PARA USO INTERNO, COM DUAS FACES SIMPLES E ESTRUTURA METÁLICA COM GUIAS SIMPLES, COM VÃOS AF_06/2017_PS</t>
  </si>
  <si>
    <t>PAREDE COM PLACAS DE GESSO ACARTONADO (DRYWALL), PARA USO INTERNO, COM DUAS FACES SIMPLES E ESTRUTURA METÁLICA COM GUIAS DUPLAS, SEM VÃOS. AF_06/2017_PS</t>
  </si>
  <si>
    <t>PAREDE COM PLACAS DE GESSO ACARTONADO (DRYWALL), PARA USO INTERNO, COM DUAS FACES SIMPLES E ESTRUTURA METÁLICA COM GUIAS DUPLAS, COM VÃOS. AF_06/2017_PS</t>
  </si>
  <si>
    <t>PAREDE COM PLACAS DE GESSO ACARTONADO (DRYWALL), PARA USO INTERNO, COM UMA FACE SIMPLES E OUTRA FACE DUPLA E ESTRUTURA METÁLICA COM GUIAS SIMPLES, SEM VÃOS. AF_06/2017_PS</t>
  </si>
  <si>
    <t>PAREDE COM PLACAS DE GESSO ACARTONADO (DRYWALL), PARA USO INTERNO, COM UMA FACE SIMPLES E OUTRA FACE DUPLA E ESTRUTURA METÁLICA COM GUIAS SIMPLES, COM VÃOS. AF_06/2017_PS</t>
  </si>
  <si>
    <t>PAREDE COM PLACAS DE GESSO ACARTONADO (DRYWALL), PARA USO INTERNO COM UMA FACE SIMPLES E OUTRA FACE DUPLA E ESTRUTURA METÁLICA COM GUIAS DUPLAS, SEM VÃOS. AF_06/2017_PS</t>
  </si>
  <si>
    <t>PAREDE COM PLACAS DE GESSO ACARTONADO (DRYWALL), PARA USO INTERNO, COM UMA FACE SIMPLES E OUTRA FACE DUPLA E   ESTRUTURA METÁLICA COM GUIAS DUPLAS, COM VÃOS. AF_06/2017_PS</t>
  </si>
  <si>
    <t>PAREDE COM PLACAS DE GESSO ACARTONADO (DRYWALL), PARA USO INTERNO, COM DUAS FACES DUPLAS E ESTRUTURA METÁLICA COM GUIAS SIMPLES, SEM VÃOS. AF_06/2017_PS</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</si>
  <si>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</si>
  <si>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AF_06/2017_PS</t>
  </si>
  <si>
    <t>PAREDE COM PLACAS DE GESSO ACARTONADO (DRYWALL), PARA USO INTERNO, COM UMA FACE SIMPLES E ESTRUTURA METÁLICA COM GUIAS SIMPLES, SEM VÃOS. AF_06/2017_PS</t>
  </si>
  <si>
    <t>PAREDE COM PLACAS DE GESSO ACARTONADO (DRYWALL), PARA USO INTERNO, COM UMA FACE SIMPLES E ESTRUTURA METÁLICA COM GUIAS SIMPLES, COM VÃOS. AF_06/2017_PS</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</si>
  <si>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</si>
  <si>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</si>
  <si>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</si>
  <si>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</si>
  <si>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</si>
  <si>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</si>
  <si>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</si>
  <si>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</si>
  <si>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</si>
  <si>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</si>
  <si>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</si>
  <si>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</si>
  <si>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</si>
  <si>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</si>
  <si>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</si>
  <si>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</si>
  <si>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</si>
  <si>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</si>
  <si>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</si>
  <si>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</si>
  <si>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</si>
  <si>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</si>
  <si>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</si>
  <si>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</si>
  <si>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</si>
  <si>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</si>
  <si>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</si>
  <si>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</si>
  <si>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</si>
  <si>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</si>
  <si>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</si>
  <si>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</si>
  <si>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</si>
  <si>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</si>
  <si>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</si>
  <si>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</si>
  <si>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</si>
  <si>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</si>
  <si>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</si>
  <si>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</si>
  <si>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</si>
  <si>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</si>
  <si>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</si>
  <si>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</si>
  <si>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</si>
  <si>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</si>
  <si>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</si>
  <si>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</si>
  <si>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</si>
  <si>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</si>
  <si>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</si>
  <si>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</si>
  <si>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</si>
  <si>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</si>
  <si>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</si>
  <si>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</si>
  <si>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</si>
  <si>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</si>
  <si>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</si>
  <si>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</si>
  <si>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</si>
  <si>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</si>
  <si>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</si>
  <si>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</si>
  <si>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</si>
  <si>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</si>
  <si>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</si>
  <si>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</si>
  <si>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</si>
  <si>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</si>
  <si>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</si>
  <si>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</si>
  <si>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</si>
  <si>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</si>
  <si>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</si>
  <si>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</si>
  <si>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</si>
  <si>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</si>
  <si>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</si>
  <si>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</si>
  <si>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</si>
  <si>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</si>
  <si>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</si>
  <si>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</si>
  <si>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</si>
  <si>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</si>
  <si>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</si>
  <si>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</si>
  <si>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</si>
  <si>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</si>
  <si>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</si>
  <si>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</si>
  <si>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</si>
  <si>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</si>
  <si>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</si>
  <si>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</si>
  <si>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</si>
  <si>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</si>
  <si>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</si>
  <si>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</si>
  <si>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</si>
  <si>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</si>
  <si>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</si>
  <si>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</si>
  <si>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</si>
  <si>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</si>
  <si>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</si>
  <si>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</si>
  <si>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</si>
  <si>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</si>
  <si>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</si>
  <si>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</si>
  <si>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</si>
  <si>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</si>
  <si>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</si>
  <si>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</si>
  <si>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</si>
  <si>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</si>
  <si>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</si>
  <si>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</si>
  <si>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</si>
  <si>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</si>
  <si>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</si>
  <si>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</si>
  <si>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</si>
  <si>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</si>
  <si>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</si>
  <si>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</si>
  <si>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</si>
  <si>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</si>
  <si>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</si>
  <si>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</si>
  <si>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</si>
  <si>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</si>
  <si>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</si>
  <si>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</si>
  <si>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</si>
  <si>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</si>
  <si>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</si>
  <si>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</si>
  <si>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</si>
  <si>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</si>
  <si>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</si>
  <si>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</si>
  <si>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</si>
  <si>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</si>
  <si>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</si>
  <si>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</si>
  <si>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</si>
  <si>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</si>
  <si>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</si>
  <si>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</si>
  <si>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</si>
  <si>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</si>
  <si>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</si>
  <si>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</si>
  <si>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</si>
  <si>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</si>
  <si>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</si>
  <si>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</si>
  <si>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</si>
  <si>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</si>
  <si>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</si>
  <si>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</si>
  <si>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</si>
  <si>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</si>
  <si>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</si>
  <si>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</si>
  <si>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</si>
  <si>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</si>
  <si>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</si>
  <si>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</si>
  <si>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</si>
  <si>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</si>
  <si>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</si>
  <si>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</si>
  <si>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</si>
  <si>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</si>
  <si>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</si>
  <si>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</si>
  <si>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</si>
  <si>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</si>
  <si>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</si>
  <si>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</si>
  <si>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</si>
  <si>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</si>
  <si>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</si>
  <si>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</si>
  <si>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</si>
  <si>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</si>
  <si>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</si>
  <si>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</si>
  <si>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</si>
  <si>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</si>
  <si>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</si>
  <si>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</si>
  <si>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</si>
  <si>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</si>
  <si>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</si>
  <si>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</si>
  <si>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</si>
  <si>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</si>
  <si>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</si>
  <si>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</si>
  <si>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</si>
  <si>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</si>
  <si>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</si>
  <si>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</si>
  <si>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</si>
  <si>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</si>
  <si>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</si>
  <si>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</si>
  <si>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</si>
  <si>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</si>
  <si>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</si>
  <si>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</si>
  <si>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</si>
  <si>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</si>
  <si>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</si>
  <si>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</si>
  <si>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</si>
  <si>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</si>
  <si>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</si>
  <si>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</si>
  <si>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</si>
  <si>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</si>
  <si>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</si>
  <si>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</si>
  <si>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</si>
  <si>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</si>
  <si>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</si>
  <si>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</si>
  <si>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</si>
  <si>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</si>
  <si>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</si>
  <si>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</si>
  <si>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</si>
  <si>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</si>
  <si>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</si>
  <si>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</si>
  <si>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</si>
  <si>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</si>
  <si>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</si>
  <si>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</si>
  <si>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</si>
  <si>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</si>
  <si>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</si>
  <si>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</si>
  <si>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</si>
  <si>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AF_01/2020_PE</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</si>
  <si>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</si>
  <si>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</si>
  <si>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</si>
  <si>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</si>
  <si>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</si>
  <si>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</si>
  <si>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</si>
  <si>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</si>
  <si>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</si>
  <si>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</si>
  <si>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</si>
  <si>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</si>
  <si>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</si>
  <si>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</si>
  <si>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</si>
  <si>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</si>
  <si>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</si>
  <si>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</si>
  <si>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</si>
  <si>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</si>
  <si>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</si>
  <si>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</si>
  <si>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</si>
  <si>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</si>
  <si>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</si>
  <si>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</si>
  <si>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</si>
  <si>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</si>
  <si>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</si>
  <si>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</si>
  <si>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</si>
  <si>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</si>
  <si>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</si>
  <si>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</si>
  <si>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</si>
  <si>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</si>
  <si>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</si>
  <si>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</si>
  <si>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</si>
  <si>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</si>
  <si>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</si>
  <si>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</si>
  <si>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</si>
  <si>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</si>
  <si>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</si>
  <si>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</si>
  <si>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</si>
  <si>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</si>
  <si>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</si>
  <si>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</si>
  <si>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</si>
  <si>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</si>
  <si>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</si>
  <si>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</si>
  <si>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</si>
  <si>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</si>
  <si>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</si>
  <si>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</si>
  <si>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</si>
  <si>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</si>
  <si>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</si>
  <si>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</si>
  <si>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</si>
  <si>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</si>
  <si>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</si>
  <si>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</si>
  <si>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</si>
  <si>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</si>
  <si>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</si>
  <si>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</si>
  <si>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</si>
  <si>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</si>
  <si>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</si>
  <si>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</si>
  <si>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</si>
  <si>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</si>
  <si>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DE ALERTA OU DIRECIONAL, DE BORRACHA,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</si>
  <si>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</si>
  <si>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</si>
  <si>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</si>
  <si>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</si>
  <si>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</si>
  <si>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</si>
  <si>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</si>
  <si>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GRANILITE, MARMORITE OU GRANITINA EM AMBIENTES INTERNOS, COM ESPESSURA DE 8 MM, INCLUSO MISTURA EM BETONEIRA, COLOCAÇÃO DAS JUNTAS, APLICAÇÃO DO PISO, 4 POLIMENTOS COM POLITRIZ, ESTUCAMENTO, SELADOR E CERA. AF_06/2022</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</si>
  <si>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</si>
  <si>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</si>
  <si>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</si>
  <si>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</si>
  <si>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</si>
  <si>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</si>
  <si>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</si>
  <si>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</si>
  <si>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</si>
  <si>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</si>
  <si>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</si>
  <si>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</si>
  <si>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FEITO EM OBRA, ACABAMENTO CONVENCIONAL, NÃO ARMADO. AF_08/2022</t>
  </si>
  <si>
    <t>EXECUÇÃO DE PASSEIO (CALÇADA) OU PISO DE CONCRETO COM CONCRETO MOLDADO IN LOCO, USINADO,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</si>
  <si>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</si>
  <si>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</si>
  <si>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</si>
  <si>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</si>
  <si>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PISO EM CONCRETO 20 MPA PREPARO MECÂNICO, ESPESSURA 7CM.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</si>
  <si>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</si>
  <si>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</si>
  <si>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</si>
  <si>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</si>
  <si>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</si>
  <si>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</si>
  <si>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</si>
  <si>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</si>
  <si>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</si>
  <si>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</si>
  <si>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</si>
  <si>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</si>
  <si>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</si>
  <si>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</si>
  <si>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</si>
  <si>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</si>
  <si>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</si>
  <si>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</si>
  <si>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</si>
  <si>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</si>
  <si>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</si>
  <si>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</si>
  <si>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</si>
  <si>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</si>
  <si>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</si>
  <si>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</si>
  <si>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</si>
  <si>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</si>
  <si>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</si>
  <si>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</si>
  <si>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</si>
  <si>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</si>
  <si>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</si>
  <si>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</si>
  <si>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</si>
  <si>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</si>
  <si>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</si>
  <si>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</si>
  <si>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</si>
  <si>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</si>
  <si>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</si>
  <si>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</si>
  <si>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</si>
  <si>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</si>
  <si>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</si>
  <si>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</si>
  <si>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</si>
  <si>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</si>
  <si>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</si>
  <si>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</si>
  <si>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</si>
  <si>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</si>
  <si>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</si>
  <si>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</si>
  <si>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</si>
  <si>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</si>
  <si>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</si>
  <si>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</si>
  <si>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</si>
  <si>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</si>
  <si>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</si>
  <si>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</si>
  <si>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</si>
  <si>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</si>
  <si>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</si>
  <si>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</si>
  <si>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</si>
  <si>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</si>
  <si>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</si>
  <si>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</si>
  <si>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</si>
  <si>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</si>
  <si>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</si>
  <si>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</si>
  <si>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</si>
  <si>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</si>
  <si>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</si>
  <si>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</si>
  <si>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</si>
  <si>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</si>
  <si>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</si>
  <si>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</si>
  <si>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</si>
  <si>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</si>
  <si>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</si>
  <si>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</si>
  <si>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</si>
  <si>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</si>
  <si>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</si>
  <si>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</si>
  <si>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</si>
  <si>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</si>
  <si>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</si>
  <si>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</si>
  <si>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</si>
  <si>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</si>
  <si>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</si>
  <si>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</si>
  <si>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</si>
  <si>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</si>
  <si>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</si>
  <si>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</si>
  <si>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</si>
  <si>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</si>
  <si>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</si>
  <si>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</si>
  <si>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</si>
  <si>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</si>
  <si>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</si>
  <si>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</si>
  <si>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</si>
  <si>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</si>
  <si>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</si>
  <si>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</si>
  <si>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</si>
  <si>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</si>
  <si>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</si>
  <si>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</si>
  <si>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</si>
  <si>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</si>
  <si>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</si>
  <si>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</si>
  <si>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</si>
  <si>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</si>
  <si>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</si>
  <si>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</si>
  <si>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</si>
  <si>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</si>
  <si>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</si>
  <si>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</si>
  <si>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</si>
  <si>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</si>
  <si>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</si>
  <si>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</si>
  <si>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</si>
  <si>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</si>
  <si>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</si>
  <si>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</si>
  <si>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</si>
  <si>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</si>
  <si>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</si>
  <si>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</si>
  <si>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</si>
  <si>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</si>
  <si>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</si>
  <si>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</si>
  <si>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</si>
  <si>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</si>
  <si>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</si>
  <si>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</si>
  <si>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</si>
  <si>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</si>
  <si>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</si>
  <si>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</si>
  <si>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</si>
  <si>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</si>
  <si>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</si>
  <si>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</si>
  <si>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</si>
  <si>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</si>
  <si>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</si>
  <si>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</si>
  <si>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</si>
  <si>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</si>
  <si>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</si>
  <si>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</si>
  <si>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</si>
  <si>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</si>
  <si>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</si>
  <si>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</si>
  <si>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</si>
  <si>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</si>
  <si>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</si>
  <si>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</si>
  <si>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</si>
  <si>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</si>
  <si>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</si>
  <si>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</si>
  <si>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</si>
  <si>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AF_068/2022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</si>
  <si>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</si>
  <si>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</si>
  <si>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</si>
  <si>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</si>
  <si>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</si>
  <si>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</si>
  <si>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</si>
  <si>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</si>
  <si>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</si>
  <si>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</si>
  <si>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</si>
  <si>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</si>
  <si>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</si>
  <si>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</si>
  <si>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</si>
  <si>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</si>
  <si>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</si>
  <si>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</si>
  <si>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</si>
  <si>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</si>
  <si>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</si>
  <si>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</si>
  <si>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</si>
  <si>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</si>
  <si>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</si>
  <si>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</si>
  <si>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</si>
  <si>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</si>
  <si>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</si>
  <si>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</si>
  <si>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</si>
  <si>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</si>
  <si>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</si>
  <si>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</si>
  <si>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</si>
  <si>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</si>
  <si>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</si>
  <si>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</si>
  <si>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</si>
  <si>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</si>
  <si>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</si>
  <si>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</si>
  <si>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</si>
  <si>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</si>
  <si>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</si>
  <si>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</si>
  <si>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</si>
  <si>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</si>
  <si>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</si>
  <si>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</si>
  <si>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</si>
  <si>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</si>
  <si>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</si>
  <si>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</si>
  <si>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</si>
  <si>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</si>
  <si>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</si>
  <si>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</si>
  <si>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</si>
  <si>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</si>
  <si>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</si>
  <si>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</si>
  <si>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</si>
  <si>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</si>
  <si>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</si>
  <si>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</si>
  <si>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</si>
  <si>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</si>
  <si>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</si>
  <si>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</si>
  <si>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</si>
  <si>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</si>
  <si>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</si>
  <si>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</si>
  <si>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</si>
  <si>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</si>
  <si>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</si>
  <si>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</si>
  <si>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</si>
  <si>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</si>
  <si>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</si>
  <si>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</si>
  <si>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</si>
  <si>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</si>
  <si>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</si>
  <si>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</si>
  <si>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</si>
  <si>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</si>
  <si>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</si>
  <si>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</si>
  <si>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</si>
  <si>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</si>
  <si>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</si>
  <si>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</si>
  <si>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</si>
  <si>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</si>
  <si>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</si>
  <si>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</si>
  <si>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</si>
  <si>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</si>
  <si>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</si>
  <si>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</si>
  <si>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</si>
  <si>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</si>
  <si>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</si>
  <si>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</si>
  <si>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</si>
  <si>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</si>
  <si>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</si>
  <si>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</si>
  <si>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</si>
  <si>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</si>
  <si>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</si>
  <si>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</si>
  <si>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</si>
  <si>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</si>
  <si>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</si>
  <si>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</si>
  <si>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</si>
  <si>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</si>
  <si>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</si>
  <si>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MAIOR QUE 5 M2 A MEIA ALTURA DAS PAREDES.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</si>
  <si>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</si>
  <si>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</si>
  <si>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</si>
  <si>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</si>
  <si>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</si>
  <si>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</si>
  <si>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</si>
  <si>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</si>
  <si>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</si>
  <si>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</si>
  <si>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</si>
  <si>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</si>
  <si>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</si>
  <si>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</si>
  <si>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</si>
  <si>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</si>
  <si>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AF_05/2017_PS</t>
  </si>
  <si>
    <t>FORRO EM DRYWALL, PARA AMBIENTES RESIDENCIAIS, INCLUSIVE ESTRUTURA DE FIXAÇÃO. AF_05/2017_PS</t>
  </si>
  <si>
    <t>FORRO EM PLACAS DE GESSO, PARA AMBIENTES COMERCIAIS. AF_05/2017_PS</t>
  </si>
  <si>
    <t>ACABAMENTOS PARA FORRO (MOLDURA DE GESSO). AF_05/2017</t>
  </si>
  <si>
    <t>ACABAMENTOS PARA FORRO (MOLDURA EM DRYWALL, COM LARGURA DE 15 CM). AF_05/2017_PS</t>
  </si>
  <si>
    <t>ACABAMENTOS PARA FORRO (SANCA DE GESSO MONTADA NA OBRA). AF_05/2017_PS</t>
  </si>
  <si>
    <t>FORRO EM RÉGUAS DE PVC, FRISADO, PARA AMBIENTES RESIDENCIAIS, INCLUSIVE ESTRUTURA DE FIXAÇÃO. AF_05/2017_PS</t>
  </si>
  <si>
    <t>FORRO EM RÉGUAS DE PVC, FRISADO, PARA AMBIENTES COMERCIAIS, INCLUSIVE ESTRUTURA DE FIXAÇÃO. AF_05/2017_PS</t>
  </si>
  <si>
    <t>ACABAMENTOS PARA FORRO (RODA-FORRO EM PERFIL METÁLICO E PLÁSTICO). AF_05/2017</t>
  </si>
  <si>
    <t>FORRO EM RÉGUAS DE PVC, LISO, PARA AMBIENTES RESIDENCIAIS, INCLUSIVE ESTRUTURA DE FIXAÇÃO. AF_05/2017_PS</t>
  </si>
  <si>
    <t>FORRO DE PVC, LISO, PARA AMBIENTES COMERCIAIS, INCLUSIVE ESTRUTURA DE FIXAÇÃO. AF_05/2017_PS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</si>
  <si>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</si>
  <si>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</si>
  <si>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</si>
  <si>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</si>
  <si>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</si>
  <si>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</si>
  <si>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</si>
  <si>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</si>
  <si>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</si>
  <si>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</si>
  <si>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</si>
  <si>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</si>
  <si>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</si>
  <si>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</si>
  <si>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</si>
  <si>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</si>
  <si>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</si>
  <si>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</si>
  <si>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</si>
  <si>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</si>
  <si>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</si>
  <si>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</si>
  <si>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</si>
  <si>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</si>
  <si>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</si>
  <si>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</si>
  <si>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</si>
  <si>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</si>
  <si>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</si>
  <si>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</si>
  <si>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</si>
  <si>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</si>
  <si>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</si>
  <si>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</si>
  <si>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</si>
  <si>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</si>
  <si>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</si>
  <si>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</si>
  <si>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</si>
  <si>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</si>
  <si>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</si>
  <si>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</si>
  <si>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</si>
  <si>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</si>
  <si>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</si>
  <si>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</si>
  <si>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</si>
  <si>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</si>
  <si>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</si>
  <si>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</si>
  <si>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</si>
  <si>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</si>
  <si>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</si>
  <si>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</si>
  <si>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</si>
  <si>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</si>
  <si>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</si>
  <si>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</si>
  <si>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</si>
  <si>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</si>
  <si>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</si>
  <si>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</si>
  <si>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</si>
  <si>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</si>
  <si>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</si>
  <si>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</si>
  <si>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</si>
  <si>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</si>
  <si>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</si>
  <si>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</si>
  <si>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</si>
  <si>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</si>
  <si>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</si>
  <si>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</si>
  <si>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</si>
  <si>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</si>
  <si>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</si>
  <si>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</si>
  <si>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</si>
  <si>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</si>
  <si>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</si>
  <si>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</si>
  <si>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</si>
  <si>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</si>
  <si>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</si>
  <si>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</si>
  <si>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</si>
  <si>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</si>
  <si>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</si>
  <si>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</si>
  <si>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</si>
  <si>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</si>
  <si>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</si>
  <si>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</si>
  <si>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</si>
  <si>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</si>
  <si>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</si>
  <si>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</si>
  <si>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</si>
  <si>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</si>
  <si>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</si>
  <si>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</si>
  <si>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</si>
  <si>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</si>
  <si>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</si>
  <si>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</si>
  <si>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</si>
  <si>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</si>
  <si>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</si>
  <si>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</si>
  <si>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</si>
  <si>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</si>
  <si>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</si>
  <si>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</si>
  <si>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</si>
  <si>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</si>
  <si>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</si>
  <si>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</si>
  <si>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</si>
  <si>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</si>
  <si>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</si>
  <si>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</si>
  <si>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</si>
  <si>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</si>
  <si>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</si>
  <si>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</si>
  <si>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</si>
  <si>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</si>
  <si>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</si>
  <si>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</si>
  <si>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</si>
  <si>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</si>
  <si>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</si>
  <si>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</si>
  <si>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</si>
  <si>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</si>
  <si>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</si>
  <si>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</si>
  <si>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</si>
  <si>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</si>
  <si>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</si>
  <si>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</si>
  <si>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</si>
  <si>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</si>
  <si>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</si>
  <si>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</si>
  <si>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</si>
  <si>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</si>
  <si>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</si>
  <si>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</si>
  <si>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</si>
  <si>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</si>
  <si>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</si>
  <si>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</si>
  <si>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</si>
  <si>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</si>
  <si>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</si>
  <si>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</si>
  <si>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</si>
  <si>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</si>
  <si>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</si>
  <si>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</si>
  <si>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</si>
  <si>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</si>
  <si>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</si>
  <si>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</si>
  <si>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</si>
  <si>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</si>
  <si>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</si>
  <si>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</si>
  <si>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</si>
  <si>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</si>
  <si>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</si>
  <si>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</si>
  <si>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</si>
  <si>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</si>
  <si>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</si>
  <si>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</si>
  <si>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</si>
  <si>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</si>
  <si>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</si>
  <si>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</si>
  <si>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</si>
  <si>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</si>
  <si>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</si>
  <si>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</si>
  <si>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</si>
  <si>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</si>
  <si>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</si>
  <si>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</si>
  <si>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</si>
  <si>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</si>
  <si>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</si>
  <si>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</si>
  <si>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</si>
  <si>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</si>
  <si>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</si>
  <si>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</si>
  <si>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</si>
  <si>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</si>
  <si>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</si>
  <si>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</si>
  <si>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</si>
  <si>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</si>
  <si>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</si>
  <si>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</si>
  <si>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</si>
  <si>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</si>
  <si>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</si>
  <si>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</si>
  <si>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</si>
  <si>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</si>
  <si>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</si>
  <si>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</si>
  <si>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</si>
  <si>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</si>
  <si>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</si>
  <si>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</si>
  <si>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</si>
  <si>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</si>
  <si>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</si>
  <si>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</si>
  <si>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</si>
  <si>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</si>
  <si>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</si>
  <si>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</si>
  <si>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</si>
  <si>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</si>
  <si>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</si>
  <si>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</si>
  <si>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</si>
  <si>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</si>
  <si>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</si>
  <si>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</si>
  <si>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</si>
  <si>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</si>
  <si>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</si>
  <si>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</si>
  <si>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</si>
  <si>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</si>
  <si>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</si>
  <si>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</si>
  <si>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</si>
  <si>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</si>
  <si>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</si>
  <si>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</si>
  <si>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</si>
  <si>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</si>
  <si>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</si>
  <si>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</si>
  <si>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</si>
  <si>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</si>
  <si>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</si>
  <si>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</si>
  <si>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</si>
  <si>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</si>
  <si>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</si>
  <si>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</si>
  <si>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</si>
  <si>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</si>
  <si>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</si>
  <si>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</si>
  <si>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</si>
  <si>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</si>
  <si>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</si>
  <si>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</si>
  <si>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</si>
  <si>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</si>
  <si>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</si>
  <si>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</si>
  <si>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</si>
  <si>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</si>
  <si>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</si>
  <si>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</si>
  <si>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</si>
  <si>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</si>
  <si>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</si>
  <si>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</si>
  <si>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</si>
  <si>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</si>
  <si>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</si>
  <si>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</si>
  <si>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</si>
  <si>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</si>
  <si>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</si>
  <si>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</si>
  <si>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</si>
  <si>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</si>
  <si>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</si>
  <si>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</si>
  <si>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</si>
  <si>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</si>
  <si>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</si>
  <si>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</si>
  <si>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</si>
  <si>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</si>
  <si>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</si>
  <si>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</si>
  <si>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</si>
  <si>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</si>
  <si>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</si>
  <si>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</si>
  <si>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</si>
  <si>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</si>
  <si>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</si>
  <si>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</si>
  <si>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</si>
  <si>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</si>
  <si>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</si>
  <si>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</si>
  <si>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</si>
  <si>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</si>
  <si>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</si>
  <si>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</si>
  <si>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</si>
  <si>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</si>
  <si>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</si>
  <si>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</si>
  <si>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</si>
  <si>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</si>
  <si>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</si>
  <si>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</si>
  <si>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</si>
  <si>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</si>
  <si>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</si>
  <si>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</si>
  <si>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</si>
  <si>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</si>
  <si>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</si>
  <si>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</si>
  <si>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</si>
  <si>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</si>
  <si>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</si>
  <si>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</si>
  <si>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</si>
  <si>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</si>
  <si>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</si>
  <si>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</si>
  <si>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</si>
  <si>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</si>
  <si>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</si>
  <si>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</si>
  <si>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</si>
  <si>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ACESSÓRIOS, DE FORMA MANUAL, SEM REAPROVEITAMENTO. AF_12/2017</t>
  </si>
  <si>
    <t>REMOÇÃO DE LUMINÁRIAS,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</si>
  <si>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</si>
  <si>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</si>
  <si>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</si>
  <si>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</si>
  <si>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</si>
  <si>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</si>
  <si>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</si>
  <si>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</si>
  <si>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</si>
  <si>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</si>
  <si>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</si>
  <si>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</si>
  <si>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</si>
  <si>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</si>
  <si>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</si>
  <si>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</si>
  <si>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</si>
  <si>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</si>
  <si>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</si>
  <si>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</si>
  <si>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</si>
  <si>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</si>
  <si>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</si>
  <si>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</si>
  <si>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</si>
  <si>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</si>
  <si>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</si>
  <si>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</si>
  <si>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</si>
  <si>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</si>
  <si>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</si>
  <si>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</si>
  <si>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</si>
  <si>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</si>
  <si>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</si>
  <si>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</si>
  <si>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</si>
  <si>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</si>
  <si>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</si>
  <si>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</si>
  <si>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</si>
  <si>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</si>
  <si>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</si>
  <si>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</si>
  <si>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</si>
  <si>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</si>
  <si>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</si>
  <si>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</si>
  <si>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</si>
  <si>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</si>
  <si>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</si>
  <si>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</si>
  <si>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</si>
  <si>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</si>
  <si>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</si>
  <si>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</si>
  <si>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</si>
  <si>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</si>
  <si>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</si>
  <si>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</si>
  <si>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</si>
  <si>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</si>
  <si>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</si>
  <si>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</si>
  <si>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</si>
  <si>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</si>
  <si>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</si>
  <si>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</si>
  <si>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</si>
  <si>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</si>
  <si>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</si>
  <si>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</si>
  <si>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</si>
  <si>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</si>
  <si>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</si>
  <si>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</si>
  <si>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T</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</si>
  <si>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</si>
  <si>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</si>
  <si>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</si>
  <si>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</si>
  <si>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</si>
  <si>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</si>
  <si>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</si>
  <si>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</si>
  <si>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</si>
  <si>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</si>
  <si>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</si>
  <si>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</si>
  <si>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</si>
  <si>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</si>
  <si>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</si>
  <si>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</si>
  <si>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</si>
  <si>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</si>
  <si>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</si>
  <si>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</si>
  <si>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</si>
  <si>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</si>
  <si>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</si>
  <si>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</si>
  <si>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</si>
  <si>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</si>
  <si>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</si>
  <si>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</si>
  <si>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</si>
  <si>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</si>
  <si>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</si>
  <si>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</si>
  <si>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</si>
  <si>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</si>
  <si>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</si>
  <si>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</si>
  <si>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</si>
  <si>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</si>
  <si>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</si>
  <si>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</si>
  <si>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</si>
  <si>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</si>
  <si>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</si>
  <si>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</si>
  <si>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</si>
  <si>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</si>
  <si>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</si>
  <si>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</si>
  <si>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</si>
  <si>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</si>
  <si>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</si>
  <si>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</si>
  <si>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</si>
  <si>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</si>
  <si>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</si>
  <si>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</si>
  <si>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</si>
  <si>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</si>
  <si>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</si>
  <si>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</si>
  <si>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</si>
  <si>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</si>
  <si>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</si>
  <si>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</si>
  <si>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</si>
  <si>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</si>
  <si>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</si>
  <si>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</si>
  <si>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</si>
  <si>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</si>
  <si>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</si>
  <si>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</si>
  <si>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</si>
  <si>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</si>
  <si>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</si>
  <si>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</si>
  <si>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</si>
  <si>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</si>
  <si>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</si>
  <si>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</si>
  <si>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</si>
  <si>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</si>
  <si>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</si>
  <si>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</si>
  <si>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</si>
  <si>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</si>
  <si>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</si>
  <si>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</si>
  <si>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</si>
  <si>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</si>
  <si>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</si>
  <si>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</si>
  <si>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</si>
  <si>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</si>
  <si>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</si>
  <si>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</si>
  <si>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</si>
  <si>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BATATAIS EM PLACAS. AF_05/2018</t>
  </si>
  <si>
    <t>PLANTIO DE FORRAÇÃO. AF_05/2018</t>
  </si>
  <si>
    <t>PLANTIO DE GRAMA ESMERALDA OU SÃO CARLOS OU CURITIBANA, EM PLACAS. AF_05/2022</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</si>
  <si>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</si>
  <si>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</si>
  <si>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</si>
  <si>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</si>
  <si>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</si>
  <si>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</si>
  <si>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</si>
  <si>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</si>
  <si>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</si>
  <si>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</si>
  <si>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</si>
  <si>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</si>
  <si>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</si>
  <si>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</si>
  <si>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</si>
  <si>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</si>
  <si>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</si>
  <si>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</si>
  <si>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</si>
  <si>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</si>
  <si>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</si>
  <si>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</si>
  <si>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</si>
  <si>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</si>
  <si>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</si>
  <si>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</si>
  <si>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</si>
  <si>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</si>
  <si>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</si>
  <si>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</si>
  <si>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</si>
  <si>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</si>
  <si>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</si>
  <si>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</si>
  <si>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ESTRUTURA METÁLICA COM ENCARGOS COMPLEMENTARES</t>
  </si>
  <si>
    <t>AJUDANTE DE OPERAÇÃO EM GERAL COM ENCARGOS COMPLEMENTARES</t>
  </si>
  <si>
    <t>AJUDANTE DE PEDREIRO COM ENCARGOS COMPLEMENTARES</t>
  </si>
  <si>
    <t>ASSENTADOR DE TUBOS COM ENCARGOS COMPLEMENTARES</t>
  </si>
  <si>
    <t>AUXILIAR DE LABORATÓRIO COM ENCARGOS COMPLEMENTARES</t>
  </si>
  <si>
    <t>AUXILIAR DE MECÂNICO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</si>
  <si>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</si>
  <si>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</si>
  <si>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</si>
  <si>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</si>
  <si>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CADASTRISTA DE REDES DE AGUA E ESGOTO COM ENCARGOS COMPLEMENTARES</t>
  </si>
  <si>
    <t>CALCETEIRO COM ENCARGOS COMPLEMENTARES</t>
  </si>
  <si>
    <t>CAVOUQUEIRO OU OPERADOR PERFURATRIZ/ROMPEDOR COM ENCARGOS COMPLEMENTARES</t>
  </si>
  <si>
    <t>ELETRICISTA INDUSTRIAL COM ENCARGOS COMPLEMENTARES</t>
  </si>
  <si>
    <t>ELETROTÉCNICO COM ENCARGOS COMPLEMENTARES</t>
  </si>
  <si>
    <t>GESSEIRO COM ENCARGOS COMPLEMENTARES</t>
  </si>
  <si>
    <t>MACARIQUEIRO COM ENCARGOS COMPLEMENTARES</t>
  </si>
  <si>
    <t>MARCENEIRO COM ENCARGOS COMPLEMENTARES</t>
  </si>
  <si>
    <t>MECÃNICO DE EQUIPAMENTOS PESADOS COM ENCARGOS COMPLEMENTARES</t>
  </si>
  <si>
    <t>MONTADOR (TUBO AÇO/EQUIPAMENTOS)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</si>
  <si>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</si>
  <si>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</si>
  <si>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</si>
  <si>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</si>
  <si>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</si>
  <si>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</si>
  <si>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</si>
  <si>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</si>
  <si>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</si>
  <si>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</si>
  <si>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</si>
  <si>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</si>
  <si>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</si>
  <si>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</si>
  <si>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</si>
  <si>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</si>
  <si>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</si>
  <si>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</si>
  <si>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</si>
  <si>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</si>
  <si>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</si>
  <si>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</si>
  <si>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</si>
  <si>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</si>
  <si>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</si>
  <si>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</si>
  <si>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</si>
  <si>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</si>
  <si>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</si>
  <si>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</si>
  <si>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</si>
  <si>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</si>
  <si>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</si>
  <si>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</si>
  <si>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</si>
  <si>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</si>
  <si>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</si>
  <si>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</si>
  <si>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</si>
  <si>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</si>
  <si>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</si>
  <si>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</si>
  <si>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</si>
  <si>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</si>
  <si>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</si>
  <si>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</si>
  <si>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</si>
  <si>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</si>
  <si>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</si>
  <si>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</si>
  <si>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</si>
  <si>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</si>
  <si>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</si>
  <si>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</si>
  <si>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</si>
  <si>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</si>
  <si>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</si>
  <si>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</si>
  <si>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</si>
  <si>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</si>
  <si>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</si>
  <si>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</si>
  <si>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</si>
  <si>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</si>
  <si>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</si>
  <si>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</si>
  <si>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</si>
  <si>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</si>
  <si>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</si>
  <si>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</si>
  <si>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</si>
  <si>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</si>
  <si>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</si>
  <si>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</si>
  <si>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</si>
  <si>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</si>
  <si>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</si>
  <si>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</si>
  <si>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</si>
  <si>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</si>
  <si>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</si>
  <si>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</si>
  <si>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</si>
  <si>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</si>
  <si>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</si>
  <si>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</si>
  <si>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</si>
  <si>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</si>
  <si>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</si>
  <si>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</si>
  <si>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</si>
  <si>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</si>
  <si>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</si>
  <si>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</si>
  <si>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</si>
  <si>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</si>
  <si>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</si>
  <si>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</si>
  <si>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</si>
  <si>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</si>
  <si>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</si>
  <si>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</si>
  <si>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</si>
  <si>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</si>
  <si>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</si>
  <si>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</si>
  <si>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</si>
  <si>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</si>
  <si>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</si>
  <si>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</si>
  <si>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</si>
  <si>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</si>
  <si>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</si>
  <si>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</si>
  <si>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</si>
  <si>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</si>
  <si>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</si>
  <si>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</si>
  <si>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</si>
  <si>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</si>
  <si>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</si>
  <si>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</si>
  <si>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</si>
  <si>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</si>
  <si>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</si>
  <si>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</si>
  <si>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</si>
  <si>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</si>
  <si>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</si>
  <si>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</si>
  <si>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</si>
  <si>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</si>
  <si>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</si>
  <si>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</si>
  <si>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</si>
  <si>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</si>
  <si>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</si>
  <si>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</si>
  <si>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</si>
  <si>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</si>
  <si>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</si>
  <si>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</si>
  <si>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</si>
  <si>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</si>
  <si>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</si>
  <si>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</si>
  <si>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</si>
  <si>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</si>
  <si>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</si>
  <si>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</si>
  <si>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</si>
  <si>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</si>
  <si>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</si>
  <si>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</si>
  <si>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</si>
  <si>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</si>
  <si>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</si>
  <si>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</si>
  <si>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</si>
  <si>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</si>
  <si>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</si>
  <si>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</si>
  <si>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</si>
  <si>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</si>
  <si>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</si>
  <si>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</si>
  <si>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</si>
  <si>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</si>
  <si>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</si>
  <si>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</si>
  <si>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</si>
  <si>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</si>
  <si>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</si>
  <si>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</si>
  <si>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</si>
  <si>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</si>
  <si>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</si>
  <si>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</si>
  <si>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</si>
  <si>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</si>
  <si>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</si>
  <si>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</si>
  <si>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</si>
  <si>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</si>
  <si>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</si>
  <si>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</si>
  <si>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</si>
  <si>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</si>
  <si>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</si>
  <si>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</si>
  <si>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</si>
  <si>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</si>
  <si>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</si>
  <si>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</si>
  <si>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</si>
  <si>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</si>
  <si>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</si>
  <si>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</si>
  <si>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</si>
  <si>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</si>
  <si>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</si>
  <si>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</si>
  <si>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</si>
  <si>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</si>
  <si>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</si>
  <si>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</si>
  <si>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</si>
  <si>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</si>
  <si>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</si>
  <si>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</si>
  <si>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</si>
  <si>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</si>
  <si>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</si>
  <si>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</si>
  <si>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</si>
  <si>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</si>
  <si>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</si>
  <si>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</si>
  <si>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</si>
  <si>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</si>
  <si>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</si>
  <si>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</si>
  <si>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</si>
  <si>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</si>
  <si>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</si>
  <si>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</si>
  <si>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</si>
  <si>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</si>
  <si>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</si>
  <si>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</si>
  <si>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</si>
  <si>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</si>
  <si>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</si>
  <si>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</si>
  <si>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</si>
  <si>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</si>
  <si>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</si>
  <si>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</si>
  <si>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</si>
  <si>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</si>
  <si>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</si>
  <si>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</si>
  <si>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</si>
  <si>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</si>
  <si>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</si>
  <si>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</si>
  <si>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</si>
  <si>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</si>
  <si>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</si>
  <si>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</si>
  <si>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</si>
  <si>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</si>
  <si>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</si>
  <si>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</si>
  <si>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</si>
  <si>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</si>
  <si>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</si>
  <si>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</si>
  <si>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</si>
  <si>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</si>
  <si>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</si>
  <si>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</si>
  <si>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</si>
  <si>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</si>
  <si>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</si>
  <si>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</si>
  <si>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</si>
  <si>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</si>
  <si>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</si>
  <si>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</si>
  <si>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</si>
  <si>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</si>
  <si>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</si>
  <si>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</si>
  <si>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</si>
  <si>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</si>
  <si>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</si>
  <si>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</si>
  <si>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</si>
  <si>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</si>
  <si>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</si>
  <si>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</si>
  <si>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</si>
  <si>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</si>
  <si>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</si>
  <si>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</si>
  <si>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</si>
  <si>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</si>
  <si>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</si>
  <si>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</si>
  <si>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</si>
  <si>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</si>
  <si>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</si>
  <si>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</si>
  <si>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</si>
  <si>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</si>
  <si>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</si>
  <si>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</si>
  <si>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</si>
  <si>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</si>
  <si>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</si>
  <si>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</si>
  <si>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</si>
  <si>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</si>
  <si>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</si>
  <si>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</si>
  <si>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</si>
  <si>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</si>
  <si>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</si>
  <si>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</si>
  <si>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</si>
  <si>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</si>
  <si>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</si>
  <si>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</si>
  <si>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</si>
  <si>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</si>
  <si>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</si>
  <si>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</si>
  <si>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</si>
  <si>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</si>
  <si>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</si>
  <si>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</si>
  <si>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</si>
  <si>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</si>
  <si>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</si>
  <si>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</si>
  <si>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</si>
  <si>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</si>
  <si>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</si>
  <si>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</si>
  <si>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</si>
  <si>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</si>
  <si>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</si>
  <si>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xml:space="preserve">ABERTURA PARA ENCAIXE DE CUBA OU LAVATORIO EM BANCADA DE MARMORE/ GRANITO OU OUTRO TIPO DE PEDRA NATURAL                                                                                                                                                                                                                                                                                                                                                                                                  </t>
  </si>
  <si>
    <t xml:space="preserve">UN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</si>
  <si>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</si>
  <si>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</si>
  <si>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</si>
  <si>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</si>
  <si>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</si>
  <si>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</si>
  <si>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</si>
  <si>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</si>
  <si>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</si>
  <si>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</si>
  <si>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</si>
  <si>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</si>
  <si>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</si>
  <si>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</si>
  <si>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</si>
  <si>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</si>
  <si>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</si>
  <si>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</si>
  <si>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</si>
  <si>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</si>
  <si>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</si>
  <si>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</si>
  <si>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</si>
  <si>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</si>
  <si>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</si>
  <si>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</si>
  <si>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</si>
  <si>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</si>
  <si>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</si>
  <si>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</si>
  <si>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</si>
  <si>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</si>
  <si>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</si>
  <si>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</si>
  <si>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</si>
  <si>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</si>
  <si>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</si>
  <si>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</si>
  <si>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</si>
  <si>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</si>
  <si>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</si>
  <si>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</si>
  <si>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</si>
  <si>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</si>
  <si>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</si>
  <si>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</si>
  <si>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</si>
  <si>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KG    </t>
  </si>
  <si>
    <t xml:space="preserve">ACIDO CLORIDRICO / ACIDO MURIATICO, DILUICAO 10% A 12% PARA USO EM LIMPEZA                                                                                                                                                                                                                                                                                                                                                                                                                                </t>
  </si>
  <si>
    <t xml:space="preserve">L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</si>
  <si>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</si>
  <si>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</si>
  <si>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</si>
  <si>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</si>
  <si>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</si>
  <si>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</si>
  <si>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</si>
  <si>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</si>
  <si>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</si>
  <si>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</si>
  <si>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</si>
  <si>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</si>
  <si>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</si>
  <si>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</si>
  <si>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</si>
  <si>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</si>
  <si>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</si>
  <si>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</si>
  <si>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</si>
  <si>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</si>
  <si>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</si>
  <si>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</si>
  <si>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</si>
  <si>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</si>
  <si>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</si>
  <si>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</si>
  <si>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</si>
  <si>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</si>
  <si>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</si>
  <si>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</si>
  <si>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</si>
  <si>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</si>
  <si>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</si>
  <si>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</si>
  <si>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</si>
  <si>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</si>
  <si>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</si>
  <si>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</si>
  <si>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</si>
  <si>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</si>
  <si>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</si>
  <si>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</si>
  <si>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</si>
  <si>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</si>
  <si>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</si>
  <si>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</si>
  <si>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</si>
  <si>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</si>
  <si>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</si>
  <si>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</si>
  <si>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</si>
  <si>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</si>
  <si>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</si>
  <si>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</si>
  <si>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32 MM X 1",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</si>
  <si>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</si>
  <si>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</si>
  <si>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</si>
  <si>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</si>
  <si>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</si>
  <si>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</si>
  <si>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</si>
  <si>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</si>
  <si>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</si>
  <si>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</si>
  <si>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</si>
  <si>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</si>
  <si>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50 / DE 60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</si>
  <si>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</si>
  <si>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</si>
  <si>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</si>
  <si>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</si>
  <si>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</si>
  <si>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</si>
  <si>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</si>
  <si>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</si>
  <si>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</si>
  <si>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</si>
  <si>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</si>
  <si>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</si>
  <si>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</si>
  <si>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</si>
  <si>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</si>
  <si>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</si>
  <si>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</si>
  <si>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</si>
  <si>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</si>
  <si>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</si>
  <si>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</si>
  <si>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</si>
  <si>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</si>
  <si>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</si>
  <si>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</si>
  <si>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</si>
  <si>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</si>
  <si>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</si>
  <si>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</si>
  <si>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</si>
  <si>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M3    </t>
  </si>
  <si>
    <t xml:space="preserve">AJUDANTE DE ARMADOR (HORISTA)                                                                                                                                                                                                                                                                                                                                                                                                                                                                             </t>
  </si>
  <si>
    <t xml:space="preserve">H     </t>
  </si>
  <si>
    <t xml:space="preserve">AJUDANTE DE ARMADOR (MENSALISTA)                                                                                                                                                                                                                                                                                                                                                                                                                                                                          </t>
  </si>
  <si>
    <t xml:space="preserve">MES   </t>
  </si>
  <si>
    <t xml:space="preserve">AJUDANTE DE ELETRICISTA (HORISTA)                                                                                                                                                                                                                                                                                                                                                                                                                                                                         </t>
  </si>
  <si>
    <t xml:space="preserve">AJUDANTE DE ELETRICISTA (MENSALISTA)                                                                                                                                                                                                                                                                                                                                                                                                                                                                      </t>
  </si>
  <si>
    <t xml:space="preserve">AJUDANTE DE ESTRUTURAS METALICAS (MENSALISTA)                                                                                                                                                                                                                                                                                                                                                                                                                                                             </t>
  </si>
  <si>
    <t xml:space="preserve">AJUDANTE DE ESTRUTURAS METALICAS HORISTA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</si>
  <si>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</si>
  <si>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</si>
  <si>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</si>
  <si>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</si>
  <si>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</si>
  <si>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</si>
  <si>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</si>
  <si>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</si>
  <si>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</si>
  <si>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</si>
  <si>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</si>
  <si>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</si>
  <si>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</si>
  <si>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</si>
  <si>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</si>
  <si>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</si>
  <si>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</si>
  <si>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</si>
  <si>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</si>
  <si>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</si>
  <si>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</si>
  <si>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</si>
  <si>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</si>
  <si>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</si>
  <si>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</si>
  <si>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</si>
  <si>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</si>
  <si>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</si>
  <si>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</si>
  <si>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</si>
  <si>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</si>
  <si>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</si>
  <si>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</si>
  <si>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</si>
  <si>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</si>
  <si>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</si>
  <si>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</si>
  <si>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</si>
  <si>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</si>
  <si>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</si>
  <si>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</si>
  <si>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</si>
  <si>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</si>
  <si>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</si>
  <si>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</si>
  <si>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</si>
  <si>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</si>
  <si>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</si>
  <si>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</si>
  <si>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</si>
  <si>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</si>
  <si>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</si>
  <si>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</si>
  <si>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</si>
  <si>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</si>
  <si>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</si>
  <si>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</si>
  <si>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</si>
  <si>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</si>
  <si>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</si>
  <si>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</si>
  <si>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</si>
  <si>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</si>
  <si>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</si>
  <si>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</si>
  <si>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</si>
  <si>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</si>
  <si>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</si>
  <si>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</si>
  <si>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</si>
  <si>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</si>
  <si>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</si>
  <si>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</si>
  <si>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</si>
  <si>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</si>
  <si>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</si>
  <si>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</si>
  <si>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</si>
  <si>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</si>
  <si>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</si>
  <si>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</si>
  <si>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</si>
  <si>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</si>
  <si>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</si>
  <si>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</si>
  <si>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</si>
  <si>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</si>
  <si>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</si>
  <si>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</si>
  <si>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</si>
  <si>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</si>
  <si>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</si>
  <si>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</si>
  <si>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</si>
  <si>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</si>
  <si>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</si>
  <si>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</si>
  <si>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</si>
  <si>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</si>
  <si>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</si>
  <si>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</si>
  <si>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</si>
  <si>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</si>
  <si>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</si>
  <si>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</si>
  <si>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</si>
  <si>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</si>
  <si>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</si>
  <si>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</si>
  <si>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</si>
  <si>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</si>
  <si>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</si>
  <si>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</si>
  <si>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</si>
  <si>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</si>
  <si>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</si>
  <si>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</si>
  <si>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</si>
  <si>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</si>
  <si>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</si>
  <si>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</si>
  <si>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</si>
  <si>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</si>
  <si>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</si>
  <si>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</si>
  <si>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</si>
  <si>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</si>
  <si>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</si>
  <si>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</si>
  <si>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</si>
  <si>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</si>
  <si>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</si>
  <si>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</si>
  <si>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</si>
  <si>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</si>
  <si>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</si>
  <si>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</si>
  <si>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</si>
  <si>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</si>
  <si>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</si>
  <si>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</si>
  <si>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</si>
  <si>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</si>
  <si>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</si>
  <si>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</si>
  <si>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</si>
  <si>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</si>
  <si>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</si>
  <si>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</si>
  <si>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</si>
  <si>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</si>
  <si>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</si>
  <si>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</si>
  <si>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</si>
  <si>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</si>
  <si>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</si>
  <si>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</si>
  <si>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</si>
  <si>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</si>
  <si>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</si>
  <si>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</si>
  <si>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</si>
  <si>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</si>
  <si>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</si>
  <si>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</si>
  <si>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</si>
  <si>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</si>
  <si>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</si>
  <si>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</si>
  <si>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</si>
  <si>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</si>
  <si>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</si>
  <si>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</si>
  <si>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</si>
  <si>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</si>
  <si>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</si>
  <si>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</si>
  <si>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</si>
  <si>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</si>
  <si>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</si>
  <si>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</si>
  <si>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</si>
  <si>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</si>
  <si>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</si>
  <si>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</si>
  <si>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</si>
  <si>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</si>
  <si>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</si>
  <si>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</si>
  <si>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</si>
  <si>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</si>
  <si>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</si>
  <si>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</si>
  <si>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</si>
  <si>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</si>
  <si>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</si>
  <si>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</si>
  <si>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</si>
  <si>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</si>
  <si>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</si>
  <si>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</si>
  <si>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</si>
  <si>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</si>
  <si>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</si>
  <si>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</si>
  <si>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</si>
  <si>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</si>
  <si>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</si>
  <si>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</si>
  <si>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</si>
  <si>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</si>
  <si>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</si>
  <si>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</si>
  <si>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</si>
  <si>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</si>
  <si>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</si>
  <si>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</si>
  <si>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</si>
  <si>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</si>
  <si>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</si>
  <si>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</si>
  <si>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</si>
  <si>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</si>
  <si>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</si>
  <si>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</si>
  <si>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</si>
  <si>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</si>
  <si>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</si>
  <si>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</si>
  <si>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</si>
  <si>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</si>
  <si>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t>
  </si>
  <si>
    <t xml:space="preserve">AUXILIAR DE MECANICO (MENSALISTA)                                                                                                                                                                                                                                                                                                                                                                                                                                                                         </t>
  </si>
  <si>
    <t xml:space="preserve">AUXILIAR DE PEDREIRO (HORISTA)                                                                                                                                                                                                                                                                                                                                                                                                                                                                            </t>
  </si>
  <si>
    <t xml:space="preserve">AUXILIAR DE PEDREIRO (MENSALISTA)                                                                                                                                                                                                                                                                                                                                                                                                                                                                         </t>
  </si>
  <si>
    <t xml:space="preserve">AUXILIAR DE SERVICOS GERAIS                                                                                                                                                                                                                                                                                                                                                                                                                                                                               </t>
  </si>
  <si>
    <t xml:space="preserve">AUXILIAR DE SERVICOS GERAIS (MENSALISTA)                                                                                                                                                                                                                                                                                                                                                                                                                                                                  </t>
  </si>
  <si>
    <t xml:space="preserve">AUXILIAR DE TOPOGRAFO (HORISTA)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</si>
  <si>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</si>
  <si>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</si>
  <si>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</si>
  <si>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</si>
  <si>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</si>
  <si>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</si>
  <si>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</si>
  <si>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</si>
  <si>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</si>
  <si>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</si>
  <si>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</si>
  <si>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</si>
  <si>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</si>
  <si>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</si>
  <si>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</si>
  <si>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</si>
  <si>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</si>
  <si>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</si>
  <si>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</si>
  <si>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</si>
  <si>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M2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</si>
  <si>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</si>
  <si>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</si>
  <si>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</si>
  <si>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</si>
  <si>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</si>
  <si>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</si>
  <si>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</si>
  <si>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</si>
  <si>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</si>
  <si>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</si>
  <si>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</si>
  <si>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</si>
  <si>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</si>
  <si>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PAR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</si>
  <si>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</si>
  <si>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</si>
  <si>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</si>
  <si>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</si>
  <si>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</si>
  <si>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</si>
  <si>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1,73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</si>
  <si>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</si>
  <si>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</si>
  <si>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</si>
  <si>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</si>
  <si>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</si>
  <si>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</si>
  <si>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</si>
  <si>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</si>
  <si>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</si>
  <si>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</si>
  <si>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</si>
  <si>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</si>
  <si>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</si>
  <si>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</si>
  <si>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</si>
  <si>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</si>
  <si>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</si>
  <si>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</si>
  <si>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</si>
  <si>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</si>
  <si>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</si>
  <si>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</si>
  <si>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</si>
  <si>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</si>
  <si>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</si>
  <si>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</si>
  <si>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</si>
  <si>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JG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</si>
  <si>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</si>
  <si>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</si>
  <si>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</si>
  <si>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</si>
  <si>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</si>
  <si>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</si>
  <si>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</si>
  <si>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</si>
  <si>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</si>
  <si>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</si>
  <si>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</si>
  <si>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</si>
  <si>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</si>
  <si>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</si>
  <si>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</si>
  <si>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</si>
  <si>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</si>
  <si>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</si>
  <si>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</si>
  <si>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</si>
  <si>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</si>
  <si>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</si>
  <si>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</si>
  <si>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</si>
  <si>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</si>
  <si>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</si>
  <si>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</si>
  <si>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</si>
  <si>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</si>
  <si>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</si>
  <si>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</si>
  <si>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</si>
  <si>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</si>
  <si>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</si>
  <si>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</si>
  <si>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</si>
  <si>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</si>
  <si>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</si>
  <si>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</si>
  <si>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</si>
  <si>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</si>
  <si>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</si>
  <si>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</si>
  <si>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</si>
  <si>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</si>
  <si>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</si>
  <si>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</si>
  <si>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</si>
  <si>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</si>
  <si>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</si>
  <si>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</si>
  <si>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</si>
  <si>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</si>
  <si>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</si>
  <si>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</si>
  <si>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</si>
  <si>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</si>
  <si>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</si>
  <si>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</si>
  <si>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</si>
  <si>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</si>
  <si>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</si>
  <si>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</si>
  <si>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</si>
  <si>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</si>
  <si>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</si>
  <si>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</si>
  <si>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</si>
  <si>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</si>
  <si>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</si>
  <si>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</si>
  <si>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</si>
  <si>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</si>
  <si>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</si>
  <si>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</si>
  <si>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</si>
  <si>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</si>
  <si>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</si>
  <si>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</si>
  <si>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</si>
  <si>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</si>
  <si>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</si>
  <si>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*75 E 120* MM, PARA DRENAGEM PLUVIAL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</si>
  <si>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</si>
  <si>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</si>
  <si>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</si>
  <si>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</si>
  <si>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</si>
  <si>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</si>
  <si>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</si>
  <si>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</si>
  <si>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</si>
  <si>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</si>
  <si>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</si>
  <si>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</si>
  <si>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</si>
  <si>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</si>
  <si>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</si>
  <si>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</si>
  <si>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</si>
  <si>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</si>
  <si>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</si>
  <si>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</si>
  <si>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</si>
  <si>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</si>
  <si>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</si>
  <si>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</si>
  <si>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</si>
  <si>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</si>
  <si>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</si>
  <si>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</si>
  <si>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</si>
  <si>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</si>
  <si>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</si>
  <si>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</si>
  <si>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</si>
  <si>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</si>
  <si>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</si>
  <si>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</si>
  <si>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</si>
  <si>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</si>
  <si>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</si>
  <si>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</si>
  <si>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</si>
  <si>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</si>
  <si>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</si>
  <si>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</si>
  <si>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</si>
  <si>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</si>
  <si>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</si>
  <si>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</si>
  <si>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</si>
  <si>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</si>
  <si>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</si>
  <si>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</si>
  <si>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</si>
  <si>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</si>
  <si>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</si>
  <si>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</si>
  <si>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</si>
  <si>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</si>
  <si>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</si>
  <si>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</si>
  <si>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</si>
  <si>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</si>
  <si>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</si>
  <si>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</si>
  <si>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</si>
  <si>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</si>
  <si>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</si>
  <si>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</si>
  <si>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</si>
  <si>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</si>
  <si>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</si>
  <si>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</si>
  <si>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</si>
  <si>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</si>
  <si>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</si>
  <si>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</si>
  <si>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</si>
  <si>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</si>
  <si>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</si>
  <si>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</si>
  <si>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</si>
  <si>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</si>
  <si>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</si>
  <si>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</si>
  <si>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</si>
  <si>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</si>
  <si>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</si>
  <si>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</si>
  <si>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</si>
  <si>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</si>
  <si>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</si>
  <si>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</si>
  <si>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</si>
  <si>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</si>
  <si>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</si>
  <si>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</si>
  <si>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</si>
  <si>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</si>
  <si>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</si>
  <si>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</si>
  <si>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</si>
  <si>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</si>
  <si>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</si>
  <si>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</si>
  <si>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</si>
  <si>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</si>
  <si>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</si>
  <si>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</si>
  <si>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</si>
  <si>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</si>
  <si>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</si>
  <si>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</si>
  <si>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</si>
  <si>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</si>
  <si>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</si>
  <si>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</si>
  <si>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</si>
  <si>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</si>
  <si>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</si>
  <si>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</si>
  <si>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</si>
  <si>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</si>
  <si>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</si>
  <si>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</si>
  <si>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</si>
  <si>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</si>
  <si>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</si>
  <si>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</si>
  <si>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</si>
  <si>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</si>
  <si>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</si>
  <si>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</si>
  <si>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</si>
  <si>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</si>
  <si>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</si>
  <si>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</si>
  <si>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</si>
  <si>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</si>
  <si>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</si>
  <si>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</si>
  <si>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</si>
  <si>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</si>
  <si>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</si>
  <si>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</si>
  <si>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</si>
  <si>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</si>
  <si>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</si>
  <si>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</si>
  <si>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</si>
  <si>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</si>
  <si>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</si>
  <si>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</si>
  <si>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</si>
  <si>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</si>
  <si>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</si>
  <si>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</si>
  <si>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</si>
  <si>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</si>
  <si>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</si>
  <si>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</si>
  <si>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</si>
  <si>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</si>
  <si>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</si>
  <si>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</si>
  <si>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</si>
  <si>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</si>
  <si>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</si>
  <si>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</si>
  <si>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</si>
  <si>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</si>
  <si>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</si>
  <si>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</si>
  <si>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</si>
  <si>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</si>
  <si>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</si>
  <si>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</si>
  <si>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</si>
  <si>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</si>
  <si>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</si>
  <si>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</si>
  <si>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</si>
  <si>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</si>
  <si>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</si>
  <si>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</si>
  <si>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</si>
  <si>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</si>
  <si>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</si>
  <si>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</si>
  <si>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</si>
  <si>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</si>
  <si>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</si>
  <si>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</si>
  <si>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</si>
  <si>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</si>
  <si>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</si>
  <si>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</si>
  <si>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</si>
  <si>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</si>
  <si>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</si>
  <si>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</si>
  <si>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</si>
  <si>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</si>
  <si>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</si>
  <si>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</si>
  <si>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</si>
  <si>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</si>
  <si>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</si>
  <si>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</si>
  <si>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</si>
  <si>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</si>
  <si>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</si>
  <si>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</si>
  <si>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</si>
  <si>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</si>
  <si>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</si>
  <si>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</si>
  <si>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</si>
  <si>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</si>
  <si>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</si>
  <si>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</si>
  <si>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</si>
  <si>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</si>
  <si>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</si>
  <si>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</si>
  <si>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</si>
  <si>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</si>
  <si>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</si>
  <si>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</si>
  <si>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</si>
  <si>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</si>
  <si>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</si>
  <si>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</si>
  <si>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</si>
  <si>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</si>
  <si>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</si>
  <si>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</si>
  <si>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</si>
  <si>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</si>
  <si>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</si>
  <si>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</si>
  <si>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</si>
  <si>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</si>
  <si>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</si>
  <si>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</si>
  <si>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</si>
  <si>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</si>
  <si>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</si>
  <si>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</si>
  <si>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</si>
  <si>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</si>
  <si>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</si>
  <si>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</si>
  <si>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</si>
  <si>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</si>
  <si>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</si>
  <si>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</si>
  <si>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</si>
  <si>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</si>
  <si>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</si>
  <si>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</si>
  <si>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</si>
  <si>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</si>
  <si>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</si>
  <si>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</si>
  <si>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</si>
  <si>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</si>
  <si>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</si>
  <si>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</si>
  <si>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</si>
  <si>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</si>
  <si>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</si>
  <si>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</si>
  <si>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</si>
  <si>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</si>
  <si>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</si>
  <si>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</si>
  <si>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</si>
  <si>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</si>
  <si>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</si>
  <si>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</si>
  <si>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</si>
  <si>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</si>
  <si>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</si>
  <si>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</si>
  <si>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</si>
  <si>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</si>
  <si>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</si>
  <si>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</si>
  <si>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*7,5 X 7,5* CM, EM MACARANDUBA, ANGELIM OU EQUIVALENTE DA REGIAO                                                                                                                                                                                                                                                                                                                                                                                                                       </t>
  </si>
  <si>
    <t xml:space="preserve">CAIBRO APARELHADO *6 X 8* CM, EM MACARANDUBA, ANGELIM OU EQUIVALENTE DA REGIAO                                                                                                                                                                                                                                                                                                                                                                                                                            </t>
  </si>
  <si>
    <t xml:space="preserve">CAIBRO NAO APARELHADO  *7,5 X 7,5* CM, EM MACARANDUBA, ANGELIM OU EQUIVALENTE DA REGIAO -  BRUTA                                                                                                                                                                                                                                                                                                                                                                                                          </t>
  </si>
  <si>
    <t xml:space="preserve">CAIBRO NAO APARELHADO *5 X 6* CM, EM MACARANDUBA, ANGELIM OU EQUIVALENTE DA REGIAO -  BRUTA                                                                                                                                                                                                                                                                                                                                                                                                               </t>
  </si>
  <si>
    <t xml:space="preserve">CAIBRO NAO APARELHADO,  *6 X 8* CM,  EM MACARANDUBA,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</si>
  <si>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</si>
  <si>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</si>
  <si>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</si>
  <si>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</si>
  <si>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</si>
  <si>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</si>
  <si>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</si>
  <si>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</si>
  <si>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</si>
  <si>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</si>
  <si>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</si>
  <si>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</si>
  <si>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</si>
  <si>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ATERRAMENTO EM CONCRETO PRÃ-MOLDADO,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</si>
  <si>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</si>
  <si>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</si>
  <si>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</si>
  <si>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</si>
  <si>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</si>
  <si>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</si>
  <si>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</si>
  <si>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</si>
  <si>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</si>
  <si>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</si>
  <si>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</si>
  <si>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</si>
  <si>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</si>
  <si>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</si>
  <si>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</si>
  <si>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</si>
  <si>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</si>
  <si>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</si>
  <si>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</si>
  <si>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</si>
  <si>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</si>
  <si>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</si>
  <si>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</si>
  <si>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</si>
  <si>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</si>
  <si>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</si>
  <si>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</si>
  <si>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</si>
  <si>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</si>
  <si>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</si>
  <si>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</si>
  <si>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</si>
  <si>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</si>
  <si>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</si>
  <si>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</si>
  <si>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</si>
  <si>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</si>
  <si>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</si>
  <si>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</si>
  <si>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</si>
  <si>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</si>
  <si>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</si>
  <si>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</si>
  <si>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</si>
  <si>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</si>
  <si>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</si>
  <si>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</si>
  <si>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</si>
  <si>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</si>
  <si>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</si>
  <si>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</si>
  <si>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</si>
  <si>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</si>
  <si>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</si>
  <si>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</si>
  <si>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</si>
  <si>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</si>
  <si>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</si>
  <si>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</si>
  <si>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</si>
  <si>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</si>
  <si>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</si>
  <si>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</si>
  <si>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</si>
  <si>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</si>
  <si>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</si>
  <si>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</si>
  <si>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</si>
  <si>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</si>
  <si>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</si>
  <si>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</si>
  <si>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</si>
  <si>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</si>
  <si>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</si>
  <si>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</si>
  <si>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</si>
  <si>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</si>
  <si>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</si>
  <si>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</si>
  <si>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</si>
  <si>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</si>
  <si>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</si>
  <si>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</si>
  <si>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(MENSALISTA)                                                                                                                                                                                                                                                                                                                                                                                                                                                                                  </t>
  </si>
  <si>
    <t xml:space="preserve">CALCETEIRO (HORISTA)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</si>
  <si>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</si>
  <si>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</si>
  <si>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</si>
  <si>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</si>
  <si>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</si>
  <si>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</si>
  <si>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</si>
  <si>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</si>
  <si>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</si>
  <si>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</si>
  <si>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</si>
  <si>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</si>
  <si>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</si>
  <si>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</si>
  <si>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</si>
  <si>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</si>
  <si>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</si>
  <si>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</si>
  <si>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</si>
  <si>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</si>
  <si>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</si>
  <si>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</si>
  <si>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</si>
  <si>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</si>
  <si>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</si>
  <si>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</si>
  <si>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</si>
  <si>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</si>
  <si>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</si>
  <si>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</si>
  <si>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</si>
  <si>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</si>
  <si>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</si>
  <si>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</si>
  <si>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</si>
  <si>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</si>
  <si>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</si>
  <si>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</si>
  <si>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</si>
  <si>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</si>
  <si>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</si>
  <si>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</si>
  <si>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</si>
  <si>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</si>
  <si>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</si>
  <si>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</si>
  <si>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</si>
  <si>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</si>
  <si>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</si>
  <si>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</si>
  <si>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</si>
  <si>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</si>
  <si>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</si>
  <si>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</si>
  <si>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</si>
  <si>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</si>
  <si>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</si>
  <si>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</si>
  <si>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</si>
  <si>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</si>
  <si>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</si>
  <si>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</si>
  <si>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</si>
  <si>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</si>
  <si>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</si>
  <si>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</si>
  <si>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</si>
  <si>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</si>
  <si>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</si>
  <si>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</si>
  <si>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</si>
  <si>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</si>
  <si>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</si>
  <si>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</si>
  <si>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</si>
  <si>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</si>
  <si>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</si>
  <si>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</si>
  <si>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</si>
  <si>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</si>
  <si>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</si>
  <si>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</si>
  <si>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</si>
  <si>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</si>
  <si>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</si>
  <si>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</si>
  <si>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</si>
  <si>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</si>
  <si>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</si>
  <si>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</si>
  <si>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</si>
  <si>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</si>
  <si>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</si>
  <si>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</si>
  <si>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</si>
  <si>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</si>
  <si>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</si>
  <si>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</si>
  <si>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</si>
  <si>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</si>
  <si>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</si>
  <si>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</si>
  <si>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</si>
  <si>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</si>
  <si>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</si>
  <si>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</si>
  <si>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</si>
  <si>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</si>
  <si>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</si>
  <si>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</si>
  <si>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</si>
  <si>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</si>
  <si>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</si>
  <si>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</si>
  <si>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</si>
  <si>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</si>
  <si>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</si>
  <si>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</si>
  <si>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</si>
  <si>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</si>
  <si>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</si>
  <si>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</si>
  <si>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</si>
  <si>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</si>
  <si>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T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</si>
  <si>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</si>
  <si>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</si>
  <si>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</si>
  <si>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</si>
  <si>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</si>
  <si>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</si>
  <si>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</si>
  <si>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</si>
  <si>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</si>
  <si>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</si>
  <si>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</si>
  <si>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</si>
  <si>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</si>
  <si>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</si>
  <si>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</si>
  <si>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</si>
  <si>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</si>
  <si>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</si>
  <si>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</si>
  <si>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</si>
  <si>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</si>
  <si>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</si>
  <si>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</si>
  <si>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</si>
  <si>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</si>
  <si>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</si>
  <si>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</si>
  <si>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</si>
  <si>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</si>
  <si>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</si>
  <si>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</si>
  <si>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</si>
  <si>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</si>
  <si>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</si>
  <si>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</si>
  <si>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</si>
  <si>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</si>
  <si>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</si>
  <si>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</si>
  <si>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</si>
  <si>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</si>
  <si>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</si>
  <si>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</si>
  <si>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</si>
  <si>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</si>
  <si>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</si>
  <si>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</si>
  <si>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</si>
  <si>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</si>
  <si>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</si>
  <si>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</si>
  <si>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</si>
  <si>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</si>
  <si>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</si>
  <si>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</si>
  <si>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</si>
  <si>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</si>
  <si>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</si>
  <si>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</si>
  <si>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</si>
  <si>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</si>
  <si>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</si>
  <si>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</si>
  <si>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</si>
  <si>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</si>
  <si>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</si>
  <si>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</si>
  <si>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</si>
  <si>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</si>
  <si>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</si>
  <si>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</si>
  <si>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</si>
  <si>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</si>
  <si>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</si>
  <si>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</si>
  <si>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</si>
  <si>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</si>
  <si>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</si>
  <si>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</si>
  <si>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</si>
  <si>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</si>
  <si>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</si>
  <si>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</si>
  <si>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</si>
  <si>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</si>
  <si>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</si>
  <si>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</si>
  <si>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</si>
  <si>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</si>
  <si>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</si>
  <si>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</si>
  <si>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</si>
  <si>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BRANCO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</si>
  <si>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</si>
  <si>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</si>
  <si>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</si>
  <si>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</si>
  <si>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</si>
  <si>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</si>
  <si>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</si>
  <si>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</si>
  <si>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</si>
  <si>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</si>
  <si>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</si>
  <si>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</si>
  <si>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</si>
  <si>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</si>
  <si>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</si>
  <si>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</si>
  <si>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</si>
  <si>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</si>
  <si>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</si>
  <si>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</si>
  <si>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</si>
  <si>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</si>
  <si>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</si>
  <si>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400 A 450 MM, FREQ VIBRACAO DE 4300 A 4500 RPM, VELOC. TRABALHO DE 15 A 20 M/MIN, POT. DE 5,5 A 6,0 HP                                                                                                                                                                                                                                           </t>
  </si>
  <si>
    <t xml:space="preserve">COMPACTADOR DE SOLO TIPO PLACA VIBRATORIA REVERSIVEL, A GASOLINA, 4 TEMPOS, PESO DE 150 A 175 KG, FORCA CENTRIFUGA DE 2800 A 3100 KGF, LARG. TRABALHO DE 450 A 520 MM, FREQ VIBRACAO DE 4000 A 4300 RPM, VELOC. TRABALHO DE 15 A 20 M/MIN, POT. DE 6,0 A 7,0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</si>
  <si>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</si>
  <si>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</si>
  <si>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</si>
  <si>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</si>
  <si>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</si>
  <si>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</si>
  <si>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</si>
  <si>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</si>
  <si>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</si>
  <si>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</si>
  <si>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</si>
  <si>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</si>
  <si>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</si>
  <si>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</si>
  <si>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</si>
  <si>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</si>
  <si>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</si>
  <si>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</si>
  <si>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</si>
  <si>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</si>
  <si>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</si>
  <si>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</si>
  <si>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</si>
  <si>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</si>
  <si>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</si>
  <si>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</si>
  <si>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</si>
  <si>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</si>
  <si>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</si>
  <si>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</si>
  <si>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</si>
  <si>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</si>
  <si>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</si>
  <si>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</si>
  <si>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</si>
  <si>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</si>
  <si>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</si>
  <si>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</si>
  <si>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</si>
  <si>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</si>
  <si>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</si>
  <si>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</si>
  <si>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</si>
  <si>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</si>
  <si>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</si>
  <si>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</si>
  <si>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</si>
  <si>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</si>
  <si>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</si>
  <si>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</si>
  <si>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</si>
  <si>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</si>
  <si>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</si>
  <si>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</si>
  <si>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</si>
  <si>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</si>
  <si>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</si>
  <si>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</si>
  <si>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</si>
  <si>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</si>
  <si>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</si>
  <si>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</si>
  <si>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</si>
  <si>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</si>
  <si>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</si>
  <si>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</si>
  <si>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</si>
  <si>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</si>
  <si>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</si>
  <si>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</si>
  <si>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</si>
  <si>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</si>
  <si>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</si>
  <si>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</si>
  <si>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</si>
  <si>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</si>
  <si>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</si>
  <si>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</si>
  <si>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</si>
  <si>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</si>
  <si>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</si>
  <si>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</si>
  <si>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</si>
  <si>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</si>
  <si>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</si>
  <si>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</si>
  <si>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</si>
  <si>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</si>
  <si>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</si>
  <si>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</si>
  <si>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</si>
  <si>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</si>
  <si>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</si>
  <si>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</si>
  <si>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</si>
  <si>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</si>
  <si>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</si>
  <si>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</si>
  <si>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</si>
  <si>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</si>
  <si>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</si>
  <si>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</si>
  <si>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</si>
  <si>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</si>
  <si>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</si>
  <si>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</si>
  <si>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</si>
  <si>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</si>
  <si>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</si>
  <si>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</si>
  <si>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</si>
  <si>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</si>
  <si>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</si>
  <si>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</si>
  <si>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</si>
  <si>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</si>
  <si>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</si>
  <si>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</si>
  <si>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</si>
  <si>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</si>
  <si>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</si>
  <si>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</si>
  <si>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</si>
  <si>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</si>
  <si>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</si>
  <si>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</si>
  <si>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</si>
  <si>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</si>
  <si>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</si>
  <si>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</si>
  <si>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</si>
  <si>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</si>
  <si>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</si>
  <si>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</si>
  <si>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</si>
  <si>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</si>
  <si>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</si>
  <si>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</si>
  <si>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</si>
  <si>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</si>
  <si>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</si>
  <si>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</si>
  <si>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</si>
  <si>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</si>
  <si>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</si>
  <si>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</si>
  <si>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</si>
  <si>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</si>
  <si>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</si>
  <si>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</si>
  <si>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</si>
  <si>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</si>
  <si>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</si>
  <si>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</si>
  <si>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</si>
  <si>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</si>
  <si>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</si>
  <si>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</si>
  <si>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</si>
  <si>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</si>
  <si>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</si>
  <si>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</si>
  <si>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</si>
  <si>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</si>
  <si>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</si>
  <si>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</si>
  <si>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</si>
  <si>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</si>
  <si>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</si>
  <si>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</si>
  <si>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114 MM X 4"â,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</si>
  <si>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</si>
  <si>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</si>
  <si>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</si>
  <si>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</si>
  <si>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</si>
  <si>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</si>
  <si>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2"â, PARA AGUA QUENTE                                                                                                                                                                                                                                                                                                                                                                                                                                                 </t>
  </si>
  <si>
    <t xml:space="preserve">CONECTOR, CPVC, SOLDAVEL, 73 MM X 2 1/2"â, PARA AGUA QUENTE                                                                                                                                                                                                                                                                                                                                                                                                                                             </t>
  </si>
  <si>
    <t xml:space="preserve">CONECTOR, CPVC, SOLDAVEL, 89 MM X 3"â,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</si>
  <si>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</si>
  <si>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</si>
  <si>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</si>
  <si>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</si>
  <si>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</si>
  <si>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</si>
  <si>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</si>
  <si>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</si>
  <si>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</si>
  <si>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</si>
  <si>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</si>
  <si>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</si>
  <si>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</si>
  <si>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</si>
  <si>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</si>
  <si>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</si>
  <si>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</si>
  <si>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</si>
  <si>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</si>
  <si>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</si>
  <si>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</si>
  <si>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</si>
  <si>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</si>
  <si>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</si>
  <si>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</si>
  <si>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</si>
  <si>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</si>
  <si>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</si>
  <si>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 DE FERRAGENS PARA PORTA DE VIDRO TEMPERADO, EM ZAMAC CROMADO, CONTEMPLANDO DOBRADICA INF., DOBRADICA SUP., PIVO PARA DOBRADICA INF., PIVO PARA DOBRADICA SUP., FECHADURA CENTRAL EM ZAMC. CROMADO, CONTRA FECHADURA DE PRESSAO                                                                                                                                                                                                                                                                      </t>
  </si>
  <si>
    <t xml:space="preserve">CJ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</si>
  <si>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</si>
  <si>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</si>
  <si>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</si>
  <si>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</si>
  <si>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</si>
  <si>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</si>
  <si>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</si>
  <si>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</si>
  <si>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</si>
  <si>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</si>
  <si>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</si>
  <si>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</si>
  <si>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</si>
  <si>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</si>
  <si>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</si>
  <si>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</si>
  <si>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</si>
  <si>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</si>
  <si>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</si>
  <si>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</si>
  <si>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</si>
  <si>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</si>
  <si>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</si>
  <si>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</si>
  <si>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</si>
  <si>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</si>
  <si>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</si>
  <si>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</si>
  <si>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</si>
  <si>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COORDENADOR / GERENTE DE OBRA                                                                                                                                                                                                                                                                                                                                                                                                                                                                             </t>
  </si>
  <si>
    <t xml:space="preserve">COORDENADOR / GERENTE DE OBRA (MENSALISTA)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</si>
  <si>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</si>
  <si>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</si>
  <si>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</si>
  <si>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</si>
  <si>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</si>
  <si>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</si>
  <si>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</si>
  <si>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</si>
  <si>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</si>
  <si>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</si>
  <si>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</si>
  <si>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</si>
  <si>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</si>
  <si>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</si>
  <si>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</si>
  <si>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</si>
  <si>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</si>
  <si>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</si>
  <si>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</si>
  <si>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</si>
  <si>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</si>
  <si>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</si>
  <si>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</si>
  <si>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</si>
  <si>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</si>
  <si>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</si>
  <si>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</si>
  <si>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</si>
  <si>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</si>
  <si>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</si>
  <si>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</si>
  <si>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</si>
  <si>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</si>
  <si>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</si>
  <si>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</si>
  <si>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</si>
  <si>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</si>
  <si>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</si>
  <si>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</si>
  <si>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</si>
  <si>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</si>
  <si>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</si>
  <si>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</si>
  <si>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</si>
  <si>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</si>
  <si>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</si>
  <si>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</si>
  <si>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</si>
  <si>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</si>
  <si>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</si>
  <si>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</si>
  <si>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</si>
  <si>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</si>
  <si>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</si>
  <si>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</si>
  <si>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</si>
  <si>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</si>
  <si>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</si>
  <si>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</si>
  <si>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</si>
  <si>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</si>
  <si>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</si>
  <si>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</si>
  <si>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</si>
  <si>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</si>
  <si>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</si>
  <si>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</si>
  <si>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</si>
  <si>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</si>
  <si>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</si>
  <si>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</si>
  <si>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</si>
  <si>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</si>
  <si>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</si>
  <si>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</si>
  <si>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</si>
  <si>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</si>
  <si>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</si>
  <si>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</si>
  <si>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</si>
  <si>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</si>
  <si>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</si>
  <si>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</si>
  <si>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</si>
  <si>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</si>
  <si>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</si>
  <si>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</si>
  <si>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</si>
  <si>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</si>
  <si>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</si>
  <si>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</si>
  <si>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</si>
  <si>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</si>
  <si>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</si>
  <si>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</si>
  <si>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</si>
  <si>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</si>
  <si>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</si>
  <si>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</si>
  <si>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</si>
  <si>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</si>
  <si>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</si>
  <si>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</si>
  <si>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</si>
  <si>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</si>
  <si>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</si>
  <si>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</si>
  <si>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</si>
  <si>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</si>
  <si>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</si>
  <si>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</si>
  <si>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</si>
  <si>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</si>
  <si>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</si>
  <si>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</si>
  <si>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</si>
  <si>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</si>
  <si>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</si>
  <si>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</si>
  <si>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</si>
  <si>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</si>
  <si>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</si>
  <si>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</si>
  <si>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</si>
  <si>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</si>
  <si>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</si>
  <si>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</si>
  <si>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</si>
  <si>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</si>
  <si>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</si>
  <si>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</si>
  <si>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</si>
  <si>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</si>
  <si>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</si>
  <si>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</si>
  <si>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</si>
  <si>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</si>
  <si>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</si>
  <si>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</si>
  <si>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</si>
  <si>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</si>
  <si>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</si>
  <si>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</si>
  <si>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</si>
  <si>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</si>
  <si>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</si>
  <si>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</si>
  <si>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</si>
  <si>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</si>
  <si>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</si>
  <si>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</si>
  <si>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</si>
  <si>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</si>
  <si>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</si>
  <si>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</si>
  <si>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</si>
  <si>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</si>
  <si>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</si>
  <si>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</si>
  <si>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</si>
  <si>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</si>
  <si>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</si>
  <si>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</si>
  <si>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</si>
  <si>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</si>
  <si>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</si>
  <si>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</si>
  <si>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</si>
  <si>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</si>
  <si>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</si>
  <si>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</si>
  <si>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</si>
  <si>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</si>
  <si>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</si>
  <si>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</si>
  <si>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</si>
  <si>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</si>
  <si>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</si>
  <si>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</si>
  <si>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</si>
  <si>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</si>
  <si>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</si>
  <si>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</si>
  <si>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</si>
  <si>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</si>
  <si>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</si>
  <si>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</si>
  <si>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</si>
  <si>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</si>
  <si>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</si>
  <si>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</si>
  <si>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</si>
  <si>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</si>
  <si>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</si>
  <si>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</si>
  <si>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</si>
  <si>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</si>
  <si>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</si>
  <si>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</si>
  <si>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</si>
  <si>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</si>
  <si>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</si>
  <si>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</si>
  <si>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</si>
  <si>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</si>
  <si>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</si>
  <si>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</si>
  <si>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</si>
  <si>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</si>
  <si>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</si>
  <si>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</si>
  <si>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</si>
  <si>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</si>
  <si>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</si>
  <si>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</si>
  <si>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</si>
  <si>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</si>
  <si>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</si>
  <si>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</si>
  <si>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</si>
  <si>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</si>
  <si>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</si>
  <si>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</si>
  <si>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</si>
  <si>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</si>
  <si>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</si>
  <si>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</si>
  <si>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</si>
  <si>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</si>
  <si>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</si>
  <si>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</si>
  <si>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</si>
  <si>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</si>
  <si>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</si>
  <si>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</si>
  <si>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</si>
  <si>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</si>
  <si>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</si>
  <si>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</si>
  <si>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</si>
  <si>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</si>
  <si>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</si>
  <si>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</si>
  <si>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</si>
  <si>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</si>
  <si>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</si>
  <si>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</si>
  <si>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</si>
  <si>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</si>
  <si>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</si>
  <si>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</si>
  <si>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</si>
  <si>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</si>
  <si>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</si>
  <si>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</si>
  <si>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</si>
  <si>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</si>
  <si>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</si>
  <si>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</si>
  <si>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</si>
  <si>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</si>
  <si>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</si>
  <si>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</si>
  <si>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</si>
  <si>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</si>
  <si>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</si>
  <si>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</si>
  <si>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</si>
  <si>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</si>
  <si>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</si>
  <si>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</si>
  <si>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</si>
  <si>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</si>
  <si>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</si>
  <si>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</si>
  <si>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</si>
  <si>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</si>
  <si>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</si>
  <si>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</si>
  <si>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</si>
  <si>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</si>
  <si>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</si>
  <si>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</si>
  <si>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</si>
  <si>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</si>
  <si>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</si>
  <si>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</si>
  <si>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</si>
  <si>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</si>
  <si>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</si>
  <si>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</si>
  <si>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</si>
  <si>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</si>
  <si>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</si>
  <si>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</si>
  <si>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</si>
  <si>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</si>
  <si>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</si>
  <si>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</si>
  <si>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</si>
  <si>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</si>
  <si>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</si>
  <si>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</si>
  <si>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</si>
  <si>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</si>
  <si>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</si>
  <si>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</si>
  <si>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</si>
  <si>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</si>
  <si>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</si>
  <si>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</si>
  <si>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</si>
  <si>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</si>
  <si>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</si>
  <si>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</si>
  <si>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</si>
  <si>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</si>
  <si>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</si>
  <si>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</si>
  <si>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</si>
  <si>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</si>
  <si>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</si>
  <si>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</si>
  <si>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</si>
  <si>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</si>
  <si>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</si>
  <si>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</si>
  <si>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</si>
  <si>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</si>
  <si>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</si>
  <si>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</si>
  <si>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</si>
  <si>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</si>
  <si>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</si>
  <si>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</si>
  <si>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</si>
  <si>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</si>
  <si>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</si>
  <si>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</si>
  <si>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</si>
  <si>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</si>
  <si>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</si>
  <si>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</si>
  <si>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</si>
  <si>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</si>
  <si>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</si>
  <si>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</si>
  <si>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</si>
  <si>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</si>
  <si>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</si>
  <si>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</si>
  <si>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</si>
  <si>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</si>
  <si>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</si>
  <si>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</si>
  <si>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</si>
  <si>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</si>
  <si>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</si>
  <si>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</si>
  <si>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</si>
  <si>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</si>
  <si>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</si>
  <si>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</si>
  <si>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</si>
  <si>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</si>
  <si>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</si>
  <si>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</si>
  <si>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</si>
  <si>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</si>
  <si>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</si>
  <si>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</si>
  <si>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</si>
  <si>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</si>
  <si>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</si>
  <si>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</si>
  <si>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</si>
  <si>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</si>
  <si>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</si>
  <si>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</si>
  <si>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</si>
  <si>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</si>
  <si>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</si>
  <si>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</si>
  <si>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</si>
  <si>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</si>
  <si>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</si>
  <si>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</si>
  <si>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</si>
  <si>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</si>
  <si>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</si>
  <si>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</si>
  <si>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</si>
  <si>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</si>
  <si>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</si>
  <si>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</si>
  <si>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</si>
  <si>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</si>
  <si>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</si>
  <si>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</si>
  <si>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</si>
  <si>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</si>
  <si>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</si>
  <si>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</si>
  <si>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</si>
  <si>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</si>
  <si>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</si>
  <si>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</si>
  <si>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</si>
  <si>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</si>
  <si>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</si>
  <si>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</si>
  <si>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</si>
  <si>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</si>
  <si>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</si>
  <si>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</si>
  <si>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</si>
  <si>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</si>
  <si>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</si>
  <si>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</si>
  <si>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</si>
  <si>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</si>
  <si>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</si>
  <si>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</si>
  <si>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</si>
  <si>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</si>
  <si>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</si>
  <si>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</si>
  <si>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</si>
  <si>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</si>
  <si>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</si>
  <si>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</si>
  <si>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</si>
  <si>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</si>
  <si>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</si>
  <si>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</si>
  <si>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</si>
  <si>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</si>
  <si>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</si>
  <si>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</si>
  <si>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</si>
  <si>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</si>
  <si>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</si>
  <si>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</si>
  <si>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</si>
  <si>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</si>
  <si>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</si>
  <si>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</si>
  <si>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</si>
  <si>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</si>
  <si>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</si>
  <si>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</si>
  <si>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</si>
  <si>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</si>
  <si>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</si>
  <si>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</si>
  <si>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</si>
  <si>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</si>
  <si>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</si>
  <si>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</si>
  <si>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</si>
  <si>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</si>
  <si>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</si>
  <si>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</si>
  <si>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4",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</si>
  <si>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</si>
  <si>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</si>
  <si>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</si>
  <si>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</si>
  <si>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</si>
  <si>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</si>
  <si>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</si>
  <si>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</si>
  <si>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</si>
  <si>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</si>
  <si>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</si>
  <si>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</si>
  <si>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</si>
  <si>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</si>
  <si>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</si>
  <si>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</si>
  <si>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</si>
  <si>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</si>
  <si>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</si>
  <si>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</si>
  <si>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</si>
  <si>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</si>
  <si>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</si>
  <si>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</si>
  <si>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</si>
  <si>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</si>
  <si>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</si>
  <si>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</si>
  <si>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</si>
  <si>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</si>
  <si>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</si>
  <si>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</si>
  <si>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</si>
  <si>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</si>
  <si>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</si>
  <si>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</si>
  <si>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</si>
  <si>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</si>
  <si>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</si>
  <si>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</si>
  <si>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</si>
  <si>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</si>
  <si>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</si>
  <si>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</si>
  <si>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</si>
  <si>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</si>
  <si>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</si>
  <si>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</si>
  <si>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</si>
  <si>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</si>
  <si>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</si>
  <si>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</si>
  <si>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</si>
  <si>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</si>
  <si>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</si>
  <si>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</si>
  <si>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</si>
  <si>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</si>
  <si>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</si>
  <si>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</si>
  <si>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</si>
  <si>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</si>
  <si>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</si>
  <si>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</si>
  <si>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</si>
  <si>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</si>
  <si>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</si>
  <si>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</si>
  <si>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</si>
  <si>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</si>
  <si>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</si>
  <si>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</si>
  <si>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</si>
  <si>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</si>
  <si>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</si>
  <si>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</si>
  <si>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</si>
  <si>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</si>
  <si>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</si>
  <si>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</si>
  <si>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</si>
  <si>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</si>
  <si>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</si>
  <si>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</si>
  <si>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</si>
  <si>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</si>
  <si>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</si>
  <si>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</si>
  <si>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</si>
  <si>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</si>
  <si>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</si>
  <si>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</si>
  <si>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</si>
  <si>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</si>
  <si>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</si>
  <si>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</si>
  <si>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</si>
  <si>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</si>
  <si>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</si>
  <si>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</si>
  <si>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</si>
  <si>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</si>
  <si>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</si>
  <si>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</si>
  <si>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</si>
  <si>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</si>
  <si>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</si>
  <si>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</si>
  <si>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</si>
  <si>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</si>
  <si>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</si>
  <si>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</si>
  <si>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</si>
  <si>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</si>
  <si>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</si>
  <si>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</si>
  <si>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</si>
  <si>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</si>
  <si>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</si>
  <si>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</si>
  <si>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</si>
  <si>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</si>
  <si>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</si>
  <si>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</si>
  <si>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</si>
  <si>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</si>
  <si>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</si>
  <si>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</si>
  <si>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</si>
  <si>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</si>
  <si>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</si>
  <si>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</si>
  <si>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</si>
  <si>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</si>
  <si>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</si>
  <si>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</si>
  <si>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</si>
  <si>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</si>
  <si>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</si>
  <si>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</si>
  <si>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</si>
  <si>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</si>
  <si>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75/ DE 85 MM (NBR 10351)                                                                                                                                                                                                                                                                                                                                                                                                                                                  </t>
  </si>
  <si>
    <t xml:space="preserve">EXTREMIDADE PVC PBA, PF, JE, DN 100 / DE 110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</si>
  <si>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</si>
  <si>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</si>
  <si>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</si>
  <si>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</si>
  <si>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</si>
  <si>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</si>
  <si>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</si>
  <si>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</si>
  <si>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</si>
  <si>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</si>
  <si>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</si>
  <si>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</si>
  <si>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</si>
  <si>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</si>
  <si>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</si>
  <si>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</si>
  <si>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</si>
  <si>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</si>
  <si>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</si>
  <si>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</si>
  <si>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</si>
  <si>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</si>
  <si>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</si>
  <si>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</si>
  <si>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</si>
  <si>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</si>
  <si>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</si>
  <si>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</si>
  <si>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</si>
  <si>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</si>
  <si>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</si>
  <si>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</si>
  <si>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</si>
  <si>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</si>
  <si>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</si>
  <si>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</si>
  <si>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</si>
  <si>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</si>
  <si>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</si>
  <si>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</si>
  <si>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</si>
  <si>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</si>
  <si>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</si>
  <si>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</si>
  <si>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</si>
  <si>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</si>
  <si>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</si>
  <si>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</si>
  <si>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</si>
  <si>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</si>
  <si>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</si>
  <si>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</si>
  <si>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</si>
  <si>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</si>
  <si>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</si>
  <si>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</si>
  <si>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</si>
  <si>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</si>
  <si>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</si>
  <si>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</si>
  <si>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</si>
  <si>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</si>
  <si>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</si>
  <si>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</si>
  <si>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</si>
  <si>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</si>
  <si>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</si>
  <si>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</si>
  <si>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</si>
  <si>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</si>
  <si>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</si>
  <si>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</si>
  <si>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</si>
  <si>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</si>
  <si>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</si>
  <si>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</si>
  <si>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CENTO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</si>
  <si>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</si>
  <si>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</si>
  <si>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</si>
  <si>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</si>
  <si>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</si>
  <si>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</si>
  <si>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</si>
  <si>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</si>
  <si>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</si>
  <si>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</si>
  <si>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</si>
  <si>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</si>
  <si>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</si>
  <si>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</si>
  <si>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</si>
  <si>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</si>
  <si>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</si>
  <si>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</si>
  <si>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</si>
  <si>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</si>
  <si>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</si>
  <si>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</si>
  <si>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</si>
  <si>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</si>
  <si>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</si>
  <si>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</si>
  <si>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</si>
  <si>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</si>
  <si>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</si>
  <si>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</si>
  <si>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</si>
  <si>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</si>
  <si>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</si>
  <si>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</si>
  <si>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</si>
  <si>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</si>
  <si>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</si>
  <si>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</si>
  <si>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</si>
  <si>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</si>
  <si>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</si>
  <si>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</si>
  <si>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</si>
  <si>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</si>
  <si>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</si>
  <si>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</si>
  <si>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</si>
  <si>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</si>
  <si>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</si>
  <si>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</si>
  <si>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</si>
  <si>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</si>
  <si>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</si>
  <si>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</si>
  <si>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</si>
  <si>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</si>
  <si>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</si>
  <si>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</si>
  <si>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</si>
  <si>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</si>
  <si>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</si>
  <si>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</si>
  <si>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</si>
  <si>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</si>
  <si>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</si>
  <si>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</si>
  <si>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</si>
  <si>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</si>
  <si>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</si>
  <si>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</si>
  <si>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</si>
  <si>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</si>
  <si>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</si>
  <si>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</si>
  <si>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</si>
  <si>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</si>
  <si>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</si>
  <si>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</si>
  <si>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</si>
  <si>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</si>
  <si>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</si>
  <si>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</si>
  <si>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</si>
  <si>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</si>
  <si>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</si>
  <si>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</si>
  <si>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</si>
  <si>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</si>
  <si>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</si>
  <si>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</si>
  <si>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</si>
  <si>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</si>
  <si>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</si>
  <si>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</si>
  <si>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</si>
  <si>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</si>
  <si>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</si>
  <si>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</si>
  <si>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</si>
  <si>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</si>
  <si>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</si>
  <si>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</si>
  <si>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</si>
  <si>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</si>
  <si>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</si>
  <si>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</si>
  <si>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</si>
  <si>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</si>
  <si>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</si>
  <si>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</si>
  <si>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</si>
  <si>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</si>
  <si>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</si>
  <si>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</si>
  <si>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</si>
  <si>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</si>
  <si>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</si>
  <si>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</si>
  <si>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</si>
  <si>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</si>
  <si>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</si>
  <si>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</si>
  <si>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</si>
  <si>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</si>
  <si>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</si>
  <si>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</si>
  <si>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</si>
  <si>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</si>
  <si>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SC25KG</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</si>
  <si>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</si>
  <si>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</si>
  <si>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</si>
  <si>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</si>
  <si>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</si>
  <si>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</si>
  <si>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</si>
  <si>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</si>
  <si>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</si>
  <si>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</si>
  <si>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</si>
  <si>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</si>
  <si>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</si>
  <si>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</si>
  <si>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</si>
  <si>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</si>
  <si>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</si>
  <si>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</si>
  <si>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</si>
  <si>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</si>
  <si>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</si>
  <si>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</si>
  <si>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</si>
  <si>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</si>
  <si>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</si>
  <si>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</si>
  <si>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</si>
  <si>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</si>
  <si>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</si>
  <si>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</si>
  <si>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</si>
  <si>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</si>
  <si>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</si>
  <si>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</si>
  <si>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</si>
  <si>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</si>
  <si>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</si>
  <si>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</si>
  <si>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</si>
  <si>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</si>
  <si>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</si>
  <si>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</si>
  <si>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</si>
  <si>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</si>
  <si>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</si>
  <si>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</si>
  <si>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</si>
  <si>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</si>
  <si>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</si>
  <si>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</si>
  <si>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</si>
  <si>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</si>
  <si>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</si>
  <si>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</si>
  <si>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</si>
  <si>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</si>
  <si>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</si>
  <si>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</si>
  <si>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</si>
  <si>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</si>
  <si>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</si>
  <si>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</si>
  <si>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</si>
  <si>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</si>
  <si>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</si>
  <si>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</si>
  <si>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</si>
  <si>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</si>
  <si>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</si>
  <si>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</si>
  <si>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</si>
  <si>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</si>
  <si>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</si>
  <si>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</si>
  <si>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</si>
  <si>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</si>
  <si>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</si>
  <si>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</si>
  <si>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</si>
  <si>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</si>
  <si>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</si>
  <si>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</si>
  <si>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</si>
  <si>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</si>
  <si>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</si>
  <si>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</si>
  <si>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</si>
  <si>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</si>
  <si>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</si>
  <si>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</si>
  <si>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</si>
  <si>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</si>
  <si>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</si>
  <si>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</si>
  <si>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</si>
  <si>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</si>
  <si>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</si>
  <si>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</si>
  <si>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</si>
  <si>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</si>
  <si>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</si>
  <si>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</si>
  <si>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</si>
  <si>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</si>
  <si>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</si>
  <si>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</si>
  <si>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</si>
  <si>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</si>
  <si>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</si>
  <si>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</si>
  <si>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</si>
  <si>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</si>
  <si>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</si>
  <si>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</si>
  <si>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</si>
  <si>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</si>
  <si>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</si>
  <si>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</si>
  <si>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</si>
  <si>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</si>
  <si>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</si>
  <si>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</si>
  <si>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PERFIL 25, 120 X 150 CM (A X L), 4 FLS, BANDEIRA COM BASCULA,  ACABAMENTO BRANCO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</si>
  <si>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</si>
  <si>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SEM GUARNICAO/ALIZAR                                                                                                                                                                                                                                                                                                                                   </t>
  </si>
  <si>
    <t xml:space="preserve">JANELA DE CORRER, EM ALUMINIO PERFIL 25, 100 X 120 CM (A X L), 2 FLS MOVEIS,  SEM BANDEIRA, ACABAMENTO BRANCO OU BRILHANTE, BATENTE DE 6 A 7 CM, COM VIDRO, SEM GUARNICAO                                                                                                                                                                                                                                                                                                                                 </t>
  </si>
  <si>
    <t xml:space="preserve">JANELA DE CORRER, EM ALUMINIO PERFIL 25, 100 X 150 CM (A X L), 2 FLS MOVEIS,  SEM BANDEIRA, ACABAMENTO BRANCO OU BRILHANTE, BATENTE DE 6 A 7 CM, COM VIDRO, SEM GUARNICAO                                                                                                                                                                                                                                                                                                                                 </t>
  </si>
  <si>
    <t xml:space="preserve">JANELA DE CORRER, EM ALUMINIO PERFIL 25, 100 X 150 CM (A X L), 4 FLS MOVEIS, SEM BANDEIRA, ACABAMENTO BRANCO OU BRILHANTE, BATENTE DE 6 A 7 CM, COM VIDRO,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</si>
  <si>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</si>
  <si>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</si>
  <si>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</si>
  <si>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</si>
  <si>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</si>
  <si>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</si>
  <si>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</si>
  <si>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SEM GUARNICAO/ALIZAR                                                                                                                                                                                                                                                                                                                                                          </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</si>
  <si>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</si>
  <si>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SEM GUARNICAO/ALIZAR                                                                                                                                                                                                                                                                                               </t>
  </si>
  <si>
    <t xml:space="preserve">JANELA VENEZIANA DE CORRER, EM ALUMINIO PERFIL 25, 100 X 150 CM (A X L), 6 FLS (4 VENEZIANAS E 2 VIDROS), SEM BANDEIRA, ACABAMENTO BRANCO OU BRILHANTE, BATENTE DE 8 A 9 CM, COM VIDRO,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</si>
  <si>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</si>
  <si>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</si>
  <si>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</si>
  <si>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</si>
  <si>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</si>
  <si>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</si>
  <si>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</si>
  <si>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</si>
  <si>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</si>
  <si>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</si>
  <si>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</si>
  <si>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</si>
  <si>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</si>
  <si>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</si>
  <si>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</si>
  <si>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</si>
  <si>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</si>
  <si>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</si>
  <si>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</si>
  <si>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</si>
  <si>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</si>
  <si>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</si>
  <si>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</si>
  <si>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</si>
  <si>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</si>
  <si>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</si>
  <si>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</si>
  <si>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</si>
  <si>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</si>
  <si>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</si>
  <si>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</si>
  <si>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</si>
  <si>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</si>
  <si>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</si>
  <si>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</si>
  <si>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</si>
  <si>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</si>
  <si>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</si>
  <si>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</si>
  <si>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</si>
  <si>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</si>
  <si>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</si>
  <si>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</si>
  <si>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</si>
  <si>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</si>
  <si>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</si>
  <si>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</si>
  <si>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</si>
  <si>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</si>
  <si>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</si>
  <si>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</si>
  <si>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</si>
  <si>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</si>
  <si>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</si>
  <si>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</si>
  <si>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</si>
  <si>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</si>
  <si>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</si>
  <si>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</si>
  <si>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</si>
  <si>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</si>
  <si>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</si>
  <si>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</si>
  <si>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</si>
  <si>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</si>
  <si>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</si>
  <si>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</si>
  <si>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</si>
  <si>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</si>
  <si>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</si>
  <si>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</si>
  <si>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</si>
  <si>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</si>
  <si>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</si>
  <si>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</si>
  <si>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</si>
  <si>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</si>
  <si>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</si>
  <si>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</si>
  <si>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</si>
  <si>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</si>
  <si>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</si>
  <si>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</si>
  <si>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</si>
  <si>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</si>
  <si>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</si>
  <si>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</si>
  <si>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</si>
  <si>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</si>
  <si>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</si>
  <si>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</si>
  <si>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</si>
  <si>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</si>
  <si>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</si>
  <si>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</si>
  <si>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</si>
  <si>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</si>
  <si>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</si>
  <si>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</si>
  <si>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</si>
  <si>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</si>
  <si>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</si>
  <si>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</si>
  <si>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</si>
  <si>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</si>
  <si>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</si>
  <si>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</si>
  <si>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</si>
  <si>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</si>
  <si>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</si>
  <si>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</si>
  <si>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</si>
  <si>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</si>
  <si>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</si>
  <si>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</si>
  <si>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</si>
  <si>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</si>
  <si>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</si>
  <si>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</si>
  <si>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</si>
  <si>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</si>
  <si>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</si>
  <si>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</si>
  <si>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</si>
  <si>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</si>
  <si>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</si>
  <si>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</si>
  <si>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</si>
  <si>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</si>
  <si>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</si>
  <si>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</si>
  <si>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</si>
  <si>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</si>
  <si>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</si>
  <si>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</si>
  <si>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</si>
  <si>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</si>
  <si>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</si>
  <si>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</si>
  <si>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</si>
  <si>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</si>
  <si>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</si>
  <si>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</si>
  <si>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</si>
  <si>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</si>
  <si>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</si>
  <si>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</si>
  <si>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</si>
  <si>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</si>
  <si>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</si>
  <si>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</si>
  <si>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</si>
  <si>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</si>
  <si>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</si>
  <si>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</si>
  <si>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</si>
  <si>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</si>
  <si>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</si>
  <si>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</si>
  <si>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</si>
  <si>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</si>
  <si>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</si>
  <si>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</si>
  <si>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</si>
  <si>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</si>
  <si>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</si>
  <si>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</si>
  <si>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</si>
  <si>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</si>
  <si>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</si>
  <si>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</si>
  <si>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</si>
  <si>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</si>
  <si>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</si>
  <si>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</si>
  <si>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</si>
  <si>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</si>
  <si>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</si>
  <si>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</si>
  <si>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</si>
  <si>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</si>
  <si>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</si>
  <si>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</si>
  <si>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</si>
  <si>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</si>
  <si>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</si>
  <si>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</si>
  <si>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</si>
  <si>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</si>
  <si>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</si>
  <si>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</si>
  <si>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</si>
  <si>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</si>
  <si>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</si>
  <si>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</si>
  <si>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</si>
  <si>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</si>
  <si>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</si>
  <si>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</si>
  <si>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</si>
  <si>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</si>
  <si>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</si>
  <si>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</si>
  <si>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</si>
  <si>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</si>
  <si>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</si>
  <si>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</si>
  <si>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</si>
  <si>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</si>
  <si>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</si>
  <si>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</si>
  <si>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</si>
  <si>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</si>
  <si>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</si>
  <si>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</si>
  <si>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</si>
  <si>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</si>
  <si>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</si>
  <si>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</si>
  <si>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</si>
  <si>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</si>
  <si>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</si>
  <si>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</si>
  <si>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</si>
  <si>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</si>
  <si>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</si>
  <si>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</si>
  <si>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</si>
  <si>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</si>
  <si>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</si>
  <si>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</si>
  <si>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</si>
  <si>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</si>
  <si>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</si>
  <si>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</si>
  <si>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</si>
  <si>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</si>
  <si>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</si>
  <si>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</si>
  <si>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</si>
  <si>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</si>
  <si>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</si>
  <si>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</si>
  <si>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</si>
  <si>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</si>
  <si>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</si>
  <si>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</si>
  <si>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</si>
  <si>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</si>
  <si>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</si>
  <si>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</si>
  <si>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</si>
  <si>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</si>
  <si>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</si>
  <si>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</si>
  <si>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</si>
  <si>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</si>
  <si>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</si>
  <si>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</si>
  <si>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</si>
  <si>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</si>
  <si>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</si>
  <si>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</si>
  <si>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</si>
  <si>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</si>
  <si>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</si>
  <si>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</si>
  <si>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</si>
  <si>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</si>
  <si>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</si>
  <si>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</si>
  <si>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</si>
  <si>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</si>
  <si>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</si>
  <si>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</si>
  <si>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</si>
  <si>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X ALTURA DE 2,0 M POR PAINEL, INCLUINDO DIAGONAIS EM X, BARRAS DE LIGACAO, SAPATAS E DEMAIS ITENS NECESSARIOS A MONTAGEM (NAO INCLUI INSTALACAO)                                                                                                                                                                                                                                                                                           </t>
  </si>
  <si>
    <t>M2XMES</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</si>
  <si>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</si>
  <si>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</si>
  <si>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</si>
  <si>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</si>
  <si>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</si>
  <si>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</si>
  <si>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</si>
  <si>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</si>
  <si>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</si>
  <si>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</si>
  <si>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</si>
  <si>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</si>
  <si>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</si>
  <si>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</si>
  <si>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</si>
  <si>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</si>
  <si>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</si>
  <si>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</si>
  <si>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UNXMES</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</si>
  <si>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</si>
  <si>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</si>
  <si>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</si>
  <si>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</si>
  <si>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</si>
  <si>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</si>
  <si>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</si>
  <si>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</si>
  <si>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</si>
  <si>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</si>
  <si>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</si>
  <si>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</si>
  <si>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</si>
  <si>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</si>
  <si>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</si>
  <si>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</si>
  <si>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</si>
  <si>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</si>
  <si>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</si>
  <si>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</si>
  <si>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</si>
  <si>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</si>
  <si>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</si>
  <si>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</si>
  <si>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</si>
  <si>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</si>
  <si>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</si>
  <si>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</si>
  <si>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</si>
  <si>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</si>
  <si>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</si>
  <si>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</si>
  <si>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</si>
  <si>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FECHADA P/ ILUMINACAO PUBLICA, TIPO ABL 50/F OU EQUIV, P/ LAMPADA A VAPOR DE MERCURIO 400W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</si>
  <si>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</si>
  <si>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</si>
  <si>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</si>
  <si>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</si>
  <si>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</si>
  <si>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</si>
  <si>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</si>
  <si>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</si>
  <si>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</si>
  <si>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</si>
  <si>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</si>
  <si>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</si>
  <si>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</si>
  <si>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</si>
  <si>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</si>
  <si>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</si>
  <si>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</si>
  <si>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</si>
  <si>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</si>
  <si>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</si>
  <si>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</si>
  <si>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</si>
  <si>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</si>
  <si>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</si>
  <si>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</si>
  <si>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</si>
  <si>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</si>
  <si>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</si>
  <si>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</si>
  <si>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</si>
  <si>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</si>
  <si>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</si>
  <si>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</si>
  <si>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</si>
  <si>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</si>
  <si>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</si>
  <si>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</si>
  <si>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</si>
  <si>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</si>
  <si>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</si>
  <si>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</si>
  <si>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</si>
  <si>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</si>
  <si>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</si>
  <si>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</si>
  <si>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</si>
  <si>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</si>
  <si>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</si>
  <si>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</si>
  <si>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</si>
  <si>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</si>
  <si>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</si>
  <si>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</si>
  <si>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</si>
  <si>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</si>
  <si>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</si>
  <si>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</si>
  <si>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</si>
  <si>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</si>
  <si>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</si>
  <si>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</si>
  <si>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</si>
  <si>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</si>
  <si>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</si>
  <si>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</si>
  <si>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</si>
  <si>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</si>
  <si>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</si>
  <si>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</si>
  <si>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</si>
  <si>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</si>
  <si>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</si>
  <si>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</si>
  <si>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</si>
  <si>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</si>
  <si>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</si>
  <si>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</si>
  <si>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</si>
  <si>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</si>
  <si>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</si>
  <si>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</si>
  <si>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</si>
  <si>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</si>
  <si>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</si>
  <si>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</si>
  <si>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</si>
  <si>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</si>
  <si>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</si>
  <si>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</si>
  <si>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</si>
  <si>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</si>
  <si>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</si>
  <si>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</si>
  <si>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</si>
  <si>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</si>
  <si>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</si>
  <si>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</si>
  <si>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</si>
  <si>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</si>
  <si>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</si>
  <si>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</si>
  <si>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</si>
  <si>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</si>
  <si>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</si>
  <si>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</si>
  <si>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</si>
  <si>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</si>
  <si>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</si>
  <si>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</si>
  <si>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</si>
  <si>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</si>
  <si>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</si>
  <si>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</si>
  <si>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</si>
  <si>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</si>
  <si>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</si>
  <si>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</si>
  <si>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</si>
  <si>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</si>
  <si>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</si>
  <si>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</si>
  <si>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</si>
  <si>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</si>
  <si>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</si>
  <si>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</si>
  <si>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</si>
  <si>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</si>
  <si>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</si>
  <si>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</si>
  <si>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</si>
  <si>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</si>
  <si>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</si>
  <si>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</si>
  <si>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</si>
  <si>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</si>
  <si>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</si>
  <si>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</si>
  <si>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</si>
  <si>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</si>
  <si>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</si>
  <si>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</si>
  <si>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</si>
  <si>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</si>
  <si>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</si>
  <si>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</si>
  <si>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</si>
  <si>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</si>
  <si>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</si>
  <si>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</si>
  <si>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</si>
  <si>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</si>
  <si>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</si>
  <si>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</si>
  <si>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</si>
  <si>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</si>
  <si>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</si>
  <si>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</si>
  <si>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</si>
  <si>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</si>
  <si>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</si>
  <si>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</si>
  <si>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</si>
  <si>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</si>
  <si>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</si>
  <si>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</si>
  <si>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</si>
  <si>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</si>
  <si>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</si>
  <si>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</si>
  <si>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</si>
  <si>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</si>
  <si>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</si>
  <si>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</si>
  <si>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</si>
  <si>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</si>
  <si>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</si>
  <si>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</si>
  <si>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</si>
  <si>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</si>
  <si>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</si>
  <si>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</si>
  <si>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</si>
  <si>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</si>
  <si>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</si>
  <si>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</si>
  <si>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</si>
  <si>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</si>
  <si>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</si>
  <si>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</si>
  <si>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</si>
  <si>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</si>
  <si>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</si>
  <si>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</si>
  <si>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</si>
  <si>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</si>
  <si>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</si>
  <si>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</si>
  <si>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</si>
  <si>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</si>
  <si>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</si>
  <si>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</si>
  <si>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</si>
  <si>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</si>
  <si>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</si>
  <si>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</si>
  <si>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</si>
  <si>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</si>
  <si>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</si>
  <si>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</si>
  <si>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</si>
  <si>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</si>
  <si>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</si>
  <si>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</si>
  <si>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</si>
  <si>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</si>
  <si>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</si>
  <si>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</si>
  <si>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</si>
  <si>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</si>
  <si>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</si>
  <si>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</si>
  <si>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</si>
  <si>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</si>
  <si>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</si>
  <si>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</si>
  <si>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</si>
  <si>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</si>
  <si>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</si>
  <si>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</si>
  <si>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</si>
  <si>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</si>
  <si>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</si>
  <si>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</si>
  <si>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</si>
  <si>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</si>
  <si>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</si>
  <si>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</si>
  <si>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</si>
  <si>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</si>
  <si>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</si>
  <si>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</si>
  <si>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</si>
  <si>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</si>
  <si>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</si>
  <si>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</si>
  <si>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</si>
  <si>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</si>
  <si>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</si>
  <si>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</si>
  <si>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</si>
  <si>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</si>
  <si>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</si>
  <si>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</si>
  <si>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</si>
  <si>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</si>
  <si>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</si>
  <si>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</si>
  <si>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</si>
  <si>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</si>
  <si>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</si>
  <si>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</si>
  <si>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</si>
  <si>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</si>
  <si>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</si>
  <si>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</si>
  <si>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</si>
  <si>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</si>
  <si>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</si>
  <si>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</si>
  <si>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</si>
  <si>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</si>
  <si>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</si>
  <si>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</si>
  <si>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</si>
  <si>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</si>
  <si>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</si>
  <si>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</si>
  <si>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</si>
  <si>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</si>
  <si>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</si>
  <si>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</si>
  <si>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</si>
  <si>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</si>
  <si>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</si>
  <si>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</si>
  <si>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</si>
  <si>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</si>
  <si>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</si>
  <si>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</si>
  <si>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</si>
  <si>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</si>
  <si>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</si>
  <si>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</si>
  <si>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</si>
  <si>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</si>
  <si>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</si>
  <si>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</si>
  <si>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</si>
  <si>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</si>
  <si>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</si>
  <si>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</si>
  <si>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</si>
  <si>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</si>
  <si>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</si>
  <si>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</si>
  <si>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</si>
  <si>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</si>
  <si>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</si>
  <si>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</si>
  <si>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</si>
  <si>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</si>
  <si>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</si>
  <si>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</si>
  <si>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</si>
  <si>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</si>
  <si>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</si>
  <si>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</si>
  <si>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</si>
  <si>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</si>
  <si>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</si>
  <si>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</si>
  <si>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</si>
  <si>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</si>
  <si>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</si>
  <si>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</si>
  <si>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</si>
  <si>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</si>
  <si>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</si>
  <si>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</si>
  <si>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</si>
  <si>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</si>
  <si>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</si>
  <si>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</si>
  <si>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</si>
  <si>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</si>
  <si>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</si>
  <si>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</si>
  <si>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</si>
  <si>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</si>
  <si>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</si>
  <si>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</si>
  <si>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</si>
  <si>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</si>
  <si>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</si>
  <si>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</si>
  <si>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</si>
  <si>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</si>
  <si>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</si>
  <si>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</si>
  <si>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</si>
  <si>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</si>
  <si>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</si>
  <si>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</si>
  <si>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</si>
  <si>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</si>
  <si>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</si>
  <si>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</si>
  <si>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</si>
  <si>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</si>
  <si>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</si>
  <si>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</si>
  <si>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</si>
  <si>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</si>
  <si>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</si>
  <si>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</si>
  <si>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</si>
  <si>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</si>
  <si>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</si>
  <si>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</si>
  <si>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</si>
  <si>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</si>
  <si>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</si>
  <si>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</si>
  <si>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</si>
  <si>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</si>
  <si>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</si>
  <si>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</si>
  <si>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</si>
  <si>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INDICUDUAL, SIFONADO, LOUCA BRANCA, SEM COMPLEMENTOS                                                                                                                                                                                                                                                                                                                                                                                                                                             </t>
  </si>
  <si>
    <t xml:space="preserve">MICTORIO INDIVIDUAL ACO INOX (AISI 304), E = 0,8 MM, DE *50  X 45  X 35* (C X A X P)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</si>
  <si>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</si>
  <si>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</si>
  <si>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</si>
  <si>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</si>
  <si>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</si>
  <si>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</si>
  <si>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</si>
  <si>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</si>
  <si>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</si>
  <si>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</si>
  <si>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</si>
  <si>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</si>
  <si>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</si>
  <si>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</si>
  <si>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</si>
  <si>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</si>
  <si>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</si>
  <si>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</si>
  <si>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</si>
  <si>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</si>
  <si>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</si>
  <si>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</si>
  <si>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</si>
  <si>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</si>
  <si>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</si>
  <si>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</si>
  <si>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</si>
  <si>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</si>
  <si>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</si>
  <si>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</si>
  <si>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</si>
  <si>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</si>
  <si>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</si>
  <si>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</si>
  <si>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</si>
  <si>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</si>
  <si>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</si>
  <si>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</si>
  <si>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</si>
  <si>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</si>
  <si>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</si>
  <si>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</si>
  <si>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</si>
  <si>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</si>
  <si>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</si>
  <si>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</si>
  <si>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</si>
  <si>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</si>
  <si>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</si>
  <si>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</si>
  <si>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</si>
  <si>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</si>
  <si>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</si>
  <si>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</si>
  <si>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</si>
  <si>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</si>
  <si>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</si>
  <si>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</si>
  <si>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</si>
  <si>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</si>
  <si>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</si>
  <si>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</si>
  <si>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</si>
  <si>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</si>
  <si>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</si>
  <si>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</si>
  <si>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</si>
  <si>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</si>
  <si>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</si>
  <si>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</si>
  <si>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</si>
  <si>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</si>
  <si>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</si>
  <si>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</si>
  <si>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</si>
  <si>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</si>
  <si>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</si>
  <si>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</si>
  <si>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</si>
  <si>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</si>
  <si>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</si>
  <si>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</si>
  <si>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</si>
  <si>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</si>
  <si>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</si>
  <si>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</si>
  <si>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</si>
  <si>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</si>
  <si>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</si>
  <si>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</si>
  <si>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</si>
  <si>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</si>
  <si>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</si>
  <si>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</si>
  <si>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</si>
  <si>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</si>
  <si>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</si>
  <si>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</si>
  <si>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</si>
  <si>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</si>
  <si>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</si>
  <si>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</si>
  <si>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</si>
  <si>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</si>
  <si>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</si>
  <si>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</si>
  <si>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</si>
  <si>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</si>
  <si>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</si>
  <si>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</si>
  <si>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</si>
  <si>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</si>
  <si>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</si>
  <si>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</si>
  <si>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</si>
  <si>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</si>
  <si>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</si>
  <si>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</si>
  <si>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</si>
  <si>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COMBUSTIVEL BPF A GRANEL                                                                                                                                                                                                                                                                                                                                                                                                                                                                             </t>
  </si>
  <si>
    <t xml:space="preserve">OLEO DIESEL COMBUSTIVEL COMUM                                                                                                                                                                                                                                                                                                                                                                                                                                                                             </t>
  </si>
  <si>
    <t xml:space="preserve">OLEO LUBRIFICANTE PARA MOTORES DE EQUIPAMENTOS PESADOS (CAMINHOES, TRATORES, RETROS E ETC)                                                                                                                                                                                                                                                                                                                                                                                                                </t>
  </si>
  <si>
    <t xml:space="preserve">OLHO MAGICO PARA PORTAS, EM LATAO, COM LENTE DE POLICARBONATO, ANGULO DE *200* GRAUS, ESPESSURA ENTRE *25 E 46* MM, INCLUINDO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</si>
  <si>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</si>
  <si>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</si>
  <si>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</si>
  <si>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</si>
  <si>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t>
  </si>
  <si>
    <t xml:space="preserve">OPERADOR DE BETONEIRA ESTACIONARIA / MISTURADOR (MENSALISTA)                                                                                                                                                                                                                                                                                                                                                                                                                                              </t>
  </si>
  <si>
    <t xml:space="preserve">OPERADOR DE COMPRESSOR DE AR OU COMPRESSORISTA                                                                                                                                                                                                                                                                                                                                                                                                                                                            </t>
  </si>
  <si>
    <t xml:space="preserve">OPERADOR DE COMPRESSOR DE AR OU COMPRESSORISTA (MENSALISTA)                                                                                                                                                                                                                                                                                                                                                                                                                                               </t>
  </si>
  <si>
    <t xml:space="preserve">OPERADOR DE DEMARCADORA DE FAIXAS DE TRAFEGO (MENSALISTA)                                                                                                                                                                                                                                                                                                                                                                                                                                                 </t>
  </si>
  <si>
    <t xml:space="preserve">OPERADOR DE DEMARCADORA DE FAIXAS DE TRAFEGO HORISTA                                                                                                                                                                                                                                                                                                                                                                                                                                                      </t>
  </si>
  <si>
    <t xml:space="preserve">OPERADOR DE ESCAVADEIRA                                                                                                                                                                                                                                                                                                                                                                                                                                                                                   </t>
  </si>
  <si>
    <t xml:space="preserve">OPERADOR DE ESCAVADEIRA (MENSALISTA)                                                                                                                                                                                                                                                                                                                                                                                                                                                                      </t>
  </si>
  <si>
    <t xml:space="preserve">OPERADOR DE GUINCHO OU GUINCHEIRO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</si>
  <si>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</si>
  <si>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</si>
  <si>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</si>
  <si>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</si>
  <si>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</si>
  <si>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</si>
  <si>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</si>
  <si>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</si>
  <si>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</si>
  <si>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</si>
  <si>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</si>
  <si>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</si>
  <si>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</si>
  <si>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</si>
  <si>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</si>
  <si>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 MESA VIBROACABADORA (MENSALISTA)                                                                                                                                                                                                                                                                                                                                                                                                                                              </t>
  </si>
  <si>
    <t xml:space="preserve">OPERADOR DE PAVIMENTADORA / MESA VIBROACABADORA HORISTA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</si>
  <si>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</si>
  <si>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</si>
  <si>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</si>
  <si>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</si>
  <si>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</si>
  <si>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</si>
  <si>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</si>
  <si>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</si>
  <si>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</si>
  <si>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</si>
  <si>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</si>
  <si>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</si>
  <si>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</si>
  <si>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</si>
  <si>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</si>
  <si>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</si>
  <si>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</si>
  <si>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</si>
  <si>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</si>
  <si>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</si>
  <si>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</si>
  <si>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</si>
  <si>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</si>
  <si>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</si>
  <si>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</si>
  <si>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</si>
  <si>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</si>
  <si>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</si>
  <si>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</si>
  <si>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</si>
  <si>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</si>
  <si>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</si>
  <si>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</si>
  <si>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</si>
  <si>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</si>
  <si>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</si>
  <si>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</si>
  <si>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</si>
  <si>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</si>
  <si>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</si>
  <si>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</si>
  <si>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</si>
  <si>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</si>
  <si>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</si>
  <si>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</si>
  <si>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</si>
  <si>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</si>
  <si>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</si>
  <si>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</si>
  <si>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</si>
  <si>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</si>
  <si>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</si>
  <si>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</si>
  <si>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</si>
  <si>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</si>
  <si>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</si>
  <si>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</si>
  <si>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</si>
  <si>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</si>
  <si>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</si>
  <si>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</si>
  <si>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</si>
  <si>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</si>
  <si>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</si>
  <si>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</si>
  <si>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</si>
  <si>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</si>
  <si>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</si>
  <si>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</si>
  <si>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</si>
  <si>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</si>
  <si>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</si>
  <si>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</si>
  <si>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</si>
  <si>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</si>
  <si>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</si>
  <si>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</si>
  <si>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</si>
  <si>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</si>
  <si>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</si>
  <si>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</si>
  <si>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</si>
  <si>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</si>
  <si>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</si>
  <si>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</si>
  <si>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</si>
  <si>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</si>
  <si>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</si>
  <si>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</si>
  <si>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</si>
  <si>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</si>
  <si>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</si>
  <si>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</si>
  <si>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</si>
  <si>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</si>
  <si>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</si>
  <si>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</si>
  <si>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</si>
  <si>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</si>
  <si>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</si>
  <si>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MIL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</si>
  <si>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</si>
  <si>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</si>
  <si>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</si>
  <si>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</si>
  <si>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</si>
  <si>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</si>
  <si>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</si>
  <si>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</si>
  <si>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</si>
  <si>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</si>
  <si>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</si>
  <si>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</si>
  <si>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</si>
  <si>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</si>
  <si>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</si>
  <si>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</si>
  <si>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</si>
  <si>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</si>
  <si>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</si>
  <si>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</si>
  <si>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</si>
  <si>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</si>
  <si>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</si>
  <si>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</si>
  <si>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</si>
  <si>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</si>
  <si>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</si>
  <si>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</si>
  <si>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</si>
  <si>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</si>
  <si>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</si>
  <si>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</si>
  <si>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</si>
  <si>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</si>
  <si>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</si>
  <si>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</si>
  <si>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</si>
  <si>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</si>
  <si>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</si>
  <si>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</si>
  <si>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</si>
  <si>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</si>
  <si>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</si>
  <si>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</si>
  <si>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</si>
  <si>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</si>
  <si>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</si>
  <si>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</si>
  <si>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</si>
  <si>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</si>
  <si>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</si>
  <si>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</si>
  <si>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</si>
  <si>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</si>
  <si>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</si>
  <si>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</si>
  <si>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</si>
  <si>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</si>
  <si>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</si>
  <si>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</si>
  <si>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</si>
  <si>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</si>
  <si>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</si>
  <si>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</si>
  <si>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</si>
  <si>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</si>
  <si>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</si>
  <si>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</si>
  <si>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</si>
  <si>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</si>
  <si>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</si>
  <si>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</si>
  <si>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</si>
  <si>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</si>
  <si>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</si>
  <si>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</si>
  <si>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</si>
  <si>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</si>
  <si>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</si>
  <si>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</si>
  <si>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</si>
  <si>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</si>
  <si>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</si>
  <si>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</si>
  <si>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</si>
  <si>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</si>
  <si>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</si>
  <si>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</si>
  <si>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</si>
  <si>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</si>
  <si>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</si>
  <si>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</si>
  <si>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</si>
  <si>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</si>
  <si>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 ANGELIM OU EQUIVALENTE DA REGIAO - BRUTA                                                                                                                                                                                                                                                                                                                                                                                                      </t>
  </si>
  <si>
    <t xml:space="preserve">PILAR QUADRADO NAO APARELHADO *15 X 15* CM, EM MACARANDUBA, ANGELIM OU EQUIVALENTE DA REGIAO - BRUTA                                                                                                                                                                                                                                                                                                                                                                                                      </t>
  </si>
  <si>
    <t xml:space="preserve">PILAR QUADRADO NAO APARELHADO *20 X 20* CM, EM MACARANDUBA,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</si>
  <si>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</si>
  <si>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</si>
  <si>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</si>
  <si>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</si>
  <si>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</si>
  <si>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</si>
  <si>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</si>
  <si>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</si>
  <si>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</si>
  <si>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</si>
  <si>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</si>
  <si>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</si>
  <si>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</si>
  <si>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</si>
  <si>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</si>
  <si>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</si>
  <si>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</si>
  <si>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</si>
  <si>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</si>
  <si>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</si>
  <si>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</si>
  <si>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</si>
  <si>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</si>
  <si>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</si>
  <si>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</si>
  <si>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</si>
  <si>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</si>
  <si>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</si>
  <si>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</si>
  <si>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</si>
  <si>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</si>
  <si>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</si>
  <si>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</si>
  <si>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</si>
  <si>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</si>
  <si>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</si>
  <si>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</si>
  <si>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</si>
  <si>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</si>
  <si>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</si>
  <si>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</si>
  <si>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</si>
  <si>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</si>
  <si>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</si>
  <si>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</si>
  <si>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</si>
  <si>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</si>
  <si>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</si>
  <si>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</si>
  <si>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</si>
  <si>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</si>
  <si>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</si>
  <si>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</si>
  <si>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</si>
  <si>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</si>
  <si>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</si>
  <si>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</si>
  <si>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</si>
  <si>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</si>
  <si>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</si>
  <si>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</si>
  <si>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</si>
  <si>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</si>
  <si>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</si>
  <si>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</si>
  <si>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</si>
  <si>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</si>
  <si>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</si>
  <si>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</si>
  <si>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</si>
  <si>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</si>
  <si>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</si>
  <si>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</si>
  <si>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</si>
  <si>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</si>
  <si>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</si>
  <si>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</si>
  <si>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</si>
  <si>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</si>
  <si>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</si>
  <si>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</si>
  <si>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</si>
  <si>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</si>
  <si>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</si>
  <si>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</si>
  <si>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</si>
  <si>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</si>
  <si>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</si>
  <si>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</si>
  <si>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</si>
  <si>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</si>
  <si>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</si>
  <si>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</si>
  <si>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</si>
  <si>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</si>
  <si>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</si>
  <si>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</si>
  <si>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</si>
  <si>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</si>
  <si>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</si>
  <si>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</si>
  <si>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</si>
  <si>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</si>
  <si>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</si>
  <si>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</si>
  <si>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</si>
  <si>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</si>
  <si>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</si>
  <si>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</si>
  <si>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</si>
  <si>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</si>
  <si>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</si>
  <si>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</si>
  <si>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</si>
  <si>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</si>
  <si>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</si>
  <si>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</si>
  <si>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</si>
  <si>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</si>
  <si>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</si>
  <si>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</si>
  <si>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</si>
  <si>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</si>
  <si>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</si>
  <si>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</si>
  <si>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</si>
  <si>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</si>
  <si>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</si>
  <si>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</si>
  <si>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</si>
  <si>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</si>
  <si>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</si>
  <si>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</si>
  <si>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</si>
  <si>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</si>
  <si>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</si>
  <si>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</si>
  <si>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</si>
  <si>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</si>
  <si>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</si>
  <si>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</si>
  <si>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</si>
  <si>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</si>
  <si>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</si>
  <si>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</si>
  <si>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</si>
  <si>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</si>
  <si>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</si>
  <si>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</si>
  <si>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</si>
  <si>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</si>
  <si>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</si>
  <si>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</si>
  <si>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</si>
  <si>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</si>
  <si>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</si>
  <si>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</si>
  <si>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</si>
  <si>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</si>
  <si>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</si>
  <si>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</si>
  <si>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</si>
  <si>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</si>
  <si>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</si>
  <si>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</si>
  <si>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</si>
  <si>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</si>
  <si>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</si>
  <si>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</si>
  <si>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</si>
  <si>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</si>
  <si>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</si>
  <si>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</si>
  <si>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</si>
  <si>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</si>
  <si>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</si>
  <si>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</si>
  <si>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</si>
  <si>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</si>
  <si>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</si>
  <si>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</si>
  <si>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</si>
  <si>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</si>
  <si>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</si>
  <si>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</si>
  <si>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</si>
  <si>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</si>
  <si>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</si>
  <si>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</si>
  <si>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</si>
  <si>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</si>
  <si>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</si>
  <si>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</si>
  <si>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</si>
  <si>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</si>
  <si>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</si>
  <si>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</si>
  <si>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</si>
  <si>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</si>
  <si>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</si>
  <si>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</si>
  <si>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</si>
  <si>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</si>
  <si>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</si>
  <si>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</si>
  <si>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</si>
  <si>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</si>
  <si>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</si>
  <si>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</si>
  <si>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</si>
  <si>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</si>
  <si>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</si>
  <si>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</si>
  <si>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</si>
  <si>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</si>
  <si>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</si>
  <si>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</si>
  <si>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</si>
  <si>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</si>
  <si>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</si>
  <si>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</si>
  <si>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</si>
  <si>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</si>
  <si>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</si>
  <si>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</si>
  <si>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</si>
  <si>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</si>
  <si>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</si>
  <si>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</si>
  <si>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</si>
  <si>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</si>
  <si>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</si>
  <si>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</si>
  <si>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</si>
  <si>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</si>
  <si>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</si>
  <si>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</si>
  <si>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</si>
  <si>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 ANGELIM OU EQUIVALENTE DA REGIAO                                                                                                                                                                                                                                                                                                                                                                                                                         </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</si>
  <si>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</si>
  <si>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</si>
  <si>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</si>
  <si>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 xml:space="preserve">PRANCHAO  APARELHADO *8 X 30* CM, EM MACARANDUBA, ANGELIM OU EQUIVALENTE DA REGIAO                                                                                                                                                                                                                                                                                                                                                                                                                        </t>
  </si>
  <si>
    <t xml:space="preserve">PRANCHAO APARELHADO *7,5 X 23* CM, EM MACARANDUBA, ANGELIM OU EQUIVALENTE DA REGIAO                                                                                                                                                                                                                                                                                                                                                                                                                       </t>
  </si>
  <si>
    <t xml:space="preserve">PRANCHAO NAO APARELHADO  *7,5 X 23* CM, EM MACARANDUBA, ANGELIM OU EQUIVALENTE DA REGIAO - BRUTA                                                                                                                                                                                                                                                                                                                                                                                                          </t>
  </si>
  <si>
    <t xml:space="preserve">PRANCHAO NAO APARELHADO *8 X 30* CM, EM MACARANDUBA,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</si>
  <si>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</si>
  <si>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</si>
  <si>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</si>
  <si>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</si>
  <si>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</si>
  <si>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</si>
  <si>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</si>
  <si>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</si>
  <si>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</si>
  <si>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</si>
  <si>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</si>
  <si>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</si>
  <si>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</si>
  <si>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</si>
  <si>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</si>
  <si>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</si>
  <si>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</si>
  <si>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</si>
  <si>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</si>
  <si>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</si>
  <si>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</si>
  <si>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</si>
  <si>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</si>
  <si>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</si>
  <si>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</si>
  <si>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</si>
  <si>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</si>
  <si>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</si>
  <si>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</si>
  <si>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</si>
  <si>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</si>
  <si>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</si>
  <si>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</si>
  <si>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</si>
  <si>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</si>
  <si>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</si>
  <si>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</si>
  <si>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</si>
  <si>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</si>
  <si>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</si>
  <si>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</si>
  <si>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</si>
  <si>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</si>
  <si>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</si>
  <si>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</si>
  <si>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</si>
  <si>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</si>
  <si>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</si>
  <si>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</si>
  <si>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</si>
  <si>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</si>
  <si>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</si>
  <si>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</si>
  <si>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</si>
  <si>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</si>
  <si>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</si>
  <si>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</si>
  <si>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</si>
  <si>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</si>
  <si>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</si>
  <si>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</si>
  <si>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</si>
  <si>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</si>
  <si>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</si>
  <si>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</si>
  <si>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</si>
  <si>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</si>
  <si>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</si>
  <si>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</si>
  <si>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</si>
  <si>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</si>
  <si>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</si>
  <si>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</si>
  <si>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</si>
  <si>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</si>
  <si>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</si>
  <si>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</si>
  <si>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</si>
  <si>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</si>
  <si>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</si>
  <si>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</si>
  <si>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</si>
  <si>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</si>
  <si>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</si>
  <si>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</si>
  <si>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</si>
  <si>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</si>
  <si>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</si>
  <si>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</si>
  <si>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</si>
  <si>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</si>
  <si>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</si>
  <si>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</si>
  <si>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</si>
  <si>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</si>
  <si>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RASTELEIRO (MENSALISTA)                                                                                                                                                                                                                                                                                                                                                                                                                                                                                   </t>
  </si>
  <si>
    <t xml:space="preserve">RASTELEIRO HORISTA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</si>
  <si>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</si>
  <si>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</si>
  <si>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</si>
  <si>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</si>
  <si>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</si>
  <si>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</si>
  <si>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</si>
  <si>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</si>
  <si>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</si>
  <si>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</si>
  <si>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</si>
  <si>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</si>
  <si>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</si>
  <si>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</si>
  <si>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</si>
  <si>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</si>
  <si>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</si>
  <si>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</si>
  <si>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</si>
  <si>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</si>
  <si>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</si>
  <si>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</si>
  <si>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</si>
  <si>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</si>
  <si>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</si>
  <si>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</si>
  <si>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</si>
  <si>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</si>
  <si>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</si>
  <si>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</si>
  <si>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</si>
  <si>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</si>
  <si>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</si>
  <si>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</si>
  <si>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</si>
  <si>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</si>
  <si>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</si>
  <si>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</si>
  <si>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</si>
  <si>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</si>
  <si>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</si>
  <si>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</si>
  <si>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</si>
  <si>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</si>
  <si>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</si>
  <si>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</si>
  <si>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</si>
  <si>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</si>
  <si>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</si>
  <si>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</si>
  <si>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</si>
  <si>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</si>
  <si>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</si>
  <si>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</si>
  <si>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</si>
  <si>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</si>
  <si>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</si>
  <si>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</si>
  <si>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</si>
  <si>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</si>
  <si>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</si>
  <si>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</si>
  <si>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</si>
  <si>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</si>
  <si>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</si>
  <si>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</si>
  <si>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</si>
  <si>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</si>
  <si>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</si>
  <si>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</si>
  <si>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</si>
  <si>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</si>
  <si>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</si>
  <si>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</si>
  <si>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</si>
  <si>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</si>
  <si>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</si>
  <si>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</si>
  <si>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</si>
  <si>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</si>
  <si>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</si>
  <si>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</si>
  <si>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</si>
  <si>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</si>
  <si>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</si>
  <si>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</si>
  <si>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</si>
  <si>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</si>
  <si>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</si>
  <si>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</si>
  <si>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</si>
  <si>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</si>
  <si>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</si>
  <si>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</si>
  <si>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</si>
  <si>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</si>
  <si>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</si>
  <si>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</si>
  <si>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</si>
  <si>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</si>
  <si>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</si>
  <si>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</si>
  <si>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</si>
  <si>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</si>
  <si>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</si>
  <si>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</si>
  <si>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</si>
  <si>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</si>
  <si>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</si>
  <si>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</si>
  <si>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</si>
  <si>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</si>
  <si>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</si>
  <si>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</si>
  <si>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</si>
  <si>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</si>
  <si>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</si>
  <si>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</si>
  <si>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</si>
  <si>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</si>
  <si>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</si>
  <si>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</si>
  <si>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</si>
  <si>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</si>
  <si>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</si>
  <si>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</si>
  <si>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</si>
  <si>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</si>
  <si>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</si>
  <si>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</si>
  <si>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</si>
  <si>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</si>
  <si>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</si>
  <si>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</si>
  <si>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</si>
  <si>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</si>
  <si>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</si>
  <si>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</si>
  <si>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</si>
  <si>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</si>
  <si>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</si>
  <si>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</si>
  <si>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</si>
  <si>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</si>
  <si>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</si>
  <si>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</si>
  <si>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</si>
  <si>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</si>
  <si>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</si>
  <si>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</si>
  <si>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310ML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</si>
  <si>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</si>
  <si>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</si>
  <si>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</si>
  <si>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</si>
  <si>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</si>
  <si>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</si>
  <si>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</si>
  <si>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</si>
  <si>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</si>
  <si>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</si>
  <si>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</si>
  <si>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</si>
  <si>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</si>
  <si>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</si>
  <si>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</si>
  <si>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t>
  </si>
  <si>
    <t xml:space="preserve">SERVENTE DE OBRAS (MENSALISTA)                                                                                                                                                                                                                                                                                                                                                                                                                                                                            </t>
  </si>
  <si>
    <t xml:space="preserve">SERVICO DE BOMBEAMENTO DE CONCRETO COM CONSUMO MINIMO DE 40  M3                                                                                                                                                                                                                                                                                                                                                                                                                                           </t>
  </si>
  <si>
    <t xml:space="preserve">SIFAO / TUBO SINFONADO EXTENSIVEL/SANFONADO, UNIVERSAL/ SIMPLES, ENTRE *50 A 70* CM, DE PLASTICO BRANCO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</si>
  <si>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</si>
  <si>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</si>
  <si>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</si>
  <si>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</si>
  <si>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</si>
  <si>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</si>
  <si>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</si>
  <si>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</si>
  <si>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</si>
  <si>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</si>
  <si>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</si>
  <si>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</si>
  <si>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</si>
  <si>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</si>
  <si>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</si>
  <si>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</si>
  <si>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</si>
  <si>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</si>
  <si>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</si>
  <si>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</si>
  <si>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</si>
  <si>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</si>
  <si>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</si>
  <si>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</si>
  <si>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</si>
  <si>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</si>
  <si>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</si>
  <si>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</si>
  <si>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</si>
  <si>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</si>
  <si>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</si>
  <si>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</si>
  <si>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</si>
  <si>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</si>
  <si>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</si>
  <si>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</si>
  <si>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</si>
  <si>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</si>
  <si>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</si>
  <si>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</si>
  <si>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</si>
  <si>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</si>
  <si>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</si>
  <si>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</si>
  <si>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</si>
  <si>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</si>
  <si>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</si>
  <si>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</si>
  <si>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</si>
  <si>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</si>
  <si>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</si>
  <si>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</si>
  <si>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</si>
  <si>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</si>
  <si>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</si>
  <si>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</si>
  <si>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</si>
  <si>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</si>
  <si>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</si>
  <si>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 xml:space="preserve">TABUA APARELHADA *2,5 X 25* CM, EM MACARANDUBA, ANGELIM OU EQUIVALENTE DA REGIAO                                                                                                                                                                                                                                                                                                                                                                                                                          </t>
  </si>
  <si>
    <t xml:space="preserve">TABUA APARELHADA *2,5 X 30* CM, EM MACARANDUBA,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</si>
  <si>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</si>
  <si>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</si>
  <si>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</si>
  <si>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 ANGELIM OU EQUIVALENTE DA REGIAO - BRUTA                                                                                                                                                                                                                                                                                                                                                                                                              </t>
  </si>
  <si>
    <t xml:space="preserve">TABUA NAO APARELHADA *2,5 X 30* CM, EM MACARANDUBA,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</si>
  <si>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</si>
  <si>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</si>
  <si>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</si>
  <si>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</si>
  <si>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</si>
  <si>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</si>
  <si>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</si>
  <si>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</si>
  <si>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</si>
  <si>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</si>
  <si>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</si>
  <si>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</si>
  <si>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</si>
  <si>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</si>
  <si>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</si>
  <si>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</si>
  <si>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</si>
  <si>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</si>
  <si>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</si>
  <si>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</si>
  <si>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</si>
  <si>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</si>
  <si>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</si>
  <si>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</si>
  <si>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</si>
  <si>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</si>
  <si>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</si>
  <si>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</si>
  <si>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</si>
  <si>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</si>
  <si>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</si>
  <si>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</si>
  <si>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</si>
  <si>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</si>
  <si>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</si>
  <si>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</si>
  <si>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</si>
  <si>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</si>
  <si>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</si>
  <si>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</si>
  <si>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TAMPAO FOFO SIMPLES COM BASE, CLASSE A15 CARGA MAX 1,5 T, 300 X 300 MM (COM INSCRICAO EM RELEVO DO TIPO DE REDE)                                                                                                                                                                                                                                                                                                                                                                                          </t>
  </si>
  <si>
    <t xml:space="preserve">TAMPAO FOFO SIMPLES COM BASE, CLASSE A15 CARGA MAX 1,5 T, 400 X 400 MM (COM INSCRICAO EM RELEVO DO TIPO DE REDE)                                                                                                                                                                                                                                                                                                                                                                                          </t>
  </si>
  <si>
    <t xml:space="preserve">TAMPAO FOFO SIMPLES COM BASE, CLASSE A15 CARGA MAX 1,5 T, 400 X 600 MM (COM INSCRICAO EM RELEVO DO TIPO DE REDE)                                                                                                                                                                                                                                                                                                                                                                                          </t>
  </si>
  <si>
    <t xml:space="preserve">TAMPAO FOFO SIMPLES COM BASE, CLASSE B125 CARGA MAX 12,5 T, REDONDO, TAMPA 500 MM (COM INSCRICAO EM RELEVO DO TIPO DE REDE)                                                                                                                                                                                                                                                                                                                                                                               </t>
  </si>
  <si>
    <t xml:space="preserve">TAMPAO FOFO SIMPLES COM BASE, CLASSE B125 CARGA MAX 12,5 T, REDONDO, TAMPA 600 MM (COM INSCRICAO EM RELEVO DO TIPO DE REDE)                                                                                                                                                                                                                                                                                                                                                                               </t>
  </si>
  <si>
    <t xml:space="preserve">TAMPAO FOFO SIMPLES COM BASE, CLASSE D400 CARGA MAX 40 T, REDONDO, TAMPA 600 MM, REDE PLUVIAL/ESGOTO (COM INSCRICAO EM RELEVO DO TIPO DE REDE)                                                                                                                                                                                                                                                                                                                                                            </t>
  </si>
  <si>
    <t xml:space="preserve">TAMPAO FOFO SIMPLES COM BASE, CLASSE D400 CARGA MAX 40 T, REDONDO, TAMPA 900 MM (COM INSCRICAO EM RELEVO DO TIPO DE REDE)                                                                                                                                                                                                                                                                                                                                                                                 </t>
  </si>
  <si>
    <t xml:space="preserve">TAMPAO FOFO SIMPLES,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</si>
  <si>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</si>
  <si>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</si>
  <si>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</si>
  <si>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</si>
  <si>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</si>
  <si>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</si>
  <si>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</si>
  <si>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</si>
  <si>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</si>
  <si>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</si>
  <si>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</si>
  <si>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</si>
  <si>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</si>
  <si>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</si>
  <si>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</si>
  <si>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</si>
  <si>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</si>
  <si>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</si>
  <si>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</si>
  <si>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</si>
  <si>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</si>
  <si>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</si>
  <si>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</si>
  <si>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</si>
  <si>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</si>
  <si>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</si>
  <si>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</si>
  <si>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</si>
  <si>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</si>
  <si>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</si>
  <si>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</si>
  <si>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</si>
  <si>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</si>
  <si>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</si>
  <si>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</si>
  <si>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</si>
  <si>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</si>
  <si>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</si>
  <si>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</si>
  <si>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</si>
  <si>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</si>
  <si>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</si>
  <si>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</si>
  <si>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</si>
  <si>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</si>
  <si>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</si>
  <si>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</si>
  <si>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</si>
  <si>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</si>
  <si>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</si>
  <si>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</si>
  <si>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</si>
  <si>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</si>
  <si>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</si>
  <si>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</si>
  <si>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</si>
  <si>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</si>
  <si>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</si>
  <si>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</si>
  <si>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</si>
  <si>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</si>
  <si>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</si>
  <si>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</si>
  <si>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</si>
  <si>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</si>
  <si>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</si>
  <si>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</si>
  <si>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</si>
  <si>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</si>
  <si>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</si>
  <si>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</si>
  <si>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</si>
  <si>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</si>
  <si>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</si>
  <si>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</si>
  <si>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</si>
  <si>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</si>
  <si>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</si>
  <si>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</si>
  <si>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</si>
  <si>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</si>
  <si>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</si>
  <si>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</si>
  <si>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</si>
  <si>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</si>
  <si>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</si>
  <si>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</si>
  <si>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</si>
  <si>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</si>
  <si>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</si>
  <si>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</si>
  <si>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</si>
  <si>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</si>
  <si>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</si>
  <si>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</si>
  <si>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</si>
  <si>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</si>
  <si>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</si>
  <si>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</si>
  <si>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</si>
  <si>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</si>
  <si>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</si>
  <si>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</si>
  <si>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</si>
  <si>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</si>
  <si>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</si>
  <si>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</si>
  <si>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</si>
  <si>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</si>
  <si>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</si>
  <si>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</si>
  <si>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</si>
  <si>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</si>
  <si>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</si>
  <si>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</si>
  <si>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</si>
  <si>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</si>
  <si>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</si>
  <si>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</si>
  <si>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</si>
  <si>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</si>
  <si>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</si>
  <si>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</si>
  <si>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</si>
  <si>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</si>
  <si>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</si>
  <si>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</si>
  <si>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</si>
  <si>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</si>
  <si>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</si>
  <si>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</si>
  <si>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</si>
  <si>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</si>
  <si>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</si>
  <si>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</si>
  <si>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</si>
  <si>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</si>
  <si>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</si>
  <si>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</si>
  <si>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</si>
  <si>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</si>
  <si>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</si>
  <si>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</si>
  <si>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</si>
  <si>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</si>
  <si>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</si>
  <si>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</si>
  <si>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</si>
  <si>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</si>
  <si>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</si>
  <si>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</si>
  <si>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</si>
  <si>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</si>
  <si>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</si>
  <si>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</si>
  <si>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</si>
  <si>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</si>
  <si>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</si>
  <si>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</si>
  <si>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</si>
  <si>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</si>
  <si>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</si>
  <si>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</si>
  <si>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</si>
  <si>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</si>
  <si>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</si>
  <si>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</si>
  <si>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</si>
  <si>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</si>
  <si>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</si>
  <si>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</si>
  <si>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</si>
  <si>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</si>
  <si>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</si>
  <si>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</si>
  <si>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</si>
  <si>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</si>
  <si>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</si>
  <si>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</si>
  <si>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</si>
  <si>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</si>
  <si>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</si>
  <si>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</si>
  <si>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</si>
  <si>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</si>
  <si>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</si>
  <si>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</si>
  <si>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</si>
  <si>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</si>
  <si>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</si>
  <si>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</si>
  <si>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</si>
  <si>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</si>
  <si>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</si>
  <si>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</si>
  <si>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</si>
  <si>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</si>
  <si>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</si>
  <si>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</si>
  <si>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</si>
  <si>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</si>
  <si>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</si>
  <si>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</si>
  <si>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</si>
  <si>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</si>
  <si>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</si>
  <si>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</si>
  <si>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</si>
  <si>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</si>
  <si>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</si>
  <si>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</si>
  <si>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</si>
  <si>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</si>
  <si>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</si>
  <si>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</si>
  <si>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</si>
  <si>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</si>
  <si>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</si>
  <si>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</si>
  <si>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</si>
  <si>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</si>
  <si>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</si>
  <si>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</si>
  <si>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</si>
  <si>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</si>
  <si>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</si>
  <si>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</si>
  <si>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</si>
  <si>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</si>
  <si>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</si>
  <si>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</si>
  <si>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</si>
  <si>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</si>
  <si>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</si>
  <si>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</si>
  <si>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</si>
  <si>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</si>
  <si>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</si>
  <si>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</si>
  <si>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</si>
  <si>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</si>
  <si>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</si>
  <si>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</si>
  <si>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</si>
  <si>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</si>
  <si>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</si>
  <si>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</si>
  <si>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</si>
  <si>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</si>
  <si>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</si>
  <si>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</si>
  <si>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</si>
  <si>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</si>
  <si>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</si>
  <si>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</si>
  <si>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</si>
  <si>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</si>
  <si>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</si>
  <si>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</si>
  <si>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</si>
  <si>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</si>
  <si>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</si>
  <si>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</si>
  <si>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</si>
  <si>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</si>
  <si>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</si>
  <si>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</si>
  <si>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</si>
  <si>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</si>
  <si>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</si>
  <si>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</si>
  <si>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</si>
  <si>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</si>
  <si>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</si>
  <si>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</si>
  <si>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</si>
  <si>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</si>
  <si>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</si>
  <si>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</si>
  <si>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</si>
  <si>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</si>
  <si>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</si>
  <si>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</si>
  <si>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</si>
  <si>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</si>
  <si>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</si>
  <si>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</si>
  <si>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</si>
  <si>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</si>
  <si>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</si>
  <si>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</si>
  <si>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</si>
  <si>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</si>
  <si>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</si>
  <si>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</si>
  <si>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</si>
  <si>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</si>
  <si>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</si>
  <si>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</si>
  <si>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</si>
  <si>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</si>
  <si>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</si>
  <si>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</si>
  <si>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</si>
  <si>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</si>
  <si>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</si>
  <si>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</si>
  <si>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</si>
  <si>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</si>
  <si>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</si>
  <si>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</si>
  <si>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</si>
  <si>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</si>
  <si>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</si>
  <si>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</si>
  <si>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</si>
  <si>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</si>
  <si>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</si>
  <si>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</si>
  <si>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</si>
  <si>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</si>
  <si>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</si>
  <si>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</si>
  <si>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</si>
  <si>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</si>
  <si>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</si>
  <si>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</si>
  <si>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</si>
  <si>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</si>
  <si>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</si>
  <si>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</si>
  <si>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</si>
  <si>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</si>
  <si>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</si>
  <si>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</si>
  <si>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</si>
  <si>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</si>
  <si>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</si>
  <si>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</si>
  <si>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</si>
  <si>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</si>
  <si>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</si>
  <si>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</si>
  <si>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</si>
  <si>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</si>
  <si>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</si>
  <si>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</si>
  <si>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</si>
  <si>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</si>
  <si>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</si>
  <si>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</si>
  <si>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</si>
  <si>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</si>
  <si>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</si>
  <si>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</si>
  <si>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</si>
  <si>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</si>
  <si>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</si>
  <si>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</si>
  <si>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</si>
  <si>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</si>
  <si>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</si>
  <si>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</si>
  <si>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</si>
  <si>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</si>
  <si>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</si>
  <si>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</si>
  <si>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</si>
  <si>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</si>
  <si>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</si>
  <si>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</si>
  <si>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</si>
  <si>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</si>
  <si>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</si>
  <si>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</si>
  <si>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</si>
  <si>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</si>
  <si>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</si>
  <si>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</si>
  <si>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</si>
  <si>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</si>
  <si>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</si>
  <si>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</si>
  <si>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</si>
  <si>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</si>
  <si>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</si>
  <si>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</si>
  <si>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</si>
  <si>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</si>
  <si>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</si>
  <si>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</si>
  <si>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</si>
  <si>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</si>
  <si>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</si>
  <si>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</si>
  <si>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</si>
  <si>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</si>
  <si>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</si>
  <si>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</si>
  <si>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</si>
  <si>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</si>
  <si>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</si>
  <si>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</si>
  <si>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</si>
  <si>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</si>
  <si>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</si>
  <si>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</si>
  <si>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</si>
  <si>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</si>
  <si>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</si>
  <si>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</si>
  <si>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</si>
  <si>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</si>
  <si>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</si>
  <si>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</si>
  <si>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</si>
  <si>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</si>
  <si>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</si>
  <si>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</si>
  <si>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</si>
  <si>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</si>
  <si>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</si>
  <si>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</si>
  <si>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</si>
  <si>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</si>
  <si>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</si>
  <si>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</si>
  <si>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</si>
  <si>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</si>
  <si>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</si>
  <si>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</si>
  <si>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</si>
  <si>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</si>
  <si>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</si>
  <si>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</si>
  <si>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</si>
  <si>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</si>
  <si>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</si>
  <si>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</si>
  <si>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</si>
  <si>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</si>
  <si>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</si>
  <si>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</si>
  <si>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</si>
  <si>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</si>
  <si>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</si>
  <si>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</si>
  <si>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</si>
  <si>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</si>
  <si>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</si>
  <si>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</si>
  <si>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</si>
  <si>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</si>
  <si>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</si>
  <si>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</si>
  <si>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</si>
  <si>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</si>
  <si>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</si>
  <si>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</si>
  <si>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</si>
  <si>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</si>
  <si>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</si>
  <si>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</si>
  <si>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</si>
  <si>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</si>
  <si>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</si>
  <si>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</si>
  <si>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</si>
  <si>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</si>
  <si>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</si>
  <si>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</si>
  <si>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</si>
  <si>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</si>
  <si>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</si>
  <si>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</si>
  <si>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</si>
  <si>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</si>
  <si>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</si>
  <si>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</si>
  <si>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</si>
  <si>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</si>
  <si>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</si>
  <si>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</si>
  <si>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</si>
  <si>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</si>
  <si>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</si>
  <si>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</si>
  <si>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</si>
  <si>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</si>
  <si>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</si>
  <si>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</si>
  <si>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</si>
  <si>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</si>
  <si>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</si>
  <si>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</si>
  <si>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</si>
  <si>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</si>
  <si>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</si>
  <si>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</si>
  <si>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</si>
  <si>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</si>
  <si>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</si>
  <si>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</si>
  <si>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</si>
  <si>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</si>
  <si>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</si>
  <si>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</si>
  <si>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</si>
  <si>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</si>
  <si>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</si>
  <si>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</si>
  <si>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</si>
  <si>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</si>
  <si>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</si>
  <si>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</si>
  <si>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</si>
  <si>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</si>
  <si>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</si>
  <si>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</si>
  <si>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</si>
  <si>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</si>
  <si>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</si>
  <si>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</si>
  <si>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</si>
  <si>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</si>
  <si>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</si>
  <si>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</si>
  <si>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</si>
  <si>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</si>
  <si>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</si>
  <si>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</si>
  <si>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</si>
  <si>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</si>
  <si>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</si>
  <si>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</si>
  <si>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</si>
  <si>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</si>
  <si>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</si>
  <si>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</si>
  <si>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</si>
  <si>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</si>
  <si>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</si>
  <si>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</si>
  <si>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</si>
  <si>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</si>
  <si>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</si>
  <si>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</si>
  <si>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</si>
  <si>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</si>
  <si>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</si>
  <si>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</si>
  <si>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</si>
  <si>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</si>
  <si>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</si>
  <si>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</si>
  <si>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</si>
  <si>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</si>
  <si>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</si>
  <si>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</si>
  <si>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</si>
  <si>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</si>
  <si>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</si>
  <si>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</si>
  <si>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</si>
  <si>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</si>
  <si>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</si>
  <si>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</si>
  <si>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</si>
  <si>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</si>
  <si>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</si>
  <si>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</si>
  <si>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</si>
  <si>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</si>
  <si>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</si>
  <si>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</si>
  <si>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</si>
  <si>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</si>
  <si>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</si>
  <si>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</si>
  <si>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</si>
  <si>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</si>
  <si>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</si>
  <si>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</si>
  <si>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</si>
  <si>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</si>
  <si>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</si>
  <si>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</si>
  <si>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</si>
  <si>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</si>
  <si>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</si>
  <si>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</si>
  <si>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</si>
  <si>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</si>
  <si>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</si>
  <si>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</si>
  <si>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</si>
  <si>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</si>
  <si>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</si>
  <si>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</si>
  <si>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</si>
  <si>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</si>
  <si>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</si>
  <si>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</si>
  <si>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</si>
  <si>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</si>
  <si>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</si>
  <si>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</si>
  <si>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</si>
  <si>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</si>
  <si>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</si>
  <si>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</si>
  <si>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</si>
  <si>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</si>
  <si>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</si>
  <si>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</si>
  <si>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</si>
  <si>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</si>
  <si>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</si>
  <si>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</si>
  <si>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</si>
  <si>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</si>
  <si>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</si>
  <si>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</si>
  <si>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</si>
  <si>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</si>
  <si>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</si>
  <si>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</si>
  <si>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</si>
  <si>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</si>
  <si>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</si>
  <si>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</si>
  <si>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</si>
  <si>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</si>
  <si>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</si>
  <si>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</si>
  <si>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</si>
  <si>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</si>
  <si>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</si>
  <si>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</si>
  <si>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</si>
  <si>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</si>
  <si>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</si>
  <si>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</si>
  <si>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</si>
  <si>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</si>
  <si>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</si>
  <si>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</si>
  <si>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</si>
  <si>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</si>
  <si>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</si>
  <si>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</si>
  <si>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</si>
  <si>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</si>
  <si>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</si>
  <si>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</si>
  <si>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</si>
  <si>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</si>
  <si>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</si>
  <si>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</si>
  <si>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</si>
  <si>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</si>
  <si>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</si>
  <si>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</si>
  <si>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</si>
  <si>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</si>
  <si>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</si>
  <si>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</si>
  <si>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</si>
  <si>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</si>
  <si>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</si>
  <si>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</si>
  <si>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</si>
  <si>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</si>
  <si>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</si>
  <si>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</si>
  <si>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1200 MM X 37,2 MM PAREDE ( SDR 32,25 - PN 04 ) PARA REDE DE AGUA OU ESGOTO ( NBR 15561)                                                                                                                                                                                                                                                                                                                                                          </t>
  </si>
  <si>
    <t xml:space="preserve">TUBO DE POLIETILENO DE ALTA DENSIDADE, PEAD, PE-80, DE = 1400 MM X 42,9 MM PAREDE, (SDR 32,25 - PN 04 ) PARA REDE DE AGUA OU ESGOTO ( NBR 15561)                                                                                                                                                                                                                                                                                                                                                          </t>
  </si>
  <si>
    <t xml:space="preserve">TUBO DE POLIETILENO DE ALTA DENSIDADE, PEAD, PE-80, DE = 160 MM X 14,6 MM PAREDE, (SDR 11 - PN 12,5 ) PARA REDE DE AGUA OU ESGOTO ( NBR 15561)                                                                                                                                                                                                                                                                                                                                                            </t>
  </si>
  <si>
    <t xml:space="preserve">TUBO DE POLIETILENO DE ALTA DENSIDADE, PEAD, PE-80, DE = 1600 MM X 49,0 MM PAREDE, ( SDR 32,25 - PN 04 )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</si>
  <si>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</si>
  <si>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</si>
  <si>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</si>
  <si>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</si>
  <si>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</si>
  <si>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</si>
  <si>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</si>
  <si>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</si>
  <si>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</si>
  <si>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</si>
  <si>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</si>
  <si>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</si>
  <si>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</si>
  <si>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</si>
  <si>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</si>
  <si>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</si>
  <si>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</si>
  <si>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</si>
  <si>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</si>
  <si>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</si>
  <si>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</si>
  <si>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</si>
  <si>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</si>
  <si>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</si>
  <si>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</si>
  <si>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</si>
  <si>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</si>
  <si>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</si>
  <si>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</si>
  <si>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</si>
  <si>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</si>
  <si>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</si>
  <si>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</si>
  <si>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</si>
  <si>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</si>
  <si>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</si>
  <si>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</si>
  <si>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</si>
  <si>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</si>
  <si>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</si>
  <si>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</si>
  <si>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</si>
  <si>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</si>
  <si>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</si>
  <si>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</si>
  <si>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</si>
  <si>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</si>
  <si>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</si>
  <si>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</si>
  <si>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</si>
  <si>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</si>
  <si>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</si>
  <si>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</si>
  <si>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</si>
  <si>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</si>
  <si>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</si>
  <si>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</si>
  <si>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</si>
  <si>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</si>
  <si>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</si>
  <si>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</si>
  <si>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</si>
  <si>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</si>
  <si>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</si>
  <si>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</si>
  <si>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</si>
  <si>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</si>
  <si>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</si>
  <si>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</si>
  <si>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</si>
  <si>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</si>
  <si>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</si>
  <si>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</si>
  <si>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</si>
  <si>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</si>
  <si>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</si>
  <si>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</si>
  <si>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</si>
  <si>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</si>
  <si>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</si>
  <si>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</si>
  <si>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</si>
  <si>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</si>
  <si>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</si>
  <si>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</si>
  <si>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</si>
  <si>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</si>
  <si>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</si>
  <si>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</si>
  <si>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</si>
  <si>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</si>
  <si>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</si>
  <si>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</si>
  <si>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</si>
  <si>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</si>
  <si>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</si>
  <si>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</si>
  <si>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</si>
  <si>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</si>
  <si>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</si>
  <si>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</si>
  <si>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</si>
  <si>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</si>
  <si>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</si>
  <si>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</si>
  <si>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</si>
  <si>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</si>
  <si>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</si>
  <si>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</si>
  <si>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</si>
  <si>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</si>
  <si>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</si>
  <si>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</si>
  <si>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</si>
  <si>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</si>
  <si>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</si>
  <si>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</si>
  <si>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</si>
  <si>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</si>
  <si>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</si>
  <si>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</si>
  <si>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</si>
  <si>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</si>
  <si>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</si>
  <si>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</si>
  <si>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</si>
  <si>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</si>
  <si>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</si>
  <si>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</si>
  <si>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</si>
  <si>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</si>
  <si>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</si>
  <si>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</si>
  <si>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</si>
  <si>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</si>
  <si>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</si>
  <si>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</si>
  <si>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</si>
  <si>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</si>
  <si>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</si>
  <si>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</si>
  <si>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</si>
  <si>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</si>
  <si>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</si>
  <si>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</si>
  <si>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</si>
  <si>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</si>
  <si>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</si>
  <si>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</si>
  <si>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</si>
  <si>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</si>
  <si>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</si>
  <si>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</si>
  <si>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</si>
  <si>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</si>
  <si>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</si>
  <si>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</si>
  <si>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</si>
  <si>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</si>
  <si>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</si>
  <si>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</si>
  <si>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</si>
  <si>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</si>
  <si>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</si>
  <si>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</si>
  <si>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</si>
  <si>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</si>
  <si>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</si>
  <si>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</si>
  <si>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</si>
  <si>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</si>
  <si>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</si>
  <si>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</si>
  <si>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</si>
  <si>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</si>
  <si>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</si>
  <si>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</si>
  <si>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</si>
  <si>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</si>
  <si>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</si>
  <si>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</si>
  <si>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</si>
  <si>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</si>
  <si>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</si>
  <si>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</si>
  <si>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</si>
  <si>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</si>
  <si>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</si>
  <si>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</si>
  <si>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</si>
  <si>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</si>
  <si>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</si>
  <si>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</si>
  <si>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</si>
  <si>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</si>
  <si>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</si>
  <si>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</si>
  <si>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</si>
  <si>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</si>
  <si>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</si>
  <si>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</si>
  <si>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</si>
  <si>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</si>
  <si>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</si>
  <si>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</si>
  <si>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</si>
  <si>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</si>
  <si>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</si>
  <si>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</si>
  <si>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</si>
  <si>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</si>
  <si>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</si>
  <si>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</si>
  <si>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</si>
  <si>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</si>
  <si>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</si>
  <si>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</si>
  <si>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</si>
  <si>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</si>
  <si>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</si>
  <si>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</si>
  <si>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</si>
  <si>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</si>
  <si>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</si>
  <si>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</si>
  <si>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</si>
  <si>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</si>
  <si>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</si>
  <si>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</si>
  <si>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</si>
  <si>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</si>
  <si>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</si>
  <si>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</si>
  <si>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</si>
  <si>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</si>
  <si>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</si>
  <si>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</si>
  <si>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</si>
  <si>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</si>
  <si>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</si>
  <si>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</si>
  <si>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</si>
  <si>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</si>
  <si>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</si>
  <si>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</si>
  <si>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</si>
  <si>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</si>
  <si>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</si>
  <si>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</si>
  <si>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</si>
  <si>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</si>
  <si>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</si>
  <si>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</si>
  <si>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</si>
  <si>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</si>
  <si>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</si>
  <si>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</si>
  <si>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</si>
  <si>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</si>
  <si>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</si>
  <si>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</si>
  <si>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</si>
  <si>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</si>
  <si>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</si>
  <si>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</si>
  <si>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</si>
  <si>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</si>
  <si>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</si>
  <si>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</si>
  <si>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</si>
  <si>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</si>
  <si>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</si>
  <si>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</si>
  <si>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</si>
  <si>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</si>
  <si>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</si>
  <si>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</si>
  <si>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</si>
  <si>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</si>
  <si>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</si>
  <si>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</si>
  <si>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</si>
  <si>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</si>
  <si>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</si>
  <si>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</si>
  <si>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</si>
  <si>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</si>
  <si>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</si>
  <si>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</si>
  <si>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</si>
  <si>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</si>
  <si>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</si>
  <si>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PCI.817.01 - CUSTO DE COMPOSIÇÕES - SINTÉTICO   | DATA DE EMISSÃO: 14/12/2022 23:46:25   |   DATA DE RT: 14/12/2022</t>
  </si>
  <si>
    <t>ENCARGOS SOCIAIS DESONERADOS: 84,24%(HORA)   46,62%(MÊS)</t>
  </si>
  <si>
    <t>ABRANGÊNCIA : NACIONAL    |     LOCALIDADE  : JOAO PESSOA     |    DATA DE PREÇO   : 11/2022 REFERÊNCIA COLETA : MEDIANO</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</si>
  <si>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</si>
  <si>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</si>
  <si>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</si>
  <si>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</si>
  <si>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</si>
  <si>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</si>
  <si>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</si>
  <si>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</si>
  <si>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</si>
  <si>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</si>
  <si>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</si>
  <si>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</si>
  <si>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</si>
  <si>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</si>
  <si>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</si>
  <si>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</si>
  <si>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</si>
  <si>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</si>
  <si>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</si>
  <si>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</si>
  <si>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</si>
  <si>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</si>
  <si>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</si>
  <si>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</si>
  <si>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</si>
  <si>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</si>
  <si>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</si>
  <si>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</si>
  <si>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</si>
  <si>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</si>
  <si>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</si>
  <si>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</si>
  <si>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</si>
  <si>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</si>
  <si>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</si>
  <si>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</si>
  <si>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</si>
  <si>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</si>
  <si>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</si>
  <si>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</si>
  <si>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</si>
  <si>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</si>
  <si>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</si>
  <si>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</si>
  <si>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</si>
  <si>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</si>
  <si>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</si>
  <si>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</si>
  <si>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</si>
  <si>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</si>
  <si>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</si>
  <si>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</si>
  <si>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</si>
  <si>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</si>
  <si>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</si>
  <si>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</si>
  <si>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</si>
  <si>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</si>
  <si>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</si>
  <si>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</si>
  <si>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</si>
  <si>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</si>
  <si>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</si>
  <si>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</si>
  <si>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</si>
  <si>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</si>
  <si>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</si>
  <si>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</si>
  <si>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</si>
  <si>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</si>
  <si>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</si>
  <si>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</si>
  <si>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</si>
  <si>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</si>
  <si>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</si>
  <si>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</si>
  <si>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</si>
  <si>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</si>
  <si>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</si>
  <si>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</si>
  <si>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</si>
  <si>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</si>
  <si>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</si>
  <si>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</si>
  <si>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</si>
  <si>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</si>
  <si>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</si>
  <si>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</si>
  <si>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</si>
  <si>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</si>
  <si>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</si>
  <si>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</si>
  <si>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</si>
  <si>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</si>
  <si>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</si>
  <si>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</si>
  <si>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</si>
  <si>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</si>
  <si>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</si>
  <si>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</si>
  <si>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</si>
  <si>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</si>
  <si>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</si>
  <si>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</si>
  <si>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</si>
  <si>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</si>
  <si>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</si>
  <si>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1/2", PARA CAIXA D' AGUA</t>
  </si>
  <si>
    <t>ADAPTADOR PVC, ROSCAVEL, COM FLANGES E ANEL DE VEDACAO, 1", PARA CAIXA D' AGUA</t>
  </si>
  <si>
    <t>ADAPTADOR PVC, ROSCAVEL, COM FLANGES E ANEL DE VEDACAO, 3/4", PARA CAIXA D' AGUA</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</si>
  <si>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</si>
  <si>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</si>
  <si>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</si>
  <si>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</si>
  <si>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</si>
  <si>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50 / DE 60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</si>
  <si>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</si>
  <si>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</si>
  <si>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</si>
  <si>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</si>
  <si>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</si>
  <si>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</si>
  <si>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</si>
  <si>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</si>
  <si>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</si>
  <si>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</si>
  <si>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</si>
  <si>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</si>
  <si>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</si>
  <si>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</si>
  <si>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</si>
  <si>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</si>
  <si>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</si>
  <si>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</si>
  <si>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</si>
  <si>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</si>
  <si>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</si>
  <si>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</si>
  <si>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</si>
  <si>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</si>
  <si>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</si>
  <si>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</si>
  <si>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</si>
  <si>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</si>
  <si>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</si>
  <si>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</si>
  <si>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</si>
  <si>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</si>
  <si>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</si>
  <si>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(MENSALISTA)</t>
  </si>
  <si>
    <t>AJUDANTE DE ESTRUTURAS METALICAS HORISTA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</si>
  <si>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</si>
  <si>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</si>
  <si>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</si>
  <si>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</si>
  <si>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</si>
  <si>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</si>
  <si>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</si>
  <si>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</si>
  <si>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</si>
  <si>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</si>
  <si>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</si>
  <si>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</si>
  <si>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</si>
  <si>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</si>
  <si>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</si>
  <si>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</si>
  <si>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</si>
  <si>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</si>
  <si>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</si>
  <si>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</si>
  <si>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 - ENCARGOS COMPLEMENTARES)</t>
  </si>
  <si>
    <t>ALIMENTACAO - MENSALISTA (COLETADO CAIXA - ENCARGOS COMPLEMENTARES</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</si>
  <si>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</si>
  <si>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</si>
  <si>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</si>
  <si>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</si>
  <si>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</si>
  <si>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</si>
  <si>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</si>
  <si>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</si>
  <si>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</si>
  <si>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</si>
  <si>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</si>
  <si>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</si>
  <si>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</si>
  <si>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</si>
  <si>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</si>
  <si>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</si>
  <si>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</si>
  <si>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</si>
  <si>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</si>
  <si>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</si>
  <si>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</si>
  <si>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</si>
  <si>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</si>
  <si>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</si>
  <si>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</si>
  <si>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</si>
  <si>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</si>
  <si>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</si>
  <si>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</si>
  <si>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</si>
  <si>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</si>
  <si>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</si>
  <si>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</si>
  <si>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</si>
  <si>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</si>
  <si>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</si>
  <si>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</si>
  <si>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</si>
  <si>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</si>
  <si>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</si>
  <si>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</si>
  <si>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</si>
  <si>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</si>
  <si>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</si>
  <si>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</si>
  <si>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</si>
  <si>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</si>
  <si>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</si>
  <si>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</si>
  <si>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</si>
  <si>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</si>
  <si>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</si>
  <si>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</si>
  <si>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</si>
  <si>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</si>
  <si>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</si>
  <si>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</si>
  <si>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</si>
  <si>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</si>
  <si>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</si>
  <si>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</si>
  <si>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</si>
  <si>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</si>
  <si>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</si>
  <si>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</si>
  <si>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</si>
  <si>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</si>
  <si>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</si>
  <si>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</si>
  <si>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</si>
  <si>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</si>
  <si>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</si>
  <si>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</si>
  <si>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</si>
  <si>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</si>
  <si>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</si>
  <si>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</si>
  <si>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</si>
  <si>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</si>
  <si>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</si>
  <si>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</si>
  <si>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</si>
  <si>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</si>
  <si>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</si>
  <si>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</si>
  <si>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</si>
  <si>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</si>
  <si>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</si>
  <si>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</si>
  <si>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</si>
  <si>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</si>
  <si>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</si>
  <si>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</si>
  <si>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</si>
  <si>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</si>
  <si>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</si>
  <si>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</si>
  <si>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</si>
  <si>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</si>
  <si>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</si>
  <si>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</si>
  <si>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</si>
  <si>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</si>
  <si>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</si>
  <si>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</si>
  <si>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</si>
  <si>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</si>
  <si>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</si>
  <si>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</si>
  <si>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</si>
  <si>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</si>
  <si>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</si>
  <si>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</si>
  <si>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</si>
  <si>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</si>
  <si>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</si>
  <si>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</si>
  <si>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</si>
  <si>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</si>
  <si>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</si>
  <si>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</si>
  <si>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</si>
  <si>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</si>
  <si>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</si>
  <si>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</si>
  <si>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</si>
  <si>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</si>
  <si>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</si>
  <si>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</si>
  <si>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</si>
  <si>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</si>
  <si>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</si>
  <si>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</si>
  <si>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</si>
  <si>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</si>
  <si>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</si>
  <si>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</si>
  <si>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</si>
  <si>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</si>
  <si>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</si>
  <si>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</si>
  <si>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</si>
  <si>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</si>
  <si>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</si>
  <si>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</si>
  <si>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</si>
  <si>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</si>
  <si>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</si>
  <si>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</si>
  <si>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</si>
  <si>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</si>
  <si>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</si>
  <si>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</si>
  <si>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</si>
  <si>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</si>
  <si>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</si>
  <si>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</si>
  <si>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</si>
  <si>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</si>
  <si>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</si>
  <si>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</si>
  <si>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</si>
  <si>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</si>
  <si>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</si>
  <si>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</si>
  <si>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</si>
  <si>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</si>
  <si>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</si>
  <si>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</si>
  <si>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</si>
  <si>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</si>
  <si>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</si>
  <si>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</si>
  <si>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</si>
  <si>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</si>
  <si>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</si>
  <si>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</si>
  <si>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</si>
  <si>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</si>
  <si>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</si>
  <si>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</si>
  <si>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</si>
  <si>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</si>
  <si>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</si>
  <si>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</si>
  <si>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</si>
  <si>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</si>
  <si>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</si>
  <si>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</si>
  <si>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</si>
  <si>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</si>
  <si>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</si>
  <si>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</si>
  <si>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</si>
  <si>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(HORISTA)</t>
  </si>
  <si>
    <t>AUXILIAR DE ALMOXARIFE (MENSALISTA)</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</si>
  <si>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</si>
  <si>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</si>
  <si>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</si>
  <si>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</si>
  <si>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</si>
  <si>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</si>
  <si>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</si>
  <si>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</si>
  <si>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</si>
  <si>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</si>
  <si>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</si>
  <si>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</si>
  <si>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</si>
  <si>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</si>
  <si>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 (HORISTA)</t>
  </si>
  <si>
    <t>AUXILIAR DE TOPOGRAFO (MENSALISTA)</t>
  </si>
  <si>
    <t>AUXILIAR TECNICO / ASSISTENTE DE ENGENHARIA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</si>
  <si>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</si>
  <si>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</si>
  <si>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</si>
  <si>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</si>
  <si>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</si>
  <si>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</si>
  <si>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</si>
  <si>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</si>
  <si>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</si>
  <si>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</si>
  <si>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</si>
  <si>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</si>
  <si>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</si>
  <si>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</si>
  <si>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</si>
  <si>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</si>
  <si>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</si>
  <si>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</si>
  <si>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</si>
  <si>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</si>
  <si>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</si>
  <si>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</si>
  <si>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</si>
  <si>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</si>
  <si>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</si>
  <si>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</si>
  <si>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</si>
  <si>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</si>
  <si>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</si>
  <si>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</si>
  <si>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</si>
  <si>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</si>
  <si>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</si>
  <si>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</si>
  <si>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</si>
  <si>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</si>
  <si>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</si>
  <si>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1,73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</si>
  <si>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</si>
  <si>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</si>
  <si>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</si>
  <si>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</si>
  <si>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</si>
  <si>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</si>
  <si>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</si>
  <si>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</si>
  <si>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</si>
  <si>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</si>
  <si>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</si>
  <si>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</si>
  <si>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</si>
  <si>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</si>
  <si>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</si>
  <si>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</si>
  <si>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</si>
  <si>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</si>
  <si>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</si>
  <si>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</si>
  <si>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</si>
  <si>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</si>
  <si>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</si>
  <si>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</si>
  <si>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</si>
  <si>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</si>
  <si>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</si>
  <si>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</si>
  <si>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</si>
  <si>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</si>
  <si>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</si>
  <si>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</si>
  <si>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</si>
  <si>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</si>
  <si>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</si>
  <si>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</si>
  <si>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</si>
  <si>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</si>
  <si>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</si>
  <si>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</si>
  <si>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</si>
  <si>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</si>
  <si>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</si>
  <si>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</si>
  <si>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</si>
  <si>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</si>
  <si>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</si>
  <si>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</si>
  <si>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9 X 19 X 29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</si>
  <si>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</si>
  <si>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</si>
  <si>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</si>
  <si>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</si>
  <si>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</si>
  <si>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</si>
  <si>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</si>
  <si>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</si>
  <si>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</si>
  <si>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</si>
  <si>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</si>
  <si>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</si>
  <si>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</si>
  <si>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</si>
  <si>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</si>
  <si>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</si>
  <si>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</si>
  <si>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</si>
  <si>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</si>
  <si>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</si>
  <si>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</si>
  <si>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</si>
  <si>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</si>
  <si>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</si>
  <si>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</si>
  <si>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</si>
  <si>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</si>
  <si>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</si>
  <si>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</si>
  <si>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</si>
  <si>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</si>
  <si>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</si>
  <si>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</si>
  <si>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</si>
  <si>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</si>
  <si>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</si>
  <si>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</si>
  <si>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</si>
  <si>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</si>
  <si>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</si>
  <si>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</si>
  <si>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</si>
  <si>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</si>
  <si>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</si>
  <si>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</si>
  <si>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</si>
  <si>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</si>
  <si>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</si>
  <si>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</si>
  <si>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</si>
  <si>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</si>
  <si>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</si>
  <si>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</si>
  <si>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</si>
  <si>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</si>
  <si>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</si>
  <si>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</si>
  <si>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</si>
  <si>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*75 E 120* MM, PARA DRENAGEM PLUVIAL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</si>
  <si>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</si>
  <si>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</si>
  <si>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</si>
  <si>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</si>
  <si>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</si>
  <si>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</si>
  <si>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</si>
  <si>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</si>
  <si>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</si>
  <si>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</si>
  <si>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</si>
  <si>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</si>
  <si>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</si>
  <si>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</si>
  <si>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</si>
  <si>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</si>
  <si>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</si>
  <si>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</si>
  <si>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</si>
  <si>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</si>
  <si>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</si>
  <si>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</si>
  <si>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</si>
  <si>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</si>
  <si>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</si>
  <si>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</si>
  <si>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</si>
  <si>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</si>
  <si>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</si>
  <si>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</si>
  <si>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</si>
  <si>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</si>
  <si>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</si>
  <si>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</si>
  <si>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</si>
  <si>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</si>
  <si>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</si>
  <si>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</si>
  <si>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</si>
  <si>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</si>
  <si>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</si>
  <si>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</si>
  <si>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</si>
  <si>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</si>
  <si>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S8</t>
  </si>
  <si>
    <t>BUCHA DE NYLON SEM ABA S8, COM PARAFUSO DE 4,80 X 50 MM EM ACO ZINCADO COM ROSCA SOBERBA, CABECA CHATA E FENDA PHILLIPS</t>
  </si>
  <si>
    <t>BUCHA DE REDUCAO CPVC, SOLDAVEL, 54 X 28 MM, PARA AGUA QUENTE</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</si>
  <si>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</si>
  <si>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</si>
  <si>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</si>
  <si>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</si>
  <si>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</si>
  <si>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</si>
  <si>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</si>
  <si>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</si>
  <si>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</si>
  <si>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</si>
  <si>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</si>
  <si>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</si>
  <si>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</si>
  <si>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</si>
  <si>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</si>
  <si>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</si>
  <si>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</si>
  <si>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</si>
  <si>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</si>
  <si>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</si>
  <si>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</si>
  <si>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</si>
  <si>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</si>
  <si>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</si>
  <si>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</si>
  <si>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</si>
  <si>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</si>
  <si>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</si>
  <si>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</si>
  <si>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</si>
  <si>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</si>
  <si>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</si>
  <si>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</si>
  <si>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</si>
  <si>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</si>
  <si>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</si>
  <si>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</si>
  <si>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</si>
  <si>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</si>
  <si>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</si>
  <si>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</si>
  <si>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</si>
  <si>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</si>
  <si>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</si>
  <si>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</si>
  <si>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</si>
  <si>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</si>
  <si>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</si>
  <si>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</si>
  <si>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</si>
  <si>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</si>
  <si>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</si>
  <si>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</si>
  <si>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</si>
  <si>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</si>
  <si>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</si>
  <si>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</si>
  <si>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</si>
  <si>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</si>
  <si>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</si>
  <si>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</si>
  <si>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</si>
  <si>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</si>
  <si>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</si>
  <si>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</si>
  <si>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</si>
  <si>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</si>
  <si>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</si>
  <si>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</si>
  <si>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</si>
  <si>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</si>
  <si>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</si>
  <si>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</si>
  <si>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</si>
  <si>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</si>
  <si>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</si>
  <si>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</si>
  <si>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</si>
  <si>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</si>
  <si>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</si>
  <si>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</si>
  <si>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</si>
  <si>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</si>
  <si>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</si>
  <si>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</si>
  <si>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</si>
  <si>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</si>
  <si>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</si>
  <si>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</si>
  <si>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</si>
  <si>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</si>
  <si>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</si>
  <si>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</si>
  <si>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</si>
  <si>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</si>
  <si>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</si>
  <si>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</si>
  <si>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</si>
  <si>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</si>
  <si>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</si>
  <si>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</si>
  <si>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</si>
  <si>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</si>
  <si>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</si>
  <si>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</si>
  <si>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</si>
  <si>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</si>
  <si>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</si>
  <si>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</si>
  <si>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</si>
  <si>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</si>
  <si>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</si>
  <si>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</si>
  <si>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</si>
  <si>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</si>
  <si>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</si>
  <si>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</si>
  <si>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</si>
  <si>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</si>
  <si>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</si>
  <si>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</si>
  <si>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</si>
  <si>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</si>
  <si>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</si>
  <si>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</si>
  <si>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</si>
  <si>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</si>
  <si>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</si>
  <si>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</si>
  <si>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</si>
  <si>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</si>
  <si>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</si>
  <si>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</si>
  <si>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</si>
  <si>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</si>
  <si>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</si>
  <si>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</si>
  <si>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</si>
  <si>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</si>
  <si>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</si>
  <si>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</si>
  <si>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</si>
  <si>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</si>
  <si>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</si>
  <si>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</si>
  <si>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</si>
  <si>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</si>
  <si>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</si>
  <si>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</si>
  <si>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</si>
  <si>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</si>
  <si>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</si>
  <si>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</si>
  <si>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</si>
  <si>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</si>
  <si>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</si>
  <si>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</si>
  <si>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</si>
  <si>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</si>
  <si>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</si>
  <si>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</si>
  <si>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</si>
  <si>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</si>
  <si>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</si>
  <si>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</si>
  <si>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</si>
  <si>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</si>
  <si>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</si>
  <si>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</si>
  <si>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</si>
  <si>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</si>
  <si>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</si>
  <si>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</si>
  <si>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</si>
  <si>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</si>
  <si>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</si>
  <si>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</si>
  <si>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</si>
  <si>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 ANTI-CHAMA BWF-B, 1 CONDUTOR, 450/750 V, DIAMETRO 120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</si>
  <si>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</si>
  <si>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</si>
  <si>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</si>
  <si>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</si>
  <si>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</si>
  <si>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</si>
  <si>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</si>
  <si>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</si>
  <si>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</si>
  <si>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</si>
  <si>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</si>
  <si>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</si>
  <si>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</si>
  <si>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</si>
  <si>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</si>
  <si>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</si>
  <si>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</si>
  <si>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</si>
  <si>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</si>
  <si>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</si>
  <si>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</si>
  <si>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</si>
  <si>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</si>
  <si>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</si>
  <si>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</si>
  <si>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</si>
  <si>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</si>
  <si>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</si>
  <si>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</si>
  <si>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</si>
  <si>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</si>
  <si>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</si>
  <si>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</si>
  <si>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</si>
  <si>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</si>
  <si>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</si>
  <si>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</si>
  <si>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</si>
  <si>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</si>
  <si>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</si>
  <si>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</si>
  <si>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</si>
  <si>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</si>
  <si>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</si>
  <si>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</si>
  <si>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</si>
  <si>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</si>
  <si>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</si>
  <si>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</si>
  <si>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</si>
  <si>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</si>
  <si>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</si>
  <si>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</si>
  <si>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</si>
  <si>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</si>
  <si>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</si>
  <si>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</si>
  <si>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</si>
  <si>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</si>
  <si>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</si>
  <si>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</si>
  <si>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</si>
  <si>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</si>
  <si>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</si>
  <si>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</si>
  <si>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</si>
  <si>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</si>
  <si>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</si>
  <si>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</si>
  <si>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</si>
  <si>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</si>
  <si>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</si>
  <si>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</si>
  <si>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</si>
  <si>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</si>
  <si>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</si>
  <si>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</si>
  <si>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</si>
  <si>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</si>
  <si>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</si>
  <si>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</si>
  <si>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</si>
  <si>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</si>
  <si>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</si>
  <si>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</si>
  <si>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</si>
  <si>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</si>
  <si>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</si>
  <si>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</si>
  <si>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</si>
  <si>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</si>
  <si>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</si>
  <si>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</si>
  <si>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</si>
  <si>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</si>
  <si>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</si>
  <si>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</si>
  <si>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</si>
  <si>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</si>
  <si>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</si>
  <si>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</si>
  <si>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</si>
  <si>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</si>
  <si>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</si>
  <si>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</si>
  <si>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</si>
  <si>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</si>
  <si>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</si>
  <si>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</si>
  <si>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</si>
  <si>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</si>
  <si>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</si>
  <si>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</si>
  <si>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</si>
  <si>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</si>
  <si>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</si>
  <si>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</si>
  <si>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</si>
  <si>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</si>
  <si>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</si>
  <si>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</si>
  <si>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</si>
  <si>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</si>
  <si>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</si>
  <si>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</si>
  <si>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</si>
  <si>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</si>
  <si>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</si>
  <si>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</si>
  <si>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</si>
  <si>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</si>
  <si>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</si>
  <si>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</si>
  <si>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</si>
  <si>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</si>
  <si>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</si>
  <si>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</si>
  <si>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</si>
  <si>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</si>
  <si>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</si>
  <si>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</si>
  <si>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</si>
  <si>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</si>
  <si>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</si>
  <si>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</si>
  <si>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</si>
  <si>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</si>
  <si>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</si>
  <si>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</si>
  <si>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</si>
  <si>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</si>
  <si>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</si>
  <si>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</si>
  <si>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</si>
  <si>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</si>
  <si>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</si>
  <si>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</si>
  <si>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</si>
  <si>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</si>
  <si>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</si>
  <si>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</si>
  <si>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</si>
  <si>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</si>
  <si>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</si>
  <si>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</si>
  <si>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</si>
  <si>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</si>
  <si>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</si>
  <si>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</si>
  <si>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</si>
  <si>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</si>
  <si>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</si>
  <si>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</si>
  <si>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</si>
  <si>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</si>
  <si>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</si>
  <si>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</si>
  <si>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</si>
  <si>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</si>
  <si>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</si>
  <si>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</si>
  <si>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</si>
  <si>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</si>
  <si>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</si>
  <si>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</si>
  <si>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</si>
  <si>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</si>
  <si>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</si>
  <si>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</si>
  <si>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</si>
  <si>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</si>
  <si>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</si>
  <si>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</si>
  <si>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</si>
  <si>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</si>
  <si>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</si>
  <si>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</si>
  <si>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</si>
  <si>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</si>
  <si>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</si>
  <si>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</si>
  <si>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</si>
  <si>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</si>
  <si>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</si>
  <si>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</si>
  <si>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</si>
  <si>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</si>
  <si>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</si>
  <si>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</si>
  <si>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</si>
  <si>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</si>
  <si>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</si>
  <si>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</si>
  <si>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</si>
  <si>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</si>
  <si>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</si>
  <si>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</si>
  <si>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</si>
  <si>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</si>
  <si>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</si>
  <si>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</si>
  <si>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</si>
  <si>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</si>
  <si>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</si>
  <si>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</si>
  <si>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</si>
  <si>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</si>
  <si>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</si>
  <si>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</si>
  <si>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</si>
  <si>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</si>
  <si>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</si>
  <si>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</si>
  <si>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</si>
  <si>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</si>
  <si>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</si>
  <si>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</si>
  <si>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</si>
  <si>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</si>
  <si>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</si>
  <si>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</si>
  <si>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</si>
  <si>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</si>
  <si>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</si>
  <si>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</si>
  <si>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</si>
  <si>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</si>
  <si>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</si>
  <si>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</si>
  <si>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</si>
  <si>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</si>
  <si>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</si>
  <si>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</si>
  <si>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</si>
  <si>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</si>
  <si>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</si>
  <si>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</si>
  <si>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</si>
  <si>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</si>
  <si>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</si>
  <si>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</si>
  <si>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</si>
  <si>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</si>
  <si>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</si>
  <si>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</si>
  <si>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</si>
  <si>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</si>
  <si>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</si>
  <si>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</si>
  <si>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</si>
  <si>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</si>
  <si>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</si>
  <si>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</si>
  <si>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</si>
  <si>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</si>
  <si>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</si>
  <si>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</si>
  <si>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</si>
  <si>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</si>
  <si>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</si>
  <si>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</si>
  <si>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</si>
  <si>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</si>
  <si>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</si>
  <si>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</si>
  <si>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</si>
  <si>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</si>
  <si>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</si>
  <si>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</si>
  <si>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</si>
  <si>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</si>
  <si>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</si>
  <si>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</si>
  <si>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</si>
  <si>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</si>
  <si>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</si>
  <si>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</si>
  <si>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</si>
  <si>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</si>
  <si>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</si>
  <si>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</si>
  <si>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</si>
  <si>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</si>
  <si>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</si>
  <si>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</si>
  <si>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</si>
  <si>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</si>
  <si>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</si>
  <si>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</si>
  <si>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</si>
  <si>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</si>
  <si>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</si>
  <si>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</si>
  <si>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</si>
  <si>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</si>
  <si>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</si>
  <si>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</si>
  <si>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</si>
  <si>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</si>
  <si>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</si>
  <si>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</si>
  <si>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</si>
  <si>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</si>
  <si>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</si>
  <si>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</si>
  <si>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</si>
  <si>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</si>
  <si>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</si>
  <si>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</si>
  <si>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</si>
  <si>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</si>
  <si>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</si>
  <si>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</si>
  <si>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</si>
  <si>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</si>
  <si>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</si>
  <si>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</si>
  <si>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</si>
  <si>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</si>
  <si>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</si>
  <si>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</si>
  <si>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</si>
  <si>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</si>
  <si>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</si>
  <si>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</si>
  <si>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</si>
  <si>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</si>
  <si>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</si>
  <si>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</si>
  <si>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</si>
  <si>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</si>
  <si>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</si>
  <si>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</si>
  <si>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</si>
  <si>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</si>
  <si>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</si>
  <si>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</si>
  <si>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</si>
  <si>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</si>
  <si>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</si>
  <si>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</si>
  <si>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</si>
  <si>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</si>
  <si>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CROMADO, COM CANO, 4 TEMPERATURAS (110/220 V)</t>
  </si>
  <si>
    <t>CIMENTO BRANCO</t>
  </si>
  <si>
    <t>CIMENTO IMPERMEABILIZANTE DE PEGA ULTRARRAPIDA PARA TAMPONAMENTOS</t>
  </si>
  <si>
    <t>CIMENTO PORTLAND COMPOSTO CP II-32</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</si>
  <si>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</si>
  <si>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</si>
  <si>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</si>
  <si>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</si>
  <si>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</si>
  <si>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</si>
  <si>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</si>
  <si>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</si>
  <si>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</si>
  <si>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</si>
  <si>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</si>
  <si>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</si>
  <si>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</si>
  <si>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</si>
  <si>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</si>
  <si>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</si>
  <si>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</si>
  <si>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</si>
  <si>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</si>
  <si>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</si>
  <si>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</si>
  <si>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</si>
  <si>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</si>
  <si>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</si>
  <si>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</si>
  <si>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</si>
  <si>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</si>
  <si>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</si>
  <si>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</si>
  <si>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</si>
  <si>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</si>
  <si>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</si>
  <si>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</si>
  <si>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</si>
  <si>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</si>
  <si>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</si>
  <si>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</si>
  <si>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</si>
  <si>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</si>
  <si>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</si>
  <si>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</si>
  <si>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</si>
  <si>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</si>
  <si>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</si>
  <si>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</si>
  <si>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</si>
  <si>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</si>
  <si>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</si>
  <si>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</si>
  <si>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</si>
  <si>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</si>
  <si>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</si>
  <si>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</si>
  <si>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</si>
  <si>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</si>
  <si>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</si>
  <si>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</si>
  <si>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</si>
  <si>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</si>
  <si>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</si>
  <si>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</si>
  <si>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</si>
  <si>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</si>
  <si>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</si>
  <si>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</si>
  <si>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</si>
  <si>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</si>
  <si>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</si>
  <si>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</si>
  <si>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</si>
  <si>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</si>
  <si>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</si>
  <si>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</si>
  <si>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</si>
  <si>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</si>
  <si>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</si>
  <si>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</si>
  <si>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</si>
  <si>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</si>
  <si>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</si>
  <si>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</si>
  <si>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</si>
  <si>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</si>
  <si>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</si>
  <si>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</si>
  <si>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</si>
  <si>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</si>
  <si>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</si>
  <si>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</si>
  <si>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</si>
  <si>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</si>
  <si>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</si>
  <si>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</si>
  <si>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</si>
  <si>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</si>
  <si>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</si>
  <si>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</si>
  <si>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</si>
  <si>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</si>
  <si>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</si>
  <si>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</si>
  <si>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</si>
  <si>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</si>
  <si>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</si>
  <si>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</si>
  <si>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</si>
  <si>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</si>
  <si>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</si>
  <si>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</si>
  <si>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</si>
  <si>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</si>
  <si>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</si>
  <si>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</si>
  <si>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</si>
  <si>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</si>
  <si>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</si>
  <si>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</si>
  <si>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</si>
  <si>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</si>
  <si>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</si>
  <si>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</si>
  <si>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</si>
  <si>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</si>
  <si>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</si>
  <si>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</si>
  <si>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</si>
  <si>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</si>
  <si>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</si>
  <si>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</si>
  <si>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</si>
  <si>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</si>
  <si>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</si>
  <si>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</si>
  <si>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</si>
  <si>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</si>
  <si>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</si>
  <si>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</si>
  <si>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</si>
  <si>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</si>
  <si>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</si>
  <si>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</si>
  <si>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</si>
  <si>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</si>
  <si>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</si>
  <si>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</si>
  <si>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</si>
  <si>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</si>
  <si>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</si>
  <si>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</si>
  <si>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</si>
  <si>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</si>
  <si>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</si>
  <si>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</si>
  <si>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</si>
  <si>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</si>
  <si>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</si>
  <si>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</si>
  <si>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</si>
  <si>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</si>
  <si>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</si>
  <si>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</si>
  <si>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</si>
  <si>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</si>
  <si>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</si>
  <si>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</si>
  <si>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</si>
  <si>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</si>
  <si>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</si>
  <si>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</si>
  <si>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</si>
  <si>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</si>
  <si>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</si>
  <si>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</si>
  <si>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</si>
  <si>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</si>
  <si>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</si>
  <si>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</si>
  <si>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</si>
  <si>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</si>
  <si>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</si>
  <si>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</si>
  <si>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</si>
  <si>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</si>
  <si>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</si>
  <si>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</si>
  <si>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</si>
  <si>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</si>
  <si>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</si>
  <si>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</si>
  <si>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114 MM X 4"â,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</si>
  <si>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</si>
  <si>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</si>
  <si>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</si>
  <si>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</si>
  <si>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</si>
  <si>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</si>
  <si>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2"â, PARA AGUA QUENTE</t>
  </si>
  <si>
    <t>CONECTOR, CPVC, SOLDAVEL, 73 MM X 2 1/2"â, PARA AGUA QUENTE</t>
  </si>
  <si>
    <t>CONECTOR, CPVC, SOLDAVEL, 89 MM X 3"â,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</si>
  <si>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</si>
  <si>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</si>
  <si>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</si>
  <si>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</si>
  <si>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</si>
  <si>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</si>
  <si>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</si>
  <si>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</si>
  <si>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</si>
  <si>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</si>
  <si>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</si>
  <si>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</si>
  <si>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</si>
  <si>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</si>
  <si>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</si>
  <si>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</si>
  <si>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</si>
  <si>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</si>
  <si>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</si>
  <si>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</si>
  <si>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</si>
  <si>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</si>
  <si>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</si>
  <si>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</si>
  <si>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</si>
  <si>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</si>
  <si>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</si>
  <si>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</si>
  <si>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</si>
  <si>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</si>
  <si>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</si>
  <si>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</si>
  <si>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</si>
  <si>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</si>
  <si>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</si>
  <si>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</si>
  <si>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</si>
  <si>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</si>
  <si>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</si>
  <si>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</si>
  <si>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</si>
  <si>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</si>
  <si>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</si>
  <si>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</si>
  <si>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</si>
  <si>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</si>
  <si>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</si>
  <si>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</si>
  <si>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</si>
  <si>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</si>
  <si>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</si>
  <si>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</si>
  <si>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</si>
  <si>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</si>
  <si>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</si>
  <si>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</si>
  <si>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</si>
  <si>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</si>
  <si>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</si>
  <si>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</si>
  <si>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</si>
  <si>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</si>
  <si>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</si>
  <si>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</si>
  <si>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</si>
  <si>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</si>
  <si>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</si>
  <si>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</si>
  <si>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</si>
  <si>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</si>
  <si>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</si>
  <si>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</si>
  <si>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</si>
  <si>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</si>
  <si>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</si>
  <si>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</si>
  <si>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</si>
  <si>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</si>
  <si>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</si>
  <si>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</si>
  <si>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</si>
  <si>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</si>
  <si>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</si>
  <si>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</si>
  <si>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</si>
  <si>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</si>
  <si>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</si>
  <si>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</si>
  <si>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</si>
  <si>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</si>
  <si>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</si>
  <si>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</si>
  <si>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</si>
  <si>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</si>
  <si>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</si>
  <si>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</si>
  <si>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</si>
  <si>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</si>
  <si>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</si>
  <si>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</si>
  <si>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</si>
  <si>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</si>
  <si>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</si>
  <si>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</si>
  <si>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</si>
  <si>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</si>
  <si>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</si>
  <si>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</si>
  <si>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</si>
  <si>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</si>
  <si>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</si>
  <si>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</si>
  <si>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</si>
  <si>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</si>
  <si>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</si>
  <si>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</si>
  <si>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</si>
  <si>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</si>
  <si>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</si>
  <si>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</si>
  <si>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</si>
  <si>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</si>
  <si>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</si>
  <si>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</si>
  <si>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</si>
  <si>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</si>
  <si>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</si>
  <si>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</si>
  <si>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</si>
  <si>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</si>
  <si>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</si>
  <si>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</si>
  <si>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</si>
  <si>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</si>
  <si>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</si>
  <si>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</si>
  <si>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</si>
  <si>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</si>
  <si>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</si>
  <si>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</si>
  <si>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</si>
  <si>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</si>
  <si>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</si>
  <si>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</si>
  <si>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</si>
  <si>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</si>
  <si>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</si>
  <si>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</si>
  <si>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</si>
  <si>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</si>
  <si>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</si>
  <si>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</si>
  <si>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</si>
  <si>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</si>
  <si>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</si>
  <si>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</si>
  <si>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</si>
  <si>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</si>
  <si>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</si>
  <si>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</si>
  <si>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</si>
  <si>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</si>
  <si>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</si>
  <si>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</si>
  <si>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</si>
  <si>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</si>
  <si>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</si>
  <si>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</si>
  <si>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</si>
  <si>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</si>
  <si>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</si>
  <si>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</si>
  <si>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</si>
  <si>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</si>
  <si>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</si>
  <si>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</si>
  <si>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</si>
  <si>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</si>
  <si>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</si>
  <si>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</si>
  <si>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</si>
  <si>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</si>
  <si>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</si>
  <si>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</si>
  <si>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</si>
  <si>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</si>
  <si>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</si>
  <si>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</si>
  <si>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</si>
  <si>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</si>
  <si>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</si>
  <si>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</si>
  <si>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</si>
  <si>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</si>
  <si>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</si>
  <si>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</si>
  <si>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</si>
  <si>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</si>
  <si>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</si>
  <si>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</si>
  <si>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</si>
  <si>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</si>
  <si>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</si>
  <si>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</si>
  <si>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</si>
  <si>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</si>
  <si>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</si>
  <si>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</si>
  <si>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</si>
  <si>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</si>
  <si>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</si>
  <si>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</si>
  <si>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</si>
  <si>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</si>
  <si>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</si>
  <si>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</si>
  <si>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</si>
  <si>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</si>
  <si>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</si>
  <si>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</si>
  <si>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</si>
  <si>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</si>
  <si>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</si>
  <si>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</si>
  <si>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</si>
  <si>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</si>
  <si>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</si>
  <si>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</si>
  <si>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</si>
  <si>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</si>
  <si>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</si>
  <si>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</si>
  <si>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</si>
  <si>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</si>
  <si>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</si>
  <si>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</si>
  <si>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</si>
  <si>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</si>
  <si>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</si>
  <si>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</si>
  <si>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</si>
  <si>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</si>
  <si>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</si>
  <si>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</si>
  <si>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</si>
  <si>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</si>
  <si>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</si>
  <si>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</si>
  <si>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</si>
  <si>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</si>
  <si>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</si>
  <si>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</si>
  <si>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</si>
  <si>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</si>
  <si>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</si>
  <si>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</si>
  <si>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</si>
  <si>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</si>
  <si>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</si>
  <si>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</si>
  <si>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</si>
  <si>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</si>
  <si>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</si>
  <si>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</si>
  <si>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</si>
  <si>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</si>
  <si>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</si>
  <si>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</si>
  <si>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</si>
  <si>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</si>
  <si>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</si>
  <si>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</si>
  <si>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</si>
  <si>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</si>
  <si>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</si>
  <si>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</si>
  <si>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</si>
  <si>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</si>
  <si>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</si>
  <si>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</si>
  <si>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</si>
  <si>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</si>
  <si>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</si>
  <si>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</si>
  <si>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</si>
  <si>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</si>
  <si>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</si>
  <si>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</si>
  <si>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</si>
  <si>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</si>
  <si>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</si>
  <si>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</si>
  <si>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</si>
  <si>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</si>
  <si>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</si>
  <si>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</si>
  <si>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</si>
  <si>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</si>
  <si>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</si>
  <si>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</si>
  <si>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</si>
  <si>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</si>
  <si>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</si>
  <si>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</si>
  <si>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</si>
  <si>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</si>
  <si>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</si>
  <si>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</si>
  <si>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</si>
  <si>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</si>
  <si>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</si>
  <si>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</si>
  <si>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</si>
  <si>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1/4",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</si>
  <si>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</si>
  <si>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</si>
  <si>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</si>
  <si>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</si>
  <si>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</si>
  <si>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</si>
  <si>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</si>
  <si>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</si>
  <si>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</si>
  <si>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</si>
  <si>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</si>
  <si>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</si>
  <si>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</si>
  <si>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</si>
  <si>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</si>
  <si>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</si>
  <si>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</si>
  <si>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</si>
  <si>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</si>
  <si>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(HORISTA)</t>
  </si>
  <si>
    <t>DESENHISTA COPISTA (MENSALISTA)</t>
  </si>
  <si>
    <t>DESENHISTA DETALHISTA (HORISTA)</t>
  </si>
  <si>
    <t>DESENHISTA DETALHISTA (MENSALISTA)</t>
  </si>
  <si>
    <t>DESENHISTA PROJETISTA (HORISTA)</t>
  </si>
  <si>
    <t>DESENHISTA PROJETISTA (MENSALISTA)</t>
  </si>
  <si>
    <t>DESENHISTA TECNICO AUXILIAR (HORISTA)</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</si>
  <si>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</si>
  <si>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</si>
  <si>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</si>
  <si>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</si>
  <si>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</si>
  <si>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</si>
  <si>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</si>
  <si>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</si>
  <si>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</si>
  <si>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</si>
  <si>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</si>
  <si>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</si>
  <si>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</si>
  <si>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</si>
  <si>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</si>
  <si>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</si>
  <si>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</si>
  <si>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</si>
  <si>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</si>
  <si>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</si>
  <si>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</si>
  <si>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</si>
  <si>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</si>
  <si>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</si>
  <si>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</si>
  <si>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</si>
  <si>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</si>
  <si>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</si>
  <si>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</si>
  <si>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</si>
  <si>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</si>
  <si>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</si>
  <si>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</si>
  <si>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</si>
  <si>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</si>
  <si>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</si>
  <si>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</si>
  <si>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</si>
  <si>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</si>
  <si>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</si>
  <si>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</si>
  <si>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</si>
  <si>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</si>
  <si>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</si>
  <si>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</si>
  <si>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</si>
  <si>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</si>
  <si>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</si>
  <si>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</si>
  <si>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</si>
  <si>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</si>
  <si>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</si>
  <si>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</si>
  <si>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</si>
  <si>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</si>
  <si>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</si>
  <si>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</si>
  <si>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</si>
  <si>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</si>
  <si>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</si>
  <si>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</si>
  <si>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</si>
  <si>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</si>
  <si>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</si>
  <si>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</si>
  <si>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</si>
  <si>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</si>
  <si>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</si>
  <si>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</si>
  <si>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</si>
  <si>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</si>
  <si>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</si>
  <si>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</si>
  <si>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</si>
  <si>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</si>
  <si>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</si>
  <si>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</si>
  <si>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</si>
  <si>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</si>
  <si>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</si>
  <si>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</si>
  <si>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</si>
  <si>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</si>
  <si>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</si>
  <si>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</si>
  <si>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</si>
  <si>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</si>
  <si>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</si>
  <si>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</si>
  <si>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</si>
  <si>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</si>
  <si>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</si>
  <si>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</si>
  <si>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</si>
  <si>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</si>
  <si>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1,2 A 1,8 MM, SEM ANEL, CROMADO OU ZINCADO, TAMPA BOLA,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</si>
  <si>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</si>
  <si>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</si>
  <si>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</si>
  <si>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</si>
  <si>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</si>
  <si>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</si>
  <si>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</si>
  <si>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</si>
  <si>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</si>
  <si>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</si>
  <si>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</si>
  <si>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</si>
  <si>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</si>
  <si>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</si>
  <si>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</si>
  <si>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</si>
  <si>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</si>
  <si>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</si>
  <si>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</si>
  <si>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</si>
  <si>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</si>
  <si>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</si>
  <si>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</si>
  <si>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</si>
  <si>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 (HORISTA)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</si>
  <si>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</si>
  <si>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</si>
  <si>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</si>
  <si>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</si>
  <si>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</si>
  <si>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</si>
  <si>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1/2 ", SEM LUVA</t>
  </si>
  <si>
    <t>ELETRODUTO DE PVC RIGIDO ROSCAVEL DE 2 1/2 ", SEM LUVA</t>
  </si>
  <si>
    <t>ELETRODUTO DE PVC RIGIDO ROSCAVEL DE 3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</si>
  <si>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</si>
  <si>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</si>
  <si>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</si>
  <si>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</si>
  <si>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</si>
  <si>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</si>
  <si>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</si>
  <si>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</si>
  <si>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</si>
  <si>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</si>
  <si>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</si>
  <si>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</si>
  <si>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</si>
  <si>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</si>
  <si>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</si>
  <si>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</si>
  <si>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</si>
  <si>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</si>
  <si>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</si>
  <si>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</si>
  <si>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</si>
  <si>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</si>
  <si>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</si>
  <si>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</si>
  <si>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</si>
  <si>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</si>
  <si>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</si>
  <si>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</si>
  <si>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</si>
  <si>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</si>
  <si>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</si>
  <si>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</si>
  <si>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</si>
  <si>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</si>
  <si>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</si>
  <si>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</si>
  <si>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</si>
  <si>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</si>
  <si>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</si>
  <si>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</si>
  <si>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</si>
  <si>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</si>
  <si>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</si>
  <si>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</si>
  <si>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</si>
  <si>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</si>
  <si>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</si>
  <si>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</si>
  <si>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</si>
  <si>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</si>
  <si>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</si>
  <si>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</si>
  <si>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</si>
  <si>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</si>
  <si>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(MENSALISTA)</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</si>
  <si>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</si>
  <si>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</si>
  <si>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</si>
  <si>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</si>
  <si>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</si>
  <si>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</si>
  <si>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</si>
  <si>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</si>
  <si>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</si>
  <si>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</si>
  <si>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</si>
  <si>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</si>
  <si>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</si>
  <si>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</si>
  <si>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</si>
  <si>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</si>
  <si>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</si>
  <si>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</si>
  <si>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</si>
  <si>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</si>
  <si>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</si>
  <si>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</si>
  <si>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</si>
  <si>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</si>
  <si>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</si>
  <si>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</si>
  <si>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</si>
  <si>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</si>
  <si>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ENCANADOR - HORISTA (ENCARGOS COMPLEMENTARES - COLETADO CAIXA)</t>
  </si>
  <si>
    <t>EPI - FAMILIA ENCANADOR - MENSALISTA (ENCARGOS COMPLEMENTARES - COLETADO CAIXA)</t>
  </si>
  <si>
    <t>EPI - FAMILIA ENCARREGADO GERAL - MENSALISTA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</si>
  <si>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</si>
  <si>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</si>
  <si>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</si>
  <si>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</si>
  <si>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</si>
  <si>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</si>
  <si>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</si>
  <si>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</si>
  <si>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</si>
  <si>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</si>
  <si>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</si>
  <si>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</si>
  <si>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</si>
  <si>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</si>
  <si>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</si>
  <si>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</si>
  <si>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</si>
  <si>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</si>
  <si>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</si>
  <si>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</si>
  <si>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</si>
  <si>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</si>
  <si>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</si>
  <si>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</si>
  <si>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</si>
  <si>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</si>
  <si>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</si>
  <si>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</si>
  <si>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</si>
  <si>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</si>
  <si>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</si>
  <si>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</si>
  <si>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</si>
  <si>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</si>
  <si>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</si>
  <si>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</si>
  <si>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</si>
  <si>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</si>
  <si>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</si>
  <si>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</si>
  <si>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</si>
  <si>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</si>
  <si>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</si>
  <si>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</si>
  <si>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</si>
  <si>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</si>
  <si>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</si>
  <si>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</si>
  <si>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</si>
  <si>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</si>
  <si>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</si>
  <si>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</si>
  <si>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</si>
  <si>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</si>
  <si>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</si>
  <si>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</si>
  <si>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</si>
  <si>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</si>
  <si>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</si>
  <si>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</si>
  <si>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</si>
  <si>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</si>
  <si>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</si>
  <si>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</si>
  <si>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</si>
  <si>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</si>
  <si>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</si>
  <si>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</si>
  <si>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</si>
  <si>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</si>
  <si>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</si>
  <si>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</si>
  <si>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</si>
  <si>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ESTOPIM SIMPLES</t>
  </si>
  <si>
    <t>ESTRIBO COM PARAFUSO EM CHAPA DE FERRO FUNDIDO DE 2" X 3/16" X 35 CM, SECAO "U", PARA MADEIRAMENTO DE TELHADO</t>
  </si>
  <si>
    <t>ETANOL</t>
  </si>
  <si>
    <t>EXAMES - MENSALISTA (COLETADO CAIXA - ENCARGOS COMPLEMENTARES)</t>
  </si>
  <si>
    <t>EXTENSAO DE SOLDA 201 ACETILENO, E = *1,5 A 2,5* MM</t>
  </si>
  <si>
    <t>EXTENSAO DE SOLDA 201 GLP, E = *2,5 A 4,0* MM</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</si>
  <si>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</si>
  <si>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</si>
  <si>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</si>
  <si>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</si>
  <si>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</si>
  <si>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</si>
  <si>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75/ DE 85 MM (NBR 10351)</t>
  </si>
  <si>
    <t>EXTREMIDADE PVC PBA, PF, JE, DN 100 / DE 110 MM (NBR 10351)</t>
  </si>
  <si>
    <t>EXTREMIDADE PVC PBA, PF, JE, DN 75 / DE 85 MM (NBR 10351)</t>
  </si>
  <si>
    <t>EXTREMIDADE/TUBETE PARA HIDROMETRO PVC, COM ROSCA, CURTA, COM BUCHA LATAO, 1/2"</t>
  </si>
  <si>
    <t>EXTREMIDADE/TUBETE PARA HIDROMETRO PVC, COM ROSCA, CURTA, COM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</si>
  <si>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</si>
  <si>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</si>
  <si>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</si>
  <si>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</si>
  <si>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</si>
  <si>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</si>
  <si>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</si>
  <si>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</si>
  <si>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</si>
  <si>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</si>
  <si>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</si>
  <si>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</si>
  <si>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</si>
  <si>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</si>
  <si>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</si>
  <si>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</si>
  <si>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</si>
  <si>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</si>
  <si>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</si>
  <si>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</si>
  <si>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</si>
  <si>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</si>
  <si>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</si>
  <si>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</si>
  <si>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</si>
  <si>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</si>
  <si>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</si>
  <si>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</si>
  <si>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</si>
  <si>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</si>
  <si>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</si>
  <si>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</si>
  <si>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</si>
  <si>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</si>
  <si>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ENCANADOR - HORISTA (ENCARGOS COMPLEMENTARES - COLETADO CAIXA)</t>
  </si>
  <si>
    <t>FERRAMENTAS - FAMILIA ENCANADOR - MENSALISTA (ENCARGOS COMPLEMENTARES - COLETADO CAIXA)</t>
  </si>
  <si>
    <t>FERRAMENTAS - FAMILIA ENCARREGADO GERAL - MENSALISTA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</si>
  <si>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</si>
  <si>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</si>
  <si>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</si>
  <si>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</si>
  <si>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</si>
  <si>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</si>
  <si>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</si>
  <si>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</si>
  <si>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</si>
  <si>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</si>
  <si>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</si>
  <si>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</si>
  <si>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</si>
  <si>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</si>
  <si>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</si>
  <si>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</si>
  <si>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</si>
  <si>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</si>
  <si>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</si>
  <si>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</si>
  <si>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</si>
  <si>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</si>
  <si>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</si>
  <si>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</si>
  <si>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</si>
  <si>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</si>
  <si>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</si>
  <si>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</si>
  <si>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</si>
  <si>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</si>
  <si>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</si>
  <si>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CARGA MEDIA POTENCIA 5 (PARA FERRAMENTA DE ACAO DIRETA) COR VERMELHA</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</si>
  <si>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</si>
  <si>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</si>
  <si>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</si>
  <si>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</si>
  <si>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</si>
  <si>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</si>
  <si>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</si>
  <si>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</si>
  <si>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</si>
  <si>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</si>
  <si>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DE ALUMINIO PARA PROTECAO DO CONDUTOR LARGURA 10 MM</t>
  </si>
  <si>
    <t>FITA ISOLANTE DE BORRACHA AUTOFUSAO, USO ATE 69 KV (ALTA TENSAO)</t>
  </si>
  <si>
    <t>FITA METALICA GRAVADA, L = 17 MM, ROLO DE 25 M, CARGA RECOMENDADA = *120* KGF</t>
  </si>
  <si>
    <t>FITA METALICA PERFURADA, L = 17 MM, ROLO DE 30 M, CARGA RECOMENDADA = *19* KGF</t>
  </si>
  <si>
    <t>FITA METALICA PERFURADA, L = 25 MM, ROLO DE 30 M, CARGA RECOMENDADA = *222,5* KGF</t>
  </si>
  <si>
    <t>FITA VEDA ROSCA EM ROLOS DE 18 MM X 25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</si>
  <si>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</si>
  <si>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</si>
  <si>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</si>
  <si>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</si>
  <si>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</si>
  <si>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</si>
  <si>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</si>
  <si>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</si>
  <si>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</si>
  <si>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</si>
  <si>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</si>
  <si>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</si>
  <si>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</si>
  <si>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</si>
  <si>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</si>
  <si>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</si>
  <si>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</si>
  <si>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</si>
  <si>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</si>
  <si>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</si>
  <si>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</si>
  <si>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</si>
  <si>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</si>
  <si>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</si>
  <si>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</si>
  <si>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</si>
  <si>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</si>
  <si>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</si>
  <si>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</si>
  <si>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</si>
  <si>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</si>
  <si>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</si>
  <si>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</si>
  <si>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</si>
  <si>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</si>
  <si>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</si>
  <si>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</si>
  <si>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</si>
  <si>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</si>
  <si>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</si>
  <si>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</si>
  <si>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</si>
  <si>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</si>
  <si>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</si>
  <si>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</si>
  <si>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</si>
  <si>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</si>
  <si>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</si>
  <si>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</si>
  <si>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</si>
  <si>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</si>
  <si>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</si>
  <si>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</si>
  <si>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</si>
  <si>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</si>
  <si>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</si>
  <si>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</si>
  <si>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</si>
  <si>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</si>
  <si>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</si>
  <si>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</si>
  <si>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</si>
  <si>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</si>
  <si>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</si>
  <si>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</si>
  <si>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</si>
  <si>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</si>
  <si>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</si>
  <si>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</si>
  <si>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</si>
  <si>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</si>
  <si>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</si>
  <si>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</si>
  <si>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</si>
  <si>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</si>
  <si>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</si>
  <si>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</si>
  <si>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</si>
  <si>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</si>
  <si>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</si>
  <si>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</si>
  <si>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</si>
  <si>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</si>
  <si>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</si>
  <si>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</si>
  <si>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</si>
  <si>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</si>
  <si>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</si>
  <si>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</si>
  <si>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</si>
  <si>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</si>
  <si>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</si>
  <si>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</si>
  <si>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</si>
  <si>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</si>
  <si>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</si>
  <si>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</si>
  <si>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</si>
  <si>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</si>
  <si>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</si>
  <si>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</si>
  <si>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</si>
  <si>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</si>
  <si>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</si>
  <si>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</si>
  <si>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</si>
  <si>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</si>
  <si>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</si>
  <si>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</si>
  <si>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</si>
  <si>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</si>
  <si>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</si>
  <si>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</si>
  <si>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</si>
  <si>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</si>
  <si>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</si>
  <si>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</si>
  <si>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</si>
  <si>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</si>
  <si>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</si>
  <si>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</si>
  <si>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</si>
  <si>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</si>
  <si>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</si>
  <si>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</si>
  <si>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</si>
  <si>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</si>
  <si>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</si>
  <si>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</si>
  <si>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</si>
  <si>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</si>
  <si>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</si>
  <si>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</si>
  <si>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</si>
  <si>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</si>
  <si>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</si>
  <si>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</si>
  <si>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</si>
  <si>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</si>
  <si>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</si>
  <si>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</si>
  <si>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</si>
  <si>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</si>
  <si>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</si>
  <si>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</si>
  <si>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</si>
  <si>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</si>
  <si>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</si>
  <si>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</si>
  <si>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</si>
  <si>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</si>
  <si>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</si>
  <si>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</si>
  <si>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</si>
  <si>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</si>
  <si>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</si>
  <si>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</si>
  <si>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</si>
  <si>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</si>
  <si>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</si>
  <si>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</si>
  <si>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</si>
  <si>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</si>
  <si>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</si>
  <si>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</si>
  <si>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</si>
  <si>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</si>
  <si>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</si>
  <si>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</si>
  <si>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</si>
  <si>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</si>
  <si>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</si>
  <si>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</si>
  <si>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</si>
  <si>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</si>
  <si>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</si>
  <si>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</si>
  <si>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</si>
  <si>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</si>
  <si>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</si>
  <si>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</si>
  <si>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</si>
  <si>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</si>
  <si>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</si>
  <si>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</si>
  <si>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</si>
  <si>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</si>
  <si>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</si>
  <si>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</si>
  <si>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</si>
  <si>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</si>
  <si>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</si>
  <si>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</si>
  <si>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</si>
  <si>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</si>
  <si>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</si>
  <si>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</si>
  <si>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</si>
  <si>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</si>
  <si>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</si>
  <si>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</si>
  <si>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</si>
  <si>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</si>
  <si>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</si>
  <si>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</si>
  <si>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</si>
  <si>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</si>
  <si>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</si>
  <si>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</si>
  <si>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</si>
  <si>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</si>
  <si>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</si>
  <si>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</si>
  <si>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</si>
  <si>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</si>
  <si>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</si>
  <si>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</si>
  <si>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</si>
  <si>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</si>
  <si>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</si>
  <si>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</si>
  <si>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</si>
  <si>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</si>
  <si>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</si>
  <si>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PERFIL 25, 120 X 150 CM (A X L), 4 FLS, BANDEIRA COM BASCULA,  ACABAMENTO BRANCO OU BRILHANTE, BATENTE/REQUADRO DE 6 A 14 CM, COM VIDRO, SEM GUARNICAO/ALIZAR</t>
  </si>
  <si>
    <t>JANELA DE CORRER, ACO, BATENTE/REQUADRO DE 6 A 14 CM, COM DIVISAO HORIZ , PINT ANTICORROSIVA, SEM VIDRO, BANDEIRA COM BASCULA, 4 FLS, 120 X 150 CM (A X L)</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</si>
  <si>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</si>
  <si>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</si>
  <si>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</si>
  <si>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</si>
  <si>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</si>
  <si>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</si>
  <si>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</si>
  <si>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</si>
  <si>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</si>
  <si>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</si>
  <si>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</si>
  <si>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</si>
  <si>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</si>
  <si>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</si>
  <si>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</si>
  <si>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</si>
  <si>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</si>
  <si>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</si>
  <si>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</si>
  <si>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</si>
  <si>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</si>
  <si>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</si>
  <si>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</si>
  <si>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</si>
  <si>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</si>
  <si>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</si>
  <si>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</si>
  <si>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</si>
  <si>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</si>
  <si>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</si>
  <si>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</si>
  <si>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</si>
  <si>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</si>
  <si>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</si>
  <si>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</si>
  <si>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</si>
  <si>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</si>
  <si>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</si>
  <si>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</si>
  <si>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</si>
  <si>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</si>
  <si>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</si>
  <si>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</si>
  <si>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</si>
  <si>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</si>
  <si>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</si>
  <si>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</si>
  <si>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</si>
  <si>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</si>
  <si>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</si>
  <si>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</si>
  <si>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</si>
  <si>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</si>
  <si>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</si>
  <si>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</si>
  <si>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</si>
  <si>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</si>
  <si>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</si>
  <si>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</si>
  <si>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COM BOLSA E ANEL, 90 GRAUS, DN 40 X *38* MM, SERIE NORMAL, PARA ESGOTO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</si>
  <si>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</si>
  <si>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</si>
  <si>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</si>
  <si>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</si>
  <si>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</si>
  <si>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</si>
  <si>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</si>
  <si>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</si>
  <si>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</si>
  <si>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</si>
  <si>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</si>
  <si>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</si>
  <si>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</si>
  <si>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</si>
  <si>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</si>
  <si>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</si>
  <si>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</si>
  <si>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</si>
  <si>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</si>
  <si>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</si>
  <si>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</si>
  <si>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</si>
  <si>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</si>
  <si>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</si>
  <si>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</si>
  <si>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</si>
  <si>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</si>
  <si>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</si>
  <si>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</si>
  <si>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</si>
  <si>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</si>
  <si>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90 GRAUS, ROSCAVEL, 1 1/4", COR BRANCA,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</si>
  <si>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</si>
  <si>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</si>
  <si>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</si>
  <si>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</si>
  <si>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</si>
  <si>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</si>
  <si>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</si>
  <si>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</si>
  <si>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</si>
  <si>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</si>
  <si>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</si>
  <si>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</si>
  <si>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</si>
  <si>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</si>
  <si>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</si>
  <si>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</si>
  <si>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</si>
  <si>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</si>
  <si>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</si>
  <si>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</si>
  <si>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</si>
  <si>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</si>
  <si>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</si>
  <si>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</si>
  <si>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</si>
  <si>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</si>
  <si>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</si>
  <si>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</si>
  <si>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</si>
  <si>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</si>
  <si>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</si>
  <si>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</si>
  <si>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</si>
  <si>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</si>
  <si>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</si>
  <si>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</si>
  <si>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</si>
  <si>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</si>
  <si>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</si>
  <si>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</si>
  <si>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</si>
  <si>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</si>
  <si>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</si>
  <si>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</si>
  <si>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</si>
  <si>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</si>
  <si>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</si>
  <si>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</si>
  <si>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</si>
  <si>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</si>
  <si>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</si>
  <si>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</si>
  <si>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</si>
  <si>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</si>
  <si>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</si>
  <si>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</si>
  <si>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</si>
  <si>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</si>
  <si>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</si>
  <si>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</si>
  <si>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</si>
  <si>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</si>
  <si>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</si>
  <si>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</si>
  <si>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</si>
  <si>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</si>
  <si>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</si>
  <si>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</si>
  <si>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</si>
  <si>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</si>
  <si>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</si>
  <si>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</si>
  <si>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</si>
  <si>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</si>
  <si>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</si>
  <si>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</si>
  <si>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2 GARRAS PARA FITA PERFURADA</t>
  </si>
  <si>
    <t>JUNCAO, PVC, 45 GRAUS, JE, BBB, DN 150 MM, PARA TUBO CORRUGADO E/OU LISO, REDE COLETORA DE ESGOTO</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</si>
  <si>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</si>
  <si>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</si>
  <si>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</si>
  <si>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</si>
  <si>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</si>
  <si>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</si>
  <si>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</si>
  <si>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</si>
  <si>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</si>
  <si>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</si>
  <si>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</si>
  <si>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</si>
  <si>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</si>
  <si>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</si>
  <si>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</si>
  <si>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</si>
  <si>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</si>
  <si>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</si>
  <si>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</si>
  <si>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</si>
  <si>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</si>
  <si>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</si>
  <si>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</si>
  <si>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</si>
  <si>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</si>
  <si>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</si>
  <si>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</si>
  <si>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</si>
  <si>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</si>
  <si>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</si>
  <si>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</si>
  <si>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</si>
  <si>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</si>
  <si>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</si>
  <si>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</si>
  <si>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</si>
  <si>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</si>
  <si>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</si>
  <si>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</si>
  <si>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</si>
  <si>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</si>
  <si>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</si>
  <si>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</si>
  <si>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</si>
  <si>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</si>
  <si>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</si>
  <si>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</si>
  <si>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</si>
  <si>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</si>
  <si>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</si>
  <si>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</si>
  <si>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</si>
  <si>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</si>
  <si>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</si>
  <si>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</si>
  <si>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</si>
  <si>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</si>
  <si>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</si>
  <si>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</si>
  <si>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</si>
  <si>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</si>
  <si>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</si>
  <si>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</si>
  <si>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</si>
  <si>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</si>
  <si>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</si>
  <si>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</si>
  <si>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</si>
  <si>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</si>
  <si>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</si>
  <si>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</si>
  <si>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</si>
  <si>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</si>
  <si>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</si>
  <si>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</si>
  <si>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</si>
  <si>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</si>
  <si>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</si>
  <si>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</si>
  <si>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</si>
  <si>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</si>
  <si>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</si>
  <si>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</si>
  <si>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</si>
  <si>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</si>
  <si>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</si>
  <si>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</si>
  <si>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</si>
  <si>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</si>
  <si>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</si>
  <si>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</si>
  <si>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</si>
  <si>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</si>
  <si>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</si>
  <si>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</si>
  <si>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</si>
  <si>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</si>
  <si>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</si>
  <si>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(HORISTA)</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</si>
  <si>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</si>
  <si>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</si>
  <si>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</si>
  <si>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</si>
  <si>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</si>
  <si>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</si>
  <si>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</si>
  <si>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</si>
  <si>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</si>
  <si>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</si>
  <si>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</si>
  <si>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</si>
  <si>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</si>
  <si>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X ALTURA DE 2,0 M POR PAINEL,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</si>
  <si>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</si>
  <si>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</si>
  <si>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</si>
  <si>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</si>
  <si>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</si>
  <si>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</si>
  <si>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</si>
  <si>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</si>
  <si>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</si>
  <si>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</si>
  <si>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</si>
  <si>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</si>
  <si>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</si>
  <si>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</si>
  <si>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</si>
  <si>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</si>
  <si>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</si>
  <si>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</si>
  <si>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</si>
  <si>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</si>
  <si>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</si>
  <si>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</si>
  <si>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</si>
  <si>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</si>
  <si>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</si>
  <si>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</si>
  <si>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</si>
  <si>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</si>
  <si>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</si>
  <si>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</si>
  <si>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</si>
  <si>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</si>
  <si>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</si>
  <si>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</si>
  <si>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</si>
  <si>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</si>
  <si>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</si>
  <si>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</si>
  <si>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</si>
  <si>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</si>
  <si>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</si>
  <si>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</si>
  <si>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</si>
  <si>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</si>
  <si>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</si>
  <si>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</si>
  <si>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</si>
  <si>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</si>
  <si>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FECHADA P/ ILUMINACAO PUBLICA, TIPO ABL 50/F OU EQUIV, P/ LAMPADA A VAPOR DE MERCURIO 400W</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</si>
  <si>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</si>
  <si>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</si>
  <si>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</si>
  <si>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</si>
  <si>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</si>
  <si>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</si>
  <si>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</si>
  <si>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</si>
  <si>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</si>
  <si>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</si>
  <si>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</si>
  <si>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</si>
  <si>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</si>
  <si>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</si>
  <si>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</si>
  <si>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</si>
  <si>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</si>
  <si>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</si>
  <si>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</si>
  <si>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</si>
  <si>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</si>
  <si>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</si>
  <si>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</si>
  <si>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</si>
  <si>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</si>
  <si>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</si>
  <si>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</si>
  <si>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</si>
  <si>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</si>
  <si>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</si>
  <si>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</si>
  <si>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</si>
  <si>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</si>
  <si>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</si>
  <si>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</si>
  <si>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</si>
  <si>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</si>
  <si>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</si>
  <si>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</si>
  <si>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</si>
  <si>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</si>
  <si>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</si>
  <si>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</si>
  <si>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</si>
  <si>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</si>
  <si>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</si>
  <si>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</si>
  <si>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</si>
  <si>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</si>
  <si>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</si>
  <si>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</si>
  <si>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</si>
  <si>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</si>
  <si>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</si>
  <si>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</si>
  <si>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</si>
  <si>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</si>
  <si>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</si>
  <si>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</si>
  <si>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</si>
  <si>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</si>
  <si>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</si>
  <si>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</si>
  <si>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</si>
  <si>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</si>
  <si>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</si>
  <si>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</si>
  <si>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</si>
  <si>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</si>
  <si>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</si>
  <si>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</si>
  <si>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</si>
  <si>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</si>
  <si>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</si>
  <si>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</si>
  <si>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</si>
  <si>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</si>
  <si>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</si>
  <si>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</si>
  <si>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</si>
  <si>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</si>
  <si>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</si>
  <si>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</si>
  <si>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</si>
  <si>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</si>
  <si>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</si>
  <si>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</si>
  <si>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</si>
  <si>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</si>
  <si>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</si>
  <si>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</si>
  <si>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</si>
  <si>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</si>
  <si>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</si>
  <si>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</si>
  <si>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</si>
  <si>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</si>
  <si>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</si>
  <si>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</si>
  <si>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</si>
  <si>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</si>
  <si>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</si>
  <si>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</si>
  <si>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</si>
  <si>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</si>
  <si>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</si>
  <si>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</si>
  <si>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</si>
  <si>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</si>
  <si>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</si>
  <si>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</si>
  <si>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</si>
  <si>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</si>
  <si>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</si>
  <si>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</si>
  <si>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</si>
  <si>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</si>
  <si>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</si>
  <si>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</si>
  <si>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</si>
  <si>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</si>
  <si>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</si>
  <si>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</si>
  <si>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</si>
  <si>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</si>
  <si>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</si>
  <si>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</si>
  <si>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</si>
  <si>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</si>
  <si>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</si>
  <si>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</si>
  <si>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</si>
  <si>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</si>
  <si>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</si>
  <si>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</si>
  <si>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</si>
  <si>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</si>
  <si>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</si>
  <si>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</si>
  <si>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</si>
  <si>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</si>
  <si>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</si>
  <si>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</si>
  <si>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</si>
  <si>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</si>
  <si>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</si>
  <si>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</si>
  <si>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</si>
  <si>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</si>
  <si>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</si>
  <si>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</si>
  <si>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</si>
  <si>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</si>
  <si>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</si>
  <si>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</si>
  <si>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</si>
  <si>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</si>
  <si>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</si>
  <si>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</si>
  <si>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</si>
  <si>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</si>
  <si>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</si>
  <si>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</si>
  <si>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</si>
  <si>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</si>
  <si>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</si>
  <si>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</si>
  <si>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</si>
  <si>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</si>
  <si>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</si>
  <si>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</si>
  <si>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</si>
  <si>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</si>
  <si>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</si>
  <si>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</si>
  <si>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</si>
  <si>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</si>
  <si>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</si>
  <si>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</si>
  <si>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</si>
  <si>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1/2", AGUA FRIA PREDIAL</t>
  </si>
  <si>
    <t>LUVA PVC, ROSCAVEL, 1",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</si>
  <si>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</si>
  <si>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</si>
  <si>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</si>
  <si>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</si>
  <si>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</si>
  <si>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</si>
  <si>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</si>
  <si>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</si>
  <si>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</si>
  <si>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</si>
  <si>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</si>
  <si>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</si>
  <si>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</si>
  <si>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</si>
  <si>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</si>
  <si>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</si>
  <si>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</si>
  <si>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</si>
  <si>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</si>
  <si>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</si>
  <si>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</si>
  <si>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</si>
  <si>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</si>
  <si>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</si>
  <si>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</si>
  <si>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</si>
  <si>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</si>
  <si>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</si>
  <si>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</si>
  <si>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</si>
  <si>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</si>
  <si>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</si>
  <si>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</si>
  <si>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</si>
  <si>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</si>
  <si>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</si>
  <si>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</si>
  <si>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</si>
  <si>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</si>
  <si>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</si>
  <si>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</si>
  <si>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</si>
  <si>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</si>
  <si>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</si>
  <si>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</si>
  <si>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</si>
  <si>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</si>
  <si>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</si>
  <si>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</si>
  <si>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</si>
  <si>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</si>
  <si>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</si>
  <si>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</si>
  <si>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</si>
  <si>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</si>
  <si>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</si>
  <si>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</si>
  <si>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</si>
  <si>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</si>
  <si>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</si>
  <si>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</si>
  <si>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</si>
  <si>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</si>
  <si>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</si>
  <si>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</si>
  <si>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</si>
  <si>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</si>
  <si>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</si>
  <si>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</si>
  <si>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</si>
  <si>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</si>
  <si>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</si>
  <si>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</si>
  <si>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</si>
  <si>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</si>
  <si>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</si>
  <si>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</si>
  <si>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</si>
  <si>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</si>
  <si>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</si>
  <si>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</si>
  <si>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</si>
  <si>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</si>
  <si>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</si>
  <si>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</si>
  <si>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</si>
  <si>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</si>
  <si>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</si>
  <si>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</si>
  <si>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</si>
  <si>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</si>
  <si>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</si>
  <si>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</si>
  <si>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</si>
  <si>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</si>
  <si>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</si>
  <si>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</si>
  <si>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</si>
  <si>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</si>
  <si>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</si>
  <si>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</si>
  <si>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</si>
  <si>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</si>
  <si>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</si>
  <si>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</si>
  <si>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</si>
  <si>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</si>
  <si>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</si>
  <si>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</si>
  <si>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</si>
  <si>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</si>
  <si>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</si>
  <si>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</si>
  <si>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</si>
  <si>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</si>
  <si>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</si>
  <si>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</si>
  <si>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</si>
  <si>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</si>
  <si>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</si>
  <si>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</si>
  <si>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</si>
  <si>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</si>
  <si>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</si>
  <si>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</si>
  <si>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</si>
  <si>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</si>
  <si>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</si>
  <si>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</si>
  <si>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</si>
  <si>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</si>
  <si>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</si>
  <si>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</si>
  <si>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</si>
  <si>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</si>
  <si>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</si>
  <si>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</si>
  <si>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</si>
  <si>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</si>
  <si>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</si>
  <si>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</si>
  <si>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</si>
  <si>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</si>
  <si>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</si>
  <si>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</si>
  <si>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</si>
  <si>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</si>
  <si>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</si>
  <si>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</si>
  <si>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</si>
  <si>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</si>
  <si>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</si>
  <si>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</si>
  <si>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</si>
  <si>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</si>
  <si>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</si>
  <si>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</si>
  <si>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</si>
  <si>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</si>
  <si>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</si>
  <si>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</si>
  <si>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</si>
  <si>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</si>
  <si>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</si>
  <si>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</si>
  <si>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</si>
  <si>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</si>
  <si>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</si>
  <si>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</si>
  <si>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</si>
  <si>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</si>
  <si>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</si>
  <si>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</si>
  <si>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</si>
  <si>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</si>
  <si>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</si>
  <si>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</si>
  <si>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</si>
  <si>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</si>
  <si>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</si>
  <si>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</si>
  <si>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</si>
  <si>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</si>
  <si>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</si>
  <si>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</si>
  <si>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</si>
  <si>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</si>
  <si>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</si>
  <si>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</si>
  <si>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</si>
  <si>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</si>
  <si>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</si>
  <si>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</si>
  <si>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</si>
  <si>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</si>
  <si>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</si>
  <si>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</si>
  <si>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</si>
  <si>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</si>
  <si>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</si>
  <si>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</si>
  <si>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</si>
  <si>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</si>
  <si>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</si>
  <si>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</si>
  <si>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</si>
  <si>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</si>
  <si>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</si>
  <si>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</si>
  <si>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</si>
  <si>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</si>
  <si>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</si>
  <si>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</si>
  <si>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</si>
  <si>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</si>
  <si>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</si>
  <si>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</si>
  <si>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</si>
  <si>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</si>
  <si>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</si>
  <si>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</si>
  <si>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</si>
  <si>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</si>
  <si>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</si>
  <si>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</si>
  <si>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</si>
  <si>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</si>
  <si>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</si>
  <si>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</si>
  <si>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</si>
  <si>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</si>
  <si>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</si>
  <si>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</si>
  <si>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</si>
  <si>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</si>
  <si>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</si>
  <si>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</si>
  <si>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</si>
  <si>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</si>
  <si>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</si>
  <si>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</si>
  <si>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</si>
  <si>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</si>
  <si>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</si>
  <si>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</si>
  <si>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</si>
  <si>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</si>
  <si>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</si>
  <si>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</si>
  <si>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</si>
  <si>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</si>
  <si>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</si>
  <si>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</si>
  <si>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</si>
  <si>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</si>
  <si>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</si>
  <si>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</si>
  <si>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</si>
  <si>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</si>
  <si>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</si>
  <si>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</si>
  <si>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</si>
  <si>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</si>
  <si>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</si>
  <si>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</si>
  <si>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</si>
  <si>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</si>
  <si>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</si>
  <si>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</si>
  <si>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</si>
  <si>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</si>
  <si>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</si>
  <si>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</si>
  <si>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</si>
  <si>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</si>
  <si>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</si>
  <si>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</si>
  <si>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</si>
  <si>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</si>
  <si>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</si>
  <si>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</si>
  <si>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</si>
  <si>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</si>
  <si>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</si>
  <si>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</si>
  <si>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</si>
  <si>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</si>
  <si>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</si>
  <si>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</si>
  <si>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</si>
  <si>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</si>
  <si>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</si>
  <si>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</si>
  <si>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</si>
  <si>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</si>
  <si>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</si>
  <si>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</si>
  <si>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</si>
  <si>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</si>
  <si>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</si>
  <si>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</si>
  <si>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</si>
  <si>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</si>
  <si>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</si>
  <si>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</si>
  <si>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</si>
  <si>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</si>
  <si>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</si>
  <si>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</si>
  <si>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</si>
  <si>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</si>
  <si>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</si>
  <si>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</si>
  <si>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</si>
  <si>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</si>
  <si>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</si>
  <si>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</si>
  <si>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</si>
  <si>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</si>
  <si>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</si>
  <si>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</si>
  <si>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</si>
  <si>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</si>
  <si>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</si>
  <si>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</si>
  <si>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</si>
  <si>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</si>
  <si>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</si>
  <si>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</si>
  <si>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</si>
  <si>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</si>
  <si>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</si>
  <si>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</si>
  <si>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</si>
  <si>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</si>
  <si>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</si>
  <si>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</si>
  <si>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</si>
  <si>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</si>
  <si>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</si>
  <si>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</si>
  <si>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</si>
  <si>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</si>
  <si>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</si>
  <si>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</si>
  <si>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</si>
  <si>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</si>
  <si>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</si>
  <si>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</si>
  <si>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</si>
  <si>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</si>
  <si>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</si>
  <si>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</si>
  <si>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</si>
  <si>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</si>
  <si>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</si>
  <si>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</si>
  <si>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</si>
  <si>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</si>
  <si>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</si>
  <si>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</si>
  <si>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</si>
  <si>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</si>
  <si>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</si>
  <si>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</si>
  <si>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</si>
  <si>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</si>
  <si>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</si>
  <si>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</si>
  <si>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</si>
  <si>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</si>
  <si>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</si>
  <si>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</si>
  <si>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</si>
  <si>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</si>
  <si>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</si>
  <si>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</si>
  <si>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</si>
  <si>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</si>
  <si>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</si>
  <si>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</si>
  <si>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</si>
  <si>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</si>
  <si>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</si>
  <si>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</si>
  <si>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</si>
  <si>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</si>
  <si>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35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</si>
  <si>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</si>
  <si>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</si>
  <si>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</si>
  <si>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</si>
  <si>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</si>
  <si>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</si>
  <si>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</si>
  <si>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</si>
  <si>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</si>
  <si>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</si>
  <si>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</si>
  <si>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</si>
  <si>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</si>
  <si>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</si>
  <si>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</si>
  <si>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</si>
  <si>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</si>
  <si>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</si>
  <si>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</si>
  <si>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</si>
  <si>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</si>
  <si>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</si>
  <si>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</si>
  <si>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</si>
  <si>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</si>
  <si>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</si>
  <si>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</si>
  <si>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</si>
  <si>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</si>
  <si>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</si>
  <si>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</si>
  <si>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</si>
  <si>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</si>
  <si>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</si>
  <si>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</si>
  <si>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</si>
  <si>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</si>
  <si>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</si>
  <si>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</si>
  <si>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</si>
  <si>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</si>
  <si>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</si>
  <si>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</si>
  <si>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</si>
  <si>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</si>
  <si>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</si>
  <si>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</si>
  <si>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</si>
  <si>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</si>
  <si>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</si>
  <si>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</si>
  <si>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</si>
  <si>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</si>
  <si>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</si>
  <si>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</si>
  <si>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</si>
  <si>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</si>
  <si>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</si>
  <si>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</si>
  <si>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</si>
  <si>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</si>
  <si>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</si>
  <si>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</si>
  <si>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</si>
  <si>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</si>
  <si>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</si>
  <si>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</si>
  <si>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</si>
  <si>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</si>
  <si>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</si>
  <si>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</si>
  <si>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</si>
  <si>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</si>
  <si>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</si>
  <si>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</si>
  <si>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</si>
  <si>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</si>
  <si>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</si>
  <si>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</si>
  <si>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</si>
  <si>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</si>
  <si>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</si>
  <si>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</si>
  <si>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</si>
  <si>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</si>
  <si>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</si>
  <si>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</si>
  <si>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</si>
  <si>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</si>
  <si>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</si>
  <si>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</si>
  <si>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</si>
  <si>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</si>
  <si>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</si>
  <si>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</si>
  <si>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</si>
  <si>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</si>
  <si>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</si>
  <si>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</si>
  <si>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</si>
  <si>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</si>
  <si>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</si>
  <si>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</si>
  <si>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</si>
  <si>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</si>
  <si>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</si>
  <si>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</si>
  <si>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</si>
  <si>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</si>
  <si>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</si>
  <si>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</si>
  <si>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</si>
  <si>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</si>
  <si>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</si>
  <si>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</si>
  <si>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</si>
  <si>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</si>
  <si>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</si>
  <si>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</si>
  <si>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</si>
  <si>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</si>
  <si>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</si>
  <si>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</si>
  <si>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</si>
  <si>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</si>
  <si>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</si>
  <si>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</si>
  <si>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</si>
  <si>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</si>
  <si>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</si>
  <si>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</si>
  <si>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</si>
  <si>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</si>
  <si>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</si>
  <si>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</si>
  <si>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</si>
  <si>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</si>
  <si>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</si>
  <si>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</si>
  <si>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</si>
  <si>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</si>
  <si>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</si>
  <si>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</si>
  <si>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</si>
  <si>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</si>
  <si>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</si>
  <si>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</si>
  <si>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</si>
  <si>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</si>
  <si>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</si>
  <si>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</si>
  <si>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</si>
  <si>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</si>
  <si>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</si>
  <si>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</si>
  <si>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</si>
  <si>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</si>
  <si>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</si>
  <si>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</si>
  <si>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</si>
  <si>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</si>
  <si>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</si>
  <si>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</si>
  <si>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</si>
  <si>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</si>
  <si>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</si>
  <si>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</si>
  <si>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</si>
  <si>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</si>
  <si>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</si>
  <si>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</si>
  <si>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</si>
  <si>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</si>
  <si>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</si>
  <si>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</si>
  <si>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</si>
  <si>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</si>
  <si>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</si>
  <si>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</si>
  <si>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</si>
  <si>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</si>
  <si>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</si>
  <si>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</si>
  <si>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</si>
  <si>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</si>
  <si>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</si>
  <si>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</si>
  <si>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</si>
  <si>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</si>
  <si>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</si>
  <si>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</si>
  <si>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</si>
  <si>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</si>
  <si>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</si>
  <si>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</si>
  <si>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</si>
  <si>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</si>
  <si>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</si>
  <si>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</si>
  <si>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</si>
  <si>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</si>
  <si>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</si>
  <si>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</si>
  <si>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</si>
  <si>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</si>
  <si>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</si>
  <si>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</si>
  <si>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</si>
  <si>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</si>
  <si>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</si>
  <si>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</si>
  <si>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</si>
  <si>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</si>
  <si>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</si>
  <si>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</si>
  <si>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</si>
  <si>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</si>
  <si>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</si>
  <si>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</si>
  <si>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</si>
  <si>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</si>
  <si>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</si>
  <si>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</si>
  <si>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</si>
  <si>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</si>
  <si>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</si>
  <si>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</si>
  <si>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</si>
  <si>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</si>
  <si>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</si>
  <si>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</si>
  <si>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</si>
  <si>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</si>
  <si>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</si>
  <si>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</si>
  <si>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</si>
  <si>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</si>
  <si>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</si>
  <si>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JE, DN 100 MM, PARA REDE COLETORA ESGOTO</t>
  </si>
  <si>
    <t>PLUG PVC, JE, DN 150 MM, PARA REDE COLETORA ESGOTO</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</si>
  <si>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</si>
  <si>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</si>
  <si>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</si>
  <si>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</si>
  <si>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</si>
  <si>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</si>
  <si>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</si>
  <si>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</si>
  <si>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</si>
  <si>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</si>
  <si>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</si>
  <si>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</si>
  <si>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</si>
  <si>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</si>
  <si>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</si>
  <si>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</si>
  <si>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</si>
  <si>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</si>
  <si>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</si>
  <si>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</si>
  <si>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</si>
  <si>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</si>
  <si>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</si>
  <si>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</si>
  <si>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</si>
  <si>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</si>
  <si>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</si>
  <si>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</si>
  <si>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</si>
  <si>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</si>
  <si>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</si>
  <si>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</si>
  <si>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</si>
  <si>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</si>
  <si>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</si>
  <si>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</si>
  <si>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</si>
  <si>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</si>
  <si>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</si>
  <si>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</si>
  <si>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</si>
  <si>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</si>
  <si>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</si>
  <si>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</si>
  <si>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</si>
  <si>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</si>
  <si>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</si>
  <si>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</si>
  <si>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</si>
  <si>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</si>
  <si>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</si>
  <si>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</si>
  <si>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</si>
  <si>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</si>
  <si>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</si>
  <si>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</si>
  <si>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</si>
  <si>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</si>
  <si>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</si>
  <si>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</si>
  <si>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</si>
  <si>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</si>
  <si>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</si>
  <si>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</si>
  <si>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</si>
  <si>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</si>
  <si>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</si>
  <si>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</si>
  <si>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</si>
  <si>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</si>
  <si>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</si>
  <si>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</si>
  <si>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</si>
  <si>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</si>
  <si>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</si>
  <si>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</si>
  <si>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</si>
  <si>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</si>
  <si>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</si>
  <si>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</si>
  <si>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</si>
  <si>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</si>
  <si>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</si>
  <si>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</si>
  <si>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</si>
  <si>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</si>
  <si>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</si>
  <si>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</si>
  <si>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</si>
  <si>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</si>
  <si>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</si>
  <si>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</si>
  <si>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</si>
  <si>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</si>
  <si>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</si>
  <si>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</si>
  <si>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</si>
  <si>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</si>
  <si>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</si>
  <si>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</si>
  <si>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</si>
  <si>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</si>
  <si>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</si>
  <si>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</si>
  <si>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</si>
  <si>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</si>
  <si>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</si>
  <si>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</si>
  <si>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</si>
  <si>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</si>
  <si>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</si>
  <si>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</si>
  <si>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</si>
  <si>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</si>
  <si>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</si>
  <si>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</si>
  <si>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</si>
  <si>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</si>
  <si>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</si>
  <si>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</si>
  <si>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</si>
  <si>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</si>
  <si>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</si>
  <si>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</si>
  <si>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</si>
  <si>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</si>
  <si>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</si>
  <si>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</si>
  <si>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</si>
  <si>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</si>
  <si>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</si>
  <si>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</si>
  <si>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</si>
  <si>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</si>
  <si>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</si>
  <si>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</si>
  <si>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</si>
  <si>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</si>
  <si>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</si>
  <si>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</si>
  <si>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</si>
  <si>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</si>
  <si>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</si>
  <si>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</si>
  <si>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</si>
  <si>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</si>
  <si>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</si>
  <si>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</si>
  <si>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</si>
  <si>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</si>
  <si>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</si>
  <si>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</si>
  <si>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</si>
  <si>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</si>
  <si>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</si>
  <si>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</si>
  <si>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</si>
  <si>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</si>
  <si>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</si>
  <si>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</si>
  <si>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</si>
  <si>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</si>
  <si>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</si>
  <si>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</si>
  <si>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</si>
  <si>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</si>
  <si>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</si>
  <si>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</si>
  <si>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</si>
  <si>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</si>
  <si>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</si>
  <si>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</si>
  <si>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</si>
  <si>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</si>
  <si>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</si>
  <si>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</si>
  <si>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</si>
  <si>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</si>
  <si>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</si>
  <si>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</si>
  <si>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</si>
  <si>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</si>
  <si>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</si>
  <si>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</si>
  <si>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</si>
  <si>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</si>
  <si>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</si>
  <si>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</si>
  <si>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</si>
  <si>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</si>
  <si>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</si>
  <si>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</si>
  <si>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</si>
  <si>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</si>
  <si>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</si>
  <si>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</si>
  <si>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</si>
  <si>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</si>
  <si>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</si>
  <si>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</si>
  <si>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</si>
  <si>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</si>
  <si>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</si>
  <si>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</si>
  <si>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</si>
  <si>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</si>
  <si>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</si>
  <si>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</si>
  <si>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</si>
  <si>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</si>
  <si>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</si>
  <si>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</si>
  <si>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</si>
  <si>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</si>
  <si>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</si>
  <si>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</si>
  <si>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</si>
  <si>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</si>
  <si>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</si>
  <si>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</si>
  <si>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</si>
  <si>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</si>
  <si>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</si>
  <si>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</si>
  <si>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</si>
  <si>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</si>
  <si>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</si>
  <si>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</si>
  <si>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</si>
  <si>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</si>
  <si>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</si>
  <si>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</si>
  <si>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</si>
  <si>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</si>
  <si>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</si>
  <si>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</si>
  <si>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</si>
  <si>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</si>
  <si>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</si>
  <si>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</si>
  <si>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</si>
  <si>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</si>
  <si>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</si>
  <si>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</si>
  <si>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</si>
  <si>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</si>
  <si>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</si>
  <si>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</si>
  <si>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</si>
  <si>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</si>
  <si>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</si>
  <si>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</si>
  <si>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</si>
  <si>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</si>
  <si>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</si>
  <si>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</si>
  <si>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</si>
  <si>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</si>
  <si>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</si>
  <si>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</si>
  <si>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</si>
  <si>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</si>
  <si>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</si>
  <si>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</si>
  <si>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</si>
  <si>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</si>
  <si>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</si>
  <si>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</si>
  <si>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</si>
  <si>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</si>
  <si>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</si>
  <si>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</si>
  <si>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</si>
  <si>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</si>
  <si>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</si>
  <si>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</si>
  <si>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</si>
  <si>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</si>
  <si>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</si>
  <si>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</si>
  <si>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</si>
  <si>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</si>
  <si>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</si>
  <si>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</si>
  <si>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</si>
  <si>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</si>
  <si>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</si>
  <si>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</si>
  <si>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</si>
  <si>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</si>
  <si>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</si>
  <si>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</si>
  <si>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</si>
  <si>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</si>
  <si>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</si>
  <si>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</si>
  <si>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</si>
  <si>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</si>
  <si>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</si>
  <si>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</si>
  <si>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</si>
  <si>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</si>
  <si>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</si>
  <si>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</si>
  <si>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</si>
  <si>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</si>
  <si>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</si>
  <si>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</si>
  <si>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</si>
  <si>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</si>
  <si>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</si>
  <si>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</si>
  <si>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</si>
  <si>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</si>
  <si>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</si>
  <si>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</si>
  <si>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</si>
  <si>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</si>
  <si>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</si>
  <si>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</si>
  <si>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</si>
  <si>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</si>
  <si>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</si>
  <si>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</si>
  <si>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</si>
  <si>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</si>
  <si>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</si>
  <si>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</si>
  <si>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</si>
  <si>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</si>
  <si>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</si>
  <si>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</si>
  <si>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</si>
  <si>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</si>
  <si>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</si>
  <si>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</si>
  <si>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</si>
  <si>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</si>
  <si>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</si>
  <si>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</si>
  <si>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</si>
  <si>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</si>
  <si>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</si>
  <si>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</si>
  <si>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</si>
  <si>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</si>
  <si>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</si>
  <si>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</si>
  <si>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</si>
  <si>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</si>
  <si>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</si>
  <si>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</si>
  <si>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</si>
  <si>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</si>
  <si>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</si>
  <si>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</si>
  <si>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</si>
  <si>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</si>
  <si>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</si>
  <si>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</si>
  <si>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</si>
  <si>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</si>
  <si>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</si>
  <si>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</si>
  <si>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</si>
  <si>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</si>
  <si>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</si>
  <si>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</si>
  <si>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</si>
  <si>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</si>
  <si>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</si>
  <si>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</si>
  <si>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</si>
  <si>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</si>
  <si>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</si>
  <si>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</si>
  <si>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</si>
  <si>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</si>
  <si>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</si>
  <si>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</si>
  <si>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MENSALISTA (COLETADO CAIXA - ENCARGOS COMPLEMENTARES)</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</si>
  <si>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</si>
  <si>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</si>
  <si>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</si>
  <si>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</si>
  <si>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</si>
  <si>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</si>
  <si>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</si>
  <si>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</si>
  <si>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</si>
  <si>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</si>
  <si>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</si>
  <si>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</si>
  <si>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</si>
  <si>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</si>
  <si>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</si>
  <si>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</si>
  <si>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</si>
  <si>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</si>
  <si>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</si>
  <si>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</si>
  <si>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</si>
  <si>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</si>
  <si>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 (MENSALISTA)</t>
  </si>
  <si>
    <t>SERVICO DE BOMBEAMENTO DE CONCRETO COM CONSUMO MINIMO DE 40  M3</t>
  </si>
  <si>
    <t>SIFAO / TUBO SINFONADO EXTENSIVEL/SANFONADO, UNIVERSAL/ SIMPLES, ENTRE *50 A 70* CM, DE PLASTICO BRANCO</t>
  </si>
  <si>
    <t>SIFAO EM METAL CROMADO PARA PIA AMERICANA, 1.1/2 X 1.1/2 "</t>
  </si>
  <si>
    <t>SIFAO EM METAL CROMADO PARA PIA AMERICANA, 1.1/2 X 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</si>
  <si>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</si>
  <si>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</si>
  <si>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</si>
  <si>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</si>
  <si>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</si>
  <si>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</si>
  <si>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</si>
  <si>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</si>
  <si>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</si>
  <si>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</si>
  <si>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</si>
  <si>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</si>
  <si>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</si>
  <si>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</si>
  <si>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</si>
  <si>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</si>
  <si>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</si>
  <si>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</si>
  <si>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</si>
  <si>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</si>
  <si>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</si>
  <si>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</si>
  <si>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</si>
  <si>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</si>
  <si>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</si>
  <si>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</si>
  <si>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</si>
  <si>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</si>
  <si>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</si>
  <si>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</si>
  <si>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</si>
  <si>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</si>
  <si>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</si>
  <si>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</si>
  <si>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</si>
  <si>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</si>
  <si>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</si>
  <si>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</si>
  <si>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</si>
  <si>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</si>
  <si>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</si>
  <si>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</si>
  <si>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</si>
  <si>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</si>
  <si>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</si>
  <si>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</si>
  <si>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</si>
  <si>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</si>
  <si>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</si>
  <si>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</si>
  <si>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</si>
  <si>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</si>
  <si>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</si>
  <si>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</si>
  <si>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</si>
  <si>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</si>
  <si>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</si>
  <si>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</si>
  <si>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</si>
  <si>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</si>
  <si>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</si>
  <si>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</si>
  <si>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</si>
  <si>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</si>
  <si>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</si>
  <si>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</si>
  <si>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</si>
  <si>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</si>
  <si>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</si>
  <si>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</si>
  <si>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</si>
  <si>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</si>
  <si>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</si>
  <si>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</si>
  <si>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</si>
  <si>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</si>
  <si>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</si>
  <si>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</si>
  <si>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</si>
  <si>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</si>
  <si>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</si>
  <si>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</si>
  <si>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</si>
  <si>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</si>
  <si>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</si>
  <si>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</si>
  <si>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</si>
  <si>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</si>
  <si>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</si>
  <si>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</si>
  <si>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</si>
  <si>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</si>
  <si>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</si>
  <si>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</si>
  <si>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</si>
  <si>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</si>
  <si>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</si>
  <si>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</si>
  <si>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</si>
  <si>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</si>
  <si>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</si>
  <si>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</si>
  <si>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</si>
  <si>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</si>
  <si>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</si>
  <si>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</si>
  <si>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</si>
  <si>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</si>
  <si>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</si>
  <si>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</si>
  <si>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</si>
  <si>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</si>
  <si>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</si>
  <si>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</si>
  <si>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</si>
  <si>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</si>
  <si>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</si>
  <si>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</si>
  <si>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</si>
  <si>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</si>
  <si>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</si>
  <si>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</si>
  <si>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</si>
  <si>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(HORISTA)</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</si>
  <si>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</si>
  <si>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</si>
  <si>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</si>
  <si>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</si>
  <si>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</si>
  <si>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</si>
  <si>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</si>
  <si>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</si>
  <si>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</si>
  <si>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</si>
  <si>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</si>
  <si>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</si>
  <si>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</si>
  <si>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</si>
  <si>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</si>
  <si>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</si>
  <si>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</si>
  <si>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</si>
  <si>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</si>
  <si>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</si>
  <si>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</si>
  <si>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</si>
  <si>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</si>
  <si>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</si>
  <si>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</si>
  <si>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</si>
  <si>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</si>
  <si>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</si>
  <si>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</si>
  <si>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</si>
  <si>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</si>
  <si>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</si>
  <si>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</si>
  <si>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</si>
  <si>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</si>
  <si>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</si>
  <si>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</si>
  <si>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</si>
  <si>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</si>
  <si>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</si>
  <si>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</si>
  <si>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</si>
  <si>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</si>
  <si>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</si>
  <si>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</si>
  <si>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</si>
  <si>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</si>
  <si>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</si>
  <si>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</si>
  <si>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</si>
  <si>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</si>
  <si>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</si>
  <si>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</si>
  <si>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</si>
  <si>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</si>
  <si>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</si>
  <si>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</si>
  <si>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</si>
  <si>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</si>
  <si>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</si>
  <si>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</si>
  <si>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</si>
  <si>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</si>
  <si>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</si>
  <si>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</si>
  <si>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</si>
  <si>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</si>
  <si>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</si>
  <si>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</si>
  <si>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</si>
  <si>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</si>
  <si>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</si>
  <si>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</si>
  <si>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</si>
  <si>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</si>
  <si>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</si>
  <si>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</si>
  <si>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</si>
  <si>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</si>
  <si>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</si>
  <si>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</si>
  <si>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</si>
  <si>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</si>
  <si>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</si>
  <si>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</si>
  <si>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</si>
  <si>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</si>
  <si>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</si>
  <si>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</si>
  <si>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</si>
  <si>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</si>
  <si>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</si>
  <si>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</si>
  <si>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</si>
  <si>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</si>
  <si>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</si>
  <si>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</si>
  <si>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</si>
  <si>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</si>
  <si>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</si>
  <si>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</si>
  <si>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</si>
  <si>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</si>
  <si>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</si>
  <si>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</si>
  <si>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</si>
  <si>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</si>
  <si>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</si>
  <si>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</si>
  <si>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</si>
  <si>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</si>
  <si>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</si>
  <si>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</si>
  <si>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</si>
  <si>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</si>
  <si>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</si>
  <si>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</si>
  <si>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</si>
  <si>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</si>
  <si>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</si>
  <si>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</si>
  <si>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</si>
  <si>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</si>
  <si>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</si>
  <si>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</si>
  <si>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</si>
  <si>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</si>
  <si>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</si>
  <si>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</si>
  <si>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</si>
  <si>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</si>
  <si>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</si>
  <si>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</si>
  <si>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</si>
  <si>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</si>
  <si>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</si>
  <si>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</si>
  <si>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</si>
  <si>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</si>
  <si>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</si>
  <si>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</si>
  <si>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</si>
  <si>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</si>
  <si>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</si>
  <si>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</si>
  <si>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</si>
  <si>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</si>
  <si>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</si>
  <si>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</si>
  <si>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</si>
  <si>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</si>
  <si>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</si>
  <si>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</si>
  <si>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</si>
  <si>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</si>
  <si>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</si>
  <si>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</si>
  <si>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</si>
  <si>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</si>
  <si>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</si>
  <si>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</si>
  <si>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</si>
  <si>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</si>
  <si>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</si>
  <si>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</si>
  <si>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</si>
  <si>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</si>
  <si>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</si>
  <si>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</si>
  <si>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</si>
  <si>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</si>
  <si>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</si>
  <si>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</si>
  <si>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</si>
  <si>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</si>
  <si>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</si>
  <si>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</si>
  <si>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</si>
  <si>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</si>
  <si>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</si>
  <si>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</si>
  <si>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</si>
  <si>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</si>
  <si>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</si>
  <si>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</si>
  <si>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</si>
  <si>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</si>
  <si>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</si>
  <si>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</si>
  <si>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</si>
  <si>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</si>
  <si>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</si>
  <si>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</si>
  <si>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</si>
  <si>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</si>
  <si>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</si>
  <si>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</si>
  <si>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</si>
  <si>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</si>
  <si>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</si>
  <si>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</si>
  <si>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</si>
  <si>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</si>
  <si>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</si>
  <si>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</si>
  <si>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</si>
  <si>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</si>
  <si>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</si>
  <si>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</si>
  <si>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</si>
  <si>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</si>
  <si>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</si>
  <si>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</si>
  <si>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</si>
  <si>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</si>
  <si>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</si>
  <si>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</si>
  <si>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</si>
  <si>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</si>
  <si>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</si>
  <si>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</si>
  <si>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</si>
  <si>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</si>
  <si>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</si>
  <si>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</si>
  <si>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</si>
  <si>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</si>
  <si>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</si>
  <si>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</si>
  <si>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</si>
  <si>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</si>
  <si>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</si>
  <si>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</si>
  <si>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</si>
  <si>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</si>
  <si>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</si>
  <si>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</si>
  <si>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</si>
  <si>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</si>
  <si>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</si>
  <si>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</si>
  <si>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</si>
  <si>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</si>
  <si>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</si>
  <si>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</si>
  <si>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</si>
  <si>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</si>
  <si>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</si>
  <si>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</si>
  <si>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</si>
  <si>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</si>
  <si>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</si>
  <si>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</si>
  <si>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</si>
  <si>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</si>
  <si>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</si>
  <si>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</si>
  <si>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</si>
  <si>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</si>
  <si>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</si>
  <si>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</si>
  <si>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</si>
  <si>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</si>
  <si>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</si>
  <si>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</si>
  <si>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</si>
  <si>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</si>
  <si>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</si>
  <si>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</si>
  <si>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</si>
  <si>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</si>
  <si>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</si>
  <si>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</si>
  <si>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</si>
  <si>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</si>
  <si>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</si>
  <si>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</si>
  <si>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</si>
  <si>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</si>
  <si>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</si>
  <si>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</si>
  <si>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</si>
  <si>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</si>
  <si>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</si>
  <si>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</si>
  <si>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</si>
  <si>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</si>
  <si>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</si>
  <si>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</si>
  <si>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TELHADOR (HORISTA)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</si>
  <si>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</si>
  <si>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</si>
  <si>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</si>
  <si>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</si>
  <si>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</si>
  <si>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</si>
  <si>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</si>
  <si>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</si>
  <si>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</si>
  <si>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</si>
  <si>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</si>
  <si>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</si>
  <si>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</si>
  <si>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</si>
  <si>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</si>
  <si>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</si>
  <si>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</si>
  <si>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</si>
  <si>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</si>
  <si>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</si>
  <si>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</si>
  <si>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</si>
  <si>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</si>
  <si>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</si>
  <si>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</si>
  <si>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</si>
  <si>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</si>
  <si>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</si>
  <si>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</si>
  <si>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</si>
  <si>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</si>
  <si>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</si>
  <si>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</si>
  <si>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</si>
  <si>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</si>
  <si>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</si>
  <si>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</si>
  <si>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</si>
  <si>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</si>
  <si>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</si>
  <si>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</si>
  <si>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</si>
  <si>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</si>
  <si>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</si>
  <si>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</si>
  <si>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</si>
  <si>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</si>
  <si>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</si>
  <si>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</si>
  <si>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</si>
  <si>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</si>
  <si>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</si>
  <si>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</si>
  <si>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</si>
  <si>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</si>
  <si>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</si>
  <si>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</si>
  <si>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</si>
  <si>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</si>
  <si>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</si>
  <si>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</si>
  <si>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</si>
  <si>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</si>
  <si>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</si>
  <si>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</si>
  <si>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</si>
  <si>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</si>
  <si>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</si>
  <si>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TIRANTE EM FERRO GALVANIZADO PARA CONTRAVENTAMENTO DE TELHA CANALETE 90, 1/4 " X 400 MM</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</si>
  <si>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</si>
  <si>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</si>
  <si>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</si>
  <si>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</si>
  <si>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</si>
  <si>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</si>
  <si>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</si>
  <si>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</si>
  <si>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</si>
  <si>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</si>
  <si>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</si>
  <si>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</si>
  <si>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</si>
  <si>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</si>
  <si>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</si>
  <si>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</si>
  <si>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</si>
  <si>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</si>
  <si>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</si>
  <si>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</si>
  <si>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</si>
  <si>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</si>
  <si>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</si>
  <si>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</si>
  <si>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</si>
  <si>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</si>
  <si>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</si>
  <si>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</si>
  <si>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</si>
  <si>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</si>
  <si>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</si>
  <si>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</si>
  <si>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</si>
  <si>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</si>
  <si>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</si>
  <si>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</si>
  <si>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</si>
  <si>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</si>
  <si>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</si>
  <si>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</si>
  <si>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</si>
  <si>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</si>
  <si>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</si>
  <si>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</si>
  <si>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</si>
  <si>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</si>
  <si>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</si>
  <si>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</si>
  <si>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</si>
  <si>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</si>
  <si>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</si>
  <si>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</si>
  <si>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</si>
  <si>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</si>
  <si>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</si>
  <si>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</si>
  <si>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</si>
  <si>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</si>
  <si>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</si>
  <si>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</si>
  <si>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MENSALISTA (COLETADO CAIXA - ENCARGOS COMPLEMENTARES)</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</si>
  <si>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</si>
  <si>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</si>
  <si>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</si>
  <si>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</si>
  <si>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</si>
  <si>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</si>
  <si>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</si>
  <si>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</si>
  <si>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</si>
  <si>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</si>
  <si>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</si>
  <si>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</si>
  <si>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</si>
  <si>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</si>
  <si>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</si>
  <si>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</si>
  <si>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</si>
  <si>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</si>
  <si>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</si>
  <si>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</si>
  <si>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</si>
  <si>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</si>
  <si>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</si>
  <si>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</si>
  <si>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</si>
  <si>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</si>
  <si>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</si>
  <si>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</si>
  <si>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</si>
  <si>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</si>
  <si>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</si>
  <si>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</si>
  <si>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</si>
  <si>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</si>
  <si>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</si>
  <si>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</si>
  <si>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</si>
  <si>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</si>
  <si>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</si>
  <si>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</si>
  <si>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</si>
  <si>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</si>
  <si>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</si>
  <si>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</si>
  <si>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</si>
  <si>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</si>
  <si>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</si>
  <si>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</si>
  <si>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</si>
  <si>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</si>
  <si>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</si>
  <si>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</si>
  <si>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</si>
  <si>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</si>
  <si>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</si>
  <si>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</si>
  <si>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</si>
  <si>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</si>
  <si>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</si>
  <si>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</si>
  <si>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</si>
  <si>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</si>
  <si>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</si>
  <si>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</si>
  <si>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</si>
  <si>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</si>
  <si>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</si>
  <si>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</si>
  <si>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</si>
  <si>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</si>
  <si>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</si>
  <si>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</si>
  <si>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</si>
  <si>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</si>
  <si>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</si>
  <si>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</si>
  <si>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</si>
  <si>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</si>
  <si>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</si>
  <si>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</si>
  <si>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</si>
  <si>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</si>
  <si>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</si>
  <si>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</si>
  <si>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</si>
  <si>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</si>
  <si>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</si>
  <si>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</si>
  <si>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</si>
  <si>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</si>
  <si>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</si>
  <si>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</si>
  <si>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</si>
  <si>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</si>
  <si>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</si>
  <si>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</si>
  <si>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</si>
  <si>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</si>
  <si>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</si>
  <si>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</si>
  <si>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</si>
  <si>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</si>
  <si>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</si>
  <si>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</si>
  <si>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</si>
  <si>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</si>
  <si>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</si>
  <si>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</si>
  <si>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</si>
  <si>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</si>
  <si>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</si>
  <si>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</si>
  <si>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</si>
  <si>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</si>
  <si>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</si>
  <si>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</si>
  <si>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</si>
  <si>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</si>
  <si>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</si>
  <si>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</si>
  <si>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</si>
  <si>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</si>
  <si>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</si>
  <si>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</si>
  <si>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</si>
  <si>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</si>
  <si>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</si>
  <si>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</si>
  <si>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</si>
  <si>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</si>
  <si>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</si>
  <si>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</si>
  <si>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</si>
  <si>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</si>
  <si>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</si>
  <si>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</si>
  <si>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</si>
  <si>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</si>
  <si>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</si>
  <si>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</si>
  <si>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</si>
  <si>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</si>
  <si>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</si>
  <si>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</si>
  <si>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</si>
  <si>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</si>
  <si>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</si>
  <si>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</si>
  <si>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</si>
  <si>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</si>
  <si>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</si>
  <si>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</si>
  <si>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</si>
  <si>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</si>
  <si>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</si>
  <si>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</si>
  <si>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</si>
  <si>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</si>
  <si>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</si>
  <si>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</si>
  <si>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</si>
  <si>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</si>
  <si>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</si>
  <si>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</si>
  <si>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</si>
  <si>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</si>
  <si>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</si>
  <si>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</si>
  <si>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</si>
  <si>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</si>
  <si>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</si>
  <si>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</si>
  <si>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</si>
  <si>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</si>
  <si>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</si>
  <si>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</si>
  <si>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</si>
  <si>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</si>
  <si>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</si>
  <si>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</si>
  <si>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</si>
  <si>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</si>
  <si>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</si>
  <si>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</si>
  <si>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</si>
  <si>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</si>
  <si>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</si>
  <si>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</si>
  <si>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</si>
  <si>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</si>
  <si>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</si>
  <si>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</si>
  <si>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</si>
  <si>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</si>
  <si>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</si>
  <si>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</si>
  <si>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</si>
  <si>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</si>
  <si>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</si>
  <si>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</si>
  <si>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</si>
  <si>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</si>
  <si>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</si>
  <si>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</si>
  <si>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</si>
  <si>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</si>
  <si>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</si>
  <si>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</si>
  <si>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</si>
  <si>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</si>
  <si>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</si>
  <si>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</si>
  <si>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</si>
  <si>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</si>
  <si>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</si>
  <si>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</si>
  <si>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</si>
  <si>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</si>
  <si>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</si>
  <si>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</si>
  <si>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</si>
  <si>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</si>
  <si>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</si>
  <si>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</si>
  <si>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</si>
  <si>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</si>
  <si>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</si>
  <si>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</si>
  <si>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</si>
  <si>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</si>
  <si>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</si>
  <si>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</si>
  <si>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</si>
  <si>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</si>
  <si>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</si>
  <si>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</si>
  <si>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</si>
  <si>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</si>
  <si>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</si>
  <si>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</si>
  <si>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</si>
  <si>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</si>
  <si>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</si>
  <si>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250 MM,  PARA VENTILACAO</t>
  </si>
  <si>
    <t>TUBO DE PVC, PBL, TIPO LEVE, DN = 300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</si>
  <si>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</si>
  <si>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</si>
  <si>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</si>
  <si>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</si>
  <si>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</si>
  <si>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</si>
  <si>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</si>
  <si>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</si>
  <si>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</si>
  <si>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</si>
  <si>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</si>
  <si>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</si>
  <si>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</si>
  <si>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</si>
  <si>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</si>
  <si>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</si>
  <si>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</si>
  <si>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</si>
  <si>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</si>
  <si>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</si>
  <si>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</si>
  <si>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</si>
  <si>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</si>
  <si>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</si>
  <si>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</si>
  <si>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</si>
  <si>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</si>
  <si>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</si>
  <si>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</si>
  <si>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</si>
  <si>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</si>
  <si>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</si>
  <si>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</si>
  <si>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</si>
  <si>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</si>
  <si>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</si>
  <si>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</si>
  <si>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</si>
  <si>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</si>
  <si>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</si>
  <si>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</si>
  <si>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</si>
  <si>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</si>
  <si>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</si>
  <si>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</si>
  <si>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</si>
  <si>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</si>
  <si>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</si>
  <si>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</si>
  <si>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</si>
  <si>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</si>
  <si>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</si>
  <si>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</si>
  <si>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</si>
  <si>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</si>
  <si>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</si>
  <si>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</si>
  <si>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</si>
  <si>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</si>
  <si>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</si>
  <si>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</si>
  <si>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</si>
  <si>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</si>
  <si>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</si>
  <si>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</si>
  <si>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</si>
  <si>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</si>
  <si>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</si>
  <si>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</si>
  <si>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RIGIDO, CORRUGADO, PERFURADO DN 100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</si>
  <si>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</si>
  <si>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</si>
  <si>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</si>
  <si>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</si>
  <si>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</si>
  <si>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</si>
  <si>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</si>
  <si>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</si>
  <si>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</si>
  <si>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</si>
  <si>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</si>
  <si>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</si>
  <si>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</si>
  <si>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</si>
  <si>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</si>
  <si>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</si>
  <si>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</si>
  <si>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</si>
  <si>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</si>
  <si>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</si>
  <si>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</si>
  <si>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</si>
  <si>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</si>
  <si>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</si>
  <si>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</si>
  <si>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</si>
  <si>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</si>
  <si>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</si>
  <si>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</si>
  <si>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</si>
  <si>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</si>
  <si>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</si>
  <si>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</si>
  <si>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</si>
  <si>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</si>
  <si>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</si>
  <si>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</si>
  <si>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</si>
  <si>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</si>
  <si>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</si>
  <si>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</si>
  <si>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</si>
  <si>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</si>
  <si>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</si>
  <si>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</si>
  <si>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</si>
  <si>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</si>
  <si>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</si>
  <si>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</si>
  <si>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</si>
  <si>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</si>
  <si>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</si>
  <si>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</si>
  <si>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</si>
  <si>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</si>
  <si>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</si>
  <si>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</si>
  <si>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</si>
  <si>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</si>
  <si>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</si>
  <si>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</si>
  <si>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</si>
  <si>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</si>
  <si>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</si>
  <si>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</si>
  <si>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</si>
  <si>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</si>
  <si>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</si>
  <si>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</si>
  <si>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</si>
  <si>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</si>
  <si>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</si>
  <si>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</si>
  <si>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</si>
  <si>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</si>
  <si>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</si>
  <si>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</si>
  <si>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</si>
  <si>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</si>
  <si>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</si>
  <si>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</si>
  <si>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</si>
  <si>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</si>
  <si>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</si>
  <si>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</si>
  <si>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</si>
  <si>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</si>
  <si>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</si>
  <si>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</si>
  <si>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</si>
  <si>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</si>
  <si>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</si>
  <si>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</si>
  <si>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</si>
  <si>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</si>
  <si>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</si>
  <si>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</si>
  <si>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</si>
  <si>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</si>
  <si>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</si>
  <si>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</si>
  <si>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</si>
  <si>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</si>
  <si>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</si>
  <si>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</si>
  <si>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</si>
  <si>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</si>
  <si>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</si>
  <si>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</si>
  <si>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</si>
  <si>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</si>
  <si>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</si>
  <si>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</si>
  <si>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</si>
  <si>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</si>
  <si>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</si>
  <si>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</si>
  <si>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</si>
  <si>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</si>
  <si>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</si>
  <si>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</si>
  <si>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</si>
  <si>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</si>
  <si>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</si>
  <si>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</si>
  <si>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</si>
  <si>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</si>
  <si>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</si>
  <si>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</si>
  <si>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</si>
  <si>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</si>
  <si>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</si>
  <si>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</si>
  <si>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</si>
  <si>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</si>
  <si>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</si>
  <si>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</si>
  <si>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</si>
  <si>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</si>
  <si>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</si>
  <si>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</si>
  <si>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</si>
  <si>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</si>
  <si>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</si>
  <si>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</si>
  <si>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</si>
  <si>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</si>
  <si>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</si>
  <si>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</si>
  <si>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</si>
  <si>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</si>
  <si>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</si>
  <si>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</si>
  <si>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</si>
  <si>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</si>
  <si>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</si>
  <si>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</si>
  <si>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</si>
  <si>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</si>
  <si>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</si>
  <si>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</si>
  <si>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</si>
  <si>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</si>
  <si>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</si>
  <si>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</si>
  <si>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</si>
  <si>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</si>
  <si>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</si>
  <si>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</si>
  <si>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</si>
  <si>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</si>
  <si>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</si>
  <si>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</si>
  <si>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</si>
  <si>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</si>
  <si>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</si>
  <si>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</si>
  <si>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</si>
  <si>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</si>
  <si>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</si>
  <si>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</si>
  <si>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</si>
  <si>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</si>
  <si>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</si>
  <si>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</si>
  <si>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</si>
  <si>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</si>
  <si>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</si>
  <si>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6 MM, SEM COLOCACAO</t>
  </si>
  <si>
    <t>VIDRO TEMPERADO INCOLOR E = 8 MM,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</si>
  <si>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</si>
  <si>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</si>
  <si>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</si>
  <si>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</si>
  <si>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</si>
  <si>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</si>
  <si>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</si>
  <si>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</si>
  <si>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</si>
  <si>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</si>
  <si>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</si>
  <si>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</si>
  <si>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</si>
  <si>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</si>
  <si>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</si>
  <si>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DESCONTO</t>
  </si>
  <si>
    <t>EMPRESA</t>
  </si>
  <si>
    <t>B3M CONSTRUTORA EIRELI - 27.343.319/0001-76</t>
  </si>
  <si>
    <t>B3M CONSTRUTORA EIRELI- CNPJ 27.343.319/0001-76</t>
  </si>
  <si>
    <t>_______________________________________________________________
BRUNO ARAÚJO - Engº Civil B3M CONSTRUTORA 
Responsável técnico pelo orçamento</t>
  </si>
  <si>
    <t>__________________________________________
ZELIA ARAÚJO -B3M CONSTRUTORA 
DIRETORA</t>
  </si>
</sst>
</file>

<file path=xl/styles.xml><?xml version="1.0" encoding="utf-8"?>
<styleSheet xmlns="http://schemas.openxmlformats.org/spreadsheetml/2006/main">
  <numFmts count="20">
    <numFmt numFmtId="164" formatCode="_(* #,##0.00_);_(* \(#,##0.00\);_(* &quot;-&quot;??_);_(@_)"/>
    <numFmt numFmtId="165" formatCode="mmm/yyyy"/>
    <numFmt numFmtId="166" formatCode="0.000%"/>
    <numFmt numFmtId="167" formatCode="mm/yyyy"/>
    <numFmt numFmtId="168" formatCode="dd\.mm\.yy"/>
    <numFmt numFmtId="169" formatCode="dd\.mm\.yyyy"/>
    <numFmt numFmtId="170" formatCode="#,##0.000"/>
    <numFmt numFmtId="171" formatCode="#,##0.0000"/>
    <numFmt numFmtId="172" formatCode="_([$R$ -416]* #,##0.00_);_([$R$ -416]* \(#,##0.00\);_([$R$ -416]* &quot;-&quot;??_);_(@_)"/>
    <numFmt numFmtId="173" formatCode="0_ ;\-0\ "/>
    <numFmt numFmtId="174" formatCode="[$R$ -416]#,##0.00"/>
    <numFmt numFmtId="175" formatCode="d\.m"/>
    <numFmt numFmtId="176" formatCode="#,##0.0000000"/>
    <numFmt numFmtId="177" formatCode="0.000"/>
    <numFmt numFmtId="178" formatCode="[$-416]mmm\-yy"/>
    <numFmt numFmtId="179" formatCode="0.0000"/>
    <numFmt numFmtId="180" formatCode="_(&quot;R$&quot;* #,##0.00_);_(&quot;R$&quot;* \(#,##0.00\);_(&quot;R$&quot;* &quot;-&quot;??_);_(@_)"/>
    <numFmt numFmtId="181" formatCode="d\.m\.yy"/>
    <numFmt numFmtId="182" formatCode="m/yyyy"/>
    <numFmt numFmtId="183" formatCode="&quot; R$ &quot;#,##0.00\ ;&quot; R$ (&quot;#,##0.00\);&quot; R$ -&quot;#\ ;@\ "/>
  </numFmts>
  <fonts count="74">
    <font>
      <sz val="11"/>
      <color theme="1"/>
      <name val="Calibri"/>
      <scheme val="minor"/>
    </font>
    <font>
      <sz val="11"/>
      <color theme="1"/>
      <name val="Calibri"/>
      <family val="2"/>
      <scheme val="minor"/>
    </font>
    <font>
      <sz val="11"/>
      <color theme="1"/>
      <name val="Calibri"/>
      <family val="2"/>
    </font>
    <font>
      <sz val="11"/>
      <name val="Calibri"/>
      <family val="2"/>
    </font>
    <font>
      <b/>
      <sz val="11"/>
      <color theme="1"/>
      <name val="Calibri"/>
      <family val="2"/>
    </font>
    <font>
      <b/>
      <sz val="11"/>
      <color rgb="FF0000FF"/>
      <name val="Calibri"/>
      <family val="2"/>
    </font>
    <font>
      <b/>
      <sz val="16"/>
      <color rgb="FF0000FF"/>
      <name val="Calibri"/>
      <family val="2"/>
    </font>
    <font>
      <b/>
      <sz val="12"/>
      <color rgb="FF0000FF"/>
      <name val="Calibri"/>
      <family val="2"/>
    </font>
    <font>
      <sz val="11"/>
      <color rgb="FF7F7F7F"/>
      <name val="Calibri"/>
      <family val="2"/>
    </font>
    <font>
      <sz val="11"/>
      <color theme="1"/>
      <name val="Calibri"/>
      <family val="2"/>
    </font>
    <font>
      <b/>
      <sz val="12"/>
      <color theme="1"/>
      <name val="Calibri"/>
      <family val="2"/>
    </font>
    <font>
      <b/>
      <i/>
      <sz val="12"/>
      <color theme="1"/>
      <name val="Calibri"/>
      <family val="2"/>
    </font>
    <font>
      <sz val="12"/>
      <color rgb="FF7F7F7F"/>
      <name val="Calibri"/>
      <family val="2"/>
    </font>
    <font>
      <sz val="12"/>
      <color theme="1"/>
      <name val="Calibri"/>
      <family val="2"/>
    </font>
    <font>
      <sz val="11"/>
      <color rgb="FF000000"/>
      <name val="Calibri"/>
      <family val="2"/>
    </font>
    <font>
      <sz val="12"/>
      <color rgb="FF00FFFF"/>
      <name val="Calibri"/>
      <family val="2"/>
    </font>
    <font>
      <b/>
      <i/>
      <sz val="11"/>
      <color theme="1"/>
      <name val="Calibri"/>
      <family val="2"/>
    </font>
    <font>
      <sz val="12"/>
      <color rgb="FF000000"/>
      <name val="Calibri"/>
      <family val="2"/>
    </font>
    <font>
      <i/>
      <sz val="12"/>
      <color theme="1"/>
      <name val="Calibri"/>
      <family val="2"/>
    </font>
    <font>
      <b/>
      <sz val="16"/>
      <color theme="1"/>
      <name val="Calibri"/>
      <family val="2"/>
    </font>
    <font>
      <b/>
      <sz val="9"/>
      <color rgb="FFFFFFFF"/>
      <name val="Calibri"/>
      <family val="2"/>
    </font>
    <font>
      <sz val="10"/>
      <color theme="1"/>
      <name val="Calibri"/>
      <family val="2"/>
    </font>
    <font>
      <sz val="9"/>
      <color theme="1"/>
      <name val="Calibri"/>
      <family val="2"/>
    </font>
    <font>
      <sz val="12"/>
      <color rgb="FF0000FF"/>
      <name val="Calibri"/>
      <family val="2"/>
    </font>
    <font>
      <i/>
      <sz val="12"/>
      <color rgb="FF0000FF"/>
      <name val="Calibri"/>
      <family val="2"/>
    </font>
    <font>
      <b/>
      <sz val="12"/>
      <color rgb="FFFF0000"/>
      <name val="Calibri"/>
      <family val="2"/>
    </font>
    <font>
      <b/>
      <sz val="12"/>
      <color rgb="FF000000"/>
      <name val="Calibri"/>
      <family val="2"/>
    </font>
    <font>
      <i/>
      <sz val="12"/>
      <color rgb="FF000000"/>
      <name val="Calibri"/>
      <family val="2"/>
    </font>
    <font>
      <i/>
      <sz val="11"/>
      <color theme="1"/>
      <name val="Calibri"/>
      <family val="2"/>
    </font>
    <font>
      <sz val="12"/>
      <color rgb="FFFF0000"/>
      <name val="Calibri"/>
      <family val="2"/>
    </font>
    <font>
      <sz val="13"/>
      <color theme="1"/>
      <name val="Calibri"/>
      <family val="2"/>
    </font>
    <font>
      <i/>
      <sz val="13"/>
      <color theme="1"/>
      <name val="Calibri"/>
      <family val="2"/>
    </font>
    <font>
      <sz val="13"/>
      <color rgb="FF000000"/>
      <name val="Calibri"/>
      <family val="2"/>
    </font>
    <font>
      <sz val="12"/>
      <color rgb="FFB7B7B7"/>
      <name val="Calibri"/>
      <family val="2"/>
    </font>
    <font>
      <b/>
      <sz val="13"/>
      <color theme="1"/>
      <name val="Calibri"/>
      <family val="2"/>
    </font>
    <font>
      <sz val="12"/>
      <color rgb="FFD9D9D9"/>
      <name val="Calibri"/>
      <family val="2"/>
    </font>
    <font>
      <i/>
      <sz val="12"/>
      <color rgb="FFD9D9D9"/>
      <name val="Calibri"/>
      <family val="2"/>
    </font>
    <font>
      <b/>
      <i/>
      <sz val="12"/>
      <color rgb="FFD9D9D9"/>
      <name val="Calibri"/>
      <family val="2"/>
    </font>
    <font>
      <b/>
      <sz val="12"/>
      <color rgb="FFD9D9D9"/>
      <name val="Calibri"/>
      <family val="2"/>
    </font>
    <font>
      <sz val="13"/>
      <color rgb="FFFF0000"/>
      <name val="Calibri"/>
      <family val="2"/>
    </font>
    <font>
      <sz val="11"/>
      <color theme="1"/>
      <name val="Arial"/>
      <family val="2"/>
    </font>
    <font>
      <sz val="11"/>
      <color rgb="FF0000FF"/>
      <name val="Calibri"/>
      <family val="2"/>
    </font>
    <font>
      <b/>
      <sz val="11"/>
      <color theme="1"/>
      <name val="Arial"/>
      <family val="2"/>
    </font>
    <font>
      <b/>
      <sz val="11"/>
      <color rgb="FF000000"/>
      <name val="Calibri"/>
      <family val="2"/>
    </font>
    <font>
      <b/>
      <sz val="11"/>
      <color rgb="FFFFFFFF"/>
      <name val="Calibri"/>
      <family val="2"/>
    </font>
    <font>
      <b/>
      <sz val="11"/>
      <color rgb="FF1A3FD8"/>
      <name val="Calibri"/>
      <family val="2"/>
    </font>
    <font>
      <b/>
      <sz val="11"/>
      <color theme="0"/>
      <name val="Calibri"/>
      <family val="2"/>
    </font>
    <font>
      <b/>
      <sz val="11"/>
      <color rgb="FFFFFF00"/>
      <name val="Calibri"/>
      <family val="2"/>
    </font>
    <font>
      <b/>
      <sz val="10"/>
      <color theme="1"/>
      <name val="Arial"/>
      <family val="2"/>
    </font>
    <font>
      <sz val="10"/>
      <color rgb="FF000000"/>
      <name val="Arial"/>
      <family val="2"/>
    </font>
    <font>
      <sz val="10"/>
      <color theme="1"/>
      <name val="Arial"/>
      <family val="2"/>
    </font>
    <font>
      <sz val="11"/>
      <color theme="1"/>
      <name val="Calibri"/>
      <family val="2"/>
      <scheme val="minor"/>
    </font>
    <font>
      <b/>
      <sz val="12"/>
      <color theme="1"/>
      <name val="Arial"/>
      <family val="2"/>
    </font>
    <font>
      <b/>
      <sz val="13"/>
      <color theme="1"/>
      <name val="Arial"/>
      <family val="2"/>
    </font>
    <font>
      <sz val="8"/>
      <color theme="1"/>
      <name val="Arial"/>
      <family val="2"/>
    </font>
    <font>
      <sz val="9"/>
      <color theme="1"/>
      <name val="Arial"/>
      <family val="2"/>
    </font>
    <font>
      <b/>
      <sz val="11"/>
      <color theme="1"/>
      <name val="Arial"/>
      <family val="2"/>
    </font>
    <font>
      <sz val="11"/>
      <color theme="1"/>
      <name val="Arial"/>
      <family val="2"/>
    </font>
    <font>
      <b/>
      <sz val="9"/>
      <color theme="1"/>
      <name val="Arial"/>
      <family val="2"/>
    </font>
    <font>
      <b/>
      <sz val="9"/>
      <color rgb="FF002060"/>
      <name val="Arial"/>
      <family val="2"/>
    </font>
    <font>
      <sz val="9"/>
      <color rgb="FF000000"/>
      <name val="Calibri"/>
      <family val="2"/>
    </font>
    <font>
      <u/>
      <sz val="9"/>
      <color rgb="FF0000FF"/>
      <name val="Arial"/>
      <family val="2"/>
    </font>
    <font>
      <b/>
      <sz val="14"/>
      <color theme="1"/>
      <name val="Calibri"/>
      <family val="2"/>
    </font>
    <font>
      <b/>
      <sz val="11"/>
      <color rgb="FF000000"/>
      <name val="Times New Roman"/>
      <family val="1"/>
    </font>
    <font>
      <sz val="11"/>
      <color theme="1"/>
      <name val="Times New Roman"/>
      <family val="1"/>
    </font>
    <font>
      <sz val="10"/>
      <color theme="1"/>
      <name val="Courier New"/>
      <family val="3"/>
    </font>
    <font>
      <b/>
      <sz val="10"/>
      <color rgb="FFFF0000"/>
      <name val="Arial"/>
      <family val="2"/>
    </font>
    <font>
      <b/>
      <sz val="10"/>
      <color theme="1"/>
      <name val="Courier New"/>
      <family val="3"/>
    </font>
    <font>
      <sz val="16"/>
      <color theme="1"/>
      <name val="Calibri"/>
      <family val="2"/>
    </font>
    <font>
      <sz val="12"/>
      <color rgb="FF000000"/>
      <name val="Arial"/>
      <family val="2"/>
    </font>
    <font>
      <u/>
      <sz val="9"/>
      <color rgb="FF000000"/>
      <name val="Arial"/>
      <family val="2"/>
    </font>
    <font>
      <u/>
      <sz val="9"/>
      <color rgb="FF1155CC"/>
      <name val="Arial"/>
      <family val="2"/>
    </font>
    <font>
      <sz val="11"/>
      <color indexed="8"/>
      <name val="Calibri"/>
      <family val="2"/>
    </font>
    <font>
      <sz val="9"/>
      <name val="Arial"/>
      <family val="1"/>
    </font>
  </fonts>
  <fills count="34">
    <fill>
      <patternFill patternType="none"/>
    </fill>
    <fill>
      <patternFill patternType="gray125"/>
    </fill>
    <fill>
      <patternFill patternType="solid">
        <fgColor rgb="FFD8D8D8"/>
        <bgColor rgb="FFD8D8D8"/>
      </patternFill>
    </fill>
    <fill>
      <patternFill patternType="solid">
        <fgColor rgb="FFF2F2F2"/>
        <bgColor rgb="FFF2F2F2"/>
      </patternFill>
    </fill>
    <fill>
      <patternFill patternType="solid">
        <fgColor rgb="FFA4C2F4"/>
        <bgColor rgb="FFA4C2F4"/>
      </patternFill>
    </fill>
    <fill>
      <patternFill patternType="solid">
        <fgColor rgb="FFFFFFFF"/>
        <bgColor rgb="FFFFFFFF"/>
      </patternFill>
    </fill>
    <fill>
      <patternFill patternType="solid">
        <fgColor rgb="FFC9DAF8"/>
        <bgColor rgb="FFC9DAF8"/>
      </patternFill>
    </fill>
    <fill>
      <patternFill patternType="solid">
        <fgColor rgb="FFCCCCCC"/>
        <bgColor rgb="FFCCCCCC"/>
      </patternFill>
    </fill>
    <fill>
      <patternFill patternType="solid">
        <fgColor rgb="FFEFEFEF"/>
        <bgColor rgb="FFEFEFEF"/>
      </patternFill>
    </fill>
    <fill>
      <patternFill patternType="solid">
        <fgColor rgb="FFF3F3F3"/>
        <bgColor rgb="FFF3F3F3"/>
      </patternFill>
    </fill>
    <fill>
      <patternFill patternType="solid">
        <fgColor rgb="FFBFBFBF"/>
        <bgColor rgb="FFBFBFBF"/>
      </patternFill>
    </fill>
    <fill>
      <patternFill patternType="solid">
        <fgColor rgb="FF0000FF"/>
        <bgColor rgb="FF0000FF"/>
      </patternFill>
    </fill>
    <fill>
      <patternFill patternType="solid">
        <fgColor rgb="FF9FC5E8"/>
        <bgColor rgb="FF9FC5E8"/>
      </patternFill>
    </fill>
    <fill>
      <patternFill patternType="solid">
        <fgColor rgb="FF6D9EEB"/>
        <bgColor rgb="FF6D9EEB"/>
      </patternFill>
    </fill>
    <fill>
      <patternFill patternType="solid">
        <fgColor rgb="FF00FFFF"/>
        <bgColor rgb="FF00FFFF"/>
      </patternFill>
    </fill>
    <fill>
      <patternFill patternType="solid">
        <fgColor rgb="FFFF0000"/>
        <bgColor rgb="FFFF0000"/>
      </patternFill>
    </fill>
    <fill>
      <patternFill patternType="solid">
        <fgColor rgb="FFCFE2F3"/>
        <bgColor rgb="FFCFE2F3"/>
      </patternFill>
    </fill>
    <fill>
      <patternFill patternType="solid">
        <fgColor rgb="FFFFFF00"/>
        <bgColor rgb="FFFFFF00"/>
      </patternFill>
    </fill>
    <fill>
      <patternFill patternType="solid">
        <fgColor rgb="FFFFE599"/>
        <bgColor rgb="FFFFE599"/>
      </patternFill>
    </fill>
    <fill>
      <patternFill patternType="solid">
        <fgColor rgb="FFEEECE1"/>
        <bgColor rgb="FFEEECE1"/>
      </patternFill>
    </fill>
    <fill>
      <patternFill patternType="solid">
        <fgColor rgb="FFFFF2CC"/>
        <bgColor rgb="FFFFF2CC"/>
      </patternFill>
    </fill>
    <fill>
      <patternFill patternType="solid">
        <fgColor rgb="FFCCFFCC"/>
        <bgColor rgb="FFCCFFCC"/>
      </patternFill>
    </fill>
    <fill>
      <patternFill patternType="solid">
        <fgColor rgb="FFF9CB9C"/>
        <bgColor rgb="FFF9CB9C"/>
      </patternFill>
    </fill>
    <fill>
      <patternFill patternType="solid">
        <fgColor theme="0"/>
        <bgColor theme="0"/>
      </patternFill>
    </fill>
    <fill>
      <patternFill patternType="solid">
        <fgColor rgb="FF4A86E8"/>
        <bgColor rgb="FF4A86E8"/>
      </patternFill>
    </fill>
    <fill>
      <patternFill patternType="solid">
        <fgColor rgb="FF1A3FD8"/>
        <bgColor rgb="FF1A3FD8"/>
      </patternFill>
    </fill>
    <fill>
      <patternFill patternType="solid">
        <fgColor rgb="FFDFF0D8"/>
        <bgColor rgb="FFDFF0D8"/>
      </patternFill>
    </fill>
    <fill>
      <patternFill patternType="solid">
        <fgColor rgb="FFD6D6D6"/>
        <bgColor rgb="FFD6D6D6"/>
      </patternFill>
    </fill>
    <fill>
      <patternFill patternType="solid">
        <fgColor rgb="FFA5A5A5"/>
        <bgColor rgb="FFA5A5A5"/>
      </patternFill>
    </fill>
    <fill>
      <patternFill patternType="solid">
        <fgColor rgb="FFDBE5F1"/>
        <bgColor rgb="FFDBE5F1"/>
      </patternFill>
    </fill>
    <fill>
      <patternFill patternType="solid">
        <fgColor rgb="FF95B3D7"/>
        <bgColor rgb="FF95B3D7"/>
      </patternFill>
    </fill>
    <fill>
      <patternFill patternType="solid">
        <fgColor rgb="FFB8CCE4"/>
        <bgColor rgb="FFB8CCE4"/>
      </patternFill>
    </fill>
    <fill>
      <patternFill patternType="solid">
        <fgColor theme="4"/>
        <bgColor theme="4"/>
      </patternFill>
    </fill>
    <fill>
      <patternFill patternType="solid">
        <fgColor rgb="FFFFFFFF"/>
      </patternFill>
    </fill>
  </fills>
  <borders count="125">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diagonal/>
    </border>
    <border>
      <left/>
      <right/>
      <top/>
      <bottom/>
      <diagonal/>
    </border>
    <border>
      <left style="thin">
        <color rgb="FF000000"/>
      </left>
      <right style="thin">
        <color rgb="FF000000"/>
      </right>
      <top/>
      <bottom/>
      <diagonal/>
    </border>
    <border>
      <left/>
      <right style="thin">
        <color rgb="FF000000"/>
      </right>
      <top/>
      <bottom/>
      <diagonal/>
    </border>
    <border>
      <left/>
      <right style="thin">
        <color rgb="FF000000"/>
      </right>
      <top/>
      <bottom/>
      <diagonal/>
    </border>
    <border>
      <left style="thin">
        <color rgb="FF000000"/>
      </left>
      <right/>
      <top/>
      <bottom/>
      <diagonal/>
    </border>
    <border>
      <left style="thin">
        <color rgb="FF000000"/>
      </left>
      <right/>
      <top/>
      <bottom/>
      <diagonal/>
    </border>
    <border>
      <left/>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style="thin">
        <color rgb="FF000000"/>
      </left>
      <right/>
      <top style="medium">
        <color rgb="FF000000"/>
      </top>
      <bottom/>
      <diagonal/>
    </border>
    <border>
      <left/>
      <right style="thin">
        <color rgb="FF000000"/>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right style="medium">
        <color rgb="FF000000"/>
      </right>
      <top/>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thick">
        <color rgb="FF000000"/>
      </left>
      <right style="thin">
        <color rgb="FF000000"/>
      </right>
      <top style="thick">
        <color rgb="FF000000"/>
      </top>
      <bottom style="thin">
        <color rgb="FF000000"/>
      </bottom>
      <diagonal/>
    </border>
    <border>
      <left style="thin">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n">
        <color rgb="FF000000"/>
      </left>
      <right style="thick">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right style="thin">
        <color rgb="FF000000"/>
      </right>
      <top style="medium">
        <color rgb="FF000000"/>
      </top>
      <bottom/>
      <diagonal/>
    </border>
    <border>
      <left/>
      <right/>
      <top style="medium">
        <color rgb="FF000000"/>
      </top>
      <bottom style="thin">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medium">
        <color rgb="FF000000"/>
      </left>
      <right/>
      <top style="thin">
        <color rgb="FF000000"/>
      </top>
      <bottom/>
      <diagonal/>
    </border>
    <border>
      <left style="medium">
        <color rgb="FF000000"/>
      </left>
      <right/>
      <top style="thin">
        <color rgb="FF000000"/>
      </top>
      <bottom style="medium">
        <color rgb="FF000000"/>
      </bottom>
      <diagonal/>
    </border>
    <border>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right/>
      <top/>
      <bottom/>
      <diagonal/>
    </border>
    <border>
      <left/>
      <right/>
      <top/>
      <bottom/>
      <diagonal/>
    </border>
    <border>
      <left/>
      <right/>
      <top/>
      <bottom/>
      <diagonal/>
    </border>
    <border>
      <left style="thin">
        <color rgb="FFCCCCCC"/>
      </left>
      <right style="thin">
        <color rgb="FFCCCCCC"/>
      </right>
      <top style="thin">
        <color rgb="FFCCCCCC"/>
      </top>
      <bottom style="thin">
        <color rgb="FFCCCCCC"/>
      </bottom>
      <diagonal/>
    </border>
    <border>
      <left style="thin">
        <color rgb="FFCCCCCC"/>
      </left>
      <right/>
      <top style="thin">
        <color rgb="FFCCCCCC"/>
      </top>
      <bottom style="thin">
        <color rgb="FFCCCCCC"/>
      </bottom>
      <diagonal/>
    </border>
    <border>
      <left/>
      <right style="thin">
        <color rgb="FFCCCCCC"/>
      </right>
      <top style="thin">
        <color rgb="FFCCCCCC"/>
      </top>
      <bottom style="thin">
        <color rgb="FFCCCCCC"/>
      </bottom>
      <diagonal/>
    </border>
    <border>
      <left/>
      <right/>
      <top style="thick">
        <color rgb="FF000000"/>
      </top>
      <bottom/>
      <diagonal/>
    </border>
    <border>
      <left/>
      <right/>
      <top/>
      <bottom/>
      <diagonal/>
    </border>
    <border>
      <left/>
      <right style="medium">
        <color rgb="FF000000"/>
      </right>
      <top/>
      <bottom style="medium">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style="thin">
        <color rgb="FF000000"/>
      </right>
      <top/>
      <bottom/>
      <diagonal/>
    </border>
    <border>
      <left/>
      <right/>
      <top/>
      <bottom style="thin">
        <color rgb="FF000000"/>
      </bottom>
      <diagonal/>
    </border>
    <border>
      <left/>
      <right style="medium">
        <color rgb="FF000000"/>
      </right>
      <top/>
      <bottom style="thin">
        <color rgb="FF000000"/>
      </bottom>
      <diagonal/>
    </border>
    <border>
      <left/>
      <right style="medium">
        <color rgb="FF000000"/>
      </right>
      <top/>
      <bottom style="medium">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bottom style="hair">
        <color rgb="FF000000"/>
      </bottom>
      <diagonal/>
    </border>
    <border>
      <left style="thin">
        <color rgb="FF000000"/>
      </left>
      <right/>
      <top style="hair">
        <color rgb="FF000000"/>
      </top>
      <bottom/>
      <diagonal/>
    </border>
    <border>
      <left/>
      <right/>
      <top style="hair">
        <color rgb="FF000000"/>
      </top>
      <bottom/>
      <diagonal/>
    </border>
    <border>
      <left style="thin">
        <color rgb="FF000000"/>
      </left>
      <right/>
      <top style="hair">
        <color rgb="FF000000"/>
      </top>
      <bottom style="thin">
        <color rgb="FF000000"/>
      </bottom>
      <diagonal/>
    </border>
    <border>
      <left/>
      <right/>
      <top style="hair">
        <color rgb="FF000000"/>
      </top>
      <bottom style="thin">
        <color rgb="FF000000"/>
      </bottom>
      <diagonal/>
    </border>
    <border>
      <left/>
      <right style="thin">
        <color rgb="FF000000"/>
      </right>
      <top style="hair">
        <color rgb="FF000000"/>
      </top>
      <bottom style="thin">
        <color rgb="FF000000"/>
      </bottom>
      <diagonal/>
    </border>
    <border>
      <left style="thin">
        <color rgb="FF000000"/>
      </left>
      <right/>
      <top/>
      <bottom/>
      <diagonal/>
    </border>
    <border>
      <left style="medium">
        <color rgb="FF000000"/>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medium">
        <color rgb="FF000000"/>
      </right>
      <top style="thin">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s>
  <cellStyleXfs count="2">
    <xf numFmtId="0" fontId="0" fillId="0" borderId="0"/>
    <xf numFmtId="0" fontId="72" fillId="0" borderId="99"/>
  </cellStyleXfs>
  <cellXfs count="1163">
    <xf numFmtId="0" fontId="0" fillId="0" borderId="0" xfId="0"/>
    <xf numFmtId="0" fontId="2" fillId="0" borderId="0" xfId="0" applyFont="1" applyAlignment="1">
      <alignment vertical="center"/>
    </xf>
    <xf numFmtId="0" fontId="4" fillId="3" borderId="4" xfId="0" applyFont="1" applyFill="1" applyBorder="1" applyAlignment="1">
      <alignment vertical="center"/>
    </xf>
    <xf numFmtId="0" fontId="2" fillId="0" borderId="1" xfId="0" applyFont="1" applyBorder="1" applyAlignment="1">
      <alignment horizontal="left" vertical="center" wrapText="1"/>
    </xf>
    <xf numFmtId="0" fontId="4" fillId="3" borderId="5" xfId="0" applyFont="1" applyFill="1" applyBorder="1" applyAlignment="1">
      <alignment horizontal="center" wrapText="1"/>
    </xf>
    <xf numFmtId="0" fontId="4" fillId="0" borderId="7" xfId="0" applyFont="1" applyBorder="1" applyAlignment="1">
      <alignment vertical="center" wrapText="1"/>
    </xf>
    <xf numFmtId="0" fontId="2" fillId="0" borderId="8" xfId="0" applyFont="1" applyBorder="1" applyAlignment="1">
      <alignment vertical="center" wrapText="1"/>
    </xf>
    <xf numFmtId="17" fontId="2" fillId="3" borderId="9" xfId="0" applyNumberFormat="1" applyFont="1" applyFill="1" applyBorder="1" applyAlignment="1">
      <alignment horizontal="center" vertical="top" wrapText="1"/>
    </xf>
    <xf numFmtId="10" fontId="4" fillId="0" borderId="2" xfId="0" applyNumberFormat="1" applyFont="1" applyBorder="1" applyAlignment="1">
      <alignment horizontal="right" vertical="center"/>
    </xf>
    <xf numFmtId="17" fontId="2" fillId="0" borderId="2" xfId="0" applyNumberFormat="1" applyFont="1" applyBorder="1" applyAlignment="1">
      <alignment horizontal="left" vertical="center" wrapText="1"/>
    </xf>
    <xf numFmtId="0" fontId="2" fillId="0" borderId="10" xfId="0" applyFont="1" applyBorder="1" applyAlignment="1">
      <alignment vertical="center"/>
    </xf>
    <xf numFmtId="0" fontId="2" fillId="0" borderId="11" xfId="0" applyFont="1" applyBorder="1" applyAlignment="1">
      <alignment vertical="center"/>
    </xf>
    <xf numFmtId="0" fontId="4" fillId="3" borderId="4" xfId="0" applyFont="1" applyFill="1" applyBorder="1" applyAlignment="1">
      <alignment horizontal="center" vertical="center"/>
    </xf>
    <xf numFmtId="10" fontId="5" fillId="0" borderId="2" xfId="0" applyNumberFormat="1" applyFont="1" applyBorder="1" applyAlignment="1">
      <alignment horizontal="center" vertical="center"/>
    </xf>
    <xf numFmtId="0" fontId="4" fillId="0" borderId="1" xfId="0" applyFont="1" applyBorder="1" applyAlignment="1">
      <alignment horizontal="left" vertical="center" wrapText="1"/>
    </xf>
    <xf numFmtId="0" fontId="2" fillId="0" borderId="14" xfId="0" applyFont="1" applyBorder="1" applyAlignment="1">
      <alignment vertical="center"/>
    </xf>
    <xf numFmtId="0" fontId="2" fillId="0" borderId="15" xfId="0" applyFont="1" applyBorder="1" applyAlignment="1">
      <alignment vertical="center"/>
    </xf>
    <xf numFmtId="0" fontId="4" fillId="0" borderId="1" xfId="0" applyFont="1" applyBorder="1" applyAlignment="1">
      <alignment horizontal="center" vertical="center"/>
    </xf>
    <xf numFmtId="0" fontId="5" fillId="0" borderId="4" xfId="0" applyFont="1" applyBorder="1" applyAlignment="1">
      <alignment horizontal="center" vertical="center"/>
    </xf>
    <xf numFmtId="0" fontId="5" fillId="2" borderId="18" xfId="0" applyFont="1" applyFill="1" applyBorder="1" applyAlignment="1">
      <alignment horizontal="center" vertical="center"/>
    </xf>
    <xf numFmtId="0" fontId="5" fillId="2" borderId="18" xfId="0" applyFont="1" applyFill="1" applyBorder="1" applyAlignment="1">
      <alignment horizontal="left" vertical="center" wrapText="1"/>
    </xf>
    <xf numFmtId="0" fontId="5" fillId="2" borderId="19" xfId="0" applyFont="1" applyFill="1" applyBorder="1" applyAlignment="1">
      <alignment horizontal="left" vertical="center" wrapText="1"/>
    </xf>
    <xf numFmtId="4" fontId="5" fillId="2" borderId="18" xfId="0" applyNumberFormat="1" applyFont="1" applyFill="1" applyBorder="1" applyAlignment="1">
      <alignment horizontal="center" vertical="center" wrapText="1"/>
    </xf>
    <xf numFmtId="10" fontId="5" fillId="2" borderId="4" xfId="0" applyNumberFormat="1" applyFont="1" applyFill="1" applyBorder="1" applyAlignment="1">
      <alignment horizontal="center" vertical="center" wrapText="1"/>
    </xf>
    <xf numFmtId="0" fontId="2" fillId="0" borderId="0" xfId="0" applyFont="1" applyAlignment="1">
      <alignment vertical="center" wrapText="1"/>
    </xf>
    <xf numFmtId="0" fontId="2" fillId="3" borderId="18" xfId="0" applyFont="1" applyFill="1" applyBorder="1" applyAlignment="1">
      <alignment horizontal="center" vertical="center"/>
    </xf>
    <xf numFmtId="0" fontId="2" fillId="3" borderId="18" xfId="0" applyFont="1" applyFill="1" applyBorder="1" applyAlignment="1">
      <alignment horizontal="left" vertical="center" wrapText="1"/>
    </xf>
    <xf numFmtId="0" fontId="4" fillId="3" borderId="19" xfId="0" applyFont="1" applyFill="1" applyBorder="1" applyAlignment="1">
      <alignment horizontal="left" vertical="center" wrapText="1"/>
    </xf>
    <xf numFmtId="4" fontId="2" fillId="3" borderId="18" xfId="0" applyNumberFormat="1" applyFont="1" applyFill="1" applyBorder="1" applyAlignment="1">
      <alignment horizontal="center" vertical="center" wrapText="1"/>
    </xf>
    <xf numFmtId="10" fontId="2" fillId="3" borderId="4" xfId="0" applyNumberFormat="1" applyFont="1" applyFill="1" applyBorder="1" applyAlignment="1">
      <alignment horizontal="center" vertical="center" wrapText="1"/>
    </xf>
    <xf numFmtId="0" fontId="2" fillId="0" borderId="1" xfId="0" applyFont="1" applyBorder="1" applyAlignment="1">
      <alignment horizontal="center" vertical="center"/>
    </xf>
    <xf numFmtId="0" fontId="2" fillId="0" borderId="2" xfId="0" applyFont="1" applyBorder="1" applyAlignment="1">
      <alignment horizontal="left" vertical="center" wrapText="1"/>
    </xf>
    <xf numFmtId="0" fontId="2" fillId="0" borderId="2" xfId="0" applyFont="1" applyBorder="1" applyAlignment="1">
      <alignment horizontal="center" vertical="center" wrapText="1"/>
    </xf>
    <xf numFmtId="4" fontId="2" fillId="0" borderId="2" xfId="0" applyNumberFormat="1" applyFont="1" applyBorder="1" applyAlignment="1">
      <alignment horizontal="center" vertical="center" wrapText="1"/>
    </xf>
    <xf numFmtId="4" fontId="2" fillId="0" borderId="3" xfId="0" applyNumberFormat="1" applyFont="1" applyBorder="1" applyAlignment="1">
      <alignment horizontal="center" vertical="center" wrapText="1"/>
    </xf>
    <xf numFmtId="4" fontId="2" fillId="3" borderId="18" xfId="0" applyNumberFormat="1" applyFont="1" applyFill="1" applyBorder="1" applyAlignment="1">
      <alignment horizontal="left" vertical="center" wrapText="1"/>
    </xf>
    <xf numFmtId="49" fontId="2" fillId="3" borderId="4" xfId="0" applyNumberFormat="1" applyFont="1" applyFill="1" applyBorder="1" applyAlignment="1">
      <alignment horizontal="center" vertical="center"/>
    </xf>
    <xf numFmtId="4" fontId="2" fillId="3" borderId="4" xfId="0" applyNumberFormat="1" applyFont="1" applyFill="1" applyBorder="1" applyAlignment="1">
      <alignment horizontal="center" vertical="center" wrapText="1"/>
    </xf>
    <xf numFmtId="49" fontId="2" fillId="3" borderId="1" xfId="0" applyNumberFormat="1" applyFont="1" applyFill="1" applyBorder="1" applyAlignment="1">
      <alignment horizontal="center" vertical="center"/>
    </xf>
    <xf numFmtId="49" fontId="2" fillId="3" borderId="18" xfId="0" applyNumberFormat="1" applyFont="1" applyFill="1" applyBorder="1" applyAlignment="1">
      <alignment horizontal="center" vertical="center"/>
    </xf>
    <xf numFmtId="0" fontId="4" fillId="0" borderId="14" xfId="0" applyFont="1" applyBorder="1" applyAlignment="1">
      <alignment vertical="center" wrapText="1"/>
    </xf>
    <xf numFmtId="0" fontId="4" fillId="0" borderId="17" xfId="0" applyFont="1" applyBorder="1" applyAlignment="1">
      <alignment vertical="center" wrapText="1"/>
    </xf>
    <xf numFmtId="0" fontId="4" fillId="0" borderId="17" xfId="0" applyFont="1" applyBorder="1" applyAlignment="1">
      <alignment horizontal="right" vertical="center"/>
    </xf>
    <xf numFmtId="4" fontId="4" fillId="0" borderId="17" xfId="0" applyNumberFormat="1" applyFont="1" applyBorder="1" applyAlignment="1">
      <alignment horizontal="center" vertical="center" wrapText="1"/>
    </xf>
    <xf numFmtId="10" fontId="4" fillId="0" borderId="15" xfId="0" applyNumberFormat="1" applyFont="1" applyBorder="1" applyAlignment="1">
      <alignment horizontal="center" vertical="center" wrapText="1"/>
    </xf>
    <xf numFmtId="49" fontId="5" fillId="2" borderId="18" xfId="0" applyNumberFormat="1" applyFont="1" applyFill="1" applyBorder="1" applyAlignment="1">
      <alignment horizontal="center" vertical="center"/>
    </xf>
    <xf numFmtId="0" fontId="4" fillId="2" borderId="20" xfId="0" applyFont="1" applyFill="1" applyBorder="1" applyAlignment="1">
      <alignment vertical="center" wrapText="1"/>
    </xf>
    <xf numFmtId="0" fontId="4" fillId="2" borderId="21" xfId="0" applyFont="1" applyFill="1" applyBorder="1" applyAlignment="1">
      <alignment vertical="center" wrapText="1"/>
    </xf>
    <xf numFmtId="0" fontId="5" fillId="2" borderId="21" xfId="0" applyFont="1" applyFill="1" applyBorder="1" applyAlignment="1">
      <alignment vertical="center" wrapText="1"/>
    </xf>
    <xf numFmtId="0" fontId="5" fillId="2" borderId="22" xfId="0" applyFont="1" applyFill="1" applyBorder="1" applyAlignment="1">
      <alignment horizontal="right" vertical="center"/>
    </xf>
    <xf numFmtId="4" fontId="5" fillId="2" borderId="20" xfId="0" applyNumberFormat="1" applyFont="1" applyFill="1" applyBorder="1" applyAlignment="1">
      <alignment horizontal="center" vertical="center" wrapText="1"/>
    </xf>
    <xf numFmtId="10" fontId="5" fillId="2" borderId="9" xfId="0" applyNumberFormat="1" applyFont="1" applyFill="1" applyBorder="1" applyAlignment="1">
      <alignment horizontal="center" vertical="center" wrapText="1"/>
    </xf>
    <xf numFmtId="0" fontId="2" fillId="0" borderId="0" xfId="0" applyFont="1"/>
    <xf numFmtId="0" fontId="8" fillId="0" borderId="0" xfId="0" applyFont="1" applyAlignment="1">
      <alignment vertical="center"/>
    </xf>
    <xf numFmtId="0" fontId="4" fillId="3" borderId="5"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7" xfId="0" applyFont="1" applyBorder="1" applyAlignment="1">
      <alignment vertical="center"/>
    </xf>
    <xf numFmtId="0" fontId="2" fillId="0" borderId="16" xfId="0" applyFont="1" applyBorder="1" applyAlignment="1">
      <alignment vertical="center"/>
    </xf>
    <xf numFmtId="0" fontId="2" fillId="0" borderId="8" xfId="0" applyFont="1" applyBorder="1" applyAlignment="1">
      <alignment vertical="center"/>
    </xf>
    <xf numFmtId="17" fontId="2" fillId="3" borderId="9" xfId="0" applyNumberFormat="1" applyFont="1" applyFill="1" applyBorder="1" applyAlignment="1">
      <alignment horizontal="center" vertical="center" wrapText="1"/>
    </xf>
    <xf numFmtId="10" fontId="4" fillId="3" borderId="19" xfId="0" applyNumberFormat="1" applyFont="1" applyFill="1" applyBorder="1" applyAlignment="1">
      <alignment horizontal="right" vertical="center"/>
    </xf>
    <xf numFmtId="165" fontId="2" fillId="3" borderId="23" xfId="0" applyNumberFormat="1" applyFont="1" applyFill="1" applyBorder="1" applyAlignment="1">
      <alignment horizontal="left" vertical="center" wrapText="1"/>
    </xf>
    <xf numFmtId="0" fontId="9" fillId="0" borderId="10" xfId="0" applyFont="1" applyBorder="1" applyAlignment="1">
      <alignment vertical="center"/>
    </xf>
    <xf numFmtId="10" fontId="5" fillId="0" borderId="1" xfId="0" applyNumberFormat="1" applyFont="1" applyBorder="1" applyAlignment="1">
      <alignment horizontal="center" vertical="center"/>
    </xf>
    <xf numFmtId="0" fontId="4" fillId="3" borderId="5" xfId="0" applyFont="1" applyFill="1" applyBorder="1" applyAlignment="1">
      <alignment vertical="center"/>
    </xf>
    <xf numFmtId="0" fontId="4" fillId="3" borderId="9" xfId="0" applyFont="1" applyFill="1" applyBorder="1" applyAlignment="1">
      <alignment horizontal="center" vertical="center"/>
    </xf>
    <xf numFmtId="10" fontId="5" fillId="0" borderId="14" xfId="0" applyNumberFormat="1" applyFont="1" applyBorder="1" applyAlignment="1">
      <alignment horizontal="center" vertical="center"/>
    </xf>
    <xf numFmtId="0" fontId="2" fillId="0" borderId="17" xfId="0" applyFont="1" applyBorder="1" applyAlignment="1">
      <alignment vertical="center"/>
    </xf>
    <xf numFmtId="0" fontId="4" fillId="5" borderId="5" xfId="0" applyFont="1" applyFill="1" applyBorder="1" applyAlignment="1">
      <alignment horizontal="center" vertical="center" wrapText="1"/>
    </xf>
    <xf numFmtId="164" fontId="4" fillId="5" borderId="4" xfId="0" applyNumberFormat="1" applyFont="1" applyFill="1" applyBorder="1" applyAlignment="1">
      <alignment horizontal="center" vertical="center" wrapText="1"/>
    </xf>
    <xf numFmtId="164" fontId="4" fillId="5" borderId="27" xfId="0" applyNumberFormat="1" applyFont="1" applyFill="1" applyBorder="1" applyAlignment="1">
      <alignment horizontal="center" vertical="center" wrapText="1"/>
    </xf>
    <xf numFmtId="0" fontId="8" fillId="0" borderId="0" xfId="0" applyFont="1" applyAlignment="1">
      <alignment horizontal="center" vertical="center" wrapText="1"/>
    </xf>
    <xf numFmtId="0" fontId="4" fillId="6" borderId="18" xfId="0" applyFont="1" applyFill="1" applyBorder="1" applyAlignment="1">
      <alignment horizontal="center" vertical="center"/>
    </xf>
    <xf numFmtId="0" fontId="4" fillId="6" borderId="18" xfId="0" applyFont="1" applyFill="1" applyBorder="1" applyAlignment="1">
      <alignment horizontal="left" vertical="center" wrapText="1"/>
    </xf>
    <xf numFmtId="0" fontId="4" fillId="6" borderId="19" xfId="0" applyFont="1" applyFill="1" applyBorder="1" applyAlignment="1">
      <alignment horizontal="left" vertical="center" wrapText="1"/>
    </xf>
    <xf numFmtId="0" fontId="4" fillId="6" borderId="19" xfId="0" applyFont="1" applyFill="1" applyBorder="1" applyAlignment="1">
      <alignment vertical="center"/>
    </xf>
    <xf numFmtId="4" fontId="4" fillId="6" borderId="4" xfId="0" applyNumberFormat="1" applyFont="1" applyFill="1" applyBorder="1" applyAlignment="1">
      <alignment horizontal="center" vertical="center" wrapText="1"/>
    </xf>
    <xf numFmtId="166" fontId="4" fillId="6" borderId="4" xfId="0" applyNumberFormat="1" applyFont="1" applyFill="1" applyBorder="1" applyAlignment="1">
      <alignment horizontal="center" vertical="center" wrapText="1"/>
    </xf>
    <xf numFmtId="0" fontId="4" fillId="2" borderId="4" xfId="0" applyFont="1" applyFill="1" applyBorder="1" applyAlignment="1">
      <alignment horizontal="center" vertical="center"/>
    </xf>
    <xf numFmtId="0" fontId="4" fillId="2" borderId="18" xfId="0" applyFont="1" applyFill="1" applyBorder="1" applyAlignment="1">
      <alignment horizontal="center" vertical="center"/>
    </xf>
    <xf numFmtId="0" fontId="4" fillId="2" borderId="18" xfId="0" applyFont="1" applyFill="1" applyBorder="1" applyAlignment="1">
      <alignment horizontal="left" vertical="center" wrapText="1"/>
    </xf>
    <xf numFmtId="0" fontId="4" fillId="2" borderId="19" xfId="0" applyFont="1" applyFill="1" applyBorder="1" applyAlignment="1">
      <alignment horizontal="center" vertical="center"/>
    </xf>
    <xf numFmtId="2" fontId="4" fillId="2" borderId="19" xfId="0" applyNumberFormat="1" applyFont="1" applyFill="1" applyBorder="1" applyAlignment="1">
      <alignment horizontal="center" vertical="center"/>
    </xf>
    <xf numFmtId="4" fontId="4" fillId="2" borderId="4" xfId="0" applyNumberFormat="1" applyFont="1" applyFill="1" applyBorder="1" applyAlignment="1">
      <alignment horizontal="center" vertical="center" wrapText="1"/>
    </xf>
    <xf numFmtId="166" fontId="4" fillId="2" borderId="4" xfId="0" applyNumberFormat="1" applyFont="1" applyFill="1" applyBorder="1" applyAlignment="1">
      <alignment horizontal="center" vertical="center" wrapText="1"/>
    </xf>
    <xf numFmtId="0" fontId="4" fillId="3" borderId="18" xfId="0" applyFont="1" applyFill="1" applyBorder="1" applyAlignment="1">
      <alignment horizontal="center" vertical="center"/>
    </xf>
    <xf numFmtId="0" fontId="4" fillId="3" borderId="18" xfId="0" applyFont="1" applyFill="1" applyBorder="1" applyAlignment="1">
      <alignment horizontal="left" vertical="center" wrapText="1"/>
    </xf>
    <xf numFmtId="0" fontId="4" fillId="3" borderId="19" xfId="0" applyFont="1" applyFill="1" applyBorder="1" applyAlignment="1">
      <alignment horizontal="center" vertical="center"/>
    </xf>
    <xf numFmtId="2" fontId="4" fillId="3" borderId="19" xfId="0" applyNumberFormat="1" applyFont="1" applyFill="1" applyBorder="1" applyAlignment="1">
      <alignment horizontal="center" vertical="center"/>
    </xf>
    <xf numFmtId="4" fontId="4" fillId="3" borderId="4" xfId="0" applyNumberFormat="1" applyFont="1" applyFill="1" applyBorder="1" applyAlignment="1">
      <alignment horizontal="center" vertical="center" wrapText="1"/>
    </xf>
    <xf numFmtId="166" fontId="4" fillId="3" borderId="4" xfId="0" applyNumberFormat="1" applyFont="1" applyFill="1" applyBorder="1" applyAlignment="1">
      <alignment horizontal="center" vertical="center" wrapText="1"/>
    </xf>
    <xf numFmtId="0" fontId="2" fillId="0" borderId="4" xfId="0" applyFont="1" applyBorder="1" applyAlignment="1">
      <alignment horizontal="center" vertical="center"/>
    </xf>
    <xf numFmtId="0" fontId="2" fillId="0" borderId="4" xfId="0" applyFont="1" applyBorder="1" applyAlignment="1">
      <alignment horizontal="left" vertical="center" wrapText="1"/>
    </xf>
    <xf numFmtId="0" fontId="2" fillId="0" borderId="4" xfId="0" applyFont="1" applyBorder="1" applyAlignment="1">
      <alignment horizontal="center" vertical="center" wrapText="1"/>
    </xf>
    <xf numFmtId="4" fontId="2" fillId="0" borderId="4" xfId="0" applyNumberFormat="1" applyFont="1" applyBorder="1" applyAlignment="1">
      <alignment horizontal="center" vertical="center" wrapText="1"/>
    </xf>
    <xf numFmtId="166" fontId="2" fillId="0" borderId="4" xfId="0" applyNumberFormat="1" applyFont="1" applyBorder="1" applyAlignment="1">
      <alignment horizontal="center" vertical="center" wrapText="1"/>
    </xf>
    <xf numFmtId="0" fontId="4" fillId="0" borderId="2" xfId="0" applyFont="1" applyBorder="1" applyAlignment="1">
      <alignment horizontal="center" vertical="center"/>
    </xf>
    <xf numFmtId="0" fontId="4" fillId="0" borderId="2" xfId="0" applyFont="1" applyBorder="1" applyAlignment="1">
      <alignment horizontal="left" vertical="center" wrapText="1"/>
    </xf>
    <xf numFmtId="2" fontId="4" fillId="0" borderId="2" xfId="0" applyNumberFormat="1" applyFont="1" applyBorder="1" applyAlignment="1">
      <alignment horizontal="center" vertical="center"/>
    </xf>
    <xf numFmtId="4" fontId="4" fillId="0" borderId="2" xfId="0" applyNumberFormat="1" applyFont="1" applyBorder="1" applyAlignment="1">
      <alignment horizontal="center" vertical="center" wrapText="1"/>
    </xf>
    <xf numFmtId="166" fontId="4" fillId="0" borderId="3" xfId="0" applyNumberFormat="1" applyFont="1" applyBorder="1" applyAlignment="1">
      <alignment horizontal="center" vertical="center" wrapText="1"/>
    </xf>
    <xf numFmtId="49" fontId="4" fillId="6" borderId="18" xfId="0" applyNumberFormat="1" applyFont="1" applyFill="1" applyBorder="1" applyAlignment="1">
      <alignment horizontal="center" vertical="center"/>
    </xf>
    <xf numFmtId="4" fontId="4" fillId="6" borderId="18" xfId="0" applyNumberFormat="1" applyFont="1" applyFill="1" applyBorder="1" applyAlignment="1">
      <alignment horizontal="center" vertical="center"/>
    </xf>
    <xf numFmtId="166" fontId="4" fillId="6" borderId="4" xfId="0" applyNumberFormat="1" applyFont="1" applyFill="1" applyBorder="1" applyAlignment="1">
      <alignment horizontal="center" vertical="center"/>
    </xf>
    <xf numFmtId="49" fontId="4" fillId="3" borderId="4" xfId="0" applyNumberFormat="1" applyFont="1" applyFill="1" applyBorder="1" applyAlignment="1">
      <alignment horizontal="center" vertical="center"/>
    </xf>
    <xf numFmtId="0" fontId="10" fillId="3" borderId="18" xfId="0" applyFont="1" applyFill="1" applyBorder="1" applyAlignment="1">
      <alignment horizontal="left" vertical="center" wrapText="1"/>
    </xf>
    <xf numFmtId="4" fontId="11" fillId="3" borderId="4" xfId="0" applyNumberFormat="1" applyFont="1" applyFill="1" applyBorder="1" applyAlignment="1">
      <alignment horizontal="center" vertical="center"/>
    </xf>
    <xf numFmtId="4" fontId="4" fillId="3" borderId="18" xfId="0" applyNumberFormat="1" applyFont="1" applyFill="1" applyBorder="1" applyAlignment="1">
      <alignment horizontal="left" vertical="center"/>
    </xf>
    <xf numFmtId="0" fontId="12" fillId="0" borderId="0" xfId="0" applyFont="1" applyAlignment="1">
      <alignment horizontal="center" vertical="center" wrapText="1"/>
    </xf>
    <xf numFmtId="49" fontId="2" fillId="0" borderId="12" xfId="0" applyNumberFormat="1" applyFont="1" applyBorder="1" applyAlignment="1">
      <alignment horizontal="center" vertical="center"/>
    </xf>
    <xf numFmtId="49" fontId="2" fillId="0" borderId="4" xfId="0" applyNumberFormat="1" applyFont="1" applyBorder="1" applyAlignment="1">
      <alignment horizontal="center" vertical="center"/>
    </xf>
    <xf numFmtId="0" fontId="9" fillId="0" borderId="0" xfId="0" applyFont="1"/>
    <xf numFmtId="49" fontId="13" fillId="0" borderId="4" xfId="0" applyNumberFormat="1" applyFont="1" applyBorder="1" applyAlignment="1">
      <alignment horizontal="center" vertical="center"/>
    </xf>
    <xf numFmtId="4" fontId="2" fillId="0" borderId="4" xfId="0" applyNumberFormat="1" applyFont="1" applyBorder="1" applyAlignment="1">
      <alignment horizontal="center" vertical="center"/>
    </xf>
    <xf numFmtId="4" fontId="13" fillId="0" borderId="4" xfId="0" applyNumberFormat="1" applyFont="1" applyBorder="1" applyAlignment="1">
      <alignment horizontal="center" vertical="center" wrapText="1"/>
    </xf>
    <xf numFmtId="49" fontId="14" fillId="0" borderId="4" xfId="0" applyNumberFormat="1" applyFont="1" applyBorder="1" applyAlignment="1">
      <alignment horizontal="center" vertical="center"/>
    </xf>
    <xf numFmtId="167" fontId="2" fillId="0" borderId="0" xfId="0" applyNumberFormat="1" applyFont="1" applyAlignment="1">
      <alignment vertical="center"/>
    </xf>
    <xf numFmtId="168" fontId="2" fillId="0" borderId="1" xfId="0" applyNumberFormat="1" applyFont="1" applyBorder="1" applyAlignment="1">
      <alignment horizontal="center" vertical="center"/>
    </xf>
    <xf numFmtId="169" fontId="2" fillId="0" borderId="1" xfId="0" applyNumberFormat="1" applyFont="1" applyBorder="1" applyAlignment="1">
      <alignment horizontal="center" vertical="center"/>
    </xf>
    <xf numFmtId="49" fontId="2" fillId="0" borderId="2" xfId="0" applyNumberFormat="1" applyFont="1" applyBorder="1" applyAlignment="1">
      <alignment horizontal="center" vertical="center"/>
    </xf>
    <xf numFmtId="0" fontId="2" fillId="0" borderId="2" xfId="0" applyFont="1" applyBorder="1" applyAlignment="1">
      <alignment horizontal="center" vertical="center"/>
    </xf>
    <xf numFmtId="166" fontId="2" fillId="0" borderId="2" xfId="0" applyNumberFormat="1" applyFont="1" applyBorder="1" applyAlignment="1">
      <alignment horizontal="center" vertical="center" wrapText="1"/>
    </xf>
    <xf numFmtId="49" fontId="4" fillId="6" borderId="20" xfId="0" applyNumberFormat="1" applyFont="1" applyFill="1" applyBorder="1" applyAlignment="1">
      <alignment horizontal="center" vertical="center"/>
    </xf>
    <xf numFmtId="0" fontId="4" fillId="6" borderId="20" xfId="0" applyFont="1" applyFill="1" applyBorder="1" applyAlignment="1">
      <alignment horizontal="center" vertical="center"/>
    </xf>
    <xf numFmtId="4" fontId="4" fillId="6" borderId="20" xfId="0" applyNumberFormat="1" applyFont="1" applyFill="1" applyBorder="1" applyAlignment="1">
      <alignment horizontal="center" vertical="center"/>
    </xf>
    <xf numFmtId="166" fontId="4" fillId="6" borderId="9" xfId="0" applyNumberFormat="1" applyFont="1" applyFill="1" applyBorder="1" applyAlignment="1">
      <alignment horizontal="center" vertical="center"/>
    </xf>
    <xf numFmtId="49" fontId="4" fillId="7" borderId="4" xfId="0" applyNumberFormat="1" applyFont="1" applyFill="1" applyBorder="1" applyAlignment="1">
      <alignment horizontal="center" vertical="center"/>
    </xf>
    <xf numFmtId="0" fontId="10" fillId="7" borderId="18" xfId="0" applyFont="1" applyFill="1" applyBorder="1" applyAlignment="1">
      <alignment horizontal="left" vertical="center" wrapText="1"/>
    </xf>
    <xf numFmtId="4" fontId="11" fillId="7" borderId="4" xfId="0" applyNumberFormat="1" applyFont="1" applyFill="1" applyBorder="1" applyAlignment="1">
      <alignment horizontal="center" vertical="center"/>
    </xf>
    <xf numFmtId="4" fontId="4" fillId="7" borderId="18" xfId="0" applyNumberFormat="1" applyFont="1" applyFill="1" applyBorder="1" applyAlignment="1">
      <alignment horizontal="left" vertical="center"/>
    </xf>
    <xf numFmtId="0" fontId="4" fillId="7" borderId="19" xfId="0" applyFont="1" applyFill="1" applyBorder="1" applyAlignment="1">
      <alignment horizontal="center" vertical="center"/>
    </xf>
    <xf numFmtId="2" fontId="4" fillId="7" borderId="19" xfId="0" applyNumberFormat="1" applyFont="1" applyFill="1" applyBorder="1" applyAlignment="1">
      <alignment horizontal="center" vertical="center"/>
    </xf>
    <xf numFmtId="4" fontId="4" fillId="7" borderId="4" xfId="0" applyNumberFormat="1" applyFont="1" applyFill="1" applyBorder="1" applyAlignment="1">
      <alignment horizontal="center" vertical="center" wrapText="1"/>
    </xf>
    <xf numFmtId="166" fontId="4" fillId="7" borderId="4" xfId="0" applyNumberFormat="1" applyFont="1" applyFill="1" applyBorder="1" applyAlignment="1">
      <alignment horizontal="center" vertical="center" wrapText="1"/>
    </xf>
    <xf numFmtId="4" fontId="2" fillId="0" borderId="4" xfId="0" applyNumberFormat="1" applyFont="1" applyBorder="1" applyAlignment="1">
      <alignment horizontal="left" vertical="center" wrapText="1"/>
    </xf>
    <xf numFmtId="49" fontId="2" fillId="0" borderId="1" xfId="0" applyNumberFormat="1" applyFont="1" applyBorder="1" applyAlignment="1">
      <alignment horizontal="center" vertical="center"/>
    </xf>
    <xf numFmtId="49" fontId="2" fillId="5" borderId="4" xfId="0" applyNumberFormat="1" applyFont="1" applyFill="1" applyBorder="1" applyAlignment="1">
      <alignment horizontal="center" vertical="center"/>
    </xf>
    <xf numFmtId="0" fontId="2" fillId="5" borderId="4" xfId="0" applyFont="1" applyFill="1" applyBorder="1" applyAlignment="1">
      <alignment horizontal="center" vertical="center"/>
    </xf>
    <xf numFmtId="0" fontId="2" fillId="5" borderId="1" xfId="0" applyFont="1" applyFill="1" applyBorder="1" applyAlignment="1">
      <alignment horizontal="center" vertical="center"/>
    </xf>
    <xf numFmtId="0" fontId="2" fillId="5" borderId="4" xfId="0" applyFont="1" applyFill="1" applyBorder="1" applyAlignment="1">
      <alignment horizontal="left" vertical="center" wrapText="1"/>
    </xf>
    <xf numFmtId="0" fontId="2" fillId="5" borderId="4" xfId="0" applyFont="1" applyFill="1" applyBorder="1" applyAlignment="1">
      <alignment horizontal="center" vertical="center" wrapText="1"/>
    </xf>
    <xf numFmtId="4" fontId="2" fillId="5" borderId="4" xfId="0" applyNumberFormat="1" applyFont="1" applyFill="1" applyBorder="1" applyAlignment="1">
      <alignment horizontal="center" vertical="center" wrapText="1"/>
    </xf>
    <xf numFmtId="0" fontId="2" fillId="0" borderId="1" xfId="0" quotePrefix="1" applyFont="1" applyBorder="1" applyAlignment="1">
      <alignment horizontal="center" vertical="center" wrapText="1"/>
    </xf>
    <xf numFmtId="168" fontId="2" fillId="0" borderId="1" xfId="0" applyNumberFormat="1" applyFont="1" applyBorder="1" applyAlignment="1">
      <alignment horizontal="center" vertical="center" wrapText="1"/>
    </xf>
    <xf numFmtId="4" fontId="14" fillId="0" borderId="4" xfId="0" applyNumberFormat="1" applyFont="1" applyBorder="1" applyAlignment="1">
      <alignment horizontal="left" vertical="center" wrapText="1"/>
    </xf>
    <xf numFmtId="4" fontId="14" fillId="0" borderId="4" xfId="0" applyNumberFormat="1" applyFont="1" applyBorder="1" applyAlignment="1">
      <alignment horizontal="center" vertical="center" wrapText="1"/>
    </xf>
    <xf numFmtId="49" fontId="4" fillId="8" borderId="4" xfId="0" applyNumberFormat="1" applyFont="1" applyFill="1" applyBorder="1" applyAlignment="1">
      <alignment horizontal="center" vertical="center"/>
    </xf>
    <xf numFmtId="0" fontId="2" fillId="8" borderId="4" xfId="0" applyFont="1" applyFill="1" applyBorder="1" applyAlignment="1">
      <alignment horizontal="center" vertical="center"/>
    </xf>
    <xf numFmtId="0" fontId="2" fillId="8" borderId="18" xfId="0" applyFont="1" applyFill="1" applyBorder="1" applyAlignment="1">
      <alignment horizontal="center" vertical="center"/>
    </xf>
    <xf numFmtId="0" fontId="4" fillId="8" borderId="4" xfId="0" applyFont="1" applyFill="1" applyBorder="1" applyAlignment="1">
      <alignment horizontal="left" vertical="center" wrapText="1"/>
    </xf>
    <xf numFmtId="0" fontId="2" fillId="8" borderId="4" xfId="0" applyFont="1" applyFill="1" applyBorder="1" applyAlignment="1">
      <alignment horizontal="center" vertical="center" wrapText="1"/>
    </xf>
    <xf numFmtId="4" fontId="2" fillId="8" borderId="4" xfId="0" applyNumberFormat="1" applyFont="1" applyFill="1" applyBorder="1" applyAlignment="1">
      <alignment horizontal="center" vertical="center" wrapText="1"/>
    </xf>
    <xf numFmtId="4" fontId="4" fillId="8" borderId="4" xfId="0" applyNumberFormat="1" applyFont="1" applyFill="1" applyBorder="1" applyAlignment="1">
      <alignment horizontal="center" vertical="center" wrapText="1"/>
    </xf>
    <xf numFmtId="166" fontId="4" fillId="8" borderId="4" xfId="0" applyNumberFormat="1" applyFont="1" applyFill="1" applyBorder="1" applyAlignment="1">
      <alignment horizontal="center" vertical="center" wrapText="1"/>
    </xf>
    <xf numFmtId="49" fontId="4" fillId="0" borderId="4" xfId="0" applyNumberFormat="1" applyFont="1" applyBorder="1" applyAlignment="1">
      <alignment horizontal="center" vertical="center"/>
    </xf>
    <xf numFmtId="0" fontId="4" fillId="0" borderId="4" xfId="0" applyFont="1" applyBorder="1" applyAlignment="1">
      <alignment horizontal="left" vertical="center" wrapText="1"/>
    </xf>
    <xf numFmtId="49" fontId="4" fillId="9" borderId="4" xfId="0" applyNumberFormat="1" applyFont="1" applyFill="1" applyBorder="1" applyAlignment="1">
      <alignment horizontal="center" vertical="center"/>
    </xf>
    <xf numFmtId="0" fontId="2" fillId="9" borderId="4" xfId="0" applyFont="1" applyFill="1" applyBorder="1" applyAlignment="1">
      <alignment horizontal="center" vertical="center"/>
    </xf>
    <xf numFmtId="0" fontId="2" fillId="9" borderId="18" xfId="0" applyFont="1" applyFill="1" applyBorder="1" applyAlignment="1">
      <alignment horizontal="center" vertical="center"/>
    </xf>
    <xf numFmtId="0" fontId="4" fillId="9" borderId="4" xfId="0" applyFont="1" applyFill="1" applyBorder="1" applyAlignment="1">
      <alignment horizontal="left" vertical="center" wrapText="1"/>
    </xf>
    <xf numFmtId="0" fontId="2" fillId="9" borderId="4" xfId="0" applyFont="1" applyFill="1" applyBorder="1" applyAlignment="1">
      <alignment horizontal="center" vertical="center" wrapText="1"/>
    </xf>
    <xf numFmtId="4" fontId="2" fillId="9" borderId="4" xfId="0" applyNumberFormat="1" applyFont="1" applyFill="1" applyBorder="1" applyAlignment="1">
      <alignment horizontal="center" vertical="center" wrapText="1"/>
    </xf>
    <xf numFmtId="4" fontId="4" fillId="9" borderId="4" xfId="0" applyNumberFormat="1" applyFont="1" applyFill="1" applyBorder="1" applyAlignment="1">
      <alignment horizontal="center" vertical="center" wrapText="1"/>
    </xf>
    <xf numFmtId="166" fontId="4" fillId="9" borderId="4" xfId="0" applyNumberFormat="1" applyFont="1" applyFill="1" applyBorder="1" applyAlignment="1">
      <alignment horizontal="center" vertical="center" wrapText="1"/>
    </xf>
    <xf numFmtId="0" fontId="15" fillId="0" borderId="0" xfId="0" applyFont="1" applyAlignment="1">
      <alignment vertical="center"/>
    </xf>
    <xf numFmtId="0" fontId="13" fillId="0" borderId="4" xfId="0" applyFont="1" applyBorder="1" applyAlignment="1">
      <alignment horizontal="center" vertical="center"/>
    </xf>
    <xf numFmtId="0" fontId="13" fillId="0" borderId="4" xfId="0" applyFont="1" applyBorder="1" applyAlignment="1">
      <alignment horizontal="left" vertical="center" wrapText="1"/>
    </xf>
    <xf numFmtId="0" fontId="4" fillId="7" borderId="18" xfId="0" applyFont="1" applyFill="1" applyBorder="1" applyAlignment="1">
      <alignment horizontal="left" vertical="center" wrapText="1"/>
    </xf>
    <xf numFmtId="4" fontId="16" fillId="7" borderId="4" xfId="0" applyNumberFormat="1" applyFont="1" applyFill="1" applyBorder="1" applyAlignment="1">
      <alignment horizontal="center" vertical="center"/>
    </xf>
    <xf numFmtId="49" fontId="2" fillId="0" borderId="3" xfId="0" applyNumberFormat="1" applyFont="1" applyBorder="1" applyAlignment="1">
      <alignment horizontal="center" vertical="center"/>
    </xf>
    <xf numFmtId="49" fontId="2" fillId="0" borderId="4" xfId="0" applyNumberFormat="1" applyFont="1" applyBorder="1" applyAlignment="1">
      <alignment horizontal="center" vertical="center" wrapText="1"/>
    </xf>
    <xf numFmtId="4" fontId="2" fillId="0" borderId="4" xfId="0" applyNumberFormat="1" applyFont="1" applyBorder="1" applyAlignment="1">
      <alignment vertical="center" wrapText="1"/>
    </xf>
    <xf numFmtId="4" fontId="14" fillId="0" borderId="3" xfId="0" applyNumberFormat="1" applyFont="1" applyBorder="1" applyAlignment="1">
      <alignment horizontal="center" vertical="center" wrapText="1"/>
    </xf>
    <xf numFmtId="166" fontId="14" fillId="0" borderId="4" xfId="0" applyNumberFormat="1" applyFont="1" applyBorder="1" applyAlignment="1">
      <alignment horizontal="center" vertical="center" wrapText="1"/>
    </xf>
    <xf numFmtId="49" fontId="2" fillId="0" borderId="8" xfId="0" applyNumberFormat="1" applyFont="1" applyBorder="1" applyAlignment="1">
      <alignment horizontal="center" vertical="center"/>
    </xf>
    <xf numFmtId="49" fontId="2" fillId="0" borderId="12" xfId="0" applyNumberFormat="1" applyFont="1" applyBorder="1" applyAlignment="1">
      <alignment horizontal="center" vertical="center" wrapText="1"/>
    </xf>
    <xf numFmtId="4" fontId="2" fillId="0" borderId="12" xfId="0" applyNumberFormat="1" applyFont="1" applyBorder="1" applyAlignment="1">
      <alignment vertical="center" wrapText="1"/>
    </xf>
    <xf numFmtId="4" fontId="14" fillId="0" borderId="12" xfId="0" applyNumberFormat="1" applyFont="1" applyBorder="1" applyAlignment="1">
      <alignment horizontal="center" vertical="center" wrapText="1"/>
    </xf>
    <xf numFmtId="4" fontId="14" fillId="0" borderId="8" xfId="0" applyNumberFormat="1" applyFont="1" applyBorder="1" applyAlignment="1">
      <alignment horizontal="center" vertical="center" wrapText="1"/>
    </xf>
    <xf numFmtId="166" fontId="14" fillId="0" borderId="12" xfId="0" applyNumberFormat="1" applyFont="1" applyBorder="1" applyAlignment="1">
      <alignment horizontal="center" vertical="center" wrapText="1"/>
    </xf>
    <xf numFmtId="0" fontId="4" fillId="0" borderId="16" xfId="0" applyFont="1" applyBorder="1" applyAlignment="1">
      <alignment horizontal="center" vertical="center"/>
    </xf>
    <xf numFmtId="0" fontId="4" fillId="0" borderId="16" xfId="0" applyFont="1" applyBorder="1" applyAlignment="1">
      <alignment horizontal="left" vertical="center" wrapText="1"/>
    </xf>
    <xf numFmtId="0" fontId="4" fillId="0" borderId="16" xfId="0" applyFont="1" applyBorder="1" applyAlignment="1">
      <alignment vertical="center"/>
    </xf>
    <xf numFmtId="4" fontId="4" fillId="0" borderId="16" xfId="0" applyNumberFormat="1" applyFont="1" applyBorder="1" applyAlignment="1">
      <alignment horizontal="center" vertical="center" wrapText="1"/>
    </xf>
    <xf numFmtId="166" fontId="4" fillId="0" borderId="16" xfId="0" applyNumberFormat="1" applyFont="1" applyBorder="1" applyAlignment="1">
      <alignment horizontal="center" vertical="center" wrapText="1"/>
    </xf>
    <xf numFmtId="0" fontId="2" fillId="0" borderId="12" xfId="0" applyFont="1" applyBorder="1" applyAlignment="1">
      <alignment horizontal="center" vertical="center"/>
    </xf>
    <xf numFmtId="0" fontId="2" fillId="0" borderId="7" xfId="0" applyFont="1" applyBorder="1" applyAlignment="1">
      <alignment horizontal="center" vertical="center"/>
    </xf>
    <xf numFmtId="0" fontId="2" fillId="0" borderId="12" xfId="0" applyFont="1" applyBorder="1" applyAlignment="1">
      <alignment horizontal="left" vertical="center" wrapText="1"/>
    </xf>
    <xf numFmtId="0" fontId="2" fillId="0" borderId="12" xfId="0" applyFont="1" applyBorder="1" applyAlignment="1">
      <alignment horizontal="center" vertical="center" wrapText="1"/>
    </xf>
    <xf numFmtId="4" fontId="2" fillId="0" borderId="12" xfId="0" applyNumberFormat="1" applyFont="1" applyBorder="1" applyAlignment="1">
      <alignment horizontal="center" vertical="center" wrapText="1"/>
    </xf>
    <xf numFmtId="166" fontId="2" fillId="0" borderId="12" xfId="0" applyNumberFormat="1" applyFont="1" applyBorder="1" applyAlignment="1">
      <alignment horizontal="center" vertical="center" wrapText="1"/>
    </xf>
    <xf numFmtId="49" fontId="17" fillId="0" borderId="0" xfId="0" applyNumberFormat="1" applyFont="1" applyAlignment="1">
      <alignment horizontal="center" vertical="center"/>
    </xf>
    <xf numFmtId="0" fontId="18" fillId="0" borderId="0" xfId="0" applyFont="1" applyAlignment="1">
      <alignment horizontal="right" vertical="center" wrapText="1"/>
    </xf>
    <xf numFmtId="0" fontId="13" fillId="0" borderId="0" xfId="0" applyFont="1" applyAlignment="1">
      <alignment horizontal="center" vertical="center"/>
    </xf>
    <xf numFmtId="4" fontId="13" fillId="0" borderId="0" xfId="0" applyNumberFormat="1" applyFont="1" applyAlignment="1">
      <alignment horizontal="center" vertical="center"/>
    </xf>
    <xf numFmtId="0" fontId="5" fillId="7" borderId="19" xfId="0" applyFont="1" applyFill="1" applyBorder="1" applyAlignment="1">
      <alignment horizontal="center" vertical="center"/>
    </xf>
    <xf numFmtId="4" fontId="5" fillId="7" borderId="4" xfId="0" applyNumberFormat="1" applyFont="1" applyFill="1" applyBorder="1" applyAlignment="1">
      <alignment horizontal="center" vertical="center" wrapText="1"/>
    </xf>
    <xf numFmtId="10" fontId="5" fillId="7" borderId="4" xfId="0" applyNumberFormat="1" applyFont="1" applyFill="1" applyBorder="1" applyAlignment="1">
      <alignment horizontal="center" vertical="center" wrapText="1"/>
    </xf>
    <xf numFmtId="0" fontId="17" fillId="0" borderId="0" xfId="0" applyFont="1" applyAlignment="1">
      <alignment horizontal="center" vertical="center"/>
    </xf>
    <xf numFmtId="0" fontId="9" fillId="0" borderId="0" xfId="0" applyFont="1" applyAlignment="1">
      <alignment vertical="center"/>
    </xf>
    <xf numFmtId="0" fontId="2" fillId="2" borderId="18" xfId="0" applyFont="1" applyFill="1" applyBorder="1" applyAlignment="1">
      <alignment vertical="center" wrapText="1"/>
    </xf>
    <xf numFmtId="0" fontId="2" fillId="2" borderId="19" xfId="0" applyFont="1" applyFill="1" applyBorder="1" applyAlignment="1">
      <alignment vertical="center" wrapText="1"/>
    </xf>
    <xf numFmtId="0" fontId="2" fillId="2" borderId="32" xfId="0" applyFont="1" applyFill="1" applyBorder="1" applyAlignment="1">
      <alignment vertical="center" wrapText="1"/>
    </xf>
    <xf numFmtId="4" fontId="2" fillId="2" borderId="33" xfId="0" applyNumberFormat="1" applyFont="1" applyFill="1" applyBorder="1" applyAlignment="1">
      <alignment horizontal="center" vertical="center" wrapText="1"/>
    </xf>
    <xf numFmtId="0" fontId="2" fillId="2" borderId="33" xfId="0" applyFont="1" applyFill="1" applyBorder="1" applyAlignment="1">
      <alignment vertical="center" wrapText="1"/>
    </xf>
    <xf numFmtId="0" fontId="2" fillId="2" borderId="34" xfId="0" applyFont="1" applyFill="1" applyBorder="1" applyAlignment="1">
      <alignment vertical="center" wrapText="1"/>
    </xf>
    <xf numFmtId="0" fontId="2" fillId="0" borderId="0" xfId="0" applyFont="1" applyAlignment="1">
      <alignment horizontal="center" vertical="center"/>
    </xf>
    <xf numFmtId="0" fontId="2" fillId="0" borderId="2" xfId="0" applyFont="1" applyBorder="1" applyAlignment="1">
      <alignment vertical="center" wrapText="1"/>
    </xf>
    <xf numFmtId="4" fontId="2" fillId="0" borderId="7" xfId="0" applyNumberFormat="1" applyFont="1" applyBorder="1" applyAlignment="1">
      <alignment horizontal="center" vertical="center" wrapText="1"/>
    </xf>
    <xf numFmtId="0" fontId="2" fillId="0" borderId="16" xfId="0" applyFont="1" applyBorder="1" applyAlignment="1">
      <alignment vertical="center" wrapText="1"/>
    </xf>
    <xf numFmtId="0" fontId="2" fillId="0" borderId="2" xfId="0" applyFont="1" applyBorder="1" applyAlignment="1">
      <alignment vertical="center"/>
    </xf>
    <xf numFmtId="0" fontId="2" fillId="0" borderId="10" xfId="0" applyFont="1" applyBorder="1"/>
    <xf numFmtId="4" fontId="2" fillId="0" borderId="10" xfId="0" applyNumberFormat="1" applyFont="1" applyBorder="1" applyAlignment="1">
      <alignment horizontal="center" vertical="center"/>
    </xf>
    <xf numFmtId="4" fontId="2" fillId="0" borderId="14" xfId="0" applyNumberFormat="1" applyFont="1" applyBorder="1" applyAlignment="1">
      <alignment horizontal="center" vertical="center"/>
    </xf>
    <xf numFmtId="4" fontId="2" fillId="2" borderId="35" xfId="0" applyNumberFormat="1" applyFont="1" applyFill="1" applyBorder="1" applyAlignment="1">
      <alignment horizontal="center" vertical="center" wrapText="1"/>
    </xf>
    <xf numFmtId="0" fontId="2" fillId="2" borderId="35" xfId="0" applyFont="1" applyFill="1" applyBorder="1" applyAlignment="1">
      <alignment vertical="center" wrapText="1"/>
    </xf>
    <xf numFmtId="0" fontId="2" fillId="2" borderId="36" xfId="0" applyFont="1" applyFill="1" applyBorder="1" applyAlignment="1">
      <alignment vertical="center" wrapText="1"/>
    </xf>
    <xf numFmtId="4" fontId="2" fillId="2" borderId="19" xfId="0" applyNumberFormat="1" applyFont="1" applyFill="1" applyBorder="1" applyAlignment="1">
      <alignment horizontal="center" vertical="center" wrapText="1"/>
    </xf>
    <xf numFmtId="0" fontId="2" fillId="2" borderId="27" xfId="0" applyFont="1" applyFill="1" applyBorder="1" applyAlignment="1">
      <alignment vertical="center" wrapText="1"/>
    </xf>
    <xf numFmtId="14" fontId="2" fillId="0" borderId="1" xfId="0" applyNumberFormat="1" applyFont="1" applyBorder="1" applyAlignment="1">
      <alignment horizontal="center" vertical="center"/>
    </xf>
    <xf numFmtId="0" fontId="10" fillId="0" borderId="4" xfId="0" applyFont="1" applyBorder="1" applyAlignment="1">
      <alignment horizontal="center" vertical="center"/>
    </xf>
    <xf numFmtId="0" fontId="10" fillId="0" borderId="4" xfId="0" applyFont="1" applyBorder="1" applyAlignment="1">
      <alignment horizontal="center" vertical="center" wrapText="1"/>
    </xf>
    <xf numFmtId="2" fontId="10" fillId="0" borderId="4" xfId="0" applyNumberFormat="1" applyFont="1" applyBorder="1" applyAlignment="1">
      <alignment horizontal="center" vertical="center"/>
    </xf>
    <xf numFmtId="4" fontId="10" fillId="0" borderId="1" xfId="0" applyNumberFormat="1" applyFont="1" applyBorder="1" applyAlignment="1">
      <alignment horizontal="center" vertical="center"/>
    </xf>
    <xf numFmtId="4" fontId="10" fillId="0" borderId="3" xfId="0" applyNumberFormat="1" applyFont="1" applyBorder="1" applyAlignment="1">
      <alignment horizontal="center" vertical="center"/>
    </xf>
    <xf numFmtId="4" fontId="10" fillId="0" borderId="4" xfId="0" applyNumberFormat="1" applyFont="1" applyBorder="1" applyAlignment="1">
      <alignment horizontal="center" vertical="center"/>
    </xf>
    <xf numFmtId="0" fontId="10" fillId="0" borderId="0" xfId="0" applyFont="1" applyAlignment="1">
      <alignment horizontal="center" vertical="center"/>
    </xf>
    <xf numFmtId="0" fontId="4" fillId="0" borderId="0" xfId="0" applyFont="1" applyAlignment="1">
      <alignment horizontal="center" vertical="center"/>
    </xf>
    <xf numFmtId="0" fontId="10" fillId="10" borderId="4" xfId="0" applyFont="1" applyFill="1" applyBorder="1" applyAlignment="1">
      <alignment horizontal="center" vertical="center"/>
    </xf>
    <xf numFmtId="0" fontId="10" fillId="10" borderId="18" xfId="0" applyFont="1" applyFill="1" applyBorder="1" applyAlignment="1">
      <alignment horizontal="left" vertical="center" wrapText="1"/>
    </xf>
    <xf numFmtId="0" fontId="10" fillId="10" borderId="19" xfId="0" applyFont="1" applyFill="1" applyBorder="1" applyAlignment="1">
      <alignment horizontal="center" vertical="center"/>
    </xf>
    <xf numFmtId="4" fontId="11" fillId="10" borderId="19" xfId="0" applyNumberFormat="1" applyFont="1" applyFill="1" applyBorder="1" applyAlignment="1">
      <alignment horizontal="center" vertical="center"/>
    </xf>
    <xf numFmtId="4" fontId="10" fillId="10" borderId="19" xfId="0" applyNumberFormat="1" applyFont="1" applyFill="1" applyBorder="1" applyAlignment="1">
      <alignment horizontal="center" vertical="center"/>
    </xf>
    <xf numFmtId="4" fontId="10" fillId="10" borderId="27" xfId="0" applyNumberFormat="1" applyFont="1" applyFill="1" applyBorder="1" applyAlignment="1">
      <alignment horizontal="center" vertical="center"/>
    </xf>
    <xf numFmtId="0" fontId="10" fillId="0" borderId="0" xfId="0" applyFont="1" applyAlignment="1">
      <alignment vertical="center"/>
    </xf>
    <xf numFmtId="0" fontId="13" fillId="0" borderId="0" xfId="0" applyFont="1" applyAlignment="1">
      <alignment vertical="center"/>
    </xf>
    <xf numFmtId="0" fontId="10" fillId="2" borderId="4" xfId="0" applyFont="1" applyFill="1" applyBorder="1" applyAlignment="1">
      <alignment horizontal="center" vertical="center"/>
    </xf>
    <xf numFmtId="0" fontId="10" fillId="2" borderId="18" xfId="0" applyFont="1" applyFill="1" applyBorder="1" applyAlignment="1">
      <alignment horizontal="left" vertical="center" wrapText="1"/>
    </xf>
    <xf numFmtId="0" fontId="10" fillId="2" borderId="32" xfId="0" applyFont="1" applyFill="1" applyBorder="1" applyAlignment="1">
      <alignment horizontal="center" vertical="center"/>
    </xf>
    <xf numFmtId="4" fontId="11" fillId="2" borderId="32" xfId="0" applyNumberFormat="1" applyFont="1" applyFill="1" applyBorder="1" applyAlignment="1">
      <alignment horizontal="center" vertical="center"/>
    </xf>
    <xf numFmtId="4" fontId="13" fillId="2" borderId="32" xfId="0" applyNumberFormat="1" applyFont="1" applyFill="1" applyBorder="1" applyAlignment="1">
      <alignment horizontal="center" vertical="center"/>
    </xf>
    <xf numFmtId="4" fontId="13" fillId="2" borderId="37" xfId="0" applyNumberFormat="1" applyFont="1" applyFill="1" applyBorder="1" applyAlignment="1">
      <alignment horizontal="center" vertical="center"/>
    </xf>
    <xf numFmtId="0" fontId="10" fillId="3" borderId="4" xfId="0" applyFont="1" applyFill="1" applyBorder="1" applyAlignment="1">
      <alignment horizontal="center" vertical="center"/>
    </xf>
    <xf numFmtId="0" fontId="10" fillId="3" borderId="32" xfId="0" applyFont="1" applyFill="1" applyBorder="1" applyAlignment="1">
      <alignment horizontal="center" vertical="center"/>
    </xf>
    <xf numFmtId="4" fontId="11" fillId="3" borderId="19" xfId="0" applyNumberFormat="1" applyFont="1" applyFill="1" applyBorder="1" applyAlignment="1">
      <alignment horizontal="center" vertical="center"/>
    </xf>
    <xf numFmtId="4" fontId="13" fillId="3" borderId="19" xfId="0" applyNumberFormat="1" applyFont="1" applyFill="1" applyBorder="1" applyAlignment="1">
      <alignment horizontal="center" vertical="center"/>
    </xf>
    <xf numFmtId="4" fontId="13" fillId="3" borderId="27" xfId="0" applyNumberFormat="1" applyFont="1" applyFill="1" applyBorder="1" applyAlignment="1">
      <alignment horizontal="center" vertical="center"/>
    </xf>
    <xf numFmtId="0" fontId="13" fillId="0" borderId="12" xfId="0" applyFont="1" applyBorder="1" applyAlignment="1">
      <alignment horizontal="center" vertical="center"/>
    </xf>
    <xf numFmtId="0" fontId="13" fillId="0" borderId="12" xfId="0" applyFont="1" applyBorder="1" applyAlignment="1">
      <alignment horizontal="left" vertical="center" wrapText="1"/>
    </xf>
    <xf numFmtId="0" fontId="13" fillId="0" borderId="7" xfId="0" applyFont="1" applyBorder="1" applyAlignment="1">
      <alignment horizontal="center" vertical="center"/>
    </xf>
    <xf numFmtId="4" fontId="20" fillId="11" borderId="38" xfId="0" applyNumberFormat="1" applyFont="1" applyFill="1" applyBorder="1" applyAlignment="1">
      <alignment horizontal="center" vertical="center"/>
    </xf>
    <xf numFmtId="4" fontId="21" fillId="0" borderId="8" xfId="0" applyNumberFormat="1" applyFont="1" applyBorder="1" applyAlignment="1">
      <alignment horizontal="center" vertical="center"/>
    </xf>
    <xf numFmtId="4" fontId="13" fillId="0" borderId="12" xfId="0" applyNumberFormat="1" applyFont="1" applyBorder="1" applyAlignment="1">
      <alignment horizontal="center" vertical="center"/>
    </xf>
    <xf numFmtId="4" fontId="10" fillId="0" borderId="12" xfId="0" applyNumberFormat="1" applyFont="1" applyBorder="1" applyAlignment="1">
      <alignment horizontal="center" vertical="center"/>
    </xf>
    <xf numFmtId="0" fontId="10" fillId="0" borderId="39" xfId="0" applyFont="1" applyBorder="1" applyAlignment="1">
      <alignment horizontal="center" vertical="center"/>
    </xf>
    <xf numFmtId="0" fontId="18" fillId="0" borderId="39" xfId="0" applyFont="1" applyBorder="1" applyAlignment="1">
      <alignment horizontal="right" vertical="center" wrapText="1"/>
    </xf>
    <xf numFmtId="0" fontId="13" fillId="0" borderId="10" xfId="0" applyFont="1" applyBorder="1" applyAlignment="1">
      <alignment horizontal="center" vertical="center"/>
    </xf>
    <xf numFmtId="4" fontId="13" fillId="0" borderId="10" xfId="0" applyNumberFormat="1" applyFont="1" applyBorder="1" applyAlignment="1">
      <alignment horizontal="center" vertical="center"/>
    </xf>
    <xf numFmtId="4" fontId="13" fillId="0" borderId="11" xfId="0" applyNumberFormat="1" applyFont="1" applyBorder="1" applyAlignment="1">
      <alignment horizontal="center" vertical="center"/>
    </xf>
    <xf numFmtId="4" fontId="13" fillId="0" borderId="39" xfId="0" applyNumberFormat="1" applyFont="1" applyBorder="1" applyAlignment="1">
      <alignment horizontal="center" vertical="center"/>
    </xf>
    <xf numFmtId="0" fontId="10" fillId="0" borderId="13" xfId="0" applyFont="1" applyBorder="1" applyAlignment="1">
      <alignment horizontal="center" vertical="center"/>
    </xf>
    <xf numFmtId="0" fontId="18" fillId="0" borderId="13" xfId="0" applyFont="1" applyBorder="1" applyAlignment="1">
      <alignment horizontal="right" vertical="center" wrapText="1"/>
    </xf>
    <xf numFmtId="0" fontId="13" fillId="0" borderId="14" xfId="0" applyFont="1" applyBorder="1" applyAlignment="1">
      <alignment horizontal="center" vertical="center"/>
    </xf>
    <xf numFmtId="4" fontId="13" fillId="0" borderId="14" xfId="0" applyNumberFormat="1" applyFont="1" applyBorder="1" applyAlignment="1">
      <alignment horizontal="center" vertical="center"/>
    </xf>
    <xf numFmtId="4" fontId="13" fillId="0" borderId="15" xfId="0" applyNumberFormat="1" applyFont="1" applyBorder="1" applyAlignment="1">
      <alignment horizontal="center" vertical="center"/>
    </xf>
    <xf numFmtId="4" fontId="13" fillId="0" borderId="13" xfId="0" applyNumberFormat="1" applyFont="1" applyBorder="1" applyAlignment="1">
      <alignment horizontal="center" vertical="center"/>
    </xf>
    <xf numFmtId="4" fontId="22" fillId="0" borderId="7" xfId="0" applyNumberFormat="1" applyFont="1" applyBorder="1" applyAlignment="1">
      <alignment horizontal="center" vertical="center"/>
    </xf>
    <xf numFmtId="4" fontId="10" fillId="0" borderId="7" xfId="0" applyNumberFormat="1" applyFont="1" applyBorder="1" applyAlignment="1">
      <alignment horizontal="center" vertical="center"/>
    </xf>
    <xf numFmtId="4" fontId="13" fillId="0" borderId="8" xfId="0" applyNumberFormat="1" applyFont="1" applyBorder="1" applyAlignment="1">
      <alignment horizontal="center" vertical="center"/>
    </xf>
    <xf numFmtId="0" fontId="13" fillId="0" borderId="39" xfId="0" applyFont="1" applyBorder="1" applyAlignment="1">
      <alignment horizontal="center" vertical="center"/>
    </xf>
    <xf numFmtId="0" fontId="13" fillId="0" borderId="13" xfId="0" applyFont="1" applyBorder="1" applyAlignment="1">
      <alignment horizontal="center" vertical="center"/>
    </xf>
    <xf numFmtId="0" fontId="23" fillId="0" borderId="12" xfId="0" applyFont="1" applyBorder="1" applyAlignment="1">
      <alignment horizontal="center" vertical="center"/>
    </xf>
    <xf numFmtId="0" fontId="23" fillId="0" borderId="12" xfId="0" applyFont="1" applyBorder="1" applyAlignment="1">
      <alignment horizontal="left" vertical="center" wrapText="1"/>
    </xf>
    <xf numFmtId="4" fontId="7" fillId="0" borderId="7" xfId="0" applyNumberFormat="1" applyFont="1" applyBorder="1" applyAlignment="1">
      <alignment horizontal="center" vertical="center"/>
    </xf>
    <xf numFmtId="4" fontId="23" fillId="0" borderId="8" xfId="0" applyNumberFormat="1" applyFont="1" applyBorder="1" applyAlignment="1">
      <alignment horizontal="center" vertical="center"/>
    </xf>
    <xf numFmtId="4" fontId="23" fillId="0" borderId="12" xfId="0" applyNumberFormat="1" applyFont="1" applyBorder="1" applyAlignment="1">
      <alignment horizontal="center" vertical="center"/>
    </xf>
    <xf numFmtId="4" fontId="7" fillId="0" borderId="12" xfId="0" applyNumberFormat="1" applyFont="1" applyBorder="1" applyAlignment="1">
      <alignment horizontal="center" vertical="center"/>
    </xf>
    <xf numFmtId="0" fontId="7" fillId="0" borderId="39" xfId="0" applyFont="1" applyBorder="1" applyAlignment="1">
      <alignment horizontal="center" vertical="center"/>
    </xf>
    <xf numFmtId="0" fontId="24" fillId="0" borderId="39" xfId="0" applyFont="1" applyBorder="1" applyAlignment="1">
      <alignment horizontal="right" vertical="center" wrapText="1"/>
    </xf>
    <xf numFmtId="0" fontId="23" fillId="0" borderId="39" xfId="0" applyFont="1" applyBorder="1" applyAlignment="1">
      <alignment horizontal="center" vertical="center"/>
    </xf>
    <xf numFmtId="4" fontId="23" fillId="0" borderId="10" xfId="0" applyNumberFormat="1" applyFont="1" applyBorder="1" applyAlignment="1">
      <alignment horizontal="center" vertical="center"/>
    </xf>
    <xf numFmtId="4" fontId="23" fillId="0" borderId="11" xfId="0" applyNumberFormat="1" applyFont="1" applyBorder="1" applyAlignment="1">
      <alignment horizontal="center" vertical="center"/>
    </xf>
    <xf numFmtId="4" fontId="23" fillId="0" borderId="39" xfId="0" applyNumberFormat="1" applyFont="1" applyBorder="1" applyAlignment="1">
      <alignment horizontal="center" vertical="center"/>
    </xf>
    <xf numFmtId="0" fontId="7" fillId="0" borderId="13" xfId="0" applyFont="1" applyBorder="1" applyAlignment="1">
      <alignment horizontal="center" vertical="center"/>
    </xf>
    <xf numFmtId="0" fontId="24" fillId="0" borderId="13" xfId="0" applyFont="1" applyBorder="1" applyAlignment="1">
      <alignment horizontal="right" vertical="center" wrapText="1"/>
    </xf>
    <xf numFmtId="0" fontId="23" fillId="0" borderId="13" xfId="0" applyFont="1" applyBorder="1" applyAlignment="1">
      <alignment horizontal="center" vertical="center"/>
    </xf>
    <xf numFmtId="4" fontId="23" fillId="0" borderId="14" xfId="0" applyNumberFormat="1" applyFont="1" applyBorder="1" applyAlignment="1">
      <alignment horizontal="center" vertical="center"/>
    </xf>
    <xf numFmtId="4" fontId="23" fillId="0" borderId="15" xfId="0" applyNumberFormat="1" applyFont="1" applyBorder="1" applyAlignment="1">
      <alignment horizontal="center" vertical="center"/>
    </xf>
    <xf numFmtId="4" fontId="23" fillId="0" borderId="13" xfId="0" applyNumberFormat="1" applyFont="1" applyBorder="1" applyAlignment="1">
      <alignment horizontal="center" vertical="center"/>
    </xf>
    <xf numFmtId="4" fontId="11" fillId="2" borderId="19" xfId="0" applyNumberFormat="1" applyFont="1" applyFill="1" applyBorder="1" applyAlignment="1">
      <alignment horizontal="center" vertical="center"/>
    </xf>
    <xf numFmtId="4" fontId="13" fillId="2" borderId="19" xfId="0" applyNumberFormat="1" applyFont="1" applyFill="1" applyBorder="1" applyAlignment="1">
      <alignment horizontal="center" vertical="center"/>
    </xf>
    <xf numFmtId="4" fontId="13" fillId="2" borderId="27" xfId="0" applyNumberFormat="1" applyFont="1" applyFill="1" applyBorder="1" applyAlignment="1">
      <alignment horizontal="center" vertical="center"/>
    </xf>
    <xf numFmtId="4" fontId="10" fillId="0" borderId="11" xfId="0" applyNumberFormat="1" applyFont="1" applyBorder="1" applyAlignment="1">
      <alignment horizontal="center" vertical="center"/>
    </xf>
    <xf numFmtId="0" fontId="13" fillId="0" borderId="39" xfId="0" applyFont="1" applyBorder="1" applyAlignment="1">
      <alignment horizontal="left" vertical="center" wrapText="1"/>
    </xf>
    <xf numFmtId="4" fontId="11" fillId="0" borderId="0" xfId="0" applyNumberFormat="1" applyFont="1" applyAlignment="1">
      <alignment horizontal="center" vertical="center"/>
    </xf>
    <xf numFmtId="49" fontId="7" fillId="4" borderId="4" xfId="0" applyNumberFormat="1" applyFont="1" applyFill="1" applyBorder="1" applyAlignment="1">
      <alignment horizontal="center" vertical="center"/>
    </xf>
    <xf numFmtId="0" fontId="7" fillId="4" borderId="18" xfId="0" applyFont="1" applyFill="1" applyBorder="1" applyAlignment="1">
      <alignment horizontal="left" vertical="center" wrapText="1"/>
    </xf>
    <xf numFmtId="0" fontId="10" fillId="4" borderId="19" xfId="0" applyFont="1" applyFill="1" applyBorder="1" applyAlignment="1">
      <alignment horizontal="center" vertical="center"/>
    </xf>
    <xf numFmtId="4" fontId="11" fillId="4" borderId="19" xfId="0" applyNumberFormat="1" applyFont="1" applyFill="1" applyBorder="1" applyAlignment="1">
      <alignment horizontal="center" vertical="center"/>
    </xf>
    <xf numFmtId="4" fontId="10" fillId="4" borderId="19" xfId="0" applyNumberFormat="1" applyFont="1" applyFill="1" applyBorder="1" applyAlignment="1">
      <alignment horizontal="center" vertical="center"/>
    </xf>
    <xf numFmtId="4" fontId="10" fillId="4" borderId="27" xfId="0" applyNumberFormat="1" applyFont="1" applyFill="1" applyBorder="1" applyAlignment="1">
      <alignment horizontal="center" vertical="center"/>
    </xf>
    <xf numFmtId="49" fontId="10" fillId="3" borderId="4" xfId="0" applyNumberFormat="1" applyFont="1" applyFill="1" applyBorder="1" applyAlignment="1">
      <alignment horizontal="center" vertical="center"/>
    </xf>
    <xf numFmtId="4" fontId="11" fillId="3" borderId="18" xfId="0" applyNumberFormat="1" applyFont="1" applyFill="1" applyBorder="1" applyAlignment="1">
      <alignment horizontal="center" vertical="center"/>
    </xf>
    <xf numFmtId="49" fontId="13" fillId="0" borderId="12" xfId="0" applyNumberFormat="1" applyFont="1" applyBorder="1" applyAlignment="1">
      <alignment horizontal="center" vertical="center"/>
    </xf>
    <xf numFmtId="0" fontId="13" fillId="5" borderId="5" xfId="0" applyFont="1" applyFill="1" applyBorder="1" applyAlignment="1">
      <alignment horizontal="left" vertical="center" wrapText="1"/>
    </xf>
    <xf numFmtId="4" fontId="13" fillId="0" borderId="7" xfId="0" applyNumberFormat="1" applyFont="1" applyBorder="1" applyAlignment="1">
      <alignment horizontal="center" vertical="center"/>
    </xf>
    <xf numFmtId="4" fontId="10" fillId="0" borderId="10" xfId="0" applyNumberFormat="1" applyFont="1" applyBorder="1" applyAlignment="1">
      <alignment horizontal="center" vertical="center"/>
    </xf>
    <xf numFmtId="4" fontId="10" fillId="0" borderId="39" xfId="0" applyNumberFormat="1" applyFont="1" applyBorder="1" applyAlignment="1">
      <alignment horizontal="center" vertical="center"/>
    </xf>
    <xf numFmtId="49" fontId="25" fillId="0" borderId="39" xfId="0" applyNumberFormat="1" applyFont="1" applyBorder="1" applyAlignment="1">
      <alignment horizontal="center" vertical="center"/>
    </xf>
    <xf numFmtId="4" fontId="17" fillId="0" borderId="39" xfId="0" applyNumberFormat="1" applyFont="1" applyBorder="1" applyAlignment="1">
      <alignment horizontal="right" vertical="center"/>
    </xf>
    <xf numFmtId="4" fontId="26" fillId="0" borderId="39" xfId="0" applyNumberFormat="1" applyFont="1" applyBorder="1" applyAlignment="1">
      <alignment horizontal="center" vertical="center"/>
    </xf>
    <xf numFmtId="49" fontId="25" fillId="0" borderId="13" xfId="0" applyNumberFormat="1" applyFont="1" applyBorder="1" applyAlignment="1">
      <alignment horizontal="center" vertical="center"/>
    </xf>
    <xf numFmtId="4" fontId="26" fillId="12" borderId="40" xfId="0" applyNumberFormat="1" applyFont="1" applyFill="1" applyBorder="1" applyAlignment="1">
      <alignment horizontal="right" vertical="center"/>
    </xf>
    <xf numFmtId="4" fontId="26" fillId="12" borderId="9" xfId="0" applyNumberFormat="1" applyFont="1" applyFill="1" applyBorder="1" applyAlignment="1">
      <alignment horizontal="center" vertical="center"/>
    </xf>
    <xf numFmtId="0" fontId="13" fillId="0" borderId="11" xfId="0" applyFont="1" applyBorder="1" applyAlignment="1">
      <alignment horizontal="center" vertical="center"/>
    </xf>
    <xf numFmtId="49" fontId="10" fillId="0" borderId="10" xfId="0" applyNumberFormat="1" applyFont="1" applyBorder="1" applyAlignment="1">
      <alignment horizontal="center" vertical="center"/>
    </xf>
    <xf numFmtId="49" fontId="13" fillId="0" borderId="39" xfId="0" applyNumberFormat="1" applyFont="1" applyBorder="1" applyAlignment="1">
      <alignment horizontal="center" vertical="center"/>
    </xf>
    <xf numFmtId="49" fontId="13" fillId="0" borderId="13" xfId="0" applyNumberFormat="1" applyFont="1" applyBorder="1" applyAlignment="1">
      <alignment horizontal="center" vertical="center"/>
    </xf>
    <xf numFmtId="0" fontId="13" fillId="0" borderId="13" xfId="0" applyFont="1" applyBorder="1" applyAlignment="1">
      <alignment horizontal="left" vertical="center" wrapText="1"/>
    </xf>
    <xf numFmtId="4" fontId="27" fillId="0" borderId="39" xfId="0" applyNumberFormat="1" applyFont="1" applyBorder="1" applyAlignment="1">
      <alignment horizontal="right" vertical="center" wrapText="1"/>
    </xf>
    <xf numFmtId="49" fontId="13" fillId="0" borderId="10" xfId="0" applyNumberFormat="1" applyFont="1" applyBorder="1" applyAlignment="1">
      <alignment horizontal="center" vertical="center"/>
    </xf>
    <xf numFmtId="0" fontId="18" fillId="0" borderId="39" xfId="0" applyFont="1" applyBorder="1" applyAlignment="1">
      <alignment horizontal="right" vertical="top" wrapText="1"/>
    </xf>
    <xf numFmtId="4" fontId="26" fillId="12" borderId="40" xfId="0" applyNumberFormat="1" applyFont="1" applyFill="1" applyBorder="1" applyAlignment="1">
      <alignment horizontal="center" vertical="center"/>
    </xf>
    <xf numFmtId="4" fontId="26" fillId="0" borderId="12" xfId="0" applyNumberFormat="1" applyFont="1" applyBorder="1" applyAlignment="1">
      <alignment horizontal="center" vertical="center"/>
    </xf>
    <xf numFmtId="4" fontId="27" fillId="0" borderId="39" xfId="0" applyNumberFormat="1" applyFont="1" applyBorder="1" applyAlignment="1">
      <alignment horizontal="right" vertical="center"/>
    </xf>
    <xf numFmtId="4" fontId="26" fillId="0" borderId="7" xfId="0" applyNumberFormat="1" applyFont="1" applyBorder="1" applyAlignment="1">
      <alignment horizontal="center" vertical="center"/>
    </xf>
    <xf numFmtId="0" fontId="13" fillId="0" borderId="10" xfId="0" applyFont="1" applyBorder="1" applyAlignment="1">
      <alignment vertical="center"/>
    </xf>
    <xf numFmtId="0" fontId="2" fillId="0" borderId="0" xfId="0" quotePrefix="1" applyFont="1" applyAlignment="1">
      <alignment horizontal="center" vertical="center"/>
    </xf>
    <xf numFmtId="167" fontId="13" fillId="0" borderId="0" xfId="0" applyNumberFormat="1" applyFont="1" applyAlignment="1">
      <alignment vertical="center"/>
    </xf>
    <xf numFmtId="49" fontId="13" fillId="0" borderId="16" xfId="0" applyNumberFormat="1" applyFont="1" applyBorder="1" applyAlignment="1">
      <alignment horizontal="center" vertical="center"/>
    </xf>
    <xf numFmtId="0" fontId="28" fillId="0" borderId="39" xfId="0" applyFont="1" applyBorder="1" applyAlignment="1">
      <alignment horizontal="right" vertical="center" wrapText="1"/>
    </xf>
    <xf numFmtId="170" fontId="13" fillId="0" borderId="39" xfId="0" applyNumberFormat="1" applyFont="1" applyBorder="1" applyAlignment="1">
      <alignment horizontal="center" vertical="center"/>
    </xf>
    <xf numFmtId="49" fontId="10" fillId="0" borderId="39" xfId="0" applyNumberFormat="1" applyFont="1" applyBorder="1" applyAlignment="1">
      <alignment horizontal="center" vertical="center"/>
    </xf>
    <xf numFmtId="4" fontId="10" fillId="0" borderId="39" xfId="0" applyNumberFormat="1" applyFont="1" applyBorder="1" applyAlignment="1">
      <alignment horizontal="right" vertical="center"/>
    </xf>
    <xf numFmtId="4" fontId="26" fillId="0" borderId="39" xfId="0" applyNumberFormat="1" applyFont="1" applyBorder="1" applyAlignment="1">
      <alignment horizontal="right" vertical="center"/>
    </xf>
    <xf numFmtId="49" fontId="10" fillId="0" borderId="13" xfId="0" applyNumberFormat="1" applyFont="1" applyBorder="1" applyAlignment="1">
      <alignment horizontal="center" vertical="center"/>
    </xf>
    <xf numFmtId="4" fontId="26" fillId="12" borderId="41" xfId="0" applyNumberFormat="1" applyFont="1" applyFill="1" applyBorder="1" applyAlignment="1">
      <alignment horizontal="right" vertical="center"/>
    </xf>
    <xf numFmtId="4" fontId="26" fillId="12" borderId="9" xfId="0" applyNumberFormat="1" applyFont="1" applyFill="1" applyBorder="1" applyAlignment="1">
      <alignment horizontal="right" vertical="center"/>
    </xf>
    <xf numFmtId="168" fontId="13" fillId="0" borderId="0" xfId="0" applyNumberFormat="1" applyFont="1" applyAlignment="1">
      <alignment horizontal="center" vertical="center"/>
    </xf>
    <xf numFmtId="0" fontId="13" fillId="0" borderId="0" xfId="0" quotePrefix="1" applyFont="1" applyAlignment="1">
      <alignment horizontal="center" vertical="center"/>
    </xf>
    <xf numFmtId="49" fontId="10" fillId="2" borderId="4" xfId="0" applyNumberFormat="1" applyFont="1" applyFill="1" applyBorder="1" applyAlignment="1">
      <alignment horizontal="center" vertical="center"/>
    </xf>
    <xf numFmtId="0" fontId="10" fillId="2" borderId="42" xfId="0" applyFont="1" applyFill="1" applyBorder="1" applyAlignment="1">
      <alignment horizontal="center" vertical="center"/>
    </xf>
    <xf numFmtId="4" fontId="11" fillId="2" borderId="21" xfId="0" applyNumberFormat="1" applyFont="1" applyFill="1" applyBorder="1" applyAlignment="1">
      <alignment horizontal="center" vertical="center"/>
    </xf>
    <xf numFmtId="4" fontId="13" fillId="2" borderId="21" xfId="0" applyNumberFormat="1" applyFont="1" applyFill="1" applyBorder="1" applyAlignment="1">
      <alignment horizontal="center" vertical="center"/>
    </xf>
    <xf numFmtId="4" fontId="13" fillId="2" borderId="22" xfId="0" applyNumberFormat="1" applyFont="1" applyFill="1" applyBorder="1" applyAlignment="1">
      <alignment horizontal="center" vertical="center"/>
    </xf>
    <xf numFmtId="4" fontId="13" fillId="3" borderId="32" xfId="0" applyNumberFormat="1" applyFont="1" applyFill="1" applyBorder="1" applyAlignment="1">
      <alignment horizontal="center" vertical="center"/>
    </xf>
    <xf numFmtId="4" fontId="13" fillId="3" borderId="37" xfId="0" applyNumberFormat="1" applyFont="1" applyFill="1" applyBorder="1" applyAlignment="1">
      <alignment horizontal="center" vertical="center"/>
    </xf>
    <xf numFmtId="0" fontId="17" fillId="0" borderId="39" xfId="0" applyFont="1" applyBorder="1" applyAlignment="1">
      <alignment horizontal="left" vertical="center" wrapText="1"/>
    </xf>
    <xf numFmtId="0" fontId="27" fillId="0" borderId="39" xfId="0" applyFont="1" applyBorder="1" applyAlignment="1">
      <alignment horizontal="right" vertical="center" wrapText="1"/>
    </xf>
    <xf numFmtId="4" fontId="17" fillId="0" borderId="39" xfId="0" applyNumberFormat="1" applyFont="1" applyBorder="1" applyAlignment="1">
      <alignment horizontal="center" vertical="center"/>
    </xf>
    <xf numFmtId="4" fontId="29" fillId="0" borderId="39" xfId="0" applyNumberFormat="1" applyFont="1" applyBorder="1" applyAlignment="1">
      <alignment horizontal="center" vertical="center"/>
    </xf>
    <xf numFmtId="4" fontId="26" fillId="12" borderId="41" xfId="0" applyNumberFormat="1" applyFont="1" applyFill="1" applyBorder="1" applyAlignment="1">
      <alignment horizontal="center" vertical="center"/>
    </xf>
    <xf numFmtId="4" fontId="17" fillId="0" borderId="5" xfId="0" applyNumberFormat="1" applyFont="1" applyBorder="1" applyAlignment="1">
      <alignment horizontal="left" vertical="center"/>
    </xf>
    <xf numFmtId="4" fontId="17" fillId="0" borderId="25" xfId="0" applyNumberFormat="1" applyFont="1" applyBorder="1" applyAlignment="1">
      <alignment horizontal="center" vertical="center"/>
    </xf>
    <xf numFmtId="4" fontId="26" fillId="0" borderId="43" xfId="0" applyNumberFormat="1" applyFont="1" applyBorder="1" applyAlignment="1">
      <alignment horizontal="right" vertical="center"/>
    </xf>
    <xf numFmtId="4" fontId="26" fillId="0" borderId="44" xfId="0" applyNumberFormat="1" applyFont="1" applyBorder="1" applyAlignment="1">
      <alignment horizontal="center" vertical="center"/>
    </xf>
    <xf numFmtId="4" fontId="26" fillId="0" borderId="13" xfId="0" applyNumberFormat="1" applyFont="1" applyBorder="1" applyAlignment="1">
      <alignment horizontal="right" vertical="center"/>
    </xf>
    <xf numFmtId="0" fontId="13" fillId="0" borderId="15" xfId="0" applyFont="1" applyBorder="1" applyAlignment="1">
      <alignment horizontal="center" vertical="center"/>
    </xf>
    <xf numFmtId="49" fontId="2" fillId="0" borderId="0" xfId="0" applyNumberFormat="1" applyFont="1" applyAlignment="1">
      <alignment horizontal="center" vertical="center"/>
    </xf>
    <xf numFmtId="49" fontId="26" fillId="3" borderId="5" xfId="0" applyNumberFormat="1" applyFont="1" applyFill="1" applyBorder="1" applyAlignment="1">
      <alignment horizontal="center" vertical="center"/>
    </xf>
    <xf numFmtId="0" fontId="26" fillId="3" borderId="38" xfId="0" applyFont="1" applyFill="1" applyBorder="1" applyAlignment="1">
      <alignment horizontal="left" vertical="center" wrapText="1"/>
    </xf>
    <xf numFmtId="4" fontId="11" fillId="3" borderId="32" xfId="0" applyNumberFormat="1" applyFont="1" applyFill="1" applyBorder="1" applyAlignment="1">
      <alignment horizontal="center" vertical="center"/>
    </xf>
    <xf numFmtId="0" fontId="2" fillId="0" borderId="0" xfId="0" applyFont="1" applyAlignment="1">
      <alignment horizontal="center" vertical="center" wrapText="1"/>
    </xf>
    <xf numFmtId="49" fontId="13" fillId="0" borderId="7" xfId="0" applyNumberFormat="1" applyFont="1" applyBorder="1" applyAlignment="1">
      <alignment horizontal="center" vertical="center"/>
    </xf>
    <xf numFmtId="0" fontId="13" fillId="0" borderId="8" xfId="0" applyFont="1" applyBorder="1" applyAlignment="1">
      <alignment horizontal="center" vertical="center"/>
    </xf>
    <xf numFmtId="0" fontId="13" fillId="0" borderId="39" xfId="0" applyFont="1" applyBorder="1" applyAlignment="1">
      <alignment wrapText="1"/>
    </xf>
    <xf numFmtId="49" fontId="17" fillId="0" borderId="12" xfId="0" applyNumberFormat="1" applyFont="1" applyBorder="1" applyAlignment="1">
      <alignment horizontal="center" vertical="center"/>
    </xf>
    <xf numFmtId="0" fontId="13" fillId="0" borderId="16" xfId="0" applyFont="1" applyBorder="1" applyAlignment="1">
      <alignment horizontal="left" vertical="center" wrapText="1"/>
    </xf>
    <xf numFmtId="49" fontId="17" fillId="0" borderId="39" xfId="0" applyNumberFormat="1" applyFont="1" applyBorder="1" applyAlignment="1">
      <alignment horizontal="center" vertical="center"/>
    </xf>
    <xf numFmtId="4" fontId="26" fillId="0" borderId="0" xfId="0" applyNumberFormat="1" applyFont="1" applyAlignment="1">
      <alignment horizontal="right" vertical="center"/>
    </xf>
    <xf numFmtId="49" fontId="17" fillId="0" borderId="13" xfId="0" applyNumberFormat="1" applyFont="1" applyBorder="1" applyAlignment="1">
      <alignment horizontal="center" vertical="center"/>
    </xf>
    <xf numFmtId="49" fontId="10" fillId="3" borderId="5" xfId="0" applyNumberFormat="1" applyFont="1" applyFill="1" applyBorder="1" applyAlignment="1">
      <alignment horizontal="center" vertical="center"/>
    </xf>
    <xf numFmtId="4" fontId="26" fillId="12" borderId="45" xfId="0" applyNumberFormat="1" applyFont="1" applyFill="1" applyBorder="1" applyAlignment="1">
      <alignment horizontal="right" vertical="center"/>
    </xf>
    <xf numFmtId="0" fontId="13" fillId="0" borderId="8" xfId="0" applyFont="1" applyBorder="1" applyAlignment="1">
      <alignment horizontal="left" vertical="center" wrapText="1"/>
    </xf>
    <xf numFmtId="4" fontId="26" fillId="12" borderId="22" xfId="0" applyNumberFormat="1" applyFont="1" applyFill="1" applyBorder="1" applyAlignment="1">
      <alignment horizontal="right" vertical="center"/>
    </xf>
    <xf numFmtId="0" fontId="13" fillId="0" borderId="7" xfId="0" applyFont="1" applyBorder="1" applyAlignment="1">
      <alignment horizontal="left" vertical="center" wrapText="1"/>
    </xf>
    <xf numFmtId="4" fontId="11" fillId="0" borderId="12" xfId="0" applyNumberFormat="1" applyFont="1" applyBorder="1" applyAlignment="1">
      <alignment horizontal="center" vertical="center"/>
    </xf>
    <xf numFmtId="0" fontId="18" fillId="0" borderId="10" xfId="0" applyFont="1" applyBorder="1" applyAlignment="1">
      <alignment horizontal="right" vertical="center" wrapText="1"/>
    </xf>
    <xf numFmtId="4" fontId="11" fillId="0" borderId="39" xfId="0" applyNumberFormat="1" applyFont="1" applyBorder="1" applyAlignment="1">
      <alignment horizontal="center" vertical="center"/>
    </xf>
    <xf numFmtId="4" fontId="26" fillId="12" borderId="21" xfId="0" applyNumberFormat="1" applyFont="1" applyFill="1" applyBorder="1" applyAlignment="1">
      <alignment horizontal="right" vertical="center"/>
    </xf>
    <xf numFmtId="4" fontId="11" fillId="0" borderId="13" xfId="0" applyNumberFormat="1" applyFont="1" applyBorder="1" applyAlignment="1">
      <alignment horizontal="center" vertical="center"/>
    </xf>
    <xf numFmtId="49" fontId="10" fillId="3" borderId="9" xfId="0" applyNumberFormat="1" applyFont="1" applyFill="1" applyBorder="1" applyAlignment="1">
      <alignment horizontal="center" vertical="center"/>
    </xf>
    <xf numFmtId="0" fontId="10" fillId="3" borderId="21" xfId="0" applyFont="1" applyFill="1" applyBorder="1" applyAlignment="1">
      <alignment horizontal="left" vertical="center" wrapText="1"/>
    </xf>
    <xf numFmtId="4" fontId="11" fillId="3" borderId="21" xfId="0" applyNumberFormat="1" applyFont="1" applyFill="1" applyBorder="1" applyAlignment="1">
      <alignment horizontal="center" vertical="center"/>
    </xf>
    <xf numFmtId="4" fontId="13" fillId="3" borderId="21" xfId="0" applyNumberFormat="1" applyFont="1" applyFill="1" applyBorder="1" applyAlignment="1">
      <alignment horizontal="center" vertical="center"/>
    </xf>
    <xf numFmtId="4" fontId="13" fillId="3" borderId="22" xfId="0" applyNumberFormat="1" applyFont="1" applyFill="1" applyBorder="1" applyAlignment="1">
      <alignment horizontal="center" vertical="center"/>
    </xf>
    <xf numFmtId="0" fontId="13" fillId="0" borderId="10" xfId="0" applyFont="1" applyBorder="1" applyAlignment="1">
      <alignment horizontal="left" vertical="center" wrapText="1"/>
    </xf>
    <xf numFmtId="49" fontId="10" fillId="0" borderId="14" xfId="0" applyNumberFormat="1" applyFont="1" applyBorder="1" applyAlignment="1">
      <alignment horizontal="center" vertical="center"/>
    </xf>
    <xf numFmtId="4" fontId="26" fillId="12" borderId="20" xfId="0" applyNumberFormat="1" applyFont="1" applyFill="1" applyBorder="1" applyAlignment="1">
      <alignment horizontal="right" vertical="center"/>
    </xf>
    <xf numFmtId="171" fontId="13" fillId="0" borderId="39" xfId="0" applyNumberFormat="1" applyFont="1" applyBorder="1" applyAlignment="1">
      <alignment horizontal="center" vertical="center"/>
    </xf>
    <xf numFmtId="0" fontId="10" fillId="0" borderId="10" xfId="0" applyFont="1" applyBorder="1" applyAlignment="1">
      <alignment horizontal="left" vertical="center" wrapText="1"/>
    </xf>
    <xf numFmtId="4" fontId="26" fillId="12" borderId="46" xfId="0" applyNumberFormat="1" applyFont="1" applyFill="1" applyBorder="1" applyAlignment="1">
      <alignment horizontal="right" vertical="center"/>
    </xf>
    <xf numFmtId="4" fontId="17" fillId="0" borderId="7" xfId="0" applyNumberFormat="1" applyFont="1" applyBorder="1" applyAlignment="1">
      <alignment horizontal="left" vertical="center"/>
    </xf>
    <xf numFmtId="4" fontId="27" fillId="0" borderId="10" xfId="0" applyNumberFormat="1" applyFont="1" applyBorder="1" applyAlignment="1">
      <alignment horizontal="right" vertical="center"/>
    </xf>
    <xf numFmtId="4" fontId="26" fillId="12" borderId="47" xfId="0" applyNumberFormat="1" applyFont="1" applyFill="1" applyBorder="1" applyAlignment="1">
      <alignment horizontal="right" vertical="center"/>
    </xf>
    <xf numFmtId="4" fontId="17" fillId="0" borderId="16" xfId="0" applyNumberFormat="1" applyFont="1" applyBorder="1" applyAlignment="1">
      <alignment horizontal="left" vertical="center"/>
    </xf>
    <xf numFmtId="4" fontId="27" fillId="0" borderId="0" xfId="0" applyNumberFormat="1" applyFont="1" applyAlignment="1">
      <alignment horizontal="right" vertical="center"/>
    </xf>
    <xf numFmtId="49" fontId="10" fillId="0" borderId="4" xfId="0" applyNumberFormat="1" applyFont="1" applyBorder="1" applyAlignment="1">
      <alignment horizontal="center" vertical="center"/>
    </xf>
    <xf numFmtId="0" fontId="10" fillId="0" borderId="4" xfId="0" applyFont="1" applyBorder="1" applyAlignment="1">
      <alignment horizontal="left" vertical="center" wrapText="1"/>
    </xf>
    <xf numFmtId="4" fontId="11" fillId="0" borderId="4" xfId="0" applyNumberFormat="1" applyFont="1" applyBorder="1" applyAlignment="1">
      <alignment horizontal="center" vertical="center"/>
    </xf>
    <xf numFmtId="4" fontId="13" fillId="0" borderId="4" xfId="0" applyNumberFormat="1" applyFont="1" applyBorder="1" applyAlignment="1">
      <alignment horizontal="center" vertical="center"/>
    </xf>
    <xf numFmtId="49" fontId="26" fillId="0" borderId="39" xfId="0" applyNumberFormat="1" applyFont="1" applyBorder="1" applyAlignment="1">
      <alignment horizontal="center" vertical="center"/>
    </xf>
    <xf numFmtId="49" fontId="25" fillId="0" borderId="10" xfId="0" applyNumberFormat="1" applyFont="1" applyBorder="1" applyAlignment="1">
      <alignment horizontal="center" vertical="center"/>
    </xf>
    <xf numFmtId="4" fontId="26" fillId="12" borderId="48" xfId="0" applyNumberFormat="1" applyFont="1" applyFill="1" applyBorder="1" applyAlignment="1">
      <alignment horizontal="right" vertical="center"/>
    </xf>
    <xf numFmtId="0" fontId="13" fillId="0" borderId="0" xfId="0" applyFont="1" applyAlignment="1">
      <alignment horizontal="left" vertical="center" wrapText="1"/>
    </xf>
    <xf numFmtId="49" fontId="25" fillId="0" borderId="14" xfId="0" applyNumberFormat="1" applyFont="1" applyBorder="1" applyAlignment="1">
      <alignment horizontal="center" vertical="center"/>
    </xf>
    <xf numFmtId="49" fontId="10" fillId="0" borderId="12" xfId="0" applyNumberFormat="1" applyFont="1" applyBorder="1" applyAlignment="1">
      <alignment horizontal="center" vertical="center"/>
    </xf>
    <xf numFmtId="0" fontId="10" fillId="0" borderId="39" xfId="0" applyFont="1" applyBorder="1" applyAlignment="1">
      <alignment horizontal="left" vertical="center" wrapText="1"/>
    </xf>
    <xf numFmtId="49" fontId="13" fillId="0" borderId="14" xfId="0" applyNumberFormat="1" applyFont="1" applyBorder="1" applyAlignment="1">
      <alignment horizontal="center" vertical="center"/>
    </xf>
    <xf numFmtId="49" fontId="13" fillId="0" borderId="12" xfId="0" applyNumberFormat="1" applyFont="1" applyBorder="1" applyAlignment="1">
      <alignment horizontal="center"/>
    </xf>
    <xf numFmtId="0" fontId="13" fillId="0" borderId="8" xfId="0" applyFont="1" applyBorder="1" applyAlignment="1">
      <alignment wrapText="1"/>
    </xf>
    <xf numFmtId="0" fontId="2" fillId="0" borderId="8" xfId="0" applyFont="1" applyBorder="1" applyAlignment="1">
      <alignment horizontal="center"/>
    </xf>
    <xf numFmtId="4" fontId="2" fillId="0" borderId="12" xfId="0" applyNumberFormat="1" applyFont="1" applyBorder="1"/>
    <xf numFmtId="49" fontId="2" fillId="0" borderId="39" xfId="0" applyNumberFormat="1" applyFont="1" applyBorder="1"/>
    <xf numFmtId="0" fontId="2" fillId="0" borderId="11" xfId="0" applyFont="1" applyBorder="1"/>
    <xf numFmtId="4" fontId="2" fillId="0" borderId="39" xfId="0" applyNumberFormat="1" applyFont="1" applyBorder="1" applyAlignment="1">
      <alignment horizontal="center"/>
    </xf>
    <xf numFmtId="4" fontId="2" fillId="0" borderId="39" xfId="0" applyNumberFormat="1" applyFont="1" applyBorder="1"/>
    <xf numFmtId="0" fontId="18" fillId="0" borderId="11" xfId="0" applyFont="1" applyBorder="1" applyAlignment="1">
      <alignment horizontal="right" vertical="center" wrapText="1"/>
    </xf>
    <xf numFmtId="49" fontId="2" fillId="0" borderId="13" xfId="0" applyNumberFormat="1" applyFont="1" applyBorder="1"/>
    <xf numFmtId="4" fontId="10" fillId="12" borderId="22" xfId="0" applyNumberFormat="1" applyFont="1" applyFill="1" applyBorder="1" applyAlignment="1">
      <alignment horizontal="right"/>
    </xf>
    <xf numFmtId="0" fontId="2" fillId="0" borderId="15" xfId="0" applyFont="1" applyBorder="1"/>
    <xf numFmtId="4" fontId="2" fillId="0" borderId="13" xfId="0" applyNumberFormat="1" applyFont="1" applyBorder="1"/>
    <xf numFmtId="0" fontId="13" fillId="0" borderId="8" xfId="0" applyFont="1" applyBorder="1" applyAlignment="1">
      <alignment horizontal="center"/>
    </xf>
    <xf numFmtId="4" fontId="13" fillId="0" borderId="12" xfId="0" applyNumberFormat="1" applyFont="1" applyBorder="1"/>
    <xf numFmtId="0" fontId="13" fillId="0" borderId="11" xfId="0" applyFont="1" applyBorder="1"/>
    <xf numFmtId="4" fontId="13" fillId="0" borderId="39" xfId="0" applyNumberFormat="1" applyFont="1" applyBorder="1" applyAlignment="1">
      <alignment horizontal="center"/>
    </xf>
    <xf numFmtId="4" fontId="13" fillId="0" borderId="39" xfId="0" applyNumberFormat="1" applyFont="1" applyBorder="1"/>
    <xf numFmtId="0" fontId="2" fillId="0" borderId="11" xfId="0" applyFont="1" applyBorder="1" applyAlignment="1">
      <alignment horizontal="right"/>
    </xf>
    <xf numFmtId="4" fontId="4" fillId="12" borderId="22" xfId="0" applyNumberFormat="1" applyFont="1" applyFill="1" applyBorder="1" applyAlignment="1">
      <alignment horizontal="right"/>
    </xf>
    <xf numFmtId="0" fontId="13" fillId="0" borderId="15" xfId="0" applyFont="1" applyBorder="1"/>
    <xf numFmtId="4" fontId="13" fillId="0" borderId="13" xfId="0" applyNumberFormat="1" applyFont="1" applyBorder="1"/>
    <xf numFmtId="0" fontId="4" fillId="0" borderId="11" xfId="0" applyFont="1" applyBorder="1" applyAlignment="1">
      <alignment horizontal="right"/>
    </xf>
    <xf numFmtId="4" fontId="13" fillId="0" borderId="12" xfId="0" applyNumberFormat="1" applyFont="1" applyBorder="1" applyAlignment="1">
      <alignment horizontal="center"/>
    </xf>
    <xf numFmtId="49" fontId="13" fillId="0" borderId="39" xfId="0" applyNumberFormat="1" applyFont="1" applyBorder="1" applyAlignment="1">
      <alignment horizontal="center"/>
    </xf>
    <xf numFmtId="0" fontId="13" fillId="0" borderId="39" xfId="0" applyFont="1" applyBorder="1" applyAlignment="1">
      <alignment horizontal="center"/>
    </xf>
    <xf numFmtId="0" fontId="13" fillId="0" borderId="11" xfId="0" applyFont="1" applyBorder="1" applyAlignment="1">
      <alignment wrapText="1"/>
    </xf>
    <xf numFmtId="49" fontId="13" fillId="0" borderId="13" xfId="0" applyNumberFormat="1" applyFont="1" applyBorder="1" applyAlignment="1">
      <alignment horizontal="center"/>
    </xf>
    <xf numFmtId="0" fontId="13" fillId="0" borderId="13" xfId="0" applyFont="1" applyBorder="1" applyAlignment="1">
      <alignment horizontal="center"/>
    </xf>
    <xf numFmtId="4" fontId="13" fillId="0" borderId="13" xfId="0" applyNumberFormat="1" applyFont="1" applyBorder="1" applyAlignment="1">
      <alignment horizontal="center"/>
    </xf>
    <xf numFmtId="0" fontId="13" fillId="0" borderId="11" xfId="0" applyFont="1" applyBorder="1" applyAlignment="1">
      <alignment horizontal="center"/>
    </xf>
    <xf numFmtId="0" fontId="10" fillId="0" borderId="1" xfId="0" applyFont="1" applyBorder="1" applyAlignment="1">
      <alignment horizontal="left" vertical="center" wrapText="1"/>
    </xf>
    <xf numFmtId="49" fontId="10" fillId="8" borderId="9" xfId="0" applyNumberFormat="1" applyFont="1" applyFill="1" applyBorder="1" applyAlignment="1">
      <alignment horizontal="center" vertical="center"/>
    </xf>
    <xf numFmtId="0" fontId="10" fillId="8" borderId="9" xfId="0" applyFont="1" applyFill="1" applyBorder="1" applyAlignment="1">
      <alignment horizontal="left" vertical="center" wrapText="1"/>
    </xf>
    <xf numFmtId="0" fontId="13" fillId="8" borderId="9" xfId="0" applyFont="1" applyFill="1" applyBorder="1" applyAlignment="1">
      <alignment horizontal="center" vertical="center"/>
    </xf>
    <xf numFmtId="4" fontId="13" fillId="8" borderId="9" xfId="0" applyNumberFormat="1" applyFont="1" applyFill="1" applyBorder="1" applyAlignment="1">
      <alignment horizontal="center" vertical="center"/>
    </xf>
    <xf numFmtId="4" fontId="4" fillId="12" borderId="45" xfId="0" applyNumberFormat="1" applyFont="1" applyFill="1" applyBorder="1" applyAlignment="1">
      <alignment horizontal="right"/>
    </xf>
    <xf numFmtId="4" fontId="30" fillId="0" borderId="39" xfId="0" applyNumberFormat="1" applyFont="1" applyBorder="1" applyAlignment="1">
      <alignment horizontal="center" vertical="center"/>
    </xf>
    <xf numFmtId="0" fontId="31" fillId="0" borderId="39" xfId="0" applyFont="1" applyBorder="1" applyAlignment="1">
      <alignment horizontal="right" vertical="center" wrapText="1"/>
    </xf>
    <xf numFmtId="49" fontId="30" fillId="0" borderId="12" xfId="0" applyNumberFormat="1" applyFont="1" applyBorder="1" applyAlignment="1">
      <alignment horizontal="center" vertical="center"/>
    </xf>
    <xf numFmtId="0" fontId="30" fillId="0" borderId="39" xfId="0" applyFont="1" applyBorder="1" applyAlignment="1">
      <alignment horizontal="left" vertical="center" wrapText="1"/>
    </xf>
    <xf numFmtId="0" fontId="30" fillId="0" borderId="39" xfId="0" applyFont="1" applyBorder="1" applyAlignment="1">
      <alignment horizontal="center" vertical="center"/>
    </xf>
    <xf numFmtId="0" fontId="13" fillId="0" borderId="11" xfId="0" applyFont="1" applyBorder="1" applyAlignment="1">
      <alignment horizontal="left" vertical="center" wrapText="1"/>
    </xf>
    <xf numFmtId="0" fontId="30" fillId="0" borderId="11" xfId="0" applyFont="1" applyBorder="1" applyAlignment="1">
      <alignment horizontal="left" vertical="center" wrapText="1"/>
    </xf>
    <xf numFmtId="0" fontId="32" fillId="0" borderId="39" xfId="0" applyFont="1" applyBorder="1" applyAlignment="1">
      <alignment horizontal="left" vertical="center" wrapText="1"/>
    </xf>
    <xf numFmtId="4" fontId="33" fillId="0" borderId="39" xfId="0" applyNumberFormat="1" applyFont="1" applyBorder="1" applyAlignment="1">
      <alignment horizontal="center" vertical="center"/>
    </xf>
    <xf numFmtId="0" fontId="33" fillId="0" borderId="0" xfId="0" applyFont="1" applyAlignment="1">
      <alignment vertical="center"/>
    </xf>
    <xf numFmtId="0" fontId="14" fillId="0" borderId="0" xfId="0" applyFont="1" applyAlignment="1">
      <alignment horizontal="center" vertical="center"/>
    </xf>
    <xf numFmtId="4" fontId="34" fillId="12" borderId="22" xfId="0" applyNumberFormat="1" applyFont="1" applyFill="1" applyBorder="1" applyAlignment="1">
      <alignment horizontal="right"/>
    </xf>
    <xf numFmtId="4" fontId="16" fillId="12" borderId="22" xfId="0" applyNumberFormat="1" applyFont="1" applyFill="1" applyBorder="1" applyAlignment="1">
      <alignment horizontal="right"/>
    </xf>
    <xf numFmtId="0" fontId="10" fillId="2" borderId="19" xfId="0" applyFont="1" applyFill="1" applyBorder="1" applyAlignment="1">
      <alignment horizontal="center" vertical="center"/>
    </xf>
    <xf numFmtId="0" fontId="35" fillId="0" borderId="10" xfId="0" applyFont="1" applyBorder="1" applyAlignment="1">
      <alignment horizontal="left" vertical="center" wrapText="1"/>
    </xf>
    <xf numFmtId="0" fontId="35" fillId="0" borderId="12" xfId="0" applyFont="1" applyBorder="1" applyAlignment="1">
      <alignment horizontal="center" vertical="center"/>
    </xf>
    <xf numFmtId="4" fontId="35" fillId="0" borderId="12" xfId="0" applyNumberFormat="1" applyFont="1" applyBorder="1" applyAlignment="1">
      <alignment horizontal="center" vertical="center"/>
    </xf>
    <xf numFmtId="0" fontId="36" fillId="0" borderId="10" xfId="0" applyFont="1" applyBorder="1" applyAlignment="1">
      <alignment horizontal="right" vertical="center" wrapText="1"/>
    </xf>
    <xf numFmtId="0" fontId="35" fillId="0" borderId="39" xfId="0" applyFont="1" applyBorder="1" applyAlignment="1">
      <alignment horizontal="center" vertical="center"/>
    </xf>
    <xf numFmtId="4" fontId="35" fillId="0" borderId="39" xfId="0" applyNumberFormat="1" applyFont="1" applyBorder="1" applyAlignment="1">
      <alignment horizontal="center" vertical="center"/>
    </xf>
    <xf numFmtId="4" fontId="37" fillId="12" borderId="46" xfId="0" applyNumberFormat="1" applyFont="1" applyFill="1" applyBorder="1" applyAlignment="1">
      <alignment horizontal="right"/>
    </xf>
    <xf numFmtId="4" fontId="38" fillId="12" borderId="40" xfId="0" applyNumberFormat="1" applyFont="1" applyFill="1" applyBorder="1" applyAlignment="1">
      <alignment horizontal="center" vertical="center"/>
    </xf>
    <xf numFmtId="0" fontId="35" fillId="0" borderId="16" xfId="0" applyFont="1" applyBorder="1" applyAlignment="1">
      <alignment horizontal="left" vertical="center" wrapText="1"/>
    </xf>
    <xf numFmtId="0" fontId="36" fillId="0" borderId="0" xfId="0" applyFont="1" applyAlignment="1">
      <alignment horizontal="right" vertical="center" wrapText="1"/>
    </xf>
    <xf numFmtId="4" fontId="37" fillId="12" borderId="21" xfId="0" applyNumberFormat="1" applyFont="1" applyFill="1" applyBorder="1" applyAlignment="1">
      <alignment horizontal="right"/>
    </xf>
    <xf numFmtId="0" fontId="35" fillId="0" borderId="13" xfId="0" applyFont="1" applyBorder="1" applyAlignment="1">
      <alignment horizontal="center" vertical="center"/>
    </xf>
    <xf numFmtId="4" fontId="35" fillId="0" borderId="13" xfId="0" applyNumberFormat="1" applyFont="1" applyBorder="1" applyAlignment="1">
      <alignment horizontal="center" vertical="center"/>
    </xf>
    <xf numFmtId="4" fontId="38" fillId="12" borderId="9" xfId="0" applyNumberFormat="1" applyFont="1" applyFill="1" applyBorder="1" applyAlignment="1">
      <alignment horizontal="center" vertical="center"/>
    </xf>
    <xf numFmtId="4" fontId="37" fillId="12" borderId="42" xfId="0" applyNumberFormat="1" applyFont="1" applyFill="1" applyBorder="1" applyAlignment="1">
      <alignment horizontal="right"/>
    </xf>
    <xf numFmtId="0" fontId="35" fillId="0" borderId="7" xfId="0" applyFont="1" applyBorder="1" applyAlignment="1">
      <alignment horizontal="left" vertical="center" wrapText="1"/>
    </xf>
    <xf numFmtId="4" fontId="38" fillId="0" borderId="12" xfId="0" applyNumberFormat="1" applyFont="1" applyBorder="1" applyAlignment="1">
      <alignment horizontal="center" vertical="center"/>
    </xf>
    <xf numFmtId="4" fontId="11" fillId="0" borderId="1" xfId="0" applyNumberFormat="1" applyFont="1" applyBorder="1" applyAlignment="1">
      <alignment horizontal="center" vertical="center"/>
    </xf>
    <xf numFmtId="0" fontId="35" fillId="0" borderId="12" xfId="0" applyFont="1" applyBorder="1" applyAlignment="1">
      <alignment horizontal="left" vertical="center" wrapText="1"/>
    </xf>
    <xf numFmtId="4" fontId="35" fillId="0" borderId="7" xfId="0" applyNumberFormat="1" applyFont="1" applyBorder="1" applyAlignment="1">
      <alignment horizontal="center" vertical="center"/>
    </xf>
    <xf numFmtId="4" fontId="35" fillId="0" borderId="8" xfId="0" applyNumberFormat="1" applyFont="1" applyBorder="1" applyAlignment="1">
      <alignment horizontal="center" vertical="center"/>
    </xf>
    <xf numFmtId="0" fontId="36" fillId="0" borderId="39" xfId="0" applyFont="1" applyBorder="1" applyAlignment="1">
      <alignment horizontal="right" vertical="center" wrapText="1"/>
    </xf>
    <xf numFmtId="4" fontId="35" fillId="0" borderId="10" xfId="0" applyNumberFormat="1" applyFont="1" applyBorder="1" applyAlignment="1">
      <alignment horizontal="center" vertical="center"/>
    </xf>
    <xf numFmtId="4" fontId="35" fillId="0" borderId="11" xfId="0" applyNumberFormat="1" applyFont="1" applyBorder="1" applyAlignment="1">
      <alignment horizontal="center" vertical="center"/>
    </xf>
    <xf numFmtId="0" fontId="25" fillId="0" borderId="13" xfId="0" applyFont="1" applyBorder="1" applyAlignment="1">
      <alignment horizontal="center" vertical="center"/>
    </xf>
    <xf numFmtId="4" fontId="35" fillId="0" borderId="14" xfId="0" applyNumberFormat="1" applyFont="1" applyBorder="1" applyAlignment="1">
      <alignment horizontal="center" vertical="center"/>
    </xf>
    <xf numFmtId="4" fontId="35" fillId="0" borderId="15" xfId="0" applyNumberFormat="1" applyFont="1" applyBorder="1" applyAlignment="1">
      <alignment horizontal="center" vertical="center"/>
    </xf>
    <xf numFmtId="4" fontId="38" fillId="12" borderId="22" xfId="0" applyNumberFormat="1" applyFont="1" applyFill="1" applyBorder="1" applyAlignment="1">
      <alignment horizontal="center" vertical="center"/>
    </xf>
    <xf numFmtId="0" fontId="30" fillId="0" borderId="12" xfId="0" applyFont="1" applyBorder="1" applyAlignment="1">
      <alignment horizontal="center" vertical="center"/>
    </xf>
    <xf numFmtId="0" fontId="30" fillId="0" borderId="12" xfId="0" applyFont="1" applyBorder="1" applyAlignment="1">
      <alignment horizontal="left" vertical="center" wrapText="1"/>
    </xf>
    <xf numFmtId="4" fontId="30" fillId="0" borderId="10" xfId="0" applyNumberFormat="1" applyFont="1" applyBorder="1" applyAlignment="1">
      <alignment horizontal="center" vertical="center"/>
    </xf>
    <xf numFmtId="4" fontId="30" fillId="0" borderId="11" xfId="0" applyNumberFormat="1" applyFont="1" applyBorder="1" applyAlignment="1">
      <alignment horizontal="center" vertical="center"/>
    </xf>
    <xf numFmtId="4" fontId="11" fillId="12" borderId="42" xfId="0" applyNumberFormat="1" applyFont="1" applyFill="1" applyBorder="1" applyAlignment="1">
      <alignment horizontal="right"/>
    </xf>
    <xf numFmtId="4" fontId="26" fillId="12" borderId="22" xfId="0" applyNumberFormat="1" applyFont="1" applyFill="1" applyBorder="1" applyAlignment="1">
      <alignment horizontal="center" vertical="center"/>
    </xf>
    <xf numFmtId="0" fontId="25" fillId="0" borderId="0" xfId="0" applyFont="1" applyAlignment="1">
      <alignment horizontal="center" vertical="center"/>
    </xf>
    <xf numFmtId="0" fontId="10" fillId="2" borderId="4" xfId="0" quotePrefix="1" applyFont="1" applyFill="1" applyBorder="1" applyAlignment="1">
      <alignment horizontal="center" vertical="center"/>
    </xf>
    <xf numFmtId="0" fontId="13" fillId="0" borderId="12" xfId="0" quotePrefix="1" applyFont="1" applyBorder="1" applyAlignment="1">
      <alignment horizontal="center" vertical="center"/>
    </xf>
    <xf numFmtId="0" fontId="10" fillId="3" borderId="4" xfId="0" quotePrefix="1" applyFont="1" applyFill="1" applyBorder="1" applyAlignment="1">
      <alignment horizontal="center" vertical="center"/>
    </xf>
    <xf numFmtId="0" fontId="29" fillId="0" borderId="39" xfId="0" applyFont="1" applyBorder="1" applyAlignment="1">
      <alignment horizontal="center" vertical="center"/>
    </xf>
    <xf numFmtId="4" fontId="29" fillId="0" borderId="10" xfId="0" applyNumberFormat="1" applyFont="1" applyBorder="1" applyAlignment="1">
      <alignment horizontal="center" vertical="center"/>
    </xf>
    <xf numFmtId="0" fontId="10" fillId="0" borderId="16" xfId="0" applyFont="1" applyBorder="1" applyAlignment="1">
      <alignment horizontal="center" vertical="center"/>
    </xf>
    <xf numFmtId="0" fontId="10" fillId="0" borderId="16" xfId="0" applyFont="1" applyBorder="1" applyAlignment="1">
      <alignment horizontal="left" vertical="center" wrapText="1"/>
    </xf>
    <xf numFmtId="4" fontId="11" fillId="0" borderId="16" xfId="0" applyNumberFormat="1" applyFont="1" applyBorder="1" applyAlignment="1">
      <alignment horizontal="center" vertical="center"/>
    </xf>
    <xf numFmtId="4" fontId="10" fillId="0" borderId="16" xfId="0" applyNumberFormat="1" applyFont="1" applyBorder="1" applyAlignment="1">
      <alignment horizontal="center" vertical="center"/>
    </xf>
    <xf numFmtId="4" fontId="11" fillId="12" borderId="48" xfId="0" applyNumberFormat="1" applyFont="1" applyFill="1" applyBorder="1" applyAlignment="1">
      <alignment horizontal="right"/>
    </xf>
    <xf numFmtId="0" fontId="13" fillId="0" borderId="16" xfId="0" applyFont="1" applyBorder="1" applyAlignment="1">
      <alignment horizontal="center" vertical="center"/>
    </xf>
    <xf numFmtId="0" fontId="13" fillId="0" borderId="16" xfId="0" applyFont="1" applyBorder="1" applyAlignment="1">
      <alignment vertical="center" wrapText="1"/>
    </xf>
    <xf numFmtId="4" fontId="13" fillId="0" borderId="16" xfId="0" applyNumberFormat="1" applyFont="1" applyBorder="1" applyAlignment="1">
      <alignment horizontal="center" vertical="center"/>
    </xf>
    <xf numFmtId="4" fontId="39" fillId="0" borderId="10" xfId="0" applyNumberFormat="1" applyFont="1" applyBorder="1" applyAlignment="1">
      <alignment horizontal="center" vertical="center"/>
    </xf>
    <xf numFmtId="4" fontId="34" fillId="0" borderId="12" xfId="0" applyNumberFormat="1" applyFont="1" applyBorder="1" applyAlignment="1">
      <alignment horizontal="center" vertical="center"/>
    </xf>
    <xf numFmtId="0" fontId="40" fillId="0" borderId="0" xfId="0" applyFont="1"/>
    <xf numFmtId="0" fontId="40" fillId="0" borderId="0" xfId="0" applyFont="1" applyAlignment="1">
      <alignment horizontal="right"/>
    </xf>
    <xf numFmtId="0" fontId="40" fillId="0" borderId="0" xfId="0" applyFont="1" applyAlignment="1">
      <alignment wrapText="1"/>
    </xf>
    <xf numFmtId="0" fontId="40" fillId="0" borderId="0" xfId="0" applyFont="1" applyAlignment="1">
      <alignment horizontal="center"/>
    </xf>
    <xf numFmtId="2" fontId="40" fillId="0" borderId="0" xfId="0" applyNumberFormat="1" applyFont="1" applyAlignment="1">
      <alignment horizontal="center"/>
    </xf>
    <xf numFmtId="172" fontId="40" fillId="0" borderId="0" xfId="0" applyNumberFormat="1" applyFont="1"/>
    <xf numFmtId="0" fontId="40" fillId="0" borderId="0" xfId="0" applyFont="1" applyAlignment="1">
      <alignment horizontal="center" vertical="center"/>
    </xf>
    <xf numFmtId="0" fontId="4" fillId="3" borderId="49" xfId="0" applyFont="1" applyFill="1" applyBorder="1" applyAlignment="1">
      <alignment vertical="center"/>
    </xf>
    <xf numFmtId="0" fontId="4" fillId="3" borderId="56" xfId="0" applyFont="1" applyFill="1" applyBorder="1" applyAlignment="1">
      <alignment vertical="center"/>
    </xf>
    <xf numFmtId="0" fontId="4" fillId="3" borderId="56" xfId="0" applyFont="1" applyFill="1" applyBorder="1" applyAlignment="1">
      <alignment horizontal="center" vertical="center"/>
    </xf>
    <xf numFmtId="0" fontId="41" fillId="0" borderId="62" xfId="0" applyFont="1" applyBorder="1" applyAlignment="1">
      <alignment horizontal="center" vertical="center"/>
    </xf>
    <xf numFmtId="14" fontId="41" fillId="0" borderId="63" xfId="0" applyNumberFormat="1" applyFont="1" applyBorder="1" applyAlignment="1">
      <alignment horizontal="center" vertical="center"/>
    </xf>
    <xf numFmtId="0" fontId="40" fillId="8" borderId="42" xfId="0" applyFont="1" applyFill="1" applyBorder="1" applyAlignment="1">
      <alignment horizontal="right"/>
    </xf>
    <xf numFmtId="0" fontId="40" fillId="8" borderId="42" xfId="0" applyFont="1" applyFill="1" applyBorder="1"/>
    <xf numFmtId="0" fontId="40" fillId="8" borderId="42" xfId="0" applyFont="1" applyFill="1" applyBorder="1" applyAlignment="1">
      <alignment wrapText="1"/>
    </xf>
    <xf numFmtId="0" fontId="40" fillId="8" borderId="42" xfId="0" applyFont="1" applyFill="1" applyBorder="1" applyAlignment="1">
      <alignment horizontal="center"/>
    </xf>
    <xf numFmtId="2" fontId="40" fillId="8" borderId="42" xfId="0" applyNumberFormat="1" applyFont="1" applyFill="1" applyBorder="1" applyAlignment="1">
      <alignment horizontal="center"/>
    </xf>
    <xf numFmtId="172" fontId="40" fillId="8" borderId="42" xfId="0" applyNumberFormat="1" applyFont="1" applyFill="1" applyBorder="1"/>
    <xf numFmtId="0" fontId="42" fillId="14" borderId="67" xfId="0" applyFont="1" applyFill="1" applyBorder="1" applyAlignment="1">
      <alignment horizontal="center"/>
    </xf>
    <xf numFmtId="0" fontId="42" fillId="14" borderId="68" xfId="0" applyFont="1" applyFill="1" applyBorder="1" applyAlignment="1">
      <alignment horizontal="center"/>
    </xf>
    <xf numFmtId="0" fontId="42" fillId="14" borderId="68" xfId="0" applyFont="1" applyFill="1" applyBorder="1" applyAlignment="1">
      <alignment horizontal="center" wrapText="1"/>
    </xf>
    <xf numFmtId="0" fontId="42" fillId="14" borderId="68" xfId="0" applyFont="1" applyFill="1" applyBorder="1" applyAlignment="1">
      <alignment horizontal="left"/>
    </xf>
    <xf numFmtId="2" fontId="42" fillId="14" borderId="68" xfId="0" applyNumberFormat="1" applyFont="1" applyFill="1" applyBorder="1" applyAlignment="1">
      <alignment horizontal="center"/>
    </xf>
    <xf numFmtId="172" fontId="42" fillId="14" borderId="68" xfId="0" applyNumberFormat="1" applyFont="1" applyFill="1" applyBorder="1" applyAlignment="1">
      <alignment horizontal="center"/>
    </xf>
    <xf numFmtId="0" fontId="42" fillId="14" borderId="69" xfId="0" applyFont="1" applyFill="1" applyBorder="1" applyAlignment="1">
      <alignment horizontal="center" vertical="center"/>
    </xf>
    <xf numFmtId="0" fontId="40" fillId="0" borderId="4" xfId="0" applyFont="1" applyBorder="1" applyAlignment="1">
      <alignment horizontal="center" vertical="center"/>
    </xf>
    <xf numFmtId="0" fontId="40" fillId="0" borderId="4" xfId="0" applyFont="1" applyBorder="1" applyAlignment="1">
      <alignment horizontal="center" vertical="center" wrapText="1"/>
    </xf>
    <xf numFmtId="2" fontId="40" fillId="0" borderId="4" xfId="0" applyNumberFormat="1" applyFont="1" applyBorder="1" applyAlignment="1">
      <alignment horizontal="center" vertical="center"/>
    </xf>
    <xf numFmtId="172" fontId="40" fillId="0" borderId="4" xfId="0" applyNumberFormat="1" applyFont="1" applyBorder="1" applyAlignment="1">
      <alignment vertical="center"/>
    </xf>
    <xf numFmtId="10" fontId="40" fillId="0" borderId="4" xfId="0" applyNumberFormat="1" applyFont="1" applyBorder="1" applyAlignment="1">
      <alignment vertical="center"/>
    </xf>
    <xf numFmtId="10" fontId="40" fillId="15" borderId="70" xfId="0" applyNumberFormat="1" applyFont="1" applyFill="1" applyBorder="1" applyAlignment="1">
      <alignment horizontal="center" vertical="center"/>
    </xf>
    <xf numFmtId="49" fontId="40" fillId="0" borderId="4" xfId="0" applyNumberFormat="1" applyFont="1" applyBorder="1" applyAlignment="1">
      <alignment horizontal="center" vertical="center" wrapText="1"/>
    </xf>
    <xf numFmtId="4" fontId="40" fillId="0" borderId="4" xfId="0" applyNumberFormat="1" applyFont="1" applyBorder="1" applyAlignment="1">
      <alignment horizontal="center" vertical="center" wrapText="1"/>
    </xf>
    <xf numFmtId="4" fontId="40" fillId="0" borderId="4" xfId="0" applyNumberFormat="1" applyFont="1" applyBorder="1" applyAlignment="1">
      <alignment horizontal="center" vertical="center"/>
    </xf>
    <xf numFmtId="49" fontId="40" fillId="0" borderId="4" xfId="0" applyNumberFormat="1" applyFont="1" applyBorder="1" applyAlignment="1">
      <alignment horizontal="center" vertical="center"/>
    </xf>
    <xf numFmtId="168" fontId="40" fillId="0" borderId="4" xfId="0" applyNumberFormat="1" applyFont="1" applyBorder="1" applyAlignment="1">
      <alignment horizontal="center" vertical="center" wrapText="1"/>
    </xf>
    <xf numFmtId="10" fontId="40" fillId="0" borderId="70" xfId="0" applyNumberFormat="1" applyFont="1" applyBorder="1" applyAlignment="1">
      <alignment horizontal="center" vertical="center"/>
    </xf>
    <xf numFmtId="169" fontId="40" fillId="0" borderId="4" xfId="0" applyNumberFormat="1" applyFont="1" applyBorder="1" applyAlignment="1">
      <alignment horizontal="center" vertical="center" wrapText="1"/>
    </xf>
    <xf numFmtId="172" fontId="42" fillId="0" borderId="0" xfId="0" applyNumberFormat="1" applyFont="1"/>
    <xf numFmtId="0" fontId="2" fillId="0" borderId="1" xfId="0" applyFont="1" applyBorder="1" applyAlignment="1">
      <alignment vertical="center"/>
    </xf>
    <xf numFmtId="164" fontId="2" fillId="0" borderId="2" xfId="0" applyNumberFormat="1" applyFont="1" applyBorder="1" applyAlignment="1">
      <alignment vertical="center"/>
    </xf>
    <xf numFmtId="0" fontId="2" fillId="0" borderId="2" xfId="0" applyFont="1" applyBorder="1"/>
    <xf numFmtId="0" fontId="4" fillId="3" borderId="9" xfId="0" applyFont="1" applyFill="1" applyBorder="1" applyAlignment="1">
      <alignment vertical="center"/>
    </xf>
    <xf numFmtId="0" fontId="4" fillId="3" borderId="20" xfId="0" applyFont="1" applyFill="1" applyBorder="1" applyAlignment="1">
      <alignment vertical="center"/>
    </xf>
    <xf numFmtId="0" fontId="4" fillId="0" borderId="1" xfId="0" applyFont="1" applyBorder="1" applyAlignment="1">
      <alignment vertical="center"/>
    </xf>
    <xf numFmtId="0" fontId="4" fillId="0" borderId="2" xfId="0" applyFont="1" applyBorder="1" applyAlignment="1">
      <alignment vertical="center"/>
    </xf>
    <xf numFmtId="0" fontId="2" fillId="0" borderId="17" xfId="0" applyFont="1" applyBorder="1" applyAlignment="1">
      <alignment horizontal="left" vertical="center"/>
    </xf>
    <xf numFmtId="0" fontId="2" fillId="2" borderId="38" xfId="0" applyFont="1" applyFill="1" applyBorder="1" applyAlignment="1">
      <alignment vertical="center" wrapText="1"/>
    </xf>
    <xf numFmtId="0" fontId="2" fillId="2" borderId="37" xfId="0" applyFont="1" applyFill="1" applyBorder="1" applyAlignment="1">
      <alignment vertical="center" wrapText="1"/>
    </xf>
    <xf numFmtId="0" fontId="2" fillId="2" borderId="20" xfId="0" applyFont="1" applyFill="1" applyBorder="1" applyAlignment="1">
      <alignment vertical="center" wrapText="1"/>
    </xf>
    <xf numFmtId="0" fontId="2" fillId="2" borderId="21" xfId="0" applyFont="1" applyFill="1" applyBorder="1" applyAlignment="1">
      <alignment vertical="center" wrapText="1"/>
    </xf>
    <xf numFmtId="0" fontId="2" fillId="2" borderId="22" xfId="0" applyFont="1" applyFill="1" applyBorder="1" applyAlignment="1">
      <alignment vertical="center" wrapText="1"/>
    </xf>
    <xf numFmtId="14" fontId="2" fillId="0" borderId="2" xfId="0" applyNumberFormat="1" applyFont="1" applyBorder="1" applyAlignment="1">
      <alignment horizontal="center" vertical="center"/>
    </xf>
    <xf numFmtId="164" fontId="4" fillId="8" borderId="4" xfId="0" applyNumberFormat="1" applyFont="1" applyFill="1" applyBorder="1" applyAlignment="1">
      <alignment horizontal="center" vertical="center" wrapText="1"/>
    </xf>
    <xf numFmtId="173" fontId="4" fillId="0" borderId="82" xfId="0" applyNumberFormat="1" applyFont="1" applyBorder="1" applyAlignment="1">
      <alignment horizontal="center" vertical="center"/>
    </xf>
    <xf numFmtId="0" fontId="5" fillId="0" borderId="84" xfId="0" applyFont="1" applyBorder="1" applyAlignment="1">
      <alignment horizontal="center" vertical="center" wrapText="1"/>
    </xf>
    <xf numFmtId="0" fontId="5" fillId="0" borderId="85"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0" xfId="0" applyFont="1" applyAlignment="1">
      <alignment horizontal="center" vertical="center" wrapText="1"/>
    </xf>
    <xf numFmtId="0" fontId="4" fillId="0" borderId="11" xfId="0" applyFont="1" applyBorder="1" applyAlignment="1">
      <alignment horizontal="center" vertical="center" wrapText="1"/>
    </xf>
    <xf numFmtId="0" fontId="5" fillId="10" borderId="49" xfId="0" applyFont="1" applyFill="1" applyBorder="1" applyAlignment="1">
      <alignment horizontal="center" vertical="center" wrapText="1"/>
    </xf>
    <xf numFmtId="0" fontId="5" fillId="10" borderId="87" xfId="0" applyFont="1" applyFill="1" applyBorder="1" applyAlignment="1">
      <alignment horizontal="left" vertical="center" wrapText="1"/>
    </xf>
    <xf numFmtId="174" fontId="5" fillId="17" borderId="87" xfId="0" applyNumberFormat="1" applyFont="1" applyFill="1" applyBorder="1" applyAlignment="1">
      <alignment horizontal="center" vertical="center" wrapText="1"/>
    </xf>
    <xf numFmtId="10" fontId="5" fillId="18" borderId="87" xfId="0" applyNumberFormat="1" applyFont="1" applyFill="1" applyBorder="1" applyAlignment="1">
      <alignment horizontal="center" vertical="center" wrapText="1"/>
    </xf>
    <xf numFmtId="164" fontId="5" fillId="10" borderId="87" xfId="0" applyNumberFormat="1" applyFont="1" applyFill="1" applyBorder="1" applyAlignment="1">
      <alignment horizontal="center" vertical="center" wrapText="1"/>
    </xf>
    <xf numFmtId="4" fontId="5" fillId="4" borderId="75" xfId="0" applyNumberFormat="1" applyFont="1" applyFill="1" applyBorder="1" applyAlignment="1">
      <alignment horizontal="center" vertical="center"/>
    </xf>
    <xf numFmtId="0" fontId="4" fillId="19" borderId="56" xfId="0" applyFont="1" applyFill="1" applyBorder="1" applyAlignment="1">
      <alignment horizontal="center" vertical="center" wrapText="1"/>
    </xf>
    <xf numFmtId="0" fontId="4" fillId="19" borderId="4" xfId="0" applyFont="1" applyFill="1" applyBorder="1" applyAlignment="1">
      <alignment horizontal="left" vertical="center" wrapText="1"/>
    </xf>
    <xf numFmtId="174" fontId="2" fillId="14" borderId="4" xfId="0" applyNumberFormat="1" applyFont="1" applyFill="1" applyBorder="1" applyAlignment="1">
      <alignment horizontal="center" vertical="center" wrapText="1"/>
    </xf>
    <xf numFmtId="10" fontId="43" fillId="20" borderId="13" xfId="0" applyNumberFormat="1" applyFont="1" applyFill="1" applyBorder="1" applyAlignment="1">
      <alignment horizontal="center" vertical="center" wrapText="1"/>
    </xf>
    <xf numFmtId="10" fontId="2" fillId="21" borderId="4" xfId="0" applyNumberFormat="1" applyFont="1" applyFill="1" applyBorder="1" applyAlignment="1">
      <alignment horizontal="center" vertical="center" wrapText="1"/>
    </xf>
    <xf numFmtId="10" fontId="43" fillId="0" borderId="12" xfId="0" applyNumberFormat="1" applyFont="1" applyBorder="1" applyAlignment="1">
      <alignment horizontal="center" vertical="center"/>
    </xf>
    <xf numFmtId="10" fontId="4" fillId="17" borderId="82" xfId="0" applyNumberFormat="1" applyFont="1" applyFill="1" applyBorder="1" applyAlignment="1">
      <alignment horizontal="center" vertical="center"/>
    </xf>
    <xf numFmtId="0" fontId="2" fillId="0" borderId="56" xfId="0" applyFont="1" applyBorder="1" applyAlignment="1">
      <alignment horizontal="center" vertical="center" wrapText="1"/>
    </xf>
    <xf numFmtId="174" fontId="2" fillId="0" borderId="4" xfId="0" applyNumberFormat="1" applyFont="1" applyBorder="1" applyAlignment="1">
      <alignment horizontal="center" vertical="center" wrapText="1"/>
    </xf>
    <xf numFmtId="164" fontId="2" fillId="0" borderId="4" xfId="0" applyNumberFormat="1" applyFont="1" applyBorder="1" applyAlignment="1">
      <alignment horizontal="center" vertical="center" wrapText="1"/>
    </xf>
    <xf numFmtId="4" fontId="5" fillId="8" borderId="13" xfId="0" applyNumberFormat="1" applyFont="1" applyFill="1" applyBorder="1" applyAlignment="1">
      <alignment horizontal="center" vertical="center"/>
    </xf>
    <xf numFmtId="9" fontId="2" fillId="0" borderId="0" xfId="0" applyNumberFormat="1" applyFont="1" applyAlignment="1">
      <alignment vertical="center"/>
    </xf>
    <xf numFmtId="10" fontId="43" fillId="20" borderId="4" xfId="0" applyNumberFormat="1" applyFont="1" applyFill="1" applyBorder="1" applyAlignment="1">
      <alignment horizontal="center" vertical="center" wrapText="1"/>
    </xf>
    <xf numFmtId="0" fontId="4" fillId="0" borderId="60" xfId="0" applyFont="1" applyBorder="1" applyAlignment="1">
      <alignment horizontal="center" vertical="center" wrapText="1"/>
    </xf>
    <xf numFmtId="0" fontId="4" fillId="0" borderId="2" xfId="0" applyFont="1" applyBorder="1" applyAlignment="1">
      <alignment horizontal="center" vertical="center" wrapText="1"/>
    </xf>
    <xf numFmtId="174" fontId="4" fillId="0" borderId="2" xfId="0" applyNumberFormat="1" applyFont="1" applyBorder="1" applyAlignment="1">
      <alignment horizontal="center" vertical="center" wrapText="1"/>
    </xf>
    <xf numFmtId="0" fontId="4" fillId="0" borderId="3" xfId="0" applyFont="1" applyBorder="1" applyAlignment="1">
      <alignment horizontal="center" vertical="center" wrapText="1"/>
    </xf>
    <xf numFmtId="0" fontId="5" fillId="10" borderId="56" xfId="0" applyFont="1" applyFill="1" applyBorder="1" applyAlignment="1">
      <alignment horizontal="center" vertical="center" wrapText="1"/>
    </xf>
    <xf numFmtId="0" fontId="5" fillId="10" borderId="4" xfId="0" applyFont="1" applyFill="1" applyBorder="1" applyAlignment="1">
      <alignment horizontal="left" vertical="center" wrapText="1"/>
    </xf>
    <xf numFmtId="174" fontId="5" fillId="17" borderId="4" xfId="0" applyNumberFormat="1" applyFont="1" applyFill="1" applyBorder="1" applyAlignment="1">
      <alignment horizontal="center" vertical="center" wrapText="1"/>
    </xf>
    <xf numFmtId="10" fontId="5" fillId="18" borderId="4" xfId="0" applyNumberFormat="1" applyFont="1" applyFill="1" applyBorder="1" applyAlignment="1">
      <alignment horizontal="center" vertical="center" wrapText="1"/>
    </xf>
    <xf numFmtId="164" fontId="5" fillId="10" borderId="4" xfId="0" applyNumberFormat="1" applyFont="1" applyFill="1" applyBorder="1" applyAlignment="1">
      <alignment horizontal="center" vertical="center" wrapText="1"/>
    </xf>
    <xf numFmtId="4" fontId="5" fillId="6" borderId="5" xfId="0" applyNumberFormat="1" applyFont="1" applyFill="1" applyBorder="1" applyAlignment="1">
      <alignment horizontal="center" vertical="center"/>
    </xf>
    <xf numFmtId="4" fontId="4" fillId="19" borderId="4" xfId="0" applyNumberFormat="1" applyFont="1" applyFill="1" applyBorder="1" applyAlignment="1">
      <alignment horizontal="left" vertical="center" wrapText="1"/>
    </xf>
    <xf numFmtId="10" fontId="5" fillId="20" borderId="4" xfId="0" applyNumberFormat="1" applyFont="1" applyFill="1" applyBorder="1" applyAlignment="1">
      <alignment horizontal="center" vertical="center" wrapText="1"/>
    </xf>
    <xf numFmtId="9" fontId="4" fillId="17" borderId="82" xfId="0" applyNumberFormat="1" applyFont="1" applyFill="1" applyBorder="1" applyAlignment="1">
      <alignment horizontal="center" vertical="center"/>
    </xf>
    <xf numFmtId="175" fontId="4" fillId="19" borderId="56" xfId="0" applyNumberFormat="1" applyFont="1" applyFill="1" applyBorder="1" applyAlignment="1">
      <alignment horizontal="center" vertical="center" wrapText="1"/>
    </xf>
    <xf numFmtId="0" fontId="4" fillId="0" borderId="8" xfId="0" applyFont="1" applyBorder="1" applyAlignment="1">
      <alignment horizontal="center" vertical="center" wrapText="1"/>
    </xf>
    <xf numFmtId="4" fontId="5" fillId="6" borderId="12" xfId="0" applyNumberFormat="1" applyFont="1" applyFill="1" applyBorder="1" applyAlignment="1">
      <alignment horizontal="center" vertical="center"/>
    </xf>
    <xf numFmtId="10" fontId="5" fillId="20" borderId="13" xfId="0" applyNumberFormat="1" applyFont="1" applyFill="1" applyBorder="1" applyAlignment="1">
      <alignment horizontal="center" vertical="center" wrapText="1"/>
    </xf>
    <xf numFmtId="0" fontId="4" fillId="0" borderId="56" xfId="0" applyFont="1" applyBorder="1" applyAlignment="1">
      <alignment horizontal="center" vertical="center" wrapText="1"/>
    </xf>
    <xf numFmtId="0" fontId="4" fillId="0" borderId="4" xfId="0" applyFont="1" applyBorder="1" applyAlignment="1">
      <alignment horizontal="center" vertical="center" wrapText="1"/>
    </xf>
    <xf numFmtId="174" fontId="4" fillId="0" borderId="4" xfId="0" applyNumberFormat="1" applyFont="1" applyBorder="1" applyAlignment="1">
      <alignment horizontal="center" vertical="center" wrapText="1"/>
    </xf>
    <xf numFmtId="174" fontId="4" fillId="0" borderId="14" xfId="0" applyNumberFormat="1" applyFont="1" applyBorder="1" applyAlignment="1">
      <alignment horizontal="center" vertical="center" wrapText="1"/>
    </xf>
    <xf numFmtId="49" fontId="4" fillId="19" borderId="56" xfId="0" applyNumberFormat="1" applyFont="1" applyFill="1" applyBorder="1" applyAlignment="1">
      <alignment horizontal="center" vertical="center" wrapText="1"/>
    </xf>
    <xf numFmtId="49" fontId="5" fillId="10" borderId="56" xfId="0" applyNumberFormat="1" applyFont="1" applyFill="1" applyBorder="1" applyAlignment="1">
      <alignment horizontal="center" vertical="center" wrapText="1"/>
    </xf>
    <xf numFmtId="174" fontId="44" fillId="11" borderId="8" xfId="0" applyNumberFormat="1" applyFont="1" applyFill="1" applyBorder="1" applyAlignment="1">
      <alignment horizontal="center" vertical="center" wrapText="1"/>
    </xf>
    <xf numFmtId="10" fontId="5" fillId="18" borderId="8" xfId="0" applyNumberFormat="1" applyFont="1" applyFill="1" applyBorder="1" applyAlignment="1">
      <alignment horizontal="center" vertical="center" wrapText="1"/>
    </xf>
    <xf numFmtId="174" fontId="45" fillId="8" borderId="8" xfId="0" applyNumberFormat="1" applyFont="1" applyFill="1" applyBorder="1" applyAlignment="1">
      <alignment horizontal="center" vertical="center" wrapText="1"/>
    </xf>
    <xf numFmtId="4" fontId="5" fillId="22" borderId="5" xfId="0" applyNumberFormat="1" applyFont="1" applyFill="1" applyBorder="1" applyAlignment="1">
      <alignment horizontal="center" vertical="center"/>
    </xf>
    <xf numFmtId="10" fontId="45" fillId="23" borderId="27" xfId="0" applyNumberFormat="1" applyFont="1" applyFill="1" applyBorder="1" applyAlignment="1">
      <alignment horizontal="center" vertical="center" wrapText="1"/>
    </xf>
    <xf numFmtId="10" fontId="46" fillId="24" borderId="85" xfId="0" applyNumberFormat="1" applyFont="1" applyFill="1" applyBorder="1" applyAlignment="1">
      <alignment horizontal="center" vertical="center" wrapText="1"/>
    </xf>
    <xf numFmtId="174" fontId="47" fillId="25" borderId="4" xfId="0" applyNumberFormat="1" applyFont="1" applyFill="1" applyBorder="1" applyAlignment="1">
      <alignment horizontal="center" vertical="center" wrapText="1"/>
    </xf>
    <xf numFmtId="39" fontId="4" fillId="0" borderId="0" xfId="0" applyNumberFormat="1" applyFont="1" applyAlignment="1">
      <alignment horizontal="center" vertical="center" wrapText="1"/>
    </xf>
    <xf numFmtId="10" fontId="4" fillId="0" borderId="85" xfId="0" applyNumberFormat="1" applyFont="1" applyBorder="1" applyAlignment="1">
      <alignment horizontal="center" vertical="center" wrapText="1"/>
    </xf>
    <xf numFmtId="10" fontId="43" fillId="0" borderId="91" xfId="0" applyNumberFormat="1" applyFont="1" applyBorder="1" applyAlignment="1">
      <alignment horizontal="center" vertical="center" wrapText="1"/>
    </xf>
    <xf numFmtId="164" fontId="2" fillId="0" borderId="0" xfId="0" applyNumberFormat="1" applyFont="1" applyAlignment="1">
      <alignment vertical="center"/>
    </xf>
    <xf numFmtId="0" fontId="4" fillId="0" borderId="0" xfId="0" applyFont="1" applyAlignment="1">
      <alignment horizontal="center"/>
    </xf>
    <xf numFmtId="164" fontId="2" fillId="0" borderId="0" xfId="0" applyNumberFormat="1" applyFont="1" applyAlignment="1">
      <alignment horizontal="center" vertical="center"/>
    </xf>
    <xf numFmtId="0" fontId="2" fillId="0" borderId="16" xfId="0" applyFont="1" applyBorder="1" applyAlignment="1">
      <alignment horizontal="center"/>
    </xf>
    <xf numFmtId="0" fontId="2" fillId="0" borderId="0" xfId="0" applyFont="1" applyAlignment="1">
      <alignment horizontal="center"/>
    </xf>
    <xf numFmtId="0" fontId="42" fillId="5" borderId="42" xfId="0" applyFont="1" applyFill="1" applyBorder="1" applyAlignment="1">
      <alignment horizontal="left" vertical="center" wrapText="1"/>
    </xf>
    <xf numFmtId="0" fontId="48" fillId="5" borderId="42" xfId="0" applyFont="1" applyFill="1" applyBorder="1" applyAlignment="1">
      <alignment horizontal="left" vertical="center" wrapText="1"/>
    </xf>
    <xf numFmtId="0" fontId="42" fillId="5" borderId="95" xfId="0" applyFont="1" applyFill="1" applyBorder="1" applyAlignment="1">
      <alignment horizontal="left" vertical="center" wrapText="1"/>
    </xf>
    <xf numFmtId="0" fontId="42" fillId="5" borderId="95" xfId="0" applyFont="1" applyFill="1" applyBorder="1" applyAlignment="1">
      <alignment horizontal="right" vertical="center" wrapText="1"/>
    </xf>
    <xf numFmtId="0" fontId="42" fillId="5" borderId="95" xfId="0" applyFont="1" applyFill="1" applyBorder="1" applyAlignment="1">
      <alignment horizontal="center" vertical="center" wrapText="1"/>
    </xf>
    <xf numFmtId="0" fontId="49" fillId="26" borderId="95" xfId="0" applyFont="1" applyFill="1" applyBorder="1" applyAlignment="1">
      <alignment horizontal="left" vertical="center" wrapText="1"/>
    </xf>
    <xf numFmtId="0" fontId="49" fillId="26" borderId="95" xfId="0" applyFont="1" applyFill="1" applyBorder="1" applyAlignment="1">
      <alignment horizontal="right" vertical="center" wrapText="1"/>
    </xf>
    <xf numFmtId="0" fontId="49" fillId="26" borderId="95" xfId="0" applyFont="1" applyFill="1" applyBorder="1" applyAlignment="1">
      <alignment horizontal="center" vertical="center" wrapText="1"/>
    </xf>
    <xf numFmtId="176" fontId="49" fillId="26" borderId="95" xfId="0" applyNumberFormat="1" applyFont="1" applyFill="1" applyBorder="1" applyAlignment="1">
      <alignment horizontal="right" vertical="center" wrapText="1"/>
    </xf>
    <xf numFmtId="4" fontId="49" fillId="26" borderId="95" xfId="0" applyNumberFormat="1" applyFont="1" applyFill="1" applyBorder="1" applyAlignment="1">
      <alignment horizontal="right" vertical="center" wrapText="1"/>
    </xf>
    <xf numFmtId="0" fontId="50" fillId="27" borderId="95" xfId="0" applyFont="1" applyFill="1" applyBorder="1" applyAlignment="1">
      <alignment horizontal="left" vertical="center" wrapText="1"/>
    </xf>
    <xf numFmtId="0" fontId="50" fillId="27" borderId="95" xfId="0" applyFont="1" applyFill="1" applyBorder="1" applyAlignment="1">
      <alignment horizontal="right" vertical="center" wrapText="1"/>
    </xf>
    <xf numFmtId="0" fontId="50" fillId="27" borderId="95" xfId="0" applyFont="1" applyFill="1" applyBorder="1" applyAlignment="1">
      <alignment horizontal="center" vertical="center" wrapText="1"/>
    </xf>
    <xf numFmtId="176" fontId="50" fillId="27" borderId="95" xfId="0" applyNumberFormat="1" applyFont="1" applyFill="1" applyBorder="1" applyAlignment="1">
      <alignment horizontal="right" vertical="center" wrapText="1"/>
    </xf>
    <xf numFmtId="4" fontId="50" fillId="27" borderId="95" xfId="0" applyNumberFormat="1" applyFont="1" applyFill="1" applyBorder="1" applyAlignment="1">
      <alignment horizontal="right" vertical="center" wrapText="1"/>
    </xf>
    <xf numFmtId="0" fontId="50" fillId="8" borderId="95" xfId="0" applyFont="1" applyFill="1" applyBorder="1" applyAlignment="1">
      <alignment horizontal="left" vertical="center" wrapText="1"/>
    </xf>
    <xf numFmtId="0" fontId="50" fillId="8" borderId="95" xfId="0" applyFont="1" applyFill="1" applyBorder="1" applyAlignment="1">
      <alignment horizontal="right" vertical="center" wrapText="1"/>
    </xf>
    <xf numFmtId="0" fontId="50" fillId="8" borderId="95" xfId="0" applyFont="1" applyFill="1" applyBorder="1" applyAlignment="1">
      <alignment horizontal="center" vertical="center" wrapText="1"/>
    </xf>
    <xf numFmtId="176" fontId="50" fillId="8" borderId="95" xfId="0" applyNumberFormat="1" applyFont="1" applyFill="1" applyBorder="1" applyAlignment="1">
      <alignment horizontal="right" vertical="center" wrapText="1"/>
    </xf>
    <xf numFmtId="4" fontId="50" fillId="8" borderId="95" xfId="0" applyNumberFormat="1" applyFont="1" applyFill="1" applyBorder="1" applyAlignment="1">
      <alignment horizontal="right" vertical="center" wrapText="1"/>
    </xf>
    <xf numFmtId="4" fontId="50" fillId="3" borderId="95" xfId="0" applyNumberFormat="1" applyFont="1" applyFill="1" applyBorder="1" applyAlignment="1">
      <alignment horizontal="right" vertical="center" wrapText="1"/>
    </xf>
    <xf numFmtId="0" fontId="50" fillId="5" borderId="42" xfId="0" applyFont="1" applyFill="1" applyBorder="1" applyAlignment="1">
      <alignment horizontal="right" vertical="center" wrapText="1"/>
    </xf>
    <xf numFmtId="4" fontId="50" fillId="5" borderId="42" xfId="0" applyNumberFormat="1" applyFont="1" applyFill="1" applyBorder="1" applyAlignment="1">
      <alignment horizontal="right" vertical="center" wrapText="1"/>
    </xf>
    <xf numFmtId="0" fontId="49" fillId="26" borderId="98" xfId="0" applyFont="1" applyFill="1" applyBorder="1" applyAlignment="1">
      <alignment horizontal="left" vertical="center" wrapText="1"/>
    </xf>
    <xf numFmtId="0" fontId="50" fillId="5" borderId="99" xfId="0" applyFont="1" applyFill="1" applyBorder="1" applyAlignment="1">
      <alignment horizontal="right" vertical="center" wrapText="1"/>
    </xf>
    <xf numFmtId="4" fontId="50" fillId="5" borderId="99" xfId="0" applyNumberFormat="1" applyFont="1" applyFill="1" applyBorder="1" applyAlignment="1">
      <alignment horizontal="right" vertical="center" wrapText="1"/>
    </xf>
    <xf numFmtId="0" fontId="51" fillId="0" borderId="0" xfId="0" applyFont="1" applyAlignment="1">
      <alignment vertical="center"/>
    </xf>
    <xf numFmtId="0" fontId="52" fillId="5" borderId="95" xfId="0" quotePrefix="1" applyFont="1" applyFill="1" applyBorder="1" applyAlignment="1">
      <alignment horizontal="left" vertical="center" wrapText="1"/>
    </xf>
    <xf numFmtId="0" fontId="49" fillId="0" borderId="98" xfId="0" applyFont="1" applyBorder="1" applyAlignment="1">
      <alignment horizontal="left" vertical="center" wrapText="1"/>
    </xf>
    <xf numFmtId="0" fontId="52" fillId="5" borderId="95" xfId="0" applyFont="1" applyFill="1" applyBorder="1" applyAlignment="1">
      <alignment horizontal="left" vertical="center" wrapText="1"/>
    </xf>
    <xf numFmtId="0" fontId="49" fillId="0" borderId="99" xfId="0" applyFont="1" applyBorder="1" applyAlignment="1">
      <alignment horizontal="left" vertical="center" wrapText="1"/>
    </xf>
    <xf numFmtId="4" fontId="49" fillId="2" borderId="95" xfId="0" applyNumberFormat="1" applyFont="1" applyFill="1" applyBorder="1" applyAlignment="1">
      <alignment horizontal="right" vertical="center" wrapText="1"/>
    </xf>
    <xf numFmtId="0" fontId="50" fillId="27" borderId="0" xfId="0" applyFont="1" applyFill="1" applyAlignment="1">
      <alignment horizontal="right" vertical="center" wrapText="1"/>
    </xf>
    <xf numFmtId="0" fontId="50" fillId="27" borderId="0" xfId="0" applyFont="1" applyFill="1" applyAlignment="1">
      <alignment horizontal="left" vertical="center" wrapText="1"/>
    </xf>
    <xf numFmtId="0" fontId="50" fillId="27" borderId="0" xfId="0" applyFont="1" applyFill="1" applyAlignment="1">
      <alignment horizontal="center" vertical="center" wrapText="1"/>
    </xf>
    <xf numFmtId="176" fontId="50" fillId="27" borderId="0" xfId="0" applyNumberFormat="1" applyFont="1" applyFill="1" applyAlignment="1">
      <alignment horizontal="right" vertical="center" wrapText="1"/>
    </xf>
    <xf numFmtId="4" fontId="50" fillId="27" borderId="0" xfId="0" applyNumberFormat="1" applyFont="1" applyFill="1" applyAlignment="1">
      <alignment horizontal="right" vertical="center" wrapText="1"/>
    </xf>
    <xf numFmtId="177" fontId="50" fillId="8" borderId="95" xfId="0" applyNumberFormat="1" applyFont="1" applyFill="1" applyBorder="1" applyAlignment="1">
      <alignment horizontal="right" vertical="center" wrapText="1"/>
    </xf>
    <xf numFmtId="0" fontId="50" fillId="8" borderId="95" xfId="0" quotePrefix="1" applyFont="1" applyFill="1" applyBorder="1" applyAlignment="1">
      <alignment horizontal="right" vertical="center" wrapText="1"/>
    </xf>
    <xf numFmtId="0" fontId="53" fillId="5" borderId="95" xfId="0" applyFont="1" applyFill="1" applyBorder="1" applyAlignment="1">
      <alignment horizontal="left" vertical="center" wrapText="1"/>
    </xf>
    <xf numFmtId="0" fontId="50" fillId="5" borderId="0" xfId="0" applyFont="1" applyFill="1" applyAlignment="1">
      <alignment horizontal="right" vertical="center" wrapText="1"/>
    </xf>
    <xf numFmtId="4" fontId="50" fillId="5" borderId="0" xfId="0" applyNumberFormat="1" applyFont="1" applyFill="1" applyAlignment="1">
      <alignment horizontal="right" vertical="center" wrapText="1"/>
    </xf>
    <xf numFmtId="0" fontId="42" fillId="5" borderId="95" xfId="0" quotePrefix="1" applyFont="1" applyFill="1" applyBorder="1" applyAlignment="1">
      <alignment horizontal="left" vertical="center" wrapText="1"/>
    </xf>
    <xf numFmtId="0" fontId="2" fillId="2" borderId="19" xfId="0" applyFont="1" applyFill="1" applyBorder="1" applyAlignment="1">
      <alignment horizontal="left" vertical="center" wrapText="1"/>
    </xf>
    <xf numFmtId="4" fontId="2" fillId="2" borderId="32" xfId="0" applyNumberFormat="1" applyFont="1" applyFill="1" applyBorder="1" applyAlignment="1">
      <alignment vertical="center" wrapText="1"/>
    </xf>
    <xf numFmtId="0" fontId="22" fillId="0" borderId="0" xfId="0" applyFont="1" applyAlignment="1">
      <alignment horizontal="right" vertical="center"/>
    </xf>
    <xf numFmtId="0" fontId="22" fillId="0" borderId="0" xfId="0" applyFont="1" applyAlignment="1">
      <alignment vertical="center"/>
    </xf>
    <xf numFmtId="4" fontId="2" fillId="0" borderId="16" xfId="0" applyNumberFormat="1" applyFont="1" applyBorder="1" applyAlignment="1">
      <alignment vertical="center" wrapText="1"/>
    </xf>
    <xf numFmtId="178" fontId="2" fillId="3" borderId="9" xfId="0" applyNumberFormat="1" applyFont="1" applyFill="1" applyBorder="1" applyAlignment="1">
      <alignment horizontal="center" wrapText="1"/>
    </xf>
    <xf numFmtId="4" fontId="2" fillId="0" borderId="0" xfId="0" applyNumberFormat="1" applyFont="1" applyAlignment="1">
      <alignment vertical="center" wrapText="1"/>
    </xf>
    <xf numFmtId="0" fontId="2" fillId="0" borderId="11" xfId="0" applyFont="1" applyBorder="1" applyAlignment="1">
      <alignment vertical="center" wrapText="1"/>
    </xf>
    <xf numFmtId="17" fontId="2" fillId="0" borderId="12" xfId="0" applyNumberFormat="1" applyFont="1" applyBorder="1" applyAlignment="1">
      <alignment horizontal="center" vertical="center" wrapText="1"/>
    </xf>
    <xf numFmtId="4" fontId="2" fillId="0" borderId="0" xfId="0" applyNumberFormat="1" applyFont="1" applyAlignment="1">
      <alignment vertical="center"/>
    </xf>
    <xf numFmtId="0" fontId="21" fillId="0" borderId="12" xfId="0" applyFont="1" applyBorder="1" applyAlignment="1">
      <alignment horizontal="center" wrapText="1"/>
    </xf>
    <xf numFmtId="0" fontId="2" fillId="0" borderId="17" xfId="0" applyFont="1" applyBorder="1" applyAlignment="1">
      <alignment vertical="center" wrapText="1"/>
    </xf>
    <xf numFmtId="4" fontId="2" fillId="0" borderId="17" xfId="0" applyNumberFormat="1" applyFont="1" applyBorder="1" applyAlignment="1">
      <alignment vertical="center"/>
    </xf>
    <xf numFmtId="4" fontId="2" fillId="2" borderId="19" xfId="0" applyNumberFormat="1" applyFont="1" applyFill="1" applyBorder="1" applyAlignment="1">
      <alignment vertical="center" wrapText="1"/>
    </xf>
    <xf numFmtId="0" fontId="4" fillId="0" borderId="2" xfId="0" applyFont="1" applyBorder="1" applyAlignment="1">
      <alignment horizontal="left" vertical="center"/>
    </xf>
    <xf numFmtId="4" fontId="4" fillId="0" borderId="2" xfId="0" applyNumberFormat="1" applyFont="1" applyBorder="1" applyAlignment="1">
      <alignment horizontal="center" vertical="center"/>
    </xf>
    <xf numFmtId="0" fontId="54" fillId="10" borderId="12" xfId="0" applyFont="1" applyFill="1" applyBorder="1"/>
    <xf numFmtId="0" fontId="54" fillId="10" borderId="8" xfId="0" applyFont="1" applyFill="1" applyBorder="1"/>
    <xf numFmtId="4" fontId="54" fillId="10" borderId="8" xfId="0" applyNumberFormat="1" applyFont="1" applyFill="1" applyBorder="1" applyAlignment="1">
      <alignment horizontal="center"/>
    </xf>
    <xf numFmtId="0" fontId="55" fillId="0" borderId="0" xfId="0" applyFont="1" applyAlignment="1">
      <alignment horizontal="right" vertical="center"/>
    </xf>
    <xf numFmtId="0" fontId="55" fillId="0" borderId="0" xfId="0" applyFont="1" applyAlignment="1">
      <alignment vertical="center"/>
    </xf>
    <xf numFmtId="0" fontId="56" fillId="10" borderId="13" xfId="0" applyFont="1" applyFill="1" applyBorder="1" applyAlignment="1">
      <alignment horizontal="center"/>
    </xf>
    <xf numFmtId="0" fontId="56" fillId="10" borderId="15" xfId="0" applyFont="1" applyFill="1" applyBorder="1" applyAlignment="1">
      <alignment horizontal="center"/>
    </xf>
    <xf numFmtId="4" fontId="56" fillId="10" borderId="15" xfId="0" applyNumberFormat="1" applyFont="1" applyFill="1" applyBorder="1" applyAlignment="1">
      <alignment horizontal="right"/>
    </xf>
    <xf numFmtId="4" fontId="57" fillId="10" borderId="15" xfId="0" applyNumberFormat="1" applyFont="1" applyFill="1" applyBorder="1" applyAlignment="1">
      <alignment horizontal="center"/>
    </xf>
    <xf numFmtId="0" fontId="54" fillId="3" borderId="13" xfId="0" applyFont="1" applyFill="1" applyBorder="1" applyAlignment="1">
      <alignment horizontal="center"/>
    </xf>
    <xf numFmtId="0" fontId="54" fillId="3" borderId="15" xfId="0" applyFont="1" applyFill="1" applyBorder="1" applyAlignment="1">
      <alignment horizontal="center"/>
    </xf>
    <xf numFmtId="0" fontId="54" fillId="3" borderId="15" xfId="0" applyFont="1" applyFill="1" applyBorder="1" applyAlignment="1">
      <alignment wrapText="1"/>
    </xf>
    <xf numFmtId="179" fontId="54" fillId="3" borderId="15" xfId="0" applyNumberFormat="1" applyFont="1" applyFill="1" applyBorder="1" applyAlignment="1">
      <alignment horizontal="center"/>
    </xf>
    <xf numFmtId="4" fontId="54" fillId="3" borderId="15" xfId="0" applyNumberFormat="1" applyFont="1" applyFill="1" applyBorder="1" applyAlignment="1">
      <alignment horizontal="center"/>
    </xf>
    <xf numFmtId="0" fontId="55" fillId="0" borderId="13" xfId="0" applyFont="1" applyBorder="1" applyAlignment="1">
      <alignment horizontal="center" vertical="center"/>
    </xf>
    <xf numFmtId="0" fontId="55" fillId="0" borderId="15" xfId="0" applyFont="1" applyBorder="1" applyAlignment="1">
      <alignment horizontal="center" vertical="center"/>
    </xf>
    <xf numFmtId="0" fontId="55" fillId="0" borderId="15" xfId="0" applyFont="1" applyBorder="1" applyAlignment="1">
      <alignment wrapText="1"/>
    </xf>
    <xf numFmtId="179" fontId="55" fillId="0" borderId="15" xfId="0" applyNumberFormat="1" applyFont="1" applyBorder="1" applyAlignment="1">
      <alignment horizontal="center" vertical="center"/>
    </xf>
    <xf numFmtId="4" fontId="55" fillId="0" borderId="15" xfId="0" applyNumberFormat="1" applyFont="1" applyBorder="1" applyAlignment="1">
      <alignment horizontal="center" vertical="center"/>
    </xf>
    <xf numFmtId="180" fontId="55" fillId="3" borderId="15" xfId="0" applyNumberFormat="1" applyFont="1" applyFill="1" applyBorder="1" applyAlignment="1">
      <alignment horizontal="center"/>
    </xf>
    <xf numFmtId="0" fontId="2" fillId="0" borderId="14" xfId="0" applyFont="1" applyBorder="1"/>
    <xf numFmtId="0" fontId="2" fillId="0" borderId="17" xfId="0" applyFont="1" applyBorder="1"/>
    <xf numFmtId="179" fontId="2" fillId="0" borderId="17" xfId="0" applyNumberFormat="1" applyFont="1" applyBorder="1"/>
    <xf numFmtId="4" fontId="2" fillId="0" borderId="17" xfId="0" applyNumberFormat="1" applyFont="1" applyBorder="1"/>
    <xf numFmtId="4" fontId="2" fillId="0" borderId="15" xfId="0" applyNumberFormat="1" applyFont="1" applyBorder="1"/>
    <xf numFmtId="0" fontId="55" fillId="0" borderId="13" xfId="0" applyFont="1" applyBorder="1" applyAlignment="1">
      <alignment horizontal="center"/>
    </xf>
    <xf numFmtId="0" fontId="55" fillId="0" borderId="15" xfId="0" applyFont="1" applyBorder="1" applyAlignment="1">
      <alignment horizontal="center"/>
    </xf>
    <xf numFmtId="179" fontId="55" fillId="0" borderId="15" xfId="0" applyNumberFormat="1" applyFont="1" applyBorder="1" applyAlignment="1">
      <alignment horizontal="center"/>
    </xf>
    <xf numFmtId="4" fontId="55" fillId="0" borderId="15" xfId="0" applyNumberFormat="1" applyFont="1" applyBorder="1" applyAlignment="1">
      <alignment horizontal="center"/>
    </xf>
    <xf numFmtId="4" fontId="2" fillId="0" borderId="90" xfId="0" applyNumberFormat="1" applyFont="1" applyBorder="1"/>
    <xf numFmtId="180" fontId="58" fillId="2" borderId="100" xfId="0" applyNumberFormat="1" applyFont="1" applyFill="1" applyBorder="1" applyAlignment="1">
      <alignment horizontal="center"/>
    </xf>
    <xf numFmtId="0" fontId="54" fillId="0" borderId="7" xfId="0" applyFont="1" applyBorder="1" applyAlignment="1">
      <alignment horizontal="left" vertical="center"/>
    </xf>
    <xf numFmtId="0" fontId="54" fillId="0" borderId="101" xfId="0" applyFont="1" applyBorder="1" applyAlignment="1">
      <alignment horizontal="left" vertical="center"/>
    </xf>
    <xf numFmtId="0" fontId="54" fillId="0" borderId="16" xfId="0" applyFont="1" applyBorder="1" applyAlignment="1">
      <alignment horizontal="left" vertical="center"/>
    </xf>
    <xf numFmtId="4" fontId="54" fillId="0" borderId="8" xfId="0" applyNumberFormat="1" applyFont="1" applyBorder="1" applyAlignment="1">
      <alignment horizontal="center" vertical="center"/>
    </xf>
    <xf numFmtId="0" fontId="2" fillId="0" borderId="13" xfId="0" applyFont="1" applyBorder="1"/>
    <xf numFmtId="179" fontId="2" fillId="0" borderId="15" xfId="0" applyNumberFormat="1" applyFont="1" applyBorder="1"/>
    <xf numFmtId="0" fontId="54" fillId="10" borderId="5" xfId="0" applyFont="1" applyFill="1" applyBorder="1" applyAlignment="1">
      <alignment horizontal="left" vertical="center"/>
    </xf>
    <xf numFmtId="0" fontId="54" fillId="10" borderId="37" xfId="0" applyFont="1" applyFill="1" applyBorder="1" applyAlignment="1">
      <alignment horizontal="left" vertical="center"/>
    </xf>
    <xf numFmtId="4" fontId="54" fillId="10" borderId="5" xfId="0" applyNumberFormat="1" applyFont="1" applyFill="1" applyBorder="1" applyAlignment="1">
      <alignment horizontal="center" vertical="center"/>
    </xf>
    <xf numFmtId="0" fontId="48" fillId="10" borderId="9" xfId="0" applyFont="1" applyFill="1" applyBorder="1" applyAlignment="1">
      <alignment horizontal="center" vertical="center"/>
    </xf>
    <xf numFmtId="0" fontId="48" fillId="10" borderId="22" xfId="0" applyFont="1" applyFill="1" applyBorder="1" applyAlignment="1">
      <alignment horizontal="center" vertical="center"/>
    </xf>
    <xf numFmtId="4" fontId="48" fillId="10" borderId="22" xfId="0" applyNumberFormat="1" applyFont="1" applyFill="1" applyBorder="1" applyAlignment="1">
      <alignment vertical="center"/>
    </xf>
    <xf numFmtId="4" fontId="50" fillId="10" borderId="9" xfId="0" applyNumberFormat="1" applyFont="1" applyFill="1" applyBorder="1" applyAlignment="1">
      <alignment horizontal="center" vertical="center"/>
    </xf>
    <xf numFmtId="0" fontId="59" fillId="0" borderId="0" xfId="0" applyFont="1" applyAlignment="1">
      <alignment horizontal="right" vertical="center"/>
    </xf>
    <xf numFmtId="0" fontId="59" fillId="0" borderId="0" xfId="0" applyFont="1" applyAlignment="1">
      <alignment horizontal="center" vertical="center"/>
    </xf>
    <xf numFmtId="0" fontId="54" fillId="3" borderId="4" xfId="0" applyFont="1" applyFill="1" applyBorder="1" applyAlignment="1">
      <alignment horizontal="center" vertical="center"/>
    </xf>
    <xf numFmtId="0" fontId="54" fillId="3" borderId="4" xfId="0" applyFont="1" applyFill="1" applyBorder="1" applyAlignment="1">
      <alignment horizontal="left" vertical="center" wrapText="1"/>
    </xf>
    <xf numFmtId="179" fontId="54" fillId="3" borderId="4" xfId="0" applyNumberFormat="1" applyFont="1" applyFill="1" applyBorder="1" applyAlignment="1">
      <alignment horizontal="center" vertical="center"/>
    </xf>
    <xf numFmtId="4" fontId="54" fillId="3" borderId="4" xfId="0" applyNumberFormat="1" applyFont="1" applyFill="1" applyBorder="1" applyAlignment="1">
      <alignment horizontal="center" vertical="center"/>
    </xf>
    <xf numFmtId="0" fontId="55" fillId="0" borderId="4" xfId="0" applyFont="1" applyBorder="1" applyAlignment="1">
      <alignment horizontal="center" vertical="center"/>
    </xf>
    <xf numFmtId="0" fontId="55" fillId="0" borderId="4" xfId="0" applyFont="1" applyBorder="1" applyAlignment="1">
      <alignment horizontal="left" vertical="center" wrapText="1"/>
    </xf>
    <xf numFmtId="179" fontId="55" fillId="0" borderId="4" xfId="0" applyNumberFormat="1" applyFont="1" applyBorder="1" applyAlignment="1">
      <alignment horizontal="center" vertical="center"/>
    </xf>
    <xf numFmtId="4" fontId="55" fillId="0" borderId="4" xfId="0" applyNumberFormat="1" applyFont="1" applyBorder="1" applyAlignment="1">
      <alignment horizontal="center" vertical="center"/>
    </xf>
    <xf numFmtId="180" fontId="55" fillId="3" borderId="4" xfId="0" applyNumberFormat="1" applyFont="1" applyFill="1" applyBorder="1" applyAlignment="1">
      <alignment horizontal="center" vertical="center"/>
    </xf>
    <xf numFmtId="0" fontId="50" fillId="0" borderId="1" xfId="0" applyFont="1" applyBorder="1" applyAlignment="1">
      <alignment vertical="center"/>
    </xf>
    <xf numFmtId="0" fontId="58" fillId="0" borderId="2" xfId="0" applyFont="1" applyBorder="1" applyAlignment="1">
      <alignment horizontal="center" vertical="center"/>
    </xf>
    <xf numFmtId="0" fontId="58" fillId="0" borderId="17" xfId="0" applyFont="1" applyBorder="1" applyAlignment="1">
      <alignment horizontal="left" vertical="center" wrapText="1"/>
    </xf>
    <xf numFmtId="0" fontId="58" fillId="0" borderId="17" xfId="0" applyFont="1" applyBorder="1" applyAlignment="1">
      <alignment horizontal="center" vertical="center"/>
    </xf>
    <xf numFmtId="179" fontId="58" fillId="0" borderId="17" xfId="0" applyNumberFormat="1" applyFont="1" applyBorder="1" applyAlignment="1">
      <alignment horizontal="center" vertical="center"/>
    </xf>
    <xf numFmtId="4" fontId="58" fillId="0" borderId="17" xfId="0" applyNumberFormat="1" applyFont="1" applyBorder="1" applyAlignment="1">
      <alignment horizontal="center" vertical="center"/>
    </xf>
    <xf numFmtId="4" fontId="50" fillId="0" borderId="3" xfId="0" applyNumberFormat="1" applyFont="1" applyBorder="1" applyAlignment="1">
      <alignment horizontal="center" vertical="center"/>
    </xf>
    <xf numFmtId="0" fontId="58" fillId="0" borderId="2" xfId="0" applyFont="1" applyBorder="1" applyAlignment="1">
      <alignment horizontal="left" vertical="center" wrapText="1"/>
    </xf>
    <xf numFmtId="179" fontId="58" fillId="0" borderId="2" xfId="0" applyNumberFormat="1" applyFont="1" applyBorder="1" applyAlignment="1">
      <alignment horizontal="center" vertical="center"/>
    </xf>
    <xf numFmtId="4" fontId="58" fillId="0" borderId="2" xfId="0" applyNumberFormat="1" applyFont="1" applyBorder="1" applyAlignment="1">
      <alignment horizontal="center" vertical="center"/>
    </xf>
    <xf numFmtId="0" fontId="50" fillId="0" borderId="2" xfId="0" applyFont="1" applyBorder="1" applyAlignment="1">
      <alignment horizontal="left" vertical="center" wrapText="1"/>
    </xf>
    <xf numFmtId="0" fontId="50" fillId="0" borderId="2" xfId="0" applyFont="1" applyBorder="1" applyAlignment="1">
      <alignment vertical="center"/>
    </xf>
    <xf numFmtId="179" fontId="50" fillId="0" borderId="2" xfId="0" applyNumberFormat="1" applyFont="1" applyBorder="1" applyAlignment="1">
      <alignment vertical="center"/>
    </xf>
    <xf numFmtId="4" fontId="50" fillId="0" borderId="2" xfId="0" applyNumberFormat="1" applyFont="1" applyBorder="1" applyAlignment="1">
      <alignment vertical="center"/>
    </xf>
    <xf numFmtId="4" fontId="50" fillId="0" borderId="3" xfId="0" applyNumberFormat="1" applyFont="1" applyBorder="1" applyAlignment="1">
      <alignment vertical="center"/>
    </xf>
    <xf numFmtId="180" fontId="58" fillId="2" borderId="82" xfId="0" applyNumberFormat="1" applyFont="1" applyFill="1" applyBorder="1" applyAlignment="1">
      <alignment horizontal="center" vertical="center"/>
    </xf>
    <xf numFmtId="0" fontId="50" fillId="0" borderId="0" xfId="0" applyFont="1" applyAlignment="1">
      <alignment vertical="center"/>
    </xf>
    <xf numFmtId="0" fontId="50" fillId="0" borderId="0" xfId="0" applyFont="1" applyAlignment="1">
      <alignment horizontal="left" vertical="center" wrapText="1"/>
    </xf>
    <xf numFmtId="179" fontId="50" fillId="0" borderId="0" xfId="0" applyNumberFormat="1" applyFont="1" applyAlignment="1">
      <alignment vertical="center"/>
    </xf>
    <xf numFmtId="4" fontId="50" fillId="0" borderId="0" xfId="0" applyNumberFormat="1" applyFont="1" applyAlignment="1">
      <alignment vertical="center"/>
    </xf>
    <xf numFmtId="0" fontId="48" fillId="10" borderId="13" xfId="0" applyFont="1" applyFill="1" applyBorder="1" applyAlignment="1">
      <alignment horizontal="center"/>
    </xf>
    <xf numFmtId="0" fontId="48" fillId="10" borderId="15" xfId="0" applyFont="1" applyFill="1" applyBorder="1" applyAlignment="1">
      <alignment horizontal="center"/>
    </xf>
    <xf numFmtId="167" fontId="59" fillId="0" borderId="0" xfId="0" applyNumberFormat="1" applyFont="1" applyAlignment="1">
      <alignment horizontal="right" vertical="center"/>
    </xf>
    <xf numFmtId="0" fontId="48" fillId="10" borderId="9" xfId="0" quotePrefix="1" applyFont="1" applyFill="1" applyBorder="1" applyAlignment="1">
      <alignment horizontal="center" vertical="center"/>
    </xf>
    <xf numFmtId="181" fontId="48" fillId="10" borderId="22" xfId="0" applyNumberFormat="1" applyFont="1" applyFill="1" applyBorder="1" applyAlignment="1">
      <alignment horizontal="center" vertical="center"/>
    </xf>
    <xf numFmtId="167" fontId="55" fillId="0" borderId="0" xfId="0" applyNumberFormat="1" applyFont="1" applyAlignment="1">
      <alignment horizontal="right" vertical="center"/>
    </xf>
    <xf numFmtId="0" fontId="55" fillId="0" borderId="4" xfId="0" quotePrefix="1" applyFont="1" applyBorder="1" applyAlignment="1">
      <alignment horizontal="center" vertical="center"/>
    </xf>
    <xf numFmtId="0" fontId="48" fillId="10" borderId="22" xfId="0" quotePrefix="1" applyFont="1" applyFill="1" applyBorder="1" applyAlignment="1">
      <alignment horizontal="center" vertical="center"/>
    </xf>
    <xf numFmtId="0" fontId="51" fillId="0" borderId="0" xfId="0" applyFont="1" applyAlignment="1">
      <alignment horizontal="right"/>
    </xf>
    <xf numFmtId="171" fontId="55" fillId="0" borderId="4" xfId="0" applyNumberFormat="1" applyFont="1" applyBorder="1" applyAlignment="1">
      <alignment horizontal="center" vertical="center"/>
    </xf>
    <xf numFmtId="49" fontId="55" fillId="0" borderId="4" xfId="0" applyNumberFormat="1" applyFont="1" applyBorder="1" applyAlignment="1">
      <alignment horizontal="center" vertical="center"/>
    </xf>
    <xf numFmtId="0" fontId="42" fillId="10" borderId="9" xfId="0" applyFont="1" applyFill="1" applyBorder="1" applyAlignment="1">
      <alignment horizontal="center" vertical="center"/>
    </xf>
    <xf numFmtId="0" fontId="42" fillId="10" borderId="22" xfId="0" quotePrefix="1" applyFont="1" applyFill="1" applyBorder="1" applyAlignment="1">
      <alignment horizontal="center" vertical="center"/>
    </xf>
    <xf numFmtId="4" fontId="40" fillId="10" borderId="9" xfId="0" applyNumberFormat="1" applyFont="1" applyFill="1" applyBorder="1" applyAlignment="1">
      <alignment horizontal="center" vertical="center"/>
    </xf>
    <xf numFmtId="49" fontId="48" fillId="10" borderId="22" xfId="0" applyNumberFormat="1" applyFont="1" applyFill="1" applyBorder="1" applyAlignment="1">
      <alignment horizontal="center" vertical="center"/>
    </xf>
    <xf numFmtId="0" fontId="48" fillId="10" borderId="9" xfId="0" applyFont="1" applyFill="1" applyBorder="1" applyAlignment="1">
      <alignment horizontal="center" vertical="center" wrapText="1"/>
    </xf>
    <xf numFmtId="49" fontId="55" fillId="0" borderId="0" xfId="0" applyNumberFormat="1" applyFont="1" applyAlignment="1">
      <alignment horizontal="right" vertical="center"/>
    </xf>
    <xf numFmtId="0" fontId="54" fillId="5" borderId="0" xfId="0" applyFont="1" applyFill="1" applyAlignment="1">
      <alignment horizontal="left" vertical="center"/>
    </xf>
    <xf numFmtId="4" fontId="54" fillId="5" borderId="0" xfId="0" applyNumberFormat="1" applyFont="1" applyFill="1" applyAlignment="1">
      <alignment horizontal="center" vertical="center"/>
    </xf>
    <xf numFmtId="0" fontId="55" fillId="5" borderId="0" xfId="0" applyFont="1" applyFill="1" applyAlignment="1">
      <alignment horizontal="right" vertical="center"/>
    </xf>
    <xf numFmtId="0" fontId="51" fillId="0" borderId="0" xfId="0" applyFont="1" applyAlignment="1">
      <alignment horizontal="center"/>
    </xf>
    <xf numFmtId="0" fontId="51" fillId="0" borderId="4" xfId="0" applyFont="1" applyBorder="1" applyAlignment="1">
      <alignment horizontal="center"/>
    </xf>
    <xf numFmtId="0" fontId="51" fillId="5" borderId="0" xfId="0" applyFont="1" applyFill="1"/>
    <xf numFmtId="0" fontId="58" fillId="0" borderId="0" xfId="0" applyFont="1" applyAlignment="1">
      <alignment horizontal="right" vertical="center"/>
    </xf>
    <xf numFmtId="180" fontId="58" fillId="0" borderId="0" xfId="0" applyNumberFormat="1" applyFont="1" applyAlignment="1">
      <alignment horizontal="center" vertical="center"/>
    </xf>
    <xf numFmtId="0" fontId="42" fillId="10" borderId="9" xfId="0" applyFont="1" applyFill="1" applyBorder="1" applyAlignment="1">
      <alignment horizontal="center" vertical="center" wrapText="1"/>
    </xf>
    <xf numFmtId="182" fontId="55" fillId="0" borderId="0" xfId="0" applyNumberFormat="1" applyFont="1" applyAlignment="1">
      <alignment horizontal="right" vertical="center"/>
    </xf>
    <xf numFmtId="0" fontId="55" fillId="0" borderId="4" xfId="0" applyFont="1" applyBorder="1"/>
    <xf numFmtId="2" fontId="55" fillId="0" borderId="4" xfId="0" applyNumberFormat="1" applyFont="1" applyBorder="1" applyAlignment="1">
      <alignment horizontal="center" vertical="center"/>
    </xf>
    <xf numFmtId="0" fontId="55" fillId="0" borderId="4" xfId="0" applyFont="1" applyBorder="1" applyAlignment="1">
      <alignment horizontal="center"/>
    </xf>
    <xf numFmtId="0" fontId="42" fillId="10" borderId="22" xfId="0" applyFont="1" applyFill="1" applyBorder="1" applyAlignment="1">
      <alignment horizontal="center" vertical="center"/>
    </xf>
    <xf numFmtId="0" fontId="55" fillId="0" borderId="4" xfId="0" applyFont="1" applyBorder="1" applyAlignment="1">
      <alignment wrapText="1"/>
    </xf>
    <xf numFmtId="0" fontId="54" fillId="0" borderId="0" xfId="0" applyFont="1" applyAlignment="1">
      <alignment horizontal="left" vertical="center"/>
    </xf>
    <xf numFmtId="4" fontId="54" fillId="0" borderId="0" xfId="0" applyNumberFormat="1" applyFont="1" applyAlignment="1">
      <alignment horizontal="center" vertical="center"/>
    </xf>
    <xf numFmtId="0" fontId="58" fillId="5" borderId="0" xfId="0" applyFont="1" applyFill="1" applyAlignment="1">
      <alignment horizontal="right" vertical="center"/>
    </xf>
    <xf numFmtId="180" fontId="58" fillId="5" borderId="0" xfId="0" applyNumberFormat="1" applyFont="1" applyFill="1" applyAlignment="1">
      <alignment horizontal="center" vertical="center"/>
    </xf>
    <xf numFmtId="0" fontId="42" fillId="10" borderId="13" xfId="0" applyFont="1" applyFill="1" applyBorder="1" applyAlignment="1">
      <alignment horizontal="center" wrapText="1"/>
    </xf>
    <xf numFmtId="0" fontId="42" fillId="10" borderId="15" xfId="0" applyFont="1" applyFill="1" applyBorder="1" applyAlignment="1">
      <alignment horizontal="center"/>
    </xf>
    <xf numFmtId="4" fontId="42" fillId="10" borderId="15" xfId="0" applyNumberFormat="1" applyFont="1" applyFill="1" applyBorder="1" applyAlignment="1">
      <alignment horizontal="right"/>
    </xf>
    <xf numFmtId="4" fontId="40" fillId="10" borderId="15" xfId="0" applyNumberFormat="1" applyFont="1" applyFill="1" applyBorder="1" applyAlignment="1">
      <alignment horizontal="center"/>
    </xf>
    <xf numFmtId="167" fontId="55" fillId="0" borderId="0" xfId="0" applyNumberFormat="1" applyFont="1" applyAlignment="1">
      <alignment horizontal="right"/>
    </xf>
    <xf numFmtId="2" fontId="55" fillId="0" borderId="15" xfId="0" applyNumberFormat="1" applyFont="1" applyBorder="1" applyAlignment="1">
      <alignment horizontal="center"/>
    </xf>
    <xf numFmtId="171" fontId="55" fillId="0" borderId="15" xfId="0" applyNumberFormat="1" applyFont="1" applyBorder="1" applyAlignment="1">
      <alignment horizontal="center"/>
    </xf>
    <xf numFmtId="171" fontId="2" fillId="0" borderId="15" xfId="0" applyNumberFormat="1" applyFont="1" applyBorder="1"/>
    <xf numFmtId="180" fontId="58" fillId="2" borderId="15" xfId="0" applyNumberFormat="1" applyFont="1" applyFill="1" applyBorder="1" applyAlignment="1">
      <alignment horizontal="center"/>
    </xf>
    <xf numFmtId="0" fontId="55" fillId="0" borderId="0" xfId="0" applyFont="1" applyAlignment="1">
      <alignment horizontal="right"/>
    </xf>
    <xf numFmtId="0" fontId="56" fillId="10" borderId="13" xfId="0" applyFont="1" applyFill="1" applyBorder="1" applyAlignment="1">
      <alignment horizontal="center" wrapText="1"/>
    </xf>
    <xf numFmtId="0" fontId="2" fillId="0" borderId="0" xfId="0" applyFont="1" applyAlignment="1">
      <alignment horizontal="right"/>
    </xf>
    <xf numFmtId="0" fontId="2" fillId="0" borderId="15" xfId="0" applyFont="1" applyBorder="1" applyAlignment="1">
      <alignment horizontal="center"/>
    </xf>
    <xf numFmtId="0" fontId="54" fillId="10" borderId="39" xfId="0" applyFont="1" applyFill="1" applyBorder="1"/>
    <xf numFmtId="0" fontId="54" fillId="10" borderId="11" xfId="0" applyFont="1" applyFill="1" applyBorder="1"/>
    <xf numFmtId="4" fontId="54" fillId="10" borderId="11" xfId="0" applyNumberFormat="1" applyFont="1" applyFill="1" applyBorder="1" applyAlignment="1">
      <alignment horizontal="center"/>
    </xf>
    <xf numFmtId="0" fontId="55" fillId="0" borderId="0" xfId="0" quotePrefix="1" applyFont="1" applyAlignment="1">
      <alignment horizontal="right" vertical="center"/>
    </xf>
    <xf numFmtId="0" fontId="58" fillId="2" borderId="42" xfId="0" applyFont="1" applyFill="1" applyBorder="1" applyAlignment="1">
      <alignment horizontal="right"/>
    </xf>
    <xf numFmtId="180" fontId="58" fillId="2" borderId="42" xfId="0" applyNumberFormat="1" applyFont="1" applyFill="1" applyBorder="1" applyAlignment="1">
      <alignment horizontal="center"/>
    </xf>
    <xf numFmtId="0" fontId="56" fillId="10" borderId="15" xfId="0" quotePrefix="1" applyFont="1" applyFill="1" applyBorder="1" applyAlignment="1">
      <alignment horizontal="center"/>
    </xf>
    <xf numFmtId="0" fontId="2" fillId="0" borderId="13" xfId="0" applyFont="1" applyBorder="1" applyAlignment="1">
      <alignment horizontal="center"/>
    </xf>
    <xf numFmtId="4" fontId="2" fillId="0" borderId="15" xfId="0" applyNumberFormat="1" applyFont="1" applyBorder="1" applyAlignment="1">
      <alignment horizontal="center"/>
    </xf>
    <xf numFmtId="0" fontId="2" fillId="0" borderId="15" xfId="0" applyFont="1" applyBorder="1" applyAlignment="1">
      <alignment horizontal="left"/>
    </xf>
    <xf numFmtId="179" fontId="2" fillId="0" borderId="15" xfId="0" applyNumberFormat="1" applyFont="1" applyBorder="1" applyAlignment="1">
      <alignment horizontal="center"/>
    </xf>
    <xf numFmtId="0" fontId="54" fillId="10" borderId="5" xfId="0" applyFont="1" applyFill="1" applyBorder="1"/>
    <xf numFmtId="0" fontId="54" fillId="10" borderId="37" xfId="0" applyFont="1" applyFill="1" applyBorder="1"/>
    <xf numFmtId="4" fontId="54" fillId="10" borderId="37" xfId="0" applyNumberFormat="1" applyFont="1" applyFill="1" applyBorder="1" applyAlignment="1">
      <alignment horizontal="center"/>
    </xf>
    <xf numFmtId="4" fontId="50" fillId="10" borderId="22" xfId="0" applyNumberFormat="1" applyFont="1" applyFill="1" applyBorder="1" applyAlignment="1">
      <alignment horizontal="center" vertical="center"/>
    </xf>
    <xf numFmtId="0" fontId="58" fillId="5" borderId="42" xfId="0" applyFont="1" applyFill="1" applyBorder="1" applyAlignment="1">
      <alignment horizontal="right"/>
    </xf>
    <xf numFmtId="0" fontId="55" fillId="0" borderId="0" xfId="0" applyFont="1" applyAlignment="1">
      <alignment wrapText="1"/>
    </xf>
    <xf numFmtId="4" fontId="60" fillId="0" borderId="4" xfId="0" applyNumberFormat="1" applyFont="1" applyBorder="1" applyAlignment="1">
      <alignment horizontal="center"/>
    </xf>
    <xf numFmtId="0" fontId="55" fillId="0" borderId="17" xfId="0" applyFont="1" applyBorder="1" applyAlignment="1">
      <alignment horizontal="center"/>
    </xf>
    <xf numFmtId="0" fontId="55" fillId="0" borderId="0" xfId="0" applyFont="1" applyAlignment="1">
      <alignment horizontal="center"/>
    </xf>
    <xf numFmtId="4" fontId="60" fillId="15" borderId="4" xfId="0" applyNumberFormat="1" applyFont="1" applyFill="1" applyBorder="1" applyAlignment="1">
      <alignment horizontal="center"/>
    </xf>
    <xf numFmtId="2" fontId="55" fillId="15" borderId="4" xfId="0" applyNumberFormat="1" applyFont="1" applyFill="1" applyBorder="1" applyAlignment="1">
      <alignment horizontal="center" vertical="center"/>
    </xf>
    <xf numFmtId="4" fontId="60" fillId="15" borderId="4" xfId="0" applyNumberFormat="1" applyFont="1" applyFill="1" applyBorder="1" applyAlignment="1">
      <alignment horizontal="center" vertical="center"/>
    </xf>
    <xf numFmtId="4" fontId="60" fillId="0" borderId="4" xfId="0" applyNumberFormat="1" applyFont="1" applyBorder="1" applyAlignment="1">
      <alignment horizontal="center" vertical="center"/>
    </xf>
    <xf numFmtId="0" fontId="2" fillId="0" borderId="16" xfId="0" applyFont="1" applyBorder="1"/>
    <xf numFmtId="179" fontId="2" fillId="0" borderId="16" xfId="0" applyNumberFormat="1" applyFont="1" applyBorder="1"/>
    <xf numFmtId="4" fontId="2" fillId="0" borderId="16" xfId="0" applyNumberFormat="1" applyFont="1" applyBorder="1"/>
    <xf numFmtId="4" fontId="2" fillId="0" borderId="54" xfId="0" applyNumberFormat="1" applyFont="1" applyBorder="1"/>
    <xf numFmtId="0" fontId="54" fillId="10" borderId="40" xfId="0" applyFont="1" applyFill="1" applyBorder="1"/>
    <xf numFmtId="0" fontId="54" fillId="10" borderId="45" xfId="0" applyFont="1" applyFill="1" applyBorder="1"/>
    <xf numFmtId="4" fontId="54" fillId="10" borderId="45" xfId="0" applyNumberFormat="1" applyFont="1" applyFill="1" applyBorder="1" applyAlignment="1">
      <alignment horizontal="center"/>
    </xf>
    <xf numFmtId="0" fontId="42" fillId="10" borderId="22" xfId="0" applyFont="1" applyFill="1" applyBorder="1" applyAlignment="1">
      <alignment horizontal="center"/>
    </xf>
    <xf numFmtId="0" fontId="42" fillId="10" borderId="9" xfId="0" applyFont="1" applyFill="1" applyBorder="1" applyAlignment="1">
      <alignment horizontal="center"/>
    </xf>
    <xf numFmtId="4" fontId="42" fillId="10" borderId="22" xfId="0" applyNumberFormat="1" applyFont="1" applyFill="1" applyBorder="1"/>
    <xf numFmtId="4" fontId="40" fillId="10" borderId="22" xfId="0" applyNumberFormat="1" applyFont="1" applyFill="1" applyBorder="1" applyAlignment="1">
      <alignment horizontal="center"/>
    </xf>
    <xf numFmtId="0" fontId="54" fillId="3" borderId="9" xfId="0" applyFont="1" applyFill="1" applyBorder="1" applyAlignment="1">
      <alignment horizontal="center"/>
    </xf>
    <xf numFmtId="0" fontId="54" fillId="3" borderId="22" xfId="0" applyFont="1" applyFill="1" applyBorder="1" applyAlignment="1">
      <alignment horizontal="center"/>
    </xf>
    <xf numFmtId="0" fontId="54" fillId="3" borderId="22" xfId="0" applyFont="1" applyFill="1" applyBorder="1" applyAlignment="1">
      <alignment wrapText="1"/>
    </xf>
    <xf numFmtId="179" fontId="54" fillId="3" borderId="22" xfId="0" applyNumberFormat="1" applyFont="1" applyFill="1" applyBorder="1" applyAlignment="1">
      <alignment horizontal="center"/>
    </xf>
    <xf numFmtId="4" fontId="54" fillId="3" borderId="22" xfId="0" applyNumberFormat="1" applyFont="1" applyFill="1" applyBorder="1" applyAlignment="1">
      <alignment horizontal="center"/>
    </xf>
    <xf numFmtId="4" fontId="22" fillId="0" borderId="15" xfId="0" applyNumberFormat="1" applyFont="1" applyBorder="1" applyAlignment="1">
      <alignment horizontal="center"/>
    </xf>
    <xf numFmtId="0" fontId="2" fillId="0" borderId="4" xfId="0" applyFont="1" applyBorder="1"/>
    <xf numFmtId="180" fontId="55" fillId="3" borderId="22" xfId="0" applyNumberFormat="1" applyFont="1" applyFill="1" applyBorder="1" applyAlignment="1">
      <alignment horizontal="center"/>
    </xf>
    <xf numFmtId="180" fontId="58" fillId="2" borderId="107" xfId="0" applyNumberFormat="1" applyFont="1" applyFill="1" applyBorder="1" applyAlignment="1">
      <alignment horizontal="center"/>
    </xf>
    <xf numFmtId="0" fontId="2" fillId="0" borderId="1" xfId="0" applyFont="1" applyBorder="1"/>
    <xf numFmtId="0" fontId="55" fillId="0" borderId="15" xfId="0" applyFont="1" applyBorder="1" applyAlignment="1">
      <alignment vertical="center" wrapText="1"/>
    </xf>
    <xf numFmtId="2" fontId="55" fillId="0" borderId="15" xfId="0" applyNumberFormat="1" applyFont="1" applyBorder="1" applyAlignment="1">
      <alignment horizontal="center" vertical="center"/>
    </xf>
    <xf numFmtId="4" fontId="42" fillId="10" borderId="22" xfId="0" applyNumberFormat="1" applyFont="1" applyFill="1" applyBorder="1" applyAlignment="1">
      <alignment vertical="center"/>
    </xf>
    <xf numFmtId="4" fontId="40" fillId="10" borderId="22" xfId="0" applyNumberFormat="1" applyFont="1" applyFill="1" applyBorder="1" applyAlignment="1">
      <alignment horizontal="center" vertical="center"/>
    </xf>
    <xf numFmtId="179" fontId="2" fillId="0" borderId="0" xfId="0" applyNumberFormat="1" applyFont="1"/>
    <xf numFmtId="4" fontId="2" fillId="0" borderId="0" xfId="0" applyNumberFormat="1" applyFont="1"/>
    <xf numFmtId="182" fontId="55" fillId="0" borderId="0" xfId="0" applyNumberFormat="1" applyFont="1" applyAlignment="1">
      <alignment horizontal="left" vertical="center"/>
    </xf>
    <xf numFmtId="0" fontId="55" fillId="0" borderId="0" xfId="0" applyFont="1"/>
    <xf numFmtId="0" fontId="55" fillId="0" borderId="17" xfId="0" quotePrefix="1" applyFont="1" applyBorder="1" applyAlignment="1">
      <alignment horizontal="center"/>
    </xf>
    <xf numFmtId="0" fontId="55" fillId="0" borderId="0" xfId="0" quotePrefix="1" applyFont="1" applyAlignment="1">
      <alignment horizontal="center"/>
    </xf>
    <xf numFmtId="0" fontId="55" fillId="0" borderId="17" xfId="0" applyFont="1" applyBorder="1"/>
    <xf numFmtId="180" fontId="58" fillId="5" borderId="42" xfId="0" applyNumberFormat="1" applyFont="1" applyFill="1" applyBorder="1" applyAlignment="1">
      <alignment horizontal="center"/>
    </xf>
    <xf numFmtId="0" fontId="42" fillId="10" borderId="9" xfId="0" quotePrefix="1" applyFont="1" applyFill="1" applyBorder="1" applyAlignment="1">
      <alignment horizontal="center" vertical="center"/>
    </xf>
    <xf numFmtId="0" fontId="55" fillId="0" borderId="17" xfId="0" applyFont="1" applyBorder="1" applyAlignment="1">
      <alignment wrapText="1"/>
    </xf>
    <xf numFmtId="0" fontId="21" fillId="0" borderId="0" xfId="0" applyFont="1" applyAlignment="1">
      <alignment vertical="center"/>
    </xf>
    <xf numFmtId="0" fontId="2" fillId="0" borderId="7" xfId="0" applyFont="1" applyBorder="1" applyAlignment="1">
      <alignment vertical="center" wrapText="1"/>
    </xf>
    <xf numFmtId="0" fontId="4" fillId="3" borderId="5" xfId="0" applyFont="1" applyFill="1" applyBorder="1" applyAlignment="1">
      <alignment horizontal="left" vertical="center"/>
    </xf>
    <xf numFmtId="0" fontId="4" fillId="0" borderId="15" xfId="0" applyFont="1" applyBorder="1" applyAlignment="1">
      <alignment horizontal="center" vertical="center" wrapText="1"/>
    </xf>
    <xf numFmtId="0" fontId="58" fillId="0" borderId="4" xfId="0" applyFont="1" applyBorder="1" applyAlignment="1">
      <alignment horizontal="center" vertical="center"/>
    </xf>
    <xf numFmtId="0" fontId="58" fillId="0" borderId="4" xfId="0" applyFont="1" applyBorder="1" applyAlignment="1">
      <alignment horizontal="left" vertical="center" wrapText="1"/>
    </xf>
    <xf numFmtId="0" fontId="48" fillId="0" borderId="4" xfId="0" applyFont="1" applyBorder="1" applyAlignment="1">
      <alignment horizontal="center" vertical="center"/>
    </xf>
    <xf numFmtId="4" fontId="58" fillId="0" borderId="4" xfId="0" applyNumberFormat="1" applyFont="1" applyBorder="1" applyAlignment="1">
      <alignment horizontal="center" vertical="center" wrapText="1"/>
    </xf>
    <xf numFmtId="0" fontId="58" fillId="3" borderId="4" xfId="0" applyFont="1" applyFill="1" applyBorder="1" applyAlignment="1">
      <alignment horizontal="center" vertical="center"/>
    </xf>
    <xf numFmtId="4" fontId="58" fillId="3" borderId="4" xfId="0" applyNumberFormat="1" applyFont="1" applyFill="1" applyBorder="1" applyAlignment="1">
      <alignment horizontal="center" vertical="center" wrapText="1"/>
    </xf>
    <xf numFmtId="0" fontId="55" fillId="0" borderId="108" xfId="0" applyFont="1" applyBorder="1" applyAlignment="1">
      <alignment horizontal="center" vertical="center"/>
    </xf>
    <xf numFmtId="0" fontId="55" fillId="0" borderId="108" xfId="0" applyFont="1" applyBorder="1" applyAlignment="1">
      <alignment horizontal="left" vertical="center" wrapText="1"/>
    </xf>
    <xf numFmtId="0" fontId="61" fillId="0" borderId="108" xfId="0" applyFont="1" applyBorder="1" applyAlignment="1">
      <alignment horizontal="left" vertical="center" wrapText="1"/>
    </xf>
    <xf numFmtId="4" fontId="55" fillId="0" borderId="108" xfId="0" applyNumberFormat="1" applyFont="1" applyBorder="1" applyAlignment="1">
      <alignment horizontal="center" vertical="center"/>
    </xf>
    <xf numFmtId="4" fontId="58" fillId="0" borderId="109" xfId="0" applyNumberFormat="1" applyFont="1" applyBorder="1" applyAlignment="1">
      <alignment horizontal="center" vertical="center"/>
    </xf>
    <xf numFmtId="171" fontId="55" fillId="0" borderId="109" xfId="0" applyNumberFormat="1" applyFont="1" applyBorder="1" applyAlignment="1">
      <alignment horizontal="center" vertical="center"/>
    </xf>
    <xf numFmtId="4" fontId="55" fillId="0" borderId="109" xfId="0" applyNumberFormat="1" applyFont="1" applyBorder="1" applyAlignment="1">
      <alignment horizontal="center" vertical="center"/>
    </xf>
    <xf numFmtId="4" fontId="55" fillId="0" borderId="109" xfId="0" applyNumberFormat="1" applyFont="1" applyBorder="1" applyAlignment="1">
      <alignment horizontal="left" vertical="center" wrapText="1"/>
    </xf>
    <xf numFmtId="0" fontId="55" fillId="0" borderId="110" xfId="0" applyFont="1" applyBorder="1" applyAlignment="1">
      <alignment horizontal="center" vertical="center"/>
    </xf>
    <xf numFmtId="0" fontId="55" fillId="0" borderId="111" xfId="0" applyFont="1" applyBorder="1" applyAlignment="1">
      <alignment horizontal="left" vertical="center" wrapText="1"/>
    </xf>
    <xf numFmtId="0" fontId="55" fillId="0" borderId="111" xfId="0" applyFont="1" applyBorder="1" applyAlignment="1">
      <alignment horizontal="center" vertical="center"/>
    </xf>
    <xf numFmtId="4" fontId="55" fillId="0" borderId="111" xfId="0" applyNumberFormat="1" applyFont="1" applyBorder="1" applyAlignment="1">
      <alignment horizontal="center" vertical="center"/>
    </xf>
    <xf numFmtId="4" fontId="58" fillId="0" borderId="0" xfId="0" applyNumberFormat="1" applyFont="1" applyAlignment="1">
      <alignment horizontal="center" vertical="center"/>
    </xf>
    <xf numFmtId="4" fontId="55" fillId="0" borderId="11" xfId="0" applyNumberFormat="1" applyFont="1" applyBorder="1" applyAlignment="1">
      <alignment horizontal="center" vertical="center" wrapText="1"/>
    </xf>
    <xf numFmtId="0" fontId="55" fillId="0" borderId="112" xfId="0" applyFont="1" applyBorder="1" applyAlignment="1">
      <alignment horizontal="center" vertical="center"/>
    </xf>
    <xf numFmtId="0" fontId="55" fillId="0" borderId="113" xfId="0" applyFont="1" applyBorder="1" applyAlignment="1">
      <alignment horizontal="left" vertical="center" wrapText="1"/>
    </xf>
    <xf numFmtId="0" fontId="55" fillId="0" borderId="113" xfId="0" applyFont="1" applyBorder="1" applyAlignment="1">
      <alignment horizontal="center" vertical="center"/>
    </xf>
    <xf numFmtId="4" fontId="55" fillId="0" borderId="113" xfId="0" applyNumberFormat="1" applyFont="1" applyBorder="1" applyAlignment="1">
      <alignment horizontal="center" vertical="center"/>
    </xf>
    <xf numFmtId="4" fontId="58" fillId="0" borderId="113" xfId="0" applyNumberFormat="1" applyFont="1" applyBorder="1" applyAlignment="1">
      <alignment horizontal="center" vertical="center"/>
    </xf>
    <xf numFmtId="4" fontId="55" fillId="0" borderId="114" xfId="0" applyNumberFormat="1" applyFont="1" applyBorder="1" applyAlignment="1">
      <alignment horizontal="center" vertical="center" wrapText="1"/>
    </xf>
    <xf numFmtId="0" fontId="55" fillId="0" borderId="0" xfId="0" applyFont="1" applyAlignment="1">
      <alignment horizontal="center" vertical="center"/>
    </xf>
    <xf numFmtId="0" fontId="55" fillId="0" borderId="0" xfId="0" applyFont="1" applyAlignment="1">
      <alignment horizontal="left" vertical="center" wrapText="1"/>
    </xf>
    <xf numFmtId="0" fontId="55" fillId="0" borderId="0" xfId="0" applyFont="1" applyAlignment="1">
      <alignment horizontal="left" vertical="center"/>
    </xf>
    <xf numFmtId="4" fontId="55" fillId="0" borderId="0" xfId="0" applyNumberFormat="1" applyFont="1" applyAlignment="1">
      <alignment horizontal="center" vertical="center"/>
    </xf>
    <xf numFmtId="4" fontId="55" fillId="0" borderId="0" xfId="0" applyNumberFormat="1" applyFont="1" applyAlignment="1">
      <alignment horizontal="center" vertical="center" wrapText="1"/>
    </xf>
    <xf numFmtId="0" fontId="51" fillId="0" borderId="10" xfId="0" applyFont="1" applyBorder="1"/>
    <xf numFmtId="0" fontId="2" fillId="0" borderId="10" xfId="0" applyFont="1" applyBorder="1" applyAlignment="1">
      <alignment vertical="center" wrapText="1"/>
    </xf>
    <xf numFmtId="0" fontId="2" fillId="2" borderId="23" xfId="0" applyFont="1" applyFill="1" applyBorder="1" applyAlignment="1">
      <alignment vertical="center" wrapText="1"/>
    </xf>
    <xf numFmtId="0" fontId="2" fillId="2" borderId="14" xfId="0" applyFont="1" applyFill="1" applyBorder="1" applyAlignment="1">
      <alignment vertical="center" wrapText="1"/>
    </xf>
    <xf numFmtId="0" fontId="2" fillId="2" borderId="17" xfId="0" applyFont="1" applyFill="1" applyBorder="1" applyAlignment="1">
      <alignment vertical="center" wrapText="1"/>
    </xf>
    <xf numFmtId="0" fontId="2" fillId="2" borderId="15" xfId="0" applyFont="1" applyFill="1" applyBorder="1" applyAlignment="1">
      <alignment vertical="center" wrapText="1"/>
    </xf>
    <xf numFmtId="14" fontId="5" fillId="0" borderId="4" xfId="0" applyNumberFormat="1" applyFont="1" applyBorder="1" applyAlignment="1">
      <alignment horizontal="center" vertical="center"/>
    </xf>
    <xf numFmtId="0" fontId="62" fillId="3" borderId="20" xfId="0" applyFont="1" applyFill="1" applyBorder="1" applyAlignment="1">
      <alignment horizontal="center" vertical="center" wrapText="1"/>
    </xf>
    <xf numFmtId="0" fontId="62" fillId="3" borderId="21" xfId="0" applyFont="1" applyFill="1" applyBorder="1" applyAlignment="1">
      <alignment horizontal="center" vertical="center"/>
    </xf>
    <xf numFmtId="0" fontId="13" fillId="3" borderId="21" xfId="0" applyFont="1" applyFill="1" applyBorder="1" applyAlignment="1">
      <alignment horizontal="center" vertical="top"/>
    </xf>
    <xf numFmtId="0" fontId="62" fillId="3" borderId="22" xfId="0" applyFont="1" applyFill="1" applyBorder="1" applyAlignment="1">
      <alignment horizontal="center" vertical="center"/>
    </xf>
    <xf numFmtId="0" fontId="4" fillId="0" borderId="8" xfId="0" applyFont="1" applyBorder="1" applyAlignment="1">
      <alignment horizontal="center" vertical="center"/>
    </xf>
    <xf numFmtId="0" fontId="4" fillId="0" borderId="4" xfId="0" applyFont="1" applyBorder="1" applyAlignment="1">
      <alignment horizontal="center" vertical="center"/>
    </xf>
    <xf numFmtId="0" fontId="10" fillId="0" borderId="13" xfId="0" applyFont="1" applyBorder="1" applyAlignment="1">
      <alignment horizontal="center" vertical="center" wrapText="1"/>
    </xf>
    <xf numFmtId="0" fontId="4" fillId="28" borderId="9" xfId="0" applyFont="1" applyFill="1" applyBorder="1" applyAlignment="1">
      <alignment horizontal="center" vertical="center"/>
    </xf>
    <xf numFmtId="183" fontId="4" fillId="28" borderId="27" xfId="0" applyNumberFormat="1" applyFont="1" applyFill="1" applyBorder="1" applyAlignment="1">
      <alignment horizontal="center" vertical="center"/>
    </xf>
    <xf numFmtId="183" fontId="4" fillId="28" borderId="4" xfId="0" applyNumberFormat="1" applyFont="1" applyFill="1" applyBorder="1" applyAlignment="1">
      <alignment horizontal="center" vertical="center"/>
    </xf>
    <xf numFmtId="0" fontId="43" fillId="2" borderId="4" xfId="0" applyFont="1" applyFill="1" applyBorder="1" applyAlignment="1">
      <alignment horizontal="center" vertical="center"/>
    </xf>
    <xf numFmtId="183" fontId="43" fillId="2" borderId="27" xfId="0" applyNumberFormat="1" applyFont="1" applyFill="1" applyBorder="1" applyAlignment="1">
      <alignment horizontal="center" vertical="center"/>
    </xf>
    <xf numFmtId="0" fontId="14" fillId="0" borderId="4" xfId="0" applyFont="1" applyBorder="1" applyAlignment="1">
      <alignment horizontal="center" vertical="center"/>
    </xf>
    <xf numFmtId="10" fontId="14" fillId="0" borderId="4" xfId="0" applyNumberFormat="1" applyFont="1" applyBorder="1" applyAlignment="1">
      <alignment horizontal="center" vertical="center"/>
    </xf>
    <xf numFmtId="0" fontId="50" fillId="0" borderId="56" xfId="0" applyFont="1" applyBorder="1" applyAlignment="1">
      <alignment horizontal="center"/>
    </xf>
    <xf numFmtId="0" fontId="48" fillId="0" borderId="4" xfId="0" applyFont="1" applyBorder="1" applyAlignment="1">
      <alignment horizontal="center"/>
    </xf>
    <xf numFmtId="0" fontId="48" fillId="0" borderId="121" xfId="0" applyFont="1" applyBorder="1" applyAlignment="1">
      <alignment horizontal="center"/>
    </xf>
    <xf numFmtId="0" fontId="48" fillId="0" borderId="56" xfId="0" applyFont="1" applyBorder="1" applyAlignment="1">
      <alignment horizontal="center"/>
    </xf>
    <xf numFmtId="10" fontId="50" fillId="0" borderId="4" xfId="0" applyNumberFormat="1" applyFont="1" applyBorder="1" applyAlignment="1">
      <alignment horizontal="center"/>
    </xf>
    <xf numFmtId="10" fontId="50" fillId="0" borderId="121" xfId="0" applyNumberFormat="1" applyFont="1" applyBorder="1" applyAlignment="1">
      <alignment horizontal="center"/>
    </xf>
    <xf numFmtId="0" fontId="48" fillId="0" borderId="62" xfId="0" applyFont="1" applyBorder="1" applyAlignment="1">
      <alignment horizontal="center"/>
    </xf>
    <xf numFmtId="10" fontId="50" fillId="0" borderId="85" xfId="0" applyNumberFormat="1" applyFont="1" applyBorder="1" applyAlignment="1">
      <alignment horizontal="center"/>
    </xf>
    <xf numFmtId="10" fontId="50" fillId="0" borderId="91" xfId="0" applyNumberFormat="1" applyFont="1" applyBorder="1" applyAlignment="1">
      <alignment horizontal="center"/>
    </xf>
    <xf numFmtId="0" fontId="4" fillId="0" borderId="0" xfId="0" applyFont="1" applyAlignment="1">
      <alignment horizontal="right"/>
    </xf>
    <xf numFmtId="10" fontId="2" fillId="0" borderId="0" xfId="0" applyNumberFormat="1" applyFont="1" applyAlignment="1">
      <alignment horizontal="left"/>
    </xf>
    <xf numFmtId="10" fontId="2" fillId="0" borderId="4" xfId="0" applyNumberFormat="1" applyFont="1" applyBorder="1" applyAlignment="1">
      <alignment horizontal="center" vertical="center"/>
    </xf>
    <xf numFmtId="0" fontId="14" fillId="0" borderId="3" xfId="0" applyFont="1" applyBorder="1" applyAlignment="1">
      <alignment horizontal="center" vertical="center"/>
    </xf>
    <xf numFmtId="10" fontId="14" fillId="0" borderId="12" xfId="0" applyNumberFormat="1" applyFont="1" applyBorder="1" applyAlignment="1">
      <alignment horizontal="center" vertical="center"/>
    </xf>
    <xf numFmtId="0" fontId="63" fillId="0" borderId="122" xfId="0" applyFont="1" applyBorder="1" applyAlignment="1">
      <alignment vertical="center"/>
    </xf>
    <xf numFmtId="0" fontId="63" fillId="0" borderId="59" xfId="0" applyFont="1" applyBorder="1" applyAlignment="1">
      <alignment vertical="center"/>
    </xf>
    <xf numFmtId="0" fontId="64" fillId="0" borderId="0" xfId="0" applyFont="1"/>
    <xf numFmtId="0" fontId="14" fillId="0" borderId="0" xfId="0" applyFont="1" applyAlignment="1">
      <alignment horizontal="left" vertical="center"/>
    </xf>
    <xf numFmtId="0" fontId="14" fillId="0" borderId="0" xfId="0" applyFont="1" applyAlignment="1">
      <alignment horizontal="left" vertical="center" wrapText="1"/>
    </xf>
    <xf numFmtId="0" fontId="4" fillId="0" borderId="0" xfId="0" applyFont="1"/>
    <xf numFmtId="0" fontId="2" fillId="0" borderId="14" xfId="0" applyFont="1" applyBorder="1" applyAlignment="1">
      <alignment vertical="center" wrapText="1"/>
    </xf>
    <xf numFmtId="0" fontId="50" fillId="0" borderId="4" xfId="0" applyFont="1" applyBorder="1" applyAlignment="1">
      <alignment vertical="center"/>
    </xf>
    <xf numFmtId="10" fontId="2" fillId="0" borderId="1" xfId="0" applyNumberFormat="1" applyFont="1" applyBorder="1" applyAlignment="1">
      <alignment horizontal="center" vertical="center"/>
    </xf>
    <xf numFmtId="10" fontId="4" fillId="0" borderId="4" xfId="0" applyNumberFormat="1" applyFont="1" applyBorder="1" applyAlignment="1">
      <alignment horizontal="center" vertical="center"/>
    </xf>
    <xf numFmtId="0" fontId="50" fillId="0" borderId="4" xfId="0" applyFont="1" applyBorder="1" applyAlignment="1">
      <alignment vertical="center" wrapText="1"/>
    </xf>
    <xf numFmtId="10" fontId="4" fillId="2" borderId="4" xfId="0" applyNumberFormat="1" applyFont="1" applyFill="1" applyBorder="1" applyAlignment="1">
      <alignment horizontal="center" vertical="center"/>
    </xf>
    <xf numFmtId="0" fontId="4" fillId="0" borderId="14" xfId="0" applyFont="1" applyBorder="1" applyAlignment="1">
      <alignment horizontal="center" vertical="center" wrapText="1"/>
    </xf>
    <xf numFmtId="0" fontId="4" fillId="0" borderId="3" xfId="0" applyFont="1" applyBorder="1" applyAlignment="1">
      <alignment vertical="center" wrapText="1"/>
    </xf>
    <xf numFmtId="0" fontId="48" fillId="30" borderId="42" xfId="0" applyFont="1" applyFill="1" applyBorder="1" applyAlignment="1">
      <alignment vertical="center"/>
    </xf>
    <xf numFmtId="17" fontId="48" fillId="30" borderId="42" xfId="0" applyNumberFormat="1" applyFont="1" applyFill="1" applyBorder="1" applyAlignment="1">
      <alignment vertical="center"/>
    </xf>
    <xf numFmtId="0" fontId="66" fillId="31" borderId="42" xfId="0" applyFont="1" applyFill="1" applyBorder="1" applyAlignment="1">
      <alignment vertical="center"/>
    </xf>
    <xf numFmtId="0" fontId="50" fillId="31" borderId="42" xfId="0" applyFont="1" applyFill="1" applyBorder="1" applyAlignment="1">
      <alignment vertical="center"/>
    </xf>
    <xf numFmtId="17" fontId="67" fillId="32" borderId="42" xfId="0" applyNumberFormat="1" applyFont="1" applyFill="1" applyBorder="1" applyAlignment="1">
      <alignment horizontal="center" vertical="center" wrapText="1"/>
    </xf>
    <xf numFmtId="0" fontId="65" fillId="30" borderId="42" xfId="0" applyFont="1" applyFill="1" applyBorder="1" applyAlignment="1">
      <alignment horizontal="center" vertical="center" wrapText="1"/>
    </xf>
    <xf numFmtId="17" fontId="67" fillId="30" borderId="42" xfId="0" applyNumberFormat="1" applyFont="1" applyFill="1" applyBorder="1" applyAlignment="1">
      <alignment vertical="center" wrapText="1"/>
    </xf>
    <xf numFmtId="0" fontId="67" fillId="30" borderId="42" xfId="0" applyFont="1" applyFill="1" applyBorder="1" applyAlignment="1">
      <alignment vertical="center" wrapText="1"/>
    </xf>
    <xf numFmtId="0" fontId="67" fillId="30" borderId="42" xfId="0" applyFont="1" applyFill="1" applyBorder="1" applyAlignment="1">
      <alignment horizontal="center" vertical="center" wrapText="1"/>
    </xf>
    <xf numFmtId="0" fontId="67" fillId="0" borderId="0" xfId="0" applyFont="1" applyAlignment="1">
      <alignment horizontal="center" vertical="center" wrapText="1"/>
    </xf>
    <xf numFmtId="0" fontId="65" fillId="0" borderId="0" xfId="0" applyFont="1" applyAlignment="1">
      <alignment horizontal="left"/>
    </xf>
    <xf numFmtId="0" fontId="65" fillId="0" borderId="0" xfId="0" applyFont="1" applyAlignment="1">
      <alignment horizontal="center"/>
    </xf>
    <xf numFmtId="0" fontId="65" fillId="0" borderId="0" xfId="0" applyFont="1" applyAlignment="1">
      <alignment horizontal="right"/>
    </xf>
    <xf numFmtId="4" fontId="65" fillId="0" borderId="0" xfId="0" applyNumberFormat="1" applyFont="1" applyAlignment="1">
      <alignment horizontal="right"/>
    </xf>
    <xf numFmtId="4" fontId="2" fillId="0" borderId="0" xfId="0" applyNumberFormat="1" applyFont="1" applyAlignment="1">
      <alignment horizontal="right"/>
    </xf>
    <xf numFmtId="0" fontId="65" fillId="30" borderId="42" xfId="0" applyFont="1" applyFill="1" applyBorder="1" applyAlignment="1">
      <alignment horizontal="center" vertical="center"/>
    </xf>
    <xf numFmtId="17" fontId="67" fillId="32" borderId="42" xfId="0" applyNumberFormat="1" applyFont="1" applyFill="1" applyBorder="1" applyAlignment="1">
      <alignment horizontal="center" vertical="center"/>
    </xf>
    <xf numFmtId="0" fontId="67" fillId="30" borderId="42" xfId="0" applyFont="1" applyFill="1" applyBorder="1" applyAlignment="1">
      <alignment vertical="center"/>
    </xf>
    <xf numFmtId="0" fontId="67" fillId="30" borderId="42" xfId="0" applyFont="1" applyFill="1" applyBorder="1" applyAlignment="1">
      <alignment horizontal="center" vertical="center"/>
    </xf>
    <xf numFmtId="10" fontId="13" fillId="0" borderId="0" xfId="0" applyNumberFormat="1" applyFont="1" applyAlignment="1">
      <alignment horizontal="center" vertical="center"/>
    </xf>
    <xf numFmtId="10" fontId="0" fillId="0" borderId="0" xfId="0" applyNumberFormat="1"/>
    <xf numFmtId="0" fontId="1" fillId="0" borderId="0" xfId="0" applyFont="1"/>
    <xf numFmtId="0" fontId="2" fillId="0" borderId="99" xfId="0" applyFont="1" applyBorder="1"/>
    <xf numFmtId="0" fontId="0" fillId="0" borderId="99" xfId="0" applyBorder="1"/>
    <xf numFmtId="0" fontId="73" fillId="33" borderId="99" xfId="1" applyFont="1" applyFill="1" applyBorder="1" applyAlignment="1">
      <alignment wrapText="1"/>
    </xf>
    <xf numFmtId="0" fontId="73" fillId="33" borderId="103" xfId="1" applyFont="1" applyFill="1" applyBorder="1" applyAlignment="1">
      <alignment wrapText="1"/>
    </xf>
    <xf numFmtId="0" fontId="73" fillId="33" borderId="99" xfId="1" applyFont="1" applyFill="1" applyBorder="1" applyAlignment="1">
      <alignment horizontal="left" wrapText="1"/>
    </xf>
    <xf numFmtId="0" fontId="73" fillId="33" borderId="99" xfId="1" applyFont="1" applyFill="1" applyBorder="1" applyAlignment="1">
      <alignment horizontal="center" wrapText="1"/>
    </xf>
    <xf numFmtId="4" fontId="2" fillId="3" borderId="1" xfId="0" applyNumberFormat="1" applyFont="1" applyFill="1" applyBorder="1" applyAlignment="1">
      <alignment horizontal="left" vertical="center" wrapText="1"/>
    </xf>
    <xf numFmtId="0" fontId="3" fillId="0" borderId="2" xfId="0" applyFont="1" applyBorder="1"/>
    <xf numFmtId="0" fontId="3" fillId="0" borderId="3" xfId="0" applyFont="1" applyBorder="1"/>
    <xf numFmtId="0" fontId="2" fillId="2" borderId="38" xfId="0" applyFont="1" applyFill="1" applyBorder="1" applyAlignment="1">
      <alignment horizontal="center" vertical="center" wrapText="1"/>
    </xf>
    <xf numFmtId="0" fontId="3" fillId="0" borderId="103" xfId="0" applyFont="1" applyBorder="1"/>
    <xf numFmtId="0" fontId="3" fillId="0" borderId="37" xfId="0" applyFont="1" applyBorder="1"/>
    <xf numFmtId="14" fontId="5" fillId="0" borderId="1" xfId="0" applyNumberFormat="1" applyFont="1" applyBorder="1" applyAlignment="1">
      <alignment horizontal="center" vertical="center"/>
    </xf>
    <xf numFmtId="0" fontId="2" fillId="2" borderId="1" xfId="0" applyFont="1" applyFill="1" applyBorder="1" applyAlignment="1">
      <alignment horizontal="center" vertical="center" wrapText="1"/>
    </xf>
    <xf numFmtId="0" fontId="4" fillId="0" borderId="1" xfId="0" applyFont="1" applyBorder="1" applyAlignment="1">
      <alignment horizontal="center" vertical="center"/>
    </xf>
    <xf numFmtId="0" fontId="5" fillId="0" borderId="1" xfId="0" applyFont="1" applyBorder="1" applyAlignment="1">
      <alignment horizontal="center" vertical="center"/>
    </xf>
    <xf numFmtId="0" fontId="7" fillId="0" borderId="12" xfId="0" applyFont="1" applyBorder="1" applyAlignment="1">
      <alignment horizontal="center" vertical="center" wrapText="1"/>
    </xf>
    <xf numFmtId="0" fontId="3" fillId="0" borderId="13" xfId="0" applyFont="1" applyBorder="1"/>
    <xf numFmtId="0" fontId="7" fillId="0" borderId="7" xfId="0" applyFont="1" applyBorder="1" applyAlignment="1">
      <alignment horizontal="center" vertical="center" wrapText="1"/>
    </xf>
    <xf numFmtId="0" fontId="3" fillId="0" borderId="16" xfId="0" applyFont="1" applyBorder="1"/>
    <xf numFmtId="0" fontId="3" fillId="0" borderId="8" xfId="0" applyFont="1" applyBorder="1"/>
    <xf numFmtId="0" fontId="3" fillId="0" borderId="14" xfId="0" applyFont="1" applyBorder="1"/>
    <xf numFmtId="0" fontId="3" fillId="0" borderId="17" xfId="0" applyFont="1" applyBorder="1"/>
    <xf numFmtId="0" fontId="3" fillId="0" borderId="15" xfId="0" applyFont="1" applyBorder="1"/>
    <xf numFmtId="164" fontId="7" fillId="0" borderId="7" xfId="0" applyNumberFormat="1" applyFont="1" applyBorder="1" applyAlignment="1">
      <alignment horizontal="center" vertical="center" wrapText="1"/>
    </xf>
    <xf numFmtId="164" fontId="7" fillId="0" borderId="12" xfId="0" applyNumberFormat="1" applyFont="1" applyBorder="1" applyAlignment="1">
      <alignment horizontal="center" vertical="center" wrapText="1"/>
    </xf>
    <xf numFmtId="0" fontId="4" fillId="3" borderId="1" xfId="0" applyFont="1" applyFill="1" applyBorder="1" applyAlignment="1">
      <alignment horizontal="center" vertical="center"/>
    </xf>
    <xf numFmtId="49" fontId="2" fillId="2"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3" fillId="0" borderId="6" xfId="0" applyFont="1" applyBorder="1"/>
    <xf numFmtId="0" fontId="4" fillId="3" borderId="12" xfId="0" applyFont="1" applyFill="1" applyBorder="1" applyAlignment="1">
      <alignment horizontal="center" vertical="center"/>
    </xf>
    <xf numFmtId="0" fontId="6" fillId="4" borderId="1" xfId="0" applyFont="1" applyFill="1" applyBorder="1" applyAlignment="1">
      <alignment horizontal="center" vertical="center" wrapText="1"/>
    </xf>
    <xf numFmtId="0" fontId="73" fillId="33" borderId="103" xfId="1" applyFont="1" applyFill="1" applyBorder="1" applyAlignment="1">
      <alignment horizontal="center" wrapText="1"/>
    </xf>
    <xf numFmtId="0" fontId="2" fillId="0" borderId="1" xfId="0" applyFont="1" applyBorder="1" applyAlignment="1">
      <alignment horizontal="left" vertical="center" wrapText="1"/>
    </xf>
    <xf numFmtId="0" fontId="2" fillId="0" borderId="1" xfId="0" applyFont="1" applyBorder="1" applyAlignment="1">
      <alignment horizontal="center" vertical="center" wrapText="1"/>
    </xf>
    <xf numFmtId="0" fontId="4" fillId="3" borderId="12" xfId="0" applyFont="1" applyFill="1" applyBorder="1" applyAlignment="1">
      <alignment horizontal="center" vertical="center" wrapText="1"/>
    </xf>
    <xf numFmtId="0" fontId="4" fillId="0" borderId="1" xfId="0" applyFont="1" applyBorder="1" applyAlignment="1">
      <alignment horizontal="left" vertical="center" wrapText="1"/>
    </xf>
    <xf numFmtId="164" fontId="4" fillId="5" borderId="12" xfId="0" applyNumberFormat="1" applyFont="1" applyFill="1" applyBorder="1" applyAlignment="1">
      <alignment horizontal="center" vertical="center" wrapText="1"/>
    </xf>
    <xf numFmtId="0" fontId="4" fillId="6" borderId="1" xfId="0" applyFont="1" applyFill="1" applyBorder="1" applyAlignment="1">
      <alignment horizontal="left" vertical="center" wrapText="1"/>
    </xf>
    <xf numFmtId="0" fontId="4" fillId="6" borderId="29" xfId="0" applyFont="1" applyFill="1" applyBorder="1" applyAlignment="1">
      <alignment horizontal="left" vertical="center" wrapText="1"/>
    </xf>
    <xf numFmtId="0" fontId="3" fillId="0" borderId="30" xfId="0" applyFont="1" applyBorder="1"/>
    <xf numFmtId="0" fontId="3" fillId="0" borderId="31" xfId="0" applyFont="1" applyBorder="1"/>
    <xf numFmtId="0" fontId="7" fillId="0" borderId="1" xfId="0" applyFont="1" applyBorder="1" applyAlignment="1">
      <alignment horizontal="center" vertical="center"/>
    </xf>
    <xf numFmtId="0" fontId="4" fillId="5" borderId="12" xfId="0" applyFont="1" applyFill="1" applyBorder="1" applyAlignment="1">
      <alignment horizontal="center" vertical="center" wrapText="1"/>
    </xf>
    <xf numFmtId="0" fontId="4" fillId="5" borderId="1" xfId="0" applyFont="1" applyFill="1" applyBorder="1" applyAlignment="1">
      <alignment horizontal="center" vertical="center" wrapText="1"/>
    </xf>
    <xf numFmtId="2" fontId="4" fillId="5" borderId="12" xfId="0" applyNumberFormat="1" applyFont="1" applyFill="1" applyBorder="1" applyAlignment="1">
      <alignment horizontal="center" vertical="center" wrapText="1"/>
    </xf>
    <xf numFmtId="164" fontId="4" fillId="5" borderId="24" xfId="0" applyNumberFormat="1" applyFont="1" applyFill="1" applyBorder="1" applyAlignment="1">
      <alignment horizontal="center" vertical="center" wrapText="1"/>
    </xf>
    <xf numFmtId="0" fontId="3" fillId="0" borderId="25" xfId="0" applyFont="1" applyBorder="1"/>
    <xf numFmtId="164" fontId="4" fillId="5" borderId="26" xfId="0" applyNumberFormat="1" applyFont="1" applyFill="1" applyBorder="1" applyAlignment="1">
      <alignment horizontal="center" vertical="center" wrapText="1"/>
    </xf>
    <xf numFmtId="0" fontId="3" fillId="0" borderId="28" xfId="0" applyFont="1" applyBorder="1"/>
    <xf numFmtId="0" fontId="54" fillId="10" borderId="24" xfId="0" applyFont="1" applyFill="1" applyBorder="1" applyAlignment="1">
      <alignment horizontal="left" vertical="center"/>
    </xf>
    <xf numFmtId="0" fontId="3" fillId="0" borderId="102" xfId="0" applyFont="1" applyBorder="1"/>
    <xf numFmtId="0" fontId="48" fillId="10" borderId="29" xfId="0" applyFont="1" applyFill="1" applyBorder="1" applyAlignment="1">
      <alignment horizontal="left" vertical="center" wrapText="1"/>
    </xf>
    <xf numFmtId="0" fontId="58" fillId="3" borderId="29" xfId="0" applyFont="1" applyFill="1" applyBorder="1" applyAlignment="1">
      <alignment horizontal="center" vertical="center"/>
    </xf>
    <xf numFmtId="0" fontId="3" fillId="0" borderId="57" xfId="0" applyFont="1" applyBorder="1"/>
    <xf numFmtId="0" fontId="58" fillId="3" borderId="1" xfId="0" applyFont="1" applyFill="1" applyBorder="1" applyAlignment="1">
      <alignment horizontal="right" vertical="center"/>
    </xf>
    <xf numFmtId="0" fontId="58" fillId="3" borderId="1" xfId="0" applyFont="1" applyFill="1" applyBorder="1" applyAlignment="1">
      <alignment horizontal="center" vertical="center"/>
    </xf>
    <xf numFmtId="0" fontId="58" fillId="2" borderId="1" xfId="0" applyFont="1" applyFill="1" applyBorder="1" applyAlignment="1">
      <alignment horizontal="right" vertical="center"/>
    </xf>
    <xf numFmtId="0" fontId="3" fillId="0" borderId="61" xfId="0" applyFont="1" applyBorder="1"/>
    <xf numFmtId="0" fontId="42" fillId="10" borderId="29" xfId="0" applyFont="1" applyFill="1" applyBorder="1" applyAlignment="1">
      <alignment horizontal="left" vertical="center" wrapText="1"/>
    </xf>
    <xf numFmtId="0" fontId="58" fillId="3" borderId="14" xfId="0" applyFont="1" applyFill="1" applyBorder="1" applyAlignment="1">
      <alignment horizontal="right"/>
    </xf>
    <xf numFmtId="0" fontId="58" fillId="3" borderId="14" xfId="0" applyFont="1" applyFill="1" applyBorder="1" applyAlignment="1">
      <alignment horizontal="center"/>
    </xf>
    <xf numFmtId="0" fontId="58" fillId="2" borderId="14" xfId="0" applyFont="1" applyFill="1" applyBorder="1" applyAlignment="1">
      <alignment horizontal="right"/>
    </xf>
    <xf numFmtId="0" fontId="3" fillId="0" borderId="59" xfId="0" applyFont="1" applyBorder="1"/>
    <xf numFmtId="0" fontId="54" fillId="10" borderId="16" xfId="0" applyFont="1" applyFill="1" applyBorder="1"/>
    <xf numFmtId="0" fontId="54" fillId="10" borderId="0" xfId="0" applyFont="1" applyFill="1"/>
    <xf numFmtId="0" fontId="0" fillId="0" borderId="0" xfId="0"/>
    <xf numFmtId="0" fontId="3" fillId="0" borderId="11" xfId="0" applyFont="1" applyBorder="1"/>
    <xf numFmtId="0" fontId="56" fillId="10" borderId="17" xfId="0" applyFont="1" applyFill="1" applyBorder="1" applyAlignment="1">
      <alignment wrapText="1"/>
    </xf>
    <xf numFmtId="180" fontId="58" fillId="3" borderId="14" xfId="0" applyNumberFormat="1" applyFont="1" applyFill="1" applyBorder="1" applyAlignment="1">
      <alignment horizontal="center"/>
    </xf>
    <xf numFmtId="0" fontId="42" fillId="10" borderId="17" xfId="0" applyFont="1" applyFill="1" applyBorder="1" applyAlignment="1">
      <alignment wrapText="1"/>
    </xf>
    <xf numFmtId="4" fontId="48" fillId="10" borderId="29" xfId="0" applyNumberFormat="1" applyFont="1" applyFill="1" applyBorder="1" applyAlignment="1">
      <alignment horizontal="left" vertical="center" wrapText="1"/>
    </xf>
    <xf numFmtId="4" fontId="58" fillId="3" borderId="14" xfId="0" applyNumberFormat="1" applyFont="1" applyFill="1" applyBorder="1" applyAlignment="1">
      <alignment horizontal="center"/>
    </xf>
    <xf numFmtId="0" fontId="2" fillId="0" borderId="1" xfId="0" applyFont="1" applyBorder="1" applyAlignment="1">
      <alignment horizontal="center" vertical="center"/>
    </xf>
    <xf numFmtId="4" fontId="54" fillId="10" borderId="16" xfId="0" applyNumberFormat="1" applyFont="1" applyFill="1" applyBorder="1"/>
    <xf numFmtId="179" fontId="56" fillId="10" borderId="17" xfId="0" applyNumberFormat="1" applyFont="1" applyFill="1" applyBorder="1" applyAlignment="1">
      <alignment wrapText="1"/>
    </xf>
    <xf numFmtId="4" fontId="58" fillId="3" borderId="14" xfId="0" applyNumberFormat="1" applyFont="1" applyFill="1" applyBorder="1" applyAlignment="1">
      <alignment horizontal="right"/>
    </xf>
    <xf numFmtId="4" fontId="58" fillId="2" borderId="14" xfId="0" applyNumberFormat="1" applyFont="1" applyFill="1" applyBorder="1" applyAlignment="1">
      <alignment horizontal="right"/>
    </xf>
    <xf numFmtId="14" fontId="2" fillId="0" borderId="1" xfId="0" applyNumberFormat="1" applyFont="1" applyBorder="1" applyAlignment="1">
      <alignment horizontal="center" vertical="center"/>
    </xf>
    <xf numFmtId="0" fontId="19" fillId="0" borderId="1" xfId="0" applyFont="1" applyBorder="1" applyAlignment="1">
      <alignment horizontal="center" vertical="center" wrapText="1"/>
    </xf>
    <xf numFmtId="0" fontId="42" fillId="5" borderId="96" xfId="0" applyFont="1" applyFill="1" applyBorder="1" applyAlignment="1">
      <alignment horizontal="left" vertical="center" wrapText="1"/>
    </xf>
    <xf numFmtId="0" fontId="3" fillId="0" borderId="97" xfId="0" applyFont="1" applyBorder="1"/>
    <xf numFmtId="0" fontId="50" fillId="5" borderId="92" xfId="0" applyFont="1" applyFill="1" applyBorder="1" applyAlignment="1">
      <alignment horizontal="right" vertical="center" wrapText="1"/>
    </xf>
    <xf numFmtId="0" fontId="3" fillId="0" borderId="93" xfId="0" applyFont="1" applyBorder="1"/>
    <xf numFmtId="0" fontId="50" fillId="27" borderId="96" xfId="0" applyFont="1" applyFill="1" applyBorder="1" applyAlignment="1">
      <alignment horizontal="left" vertical="center" wrapText="1"/>
    </xf>
    <xf numFmtId="0" fontId="50" fillId="8" borderId="96" xfId="0" applyFont="1" applyFill="1" applyBorder="1" applyAlignment="1">
      <alignment horizontal="left" vertical="center" wrapText="1"/>
    </xf>
    <xf numFmtId="0" fontId="49" fillId="26" borderId="96" xfId="0" applyFont="1" applyFill="1" applyBorder="1" applyAlignment="1">
      <alignment horizontal="left" vertical="center" wrapText="1"/>
    </xf>
    <xf numFmtId="0" fontId="42" fillId="5" borderId="92" xfId="0" applyFont="1" applyFill="1" applyBorder="1" applyAlignment="1">
      <alignment horizontal="center" vertical="center" wrapText="1"/>
    </xf>
    <xf numFmtId="0" fontId="3" fillId="0" borderId="94" xfId="0" applyFont="1" applyBorder="1"/>
    <xf numFmtId="0" fontId="42" fillId="5" borderId="92" xfId="0" applyFont="1" applyFill="1" applyBorder="1" applyAlignment="1">
      <alignment horizontal="left" vertical="center" wrapText="1"/>
    </xf>
    <xf numFmtId="0" fontId="48" fillId="5" borderId="92" xfId="0" applyFont="1" applyFill="1" applyBorder="1" applyAlignment="1">
      <alignment horizontal="left" vertical="center" wrapText="1"/>
    </xf>
    <xf numFmtId="0" fontId="50" fillId="27" borderId="0" xfId="0" applyFont="1" applyFill="1" applyAlignment="1">
      <alignment horizontal="left" vertical="center" wrapText="1"/>
    </xf>
    <xf numFmtId="0" fontId="2" fillId="0" borderId="0" xfId="0" applyFont="1" applyAlignment="1">
      <alignment horizontal="center" vertical="center" wrapText="1"/>
    </xf>
    <xf numFmtId="0" fontId="2" fillId="2" borderId="60" xfId="0" applyFont="1" applyFill="1" applyBorder="1" applyAlignment="1">
      <alignment vertical="center" wrapText="1"/>
    </xf>
    <xf numFmtId="0" fontId="6" fillId="13" borderId="60" xfId="0" applyFont="1" applyFill="1" applyBorder="1" applyAlignment="1">
      <alignment horizontal="center" vertical="center" wrapText="1"/>
    </xf>
    <xf numFmtId="0" fontId="10" fillId="0" borderId="60" xfId="0" applyFont="1" applyBorder="1" applyAlignment="1">
      <alignment horizontal="center" vertical="center"/>
    </xf>
    <xf numFmtId="0" fontId="41" fillId="0" borderId="63" xfId="0" applyFont="1" applyBorder="1" applyAlignment="1">
      <alignment horizontal="left" vertical="center" wrapText="1"/>
    </xf>
    <xf numFmtId="0" fontId="3" fillId="0" borderId="64" xfId="0" applyFont="1" applyBorder="1"/>
    <xf numFmtId="172" fontId="41" fillId="0" borderId="63" xfId="0" applyNumberFormat="1" applyFont="1" applyBorder="1" applyAlignment="1">
      <alignment horizontal="center" vertical="center"/>
    </xf>
    <xf numFmtId="0" fontId="3" fillId="0" borderId="65" xfId="0" applyFont="1" applyBorder="1"/>
    <xf numFmtId="0" fontId="3" fillId="0" borderId="66" xfId="0" applyFont="1" applyBorder="1"/>
    <xf numFmtId="172" fontId="4" fillId="3" borderId="1" xfId="0" applyNumberFormat="1" applyFont="1" applyFill="1" applyBorder="1" applyAlignment="1">
      <alignment horizontal="center" vertical="center"/>
    </xf>
    <xf numFmtId="0" fontId="2" fillId="0" borderId="0" xfId="0" applyFont="1" applyAlignment="1">
      <alignment horizontal="center" vertical="center"/>
    </xf>
    <xf numFmtId="0" fontId="3" fillId="0" borderId="58" xfId="0" applyFont="1" applyBorder="1"/>
    <xf numFmtId="0" fontId="2" fillId="0" borderId="54" xfId="0" applyFont="1" applyBorder="1" applyAlignment="1">
      <alignment horizontal="center" vertical="center" wrapText="1"/>
    </xf>
    <xf numFmtId="0" fontId="3" fillId="0" borderId="54" xfId="0" applyFont="1" applyBorder="1"/>
    <xf numFmtId="0" fontId="3" fillId="0" borderId="55" xfId="0" applyFont="1" applyBorder="1"/>
    <xf numFmtId="0" fontId="4" fillId="0" borderId="1" xfId="0" applyFont="1" applyBorder="1" applyAlignment="1">
      <alignment vertical="center" wrapText="1"/>
    </xf>
    <xf numFmtId="0" fontId="2" fillId="0" borderId="17" xfId="0" applyFont="1" applyBorder="1" applyAlignment="1">
      <alignment horizontal="center" vertical="center"/>
    </xf>
    <xf numFmtId="17" fontId="2" fillId="0" borderId="1" xfId="0" applyNumberFormat="1" applyFont="1" applyBorder="1" applyAlignment="1">
      <alignment horizontal="center" vertical="center" wrapText="1"/>
    </xf>
    <xf numFmtId="0" fontId="2" fillId="0" borderId="50" xfId="0" applyFont="1" applyBorder="1" applyAlignment="1">
      <alignment vertical="center" wrapText="1"/>
    </xf>
    <xf numFmtId="0" fontId="3" fillId="0" borderId="51" xfId="0" applyFont="1" applyBorder="1"/>
    <xf numFmtId="0" fontId="4" fillId="3" borderId="52" xfId="0" applyFont="1" applyFill="1" applyBorder="1" applyAlignment="1">
      <alignment horizontal="center" wrapText="1"/>
    </xf>
    <xf numFmtId="0" fontId="3" fillId="0" borderId="53" xfId="0" applyFont="1" applyBorder="1"/>
    <xf numFmtId="0" fontId="2" fillId="0" borderId="1" xfId="0" applyFont="1" applyBorder="1" applyAlignment="1">
      <alignment vertical="center" wrapText="1"/>
    </xf>
    <xf numFmtId="0" fontId="2" fillId="3" borderId="29" xfId="0" applyFont="1" applyFill="1" applyBorder="1" applyAlignment="1">
      <alignment horizontal="center" vertical="center" wrapText="1"/>
    </xf>
    <xf numFmtId="0" fontId="2" fillId="0" borderId="2" xfId="0" applyFont="1" applyBorder="1" applyAlignment="1">
      <alignment horizontal="center" vertical="center"/>
    </xf>
    <xf numFmtId="0" fontId="7" fillId="16" borderId="79" xfId="0" applyFont="1" applyFill="1" applyBorder="1" applyAlignment="1">
      <alignment horizontal="center" vertical="center" wrapText="1"/>
    </xf>
    <xf numFmtId="0" fontId="3" fillId="0" borderId="81" xfId="0" applyFont="1" applyBorder="1"/>
    <xf numFmtId="0" fontId="3" fillId="0" borderId="86" xfId="0" applyFont="1" applyBorder="1"/>
    <xf numFmtId="0" fontId="5" fillId="0" borderId="88" xfId="0" applyFont="1" applyBorder="1" applyAlignment="1">
      <alignment horizontal="right" vertical="center" wrapText="1"/>
    </xf>
    <xf numFmtId="0" fontId="4" fillId="0" borderId="60" xfId="0" applyFont="1" applyBorder="1" applyAlignment="1">
      <alignment horizontal="right" vertical="center" wrapText="1"/>
    </xf>
    <xf numFmtId="174" fontId="4" fillId="0" borderId="8" xfId="0" applyNumberFormat="1" applyFont="1" applyBorder="1" applyAlignment="1">
      <alignment horizontal="center" vertical="center" wrapText="1"/>
    </xf>
    <xf numFmtId="0" fontId="3" fillId="0" borderId="90" xfId="0" applyFont="1" applyBorder="1"/>
    <xf numFmtId="0" fontId="4" fillId="0" borderId="89" xfId="0" applyFont="1" applyBorder="1" applyAlignment="1">
      <alignment horizontal="right" vertical="center" wrapText="1"/>
    </xf>
    <xf numFmtId="174" fontId="4" fillId="23" borderId="8" xfId="0" applyNumberFormat="1" applyFont="1" applyFill="1" applyBorder="1" applyAlignment="1">
      <alignment horizontal="center" vertical="center" wrapText="1"/>
    </xf>
    <xf numFmtId="0" fontId="7" fillId="16" borderId="74" xfId="0" applyFont="1" applyFill="1" applyBorder="1" applyAlignment="1">
      <alignment horizontal="center" vertical="center" wrapText="1"/>
    </xf>
    <xf numFmtId="0" fontId="3" fillId="0" borderId="80" xfId="0" applyFont="1" applyBorder="1"/>
    <xf numFmtId="0" fontId="3" fillId="0" borderId="83" xfId="0" applyFont="1" applyBorder="1"/>
    <xf numFmtId="0" fontId="7" fillId="16" borderId="75" xfId="0" applyFont="1" applyFill="1" applyBorder="1" applyAlignment="1">
      <alignment horizontal="center" vertical="center" wrapText="1"/>
    </xf>
    <xf numFmtId="0" fontId="3" fillId="0" borderId="39" xfId="0" applyFont="1" applyBorder="1"/>
    <xf numFmtId="0" fontId="3" fillId="0" borderId="84" xfId="0" applyFont="1" applyBorder="1"/>
    <xf numFmtId="164" fontId="7" fillId="14" borderId="76" xfId="0" applyNumberFormat="1" applyFont="1" applyFill="1" applyBorder="1" applyAlignment="1">
      <alignment horizontal="center" vertical="center" wrapText="1"/>
    </xf>
    <xf numFmtId="164" fontId="7" fillId="16" borderId="77" xfId="0" applyNumberFormat="1" applyFont="1" applyFill="1" applyBorder="1" applyAlignment="1">
      <alignment horizontal="center" vertical="center" wrapText="1"/>
    </xf>
    <xf numFmtId="0" fontId="3" fillId="0" borderId="78" xfId="0" applyFont="1" applyBorder="1"/>
    <xf numFmtId="0" fontId="6" fillId="12" borderId="71" xfId="0" applyFont="1" applyFill="1" applyBorder="1" applyAlignment="1">
      <alignment horizontal="center" vertical="center" wrapText="1"/>
    </xf>
    <xf numFmtId="0" fontId="3" fillId="0" borderId="72" xfId="0" applyFont="1" applyBorder="1"/>
    <xf numFmtId="0" fontId="3" fillId="0" borderId="73" xfId="0" applyFont="1" applyBorder="1"/>
    <xf numFmtId="0" fontId="54" fillId="10" borderId="103" xfId="0" applyFont="1" applyFill="1" applyBorder="1"/>
    <xf numFmtId="0" fontId="42" fillId="10" borderId="29" xfId="0" applyFont="1" applyFill="1" applyBorder="1" applyAlignment="1">
      <alignment vertical="center" wrapText="1"/>
    </xf>
    <xf numFmtId="0" fontId="42" fillId="10" borderId="105" xfId="0" applyFont="1" applyFill="1" applyBorder="1" applyAlignment="1">
      <alignment vertical="center" wrapText="1"/>
    </xf>
    <xf numFmtId="180" fontId="58" fillId="3" borderId="29" xfId="0" applyNumberFormat="1" applyFont="1" applyFill="1" applyBorder="1" applyAlignment="1">
      <alignment horizontal="center"/>
    </xf>
    <xf numFmtId="0" fontId="58" fillId="3" borderId="29" xfId="0" applyFont="1" applyFill="1" applyBorder="1" applyAlignment="1">
      <alignment horizontal="right"/>
    </xf>
    <xf numFmtId="0" fontId="58" fillId="2" borderId="29" xfId="0" applyFont="1" applyFill="1" applyBorder="1" applyAlignment="1">
      <alignment horizontal="right"/>
    </xf>
    <xf numFmtId="0" fontId="3" fillId="0" borderId="106" xfId="0" applyFont="1" applyBorder="1"/>
    <xf numFmtId="0" fontId="54" fillId="10" borderId="92" xfId="0" applyFont="1" applyFill="1" applyBorder="1"/>
    <xf numFmtId="0" fontId="3" fillId="0" borderId="104" xfId="0" applyFont="1" applyBorder="1"/>
    <xf numFmtId="0" fontId="42" fillId="10" borderId="105" xfId="0" applyFont="1" applyFill="1" applyBorder="1" applyAlignment="1">
      <alignment wrapText="1"/>
    </xf>
    <xf numFmtId="0" fontId="48" fillId="10" borderId="29" xfId="0" applyFont="1" applyFill="1" applyBorder="1" applyAlignment="1">
      <alignment vertical="center" wrapText="1"/>
    </xf>
    <xf numFmtId="0" fontId="19" fillId="4" borderId="1" xfId="0" applyFont="1" applyFill="1" applyBorder="1" applyAlignment="1">
      <alignment horizontal="center" vertical="center" wrapText="1"/>
    </xf>
    <xf numFmtId="0" fontId="48" fillId="10" borderId="29" xfId="0" applyFont="1" applyFill="1" applyBorder="1" applyAlignment="1">
      <alignment horizontal="left" vertical="top" wrapText="1"/>
    </xf>
    <xf numFmtId="0" fontId="50" fillId="0" borderId="1" xfId="0" applyFont="1" applyBorder="1" applyAlignment="1">
      <alignment horizontal="left" vertical="center" wrapText="1"/>
    </xf>
    <xf numFmtId="0" fontId="58" fillId="3" borderId="12" xfId="0" applyFont="1" applyFill="1" applyBorder="1" applyAlignment="1">
      <alignment horizontal="center" vertical="center"/>
    </xf>
    <xf numFmtId="0" fontId="58" fillId="3" borderId="12" xfId="0" applyFont="1" applyFill="1" applyBorder="1" applyAlignment="1">
      <alignment horizontal="left" vertical="center" wrapText="1"/>
    </xf>
    <xf numFmtId="0" fontId="48" fillId="3" borderId="1" xfId="0" applyFont="1" applyFill="1" applyBorder="1" applyAlignment="1">
      <alignment horizontal="center" vertical="center"/>
    </xf>
    <xf numFmtId="4" fontId="58" fillId="3" borderId="12" xfId="0" applyNumberFormat="1" applyFont="1" applyFill="1" applyBorder="1" applyAlignment="1">
      <alignment horizontal="center" vertical="center" wrapText="1"/>
    </xf>
    <xf numFmtId="0" fontId="2" fillId="2" borderId="24" xfId="0" applyFont="1" applyFill="1" applyBorder="1" applyAlignment="1">
      <alignment horizontal="center" vertical="center" wrapText="1"/>
    </xf>
    <xf numFmtId="0" fontId="14" fillId="0" borderId="1" xfId="0" applyFont="1" applyBorder="1" applyAlignment="1">
      <alignment horizontal="left" vertical="center" wrapText="1"/>
    </xf>
    <xf numFmtId="0" fontId="2" fillId="0" borderId="16" xfId="0" applyFont="1" applyBorder="1" applyAlignment="1">
      <alignment horizontal="center"/>
    </xf>
    <xf numFmtId="0" fontId="2" fillId="0" borderId="0" xfId="0" applyFont="1" applyAlignment="1">
      <alignment horizontal="center"/>
    </xf>
    <xf numFmtId="0" fontId="4" fillId="28" borderId="1" xfId="0" applyFont="1" applyFill="1" applyBorder="1" applyAlignment="1">
      <alignment horizontal="left" vertical="center" wrapText="1"/>
    </xf>
    <xf numFmtId="0" fontId="43" fillId="2" borderId="1" xfId="0" applyFont="1" applyFill="1" applyBorder="1" applyAlignment="1">
      <alignment horizontal="left" vertical="center" wrapText="1"/>
    </xf>
    <xf numFmtId="0" fontId="63" fillId="0" borderId="7" xfId="0" applyFont="1" applyBorder="1" applyAlignment="1">
      <alignment horizontal="right" vertical="center"/>
    </xf>
    <xf numFmtId="0" fontId="63" fillId="0" borderId="2" xfId="0" applyFont="1" applyBorder="1" applyAlignment="1">
      <alignment horizontal="center" vertical="center"/>
    </xf>
    <xf numFmtId="0" fontId="4" fillId="0" borderId="0" xfId="0" applyFont="1" applyAlignment="1">
      <alignment horizontal="center"/>
    </xf>
    <xf numFmtId="0" fontId="48" fillId="3" borderId="116" xfId="0" applyFont="1" applyFill="1" applyBorder="1" applyAlignment="1">
      <alignment horizontal="center" vertical="center" wrapText="1"/>
    </xf>
    <xf numFmtId="0" fontId="3" fillId="0" borderId="117" xfId="0" applyFont="1" applyBorder="1"/>
    <xf numFmtId="0" fontId="3" fillId="0" borderId="118" xfId="0" applyFont="1" applyBorder="1"/>
    <xf numFmtId="0" fontId="3" fillId="0" borderId="100" xfId="0" applyFont="1" applyBorder="1"/>
    <xf numFmtId="0" fontId="48" fillId="0" borderId="119" xfId="0" applyFont="1" applyBorder="1" applyAlignment="1">
      <alignment horizontal="center"/>
    </xf>
    <xf numFmtId="0" fontId="3" fillId="0" borderId="120" xfId="0" applyFont="1" applyBorder="1"/>
    <xf numFmtId="183" fontId="14" fillId="23" borderId="12" xfId="0" applyNumberFormat="1" applyFont="1" applyFill="1" applyBorder="1" applyAlignment="1">
      <alignment horizontal="center" vertical="center" wrapText="1"/>
    </xf>
    <xf numFmtId="10" fontId="10" fillId="0" borderId="123" xfId="0" applyNumberFormat="1" applyFont="1" applyBorder="1" applyAlignment="1">
      <alignment horizontal="center" vertical="center"/>
    </xf>
    <xf numFmtId="0" fontId="3" fillId="0" borderId="124" xfId="0" applyFont="1" applyBorder="1"/>
    <xf numFmtId="4" fontId="14" fillId="0" borderId="16" xfId="0" applyNumberFormat="1" applyFont="1" applyBorder="1" applyAlignment="1">
      <alignment horizontal="center" vertical="center" wrapText="1"/>
    </xf>
    <xf numFmtId="0" fontId="62" fillId="3" borderId="24" xfId="0" applyFont="1" applyFill="1" applyBorder="1" applyAlignment="1">
      <alignment horizontal="center" vertical="center" wrapText="1"/>
    </xf>
    <xf numFmtId="0" fontId="19" fillId="4" borderId="115" xfId="0" applyFont="1" applyFill="1" applyBorder="1" applyAlignment="1">
      <alignment horizontal="center" vertical="center" wrapText="1"/>
    </xf>
    <xf numFmtId="0" fontId="4" fillId="0" borderId="2" xfId="0" applyFont="1" applyBorder="1" applyAlignment="1">
      <alignment horizontal="left" vertical="center" wrapText="1"/>
    </xf>
    <xf numFmtId="0" fontId="2" fillId="2" borderId="29" xfId="0" applyFont="1" applyFill="1" applyBorder="1" applyAlignment="1">
      <alignment horizontal="center" vertical="center" wrapText="1"/>
    </xf>
    <xf numFmtId="0" fontId="10" fillId="3" borderId="1" xfId="0" applyFont="1" applyFill="1" applyBorder="1" applyAlignment="1">
      <alignment horizontal="center" vertical="center"/>
    </xf>
    <xf numFmtId="0" fontId="4" fillId="23" borderId="12" xfId="0" applyFont="1" applyFill="1" applyBorder="1" applyAlignment="1">
      <alignment horizontal="center" vertical="center"/>
    </xf>
    <xf numFmtId="0" fontId="4" fillId="23" borderId="12" xfId="0" applyFont="1" applyFill="1" applyBorder="1" applyAlignment="1">
      <alignment horizontal="center" vertical="center" wrapText="1"/>
    </xf>
    <xf numFmtId="0" fontId="4" fillId="2" borderId="1" xfId="0" applyFont="1" applyFill="1" applyBorder="1" applyAlignment="1">
      <alignment horizontal="center" vertical="center"/>
    </xf>
    <xf numFmtId="0" fontId="48" fillId="0" borderId="1" xfId="0" applyFont="1" applyBorder="1" applyAlignment="1">
      <alignment horizontal="center" vertical="center"/>
    </xf>
    <xf numFmtId="0" fontId="65" fillId="29" borderId="92" xfId="0" applyFont="1" applyFill="1" applyBorder="1" applyAlignment="1">
      <alignment horizontal="center" vertical="center" wrapText="1"/>
    </xf>
    <xf numFmtId="0" fontId="65" fillId="30" borderId="92" xfId="0" applyFont="1" applyFill="1" applyBorder="1" applyAlignment="1">
      <alignment horizontal="center" vertical="center" wrapText="1"/>
    </xf>
    <xf numFmtId="0" fontId="65" fillId="29" borderId="92" xfId="0" applyFont="1" applyFill="1" applyBorder="1" applyAlignment="1">
      <alignment horizontal="center" vertical="center"/>
    </xf>
    <xf numFmtId="0" fontId="65" fillId="30" borderId="92" xfId="0" applyFont="1" applyFill="1" applyBorder="1" applyAlignment="1">
      <alignment horizontal="center" vertical="center"/>
    </xf>
  </cellXfs>
  <cellStyles count="2">
    <cellStyle name="Normal" xfId="0" builtinId="0"/>
    <cellStyle name="Normal 2 2 2" xfId="1"/>
  </cellStyles>
  <dxfs count="27">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CCFFCC"/>
          <bgColor rgb="FFCCFFCC"/>
        </patternFill>
      </fill>
    </dxf>
    <dxf>
      <fill>
        <patternFill patternType="solid">
          <fgColor rgb="FFEEECE1"/>
          <bgColor rgb="FFEEECE1"/>
        </patternFill>
      </fill>
    </dxf>
    <dxf>
      <fill>
        <patternFill patternType="solid">
          <fgColor rgb="FFCCFFCC"/>
          <bgColor rgb="FFCCFFCC"/>
        </patternFill>
      </fill>
    </dxf>
    <dxf>
      <fill>
        <patternFill patternType="solid">
          <fgColor rgb="FFEEECE1"/>
          <bgColor rgb="FFEEECE1"/>
        </patternFill>
      </fill>
    </dxf>
    <dxf>
      <fill>
        <patternFill patternType="solid">
          <fgColor rgb="FFCCFFCC"/>
          <bgColor rgb="FFCCFFCC"/>
        </patternFill>
      </fill>
    </dxf>
    <dxf>
      <fill>
        <patternFill patternType="solid">
          <fgColor rgb="FFEEECE1"/>
          <bgColor rgb="FFEEECE1"/>
        </patternFill>
      </fill>
    </dxf>
    <dxf>
      <fill>
        <patternFill patternType="solid">
          <fgColor rgb="FFCCFFCC"/>
          <bgColor rgb="FFCCFFCC"/>
        </patternFill>
      </fill>
    </dxf>
    <dxf>
      <fill>
        <patternFill patternType="solid">
          <fgColor rgb="FFEEECE1"/>
          <bgColor rgb="FFEEECE1"/>
        </patternFill>
      </fill>
    </dxf>
    <dxf>
      <fill>
        <patternFill patternType="solid">
          <fgColor rgb="FFCCFFCC"/>
          <bgColor rgb="FFCCFFCC"/>
        </patternFill>
      </fill>
    </dxf>
    <dxf>
      <fill>
        <patternFill patternType="solid">
          <fgColor rgb="FFEEECE1"/>
          <bgColor rgb="FFEEECE1"/>
        </patternFill>
      </fill>
    </dxf>
    <dxf>
      <fill>
        <patternFill patternType="solid">
          <fgColor rgb="FFCCFFCC"/>
          <bgColor rgb="FFCCFFCC"/>
        </patternFill>
      </fill>
    </dxf>
    <dxf>
      <fill>
        <patternFill patternType="solid">
          <fgColor rgb="FFEEECE1"/>
          <bgColor rgb="FFEEECE1"/>
        </patternFill>
      </fill>
    </dxf>
    <dxf>
      <fill>
        <patternFill patternType="solid">
          <fgColor rgb="FFCCFFCC"/>
          <bgColor rgb="FFCCFFCC"/>
        </patternFill>
      </fill>
    </dxf>
    <dxf>
      <fill>
        <patternFill patternType="solid">
          <fgColor rgb="FFEEECE1"/>
          <bgColor rgb="FFEEECE1"/>
        </patternFill>
      </fill>
    </dxf>
    <dxf>
      <fill>
        <patternFill patternType="solid">
          <fgColor rgb="FFCCFFCC"/>
          <bgColor rgb="FFCCFFCC"/>
        </patternFill>
      </fill>
    </dxf>
    <dxf>
      <fill>
        <patternFill patternType="solid">
          <fgColor rgb="FFEEECE1"/>
          <bgColor rgb="FFEEECE1"/>
        </patternFill>
      </fill>
    </dxf>
    <dxf>
      <fill>
        <patternFill patternType="solid">
          <fgColor rgb="FFCCFFCC"/>
          <bgColor rgb="FFCCFFCC"/>
        </patternFill>
      </fill>
    </dxf>
    <dxf>
      <fill>
        <patternFill patternType="solid">
          <fgColor rgb="FFEEECE1"/>
          <bgColor rgb="FFEEECE1"/>
        </patternFill>
      </fill>
    </dxf>
    <dxf>
      <fill>
        <patternFill patternType="solid">
          <fgColor rgb="FFCCFFCC"/>
          <bgColor rgb="FFCCFFCC"/>
        </patternFill>
      </fill>
    </dxf>
    <dxf>
      <fill>
        <patternFill patternType="solid">
          <fgColor rgb="FFEEECE1"/>
          <bgColor rgb="FFEEECE1"/>
        </patternFill>
      </fill>
    </dxf>
    <dxf>
      <fill>
        <patternFill patternType="solid">
          <fgColor rgb="FFCCFFCC"/>
          <bgColor rgb="FFCCFFCC"/>
        </patternFill>
      </fill>
    </dxf>
    <dxf>
      <fill>
        <patternFill patternType="solid">
          <fgColor rgb="FFEEECE1"/>
          <bgColor rgb="FFEEECE1"/>
        </patternFill>
      </fill>
    </dxf>
    <dxf>
      <fill>
        <patternFill patternType="solid">
          <fgColor rgb="FFA4C2F4"/>
          <bgColor rgb="FFA4C2F4"/>
        </patternFill>
      </fill>
    </dxf>
    <dxf>
      <fill>
        <patternFill patternType="solid">
          <fgColor rgb="FFB6D7A8"/>
          <bgColor rgb="FFB6D7A8"/>
        </patternFill>
      </fill>
    </dxf>
    <dxf>
      <fill>
        <patternFill patternType="solid">
          <fgColor rgb="FFF1C232"/>
          <bgColor rgb="FFF1C23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5</xdr:col>
      <xdr:colOff>800577</xdr:colOff>
      <xdr:row>1</xdr:row>
      <xdr:rowOff>104775</xdr:rowOff>
    </xdr:from>
    <xdr:ext cx="1113470" cy="1257300"/>
    <xdr:pic>
      <xdr:nvPicPr>
        <xdr:cNvPr id="2" name="image1.jpg">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xdr:blipFill>
      <xdr:spPr>
        <a:xfrm>
          <a:off x="7982427" y="161925"/>
          <a:ext cx="1113470" cy="1257300"/>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5</xdr:col>
      <xdr:colOff>225264</xdr:colOff>
      <xdr:row>1</xdr:row>
      <xdr:rowOff>152400</xdr:rowOff>
    </xdr:from>
    <xdr:ext cx="1054422" cy="1190625"/>
    <xdr:pic>
      <xdr:nvPicPr>
        <xdr:cNvPr id="2" name="image8.jpg">
          <a:extLst>
            <a:ext uri="{FF2B5EF4-FFF2-40B4-BE49-F238E27FC236}">
              <a16:creationId xmlns:a16="http://schemas.microsoft.com/office/drawing/2014/main" xmlns="" id="{00000000-0008-0000-0A00-00000200000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xdr:blipFill>
      <xdr:spPr>
        <a:xfrm>
          <a:off x="6498157" y="206829"/>
          <a:ext cx="1054422" cy="1190625"/>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5</xdr:col>
      <xdr:colOff>72864</xdr:colOff>
      <xdr:row>1</xdr:row>
      <xdr:rowOff>123825</xdr:rowOff>
    </xdr:from>
    <xdr:ext cx="1054422" cy="1190625"/>
    <xdr:pic>
      <xdr:nvPicPr>
        <xdr:cNvPr id="2" name="image8.jpg">
          <a:extLst>
            <a:ext uri="{FF2B5EF4-FFF2-40B4-BE49-F238E27FC236}">
              <a16:creationId xmlns:a16="http://schemas.microsoft.com/office/drawing/2014/main" xmlns="" id="{00000000-0008-0000-0B00-00000200000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xdr:blipFill>
      <xdr:spPr>
        <a:xfrm>
          <a:off x="6349839" y="180975"/>
          <a:ext cx="1054422" cy="1190625"/>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3</xdr:col>
      <xdr:colOff>1031216</xdr:colOff>
      <xdr:row>1</xdr:row>
      <xdr:rowOff>133350</xdr:rowOff>
    </xdr:from>
    <xdr:ext cx="1071293" cy="1209675"/>
    <xdr:pic>
      <xdr:nvPicPr>
        <xdr:cNvPr id="2" name="image9.jpg">
          <a:extLst>
            <a:ext uri="{FF2B5EF4-FFF2-40B4-BE49-F238E27FC236}">
              <a16:creationId xmlns:a16="http://schemas.microsoft.com/office/drawing/2014/main" xmlns="" id="{00000000-0008-0000-0C00-00000200000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xdr:blipFill>
      <xdr:spPr>
        <a:xfrm>
          <a:off x="6327116" y="190500"/>
          <a:ext cx="1071293" cy="120967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10</xdr:col>
      <xdr:colOff>375766</xdr:colOff>
      <xdr:row>1</xdr:row>
      <xdr:rowOff>95250</xdr:rowOff>
    </xdr:from>
    <xdr:ext cx="1172517" cy="1323975"/>
    <xdr:pic>
      <xdr:nvPicPr>
        <xdr:cNvPr id="2" name="image2.jpg">
          <a:extLst>
            <a:ext uri="{FF2B5EF4-FFF2-40B4-BE49-F238E27FC236}">
              <a16:creationId xmlns:a16="http://schemas.microsoft.com/office/drawing/2014/main" xmlns="" id="{00000000-0008-0000-0100-00000200000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xdr:blipFill>
      <xdr:spPr>
        <a:xfrm>
          <a:off x="15057873" y="163286"/>
          <a:ext cx="1172517" cy="132397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4</xdr:col>
      <xdr:colOff>851331</xdr:colOff>
      <xdr:row>1</xdr:row>
      <xdr:rowOff>123825</xdr:rowOff>
    </xdr:from>
    <xdr:ext cx="1088163" cy="1228725"/>
    <xdr:pic>
      <xdr:nvPicPr>
        <xdr:cNvPr id="2" name="image5.jpg">
          <a:extLst>
            <a:ext uri="{FF2B5EF4-FFF2-40B4-BE49-F238E27FC236}">
              <a16:creationId xmlns:a16="http://schemas.microsoft.com/office/drawing/2014/main" xmlns="" id="{00000000-0008-0000-0600-00000200000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xdr:blipFill>
      <xdr:spPr>
        <a:xfrm>
          <a:off x="12254117" y="178254"/>
          <a:ext cx="1088163" cy="122872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5</xdr:col>
      <xdr:colOff>22656</xdr:colOff>
      <xdr:row>1</xdr:row>
      <xdr:rowOff>85725</xdr:rowOff>
    </xdr:from>
    <xdr:ext cx="1088163" cy="1228725"/>
    <xdr:pic>
      <xdr:nvPicPr>
        <xdr:cNvPr id="2" name="image5.jpg">
          <a:extLst>
            <a:ext uri="{FF2B5EF4-FFF2-40B4-BE49-F238E27FC236}">
              <a16:creationId xmlns:a16="http://schemas.microsoft.com/office/drawing/2014/main" xmlns="" id="{00000000-0008-0000-0700-00000200000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xdr:blipFill>
      <xdr:spPr>
        <a:xfrm>
          <a:off x="12595656" y="140154"/>
          <a:ext cx="1088163" cy="122872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7</xdr:col>
      <xdr:colOff>198255</xdr:colOff>
      <xdr:row>1</xdr:row>
      <xdr:rowOff>104775</xdr:rowOff>
    </xdr:from>
    <xdr:ext cx="1172517" cy="1323975"/>
    <xdr:pic>
      <xdr:nvPicPr>
        <xdr:cNvPr id="2" name="image2.jpg">
          <a:extLst>
            <a:ext uri="{FF2B5EF4-FFF2-40B4-BE49-F238E27FC236}">
              <a16:creationId xmlns:a16="http://schemas.microsoft.com/office/drawing/2014/main" xmlns="" id="{00000000-0008-0000-0200-00000200000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xdr:blipFill>
      <xdr:spPr>
        <a:xfrm>
          <a:off x="15386300" y="156730"/>
          <a:ext cx="1172517" cy="132397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7</xdr:col>
      <xdr:colOff>1269482</xdr:colOff>
      <xdr:row>1</xdr:row>
      <xdr:rowOff>76200</xdr:rowOff>
    </xdr:from>
    <xdr:ext cx="1147211" cy="1295400"/>
    <xdr:pic>
      <xdr:nvPicPr>
        <xdr:cNvPr id="2" name="image3.jpg">
          <a:extLst>
            <a:ext uri="{FF2B5EF4-FFF2-40B4-BE49-F238E27FC236}">
              <a16:creationId xmlns:a16="http://schemas.microsoft.com/office/drawing/2014/main" xmlns="" id="{00000000-0008-0000-0300-00000200000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xdr:blipFill>
      <xdr:spPr>
        <a:xfrm>
          <a:off x="15121553" y="212271"/>
          <a:ext cx="1147211" cy="129540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661902</xdr:colOff>
      <xdr:row>1</xdr:row>
      <xdr:rowOff>219075</xdr:rowOff>
    </xdr:from>
    <xdr:ext cx="809796" cy="914400"/>
    <xdr:pic>
      <xdr:nvPicPr>
        <xdr:cNvPr id="2" name="image4.jpg">
          <a:extLst>
            <a:ext uri="{FF2B5EF4-FFF2-40B4-BE49-F238E27FC236}">
              <a16:creationId xmlns:a16="http://schemas.microsoft.com/office/drawing/2014/main" xmlns="" id="{00000000-0008-0000-0400-00000200000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xdr:blipFill>
      <xdr:spPr>
        <a:xfrm>
          <a:off x="8777202" y="276225"/>
          <a:ext cx="809796" cy="91440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5</xdr:col>
      <xdr:colOff>809625</xdr:colOff>
      <xdr:row>1</xdr:row>
      <xdr:rowOff>104775</xdr:rowOff>
    </xdr:from>
    <xdr:ext cx="1257300" cy="1323975"/>
    <xdr:pic>
      <xdr:nvPicPr>
        <xdr:cNvPr id="2" name="image6.png">
          <a:extLst>
            <a:ext uri="{FF2B5EF4-FFF2-40B4-BE49-F238E27FC236}">
              <a16:creationId xmlns:a16="http://schemas.microsoft.com/office/drawing/2014/main" xmlns=""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85725</xdr:colOff>
      <xdr:row>1</xdr:row>
      <xdr:rowOff>123825</xdr:rowOff>
    </xdr:from>
    <xdr:ext cx="1476375" cy="1228725"/>
    <xdr:pic>
      <xdr:nvPicPr>
        <xdr:cNvPr id="3" name="image5.jpg" descr="Índice de Portarias">
          <a:extLst>
            <a:ext uri="{FF2B5EF4-FFF2-40B4-BE49-F238E27FC236}">
              <a16:creationId xmlns:a16="http://schemas.microsoft.com/office/drawing/2014/main" xmlns=""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11</xdr:col>
      <xdr:colOff>428154</xdr:colOff>
      <xdr:row>1</xdr:row>
      <xdr:rowOff>104775</xdr:rowOff>
    </xdr:from>
    <xdr:ext cx="1172517" cy="1323975"/>
    <xdr:pic>
      <xdr:nvPicPr>
        <xdr:cNvPr id="2" name="image7.jpg">
          <a:extLst>
            <a:ext uri="{FF2B5EF4-FFF2-40B4-BE49-F238E27FC236}">
              <a16:creationId xmlns:a16="http://schemas.microsoft.com/office/drawing/2014/main" xmlns="" id="{00000000-0008-0000-0900-00000200000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xdr:blipFill>
      <xdr:spPr>
        <a:xfrm>
          <a:off x="14688440" y="159204"/>
          <a:ext cx="1172517" cy="1323975"/>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s://www.balaroti.com.br/porcelanato-a-197x120-carvalho-camel-mate-8045605-143265/p"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Z895"/>
  <sheetViews>
    <sheetView showGridLines="0" view="pageBreakPreview" zoomScale="60" zoomScaleNormal="100" zoomScalePageLayoutView="25" workbookViewId="0">
      <selection activeCell="B28" sqref="B28"/>
    </sheetView>
  </sheetViews>
  <sheetFormatPr defaultColWidth="14.42578125" defaultRowHeight="15" customHeight="1"/>
  <cols>
    <col min="1" max="1" width="15.140625" customWidth="1"/>
    <col min="2" max="2" width="53.42578125" customWidth="1"/>
    <col min="3" max="3" width="14" customWidth="1"/>
    <col min="4" max="5" width="12.5703125" customWidth="1"/>
    <col min="6" max="7" width="20.85546875" customWidth="1"/>
    <col min="8" max="8" width="9.140625" customWidth="1"/>
    <col min="9" max="26" width="8.7109375" customWidth="1"/>
  </cols>
  <sheetData>
    <row r="1" spans="1:26" ht="4.5" customHeight="1">
      <c r="A1" s="1002" t="str">
        <f>'Planilha Orçamentária'!B165</f>
        <v>3.9</v>
      </c>
      <c r="B1" s="982"/>
      <c r="C1" s="982"/>
      <c r="D1" s="982"/>
      <c r="E1" s="982"/>
      <c r="F1" s="982"/>
      <c r="G1" s="983"/>
      <c r="H1" s="1"/>
      <c r="I1" s="1"/>
      <c r="J1" s="1"/>
      <c r="K1" s="1"/>
      <c r="L1" s="1"/>
      <c r="M1" s="1"/>
      <c r="N1" s="1"/>
      <c r="O1" s="1"/>
      <c r="P1" s="1"/>
      <c r="Q1" s="1"/>
      <c r="R1" s="1"/>
      <c r="S1" s="1"/>
      <c r="T1" s="1"/>
      <c r="U1" s="1"/>
      <c r="V1" s="1"/>
      <c r="W1" s="1"/>
      <c r="X1" s="1"/>
      <c r="Y1" s="1"/>
      <c r="Z1" s="1"/>
    </row>
    <row r="2" spans="1:26" ht="29.25" customHeight="1">
      <c r="A2" s="2" t="str">
        <f>'Planilha Orçamentária'!B2</f>
        <v>CONTRATANTE:</v>
      </c>
      <c r="B2" s="3" t="str">
        <f>'Planilha Orçamentária'!C2</f>
        <v xml:space="preserve">JFBP | JUSTIÇA DE FEDERAL DE PRIMEIRO GRAU – SEÇÃO JUDICIÁRIA DA PARAÍBA </v>
      </c>
      <c r="C2" s="4" t="str">
        <f>'Planilha Orçamentária'!G2</f>
        <v>REFERÊNCIA:</v>
      </c>
      <c r="D2" s="1003" t="str">
        <f>'Planilha Orçamentária'!H2</f>
        <v>NÃO DESONERADO</v>
      </c>
      <c r="E2" s="1004"/>
      <c r="F2" s="5"/>
      <c r="G2" s="6"/>
      <c r="H2" s="1"/>
      <c r="I2" s="1"/>
      <c r="J2" s="1"/>
      <c r="K2" s="1"/>
      <c r="L2" s="1"/>
      <c r="M2" s="1"/>
      <c r="N2" s="1"/>
      <c r="O2" s="1"/>
      <c r="P2" s="1"/>
      <c r="Q2" s="1"/>
      <c r="R2" s="1"/>
      <c r="S2" s="1"/>
      <c r="T2" s="1"/>
      <c r="U2" s="1"/>
      <c r="V2" s="1"/>
      <c r="W2" s="1"/>
      <c r="X2" s="1"/>
      <c r="Y2" s="1"/>
      <c r="Z2" s="1"/>
    </row>
    <row r="3" spans="1:26" ht="29.25" customHeight="1">
      <c r="A3" s="2" t="str">
        <f>'Planilha Orçamentária'!B3</f>
        <v>PROJETO:</v>
      </c>
      <c r="B3" s="3" t="str">
        <f>'Planilha Orçamentária'!C3</f>
        <v>Reforma, adequação e modernização das instalações físicas e sistemas prediais da Subseção Judiciária de Guarabira/PB</v>
      </c>
      <c r="C3" s="7" t="str">
        <f>'Planilha Orçamentária'!G3</f>
        <v>JOAO PESSOA</v>
      </c>
      <c r="D3" s="8" t="str">
        <f>'Planilha Orçamentária'!H3</f>
        <v>SINAPI -</v>
      </c>
      <c r="E3" s="9">
        <f>'Planilha Orçamentária'!I3</f>
        <v>45078</v>
      </c>
      <c r="F3" s="10"/>
      <c r="G3" s="11"/>
      <c r="H3" s="1"/>
      <c r="I3" s="1"/>
      <c r="J3" s="1"/>
      <c r="K3" s="1"/>
      <c r="L3" s="1"/>
      <c r="M3" s="1"/>
      <c r="N3" s="1"/>
      <c r="O3" s="1"/>
      <c r="P3" s="1"/>
      <c r="Q3" s="1"/>
      <c r="R3" s="1"/>
      <c r="S3" s="1"/>
      <c r="T3" s="1"/>
      <c r="U3" s="1"/>
      <c r="V3" s="1"/>
      <c r="W3" s="1"/>
      <c r="X3" s="1"/>
      <c r="Y3" s="1"/>
      <c r="Z3" s="1"/>
    </row>
    <row r="4" spans="1:26" ht="29.25" customHeight="1">
      <c r="A4" s="2" t="str">
        <f>'Planilha Orçamentária'!B4</f>
        <v>ENDEREÇO:</v>
      </c>
      <c r="B4" s="3" t="str">
        <f>'Planilha Orçamentária'!C4</f>
        <v>Rua Augusto de Almeida, nº 258, Bairro Novo, Guarabira/PB - CEP: 58200-000</v>
      </c>
      <c r="C4" s="1005" t="str">
        <f>'Planilha Orçamentária'!G4</f>
        <v>BDI</v>
      </c>
      <c r="D4" s="12" t="str">
        <f>'Planilha Orçamentária'!H4</f>
        <v>Padrão</v>
      </c>
      <c r="E4" s="13">
        <f>'Planilha Orçamentária'!I4</f>
        <v>0.22877342476291962</v>
      </c>
      <c r="F4" s="10"/>
      <c r="G4" s="11"/>
      <c r="H4" s="1"/>
      <c r="I4" s="1"/>
      <c r="J4" s="1"/>
      <c r="K4" s="1"/>
      <c r="L4" s="1"/>
      <c r="M4" s="1"/>
      <c r="N4" s="1"/>
      <c r="O4" s="1"/>
      <c r="P4" s="1"/>
      <c r="Q4" s="1"/>
      <c r="R4" s="1"/>
      <c r="S4" s="1"/>
      <c r="T4" s="1"/>
      <c r="U4" s="1"/>
      <c r="V4" s="1"/>
      <c r="W4" s="1"/>
      <c r="X4" s="1"/>
      <c r="Y4" s="1"/>
      <c r="Z4" s="1"/>
    </row>
    <row r="5" spans="1:26" ht="29.25" customHeight="1">
      <c r="A5" s="2" t="str">
        <f>'Planilha Orçamentária'!B5</f>
        <v>EMPRESA</v>
      </c>
      <c r="B5" s="14" t="str">
        <f>'Planilha Orçamentária'!C5</f>
        <v>B3M CONSTRUTORA EIRELI - 27.343.319/0001-76</v>
      </c>
      <c r="C5" s="992"/>
      <c r="D5" s="12" t="str">
        <f>'Planilha Orçamentária'!H5</f>
        <v>Diferenciado</v>
      </c>
      <c r="E5" s="13">
        <f>'Planilha Orçamentária'!I5</f>
        <v>0.15278047942916406</v>
      </c>
      <c r="F5" s="15"/>
      <c r="G5" s="16"/>
      <c r="H5" s="1"/>
      <c r="I5" s="1"/>
      <c r="J5" s="1"/>
      <c r="K5" s="1"/>
      <c r="L5" s="1"/>
      <c r="M5" s="1"/>
      <c r="N5" s="1"/>
      <c r="O5" s="1"/>
      <c r="P5" s="1"/>
      <c r="Q5" s="1"/>
      <c r="R5" s="1"/>
      <c r="S5" s="1"/>
      <c r="T5" s="1"/>
      <c r="U5" s="1"/>
      <c r="V5" s="1"/>
      <c r="W5" s="1"/>
      <c r="X5" s="1"/>
      <c r="Y5" s="1"/>
      <c r="Z5" s="1"/>
    </row>
    <row r="6" spans="1:26" ht="4.5" customHeight="1">
      <c r="A6" s="988"/>
      <c r="B6" s="982"/>
      <c r="C6" s="982"/>
      <c r="D6" s="982"/>
      <c r="E6" s="982"/>
      <c r="F6" s="982"/>
      <c r="G6" s="983"/>
      <c r="H6" s="1"/>
      <c r="I6" s="1"/>
      <c r="J6" s="1"/>
      <c r="K6" s="1"/>
      <c r="L6" s="1"/>
      <c r="M6" s="1"/>
      <c r="N6" s="1"/>
      <c r="O6" s="1"/>
      <c r="P6" s="1"/>
      <c r="Q6" s="1"/>
      <c r="R6" s="1"/>
      <c r="S6" s="1"/>
      <c r="T6" s="1"/>
      <c r="U6" s="1"/>
      <c r="V6" s="1"/>
      <c r="W6" s="1"/>
      <c r="X6" s="1"/>
      <c r="Y6" s="1"/>
      <c r="Z6" s="1"/>
    </row>
    <row r="7" spans="1:26" ht="33" customHeight="1">
      <c r="A7" s="1006" t="s">
        <v>0</v>
      </c>
      <c r="B7" s="982"/>
      <c r="C7" s="982"/>
      <c r="D7" s="982"/>
      <c r="E7" s="982"/>
      <c r="F7" s="982"/>
      <c r="G7" s="983"/>
      <c r="H7" s="1"/>
      <c r="I7" s="1"/>
      <c r="J7" s="1"/>
      <c r="K7" s="1"/>
      <c r="L7" s="1"/>
      <c r="M7" s="1"/>
      <c r="N7" s="1"/>
      <c r="O7" s="1"/>
      <c r="P7" s="1"/>
      <c r="Q7" s="1"/>
      <c r="R7" s="1"/>
      <c r="S7" s="1"/>
      <c r="T7" s="1"/>
      <c r="U7" s="1"/>
      <c r="V7" s="1"/>
      <c r="W7" s="1"/>
      <c r="X7" s="1"/>
      <c r="Y7" s="1"/>
      <c r="Z7" s="1"/>
    </row>
    <row r="8" spans="1:26" ht="4.5" customHeight="1">
      <c r="A8" s="988"/>
      <c r="B8" s="982"/>
      <c r="C8" s="982"/>
      <c r="D8" s="982"/>
      <c r="E8" s="982"/>
      <c r="F8" s="982"/>
      <c r="G8" s="983"/>
      <c r="H8" s="1"/>
      <c r="I8" s="1"/>
      <c r="J8" s="1"/>
      <c r="K8" s="1"/>
      <c r="L8" s="1"/>
      <c r="M8" s="1"/>
      <c r="N8" s="1"/>
      <c r="O8" s="1"/>
      <c r="P8" s="1"/>
      <c r="Q8" s="1"/>
      <c r="R8" s="1"/>
      <c r="S8" s="1"/>
      <c r="T8" s="1"/>
      <c r="U8" s="1"/>
      <c r="V8" s="1"/>
      <c r="W8" s="1"/>
      <c r="X8" s="1"/>
      <c r="Y8" s="1"/>
      <c r="Z8" s="1"/>
    </row>
    <row r="9" spans="1:26" ht="19.5" customHeight="1">
      <c r="A9" s="989" t="s">
        <v>1</v>
      </c>
      <c r="B9" s="982"/>
      <c r="C9" s="982"/>
      <c r="D9" s="982"/>
      <c r="E9" s="982"/>
      <c r="F9" s="982"/>
      <c r="G9" s="983"/>
      <c r="H9" s="1"/>
      <c r="I9" s="1"/>
      <c r="J9" s="1"/>
      <c r="K9" s="1"/>
      <c r="L9" s="1"/>
      <c r="M9" s="1"/>
      <c r="N9" s="1"/>
      <c r="O9" s="1"/>
      <c r="P9" s="1"/>
      <c r="Q9" s="1"/>
      <c r="R9" s="1"/>
      <c r="S9" s="1"/>
      <c r="T9" s="1"/>
      <c r="U9" s="1"/>
      <c r="V9" s="1"/>
      <c r="W9" s="1"/>
      <c r="X9" s="1"/>
      <c r="Y9" s="1"/>
      <c r="Z9" s="1"/>
    </row>
    <row r="10" spans="1:26" ht="19.5" customHeight="1">
      <c r="A10" s="12" t="str">
        <f>'Planilha Orçamentária'!B10</f>
        <v>VERSÃO</v>
      </c>
      <c r="B10" s="12" t="str">
        <f>'Planilha Orçamentária'!D10</f>
        <v xml:space="preserve">DESCRIÇÃO E/OU FOLHAS ALTERADAS </v>
      </c>
      <c r="C10" s="1001" t="str">
        <f>'Planilha Orçamentária'!F10</f>
        <v>DATA</v>
      </c>
      <c r="D10" s="983"/>
      <c r="E10" s="1001" t="str">
        <f>'Planilha Orçamentária'!H10</f>
        <v>ATUALIZAÇÃO</v>
      </c>
      <c r="F10" s="982"/>
      <c r="G10" s="983"/>
      <c r="H10" s="1"/>
      <c r="I10" s="1"/>
      <c r="J10" s="1"/>
      <c r="K10" s="1"/>
      <c r="L10" s="1"/>
      <c r="M10" s="1"/>
      <c r="N10" s="1"/>
      <c r="O10" s="1"/>
      <c r="P10" s="1"/>
      <c r="Q10" s="1"/>
      <c r="R10" s="1"/>
      <c r="S10" s="1"/>
      <c r="T10" s="1"/>
      <c r="U10" s="1"/>
      <c r="V10" s="1"/>
      <c r="W10" s="1"/>
      <c r="X10" s="1"/>
      <c r="Y10" s="1"/>
      <c r="Z10" s="1"/>
    </row>
    <row r="11" spans="1:26" ht="19.5" customHeight="1">
      <c r="A11" s="18" t="str">
        <f>IF('Planilha Orçamentária'!B11="","",'Planilha Orçamentária'!B11)</f>
        <v>R01</v>
      </c>
      <c r="B11" s="18" t="str">
        <f>IF('Planilha Orçamentária'!D11="","",'Planilha Orçamentária'!D11)</f>
        <v>Adequação à Progamação do Plano de Obras 2023</v>
      </c>
      <c r="C11" s="987">
        <f>IF('Planilha Orçamentária'!F11="","",'Planilha Orçamentária'!F11)</f>
        <v>45045</v>
      </c>
      <c r="D11" s="983"/>
      <c r="E11" s="990" t="str">
        <f>IF('Planilha Orçamentária'!H11="","",'Planilha Orçamentária'!H11)</f>
        <v>Francis Araújo</v>
      </c>
      <c r="F11" s="982"/>
      <c r="G11" s="983"/>
      <c r="H11" s="1"/>
      <c r="I11" s="1"/>
      <c r="J11" s="1"/>
      <c r="K11" s="1"/>
      <c r="L11" s="1"/>
      <c r="M11" s="1"/>
      <c r="N11" s="1"/>
      <c r="O11" s="1"/>
      <c r="P11" s="1"/>
      <c r="Q11" s="1"/>
      <c r="R11" s="1"/>
      <c r="S11" s="1"/>
      <c r="T11" s="1"/>
      <c r="U11" s="1"/>
      <c r="V11" s="1"/>
      <c r="W11" s="1"/>
      <c r="X11" s="1"/>
      <c r="Y11" s="1"/>
      <c r="Z11" s="1"/>
    </row>
    <row r="12" spans="1:26" ht="4.5" customHeight="1">
      <c r="A12" s="988"/>
      <c r="B12" s="982"/>
      <c r="C12" s="982"/>
      <c r="D12" s="982"/>
      <c r="E12" s="982"/>
      <c r="F12" s="982"/>
      <c r="G12" s="983"/>
      <c r="H12" s="1"/>
      <c r="I12" s="1"/>
      <c r="J12" s="1"/>
      <c r="K12" s="1"/>
      <c r="L12" s="1"/>
      <c r="M12" s="1"/>
      <c r="N12" s="1"/>
      <c r="O12" s="1"/>
      <c r="P12" s="1"/>
      <c r="Q12" s="1"/>
      <c r="R12" s="1"/>
      <c r="S12" s="1"/>
      <c r="T12" s="1"/>
      <c r="U12" s="1"/>
      <c r="V12" s="1"/>
      <c r="W12" s="1"/>
      <c r="X12" s="1"/>
      <c r="Y12" s="1"/>
      <c r="Z12" s="1"/>
    </row>
    <row r="13" spans="1:26" ht="17.25" customHeight="1">
      <c r="A13" s="991" t="str">
        <f>'Planilha Orçamentária'!B13:B14</f>
        <v>ITEM</v>
      </c>
      <c r="B13" s="993" t="str">
        <f>'Planilha Orçamentária'!E13:E14</f>
        <v>DESCRIÇÃO DOS SERVIÇOS</v>
      </c>
      <c r="C13" s="994"/>
      <c r="D13" s="994"/>
      <c r="E13" s="995"/>
      <c r="F13" s="999" t="str">
        <f>'Planilha Orçamentária'!K13</f>
        <v>PREÇO (COM BDI - R$)</v>
      </c>
      <c r="G13" s="1000" t="str">
        <f>'Planilha Orçamentária'!M13:M14</f>
        <v>% ITEM</v>
      </c>
      <c r="H13" s="1"/>
      <c r="I13" s="1"/>
      <c r="J13" s="1"/>
      <c r="K13" s="1"/>
      <c r="L13" s="1"/>
      <c r="M13" s="1"/>
      <c r="N13" s="1"/>
      <c r="O13" s="1"/>
      <c r="P13" s="1"/>
      <c r="Q13" s="1"/>
      <c r="R13" s="1"/>
      <c r="S13" s="1"/>
      <c r="T13" s="1"/>
      <c r="U13" s="1"/>
      <c r="V13" s="1"/>
      <c r="W13" s="1"/>
      <c r="X13" s="1"/>
      <c r="Y13" s="1"/>
      <c r="Z13" s="1"/>
    </row>
    <row r="14" spans="1:26" ht="17.25" customHeight="1">
      <c r="A14" s="992"/>
      <c r="B14" s="996"/>
      <c r="C14" s="997"/>
      <c r="D14" s="997"/>
      <c r="E14" s="998"/>
      <c r="F14" s="996"/>
      <c r="G14" s="992"/>
      <c r="H14" s="1"/>
      <c r="I14" s="1"/>
      <c r="J14" s="1"/>
      <c r="K14" s="1"/>
      <c r="L14" s="1"/>
      <c r="M14" s="1"/>
      <c r="N14" s="1"/>
      <c r="O14" s="1"/>
      <c r="P14" s="1"/>
      <c r="Q14" s="1"/>
      <c r="R14" s="1"/>
      <c r="S14" s="1"/>
      <c r="T14" s="1"/>
      <c r="U14" s="1"/>
      <c r="V14" s="1"/>
      <c r="W14" s="1"/>
      <c r="X14" s="1"/>
      <c r="Y14" s="1"/>
      <c r="Z14" s="1"/>
    </row>
    <row r="15" spans="1:26" ht="15" customHeight="1">
      <c r="A15" s="19">
        <v>1</v>
      </c>
      <c r="B15" s="20" t="str">
        <f>VLOOKUP(A15,'Planilha Orçamentária'!$B:$M,4,0)</f>
        <v>INSTALAÇÃO DE OBRA</v>
      </c>
      <c r="C15" s="21" t="s">
        <v>2</v>
      </c>
      <c r="D15" s="21" t="s">
        <v>2</v>
      </c>
      <c r="E15" s="21"/>
      <c r="F15" s="22">
        <f t="shared" ref="F15:G15" si="0">SUM(F16:F17)</f>
        <v>34066.369999999995</v>
      </c>
      <c r="G15" s="23">
        <f t="shared" si="0"/>
        <v>8.2268604290095582E-2</v>
      </c>
      <c r="H15" s="24"/>
      <c r="I15" s="24"/>
      <c r="J15" s="24"/>
      <c r="K15" s="24"/>
      <c r="L15" s="24"/>
      <c r="M15" s="24"/>
      <c r="N15" s="24"/>
      <c r="O15" s="24"/>
      <c r="P15" s="24"/>
      <c r="Q15" s="24"/>
      <c r="R15" s="24"/>
      <c r="S15" s="24"/>
      <c r="T15" s="24"/>
      <c r="U15" s="24"/>
      <c r="V15" s="24"/>
      <c r="W15" s="24"/>
      <c r="X15" s="24"/>
      <c r="Y15" s="24"/>
      <c r="Z15" s="24"/>
    </row>
    <row r="16" spans="1:26" ht="15.75" customHeight="1">
      <c r="A16" s="25" t="s">
        <v>3</v>
      </c>
      <c r="B16" s="26" t="str">
        <f>VLOOKUP(A16,'Planilha Orçamentária'!$B:$M,4,0)</f>
        <v>ADMINISTRAÇÃO LOCAL DE OBRA - PESSOAL</v>
      </c>
      <c r="C16" s="27"/>
      <c r="D16" s="27"/>
      <c r="E16" s="27"/>
      <c r="F16" s="28">
        <f>ROUND((VLOOKUP(A16,'Planilha Orçamentária'!$B:$M,11,0)),2)</f>
        <v>24750.32</v>
      </c>
      <c r="G16" s="29">
        <f>'Planilha Orçamentária'!M16</f>
        <v>5.9770802763348091E-2</v>
      </c>
      <c r="H16" s="24"/>
      <c r="I16" s="24"/>
      <c r="J16" s="24"/>
      <c r="K16" s="24"/>
      <c r="L16" s="24"/>
      <c r="M16" s="24"/>
      <c r="N16" s="24"/>
      <c r="O16" s="24"/>
      <c r="P16" s="24"/>
      <c r="Q16" s="24"/>
      <c r="R16" s="24"/>
      <c r="S16" s="24"/>
      <c r="T16" s="24"/>
      <c r="U16" s="24"/>
      <c r="V16" s="24"/>
      <c r="W16" s="24"/>
      <c r="X16" s="24"/>
      <c r="Y16" s="24"/>
      <c r="Z16" s="24"/>
    </row>
    <row r="17" spans="1:26" ht="15.75" customHeight="1">
      <c r="A17" s="25" t="s">
        <v>4</v>
      </c>
      <c r="B17" s="26" t="str">
        <f>VLOOKUP(A17,'Planilha Orçamentária'!$B:$M,4,0)</f>
        <v>INSTALAÇÕES PROVISÓRIAS - CANTEIRO DE OBRAS</v>
      </c>
      <c r="C17" s="27"/>
      <c r="D17" s="27"/>
      <c r="E17" s="27"/>
      <c r="F17" s="28">
        <f>ROUND((VLOOKUP(A17,'Planilha Orçamentária'!$B:$M,11,0)),2)</f>
        <v>9316.0499999999993</v>
      </c>
      <c r="G17" s="29">
        <f>'Planilha Orçamentária'!M20</f>
        <v>2.2497801526747491E-2</v>
      </c>
      <c r="H17" s="24"/>
      <c r="I17" s="24"/>
      <c r="J17" s="24"/>
      <c r="K17" s="24"/>
      <c r="L17" s="24"/>
      <c r="M17" s="24"/>
      <c r="N17" s="24"/>
      <c r="O17" s="24"/>
      <c r="P17" s="24"/>
      <c r="Q17" s="24"/>
      <c r="R17" s="24"/>
      <c r="S17" s="24"/>
      <c r="T17" s="24"/>
      <c r="U17" s="24"/>
      <c r="V17" s="24"/>
      <c r="W17" s="24"/>
      <c r="X17" s="24"/>
      <c r="Y17" s="24"/>
      <c r="Z17" s="24"/>
    </row>
    <row r="18" spans="1:26" ht="15" customHeight="1">
      <c r="A18" s="30"/>
      <c r="B18" s="31"/>
      <c r="C18" s="32"/>
      <c r="D18" s="33"/>
      <c r="E18" s="33"/>
      <c r="F18" s="33"/>
      <c r="G18" s="34"/>
      <c r="H18" s="24"/>
      <c r="I18" s="24"/>
      <c r="J18" s="24"/>
      <c r="K18" s="24"/>
      <c r="L18" s="24"/>
      <c r="M18" s="24"/>
      <c r="N18" s="24"/>
      <c r="O18" s="24"/>
      <c r="P18" s="24"/>
      <c r="Q18" s="24"/>
      <c r="R18" s="24"/>
      <c r="S18" s="24"/>
      <c r="T18" s="24"/>
      <c r="U18" s="24"/>
      <c r="V18" s="24"/>
      <c r="W18" s="24"/>
      <c r="X18" s="24"/>
      <c r="Y18" s="24"/>
      <c r="Z18" s="24"/>
    </row>
    <row r="19" spans="1:26" ht="15.75" customHeight="1">
      <c r="A19" s="19">
        <v>2</v>
      </c>
      <c r="B19" s="20" t="str">
        <f>'Planilha Orçamentária'!E26</f>
        <v>SERVIÇOS PRELIMINARES E DE APOIO</v>
      </c>
      <c r="C19" s="21" t="s">
        <v>2</v>
      </c>
      <c r="D19" s="21" t="s">
        <v>2</v>
      </c>
      <c r="E19" s="21"/>
      <c r="F19" s="22">
        <f>'Planilha Orçamentária'!L26</f>
        <v>10711.417087693804</v>
      </c>
      <c r="G19" s="23">
        <f>SUM(G20)</f>
        <v>2.5867544260619775E-2</v>
      </c>
      <c r="H19" s="24"/>
      <c r="I19" s="24"/>
      <c r="J19" s="24"/>
      <c r="K19" s="24"/>
      <c r="L19" s="24"/>
      <c r="M19" s="24"/>
      <c r="N19" s="24"/>
      <c r="O19" s="24"/>
      <c r="P19" s="24"/>
      <c r="Q19" s="24"/>
      <c r="R19" s="24"/>
      <c r="S19" s="24"/>
      <c r="T19" s="24"/>
      <c r="U19" s="24"/>
      <c r="V19" s="24"/>
      <c r="W19" s="24"/>
      <c r="X19" s="24"/>
      <c r="Y19" s="24"/>
      <c r="Z19" s="24"/>
    </row>
    <row r="20" spans="1:26" ht="30">
      <c r="A20" s="25" t="s">
        <v>5</v>
      </c>
      <c r="B20" s="35" t="str">
        <f>VLOOKUP(A20,'Planilha Orçamentária'!$B:$M,4,0)</f>
        <v>DEMOLIÇÕES, ESCAVAÇÕES, RETIRADAS, DESMONTAGENS E REMOÇÕES</v>
      </c>
      <c r="C20" s="27"/>
      <c r="D20" s="27"/>
      <c r="E20" s="27"/>
      <c r="F20" s="28">
        <f>'Planilha Orçamentária'!L27</f>
        <v>10711.417087693804</v>
      </c>
      <c r="G20" s="29">
        <f>'Planilha Orçamentária'!M27</f>
        <v>2.5867544260619775E-2</v>
      </c>
      <c r="H20" s="24"/>
      <c r="I20" s="24"/>
      <c r="J20" s="24"/>
      <c r="K20" s="24"/>
      <c r="L20" s="24"/>
      <c r="M20" s="24"/>
      <c r="N20" s="24"/>
      <c r="O20" s="24"/>
      <c r="P20" s="24"/>
      <c r="Q20" s="24"/>
      <c r="R20" s="24"/>
      <c r="S20" s="24"/>
      <c r="T20" s="24"/>
      <c r="U20" s="24"/>
      <c r="V20" s="24"/>
      <c r="W20" s="24"/>
      <c r="X20" s="24"/>
      <c r="Y20" s="24"/>
      <c r="Z20" s="24"/>
    </row>
    <row r="21" spans="1:26" ht="15.75" customHeight="1">
      <c r="A21" s="30"/>
      <c r="B21" s="31"/>
      <c r="C21" s="32"/>
      <c r="D21" s="33"/>
      <c r="E21" s="33"/>
      <c r="F21" s="33"/>
      <c r="G21" s="34"/>
      <c r="H21" s="24"/>
      <c r="I21" s="24"/>
      <c r="J21" s="24"/>
      <c r="K21" s="24"/>
      <c r="L21" s="24"/>
      <c r="M21" s="24"/>
      <c r="N21" s="24"/>
      <c r="O21" s="24"/>
      <c r="P21" s="24"/>
      <c r="Q21" s="24"/>
      <c r="R21" s="24"/>
      <c r="S21" s="24"/>
      <c r="T21" s="24"/>
      <c r="U21" s="24"/>
      <c r="V21" s="24"/>
      <c r="W21" s="24"/>
      <c r="X21" s="24"/>
      <c r="Y21" s="24"/>
      <c r="Z21" s="24"/>
    </row>
    <row r="22" spans="1:26" ht="15.75" customHeight="1">
      <c r="A22" s="19">
        <v>3</v>
      </c>
      <c r="B22" s="20" t="str">
        <f>'Planilha Orçamentária'!E46</f>
        <v>SERVIÇOS EXECUTIVOS</v>
      </c>
      <c r="C22" s="21" t="s">
        <v>2</v>
      </c>
      <c r="D22" s="21" t="s">
        <v>2</v>
      </c>
      <c r="E22" s="21"/>
      <c r="F22" s="22">
        <f t="shared" ref="F22:G22" si="1">SUM(F23:F31)</f>
        <v>334742.70999999996</v>
      </c>
      <c r="G22" s="23">
        <f t="shared" si="1"/>
        <v>0.8083871439188921</v>
      </c>
      <c r="H22" s="24"/>
      <c r="I22" s="24"/>
      <c r="J22" s="24"/>
      <c r="K22" s="24"/>
      <c r="L22" s="24"/>
      <c r="M22" s="24"/>
      <c r="N22" s="24"/>
      <c r="O22" s="24"/>
      <c r="P22" s="24"/>
      <c r="Q22" s="24"/>
      <c r="R22" s="24"/>
      <c r="S22" s="24"/>
      <c r="T22" s="24"/>
      <c r="U22" s="24"/>
      <c r="V22" s="24"/>
      <c r="W22" s="24"/>
      <c r="X22" s="24"/>
      <c r="Y22" s="24"/>
      <c r="Z22" s="24"/>
    </row>
    <row r="23" spans="1:26" ht="15.75" customHeight="1">
      <c r="A23" s="25" t="s">
        <v>6</v>
      </c>
      <c r="B23" s="35" t="str">
        <f>VLOOKUP(A23,'Planilha Orçamentária'!$B:$M,4,0)</f>
        <v>PAREDES E PAINEIS</v>
      </c>
      <c r="C23" s="27"/>
      <c r="D23" s="27"/>
      <c r="E23" s="27"/>
      <c r="F23" s="28">
        <f>'Planilha Orçamentária'!L47</f>
        <v>57830.71</v>
      </c>
      <c r="G23" s="29">
        <f>'Planilha Orçamentária'!M47</f>
        <v>0.13965831395611783</v>
      </c>
      <c r="H23" s="24"/>
      <c r="I23" s="24"/>
      <c r="J23" s="24"/>
      <c r="K23" s="24"/>
      <c r="L23" s="24"/>
      <c r="M23" s="24"/>
      <c r="N23" s="24"/>
      <c r="O23" s="24"/>
      <c r="P23" s="24"/>
      <c r="Q23" s="24"/>
      <c r="R23" s="24"/>
      <c r="S23" s="24"/>
      <c r="T23" s="24"/>
      <c r="U23" s="24"/>
      <c r="V23" s="24"/>
      <c r="W23" s="24"/>
      <c r="X23" s="24"/>
      <c r="Y23" s="24"/>
      <c r="Z23" s="24"/>
    </row>
    <row r="24" spans="1:26" ht="15.75" customHeight="1">
      <c r="A24" s="25" t="s">
        <v>7</v>
      </c>
      <c r="B24" s="35" t="str">
        <f>VLOOKUP(A24,'Planilha Orçamentária'!$B:$M,4,0)</f>
        <v>ESQUADRIAS</v>
      </c>
      <c r="C24" s="27"/>
      <c r="D24" s="27"/>
      <c r="E24" s="27"/>
      <c r="F24" s="28">
        <f>'Planilha Orçamentária'!L58</f>
        <v>47690.100000000006</v>
      </c>
      <c r="G24" s="29">
        <f>'Planilha Orçamentária'!M58</f>
        <v>0.11516924067504368</v>
      </c>
      <c r="H24" s="24"/>
      <c r="I24" s="24"/>
      <c r="J24" s="24"/>
      <c r="K24" s="24"/>
      <c r="L24" s="24"/>
      <c r="M24" s="24"/>
      <c r="N24" s="24"/>
      <c r="O24" s="24"/>
      <c r="P24" s="24"/>
      <c r="Q24" s="24"/>
      <c r="R24" s="24"/>
      <c r="S24" s="24"/>
      <c r="T24" s="24"/>
      <c r="U24" s="24"/>
      <c r="V24" s="24"/>
      <c r="W24" s="24"/>
      <c r="X24" s="24"/>
      <c r="Y24" s="24"/>
      <c r="Z24" s="24"/>
    </row>
    <row r="25" spans="1:26" ht="15.75" customHeight="1">
      <c r="A25" s="25" t="s">
        <v>8</v>
      </c>
      <c r="B25" s="35" t="str">
        <f>VLOOKUP(A25,'Planilha Orçamentária'!$B:$M,4,0)</f>
        <v>COBERTURA, FORROS E IMPERMEABILIZAÇÕES</v>
      </c>
      <c r="C25" s="27"/>
      <c r="D25" s="27"/>
      <c r="E25" s="27"/>
      <c r="F25" s="28">
        <f>'Planilha Orçamentária'!L66</f>
        <v>11957.17</v>
      </c>
      <c r="G25" s="29">
        <f>'Planilha Orçamentária'!M66</f>
        <v>2.887597613597816E-2</v>
      </c>
      <c r="H25" s="24"/>
      <c r="I25" s="24"/>
      <c r="J25" s="24"/>
      <c r="K25" s="24"/>
      <c r="L25" s="24"/>
      <c r="M25" s="24"/>
      <c r="N25" s="24"/>
      <c r="O25" s="24"/>
      <c r="P25" s="24"/>
      <c r="Q25" s="24"/>
      <c r="R25" s="24"/>
      <c r="S25" s="24"/>
      <c r="T25" s="24"/>
      <c r="U25" s="24"/>
      <c r="V25" s="24"/>
      <c r="W25" s="24"/>
      <c r="X25" s="24"/>
      <c r="Y25" s="24"/>
      <c r="Z25" s="24"/>
    </row>
    <row r="26" spans="1:26" ht="15.75" customHeight="1">
      <c r="A26" s="25" t="s">
        <v>9</v>
      </c>
      <c r="B26" s="35" t="str">
        <f>VLOOKUP(A26,'Planilha Orçamentária'!$B:$M,4,0)</f>
        <v>REVESTIMENTOS DE PAREDES INTERNAS E EXTERNAS</v>
      </c>
      <c r="C26" s="27"/>
      <c r="D26" s="27"/>
      <c r="E26" s="27"/>
      <c r="F26" s="28">
        <f>'Planilha Orçamentária'!L72</f>
        <v>3040.25</v>
      </c>
      <c r="G26" s="29">
        <f>'Planilha Orçamentária'!M72</f>
        <v>7.3420538846071092E-3</v>
      </c>
      <c r="H26" s="24"/>
      <c r="I26" s="24"/>
      <c r="J26" s="24"/>
      <c r="K26" s="24"/>
      <c r="L26" s="24"/>
      <c r="M26" s="24"/>
      <c r="N26" s="24"/>
      <c r="O26" s="24"/>
      <c r="P26" s="24"/>
      <c r="Q26" s="24"/>
      <c r="R26" s="24"/>
      <c r="S26" s="24"/>
      <c r="T26" s="24"/>
      <c r="U26" s="24"/>
      <c r="V26" s="24"/>
      <c r="W26" s="24"/>
      <c r="X26" s="24"/>
      <c r="Y26" s="24"/>
      <c r="Z26" s="24"/>
    </row>
    <row r="27" spans="1:26" ht="15.75" customHeight="1">
      <c r="A27" s="25" t="s">
        <v>10</v>
      </c>
      <c r="B27" s="35" t="str">
        <f>VLOOKUP(A27,'Planilha Orçamentária'!$B:$M,4,0)</f>
        <v>CONTRAPISOS E ACABAMENTO DE PISO</v>
      </c>
      <c r="C27" s="27"/>
      <c r="D27" s="27"/>
      <c r="E27" s="27"/>
      <c r="F27" s="28">
        <f>'Planilha Orçamentária'!L77</f>
        <v>105803.44</v>
      </c>
      <c r="G27" s="29">
        <f>'Planilha Orçamentária'!M77</f>
        <v>0.25551009214926251</v>
      </c>
      <c r="H27" s="24"/>
      <c r="I27" s="24"/>
      <c r="J27" s="24"/>
      <c r="K27" s="24"/>
      <c r="L27" s="24"/>
      <c r="M27" s="24"/>
      <c r="N27" s="24"/>
      <c r="O27" s="24"/>
      <c r="P27" s="24"/>
      <c r="Q27" s="24"/>
      <c r="R27" s="24"/>
      <c r="S27" s="24"/>
      <c r="T27" s="24"/>
      <c r="U27" s="24"/>
      <c r="V27" s="24"/>
      <c r="W27" s="24"/>
      <c r="X27" s="24"/>
      <c r="Y27" s="24"/>
      <c r="Z27" s="24"/>
    </row>
    <row r="28" spans="1:26" ht="15.75" customHeight="1">
      <c r="A28" s="25" t="s">
        <v>11</v>
      </c>
      <c r="B28" s="35" t="str">
        <f>VLOOKUP(A28,'Planilha Orçamentária'!$B:$M,4,0)</f>
        <v>ACABAMENTOS, BANCADAS, PINTURAS E SINALIZAÇÕES</v>
      </c>
      <c r="C28" s="27"/>
      <c r="D28" s="27"/>
      <c r="E28" s="27"/>
      <c r="F28" s="28">
        <f>'Planilha Orçamentária'!L88</f>
        <v>31733.350000000002</v>
      </c>
      <c r="G28" s="29">
        <f>'Planilha Orçamentária'!M88</f>
        <v>7.6634475993453507E-2</v>
      </c>
      <c r="H28" s="24"/>
      <c r="I28" s="24"/>
      <c r="J28" s="24"/>
      <c r="K28" s="24"/>
      <c r="L28" s="24"/>
      <c r="M28" s="24"/>
      <c r="N28" s="24"/>
      <c r="O28" s="24"/>
      <c r="P28" s="24"/>
      <c r="Q28" s="24"/>
      <c r="R28" s="24"/>
      <c r="S28" s="24"/>
      <c r="T28" s="24"/>
      <c r="U28" s="24"/>
      <c r="V28" s="24"/>
      <c r="W28" s="24"/>
      <c r="X28" s="24"/>
      <c r="Y28" s="24"/>
      <c r="Z28" s="24"/>
    </row>
    <row r="29" spans="1:26" ht="15.75" customHeight="1">
      <c r="A29" s="36" t="str">
        <f>'Planilha Orçamentária'!B99</f>
        <v>3.7</v>
      </c>
      <c r="B29" s="981" t="str">
        <f>'Planilha Orçamentária'!E99</f>
        <v>INSTALAÇÕES HIDROSSANITÁRIAS</v>
      </c>
      <c r="C29" s="982"/>
      <c r="D29" s="982"/>
      <c r="E29" s="983"/>
      <c r="F29" s="37">
        <f>'Planilha Orçamentária'!L99</f>
        <v>4877.16</v>
      </c>
      <c r="G29" s="29">
        <f>'Planilha Orçamentária'!M99</f>
        <v>1.1778100986382836E-2</v>
      </c>
      <c r="H29" s="24"/>
      <c r="I29" s="24"/>
      <c r="J29" s="24"/>
      <c r="K29" s="24"/>
      <c r="L29" s="24"/>
      <c r="M29" s="24"/>
      <c r="N29" s="24"/>
      <c r="O29" s="24"/>
      <c r="P29" s="24"/>
      <c r="Q29" s="24"/>
      <c r="R29" s="24"/>
      <c r="S29" s="24"/>
      <c r="T29" s="24"/>
      <c r="U29" s="24"/>
      <c r="V29" s="24"/>
      <c r="W29" s="24"/>
      <c r="X29" s="24"/>
      <c r="Y29" s="24"/>
      <c r="Z29" s="24"/>
    </row>
    <row r="30" spans="1:26" ht="15.75" customHeight="1">
      <c r="A30" s="36" t="str">
        <f>'Planilha Orçamentária'!B124</f>
        <v>3.8</v>
      </c>
      <c r="B30" s="981" t="str">
        <f>'Planilha Orçamentária'!E124</f>
        <v>INSTALAÇÕES ELÉTRICAS E DE LÓGICA</v>
      </c>
      <c r="C30" s="982"/>
      <c r="D30" s="982"/>
      <c r="E30" s="983"/>
      <c r="F30" s="37">
        <f>'Planilha Orçamentária'!L124</f>
        <v>59021.49</v>
      </c>
      <c r="G30" s="29">
        <f>'Planilha Orçamentária'!M124</f>
        <v>0.14253398895807901</v>
      </c>
      <c r="H30" s="24"/>
      <c r="I30" s="24"/>
      <c r="J30" s="24"/>
      <c r="K30" s="24"/>
      <c r="L30" s="24"/>
      <c r="M30" s="24"/>
      <c r="N30" s="24"/>
      <c r="O30" s="24"/>
      <c r="P30" s="24"/>
      <c r="Q30" s="24"/>
      <c r="R30" s="24"/>
      <c r="S30" s="24"/>
      <c r="T30" s="24"/>
      <c r="U30" s="24"/>
      <c r="V30" s="24"/>
      <c r="W30" s="24"/>
      <c r="X30" s="24"/>
      <c r="Y30" s="24"/>
      <c r="Z30" s="24"/>
    </row>
    <row r="31" spans="1:26" ht="15.75" customHeight="1">
      <c r="A31" s="38" t="str">
        <f>'Planilha Orçamentária'!B165</f>
        <v>3.9</v>
      </c>
      <c r="B31" s="981" t="str">
        <f>'Planilha Orçamentária'!E165</f>
        <v>CONTRAOLDOR FACIAL</v>
      </c>
      <c r="C31" s="982"/>
      <c r="D31" s="982"/>
      <c r="E31" s="983"/>
      <c r="F31" s="37">
        <f>'Planilha Orçamentária'!L165</f>
        <v>12789.04</v>
      </c>
      <c r="G31" s="29">
        <f>'Planilha Orçamentária'!M165</f>
        <v>3.0884901179967339E-2</v>
      </c>
      <c r="H31" s="24"/>
      <c r="I31" s="24"/>
      <c r="J31" s="24"/>
      <c r="K31" s="24"/>
      <c r="L31" s="24"/>
      <c r="M31" s="24"/>
      <c r="N31" s="24"/>
      <c r="O31" s="24"/>
      <c r="P31" s="24"/>
      <c r="Q31" s="24"/>
      <c r="R31" s="24"/>
      <c r="S31" s="24"/>
      <c r="T31" s="24"/>
      <c r="U31" s="24"/>
      <c r="V31" s="24"/>
      <c r="W31" s="24"/>
      <c r="X31" s="24"/>
      <c r="Y31" s="24"/>
      <c r="Z31" s="24"/>
    </row>
    <row r="32" spans="1:26" ht="15.75" customHeight="1">
      <c r="A32" s="30"/>
      <c r="B32" s="31"/>
      <c r="C32" s="32"/>
      <c r="D32" s="33"/>
      <c r="E32" s="33"/>
      <c r="F32" s="33"/>
      <c r="G32" s="34"/>
      <c r="H32" s="24"/>
      <c r="I32" s="24"/>
      <c r="J32" s="24"/>
      <c r="K32" s="24"/>
      <c r="L32" s="24"/>
      <c r="M32" s="24"/>
      <c r="N32" s="24"/>
      <c r="O32" s="24"/>
      <c r="P32" s="24"/>
      <c r="Q32" s="24"/>
      <c r="R32" s="24"/>
      <c r="S32" s="24"/>
      <c r="T32" s="24"/>
      <c r="U32" s="24"/>
      <c r="V32" s="24"/>
      <c r="W32" s="24"/>
      <c r="X32" s="24"/>
      <c r="Y32" s="24"/>
      <c r="Z32" s="24"/>
    </row>
    <row r="33" spans="1:26" ht="15.75" customHeight="1">
      <c r="A33" s="19">
        <v>4</v>
      </c>
      <c r="B33" s="20" t="str">
        <f>VLOOKUP(A33,'Planilha Orçamentária'!$B:$M,4,0)</f>
        <v>SINALIZAÇÃO E ACESSIBILIDADE</v>
      </c>
      <c r="C33" s="21" t="s">
        <v>2</v>
      </c>
      <c r="D33" s="21" t="s">
        <v>2</v>
      </c>
      <c r="E33" s="21"/>
      <c r="F33" s="22">
        <f t="shared" ref="F33:G33" si="2">SUM(F34:F36)</f>
        <v>11973.560000000001</v>
      </c>
      <c r="G33" s="23">
        <f t="shared" si="2"/>
        <v>2.8915557178053219E-2</v>
      </c>
      <c r="H33" s="24"/>
      <c r="I33" s="24"/>
      <c r="J33" s="24"/>
      <c r="K33" s="24"/>
      <c r="L33" s="24"/>
      <c r="M33" s="24"/>
      <c r="N33" s="24"/>
      <c r="O33" s="24"/>
      <c r="P33" s="24"/>
      <c r="Q33" s="24"/>
      <c r="R33" s="24"/>
      <c r="S33" s="24"/>
      <c r="T33" s="24"/>
      <c r="U33" s="24"/>
      <c r="V33" s="24"/>
      <c r="W33" s="24"/>
      <c r="X33" s="24"/>
      <c r="Y33" s="24"/>
      <c r="Z33" s="24"/>
    </row>
    <row r="34" spans="1:26" ht="15.75" customHeight="1">
      <c r="A34" s="25" t="s">
        <v>12</v>
      </c>
      <c r="B34" s="35" t="str">
        <f>VLOOKUP(A34,'Planilha Orçamentária'!$B:$M,4,0)</f>
        <v>PINTURA DE PISO</v>
      </c>
      <c r="C34" s="27"/>
      <c r="D34" s="27"/>
      <c r="E34" s="27"/>
      <c r="F34" s="28">
        <f>'Planilha Orçamentária'!L172</f>
        <v>1891.72</v>
      </c>
      <c r="G34" s="29">
        <f>'Planilha Orçamentária'!M172</f>
        <v>4.5684105499840342E-3</v>
      </c>
      <c r="H34" s="24"/>
      <c r="I34" s="24"/>
      <c r="J34" s="24"/>
      <c r="K34" s="24"/>
      <c r="L34" s="24"/>
      <c r="M34" s="24"/>
      <c r="N34" s="24"/>
      <c r="O34" s="24"/>
      <c r="P34" s="24"/>
      <c r="Q34" s="24"/>
      <c r="R34" s="24"/>
      <c r="S34" s="24"/>
      <c r="T34" s="24"/>
      <c r="U34" s="24"/>
      <c r="V34" s="24"/>
      <c r="W34" s="24"/>
      <c r="X34" s="24"/>
      <c r="Y34" s="24"/>
      <c r="Z34" s="24"/>
    </row>
    <row r="35" spans="1:26" ht="15.75" customHeight="1">
      <c r="A35" s="25" t="s">
        <v>13</v>
      </c>
      <c r="B35" s="35" t="str">
        <f>VLOOKUP(A35,'Planilha Orçamentária'!$B:$M,4,0)</f>
        <v>PISO TÁTIL</v>
      </c>
      <c r="C35" s="27"/>
      <c r="D35" s="27"/>
      <c r="E35" s="27"/>
      <c r="F35" s="28">
        <f>'Planilha Orçamentária'!L176</f>
        <v>6011.0300000000007</v>
      </c>
      <c r="G35" s="29">
        <f>'Planilha Orçamentária'!M176</f>
        <v>1.451634114365262E-2</v>
      </c>
      <c r="H35" s="24"/>
      <c r="I35" s="24"/>
      <c r="J35" s="24"/>
      <c r="K35" s="24"/>
      <c r="L35" s="24"/>
      <c r="M35" s="24"/>
      <c r="N35" s="24"/>
      <c r="O35" s="24"/>
      <c r="P35" s="24"/>
      <c r="Q35" s="24"/>
      <c r="R35" s="24"/>
      <c r="S35" s="24"/>
      <c r="T35" s="24"/>
      <c r="U35" s="24"/>
      <c r="V35" s="24"/>
      <c r="W35" s="24"/>
      <c r="X35" s="24"/>
      <c r="Y35" s="24"/>
      <c r="Z35" s="24"/>
    </row>
    <row r="36" spans="1:26" ht="15.75" customHeight="1">
      <c r="A36" s="25" t="s">
        <v>14</v>
      </c>
      <c r="B36" s="35" t="str">
        <f>VLOOKUP(A36,'Planilha Orçamentária'!$B:$M,4,0)</f>
        <v>SINALIZAÇÃO</v>
      </c>
      <c r="C36" s="27"/>
      <c r="D36" s="27"/>
      <c r="E36" s="27"/>
      <c r="F36" s="28">
        <f>'Planilha Orçamentária'!L179</f>
        <v>4070.8100000000004</v>
      </c>
      <c r="G36" s="29">
        <f>'Planilha Orçamentária'!M179</f>
        <v>9.8308054844165674E-3</v>
      </c>
      <c r="H36" s="24"/>
      <c r="I36" s="24"/>
      <c r="J36" s="24"/>
      <c r="K36" s="24"/>
      <c r="L36" s="24"/>
      <c r="M36" s="24"/>
      <c r="N36" s="24"/>
      <c r="O36" s="24"/>
      <c r="P36" s="24"/>
      <c r="Q36" s="24"/>
      <c r="R36" s="24"/>
      <c r="S36" s="24"/>
      <c r="T36" s="24"/>
      <c r="U36" s="24"/>
      <c r="V36" s="24"/>
      <c r="W36" s="24"/>
      <c r="X36" s="24"/>
      <c r="Y36" s="24"/>
      <c r="Z36" s="24"/>
    </row>
    <row r="37" spans="1:26" ht="15.75" customHeight="1">
      <c r="A37" s="30"/>
      <c r="B37" s="31"/>
      <c r="C37" s="32"/>
      <c r="D37" s="33"/>
      <c r="E37" s="33"/>
      <c r="F37" s="33"/>
      <c r="G37" s="34"/>
      <c r="H37" s="24"/>
      <c r="I37" s="24"/>
      <c r="J37" s="24"/>
      <c r="K37" s="24"/>
      <c r="L37" s="24"/>
      <c r="M37" s="24"/>
      <c r="N37" s="24"/>
      <c r="O37" s="24"/>
      <c r="P37" s="24"/>
      <c r="Q37" s="24"/>
      <c r="R37" s="24"/>
      <c r="S37" s="24"/>
      <c r="T37" s="24"/>
      <c r="U37" s="24"/>
      <c r="V37" s="24"/>
      <c r="W37" s="24"/>
      <c r="X37" s="24"/>
      <c r="Y37" s="24"/>
      <c r="Z37" s="24"/>
    </row>
    <row r="38" spans="1:26" ht="15.75" customHeight="1">
      <c r="A38" s="19">
        <v>5</v>
      </c>
      <c r="B38" s="20" t="str">
        <f>VLOOKUP(A38,'Planilha Orçamentária'!$B:$M,4,0)</f>
        <v>COMBATE A INCÊNDIOS</v>
      </c>
      <c r="C38" s="21" t="s">
        <v>2</v>
      </c>
      <c r="D38" s="21" t="s">
        <v>2</v>
      </c>
      <c r="E38" s="21"/>
      <c r="F38" s="22">
        <f>'Planilha Orçamentária'!L187</f>
        <v>6264.8099999999995</v>
      </c>
      <c r="G38" s="23">
        <f>'Planilha Orçamentária'!M187</f>
        <v>1.5129207333878946E-2</v>
      </c>
      <c r="H38" s="24"/>
      <c r="I38" s="24"/>
      <c r="J38" s="24"/>
      <c r="K38" s="24"/>
      <c r="L38" s="24"/>
      <c r="M38" s="24"/>
      <c r="N38" s="24"/>
      <c r="O38" s="24"/>
      <c r="P38" s="24"/>
      <c r="Q38" s="24"/>
      <c r="R38" s="24"/>
      <c r="S38" s="24"/>
      <c r="T38" s="24"/>
      <c r="U38" s="24"/>
      <c r="V38" s="24"/>
      <c r="W38" s="24"/>
      <c r="X38" s="24"/>
      <c r="Y38" s="24"/>
      <c r="Z38" s="24"/>
    </row>
    <row r="39" spans="1:26" ht="15.75" customHeight="1">
      <c r="A39" s="25" t="s">
        <v>15</v>
      </c>
      <c r="B39" s="35" t="str">
        <f>VLOOKUP(A39,'Planilha Orçamentária'!$B:$M,4,0)</f>
        <v>EXTINTORES E SINALIZAÇÃO</v>
      </c>
      <c r="C39" s="27"/>
      <c r="D39" s="27"/>
      <c r="E39" s="27"/>
      <c r="F39" s="28">
        <f>'Planilha Orçamentária'!L188</f>
        <v>6264.8099999999995</v>
      </c>
      <c r="G39" s="29">
        <f>'Planilha Orçamentária'!M188</f>
        <v>1.5129207333878946E-2</v>
      </c>
      <c r="H39" s="24"/>
      <c r="I39" s="24"/>
      <c r="J39" s="24"/>
      <c r="K39" s="24"/>
      <c r="L39" s="24"/>
      <c r="M39" s="24"/>
      <c r="N39" s="24"/>
      <c r="O39" s="24"/>
      <c r="P39" s="24"/>
      <c r="Q39" s="24"/>
      <c r="R39" s="24"/>
      <c r="S39" s="24"/>
      <c r="T39" s="24"/>
      <c r="U39" s="24"/>
      <c r="V39" s="24"/>
      <c r="W39" s="24"/>
      <c r="X39" s="24"/>
      <c r="Y39" s="24"/>
      <c r="Z39" s="24"/>
    </row>
    <row r="40" spans="1:26" ht="15.75" customHeight="1">
      <c r="A40" s="30"/>
      <c r="B40" s="31"/>
      <c r="C40" s="32"/>
      <c r="D40" s="33"/>
      <c r="E40" s="33"/>
      <c r="F40" s="33"/>
      <c r="G40" s="34"/>
      <c r="H40" s="24"/>
      <c r="I40" s="24"/>
      <c r="J40" s="24"/>
      <c r="K40" s="24"/>
      <c r="L40" s="24"/>
      <c r="M40" s="24"/>
      <c r="N40" s="24"/>
      <c r="O40" s="24"/>
      <c r="P40" s="24"/>
      <c r="Q40" s="24"/>
      <c r="R40" s="24"/>
      <c r="S40" s="24"/>
      <c r="T40" s="24"/>
      <c r="U40" s="24"/>
      <c r="V40" s="24"/>
      <c r="W40" s="24"/>
      <c r="X40" s="24"/>
      <c r="Y40" s="24"/>
      <c r="Z40" s="24"/>
    </row>
    <row r="41" spans="1:26" ht="15.75" customHeight="1">
      <c r="A41" s="19">
        <f>'Planilha Orçamentária'!B196</f>
        <v>6</v>
      </c>
      <c r="B41" s="20" t="str">
        <f>VLOOKUP(A41,'Planilha Orçamentária'!$B:$M,4,0)</f>
        <v>RECEPÇÃO</v>
      </c>
      <c r="C41" s="21" t="s">
        <v>2</v>
      </c>
      <c r="D41" s="21" t="s">
        <v>2</v>
      </c>
      <c r="E41" s="21"/>
      <c r="F41" s="22">
        <f>'Planilha Orçamentária'!L196</f>
        <v>9723.3999999999978</v>
      </c>
      <c r="G41" s="23">
        <f>'Planilha Orçamentária'!M196</f>
        <v>2.3481531696929125E-2</v>
      </c>
      <c r="H41" s="1"/>
      <c r="I41" s="1"/>
      <c r="J41" s="1"/>
      <c r="K41" s="1"/>
      <c r="L41" s="1"/>
      <c r="M41" s="1"/>
      <c r="N41" s="1"/>
      <c r="O41" s="1"/>
      <c r="P41" s="1"/>
      <c r="Q41" s="1"/>
      <c r="R41" s="1"/>
      <c r="S41" s="1"/>
      <c r="T41" s="1"/>
      <c r="U41" s="1"/>
      <c r="V41" s="1"/>
      <c r="W41" s="1"/>
      <c r="X41" s="1"/>
      <c r="Y41" s="1"/>
      <c r="Z41" s="1"/>
    </row>
    <row r="42" spans="1:26" ht="15.75" customHeight="1">
      <c r="A42" s="39" t="str">
        <f>'Planilha Orçamentária'!B197</f>
        <v>6.1</v>
      </c>
      <c r="B42" s="35" t="str">
        <f>VLOOKUP(A42,'Planilha Orçamentária'!$B:$M,4,0)</f>
        <v>PAINEIS E ESTRUTURA</v>
      </c>
      <c r="C42" s="27"/>
      <c r="D42" s="27"/>
      <c r="E42" s="27"/>
      <c r="F42" s="28">
        <f>'Planilha Orçamentária'!L197</f>
        <v>9723.3999999999978</v>
      </c>
      <c r="G42" s="29">
        <f>'Planilha Orçamentária'!M197</f>
        <v>2.3481531696929125E-2</v>
      </c>
      <c r="H42" s="1"/>
      <c r="I42" s="1"/>
      <c r="J42" s="1"/>
      <c r="K42" s="1"/>
      <c r="L42" s="1"/>
      <c r="M42" s="1"/>
      <c r="N42" s="1"/>
      <c r="O42" s="1"/>
      <c r="P42" s="1"/>
      <c r="Q42" s="1"/>
      <c r="R42" s="1"/>
      <c r="S42" s="1"/>
      <c r="T42" s="1"/>
      <c r="U42" s="1"/>
      <c r="V42" s="1"/>
      <c r="W42" s="1"/>
      <c r="X42" s="1"/>
      <c r="Y42" s="1"/>
      <c r="Z42" s="1"/>
    </row>
    <row r="43" spans="1:26" ht="15.75" customHeight="1">
      <c r="A43" s="40"/>
      <c r="B43" s="41"/>
      <c r="C43" s="41"/>
      <c r="D43" s="41"/>
      <c r="E43" s="42"/>
      <c r="F43" s="43"/>
      <c r="G43" s="44"/>
      <c r="H43" s="1"/>
      <c r="I43" s="1"/>
      <c r="J43" s="1"/>
      <c r="K43" s="1"/>
      <c r="L43" s="1"/>
      <c r="M43" s="1"/>
      <c r="N43" s="1"/>
      <c r="O43" s="1"/>
      <c r="P43" s="1"/>
      <c r="Q43" s="1"/>
      <c r="R43" s="1"/>
      <c r="S43" s="1"/>
      <c r="T43" s="1"/>
      <c r="U43" s="1"/>
      <c r="V43" s="1"/>
      <c r="W43" s="1"/>
      <c r="X43" s="1"/>
      <c r="Y43" s="1"/>
      <c r="Z43" s="1"/>
    </row>
    <row r="44" spans="1:26" ht="15.75" customHeight="1">
      <c r="A44" s="19">
        <f>'Planilha Orçamentária'!B203</f>
        <v>7</v>
      </c>
      <c r="B44" s="20" t="str">
        <f>VLOOKUP(A44,'Planilha Orçamentária'!$B:$M,4,0)</f>
        <v>COMPLEMENTAÇÃO DA OBRA</v>
      </c>
      <c r="C44" s="21" t="s">
        <v>2</v>
      </c>
      <c r="D44" s="21" t="s">
        <v>2</v>
      </c>
      <c r="E44" s="21"/>
      <c r="F44" s="22">
        <f>'Planilha Orçamentária'!L203</f>
        <v>5260.73</v>
      </c>
      <c r="G44" s="23">
        <f>'Planilha Orçamentária'!M203</f>
        <v>1.2704403628770383E-2</v>
      </c>
      <c r="H44" s="1"/>
      <c r="I44" s="1"/>
      <c r="J44" s="1"/>
      <c r="K44" s="1"/>
      <c r="L44" s="1"/>
      <c r="M44" s="1"/>
      <c r="N44" s="1"/>
      <c r="O44" s="1"/>
      <c r="P44" s="1"/>
      <c r="Q44" s="1"/>
      <c r="R44" s="1"/>
      <c r="S44" s="1"/>
      <c r="T44" s="1"/>
      <c r="U44" s="1"/>
      <c r="V44" s="1"/>
      <c r="W44" s="1"/>
      <c r="X44" s="1"/>
      <c r="Y44" s="1"/>
      <c r="Z44" s="1"/>
    </row>
    <row r="45" spans="1:26" ht="15.75" customHeight="1">
      <c r="A45" s="39" t="str">
        <f>'Planilha Orçamentária'!B204</f>
        <v>7.1</v>
      </c>
      <c r="B45" s="35" t="str">
        <f>VLOOKUP(A45,'Planilha Orçamentária'!$B:$M,4,0)</f>
        <v>PROJETO AS BUILT</v>
      </c>
      <c r="C45" s="27"/>
      <c r="D45" s="27"/>
      <c r="E45" s="27"/>
      <c r="F45" s="28">
        <f>'Planilha Orçamentária'!L204</f>
        <v>5260.73</v>
      </c>
      <c r="G45" s="29">
        <f>'Planilha Orçamentária'!M204</f>
        <v>1.2704403628770383E-2</v>
      </c>
      <c r="H45" s="1"/>
      <c r="I45" s="1"/>
      <c r="J45" s="1"/>
      <c r="K45" s="1"/>
      <c r="L45" s="1"/>
      <c r="M45" s="1"/>
      <c r="N45" s="1"/>
      <c r="O45" s="1"/>
      <c r="P45" s="1"/>
      <c r="Q45" s="1"/>
      <c r="R45" s="1"/>
      <c r="S45" s="1"/>
      <c r="T45" s="1"/>
      <c r="U45" s="1"/>
      <c r="V45" s="1"/>
      <c r="W45" s="1"/>
      <c r="X45" s="1"/>
      <c r="Y45" s="1"/>
      <c r="Z45" s="1"/>
    </row>
    <row r="46" spans="1:26" ht="15.75" customHeight="1">
      <c r="A46" s="40"/>
      <c r="B46" s="41"/>
      <c r="C46" s="41"/>
      <c r="D46" s="41"/>
      <c r="E46" s="42"/>
      <c r="F46" s="43"/>
      <c r="G46" s="44"/>
      <c r="H46" s="1"/>
      <c r="I46" s="1"/>
      <c r="J46" s="1"/>
      <c r="K46" s="1"/>
      <c r="L46" s="1"/>
      <c r="M46" s="1"/>
      <c r="N46" s="1"/>
      <c r="O46" s="1"/>
      <c r="P46" s="1"/>
      <c r="Q46" s="1"/>
      <c r="R46" s="1"/>
      <c r="S46" s="1"/>
      <c r="T46" s="1"/>
      <c r="U46" s="1"/>
      <c r="V46" s="1"/>
      <c r="W46" s="1"/>
      <c r="X46" s="1"/>
      <c r="Y46" s="1"/>
      <c r="Z46" s="1"/>
    </row>
    <row r="47" spans="1:26" ht="15.75" customHeight="1">
      <c r="A47" s="45" t="str">
        <f>'Planilha Orçamentária'!B207</f>
        <v>8</v>
      </c>
      <c r="B47" s="20" t="str">
        <f>VLOOKUP(A47,'Planilha Orçamentária'!$B:$M,4,0)</f>
        <v>GERAL</v>
      </c>
      <c r="C47" s="21" t="s">
        <v>2</v>
      </c>
      <c r="D47" s="21" t="s">
        <v>2</v>
      </c>
      <c r="E47" s="21"/>
      <c r="F47" s="22">
        <f>'Planilha Orçamentária'!L207</f>
        <v>1344.13</v>
      </c>
      <c r="G47" s="23">
        <f>'Planilha Orçamentária'!M207</f>
        <v>3.2460076927611067E-3</v>
      </c>
      <c r="H47" s="1"/>
      <c r="I47" s="1"/>
      <c r="J47" s="1"/>
      <c r="K47" s="1"/>
      <c r="L47" s="1"/>
      <c r="M47" s="1"/>
      <c r="N47" s="1"/>
      <c r="O47" s="1"/>
      <c r="P47" s="1"/>
      <c r="Q47" s="1"/>
      <c r="R47" s="1"/>
      <c r="S47" s="1"/>
      <c r="T47" s="1"/>
      <c r="U47" s="1"/>
      <c r="V47" s="1"/>
      <c r="W47" s="1"/>
      <c r="X47" s="1"/>
      <c r="Y47" s="1"/>
      <c r="Z47" s="1"/>
    </row>
    <row r="48" spans="1:26" ht="15.75" customHeight="1">
      <c r="A48" s="39" t="str">
        <f>'Planilha Orçamentária'!B208</f>
        <v>8.1</v>
      </c>
      <c r="B48" s="35" t="str">
        <f>VLOOKUP(A48,'Planilha Orçamentária'!$B:$M,4,0)</f>
        <v>LIMPEZA</v>
      </c>
      <c r="C48" s="27"/>
      <c r="D48" s="27"/>
      <c r="E48" s="27"/>
      <c r="F48" s="28">
        <f>'Planilha Orçamentária'!L208</f>
        <v>1344.13</v>
      </c>
      <c r="G48" s="29">
        <f>'Planilha Orçamentária'!M208</f>
        <v>3.2460076927611067E-3</v>
      </c>
      <c r="H48" s="1"/>
      <c r="I48" s="1"/>
      <c r="J48" s="1"/>
      <c r="K48" s="1"/>
      <c r="L48" s="1"/>
      <c r="M48" s="1"/>
      <c r="N48" s="1"/>
      <c r="O48" s="1"/>
      <c r="P48" s="1"/>
      <c r="Q48" s="1"/>
      <c r="R48" s="1"/>
      <c r="S48" s="1"/>
      <c r="T48" s="1"/>
      <c r="U48" s="1"/>
      <c r="V48" s="1"/>
      <c r="W48" s="1"/>
      <c r="X48" s="1"/>
      <c r="Y48" s="1"/>
      <c r="Z48" s="1"/>
    </row>
    <row r="49" spans="1:26" ht="15.75" customHeight="1">
      <c r="A49" s="40"/>
      <c r="B49" s="41"/>
      <c r="C49" s="41"/>
      <c r="D49" s="41"/>
      <c r="E49" s="42"/>
      <c r="F49" s="43"/>
      <c r="G49" s="44"/>
      <c r="H49" s="1"/>
      <c r="I49" s="1"/>
      <c r="J49" s="1"/>
      <c r="K49" s="1"/>
      <c r="L49" s="1"/>
      <c r="M49" s="1"/>
      <c r="N49" s="1"/>
      <c r="O49" s="1"/>
      <c r="P49" s="1"/>
      <c r="Q49" s="1"/>
      <c r="R49" s="1"/>
      <c r="S49" s="1"/>
      <c r="T49" s="1"/>
      <c r="U49" s="1"/>
      <c r="V49" s="1"/>
      <c r="W49" s="1"/>
      <c r="X49" s="1"/>
      <c r="Y49" s="1"/>
      <c r="Z49" s="1"/>
    </row>
    <row r="50" spans="1:26" ht="15.75" customHeight="1">
      <c r="A50" s="46"/>
      <c r="B50" s="47"/>
      <c r="C50" s="47"/>
      <c r="D50" s="48"/>
      <c r="E50" s="49" t="s">
        <v>16</v>
      </c>
      <c r="F50" s="50">
        <f t="shared" ref="F50:G50" si="3">SUM(F38,F33,F22,F19,F15,F41,F44,F47)</f>
        <v>414087.12708769378</v>
      </c>
      <c r="G50" s="51">
        <f t="shared" si="3"/>
        <v>1.0000000000000002</v>
      </c>
      <c r="H50" s="1"/>
      <c r="I50" s="1"/>
      <c r="J50" s="1"/>
      <c r="K50" s="1"/>
      <c r="L50" s="1"/>
      <c r="M50" s="1"/>
      <c r="N50" s="1"/>
      <c r="O50" s="1"/>
      <c r="P50" s="1"/>
      <c r="Q50" s="1"/>
      <c r="R50" s="1"/>
      <c r="S50" s="1"/>
      <c r="T50" s="1"/>
      <c r="U50" s="1"/>
      <c r="V50" s="1"/>
      <c r="W50" s="1"/>
      <c r="X50" s="1"/>
      <c r="Y50" s="1"/>
      <c r="Z50" s="1"/>
    </row>
    <row r="51" spans="1:26" ht="4.5" customHeight="1">
      <c r="A51" s="984"/>
      <c r="B51" s="985"/>
      <c r="C51" s="985"/>
      <c r="D51" s="985"/>
      <c r="E51" s="985"/>
      <c r="F51" s="985"/>
      <c r="G51" s="986"/>
      <c r="H51" s="1"/>
      <c r="I51" s="1"/>
      <c r="J51" s="1"/>
      <c r="K51" s="1"/>
      <c r="L51" s="1"/>
      <c r="M51" s="1"/>
      <c r="N51" s="1"/>
      <c r="O51" s="1"/>
      <c r="P51" s="1"/>
      <c r="Q51" s="1"/>
      <c r="R51" s="1"/>
      <c r="S51" s="1"/>
      <c r="T51" s="1"/>
      <c r="U51" s="1"/>
      <c r="V51" s="1"/>
      <c r="W51" s="1"/>
      <c r="X51" s="1"/>
      <c r="Y51" s="1"/>
      <c r="Z51" s="1"/>
    </row>
    <row r="52" spans="1:26" ht="57.75" customHeight="1">
      <c r="A52" s="979" t="s">
        <v>20298</v>
      </c>
      <c r="B52" s="979"/>
      <c r="C52" s="979"/>
      <c r="D52" s="979"/>
      <c r="E52" s="980" t="s">
        <v>20299</v>
      </c>
      <c r="F52" s="980"/>
      <c r="G52" s="980"/>
      <c r="H52" s="52"/>
      <c r="I52" s="52"/>
      <c r="J52" s="52"/>
      <c r="K52" s="52"/>
      <c r="L52" s="52"/>
      <c r="M52" s="52"/>
      <c r="N52" s="52"/>
      <c r="O52" s="52"/>
      <c r="P52" s="52"/>
      <c r="Q52" s="52"/>
      <c r="R52" s="52"/>
      <c r="S52" s="52"/>
      <c r="T52" s="52"/>
      <c r="U52" s="52"/>
      <c r="V52" s="52"/>
      <c r="W52" s="52"/>
      <c r="X52" s="52"/>
      <c r="Y52" s="52"/>
      <c r="Z52" s="52"/>
    </row>
    <row r="53" spans="1:26" ht="15.75" customHeight="1">
      <c r="E53" s="976"/>
      <c r="F53" s="976"/>
      <c r="G53" s="976"/>
      <c r="K53" s="52"/>
      <c r="L53" s="52"/>
      <c r="M53" s="52"/>
      <c r="N53" s="52"/>
      <c r="O53" s="52"/>
      <c r="P53" s="52"/>
      <c r="Q53" s="52"/>
      <c r="R53" s="52"/>
      <c r="S53" s="52"/>
      <c r="T53" s="52"/>
      <c r="U53" s="52"/>
      <c r="V53" s="52"/>
      <c r="W53" s="52"/>
      <c r="X53" s="52"/>
      <c r="Y53" s="52"/>
      <c r="Z53" s="52"/>
    </row>
    <row r="54" spans="1:26" ht="15.75" customHeight="1">
      <c r="A54" s="975"/>
      <c r="B54" s="975"/>
      <c r="C54" s="975"/>
      <c r="D54" s="975"/>
      <c r="E54" s="975"/>
      <c r="F54" s="975"/>
      <c r="G54" s="975"/>
      <c r="H54" s="52"/>
      <c r="I54" s="52"/>
      <c r="J54" s="52"/>
      <c r="K54" s="52"/>
      <c r="L54" s="52"/>
      <c r="M54" s="52"/>
      <c r="N54" s="52"/>
      <c r="O54" s="52"/>
      <c r="P54" s="52"/>
      <c r="Q54" s="52"/>
      <c r="R54" s="52"/>
      <c r="S54" s="52"/>
      <c r="T54" s="52"/>
      <c r="U54" s="52"/>
      <c r="V54" s="52"/>
      <c r="W54" s="52"/>
      <c r="X54" s="52"/>
      <c r="Y54" s="52"/>
      <c r="Z54" s="52"/>
    </row>
    <row r="55" spans="1:26" ht="15.75" customHeight="1">
      <c r="A55" s="975"/>
      <c r="B55" s="975"/>
      <c r="C55" s="975"/>
      <c r="D55" s="975"/>
      <c r="E55" s="975"/>
      <c r="F55" s="975"/>
      <c r="G55" s="975"/>
      <c r="H55" s="52"/>
      <c r="I55" s="52"/>
      <c r="J55" s="52"/>
      <c r="K55" s="52"/>
      <c r="L55" s="52"/>
      <c r="M55" s="52"/>
      <c r="N55" s="52"/>
      <c r="O55" s="52"/>
      <c r="P55" s="52"/>
      <c r="Q55" s="52"/>
      <c r="R55" s="52"/>
      <c r="S55" s="52"/>
      <c r="T55" s="52"/>
      <c r="U55" s="52"/>
      <c r="V55" s="52"/>
      <c r="W55" s="52"/>
      <c r="X55" s="52"/>
      <c r="Y55" s="52"/>
      <c r="Z55" s="52"/>
    </row>
    <row r="56" spans="1:26" ht="35.25" customHeight="1">
      <c r="E56" s="977"/>
      <c r="F56" s="977"/>
      <c r="G56" s="975"/>
      <c r="H56" s="52"/>
      <c r="I56" s="52"/>
      <c r="J56" s="52"/>
      <c r="K56" s="52"/>
      <c r="L56" s="52"/>
      <c r="M56" s="52"/>
      <c r="N56" s="52"/>
      <c r="O56" s="52"/>
      <c r="P56" s="52"/>
      <c r="Q56" s="52"/>
      <c r="R56" s="52"/>
      <c r="S56" s="52"/>
      <c r="T56" s="52"/>
      <c r="U56" s="52"/>
      <c r="V56" s="52"/>
      <c r="W56" s="52"/>
      <c r="X56" s="52"/>
      <c r="Y56" s="52"/>
      <c r="Z56" s="52"/>
    </row>
    <row r="57" spans="1:26" ht="15.75" customHeight="1">
      <c r="A57" s="975"/>
      <c r="B57" s="975"/>
      <c r="C57" s="975"/>
      <c r="D57" s="975"/>
      <c r="E57" s="975"/>
      <c r="F57" s="975"/>
      <c r="G57" s="975"/>
      <c r="H57" s="52"/>
      <c r="I57" s="52"/>
      <c r="J57" s="52"/>
      <c r="K57" s="52"/>
      <c r="L57" s="52"/>
      <c r="M57" s="52"/>
      <c r="N57" s="52"/>
      <c r="O57" s="52"/>
      <c r="P57" s="52"/>
      <c r="Q57" s="52"/>
      <c r="R57" s="52"/>
      <c r="S57" s="52"/>
      <c r="T57" s="52"/>
      <c r="U57" s="52"/>
      <c r="V57" s="52"/>
      <c r="W57" s="52"/>
      <c r="X57" s="52"/>
      <c r="Y57" s="52"/>
      <c r="Z57" s="52"/>
    </row>
    <row r="58" spans="1:26" ht="15.75" customHeight="1">
      <c r="A58" s="975"/>
      <c r="B58" s="975"/>
      <c r="C58" s="975"/>
      <c r="D58" s="975"/>
      <c r="E58" s="975"/>
      <c r="F58" s="975"/>
      <c r="G58" s="975"/>
      <c r="H58" s="52"/>
      <c r="I58" s="52"/>
      <c r="J58" s="52"/>
      <c r="K58" s="52"/>
      <c r="L58" s="52"/>
      <c r="M58" s="52"/>
      <c r="N58" s="52"/>
      <c r="O58" s="52"/>
      <c r="P58" s="52"/>
      <c r="Q58" s="52"/>
      <c r="R58" s="52"/>
      <c r="S58" s="52"/>
      <c r="T58" s="52"/>
      <c r="U58" s="52"/>
      <c r="V58" s="52"/>
      <c r="W58" s="52"/>
      <c r="X58" s="52"/>
      <c r="Y58" s="52"/>
      <c r="Z58" s="52"/>
    </row>
    <row r="59" spans="1:26" ht="15.75" customHeight="1">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5.75" customHeight="1">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5.75" customHeight="1">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5.75" customHeight="1">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5.75" customHeight="1">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5.75"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5.75" customHeight="1">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5.75"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5.75" customHeight="1">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5.75"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5.75"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5.75" customHeight="1">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5.75"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5.75"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5.75" customHeight="1">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5.75"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5.75" customHeight="1">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5.75"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5.75"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5.75"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5.75"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5.75"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5.75" customHeight="1">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5.7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5.75"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5.75"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5.75"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5.75"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5.75"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5.75"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5.75"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5.75"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5.7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5.7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5.75"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5.75"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5.7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5.7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5.7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5.7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5.75"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5.75"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5.75"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5.75"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5.75"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5.75"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5.75"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5.75"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5.75"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5.7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5.7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5.7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5.7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5.7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5.7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5.75"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5.7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5.7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5.7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5.7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5.75"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5.75"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5.75"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5.75"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5.7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5.7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5.7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5.7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5.7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5.7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5.7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5.7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5.7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5.7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5.7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5.7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5.7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5.7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5.7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5.7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5.7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5.7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5.7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5.7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5.7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5.7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5.7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5.7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5.7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5.7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5.7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5.7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5.7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5.7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5.7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5.7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5.7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5.7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5.7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5.7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5.7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5.7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5.7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5.7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5.7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5.7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5.7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5.7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5.7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5.7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5.7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5.7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5.7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5.7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5.7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5.7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5.7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5.7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5.7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5.7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5.7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5.7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5.7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5.7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5.7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5.7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5.7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5.7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5.7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5.7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5.7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5.7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5.7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5.7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5.7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5.7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5.7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5.7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5.7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5.7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5.7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5.7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5.7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5.7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5.7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5.7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5.7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5.7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5.7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5.7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5.7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5.7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5.7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5.7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5.7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5.75"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5.75"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5.75"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5.75"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5.75"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5.75"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5.75"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row>
    <row r="222" spans="1:26" ht="15.75" customHeight="1">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row>
    <row r="223" spans="1:26" ht="15.75" customHeight="1">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row>
    <row r="224" spans="1:26" ht="15.75" customHeight="1">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row>
    <row r="225" spans="1:26" ht="15.75" customHeight="1">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row>
    <row r="226" spans="1:26" ht="15.75" customHeight="1">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row>
    <row r="227" spans="1:26" ht="15.75" customHeight="1">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row>
    <row r="228" spans="1:26" ht="15.75" customHeight="1">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row>
    <row r="229" spans="1:26" ht="15.75" customHeight="1">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row>
    <row r="230" spans="1:26" ht="15.75" customHeight="1">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row>
    <row r="231" spans="1:26" ht="15.75" customHeight="1">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row>
    <row r="232" spans="1:26" ht="15.75" customHeight="1">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row>
    <row r="233" spans="1:26" ht="15.75" customHeight="1">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row>
    <row r="234" spans="1:26" ht="15.75" customHeight="1">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row>
    <row r="235" spans="1:26" ht="15.75" customHeight="1">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row>
    <row r="236" spans="1:26" ht="15.75" customHeight="1">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row>
    <row r="237" spans="1:26" ht="15.75" customHeight="1">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row>
    <row r="238" spans="1:26" ht="15.75" customHeight="1">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row>
    <row r="239" spans="1:26" ht="15.75" customHeight="1">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row>
    <row r="240" spans="1:26" ht="15.75" customHeight="1">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row>
    <row r="241" spans="1:26" ht="15.75" customHeight="1">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row>
    <row r="242" spans="1:26" ht="15.75" customHeight="1">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row>
    <row r="243" spans="1:26" ht="15.75" customHeight="1">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row>
    <row r="244" spans="1:26" ht="15.75" customHeight="1">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row>
    <row r="245" spans="1:26" ht="15.75" customHeight="1">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row>
    <row r="246" spans="1:26" ht="15.75" customHeight="1">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row>
    <row r="247" spans="1:26" ht="15.75" customHeight="1">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row>
    <row r="248" spans="1:26" ht="15.75" customHeight="1">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row>
    <row r="249" spans="1:26" ht="15.75" customHeight="1">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row>
    <row r="250" spans="1:26" ht="15.75" customHeight="1">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row>
    <row r="251" spans="1:26" ht="15.75" customHeight="1">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row>
    <row r="252" spans="1:26" ht="15.75" customHeight="1">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row>
    <row r="253" spans="1:26" ht="15.75" customHeight="1">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row>
    <row r="254" spans="1:26" ht="15.75" customHeight="1">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row>
    <row r="255" spans="1:26" ht="15.75" customHeight="1">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row>
    <row r="256" spans="1:26" ht="15.75" customHeight="1">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row>
    <row r="257" spans="1:26" ht="15.75" customHeight="1">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row>
    <row r="258" spans="1:26" ht="15.75" customHeight="1">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row>
    <row r="259" spans="1:26" ht="15.75" customHeight="1">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row>
    <row r="260" spans="1:26" ht="15.75" customHeight="1">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row>
    <row r="261" spans="1:26" ht="15.75" customHeight="1">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row>
    <row r="262" spans="1:26" ht="15.75" customHeight="1">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row>
    <row r="263" spans="1:26" ht="15.75" customHeight="1">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row>
    <row r="264" spans="1:26" ht="15.75" customHeight="1">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row>
    <row r="265" spans="1:26" ht="15.75" customHeight="1">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row>
    <row r="266" spans="1:26" ht="15.75" customHeight="1">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row>
    <row r="267" spans="1:26" ht="15.75" customHeight="1">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row>
    <row r="268" spans="1:26" ht="15.75" customHeight="1">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row>
    <row r="269" spans="1:26" ht="15.75" customHeight="1">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row>
    <row r="270" spans="1:26" ht="15.75" customHeight="1">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row>
    <row r="271" spans="1:26" ht="15.75" customHeight="1">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row>
    <row r="272" spans="1:26" ht="15.75" customHeight="1">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row>
    <row r="273" spans="1:26" ht="15.75" customHeight="1">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row>
    <row r="274" spans="1:26" ht="15.75" customHeight="1">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row>
    <row r="275" spans="1:26" ht="15.75" customHeight="1">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row>
    <row r="276" spans="1:26" ht="15.75" customHeight="1">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row>
    <row r="277" spans="1:26" ht="15.75" customHeight="1">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row>
    <row r="278" spans="1:26" ht="15.75" customHeight="1">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row>
    <row r="279" spans="1:26" ht="15.75" customHeight="1">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row>
    <row r="280" spans="1:26" ht="15.75" customHeight="1">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row>
    <row r="281" spans="1:26" ht="15.75" customHeight="1">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row>
    <row r="282" spans="1:26" ht="15.75" customHeight="1">
      <c r="A282" s="52"/>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row>
    <row r="283" spans="1:26" ht="15.75" customHeight="1">
      <c r="A283" s="52"/>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row>
    <row r="284" spans="1:26" ht="15.75" customHeight="1">
      <c r="A284" s="52"/>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row>
    <row r="285" spans="1:26" ht="15.75" customHeight="1">
      <c r="A285" s="52"/>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row>
    <row r="286" spans="1:26" ht="15.75" customHeight="1">
      <c r="A286" s="52"/>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row>
    <row r="287" spans="1:26" ht="15.75" customHeight="1">
      <c r="A287" s="52"/>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row>
    <row r="288" spans="1:26" ht="15.75" customHeight="1">
      <c r="A288" s="52"/>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row>
    <row r="289" spans="1:26" ht="15.75" customHeight="1">
      <c r="A289" s="52"/>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row>
    <row r="290" spans="1:26" ht="15.75" customHeight="1">
      <c r="A290" s="52"/>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row>
    <row r="291" spans="1:26" ht="15.75" customHeight="1">
      <c r="A291" s="52"/>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row>
    <row r="292" spans="1:26" ht="15.75" customHeight="1">
      <c r="A292" s="52"/>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row>
    <row r="293" spans="1:26" ht="15.75" customHeight="1">
      <c r="A293" s="52"/>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row>
    <row r="294" spans="1:26" ht="15.75" customHeight="1">
      <c r="A294" s="52"/>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row>
    <row r="295" spans="1:26" ht="15.75" customHeight="1">
      <c r="A295" s="52"/>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row>
    <row r="296" spans="1:26" ht="15.75" customHeight="1">
      <c r="A296" s="52"/>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row>
    <row r="297" spans="1:26" ht="15.75" customHeight="1">
      <c r="A297" s="52"/>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row>
    <row r="298" spans="1:26" ht="15.75" customHeight="1">
      <c r="A298" s="52"/>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row>
    <row r="299" spans="1:26" ht="15.75" customHeight="1">
      <c r="A299" s="52"/>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row>
    <row r="300" spans="1:26" ht="15.75" customHeight="1">
      <c r="A300" s="52"/>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row>
    <row r="301" spans="1:26" ht="15.75" customHeight="1">
      <c r="A301" s="52"/>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row>
    <row r="302" spans="1:26" ht="15.75" customHeight="1">
      <c r="A302" s="52"/>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row>
    <row r="303" spans="1:26" ht="15.75" customHeight="1">
      <c r="A303" s="52"/>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row>
    <row r="304" spans="1:26" ht="15.75" customHeight="1">
      <c r="A304" s="52"/>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row>
    <row r="305" spans="1:26" ht="15.75" customHeight="1">
      <c r="A305" s="52"/>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row>
    <row r="306" spans="1:26" ht="15.75" customHeight="1">
      <c r="A306" s="52"/>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row>
    <row r="307" spans="1:26" ht="15.75" customHeight="1">
      <c r="A307" s="52"/>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row>
    <row r="308" spans="1:26" ht="15.75" customHeight="1">
      <c r="A308" s="52"/>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row>
    <row r="309" spans="1:26" ht="15.75" customHeight="1">
      <c r="A309" s="52"/>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row>
    <row r="310" spans="1:26" ht="15.75" customHeight="1">
      <c r="A310" s="52"/>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row>
    <row r="311" spans="1:26" ht="15.75" customHeight="1">
      <c r="A311" s="52"/>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row>
    <row r="312" spans="1:26" ht="15.75" customHeight="1">
      <c r="A312" s="52"/>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row>
    <row r="313" spans="1:26" ht="15.75" customHeight="1">
      <c r="A313" s="52"/>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row>
    <row r="314" spans="1:26" ht="15.75" customHeight="1">
      <c r="A314" s="52"/>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row>
    <row r="315" spans="1:26" ht="15.75" customHeight="1">
      <c r="A315" s="52"/>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row>
    <row r="316" spans="1:26" ht="15.75" customHeight="1">
      <c r="A316" s="52"/>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row>
    <row r="317" spans="1:26" ht="15.75" customHeight="1">
      <c r="A317" s="52"/>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row>
    <row r="318" spans="1:26" ht="15.75" customHeight="1">
      <c r="A318" s="52"/>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row>
    <row r="319" spans="1:26" ht="15.75" customHeight="1">
      <c r="A319" s="52"/>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row>
    <row r="320" spans="1:26" ht="15.75" customHeight="1">
      <c r="A320" s="52"/>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row>
    <row r="321" spans="1:26" ht="15.75" customHeight="1">
      <c r="A321" s="52"/>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row>
    <row r="322" spans="1:26" ht="15.75" customHeight="1">
      <c r="A322" s="52"/>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row>
    <row r="323" spans="1:26" ht="15.75" customHeight="1">
      <c r="A323" s="52"/>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row>
    <row r="324" spans="1:26" ht="15.75" customHeight="1">
      <c r="A324" s="52"/>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row>
    <row r="325" spans="1:26" ht="15.75" customHeight="1">
      <c r="A325" s="52"/>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row>
    <row r="326" spans="1:26" ht="15.75" customHeight="1">
      <c r="A326" s="52"/>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row>
    <row r="327" spans="1:26" ht="15.75" customHeight="1">
      <c r="A327" s="52"/>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row>
    <row r="328" spans="1:26" ht="15.75" customHeight="1">
      <c r="A328" s="52"/>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row>
    <row r="329" spans="1:26" ht="15.75" customHeight="1">
      <c r="A329" s="52"/>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row>
    <row r="330" spans="1:26" ht="15.75" customHeight="1">
      <c r="A330" s="52"/>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row>
    <row r="331" spans="1:26" ht="15.75" customHeight="1">
      <c r="A331" s="52"/>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row>
    <row r="332" spans="1:26" ht="15.75" customHeight="1">
      <c r="A332" s="52"/>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row>
    <row r="333" spans="1:26" ht="15.75" customHeight="1">
      <c r="A333" s="52"/>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row>
    <row r="334" spans="1:26" ht="15.75" customHeight="1">
      <c r="A334" s="52"/>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row>
    <row r="335" spans="1:26" ht="15.75" customHeight="1">
      <c r="A335" s="52"/>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row>
    <row r="336" spans="1:26" ht="15.75" customHeight="1">
      <c r="A336" s="52"/>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row>
    <row r="337" spans="1:26" ht="15.75" customHeight="1">
      <c r="A337" s="52"/>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row>
    <row r="338" spans="1:26" ht="15.75" customHeight="1">
      <c r="A338" s="52"/>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row>
    <row r="339" spans="1:26" ht="15.75" customHeight="1">
      <c r="A339" s="52"/>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row>
    <row r="340" spans="1:26" ht="15.75" customHeight="1">
      <c r="A340" s="52"/>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row>
    <row r="341" spans="1:26" ht="15.75" customHeight="1">
      <c r="A341" s="52"/>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row>
    <row r="342" spans="1:26" ht="15.75" customHeight="1">
      <c r="A342" s="52"/>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row>
    <row r="343" spans="1:26" ht="15.75" customHeight="1">
      <c r="A343" s="52"/>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row>
    <row r="344" spans="1:26" ht="15.75" customHeight="1">
      <c r="A344" s="52"/>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row>
    <row r="345" spans="1:26" ht="15.75" customHeight="1">
      <c r="A345" s="52"/>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row>
    <row r="346" spans="1:26" ht="15.75" customHeight="1">
      <c r="A346" s="52"/>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row>
    <row r="347" spans="1:26" ht="15.75" customHeight="1">
      <c r="A347" s="52"/>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row>
    <row r="348" spans="1:26" ht="15.75" customHeight="1">
      <c r="A348" s="52"/>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row>
    <row r="349" spans="1:26" ht="15.75" customHeight="1">
      <c r="A349" s="52"/>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row>
    <row r="350" spans="1:26" ht="15.75" customHeight="1">
      <c r="A350" s="52"/>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row>
    <row r="351" spans="1:26" ht="15.75" customHeight="1">
      <c r="A351" s="52"/>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row>
    <row r="352" spans="1:26" ht="15.75" customHeight="1">
      <c r="A352" s="52"/>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row>
    <row r="353" spans="1:26" ht="15.75" customHeight="1">
      <c r="A353" s="52"/>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row>
    <row r="354" spans="1:26" ht="15.75" customHeight="1">
      <c r="A354" s="52"/>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row>
    <row r="355" spans="1:26" ht="15.75" customHeight="1">
      <c r="A355" s="52"/>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row>
    <row r="356" spans="1:26" ht="15.75" customHeight="1">
      <c r="A356" s="52"/>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row>
    <row r="357" spans="1:26" ht="15.75" customHeight="1">
      <c r="A357" s="52"/>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row>
    <row r="358" spans="1:26" ht="15.75" customHeight="1">
      <c r="A358" s="52"/>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row>
    <row r="359" spans="1:26" ht="15.75" customHeight="1">
      <c r="A359" s="52"/>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row>
    <row r="360" spans="1:26" ht="15.75" customHeight="1">
      <c r="A360" s="52"/>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row>
    <row r="361" spans="1:26" ht="15.75" customHeight="1">
      <c r="A361" s="52"/>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row>
    <row r="362" spans="1:26" ht="15.75" customHeight="1">
      <c r="A362" s="52"/>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row>
    <row r="363" spans="1:26" ht="15.75" customHeight="1">
      <c r="A363" s="52"/>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row>
    <row r="364" spans="1:26" ht="15.75" customHeight="1">
      <c r="A364" s="52"/>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row>
    <row r="365" spans="1:26" ht="15.75" customHeight="1">
      <c r="A365" s="52"/>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row>
    <row r="366" spans="1:26" ht="15.75" customHeight="1">
      <c r="A366" s="52"/>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row>
    <row r="367" spans="1:26" ht="15.75" customHeight="1">
      <c r="A367" s="52"/>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row>
    <row r="368" spans="1:26" ht="15.75" customHeight="1">
      <c r="A368" s="52"/>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row>
    <row r="369" spans="1:26" ht="15.75" customHeight="1">
      <c r="A369" s="52"/>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row>
    <row r="370" spans="1:26" ht="15.75" customHeight="1">
      <c r="A370" s="52"/>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row>
    <row r="371" spans="1:26" ht="15.75" customHeight="1">
      <c r="A371" s="52"/>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row>
    <row r="372" spans="1:26" ht="15.75" customHeight="1">
      <c r="A372" s="52"/>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row>
    <row r="373" spans="1:26" ht="15.75" customHeight="1">
      <c r="A373" s="52"/>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row>
    <row r="374" spans="1:26" ht="15.75" customHeight="1">
      <c r="A374" s="52"/>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row>
    <row r="375" spans="1:26" ht="15.75" customHeight="1">
      <c r="A375" s="52"/>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row>
    <row r="376" spans="1:26" ht="15.75" customHeight="1">
      <c r="A376" s="52"/>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row>
    <row r="377" spans="1:26" ht="15.75" customHeight="1">
      <c r="A377" s="52"/>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row>
    <row r="378" spans="1:26" ht="15.75" customHeight="1">
      <c r="A378" s="52"/>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row>
    <row r="379" spans="1:26" ht="15.75" customHeight="1">
      <c r="A379" s="52"/>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row>
    <row r="380" spans="1:26" ht="15.75" customHeight="1">
      <c r="A380" s="52"/>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row>
    <row r="381" spans="1:26" ht="15.75" customHeight="1">
      <c r="A381" s="52"/>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row>
    <row r="382" spans="1:26" ht="15.75" customHeight="1">
      <c r="A382" s="52"/>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row>
    <row r="383" spans="1:26" ht="15.75" customHeight="1">
      <c r="A383" s="52"/>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row>
    <row r="384" spans="1:26" ht="15.75" customHeight="1">
      <c r="A384" s="52"/>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row>
    <row r="385" spans="1:26" ht="15.75" customHeight="1">
      <c r="A385" s="52"/>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row>
    <row r="386" spans="1:26" ht="15.75" customHeight="1">
      <c r="A386" s="52"/>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row>
    <row r="387" spans="1:26" ht="15.75" customHeight="1">
      <c r="A387" s="52"/>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row>
    <row r="388" spans="1:26" ht="15.75" customHeight="1">
      <c r="A388" s="52"/>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row>
    <row r="389" spans="1:26" ht="15.75" customHeight="1">
      <c r="A389" s="52"/>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row>
    <row r="390" spans="1:26" ht="15.75" customHeight="1">
      <c r="A390" s="52"/>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row>
    <row r="391" spans="1:26" ht="15.75" customHeight="1">
      <c r="A391" s="52"/>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row>
    <row r="392" spans="1:26" ht="15.75" customHeight="1">
      <c r="A392" s="52"/>
      <c r="B392" s="52"/>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row>
    <row r="393" spans="1:26" ht="15.75" customHeight="1">
      <c r="A393" s="52"/>
      <c r="B393" s="52"/>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row>
    <row r="394" spans="1:26" ht="15.75" customHeight="1">
      <c r="A394" s="52"/>
      <c r="B394" s="52"/>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row>
    <row r="395" spans="1:26" ht="15.75" customHeight="1">
      <c r="A395" s="52"/>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row>
    <row r="396" spans="1:26" ht="15.75" customHeight="1">
      <c r="A396" s="52"/>
      <c r="B396" s="52"/>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row>
    <row r="397" spans="1:26" ht="15.75" customHeight="1">
      <c r="A397" s="52"/>
      <c r="B397" s="52"/>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row>
    <row r="398" spans="1:26" ht="15.75" customHeight="1">
      <c r="A398" s="52"/>
      <c r="B398" s="52"/>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row>
    <row r="399" spans="1:26" ht="15.75" customHeight="1">
      <c r="A399" s="52"/>
      <c r="B399" s="52"/>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row>
    <row r="400" spans="1:26" ht="15.75" customHeight="1">
      <c r="A400" s="52"/>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row>
    <row r="401" spans="1:26" ht="15.75" customHeight="1">
      <c r="A401" s="52"/>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row>
    <row r="402" spans="1:26" ht="15.75" customHeight="1">
      <c r="A402" s="52"/>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row>
    <row r="403" spans="1:26" ht="15.75" customHeight="1">
      <c r="A403" s="52"/>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row>
    <row r="404" spans="1:26" ht="15.75" customHeight="1">
      <c r="A404" s="52"/>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row>
    <row r="405" spans="1:26" ht="15.75" customHeight="1">
      <c r="A405" s="52"/>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row>
    <row r="406" spans="1:26" ht="15.75" customHeight="1">
      <c r="A406" s="52"/>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row>
    <row r="407" spans="1:26" ht="15.75" customHeight="1">
      <c r="A407" s="52"/>
      <c r="B407" s="52"/>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row>
    <row r="408" spans="1:26" ht="15.75" customHeight="1">
      <c r="A408" s="52"/>
      <c r="B408" s="52"/>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row>
    <row r="409" spans="1:26" ht="15.75" customHeight="1">
      <c r="A409" s="52"/>
      <c r="B409" s="52"/>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row>
    <row r="410" spans="1:26" ht="15.75" customHeight="1">
      <c r="A410" s="52"/>
      <c r="B410" s="52"/>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row>
    <row r="411" spans="1:26" ht="15.75" customHeight="1">
      <c r="A411" s="52"/>
      <c r="B411" s="52"/>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row>
    <row r="412" spans="1:26" ht="15.75" customHeight="1">
      <c r="A412" s="52"/>
      <c r="B412" s="52"/>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row>
    <row r="413" spans="1:26" ht="15.75" customHeight="1">
      <c r="A413" s="52"/>
      <c r="B413" s="52"/>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row>
    <row r="414" spans="1:26" ht="15.75" customHeight="1">
      <c r="A414" s="52"/>
      <c r="B414" s="52"/>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row>
    <row r="415" spans="1:26" ht="15.75" customHeight="1">
      <c r="A415" s="52"/>
      <c r="B415" s="52"/>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row>
    <row r="416" spans="1:26" ht="15.75" customHeight="1">
      <c r="A416" s="52"/>
      <c r="B416" s="52"/>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row>
    <row r="417" spans="1:26" ht="15.75" customHeight="1">
      <c r="A417" s="52"/>
      <c r="B417" s="52"/>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row>
    <row r="418" spans="1:26" ht="15.75" customHeight="1">
      <c r="A418" s="52"/>
      <c r="B418" s="52"/>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row>
    <row r="419" spans="1:26" ht="15.75" customHeight="1">
      <c r="A419" s="52"/>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row>
    <row r="420" spans="1:26" ht="15.75" customHeight="1">
      <c r="A420" s="52"/>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row>
    <row r="421" spans="1:26" ht="15.75" customHeight="1">
      <c r="A421" s="52"/>
      <c r="B421" s="52"/>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row>
    <row r="422" spans="1:26" ht="15.75" customHeight="1">
      <c r="A422" s="52"/>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row>
    <row r="423" spans="1:26" ht="15.75" customHeight="1">
      <c r="A423" s="52"/>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row>
    <row r="424" spans="1:26" ht="15.75" customHeight="1">
      <c r="A424" s="52"/>
      <c r="B424" s="52"/>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row>
    <row r="425" spans="1:26" ht="15.75" customHeight="1">
      <c r="A425" s="52"/>
      <c r="B425" s="52"/>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row>
    <row r="426" spans="1:26" ht="15.75" customHeight="1">
      <c r="A426" s="52"/>
      <c r="B426" s="52"/>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row>
    <row r="427" spans="1:26" ht="15.75" customHeight="1">
      <c r="A427" s="52"/>
      <c r="B427" s="52"/>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row>
    <row r="428" spans="1:26" ht="15.75" customHeight="1">
      <c r="A428" s="52"/>
      <c r="B428" s="52"/>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row>
    <row r="429" spans="1:26" ht="15.75" customHeight="1">
      <c r="A429" s="52"/>
      <c r="B429" s="52"/>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row>
    <row r="430" spans="1:26" ht="15.75" customHeight="1">
      <c r="A430" s="52"/>
      <c r="B430" s="52"/>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row>
    <row r="431" spans="1:26" ht="15.75" customHeight="1">
      <c r="A431" s="52"/>
      <c r="B431" s="52"/>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row>
    <row r="432" spans="1:26" ht="15.75" customHeight="1">
      <c r="A432" s="52"/>
      <c r="B432" s="52"/>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row>
    <row r="433" spans="1:26" ht="15.75" customHeight="1">
      <c r="A433" s="52"/>
      <c r="B433" s="52"/>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row>
    <row r="434" spans="1:26" ht="15.75" customHeight="1">
      <c r="A434" s="52"/>
      <c r="B434" s="52"/>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row>
    <row r="435" spans="1:26" ht="15.75" customHeight="1">
      <c r="A435" s="52"/>
      <c r="B435" s="52"/>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row>
    <row r="436" spans="1:26" ht="15.75" customHeight="1">
      <c r="A436" s="52"/>
      <c r="B436" s="52"/>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row>
    <row r="437" spans="1:26" ht="15.75" customHeight="1">
      <c r="A437" s="52"/>
      <c r="B437" s="52"/>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row>
    <row r="438" spans="1:26" ht="15.75" customHeight="1">
      <c r="A438" s="52"/>
      <c r="B438" s="52"/>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row>
    <row r="439" spans="1:26" ht="15.75" customHeight="1">
      <c r="A439" s="52"/>
      <c r="B439" s="52"/>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row>
    <row r="440" spans="1:26" ht="15.75" customHeight="1">
      <c r="A440" s="52"/>
      <c r="B440" s="52"/>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row>
    <row r="441" spans="1:26" ht="15.75" customHeight="1">
      <c r="A441" s="52"/>
      <c r="B441" s="52"/>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row>
    <row r="442" spans="1:26" ht="15.75" customHeight="1">
      <c r="A442" s="52"/>
      <c r="B442" s="52"/>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row>
    <row r="443" spans="1:26" ht="15.75" customHeight="1">
      <c r="A443" s="52"/>
      <c r="B443" s="52"/>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row>
    <row r="444" spans="1:26" ht="15.75" customHeight="1">
      <c r="A444" s="52"/>
      <c r="B444" s="52"/>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row>
    <row r="445" spans="1:26" ht="15.75" customHeight="1">
      <c r="A445" s="52"/>
      <c r="B445" s="52"/>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row>
    <row r="446" spans="1:26" ht="15.75" customHeight="1">
      <c r="A446" s="52"/>
      <c r="B446" s="52"/>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row>
    <row r="447" spans="1:26" ht="15.75" customHeight="1">
      <c r="A447" s="52"/>
      <c r="B447" s="52"/>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row>
    <row r="448" spans="1:26" ht="15.75" customHeight="1">
      <c r="A448" s="52"/>
      <c r="B448" s="52"/>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row>
    <row r="449" spans="1:26" ht="15.75" customHeight="1">
      <c r="A449" s="52"/>
      <c r="B449" s="52"/>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row>
    <row r="450" spans="1:26" ht="15.75" customHeight="1">
      <c r="A450" s="52"/>
      <c r="B450" s="52"/>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row>
    <row r="451" spans="1:26" ht="15.75" customHeight="1">
      <c r="A451" s="52"/>
      <c r="B451" s="52"/>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row>
    <row r="452" spans="1:26" ht="15.75" customHeight="1">
      <c r="A452" s="52"/>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row>
    <row r="453" spans="1:26" ht="15.75" customHeight="1">
      <c r="A453" s="52"/>
      <c r="B453" s="52"/>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row>
    <row r="454" spans="1:26" ht="15.75" customHeight="1">
      <c r="A454" s="52"/>
      <c r="B454" s="52"/>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row>
    <row r="455" spans="1:26" ht="15.75" customHeight="1">
      <c r="A455" s="52"/>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row>
    <row r="456" spans="1:26" ht="15.75" customHeight="1">
      <c r="A456" s="52"/>
      <c r="B456" s="52"/>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row>
    <row r="457" spans="1:26" ht="15.75" customHeight="1">
      <c r="A457" s="52"/>
      <c r="B457" s="52"/>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row>
    <row r="458" spans="1:26" ht="15.75" customHeight="1">
      <c r="A458" s="52"/>
      <c r="B458" s="52"/>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row>
    <row r="459" spans="1:26" ht="15.75" customHeight="1">
      <c r="A459" s="52"/>
      <c r="B459" s="52"/>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row>
    <row r="460" spans="1:26" ht="15.75" customHeight="1">
      <c r="A460" s="52"/>
      <c r="B460" s="52"/>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row>
    <row r="461" spans="1:26" ht="15.75" customHeight="1">
      <c r="A461" s="52"/>
      <c r="B461" s="52"/>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row>
    <row r="462" spans="1:26" ht="15.75" customHeight="1">
      <c r="A462" s="52"/>
      <c r="B462" s="52"/>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row>
    <row r="463" spans="1:26" ht="15.75" customHeight="1">
      <c r="A463" s="52"/>
      <c r="B463" s="52"/>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row>
    <row r="464" spans="1:26" ht="15.75" customHeight="1">
      <c r="A464" s="52"/>
      <c r="B464" s="52"/>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row>
    <row r="465" spans="1:26" ht="15.75" customHeight="1">
      <c r="A465" s="52"/>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row>
    <row r="466" spans="1:26" ht="15.75" customHeight="1">
      <c r="A466" s="52"/>
      <c r="B466" s="52"/>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row>
    <row r="467" spans="1:26" ht="15.75" customHeight="1">
      <c r="A467" s="52"/>
      <c r="B467" s="52"/>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row>
    <row r="468" spans="1:26" ht="15.75" customHeight="1">
      <c r="A468" s="52"/>
      <c r="B468" s="52"/>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row>
    <row r="469" spans="1:26" ht="15.75" customHeight="1">
      <c r="A469" s="52"/>
      <c r="B469" s="52"/>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row>
    <row r="470" spans="1:26" ht="15.75" customHeight="1">
      <c r="A470" s="52"/>
      <c r="B470" s="52"/>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row>
    <row r="471" spans="1:26" ht="15.75" customHeight="1">
      <c r="A471" s="52"/>
      <c r="B471" s="52"/>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row>
    <row r="472" spans="1:26" ht="15.75" customHeight="1">
      <c r="A472" s="52"/>
      <c r="B472" s="52"/>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row>
    <row r="473" spans="1:26" ht="15.75" customHeight="1">
      <c r="A473" s="52"/>
      <c r="B473" s="52"/>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row>
    <row r="474" spans="1:26" ht="15.75" customHeight="1">
      <c r="A474" s="52"/>
      <c r="B474" s="52"/>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row>
    <row r="475" spans="1:26" ht="15.75" customHeight="1">
      <c r="A475" s="52"/>
      <c r="B475" s="52"/>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row>
    <row r="476" spans="1:26" ht="15.75" customHeight="1">
      <c r="A476" s="52"/>
      <c r="B476" s="52"/>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row>
    <row r="477" spans="1:26" ht="15.75" customHeight="1">
      <c r="A477" s="52"/>
      <c r="B477" s="52"/>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row>
    <row r="478" spans="1:26" ht="15.75" customHeight="1">
      <c r="A478" s="52"/>
      <c r="B478" s="52"/>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row>
    <row r="479" spans="1:26" ht="15.75" customHeight="1">
      <c r="A479" s="52"/>
      <c r="B479" s="52"/>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row>
    <row r="480" spans="1:26" ht="15.75" customHeight="1">
      <c r="A480" s="52"/>
      <c r="B480" s="52"/>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row>
    <row r="481" spans="1:26" ht="15.75" customHeight="1">
      <c r="A481" s="52"/>
      <c r="B481" s="52"/>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row>
    <row r="482" spans="1:26" ht="15.75" customHeight="1">
      <c r="A482" s="52"/>
      <c r="B482" s="52"/>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row>
    <row r="483" spans="1:26" ht="15.75" customHeight="1">
      <c r="A483" s="52"/>
      <c r="B483" s="52"/>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row>
    <row r="484" spans="1:26" ht="15.75" customHeight="1">
      <c r="A484" s="52"/>
      <c r="B484" s="52"/>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row>
    <row r="485" spans="1:26" ht="15.75" customHeight="1">
      <c r="A485" s="52"/>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row>
    <row r="486" spans="1:26" ht="15.75" customHeight="1">
      <c r="A486" s="52"/>
      <c r="B486" s="52"/>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row>
    <row r="487" spans="1:26" ht="15.75" customHeight="1">
      <c r="A487" s="52"/>
      <c r="B487" s="52"/>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row>
    <row r="488" spans="1:26" ht="15.75" customHeight="1">
      <c r="A488" s="52"/>
      <c r="B488" s="52"/>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row>
    <row r="489" spans="1:26" ht="15.75" customHeight="1">
      <c r="A489" s="52"/>
      <c r="B489" s="52"/>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row>
    <row r="490" spans="1:26" ht="15.75" customHeight="1">
      <c r="A490" s="52"/>
      <c r="B490" s="52"/>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row>
    <row r="491" spans="1:26" ht="15.75" customHeight="1">
      <c r="A491" s="52"/>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row>
    <row r="492" spans="1:26" ht="15.75" customHeight="1">
      <c r="A492" s="52"/>
      <c r="B492" s="52"/>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row>
    <row r="493" spans="1:26" ht="15.75" customHeight="1">
      <c r="A493" s="52"/>
      <c r="B493" s="52"/>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row>
    <row r="494" spans="1:26" ht="15.75" customHeight="1">
      <c r="A494" s="52"/>
      <c r="B494" s="52"/>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row>
    <row r="495" spans="1:26" ht="15.75" customHeight="1">
      <c r="A495" s="52"/>
      <c r="B495" s="52"/>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row>
    <row r="496" spans="1:26" ht="15.75" customHeight="1">
      <c r="A496" s="52"/>
      <c r="B496" s="52"/>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row>
    <row r="497" spans="1:26" ht="15.75" customHeight="1">
      <c r="A497" s="52"/>
      <c r="B497" s="52"/>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row>
    <row r="498" spans="1:26" ht="15.75" customHeight="1">
      <c r="A498" s="52"/>
      <c r="B498" s="52"/>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row>
    <row r="499" spans="1:26" ht="15.75" customHeight="1">
      <c r="A499" s="52"/>
      <c r="B499" s="52"/>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row>
    <row r="500" spans="1:26" ht="15.75" customHeight="1">
      <c r="A500" s="52"/>
      <c r="B500" s="52"/>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row>
    <row r="501" spans="1:26" ht="15.75" customHeight="1">
      <c r="A501" s="52"/>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row>
    <row r="502" spans="1:26" ht="15.75" customHeight="1">
      <c r="A502" s="52"/>
      <c r="B502" s="52"/>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row>
    <row r="503" spans="1:26" ht="15.75" customHeight="1">
      <c r="A503" s="52"/>
      <c r="B503" s="52"/>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row>
    <row r="504" spans="1:26" ht="15.75" customHeight="1">
      <c r="A504" s="52"/>
      <c r="B504" s="52"/>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row>
    <row r="505" spans="1:26" ht="15.75" customHeight="1">
      <c r="A505" s="52"/>
      <c r="B505" s="52"/>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row>
    <row r="506" spans="1:26" ht="15.75" customHeight="1">
      <c r="A506" s="52"/>
      <c r="B506" s="52"/>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row>
    <row r="507" spans="1:26" ht="15.75" customHeight="1">
      <c r="A507" s="52"/>
      <c r="B507" s="52"/>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row>
    <row r="508" spans="1:26" ht="15.75" customHeight="1">
      <c r="A508" s="52"/>
      <c r="B508" s="52"/>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row>
    <row r="509" spans="1:26" ht="15.75" customHeight="1">
      <c r="A509" s="52"/>
      <c r="B509" s="52"/>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row>
    <row r="510" spans="1:26" ht="15.75" customHeight="1">
      <c r="A510" s="52"/>
      <c r="B510" s="52"/>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row>
    <row r="511" spans="1:26" ht="15.75" customHeight="1">
      <c r="A511" s="52"/>
      <c r="B511" s="52"/>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row>
    <row r="512" spans="1:26" ht="15.75" customHeight="1">
      <c r="A512" s="52"/>
      <c r="B512" s="52"/>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row>
    <row r="513" spans="1:26" ht="15.75" customHeight="1">
      <c r="A513" s="52"/>
      <c r="B513" s="52"/>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row>
    <row r="514" spans="1:26" ht="15.75" customHeight="1">
      <c r="A514" s="52"/>
      <c r="B514" s="52"/>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row>
    <row r="515" spans="1:26" ht="15.75" customHeight="1">
      <c r="A515" s="52"/>
      <c r="B515" s="52"/>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row>
    <row r="516" spans="1:26" ht="15.75" customHeight="1">
      <c r="A516" s="52"/>
      <c r="B516" s="52"/>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row>
    <row r="517" spans="1:26" ht="15.75" customHeight="1">
      <c r="A517" s="52"/>
      <c r="B517" s="52"/>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row>
    <row r="518" spans="1:26" ht="15.75" customHeight="1">
      <c r="A518" s="52"/>
      <c r="B518" s="52"/>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row>
    <row r="519" spans="1:26" ht="15.75" customHeight="1">
      <c r="A519" s="52"/>
      <c r="B519" s="52"/>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row>
    <row r="520" spans="1:26" ht="15.75" customHeight="1">
      <c r="A520" s="52"/>
      <c r="B520" s="52"/>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row>
    <row r="521" spans="1:26" ht="15.75" customHeight="1">
      <c r="A521" s="52"/>
      <c r="B521" s="52"/>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row>
    <row r="522" spans="1:26" ht="15.75" customHeight="1">
      <c r="A522" s="52"/>
      <c r="B522" s="52"/>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row>
    <row r="523" spans="1:26" ht="15.75" customHeight="1">
      <c r="A523" s="52"/>
      <c r="B523" s="52"/>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row>
    <row r="524" spans="1:26" ht="15.75" customHeight="1">
      <c r="A524" s="52"/>
      <c r="B524" s="52"/>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row>
    <row r="525" spans="1:26" ht="15.75" customHeight="1">
      <c r="A525" s="52"/>
      <c r="B525" s="52"/>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row>
    <row r="526" spans="1:26" ht="15.75" customHeight="1">
      <c r="A526" s="52"/>
      <c r="B526" s="52"/>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row>
    <row r="527" spans="1:26" ht="15.75" customHeight="1">
      <c r="A527" s="52"/>
      <c r="B527" s="52"/>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row>
    <row r="528" spans="1:26" ht="15.75" customHeight="1">
      <c r="A528" s="52"/>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row>
    <row r="529" spans="1:26" ht="15.75" customHeight="1">
      <c r="A529" s="52"/>
      <c r="B529" s="52"/>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row>
    <row r="530" spans="1:26" ht="15.75" customHeight="1">
      <c r="A530" s="52"/>
      <c r="B530" s="52"/>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row>
    <row r="531" spans="1:26" ht="15.75" customHeight="1">
      <c r="A531" s="52"/>
      <c r="B531" s="52"/>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row>
    <row r="532" spans="1:26" ht="15.75" customHeight="1">
      <c r="A532" s="52"/>
      <c r="B532" s="52"/>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row>
    <row r="533" spans="1:26" ht="15.75" customHeight="1">
      <c r="A533" s="52"/>
      <c r="B533" s="52"/>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row>
    <row r="534" spans="1:26" ht="15.75" customHeight="1">
      <c r="A534" s="52"/>
      <c r="B534" s="52"/>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row>
    <row r="535" spans="1:26" ht="15.75" customHeight="1">
      <c r="A535" s="52"/>
      <c r="B535" s="52"/>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row>
    <row r="536" spans="1:26" ht="15.75" customHeight="1">
      <c r="A536" s="52"/>
      <c r="B536" s="52"/>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row>
    <row r="537" spans="1:26" ht="15.75" customHeight="1">
      <c r="A537" s="52"/>
      <c r="B537" s="52"/>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row>
    <row r="538" spans="1:26" ht="15.75" customHeight="1">
      <c r="A538" s="52"/>
      <c r="B538" s="52"/>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row>
    <row r="539" spans="1:26" ht="15.75" customHeight="1">
      <c r="A539" s="52"/>
      <c r="B539" s="52"/>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row>
    <row r="540" spans="1:26" ht="15.75" customHeight="1">
      <c r="A540" s="52"/>
      <c r="B540" s="52"/>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row>
    <row r="541" spans="1:26" ht="15.75" customHeight="1">
      <c r="A541" s="52"/>
      <c r="B541" s="52"/>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row>
    <row r="542" spans="1:26" ht="15.75" customHeight="1">
      <c r="A542" s="52"/>
      <c r="B542" s="52"/>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row>
    <row r="543" spans="1:26" ht="15.75" customHeight="1">
      <c r="A543" s="52"/>
      <c r="B543" s="52"/>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row>
    <row r="544" spans="1:26" ht="15.75" customHeight="1">
      <c r="A544" s="52"/>
      <c r="B544" s="52"/>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row>
    <row r="545" spans="1:26" ht="15.75" customHeight="1">
      <c r="A545" s="52"/>
      <c r="B545" s="52"/>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row>
    <row r="546" spans="1:26" ht="15.75" customHeight="1">
      <c r="A546" s="52"/>
      <c r="B546" s="52"/>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row>
    <row r="547" spans="1:26" ht="15.75" customHeight="1">
      <c r="A547" s="52"/>
      <c r="B547" s="52"/>
      <c r="C547" s="52"/>
      <c r="D547" s="52"/>
      <c r="E547" s="52"/>
      <c r="F547" s="52"/>
      <c r="G547" s="52"/>
      <c r="H547" s="52"/>
      <c r="I547" s="52"/>
      <c r="J547" s="52"/>
      <c r="K547" s="52"/>
      <c r="L547" s="52"/>
      <c r="M547" s="52"/>
      <c r="N547" s="52"/>
      <c r="O547" s="52"/>
      <c r="P547" s="52"/>
      <c r="Q547" s="52"/>
      <c r="R547" s="52"/>
      <c r="S547" s="52"/>
      <c r="T547" s="52"/>
      <c r="U547" s="52"/>
      <c r="V547" s="52"/>
      <c r="W547" s="52"/>
      <c r="X547" s="52"/>
      <c r="Y547" s="52"/>
      <c r="Z547" s="52"/>
    </row>
    <row r="548" spans="1:26" ht="15.75" customHeight="1">
      <c r="A548" s="52"/>
      <c r="B548" s="52"/>
      <c r="C548" s="52"/>
      <c r="D548" s="52"/>
      <c r="E548" s="52"/>
      <c r="F548" s="52"/>
      <c r="G548" s="52"/>
      <c r="H548" s="52"/>
      <c r="I548" s="52"/>
      <c r="J548" s="52"/>
      <c r="K548" s="52"/>
      <c r="L548" s="52"/>
      <c r="M548" s="52"/>
      <c r="N548" s="52"/>
      <c r="O548" s="52"/>
      <c r="P548" s="52"/>
      <c r="Q548" s="52"/>
      <c r="R548" s="52"/>
      <c r="S548" s="52"/>
      <c r="T548" s="52"/>
      <c r="U548" s="52"/>
      <c r="V548" s="52"/>
      <c r="W548" s="52"/>
      <c r="X548" s="52"/>
      <c r="Y548" s="52"/>
      <c r="Z548" s="52"/>
    </row>
    <row r="549" spans="1:26" ht="15.75" customHeight="1">
      <c r="A549" s="52"/>
      <c r="B549" s="52"/>
      <c r="C549" s="52"/>
      <c r="D549" s="52"/>
      <c r="E549" s="52"/>
      <c r="F549" s="52"/>
      <c r="G549" s="52"/>
      <c r="H549" s="52"/>
      <c r="I549" s="52"/>
      <c r="J549" s="52"/>
      <c r="K549" s="52"/>
      <c r="L549" s="52"/>
      <c r="M549" s="52"/>
      <c r="N549" s="52"/>
      <c r="O549" s="52"/>
      <c r="P549" s="52"/>
      <c r="Q549" s="52"/>
      <c r="R549" s="52"/>
      <c r="S549" s="52"/>
      <c r="T549" s="52"/>
      <c r="U549" s="52"/>
      <c r="V549" s="52"/>
      <c r="W549" s="52"/>
      <c r="X549" s="52"/>
      <c r="Y549" s="52"/>
      <c r="Z549" s="52"/>
    </row>
    <row r="550" spans="1:26" ht="15.75" customHeight="1">
      <c r="A550" s="52"/>
      <c r="B550" s="52"/>
      <c r="C550" s="52"/>
      <c r="D550" s="52"/>
      <c r="E550" s="52"/>
      <c r="F550" s="52"/>
      <c r="G550" s="52"/>
      <c r="H550" s="52"/>
      <c r="I550" s="52"/>
      <c r="J550" s="52"/>
      <c r="K550" s="52"/>
      <c r="L550" s="52"/>
      <c r="M550" s="52"/>
      <c r="N550" s="52"/>
      <c r="O550" s="52"/>
      <c r="P550" s="52"/>
      <c r="Q550" s="52"/>
      <c r="R550" s="52"/>
      <c r="S550" s="52"/>
      <c r="T550" s="52"/>
      <c r="U550" s="52"/>
      <c r="V550" s="52"/>
      <c r="W550" s="52"/>
      <c r="X550" s="52"/>
      <c r="Y550" s="52"/>
      <c r="Z550" s="52"/>
    </row>
    <row r="551" spans="1:26" ht="15.75" customHeight="1">
      <c r="A551" s="52"/>
      <c r="B551" s="52"/>
      <c r="C551" s="52"/>
      <c r="D551" s="52"/>
      <c r="E551" s="52"/>
      <c r="F551" s="52"/>
      <c r="G551" s="52"/>
      <c r="H551" s="52"/>
      <c r="I551" s="52"/>
      <c r="J551" s="52"/>
      <c r="K551" s="52"/>
      <c r="L551" s="52"/>
      <c r="M551" s="52"/>
      <c r="N551" s="52"/>
      <c r="O551" s="52"/>
      <c r="P551" s="52"/>
      <c r="Q551" s="52"/>
      <c r="R551" s="52"/>
      <c r="S551" s="52"/>
      <c r="T551" s="52"/>
      <c r="U551" s="52"/>
      <c r="V551" s="52"/>
      <c r="W551" s="52"/>
      <c r="X551" s="52"/>
      <c r="Y551" s="52"/>
      <c r="Z551" s="52"/>
    </row>
    <row r="552" spans="1:26" ht="15.75" customHeight="1">
      <c r="A552" s="52"/>
      <c r="B552" s="52"/>
      <c r="C552" s="52"/>
      <c r="D552" s="52"/>
      <c r="E552" s="52"/>
      <c r="F552" s="52"/>
      <c r="G552" s="52"/>
      <c r="H552" s="52"/>
      <c r="I552" s="52"/>
      <c r="J552" s="52"/>
      <c r="K552" s="52"/>
      <c r="L552" s="52"/>
      <c r="M552" s="52"/>
      <c r="N552" s="52"/>
      <c r="O552" s="52"/>
      <c r="P552" s="52"/>
      <c r="Q552" s="52"/>
      <c r="R552" s="52"/>
      <c r="S552" s="52"/>
      <c r="T552" s="52"/>
      <c r="U552" s="52"/>
      <c r="V552" s="52"/>
      <c r="W552" s="52"/>
      <c r="X552" s="52"/>
      <c r="Y552" s="52"/>
      <c r="Z552" s="52"/>
    </row>
    <row r="553" spans="1:26" ht="15.75" customHeight="1">
      <c r="A553" s="52"/>
      <c r="B553" s="52"/>
      <c r="C553" s="52"/>
      <c r="D553" s="52"/>
      <c r="E553" s="52"/>
      <c r="F553" s="52"/>
      <c r="G553" s="52"/>
      <c r="H553" s="52"/>
      <c r="I553" s="52"/>
      <c r="J553" s="52"/>
      <c r="K553" s="52"/>
      <c r="L553" s="52"/>
      <c r="M553" s="52"/>
      <c r="N553" s="52"/>
      <c r="O553" s="52"/>
      <c r="P553" s="52"/>
      <c r="Q553" s="52"/>
      <c r="R553" s="52"/>
      <c r="S553" s="52"/>
      <c r="T553" s="52"/>
      <c r="U553" s="52"/>
      <c r="V553" s="52"/>
      <c r="W553" s="52"/>
      <c r="X553" s="52"/>
      <c r="Y553" s="52"/>
      <c r="Z553" s="52"/>
    </row>
    <row r="554" spans="1:26" ht="15.75" customHeight="1">
      <c r="A554" s="52"/>
      <c r="B554" s="52"/>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row>
    <row r="555" spans="1:26" ht="15.75" customHeight="1">
      <c r="A555" s="52"/>
      <c r="B555" s="52"/>
      <c r="C555" s="52"/>
      <c r="D555" s="52"/>
      <c r="E555" s="52"/>
      <c r="F555" s="52"/>
      <c r="G555" s="52"/>
      <c r="H555" s="52"/>
      <c r="I555" s="52"/>
      <c r="J555" s="52"/>
      <c r="K555" s="52"/>
      <c r="L555" s="52"/>
      <c r="M555" s="52"/>
      <c r="N555" s="52"/>
      <c r="O555" s="52"/>
      <c r="P555" s="52"/>
      <c r="Q555" s="52"/>
      <c r="R555" s="52"/>
      <c r="S555" s="52"/>
      <c r="T555" s="52"/>
      <c r="U555" s="52"/>
      <c r="V555" s="52"/>
      <c r="W555" s="52"/>
      <c r="X555" s="52"/>
      <c r="Y555" s="52"/>
      <c r="Z555" s="52"/>
    </row>
    <row r="556" spans="1:26" ht="15.75" customHeight="1">
      <c r="A556" s="52"/>
      <c r="B556" s="52"/>
      <c r="C556" s="52"/>
      <c r="D556" s="52"/>
      <c r="E556" s="52"/>
      <c r="F556" s="52"/>
      <c r="G556" s="52"/>
      <c r="H556" s="52"/>
      <c r="I556" s="52"/>
      <c r="J556" s="52"/>
      <c r="K556" s="52"/>
      <c r="L556" s="52"/>
      <c r="M556" s="52"/>
      <c r="N556" s="52"/>
      <c r="O556" s="52"/>
      <c r="P556" s="52"/>
      <c r="Q556" s="52"/>
      <c r="R556" s="52"/>
      <c r="S556" s="52"/>
      <c r="T556" s="52"/>
      <c r="U556" s="52"/>
      <c r="V556" s="52"/>
      <c r="W556" s="52"/>
      <c r="X556" s="52"/>
      <c r="Y556" s="52"/>
      <c r="Z556" s="52"/>
    </row>
    <row r="557" spans="1:26" ht="15.75" customHeight="1">
      <c r="A557" s="52"/>
      <c r="B557" s="52"/>
      <c r="C557" s="52"/>
      <c r="D557" s="52"/>
      <c r="E557" s="52"/>
      <c r="F557" s="52"/>
      <c r="G557" s="52"/>
      <c r="H557" s="52"/>
      <c r="I557" s="52"/>
      <c r="J557" s="52"/>
      <c r="K557" s="52"/>
      <c r="L557" s="52"/>
      <c r="M557" s="52"/>
      <c r="N557" s="52"/>
      <c r="O557" s="52"/>
      <c r="P557" s="52"/>
      <c r="Q557" s="52"/>
      <c r="R557" s="52"/>
      <c r="S557" s="52"/>
      <c r="T557" s="52"/>
      <c r="U557" s="52"/>
      <c r="V557" s="52"/>
      <c r="W557" s="52"/>
      <c r="X557" s="52"/>
      <c r="Y557" s="52"/>
      <c r="Z557" s="52"/>
    </row>
    <row r="558" spans="1:26" ht="15.75" customHeight="1">
      <c r="A558" s="52"/>
      <c r="B558" s="52"/>
      <c r="C558" s="52"/>
      <c r="D558" s="52"/>
      <c r="E558" s="52"/>
      <c r="F558" s="52"/>
      <c r="G558" s="52"/>
      <c r="H558" s="52"/>
      <c r="I558" s="52"/>
      <c r="J558" s="52"/>
      <c r="K558" s="52"/>
      <c r="L558" s="52"/>
      <c r="M558" s="52"/>
      <c r="N558" s="52"/>
      <c r="O558" s="52"/>
      <c r="P558" s="52"/>
      <c r="Q558" s="52"/>
      <c r="R558" s="52"/>
      <c r="S558" s="52"/>
      <c r="T558" s="52"/>
      <c r="U558" s="52"/>
      <c r="V558" s="52"/>
      <c r="W558" s="52"/>
      <c r="X558" s="52"/>
      <c r="Y558" s="52"/>
      <c r="Z558" s="52"/>
    </row>
    <row r="559" spans="1:26" ht="15.75" customHeight="1">
      <c r="A559" s="52"/>
      <c r="B559" s="52"/>
      <c r="C559" s="52"/>
      <c r="D559" s="52"/>
      <c r="E559" s="52"/>
      <c r="F559" s="52"/>
      <c r="G559" s="52"/>
      <c r="H559" s="52"/>
      <c r="I559" s="52"/>
      <c r="J559" s="52"/>
      <c r="K559" s="52"/>
      <c r="L559" s="52"/>
      <c r="M559" s="52"/>
      <c r="N559" s="52"/>
      <c r="O559" s="52"/>
      <c r="P559" s="52"/>
      <c r="Q559" s="52"/>
      <c r="R559" s="52"/>
      <c r="S559" s="52"/>
      <c r="T559" s="52"/>
      <c r="U559" s="52"/>
      <c r="V559" s="52"/>
      <c r="W559" s="52"/>
      <c r="X559" s="52"/>
      <c r="Y559" s="52"/>
      <c r="Z559" s="52"/>
    </row>
    <row r="560" spans="1:26" ht="15.75" customHeight="1">
      <c r="A560" s="52"/>
      <c r="B560" s="52"/>
      <c r="C560" s="52"/>
      <c r="D560" s="52"/>
      <c r="E560" s="52"/>
      <c r="F560" s="52"/>
      <c r="G560" s="52"/>
      <c r="H560" s="52"/>
      <c r="I560" s="52"/>
      <c r="J560" s="52"/>
      <c r="K560" s="52"/>
      <c r="L560" s="52"/>
      <c r="M560" s="52"/>
      <c r="N560" s="52"/>
      <c r="O560" s="52"/>
      <c r="P560" s="52"/>
      <c r="Q560" s="52"/>
      <c r="R560" s="52"/>
      <c r="S560" s="52"/>
      <c r="T560" s="52"/>
      <c r="U560" s="52"/>
      <c r="V560" s="52"/>
      <c r="W560" s="52"/>
      <c r="X560" s="52"/>
      <c r="Y560" s="52"/>
      <c r="Z560" s="52"/>
    </row>
    <row r="561" spans="1:26" ht="15.75" customHeight="1">
      <c r="A561" s="52"/>
      <c r="B561" s="52"/>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Z561" s="52"/>
    </row>
    <row r="562" spans="1:26" ht="15.75" customHeight="1">
      <c r="A562" s="52"/>
      <c r="B562" s="52"/>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row>
    <row r="563" spans="1:26" ht="15.75" customHeight="1">
      <c r="A563" s="52"/>
      <c r="B563" s="52"/>
      <c r="C563" s="52"/>
      <c r="D563" s="52"/>
      <c r="E563" s="52"/>
      <c r="F563" s="52"/>
      <c r="G563" s="52"/>
      <c r="H563" s="52"/>
      <c r="I563" s="52"/>
      <c r="J563" s="52"/>
      <c r="K563" s="52"/>
      <c r="L563" s="52"/>
      <c r="M563" s="52"/>
      <c r="N563" s="52"/>
      <c r="O563" s="52"/>
      <c r="P563" s="52"/>
      <c r="Q563" s="52"/>
      <c r="R563" s="52"/>
      <c r="S563" s="52"/>
      <c r="T563" s="52"/>
      <c r="U563" s="52"/>
      <c r="V563" s="52"/>
      <c r="W563" s="52"/>
      <c r="X563" s="52"/>
      <c r="Y563" s="52"/>
      <c r="Z563" s="52"/>
    </row>
    <row r="564" spans="1:26" ht="15.75" customHeight="1">
      <c r="A564" s="52"/>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Z564" s="52"/>
    </row>
    <row r="565" spans="1:26" ht="15.75" customHeight="1">
      <c r="A565" s="52"/>
      <c r="B565" s="52"/>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Z565" s="52"/>
    </row>
    <row r="566" spans="1:26" ht="15.75" customHeight="1">
      <c r="A566" s="52"/>
      <c r="B566" s="52"/>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Z566" s="52"/>
    </row>
    <row r="567" spans="1:26" ht="15.75" customHeight="1">
      <c r="A567" s="52"/>
      <c r="B567" s="52"/>
      <c r="C567" s="52"/>
      <c r="D567" s="52"/>
      <c r="E567" s="52"/>
      <c r="F567" s="52"/>
      <c r="G567" s="52"/>
      <c r="H567" s="52"/>
      <c r="I567" s="52"/>
      <c r="J567" s="52"/>
      <c r="K567" s="52"/>
      <c r="L567" s="52"/>
      <c r="M567" s="52"/>
      <c r="N567" s="52"/>
      <c r="O567" s="52"/>
      <c r="P567" s="52"/>
      <c r="Q567" s="52"/>
      <c r="R567" s="52"/>
      <c r="S567" s="52"/>
      <c r="T567" s="52"/>
      <c r="U567" s="52"/>
      <c r="V567" s="52"/>
      <c r="W567" s="52"/>
      <c r="X567" s="52"/>
      <c r="Y567" s="52"/>
      <c r="Z567" s="52"/>
    </row>
    <row r="568" spans="1:26" ht="15.75" customHeight="1">
      <c r="A568" s="52"/>
      <c r="B568" s="52"/>
      <c r="C568" s="52"/>
      <c r="D568" s="52"/>
      <c r="E568" s="52"/>
      <c r="F568" s="52"/>
      <c r="G568" s="52"/>
      <c r="H568" s="52"/>
      <c r="I568" s="52"/>
      <c r="J568" s="52"/>
      <c r="K568" s="52"/>
      <c r="L568" s="52"/>
      <c r="M568" s="52"/>
      <c r="N568" s="52"/>
      <c r="O568" s="52"/>
      <c r="P568" s="52"/>
      <c r="Q568" s="52"/>
      <c r="R568" s="52"/>
      <c r="S568" s="52"/>
      <c r="T568" s="52"/>
      <c r="U568" s="52"/>
      <c r="V568" s="52"/>
      <c r="W568" s="52"/>
      <c r="X568" s="52"/>
      <c r="Y568" s="52"/>
      <c r="Z568" s="52"/>
    </row>
    <row r="569" spans="1:26" ht="15.75" customHeight="1">
      <c r="A569" s="52"/>
      <c r="B569" s="52"/>
      <c r="C569" s="52"/>
      <c r="D569" s="52"/>
      <c r="E569" s="52"/>
      <c r="F569" s="52"/>
      <c r="G569" s="52"/>
      <c r="H569" s="52"/>
      <c r="I569" s="52"/>
      <c r="J569" s="52"/>
      <c r="K569" s="52"/>
      <c r="L569" s="52"/>
      <c r="M569" s="52"/>
      <c r="N569" s="52"/>
      <c r="O569" s="52"/>
      <c r="P569" s="52"/>
      <c r="Q569" s="52"/>
      <c r="R569" s="52"/>
      <c r="S569" s="52"/>
      <c r="T569" s="52"/>
      <c r="U569" s="52"/>
      <c r="V569" s="52"/>
      <c r="W569" s="52"/>
      <c r="X569" s="52"/>
      <c r="Y569" s="52"/>
      <c r="Z569" s="52"/>
    </row>
    <row r="570" spans="1:26" ht="15.75" customHeight="1">
      <c r="A570" s="52"/>
      <c r="B570" s="52"/>
      <c r="C570" s="52"/>
      <c r="D570" s="52"/>
      <c r="E570" s="52"/>
      <c r="F570" s="52"/>
      <c r="G570" s="52"/>
      <c r="H570" s="52"/>
      <c r="I570" s="52"/>
      <c r="J570" s="52"/>
      <c r="K570" s="52"/>
      <c r="L570" s="52"/>
      <c r="M570" s="52"/>
      <c r="N570" s="52"/>
      <c r="O570" s="52"/>
      <c r="P570" s="52"/>
      <c r="Q570" s="52"/>
      <c r="R570" s="52"/>
      <c r="S570" s="52"/>
      <c r="T570" s="52"/>
      <c r="U570" s="52"/>
      <c r="V570" s="52"/>
      <c r="W570" s="52"/>
      <c r="X570" s="52"/>
      <c r="Y570" s="52"/>
      <c r="Z570" s="52"/>
    </row>
    <row r="571" spans="1:26" ht="15.75" customHeight="1">
      <c r="A571" s="52"/>
      <c r="B571" s="52"/>
      <c r="C571" s="52"/>
      <c r="D571" s="52"/>
      <c r="E571" s="52"/>
      <c r="F571" s="52"/>
      <c r="G571" s="52"/>
      <c r="H571" s="52"/>
      <c r="I571" s="52"/>
      <c r="J571" s="52"/>
      <c r="K571" s="52"/>
      <c r="L571" s="52"/>
      <c r="M571" s="52"/>
      <c r="N571" s="52"/>
      <c r="O571" s="52"/>
      <c r="P571" s="52"/>
      <c r="Q571" s="52"/>
      <c r="R571" s="52"/>
      <c r="S571" s="52"/>
      <c r="T571" s="52"/>
      <c r="U571" s="52"/>
      <c r="V571" s="52"/>
      <c r="W571" s="52"/>
      <c r="X571" s="52"/>
      <c r="Y571" s="52"/>
      <c r="Z571" s="52"/>
    </row>
    <row r="572" spans="1:26" ht="15.75" customHeight="1">
      <c r="A572" s="52"/>
      <c r="B572" s="52"/>
      <c r="C572" s="52"/>
      <c r="D572" s="52"/>
      <c r="E572" s="52"/>
      <c r="F572" s="52"/>
      <c r="G572" s="52"/>
      <c r="H572" s="52"/>
      <c r="I572" s="52"/>
      <c r="J572" s="52"/>
      <c r="K572" s="52"/>
      <c r="L572" s="52"/>
      <c r="M572" s="52"/>
      <c r="N572" s="52"/>
      <c r="O572" s="52"/>
      <c r="P572" s="52"/>
      <c r="Q572" s="52"/>
      <c r="R572" s="52"/>
      <c r="S572" s="52"/>
      <c r="T572" s="52"/>
      <c r="U572" s="52"/>
      <c r="V572" s="52"/>
      <c r="W572" s="52"/>
      <c r="X572" s="52"/>
      <c r="Y572" s="52"/>
      <c r="Z572" s="52"/>
    </row>
    <row r="573" spans="1:26" ht="15.75" customHeight="1">
      <c r="A573" s="52"/>
      <c r="B573" s="52"/>
      <c r="C573" s="52"/>
      <c r="D573" s="52"/>
      <c r="E573" s="52"/>
      <c r="F573" s="52"/>
      <c r="G573" s="52"/>
      <c r="H573" s="52"/>
      <c r="I573" s="52"/>
      <c r="J573" s="52"/>
      <c r="K573" s="52"/>
      <c r="L573" s="52"/>
      <c r="M573" s="52"/>
      <c r="N573" s="52"/>
      <c r="O573" s="52"/>
      <c r="P573" s="52"/>
      <c r="Q573" s="52"/>
      <c r="R573" s="52"/>
      <c r="S573" s="52"/>
      <c r="T573" s="52"/>
      <c r="U573" s="52"/>
      <c r="V573" s="52"/>
      <c r="W573" s="52"/>
      <c r="X573" s="52"/>
      <c r="Y573" s="52"/>
      <c r="Z573" s="52"/>
    </row>
    <row r="574" spans="1:26" ht="15.75" customHeight="1">
      <c r="A574" s="52"/>
      <c r="B574" s="52"/>
      <c r="C574" s="52"/>
      <c r="D574" s="52"/>
      <c r="E574" s="52"/>
      <c r="F574" s="52"/>
      <c r="G574" s="52"/>
      <c r="H574" s="52"/>
      <c r="I574" s="52"/>
      <c r="J574" s="52"/>
      <c r="K574" s="52"/>
      <c r="L574" s="52"/>
      <c r="M574" s="52"/>
      <c r="N574" s="52"/>
      <c r="O574" s="52"/>
      <c r="P574" s="52"/>
      <c r="Q574" s="52"/>
      <c r="R574" s="52"/>
      <c r="S574" s="52"/>
      <c r="T574" s="52"/>
      <c r="U574" s="52"/>
      <c r="V574" s="52"/>
      <c r="W574" s="52"/>
      <c r="X574" s="52"/>
      <c r="Y574" s="52"/>
      <c r="Z574" s="52"/>
    </row>
    <row r="575" spans="1:26" ht="15.75" customHeight="1">
      <c r="A575" s="52"/>
      <c r="B575" s="52"/>
      <c r="C575" s="52"/>
      <c r="D575" s="52"/>
      <c r="E575" s="52"/>
      <c r="F575" s="52"/>
      <c r="G575" s="52"/>
      <c r="H575" s="52"/>
      <c r="I575" s="52"/>
      <c r="J575" s="52"/>
      <c r="K575" s="52"/>
      <c r="L575" s="52"/>
      <c r="M575" s="52"/>
      <c r="N575" s="52"/>
      <c r="O575" s="52"/>
      <c r="P575" s="52"/>
      <c r="Q575" s="52"/>
      <c r="R575" s="52"/>
      <c r="S575" s="52"/>
      <c r="T575" s="52"/>
      <c r="U575" s="52"/>
      <c r="V575" s="52"/>
      <c r="W575" s="52"/>
      <c r="X575" s="52"/>
      <c r="Y575" s="52"/>
      <c r="Z575" s="52"/>
    </row>
    <row r="576" spans="1:26" ht="15.75" customHeight="1">
      <c r="A576" s="52"/>
      <c r="B576" s="52"/>
      <c r="C576" s="52"/>
      <c r="D576" s="52"/>
      <c r="E576" s="52"/>
      <c r="F576" s="52"/>
      <c r="G576" s="52"/>
      <c r="H576" s="52"/>
      <c r="I576" s="52"/>
      <c r="J576" s="52"/>
      <c r="K576" s="52"/>
      <c r="L576" s="52"/>
      <c r="M576" s="52"/>
      <c r="N576" s="52"/>
      <c r="O576" s="52"/>
      <c r="P576" s="52"/>
      <c r="Q576" s="52"/>
      <c r="R576" s="52"/>
      <c r="S576" s="52"/>
      <c r="T576" s="52"/>
      <c r="U576" s="52"/>
      <c r="V576" s="52"/>
      <c r="W576" s="52"/>
      <c r="X576" s="52"/>
      <c r="Y576" s="52"/>
      <c r="Z576" s="52"/>
    </row>
    <row r="577" spans="1:26" ht="15.75" customHeight="1">
      <c r="A577" s="52"/>
      <c r="B577" s="52"/>
      <c r="C577" s="52"/>
      <c r="D577" s="52"/>
      <c r="E577" s="52"/>
      <c r="F577" s="52"/>
      <c r="G577" s="52"/>
      <c r="H577" s="52"/>
      <c r="I577" s="52"/>
      <c r="J577" s="52"/>
      <c r="K577" s="52"/>
      <c r="L577" s="52"/>
      <c r="M577" s="52"/>
      <c r="N577" s="52"/>
      <c r="O577" s="52"/>
      <c r="P577" s="52"/>
      <c r="Q577" s="52"/>
      <c r="R577" s="52"/>
      <c r="S577" s="52"/>
      <c r="T577" s="52"/>
      <c r="U577" s="52"/>
      <c r="V577" s="52"/>
      <c r="W577" s="52"/>
      <c r="X577" s="52"/>
      <c r="Y577" s="52"/>
      <c r="Z577" s="52"/>
    </row>
    <row r="578" spans="1:26" ht="15.75" customHeight="1">
      <c r="A578" s="52"/>
      <c r="B578" s="52"/>
      <c r="C578" s="52"/>
      <c r="D578" s="52"/>
      <c r="E578" s="52"/>
      <c r="F578" s="52"/>
      <c r="G578" s="52"/>
      <c r="H578" s="52"/>
      <c r="I578" s="52"/>
      <c r="J578" s="52"/>
      <c r="K578" s="52"/>
      <c r="L578" s="52"/>
      <c r="M578" s="52"/>
      <c r="N578" s="52"/>
      <c r="O578" s="52"/>
      <c r="P578" s="52"/>
      <c r="Q578" s="52"/>
      <c r="R578" s="52"/>
      <c r="S578" s="52"/>
      <c r="T578" s="52"/>
      <c r="U578" s="52"/>
      <c r="V578" s="52"/>
      <c r="W578" s="52"/>
      <c r="X578" s="52"/>
      <c r="Y578" s="52"/>
      <c r="Z578" s="52"/>
    </row>
    <row r="579" spans="1:26" ht="15.75" customHeight="1">
      <c r="A579" s="52"/>
      <c r="B579" s="52"/>
      <c r="C579" s="52"/>
      <c r="D579" s="52"/>
      <c r="E579" s="52"/>
      <c r="F579" s="52"/>
      <c r="G579" s="52"/>
      <c r="H579" s="52"/>
      <c r="I579" s="52"/>
      <c r="J579" s="52"/>
      <c r="K579" s="52"/>
      <c r="L579" s="52"/>
      <c r="M579" s="52"/>
      <c r="N579" s="52"/>
      <c r="O579" s="52"/>
      <c r="P579" s="52"/>
      <c r="Q579" s="52"/>
      <c r="R579" s="52"/>
      <c r="S579" s="52"/>
      <c r="T579" s="52"/>
      <c r="U579" s="52"/>
      <c r="V579" s="52"/>
      <c r="W579" s="52"/>
      <c r="X579" s="52"/>
      <c r="Y579" s="52"/>
      <c r="Z579" s="52"/>
    </row>
    <row r="580" spans="1:26" ht="15.75" customHeight="1">
      <c r="A580" s="52"/>
      <c r="B580" s="52"/>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row>
    <row r="581" spans="1:26" ht="15.75" customHeight="1">
      <c r="A581" s="52"/>
      <c r="B581" s="52"/>
      <c r="C581" s="52"/>
      <c r="D581" s="52"/>
      <c r="E581" s="52"/>
      <c r="F581" s="52"/>
      <c r="G581" s="52"/>
      <c r="H581" s="52"/>
      <c r="I581" s="52"/>
      <c r="J581" s="52"/>
      <c r="K581" s="52"/>
      <c r="L581" s="52"/>
      <c r="M581" s="52"/>
      <c r="N581" s="52"/>
      <c r="O581" s="52"/>
      <c r="P581" s="52"/>
      <c r="Q581" s="52"/>
      <c r="R581" s="52"/>
      <c r="S581" s="52"/>
      <c r="T581" s="52"/>
      <c r="U581" s="52"/>
      <c r="V581" s="52"/>
      <c r="W581" s="52"/>
      <c r="X581" s="52"/>
      <c r="Y581" s="52"/>
      <c r="Z581" s="52"/>
    </row>
    <row r="582" spans="1:26" ht="15.75" customHeight="1">
      <c r="A582" s="52"/>
      <c r="B582" s="52"/>
      <c r="C582" s="52"/>
      <c r="D582" s="52"/>
      <c r="E582" s="52"/>
      <c r="F582" s="52"/>
      <c r="G582" s="52"/>
      <c r="H582" s="52"/>
      <c r="I582" s="52"/>
      <c r="J582" s="52"/>
      <c r="K582" s="52"/>
      <c r="L582" s="52"/>
      <c r="M582" s="52"/>
      <c r="N582" s="52"/>
      <c r="O582" s="52"/>
      <c r="P582" s="52"/>
      <c r="Q582" s="52"/>
      <c r="R582" s="52"/>
      <c r="S582" s="52"/>
      <c r="T582" s="52"/>
      <c r="U582" s="52"/>
      <c r="V582" s="52"/>
      <c r="W582" s="52"/>
      <c r="X582" s="52"/>
      <c r="Y582" s="52"/>
      <c r="Z582" s="52"/>
    </row>
    <row r="583" spans="1:26" ht="15.75" customHeight="1">
      <c r="A583" s="52"/>
      <c r="B583" s="52"/>
      <c r="C583" s="52"/>
      <c r="D583" s="52"/>
      <c r="E583" s="52"/>
      <c r="F583" s="52"/>
      <c r="G583" s="52"/>
      <c r="H583" s="52"/>
      <c r="I583" s="52"/>
      <c r="J583" s="52"/>
      <c r="K583" s="52"/>
      <c r="L583" s="52"/>
      <c r="M583" s="52"/>
      <c r="N583" s="52"/>
      <c r="O583" s="52"/>
      <c r="P583" s="52"/>
      <c r="Q583" s="52"/>
      <c r="R583" s="52"/>
      <c r="S583" s="52"/>
      <c r="T583" s="52"/>
      <c r="U583" s="52"/>
      <c r="V583" s="52"/>
      <c r="W583" s="52"/>
      <c r="X583" s="52"/>
      <c r="Y583" s="52"/>
      <c r="Z583" s="52"/>
    </row>
    <row r="584" spans="1:26" ht="15.75" customHeight="1">
      <c r="A584" s="52"/>
      <c r="B584" s="52"/>
      <c r="C584" s="52"/>
      <c r="D584" s="52"/>
      <c r="E584" s="52"/>
      <c r="F584" s="52"/>
      <c r="G584" s="52"/>
      <c r="H584" s="52"/>
      <c r="I584" s="52"/>
      <c r="J584" s="52"/>
      <c r="K584" s="52"/>
      <c r="L584" s="52"/>
      <c r="M584" s="52"/>
      <c r="N584" s="52"/>
      <c r="O584" s="52"/>
      <c r="P584" s="52"/>
      <c r="Q584" s="52"/>
      <c r="R584" s="52"/>
      <c r="S584" s="52"/>
      <c r="T584" s="52"/>
      <c r="U584" s="52"/>
      <c r="V584" s="52"/>
      <c r="W584" s="52"/>
      <c r="X584" s="52"/>
      <c r="Y584" s="52"/>
      <c r="Z584" s="52"/>
    </row>
    <row r="585" spans="1:26" ht="15.75" customHeight="1">
      <c r="A585" s="52"/>
      <c r="B585" s="52"/>
      <c r="C585" s="52"/>
      <c r="D585" s="52"/>
      <c r="E585" s="52"/>
      <c r="F585" s="52"/>
      <c r="G585" s="52"/>
      <c r="H585" s="52"/>
      <c r="I585" s="52"/>
      <c r="J585" s="52"/>
      <c r="K585" s="52"/>
      <c r="L585" s="52"/>
      <c r="M585" s="52"/>
      <c r="N585" s="52"/>
      <c r="O585" s="52"/>
      <c r="P585" s="52"/>
      <c r="Q585" s="52"/>
      <c r="R585" s="52"/>
      <c r="S585" s="52"/>
      <c r="T585" s="52"/>
      <c r="U585" s="52"/>
      <c r="V585" s="52"/>
      <c r="W585" s="52"/>
      <c r="X585" s="52"/>
      <c r="Y585" s="52"/>
      <c r="Z585" s="52"/>
    </row>
    <row r="586" spans="1:26" ht="15.75" customHeight="1">
      <c r="A586" s="52"/>
      <c r="B586" s="52"/>
      <c r="C586" s="52"/>
      <c r="D586" s="52"/>
      <c r="E586" s="52"/>
      <c r="F586" s="52"/>
      <c r="G586" s="52"/>
      <c r="H586" s="52"/>
      <c r="I586" s="52"/>
      <c r="J586" s="52"/>
      <c r="K586" s="52"/>
      <c r="L586" s="52"/>
      <c r="M586" s="52"/>
      <c r="N586" s="52"/>
      <c r="O586" s="52"/>
      <c r="P586" s="52"/>
      <c r="Q586" s="52"/>
      <c r="R586" s="52"/>
      <c r="S586" s="52"/>
      <c r="T586" s="52"/>
      <c r="U586" s="52"/>
      <c r="V586" s="52"/>
      <c r="W586" s="52"/>
      <c r="X586" s="52"/>
      <c r="Y586" s="52"/>
      <c r="Z586" s="52"/>
    </row>
    <row r="587" spans="1:26" ht="15.75" customHeight="1">
      <c r="A587" s="52"/>
      <c r="B587" s="52"/>
      <c r="C587" s="52"/>
      <c r="D587" s="52"/>
      <c r="E587" s="52"/>
      <c r="F587" s="52"/>
      <c r="G587" s="52"/>
      <c r="H587" s="52"/>
      <c r="I587" s="52"/>
      <c r="J587" s="52"/>
      <c r="K587" s="52"/>
      <c r="L587" s="52"/>
      <c r="M587" s="52"/>
      <c r="N587" s="52"/>
      <c r="O587" s="52"/>
      <c r="P587" s="52"/>
      <c r="Q587" s="52"/>
      <c r="R587" s="52"/>
      <c r="S587" s="52"/>
      <c r="T587" s="52"/>
      <c r="U587" s="52"/>
      <c r="V587" s="52"/>
      <c r="W587" s="52"/>
      <c r="X587" s="52"/>
      <c r="Y587" s="52"/>
      <c r="Z587" s="52"/>
    </row>
    <row r="588" spans="1:26" ht="15.75" customHeight="1">
      <c r="A588" s="52"/>
      <c r="B588" s="52"/>
      <c r="C588" s="52"/>
      <c r="D588" s="52"/>
      <c r="E588" s="52"/>
      <c r="F588" s="52"/>
      <c r="G588" s="52"/>
      <c r="H588" s="52"/>
      <c r="I588" s="52"/>
      <c r="J588" s="52"/>
      <c r="K588" s="52"/>
      <c r="L588" s="52"/>
      <c r="M588" s="52"/>
      <c r="N588" s="52"/>
      <c r="O588" s="52"/>
      <c r="P588" s="52"/>
      <c r="Q588" s="52"/>
      <c r="R588" s="52"/>
      <c r="S588" s="52"/>
      <c r="T588" s="52"/>
      <c r="U588" s="52"/>
      <c r="V588" s="52"/>
      <c r="W588" s="52"/>
      <c r="X588" s="52"/>
      <c r="Y588" s="52"/>
      <c r="Z588" s="52"/>
    </row>
    <row r="589" spans="1:26" ht="15.75" customHeight="1">
      <c r="A589" s="52"/>
      <c r="B589" s="52"/>
      <c r="C589" s="52"/>
      <c r="D589" s="52"/>
      <c r="E589" s="52"/>
      <c r="F589" s="52"/>
      <c r="G589" s="52"/>
      <c r="H589" s="52"/>
      <c r="I589" s="52"/>
      <c r="J589" s="52"/>
      <c r="K589" s="52"/>
      <c r="L589" s="52"/>
      <c r="M589" s="52"/>
      <c r="N589" s="52"/>
      <c r="O589" s="52"/>
      <c r="P589" s="52"/>
      <c r="Q589" s="52"/>
      <c r="R589" s="52"/>
      <c r="S589" s="52"/>
      <c r="T589" s="52"/>
      <c r="U589" s="52"/>
      <c r="V589" s="52"/>
      <c r="W589" s="52"/>
      <c r="X589" s="52"/>
      <c r="Y589" s="52"/>
      <c r="Z589" s="52"/>
    </row>
    <row r="590" spans="1:26" ht="15.75" customHeight="1">
      <c r="A590" s="52"/>
      <c r="B590" s="52"/>
      <c r="C590" s="52"/>
      <c r="D590" s="52"/>
      <c r="E590" s="52"/>
      <c r="F590" s="52"/>
      <c r="G590" s="52"/>
      <c r="H590" s="52"/>
      <c r="I590" s="52"/>
      <c r="J590" s="52"/>
      <c r="K590" s="52"/>
      <c r="L590" s="52"/>
      <c r="M590" s="52"/>
      <c r="N590" s="52"/>
      <c r="O590" s="52"/>
      <c r="P590" s="52"/>
      <c r="Q590" s="52"/>
      <c r="R590" s="52"/>
      <c r="S590" s="52"/>
      <c r="T590" s="52"/>
      <c r="U590" s="52"/>
      <c r="V590" s="52"/>
      <c r="W590" s="52"/>
      <c r="X590" s="52"/>
      <c r="Y590" s="52"/>
      <c r="Z590" s="52"/>
    </row>
    <row r="591" spans="1:26" ht="15.75" customHeight="1">
      <c r="A591" s="52"/>
      <c r="B591" s="52"/>
      <c r="C591" s="52"/>
      <c r="D591" s="52"/>
      <c r="E591" s="52"/>
      <c r="F591" s="52"/>
      <c r="G591" s="52"/>
      <c r="H591" s="52"/>
      <c r="I591" s="52"/>
      <c r="J591" s="52"/>
      <c r="K591" s="52"/>
      <c r="L591" s="52"/>
      <c r="M591" s="52"/>
      <c r="N591" s="52"/>
      <c r="O591" s="52"/>
      <c r="P591" s="52"/>
      <c r="Q591" s="52"/>
      <c r="R591" s="52"/>
      <c r="S591" s="52"/>
      <c r="T591" s="52"/>
      <c r="U591" s="52"/>
      <c r="V591" s="52"/>
      <c r="W591" s="52"/>
      <c r="X591" s="52"/>
      <c r="Y591" s="52"/>
      <c r="Z591" s="52"/>
    </row>
    <row r="592" spans="1:26" ht="15.75" customHeight="1">
      <c r="A592" s="52"/>
      <c r="B592" s="52"/>
      <c r="C592" s="52"/>
      <c r="D592" s="52"/>
      <c r="E592" s="52"/>
      <c r="F592" s="52"/>
      <c r="G592" s="52"/>
      <c r="H592" s="52"/>
      <c r="I592" s="52"/>
      <c r="J592" s="52"/>
      <c r="K592" s="52"/>
      <c r="L592" s="52"/>
      <c r="M592" s="52"/>
      <c r="N592" s="52"/>
      <c r="O592" s="52"/>
      <c r="P592" s="52"/>
      <c r="Q592" s="52"/>
      <c r="R592" s="52"/>
      <c r="S592" s="52"/>
      <c r="T592" s="52"/>
      <c r="U592" s="52"/>
      <c r="V592" s="52"/>
      <c r="W592" s="52"/>
      <c r="X592" s="52"/>
      <c r="Y592" s="52"/>
      <c r="Z592" s="52"/>
    </row>
    <row r="593" spans="1:26" ht="15.75" customHeight="1">
      <c r="A593" s="52"/>
      <c r="B593" s="52"/>
      <c r="C593" s="52"/>
      <c r="D593" s="52"/>
      <c r="E593" s="52"/>
      <c r="F593" s="52"/>
      <c r="G593" s="52"/>
      <c r="H593" s="52"/>
      <c r="I593" s="52"/>
      <c r="J593" s="52"/>
      <c r="K593" s="52"/>
      <c r="L593" s="52"/>
      <c r="M593" s="52"/>
      <c r="N593" s="52"/>
      <c r="O593" s="52"/>
      <c r="P593" s="52"/>
      <c r="Q593" s="52"/>
      <c r="R593" s="52"/>
      <c r="S593" s="52"/>
      <c r="T593" s="52"/>
      <c r="U593" s="52"/>
      <c r="V593" s="52"/>
      <c r="W593" s="52"/>
      <c r="X593" s="52"/>
      <c r="Y593" s="52"/>
      <c r="Z593" s="52"/>
    </row>
    <row r="594" spans="1:26" ht="15.75" customHeight="1">
      <c r="A594" s="52"/>
      <c r="B594" s="52"/>
      <c r="C594" s="52"/>
      <c r="D594" s="52"/>
      <c r="E594" s="52"/>
      <c r="F594" s="52"/>
      <c r="G594" s="52"/>
      <c r="H594" s="52"/>
      <c r="I594" s="52"/>
      <c r="J594" s="52"/>
      <c r="K594" s="52"/>
      <c r="L594" s="52"/>
      <c r="M594" s="52"/>
      <c r="N594" s="52"/>
      <c r="O594" s="52"/>
      <c r="P594" s="52"/>
      <c r="Q594" s="52"/>
      <c r="R594" s="52"/>
      <c r="S594" s="52"/>
      <c r="T594" s="52"/>
      <c r="U594" s="52"/>
      <c r="V594" s="52"/>
      <c r="W594" s="52"/>
      <c r="X594" s="52"/>
      <c r="Y594" s="52"/>
      <c r="Z594" s="52"/>
    </row>
    <row r="595" spans="1:26" ht="15.75" customHeight="1">
      <c r="A595" s="52"/>
      <c r="B595" s="52"/>
      <c r="C595" s="52"/>
      <c r="D595" s="52"/>
      <c r="E595" s="52"/>
      <c r="F595" s="52"/>
      <c r="G595" s="52"/>
      <c r="H595" s="52"/>
      <c r="I595" s="52"/>
      <c r="J595" s="52"/>
      <c r="K595" s="52"/>
      <c r="L595" s="52"/>
      <c r="M595" s="52"/>
      <c r="N595" s="52"/>
      <c r="O595" s="52"/>
      <c r="P595" s="52"/>
      <c r="Q595" s="52"/>
      <c r="R595" s="52"/>
      <c r="S595" s="52"/>
      <c r="T595" s="52"/>
      <c r="U595" s="52"/>
      <c r="V595" s="52"/>
      <c r="W595" s="52"/>
      <c r="X595" s="52"/>
      <c r="Y595" s="52"/>
      <c r="Z595" s="52"/>
    </row>
    <row r="596" spans="1:26" ht="15.75" customHeight="1">
      <c r="A596" s="52"/>
      <c r="B596" s="52"/>
      <c r="C596" s="52"/>
      <c r="D596" s="52"/>
      <c r="E596" s="52"/>
      <c r="F596" s="52"/>
      <c r="G596" s="52"/>
      <c r="H596" s="52"/>
      <c r="I596" s="52"/>
      <c r="J596" s="52"/>
      <c r="K596" s="52"/>
      <c r="L596" s="52"/>
      <c r="M596" s="52"/>
      <c r="N596" s="52"/>
      <c r="O596" s="52"/>
      <c r="P596" s="52"/>
      <c r="Q596" s="52"/>
      <c r="R596" s="52"/>
      <c r="S596" s="52"/>
      <c r="T596" s="52"/>
      <c r="U596" s="52"/>
      <c r="V596" s="52"/>
      <c r="W596" s="52"/>
      <c r="X596" s="52"/>
      <c r="Y596" s="52"/>
      <c r="Z596" s="52"/>
    </row>
    <row r="597" spans="1:26" ht="15.75" customHeight="1">
      <c r="A597" s="52"/>
      <c r="B597" s="52"/>
      <c r="C597" s="52"/>
      <c r="D597" s="52"/>
      <c r="E597" s="52"/>
      <c r="F597" s="52"/>
      <c r="G597" s="52"/>
      <c r="H597" s="52"/>
      <c r="I597" s="52"/>
      <c r="J597" s="52"/>
      <c r="K597" s="52"/>
      <c r="L597" s="52"/>
      <c r="M597" s="52"/>
      <c r="N597" s="52"/>
      <c r="O597" s="52"/>
      <c r="P597" s="52"/>
      <c r="Q597" s="52"/>
      <c r="R597" s="52"/>
      <c r="S597" s="52"/>
      <c r="T597" s="52"/>
      <c r="U597" s="52"/>
      <c r="V597" s="52"/>
      <c r="W597" s="52"/>
      <c r="X597" s="52"/>
      <c r="Y597" s="52"/>
      <c r="Z597" s="52"/>
    </row>
    <row r="598" spans="1:26" ht="15.75" customHeight="1">
      <c r="A598" s="52"/>
      <c r="B598" s="52"/>
      <c r="C598" s="52"/>
      <c r="D598" s="52"/>
      <c r="E598" s="52"/>
      <c r="F598" s="52"/>
      <c r="G598" s="52"/>
      <c r="H598" s="52"/>
      <c r="I598" s="52"/>
      <c r="J598" s="52"/>
      <c r="K598" s="52"/>
      <c r="L598" s="52"/>
      <c r="M598" s="52"/>
      <c r="N598" s="52"/>
      <c r="O598" s="52"/>
      <c r="P598" s="52"/>
      <c r="Q598" s="52"/>
      <c r="R598" s="52"/>
      <c r="S598" s="52"/>
      <c r="T598" s="52"/>
      <c r="U598" s="52"/>
      <c r="V598" s="52"/>
      <c r="W598" s="52"/>
      <c r="X598" s="52"/>
      <c r="Y598" s="52"/>
      <c r="Z598" s="52"/>
    </row>
    <row r="599" spans="1:26" ht="15.75" customHeight="1">
      <c r="A599" s="52"/>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Z599" s="52"/>
    </row>
    <row r="600" spans="1:26" ht="15.75" customHeight="1">
      <c r="A600" s="52"/>
      <c r="B600" s="52"/>
      <c r="C600" s="52"/>
      <c r="D600" s="52"/>
      <c r="E600" s="52"/>
      <c r="F600" s="52"/>
      <c r="G600" s="52"/>
      <c r="H600" s="52"/>
      <c r="I600" s="52"/>
      <c r="J600" s="52"/>
      <c r="K600" s="52"/>
      <c r="L600" s="52"/>
      <c r="M600" s="52"/>
      <c r="N600" s="52"/>
      <c r="O600" s="52"/>
      <c r="P600" s="52"/>
      <c r="Q600" s="52"/>
      <c r="R600" s="52"/>
      <c r="S600" s="52"/>
      <c r="T600" s="52"/>
      <c r="U600" s="52"/>
      <c r="V600" s="52"/>
      <c r="W600" s="52"/>
      <c r="X600" s="52"/>
      <c r="Y600" s="52"/>
      <c r="Z600" s="52"/>
    </row>
    <row r="601" spans="1:26" ht="15.75" customHeight="1">
      <c r="A601" s="52"/>
      <c r="B601" s="52"/>
      <c r="C601" s="52"/>
      <c r="D601" s="52"/>
      <c r="E601" s="52"/>
      <c r="F601" s="52"/>
      <c r="G601" s="52"/>
      <c r="H601" s="52"/>
      <c r="I601" s="52"/>
      <c r="J601" s="52"/>
      <c r="K601" s="52"/>
      <c r="L601" s="52"/>
      <c r="M601" s="52"/>
      <c r="N601" s="52"/>
      <c r="O601" s="52"/>
      <c r="P601" s="52"/>
      <c r="Q601" s="52"/>
      <c r="R601" s="52"/>
      <c r="S601" s="52"/>
      <c r="T601" s="52"/>
      <c r="U601" s="52"/>
      <c r="V601" s="52"/>
      <c r="W601" s="52"/>
      <c r="X601" s="52"/>
      <c r="Y601" s="52"/>
      <c r="Z601" s="52"/>
    </row>
    <row r="602" spans="1:26" ht="15.75" customHeight="1">
      <c r="A602" s="52"/>
      <c r="B602" s="52"/>
      <c r="C602" s="52"/>
      <c r="D602" s="52"/>
      <c r="E602" s="52"/>
      <c r="F602" s="52"/>
      <c r="G602" s="52"/>
      <c r="H602" s="52"/>
      <c r="I602" s="52"/>
      <c r="J602" s="52"/>
      <c r="K602" s="52"/>
      <c r="L602" s="52"/>
      <c r="M602" s="52"/>
      <c r="N602" s="52"/>
      <c r="O602" s="52"/>
      <c r="P602" s="52"/>
      <c r="Q602" s="52"/>
      <c r="R602" s="52"/>
      <c r="S602" s="52"/>
      <c r="T602" s="52"/>
      <c r="U602" s="52"/>
      <c r="V602" s="52"/>
      <c r="W602" s="52"/>
      <c r="X602" s="52"/>
      <c r="Y602" s="52"/>
      <c r="Z602" s="52"/>
    </row>
    <row r="603" spans="1:26" ht="15.75" customHeight="1">
      <c r="A603" s="52"/>
      <c r="B603" s="52"/>
      <c r="C603" s="52"/>
      <c r="D603" s="52"/>
      <c r="E603" s="52"/>
      <c r="F603" s="52"/>
      <c r="G603" s="52"/>
      <c r="H603" s="52"/>
      <c r="I603" s="52"/>
      <c r="J603" s="52"/>
      <c r="K603" s="52"/>
      <c r="L603" s="52"/>
      <c r="M603" s="52"/>
      <c r="N603" s="52"/>
      <c r="O603" s="52"/>
      <c r="P603" s="52"/>
      <c r="Q603" s="52"/>
      <c r="R603" s="52"/>
      <c r="S603" s="52"/>
      <c r="T603" s="52"/>
      <c r="U603" s="52"/>
      <c r="V603" s="52"/>
      <c r="W603" s="52"/>
      <c r="X603" s="52"/>
      <c r="Y603" s="52"/>
      <c r="Z603" s="52"/>
    </row>
    <row r="604" spans="1:26" ht="15.75" customHeight="1">
      <c r="A604" s="52"/>
      <c r="B604" s="52"/>
      <c r="C604" s="52"/>
      <c r="D604" s="52"/>
      <c r="E604" s="52"/>
      <c r="F604" s="52"/>
      <c r="G604" s="52"/>
      <c r="H604" s="52"/>
      <c r="I604" s="52"/>
      <c r="J604" s="52"/>
      <c r="K604" s="52"/>
      <c r="L604" s="52"/>
      <c r="M604" s="52"/>
      <c r="N604" s="52"/>
      <c r="O604" s="52"/>
      <c r="P604" s="52"/>
      <c r="Q604" s="52"/>
      <c r="R604" s="52"/>
      <c r="S604" s="52"/>
      <c r="T604" s="52"/>
      <c r="U604" s="52"/>
      <c r="V604" s="52"/>
      <c r="W604" s="52"/>
      <c r="X604" s="52"/>
      <c r="Y604" s="52"/>
      <c r="Z604" s="52"/>
    </row>
    <row r="605" spans="1:26" ht="15.75" customHeight="1">
      <c r="A605" s="52"/>
      <c r="B605" s="52"/>
      <c r="C605" s="52"/>
      <c r="D605" s="52"/>
      <c r="E605" s="52"/>
      <c r="F605" s="52"/>
      <c r="G605" s="52"/>
      <c r="H605" s="52"/>
      <c r="I605" s="52"/>
      <c r="J605" s="52"/>
      <c r="K605" s="52"/>
      <c r="L605" s="52"/>
      <c r="M605" s="52"/>
      <c r="N605" s="52"/>
      <c r="O605" s="52"/>
      <c r="P605" s="52"/>
      <c r="Q605" s="52"/>
      <c r="R605" s="52"/>
      <c r="S605" s="52"/>
      <c r="T605" s="52"/>
      <c r="U605" s="52"/>
      <c r="V605" s="52"/>
      <c r="W605" s="52"/>
      <c r="X605" s="52"/>
      <c r="Y605" s="52"/>
      <c r="Z605" s="52"/>
    </row>
    <row r="606" spans="1:26" ht="15.75" customHeight="1">
      <c r="A606" s="52"/>
      <c r="B606" s="52"/>
      <c r="C606" s="52"/>
      <c r="D606" s="52"/>
      <c r="E606" s="52"/>
      <c r="F606" s="52"/>
      <c r="G606" s="52"/>
      <c r="H606" s="52"/>
      <c r="I606" s="52"/>
      <c r="J606" s="52"/>
      <c r="K606" s="52"/>
      <c r="L606" s="52"/>
      <c r="M606" s="52"/>
      <c r="N606" s="52"/>
      <c r="O606" s="52"/>
      <c r="P606" s="52"/>
      <c r="Q606" s="52"/>
      <c r="R606" s="52"/>
      <c r="S606" s="52"/>
      <c r="T606" s="52"/>
      <c r="U606" s="52"/>
      <c r="V606" s="52"/>
      <c r="W606" s="52"/>
      <c r="X606" s="52"/>
      <c r="Y606" s="52"/>
      <c r="Z606" s="52"/>
    </row>
    <row r="607" spans="1:26" ht="15.75" customHeight="1">
      <c r="A607" s="52"/>
      <c r="B607" s="52"/>
      <c r="C607" s="52"/>
      <c r="D607" s="52"/>
      <c r="E607" s="52"/>
      <c r="F607" s="52"/>
      <c r="G607" s="52"/>
      <c r="H607" s="52"/>
      <c r="I607" s="52"/>
      <c r="J607" s="52"/>
      <c r="K607" s="52"/>
      <c r="L607" s="52"/>
      <c r="M607" s="52"/>
      <c r="N607" s="52"/>
      <c r="O607" s="52"/>
      <c r="P607" s="52"/>
      <c r="Q607" s="52"/>
      <c r="R607" s="52"/>
      <c r="S607" s="52"/>
      <c r="T607" s="52"/>
      <c r="U607" s="52"/>
      <c r="V607" s="52"/>
      <c r="W607" s="52"/>
      <c r="X607" s="52"/>
      <c r="Y607" s="52"/>
      <c r="Z607" s="52"/>
    </row>
    <row r="608" spans="1:26" ht="15.75" customHeight="1">
      <c r="A608" s="52"/>
      <c r="B608" s="52"/>
      <c r="C608" s="52"/>
      <c r="D608" s="52"/>
      <c r="E608" s="52"/>
      <c r="F608" s="52"/>
      <c r="G608" s="52"/>
      <c r="H608" s="52"/>
      <c r="I608" s="52"/>
      <c r="J608" s="52"/>
      <c r="K608" s="52"/>
      <c r="L608" s="52"/>
      <c r="M608" s="52"/>
      <c r="N608" s="52"/>
      <c r="O608" s="52"/>
      <c r="P608" s="52"/>
      <c r="Q608" s="52"/>
      <c r="R608" s="52"/>
      <c r="S608" s="52"/>
      <c r="T608" s="52"/>
      <c r="U608" s="52"/>
      <c r="V608" s="52"/>
      <c r="W608" s="52"/>
      <c r="X608" s="52"/>
      <c r="Y608" s="52"/>
      <c r="Z608" s="52"/>
    </row>
    <row r="609" spans="1:26" ht="15.75" customHeight="1">
      <c r="A609" s="52"/>
      <c r="B609" s="52"/>
      <c r="C609" s="52"/>
      <c r="D609" s="52"/>
      <c r="E609" s="52"/>
      <c r="F609" s="52"/>
      <c r="G609" s="52"/>
      <c r="H609" s="52"/>
      <c r="I609" s="52"/>
      <c r="J609" s="52"/>
      <c r="K609" s="52"/>
      <c r="L609" s="52"/>
      <c r="M609" s="52"/>
      <c r="N609" s="52"/>
      <c r="O609" s="52"/>
      <c r="P609" s="52"/>
      <c r="Q609" s="52"/>
      <c r="R609" s="52"/>
      <c r="S609" s="52"/>
      <c r="T609" s="52"/>
      <c r="U609" s="52"/>
      <c r="V609" s="52"/>
      <c r="W609" s="52"/>
      <c r="X609" s="52"/>
      <c r="Y609" s="52"/>
      <c r="Z609" s="52"/>
    </row>
    <row r="610" spans="1:26" ht="15.75" customHeight="1">
      <c r="A610" s="52"/>
      <c r="B610" s="52"/>
      <c r="C610" s="52"/>
      <c r="D610" s="52"/>
      <c r="E610" s="52"/>
      <c r="F610" s="52"/>
      <c r="G610" s="52"/>
      <c r="H610" s="52"/>
      <c r="I610" s="52"/>
      <c r="J610" s="52"/>
      <c r="K610" s="52"/>
      <c r="L610" s="52"/>
      <c r="M610" s="52"/>
      <c r="N610" s="52"/>
      <c r="O610" s="52"/>
      <c r="P610" s="52"/>
      <c r="Q610" s="52"/>
      <c r="R610" s="52"/>
      <c r="S610" s="52"/>
      <c r="T610" s="52"/>
      <c r="U610" s="52"/>
      <c r="V610" s="52"/>
      <c r="W610" s="52"/>
      <c r="X610" s="52"/>
      <c r="Y610" s="52"/>
      <c r="Z610" s="52"/>
    </row>
    <row r="611" spans="1:26" ht="15.75" customHeight="1">
      <c r="A611" s="52"/>
      <c r="B611" s="52"/>
      <c r="C611" s="52"/>
      <c r="D611" s="52"/>
      <c r="E611" s="52"/>
      <c r="F611" s="52"/>
      <c r="G611" s="52"/>
      <c r="H611" s="52"/>
      <c r="I611" s="52"/>
      <c r="J611" s="52"/>
      <c r="K611" s="52"/>
      <c r="L611" s="52"/>
      <c r="M611" s="52"/>
      <c r="N611" s="52"/>
      <c r="O611" s="52"/>
      <c r="P611" s="52"/>
      <c r="Q611" s="52"/>
      <c r="R611" s="52"/>
      <c r="S611" s="52"/>
      <c r="T611" s="52"/>
      <c r="U611" s="52"/>
      <c r="V611" s="52"/>
      <c r="W611" s="52"/>
      <c r="X611" s="52"/>
      <c r="Y611" s="52"/>
      <c r="Z611" s="52"/>
    </row>
    <row r="612" spans="1:26" ht="15.75" customHeight="1">
      <c r="A612" s="52"/>
      <c r="B612" s="52"/>
      <c r="C612" s="52"/>
      <c r="D612" s="52"/>
      <c r="E612" s="52"/>
      <c r="F612" s="52"/>
      <c r="G612" s="52"/>
      <c r="H612" s="52"/>
      <c r="I612" s="52"/>
      <c r="J612" s="52"/>
      <c r="K612" s="52"/>
      <c r="L612" s="52"/>
      <c r="M612" s="52"/>
      <c r="N612" s="52"/>
      <c r="O612" s="52"/>
      <c r="P612" s="52"/>
      <c r="Q612" s="52"/>
      <c r="R612" s="52"/>
      <c r="S612" s="52"/>
      <c r="T612" s="52"/>
      <c r="U612" s="52"/>
      <c r="V612" s="52"/>
      <c r="W612" s="52"/>
      <c r="X612" s="52"/>
      <c r="Y612" s="52"/>
      <c r="Z612" s="52"/>
    </row>
    <row r="613" spans="1:26" ht="15.75" customHeight="1">
      <c r="A613" s="52"/>
      <c r="B613" s="52"/>
      <c r="C613" s="52"/>
      <c r="D613" s="52"/>
      <c r="E613" s="52"/>
      <c r="F613" s="52"/>
      <c r="G613" s="52"/>
      <c r="H613" s="52"/>
      <c r="I613" s="52"/>
      <c r="J613" s="52"/>
      <c r="K613" s="52"/>
      <c r="L613" s="52"/>
      <c r="M613" s="52"/>
      <c r="N613" s="52"/>
      <c r="O613" s="52"/>
      <c r="P613" s="52"/>
      <c r="Q613" s="52"/>
      <c r="R613" s="52"/>
      <c r="S613" s="52"/>
      <c r="T613" s="52"/>
      <c r="U613" s="52"/>
      <c r="V613" s="52"/>
      <c r="W613" s="52"/>
      <c r="X613" s="52"/>
      <c r="Y613" s="52"/>
      <c r="Z613" s="52"/>
    </row>
    <row r="614" spans="1:26" ht="15.75" customHeight="1">
      <c r="A614" s="52"/>
      <c r="B614" s="52"/>
      <c r="C614" s="52"/>
      <c r="D614" s="52"/>
      <c r="E614" s="52"/>
      <c r="F614" s="52"/>
      <c r="G614" s="52"/>
      <c r="H614" s="52"/>
      <c r="I614" s="52"/>
      <c r="J614" s="52"/>
      <c r="K614" s="52"/>
      <c r="L614" s="52"/>
      <c r="M614" s="52"/>
      <c r="N614" s="52"/>
      <c r="O614" s="52"/>
      <c r="P614" s="52"/>
      <c r="Q614" s="52"/>
      <c r="R614" s="52"/>
      <c r="S614" s="52"/>
      <c r="T614" s="52"/>
      <c r="U614" s="52"/>
      <c r="V614" s="52"/>
      <c r="W614" s="52"/>
      <c r="X614" s="52"/>
      <c r="Y614" s="52"/>
      <c r="Z614" s="52"/>
    </row>
    <row r="615" spans="1:26" ht="15.75" customHeight="1">
      <c r="A615" s="52"/>
      <c r="B615" s="52"/>
      <c r="C615" s="52"/>
      <c r="D615" s="52"/>
      <c r="E615" s="52"/>
      <c r="F615" s="52"/>
      <c r="G615" s="52"/>
      <c r="H615" s="52"/>
      <c r="I615" s="52"/>
      <c r="J615" s="52"/>
      <c r="K615" s="52"/>
      <c r="L615" s="52"/>
      <c r="M615" s="52"/>
      <c r="N615" s="52"/>
      <c r="O615" s="52"/>
      <c r="P615" s="52"/>
      <c r="Q615" s="52"/>
      <c r="R615" s="52"/>
      <c r="S615" s="52"/>
      <c r="T615" s="52"/>
      <c r="U615" s="52"/>
      <c r="V615" s="52"/>
      <c r="W615" s="52"/>
      <c r="X615" s="52"/>
      <c r="Y615" s="52"/>
      <c r="Z615" s="52"/>
    </row>
    <row r="616" spans="1:26" ht="15.75" customHeight="1">
      <c r="A616" s="52"/>
      <c r="B616" s="52"/>
      <c r="C616" s="52"/>
      <c r="D616" s="52"/>
      <c r="E616" s="52"/>
      <c r="F616" s="52"/>
      <c r="G616" s="52"/>
      <c r="H616" s="52"/>
      <c r="I616" s="52"/>
      <c r="J616" s="52"/>
      <c r="K616" s="52"/>
      <c r="L616" s="52"/>
      <c r="M616" s="52"/>
      <c r="N616" s="52"/>
      <c r="O616" s="52"/>
      <c r="P616" s="52"/>
      <c r="Q616" s="52"/>
      <c r="R616" s="52"/>
      <c r="S616" s="52"/>
      <c r="T616" s="52"/>
      <c r="U616" s="52"/>
      <c r="V616" s="52"/>
      <c r="W616" s="52"/>
      <c r="X616" s="52"/>
      <c r="Y616" s="52"/>
      <c r="Z616" s="52"/>
    </row>
    <row r="617" spans="1:26" ht="15.75" customHeight="1">
      <c r="A617" s="52"/>
      <c r="B617" s="52"/>
      <c r="C617" s="52"/>
      <c r="D617" s="52"/>
      <c r="E617" s="52"/>
      <c r="F617" s="52"/>
      <c r="G617" s="52"/>
      <c r="H617" s="52"/>
      <c r="I617" s="52"/>
      <c r="J617" s="52"/>
      <c r="K617" s="52"/>
      <c r="L617" s="52"/>
      <c r="M617" s="52"/>
      <c r="N617" s="52"/>
      <c r="O617" s="52"/>
      <c r="P617" s="52"/>
      <c r="Q617" s="52"/>
      <c r="R617" s="52"/>
      <c r="S617" s="52"/>
      <c r="T617" s="52"/>
      <c r="U617" s="52"/>
      <c r="V617" s="52"/>
      <c r="W617" s="52"/>
      <c r="X617" s="52"/>
      <c r="Y617" s="52"/>
      <c r="Z617" s="52"/>
    </row>
    <row r="618" spans="1:26" ht="15.75" customHeight="1">
      <c r="A618" s="52"/>
      <c r="B618" s="52"/>
      <c r="C618" s="52"/>
      <c r="D618" s="52"/>
      <c r="E618" s="52"/>
      <c r="F618" s="52"/>
      <c r="G618" s="52"/>
      <c r="H618" s="52"/>
      <c r="I618" s="52"/>
      <c r="J618" s="52"/>
      <c r="K618" s="52"/>
      <c r="L618" s="52"/>
      <c r="M618" s="52"/>
      <c r="N618" s="52"/>
      <c r="O618" s="52"/>
      <c r="P618" s="52"/>
      <c r="Q618" s="52"/>
      <c r="R618" s="52"/>
      <c r="S618" s="52"/>
      <c r="T618" s="52"/>
      <c r="U618" s="52"/>
      <c r="V618" s="52"/>
      <c r="W618" s="52"/>
      <c r="X618" s="52"/>
      <c r="Y618" s="52"/>
      <c r="Z618" s="52"/>
    </row>
    <row r="619" spans="1:26" ht="15.75" customHeight="1">
      <c r="A619" s="52"/>
      <c r="B619" s="52"/>
      <c r="C619" s="52"/>
      <c r="D619" s="52"/>
      <c r="E619" s="52"/>
      <c r="F619" s="52"/>
      <c r="G619" s="52"/>
      <c r="H619" s="52"/>
      <c r="I619" s="52"/>
      <c r="J619" s="52"/>
      <c r="K619" s="52"/>
      <c r="L619" s="52"/>
      <c r="M619" s="52"/>
      <c r="N619" s="52"/>
      <c r="O619" s="52"/>
      <c r="P619" s="52"/>
      <c r="Q619" s="52"/>
      <c r="R619" s="52"/>
      <c r="S619" s="52"/>
      <c r="T619" s="52"/>
      <c r="U619" s="52"/>
      <c r="V619" s="52"/>
      <c r="W619" s="52"/>
      <c r="X619" s="52"/>
      <c r="Y619" s="52"/>
      <c r="Z619" s="52"/>
    </row>
    <row r="620" spans="1:26" ht="15.75" customHeight="1">
      <c r="A620" s="52"/>
      <c r="B620" s="52"/>
      <c r="C620" s="52"/>
      <c r="D620" s="52"/>
      <c r="E620" s="52"/>
      <c r="F620" s="52"/>
      <c r="G620" s="52"/>
      <c r="H620" s="52"/>
      <c r="I620" s="52"/>
      <c r="J620" s="52"/>
      <c r="K620" s="52"/>
      <c r="L620" s="52"/>
      <c r="M620" s="52"/>
      <c r="N620" s="52"/>
      <c r="O620" s="52"/>
      <c r="P620" s="52"/>
      <c r="Q620" s="52"/>
      <c r="R620" s="52"/>
      <c r="S620" s="52"/>
      <c r="T620" s="52"/>
      <c r="U620" s="52"/>
      <c r="V620" s="52"/>
      <c r="W620" s="52"/>
      <c r="X620" s="52"/>
      <c r="Y620" s="52"/>
      <c r="Z620" s="52"/>
    </row>
    <row r="621" spans="1:26" ht="15.75" customHeight="1">
      <c r="A621" s="52"/>
      <c r="B621" s="52"/>
      <c r="C621" s="52"/>
      <c r="D621" s="52"/>
      <c r="E621" s="52"/>
      <c r="F621" s="52"/>
      <c r="G621" s="52"/>
      <c r="H621" s="52"/>
      <c r="I621" s="52"/>
      <c r="J621" s="52"/>
      <c r="K621" s="52"/>
      <c r="L621" s="52"/>
      <c r="M621" s="52"/>
      <c r="N621" s="52"/>
      <c r="O621" s="52"/>
      <c r="P621" s="52"/>
      <c r="Q621" s="52"/>
      <c r="R621" s="52"/>
      <c r="S621" s="52"/>
      <c r="T621" s="52"/>
      <c r="U621" s="52"/>
      <c r="V621" s="52"/>
      <c r="W621" s="52"/>
      <c r="X621" s="52"/>
      <c r="Y621" s="52"/>
      <c r="Z621" s="52"/>
    </row>
    <row r="622" spans="1:26" ht="15.75" customHeight="1">
      <c r="A622" s="52"/>
      <c r="B622" s="52"/>
      <c r="C622" s="52"/>
      <c r="D622" s="52"/>
      <c r="E622" s="52"/>
      <c r="F622" s="52"/>
      <c r="G622" s="52"/>
      <c r="H622" s="52"/>
      <c r="I622" s="52"/>
      <c r="J622" s="52"/>
      <c r="K622" s="52"/>
      <c r="L622" s="52"/>
      <c r="M622" s="52"/>
      <c r="N622" s="52"/>
      <c r="O622" s="52"/>
      <c r="P622" s="52"/>
      <c r="Q622" s="52"/>
      <c r="R622" s="52"/>
      <c r="S622" s="52"/>
      <c r="T622" s="52"/>
      <c r="U622" s="52"/>
      <c r="V622" s="52"/>
      <c r="W622" s="52"/>
      <c r="X622" s="52"/>
      <c r="Y622" s="52"/>
      <c r="Z622" s="52"/>
    </row>
    <row r="623" spans="1:26" ht="15.75" customHeight="1">
      <c r="A623" s="52"/>
      <c r="B623" s="52"/>
      <c r="C623" s="52"/>
      <c r="D623" s="52"/>
      <c r="E623" s="52"/>
      <c r="F623" s="52"/>
      <c r="G623" s="52"/>
      <c r="H623" s="52"/>
      <c r="I623" s="52"/>
      <c r="J623" s="52"/>
      <c r="K623" s="52"/>
      <c r="L623" s="52"/>
      <c r="M623" s="52"/>
      <c r="N623" s="52"/>
      <c r="O623" s="52"/>
      <c r="P623" s="52"/>
      <c r="Q623" s="52"/>
      <c r="R623" s="52"/>
      <c r="S623" s="52"/>
      <c r="T623" s="52"/>
      <c r="U623" s="52"/>
      <c r="V623" s="52"/>
      <c r="W623" s="52"/>
      <c r="X623" s="52"/>
      <c r="Y623" s="52"/>
      <c r="Z623" s="52"/>
    </row>
    <row r="624" spans="1:26" ht="15.75" customHeight="1">
      <c r="A624" s="52"/>
      <c r="B624" s="52"/>
      <c r="C624" s="52"/>
      <c r="D624" s="52"/>
      <c r="E624" s="52"/>
      <c r="F624" s="52"/>
      <c r="G624" s="52"/>
      <c r="H624" s="52"/>
      <c r="I624" s="52"/>
      <c r="J624" s="52"/>
      <c r="K624" s="52"/>
      <c r="L624" s="52"/>
      <c r="M624" s="52"/>
      <c r="N624" s="52"/>
      <c r="O624" s="52"/>
      <c r="P624" s="52"/>
      <c r="Q624" s="52"/>
      <c r="R624" s="52"/>
      <c r="S624" s="52"/>
      <c r="T624" s="52"/>
      <c r="U624" s="52"/>
      <c r="V624" s="52"/>
      <c r="W624" s="52"/>
      <c r="X624" s="52"/>
      <c r="Y624" s="52"/>
      <c r="Z624" s="52"/>
    </row>
    <row r="625" spans="1:26" ht="15.75" customHeight="1">
      <c r="A625" s="52"/>
      <c r="B625" s="52"/>
      <c r="C625" s="52"/>
      <c r="D625" s="52"/>
      <c r="E625" s="52"/>
      <c r="F625" s="52"/>
      <c r="G625" s="52"/>
      <c r="H625" s="52"/>
      <c r="I625" s="52"/>
      <c r="J625" s="52"/>
      <c r="K625" s="52"/>
      <c r="L625" s="52"/>
      <c r="M625" s="52"/>
      <c r="N625" s="52"/>
      <c r="O625" s="52"/>
      <c r="P625" s="52"/>
      <c r="Q625" s="52"/>
      <c r="R625" s="52"/>
      <c r="S625" s="52"/>
      <c r="T625" s="52"/>
      <c r="U625" s="52"/>
      <c r="V625" s="52"/>
      <c r="W625" s="52"/>
      <c r="X625" s="52"/>
      <c r="Y625" s="52"/>
      <c r="Z625" s="52"/>
    </row>
    <row r="626" spans="1:26" ht="15.75" customHeight="1">
      <c r="A626" s="52"/>
      <c r="B626" s="52"/>
      <c r="C626" s="52"/>
      <c r="D626" s="52"/>
      <c r="E626" s="52"/>
      <c r="F626" s="52"/>
      <c r="G626" s="52"/>
      <c r="H626" s="52"/>
      <c r="I626" s="52"/>
      <c r="J626" s="52"/>
      <c r="K626" s="52"/>
      <c r="L626" s="52"/>
      <c r="M626" s="52"/>
      <c r="N626" s="52"/>
      <c r="O626" s="52"/>
      <c r="P626" s="52"/>
      <c r="Q626" s="52"/>
      <c r="R626" s="52"/>
      <c r="S626" s="52"/>
      <c r="T626" s="52"/>
      <c r="U626" s="52"/>
      <c r="V626" s="52"/>
      <c r="W626" s="52"/>
      <c r="X626" s="52"/>
      <c r="Y626" s="52"/>
      <c r="Z626" s="52"/>
    </row>
    <row r="627" spans="1:26" ht="15.75" customHeight="1">
      <c r="A627" s="52"/>
      <c r="B627" s="52"/>
      <c r="C627" s="52"/>
      <c r="D627" s="52"/>
      <c r="E627" s="52"/>
      <c r="F627" s="52"/>
      <c r="G627" s="52"/>
      <c r="H627" s="52"/>
      <c r="I627" s="52"/>
      <c r="J627" s="52"/>
      <c r="K627" s="52"/>
      <c r="L627" s="52"/>
      <c r="M627" s="52"/>
      <c r="N627" s="52"/>
      <c r="O627" s="52"/>
      <c r="P627" s="52"/>
      <c r="Q627" s="52"/>
      <c r="R627" s="52"/>
      <c r="S627" s="52"/>
      <c r="T627" s="52"/>
      <c r="U627" s="52"/>
      <c r="V627" s="52"/>
      <c r="W627" s="52"/>
      <c r="X627" s="52"/>
      <c r="Y627" s="52"/>
      <c r="Z627" s="52"/>
    </row>
    <row r="628" spans="1:26" ht="15.75" customHeight="1">
      <c r="A628" s="52"/>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row>
    <row r="629" spans="1:26" ht="15.75" customHeight="1">
      <c r="A629" s="52"/>
      <c r="B629" s="52"/>
      <c r="C629" s="52"/>
      <c r="D629" s="52"/>
      <c r="E629" s="52"/>
      <c r="F629" s="52"/>
      <c r="G629" s="52"/>
      <c r="H629" s="52"/>
      <c r="I629" s="52"/>
      <c r="J629" s="52"/>
      <c r="K629" s="52"/>
      <c r="L629" s="52"/>
      <c r="M629" s="52"/>
      <c r="N629" s="52"/>
      <c r="O629" s="52"/>
      <c r="P629" s="52"/>
      <c r="Q629" s="52"/>
      <c r="R629" s="52"/>
      <c r="S629" s="52"/>
      <c r="T629" s="52"/>
      <c r="U629" s="52"/>
      <c r="V629" s="52"/>
      <c r="W629" s="52"/>
      <c r="X629" s="52"/>
      <c r="Y629" s="52"/>
      <c r="Z629" s="52"/>
    </row>
    <row r="630" spans="1:26" ht="15.75" customHeight="1">
      <c r="A630" s="52"/>
      <c r="B630" s="52"/>
      <c r="C630" s="52"/>
      <c r="D630" s="52"/>
      <c r="E630" s="52"/>
      <c r="F630" s="52"/>
      <c r="G630" s="52"/>
      <c r="H630" s="52"/>
      <c r="I630" s="52"/>
      <c r="J630" s="52"/>
      <c r="K630" s="52"/>
      <c r="L630" s="52"/>
      <c r="M630" s="52"/>
      <c r="N630" s="52"/>
      <c r="O630" s="52"/>
      <c r="P630" s="52"/>
      <c r="Q630" s="52"/>
      <c r="R630" s="52"/>
      <c r="S630" s="52"/>
      <c r="T630" s="52"/>
      <c r="U630" s="52"/>
      <c r="V630" s="52"/>
      <c r="W630" s="52"/>
      <c r="X630" s="52"/>
      <c r="Y630" s="52"/>
      <c r="Z630" s="52"/>
    </row>
    <row r="631" spans="1:26" ht="15.75" customHeight="1">
      <c r="A631" s="52"/>
      <c r="B631" s="52"/>
      <c r="C631" s="52"/>
      <c r="D631" s="52"/>
      <c r="E631" s="52"/>
      <c r="F631" s="52"/>
      <c r="G631" s="52"/>
      <c r="H631" s="52"/>
      <c r="I631" s="52"/>
      <c r="J631" s="52"/>
      <c r="K631" s="52"/>
      <c r="L631" s="52"/>
      <c r="M631" s="52"/>
      <c r="N631" s="52"/>
      <c r="O631" s="52"/>
      <c r="P631" s="52"/>
      <c r="Q631" s="52"/>
      <c r="R631" s="52"/>
      <c r="S631" s="52"/>
      <c r="T631" s="52"/>
      <c r="U631" s="52"/>
      <c r="V631" s="52"/>
      <c r="W631" s="52"/>
      <c r="X631" s="52"/>
      <c r="Y631" s="52"/>
      <c r="Z631" s="52"/>
    </row>
    <row r="632" spans="1:26" ht="15.75" customHeight="1">
      <c r="A632" s="52"/>
      <c r="B632" s="52"/>
      <c r="C632" s="52"/>
      <c r="D632" s="52"/>
      <c r="E632" s="52"/>
      <c r="F632" s="52"/>
      <c r="G632" s="52"/>
      <c r="H632" s="52"/>
      <c r="I632" s="52"/>
      <c r="J632" s="52"/>
      <c r="K632" s="52"/>
      <c r="L632" s="52"/>
      <c r="M632" s="52"/>
      <c r="N632" s="52"/>
      <c r="O632" s="52"/>
      <c r="P632" s="52"/>
      <c r="Q632" s="52"/>
      <c r="R632" s="52"/>
      <c r="S632" s="52"/>
      <c r="T632" s="52"/>
      <c r="U632" s="52"/>
      <c r="V632" s="52"/>
      <c r="W632" s="52"/>
      <c r="X632" s="52"/>
      <c r="Y632" s="52"/>
      <c r="Z632" s="52"/>
    </row>
    <row r="633" spans="1:26" ht="15.75" customHeight="1">
      <c r="A633" s="52"/>
      <c r="B633" s="52"/>
      <c r="C633" s="52"/>
      <c r="D633" s="52"/>
      <c r="E633" s="52"/>
      <c r="F633" s="52"/>
      <c r="G633" s="52"/>
      <c r="H633" s="52"/>
      <c r="I633" s="52"/>
      <c r="J633" s="52"/>
      <c r="K633" s="52"/>
      <c r="L633" s="52"/>
      <c r="M633" s="52"/>
      <c r="N633" s="52"/>
      <c r="O633" s="52"/>
      <c r="P633" s="52"/>
      <c r="Q633" s="52"/>
      <c r="R633" s="52"/>
      <c r="S633" s="52"/>
      <c r="T633" s="52"/>
      <c r="U633" s="52"/>
      <c r="V633" s="52"/>
      <c r="W633" s="52"/>
      <c r="X633" s="52"/>
      <c r="Y633" s="52"/>
      <c r="Z633" s="52"/>
    </row>
    <row r="634" spans="1:26" ht="15.75" customHeight="1">
      <c r="A634" s="52"/>
      <c r="B634" s="52"/>
      <c r="C634" s="52"/>
      <c r="D634" s="52"/>
      <c r="E634" s="52"/>
      <c r="F634" s="52"/>
      <c r="G634" s="52"/>
      <c r="H634" s="52"/>
      <c r="I634" s="52"/>
      <c r="J634" s="52"/>
      <c r="K634" s="52"/>
      <c r="L634" s="52"/>
      <c r="M634" s="52"/>
      <c r="N634" s="52"/>
      <c r="O634" s="52"/>
      <c r="P634" s="52"/>
      <c r="Q634" s="52"/>
      <c r="R634" s="52"/>
      <c r="S634" s="52"/>
      <c r="T634" s="52"/>
      <c r="U634" s="52"/>
      <c r="V634" s="52"/>
      <c r="W634" s="52"/>
      <c r="X634" s="52"/>
      <c r="Y634" s="52"/>
      <c r="Z634" s="52"/>
    </row>
    <row r="635" spans="1:26" ht="15.75" customHeight="1">
      <c r="A635" s="52"/>
      <c r="B635" s="52"/>
      <c r="C635" s="52"/>
      <c r="D635" s="52"/>
      <c r="E635" s="52"/>
      <c r="F635" s="52"/>
      <c r="G635" s="52"/>
      <c r="H635" s="52"/>
      <c r="I635" s="52"/>
      <c r="J635" s="52"/>
      <c r="K635" s="52"/>
      <c r="L635" s="52"/>
      <c r="M635" s="52"/>
      <c r="N635" s="52"/>
      <c r="O635" s="52"/>
      <c r="P635" s="52"/>
      <c r="Q635" s="52"/>
      <c r="R635" s="52"/>
      <c r="S635" s="52"/>
      <c r="T635" s="52"/>
      <c r="U635" s="52"/>
      <c r="V635" s="52"/>
      <c r="W635" s="52"/>
      <c r="X635" s="52"/>
      <c r="Y635" s="52"/>
      <c r="Z635" s="52"/>
    </row>
    <row r="636" spans="1:26" ht="15.75" customHeight="1">
      <c r="A636" s="52"/>
      <c r="B636" s="52"/>
      <c r="C636" s="52"/>
      <c r="D636" s="52"/>
      <c r="E636" s="52"/>
      <c r="F636" s="52"/>
      <c r="G636" s="52"/>
      <c r="H636" s="52"/>
      <c r="I636" s="52"/>
      <c r="J636" s="52"/>
      <c r="K636" s="52"/>
      <c r="L636" s="52"/>
      <c r="M636" s="52"/>
      <c r="N636" s="52"/>
      <c r="O636" s="52"/>
      <c r="P636" s="52"/>
      <c r="Q636" s="52"/>
      <c r="R636" s="52"/>
      <c r="S636" s="52"/>
      <c r="T636" s="52"/>
      <c r="U636" s="52"/>
      <c r="V636" s="52"/>
      <c r="W636" s="52"/>
      <c r="X636" s="52"/>
      <c r="Y636" s="52"/>
      <c r="Z636" s="52"/>
    </row>
    <row r="637" spans="1:26" ht="15.75" customHeight="1">
      <c r="A637" s="52"/>
      <c r="B637" s="52"/>
      <c r="C637" s="52"/>
      <c r="D637" s="52"/>
      <c r="E637" s="52"/>
      <c r="F637" s="52"/>
      <c r="G637" s="52"/>
      <c r="H637" s="52"/>
      <c r="I637" s="52"/>
      <c r="J637" s="52"/>
      <c r="K637" s="52"/>
      <c r="L637" s="52"/>
      <c r="M637" s="52"/>
      <c r="N637" s="52"/>
      <c r="O637" s="52"/>
      <c r="P637" s="52"/>
      <c r="Q637" s="52"/>
      <c r="R637" s="52"/>
      <c r="S637" s="52"/>
      <c r="T637" s="52"/>
      <c r="U637" s="52"/>
      <c r="V637" s="52"/>
      <c r="W637" s="52"/>
      <c r="X637" s="52"/>
      <c r="Y637" s="52"/>
      <c r="Z637" s="52"/>
    </row>
    <row r="638" spans="1:26" ht="15.75" customHeight="1">
      <c r="A638" s="52"/>
      <c r="B638" s="52"/>
      <c r="C638" s="52"/>
      <c r="D638" s="52"/>
      <c r="E638" s="52"/>
      <c r="F638" s="52"/>
      <c r="G638" s="52"/>
      <c r="H638" s="52"/>
      <c r="I638" s="52"/>
      <c r="J638" s="52"/>
      <c r="K638" s="52"/>
      <c r="L638" s="52"/>
      <c r="M638" s="52"/>
      <c r="N638" s="52"/>
      <c r="O638" s="52"/>
      <c r="P638" s="52"/>
      <c r="Q638" s="52"/>
      <c r="R638" s="52"/>
      <c r="S638" s="52"/>
      <c r="T638" s="52"/>
      <c r="U638" s="52"/>
      <c r="V638" s="52"/>
      <c r="W638" s="52"/>
      <c r="X638" s="52"/>
      <c r="Y638" s="52"/>
      <c r="Z638" s="52"/>
    </row>
    <row r="639" spans="1:26" ht="15.75" customHeight="1">
      <c r="A639" s="52"/>
      <c r="B639" s="52"/>
      <c r="C639" s="52"/>
      <c r="D639" s="52"/>
      <c r="E639" s="52"/>
      <c r="F639" s="52"/>
      <c r="G639" s="52"/>
      <c r="H639" s="52"/>
      <c r="I639" s="52"/>
      <c r="J639" s="52"/>
      <c r="K639" s="52"/>
      <c r="L639" s="52"/>
      <c r="M639" s="52"/>
      <c r="N639" s="52"/>
      <c r="O639" s="52"/>
      <c r="P639" s="52"/>
      <c r="Q639" s="52"/>
      <c r="R639" s="52"/>
      <c r="S639" s="52"/>
      <c r="T639" s="52"/>
      <c r="U639" s="52"/>
      <c r="V639" s="52"/>
      <c r="W639" s="52"/>
      <c r="X639" s="52"/>
      <c r="Y639" s="52"/>
      <c r="Z639" s="52"/>
    </row>
    <row r="640" spans="1:26" ht="15.75" customHeight="1">
      <c r="A640" s="52"/>
      <c r="B640" s="52"/>
      <c r="C640" s="52"/>
      <c r="D640" s="52"/>
      <c r="E640" s="52"/>
      <c r="F640" s="52"/>
      <c r="G640" s="52"/>
      <c r="H640" s="52"/>
      <c r="I640" s="52"/>
      <c r="J640" s="52"/>
      <c r="K640" s="52"/>
      <c r="L640" s="52"/>
      <c r="M640" s="52"/>
      <c r="N640" s="52"/>
      <c r="O640" s="52"/>
      <c r="P640" s="52"/>
      <c r="Q640" s="52"/>
      <c r="R640" s="52"/>
      <c r="S640" s="52"/>
      <c r="T640" s="52"/>
      <c r="U640" s="52"/>
      <c r="V640" s="52"/>
      <c r="W640" s="52"/>
      <c r="X640" s="52"/>
      <c r="Y640" s="52"/>
      <c r="Z640" s="52"/>
    </row>
    <row r="641" spans="1:26" ht="15.75" customHeight="1">
      <c r="A641" s="52"/>
      <c r="B641" s="52"/>
      <c r="C641" s="52"/>
      <c r="D641" s="52"/>
      <c r="E641" s="52"/>
      <c r="F641" s="52"/>
      <c r="G641" s="52"/>
      <c r="H641" s="52"/>
      <c r="I641" s="52"/>
      <c r="J641" s="52"/>
      <c r="K641" s="52"/>
      <c r="L641" s="52"/>
      <c r="M641" s="52"/>
      <c r="N641" s="52"/>
      <c r="O641" s="52"/>
      <c r="P641" s="52"/>
      <c r="Q641" s="52"/>
      <c r="R641" s="52"/>
      <c r="S641" s="52"/>
      <c r="T641" s="52"/>
      <c r="U641" s="52"/>
      <c r="V641" s="52"/>
      <c r="W641" s="52"/>
      <c r="X641" s="52"/>
      <c r="Y641" s="52"/>
      <c r="Z641" s="52"/>
    </row>
    <row r="642" spans="1:26" ht="15.75" customHeight="1">
      <c r="A642" s="52"/>
      <c r="B642" s="52"/>
      <c r="C642" s="52"/>
      <c r="D642" s="52"/>
      <c r="E642" s="52"/>
      <c r="F642" s="52"/>
      <c r="G642" s="52"/>
      <c r="H642" s="52"/>
      <c r="I642" s="52"/>
      <c r="J642" s="52"/>
      <c r="K642" s="52"/>
      <c r="L642" s="52"/>
      <c r="M642" s="52"/>
      <c r="N642" s="52"/>
      <c r="O642" s="52"/>
      <c r="P642" s="52"/>
      <c r="Q642" s="52"/>
      <c r="R642" s="52"/>
      <c r="S642" s="52"/>
      <c r="T642" s="52"/>
      <c r="U642" s="52"/>
      <c r="V642" s="52"/>
      <c r="W642" s="52"/>
      <c r="X642" s="52"/>
      <c r="Y642" s="52"/>
      <c r="Z642" s="52"/>
    </row>
    <row r="643" spans="1:26" ht="15.75" customHeight="1">
      <c r="A643" s="52"/>
      <c r="B643" s="52"/>
      <c r="C643" s="52"/>
      <c r="D643" s="52"/>
      <c r="E643" s="52"/>
      <c r="F643" s="52"/>
      <c r="G643" s="52"/>
      <c r="H643" s="52"/>
      <c r="I643" s="52"/>
      <c r="J643" s="52"/>
      <c r="K643" s="52"/>
      <c r="L643" s="52"/>
      <c r="M643" s="52"/>
      <c r="N643" s="52"/>
      <c r="O643" s="52"/>
      <c r="P643" s="52"/>
      <c r="Q643" s="52"/>
      <c r="R643" s="52"/>
      <c r="S643" s="52"/>
      <c r="T643" s="52"/>
      <c r="U643" s="52"/>
      <c r="V643" s="52"/>
      <c r="W643" s="52"/>
      <c r="X643" s="52"/>
      <c r="Y643" s="52"/>
      <c r="Z643" s="52"/>
    </row>
    <row r="644" spans="1:26" ht="15.75" customHeight="1">
      <c r="A644" s="52"/>
      <c r="B644" s="52"/>
      <c r="C644" s="52"/>
      <c r="D644" s="52"/>
      <c r="E644" s="52"/>
      <c r="F644" s="52"/>
      <c r="G644" s="52"/>
      <c r="H644" s="52"/>
      <c r="I644" s="52"/>
      <c r="J644" s="52"/>
      <c r="K644" s="52"/>
      <c r="L644" s="52"/>
      <c r="M644" s="52"/>
      <c r="N644" s="52"/>
      <c r="O644" s="52"/>
      <c r="P644" s="52"/>
      <c r="Q644" s="52"/>
      <c r="R644" s="52"/>
      <c r="S644" s="52"/>
      <c r="T644" s="52"/>
      <c r="U644" s="52"/>
      <c r="V644" s="52"/>
      <c r="W644" s="52"/>
      <c r="X644" s="52"/>
      <c r="Y644" s="52"/>
      <c r="Z644" s="52"/>
    </row>
    <row r="645" spans="1:26" ht="15.75" customHeight="1">
      <c r="A645" s="52"/>
      <c r="B645" s="52"/>
      <c r="C645" s="52"/>
      <c r="D645" s="52"/>
      <c r="E645" s="52"/>
      <c r="F645" s="52"/>
      <c r="G645" s="52"/>
      <c r="H645" s="52"/>
      <c r="I645" s="52"/>
      <c r="J645" s="52"/>
      <c r="K645" s="52"/>
      <c r="L645" s="52"/>
      <c r="M645" s="52"/>
      <c r="N645" s="52"/>
      <c r="O645" s="52"/>
      <c r="P645" s="52"/>
      <c r="Q645" s="52"/>
      <c r="R645" s="52"/>
      <c r="S645" s="52"/>
      <c r="T645" s="52"/>
      <c r="U645" s="52"/>
      <c r="V645" s="52"/>
      <c r="W645" s="52"/>
      <c r="X645" s="52"/>
      <c r="Y645" s="52"/>
      <c r="Z645" s="52"/>
    </row>
    <row r="646" spans="1:26" ht="15.75" customHeight="1">
      <c r="A646" s="52"/>
      <c r="B646" s="52"/>
      <c r="C646" s="52"/>
      <c r="D646" s="52"/>
      <c r="E646" s="52"/>
      <c r="F646" s="52"/>
      <c r="G646" s="52"/>
      <c r="H646" s="52"/>
      <c r="I646" s="52"/>
      <c r="J646" s="52"/>
      <c r="K646" s="52"/>
      <c r="L646" s="52"/>
      <c r="M646" s="52"/>
      <c r="N646" s="52"/>
      <c r="O646" s="52"/>
      <c r="P646" s="52"/>
      <c r="Q646" s="52"/>
      <c r="R646" s="52"/>
      <c r="S646" s="52"/>
      <c r="T646" s="52"/>
      <c r="U646" s="52"/>
      <c r="V646" s="52"/>
      <c r="W646" s="52"/>
      <c r="X646" s="52"/>
      <c r="Y646" s="52"/>
      <c r="Z646" s="52"/>
    </row>
    <row r="647" spans="1:26" ht="15.75" customHeight="1">
      <c r="A647" s="52"/>
      <c r="B647" s="52"/>
      <c r="C647" s="52"/>
      <c r="D647" s="52"/>
      <c r="E647" s="52"/>
      <c r="F647" s="52"/>
      <c r="G647" s="52"/>
      <c r="H647" s="52"/>
      <c r="I647" s="52"/>
      <c r="J647" s="52"/>
      <c r="K647" s="52"/>
      <c r="L647" s="52"/>
      <c r="M647" s="52"/>
      <c r="N647" s="52"/>
      <c r="O647" s="52"/>
      <c r="P647" s="52"/>
      <c r="Q647" s="52"/>
      <c r="R647" s="52"/>
      <c r="S647" s="52"/>
      <c r="T647" s="52"/>
      <c r="U647" s="52"/>
      <c r="V647" s="52"/>
      <c r="W647" s="52"/>
      <c r="X647" s="52"/>
      <c r="Y647" s="52"/>
      <c r="Z647" s="52"/>
    </row>
    <row r="648" spans="1:26" ht="15.75" customHeight="1">
      <c r="A648" s="52"/>
      <c r="B648" s="52"/>
      <c r="C648" s="52"/>
      <c r="D648" s="52"/>
      <c r="E648" s="52"/>
      <c r="F648" s="52"/>
      <c r="G648" s="52"/>
      <c r="H648" s="52"/>
      <c r="I648" s="52"/>
      <c r="J648" s="52"/>
      <c r="K648" s="52"/>
      <c r="L648" s="52"/>
      <c r="M648" s="52"/>
      <c r="N648" s="52"/>
      <c r="O648" s="52"/>
      <c r="P648" s="52"/>
      <c r="Q648" s="52"/>
      <c r="R648" s="52"/>
      <c r="S648" s="52"/>
      <c r="T648" s="52"/>
      <c r="U648" s="52"/>
      <c r="V648" s="52"/>
      <c r="W648" s="52"/>
      <c r="X648" s="52"/>
      <c r="Y648" s="52"/>
      <c r="Z648" s="52"/>
    </row>
    <row r="649" spans="1:26" ht="15.75" customHeight="1">
      <c r="A649" s="52"/>
      <c r="B649" s="52"/>
      <c r="C649" s="52"/>
      <c r="D649" s="52"/>
      <c r="E649" s="52"/>
      <c r="F649" s="52"/>
      <c r="G649" s="52"/>
      <c r="H649" s="52"/>
      <c r="I649" s="52"/>
      <c r="J649" s="52"/>
      <c r="K649" s="52"/>
      <c r="L649" s="52"/>
      <c r="M649" s="52"/>
      <c r="N649" s="52"/>
      <c r="O649" s="52"/>
      <c r="P649" s="52"/>
      <c r="Q649" s="52"/>
      <c r="R649" s="52"/>
      <c r="S649" s="52"/>
      <c r="T649" s="52"/>
      <c r="U649" s="52"/>
      <c r="V649" s="52"/>
      <c r="W649" s="52"/>
      <c r="X649" s="52"/>
      <c r="Y649" s="52"/>
      <c r="Z649" s="52"/>
    </row>
    <row r="650" spans="1:26" ht="15.75" customHeight="1">
      <c r="A650" s="52"/>
      <c r="B650" s="52"/>
      <c r="C650" s="52"/>
      <c r="D650" s="52"/>
      <c r="E650" s="52"/>
      <c r="F650" s="52"/>
      <c r="G650" s="52"/>
      <c r="H650" s="52"/>
      <c r="I650" s="52"/>
      <c r="J650" s="52"/>
      <c r="K650" s="52"/>
      <c r="L650" s="52"/>
      <c r="M650" s="52"/>
      <c r="N650" s="52"/>
      <c r="O650" s="52"/>
      <c r="P650" s="52"/>
      <c r="Q650" s="52"/>
      <c r="R650" s="52"/>
      <c r="S650" s="52"/>
      <c r="T650" s="52"/>
      <c r="U650" s="52"/>
      <c r="V650" s="52"/>
      <c r="W650" s="52"/>
      <c r="X650" s="52"/>
      <c r="Y650" s="52"/>
      <c r="Z650" s="52"/>
    </row>
    <row r="651" spans="1:26" ht="15.75" customHeight="1">
      <c r="A651" s="52"/>
      <c r="B651" s="52"/>
      <c r="C651" s="52"/>
      <c r="D651" s="52"/>
      <c r="E651" s="52"/>
      <c r="F651" s="52"/>
      <c r="G651" s="52"/>
      <c r="H651" s="52"/>
      <c r="I651" s="52"/>
      <c r="J651" s="52"/>
      <c r="K651" s="52"/>
      <c r="L651" s="52"/>
      <c r="M651" s="52"/>
      <c r="N651" s="52"/>
      <c r="O651" s="52"/>
      <c r="P651" s="52"/>
      <c r="Q651" s="52"/>
      <c r="R651" s="52"/>
      <c r="S651" s="52"/>
      <c r="T651" s="52"/>
      <c r="U651" s="52"/>
      <c r="V651" s="52"/>
      <c r="W651" s="52"/>
      <c r="X651" s="52"/>
      <c r="Y651" s="52"/>
      <c r="Z651" s="52"/>
    </row>
    <row r="652" spans="1:26" ht="15.75" customHeight="1">
      <c r="A652" s="52"/>
      <c r="B652" s="52"/>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Z652" s="52"/>
    </row>
    <row r="653" spans="1:26" ht="15.75" customHeight="1">
      <c r="A653" s="52"/>
      <c r="B653" s="52"/>
      <c r="C653" s="52"/>
      <c r="D653" s="52"/>
      <c r="E653" s="52"/>
      <c r="F653" s="52"/>
      <c r="G653" s="52"/>
      <c r="H653" s="52"/>
      <c r="I653" s="52"/>
      <c r="J653" s="52"/>
      <c r="K653" s="52"/>
      <c r="L653" s="52"/>
      <c r="M653" s="52"/>
      <c r="N653" s="52"/>
      <c r="O653" s="52"/>
      <c r="P653" s="52"/>
      <c r="Q653" s="52"/>
      <c r="R653" s="52"/>
      <c r="S653" s="52"/>
      <c r="T653" s="52"/>
      <c r="U653" s="52"/>
      <c r="V653" s="52"/>
      <c r="W653" s="52"/>
      <c r="X653" s="52"/>
      <c r="Y653" s="52"/>
      <c r="Z653" s="52"/>
    </row>
    <row r="654" spans="1:26" ht="15.75" customHeight="1">
      <c r="A654" s="52"/>
      <c r="B654" s="52"/>
      <c r="C654" s="52"/>
      <c r="D654" s="52"/>
      <c r="E654" s="52"/>
      <c r="F654" s="52"/>
      <c r="G654" s="52"/>
      <c r="H654" s="52"/>
      <c r="I654" s="52"/>
      <c r="J654" s="52"/>
      <c r="K654" s="52"/>
      <c r="L654" s="52"/>
      <c r="M654" s="52"/>
      <c r="N654" s="52"/>
      <c r="O654" s="52"/>
      <c r="P654" s="52"/>
      <c r="Q654" s="52"/>
      <c r="R654" s="52"/>
      <c r="S654" s="52"/>
      <c r="T654" s="52"/>
      <c r="U654" s="52"/>
      <c r="V654" s="52"/>
      <c r="W654" s="52"/>
      <c r="X654" s="52"/>
      <c r="Y654" s="52"/>
      <c r="Z654" s="52"/>
    </row>
    <row r="655" spans="1:26" ht="15.75" customHeight="1">
      <c r="A655" s="52"/>
      <c r="B655" s="52"/>
      <c r="C655" s="52"/>
      <c r="D655" s="52"/>
      <c r="E655" s="52"/>
      <c r="F655" s="52"/>
      <c r="G655" s="52"/>
      <c r="H655" s="52"/>
      <c r="I655" s="52"/>
      <c r="J655" s="52"/>
      <c r="K655" s="52"/>
      <c r="L655" s="52"/>
      <c r="M655" s="52"/>
      <c r="N655" s="52"/>
      <c r="O655" s="52"/>
      <c r="P655" s="52"/>
      <c r="Q655" s="52"/>
      <c r="R655" s="52"/>
      <c r="S655" s="52"/>
      <c r="T655" s="52"/>
      <c r="U655" s="52"/>
      <c r="V655" s="52"/>
      <c r="W655" s="52"/>
      <c r="X655" s="52"/>
      <c r="Y655" s="52"/>
      <c r="Z655" s="52"/>
    </row>
    <row r="656" spans="1:26" ht="15.75" customHeight="1">
      <c r="A656" s="52"/>
      <c r="B656" s="52"/>
      <c r="C656" s="52"/>
      <c r="D656" s="52"/>
      <c r="E656" s="52"/>
      <c r="F656" s="52"/>
      <c r="G656" s="52"/>
      <c r="H656" s="52"/>
      <c r="I656" s="52"/>
      <c r="J656" s="52"/>
      <c r="K656" s="52"/>
      <c r="L656" s="52"/>
      <c r="M656" s="52"/>
      <c r="N656" s="52"/>
      <c r="O656" s="52"/>
      <c r="P656" s="52"/>
      <c r="Q656" s="52"/>
      <c r="R656" s="52"/>
      <c r="S656" s="52"/>
      <c r="T656" s="52"/>
      <c r="U656" s="52"/>
      <c r="V656" s="52"/>
      <c r="W656" s="52"/>
      <c r="X656" s="52"/>
      <c r="Y656" s="52"/>
      <c r="Z656" s="52"/>
    </row>
    <row r="657" spans="1:26" ht="15.75" customHeight="1">
      <c r="A657" s="52"/>
      <c r="B657" s="52"/>
      <c r="C657" s="52"/>
      <c r="D657" s="52"/>
      <c r="E657" s="52"/>
      <c r="F657" s="52"/>
      <c r="G657" s="52"/>
      <c r="H657" s="52"/>
      <c r="I657" s="52"/>
      <c r="J657" s="52"/>
      <c r="K657" s="52"/>
      <c r="L657" s="52"/>
      <c r="M657" s="52"/>
      <c r="N657" s="52"/>
      <c r="O657" s="52"/>
      <c r="P657" s="52"/>
      <c r="Q657" s="52"/>
      <c r="R657" s="52"/>
      <c r="S657" s="52"/>
      <c r="T657" s="52"/>
      <c r="U657" s="52"/>
      <c r="V657" s="52"/>
      <c r="W657" s="52"/>
      <c r="X657" s="52"/>
      <c r="Y657" s="52"/>
      <c r="Z657" s="52"/>
    </row>
    <row r="658" spans="1:26" ht="15.75" customHeight="1">
      <c r="A658" s="52"/>
      <c r="B658" s="52"/>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Z658" s="52"/>
    </row>
    <row r="659" spans="1:26" ht="15.75" customHeight="1">
      <c r="A659" s="52"/>
      <c r="B659" s="52"/>
      <c r="C659" s="52"/>
      <c r="D659" s="52"/>
      <c r="E659" s="52"/>
      <c r="F659" s="52"/>
      <c r="G659" s="52"/>
      <c r="H659" s="52"/>
      <c r="I659" s="52"/>
      <c r="J659" s="52"/>
      <c r="K659" s="52"/>
      <c r="L659" s="52"/>
      <c r="M659" s="52"/>
      <c r="N659" s="52"/>
      <c r="O659" s="52"/>
      <c r="P659" s="52"/>
      <c r="Q659" s="52"/>
      <c r="R659" s="52"/>
      <c r="S659" s="52"/>
      <c r="T659" s="52"/>
      <c r="U659" s="52"/>
      <c r="V659" s="52"/>
      <c r="W659" s="52"/>
      <c r="X659" s="52"/>
      <c r="Y659" s="52"/>
      <c r="Z659" s="52"/>
    </row>
    <row r="660" spans="1:26" ht="15.75" customHeight="1">
      <c r="A660" s="52"/>
      <c r="B660" s="52"/>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Z660" s="52"/>
    </row>
    <row r="661" spans="1:26" ht="15.75" customHeight="1">
      <c r="A661" s="52"/>
      <c r="B661" s="52"/>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Z661" s="52"/>
    </row>
    <row r="662" spans="1:26" ht="15.75" customHeight="1">
      <c r="A662" s="52"/>
      <c r="B662" s="52"/>
      <c r="C662" s="52"/>
      <c r="D662" s="52"/>
      <c r="E662" s="52"/>
      <c r="F662" s="52"/>
      <c r="G662" s="52"/>
      <c r="H662" s="52"/>
      <c r="I662" s="52"/>
      <c r="J662" s="52"/>
      <c r="K662" s="52"/>
      <c r="L662" s="52"/>
      <c r="M662" s="52"/>
      <c r="N662" s="52"/>
      <c r="O662" s="52"/>
      <c r="P662" s="52"/>
      <c r="Q662" s="52"/>
      <c r="R662" s="52"/>
      <c r="S662" s="52"/>
      <c r="T662" s="52"/>
      <c r="U662" s="52"/>
      <c r="V662" s="52"/>
      <c r="W662" s="52"/>
      <c r="X662" s="52"/>
      <c r="Y662" s="52"/>
      <c r="Z662" s="52"/>
    </row>
    <row r="663" spans="1:26" ht="15.75" customHeight="1">
      <c r="A663" s="52"/>
      <c r="B663" s="52"/>
      <c r="C663" s="52"/>
      <c r="D663" s="52"/>
      <c r="E663" s="52"/>
      <c r="F663" s="52"/>
      <c r="G663" s="52"/>
      <c r="H663" s="52"/>
      <c r="I663" s="52"/>
      <c r="J663" s="52"/>
      <c r="K663" s="52"/>
      <c r="L663" s="52"/>
      <c r="M663" s="52"/>
      <c r="N663" s="52"/>
      <c r="O663" s="52"/>
      <c r="P663" s="52"/>
      <c r="Q663" s="52"/>
      <c r="R663" s="52"/>
      <c r="S663" s="52"/>
      <c r="T663" s="52"/>
      <c r="U663" s="52"/>
      <c r="V663" s="52"/>
      <c r="W663" s="52"/>
      <c r="X663" s="52"/>
      <c r="Y663" s="52"/>
      <c r="Z663" s="52"/>
    </row>
    <row r="664" spans="1:26" ht="15.75" customHeight="1">
      <c r="A664" s="52"/>
      <c r="B664" s="52"/>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Z664" s="52"/>
    </row>
    <row r="665" spans="1:26" ht="15.75" customHeight="1">
      <c r="A665" s="52"/>
      <c r="B665" s="52"/>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Z665" s="52"/>
    </row>
    <row r="666" spans="1:26" ht="15.75" customHeight="1">
      <c r="A666" s="52"/>
      <c r="B666" s="52"/>
      <c r="C666" s="52"/>
      <c r="D666" s="52"/>
      <c r="E666" s="52"/>
      <c r="F666" s="52"/>
      <c r="G666" s="52"/>
      <c r="H666" s="52"/>
      <c r="I666" s="52"/>
      <c r="J666" s="52"/>
      <c r="K666" s="52"/>
      <c r="L666" s="52"/>
      <c r="M666" s="52"/>
      <c r="N666" s="52"/>
      <c r="O666" s="52"/>
      <c r="P666" s="52"/>
      <c r="Q666" s="52"/>
      <c r="R666" s="52"/>
      <c r="S666" s="52"/>
      <c r="T666" s="52"/>
      <c r="U666" s="52"/>
      <c r="V666" s="52"/>
      <c r="W666" s="52"/>
      <c r="X666" s="52"/>
      <c r="Y666" s="52"/>
      <c r="Z666" s="52"/>
    </row>
    <row r="667" spans="1:26" ht="15.75" customHeight="1">
      <c r="A667" s="52"/>
      <c r="B667" s="52"/>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row>
    <row r="668" spans="1:26" ht="15.75" customHeight="1">
      <c r="A668" s="52"/>
      <c r="B668" s="52"/>
      <c r="C668" s="52"/>
      <c r="D668" s="52"/>
      <c r="E668" s="52"/>
      <c r="F668" s="52"/>
      <c r="G668" s="52"/>
      <c r="H668" s="52"/>
      <c r="I668" s="52"/>
      <c r="J668" s="52"/>
      <c r="K668" s="52"/>
      <c r="L668" s="52"/>
      <c r="M668" s="52"/>
      <c r="N668" s="52"/>
      <c r="O668" s="52"/>
      <c r="P668" s="52"/>
      <c r="Q668" s="52"/>
      <c r="R668" s="52"/>
      <c r="S668" s="52"/>
      <c r="T668" s="52"/>
      <c r="U668" s="52"/>
      <c r="V668" s="52"/>
      <c r="W668" s="52"/>
      <c r="X668" s="52"/>
      <c r="Y668" s="52"/>
      <c r="Z668" s="52"/>
    </row>
    <row r="669" spans="1:26" ht="15.75" customHeight="1">
      <c r="A669" s="52"/>
      <c r="B669" s="52"/>
      <c r="C669" s="52"/>
      <c r="D669" s="52"/>
      <c r="E669" s="52"/>
      <c r="F669" s="52"/>
      <c r="G669" s="52"/>
      <c r="H669" s="52"/>
      <c r="I669" s="52"/>
      <c r="J669" s="52"/>
      <c r="K669" s="52"/>
      <c r="L669" s="52"/>
      <c r="M669" s="52"/>
      <c r="N669" s="52"/>
      <c r="O669" s="52"/>
      <c r="P669" s="52"/>
      <c r="Q669" s="52"/>
      <c r="R669" s="52"/>
      <c r="S669" s="52"/>
      <c r="T669" s="52"/>
      <c r="U669" s="52"/>
      <c r="V669" s="52"/>
      <c r="W669" s="52"/>
      <c r="X669" s="52"/>
      <c r="Y669" s="52"/>
      <c r="Z669" s="52"/>
    </row>
    <row r="670" spans="1:26" ht="15.75" customHeight="1">
      <c r="A670" s="52"/>
      <c r="B670" s="52"/>
      <c r="C670" s="52"/>
      <c r="D670" s="52"/>
      <c r="E670" s="52"/>
      <c r="F670" s="52"/>
      <c r="G670" s="52"/>
      <c r="H670" s="52"/>
      <c r="I670" s="52"/>
      <c r="J670" s="52"/>
      <c r="K670" s="52"/>
      <c r="L670" s="52"/>
      <c r="M670" s="52"/>
      <c r="N670" s="52"/>
      <c r="O670" s="52"/>
      <c r="P670" s="52"/>
      <c r="Q670" s="52"/>
      <c r="R670" s="52"/>
      <c r="S670" s="52"/>
      <c r="T670" s="52"/>
      <c r="U670" s="52"/>
      <c r="V670" s="52"/>
      <c r="W670" s="52"/>
      <c r="X670" s="52"/>
      <c r="Y670" s="52"/>
      <c r="Z670" s="52"/>
    </row>
    <row r="671" spans="1:26" ht="15.75" customHeight="1">
      <c r="A671" s="52"/>
      <c r="B671" s="52"/>
      <c r="C671" s="52"/>
      <c r="D671" s="52"/>
      <c r="E671" s="52"/>
      <c r="F671" s="52"/>
      <c r="G671" s="52"/>
      <c r="H671" s="52"/>
      <c r="I671" s="52"/>
      <c r="J671" s="52"/>
      <c r="K671" s="52"/>
      <c r="L671" s="52"/>
      <c r="M671" s="52"/>
      <c r="N671" s="52"/>
      <c r="O671" s="52"/>
      <c r="P671" s="52"/>
      <c r="Q671" s="52"/>
      <c r="R671" s="52"/>
      <c r="S671" s="52"/>
      <c r="T671" s="52"/>
      <c r="U671" s="52"/>
      <c r="V671" s="52"/>
      <c r="W671" s="52"/>
      <c r="X671" s="52"/>
      <c r="Y671" s="52"/>
      <c r="Z671" s="52"/>
    </row>
    <row r="672" spans="1:26" ht="15.75" customHeight="1">
      <c r="A672" s="52"/>
      <c r="B672" s="52"/>
      <c r="C672" s="52"/>
      <c r="D672" s="52"/>
      <c r="E672" s="52"/>
      <c r="F672" s="52"/>
      <c r="G672" s="52"/>
      <c r="H672" s="52"/>
      <c r="I672" s="52"/>
      <c r="J672" s="52"/>
      <c r="K672" s="52"/>
      <c r="L672" s="52"/>
      <c r="M672" s="52"/>
      <c r="N672" s="52"/>
      <c r="O672" s="52"/>
      <c r="P672" s="52"/>
      <c r="Q672" s="52"/>
      <c r="R672" s="52"/>
      <c r="S672" s="52"/>
      <c r="T672" s="52"/>
      <c r="U672" s="52"/>
      <c r="V672" s="52"/>
      <c r="W672" s="52"/>
      <c r="X672" s="52"/>
      <c r="Y672" s="52"/>
      <c r="Z672" s="52"/>
    </row>
    <row r="673" spans="1:26" ht="15.75" customHeight="1">
      <c r="A673" s="52"/>
      <c r="B673" s="52"/>
      <c r="C673" s="52"/>
      <c r="D673" s="52"/>
      <c r="E673" s="52"/>
      <c r="F673" s="52"/>
      <c r="G673" s="52"/>
      <c r="H673" s="52"/>
      <c r="I673" s="52"/>
      <c r="J673" s="52"/>
      <c r="K673" s="52"/>
      <c r="L673" s="52"/>
      <c r="M673" s="52"/>
      <c r="N673" s="52"/>
      <c r="O673" s="52"/>
      <c r="P673" s="52"/>
      <c r="Q673" s="52"/>
      <c r="R673" s="52"/>
      <c r="S673" s="52"/>
      <c r="T673" s="52"/>
      <c r="U673" s="52"/>
      <c r="V673" s="52"/>
      <c r="W673" s="52"/>
      <c r="X673" s="52"/>
      <c r="Y673" s="52"/>
      <c r="Z673" s="52"/>
    </row>
    <row r="674" spans="1:26" ht="15.75" customHeight="1">
      <c r="A674" s="52"/>
      <c r="B674" s="52"/>
      <c r="C674" s="52"/>
      <c r="D674" s="52"/>
      <c r="E674" s="52"/>
      <c r="F674" s="52"/>
      <c r="G674" s="52"/>
      <c r="H674" s="52"/>
      <c r="I674" s="52"/>
      <c r="J674" s="52"/>
      <c r="K674" s="52"/>
      <c r="L674" s="52"/>
      <c r="M674" s="52"/>
      <c r="N674" s="52"/>
      <c r="O674" s="52"/>
      <c r="P674" s="52"/>
      <c r="Q674" s="52"/>
      <c r="R674" s="52"/>
      <c r="S674" s="52"/>
      <c r="T674" s="52"/>
      <c r="U674" s="52"/>
      <c r="V674" s="52"/>
      <c r="W674" s="52"/>
      <c r="X674" s="52"/>
      <c r="Y674" s="52"/>
      <c r="Z674" s="52"/>
    </row>
    <row r="675" spans="1:26" ht="15.75" customHeight="1">
      <c r="A675" s="52"/>
      <c r="B675" s="52"/>
      <c r="C675" s="52"/>
      <c r="D675" s="52"/>
      <c r="E675" s="52"/>
      <c r="F675" s="52"/>
      <c r="G675" s="52"/>
      <c r="H675" s="52"/>
      <c r="I675" s="52"/>
      <c r="J675" s="52"/>
      <c r="K675" s="52"/>
      <c r="L675" s="52"/>
      <c r="M675" s="52"/>
      <c r="N675" s="52"/>
      <c r="O675" s="52"/>
      <c r="P675" s="52"/>
      <c r="Q675" s="52"/>
      <c r="R675" s="52"/>
      <c r="S675" s="52"/>
      <c r="T675" s="52"/>
      <c r="U675" s="52"/>
      <c r="V675" s="52"/>
      <c r="W675" s="52"/>
      <c r="X675" s="52"/>
      <c r="Y675" s="52"/>
      <c r="Z675" s="52"/>
    </row>
    <row r="676" spans="1:26" ht="15.75" customHeight="1">
      <c r="A676" s="52"/>
      <c r="B676" s="52"/>
      <c r="C676" s="52"/>
      <c r="D676" s="52"/>
      <c r="E676" s="52"/>
      <c r="F676" s="52"/>
      <c r="G676" s="52"/>
      <c r="H676" s="52"/>
      <c r="I676" s="52"/>
      <c r="J676" s="52"/>
      <c r="K676" s="52"/>
      <c r="L676" s="52"/>
      <c r="M676" s="52"/>
      <c r="N676" s="52"/>
      <c r="O676" s="52"/>
      <c r="P676" s="52"/>
      <c r="Q676" s="52"/>
      <c r="R676" s="52"/>
      <c r="S676" s="52"/>
      <c r="T676" s="52"/>
      <c r="U676" s="52"/>
      <c r="V676" s="52"/>
      <c r="W676" s="52"/>
      <c r="X676" s="52"/>
      <c r="Y676" s="52"/>
      <c r="Z676" s="52"/>
    </row>
    <row r="677" spans="1:26" ht="15.75" customHeight="1">
      <c r="A677" s="52"/>
      <c r="B677" s="52"/>
      <c r="C677" s="52"/>
      <c r="D677" s="52"/>
      <c r="E677" s="52"/>
      <c r="F677" s="52"/>
      <c r="G677" s="52"/>
      <c r="H677" s="52"/>
      <c r="I677" s="52"/>
      <c r="J677" s="52"/>
      <c r="K677" s="52"/>
      <c r="L677" s="52"/>
      <c r="M677" s="52"/>
      <c r="N677" s="52"/>
      <c r="O677" s="52"/>
      <c r="P677" s="52"/>
      <c r="Q677" s="52"/>
      <c r="R677" s="52"/>
      <c r="S677" s="52"/>
      <c r="T677" s="52"/>
      <c r="U677" s="52"/>
      <c r="V677" s="52"/>
      <c r="W677" s="52"/>
      <c r="X677" s="52"/>
      <c r="Y677" s="52"/>
      <c r="Z677" s="52"/>
    </row>
    <row r="678" spans="1:26" ht="15.75" customHeight="1">
      <c r="A678" s="52"/>
      <c r="B678" s="52"/>
      <c r="C678" s="52"/>
      <c r="D678" s="52"/>
      <c r="E678" s="52"/>
      <c r="F678" s="52"/>
      <c r="G678" s="52"/>
      <c r="H678" s="52"/>
      <c r="I678" s="52"/>
      <c r="J678" s="52"/>
      <c r="K678" s="52"/>
      <c r="L678" s="52"/>
      <c r="M678" s="52"/>
      <c r="N678" s="52"/>
      <c r="O678" s="52"/>
      <c r="P678" s="52"/>
      <c r="Q678" s="52"/>
      <c r="R678" s="52"/>
      <c r="S678" s="52"/>
      <c r="T678" s="52"/>
      <c r="U678" s="52"/>
      <c r="V678" s="52"/>
      <c r="W678" s="52"/>
      <c r="X678" s="52"/>
      <c r="Y678" s="52"/>
      <c r="Z678" s="52"/>
    </row>
    <row r="679" spans="1:26" ht="15.75" customHeight="1">
      <c r="A679" s="52"/>
      <c r="B679" s="52"/>
      <c r="C679" s="52"/>
      <c r="D679" s="52"/>
      <c r="E679" s="52"/>
      <c r="F679" s="52"/>
      <c r="G679" s="52"/>
      <c r="H679" s="52"/>
      <c r="I679" s="52"/>
      <c r="J679" s="52"/>
      <c r="K679" s="52"/>
      <c r="L679" s="52"/>
      <c r="M679" s="52"/>
      <c r="N679" s="52"/>
      <c r="O679" s="52"/>
      <c r="P679" s="52"/>
      <c r="Q679" s="52"/>
      <c r="R679" s="52"/>
      <c r="S679" s="52"/>
      <c r="T679" s="52"/>
      <c r="U679" s="52"/>
      <c r="V679" s="52"/>
      <c r="W679" s="52"/>
      <c r="X679" s="52"/>
      <c r="Y679" s="52"/>
      <c r="Z679" s="52"/>
    </row>
    <row r="680" spans="1:26" ht="15.75" customHeight="1">
      <c r="A680" s="52"/>
      <c r="B680" s="52"/>
      <c r="C680" s="52"/>
      <c r="D680" s="52"/>
      <c r="E680" s="52"/>
      <c r="F680" s="52"/>
      <c r="G680" s="52"/>
      <c r="H680" s="52"/>
      <c r="I680" s="52"/>
      <c r="J680" s="52"/>
      <c r="K680" s="52"/>
      <c r="L680" s="52"/>
      <c r="M680" s="52"/>
      <c r="N680" s="52"/>
      <c r="O680" s="52"/>
      <c r="P680" s="52"/>
      <c r="Q680" s="52"/>
      <c r="R680" s="52"/>
      <c r="S680" s="52"/>
      <c r="T680" s="52"/>
      <c r="U680" s="52"/>
      <c r="V680" s="52"/>
      <c r="W680" s="52"/>
      <c r="X680" s="52"/>
      <c r="Y680" s="52"/>
      <c r="Z680" s="52"/>
    </row>
    <row r="681" spans="1:26" ht="15.75" customHeight="1">
      <c r="A681" s="52"/>
      <c r="B681" s="52"/>
      <c r="C681" s="52"/>
      <c r="D681" s="52"/>
      <c r="E681" s="52"/>
      <c r="F681" s="52"/>
      <c r="G681" s="52"/>
      <c r="H681" s="52"/>
      <c r="I681" s="52"/>
      <c r="J681" s="52"/>
      <c r="K681" s="52"/>
      <c r="L681" s="52"/>
      <c r="M681" s="52"/>
      <c r="N681" s="52"/>
      <c r="O681" s="52"/>
      <c r="P681" s="52"/>
      <c r="Q681" s="52"/>
      <c r="R681" s="52"/>
      <c r="S681" s="52"/>
      <c r="T681" s="52"/>
      <c r="U681" s="52"/>
      <c r="V681" s="52"/>
      <c r="W681" s="52"/>
      <c r="X681" s="52"/>
      <c r="Y681" s="52"/>
      <c r="Z681" s="52"/>
    </row>
    <row r="682" spans="1:26" ht="15.75" customHeight="1">
      <c r="A682" s="52"/>
      <c r="B682" s="52"/>
      <c r="C682" s="52"/>
      <c r="D682" s="52"/>
      <c r="E682" s="52"/>
      <c r="F682" s="52"/>
      <c r="G682" s="52"/>
      <c r="H682" s="52"/>
      <c r="I682" s="52"/>
      <c r="J682" s="52"/>
      <c r="K682" s="52"/>
      <c r="L682" s="52"/>
      <c r="M682" s="52"/>
      <c r="N682" s="52"/>
      <c r="O682" s="52"/>
      <c r="P682" s="52"/>
      <c r="Q682" s="52"/>
      <c r="R682" s="52"/>
      <c r="S682" s="52"/>
      <c r="T682" s="52"/>
      <c r="U682" s="52"/>
      <c r="V682" s="52"/>
      <c r="W682" s="52"/>
      <c r="X682" s="52"/>
      <c r="Y682" s="52"/>
      <c r="Z682" s="52"/>
    </row>
    <row r="683" spans="1:26" ht="15.75" customHeight="1">
      <c r="A683" s="52"/>
      <c r="B683" s="52"/>
      <c r="C683" s="52"/>
      <c r="D683" s="52"/>
      <c r="E683" s="52"/>
      <c r="F683" s="52"/>
      <c r="G683" s="52"/>
      <c r="H683" s="52"/>
      <c r="I683" s="52"/>
      <c r="J683" s="52"/>
      <c r="K683" s="52"/>
      <c r="L683" s="52"/>
      <c r="M683" s="52"/>
      <c r="N683" s="52"/>
      <c r="O683" s="52"/>
      <c r="P683" s="52"/>
      <c r="Q683" s="52"/>
      <c r="R683" s="52"/>
      <c r="S683" s="52"/>
      <c r="T683" s="52"/>
      <c r="U683" s="52"/>
      <c r="V683" s="52"/>
      <c r="W683" s="52"/>
      <c r="X683" s="52"/>
      <c r="Y683" s="52"/>
      <c r="Z683" s="52"/>
    </row>
    <row r="684" spans="1:26" ht="15.75" customHeight="1">
      <c r="A684" s="52"/>
      <c r="B684" s="52"/>
      <c r="C684" s="52"/>
      <c r="D684" s="52"/>
      <c r="E684" s="52"/>
      <c r="F684" s="52"/>
      <c r="G684" s="52"/>
      <c r="H684" s="52"/>
      <c r="I684" s="52"/>
      <c r="J684" s="52"/>
      <c r="K684" s="52"/>
      <c r="L684" s="52"/>
      <c r="M684" s="52"/>
      <c r="N684" s="52"/>
      <c r="O684" s="52"/>
      <c r="P684" s="52"/>
      <c r="Q684" s="52"/>
      <c r="R684" s="52"/>
      <c r="S684" s="52"/>
      <c r="T684" s="52"/>
      <c r="U684" s="52"/>
      <c r="V684" s="52"/>
      <c r="W684" s="52"/>
      <c r="X684" s="52"/>
      <c r="Y684" s="52"/>
      <c r="Z684" s="52"/>
    </row>
    <row r="685" spans="1:26" ht="15.75" customHeight="1">
      <c r="A685" s="52"/>
      <c r="B685" s="52"/>
      <c r="C685" s="52"/>
      <c r="D685" s="52"/>
      <c r="E685" s="52"/>
      <c r="F685" s="52"/>
      <c r="G685" s="52"/>
      <c r="H685" s="52"/>
      <c r="I685" s="52"/>
      <c r="J685" s="52"/>
      <c r="K685" s="52"/>
      <c r="L685" s="52"/>
      <c r="M685" s="52"/>
      <c r="N685" s="52"/>
      <c r="O685" s="52"/>
      <c r="P685" s="52"/>
      <c r="Q685" s="52"/>
      <c r="R685" s="52"/>
      <c r="S685" s="52"/>
      <c r="T685" s="52"/>
      <c r="U685" s="52"/>
      <c r="V685" s="52"/>
      <c r="W685" s="52"/>
      <c r="X685" s="52"/>
      <c r="Y685" s="52"/>
      <c r="Z685" s="52"/>
    </row>
    <row r="686" spans="1:26" ht="15.75" customHeight="1">
      <c r="A686" s="52"/>
      <c r="B686" s="52"/>
      <c r="C686" s="52"/>
      <c r="D686" s="52"/>
      <c r="E686" s="52"/>
      <c r="F686" s="52"/>
      <c r="G686" s="52"/>
      <c r="H686" s="52"/>
      <c r="I686" s="52"/>
      <c r="J686" s="52"/>
      <c r="K686" s="52"/>
      <c r="L686" s="52"/>
      <c r="M686" s="52"/>
      <c r="N686" s="52"/>
      <c r="O686" s="52"/>
      <c r="P686" s="52"/>
      <c r="Q686" s="52"/>
      <c r="R686" s="52"/>
      <c r="S686" s="52"/>
      <c r="T686" s="52"/>
      <c r="U686" s="52"/>
      <c r="V686" s="52"/>
      <c r="W686" s="52"/>
      <c r="X686" s="52"/>
      <c r="Y686" s="52"/>
      <c r="Z686" s="52"/>
    </row>
    <row r="687" spans="1:26" ht="15.75" customHeight="1">
      <c r="A687" s="52"/>
      <c r="B687" s="52"/>
      <c r="C687" s="52"/>
      <c r="D687" s="52"/>
      <c r="E687" s="52"/>
      <c r="F687" s="52"/>
      <c r="G687" s="52"/>
      <c r="H687" s="52"/>
      <c r="I687" s="52"/>
      <c r="J687" s="52"/>
      <c r="K687" s="52"/>
      <c r="L687" s="52"/>
      <c r="M687" s="52"/>
      <c r="N687" s="52"/>
      <c r="O687" s="52"/>
      <c r="P687" s="52"/>
      <c r="Q687" s="52"/>
      <c r="R687" s="52"/>
      <c r="S687" s="52"/>
      <c r="T687" s="52"/>
      <c r="U687" s="52"/>
      <c r="V687" s="52"/>
      <c r="W687" s="52"/>
      <c r="X687" s="52"/>
      <c r="Y687" s="52"/>
      <c r="Z687" s="52"/>
    </row>
    <row r="688" spans="1:26" ht="15.75" customHeight="1">
      <c r="A688" s="52"/>
      <c r="B688" s="52"/>
      <c r="C688" s="52"/>
      <c r="D688" s="52"/>
      <c r="E688" s="52"/>
      <c r="F688" s="52"/>
      <c r="G688" s="52"/>
      <c r="H688" s="52"/>
      <c r="I688" s="52"/>
      <c r="J688" s="52"/>
      <c r="K688" s="52"/>
      <c r="L688" s="52"/>
      <c r="M688" s="52"/>
      <c r="N688" s="52"/>
      <c r="O688" s="52"/>
      <c r="P688" s="52"/>
      <c r="Q688" s="52"/>
      <c r="R688" s="52"/>
      <c r="S688" s="52"/>
      <c r="T688" s="52"/>
      <c r="U688" s="52"/>
      <c r="V688" s="52"/>
      <c r="W688" s="52"/>
      <c r="X688" s="52"/>
      <c r="Y688" s="52"/>
      <c r="Z688" s="52"/>
    </row>
    <row r="689" spans="1:26" ht="15.75" customHeight="1">
      <c r="A689" s="52"/>
      <c r="B689" s="52"/>
      <c r="C689" s="52"/>
      <c r="D689" s="52"/>
      <c r="E689" s="52"/>
      <c r="F689" s="52"/>
      <c r="G689" s="52"/>
      <c r="H689" s="52"/>
      <c r="I689" s="52"/>
      <c r="J689" s="52"/>
      <c r="K689" s="52"/>
      <c r="L689" s="52"/>
      <c r="M689" s="52"/>
      <c r="N689" s="52"/>
      <c r="O689" s="52"/>
      <c r="P689" s="52"/>
      <c r="Q689" s="52"/>
      <c r="R689" s="52"/>
      <c r="S689" s="52"/>
      <c r="T689" s="52"/>
      <c r="U689" s="52"/>
      <c r="V689" s="52"/>
      <c r="W689" s="52"/>
      <c r="X689" s="52"/>
      <c r="Y689" s="52"/>
      <c r="Z689" s="52"/>
    </row>
    <row r="690" spans="1:26" ht="15.75" customHeight="1">
      <c r="A690" s="52"/>
      <c r="B690" s="52"/>
      <c r="C690" s="52"/>
      <c r="D690" s="52"/>
      <c r="E690" s="52"/>
      <c r="F690" s="52"/>
      <c r="G690" s="52"/>
      <c r="H690" s="52"/>
      <c r="I690" s="52"/>
      <c r="J690" s="52"/>
      <c r="K690" s="52"/>
      <c r="L690" s="52"/>
      <c r="M690" s="52"/>
      <c r="N690" s="52"/>
      <c r="O690" s="52"/>
      <c r="P690" s="52"/>
      <c r="Q690" s="52"/>
      <c r="R690" s="52"/>
      <c r="S690" s="52"/>
      <c r="T690" s="52"/>
      <c r="U690" s="52"/>
      <c r="V690" s="52"/>
      <c r="W690" s="52"/>
      <c r="X690" s="52"/>
      <c r="Y690" s="52"/>
      <c r="Z690" s="52"/>
    </row>
    <row r="691" spans="1:26" ht="15.75" customHeight="1">
      <c r="A691" s="52"/>
      <c r="B691" s="52"/>
      <c r="C691" s="52"/>
      <c r="D691" s="52"/>
      <c r="E691" s="52"/>
      <c r="F691" s="52"/>
      <c r="G691" s="52"/>
      <c r="H691" s="52"/>
      <c r="I691" s="52"/>
      <c r="J691" s="52"/>
      <c r="K691" s="52"/>
      <c r="L691" s="52"/>
      <c r="M691" s="52"/>
      <c r="N691" s="52"/>
      <c r="O691" s="52"/>
      <c r="P691" s="52"/>
      <c r="Q691" s="52"/>
      <c r="R691" s="52"/>
      <c r="S691" s="52"/>
      <c r="T691" s="52"/>
      <c r="U691" s="52"/>
      <c r="V691" s="52"/>
      <c r="W691" s="52"/>
      <c r="X691" s="52"/>
      <c r="Y691" s="52"/>
      <c r="Z691" s="52"/>
    </row>
    <row r="692" spans="1:26" ht="15.75" customHeight="1">
      <c r="A692" s="52"/>
      <c r="B692" s="52"/>
      <c r="C692" s="52"/>
      <c r="D692" s="52"/>
      <c r="E692" s="52"/>
      <c r="F692" s="52"/>
      <c r="G692" s="52"/>
      <c r="H692" s="52"/>
      <c r="I692" s="52"/>
      <c r="J692" s="52"/>
      <c r="K692" s="52"/>
      <c r="L692" s="52"/>
      <c r="M692" s="52"/>
      <c r="N692" s="52"/>
      <c r="O692" s="52"/>
      <c r="P692" s="52"/>
      <c r="Q692" s="52"/>
      <c r="R692" s="52"/>
      <c r="S692" s="52"/>
      <c r="T692" s="52"/>
      <c r="U692" s="52"/>
      <c r="V692" s="52"/>
      <c r="W692" s="52"/>
      <c r="X692" s="52"/>
      <c r="Y692" s="52"/>
      <c r="Z692" s="52"/>
    </row>
    <row r="693" spans="1:26" ht="15.75" customHeight="1">
      <c r="A693" s="52"/>
      <c r="B693" s="52"/>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Z693" s="52"/>
    </row>
    <row r="694" spans="1:26" ht="15.75" customHeight="1">
      <c r="A694" s="52"/>
      <c r="B694" s="52"/>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Z694" s="52"/>
    </row>
    <row r="695" spans="1:26" ht="15.75" customHeight="1">
      <c r="A695" s="52"/>
      <c r="B695" s="52"/>
      <c r="C695" s="52"/>
      <c r="D695" s="52"/>
      <c r="E695" s="52"/>
      <c r="F695" s="52"/>
      <c r="G695" s="52"/>
      <c r="H695" s="52"/>
      <c r="I695" s="52"/>
      <c r="J695" s="52"/>
      <c r="K695" s="52"/>
      <c r="L695" s="52"/>
      <c r="M695" s="52"/>
      <c r="N695" s="52"/>
      <c r="O695" s="52"/>
      <c r="P695" s="52"/>
      <c r="Q695" s="52"/>
      <c r="R695" s="52"/>
      <c r="S695" s="52"/>
      <c r="T695" s="52"/>
      <c r="U695" s="52"/>
      <c r="V695" s="52"/>
      <c r="W695" s="52"/>
      <c r="X695" s="52"/>
      <c r="Y695" s="52"/>
      <c r="Z695" s="52"/>
    </row>
    <row r="696" spans="1:26" ht="15.75" customHeight="1">
      <c r="A696" s="52"/>
      <c r="B696" s="52"/>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Z696" s="52"/>
    </row>
    <row r="697" spans="1:26" ht="15.75" customHeight="1">
      <c r="A697" s="52"/>
      <c r="B697" s="52"/>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Z697" s="52"/>
    </row>
    <row r="698" spans="1:26" ht="15.75" customHeight="1">
      <c r="A698" s="52"/>
      <c r="B698" s="52"/>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Z698" s="52"/>
    </row>
    <row r="699" spans="1:26" ht="15.75" customHeight="1">
      <c r="A699" s="52"/>
      <c r="B699" s="52"/>
      <c r="C699" s="52"/>
      <c r="D699" s="52"/>
      <c r="E699" s="52"/>
      <c r="F699" s="52"/>
      <c r="G699" s="52"/>
      <c r="H699" s="52"/>
      <c r="I699" s="52"/>
      <c r="J699" s="52"/>
      <c r="K699" s="52"/>
      <c r="L699" s="52"/>
      <c r="M699" s="52"/>
      <c r="N699" s="52"/>
      <c r="O699" s="52"/>
      <c r="P699" s="52"/>
      <c r="Q699" s="52"/>
      <c r="R699" s="52"/>
      <c r="S699" s="52"/>
      <c r="T699" s="52"/>
      <c r="U699" s="52"/>
      <c r="V699" s="52"/>
      <c r="W699" s="52"/>
      <c r="X699" s="52"/>
      <c r="Y699" s="52"/>
      <c r="Z699" s="52"/>
    </row>
    <row r="700" spans="1:26" ht="15.75" customHeight="1">
      <c r="A700" s="52"/>
      <c r="B700" s="52"/>
      <c r="C700" s="52"/>
      <c r="D700" s="52"/>
      <c r="E700" s="52"/>
      <c r="F700" s="52"/>
      <c r="G700" s="52"/>
      <c r="H700" s="52"/>
      <c r="I700" s="52"/>
      <c r="J700" s="52"/>
      <c r="K700" s="52"/>
      <c r="L700" s="52"/>
      <c r="M700" s="52"/>
      <c r="N700" s="52"/>
      <c r="O700" s="52"/>
      <c r="P700" s="52"/>
      <c r="Q700" s="52"/>
      <c r="R700" s="52"/>
      <c r="S700" s="52"/>
      <c r="T700" s="52"/>
      <c r="U700" s="52"/>
      <c r="V700" s="52"/>
      <c r="W700" s="52"/>
      <c r="X700" s="52"/>
      <c r="Y700" s="52"/>
      <c r="Z700" s="52"/>
    </row>
    <row r="701" spans="1:26" ht="15.75" customHeight="1">
      <c r="A701" s="52"/>
      <c r="B701" s="52"/>
      <c r="C701" s="52"/>
      <c r="D701" s="52"/>
      <c r="E701" s="52"/>
      <c r="F701" s="52"/>
      <c r="G701" s="52"/>
      <c r="H701" s="52"/>
      <c r="I701" s="52"/>
      <c r="J701" s="52"/>
      <c r="K701" s="52"/>
      <c r="L701" s="52"/>
      <c r="M701" s="52"/>
      <c r="N701" s="52"/>
      <c r="O701" s="52"/>
      <c r="P701" s="52"/>
      <c r="Q701" s="52"/>
      <c r="R701" s="52"/>
      <c r="S701" s="52"/>
      <c r="T701" s="52"/>
      <c r="U701" s="52"/>
      <c r="V701" s="52"/>
      <c r="W701" s="52"/>
      <c r="X701" s="52"/>
      <c r="Y701" s="52"/>
      <c r="Z701" s="52"/>
    </row>
    <row r="702" spans="1:26" ht="15.75" customHeight="1">
      <c r="A702" s="52"/>
      <c r="B702" s="52"/>
      <c r="C702" s="52"/>
      <c r="D702" s="52"/>
      <c r="E702" s="52"/>
      <c r="F702" s="52"/>
      <c r="G702" s="52"/>
      <c r="H702" s="52"/>
      <c r="I702" s="52"/>
      <c r="J702" s="52"/>
      <c r="K702" s="52"/>
      <c r="L702" s="52"/>
      <c r="M702" s="52"/>
      <c r="N702" s="52"/>
      <c r="O702" s="52"/>
      <c r="P702" s="52"/>
      <c r="Q702" s="52"/>
      <c r="R702" s="52"/>
      <c r="S702" s="52"/>
      <c r="T702" s="52"/>
      <c r="U702" s="52"/>
      <c r="V702" s="52"/>
      <c r="W702" s="52"/>
      <c r="X702" s="52"/>
      <c r="Y702" s="52"/>
      <c r="Z702" s="52"/>
    </row>
    <row r="703" spans="1:26" ht="15.75" customHeight="1">
      <c r="A703" s="52"/>
      <c r="B703" s="52"/>
      <c r="C703" s="52"/>
      <c r="D703" s="52"/>
      <c r="E703" s="52"/>
      <c r="F703" s="52"/>
      <c r="G703" s="52"/>
      <c r="H703" s="52"/>
      <c r="I703" s="52"/>
      <c r="J703" s="52"/>
      <c r="K703" s="52"/>
      <c r="L703" s="52"/>
      <c r="M703" s="52"/>
      <c r="N703" s="52"/>
      <c r="O703" s="52"/>
      <c r="P703" s="52"/>
      <c r="Q703" s="52"/>
      <c r="R703" s="52"/>
      <c r="S703" s="52"/>
      <c r="T703" s="52"/>
      <c r="U703" s="52"/>
      <c r="V703" s="52"/>
      <c r="W703" s="52"/>
      <c r="X703" s="52"/>
      <c r="Y703" s="52"/>
      <c r="Z703" s="52"/>
    </row>
    <row r="704" spans="1:26" ht="15.75" customHeight="1">
      <c r="A704" s="52"/>
      <c r="B704" s="52"/>
      <c r="C704" s="52"/>
      <c r="D704" s="52"/>
      <c r="E704" s="52"/>
      <c r="F704" s="52"/>
      <c r="G704" s="52"/>
      <c r="H704" s="52"/>
      <c r="I704" s="52"/>
      <c r="J704" s="52"/>
      <c r="K704" s="52"/>
      <c r="L704" s="52"/>
      <c r="M704" s="52"/>
      <c r="N704" s="52"/>
      <c r="O704" s="52"/>
      <c r="P704" s="52"/>
      <c r="Q704" s="52"/>
      <c r="R704" s="52"/>
      <c r="S704" s="52"/>
      <c r="T704" s="52"/>
      <c r="U704" s="52"/>
      <c r="V704" s="52"/>
      <c r="W704" s="52"/>
      <c r="X704" s="52"/>
      <c r="Y704" s="52"/>
      <c r="Z704" s="52"/>
    </row>
    <row r="705" spans="1:26" ht="15.75" customHeight="1">
      <c r="A705" s="52"/>
      <c r="B705" s="52"/>
      <c r="C705" s="52"/>
      <c r="D705" s="52"/>
      <c r="E705" s="52"/>
      <c r="F705" s="52"/>
      <c r="G705" s="52"/>
      <c r="H705" s="52"/>
      <c r="I705" s="52"/>
      <c r="J705" s="52"/>
      <c r="K705" s="52"/>
      <c r="L705" s="52"/>
      <c r="M705" s="52"/>
      <c r="N705" s="52"/>
      <c r="O705" s="52"/>
      <c r="P705" s="52"/>
      <c r="Q705" s="52"/>
      <c r="R705" s="52"/>
      <c r="S705" s="52"/>
      <c r="T705" s="52"/>
      <c r="U705" s="52"/>
      <c r="V705" s="52"/>
      <c r="W705" s="52"/>
      <c r="X705" s="52"/>
      <c r="Y705" s="52"/>
      <c r="Z705" s="52"/>
    </row>
    <row r="706" spans="1:26" ht="15.75" customHeight="1">
      <c r="A706" s="52"/>
      <c r="B706" s="52"/>
      <c r="C706" s="52"/>
      <c r="D706" s="52"/>
      <c r="E706" s="52"/>
      <c r="F706" s="52"/>
      <c r="G706" s="52"/>
      <c r="H706" s="52"/>
      <c r="I706" s="52"/>
      <c r="J706" s="52"/>
      <c r="K706" s="52"/>
      <c r="L706" s="52"/>
      <c r="M706" s="52"/>
      <c r="N706" s="52"/>
      <c r="O706" s="52"/>
      <c r="P706" s="52"/>
      <c r="Q706" s="52"/>
      <c r="R706" s="52"/>
      <c r="S706" s="52"/>
      <c r="T706" s="52"/>
      <c r="U706" s="52"/>
      <c r="V706" s="52"/>
      <c r="W706" s="52"/>
      <c r="X706" s="52"/>
      <c r="Y706" s="52"/>
      <c r="Z706" s="52"/>
    </row>
    <row r="707" spans="1:26" ht="15.75" customHeight="1">
      <c r="A707" s="52"/>
      <c r="B707" s="52"/>
      <c r="C707" s="52"/>
      <c r="D707" s="52"/>
      <c r="E707" s="52"/>
      <c r="F707" s="52"/>
      <c r="G707" s="52"/>
      <c r="H707" s="52"/>
      <c r="I707" s="52"/>
      <c r="J707" s="52"/>
      <c r="K707" s="52"/>
      <c r="L707" s="52"/>
      <c r="M707" s="52"/>
      <c r="N707" s="52"/>
      <c r="O707" s="52"/>
      <c r="P707" s="52"/>
      <c r="Q707" s="52"/>
      <c r="R707" s="52"/>
      <c r="S707" s="52"/>
      <c r="T707" s="52"/>
      <c r="U707" s="52"/>
      <c r="V707" s="52"/>
      <c r="W707" s="52"/>
      <c r="X707" s="52"/>
      <c r="Y707" s="52"/>
      <c r="Z707" s="52"/>
    </row>
    <row r="708" spans="1:26" ht="15.75" customHeight="1">
      <c r="A708" s="52"/>
      <c r="B708" s="52"/>
      <c r="C708" s="52"/>
      <c r="D708" s="52"/>
      <c r="E708" s="52"/>
      <c r="F708" s="52"/>
      <c r="G708" s="52"/>
      <c r="H708" s="52"/>
      <c r="I708" s="52"/>
      <c r="J708" s="52"/>
      <c r="K708" s="52"/>
      <c r="L708" s="52"/>
      <c r="M708" s="52"/>
      <c r="N708" s="52"/>
      <c r="O708" s="52"/>
      <c r="P708" s="52"/>
      <c r="Q708" s="52"/>
      <c r="R708" s="52"/>
      <c r="S708" s="52"/>
      <c r="T708" s="52"/>
      <c r="U708" s="52"/>
      <c r="V708" s="52"/>
      <c r="W708" s="52"/>
      <c r="X708" s="52"/>
      <c r="Y708" s="52"/>
      <c r="Z708" s="52"/>
    </row>
    <row r="709" spans="1:26" ht="15.75" customHeight="1">
      <c r="A709" s="52"/>
      <c r="B709" s="52"/>
      <c r="C709" s="52"/>
      <c r="D709" s="52"/>
      <c r="E709" s="52"/>
      <c r="F709" s="52"/>
      <c r="G709" s="52"/>
      <c r="H709" s="52"/>
      <c r="I709" s="52"/>
      <c r="J709" s="52"/>
      <c r="K709" s="52"/>
      <c r="L709" s="52"/>
      <c r="M709" s="52"/>
      <c r="N709" s="52"/>
      <c r="O709" s="52"/>
      <c r="P709" s="52"/>
      <c r="Q709" s="52"/>
      <c r="R709" s="52"/>
      <c r="S709" s="52"/>
      <c r="T709" s="52"/>
      <c r="U709" s="52"/>
      <c r="V709" s="52"/>
      <c r="W709" s="52"/>
      <c r="X709" s="52"/>
      <c r="Y709" s="52"/>
      <c r="Z709" s="52"/>
    </row>
    <row r="710" spans="1:26" ht="15.75" customHeight="1">
      <c r="A710" s="52"/>
      <c r="B710" s="52"/>
      <c r="C710" s="52"/>
      <c r="D710" s="52"/>
      <c r="E710" s="52"/>
      <c r="F710" s="52"/>
      <c r="G710" s="52"/>
      <c r="H710" s="52"/>
      <c r="I710" s="52"/>
      <c r="J710" s="52"/>
      <c r="K710" s="52"/>
      <c r="L710" s="52"/>
      <c r="M710" s="52"/>
      <c r="N710" s="52"/>
      <c r="O710" s="52"/>
      <c r="P710" s="52"/>
      <c r="Q710" s="52"/>
      <c r="R710" s="52"/>
      <c r="S710" s="52"/>
      <c r="T710" s="52"/>
      <c r="U710" s="52"/>
      <c r="V710" s="52"/>
      <c r="W710" s="52"/>
      <c r="X710" s="52"/>
      <c r="Y710" s="52"/>
      <c r="Z710" s="52"/>
    </row>
    <row r="711" spans="1:26" ht="15.75" customHeight="1">
      <c r="A711" s="52"/>
      <c r="B711" s="52"/>
      <c r="C711" s="52"/>
      <c r="D711" s="52"/>
      <c r="E711" s="52"/>
      <c r="F711" s="52"/>
      <c r="G711" s="52"/>
      <c r="H711" s="52"/>
      <c r="I711" s="52"/>
      <c r="J711" s="52"/>
      <c r="K711" s="52"/>
      <c r="L711" s="52"/>
      <c r="M711" s="52"/>
      <c r="N711" s="52"/>
      <c r="O711" s="52"/>
      <c r="P711" s="52"/>
      <c r="Q711" s="52"/>
      <c r="R711" s="52"/>
      <c r="S711" s="52"/>
      <c r="T711" s="52"/>
      <c r="U711" s="52"/>
      <c r="V711" s="52"/>
      <c r="W711" s="52"/>
      <c r="X711" s="52"/>
      <c r="Y711" s="52"/>
      <c r="Z711" s="52"/>
    </row>
    <row r="712" spans="1:26" ht="15.75" customHeight="1">
      <c r="A712" s="52"/>
      <c r="B712" s="52"/>
      <c r="C712" s="52"/>
      <c r="D712" s="52"/>
      <c r="E712" s="52"/>
      <c r="F712" s="52"/>
      <c r="G712" s="52"/>
      <c r="H712" s="52"/>
      <c r="I712" s="52"/>
      <c r="J712" s="52"/>
      <c r="K712" s="52"/>
      <c r="L712" s="52"/>
      <c r="M712" s="52"/>
      <c r="N712" s="52"/>
      <c r="O712" s="52"/>
      <c r="P712" s="52"/>
      <c r="Q712" s="52"/>
      <c r="R712" s="52"/>
      <c r="S712" s="52"/>
      <c r="T712" s="52"/>
      <c r="U712" s="52"/>
      <c r="V712" s="52"/>
      <c r="W712" s="52"/>
      <c r="X712" s="52"/>
      <c r="Y712" s="52"/>
      <c r="Z712" s="52"/>
    </row>
    <row r="713" spans="1:26" ht="15.75" customHeight="1">
      <c r="A713" s="52"/>
      <c r="B713" s="52"/>
      <c r="C713" s="52"/>
      <c r="D713" s="52"/>
      <c r="E713" s="52"/>
      <c r="F713" s="52"/>
      <c r="G713" s="52"/>
      <c r="H713" s="52"/>
      <c r="I713" s="52"/>
      <c r="J713" s="52"/>
      <c r="K713" s="52"/>
      <c r="L713" s="52"/>
      <c r="M713" s="52"/>
      <c r="N713" s="52"/>
      <c r="O713" s="52"/>
      <c r="P713" s="52"/>
      <c r="Q713" s="52"/>
      <c r="R713" s="52"/>
      <c r="S713" s="52"/>
      <c r="T713" s="52"/>
      <c r="U713" s="52"/>
      <c r="V713" s="52"/>
      <c r="W713" s="52"/>
      <c r="X713" s="52"/>
      <c r="Y713" s="52"/>
      <c r="Z713" s="52"/>
    </row>
    <row r="714" spans="1:26" ht="15.75" customHeight="1">
      <c r="A714" s="52"/>
      <c r="B714" s="52"/>
      <c r="C714" s="52"/>
      <c r="D714" s="52"/>
      <c r="E714" s="52"/>
      <c r="F714" s="52"/>
      <c r="G714" s="52"/>
      <c r="H714" s="52"/>
      <c r="I714" s="52"/>
      <c r="J714" s="52"/>
      <c r="K714" s="52"/>
      <c r="L714" s="52"/>
      <c r="M714" s="52"/>
      <c r="N714" s="52"/>
      <c r="O714" s="52"/>
      <c r="P714" s="52"/>
      <c r="Q714" s="52"/>
      <c r="R714" s="52"/>
      <c r="S714" s="52"/>
      <c r="T714" s="52"/>
      <c r="U714" s="52"/>
      <c r="V714" s="52"/>
      <c r="W714" s="52"/>
      <c r="X714" s="52"/>
      <c r="Y714" s="52"/>
      <c r="Z714" s="52"/>
    </row>
    <row r="715" spans="1:26" ht="15.75" customHeight="1">
      <c r="A715" s="52"/>
      <c r="B715" s="52"/>
      <c r="C715" s="52"/>
      <c r="D715" s="52"/>
      <c r="E715" s="52"/>
      <c r="F715" s="52"/>
      <c r="G715" s="52"/>
      <c r="H715" s="52"/>
      <c r="I715" s="52"/>
      <c r="J715" s="52"/>
      <c r="K715" s="52"/>
      <c r="L715" s="52"/>
      <c r="M715" s="52"/>
      <c r="N715" s="52"/>
      <c r="O715" s="52"/>
      <c r="P715" s="52"/>
      <c r="Q715" s="52"/>
      <c r="R715" s="52"/>
      <c r="S715" s="52"/>
      <c r="T715" s="52"/>
      <c r="U715" s="52"/>
      <c r="V715" s="52"/>
      <c r="W715" s="52"/>
      <c r="X715" s="52"/>
      <c r="Y715" s="52"/>
      <c r="Z715" s="52"/>
    </row>
    <row r="716" spans="1:26" ht="15.75" customHeight="1">
      <c r="A716" s="52"/>
      <c r="B716" s="52"/>
      <c r="C716" s="52"/>
      <c r="D716" s="52"/>
      <c r="E716" s="52"/>
      <c r="F716" s="52"/>
      <c r="G716" s="52"/>
      <c r="H716" s="52"/>
      <c r="I716" s="52"/>
      <c r="J716" s="52"/>
      <c r="K716" s="52"/>
      <c r="L716" s="52"/>
      <c r="M716" s="52"/>
      <c r="N716" s="52"/>
      <c r="O716" s="52"/>
      <c r="P716" s="52"/>
      <c r="Q716" s="52"/>
      <c r="R716" s="52"/>
      <c r="S716" s="52"/>
      <c r="T716" s="52"/>
      <c r="U716" s="52"/>
      <c r="V716" s="52"/>
      <c r="W716" s="52"/>
      <c r="X716" s="52"/>
      <c r="Y716" s="52"/>
      <c r="Z716" s="52"/>
    </row>
    <row r="717" spans="1:26" ht="15.75" customHeight="1">
      <c r="A717" s="52"/>
      <c r="B717" s="52"/>
      <c r="C717" s="52"/>
      <c r="D717" s="52"/>
      <c r="E717" s="52"/>
      <c r="F717" s="52"/>
      <c r="G717" s="52"/>
      <c r="H717" s="52"/>
      <c r="I717" s="52"/>
      <c r="J717" s="52"/>
      <c r="K717" s="52"/>
      <c r="L717" s="52"/>
      <c r="M717" s="52"/>
      <c r="N717" s="52"/>
      <c r="O717" s="52"/>
      <c r="P717" s="52"/>
      <c r="Q717" s="52"/>
      <c r="R717" s="52"/>
      <c r="S717" s="52"/>
      <c r="T717" s="52"/>
      <c r="U717" s="52"/>
      <c r="V717" s="52"/>
      <c r="W717" s="52"/>
      <c r="X717" s="52"/>
      <c r="Y717" s="52"/>
      <c r="Z717" s="52"/>
    </row>
    <row r="718" spans="1:26" ht="15.75" customHeight="1">
      <c r="A718" s="52"/>
      <c r="B718" s="52"/>
      <c r="C718" s="52"/>
      <c r="D718" s="52"/>
      <c r="E718" s="52"/>
      <c r="F718" s="52"/>
      <c r="G718" s="52"/>
      <c r="H718" s="52"/>
      <c r="I718" s="52"/>
      <c r="J718" s="52"/>
      <c r="K718" s="52"/>
      <c r="L718" s="52"/>
      <c r="M718" s="52"/>
      <c r="N718" s="52"/>
      <c r="O718" s="52"/>
      <c r="P718" s="52"/>
      <c r="Q718" s="52"/>
      <c r="R718" s="52"/>
      <c r="S718" s="52"/>
      <c r="T718" s="52"/>
      <c r="U718" s="52"/>
      <c r="V718" s="52"/>
      <c r="W718" s="52"/>
      <c r="X718" s="52"/>
      <c r="Y718" s="52"/>
      <c r="Z718" s="52"/>
    </row>
    <row r="719" spans="1:26" ht="15.75" customHeight="1">
      <c r="A719" s="52"/>
      <c r="B719" s="52"/>
      <c r="C719" s="52"/>
      <c r="D719" s="52"/>
      <c r="E719" s="52"/>
      <c r="F719" s="52"/>
      <c r="G719" s="52"/>
      <c r="H719" s="52"/>
      <c r="I719" s="52"/>
      <c r="J719" s="52"/>
      <c r="K719" s="52"/>
      <c r="L719" s="52"/>
      <c r="M719" s="52"/>
      <c r="N719" s="52"/>
      <c r="O719" s="52"/>
      <c r="P719" s="52"/>
      <c r="Q719" s="52"/>
      <c r="R719" s="52"/>
      <c r="S719" s="52"/>
      <c r="T719" s="52"/>
      <c r="U719" s="52"/>
      <c r="V719" s="52"/>
      <c r="W719" s="52"/>
      <c r="X719" s="52"/>
      <c r="Y719" s="52"/>
      <c r="Z719" s="52"/>
    </row>
    <row r="720" spans="1:26" ht="15.75" customHeight="1">
      <c r="A720" s="52"/>
      <c r="B720" s="52"/>
      <c r="C720" s="52"/>
      <c r="D720" s="52"/>
      <c r="E720" s="52"/>
      <c r="F720" s="52"/>
      <c r="G720" s="52"/>
      <c r="H720" s="52"/>
      <c r="I720" s="52"/>
      <c r="J720" s="52"/>
      <c r="K720" s="52"/>
      <c r="L720" s="52"/>
      <c r="M720" s="52"/>
      <c r="N720" s="52"/>
      <c r="O720" s="52"/>
      <c r="P720" s="52"/>
      <c r="Q720" s="52"/>
      <c r="R720" s="52"/>
      <c r="S720" s="52"/>
      <c r="T720" s="52"/>
      <c r="U720" s="52"/>
      <c r="V720" s="52"/>
      <c r="W720" s="52"/>
      <c r="X720" s="52"/>
      <c r="Y720" s="52"/>
      <c r="Z720" s="52"/>
    </row>
    <row r="721" spans="1:26" ht="15.75" customHeight="1">
      <c r="A721" s="52"/>
      <c r="B721" s="52"/>
      <c r="C721" s="52"/>
      <c r="D721" s="52"/>
      <c r="E721" s="52"/>
      <c r="F721" s="52"/>
      <c r="G721" s="52"/>
      <c r="H721" s="52"/>
      <c r="I721" s="52"/>
      <c r="J721" s="52"/>
      <c r="K721" s="52"/>
      <c r="L721" s="52"/>
      <c r="M721" s="52"/>
      <c r="N721" s="52"/>
      <c r="O721" s="52"/>
      <c r="P721" s="52"/>
      <c r="Q721" s="52"/>
      <c r="R721" s="52"/>
      <c r="S721" s="52"/>
      <c r="T721" s="52"/>
      <c r="U721" s="52"/>
      <c r="V721" s="52"/>
      <c r="W721" s="52"/>
      <c r="X721" s="52"/>
      <c r="Y721" s="52"/>
      <c r="Z721" s="52"/>
    </row>
    <row r="722" spans="1:26" ht="15.75" customHeight="1">
      <c r="A722" s="52"/>
      <c r="B722" s="52"/>
      <c r="C722" s="52"/>
      <c r="D722" s="52"/>
      <c r="E722" s="52"/>
      <c r="F722" s="52"/>
      <c r="G722" s="52"/>
      <c r="H722" s="52"/>
      <c r="I722" s="52"/>
      <c r="J722" s="52"/>
      <c r="K722" s="52"/>
      <c r="L722" s="52"/>
      <c r="M722" s="52"/>
      <c r="N722" s="52"/>
      <c r="O722" s="52"/>
      <c r="P722" s="52"/>
      <c r="Q722" s="52"/>
      <c r="R722" s="52"/>
      <c r="S722" s="52"/>
      <c r="T722" s="52"/>
      <c r="U722" s="52"/>
      <c r="V722" s="52"/>
      <c r="W722" s="52"/>
      <c r="X722" s="52"/>
      <c r="Y722" s="52"/>
      <c r="Z722" s="52"/>
    </row>
    <row r="723" spans="1:26" ht="15.75" customHeight="1">
      <c r="A723" s="52"/>
      <c r="B723" s="52"/>
      <c r="C723" s="52"/>
      <c r="D723" s="52"/>
      <c r="E723" s="52"/>
      <c r="F723" s="52"/>
      <c r="G723" s="52"/>
      <c r="H723" s="52"/>
      <c r="I723" s="52"/>
      <c r="J723" s="52"/>
      <c r="K723" s="52"/>
      <c r="L723" s="52"/>
      <c r="M723" s="52"/>
      <c r="N723" s="52"/>
      <c r="O723" s="52"/>
      <c r="P723" s="52"/>
      <c r="Q723" s="52"/>
      <c r="R723" s="52"/>
      <c r="S723" s="52"/>
      <c r="T723" s="52"/>
      <c r="U723" s="52"/>
      <c r="V723" s="52"/>
      <c r="W723" s="52"/>
      <c r="X723" s="52"/>
      <c r="Y723" s="52"/>
      <c r="Z723" s="52"/>
    </row>
    <row r="724" spans="1:26" ht="15.75" customHeight="1">
      <c r="A724" s="52"/>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Z724" s="52"/>
    </row>
    <row r="725" spans="1:26" ht="15.75" customHeight="1">
      <c r="A725" s="52"/>
      <c r="B725" s="52"/>
      <c r="C725" s="52"/>
      <c r="D725" s="52"/>
      <c r="E725" s="52"/>
      <c r="F725" s="52"/>
      <c r="G725" s="52"/>
      <c r="H725" s="52"/>
      <c r="I725" s="52"/>
      <c r="J725" s="52"/>
      <c r="K725" s="52"/>
      <c r="L725" s="52"/>
      <c r="M725" s="52"/>
      <c r="N725" s="52"/>
      <c r="O725" s="52"/>
      <c r="P725" s="52"/>
      <c r="Q725" s="52"/>
      <c r="R725" s="52"/>
      <c r="S725" s="52"/>
      <c r="T725" s="52"/>
      <c r="U725" s="52"/>
      <c r="V725" s="52"/>
      <c r="W725" s="52"/>
      <c r="X725" s="52"/>
      <c r="Y725" s="52"/>
      <c r="Z725" s="52"/>
    </row>
    <row r="726" spans="1:26" ht="15.75" customHeight="1">
      <c r="A726" s="52"/>
      <c r="B726" s="52"/>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Z726" s="52"/>
    </row>
    <row r="727" spans="1:26" ht="15.75" customHeight="1">
      <c r="A727" s="52"/>
      <c r="B727" s="52"/>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Z727" s="52"/>
    </row>
    <row r="728" spans="1:26" ht="15.75" customHeight="1">
      <c r="A728" s="52"/>
      <c r="B728" s="52"/>
      <c r="C728" s="52"/>
      <c r="D728" s="52"/>
      <c r="E728" s="52"/>
      <c r="F728" s="52"/>
      <c r="G728" s="52"/>
      <c r="H728" s="52"/>
      <c r="I728" s="52"/>
      <c r="J728" s="52"/>
      <c r="K728" s="52"/>
      <c r="L728" s="52"/>
      <c r="M728" s="52"/>
      <c r="N728" s="52"/>
      <c r="O728" s="52"/>
      <c r="P728" s="52"/>
      <c r="Q728" s="52"/>
      <c r="R728" s="52"/>
      <c r="S728" s="52"/>
      <c r="T728" s="52"/>
      <c r="U728" s="52"/>
      <c r="V728" s="52"/>
      <c r="W728" s="52"/>
      <c r="X728" s="52"/>
      <c r="Y728" s="52"/>
      <c r="Z728" s="52"/>
    </row>
    <row r="729" spans="1:26" ht="15.75" customHeight="1">
      <c r="A729" s="52"/>
      <c r="B729" s="52"/>
      <c r="C729" s="52"/>
      <c r="D729" s="52"/>
      <c r="E729" s="52"/>
      <c r="F729" s="52"/>
      <c r="G729" s="52"/>
      <c r="H729" s="52"/>
      <c r="I729" s="52"/>
      <c r="J729" s="52"/>
      <c r="K729" s="52"/>
      <c r="L729" s="52"/>
      <c r="M729" s="52"/>
      <c r="N729" s="52"/>
      <c r="O729" s="52"/>
      <c r="P729" s="52"/>
      <c r="Q729" s="52"/>
      <c r="R729" s="52"/>
      <c r="S729" s="52"/>
      <c r="T729" s="52"/>
      <c r="U729" s="52"/>
      <c r="V729" s="52"/>
      <c r="W729" s="52"/>
      <c r="X729" s="52"/>
      <c r="Y729" s="52"/>
      <c r="Z729" s="52"/>
    </row>
    <row r="730" spans="1:26" ht="15.75" customHeight="1">
      <c r="A730" s="52"/>
      <c r="B730" s="52"/>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Z730" s="52"/>
    </row>
    <row r="731" spans="1:26" ht="15.75" customHeight="1">
      <c r="A731" s="52"/>
      <c r="B731" s="52"/>
      <c r="C731" s="52"/>
      <c r="D731" s="52"/>
      <c r="E731" s="52"/>
      <c r="F731" s="52"/>
      <c r="G731" s="52"/>
      <c r="H731" s="52"/>
      <c r="I731" s="52"/>
      <c r="J731" s="52"/>
      <c r="K731" s="52"/>
      <c r="L731" s="52"/>
      <c r="M731" s="52"/>
      <c r="N731" s="52"/>
      <c r="O731" s="52"/>
      <c r="P731" s="52"/>
      <c r="Q731" s="52"/>
      <c r="R731" s="52"/>
      <c r="S731" s="52"/>
      <c r="T731" s="52"/>
      <c r="U731" s="52"/>
      <c r="V731" s="52"/>
      <c r="W731" s="52"/>
      <c r="X731" s="52"/>
      <c r="Y731" s="52"/>
      <c r="Z731" s="52"/>
    </row>
    <row r="732" spans="1:26" ht="15.75" customHeight="1">
      <c r="A732" s="52"/>
      <c r="B732" s="52"/>
      <c r="C732" s="52"/>
      <c r="D732" s="52"/>
      <c r="E732" s="52"/>
      <c r="F732" s="52"/>
      <c r="G732" s="52"/>
      <c r="H732" s="52"/>
      <c r="I732" s="52"/>
      <c r="J732" s="52"/>
      <c r="K732" s="52"/>
      <c r="L732" s="52"/>
      <c r="M732" s="52"/>
      <c r="N732" s="52"/>
      <c r="O732" s="52"/>
      <c r="P732" s="52"/>
      <c r="Q732" s="52"/>
      <c r="R732" s="52"/>
      <c r="S732" s="52"/>
      <c r="T732" s="52"/>
      <c r="U732" s="52"/>
      <c r="V732" s="52"/>
      <c r="W732" s="52"/>
      <c r="X732" s="52"/>
      <c r="Y732" s="52"/>
      <c r="Z732" s="52"/>
    </row>
    <row r="733" spans="1:26" ht="15.75" customHeight="1">
      <c r="A733" s="52"/>
      <c r="B733" s="52"/>
      <c r="C733" s="52"/>
      <c r="D733" s="52"/>
      <c r="E733" s="52"/>
      <c r="F733" s="52"/>
      <c r="G733" s="52"/>
      <c r="H733" s="52"/>
      <c r="I733" s="52"/>
      <c r="J733" s="52"/>
      <c r="K733" s="52"/>
      <c r="L733" s="52"/>
      <c r="M733" s="52"/>
      <c r="N733" s="52"/>
      <c r="O733" s="52"/>
      <c r="P733" s="52"/>
      <c r="Q733" s="52"/>
      <c r="R733" s="52"/>
      <c r="S733" s="52"/>
      <c r="T733" s="52"/>
      <c r="U733" s="52"/>
      <c r="V733" s="52"/>
      <c r="W733" s="52"/>
      <c r="X733" s="52"/>
      <c r="Y733" s="52"/>
      <c r="Z733" s="52"/>
    </row>
    <row r="734" spans="1:26" ht="15.75" customHeight="1">
      <c r="A734" s="52"/>
      <c r="B734" s="52"/>
      <c r="C734" s="52"/>
      <c r="D734" s="52"/>
      <c r="E734" s="52"/>
      <c r="F734" s="52"/>
      <c r="G734" s="52"/>
      <c r="H734" s="52"/>
      <c r="I734" s="52"/>
      <c r="J734" s="52"/>
      <c r="K734" s="52"/>
      <c r="L734" s="52"/>
      <c r="M734" s="52"/>
      <c r="N734" s="52"/>
      <c r="O734" s="52"/>
      <c r="P734" s="52"/>
      <c r="Q734" s="52"/>
      <c r="R734" s="52"/>
      <c r="S734" s="52"/>
      <c r="T734" s="52"/>
      <c r="U734" s="52"/>
      <c r="V734" s="52"/>
      <c r="W734" s="52"/>
      <c r="X734" s="52"/>
      <c r="Y734" s="52"/>
      <c r="Z734" s="52"/>
    </row>
    <row r="735" spans="1:26" ht="15.75" customHeight="1">
      <c r="A735" s="52"/>
      <c r="B735" s="52"/>
      <c r="C735" s="52"/>
      <c r="D735" s="52"/>
      <c r="E735" s="52"/>
      <c r="F735" s="52"/>
      <c r="G735" s="52"/>
      <c r="H735" s="52"/>
      <c r="I735" s="52"/>
      <c r="J735" s="52"/>
      <c r="K735" s="52"/>
      <c r="L735" s="52"/>
      <c r="M735" s="52"/>
      <c r="N735" s="52"/>
      <c r="O735" s="52"/>
      <c r="P735" s="52"/>
      <c r="Q735" s="52"/>
      <c r="R735" s="52"/>
      <c r="S735" s="52"/>
      <c r="T735" s="52"/>
      <c r="U735" s="52"/>
      <c r="V735" s="52"/>
      <c r="W735" s="52"/>
      <c r="X735" s="52"/>
      <c r="Y735" s="52"/>
      <c r="Z735" s="52"/>
    </row>
    <row r="736" spans="1:26" ht="15.75" customHeight="1">
      <c r="A736" s="52"/>
      <c r="B736" s="52"/>
      <c r="C736" s="52"/>
      <c r="D736" s="52"/>
      <c r="E736" s="52"/>
      <c r="F736" s="52"/>
      <c r="G736" s="52"/>
      <c r="H736" s="52"/>
      <c r="I736" s="52"/>
      <c r="J736" s="52"/>
      <c r="K736" s="52"/>
      <c r="L736" s="52"/>
      <c r="M736" s="52"/>
      <c r="N736" s="52"/>
      <c r="O736" s="52"/>
      <c r="P736" s="52"/>
      <c r="Q736" s="52"/>
      <c r="R736" s="52"/>
      <c r="S736" s="52"/>
      <c r="T736" s="52"/>
      <c r="U736" s="52"/>
      <c r="V736" s="52"/>
      <c r="W736" s="52"/>
      <c r="X736" s="52"/>
      <c r="Y736" s="52"/>
      <c r="Z736" s="52"/>
    </row>
    <row r="737" spans="1:26" ht="15.75" customHeight="1">
      <c r="A737" s="52"/>
      <c r="B737" s="52"/>
      <c r="C737" s="52"/>
      <c r="D737" s="52"/>
      <c r="E737" s="52"/>
      <c r="F737" s="52"/>
      <c r="G737" s="52"/>
      <c r="H737" s="52"/>
      <c r="I737" s="52"/>
      <c r="J737" s="52"/>
      <c r="K737" s="52"/>
      <c r="L737" s="52"/>
      <c r="M737" s="52"/>
      <c r="N737" s="52"/>
      <c r="O737" s="52"/>
      <c r="P737" s="52"/>
      <c r="Q737" s="52"/>
      <c r="R737" s="52"/>
      <c r="S737" s="52"/>
      <c r="T737" s="52"/>
      <c r="U737" s="52"/>
      <c r="V737" s="52"/>
      <c r="W737" s="52"/>
      <c r="X737" s="52"/>
      <c r="Y737" s="52"/>
      <c r="Z737" s="52"/>
    </row>
    <row r="738" spans="1:26" ht="15.75" customHeight="1">
      <c r="A738" s="52"/>
      <c r="B738" s="52"/>
      <c r="C738" s="52"/>
      <c r="D738" s="52"/>
      <c r="E738" s="52"/>
      <c r="F738" s="52"/>
      <c r="G738" s="52"/>
      <c r="H738" s="52"/>
      <c r="I738" s="52"/>
      <c r="J738" s="52"/>
      <c r="K738" s="52"/>
      <c r="L738" s="52"/>
      <c r="M738" s="52"/>
      <c r="N738" s="52"/>
      <c r="O738" s="52"/>
      <c r="P738" s="52"/>
      <c r="Q738" s="52"/>
      <c r="R738" s="52"/>
      <c r="S738" s="52"/>
      <c r="T738" s="52"/>
      <c r="U738" s="52"/>
      <c r="V738" s="52"/>
      <c r="W738" s="52"/>
      <c r="X738" s="52"/>
      <c r="Y738" s="52"/>
      <c r="Z738" s="52"/>
    </row>
    <row r="739" spans="1:26" ht="15.75" customHeight="1">
      <c r="A739" s="52"/>
      <c r="B739" s="52"/>
      <c r="C739" s="52"/>
      <c r="D739" s="52"/>
      <c r="E739" s="52"/>
      <c r="F739" s="52"/>
      <c r="G739" s="52"/>
      <c r="H739" s="52"/>
      <c r="I739" s="52"/>
      <c r="J739" s="52"/>
      <c r="K739" s="52"/>
      <c r="L739" s="52"/>
      <c r="M739" s="52"/>
      <c r="N739" s="52"/>
      <c r="O739" s="52"/>
      <c r="P739" s="52"/>
      <c r="Q739" s="52"/>
      <c r="R739" s="52"/>
      <c r="S739" s="52"/>
      <c r="T739" s="52"/>
      <c r="U739" s="52"/>
      <c r="V739" s="52"/>
      <c r="W739" s="52"/>
      <c r="X739" s="52"/>
      <c r="Y739" s="52"/>
      <c r="Z739" s="52"/>
    </row>
    <row r="740" spans="1:26" ht="15.75" customHeight="1">
      <c r="A740" s="52"/>
      <c r="B740" s="52"/>
      <c r="C740" s="52"/>
      <c r="D740" s="52"/>
      <c r="E740" s="52"/>
      <c r="F740" s="52"/>
      <c r="G740" s="52"/>
      <c r="H740" s="52"/>
      <c r="I740" s="52"/>
      <c r="J740" s="52"/>
      <c r="K740" s="52"/>
      <c r="L740" s="52"/>
      <c r="M740" s="52"/>
      <c r="N740" s="52"/>
      <c r="O740" s="52"/>
      <c r="P740" s="52"/>
      <c r="Q740" s="52"/>
      <c r="R740" s="52"/>
      <c r="S740" s="52"/>
      <c r="T740" s="52"/>
      <c r="U740" s="52"/>
      <c r="V740" s="52"/>
      <c r="W740" s="52"/>
      <c r="X740" s="52"/>
      <c r="Y740" s="52"/>
      <c r="Z740" s="52"/>
    </row>
    <row r="741" spans="1:26" ht="15.75" customHeight="1">
      <c r="A741" s="52"/>
      <c r="B741" s="52"/>
      <c r="C741" s="52"/>
      <c r="D741" s="52"/>
      <c r="E741" s="52"/>
      <c r="F741" s="52"/>
      <c r="G741" s="52"/>
      <c r="H741" s="52"/>
      <c r="I741" s="52"/>
      <c r="J741" s="52"/>
      <c r="K741" s="52"/>
      <c r="L741" s="52"/>
      <c r="M741" s="52"/>
      <c r="N741" s="52"/>
      <c r="O741" s="52"/>
      <c r="P741" s="52"/>
      <c r="Q741" s="52"/>
      <c r="R741" s="52"/>
      <c r="S741" s="52"/>
      <c r="T741" s="52"/>
      <c r="U741" s="52"/>
      <c r="V741" s="52"/>
      <c r="W741" s="52"/>
      <c r="X741" s="52"/>
      <c r="Y741" s="52"/>
      <c r="Z741" s="52"/>
    </row>
    <row r="742" spans="1:26" ht="15.75" customHeight="1">
      <c r="A742" s="52"/>
      <c r="B742" s="52"/>
      <c r="C742" s="52"/>
      <c r="D742" s="52"/>
      <c r="E742" s="52"/>
      <c r="F742" s="52"/>
      <c r="G742" s="52"/>
      <c r="H742" s="52"/>
      <c r="I742" s="52"/>
      <c r="J742" s="52"/>
      <c r="K742" s="52"/>
      <c r="L742" s="52"/>
      <c r="M742" s="52"/>
      <c r="N742" s="52"/>
      <c r="O742" s="52"/>
      <c r="P742" s="52"/>
      <c r="Q742" s="52"/>
      <c r="R742" s="52"/>
      <c r="S742" s="52"/>
      <c r="T742" s="52"/>
      <c r="U742" s="52"/>
      <c r="V742" s="52"/>
      <c r="W742" s="52"/>
      <c r="X742" s="52"/>
      <c r="Y742" s="52"/>
      <c r="Z742" s="52"/>
    </row>
    <row r="743" spans="1:26" ht="15.75" customHeight="1">
      <c r="A743" s="52"/>
      <c r="B743" s="52"/>
      <c r="C743" s="52"/>
      <c r="D743" s="52"/>
      <c r="E743" s="52"/>
      <c r="F743" s="52"/>
      <c r="G743" s="52"/>
      <c r="H743" s="52"/>
      <c r="I743" s="52"/>
      <c r="J743" s="52"/>
      <c r="K743" s="52"/>
      <c r="L743" s="52"/>
      <c r="M743" s="52"/>
      <c r="N743" s="52"/>
      <c r="O743" s="52"/>
      <c r="P743" s="52"/>
      <c r="Q743" s="52"/>
      <c r="R743" s="52"/>
      <c r="S743" s="52"/>
      <c r="T743" s="52"/>
      <c r="U743" s="52"/>
      <c r="V743" s="52"/>
      <c r="W743" s="52"/>
      <c r="X743" s="52"/>
      <c r="Y743" s="52"/>
      <c r="Z743" s="52"/>
    </row>
    <row r="744" spans="1:26" ht="15.75" customHeight="1">
      <c r="A744" s="52"/>
      <c r="B744" s="52"/>
      <c r="C744" s="52"/>
      <c r="D744" s="52"/>
      <c r="E744" s="52"/>
      <c r="F744" s="52"/>
      <c r="G744" s="52"/>
      <c r="H744" s="52"/>
      <c r="I744" s="52"/>
      <c r="J744" s="52"/>
      <c r="K744" s="52"/>
      <c r="L744" s="52"/>
      <c r="M744" s="52"/>
      <c r="N744" s="52"/>
      <c r="O744" s="52"/>
      <c r="P744" s="52"/>
      <c r="Q744" s="52"/>
      <c r="R744" s="52"/>
      <c r="S744" s="52"/>
      <c r="T744" s="52"/>
      <c r="U744" s="52"/>
      <c r="V744" s="52"/>
      <c r="W744" s="52"/>
      <c r="X744" s="52"/>
      <c r="Y744" s="52"/>
      <c r="Z744" s="52"/>
    </row>
    <row r="745" spans="1:26" ht="15.75" customHeight="1">
      <c r="A745" s="52"/>
      <c r="B745" s="52"/>
      <c r="C745" s="52"/>
      <c r="D745" s="52"/>
      <c r="E745" s="52"/>
      <c r="F745" s="52"/>
      <c r="G745" s="52"/>
      <c r="H745" s="52"/>
      <c r="I745" s="52"/>
      <c r="J745" s="52"/>
      <c r="K745" s="52"/>
      <c r="L745" s="52"/>
      <c r="M745" s="52"/>
      <c r="N745" s="52"/>
      <c r="O745" s="52"/>
      <c r="P745" s="52"/>
      <c r="Q745" s="52"/>
      <c r="R745" s="52"/>
      <c r="S745" s="52"/>
      <c r="T745" s="52"/>
      <c r="U745" s="52"/>
      <c r="V745" s="52"/>
      <c r="W745" s="52"/>
      <c r="X745" s="52"/>
      <c r="Y745" s="52"/>
      <c r="Z745" s="52"/>
    </row>
    <row r="746" spans="1:26" ht="15.75" customHeight="1">
      <c r="A746" s="52"/>
      <c r="B746" s="52"/>
      <c r="C746" s="52"/>
      <c r="D746" s="52"/>
      <c r="E746" s="52"/>
      <c r="F746" s="52"/>
      <c r="G746" s="52"/>
      <c r="H746" s="52"/>
      <c r="I746" s="52"/>
      <c r="J746" s="52"/>
      <c r="K746" s="52"/>
      <c r="L746" s="52"/>
      <c r="M746" s="52"/>
      <c r="N746" s="52"/>
      <c r="O746" s="52"/>
      <c r="P746" s="52"/>
      <c r="Q746" s="52"/>
      <c r="R746" s="52"/>
      <c r="S746" s="52"/>
      <c r="T746" s="52"/>
      <c r="U746" s="52"/>
      <c r="V746" s="52"/>
      <c r="W746" s="52"/>
      <c r="X746" s="52"/>
      <c r="Y746" s="52"/>
      <c r="Z746" s="52"/>
    </row>
    <row r="747" spans="1:26" ht="15.75" customHeight="1">
      <c r="A747" s="52"/>
      <c r="B747" s="52"/>
      <c r="C747" s="52"/>
      <c r="D747" s="52"/>
      <c r="E747" s="52"/>
      <c r="F747" s="52"/>
      <c r="G747" s="52"/>
      <c r="H747" s="52"/>
      <c r="I747" s="52"/>
      <c r="J747" s="52"/>
      <c r="K747" s="52"/>
      <c r="L747" s="52"/>
      <c r="M747" s="52"/>
      <c r="N747" s="52"/>
      <c r="O747" s="52"/>
      <c r="P747" s="52"/>
      <c r="Q747" s="52"/>
      <c r="R747" s="52"/>
      <c r="S747" s="52"/>
      <c r="T747" s="52"/>
      <c r="U747" s="52"/>
      <c r="V747" s="52"/>
      <c r="W747" s="52"/>
      <c r="X747" s="52"/>
      <c r="Y747" s="52"/>
      <c r="Z747" s="52"/>
    </row>
    <row r="748" spans="1:26" ht="15.75" customHeight="1">
      <c r="A748" s="52"/>
      <c r="B748" s="52"/>
      <c r="C748" s="52"/>
      <c r="D748" s="52"/>
      <c r="E748" s="52"/>
      <c r="F748" s="52"/>
      <c r="G748" s="52"/>
      <c r="H748" s="52"/>
      <c r="I748" s="52"/>
      <c r="J748" s="52"/>
      <c r="K748" s="52"/>
      <c r="L748" s="52"/>
      <c r="M748" s="52"/>
      <c r="N748" s="52"/>
      <c r="O748" s="52"/>
      <c r="P748" s="52"/>
      <c r="Q748" s="52"/>
      <c r="R748" s="52"/>
      <c r="S748" s="52"/>
      <c r="T748" s="52"/>
      <c r="U748" s="52"/>
      <c r="V748" s="52"/>
      <c r="W748" s="52"/>
      <c r="X748" s="52"/>
      <c r="Y748" s="52"/>
      <c r="Z748" s="52"/>
    </row>
    <row r="749" spans="1:26" ht="15.75" customHeight="1">
      <c r="A749" s="52"/>
      <c r="B749" s="52"/>
      <c r="C749" s="52"/>
      <c r="D749" s="52"/>
      <c r="E749" s="52"/>
      <c r="F749" s="52"/>
      <c r="G749" s="52"/>
      <c r="H749" s="52"/>
      <c r="I749" s="52"/>
      <c r="J749" s="52"/>
      <c r="K749" s="52"/>
      <c r="L749" s="52"/>
      <c r="M749" s="52"/>
      <c r="N749" s="52"/>
      <c r="O749" s="52"/>
      <c r="P749" s="52"/>
      <c r="Q749" s="52"/>
      <c r="R749" s="52"/>
      <c r="S749" s="52"/>
      <c r="T749" s="52"/>
      <c r="U749" s="52"/>
      <c r="V749" s="52"/>
      <c r="W749" s="52"/>
      <c r="X749" s="52"/>
      <c r="Y749" s="52"/>
      <c r="Z749" s="52"/>
    </row>
    <row r="750" spans="1:26" ht="15.75" customHeight="1">
      <c r="A750" s="52"/>
      <c r="B750" s="52"/>
      <c r="C750" s="52"/>
      <c r="D750" s="52"/>
      <c r="E750" s="52"/>
      <c r="F750" s="52"/>
      <c r="G750" s="52"/>
      <c r="H750" s="52"/>
      <c r="I750" s="52"/>
      <c r="J750" s="52"/>
      <c r="K750" s="52"/>
      <c r="L750" s="52"/>
      <c r="M750" s="52"/>
      <c r="N750" s="52"/>
      <c r="O750" s="52"/>
      <c r="P750" s="52"/>
      <c r="Q750" s="52"/>
      <c r="R750" s="52"/>
      <c r="S750" s="52"/>
      <c r="T750" s="52"/>
      <c r="U750" s="52"/>
      <c r="V750" s="52"/>
      <c r="W750" s="52"/>
      <c r="X750" s="52"/>
      <c r="Y750" s="52"/>
      <c r="Z750" s="52"/>
    </row>
    <row r="751" spans="1:26" ht="15.75" customHeight="1">
      <c r="A751" s="52"/>
      <c r="B751" s="52"/>
      <c r="C751" s="52"/>
      <c r="D751" s="52"/>
      <c r="E751" s="52"/>
      <c r="F751" s="52"/>
      <c r="G751" s="52"/>
      <c r="H751" s="52"/>
      <c r="I751" s="52"/>
      <c r="J751" s="52"/>
      <c r="K751" s="52"/>
      <c r="L751" s="52"/>
      <c r="M751" s="52"/>
      <c r="N751" s="52"/>
      <c r="O751" s="52"/>
      <c r="P751" s="52"/>
      <c r="Q751" s="52"/>
      <c r="R751" s="52"/>
      <c r="S751" s="52"/>
      <c r="T751" s="52"/>
      <c r="U751" s="52"/>
      <c r="V751" s="52"/>
      <c r="W751" s="52"/>
      <c r="X751" s="52"/>
      <c r="Y751" s="52"/>
      <c r="Z751" s="52"/>
    </row>
    <row r="752" spans="1:26" ht="15.75" customHeight="1">
      <c r="A752" s="52"/>
      <c r="B752" s="52"/>
      <c r="C752" s="52"/>
      <c r="D752" s="52"/>
      <c r="E752" s="52"/>
      <c r="F752" s="52"/>
      <c r="G752" s="52"/>
      <c r="H752" s="52"/>
      <c r="I752" s="52"/>
      <c r="J752" s="52"/>
      <c r="K752" s="52"/>
      <c r="L752" s="52"/>
      <c r="M752" s="52"/>
      <c r="N752" s="52"/>
      <c r="O752" s="52"/>
      <c r="P752" s="52"/>
      <c r="Q752" s="52"/>
      <c r="R752" s="52"/>
      <c r="S752" s="52"/>
      <c r="T752" s="52"/>
      <c r="U752" s="52"/>
      <c r="V752" s="52"/>
      <c r="W752" s="52"/>
      <c r="X752" s="52"/>
      <c r="Y752" s="52"/>
      <c r="Z752" s="52"/>
    </row>
    <row r="753" spans="1:26" ht="15.75" customHeight="1">
      <c r="A753" s="52"/>
      <c r="B753" s="52"/>
      <c r="C753" s="52"/>
      <c r="D753" s="52"/>
      <c r="E753" s="52"/>
      <c r="F753" s="52"/>
      <c r="G753" s="52"/>
      <c r="H753" s="52"/>
      <c r="I753" s="52"/>
      <c r="J753" s="52"/>
      <c r="K753" s="52"/>
      <c r="L753" s="52"/>
      <c r="M753" s="52"/>
      <c r="N753" s="52"/>
      <c r="O753" s="52"/>
      <c r="P753" s="52"/>
      <c r="Q753" s="52"/>
      <c r="R753" s="52"/>
      <c r="S753" s="52"/>
      <c r="T753" s="52"/>
      <c r="U753" s="52"/>
      <c r="V753" s="52"/>
      <c r="W753" s="52"/>
      <c r="X753" s="52"/>
      <c r="Y753" s="52"/>
      <c r="Z753" s="52"/>
    </row>
    <row r="754" spans="1:26" ht="15.75" customHeight="1">
      <c r="A754" s="52"/>
      <c r="B754" s="52"/>
      <c r="C754" s="52"/>
      <c r="D754" s="52"/>
      <c r="E754" s="52"/>
      <c r="F754" s="52"/>
      <c r="G754" s="52"/>
      <c r="H754" s="52"/>
      <c r="I754" s="52"/>
      <c r="J754" s="52"/>
      <c r="K754" s="52"/>
      <c r="L754" s="52"/>
      <c r="M754" s="52"/>
      <c r="N754" s="52"/>
      <c r="O754" s="52"/>
      <c r="P754" s="52"/>
      <c r="Q754" s="52"/>
      <c r="R754" s="52"/>
      <c r="S754" s="52"/>
      <c r="T754" s="52"/>
      <c r="U754" s="52"/>
      <c r="V754" s="52"/>
      <c r="W754" s="52"/>
      <c r="X754" s="52"/>
      <c r="Y754" s="52"/>
      <c r="Z754" s="52"/>
    </row>
    <row r="755" spans="1:26" ht="15.75" customHeight="1">
      <c r="A755" s="52"/>
      <c r="B755" s="52"/>
      <c r="C755" s="52"/>
      <c r="D755" s="52"/>
      <c r="E755" s="52"/>
      <c r="F755" s="52"/>
      <c r="G755" s="52"/>
      <c r="H755" s="52"/>
      <c r="I755" s="52"/>
      <c r="J755" s="52"/>
      <c r="K755" s="52"/>
      <c r="L755" s="52"/>
      <c r="M755" s="52"/>
      <c r="N755" s="52"/>
      <c r="O755" s="52"/>
      <c r="P755" s="52"/>
      <c r="Q755" s="52"/>
      <c r="R755" s="52"/>
      <c r="S755" s="52"/>
      <c r="T755" s="52"/>
      <c r="U755" s="52"/>
      <c r="V755" s="52"/>
      <c r="W755" s="52"/>
      <c r="X755" s="52"/>
      <c r="Y755" s="52"/>
      <c r="Z755" s="52"/>
    </row>
    <row r="756" spans="1:26" ht="15.75" customHeight="1">
      <c r="A756" s="52"/>
      <c r="B756" s="52"/>
      <c r="C756" s="52"/>
      <c r="D756" s="52"/>
      <c r="E756" s="52"/>
      <c r="F756" s="52"/>
      <c r="G756" s="52"/>
      <c r="H756" s="52"/>
      <c r="I756" s="52"/>
      <c r="J756" s="52"/>
      <c r="K756" s="52"/>
      <c r="L756" s="52"/>
      <c r="M756" s="52"/>
      <c r="N756" s="52"/>
      <c r="O756" s="52"/>
      <c r="P756" s="52"/>
      <c r="Q756" s="52"/>
      <c r="R756" s="52"/>
      <c r="S756" s="52"/>
      <c r="T756" s="52"/>
      <c r="U756" s="52"/>
      <c r="V756" s="52"/>
      <c r="W756" s="52"/>
      <c r="X756" s="52"/>
      <c r="Y756" s="52"/>
      <c r="Z756" s="52"/>
    </row>
    <row r="757" spans="1:26" ht="15.75" customHeight="1">
      <c r="A757" s="52"/>
      <c r="B757" s="52"/>
      <c r="C757" s="52"/>
      <c r="D757" s="52"/>
      <c r="E757" s="52"/>
      <c r="F757" s="52"/>
      <c r="G757" s="52"/>
      <c r="H757" s="52"/>
      <c r="I757" s="52"/>
      <c r="J757" s="52"/>
      <c r="K757" s="52"/>
      <c r="L757" s="52"/>
      <c r="M757" s="52"/>
      <c r="N757" s="52"/>
      <c r="O757" s="52"/>
      <c r="P757" s="52"/>
      <c r="Q757" s="52"/>
      <c r="R757" s="52"/>
      <c r="S757" s="52"/>
      <c r="T757" s="52"/>
      <c r="U757" s="52"/>
      <c r="V757" s="52"/>
      <c r="W757" s="52"/>
      <c r="X757" s="52"/>
      <c r="Y757" s="52"/>
      <c r="Z757" s="52"/>
    </row>
    <row r="758" spans="1:26" ht="15.75" customHeight="1">
      <c r="A758" s="52"/>
      <c r="B758" s="52"/>
      <c r="C758" s="52"/>
      <c r="D758" s="52"/>
      <c r="E758" s="52"/>
      <c r="F758" s="52"/>
      <c r="G758" s="52"/>
      <c r="H758" s="52"/>
      <c r="I758" s="52"/>
      <c r="J758" s="52"/>
      <c r="K758" s="52"/>
      <c r="L758" s="52"/>
      <c r="M758" s="52"/>
      <c r="N758" s="52"/>
      <c r="O758" s="52"/>
      <c r="P758" s="52"/>
      <c r="Q758" s="52"/>
      <c r="R758" s="52"/>
      <c r="S758" s="52"/>
      <c r="T758" s="52"/>
      <c r="U758" s="52"/>
      <c r="V758" s="52"/>
      <c r="W758" s="52"/>
      <c r="X758" s="52"/>
      <c r="Y758" s="52"/>
      <c r="Z758" s="52"/>
    </row>
    <row r="759" spans="1:26" ht="15.75" customHeight="1">
      <c r="A759" s="52"/>
      <c r="B759" s="52"/>
      <c r="C759" s="52"/>
      <c r="D759" s="52"/>
      <c r="E759" s="52"/>
      <c r="F759" s="52"/>
      <c r="G759" s="52"/>
      <c r="H759" s="52"/>
      <c r="I759" s="52"/>
      <c r="J759" s="52"/>
      <c r="K759" s="52"/>
      <c r="L759" s="52"/>
      <c r="M759" s="52"/>
      <c r="N759" s="52"/>
      <c r="O759" s="52"/>
      <c r="P759" s="52"/>
      <c r="Q759" s="52"/>
      <c r="R759" s="52"/>
      <c r="S759" s="52"/>
      <c r="T759" s="52"/>
      <c r="U759" s="52"/>
      <c r="V759" s="52"/>
      <c r="W759" s="52"/>
      <c r="X759" s="52"/>
      <c r="Y759" s="52"/>
      <c r="Z759" s="52"/>
    </row>
    <row r="760" spans="1:26" ht="15.75" customHeight="1">
      <c r="A760" s="52"/>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Z760" s="52"/>
    </row>
    <row r="761" spans="1:26" ht="15.75" customHeight="1">
      <c r="A761" s="52"/>
      <c r="B761" s="52"/>
      <c r="C761" s="52"/>
      <c r="D761" s="52"/>
      <c r="E761" s="52"/>
      <c r="F761" s="52"/>
      <c r="G761" s="52"/>
      <c r="H761" s="52"/>
      <c r="I761" s="52"/>
      <c r="J761" s="52"/>
      <c r="K761" s="52"/>
      <c r="L761" s="52"/>
      <c r="M761" s="52"/>
      <c r="N761" s="52"/>
      <c r="O761" s="52"/>
      <c r="P761" s="52"/>
      <c r="Q761" s="52"/>
      <c r="R761" s="52"/>
      <c r="S761" s="52"/>
      <c r="T761" s="52"/>
      <c r="U761" s="52"/>
      <c r="V761" s="52"/>
      <c r="W761" s="52"/>
      <c r="X761" s="52"/>
      <c r="Y761" s="52"/>
      <c r="Z761" s="52"/>
    </row>
    <row r="762" spans="1:26" ht="15.75" customHeight="1">
      <c r="A762" s="52"/>
      <c r="B762" s="52"/>
      <c r="C762" s="52"/>
      <c r="D762" s="52"/>
      <c r="E762" s="52"/>
      <c r="F762" s="52"/>
      <c r="G762" s="52"/>
      <c r="H762" s="52"/>
      <c r="I762" s="52"/>
      <c r="J762" s="52"/>
      <c r="K762" s="52"/>
      <c r="L762" s="52"/>
      <c r="M762" s="52"/>
      <c r="N762" s="52"/>
      <c r="O762" s="52"/>
      <c r="P762" s="52"/>
      <c r="Q762" s="52"/>
      <c r="R762" s="52"/>
      <c r="S762" s="52"/>
      <c r="T762" s="52"/>
      <c r="U762" s="52"/>
      <c r="V762" s="52"/>
      <c r="W762" s="52"/>
      <c r="X762" s="52"/>
      <c r="Y762" s="52"/>
      <c r="Z762" s="52"/>
    </row>
    <row r="763" spans="1:26" ht="15.75" customHeight="1">
      <c r="A763" s="52"/>
      <c r="B763" s="52"/>
      <c r="C763" s="52"/>
      <c r="D763" s="52"/>
      <c r="E763" s="52"/>
      <c r="F763" s="52"/>
      <c r="G763" s="52"/>
      <c r="H763" s="52"/>
      <c r="I763" s="52"/>
      <c r="J763" s="52"/>
      <c r="K763" s="52"/>
      <c r="L763" s="52"/>
      <c r="M763" s="52"/>
      <c r="N763" s="52"/>
      <c r="O763" s="52"/>
      <c r="P763" s="52"/>
      <c r="Q763" s="52"/>
      <c r="R763" s="52"/>
      <c r="S763" s="52"/>
      <c r="T763" s="52"/>
      <c r="U763" s="52"/>
      <c r="V763" s="52"/>
      <c r="W763" s="52"/>
      <c r="X763" s="52"/>
      <c r="Y763" s="52"/>
      <c r="Z763" s="52"/>
    </row>
    <row r="764" spans="1:26" ht="15.75" customHeight="1">
      <c r="A764" s="52"/>
      <c r="B764" s="52"/>
      <c r="C764" s="52"/>
      <c r="D764" s="52"/>
      <c r="E764" s="52"/>
      <c r="F764" s="52"/>
      <c r="G764" s="52"/>
      <c r="H764" s="52"/>
      <c r="I764" s="52"/>
      <c r="J764" s="52"/>
      <c r="K764" s="52"/>
      <c r="L764" s="52"/>
      <c r="M764" s="52"/>
      <c r="N764" s="52"/>
      <c r="O764" s="52"/>
      <c r="P764" s="52"/>
      <c r="Q764" s="52"/>
      <c r="R764" s="52"/>
      <c r="S764" s="52"/>
      <c r="T764" s="52"/>
      <c r="U764" s="52"/>
      <c r="V764" s="52"/>
      <c r="W764" s="52"/>
      <c r="X764" s="52"/>
      <c r="Y764" s="52"/>
      <c r="Z764" s="52"/>
    </row>
    <row r="765" spans="1:26" ht="15.75" customHeight="1">
      <c r="A765" s="52"/>
      <c r="B765" s="52"/>
      <c r="C765" s="52"/>
      <c r="D765" s="52"/>
      <c r="E765" s="52"/>
      <c r="F765" s="52"/>
      <c r="G765" s="52"/>
      <c r="H765" s="52"/>
      <c r="I765" s="52"/>
      <c r="J765" s="52"/>
      <c r="K765" s="52"/>
      <c r="L765" s="52"/>
      <c r="M765" s="52"/>
      <c r="N765" s="52"/>
      <c r="O765" s="52"/>
      <c r="P765" s="52"/>
      <c r="Q765" s="52"/>
      <c r="R765" s="52"/>
      <c r="S765" s="52"/>
      <c r="T765" s="52"/>
      <c r="U765" s="52"/>
      <c r="V765" s="52"/>
      <c r="W765" s="52"/>
      <c r="X765" s="52"/>
      <c r="Y765" s="52"/>
      <c r="Z765" s="52"/>
    </row>
    <row r="766" spans="1:26" ht="15.75" customHeight="1">
      <c r="A766" s="52"/>
      <c r="B766" s="52"/>
      <c r="C766" s="52"/>
      <c r="D766" s="52"/>
      <c r="E766" s="52"/>
      <c r="F766" s="52"/>
      <c r="G766" s="52"/>
      <c r="H766" s="52"/>
      <c r="I766" s="52"/>
      <c r="J766" s="52"/>
      <c r="K766" s="52"/>
      <c r="L766" s="52"/>
      <c r="M766" s="52"/>
      <c r="N766" s="52"/>
      <c r="O766" s="52"/>
      <c r="P766" s="52"/>
      <c r="Q766" s="52"/>
      <c r="R766" s="52"/>
      <c r="S766" s="52"/>
      <c r="T766" s="52"/>
      <c r="U766" s="52"/>
      <c r="V766" s="52"/>
      <c r="W766" s="52"/>
      <c r="X766" s="52"/>
      <c r="Y766" s="52"/>
      <c r="Z766" s="52"/>
    </row>
    <row r="767" spans="1:26" ht="15.75" customHeight="1">
      <c r="A767" s="52"/>
      <c r="B767" s="52"/>
      <c r="C767" s="52"/>
      <c r="D767" s="52"/>
      <c r="E767" s="52"/>
      <c r="F767" s="52"/>
      <c r="G767" s="52"/>
      <c r="H767" s="52"/>
      <c r="I767" s="52"/>
      <c r="J767" s="52"/>
      <c r="K767" s="52"/>
      <c r="L767" s="52"/>
      <c r="M767" s="52"/>
      <c r="N767" s="52"/>
      <c r="O767" s="52"/>
      <c r="P767" s="52"/>
      <c r="Q767" s="52"/>
      <c r="R767" s="52"/>
      <c r="S767" s="52"/>
      <c r="T767" s="52"/>
      <c r="U767" s="52"/>
      <c r="V767" s="52"/>
      <c r="W767" s="52"/>
      <c r="X767" s="52"/>
      <c r="Y767" s="52"/>
      <c r="Z767" s="52"/>
    </row>
    <row r="768" spans="1:26" ht="15.75" customHeight="1">
      <c r="A768" s="52"/>
      <c r="B768" s="52"/>
      <c r="C768" s="52"/>
      <c r="D768" s="52"/>
      <c r="E768" s="52"/>
      <c r="F768" s="52"/>
      <c r="G768" s="52"/>
      <c r="H768" s="52"/>
      <c r="I768" s="52"/>
      <c r="J768" s="52"/>
      <c r="K768" s="52"/>
      <c r="L768" s="52"/>
      <c r="M768" s="52"/>
      <c r="N768" s="52"/>
      <c r="O768" s="52"/>
      <c r="P768" s="52"/>
      <c r="Q768" s="52"/>
      <c r="R768" s="52"/>
      <c r="S768" s="52"/>
      <c r="T768" s="52"/>
      <c r="U768" s="52"/>
      <c r="V768" s="52"/>
      <c r="W768" s="52"/>
      <c r="X768" s="52"/>
      <c r="Y768" s="52"/>
      <c r="Z768" s="52"/>
    </row>
    <row r="769" spans="1:26" ht="15.75" customHeight="1">
      <c r="A769" s="52"/>
      <c r="B769" s="52"/>
      <c r="C769" s="52"/>
      <c r="D769" s="52"/>
      <c r="E769" s="52"/>
      <c r="F769" s="52"/>
      <c r="G769" s="52"/>
      <c r="H769" s="52"/>
      <c r="I769" s="52"/>
      <c r="J769" s="52"/>
      <c r="K769" s="52"/>
      <c r="L769" s="52"/>
      <c r="M769" s="52"/>
      <c r="N769" s="52"/>
      <c r="O769" s="52"/>
      <c r="P769" s="52"/>
      <c r="Q769" s="52"/>
      <c r="R769" s="52"/>
      <c r="S769" s="52"/>
      <c r="T769" s="52"/>
      <c r="U769" s="52"/>
      <c r="V769" s="52"/>
      <c r="W769" s="52"/>
      <c r="X769" s="52"/>
      <c r="Y769" s="52"/>
      <c r="Z769" s="52"/>
    </row>
    <row r="770" spans="1:26" ht="15.75" customHeight="1">
      <c r="A770" s="52"/>
      <c r="B770" s="52"/>
      <c r="C770" s="52"/>
      <c r="D770" s="52"/>
      <c r="E770" s="52"/>
      <c r="F770" s="52"/>
      <c r="G770" s="52"/>
      <c r="H770" s="52"/>
      <c r="I770" s="52"/>
      <c r="J770" s="52"/>
      <c r="K770" s="52"/>
      <c r="L770" s="52"/>
      <c r="M770" s="52"/>
      <c r="N770" s="52"/>
      <c r="O770" s="52"/>
      <c r="P770" s="52"/>
      <c r="Q770" s="52"/>
      <c r="R770" s="52"/>
      <c r="S770" s="52"/>
      <c r="T770" s="52"/>
      <c r="U770" s="52"/>
      <c r="V770" s="52"/>
      <c r="W770" s="52"/>
      <c r="X770" s="52"/>
      <c r="Y770" s="52"/>
      <c r="Z770" s="52"/>
    </row>
    <row r="771" spans="1:26" ht="15.75" customHeight="1">
      <c r="A771" s="52"/>
      <c r="B771" s="52"/>
      <c r="C771" s="52"/>
      <c r="D771" s="52"/>
      <c r="E771" s="52"/>
      <c r="F771" s="52"/>
      <c r="G771" s="52"/>
      <c r="H771" s="52"/>
      <c r="I771" s="52"/>
      <c r="J771" s="52"/>
      <c r="K771" s="52"/>
      <c r="L771" s="52"/>
      <c r="M771" s="52"/>
      <c r="N771" s="52"/>
      <c r="O771" s="52"/>
      <c r="P771" s="52"/>
      <c r="Q771" s="52"/>
      <c r="R771" s="52"/>
      <c r="S771" s="52"/>
      <c r="T771" s="52"/>
      <c r="U771" s="52"/>
      <c r="V771" s="52"/>
      <c r="W771" s="52"/>
      <c r="X771" s="52"/>
      <c r="Y771" s="52"/>
      <c r="Z771" s="52"/>
    </row>
    <row r="772" spans="1:26" ht="15.75" customHeight="1">
      <c r="A772" s="52"/>
      <c r="B772" s="52"/>
      <c r="C772" s="52"/>
      <c r="D772" s="52"/>
      <c r="E772" s="52"/>
      <c r="F772" s="52"/>
      <c r="G772" s="52"/>
      <c r="H772" s="52"/>
      <c r="I772" s="52"/>
      <c r="J772" s="52"/>
      <c r="K772" s="52"/>
      <c r="L772" s="52"/>
      <c r="M772" s="52"/>
      <c r="N772" s="52"/>
      <c r="O772" s="52"/>
      <c r="P772" s="52"/>
      <c r="Q772" s="52"/>
      <c r="R772" s="52"/>
      <c r="S772" s="52"/>
      <c r="T772" s="52"/>
      <c r="U772" s="52"/>
      <c r="V772" s="52"/>
      <c r="W772" s="52"/>
      <c r="X772" s="52"/>
      <c r="Y772" s="52"/>
      <c r="Z772" s="52"/>
    </row>
    <row r="773" spans="1:26" ht="15.75" customHeight="1">
      <c r="A773" s="52"/>
      <c r="B773" s="52"/>
      <c r="C773" s="52"/>
      <c r="D773" s="52"/>
      <c r="E773" s="52"/>
      <c r="F773" s="52"/>
      <c r="G773" s="52"/>
      <c r="H773" s="52"/>
      <c r="I773" s="52"/>
      <c r="J773" s="52"/>
      <c r="K773" s="52"/>
      <c r="L773" s="52"/>
      <c r="M773" s="52"/>
      <c r="N773" s="52"/>
      <c r="O773" s="52"/>
      <c r="P773" s="52"/>
      <c r="Q773" s="52"/>
      <c r="R773" s="52"/>
      <c r="S773" s="52"/>
      <c r="T773" s="52"/>
      <c r="U773" s="52"/>
      <c r="V773" s="52"/>
      <c r="W773" s="52"/>
      <c r="X773" s="52"/>
      <c r="Y773" s="52"/>
      <c r="Z773" s="52"/>
    </row>
    <row r="774" spans="1:26" ht="15.75" customHeight="1">
      <c r="A774" s="52"/>
      <c r="B774" s="52"/>
      <c r="C774" s="52"/>
      <c r="D774" s="52"/>
      <c r="E774" s="52"/>
      <c r="F774" s="52"/>
      <c r="G774" s="52"/>
      <c r="H774" s="52"/>
      <c r="I774" s="52"/>
      <c r="J774" s="52"/>
      <c r="K774" s="52"/>
      <c r="L774" s="52"/>
      <c r="M774" s="52"/>
      <c r="N774" s="52"/>
      <c r="O774" s="52"/>
      <c r="P774" s="52"/>
      <c r="Q774" s="52"/>
      <c r="R774" s="52"/>
      <c r="S774" s="52"/>
      <c r="T774" s="52"/>
      <c r="U774" s="52"/>
      <c r="V774" s="52"/>
      <c r="W774" s="52"/>
      <c r="X774" s="52"/>
      <c r="Y774" s="52"/>
      <c r="Z774" s="52"/>
    </row>
    <row r="775" spans="1:26" ht="15.75" customHeight="1">
      <c r="A775" s="52"/>
      <c r="B775" s="52"/>
      <c r="C775" s="52"/>
      <c r="D775" s="52"/>
      <c r="E775" s="52"/>
      <c r="F775" s="52"/>
      <c r="G775" s="52"/>
      <c r="H775" s="52"/>
      <c r="I775" s="52"/>
      <c r="J775" s="52"/>
      <c r="K775" s="52"/>
      <c r="L775" s="52"/>
      <c r="M775" s="52"/>
      <c r="N775" s="52"/>
      <c r="O775" s="52"/>
      <c r="P775" s="52"/>
      <c r="Q775" s="52"/>
      <c r="R775" s="52"/>
      <c r="S775" s="52"/>
      <c r="T775" s="52"/>
      <c r="U775" s="52"/>
      <c r="V775" s="52"/>
      <c r="W775" s="52"/>
      <c r="X775" s="52"/>
      <c r="Y775" s="52"/>
      <c r="Z775" s="52"/>
    </row>
    <row r="776" spans="1:26" ht="15.75" customHeight="1">
      <c r="A776" s="52"/>
      <c r="B776" s="52"/>
      <c r="C776" s="52"/>
      <c r="D776" s="52"/>
      <c r="E776" s="52"/>
      <c r="F776" s="52"/>
      <c r="G776" s="52"/>
      <c r="H776" s="52"/>
      <c r="I776" s="52"/>
      <c r="J776" s="52"/>
      <c r="K776" s="52"/>
      <c r="L776" s="52"/>
      <c r="M776" s="52"/>
      <c r="N776" s="52"/>
      <c r="O776" s="52"/>
      <c r="P776" s="52"/>
      <c r="Q776" s="52"/>
      <c r="R776" s="52"/>
      <c r="S776" s="52"/>
      <c r="T776" s="52"/>
      <c r="U776" s="52"/>
      <c r="V776" s="52"/>
      <c r="W776" s="52"/>
      <c r="X776" s="52"/>
      <c r="Y776" s="52"/>
      <c r="Z776" s="52"/>
    </row>
    <row r="777" spans="1:26" ht="15.75" customHeight="1">
      <c r="A777" s="52"/>
      <c r="B777" s="52"/>
      <c r="C777" s="52"/>
      <c r="D777" s="52"/>
      <c r="E777" s="52"/>
      <c r="F777" s="52"/>
      <c r="G777" s="52"/>
      <c r="H777" s="52"/>
      <c r="I777" s="52"/>
      <c r="J777" s="52"/>
      <c r="K777" s="52"/>
      <c r="L777" s="52"/>
      <c r="M777" s="52"/>
      <c r="N777" s="52"/>
      <c r="O777" s="52"/>
      <c r="P777" s="52"/>
      <c r="Q777" s="52"/>
      <c r="R777" s="52"/>
      <c r="S777" s="52"/>
      <c r="T777" s="52"/>
      <c r="U777" s="52"/>
      <c r="V777" s="52"/>
      <c r="W777" s="52"/>
      <c r="X777" s="52"/>
      <c r="Y777" s="52"/>
      <c r="Z777" s="52"/>
    </row>
    <row r="778" spans="1:26" ht="15.75" customHeight="1">
      <c r="A778" s="52"/>
      <c r="B778" s="52"/>
      <c r="C778" s="52"/>
      <c r="D778" s="52"/>
      <c r="E778" s="52"/>
      <c r="F778" s="52"/>
      <c r="G778" s="52"/>
      <c r="H778" s="52"/>
      <c r="I778" s="52"/>
      <c r="J778" s="52"/>
      <c r="K778" s="52"/>
      <c r="L778" s="52"/>
      <c r="M778" s="52"/>
      <c r="N778" s="52"/>
      <c r="O778" s="52"/>
      <c r="P778" s="52"/>
      <c r="Q778" s="52"/>
      <c r="R778" s="52"/>
      <c r="S778" s="52"/>
      <c r="T778" s="52"/>
      <c r="U778" s="52"/>
      <c r="V778" s="52"/>
      <c r="W778" s="52"/>
      <c r="X778" s="52"/>
      <c r="Y778" s="52"/>
      <c r="Z778" s="52"/>
    </row>
    <row r="779" spans="1:26" ht="15.75" customHeight="1">
      <c r="A779" s="52"/>
      <c r="B779" s="52"/>
      <c r="C779" s="52"/>
      <c r="D779" s="52"/>
      <c r="E779" s="52"/>
      <c r="F779" s="52"/>
      <c r="G779" s="52"/>
      <c r="H779" s="52"/>
      <c r="I779" s="52"/>
      <c r="J779" s="52"/>
      <c r="K779" s="52"/>
      <c r="L779" s="52"/>
      <c r="M779" s="52"/>
      <c r="N779" s="52"/>
      <c r="O779" s="52"/>
      <c r="P779" s="52"/>
      <c r="Q779" s="52"/>
      <c r="R779" s="52"/>
      <c r="S779" s="52"/>
      <c r="T779" s="52"/>
      <c r="U779" s="52"/>
      <c r="V779" s="52"/>
      <c r="W779" s="52"/>
      <c r="X779" s="52"/>
      <c r="Y779" s="52"/>
      <c r="Z779" s="52"/>
    </row>
    <row r="780" spans="1:26" ht="15.75" customHeight="1">
      <c r="A780" s="52"/>
      <c r="B780" s="52"/>
      <c r="C780" s="52"/>
      <c r="D780" s="52"/>
      <c r="E780" s="52"/>
      <c r="F780" s="52"/>
      <c r="G780" s="52"/>
      <c r="H780" s="52"/>
      <c r="I780" s="52"/>
      <c r="J780" s="52"/>
      <c r="K780" s="52"/>
      <c r="L780" s="52"/>
      <c r="M780" s="52"/>
      <c r="N780" s="52"/>
      <c r="O780" s="52"/>
      <c r="P780" s="52"/>
      <c r="Q780" s="52"/>
      <c r="R780" s="52"/>
      <c r="S780" s="52"/>
      <c r="T780" s="52"/>
      <c r="U780" s="52"/>
      <c r="V780" s="52"/>
      <c r="W780" s="52"/>
      <c r="X780" s="52"/>
      <c r="Y780" s="52"/>
      <c r="Z780" s="52"/>
    </row>
    <row r="781" spans="1:26" ht="15.75" customHeight="1">
      <c r="A781" s="52"/>
      <c r="B781" s="52"/>
      <c r="C781" s="52"/>
      <c r="D781" s="52"/>
      <c r="E781" s="52"/>
      <c r="F781" s="52"/>
      <c r="G781" s="52"/>
      <c r="H781" s="52"/>
      <c r="I781" s="52"/>
      <c r="J781" s="52"/>
      <c r="K781" s="52"/>
      <c r="L781" s="52"/>
      <c r="M781" s="52"/>
      <c r="N781" s="52"/>
      <c r="O781" s="52"/>
      <c r="P781" s="52"/>
      <c r="Q781" s="52"/>
      <c r="R781" s="52"/>
      <c r="S781" s="52"/>
      <c r="T781" s="52"/>
      <c r="U781" s="52"/>
      <c r="V781" s="52"/>
      <c r="W781" s="52"/>
      <c r="X781" s="52"/>
      <c r="Y781" s="52"/>
      <c r="Z781" s="52"/>
    </row>
    <row r="782" spans="1:26" ht="15.75" customHeight="1">
      <c r="A782" s="52"/>
      <c r="B782" s="52"/>
      <c r="C782" s="52"/>
      <c r="D782" s="52"/>
      <c r="E782" s="52"/>
      <c r="F782" s="52"/>
      <c r="G782" s="52"/>
      <c r="H782" s="52"/>
      <c r="I782" s="52"/>
      <c r="J782" s="52"/>
      <c r="K782" s="52"/>
      <c r="L782" s="52"/>
      <c r="M782" s="52"/>
      <c r="N782" s="52"/>
      <c r="O782" s="52"/>
      <c r="P782" s="52"/>
      <c r="Q782" s="52"/>
      <c r="R782" s="52"/>
      <c r="S782" s="52"/>
      <c r="T782" s="52"/>
      <c r="U782" s="52"/>
      <c r="V782" s="52"/>
      <c r="W782" s="52"/>
      <c r="X782" s="52"/>
      <c r="Y782" s="52"/>
      <c r="Z782" s="52"/>
    </row>
    <row r="783" spans="1:26" ht="15.75" customHeight="1">
      <c r="A783" s="52"/>
      <c r="B783" s="52"/>
      <c r="C783" s="52"/>
      <c r="D783" s="52"/>
      <c r="E783" s="52"/>
      <c r="F783" s="52"/>
      <c r="G783" s="52"/>
      <c r="H783" s="52"/>
      <c r="I783" s="52"/>
      <c r="J783" s="52"/>
      <c r="K783" s="52"/>
      <c r="L783" s="52"/>
      <c r="M783" s="52"/>
      <c r="N783" s="52"/>
      <c r="O783" s="52"/>
      <c r="P783" s="52"/>
      <c r="Q783" s="52"/>
      <c r="R783" s="52"/>
      <c r="S783" s="52"/>
      <c r="T783" s="52"/>
      <c r="U783" s="52"/>
      <c r="V783" s="52"/>
      <c r="W783" s="52"/>
      <c r="X783" s="52"/>
      <c r="Y783" s="52"/>
      <c r="Z783" s="52"/>
    </row>
    <row r="784" spans="1:26" ht="15.75" customHeight="1">
      <c r="A784" s="52"/>
      <c r="B784" s="52"/>
      <c r="C784" s="52"/>
      <c r="D784" s="52"/>
      <c r="E784" s="52"/>
      <c r="F784" s="52"/>
      <c r="G784" s="52"/>
      <c r="H784" s="52"/>
      <c r="I784" s="52"/>
      <c r="J784" s="52"/>
      <c r="K784" s="52"/>
      <c r="L784" s="52"/>
      <c r="M784" s="52"/>
      <c r="N784" s="52"/>
      <c r="O784" s="52"/>
      <c r="P784" s="52"/>
      <c r="Q784" s="52"/>
      <c r="R784" s="52"/>
      <c r="S784" s="52"/>
      <c r="T784" s="52"/>
      <c r="U784" s="52"/>
      <c r="V784" s="52"/>
      <c r="W784" s="52"/>
      <c r="X784" s="52"/>
      <c r="Y784" s="52"/>
      <c r="Z784" s="52"/>
    </row>
    <row r="785" spans="1:26" ht="15.75" customHeight="1">
      <c r="A785" s="52"/>
      <c r="B785" s="52"/>
      <c r="C785" s="52"/>
      <c r="D785" s="52"/>
      <c r="E785" s="52"/>
      <c r="F785" s="52"/>
      <c r="G785" s="52"/>
      <c r="H785" s="52"/>
      <c r="I785" s="52"/>
      <c r="J785" s="52"/>
      <c r="K785" s="52"/>
      <c r="L785" s="52"/>
      <c r="M785" s="52"/>
      <c r="N785" s="52"/>
      <c r="O785" s="52"/>
      <c r="P785" s="52"/>
      <c r="Q785" s="52"/>
      <c r="R785" s="52"/>
      <c r="S785" s="52"/>
      <c r="T785" s="52"/>
      <c r="U785" s="52"/>
      <c r="V785" s="52"/>
      <c r="W785" s="52"/>
      <c r="X785" s="52"/>
      <c r="Y785" s="52"/>
      <c r="Z785" s="52"/>
    </row>
    <row r="786" spans="1:26" ht="15.75" customHeight="1">
      <c r="A786" s="52"/>
      <c r="B786" s="52"/>
      <c r="C786" s="52"/>
      <c r="D786" s="52"/>
      <c r="E786" s="52"/>
      <c r="F786" s="52"/>
      <c r="G786" s="52"/>
      <c r="H786" s="52"/>
      <c r="I786" s="52"/>
      <c r="J786" s="52"/>
      <c r="K786" s="52"/>
      <c r="L786" s="52"/>
      <c r="M786" s="52"/>
      <c r="N786" s="52"/>
      <c r="O786" s="52"/>
      <c r="P786" s="52"/>
      <c r="Q786" s="52"/>
      <c r="R786" s="52"/>
      <c r="S786" s="52"/>
      <c r="T786" s="52"/>
      <c r="U786" s="52"/>
      <c r="V786" s="52"/>
      <c r="W786" s="52"/>
      <c r="X786" s="52"/>
      <c r="Y786" s="52"/>
      <c r="Z786" s="52"/>
    </row>
    <row r="787" spans="1:26" ht="15.75" customHeight="1">
      <c r="A787" s="52"/>
      <c r="B787" s="52"/>
      <c r="C787" s="52"/>
      <c r="D787" s="52"/>
      <c r="E787" s="52"/>
      <c r="F787" s="52"/>
      <c r="G787" s="52"/>
      <c r="H787" s="52"/>
      <c r="I787" s="52"/>
      <c r="J787" s="52"/>
      <c r="K787" s="52"/>
      <c r="L787" s="52"/>
      <c r="M787" s="52"/>
      <c r="N787" s="52"/>
      <c r="O787" s="52"/>
      <c r="P787" s="52"/>
      <c r="Q787" s="52"/>
      <c r="R787" s="52"/>
      <c r="S787" s="52"/>
      <c r="T787" s="52"/>
      <c r="U787" s="52"/>
      <c r="V787" s="52"/>
      <c r="W787" s="52"/>
      <c r="X787" s="52"/>
      <c r="Y787" s="52"/>
      <c r="Z787" s="52"/>
    </row>
    <row r="788" spans="1:26" ht="15.75" customHeight="1">
      <c r="A788" s="52"/>
      <c r="B788" s="52"/>
      <c r="C788" s="52"/>
      <c r="D788" s="52"/>
      <c r="E788" s="52"/>
      <c r="F788" s="52"/>
      <c r="G788" s="52"/>
      <c r="H788" s="52"/>
      <c r="I788" s="52"/>
      <c r="J788" s="52"/>
      <c r="K788" s="52"/>
      <c r="L788" s="52"/>
      <c r="M788" s="52"/>
      <c r="N788" s="52"/>
      <c r="O788" s="52"/>
      <c r="P788" s="52"/>
      <c r="Q788" s="52"/>
      <c r="R788" s="52"/>
      <c r="S788" s="52"/>
      <c r="T788" s="52"/>
      <c r="U788" s="52"/>
      <c r="V788" s="52"/>
      <c r="W788" s="52"/>
      <c r="X788" s="52"/>
      <c r="Y788" s="52"/>
      <c r="Z788" s="52"/>
    </row>
    <row r="789" spans="1:26" ht="15.75" customHeight="1">
      <c r="A789" s="52"/>
      <c r="B789" s="52"/>
      <c r="C789" s="52"/>
      <c r="D789" s="52"/>
      <c r="E789" s="52"/>
      <c r="F789" s="52"/>
      <c r="G789" s="52"/>
      <c r="H789" s="52"/>
      <c r="I789" s="52"/>
      <c r="J789" s="52"/>
      <c r="K789" s="52"/>
      <c r="L789" s="52"/>
      <c r="M789" s="52"/>
      <c r="N789" s="52"/>
      <c r="O789" s="52"/>
      <c r="P789" s="52"/>
      <c r="Q789" s="52"/>
      <c r="R789" s="52"/>
      <c r="S789" s="52"/>
      <c r="T789" s="52"/>
      <c r="U789" s="52"/>
      <c r="V789" s="52"/>
      <c r="W789" s="52"/>
      <c r="X789" s="52"/>
      <c r="Y789" s="52"/>
      <c r="Z789" s="52"/>
    </row>
    <row r="790" spans="1:26" ht="15.75" customHeight="1">
      <c r="A790" s="52"/>
      <c r="B790" s="52"/>
      <c r="C790" s="52"/>
      <c r="D790" s="52"/>
      <c r="E790" s="52"/>
      <c r="F790" s="52"/>
      <c r="G790" s="52"/>
      <c r="H790" s="52"/>
      <c r="I790" s="52"/>
      <c r="J790" s="52"/>
      <c r="K790" s="52"/>
      <c r="L790" s="52"/>
      <c r="M790" s="52"/>
      <c r="N790" s="52"/>
      <c r="O790" s="52"/>
      <c r="P790" s="52"/>
      <c r="Q790" s="52"/>
      <c r="R790" s="52"/>
      <c r="S790" s="52"/>
      <c r="T790" s="52"/>
      <c r="U790" s="52"/>
      <c r="V790" s="52"/>
      <c r="W790" s="52"/>
      <c r="X790" s="52"/>
      <c r="Y790" s="52"/>
      <c r="Z790" s="52"/>
    </row>
    <row r="791" spans="1:26" ht="15.75" customHeight="1">
      <c r="A791" s="52"/>
      <c r="B791" s="52"/>
      <c r="C791" s="52"/>
      <c r="D791" s="52"/>
      <c r="E791" s="52"/>
      <c r="F791" s="52"/>
      <c r="G791" s="52"/>
      <c r="H791" s="52"/>
      <c r="I791" s="52"/>
      <c r="J791" s="52"/>
      <c r="K791" s="52"/>
      <c r="L791" s="52"/>
      <c r="M791" s="52"/>
      <c r="N791" s="52"/>
      <c r="O791" s="52"/>
      <c r="P791" s="52"/>
      <c r="Q791" s="52"/>
      <c r="R791" s="52"/>
      <c r="S791" s="52"/>
      <c r="T791" s="52"/>
      <c r="U791" s="52"/>
      <c r="V791" s="52"/>
      <c r="W791" s="52"/>
      <c r="X791" s="52"/>
      <c r="Y791" s="52"/>
      <c r="Z791" s="52"/>
    </row>
    <row r="792" spans="1:26" ht="15.75" customHeight="1">
      <c r="A792" s="52"/>
      <c r="B792" s="52"/>
      <c r="C792" s="52"/>
      <c r="D792" s="52"/>
      <c r="E792" s="52"/>
      <c r="F792" s="52"/>
      <c r="G792" s="52"/>
      <c r="H792" s="52"/>
      <c r="I792" s="52"/>
      <c r="J792" s="52"/>
      <c r="K792" s="52"/>
      <c r="L792" s="52"/>
      <c r="M792" s="52"/>
      <c r="N792" s="52"/>
      <c r="O792" s="52"/>
      <c r="P792" s="52"/>
      <c r="Q792" s="52"/>
      <c r="R792" s="52"/>
      <c r="S792" s="52"/>
      <c r="T792" s="52"/>
      <c r="U792" s="52"/>
      <c r="V792" s="52"/>
      <c r="W792" s="52"/>
      <c r="X792" s="52"/>
      <c r="Y792" s="52"/>
      <c r="Z792" s="52"/>
    </row>
    <row r="793" spans="1:26" ht="15.75" customHeight="1">
      <c r="A793" s="52"/>
      <c r="B793" s="52"/>
      <c r="C793" s="52"/>
      <c r="D793" s="52"/>
      <c r="E793" s="52"/>
      <c r="F793" s="52"/>
      <c r="G793" s="52"/>
      <c r="H793" s="52"/>
      <c r="I793" s="52"/>
      <c r="J793" s="52"/>
      <c r="K793" s="52"/>
      <c r="L793" s="52"/>
      <c r="M793" s="52"/>
      <c r="N793" s="52"/>
      <c r="O793" s="52"/>
      <c r="P793" s="52"/>
      <c r="Q793" s="52"/>
      <c r="R793" s="52"/>
      <c r="S793" s="52"/>
      <c r="T793" s="52"/>
      <c r="U793" s="52"/>
      <c r="V793" s="52"/>
      <c r="W793" s="52"/>
      <c r="X793" s="52"/>
      <c r="Y793" s="52"/>
      <c r="Z793" s="52"/>
    </row>
    <row r="794" spans="1:26" ht="15.75" customHeight="1">
      <c r="A794" s="52"/>
      <c r="B794" s="52"/>
      <c r="C794" s="52"/>
      <c r="D794" s="52"/>
      <c r="E794" s="52"/>
      <c r="F794" s="52"/>
      <c r="G794" s="52"/>
      <c r="H794" s="52"/>
      <c r="I794" s="52"/>
      <c r="J794" s="52"/>
      <c r="K794" s="52"/>
      <c r="L794" s="52"/>
      <c r="M794" s="52"/>
      <c r="N794" s="52"/>
      <c r="O794" s="52"/>
      <c r="P794" s="52"/>
      <c r="Q794" s="52"/>
      <c r="R794" s="52"/>
      <c r="S794" s="52"/>
      <c r="T794" s="52"/>
      <c r="U794" s="52"/>
      <c r="V794" s="52"/>
      <c r="W794" s="52"/>
      <c r="X794" s="52"/>
      <c r="Y794" s="52"/>
      <c r="Z794" s="52"/>
    </row>
    <row r="795" spans="1:26" ht="15.75" customHeight="1">
      <c r="A795" s="52"/>
      <c r="B795" s="52"/>
      <c r="C795" s="52"/>
      <c r="D795" s="52"/>
      <c r="E795" s="52"/>
      <c r="F795" s="52"/>
      <c r="G795" s="52"/>
      <c r="H795" s="52"/>
      <c r="I795" s="52"/>
      <c r="J795" s="52"/>
      <c r="K795" s="52"/>
      <c r="L795" s="52"/>
      <c r="M795" s="52"/>
      <c r="N795" s="52"/>
      <c r="O795" s="52"/>
      <c r="P795" s="52"/>
      <c r="Q795" s="52"/>
      <c r="R795" s="52"/>
      <c r="S795" s="52"/>
      <c r="T795" s="52"/>
      <c r="U795" s="52"/>
      <c r="V795" s="52"/>
      <c r="W795" s="52"/>
      <c r="X795" s="52"/>
      <c r="Y795" s="52"/>
      <c r="Z795" s="52"/>
    </row>
    <row r="796" spans="1:26" ht="15.75" customHeight="1">
      <c r="A796" s="52"/>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Z796" s="52"/>
    </row>
    <row r="797" spans="1:26" ht="15.75" customHeight="1">
      <c r="A797" s="52"/>
      <c r="B797" s="52"/>
      <c r="C797" s="52"/>
      <c r="D797" s="52"/>
      <c r="E797" s="52"/>
      <c r="F797" s="52"/>
      <c r="G797" s="52"/>
      <c r="H797" s="52"/>
      <c r="I797" s="52"/>
      <c r="J797" s="52"/>
      <c r="K797" s="52"/>
      <c r="L797" s="52"/>
      <c r="M797" s="52"/>
      <c r="N797" s="52"/>
      <c r="O797" s="52"/>
      <c r="P797" s="52"/>
      <c r="Q797" s="52"/>
      <c r="R797" s="52"/>
      <c r="S797" s="52"/>
      <c r="T797" s="52"/>
      <c r="U797" s="52"/>
      <c r="V797" s="52"/>
      <c r="W797" s="52"/>
      <c r="X797" s="52"/>
      <c r="Y797" s="52"/>
      <c r="Z797" s="52"/>
    </row>
    <row r="798" spans="1:26" ht="15.75" customHeight="1">
      <c r="A798" s="52"/>
      <c r="B798" s="52"/>
      <c r="C798" s="52"/>
      <c r="D798" s="52"/>
      <c r="E798" s="52"/>
      <c r="F798" s="52"/>
      <c r="G798" s="52"/>
      <c r="H798" s="52"/>
      <c r="I798" s="52"/>
      <c r="J798" s="52"/>
      <c r="K798" s="52"/>
      <c r="L798" s="52"/>
      <c r="M798" s="52"/>
      <c r="N798" s="52"/>
      <c r="O798" s="52"/>
      <c r="P798" s="52"/>
      <c r="Q798" s="52"/>
      <c r="R798" s="52"/>
      <c r="S798" s="52"/>
      <c r="T798" s="52"/>
      <c r="U798" s="52"/>
      <c r="V798" s="52"/>
      <c r="W798" s="52"/>
      <c r="X798" s="52"/>
      <c r="Y798" s="52"/>
      <c r="Z798" s="52"/>
    </row>
    <row r="799" spans="1:26" ht="15.75" customHeight="1">
      <c r="A799" s="52"/>
      <c r="B799" s="52"/>
      <c r="C799" s="52"/>
      <c r="D799" s="52"/>
      <c r="E799" s="52"/>
      <c r="F799" s="52"/>
      <c r="G799" s="52"/>
      <c r="H799" s="52"/>
      <c r="I799" s="52"/>
      <c r="J799" s="52"/>
      <c r="K799" s="52"/>
      <c r="L799" s="52"/>
      <c r="M799" s="52"/>
      <c r="N799" s="52"/>
      <c r="O799" s="52"/>
      <c r="P799" s="52"/>
      <c r="Q799" s="52"/>
      <c r="R799" s="52"/>
      <c r="S799" s="52"/>
      <c r="T799" s="52"/>
      <c r="U799" s="52"/>
      <c r="V799" s="52"/>
      <c r="W799" s="52"/>
      <c r="X799" s="52"/>
      <c r="Y799" s="52"/>
      <c r="Z799" s="52"/>
    </row>
    <row r="800" spans="1:26" ht="15.75" customHeight="1">
      <c r="A800" s="52"/>
      <c r="B800" s="52"/>
      <c r="C800" s="52"/>
      <c r="D800" s="52"/>
      <c r="E800" s="52"/>
      <c r="F800" s="52"/>
      <c r="G800" s="52"/>
      <c r="H800" s="52"/>
      <c r="I800" s="52"/>
      <c r="J800" s="52"/>
      <c r="K800" s="52"/>
      <c r="L800" s="52"/>
      <c r="M800" s="52"/>
      <c r="N800" s="52"/>
      <c r="O800" s="52"/>
      <c r="P800" s="52"/>
      <c r="Q800" s="52"/>
      <c r="R800" s="52"/>
      <c r="S800" s="52"/>
      <c r="T800" s="52"/>
      <c r="U800" s="52"/>
      <c r="V800" s="52"/>
      <c r="W800" s="52"/>
      <c r="X800" s="52"/>
      <c r="Y800" s="52"/>
      <c r="Z800" s="52"/>
    </row>
    <row r="801" spans="1:26" ht="15.75" customHeight="1">
      <c r="A801" s="52"/>
      <c r="B801" s="52"/>
      <c r="C801" s="52"/>
      <c r="D801" s="52"/>
      <c r="E801" s="52"/>
      <c r="F801" s="52"/>
      <c r="G801" s="52"/>
      <c r="H801" s="52"/>
      <c r="I801" s="52"/>
      <c r="J801" s="52"/>
      <c r="K801" s="52"/>
      <c r="L801" s="52"/>
      <c r="M801" s="52"/>
      <c r="N801" s="52"/>
      <c r="O801" s="52"/>
      <c r="P801" s="52"/>
      <c r="Q801" s="52"/>
      <c r="R801" s="52"/>
      <c r="S801" s="52"/>
      <c r="T801" s="52"/>
      <c r="U801" s="52"/>
      <c r="V801" s="52"/>
      <c r="W801" s="52"/>
      <c r="X801" s="52"/>
      <c r="Y801" s="52"/>
      <c r="Z801" s="52"/>
    </row>
    <row r="802" spans="1:26" ht="15.75" customHeight="1">
      <c r="A802" s="52"/>
      <c r="B802" s="52"/>
      <c r="C802" s="52"/>
      <c r="D802" s="52"/>
      <c r="E802" s="52"/>
      <c r="F802" s="52"/>
      <c r="G802" s="52"/>
      <c r="H802" s="52"/>
      <c r="I802" s="52"/>
      <c r="J802" s="52"/>
      <c r="K802" s="52"/>
      <c r="L802" s="52"/>
      <c r="M802" s="52"/>
      <c r="N802" s="52"/>
      <c r="O802" s="52"/>
      <c r="P802" s="52"/>
      <c r="Q802" s="52"/>
      <c r="R802" s="52"/>
      <c r="S802" s="52"/>
      <c r="T802" s="52"/>
      <c r="U802" s="52"/>
      <c r="V802" s="52"/>
      <c r="W802" s="52"/>
      <c r="X802" s="52"/>
      <c r="Y802" s="52"/>
      <c r="Z802" s="52"/>
    </row>
    <row r="803" spans="1:26" ht="15.75" customHeight="1">
      <c r="A803" s="52"/>
      <c r="B803" s="52"/>
      <c r="C803" s="52"/>
      <c r="D803" s="52"/>
      <c r="E803" s="52"/>
      <c r="F803" s="52"/>
      <c r="G803" s="52"/>
      <c r="H803" s="52"/>
      <c r="I803" s="52"/>
      <c r="J803" s="52"/>
      <c r="K803" s="52"/>
      <c r="L803" s="52"/>
      <c r="M803" s="52"/>
      <c r="N803" s="52"/>
      <c r="O803" s="52"/>
      <c r="P803" s="52"/>
      <c r="Q803" s="52"/>
      <c r="R803" s="52"/>
      <c r="S803" s="52"/>
      <c r="T803" s="52"/>
      <c r="U803" s="52"/>
      <c r="V803" s="52"/>
      <c r="W803" s="52"/>
      <c r="X803" s="52"/>
      <c r="Y803" s="52"/>
      <c r="Z803" s="52"/>
    </row>
    <row r="804" spans="1:26" ht="15.75" customHeight="1">
      <c r="A804" s="52"/>
      <c r="B804" s="52"/>
      <c r="C804" s="52"/>
      <c r="D804" s="52"/>
      <c r="E804" s="52"/>
      <c r="F804" s="52"/>
      <c r="G804" s="52"/>
      <c r="H804" s="52"/>
      <c r="I804" s="52"/>
      <c r="J804" s="52"/>
      <c r="K804" s="52"/>
      <c r="L804" s="52"/>
      <c r="M804" s="52"/>
      <c r="N804" s="52"/>
      <c r="O804" s="52"/>
      <c r="P804" s="52"/>
      <c r="Q804" s="52"/>
      <c r="R804" s="52"/>
      <c r="S804" s="52"/>
      <c r="T804" s="52"/>
      <c r="U804" s="52"/>
      <c r="V804" s="52"/>
      <c r="W804" s="52"/>
      <c r="X804" s="52"/>
      <c r="Y804" s="52"/>
      <c r="Z804" s="52"/>
    </row>
    <row r="805" spans="1:26" ht="15.75" customHeight="1">
      <c r="A805" s="52"/>
      <c r="B805" s="52"/>
      <c r="C805" s="52"/>
      <c r="D805" s="52"/>
      <c r="E805" s="52"/>
      <c r="F805" s="52"/>
      <c r="G805" s="52"/>
      <c r="H805" s="52"/>
      <c r="I805" s="52"/>
      <c r="J805" s="52"/>
      <c r="K805" s="52"/>
      <c r="L805" s="52"/>
      <c r="M805" s="52"/>
      <c r="N805" s="52"/>
      <c r="O805" s="52"/>
      <c r="P805" s="52"/>
      <c r="Q805" s="52"/>
      <c r="R805" s="52"/>
      <c r="S805" s="52"/>
      <c r="T805" s="52"/>
      <c r="U805" s="52"/>
      <c r="V805" s="52"/>
      <c r="W805" s="52"/>
      <c r="X805" s="52"/>
      <c r="Y805" s="52"/>
      <c r="Z805" s="52"/>
    </row>
    <row r="806" spans="1:26" ht="15.75" customHeight="1">
      <c r="A806" s="52"/>
      <c r="B806" s="52"/>
      <c r="C806" s="52"/>
      <c r="D806" s="52"/>
      <c r="E806" s="52"/>
      <c r="F806" s="52"/>
      <c r="G806" s="52"/>
      <c r="H806" s="52"/>
      <c r="I806" s="52"/>
      <c r="J806" s="52"/>
      <c r="K806" s="52"/>
      <c r="L806" s="52"/>
      <c r="M806" s="52"/>
      <c r="N806" s="52"/>
      <c r="O806" s="52"/>
      <c r="P806" s="52"/>
      <c r="Q806" s="52"/>
      <c r="R806" s="52"/>
      <c r="S806" s="52"/>
      <c r="T806" s="52"/>
      <c r="U806" s="52"/>
      <c r="V806" s="52"/>
      <c r="W806" s="52"/>
      <c r="X806" s="52"/>
      <c r="Y806" s="52"/>
      <c r="Z806" s="52"/>
    </row>
    <row r="807" spans="1:26" ht="15.75" customHeight="1">
      <c r="A807" s="52"/>
      <c r="B807" s="52"/>
      <c r="C807" s="52"/>
      <c r="D807" s="52"/>
      <c r="E807" s="52"/>
      <c r="F807" s="52"/>
      <c r="G807" s="52"/>
      <c r="H807" s="52"/>
      <c r="I807" s="52"/>
      <c r="J807" s="52"/>
      <c r="K807" s="52"/>
      <c r="L807" s="52"/>
      <c r="M807" s="52"/>
      <c r="N807" s="52"/>
      <c r="O807" s="52"/>
      <c r="P807" s="52"/>
      <c r="Q807" s="52"/>
      <c r="R807" s="52"/>
      <c r="S807" s="52"/>
      <c r="T807" s="52"/>
      <c r="U807" s="52"/>
      <c r="V807" s="52"/>
      <c r="W807" s="52"/>
      <c r="X807" s="52"/>
      <c r="Y807" s="52"/>
      <c r="Z807" s="52"/>
    </row>
    <row r="808" spans="1:26" ht="15.75" customHeight="1">
      <c r="A808" s="52"/>
      <c r="B808" s="52"/>
      <c r="C808" s="52"/>
      <c r="D808" s="52"/>
      <c r="E808" s="52"/>
      <c r="F808" s="52"/>
      <c r="G808" s="52"/>
      <c r="H808" s="52"/>
      <c r="I808" s="52"/>
      <c r="J808" s="52"/>
      <c r="K808" s="52"/>
      <c r="L808" s="52"/>
      <c r="M808" s="52"/>
      <c r="N808" s="52"/>
      <c r="O808" s="52"/>
      <c r="P808" s="52"/>
      <c r="Q808" s="52"/>
      <c r="R808" s="52"/>
      <c r="S808" s="52"/>
      <c r="T808" s="52"/>
      <c r="U808" s="52"/>
      <c r="V808" s="52"/>
      <c r="W808" s="52"/>
      <c r="X808" s="52"/>
      <c r="Y808" s="52"/>
      <c r="Z808" s="52"/>
    </row>
    <row r="809" spans="1:26" ht="15.75" customHeight="1">
      <c r="A809" s="52"/>
      <c r="B809" s="52"/>
      <c r="C809" s="52"/>
      <c r="D809" s="52"/>
      <c r="E809" s="52"/>
      <c r="F809" s="52"/>
      <c r="G809" s="52"/>
      <c r="H809" s="52"/>
      <c r="I809" s="52"/>
      <c r="J809" s="52"/>
      <c r="K809" s="52"/>
      <c r="L809" s="52"/>
      <c r="M809" s="52"/>
      <c r="N809" s="52"/>
      <c r="O809" s="52"/>
      <c r="P809" s="52"/>
      <c r="Q809" s="52"/>
      <c r="R809" s="52"/>
      <c r="S809" s="52"/>
      <c r="T809" s="52"/>
      <c r="U809" s="52"/>
      <c r="V809" s="52"/>
      <c r="W809" s="52"/>
      <c r="X809" s="52"/>
      <c r="Y809" s="52"/>
      <c r="Z809" s="52"/>
    </row>
    <row r="810" spans="1:26" ht="15.75" customHeight="1">
      <c r="A810" s="52"/>
      <c r="B810" s="52"/>
      <c r="C810" s="52"/>
      <c r="D810" s="52"/>
      <c r="E810" s="52"/>
      <c r="F810" s="52"/>
      <c r="G810" s="52"/>
      <c r="H810" s="52"/>
      <c r="I810" s="52"/>
      <c r="J810" s="52"/>
      <c r="K810" s="52"/>
      <c r="L810" s="52"/>
      <c r="M810" s="52"/>
      <c r="N810" s="52"/>
      <c r="O810" s="52"/>
      <c r="P810" s="52"/>
      <c r="Q810" s="52"/>
      <c r="R810" s="52"/>
      <c r="S810" s="52"/>
      <c r="T810" s="52"/>
      <c r="U810" s="52"/>
      <c r="V810" s="52"/>
      <c r="W810" s="52"/>
      <c r="X810" s="52"/>
      <c r="Y810" s="52"/>
      <c r="Z810" s="52"/>
    </row>
    <row r="811" spans="1:26" ht="15.75" customHeight="1">
      <c r="A811" s="52"/>
      <c r="B811" s="52"/>
      <c r="C811" s="52"/>
      <c r="D811" s="52"/>
      <c r="E811" s="52"/>
      <c r="F811" s="52"/>
      <c r="G811" s="52"/>
      <c r="H811" s="52"/>
      <c r="I811" s="52"/>
      <c r="J811" s="52"/>
      <c r="K811" s="52"/>
      <c r="L811" s="52"/>
      <c r="M811" s="52"/>
      <c r="N811" s="52"/>
      <c r="O811" s="52"/>
      <c r="P811" s="52"/>
      <c r="Q811" s="52"/>
      <c r="R811" s="52"/>
      <c r="S811" s="52"/>
      <c r="T811" s="52"/>
      <c r="U811" s="52"/>
      <c r="V811" s="52"/>
      <c r="W811" s="52"/>
      <c r="X811" s="52"/>
      <c r="Y811" s="52"/>
      <c r="Z811" s="52"/>
    </row>
    <row r="812" spans="1:26" ht="15.75" customHeight="1">
      <c r="A812" s="52"/>
      <c r="B812" s="52"/>
      <c r="C812" s="52"/>
      <c r="D812" s="52"/>
      <c r="E812" s="52"/>
      <c r="F812" s="52"/>
      <c r="G812" s="52"/>
      <c r="H812" s="52"/>
      <c r="I812" s="52"/>
      <c r="J812" s="52"/>
      <c r="K812" s="52"/>
      <c r="L812" s="52"/>
      <c r="M812" s="52"/>
      <c r="N812" s="52"/>
      <c r="O812" s="52"/>
      <c r="P812" s="52"/>
      <c r="Q812" s="52"/>
      <c r="R812" s="52"/>
      <c r="S812" s="52"/>
      <c r="T812" s="52"/>
      <c r="U812" s="52"/>
      <c r="V812" s="52"/>
      <c r="W812" s="52"/>
      <c r="X812" s="52"/>
      <c r="Y812" s="52"/>
      <c r="Z812" s="52"/>
    </row>
    <row r="813" spans="1:26" ht="15.75" customHeight="1">
      <c r="A813" s="52"/>
      <c r="B813" s="52"/>
      <c r="C813" s="52"/>
      <c r="D813" s="52"/>
      <c r="E813" s="52"/>
      <c r="F813" s="52"/>
      <c r="G813" s="52"/>
      <c r="H813" s="52"/>
      <c r="I813" s="52"/>
      <c r="J813" s="52"/>
      <c r="K813" s="52"/>
      <c r="L813" s="52"/>
      <c r="M813" s="52"/>
      <c r="N813" s="52"/>
      <c r="O813" s="52"/>
      <c r="P813" s="52"/>
      <c r="Q813" s="52"/>
      <c r="R813" s="52"/>
      <c r="S813" s="52"/>
      <c r="T813" s="52"/>
      <c r="U813" s="52"/>
      <c r="V813" s="52"/>
      <c r="W813" s="52"/>
      <c r="X813" s="52"/>
      <c r="Y813" s="52"/>
      <c r="Z813" s="52"/>
    </row>
    <row r="814" spans="1:26" ht="15.75" customHeight="1">
      <c r="A814" s="52"/>
      <c r="B814" s="52"/>
      <c r="C814" s="52"/>
      <c r="D814" s="52"/>
      <c r="E814" s="52"/>
      <c r="F814" s="52"/>
      <c r="G814" s="52"/>
      <c r="H814" s="52"/>
      <c r="I814" s="52"/>
      <c r="J814" s="52"/>
      <c r="K814" s="52"/>
      <c r="L814" s="52"/>
      <c r="M814" s="52"/>
      <c r="N814" s="52"/>
      <c r="O814" s="52"/>
      <c r="P814" s="52"/>
      <c r="Q814" s="52"/>
      <c r="R814" s="52"/>
      <c r="S814" s="52"/>
      <c r="T814" s="52"/>
      <c r="U814" s="52"/>
      <c r="V814" s="52"/>
      <c r="W814" s="52"/>
      <c r="X814" s="52"/>
      <c r="Y814" s="52"/>
      <c r="Z814" s="52"/>
    </row>
    <row r="815" spans="1:26" ht="15.75" customHeight="1">
      <c r="A815" s="52"/>
      <c r="B815" s="52"/>
      <c r="C815" s="52"/>
      <c r="D815" s="52"/>
      <c r="E815" s="52"/>
      <c r="F815" s="52"/>
      <c r="G815" s="52"/>
      <c r="H815" s="52"/>
      <c r="I815" s="52"/>
      <c r="J815" s="52"/>
      <c r="K815" s="52"/>
      <c r="L815" s="52"/>
      <c r="M815" s="52"/>
      <c r="N815" s="52"/>
      <c r="O815" s="52"/>
      <c r="P815" s="52"/>
      <c r="Q815" s="52"/>
      <c r="R815" s="52"/>
      <c r="S815" s="52"/>
      <c r="T815" s="52"/>
      <c r="U815" s="52"/>
      <c r="V815" s="52"/>
      <c r="W815" s="52"/>
      <c r="X815" s="52"/>
      <c r="Y815" s="52"/>
      <c r="Z815" s="52"/>
    </row>
    <row r="816" spans="1:26" ht="15.75" customHeight="1">
      <c r="A816" s="52"/>
      <c r="B816" s="52"/>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Z816" s="52"/>
    </row>
    <row r="817" spans="1:26" ht="15.75" customHeight="1">
      <c r="A817" s="52"/>
      <c r="B817" s="52"/>
      <c r="C817" s="52"/>
      <c r="D817" s="52"/>
      <c r="E817" s="52"/>
      <c r="F817" s="52"/>
      <c r="G817" s="52"/>
      <c r="H817" s="52"/>
      <c r="I817" s="52"/>
      <c r="J817" s="52"/>
      <c r="K817" s="52"/>
      <c r="L817" s="52"/>
      <c r="M817" s="52"/>
      <c r="N817" s="52"/>
      <c r="O817" s="52"/>
      <c r="P817" s="52"/>
      <c r="Q817" s="52"/>
      <c r="R817" s="52"/>
      <c r="S817" s="52"/>
      <c r="T817" s="52"/>
      <c r="U817" s="52"/>
      <c r="V817" s="52"/>
      <c r="W817" s="52"/>
      <c r="X817" s="52"/>
      <c r="Y817" s="52"/>
      <c r="Z817" s="52"/>
    </row>
    <row r="818" spans="1:26" ht="15.75" customHeight="1">
      <c r="A818" s="52"/>
      <c r="B818" s="52"/>
      <c r="C818" s="52"/>
      <c r="D818" s="52"/>
      <c r="E818" s="52"/>
      <c r="F818" s="52"/>
      <c r="G818" s="52"/>
      <c r="H818" s="52"/>
      <c r="I818" s="52"/>
      <c r="J818" s="52"/>
      <c r="K818" s="52"/>
      <c r="L818" s="52"/>
      <c r="M818" s="52"/>
      <c r="N818" s="52"/>
      <c r="O818" s="52"/>
      <c r="P818" s="52"/>
      <c r="Q818" s="52"/>
      <c r="R818" s="52"/>
      <c r="S818" s="52"/>
      <c r="T818" s="52"/>
      <c r="U818" s="52"/>
      <c r="V818" s="52"/>
      <c r="W818" s="52"/>
      <c r="X818" s="52"/>
      <c r="Y818" s="52"/>
      <c r="Z818" s="52"/>
    </row>
    <row r="819" spans="1:26" ht="15.75" customHeight="1">
      <c r="A819" s="52"/>
      <c r="B819" s="52"/>
      <c r="C819" s="52"/>
      <c r="D819" s="52"/>
      <c r="E819" s="52"/>
      <c r="F819" s="52"/>
      <c r="G819" s="52"/>
      <c r="H819" s="52"/>
      <c r="I819" s="52"/>
      <c r="J819" s="52"/>
      <c r="K819" s="52"/>
      <c r="L819" s="52"/>
      <c r="M819" s="52"/>
      <c r="N819" s="52"/>
      <c r="O819" s="52"/>
      <c r="P819" s="52"/>
      <c r="Q819" s="52"/>
      <c r="R819" s="52"/>
      <c r="S819" s="52"/>
      <c r="T819" s="52"/>
      <c r="U819" s="52"/>
      <c r="V819" s="52"/>
      <c r="W819" s="52"/>
      <c r="X819" s="52"/>
      <c r="Y819" s="52"/>
      <c r="Z819" s="52"/>
    </row>
    <row r="820" spans="1:26" ht="15.75" customHeight="1">
      <c r="A820" s="52"/>
      <c r="B820" s="52"/>
      <c r="C820" s="52"/>
      <c r="D820" s="52"/>
      <c r="E820" s="52"/>
      <c r="F820" s="52"/>
      <c r="G820" s="52"/>
      <c r="H820" s="52"/>
      <c r="I820" s="52"/>
      <c r="J820" s="52"/>
      <c r="K820" s="52"/>
      <c r="L820" s="52"/>
      <c r="M820" s="52"/>
      <c r="N820" s="52"/>
      <c r="O820" s="52"/>
      <c r="P820" s="52"/>
      <c r="Q820" s="52"/>
      <c r="R820" s="52"/>
      <c r="S820" s="52"/>
      <c r="T820" s="52"/>
      <c r="U820" s="52"/>
      <c r="V820" s="52"/>
      <c r="W820" s="52"/>
      <c r="X820" s="52"/>
      <c r="Y820" s="52"/>
      <c r="Z820" s="52"/>
    </row>
    <row r="821" spans="1:26" ht="15.75" customHeight="1">
      <c r="A821" s="52"/>
      <c r="B821" s="52"/>
      <c r="C821" s="52"/>
      <c r="D821" s="52"/>
      <c r="E821" s="52"/>
      <c r="F821" s="52"/>
      <c r="G821" s="52"/>
      <c r="H821" s="52"/>
      <c r="I821" s="52"/>
      <c r="J821" s="52"/>
      <c r="K821" s="52"/>
      <c r="L821" s="52"/>
      <c r="M821" s="52"/>
      <c r="N821" s="52"/>
      <c r="O821" s="52"/>
      <c r="P821" s="52"/>
      <c r="Q821" s="52"/>
      <c r="R821" s="52"/>
      <c r="S821" s="52"/>
      <c r="T821" s="52"/>
      <c r="U821" s="52"/>
      <c r="V821" s="52"/>
      <c r="W821" s="52"/>
      <c r="X821" s="52"/>
      <c r="Y821" s="52"/>
      <c r="Z821" s="52"/>
    </row>
    <row r="822" spans="1:26" ht="15.75" customHeight="1">
      <c r="A822" s="52"/>
      <c r="B822" s="52"/>
      <c r="C822" s="52"/>
      <c r="D822" s="52"/>
      <c r="E822" s="52"/>
      <c r="F822" s="52"/>
      <c r="G822" s="52"/>
      <c r="H822" s="52"/>
      <c r="I822" s="52"/>
      <c r="J822" s="52"/>
      <c r="K822" s="52"/>
      <c r="L822" s="52"/>
      <c r="M822" s="52"/>
      <c r="N822" s="52"/>
      <c r="O822" s="52"/>
      <c r="P822" s="52"/>
      <c r="Q822" s="52"/>
      <c r="R822" s="52"/>
      <c r="S822" s="52"/>
      <c r="T822" s="52"/>
      <c r="U822" s="52"/>
      <c r="V822" s="52"/>
      <c r="W822" s="52"/>
      <c r="X822" s="52"/>
      <c r="Y822" s="52"/>
      <c r="Z822" s="52"/>
    </row>
    <row r="823" spans="1:26" ht="15.75" customHeight="1">
      <c r="A823" s="52"/>
      <c r="B823" s="52"/>
      <c r="C823" s="52"/>
      <c r="D823" s="52"/>
      <c r="E823" s="52"/>
      <c r="F823" s="52"/>
      <c r="G823" s="52"/>
      <c r="H823" s="52"/>
      <c r="I823" s="52"/>
      <c r="J823" s="52"/>
      <c r="K823" s="52"/>
      <c r="L823" s="52"/>
      <c r="M823" s="52"/>
      <c r="N823" s="52"/>
      <c r="O823" s="52"/>
      <c r="P823" s="52"/>
      <c r="Q823" s="52"/>
      <c r="R823" s="52"/>
      <c r="S823" s="52"/>
      <c r="T823" s="52"/>
      <c r="U823" s="52"/>
      <c r="V823" s="52"/>
      <c r="W823" s="52"/>
      <c r="X823" s="52"/>
      <c r="Y823" s="52"/>
      <c r="Z823" s="52"/>
    </row>
    <row r="824" spans="1:26" ht="15.75" customHeight="1">
      <c r="A824" s="52"/>
      <c r="B824" s="52"/>
      <c r="C824" s="52"/>
      <c r="D824" s="52"/>
      <c r="E824" s="52"/>
      <c r="F824" s="52"/>
      <c r="G824" s="52"/>
      <c r="H824" s="52"/>
      <c r="I824" s="52"/>
      <c r="J824" s="52"/>
      <c r="K824" s="52"/>
      <c r="L824" s="52"/>
      <c r="M824" s="52"/>
      <c r="N824" s="52"/>
      <c r="O824" s="52"/>
      <c r="P824" s="52"/>
      <c r="Q824" s="52"/>
      <c r="R824" s="52"/>
      <c r="S824" s="52"/>
      <c r="T824" s="52"/>
      <c r="U824" s="52"/>
      <c r="V824" s="52"/>
      <c r="W824" s="52"/>
      <c r="X824" s="52"/>
      <c r="Y824" s="52"/>
      <c r="Z824" s="52"/>
    </row>
    <row r="825" spans="1:26" ht="15.75" customHeight="1">
      <c r="A825" s="52"/>
      <c r="B825" s="52"/>
      <c r="C825" s="52"/>
      <c r="D825" s="52"/>
      <c r="E825" s="52"/>
      <c r="F825" s="52"/>
      <c r="G825" s="52"/>
      <c r="H825" s="52"/>
      <c r="I825" s="52"/>
      <c r="J825" s="52"/>
      <c r="K825" s="52"/>
      <c r="L825" s="52"/>
      <c r="M825" s="52"/>
      <c r="N825" s="52"/>
      <c r="O825" s="52"/>
      <c r="P825" s="52"/>
      <c r="Q825" s="52"/>
      <c r="R825" s="52"/>
      <c r="S825" s="52"/>
      <c r="T825" s="52"/>
      <c r="U825" s="52"/>
      <c r="V825" s="52"/>
      <c r="W825" s="52"/>
      <c r="X825" s="52"/>
      <c r="Y825" s="52"/>
      <c r="Z825" s="52"/>
    </row>
    <row r="826" spans="1:26" ht="15.75" customHeight="1">
      <c r="A826" s="52"/>
      <c r="B826" s="52"/>
      <c r="C826" s="52"/>
      <c r="D826" s="52"/>
      <c r="E826" s="52"/>
      <c r="F826" s="52"/>
      <c r="G826" s="52"/>
      <c r="H826" s="52"/>
      <c r="I826" s="52"/>
      <c r="J826" s="52"/>
      <c r="K826" s="52"/>
      <c r="L826" s="52"/>
      <c r="M826" s="52"/>
      <c r="N826" s="52"/>
      <c r="O826" s="52"/>
      <c r="P826" s="52"/>
      <c r="Q826" s="52"/>
      <c r="R826" s="52"/>
      <c r="S826" s="52"/>
      <c r="T826" s="52"/>
      <c r="U826" s="52"/>
      <c r="V826" s="52"/>
      <c r="W826" s="52"/>
      <c r="X826" s="52"/>
      <c r="Y826" s="52"/>
      <c r="Z826" s="52"/>
    </row>
    <row r="827" spans="1:26" ht="15.75" customHeight="1">
      <c r="A827" s="52"/>
      <c r="B827" s="52"/>
      <c r="C827" s="52"/>
      <c r="D827" s="52"/>
      <c r="E827" s="52"/>
      <c r="F827" s="52"/>
      <c r="G827" s="52"/>
      <c r="H827" s="52"/>
      <c r="I827" s="52"/>
      <c r="J827" s="52"/>
      <c r="K827" s="52"/>
      <c r="L827" s="52"/>
      <c r="M827" s="52"/>
      <c r="N827" s="52"/>
      <c r="O827" s="52"/>
      <c r="P827" s="52"/>
      <c r="Q827" s="52"/>
      <c r="R827" s="52"/>
      <c r="S827" s="52"/>
      <c r="T827" s="52"/>
      <c r="U827" s="52"/>
      <c r="V827" s="52"/>
      <c r="W827" s="52"/>
      <c r="X827" s="52"/>
      <c r="Y827" s="52"/>
      <c r="Z827" s="52"/>
    </row>
    <row r="828" spans="1:26" ht="15.75" customHeight="1">
      <c r="A828" s="52"/>
      <c r="B828" s="52"/>
      <c r="C828" s="52"/>
      <c r="D828" s="52"/>
      <c r="E828" s="52"/>
      <c r="F828" s="52"/>
      <c r="G828" s="52"/>
      <c r="H828" s="52"/>
      <c r="I828" s="52"/>
      <c r="J828" s="52"/>
      <c r="K828" s="52"/>
      <c r="L828" s="52"/>
      <c r="M828" s="52"/>
      <c r="N828" s="52"/>
      <c r="O828" s="52"/>
      <c r="P828" s="52"/>
      <c r="Q828" s="52"/>
      <c r="R828" s="52"/>
      <c r="S828" s="52"/>
      <c r="T828" s="52"/>
      <c r="U828" s="52"/>
      <c r="V828" s="52"/>
      <c r="W828" s="52"/>
      <c r="X828" s="52"/>
      <c r="Y828" s="52"/>
      <c r="Z828" s="52"/>
    </row>
    <row r="829" spans="1:26" ht="15.75" customHeight="1">
      <c r="A829" s="52"/>
      <c r="B829" s="52"/>
      <c r="C829" s="52"/>
      <c r="D829" s="52"/>
      <c r="E829" s="52"/>
      <c r="F829" s="52"/>
      <c r="G829" s="52"/>
      <c r="H829" s="52"/>
      <c r="I829" s="52"/>
      <c r="J829" s="52"/>
      <c r="K829" s="52"/>
      <c r="L829" s="52"/>
      <c r="M829" s="52"/>
      <c r="N829" s="52"/>
      <c r="O829" s="52"/>
      <c r="P829" s="52"/>
      <c r="Q829" s="52"/>
      <c r="R829" s="52"/>
      <c r="S829" s="52"/>
      <c r="T829" s="52"/>
      <c r="U829" s="52"/>
      <c r="V829" s="52"/>
      <c r="W829" s="52"/>
      <c r="X829" s="52"/>
      <c r="Y829" s="52"/>
      <c r="Z829" s="52"/>
    </row>
    <row r="830" spans="1:26" ht="15.75" customHeight="1">
      <c r="A830" s="52"/>
      <c r="B830" s="52"/>
      <c r="C830" s="52"/>
      <c r="D830" s="52"/>
      <c r="E830" s="52"/>
      <c r="F830" s="52"/>
      <c r="G830" s="52"/>
      <c r="H830" s="52"/>
      <c r="I830" s="52"/>
      <c r="J830" s="52"/>
      <c r="K830" s="52"/>
      <c r="L830" s="52"/>
      <c r="M830" s="52"/>
      <c r="N830" s="52"/>
      <c r="O830" s="52"/>
      <c r="P830" s="52"/>
      <c r="Q830" s="52"/>
      <c r="R830" s="52"/>
      <c r="S830" s="52"/>
      <c r="T830" s="52"/>
      <c r="U830" s="52"/>
      <c r="V830" s="52"/>
      <c r="W830" s="52"/>
      <c r="X830" s="52"/>
      <c r="Y830" s="52"/>
      <c r="Z830" s="52"/>
    </row>
    <row r="831" spans="1:26" ht="15.75" customHeight="1">
      <c r="A831" s="52"/>
      <c r="B831" s="52"/>
      <c r="C831" s="52"/>
      <c r="D831" s="52"/>
      <c r="E831" s="52"/>
      <c r="F831" s="52"/>
      <c r="G831" s="52"/>
      <c r="H831" s="52"/>
      <c r="I831" s="52"/>
      <c r="J831" s="52"/>
      <c r="K831" s="52"/>
      <c r="L831" s="52"/>
      <c r="M831" s="52"/>
      <c r="N831" s="52"/>
      <c r="O831" s="52"/>
      <c r="P831" s="52"/>
      <c r="Q831" s="52"/>
      <c r="R831" s="52"/>
      <c r="S831" s="52"/>
      <c r="T831" s="52"/>
      <c r="U831" s="52"/>
      <c r="V831" s="52"/>
      <c r="W831" s="52"/>
      <c r="X831" s="52"/>
      <c r="Y831" s="52"/>
      <c r="Z831" s="52"/>
    </row>
    <row r="832" spans="1:26" ht="15.75" customHeight="1">
      <c r="A832" s="52"/>
      <c r="B832" s="52"/>
      <c r="C832" s="52"/>
      <c r="D832" s="52"/>
      <c r="E832" s="52"/>
      <c r="F832" s="52"/>
      <c r="G832" s="52"/>
      <c r="H832" s="52"/>
      <c r="I832" s="52"/>
      <c r="J832" s="52"/>
      <c r="K832" s="52"/>
      <c r="L832" s="52"/>
      <c r="M832" s="52"/>
      <c r="N832" s="52"/>
      <c r="O832" s="52"/>
      <c r="P832" s="52"/>
      <c r="Q832" s="52"/>
      <c r="R832" s="52"/>
      <c r="S832" s="52"/>
      <c r="T832" s="52"/>
      <c r="U832" s="52"/>
      <c r="V832" s="52"/>
      <c r="W832" s="52"/>
      <c r="X832" s="52"/>
      <c r="Y832" s="52"/>
      <c r="Z832" s="52"/>
    </row>
    <row r="833" spans="1:26" ht="15.75" customHeight="1">
      <c r="A833" s="52"/>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Z833" s="52"/>
    </row>
    <row r="834" spans="1:26" ht="15.75" customHeight="1">
      <c r="A834" s="52"/>
      <c r="B834" s="52"/>
      <c r="C834" s="52"/>
      <c r="D834" s="52"/>
      <c r="E834" s="52"/>
      <c r="F834" s="52"/>
      <c r="G834" s="52"/>
      <c r="H834" s="52"/>
      <c r="I834" s="52"/>
      <c r="J834" s="52"/>
      <c r="K834" s="52"/>
      <c r="L834" s="52"/>
      <c r="M834" s="52"/>
      <c r="N834" s="52"/>
      <c r="O834" s="52"/>
      <c r="P834" s="52"/>
      <c r="Q834" s="52"/>
      <c r="R834" s="52"/>
      <c r="S834" s="52"/>
      <c r="T834" s="52"/>
      <c r="U834" s="52"/>
      <c r="V834" s="52"/>
      <c r="W834" s="52"/>
      <c r="X834" s="52"/>
      <c r="Y834" s="52"/>
      <c r="Z834" s="52"/>
    </row>
    <row r="835" spans="1:26" ht="15.75" customHeight="1">
      <c r="A835" s="52"/>
      <c r="B835" s="52"/>
      <c r="C835" s="52"/>
      <c r="D835" s="52"/>
      <c r="E835" s="52"/>
      <c r="F835" s="52"/>
      <c r="G835" s="52"/>
      <c r="H835" s="52"/>
      <c r="I835" s="52"/>
      <c r="J835" s="52"/>
      <c r="K835" s="52"/>
      <c r="L835" s="52"/>
      <c r="M835" s="52"/>
      <c r="N835" s="52"/>
      <c r="O835" s="52"/>
      <c r="P835" s="52"/>
      <c r="Q835" s="52"/>
      <c r="R835" s="52"/>
      <c r="S835" s="52"/>
      <c r="T835" s="52"/>
      <c r="U835" s="52"/>
      <c r="V835" s="52"/>
      <c r="W835" s="52"/>
      <c r="X835" s="52"/>
      <c r="Y835" s="52"/>
      <c r="Z835" s="52"/>
    </row>
    <row r="836" spans="1:26" ht="15.75" customHeight="1">
      <c r="A836" s="52"/>
      <c r="B836" s="52"/>
      <c r="C836" s="52"/>
      <c r="D836" s="52"/>
      <c r="E836" s="52"/>
      <c r="F836" s="52"/>
      <c r="G836" s="52"/>
      <c r="H836" s="52"/>
      <c r="I836" s="52"/>
      <c r="J836" s="52"/>
      <c r="K836" s="52"/>
      <c r="L836" s="52"/>
      <c r="M836" s="52"/>
      <c r="N836" s="52"/>
      <c r="O836" s="52"/>
      <c r="P836" s="52"/>
      <c r="Q836" s="52"/>
      <c r="R836" s="52"/>
      <c r="S836" s="52"/>
      <c r="T836" s="52"/>
      <c r="U836" s="52"/>
      <c r="V836" s="52"/>
      <c r="W836" s="52"/>
      <c r="X836" s="52"/>
      <c r="Y836" s="52"/>
      <c r="Z836" s="52"/>
    </row>
    <row r="837" spans="1:26" ht="15.75" customHeight="1">
      <c r="A837" s="52"/>
      <c r="B837" s="52"/>
      <c r="C837" s="52"/>
      <c r="D837" s="52"/>
      <c r="E837" s="52"/>
      <c r="F837" s="52"/>
      <c r="G837" s="52"/>
      <c r="H837" s="52"/>
      <c r="I837" s="52"/>
      <c r="J837" s="52"/>
      <c r="K837" s="52"/>
      <c r="L837" s="52"/>
      <c r="M837" s="52"/>
      <c r="N837" s="52"/>
      <c r="O837" s="52"/>
      <c r="P837" s="52"/>
      <c r="Q837" s="52"/>
      <c r="R837" s="52"/>
      <c r="S837" s="52"/>
      <c r="T837" s="52"/>
      <c r="U837" s="52"/>
      <c r="V837" s="52"/>
      <c r="W837" s="52"/>
      <c r="X837" s="52"/>
      <c r="Y837" s="52"/>
      <c r="Z837" s="52"/>
    </row>
    <row r="838" spans="1:26" ht="15.75" customHeight="1">
      <c r="A838" s="52"/>
      <c r="B838" s="52"/>
      <c r="C838" s="52"/>
      <c r="D838" s="52"/>
      <c r="E838" s="52"/>
      <c r="F838" s="52"/>
      <c r="G838" s="52"/>
      <c r="H838" s="52"/>
      <c r="I838" s="52"/>
      <c r="J838" s="52"/>
      <c r="K838" s="52"/>
      <c r="L838" s="52"/>
      <c r="M838" s="52"/>
      <c r="N838" s="52"/>
      <c r="O838" s="52"/>
      <c r="P838" s="52"/>
      <c r="Q838" s="52"/>
      <c r="R838" s="52"/>
      <c r="S838" s="52"/>
      <c r="T838" s="52"/>
      <c r="U838" s="52"/>
      <c r="V838" s="52"/>
      <c r="W838" s="52"/>
      <c r="X838" s="52"/>
      <c r="Y838" s="52"/>
      <c r="Z838" s="52"/>
    </row>
    <row r="839" spans="1:26" ht="15.75" customHeight="1">
      <c r="A839" s="52"/>
      <c r="B839" s="52"/>
      <c r="C839" s="52"/>
      <c r="D839" s="52"/>
      <c r="E839" s="52"/>
      <c r="F839" s="52"/>
      <c r="G839" s="52"/>
      <c r="H839" s="52"/>
      <c r="I839" s="52"/>
      <c r="J839" s="52"/>
      <c r="K839" s="52"/>
      <c r="L839" s="52"/>
      <c r="M839" s="52"/>
      <c r="N839" s="52"/>
      <c r="O839" s="52"/>
      <c r="P839" s="52"/>
      <c r="Q839" s="52"/>
      <c r="R839" s="52"/>
      <c r="S839" s="52"/>
      <c r="T839" s="52"/>
      <c r="U839" s="52"/>
      <c r="V839" s="52"/>
      <c r="W839" s="52"/>
      <c r="X839" s="52"/>
      <c r="Y839" s="52"/>
      <c r="Z839" s="52"/>
    </row>
    <row r="840" spans="1:26" ht="15.75" customHeight="1">
      <c r="A840" s="52"/>
      <c r="B840" s="52"/>
      <c r="C840" s="52"/>
      <c r="D840" s="52"/>
      <c r="E840" s="52"/>
      <c r="F840" s="52"/>
      <c r="G840" s="52"/>
      <c r="H840" s="52"/>
      <c r="I840" s="52"/>
      <c r="J840" s="52"/>
      <c r="K840" s="52"/>
      <c r="L840" s="52"/>
      <c r="M840" s="52"/>
      <c r="N840" s="52"/>
      <c r="O840" s="52"/>
      <c r="P840" s="52"/>
      <c r="Q840" s="52"/>
      <c r="R840" s="52"/>
      <c r="S840" s="52"/>
      <c r="T840" s="52"/>
      <c r="U840" s="52"/>
      <c r="V840" s="52"/>
      <c r="W840" s="52"/>
      <c r="X840" s="52"/>
      <c r="Y840" s="52"/>
      <c r="Z840" s="52"/>
    </row>
    <row r="841" spans="1:26" ht="15.75" customHeight="1">
      <c r="A841" s="52"/>
      <c r="B841" s="52"/>
      <c r="C841" s="52"/>
      <c r="D841" s="52"/>
      <c r="E841" s="52"/>
      <c r="F841" s="52"/>
      <c r="G841" s="52"/>
      <c r="H841" s="52"/>
      <c r="I841" s="52"/>
      <c r="J841" s="52"/>
      <c r="K841" s="52"/>
      <c r="L841" s="52"/>
      <c r="M841" s="52"/>
      <c r="N841" s="52"/>
      <c r="O841" s="52"/>
      <c r="P841" s="52"/>
      <c r="Q841" s="52"/>
      <c r="R841" s="52"/>
      <c r="S841" s="52"/>
      <c r="T841" s="52"/>
      <c r="U841" s="52"/>
      <c r="V841" s="52"/>
      <c r="W841" s="52"/>
      <c r="X841" s="52"/>
      <c r="Y841" s="52"/>
      <c r="Z841" s="52"/>
    </row>
    <row r="842" spans="1:26" ht="15.75" customHeight="1">
      <c r="A842" s="52"/>
      <c r="B842" s="52"/>
      <c r="C842" s="52"/>
      <c r="D842" s="52"/>
      <c r="E842" s="52"/>
      <c r="F842" s="52"/>
      <c r="G842" s="52"/>
      <c r="H842" s="52"/>
      <c r="I842" s="52"/>
      <c r="J842" s="52"/>
      <c r="K842" s="52"/>
      <c r="L842" s="52"/>
      <c r="M842" s="52"/>
      <c r="N842" s="52"/>
      <c r="O842" s="52"/>
      <c r="P842" s="52"/>
      <c r="Q842" s="52"/>
      <c r="R842" s="52"/>
      <c r="S842" s="52"/>
      <c r="T842" s="52"/>
      <c r="U842" s="52"/>
      <c r="V842" s="52"/>
      <c r="W842" s="52"/>
      <c r="X842" s="52"/>
      <c r="Y842" s="52"/>
      <c r="Z842" s="52"/>
    </row>
    <row r="843" spans="1:26" ht="15.75" customHeight="1">
      <c r="A843" s="52"/>
      <c r="B843" s="52"/>
      <c r="C843" s="52"/>
      <c r="D843" s="52"/>
      <c r="E843" s="52"/>
      <c r="F843" s="52"/>
      <c r="G843" s="52"/>
      <c r="H843" s="52"/>
      <c r="I843" s="52"/>
      <c r="J843" s="52"/>
      <c r="K843" s="52"/>
      <c r="L843" s="52"/>
      <c r="M843" s="52"/>
      <c r="N843" s="52"/>
      <c r="O843" s="52"/>
      <c r="P843" s="52"/>
      <c r="Q843" s="52"/>
      <c r="R843" s="52"/>
      <c r="S843" s="52"/>
      <c r="T843" s="52"/>
      <c r="U843" s="52"/>
      <c r="V843" s="52"/>
      <c r="W843" s="52"/>
      <c r="X843" s="52"/>
      <c r="Y843" s="52"/>
      <c r="Z843" s="52"/>
    </row>
    <row r="844" spans="1:26" ht="15.75" customHeight="1">
      <c r="A844" s="52"/>
      <c r="B844" s="52"/>
      <c r="C844" s="52"/>
      <c r="D844" s="52"/>
      <c r="E844" s="52"/>
      <c r="F844" s="52"/>
      <c r="G844" s="52"/>
      <c r="H844" s="52"/>
      <c r="I844" s="52"/>
      <c r="J844" s="52"/>
      <c r="K844" s="52"/>
      <c r="L844" s="52"/>
      <c r="M844" s="52"/>
      <c r="N844" s="52"/>
      <c r="O844" s="52"/>
      <c r="P844" s="52"/>
      <c r="Q844" s="52"/>
      <c r="R844" s="52"/>
      <c r="S844" s="52"/>
      <c r="T844" s="52"/>
      <c r="U844" s="52"/>
      <c r="V844" s="52"/>
      <c r="W844" s="52"/>
      <c r="X844" s="52"/>
      <c r="Y844" s="52"/>
      <c r="Z844" s="52"/>
    </row>
    <row r="845" spans="1:26" ht="15.75" customHeight="1">
      <c r="A845" s="52"/>
      <c r="B845" s="52"/>
      <c r="C845" s="52"/>
      <c r="D845" s="52"/>
      <c r="E845" s="52"/>
      <c r="F845" s="52"/>
      <c r="G845" s="52"/>
      <c r="H845" s="52"/>
      <c r="I845" s="52"/>
      <c r="J845" s="52"/>
      <c r="K845" s="52"/>
      <c r="L845" s="52"/>
      <c r="M845" s="52"/>
      <c r="N845" s="52"/>
      <c r="O845" s="52"/>
      <c r="P845" s="52"/>
      <c r="Q845" s="52"/>
      <c r="R845" s="52"/>
      <c r="S845" s="52"/>
      <c r="T845" s="52"/>
      <c r="U845" s="52"/>
      <c r="V845" s="52"/>
      <c r="W845" s="52"/>
      <c r="X845" s="52"/>
      <c r="Y845" s="52"/>
      <c r="Z845" s="52"/>
    </row>
    <row r="846" spans="1:26" ht="15.75" customHeight="1">
      <c r="A846" s="52"/>
      <c r="B846" s="52"/>
      <c r="C846" s="52"/>
      <c r="D846" s="52"/>
      <c r="E846" s="52"/>
      <c r="F846" s="52"/>
      <c r="G846" s="52"/>
      <c r="H846" s="52"/>
      <c r="I846" s="52"/>
      <c r="J846" s="52"/>
      <c r="K846" s="52"/>
      <c r="L846" s="52"/>
      <c r="M846" s="52"/>
      <c r="N846" s="52"/>
      <c r="O846" s="52"/>
      <c r="P846" s="52"/>
      <c r="Q846" s="52"/>
      <c r="R846" s="52"/>
      <c r="S846" s="52"/>
      <c r="T846" s="52"/>
      <c r="U846" s="52"/>
      <c r="V846" s="52"/>
      <c r="W846" s="52"/>
      <c r="X846" s="52"/>
      <c r="Y846" s="52"/>
      <c r="Z846" s="52"/>
    </row>
    <row r="847" spans="1:26" ht="15.75" customHeight="1">
      <c r="A847" s="52"/>
      <c r="B847" s="52"/>
      <c r="C847" s="52"/>
      <c r="D847" s="52"/>
      <c r="E847" s="52"/>
      <c r="F847" s="52"/>
      <c r="G847" s="52"/>
      <c r="H847" s="52"/>
      <c r="I847" s="52"/>
      <c r="J847" s="52"/>
      <c r="K847" s="52"/>
      <c r="L847" s="52"/>
      <c r="M847" s="52"/>
      <c r="N847" s="52"/>
      <c r="O847" s="52"/>
      <c r="P847" s="52"/>
      <c r="Q847" s="52"/>
      <c r="R847" s="52"/>
      <c r="S847" s="52"/>
      <c r="T847" s="52"/>
      <c r="U847" s="52"/>
      <c r="V847" s="52"/>
      <c r="W847" s="52"/>
      <c r="X847" s="52"/>
      <c r="Y847" s="52"/>
      <c r="Z847" s="52"/>
    </row>
    <row r="848" spans="1:26" ht="15.75" customHeight="1">
      <c r="A848" s="52"/>
      <c r="B848" s="52"/>
      <c r="C848" s="52"/>
      <c r="D848" s="52"/>
      <c r="E848" s="52"/>
      <c r="F848" s="52"/>
      <c r="G848" s="52"/>
      <c r="H848" s="52"/>
      <c r="I848" s="52"/>
      <c r="J848" s="52"/>
      <c r="K848" s="52"/>
      <c r="L848" s="52"/>
      <c r="M848" s="52"/>
      <c r="N848" s="52"/>
      <c r="O848" s="52"/>
      <c r="P848" s="52"/>
      <c r="Q848" s="52"/>
      <c r="R848" s="52"/>
      <c r="S848" s="52"/>
      <c r="T848" s="52"/>
      <c r="U848" s="52"/>
      <c r="V848" s="52"/>
      <c r="W848" s="52"/>
      <c r="X848" s="52"/>
      <c r="Y848" s="52"/>
      <c r="Z848" s="52"/>
    </row>
    <row r="849" spans="1:26" ht="15.75" customHeight="1">
      <c r="A849" s="52"/>
      <c r="B849" s="52"/>
      <c r="C849" s="52"/>
      <c r="D849" s="52"/>
      <c r="E849" s="52"/>
      <c r="F849" s="52"/>
      <c r="G849" s="52"/>
      <c r="H849" s="52"/>
      <c r="I849" s="52"/>
      <c r="J849" s="52"/>
      <c r="K849" s="52"/>
      <c r="L849" s="52"/>
      <c r="M849" s="52"/>
      <c r="N849" s="52"/>
      <c r="O849" s="52"/>
      <c r="P849" s="52"/>
      <c r="Q849" s="52"/>
      <c r="R849" s="52"/>
      <c r="S849" s="52"/>
      <c r="T849" s="52"/>
      <c r="U849" s="52"/>
      <c r="V849" s="52"/>
      <c r="W849" s="52"/>
      <c r="X849" s="52"/>
      <c r="Y849" s="52"/>
      <c r="Z849" s="52"/>
    </row>
    <row r="850" spans="1:26" ht="15.75" customHeight="1">
      <c r="A850" s="52"/>
      <c r="B850" s="52"/>
      <c r="C850" s="52"/>
      <c r="D850" s="52"/>
      <c r="E850" s="52"/>
      <c r="F850" s="52"/>
      <c r="G850" s="52"/>
      <c r="H850" s="52"/>
      <c r="I850" s="52"/>
      <c r="J850" s="52"/>
      <c r="K850" s="52"/>
      <c r="L850" s="52"/>
      <c r="M850" s="52"/>
      <c r="N850" s="52"/>
      <c r="O850" s="52"/>
      <c r="P850" s="52"/>
      <c r="Q850" s="52"/>
      <c r="R850" s="52"/>
      <c r="S850" s="52"/>
      <c r="T850" s="52"/>
      <c r="U850" s="52"/>
      <c r="V850" s="52"/>
      <c r="W850" s="52"/>
      <c r="X850" s="52"/>
      <c r="Y850" s="52"/>
      <c r="Z850" s="52"/>
    </row>
    <row r="851" spans="1:26" ht="15.75" customHeight="1">
      <c r="A851" s="52"/>
      <c r="B851" s="52"/>
      <c r="C851" s="52"/>
      <c r="D851" s="52"/>
      <c r="E851" s="52"/>
      <c r="F851" s="52"/>
      <c r="G851" s="52"/>
      <c r="H851" s="52"/>
      <c r="I851" s="52"/>
      <c r="J851" s="52"/>
      <c r="K851" s="52"/>
      <c r="L851" s="52"/>
      <c r="M851" s="52"/>
      <c r="N851" s="52"/>
      <c r="O851" s="52"/>
      <c r="P851" s="52"/>
      <c r="Q851" s="52"/>
      <c r="R851" s="52"/>
      <c r="S851" s="52"/>
      <c r="T851" s="52"/>
      <c r="U851" s="52"/>
      <c r="V851" s="52"/>
      <c r="W851" s="52"/>
      <c r="X851" s="52"/>
      <c r="Y851" s="52"/>
      <c r="Z851" s="52"/>
    </row>
    <row r="852" spans="1:26" ht="15.75" customHeight="1">
      <c r="A852" s="52"/>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Z852" s="52"/>
    </row>
    <row r="853" spans="1:26" ht="15.75" customHeight="1">
      <c r="A853" s="52"/>
      <c r="B853" s="52"/>
      <c r="C853" s="52"/>
      <c r="D853" s="52"/>
      <c r="E853" s="52"/>
      <c r="F853" s="52"/>
      <c r="G853" s="52"/>
      <c r="H853" s="52"/>
      <c r="I853" s="52"/>
      <c r="J853" s="52"/>
      <c r="K853" s="52"/>
      <c r="L853" s="52"/>
      <c r="M853" s="52"/>
      <c r="N853" s="52"/>
      <c r="O853" s="52"/>
      <c r="P853" s="52"/>
      <c r="Q853" s="52"/>
      <c r="R853" s="52"/>
      <c r="S853" s="52"/>
      <c r="T853" s="52"/>
      <c r="U853" s="52"/>
      <c r="V853" s="52"/>
      <c r="W853" s="52"/>
      <c r="X853" s="52"/>
      <c r="Y853" s="52"/>
      <c r="Z853" s="52"/>
    </row>
    <row r="854" spans="1:26" ht="15.75" customHeight="1">
      <c r="A854" s="52"/>
      <c r="B854" s="52"/>
      <c r="C854" s="52"/>
      <c r="D854" s="52"/>
      <c r="E854" s="52"/>
      <c r="F854" s="52"/>
      <c r="G854" s="52"/>
      <c r="H854" s="52"/>
      <c r="I854" s="52"/>
      <c r="J854" s="52"/>
      <c r="K854" s="52"/>
      <c r="L854" s="52"/>
      <c r="M854" s="52"/>
      <c r="N854" s="52"/>
      <c r="O854" s="52"/>
      <c r="P854" s="52"/>
      <c r="Q854" s="52"/>
      <c r="R854" s="52"/>
      <c r="S854" s="52"/>
      <c r="T854" s="52"/>
      <c r="U854" s="52"/>
      <c r="V854" s="52"/>
      <c r="W854" s="52"/>
      <c r="X854" s="52"/>
      <c r="Y854" s="52"/>
      <c r="Z854" s="52"/>
    </row>
    <row r="855" spans="1:26" ht="15.75" customHeight="1">
      <c r="A855" s="52"/>
      <c r="B855" s="52"/>
      <c r="C855" s="52"/>
      <c r="D855" s="52"/>
      <c r="E855" s="52"/>
      <c r="F855" s="52"/>
      <c r="G855" s="52"/>
      <c r="H855" s="52"/>
      <c r="I855" s="52"/>
      <c r="J855" s="52"/>
      <c r="K855" s="52"/>
      <c r="L855" s="52"/>
      <c r="M855" s="52"/>
      <c r="N855" s="52"/>
      <c r="O855" s="52"/>
      <c r="P855" s="52"/>
      <c r="Q855" s="52"/>
      <c r="R855" s="52"/>
      <c r="S855" s="52"/>
      <c r="T855" s="52"/>
      <c r="U855" s="52"/>
      <c r="V855" s="52"/>
      <c r="W855" s="52"/>
      <c r="X855" s="52"/>
      <c r="Y855" s="52"/>
      <c r="Z855" s="52"/>
    </row>
    <row r="856" spans="1:26" ht="15.75" customHeight="1">
      <c r="A856" s="52"/>
      <c r="B856" s="52"/>
      <c r="C856" s="52"/>
      <c r="D856" s="52"/>
      <c r="E856" s="52"/>
      <c r="F856" s="52"/>
      <c r="G856" s="52"/>
      <c r="H856" s="52"/>
      <c r="I856" s="52"/>
      <c r="J856" s="52"/>
      <c r="K856" s="52"/>
      <c r="L856" s="52"/>
      <c r="M856" s="52"/>
      <c r="N856" s="52"/>
      <c r="O856" s="52"/>
      <c r="P856" s="52"/>
      <c r="Q856" s="52"/>
      <c r="R856" s="52"/>
      <c r="S856" s="52"/>
      <c r="T856" s="52"/>
      <c r="U856" s="52"/>
      <c r="V856" s="52"/>
      <c r="W856" s="52"/>
      <c r="X856" s="52"/>
      <c r="Y856" s="52"/>
      <c r="Z856" s="52"/>
    </row>
    <row r="857" spans="1:26" ht="15.75" customHeight="1">
      <c r="A857" s="52"/>
      <c r="B857" s="52"/>
      <c r="C857" s="52"/>
      <c r="D857" s="52"/>
      <c r="E857" s="52"/>
      <c r="F857" s="52"/>
      <c r="G857" s="52"/>
      <c r="H857" s="52"/>
      <c r="I857" s="52"/>
      <c r="J857" s="52"/>
      <c r="K857" s="52"/>
      <c r="L857" s="52"/>
      <c r="M857" s="52"/>
      <c r="N857" s="52"/>
      <c r="O857" s="52"/>
      <c r="P857" s="52"/>
      <c r="Q857" s="52"/>
      <c r="R857" s="52"/>
      <c r="S857" s="52"/>
      <c r="T857" s="52"/>
      <c r="U857" s="52"/>
      <c r="V857" s="52"/>
      <c r="W857" s="52"/>
      <c r="X857" s="52"/>
      <c r="Y857" s="52"/>
      <c r="Z857" s="52"/>
    </row>
    <row r="858" spans="1:26" ht="15.75" customHeight="1">
      <c r="A858" s="52"/>
      <c r="B858" s="52"/>
      <c r="C858" s="52"/>
      <c r="D858" s="52"/>
      <c r="E858" s="52"/>
      <c r="F858" s="52"/>
      <c r="G858" s="52"/>
      <c r="H858" s="52"/>
      <c r="I858" s="52"/>
      <c r="J858" s="52"/>
      <c r="K858" s="52"/>
      <c r="L858" s="52"/>
      <c r="M858" s="52"/>
      <c r="N858" s="52"/>
      <c r="O858" s="52"/>
      <c r="P858" s="52"/>
      <c r="Q858" s="52"/>
      <c r="R858" s="52"/>
      <c r="S858" s="52"/>
      <c r="T858" s="52"/>
      <c r="U858" s="52"/>
      <c r="V858" s="52"/>
      <c r="W858" s="52"/>
      <c r="X858" s="52"/>
      <c r="Y858" s="52"/>
      <c r="Z858" s="52"/>
    </row>
    <row r="859" spans="1:26" ht="15.75" customHeight="1">
      <c r="A859" s="52"/>
      <c r="B859" s="52"/>
      <c r="C859" s="52"/>
      <c r="D859" s="52"/>
      <c r="E859" s="52"/>
      <c r="F859" s="52"/>
      <c r="G859" s="52"/>
      <c r="H859" s="52"/>
      <c r="I859" s="52"/>
      <c r="J859" s="52"/>
      <c r="K859" s="52"/>
      <c r="L859" s="52"/>
      <c r="M859" s="52"/>
      <c r="N859" s="52"/>
      <c r="O859" s="52"/>
      <c r="P859" s="52"/>
      <c r="Q859" s="52"/>
      <c r="R859" s="52"/>
      <c r="S859" s="52"/>
      <c r="T859" s="52"/>
      <c r="U859" s="52"/>
      <c r="V859" s="52"/>
      <c r="W859" s="52"/>
      <c r="X859" s="52"/>
      <c r="Y859" s="52"/>
      <c r="Z859" s="52"/>
    </row>
    <row r="860" spans="1:26" ht="15.75" customHeight="1">
      <c r="A860" s="52"/>
      <c r="B860" s="52"/>
      <c r="C860" s="52"/>
      <c r="D860" s="52"/>
      <c r="E860" s="52"/>
      <c r="F860" s="52"/>
      <c r="G860" s="52"/>
      <c r="H860" s="52"/>
      <c r="I860" s="52"/>
      <c r="J860" s="52"/>
      <c r="K860" s="52"/>
      <c r="L860" s="52"/>
      <c r="M860" s="52"/>
      <c r="N860" s="52"/>
      <c r="O860" s="52"/>
      <c r="P860" s="52"/>
      <c r="Q860" s="52"/>
      <c r="R860" s="52"/>
      <c r="S860" s="52"/>
      <c r="T860" s="52"/>
      <c r="U860" s="52"/>
      <c r="V860" s="52"/>
      <c r="W860" s="52"/>
      <c r="X860" s="52"/>
      <c r="Y860" s="52"/>
      <c r="Z860" s="52"/>
    </row>
    <row r="861" spans="1:26" ht="15.75" customHeight="1">
      <c r="A861" s="52"/>
      <c r="B861" s="52"/>
      <c r="C861" s="52"/>
      <c r="D861" s="52"/>
      <c r="E861" s="52"/>
      <c r="F861" s="52"/>
      <c r="G861" s="52"/>
      <c r="H861" s="52"/>
      <c r="I861" s="52"/>
      <c r="J861" s="52"/>
      <c r="K861" s="52"/>
      <c r="L861" s="52"/>
      <c r="M861" s="52"/>
      <c r="N861" s="52"/>
      <c r="O861" s="52"/>
      <c r="P861" s="52"/>
      <c r="Q861" s="52"/>
      <c r="R861" s="52"/>
      <c r="S861" s="52"/>
      <c r="T861" s="52"/>
      <c r="U861" s="52"/>
      <c r="V861" s="52"/>
      <c r="W861" s="52"/>
      <c r="X861" s="52"/>
      <c r="Y861" s="52"/>
      <c r="Z861" s="52"/>
    </row>
    <row r="862" spans="1:26" ht="15.75" customHeight="1">
      <c r="A862" s="52"/>
      <c r="B862" s="52"/>
      <c r="C862" s="52"/>
      <c r="D862" s="52"/>
      <c r="E862" s="52"/>
      <c r="F862" s="52"/>
      <c r="G862" s="52"/>
      <c r="H862" s="52"/>
      <c r="I862" s="52"/>
      <c r="J862" s="52"/>
      <c r="K862" s="52"/>
      <c r="L862" s="52"/>
      <c r="M862" s="52"/>
      <c r="N862" s="52"/>
      <c r="O862" s="52"/>
      <c r="P862" s="52"/>
      <c r="Q862" s="52"/>
      <c r="R862" s="52"/>
      <c r="S862" s="52"/>
      <c r="T862" s="52"/>
      <c r="U862" s="52"/>
      <c r="V862" s="52"/>
      <c r="W862" s="52"/>
      <c r="X862" s="52"/>
      <c r="Y862" s="52"/>
      <c r="Z862" s="52"/>
    </row>
    <row r="863" spans="1:26" ht="15.75" customHeight="1">
      <c r="A863" s="52"/>
      <c r="B863" s="52"/>
      <c r="C863" s="52"/>
      <c r="D863" s="52"/>
      <c r="E863" s="52"/>
      <c r="F863" s="52"/>
      <c r="G863" s="52"/>
      <c r="H863" s="52"/>
      <c r="I863" s="52"/>
      <c r="J863" s="52"/>
      <c r="K863" s="52"/>
      <c r="L863" s="52"/>
      <c r="M863" s="52"/>
      <c r="N863" s="52"/>
      <c r="O863" s="52"/>
      <c r="P863" s="52"/>
      <c r="Q863" s="52"/>
      <c r="R863" s="52"/>
      <c r="S863" s="52"/>
      <c r="T863" s="52"/>
      <c r="U863" s="52"/>
      <c r="V863" s="52"/>
      <c r="W863" s="52"/>
      <c r="X863" s="52"/>
      <c r="Y863" s="52"/>
      <c r="Z863" s="52"/>
    </row>
    <row r="864" spans="1:26" ht="15.75" customHeight="1">
      <c r="A864" s="52"/>
      <c r="B864" s="52"/>
      <c r="C864" s="52"/>
      <c r="D864" s="52"/>
      <c r="E864" s="52"/>
      <c r="F864" s="52"/>
      <c r="G864" s="52"/>
      <c r="H864" s="52"/>
      <c r="I864" s="52"/>
      <c r="J864" s="52"/>
      <c r="K864" s="52"/>
      <c r="L864" s="52"/>
      <c r="M864" s="52"/>
      <c r="N864" s="52"/>
      <c r="O864" s="52"/>
      <c r="P864" s="52"/>
      <c r="Q864" s="52"/>
      <c r="R864" s="52"/>
      <c r="S864" s="52"/>
      <c r="T864" s="52"/>
      <c r="U864" s="52"/>
      <c r="V864" s="52"/>
      <c r="W864" s="52"/>
      <c r="X864" s="52"/>
      <c r="Y864" s="52"/>
      <c r="Z864" s="52"/>
    </row>
    <row r="865" spans="1:26" ht="15.75" customHeight="1">
      <c r="A865" s="52"/>
      <c r="B865" s="52"/>
      <c r="C865" s="52"/>
      <c r="D865" s="52"/>
      <c r="E865" s="52"/>
      <c r="F865" s="52"/>
      <c r="G865" s="52"/>
      <c r="H865" s="52"/>
      <c r="I865" s="52"/>
      <c r="J865" s="52"/>
      <c r="K865" s="52"/>
      <c r="L865" s="52"/>
      <c r="M865" s="52"/>
      <c r="N865" s="52"/>
      <c r="O865" s="52"/>
      <c r="P865" s="52"/>
      <c r="Q865" s="52"/>
      <c r="R865" s="52"/>
      <c r="S865" s="52"/>
      <c r="T865" s="52"/>
      <c r="U865" s="52"/>
      <c r="V865" s="52"/>
      <c r="W865" s="52"/>
      <c r="X865" s="52"/>
      <c r="Y865" s="52"/>
      <c r="Z865" s="52"/>
    </row>
    <row r="866" spans="1:26" ht="15.75" customHeight="1">
      <c r="A866" s="52"/>
      <c r="B866" s="52"/>
      <c r="C866" s="52"/>
      <c r="D866" s="52"/>
      <c r="E866" s="52"/>
      <c r="F866" s="52"/>
      <c r="G866" s="52"/>
      <c r="H866" s="52"/>
      <c r="I866" s="52"/>
      <c r="J866" s="52"/>
      <c r="K866" s="52"/>
      <c r="L866" s="52"/>
      <c r="M866" s="52"/>
      <c r="N866" s="52"/>
      <c r="O866" s="52"/>
      <c r="P866" s="52"/>
      <c r="Q866" s="52"/>
      <c r="R866" s="52"/>
      <c r="S866" s="52"/>
      <c r="T866" s="52"/>
      <c r="U866" s="52"/>
      <c r="V866" s="52"/>
      <c r="W866" s="52"/>
      <c r="X866" s="52"/>
      <c r="Y866" s="52"/>
      <c r="Z866" s="52"/>
    </row>
    <row r="867" spans="1:26" ht="15.75" customHeight="1">
      <c r="A867" s="52"/>
      <c r="B867" s="52"/>
      <c r="C867" s="52"/>
      <c r="D867" s="52"/>
      <c r="E867" s="52"/>
      <c r="F867" s="52"/>
      <c r="G867" s="52"/>
      <c r="H867" s="52"/>
      <c r="I867" s="52"/>
      <c r="J867" s="52"/>
      <c r="K867" s="52"/>
      <c r="L867" s="52"/>
      <c r="M867" s="52"/>
      <c r="N867" s="52"/>
      <c r="O867" s="52"/>
      <c r="P867" s="52"/>
      <c r="Q867" s="52"/>
      <c r="R867" s="52"/>
      <c r="S867" s="52"/>
      <c r="T867" s="52"/>
      <c r="U867" s="52"/>
      <c r="V867" s="52"/>
      <c r="W867" s="52"/>
      <c r="X867" s="52"/>
      <c r="Y867" s="52"/>
      <c r="Z867" s="52"/>
    </row>
    <row r="868" spans="1:26" ht="15.75" customHeight="1">
      <c r="A868" s="52"/>
      <c r="B868" s="52"/>
      <c r="C868" s="52"/>
      <c r="D868" s="52"/>
      <c r="E868" s="52"/>
      <c r="F868" s="52"/>
      <c r="G868" s="52"/>
      <c r="H868" s="52"/>
      <c r="I868" s="52"/>
      <c r="J868" s="52"/>
      <c r="K868" s="52"/>
      <c r="L868" s="52"/>
      <c r="M868" s="52"/>
      <c r="N868" s="52"/>
      <c r="O868" s="52"/>
      <c r="P868" s="52"/>
      <c r="Q868" s="52"/>
      <c r="R868" s="52"/>
      <c r="S868" s="52"/>
      <c r="T868" s="52"/>
      <c r="U868" s="52"/>
      <c r="V868" s="52"/>
      <c r="W868" s="52"/>
      <c r="X868" s="52"/>
      <c r="Y868" s="52"/>
      <c r="Z868" s="52"/>
    </row>
    <row r="869" spans="1:26" ht="15.75" customHeight="1">
      <c r="A869" s="52"/>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Z869" s="52"/>
    </row>
    <row r="870" spans="1:26" ht="15.75" customHeight="1">
      <c r="A870" s="52"/>
      <c r="B870" s="52"/>
      <c r="C870" s="52"/>
      <c r="D870" s="52"/>
      <c r="E870" s="52"/>
      <c r="F870" s="52"/>
      <c r="G870" s="52"/>
      <c r="H870" s="52"/>
      <c r="I870" s="52"/>
      <c r="J870" s="52"/>
      <c r="K870" s="52"/>
      <c r="L870" s="52"/>
      <c r="M870" s="52"/>
      <c r="N870" s="52"/>
      <c r="O870" s="52"/>
      <c r="P870" s="52"/>
      <c r="Q870" s="52"/>
      <c r="R870" s="52"/>
      <c r="S870" s="52"/>
      <c r="T870" s="52"/>
      <c r="U870" s="52"/>
      <c r="V870" s="52"/>
      <c r="W870" s="52"/>
      <c r="X870" s="52"/>
      <c r="Y870" s="52"/>
      <c r="Z870" s="52"/>
    </row>
    <row r="871" spans="1:26" ht="15.75" customHeight="1">
      <c r="A871" s="52"/>
      <c r="B871" s="52"/>
      <c r="C871" s="52"/>
      <c r="D871" s="52"/>
      <c r="E871" s="52"/>
      <c r="F871" s="52"/>
      <c r="G871" s="52"/>
      <c r="H871" s="52"/>
      <c r="I871" s="52"/>
      <c r="J871" s="52"/>
      <c r="K871" s="52"/>
      <c r="L871" s="52"/>
      <c r="M871" s="52"/>
      <c r="N871" s="52"/>
      <c r="O871" s="52"/>
      <c r="P871" s="52"/>
      <c r="Q871" s="52"/>
      <c r="R871" s="52"/>
      <c r="S871" s="52"/>
      <c r="T871" s="52"/>
      <c r="U871" s="52"/>
      <c r="V871" s="52"/>
      <c r="W871" s="52"/>
      <c r="X871" s="52"/>
      <c r="Y871" s="52"/>
      <c r="Z871" s="52"/>
    </row>
    <row r="872" spans="1:26" ht="15.75" customHeight="1">
      <c r="A872" s="52"/>
      <c r="B872" s="52"/>
      <c r="C872" s="52"/>
      <c r="D872" s="52"/>
      <c r="E872" s="52"/>
      <c r="F872" s="52"/>
      <c r="G872" s="52"/>
      <c r="H872" s="52"/>
      <c r="I872" s="52"/>
      <c r="J872" s="52"/>
      <c r="K872" s="52"/>
      <c r="L872" s="52"/>
      <c r="M872" s="52"/>
      <c r="N872" s="52"/>
      <c r="O872" s="52"/>
      <c r="P872" s="52"/>
      <c r="Q872" s="52"/>
      <c r="R872" s="52"/>
      <c r="S872" s="52"/>
      <c r="T872" s="52"/>
      <c r="U872" s="52"/>
      <c r="V872" s="52"/>
      <c r="W872" s="52"/>
      <c r="X872" s="52"/>
      <c r="Y872" s="52"/>
      <c r="Z872" s="52"/>
    </row>
    <row r="873" spans="1:26" ht="15.75" customHeight="1">
      <c r="A873" s="52"/>
      <c r="B873" s="52"/>
      <c r="C873" s="52"/>
      <c r="D873" s="52"/>
      <c r="E873" s="52"/>
      <c r="F873" s="52"/>
      <c r="G873" s="52"/>
      <c r="H873" s="52"/>
      <c r="I873" s="52"/>
      <c r="J873" s="52"/>
      <c r="K873" s="52"/>
      <c r="L873" s="52"/>
      <c r="M873" s="52"/>
      <c r="N873" s="52"/>
      <c r="O873" s="52"/>
      <c r="P873" s="52"/>
      <c r="Q873" s="52"/>
      <c r="R873" s="52"/>
      <c r="S873" s="52"/>
      <c r="T873" s="52"/>
      <c r="U873" s="52"/>
      <c r="V873" s="52"/>
      <c r="W873" s="52"/>
      <c r="X873" s="52"/>
      <c r="Y873" s="52"/>
      <c r="Z873" s="52"/>
    </row>
    <row r="874" spans="1:26" ht="15.75" customHeight="1">
      <c r="A874" s="52"/>
      <c r="B874" s="52"/>
      <c r="C874" s="52"/>
      <c r="D874" s="52"/>
      <c r="E874" s="52"/>
      <c r="F874" s="52"/>
      <c r="G874" s="52"/>
      <c r="H874" s="52"/>
      <c r="I874" s="52"/>
      <c r="J874" s="52"/>
      <c r="K874" s="52"/>
      <c r="L874" s="52"/>
      <c r="M874" s="52"/>
      <c r="N874" s="52"/>
      <c r="O874" s="52"/>
      <c r="P874" s="52"/>
      <c r="Q874" s="52"/>
      <c r="R874" s="52"/>
      <c r="S874" s="52"/>
      <c r="T874" s="52"/>
      <c r="U874" s="52"/>
      <c r="V874" s="52"/>
      <c r="W874" s="52"/>
      <c r="X874" s="52"/>
      <c r="Y874" s="52"/>
      <c r="Z874" s="52"/>
    </row>
    <row r="875" spans="1:26" ht="15.75" customHeight="1">
      <c r="A875" s="52"/>
      <c r="B875" s="52"/>
      <c r="C875" s="52"/>
      <c r="D875" s="52"/>
      <c r="E875" s="52"/>
      <c r="F875" s="52"/>
      <c r="G875" s="52"/>
      <c r="H875" s="52"/>
      <c r="I875" s="52"/>
      <c r="J875" s="52"/>
      <c r="K875" s="52"/>
      <c r="L875" s="52"/>
      <c r="M875" s="52"/>
      <c r="N875" s="52"/>
      <c r="O875" s="52"/>
      <c r="P875" s="52"/>
      <c r="Q875" s="52"/>
      <c r="R875" s="52"/>
      <c r="S875" s="52"/>
      <c r="T875" s="52"/>
      <c r="U875" s="52"/>
      <c r="V875" s="52"/>
      <c r="W875" s="52"/>
      <c r="X875" s="52"/>
      <c r="Y875" s="52"/>
      <c r="Z875" s="52"/>
    </row>
    <row r="876" spans="1:26" ht="15.75" customHeight="1">
      <c r="A876" s="52"/>
      <c r="B876" s="52"/>
      <c r="C876" s="52"/>
      <c r="D876" s="52"/>
      <c r="E876" s="52"/>
      <c r="F876" s="52"/>
      <c r="G876" s="52"/>
      <c r="H876" s="52"/>
      <c r="I876" s="52"/>
      <c r="J876" s="52"/>
      <c r="K876" s="52"/>
      <c r="L876" s="52"/>
      <c r="M876" s="52"/>
      <c r="N876" s="52"/>
      <c r="O876" s="52"/>
      <c r="P876" s="52"/>
      <c r="Q876" s="52"/>
      <c r="R876" s="52"/>
      <c r="S876" s="52"/>
      <c r="T876" s="52"/>
      <c r="U876" s="52"/>
      <c r="V876" s="52"/>
      <c r="W876" s="52"/>
      <c r="X876" s="52"/>
      <c r="Y876" s="52"/>
      <c r="Z876" s="52"/>
    </row>
    <row r="877" spans="1:26" ht="15.75" customHeight="1">
      <c r="A877" s="52"/>
      <c r="B877" s="52"/>
      <c r="C877" s="52"/>
      <c r="D877" s="52"/>
      <c r="E877" s="52"/>
      <c r="F877" s="52"/>
      <c r="G877" s="52"/>
      <c r="H877" s="52"/>
      <c r="I877" s="52"/>
      <c r="J877" s="52"/>
      <c r="K877" s="52"/>
      <c r="L877" s="52"/>
      <c r="M877" s="52"/>
      <c r="N877" s="52"/>
      <c r="O877" s="52"/>
      <c r="P877" s="52"/>
      <c r="Q877" s="52"/>
      <c r="R877" s="52"/>
      <c r="S877" s="52"/>
      <c r="T877" s="52"/>
      <c r="U877" s="52"/>
      <c r="V877" s="52"/>
      <c r="W877" s="52"/>
      <c r="X877" s="52"/>
      <c r="Y877" s="52"/>
      <c r="Z877" s="52"/>
    </row>
    <row r="878" spans="1:26" ht="15.75" customHeight="1">
      <c r="A878" s="52"/>
      <c r="B878" s="52"/>
      <c r="C878" s="52"/>
      <c r="D878" s="52"/>
      <c r="E878" s="52"/>
      <c r="F878" s="52"/>
      <c r="G878" s="52"/>
      <c r="H878" s="52"/>
      <c r="I878" s="52"/>
      <c r="J878" s="52"/>
      <c r="K878" s="52"/>
      <c r="L878" s="52"/>
      <c r="M878" s="52"/>
      <c r="N878" s="52"/>
      <c r="O878" s="52"/>
      <c r="P878" s="52"/>
      <c r="Q878" s="52"/>
      <c r="R878" s="52"/>
      <c r="S878" s="52"/>
      <c r="T878" s="52"/>
      <c r="U878" s="52"/>
      <c r="V878" s="52"/>
      <c r="W878" s="52"/>
      <c r="X878" s="52"/>
      <c r="Y878" s="52"/>
      <c r="Z878" s="52"/>
    </row>
    <row r="879" spans="1:26" ht="15.75" customHeight="1">
      <c r="A879" s="52"/>
      <c r="B879" s="52"/>
      <c r="C879" s="52"/>
      <c r="D879" s="52"/>
      <c r="E879" s="52"/>
      <c r="F879" s="52"/>
      <c r="G879" s="52"/>
      <c r="H879" s="52"/>
      <c r="I879" s="52"/>
      <c r="J879" s="52"/>
      <c r="K879" s="52"/>
      <c r="L879" s="52"/>
      <c r="M879" s="52"/>
      <c r="N879" s="52"/>
      <c r="O879" s="52"/>
      <c r="P879" s="52"/>
      <c r="Q879" s="52"/>
      <c r="R879" s="52"/>
      <c r="S879" s="52"/>
      <c r="T879" s="52"/>
      <c r="U879" s="52"/>
      <c r="V879" s="52"/>
      <c r="W879" s="52"/>
      <c r="X879" s="52"/>
      <c r="Y879" s="52"/>
      <c r="Z879" s="52"/>
    </row>
    <row r="880" spans="1:26" ht="15.75" customHeight="1">
      <c r="A880" s="52"/>
      <c r="B880" s="52"/>
      <c r="C880" s="52"/>
      <c r="D880" s="52"/>
      <c r="E880" s="52"/>
      <c r="F880" s="52"/>
      <c r="G880" s="52"/>
      <c r="H880" s="52"/>
      <c r="I880" s="52"/>
      <c r="J880" s="52"/>
      <c r="K880" s="52"/>
      <c r="L880" s="52"/>
      <c r="M880" s="52"/>
      <c r="N880" s="52"/>
      <c r="O880" s="52"/>
      <c r="P880" s="52"/>
      <c r="Q880" s="52"/>
      <c r="R880" s="52"/>
      <c r="S880" s="52"/>
      <c r="T880" s="52"/>
      <c r="U880" s="52"/>
      <c r="V880" s="52"/>
      <c r="W880" s="52"/>
      <c r="X880" s="52"/>
      <c r="Y880" s="52"/>
      <c r="Z880" s="52"/>
    </row>
    <row r="881" spans="1:26" ht="15.75" customHeight="1">
      <c r="A881" s="52"/>
      <c r="B881" s="52"/>
      <c r="C881" s="52"/>
      <c r="D881" s="52"/>
      <c r="E881" s="52"/>
      <c r="F881" s="52"/>
      <c r="G881" s="52"/>
      <c r="H881" s="52"/>
      <c r="I881" s="52"/>
      <c r="J881" s="52"/>
      <c r="K881" s="52"/>
      <c r="L881" s="52"/>
      <c r="M881" s="52"/>
      <c r="N881" s="52"/>
      <c r="O881" s="52"/>
      <c r="P881" s="52"/>
      <c r="Q881" s="52"/>
      <c r="R881" s="52"/>
      <c r="S881" s="52"/>
      <c r="T881" s="52"/>
      <c r="U881" s="52"/>
      <c r="V881" s="52"/>
      <c r="W881" s="52"/>
      <c r="X881" s="52"/>
      <c r="Y881" s="52"/>
      <c r="Z881" s="52"/>
    </row>
    <row r="882" spans="1:26" ht="15.75" customHeight="1">
      <c r="A882" s="52"/>
      <c r="B882" s="52"/>
      <c r="C882" s="52"/>
      <c r="D882" s="52"/>
      <c r="E882" s="52"/>
      <c r="F882" s="52"/>
      <c r="G882" s="52"/>
      <c r="H882" s="52"/>
      <c r="I882" s="52"/>
      <c r="J882" s="52"/>
      <c r="K882" s="52"/>
      <c r="L882" s="52"/>
      <c r="M882" s="52"/>
      <c r="N882" s="52"/>
      <c r="O882" s="52"/>
      <c r="P882" s="52"/>
      <c r="Q882" s="52"/>
      <c r="R882" s="52"/>
      <c r="S882" s="52"/>
      <c r="T882" s="52"/>
      <c r="U882" s="52"/>
      <c r="V882" s="52"/>
      <c r="W882" s="52"/>
      <c r="X882" s="52"/>
      <c r="Y882" s="52"/>
      <c r="Z882" s="52"/>
    </row>
    <row r="883" spans="1:26" ht="15.75" customHeight="1">
      <c r="A883" s="52"/>
      <c r="B883" s="52"/>
      <c r="C883" s="52"/>
      <c r="D883" s="52"/>
      <c r="E883" s="52"/>
      <c r="F883" s="52"/>
      <c r="G883" s="52"/>
      <c r="H883" s="52"/>
      <c r="I883" s="52"/>
      <c r="J883" s="52"/>
      <c r="K883" s="52"/>
      <c r="L883" s="52"/>
      <c r="M883" s="52"/>
      <c r="N883" s="52"/>
      <c r="O883" s="52"/>
      <c r="P883" s="52"/>
      <c r="Q883" s="52"/>
      <c r="R883" s="52"/>
      <c r="S883" s="52"/>
      <c r="T883" s="52"/>
      <c r="U883" s="52"/>
      <c r="V883" s="52"/>
      <c r="W883" s="52"/>
      <c r="X883" s="52"/>
      <c r="Y883" s="52"/>
      <c r="Z883" s="52"/>
    </row>
    <row r="884" spans="1:26" ht="15.75" customHeight="1">
      <c r="A884" s="52"/>
      <c r="B884" s="52"/>
      <c r="C884" s="52"/>
      <c r="D884" s="52"/>
      <c r="E884" s="52"/>
      <c r="F884" s="52"/>
      <c r="G884" s="52"/>
      <c r="H884" s="52"/>
      <c r="I884" s="52"/>
      <c r="J884" s="52"/>
      <c r="K884" s="52"/>
      <c r="L884" s="52"/>
      <c r="M884" s="52"/>
      <c r="N884" s="52"/>
      <c r="O884" s="52"/>
      <c r="P884" s="52"/>
      <c r="Q884" s="52"/>
      <c r="R884" s="52"/>
      <c r="S884" s="52"/>
      <c r="T884" s="52"/>
      <c r="U884" s="52"/>
      <c r="V884" s="52"/>
      <c r="W884" s="52"/>
      <c r="X884" s="52"/>
      <c r="Y884" s="52"/>
      <c r="Z884" s="52"/>
    </row>
    <row r="885" spans="1:26" ht="15.75" customHeight="1">
      <c r="A885" s="52"/>
      <c r="B885" s="52"/>
      <c r="C885" s="52"/>
      <c r="D885" s="52"/>
      <c r="E885" s="52"/>
      <c r="F885" s="52"/>
      <c r="G885" s="52"/>
      <c r="H885" s="52"/>
      <c r="I885" s="52"/>
      <c r="J885" s="52"/>
      <c r="K885" s="52"/>
      <c r="L885" s="52"/>
      <c r="M885" s="52"/>
      <c r="N885" s="52"/>
      <c r="O885" s="52"/>
      <c r="P885" s="52"/>
      <c r="Q885" s="52"/>
      <c r="R885" s="52"/>
      <c r="S885" s="52"/>
      <c r="T885" s="52"/>
      <c r="U885" s="52"/>
      <c r="V885" s="52"/>
      <c r="W885" s="52"/>
      <c r="X885" s="52"/>
      <c r="Y885" s="52"/>
      <c r="Z885" s="52"/>
    </row>
    <row r="886" spans="1:26" ht="15.75" customHeight="1">
      <c r="A886" s="52"/>
      <c r="B886" s="52"/>
      <c r="C886" s="52"/>
      <c r="D886" s="52"/>
      <c r="E886" s="52"/>
      <c r="F886" s="52"/>
      <c r="G886" s="52"/>
      <c r="H886" s="52"/>
      <c r="I886" s="52"/>
      <c r="J886" s="52"/>
      <c r="K886" s="52"/>
      <c r="L886" s="52"/>
      <c r="M886" s="52"/>
      <c r="N886" s="52"/>
      <c r="O886" s="52"/>
      <c r="P886" s="52"/>
      <c r="Q886" s="52"/>
      <c r="R886" s="52"/>
      <c r="S886" s="52"/>
      <c r="T886" s="52"/>
      <c r="U886" s="52"/>
      <c r="V886" s="52"/>
      <c r="W886" s="52"/>
      <c r="X886" s="52"/>
      <c r="Y886" s="52"/>
      <c r="Z886" s="52"/>
    </row>
    <row r="887" spans="1:26" ht="15.75" customHeight="1">
      <c r="A887" s="52"/>
      <c r="B887" s="52"/>
      <c r="C887" s="52"/>
      <c r="D887" s="52"/>
      <c r="E887" s="52"/>
      <c r="F887" s="52"/>
      <c r="G887" s="52"/>
      <c r="H887" s="52"/>
      <c r="I887" s="52"/>
      <c r="J887" s="52"/>
      <c r="K887" s="52"/>
      <c r="L887" s="52"/>
      <c r="M887" s="52"/>
      <c r="N887" s="52"/>
      <c r="O887" s="52"/>
      <c r="P887" s="52"/>
      <c r="Q887" s="52"/>
      <c r="R887" s="52"/>
      <c r="S887" s="52"/>
      <c r="T887" s="52"/>
      <c r="U887" s="52"/>
      <c r="V887" s="52"/>
      <c r="W887" s="52"/>
      <c r="X887" s="52"/>
      <c r="Y887" s="52"/>
      <c r="Z887" s="52"/>
    </row>
    <row r="888" spans="1:26" ht="15.75" customHeight="1">
      <c r="A888" s="52"/>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Z888" s="52"/>
    </row>
    <row r="889" spans="1:26" ht="15.75" customHeight="1">
      <c r="A889" s="52"/>
      <c r="B889" s="52"/>
      <c r="C889" s="52"/>
      <c r="D889" s="52"/>
      <c r="E889" s="52"/>
      <c r="F889" s="52"/>
      <c r="G889" s="52"/>
      <c r="H889" s="52"/>
      <c r="I889" s="52"/>
      <c r="J889" s="52"/>
      <c r="K889" s="52"/>
      <c r="L889" s="52"/>
      <c r="M889" s="52"/>
      <c r="N889" s="52"/>
      <c r="O889" s="52"/>
      <c r="P889" s="52"/>
      <c r="Q889" s="52"/>
      <c r="R889" s="52"/>
      <c r="S889" s="52"/>
      <c r="T889" s="52"/>
      <c r="U889" s="52"/>
      <c r="V889" s="52"/>
      <c r="W889" s="52"/>
      <c r="X889" s="52"/>
      <c r="Y889" s="52"/>
      <c r="Z889" s="52"/>
    </row>
    <row r="890" spans="1:26" ht="15.75" customHeight="1">
      <c r="A890" s="52"/>
      <c r="B890" s="52"/>
      <c r="C890" s="52"/>
      <c r="D890" s="52"/>
      <c r="E890" s="52"/>
      <c r="F890" s="52"/>
      <c r="G890" s="52"/>
      <c r="H890" s="52"/>
      <c r="I890" s="52"/>
      <c r="J890" s="52"/>
      <c r="K890" s="52"/>
      <c r="L890" s="52"/>
      <c r="M890" s="52"/>
      <c r="N890" s="52"/>
      <c r="O890" s="52"/>
      <c r="P890" s="52"/>
      <c r="Q890" s="52"/>
      <c r="R890" s="52"/>
      <c r="S890" s="52"/>
      <c r="T890" s="52"/>
      <c r="U890" s="52"/>
      <c r="V890" s="52"/>
      <c r="W890" s="52"/>
      <c r="X890" s="52"/>
      <c r="Y890" s="52"/>
      <c r="Z890" s="52"/>
    </row>
    <row r="891" spans="1:26" ht="15.75" customHeight="1">
      <c r="A891" s="52"/>
      <c r="B891" s="52"/>
      <c r="C891" s="52"/>
      <c r="D891" s="52"/>
      <c r="E891" s="52"/>
      <c r="F891" s="52"/>
      <c r="G891" s="52"/>
      <c r="H891" s="52"/>
      <c r="I891" s="52"/>
      <c r="J891" s="52"/>
      <c r="K891" s="52"/>
      <c r="L891" s="52"/>
      <c r="M891" s="52"/>
      <c r="N891" s="52"/>
      <c r="O891" s="52"/>
      <c r="P891" s="52"/>
      <c r="Q891" s="52"/>
      <c r="R891" s="52"/>
      <c r="S891" s="52"/>
      <c r="T891" s="52"/>
      <c r="U891" s="52"/>
      <c r="V891" s="52"/>
      <c r="W891" s="52"/>
      <c r="X891" s="52"/>
      <c r="Y891" s="52"/>
      <c r="Z891" s="52"/>
    </row>
    <row r="892" spans="1:26" ht="15.75" customHeight="1">
      <c r="A892" s="52"/>
      <c r="B892" s="52"/>
      <c r="C892" s="52"/>
      <c r="D892" s="52"/>
      <c r="E892" s="52"/>
      <c r="F892" s="52"/>
      <c r="G892" s="52"/>
      <c r="H892" s="52"/>
      <c r="I892" s="52"/>
      <c r="J892" s="52"/>
      <c r="K892" s="52"/>
      <c r="L892" s="52"/>
      <c r="M892" s="52"/>
      <c r="N892" s="52"/>
      <c r="O892" s="52"/>
      <c r="P892" s="52"/>
      <c r="Q892" s="52"/>
      <c r="R892" s="52"/>
      <c r="S892" s="52"/>
      <c r="T892" s="52"/>
      <c r="U892" s="52"/>
      <c r="V892" s="52"/>
      <c r="W892" s="52"/>
      <c r="X892" s="52"/>
      <c r="Y892" s="52"/>
      <c r="Z892" s="52"/>
    </row>
    <row r="893" spans="1:26" ht="15.75" customHeight="1">
      <c r="A893" s="52"/>
      <c r="B893" s="52"/>
      <c r="C893" s="52"/>
      <c r="D893" s="52"/>
      <c r="E893" s="52"/>
      <c r="F893" s="52"/>
      <c r="G893" s="52"/>
      <c r="H893" s="52"/>
      <c r="I893" s="52"/>
      <c r="J893" s="52"/>
      <c r="K893" s="52"/>
      <c r="L893" s="52"/>
      <c r="M893" s="52"/>
      <c r="N893" s="52"/>
      <c r="O893" s="52"/>
      <c r="P893" s="52"/>
      <c r="Q893" s="52"/>
      <c r="R893" s="52"/>
      <c r="S893" s="52"/>
      <c r="T893" s="52"/>
      <c r="U893" s="52"/>
      <c r="V893" s="52"/>
      <c r="W893" s="52"/>
      <c r="X893" s="52"/>
      <c r="Y893" s="52"/>
      <c r="Z893" s="52"/>
    </row>
    <row r="894" spans="1:26" ht="15.75" customHeight="1">
      <c r="A894" s="52"/>
      <c r="B894" s="52"/>
      <c r="C894" s="52"/>
      <c r="D894" s="52"/>
      <c r="E894" s="52"/>
      <c r="F894" s="52"/>
      <c r="G894" s="52"/>
      <c r="H894" s="52"/>
      <c r="I894" s="52"/>
      <c r="J894" s="52"/>
      <c r="K894" s="52"/>
      <c r="L894" s="52"/>
      <c r="M894" s="52"/>
      <c r="N894" s="52"/>
      <c r="O894" s="52"/>
      <c r="P894" s="52"/>
      <c r="Q894" s="52"/>
      <c r="R894" s="52"/>
      <c r="S894" s="52"/>
      <c r="T894" s="52"/>
      <c r="U894" s="52"/>
      <c r="V894" s="52"/>
      <c r="W894" s="52"/>
      <c r="X894" s="52"/>
      <c r="Y894" s="52"/>
      <c r="Z894" s="52"/>
    </row>
    <row r="895" spans="1:26" ht="15.75" customHeight="1">
      <c r="A895" s="52"/>
      <c r="B895" s="52"/>
      <c r="C895" s="52"/>
      <c r="D895" s="52"/>
      <c r="E895" s="52"/>
      <c r="F895" s="52"/>
      <c r="G895" s="52"/>
      <c r="H895" s="52"/>
      <c r="I895" s="52"/>
      <c r="J895" s="52"/>
      <c r="K895" s="52"/>
      <c r="L895" s="52"/>
      <c r="M895" s="52"/>
      <c r="N895" s="52"/>
      <c r="O895" s="52"/>
      <c r="P895" s="52"/>
      <c r="Q895" s="52"/>
      <c r="R895" s="52"/>
      <c r="S895" s="52"/>
      <c r="T895" s="52"/>
      <c r="U895" s="52"/>
      <c r="V895" s="52"/>
      <c r="W895" s="52"/>
      <c r="X895" s="52"/>
      <c r="Y895" s="52"/>
      <c r="Z895" s="52"/>
    </row>
  </sheetData>
  <mergeCells count="22">
    <mergeCell ref="A1:G1"/>
    <mergeCell ref="D2:E2"/>
    <mergeCell ref="C4:C5"/>
    <mergeCell ref="A6:G6"/>
    <mergeCell ref="A7:G7"/>
    <mergeCell ref="A8:G8"/>
    <mergeCell ref="A9:G9"/>
    <mergeCell ref="E11:G11"/>
    <mergeCell ref="A12:G12"/>
    <mergeCell ref="A13:A14"/>
    <mergeCell ref="B13:E14"/>
    <mergeCell ref="F13:F14"/>
    <mergeCell ref="G13:G14"/>
    <mergeCell ref="C10:D10"/>
    <mergeCell ref="E10:G10"/>
    <mergeCell ref="A52:D52"/>
    <mergeCell ref="E52:G52"/>
    <mergeCell ref="B31:E31"/>
    <mergeCell ref="A51:G51"/>
    <mergeCell ref="C11:D11"/>
    <mergeCell ref="B29:E29"/>
    <mergeCell ref="B30:E30"/>
  </mergeCells>
  <printOptions horizontalCentered="1"/>
  <pageMargins left="0.47244094488188981" right="0.47244094488188981" top="0.78740157480314965" bottom="0.78740157480314965" header="0" footer="0"/>
  <pageSetup paperSize="9" scale="62" fitToHeight="0" orientation="portrait" r:id="rId1"/>
  <headerFooter>
    <oddFooter>&amp;CB3M CONSTRUTORA EIRELI- CNPJ: 27.343.319/0001-76
Av. Antônio Rabelo Junior, 161, sala 1711- Miramar – João Pessoa/PB – CEP 58032-090
Fone: (83) 9 9862-3007&amp;R&amp;P/</oddFooter>
  </headerFooter>
  <drawing r:id="rId2"/>
</worksheet>
</file>

<file path=xl/worksheets/sheet10.xml><?xml version="1.0" encoding="utf-8"?>
<worksheet xmlns="http://schemas.openxmlformats.org/spreadsheetml/2006/main" xmlns:r="http://schemas.openxmlformats.org/officeDocument/2006/relationships">
  <sheetPr>
    <pageSetUpPr fitToPage="1"/>
  </sheetPr>
  <dimension ref="A1:Z915"/>
  <sheetViews>
    <sheetView showGridLines="0" zoomScale="70" zoomScaleNormal="70" workbookViewId="0">
      <selection sqref="A1:N1"/>
    </sheetView>
  </sheetViews>
  <sheetFormatPr defaultColWidth="14.42578125" defaultRowHeight="15" customHeight="1"/>
  <cols>
    <col min="2" max="2" width="49.28515625" customWidth="1"/>
    <col min="3" max="3" width="9.140625" customWidth="1"/>
    <col min="4" max="4" width="27.140625" customWidth="1"/>
    <col min="5" max="5" width="12" customWidth="1"/>
    <col min="6" max="6" width="28.140625" customWidth="1"/>
    <col min="7" max="7" width="12" customWidth="1"/>
    <col min="8" max="8" width="27.140625" customWidth="1"/>
    <col min="9" max="9" width="12" customWidth="1"/>
    <col min="10" max="10" width="11" customWidth="1"/>
    <col min="11" max="13" width="11.140625" customWidth="1"/>
    <col min="14" max="14" width="28.28515625" customWidth="1"/>
    <col min="15" max="15" width="9.140625" customWidth="1"/>
    <col min="16" max="16" width="9.85546875" customWidth="1"/>
    <col min="17" max="26" width="8.7109375" customWidth="1"/>
  </cols>
  <sheetData>
    <row r="1" spans="1:26" ht="4.5" customHeight="1">
      <c r="A1" s="1131"/>
      <c r="B1" s="1026"/>
      <c r="C1" s="1026"/>
      <c r="D1" s="1026"/>
      <c r="E1" s="1026"/>
      <c r="F1" s="1026"/>
      <c r="G1" s="1026"/>
      <c r="H1" s="1026"/>
      <c r="I1" s="1026"/>
      <c r="J1" s="1026"/>
      <c r="K1" s="1026"/>
      <c r="L1" s="1026"/>
      <c r="M1" s="1026"/>
      <c r="N1" s="1022"/>
      <c r="O1" s="869"/>
      <c r="P1" s="1"/>
      <c r="Q1" s="1"/>
      <c r="R1" s="1"/>
      <c r="S1" s="1"/>
      <c r="T1" s="1"/>
      <c r="U1" s="1"/>
      <c r="V1" s="1"/>
      <c r="W1" s="1"/>
      <c r="X1" s="1"/>
      <c r="Y1" s="1"/>
      <c r="Z1" s="1"/>
    </row>
    <row r="2" spans="1:26" ht="30" customHeight="1">
      <c r="A2" s="552" t="str">
        <f>'Planilha Orçamentária'!B2</f>
        <v>CONTRATANTE:</v>
      </c>
      <c r="B2" s="1008" t="str">
        <f>'Planilha Orçamentária'!C2</f>
        <v xml:space="preserve">JFBP | JUSTIÇA DE FEDERAL DE PRIMEIRO GRAU – SEÇÃO JUDICIÁRIA DA PARAÍBA </v>
      </c>
      <c r="C2" s="982"/>
      <c r="D2" s="982"/>
      <c r="E2" s="982"/>
      <c r="F2" s="982"/>
      <c r="G2" s="982"/>
      <c r="H2" s="982"/>
      <c r="I2" s="207"/>
      <c r="J2" s="870"/>
      <c r="K2" s="209"/>
      <c r="L2" s="209"/>
      <c r="M2" s="209"/>
      <c r="N2" s="603"/>
      <c r="O2" s="869"/>
      <c r="P2" s="1"/>
      <c r="Q2" s="1"/>
      <c r="R2" s="1"/>
      <c r="S2" s="1"/>
      <c r="T2" s="1"/>
      <c r="U2" s="1"/>
      <c r="V2" s="1"/>
      <c r="W2" s="1"/>
      <c r="X2" s="1"/>
      <c r="Y2" s="1"/>
      <c r="Z2" s="1"/>
    </row>
    <row r="3" spans="1:26" ht="30" customHeight="1">
      <c r="A3" s="871" t="str">
        <f>'Planilha Orçamentária'!B3</f>
        <v>PROJETO:</v>
      </c>
      <c r="B3" s="1008" t="str">
        <f>'Planilha Orçamentária'!C3</f>
        <v>Reforma, adequação e modernização das instalações físicas e sistemas prediais da Subseção Judiciária de Guarabira/PB</v>
      </c>
      <c r="C3" s="982"/>
      <c r="D3" s="982"/>
      <c r="E3" s="982"/>
      <c r="F3" s="982"/>
      <c r="G3" s="982"/>
      <c r="H3" s="982"/>
      <c r="I3" s="210"/>
      <c r="J3" s="10"/>
      <c r="K3" s="1"/>
      <c r="L3" s="1"/>
      <c r="M3" s="1"/>
      <c r="N3" s="569"/>
      <c r="O3" s="869"/>
      <c r="P3" s="1"/>
      <c r="Q3" s="1"/>
      <c r="R3" s="1"/>
      <c r="S3" s="1"/>
      <c r="T3" s="1"/>
      <c r="U3" s="1"/>
      <c r="V3" s="1"/>
      <c r="W3" s="1"/>
      <c r="X3" s="1"/>
      <c r="Y3" s="1"/>
      <c r="Z3" s="1"/>
    </row>
    <row r="4" spans="1:26" ht="30" customHeight="1">
      <c r="A4" s="64" t="str">
        <f>'Planilha Orçamentária'!B4</f>
        <v>ENDEREÇO:</v>
      </c>
      <c r="B4" s="1008" t="str">
        <f>'Planilha Orçamentária'!$C$4</f>
        <v>Rua Augusto de Almeida, nº 258, Bairro Novo, Guarabira/PB - CEP: 58200-000</v>
      </c>
      <c r="C4" s="982"/>
      <c r="D4" s="982"/>
      <c r="E4" s="982"/>
      <c r="F4" s="982"/>
      <c r="G4" s="982"/>
      <c r="H4" s="982"/>
      <c r="I4" s="210"/>
      <c r="J4" s="10"/>
      <c r="K4" s="1"/>
      <c r="L4" s="1"/>
      <c r="M4" s="1"/>
      <c r="N4" s="569"/>
      <c r="O4" s="869"/>
      <c r="P4" s="1"/>
      <c r="Q4" s="1"/>
      <c r="R4" s="1"/>
      <c r="S4" s="1"/>
      <c r="T4" s="1"/>
      <c r="U4" s="1"/>
      <c r="V4" s="1"/>
      <c r="W4" s="1"/>
      <c r="X4" s="1"/>
      <c r="Y4" s="1"/>
      <c r="Z4" s="1"/>
    </row>
    <row r="5" spans="1:26" ht="30" customHeight="1">
      <c r="A5" s="64" t="str">
        <f>'Planilha Orçamentária'!B5</f>
        <v>EMPRESA</v>
      </c>
      <c r="B5" s="1008" t="str">
        <f>'Planilha Orçamentária'!$C$5</f>
        <v>B3M CONSTRUTORA EIRELI - 27.343.319/0001-76</v>
      </c>
      <c r="C5" s="982"/>
      <c r="D5" s="982"/>
      <c r="E5" s="982"/>
      <c r="F5" s="982"/>
      <c r="G5" s="982"/>
      <c r="H5" s="982"/>
      <c r="I5" s="210"/>
      <c r="J5" s="15"/>
      <c r="K5" s="67"/>
      <c r="L5" s="67"/>
      <c r="M5" s="67"/>
      <c r="N5" s="872"/>
      <c r="O5" s="869"/>
      <c r="P5" s="1"/>
      <c r="Q5" s="1"/>
      <c r="R5" s="1"/>
      <c r="S5" s="1"/>
      <c r="T5" s="1"/>
      <c r="U5" s="1"/>
      <c r="V5" s="1"/>
      <c r="W5" s="1"/>
      <c r="X5" s="1"/>
      <c r="Y5" s="1"/>
      <c r="Z5" s="1"/>
    </row>
    <row r="6" spans="1:26" ht="4.5" customHeight="1">
      <c r="A6" s="988"/>
      <c r="B6" s="982"/>
      <c r="C6" s="982"/>
      <c r="D6" s="982"/>
      <c r="E6" s="982"/>
      <c r="F6" s="982"/>
      <c r="G6" s="982"/>
      <c r="H6" s="982"/>
      <c r="I6" s="982"/>
      <c r="J6" s="982"/>
      <c r="K6" s="982"/>
      <c r="L6" s="982"/>
      <c r="M6" s="982"/>
      <c r="N6" s="983"/>
      <c r="O6" s="869"/>
      <c r="P6" s="1"/>
      <c r="Q6" s="1"/>
      <c r="R6" s="1"/>
      <c r="S6" s="1"/>
      <c r="T6" s="1"/>
      <c r="U6" s="1"/>
      <c r="V6" s="1"/>
      <c r="W6" s="1"/>
      <c r="X6" s="1"/>
      <c r="Y6" s="1"/>
      <c r="Z6" s="1"/>
    </row>
    <row r="7" spans="1:26" ht="33" customHeight="1">
      <c r="A7" s="1054" t="s">
        <v>2783</v>
      </c>
      <c r="B7" s="982"/>
      <c r="C7" s="982"/>
      <c r="D7" s="982"/>
      <c r="E7" s="982"/>
      <c r="F7" s="982"/>
      <c r="G7" s="982"/>
      <c r="H7" s="982"/>
      <c r="I7" s="982"/>
      <c r="J7" s="982"/>
      <c r="K7" s="982"/>
      <c r="L7" s="982"/>
      <c r="M7" s="982"/>
      <c r="N7" s="983"/>
      <c r="O7" s="869"/>
      <c r="P7" s="1"/>
      <c r="Q7" s="1"/>
      <c r="R7" s="1"/>
      <c r="S7" s="1"/>
      <c r="T7" s="1"/>
      <c r="U7" s="1"/>
      <c r="V7" s="1"/>
      <c r="W7" s="1"/>
      <c r="X7" s="1"/>
      <c r="Y7" s="1"/>
      <c r="Z7" s="1"/>
    </row>
    <row r="8" spans="1:26" ht="4.5" customHeight="1">
      <c r="A8" s="988"/>
      <c r="B8" s="982"/>
      <c r="C8" s="982"/>
      <c r="D8" s="982"/>
      <c r="E8" s="982"/>
      <c r="F8" s="982"/>
      <c r="G8" s="982"/>
      <c r="H8" s="982"/>
      <c r="I8" s="982"/>
      <c r="J8" s="982"/>
      <c r="K8" s="982"/>
      <c r="L8" s="982"/>
      <c r="M8" s="982"/>
      <c r="N8" s="983"/>
      <c r="O8" s="869"/>
      <c r="P8" s="1"/>
      <c r="Q8" s="1"/>
      <c r="R8" s="1"/>
      <c r="S8" s="1"/>
      <c r="T8" s="1"/>
      <c r="U8" s="1"/>
      <c r="V8" s="1"/>
      <c r="W8" s="1"/>
      <c r="X8" s="1"/>
      <c r="Y8" s="1"/>
      <c r="Z8" s="1"/>
    </row>
    <row r="9" spans="1:26" ht="19.5" customHeight="1">
      <c r="A9" s="989" t="s">
        <v>1</v>
      </c>
      <c r="B9" s="982"/>
      <c r="C9" s="982"/>
      <c r="D9" s="982"/>
      <c r="E9" s="982"/>
      <c r="F9" s="982"/>
      <c r="G9" s="982"/>
      <c r="H9" s="982"/>
      <c r="I9" s="982"/>
      <c r="J9" s="982"/>
      <c r="K9" s="982"/>
      <c r="L9" s="982"/>
      <c r="M9" s="982"/>
      <c r="N9" s="983"/>
      <c r="O9" s="869"/>
      <c r="P9" s="1"/>
      <c r="Q9" s="1"/>
      <c r="R9" s="1"/>
      <c r="S9" s="1"/>
      <c r="T9" s="1"/>
      <c r="U9" s="1"/>
      <c r="V9" s="1"/>
      <c r="W9" s="1"/>
      <c r="X9" s="1"/>
      <c r="Y9" s="1"/>
      <c r="Z9" s="1"/>
    </row>
    <row r="10" spans="1:26" ht="19.5" customHeight="1">
      <c r="A10" s="12" t="str">
        <f>'Planilha Orçamentária'!B10</f>
        <v>VERSÃO</v>
      </c>
      <c r="B10" s="1001" t="str">
        <f>'Planilha Orçamentária'!D10</f>
        <v xml:space="preserve">DESCRIÇÃO E/OU FOLHAS ALTERADAS </v>
      </c>
      <c r="C10" s="982"/>
      <c r="D10" s="982"/>
      <c r="E10" s="982"/>
      <c r="F10" s="983"/>
      <c r="G10" s="1001" t="str">
        <f>'Planilha Orçamentária'!F10</f>
        <v>DATA</v>
      </c>
      <c r="H10" s="983"/>
      <c r="I10" s="1001" t="str">
        <f>'Planilha Orçamentária'!H10</f>
        <v>ATUALIZAÇÃO</v>
      </c>
      <c r="J10" s="982"/>
      <c r="K10" s="982"/>
      <c r="L10" s="982"/>
      <c r="M10" s="982"/>
      <c r="N10" s="983"/>
      <c r="O10" s="869"/>
      <c r="P10" s="1"/>
      <c r="Q10" s="1"/>
      <c r="R10" s="1"/>
      <c r="S10" s="1"/>
      <c r="T10" s="1"/>
      <c r="U10" s="1"/>
      <c r="V10" s="1"/>
      <c r="W10" s="1"/>
      <c r="X10" s="1"/>
      <c r="Y10" s="1"/>
      <c r="Z10" s="1"/>
    </row>
    <row r="11" spans="1:26" ht="19.5" customHeight="1">
      <c r="A11" s="91" t="str">
        <f>IF('Planilha Orçamentária'!B11="","",'Planilha Orçamentária'!B11)</f>
        <v>R01</v>
      </c>
      <c r="B11" s="1048" t="str">
        <f>IF('Planilha Orçamentária'!D11="","",'Planilha Orçamentária'!D11)</f>
        <v>Adequação à Progamação do Plano de Obras 2023</v>
      </c>
      <c r="C11" s="982"/>
      <c r="D11" s="982"/>
      <c r="E11" s="982"/>
      <c r="F11" s="983"/>
      <c r="G11" s="1053">
        <f>IF('Planilha Orçamentária'!F11="","",'Planilha Orçamentária'!F11)</f>
        <v>45045</v>
      </c>
      <c r="H11" s="983"/>
      <c r="I11" s="1048"/>
      <c r="J11" s="982"/>
      <c r="K11" s="982"/>
      <c r="L11" s="982"/>
      <c r="M11" s="982"/>
      <c r="N11" s="983"/>
      <c r="O11" s="869"/>
      <c r="P11" s="1"/>
      <c r="Q11" s="1"/>
      <c r="R11" s="1"/>
      <c r="S11" s="1"/>
      <c r="T11" s="1"/>
      <c r="U11" s="1"/>
      <c r="V11" s="1"/>
      <c r="W11" s="1"/>
      <c r="X11" s="1"/>
      <c r="Y11" s="1"/>
      <c r="Z11" s="1"/>
    </row>
    <row r="12" spans="1:26" ht="4.5" customHeight="1">
      <c r="A12" s="988"/>
      <c r="B12" s="982"/>
      <c r="C12" s="982"/>
      <c r="D12" s="982"/>
      <c r="E12" s="982"/>
      <c r="F12" s="982"/>
      <c r="G12" s="982"/>
      <c r="H12" s="982"/>
      <c r="I12" s="982"/>
      <c r="J12" s="982"/>
      <c r="K12" s="982"/>
      <c r="L12" s="982"/>
      <c r="M12" s="982"/>
      <c r="N12" s="983"/>
      <c r="O12" s="869"/>
      <c r="P12" s="1"/>
      <c r="Q12" s="1"/>
      <c r="R12" s="1"/>
      <c r="S12" s="1"/>
      <c r="T12" s="1"/>
      <c r="U12" s="1"/>
      <c r="V12" s="1"/>
      <c r="W12" s="1"/>
      <c r="X12" s="1"/>
      <c r="Y12" s="1"/>
      <c r="Z12" s="1"/>
    </row>
    <row r="13" spans="1:26" ht="22.5" customHeight="1">
      <c r="A13" s="873"/>
      <c r="B13" s="874"/>
      <c r="C13" s="873"/>
      <c r="D13" s="875"/>
      <c r="E13" s="875"/>
      <c r="F13" s="875"/>
      <c r="G13" s="875"/>
      <c r="H13" s="875"/>
      <c r="I13" s="875"/>
      <c r="J13" s="876"/>
      <c r="K13" s="876"/>
      <c r="L13" s="876"/>
      <c r="M13" s="876"/>
      <c r="N13" s="876"/>
      <c r="O13" s="690"/>
      <c r="P13" s="690"/>
      <c r="Q13" s="690"/>
      <c r="R13" s="690"/>
      <c r="S13" s="690"/>
      <c r="T13" s="690"/>
      <c r="U13" s="690"/>
      <c r="V13" s="690"/>
      <c r="W13" s="690"/>
      <c r="X13" s="690"/>
      <c r="Y13" s="690"/>
      <c r="Z13" s="690"/>
    </row>
    <row r="14" spans="1:26" ht="22.5" customHeight="1">
      <c r="A14" s="1127" t="s">
        <v>46</v>
      </c>
      <c r="B14" s="1128" t="s">
        <v>105</v>
      </c>
      <c r="C14" s="1127" t="s">
        <v>40</v>
      </c>
      <c r="D14" s="1129" t="s">
        <v>2784</v>
      </c>
      <c r="E14" s="983"/>
      <c r="F14" s="1129" t="s">
        <v>2785</v>
      </c>
      <c r="G14" s="983"/>
      <c r="H14" s="1129" t="s">
        <v>2786</v>
      </c>
      <c r="I14" s="983"/>
      <c r="J14" s="1130" t="s">
        <v>2787</v>
      </c>
      <c r="K14" s="1130" t="s">
        <v>2788</v>
      </c>
      <c r="L14" s="1130" t="s">
        <v>2789</v>
      </c>
      <c r="M14" s="1130" t="s">
        <v>2790</v>
      </c>
      <c r="N14" s="1130" t="s">
        <v>2791</v>
      </c>
      <c r="O14" s="690"/>
      <c r="P14" s="690"/>
      <c r="Q14" s="690"/>
      <c r="R14" s="690"/>
      <c r="S14" s="690"/>
      <c r="T14" s="690"/>
      <c r="U14" s="690"/>
      <c r="V14" s="690"/>
      <c r="W14" s="690"/>
      <c r="X14" s="690"/>
      <c r="Y14" s="690"/>
      <c r="Z14" s="690"/>
    </row>
    <row r="15" spans="1:26" ht="45" customHeight="1">
      <c r="A15" s="992"/>
      <c r="B15" s="992"/>
      <c r="C15" s="992"/>
      <c r="D15" s="877" t="s">
        <v>2792</v>
      </c>
      <c r="E15" s="878" t="s">
        <v>2793</v>
      </c>
      <c r="F15" s="877" t="s">
        <v>2792</v>
      </c>
      <c r="G15" s="878" t="s">
        <v>2793</v>
      </c>
      <c r="H15" s="877" t="s">
        <v>2792</v>
      </c>
      <c r="I15" s="878" t="s">
        <v>2793</v>
      </c>
      <c r="J15" s="992"/>
      <c r="K15" s="992"/>
      <c r="L15" s="992"/>
      <c r="M15" s="992"/>
      <c r="N15" s="992"/>
      <c r="O15" s="690"/>
      <c r="P15" s="690"/>
      <c r="Q15" s="690"/>
      <c r="R15" s="690"/>
      <c r="S15" s="690"/>
      <c r="T15" s="690"/>
      <c r="U15" s="690"/>
      <c r="V15" s="690"/>
      <c r="W15" s="690"/>
      <c r="X15" s="690"/>
      <c r="Y15" s="690"/>
      <c r="Z15" s="690"/>
    </row>
    <row r="16" spans="1:26" ht="78">
      <c r="A16" s="879" t="s">
        <v>1400</v>
      </c>
      <c r="B16" s="880" t="s">
        <v>2223</v>
      </c>
      <c r="C16" s="879" t="s">
        <v>141</v>
      </c>
      <c r="D16" s="881" t="s">
        <v>2794</v>
      </c>
      <c r="E16" s="882" t="s">
        <v>2795</v>
      </c>
      <c r="F16" s="880" t="s">
        <v>2796</v>
      </c>
      <c r="G16" s="882">
        <v>1002.67</v>
      </c>
      <c r="H16" s="880"/>
      <c r="I16" s="882"/>
      <c r="J16" s="883">
        <f>AVERAGE(E16,G16,I16)</f>
        <v>1002.67</v>
      </c>
      <c r="K16" s="884"/>
      <c r="L16" s="885"/>
      <c r="M16" s="883">
        <f>J16+L16</f>
        <v>1002.67</v>
      </c>
      <c r="N16" s="886" t="s">
        <v>2797</v>
      </c>
      <c r="O16" s="690"/>
      <c r="P16" s="690"/>
      <c r="Q16" s="690"/>
      <c r="R16" s="690"/>
      <c r="S16" s="690"/>
      <c r="T16" s="690"/>
      <c r="U16" s="690"/>
      <c r="V16" s="690"/>
      <c r="W16" s="690"/>
      <c r="X16" s="690"/>
      <c r="Y16" s="690"/>
      <c r="Z16" s="690"/>
    </row>
    <row r="17" spans="1:26" ht="12" customHeight="1">
      <c r="A17" s="887"/>
      <c r="B17" s="888"/>
      <c r="C17" s="889"/>
      <c r="D17" s="888"/>
      <c r="E17" s="890"/>
      <c r="F17" s="888"/>
      <c r="G17" s="890"/>
      <c r="H17" s="888"/>
      <c r="I17" s="890"/>
      <c r="J17" s="891"/>
      <c r="K17" s="891"/>
      <c r="L17" s="891"/>
      <c r="M17" s="891"/>
      <c r="N17" s="892"/>
      <c r="O17" s="690"/>
      <c r="P17" s="690"/>
      <c r="Q17" s="690"/>
      <c r="R17" s="690"/>
      <c r="S17" s="690"/>
      <c r="T17" s="690"/>
      <c r="U17" s="690"/>
      <c r="V17" s="690"/>
      <c r="W17" s="690"/>
      <c r="X17" s="690"/>
      <c r="Y17" s="690"/>
      <c r="Z17" s="690"/>
    </row>
    <row r="18" spans="1:26" ht="12" customHeight="1">
      <c r="A18" s="887"/>
      <c r="B18" s="888"/>
      <c r="C18" s="889"/>
      <c r="D18" s="888"/>
      <c r="E18" s="890"/>
      <c r="F18" s="888"/>
      <c r="G18" s="890"/>
      <c r="H18" s="888"/>
      <c r="I18" s="890"/>
      <c r="J18" s="891"/>
      <c r="K18" s="891"/>
      <c r="L18" s="891"/>
      <c r="M18" s="891"/>
      <c r="N18" s="892"/>
      <c r="O18" s="690"/>
      <c r="P18" s="690"/>
      <c r="Q18" s="690"/>
      <c r="R18" s="690"/>
      <c r="S18" s="690"/>
      <c r="T18" s="690"/>
      <c r="U18" s="690"/>
      <c r="V18" s="690"/>
      <c r="W18" s="690"/>
      <c r="X18" s="690"/>
      <c r="Y18" s="690"/>
      <c r="Z18" s="690"/>
    </row>
    <row r="19" spans="1:26" ht="12" customHeight="1">
      <c r="A19" s="887"/>
      <c r="B19" s="888"/>
      <c r="C19" s="889"/>
      <c r="D19" s="888"/>
      <c r="E19" s="890"/>
      <c r="F19" s="888"/>
      <c r="G19" s="890"/>
      <c r="H19" s="888"/>
      <c r="I19" s="890"/>
      <c r="J19" s="891"/>
      <c r="K19" s="891"/>
      <c r="L19" s="891"/>
      <c r="M19" s="891"/>
      <c r="N19" s="892"/>
      <c r="O19" s="690"/>
      <c r="P19" s="690"/>
      <c r="Q19" s="690"/>
      <c r="R19" s="690"/>
      <c r="S19" s="690"/>
      <c r="T19" s="690"/>
      <c r="U19" s="690"/>
      <c r="V19" s="690"/>
      <c r="W19" s="690"/>
      <c r="X19" s="690"/>
      <c r="Y19" s="690"/>
      <c r="Z19" s="690"/>
    </row>
    <row r="20" spans="1:26" ht="12" customHeight="1">
      <c r="A20" s="893"/>
      <c r="B20" s="894"/>
      <c r="C20" s="895"/>
      <c r="D20" s="894"/>
      <c r="E20" s="896"/>
      <c r="F20" s="894"/>
      <c r="G20" s="896"/>
      <c r="H20" s="894"/>
      <c r="I20" s="896"/>
      <c r="J20" s="897"/>
      <c r="K20" s="897"/>
      <c r="L20" s="897"/>
      <c r="M20" s="897"/>
      <c r="N20" s="898"/>
      <c r="O20" s="690"/>
      <c r="P20" s="690"/>
      <c r="Q20" s="690"/>
      <c r="R20" s="690"/>
      <c r="S20" s="690"/>
      <c r="T20" s="690"/>
      <c r="U20" s="690"/>
      <c r="V20" s="690"/>
      <c r="W20" s="690"/>
      <c r="X20" s="690"/>
      <c r="Y20" s="690"/>
      <c r="Z20" s="690"/>
    </row>
    <row r="21" spans="1:26" ht="75.75" customHeight="1">
      <c r="A21" s="1126" t="s">
        <v>2798</v>
      </c>
      <c r="B21" s="982"/>
      <c r="C21" s="982"/>
      <c r="D21" s="982"/>
      <c r="E21" s="982"/>
      <c r="F21" s="982"/>
      <c r="G21" s="982"/>
      <c r="H21" s="982"/>
      <c r="I21" s="982"/>
      <c r="J21" s="982"/>
      <c r="K21" s="982"/>
      <c r="L21" s="982"/>
      <c r="M21" s="982"/>
      <c r="N21" s="983"/>
      <c r="O21" s="690"/>
      <c r="P21" s="690"/>
      <c r="Q21" s="690"/>
      <c r="R21" s="690"/>
      <c r="S21" s="690"/>
      <c r="T21" s="690"/>
      <c r="U21" s="690"/>
      <c r="V21" s="690"/>
      <c r="W21" s="690"/>
      <c r="X21" s="690"/>
      <c r="Y21" s="690"/>
      <c r="Z21" s="690"/>
    </row>
    <row r="22" spans="1:26" ht="12" customHeight="1">
      <c r="A22" s="899"/>
      <c r="B22" s="900"/>
      <c r="C22" s="899"/>
      <c r="D22" s="901"/>
      <c r="E22" s="902"/>
      <c r="F22" s="901"/>
      <c r="G22" s="902"/>
      <c r="H22" s="901"/>
      <c r="I22" s="902"/>
      <c r="J22" s="891"/>
      <c r="K22" s="891"/>
      <c r="L22" s="891"/>
      <c r="M22" s="891"/>
      <c r="N22" s="903"/>
      <c r="O22" s="690"/>
      <c r="P22" s="690"/>
      <c r="Q22" s="690"/>
      <c r="R22" s="690"/>
      <c r="S22" s="690"/>
      <c r="T22" s="690"/>
      <c r="U22" s="690"/>
      <c r="V22" s="690"/>
      <c r="W22" s="690"/>
      <c r="X22" s="690"/>
      <c r="Y22" s="690"/>
      <c r="Z22" s="690"/>
    </row>
    <row r="23" spans="1:26" ht="12" customHeight="1">
      <c r="A23" s="899"/>
      <c r="B23" s="900"/>
      <c r="C23" s="899"/>
      <c r="D23" s="901"/>
      <c r="E23" s="902"/>
      <c r="F23" s="901"/>
      <c r="G23" s="902"/>
      <c r="H23" s="901"/>
      <c r="I23" s="902"/>
      <c r="J23" s="891"/>
      <c r="K23" s="891"/>
      <c r="L23" s="891"/>
      <c r="M23" s="891"/>
      <c r="N23" s="903"/>
      <c r="O23" s="690"/>
      <c r="P23" s="690"/>
      <c r="Q23" s="690"/>
      <c r="R23" s="690"/>
      <c r="S23" s="690"/>
      <c r="T23" s="690"/>
      <c r="U23" s="690"/>
      <c r="V23" s="690"/>
      <c r="W23" s="690"/>
      <c r="X23" s="690"/>
      <c r="Y23" s="690"/>
      <c r="Z23" s="690"/>
    </row>
    <row r="24" spans="1:26" ht="12" customHeight="1">
      <c r="A24" s="899"/>
      <c r="B24" s="900"/>
      <c r="C24" s="899"/>
      <c r="D24" s="901"/>
      <c r="E24" s="902"/>
      <c r="F24" s="901"/>
      <c r="G24" s="902"/>
      <c r="H24" s="901"/>
      <c r="I24" s="902"/>
      <c r="J24" s="891"/>
      <c r="K24" s="891"/>
      <c r="L24" s="891"/>
      <c r="M24" s="891"/>
      <c r="N24" s="903"/>
      <c r="O24" s="690"/>
      <c r="P24" s="690"/>
      <c r="Q24" s="690"/>
      <c r="R24" s="690"/>
      <c r="S24" s="690"/>
      <c r="T24" s="690"/>
      <c r="U24" s="690"/>
      <c r="V24" s="690"/>
      <c r="W24" s="690"/>
      <c r="X24" s="690"/>
      <c r="Y24" s="690"/>
      <c r="Z24" s="690"/>
    </row>
    <row r="25" spans="1:26" ht="12" customHeight="1">
      <c r="A25" s="899"/>
      <c r="B25" s="900"/>
      <c r="C25" s="899"/>
      <c r="D25" s="901"/>
      <c r="E25" s="902"/>
      <c r="F25" s="901"/>
      <c r="G25" s="902"/>
      <c r="H25" s="901"/>
      <c r="I25" s="902"/>
      <c r="J25" s="891"/>
      <c r="K25" s="891"/>
      <c r="L25" s="891"/>
      <c r="M25" s="891"/>
      <c r="N25" s="903"/>
      <c r="O25" s="690"/>
      <c r="P25" s="690"/>
      <c r="Q25" s="690"/>
      <c r="R25" s="690"/>
      <c r="S25" s="690"/>
      <c r="T25" s="690"/>
      <c r="U25" s="690"/>
      <c r="V25" s="690"/>
      <c r="W25" s="690"/>
      <c r="X25" s="690"/>
      <c r="Y25" s="690"/>
      <c r="Z25" s="690"/>
    </row>
    <row r="26" spans="1:26" ht="12" customHeight="1">
      <c r="A26" s="899"/>
      <c r="B26" s="900"/>
      <c r="C26" s="899"/>
      <c r="D26" s="901"/>
      <c r="E26" s="902"/>
      <c r="F26" s="901"/>
      <c r="G26" s="902"/>
      <c r="H26" s="901"/>
      <c r="I26" s="902"/>
      <c r="J26" s="891"/>
      <c r="K26" s="891"/>
      <c r="L26" s="891"/>
      <c r="M26" s="891"/>
      <c r="N26" s="903"/>
      <c r="O26" s="690"/>
      <c r="P26" s="690"/>
      <c r="Q26" s="690"/>
      <c r="R26" s="690"/>
      <c r="S26" s="690"/>
      <c r="T26" s="690"/>
      <c r="U26" s="690"/>
      <c r="V26" s="690"/>
      <c r="W26" s="690"/>
      <c r="X26" s="690"/>
      <c r="Y26" s="690"/>
      <c r="Z26" s="690"/>
    </row>
    <row r="27" spans="1:26" ht="12" customHeight="1">
      <c r="A27" s="899"/>
      <c r="B27" s="900"/>
      <c r="C27" s="899"/>
      <c r="D27" s="901"/>
      <c r="E27" s="902"/>
      <c r="F27" s="901"/>
      <c r="G27" s="902"/>
      <c r="H27" s="901"/>
      <c r="I27" s="902"/>
      <c r="J27" s="891"/>
      <c r="K27" s="891"/>
      <c r="L27" s="891"/>
      <c r="M27" s="891"/>
      <c r="N27" s="903"/>
      <c r="O27" s="690"/>
      <c r="P27" s="690"/>
      <c r="Q27" s="690"/>
      <c r="R27" s="690"/>
      <c r="S27" s="690"/>
      <c r="T27" s="690"/>
      <c r="U27" s="690"/>
      <c r="V27" s="690"/>
      <c r="W27" s="690"/>
      <c r="X27" s="690"/>
      <c r="Y27" s="690"/>
      <c r="Z27" s="690"/>
    </row>
    <row r="28" spans="1:26" ht="12" customHeight="1">
      <c r="A28" s="899"/>
      <c r="B28" s="900"/>
      <c r="C28" s="899"/>
      <c r="D28" s="901"/>
      <c r="E28" s="902"/>
      <c r="F28" s="901"/>
      <c r="G28" s="902"/>
      <c r="H28" s="901"/>
      <c r="I28" s="902"/>
      <c r="J28" s="891"/>
      <c r="K28" s="891"/>
      <c r="L28" s="891"/>
      <c r="M28" s="891"/>
      <c r="N28" s="903"/>
      <c r="O28" s="690"/>
      <c r="P28" s="690"/>
      <c r="Q28" s="690"/>
      <c r="R28" s="690"/>
      <c r="S28" s="690"/>
      <c r="T28" s="690"/>
      <c r="U28" s="690"/>
      <c r="V28" s="690"/>
      <c r="W28" s="690"/>
      <c r="X28" s="690"/>
      <c r="Y28" s="690"/>
      <c r="Z28" s="690"/>
    </row>
    <row r="29" spans="1:26" ht="12" customHeight="1">
      <c r="A29" s="899"/>
      <c r="B29" s="900"/>
      <c r="C29" s="899"/>
      <c r="D29" s="901"/>
      <c r="E29" s="902"/>
      <c r="F29" s="901"/>
      <c r="G29" s="902"/>
      <c r="H29" s="901"/>
      <c r="I29" s="902"/>
      <c r="J29" s="891"/>
      <c r="K29" s="891"/>
      <c r="L29" s="891"/>
      <c r="M29" s="891"/>
      <c r="N29" s="903"/>
      <c r="O29" s="690"/>
      <c r="P29" s="690"/>
      <c r="Q29" s="690"/>
      <c r="R29" s="690"/>
      <c r="S29" s="690"/>
      <c r="T29" s="690"/>
      <c r="U29" s="690"/>
      <c r="V29" s="690"/>
      <c r="W29" s="690"/>
      <c r="X29" s="690"/>
      <c r="Y29" s="690"/>
      <c r="Z29" s="690"/>
    </row>
    <row r="30" spans="1:26" ht="12" customHeight="1">
      <c r="A30" s="899"/>
      <c r="B30" s="900"/>
      <c r="C30" s="899"/>
      <c r="D30" s="901"/>
      <c r="E30" s="902"/>
      <c r="F30" s="901"/>
      <c r="G30" s="902"/>
      <c r="H30" s="901"/>
      <c r="I30" s="902"/>
      <c r="J30" s="891"/>
      <c r="K30" s="891"/>
      <c r="L30" s="891"/>
      <c r="M30" s="891"/>
      <c r="N30" s="903"/>
      <c r="O30" s="690"/>
      <c r="P30" s="690"/>
      <c r="Q30" s="690"/>
      <c r="R30" s="690"/>
      <c r="S30" s="690"/>
      <c r="T30" s="690"/>
      <c r="U30" s="690"/>
      <c r="V30" s="690"/>
      <c r="W30" s="690"/>
      <c r="X30" s="690"/>
      <c r="Y30" s="690"/>
      <c r="Z30" s="690"/>
    </row>
    <row r="31" spans="1:26" ht="12" customHeight="1">
      <c r="A31" s="899"/>
      <c r="B31" s="900"/>
      <c r="C31" s="899"/>
      <c r="D31" s="901"/>
      <c r="E31" s="902"/>
      <c r="F31" s="901"/>
      <c r="G31" s="902"/>
      <c r="H31" s="901"/>
      <c r="I31" s="902"/>
      <c r="J31" s="891"/>
      <c r="K31" s="891"/>
      <c r="L31" s="891"/>
      <c r="M31" s="891"/>
      <c r="N31" s="903"/>
      <c r="O31" s="690"/>
      <c r="P31" s="690"/>
      <c r="Q31" s="690"/>
      <c r="R31" s="690"/>
      <c r="S31" s="690"/>
      <c r="T31" s="690"/>
      <c r="U31" s="690"/>
      <c r="V31" s="690"/>
      <c r="W31" s="690"/>
      <c r="X31" s="690"/>
      <c r="Y31" s="690"/>
      <c r="Z31" s="690"/>
    </row>
    <row r="32" spans="1:26" ht="12" customHeight="1">
      <c r="A32" s="899"/>
      <c r="B32" s="900"/>
      <c r="C32" s="899"/>
      <c r="D32" s="901"/>
      <c r="E32" s="902"/>
      <c r="F32" s="901"/>
      <c r="G32" s="902"/>
      <c r="H32" s="901"/>
      <c r="I32" s="902"/>
      <c r="J32" s="891"/>
      <c r="K32" s="891"/>
      <c r="L32" s="891"/>
      <c r="M32" s="891"/>
      <c r="N32" s="903"/>
      <c r="O32" s="690"/>
      <c r="P32" s="690"/>
      <c r="Q32" s="690"/>
      <c r="R32" s="690"/>
      <c r="S32" s="690"/>
      <c r="T32" s="690"/>
      <c r="U32" s="690"/>
      <c r="V32" s="690"/>
      <c r="W32" s="690"/>
      <c r="X32" s="690"/>
      <c r="Y32" s="690"/>
      <c r="Z32" s="690"/>
    </row>
    <row r="33" spans="1:26" ht="12" customHeight="1">
      <c r="A33" s="899"/>
      <c r="B33" s="900"/>
      <c r="C33" s="899"/>
      <c r="D33" s="901"/>
      <c r="E33" s="902"/>
      <c r="F33" s="901"/>
      <c r="G33" s="902"/>
      <c r="H33" s="901"/>
      <c r="I33" s="902"/>
      <c r="J33" s="891"/>
      <c r="K33" s="891"/>
      <c r="L33" s="891"/>
      <c r="M33" s="891"/>
      <c r="N33" s="903"/>
      <c r="O33" s="690"/>
      <c r="P33" s="690"/>
      <c r="Q33" s="690"/>
      <c r="R33" s="690"/>
      <c r="S33" s="690"/>
      <c r="T33" s="690"/>
      <c r="U33" s="690"/>
      <c r="V33" s="690"/>
      <c r="W33" s="690"/>
      <c r="X33" s="690"/>
      <c r="Y33" s="690"/>
      <c r="Z33" s="690"/>
    </row>
    <row r="34" spans="1:26" ht="12" customHeight="1">
      <c r="A34" s="899"/>
      <c r="B34" s="900"/>
      <c r="C34" s="899"/>
      <c r="D34" s="901"/>
      <c r="E34" s="902"/>
      <c r="F34" s="901"/>
      <c r="G34" s="902"/>
      <c r="H34" s="901"/>
      <c r="I34" s="902"/>
      <c r="J34" s="891"/>
      <c r="K34" s="891"/>
      <c r="L34" s="891"/>
      <c r="M34" s="891"/>
      <c r="N34" s="903"/>
      <c r="O34" s="690"/>
      <c r="P34" s="690"/>
      <c r="Q34" s="690"/>
      <c r="R34" s="690"/>
      <c r="S34" s="690"/>
      <c r="T34" s="690"/>
      <c r="U34" s="690"/>
      <c r="V34" s="690"/>
      <c r="W34" s="690"/>
      <c r="X34" s="690"/>
      <c r="Y34" s="690"/>
      <c r="Z34" s="690"/>
    </row>
    <row r="35" spans="1:26" ht="12" customHeight="1">
      <c r="A35" s="899"/>
      <c r="B35" s="900"/>
      <c r="C35" s="899"/>
      <c r="D35" s="901"/>
      <c r="E35" s="902"/>
      <c r="F35" s="901"/>
      <c r="G35" s="902"/>
      <c r="H35" s="901"/>
      <c r="I35" s="902"/>
      <c r="J35" s="891"/>
      <c r="K35" s="891"/>
      <c r="L35" s="891"/>
      <c r="M35" s="891"/>
      <c r="N35" s="903"/>
      <c r="O35" s="690"/>
      <c r="P35" s="690"/>
      <c r="Q35" s="690"/>
      <c r="R35" s="690"/>
      <c r="S35" s="690"/>
      <c r="T35" s="690"/>
      <c r="U35" s="690"/>
      <c r="V35" s="690"/>
      <c r="W35" s="690"/>
      <c r="X35" s="690"/>
      <c r="Y35" s="690"/>
      <c r="Z35" s="690"/>
    </row>
    <row r="36" spans="1:26" ht="12" customHeight="1">
      <c r="A36" s="899"/>
      <c r="B36" s="900"/>
      <c r="C36" s="899"/>
      <c r="D36" s="901"/>
      <c r="E36" s="902"/>
      <c r="F36" s="901"/>
      <c r="G36" s="902"/>
      <c r="H36" s="901"/>
      <c r="I36" s="902"/>
      <c r="J36" s="891"/>
      <c r="K36" s="891"/>
      <c r="L36" s="891"/>
      <c r="M36" s="891"/>
      <c r="N36" s="903"/>
      <c r="O36" s="690"/>
      <c r="P36" s="690"/>
      <c r="Q36" s="690"/>
      <c r="R36" s="690"/>
      <c r="S36" s="690"/>
      <c r="T36" s="690"/>
      <c r="U36" s="690"/>
      <c r="V36" s="690"/>
      <c r="W36" s="690"/>
      <c r="X36" s="690"/>
      <c r="Y36" s="690"/>
      <c r="Z36" s="690"/>
    </row>
    <row r="37" spans="1:26" ht="12" customHeight="1">
      <c r="A37" s="899"/>
      <c r="B37" s="900"/>
      <c r="C37" s="899"/>
      <c r="D37" s="901"/>
      <c r="E37" s="902"/>
      <c r="F37" s="901"/>
      <c r="G37" s="902"/>
      <c r="H37" s="901"/>
      <c r="I37" s="902"/>
      <c r="J37" s="891"/>
      <c r="K37" s="891"/>
      <c r="L37" s="891"/>
      <c r="M37" s="891"/>
      <c r="N37" s="903"/>
      <c r="O37" s="690"/>
      <c r="P37" s="690"/>
      <c r="Q37" s="690"/>
      <c r="R37" s="690"/>
      <c r="S37" s="690"/>
      <c r="T37" s="690"/>
      <c r="U37" s="690"/>
      <c r="V37" s="690"/>
      <c r="W37" s="690"/>
      <c r="X37" s="690"/>
      <c r="Y37" s="690"/>
      <c r="Z37" s="690"/>
    </row>
    <row r="38" spans="1:26" ht="12" customHeight="1">
      <c r="A38" s="899"/>
      <c r="B38" s="900"/>
      <c r="C38" s="899"/>
      <c r="D38" s="901"/>
      <c r="E38" s="902"/>
      <c r="F38" s="901"/>
      <c r="G38" s="902"/>
      <c r="H38" s="901"/>
      <c r="I38" s="902"/>
      <c r="J38" s="891"/>
      <c r="K38" s="891"/>
      <c r="L38" s="891"/>
      <c r="M38" s="891"/>
      <c r="N38" s="903"/>
      <c r="O38" s="690"/>
      <c r="P38" s="690"/>
      <c r="Q38" s="690"/>
      <c r="R38" s="690"/>
      <c r="S38" s="690"/>
      <c r="T38" s="690"/>
      <c r="U38" s="690"/>
      <c r="V38" s="690"/>
      <c r="W38" s="690"/>
      <c r="X38" s="690"/>
      <c r="Y38" s="690"/>
      <c r="Z38" s="690"/>
    </row>
    <row r="39" spans="1:26" ht="12" customHeight="1">
      <c r="A39" s="899"/>
      <c r="B39" s="900"/>
      <c r="C39" s="899"/>
      <c r="D39" s="901"/>
      <c r="E39" s="902"/>
      <c r="F39" s="901"/>
      <c r="G39" s="902"/>
      <c r="H39" s="901"/>
      <c r="I39" s="902"/>
      <c r="J39" s="891"/>
      <c r="K39" s="891"/>
      <c r="L39" s="891"/>
      <c r="M39" s="891"/>
      <c r="N39" s="903"/>
      <c r="O39" s="690"/>
      <c r="P39" s="690"/>
      <c r="Q39" s="690"/>
      <c r="R39" s="690"/>
      <c r="S39" s="690"/>
      <c r="T39" s="690"/>
      <c r="U39" s="690"/>
      <c r="V39" s="690"/>
      <c r="W39" s="690"/>
      <c r="X39" s="690"/>
      <c r="Y39" s="690"/>
      <c r="Z39" s="690"/>
    </row>
    <row r="40" spans="1:26" ht="12" customHeight="1">
      <c r="A40" s="899"/>
      <c r="B40" s="900"/>
      <c r="C40" s="899"/>
      <c r="D40" s="901"/>
      <c r="E40" s="902"/>
      <c r="F40" s="901"/>
      <c r="G40" s="902"/>
      <c r="H40" s="901"/>
      <c r="I40" s="902"/>
      <c r="J40" s="891"/>
      <c r="K40" s="891"/>
      <c r="L40" s="891"/>
      <c r="M40" s="891"/>
      <c r="N40" s="903"/>
      <c r="O40" s="690"/>
      <c r="P40" s="690"/>
      <c r="Q40" s="690"/>
      <c r="R40" s="690"/>
      <c r="S40" s="690"/>
      <c r="T40" s="690"/>
      <c r="U40" s="690"/>
      <c r="V40" s="690"/>
      <c r="W40" s="690"/>
      <c r="X40" s="690"/>
      <c r="Y40" s="690"/>
      <c r="Z40" s="690"/>
    </row>
    <row r="41" spans="1:26" ht="12" customHeight="1">
      <c r="A41" s="899"/>
      <c r="B41" s="900"/>
      <c r="C41" s="899"/>
      <c r="D41" s="901"/>
      <c r="E41" s="902"/>
      <c r="F41" s="901"/>
      <c r="G41" s="902"/>
      <c r="H41" s="901"/>
      <c r="I41" s="902"/>
      <c r="J41" s="891"/>
      <c r="K41" s="891"/>
      <c r="L41" s="891"/>
      <c r="M41" s="891"/>
      <c r="N41" s="903"/>
      <c r="O41" s="690"/>
      <c r="P41" s="690"/>
      <c r="Q41" s="690"/>
      <c r="R41" s="690"/>
      <c r="S41" s="690"/>
      <c r="T41" s="690"/>
      <c r="U41" s="690"/>
      <c r="V41" s="690"/>
      <c r="W41" s="690"/>
      <c r="X41" s="690"/>
      <c r="Y41" s="690"/>
      <c r="Z41" s="690"/>
    </row>
    <row r="42" spans="1:26" ht="12" customHeight="1">
      <c r="A42" s="899"/>
      <c r="B42" s="900"/>
      <c r="C42" s="899"/>
      <c r="D42" s="901"/>
      <c r="E42" s="902"/>
      <c r="F42" s="901"/>
      <c r="G42" s="902"/>
      <c r="H42" s="901"/>
      <c r="I42" s="902"/>
      <c r="J42" s="891"/>
      <c r="K42" s="891"/>
      <c r="L42" s="891"/>
      <c r="M42" s="891"/>
      <c r="N42" s="903"/>
      <c r="O42" s="690"/>
      <c r="P42" s="690"/>
      <c r="Q42" s="690"/>
      <c r="R42" s="690"/>
      <c r="S42" s="690"/>
      <c r="T42" s="690"/>
      <c r="U42" s="690"/>
      <c r="V42" s="690"/>
      <c r="W42" s="690"/>
      <c r="X42" s="690"/>
      <c r="Y42" s="690"/>
      <c r="Z42" s="690"/>
    </row>
    <row r="43" spans="1:26" ht="12" customHeight="1">
      <c r="A43" s="899"/>
      <c r="B43" s="900"/>
      <c r="C43" s="899"/>
      <c r="D43" s="901"/>
      <c r="E43" s="902"/>
      <c r="F43" s="901"/>
      <c r="G43" s="902"/>
      <c r="H43" s="901"/>
      <c r="I43" s="902"/>
      <c r="J43" s="891"/>
      <c r="K43" s="891"/>
      <c r="L43" s="891"/>
      <c r="M43" s="891"/>
      <c r="N43" s="903"/>
      <c r="O43" s="690"/>
      <c r="P43" s="690"/>
      <c r="Q43" s="690"/>
      <c r="R43" s="690"/>
      <c r="S43" s="690"/>
      <c r="T43" s="690"/>
      <c r="U43" s="690"/>
      <c r="V43" s="690"/>
      <c r="W43" s="690"/>
      <c r="X43" s="690"/>
      <c r="Y43" s="690"/>
      <c r="Z43" s="690"/>
    </row>
    <row r="44" spans="1:26" ht="12" customHeight="1">
      <c r="A44" s="899"/>
      <c r="B44" s="900"/>
      <c r="C44" s="899"/>
      <c r="D44" s="901"/>
      <c r="E44" s="902"/>
      <c r="F44" s="901"/>
      <c r="G44" s="902"/>
      <c r="H44" s="901"/>
      <c r="I44" s="902"/>
      <c r="J44" s="891"/>
      <c r="K44" s="891"/>
      <c r="L44" s="891"/>
      <c r="M44" s="891"/>
      <c r="N44" s="903"/>
      <c r="O44" s="690"/>
      <c r="P44" s="690"/>
      <c r="Q44" s="690"/>
      <c r="R44" s="690"/>
      <c r="S44" s="690"/>
      <c r="T44" s="690"/>
      <c r="U44" s="690"/>
      <c r="V44" s="690"/>
      <c r="W44" s="690"/>
      <c r="X44" s="690"/>
      <c r="Y44" s="690"/>
      <c r="Z44" s="690"/>
    </row>
    <row r="45" spans="1:26" ht="12" customHeight="1">
      <c r="A45" s="899"/>
      <c r="B45" s="900"/>
      <c r="C45" s="899"/>
      <c r="D45" s="901"/>
      <c r="E45" s="902"/>
      <c r="F45" s="901"/>
      <c r="G45" s="902"/>
      <c r="H45" s="901"/>
      <c r="I45" s="902"/>
      <c r="J45" s="891"/>
      <c r="K45" s="891"/>
      <c r="L45" s="891"/>
      <c r="M45" s="891"/>
      <c r="N45" s="903"/>
      <c r="O45" s="690"/>
      <c r="P45" s="690"/>
      <c r="Q45" s="690"/>
      <c r="R45" s="690"/>
      <c r="S45" s="690"/>
      <c r="T45" s="690"/>
      <c r="U45" s="690"/>
      <c r="V45" s="690"/>
      <c r="W45" s="690"/>
      <c r="X45" s="690"/>
      <c r="Y45" s="690"/>
      <c r="Z45" s="690"/>
    </row>
    <row r="46" spans="1:26" ht="12" customHeight="1">
      <c r="A46" s="899"/>
      <c r="B46" s="900"/>
      <c r="C46" s="899"/>
      <c r="D46" s="901"/>
      <c r="E46" s="902"/>
      <c r="F46" s="901"/>
      <c r="G46" s="902"/>
      <c r="H46" s="901"/>
      <c r="I46" s="902"/>
      <c r="J46" s="891"/>
      <c r="K46" s="891"/>
      <c r="L46" s="891"/>
      <c r="M46" s="891"/>
      <c r="N46" s="903"/>
      <c r="O46" s="690"/>
      <c r="P46" s="690"/>
      <c r="Q46" s="690"/>
      <c r="R46" s="690"/>
      <c r="S46" s="690"/>
      <c r="T46" s="690"/>
      <c r="U46" s="690"/>
      <c r="V46" s="690"/>
      <c r="W46" s="690"/>
      <c r="X46" s="690"/>
      <c r="Y46" s="690"/>
      <c r="Z46" s="690"/>
    </row>
    <row r="47" spans="1:26" ht="12" customHeight="1">
      <c r="A47" s="899"/>
      <c r="B47" s="900"/>
      <c r="C47" s="899"/>
      <c r="D47" s="901"/>
      <c r="E47" s="902"/>
      <c r="F47" s="901"/>
      <c r="G47" s="902"/>
      <c r="H47" s="901"/>
      <c r="I47" s="902"/>
      <c r="J47" s="891"/>
      <c r="K47" s="891"/>
      <c r="L47" s="891"/>
      <c r="M47" s="891"/>
      <c r="N47" s="903"/>
      <c r="O47" s="690"/>
      <c r="P47" s="690"/>
      <c r="Q47" s="690"/>
      <c r="R47" s="690"/>
      <c r="S47" s="690"/>
      <c r="T47" s="690"/>
      <c r="U47" s="690"/>
      <c r="V47" s="690"/>
      <c r="W47" s="690"/>
      <c r="X47" s="690"/>
      <c r="Y47" s="690"/>
      <c r="Z47" s="690"/>
    </row>
    <row r="48" spans="1:26" ht="12" customHeight="1">
      <c r="A48" s="899"/>
      <c r="B48" s="900"/>
      <c r="C48" s="899"/>
      <c r="D48" s="901"/>
      <c r="E48" s="902"/>
      <c r="F48" s="901"/>
      <c r="G48" s="902"/>
      <c r="H48" s="901"/>
      <c r="I48" s="902"/>
      <c r="J48" s="891"/>
      <c r="K48" s="891"/>
      <c r="L48" s="891"/>
      <c r="M48" s="891"/>
      <c r="N48" s="903"/>
      <c r="O48" s="690"/>
      <c r="P48" s="690"/>
      <c r="Q48" s="690"/>
      <c r="R48" s="690"/>
      <c r="S48" s="690"/>
      <c r="T48" s="690"/>
      <c r="U48" s="690"/>
      <c r="V48" s="690"/>
      <c r="W48" s="690"/>
      <c r="X48" s="690"/>
      <c r="Y48" s="690"/>
      <c r="Z48" s="690"/>
    </row>
    <row r="49" spans="1:26" ht="12" customHeight="1">
      <c r="A49" s="899"/>
      <c r="B49" s="900"/>
      <c r="C49" s="899"/>
      <c r="D49" s="901"/>
      <c r="E49" s="902"/>
      <c r="F49" s="901"/>
      <c r="G49" s="902"/>
      <c r="H49" s="901"/>
      <c r="I49" s="902"/>
      <c r="J49" s="891"/>
      <c r="K49" s="891"/>
      <c r="L49" s="891"/>
      <c r="M49" s="891"/>
      <c r="N49" s="903"/>
      <c r="O49" s="690"/>
      <c r="P49" s="690"/>
      <c r="Q49" s="690"/>
      <c r="R49" s="690"/>
      <c r="S49" s="690"/>
      <c r="T49" s="690"/>
      <c r="U49" s="690"/>
      <c r="V49" s="690"/>
      <c r="W49" s="690"/>
      <c r="X49" s="690"/>
      <c r="Y49" s="690"/>
      <c r="Z49" s="690"/>
    </row>
    <row r="50" spans="1:26" ht="12" customHeight="1">
      <c r="A50" s="899"/>
      <c r="B50" s="900"/>
      <c r="C50" s="899"/>
      <c r="D50" s="901"/>
      <c r="E50" s="902"/>
      <c r="F50" s="901"/>
      <c r="G50" s="902"/>
      <c r="H50" s="901"/>
      <c r="I50" s="902"/>
      <c r="J50" s="891"/>
      <c r="K50" s="891"/>
      <c r="L50" s="891"/>
      <c r="M50" s="891"/>
      <c r="N50" s="903"/>
      <c r="O50" s="690"/>
      <c r="P50" s="690"/>
      <c r="Q50" s="690"/>
      <c r="R50" s="690"/>
      <c r="S50" s="690"/>
      <c r="T50" s="690"/>
      <c r="U50" s="690"/>
      <c r="V50" s="690"/>
      <c r="W50" s="690"/>
      <c r="X50" s="690"/>
      <c r="Y50" s="690"/>
      <c r="Z50" s="690"/>
    </row>
    <row r="51" spans="1:26" ht="12" customHeight="1">
      <c r="A51" s="899"/>
      <c r="B51" s="900"/>
      <c r="C51" s="899"/>
      <c r="D51" s="901"/>
      <c r="E51" s="902"/>
      <c r="F51" s="901"/>
      <c r="G51" s="902"/>
      <c r="H51" s="901"/>
      <c r="I51" s="902"/>
      <c r="J51" s="891"/>
      <c r="K51" s="891"/>
      <c r="L51" s="891"/>
      <c r="M51" s="891"/>
      <c r="N51" s="903"/>
      <c r="O51" s="690"/>
      <c r="P51" s="690"/>
      <c r="Q51" s="690"/>
      <c r="R51" s="690"/>
      <c r="S51" s="690"/>
      <c r="T51" s="690"/>
      <c r="U51" s="690"/>
      <c r="V51" s="690"/>
      <c r="W51" s="690"/>
      <c r="X51" s="690"/>
      <c r="Y51" s="690"/>
      <c r="Z51" s="690"/>
    </row>
    <row r="52" spans="1:26" ht="12" customHeight="1">
      <c r="A52" s="899"/>
      <c r="B52" s="900"/>
      <c r="C52" s="899"/>
      <c r="D52" s="901"/>
      <c r="E52" s="902"/>
      <c r="F52" s="901"/>
      <c r="G52" s="902"/>
      <c r="H52" s="901"/>
      <c r="I52" s="902"/>
      <c r="J52" s="891"/>
      <c r="K52" s="891"/>
      <c r="L52" s="891"/>
      <c r="M52" s="891"/>
      <c r="N52" s="903"/>
      <c r="O52" s="690"/>
      <c r="P52" s="690"/>
      <c r="Q52" s="690"/>
      <c r="R52" s="690"/>
      <c r="S52" s="690"/>
      <c r="T52" s="690"/>
      <c r="U52" s="690"/>
      <c r="V52" s="690"/>
      <c r="W52" s="690"/>
      <c r="X52" s="690"/>
      <c r="Y52" s="690"/>
      <c r="Z52" s="690"/>
    </row>
    <row r="53" spans="1:26" ht="12" customHeight="1">
      <c r="A53" s="899"/>
      <c r="B53" s="900"/>
      <c r="C53" s="899"/>
      <c r="D53" s="901"/>
      <c r="E53" s="902"/>
      <c r="F53" s="901"/>
      <c r="G53" s="902"/>
      <c r="H53" s="901"/>
      <c r="I53" s="902"/>
      <c r="J53" s="891"/>
      <c r="K53" s="891"/>
      <c r="L53" s="891"/>
      <c r="M53" s="891"/>
      <c r="N53" s="903"/>
      <c r="O53" s="690"/>
      <c r="P53" s="690"/>
      <c r="Q53" s="690"/>
      <c r="R53" s="690"/>
      <c r="S53" s="690"/>
      <c r="T53" s="690"/>
      <c r="U53" s="690"/>
      <c r="V53" s="690"/>
      <c r="W53" s="690"/>
      <c r="X53" s="690"/>
      <c r="Y53" s="690"/>
      <c r="Z53" s="690"/>
    </row>
    <row r="54" spans="1:26" ht="12" customHeight="1">
      <c r="A54" s="899"/>
      <c r="B54" s="900"/>
      <c r="C54" s="899"/>
      <c r="D54" s="901"/>
      <c r="E54" s="902"/>
      <c r="F54" s="901"/>
      <c r="G54" s="902"/>
      <c r="H54" s="901"/>
      <c r="I54" s="902"/>
      <c r="J54" s="891"/>
      <c r="K54" s="891"/>
      <c r="L54" s="891"/>
      <c r="M54" s="891"/>
      <c r="N54" s="903"/>
      <c r="O54" s="690"/>
      <c r="P54" s="690"/>
      <c r="Q54" s="690"/>
      <c r="R54" s="690"/>
      <c r="S54" s="690"/>
      <c r="T54" s="690"/>
      <c r="U54" s="690"/>
      <c r="V54" s="690"/>
      <c r="W54" s="690"/>
      <c r="X54" s="690"/>
      <c r="Y54" s="690"/>
      <c r="Z54" s="690"/>
    </row>
    <row r="55" spans="1:26" ht="12" customHeight="1">
      <c r="A55" s="899"/>
      <c r="B55" s="900"/>
      <c r="C55" s="899"/>
      <c r="D55" s="901"/>
      <c r="E55" s="902"/>
      <c r="F55" s="901"/>
      <c r="G55" s="902"/>
      <c r="H55" s="901"/>
      <c r="I55" s="902"/>
      <c r="J55" s="891"/>
      <c r="K55" s="891"/>
      <c r="L55" s="891"/>
      <c r="M55" s="891"/>
      <c r="N55" s="903"/>
      <c r="O55" s="690"/>
      <c r="P55" s="690"/>
      <c r="Q55" s="690"/>
      <c r="R55" s="690"/>
      <c r="S55" s="690"/>
      <c r="T55" s="690"/>
      <c r="U55" s="690"/>
      <c r="V55" s="690"/>
      <c r="W55" s="690"/>
      <c r="X55" s="690"/>
      <c r="Y55" s="690"/>
      <c r="Z55" s="690"/>
    </row>
    <row r="56" spans="1:26" ht="12" customHeight="1">
      <c r="A56" s="899"/>
      <c r="B56" s="900"/>
      <c r="C56" s="899"/>
      <c r="D56" s="901"/>
      <c r="E56" s="902"/>
      <c r="F56" s="901"/>
      <c r="G56" s="902"/>
      <c r="H56" s="901"/>
      <c r="I56" s="902"/>
      <c r="J56" s="891"/>
      <c r="K56" s="891"/>
      <c r="L56" s="891"/>
      <c r="M56" s="891"/>
      <c r="N56" s="903"/>
      <c r="O56" s="690"/>
      <c r="P56" s="690"/>
      <c r="Q56" s="690"/>
      <c r="R56" s="690"/>
      <c r="S56" s="690"/>
      <c r="T56" s="690"/>
      <c r="U56" s="690"/>
      <c r="V56" s="690"/>
      <c r="W56" s="690"/>
      <c r="X56" s="690"/>
      <c r="Y56" s="690"/>
      <c r="Z56" s="690"/>
    </row>
    <row r="57" spans="1:26" ht="12" customHeight="1">
      <c r="A57" s="899"/>
      <c r="B57" s="900"/>
      <c r="C57" s="899"/>
      <c r="D57" s="901"/>
      <c r="E57" s="902"/>
      <c r="F57" s="901"/>
      <c r="G57" s="902"/>
      <c r="H57" s="901"/>
      <c r="I57" s="902"/>
      <c r="J57" s="891"/>
      <c r="K57" s="891"/>
      <c r="L57" s="891"/>
      <c r="M57" s="891"/>
      <c r="N57" s="903"/>
      <c r="O57" s="690"/>
      <c r="P57" s="690"/>
      <c r="Q57" s="690"/>
      <c r="R57" s="690"/>
      <c r="S57" s="690"/>
      <c r="T57" s="690"/>
      <c r="U57" s="690"/>
      <c r="V57" s="690"/>
      <c r="W57" s="690"/>
      <c r="X57" s="690"/>
      <c r="Y57" s="690"/>
      <c r="Z57" s="690"/>
    </row>
    <row r="58" spans="1:26" ht="12" customHeight="1">
      <c r="A58" s="899"/>
      <c r="B58" s="900"/>
      <c r="C58" s="899"/>
      <c r="D58" s="901"/>
      <c r="E58" s="902"/>
      <c r="F58" s="901"/>
      <c r="G58" s="902"/>
      <c r="H58" s="901"/>
      <c r="I58" s="902"/>
      <c r="J58" s="891"/>
      <c r="K58" s="891"/>
      <c r="L58" s="891"/>
      <c r="M58" s="891"/>
      <c r="N58" s="903"/>
      <c r="O58" s="690"/>
      <c r="P58" s="690"/>
      <c r="Q58" s="690"/>
      <c r="R58" s="690"/>
      <c r="S58" s="690"/>
      <c r="T58" s="690"/>
      <c r="U58" s="690"/>
      <c r="V58" s="690"/>
      <c r="W58" s="690"/>
      <c r="X58" s="690"/>
      <c r="Y58" s="690"/>
      <c r="Z58" s="690"/>
    </row>
    <row r="59" spans="1:26" ht="12" customHeight="1">
      <c r="A59" s="899"/>
      <c r="B59" s="900"/>
      <c r="C59" s="899"/>
      <c r="D59" s="901"/>
      <c r="E59" s="902"/>
      <c r="F59" s="901"/>
      <c r="G59" s="902"/>
      <c r="H59" s="901"/>
      <c r="I59" s="902"/>
      <c r="J59" s="891"/>
      <c r="K59" s="891"/>
      <c r="L59" s="891"/>
      <c r="M59" s="891"/>
      <c r="N59" s="903"/>
      <c r="O59" s="690"/>
      <c r="P59" s="690"/>
      <c r="Q59" s="690"/>
      <c r="R59" s="690"/>
      <c r="S59" s="690"/>
      <c r="T59" s="690"/>
      <c r="U59" s="690"/>
      <c r="V59" s="690"/>
      <c r="W59" s="690"/>
      <c r="X59" s="690"/>
      <c r="Y59" s="690"/>
      <c r="Z59" s="690"/>
    </row>
    <row r="60" spans="1:26" ht="12" customHeight="1">
      <c r="A60" s="899"/>
      <c r="B60" s="900"/>
      <c r="C60" s="899"/>
      <c r="D60" s="901"/>
      <c r="E60" s="902"/>
      <c r="F60" s="901"/>
      <c r="G60" s="902"/>
      <c r="H60" s="901"/>
      <c r="I60" s="902"/>
      <c r="J60" s="891"/>
      <c r="K60" s="891"/>
      <c r="L60" s="891"/>
      <c r="M60" s="891"/>
      <c r="N60" s="903"/>
      <c r="O60" s="690"/>
      <c r="P60" s="690"/>
      <c r="Q60" s="690"/>
      <c r="R60" s="690"/>
      <c r="S60" s="690"/>
      <c r="T60" s="690"/>
      <c r="U60" s="690"/>
      <c r="V60" s="690"/>
      <c r="W60" s="690"/>
      <c r="X60" s="690"/>
      <c r="Y60" s="690"/>
      <c r="Z60" s="690"/>
    </row>
    <row r="61" spans="1:26" ht="12" customHeight="1">
      <c r="A61" s="899"/>
      <c r="B61" s="900"/>
      <c r="C61" s="899"/>
      <c r="D61" s="901"/>
      <c r="E61" s="902"/>
      <c r="F61" s="901"/>
      <c r="G61" s="902"/>
      <c r="H61" s="901"/>
      <c r="I61" s="902"/>
      <c r="J61" s="891"/>
      <c r="K61" s="891"/>
      <c r="L61" s="891"/>
      <c r="M61" s="891"/>
      <c r="N61" s="903"/>
      <c r="O61" s="690"/>
      <c r="P61" s="690"/>
      <c r="Q61" s="690"/>
      <c r="R61" s="690"/>
      <c r="S61" s="690"/>
      <c r="T61" s="690"/>
      <c r="U61" s="690"/>
      <c r="V61" s="690"/>
      <c r="W61" s="690"/>
      <c r="X61" s="690"/>
      <c r="Y61" s="690"/>
      <c r="Z61" s="690"/>
    </row>
    <row r="62" spans="1:26" ht="12" customHeight="1">
      <c r="A62" s="899"/>
      <c r="B62" s="900"/>
      <c r="C62" s="899"/>
      <c r="D62" s="901"/>
      <c r="E62" s="902"/>
      <c r="F62" s="901"/>
      <c r="G62" s="902"/>
      <c r="H62" s="901"/>
      <c r="I62" s="902"/>
      <c r="J62" s="891"/>
      <c r="K62" s="891"/>
      <c r="L62" s="891"/>
      <c r="M62" s="891"/>
      <c r="N62" s="903"/>
      <c r="O62" s="690"/>
      <c r="P62" s="690"/>
      <c r="Q62" s="690"/>
      <c r="R62" s="690"/>
      <c r="S62" s="690"/>
      <c r="T62" s="690"/>
      <c r="U62" s="690"/>
      <c r="V62" s="690"/>
      <c r="W62" s="690"/>
      <c r="X62" s="690"/>
      <c r="Y62" s="690"/>
      <c r="Z62" s="690"/>
    </row>
    <row r="63" spans="1:26" ht="12" customHeight="1">
      <c r="A63" s="899"/>
      <c r="B63" s="900"/>
      <c r="C63" s="899"/>
      <c r="D63" s="901"/>
      <c r="E63" s="902"/>
      <c r="F63" s="901"/>
      <c r="G63" s="902"/>
      <c r="H63" s="901"/>
      <c r="I63" s="902"/>
      <c r="J63" s="891"/>
      <c r="K63" s="891"/>
      <c r="L63" s="891"/>
      <c r="M63" s="891"/>
      <c r="N63" s="903"/>
      <c r="O63" s="690"/>
      <c r="P63" s="690"/>
      <c r="Q63" s="690"/>
      <c r="R63" s="690"/>
      <c r="S63" s="690"/>
      <c r="T63" s="690"/>
      <c r="U63" s="690"/>
      <c r="V63" s="690"/>
      <c r="W63" s="690"/>
      <c r="X63" s="690"/>
      <c r="Y63" s="690"/>
      <c r="Z63" s="690"/>
    </row>
    <row r="64" spans="1:26" ht="12" customHeight="1">
      <c r="A64" s="899"/>
      <c r="B64" s="900"/>
      <c r="C64" s="899"/>
      <c r="D64" s="901"/>
      <c r="E64" s="902"/>
      <c r="F64" s="901"/>
      <c r="G64" s="902"/>
      <c r="H64" s="901"/>
      <c r="I64" s="902"/>
      <c r="J64" s="891"/>
      <c r="K64" s="891"/>
      <c r="L64" s="891"/>
      <c r="M64" s="891"/>
      <c r="N64" s="903"/>
      <c r="O64" s="690"/>
      <c r="P64" s="690"/>
      <c r="Q64" s="690"/>
      <c r="R64" s="690"/>
      <c r="S64" s="690"/>
      <c r="T64" s="690"/>
      <c r="U64" s="690"/>
      <c r="V64" s="690"/>
      <c r="W64" s="690"/>
      <c r="X64" s="690"/>
      <c r="Y64" s="690"/>
      <c r="Z64" s="690"/>
    </row>
    <row r="65" spans="1:26" ht="12" customHeight="1">
      <c r="A65" s="899"/>
      <c r="B65" s="900"/>
      <c r="C65" s="899"/>
      <c r="D65" s="901"/>
      <c r="E65" s="902"/>
      <c r="F65" s="901"/>
      <c r="G65" s="902"/>
      <c r="H65" s="901"/>
      <c r="I65" s="902"/>
      <c r="J65" s="891"/>
      <c r="K65" s="891"/>
      <c r="L65" s="891"/>
      <c r="M65" s="891"/>
      <c r="N65" s="903"/>
      <c r="O65" s="690"/>
      <c r="P65" s="690"/>
      <c r="Q65" s="690"/>
      <c r="R65" s="690"/>
      <c r="S65" s="690"/>
      <c r="T65" s="690"/>
      <c r="U65" s="690"/>
      <c r="V65" s="690"/>
      <c r="W65" s="690"/>
      <c r="X65" s="690"/>
      <c r="Y65" s="690"/>
      <c r="Z65" s="690"/>
    </row>
    <row r="66" spans="1:26" ht="12" customHeight="1">
      <c r="A66" s="899"/>
      <c r="B66" s="900"/>
      <c r="C66" s="899"/>
      <c r="D66" s="901"/>
      <c r="E66" s="902"/>
      <c r="F66" s="901"/>
      <c r="G66" s="902"/>
      <c r="H66" s="901"/>
      <c r="I66" s="902"/>
      <c r="J66" s="891"/>
      <c r="K66" s="891"/>
      <c r="L66" s="891"/>
      <c r="M66" s="891"/>
      <c r="N66" s="903"/>
      <c r="O66" s="690"/>
      <c r="P66" s="690"/>
      <c r="Q66" s="690"/>
      <c r="R66" s="690"/>
      <c r="S66" s="690"/>
      <c r="T66" s="690"/>
      <c r="U66" s="690"/>
      <c r="V66" s="690"/>
      <c r="W66" s="690"/>
      <c r="X66" s="690"/>
      <c r="Y66" s="690"/>
      <c r="Z66" s="690"/>
    </row>
    <row r="67" spans="1:26" ht="12" customHeight="1">
      <c r="A67" s="899"/>
      <c r="B67" s="900"/>
      <c r="C67" s="899"/>
      <c r="D67" s="901"/>
      <c r="E67" s="902"/>
      <c r="F67" s="901"/>
      <c r="G67" s="902"/>
      <c r="H67" s="901"/>
      <c r="I67" s="902"/>
      <c r="J67" s="891"/>
      <c r="K67" s="891"/>
      <c r="L67" s="891"/>
      <c r="M67" s="891"/>
      <c r="N67" s="903"/>
      <c r="O67" s="690"/>
      <c r="P67" s="690"/>
      <c r="Q67" s="690"/>
      <c r="R67" s="690"/>
      <c r="S67" s="690"/>
      <c r="T67" s="690"/>
      <c r="U67" s="690"/>
      <c r="V67" s="690"/>
      <c r="W67" s="690"/>
      <c r="X67" s="690"/>
      <c r="Y67" s="690"/>
      <c r="Z67" s="690"/>
    </row>
    <row r="68" spans="1:26" ht="12" customHeight="1">
      <c r="A68" s="899"/>
      <c r="B68" s="900"/>
      <c r="C68" s="899"/>
      <c r="D68" s="901"/>
      <c r="E68" s="902"/>
      <c r="F68" s="901"/>
      <c r="G68" s="902"/>
      <c r="H68" s="901"/>
      <c r="I68" s="902"/>
      <c r="J68" s="891"/>
      <c r="K68" s="891"/>
      <c r="L68" s="891"/>
      <c r="M68" s="891"/>
      <c r="N68" s="903"/>
      <c r="O68" s="690"/>
      <c r="P68" s="690"/>
      <c r="Q68" s="690"/>
      <c r="R68" s="690"/>
      <c r="S68" s="690"/>
      <c r="T68" s="690"/>
      <c r="U68" s="690"/>
      <c r="V68" s="690"/>
      <c r="W68" s="690"/>
      <c r="X68" s="690"/>
      <c r="Y68" s="690"/>
      <c r="Z68" s="690"/>
    </row>
    <row r="69" spans="1:26" ht="12" customHeight="1">
      <c r="A69" s="899"/>
      <c r="B69" s="900"/>
      <c r="C69" s="899"/>
      <c r="D69" s="901"/>
      <c r="E69" s="902"/>
      <c r="F69" s="901"/>
      <c r="G69" s="902"/>
      <c r="H69" s="901"/>
      <c r="I69" s="902"/>
      <c r="J69" s="891"/>
      <c r="K69" s="891"/>
      <c r="L69" s="891"/>
      <c r="M69" s="891"/>
      <c r="N69" s="903"/>
      <c r="O69" s="690"/>
      <c r="P69" s="690"/>
      <c r="Q69" s="690"/>
      <c r="R69" s="690"/>
      <c r="S69" s="690"/>
      <c r="T69" s="690"/>
      <c r="U69" s="690"/>
      <c r="V69" s="690"/>
      <c r="W69" s="690"/>
      <c r="X69" s="690"/>
      <c r="Y69" s="690"/>
      <c r="Z69" s="690"/>
    </row>
    <row r="70" spans="1:26" ht="12" customHeight="1">
      <c r="A70" s="899"/>
      <c r="B70" s="900"/>
      <c r="C70" s="899"/>
      <c r="D70" s="901"/>
      <c r="E70" s="902"/>
      <c r="F70" s="901"/>
      <c r="G70" s="902"/>
      <c r="H70" s="901"/>
      <c r="I70" s="902"/>
      <c r="J70" s="891"/>
      <c r="K70" s="891"/>
      <c r="L70" s="891"/>
      <c r="M70" s="891"/>
      <c r="N70" s="903"/>
      <c r="O70" s="690"/>
      <c r="P70" s="690"/>
      <c r="Q70" s="690"/>
      <c r="R70" s="690"/>
      <c r="S70" s="690"/>
      <c r="T70" s="690"/>
      <c r="U70" s="690"/>
      <c r="V70" s="690"/>
      <c r="W70" s="690"/>
      <c r="X70" s="690"/>
      <c r="Y70" s="690"/>
      <c r="Z70" s="690"/>
    </row>
    <row r="71" spans="1:26" ht="12" customHeight="1">
      <c r="A71" s="899"/>
      <c r="B71" s="900"/>
      <c r="C71" s="899"/>
      <c r="D71" s="901"/>
      <c r="E71" s="902"/>
      <c r="F71" s="901"/>
      <c r="G71" s="902"/>
      <c r="H71" s="901"/>
      <c r="I71" s="902"/>
      <c r="J71" s="891"/>
      <c r="K71" s="891"/>
      <c r="L71" s="891"/>
      <c r="M71" s="891"/>
      <c r="N71" s="903"/>
      <c r="O71" s="690"/>
      <c r="P71" s="690"/>
      <c r="Q71" s="690"/>
      <c r="R71" s="690"/>
      <c r="S71" s="690"/>
      <c r="T71" s="690"/>
      <c r="U71" s="690"/>
      <c r="V71" s="690"/>
      <c r="W71" s="690"/>
      <c r="X71" s="690"/>
      <c r="Y71" s="690"/>
      <c r="Z71" s="690"/>
    </row>
    <row r="72" spans="1:26" ht="12" customHeight="1">
      <c r="A72" s="899"/>
      <c r="B72" s="900"/>
      <c r="C72" s="899"/>
      <c r="D72" s="901"/>
      <c r="E72" s="902"/>
      <c r="F72" s="901"/>
      <c r="G72" s="902"/>
      <c r="H72" s="901"/>
      <c r="I72" s="902"/>
      <c r="J72" s="891"/>
      <c r="K72" s="891"/>
      <c r="L72" s="891"/>
      <c r="M72" s="891"/>
      <c r="N72" s="903"/>
      <c r="O72" s="690"/>
      <c r="P72" s="690"/>
      <c r="Q72" s="690"/>
      <c r="R72" s="690"/>
      <c r="S72" s="690"/>
      <c r="T72" s="690"/>
      <c r="U72" s="690"/>
      <c r="V72" s="690"/>
      <c r="W72" s="690"/>
      <c r="X72" s="690"/>
      <c r="Y72" s="690"/>
      <c r="Z72" s="690"/>
    </row>
    <row r="73" spans="1:26" ht="12" customHeight="1">
      <c r="A73" s="899"/>
      <c r="B73" s="900"/>
      <c r="C73" s="899"/>
      <c r="D73" s="901"/>
      <c r="E73" s="902"/>
      <c r="F73" s="901"/>
      <c r="G73" s="902"/>
      <c r="H73" s="901"/>
      <c r="I73" s="902"/>
      <c r="J73" s="891"/>
      <c r="K73" s="891"/>
      <c r="L73" s="891"/>
      <c r="M73" s="891"/>
      <c r="N73" s="903"/>
      <c r="O73" s="690"/>
      <c r="P73" s="690"/>
      <c r="Q73" s="690"/>
      <c r="R73" s="690"/>
      <c r="S73" s="690"/>
      <c r="T73" s="690"/>
      <c r="U73" s="690"/>
      <c r="V73" s="690"/>
      <c r="W73" s="690"/>
      <c r="X73" s="690"/>
      <c r="Y73" s="690"/>
      <c r="Z73" s="690"/>
    </row>
    <row r="74" spans="1:26" ht="12" customHeight="1">
      <c r="A74" s="899"/>
      <c r="B74" s="900"/>
      <c r="C74" s="899"/>
      <c r="D74" s="901"/>
      <c r="E74" s="902"/>
      <c r="F74" s="901"/>
      <c r="G74" s="902"/>
      <c r="H74" s="901"/>
      <c r="I74" s="902"/>
      <c r="J74" s="891"/>
      <c r="K74" s="891"/>
      <c r="L74" s="891"/>
      <c r="M74" s="891"/>
      <c r="N74" s="903"/>
      <c r="O74" s="690"/>
      <c r="P74" s="690"/>
      <c r="Q74" s="690"/>
      <c r="R74" s="690"/>
      <c r="S74" s="690"/>
      <c r="T74" s="690"/>
      <c r="U74" s="690"/>
      <c r="V74" s="690"/>
      <c r="W74" s="690"/>
      <c r="X74" s="690"/>
      <c r="Y74" s="690"/>
      <c r="Z74" s="690"/>
    </row>
    <row r="75" spans="1:26" ht="12" customHeight="1">
      <c r="A75" s="899"/>
      <c r="B75" s="900"/>
      <c r="C75" s="899"/>
      <c r="D75" s="901"/>
      <c r="E75" s="902"/>
      <c r="F75" s="901"/>
      <c r="G75" s="902"/>
      <c r="H75" s="901"/>
      <c r="I75" s="902"/>
      <c r="J75" s="891"/>
      <c r="K75" s="891"/>
      <c r="L75" s="891"/>
      <c r="M75" s="891"/>
      <c r="N75" s="903"/>
      <c r="O75" s="690"/>
      <c r="P75" s="690"/>
      <c r="Q75" s="690"/>
      <c r="R75" s="690"/>
      <c r="S75" s="690"/>
      <c r="T75" s="690"/>
      <c r="U75" s="690"/>
      <c r="V75" s="690"/>
      <c r="W75" s="690"/>
      <c r="X75" s="690"/>
      <c r="Y75" s="690"/>
      <c r="Z75" s="690"/>
    </row>
    <row r="76" spans="1:26" ht="12" customHeight="1">
      <c r="A76" s="899"/>
      <c r="B76" s="900"/>
      <c r="C76" s="899"/>
      <c r="D76" s="901"/>
      <c r="E76" s="902"/>
      <c r="F76" s="901"/>
      <c r="G76" s="902"/>
      <c r="H76" s="901"/>
      <c r="I76" s="902"/>
      <c r="J76" s="891"/>
      <c r="K76" s="891"/>
      <c r="L76" s="891"/>
      <c r="M76" s="891"/>
      <c r="N76" s="903"/>
      <c r="O76" s="690"/>
      <c r="P76" s="690"/>
      <c r="Q76" s="690"/>
      <c r="R76" s="690"/>
      <c r="S76" s="690"/>
      <c r="T76" s="690"/>
      <c r="U76" s="690"/>
      <c r="V76" s="690"/>
      <c r="W76" s="690"/>
      <c r="X76" s="690"/>
      <c r="Y76" s="690"/>
      <c r="Z76" s="690"/>
    </row>
    <row r="77" spans="1:26" ht="12" customHeight="1">
      <c r="A77" s="899"/>
      <c r="B77" s="900"/>
      <c r="C77" s="899"/>
      <c r="D77" s="901"/>
      <c r="E77" s="902"/>
      <c r="F77" s="901"/>
      <c r="G77" s="902"/>
      <c r="H77" s="901"/>
      <c r="I77" s="902"/>
      <c r="J77" s="891"/>
      <c r="K77" s="891"/>
      <c r="L77" s="891"/>
      <c r="M77" s="891"/>
      <c r="N77" s="903"/>
      <c r="O77" s="690"/>
      <c r="P77" s="690"/>
      <c r="Q77" s="690"/>
      <c r="R77" s="690"/>
      <c r="S77" s="690"/>
      <c r="T77" s="690"/>
      <c r="U77" s="690"/>
      <c r="V77" s="690"/>
      <c r="W77" s="690"/>
      <c r="X77" s="690"/>
      <c r="Y77" s="690"/>
      <c r="Z77" s="690"/>
    </row>
    <row r="78" spans="1:26" ht="12" customHeight="1">
      <c r="A78" s="899"/>
      <c r="B78" s="900"/>
      <c r="C78" s="899"/>
      <c r="D78" s="901"/>
      <c r="E78" s="902"/>
      <c r="F78" s="901"/>
      <c r="G78" s="902"/>
      <c r="H78" s="901"/>
      <c r="I78" s="902"/>
      <c r="J78" s="891"/>
      <c r="K78" s="891"/>
      <c r="L78" s="891"/>
      <c r="M78" s="891"/>
      <c r="N78" s="903"/>
      <c r="O78" s="690"/>
      <c r="P78" s="690"/>
      <c r="Q78" s="690"/>
      <c r="R78" s="690"/>
      <c r="S78" s="690"/>
      <c r="T78" s="690"/>
      <c r="U78" s="690"/>
      <c r="V78" s="690"/>
      <c r="W78" s="690"/>
      <c r="X78" s="690"/>
      <c r="Y78" s="690"/>
      <c r="Z78" s="690"/>
    </row>
    <row r="79" spans="1:26" ht="12" customHeight="1">
      <c r="A79" s="899"/>
      <c r="B79" s="900"/>
      <c r="C79" s="899"/>
      <c r="D79" s="901"/>
      <c r="E79" s="902"/>
      <c r="F79" s="901"/>
      <c r="G79" s="902"/>
      <c r="H79" s="901"/>
      <c r="I79" s="902"/>
      <c r="J79" s="891"/>
      <c r="K79" s="891"/>
      <c r="L79" s="891"/>
      <c r="M79" s="891"/>
      <c r="N79" s="903"/>
      <c r="O79" s="690"/>
      <c r="P79" s="690"/>
      <c r="Q79" s="690"/>
      <c r="R79" s="690"/>
      <c r="S79" s="690"/>
      <c r="T79" s="690"/>
      <c r="U79" s="690"/>
      <c r="V79" s="690"/>
      <c r="W79" s="690"/>
      <c r="X79" s="690"/>
      <c r="Y79" s="690"/>
      <c r="Z79" s="690"/>
    </row>
    <row r="80" spans="1:26" ht="12" customHeight="1">
      <c r="A80" s="899"/>
      <c r="B80" s="900"/>
      <c r="C80" s="899"/>
      <c r="D80" s="901"/>
      <c r="E80" s="902"/>
      <c r="F80" s="901"/>
      <c r="G80" s="902"/>
      <c r="H80" s="901"/>
      <c r="I80" s="902"/>
      <c r="J80" s="891"/>
      <c r="K80" s="891"/>
      <c r="L80" s="891"/>
      <c r="M80" s="891"/>
      <c r="N80" s="903"/>
      <c r="O80" s="690"/>
      <c r="P80" s="690"/>
      <c r="Q80" s="690"/>
      <c r="R80" s="690"/>
      <c r="S80" s="690"/>
      <c r="T80" s="690"/>
      <c r="U80" s="690"/>
      <c r="V80" s="690"/>
      <c r="W80" s="690"/>
      <c r="X80" s="690"/>
      <c r="Y80" s="690"/>
      <c r="Z80" s="690"/>
    </row>
    <row r="81" spans="1:26" ht="12" customHeight="1">
      <c r="A81" s="899"/>
      <c r="B81" s="900"/>
      <c r="C81" s="899"/>
      <c r="D81" s="901"/>
      <c r="E81" s="902"/>
      <c r="F81" s="901"/>
      <c r="G81" s="902"/>
      <c r="H81" s="901"/>
      <c r="I81" s="902"/>
      <c r="J81" s="891"/>
      <c r="K81" s="891"/>
      <c r="L81" s="891"/>
      <c r="M81" s="891"/>
      <c r="N81" s="903"/>
      <c r="O81" s="690"/>
      <c r="P81" s="690"/>
      <c r="Q81" s="690"/>
      <c r="R81" s="690"/>
      <c r="S81" s="690"/>
      <c r="T81" s="690"/>
      <c r="U81" s="690"/>
      <c r="V81" s="690"/>
      <c r="W81" s="690"/>
      <c r="X81" s="690"/>
      <c r="Y81" s="690"/>
      <c r="Z81" s="690"/>
    </row>
    <row r="82" spans="1:26" ht="12" customHeight="1">
      <c r="A82" s="899"/>
      <c r="B82" s="900"/>
      <c r="C82" s="899"/>
      <c r="D82" s="901"/>
      <c r="E82" s="902"/>
      <c r="F82" s="901"/>
      <c r="G82" s="902"/>
      <c r="H82" s="901"/>
      <c r="I82" s="902"/>
      <c r="J82" s="891"/>
      <c r="K82" s="891"/>
      <c r="L82" s="891"/>
      <c r="M82" s="891"/>
      <c r="N82" s="903"/>
      <c r="O82" s="690"/>
      <c r="P82" s="690"/>
      <c r="Q82" s="690"/>
      <c r="R82" s="690"/>
      <c r="S82" s="690"/>
      <c r="T82" s="690"/>
      <c r="U82" s="690"/>
      <c r="V82" s="690"/>
      <c r="W82" s="690"/>
      <c r="X82" s="690"/>
      <c r="Y82" s="690"/>
      <c r="Z82" s="690"/>
    </row>
    <row r="83" spans="1:26" ht="12" customHeight="1">
      <c r="A83" s="899"/>
      <c r="B83" s="900"/>
      <c r="C83" s="899"/>
      <c r="D83" s="901"/>
      <c r="E83" s="902"/>
      <c r="F83" s="901"/>
      <c r="G83" s="902"/>
      <c r="H83" s="901"/>
      <c r="I83" s="902"/>
      <c r="J83" s="891"/>
      <c r="K83" s="891"/>
      <c r="L83" s="891"/>
      <c r="M83" s="891"/>
      <c r="N83" s="903"/>
      <c r="O83" s="690"/>
      <c r="P83" s="690"/>
      <c r="Q83" s="690"/>
      <c r="R83" s="690"/>
      <c r="S83" s="690"/>
      <c r="T83" s="690"/>
      <c r="U83" s="690"/>
      <c r="V83" s="690"/>
      <c r="W83" s="690"/>
      <c r="X83" s="690"/>
      <c r="Y83" s="690"/>
      <c r="Z83" s="690"/>
    </row>
    <row r="84" spans="1:26" ht="12" customHeight="1">
      <c r="A84" s="899"/>
      <c r="B84" s="900"/>
      <c r="C84" s="899"/>
      <c r="D84" s="901"/>
      <c r="E84" s="902"/>
      <c r="F84" s="901"/>
      <c r="G84" s="902"/>
      <c r="H84" s="901"/>
      <c r="I84" s="902"/>
      <c r="J84" s="891"/>
      <c r="K84" s="891"/>
      <c r="L84" s="891"/>
      <c r="M84" s="891"/>
      <c r="N84" s="903"/>
      <c r="O84" s="690"/>
      <c r="P84" s="690"/>
      <c r="Q84" s="690"/>
      <c r="R84" s="690"/>
      <c r="S84" s="690"/>
      <c r="T84" s="690"/>
      <c r="U84" s="690"/>
      <c r="V84" s="690"/>
      <c r="W84" s="690"/>
      <c r="X84" s="690"/>
      <c r="Y84" s="690"/>
      <c r="Z84" s="690"/>
    </row>
    <row r="85" spans="1:26" ht="12" customHeight="1">
      <c r="A85" s="899"/>
      <c r="B85" s="900"/>
      <c r="C85" s="899"/>
      <c r="D85" s="901"/>
      <c r="E85" s="902"/>
      <c r="F85" s="901"/>
      <c r="G85" s="902"/>
      <c r="H85" s="901"/>
      <c r="I85" s="902"/>
      <c r="J85" s="891"/>
      <c r="K85" s="891"/>
      <c r="L85" s="891"/>
      <c r="M85" s="891"/>
      <c r="N85" s="903"/>
      <c r="O85" s="690"/>
      <c r="P85" s="690"/>
      <c r="Q85" s="690"/>
      <c r="R85" s="690"/>
      <c r="S85" s="690"/>
      <c r="T85" s="690"/>
      <c r="U85" s="690"/>
      <c r="V85" s="690"/>
      <c r="W85" s="690"/>
      <c r="X85" s="690"/>
      <c r="Y85" s="690"/>
      <c r="Z85" s="690"/>
    </row>
    <row r="86" spans="1:26" ht="12" customHeight="1">
      <c r="A86" s="899"/>
      <c r="B86" s="900"/>
      <c r="C86" s="899"/>
      <c r="D86" s="901"/>
      <c r="E86" s="902"/>
      <c r="F86" s="901"/>
      <c r="G86" s="902"/>
      <c r="H86" s="901"/>
      <c r="I86" s="902"/>
      <c r="J86" s="891"/>
      <c r="K86" s="891"/>
      <c r="L86" s="891"/>
      <c r="M86" s="891"/>
      <c r="N86" s="903"/>
      <c r="O86" s="690"/>
      <c r="P86" s="690"/>
      <c r="Q86" s="690"/>
      <c r="R86" s="690"/>
      <c r="S86" s="690"/>
      <c r="T86" s="690"/>
      <c r="U86" s="690"/>
      <c r="V86" s="690"/>
      <c r="W86" s="690"/>
      <c r="X86" s="690"/>
      <c r="Y86" s="690"/>
      <c r="Z86" s="690"/>
    </row>
    <row r="87" spans="1:26" ht="12" customHeight="1">
      <c r="A87" s="899"/>
      <c r="B87" s="900"/>
      <c r="C87" s="899"/>
      <c r="D87" s="901"/>
      <c r="E87" s="902"/>
      <c r="F87" s="901"/>
      <c r="G87" s="902"/>
      <c r="H87" s="901"/>
      <c r="I87" s="902"/>
      <c r="J87" s="891"/>
      <c r="K87" s="891"/>
      <c r="L87" s="891"/>
      <c r="M87" s="891"/>
      <c r="N87" s="903"/>
      <c r="O87" s="690"/>
      <c r="P87" s="690"/>
      <c r="Q87" s="690"/>
      <c r="R87" s="690"/>
      <c r="S87" s="690"/>
      <c r="T87" s="690"/>
      <c r="U87" s="690"/>
      <c r="V87" s="690"/>
      <c r="W87" s="690"/>
      <c r="X87" s="690"/>
      <c r="Y87" s="690"/>
      <c r="Z87" s="690"/>
    </row>
    <row r="88" spans="1:26" ht="12" customHeight="1">
      <c r="A88" s="899"/>
      <c r="B88" s="900"/>
      <c r="C88" s="899"/>
      <c r="D88" s="901"/>
      <c r="E88" s="902"/>
      <c r="F88" s="901"/>
      <c r="G88" s="902"/>
      <c r="H88" s="901"/>
      <c r="I88" s="902"/>
      <c r="J88" s="891"/>
      <c r="K88" s="891"/>
      <c r="L88" s="891"/>
      <c r="M88" s="891"/>
      <c r="N88" s="903"/>
      <c r="O88" s="690"/>
      <c r="P88" s="690"/>
      <c r="Q88" s="690"/>
      <c r="R88" s="690"/>
      <c r="S88" s="690"/>
      <c r="T88" s="690"/>
      <c r="U88" s="690"/>
      <c r="V88" s="690"/>
      <c r="W88" s="690"/>
      <c r="X88" s="690"/>
      <c r="Y88" s="690"/>
      <c r="Z88" s="690"/>
    </row>
    <row r="89" spans="1:26" ht="12" customHeight="1">
      <c r="A89" s="899"/>
      <c r="B89" s="900"/>
      <c r="C89" s="899"/>
      <c r="D89" s="901"/>
      <c r="E89" s="902"/>
      <c r="F89" s="901"/>
      <c r="G89" s="902"/>
      <c r="H89" s="901"/>
      <c r="I89" s="902"/>
      <c r="J89" s="891"/>
      <c r="K89" s="891"/>
      <c r="L89" s="891"/>
      <c r="M89" s="891"/>
      <c r="N89" s="903"/>
      <c r="O89" s="690"/>
      <c r="P89" s="690"/>
      <c r="Q89" s="690"/>
      <c r="R89" s="690"/>
      <c r="S89" s="690"/>
      <c r="T89" s="690"/>
      <c r="U89" s="690"/>
      <c r="V89" s="690"/>
      <c r="W89" s="690"/>
      <c r="X89" s="690"/>
      <c r="Y89" s="690"/>
      <c r="Z89" s="690"/>
    </row>
    <row r="90" spans="1:26" ht="12" customHeight="1">
      <c r="A90" s="899"/>
      <c r="B90" s="900"/>
      <c r="C90" s="899"/>
      <c r="D90" s="901"/>
      <c r="E90" s="902"/>
      <c r="F90" s="901"/>
      <c r="G90" s="902"/>
      <c r="H90" s="901"/>
      <c r="I90" s="902"/>
      <c r="J90" s="891"/>
      <c r="K90" s="891"/>
      <c r="L90" s="891"/>
      <c r="M90" s="891"/>
      <c r="N90" s="903"/>
      <c r="O90" s="690"/>
      <c r="P90" s="690"/>
      <c r="Q90" s="690"/>
      <c r="R90" s="690"/>
      <c r="S90" s="690"/>
      <c r="T90" s="690"/>
      <c r="U90" s="690"/>
      <c r="V90" s="690"/>
      <c r="W90" s="690"/>
      <c r="X90" s="690"/>
      <c r="Y90" s="690"/>
      <c r="Z90" s="690"/>
    </row>
    <row r="91" spans="1:26" ht="12" customHeight="1">
      <c r="A91" s="899"/>
      <c r="B91" s="900"/>
      <c r="C91" s="899"/>
      <c r="D91" s="901"/>
      <c r="E91" s="902"/>
      <c r="F91" s="901"/>
      <c r="G91" s="902"/>
      <c r="H91" s="901"/>
      <c r="I91" s="902"/>
      <c r="J91" s="891"/>
      <c r="K91" s="891"/>
      <c r="L91" s="891"/>
      <c r="M91" s="891"/>
      <c r="N91" s="903"/>
      <c r="O91" s="690"/>
      <c r="P91" s="690"/>
      <c r="Q91" s="690"/>
      <c r="R91" s="690"/>
      <c r="S91" s="690"/>
      <c r="T91" s="690"/>
      <c r="U91" s="690"/>
      <c r="V91" s="690"/>
      <c r="W91" s="690"/>
      <c r="X91" s="690"/>
      <c r="Y91" s="690"/>
      <c r="Z91" s="690"/>
    </row>
    <row r="92" spans="1:26" ht="12" customHeight="1">
      <c r="A92" s="899"/>
      <c r="B92" s="900"/>
      <c r="C92" s="899"/>
      <c r="D92" s="901"/>
      <c r="E92" s="902"/>
      <c r="F92" s="901"/>
      <c r="G92" s="902"/>
      <c r="H92" s="901"/>
      <c r="I92" s="902"/>
      <c r="J92" s="891"/>
      <c r="K92" s="891"/>
      <c r="L92" s="891"/>
      <c r="M92" s="891"/>
      <c r="N92" s="903"/>
      <c r="O92" s="690"/>
      <c r="P92" s="690"/>
      <c r="Q92" s="690"/>
      <c r="R92" s="690"/>
      <c r="S92" s="690"/>
      <c r="T92" s="690"/>
      <c r="U92" s="690"/>
      <c r="V92" s="690"/>
      <c r="W92" s="690"/>
      <c r="X92" s="690"/>
      <c r="Y92" s="690"/>
      <c r="Z92" s="690"/>
    </row>
    <row r="93" spans="1:26" ht="12" customHeight="1">
      <c r="A93" s="899"/>
      <c r="B93" s="900"/>
      <c r="C93" s="899"/>
      <c r="D93" s="901"/>
      <c r="E93" s="902"/>
      <c r="F93" s="901"/>
      <c r="G93" s="902"/>
      <c r="H93" s="901"/>
      <c r="I93" s="902"/>
      <c r="J93" s="891"/>
      <c r="K93" s="891"/>
      <c r="L93" s="891"/>
      <c r="M93" s="891"/>
      <c r="N93" s="903"/>
      <c r="O93" s="690"/>
      <c r="P93" s="690"/>
      <c r="Q93" s="690"/>
      <c r="R93" s="690"/>
      <c r="S93" s="690"/>
      <c r="T93" s="690"/>
      <c r="U93" s="690"/>
      <c r="V93" s="690"/>
      <c r="W93" s="690"/>
      <c r="X93" s="690"/>
      <c r="Y93" s="690"/>
      <c r="Z93" s="690"/>
    </row>
    <row r="94" spans="1:26" ht="12" customHeight="1">
      <c r="A94" s="899"/>
      <c r="B94" s="900"/>
      <c r="C94" s="899"/>
      <c r="D94" s="901"/>
      <c r="E94" s="902"/>
      <c r="F94" s="901"/>
      <c r="G94" s="902"/>
      <c r="H94" s="901"/>
      <c r="I94" s="902"/>
      <c r="J94" s="891"/>
      <c r="K94" s="891"/>
      <c r="L94" s="891"/>
      <c r="M94" s="891"/>
      <c r="N94" s="903"/>
      <c r="O94" s="690"/>
      <c r="P94" s="690"/>
      <c r="Q94" s="690"/>
      <c r="R94" s="690"/>
      <c r="S94" s="690"/>
      <c r="T94" s="690"/>
      <c r="U94" s="690"/>
      <c r="V94" s="690"/>
      <c r="W94" s="690"/>
      <c r="X94" s="690"/>
      <c r="Y94" s="690"/>
      <c r="Z94" s="690"/>
    </row>
    <row r="95" spans="1:26" ht="12" customHeight="1">
      <c r="A95" s="899"/>
      <c r="B95" s="900"/>
      <c r="C95" s="899"/>
      <c r="D95" s="901"/>
      <c r="E95" s="902"/>
      <c r="F95" s="901"/>
      <c r="G95" s="902"/>
      <c r="H95" s="901"/>
      <c r="I95" s="902"/>
      <c r="J95" s="891"/>
      <c r="K95" s="891"/>
      <c r="L95" s="891"/>
      <c r="M95" s="891"/>
      <c r="N95" s="903"/>
      <c r="O95" s="690"/>
      <c r="P95" s="690"/>
      <c r="Q95" s="690"/>
      <c r="R95" s="690"/>
      <c r="S95" s="690"/>
      <c r="T95" s="690"/>
      <c r="U95" s="690"/>
      <c r="V95" s="690"/>
      <c r="W95" s="690"/>
      <c r="X95" s="690"/>
      <c r="Y95" s="690"/>
      <c r="Z95" s="690"/>
    </row>
    <row r="96" spans="1:26" ht="12" customHeight="1">
      <c r="A96" s="899"/>
      <c r="B96" s="900"/>
      <c r="C96" s="899"/>
      <c r="D96" s="901"/>
      <c r="E96" s="902"/>
      <c r="F96" s="901"/>
      <c r="G96" s="902"/>
      <c r="H96" s="901"/>
      <c r="I96" s="902"/>
      <c r="J96" s="891"/>
      <c r="K96" s="891"/>
      <c r="L96" s="891"/>
      <c r="M96" s="891"/>
      <c r="N96" s="903"/>
      <c r="O96" s="690"/>
      <c r="P96" s="690"/>
      <c r="Q96" s="690"/>
      <c r="R96" s="690"/>
      <c r="S96" s="690"/>
      <c r="T96" s="690"/>
      <c r="U96" s="690"/>
      <c r="V96" s="690"/>
      <c r="W96" s="690"/>
      <c r="X96" s="690"/>
      <c r="Y96" s="690"/>
      <c r="Z96" s="690"/>
    </row>
    <row r="97" spans="1:26" ht="12" customHeight="1">
      <c r="A97" s="899"/>
      <c r="B97" s="900"/>
      <c r="C97" s="899"/>
      <c r="D97" s="901"/>
      <c r="E97" s="902"/>
      <c r="F97" s="901"/>
      <c r="G97" s="902"/>
      <c r="H97" s="901"/>
      <c r="I97" s="902"/>
      <c r="J97" s="891"/>
      <c r="K97" s="891"/>
      <c r="L97" s="891"/>
      <c r="M97" s="891"/>
      <c r="N97" s="903"/>
      <c r="O97" s="690"/>
      <c r="P97" s="690"/>
      <c r="Q97" s="690"/>
      <c r="R97" s="690"/>
      <c r="S97" s="690"/>
      <c r="T97" s="690"/>
      <c r="U97" s="690"/>
      <c r="V97" s="690"/>
      <c r="W97" s="690"/>
      <c r="X97" s="690"/>
      <c r="Y97" s="690"/>
      <c r="Z97" s="690"/>
    </row>
    <row r="98" spans="1:26" ht="12" customHeight="1">
      <c r="A98" s="899"/>
      <c r="B98" s="900"/>
      <c r="C98" s="899"/>
      <c r="D98" s="901"/>
      <c r="E98" s="902"/>
      <c r="F98" s="901"/>
      <c r="G98" s="902"/>
      <c r="H98" s="901"/>
      <c r="I98" s="902"/>
      <c r="J98" s="891"/>
      <c r="K98" s="891"/>
      <c r="L98" s="891"/>
      <c r="M98" s="891"/>
      <c r="N98" s="903"/>
      <c r="O98" s="690"/>
      <c r="P98" s="690"/>
      <c r="Q98" s="690"/>
      <c r="R98" s="690"/>
      <c r="S98" s="690"/>
      <c r="T98" s="690"/>
      <c r="U98" s="690"/>
      <c r="V98" s="690"/>
      <c r="W98" s="690"/>
      <c r="X98" s="690"/>
      <c r="Y98" s="690"/>
      <c r="Z98" s="690"/>
    </row>
    <row r="99" spans="1:26" ht="12" customHeight="1">
      <c r="A99" s="899"/>
      <c r="B99" s="900"/>
      <c r="C99" s="899"/>
      <c r="D99" s="901"/>
      <c r="E99" s="902"/>
      <c r="F99" s="901"/>
      <c r="G99" s="902"/>
      <c r="H99" s="901"/>
      <c r="I99" s="902"/>
      <c r="J99" s="891"/>
      <c r="K99" s="891"/>
      <c r="L99" s="891"/>
      <c r="M99" s="891"/>
      <c r="N99" s="903"/>
      <c r="O99" s="690"/>
      <c r="P99" s="690"/>
      <c r="Q99" s="690"/>
      <c r="R99" s="690"/>
      <c r="S99" s="690"/>
      <c r="T99" s="690"/>
      <c r="U99" s="690"/>
      <c r="V99" s="690"/>
      <c r="W99" s="690"/>
      <c r="X99" s="690"/>
      <c r="Y99" s="690"/>
      <c r="Z99" s="690"/>
    </row>
    <row r="100" spans="1:26" ht="12" customHeight="1">
      <c r="A100" s="899"/>
      <c r="B100" s="900"/>
      <c r="C100" s="899"/>
      <c r="D100" s="901"/>
      <c r="E100" s="902"/>
      <c r="F100" s="901"/>
      <c r="G100" s="902"/>
      <c r="H100" s="901"/>
      <c r="I100" s="902"/>
      <c r="J100" s="891"/>
      <c r="K100" s="891"/>
      <c r="L100" s="891"/>
      <c r="M100" s="891"/>
      <c r="N100" s="903"/>
      <c r="O100" s="690"/>
      <c r="P100" s="690"/>
      <c r="Q100" s="690"/>
      <c r="R100" s="690"/>
      <c r="S100" s="690"/>
      <c r="T100" s="690"/>
      <c r="U100" s="690"/>
      <c r="V100" s="690"/>
      <c r="W100" s="690"/>
      <c r="X100" s="690"/>
      <c r="Y100" s="690"/>
      <c r="Z100" s="690"/>
    </row>
    <row r="101" spans="1:26" ht="12" customHeight="1">
      <c r="A101" s="899"/>
      <c r="B101" s="900"/>
      <c r="C101" s="899"/>
      <c r="D101" s="901"/>
      <c r="E101" s="902"/>
      <c r="F101" s="901"/>
      <c r="G101" s="902"/>
      <c r="H101" s="901"/>
      <c r="I101" s="902"/>
      <c r="J101" s="891"/>
      <c r="K101" s="891"/>
      <c r="L101" s="891"/>
      <c r="M101" s="891"/>
      <c r="N101" s="903"/>
      <c r="O101" s="690"/>
      <c r="P101" s="690"/>
      <c r="Q101" s="690"/>
      <c r="R101" s="690"/>
      <c r="S101" s="690"/>
      <c r="T101" s="690"/>
      <c r="U101" s="690"/>
      <c r="V101" s="690"/>
      <c r="W101" s="690"/>
      <c r="X101" s="690"/>
      <c r="Y101" s="690"/>
      <c r="Z101" s="690"/>
    </row>
    <row r="102" spans="1:26" ht="12" customHeight="1">
      <c r="A102" s="899"/>
      <c r="B102" s="900"/>
      <c r="C102" s="899"/>
      <c r="D102" s="901"/>
      <c r="E102" s="902"/>
      <c r="F102" s="901"/>
      <c r="G102" s="902"/>
      <c r="H102" s="901"/>
      <c r="I102" s="902"/>
      <c r="J102" s="891"/>
      <c r="K102" s="891"/>
      <c r="L102" s="891"/>
      <c r="M102" s="891"/>
      <c r="N102" s="903"/>
      <c r="O102" s="690"/>
      <c r="P102" s="690"/>
      <c r="Q102" s="690"/>
      <c r="R102" s="690"/>
      <c r="S102" s="690"/>
      <c r="T102" s="690"/>
      <c r="U102" s="690"/>
      <c r="V102" s="690"/>
      <c r="W102" s="690"/>
      <c r="X102" s="690"/>
      <c r="Y102" s="690"/>
      <c r="Z102" s="690"/>
    </row>
    <row r="103" spans="1:26" ht="12" customHeight="1">
      <c r="A103" s="899"/>
      <c r="B103" s="900"/>
      <c r="C103" s="899"/>
      <c r="D103" s="901"/>
      <c r="E103" s="902"/>
      <c r="F103" s="901"/>
      <c r="G103" s="902"/>
      <c r="H103" s="901"/>
      <c r="I103" s="902"/>
      <c r="J103" s="891"/>
      <c r="K103" s="891"/>
      <c r="L103" s="891"/>
      <c r="M103" s="891"/>
      <c r="N103" s="903"/>
      <c r="O103" s="690"/>
      <c r="P103" s="690"/>
      <c r="Q103" s="690"/>
      <c r="R103" s="690"/>
      <c r="S103" s="690"/>
      <c r="T103" s="690"/>
      <c r="U103" s="690"/>
      <c r="V103" s="690"/>
      <c r="W103" s="690"/>
      <c r="X103" s="690"/>
      <c r="Y103" s="690"/>
      <c r="Z103" s="690"/>
    </row>
    <row r="104" spans="1:26" ht="12" customHeight="1">
      <c r="A104" s="899"/>
      <c r="B104" s="900"/>
      <c r="C104" s="899"/>
      <c r="D104" s="901"/>
      <c r="E104" s="902"/>
      <c r="F104" s="901"/>
      <c r="G104" s="902"/>
      <c r="H104" s="901"/>
      <c r="I104" s="902"/>
      <c r="J104" s="891"/>
      <c r="K104" s="891"/>
      <c r="L104" s="891"/>
      <c r="M104" s="891"/>
      <c r="N104" s="903"/>
      <c r="O104" s="690"/>
      <c r="P104" s="690"/>
      <c r="Q104" s="690"/>
      <c r="R104" s="690"/>
      <c r="S104" s="690"/>
      <c r="T104" s="690"/>
      <c r="U104" s="690"/>
      <c r="V104" s="690"/>
      <c r="W104" s="690"/>
      <c r="X104" s="690"/>
      <c r="Y104" s="690"/>
      <c r="Z104" s="690"/>
    </row>
    <row r="105" spans="1:26" ht="12" customHeight="1">
      <c r="A105" s="899"/>
      <c r="B105" s="900"/>
      <c r="C105" s="899"/>
      <c r="D105" s="901"/>
      <c r="E105" s="902"/>
      <c r="F105" s="901"/>
      <c r="G105" s="902"/>
      <c r="H105" s="901"/>
      <c r="I105" s="902"/>
      <c r="J105" s="891"/>
      <c r="K105" s="891"/>
      <c r="L105" s="891"/>
      <c r="M105" s="891"/>
      <c r="N105" s="903"/>
      <c r="O105" s="690"/>
      <c r="P105" s="690"/>
      <c r="Q105" s="690"/>
      <c r="R105" s="690"/>
      <c r="S105" s="690"/>
      <c r="T105" s="690"/>
      <c r="U105" s="690"/>
      <c r="V105" s="690"/>
      <c r="W105" s="690"/>
      <c r="X105" s="690"/>
      <c r="Y105" s="690"/>
      <c r="Z105" s="690"/>
    </row>
    <row r="106" spans="1:26" ht="12" customHeight="1">
      <c r="A106" s="899"/>
      <c r="B106" s="900"/>
      <c r="C106" s="899"/>
      <c r="D106" s="901"/>
      <c r="E106" s="902"/>
      <c r="F106" s="901"/>
      <c r="G106" s="902"/>
      <c r="H106" s="901"/>
      <c r="I106" s="902"/>
      <c r="J106" s="891"/>
      <c r="K106" s="891"/>
      <c r="L106" s="891"/>
      <c r="M106" s="891"/>
      <c r="N106" s="903"/>
      <c r="O106" s="690"/>
      <c r="P106" s="690"/>
      <c r="Q106" s="690"/>
      <c r="R106" s="690"/>
      <c r="S106" s="690"/>
      <c r="T106" s="690"/>
      <c r="U106" s="690"/>
      <c r="V106" s="690"/>
      <c r="W106" s="690"/>
      <c r="X106" s="690"/>
      <c r="Y106" s="690"/>
      <c r="Z106" s="690"/>
    </row>
    <row r="107" spans="1:26" ht="12" customHeight="1">
      <c r="A107" s="899"/>
      <c r="B107" s="900"/>
      <c r="C107" s="899"/>
      <c r="D107" s="901"/>
      <c r="E107" s="902"/>
      <c r="F107" s="901"/>
      <c r="G107" s="902"/>
      <c r="H107" s="901"/>
      <c r="I107" s="902"/>
      <c r="J107" s="891"/>
      <c r="K107" s="891"/>
      <c r="L107" s="891"/>
      <c r="M107" s="891"/>
      <c r="N107" s="903"/>
      <c r="O107" s="690"/>
      <c r="P107" s="690"/>
      <c r="Q107" s="690"/>
      <c r="R107" s="690"/>
      <c r="S107" s="690"/>
      <c r="T107" s="690"/>
      <c r="U107" s="690"/>
      <c r="V107" s="690"/>
      <c r="W107" s="690"/>
      <c r="X107" s="690"/>
      <c r="Y107" s="690"/>
      <c r="Z107" s="690"/>
    </row>
    <row r="108" spans="1:26" ht="12" customHeight="1">
      <c r="A108" s="899"/>
      <c r="B108" s="900"/>
      <c r="C108" s="899"/>
      <c r="D108" s="901"/>
      <c r="E108" s="902"/>
      <c r="F108" s="901"/>
      <c r="G108" s="902"/>
      <c r="H108" s="901"/>
      <c r="I108" s="902"/>
      <c r="J108" s="891"/>
      <c r="K108" s="891"/>
      <c r="L108" s="891"/>
      <c r="M108" s="891"/>
      <c r="N108" s="903"/>
      <c r="O108" s="690"/>
      <c r="P108" s="690"/>
      <c r="Q108" s="690"/>
      <c r="R108" s="690"/>
      <c r="S108" s="690"/>
      <c r="T108" s="690"/>
      <c r="U108" s="690"/>
      <c r="V108" s="690"/>
      <c r="W108" s="690"/>
      <c r="X108" s="690"/>
      <c r="Y108" s="690"/>
      <c r="Z108" s="690"/>
    </row>
    <row r="109" spans="1:26" ht="12" customHeight="1">
      <c r="A109" s="899"/>
      <c r="B109" s="900"/>
      <c r="C109" s="899"/>
      <c r="D109" s="901"/>
      <c r="E109" s="902"/>
      <c r="F109" s="901"/>
      <c r="G109" s="902"/>
      <c r="H109" s="901"/>
      <c r="I109" s="902"/>
      <c r="J109" s="891"/>
      <c r="K109" s="891"/>
      <c r="L109" s="891"/>
      <c r="M109" s="891"/>
      <c r="N109" s="903"/>
      <c r="O109" s="690"/>
      <c r="P109" s="690"/>
      <c r="Q109" s="690"/>
      <c r="R109" s="690"/>
      <c r="S109" s="690"/>
      <c r="T109" s="690"/>
      <c r="U109" s="690"/>
      <c r="V109" s="690"/>
      <c r="W109" s="690"/>
      <c r="X109" s="690"/>
      <c r="Y109" s="690"/>
      <c r="Z109" s="690"/>
    </row>
    <row r="110" spans="1:26" ht="12" customHeight="1">
      <c r="A110" s="899"/>
      <c r="B110" s="900"/>
      <c r="C110" s="899"/>
      <c r="D110" s="901"/>
      <c r="E110" s="902"/>
      <c r="F110" s="901"/>
      <c r="G110" s="902"/>
      <c r="H110" s="901"/>
      <c r="I110" s="902"/>
      <c r="J110" s="891"/>
      <c r="K110" s="891"/>
      <c r="L110" s="891"/>
      <c r="M110" s="891"/>
      <c r="N110" s="903"/>
      <c r="O110" s="690"/>
      <c r="P110" s="690"/>
      <c r="Q110" s="690"/>
      <c r="R110" s="690"/>
      <c r="S110" s="690"/>
      <c r="T110" s="690"/>
      <c r="U110" s="690"/>
      <c r="V110" s="690"/>
      <c r="W110" s="690"/>
      <c r="X110" s="690"/>
      <c r="Y110" s="690"/>
      <c r="Z110" s="690"/>
    </row>
    <row r="111" spans="1:26" ht="12" customHeight="1">
      <c r="A111" s="899"/>
      <c r="B111" s="900"/>
      <c r="C111" s="899"/>
      <c r="D111" s="901"/>
      <c r="E111" s="902"/>
      <c r="F111" s="901"/>
      <c r="G111" s="902"/>
      <c r="H111" s="901"/>
      <c r="I111" s="902"/>
      <c r="J111" s="891"/>
      <c r="K111" s="891"/>
      <c r="L111" s="891"/>
      <c r="M111" s="891"/>
      <c r="N111" s="903"/>
      <c r="O111" s="690"/>
      <c r="P111" s="690"/>
      <c r="Q111" s="690"/>
      <c r="R111" s="690"/>
      <c r="S111" s="690"/>
      <c r="T111" s="690"/>
      <c r="U111" s="690"/>
      <c r="V111" s="690"/>
      <c r="W111" s="690"/>
      <c r="X111" s="690"/>
      <c r="Y111" s="690"/>
      <c r="Z111" s="690"/>
    </row>
    <row r="112" spans="1:26" ht="12" customHeight="1">
      <c r="A112" s="899"/>
      <c r="B112" s="900"/>
      <c r="C112" s="899"/>
      <c r="D112" s="901"/>
      <c r="E112" s="902"/>
      <c r="F112" s="901"/>
      <c r="G112" s="902"/>
      <c r="H112" s="901"/>
      <c r="I112" s="902"/>
      <c r="J112" s="891"/>
      <c r="K112" s="891"/>
      <c r="L112" s="891"/>
      <c r="M112" s="891"/>
      <c r="N112" s="903"/>
      <c r="O112" s="690"/>
      <c r="P112" s="690"/>
      <c r="Q112" s="690"/>
      <c r="R112" s="690"/>
      <c r="S112" s="690"/>
      <c r="T112" s="690"/>
      <c r="U112" s="690"/>
      <c r="V112" s="690"/>
      <c r="W112" s="690"/>
      <c r="X112" s="690"/>
      <c r="Y112" s="690"/>
      <c r="Z112" s="690"/>
    </row>
    <row r="113" spans="1:26" ht="12" customHeight="1">
      <c r="A113" s="899"/>
      <c r="B113" s="900"/>
      <c r="C113" s="899"/>
      <c r="D113" s="901"/>
      <c r="E113" s="902"/>
      <c r="F113" s="901"/>
      <c r="G113" s="902"/>
      <c r="H113" s="901"/>
      <c r="I113" s="902"/>
      <c r="J113" s="891"/>
      <c r="K113" s="891"/>
      <c r="L113" s="891"/>
      <c r="M113" s="891"/>
      <c r="N113" s="903"/>
      <c r="O113" s="690"/>
      <c r="P113" s="690"/>
      <c r="Q113" s="690"/>
      <c r="R113" s="690"/>
      <c r="S113" s="690"/>
      <c r="T113" s="690"/>
      <c r="U113" s="690"/>
      <c r="V113" s="690"/>
      <c r="W113" s="690"/>
      <c r="X113" s="690"/>
      <c r="Y113" s="690"/>
      <c r="Z113" s="690"/>
    </row>
    <row r="114" spans="1:26" ht="12" customHeight="1">
      <c r="A114" s="899"/>
      <c r="B114" s="900"/>
      <c r="C114" s="899"/>
      <c r="D114" s="901"/>
      <c r="E114" s="902"/>
      <c r="F114" s="901"/>
      <c r="G114" s="902"/>
      <c r="H114" s="901"/>
      <c r="I114" s="902"/>
      <c r="J114" s="891"/>
      <c r="K114" s="891"/>
      <c r="L114" s="891"/>
      <c r="M114" s="891"/>
      <c r="N114" s="903"/>
      <c r="O114" s="690"/>
      <c r="P114" s="690"/>
      <c r="Q114" s="690"/>
      <c r="R114" s="690"/>
      <c r="S114" s="690"/>
      <c r="T114" s="690"/>
      <c r="U114" s="690"/>
      <c r="V114" s="690"/>
      <c r="W114" s="690"/>
      <c r="X114" s="690"/>
      <c r="Y114" s="690"/>
      <c r="Z114" s="690"/>
    </row>
    <row r="115" spans="1:26" ht="12" customHeight="1">
      <c r="A115" s="899"/>
      <c r="B115" s="900"/>
      <c r="C115" s="899"/>
      <c r="D115" s="901"/>
      <c r="E115" s="902"/>
      <c r="F115" s="901"/>
      <c r="G115" s="902"/>
      <c r="H115" s="901"/>
      <c r="I115" s="902"/>
      <c r="J115" s="891"/>
      <c r="K115" s="891"/>
      <c r="L115" s="891"/>
      <c r="M115" s="891"/>
      <c r="N115" s="903"/>
      <c r="O115" s="690"/>
      <c r="P115" s="690"/>
      <c r="Q115" s="690"/>
      <c r="R115" s="690"/>
      <c r="S115" s="690"/>
      <c r="T115" s="690"/>
      <c r="U115" s="690"/>
      <c r="V115" s="690"/>
      <c r="W115" s="690"/>
      <c r="X115" s="690"/>
      <c r="Y115" s="690"/>
      <c r="Z115" s="690"/>
    </row>
    <row r="116" spans="1:26" ht="12" customHeight="1">
      <c r="A116" s="899"/>
      <c r="B116" s="900"/>
      <c r="C116" s="899"/>
      <c r="D116" s="901"/>
      <c r="E116" s="902"/>
      <c r="F116" s="901"/>
      <c r="G116" s="902"/>
      <c r="H116" s="901"/>
      <c r="I116" s="902"/>
      <c r="J116" s="891"/>
      <c r="K116" s="891"/>
      <c r="L116" s="891"/>
      <c r="M116" s="891"/>
      <c r="N116" s="903"/>
      <c r="O116" s="690"/>
      <c r="P116" s="690"/>
      <c r="Q116" s="690"/>
      <c r="R116" s="690"/>
      <c r="S116" s="690"/>
      <c r="T116" s="690"/>
      <c r="U116" s="690"/>
      <c r="V116" s="690"/>
      <c r="W116" s="690"/>
      <c r="X116" s="690"/>
      <c r="Y116" s="690"/>
      <c r="Z116" s="690"/>
    </row>
    <row r="117" spans="1:26" ht="12" customHeight="1">
      <c r="A117" s="899"/>
      <c r="B117" s="900"/>
      <c r="C117" s="899"/>
      <c r="D117" s="901"/>
      <c r="E117" s="902"/>
      <c r="F117" s="901"/>
      <c r="G117" s="902"/>
      <c r="H117" s="901"/>
      <c r="I117" s="902"/>
      <c r="J117" s="891"/>
      <c r="K117" s="891"/>
      <c r="L117" s="891"/>
      <c r="M117" s="891"/>
      <c r="N117" s="903"/>
      <c r="O117" s="690"/>
      <c r="P117" s="690"/>
      <c r="Q117" s="690"/>
      <c r="R117" s="690"/>
      <c r="S117" s="690"/>
      <c r="T117" s="690"/>
      <c r="U117" s="690"/>
      <c r="V117" s="690"/>
      <c r="W117" s="690"/>
      <c r="X117" s="690"/>
      <c r="Y117" s="690"/>
      <c r="Z117" s="690"/>
    </row>
    <row r="118" spans="1:26" ht="12" customHeight="1">
      <c r="A118" s="899"/>
      <c r="B118" s="900"/>
      <c r="C118" s="899"/>
      <c r="D118" s="901"/>
      <c r="E118" s="902"/>
      <c r="F118" s="901"/>
      <c r="G118" s="902"/>
      <c r="H118" s="901"/>
      <c r="I118" s="902"/>
      <c r="J118" s="891"/>
      <c r="K118" s="891"/>
      <c r="L118" s="891"/>
      <c r="M118" s="891"/>
      <c r="N118" s="903"/>
      <c r="O118" s="690"/>
      <c r="P118" s="690"/>
      <c r="Q118" s="690"/>
      <c r="R118" s="690"/>
      <c r="S118" s="690"/>
      <c r="T118" s="690"/>
      <c r="U118" s="690"/>
      <c r="V118" s="690"/>
      <c r="W118" s="690"/>
      <c r="X118" s="690"/>
      <c r="Y118" s="690"/>
      <c r="Z118" s="690"/>
    </row>
    <row r="119" spans="1:26" ht="12" customHeight="1">
      <c r="A119" s="899"/>
      <c r="B119" s="900"/>
      <c r="C119" s="899"/>
      <c r="D119" s="901"/>
      <c r="E119" s="902"/>
      <c r="F119" s="901"/>
      <c r="G119" s="902"/>
      <c r="H119" s="901"/>
      <c r="I119" s="902"/>
      <c r="J119" s="891"/>
      <c r="K119" s="891"/>
      <c r="L119" s="891"/>
      <c r="M119" s="891"/>
      <c r="N119" s="903"/>
      <c r="O119" s="690"/>
      <c r="P119" s="690"/>
      <c r="Q119" s="690"/>
      <c r="R119" s="690"/>
      <c r="S119" s="690"/>
      <c r="T119" s="690"/>
      <c r="U119" s="690"/>
      <c r="V119" s="690"/>
      <c r="W119" s="690"/>
      <c r="X119" s="690"/>
      <c r="Y119" s="690"/>
      <c r="Z119" s="690"/>
    </row>
    <row r="120" spans="1:26" ht="12" customHeight="1">
      <c r="A120" s="899"/>
      <c r="B120" s="900"/>
      <c r="C120" s="899"/>
      <c r="D120" s="901"/>
      <c r="E120" s="902"/>
      <c r="F120" s="901"/>
      <c r="G120" s="902"/>
      <c r="H120" s="901"/>
      <c r="I120" s="902"/>
      <c r="J120" s="891"/>
      <c r="K120" s="891"/>
      <c r="L120" s="891"/>
      <c r="M120" s="891"/>
      <c r="N120" s="903"/>
      <c r="O120" s="690"/>
      <c r="P120" s="690"/>
      <c r="Q120" s="690"/>
      <c r="R120" s="690"/>
      <c r="S120" s="690"/>
      <c r="T120" s="690"/>
      <c r="U120" s="690"/>
      <c r="V120" s="690"/>
      <c r="W120" s="690"/>
      <c r="X120" s="690"/>
      <c r="Y120" s="690"/>
      <c r="Z120" s="690"/>
    </row>
    <row r="121" spans="1:26" ht="12" customHeight="1">
      <c r="A121" s="899"/>
      <c r="B121" s="900"/>
      <c r="C121" s="899"/>
      <c r="D121" s="901"/>
      <c r="E121" s="902"/>
      <c r="F121" s="901"/>
      <c r="G121" s="902"/>
      <c r="H121" s="901"/>
      <c r="I121" s="902"/>
      <c r="J121" s="891"/>
      <c r="K121" s="891"/>
      <c r="L121" s="891"/>
      <c r="M121" s="891"/>
      <c r="N121" s="903"/>
      <c r="O121" s="690"/>
      <c r="P121" s="690"/>
      <c r="Q121" s="690"/>
      <c r="R121" s="690"/>
      <c r="S121" s="690"/>
      <c r="T121" s="690"/>
      <c r="U121" s="690"/>
      <c r="V121" s="690"/>
      <c r="W121" s="690"/>
      <c r="X121" s="690"/>
      <c r="Y121" s="690"/>
      <c r="Z121" s="690"/>
    </row>
    <row r="122" spans="1:26" ht="12" customHeight="1">
      <c r="A122" s="899"/>
      <c r="B122" s="900"/>
      <c r="C122" s="899"/>
      <c r="D122" s="901"/>
      <c r="E122" s="902"/>
      <c r="F122" s="901"/>
      <c r="G122" s="902"/>
      <c r="H122" s="901"/>
      <c r="I122" s="902"/>
      <c r="J122" s="891"/>
      <c r="K122" s="891"/>
      <c r="L122" s="891"/>
      <c r="M122" s="891"/>
      <c r="N122" s="903"/>
      <c r="O122" s="690"/>
      <c r="P122" s="690"/>
      <c r="Q122" s="690"/>
      <c r="R122" s="690"/>
      <c r="S122" s="690"/>
      <c r="T122" s="690"/>
      <c r="U122" s="690"/>
      <c r="V122" s="690"/>
      <c r="W122" s="690"/>
      <c r="X122" s="690"/>
      <c r="Y122" s="690"/>
      <c r="Z122" s="690"/>
    </row>
    <row r="123" spans="1:26" ht="12" customHeight="1">
      <c r="A123" s="899"/>
      <c r="B123" s="900"/>
      <c r="C123" s="899"/>
      <c r="D123" s="901"/>
      <c r="E123" s="902"/>
      <c r="F123" s="901"/>
      <c r="G123" s="902"/>
      <c r="H123" s="901"/>
      <c r="I123" s="902"/>
      <c r="J123" s="891"/>
      <c r="K123" s="891"/>
      <c r="L123" s="891"/>
      <c r="M123" s="891"/>
      <c r="N123" s="903"/>
      <c r="O123" s="690"/>
      <c r="P123" s="690"/>
      <c r="Q123" s="690"/>
      <c r="R123" s="690"/>
      <c r="S123" s="690"/>
      <c r="T123" s="690"/>
      <c r="U123" s="690"/>
      <c r="V123" s="690"/>
      <c r="W123" s="690"/>
      <c r="X123" s="690"/>
      <c r="Y123" s="690"/>
      <c r="Z123" s="690"/>
    </row>
    <row r="124" spans="1:26" ht="12" customHeight="1">
      <c r="A124" s="899"/>
      <c r="B124" s="900"/>
      <c r="C124" s="899"/>
      <c r="D124" s="901"/>
      <c r="E124" s="902"/>
      <c r="F124" s="901"/>
      <c r="G124" s="902"/>
      <c r="H124" s="901"/>
      <c r="I124" s="902"/>
      <c r="J124" s="891"/>
      <c r="K124" s="891"/>
      <c r="L124" s="891"/>
      <c r="M124" s="891"/>
      <c r="N124" s="903"/>
      <c r="O124" s="690"/>
      <c r="P124" s="690"/>
      <c r="Q124" s="690"/>
      <c r="R124" s="690"/>
      <c r="S124" s="690"/>
      <c r="T124" s="690"/>
      <c r="U124" s="690"/>
      <c r="V124" s="690"/>
      <c r="W124" s="690"/>
      <c r="X124" s="690"/>
      <c r="Y124" s="690"/>
      <c r="Z124" s="690"/>
    </row>
    <row r="125" spans="1:26" ht="12" customHeight="1">
      <c r="A125" s="899"/>
      <c r="B125" s="900"/>
      <c r="C125" s="899"/>
      <c r="D125" s="901"/>
      <c r="E125" s="902"/>
      <c r="F125" s="901"/>
      <c r="G125" s="902"/>
      <c r="H125" s="901"/>
      <c r="I125" s="902"/>
      <c r="J125" s="891"/>
      <c r="K125" s="891"/>
      <c r="L125" s="891"/>
      <c r="M125" s="891"/>
      <c r="N125" s="903"/>
      <c r="O125" s="690"/>
      <c r="P125" s="690"/>
      <c r="Q125" s="690"/>
      <c r="R125" s="690"/>
      <c r="S125" s="690"/>
      <c r="T125" s="690"/>
      <c r="U125" s="690"/>
      <c r="V125" s="690"/>
      <c r="W125" s="690"/>
      <c r="X125" s="690"/>
      <c r="Y125" s="690"/>
      <c r="Z125" s="690"/>
    </row>
    <row r="126" spans="1:26" ht="12" customHeight="1">
      <c r="A126" s="899"/>
      <c r="B126" s="900"/>
      <c r="C126" s="899"/>
      <c r="D126" s="901"/>
      <c r="E126" s="902"/>
      <c r="F126" s="901"/>
      <c r="G126" s="902"/>
      <c r="H126" s="901"/>
      <c r="I126" s="902"/>
      <c r="J126" s="891"/>
      <c r="K126" s="891"/>
      <c r="L126" s="891"/>
      <c r="M126" s="891"/>
      <c r="N126" s="903"/>
      <c r="O126" s="690"/>
      <c r="P126" s="690"/>
      <c r="Q126" s="690"/>
      <c r="R126" s="690"/>
      <c r="S126" s="690"/>
      <c r="T126" s="690"/>
      <c r="U126" s="690"/>
      <c r="V126" s="690"/>
      <c r="W126" s="690"/>
      <c r="X126" s="690"/>
      <c r="Y126" s="690"/>
      <c r="Z126" s="690"/>
    </row>
    <row r="127" spans="1:26" ht="12" customHeight="1">
      <c r="A127" s="899"/>
      <c r="B127" s="900"/>
      <c r="C127" s="899"/>
      <c r="D127" s="901"/>
      <c r="E127" s="902"/>
      <c r="F127" s="901"/>
      <c r="G127" s="902"/>
      <c r="H127" s="901"/>
      <c r="I127" s="902"/>
      <c r="J127" s="891"/>
      <c r="K127" s="891"/>
      <c r="L127" s="891"/>
      <c r="M127" s="891"/>
      <c r="N127" s="903"/>
      <c r="O127" s="690"/>
      <c r="P127" s="690"/>
      <c r="Q127" s="690"/>
      <c r="R127" s="690"/>
      <c r="S127" s="690"/>
      <c r="T127" s="690"/>
      <c r="U127" s="690"/>
      <c r="V127" s="690"/>
      <c r="W127" s="690"/>
      <c r="X127" s="690"/>
      <c r="Y127" s="690"/>
      <c r="Z127" s="690"/>
    </row>
    <row r="128" spans="1:26" ht="12" customHeight="1">
      <c r="A128" s="899"/>
      <c r="B128" s="900"/>
      <c r="C128" s="899"/>
      <c r="D128" s="901"/>
      <c r="E128" s="902"/>
      <c r="F128" s="901"/>
      <c r="G128" s="902"/>
      <c r="H128" s="901"/>
      <c r="I128" s="902"/>
      <c r="J128" s="891"/>
      <c r="K128" s="891"/>
      <c r="L128" s="891"/>
      <c r="M128" s="891"/>
      <c r="N128" s="903"/>
      <c r="O128" s="690"/>
      <c r="P128" s="690"/>
      <c r="Q128" s="690"/>
      <c r="R128" s="690"/>
      <c r="S128" s="690"/>
      <c r="T128" s="690"/>
      <c r="U128" s="690"/>
      <c r="V128" s="690"/>
      <c r="W128" s="690"/>
      <c r="X128" s="690"/>
      <c r="Y128" s="690"/>
      <c r="Z128" s="690"/>
    </row>
    <row r="129" spans="1:26" ht="12" customHeight="1">
      <c r="A129" s="899"/>
      <c r="B129" s="900"/>
      <c r="C129" s="899"/>
      <c r="D129" s="901"/>
      <c r="E129" s="902"/>
      <c r="F129" s="901"/>
      <c r="G129" s="902"/>
      <c r="H129" s="901"/>
      <c r="I129" s="902"/>
      <c r="J129" s="891"/>
      <c r="K129" s="891"/>
      <c r="L129" s="891"/>
      <c r="M129" s="891"/>
      <c r="N129" s="903"/>
      <c r="O129" s="690"/>
      <c r="P129" s="690"/>
      <c r="Q129" s="690"/>
      <c r="R129" s="690"/>
      <c r="S129" s="690"/>
      <c r="T129" s="690"/>
      <c r="U129" s="690"/>
      <c r="V129" s="690"/>
      <c r="W129" s="690"/>
      <c r="X129" s="690"/>
      <c r="Y129" s="690"/>
      <c r="Z129" s="690"/>
    </row>
    <row r="130" spans="1:26" ht="12" customHeight="1">
      <c r="A130" s="899"/>
      <c r="B130" s="900"/>
      <c r="C130" s="899"/>
      <c r="D130" s="901"/>
      <c r="E130" s="902"/>
      <c r="F130" s="901"/>
      <c r="G130" s="902"/>
      <c r="H130" s="901"/>
      <c r="I130" s="902"/>
      <c r="J130" s="891"/>
      <c r="K130" s="891"/>
      <c r="L130" s="891"/>
      <c r="M130" s="891"/>
      <c r="N130" s="903"/>
      <c r="O130" s="690"/>
      <c r="P130" s="690"/>
      <c r="Q130" s="690"/>
      <c r="R130" s="690"/>
      <c r="S130" s="690"/>
      <c r="T130" s="690"/>
      <c r="U130" s="690"/>
      <c r="V130" s="690"/>
      <c r="W130" s="690"/>
      <c r="X130" s="690"/>
      <c r="Y130" s="690"/>
      <c r="Z130" s="690"/>
    </row>
    <row r="131" spans="1:26" ht="12" customHeight="1">
      <c r="A131" s="899"/>
      <c r="B131" s="900"/>
      <c r="C131" s="899"/>
      <c r="D131" s="901"/>
      <c r="E131" s="902"/>
      <c r="F131" s="901"/>
      <c r="G131" s="902"/>
      <c r="H131" s="901"/>
      <c r="I131" s="902"/>
      <c r="J131" s="891"/>
      <c r="K131" s="891"/>
      <c r="L131" s="891"/>
      <c r="M131" s="891"/>
      <c r="N131" s="903"/>
      <c r="O131" s="690"/>
      <c r="P131" s="690"/>
      <c r="Q131" s="690"/>
      <c r="R131" s="690"/>
      <c r="S131" s="690"/>
      <c r="T131" s="690"/>
      <c r="U131" s="690"/>
      <c r="V131" s="690"/>
      <c r="W131" s="690"/>
      <c r="X131" s="690"/>
      <c r="Y131" s="690"/>
      <c r="Z131" s="690"/>
    </row>
    <row r="132" spans="1:26" ht="12" customHeight="1">
      <c r="A132" s="899"/>
      <c r="B132" s="900"/>
      <c r="C132" s="899"/>
      <c r="D132" s="901"/>
      <c r="E132" s="902"/>
      <c r="F132" s="901"/>
      <c r="G132" s="902"/>
      <c r="H132" s="901"/>
      <c r="I132" s="902"/>
      <c r="J132" s="891"/>
      <c r="K132" s="891"/>
      <c r="L132" s="891"/>
      <c r="M132" s="891"/>
      <c r="N132" s="903"/>
      <c r="O132" s="690"/>
      <c r="P132" s="690"/>
      <c r="Q132" s="690"/>
      <c r="R132" s="690"/>
      <c r="S132" s="690"/>
      <c r="T132" s="690"/>
      <c r="U132" s="690"/>
      <c r="V132" s="690"/>
      <c r="W132" s="690"/>
      <c r="X132" s="690"/>
      <c r="Y132" s="690"/>
      <c r="Z132" s="690"/>
    </row>
    <row r="133" spans="1:26" ht="12" customHeight="1">
      <c r="A133" s="899"/>
      <c r="B133" s="900"/>
      <c r="C133" s="899"/>
      <c r="D133" s="901"/>
      <c r="E133" s="902"/>
      <c r="F133" s="901"/>
      <c r="G133" s="902"/>
      <c r="H133" s="901"/>
      <c r="I133" s="902"/>
      <c r="J133" s="891"/>
      <c r="K133" s="891"/>
      <c r="L133" s="891"/>
      <c r="M133" s="891"/>
      <c r="N133" s="903"/>
      <c r="O133" s="690"/>
      <c r="P133" s="690"/>
      <c r="Q133" s="690"/>
      <c r="R133" s="690"/>
      <c r="S133" s="690"/>
      <c r="T133" s="690"/>
      <c r="U133" s="690"/>
      <c r="V133" s="690"/>
      <c r="W133" s="690"/>
      <c r="X133" s="690"/>
      <c r="Y133" s="690"/>
      <c r="Z133" s="690"/>
    </row>
    <row r="134" spans="1:26" ht="12" customHeight="1">
      <c r="A134" s="899"/>
      <c r="B134" s="900"/>
      <c r="C134" s="899"/>
      <c r="D134" s="901"/>
      <c r="E134" s="902"/>
      <c r="F134" s="901"/>
      <c r="G134" s="902"/>
      <c r="H134" s="901"/>
      <c r="I134" s="902"/>
      <c r="J134" s="891"/>
      <c r="K134" s="891"/>
      <c r="L134" s="891"/>
      <c r="M134" s="891"/>
      <c r="N134" s="903"/>
      <c r="O134" s="690"/>
      <c r="P134" s="690"/>
      <c r="Q134" s="690"/>
      <c r="R134" s="690"/>
      <c r="S134" s="690"/>
      <c r="T134" s="690"/>
      <c r="U134" s="690"/>
      <c r="V134" s="690"/>
      <c r="W134" s="690"/>
      <c r="X134" s="690"/>
      <c r="Y134" s="690"/>
      <c r="Z134" s="690"/>
    </row>
    <row r="135" spans="1:26" ht="12" customHeight="1">
      <c r="A135" s="899"/>
      <c r="B135" s="900"/>
      <c r="C135" s="899"/>
      <c r="D135" s="901"/>
      <c r="E135" s="902"/>
      <c r="F135" s="901"/>
      <c r="G135" s="902"/>
      <c r="H135" s="901"/>
      <c r="I135" s="902"/>
      <c r="J135" s="891"/>
      <c r="K135" s="891"/>
      <c r="L135" s="891"/>
      <c r="M135" s="891"/>
      <c r="N135" s="903"/>
      <c r="O135" s="690"/>
      <c r="P135" s="690"/>
      <c r="Q135" s="690"/>
      <c r="R135" s="690"/>
      <c r="S135" s="690"/>
      <c r="T135" s="690"/>
      <c r="U135" s="690"/>
      <c r="V135" s="690"/>
      <c r="W135" s="690"/>
      <c r="X135" s="690"/>
      <c r="Y135" s="690"/>
      <c r="Z135" s="690"/>
    </row>
    <row r="136" spans="1:26" ht="12" customHeight="1">
      <c r="A136" s="899"/>
      <c r="B136" s="900"/>
      <c r="C136" s="899"/>
      <c r="D136" s="901"/>
      <c r="E136" s="902"/>
      <c r="F136" s="901"/>
      <c r="G136" s="902"/>
      <c r="H136" s="901"/>
      <c r="I136" s="902"/>
      <c r="J136" s="891"/>
      <c r="K136" s="891"/>
      <c r="L136" s="891"/>
      <c r="M136" s="891"/>
      <c r="N136" s="903"/>
      <c r="O136" s="690"/>
      <c r="P136" s="690"/>
      <c r="Q136" s="690"/>
      <c r="R136" s="690"/>
      <c r="S136" s="690"/>
      <c r="T136" s="690"/>
      <c r="U136" s="690"/>
      <c r="V136" s="690"/>
      <c r="W136" s="690"/>
      <c r="X136" s="690"/>
      <c r="Y136" s="690"/>
      <c r="Z136" s="690"/>
    </row>
    <row r="137" spans="1:26" ht="12" customHeight="1">
      <c r="A137" s="899"/>
      <c r="B137" s="900"/>
      <c r="C137" s="899"/>
      <c r="D137" s="901"/>
      <c r="E137" s="902"/>
      <c r="F137" s="901"/>
      <c r="G137" s="902"/>
      <c r="H137" s="901"/>
      <c r="I137" s="902"/>
      <c r="J137" s="891"/>
      <c r="K137" s="891"/>
      <c r="L137" s="891"/>
      <c r="M137" s="891"/>
      <c r="N137" s="903"/>
      <c r="O137" s="690"/>
      <c r="P137" s="690"/>
      <c r="Q137" s="690"/>
      <c r="R137" s="690"/>
      <c r="S137" s="690"/>
      <c r="T137" s="690"/>
      <c r="U137" s="690"/>
      <c r="V137" s="690"/>
      <c r="W137" s="690"/>
      <c r="X137" s="690"/>
      <c r="Y137" s="690"/>
      <c r="Z137" s="690"/>
    </row>
    <row r="138" spans="1:26" ht="12" customHeight="1">
      <c r="A138" s="899"/>
      <c r="B138" s="900"/>
      <c r="C138" s="899"/>
      <c r="D138" s="901"/>
      <c r="E138" s="902"/>
      <c r="F138" s="901"/>
      <c r="G138" s="902"/>
      <c r="H138" s="901"/>
      <c r="I138" s="902"/>
      <c r="J138" s="891"/>
      <c r="K138" s="891"/>
      <c r="L138" s="891"/>
      <c r="M138" s="891"/>
      <c r="N138" s="903"/>
      <c r="O138" s="690"/>
      <c r="P138" s="690"/>
      <c r="Q138" s="690"/>
      <c r="R138" s="690"/>
      <c r="S138" s="690"/>
      <c r="T138" s="690"/>
      <c r="U138" s="690"/>
      <c r="V138" s="690"/>
      <c r="W138" s="690"/>
      <c r="X138" s="690"/>
      <c r="Y138" s="690"/>
      <c r="Z138" s="690"/>
    </row>
    <row r="139" spans="1:26" ht="12" customHeight="1">
      <c r="A139" s="899"/>
      <c r="B139" s="900"/>
      <c r="C139" s="899"/>
      <c r="D139" s="901"/>
      <c r="E139" s="902"/>
      <c r="F139" s="901"/>
      <c r="G139" s="902"/>
      <c r="H139" s="901"/>
      <c r="I139" s="902"/>
      <c r="J139" s="891"/>
      <c r="K139" s="891"/>
      <c r="L139" s="891"/>
      <c r="M139" s="891"/>
      <c r="N139" s="903"/>
      <c r="O139" s="690"/>
      <c r="P139" s="690"/>
      <c r="Q139" s="690"/>
      <c r="R139" s="690"/>
      <c r="S139" s="690"/>
      <c r="T139" s="690"/>
      <c r="U139" s="690"/>
      <c r="V139" s="690"/>
      <c r="W139" s="690"/>
      <c r="X139" s="690"/>
      <c r="Y139" s="690"/>
      <c r="Z139" s="690"/>
    </row>
    <row r="140" spans="1:26" ht="12" customHeight="1">
      <c r="A140" s="899"/>
      <c r="B140" s="900"/>
      <c r="C140" s="899"/>
      <c r="D140" s="901"/>
      <c r="E140" s="902"/>
      <c r="F140" s="901"/>
      <c r="G140" s="902"/>
      <c r="H140" s="901"/>
      <c r="I140" s="902"/>
      <c r="J140" s="891"/>
      <c r="K140" s="891"/>
      <c r="L140" s="891"/>
      <c r="M140" s="891"/>
      <c r="N140" s="903"/>
      <c r="O140" s="690"/>
      <c r="P140" s="690"/>
      <c r="Q140" s="690"/>
      <c r="R140" s="690"/>
      <c r="S140" s="690"/>
      <c r="T140" s="690"/>
      <c r="U140" s="690"/>
      <c r="V140" s="690"/>
      <c r="W140" s="690"/>
      <c r="X140" s="690"/>
      <c r="Y140" s="690"/>
      <c r="Z140" s="690"/>
    </row>
    <row r="141" spans="1:26" ht="12" customHeight="1">
      <c r="A141" s="899"/>
      <c r="B141" s="900"/>
      <c r="C141" s="899"/>
      <c r="D141" s="901"/>
      <c r="E141" s="902"/>
      <c r="F141" s="901"/>
      <c r="G141" s="902"/>
      <c r="H141" s="901"/>
      <c r="I141" s="902"/>
      <c r="J141" s="891"/>
      <c r="K141" s="891"/>
      <c r="L141" s="891"/>
      <c r="M141" s="891"/>
      <c r="N141" s="903"/>
      <c r="O141" s="690"/>
      <c r="P141" s="690"/>
      <c r="Q141" s="690"/>
      <c r="R141" s="690"/>
      <c r="S141" s="690"/>
      <c r="T141" s="690"/>
      <c r="U141" s="690"/>
      <c r="V141" s="690"/>
      <c r="W141" s="690"/>
      <c r="X141" s="690"/>
      <c r="Y141" s="690"/>
      <c r="Z141" s="690"/>
    </row>
    <row r="142" spans="1:26" ht="12" customHeight="1">
      <c r="A142" s="899"/>
      <c r="B142" s="900"/>
      <c r="C142" s="899"/>
      <c r="D142" s="901"/>
      <c r="E142" s="902"/>
      <c r="F142" s="901"/>
      <c r="G142" s="902"/>
      <c r="H142" s="901"/>
      <c r="I142" s="902"/>
      <c r="J142" s="891"/>
      <c r="K142" s="891"/>
      <c r="L142" s="891"/>
      <c r="M142" s="891"/>
      <c r="N142" s="903"/>
      <c r="O142" s="690"/>
      <c r="P142" s="690"/>
      <c r="Q142" s="690"/>
      <c r="R142" s="690"/>
      <c r="S142" s="690"/>
      <c r="T142" s="690"/>
      <c r="U142" s="690"/>
      <c r="V142" s="690"/>
      <c r="W142" s="690"/>
      <c r="X142" s="690"/>
      <c r="Y142" s="690"/>
      <c r="Z142" s="690"/>
    </row>
    <row r="143" spans="1:26" ht="12" customHeight="1">
      <c r="A143" s="899"/>
      <c r="B143" s="900"/>
      <c r="C143" s="899"/>
      <c r="D143" s="901"/>
      <c r="E143" s="902"/>
      <c r="F143" s="901"/>
      <c r="G143" s="902"/>
      <c r="H143" s="901"/>
      <c r="I143" s="902"/>
      <c r="J143" s="891"/>
      <c r="K143" s="891"/>
      <c r="L143" s="891"/>
      <c r="M143" s="891"/>
      <c r="N143" s="903"/>
      <c r="O143" s="690"/>
      <c r="P143" s="690"/>
      <c r="Q143" s="690"/>
      <c r="R143" s="690"/>
      <c r="S143" s="690"/>
      <c r="T143" s="690"/>
      <c r="U143" s="690"/>
      <c r="V143" s="690"/>
      <c r="W143" s="690"/>
      <c r="X143" s="690"/>
      <c r="Y143" s="690"/>
      <c r="Z143" s="690"/>
    </row>
    <row r="144" spans="1:26" ht="12" customHeight="1">
      <c r="A144" s="899"/>
      <c r="B144" s="900"/>
      <c r="C144" s="899"/>
      <c r="D144" s="901"/>
      <c r="E144" s="902"/>
      <c r="F144" s="901"/>
      <c r="G144" s="902"/>
      <c r="H144" s="901"/>
      <c r="I144" s="902"/>
      <c r="J144" s="891"/>
      <c r="K144" s="891"/>
      <c r="L144" s="891"/>
      <c r="M144" s="891"/>
      <c r="N144" s="903"/>
      <c r="O144" s="690"/>
      <c r="P144" s="690"/>
      <c r="Q144" s="690"/>
      <c r="R144" s="690"/>
      <c r="S144" s="690"/>
      <c r="T144" s="690"/>
      <c r="U144" s="690"/>
      <c r="V144" s="690"/>
      <c r="W144" s="690"/>
      <c r="X144" s="690"/>
      <c r="Y144" s="690"/>
      <c r="Z144" s="690"/>
    </row>
    <row r="145" spans="1:26" ht="12" customHeight="1">
      <c r="A145" s="899"/>
      <c r="B145" s="900"/>
      <c r="C145" s="899"/>
      <c r="D145" s="901"/>
      <c r="E145" s="902"/>
      <c r="F145" s="901"/>
      <c r="G145" s="902"/>
      <c r="H145" s="901"/>
      <c r="I145" s="902"/>
      <c r="J145" s="891"/>
      <c r="K145" s="891"/>
      <c r="L145" s="891"/>
      <c r="M145" s="891"/>
      <c r="N145" s="903"/>
      <c r="O145" s="690"/>
      <c r="P145" s="690"/>
      <c r="Q145" s="690"/>
      <c r="R145" s="690"/>
      <c r="S145" s="690"/>
      <c r="T145" s="690"/>
      <c r="U145" s="690"/>
      <c r="V145" s="690"/>
      <c r="W145" s="690"/>
      <c r="X145" s="690"/>
      <c r="Y145" s="690"/>
      <c r="Z145" s="690"/>
    </row>
    <row r="146" spans="1:26" ht="12" customHeight="1">
      <c r="A146" s="899"/>
      <c r="B146" s="900"/>
      <c r="C146" s="899"/>
      <c r="D146" s="901"/>
      <c r="E146" s="902"/>
      <c r="F146" s="901"/>
      <c r="G146" s="902"/>
      <c r="H146" s="901"/>
      <c r="I146" s="902"/>
      <c r="J146" s="891"/>
      <c r="K146" s="891"/>
      <c r="L146" s="891"/>
      <c r="M146" s="891"/>
      <c r="N146" s="903"/>
      <c r="O146" s="690"/>
      <c r="P146" s="690"/>
      <c r="Q146" s="690"/>
      <c r="R146" s="690"/>
      <c r="S146" s="690"/>
      <c r="T146" s="690"/>
      <c r="U146" s="690"/>
      <c r="V146" s="690"/>
      <c r="W146" s="690"/>
      <c r="X146" s="690"/>
      <c r="Y146" s="690"/>
      <c r="Z146" s="690"/>
    </row>
    <row r="147" spans="1:26" ht="12" customHeight="1">
      <c r="A147" s="899"/>
      <c r="B147" s="900"/>
      <c r="C147" s="899"/>
      <c r="D147" s="901"/>
      <c r="E147" s="902"/>
      <c r="F147" s="901"/>
      <c r="G147" s="902"/>
      <c r="H147" s="901"/>
      <c r="I147" s="902"/>
      <c r="J147" s="891"/>
      <c r="K147" s="891"/>
      <c r="L147" s="891"/>
      <c r="M147" s="891"/>
      <c r="N147" s="903"/>
      <c r="O147" s="690"/>
      <c r="P147" s="690"/>
      <c r="Q147" s="690"/>
      <c r="R147" s="690"/>
      <c r="S147" s="690"/>
      <c r="T147" s="690"/>
      <c r="U147" s="690"/>
      <c r="V147" s="690"/>
      <c r="W147" s="690"/>
      <c r="X147" s="690"/>
      <c r="Y147" s="690"/>
      <c r="Z147" s="690"/>
    </row>
    <row r="148" spans="1:26" ht="12" customHeight="1">
      <c r="A148" s="899"/>
      <c r="B148" s="900"/>
      <c r="C148" s="899"/>
      <c r="D148" s="901"/>
      <c r="E148" s="902"/>
      <c r="F148" s="901"/>
      <c r="G148" s="902"/>
      <c r="H148" s="901"/>
      <c r="I148" s="902"/>
      <c r="J148" s="891"/>
      <c r="K148" s="891"/>
      <c r="L148" s="891"/>
      <c r="M148" s="891"/>
      <c r="N148" s="903"/>
      <c r="O148" s="690"/>
      <c r="P148" s="690"/>
      <c r="Q148" s="690"/>
      <c r="R148" s="690"/>
      <c r="S148" s="690"/>
      <c r="T148" s="690"/>
      <c r="U148" s="690"/>
      <c r="V148" s="690"/>
      <c r="W148" s="690"/>
      <c r="X148" s="690"/>
      <c r="Y148" s="690"/>
      <c r="Z148" s="690"/>
    </row>
    <row r="149" spans="1:26" ht="12" customHeight="1">
      <c r="A149" s="899"/>
      <c r="B149" s="900"/>
      <c r="C149" s="899"/>
      <c r="D149" s="901"/>
      <c r="E149" s="902"/>
      <c r="F149" s="901"/>
      <c r="G149" s="902"/>
      <c r="H149" s="901"/>
      <c r="I149" s="902"/>
      <c r="J149" s="891"/>
      <c r="K149" s="891"/>
      <c r="L149" s="891"/>
      <c r="M149" s="891"/>
      <c r="N149" s="903"/>
      <c r="O149" s="690"/>
      <c r="P149" s="690"/>
      <c r="Q149" s="690"/>
      <c r="R149" s="690"/>
      <c r="S149" s="690"/>
      <c r="T149" s="690"/>
      <c r="U149" s="690"/>
      <c r="V149" s="690"/>
      <c r="W149" s="690"/>
      <c r="X149" s="690"/>
      <c r="Y149" s="690"/>
      <c r="Z149" s="690"/>
    </row>
    <row r="150" spans="1:26" ht="12" customHeight="1">
      <c r="A150" s="899"/>
      <c r="B150" s="900"/>
      <c r="C150" s="899"/>
      <c r="D150" s="901"/>
      <c r="E150" s="902"/>
      <c r="F150" s="901"/>
      <c r="G150" s="902"/>
      <c r="H150" s="901"/>
      <c r="I150" s="902"/>
      <c r="J150" s="891"/>
      <c r="K150" s="891"/>
      <c r="L150" s="891"/>
      <c r="M150" s="891"/>
      <c r="N150" s="903"/>
      <c r="O150" s="690"/>
      <c r="P150" s="690"/>
      <c r="Q150" s="690"/>
      <c r="R150" s="690"/>
      <c r="S150" s="690"/>
      <c r="T150" s="690"/>
      <c r="U150" s="690"/>
      <c r="V150" s="690"/>
      <c r="W150" s="690"/>
      <c r="X150" s="690"/>
      <c r="Y150" s="690"/>
      <c r="Z150" s="690"/>
    </row>
    <row r="151" spans="1:26" ht="12" customHeight="1">
      <c r="A151" s="899"/>
      <c r="B151" s="900"/>
      <c r="C151" s="899"/>
      <c r="D151" s="901"/>
      <c r="E151" s="902"/>
      <c r="F151" s="901"/>
      <c r="G151" s="902"/>
      <c r="H151" s="901"/>
      <c r="I151" s="902"/>
      <c r="J151" s="891"/>
      <c r="K151" s="891"/>
      <c r="L151" s="891"/>
      <c r="M151" s="891"/>
      <c r="N151" s="903"/>
      <c r="O151" s="690"/>
      <c r="P151" s="690"/>
      <c r="Q151" s="690"/>
      <c r="R151" s="690"/>
      <c r="S151" s="690"/>
      <c r="T151" s="690"/>
      <c r="U151" s="690"/>
      <c r="V151" s="690"/>
      <c r="W151" s="690"/>
      <c r="X151" s="690"/>
      <c r="Y151" s="690"/>
      <c r="Z151" s="690"/>
    </row>
    <row r="152" spans="1:26" ht="12" customHeight="1">
      <c r="A152" s="899"/>
      <c r="B152" s="900"/>
      <c r="C152" s="899"/>
      <c r="D152" s="901"/>
      <c r="E152" s="902"/>
      <c r="F152" s="901"/>
      <c r="G152" s="902"/>
      <c r="H152" s="901"/>
      <c r="I152" s="902"/>
      <c r="J152" s="891"/>
      <c r="K152" s="891"/>
      <c r="L152" s="891"/>
      <c r="M152" s="891"/>
      <c r="N152" s="903"/>
      <c r="O152" s="690"/>
      <c r="P152" s="690"/>
      <c r="Q152" s="690"/>
      <c r="R152" s="690"/>
      <c r="S152" s="690"/>
      <c r="T152" s="690"/>
      <c r="U152" s="690"/>
      <c r="V152" s="690"/>
      <c r="W152" s="690"/>
      <c r="X152" s="690"/>
      <c r="Y152" s="690"/>
      <c r="Z152" s="690"/>
    </row>
    <row r="153" spans="1:26" ht="12" customHeight="1">
      <c r="A153" s="899"/>
      <c r="B153" s="900"/>
      <c r="C153" s="899"/>
      <c r="D153" s="901"/>
      <c r="E153" s="902"/>
      <c r="F153" s="901"/>
      <c r="G153" s="902"/>
      <c r="H153" s="901"/>
      <c r="I153" s="902"/>
      <c r="J153" s="891"/>
      <c r="K153" s="891"/>
      <c r="L153" s="891"/>
      <c r="M153" s="891"/>
      <c r="N153" s="903"/>
      <c r="O153" s="690"/>
      <c r="P153" s="690"/>
      <c r="Q153" s="690"/>
      <c r="R153" s="690"/>
      <c r="S153" s="690"/>
      <c r="T153" s="690"/>
      <c r="U153" s="690"/>
      <c r="V153" s="690"/>
      <c r="W153" s="690"/>
      <c r="X153" s="690"/>
      <c r="Y153" s="690"/>
      <c r="Z153" s="690"/>
    </row>
    <row r="154" spans="1:26" ht="12" customHeight="1">
      <c r="A154" s="899"/>
      <c r="B154" s="900"/>
      <c r="C154" s="899"/>
      <c r="D154" s="901"/>
      <c r="E154" s="902"/>
      <c r="F154" s="901"/>
      <c r="G154" s="902"/>
      <c r="H154" s="901"/>
      <c r="I154" s="902"/>
      <c r="J154" s="891"/>
      <c r="K154" s="891"/>
      <c r="L154" s="891"/>
      <c r="M154" s="891"/>
      <c r="N154" s="903"/>
      <c r="O154" s="690"/>
      <c r="P154" s="690"/>
      <c r="Q154" s="690"/>
      <c r="R154" s="690"/>
      <c r="S154" s="690"/>
      <c r="T154" s="690"/>
      <c r="U154" s="690"/>
      <c r="V154" s="690"/>
      <c r="W154" s="690"/>
      <c r="X154" s="690"/>
      <c r="Y154" s="690"/>
      <c r="Z154" s="690"/>
    </row>
    <row r="155" spans="1:26" ht="12" customHeight="1">
      <c r="A155" s="899"/>
      <c r="B155" s="900"/>
      <c r="C155" s="899"/>
      <c r="D155" s="901"/>
      <c r="E155" s="902"/>
      <c r="F155" s="901"/>
      <c r="G155" s="902"/>
      <c r="H155" s="901"/>
      <c r="I155" s="902"/>
      <c r="J155" s="891"/>
      <c r="K155" s="891"/>
      <c r="L155" s="891"/>
      <c r="M155" s="891"/>
      <c r="N155" s="903"/>
      <c r="O155" s="690"/>
      <c r="P155" s="690"/>
      <c r="Q155" s="690"/>
      <c r="R155" s="690"/>
      <c r="S155" s="690"/>
      <c r="T155" s="690"/>
      <c r="U155" s="690"/>
      <c r="V155" s="690"/>
      <c r="W155" s="690"/>
      <c r="X155" s="690"/>
      <c r="Y155" s="690"/>
      <c r="Z155" s="690"/>
    </row>
    <row r="156" spans="1:26" ht="12" customHeight="1">
      <c r="A156" s="899"/>
      <c r="B156" s="900"/>
      <c r="C156" s="899"/>
      <c r="D156" s="901"/>
      <c r="E156" s="902"/>
      <c r="F156" s="901"/>
      <c r="G156" s="902"/>
      <c r="H156" s="901"/>
      <c r="I156" s="902"/>
      <c r="J156" s="891"/>
      <c r="K156" s="891"/>
      <c r="L156" s="891"/>
      <c r="M156" s="891"/>
      <c r="N156" s="903"/>
      <c r="O156" s="690"/>
      <c r="P156" s="690"/>
      <c r="Q156" s="690"/>
      <c r="R156" s="690"/>
      <c r="S156" s="690"/>
      <c r="T156" s="690"/>
      <c r="U156" s="690"/>
      <c r="V156" s="690"/>
      <c r="W156" s="690"/>
      <c r="X156" s="690"/>
      <c r="Y156" s="690"/>
      <c r="Z156" s="690"/>
    </row>
    <row r="157" spans="1:26" ht="12" customHeight="1">
      <c r="A157" s="899"/>
      <c r="B157" s="900"/>
      <c r="C157" s="899"/>
      <c r="D157" s="901"/>
      <c r="E157" s="902"/>
      <c r="F157" s="901"/>
      <c r="G157" s="902"/>
      <c r="H157" s="901"/>
      <c r="I157" s="902"/>
      <c r="J157" s="891"/>
      <c r="K157" s="891"/>
      <c r="L157" s="891"/>
      <c r="M157" s="891"/>
      <c r="N157" s="903"/>
      <c r="O157" s="690"/>
      <c r="P157" s="690"/>
      <c r="Q157" s="690"/>
      <c r="R157" s="690"/>
      <c r="S157" s="690"/>
      <c r="T157" s="690"/>
      <c r="U157" s="690"/>
      <c r="V157" s="690"/>
      <c r="W157" s="690"/>
      <c r="X157" s="690"/>
      <c r="Y157" s="690"/>
      <c r="Z157" s="690"/>
    </row>
    <row r="158" spans="1:26" ht="12" customHeight="1">
      <c r="A158" s="899"/>
      <c r="B158" s="900"/>
      <c r="C158" s="899"/>
      <c r="D158" s="901"/>
      <c r="E158" s="902"/>
      <c r="F158" s="901"/>
      <c r="G158" s="902"/>
      <c r="H158" s="901"/>
      <c r="I158" s="902"/>
      <c r="J158" s="891"/>
      <c r="K158" s="891"/>
      <c r="L158" s="891"/>
      <c r="M158" s="891"/>
      <c r="N158" s="903"/>
      <c r="O158" s="690"/>
      <c r="P158" s="690"/>
      <c r="Q158" s="690"/>
      <c r="R158" s="690"/>
      <c r="S158" s="690"/>
      <c r="T158" s="690"/>
      <c r="U158" s="690"/>
      <c r="V158" s="690"/>
      <c r="W158" s="690"/>
      <c r="X158" s="690"/>
      <c r="Y158" s="690"/>
      <c r="Z158" s="690"/>
    </row>
    <row r="159" spans="1:26" ht="12" customHeight="1">
      <c r="A159" s="899"/>
      <c r="B159" s="900"/>
      <c r="C159" s="899"/>
      <c r="D159" s="901"/>
      <c r="E159" s="902"/>
      <c r="F159" s="901"/>
      <c r="G159" s="902"/>
      <c r="H159" s="901"/>
      <c r="I159" s="902"/>
      <c r="J159" s="891"/>
      <c r="K159" s="891"/>
      <c r="L159" s="891"/>
      <c r="M159" s="891"/>
      <c r="N159" s="903"/>
      <c r="O159" s="690"/>
      <c r="P159" s="690"/>
      <c r="Q159" s="690"/>
      <c r="R159" s="690"/>
      <c r="S159" s="690"/>
      <c r="T159" s="690"/>
      <c r="U159" s="690"/>
      <c r="V159" s="690"/>
      <c r="W159" s="690"/>
      <c r="X159" s="690"/>
      <c r="Y159" s="690"/>
      <c r="Z159" s="690"/>
    </row>
    <row r="160" spans="1:26" ht="12" customHeight="1">
      <c r="A160" s="899"/>
      <c r="B160" s="900"/>
      <c r="C160" s="899"/>
      <c r="D160" s="901"/>
      <c r="E160" s="902"/>
      <c r="F160" s="901"/>
      <c r="G160" s="902"/>
      <c r="H160" s="901"/>
      <c r="I160" s="902"/>
      <c r="J160" s="891"/>
      <c r="K160" s="891"/>
      <c r="L160" s="891"/>
      <c r="M160" s="891"/>
      <c r="N160" s="903"/>
      <c r="O160" s="690"/>
      <c r="P160" s="690"/>
      <c r="Q160" s="690"/>
      <c r="R160" s="690"/>
      <c r="S160" s="690"/>
      <c r="T160" s="690"/>
      <c r="U160" s="690"/>
      <c r="V160" s="690"/>
      <c r="W160" s="690"/>
      <c r="X160" s="690"/>
      <c r="Y160" s="690"/>
      <c r="Z160" s="690"/>
    </row>
    <row r="161" spans="1:26" ht="12" customHeight="1">
      <c r="A161" s="899"/>
      <c r="B161" s="900"/>
      <c r="C161" s="899"/>
      <c r="D161" s="901"/>
      <c r="E161" s="902"/>
      <c r="F161" s="901"/>
      <c r="G161" s="902"/>
      <c r="H161" s="901"/>
      <c r="I161" s="902"/>
      <c r="J161" s="891"/>
      <c r="K161" s="891"/>
      <c r="L161" s="891"/>
      <c r="M161" s="891"/>
      <c r="N161" s="903"/>
      <c r="O161" s="690"/>
      <c r="P161" s="690"/>
      <c r="Q161" s="690"/>
      <c r="R161" s="690"/>
      <c r="S161" s="690"/>
      <c r="T161" s="690"/>
      <c r="U161" s="690"/>
      <c r="V161" s="690"/>
      <c r="W161" s="690"/>
      <c r="X161" s="690"/>
      <c r="Y161" s="690"/>
      <c r="Z161" s="690"/>
    </row>
    <row r="162" spans="1:26" ht="12" customHeight="1">
      <c r="A162" s="899"/>
      <c r="B162" s="900"/>
      <c r="C162" s="899"/>
      <c r="D162" s="901"/>
      <c r="E162" s="902"/>
      <c r="F162" s="901"/>
      <c r="G162" s="902"/>
      <c r="H162" s="901"/>
      <c r="I162" s="902"/>
      <c r="J162" s="891"/>
      <c r="K162" s="891"/>
      <c r="L162" s="891"/>
      <c r="M162" s="891"/>
      <c r="N162" s="903"/>
      <c r="O162" s="690"/>
      <c r="P162" s="690"/>
      <c r="Q162" s="690"/>
      <c r="R162" s="690"/>
      <c r="S162" s="690"/>
      <c r="T162" s="690"/>
      <c r="U162" s="690"/>
      <c r="V162" s="690"/>
      <c r="W162" s="690"/>
      <c r="X162" s="690"/>
      <c r="Y162" s="690"/>
      <c r="Z162" s="690"/>
    </row>
    <row r="163" spans="1:26" ht="12" customHeight="1">
      <c r="A163" s="899"/>
      <c r="B163" s="900"/>
      <c r="C163" s="899"/>
      <c r="D163" s="901"/>
      <c r="E163" s="902"/>
      <c r="F163" s="901"/>
      <c r="G163" s="902"/>
      <c r="H163" s="901"/>
      <c r="I163" s="902"/>
      <c r="J163" s="891"/>
      <c r="K163" s="891"/>
      <c r="L163" s="891"/>
      <c r="M163" s="891"/>
      <c r="N163" s="903"/>
      <c r="O163" s="690"/>
      <c r="P163" s="690"/>
      <c r="Q163" s="690"/>
      <c r="R163" s="690"/>
      <c r="S163" s="690"/>
      <c r="T163" s="690"/>
      <c r="U163" s="690"/>
      <c r="V163" s="690"/>
      <c r="W163" s="690"/>
      <c r="X163" s="690"/>
      <c r="Y163" s="690"/>
      <c r="Z163" s="690"/>
    </row>
    <row r="164" spans="1:26" ht="12" customHeight="1">
      <c r="A164" s="899"/>
      <c r="B164" s="900"/>
      <c r="C164" s="899"/>
      <c r="D164" s="901"/>
      <c r="E164" s="902"/>
      <c r="F164" s="901"/>
      <c r="G164" s="902"/>
      <c r="H164" s="901"/>
      <c r="I164" s="902"/>
      <c r="J164" s="891"/>
      <c r="K164" s="891"/>
      <c r="L164" s="891"/>
      <c r="M164" s="891"/>
      <c r="N164" s="903"/>
      <c r="O164" s="690"/>
      <c r="P164" s="690"/>
      <c r="Q164" s="690"/>
      <c r="R164" s="690"/>
      <c r="S164" s="690"/>
      <c r="T164" s="690"/>
      <c r="U164" s="690"/>
      <c r="V164" s="690"/>
      <c r="W164" s="690"/>
      <c r="X164" s="690"/>
      <c r="Y164" s="690"/>
      <c r="Z164" s="690"/>
    </row>
    <row r="165" spans="1:26" ht="12" customHeight="1">
      <c r="A165" s="899"/>
      <c r="B165" s="900"/>
      <c r="C165" s="899"/>
      <c r="D165" s="901"/>
      <c r="E165" s="902"/>
      <c r="F165" s="901"/>
      <c r="G165" s="902"/>
      <c r="H165" s="901"/>
      <c r="I165" s="902"/>
      <c r="J165" s="891"/>
      <c r="K165" s="891"/>
      <c r="L165" s="891"/>
      <c r="M165" s="891"/>
      <c r="N165" s="903"/>
      <c r="O165" s="690"/>
      <c r="P165" s="690"/>
      <c r="Q165" s="690"/>
      <c r="R165" s="690"/>
      <c r="S165" s="690"/>
      <c r="T165" s="690"/>
      <c r="U165" s="690"/>
      <c r="V165" s="690"/>
      <c r="W165" s="690"/>
      <c r="X165" s="690"/>
      <c r="Y165" s="690"/>
      <c r="Z165" s="690"/>
    </row>
    <row r="166" spans="1:26" ht="12" customHeight="1">
      <c r="A166" s="899"/>
      <c r="B166" s="900"/>
      <c r="C166" s="899"/>
      <c r="D166" s="901"/>
      <c r="E166" s="902"/>
      <c r="F166" s="901"/>
      <c r="G166" s="902"/>
      <c r="H166" s="901"/>
      <c r="I166" s="902"/>
      <c r="J166" s="891"/>
      <c r="K166" s="891"/>
      <c r="L166" s="891"/>
      <c r="M166" s="891"/>
      <c r="N166" s="903"/>
      <c r="O166" s="690"/>
      <c r="P166" s="690"/>
      <c r="Q166" s="690"/>
      <c r="R166" s="690"/>
      <c r="S166" s="690"/>
      <c r="T166" s="690"/>
      <c r="U166" s="690"/>
      <c r="V166" s="690"/>
      <c r="W166" s="690"/>
      <c r="X166" s="690"/>
      <c r="Y166" s="690"/>
      <c r="Z166" s="690"/>
    </row>
    <row r="167" spans="1:26" ht="12" customHeight="1">
      <c r="A167" s="899"/>
      <c r="B167" s="900"/>
      <c r="C167" s="899"/>
      <c r="D167" s="901"/>
      <c r="E167" s="902"/>
      <c r="F167" s="901"/>
      <c r="G167" s="902"/>
      <c r="H167" s="901"/>
      <c r="I167" s="902"/>
      <c r="J167" s="891"/>
      <c r="K167" s="891"/>
      <c r="L167" s="891"/>
      <c r="M167" s="891"/>
      <c r="N167" s="903"/>
      <c r="O167" s="690"/>
      <c r="P167" s="690"/>
      <c r="Q167" s="690"/>
      <c r="R167" s="690"/>
      <c r="S167" s="690"/>
      <c r="T167" s="690"/>
      <c r="U167" s="690"/>
      <c r="V167" s="690"/>
      <c r="W167" s="690"/>
      <c r="X167" s="690"/>
      <c r="Y167" s="690"/>
      <c r="Z167" s="690"/>
    </row>
    <row r="168" spans="1:26" ht="12" customHeight="1">
      <c r="A168" s="899"/>
      <c r="B168" s="900"/>
      <c r="C168" s="899"/>
      <c r="D168" s="901"/>
      <c r="E168" s="902"/>
      <c r="F168" s="901"/>
      <c r="G168" s="902"/>
      <c r="H168" s="901"/>
      <c r="I168" s="902"/>
      <c r="J168" s="891"/>
      <c r="K168" s="891"/>
      <c r="L168" s="891"/>
      <c r="M168" s="891"/>
      <c r="N168" s="903"/>
      <c r="O168" s="690"/>
      <c r="P168" s="690"/>
      <c r="Q168" s="690"/>
      <c r="R168" s="690"/>
      <c r="S168" s="690"/>
      <c r="T168" s="690"/>
      <c r="U168" s="690"/>
      <c r="V168" s="690"/>
      <c r="W168" s="690"/>
      <c r="X168" s="690"/>
      <c r="Y168" s="690"/>
      <c r="Z168" s="690"/>
    </row>
    <row r="169" spans="1:26" ht="12" customHeight="1">
      <c r="A169" s="899"/>
      <c r="B169" s="900"/>
      <c r="C169" s="899"/>
      <c r="D169" s="901"/>
      <c r="E169" s="902"/>
      <c r="F169" s="901"/>
      <c r="G169" s="902"/>
      <c r="H169" s="901"/>
      <c r="I169" s="902"/>
      <c r="J169" s="891"/>
      <c r="K169" s="891"/>
      <c r="L169" s="891"/>
      <c r="M169" s="891"/>
      <c r="N169" s="903"/>
      <c r="O169" s="690"/>
      <c r="P169" s="690"/>
      <c r="Q169" s="690"/>
      <c r="R169" s="690"/>
      <c r="S169" s="690"/>
      <c r="T169" s="690"/>
      <c r="U169" s="690"/>
      <c r="V169" s="690"/>
      <c r="W169" s="690"/>
      <c r="X169" s="690"/>
      <c r="Y169" s="690"/>
      <c r="Z169" s="690"/>
    </row>
    <row r="170" spans="1:26" ht="12" customHeight="1">
      <c r="A170" s="899"/>
      <c r="B170" s="900"/>
      <c r="C170" s="899"/>
      <c r="D170" s="901"/>
      <c r="E170" s="902"/>
      <c r="F170" s="901"/>
      <c r="G170" s="902"/>
      <c r="H170" s="901"/>
      <c r="I170" s="902"/>
      <c r="J170" s="891"/>
      <c r="K170" s="891"/>
      <c r="L170" s="891"/>
      <c r="M170" s="891"/>
      <c r="N170" s="903"/>
      <c r="O170" s="690"/>
      <c r="P170" s="690"/>
      <c r="Q170" s="690"/>
      <c r="R170" s="690"/>
      <c r="S170" s="690"/>
      <c r="T170" s="690"/>
      <c r="U170" s="690"/>
      <c r="V170" s="690"/>
      <c r="W170" s="690"/>
      <c r="X170" s="690"/>
      <c r="Y170" s="690"/>
      <c r="Z170" s="690"/>
    </row>
    <row r="171" spans="1:26" ht="12" customHeight="1">
      <c r="A171" s="899"/>
      <c r="B171" s="900"/>
      <c r="C171" s="899"/>
      <c r="D171" s="901"/>
      <c r="E171" s="902"/>
      <c r="F171" s="901"/>
      <c r="G171" s="902"/>
      <c r="H171" s="901"/>
      <c r="I171" s="902"/>
      <c r="J171" s="891"/>
      <c r="K171" s="891"/>
      <c r="L171" s="891"/>
      <c r="M171" s="891"/>
      <c r="N171" s="903"/>
      <c r="O171" s="690"/>
      <c r="P171" s="690"/>
      <c r="Q171" s="690"/>
      <c r="R171" s="690"/>
      <c r="S171" s="690"/>
      <c r="T171" s="690"/>
      <c r="U171" s="690"/>
      <c r="V171" s="690"/>
      <c r="W171" s="690"/>
      <c r="X171" s="690"/>
      <c r="Y171" s="690"/>
      <c r="Z171" s="690"/>
    </row>
    <row r="172" spans="1:26" ht="12" customHeight="1">
      <c r="A172" s="899"/>
      <c r="B172" s="900"/>
      <c r="C172" s="899"/>
      <c r="D172" s="901"/>
      <c r="E172" s="902"/>
      <c r="F172" s="901"/>
      <c r="G172" s="902"/>
      <c r="H172" s="901"/>
      <c r="I172" s="902"/>
      <c r="J172" s="891"/>
      <c r="K172" s="891"/>
      <c r="L172" s="891"/>
      <c r="M172" s="891"/>
      <c r="N172" s="903"/>
      <c r="O172" s="690"/>
      <c r="P172" s="690"/>
      <c r="Q172" s="690"/>
      <c r="R172" s="690"/>
      <c r="S172" s="690"/>
      <c r="T172" s="690"/>
      <c r="U172" s="690"/>
      <c r="V172" s="690"/>
      <c r="W172" s="690"/>
      <c r="X172" s="690"/>
      <c r="Y172" s="690"/>
      <c r="Z172" s="690"/>
    </row>
    <row r="173" spans="1:26" ht="12" customHeight="1">
      <c r="A173" s="899"/>
      <c r="B173" s="900"/>
      <c r="C173" s="899"/>
      <c r="D173" s="901"/>
      <c r="E173" s="902"/>
      <c r="F173" s="901"/>
      <c r="G173" s="902"/>
      <c r="H173" s="901"/>
      <c r="I173" s="902"/>
      <c r="J173" s="891"/>
      <c r="K173" s="891"/>
      <c r="L173" s="891"/>
      <c r="M173" s="891"/>
      <c r="N173" s="903"/>
      <c r="O173" s="690"/>
      <c r="P173" s="690"/>
      <c r="Q173" s="690"/>
      <c r="R173" s="690"/>
      <c r="S173" s="690"/>
      <c r="T173" s="690"/>
      <c r="U173" s="690"/>
      <c r="V173" s="690"/>
      <c r="W173" s="690"/>
      <c r="X173" s="690"/>
      <c r="Y173" s="690"/>
      <c r="Z173" s="690"/>
    </row>
    <row r="174" spans="1:26" ht="12" customHeight="1">
      <c r="A174" s="899"/>
      <c r="B174" s="900"/>
      <c r="C174" s="899"/>
      <c r="D174" s="901"/>
      <c r="E174" s="902"/>
      <c r="F174" s="901"/>
      <c r="G174" s="902"/>
      <c r="H174" s="901"/>
      <c r="I174" s="902"/>
      <c r="J174" s="891"/>
      <c r="K174" s="891"/>
      <c r="L174" s="891"/>
      <c r="M174" s="891"/>
      <c r="N174" s="903"/>
      <c r="O174" s="690"/>
      <c r="P174" s="690"/>
      <c r="Q174" s="690"/>
      <c r="R174" s="690"/>
      <c r="S174" s="690"/>
      <c r="T174" s="690"/>
      <c r="U174" s="690"/>
      <c r="V174" s="690"/>
      <c r="W174" s="690"/>
      <c r="X174" s="690"/>
      <c r="Y174" s="690"/>
      <c r="Z174" s="690"/>
    </row>
    <row r="175" spans="1:26" ht="12" customHeight="1">
      <c r="A175" s="899"/>
      <c r="B175" s="900"/>
      <c r="C175" s="899"/>
      <c r="D175" s="901"/>
      <c r="E175" s="902"/>
      <c r="F175" s="901"/>
      <c r="G175" s="902"/>
      <c r="H175" s="901"/>
      <c r="I175" s="902"/>
      <c r="J175" s="891"/>
      <c r="K175" s="891"/>
      <c r="L175" s="891"/>
      <c r="M175" s="891"/>
      <c r="N175" s="903"/>
      <c r="O175" s="690"/>
      <c r="P175" s="690"/>
      <c r="Q175" s="690"/>
      <c r="R175" s="690"/>
      <c r="S175" s="690"/>
      <c r="T175" s="690"/>
      <c r="U175" s="690"/>
      <c r="V175" s="690"/>
      <c r="W175" s="690"/>
      <c r="X175" s="690"/>
      <c r="Y175" s="690"/>
      <c r="Z175" s="690"/>
    </row>
    <row r="176" spans="1:26" ht="12" customHeight="1">
      <c r="A176" s="899"/>
      <c r="B176" s="900"/>
      <c r="C176" s="899"/>
      <c r="D176" s="901"/>
      <c r="E176" s="902"/>
      <c r="F176" s="901"/>
      <c r="G176" s="902"/>
      <c r="H176" s="901"/>
      <c r="I176" s="902"/>
      <c r="J176" s="891"/>
      <c r="K176" s="891"/>
      <c r="L176" s="891"/>
      <c r="M176" s="891"/>
      <c r="N176" s="903"/>
      <c r="O176" s="690"/>
      <c r="P176" s="690"/>
      <c r="Q176" s="690"/>
      <c r="R176" s="690"/>
      <c r="S176" s="690"/>
      <c r="T176" s="690"/>
      <c r="U176" s="690"/>
      <c r="V176" s="690"/>
      <c r="W176" s="690"/>
      <c r="X176" s="690"/>
      <c r="Y176" s="690"/>
      <c r="Z176" s="690"/>
    </row>
    <row r="177" spans="1:26" ht="12" customHeight="1">
      <c r="A177" s="899"/>
      <c r="B177" s="900"/>
      <c r="C177" s="899"/>
      <c r="D177" s="901"/>
      <c r="E177" s="902"/>
      <c r="F177" s="901"/>
      <c r="G177" s="902"/>
      <c r="H177" s="901"/>
      <c r="I177" s="902"/>
      <c r="J177" s="891"/>
      <c r="K177" s="891"/>
      <c r="L177" s="891"/>
      <c r="M177" s="891"/>
      <c r="N177" s="903"/>
      <c r="O177" s="690"/>
      <c r="P177" s="690"/>
      <c r="Q177" s="690"/>
      <c r="R177" s="690"/>
      <c r="S177" s="690"/>
      <c r="T177" s="690"/>
      <c r="U177" s="690"/>
      <c r="V177" s="690"/>
      <c r="W177" s="690"/>
      <c r="X177" s="690"/>
      <c r="Y177" s="690"/>
      <c r="Z177" s="690"/>
    </row>
    <row r="178" spans="1:26" ht="12" customHeight="1">
      <c r="A178" s="899"/>
      <c r="B178" s="900"/>
      <c r="C178" s="899"/>
      <c r="D178" s="901"/>
      <c r="E178" s="902"/>
      <c r="F178" s="901"/>
      <c r="G178" s="902"/>
      <c r="H178" s="901"/>
      <c r="I178" s="902"/>
      <c r="J178" s="891"/>
      <c r="K178" s="891"/>
      <c r="L178" s="891"/>
      <c r="M178" s="891"/>
      <c r="N178" s="903"/>
      <c r="O178" s="690"/>
      <c r="P178" s="690"/>
      <c r="Q178" s="690"/>
      <c r="R178" s="690"/>
      <c r="S178" s="690"/>
      <c r="T178" s="690"/>
      <c r="U178" s="690"/>
      <c r="V178" s="690"/>
      <c r="W178" s="690"/>
      <c r="X178" s="690"/>
      <c r="Y178" s="690"/>
      <c r="Z178" s="690"/>
    </row>
    <row r="179" spans="1:26" ht="12" customHeight="1">
      <c r="A179" s="899"/>
      <c r="B179" s="900"/>
      <c r="C179" s="899"/>
      <c r="D179" s="901"/>
      <c r="E179" s="902"/>
      <c r="F179" s="901"/>
      <c r="G179" s="902"/>
      <c r="H179" s="901"/>
      <c r="I179" s="902"/>
      <c r="J179" s="891"/>
      <c r="K179" s="891"/>
      <c r="L179" s="891"/>
      <c r="M179" s="891"/>
      <c r="N179" s="903"/>
      <c r="O179" s="690"/>
      <c r="P179" s="690"/>
      <c r="Q179" s="690"/>
      <c r="R179" s="690"/>
      <c r="S179" s="690"/>
      <c r="T179" s="690"/>
      <c r="U179" s="690"/>
      <c r="V179" s="690"/>
      <c r="W179" s="690"/>
      <c r="X179" s="690"/>
      <c r="Y179" s="690"/>
      <c r="Z179" s="690"/>
    </row>
    <row r="180" spans="1:26" ht="12" customHeight="1">
      <c r="A180" s="899"/>
      <c r="B180" s="900"/>
      <c r="C180" s="899"/>
      <c r="D180" s="901"/>
      <c r="E180" s="902"/>
      <c r="F180" s="901"/>
      <c r="G180" s="902"/>
      <c r="H180" s="901"/>
      <c r="I180" s="902"/>
      <c r="J180" s="891"/>
      <c r="K180" s="891"/>
      <c r="L180" s="891"/>
      <c r="M180" s="891"/>
      <c r="N180" s="903"/>
      <c r="O180" s="690"/>
      <c r="P180" s="690"/>
      <c r="Q180" s="690"/>
      <c r="R180" s="690"/>
      <c r="S180" s="690"/>
      <c r="T180" s="690"/>
      <c r="U180" s="690"/>
      <c r="V180" s="690"/>
      <c r="W180" s="690"/>
      <c r="X180" s="690"/>
      <c r="Y180" s="690"/>
      <c r="Z180" s="690"/>
    </row>
    <row r="181" spans="1:26" ht="12" customHeight="1">
      <c r="A181" s="899"/>
      <c r="B181" s="900"/>
      <c r="C181" s="899"/>
      <c r="D181" s="901"/>
      <c r="E181" s="902"/>
      <c r="F181" s="901"/>
      <c r="G181" s="902"/>
      <c r="H181" s="901"/>
      <c r="I181" s="902"/>
      <c r="J181" s="891"/>
      <c r="K181" s="891"/>
      <c r="L181" s="891"/>
      <c r="M181" s="891"/>
      <c r="N181" s="903"/>
      <c r="O181" s="690"/>
      <c r="P181" s="690"/>
      <c r="Q181" s="690"/>
      <c r="R181" s="690"/>
      <c r="S181" s="690"/>
      <c r="T181" s="690"/>
      <c r="U181" s="690"/>
      <c r="V181" s="690"/>
      <c r="W181" s="690"/>
      <c r="X181" s="690"/>
      <c r="Y181" s="690"/>
      <c r="Z181" s="690"/>
    </row>
    <row r="182" spans="1:26" ht="12" customHeight="1">
      <c r="A182" s="899"/>
      <c r="B182" s="900"/>
      <c r="C182" s="899"/>
      <c r="D182" s="901"/>
      <c r="E182" s="902"/>
      <c r="F182" s="901"/>
      <c r="G182" s="902"/>
      <c r="H182" s="901"/>
      <c r="I182" s="902"/>
      <c r="J182" s="891"/>
      <c r="K182" s="891"/>
      <c r="L182" s="891"/>
      <c r="M182" s="891"/>
      <c r="N182" s="903"/>
      <c r="O182" s="690"/>
      <c r="P182" s="690"/>
      <c r="Q182" s="690"/>
      <c r="R182" s="690"/>
      <c r="S182" s="690"/>
      <c r="T182" s="690"/>
      <c r="U182" s="690"/>
      <c r="V182" s="690"/>
      <c r="W182" s="690"/>
      <c r="X182" s="690"/>
      <c r="Y182" s="690"/>
      <c r="Z182" s="690"/>
    </row>
    <row r="183" spans="1:26" ht="12" customHeight="1">
      <c r="A183" s="899"/>
      <c r="B183" s="900"/>
      <c r="C183" s="899"/>
      <c r="D183" s="901"/>
      <c r="E183" s="902"/>
      <c r="F183" s="901"/>
      <c r="G183" s="902"/>
      <c r="H183" s="901"/>
      <c r="I183" s="902"/>
      <c r="J183" s="891"/>
      <c r="K183" s="891"/>
      <c r="L183" s="891"/>
      <c r="M183" s="891"/>
      <c r="N183" s="903"/>
      <c r="O183" s="690"/>
      <c r="P183" s="690"/>
      <c r="Q183" s="690"/>
      <c r="R183" s="690"/>
      <c r="S183" s="690"/>
      <c r="T183" s="690"/>
      <c r="U183" s="690"/>
      <c r="V183" s="690"/>
      <c r="W183" s="690"/>
      <c r="X183" s="690"/>
      <c r="Y183" s="690"/>
      <c r="Z183" s="690"/>
    </row>
    <row r="184" spans="1:26" ht="12" customHeight="1">
      <c r="A184" s="899"/>
      <c r="B184" s="900"/>
      <c r="C184" s="899"/>
      <c r="D184" s="901"/>
      <c r="E184" s="902"/>
      <c r="F184" s="901"/>
      <c r="G184" s="902"/>
      <c r="H184" s="901"/>
      <c r="I184" s="902"/>
      <c r="J184" s="891"/>
      <c r="K184" s="891"/>
      <c r="L184" s="891"/>
      <c r="M184" s="891"/>
      <c r="N184" s="903"/>
      <c r="O184" s="690"/>
      <c r="P184" s="690"/>
      <c r="Q184" s="690"/>
      <c r="R184" s="690"/>
      <c r="S184" s="690"/>
      <c r="T184" s="690"/>
      <c r="U184" s="690"/>
      <c r="V184" s="690"/>
      <c r="W184" s="690"/>
      <c r="X184" s="690"/>
      <c r="Y184" s="690"/>
      <c r="Z184" s="690"/>
    </row>
    <row r="185" spans="1:26" ht="12" customHeight="1">
      <c r="A185" s="899"/>
      <c r="B185" s="900"/>
      <c r="C185" s="899"/>
      <c r="D185" s="901"/>
      <c r="E185" s="902"/>
      <c r="F185" s="901"/>
      <c r="G185" s="902"/>
      <c r="H185" s="901"/>
      <c r="I185" s="902"/>
      <c r="J185" s="891"/>
      <c r="K185" s="891"/>
      <c r="L185" s="891"/>
      <c r="M185" s="891"/>
      <c r="N185" s="903"/>
      <c r="O185" s="690"/>
      <c r="P185" s="690"/>
      <c r="Q185" s="690"/>
      <c r="R185" s="690"/>
      <c r="S185" s="690"/>
      <c r="T185" s="690"/>
      <c r="U185" s="690"/>
      <c r="V185" s="690"/>
      <c r="W185" s="690"/>
      <c r="X185" s="690"/>
      <c r="Y185" s="690"/>
      <c r="Z185" s="690"/>
    </row>
    <row r="186" spans="1:26" ht="12" customHeight="1">
      <c r="A186" s="899"/>
      <c r="B186" s="900"/>
      <c r="C186" s="899"/>
      <c r="D186" s="901"/>
      <c r="E186" s="902"/>
      <c r="F186" s="901"/>
      <c r="G186" s="902"/>
      <c r="H186" s="901"/>
      <c r="I186" s="902"/>
      <c r="J186" s="891"/>
      <c r="K186" s="891"/>
      <c r="L186" s="891"/>
      <c r="M186" s="891"/>
      <c r="N186" s="903"/>
      <c r="O186" s="690"/>
      <c r="P186" s="690"/>
      <c r="Q186" s="690"/>
      <c r="R186" s="690"/>
      <c r="S186" s="690"/>
      <c r="T186" s="690"/>
      <c r="U186" s="690"/>
      <c r="V186" s="690"/>
      <c r="W186" s="690"/>
      <c r="X186" s="690"/>
      <c r="Y186" s="690"/>
      <c r="Z186" s="690"/>
    </row>
    <row r="187" spans="1:26" ht="12" customHeight="1">
      <c r="A187" s="899"/>
      <c r="B187" s="900"/>
      <c r="C187" s="899"/>
      <c r="D187" s="901"/>
      <c r="E187" s="902"/>
      <c r="F187" s="901"/>
      <c r="G187" s="902"/>
      <c r="H187" s="901"/>
      <c r="I187" s="902"/>
      <c r="J187" s="891"/>
      <c r="K187" s="891"/>
      <c r="L187" s="891"/>
      <c r="M187" s="891"/>
      <c r="N187" s="903"/>
      <c r="O187" s="690"/>
      <c r="P187" s="690"/>
      <c r="Q187" s="690"/>
      <c r="R187" s="690"/>
      <c r="S187" s="690"/>
      <c r="T187" s="690"/>
      <c r="U187" s="690"/>
      <c r="V187" s="690"/>
      <c r="W187" s="690"/>
      <c r="X187" s="690"/>
      <c r="Y187" s="690"/>
      <c r="Z187" s="690"/>
    </row>
    <row r="188" spans="1:26" ht="12" customHeight="1">
      <c r="A188" s="899"/>
      <c r="B188" s="900"/>
      <c r="C188" s="899"/>
      <c r="D188" s="901"/>
      <c r="E188" s="902"/>
      <c r="F188" s="901"/>
      <c r="G188" s="902"/>
      <c r="H188" s="901"/>
      <c r="I188" s="902"/>
      <c r="J188" s="891"/>
      <c r="K188" s="891"/>
      <c r="L188" s="891"/>
      <c r="M188" s="891"/>
      <c r="N188" s="903"/>
      <c r="O188" s="690"/>
      <c r="P188" s="690"/>
      <c r="Q188" s="690"/>
      <c r="R188" s="690"/>
      <c r="S188" s="690"/>
      <c r="T188" s="690"/>
      <c r="U188" s="690"/>
      <c r="V188" s="690"/>
      <c r="W188" s="690"/>
      <c r="X188" s="690"/>
      <c r="Y188" s="690"/>
      <c r="Z188" s="690"/>
    </row>
    <row r="189" spans="1:26" ht="12" customHeight="1">
      <c r="A189" s="899"/>
      <c r="B189" s="900"/>
      <c r="C189" s="899"/>
      <c r="D189" s="901"/>
      <c r="E189" s="902"/>
      <c r="F189" s="901"/>
      <c r="G189" s="902"/>
      <c r="H189" s="901"/>
      <c r="I189" s="902"/>
      <c r="J189" s="891"/>
      <c r="K189" s="891"/>
      <c r="L189" s="891"/>
      <c r="M189" s="891"/>
      <c r="N189" s="903"/>
      <c r="O189" s="690"/>
      <c r="P189" s="690"/>
      <c r="Q189" s="690"/>
      <c r="R189" s="690"/>
      <c r="S189" s="690"/>
      <c r="T189" s="690"/>
      <c r="U189" s="690"/>
      <c r="V189" s="690"/>
      <c r="W189" s="690"/>
      <c r="X189" s="690"/>
      <c r="Y189" s="690"/>
      <c r="Z189" s="690"/>
    </row>
    <row r="190" spans="1:26" ht="12" customHeight="1">
      <c r="A190" s="899"/>
      <c r="B190" s="900"/>
      <c r="C190" s="899"/>
      <c r="D190" s="901"/>
      <c r="E190" s="902"/>
      <c r="F190" s="901"/>
      <c r="G190" s="902"/>
      <c r="H190" s="901"/>
      <c r="I190" s="902"/>
      <c r="J190" s="891"/>
      <c r="K190" s="891"/>
      <c r="L190" s="891"/>
      <c r="M190" s="891"/>
      <c r="N190" s="903"/>
      <c r="O190" s="690"/>
      <c r="P190" s="690"/>
      <c r="Q190" s="690"/>
      <c r="R190" s="690"/>
      <c r="S190" s="690"/>
      <c r="T190" s="690"/>
      <c r="U190" s="690"/>
      <c r="V190" s="690"/>
      <c r="W190" s="690"/>
      <c r="X190" s="690"/>
      <c r="Y190" s="690"/>
      <c r="Z190" s="690"/>
    </row>
    <row r="191" spans="1:26" ht="12" customHeight="1">
      <c r="A191" s="899"/>
      <c r="B191" s="900"/>
      <c r="C191" s="899"/>
      <c r="D191" s="901"/>
      <c r="E191" s="902"/>
      <c r="F191" s="901"/>
      <c r="G191" s="902"/>
      <c r="H191" s="901"/>
      <c r="I191" s="902"/>
      <c r="J191" s="891"/>
      <c r="K191" s="891"/>
      <c r="L191" s="891"/>
      <c r="M191" s="891"/>
      <c r="N191" s="903"/>
      <c r="O191" s="690"/>
      <c r="P191" s="690"/>
      <c r="Q191" s="690"/>
      <c r="R191" s="690"/>
      <c r="S191" s="690"/>
      <c r="T191" s="690"/>
      <c r="U191" s="690"/>
      <c r="V191" s="690"/>
      <c r="W191" s="690"/>
      <c r="X191" s="690"/>
      <c r="Y191" s="690"/>
      <c r="Z191" s="690"/>
    </row>
    <row r="192" spans="1:26" ht="12" customHeight="1">
      <c r="A192" s="899"/>
      <c r="B192" s="900"/>
      <c r="C192" s="899"/>
      <c r="D192" s="901"/>
      <c r="E192" s="902"/>
      <c r="F192" s="901"/>
      <c r="G192" s="902"/>
      <c r="H192" s="901"/>
      <c r="I192" s="902"/>
      <c r="J192" s="891"/>
      <c r="K192" s="891"/>
      <c r="L192" s="891"/>
      <c r="M192" s="891"/>
      <c r="N192" s="903"/>
      <c r="O192" s="690"/>
      <c r="P192" s="690"/>
      <c r="Q192" s="690"/>
      <c r="R192" s="690"/>
      <c r="S192" s="690"/>
      <c r="T192" s="690"/>
      <c r="U192" s="690"/>
      <c r="V192" s="690"/>
      <c r="W192" s="690"/>
      <c r="X192" s="690"/>
      <c r="Y192" s="690"/>
      <c r="Z192" s="690"/>
    </row>
    <row r="193" spans="1:26" ht="12" customHeight="1">
      <c r="A193" s="899"/>
      <c r="B193" s="900"/>
      <c r="C193" s="899"/>
      <c r="D193" s="901"/>
      <c r="E193" s="902"/>
      <c r="F193" s="901"/>
      <c r="G193" s="902"/>
      <c r="H193" s="901"/>
      <c r="I193" s="902"/>
      <c r="J193" s="891"/>
      <c r="K193" s="891"/>
      <c r="L193" s="891"/>
      <c r="M193" s="891"/>
      <c r="N193" s="903"/>
      <c r="O193" s="690"/>
      <c r="P193" s="690"/>
      <c r="Q193" s="690"/>
      <c r="R193" s="690"/>
      <c r="S193" s="690"/>
      <c r="T193" s="690"/>
      <c r="U193" s="690"/>
      <c r="V193" s="690"/>
      <c r="W193" s="690"/>
      <c r="X193" s="690"/>
      <c r="Y193" s="690"/>
      <c r="Z193" s="690"/>
    </row>
    <row r="194" spans="1:26" ht="12" customHeight="1">
      <c r="A194" s="899"/>
      <c r="B194" s="900"/>
      <c r="C194" s="899"/>
      <c r="D194" s="901"/>
      <c r="E194" s="902"/>
      <c r="F194" s="901"/>
      <c r="G194" s="902"/>
      <c r="H194" s="901"/>
      <c r="I194" s="902"/>
      <c r="J194" s="891"/>
      <c r="K194" s="891"/>
      <c r="L194" s="891"/>
      <c r="M194" s="891"/>
      <c r="N194" s="903"/>
      <c r="O194" s="690"/>
      <c r="P194" s="690"/>
      <c r="Q194" s="690"/>
      <c r="R194" s="690"/>
      <c r="S194" s="690"/>
      <c r="T194" s="690"/>
      <c r="U194" s="690"/>
      <c r="V194" s="690"/>
      <c r="W194" s="690"/>
      <c r="X194" s="690"/>
      <c r="Y194" s="690"/>
      <c r="Z194" s="690"/>
    </row>
    <row r="195" spans="1:26" ht="12" customHeight="1">
      <c r="A195" s="899"/>
      <c r="B195" s="900"/>
      <c r="C195" s="899"/>
      <c r="D195" s="901"/>
      <c r="E195" s="902"/>
      <c r="F195" s="901"/>
      <c r="G195" s="902"/>
      <c r="H195" s="901"/>
      <c r="I195" s="902"/>
      <c r="J195" s="891"/>
      <c r="K195" s="891"/>
      <c r="L195" s="891"/>
      <c r="M195" s="891"/>
      <c r="N195" s="903"/>
      <c r="O195" s="690"/>
      <c r="P195" s="690"/>
      <c r="Q195" s="690"/>
      <c r="R195" s="690"/>
      <c r="S195" s="690"/>
      <c r="T195" s="690"/>
      <c r="U195" s="690"/>
      <c r="V195" s="690"/>
      <c r="W195" s="690"/>
      <c r="X195" s="690"/>
      <c r="Y195" s="690"/>
      <c r="Z195" s="690"/>
    </row>
    <row r="196" spans="1:26" ht="12" customHeight="1">
      <c r="A196" s="899"/>
      <c r="B196" s="900"/>
      <c r="C196" s="899"/>
      <c r="D196" s="901"/>
      <c r="E196" s="902"/>
      <c r="F196" s="901"/>
      <c r="G196" s="902"/>
      <c r="H196" s="901"/>
      <c r="I196" s="902"/>
      <c r="J196" s="891"/>
      <c r="K196" s="891"/>
      <c r="L196" s="891"/>
      <c r="M196" s="891"/>
      <c r="N196" s="903"/>
      <c r="O196" s="690"/>
      <c r="P196" s="690"/>
      <c r="Q196" s="690"/>
      <c r="R196" s="690"/>
      <c r="S196" s="690"/>
      <c r="T196" s="690"/>
      <c r="U196" s="690"/>
      <c r="V196" s="690"/>
      <c r="W196" s="690"/>
      <c r="X196" s="690"/>
      <c r="Y196" s="690"/>
      <c r="Z196" s="690"/>
    </row>
    <row r="197" spans="1:26" ht="12" customHeight="1">
      <c r="A197" s="899"/>
      <c r="B197" s="900"/>
      <c r="C197" s="899"/>
      <c r="D197" s="901"/>
      <c r="E197" s="902"/>
      <c r="F197" s="901"/>
      <c r="G197" s="902"/>
      <c r="H197" s="901"/>
      <c r="I197" s="902"/>
      <c r="J197" s="891"/>
      <c r="K197" s="891"/>
      <c r="L197" s="891"/>
      <c r="M197" s="891"/>
      <c r="N197" s="903"/>
      <c r="O197" s="690"/>
      <c r="P197" s="690"/>
      <c r="Q197" s="690"/>
      <c r="R197" s="690"/>
      <c r="S197" s="690"/>
      <c r="T197" s="690"/>
      <c r="U197" s="690"/>
      <c r="V197" s="690"/>
      <c r="W197" s="690"/>
      <c r="X197" s="690"/>
      <c r="Y197" s="690"/>
      <c r="Z197" s="690"/>
    </row>
    <row r="198" spans="1:26" ht="12" customHeight="1">
      <c r="A198" s="899"/>
      <c r="B198" s="900"/>
      <c r="C198" s="899"/>
      <c r="D198" s="901"/>
      <c r="E198" s="902"/>
      <c r="F198" s="901"/>
      <c r="G198" s="902"/>
      <c r="H198" s="901"/>
      <c r="I198" s="902"/>
      <c r="J198" s="891"/>
      <c r="K198" s="891"/>
      <c r="L198" s="891"/>
      <c r="M198" s="891"/>
      <c r="N198" s="903"/>
      <c r="O198" s="690"/>
      <c r="P198" s="690"/>
      <c r="Q198" s="690"/>
      <c r="R198" s="690"/>
      <c r="S198" s="690"/>
      <c r="T198" s="690"/>
      <c r="U198" s="690"/>
      <c r="V198" s="690"/>
      <c r="W198" s="690"/>
      <c r="X198" s="690"/>
      <c r="Y198" s="690"/>
      <c r="Z198" s="690"/>
    </row>
    <row r="199" spans="1:26" ht="12" customHeight="1">
      <c r="A199" s="899"/>
      <c r="B199" s="900"/>
      <c r="C199" s="899"/>
      <c r="D199" s="901"/>
      <c r="E199" s="902"/>
      <c r="F199" s="901"/>
      <c r="G199" s="902"/>
      <c r="H199" s="901"/>
      <c r="I199" s="902"/>
      <c r="J199" s="891"/>
      <c r="K199" s="891"/>
      <c r="L199" s="891"/>
      <c r="M199" s="891"/>
      <c r="N199" s="903"/>
      <c r="O199" s="690"/>
      <c r="P199" s="690"/>
      <c r="Q199" s="690"/>
      <c r="R199" s="690"/>
      <c r="S199" s="690"/>
      <c r="T199" s="690"/>
      <c r="U199" s="690"/>
      <c r="V199" s="690"/>
      <c r="W199" s="690"/>
      <c r="X199" s="690"/>
      <c r="Y199" s="690"/>
      <c r="Z199" s="690"/>
    </row>
    <row r="200" spans="1:26" ht="12" customHeight="1">
      <c r="A200" s="899"/>
      <c r="B200" s="900"/>
      <c r="C200" s="899"/>
      <c r="D200" s="901"/>
      <c r="E200" s="902"/>
      <c r="F200" s="901"/>
      <c r="G200" s="902"/>
      <c r="H200" s="901"/>
      <c r="I200" s="902"/>
      <c r="J200" s="891"/>
      <c r="K200" s="891"/>
      <c r="L200" s="891"/>
      <c r="M200" s="891"/>
      <c r="N200" s="903"/>
      <c r="O200" s="690"/>
      <c r="P200" s="690"/>
      <c r="Q200" s="690"/>
      <c r="R200" s="690"/>
      <c r="S200" s="690"/>
      <c r="T200" s="690"/>
      <c r="U200" s="690"/>
      <c r="V200" s="690"/>
      <c r="W200" s="690"/>
      <c r="X200" s="690"/>
      <c r="Y200" s="690"/>
      <c r="Z200" s="690"/>
    </row>
    <row r="201" spans="1:26" ht="12" customHeight="1">
      <c r="A201" s="899"/>
      <c r="B201" s="900"/>
      <c r="C201" s="899"/>
      <c r="D201" s="901"/>
      <c r="E201" s="902"/>
      <c r="F201" s="901"/>
      <c r="G201" s="902"/>
      <c r="H201" s="901"/>
      <c r="I201" s="902"/>
      <c r="J201" s="891"/>
      <c r="K201" s="891"/>
      <c r="L201" s="891"/>
      <c r="M201" s="891"/>
      <c r="N201" s="903"/>
      <c r="O201" s="690"/>
      <c r="P201" s="690"/>
      <c r="Q201" s="690"/>
      <c r="R201" s="690"/>
      <c r="S201" s="690"/>
      <c r="T201" s="690"/>
      <c r="U201" s="690"/>
      <c r="V201" s="690"/>
      <c r="W201" s="690"/>
      <c r="X201" s="690"/>
      <c r="Y201" s="690"/>
      <c r="Z201" s="690"/>
    </row>
    <row r="202" spans="1:26" ht="12" customHeight="1">
      <c r="A202" s="899"/>
      <c r="B202" s="900"/>
      <c r="C202" s="899"/>
      <c r="D202" s="901"/>
      <c r="E202" s="902"/>
      <c r="F202" s="901"/>
      <c r="G202" s="902"/>
      <c r="H202" s="901"/>
      <c r="I202" s="902"/>
      <c r="J202" s="891"/>
      <c r="K202" s="891"/>
      <c r="L202" s="891"/>
      <c r="M202" s="891"/>
      <c r="N202" s="903"/>
      <c r="O202" s="690"/>
      <c r="P202" s="690"/>
      <c r="Q202" s="690"/>
      <c r="R202" s="690"/>
      <c r="S202" s="690"/>
      <c r="T202" s="690"/>
      <c r="U202" s="690"/>
      <c r="V202" s="690"/>
      <c r="W202" s="690"/>
      <c r="X202" s="690"/>
      <c r="Y202" s="690"/>
      <c r="Z202" s="690"/>
    </row>
    <row r="203" spans="1:26" ht="12" customHeight="1">
      <c r="A203" s="899"/>
      <c r="B203" s="900"/>
      <c r="C203" s="899"/>
      <c r="D203" s="901"/>
      <c r="E203" s="902"/>
      <c r="F203" s="901"/>
      <c r="G203" s="902"/>
      <c r="H203" s="901"/>
      <c r="I203" s="902"/>
      <c r="J203" s="891"/>
      <c r="K203" s="891"/>
      <c r="L203" s="891"/>
      <c r="M203" s="891"/>
      <c r="N203" s="903"/>
      <c r="O203" s="690"/>
      <c r="P203" s="690"/>
      <c r="Q203" s="690"/>
      <c r="R203" s="690"/>
      <c r="S203" s="690"/>
      <c r="T203" s="690"/>
      <c r="U203" s="690"/>
      <c r="V203" s="690"/>
      <c r="W203" s="690"/>
      <c r="X203" s="690"/>
      <c r="Y203" s="690"/>
      <c r="Z203" s="690"/>
    </row>
    <row r="204" spans="1:26" ht="12" customHeight="1">
      <c r="A204" s="899"/>
      <c r="B204" s="900"/>
      <c r="C204" s="899"/>
      <c r="D204" s="901"/>
      <c r="E204" s="902"/>
      <c r="F204" s="901"/>
      <c r="G204" s="902"/>
      <c r="H204" s="901"/>
      <c r="I204" s="902"/>
      <c r="J204" s="891"/>
      <c r="K204" s="891"/>
      <c r="L204" s="891"/>
      <c r="M204" s="891"/>
      <c r="N204" s="903"/>
      <c r="O204" s="690"/>
      <c r="P204" s="690"/>
      <c r="Q204" s="690"/>
      <c r="R204" s="690"/>
      <c r="S204" s="690"/>
      <c r="T204" s="690"/>
      <c r="U204" s="690"/>
      <c r="V204" s="690"/>
      <c r="W204" s="690"/>
      <c r="X204" s="690"/>
      <c r="Y204" s="690"/>
      <c r="Z204" s="690"/>
    </row>
    <row r="205" spans="1:26" ht="12" customHeight="1">
      <c r="A205" s="899"/>
      <c r="B205" s="900"/>
      <c r="C205" s="899"/>
      <c r="D205" s="901"/>
      <c r="E205" s="902"/>
      <c r="F205" s="901"/>
      <c r="G205" s="902"/>
      <c r="H205" s="901"/>
      <c r="I205" s="902"/>
      <c r="J205" s="891"/>
      <c r="K205" s="891"/>
      <c r="L205" s="891"/>
      <c r="M205" s="891"/>
      <c r="N205" s="903"/>
      <c r="O205" s="690"/>
      <c r="P205" s="690"/>
      <c r="Q205" s="690"/>
      <c r="R205" s="690"/>
      <c r="S205" s="690"/>
      <c r="T205" s="690"/>
      <c r="U205" s="690"/>
      <c r="V205" s="690"/>
      <c r="W205" s="690"/>
      <c r="X205" s="690"/>
      <c r="Y205" s="690"/>
      <c r="Z205" s="690"/>
    </row>
    <row r="206" spans="1:26" ht="12" customHeight="1">
      <c r="A206" s="899"/>
      <c r="B206" s="900"/>
      <c r="C206" s="899"/>
      <c r="D206" s="901"/>
      <c r="E206" s="902"/>
      <c r="F206" s="901"/>
      <c r="G206" s="902"/>
      <c r="H206" s="901"/>
      <c r="I206" s="902"/>
      <c r="J206" s="891"/>
      <c r="K206" s="891"/>
      <c r="L206" s="891"/>
      <c r="M206" s="891"/>
      <c r="N206" s="903"/>
      <c r="O206" s="690"/>
      <c r="P206" s="690"/>
      <c r="Q206" s="690"/>
      <c r="R206" s="690"/>
      <c r="S206" s="690"/>
      <c r="T206" s="690"/>
      <c r="U206" s="690"/>
      <c r="V206" s="690"/>
      <c r="W206" s="690"/>
      <c r="X206" s="690"/>
      <c r="Y206" s="690"/>
      <c r="Z206" s="690"/>
    </row>
    <row r="207" spans="1:26" ht="12" customHeight="1">
      <c r="A207" s="899"/>
      <c r="B207" s="900"/>
      <c r="C207" s="899"/>
      <c r="D207" s="901"/>
      <c r="E207" s="902"/>
      <c r="F207" s="901"/>
      <c r="G207" s="902"/>
      <c r="H207" s="901"/>
      <c r="I207" s="902"/>
      <c r="J207" s="891"/>
      <c r="K207" s="891"/>
      <c r="L207" s="891"/>
      <c r="M207" s="891"/>
      <c r="N207" s="903"/>
      <c r="O207" s="690"/>
      <c r="P207" s="690"/>
      <c r="Q207" s="690"/>
      <c r="R207" s="690"/>
      <c r="S207" s="690"/>
      <c r="T207" s="690"/>
      <c r="U207" s="690"/>
      <c r="V207" s="690"/>
      <c r="W207" s="690"/>
      <c r="X207" s="690"/>
      <c r="Y207" s="690"/>
      <c r="Z207" s="690"/>
    </row>
    <row r="208" spans="1:26" ht="12" customHeight="1">
      <c r="A208" s="899"/>
      <c r="B208" s="900"/>
      <c r="C208" s="899"/>
      <c r="D208" s="901"/>
      <c r="E208" s="902"/>
      <c r="F208" s="901"/>
      <c r="G208" s="902"/>
      <c r="H208" s="901"/>
      <c r="I208" s="902"/>
      <c r="J208" s="891"/>
      <c r="K208" s="891"/>
      <c r="L208" s="891"/>
      <c r="M208" s="891"/>
      <c r="N208" s="903"/>
      <c r="O208" s="690"/>
      <c r="P208" s="690"/>
      <c r="Q208" s="690"/>
      <c r="R208" s="690"/>
      <c r="S208" s="690"/>
      <c r="T208" s="690"/>
      <c r="U208" s="690"/>
      <c r="V208" s="690"/>
      <c r="W208" s="690"/>
      <c r="X208" s="690"/>
      <c r="Y208" s="690"/>
      <c r="Z208" s="690"/>
    </row>
    <row r="209" spans="1:26" ht="12" customHeight="1">
      <c r="A209" s="899"/>
      <c r="B209" s="900"/>
      <c r="C209" s="899"/>
      <c r="D209" s="901"/>
      <c r="E209" s="902"/>
      <c r="F209" s="901"/>
      <c r="G209" s="902"/>
      <c r="H209" s="901"/>
      <c r="I209" s="902"/>
      <c r="J209" s="891"/>
      <c r="K209" s="891"/>
      <c r="L209" s="891"/>
      <c r="M209" s="891"/>
      <c r="N209" s="903"/>
      <c r="O209" s="690"/>
      <c r="P209" s="690"/>
      <c r="Q209" s="690"/>
      <c r="R209" s="690"/>
      <c r="S209" s="690"/>
      <c r="T209" s="690"/>
      <c r="U209" s="690"/>
      <c r="V209" s="690"/>
      <c r="W209" s="690"/>
      <c r="X209" s="690"/>
      <c r="Y209" s="690"/>
      <c r="Z209" s="690"/>
    </row>
    <row r="210" spans="1:26" ht="12" customHeight="1">
      <c r="A210" s="899"/>
      <c r="B210" s="900"/>
      <c r="C210" s="899"/>
      <c r="D210" s="901"/>
      <c r="E210" s="902"/>
      <c r="F210" s="901"/>
      <c r="G210" s="902"/>
      <c r="H210" s="901"/>
      <c r="I210" s="902"/>
      <c r="J210" s="891"/>
      <c r="K210" s="891"/>
      <c r="L210" s="891"/>
      <c r="M210" s="891"/>
      <c r="N210" s="903"/>
      <c r="O210" s="690"/>
      <c r="P210" s="690"/>
      <c r="Q210" s="690"/>
      <c r="R210" s="690"/>
      <c r="S210" s="690"/>
      <c r="T210" s="690"/>
      <c r="U210" s="690"/>
      <c r="V210" s="690"/>
      <c r="W210" s="690"/>
      <c r="X210" s="690"/>
      <c r="Y210" s="690"/>
      <c r="Z210" s="690"/>
    </row>
    <row r="211" spans="1:26" ht="12" customHeight="1">
      <c r="A211" s="899"/>
      <c r="B211" s="900"/>
      <c r="C211" s="899"/>
      <c r="D211" s="901"/>
      <c r="E211" s="902"/>
      <c r="F211" s="901"/>
      <c r="G211" s="902"/>
      <c r="H211" s="901"/>
      <c r="I211" s="902"/>
      <c r="J211" s="891"/>
      <c r="K211" s="891"/>
      <c r="L211" s="891"/>
      <c r="M211" s="891"/>
      <c r="N211" s="903"/>
      <c r="O211" s="690"/>
      <c r="P211" s="690"/>
      <c r="Q211" s="690"/>
      <c r="R211" s="690"/>
      <c r="S211" s="690"/>
      <c r="T211" s="690"/>
      <c r="U211" s="690"/>
      <c r="V211" s="690"/>
      <c r="W211" s="690"/>
      <c r="X211" s="690"/>
      <c r="Y211" s="690"/>
      <c r="Z211" s="690"/>
    </row>
    <row r="212" spans="1:26" ht="12" customHeight="1">
      <c r="A212" s="899"/>
      <c r="B212" s="900"/>
      <c r="C212" s="899"/>
      <c r="D212" s="901"/>
      <c r="E212" s="902"/>
      <c r="F212" s="901"/>
      <c r="G212" s="902"/>
      <c r="H212" s="901"/>
      <c r="I212" s="902"/>
      <c r="J212" s="891"/>
      <c r="K212" s="891"/>
      <c r="L212" s="891"/>
      <c r="M212" s="891"/>
      <c r="N212" s="903"/>
      <c r="O212" s="690"/>
      <c r="P212" s="690"/>
      <c r="Q212" s="690"/>
      <c r="R212" s="690"/>
      <c r="S212" s="690"/>
      <c r="T212" s="690"/>
      <c r="U212" s="690"/>
      <c r="V212" s="690"/>
      <c r="W212" s="690"/>
      <c r="X212" s="690"/>
      <c r="Y212" s="690"/>
      <c r="Z212" s="690"/>
    </row>
    <row r="213" spans="1:26" ht="12" customHeight="1">
      <c r="A213" s="899"/>
      <c r="B213" s="900"/>
      <c r="C213" s="899"/>
      <c r="D213" s="901"/>
      <c r="E213" s="902"/>
      <c r="F213" s="901"/>
      <c r="G213" s="902"/>
      <c r="H213" s="901"/>
      <c r="I213" s="902"/>
      <c r="J213" s="891"/>
      <c r="K213" s="891"/>
      <c r="L213" s="891"/>
      <c r="M213" s="891"/>
      <c r="N213" s="903"/>
      <c r="O213" s="690"/>
      <c r="P213" s="690"/>
      <c r="Q213" s="690"/>
      <c r="R213" s="690"/>
      <c r="S213" s="690"/>
      <c r="T213" s="690"/>
      <c r="U213" s="690"/>
      <c r="V213" s="690"/>
      <c r="W213" s="690"/>
      <c r="X213" s="690"/>
      <c r="Y213" s="690"/>
      <c r="Z213" s="690"/>
    </row>
    <row r="214" spans="1:26" ht="12" customHeight="1">
      <c r="A214" s="899"/>
      <c r="B214" s="900"/>
      <c r="C214" s="899"/>
      <c r="D214" s="901"/>
      <c r="E214" s="902"/>
      <c r="F214" s="901"/>
      <c r="G214" s="902"/>
      <c r="H214" s="901"/>
      <c r="I214" s="902"/>
      <c r="J214" s="891"/>
      <c r="K214" s="891"/>
      <c r="L214" s="891"/>
      <c r="M214" s="891"/>
      <c r="N214" s="903"/>
      <c r="O214" s="690"/>
      <c r="P214" s="690"/>
      <c r="Q214" s="690"/>
      <c r="R214" s="690"/>
      <c r="S214" s="690"/>
      <c r="T214" s="690"/>
      <c r="U214" s="690"/>
      <c r="V214" s="690"/>
      <c r="W214" s="690"/>
      <c r="X214" s="690"/>
      <c r="Y214" s="690"/>
      <c r="Z214" s="690"/>
    </row>
    <row r="215" spans="1:26" ht="12" customHeight="1">
      <c r="A215" s="899"/>
      <c r="B215" s="900"/>
      <c r="C215" s="899"/>
      <c r="D215" s="901"/>
      <c r="E215" s="902"/>
      <c r="F215" s="901"/>
      <c r="G215" s="902"/>
      <c r="H215" s="901"/>
      <c r="I215" s="902"/>
      <c r="J215" s="891"/>
      <c r="K215" s="891"/>
      <c r="L215" s="891"/>
      <c r="M215" s="891"/>
      <c r="N215" s="903"/>
      <c r="O215" s="690"/>
      <c r="P215" s="690"/>
      <c r="Q215" s="690"/>
      <c r="R215" s="690"/>
      <c r="S215" s="690"/>
      <c r="T215" s="690"/>
      <c r="U215" s="690"/>
      <c r="V215" s="690"/>
      <c r="W215" s="690"/>
      <c r="X215" s="690"/>
      <c r="Y215" s="690"/>
      <c r="Z215" s="690"/>
    </row>
    <row r="216" spans="1:26" ht="12" customHeight="1">
      <c r="A216" s="899"/>
      <c r="B216" s="900"/>
      <c r="C216" s="899"/>
      <c r="D216" s="901"/>
      <c r="E216" s="902"/>
      <c r="F216" s="901"/>
      <c r="G216" s="902"/>
      <c r="H216" s="901"/>
      <c r="I216" s="902"/>
      <c r="J216" s="891"/>
      <c r="K216" s="891"/>
      <c r="L216" s="891"/>
      <c r="M216" s="891"/>
      <c r="N216" s="903"/>
      <c r="O216" s="690"/>
      <c r="P216" s="690"/>
      <c r="Q216" s="690"/>
      <c r="R216" s="690"/>
      <c r="S216" s="690"/>
      <c r="T216" s="690"/>
      <c r="U216" s="690"/>
      <c r="V216" s="690"/>
      <c r="W216" s="690"/>
      <c r="X216" s="690"/>
      <c r="Y216" s="690"/>
      <c r="Z216" s="690"/>
    </row>
    <row r="217" spans="1:26" ht="12" customHeight="1">
      <c r="A217" s="899"/>
      <c r="B217" s="900"/>
      <c r="C217" s="899"/>
      <c r="D217" s="901"/>
      <c r="E217" s="902"/>
      <c r="F217" s="901"/>
      <c r="G217" s="902"/>
      <c r="H217" s="901"/>
      <c r="I217" s="902"/>
      <c r="J217" s="891"/>
      <c r="K217" s="891"/>
      <c r="L217" s="891"/>
      <c r="M217" s="891"/>
      <c r="N217" s="903"/>
      <c r="O217" s="690"/>
      <c r="P217" s="690"/>
      <c r="Q217" s="690"/>
      <c r="R217" s="690"/>
      <c r="S217" s="690"/>
      <c r="T217" s="690"/>
      <c r="U217" s="690"/>
      <c r="V217" s="690"/>
      <c r="W217" s="690"/>
      <c r="X217" s="690"/>
      <c r="Y217" s="690"/>
      <c r="Z217" s="690"/>
    </row>
    <row r="218" spans="1:26" ht="12" customHeight="1">
      <c r="A218" s="899"/>
      <c r="B218" s="900"/>
      <c r="C218" s="899"/>
      <c r="D218" s="901"/>
      <c r="E218" s="902"/>
      <c r="F218" s="901"/>
      <c r="G218" s="902"/>
      <c r="H218" s="901"/>
      <c r="I218" s="902"/>
      <c r="J218" s="891"/>
      <c r="K218" s="891"/>
      <c r="L218" s="891"/>
      <c r="M218" s="891"/>
      <c r="N218" s="903"/>
      <c r="O218" s="690"/>
      <c r="P218" s="690"/>
      <c r="Q218" s="690"/>
      <c r="R218" s="690"/>
      <c r="S218" s="690"/>
      <c r="T218" s="690"/>
      <c r="U218" s="690"/>
      <c r="V218" s="690"/>
      <c r="W218" s="690"/>
      <c r="X218" s="690"/>
      <c r="Y218" s="690"/>
      <c r="Z218" s="690"/>
    </row>
    <row r="219" spans="1:26" ht="12" customHeight="1">
      <c r="A219" s="899"/>
      <c r="B219" s="900"/>
      <c r="C219" s="899"/>
      <c r="D219" s="901"/>
      <c r="E219" s="902"/>
      <c r="F219" s="901"/>
      <c r="G219" s="902"/>
      <c r="H219" s="901"/>
      <c r="I219" s="902"/>
      <c r="J219" s="891"/>
      <c r="K219" s="891"/>
      <c r="L219" s="891"/>
      <c r="M219" s="891"/>
      <c r="N219" s="903"/>
      <c r="O219" s="690"/>
      <c r="P219" s="690"/>
      <c r="Q219" s="690"/>
      <c r="R219" s="690"/>
      <c r="S219" s="690"/>
      <c r="T219" s="690"/>
      <c r="U219" s="690"/>
      <c r="V219" s="690"/>
      <c r="W219" s="690"/>
      <c r="X219" s="690"/>
      <c r="Y219" s="690"/>
      <c r="Z219" s="690"/>
    </row>
    <row r="220" spans="1:26" ht="12" customHeight="1">
      <c r="A220" s="899"/>
      <c r="B220" s="900"/>
      <c r="C220" s="899"/>
      <c r="D220" s="901"/>
      <c r="E220" s="902"/>
      <c r="F220" s="901"/>
      <c r="G220" s="902"/>
      <c r="H220" s="901"/>
      <c r="I220" s="902"/>
      <c r="J220" s="891"/>
      <c r="K220" s="891"/>
      <c r="L220" s="891"/>
      <c r="M220" s="891"/>
      <c r="N220" s="903"/>
      <c r="O220" s="690"/>
      <c r="P220" s="690"/>
      <c r="Q220" s="690"/>
      <c r="R220" s="690"/>
      <c r="S220" s="690"/>
      <c r="T220" s="690"/>
      <c r="U220" s="690"/>
      <c r="V220" s="690"/>
      <c r="W220" s="690"/>
      <c r="X220" s="690"/>
      <c r="Y220" s="690"/>
      <c r="Z220" s="690"/>
    </row>
    <row r="221" spans="1:26" ht="12" customHeight="1">
      <c r="A221" s="899"/>
      <c r="B221" s="900"/>
      <c r="C221" s="899"/>
      <c r="D221" s="901"/>
      <c r="E221" s="902"/>
      <c r="F221" s="901"/>
      <c r="G221" s="902"/>
      <c r="H221" s="901"/>
      <c r="I221" s="902"/>
      <c r="J221" s="891"/>
      <c r="K221" s="891"/>
      <c r="L221" s="891"/>
      <c r="M221" s="891"/>
      <c r="N221" s="903"/>
      <c r="O221" s="690"/>
      <c r="P221" s="690"/>
      <c r="Q221" s="690"/>
      <c r="R221" s="690"/>
      <c r="S221" s="690"/>
      <c r="T221" s="690"/>
      <c r="U221" s="690"/>
      <c r="V221" s="690"/>
      <c r="W221" s="690"/>
      <c r="X221" s="690"/>
      <c r="Y221" s="690"/>
      <c r="Z221" s="690"/>
    </row>
    <row r="222" spans="1:26" ht="12" customHeight="1">
      <c r="A222" s="899"/>
      <c r="B222" s="900"/>
      <c r="C222" s="899"/>
      <c r="D222" s="901"/>
      <c r="E222" s="902"/>
      <c r="F222" s="901"/>
      <c r="G222" s="902"/>
      <c r="H222" s="901"/>
      <c r="I222" s="902"/>
      <c r="J222" s="891"/>
      <c r="K222" s="891"/>
      <c r="L222" s="891"/>
      <c r="M222" s="891"/>
      <c r="N222" s="903"/>
      <c r="O222" s="690"/>
      <c r="P222" s="690"/>
      <c r="Q222" s="690"/>
      <c r="R222" s="690"/>
      <c r="S222" s="690"/>
      <c r="T222" s="690"/>
      <c r="U222" s="690"/>
      <c r="V222" s="690"/>
      <c r="W222" s="690"/>
      <c r="X222" s="690"/>
      <c r="Y222" s="690"/>
      <c r="Z222" s="690"/>
    </row>
    <row r="223" spans="1:26" ht="12" customHeight="1">
      <c r="A223" s="899"/>
      <c r="B223" s="900"/>
      <c r="C223" s="899"/>
      <c r="D223" s="901"/>
      <c r="E223" s="902"/>
      <c r="F223" s="901"/>
      <c r="G223" s="902"/>
      <c r="H223" s="901"/>
      <c r="I223" s="902"/>
      <c r="J223" s="891"/>
      <c r="K223" s="891"/>
      <c r="L223" s="891"/>
      <c r="M223" s="891"/>
      <c r="N223" s="903"/>
      <c r="O223" s="690"/>
      <c r="P223" s="690"/>
      <c r="Q223" s="690"/>
      <c r="R223" s="690"/>
      <c r="S223" s="690"/>
      <c r="T223" s="690"/>
      <c r="U223" s="690"/>
      <c r="V223" s="690"/>
      <c r="W223" s="690"/>
      <c r="X223" s="690"/>
      <c r="Y223" s="690"/>
      <c r="Z223" s="690"/>
    </row>
    <row r="224" spans="1:26" ht="12" customHeight="1">
      <c r="A224" s="899"/>
      <c r="B224" s="900"/>
      <c r="C224" s="899"/>
      <c r="D224" s="901"/>
      <c r="E224" s="902"/>
      <c r="F224" s="901"/>
      <c r="G224" s="902"/>
      <c r="H224" s="901"/>
      <c r="I224" s="902"/>
      <c r="J224" s="891"/>
      <c r="K224" s="891"/>
      <c r="L224" s="891"/>
      <c r="M224" s="891"/>
      <c r="N224" s="903"/>
      <c r="O224" s="690"/>
      <c r="P224" s="690"/>
      <c r="Q224" s="690"/>
      <c r="R224" s="690"/>
      <c r="S224" s="690"/>
      <c r="T224" s="690"/>
      <c r="U224" s="690"/>
      <c r="V224" s="690"/>
      <c r="W224" s="690"/>
      <c r="X224" s="690"/>
      <c r="Y224" s="690"/>
      <c r="Z224" s="690"/>
    </row>
    <row r="225" spans="1:26" ht="12" customHeight="1">
      <c r="A225" s="899"/>
      <c r="B225" s="900"/>
      <c r="C225" s="899"/>
      <c r="D225" s="901"/>
      <c r="E225" s="902"/>
      <c r="F225" s="901"/>
      <c r="G225" s="902"/>
      <c r="H225" s="901"/>
      <c r="I225" s="902"/>
      <c r="J225" s="891"/>
      <c r="K225" s="891"/>
      <c r="L225" s="891"/>
      <c r="M225" s="891"/>
      <c r="N225" s="903"/>
      <c r="O225" s="690"/>
      <c r="P225" s="690"/>
      <c r="Q225" s="690"/>
      <c r="R225" s="690"/>
      <c r="S225" s="690"/>
      <c r="T225" s="690"/>
      <c r="U225" s="690"/>
      <c r="V225" s="690"/>
      <c r="W225" s="690"/>
      <c r="X225" s="690"/>
      <c r="Y225" s="690"/>
      <c r="Z225" s="690"/>
    </row>
    <row r="226" spans="1:26" ht="12" customHeight="1">
      <c r="A226" s="899"/>
      <c r="B226" s="900"/>
      <c r="C226" s="899"/>
      <c r="D226" s="901"/>
      <c r="E226" s="902"/>
      <c r="F226" s="901"/>
      <c r="G226" s="902"/>
      <c r="H226" s="901"/>
      <c r="I226" s="902"/>
      <c r="J226" s="891"/>
      <c r="K226" s="891"/>
      <c r="L226" s="891"/>
      <c r="M226" s="891"/>
      <c r="N226" s="903"/>
      <c r="O226" s="690"/>
      <c r="P226" s="690"/>
      <c r="Q226" s="690"/>
      <c r="R226" s="690"/>
      <c r="S226" s="690"/>
      <c r="T226" s="690"/>
      <c r="U226" s="690"/>
      <c r="V226" s="690"/>
      <c r="W226" s="690"/>
      <c r="X226" s="690"/>
      <c r="Y226" s="690"/>
      <c r="Z226" s="690"/>
    </row>
    <row r="227" spans="1:26" ht="12" customHeight="1">
      <c r="A227" s="899"/>
      <c r="B227" s="900"/>
      <c r="C227" s="899"/>
      <c r="D227" s="901"/>
      <c r="E227" s="902"/>
      <c r="F227" s="901"/>
      <c r="G227" s="902"/>
      <c r="H227" s="901"/>
      <c r="I227" s="902"/>
      <c r="J227" s="891"/>
      <c r="K227" s="891"/>
      <c r="L227" s="891"/>
      <c r="M227" s="891"/>
      <c r="N227" s="903"/>
      <c r="O227" s="690"/>
      <c r="P227" s="690"/>
      <c r="Q227" s="690"/>
      <c r="R227" s="690"/>
      <c r="S227" s="690"/>
      <c r="T227" s="690"/>
      <c r="U227" s="690"/>
      <c r="V227" s="690"/>
      <c r="W227" s="690"/>
      <c r="X227" s="690"/>
      <c r="Y227" s="690"/>
      <c r="Z227" s="690"/>
    </row>
    <row r="228" spans="1:26" ht="12" customHeight="1">
      <c r="A228" s="899"/>
      <c r="B228" s="900"/>
      <c r="C228" s="899"/>
      <c r="D228" s="901"/>
      <c r="E228" s="902"/>
      <c r="F228" s="901"/>
      <c r="G228" s="902"/>
      <c r="H228" s="901"/>
      <c r="I228" s="902"/>
      <c r="J228" s="891"/>
      <c r="K228" s="891"/>
      <c r="L228" s="891"/>
      <c r="M228" s="891"/>
      <c r="N228" s="903"/>
      <c r="O228" s="690"/>
      <c r="P228" s="690"/>
      <c r="Q228" s="690"/>
      <c r="R228" s="690"/>
      <c r="S228" s="690"/>
      <c r="T228" s="690"/>
      <c r="U228" s="690"/>
      <c r="V228" s="690"/>
      <c r="W228" s="690"/>
      <c r="X228" s="690"/>
      <c r="Y228" s="690"/>
      <c r="Z228" s="690"/>
    </row>
    <row r="229" spans="1:26" ht="12" customHeight="1">
      <c r="A229" s="899"/>
      <c r="B229" s="900"/>
      <c r="C229" s="899"/>
      <c r="D229" s="901"/>
      <c r="E229" s="902"/>
      <c r="F229" s="901"/>
      <c r="G229" s="902"/>
      <c r="H229" s="901"/>
      <c r="I229" s="902"/>
      <c r="J229" s="891"/>
      <c r="K229" s="891"/>
      <c r="L229" s="891"/>
      <c r="M229" s="891"/>
      <c r="N229" s="903"/>
      <c r="O229" s="690"/>
      <c r="P229" s="690"/>
      <c r="Q229" s="690"/>
      <c r="R229" s="690"/>
      <c r="S229" s="690"/>
      <c r="T229" s="690"/>
      <c r="U229" s="690"/>
      <c r="V229" s="690"/>
      <c r="W229" s="690"/>
      <c r="X229" s="690"/>
      <c r="Y229" s="690"/>
      <c r="Z229" s="690"/>
    </row>
    <row r="230" spans="1:26" ht="12" customHeight="1">
      <c r="A230" s="899"/>
      <c r="B230" s="900"/>
      <c r="C230" s="899"/>
      <c r="D230" s="901"/>
      <c r="E230" s="902"/>
      <c r="F230" s="901"/>
      <c r="G230" s="902"/>
      <c r="H230" s="901"/>
      <c r="I230" s="902"/>
      <c r="J230" s="891"/>
      <c r="K230" s="891"/>
      <c r="L230" s="891"/>
      <c r="M230" s="891"/>
      <c r="N230" s="903"/>
      <c r="O230" s="690"/>
      <c r="P230" s="690"/>
      <c r="Q230" s="690"/>
      <c r="R230" s="690"/>
      <c r="S230" s="690"/>
      <c r="T230" s="690"/>
      <c r="U230" s="690"/>
      <c r="V230" s="690"/>
      <c r="W230" s="690"/>
      <c r="X230" s="690"/>
      <c r="Y230" s="690"/>
      <c r="Z230" s="690"/>
    </row>
    <row r="231" spans="1:26" ht="12" customHeight="1">
      <c r="A231" s="899"/>
      <c r="B231" s="900"/>
      <c r="C231" s="899"/>
      <c r="D231" s="901"/>
      <c r="E231" s="902"/>
      <c r="F231" s="901"/>
      <c r="G231" s="902"/>
      <c r="H231" s="901"/>
      <c r="I231" s="902"/>
      <c r="J231" s="891"/>
      <c r="K231" s="891"/>
      <c r="L231" s="891"/>
      <c r="M231" s="891"/>
      <c r="N231" s="903"/>
      <c r="O231" s="690"/>
      <c r="P231" s="690"/>
      <c r="Q231" s="690"/>
      <c r="R231" s="690"/>
      <c r="S231" s="690"/>
      <c r="T231" s="690"/>
      <c r="U231" s="690"/>
      <c r="V231" s="690"/>
      <c r="W231" s="690"/>
      <c r="X231" s="690"/>
      <c r="Y231" s="690"/>
      <c r="Z231" s="690"/>
    </row>
    <row r="232" spans="1:26" ht="12" customHeight="1">
      <c r="A232" s="899"/>
      <c r="B232" s="900"/>
      <c r="C232" s="899"/>
      <c r="D232" s="901"/>
      <c r="E232" s="902"/>
      <c r="F232" s="901"/>
      <c r="G232" s="902"/>
      <c r="H232" s="901"/>
      <c r="I232" s="902"/>
      <c r="J232" s="891"/>
      <c r="K232" s="891"/>
      <c r="L232" s="891"/>
      <c r="M232" s="891"/>
      <c r="N232" s="903"/>
      <c r="O232" s="690"/>
      <c r="P232" s="690"/>
      <c r="Q232" s="690"/>
      <c r="R232" s="690"/>
      <c r="S232" s="690"/>
      <c r="T232" s="690"/>
      <c r="U232" s="690"/>
      <c r="V232" s="690"/>
      <c r="W232" s="690"/>
      <c r="X232" s="690"/>
      <c r="Y232" s="690"/>
      <c r="Z232" s="690"/>
    </row>
    <row r="233" spans="1:26" ht="12" customHeight="1">
      <c r="A233" s="899"/>
      <c r="B233" s="900"/>
      <c r="C233" s="899"/>
      <c r="D233" s="901"/>
      <c r="E233" s="902"/>
      <c r="F233" s="901"/>
      <c r="G233" s="902"/>
      <c r="H233" s="901"/>
      <c r="I233" s="902"/>
      <c r="J233" s="891"/>
      <c r="K233" s="891"/>
      <c r="L233" s="891"/>
      <c r="M233" s="891"/>
      <c r="N233" s="903"/>
      <c r="O233" s="690"/>
      <c r="P233" s="690"/>
      <c r="Q233" s="690"/>
      <c r="R233" s="690"/>
      <c r="S233" s="690"/>
      <c r="T233" s="690"/>
      <c r="U233" s="690"/>
      <c r="V233" s="690"/>
      <c r="W233" s="690"/>
      <c r="X233" s="690"/>
      <c r="Y233" s="690"/>
      <c r="Z233" s="690"/>
    </row>
    <row r="234" spans="1:26" ht="12" customHeight="1">
      <c r="A234" s="899"/>
      <c r="B234" s="900"/>
      <c r="C234" s="899"/>
      <c r="D234" s="901"/>
      <c r="E234" s="902"/>
      <c r="F234" s="901"/>
      <c r="G234" s="902"/>
      <c r="H234" s="901"/>
      <c r="I234" s="902"/>
      <c r="J234" s="891"/>
      <c r="K234" s="891"/>
      <c r="L234" s="891"/>
      <c r="M234" s="891"/>
      <c r="N234" s="903"/>
      <c r="O234" s="690"/>
      <c r="P234" s="690"/>
      <c r="Q234" s="690"/>
      <c r="R234" s="690"/>
      <c r="S234" s="690"/>
      <c r="T234" s="690"/>
      <c r="U234" s="690"/>
      <c r="V234" s="690"/>
      <c r="W234" s="690"/>
      <c r="X234" s="690"/>
      <c r="Y234" s="690"/>
      <c r="Z234" s="690"/>
    </row>
    <row r="235" spans="1:26" ht="12" customHeight="1">
      <c r="A235" s="899"/>
      <c r="B235" s="900"/>
      <c r="C235" s="899"/>
      <c r="D235" s="901"/>
      <c r="E235" s="902"/>
      <c r="F235" s="901"/>
      <c r="G235" s="902"/>
      <c r="H235" s="901"/>
      <c r="I235" s="902"/>
      <c r="J235" s="891"/>
      <c r="K235" s="891"/>
      <c r="L235" s="891"/>
      <c r="M235" s="891"/>
      <c r="N235" s="903"/>
      <c r="O235" s="690"/>
      <c r="P235" s="690"/>
      <c r="Q235" s="690"/>
      <c r="R235" s="690"/>
      <c r="S235" s="690"/>
      <c r="T235" s="690"/>
      <c r="U235" s="690"/>
      <c r="V235" s="690"/>
      <c r="W235" s="690"/>
      <c r="X235" s="690"/>
      <c r="Y235" s="690"/>
      <c r="Z235" s="690"/>
    </row>
    <row r="236" spans="1:26" ht="12" customHeight="1">
      <c r="A236" s="899"/>
      <c r="B236" s="900"/>
      <c r="C236" s="899"/>
      <c r="D236" s="901"/>
      <c r="E236" s="902"/>
      <c r="F236" s="901"/>
      <c r="G236" s="902"/>
      <c r="H236" s="901"/>
      <c r="I236" s="902"/>
      <c r="J236" s="891"/>
      <c r="K236" s="891"/>
      <c r="L236" s="891"/>
      <c r="M236" s="891"/>
      <c r="N236" s="903"/>
      <c r="O236" s="690"/>
      <c r="P236" s="690"/>
      <c r="Q236" s="690"/>
      <c r="R236" s="690"/>
      <c r="S236" s="690"/>
      <c r="T236" s="690"/>
      <c r="U236" s="690"/>
      <c r="V236" s="690"/>
      <c r="W236" s="690"/>
      <c r="X236" s="690"/>
      <c r="Y236" s="690"/>
      <c r="Z236" s="690"/>
    </row>
    <row r="237" spans="1:26" ht="12" customHeight="1">
      <c r="A237" s="899"/>
      <c r="B237" s="900"/>
      <c r="C237" s="899"/>
      <c r="D237" s="901"/>
      <c r="E237" s="902"/>
      <c r="F237" s="901"/>
      <c r="G237" s="902"/>
      <c r="H237" s="901"/>
      <c r="I237" s="902"/>
      <c r="J237" s="891"/>
      <c r="K237" s="891"/>
      <c r="L237" s="891"/>
      <c r="M237" s="891"/>
      <c r="N237" s="903"/>
      <c r="O237" s="690"/>
      <c r="P237" s="690"/>
      <c r="Q237" s="690"/>
      <c r="R237" s="690"/>
      <c r="S237" s="690"/>
      <c r="T237" s="690"/>
      <c r="U237" s="690"/>
      <c r="V237" s="690"/>
      <c r="W237" s="690"/>
      <c r="X237" s="690"/>
      <c r="Y237" s="690"/>
      <c r="Z237" s="690"/>
    </row>
    <row r="238" spans="1:26" ht="12" customHeight="1">
      <c r="A238" s="899"/>
      <c r="B238" s="900"/>
      <c r="C238" s="899"/>
      <c r="D238" s="901"/>
      <c r="E238" s="902"/>
      <c r="F238" s="901"/>
      <c r="G238" s="902"/>
      <c r="H238" s="901"/>
      <c r="I238" s="902"/>
      <c r="J238" s="891"/>
      <c r="K238" s="891"/>
      <c r="L238" s="891"/>
      <c r="M238" s="891"/>
      <c r="N238" s="903"/>
      <c r="O238" s="690"/>
      <c r="P238" s="690"/>
      <c r="Q238" s="690"/>
      <c r="R238" s="690"/>
      <c r="S238" s="690"/>
      <c r="T238" s="690"/>
      <c r="U238" s="690"/>
      <c r="V238" s="690"/>
      <c r="W238" s="690"/>
      <c r="X238" s="690"/>
      <c r="Y238" s="690"/>
      <c r="Z238" s="690"/>
    </row>
    <row r="239" spans="1:26" ht="12" customHeight="1">
      <c r="A239" s="899"/>
      <c r="B239" s="900"/>
      <c r="C239" s="899"/>
      <c r="D239" s="901"/>
      <c r="E239" s="902"/>
      <c r="F239" s="901"/>
      <c r="G239" s="902"/>
      <c r="H239" s="901"/>
      <c r="I239" s="902"/>
      <c r="J239" s="891"/>
      <c r="K239" s="891"/>
      <c r="L239" s="891"/>
      <c r="M239" s="891"/>
      <c r="N239" s="903"/>
      <c r="O239" s="690"/>
      <c r="P239" s="690"/>
      <c r="Q239" s="690"/>
      <c r="R239" s="690"/>
      <c r="S239" s="690"/>
      <c r="T239" s="690"/>
      <c r="U239" s="690"/>
      <c r="V239" s="690"/>
      <c r="W239" s="690"/>
      <c r="X239" s="690"/>
      <c r="Y239" s="690"/>
      <c r="Z239" s="690"/>
    </row>
    <row r="240" spans="1:26" ht="12" customHeight="1">
      <c r="A240" s="899"/>
      <c r="B240" s="900"/>
      <c r="C240" s="899"/>
      <c r="D240" s="901"/>
      <c r="E240" s="902"/>
      <c r="F240" s="901"/>
      <c r="G240" s="902"/>
      <c r="H240" s="901"/>
      <c r="I240" s="902"/>
      <c r="J240" s="891"/>
      <c r="K240" s="891"/>
      <c r="L240" s="891"/>
      <c r="M240" s="891"/>
      <c r="N240" s="903"/>
      <c r="O240" s="690"/>
      <c r="P240" s="690"/>
      <c r="Q240" s="690"/>
      <c r="R240" s="690"/>
      <c r="S240" s="690"/>
      <c r="T240" s="690"/>
      <c r="U240" s="690"/>
      <c r="V240" s="690"/>
      <c r="W240" s="690"/>
      <c r="X240" s="690"/>
      <c r="Y240" s="690"/>
      <c r="Z240" s="690"/>
    </row>
    <row r="241" spans="1:26" ht="12" customHeight="1">
      <c r="A241" s="899"/>
      <c r="B241" s="900"/>
      <c r="C241" s="899"/>
      <c r="D241" s="901"/>
      <c r="E241" s="902"/>
      <c r="F241" s="901"/>
      <c r="G241" s="902"/>
      <c r="H241" s="901"/>
      <c r="I241" s="902"/>
      <c r="J241" s="891"/>
      <c r="K241" s="891"/>
      <c r="L241" s="891"/>
      <c r="M241" s="891"/>
      <c r="N241" s="903"/>
      <c r="O241" s="690"/>
      <c r="P241" s="690"/>
      <c r="Q241" s="690"/>
      <c r="R241" s="690"/>
      <c r="S241" s="690"/>
      <c r="T241" s="690"/>
      <c r="U241" s="690"/>
      <c r="V241" s="690"/>
      <c r="W241" s="690"/>
      <c r="X241" s="690"/>
      <c r="Y241" s="690"/>
      <c r="Z241" s="690"/>
    </row>
    <row r="242" spans="1:26" ht="12" customHeight="1">
      <c r="A242" s="899"/>
      <c r="B242" s="900"/>
      <c r="C242" s="899"/>
      <c r="D242" s="901"/>
      <c r="E242" s="902"/>
      <c r="F242" s="901"/>
      <c r="G242" s="902"/>
      <c r="H242" s="901"/>
      <c r="I242" s="902"/>
      <c r="J242" s="891"/>
      <c r="K242" s="891"/>
      <c r="L242" s="891"/>
      <c r="M242" s="891"/>
      <c r="N242" s="903"/>
      <c r="O242" s="690"/>
      <c r="P242" s="690"/>
      <c r="Q242" s="690"/>
      <c r="R242" s="690"/>
      <c r="S242" s="690"/>
      <c r="T242" s="690"/>
      <c r="U242" s="690"/>
      <c r="V242" s="690"/>
      <c r="W242" s="690"/>
      <c r="X242" s="690"/>
      <c r="Y242" s="690"/>
      <c r="Z242" s="690"/>
    </row>
    <row r="243" spans="1:26" ht="12" customHeight="1">
      <c r="A243" s="899"/>
      <c r="B243" s="900"/>
      <c r="C243" s="899"/>
      <c r="D243" s="901"/>
      <c r="E243" s="902"/>
      <c r="F243" s="901"/>
      <c r="G243" s="902"/>
      <c r="H243" s="901"/>
      <c r="I243" s="902"/>
      <c r="J243" s="891"/>
      <c r="K243" s="891"/>
      <c r="L243" s="891"/>
      <c r="M243" s="891"/>
      <c r="N243" s="903"/>
      <c r="O243" s="690"/>
      <c r="P243" s="690"/>
      <c r="Q243" s="690"/>
      <c r="R243" s="690"/>
      <c r="S243" s="690"/>
      <c r="T243" s="690"/>
      <c r="U243" s="690"/>
      <c r="V243" s="690"/>
      <c r="W243" s="690"/>
      <c r="X243" s="690"/>
      <c r="Y243" s="690"/>
      <c r="Z243" s="690"/>
    </row>
    <row r="244" spans="1:26" ht="12" customHeight="1">
      <c r="A244" s="899"/>
      <c r="B244" s="900"/>
      <c r="C244" s="899"/>
      <c r="D244" s="901"/>
      <c r="E244" s="902"/>
      <c r="F244" s="901"/>
      <c r="G244" s="902"/>
      <c r="H244" s="901"/>
      <c r="I244" s="902"/>
      <c r="J244" s="891"/>
      <c r="K244" s="891"/>
      <c r="L244" s="891"/>
      <c r="M244" s="891"/>
      <c r="N244" s="903"/>
      <c r="O244" s="690"/>
      <c r="P244" s="690"/>
      <c r="Q244" s="690"/>
      <c r="R244" s="690"/>
      <c r="S244" s="690"/>
      <c r="T244" s="690"/>
      <c r="U244" s="690"/>
      <c r="V244" s="690"/>
      <c r="W244" s="690"/>
      <c r="X244" s="690"/>
      <c r="Y244" s="690"/>
      <c r="Z244" s="690"/>
    </row>
    <row r="245" spans="1:26" ht="12" customHeight="1">
      <c r="A245" s="899"/>
      <c r="B245" s="900"/>
      <c r="C245" s="899"/>
      <c r="D245" s="901"/>
      <c r="E245" s="902"/>
      <c r="F245" s="901"/>
      <c r="G245" s="902"/>
      <c r="H245" s="901"/>
      <c r="I245" s="902"/>
      <c r="J245" s="891"/>
      <c r="K245" s="891"/>
      <c r="L245" s="891"/>
      <c r="M245" s="891"/>
      <c r="N245" s="903"/>
      <c r="O245" s="690"/>
      <c r="P245" s="690"/>
      <c r="Q245" s="690"/>
      <c r="R245" s="690"/>
      <c r="S245" s="690"/>
      <c r="T245" s="690"/>
      <c r="U245" s="690"/>
      <c r="V245" s="690"/>
      <c r="W245" s="690"/>
      <c r="X245" s="690"/>
      <c r="Y245" s="690"/>
      <c r="Z245" s="690"/>
    </row>
    <row r="246" spans="1:26" ht="12" customHeight="1">
      <c r="A246" s="899"/>
      <c r="B246" s="900"/>
      <c r="C246" s="899"/>
      <c r="D246" s="901"/>
      <c r="E246" s="902"/>
      <c r="F246" s="901"/>
      <c r="G246" s="902"/>
      <c r="H246" s="901"/>
      <c r="I246" s="902"/>
      <c r="J246" s="891"/>
      <c r="K246" s="891"/>
      <c r="L246" s="891"/>
      <c r="M246" s="891"/>
      <c r="N246" s="903"/>
      <c r="O246" s="690"/>
      <c r="P246" s="690"/>
      <c r="Q246" s="690"/>
      <c r="R246" s="690"/>
      <c r="S246" s="690"/>
      <c r="T246" s="690"/>
      <c r="U246" s="690"/>
      <c r="V246" s="690"/>
      <c r="W246" s="690"/>
      <c r="X246" s="690"/>
      <c r="Y246" s="690"/>
      <c r="Z246" s="690"/>
    </row>
    <row r="247" spans="1:26" ht="12" customHeight="1">
      <c r="A247" s="899"/>
      <c r="B247" s="900"/>
      <c r="C247" s="899"/>
      <c r="D247" s="901"/>
      <c r="E247" s="902"/>
      <c r="F247" s="901"/>
      <c r="G247" s="902"/>
      <c r="H247" s="901"/>
      <c r="I247" s="902"/>
      <c r="J247" s="891"/>
      <c r="K247" s="891"/>
      <c r="L247" s="891"/>
      <c r="M247" s="891"/>
      <c r="N247" s="903"/>
      <c r="O247" s="690"/>
      <c r="P247" s="690"/>
      <c r="Q247" s="690"/>
      <c r="R247" s="690"/>
      <c r="S247" s="690"/>
      <c r="T247" s="690"/>
      <c r="U247" s="690"/>
      <c r="V247" s="690"/>
      <c r="W247" s="690"/>
      <c r="X247" s="690"/>
      <c r="Y247" s="690"/>
      <c r="Z247" s="690"/>
    </row>
    <row r="248" spans="1:26" ht="12" customHeight="1">
      <c r="A248" s="899"/>
      <c r="B248" s="900"/>
      <c r="C248" s="899"/>
      <c r="D248" s="901"/>
      <c r="E248" s="902"/>
      <c r="F248" s="901"/>
      <c r="G248" s="902"/>
      <c r="H248" s="901"/>
      <c r="I248" s="902"/>
      <c r="J248" s="891"/>
      <c r="K248" s="891"/>
      <c r="L248" s="891"/>
      <c r="M248" s="891"/>
      <c r="N248" s="903"/>
      <c r="O248" s="690"/>
      <c r="P248" s="690"/>
      <c r="Q248" s="690"/>
      <c r="R248" s="690"/>
      <c r="S248" s="690"/>
      <c r="T248" s="690"/>
      <c r="U248" s="690"/>
      <c r="V248" s="690"/>
      <c r="W248" s="690"/>
      <c r="X248" s="690"/>
      <c r="Y248" s="690"/>
      <c r="Z248" s="690"/>
    </row>
    <row r="249" spans="1:26" ht="12" customHeight="1">
      <c r="A249" s="899"/>
      <c r="B249" s="900"/>
      <c r="C249" s="899"/>
      <c r="D249" s="901"/>
      <c r="E249" s="902"/>
      <c r="F249" s="901"/>
      <c r="G249" s="902"/>
      <c r="H249" s="901"/>
      <c r="I249" s="902"/>
      <c r="J249" s="891"/>
      <c r="K249" s="891"/>
      <c r="L249" s="891"/>
      <c r="M249" s="891"/>
      <c r="N249" s="903"/>
      <c r="O249" s="690"/>
      <c r="P249" s="690"/>
      <c r="Q249" s="690"/>
      <c r="R249" s="690"/>
      <c r="S249" s="690"/>
      <c r="T249" s="690"/>
      <c r="U249" s="690"/>
      <c r="V249" s="690"/>
      <c r="W249" s="690"/>
      <c r="X249" s="690"/>
      <c r="Y249" s="690"/>
      <c r="Z249" s="690"/>
    </row>
    <row r="250" spans="1:26" ht="12" customHeight="1">
      <c r="A250" s="899"/>
      <c r="B250" s="900"/>
      <c r="C250" s="899"/>
      <c r="D250" s="901"/>
      <c r="E250" s="902"/>
      <c r="F250" s="901"/>
      <c r="G250" s="902"/>
      <c r="H250" s="901"/>
      <c r="I250" s="902"/>
      <c r="J250" s="891"/>
      <c r="K250" s="891"/>
      <c r="L250" s="891"/>
      <c r="M250" s="891"/>
      <c r="N250" s="903"/>
      <c r="O250" s="690"/>
      <c r="P250" s="690"/>
      <c r="Q250" s="690"/>
      <c r="R250" s="690"/>
      <c r="S250" s="690"/>
      <c r="T250" s="690"/>
      <c r="U250" s="690"/>
      <c r="V250" s="690"/>
      <c r="W250" s="690"/>
      <c r="X250" s="690"/>
      <c r="Y250" s="690"/>
      <c r="Z250" s="690"/>
    </row>
    <row r="251" spans="1:26" ht="12" customHeight="1">
      <c r="A251" s="899"/>
      <c r="B251" s="900"/>
      <c r="C251" s="899"/>
      <c r="D251" s="901"/>
      <c r="E251" s="902"/>
      <c r="F251" s="901"/>
      <c r="G251" s="902"/>
      <c r="H251" s="901"/>
      <c r="I251" s="902"/>
      <c r="J251" s="891"/>
      <c r="K251" s="891"/>
      <c r="L251" s="891"/>
      <c r="M251" s="891"/>
      <c r="N251" s="903"/>
      <c r="O251" s="690"/>
      <c r="P251" s="690"/>
      <c r="Q251" s="690"/>
      <c r="R251" s="690"/>
      <c r="S251" s="690"/>
      <c r="T251" s="690"/>
      <c r="U251" s="690"/>
      <c r="V251" s="690"/>
      <c r="W251" s="690"/>
      <c r="X251" s="690"/>
      <c r="Y251" s="690"/>
      <c r="Z251" s="690"/>
    </row>
    <row r="252" spans="1:26" ht="12" customHeight="1">
      <c r="A252" s="899"/>
      <c r="B252" s="900"/>
      <c r="C252" s="899"/>
      <c r="D252" s="901"/>
      <c r="E252" s="902"/>
      <c r="F252" s="901"/>
      <c r="G252" s="902"/>
      <c r="H252" s="901"/>
      <c r="I252" s="902"/>
      <c r="J252" s="891"/>
      <c r="K252" s="891"/>
      <c r="L252" s="891"/>
      <c r="M252" s="891"/>
      <c r="N252" s="903"/>
      <c r="O252" s="690"/>
      <c r="P252" s="690"/>
      <c r="Q252" s="690"/>
      <c r="R252" s="690"/>
      <c r="S252" s="690"/>
      <c r="T252" s="690"/>
      <c r="U252" s="690"/>
      <c r="V252" s="690"/>
      <c r="W252" s="690"/>
      <c r="X252" s="690"/>
      <c r="Y252" s="690"/>
      <c r="Z252" s="690"/>
    </row>
    <row r="253" spans="1:26" ht="12" customHeight="1">
      <c r="A253" s="899"/>
      <c r="B253" s="900"/>
      <c r="C253" s="899"/>
      <c r="D253" s="901"/>
      <c r="E253" s="902"/>
      <c r="F253" s="901"/>
      <c r="G253" s="902"/>
      <c r="H253" s="901"/>
      <c r="I253" s="902"/>
      <c r="J253" s="891"/>
      <c r="K253" s="891"/>
      <c r="L253" s="891"/>
      <c r="M253" s="891"/>
      <c r="N253" s="903"/>
      <c r="O253" s="690"/>
      <c r="P253" s="690"/>
      <c r="Q253" s="690"/>
      <c r="R253" s="690"/>
      <c r="S253" s="690"/>
      <c r="T253" s="690"/>
      <c r="U253" s="690"/>
      <c r="V253" s="690"/>
      <c r="W253" s="690"/>
      <c r="X253" s="690"/>
      <c r="Y253" s="690"/>
      <c r="Z253" s="690"/>
    </row>
    <row r="254" spans="1:26" ht="12" customHeight="1">
      <c r="A254" s="899"/>
      <c r="B254" s="900"/>
      <c r="C254" s="899"/>
      <c r="D254" s="901"/>
      <c r="E254" s="902"/>
      <c r="F254" s="901"/>
      <c r="G254" s="902"/>
      <c r="H254" s="901"/>
      <c r="I254" s="902"/>
      <c r="J254" s="891"/>
      <c r="K254" s="891"/>
      <c r="L254" s="891"/>
      <c r="M254" s="891"/>
      <c r="N254" s="903"/>
      <c r="O254" s="690"/>
      <c r="P254" s="690"/>
      <c r="Q254" s="690"/>
      <c r="R254" s="690"/>
      <c r="S254" s="690"/>
      <c r="T254" s="690"/>
      <c r="U254" s="690"/>
      <c r="V254" s="690"/>
      <c r="W254" s="690"/>
      <c r="X254" s="690"/>
      <c r="Y254" s="690"/>
      <c r="Z254" s="690"/>
    </row>
    <row r="255" spans="1:26" ht="12" customHeight="1">
      <c r="A255" s="899"/>
      <c r="B255" s="900"/>
      <c r="C255" s="899"/>
      <c r="D255" s="901"/>
      <c r="E255" s="902"/>
      <c r="F255" s="901"/>
      <c r="G255" s="902"/>
      <c r="H255" s="901"/>
      <c r="I255" s="902"/>
      <c r="J255" s="891"/>
      <c r="K255" s="891"/>
      <c r="L255" s="891"/>
      <c r="M255" s="891"/>
      <c r="N255" s="903"/>
      <c r="O255" s="690"/>
      <c r="P255" s="690"/>
      <c r="Q255" s="690"/>
      <c r="R255" s="690"/>
      <c r="S255" s="690"/>
      <c r="T255" s="690"/>
      <c r="U255" s="690"/>
      <c r="V255" s="690"/>
      <c r="W255" s="690"/>
      <c r="X255" s="690"/>
      <c r="Y255" s="690"/>
      <c r="Z255" s="690"/>
    </row>
    <row r="256" spans="1:26" ht="12" customHeight="1">
      <c r="A256" s="899"/>
      <c r="B256" s="900"/>
      <c r="C256" s="899"/>
      <c r="D256" s="901"/>
      <c r="E256" s="902"/>
      <c r="F256" s="901"/>
      <c r="G256" s="902"/>
      <c r="H256" s="901"/>
      <c r="I256" s="902"/>
      <c r="J256" s="891"/>
      <c r="K256" s="891"/>
      <c r="L256" s="891"/>
      <c r="M256" s="891"/>
      <c r="N256" s="903"/>
      <c r="O256" s="690"/>
      <c r="P256" s="690"/>
      <c r="Q256" s="690"/>
      <c r="R256" s="690"/>
      <c r="S256" s="690"/>
      <c r="T256" s="690"/>
      <c r="U256" s="690"/>
      <c r="V256" s="690"/>
      <c r="W256" s="690"/>
      <c r="X256" s="690"/>
      <c r="Y256" s="690"/>
      <c r="Z256" s="690"/>
    </row>
    <row r="257" spans="1:26" ht="12" customHeight="1">
      <c r="A257" s="899"/>
      <c r="B257" s="900"/>
      <c r="C257" s="899"/>
      <c r="D257" s="901"/>
      <c r="E257" s="902"/>
      <c r="F257" s="901"/>
      <c r="G257" s="902"/>
      <c r="H257" s="901"/>
      <c r="I257" s="902"/>
      <c r="J257" s="891"/>
      <c r="K257" s="891"/>
      <c r="L257" s="891"/>
      <c r="M257" s="891"/>
      <c r="N257" s="903"/>
      <c r="O257" s="690"/>
      <c r="P257" s="690"/>
      <c r="Q257" s="690"/>
      <c r="R257" s="690"/>
      <c r="S257" s="690"/>
      <c r="T257" s="690"/>
      <c r="U257" s="690"/>
      <c r="V257" s="690"/>
      <c r="W257" s="690"/>
      <c r="X257" s="690"/>
      <c r="Y257" s="690"/>
      <c r="Z257" s="690"/>
    </row>
    <row r="258" spans="1:26" ht="12" customHeight="1">
      <c r="A258" s="899"/>
      <c r="B258" s="900"/>
      <c r="C258" s="899"/>
      <c r="D258" s="901"/>
      <c r="E258" s="902"/>
      <c r="F258" s="901"/>
      <c r="G258" s="902"/>
      <c r="H258" s="901"/>
      <c r="I258" s="902"/>
      <c r="J258" s="891"/>
      <c r="K258" s="891"/>
      <c r="L258" s="891"/>
      <c r="M258" s="891"/>
      <c r="N258" s="903"/>
      <c r="O258" s="690"/>
      <c r="P258" s="690"/>
      <c r="Q258" s="690"/>
      <c r="R258" s="690"/>
      <c r="S258" s="690"/>
      <c r="T258" s="690"/>
      <c r="U258" s="690"/>
      <c r="V258" s="690"/>
      <c r="W258" s="690"/>
      <c r="X258" s="690"/>
      <c r="Y258" s="690"/>
      <c r="Z258" s="690"/>
    </row>
    <row r="259" spans="1:26" ht="12" customHeight="1">
      <c r="A259" s="899"/>
      <c r="B259" s="900"/>
      <c r="C259" s="899"/>
      <c r="D259" s="901"/>
      <c r="E259" s="902"/>
      <c r="F259" s="901"/>
      <c r="G259" s="902"/>
      <c r="H259" s="901"/>
      <c r="I259" s="902"/>
      <c r="J259" s="891"/>
      <c r="K259" s="891"/>
      <c r="L259" s="891"/>
      <c r="M259" s="891"/>
      <c r="N259" s="903"/>
      <c r="O259" s="690"/>
      <c r="P259" s="690"/>
      <c r="Q259" s="690"/>
      <c r="R259" s="690"/>
      <c r="S259" s="690"/>
      <c r="T259" s="690"/>
      <c r="U259" s="690"/>
      <c r="V259" s="690"/>
      <c r="W259" s="690"/>
      <c r="X259" s="690"/>
      <c r="Y259" s="690"/>
      <c r="Z259" s="690"/>
    </row>
    <row r="260" spans="1:26" ht="12" customHeight="1">
      <c r="A260" s="899"/>
      <c r="B260" s="900"/>
      <c r="C260" s="899"/>
      <c r="D260" s="901"/>
      <c r="E260" s="902"/>
      <c r="F260" s="901"/>
      <c r="G260" s="902"/>
      <c r="H260" s="901"/>
      <c r="I260" s="902"/>
      <c r="J260" s="891"/>
      <c r="K260" s="891"/>
      <c r="L260" s="891"/>
      <c r="M260" s="891"/>
      <c r="N260" s="903"/>
      <c r="O260" s="690"/>
      <c r="P260" s="690"/>
      <c r="Q260" s="690"/>
      <c r="R260" s="690"/>
      <c r="S260" s="690"/>
      <c r="T260" s="690"/>
      <c r="U260" s="690"/>
      <c r="V260" s="690"/>
      <c r="W260" s="690"/>
      <c r="X260" s="690"/>
      <c r="Y260" s="690"/>
      <c r="Z260" s="690"/>
    </row>
    <row r="261" spans="1:26" ht="12" customHeight="1">
      <c r="A261" s="899"/>
      <c r="B261" s="900"/>
      <c r="C261" s="899"/>
      <c r="D261" s="901"/>
      <c r="E261" s="902"/>
      <c r="F261" s="901"/>
      <c r="G261" s="902"/>
      <c r="H261" s="901"/>
      <c r="I261" s="902"/>
      <c r="J261" s="891"/>
      <c r="K261" s="891"/>
      <c r="L261" s="891"/>
      <c r="M261" s="891"/>
      <c r="N261" s="903"/>
      <c r="O261" s="690"/>
      <c r="P261" s="690"/>
      <c r="Q261" s="690"/>
      <c r="R261" s="690"/>
      <c r="S261" s="690"/>
      <c r="T261" s="690"/>
      <c r="U261" s="690"/>
      <c r="V261" s="690"/>
      <c r="W261" s="690"/>
      <c r="X261" s="690"/>
      <c r="Y261" s="690"/>
      <c r="Z261" s="690"/>
    </row>
    <row r="262" spans="1:26" ht="12" customHeight="1">
      <c r="A262" s="899"/>
      <c r="B262" s="900"/>
      <c r="C262" s="899"/>
      <c r="D262" s="901"/>
      <c r="E262" s="902"/>
      <c r="F262" s="901"/>
      <c r="G262" s="902"/>
      <c r="H262" s="901"/>
      <c r="I262" s="902"/>
      <c r="J262" s="891"/>
      <c r="K262" s="891"/>
      <c r="L262" s="891"/>
      <c r="M262" s="891"/>
      <c r="N262" s="903"/>
      <c r="O262" s="690"/>
      <c r="P262" s="690"/>
      <c r="Q262" s="690"/>
      <c r="R262" s="690"/>
      <c r="S262" s="690"/>
      <c r="T262" s="690"/>
      <c r="U262" s="690"/>
      <c r="V262" s="690"/>
      <c r="W262" s="690"/>
      <c r="X262" s="690"/>
      <c r="Y262" s="690"/>
      <c r="Z262" s="690"/>
    </row>
    <row r="263" spans="1:26" ht="12" customHeight="1">
      <c r="A263" s="899"/>
      <c r="B263" s="900"/>
      <c r="C263" s="899"/>
      <c r="D263" s="901"/>
      <c r="E263" s="902"/>
      <c r="F263" s="901"/>
      <c r="G263" s="902"/>
      <c r="H263" s="901"/>
      <c r="I263" s="902"/>
      <c r="J263" s="891"/>
      <c r="K263" s="891"/>
      <c r="L263" s="891"/>
      <c r="M263" s="891"/>
      <c r="N263" s="903"/>
      <c r="O263" s="690"/>
      <c r="P263" s="690"/>
      <c r="Q263" s="690"/>
      <c r="R263" s="690"/>
      <c r="S263" s="690"/>
      <c r="T263" s="690"/>
      <c r="U263" s="690"/>
      <c r="V263" s="690"/>
      <c r="W263" s="690"/>
      <c r="X263" s="690"/>
      <c r="Y263" s="690"/>
      <c r="Z263" s="690"/>
    </row>
    <row r="264" spans="1:26" ht="12" customHeight="1">
      <c r="A264" s="899"/>
      <c r="B264" s="900"/>
      <c r="C264" s="899"/>
      <c r="D264" s="901"/>
      <c r="E264" s="902"/>
      <c r="F264" s="901"/>
      <c r="G264" s="902"/>
      <c r="H264" s="901"/>
      <c r="I264" s="902"/>
      <c r="J264" s="891"/>
      <c r="K264" s="891"/>
      <c r="L264" s="891"/>
      <c r="M264" s="891"/>
      <c r="N264" s="903"/>
      <c r="O264" s="690"/>
      <c r="P264" s="690"/>
      <c r="Q264" s="690"/>
      <c r="R264" s="690"/>
      <c r="S264" s="690"/>
      <c r="T264" s="690"/>
      <c r="U264" s="690"/>
      <c r="V264" s="690"/>
      <c r="W264" s="690"/>
      <c r="X264" s="690"/>
      <c r="Y264" s="690"/>
      <c r="Z264" s="690"/>
    </row>
    <row r="265" spans="1:26" ht="12" customHeight="1">
      <c r="A265" s="899"/>
      <c r="B265" s="900"/>
      <c r="C265" s="899"/>
      <c r="D265" s="901"/>
      <c r="E265" s="902"/>
      <c r="F265" s="901"/>
      <c r="G265" s="902"/>
      <c r="H265" s="901"/>
      <c r="I265" s="902"/>
      <c r="J265" s="891"/>
      <c r="K265" s="891"/>
      <c r="L265" s="891"/>
      <c r="M265" s="891"/>
      <c r="N265" s="903"/>
      <c r="O265" s="690"/>
      <c r="P265" s="690"/>
      <c r="Q265" s="690"/>
      <c r="R265" s="690"/>
      <c r="S265" s="690"/>
      <c r="T265" s="690"/>
      <c r="U265" s="690"/>
      <c r="V265" s="690"/>
      <c r="W265" s="690"/>
      <c r="X265" s="690"/>
      <c r="Y265" s="690"/>
      <c r="Z265" s="690"/>
    </row>
    <row r="266" spans="1:26" ht="12" customHeight="1">
      <c r="A266" s="899"/>
      <c r="B266" s="900"/>
      <c r="C266" s="899"/>
      <c r="D266" s="901"/>
      <c r="E266" s="902"/>
      <c r="F266" s="901"/>
      <c r="G266" s="902"/>
      <c r="H266" s="901"/>
      <c r="I266" s="902"/>
      <c r="J266" s="891"/>
      <c r="K266" s="891"/>
      <c r="L266" s="891"/>
      <c r="M266" s="891"/>
      <c r="N266" s="903"/>
      <c r="O266" s="690"/>
      <c r="P266" s="690"/>
      <c r="Q266" s="690"/>
      <c r="R266" s="690"/>
      <c r="S266" s="690"/>
      <c r="T266" s="690"/>
      <c r="U266" s="690"/>
      <c r="V266" s="690"/>
      <c r="W266" s="690"/>
      <c r="X266" s="690"/>
      <c r="Y266" s="690"/>
      <c r="Z266" s="690"/>
    </row>
    <row r="267" spans="1:26" ht="12" customHeight="1">
      <c r="A267" s="899"/>
      <c r="B267" s="900"/>
      <c r="C267" s="899"/>
      <c r="D267" s="901"/>
      <c r="E267" s="902"/>
      <c r="F267" s="901"/>
      <c r="G267" s="902"/>
      <c r="H267" s="901"/>
      <c r="I267" s="902"/>
      <c r="J267" s="891"/>
      <c r="K267" s="891"/>
      <c r="L267" s="891"/>
      <c r="M267" s="891"/>
      <c r="N267" s="903"/>
      <c r="O267" s="690"/>
      <c r="P267" s="690"/>
      <c r="Q267" s="690"/>
      <c r="R267" s="690"/>
      <c r="S267" s="690"/>
      <c r="T267" s="690"/>
      <c r="U267" s="690"/>
      <c r="V267" s="690"/>
      <c r="W267" s="690"/>
      <c r="X267" s="690"/>
      <c r="Y267" s="690"/>
      <c r="Z267" s="690"/>
    </row>
    <row r="268" spans="1:26" ht="12" customHeight="1">
      <c r="A268" s="899"/>
      <c r="B268" s="900"/>
      <c r="C268" s="899"/>
      <c r="D268" s="901"/>
      <c r="E268" s="902"/>
      <c r="F268" s="901"/>
      <c r="G268" s="902"/>
      <c r="H268" s="901"/>
      <c r="I268" s="902"/>
      <c r="J268" s="891"/>
      <c r="K268" s="891"/>
      <c r="L268" s="891"/>
      <c r="M268" s="891"/>
      <c r="N268" s="903"/>
      <c r="O268" s="690"/>
      <c r="P268" s="690"/>
      <c r="Q268" s="690"/>
      <c r="R268" s="690"/>
      <c r="S268" s="690"/>
      <c r="T268" s="690"/>
      <c r="U268" s="690"/>
      <c r="V268" s="690"/>
      <c r="W268" s="690"/>
      <c r="X268" s="690"/>
      <c r="Y268" s="690"/>
      <c r="Z268" s="690"/>
    </row>
    <row r="269" spans="1:26" ht="12" customHeight="1">
      <c r="A269" s="899"/>
      <c r="B269" s="900"/>
      <c r="C269" s="899"/>
      <c r="D269" s="901"/>
      <c r="E269" s="902"/>
      <c r="F269" s="901"/>
      <c r="G269" s="902"/>
      <c r="H269" s="901"/>
      <c r="I269" s="902"/>
      <c r="J269" s="891"/>
      <c r="K269" s="891"/>
      <c r="L269" s="891"/>
      <c r="M269" s="891"/>
      <c r="N269" s="903"/>
      <c r="O269" s="690"/>
      <c r="P269" s="690"/>
      <c r="Q269" s="690"/>
      <c r="R269" s="690"/>
      <c r="S269" s="690"/>
      <c r="T269" s="690"/>
      <c r="U269" s="690"/>
      <c r="V269" s="690"/>
      <c r="W269" s="690"/>
      <c r="X269" s="690"/>
      <c r="Y269" s="690"/>
      <c r="Z269" s="690"/>
    </row>
    <row r="270" spans="1:26" ht="12" customHeight="1">
      <c r="A270" s="899"/>
      <c r="B270" s="900"/>
      <c r="C270" s="899"/>
      <c r="D270" s="901"/>
      <c r="E270" s="902"/>
      <c r="F270" s="901"/>
      <c r="G270" s="902"/>
      <c r="H270" s="901"/>
      <c r="I270" s="902"/>
      <c r="J270" s="891"/>
      <c r="K270" s="891"/>
      <c r="L270" s="891"/>
      <c r="M270" s="891"/>
      <c r="N270" s="903"/>
      <c r="O270" s="690"/>
      <c r="P270" s="690"/>
      <c r="Q270" s="690"/>
      <c r="R270" s="690"/>
      <c r="S270" s="690"/>
      <c r="T270" s="690"/>
      <c r="U270" s="690"/>
      <c r="V270" s="690"/>
      <c r="W270" s="690"/>
      <c r="X270" s="690"/>
      <c r="Y270" s="690"/>
      <c r="Z270" s="690"/>
    </row>
    <row r="271" spans="1:26" ht="12" customHeight="1">
      <c r="A271" s="899"/>
      <c r="B271" s="900"/>
      <c r="C271" s="899"/>
      <c r="D271" s="901"/>
      <c r="E271" s="902"/>
      <c r="F271" s="901"/>
      <c r="G271" s="902"/>
      <c r="H271" s="901"/>
      <c r="I271" s="902"/>
      <c r="J271" s="891"/>
      <c r="K271" s="891"/>
      <c r="L271" s="891"/>
      <c r="M271" s="891"/>
      <c r="N271" s="903"/>
      <c r="O271" s="690"/>
      <c r="P271" s="690"/>
      <c r="Q271" s="690"/>
      <c r="R271" s="690"/>
      <c r="S271" s="690"/>
      <c r="T271" s="690"/>
      <c r="U271" s="690"/>
      <c r="V271" s="690"/>
      <c r="W271" s="690"/>
      <c r="X271" s="690"/>
      <c r="Y271" s="690"/>
      <c r="Z271" s="690"/>
    </row>
    <row r="272" spans="1:26" ht="12" customHeight="1">
      <c r="A272" s="899"/>
      <c r="B272" s="900"/>
      <c r="C272" s="899"/>
      <c r="D272" s="901"/>
      <c r="E272" s="902"/>
      <c r="F272" s="901"/>
      <c r="G272" s="902"/>
      <c r="H272" s="901"/>
      <c r="I272" s="902"/>
      <c r="J272" s="891"/>
      <c r="K272" s="891"/>
      <c r="L272" s="891"/>
      <c r="M272" s="891"/>
      <c r="N272" s="903"/>
      <c r="O272" s="690"/>
      <c r="P272" s="690"/>
      <c r="Q272" s="690"/>
      <c r="R272" s="690"/>
      <c r="S272" s="690"/>
      <c r="T272" s="690"/>
      <c r="U272" s="690"/>
      <c r="V272" s="690"/>
      <c r="W272" s="690"/>
      <c r="X272" s="690"/>
      <c r="Y272" s="690"/>
      <c r="Z272" s="690"/>
    </row>
    <row r="273" spans="1:26" ht="12" customHeight="1">
      <c r="A273" s="899"/>
      <c r="B273" s="900"/>
      <c r="C273" s="899"/>
      <c r="D273" s="901"/>
      <c r="E273" s="902"/>
      <c r="F273" s="901"/>
      <c r="G273" s="902"/>
      <c r="H273" s="901"/>
      <c r="I273" s="902"/>
      <c r="J273" s="891"/>
      <c r="K273" s="891"/>
      <c r="L273" s="891"/>
      <c r="M273" s="891"/>
      <c r="N273" s="903"/>
      <c r="O273" s="690"/>
      <c r="P273" s="690"/>
      <c r="Q273" s="690"/>
      <c r="R273" s="690"/>
      <c r="S273" s="690"/>
      <c r="T273" s="690"/>
      <c r="U273" s="690"/>
      <c r="V273" s="690"/>
      <c r="W273" s="690"/>
      <c r="X273" s="690"/>
      <c r="Y273" s="690"/>
      <c r="Z273" s="690"/>
    </row>
    <row r="274" spans="1:26" ht="12" customHeight="1">
      <c r="A274" s="899"/>
      <c r="B274" s="900"/>
      <c r="C274" s="899"/>
      <c r="D274" s="901"/>
      <c r="E274" s="902"/>
      <c r="F274" s="901"/>
      <c r="G274" s="902"/>
      <c r="H274" s="901"/>
      <c r="I274" s="902"/>
      <c r="J274" s="891"/>
      <c r="K274" s="891"/>
      <c r="L274" s="891"/>
      <c r="M274" s="891"/>
      <c r="N274" s="903"/>
      <c r="O274" s="690"/>
      <c r="P274" s="690"/>
      <c r="Q274" s="690"/>
      <c r="R274" s="690"/>
      <c r="S274" s="690"/>
      <c r="T274" s="690"/>
      <c r="U274" s="690"/>
      <c r="V274" s="690"/>
      <c r="W274" s="690"/>
      <c r="X274" s="690"/>
      <c r="Y274" s="690"/>
      <c r="Z274" s="690"/>
    </row>
    <row r="275" spans="1:26" ht="12" customHeight="1">
      <c r="A275" s="899"/>
      <c r="B275" s="900"/>
      <c r="C275" s="899"/>
      <c r="D275" s="901"/>
      <c r="E275" s="902"/>
      <c r="F275" s="901"/>
      <c r="G275" s="902"/>
      <c r="H275" s="901"/>
      <c r="I275" s="902"/>
      <c r="J275" s="891"/>
      <c r="K275" s="891"/>
      <c r="L275" s="891"/>
      <c r="M275" s="891"/>
      <c r="N275" s="903"/>
      <c r="O275" s="690"/>
      <c r="P275" s="690"/>
      <c r="Q275" s="690"/>
      <c r="R275" s="690"/>
      <c r="S275" s="690"/>
      <c r="T275" s="690"/>
      <c r="U275" s="690"/>
      <c r="V275" s="690"/>
      <c r="W275" s="690"/>
      <c r="X275" s="690"/>
      <c r="Y275" s="690"/>
      <c r="Z275" s="690"/>
    </row>
    <row r="276" spans="1:26" ht="12" customHeight="1">
      <c r="A276" s="899"/>
      <c r="B276" s="900"/>
      <c r="C276" s="899"/>
      <c r="D276" s="901"/>
      <c r="E276" s="902"/>
      <c r="F276" s="901"/>
      <c r="G276" s="902"/>
      <c r="H276" s="901"/>
      <c r="I276" s="902"/>
      <c r="J276" s="891"/>
      <c r="K276" s="891"/>
      <c r="L276" s="891"/>
      <c r="M276" s="891"/>
      <c r="N276" s="903"/>
      <c r="O276" s="690"/>
      <c r="P276" s="690"/>
      <c r="Q276" s="690"/>
      <c r="R276" s="690"/>
      <c r="S276" s="690"/>
      <c r="T276" s="690"/>
      <c r="U276" s="690"/>
      <c r="V276" s="690"/>
      <c r="W276" s="690"/>
      <c r="X276" s="690"/>
      <c r="Y276" s="690"/>
      <c r="Z276" s="690"/>
    </row>
    <row r="277" spans="1:26" ht="12" customHeight="1">
      <c r="A277" s="899"/>
      <c r="B277" s="900"/>
      <c r="C277" s="899"/>
      <c r="D277" s="901"/>
      <c r="E277" s="902"/>
      <c r="F277" s="901"/>
      <c r="G277" s="902"/>
      <c r="H277" s="901"/>
      <c r="I277" s="902"/>
      <c r="J277" s="891"/>
      <c r="K277" s="891"/>
      <c r="L277" s="891"/>
      <c r="M277" s="891"/>
      <c r="N277" s="903"/>
      <c r="O277" s="690"/>
      <c r="P277" s="690"/>
      <c r="Q277" s="690"/>
      <c r="R277" s="690"/>
      <c r="S277" s="690"/>
      <c r="T277" s="690"/>
      <c r="U277" s="690"/>
      <c r="V277" s="690"/>
      <c r="W277" s="690"/>
      <c r="X277" s="690"/>
      <c r="Y277" s="690"/>
      <c r="Z277" s="690"/>
    </row>
    <row r="278" spans="1:26" ht="12" customHeight="1">
      <c r="A278" s="899"/>
      <c r="B278" s="900"/>
      <c r="C278" s="899"/>
      <c r="D278" s="901"/>
      <c r="E278" s="902"/>
      <c r="F278" s="901"/>
      <c r="G278" s="902"/>
      <c r="H278" s="901"/>
      <c r="I278" s="902"/>
      <c r="J278" s="891"/>
      <c r="K278" s="891"/>
      <c r="L278" s="891"/>
      <c r="M278" s="891"/>
      <c r="N278" s="903"/>
      <c r="O278" s="690"/>
      <c r="P278" s="690"/>
      <c r="Q278" s="690"/>
      <c r="R278" s="690"/>
      <c r="S278" s="690"/>
      <c r="T278" s="690"/>
      <c r="U278" s="690"/>
      <c r="V278" s="690"/>
      <c r="W278" s="690"/>
      <c r="X278" s="690"/>
      <c r="Y278" s="690"/>
      <c r="Z278" s="690"/>
    </row>
    <row r="279" spans="1:26" ht="12" customHeight="1">
      <c r="A279" s="899"/>
      <c r="B279" s="900"/>
      <c r="C279" s="899"/>
      <c r="D279" s="901"/>
      <c r="E279" s="902"/>
      <c r="F279" s="901"/>
      <c r="G279" s="902"/>
      <c r="H279" s="901"/>
      <c r="I279" s="902"/>
      <c r="J279" s="891"/>
      <c r="K279" s="891"/>
      <c r="L279" s="891"/>
      <c r="M279" s="891"/>
      <c r="N279" s="903"/>
      <c r="O279" s="690"/>
      <c r="P279" s="690"/>
      <c r="Q279" s="690"/>
      <c r="R279" s="690"/>
      <c r="S279" s="690"/>
      <c r="T279" s="690"/>
      <c r="U279" s="690"/>
      <c r="V279" s="690"/>
      <c r="W279" s="690"/>
      <c r="X279" s="690"/>
      <c r="Y279" s="690"/>
      <c r="Z279" s="690"/>
    </row>
    <row r="280" spans="1:26" ht="12" customHeight="1">
      <c r="A280" s="899"/>
      <c r="B280" s="900"/>
      <c r="C280" s="899"/>
      <c r="D280" s="901"/>
      <c r="E280" s="902"/>
      <c r="F280" s="901"/>
      <c r="G280" s="902"/>
      <c r="H280" s="901"/>
      <c r="I280" s="902"/>
      <c r="J280" s="891"/>
      <c r="K280" s="891"/>
      <c r="L280" s="891"/>
      <c r="M280" s="891"/>
      <c r="N280" s="903"/>
      <c r="O280" s="690"/>
      <c r="P280" s="690"/>
      <c r="Q280" s="690"/>
      <c r="R280" s="690"/>
      <c r="S280" s="690"/>
      <c r="T280" s="690"/>
      <c r="U280" s="690"/>
      <c r="V280" s="690"/>
      <c r="W280" s="690"/>
      <c r="X280" s="690"/>
      <c r="Y280" s="690"/>
      <c r="Z280" s="690"/>
    </row>
    <row r="281" spans="1:26" ht="12" customHeight="1">
      <c r="A281" s="899"/>
      <c r="B281" s="900"/>
      <c r="C281" s="899"/>
      <c r="D281" s="901"/>
      <c r="E281" s="902"/>
      <c r="F281" s="901"/>
      <c r="G281" s="902"/>
      <c r="H281" s="901"/>
      <c r="I281" s="902"/>
      <c r="J281" s="891"/>
      <c r="K281" s="891"/>
      <c r="L281" s="891"/>
      <c r="M281" s="891"/>
      <c r="N281" s="903"/>
      <c r="O281" s="690"/>
      <c r="P281" s="690"/>
      <c r="Q281" s="690"/>
      <c r="R281" s="690"/>
      <c r="S281" s="690"/>
      <c r="T281" s="690"/>
      <c r="U281" s="690"/>
      <c r="V281" s="690"/>
      <c r="W281" s="690"/>
      <c r="X281" s="690"/>
      <c r="Y281" s="690"/>
      <c r="Z281" s="690"/>
    </row>
    <row r="282" spans="1:26" ht="12" customHeight="1">
      <c r="A282" s="899"/>
      <c r="B282" s="900"/>
      <c r="C282" s="899"/>
      <c r="D282" s="901"/>
      <c r="E282" s="902"/>
      <c r="F282" s="901"/>
      <c r="G282" s="902"/>
      <c r="H282" s="901"/>
      <c r="I282" s="902"/>
      <c r="J282" s="891"/>
      <c r="K282" s="891"/>
      <c r="L282" s="891"/>
      <c r="M282" s="891"/>
      <c r="N282" s="903"/>
      <c r="O282" s="690"/>
      <c r="P282" s="690"/>
      <c r="Q282" s="690"/>
      <c r="R282" s="690"/>
      <c r="S282" s="690"/>
      <c r="T282" s="690"/>
      <c r="U282" s="690"/>
      <c r="V282" s="690"/>
      <c r="W282" s="690"/>
      <c r="X282" s="690"/>
      <c r="Y282" s="690"/>
      <c r="Z282" s="690"/>
    </row>
    <row r="283" spans="1:26" ht="12" customHeight="1">
      <c r="A283" s="899"/>
      <c r="B283" s="900"/>
      <c r="C283" s="899"/>
      <c r="D283" s="901"/>
      <c r="E283" s="902"/>
      <c r="F283" s="901"/>
      <c r="G283" s="902"/>
      <c r="H283" s="901"/>
      <c r="I283" s="902"/>
      <c r="J283" s="891"/>
      <c r="K283" s="891"/>
      <c r="L283" s="891"/>
      <c r="M283" s="891"/>
      <c r="N283" s="903"/>
      <c r="O283" s="690"/>
      <c r="P283" s="690"/>
      <c r="Q283" s="690"/>
      <c r="R283" s="690"/>
      <c r="S283" s="690"/>
      <c r="T283" s="690"/>
      <c r="U283" s="690"/>
      <c r="V283" s="690"/>
      <c r="W283" s="690"/>
      <c r="X283" s="690"/>
      <c r="Y283" s="690"/>
      <c r="Z283" s="690"/>
    </row>
    <row r="284" spans="1:26" ht="12" customHeight="1">
      <c r="A284" s="899"/>
      <c r="B284" s="900"/>
      <c r="C284" s="899"/>
      <c r="D284" s="901"/>
      <c r="E284" s="902"/>
      <c r="F284" s="901"/>
      <c r="G284" s="902"/>
      <c r="H284" s="901"/>
      <c r="I284" s="902"/>
      <c r="J284" s="891"/>
      <c r="K284" s="891"/>
      <c r="L284" s="891"/>
      <c r="M284" s="891"/>
      <c r="N284" s="903"/>
      <c r="O284" s="690"/>
      <c r="P284" s="690"/>
      <c r="Q284" s="690"/>
      <c r="R284" s="690"/>
      <c r="S284" s="690"/>
      <c r="T284" s="690"/>
      <c r="U284" s="690"/>
      <c r="V284" s="690"/>
      <c r="W284" s="690"/>
      <c r="X284" s="690"/>
      <c r="Y284" s="690"/>
      <c r="Z284" s="690"/>
    </row>
    <row r="285" spans="1:26" ht="12" customHeight="1">
      <c r="A285" s="899"/>
      <c r="B285" s="900"/>
      <c r="C285" s="899"/>
      <c r="D285" s="901"/>
      <c r="E285" s="902"/>
      <c r="F285" s="901"/>
      <c r="G285" s="902"/>
      <c r="H285" s="901"/>
      <c r="I285" s="902"/>
      <c r="J285" s="891"/>
      <c r="K285" s="891"/>
      <c r="L285" s="891"/>
      <c r="M285" s="891"/>
      <c r="N285" s="903"/>
      <c r="O285" s="690"/>
      <c r="P285" s="690"/>
      <c r="Q285" s="690"/>
      <c r="R285" s="690"/>
      <c r="S285" s="690"/>
      <c r="T285" s="690"/>
      <c r="U285" s="690"/>
      <c r="V285" s="690"/>
      <c r="W285" s="690"/>
      <c r="X285" s="690"/>
      <c r="Y285" s="690"/>
      <c r="Z285" s="690"/>
    </row>
    <row r="286" spans="1:26" ht="12" customHeight="1">
      <c r="A286" s="899"/>
      <c r="B286" s="900"/>
      <c r="C286" s="899"/>
      <c r="D286" s="901"/>
      <c r="E286" s="902"/>
      <c r="F286" s="901"/>
      <c r="G286" s="902"/>
      <c r="H286" s="901"/>
      <c r="I286" s="902"/>
      <c r="J286" s="891"/>
      <c r="K286" s="891"/>
      <c r="L286" s="891"/>
      <c r="M286" s="891"/>
      <c r="N286" s="903"/>
      <c r="O286" s="690"/>
      <c r="P286" s="690"/>
      <c r="Q286" s="690"/>
      <c r="R286" s="690"/>
      <c r="S286" s="690"/>
      <c r="T286" s="690"/>
      <c r="U286" s="690"/>
      <c r="V286" s="690"/>
      <c r="W286" s="690"/>
      <c r="X286" s="690"/>
      <c r="Y286" s="690"/>
      <c r="Z286" s="690"/>
    </row>
    <row r="287" spans="1:26" ht="12" customHeight="1">
      <c r="A287" s="899"/>
      <c r="B287" s="900"/>
      <c r="C287" s="899"/>
      <c r="D287" s="901"/>
      <c r="E287" s="902"/>
      <c r="F287" s="901"/>
      <c r="G287" s="902"/>
      <c r="H287" s="901"/>
      <c r="I287" s="902"/>
      <c r="J287" s="891"/>
      <c r="K287" s="891"/>
      <c r="L287" s="891"/>
      <c r="M287" s="891"/>
      <c r="N287" s="903"/>
      <c r="O287" s="690"/>
      <c r="P287" s="690"/>
      <c r="Q287" s="690"/>
      <c r="R287" s="690"/>
      <c r="S287" s="690"/>
      <c r="T287" s="690"/>
      <c r="U287" s="690"/>
      <c r="V287" s="690"/>
      <c r="W287" s="690"/>
      <c r="X287" s="690"/>
      <c r="Y287" s="690"/>
      <c r="Z287" s="690"/>
    </row>
    <row r="288" spans="1:26" ht="12" customHeight="1">
      <c r="A288" s="899"/>
      <c r="B288" s="900"/>
      <c r="C288" s="899"/>
      <c r="D288" s="901"/>
      <c r="E288" s="902"/>
      <c r="F288" s="901"/>
      <c r="G288" s="902"/>
      <c r="H288" s="901"/>
      <c r="I288" s="902"/>
      <c r="J288" s="891"/>
      <c r="K288" s="891"/>
      <c r="L288" s="891"/>
      <c r="M288" s="891"/>
      <c r="N288" s="903"/>
      <c r="O288" s="690"/>
      <c r="P288" s="690"/>
      <c r="Q288" s="690"/>
      <c r="R288" s="690"/>
      <c r="S288" s="690"/>
      <c r="T288" s="690"/>
      <c r="U288" s="690"/>
      <c r="V288" s="690"/>
      <c r="W288" s="690"/>
      <c r="X288" s="690"/>
      <c r="Y288" s="690"/>
      <c r="Z288" s="690"/>
    </row>
    <row r="289" spans="1:26" ht="12" customHeight="1">
      <c r="A289" s="899"/>
      <c r="B289" s="900"/>
      <c r="C289" s="899"/>
      <c r="D289" s="901"/>
      <c r="E289" s="902"/>
      <c r="F289" s="901"/>
      <c r="G289" s="902"/>
      <c r="H289" s="901"/>
      <c r="I289" s="902"/>
      <c r="J289" s="891"/>
      <c r="K289" s="891"/>
      <c r="L289" s="891"/>
      <c r="M289" s="891"/>
      <c r="N289" s="903"/>
      <c r="O289" s="690"/>
      <c r="P289" s="690"/>
      <c r="Q289" s="690"/>
      <c r="R289" s="690"/>
      <c r="S289" s="690"/>
      <c r="T289" s="690"/>
      <c r="U289" s="690"/>
      <c r="V289" s="690"/>
      <c r="W289" s="690"/>
      <c r="X289" s="690"/>
      <c r="Y289" s="690"/>
      <c r="Z289" s="690"/>
    </row>
    <row r="290" spans="1:26" ht="12" customHeight="1">
      <c r="A290" s="899"/>
      <c r="B290" s="900"/>
      <c r="C290" s="899"/>
      <c r="D290" s="901"/>
      <c r="E290" s="902"/>
      <c r="F290" s="901"/>
      <c r="G290" s="902"/>
      <c r="H290" s="901"/>
      <c r="I290" s="902"/>
      <c r="J290" s="891"/>
      <c r="K290" s="891"/>
      <c r="L290" s="891"/>
      <c r="M290" s="891"/>
      <c r="N290" s="903"/>
      <c r="O290" s="690"/>
      <c r="P290" s="690"/>
      <c r="Q290" s="690"/>
      <c r="R290" s="690"/>
      <c r="S290" s="690"/>
      <c r="T290" s="690"/>
      <c r="U290" s="690"/>
      <c r="V290" s="690"/>
      <c r="W290" s="690"/>
      <c r="X290" s="690"/>
      <c r="Y290" s="690"/>
      <c r="Z290" s="690"/>
    </row>
    <row r="291" spans="1:26" ht="12" customHeight="1">
      <c r="A291" s="899"/>
      <c r="B291" s="900"/>
      <c r="C291" s="899"/>
      <c r="D291" s="901"/>
      <c r="E291" s="902"/>
      <c r="F291" s="901"/>
      <c r="G291" s="902"/>
      <c r="H291" s="901"/>
      <c r="I291" s="902"/>
      <c r="J291" s="891"/>
      <c r="K291" s="891"/>
      <c r="L291" s="891"/>
      <c r="M291" s="891"/>
      <c r="N291" s="903"/>
      <c r="O291" s="690"/>
      <c r="P291" s="690"/>
      <c r="Q291" s="690"/>
      <c r="R291" s="690"/>
      <c r="S291" s="690"/>
      <c r="T291" s="690"/>
      <c r="U291" s="690"/>
      <c r="V291" s="690"/>
      <c r="W291" s="690"/>
      <c r="X291" s="690"/>
      <c r="Y291" s="690"/>
      <c r="Z291" s="690"/>
    </row>
    <row r="292" spans="1:26" ht="12" customHeight="1">
      <c r="A292" s="899"/>
      <c r="B292" s="900"/>
      <c r="C292" s="899"/>
      <c r="D292" s="901"/>
      <c r="E292" s="902"/>
      <c r="F292" s="901"/>
      <c r="G292" s="902"/>
      <c r="H292" s="901"/>
      <c r="I292" s="902"/>
      <c r="J292" s="891"/>
      <c r="K292" s="891"/>
      <c r="L292" s="891"/>
      <c r="M292" s="891"/>
      <c r="N292" s="903"/>
      <c r="O292" s="690"/>
      <c r="P292" s="690"/>
      <c r="Q292" s="690"/>
      <c r="R292" s="690"/>
      <c r="S292" s="690"/>
      <c r="T292" s="690"/>
      <c r="U292" s="690"/>
      <c r="V292" s="690"/>
      <c r="W292" s="690"/>
      <c r="X292" s="690"/>
      <c r="Y292" s="690"/>
      <c r="Z292" s="690"/>
    </row>
    <row r="293" spans="1:26" ht="12" customHeight="1">
      <c r="A293" s="899"/>
      <c r="B293" s="900"/>
      <c r="C293" s="899"/>
      <c r="D293" s="901"/>
      <c r="E293" s="902"/>
      <c r="F293" s="901"/>
      <c r="G293" s="902"/>
      <c r="H293" s="901"/>
      <c r="I293" s="902"/>
      <c r="J293" s="891"/>
      <c r="K293" s="891"/>
      <c r="L293" s="891"/>
      <c r="M293" s="891"/>
      <c r="N293" s="903"/>
      <c r="O293" s="690"/>
      <c r="P293" s="690"/>
      <c r="Q293" s="690"/>
      <c r="R293" s="690"/>
      <c r="S293" s="690"/>
      <c r="T293" s="690"/>
      <c r="U293" s="690"/>
      <c r="V293" s="690"/>
      <c r="W293" s="690"/>
      <c r="X293" s="690"/>
      <c r="Y293" s="690"/>
      <c r="Z293" s="690"/>
    </row>
    <row r="294" spans="1:26" ht="12" customHeight="1">
      <c r="A294" s="899"/>
      <c r="B294" s="900"/>
      <c r="C294" s="899"/>
      <c r="D294" s="901"/>
      <c r="E294" s="902"/>
      <c r="F294" s="901"/>
      <c r="G294" s="902"/>
      <c r="H294" s="901"/>
      <c r="I294" s="902"/>
      <c r="J294" s="891"/>
      <c r="K294" s="891"/>
      <c r="L294" s="891"/>
      <c r="M294" s="891"/>
      <c r="N294" s="903"/>
      <c r="O294" s="690"/>
      <c r="P294" s="690"/>
      <c r="Q294" s="690"/>
      <c r="R294" s="690"/>
      <c r="S294" s="690"/>
      <c r="T294" s="690"/>
      <c r="U294" s="690"/>
      <c r="V294" s="690"/>
      <c r="W294" s="690"/>
      <c r="X294" s="690"/>
      <c r="Y294" s="690"/>
      <c r="Z294" s="690"/>
    </row>
    <row r="295" spans="1:26" ht="12" customHeight="1">
      <c r="A295" s="899"/>
      <c r="B295" s="900"/>
      <c r="C295" s="899"/>
      <c r="D295" s="901"/>
      <c r="E295" s="902"/>
      <c r="F295" s="901"/>
      <c r="G295" s="902"/>
      <c r="H295" s="901"/>
      <c r="I295" s="902"/>
      <c r="J295" s="891"/>
      <c r="K295" s="891"/>
      <c r="L295" s="891"/>
      <c r="M295" s="891"/>
      <c r="N295" s="903"/>
      <c r="O295" s="690"/>
      <c r="P295" s="690"/>
      <c r="Q295" s="690"/>
      <c r="R295" s="690"/>
      <c r="S295" s="690"/>
      <c r="T295" s="690"/>
      <c r="U295" s="690"/>
      <c r="V295" s="690"/>
      <c r="W295" s="690"/>
      <c r="X295" s="690"/>
      <c r="Y295" s="690"/>
      <c r="Z295" s="690"/>
    </row>
    <row r="296" spans="1:26" ht="12" customHeight="1">
      <c r="A296" s="899"/>
      <c r="B296" s="900"/>
      <c r="C296" s="899"/>
      <c r="D296" s="901"/>
      <c r="E296" s="902"/>
      <c r="F296" s="901"/>
      <c r="G296" s="902"/>
      <c r="H296" s="901"/>
      <c r="I296" s="902"/>
      <c r="J296" s="891"/>
      <c r="K296" s="891"/>
      <c r="L296" s="891"/>
      <c r="M296" s="891"/>
      <c r="N296" s="903"/>
      <c r="O296" s="690"/>
      <c r="P296" s="690"/>
      <c r="Q296" s="690"/>
      <c r="R296" s="690"/>
      <c r="S296" s="690"/>
      <c r="T296" s="690"/>
      <c r="U296" s="690"/>
      <c r="V296" s="690"/>
      <c r="W296" s="690"/>
      <c r="X296" s="690"/>
      <c r="Y296" s="690"/>
      <c r="Z296" s="690"/>
    </row>
    <row r="297" spans="1:26" ht="12" customHeight="1">
      <c r="A297" s="899"/>
      <c r="B297" s="900"/>
      <c r="C297" s="899"/>
      <c r="D297" s="901"/>
      <c r="E297" s="902"/>
      <c r="F297" s="901"/>
      <c r="G297" s="902"/>
      <c r="H297" s="901"/>
      <c r="I297" s="902"/>
      <c r="J297" s="891"/>
      <c r="K297" s="891"/>
      <c r="L297" s="891"/>
      <c r="M297" s="891"/>
      <c r="N297" s="903"/>
      <c r="O297" s="690"/>
      <c r="P297" s="690"/>
      <c r="Q297" s="690"/>
      <c r="R297" s="690"/>
      <c r="S297" s="690"/>
      <c r="T297" s="690"/>
      <c r="U297" s="690"/>
      <c r="V297" s="690"/>
      <c r="W297" s="690"/>
      <c r="X297" s="690"/>
      <c r="Y297" s="690"/>
      <c r="Z297" s="690"/>
    </row>
    <row r="298" spans="1:26" ht="12" customHeight="1">
      <c r="A298" s="899"/>
      <c r="B298" s="900"/>
      <c r="C298" s="899"/>
      <c r="D298" s="901"/>
      <c r="E298" s="902"/>
      <c r="F298" s="901"/>
      <c r="G298" s="902"/>
      <c r="H298" s="901"/>
      <c r="I298" s="902"/>
      <c r="J298" s="891"/>
      <c r="K298" s="891"/>
      <c r="L298" s="891"/>
      <c r="M298" s="891"/>
      <c r="N298" s="903"/>
      <c r="O298" s="690"/>
      <c r="P298" s="690"/>
      <c r="Q298" s="690"/>
      <c r="R298" s="690"/>
      <c r="S298" s="690"/>
      <c r="T298" s="690"/>
      <c r="U298" s="690"/>
      <c r="V298" s="690"/>
      <c r="W298" s="690"/>
      <c r="X298" s="690"/>
      <c r="Y298" s="690"/>
      <c r="Z298" s="690"/>
    </row>
    <row r="299" spans="1:26" ht="12" customHeight="1">
      <c r="A299" s="899"/>
      <c r="B299" s="900"/>
      <c r="C299" s="899"/>
      <c r="D299" s="901"/>
      <c r="E299" s="902"/>
      <c r="F299" s="901"/>
      <c r="G299" s="902"/>
      <c r="H299" s="901"/>
      <c r="I299" s="902"/>
      <c r="J299" s="891"/>
      <c r="K299" s="891"/>
      <c r="L299" s="891"/>
      <c r="M299" s="891"/>
      <c r="N299" s="903"/>
      <c r="O299" s="690"/>
      <c r="P299" s="690"/>
      <c r="Q299" s="690"/>
      <c r="R299" s="690"/>
      <c r="S299" s="690"/>
      <c r="T299" s="690"/>
      <c r="U299" s="690"/>
      <c r="V299" s="690"/>
      <c r="W299" s="690"/>
      <c r="X299" s="690"/>
      <c r="Y299" s="690"/>
      <c r="Z299" s="690"/>
    </row>
    <row r="300" spans="1:26" ht="12" customHeight="1">
      <c r="A300" s="899"/>
      <c r="B300" s="900"/>
      <c r="C300" s="899"/>
      <c r="D300" s="901"/>
      <c r="E300" s="902"/>
      <c r="F300" s="901"/>
      <c r="G300" s="902"/>
      <c r="H300" s="901"/>
      <c r="I300" s="902"/>
      <c r="J300" s="891"/>
      <c r="K300" s="891"/>
      <c r="L300" s="891"/>
      <c r="M300" s="891"/>
      <c r="N300" s="903"/>
      <c r="O300" s="690"/>
      <c r="P300" s="690"/>
      <c r="Q300" s="690"/>
      <c r="R300" s="690"/>
      <c r="S300" s="690"/>
      <c r="T300" s="690"/>
      <c r="U300" s="690"/>
      <c r="V300" s="690"/>
      <c r="W300" s="690"/>
      <c r="X300" s="690"/>
      <c r="Y300" s="690"/>
      <c r="Z300" s="690"/>
    </row>
    <row r="301" spans="1:26" ht="12" customHeight="1">
      <c r="A301" s="899"/>
      <c r="B301" s="900"/>
      <c r="C301" s="899"/>
      <c r="D301" s="901"/>
      <c r="E301" s="902"/>
      <c r="F301" s="901"/>
      <c r="G301" s="902"/>
      <c r="H301" s="901"/>
      <c r="I301" s="902"/>
      <c r="J301" s="891"/>
      <c r="K301" s="891"/>
      <c r="L301" s="891"/>
      <c r="M301" s="891"/>
      <c r="N301" s="903"/>
      <c r="O301" s="690"/>
      <c r="P301" s="690"/>
      <c r="Q301" s="690"/>
      <c r="R301" s="690"/>
      <c r="S301" s="690"/>
      <c r="T301" s="690"/>
      <c r="U301" s="690"/>
      <c r="V301" s="690"/>
      <c r="W301" s="690"/>
      <c r="X301" s="690"/>
      <c r="Y301" s="690"/>
      <c r="Z301" s="690"/>
    </row>
    <row r="302" spans="1:26" ht="12" customHeight="1">
      <c r="A302" s="899"/>
      <c r="B302" s="900"/>
      <c r="C302" s="899"/>
      <c r="D302" s="901"/>
      <c r="E302" s="902"/>
      <c r="F302" s="901"/>
      <c r="G302" s="902"/>
      <c r="H302" s="901"/>
      <c r="I302" s="902"/>
      <c r="J302" s="891"/>
      <c r="K302" s="891"/>
      <c r="L302" s="891"/>
      <c r="M302" s="891"/>
      <c r="N302" s="903"/>
      <c r="O302" s="690"/>
      <c r="P302" s="690"/>
      <c r="Q302" s="690"/>
      <c r="R302" s="690"/>
      <c r="S302" s="690"/>
      <c r="T302" s="690"/>
      <c r="U302" s="690"/>
      <c r="V302" s="690"/>
      <c r="W302" s="690"/>
      <c r="X302" s="690"/>
      <c r="Y302" s="690"/>
      <c r="Z302" s="690"/>
    </row>
    <row r="303" spans="1:26" ht="12" customHeight="1">
      <c r="A303" s="899"/>
      <c r="B303" s="900"/>
      <c r="C303" s="899"/>
      <c r="D303" s="901"/>
      <c r="E303" s="902"/>
      <c r="F303" s="901"/>
      <c r="G303" s="902"/>
      <c r="H303" s="901"/>
      <c r="I303" s="902"/>
      <c r="J303" s="891"/>
      <c r="K303" s="891"/>
      <c r="L303" s="891"/>
      <c r="M303" s="891"/>
      <c r="N303" s="903"/>
      <c r="O303" s="690"/>
      <c r="P303" s="690"/>
      <c r="Q303" s="690"/>
      <c r="R303" s="690"/>
      <c r="S303" s="690"/>
      <c r="T303" s="690"/>
      <c r="U303" s="690"/>
      <c r="V303" s="690"/>
      <c r="W303" s="690"/>
      <c r="X303" s="690"/>
      <c r="Y303" s="690"/>
      <c r="Z303" s="690"/>
    </row>
    <row r="304" spans="1:26" ht="12" customHeight="1">
      <c r="A304" s="899"/>
      <c r="B304" s="900"/>
      <c r="C304" s="899"/>
      <c r="D304" s="901"/>
      <c r="E304" s="902"/>
      <c r="F304" s="901"/>
      <c r="G304" s="902"/>
      <c r="H304" s="901"/>
      <c r="I304" s="902"/>
      <c r="J304" s="891"/>
      <c r="K304" s="891"/>
      <c r="L304" s="891"/>
      <c r="M304" s="891"/>
      <c r="N304" s="903"/>
      <c r="O304" s="690"/>
      <c r="P304" s="690"/>
      <c r="Q304" s="690"/>
      <c r="R304" s="690"/>
      <c r="S304" s="690"/>
      <c r="T304" s="690"/>
      <c r="U304" s="690"/>
      <c r="V304" s="690"/>
      <c r="W304" s="690"/>
      <c r="X304" s="690"/>
      <c r="Y304" s="690"/>
      <c r="Z304" s="690"/>
    </row>
    <row r="305" spans="1:26" ht="12" customHeight="1">
      <c r="A305" s="899"/>
      <c r="B305" s="900"/>
      <c r="C305" s="899"/>
      <c r="D305" s="901"/>
      <c r="E305" s="902"/>
      <c r="F305" s="901"/>
      <c r="G305" s="902"/>
      <c r="H305" s="901"/>
      <c r="I305" s="902"/>
      <c r="J305" s="891"/>
      <c r="K305" s="891"/>
      <c r="L305" s="891"/>
      <c r="M305" s="891"/>
      <c r="N305" s="903"/>
      <c r="O305" s="690"/>
      <c r="P305" s="690"/>
      <c r="Q305" s="690"/>
      <c r="R305" s="690"/>
      <c r="S305" s="690"/>
      <c r="T305" s="690"/>
      <c r="U305" s="690"/>
      <c r="V305" s="690"/>
      <c r="W305" s="690"/>
      <c r="X305" s="690"/>
      <c r="Y305" s="690"/>
      <c r="Z305" s="690"/>
    </row>
    <row r="306" spans="1:26" ht="12" customHeight="1">
      <c r="A306" s="899"/>
      <c r="B306" s="900"/>
      <c r="C306" s="899"/>
      <c r="D306" s="901"/>
      <c r="E306" s="902"/>
      <c r="F306" s="901"/>
      <c r="G306" s="902"/>
      <c r="H306" s="901"/>
      <c r="I306" s="902"/>
      <c r="J306" s="891"/>
      <c r="K306" s="891"/>
      <c r="L306" s="891"/>
      <c r="M306" s="891"/>
      <c r="N306" s="903"/>
      <c r="O306" s="690"/>
      <c r="P306" s="690"/>
      <c r="Q306" s="690"/>
      <c r="R306" s="690"/>
      <c r="S306" s="690"/>
      <c r="T306" s="690"/>
      <c r="U306" s="690"/>
      <c r="V306" s="690"/>
      <c r="W306" s="690"/>
      <c r="X306" s="690"/>
      <c r="Y306" s="690"/>
      <c r="Z306" s="690"/>
    </row>
    <row r="307" spans="1:26" ht="12" customHeight="1">
      <c r="A307" s="899"/>
      <c r="B307" s="900"/>
      <c r="C307" s="899"/>
      <c r="D307" s="901"/>
      <c r="E307" s="902"/>
      <c r="F307" s="901"/>
      <c r="G307" s="902"/>
      <c r="H307" s="901"/>
      <c r="I307" s="902"/>
      <c r="J307" s="891"/>
      <c r="K307" s="891"/>
      <c r="L307" s="891"/>
      <c r="M307" s="891"/>
      <c r="N307" s="903"/>
      <c r="O307" s="690"/>
      <c r="P307" s="690"/>
      <c r="Q307" s="690"/>
      <c r="R307" s="690"/>
      <c r="S307" s="690"/>
      <c r="T307" s="690"/>
      <c r="U307" s="690"/>
      <c r="V307" s="690"/>
      <c r="W307" s="690"/>
      <c r="X307" s="690"/>
      <c r="Y307" s="690"/>
      <c r="Z307" s="690"/>
    </row>
    <row r="308" spans="1:26" ht="12" customHeight="1">
      <c r="A308" s="899"/>
      <c r="B308" s="900"/>
      <c r="C308" s="899"/>
      <c r="D308" s="901"/>
      <c r="E308" s="902"/>
      <c r="F308" s="901"/>
      <c r="G308" s="902"/>
      <c r="H308" s="901"/>
      <c r="I308" s="902"/>
      <c r="J308" s="891"/>
      <c r="K308" s="891"/>
      <c r="L308" s="891"/>
      <c r="M308" s="891"/>
      <c r="N308" s="903"/>
      <c r="O308" s="690"/>
      <c r="P308" s="690"/>
      <c r="Q308" s="690"/>
      <c r="R308" s="690"/>
      <c r="S308" s="690"/>
      <c r="T308" s="690"/>
      <c r="U308" s="690"/>
      <c r="V308" s="690"/>
      <c r="W308" s="690"/>
      <c r="X308" s="690"/>
      <c r="Y308" s="690"/>
      <c r="Z308" s="690"/>
    </row>
    <row r="309" spans="1:26" ht="12" customHeight="1">
      <c r="A309" s="899"/>
      <c r="B309" s="900"/>
      <c r="C309" s="899"/>
      <c r="D309" s="901"/>
      <c r="E309" s="902"/>
      <c r="F309" s="901"/>
      <c r="G309" s="902"/>
      <c r="H309" s="901"/>
      <c r="I309" s="902"/>
      <c r="J309" s="891"/>
      <c r="K309" s="891"/>
      <c r="L309" s="891"/>
      <c r="M309" s="891"/>
      <c r="N309" s="903"/>
      <c r="O309" s="690"/>
      <c r="P309" s="690"/>
      <c r="Q309" s="690"/>
      <c r="R309" s="690"/>
      <c r="S309" s="690"/>
      <c r="T309" s="690"/>
      <c r="U309" s="690"/>
      <c r="V309" s="690"/>
      <c r="W309" s="690"/>
      <c r="X309" s="690"/>
      <c r="Y309" s="690"/>
      <c r="Z309" s="690"/>
    </row>
    <row r="310" spans="1:26" ht="12" customHeight="1">
      <c r="A310" s="899"/>
      <c r="B310" s="900"/>
      <c r="C310" s="899"/>
      <c r="D310" s="901"/>
      <c r="E310" s="902"/>
      <c r="F310" s="901"/>
      <c r="G310" s="902"/>
      <c r="H310" s="901"/>
      <c r="I310" s="902"/>
      <c r="J310" s="891"/>
      <c r="K310" s="891"/>
      <c r="L310" s="891"/>
      <c r="M310" s="891"/>
      <c r="N310" s="903"/>
      <c r="O310" s="690"/>
      <c r="P310" s="690"/>
      <c r="Q310" s="690"/>
      <c r="R310" s="690"/>
      <c r="S310" s="690"/>
      <c r="T310" s="690"/>
      <c r="U310" s="690"/>
      <c r="V310" s="690"/>
      <c r="W310" s="690"/>
      <c r="X310" s="690"/>
      <c r="Y310" s="690"/>
      <c r="Z310" s="690"/>
    </row>
    <row r="311" spans="1:26" ht="12" customHeight="1">
      <c r="A311" s="899"/>
      <c r="B311" s="900"/>
      <c r="C311" s="899"/>
      <c r="D311" s="901"/>
      <c r="E311" s="902"/>
      <c r="F311" s="901"/>
      <c r="G311" s="902"/>
      <c r="H311" s="901"/>
      <c r="I311" s="902"/>
      <c r="J311" s="891"/>
      <c r="K311" s="891"/>
      <c r="L311" s="891"/>
      <c r="M311" s="891"/>
      <c r="N311" s="903"/>
      <c r="O311" s="690"/>
      <c r="P311" s="690"/>
      <c r="Q311" s="690"/>
      <c r="R311" s="690"/>
      <c r="S311" s="690"/>
      <c r="T311" s="690"/>
      <c r="U311" s="690"/>
      <c r="V311" s="690"/>
      <c r="W311" s="690"/>
      <c r="X311" s="690"/>
      <c r="Y311" s="690"/>
      <c r="Z311" s="690"/>
    </row>
    <row r="312" spans="1:26" ht="12" customHeight="1">
      <c r="A312" s="899"/>
      <c r="B312" s="900"/>
      <c r="C312" s="899"/>
      <c r="D312" s="901"/>
      <c r="E312" s="902"/>
      <c r="F312" s="901"/>
      <c r="G312" s="902"/>
      <c r="H312" s="901"/>
      <c r="I312" s="902"/>
      <c r="J312" s="891"/>
      <c r="K312" s="891"/>
      <c r="L312" s="891"/>
      <c r="M312" s="891"/>
      <c r="N312" s="903"/>
      <c r="O312" s="690"/>
      <c r="P312" s="690"/>
      <c r="Q312" s="690"/>
      <c r="R312" s="690"/>
      <c r="S312" s="690"/>
      <c r="T312" s="690"/>
      <c r="U312" s="690"/>
      <c r="V312" s="690"/>
      <c r="W312" s="690"/>
      <c r="X312" s="690"/>
      <c r="Y312" s="690"/>
      <c r="Z312" s="690"/>
    </row>
    <row r="313" spans="1:26" ht="12" customHeight="1">
      <c r="A313" s="899"/>
      <c r="B313" s="900"/>
      <c r="C313" s="899"/>
      <c r="D313" s="901"/>
      <c r="E313" s="902"/>
      <c r="F313" s="901"/>
      <c r="G313" s="902"/>
      <c r="H313" s="901"/>
      <c r="I313" s="902"/>
      <c r="J313" s="891"/>
      <c r="K313" s="891"/>
      <c r="L313" s="891"/>
      <c r="M313" s="891"/>
      <c r="N313" s="903"/>
      <c r="O313" s="690"/>
      <c r="P313" s="690"/>
      <c r="Q313" s="690"/>
      <c r="R313" s="690"/>
      <c r="S313" s="690"/>
      <c r="T313" s="690"/>
      <c r="U313" s="690"/>
      <c r="V313" s="690"/>
      <c r="W313" s="690"/>
      <c r="X313" s="690"/>
      <c r="Y313" s="690"/>
      <c r="Z313" s="690"/>
    </row>
    <row r="314" spans="1:26" ht="12" customHeight="1">
      <c r="A314" s="899"/>
      <c r="B314" s="900"/>
      <c r="C314" s="899"/>
      <c r="D314" s="901"/>
      <c r="E314" s="902"/>
      <c r="F314" s="901"/>
      <c r="G314" s="902"/>
      <c r="H314" s="901"/>
      <c r="I314" s="902"/>
      <c r="J314" s="891"/>
      <c r="K314" s="891"/>
      <c r="L314" s="891"/>
      <c r="M314" s="891"/>
      <c r="N314" s="903"/>
      <c r="O314" s="690"/>
      <c r="P314" s="690"/>
      <c r="Q314" s="690"/>
      <c r="R314" s="690"/>
      <c r="S314" s="690"/>
      <c r="T314" s="690"/>
      <c r="U314" s="690"/>
      <c r="V314" s="690"/>
      <c r="W314" s="690"/>
      <c r="X314" s="690"/>
      <c r="Y314" s="690"/>
      <c r="Z314" s="690"/>
    </row>
    <row r="315" spans="1:26" ht="12" customHeight="1">
      <c r="A315" s="899"/>
      <c r="B315" s="900"/>
      <c r="C315" s="899"/>
      <c r="D315" s="901"/>
      <c r="E315" s="902"/>
      <c r="F315" s="901"/>
      <c r="G315" s="902"/>
      <c r="H315" s="901"/>
      <c r="I315" s="902"/>
      <c r="J315" s="891"/>
      <c r="K315" s="891"/>
      <c r="L315" s="891"/>
      <c r="M315" s="891"/>
      <c r="N315" s="903"/>
      <c r="O315" s="690"/>
      <c r="P315" s="690"/>
      <c r="Q315" s="690"/>
      <c r="R315" s="690"/>
      <c r="S315" s="690"/>
      <c r="T315" s="690"/>
      <c r="U315" s="690"/>
      <c r="V315" s="690"/>
      <c r="W315" s="690"/>
      <c r="X315" s="690"/>
      <c r="Y315" s="690"/>
      <c r="Z315" s="690"/>
    </row>
    <row r="316" spans="1:26" ht="12" customHeight="1">
      <c r="A316" s="899"/>
      <c r="B316" s="900"/>
      <c r="C316" s="899"/>
      <c r="D316" s="901"/>
      <c r="E316" s="902"/>
      <c r="F316" s="901"/>
      <c r="G316" s="902"/>
      <c r="H316" s="901"/>
      <c r="I316" s="902"/>
      <c r="J316" s="891"/>
      <c r="K316" s="891"/>
      <c r="L316" s="891"/>
      <c r="M316" s="891"/>
      <c r="N316" s="903"/>
      <c r="O316" s="690"/>
      <c r="P316" s="690"/>
      <c r="Q316" s="690"/>
      <c r="R316" s="690"/>
      <c r="S316" s="690"/>
      <c r="T316" s="690"/>
      <c r="U316" s="690"/>
      <c r="V316" s="690"/>
      <c r="W316" s="690"/>
      <c r="X316" s="690"/>
      <c r="Y316" s="690"/>
      <c r="Z316" s="690"/>
    </row>
    <row r="317" spans="1:26" ht="12" customHeight="1">
      <c r="A317" s="899"/>
      <c r="B317" s="900"/>
      <c r="C317" s="899"/>
      <c r="D317" s="901"/>
      <c r="E317" s="902"/>
      <c r="F317" s="901"/>
      <c r="G317" s="902"/>
      <c r="H317" s="901"/>
      <c r="I317" s="902"/>
      <c r="J317" s="891"/>
      <c r="K317" s="891"/>
      <c r="L317" s="891"/>
      <c r="M317" s="891"/>
      <c r="N317" s="903"/>
      <c r="O317" s="690"/>
      <c r="P317" s="690"/>
      <c r="Q317" s="690"/>
      <c r="R317" s="690"/>
      <c r="S317" s="690"/>
      <c r="T317" s="690"/>
      <c r="U317" s="690"/>
      <c r="V317" s="690"/>
      <c r="W317" s="690"/>
      <c r="X317" s="690"/>
      <c r="Y317" s="690"/>
      <c r="Z317" s="690"/>
    </row>
    <row r="318" spans="1:26" ht="12" customHeight="1">
      <c r="A318" s="899"/>
      <c r="B318" s="900"/>
      <c r="C318" s="899"/>
      <c r="D318" s="901"/>
      <c r="E318" s="902"/>
      <c r="F318" s="901"/>
      <c r="G318" s="902"/>
      <c r="H318" s="901"/>
      <c r="I318" s="902"/>
      <c r="J318" s="891"/>
      <c r="K318" s="891"/>
      <c r="L318" s="891"/>
      <c r="M318" s="891"/>
      <c r="N318" s="903"/>
      <c r="O318" s="690"/>
      <c r="P318" s="690"/>
      <c r="Q318" s="690"/>
      <c r="R318" s="690"/>
      <c r="S318" s="690"/>
      <c r="T318" s="690"/>
      <c r="U318" s="690"/>
      <c r="V318" s="690"/>
      <c r="W318" s="690"/>
      <c r="X318" s="690"/>
      <c r="Y318" s="690"/>
      <c r="Z318" s="690"/>
    </row>
    <row r="319" spans="1:26" ht="12" customHeight="1">
      <c r="A319" s="899"/>
      <c r="B319" s="900"/>
      <c r="C319" s="899"/>
      <c r="D319" s="901"/>
      <c r="E319" s="902"/>
      <c r="F319" s="901"/>
      <c r="G319" s="902"/>
      <c r="H319" s="901"/>
      <c r="I319" s="902"/>
      <c r="J319" s="891"/>
      <c r="K319" s="891"/>
      <c r="L319" s="891"/>
      <c r="M319" s="891"/>
      <c r="N319" s="903"/>
      <c r="O319" s="690"/>
      <c r="P319" s="690"/>
      <c r="Q319" s="690"/>
      <c r="R319" s="690"/>
      <c r="S319" s="690"/>
      <c r="T319" s="690"/>
      <c r="U319" s="690"/>
      <c r="V319" s="690"/>
      <c r="W319" s="690"/>
      <c r="X319" s="690"/>
      <c r="Y319" s="690"/>
      <c r="Z319" s="690"/>
    </row>
    <row r="320" spans="1:26" ht="12" customHeight="1">
      <c r="A320" s="899"/>
      <c r="B320" s="900"/>
      <c r="C320" s="899"/>
      <c r="D320" s="901"/>
      <c r="E320" s="902"/>
      <c r="F320" s="901"/>
      <c r="G320" s="902"/>
      <c r="H320" s="901"/>
      <c r="I320" s="902"/>
      <c r="J320" s="891"/>
      <c r="K320" s="891"/>
      <c r="L320" s="891"/>
      <c r="M320" s="891"/>
      <c r="N320" s="903"/>
      <c r="O320" s="690"/>
      <c r="P320" s="690"/>
      <c r="Q320" s="690"/>
      <c r="R320" s="690"/>
      <c r="S320" s="690"/>
      <c r="T320" s="690"/>
      <c r="U320" s="690"/>
      <c r="V320" s="690"/>
      <c r="W320" s="690"/>
      <c r="X320" s="690"/>
      <c r="Y320" s="690"/>
      <c r="Z320" s="690"/>
    </row>
    <row r="321" spans="1:26" ht="12" customHeight="1">
      <c r="A321" s="899"/>
      <c r="B321" s="900"/>
      <c r="C321" s="899"/>
      <c r="D321" s="901"/>
      <c r="E321" s="902"/>
      <c r="F321" s="901"/>
      <c r="G321" s="902"/>
      <c r="H321" s="901"/>
      <c r="I321" s="902"/>
      <c r="J321" s="891"/>
      <c r="K321" s="891"/>
      <c r="L321" s="891"/>
      <c r="M321" s="891"/>
      <c r="N321" s="903"/>
      <c r="O321" s="690"/>
      <c r="P321" s="690"/>
      <c r="Q321" s="690"/>
      <c r="R321" s="690"/>
      <c r="S321" s="690"/>
      <c r="T321" s="690"/>
      <c r="U321" s="690"/>
      <c r="V321" s="690"/>
      <c r="W321" s="690"/>
      <c r="X321" s="690"/>
      <c r="Y321" s="690"/>
      <c r="Z321" s="690"/>
    </row>
    <row r="322" spans="1:26" ht="12" customHeight="1">
      <c r="A322" s="899"/>
      <c r="B322" s="900"/>
      <c r="C322" s="899"/>
      <c r="D322" s="901"/>
      <c r="E322" s="902"/>
      <c r="F322" s="901"/>
      <c r="G322" s="902"/>
      <c r="H322" s="901"/>
      <c r="I322" s="902"/>
      <c r="J322" s="891"/>
      <c r="K322" s="891"/>
      <c r="L322" s="891"/>
      <c r="M322" s="891"/>
      <c r="N322" s="903"/>
      <c r="O322" s="690"/>
      <c r="P322" s="690"/>
      <c r="Q322" s="690"/>
      <c r="R322" s="690"/>
      <c r="S322" s="690"/>
      <c r="T322" s="690"/>
      <c r="U322" s="690"/>
      <c r="V322" s="690"/>
      <c r="W322" s="690"/>
      <c r="X322" s="690"/>
      <c r="Y322" s="690"/>
      <c r="Z322" s="690"/>
    </row>
    <row r="323" spans="1:26" ht="12" customHeight="1">
      <c r="A323" s="899"/>
      <c r="B323" s="900"/>
      <c r="C323" s="899"/>
      <c r="D323" s="901"/>
      <c r="E323" s="902"/>
      <c r="F323" s="901"/>
      <c r="G323" s="902"/>
      <c r="H323" s="901"/>
      <c r="I323" s="902"/>
      <c r="J323" s="891"/>
      <c r="K323" s="891"/>
      <c r="L323" s="891"/>
      <c r="M323" s="891"/>
      <c r="N323" s="903"/>
      <c r="O323" s="690"/>
      <c r="P323" s="690"/>
      <c r="Q323" s="690"/>
      <c r="R323" s="690"/>
      <c r="S323" s="690"/>
      <c r="T323" s="690"/>
      <c r="U323" s="690"/>
      <c r="V323" s="690"/>
      <c r="W323" s="690"/>
      <c r="X323" s="690"/>
      <c r="Y323" s="690"/>
      <c r="Z323" s="690"/>
    </row>
    <row r="324" spans="1:26" ht="12" customHeight="1">
      <c r="A324" s="899"/>
      <c r="B324" s="900"/>
      <c r="C324" s="899"/>
      <c r="D324" s="901"/>
      <c r="E324" s="902"/>
      <c r="F324" s="901"/>
      <c r="G324" s="902"/>
      <c r="H324" s="901"/>
      <c r="I324" s="902"/>
      <c r="J324" s="891"/>
      <c r="K324" s="891"/>
      <c r="L324" s="891"/>
      <c r="M324" s="891"/>
      <c r="N324" s="903"/>
      <c r="O324" s="690"/>
      <c r="P324" s="690"/>
      <c r="Q324" s="690"/>
      <c r="R324" s="690"/>
      <c r="S324" s="690"/>
      <c r="T324" s="690"/>
      <c r="U324" s="690"/>
      <c r="V324" s="690"/>
      <c r="W324" s="690"/>
      <c r="X324" s="690"/>
      <c r="Y324" s="690"/>
      <c r="Z324" s="690"/>
    </row>
    <row r="325" spans="1:26" ht="12" customHeight="1">
      <c r="A325" s="899"/>
      <c r="B325" s="900"/>
      <c r="C325" s="899"/>
      <c r="D325" s="901"/>
      <c r="E325" s="902"/>
      <c r="F325" s="901"/>
      <c r="G325" s="902"/>
      <c r="H325" s="901"/>
      <c r="I325" s="902"/>
      <c r="J325" s="891"/>
      <c r="K325" s="891"/>
      <c r="L325" s="891"/>
      <c r="M325" s="891"/>
      <c r="N325" s="903"/>
      <c r="O325" s="690"/>
      <c r="P325" s="690"/>
      <c r="Q325" s="690"/>
      <c r="R325" s="690"/>
      <c r="S325" s="690"/>
      <c r="T325" s="690"/>
      <c r="U325" s="690"/>
      <c r="V325" s="690"/>
      <c r="W325" s="690"/>
      <c r="X325" s="690"/>
      <c r="Y325" s="690"/>
      <c r="Z325" s="690"/>
    </row>
    <row r="326" spans="1:26" ht="12" customHeight="1">
      <c r="A326" s="899"/>
      <c r="B326" s="900"/>
      <c r="C326" s="899"/>
      <c r="D326" s="901"/>
      <c r="E326" s="902"/>
      <c r="F326" s="901"/>
      <c r="G326" s="902"/>
      <c r="H326" s="901"/>
      <c r="I326" s="902"/>
      <c r="J326" s="891"/>
      <c r="K326" s="891"/>
      <c r="L326" s="891"/>
      <c r="M326" s="891"/>
      <c r="N326" s="903"/>
      <c r="O326" s="690"/>
      <c r="P326" s="690"/>
      <c r="Q326" s="690"/>
      <c r="R326" s="690"/>
      <c r="S326" s="690"/>
      <c r="T326" s="690"/>
      <c r="U326" s="690"/>
      <c r="V326" s="690"/>
      <c r="W326" s="690"/>
      <c r="X326" s="690"/>
      <c r="Y326" s="690"/>
      <c r="Z326" s="690"/>
    </row>
    <row r="327" spans="1:26" ht="12" customHeight="1">
      <c r="A327" s="899"/>
      <c r="B327" s="900"/>
      <c r="C327" s="899"/>
      <c r="D327" s="901"/>
      <c r="E327" s="902"/>
      <c r="F327" s="901"/>
      <c r="G327" s="902"/>
      <c r="H327" s="901"/>
      <c r="I327" s="902"/>
      <c r="J327" s="891"/>
      <c r="K327" s="891"/>
      <c r="L327" s="891"/>
      <c r="M327" s="891"/>
      <c r="N327" s="903"/>
      <c r="O327" s="690"/>
      <c r="P327" s="690"/>
      <c r="Q327" s="690"/>
      <c r="R327" s="690"/>
      <c r="S327" s="690"/>
      <c r="T327" s="690"/>
      <c r="U327" s="690"/>
      <c r="V327" s="690"/>
      <c r="W327" s="690"/>
      <c r="X327" s="690"/>
      <c r="Y327" s="690"/>
      <c r="Z327" s="690"/>
    </row>
    <row r="328" spans="1:26" ht="12" customHeight="1">
      <c r="A328" s="899"/>
      <c r="B328" s="900"/>
      <c r="C328" s="899"/>
      <c r="D328" s="901"/>
      <c r="E328" s="902"/>
      <c r="F328" s="901"/>
      <c r="G328" s="902"/>
      <c r="H328" s="901"/>
      <c r="I328" s="902"/>
      <c r="J328" s="891"/>
      <c r="K328" s="891"/>
      <c r="L328" s="891"/>
      <c r="M328" s="891"/>
      <c r="N328" s="903"/>
      <c r="O328" s="690"/>
      <c r="P328" s="690"/>
      <c r="Q328" s="690"/>
      <c r="R328" s="690"/>
      <c r="S328" s="690"/>
      <c r="T328" s="690"/>
      <c r="U328" s="690"/>
      <c r="V328" s="690"/>
      <c r="W328" s="690"/>
      <c r="X328" s="690"/>
      <c r="Y328" s="690"/>
      <c r="Z328" s="690"/>
    </row>
    <row r="329" spans="1:26" ht="12" customHeight="1">
      <c r="A329" s="899"/>
      <c r="B329" s="900"/>
      <c r="C329" s="899"/>
      <c r="D329" s="901"/>
      <c r="E329" s="902"/>
      <c r="F329" s="901"/>
      <c r="G329" s="902"/>
      <c r="H329" s="901"/>
      <c r="I329" s="902"/>
      <c r="J329" s="891"/>
      <c r="K329" s="891"/>
      <c r="L329" s="891"/>
      <c r="M329" s="891"/>
      <c r="N329" s="903"/>
      <c r="O329" s="690"/>
      <c r="P329" s="690"/>
      <c r="Q329" s="690"/>
      <c r="R329" s="690"/>
      <c r="S329" s="690"/>
      <c r="T329" s="690"/>
      <c r="U329" s="690"/>
      <c r="V329" s="690"/>
      <c r="W329" s="690"/>
      <c r="X329" s="690"/>
      <c r="Y329" s="690"/>
      <c r="Z329" s="690"/>
    </row>
    <row r="330" spans="1:26" ht="12" customHeight="1">
      <c r="A330" s="899"/>
      <c r="B330" s="900"/>
      <c r="C330" s="899"/>
      <c r="D330" s="901"/>
      <c r="E330" s="902"/>
      <c r="F330" s="901"/>
      <c r="G330" s="902"/>
      <c r="H330" s="901"/>
      <c r="I330" s="902"/>
      <c r="J330" s="891"/>
      <c r="K330" s="891"/>
      <c r="L330" s="891"/>
      <c r="M330" s="891"/>
      <c r="N330" s="903"/>
      <c r="O330" s="690"/>
      <c r="P330" s="690"/>
      <c r="Q330" s="690"/>
      <c r="R330" s="690"/>
      <c r="S330" s="690"/>
      <c r="T330" s="690"/>
      <c r="U330" s="690"/>
      <c r="V330" s="690"/>
      <c r="W330" s="690"/>
      <c r="X330" s="690"/>
      <c r="Y330" s="690"/>
      <c r="Z330" s="690"/>
    </row>
    <row r="331" spans="1:26" ht="12" customHeight="1">
      <c r="A331" s="899"/>
      <c r="B331" s="900"/>
      <c r="C331" s="899"/>
      <c r="D331" s="901"/>
      <c r="E331" s="902"/>
      <c r="F331" s="901"/>
      <c r="G331" s="902"/>
      <c r="H331" s="901"/>
      <c r="I331" s="902"/>
      <c r="J331" s="891"/>
      <c r="K331" s="891"/>
      <c r="L331" s="891"/>
      <c r="M331" s="891"/>
      <c r="N331" s="903"/>
      <c r="O331" s="690"/>
      <c r="P331" s="690"/>
      <c r="Q331" s="690"/>
      <c r="R331" s="690"/>
      <c r="S331" s="690"/>
      <c r="T331" s="690"/>
      <c r="U331" s="690"/>
      <c r="V331" s="690"/>
      <c r="W331" s="690"/>
      <c r="X331" s="690"/>
      <c r="Y331" s="690"/>
      <c r="Z331" s="690"/>
    </row>
    <row r="332" spans="1:26" ht="12" customHeight="1">
      <c r="A332" s="899"/>
      <c r="B332" s="900"/>
      <c r="C332" s="899"/>
      <c r="D332" s="901"/>
      <c r="E332" s="902"/>
      <c r="F332" s="901"/>
      <c r="G332" s="902"/>
      <c r="H332" s="901"/>
      <c r="I332" s="902"/>
      <c r="J332" s="891"/>
      <c r="K332" s="891"/>
      <c r="L332" s="891"/>
      <c r="M332" s="891"/>
      <c r="N332" s="903"/>
      <c r="O332" s="690"/>
      <c r="P332" s="690"/>
      <c r="Q332" s="690"/>
      <c r="R332" s="690"/>
      <c r="S332" s="690"/>
      <c r="T332" s="690"/>
      <c r="U332" s="690"/>
      <c r="V332" s="690"/>
      <c r="W332" s="690"/>
      <c r="X332" s="690"/>
      <c r="Y332" s="690"/>
      <c r="Z332" s="690"/>
    </row>
    <row r="333" spans="1:26" ht="12" customHeight="1">
      <c r="A333" s="899"/>
      <c r="B333" s="900"/>
      <c r="C333" s="899"/>
      <c r="D333" s="901"/>
      <c r="E333" s="902"/>
      <c r="F333" s="901"/>
      <c r="G333" s="902"/>
      <c r="H333" s="901"/>
      <c r="I333" s="902"/>
      <c r="J333" s="891"/>
      <c r="K333" s="891"/>
      <c r="L333" s="891"/>
      <c r="M333" s="891"/>
      <c r="N333" s="903"/>
      <c r="O333" s="690"/>
      <c r="P333" s="690"/>
      <c r="Q333" s="690"/>
      <c r="R333" s="690"/>
      <c r="S333" s="690"/>
      <c r="T333" s="690"/>
      <c r="U333" s="690"/>
      <c r="V333" s="690"/>
      <c r="W333" s="690"/>
      <c r="X333" s="690"/>
      <c r="Y333" s="690"/>
      <c r="Z333" s="690"/>
    </row>
    <row r="334" spans="1:26" ht="12" customHeight="1">
      <c r="A334" s="899"/>
      <c r="B334" s="900"/>
      <c r="C334" s="899"/>
      <c r="D334" s="901"/>
      <c r="E334" s="902"/>
      <c r="F334" s="901"/>
      <c r="G334" s="902"/>
      <c r="H334" s="901"/>
      <c r="I334" s="902"/>
      <c r="J334" s="891"/>
      <c r="K334" s="891"/>
      <c r="L334" s="891"/>
      <c r="M334" s="891"/>
      <c r="N334" s="903"/>
      <c r="O334" s="690"/>
      <c r="P334" s="690"/>
      <c r="Q334" s="690"/>
      <c r="R334" s="690"/>
      <c r="S334" s="690"/>
      <c r="T334" s="690"/>
      <c r="U334" s="690"/>
      <c r="V334" s="690"/>
      <c r="W334" s="690"/>
      <c r="X334" s="690"/>
      <c r="Y334" s="690"/>
      <c r="Z334" s="690"/>
    </row>
    <row r="335" spans="1:26" ht="12" customHeight="1">
      <c r="A335" s="899"/>
      <c r="B335" s="900"/>
      <c r="C335" s="899"/>
      <c r="D335" s="901"/>
      <c r="E335" s="902"/>
      <c r="F335" s="901"/>
      <c r="G335" s="902"/>
      <c r="H335" s="901"/>
      <c r="I335" s="902"/>
      <c r="J335" s="891"/>
      <c r="K335" s="891"/>
      <c r="L335" s="891"/>
      <c r="M335" s="891"/>
      <c r="N335" s="903"/>
      <c r="O335" s="690"/>
      <c r="P335" s="690"/>
      <c r="Q335" s="690"/>
      <c r="R335" s="690"/>
      <c r="S335" s="690"/>
      <c r="T335" s="690"/>
      <c r="U335" s="690"/>
      <c r="V335" s="690"/>
      <c r="W335" s="690"/>
      <c r="X335" s="690"/>
      <c r="Y335" s="690"/>
      <c r="Z335" s="690"/>
    </row>
    <row r="336" spans="1:26" ht="12" customHeight="1">
      <c r="A336" s="899"/>
      <c r="B336" s="900"/>
      <c r="C336" s="899"/>
      <c r="D336" s="901"/>
      <c r="E336" s="902"/>
      <c r="F336" s="901"/>
      <c r="G336" s="902"/>
      <c r="H336" s="901"/>
      <c r="I336" s="902"/>
      <c r="J336" s="891"/>
      <c r="K336" s="891"/>
      <c r="L336" s="891"/>
      <c r="M336" s="891"/>
      <c r="N336" s="903"/>
      <c r="O336" s="690"/>
      <c r="P336" s="690"/>
      <c r="Q336" s="690"/>
      <c r="R336" s="690"/>
      <c r="S336" s="690"/>
      <c r="T336" s="690"/>
      <c r="U336" s="690"/>
      <c r="V336" s="690"/>
      <c r="W336" s="690"/>
      <c r="X336" s="690"/>
      <c r="Y336" s="690"/>
      <c r="Z336" s="690"/>
    </row>
    <row r="337" spans="1:26" ht="12" customHeight="1">
      <c r="A337" s="899"/>
      <c r="B337" s="900"/>
      <c r="C337" s="899"/>
      <c r="D337" s="901"/>
      <c r="E337" s="902"/>
      <c r="F337" s="901"/>
      <c r="G337" s="902"/>
      <c r="H337" s="901"/>
      <c r="I337" s="902"/>
      <c r="J337" s="891"/>
      <c r="K337" s="891"/>
      <c r="L337" s="891"/>
      <c r="M337" s="891"/>
      <c r="N337" s="903"/>
      <c r="O337" s="690"/>
      <c r="P337" s="690"/>
      <c r="Q337" s="690"/>
      <c r="R337" s="690"/>
      <c r="S337" s="690"/>
      <c r="T337" s="690"/>
      <c r="U337" s="690"/>
      <c r="V337" s="690"/>
      <c r="W337" s="690"/>
      <c r="X337" s="690"/>
      <c r="Y337" s="690"/>
      <c r="Z337" s="690"/>
    </row>
    <row r="338" spans="1:26" ht="12" customHeight="1">
      <c r="A338" s="899"/>
      <c r="B338" s="900"/>
      <c r="C338" s="899"/>
      <c r="D338" s="901"/>
      <c r="E338" s="902"/>
      <c r="F338" s="901"/>
      <c r="G338" s="902"/>
      <c r="H338" s="901"/>
      <c r="I338" s="902"/>
      <c r="J338" s="891"/>
      <c r="K338" s="891"/>
      <c r="L338" s="891"/>
      <c r="M338" s="891"/>
      <c r="N338" s="903"/>
      <c r="O338" s="690"/>
      <c r="P338" s="690"/>
      <c r="Q338" s="690"/>
      <c r="R338" s="690"/>
      <c r="S338" s="690"/>
      <c r="T338" s="690"/>
      <c r="U338" s="690"/>
      <c r="V338" s="690"/>
      <c r="W338" s="690"/>
      <c r="X338" s="690"/>
      <c r="Y338" s="690"/>
      <c r="Z338" s="690"/>
    </row>
    <row r="339" spans="1:26" ht="12" customHeight="1">
      <c r="A339" s="899"/>
      <c r="B339" s="900"/>
      <c r="C339" s="899"/>
      <c r="D339" s="901"/>
      <c r="E339" s="902"/>
      <c r="F339" s="901"/>
      <c r="G339" s="902"/>
      <c r="H339" s="901"/>
      <c r="I339" s="902"/>
      <c r="J339" s="891"/>
      <c r="K339" s="891"/>
      <c r="L339" s="891"/>
      <c r="M339" s="891"/>
      <c r="N339" s="903"/>
      <c r="O339" s="690"/>
      <c r="P339" s="690"/>
      <c r="Q339" s="690"/>
      <c r="R339" s="690"/>
      <c r="S339" s="690"/>
      <c r="T339" s="690"/>
      <c r="U339" s="690"/>
      <c r="V339" s="690"/>
      <c r="W339" s="690"/>
      <c r="X339" s="690"/>
      <c r="Y339" s="690"/>
      <c r="Z339" s="690"/>
    </row>
    <row r="340" spans="1:26" ht="12" customHeight="1">
      <c r="A340" s="899"/>
      <c r="B340" s="900"/>
      <c r="C340" s="899"/>
      <c r="D340" s="901"/>
      <c r="E340" s="902"/>
      <c r="F340" s="901"/>
      <c r="G340" s="902"/>
      <c r="H340" s="901"/>
      <c r="I340" s="902"/>
      <c r="J340" s="891"/>
      <c r="K340" s="891"/>
      <c r="L340" s="891"/>
      <c r="M340" s="891"/>
      <c r="N340" s="903"/>
      <c r="O340" s="690"/>
      <c r="P340" s="690"/>
      <c r="Q340" s="690"/>
      <c r="R340" s="690"/>
      <c r="S340" s="690"/>
      <c r="T340" s="690"/>
      <c r="U340" s="690"/>
      <c r="V340" s="690"/>
      <c r="W340" s="690"/>
      <c r="X340" s="690"/>
      <c r="Y340" s="690"/>
      <c r="Z340" s="690"/>
    </row>
    <row r="341" spans="1:26" ht="12" customHeight="1">
      <c r="A341" s="899"/>
      <c r="B341" s="900"/>
      <c r="C341" s="899"/>
      <c r="D341" s="901"/>
      <c r="E341" s="902"/>
      <c r="F341" s="901"/>
      <c r="G341" s="902"/>
      <c r="H341" s="901"/>
      <c r="I341" s="902"/>
      <c r="J341" s="891"/>
      <c r="K341" s="891"/>
      <c r="L341" s="891"/>
      <c r="M341" s="891"/>
      <c r="N341" s="903"/>
      <c r="O341" s="690"/>
      <c r="P341" s="690"/>
      <c r="Q341" s="690"/>
      <c r="R341" s="690"/>
      <c r="S341" s="690"/>
      <c r="T341" s="690"/>
      <c r="U341" s="690"/>
      <c r="V341" s="690"/>
      <c r="W341" s="690"/>
      <c r="X341" s="690"/>
      <c r="Y341" s="690"/>
      <c r="Z341" s="690"/>
    </row>
    <row r="342" spans="1:26" ht="12" customHeight="1">
      <c r="A342" s="899"/>
      <c r="B342" s="900"/>
      <c r="C342" s="899"/>
      <c r="D342" s="901"/>
      <c r="E342" s="902"/>
      <c r="F342" s="901"/>
      <c r="G342" s="902"/>
      <c r="H342" s="901"/>
      <c r="I342" s="902"/>
      <c r="J342" s="891"/>
      <c r="K342" s="891"/>
      <c r="L342" s="891"/>
      <c r="M342" s="891"/>
      <c r="N342" s="903"/>
      <c r="O342" s="690"/>
      <c r="P342" s="690"/>
      <c r="Q342" s="690"/>
      <c r="R342" s="690"/>
      <c r="S342" s="690"/>
      <c r="T342" s="690"/>
      <c r="U342" s="690"/>
      <c r="V342" s="690"/>
      <c r="W342" s="690"/>
      <c r="X342" s="690"/>
      <c r="Y342" s="690"/>
      <c r="Z342" s="690"/>
    </row>
    <row r="343" spans="1:26" ht="12" customHeight="1">
      <c r="A343" s="899"/>
      <c r="B343" s="900"/>
      <c r="C343" s="899"/>
      <c r="D343" s="901"/>
      <c r="E343" s="902"/>
      <c r="F343" s="901"/>
      <c r="G343" s="902"/>
      <c r="H343" s="901"/>
      <c r="I343" s="902"/>
      <c r="J343" s="891"/>
      <c r="K343" s="891"/>
      <c r="L343" s="891"/>
      <c r="M343" s="891"/>
      <c r="N343" s="903"/>
      <c r="O343" s="690"/>
      <c r="P343" s="690"/>
      <c r="Q343" s="690"/>
      <c r="R343" s="690"/>
      <c r="S343" s="690"/>
      <c r="T343" s="690"/>
      <c r="U343" s="690"/>
      <c r="V343" s="690"/>
      <c r="W343" s="690"/>
      <c r="X343" s="690"/>
      <c r="Y343" s="690"/>
      <c r="Z343" s="690"/>
    </row>
    <row r="344" spans="1:26" ht="12" customHeight="1">
      <c r="A344" s="899"/>
      <c r="B344" s="900"/>
      <c r="C344" s="899"/>
      <c r="D344" s="901"/>
      <c r="E344" s="902"/>
      <c r="F344" s="901"/>
      <c r="G344" s="902"/>
      <c r="H344" s="901"/>
      <c r="I344" s="902"/>
      <c r="J344" s="891"/>
      <c r="K344" s="891"/>
      <c r="L344" s="891"/>
      <c r="M344" s="891"/>
      <c r="N344" s="903"/>
      <c r="O344" s="690"/>
      <c r="P344" s="690"/>
      <c r="Q344" s="690"/>
      <c r="R344" s="690"/>
      <c r="S344" s="690"/>
      <c r="T344" s="690"/>
      <c r="U344" s="690"/>
      <c r="V344" s="690"/>
      <c r="W344" s="690"/>
      <c r="X344" s="690"/>
      <c r="Y344" s="690"/>
      <c r="Z344" s="690"/>
    </row>
    <row r="345" spans="1:26" ht="12" customHeight="1">
      <c r="A345" s="899"/>
      <c r="B345" s="900"/>
      <c r="C345" s="899"/>
      <c r="D345" s="901"/>
      <c r="E345" s="902"/>
      <c r="F345" s="901"/>
      <c r="G345" s="902"/>
      <c r="H345" s="901"/>
      <c r="I345" s="902"/>
      <c r="J345" s="891"/>
      <c r="K345" s="891"/>
      <c r="L345" s="891"/>
      <c r="M345" s="891"/>
      <c r="N345" s="903"/>
      <c r="O345" s="690"/>
      <c r="P345" s="690"/>
      <c r="Q345" s="690"/>
      <c r="R345" s="690"/>
      <c r="S345" s="690"/>
      <c r="T345" s="690"/>
      <c r="U345" s="690"/>
      <c r="V345" s="690"/>
      <c r="W345" s="690"/>
      <c r="X345" s="690"/>
      <c r="Y345" s="690"/>
      <c r="Z345" s="690"/>
    </row>
    <row r="346" spans="1:26" ht="12" customHeight="1">
      <c r="A346" s="899"/>
      <c r="B346" s="900"/>
      <c r="C346" s="899"/>
      <c r="D346" s="901"/>
      <c r="E346" s="902"/>
      <c r="F346" s="901"/>
      <c r="G346" s="902"/>
      <c r="H346" s="901"/>
      <c r="I346" s="902"/>
      <c r="J346" s="891"/>
      <c r="K346" s="891"/>
      <c r="L346" s="891"/>
      <c r="M346" s="891"/>
      <c r="N346" s="903"/>
      <c r="O346" s="690"/>
      <c r="P346" s="690"/>
      <c r="Q346" s="690"/>
      <c r="R346" s="690"/>
      <c r="S346" s="690"/>
      <c r="T346" s="690"/>
      <c r="U346" s="690"/>
      <c r="V346" s="690"/>
      <c r="W346" s="690"/>
      <c r="X346" s="690"/>
      <c r="Y346" s="690"/>
      <c r="Z346" s="690"/>
    </row>
    <row r="347" spans="1:26" ht="12" customHeight="1">
      <c r="A347" s="899"/>
      <c r="B347" s="900"/>
      <c r="C347" s="899"/>
      <c r="D347" s="901"/>
      <c r="E347" s="902"/>
      <c r="F347" s="901"/>
      <c r="G347" s="902"/>
      <c r="H347" s="901"/>
      <c r="I347" s="902"/>
      <c r="J347" s="891"/>
      <c r="K347" s="891"/>
      <c r="L347" s="891"/>
      <c r="M347" s="891"/>
      <c r="N347" s="903"/>
      <c r="O347" s="690"/>
      <c r="P347" s="690"/>
      <c r="Q347" s="690"/>
      <c r="R347" s="690"/>
      <c r="S347" s="690"/>
      <c r="T347" s="690"/>
      <c r="U347" s="690"/>
      <c r="V347" s="690"/>
      <c r="W347" s="690"/>
      <c r="X347" s="690"/>
      <c r="Y347" s="690"/>
      <c r="Z347" s="690"/>
    </row>
    <row r="348" spans="1:26" ht="12" customHeight="1">
      <c r="A348" s="899"/>
      <c r="B348" s="900"/>
      <c r="C348" s="899"/>
      <c r="D348" s="901"/>
      <c r="E348" s="902"/>
      <c r="F348" s="901"/>
      <c r="G348" s="902"/>
      <c r="H348" s="901"/>
      <c r="I348" s="902"/>
      <c r="J348" s="891"/>
      <c r="K348" s="891"/>
      <c r="L348" s="891"/>
      <c r="M348" s="891"/>
      <c r="N348" s="903"/>
      <c r="O348" s="690"/>
      <c r="P348" s="690"/>
      <c r="Q348" s="690"/>
      <c r="R348" s="690"/>
      <c r="S348" s="690"/>
      <c r="T348" s="690"/>
      <c r="U348" s="690"/>
      <c r="V348" s="690"/>
      <c r="W348" s="690"/>
      <c r="X348" s="690"/>
      <c r="Y348" s="690"/>
      <c r="Z348" s="690"/>
    </row>
    <row r="349" spans="1:26" ht="12" customHeight="1">
      <c r="A349" s="899"/>
      <c r="B349" s="900"/>
      <c r="C349" s="899"/>
      <c r="D349" s="901"/>
      <c r="E349" s="902"/>
      <c r="F349" s="901"/>
      <c r="G349" s="902"/>
      <c r="H349" s="901"/>
      <c r="I349" s="902"/>
      <c r="J349" s="891"/>
      <c r="K349" s="891"/>
      <c r="L349" s="891"/>
      <c r="M349" s="891"/>
      <c r="N349" s="903"/>
      <c r="O349" s="690"/>
      <c r="P349" s="690"/>
      <c r="Q349" s="690"/>
      <c r="R349" s="690"/>
      <c r="S349" s="690"/>
      <c r="T349" s="690"/>
      <c r="U349" s="690"/>
      <c r="V349" s="690"/>
      <c r="W349" s="690"/>
      <c r="X349" s="690"/>
      <c r="Y349" s="690"/>
      <c r="Z349" s="690"/>
    </row>
    <row r="350" spans="1:26" ht="12" customHeight="1">
      <c r="A350" s="899"/>
      <c r="B350" s="900"/>
      <c r="C350" s="899"/>
      <c r="D350" s="901"/>
      <c r="E350" s="902"/>
      <c r="F350" s="901"/>
      <c r="G350" s="902"/>
      <c r="H350" s="901"/>
      <c r="I350" s="902"/>
      <c r="J350" s="891"/>
      <c r="K350" s="891"/>
      <c r="L350" s="891"/>
      <c r="M350" s="891"/>
      <c r="N350" s="903"/>
      <c r="O350" s="690"/>
      <c r="P350" s="690"/>
      <c r="Q350" s="690"/>
      <c r="R350" s="690"/>
      <c r="S350" s="690"/>
      <c r="T350" s="690"/>
      <c r="U350" s="690"/>
      <c r="V350" s="690"/>
      <c r="W350" s="690"/>
      <c r="X350" s="690"/>
      <c r="Y350" s="690"/>
      <c r="Z350" s="690"/>
    </row>
    <row r="351" spans="1:26" ht="12" customHeight="1">
      <c r="A351" s="899"/>
      <c r="B351" s="900"/>
      <c r="C351" s="899"/>
      <c r="D351" s="901"/>
      <c r="E351" s="902"/>
      <c r="F351" s="901"/>
      <c r="G351" s="902"/>
      <c r="H351" s="901"/>
      <c r="I351" s="902"/>
      <c r="J351" s="891"/>
      <c r="K351" s="891"/>
      <c r="L351" s="891"/>
      <c r="M351" s="891"/>
      <c r="N351" s="903"/>
      <c r="O351" s="690"/>
      <c r="P351" s="690"/>
      <c r="Q351" s="690"/>
      <c r="R351" s="690"/>
      <c r="S351" s="690"/>
      <c r="T351" s="690"/>
      <c r="U351" s="690"/>
      <c r="V351" s="690"/>
      <c r="W351" s="690"/>
      <c r="X351" s="690"/>
      <c r="Y351" s="690"/>
      <c r="Z351" s="690"/>
    </row>
    <row r="352" spans="1:26" ht="12" customHeight="1">
      <c r="A352" s="899"/>
      <c r="B352" s="900"/>
      <c r="C352" s="899"/>
      <c r="D352" s="901"/>
      <c r="E352" s="902"/>
      <c r="F352" s="901"/>
      <c r="G352" s="902"/>
      <c r="H352" s="901"/>
      <c r="I352" s="902"/>
      <c r="J352" s="891"/>
      <c r="K352" s="891"/>
      <c r="L352" s="891"/>
      <c r="M352" s="891"/>
      <c r="N352" s="903"/>
      <c r="O352" s="690"/>
      <c r="P352" s="690"/>
      <c r="Q352" s="690"/>
      <c r="R352" s="690"/>
      <c r="S352" s="690"/>
      <c r="T352" s="690"/>
      <c r="U352" s="690"/>
      <c r="V352" s="690"/>
      <c r="W352" s="690"/>
      <c r="X352" s="690"/>
      <c r="Y352" s="690"/>
      <c r="Z352" s="690"/>
    </row>
    <row r="353" spans="1:26" ht="12" customHeight="1">
      <c r="A353" s="899"/>
      <c r="B353" s="900"/>
      <c r="C353" s="899"/>
      <c r="D353" s="901"/>
      <c r="E353" s="902"/>
      <c r="F353" s="901"/>
      <c r="G353" s="902"/>
      <c r="H353" s="901"/>
      <c r="I353" s="902"/>
      <c r="J353" s="891"/>
      <c r="K353" s="891"/>
      <c r="L353" s="891"/>
      <c r="M353" s="891"/>
      <c r="N353" s="903"/>
      <c r="O353" s="690"/>
      <c r="P353" s="690"/>
      <c r="Q353" s="690"/>
      <c r="R353" s="690"/>
      <c r="S353" s="690"/>
      <c r="T353" s="690"/>
      <c r="U353" s="690"/>
      <c r="V353" s="690"/>
      <c r="W353" s="690"/>
      <c r="X353" s="690"/>
      <c r="Y353" s="690"/>
      <c r="Z353" s="690"/>
    </row>
    <row r="354" spans="1:26" ht="12" customHeight="1">
      <c r="A354" s="899"/>
      <c r="B354" s="900"/>
      <c r="C354" s="899"/>
      <c r="D354" s="901"/>
      <c r="E354" s="902"/>
      <c r="F354" s="901"/>
      <c r="G354" s="902"/>
      <c r="H354" s="901"/>
      <c r="I354" s="902"/>
      <c r="J354" s="891"/>
      <c r="K354" s="891"/>
      <c r="L354" s="891"/>
      <c r="M354" s="891"/>
      <c r="N354" s="903"/>
      <c r="O354" s="690"/>
      <c r="P354" s="690"/>
      <c r="Q354" s="690"/>
      <c r="R354" s="690"/>
      <c r="S354" s="690"/>
      <c r="T354" s="690"/>
      <c r="U354" s="690"/>
      <c r="V354" s="690"/>
      <c r="W354" s="690"/>
      <c r="X354" s="690"/>
      <c r="Y354" s="690"/>
      <c r="Z354" s="690"/>
    </row>
    <row r="355" spans="1:26" ht="12" customHeight="1">
      <c r="A355" s="899"/>
      <c r="B355" s="900"/>
      <c r="C355" s="899"/>
      <c r="D355" s="901"/>
      <c r="E355" s="902"/>
      <c r="F355" s="901"/>
      <c r="G355" s="902"/>
      <c r="H355" s="901"/>
      <c r="I355" s="902"/>
      <c r="J355" s="891"/>
      <c r="K355" s="891"/>
      <c r="L355" s="891"/>
      <c r="M355" s="891"/>
      <c r="N355" s="903"/>
      <c r="O355" s="690"/>
      <c r="P355" s="690"/>
      <c r="Q355" s="690"/>
      <c r="R355" s="690"/>
      <c r="S355" s="690"/>
      <c r="T355" s="690"/>
      <c r="U355" s="690"/>
      <c r="V355" s="690"/>
      <c r="W355" s="690"/>
      <c r="X355" s="690"/>
      <c r="Y355" s="690"/>
      <c r="Z355" s="690"/>
    </row>
    <row r="356" spans="1:26" ht="12" customHeight="1">
      <c r="A356" s="899"/>
      <c r="B356" s="900"/>
      <c r="C356" s="899"/>
      <c r="D356" s="901"/>
      <c r="E356" s="902"/>
      <c r="F356" s="901"/>
      <c r="G356" s="902"/>
      <c r="H356" s="901"/>
      <c r="I356" s="902"/>
      <c r="J356" s="891"/>
      <c r="K356" s="891"/>
      <c r="L356" s="891"/>
      <c r="M356" s="891"/>
      <c r="N356" s="903"/>
      <c r="O356" s="690"/>
      <c r="P356" s="690"/>
      <c r="Q356" s="690"/>
      <c r="R356" s="690"/>
      <c r="S356" s="690"/>
      <c r="T356" s="690"/>
      <c r="U356" s="690"/>
      <c r="V356" s="690"/>
      <c r="W356" s="690"/>
      <c r="X356" s="690"/>
      <c r="Y356" s="690"/>
      <c r="Z356" s="690"/>
    </row>
    <row r="357" spans="1:26" ht="12" customHeight="1">
      <c r="A357" s="899"/>
      <c r="B357" s="900"/>
      <c r="C357" s="899"/>
      <c r="D357" s="901"/>
      <c r="E357" s="902"/>
      <c r="F357" s="901"/>
      <c r="G357" s="902"/>
      <c r="H357" s="901"/>
      <c r="I357" s="902"/>
      <c r="J357" s="891"/>
      <c r="K357" s="891"/>
      <c r="L357" s="891"/>
      <c r="M357" s="891"/>
      <c r="N357" s="903"/>
      <c r="O357" s="690"/>
      <c r="P357" s="690"/>
      <c r="Q357" s="690"/>
      <c r="R357" s="690"/>
      <c r="S357" s="690"/>
      <c r="T357" s="690"/>
      <c r="U357" s="690"/>
      <c r="V357" s="690"/>
      <c r="W357" s="690"/>
      <c r="X357" s="690"/>
      <c r="Y357" s="690"/>
      <c r="Z357" s="690"/>
    </row>
    <row r="358" spans="1:26" ht="12" customHeight="1">
      <c r="A358" s="899"/>
      <c r="B358" s="900"/>
      <c r="C358" s="899"/>
      <c r="D358" s="901"/>
      <c r="E358" s="902"/>
      <c r="F358" s="901"/>
      <c r="G358" s="902"/>
      <c r="H358" s="901"/>
      <c r="I358" s="902"/>
      <c r="J358" s="891"/>
      <c r="K358" s="891"/>
      <c r="L358" s="891"/>
      <c r="M358" s="891"/>
      <c r="N358" s="903"/>
      <c r="O358" s="690"/>
      <c r="P358" s="690"/>
      <c r="Q358" s="690"/>
      <c r="R358" s="690"/>
      <c r="S358" s="690"/>
      <c r="T358" s="690"/>
      <c r="U358" s="690"/>
      <c r="V358" s="690"/>
      <c r="W358" s="690"/>
      <c r="X358" s="690"/>
      <c r="Y358" s="690"/>
      <c r="Z358" s="690"/>
    </row>
    <row r="359" spans="1:26" ht="12" customHeight="1">
      <c r="A359" s="899"/>
      <c r="B359" s="900"/>
      <c r="C359" s="899"/>
      <c r="D359" s="901"/>
      <c r="E359" s="902"/>
      <c r="F359" s="901"/>
      <c r="G359" s="902"/>
      <c r="H359" s="901"/>
      <c r="I359" s="902"/>
      <c r="J359" s="891"/>
      <c r="K359" s="891"/>
      <c r="L359" s="891"/>
      <c r="M359" s="891"/>
      <c r="N359" s="903"/>
      <c r="O359" s="690"/>
      <c r="P359" s="690"/>
      <c r="Q359" s="690"/>
      <c r="R359" s="690"/>
      <c r="S359" s="690"/>
      <c r="T359" s="690"/>
      <c r="U359" s="690"/>
      <c r="V359" s="690"/>
      <c r="W359" s="690"/>
      <c r="X359" s="690"/>
      <c r="Y359" s="690"/>
      <c r="Z359" s="690"/>
    </row>
    <row r="360" spans="1:26" ht="12" customHeight="1">
      <c r="A360" s="899"/>
      <c r="B360" s="900"/>
      <c r="C360" s="899"/>
      <c r="D360" s="901"/>
      <c r="E360" s="902"/>
      <c r="F360" s="901"/>
      <c r="G360" s="902"/>
      <c r="H360" s="901"/>
      <c r="I360" s="902"/>
      <c r="J360" s="891"/>
      <c r="K360" s="891"/>
      <c r="L360" s="891"/>
      <c r="M360" s="891"/>
      <c r="N360" s="903"/>
      <c r="O360" s="690"/>
      <c r="P360" s="690"/>
      <c r="Q360" s="690"/>
      <c r="R360" s="690"/>
      <c r="S360" s="690"/>
      <c r="T360" s="690"/>
      <c r="U360" s="690"/>
      <c r="V360" s="690"/>
      <c r="W360" s="690"/>
      <c r="X360" s="690"/>
      <c r="Y360" s="690"/>
      <c r="Z360" s="690"/>
    </row>
    <row r="361" spans="1:26" ht="12" customHeight="1">
      <c r="A361" s="899"/>
      <c r="B361" s="900"/>
      <c r="C361" s="899"/>
      <c r="D361" s="901"/>
      <c r="E361" s="902"/>
      <c r="F361" s="901"/>
      <c r="G361" s="902"/>
      <c r="H361" s="901"/>
      <c r="I361" s="902"/>
      <c r="J361" s="891"/>
      <c r="K361" s="891"/>
      <c r="L361" s="891"/>
      <c r="M361" s="891"/>
      <c r="N361" s="903"/>
      <c r="O361" s="690"/>
      <c r="P361" s="690"/>
      <c r="Q361" s="690"/>
      <c r="R361" s="690"/>
      <c r="S361" s="690"/>
      <c r="T361" s="690"/>
      <c r="U361" s="690"/>
      <c r="V361" s="690"/>
      <c r="W361" s="690"/>
      <c r="X361" s="690"/>
      <c r="Y361" s="690"/>
      <c r="Z361" s="690"/>
    </row>
    <row r="362" spans="1:26" ht="12" customHeight="1">
      <c r="A362" s="899"/>
      <c r="B362" s="900"/>
      <c r="C362" s="899"/>
      <c r="D362" s="901"/>
      <c r="E362" s="902"/>
      <c r="F362" s="901"/>
      <c r="G362" s="902"/>
      <c r="H362" s="901"/>
      <c r="I362" s="902"/>
      <c r="J362" s="891"/>
      <c r="K362" s="891"/>
      <c r="L362" s="891"/>
      <c r="M362" s="891"/>
      <c r="N362" s="903"/>
      <c r="O362" s="690"/>
      <c r="P362" s="690"/>
      <c r="Q362" s="690"/>
      <c r="R362" s="690"/>
      <c r="S362" s="690"/>
      <c r="T362" s="690"/>
      <c r="U362" s="690"/>
      <c r="V362" s="690"/>
      <c r="W362" s="690"/>
      <c r="X362" s="690"/>
      <c r="Y362" s="690"/>
      <c r="Z362" s="690"/>
    </row>
    <row r="363" spans="1:26" ht="12" customHeight="1">
      <c r="A363" s="899"/>
      <c r="B363" s="900"/>
      <c r="C363" s="899"/>
      <c r="D363" s="901"/>
      <c r="E363" s="902"/>
      <c r="F363" s="901"/>
      <c r="G363" s="902"/>
      <c r="H363" s="901"/>
      <c r="I363" s="902"/>
      <c r="J363" s="891"/>
      <c r="K363" s="891"/>
      <c r="L363" s="891"/>
      <c r="M363" s="891"/>
      <c r="N363" s="903"/>
      <c r="O363" s="690"/>
      <c r="P363" s="690"/>
      <c r="Q363" s="690"/>
      <c r="R363" s="690"/>
      <c r="S363" s="690"/>
      <c r="T363" s="690"/>
      <c r="U363" s="690"/>
      <c r="V363" s="690"/>
      <c r="W363" s="690"/>
      <c r="X363" s="690"/>
      <c r="Y363" s="690"/>
      <c r="Z363" s="690"/>
    </row>
    <row r="364" spans="1:26" ht="12" customHeight="1">
      <c r="A364" s="899"/>
      <c r="B364" s="900"/>
      <c r="C364" s="899"/>
      <c r="D364" s="901"/>
      <c r="E364" s="902"/>
      <c r="F364" s="901"/>
      <c r="G364" s="902"/>
      <c r="H364" s="901"/>
      <c r="I364" s="902"/>
      <c r="J364" s="891"/>
      <c r="K364" s="891"/>
      <c r="L364" s="891"/>
      <c r="M364" s="891"/>
      <c r="N364" s="903"/>
      <c r="O364" s="690"/>
      <c r="P364" s="690"/>
      <c r="Q364" s="690"/>
      <c r="R364" s="690"/>
      <c r="S364" s="690"/>
      <c r="T364" s="690"/>
      <c r="U364" s="690"/>
      <c r="V364" s="690"/>
      <c r="W364" s="690"/>
      <c r="X364" s="690"/>
      <c r="Y364" s="690"/>
      <c r="Z364" s="690"/>
    </row>
    <row r="365" spans="1:26" ht="12" customHeight="1">
      <c r="A365" s="899"/>
      <c r="B365" s="900"/>
      <c r="C365" s="899"/>
      <c r="D365" s="901"/>
      <c r="E365" s="902"/>
      <c r="F365" s="901"/>
      <c r="G365" s="902"/>
      <c r="H365" s="901"/>
      <c r="I365" s="902"/>
      <c r="J365" s="891"/>
      <c r="K365" s="891"/>
      <c r="L365" s="891"/>
      <c r="M365" s="891"/>
      <c r="N365" s="903"/>
      <c r="O365" s="690"/>
      <c r="P365" s="690"/>
      <c r="Q365" s="690"/>
      <c r="R365" s="690"/>
      <c r="S365" s="690"/>
      <c r="T365" s="690"/>
      <c r="U365" s="690"/>
      <c r="V365" s="690"/>
      <c r="W365" s="690"/>
      <c r="X365" s="690"/>
      <c r="Y365" s="690"/>
      <c r="Z365" s="690"/>
    </row>
    <row r="366" spans="1:26" ht="12" customHeight="1">
      <c r="A366" s="899"/>
      <c r="B366" s="900"/>
      <c r="C366" s="899"/>
      <c r="D366" s="901"/>
      <c r="E366" s="902"/>
      <c r="F366" s="901"/>
      <c r="G366" s="902"/>
      <c r="H366" s="901"/>
      <c r="I366" s="902"/>
      <c r="J366" s="891"/>
      <c r="K366" s="891"/>
      <c r="L366" s="891"/>
      <c r="M366" s="891"/>
      <c r="N366" s="903"/>
      <c r="O366" s="690"/>
      <c r="P366" s="690"/>
      <c r="Q366" s="690"/>
      <c r="R366" s="690"/>
      <c r="S366" s="690"/>
      <c r="T366" s="690"/>
      <c r="U366" s="690"/>
      <c r="V366" s="690"/>
      <c r="W366" s="690"/>
      <c r="X366" s="690"/>
      <c r="Y366" s="690"/>
      <c r="Z366" s="690"/>
    </row>
    <row r="367" spans="1:26" ht="12" customHeight="1">
      <c r="A367" s="899"/>
      <c r="B367" s="900"/>
      <c r="C367" s="899"/>
      <c r="D367" s="901"/>
      <c r="E367" s="902"/>
      <c r="F367" s="901"/>
      <c r="G367" s="902"/>
      <c r="H367" s="901"/>
      <c r="I367" s="902"/>
      <c r="J367" s="891"/>
      <c r="K367" s="891"/>
      <c r="L367" s="891"/>
      <c r="M367" s="891"/>
      <c r="N367" s="903"/>
      <c r="O367" s="690"/>
      <c r="P367" s="690"/>
      <c r="Q367" s="690"/>
      <c r="R367" s="690"/>
      <c r="S367" s="690"/>
      <c r="T367" s="690"/>
      <c r="U367" s="690"/>
      <c r="V367" s="690"/>
      <c r="W367" s="690"/>
      <c r="X367" s="690"/>
      <c r="Y367" s="690"/>
      <c r="Z367" s="690"/>
    </row>
    <row r="368" spans="1:26" ht="12" customHeight="1">
      <c r="A368" s="899"/>
      <c r="B368" s="900"/>
      <c r="C368" s="899"/>
      <c r="D368" s="901"/>
      <c r="E368" s="902"/>
      <c r="F368" s="901"/>
      <c r="G368" s="902"/>
      <c r="H368" s="901"/>
      <c r="I368" s="902"/>
      <c r="J368" s="891"/>
      <c r="K368" s="891"/>
      <c r="L368" s="891"/>
      <c r="M368" s="891"/>
      <c r="N368" s="903"/>
      <c r="O368" s="690"/>
      <c r="P368" s="690"/>
      <c r="Q368" s="690"/>
      <c r="R368" s="690"/>
      <c r="S368" s="690"/>
      <c r="T368" s="690"/>
      <c r="U368" s="690"/>
      <c r="V368" s="690"/>
      <c r="W368" s="690"/>
      <c r="X368" s="690"/>
      <c r="Y368" s="690"/>
      <c r="Z368" s="690"/>
    </row>
    <row r="369" spans="1:26" ht="12" customHeight="1">
      <c r="A369" s="899"/>
      <c r="B369" s="900"/>
      <c r="C369" s="899"/>
      <c r="D369" s="901"/>
      <c r="E369" s="902"/>
      <c r="F369" s="901"/>
      <c r="G369" s="902"/>
      <c r="H369" s="901"/>
      <c r="I369" s="902"/>
      <c r="J369" s="891"/>
      <c r="K369" s="891"/>
      <c r="L369" s="891"/>
      <c r="M369" s="891"/>
      <c r="N369" s="903"/>
      <c r="O369" s="690"/>
      <c r="P369" s="690"/>
      <c r="Q369" s="690"/>
      <c r="R369" s="690"/>
      <c r="S369" s="690"/>
      <c r="T369" s="690"/>
      <c r="U369" s="690"/>
      <c r="V369" s="690"/>
      <c r="W369" s="690"/>
      <c r="X369" s="690"/>
      <c r="Y369" s="690"/>
      <c r="Z369" s="690"/>
    </row>
    <row r="370" spans="1:26" ht="12" customHeight="1">
      <c r="A370" s="899"/>
      <c r="B370" s="900"/>
      <c r="C370" s="899"/>
      <c r="D370" s="901"/>
      <c r="E370" s="902"/>
      <c r="F370" s="901"/>
      <c r="G370" s="902"/>
      <c r="H370" s="901"/>
      <c r="I370" s="902"/>
      <c r="J370" s="891"/>
      <c r="K370" s="891"/>
      <c r="L370" s="891"/>
      <c r="M370" s="891"/>
      <c r="N370" s="903"/>
      <c r="O370" s="690"/>
      <c r="P370" s="690"/>
      <c r="Q370" s="690"/>
      <c r="R370" s="690"/>
      <c r="S370" s="690"/>
      <c r="T370" s="690"/>
      <c r="U370" s="690"/>
      <c r="V370" s="690"/>
      <c r="W370" s="690"/>
      <c r="X370" s="690"/>
      <c r="Y370" s="690"/>
      <c r="Z370" s="690"/>
    </row>
    <row r="371" spans="1:26" ht="12" customHeight="1">
      <c r="A371" s="899"/>
      <c r="B371" s="900"/>
      <c r="C371" s="899"/>
      <c r="D371" s="901"/>
      <c r="E371" s="902"/>
      <c r="F371" s="901"/>
      <c r="G371" s="902"/>
      <c r="H371" s="901"/>
      <c r="I371" s="902"/>
      <c r="J371" s="891"/>
      <c r="K371" s="891"/>
      <c r="L371" s="891"/>
      <c r="M371" s="891"/>
      <c r="N371" s="903"/>
      <c r="O371" s="690"/>
      <c r="P371" s="690"/>
      <c r="Q371" s="690"/>
      <c r="R371" s="690"/>
      <c r="S371" s="690"/>
      <c r="T371" s="690"/>
      <c r="U371" s="690"/>
      <c r="V371" s="690"/>
      <c r="W371" s="690"/>
      <c r="X371" s="690"/>
      <c r="Y371" s="690"/>
      <c r="Z371" s="690"/>
    </row>
    <row r="372" spans="1:26" ht="12" customHeight="1">
      <c r="A372" s="899"/>
      <c r="B372" s="900"/>
      <c r="C372" s="899"/>
      <c r="D372" s="901"/>
      <c r="E372" s="902"/>
      <c r="F372" s="901"/>
      <c r="G372" s="902"/>
      <c r="H372" s="901"/>
      <c r="I372" s="902"/>
      <c r="J372" s="891"/>
      <c r="K372" s="891"/>
      <c r="L372" s="891"/>
      <c r="M372" s="891"/>
      <c r="N372" s="903"/>
      <c r="O372" s="690"/>
      <c r="P372" s="690"/>
      <c r="Q372" s="690"/>
      <c r="R372" s="690"/>
      <c r="S372" s="690"/>
      <c r="T372" s="690"/>
      <c r="U372" s="690"/>
      <c r="V372" s="690"/>
      <c r="W372" s="690"/>
      <c r="X372" s="690"/>
      <c r="Y372" s="690"/>
      <c r="Z372" s="690"/>
    </row>
    <row r="373" spans="1:26" ht="12" customHeight="1">
      <c r="A373" s="899"/>
      <c r="B373" s="900"/>
      <c r="C373" s="899"/>
      <c r="D373" s="901"/>
      <c r="E373" s="902"/>
      <c r="F373" s="901"/>
      <c r="G373" s="902"/>
      <c r="H373" s="901"/>
      <c r="I373" s="902"/>
      <c r="J373" s="891"/>
      <c r="K373" s="891"/>
      <c r="L373" s="891"/>
      <c r="M373" s="891"/>
      <c r="N373" s="903"/>
      <c r="O373" s="690"/>
      <c r="P373" s="690"/>
      <c r="Q373" s="690"/>
      <c r="R373" s="690"/>
      <c r="S373" s="690"/>
      <c r="T373" s="690"/>
      <c r="U373" s="690"/>
      <c r="V373" s="690"/>
      <c r="W373" s="690"/>
      <c r="X373" s="690"/>
      <c r="Y373" s="690"/>
      <c r="Z373" s="690"/>
    </row>
    <row r="374" spans="1:26" ht="12" customHeight="1">
      <c r="A374" s="899"/>
      <c r="B374" s="900"/>
      <c r="C374" s="899"/>
      <c r="D374" s="901"/>
      <c r="E374" s="902"/>
      <c r="F374" s="901"/>
      <c r="G374" s="902"/>
      <c r="H374" s="901"/>
      <c r="I374" s="902"/>
      <c r="J374" s="891"/>
      <c r="K374" s="891"/>
      <c r="L374" s="891"/>
      <c r="M374" s="891"/>
      <c r="N374" s="903"/>
      <c r="O374" s="690"/>
      <c r="P374" s="690"/>
      <c r="Q374" s="690"/>
      <c r="R374" s="690"/>
      <c r="S374" s="690"/>
      <c r="T374" s="690"/>
      <c r="U374" s="690"/>
      <c r="V374" s="690"/>
      <c r="W374" s="690"/>
      <c r="X374" s="690"/>
      <c r="Y374" s="690"/>
      <c r="Z374" s="690"/>
    </row>
    <row r="375" spans="1:26" ht="12" customHeight="1">
      <c r="A375" s="899"/>
      <c r="B375" s="900"/>
      <c r="C375" s="899"/>
      <c r="D375" s="901"/>
      <c r="E375" s="902"/>
      <c r="F375" s="901"/>
      <c r="G375" s="902"/>
      <c r="H375" s="901"/>
      <c r="I375" s="902"/>
      <c r="J375" s="891"/>
      <c r="K375" s="891"/>
      <c r="L375" s="891"/>
      <c r="M375" s="891"/>
      <c r="N375" s="903"/>
      <c r="O375" s="690"/>
      <c r="P375" s="690"/>
      <c r="Q375" s="690"/>
      <c r="R375" s="690"/>
      <c r="S375" s="690"/>
      <c r="T375" s="690"/>
      <c r="U375" s="690"/>
      <c r="V375" s="690"/>
      <c r="W375" s="690"/>
      <c r="X375" s="690"/>
      <c r="Y375" s="690"/>
      <c r="Z375" s="690"/>
    </row>
    <row r="376" spans="1:26" ht="12" customHeight="1">
      <c r="A376" s="899"/>
      <c r="B376" s="900"/>
      <c r="C376" s="899"/>
      <c r="D376" s="901"/>
      <c r="E376" s="902"/>
      <c r="F376" s="901"/>
      <c r="G376" s="902"/>
      <c r="H376" s="901"/>
      <c r="I376" s="902"/>
      <c r="J376" s="891"/>
      <c r="K376" s="891"/>
      <c r="L376" s="891"/>
      <c r="M376" s="891"/>
      <c r="N376" s="903"/>
      <c r="O376" s="690"/>
      <c r="P376" s="690"/>
      <c r="Q376" s="690"/>
      <c r="R376" s="690"/>
      <c r="S376" s="690"/>
      <c r="T376" s="690"/>
      <c r="U376" s="690"/>
      <c r="V376" s="690"/>
      <c r="W376" s="690"/>
      <c r="X376" s="690"/>
      <c r="Y376" s="690"/>
      <c r="Z376" s="690"/>
    </row>
    <row r="377" spans="1:26" ht="12" customHeight="1">
      <c r="A377" s="899"/>
      <c r="B377" s="900"/>
      <c r="C377" s="899"/>
      <c r="D377" s="901"/>
      <c r="E377" s="902"/>
      <c r="F377" s="901"/>
      <c r="G377" s="902"/>
      <c r="H377" s="901"/>
      <c r="I377" s="902"/>
      <c r="J377" s="891"/>
      <c r="K377" s="891"/>
      <c r="L377" s="891"/>
      <c r="M377" s="891"/>
      <c r="N377" s="903"/>
      <c r="O377" s="690"/>
      <c r="P377" s="690"/>
      <c r="Q377" s="690"/>
      <c r="R377" s="690"/>
      <c r="S377" s="690"/>
      <c r="T377" s="690"/>
      <c r="U377" s="690"/>
      <c r="V377" s="690"/>
      <c r="W377" s="690"/>
      <c r="X377" s="690"/>
      <c r="Y377" s="690"/>
      <c r="Z377" s="690"/>
    </row>
    <row r="378" spans="1:26" ht="12" customHeight="1">
      <c r="A378" s="899"/>
      <c r="B378" s="900"/>
      <c r="C378" s="899"/>
      <c r="D378" s="901"/>
      <c r="E378" s="902"/>
      <c r="F378" s="901"/>
      <c r="G378" s="902"/>
      <c r="H378" s="901"/>
      <c r="I378" s="902"/>
      <c r="J378" s="891"/>
      <c r="K378" s="891"/>
      <c r="L378" s="891"/>
      <c r="M378" s="891"/>
      <c r="N378" s="903"/>
      <c r="O378" s="690"/>
      <c r="P378" s="690"/>
      <c r="Q378" s="690"/>
      <c r="R378" s="690"/>
      <c r="S378" s="690"/>
      <c r="T378" s="690"/>
      <c r="U378" s="690"/>
      <c r="V378" s="690"/>
      <c r="W378" s="690"/>
      <c r="X378" s="690"/>
      <c r="Y378" s="690"/>
      <c r="Z378" s="690"/>
    </row>
    <row r="379" spans="1:26" ht="12" customHeight="1">
      <c r="A379" s="899"/>
      <c r="B379" s="900"/>
      <c r="C379" s="899"/>
      <c r="D379" s="901"/>
      <c r="E379" s="902"/>
      <c r="F379" s="901"/>
      <c r="G379" s="902"/>
      <c r="H379" s="901"/>
      <c r="I379" s="902"/>
      <c r="J379" s="891"/>
      <c r="K379" s="891"/>
      <c r="L379" s="891"/>
      <c r="M379" s="891"/>
      <c r="N379" s="903"/>
      <c r="O379" s="690"/>
      <c r="P379" s="690"/>
      <c r="Q379" s="690"/>
      <c r="R379" s="690"/>
      <c r="S379" s="690"/>
      <c r="T379" s="690"/>
      <c r="U379" s="690"/>
      <c r="V379" s="690"/>
      <c r="W379" s="690"/>
      <c r="X379" s="690"/>
      <c r="Y379" s="690"/>
      <c r="Z379" s="690"/>
    </row>
    <row r="380" spans="1:26" ht="12" customHeight="1">
      <c r="A380" s="899"/>
      <c r="B380" s="900"/>
      <c r="C380" s="899"/>
      <c r="D380" s="901"/>
      <c r="E380" s="902"/>
      <c r="F380" s="901"/>
      <c r="G380" s="902"/>
      <c r="H380" s="901"/>
      <c r="I380" s="902"/>
      <c r="J380" s="891"/>
      <c r="K380" s="891"/>
      <c r="L380" s="891"/>
      <c r="M380" s="891"/>
      <c r="N380" s="903"/>
      <c r="O380" s="690"/>
      <c r="P380" s="690"/>
      <c r="Q380" s="690"/>
      <c r="R380" s="690"/>
      <c r="S380" s="690"/>
      <c r="T380" s="690"/>
      <c r="U380" s="690"/>
      <c r="V380" s="690"/>
      <c r="W380" s="690"/>
      <c r="X380" s="690"/>
      <c r="Y380" s="690"/>
      <c r="Z380" s="690"/>
    </row>
    <row r="381" spans="1:26" ht="12" customHeight="1">
      <c r="A381" s="899"/>
      <c r="B381" s="900"/>
      <c r="C381" s="899"/>
      <c r="D381" s="901"/>
      <c r="E381" s="902"/>
      <c r="F381" s="901"/>
      <c r="G381" s="902"/>
      <c r="H381" s="901"/>
      <c r="I381" s="902"/>
      <c r="J381" s="891"/>
      <c r="K381" s="891"/>
      <c r="L381" s="891"/>
      <c r="M381" s="891"/>
      <c r="N381" s="903"/>
      <c r="O381" s="690"/>
      <c r="P381" s="690"/>
      <c r="Q381" s="690"/>
      <c r="R381" s="690"/>
      <c r="S381" s="690"/>
      <c r="T381" s="690"/>
      <c r="U381" s="690"/>
      <c r="V381" s="690"/>
      <c r="W381" s="690"/>
      <c r="X381" s="690"/>
      <c r="Y381" s="690"/>
      <c r="Z381" s="690"/>
    </row>
    <row r="382" spans="1:26" ht="12" customHeight="1">
      <c r="A382" s="899"/>
      <c r="B382" s="900"/>
      <c r="C382" s="899"/>
      <c r="D382" s="901"/>
      <c r="E382" s="902"/>
      <c r="F382" s="901"/>
      <c r="G382" s="902"/>
      <c r="H382" s="901"/>
      <c r="I382" s="902"/>
      <c r="J382" s="891"/>
      <c r="K382" s="891"/>
      <c r="L382" s="891"/>
      <c r="M382" s="891"/>
      <c r="N382" s="903"/>
      <c r="O382" s="690"/>
      <c r="P382" s="690"/>
      <c r="Q382" s="690"/>
      <c r="R382" s="690"/>
      <c r="S382" s="690"/>
      <c r="T382" s="690"/>
      <c r="U382" s="690"/>
      <c r="V382" s="690"/>
      <c r="W382" s="690"/>
      <c r="X382" s="690"/>
      <c r="Y382" s="690"/>
      <c r="Z382" s="690"/>
    </row>
    <row r="383" spans="1:26" ht="12" customHeight="1">
      <c r="A383" s="899"/>
      <c r="B383" s="900"/>
      <c r="C383" s="899"/>
      <c r="D383" s="901"/>
      <c r="E383" s="902"/>
      <c r="F383" s="901"/>
      <c r="G383" s="902"/>
      <c r="H383" s="901"/>
      <c r="I383" s="902"/>
      <c r="J383" s="891"/>
      <c r="K383" s="891"/>
      <c r="L383" s="891"/>
      <c r="M383" s="891"/>
      <c r="N383" s="903"/>
      <c r="O383" s="690"/>
      <c r="P383" s="690"/>
      <c r="Q383" s="690"/>
      <c r="R383" s="690"/>
      <c r="S383" s="690"/>
      <c r="T383" s="690"/>
      <c r="U383" s="690"/>
      <c r="V383" s="690"/>
      <c r="W383" s="690"/>
      <c r="X383" s="690"/>
      <c r="Y383" s="690"/>
      <c r="Z383" s="690"/>
    </row>
    <row r="384" spans="1:26" ht="12" customHeight="1">
      <c r="A384" s="899"/>
      <c r="B384" s="900"/>
      <c r="C384" s="899"/>
      <c r="D384" s="901"/>
      <c r="E384" s="902"/>
      <c r="F384" s="901"/>
      <c r="G384" s="902"/>
      <c r="H384" s="901"/>
      <c r="I384" s="902"/>
      <c r="J384" s="891"/>
      <c r="K384" s="891"/>
      <c r="L384" s="891"/>
      <c r="M384" s="891"/>
      <c r="N384" s="903"/>
      <c r="O384" s="690"/>
      <c r="P384" s="690"/>
      <c r="Q384" s="690"/>
      <c r="R384" s="690"/>
      <c r="S384" s="690"/>
      <c r="T384" s="690"/>
      <c r="U384" s="690"/>
      <c r="V384" s="690"/>
      <c r="W384" s="690"/>
      <c r="X384" s="690"/>
      <c r="Y384" s="690"/>
      <c r="Z384" s="690"/>
    </row>
    <row r="385" spans="1:26" ht="12" customHeight="1">
      <c r="A385" s="899"/>
      <c r="B385" s="900"/>
      <c r="C385" s="899"/>
      <c r="D385" s="901"/>
      <c r="E385" s="902"/>
      <c r="F385" s="901"/>
      <c r="G385" s="902"/>
      <c r="H385" s="901"/>
      <c r="I385" s="902"/>
      <c r="J385" s="891"/>
      <c r="K385" s="891"/>
      <c r="L385" s="891"/>
      <c r="M385" s="891"/>
      <c r="N385" s="903"/>
      <c r="O385" s="690"/>
      <c r="P385" s="690"/>
      <c r="Q385" s="690"/>
      <c r="R385" s="690"/>
      <c r="S385" s="690"/>
      <c r="T385" s="690"/>
      <c r="U385" s="690"/>
      <c r="V385" s="690"/>
      <c r="W385" s="690"/>
      <c r="X385" s="690"/>
      <c r="Y385" s="690"/>
      <c r="Z385" s="690"/>
    </row>
    <row r="386" spans="1:26" ht="12" customHeight="1">
      <c r="A386" s="899"/>
      <c r="B386" s="900"/>
      <c r="C386" s="899"/>
      <c r="D386" s="901"/>
      <c r="E386" s="902"/>
      <c r="F386" s="901"/>
      <c r="G386" s="902"/>
      <c r="H386" s="901"/>
      <c r="I386" s="902"/>
      <c r="J386" s="891"/>
      <c r="K386" s="891"/>
      <c r="L386" s="891"/>
      <c r="M386" s="891"/>
      <c r="N386" s="903"/>
      <c r="O386" s="690"/>
      <c r="P386" s="690"/>
      <c r="Q386" s="690"/>
      <c r="R386" s="690"/>
      <c r="S386" s="690"/>
      <c r="T386" s="690"/>
      <c r="U386" s="690"/>
      <c r="V386" s="690"/>
      <c r="W386" s="690"/>
      <c r="X386" s="690"/>
      <c r="Y386" s="690"/>
      <c r="Z386" s="690"/>
    </row>
    <row r="387" spans="1:26" ht="12" customHeight="1">
      <c r="A387" s="899"/>
      <c r="B387" s="900"/>
      <c r="C387" s="899"/>
      <c r="D387" s="901"/>
      <c r="E387" s="902"/>
      <c r="F387" s="901"/>
      <c r="G387" s="902"/>
      <c r="H387" s="901"/>
      <c r="I387" s="902"/>
      <c r="J387" s="891"/>
      <c r="K387" s="891"/>
      <c r="L387" s="891"/>
      <c r="M387" s="891"/>
      <c r="N387" s="903"/>
      <c r="O387" s="690"/>
      <c r="P387" s="690"/>
      <c r="Q387" s="690"/>
      <c r="R387" s="690"/>
      <c r="S387" s="690"/>
      <c r="T387" s="690"/>
      <c r="U387" s="690"/>
      <c r="V387" s="690"/>
      <c r="W387" s="690"/>
      <c r="X387" s="690"/>
      <c r="Y387" s="690"/>
      <c r="Z387" s="690"/>
    </row>
    <row r="388" spans="1:26" ht="12" customHeight="1">
      <c r="A388" s="899"/>
      <c r="B388" s="900"/>
      <c r="C388" s="899"/>
      <c r="D388" s="901"/>
      <c r="E388" s="902"/>
      <c r="F388" s="901"/>
      <c r="G388" s="902"/>
      <c r="H388" s="901"/>
      <c r="I388" s="902"/>
      <c r="J388" s="891"/>
      <c r="K388" s="891"/>
      <c r="L388" s="891"/>
      <c r="M388" s="891"/>
      <c r="N388" s="903"/>
      <c r="O388" s="690"/>
      <c r="P388" s="690"/>
      <c r="Q388" s="690"/>
      <c r="R388" s="690"/>
      <c r="S388" s="690"/>
      <c r="T388" s="690"/>
      <c r="U388" s="690"/>
      <c r="V388" s="690"/>
      <c r="W388" s="690"/>
      <c r="X388" s="690"/>
      <c r="Y388" s="690"/>
      <c r="Z388" s="690"/>
    </row>
    <row r="389" spans="1:26" ht="12" customHeight="1">
      <c r="A389" s="899"/>
      <c r="B389" s="900"/>
      <c r="C389" s="899"/>
      <c r="D389" s="901"/>
      <c r="E389" s="902"/>
      <c r="F389" s="901"/>
      <c r="G389" s="902"/>
      <c r="H389" s="901"/>
      <c r="I389" s="902"/>
      <c r="J389" s="891"/>
      <c r="K389" s="891"/>
      <c r="L389" s="891"/>
      <c r="M389" s="891"/>
      <c r="N389" s="903"/>
      <c r="O389" s="690"/>
      <c r="P389" s="690"/>
      <c r="Q389" s="690"/>
      <c r="R389" s="690"/>
      <c r="S389" s="690"/>
      <c r="T389" s="690"/>
      <c r="U389" s="690"/>
      <c r="V389" s="690"/>
      <c r="W389" s="690"/>
      <c r="X389" s="690"/>
      <c r="Y389" s="690"/>
      <c r="Z389" s="690"/>
    </row>
    <row r="390" spans="1:26" ht="12" customHeight="1">
      <c r="A390" s="899"/>
      <c r="B390" s="900"/>
      <c r="C390" s="899"/>
      <c r="D390" s="901"/>
      <c r="E390" s="902"/>
      <c r="F390" s="901"/>
      <c r="G390" s="902"/>
      <c r="H390" s="901"/>
      <c r="I390" s="902"/>
      <c r="J390" s="891"/>
      <c r="K390" s="891"/>
      <c r="L390" s="891"/>
      <c r="M390" s="891"/>
      <c r="N390" s="903"/>
      <c r="O390" s="690"/>
      <c r="P390" s="690"/>
      <c r="Q390" s="690"/>
      <c r="R390" s="690"/>
      <c r="S390" s="690"/>
      <c r="T390" s="690"/>
      <c r="U390" s="690"/>
      <c r="V390" s="690"/>
      <c r="W390" s="690"/>
      <c r="X390" s="690"/>
      <c r="Y390" s="690"/>
      <c r="Z390" s="690"/>
    </row>
    <row r="391" spans="1:26" ht="12" customHeight="1">
      <c r="A391" s="899"/>
      <c r="B391" s="900"/>
      <c r="C391" s="899"/>
      <c r="D391" s="901"/>
      <c r="E391" s="902"/>
      <c r="F391" s="901"/>
      <c r="G391" s="902"/>
      <c r="H391" s="901"/>
      <c r="I391" s="902"/>
      <c r="J391" s="891"/>
      <c r="K391" s="891"/>
      <c r="L391" s="891"/>
      <c r="M391" s="891"/>
      <c r="N391" s="903"/>
      <c r="O391" s="690"/>
      <c r="P391" s="690"/>
      <c r="Q391" s="690"/>
      <c r="R391" s="690"/>
      <c r="S391" s="690"/>
      <c r="T391" s="690"/>
      <c r="U391" s="690"/>
      <c r="V391" s="690"/>
      <c r="W391" s="690"/>
      <c r="X391" s="690"/>
      <c r="Y391" s="690"/>
      <c r="Z391" s="690"/>
    </row>
    <row r="392" spans="1:26" ht="12" customHeight="1">
      <c r="A392" s="899"/>
      <c r="B392" s="900"/>
      <c r="C392" s="899"/>
      <c r="D392" s="901"/>
      <c r="E392" s="902"/>
      <c r="F392" s="901"/>
      <c r="G392" s="902"/>
      <c r="H392" s="901"/>
      <c r="I392" s="902"/>
      <c r="J392" s="891"/>
      <c r="K392" s="891"/>
      <c r="L392" s="891"/>
      <c r="M392" s="891"/>
      <c r="N392" s="903"/>
      <c r="O392" s="690"/>
      <c r="P392" s="690"/>
      <c r="Q392" s="690"/>
      <c r="R392" s="690"/>
      <c r="S392" s="690"/>
      <c r="T392" s="690"/>
      <c r="U392" s="690"/>
      <c r="V392" s="690"/>
      <c r="W392" s="690"/>
      <c r="X392" s="690"/>
      <c r="Y392" s="690"/>
      <c r="Z392" s="690"/>
    </row>
    <row r="393" spans="1:26" ht="12" customHeight="1">
      <c r="A393" s="899"/>
      <c r="B393" s="900"/>
      <c r="C393" s="899"/>
      <c r="D393" s="901"/>
      <c r="E393" s="902"/>
      <c r="F393" s="901"/>
      <c r="G393" s="902"/>
      <c r="H393" s="901"/>
      <c r="I393" s="902"/>
      <c r="J393" s="891"/>
      <c r="K393" s="891"/>
      <c r="L393" s="891"/>
      <c r="M393" s="891"/>
      <c r="N393" s="903"/>
      <c r="O393" s="690"/>
      <c r="P393" s="690"/>
      <c r="Q393" s="690"/>
      <c r="R393" s="690"/>
      <c r="S393" s="690"/>
      <c r="T393" s="690"/>
      <c r="U393" s="690"/>
      <c r="V393" s="690"/>
      <c r="W393" s="690"/>
      <c r="X393" s="690"/>
      <c r="Y393" s="690"/>
      <c r="Z393" s="690"/>
    </row>
    <row r="394" spans="1:26" ht="12" customHeight="1">
      <c r="A394" s="899"/>
      <c r="B394" s="900"/>
      <c r="C394" s="899"/>
      <c r="D394" s="901"/>
      <c r="E394" s="902"/>
      <c r="F394" s="901"/>
      <c r="G394" s="902"/>
      <c r="H394" s="901"/>
      <c r="I394" s="902"/>
      <c r="J394" s="891"/>
      <c r="K394" s="891"/>
      <c r="L394" s="891"/>
      <c r="M394" s="891"/>
      <c r="N394" s="903"/>
      <c r="O394" s="690"/>
      <c r="P394" s="690"/>
      <c r="Q394" s="690"/>
      <c r="R394" s="690"/>
      <c r="S394" s="690"/>
      <c r="T394" s="690"/>
      <c r="U394" s="690"/>
      <c r="V394" s="690"/>
      <c r="W394" s="690"/>
      <c r="X394" s="690"/>
      <c r="Y394" s="690"/>
      <c r="Z394" s="690"/>
    </row>
    <row r="395" spans="1:26" ht="12" customHeight="1">
      <c r="A395" s="899"/>
      <c r="B395" s="900"/>
      <c r="C395" s="899"/>
      <c r="D395" s="901"/>
      <c r="E395" s="902"/>
      <c r="F395" s="901"/>
      <c r="G395" s="902"/>
      <c r="H395" s="901"/>
      <c r="I395" s="902"/>
      <c r="J395" s="891"/>
      <c r="K395" s="891"/>
      <c r="L395" s="891"/>
      <c r="M395" s="891"/>
      <c r="N395" s="903"/>
      <c r="O395" s="690"/>
      <c r="P395" s="690"/>
      <c r="Q395" s="690"/>
      <c r="R395" s="690"/>
      <c r="S395" s="690"/>
      <c r="T395" s="690"/>
      <c r="U395" s="690"/>
      <c r="V395" s="690"/>
      <c r="W395" s="690"/>
      <c r="X395" s="690"/>
      <c r="Y395" s="690"/>
      <c r="Z395" s="690"/>
    </row>
    <row r="396" spans="1:26" ht="12" customHeight="1">
      <c r="A396" s="899"/>
      <c r="B396" s="900"/>
      <c r="C396" s="899"/>
      <c r="D396" s="901"/>
      <c r="E396" s="902"/>
      <c r="F396" s="901"/>
      <c r="G396" s="902"/>
      <c r="H396" s="901"/>
      <c r="I396" s="902"/>
      <c r="J396" s="891"/>
      <c r="K396" s="891"/>
      <c r="L396" s="891"/>
      <c r="M396" s="891"/>
      <c r="N396" s="903"/>
      <c r="O396" s="690"/>
      <c r="P396" s="690"/>
      <c r="Q396" s="690"/>
      <c r="R396" s="690"/>
      <c r="S396" s="690"/>
      <c r="T396" s="690"/>
      <c r="U396" s="690"/>
      <c r="V396" s="690"/>
      <c r="W396" s="690"/>
      <c r="X396" s="690"/>
      <c r="Y396" s="690"/>
      <c r="Z396" s="690"/>
    </row>
    <row r="397" spans="1:26" ht="12" customHeight="1">
      <c r="A397" s="899"/>
      <c r="B397" s="900"/>
      <c r="C397" s="899"/>
      <c r="D397" s="901"/>
      <c r="E397" s="902"/>
      <c r="F397" s="901"/>
      <c r="G397" s="902"/>
      <c r="H397" s="901"/>
      <c r="I397" s="902"/>
      <c r="J397" s="891"/>
      <c r="K397" s="891"/>
      <c r="L397" s="891"/>
      <c r="M397" s="891"/>
      <c r="N397" s="903"/>
      <c r="O397" s="690"/>
      <c r="P397" s="690"/>
      <c r="Q397" s="690"/>
      <c r="R397" s="690"/>
      <c r="S397" s="690"/>
      <c r="T397" s="690"/>
      <c r="U397" s="690"/>
      <c r="V397" s="690"/>
      <c r="W397" s="690"/>
      <c r="X397" s="690"/>
      <c r="Y397" s="690"/>
      <c r="Z397" s="690"/>
    </row>
    <row r="398" spans="1:26" ht="12" customHeight="1">
      <c r="A398" s="899"/>
      <c r="B398" s="900"/>
      <c r="C398" s="899"/>
      <c r="D398" s="901"/>
      <c r="E398" s="902"/>
      <c r="F398" s="901"/>
      <c r="G398" s="902"/>
      <c r="H398" s="901"/>
      <c r="I398" s="902"/>
      <c r="J398" s="891"/>
      <c r="K398" s="891"/>
      <c r="L398" s="891"/>
      <c r="M398" s="891"/>
      <c r="N398" s="903"/>
      <c r="O398" s="690"/>
      <c r="P398" s="690"/>
      <c r="Q398" s="690"/>
      <c r="R398" s="690"/>
      <c r="S398" s="690"/>
      <c r="T398" s="690"/>
      <c r="U398" s="690"/>
      <c r="V398" s="690"/>
      <c r="W398" s="690"/>
      <c r="X398" s="690"/>
      <c r="Y398" s="690"/>
      <c r="Z398" s="690"/>
    </row>
    <row r="399" spans="1:26" ht="12" customHeight="1">
      <c r="A399" s="899"/>
      <c r="B399" s="900"/>
      <c r="C399" s="899"/>
      <c r="D399" s="901"/>
      <c r="E399" s="902"/>
      <c r="F399" s="901"/>
      <c r="G399" s="902"/>
      <c r="H399" s="901"/>
      <c r="I399" s="902"/>
      <c r="J399" s="891"/>
      <c r="K399" s="891"/>
      <c r="L399" s="891"/>
      <c r="M399" s="891"/>
      <c r="N399" s="903"/>
      <c r="O399" s="690"/>
      <c r="P399" s="690"/>
      <c r="Q399" s="690"/>
      <c r="R399" s="690"/>
      <c r="S399" s="690"/>
      <c r="T399" s="690"/>
      <c r="U399" s="690"/>
      <c r="V399" s="690"/>
      <c r="W399" s="690"/>
      <c r="X399" s="690"/>
      <c r="Y399" s="690"/>
      <c r="Z399" s="690"/>
    </row>
    <row r="400" spans="1:26" ht="12" customHeight="1">
      <c r="A400" s="899"/>
      <c r="B400" s="900"/>
      <c r="C400" s="899"/>
      <c r="D400" s="901"/>
      <c r="E400" s="902"/>
      <c r="F400" s="901"/>
      <c r="G400" s="902"/>
      <c r="H400" s="901"/>
      <c r="I400" s="902"/>
      <c r="J400" s="891"/>
      <c r="K400" s="891"/>
      <c r="L400" s="891"/>
      <c r="M400" s="891"/>
      <c r="N400" s="903"/>
      <c r="O400" s="690"/>
      <c r="P400" s="690"/>
      <c r="Q400" s="690"/>
      <c r="R400" s="690"/>
      <c r="S400" s="690"/>
      <c r="T400" s="690"/>
      <c r="U400" s="690"/>
      <c r="V400" s="690"/>
      <c r="W400" s="690"/>
      <c r="X400" s="690"/>
      <c r="Y400" s="690"/>
      <c r="Z400" s="690"/>
    </row>
    <row r="401" spans="1:26" ht="12" customHeight="1">
      <c r="A401" s="899"/>
      <c r="B401" s="900"/>
      <c r="C401" s="899"/>
      <c r="D401" s="901"/>
      <c r="E401" s="902"/>
      <c r="F401" s="901"/>
      <c r="G401" s="902"/>
      <c r="H401" s="901"/>
      <c r="I401" s="902"/>
      <c r="J401" s="891"/>
      <c r="K401" s="891"/>
      <c r="L401" s="891"/>
      <c r="M401" s="891"/>
      <c r="N401" s="903"/>
      <c r="O401" s="690"/>
      <c r="P401" s="690"/>
      <c r="Q401" s="690"/>
      <c r="R401" s="690"/>
      <c r="S401" s="690"/>
      <c r="T401" s="690"/>
      <c r="U401" s="690"/>
      <c r="V401" s="690"/>
      <c r="W401" s="690"/>
      <c r="X401" s="690"/>
      <c r="Y401" s="690"/>
      <c r="Z401" s="690"/>
    </row>
    <row r="402" spans="1:26" ht="12" customHeight="1">
      <c r="A402" s="899"/>
      <c r="B402" s="900"/>
      <c r="C402" s="899"/>
      <c r="D402" s="901"/>
      <c r="E402" s="902"/>
      <c r="F402" s="901"/>
      <c r="G402" s="902"/>
      <c r="H402" s="901"/>
      <c r="I402" s="902"/>
      <c r="J402" s="891"/>
      <c r="K402" s="891"/>
      <c r="L402" s="891"/>
      <c r="M402" s="891"/>
      <c r="N402" s="903"/>
      <c r="O402" s="690"/>
      <c r="P402" s="690"/>
      <c r="Q402" s="690"/>
      <c r="R402" s="690"/>
      <c r="S402" s="690"/>
      <c r="T402" s="690"/>
      <c r="U402" s="690"/>
      <c r="V402" s="690"/>
      <c r="W402" s="690"/>
      <c r="X402" s="690"/>
      <c r="Y402" s="690"/>
      <c r="Z402" s="690"/>
    </row>
    <row r="403" spans="1:26" ht="12" customHeight="1">
      <c r="A403" s="899"/>
      <c r="B403" s="900"/>
      <c r="C403" s="899"/>
      <c r="D403" s="901"/>
      <c r="E403" s="902"/>
      <c r="F403" s="901"/>
      <c r="G403" s="902"/>
      <c r="H403" s="901"/>
      <c r="I403" s="902"/>
      <c r="J403" s="891"/>
      <c r="K403" s="891"/>
      <c r="L403" s="891"/>
      <c r="M403" s="891"/>
      <c r="N403" s="903"/>
      <c r="O403" s="690"/>
      <c r="P403" s="690"/>
      <c r="Q403" s="690"/>
      <c r="R403" s="690"/>
      <c r="S403" s="690"/>
      <c r="T403" s="690"/>
      <c r="U403" s="690"/>
      <c r="V403" s="690"/>
      <c r="W403" s="690"/>
      <c r="X403" s="690"/>
      <c r="Y403" s="690"/>
      <c r="Z403" s="690"/>
    </row>
    <row r="404" spans="1:26" ht="12" customHeight="1">
      <c r="A404" s="899"/>
      <c r="B404" s="900"/>
      <c r="C404" s="899"/>
      <c r="D404" s="901"/>
      <c r="E404" s="902"/>
      <c r="F404" s="901"/>
      <c r="G404" s="902"/>
      <c r="H404" s="901"/>
      <c r="I404" s="902"/>
      <c r="J404" s="891"/>
      <c r="K404" s="891"/>
      <c r="L404" s="891"/>
      <c r="M404" s="891"/>
      <c r="N404" s="903"/>
      <c r="O404" s="690"/>
      <c r="P404" s="690"/>
      <c r="Q404" s="690"/>
      <c r="R404" s="690"/>
      <c r="S404" s="690"/>
      <c r="T404" s="690"/>
      <c r="U404" s="690"/>
      <c r="V404" s="690"/>
      <c r="W404" s="690"/>
      <c r="X404" s="690"/>
      <c r="Y404" s="690"/>
      <c r="Z404" s="690"/>
    </row>
    <row r="405" spans="1:26" ht="12" customHeight="1">
      <c r="A405" s="899"/>
      <c r="B405" s="900"/>
      <c r="C405" s="899"/>
      <c r="D405" s="901"/>
      <c r="E405" s="902"/>
      <c r="F405" s="901"/>
      <c r="G405" s="902"/>
      <c r="H405" s="901"/>
      <c r="I405" s="902"/>
      <c r="J405" s="891"/>
      <c r="K405" s="891"/>
      <c r="L405" s="891"/>
      <c r="M405" s="891"/>
      <c r="N405" s="903"/>
      <c r="O405" s="690"/>
      <c r="P405" s="690"/>
      <c r="Q405" s="690"/>
      <c r="R405" s="690"/>
      <c r="S405" s="690"/>
      <c r="T405" s="690"/>
      <c r="U405" s="690"/>
      <c r="V405" s="690"/>
      <c r="W405" s="690"/>
      <c r="X405" s="690"/>
      <c r="Y405" s="690"/>
      <c r="Z405" s="690"/>
    </row>
    <row r="406" spans="1:26" ht="12" customHeight="1">
      <c r="A406" s="899"/>
      <c r="B406" s="900"/>
      <c r="C406" s="899"/>
      <c r="D406" s="901"/>
      <c r="E406" s="902"/>
      <c r="F406" s="901"/>
      <c r="G406" s="902"/>
      <c r="H406" s="901"/>
      <c r="I406" s="902"/>
      <c r="J406" s="891"/>
      <c r="K406" s="891"/>
      <c r="L406" s="891"/>
      <c r="M406" s="891"/>
      <c r="N406" s="903"/>
      <c r="O406" s="690"/>
      <c r="P406" s="690"/>
      <c r="Q406" s="690"/>
      <c r="R406" s="690"/>
      <c r="S406" s="690"/>
      <c r="T406" s="690"/>
      <c r="U406" s="690"/>
      <c r="V406" s="690"/>
      <c r="W406" s="690"/>
      <c r="X406" s="690"/>
      <c r="Y406" s="690"/>
      <c r="Z406" s="690"/>
    </row>
    <row r="407" spans="1:26" ht="12" customHeight="1">
      <c r="A407" s="899"/>
      <c r="B407" s="900"/>
      <c r="C407" s="899"/>
      <c r="D407" s="901"/>
      <c r="E407" s="902"/>
      <c r="F407" s="901"/>
      <c r="G407" s="902"/>
      <c r="H407" s="901"/>
      <c r="I407" s="902"/>
      <c r="J407" s="891"/>
      <c r="K407" s="891"/>
      <c r="L407" s="891"/>
      <c r="M407" s="891"/>
      <c r="N407" s="903"/>
      <c r="O407" s="690"/>
      <c r="P407" s="690"/>
      <c r="Q407" s="690"/>
      <c r="R407" s="690"/>
      <c r="S407" s="690"/>
      <c r="T407" s="690"/>
      <c r="U407" s="690"/>
      <c r="V407" s="690"/>
      <c r="W407" s="690"/>
      <c r="X407" s="690"/>
      <c r="Y407" s="690"/>
      <c r="Z407" s="690"/>
    </row>
    <row r="408" spans="1:26" ht="12" customHeight="1">
      <c r="A408" s="899"/>
      <c r="B408" s="900"/>
      <c r="C408" s="899"/>
      <c r="D408" s="901"/>
      <c r="E408" s="902"/>
      <c r="F408" s="901"/>
      <c r="G408" s="902"/>
      <c r="H408" s="901"/>
      <c r="I408" s="902"/>
      <c r="J408" s="891"/>
      <c r="K408" s="891"/>
      <c r="L408" s="891"/>
      <c r="M408" s="891"/>
      <c r="N408" s="903"/>
      <c r="O408" s="690"/>
      <c r="P408" s="690"/>
      <c r="Q408" s="690"/>
      <c r="R408" s="690"/>
      <c r="S408" s="690"/>
      <c r="T408" s="690"/>
      <c r="U408" s="690"/>
      <c r="V408" s="690"/>
      <c r="W408" s="690"/>
      <c r="X408" s="690"/>
      <c r="Y408" s="690"/>
      <c r="Z408" s="690"/>
    </row>
    <row r="409" spans="1:26" ht="12" customHeight="1">
      <c r="A409" s="899"/>
      <c r="B409" s="900"/>
      <c r="C409" s="899"/>
      <c r="D409" s="901"/>
      <c r="E409" s="902"/>
      <c r="F409" s="901"/>
      <c r="G409" s="902"/>
      <c r="H409" s="901"/>
      <c r="I409" s="902"/>
      <c r="J409" s="891"/>
      <c r="K409" s="891"/>
      <c r="L409" s="891"/>
      <c r="M409" s="891"/>
      <c r="N409" s="903"/>
      <c r="O409" s="690"/>
      <c r="P409" s="690"/>
      <c r="Q409" s="690"/>
      <c r="R409" s="690"/>
      <c r="S409" s="690"/>
      <c r="T409" s="690"/>
      <c r="U409" s="690"/>
      <c r="V409" s="690"/>
      <c r="W409" s="690"/>
      <c r="X409" s="690"/>
      <c r="Y409" s="690"/>
      <c r="Z409" s="690"/>
    </row>
    <row r="410" spans="1:26" ht="12" customHeight="1">
      <c r="A410" s="899"/>
      <c r="B410" s="900"/>
      <c r="C410" s="899"/>
      <c r="D410" s="901"/>
      <c r="E410" s="902"/>
      <c r="F410" s="901"/>
      <c r="G410" s="902"/>
      <c r="H410" s="901"/>
      <c r="I410" s="902"/>
      <c r="J410" s="891"/>
      <c r="K410" s="891"/>
      <c r="L410" s="891"/>
      <c r="M410" s="891"/>
      <c r="N410" s="903"/>
      <c r="O410" s="690"/>
      <c r="P410" s="690"/>
      <c r="Q410" s="690"/>
      <c r="R410" s="690"/>
      <c r="S410" s="690"/>
      <c r="T410" s="690"/>
      <c r="U410" s="690"/>
      <c r="V410" s="690"/>
      <c r="W410" s="690"/>
      <c r="X410" s="690"/>
      <c r="Y410" s="690"/>
      <c r="Z410" s="690"/>
    </row>
    <row r="411" spans="1:26" ht="12" customHeight="1">
      <c r="A411" s="899"/>
      <c r="B411" s="900"/>
      <c r="C411" s="899"/>
      <c r="D411" s="901"/>
      <c r="E411" s="902"/>
      <c r="F411" s="901"/>
      <c r="G411" s="902"/>
      <c r="H411" s="901"/>
      <c r="I411" s="902"/>
      <c r="J411" s="891"/>
      <c r="K411" s="891"/>
      <c r="L411" s="891"/>
      <c r="M411" s="891"/>
      <c r="N411" s="903"/>
      <c r="O411" s="690"/>
      <c r="P411" s="690"/>
      <c r="Q411" s="690"/>
      <c r="R411" s="690"/>
      <c r="S411" s="690"/>
      <c r="T411" s="690"/>
      <c r="U411" s="690"/>
      <c r="V411" s="690"/>
      <c r="W411" s="690"/>
      <c r="X411" s="690"/>
      <c r="Y411" s="690"/>
      <c r="Z411" s="690"/>
    </row>
    <row r="412" spans="1:26" ht="12" customHeight="1">
      <c r="A412" s="899"/>
      <c r="B412" s="900"/>
      <c r="C412" s="899"/>
      <c r="D412" s="901"/>
      <c r="E412" s="902"/>
      <c r="F412" s="901"/>
      <c r="G412" s="902"/>
      <c r="H412" s="901"/>
      <c r="I412" s="902"/>
      <c r="J412" s="891"/>
      <c r="K412" s="891"/>
      <c r="L412" s="891"/>
      <c r="M412" s="891"/>
      <c r="N412" s="903"/>
      <c r="O412" s="690"/>
      <c r="P412" s="690"/>
      <c r="Q412" s="690"/>
      <c r="R412" s="690"/>
      <c r="S412" s="690"/>
      <c r="T412" s="690"/>
      <c r="U412" s="690"/>
      <c r="V412" s="690"/>
      <c r="W412" s="690"/>
      <c r="X412" s="690"/>
      <c r="Y412" s="690"/>
      <c r="Z412" s="690"/>
    </row>
    <row r="413" spans="1:26" ht="12" customHeight="1">
      <c r="A413" s="899"/>
      <c r="B413" s="900"/>
      <c r="C413" s="899"/>
      <c r="D413" s="901"/>
      <c r="E413" s="902"/>
      <c r="F413" s="901"/>
      <c r="G413" s="902"/>
      <c r="H413" s="901"/>
      <c r="I413" s="902"/>
      <c r="J413" s="891"/>
      <c r="K413" s="891"/>
      <c r="L413" s="891"/>
      <c r="M413" s="891"/>
      <c r="N413" s="903"/>
      <c r="O413" s="690"/>
      <c r="P413" s="690"/>
      <c r="Q413" s="690"/>
      <c r="R413" s="690"/>
      <c r="S413" s="690"/>
      <c r="T413" s="690"/>
      <c r="U413" s="690"/>
      <c r="V413" s="690"/>
      <c r="W413" s="690"/>
      <c r="X413" s="690"/>
      <c r="Y413" s="690"/>
      <c r="Z413" s="690"/>
    </row>
    <row r="414" spans="1:26" ht="12" customHeight="1">
      <c r="A414" s="899"/>
      <c r="B414" s="900"/>
      <c r="C414" s="899"/>
      <c r="D414" s="901"/>
      <c r="E414" s="902"/>
      <c r="F414" s="901"/>
      <c r="G414" s="902"/>
      <c r="H414" s="901"/>
      <c r="I414" s="902"/>
      <c r="J414" s="891"/>
      <c r="K414" s="891"/>
      <c r="L414" s="891"/>
      <c r="M414" s="891"/>
      <c r="N414" s="903"/>
      <c r="O414" s="690"/>
      <c r="P414" s="690"/>
      <c r="Q414" s="690"/>
      <c r="R414" s="690"/>
      <c r="S414" s="690"/>
      <c r="T414" s="690"/>
      <c r="U414" s="690"/>
      <c r="V414" s="690"/>
      <c r="W414" s="690"/>
      <c r="X414" s="690"/>
      <c r="Y414" s="690"/>
      <c r="Z414" s="690"/>
    </row>
    <row r="415" spans="1:26" ht="12" customHeight="1">
      <c r="A415" s="899"/>
      <c r="B415" s="900"/>
      <c r="C415" s="899"/>
      <c r="D415" s="901"/>
      <c r="E415" s="902"/>
      <c r="F415" s="901"/>
      <c r="G415" s="902"/>
      <c r="H415" s="901"/>
      <c r="I415" s="902"/>
      <c r="J415" s="891"/>
      <c r="K415" s="891"/>
      <c r="L415" s="891"/>
      <c r="M415" s="891"/>
      <c r="N415" s="903"/>
      <c r="O415" s="690"/>
      <c r="P415" s="690"/>
      <c r="Q415" s="690"/>
      <c r="R415" s="690"/>
      <c r="S415" s="690"/>
      <c r="T415" s="690"/>
      <c r="U415" s="690"/>
      <c r="V415" s="690"/>
      <c r="W415" s="690"/>
      <c r="X415" s="690"/>
      <c r="Y415" s="690"/>
      <c r="Z415" s="690"/>
    </row>
    <row r="416" spans="1:26" ht="12" customHeight="1">
      <c r="A416" s="899"/>
      <c r="B416" s="900"/>
      <c r="C416" s="899"/>
      <c r="D416" s="901"/>
      <c r="E416" s="902"/>
      <c r="F416" s="901"/>
      <c r="G416" s="902"/>
      <c r="H416" s="901"/>
      <c r="I416" s="902"/>
      <c r="J416" s="891"/>
      <c r="K416" s="891"/>
      <c r="L416" s="891"/>
      <c r="M416" s="891"/>
      <c r="N416" s="903"/>
      <c r="O416" s="690"/>
      <c r="P416" s="690"/>
      <c r="Q416" s="690"/>
      <c r="R416" s="690"/>
      <c r="S416" s="690"/>
      <c r="T416" s="690"/>
      <c r="U416" s="690"/>
      <c r="V416" s="690"/>
      <c r="W416" s="690"/>
      <c r="X416" s="690"/>
      <c r="Y416" s="690"/>
      <c r="Z416" s="690"/>
    </row>
    <row r="417" spans="1:26" ht="12" customHeight="1">
      <c r="A417" s="899"/>
      <c r="B417" s="900"/>
      <c r="C417" s="899"/>
      <c r="D417" s="901"/>
      <c r="E417" s="902"/>
      <c r="F417" s="901"/>
      <c r="G417" s="902"/>
      <c r="H417" s="901"/>
      <c r="I417" s="902"/>
      <c r="J417" s="891"/>
      <c r="K417" s="891"/>
      <c r="L417" s="891"/>
      <c r="M417" s="891"/>
      <c r="N417" s="903"/>
      <c r="O417" s="690"/>
      <c r="P417" s="690"/>
      <c r="Q417" s="690"/>
      <c r="R417" s="690"/>
      <c r="S417" s="690"/>
      <c r="T417" s="690"/>
      <c r="U417" s="690"/>
      <c r="V417" s="690"/>
      <c r="W417" s="690"/>
      <c r="X417" s="690"/>
      <c r="Y417" s="690"/>
      <c r="Z417" s="690"/>
    </row>
    <row r="418" spans="1:26" ht="12" customHeight="1">
      <c r="A418" s="899"/>
      <c r="B418" s="900"/>
      <c r="C418" s="899"/>
      <c r="D418" s="901"/>
      <c r="E418" s="902"/>
      <c r="F418" s="901"/>
      <c r="G418" s="902"/>
      <c r="H418" s="901"/>
      <c r="I418" s="902"/>
      <c r="J418" s="891"/>
      <c r="K418" s="891"/>
      <c r="L418" s="891"/>
      <c r="M418" s="891"/>
      <c r="N418" s="903"/>
      <c r="O418" s="690"/>
      <c r="P418" s="690"/>
      <c r="Q418" s="690"/>
      <c r="R418" s="690"/>
      <c r="S418" s="690"/>
      <c r="T418" s="690"/>
      <c r="U418" s="690"/>
      <c r="V418" s="690"/>
      <c r="W418" s="690"/>
      <c r="X418" s="690"/>
      <c r="Y418" s="690"/>
      <c r="Z418" s="690"/>
    </row>
    <row r="419" spans="1:26" ht="12" customHeight="1">
      <c r="A419" s="899"/>
      <c r="B419" s="900"/>
      <c r="C419" s="899"/>
      <c r="D419" s="901"/>
      <c r="E419" s="902"/>
      <c r="F419" s="901"/>
      <c r="G419" s="902"/>
      <c r="H419" s="901"/>
      <c r="I419" s="902"/>
      <c r="J419" s="891"/>
      <c r="K419" s="891"/>
      <c r="L419" s="891"/>
      <c r="M419" s="891"/>
      <c r="N419" s="903"/>
      <c r="O419" s="690"/>
      <c r="P419" s="690"/>
      <c r="Q419" s="690"/>
      <c r="R419" s="690"/>
      <c r="S419" s="690"/>
      <c r="T419" s="690"/>
      <c r="U419" s="690"/>
      <c r="V419" s="690"/>
      <c r="W419" s="690"/>
      <c r="X419" s="690"/>
      <c r="Y419" s="690"/>
      <c r="Z419" s="690"/>
    </row>
    <row r="420" spans="1:26" ht="12" customHeight="1">
      <c r="A420" s="899"/>
      <c r="B420" s="900"/>
      <c r="C420" s="899"/>
      <c r="D420" s="901"/>
      <c r="E420" s="902"/>
      <c r="F420" s="901"/>
      <c r="G420" s="902"/>
      <c r="H420" s="901"/>
      <c r="I420" s="902"/>
      <c r="J420" s="891"/>
      <c r="K420" s="891"/>
      <c r="L420" s="891"/>
      <c r="M420" s="891"/>
      <c r="N420" s="903"/>
      <c r="O420" s="690"/>
      <c r="P420" s="690"/>
      <c r="Q420" s="690"/>
      <c r="R420" s="690"/>
      <c r="S420" s="690"/>
      <c r="T420" s="690"/>
      <c r="U420" s="690"/>
      <c r="V420" s="690"/>
      <c r="W420" s="690"/>
      <c r="X420" s="690"/>
      <c r="Y420" s="690"/>
      <c r="Z420" s="690"/>
    </row>
    <row r="421" spans="1:26" ht="12" customHeight="1">
      <c r="A421" s="899"/>
      <c r="B421" s="900"/>
      <c r="C421" s="899"/>
      <c r="D421" s="901"/>
      <c r="E421" s="902"/>
      <c r="F421" s="901"/>
      <c r="G421" s="902"/>
      <c r="H421" s="901"/>
      <c r="I421" s="902"/>
      <c r="J421" s="891"/>
      <c r="K421" s="891"/>
      <c r="L421" s="891"/>
      <c r="M421" s="891"/>
      <c r="N421" s="903"/>
      <c r="O421" s="690"/>
      <c r="P421" s="690"/>
      <c r="Q421" s="690"/>
      <c r="R421" s="690"/>
      <c r="S421" s="690"/>
      <c r="T421" s="690"/>
      <c r="U421" s="690"/>
      <c r="V421" s="690"/>
      <c r="W421" s="690"/>
      <c r="X421" s="690"/>
      <c r="Y421" s="690"/>
      <c r="Z421" s="690"/>
    </row>
    <row r="422" spans="1:26" ht="12" customHeight="1">
      <c r="A422" s="899"/>
      <c r="B422" s="900"/>
      <c r="C422" s="899"/>
      <c r="D422" s="901"/>
      <c r="E422" s="902"/>
      <c r="F422" s="901"/>
      <c r="G422" s="902"/>
      <c r="H422" s="901"/>
      <c r="I422" s="902"/>
      <c r="J422" s="891"/>
      <c r="K422" s="891"/>
      <c r="L422" s="891"/>
      <c r="M422" s="891"/>
      <c r="N422" s="903"/>
      <c r="O422" s="690"/>
      <c r="P422" s="690"/>
      <c r="Q422" s="690"/>
      <c r="R422" s="690"/>
      <c r="S422" s="690"/>
      <c r="T422" s="690"/>
      <c r="U422" s="690"/>
      <c r="V422" s="690"/>
      <c r="W422" s="690"/>
      <c r="X422" s="690"/>
      <c r="Y422" s="690"/>
      <c r="Z422" s="690"/>
    </row>
    <row r="423" spans="1:26" ht="12" customHeight="1">
      <c r="A423" s="899"/>
      <c r="B423" s="900"/>
      <c r="C423" s="899"/>
      <c r="D423" s="901"/>
      <c r="E423" s="902"/>
      <c r="F423" s="901"/>
      <c r="G423" s="902"/>
      <c r="H423" s="901"/>
      <c r="I423" s="902"/>
      <c r="J423" s="891"/>
      <c r="K423" s="891"/>
      <c r="L423" s="891"/>
      <c r="M423" s="891"/>
      <c r="N423" s="903"/>
      <c r="O423" s="690"/>
      <c r="P423" s="690"/>
      <c r="Q423" s="690"/>
      <c r="R423" s="690"/>
      <c r="S423" s="690"/>
      <c r="T423" s="690"/>
      <c r="U423" s="690"/>
      <c r="V423" s="690"/>
      <c r="W423" s="690"/>
      <c r="X423" s="690"/>
      <c r="Y423" s="690"/>
      <c r="Z423" s="690"/>
    </row>
    <row r="424" spans="1:26" ht="12" customHeight="1">
      <c r="A424" s="899"/>
      <c r="B424" s="900"/>
      <c r="C424" s="899"/>
      <c r="D424" s="901"/>
      <c r="E424" s="902"/>
      <c r="F424" s="901"/>
      <c r="G424" s="902"/>
      <c r="H424" s="901"/>
      <c r="I424" s="902"/>
      <c r="J424" s="891"/>
      <c r="K424" s="891"/>
      <c r="L424" s="891"/>
      <c r="M424" s="891"/>
      <c r="N424" s="903"/>
      <c r="O424" s="690"/>
      <c r="P424" s="690"/>
      <c r="Q424" s="690"/>
      <c r="R424" s="690"/>
      <c r="S424" s="690"/>
      <c r="T424" s="690"/>
      <c r="U424" s="690"/>
      <c r="V424" s="690"/>
      <c r="W424" s="690"/>
      <c r="X424" s="690"/>
      <c r="Y424" s="690"/>
      <c r="Z424" s="690"/>
    </row>
    <row r="425" spans="1:26" ht="12" customHeight="1">
      <c r="A425" s="899"/>
      <c r="B425" s="900"/>
      <c r="C425" s="899"/>
      <c r="D425" s="901"/>
      <c r="E425" s="902"/>
      <c r="F425" s="901"/>
      <c r="G425" s="902"/>
      <c r="H425" s="901"/>
      <c r="I425" s="902"/>
      <c r="J425" s="891"/>
      <c r="K425" s="891"/>
      <c r="L425" s="891"/>
      <c r="M425" s="891"/>
      <c r="N425" s="903"/>
      <c r="O425" s="690"/>
      <c r="P425" s="690"/>
      <c r="Q425" s="690"/>
      <c r="R425" s="690"/>
      <c r="S425" s="690"/>
      <c r="T425" s="690"/>
      <c r="U425" s="690"/>
      <c r="V425" s="690"/>
      <c r="W425" s="690"/>
      <c r="X425" s="690"/>
      <c r="Y425" s="690"/>
      <c r="Z425" s="690"/>
    </row>
    <row r="426" spans="1:26" ht="12" customHeight="1">
      <c r="A426" s="899"/>
      <c r="B426" s="900"/>
      <c r="C426" s="899"/>
      <c r="D426" s="901"/>
      <c r="E426" s="902"/>
      <c r="F426" s="901"/>
      <c r="G426" s="902"/>
      <c r="H426" s="901"/>
      <c r="I426" s="902"/>
      <c r="J426" s="891"/>
      <c r="K426" s="891"/>
      <c r="L426" s="891"/>
      <c r="M426" s="891"/>
      <c r="N426" s="903"/>
      <c r="O426" s="690"/>
      <c r="P426" s="690"/>
      <c r="Q426" s="690"/>
      <c r="R426" s="690"/>
      <c r="S426" s="690"/>
      <c r="T426" s="690"/>
      <c r="U426" s="690"/>
      <c r="V426" s="690"/>
      <c r="W426" s="690"/>
      <c r="X426" s="690"/>
      <c r="Y426" s="690"/>
      <c r="Z426" s="690"/>
    </row>
    <row r="427" spans="1:26" ht="12" customHeight="1">
      <c r="A427" s="899"/>
      <c r="B427" s="900"/>
      <c r="C427" s="899"/>
      <c r="D427" s="901"/>
      <c r="E427" s="902"/>
      <c r="F427" s="901"/>
      <c r="G427" s="902"/>
      <c r="H427" s="901"/>
      <c r="I427" s="902"/>
      <c r="J427" s="891"/>
      <c r="K427" s="891"/>
      <c r="L427" s="891"/>
      <c r="M427" s="891"/>
      <c r="N427" s="903"/>
      <c r="O427" s="690"/>
      <c r="P427" s="690"/>
      <c r="Q427" s="690"/>
      <c r="R427" s="690"/>
      <c r="S427" s="690"/>
      <c r="T427" s="690"/>
      <c r="U427" s="690"/>
      <c r="V427" s="690"/>
      <c r="W427" s="690"/>
      <c r="X427" s="690"/>
      <c r="Y427" s="690"/>
      <c r="Z427" s="690"/>
    </row>
    <row r="428" spans="1:26" ht="12" customHeight="1">
      <c r="A428" s="899"/>
      <c r="B428" s="900"/>
      <c r="C428" s="899"/>
      <c r="D428" s="901"/>
      <c r="E428" s="902"/>
      <c r="F428" s="901"/>
      <c r="G428" s="902"/>
      <c r="H428" s="901"/>
      <c r="I428" s="902"/>
      <c r="J428" s="891"/>
      <c r="K428" s="891"/>
      <c r="L428" s="891"/>
      <c r="M428" s="891"/>
      <c r="N428" s="903"/>
      <c r="O428" s="690"/>
      <c r="P428" s="690"/>
      <c r="Q428" s="690"/>
      <c r="R428" s="690"/>
      <c r="S428" s="690"/>
      <c r="T428" s="690"/>
      <c r="U428" s="690"/>
      <c r="V428" s="690"/>
      <c r="W428" s="690"/>
      <c r="X428" s="690"/>
      <c r="Y428" s="690"/>
      <c r="Z428" s="690"/>
    </row>
    <row r="429" spans="1:26" ht="12" customHeight="1">
      <c r="A429" s="899"/>
      <c r="B429" s="900"/>
      <c r="C429" s="899"/>
      <c r="D429" s="901"/>
      <c r="E429" s="902"/>
      <c r="F429" s="901"/>
      <c r="G429" s="902"/>
      <c r="H429" s="901"/>
      <c r="I429" s="902"/>
      <c r="J429" s="891"/>
      <c r="K429" s="891"/>
      <c r="L429" s="891"/>
      <c r="M429" s="891"/>
      <c r="N429" s="903"/>
      <c r="O429" s="690"/>
      <c r="P429" s="690"/>
      <c r="Q429" s="690"/>
      <c r="R429" s="690"/>
      <c r="S429" s="690"/>
      <c r="T429" s="690"/>
      <c r="U429" s="690"/>
      <c r="V429" s="690"/>
      <c r="W429" s="690"/>
      <c r="X429" s="690"/>
      <c r="Y429" s="690"/>
      <c r="Z429" s="690"/>
    </row>
    <row r="430" spans="1:26" ht="12" customHeight="1">
      <c r="A430" s="899"/>
      <c r="B430" s="900"/>
      <c r="C430" s="899"/>
      <c r="D430" s="901"/>
      <c r="E430" s="902"/>
      <c r="F430" s="901"/>
      <c r="G430" s="902"/>
      <c r="H430" s="901"/>
      <c r="I430" s="902"/>
      <c r="J430" s="891"/>
      <c r="K430" s="891"/>
      <c r="L430" s="891"/>
      <c r="M430" s="891"/>
      <c r="N430" s="903"/>
      <c r="O430" s="690"/>
      <c r="P430" s="690"/>
      <c r="Q430" s="690"/>
      <c r="R430" s="690"/>
      <c r="S430" s="690"/>
      <c r="T430" s="690"/>
      <c r="U430" s="690"/>
      <c r="V430" s="690"/>
      <c r="W430" s="690"/>
      <c r="X430" s="690"/>
      <c r="Y430" s="690"/>
      <c r="Z430" s="690"/>
    </row>
    <row r="431" spans="1:26" ht="12" customHeight="1">
      <c r="A431" s="899"/>
      <c r="B431" s="900"/>
      <c r="C431" s="899"/>
      <c r="D431" s="901"/>
      <c r="E431" s="902"/>
      <c r="F431" s="901"/>
      <c r="G431" s="902"/>
      <c r="H431" s="901"/>
      <c r="I431" s="902"/>
      <c r="J431" s="891"/>
      <c r="K431" s="891"/>
      <c r="L431" s="891"/>
      <c r="M431" s="891"/>
      <c r="N431" s="903"/>
      <c r="O431" s="690"/>
      <c r="P431" s="690"/>
      <c r="Q431" s="690"/>
      <c r="R431" s="690"/>
      <c r="S431" s="690"/>
      <c r="T431" s="690"/>
      <c r="U431" s="690"/>
      <c r="V431" s="690"/>
      <c r="W431" s="690"/>
      <c r="X431" s="690"/>
      <c r="Y431" s="690"/>
      <c r="Z431" s="690"/>
    </row>
    <row r="432" spans="1:26" ht="12" customHeight="1">
      <c r="A432" s="899"/>
      <c r="B432" s="900"/>
      <c r="C432" s="899"/>
      <c r="D432" s="901"/>
      <c r="E432" s="902"/>
      <c r="F432" s="901"/>
      <c r="G432" s="902"/>
      <c r="H432" s="901"/>
      <c r="I432" s="902"/>
      <c r="J432" s="891"/>
      <c r="K432" s="891"/>
      <c r="L432" s="891"/>
      <c r="M432" s="891"/>
      <c r="N432" s="903"/>
      <c r="O432" s="690"/>
      <c r="P432" s="690"/>
      <c r="Q432" s="690"/>
      <c r="R432" s="690"/>
      <c r="S432" s="690"/>
      <c r="T432" s="690"/>
      <c r="U432" s="690"/>
      <c r="V432" s="690"/>
      <c r="W432" s="690"/>
      <c r="X432" s="690"/>
      <c r="Y432" s="690"/>
      <c r="Z432" s="690"/>
    </row>
    <row r="433" spans="1:26" ht="12" customHeight="1">
      <c r="A433" s="899"/>
      <c r="B433" s="900"/>
      <c r="C433" s="899"/>
      <c r="D433" s="901"/>
      <c r="E433" s="902"/>
      <c r="F433" s="901"/>
      <c r="G433" s="902"/>
      <c r="H433" s="901"/>
      <c r="I433" s="902"/>
      <c r="J433" s="891"/>
      <c r="K433" s="891"/>
      <c r="L433" s="891"/>
      <c r="M433" s="891"/>
      <c r="N433" s="903"/>
      <c r="O433" s="690"/>
      <c r="P433" s="690"/>
      <c r="Q433" s="690"/>
      <c r="R433" s="690"/>
      <c r="S433" s="690"/>
      <c r="T433" s="690"/>
      <c r="U433" s="690"/>
      <c r="V433" s="690"/>
      <c r="W433" s="690"/>
      <c r="X433" s="690"/>
      <c r="Y433" s="690"/>
      <c r="Z433" s="690"/>
    </row>
    <row r="434" spans="1:26" ht="12" customHeight="1">
      <c r="A434" s="899"/>
      <c r="B434" s="900"/>
      <c r="C434" s="899"/>
      <c r="D434" s="901"/>
      <c r="E434" s="902"/>
      <c r="F434" s="901"/>
      <c r="G434" s="902"/>
      <c r="H434" s="901"/>
      <c r="I434" s="902"/>
      <c r="J434" s="891"/>
      <c r="K434" s="891"/>
      <c r="L434" s="891"/>
      <c r="M434" s="891"/>
      <c r="N434" s="903"/>
      <c r="O434" s="690"/>
      <c r="P434" s="690"/>
      <c r="Q434" s="690"/>
      <c r="R434" s="690"/>
      <c r="S434" s="690"/>
      <c r="T434" s="690"/>
      <c r="U434" s="690"/>
      <c r="V434" s="690"/>
      <c r="W434" s="690"/>
      <c r="X434" s="690"/>
      <c r="Y434" s="690"/>
      <c r="Z434" s="690"/>
    </row>
    <row r="435" spans="1:26" ht="12" customHeight="1">
      <c r="A435" s="899"/>
      <c r="B435" s="900"/>
      <c r="C435" s="899"/>
      <c r="D435" s="901"/>
      <c r="E435" s="902"/>
      <c r="F435" s="901"/>
      <c r="G435" s="902"/>
      <c r="H435" s="901"/>
      <c r="I435" s="902"/>
      <c r="J435" s="891"/>
      <c r="K435" s="891"/>
      <c r="L435" s="891"/>
      <c r="M435" s="891"/>
      <c r="N435" s="903"/>
      <c r="O435" s="690"/>
      <c r="P435" s="690"/>
      <c r="Q435" s="690"/>
      <c r="R435" s="690"/>
      <c r="S435" s="690"/>
      <c r="T435" s="690"/>
      <c r="U435" s="690"/>
      <c r="V435" s="690"/>
      <c r="W435" s="690"/>
      <c r="X435" s="690"/>
      <c r="Y435" s="690"/>
      <c r="Z435" s="690"/>
    </row>
    <row r="436" spans="1:26" ht="12" customHeight="1">
      <c r="A436" s="899"/>
      <c r="B436" s="900"/>
      <c r="C436" s="899"/>
      <c r="D436" s="901"/>
      <c r="E436" s="902"/>
      <c r="F436" s="901"/>
      <c r="G436" s="902"/>
      <c r="H436" s="901"/>
      <c r="I436" s="902"/>
      <c r="J436" s="891"/>
      <c r="K436" s="891"/>
      <c r="L436" s="891"/>
      <c r="M436" s="891"/>
      <c r="N436" s="903"/>
      <c r="O436" s="690"/>
      <c r="P436" s="690"/>
      <c r="Q436" s="690"/>
      <c r="R436" s="690"/>
      <c r="S436" s="690"/>
      <c r="T436" s="690"/>
      <c r="U436" s="690"/>
      <c r="V436" s="690"/>
      <c r="W436" s="690"/>
      <c r="X436" s="690"/>
      <c r="Y436" s="690"/>
      <c r="Z436" s="690"/>
    </row>
    <row r="437" spans="1:26" ht="12" customHeight="1">
      <c r="A437" s="899"/>
      <c r="B437" s="900"/>
      <c r="C437" s="899"/>
      <c r="D437" s="901"/>
      <c r="E437" s="902"/>
      <c r="F437" s="901"/>
      <c r="G437" s="902"/>
      <c r="H437" s="901"/>
      <c r="I437" s="902"/>
      <c r="J437" s="891"/>
      <c r="K437" s="891"/>
      <c r="L437" s="891"/>
      <c r="M437" s="891"/>
      <c r="N437" s="903"/>
      <c r="O437" s="690"/>
      <c r="P437" s="690"/>
      <c r="Q437" s="690"/>
      <c r="R437" s="690"/>
      <c r="S437" s="690"/>
      <c r="T437" s="690"/>
      <c r="U437" s="690"/>
      <c r="V437" s="690"/>
      <c r="W437" s="690"/>
      <c r="X437" s="690"/>
      <c r="Y437" s="690"/>
      <c r="Z437" s="690"/>
    </row>
    <row r="438" spans="1:26" ht="12" customHeight="1">
      <c r="A438" s="899"/>
      <c r="B438" s="900"/>
      <c r="C438" s="899"/>
      <c r="D438" s="901"/>
      <c r="E438" s="902"/>
      <c r="F438" s="901"/>
      <c r="G438" s="902"/>
      <c r="H438" s="901"/>
      <c r="I438" s="902"/>
      <c r="J438" s="891"/>
      <c r="K438" s="891"/>
      <c r="L438" s="891"/>
      <c r="M438" s="891"/>
      <c r="N438" s="903"/>
      <c r="O438" s="690"/>
      <c r="P438" s="690"/>
      <c r="Q438" s="690"/>
      <c r="R438" s="690"/>
      <c r="S438" s="690"/>
      <c r="T438" s="690"/>
      <c r="U438" s="690"/>
      <c r="V438" s="690"/>
      <c r="W438" s="690"/>
      <c r="X438" s="690"/>
      <c r="Y438" s="690"/>
      <c r="Z438" s="690"/>
    </row>
    <row r="439" spans="1:26" ht="12" customHeight="1">
      <c r="A439" s="899"/>
      <c r="B439" s="900"/>
      <c r="C439" s="899"/>
      <c r="D439" s="901"/>
      <c r="E439" s="902"/>
      <c r="F439" s="901"/>
      <c r="G439" s="902"/>
      <c r="H439" s="901"/>
      <c r="I439" s="902"/>
      <c r="J439" s="891"/>
      <c r="K439" s="891"/>
      <c r="L439" s="891"/>
      <c r="M439" s="891"/>
      <c r="N439" s="903"/>
      <c r="O439" s="690"/>
      <c r="P439" s="690"/>
      <c r="Q439" s="690"/>
      <c r="R439" s="690"/>
      <c r="S439" s="690"/>
      <c r="T439" s="690"/>
      <c r="U439" s="690"/>
      <c r="V439" s="690"/>
      <c r="W439" s="690"/>
      <c r="X439" s="690"/>
      <c r="Y439" s="690"/>
      <c r="Z439" s="690"/>
    </row>
    <row r="440" spans="1:26" ht="12" customHeight="1">
      <c r="A440" s="899"/>
      <c r="B440" s="900"/>
      <c r="C440" s="899"/>
      <c r="D440" s="901"/>
      <c r="E440" s="902"/>
      <c r="F440" s="901"/>
      <c r="G440" s="902"/>
      <c r="H440" s="901"/>
      <c r="I440" s="902"/>
      <c r="J440" s="891"/>
      <c r="K440" s="891"/>
      <c r="L440" s="891"/>
      <c r="M440" s="891"/>
      <c r="N440" s="903"/>
      <c r="O440" s="690"/>
      <c r="P440" s="690"/>
      <c r="Q440" s="690"/>
      <c r="R440" s="690"/>
      <c r="S440" s="690"/>
      <c r="T440" s="690"/>
      <c r="U440" s="690"/>
      <c r="V440" s="690"/>
      <c r="W440" s="690"/>
      <c r="X440" s="690"/>
      <c r="Y440" s="690"/>
      <c r="Z440" s="690"/>
    </row>
    <row r="441" spans="1:26" ht="12" customHeight="1">
      <c r="A441" s="899"/>
      <c r="B441" s="900"/>
      <c r="C441" s="899"/>
      <c r="D441" s="901"/>
      <c r="E441" s="902"/>
      <c r="F441" s="901"/>
      <c r="G441" s="902"/>
      <c r="H441" s="901"/>
      <c r="I441" s="902"/>
      <c r="J441" s="891"/>
      <c r="K441" s="891"/>
      <c r="L441" s="891"/>
      <c r="M441" s="891"/>
      <c r="N441" s="903"/>
      <c r="O441" s="690"/>
      <c r="P441" s="690"/>
      <c r="Q441" s="690"/>
      <c r="R441" s="690"/>
      <c r="S441" s="690"/>
      <c r="T441" s="690"/>
      <c r="U441" s="690"/>
      <c r="V441" s="690"/>
      <c r="W441" s="690"/>
      <c r="X441" s="690"/>
      <c r="Y441" s="690"/>
      <c r="Z441" s="690"/>
    </row>
    <row r="442" spans="1:26" ht="12" customHeight="1">
      <c r="A442" s="899"/>
      <c r="B442" s="900"/>
      <c r="C442" s="899"/>
      <c r="D442" s="901"/>
      <c r="E442" s="902"/>
      <c r="F442" s="901"/>
      <c r="G442" s="902"/>
      <c r="H442" s="901"/>
      <c r="I442" s="902"/>
      <c r="J442" s="891"/>
      <c r="K442" s="891"/>
      <c r="L442" s="891"/>
      <c r="M442" s="891"/>
      <c r="N442" s="903"/>
      <c r="O442" s="690"/>
      <c r="P442" s="690"/>
      <c r="Q442" s="690"/>
      <c r="R442" s="690"/>
      <c r="S442" s="690"/>
      <c r="T442" s="690"/>
      <c r="U442" s="690"/>
      <c r="V442" s="690"/>
      <c r="W442" s="690"/>
      <c r="X442" s="690"/>
      <c r="Y442" s="690"/>
      <c r="Z442" s="690"/>
    </row>
    <row r="443" spans="1:26" ht="12" customHeight="1">
      <c r="A443" s="899"/>
      <c r="B443" s="900"/>
      <c r="C443" s="899"/>
      <c r="D443" s="901"/>
      <c r="E443" s="902"/>
      <c r="F443" s="901"/>
      <c r="G443" s="902"/>
      <c r="H443" s="901"/>
      <c r="I443" s="902"/>
      <c r="J443" s="891"/>
      <c r="K443" s="891"/>
      <c r="L443" s="891"/>
      <c r="M443" s="891"/>
      <c r="N443" s="903"/>
      <c r="O443" s="690"/>
      <c r="P443" s="690"/>
      <c r="Q443" s="690"/>
      <c r="R443" s="690"/>
      <c r="S443" s="690"/>
      <c r="T443" s="690"/>
      <c r="U443" s="690"/>
      <c r="V443" s="690"/>
      <c r="W443" s="690"/>
      <c r="X443" s="690"/>
      <c r="Y443" s="690"/>
      <c r="Z443" s="690"/>
    </row>
    <row r="444" spans="1:26" ht="12" customHeight="1">
      <c r="A444" s="899"/>
      <c r="B444" s="900"/>
      <c r="C444" s="899"/>
      <c r="D444" s="901"/>
      <c r="E444" s="902"/>
      <c r="F444" s="901"/>
      <c r="G444" s="902"/>
      <c r="H444" s="901"/>
      <c r="I444" s="902"/>
      <c r="J444" s="891"/>
      <c r="K444" s="891"/>
      <c r="L444" s="891"/>
      <c r="M444" s="891"/>
      <c r="N444" s="903"/>
      <c r="O444" s="690"/>
      <c r="P444" s="690"/>
      <c r="Q444" s="690"/>
      <c r="R444" s="690"/>
      <c r="S444" s="690"/>
      <c r="T444" s="690"/>
      <c r="U444" s="690"/>
      <c r="V444" s="690"/>
      <c r="W444" s="690"/>
      <c r="X444" s="690"/>
      <c r="Y444" s="690"/>
      <c r="Z444" s="690"/>
    </row>
    <row r="445" spans="1:26" ht="12" customHeight="1">
      <c r="A445" s="899"/>
      <c r="B445" s="900"/>
      <c r="C445" s="899"/>
      <c r="D445" s="901"/>
      <c r="E445" s="902"/>
      <c r="F445" s="901"/>
      <c r="G445" s="902"/>
      <c r="H445" s="901"/>
      <c r="I445" s="902"/>
      <c r="J445" s="891"/>
      <c r="K445" s="891"/>
      <c r="L445" s="891"/>
      <c r="M445" s="891"/>
      <c r="N445" s="903"/>
      <c r="O445" s="690"/>
      <c r="P445" s="690"/>
      <c r="Q445" s="690"/>
      <c r="R445" s="690"/>
      <c r="S445" s="690"/>
      <c r="T445" s="690"/>
      <c r="U445" s="690"/>
      <c r="V445" s="690"/>
      <c r="W445" s="690"/>
      <c r="X445" s="690"/>
      <c r="Y445" s="690"/>
      <c r="Z445" s="690"/>
    </row>
    <row r="446" spans="1:26" ht="12" customHeight="1">
      <c r="A446" s="899"/>
      <c r="B446" s="900"/>
      <c r="C446" s="899"/>
      <c r="D446" s="901"/>
      <c r="E446" s="902"/>
      <c r="F446" s="901"/>
      <c r="G446" s="902"/>
      <c r="H446" s="901"/>
      <c r="I446" s="902"/>
      <c r="J446" s="891"/>
      <c r="K446" s="891"/>
      <c r="L446" s="891"/>
      <c r="M446" s="891"/>
      <c r="N446" s="903"/>
      <c r="O446" s="690"/>
      <c r="P446" s="690"/>
      <c r="Q446" s="690"/>
      <c r="R446" s="690"/>
      <c r="S446" s="690"/>
      <c r="T446" s="690"/>
      <c r="U446" s="690"/>
      <c r="V446" s="690"/>
      <c r="W446" s="690"/>
      <c r="X446" s="690"/>
      <c r="Y446" s="690"/>
      <c r="Z446" s="690"/>
    </row>
    <row r="447" spans="1:26" ht="12" customHeight="1">
      <c r="A447" s="899"/>
      <c r="B447" s="900"/>
      <c r="C447" s="899"/>
      <c r="D447" s="901"/>
      <c r="E447" s="902"/>
      <c r="F447" s="901"/>
      <c r="G447" s="902"/>
      <c r="H447" s="901"/>
      <c r="I447" s="902"/>
      <c r="J447" s="891"/>
      <c r="K447" s="891"/>
      <c r="L447" s="891"/>
      <c r="M447" s="891"/>
      <c r="N447" s="903"/>
      <c r="O447" s="690"/>
      <c r="P447" s="690"/>
      <c r="Q447" s="690"/>
      <c r="R447" s="690"/>
      <c r="S447" s="690"/>
      <c r="T447" s="690"/>
      <c r="U447" s="690"/>
      <c r="V447" s="690"/>
      <c r="W447" s="690"/>
      <c r="X447" s="690"/>
      <c r="Y447" s="690"/>
      <c r="Z447" s="690"/>
    </row>
    <row r="448" spans="1:26" ht="12" customHeight="1">
      <c r="A448" s="899"/>
      <c r="B448" s="900"/>
      <c r="C448" s="899"/>
      <c r="D448" s="901"/>
      <c r="E448" s="902"/>
      <c r="F448" s="901"/>
      <c r="G448" s="902"/>
      <c r="H448" s="901"/>
      <c r="I448" s="902"/>
      <c r="J448" s="891"/>
      <c r="K448" s="891"/>
      <c r="L448" s="891"/>
      <c r="M448" s="891"/>
      <c r="N448" s="903"/>
      <c r="O448" s="690"/>
      <c r="P448" s="690"/>
      <c r="Q448" s="690"/>
      <c r="R448" s="690"/>
      <c r="S448" s="690"/>
      <c r="T448" s="690"/>
      <c r="U448" s="690"/>
      <c r="V448" s="690"/>
      <c r="W448" s="690"/>
      <c r="X448" s="690"/>
      <c r="Y448" s="690"/>
      <c r="Z448" s="690"/>
    </row>
    <row r="449" spans="1:26" ht="12" customHeight="1">
      <c r="A449" s="899"/>
      <c r="B449" s="900"/>
      <c r="C449" s="899"/>
      <c r="D449" s="901"/>
      <c r="E449" s="902"/>
      <c r="F449" s="901"/>
      <c r="G449" s="902"/>
      <c r="H449" s="901"/>
      <c r="I449" s="902"/>
      <c r="J449" s="891"/>
      <c r="K449" s="891"/>
      <c r="L449" s="891"/>
      <c r="M449" s="891"/>
      <c r="N449" s="903"/>
      <c r="O449" s="690"/>
      <c r="P449" s="690"/>
      <c r="Q449" s="690"/>
      <c r="R449" s="690"/>
      <c r="S449" s="690"/>
      <c r="T449" s="690"/>
      <c r="U449" s="690"/>
      <c r="V449" s="690"/>
      <c r="W449" s="690"/>
      <c r="X449" s="690"/>
      <c r="Y449" s="690"/>
      <c r="Z449" s="690"/>
    </row>
    <row r="450" spans="1:26" ht="12" customHeight="1">
      <c r="A450" s="899"/>
      <c r="B450" s="900"/>
      <c r="C450" s="899"/>
      <c r="D450" s="901"/>
      <c r="E450" s="902"/>
      <c r="F450" s="901"/>
      <c r="G450" s="902"/>
      <c r="H450" s="901"/>
      <c r="I450" s="902"/>
      <c r="J450" s="891"/>
      <c r="K450" s="891"/>
      <c r="L450" s="891"/>
      <c r="M450" s="891"/>
      <c r="N450" s="903"/>
      <c r="O450" s="690"/>
      <c r="P450" s="690"/>
      <c r="Q450" s="690"/>
      <c r="R450" s="690"/>
      <c r="S450" s="690"/>
      <c r="T450" s="690"/>
      <c r="U450" s="690"/>
      <c r="V450" s="690"/>
      <c r="W450" s="690"/>
      <c r="X450" s="690"/>
      <c r="Y450" s="690"/>
      <c r="Z450" s="690"/>
    </row>
    <row r="451" spans="1:26" ht="12" customHeight="1">
      <c r="A451" s="899"/>
      <c r="B451" s="900"/>
      <c r="C451" s="899"/>
      <c r="D451" s="901"/>
      <c r="E451" s="902"/>
      <c r="F451" s="901"/>
      <c r="G451" s="902"/>
      <c r="H451" s="901"/>
      <c r="I451" s="902"/>
      <c r="J451" s="891"/>
      <c r="K451" s="891"/>
      <c r="L451" s="891"/>
      <c r="M451" s="891"/>
      <c r="N451" s="903"/>
      <c r="O451" s="690"/>
      <c r="P451" s="690"/>
      <c r="Q451" s="690"/>
      <c r="R451" s="690"/>
      <c r="S451" s="690"/>
      <c r="T451" s="690"/>
      <c r="U451" s="690"/>
      <c r="V451" s="690"/>
      <c r="W451" s="690"/>
      <c r="X451" s="690"/>
      <c r="Y451" s="690"/>
      <c r="Z451" s="690"/>
    </row>
    <row r="452" spans="1:26" ht="12" customHeight="1">
      <c r="A452" s="899"/>
      <c r="B452" s="900"/>
      <c r="C452" s="899"/>
      <c r="D452" s="901"/>
      <c r="E452" s="902"/>
      <c r="F452" s="901"/>
      <c r="G452" s="902"/>
      <c r="H452" s="901"/>
      <c r="I452" s="902"/>
      <c r="J452" s="891"/>
      <c r="K452" s="891"/>
      <c r="L452" s="891"/>
      <c r="M452" s="891"/>
      <c r="N452" s="903"/>
      <c r="O452" s="690"/>
      <c r="P452" s="690"/>
      <c r="Q452" s="690"/>
      <c r="R452" s="690"/>
      <c r="S452" s="690"/>
      <c r="T452" s="690"/>
      <c r="U452" s="690"/>
      <c r="V452" s="690"/>
      <c r="W452" s="690"/>
      <c r="X452" s="690"/>
      <c r="Y452" s="690"/>
      <c r="Z452" s="690"/>
    </row>
    <row r="453" spans="1:26" ht="12" customHeight="1">
      <c r="A453" s="899"/>
      <c r="B453" s="900"/>
      <c r="C453" s="899"/>
      <c r="D453" s="901"/>
      <c r="E453" s="902"/>
      <c r="F453" s="901"/>
      <c r="G453" s="902"/>
      <c r="H453" s="901"/>
      <c r="I453" s="902"/>
      <c r="J453" s="891"/>
      <c r="K453" s="891"/>
      <c r="L453" s="891"/>
      <c r="M453" s="891"/>
      <c r="N453" s="903"/>
      <c r="O453" s="690"/>
      <c r="P453" s="690"/>
      <c r="Q453" s="690"/>
      <c r="R453" s="690"/>
      <c r="S453" s="690"/>
      <c r="T453" s="690"/>
      <c r="U453" s="690"/>
      <c r="V453" s="690"/>
      <c r="W453" s="690"/>
      <c r="X453" s="690"/>
      <c r="Y453" s="690"/>
      <c r="Z453" s="690"/>
    </row>
    <row r="454" spans="1:26" ht="12" customHeight="1">
      <c r="A454" s="899"/>
      <c r="B454" s="900"/>
      <c r="C454" s="899"/>
      <c r="D454" s="901"/>
      <c r="E454" s="902"/>
      <c r="F454" s="901"/>
      <c r="G454" s="902"/>
      <c r="H454" s="901"/>
      <c r="I454" s="902"/>
      <c r="J454" s="891"/>
      <c r="K454" s="891"/>
      <c r="L454" s="891"/>
      <c r="M454" s="891"/>
      <c r="N454" s="903"/>
      <c r="O454" s="690"/>
      <c r="P454" s="690"/>
      <c r="Q454" s="690"/>
      <c r="R454" s="690"/>
      <c r="S454" s="690"/>
      <c r="T454" s="690"/>
      <c r="U454" s="690"/>
      <c r="V454" s="690"/>
      <c r="W454" s="690"/>
      <c r="X454" s="690"/>
      <c r="Y454" s="690"/>
      <c r="Z454" s="690"/>
    </row>
    <row r="455" spans="1:26" ht="12" customHeight="1">
      <c r="A455" s="899"/>
      <c r="B455" s="900"/>
      <c r="C455" s="899"/>
      <c r="D455" s="901"/>
      <c r="E455" s="902"/>
      <c r="F455" s="901"/>
      <c r="G455" s="902"/>
      <c r="H455" s="901"/>
      <c r="I455" s="902"/>
      <c r="J455" s="891"/>
      <c r="K455" s="891"/>
      <c r="L455" s="891"/>
      <c r="M455" s="891"/>
      <c r="N455" s="903"/>
      <c r="O455" s="690"/>
      <c r="P455" s="690"/>
      <c r="Q455" s="690"/>
      <c r="R455" s="690"/>
      <c r="S455" s="690"/>
      <c r="T455" s="690"/>
      <c r="U455" s="690"/>
      <c r="V455" s="690"/>
      <c r="W455" s="690"/>
      <c r="X455" s="690"/>
      <c r="Y455" s="690"/>
      <c r="Z455" s="690"/>
    </row>
    <row r="456" spans="1:26" ht="12" customHeight="1">
      <c r="A456" s="899"/>
      <c r="B456" s="900"/>
      <c r="C456" s="899"/>
      <c r="D456" s="901"/>
      <c r="E456" s="902"/>
      <c r="F456" s="901"/>
      <c r="G456" s="902"/>
      <c r="H456" s="901"/>
      <c r="I456" s="902"/>
      <c r="J456" s="891"/>
      <c r="K456" s="891"/>
      <c r="L456" s="891"/>
      <c r="M456" s="891"/>
      <c r="N456" s="903"/>
      <c r="O456" s="690"/>
      <c r="P456" s="690"/>
      <c r="Q456" s="690"/>
      <c r="R456" s="690"/>
      <c r="S456" s="690"/>
      <c r="T456" s="690"/>
      <c r="U456" s="690"/>
      <c r="V456" s="690"/>
      <c r="W456" s="690"/>
      <c r="X456" s="690"/>
      <c r="Y456" s="690"/>
      <c r="Z456" s="690"/>
    </row>
    <row r="457" spans="1:26" ht="12" customHeight="1">
      <c r="A457" s="899"/>
      <c r="B457" s="900"/>
      <c r="C457" s="899"/>
      <c r="D457" s="901"/>
      <c r="E457" s="902"/>
      <c r="F457" s="901"/>
      <c r="G457" s="902"/>
      <c r="H457" s="901"/>
      <c r="I457" s="902"/>
      <c r="J457" s="891"/>
      <c r="K457" s="891"/>
      <c r="L457" s="891"/>
      <c r="M457" s="891"/>
      <c r="N457" s="903"/>
      <c r="O457" s="690"/>
      <c r="P457" s="690"/>
      <c r="Q457" s="690"/>
      <c r="R457" s="690"/>
      <c r="S457" s="690"/>
      <c r="T457" s="690"/>
      <c r="U457" s="690"/>
      <c r="V457" s="690"/>
      <c r="W457" s="690"/>
      <c r="X457" s="690"/>
      <c r="Y457" s="690"/>
      <c r="Z457" s="690"/>
    </row>
    <row r="458" spans="1:26" ht="12" customHeight="1">
      <c r="A458" s="899"/>
      <c r="B458" s="900"/>
      <c r="C458" s="899"/>
      <c r="D458" s="901"/>
      <c r="E458" s="902"/>
      <c r="F458" s="901"/>
      <c r="G458" s="902"/>
      <c r="H458" s="901"/>
      <c r="I458" s="902"/>
      <c r="J458" s="891"/>
      <c r="K458" s="891"/>
      <c r="L458" s="891"/>
      <c r="M458" s="891"/>
      <c r="N458" s="903"/>
      <c r="O458" s="690"/>
      <c r="P458" s="690"/>
      <c r="Q458" s="690"/>
      <c r="R458" s="690"/>
      <c r="S458" s="690"/>
      <c r="T458" s="690"/>
      <c r="U458" s="690"/>
      <c r="V458" s="690"/>
      <c r="W458" s="690"/>
      <c r="X458" s="690"/>
      <c r="Y458" s="690"/>
      <c r="Z458" s="690"/>
    </row>
    <row r="459" spans="1:26" ht="12" customHeight="1">
      <c r="A459" s="899"/>
      <c r="B459" s="900"/>
      <c r="C459" s="899"/>
      <c r="D459" s="901"/>
      <c r="E459" s="902"/>
      <c r="F459" s="901"/>
      <c r="G459" s="902"/>
      <c r="H459" s="901"/>
      <c r="I459" s="902"/>
      <c r="J459" s="891"/>
      <c r="K459" s="891"/>
      <c r="L459" s="891"/>
      <c r="M459" s="891"/>
      <c r="N459" s="903"/>
      <c r="O459" s="690"/>
      <c r="P459" s="690"/>
      <c r="Q459" s="690"/>
      <c r="R459" s="690"/>
      <c r="S459" s="690"/>
      <c r="T459" s="690"/>
      <c r="U459" s="690"/>
      <c r="V459" s="690"/>
      <c r="W459" s="690"/>
      <c r="X459" s="690"/>
      <c r="Y459" s="690"/>
      <c r="Z459" s="690"/>
    </row>
    <row r="460" spans="1:26" ht="12" customHeight="1">
      <c r="A460" s="899"/>
      <c r="B460" s="900"/>
      <c r="C460" s="899"/>
      <c r="D460" s="901"/>
      <c r="E460" s="902"/>
      <c r="F460" s="901"/>
      <c r="G460" s="902"/>
      <c r="H460" s="901"/>
      <c r="I460" s="902"/>
      <c r="J460" s="891"/>
      <c r="K460" s="891"/>
      <c r="L460" s="891"/>
      <c r="M460" s="891"/>
      <c r="N460" s="903"/>
      <c r="O460" s="690"/>
      <c r="P460" s="690"/>
      <c r="Q460" s="690"/>
      <c r="R460" s="690"/>
      <c r="S460" s="690"/>
      <c r="T460" s="690"/>
      <c r="U460" s="690"/>
      <c r="V460" s="690"/>
      <c r="W460" s="690"/>
      <c r="X460" s="690"/>
      <c r="Y460" s="690"/>
      <c r="Z460" s="690"/>
    </row>
    <row r="461" spans="1:26" ht="12" customHeight="1">
      <c r="A461" s="899"/>
      <c r="B461" s="900"/>
      <c r="C461" s="899"/>
      <c r="D461" s="901"/>
      <c r="E461" s="902"/>
      <c r="F461" s="901"/>
      <c r="G461" s="902"/>
      <c r="H461" s="901"/>
      <c r="I461" s="902"/>
      <c r="J461" s="891"/>
      <c r="K461" s="891"/>
      <c r="L461" s="891"/>
      <c r="M461" s="891"/>
      <c r="N461" s="903"/>
      <c r="O461" s="690"/>
      <c r="P461" s="690"/>
      <c r="Q461" s="690"/>
      <c r="R461" s="690"/>
      <c r="S461" s="690"/>
      <c r="T461" s="690"/>
      <c r="U461" s="690"/>
      <c r="V461" s="690"/>
      <c r="W461" s="690"/>
      <c r="X461" s="690"/>
      <c r="Y461" s="690"/>
      <c r="Z461" s="690"/>
    </row>
    <row r="462" spans="1:26" ht="12" customHeight="1">
      <c r="A462" s="899"/>
      <c r="B462" s="900"/>
      <c r="C462" s="899"/>
      <c r="D462" s="901"/>
      <c r="E462" s="902"/>
      <c r="F462" s="901"/>
      <c r="G462" s="902"/>
      <c r="H462" s="901"/>
      <c r="I462" s="902"/>
      <c r="J462" s="891"/>
      <c r="K462" s="891"/>
      <c r="L462" s="891"/>
      <c r="M462" s="891"/>
      <c r="N462" s="903"/>
      <c r="O462" s="690"/>
      <c r="P462" s="690"/>
      <c r="Q462" s="690"/>
      <c r="R462" s="690"/>
      <c r="S462" s="690"/>
      <c r="T462" s="690"/>
      <c r="U462" s="690"/>
      <c r="V462" s="690"/>
      <c r="W462" s="690"/>
      <c r="X462" s="690"/>
      <c r="Y462" s="690"/>
      <c r="Z462" s="690"/>
    </row>
    <row r="463" spans="1:26" ht="12" customHeight="1">
      <c r="A463" s="899"/>
      <c r="B463" s="900"/>
      <c r="C463" s="899"/>
      <c r="D463" s="901"/>
      <c r="E463" s="902"/>
      <c r="F463" s="901"/>
      <c r="G463" s="902"/>
      <c r="H463" s="901"/>
      <c r="I463" s="902"/>
      <c r="J463" s="891"/>
      <c r="K463" s="891"/>
      <c r="L463" s="891"/>
      <c r="M463" s="891"/>
      <c r="N463" s="903"/>
      <c r="O463" s="690"/>
      <c r="P463" s="690"/>
      <c r="Q463" s="690"/>
      <c r="R463" s="690"/>
      <c r="S463" s="690"/>
      <c r="T463" s="690"/>
      <c r="U463" s="690"/>
      <c r="V463" s="690"/>
      <c r="W463" s="690"/>
      <c r="X463" s="690"/>
      <c r="Y463" s="690"/>
      <c r="Z463" s="690"/>
    </row>
    <row r="464" spans="1:26" ht="12" customHeight="1">
      <c r="A464" s="899"/>
      <c r="B464" s="900"/>
      <c r="C464" s="899"/>
      <c r="D464" s="901"/>
      <c r="E464" s="902"/>
      <c r="F464" s="901"/>
      <c r="G464" s="902"/>
      <c r="H464" s="901"/>
      <c r="I464" s="902"/>
      <c r="J464" s="891"/>
      <c r="K464" s="891"/>
      <c r="L464" s="891"/>
      <c r="M464" s="891"/>
      <c r="N464" s="903"/>
      <c r="O464" s="690"/>
      <c r="P464" s="690"/>
      <c r="Q464" s="690"/>
      <c r="R464" s="690"/>
      <c r="S464" s="690"/>
      <c r="T464" s="690"/>
      <c r="U464" s="690"/>
      <c r="V464" s="690"/>
      <c r="W464" s="690"/>
      <c r="X464" s="690"/>
      <c r="Y464" s="690"/>
      <c r="Z464" s="690"/>
    </row>
    <row r="465" spans="1:26" ht="12" customHeight="1">
      <c r="A465" s="899"/>
      <c r="B465" s="900"/>
      <c r="C465" s="899"/>
      <c r="D465" s="901"/>
      <c r="E465" s="902"/>
      <c r="F465" s="901"/>
      <c r="G465" s="902"/>
      <c r="H465" s="901"/>
      <c r="I465" s="902"/>
      <c r="J465" s="891"/>
      <c r="K465" s="891"/>
      <c r="L465" s="891"/>
      <c r="M465" s="891"/>
      <c r="N465" s="903"/>
      <c r="O465" s="690"/>
      <c r="P465" s="690"/>
      <c r="Q465" s="690"/>
      <c r="R465" s="690"/>
      <c r="S465" s="690"/>
      <c r="T465" s="690"/>
      <c r="U465" s="690"/>
      <c r="V465" s="690"/>
      <c r="W465" s="690"/>
      <c r="X465" s="690"/>
      <c r="Y465" s="690"/>
      <c r="Z465" s="690"/>
    </row>
    <row r="466" spans="1:26" ht="12" customHeight="1">
      <c r="A466" s="899"/>
      <c r="B466" s="900"/>
      <c r="C466" s="899"/>
      <c r="D466" s="901"/>
      <c r="E466" s="902"/>
      <c r="F466" s="901"/>
      <c r="G466" s="902"/>
      <c r="H466" s="901"/>
      <c r="I466" s="902"/>
      <c r="J466" s="891"/>
      <c r="K466" s="891"/>
      <c r="L466" s="891"/>
      <c r="M466" s="891"/>
      <c r="N466" s="903"/>
      <c r="O466" s="690"/>
      <c r="P466" s="690"/>
      <c r="Q466" s="690"/>
      <c r="R466" s="690"/>
      <c r="S466" s="690"/>
      <c r="T466" s="690"/>
      <c r="U466" s="690"/>
      <c r="V466" s="690"/>
      <c r="W466" s="690"/>
      <c r="X466" s="690"/>
      <c r="Y466" s="690"/>
      <c r="Z466" s="690"/>
    </row>
    <row r="467" spans="1:26" ht="12" customHeight="1">
      <c r="A467" s="899"/>
      <c r="B467" s="900"/>
      <c r="C467" s="899"/>
      <c r="D467" s="901"/>
      <c r="E467" s="902"/>
      <c r="F467" s="901"/>
      <c r="G467" s="902"/>
      <c r="H467" s="901"/>
      <c r="I467" s="902"/>
      <c r="J467" s="891"/>
      <c r="K467" s="891"/>
      <c r="L467" s="891"/>
      <c r="M467" s="891"/>
      <c r="N467" s="903"/>
      <c r="O467" s="690"/>
      <c r="P467" s="690"/>
      <c r="Q467" s="690"/>
      <c r="R467" s="690"/>
      <c r="S467" s="690"/>
      <c r="T467" s="690"/>
      <c r="U467" s="690"/>
      <c r="V467" s="690"/>
      <c r="W467" s="690"/>
      <c r="X467" s="690"/>
      <c r="Y467" s="690"/>
      <c r="Z467" s="690"/>
    </row>
    <row r="468" spans="1:26" ht="12" customHeight="1">
      <c r="A468" s="899"/>
      <c r="B468" s="900"/>
      <c r="C468" s="899"/>
      <c r="D468" s="901"/>
      <c r="E468" s="902"/>
      <c r="F468" s="901"/>
      <c r="G468" s="902"/>
      <c r="H468" s="901"/>
      <c r="I468" s="902"/>
      <c r="J468" s="891"/>
      <c r="K468" s="891"/>
      <c r="L468" s="891"/>
      <c r="M468" s="891"/>
      <c r="N468" s="903"/>
      <c r="O468" s="690"/>
      <c r="P468" s="690"/>
      <c r="Q468" s="690"/>
      <c r="R468" s="690"/>
      <c r="S468" s="690"/>
      <c r="T468" s="690"/>
      <c r="U468" s="690"/>
      <c r="V468" s="690"/>
      <c r="W468" s="690"/>
      <c r="X468" s="690"/>
      <c r="Y468" s="690"/>
      <c r="Z468" s="690"/>
    </row>
    <row r="469" spans="1:26" ht="12" customHeight="1">
      <c r="A469" s="899"/>
      <c r="B469" s="900"/>
      <c r="C469" s="899"/>
      <c r="D469" s="901"/>
      <c r="E469" s="902"/>
      <c r="F469" s="901"/>
      <c r="G469" s="902"/>
      <c r="H469" s="901"/>
      <c r="I469" s="902"/>
      <c r="J469" s="891"/>
      <c r="K469" s="891"/>
      <c r="L469" s="891"/>
      <c r="M469" s="891"/>
      <c r="N469" s="903"/>
      <c r="O469" s="690"/>
      <c r="P469" s="690"/>
      <c r="Q469" s="690"/>
      <c r="R469" s="690"/>
      <c r="S469" s="690"/>
      <c r="T469" s="690"/>
      <c r="U469" s="690"/>
      <c r="V469" s="690"/>
      <c r="W469" s="690"/>
      <c r="X469" s="690"/>
      <c r="Y469" s="690"/>
      <c r="Z469" s="690"/>
    </row>
    <row r="470" spans="1:26" ht="12" customHeight="1">
      <c r="A470" s="899"/>
      <c r="B470" s="900"/>
      <c r="C470" s="899"/>
      <c r="D470" s="901"/>
      <c r="E470" s="902"/>
      <c r="F470" s="901"/>
      <c r="G470" s="902"/>
      <c r="H470" s="901"/>
      <c r="I470" s="902"/>
      <c r="J470" s="891"/>
      <c r="K470" s="891"/>
      <c r="L470" s="891"/>
      <c r="M470" s="891"/>
      <c r="N470" s="903"/>
      <c r="O470" s="690"/>
      <c r="P470" s="690"/>
      <c r="Q470" s="690"/>
      <c r="R470" s="690"/>
      <c r="S470" s="690"/>
      <c r="T470" s="690"/>
      <c r="U470" s="690"/>
      <c r="V470" s="690"/>
      <c r="W470" s="690"/>
      <c r="X470" s="690"/>
      <c r="Y470" s="690"/>
      <c r="Z470" s="690"/>
    </row>
    <row r="471" spans="1:26" ht="12" customHeight="1">
      <c r="A471" s="899"/>
      <c r="B471" s="900"/>
      <c r="C471" s="899"/>
      <c r="D471" s="901"/>
      <c r="E471" s="902"/>
      <c r="F471" s="901"/>
      <c r="G471" s="902"/>
      <c r="H471" s="901"/>
      <c r="I471" s="902"/>
      <c r="J471" s="891"/>
      <c r="K471" s="891"/>
      <c r="L471" s="891"/>
      <c r="M471" s="891"/>
      <c r="N471" s="903"/>
      <c r="O471" s="690"/>
      <c r="P471" s="690"/>
      <c r="Q471" s="690"/>
      <c r="R471" s="690"/>
      <c r="S471" s="690"/>
      <c r="T471" s="690"/>
      <c r="U471" s="690"/>
      <c r="V471" s="690"/>
      <c r="W471" s="690"/>
      <c r="X471" s="690"/>
      <c r="Y471" s="690"/>
      <c r="Z471" s="690"/>
    </row>
    <row r="472" spans="1:26" ht="12" customHeight="1">
      <c r="A472" s="899"/>
      <c r="B472" s="900"/>
      <c r="C472" s="899"/>
      <c r="D472" s="901"/>
      <c r="E472" s="902"/>
      <c r="F472" s="901"/>
      <c r="G472" s="902"/>
      <c r="H472" s="901"/>
      <c r="I472" s="902"/>
      <c r="J472" s="891"/>
      <c r="K472" s="891"/>
      <c r="L472" s="891"/>
      <c r="M472" s="891"/>
      <c r="N472" s="903"/>
      <c r="O472" s="690"/>
      <c r="P472" s="690"/>
      <c r="Q472" s="690"/>
      <c r="R472" s="690"/>
      <c r="S472" s="690"/>
      <c r="T472" s="690"/>
      <c r="U472" s="690"/>
      <c r="V472" s="690"/>
      <c r="W472" s="690"/>
      <c r="X472" s="690"/>
      <c r="Y472" s="690"/>
      <c r="Z472" s="690"/>
    </row>
    <row r="473" spans="1:26" ht="12" customHeight="1">
      <c r="A473" s="899"/>
      <c r="B473" s="900"/>
      <c r="C473" s="899"/>
      <c r="D473" s="901"/>
      <c r="E473" s="902"/>
      <c r="F473" s="901"/>
      <c r="G473" s="902"/>
      <c r="H473" s="901"/>
      <c r="I473" s="902"/>
      <c r="J473" s="891"/>
      <c r="K473" s="891"/>
      <c r="L473" s="891"/>
      <c r="M473" s="891"/>
      <c r="N473" s="903"/>
      <c r="O473" s="690"/>
      <c r="P473" s="690"/>
      <c r="Q473" s="690"/>
      <c r="R473" s="690"/>
      <c r="S473" s="690"/>
      <c r="T473" s="690"/>
      <c r="U473" s="690"/>
      <c r="V473" s="690"/>
      <c r="W473" s="690"/>
      <c r="X473" s="690"/>
      <c r="Y473" s="690"/>
      <c r="Z473" s="690"/>
    </row>
    <row r="474" spans="1:26" ht="12" customHeight="1">
      <c r="A474" s="899"/>
      <c r="B474" s="900"/>
      <c r="C474" s="899"/>
      <c r="D474" s="901"/>
      <c r="E474" s="902"/>
      <c r="F474" s="901"/>
      <c r="G474" s="902"/>
      <c r="H474" s="901"/>
      <c r="I474" s="902"/>
      <c r="J474" s="891"/>
      <c r="K474" s="891"/>
      <c r="L474" s="891"/>
      <c r="M474" s="891"/>
      <c r="N474" s="903"/>
      <c r="O474" s="690"/>
      <c r="P474" s="690"/>
      <c r="Q474" s="690"/>
      <c r="R474" s="690"/>
      <c r="S474" s="690"/>
      <c r="T474" s="690"/>
      <c r="U474" s="690"/>
      <c r="V474" s="690"/>
      <c r="W474" s="690"/>
      <c r="X474" s="690"/>
      <c r="Y474" s="690"/>
      <c r="Z474" s="690"/>
    </row>
    <row r="475" spans="1:26" ht="12" customHeight="1">
      <c r="A475" s="899"/>
      <c r="B475" s="900"/>
      <c r="C475" s="899"/>
      <c r="D475" s="901"/>
      <c r="E475" s="902"/>
      <c r="F475" s="901"/>
      <c r="G475" s="902"/>
      <c r="H475" s="901"/>
      <c r="I475" s="902"/>
      <c r="J475" s="891"/>
      <c r="K475" s="891"/>
      <c r="L475" s="891"/>
      <c r="M475" s="891"/>
      <c r="N475" s="903"/>
      <c r="O475" s="690"/>
      <c r="P475" s="690"/>
      <c r="Q475" s="690"/>
      <c r="R475" s="690"/>
      <c r="S475" s="690"/>
      <c r="T475" s="690"/>
      <c r="U475" s="690"/>
      <c r="V475" s="690"/>
      <c r="W475" s="690"/>
      <c r="X475" s="690"/>
      <c r="Y475" s="690"/>
      <c r="Z475" s="690"/>
    </row>
    <row r="476" spans="1:26" ht="12" customHeight="1">
      <c r="A476" s="899"/>
      <c r="B476" s="900"/>
      <c r="C476" s="899"/>
      <c r="D476" s="901"/>
      <c r="E476" s="902"/>
      <c r="F476" s="901"/>
      <c r="G476" s="902"/>
      <c r="H476" s="901"/>
      <c r="I476" s="902"/>
      <c r="J476" s="891"/>
      <c r="K476" s="891"/>
      <c r="L476" s="891"/>
      <c r="M476" s="891"/>
      <c r="N476" s="903"/>
      <c r="O476" s="690"/>
      <c r="P476" s="690"/>
      <c r="Q476" s="690"/>
      <c r="R476" s="690"/>
      <c r="S476" s="690"/>
      <c r="T476" s="690"/>
      <c r="U476" s="690"/>
      <c r="V476" s="690"/>
      <c r="W476" s="690"/>
      <c r="X476" s="690"/>
      <c r="Y476" s="690"/>
      <c r="Z476" s="690"/>
    </row>
    <row r="477" spans="1:26" ht="12" customHeight="1">
      <c r="A477" s="899"/>
      <c r="B477" s="900"/>
      <c r="C477" s="899"/>
      <c r="D477" s="901"/>
      <c r="E477" s="902"/>
      <c r="F477" s="901"/>
      <c r="G477" s="902"/>
      <c r="H477" s="901"/>
      <c r="I477" s="902"/>
      <c r="J477" s="891"/>
      <c r="K477" s="891"/>
      <c r="L477" s="891"/>
      <c r="M477" s="891"/>
      <c r="N477" s="903"/>
      <c r="O477" s="690"/>
      <c r="P477" s="690"/>
      <c r="Q477" s="690"/>
      <c r="R477" s="690"/>
      <c r="S477" s="690"/>
      <c r="T477" s="690"/>
      <c r="U477" s="690"/>
      <c r="V477" s="690"/>
      <c r="W477" s="690"/>
      <c r="X477" s="690"/>
      <c r="Y477" s="690"/>
      <c r="Z477" s="690"/>
    </row>
    <row r="478" spans="1:26" ht="12" customHeight="1">
      <c r="A478" s="899"/>
      <c r="B478" s="900"/>
      <c r="C478" s="899"/>
      <c r="D478" s="901"/>
      <c r="E478" s="902"/>
      <c r="F478" s="901"/>
      <c r="G478" s="902"/>
      <c r="H478" s="901"/>
      <c r="I478" s="902"/>
      <c r="J478" s="891"/>
      <c r="K478" s="891"/>
      <c r="L478" s="891"/>
      <c r="M478" s="891"/>
      <c r="N478" s="903"/>
      <c r="O478" s="690"/>
      <c r="P478" s="690"/>
      <c r="Q478" s="690"/>
      <c r="R478" s="690"/>
      <c r="S478" s="690"/>
      <c r="T478" s="690"/>
      <c r="U478" s="690"/>
      <c r="V478" s="690"/>
      <c r="W478" s="690"/>
      <c r="X478" s="690"/>
      <c r="Y478" s="690"/>
      <c r="Z478" s="690"/>
    </row>
    <row r="479" spans="1:26" ht="12" customHeight="1">
      <c r="A479" s="899"/>
      <c r="B479" s="900"/>
      <c r="C479" s="899"/>
      <c r="D479" s="901"/>
      <c r="E479" s="902"/>
      <c r="F479" s="901"/>
      <c r="G479" s="902"/>
      <c r="H479" s="901"/>
      <c r="I479" s="902"/>
      <c r="J479" s="891"/>
      <c r="K479" s="891"/>
      <c r="L479" s="891"/>
      <c r="M479" s="891"/>
      <c r="N479" s="903"/>
      <c r="O479" s="690"/>
      <c r="P479" s="690"/>
      <c r="Q479" s="690"/>
      <c r="R479" s="690"/>
      <c r="S479" s="690"/>
      <c r="T479" s="690"/>
      <c r="U479" s="690"/>
      <c r="V479" s="690"/>
      <c r="W479" s="690"/>
      <c r="X479" s="690"/>
      <c r="Y479" s="690"/>
      <c r="Z479" s="690"/>
    </row>
    <row r="480" spans="1:26" ht="12" customHeight="1">
      <c r="A480" s="899"/>
      <c r="B480" s="900"/>
      <c r="C480" s="899"/>
      <c r="D480" s="901"/>
      <c r="E480" s="902"/>
      <c r="F480" s="901"/>
      <c r="G480" s="902"/>
      <c r="H480" s="901"/>
      <c r="I480" s="902"/>
      <c r="J480" s="891"/>
      <c r="K480" s="891"/>
      <c r="L480" s="891"/>
      <c r="M480" s="891"/>
      <c r="N480" s="903"/>
      <c r="O480" s="690"/>
      <c r="P480" s="690"/>
      <c r="Q480" s="690"/>
      <c r="R480" s="690"/>
      <c r="S480" s="690"/>
      <c r="T480" s="690"/>
      <c r="U480" s="690"/>
      <c r="V480" s="690"/>
      <c r="W480" s="690"/>
      <c r="X480" s="690"/>
      <c r="Y480" s="690"/>
      <c r="Z480" s="690"/>
    </row>
    <row r="481" spans="1:26" ht="12" customHeight="1">
      <c r="A481" s="899"/>
      <c r="B481" s="900"/>
      <c r="C481" s="899"/>
      <c r="D481" s="901"/>
      <c r="E481" s="902"/>
      <c r="F481" s="901"/>
      <c r="G481" s="902"/>
      <c r="H481" s="901"/>
      <c r="I481" s="902"/>
      <c r="J481" s="891"/>
      <c r="K481" s="891"/>
      <c r="L481" s="891"/>
      <c r="M481" s="891"/>
      <c r="N481" s="903"/>
      <c r="O481" s="690"/>
      <c r="P481" s="690"/>
      <c r="Q481" s="690"/>
      <c r="R481" s="690"/>
      <c r="S481" s="690"/>
      <c r="T481" s="690"/>
      <c r="U481" s="690"/>
      <c r="V481" s="690"/>
      <c r="W481" s="690"/>
      <c r="X481" s="690"/>
      <c r="Y481" s="690"/>
      <c r="Z481" s="690"/>
    </row>
    <row r="482" spans="1:26" ht="12" customHeight="1">
      <c r="A482" s="899"/>
      <c r="B482" s="900"/>
      <c r="C482" s="899"/>
      <c r="D482" s="901"/>
      <c r="E482" s="902"/>
      <c r="F482" s="901"/>
      <c r="G482" s="902"/>
      <c r="H482" s="901"/>
      <c r="I482" s="902"/>
      <c r="J482" s="891"/>
      <c r="K482" s="891"/>
      <c r="L482" s="891"/>
      <c r="M482" s="891"/>
      <c r="N482" s="903"/>
      <c r="O482" s="690"/>
      <c r="P482" s="690"/>
      <c r="Q482" s="690"/>
      <c r="R482" s="690"/>
      <c r="S482" s="690"/>
      <c r="T482" s="690"/>
      <c r="U482" s="690"/>
      <c r="V482" s="690"/>
      <c r="W482" s="690"/>
      <c r="X482" s="690"/>
      <c r="Y482" s="690"/>
      <c r="Z482" s="690"/>
    </row>
    <row r="483" spans="1:26" ht="12" customHeight="1">
      <c r="A483" s="899"/>
      <c r="B483" s="900"/>
      <c r="C483" s="899"/>
      <c r="D483" s="901"/>
      <c r="E483" s="902"/>
      <c r="F483" s="901"/>
      <c r="G483" s="902"/>
      <c r="H483" s="901"/>
      <c r="I483" s="902"/>
      <c r="J483" s="891"/>
      <c r="K483" s="891"/>
      <c r="L483" s="891"/>
      <c r="M483" s="891"/>
      <c r="N483" s="903"/>
      <c r="O483" s="690"/>
      <c r="P483" s="690"/>
      <c r="Q483" s="690"/>
      <c r="R483" s="690"/>
      <c r="S483" s="690"/>
      <c r="T483" s="690"/>
      <c r="U483" s="690"/>
      <c r="V483" s="690"/>
      <c r="W483" s="690"/>
      <c r="X483" s="690"/>
      <c r="Y483" s="690"/>
      <c r="Z483" s="690"/>
    </row>
    <row r="484" spans="1:26" ht="12" customHeight="1">
      <c r="A484" s="899"/>
      <c r="B484" s="900"/>
      <c r="C484" s="899"/>
      <c r="D484" s="901"/>
      <c r="E484" s="902"/>
      <c r="F484" s="901"/>
      <c r="G484" s="902"/>
      <c r="H484" s="901"/>
      <c r="I484" s="902"/>
      <c r="J484" s="891"/>
      <c r="K484" s="891"/>
      <c r="L484" s="891"/>
      <c r="M484" s="891"/>
      <c r="N484" s="903"/>
      <c r="O484" s="690"/>
      <c r="P484" s="690"/>
      <c r="Q484" s="690"/>
      <c r="R484" s="690"/>
      <c r="S484" s="690"/>
      <c r="T484" s="690"/>
      <c r="U484" s="690"/>
      <c r="V484" s="690"/>
      <c r="W484" s="690"/>
      <c r="X484" s="690"/>
      <c r="Y484" s="690"/>
      <c r="Z484" s="690"/>
    </row>
    <row r="485" spans="1:26" ht="12" customHeight="1">
      <c r="A485" s="899"/>
      <c r="B485" s="900"/>
      <c r="C485" s="899"/>
      <c r="D485" s="901"/>
      <c r="E485" s="902"/>
      <c r="F485" s="901"/>
      <c r="G485" s="902"/>
      <c r="H485" s="901"/>
      <c r="I485" s="902"/>
      <c r="J485" s="891"/>
      <c r="K485" s="891"/>
      <c r="L485" s="891"/>
      <c r="M485" s="891"/>
      <c r="N485" s="903"/>
      <c r="O485" s="690"/>
      <c r="P485" s="690"/>
      <c r="Q485" s="690"/>
      <c r="R485" s="690"/>
      <c r="S485" s="690"/>
      <c r="T485" s="690"/>
      <c r="U485" s="690"/>
      <c r="V485" s="690"/>
      <c r="W485" s="690"/>
      <c r="X485" s="690"/>
      <c r="Y485" s="690"/>
      <c r="Z485" s="690"/>
    </row>
    <row r="486" spans="1:26" ht="12" customHeight="1">
      <c r="A486" s="899"/>
      <c r="B486" s="900"/>
      <c r="C486" s="899"/>
      <c r="D486" s="901"/>
      <c r="E486" s="902"/>
      <c r="F486" s="901"/>
      <c r="G486" s="902"/>
      <c r="H486" s="901"/>
      <c r="I486" s="902"/>
      <c r="J486" s="891"/>
      <c r="K486" s="891"/>
      <c r="L486" s="891"/>
      <c r="M486" s="891"/>
      <c r="N486" s="903"/>
      <c r="O486" s="690"/>
      <c r="P486" s="690"/>
      <c r="Q486" s="690"/>
      <c r="R486" s="690"/>
      <c r="S486" s="690"/>
      <c r="T486" s="690"/>
      <c r="U486" s="690"/>
      <c r="V486" s="690"/>
      <c r="W486" s="690"/>
      <c r="X486" s="690"/>
      <c r="Y486" s="690"/>
      <c r="Z486" s="690"/>
    </row>
    <row r="487" spans="1:26" ht="12" customHeight="1">
      <c r="A487" s="899"/>
      <c r="B487" s="900"/>
      <c r="C487" s="899"/>
      <c r="D487" s="901"/>
      <c r="E487" s="902"/>
      <c r="F487" s="901"/>
      <c r="G487" s="902"/>
      <c r="H487" s="901"/>
      <c r="I487" s="902"/>
      <c r="J487" s="891"/>
      <c r="K487" s="891"/>
      <c r="L487" s="891"/>
      <c r="M487" s="891"/>
      <c r="N487" s="903"/>
      <c r="O487" s="690"/>
      <c r="P487" s="690"/>
      <c r="Q487" s="690"/>
      <c r="R487" s="690"/>
      <c r="S487" s="690"/>
      <c r="T487" s="690"/>
      <c r="U487" s="690"/>
      <c r="V487" s="690"/>
      <c r="W487" s="690"/>
      <c r="X487" s="690"/>
      <c r="Y487" s="690"/>
      <c r="Z487" s="690"/>
    </row>
    <row r="488" spans="1:26" ht="12" customHeight="1">
      <c r="A488" s="899"/>
      <c r="B488" s="900"/>
      <c r="C488" s="899"/>
      <c r="D488" s="901"/>
      <c r="E488" s="902"/>
      <c r="F488" s="901"/>
      <c r="G488" s="902"/>
      <c r="H488" s="901"/>
      <c r="I488" s="902"/>
      <c r="J488" s="891"/>
      <c r="K488" s="891"/>
      <c r="L488" s="891"/>
      <c r="M488" s="891"/>
      <c r="N488" s="903"/>
      <c r="O488" s="690"/>
      <c r="P488" s="690"/>
      <c r="Q488" s="690"/>
      <c r="R488" s="690"/>
      <c r="S488" s="690"/>
      <c r="T488" s="690"/>
      <c r="U488" s="690"/>
      <c r="V488" s="690"/>
      <c r="W488" s="690"/>
      <c r="X488" s="690"/>
      <c r="Y488" s="690"/>
      <c r="Z488" s="690"/>
    </row>
    <row r="489" spans="1:26" ht="12" customHeight="1">
      <c r="A489" s="899"/>
      <c r="B489" s="900"/>
      <c r="C489" s="899"/>
      <c r="D489" s="901"/>
      <c r="E489" s="902"/>
      <c r="F489" s="901"/>
      <c r="G489" s="902"/>
      <c r="H489" s="901"/>
      <c r="I489" s="902"/>
      <c r="J489" s="891"/>
      <c r="K489" s="891"/>
      <c r="L489" s="891"/>
      <c r="M489" s="891"/>
      <c r="N489" s="903"/>
      <c r="O489" s="690"/>
      <c r="P489" s="690"/>
      <c r="Q489" s="690"/>
      <c r="R489" s="690"/>
      <c r="S489" s="690"/>
      <c r="T489" s="690"/>
      <c r="U489" s="690"/>
      <c r="V489" s="690"/>
      <c r="W489" s="690"/>
      <c r="X489" s="690"/>
      <c r="Y489" s="690"/>
      <c r="Z489" s="690"/>
    </row>
    <row r="490" spans="1:26" ht="12" customHeight="1">
      <c r="A490" s="899"/>
      <c r="B490" s="900"/>
      <c r="C490" s="899"/>
      <c r="D490" s="901"/>
      <c r="E490" s="902"/>
      <c r="F490" s="901"/>
      <c r="G490" s="902"/>
      <c r="H490" s="901"/>
      <c r="I490" s="902"/>
      <c r="J490" s="891"/>
      <c r="K490" s="891"/>
      <c r="L490" s="891"/>
      <c r="M490" s="891"/>
      <c r="N490" s="903"/>
      <c r="O490" s="690"/>
      <c r="P490" s="690"/>
      <c r="Q490" s="690"/>
      <c r="R490" s="690"/>
      <c r="S490" s="690"/>
      <c r="T490" s="690"/>
      <c r="U490" s="690"/>
      <c r="V490" s="690"/>
      <c r="W490" s="690"/>
      <c r="X490" s="690"/>
      <c r="Y490" s="690"/>
      <c r="Z490" s="690"/>
    </row>
    <row r="491" spans="1:26" ht="12" customHeight="1">
      <c r="A491" s="899"/>
      <c r="B491" s="900"/>
      <c r="C491" s="899"/>
      <c r="D491" s="901"/>
      <c r="E491" s="902"/>
      <c r="F491" s="901"/>
      <c r="G491" s="902"/>
      <c r="H491" s="901"/>
      <c r="I491" s="902"/>
      <c r="J491" s="891"/>
      <c r="K491" s="891"/>
      <c r="L491" s="891"/>
      <c r="M491" s="891"/>
      <c r="N491" s="903"/>
      <c r="O491" s="690"/>
      <c r="P491" s="690"/>
      <c r="Q491" s="690"/>
      <c r="R491" s="690"/>
      <c r="S491" s="690"/>
      <c r="T491" s="690"/>
      <c r="U491" s="690"/>
      <c r="V491" s="690"/>
      <c r="W491" s="690"/>
      <c r="X491" s="690"/>
      <c r="Y491" s="690"/>
      <c r="Z491" s="690"/>
    </row>
    <row r="492" spans="1:26" ht="12" customHeight="1">
      <c r="A492" s="899"/>
      <c r="B492" s="900"/>
      <c r="C492" s="899"/>
      <c r="D492" s="901"/>
      <c r="E492" s="902"/>
      <c r="F492" s="901"/>
      <c r="G492" s="902"/>
      <c r="H492" s="901"/>
      <c r="I492" s="902"/>
      <c r="J492" s="891"/>
      <c r="K492" s="891"/>
      <c r="L492" s="891"/>
      <c r="M492" s="891"/>
      <c r="N492" s="903"/>
      <c r="O492" s="690"/>
      <c r="P492" s="690"/>
      <c r="Q492" s="690"/>
      <c r="R492" s="690"/>
      <c r="S492" s="690"/>
      <c r="T492" s="690"/>
      <c r="U492" s="690"/>
      <c r="V492" s="690"/>
      <c r="W492" s="690"/>
      <c r="X492" s="690"/>
      <c r="Y492" s="690"/>
      <c r="Z492" s="690"/>
    </row>
    <row r="493" spans="1:26" ht="12" customHeight="1">
      <c r="A493" s="899"/>
      <c r="B493" s="900"/>
      <c r="C493" s="899"/>
      <c r="D493" s="901"/>
      <c r="E493" s="902"/>
      <c r="F493" s="901"/>
      <c r="G493" s="902"/>
      <c r="H493" s="901"/>
      <c r="I493" s="902"/>
      <c r="J493" s="891"/>
      <c r="K493" s="891"/>
      <c r="L493" s="891"/>
      <c r="M493" s="891"/>
      <c r="N493" s="903"/>
      <c r="O493" s="690"/>
      <c r="P493" s="690"/>
      <c r="Q493" s="690"/>
      <c r="R493" s="690"/>
      <c r="S493" s="690"/>
      <c r="T493" s="690"/>
      <c r="U493" s="690"/>
      <c r="V493" s="690"/>
      <c r="W493" s="690"/>
      <c r="X493" s="690"/>
      <c r="Y493" s="690"/>
      <c r="Z493" s="690"/>
    </row>
    <row r="494" spans="1:26" ht="12" customHeight="1">
      <c r="A494" s="899"/>
      <c r="B494" s="900"/>
      <c r="C494" s="899"/>
      <c r="D494" s="901"/>
      <c r="E494" s="902"/>
      <c r="F494" s="901"/>
      <c r="G494" s="902"/>
      <c r="H494" s="901"/>
      <c r="I494" s="902"/>
      <c r="J494" s="891"/>
      <c r="K494" s="891"/>
      <c r="L494" s="891"/>
      <c r="M494" s="891"/>
      <c r="N494" s="903"/>
      <c r="O494" s="690"/>
      <c r="P494" s="690"/>
      <c r="Q494" s="690"/>
      <c r="R494" s="690"/>
      <c r="S494" s="690"/>
      <c r="T494" s="690"/>
      <c r="U494" s="690"/>
      <c r="V494" s="690"/>
      <c r="W494" s="690"/>
      <c r="X494" s="690"/>
      <c r="Y494" s="690"/>
      <c r="Z494" s="690"/>
    </row>
    <row r="495" spans="1:26" ht="12" customHeight="1">
      <c r="A495" s="899"/>
      <c r="B495" s="900"/>
      <c r="C495" s="899"/>
      <c r="D495" s="901"/>
      <c r="E495" s="902"/>
      <c r="F495" s="901"/>
      <c r="G495" s="902"/>
      <c r="H495" s="901"/>
      <c r="I495" s="902"/>
      <c r="J495" s="891"/>
      <c r="K495" s="891"/>
      <c r="L495" s="891"/>
      <c r="M495" s="891"/>
      <c r="N495" s="903"/>
      <c r="O495" s="690"/>
      <c r="P495" s="690"/>
      <c r="Q495" s="690"/>
      <c r="R495" s="690"/>
      <c r="S495" s="690"/>
      <c r="T495" s="690"/>
      <c r="U495" s="690"/>
      <c r="V495" s="690"/>
      <c r="W495" s="690"/>
      <c r="X495" s="690"/>
      <c r="Y495" s="690"/>
      <c r="Z495" s="690"/>
    </row>
    <row r="496" spans="1:26" ht="12" customHeight="1">
      <c r="A496" s="899"/>
      <c r="B496" s="900"/>
      <c r="C496" s="899"/>
      <c r="D496" s="901"/>
      <c r="E496" s="902"/>
      <c r="F496" s="901"/>
      <c r="G496" s="902"/>
      <c r="H496" s="901"/>
      <c r="I496" s="902"/>
      <c r="J496" s="891"/>
      <c r="K496" s="891"/>
      <c r="L496" s="891"/>
      <c r="M496" s="891"/>
      <c r="N496" s="903"/>
      <c r="O496" s="690"/>
      <c r="P496" s="690"/>
      <c r="Q496" s="690"/>
      <c r="R496" s="690"/>
      <c r="S496" s="690"/>
      <c r="T496" s="690"/>
      <c r="U496" s="690"/>
      <c r="V496" s="690"/>
      <c r="W496" s="690"/>
      <c r="X496" s="690"/>
      <c r="Y496" s="690"/>
      <c r="Z496" s="690"/>
    </row>
    <row r="497" spans="1:26" ht="12" customHeight="1">
      <c r="A497" s="899"/>
      <c r="B497" s="900"/>
      <c r="C497" s="899"/>
      <c r="D497" s="901"/>
      <c r="E497" s="902"/>
      <c r="F497" s="901"/>
      <c r="G497" s="902"/>
      <c r="H497" s="901"/>
      <c r="I497" s="902"/>
      <c r="J497" s="891"/>
      <c r="K497" s="891"/>
      <c r="L497" s="891"/>
      <c r="M497" s="891"/>
      <c r="N497" s="903"/>
      <c r="O497" s="690"/>
      <c r="P497" s="690"/>
      <c r="Q497" s="690"/>
      <c r="R497" s="690"/>
      <c r="S497" s="690"/>
      <c r="T497" s="690"/>
      <c r="U497" s="690"/>
      <c r="V497" s="690"/>
      <c r="W497" s="690"/>
      <c r="X497" s="690"/>
      <c r="Y497" s="690"/>
      <c r="Z497" s="690"/>
    </row>
    <row r="498" spans="1:26" ht="12" customHeight="1">
      <c r="A498" s="899"/>
      <c r="B498" s="900"/>
      <c r="C498" s="899"/>
      <c r="D498" s="901"/>
      <c r="E498" s="902"/>
      <c r="F498" s="901"/>
      <c r="G498" s="902"/>
      <c r="H498" s="901"/>
      <c r="I498" s="902"/>
      <c r="J498" s="891"/>
      <c r="K498" s="891"/>
      <c r="L498" s="891"/>
      <c r="M498" s="891"/>
      <c r="N498" s="903"/>
      <c r="O498" s="690"/>
      <c r="P498" s="690"/>
      <c r="Q498" s="690"/>
      <c r="R498" s="690"/>
      <c r="S498" s="690"/>
      <c r="T498" s="690"/>
      <c r="U498" s="690"/>
      <c r="V498" s="690"/>
      <c r="W498" s="690"/>
      <c r="X498" s="690"/>
      <c r="Y498" s="690"/>
      <c r="Z498" s="690"/>
    </row>
    <row r="499" spans="1:26" ht="12" customHeight="1">
      <c r="A499" s="899"/>
      <c r="B499" s="900"/>
      <c r="C499" s="899"/>
      <c r="D499" s="901"/>
      <c r="E499" s="902"/>
      <c r="F499" s="901"/>
      <c r="G499" s="902"/>
      <c r="H499" s="901"/>
      <c r="I499" s="902"/>
      <c r="J499" s="891"/>
      <c r="K499" s="891"/>
      <c r="L499" s="891"/>
      <c r="M499" s="891"/>
      <c r="N499" s="903"/>
      <c r="O499" s="690"/>
      <c r="P499" s="690"/>
      <c r="Q499" s="690"/>
      <c r="R499" s="690"/>
      <c r="S499" s="690"/>
      <c r="T499" s="690"/>
      <c r="U499" s="690"/>
      <c r="V499" s="690"/>
      <c r="W499" s="690"/>
      <c r="X499" s="690"/>
      <c r="Y499" s="690"/>
      <c r="Z499" s="690"/>
    </row>
    <row r="500" spans="1:26" ht="12" customHeight="1">
      <c r="A500" s="899"/>
      <c r="B500" s="900"/>
      <c r="C500" s="899"/>
      <c r="D500" s="901"/>
      <c r="E500" s="902"/>
      <c r="F500" s="901"/>
      <c r="G500" s="902"/>
      <c r="H500" s="901"/>
      <c r="I500" s="902"/>
      <c r="J500" s="891"/>
      <c r="K500" s="891"/>
      <c r="L500" s="891"/>
      <c r="M500" s="891"/>
      <c r="N500" s="903"/>
      <c r="O500" s="690"/>
      <c r="P500" s="690"/>
      <c r="Q500" s="690"/>
      <c r="R500" s="690"/>
      <c r="S500" s="690"/>
      <c r="T500" s="690"/>
      <c r="U500" s="690"/>
      <c r="V500" s="690"/>
      <c r="W500" s="690"/>
      <c r="X500" s="690"/>
      <c r="Y500" s="690"/>
      <c r="Z500" s="690"/>
    </row>
    <row r="501" spans="1:26" ht="12" customHeight="1">
      <c r="A501" s="899"/>
      <c r="B501" s="900"/>
      <c r="C501" s="899"/>
      <c r="D501" s="901"/>
      <c r="E501" s="902"/>
      <c r="F501" s="901"/>
      <c r="G501" s="902"/>
      <c r="H501" s="901"/>
      <c r="I501" s="902"/>
      <c r="J501" s="891"/>
      <c r="K501" s="891"/>
      <c r="L501" s="891"/>
      <c r="M501" s="891"/>
      <c r="N501" s="903"/>
      <c r="O501" s="690"/>
      <c r="P501" s="690"/>
      <c r="Q501" s="690"/>
      <c r="R501" s="690"/>
      <c r="S501" s="690"/>
      <c r="T501" s="690"/>
      <c r="U501" s="690"/>
      <c r="V501" s="690"/>
      <c r="W501" s="690"/>
      <c r="X501" s="690"/>
      <c r="Y501" s="690"/>
      <c r="Z501" s="690"/>
    </row>
    <row r="502" spans="1:26" ht="12" customHeight="1">
      <c r="A502" s="899"/>
      <c r="B502" s="900"/>
      <c r="C502" s="899"/>
      <c r="D502" s="901"/>
      <c r="E502" s="902"/>
      <c r="F502" s="901"/>
      <c r="G502" s="902"/>
      <c r="H502" s="901"/>
      <c r="I502" s="902"/>
      <c r="J502" s="891"/>
      <c r="K502" s="891"/>
      <c r="L502" s="891"/>
      <c r="M502" s="891"/>
      <c r="N502" s="903"/>
      <c r="O502" s="690"/>
      <c r="P502" s="690"/>
      <c r="Q502" s="690"/>
      <c r="R502" s="690"/>
      <c r="S502" s="690"/>
      <c r="T502" s="690"/>
      <c r="U502" s="690"/>
      <c r="V502" s="690"/>
      <c r="W502" s="690"/>
      <c r="X502" s="690"/>
      <c r="Y502" s="690"/>
      <c r="Z502" s="690"/>
    </row>
    <row r="503" spans="1:26" ht="12" customHeight="1">
      <c r="A503" s="899"/>
      <c r="B503" s="900"/>
      <c r="C503" s="899"/>
      <c r="D503" s="901"/>
      <c r="E503" s="902"/>
      <c r="F503" s="901"/>
      <c r="G503" s="902"/>
      <c r="H503" s="901"/>
      <c r="I503" s="902"/>
      <c r="J503" s="891"/>
      <c r="K503" s="891"/>
      <c r="L503" s="891"/>
      <c r="M503" s="891"/>
      <c r="N503" s="903"/>
      <c r="O503" s="690"/>
      <c r="P503" s="690"/>
      <c r="Q503" s="690"/>
      <c r="R503" s="690"/>
      <c r="S503" s="690"/>
      <c r="T503" s="690"/>
      <c r="U503" s="690"/>
      <c r="V503" s="690"/>
      <c r="W503" s="690"/>
      <c r="X503" s="690"/>
      <c r="Y503" s="690"/>
      <c r="Z503" s="690"/>
    </row>
    <row r="504" spans="1:26" ht="12" customHeight="1">
      <c r="A504" s="899"/>
      <c r="B504" s="900"/>
      <c r="C504" s="899"/>
      <c r="D504" s="901"/>
      <c r="E504" s="902"/>
      <c r="F504" s="901"/>
      <c r="G504" s="902"/>
      <c r="H504" s="901"/>
      <c r="I504" s="902"/>
      <c r="J504" s="891"/>
      <c r="K504" s="891"/>
      <c r="L504" s="891"/>
      <c r="M504" s="891"/>
      <c r="N504" s="903"/>
      <c r="O504" s="690"/>
      <c r="P504" s="690"/>
      <c r="Q504" s="690"/>
      <c r="R504" s="690"/>
      <c r="S504" s="690"/>
      <c r="T504" s="690"/>
      <c r="U504" s="690"/>
      <c r="V504" s="690"/>
      <c r="W504" s="690"/>
      <c r="X504" s="690"/>
      <c r="Y504" s="690"/>
      <c r="Z504" s="690"/>
    </row>
    <row r="505" spans="1:26" ht="12" customHeight="1">
      <c r="A505" s="899"/>
      <c r="B505" s="900"/>
      <c r="C505" s="899"/>
      <c r="D505" s="901"/>
      <c r="E505" s="902"/>
      <c r="F505" s="901"/>
      <c r="G505" s="902"/>
      <c r="H505" s="901"/>
      <c r="I505" s="902"/>
      <c r="J505" s="891"/>
      <c r="K505" s="891"/>
      <c r="L505" s="891"/>
      <c r="M505" s="891"/>
      <c r="N505" s="903"/>
      <c r="O505" s="690"/>
      <c r="P505" s="690"/>
      <c r="Q505" s="690"/>
      <c r="R505" s="690"/>
      <c r="S505" s="690"/>
      <c r="T505" s="690"/>
      <c r="U505" s="690"/>
      <c r="V505" s="690"/>
      <c r="W505" s="690"/>
      <c r="X505" s="690"/>
      <c r="Y505" s="690"/>
      <c r="Z505" s="690"/>
    </row>
    <row r="506" spans="1:26" ht="12" customHeight="1">
      <c r="A506" s="899"/>
      <c r="B506" s="900"/>
      <c r="C506" s="899"/>
      <c r="D506" s="901"/>
      <c r="E506" s="902"/>
      <c r="F506" s="901"/>
      <c r="G506" s="902"/>
      <c r="H506" s="901"/>
      <c r="I506" s="902"/>
      <c r="J506" s="891"/>
      <c r="K506" s="891"/>
      <c r="L506" s="891"/>
      <c r="M506" s="891"/>
      <c r="N506" s="903"/>
      <c r="O506" s="690"/>
      <c r="P506" s="690"/>
      <c r="Q506" s="690"/>
      <c r="R506" s="690"/>
      <c r="S506" s="690"/>
      <c r="T506" s="690"/>
      <c r="U506" s="690"/>
      <c r="V506" s="690"/>
      <c r="W506" s="690"/>
      <c r="X506" s="690"/>
      <c r="Y506" s="690"/>
      <c r="Z506" s="690"/>
    </row>
    <row r="507" spans="1:26" ht="12" customHeight="1">
      <c r="A507" s="899"/>
      <c r="B507" s="900"/>
      <c r="C507" s="899"/>
      <c r="D507" s="901"/>
      <c r="E507" s="902"/>
      <c r="F507" s="901"/>
      <c r="G507" s="902"/>
      <c r="H507" s="901"/>
      <c r="I507" s="902"/>
      <c r="J507" s="891"/>
      <c r="K507" s="891"/>
      <c r="L507" s="891"/>
      <c r="M507" s="891"/>
      <c r="N507" s="903"/>
      <c r="O507" s="690"/>
      <c r="P507" s="690"/>
      <c r="Q507" s="690"/>
      <c r="R507" s="690"/>
      <c r="S507" s="690"/>
      <c r="T507" s="690"/>
      <c r="U507" s="690"/>
      <c r="V507" s="690"/>
      <c r="W507" s="690"/>
      <c r="X507" s="690"/>
      <c r="Y507" s="690"/>
      <c r="Z507" s="690"/>
    </row>
    <row r="508" spans="1:26" ht="12" customHeight="1">
      <c r="A508" s="899"/>
      <c r="B508" s="900"/>
      <c r="C508" s="899"/>
      <c r="D508" s="901"/>
      <c r="E508" s="902"/>
      <c r="F508" s="901"/>
      <c r="G508" s="902"/>
      <c r="H508" s="901"/>
      <c r="I508" s="902"/>
      <c r="J508" s="891"/>
      <c r="K508" s="891"/>
      <c r="L508" s="891"/>
      <c r="M508" s="891"/>
      <c r="N508" s="903"/>
      <c r="O508" s="690"/>
      <c r="P508" s="690"/>
      <c r="Q508" s="690"/>
      <c r="R508" s="690"/>
      <c r="S508" s="690"/>
      <c r="T508" s="690"/>
      <c r="U508" s="690"/>
      <c r="V508" s="690"/>
      <c r="W508" s="690"/>
      <c r="X508" s="690"/>
      <c r="Y508" s="690"/>
      <c r="Z508" s="690"/>
    </row>
    <row r="509" spans="1:26" ht="12" customHeight="1">
      <c r="A509" s="899"/>
      <c r="B509" s="900"/>
      <c r="C509" s="899"/>
      <c r="D509" s="901"/>
      <c r="E509" s="902"/>
      <c r="F509" s="901"/>
      <c r="G509" s="902"/>
      <c r="H509" s="901"/>
      <c r="I509" s="902"/>
      <c r="J509" s="891"/>
      <c r="K509" s="891"/>
      <c r="L509" s="891"/>
      <c r="M509" s="891"/>
      <c r="N509" s="903"/>
      <c r="O509" s="690"/>
      <c r="P509" s="690"/>
      <c r="Q509" s="690"/>
      <c r="R509" s="690"/>
      <c r="S509" s="690"/>
      <c r="T509" s="690"/>
      <c r="U509" s="690"/>
      <c r="V509" s="690"/>
      <c r="W509" s="690"/>
      <c r="X509" s="690"/>
      <c r="Y509" s="690"/>
      <c r="Z509" s="690"/>
    </row>
    <row r="510" spans="1:26" ht="12" customHeight="1">
      <c r="A510" s="899"/>
      <c r="B510" s="900"/>
      <c r="C510" s="899"/>
      <c r="D510" s="901"/>
      <c r="E510" s="902"/>
      <c r="F510" s="901"/>
      <c r="G510" s="902"/>
      <c r="H510" s="901"/>
      <c r="I510" s="902"/>
      <c r="J510" s="891"/>
      <c r="K510" s="891"/>
      <c r="L510" s="891"/>
      <c r="M510" s="891"/>
      <c r="N510" s="903"/>
      <c r="O510" s="690"/>
      <c r="P510" s="690"/>
      <c r="Q510" s="690"/>
      <c r="R510" s="690"/>
      <c r="S510" s="690"/>
      <c r="T510" s="690"/>
      <c r="U510" s="690"/>
      <c r="V510" s="690"/>
      <c r="W510" s="690"/>
      <c r="X510" s="690"/>
      <c r="Y510" s="690"/>
      <c r="Z510" s="690"/>
    </row>
    <row r="511" spans="1:26" ht="12" customHeight="1">
      <c r="A511" s="899"/>
      <c r="B511" s="900"/>
      <c r="C511" s="899"/>
      <c r="D511" s="901"/>
      <c r="E511" s="902"/>
      <c r="F511" s="901"/>
      <c r="G511" s="902"/>
      <c r="H511" s="901"/>
      <c r="I511" s="902"/>
      <c r="J511" s="891"/>
      <c r="K511" s="891"/>
      <c r="L511" s="891"/>
      <c r="M511" s="891"/>
      <c r="N511" s="903"/>
      <c r="O511" s="690"/>
      <c r="P511" s="690"/>
      <c r="Q511" s="690"/>
      <c r="R511" s="690"/>
      <c r="S511" s="690"/>
      <c r="T511" s="690"/>
      <c r="U511" s="690"/>
      <c r="V511" s="690"/>
      <c r="W511" s="690"/>
      <c r="X511" s="690"/>
      <c r="Y511" s="690"/>
      <c r="Z511" s="690"/>
    </row>
    <row r="512" spans="1:26" ht="12" customHeight="1">
      <c r="A512" s="899"/>
      <c r="B512" s="900"/>
      <c r="C512" s="899"/>
      <c r="D512" s="901"/>
      <c r="E512" s="902"/>
      <c r="F512" s="901"/>
      <c r="G512" s="902"/>
      <c r="H512" s="901"/>
      <c r="I512" s="902"/>
      <c r="J512" s="891"/>
      <c r="K512" s="891"/>
      <c r="L512" s="891"/>
      <c r="M512" s="891"/>
      <c r="N512" s="903"/>
      <c r="O512" s="690"/>
      <c r="P512" s="690"/>
      <c r="Q512" s="690"/>
      <c r="R512" s="690"/>
      <c r="S512" s="690"/>
      <c r="T512" s="690"/>
      <c r="U512" s="690"/>
      <c r="V512" s="690"/>
      <c r="W512" s="690"/>
      <c r="X512" s="690"/>
      <c r="Y512" s="690"/>
      <c r="Z512" s="690"/>
    </row>
    <row r="513" spans="1:26" ht="12" customHeight="1">
      <c r="A513" s="899"/>
      <c r="B513" s="900"/>
      <c r="C513" s="899"/>
      <c r="D513" s="901"/>
      <c r="E513" s="902"/>
      <c r="F513" s="901"/>
      <c r="G513" s="902"/>
      <c r="H513" s="901"/>
      <c r="I513" s="902"/>
      <c r="J513" s="891"/>
      <c r="K513" s="891"/>
      <c r="L513" s="891"/>
      <c r="M513" s="891"/>
      <c r="N513" s="903"/>
      <c r="O513" s="690"/>
      <c r="P513" s="690"/>
      <c r="Q513" s="690"/>
      <c r="R513" s="690"/>
      <c r="S513" s="690"/>
      <c r="T513" s="690"/>
      <c r="U513" s="690"/>
      <c r="V513" s="690"/>
      <c r="W513" s="690"/>
      <c r="X513" s="690"/>
      <c r="Y513" s="690"/>
      <c r="Z513" s="690"/>
    </row>
    <row r="514" spans="1:26" ht="12" customHeight="1">
      <c r="A514" s="899"/>
      <c r="B514" s="900"/>
      <c r="C514" s="899"/>
      <c r="D514" s="901"/>
      <c r="E514" s="902"/>
      <c r="F514" s="901"/>
      <c r="G514" s="902"/>
      <c r="H514" s="901"/>
      <c r="I514" s="902"/>
      <c r="J514" s="891"/>
      <c r="K514" s="891"/>
      <c r="L514" s="891"/>
      <c r="M514" s="891"/>
      <c r="N514" s="903"/>
      <c r="O514" s="690"/>
      <c r="P514" s="690"/>
      <c r="Q514" s="690"/>
      <c r="R514" s="690"/>
      <c r="S514" s="690"/>
      <c r="T514" s="690"/>
      <c r="U514" s="690"/>
      <c r="V514" s="690"/>
      <c r="W514" s="690"/>
      <c r="X514" s="690"/>
      <c r="Y514" s="690"/>
      <c r="Z514" s="690"/>
    </row>
    <row r="515" spans="1:26" ht="12" customHeight="1">
      <c r="A515" s="899"/>
      <c r="B515" s="900"/>
      <c r="C515" s="899"/>
      <c r="D515" s="901"/>
      <c r="E515" s="902"/>
      <c r="F515" s="901"/>
      <c r="G515" s="902"/>
      <c r="H515" s="901"/>
      <c r="I515" s="902"/>
      <c r="J515" s="891"/>
      <c r="K515" s="891"/>
      <c r="L515" s="891"/>
      <c r="M515" s="891"/>
      <c r="N515" s="903"/>
      <c r="O515" s="690"/>
      <c r="P515" s="690"/>
      <c r="Q515" s="690"/>
      <c r="R515" s="690"/>
      <c r="S515" s="690"/>
      <c r="T515" s="690"/>
      <c r="U515" s="690"/>
      <c r="V515" s="690"/>
      <c r="W515" s="690"/>
      <c r="X515" s="690"/>
      <c r="Y515" s="690"/>
      <c r="Z515" s="690"/>
    </row>
    <row r="516" spans="1:26" ht="12" customHeight="1">
      <c r="A516" s="899"/>
      <c r="B516" s="900"/>
      <c r="C516" s="899"/>
      <c r="D516" s="901"/>
      <c r="E516" s="902"/>
      <c r="F516" s="901"/>
      <c r="G516" s="902"/>
      <c r="H516" s="901"/>
      <c r="I516" s="902"/>
      <c r="J516" s="891"/>
      <c r="K516" s="891"/>
      <c r="L516" s="891"/>
      <c r="M516" s="891"/>
      <c r="N516" s="903"/>
      <c r="O516" s="690"/>
      <c r="P516" s="690"/>
      <c r="Q516" s="690"/>
      <c r="R516" s="690"/>
      <c r="S516" s="690"/>
      <c r="T516" s="690"/>
      <c r="U516" s="690"/>
      <c r="V516" s="690"/>
      <c r="W516" s="690"/>
      <c r="X516" s="690"/>
      <c r="Y516" s="690"/>
      <c r="Z516" s="690"/>
    </row>
    <row r="517" spans="1:26" ht="12" customHeight="1">
      <c r="A517" s="899"/>
      <c r="B517" s="900"/>
      <c r="C517" s="899"/>
      <c r="D517" s="901"/>
      <c r="E517" s="902"/>
      <c r="F517" s="901"/>
      <c r="G517" s="902"/>
      <c r="H517" s="901"/>
      <c r="I517" s="902"/>
      <c r="J517" s="891"/>
      <c r="K517" s="891"/>
      <c r="L517" s="891"/>
      <c r="M517" s="891"/>
      <c r="N517" s="903"/>
      <c r="O517" s="690"/>
      <c r="P517" s="690"/>
      <c r="Q517" s="690"/>
      <c r="R517" s="690"/>
      <c r="S517" s="690"/>
      <c r="T517" s="690"/>
      <c r="U517" s="690"/>
      <c r="V517" s="690"/>
      <c r="W517" s="690"/>
      <c r="X517" s="690"/>
      <c r="Y517" s="690"/>
      <c r="Z517" s="690"/>
    </row>
    <row r="518" spans="1:26" ht="12" customHeight="1">
      <c r="A518" s="899"/>
      <c r="B518" s="900"/>
      <c r="C518" s="899"/>
      <c r="D518" s="901"/>
      <c r="E518" s="902"/>
      <c r="F518" s="901"/>
      <c r="G518" s="902"/>
      <c r="H518" s="901"/>
      <c r="I518" s="902"/>
      <c r="J518" s="891"/>
      <c r="K518" s="891"/>
      <c r="L518" s="891"/>
      <c r="M518" s="891"/>
      <c r="N518" s="903"/>
      <c r="O518" s="690"/>
      <c r="P518" s="690"/>
      <c r="Q518" s="690"/>
      <c r="R518" s="690"/>
      <c r="S518" s="690"/>
      <c r="T518" s="690"/>
      <c r="U518" s="690"/>
      <c r="V518" s="690"/>
      <c r="W518" s="690"/>
      <c r="X518" s="690"/>
      <c r="Y518" s="690"/>
      <c r="Z518" s="690"/>
    </row>
    <row r="519" spans="1:26" ht="12" customHeight="1">
      <c r="A519" s="899"/>
      <c r="B519" s="900"/>
      <c r="C519" s="899"/>
      <c r="D519" s="901"/>
      <c r="E519" s="902"/>
      <c r="F519" s="901"/>
      <c r="G519" s="902"/>
      <c r="H519" s="901"/>
      <c r="I519" s="902"/>
      <c r="J519" s="891"/>
      <c r="K519" s="891"/>
      <c r="L519" s="891"/>
      <c r="M519" s="891"/>
      <c r="N519" s="903"/>
      <c r="O519" s="690"/>
      <c r="P519" s="690"/>
      <c r="Q519" s="690"/>
      <c r="R519" s="690"/>
      <c r="S519" s="690"/>
      <c r="T519" s="690"/>
      <c r="U519" s="690"/>
      <c r="V519" s="690"/>
      <c r="W519" s="690"/>
      <c r="X519" s="690"/>
      <c r="Y519" s="690"/>
      <c r="Z519" s="690"/>
    </row>
    <row r="520" spans="1:26" ht="12" customHeight="1">
      <c r="A520" s="899"/>
      <c r="B520" s="900"/>
      <c r="C520" s="899"/>
      <c r="D520" s="901"/>
      <c r="E520" s="902"/>
      <c r="F520" s="901"/>
      <c r="G520" s="902"/>
      <c r="H520" s="901"/>
      <c r="I520" s="902"/>
      <c r="J520" s="891"/>
      <c r="K520" s="891"/>
      <c r="L520" s="891"/>
      <c r="M520" s="891"/>
      <c r="N520" s="903"/>
      <c r="O520" s="690"/>
      <c r="P520" s="690"/>
      <c r="Q520" s="690"/>
      <c r="R520" s="690"/>
      <c r="S520" s="690"/>
      <c r="T520" s="690"/>
      <c r="U520" s="690"/>
      <c r="V520" s="690"/>
      <c r="W520" s="690"/>
      <c r="X520" s="690"/>
      <c r="Y520" s="690"/>
      <c r="Z520" s="690"/>
    </row>
    <row r="521" spans="1:26" ht="12" customHeight="1">
      <c r="A521" s="899"/>
      <c r="B521" s="900"/>
      <c r="C521" s="899"/>
      <c r="D521" s="901"/>
      <c r="E521" s="902"/>
      <c r="F521" s="901"/>
      <c r="G521" s="902"/>
      <c r="H521" s="901"/>
      <c r="I521" s="902"/>
      <c r="J521" s="891"/>
      <c r="K521" s="891"/>
      <c r="L521" s="891"/>
      <c r="M521" s="891"/>
      <c r="N521" s="903"/>
      <c r="O521" s="690"/>
      <c r="P521" s="690"/>
      <c r="Q521" s="690"/>
      <c r="R521" s="690"/>
      <c r="S521" s="690"/>
      <c r="T521" s="690"/>
      <c r="U521" s="690"/>
      <c r="V521" s="690"/>
      <c r="W521" s="690"/>
      <c r="X521" s="690"/>
      <c r="Y521" s="690"/>
      <c r="Z521" s="690"/>
    </row>
    <row r="522" spans="1:26" ht="12" customHeight="1">
      <c r="A522" s="899"/>
      <c r="B522" s="900"/>
      <c r="C522" s="899"/>
      <c r="D522" s="901"/>
      <c r="E522" s="902"/>
      <c r="F522" s="901"/>
      <c r="G522" s="902"/>
      <c r="H522" s="901"/>
      <c r="I522" s="902"/>
      <c r="J522" s="891"/>
      <c r="K522" s="891"/>
      <c r="L522" s="891"/>
      <c r="M522" s="891"/>
      <c r="N522" s="903"/>
      <c r="O522" s="690"/>
      <c r="P522" s="690"/>
      <c r="Q522" s="690"/>
      <c r="R522" s="690"/>
      <c r="S522" s="690"/>
      <c r="T522" s="690"/>
      <c r="U522" s="690"/>
      <c r="V522" s="690"/>
      <c r="W522" s="690"/>
      <c r="X522" s="690"/>
      <c r="Y522" s="690"/>
      <c r="Z522" s="690"/>
    </row>
    <row r="523" spans="1:26" ht="12" customHeight="1">
      <c r="A523" s="899"/>
      <c r="B523" s="900"/>
      <c r="C523" s="899"/>
      <c r="D523" s="901"/>
      <c r="E523" s="902"/>
      <c r="F523" s="901"/>
      <c r="G523" s="902"/>
      <c r="H523" s="901"/>
      <c r="I523" s="902"/>
      <c r="J523" s="891"/>
      <c r="K523" s="891"/>
      <c r="L523" s="891"/>
      <c r="M523" s="891"/>
      <c r="N523" s="903"/>
      <c r="O523" s="690"/>
      <c r="P523" s="690"/>
      <c r="Q523" s="690"/>
      <c r="R523" s="690"/>
      <c r="S523" s="690"/>
      <c r="T523" s="690"/>
      <c r="U523" s="690"/>
      <c r="V523" s="690"/>
      <c r="W523" s="690"/>
      <c r="X523" s="690"/>
      <c r="Y523" s="690"/>
      <c r="Z523" s="690"/>
    </row>
    <row r="524" spans="1:26" ht="12" customHeight="1">
      <c r="A524" s="899"/>
      <c r="B524" s="900"/>
      <c r="C524" s="899"/>
      <c r="D524" s="901"/>
      <c r="E524" s="902"/>
      <c r="F524" s="901"/>
      <c r="G524" s="902"/>
      <c r="H524" s="901"/>
      <c r="I524" s="902"/>
      <c r="J524" s="891"/>
      <c r="K524" s="891"/>
      <c r="L524" s="891"/>
      <c r="M524" s="891"/>
      <c r="N524" s="903"/>
      <c r="O524" s="690"/>
      <c r="P524" s="690"/>
      <c r="Q524" s="690"/>
      <c r="R524" s="690"/>
      <c r="S524" s="690"/>
      <c r="T524" s="690"/>
      <c r="U524" s="690"/>
      <c r="V524" s="690"/>
      <c r="W524" s="690"/>
      <c r="X524" s="690"/>
      <c r="Y524" s="690"/>
      <c r="Z524" s="690"/>
    </row>
    <row r="525" spans="1:26" ht="12" customHeight="1">
      <c r="A525" s="899"/>
      <c r="B525" s="900"/>
      <c r="C525" s="899"/>
      <c r="D525" s="901"/>
      <c r="E525" s="902"/>
      <c r="F525" s="901"/>
      <c r="G525" s="902"/>
      <c r="H525" s="901"/>
      <c r="I525" s="902"/>
      <c r="J525" s="891"/>
      <c r="K525" s="891"/>
      <c r="L525" s="891"/>
      <c r="M525" s="891"/>
      <c r="N525" s="903"/>
      <c r="O525" s="690"/>
      <c r="P525" s="690"/>
      <c r="Q525" s="690"/>
      <c r="R525" s="690"/>
      <c r="S525" s="690"/>
      <c r="T525" s="690"/>
      <c r="U525" s="690"/>
      <c r="V525" s="690"/>
      <c r="W525" s="690"/>
      <c r="X525" s="690"/>
      <c r="Y525" s="690"/>
      <c r="Z525" s="690"/>
    </row>
    <row r="526" spans="1:26" ht="12" customHeight="1">
      <c r="A526" s="899"/>
      <c r="B526" s="900"/>
      <c r="C526" s="899"/>
      <c r="D526" s="901"/>
      <c r="E526" s="902"/>
      <c r="F526" s="901"/>
      <c r="G526" s="902"/>
      <c r="H526" s="901"/>
      <c r="I526" s="902"/>
      <c r="J526" s="891"/>
      <c r="K526" s="891"/>
      <c r="L526" s="891"/>
      <c r="M526" s="891"/>
      <c r="N526" s="903"/>
      <c r="O526" s="690"/>
      <c r="P526" s="690"/>
      <c r="Q526" s="690"/>
      <c r="R526" s="690"/>
      <c r="S526" s="690"/>
      <c r="T526" s="690"/>
      <c r="U526" s="690"/>
      <c r="V526" s="690"/>
      <c r="W526" s="690"/>
      <c r="X526" s="690"/>
      <c r="Y526" s="690"/>
      <c r="Z526" s="690"/>
    </row>
    <row r="527" spans="1:26" ht="12" customHeight="1">
      <c r="A527" s="899"/>
      <c r="B527" s="900"/>
      <c r="C527" s="899"/>
      <c r="D527" s="901"/>
      <c r="E527" s="902"/>
      <c r="F527" s="901"/>
      <c r="G527" s="902"/>
      <c r="H527" s="901"/>
      <c r="I527" s="902"/>
      <c r="J527" s="891"/>
      <c r="K527" s="891"/>
      <c r="L527" s="891"/>
      <c r="M527" s="891"/>
      <c r="N527" s="903"/>
      <c r="O527" s="690"/>
      <c r="P527" s="690"/>
      <c r="Q527" s="690"/>
      <c r="R527" s="690"/>
      <c r="S527" s="690"/>
      <c r="T527" s="690"/>
      <c r="U527" s="690"/>
      <c r="V527" s="690"/>
      <c r="W527" s="690"/>
      <c r="X527" s="690"/>
      <c r="Y527" s="690"/>
      <c r="Z527" s="690"/>
    </row>
    <row r="528" spans="1:26" ht="12" customHeight="1">
      <c r="A528" s="899"/>
      <c r="B528" s="900"/>
      <c r="C528" s="899"/>
      <c r="D528" s="901"/>
      <c r="E528" s="902"/>
      <c r="F528" s="901"/>
      <c r="G528" s="902"/>
      <c r="H528" s="901"/>
      <c r="I528" s="902"/>
      <c r="J528" s="891"/>
      <c r="K528" s="891"/>
      <c r="L528" s="891"/>
      <c r="M528" s="891"/>
      <c r="N528" s="903"/>
      <c r="O528" s="690"/>
      <c r="P528" s="690"/>
      <c r="Q528" s="690"/>
      <c r="R528" s="690"/>
      <c r="S528" s="690"/>
      <c r="T528" s="690"/>
      <c r="U528" s="690"/>
      <c r="V528" s="690"/>
      <c r="W528" s="690"/>
      <c r="X528" s="690"/>
      <c r="Y528" s="690"/>
      <c r="Z528" s="690"/>
    </row>
    <row r="529" spans="1:26" ht="12" customHeight="1">
      <c r="A529" s="899"/>
      <c r="B529" s="900"/>
      <c r="C529" s="899"/>
      <c r="D529" s="901"/>
      <c r="E529" s="902"/>
      <c r="F529" s="901"/>
      <c r="G529" s="902"/>
      <c r="H529" s="901"/>
      <c r="I529" s="902"/>
      <c r="J529" s="891"/>
      <c r="K529" s="891"/>
      <c r="L529" s="891"/>
      <c r="M529" s="891"/>
      <c r="N529" s="903"/>
      <c r="O529" s="690"/>
      <c r="P529" s="690"/>
      <c r="Q529" s="690"/>
      <c r="R529" s="690"/>
      <c r="S529" s="690"/>
      <c r="T529" s="690"/>
      <c r="U529" s="690"/>
      <c r="V529" s="690"/>
      <c r="W529" s="690"/>
      <c r="X529" s="690"/>
      <c r="Y529" s="690"/>
      <c r="Z529" s="690"/>
    </row>
    <row r="530" spans="1:26" ht="12" customHeight="1">
      <c r="A530" s="899"/>
      <c r="B530" s="900"/>
      <c r="C530" s="899"/>
      <c r="D530" s="901"/>
      <c r="E530" s="902"/>
      <c r="F530" s="901"/>
      <c r="G530" s="902"/>
      <c r="H530" s="901"/>
      <c r="I530" s="902"/>
      <c r="J530" s="891"/>
      <c r="K530" s="891"/>
      <c r="L530" s="891"/>
      <c r="M530" s="891"/>
      <c r="N530" s="903"/>
      <c r="O530" s="690"/>
      <c r="P530" s="690"/>
      <c r="Q530" s="690"/>
      <c r="R530" s="690"/>
      <c r="S530" s="690"/>
      <c r="T530" s="690"/>
      <c r="U530" s="690"/>
      <c r="V530" s="690"/>
      <c r="W530" s="690"/>
      <c r="X530" s="690"/>
      <c r="Y530" s="690"/>
      <c r="Z530" s="690"/>
    </row>
    <row r="531" spans="1:26" ht="12" customHeight="1">
      <c r="A531" s="899"/>
      <c r="B531" s="900"/>
      <c r="C531" s="899"/>
      <c r="D531" s="901"/>
      <c r="E531" s="902"/>
      <c r="F531" s="901"/>
      <c r="G531" s="902"/>
      <c r="H531" s="901"/>
      <c r="I531" s="902"/>
      <c r="J531" s="891"/>
      <c r="K531" s="891"/>
      <c r="L531" s="891"/>
      <c r="M531" s="891"/>
      <c r="N531" s="903"/>
      <c r="O531" s="690"/>
      <c r="P531" s="690"/>
      <c r="Q531" s="690"/>
      <c r="R531" s="690"/>
      <c r="S531" s="690"/>
      <c r="T531" s="690"/>
      <c r="U531" s="690"/>
      <c r="V531" s="690"/>
      <c r="W531" s="690"/>
      <c r="X531" s="690"/>
      <c r="Y531" s="690"/>
      <c r="Z531" s="690"/>
    </row>
    <row r="532" spans="1:26" ht="12" customHeight="1">
      <c r="A532" s="899"/>
      <c r="B532" s="900"/>
      <c r="C532" s="899"/>
      <c r="D532" s="901"/>
      <c r="E532" s="902"/>
      <c r="F532" s="901"/>
      <c r="G532" s="902"/>
      <c r="H532" s="901"/>
      <c r="I532" s="902"/>
      <c r="J532" s="891"/>
      <c r="K532" s="891"/>
      <c r="L532" s="891"/>
      <c r="M532" s="891"/>
      <c r="N532" s="903"/>
      <c r="O532" s="690"/>
      <c r="P532" s="690"/>
      <c r="Q532" s="690"/>
      <c r="R532" s="690"/>
      <c r="S532" s="690"/>
      <c r="T532" s="690"/>
      <c r="U532" s="690"/>
      <c r="V532" s="690"/>
      <c r="W532" s="690"/>
      <c r="X532" s="690"/>
      <c r="Y532" s="690"/>
      <c r="Z532" s="690"/>
    </row>
    <row r="533" spans="1:26" ht="12" customHeight="1">
      <c r="A533" s="899"/>
      <c r="B533" s="900"/>
      <c r="C533" s="899"/>
      <c r="D533" s="901"/>
      <c r="E533" s="902"/>
      <c r="F533" s="901"/>
      <c r="G533" s="902"/>
      <c r="H533" s="901"/>
      <c r="I533" s="902"/>
      <c r="J533" s="891"/>
      <c r="K533" s="891"/>
      <c r="L533" s="891"/>
      <c r="M533" s="891"/>
      <c r="N533" s="903"/>
      <c r="O533" s="690"/>
      <c r="P533" s="690"/>
      <c r="Q533" s="690"/>
      <c r="R533" s="690"/>
      <c r="S533" s="690"/>
      <c r="T533" s="690"/>
      <c r="U533" s="690"/>
      <c r="V533" s="690"/>
      <c r="W533" s="690"/>
      <c r="X533" s="690"/>
      <c r="Y533" s="690"/>
      <c r="Z533" s="690"/>
    </row>
    <row r="534" spans="1:26" ht="12" customHeight="1">
      <c r="A534" s="899"/>
      <c r="B534" s="900"/>
      <c r="C534" s="899"/>
      <c r="D534" s="901"/>
      <c r="E534" s="902"/>
      <c r="F534" s="901"/>
      <c r="G534" s="902"/>
      <c r="H534" s="901"/>
      <c r="I534" s="902"/>
      <c r="J534" s="891"/>
      <c r="K534" s="891"/>
      <c r="L534" s="891"/>
      <c r="M534" s="891"/>
      <c r="N534" s="903"/>
      <c r="O534" s="690"/>
      <c r="P534" s="690"/>
      <c r="Q534" s="690"/>
      <c r="R534" s="690"/>
      <c r="S534" s="690"/>
      <c r="T534" s="690"/>
      <c r="U534" s="690"/>
      <c r="V534" s="690"/>
      <c r="W534" s="690"/>
      <c r="X534" s="690"/>
      <c r="Y534" s="690"/>
      <c r="Z534" s="690"/>
    </row>
    <row r="535" spans="1:26" ht="12" customHeight="1">
      <c r="A535" s="899"/>
      <c r="B535" s="900"/>
      <c r="C535" s="899"/>
      <c r="D535" s="901"/>
      <c r="E535" s="902"/>
      <c r="F535" s="901"/>
      <c r="G535" s="902"/>
      <c r="H535" s="901"/>
      <c r="I535" s="902"/>
      <c r="J535" s="891"/>
      <c r="K535" s="891"/>
      <c r="L535" s="891"/>
      <c r="M535" s="891"/>
      <c r="N535" s="903"/>
      <c r="O535" s="690"/>
      <c r="P535" s="690"/>
      <c r="Q535" s="690"/>
      <c r="R535" s="690"/>
      <c r="S535" s="690"/>
      <c r="T535" s="690"/>
      <c r="U535" s="690"/>
      <c r="V535" s="690"/>
      <c r="W535" s="690"/>
      <c r="X535" s="690"/>
      <c r="Y535" s="690"/>
      <c r="Z535" s="690"/>
    </row>
    <row r="536" spans="1:26" ht="12" customHeight="1">
      <c r="A536" s="899"/>
      <c r="B536" s="900"/>
      <c r="C536" s="899"/>
      <c r="D536" s="901"/>
      <c r="E536" s="902"/>
      <c r="F536" s="901"/>
      <c r="G536" s="902"/>
      <c r="H536" s="901"/>
      <c r="I536" s="902"/>
      <c r="J536" s="891"/>
      <c r="K536" s="891"/>
      <c r="L536" s="891"/>
      <c r="M536" s="891"/>
      <c r="N536" s="903"/>
      <c r="O536" s="690"/>
      <c r="P536" s="690"/>
      <c r="Q536" s="690"/>
      <c r="R536" s="690"/>
      <c r="S536" s="690"/>
      <c r="T536" s="690"/>
      <c r="U536" s="690"/>
      <c r="V536" s="690"/>
      <c r="W536" s="690"/>
      <c r="X536" s="690"/>
      <c r="Y536" s="690"/>
      <c r="Z536" s="690"/>
    </row>
    <row r="537" spans="1:26" ht="12" customHeight="1">
      <c r="A537" s="899"/>
      <c r="B537" s="900"/>
      <c r="C537" s="899"/>
      <c r="D537" s="901"/>
      <c r="E537" s="902"/>
      <c r="F537" s="901"/>
      <c r="G537" s="902"/>
      <c r="H537" s="901"/>
      <c r="I537" s="902"/>
      <c r="J537" s="891"/>
      <c r="K537" s="891"/>
      <c r="L537" s="891"/>
      <c r="M537" s="891"/>
      <c r="N537" s="903"/>
      <c r="O537" s="690"/>
      <c r="P537" s="690"/>
      <c r="Q537" s="690"/>
      <c r="R537" s="690"/>
      <c r="S537" s="690"/>
      <c r="T537" s="690"/>
      <c r="U537" s="690"/>
      <c r="V537" s="690"/>
      <c r="W537" s="690"/>
      <c r="X537" s="690"/>
      <c r="Y537" s="690"/>
      <c r="Z537" s="690"/>
    </row>
    <row r="538" spans="1:26" ht="12" customHeight="1">
      <c r="A538" s="899"/>
      <c r="B538" s="900"/>
      <c r="C538" s="899"/>
      <c r="D538" s="901"/>
      <c r="E538" s="902"/>
      <c r="F538" s="901"/>
      <c r="G538" s="902"/>
      <c r="H538" s="901"/>
      <c r="I538" s="902"/>
      <c r="J538" s="891"/>
      <c r="K538" s="891"/>
      <c r="L538" s="891"/>
      <c r="M538" s="891"/>
      <c r="N538" s="903"/>
      <c r="O538" s="690"/>
      <c r="P538" s="690"/>
      <c r="Q538" s="690"/>
      <c r="R538" s="690"/>
      <c r="S538" s="690"/>
      <c r="T538" s="690"/>
      <c r="U538" s="690"/>
      <c r="V538" s="690"/>
      <c r="W538" s="690"/>
      <c r="X538" s="690"/>
      <c r="Y538" s="690"/>
      <c r="Z538" s="690"/>
    </row>
    <row r="539" spans="1:26" ht="12" customHeight="1">
      <c r="A539" s="899"/>
      <c r="B539" s="900"/>
      <c r="C539" s="899"/>
      <c r="D539" s="901"/>
      <c r="E539" s="902"/>
      <c r="F539" s="901"/>
      <c r="G539" s="902"/>
      <c r="H539" s="901"/>
      <c r="I539" s="902"/>
      <c r="J539" s="891"/>
      <c r="K539" s="891"/>
      <c r="L539" s="891"/>
      <c r="M539" s="891"/>
      <c r="N539" s="903"/>
      <c r="O539" s="690"/>
      <c r="P539" s="690"/>
      <c r="Q539" s="690"/>
      <c r="R539" s="690"/>
      <c r="S539" s="690"/>
      <c r="T539" s="690"/>
      <c r="U539" s="690"/>
      <c r="V539" s="690"/>
      <c r="W539" s="690"/>
      <c r="X539" s="690"/>
      <c r="Y539" s="690"/>
      <c r="Z539" s="690"/>
    </row>
    <row r="540" spans="1:26" ht="12" customHeight="1">
      <c r="A540" s="899"/>
      <c r="B540" s="900"/>
      <c r="C540" s="899"/>
      <c r="D540" s="901"/>
      <c r="E540" s="902"/>
      <c r="F540" s="901"/>
      <c r="G540" s="902"/>
      <c r="H540" s="901"/>
      <c r="I540" s="902"/>
      <c r="J540" s="891"/>
      <c r="K540" s="891"/>
      <c r="L540" s="891"/>
      <c r="M540" s="891"/>
      <c r="N540" s="903"/>
      <c r="O540" s="690"/>
      <c r="P540" s="690"/>
      <c r="Q540" s="690"/>
      <c r="R540" s="690"/>
      <c r="S540" s="690"/>
      <c r="T540" s="690"/>
      <c r="U540" s="690"/>
      <c r="V540" s="690"/>
      <c r="W540" s="690"/>
      <c r="X540" s="690"/>
      <c r="Y540" s="690"/>
      <c r="Z540" s="690"/>
    </row>
    <row r="541" spans="1:26" ht="12" customHeight="1">
      <c r="A541" s="899"/>
      <c r="B541" s="900"/>
      <c r="C541" s="899"/>
      <c r="D541" s="901"/>
      <c r="E541" s="902"/>
      <c r="F541" s="901"/>
      <c r="G541" s="902"/>
      <c r="H541" s="901"/>
      <c r="I541" s="902"/>
      <c r="J541" s="891"/>
      <c r="K541" s="891"/>
      <c r="L541" s="891"/>
      <c r="M541" s="891"/>
      <c r="N541" s="903"/>
      <c r="O541" s="690"/>
      <c r="P541" s="690"/>
      <c r="Q541" s="690"/>
      <c r="R541" s="690"/>
      <c r="S541" s="690"/>
      <c r="T541" s="690"/>
      <c r="U541" s="690"/>
      <c r="V541" s="690"/>
      <c r="W541" s="690"/>
      <c r="X541" s="690"/>
      <c r="Y541" s="690"/>
      <c r="Z541" s="690"/>
    </row>
    <row r="542" spans="1:26" ht="12" customHeight="1">
      <c r="A542" s="899"/>
      <c r="B542" s="900"/>
      <c r="C542" s="899"/>
      <c r="D542" s="901"/>
      <c r="E542" s="902"/>
      <c r="F542" s="901"/>
      <c r="G542" s="902"/>
      <c r="H542" s="901"/>
      <c r="I542" s="902"/>
      <c r="J542" s="891"/>
      <c r="K542" s="891"/>
      <c r="L542" s="891"/>
      <c r="M542" s="891"/>
      <c r="N542" s="903"/>
      <c r="O542" s="690"/>
      <c r="P542" s="690"/>
      <c r="Q542" s="690"/>
      <c r="R542" s="690"/>
      <c r="S542" s="690"/>
      <c r="T542" s="690"/>
      <c r="U542" s="690"/>
      <c r="V542" s="690"/>
      <c r="W542" s="690"/>
      <c r="X542" s="690"/>
      <c r="Y542" s="690"/>
      <c r="Z542" s="690"/>
    </row>
    <row r="543" spans="1:26" ht="12" customHeight="1">
      <c r="A543" s="899"/>
      <c r="B543" s="900"/>
      <c r="C543" s="899"/>
      <c r="D543" s="901"/>
      <c r="E543" s="902"/>
      <c r="F543" s="901"/>
      <c r="G543" s="902"/>
      <c r="H543" s="901"/>
      <c r="I543" s="902"/>
      <c r="J543" s="891"/>
      <c r="K543" s="891"/>
      <c r="L543" s="891"/>
      <c r="M543" s="891"/>
      <c r="N543" s="903"/>
      <c r="O543" s="690"/>
      <c r="P543" s="690"/>
      <c r="Q543" s="690"/>
      <c r="R543" s="690"/>
      <c r="S543" s="690"/>
      <c r="T543" s="690"/>
      <c r="U543" s="690"/>
      <c r="V543" s="690"/>
      <c r="W543" s="690"/>
      <c r="X543" s="690"/>
      <c r="Y543" s="690"/>
      <c r="Z543" s="690"/>
    </row>
    <row r="544" spans="1:26" ht="12" customHeight="1">
      <c r="A544" s="899"/>
      <c r="B544" s="900"/>
      <c r="C544" s="899"/>
      <c r="D544" s="901"/>
      <c r="E544" s="902"/>
      <c r="F544" s="901"/>
      <c r="G544" s="902"/>
      <c r="H544" s="901"/>
      <c r="I544" s="902"/>
      <c r="J544" s="891"/>
      <c r="K544" s="891"/>
      <c r="L544" s="891"/>
      <c r="M544" s="891"/>
      <c r="N544" s="903"/>
      <c r="O544" s="690"/>
      <c r="P544" s="690"/>
      <c r="Q544" s="690"/>
      <c r="R544" s="690"/>
      <c r="S544" s="690"/>
      <c r="T544" s="690"/>
      <c r="U544" s="690"/>
      <c r="V544" s="690"/>
      <c r="W544" s="690"/>
      <c r="X544" s="690"/>
      <c r="Y544" s="690"/>
      <c r="Z544" s="690"/>
    </row>
    <row r="545" spans="1:26" ht="12" customHeight="1">
      <c r="A545" s="899"/>
      <c r="B545" s="900"/>
      <c r="C545" s="899"/>
      <c r="D545" s="901"/>
      <c r="E545" s="902"/>
      <c r="F545" s="901"/>
      <c r="G545" s="902"/>
      <c r="H545" s="901"/>
      <c r="I545" s="902"/>
      <c r="J545" s="891"/>
      <c r="K545" s="891"/>
      <c r="L545" s="891"/>
      <c r="M545" s="891"/>
      <c r="N545" s="903"/>
      <c r="O545" s="690"/>
      <c r="P545" s="690"/>
      <c r="Q545" s="690"/>
      <c r="R545" s="690"/>
      <c r="S545" s="690"/>
      <c r="T545" s="690"/>
      <c r="U545" s="690"/>
      <c r="V545" s="690"/>
      <c r="W545" s="690"/>
      <c r="X545" s="690"/>
      <c r="Y545" s="690"/>
      <c r="Z545" s="690"/>
    </row>
    <row r="546" spans="1:26" ht="12" customHeight="1">
      <c r="A546" s="899"/>
      <c r="B546" s="900"/>
      <c r="C546" s="899"/>
      <c r="D546" s="901"/>
      <c r="E546" s="902"/>
      <c r="F546" s="901"/>
      <c r="G546" s="902"/>
      <c r="H546" s="901"/>
      <c r="I546" s="902"/>
      <c r="J546" s="891"/>
      <c r="K546" s="891"/>
      <c r="L546" s="891"/>
      <c r="M546" s="891"/>
      <c r="N546" s="903"/>
      <c r="O546" s="690"/>
      <c r="P546" s="690"/>
      <c r="Q546" s="690"/>
      <c r="R546" s="690"/>
      <c r="S546" s="690"/>
      <c r="T546" s="690"/>
      <c r="U546" s="690"/>
      <c r="V546" s="690"/>
      <c r="W546" s="690"/>
      <c r="X546" s="690"/>
      <c r="Y546" s="690"/>
      <c r="Z546" s="690"/>
    </row>
    <row r="547" spans="1:26" ht="12" customHeight="1">
      <c r="A547" s="899"/>
      <c r="B547" s="900"/>
      <c r="C547" s="899"/>
      <c r="D547" s="901"/>
      <c r="E547" s="902"/>
      <c r="F547" s="901"/>
      <c r="G547" s="902"/>
      <c r="H547" s="901"/>
      <c r="I547" s="902"/>
      <c r="J547" s="891"/>
      <c r="K547" s="891"/>
      <c r="L547" s="891"/>
      <c r="M547" s="891"/>
      <c r="N547" s="903"/>
      <c r="O547" s="690"/>
      <c r="P547" s="690"/>
      <c r="Q547" s="690"/>
      <c r="R547" s="690"/>
      <c r="S547" s="690"/>
      <c r="T547" s="690"/>
      <c r="U547" s="690"/>
      <c r="V547" s="690"/>
      <c r="W547" s="690"/>
      <c r="X547" s="690"/>
      <c r="Y547" s="690"/>
      <c r="Z547" s="690"/>
    </row>
    <row r="548" spans="1:26" ht="12" customHeight="1">
      <c r="A548" s="899"/>
      <c r="B548" s="900"/>
      <c r="C548" s="899"/>
      <c r="D548" s="901"/>
      <c r="E548" s="902"/>
      <c r="F548" s="901"/>
      <c r="G548" s="902"/>
      <c r="H548" s="901"/>
      <c r="I548" s="902"/>
      <c r="J548" s="891"/>
      <c r="K548" s="891"/>
      <c r="L548" s="891"/>
      <c r="M548" s="891"/>
      <c r="N548" s="903"/>
      <c r="O548" s="690"/>
      <c r="P548" s="690"/>
      <c r="Q548" s="690"/>
      <c r="R548" s="690"/>
      <c r="S548" s="690"/>
      <c r="T548" s="690"/>
      <c r="U548" s="690"/>
      <c r="V548" s="690"/>
      <c r="W548" s="690"/>
      <c r="X548" s="690"/>
      <c r="Y548" s="690"/>
      <c r="Z548" s="690"/>
    </row>
    <row r="549" spans="1:26" ht="12" customHeight="1">
      <c r="A549" s="899"/>
      <c r="B549" s="900"/>
      <c r="C549" s="899"/>
      <c r="D549" s="901"/>
      <c r="E549" s="902"/>
      <c r="F549" s="901"/>
      <c r="G549" s="902"/>
      <c r="H549" s="901"/>
      <c r="I549" s="902"/>
      <c r="J549" s="891"/>
      <c r="K549" s="891"/>
      <c r="L549" s="891"/>
      <c r="M549" s="891"/>
      <c r="N549" s="903"/>
      <c r="O549" s="690"/>
      <c r="P549" s="690"/>
      <c r="Q549" s="690"/>
      <c r="R549" s="690"/>
      <c r="S549" s="690"/>
      <c r="T549" s="690"/>
      <c r="U549" s="690"/>
      <c r="V549" s="690"/>
      <c r="W549" s="690"/>
      <c r="X549" s="690"/>
      <c r="Y549" s="690"/>
      <c r="Z549" s="690"/>
    </row>
    <row r="550" spans="1:26" ht="12" customHeight="1">
      <c r="A550" s="899"/>
      <c r="B550" s="900"/>
      <c r="C550" s="899"/>
      <c r="D550" s="901"/>
      <c r="E550" s="902"/>
      <c r="F550" s="901"/>
      <c r="G550" s="902"/>
      <c r="H550" s="901"/>
      <c r="I550" s="902"/>
      <c r="J550" s="891"/>
      <c r="K550" s="891"/>
      <c r="L550" s="891"/>
      <c r="M550" s="891"/>
      <c r="N550" s="903"/>
      <c r="O550" s="690"/>
      <c r="P550" s="690"/>
      <c r="Q550" s="690"/>
      <c r="R550" s="690"/>
      <c r="S550" s="690"/>
      <c r="T550" s="690"/>
      <c r="U550" s="690"/>
      <c r="V550" s="690"/>
      <c r="W550" s="690"/>
      <c r="X550" s="690"/>
      <c r="Y550" s="690"/>
      <c r="Z550" s="690"/>
    </row>
    <row r="551" spans="1:26" ht="12" customHeight="1">
      <c r="A551" s="899"/>
      <c r="B551" s="900"/>
      <c r="C551" s="899"/>
      <c r="D551" s="901"/>
      <c r="E551" s="902"/>
      <c r="F551" s="901"/>
      <c r="G551" s="902"/>
      <c r="H551" s="901"/>
      <c r="I551" s="902"/>
      <c r="J551" s="891"/>
      <c r="K551" s="891"/>
      <c r="L551" s="891"/>
      <c r="M551" s="891"/>
      <c r="N551" s="903"/>
      <c r="O551" s="690"/>
      <c r="P551" s="690"/>
      <c r="Q551" s="690"/>
      <c r="R551" s="690"/>
      <c r="S551" s="690"/>
      <c r="T551" s="690"/>
      <c r="U551" s="690"/>
      <c r="V551" s="690"/>
      <c r="W551" s="690"/>
      <c r="X551" s="690"/>
      <c r="Y551" s="690"/>
      <c r="Z551" s="690"/>
    </row>
    <row r="552" spans="1:26" ht="12" customHeight="1">
      <c r="A552" s="899"/>
      <c r="B552" s="900"/>
      <c r="C552" s="899"/>
      <c r="D552" s="901"/>
      <c r="E552" s="902"/>
      <c r="F552" s="901"/>
      <c r="G552" s="902"/>
      <c r="H552" s="901"/>
      <c r="I552" s="902"/>
      <c r="J552" s="891"/>
      <c r="K552" s="891"/>
      <c r="L552" s="891"/>
      <c r="M552" s="891"/>
      <c r="N552" s="903"/>
      <c r="O552" s="690"/>
      <c r="P552" s="690"/>
      <c r="Q552" s="690"/>
      <c r="R552" s="690"/>
      <c r="S552" s="690"/>
      <c r="T552" s="690"/>
      <c r="U552" s="690"/>
      <c r="V552" s="690"/>
      <c r="W552" s="690"/>
      <c r="X552" s="690"/>
      <c r="Y552" s="690"/>
      <c r="Z552" s="690"/>
    </row>
    <row r="553" spans="1:26" ht="12" customHeight="1">
      <c r="A553" s="899"/>
      <c r="B553" s="900"/>
      <c r="C553" s="899"/>
      <c r="D553" s="901"/>
      <c r="E553" s="902"/>
      <c r="F553" s="901"/>
      <c r="G553" s="902"/>
      <c r="H553" s="901"/>
      <c r="I553" s="902"/>
      <c r="J553" s="891"/>
      <c r="K553" s="891"/>
      <c r="L553" s="891"/>
      <c r="M553" s="891"/>
      <c r="N553" s="903"/>
      <c r="O553" s="690"/>
      <c r="P553" s="690"/>
      <c r="Q553" s="690"/>
      <c r="R553" s="690"/>
      <c r="S553" s="690"/>
      <c r="T553" s="690"/>
      <c r="U553" s="690"/>
      <c r="V553" s="690"/>
      <c r="W553" s="690"/>
      <c r="X553" s="690"/>
      <c r="Y553" s="690"/>
      <c r="Z553" s="690"/>
    </row>
    <row r="554" spans="1:26" ht="12" customHeight="1">
      <c r="A554" s="899"/>
      <c r="B554" s="900"/>
      <c r="C554" s="899"/>
      <c r="D554" s="901"/>
      <c r="E554" s="902"/>
      <c r="F554" s="901"/>
      <c r="G554" s="902"/>
      <c r="H554" s="901"/>
      <c r="I554" s="902"/>
      <c r="J554" s="891"/>
      <c r="K554" s="891"/>
      <c r="L554" s="891"/>
      <c r="M554" s="891"/>
      <c r="N554" s="903"/>
      <c r="O554" s="690"/>
      <c r="P554" s="690"/>
      <c r="Q554" s="690"/>
      <c r="R554" s="690"/>
      <c r="S554" s="690"/>
      <c r="T554" s="690"/>
      <c r="U554" s="690"/>
      <c r="V554" s="690"/>
      <c r="W554" s="690"/>
      <c r="X554" s="690"/>
      <c r="Y554" s="690"/>
      <c r="Z554" s="690"/>
    </row>
    <row r="555" spans="1:26" ht="12" customHeight="1">
      <c r="A555" s="899"/>
      <c r="B555" s="900"/>
      <c r="C555" s="899"/>
      <c r="D555" s="901"/>
      <c r="E555" s="902"/>
      <c r="F555" s="901"/>
      <c r="G555" s="902"/>
      <c r="H555" s="901"/>
      <c r="I555" s="902"/>
      <c r="J555" s="891"/>
      <c r="K555" s="891"/>
      <c r="L555" s="891"/>
      <c r="M555" s="891"/>
      <c r="N555" s="903"/>
      <c r="O555" s="690"/>
      <c r="P555" s="690"/>
      <c r="Q555" s="690"/>
      <c r="R555" s="690"/>
      <c r="S555" s="690"/>
      <c r="T555" s="690"/>
      <c r="U555" s="690"/>
      <c r="V555" s="690"/>
      <c r="W555" s="690"/>
      <c r="X555" s="690"/>
      <c r="Y555" s="690"/>
      <c r="Z555" s="690"/>
    </row>
    <row r="556" spans="1:26" ht="12" customHeight="1">
      <c r="A556" s="899"/>
      <c r="B556" s="900"/>
      <c r="C556" s="899"/>
      <c r="D556" s="901"/>
      <c r="E556" s="902"/>
      <c r="F556" s="901"/>
      <c r="G556" s="902"/>
      <c r="H556" s="901"/>
      <c r="I556" s="902"/>
      <c r="J556" s="891"/>
      <c r="K556" s="891"/>
      <c r="L556" s="891"/>
      <c r="M556" s="891"/>
      <c r="N556" s="903"/>
      <c r="O556" s="690"/>
      <c r="P556" s="690"/>
      <c r="Q556" s="690"/>
      <c r="R556" s="690"/>
      <c r="S556" s="690"/>
      <c r="T556" s="690"/>
      <c r="U556" s="690"/>
      <c r="V556" s="690"/>
      <c r="W556" s="690"/>
      <c r="X556" s="690"/>
      <c r="Y556" s="690"/>
      <c r="Z556" s="690"/>
    </row>
    <row r="557" spans="1:26" ht="12" customHeight="1">
      <c r="A557" s="899"/>
      <c r="B557" s="900"/>
      <c r="C557" s="899"/>
      <c r="D557" s="901"/>
      <c r="E557" s="902"/>
      <c r="F557" s="901"/>
      <c r="G557" s="902"/>
      <c r="H557" s="901"/>
      <c r="I557" s="902"/>
      <c r="J557" s="891"/>
      <c r="K557" s="891"/>
      <c r="L557" s="891"/>
      <c r="M557" s="891"/>
      <c r="N557" s="903"/>
      <c r="O557" s="690"/>
      <c r="P557" s="690"/>
      <c r="Q557" s="690"/>
      <c r="R557" s="690"/>
      <c r="S557" s="690"/>
      <c r="T557" s="690"/>
      <c r="U557" s="690"/>
      <c r="V557" s="690"/>
      <c r="W557" s="690"/>
      <c r="X557" s="690"/>
      <c r="Y557" s="690"/>
      <c r="Z557" s="690"/>
    </row>
    <row r="558" spans="1:26" ht="12" customHeight="1">
      <c r="A558" s="899"/>
      <c r="B558" s="900"/>
      <c r="C558" s="899"/>
      <c r="D558" s="901"/>
      <c r="E558" s="902"/>
      <c r="F558" s="901"/>
      <c r="G558" s="902"/>
      <c r="H558" s="901"/>
      <c r="I558" s="902"/>
      <c r="J558" s="891"/>
      <c r="K558" s="891"/>
      <c r="L558" s="891"/>
      <c r="M558" s="891"/>
      <c r="N558" s="903"/>
      <c r="O558" s="690"/>
      <c r="P558" s="690"/>
      <c r="Q558" s="690"/>
      <c r="R558" s="690"/>
      <c r="S558" s="690"/>
      <c r="T558" s="690"/>
      <c r="U558" s="690"/>
      <c r="V558" s="690"/>
      <c r="W558" s="690"/>
      <c r="X558" s="690"/>
      <c r="Y558" s="690"/>
      <c r="Z558" s="690"/>
    </row>
    <row r="559" spans="1:26" ht="12" customHeight="1">
      <c r="A559" s="899"/>
      <c r="B559" s="900"/>
      <c r="C559" s="899"/>
      <c r="D559" s="901"/>
      <c r="E559" s="902"/>
      <c r="F559" s="901"/>
      <c r="G559" s="902"/>
      <c r="H559" s="901"/>
      <c r="I559" s="902"/>
      <c r="J559" s="891"/>
      <c r="K559" s="891"/>
      <c r="L559" s="891"/>
      <c r="M559" s="891"/>
      <c r="N559" s="903"/>
      <c r="O559" s="690"/>
      <c r="P559" s="690"/>
      <c r="Q559" s="690"/>
      <c r="R559" s="690"/>
      <c r="S559" s="690"/>
      <c r="T559" s="690"/>
      <c r="U559" s="690"/>
      <c r="V559" s="690"/>
      <c r="W559" s="690"/>
      <c r="X559" s="690"/>
      <c r="Y559" s="690"/>
      <c r="Z559" s="690"/>
    </row>
    <row r="560" spans="1:26" ht="12" customHeight="1">
      <c r="A560" s="899"/>
      <c r="B560" s="900"/>
      <c r="C560" s="899"/>
      <c r="D560" s="901"/>
      <c r="E560" s="902"/>
      <c r="F560" s="901"/>
      <c r="G560" s="902"/>
      <c r="H560" s="901"/>
      <c r="I560" s="902"/>
      <c r="J560" s="891"/>
      <c r="K560" s="891"/>
      <c r="L560" s="891"/>
      <c r="M560" s="891"/>
      <c r="N560" s="903"/>
      <c r="O560" s="690"/>
      <c r="P560" s="690"/>
      <c r="Q560" s="690"/>
      <c r="R560" s="690"/>
      <c r="S560" s="690"/>
      <c r="T560" s="690"/>
      <c r="U560" s="690"/>
      <c r="V560" s="690"/>
      <c r="W560" s="690"/>
      <c r="X560" s="690"/>
      <c r="Y560" s="690"/>
      <c r="Z560" s="690"/>
    </row>
    <row r="561" spans="1:26" ht="12" customHeight="1">
      <c r="A561" s="899"/>
      <c r="B561" s="900"/>
      <c r="C561" s="899"/>
      <c r="D561" s="901"/>
      <c r="E561" s="902"/>
      <c r="F561" s="901"/>
      <c r="G561" s="902"/>
      <c r="H561" s="901"/>
      <c r="I561" s="902"/>
      <c r="J561" s="891"/>
      <c r="K561" s="891"/>
      <c r="L561" s="891"/>
      <c r="M561" s="891"/>
      <c r="N561" s="903"/>
      <c r="O561" s="690"/>
      <c r="P561" s="690"/>
      <c r="Q561" s="690"/>
      <c r="R561" s="690"/>
      <c r="S561" s="690"/>
      <c r="T561" s="690"/>
      <c r="U561" s="690"/>
      <c r="V561" s="690"/>
      <c r="W561" s="690"/>
      <c r="X561" s="690"/>
      <c r="Y561" s="690"/>
      <c r="Z561" s="690"/>
    </row>
    <row r="562" spans="1:26" ht="12" customHeight="1">
      <c r="A562" s="899"/>
      <c r="B562" s="900"/>
      <c r="C562" s="899"/>
      <c r="D562" s="901"/>
      <c r="E562" s="902"/>
      <c r="F562" s="901"/>
      <c r="G562" s="902"/>
      <c r="H562" s="901"/>
      <c r="I562" s="902"/>
      <c r="J562" s="891"/>
      <c r="K562" s="891"/>
      <c r="L562" s="891"/>
      <c r="M562" s="891"/>
      <c r="N562" s="903"/>
      <c r="O562" s="690"/>
      <c r="P562" s="690"/>
      <c r="Q562" s="690"/>
      <c r="R562" s="690"/>
      <c r="S562" s="690"/>
      <c r="T562" s="690"/>
      <c r="U562" s="690"/>
      <c r="V562" s="690"/>
      <c r="W562" s="690"/>
      <c r="X562" s="690"/>
      <c r="Y562" s="690"/>
      <c r="Z562" s="690"/>
    </row>
    <row r="563" spans="1:26" ht="12" customHeight="1">
      <c r="A563" s="899"/>
      <c r="B563" s="900"/>
      <c r="C563" s="899"/>
      <c r="D563" s="901"/>
      <c r="E563" s="902"/>
      <c r="F563" s="901"/>
      <c r="G563" s="902"/>
      <c r="H563" s="901"/>
      <c r="I563" s="902"/>
      <c r="J563" s="891"/>
      <c r="K563" s="891"/>
      <c r="L563" s="891"/>
      <c r="M563" s="891"/>
      <c r="N563" s="903"/>
      <c r="O563" s="690"/>
      <c r="P563" s="690"/>
      <c r="Q563" s="690"/>
      <c r="R563" s="690"/>
      <c r="S563" s="690"/>
      <c r="T563" s="690"/>
      <c r="U563" s="690"/>
      <c r="V563" s="690"/>
      <c r="W563" s="690"/>
      <c r="X563" s="690"/>
      <c r="Y563" s="690"/>
      <c r="Z563" s="690"/>
    </row>
    <row r="564" spans="1:26" ht="12" customHeight="1">
      <c r="A564" s="899"/>
      <c r="B564" s="900"/>
      <c r="C564" s="899"/>
      <c r="D564" s="901"/>
      <c r="E564" s="902"/>
      <c r="F564" s="901"/>
      <c r="G564" s="902"/>
      <c r="H564" s="901"/>
      <c r="I564" s="902"/>
      <c r="J564" s="891"/>
      <c r="K564" s="891"/>
      <c r="L564" s="891"/>
      <c r="M564" s="891"/>
      <c r="N564" s="903"/>
      <c r="O564" s="690"/>
      <c r="P564" s="690"/>
      <c r="Q564" s="690"/>
      <c r="R564" s="690"/>
      <c r="S564" s="690"/>
      <c r="T564" s="690"/>
      <c r="U564" s="690"/>
      <c r="V564" s="690"/>
      <c r="W564" s="690"/>
      <c r="X564" s="690"/>
      <c r="Y564" s="690"/>
      <c r="Z564" s="690"/>
    </row>
    <row r="565" spans="1:26" ht="12" customHeight="1">
      <c r="A565" s="899"/>
      <c r="B565" s="900"/>
      <c r="C565" s="899"/>
      <c r="D565" s="901"/>
      <c r="E565" s="902"/>
      <c r="F565" s="901"/>
      <c r="G565" s="902"/>
      <c r="H565" s="901"/>
      <c r="I565" s="902"/>
      <c r="J565" s="891"/>
      <c r="K565" s="891"/>
      <c r="L565" s="891"/>
      <c r="M565" s="891"/>
      <c r="N565" s="903"/>
      <c r="O565" s="690"/>
      <c r="P565" s="690"/>
      <c r="Q565" s="690"/>
      <c r="R565" s="690"/>
      <c r="S565" s="690"/>
      <c r="T565" s="690"/>
      <c r="U565" s="690"/>
      <c r="V565" s="690"/>
      <c r="W565" s="690"/>
      <c r="X565" s="690"/>
      <c r="Y565" s="690"/>
      <c r="Z565" s="690"/>
    </row>
    <row r="566" spans="1:26" ht="12" customHeight="1">
      <c r="A566" s="899"/>
      <c r="B566" s="900"/>
      <c r="C566" s="899"/>
      <c r="D566" s="901"/>
      <c r="E566" s="902"/>
      <c r="F566" s="901"/>
      <c r="G566" s="902"/>
      <c r="H566" s="901"/>
      <c r="I566" s="902"/>
      <c r="J566" s="891"/>
      <c r="K566" s="891"/>
      <c r="L566" s="891"/>
      <c r="M566" s="891"/>
      <c r="N566" s="903"/>
      <c r="O566" s="690"/>
      <c r="P566" s="690"/>
      <c r="Q566" s="690"/>
      <c r="R566" s="690"/>
      <c r="S566" s="690"/>
      <c r="T566" s="690"/>
      <c r="U566" s="690"/>
      <c r="V566" s="690"/>
      <c r="W566" s="690"/>
      <c r="X566" s="690"/>
      <c r="Y566" s="690"/>
      <c r="Z566" s="690"/>
    </row>
    <row r="567" spans="1:26" ht="12" customHeight="1">
      <c r="A567" s="899"/>
      <c r="B567" s="900"/>
      <c r="C567" s="899"/>
      <c r="D567" s="901"/>
      <c r="E567" s="902"/>
      <c r="F567" s="901"/>
      <c r="G567" s="902"/>
      <c r="H567" s="901"/>
      <c r="I567" s="902"/>
      <c r="J567" s="891"/>
      <c r="K567" s="891"/>
      <c r="L567" s="891"/>
      <c r="M567" s="891"/>
      <c r="N567" s="903"/>
      <c r="O567" s="690"/>
      <c r="P567" s="690"/>
      <c r="Q567" s="690"/>
      <c r="R567" s="690"/>
      <c r="S567" s="690"/>
      <c r="T567" s="690"/>
      <c r="U567" s="690"/>
      <c r="V567" s="690"/>
      <c r="W567" s="690"/>
      <c r="X567" s="690"/>
      <c r="Y567" s="690"/>
      <c r="Z567" s="690"/>
    </row>
    <row r="568" spans="1:26" ht="12" customHeight="1">
      <c r="A568" s="899"/>
      <c r="B568" s="900"/>
      <c r="C568" s="899"/>
      <c r="D568" s="901"/>
      <c r="E568" s="902"/>
      <c r="F568" s="901"/>
      <c r="G568" s="902"/>
      <c r="H568" s="901"/>
      <c r="I568" s="902"/>
      <c r="J568" s="891"/>
      <c r="K568" s="891"/>
      <c r="L568" s="891"/>
      <c r="M568" s="891"/>
      <c r="N568" s="903"/>
      <c r="O568" s="690"/>
      <c r="P568" s="690"/>
      <c r="Q568" s="690"/>
      <c r="R568" s="690"/>
      <c r="S568" s="690"/>
      <c r="T568" s="690"/>
      <c r="U568" s="690"/>
      <c r="V568" s="690"/>
      <c r="W568" s="690"/>
      <c r="X568" s="690"/>
      <c r="Y568" s="690"/>
      <c r="Z568" s="690"/>
    </row>
    <row r="569" spans="1:26" ht="12" customHeight="1">
      <c r="A569" s="899"/>
      <c r="B569" s="900"/>
      <c r="C569" s="899"/>
      <c r="D569" s="901"/>
      <c r="E569" s="902"/>
      <c r="F569" s="901"/>
      <c r="G569" s="902"/>
      <c r="H569" s="901"/>
      <c r="I569" s="902"/>
      <c r="J569" s="891"/>
      <c r="K569" s="891"/>
      <c r="L569" s="891"/>
      <c r="M569" s="891"/>
      <c r="N569" s="903"/>
      <c r="O569" s="690"/>
      <c r="P569" s="690"/>
      <c r="Q569" s="690"/>
      <c r="R569" s="690"/>
      <c r="S569" s="690"/>
      <c r="T569" s="690"/>
      <c r="U569" s="690"/>
      <c r="V569" s="690"/>
      <c r="W569" s="690"/>
      <c r="X569" s="690"/>
      <c r="Y569" s="690"/>
      <c r="Z569" s="690"/>
    </row>
    <row r="570" spans="1:26" ht="12" customHeight="1">
      <c r="A570" s="899"/>
      <c r="B570" s="900"/>
      <c r="C570" s="899"/>
      <c r="D570" s="901"/>
      <c r="E570" s="902"/>
      <c r="F570" s="901"/>
      <c r="G570" s="902"/>
      <c r="H570" s="901"/>
      <c r="I570" s="902"/>
      <c r="J570" s="891"/>
      <c r="K570" s="891"/>
      <c r="L570" s="891"/>
      <c r="M570" s="891"/>
      <c r="N570" s="903"/>
      <c r="O570" s="690"/>
      <c r="P570" s="690"/>
      <c r="Q570" s="690"/>
      <c r="R570" s="690"/>
      <c r="S570" s="690"/>
      <c r="T570" s="690"/>
      <c r="U570" s="690"/>
      <c r="V570" s="690"/>
      <c r="W570" s="690"/>
      <c r="X570" s="690"/>
      <c r="Y570" s="690"/>
      <c r="Z570" s="690"/>
    </row>
    <row r="571" spans="1:26" ht="12" customHeight="1">
      <c r="A571" s="899"/>
      <c r="B571" s="900"/>
      <c r="C571" s="899"/>
      <c r="D571" s="901"/>
      <c r="E571" s="902"/>
      <c r="F571" s="901"/>
      <c r="G571" s="902"/>
      <c r="H571" s="901"/>
      <c r="I571" s="902"/>
      <c r="J571" s="891"/>
      <c r="K571" s="891"/>
      <c r="L571" s="891"/>
      <c r="M571" s="891"/>
      <c r="N571" s="903"/>
      <c r="O571" s="690"/>
      <c r="P571" s="690"/>
      <c r="Q571" s="690"/>
      <c r="R571" s="690"/>
      <c r="S571" s="690"/>
      <c r="T571" s="690"/>
      <c r="U571" s="690"/>
      <c r="V571" s="690"/>
      <c r="W571" s="690"/>
      <c r="X571" s="690"/>
      <c r="Y571" s="690"/>
      <c r="Z571" s="690"/>
    </row>
    <row r="572" spans="1:26" ht="12" customHeight="1">
      <c r="A572" s="899"/>
      <c r="B572" s="900"/>
      <c r="C572" s="899"/>
      <c r="D572" s="901"/>
      <c r="E572" s="902"/>
      <c r="F572" s="901"/>
      <c r="G572" s="902"/>
      <c r="H572" s="901"/>
      <c r="I572" s="902"/>
      <c r="J572" s="891"/>
      <c r="K572" s="891"/>
      <c r="L572" s="891"/>
      <c r="M572" s="891"/>
      <c r="N572" s="903"/>
      <c r="O572" s="690"/>
      <c r="P572" s="690"/>
      <c r="Q572" s="690"/>
      <c r="R572" s="690"/>
      <c r="S572" s="690"/>
      <c r="T572" s="690"/>
      <c r="U572" s="690"/>
      <c r="V572" s="690"/>
      <c r="W572" s="690"/>
      <c r="X572" s="690"/>
      <c r="Y572" s="690"/>
      <c r="Z572" s="690"/>
    </row>
    <row r="573" spans="1:26" ht="12" customHeight="1">
      <c r="A573" s="899"/>
      <c r="B573" s="900"/>
      <c r="C573" s="899"/>
      <c r="D573" s="901"/>
      <c r="E573" s="902"/>
      <c r="F573" s="901"/>
      <c r="G573" s="902"/>
      <c r="H573" s="901"/>
      <c r="I573" s="902"/>
      <c r="J573" s="891"/>
      <c r="K573" s="891"/>
      <c r="L573" s="891"/>
      <c r="M573" s="891"/>
      <c r="N573" s="903"/>
      <c r="O573" s="690"/>
      <c r="P573" s="690"/>
      <c r="Q573" s="690"/>
      <c r="R573" s="690"/>
      <c r="S573" s="690"/>
      <c r="T573" s="690"/>
      <c r="U573" s="690"/>
      <c r="V573" s="690"/>
      <c r="W573" s="690"/>
      <c r="X573" s="690"/>
      <c r="Y573" s="690"/>
      <c r="Z573" s="690"/>
    </row>
    <row r="574" spans="1:26" ht="12" customHeight="1">
      <c r="A574" s="899"/>
      <c r="B574" s="900"/>
      <c r="C574" s="899"/>
      <c r="D574" s="901"/>
      <c r="E574" s="902"/>
      <c r="F574" s="901"/>
      <c r="G574" s="902"/>
      <c r="H574" s="901"/>
      <c r="I574" s="902"/>
      <c r="J574" s="891"/>
      <c r="K574" s="891"/>
      <c r="L574" s="891"/>
      <c r="M574" s="891"/>
      <c r="N574" s="903"/>
      <c r="O574" s="690"/>
      <c r="P574" s="690"/>
      <c r="Q574" s="690"/>
      <c r="R574" s="690"/>
      <c r="S574" s="690"/>
      <c r="T574" s="690"/>
      <c r="U574" s="690"/>
      <c r="V574" s="690"/>
      <c r="W574" s="690"/>
      <c r="X574" s="690"/>
      <c r="Y574" s="690"/>
      <c r="Z574" s="690"/>
    </row>
    <row r="575" spans="1:26" ht="12" customHeight="1">
      <c r="A575" s="899"/>
      <c r="B575" s="900"/>
      <c r="C575" s="899"/>
      <c r="D575" s="901"/>
      <c r="E575" s="902"/>
      <c r="F575" s="901"/>
      <c r="G575" s="902"/>
      <c r="H575" s="901"/>
      <c r="I575" s="902"/>
      <c r="J575" s="891"/>
      <c r="K575" s="891"/>
      <c r="L575" s="891"/>
      <c r="M575" s="891"/>
      <c r="N575" s="903"/>
      <c r="O575" s="690"/>
      <c r="P575" s="690"/>
      <c r="Q575" s="690"/>
      <c r="R575" s="690"/>
      <c r="S575" s="690"/>
      <c r="T575" s="690"/>
      <c r="U575" s="690"/>
      <c r="V575" s="690"/>
      <c r="W575" s="690"/>
      <c r="X575" s="690"/>
      <c r="Y575" s="690"/>
      <c r="Z575" s="690"/>
    </row>
    <row r="576" spans="1:26" ht="12" customHeight="1">
      <c r="A576" s="899"/>
      <c r="B576" s="900"/>
      <c r="C576" s="899"/>
      <c r="D576" s="901"/>
      <c r="E576" s="902"/>
      <c r="F576" s="901"/>
      <c r="G576" s="902"/>
      <c r="H576" s="901"/>
      <c r="I576" s="902"/>
      <c r="J576" s="891"/>
      <c r="K576" s="891"/>
      <c r="L576" s="891"/>
      <c r="M576" s="891"/>
      <c r="N576" s="903"/>
      <c r="O576" s="690"/>
      <c r="P576" s="690"/>
      <c r="Q576" s="690"/>
      <c r="R576" s="690"/>
      <c r="S576" s="690"/>
      <c r="T576" s="690"/>
      <c r="U576" s="690"/>
      <c r="V576" s="690"/>
      <c r="W576" s="690"/>
      <c r="X576" s="690"/>
      <c r="Y576" s="690"/>
      <c r="Z576" s="690"/>
    </row>
    <row r="577" spans="1:26" ht="12" customHeight="1">
      <c r="A577" s="899"/>
      <c r="B577" s="900"/>
      <c r="C577" s="899"/>
      <c r="D577" s="901"/>
      <c r="E577" s="902"/>
      <c r="F577" s="901"/>
      <c r="G577" s="902"/>
      <c r="H577" s="901"/>
      <c r="I577" s="902"/>
      <c r="J577" s="891"/>
      <c r="K577" s="891"/>
      <c r="L577" s="891"/>
      <c r="M577" s="891"/>
      <c r="N577" s="903"/>
      <c r="O577" s="690"/>
      <c r="P577" s="690"/>
      <c r="Q577" s="690"/>
      <c r="R577" s="690"/>
      <c r="S577" s="690"/>
      <c r="T577" s="690"/>
      <c r="U577" s="690"/>
      <c r="V577" s="690"/>
      <c r="W577" s="690"/>
      <c r="X577" s="690"/>
      <c r="Y577" s="690"/>
      <c r="Z577" s="690"/>
    </row>
    <row r="578" spans="1:26" ht="12" customHeight="1">
      <c r="A578" s="899"/>
      <c r="B578" s="900"/>
      <c r="C578" s="899"/>
      <c r="D578" s="901"/>
      <c r="E578" s="902"/>
      <c r="F578" s="901"/>
      <c r="G578" s="902"/>
      <c r="H578" s="901"/>
      <c r="I578" s="902"/>
      <c r="J578" s="891"/>
      <c r="K578" s="891"/>
      <c r="L578" s="891"/>
      <c r="M578" s="891"/>
      <c r="N578" s="903"/>
      <c r="O578" s="690"/>
      <c r="P578" s="690"/>
      <c r="Q578" s="690"/>
      <c r="R578" s="690"/>
      <c r="S578" s="690"/>
      <c r="T578" s="690"/>
      <c r="U578" s="690"/>
      <c r="V578" s="690"/>
      <c r="W578" s="690"/>
      <c r="X578" s="690"/>
      <c r="Y578" s="690"/>
      <c r="Z578" s="690"/>
    </row>
    <row r="579" spans="1:26" ht="12" customHeight="1">
      <c r="A579" s="899"/>
      <c r="B579" s="900"/>
      <c r="C579" s="899"/>
      <c r="D579" s="901"/>
      <c r="E579" s="902"/>
      <c r="F579" s="901"/>
      <c r="G579" s="902"/>
      <c r="H579" s="901"/>
      <c r="I579" s="902"/>
      <c r="J579" s="891"/>
      <c r="K579" s="891"/>
      <c r="L579" s="891"/>
      <c r="M579" s="891"/>
      <c r="N579" s="903"/>
      <c r="O579" s="690"/>
      <c r="P579" s="690"/>
      <c r="Q579" s="690"/>
      <c r="R579" s="690"/>
      <c r="S579" s="690"/>
      <c r="T579" s="690"/>
      <c r="U579" s="690"/>
      <c r="V579" s="690"/>
      <c r="W579" s="690"/>
      <c r="X579" s="690"/>
      <c r="Y579" s="690"/>
      <c r="Z579" s="690"/>
    </row>
    <row r="580" spans="1:26" ht="12" customHeight="1">
      <c r="A580" s="899"/>
      <c r="B580" s="900"/>
      <c r="C580" s="899"/>
      <c r="D580" s="901"/>
      <c r="E580" s="902"/>
      <c r="F580" s="901"/>
      <c r="G580" s="902"/>
      <c r="H580" s="901"/>
      <c r="I580" s="902"/>
      <c r="J580" s="891"/>
      <c r="K580" s="891"/>
      <c r="L580" s="891"/>
      <c r="M580" s="891"/>
      <c r="N580" s="903"/>
      <c r="O580" s="690"/>
      <c r="P580" s="690"/>
      <c r="Q580" s="690"/>
      <c r="R580" s="690"/>
      <c r="S580" s="690"/>
      <c r="T580" s="690"/>
      <c r="U580" s="690"/>
      <c r="V580" s="690"/>
      <c r="W580" s="690"/>
      <c r="X580" s="690"/>
      <c r="Y580" s="690"/>
      <c r="Z580" s="690"/>
    </row>
    <row r="581" spans="1:26" ht="12" customHeight="1">
      <c r="A581" s="899"/>
      <c r="B581" s="900"/>
      <c r="C581" s="899"/>
      <c r="D581" s="901"/>
      <c r="E581" s="902"/>
      <c r="F581" s="901"/>
      <c r="G581" s="902"/>
      <c r="H581" s="901"/>
      <c r="I581" s="902"/>
      <c r="J581" s="891"/>
      <c r="K581" s="891"/>
      <c r="L581" s="891"/>
      <c r="M581" s="891"/>
      <c r="N581" s="903"/>
      <c r="O581" s="690"/>
      <c r="P581" s="690"/>
      <c r="Q581" s="690"/>
      <c r="R581" s="690"/>
      <c r="S581" s="690"/>
      <c r="T581" s="690"/>
      <c r="U581" s="690"/>
      <c r="V581" s="690"/>
      <c r="W581" s="690"/>
      <c r="X581" s="690"/>
      <c r="Y581" s="690"/>
      <c r="Z581" s="690"/>
    </row>
    <row r="582" spans="1:26" ht="12" customHeight="1">
      <c r="A582" s="899"/>
      <c r="B582" s="900"/>
      <c r="C582" s="899"/>
      <c r="D582" s="901"/>
      <c r="E582" s="902"/>
      <c r="F582" s="901"/>
      <c r="G582" s="902"/>
      <c r="H582" s="901"/>
      <c r="I582" s="902"/>
      <c r="J582" s="891"/>
      <c r="K582" s="891"/>
      <c r="L582" s="891"/>
      <c r="M582" s="891"/>
      <c r="N582" s="903"/>
      <c r="O582" s="690"/>
      <c r="P582" s="690"/>
      <c r="Q582" s="690"/>
      <c r="R582" s="690"/>
      <c r="S582" s="690"/>
      <c r="T582" s="690"/>
      <c r="U582" s="690"/>
      <c r="V582" s="690"/>
      <c r="W582" s="690"/>
      <c r="X582" s="690"/>
      <c r="Y582" s="690"/>
      <c r="Z582" s="690"/>
    </row>
    <row r="583" spans="1:26" ht="12" customHeight="1">
      <c r="A583" s="899"/>
      <c r="B583" s="900"/>
      <c r="C583" s="899"/>
      <c r="D583" s="901"/>
      <c r="E583" s="902"/>
      <c r="F583" s="901"/>
      <c r="G583" s="902"/>
      <c r="H583" s="901"/>
      <c r="I583" s="902"/>
      <c r="J583" s="891"/>
      <c r="K583" s="891"/>
      <c r="L583" s="891"/>
      <c r="M583" s="891"/>
      <c r="N583" s="903"/>
      <c r="O583" s="690"/>
      <c r="P583" s="690"/>
      <c r="Q583" s="690"/>
      <c r="R583" s="690"/>
      <c r="S583" s="690"/>
      <c r="T583" s="690"/>
      <c r="U583" s="690"/>
      <c r="V583" s="690"/>
      <c r="W583" s="690"/>
      <c r="X583" s="690"/>
      <c r="Y583" s="690"/>
      <c r="Z583" s="690"/>
    </row>
    <row r="584" spans="1:26" ht="12" customHeight="1">
      <c r="A584" s="899"/>
      <c r="B584" s="900"/>
      <c r="C584" s="899"/>
      <c r="D584" s="901"/>
      <c r="E584" s="902"/>
      <c r="F584" s="901"/>
      <c r="G584" s="902"/>
      <c r="H584" s="901"/>
      <c r="I584" s="902"/>
      <c r="J584" s="891"/>
      <c r="K584" s="891"/>
      <c r="L584" s="891"/>
      <c r="M584" s="891"/>
      <c r="N584" s="903"/>
      <c r="O584" s="690"/>
      <c r="P584" s="690"/>
      <c r="Q584" s="690"/>
      <c r="R584" s="690"/>
      <c r="S584" s="690"/>
      <c r="T584" s="690"/>
      <c r="U584" s="690"/>
      <c r="V584" s="690"/>
      <c r="W584" s="690"/>
      <c r="X584" s="690"/>
      <c r="Y584" s="690"/>
      <c r="Z584" s="690"/>
    </row>
    <row r="585" spans="1:26" ht="12" customHeight="1">
      <c r="A585" s="899"/>
      <c r="B585" s="900"/>
      <c r="C585" s="899"/>
      <c r="D585" s="901"/>
      <c r="E585" s="902"/>
      <c r="F585" s="901"/>
      <c r="G585" s="902"/>
      <c r="H585" s="901"/>
      <c r="I585" s="902"/>
      <c r="J585" s="891"/>
      <c r="K585" s="891"/>
      <c r="L585" s="891"/>
      <c r="M585" s="891"/>
      <c r="N585" s="903"/>
      <c r="O585" s="690"/>
      <c r="P585" s="690"/>
      <c r="Q585" s="690"/>
      <c r="R585" s="690"/>
      <c r="S585" s="690"/>
      <c r="T585" s="690"/>
      <c r="U585" s="690"/>
      <c r="V585" s="690"/>
      <c r="W585" s="690"/>
      <c r="X585" s="690"/>
      <c r="Y585" s="690"/>
      <c r="Z585" s="690"/>
    </row>
    <row r="586" spans="1:26" ht="12" customHeight="1">
      <c r="A586" s="899"/>
      <c r="B586" s="900"/>
      <c r="C586" s="899"/>
      <c r="D586" s="901"/>
      <c r="E586" s="902"/>
      <c r="F586" s="901"/>
      <c r="G586" s="902"/>
      <c r="H586" s="901"/>
      <c r="I586" s="902"/>
      <c r="J586" s="891"/>
      <c r="K586" s="891"/>
      <c r="L586" s="891"/>
      <c r="M586" s="891"/>
      <c r="N586" s="903"/>
      <c r="O586" s="690"/>
      <c r="P586" s="690"/>
      <c r="Q586" s="690"/>
      <c r="R586" s="690"/>
      <c r="S586" s="690"/>
      <c r="T586" s="690"/>
      <c r="U586" s="690"/>
      <c r="V586" s="690"/>
      <c r="W586" s="690"/>
      <c r="X586" s="690"/>
      <c r="Y586" s="690"/>
      <c r="Z586" s="690"/>
    </row>
    <row r="587" spans="1:26" ht="12" customHeight="1">
      <c r="A587" s="899"/>
      <c r="B587" s="900"/>
      <c r="C587" s="899"/>
      <c r="D587" s="901"/>
      <c r="E587" s="902"/>
      <c r="F587" s="901"/>
      <c r="G587" s="902"/>
      <c r="H587" s="901"/>
      <c r="I587" s="902"/>
      <c r="J587" s="891"/>
      <c r="K587" s="891"/>
      <c r="L587" s="891"/>
      <c r="M587" s="891"/>
      <c r="N587" s="903"/>
      <c r="O587" s="690"/>
      <c r="P587" s="690"/>
      <c r="Q587" s="690"/>
      <c r="R587" s="690"/>
      <c r="S587" s="690"/>
      <c r="T587" s="690"/>
      <c r="U587" s="690"/>
      <c r="V587" s="690"/>
      <c r="W587" s="690"/>
      <c r="X587" s="690"/>
      <c r="Y587" s="690"/>
      <c r="Z587" s="690"/>
    </row>
    <row r="588" spans="1:26" ht="12" customHeight="1">
      <c r="A588" s="899"/>
      <c r="B588" s="900"/>
      <c r="C588" s="899"/>
      <c r="D588" s="901"/>
      <c r="E588" s="902"/>
      <c r="F588" s="901"/>
      <c r="G588" s="902"/>
      <c r="H588" s="901"/>
      <c r="I588" s="902"/>
      <c r="J588" s="891"/>
      <c r="K588" s="891"/>
      <c r="L588" s="891"/>
      <c r="M588" s="891"/>
      <c r="N588" s="903"/>
      <c r="O588" s="690"/>
      <c r="P588" s="690"/>
      <c r="Q588" s="690"/>
      <c r="R588" s="690"/>
      <c r="S588" s="690"/>
      <c r="T588" s="690"/>
      <c r="U588" s="690"/>
      <c r="V588" s="690"/>
      <c r="W588" s="690"/>
      <c r="X588" s="690"/>
      <c r="Y588" s="690"/>
      <c r="Z588" s="690"/>
    </row>
    <row r="589" spans="1:26" ht="12" customHeight="1">
      <c r="A589" s="899"/>
      <c r="B589" s="900"/>
      <c r="C589" s="899"/>
      <c r="D589" s="901"/>
      <c r="E589" s="902"/>
      <c r="F589" s="901"/>
      <c r="G589" s="902"/>
      <c r="H589" s="901"/>
      <c r="I589" s="902"/>
      <c r="J589" s="891"/>
      <c r="K589" s="891"/>
      <c r="L589" s="891"/>
      <c r="M589" s="891"/>
      <c r="N589" s="903"/>
      <c r="O589" s="690"/>
      <c r="P589" s="690"/>
      <c r="Q589" s="690"/>
      <c r="R589" s="690"/>
      <c r="S589" s="690"/>
      <c r="T589" s="690"/>
      <c r="U589" s="690"/>
      <c r="V589" s="690"/>
      <c r="W589" s="690"/>
      <c r="X589" s="690"/>
      <c r="Y589" s="690"/>
      <c r="Z589" s="690"/>
    </row>
    <row r="590" spans="1:26" ht="12" customHeight="1">
      <c r="A590" s="899"/>
      <c r="B590" s="900"/>
      <c r="C590" s="899"/>
      <c r="D590" s="901"/>
      <c r="E590" s="902"/>
      <c r="F590" s="901"/>
      <c r="G590" s="902"/>
      <c r="H590" s="901"/>
      <c r="I590" s="902"/>
      <c r="J590" s="891"/>
      <c r="K590" s="891"/>
      <c r="L590" s="891"/>
      <c r="M590" s="891"/>
      <c r="N590" s="903"/>
      <c r="O590" s="690"/>
      <c r="P590" s="690"/>
      <c r="Q590" s="690"/>
      <c r="R590" s="690"/>
      <c r="S590" s="690"/>
      <c r="T590" s="690"/>
      <c r="U590" s="690"/>
      <c r="V590" s="690"/>
      <c r="W590" s="690"/>
      <c r="X590" s="690"/>
      <c r="Y590" s="690"/>
      <c r="Z590" s="690"/>
    </row>
    <row r="591" spans="1:26" ht="12" customHeight="1">
      <c r="A591" s="899"/>
      <c r="B591" s="900"/>
      <c r="C591" s="899"/>
      <c r="D591" s="901"/>
      <c r="E591" s="902"/>
      <c r="F591" s="901"/>
      <c r="G591" s="902"/>
      <c r="H591" s="901"/>
      <c r="I591" s="902"/>
      <c r="J591" s="891"/>
      <c r="K591" s="891"/>
      <c r="L591" s="891"/>
      <c r="M591" s="891"/>
      <c r="N591" s="903"/>
      <c r="O591" s="690"/>
      <c r="P591" s="690"/>
      <c r="Q591" s="690"/>
      <c r="R591" s="690"/>
      <c r="S591" s="690"/>
      <c r="T591" s="690"/>
      <c r="U591" s="690"/>
      <c r="V591" s="690"/>
      <c r="W591" s="690"/>
      <c r="X591" s="690"/>
      <c r="Y591" s="690"/>
      <c r="Z591" s="690"/>
    </row>
    <row r="592" spans="1:26" ht="12" customHeight="1">
      <c r="A592" s="899"/>
      <c r="B592" s="900"/>
      <c r="C592" s="899"/>
      <c r="D592" s="901"/>
      <c r="E592" s="902"/>
      <c r="F592" s="901"/>
      <c r="G592" s="902"/>
      <c r="H592" s="901"/>
      <c r="I592" s="902"/>
      <c r="J592" s="891"/>
      <c r="K592" s="891"/>
      <c r="L592" s="891"/>
      <c r="M592" s="891"/>
      <c r="N592" s="903"/>
      <c r="O592" s="690"/>
      <c r="P592" s="690"/>
      <c r="Q592" s="690"/>
      <c r="R592" s="690"/>
      <c r="S592" s="690"/>
      <c r="T592" s="690"/>
      <c r="U592" s="690"/>
      <c r="V592" s="690"/>
      <c r="W592" s="690"/>
      <c r="X592" s="690"/>
      <c r="Y592" s="690"/>
      <c r="Z592" s="690"/>
    </row>
    <row r="593" spans="1:26" ht="12" customHeight="1">
      <c r="A593" s="899"/>
      <c r="B593" s="900"/>
      <c r="C593" s="899"/>
      <c r="D593" s="901"/>
      <c r="E593" s="902"/>
      <c r="F593" s="901"/>
      <c r="G593" s="902"/>
      <c r="H593" s="901"/>
      <c r="I593" s="902"/>
      <c r="J593" s="891"/>
      <c r="K593" s="891"/>
      <c r="L593" s="891"/>
      <c r="M593" s="891"/>
      <c r="N593" s="903"/>
      <c r="O593" s="690"/>
      <c r="P593" s="690"/>
      <c r="Q593" s="690"/>
      <c r="R593" s="690"/>
      <c r="S593" s="690"/>
      <c r="T593" s="690"/>
      <c r="U593" s="690"/>
      <c r="V593" s="690"/>
      <c r="W593" s="690"/>
      <c r="X593" s="690"/>
      <c r="Y593" s="690"/>
      <c r="Z593" s="690"/>
    </row>
    <row r="594" spans="1:26" ht="12" customHeight="1">
      <c r="A594" s="899"/>
      <c r="B594" s="900"/>
      <c r="C594" s="899"/>
      <c r="D594" s="901"/>
      <c r="E594" s="902"/>
      <c r="F594" s="901"/>
      <c r="G594" s="902"/>
      <c r="H594" s="901"/>
      <c r="I594" s="902"/>
      <c r="J594" s="891"/>
      <c r="K594" s="891"/>
      <c r="L594" s="891"/>
      <c r="M594" s="891"/>
      <c r="N594" s="903"/>
      <c r="O594" s="690"/>
      <c r="P594" s="690"/>
      <c r="Q594" s="690"/>
      <c r="R594" s="690"/>
      <c r="S594" s="690"/>
      <c r="T594" s="690"/>
      <c r="U594" s="690"/>
      <c r="V594" s="690"/>
      <c r="W594" s="690"/>
      <c r="X594" s="690"/>
      <c r="Y594" s="690"/>
      <c r="Z594" s="690"/>
    </row>
    <row r="595" spans="1:26" ht="12" customHeight="1">
      <c r="A595" s="899"/>
      <c r="B595" s="900"/>
      <c r="C595" s="899"/>
      <c r="D595" s="901"/>
      <c r="E595" s="902"/>
      <c r="F595" s="901"/>
      <c r="G595" s="902"/>
      <c r="H595" s="901"/>
      <c r="I595" s="902"/>
      <c r="J595" s="891"/>
      <c r="K595" s="891"/>
      <c r="L595" s="891"/>
      <c r="M595" s="891"/>
      <c r="N595" s="903"/>
      <c r="O595" s="690"/>
      <c r="P595" s="690"/>
      <c r="Q595" s="690"/>
      <c r="R595" s="690"/>
      <c r="S595" s="690"/>
      <c r="T595" s="690"/>
      <c r="U595" s="690"/>
      <c r="V595" s="690"/>
      <c r="W595" s="690"/>
      <c r="X595" s="690"/>
      <c r="Y595" s="690"/>
      <c r="Z595" s="690"/>
    </row>
    <row r="596" spans="1:26" ht="12" customHeight="1">
      <c r="A596" s="899"/>
      <c r="B596" s="900"/>
      <c r="C596" s="899"/>
      <c r="D596" s="901"/>
      <c r="E596" s="902"/>
      <c r="F596" s="901"/>
      <c r="G596" s="902"/>
      <c r="H596" s="901"/>
      <c r="I596" s="902"/>
      <c r="J596" s="891"/>
      <c r="K596" s="891"/>
      <c r="L596" s="891"/>
      <c r="M596" s="891"/>
      <c r="N596" s="903"/>
      <c r="O596" s="690"/>
      <c r="P596" s="690"/>
      <c r="Q596" s="690"/>
      <c r="R596" s="690"/>
      <c r="S596" s="690"/>
      <c r="T596" s="690"/>
      <c r="U596" s="690"/>
      <c r="V596" s="690"/>
      <c r="W596" s="690"/>
      <c r="X596" s="690"/>
      <c r="Y596" s="690"/>
      <c r="Z596" s="690"/>
    </row>
    <row r="597" spans="1:26" ht="12" customHeight="1">
      <c r="A597" s="899"/>
      <c r="B597" s="900"/>
      <c r="C597" s="899"/>
      <c r="D597" s="901"/>
      <c r="E597" s="902"/>
      <c r="F597" s="901"/>
      <c r="G597" s="902"/>
      <c r="H597" s="901"/>
      <c r="I597" s="902"/>
      <c r="J597" s="891"/>
      <c r="K597" s="891"/>
      <c r="L597" s="891"/>
      <c r="M597" s="891"/>
      <c r="N597" s="903"/>
      <c r="O597" s="690"/>
      <c r="P597" s="690"/>
      <c r="Q597" s="690"/>
      <c r="R597" s="690"/>
      <c r="S597" s="690"/>
      <c r="T597" s="690"/>
      <c r="U597" s="690"/>
      <c r="V597" s="690"/>
      <c r="W597" s="690"/>
      <c r="X597" s="690"/>
      <c r="Y597" s="690"/>
      <c r="Z597" s="690"/>
    </row>
    <row r="598" spans="1:26" ht="12" customHeight="1">
      <c r="A598" s="899"/>
      <c r="B598" s="900"/>
      <c r="C598" s="899"/>
      <c r="D598" s="901"/>
      <c r="E598" s="902"/>
      <c r="F598" s="901"/>
      <c r="G598" s="902"/>
      <c r="H598" s="901"/>
      <c r="I598" s="902"/>
      <c r="J598" s="891"/>
      <c r="K598" s="891"/>
      <c r="L598" s="891"/>
      <c r="M598" s="891"/>
      <c r="N598" s="903"/>
      <c r="O598" s="690"/>
      <c r="P598" s="690"/>
      <c r="Q598" s="690"/>
      <c r="R598" s="690"/>
      <c r="S598" s="690"/>
      <c r="T598" s="690"/>
      <c r="U598" s="690"/>
      <c r="V598" s="690"/>
      <c r="W598" s="690"/>
      <c r="X598" s="690"/>
      <c r="Y598" s="690"/>
      <c r="Z598" s="690"/>
    </row>
    <row r="599" spans="1:26" ht="12" customHeight="1">
      <c r="A599" s="899"/>
      <c r="B599" s="900"/>
      <c r="C599" s="899"/>
      <c r="D599" s="901"/>
      <c r="E599" s="902"/>
      <c r="F599" s="901"/>
      <c r="G599" s="902"/>
      <c r="H599" s="901"/>
      <c r="I599" s="902"/>
      <c r="J599" s="891"/>
      <c r="K599" s="891"/>
      <c r="L599" s="891"/>
      <c r="M599" s="891"/>
      <c r="N599" s="903"/>
      <c r="O599" s="690"/>
      <c r="P599" s="690"/>
      <c r="Q599" s="690"/>
      <c r="R599" s="690"/>
      <c r="S599" s="690"/>
      <c r="T599" s="690"/>
      <c r="U599" s="690"/>
      <c r="V599" s="690"/>
      <c r="W599" s="690"/>
      <c r="X599" s="690"/>
      <c r="Y599" s="690"/>
      <c r="Z599" s="690"/>
    </row>
    <row r="600" spans="1:26" ht="12" customHeight="1">
      <c r="A600" s="899"/>
      <c r="B600" s="900"/>
      <c r="C600" s="899"/>
      <c r="D600" s="901"/>
      <c r="E600" s="902"/>
      <c r="F600" s="901"/>
      <c r="G600" s="902"/>
      <c r="H600" s="901"/>
      <c r="I600" s="902"/>
      <c r="J600" s="891"/>
      <c r="K600" s="891"/>
      <c r="L600" s="891"/>
      <c r="M600" s="891"/>
      <c r="N600" s="903"/>
      <c r="O600" s="690"/>
      <c r="P600" s="690"/>
      <c r="Q600" s="690"/>
      <c r="R600" s="690"/>
      <c r="S600" s="690"/>
      <c r="T600" s="690"/>
      <c r="U600" s="690"/>
      <c r="V600" s="690"/>
      <c r="W600" s="690"/>
      <c r="X600" s="690"/>
      <c r="Y600" s="690"/>
      <c r="Z600" s="690"/>
    </row>
    <row r="601" spans="1:26" ht="12" customHeight="1">
      <c r="A601" s="899"/>
      <c r="B601" s="900"/>
      <c r="C601" s="899"/>
      <c r="D601" s="901"/>
      <c r="E601" s="902"/>
      <c r="F601" s="901"/>
      <c r="G601" s="902"/>
      <c r="H601" s="901"/>
      <c r="I601" s="902"/>
      <c r="J601" s="891"/>
      <c r="K601" s="891"/>
      <c r="L601" s="891"/>
      <c r="M601" s="891"/>
      <c r="N601" s="903"/>
      <c r="O601" s="690"/>
      <c r="P601" s="690"/>
      <c r="Q601" s="690"/>
      <c r="R601" s="690"/>
      <c r="S601" s="690"/>
      <c r="T601" s="690"/>
      <c r="U601" s="690"/>
      <c r="V601" s="690"/>
      <c r="W601" s="690"/>
      <c r="X601" s="690"/>
      <c r="Y601" s="690"/>
      <c r="Z601" s="690"/>
    </row>
    <row r="602" spans="1:26" ht="12" customHeight="1">
      <c r="A602" s="899"/>
      <c r="B602" s="900"/>
      <c r="C602" s="899"/>
      <c r="D602" s="901"/>
      <c r="E602" s="902"/>
      <c r="F602" s="901"/>
      <c r="G602" s="902"/>
      <c r="H602" s="901"/>
      <c r="I602" s="902"/>
      <c r="J602" s="891"/>
      <c r="K602" s="891"/>
      <c r="L602" s="891"/>
      <c r="M602" s="891"/>
      <c r="N602" s="903"/>
      <c r="O602" s="690"/>
      <c r="P602" s="690"/>
      <c r="Q602" s="690"/>
      <c r="R602" s="690"/>
      <c r="S602" s="690"/>
      <c r="T602" s="690"/>
      <c r="U602" s="690"/>
      <c r="V602" s="690"/>
      <c r="W602" s="690"/>
      <c r="X602" s="690"/>
      <c r="Y602" s="690"/>
      <c r="Z602" s="690"/>
    </row>
    <row r="603" spans="1:26" ht="12" customHeight="1">
      <c r="A603" s="899"/>
      <c r="B603" s="900"/>
      <c r="C603" s="899"/>
      <c r="D603" s="901"/>
      <c r="E603" s="902"/>
      <c r="F603" s="901"/>
      <c r="G603" s="902"/>
      <c r="H603" s="901"/>
      <c r="I603" s="902"/>
      <c r="J603" s="891"/>
      <c r="K603" s="891"/>
      <c r="L603" s="891"/>
      <c r="M603" s="891"/>
      <c r="N603" s="903"/>
      <c r="O603" s="690"/>
      <c r="P603" s="690"/>
      <c r="Q603" s="690"/>
      <c r="R603" s="690"/>
      <c r="S603" s="690"/>
      <c r="T603" s="690"/>
      <c r="U603" s="690"/>
      <c r="V603" s="690"/>
      <c r="W603" s="690"/>
      <c r="X603" s="690"/>
      <c r="Y603" s="690"/>
      <c r="Z603" s="690"/>
    </row>
    <row r="604" spans="1:26" ht="12" customHeight="1">
      <c r="A604" s="899"/>
      <c r="B604" s="900"/>
      <c r="C604" s="899"/>
      <c r="D604" s="901"/>
      <c r="E604" s="902"/>
      <c r="F604" s="901"/>
      <c r="G604" s="902"/>
      <c r="H604" s="901"/>
      <c r="I604" s="902"/>
      <c r="J604" s="891"/>
      <c r="K604" s="891"/>
      <c r="L604" s="891"/>
      <c r="M604" s="891"/>
      <c r="N604" s="903"/>
      <c r="O604" s="690"/>
      <c r="P604" s="690"/>
      <c r="Q604" s="690"/>
      <c r="R604" s="690"/>
      <c r="S604" s="690"/>
      <c r="T604" s="690"/>
      <c r="U604" s="690"/>
      <c r="V604" s="690"/>
      <c r="W604" s="690"/>
      <c r="X604" s="690"/>
      <c r="Y604" s="690"/>
      <c r="Z604" s="690"/>
    </row>
    <row r="605" spans="1:26" ht="12" customHeight="1">
      <c r="A605" s="899"/>
      <c r="B605" s="900"/>
      <c r="C605" s="899"/>
      <c r="D605" s="901"/>
      <c r="E605" s="902"/>
      <c r="F605" s="901"/>
      <c r="G605" s="902"/>
      <c r="H605" s="901"/>
      <c r="I605" s="902"/>
      <c r="J605" s="891"/>
      <c r="K605" s="891"/>
      <c r="L605" s="891"/>
      <c r="M605" s="891"/>
      <c r="N605" s="903"/>
      <c r="O605" s="690"/>
      <c r="P605" s="690"/>
      <c r="Q605" s="690"/>
      <c r="R605" s="690"/>
      <c r="S605" s="690"/>
      <c r="T605" s="690"/>
      <c r="U605" s="690"/>
      <c r="V605" s="690"/>
      <c r="W605" s="690"/>
      <c r="X605" s="690"/>
      <c r="Y605" s="690"/>
      <c r="Z605" s="690"/>
    </row>
    <row r="606" spans="1:26" ht="12" customHeight="1">
      <c r="A606" s="899"/>
      <c r="B606" s="900"/>
      <c r="C606" s="899"/>
      <c r="D606" s="901"/>
      <c r="E606" s="902"/>
      <c r="F606" s="901"/>
      <c r="G606" s="902"/>
      <c r="H606" s="901"/>
      <c r="I606" s="902"/>
      <c r="J606" s="891"/>
      <c r="K606" s="891"/>
      <c r="L606" s="891"/>
      <c r="M606" s="891"/>
      <c r="N606" s="903"/>
      <c r="O606" s="690"/>
      <c r="P606" s="690"/>
      <c r="Q606" s="690"/>
      <c r="R606" s="690"/>
      <c r="S606" s="690"/>
      <c r="T606" s="690"/>
      <c r="U606" s="690"/>
      <c r="V606" s="690"/>
      <c r="W606" s="690"/>
      <c r="X606" s="690"/>
      <c r="Y606" s="690"/>
      <c r="Z606" s="690"/>
    </row>
    <row r="607" spans="1:26" ht="12" customHeight="1">
      <c r="A607" s="899"/>
      <c r="B607" s="900"/>
      <c r="C607" s="899"/>
      <c r="D607" s="901"/>
      <c r="E607" s="902"/>
      <c r="F607" s="901"/>
      <c r="G607" s="902"/>
      <c r="H607" s="901"/>
      <c r="I607" s="902"/>
      <c r="J607" s="891"/>
      <c r="K607" s="891"/>
      <c r="L607" s="891"/>
      <c r="M607" s="891"/>
      <c r="N607" s="903"/>
      <c r="O607" s="690"/>
      <c r="P607" s="690"/>
      <c r="Q607" s="690"/>
      <c r="R607" s="690"/>
      <c r="S607" s="690"/>
      <c r="T607" s="690"/>
      <c r="U607" s="690"/>
      <c r="V607" s="690"/>
      <c r="W607" s="690"/>
      <c r="X607" s="690"/>
      <c r="Y607" s="690"/>
      <c r="Z607" s="690"/>
    </row>
    <row r="608" spans="1:26" ht="12" customHeight="1">
      <c r="A608" s="899"/>
      <c r="B608" s="900"/>
      <c r="C608" s="899"/>
      <c r="D608" s="901"/>
      <c r="E608" s="902"/>
      <c r="F608" s="901"/>
      <c r="G608" s="902"/>
      <c r="H608" s="901"/>
      <c r="I608" s="902"/>
      <c r="J608" s="891"/>
      <c r="K608" s="891"/>
      <c r="L608" s="891"/>
      <c r="M608" s="891"/>
      <c r="N608" s="903"/>
      <c r="O608" s="690"/>
      <c r="P608" s="690"/>
      <c r="Q608" s="690"/>
      <c r="R608" s="690"/>
      <c r="S608" s="690"/>
      <c r="T608" s="690"/>
      <c r="U608" s="690"/>
      <c r="V608" s="690"/>
      <c r="W608" s="690"/>
      <c r="X608" s="690"/>
      <c r="Y608" s="690"/>
      <c r="Z608" s="690"/>
    </row>
    <row r="609" spans="1:26" ht="12" customHeight="1">
      <c r="A609" s="899"/>
      <c r="B609" s="900"/>
      <c r="C609" s="899"/>
      <c r="D609" s="901"/>
      <c r="E609" s="902"/>
      <c r="F609" s="901"/>
      <c r="G609" s="902"/>
      <c r="H609" s="901"/>
      <c r="I609" s="902"/>
      <c r="J609" s="891"/>
      <c r="K609" s="891"/>
      <c r="L609" s="891"/>
      <c r="M609" s="891"/>
      <c r="N609" s="903"/>
      <c r="O609" s="690"/>
      <c r="P609" s="690"/>
      <c r="Q609" s="690"/>
      <c r="R609" s="690"/>
      <c r="S609" s="690"/>
      <c r="T609" s="690"/>
      <c r="U609" s="690"/>
      <c r="V609" s="690"/>
      <c r="W609" s="690"/>
      <c r="X609" s="690"/>
      <c r="Y609" s="690"/>
      <c r="Z609" s="690"/>
    </row>
    <row r="610" spans="1:26" ht="12" customHeight="1">
      <c r="A610" s="899"/>
      <c r="B610" s="900"/>
      <c r="C610" s="899"/>
      <c r="D610" s="901"/>
      <c r="E610" s="902"/>
      <c r="F610" s="901"/>
      <c r="G610" s="902"/>
      <c r="H610" s="901"/>
      <c r="I610" s="902"/>
      <c r="J610" s="891"/>
      <c r="K610" s="891"/>
      <c r="L610" s="891"/>
      <c r="M610" s="891"/>
      <c r="N610" s="903"/>
      <c r="O610" s="690"/>
      <c r="P610" s="690"/>
      <c r="Q610" s="690"/>
      <c r="R610" s="690"/>
      <c r="S610" s="690"/>
      <c r="T610" s="690"/>
      <c r="U610" s="690"/>
      <c r="V610" s="690"/>
      <c r="W610" s="690"/>
      <c r="X610" s="690"/>
      <c r="Y610" s="690"/>
      <c r="Z610" s="690"/>
    </row>
    <row r="611" spans="1:26" ht="12" customHeight="1">
      <c r="A611" s="899"/>
      <c r="B611" s="900"/>
      <c r="C611" s="899"/>
      <c r="D611" s="901"/>
      <c r="E611" s="902"/>
      <c r="F611" s="901"/>
      <c r="G611" s="902"/>
      <c r="H611" s="901"/>
      <c r="I611" s="902"/>
      <c r="J611" s="891"/>
      <c r="K611" s="891"/>
      <c r="L611" s="891"/>
      <c r="M611" s="891"/>
      <c r="N611" s="903"/>
      <c r="O611" s="690"/>
      <c r="P611" s="690"/>
      <c r="Q611" s="690"/>
      <c r="R611" s="690"/>
      <c r="S611" s="690"/>
      <c r="T611" s="690"/>
      <c r="U611" s="690"/>
      <c r="V611" s="690"/>
      <c r="W611" s="690"/>
      <c r="X611" s="690"/>
      <c r="Y611" s="690"/>
      <c r="Z611" s="690"/>
    </row>
    <row r="612" spans="1:26" ht="12" customHeight="1">
      <c r="A612" s="899"/>
      <c r="B612" s="900"/>
      <c r="C612" s="899"/>
      <c r="D612" s="901"/>
      <c r="E612" s="902"/>
      <c r="F612" s="901"/>
      <c r="G612" s="902"/>
      <c r="H612" s="901"/>
      <c r="I612" s="902"/>
      <c r="J612" s="891"/>
      <c r="K612" s="891"/>
      <c r="L612" s="891"/>
      <c r="M612" s="891"/>
      <c r="N612" s="903"/>
      <c r="O612" s="690"/>
      <c r="P612" s="690"/>
      <c r="Q612" s="690"/>
      <c r="R612" s="690"/>
      <c r="S612" s="690"/>
      <c r="T612" s="690"/>
      <c r="U612" s="690"/>
      <c r="V612" s="690"/>
      <c r="W612" s="690"/>
      <c r="X612" s="690"/>
      <c r="Y612" s="690"/>
      <c r="Z612" s="690"/>
    </row>
    <row r="613" spans="1:26" ht="12" customHeight="1">
      <c r="A613" s="899"/>
      <c r="B613" s="900"/>
      <c r="C613" s="899"/>
      <c r="D613" s="901"/>
      <c r="E613" s="902"/>
      <c r="F613" s="901"/>
      <c r="G613" s="902"/>
      <c r="H613" s="901"/>
      <c r="I613" s="902"/>
      <c r="J613" s="891"/>
      <c r="K613" s="891"/>
      <c r="L613" s="891"/>
      <c r="M613" s="891"/>
      <c r="N613" s="903"/>
      <c r="O613" s="690"/>
      <c r="P613" s="690"/>
      <c r="Q613" s="690"/>
      <c r="R613" s="690"/>
      <c r="S613" s="690"/>
      <c r="T613" s="690"/>
      <c r="U613" s="690"/>
      <c r="V613" s="690"/>
      <c r="W613" s="690"/>
      <c r="X613" s="690"/>
      <c r="Y613" s="690"/>
      <c r="Z613" s="690"/>
    </row>
    <row r="614" spans="1:26" ht="12" customHeight="1">
      <c r="A614" s="899"/>
      <c r="B614" s="900"/>
      <c r="C614" s="899"/>
      <c r="D614" s="901"/>
      <c r="E614" s="902"/>
      <c r="F614" s="901"/>
      <c r="G614" s="902"/>
      <c r="H614" s="901"/>
      <c r="I614" s="902"/>
      <c r="J614" s="891"/>
      <c r="K614" s="891"/>
      <c r="L614" s="891"/>
      <c r="M614" s="891"/>
      <c r="N614" s="903"/>
      <c r="O614" s="690"/>
      <c r="P614" s="690"/>
      <c r="Q614" s="690"/>
      <c r="R614" s="690"/>
      <c r="S614" s="690"/>
      <c r="T614" s="690"/>
      <c r="U614" s="690"/>
      <c r="V614" s="690"/>
      <c r="W614" s="690"/>
      <c r="X614" s="690"/>
      <c r="Y614" s="690"/>
      <c r="Z614" s="690"/>
    </row>
    <row r="615" spans="1:26" ht="12" customHeight="1">
      <c r="A615" s="899"/>
      <c r="B615" s="900"/>
      <c r="C615" s="899"/>
      <c r="D615" s="901"/>
      <c r="E615" s="902"/>
      <c r="F615" s="901"/>
      <c r="G615" s="902"/>
      <c r="H615" s="901"/>
      <c r="I615" s="902"/>
      <c r="J615" s="891"/>
      <c r="K615" s="891"/>
      <c r="L615" s="891"/>
      <c r="M615" s="891"/>
      <c r="N615" s="903"/>
      <c r="O615" s="690"/>
      <c r="P615" s="690"/>
      <c r="Q615" s="690"/>
      <c r="R615" s="690"/>
      <c r="S615" s="690"/>
      <c r="T615" s="690"/>
      <c r="U615" s="690"/>
      <c r="V615" s="690"/>
      <c r="W615" s="690"/>
      <c r="X615" s="690"/>
      <c r="Y615" s="690"/>
      <c r="Z615" s="690"/>
    </row>
    <row r="616" spans="1:26" ht="12" customHeight="1">
      <c r="A616" s="899"/>
      <c r="B616" s="900"/>
      <c r="C616" s="899"/>
      <c r="D616" s="901"/>
      <c r="E616" s="902"/>
      <c r="F616" s="901"/>
      <c r="G616" s="902"/>
      <c r="H616" s="901"/>
      <c r="I616" s="902"/>
      <c r="J616" s="891"/>
      <c r="K616" s="891"/>
      <c r="L616" s="891"/>
      <c r="M616" s="891"/>
      <c r="N616" s="903"/>
      <c r="O616" s="690"/>
      <c r="P616" s="690"/>
      <c r="Q616" s="690"/>
      <c r="R616" s="690"/>
      <c r="S616" s="690"/>
      <c r="T616" s="690"/>
      <c r="U616" s="690"/>
      <c r="V616" s="690"/>
      <c r="W616" s="690"/>
      <c r="X616" s="690"/>
      <c r="Y616" s="690"/>
      <c r="Z616" s="690"/>
    </row>
    <row r="617" spans="1:26" ht="12" customHeight="1">
      <c r="A617" s="899"/>
      <c r="B617" s="900"/>
      <c r="C617" s="899"/>
      <c r="D617" s="901"/>
      <c r="E617" s="902"/>
      <c r="F617" s="901"/>
      <c r="G617" s="902"/>
      <c r="H617" s="901"/>
      <c r="I617" s="902"/>
      <c r="J617" s="891"/>
      <c r="K617" s="891"/>
      <c r="L617" s="891"/>
      <c r="M617" s="891"/>
      <c r="N617" s="903"/>
      <c r="O617" s="690"/>
      <c r="P617" s="690"/>
      <c r="Q617" s="690"/>
      <c r="R617" s="690"/>
      <c r="S617" s="690"/>
      <c r="T617" s="690"/>
      <c r="U617" s="690"/>
      <c r="V617" s="690"/>
      <c r="W617" s="690"/>
      <c r="X617" s="690"/>
      <c r="Y617" s="690"/>
      <c r="Z617" s="690"/>
    </row>
    <row r="618" spans="1:26" ht="12" customHeight="1">
      <c r="A618" s="899"/>
      <c r="B618" s="900"/>
      <c r="C618" s="899"/>
      <c r="D618" s="901"/>
      <c r="E618" s="902"/>
      <c r="F618" s="901"/>
      <c r="G618" s="902"/>
      <c r="H618" s="901"/>
      <c r="I618" s="902"/>
      <c r="J618" s="891"/>
      <c r="K618" s="891"/>
      <c r="L618" s="891"/>
      <c r="M618" s="891"/>
      <c r="N618" s="903"/>
      <c r="O618" s="690"/>
      <c r="P618" s="690"/>
      <c r="Q618" s="690"/>
      <c r="R618" s="690"/>
      <c r="S618" s="690"/>
      <c r="T618" s="690"/>
      <c r="U618" s="690"/>
      <c r="V618" s="690"/>
      <c r="W618" s="690"/>
      <c r="X618" s="690"/>
      <c r="Y618" s="690"/>
      <c r="Z618" s="690"/>
    </row>
    <row r="619" spans="1:26" ht="12" customHeight="1">
      <c r="A619" s="899"/>
      <c r="B619" s="900"/>
      <c r="C619" s="899"/>
      <c r="D619" s="901"/>
      <c r="E619" s="902"/>
      <c r="F619" s="901"/>
      <c r="G619" s="902"/>
      <c r="H619" s="901"/>
      <c r="I619" s="902"/>
      <c r="J619" s="891"/>
      <c r="K619" s="891"/>
      <c r="L619" s="891"/>
      <c r="M619" s="891"/>
      <c r="N619" s="903"/>
      <c r="O619" s="690"/>
      <c r="P619" s="690"/>
      <c r="Q619" s="690"/>
      <c r="R619" s="690"/>
      <c r="S619" s="690"/>
      <c r="T619" s="690"/>
      <c r="U619" s="690"/>
      <c r="V619" s="690"/>
      <c r="W619" s="690"/>
      <c r="X619" s="690"/>
      <c r="Y619" s="690"/>
      <c r="Z619" s="690"/>
    </row>
    <row r="620" spans="1:26" ht="12" customHeight="1">
      <c r="A620" s="899"/>
      <c r="B620" s="900"/>
      <c r="C620" s="899"/>
      <c r="D620" s="901"/>
      <c r="E620" s="902"/>
      <c r="F620" s="901"/>
      <c r="G620" s="902"/>
      <c r="H620" s="901"/>
      <c r="I620" s="902"/>
      <c r="J620" s="891"/>
      <c r="K620" s="891"/>
      <c r="L620" s="891"/>
      <c r="M620" s="891"/>
      <c r="N620" s="903"/>
      <c r="O620" s="690"/>
      <c r="P620" s="690"/>
      <c r="Q620" s="690"/>
      <c r="R620" s="690"/>
      <c r="S620" s="690"/>
      <c r="T620" s="690"/>
      <c r="U620" s="690"/>
      <c r="V620" s="690"/>
      <c r="W620" s="690"/>
      <c r="X620" s="690"/>
      <c r="Y620" s="690"/>
      <c r="Z620" s="690"/>
    </row>
    <row r="621" spans="1:26" ht="12" customHeight="1">
      <c r="A621" s="899"/>
      <c r="B621" s="900"/>
      <c r="C621" s="899"/>
      <c r="D621" s="901"/>
      <c r="E621" s="902"/>
      <c r="F621" s="901"/>
      <c r="G621" s="902"/>
      <c r="H621" s="901"/>
      <c r="I621" s="902"/>
      <c r="J621" s="891"/>
      <c r="K621" s="891"/>
      <c r="L621" s="891"/>
      <c r="M621" s="891"/>
      <c r="N621" s="903"/>
      <c r="O621" s="690"/>
      <c r="P621" s="690"/>
      <c r="Q621" s="690"/>
      <c r="R621" s="690"/>
      <c r="S621" s="690"/>
      <c r="T621" s="690"/>
      <c r="U621" s="690"/>
      <c r="V621" s="690"/>
      <c r="W621" s="690"/>
      <c r="X621" s="690"/>
      <c r="Y621" s="690"/>
      <c r="Z621" s="690"/>
    </row>
    <row r="622" spans="1:26" ht="12" customHeight="1">
      <c r="A622" s="899"/>
      <c r="B622" s="900"/>
      <c r="C622" s="899"/>
      <c r="D622" s="901"/>
      <c r="E622" s="902"/>
      <c r="F622" s="901"/>
      <c r="G622" s="902"/>
      <c r="H622" s="901"/>
      <c r="I622" s="902"/>
      <c r="J622" s="891"/>
      <c r="K622" s="891"/>
      <c r="L622" s="891"/>
      <c r="M622" s="891"/>
      <c r="N622" s="903"/>
      <c r="O622" s="690"/>
      <c r="P622" s="690"/>
      <c r="Q622" s="690"/>
      <c r="R622" s="690"/>
      <c r="S622" s="690"/>
      <c r="T622" s="690"/>
      <c r="U622" s="690"/>
      <c r="V622" s="690"/>
      <c r="W622" s="690"/>
      <c r="X622" s="690"/>
      <c r="Y622" s="690"/>
      <c r="Z622" s="690"/>
    </row>
    <row r="623" spans="1:26" ht="12" customHeight="1">
      <c r="A623" s="899"/>
      <c r="B623" s="900"/>
      <c r="C623" s="899"/>
      <c r="D623" s="901"/>
      <c r="E623" s="902"/>
      <c r="F623" s="901"/>
      <c r="G623" s="902"/>
      <c r="H623" s="901"/>
      <c r="I623" s="902"/>
      <c r="J623" s="891"/>
      <c r="K623" s="891"/>
      <c r="L623" s="891"/>
      <c r="M623" s="891"/>
      <c r="N623" s="903"/>
      <c r="O623" s="690"/>
      <c r="P623" s="690"/>
      <c r="Q623" s="690"/>
      <c r="R623" s="690"/>
      <c r="S623" s="690"/>
      <c r="T623" s="690"/>
      <c r="U623" s="690"/>
      <c r="V623" s="690"/>
      <c r="W623" s="690"/>
      <c r="X623" s="690"/>
      <c r="Y623" s="690"/>
      <c r="Z623" s="690"/>
    </row>
    <row r="624" spans="1:26" ht="12" customHeight="1">
      <c r="A624" s="899"/>
      <c r="B624" s="900"/>
      <c r="C624" s="899"/>
      <c r="D624" s="901"/>
      <c r="E624" s="902"/>
      <c r="F624" s="901"/>
      <c r="G624" s="902"/>
      <c r="H624" s="901"/>
      <c r="I624" s="902"/>
      <c r="J624" s="891"/>
      <c r="K624" s="891"/>
      <c r="L624" s="891"/>
      <c r="M624" s="891"/>
      <c r="N624" s="903"/>
      <c r="O624" s="690"/>
      <c r="P624" s="690"/>
      <c r="Q624" s="690"/>
      <c r="R624" s="690"/>
      <c r="S624" s="690"/>
      <c r="T624" s="690"/>
      <c r="U624" s="690"/>
      <c r="V624" s="690"/>
      <c r="W624" s="690"/>
      <c r="X624" s="690"/>
      <c r="Y624" s="690"/>
      <c r="Z624" s="690"/>
    </row>
    <row r="625" spans="1:26" ht="12" customHeight="1">
      <c r="A625" s="899"/>
      <c r="B625" s="900"/>
      <c r="C625" s="899"/>
      <c r="D625" s="901"/>
      <c r="E625" s="902"/>
      <c r="F625" s="901"/>
      <c r="G625" s="902"/>
      <c r="H625" s="901"/>
      <c r="I625" s="902"/>
      <c r="J625" s="891"/>
      <c r="K625" s="891"/>
      <c r="L625" s="891"/>
      <c r="M625" s="891"/>
      <c r="N625" s="903"/>
      <c r="O625" s="690"/>
      <c r="P625" s="690"/>
      <c r="Q625" s="690"/>
      <c r="R625" s="690"/>
      <c r="S625" s="690"/>
      <c r="T625" s="690"/>
      <c r="U625" s="690"/>
      <c r="V625" s="690"/>
      <c r="W625" s="690"/>
      <c r="X625" s="690"/>
      <c r="Y625" s="690"/>
      <c r="Z625" s="690"/>
    </row>
    <row r="626" spans="1:26" ht="12" customHeight="1">
      <c r="A626" s="899"/>
      <c r="B626" s="900"/>
      <c r="C626" s="899"/>
      <c r="D626" s="901"/>
      <c r="E626" s="902"/>
      <c r="F626" s="901"/>
      <c r="G626" s="902"/>
      <c r="H626" s="901"/>
      <c r="I626" s="902"/>
      <c r="J626" s="891"/>
      <c r="K626" s="891"/>
      <c r="L626" s="891"/>
      <c r="M626" s="891"/>
      <c r="N626" s="903"/>
      <c r="O626" s="690"/>
      <c r="P626" s="690"/>
      <c r="Q626" s="690"/>
      <c r="R626" s="690"/>
      <c r="S626" s="690"/>
      <c r="T626" s="690"/>
      <c r="U626" s="690"/>
      <c r="V626" s="690"/>
      <c r="W626" s="690"/>
      <c r="X626" s="690"/>
      <c r="Y626" s="690"/>
      <c r="Z626" s="690"/>
    </row>
    <row r="627" spans="1:26" ht="12" customHeight="1">
      <c r="A627" s="899"/>
      <c r="B627" s="900"/>
      <c r="C627" s="899"/>
      <c r="D627" s="901"/>
      <c r="E627" s="902"/>
      <c r="F627" s="901"/>
      <c r="G627" s="902"/>
      <c r="H627" s="901"/>
      <c r="I627" s="902"/>
      <c r="J627" s="891"/>
      <c r="K627" s="891"/>
      <c r="L627" s="891"/>
      <c r="M627" s="891"/>
      <c r="N627" s="903"/>
      <c r="O627" s="690"/>
      <c r="P627" s="690"/>
      <c r="Q627" s="690"/>
      <c r="R627" s="690"/>
      <c r="S627" s="690"/>
      <c r="T627" s="690"/>
      <c r="U627" s="690"/>
      <c r="V627" s="690"/>
      <c r="W627" s="690"/>
      <c r="X627" s="690"/>
      <c r="Y627" s="690"/>
      <c r="Z627" s="690"/>
    </row>
    <row r="628" spans="1:26" ht="12" customHeight="1">
      <c r="A628" s="899"/>
      <c r="B628" s="900"/>
      <c r="C628" s="899"/>
      <c r="D628" s="901"/>
      <c r="E628" s="902"/>
      <c r="F628" s="901"/>
      <c r="G628" s="902"/>
      <c r="H628" s="901"/>
      <c r="I628" s="902"/>
      <c r="J628" s="891"/>
      <c r="K628" s="891"/>
      <c r="L628" s="891"/>
      <c r="M628" s="891"/>
      <c r="N628" s="903"/>
      <c r="O628" s="690"/>
      <c r="P628" s="690"/>
      <c r="Q628" s="690"/>
      <c r="R628" s="690"/>
      <c r="S628" s="690"/>
      <c r="T628" s="690"/>
      <c r="U628" s="690"/>
      <c r="V628" s="690"/>
      <c r="W628" s="690"/>
      <c r="X628" s="690"/>
      <c r="Y628" s="690"/>
      <c r="Z628" s="690"/>
    </row>
    <row r="629" spans="1:26" ht="12" customHeight="1">
      <c r="A629" s="899"/>
      <c r="B629" s="900"/>
      <c r="C629" s="899"/>
      <c r="D629" s="901"/>
      <c r="E629" s="902"/>
      <c r="F629" s="901"/>
      <c r="G629" s="902"/>
      <c r="H629" s="901"/>
      <c r="I629" s="902"/>
      <c r="J629" s="891"/>
      <c r="K629" s="891"/>
      <c r="L629" s="891"/>
      <c r="M629" s="891"/>
      <c r="N629" s="903"/>
      <c r="O629" s="690"/>
      <c r="P629" s="690"/>
      <c r="Q629" s="690"/>
      <c r="R629" s="690"/>
      <c r="S629" s="690"/>
      <c r="T629" s="690"/>
      <c r="U629" s="690"/>
      <c r="V629" s="690"/>
      <c r="W629" s="690"/>
      <c r="X629" s="690"/>
      <c r="Y629" s="690"/>
      <c r="Z629" s="690"/>
    </row>
    <row r="630" spans="1:26" ht="12" customHeight="1">
      <c r="A630" s="899"/>
      <c r="B630" s="900"/>
      <c r="C630" s="899"/>
      <c r="D630" s="901"/>
      <c r="E630" s="902"/>
      <c r="F630" s="901"/>
      <c r="G630" s="902"/>
      <c r="H630" s="901"/>
      <c r="I630" s="902"/>
      <c r="J630" s="891"/>
      <c r="K630" s="891"/>
      <c r="L630" s="891"/>
      <c r="M630" s="891"/>
      <c r="N630" s="903"/>
      <c r="O630" s="690"/>
      <c r="P630" s="690"/>
      <c r="Q630" s="690"/>
      <c r="R630" s="690"/>
      <c r="S630" s="690"/>
      <c r="T630" s="690"/>
      <c r="U630" s="690"/>
      <c r="V630" s="690"/>
      <c r="W630" s="690"/>
      <c r="X630" s="690"/>
      <c r="Y630" s="690"/>
      <c r="Z630" s="690"/>
    </row>
    <row r="631" spans="1:26" ht="12" customHeight="1">
      <c r="A631" s="899"/>
      <c r="B631" s="900"/>
      <c r="C631" s="899"/>
      <c r="D631" s="901"/>
      <c r="E631" s="902"/>
      <c r="F631" s="901"/>
      <c r="G631" s="902"/>
      <c r="H631" s="901"/>
      <c r="I631" s="902"/>
      <c r="J631" s="891"/>
      <c r="K631" s="891"/>
      <c r="L631" s="891"/>
      <c r="M631" s="891"/>
      <c r="N631" s="903"/>
      <c r="O631" s="690"/>
      <c r="P631" s="690"/>
      <c r="Q631" s="690"/>
      <c r="R631" s="690"/>
      <c r="S631" s="690"/>
      <c r="T631" s="690"/>
      <c r="U631" s="690"/>
      <c r="V631" s="690"/>
      <c r="W631" s="690"/>
      <c r="X631" s="690"/>
      <c r="Y631" s="690"/>
      <c r="Z631" s="690"/>
    </row>
    <row r="632" spans="1:26" ht="12" customHeight="1">
      <c r="A632" s="899"/>
      <c r="B632" s="900"/>
      <c r="C632" s="899"/>
      <c r="D632" s="901"/>
      <c r="E632" s="902"/>
      <c r="F632" s="901"/>
      <c r="G632" s="902"/>
      <c r="H632" s="901"/>
      <c r="I632" s="902"/>
      <c r="J632" s="891"/>
      <c r="K632" s="891"/>
      <c r="L632" s="891"/>
      <c r="M632" s="891"/>
      <c r="N632" s="903"/>
      <c r="O632" s="690"/>
      <c r="P632" s="690"/>
      <c r="Q632" s="690"/>
      <c r="R632" s="690"/>
      <c r="S632" s="690"/>
      <c r="T632" s="690"/>
      <c r="U632" s="690"/>
      <c r="V632" s="690"/>
      <c r="W632" s="690"/>
      <c r="X632" s="690"/>
      <c r="Y632" s="690"/>
      <c r="Z632" s="690"/>
    </row>
    <row r="633" spans="1:26" ht="12" customHeight="1">
      <c r="A633" s="899"/>
      <c r="B633" s="900"/>
      <c r="C633" s="899"/>
      <c r="D633" s="901"/>
      <c r="E633" s="902"/>
      <c r="F633" s="901"/>
      <c r="G633" s="902"/>
      <c r="H633" s="901"/>
      <c r="I633" s="902"/>
      <c r="J633" s="891"/>
      <c r="K633" s="891"/>
      <c r="L633" s="891"/>
      <c r="M633" s="891"/>
      <c r="N633" s="903"/>
      <c r="O633" s="690"/>
      <c r="P633" s="690"/>
      <c r="Q633" s="690"/>
      <c r="R633" s="690"/>
      <c r="S633" s="690"/>
      <c r="T633" s="690"/>
      <c r="U633" s="690"/>
      <c r="V633" s="690"/>
      <c r="W633" s="690"/>
      <c r="X633" s="690"/>
      <c r="Y633" s="690"/>
      <c r="Z633" s="690"/>
    </row>
    <row r="634" spans="1:26" ht="12" customHeight="1">
      <c r="A634" s="899"/>
      <c r="B634" s="900"/>
      <c r="C634" s="899"/>
      <c r="D634" s="901"/>
      <c r="E634" s="902"/>
      <c r="F634" s="901"/>
      <c r="G634" s="902"/>
      <c r="H634" s="901"/>
      <c r="I634" s="902"/>
      <c r="J634" s="891"/>
      <c r="K634" s="891"/>
      <c r="L634" s="891"/>
      <c r="M634" s="891"/>
      <c r="N634" s="903"/>
      <c r="O634" s="690"/>
      <c r="P634" s="690"/>
      <c r="Q634" s="690"/>
      <c r="R634" s="690"/>
      <c r="S634" s="690"/>
      <c r="T634" s="690"/>
      <c r="U634" s="690"/>
      <c r="V634" s="690"/>
      <c r="W634" s="690"/>
      <c r="X634" s="690"/>
      <c r="Y634" s="690"/>
      <c r="Z634" s="690"/>
    </row>
    <row r="635" spans="1:26" ht="12" customHeight="1">
      <c r="A635" s="899"/>
      <c r="B635" s="900"/>
      <c r="C635" s="899"/>
      <c r="D635" s="901"/>
      <c r="E635" s="902"/>
      <c r="F635" s="901"/>
      <c r="G635" s="902"/>
      <c r="H635" s="901"/>
      <c r="I635" s="902"/>
      <c r="J635" s="891"/>
      <c r="K635" s="891"/>
      <c r="L635" s="891"/>
      <c r="M635" s="891"/>
      <c r="N635" s="903"/>
      <c r="O635" s="690"/>
      <c r="P635" s="690"/>
      <c r="Q635" s="690"/>
      <c r="R635" s="690"/>
      <c r="S635" s="690"/>
      <c r="T635" s="690"/>
      <c r="U635" s="690"/>
      <c r="V635" s="690"/>
      <c r="W635" s="690"/>
      <c r="X635" s="690"/>
      <c r="Y635" s="690"/>
      <c r="Z635" s="690"/>
    </row>
    <row r="636" spans="1:26" ht="12" customHeight="1">
      <c r="A636" s="899"/>
      <c r="B636" s="900"/>
      <c r="C636" s="899"/>
      <c r="D636" s="901"/>
      <c r="E636" s="902"/>
      <c r="F636" s="901"/>
      <c r="G636" s="902"/>
      <c r="H636" s="901"/>
      <c r="I636" s="902"/>
      <c r="J636" s="891"/>
      <c r="K636" s="891"/>
      <c r="L636" s="891"/>
      <c r="M636" s="891"/>
      <c r="N636" s="903"/>
      <c r="O636" s="690"/>
      <c r="P636" s="690"/>
      <c r="Q636" s="690"/>
      <c r="R636" s="690"/>
      <c r="S636" s="690"/>
      <c r="T636" s="690"/>
      <c r="U636" s="690"/>
      <c r="V636" s="690"/>
      <c r="W636" s="690"/>
      <c r="X636" s="690"/>
      <c r="Y636" s="690"/>
      <c r="Z636" s="690"/>
    </row>
    <row r="637" spans="1:26" ht="12" customHeight="1">
      <c r="A637" s="899"/>
      <c r="B637" s="900"/>
      <c r="C637" s="899"/>
      <c r="D637" s="901"/>
      <c r="E637" s="902"/>
      <c r="F637" s="901"/>
      <c r="G637" s="902"/>
      <c r="H637" s="901"/>
      <c r="I637" s="902"/>
      <c r="J637" s="891"/>
      <c r="K637" s="891"/>
      <c r="L637" s="891"/>
      <c r="M637" s="891"/>
      <c r="N637" s="903"/>
      <c r="O637" s="690"/>
      <c r="P637" s="690"/>
      <c r="Q637" s="690"/>
      <c r="R637" s="690"/>
      <c r="S637" s="690"/>
      <c r="T637" s="690"/>
      <c r="U637" s="690"/>
      <c r="V637" s="690"/>
      <c r="W637" s="690"/>
      <c r="X637" s="690"/>
      <c r="Y637" s="690"/>
      <c r="Z637" s="690"/>
    </row>
    <row r="638" spans="1:26" ht="12" customHeight="1">
      <c r="A638" s="899"/>
      <c r="B638" s="900"/>
      <c r="C638" s="899"/>
      <c r="D638" s="901"/>
      <c r="E638" s="902"/>
      <c r="F638" s="901"/>
      <c r="G638" s="902"/>
      <c r="H638" s="901"/>
      <c r="I638" s="902"/>
      <c r="J638" s="891"/>
      <c r="K638" s="891"/>
      <c r="L638" s="891"/>
      <c r="M638" s="891"/>
      <c r="N638" s="903"/>
      <c r="O638" s="690"/>
      <c r="P638" s="690"/>
      <c r="Q638" s="690"/>
      <c r="R638" s="690"/>
      <c r="S638" s="690"/>
      <c r="T638" s="690"/>
      <c r="U638" s="690"/>
      <c r="V638" s="690"/>
      <c r="W638" s="690"/>
      <c r="X638" s="690"/>
      <c r="Y638" s="690"/>
      <c r="Z638" s="690"/>
    </row>
    <row r="639" spans="1:26" ht="12" customHeight="1">
      <c r="A639" s="899"/>
      <c r="B639" s="900"/>
      <c r="C639" s="899"/>
      <c r="D639" s="901"/>
      <c r="E639" s="902"/>
      <c r="F639" s="901"/>
      <c r="G639" s="902"/>
      <c r="H639" s="901"/>
      <c r="I639" s="902"/>
      <c r="J639" s="891"/>
      <c r="K639" s="891"/>
      <c r="L639" s="891"/>
      <c r="M639" s="891"/>
      <c r="N639" s="903"/>
      <c r="O639" s="690"/>
      <c r="P639" s="690"/>
      <c r="Q639" s="690"/>
      <c r="R639" s="690"/>
      <c r="S639" s="690"/>
      <c r="T639" s="690"/>
      <c r="U639" s="690"/>
      <c r="V639" s="690"/>
      <c r="W639" s="690"/>
      <c r="X639" s="690"/>
      <c r="Y639" s="690"/>
      <c r="Z639" s="690"/>
    </row>
    <row r="640" spans="1:26" ht="12" customHeight="1">
      <c r="A640" s="899"/>
      <c r="B640" s="900"/>
      <c r="C640" s="899"/>
      <c r="D640" s="901"/>
      <c r="E640" s="902"/>
      <c r="F640" s="901"/>
      <c r="G640" s="902"/>
      <c r="H640" s="901"/>
      <c r="I640" s="902"/>
      <c r="J640" s="891"/>
      <c r="K640" s="891"/>
      <c r="L640" s="891"/>
      <c r="M640" s="891"/>
      <c r="N640" s="903"/>
      <c r="O640" s="690"/>
      <c r="P640" s="690"/>
      <c r="Q640" s="690"/>
      <c r="R640" s="690"/>
      <c r="S640" s="690"/>
      <c r="T640" s="690"/>
      <c r="U640" s="690"/>
      <c r="V640" s="690"/>
      <c r="W640" s="690"/>
      <c r="X640" s="690"/>
      <c r="Y640" s="690"/>
      <c r="Z640" s="690"/>
    </row>
    <row r="641" spans="1:26" ht="12" customHeight="1">
      <c r="A641" s="899"/>
      <c r="B641" s="900"/>
      <c r="C641" s="899"/>
      <c r="D641" s="901"/>
      <c r="E641" s="902"/>
      <c r="F641" s="901"/>
      <c r="G641" s="902"/>
      <c r="H641" s="901"/>
      <c r="I641" s="902"/>
      <c r="J641" s="891"/>
      <c r="K641" s="891"/>
      <c r="L641" s="891"/>
      <c r="M641" s="891"/>
      <c r="N641" s="903"/>
      <c r="O641" s="690"/>
      <c r="P641" s="690"/>
      <c r="Q641" s="690"/>
      <c r="R641" s="690"/>
      <c r="S641" s="690"/>
      <c r="T641" s="690"/>
      <c r="U641" s="690"/>
      <c r="V641" s="690"/>
      <c r="W641" s="690"/>
      <c r="X641" s="690"/>
      <c r="Y641" s="690"/>
      <c r="Z641" s="690"/>
    </row>
    <row r="642" spans="1:26" ht="12" customHeight="1">
      <c r="A642" s="899"/>
      <c r="B642" s="900"/>
      <c r="C642" s="899"/>
      <c r="D642" s="901"/>
      <c r="E642" s="902"/>
      <c r="F642" s="901"/>
      <c r="G642" s="902"/>
      <c r="H642" s="901"/>
      <c r="I642" s="902"/>
      <c r="J642" s="891"/>
      <c r="K642" s="891"/>
      <c r="L642" s="891"/>
      <c r="M642" s="891"/>
      <c r="N642" s="903"/>
      <c r="O642" s="690"/>
      <c r="P642" s="690"/>
      <c r="Q642" s="690"/>
      <c r="R642" s="690"/>
      <c r="S642" s="690"/>
      <c r="T642" s="690"/>
      <c r="U642" s="690"/>
      <c r="V642" s="690"/>
      <c r="W642" s="690"/>
      <c r="X642" s="690"/>
      <c r="Y642" s="690"/>
      <c r="Z642" s="690"/>
    </row>
    <row r="643" spans="1:26" ht="12" customHeight="1">
      <c r="A643" s="899"/>
      <c r="B643" s="900"/>
      <c r="C643" s="899"/>
      <c r="D643" s="901"/>
      <c r="E643" s="902"/>
      <c r="F643" s="901"/>
      <c r="G643" s="902"/>
      <c r="H643" s="901"/>
      <c r="I643" s="902"/>
      <c r="J643" s="891"/>
      <c r="K643" s="891"/>
      <c r="L643" s="891"/>
      <c r="M643" s="891"/>
      <c r="N643" s="903"/>
      <c r="O643" s="690"/>
      <c r="P643" s="690"/>
      <c r="Q643" s="690"/>
      <c r="R643" s="690"/>
      <c r="S643" s="690"/>
      <c r="T643" s="690"/>
      <c r="U643" s="690"/>
      <c r="V643" s="690"/>
      <c r="W643" s="690"/>
      <c r="X643" s="690"/>
      <c r="Y643" s="690"/>
      <c r="Z643" s="690"/>
    </row>
    <row r="644" spans="1:26" ht="12" customHeight="1">
      <c r="A644" s="899"/>
      <c r="B644" s="900"/>
      <c r="C644" s="899"/>
      <c r="D644" s="901"/>
      <c r="E644" s="902"/>
      <c r="F644" s="901"/>
      <c r="G644" s="902"/>
      <c r="H644" s="901"/>
      <c r="I644" s="902"/>
      <c r="J644" s="891"/>
      <c r="K644" s="891"/>
      <c r="L644" s="891"/>
      <c r="M644" s="891"/>
      <c r="N644" s="903"/>
      <c r="O644" s="690"/>
      <c r="P644" s="690"/>
      <c r="Q644" s="690"/>
      <c r="R644" s="690"/>
      <c r="S644" s="690"/>
      <c r="T644" s="690"/>
      <c r="U644" s="690"/>
      <c r="V644" s="690"/>
      <c r="W644" s="690"/>
      <c r="X644" s="690"/>
      <c r="Y644" s="690"/>
      <c r="Z644" s="690"/>
    </row>
    <row r="645" spans="1:26" ht="12" customHeight="1">
      <c r="A645" s="899"/>
      <c r="B645" s="900"/>
      <c r="C645" s="899"/>
      <c r="D645" s="901"/>
      <c r="E645" s="902"/>
      <c r="F645" s="901"/>
      <c r="G645" s="902"/>
      <c r="H645" s="901"/>
      <c r="I645" s="902"/>
      <c r="J645" s="891"/>
      <c r="K645" s="891"/>
      <c r="L645" s="891"/>
      <c r="M645" s="891"/>
      <c r="N645" s="903"/>
      <c r="O645" s="690"/>
      <c r="P645" s="690"/>
      <c r="Q645" s="690"/>
      <c r="R645" s="690"/>
      <c r="S645" s="690"/>
      <c r="T645" s="690"/>
      <c r="U645" s="690"/>
      <c r="V645" s="690"/>
      <c r="W645" s="690"/>
      <c r="X645" s="690"/>
      <c r="Y645" s="690"/>
      <c r="Z645" s="690"/>
    </row>
    <row r="646" spans="1:26" ht="12" customHeight="1">
      <c r="A646" s="899"/>
      <c r="B646" s="900"/>
      <c r="C646" s="899"/>
      <c r="D646" s="901"/>
      <c r="E646" s="902"/>
      <c r="F646" s="901"/>
      <c r="G646" s="902"/>
      <c r="H646" s="901"/>
      <c r="I646" s="902"/>
      <c r="J646" s="891"/>
      <c r="K646" s="891"/>
      <c r="L646" s="891"/>
      <c r="M646" s="891"/>
      <c r="N646" s="903"/>
      <c r="O646" s="690"/>
      <c r="P646" s="690"/>
      <c r="Q646" s="690"/>
      <c r="R646" s="690"/>
      <c r="S646" s="690"/>
      <c r="T646" s="690"/>
      <c r="U646" s="690"/>
      <c r="V646" s="690"/>
      <c r="W646" s="690"/>
      <c r="X646" s="690"/>
      <c r="Y646" s="690"/>
      <c r="Z646" s="690"/>
    </row>
    <row r="647" spans="1:26" ht="12" customHeight="1">
      <c r="A647" s="899"/>
      <c r="B647" s="900"/>
      <c r="C647" s="899"/>
      <c r="D647" s="901"/>
      <c r="E647" s="902"/>
      <c r="F647" s="901"/>
      <c r="G647" s="902"/>
      <c r="H647" s="901"/>
      <c r="I647" s="902"/>
      <c r="J647" s="891"/>
      <c r="K647" s="891"/>
      <c r="L647" s="891"/>
      <c r="M647" s="891"/>
      <c r="N647" s="903"/>
      <c r="O647" s="690"/>
      <c r="P647" s="690"/>
      <c r="Q647" s="690"/>
      <c r="R647" s="690"/>
      <c r="S647" s="690"/>
      <c r="T647" s="690"/>
      <c r="U647" s="690"/>
      <c r="V647" s="690"/>
      <c r="W647" s="690"/>
      <c r="X647" s="690"/>
      <c r="Y647" s="690"/>
      <c r="Z647" s="690"/>
    </row>
    <row r="648" spans="1:26" ht="12" customHeight="1">
      <c r="A648" s="899"/>
      <c r="B648" s="900"/>
      <c r="C648" s="899"/>
      <c r="D648" s="901"/>
      <c r="E648" s="902"/>
      <c r="F648" s="901"/>
      <c r="G648" s="902"/>
      <c r="H648" s="901"/>
      <c r="I648" s="902"/>
      <c r="J648" s="891"/>
      <c r="K648" s="891"/>
      <c r="L648" s="891"/>
      <c r="M648" s="891"/>
      <c r="N648" s="903"/>
      <c r="O648" s="690"/>
      <c r="P648" s="690"/>
      <c r="Q648" s="690"/>
      <c r="R648" s="690"/>
      <c r="S648" s="690"/>
      <c r="T648" s="690"/>
      <c r="U648" s="690"/>
      <c r="V648" s="690"/>
      <c r="W648" s="690"/>
      <c r="X648" s="690"/>
      <c r="Y648" s="690"/>
      <c r="Z648" s="690"/>
    </row>
    <row r="649" spans="1:26" ht="12" customHeight="1">
      <c r="A649" s="899"/>
      <c r="B649" s="900"/>
      <c r="C649" s="899"/>
      <c r="D649" s="901"/>
      <c r="E649" s="902"/>
      <c r="F649" s="901"/>
      <c r="G649" s="902"/>
      <c r="H649" s="901"/>
      <c r="I649" s="902"/>
      <c r="J649" s="891"/>
      <c r="K649" s="891"/>
      <c r="L649" s="891"/>
      <c r="M649" s="891"/>
      <c r="N649" s="903"/>
      <c r="O649" s="690"/>
      <c r="P649" s="690"/>
      <c r="Q649" s="690"/>
      <c r="R649" s="690"/>
      <c r="S649" s="690"/>
      <c r="T649" s="690"/>
      <c r="U649" s="690"/>
      <c r="V649" s="690"/>
      <c r="W649" s="690"/>
      <c r="X649" s="690"/>
      <c r="Y649" s="690"/>
      <c r="Z649" s="690"/>
    </row>
    <row r="650" spans="1:26" ht="12" customHeight="1">
      <c r="A650" s="899"/>
      <c r="B650" s="900"/>
      <c r="C650" s="899"/>
      <c r="D650" s="901"/>
      <c r="E650" s="902"/>
      <c r="F650" s="901"/>
      <c r="G650" s="902"/>
      <c r="H650" s="901"/>
      <c r="I650" s="902"/>
      <c r="J650" s="891"/>
      <c r="K650" s="891"/>
      <c r="L650" s="891"/>
      <c r="M650" s="891"/>
      <c r="N650" s="903"/>
      <c r="O650" s="690"/>
      <c r="P650" s="690"/>
      <c r="Q650" s="690"/>
      <c r="R650" s="690"/>
      <c r="S650" s="690"/>
      <c r="T650" s="690"/>
      <c r="U650" s="690"/>
      <c r="V650" s="690"/>
      <c r="W650" s="690"/>
      <c r="X650" s="690"/>
      <c r="Y650" s="690"/>
      <c r="Z650" s="690"/>
    </row>
    <row r="651" spans="1:26" ht="12" customHeight="1">
      <c r="A651" s="899"/>
      <c r="B651" s="900"/>
      <c r="C651" s="899"/>
      <c r="D651" s="901"/>
      <c r="E651" s="902"/>
      <c r="F651" s="901"/>
      <c r="G651" s="902"/>
      <c r="H651" s="901"/>
      <c r="I651" s="902"/>
      <c r="J651" s="891"/>
      <c r="K651" s="891"/>
      <c r="L651" s="891"/>
      <c r="M651" s="891"/>
      <c r="N651" s="903"/>
      <c r="O651" s="690"/>
      <c r="P651" s="690"/>
      <c r="Q651" s="690"/>
      <c r="R651" s="690"/>
      <c r="S651" s="690"/>
      <c r="T651" s="690"/>
      <c r="U651" s="690"/>
      <c r="V651" s="690"/>
      <c r="W651" s="690"/>
      <c r="X651" s="690"/>
      <c r="Y651" s="690"/>
      <c r="Z651" s="690"/>
    </row>
    <row r="652" spans="1:26" ht="12" customHeight="1">
      <c r="A652" s="899"/>
      <c r="B652" s="900"/>
      <c r="C652" s="899"/>
      <c r="D652" s="901"/>
      <c r="E652" s="902"/>
      <c r="F652" s="901"/>
      <c r="G652" s="902"/>
      <c r="H652" s="901"/>
      <c r="I652" s="902"/>
      <c r="J652" s="891"/>
      <c r="K652" s="891"/>
      <c r="L652" s="891"/>
      <c r="M652" s="891"/>
      <c r="N652" s="903"/>
      <c r="O652" s="690"/>
      <c r="P652" s="690"/>
      <c r="Q652" s="690"/>
      <c r="R652" s="690"/>
      <c r="S652" s="690"/>
      <c r="T652" s="690"/>
      <c r="U652" s="690"/>
      <c r="V652" s="690"/>
      <c r="W652" s="690"/>
      <c r="X652" s="690"/>
      <c r="Y652" s="690"/>
      <c r="Z652" s="690"/>
    </row>
    <row r="653" spans="1:26" ht="12" customHeight="1">
      <c r="A653" s="899"/>
      <c r="B653" s="900"/>
      <c r="C653" s="899"/>
      <c r="D653" s="901"/>
      <c r="E653" s="902"/>
      <c r="F653" s="901"/>
      <c r="G653" s="902"/>
      <c r="H653" s="901"/>
      <c r="I653" s="902"/>
      <c r="J653" s="891"/>
      <c r="K653" s="891"/>
      <c r="L653" s="891"/>
      <c r="M653" s="891"/>
      <c r="N653" s="903"/>
      <c r="O653" s="690"/>
      <c r="P653" s="690"/>
      <c r="Q653" s="690"/>
      <c r="R653" s="690"/>
      <c r="S653" s="690"/>
      <c r="T653" s="690"/>
      <c r="U653" s="690"/>
      <c r="V653" s="690"/>
      <c r="W653" s="690"/>
      <c r="X653" s="690"/>
      <c r="Y653" s="690"/>
      <c r="Z653" s="690"/>
    </row>
    <row r="654" spans="1:26" ht="12" customHeight="1">
      <c r="A654" s="899"/>
      <c r="B654" s="900"/>
      <c r="C654" s="899"/>
      <c r="D654" s="901"/>
      <c r="E654" s="902"/>
      <c r="F654" s="901"/>
      <c r="G654" s="902"/>
      <c r="H654" s="901"/>
      <c r="I654" s="902"/>
      <c r="J654" s="891"/>
      <c r="K654" s="891"/>
      <c r="L654" s="891"/>
      <c r="M654" s="891"/>
      <c r="N654" s="903"/>
      <c r="O654" s="690"/>
      <c r="P654" s="690"/>
      <c r="Q654" s="690"/>
      <c r="R654" s="690"/>
      <c r="S654" s="690"/>
      <c r="T654" s="690"/>
      <c r="U654" s="690"/>
      <c r="V654" s="690"/>
      <c r="W654" s="690"/>
      <c r="X654" s="690"/>
      <c r="Y654" s="690"/>
      <c r="Z654" s="690"/>
    </row>
    <row r="655" spans="1:26" ht="12" customHeight="1">
      <c r="A655" s="899"/>
      <c r="B655" s="900"/>
      <c r="C655" s="899"/>
      <c r="D655" s="901"/>
      <c r="E655" s="902"/>
      <c r="F655" s="901"/>
      <c r="G655" s="902"/>
      <c r="H655" s="901"/>
      <c r="I655" s="902"/>
      <c r="J655" s="891"/>
      <c r="K655" s="891"/>
      <c r="L655" s="891"/>
      <c r="M655" s="891"/>
      <c r="N655" s="903"/>
      <c r="O655" s="690"/>
      <c r="P655" s="690"/>
      <c r="Q655" s="690"/>
      <c r="R655" s="690"/>
      <c r="S655" s="690"/>
      <c r="T655" s="690"/>
      <c r="U655" s="690"/>
      <c r="V655" s="690"/>
      <c r="W655" s="690"/>
      <c r="X655" s="690"/>
      <c r="Y655" s="690"/>
      <c r="Z655" s="690"/>
    </row>
    <row r="656" spans="1:26" ht="12" customHeight="1">
      <c r="A656" s="899"/>
      <c r="B656" s="900"/>
      <c r="C656" s="899"/>
      <c r="D656" s="901"/>
      <c r="E656" s="902"/>
      <c r="F656" s="901"/>
      <c r="G656" s="902"/>
      <c r="H656" s="901"/>
      <c r="I656" s="902"/>
      <c r="J656" s="891"/>
      <c r="K656" s="891"/>
      <c r="L656" s="891"/>
      <c r="M656" s="891"/>
      <c r="N656" s="903"/>
      <c r="O656" s="690"/>
      <c r="P656" s="690"/>
      <c r="Q656" s="690"/>
      <c r="R656" s="690"/>
      <c r="S656" s="690"/>
      <c r="T656" s="690"/>
      <c r="U656" s="690"/>
      <c r="V656" s="690"/>
      <c r="W656" s="690"/>
      <c r="X656" s="690"/>
      <c r="Y656" s="690"/>
      <c r="Z656" s="690"/>
    </row>
    <row r="657" spans="1:26" ht="12" customHeight="1">
      <c r="A657" s="899"/>
      <c r="B657" s="900"/>
      <c r="C657" s="899"/>
      <c r="D657" s="901"/>
      <c r="E657" s="902"/>
      <c r="F657" s="901"/>
      <c r="G657" s="902"/>
      <c r="H657" s="901"/>
      <c r="I657" s="902"/>
      <c r="J657" s="891"/>
      <c r="K657" s="891"/>
      <c r="L657" s="891"/>
      <c r="M657" s="891"/>
      <c r="N657" s="903"/>
      <c r="O657" s="690"/>
      <c r="P657" s="690"/>
      <c r="Q657" s="690"/>
      <c r="R657" s="690"/>
      <c r="S657" s="690"/>
      <c r="T657" s="690"/>
      <c r="U657" s="690"/>
      <c r="V657" s="690"/>
      <c r="W657" s="690"/>
      <c r="X657" s="690"/>
      <c r="Y657" s="690"/>
      <c r="Z657" s="690"/>
    </row>
    <row r="658" spans="1:26" ht="12" customHeight="1">
      <c r="A658" s="899"/>
      <c r="B658" s="900"/>
      <c r="C658" s="899"/>
      <c r="D658" s="901"/>
      <c r="E658" s="902"/>
      <c r="F658" s="901"/>
      <c r="G658" s="902"/>
      <c r="H658" s="901"/>
      <c r="I658" s="902"/>
      <c r="J658" s="891"/>
      <c r="K658" s="891"/>
      <c r="L658" s="891"/>
      <c r="M658" s="891"/>
      <c r="N658" s="903"/>
      <c r="O658" s="690"/>
      <c r="P658" s="690"/>
      <c r="Q658" s="690"/>
      <c r="R658" s="690"/>
      <c r="S658" s="690"/>
      <c r="T658" s="690"/>
      <c r="U658" s="690"/>
      <c r="V658" s="690"/>
      <c r="W658" s="690"/>
      <c r="X658" s="690"/>
      <c r="Y658" s="690"/>
      <c r="Z658" s="690"/>
    </row>
    <row r="659" spans="1:26" ht="12" customHeight="1">
      <c r="A659" s="899"/>
      <c r="B659" s="900"/>
      <c r="C659" s="899"/>
      <c r="D659" s="901"/>
      <c r="E659" s="902"/>
      <c r="F659" s="901"/>
      <c r="G659" s="902"/>
      <c r="H659" s="901"/>
      <c r="I659" s="902"/>
      <c r="J659" s="891"/>
      <c r="K659" s="891"/>
      <c r="L659" s="891"/>
      <c r="M659" s="891"/>
      <c r="N659" s="903"/>
      <c r="O659" s="690"/>
      <c r="P659" s="690"/>
      <c r="Q659" s="690"/>
      <c r="R659" s="690"/>
      <c r="S659" s="690"/>
      <c r="T659" s="690"/>
      <c r="U659" s="690"/>
      <c r="V659" s="690"/>
      <c r="W659" s="690"/>
      <c r="X659" s="690"/>
      <c r="Y659" s="690"/>
      <c r="Z659" s="690"/>
    </row>
    <row r="660" spans="1:26" ht="12" customHeight="1">
      <c r="A660" s="899"/>
      <c r="B660" s="900"/>
      <c r="C660" s="899"/>
      <c r="D660" s="901"/>
      <c r="E660" s="902"/>
      <c r="F660" s="901"/>
      <c r="G660" s="902"/>
      <c r="H660" s="901"/>
      <c r="I660" s="902"/>
      <c r="J660" s="891"/>
      <c r="K660" s="891"/>
      <c r="L660" s="891"/>
      <c r="M660" s="891"/>
      <c r="N660" s="903"/>
      <c r="O660" s="690"/>
      <c r="P660" s="690"/>
      <c r="Q660" s="690"/>
      <c r="R660" s="690"/>
      <c r="S660" s="690"/>
      <c r="T660" s="690"/>
      <c r="U660" s="690"/>
      <c r="V660" s="690"/>
      <c r="W660" s="690"/>
      <c r="X660" s="690"/>
      <c r="Y660" s="690"/>
      <c r="Z660" s="690"/>
    </row>
    <row r="661" spans="1:26" ht="12" customHeight="1">
      <c r="A661" s="899"/>
      <c r="B661" s="900"/>
      <c r="C661" s="899"/>
      <c r="D661" s="901"/>
      <c r="E661" s="902"/>
      <c r="F661" s="901"/>
      <c r="G661" s="902"/>
      <c r="H661" s="901"/>
      <c r="I661" s="902"/>
      <c r="J661" s="891"/>
      <c r="K661" s="891"/>
      <c r="L661" s="891"/>
      <c r="M661" s="891"/>
      <c r="N661" s="903"/>
      <c r="O661" s="690"/>
      <c r="P661" s="690"/>
      <c r="Q661" s="690"/>
      <c r="R661" s="690"/>
      <c r="S661" s="690"/>
      <c r="T661" s="690"/>
      <c r="U661" s="690"/>
      <c r="V661" s="690"/>
      <c r="W661" s="690"/>
      <c r="X661" s="690"/>
      <c r="Y661" s="690"/>
      <c r="Z661" s="690"/>
    </row>
    <row r="662" spans="1:26" ht="12" customHeight="1">
      <c r="A662" s="899"/>
      <c r="B662" s="900"/>
      <c r="C662" s="899"/>
      <c r="D662" s="901"/>
      <c r="E662" s="902"/>
      <c r="F662" s="901"/>
      <c r="G662" s="902"/>
      <c r="H662" s="901"/>
      <c r="I662" s="902"/>
      <c r="J662" s="891"/>
      <c r="K662" s="891"/>
      <c r="L662" s="891"/>
      <c r="M662" s="891"/>
      <c r="N662" s="903"/>
      <c r="O662" s="690"/>
      <c r="P662" s="690"/>
      <c r="Q662" s="690"/>
      <c r="R662" s="690"/>
      <c r="S662" s="690"/>
      <c r="T662" s="690"/>
      <c r="U662" s="690"/>
      <c r="V662" s="690"/>
      <c r="W662" s="690"/>
      <c r="X662" s="690"/>
      <c r="Y662" s="690"/>
      <c r="Z662" s="690"/>
    </row>
    <row r="663" spans="1:26" ht="12" customHeight="1">
      <c r="A663" s="899"/>
      <c r="B663" s="900"/>
      <c r="C663" s="899"/>
      <c r="D663" s="901"/>
      <c r="E663" s="902"/>
      <c r="F663" s="901"/>
      <c r="G663" s="902"/>
      <c r="H663" s="901"/>
      <c r="I663" s="902"/>
      <c r="J663" s="891"/>
      <c r="K663" s="891"/>
      <c r="L663" s="891"/>
      <c r="M663" s="891"/>
      <c r="N663" s="903"/>
      <c r="O663" s="690"/>
      <c r="P663" s="690"/>
      <c r="Q663" s="690"/>
      <c r="R663" s="690"/>
      <c r="S663" s="690"/>
      <c r="T663" s="690"/>
      <c r="U663" s="690"/>
      <c r="V663" s="690"/>
      <c r="W663" s="690"/>
      <c r="X663" s="690"/>
      <c r="Y663" s="690"/>
      <c r="Z663" s="690"/>
    </row>
    <row r="664" spans="1:26" ht="12" customHeight="1">
      <c r="A664" s="899"/>
      <c r="B664" s="900"/>
      <c r="C664" s="899"/>
      <c r="D664" s="901"/>
      <c r="E664" s="902"/>
      <c r="F664" s="901"/>
      <c r="G664" s="902"/>
      <c r="H664" s="901"/>
      <c r="I664" s="902"/>
      <c r="J664" s="891"/>
      <c r="K664" s="891"/>
      <c r="L664" s="891"/>
      <c r="M664" s="891"/>
      <c r="N664" s="903"/>
      <c r="O664" s="690"/>
      <c r="P664" s="690"/>
      <c r="Q664" s="690"/>
      <c r="R664" s="690"/>
      <c r="S664" s="690"/>
      <c r="T664" s="690"/>
      <c r="U664" s="690"/>
      <c r="V664" s="690"/>
      <c r="W664" s="690"/>
      <c r="X664" s="690"/>
      <c r="Y664" s="690"/>
      <c r="Z664" s="690"/>
    </row>
    <row r="665" spans="1:26" ht="12" customHeight="1">
      <c r="A665" s="899"/>
      <c r="B665" s="900"/>
      <c r="C665" s="899"/>
      <c r="D665" s="901"/>
      <c r="E665" s="902"/>
      <c r="F665" s="901"/>
      <c r="G665" s="902"/>
      <c r="H665" s="901"/>
      <c r="I665" s="902"/>
      <c r="J665" s="891"/>
      <c r="K665" s="891"/>
      <c r="L665" s="891"/>
      <c r="M665" s="891"/>
      <c r="N665" s="903"/>
      <c r="O665" s="690"/>
      <c r="P665" s="690"/>
      <c r="Q665" s="690"/>
      <c r="R665" s="690"/>
      <c r="S665" s="690"/>
      <c r="T665" s="690"/>
      <c r="U665" s="690"/>
      <c r="V665" s="690"/>
      <c r="W665" s="690"/>
      <c r="X665" s="690"/>
      <c r="Y665" s="690"/>
      <c r="Z665" s="690"/>
    </row>
    <row r="666" spans="1:26" ht="12" customHeight="1">
      <c r="A666" s="899"/>
      <c r="B666" s="900"/>
      <c r="C666" s="899"/>
      <c r="D666" s="901"/>
      <c r="E666" s="902"/>
      <c r="F666" s="901"/>
      <c r="G666" s="902"/>
      <c r="H666" s="901"/>
      <c r="I666" s="902"/>
      <c r="J666" s="891"/>
      <c r="K666" s="891"/>
      <c r="L666" s="891"/>
      <c r="M666" s="891"/>
      <c r="N666" s="903"/>
      <c r="O666" s="690"/>
      <c r="P666" s="690"/>
      <c r="Q666" s="690"/>
      <c r="R666" s="690"/>
      <c r="S666" s="690"/>
      <c r="T666" s="690"/>
      <c r="U666" s="690"/>
      <c r="V666" s="690"/>
      <c r="W666" s="690"/>
      <c r="X666" s="690"/>
      <c r="Y666" s="690"/>
      <c r="Z666" s="690"/>
    </row>
    <row r="667" spans="1:26" ht="12" customHeight="1">
      <c r="A667" s="899"/>
      <c r="B667" s="900"/>
      <c r="C667" s="899"/>
      <c r="D667" s="901"/>
      <c r="E667" s="902"/>
      <c r="F667" s="901"/>
      <c r="G667" s="902"/>
      <c r="H667" s="901"/>
      <c r="I667" s="902"/>
      <c r="J667" s="891"/>
      <c r="K667" s="891"/>
      <c r="L667" s="891"/>
      <c r="M667" s="891"/>
      <c r="N667" s="903"/>
      <c r="O667" s="690"/>
      <c r="P667" s="690"/>
      <c r="Q667" s="690"/>
      <c r="R667" s="690"/>
      <c r="S667" s="690"/>
      <c r="T667" s="690"/>
      <c r="U667" s="690"/>
      <c r="V667" s="690"/>
      <c r="W667" s="690"/>
      <c r="X667" s="690"/>
      <c r="Y667" s="690"/>
      <c r="Z667" s="690"/>
    </row>
    <row r="668" spans="1:26" ht="12" customHeight="1">
      <c r="A668" s="899"/>
      <c r="B668" s="900"/>
      <c r="C668" s="899"/>
      <c r="D668" s="901"/>
      <c r="E668" s="902"/>
      <c r="F668" s="901"/>
      <c r="G668" s="902"/>
      <c r="H668" s="901"/>
      <c r="I668" s="902"/>
      <c r="J668" s="891"/>
      <c r="K668" s="891"/>
      <c r="L668" s="891"/>
      <c r="M668" s="891"/>
      <c r="N668" s="903"/>
      <c r="O668" s="690"/>
      <c r="P668" s="690"/>
      <c r="Q668" s="690"/>
      <c r="R668" s="690"/>
      <c r="S668" s="690"/>
      <c r="T668" s="690"/>
      <c r="U668" s="690"/>
      <c r="V668" s="690"/>
      <c r="W668" s="690"/>
      <c r="X668" s="690"/>
      <c r="Y668" s="690"/>
      <c r="Z668" s="690"/>
    </row>
    <row r="669" spans="1:26" ht="12" customHeight="1">
      <c r="A669" s="899"/>
      <c r="B669" s="900"/>
      <c r="C669" s="899"/>
      <c r="D669" s="901"/>
      <c r="E669" s="902"/>
      <c r="F669" s="901"/>
      <c r="G669" s="902"/>
      <c r="H669" s="901"/>
      <c r="I669" s="902"/>
      <c r="J669" s="891"/>
      <c r="K669" s="891"/>
      <c r="L669" s="891"/>
      <c r="M669" s="891"/>
      <c r="N669" s="903"/>
      <c r="O669" s="690"/>
      <c r="P669" s="690"/>
      <c r="Q669" s="690"/>
      <c r="R669" s="690"/>
      <c r="S669" s="690"/>
      <c r="T669" s="690"/>
      <c r="U669" s="690"/>
      <c r="V669" s="690"/>
      <c r="W669" s="690"/>
      <c r="X669" s="690"/>
      <c r="Y669" s="690"/>
      <c r="Z669" s="690"/>
    </row>
    <row r="670" spans="1:26" ht="12" customHeight="1">
      <c r="A670" s="899"/>
      <c r="B670" s="900"/>
      <c r="C670" s="899"/>
      <c r="D670" s="901"/>
      <c r="E670" s="902"/>
      <c r="F670" s="901"/>
      <c r="G670" s="902"/>
      <c r="H670" s="901"/>
      <c r="I670" s="902"/>
      <c r="J670" s="891"/>
      <c r="K670" s="891"/>
      <c r="L670" s="891"/>
      <c r="M670" s="891"/>
      <c r="N670" s="903"/>
      <c r="O670" s="690"/>
      <c r="P670" s="690"/>
      <c r="Q670" s="690"/>
      <c r="R670" s="690"/>
      <c r="S670" s="690"/>
      <c r="T670" s="690"/>
      <c r="U670" s="690"/>
      <c r="V670" s="690"/>
      <c r="W670" s="690"/>
      <c r="X670" s="690"/>
      <c r="Y670" s="690"/>
      <c r="Z670" s="690"/>
    </row>
    <row r="671" spans="1:26" ht="12" customHeight="1">
      <c r="A671" s="899"/>
      <c r="B671" s="900"/>
      <c r="C671" s="899"/>
      <c r="D671" s="901"/>
      <c r="E671" s="902"/>
      <c r="F671" s="901"/>
      <c r="G671" s="902"/>
      <c r="H671" s="901"/>
      <c r="I671" s="902"/>
      <c r="J671" s="891"/>
      <c r="K671" s="891"/>
      <c r="L671" s="891"/>
      <c r="M671" s="891"/>
      <c r="N671" s="903"/>
      <c r="O671" s="690"/>
      <c r="P671" s="690"/>
      <c r="Q671" s="690"/>
      <c r="R671" s="690"/>
      <c r="S671" s="690"/>
      <c r="T671" s="690"/>
      <c r="U671" s="690"/>
      <c r="V671" s="690"/>
      <c r="W671" s="690"/>
      <c r="X671" s="690"/>
      <c r="Y671" s="690"/>
      <c r="Z671" s="690"/>
    </row>
    <row r="672" spans="1:26" ht="12" customHeight="1">
      <c r="A672" s="899"/>
      <c r="B672" s="900"/>
      <c r="C672" s="899"/>
      <c r="D672" s="901"/>
      <c r="E672" s="902"/>
      <c r="F672" s="901"/>
      <c r="G672" s="902"/>
      <c r="H672" s="901"/>
      <c r="I672" s="902"/>
      <c r="J672" s="891"/>
      <c r="K672" s="891"/>
      <c r="L672" s="891"/>
      <c r="M672" s="891"/>
      <c r="N672" s="903"/>
      <c r="O672" s="690"/>
      <c r="P672" s="690"/>
      <c r="Q672" s="690"/>
      <c r="R672" s="690"/>
      <c r="S672" s="690"/>
      <c r="T672" s="690"/>
      <c r="U672" s="690"/>
      <c r="V672" s="690"/>
      <c r="W672" s="690"/>
      <c r="X672" s="690"/>
      <c r="Y672" s="690"/>
      <c r="Z672" s="690"/>
    </row>
    <row r="673" spans="1:26" ht="12" customHeight="1">
      <c r="A673" s="899"/>
      <c r="B673" s="900"/>
      <c r="C673" s="899"/>
      <c r="D673" s="901"/>
      <c r="E673" s="902"/>
      <c r="F673" s="901"/>
      <c r="G673" s="902"/>
      <c r="H673" s="901"/>
      <c r="I673" s="902"/>
      <c r="J673" s="891"/>
      <c r="K673" s="891"/>
      <c r="L673" s="891"/>
      <c r="M673" s="891"/>
      <c r="N673" s="903"/>
      <c r="O673" s="690"/>
      <c r="P673" s="690"/>
      <c r="Q673" s="690"/>
      <c r="R673" s="690"/>
      <c r="S673" s="690"/>
      <c r="T673" s="690"/>
      <c r="U673" s="690"/>
      <c r="V673" s="690"/>
      <c r="W673" s="690"/>
      <c r="X673" s="690"/>
      <c r="Y673" s="690"/>
      <c r="Z673" s="690"/>
    </row>
    <row r="674" spans="1:26" ht="12" customHeight="1">
      <c r="A674" s="899"/>
      <c r="B674" s="900"/>
      <c r="C674" s="899"/>
      <c r="D674" s="901"/>
      <c r="E674" s="902"/>
      <c r="F674" s="901"/>
      <c r="G674" s="902"/>
      <c r="H674" s="901"/>
      <c r="I674" s="902"/>
      <c r="J674" s="891"/>
      <c r="K674" s="891"/>
      <c r="L674" s="891"/>
      <c r="M674" s="891"/>
      <c r="N674" s="903"/>
      <c r="O674" s="690"/>
      <c r="P674" s="690"/>
      <c r="Q674" s="690"/>
      <c r="R674" s="690"/>
      <c r="S674" s="690"/>
      <c r="T674" s="690"/>
      <c r="U674" s="690"/>
      <c r="V674" s="690"/>
      <c r="W674" s="690"/>
      <c r="X674" s="690"/>
      <c r="Y674" s="690"/>
      <c r="Z674" s="690"/>
    </row>
    <row r="675" spans="1:26" ht="12" customHeight="1">
      <c r="A675" s="899"/>
      <c r="B675" s="900"/>
      <c r="C675" s="899"/>
      <c r="D675" s="901"/>
      <c r="E675" s="902"/>
      <c r="F675" s="901"/>
      <c r="G675" s="902"/>
      <c r="H675" s="901"/>
      <c r="I675" s="902"/>
      <c r="J675" s="891"/>
      <c r="K675" s="891"/>
      <c r="L675" s="891"/>
      <c r="M675" s="891"/>
      <c r="N675" s="903"/>
      <c r="O675" s="690"/>
      <c r="P675" s="690"/>
      <c r="Q675" s="690"/>
      <c r="R675" s="690"/>
      <c r="S675" s="690"/>
      <c r="T675" s="690"/>
      <c r="U675" s="690"/>
      <c r="V675" s="690"/>
      <c r="W675" s="690"/>
      <c r="X675" s="690"/>
      <c r="Y675" s="690"/>
      <c r="Z675" s="690"/>
    </row>
    <row r="676" spans="1:26" ht="12" customHeight="1">
      <c r="A676" s="899"/>
      <c r="B676" s="900"/>
      <c r="C676" s="899"/>
      <c r="D676" s="901"/>
      <c r="E676" s="902"/>
      <c r="F676" s="901"/>
      <c r="G676" s="902"/>
      <c r="H676" s="901"/>
      <c r="I676" s="902"/>
      <c r="J676" s="891"/>
      <c r="K676" s="891"/>
      <c r="L676" s="891"/>
      <c r="M676" s="891"/>
      <c r="N676" s="903"/>
      <c r="O676" s="690"/>
      <c r="P676" s="690"/>
      <c r="Q676" s="690"/>
      <c r="R676" s="690"/>
      <c r="S676" s="690"/>
      <c r="T676" s="690"/>
      <c r="U676" s="690"/>
      <c r="V676" s="690"/>
      <c r="W676" s="690"/>
      <c r="X676" s="690"/>
      <c r="Y676" s="690"/>
      <c r="Z676" s="690"/>
    </row>
    <row r="677" spans="1:26" ht="12" customHeight="1">
      <c r="A677" s="899"/>
      <c r="B677" s="900"/>
      <c r="C677" s="899"/>
      <c r="D677" s="901"/>
      <c r="E677" s="902"/>
      <c r="F677" s="901"/>
      <c r="G677" s="902"/>
      <c r="H677" s="901"/>
      <c r="I677" s="902"/>
      <c r="J677" s="891"/>
      <c r="K677" s="891"/>
      <c r="L677" s="891"/>
      <c r="M677" s="891"/>
      <c r="N677" s="903"/>
      <c r="O677" s="690"/>
      <c r="P677" s="690"/>
      <c r="Q677" s="690"/>
      <c r="R677" s="690"/>
      <c r="S677" s="690"/>
      <c r="T677" s="690"/>
      <c r="U677" s="690"/>
      <c r="V677" s="690"/>
      <c r="W677" s="690"/>
      <c r="X677" s="690"/>
      <c r="Y677" s="690"/>
      <c r="Z677" s="690"/>
    </row>
    <row r="678" spans="1:26" ht="12" customHeight="1">
      <c r="A678" s="899"/>
      <c r="B678" s="900"/>
      <c r="C678" s="899"/>
      <c r="D678" s="901"/>
      <c r="E678" s="902"/>
      <c r="F678" s="901"/>
      <c r="G678" s="902"/>
      <c r="H678" s="901"/>
      <c r="I678" s="902"/>
      <c r="J678" s="891"/>
      <c r="K678" s="891"/>
      <c r="L678" s="891"/>
      <c r="M678" s="891"/>
      <c r="N678" s="903"/>
      <c r="O678" s="690"/>
      <c r="P678" s="690"/>
      <c r="Q678" s="690"/>
      <c r="R678" s="690"/>
      <c r="S678" s="690"/>
      <c r="T678" s="690"/>
      <c r="U678" s="690"/>
      <c r="V678" s="690"/>
      <c r="W678" s="690"/>
      <c r="X678" s="690"/>
      <c r="Y678" s="690"/>
      <c r="Z678" s="690"/>
    </row>
    <row r="679" spans="1:26" ht="12" customHeight="1">
      <c r="A679" s="899"/>
      <c r="B679" s="900"/>
      <c r="C679" s="899"/>
      <c r="D679" s="901"/>
      <c r="E679" s="902"/>
      <c r="F679" s="901"/>
      <c r="G679" s="902"/>
      <c r="H679" s="901"/>
      <c r="I679" s="902"/>
      <c r="J679" s="891"/>
      <c r="K679" s="891"/>
      <c r="L679" s="891"/>
      <c r="M679" s="891"/>
      <c r="N679" s="903"/>
      <c r="O679" s="690"/>
      <c r="P679" s="690"/>
      <c r="Q679" s="690"/>
      <c r="R679" s="690"/>
      <c r="S679" s="690"/>
      <c r="T679" s="690"/>
      <c r="U679" s="690"/>
      <c r="V679" s="690"/>
      <c r="W679" s="690"/>
      <c r="X679" s="690"/>
      <c r="Y679" s="690"/>
      <c r="Z679" s="690"/>
    </row>
    <row r="680" spans="1:26" ht="12" customHeight="1">
      <c r="A680" s="899"/>
      <c r="B680" s="900"/>
      <c r="C680" s="899"/>
      <c r="D680" s="901"/>
      <c r="E680" s="902"/>
      <c r="F680" s="901"/>
      <c r="G680" s="902"/>
      <c r="H680" s="901"/>
      <c r="I680" s="902"/>
      <c r="J680" s="891"/>
      <c r="K680" s="891"/>
      <c r="L680" s="891"/>
      <c r="M680" s="891"/>
      <c r="N680" s="903"/>
      <c r="O680" s="690"/>
      <c r="P680" s="690"/>
      <c r="Q680" s="690"/>
      <c r="R680" s="690"/>
      <c r="S680" s="690"/>
      <c r="T680" s="690"/>
      <c r="U680" s="690"/>
      <c r="V680" s="690"/>
      <c r="W680" s="690"/>
      <c r="X680" s="690"/>
      <c r="Y680" s="690"/>
      <c r="Z680" s="690"/>
    </row>
    <row r="681" spans="1:26" ht="12" customHeight="1">
      <c r="A681" s="899"/>
      <c r="B681" s="900"/>
      <c r="C681" s="899"/>
      <c r="D681" s="901"/>
      <c r="E681" s="902"/>
      <c r="F681" s="901"/>
      <c r="G681" s="902"/>
      <c r="H681" s="901"/>
      <c r="I681" s="902"/>
      <c r="J681" s="891"/>
      <c r="K681" s="891"/>
      <c r="L681" s="891"/>
      <c r="M681" s="891"/>
      <c r="N681" s="903"/>
      <c r="O681" s="690"/>
      <c r="P681" s="690"/>
      <c r="Q681" s="690"/>
      <c r="R681" s="690"/>
      <c r="S681" s="690"/>
      <c r="T681" s="690"/>
      <c r="U681" s="690"/>
      <c r="V681" s="690"/>
      <c r="W681" s="690"/>
      <c r="X681" s="690"/>
      <c r="Y681" s="690"/>
      <c r="Z681" s="690"/>
    </row>
    <row r="682" spans="1:26" ht="12" customHeight="1">
      <c r="A682" s="899"/>
      <c r="B682" s="900"/>
      <c r="C682" s="899"/>
      <c r="D682" s="901"/>
      <c r="E682" s="902"/>
      <c r="F682" s="901"/>
      <c r="G682" s="902"/>
      <c r="H682" s="901"/>
      <c r="I682" s="902"/>
      <c r="J682" s="891"/>
      <c r="K682" s="891"/>
      <c r="L682" s="891"/>
      <c r="M682" s="891"/>
      <c r="N682" s="903"/>
      <c r="O682" s="690"/>
      <c r="P682" s="690"/>
      <c r="Q682" s="690"/>
      <c r="R682" s="690"/>
      <c r="S682" s="690"/>
      <c r="T682" s="690"/>
      <c r="U682" s="690"/>
      <c r="V682" s="690"/>
      <c r="W682" s="690"/>
      <c r="X682" s="690"/>
      <c r="Y682" s="690"/>
      <c r="Z682" s="690"/>
    </row>
    <row r="683" spans="1:26" ht="12" customHeight="1">
      <c r="A683" s="899"/>
      <c r="B683" s="900"/>
      <c r="C683" s="899"/>
      <c r="D683" s="901"/>
      <c r="E683" s="902"/>
      <c r="F683" s="901"/>
      <c r="G683" s="902"/>
      <c r="H683" s="901"/>
      <c r="I683" s="902"/>
      <c r="J683" s="891"/>
      <c r="K683" s="891"/>
      <c r="L683" s="891"/>
      <c r="M683" s="891"/>
      <c r="N683" s="903"/>
      <c r="O683" s="690"/>
      <c r="P683" s="690"/>
      <c r="Q683" s="690"/>
      <c r="R683" s="690"/>
      <c r="S683" s="690"/>
      <c r="T683" s="690"/>
      <c r="U683" s="690"/>
      <c r="V683" s="690"/>
      <c r="W683" s="690"/>
      <c r="X683" s="690"/>
      <c r="Y683" s="690"/>
      <c r="Z683" s="690"/>
    </row>
    <row r="684" spans="1:26" ht="12" customHeight="1">
      <c r="A684" s="899"/>
      <c r="B684" s="900"/>
      <c r="C684" s="899"/>
      <c r="D684" s="901"/>
      <c r="E684" s="902"/>
      <c r="F684" s="901"/>
      <c r="G684" s="902"/>
      <c r="H684" s="901"/>
      <c r="I684" s="902"/>
      <c r="J684" s="891"/>
      <c r="K684" s="891"/>
      <c r="L684" s="891"/>
      <c r="M684" s="891"/>
      <c r="N684" s="903"/>
      <c r="O684" s="690"/>
      <c r="P684" s="690"/>
      <c r="Q684" s="690"/>
      <c r="R684" s="690"/>
      <c r="S684" s="690"/>
      <c r="T684" s="690"/>
      <c r="U684" s="690"/>
      <c r="V684" s="690"/>
      <c r="W684" s="690"/>
      <c r="X684" s="690"/>
      <c r="Y684" s="690"/>
      <c r="Z684" s="690"/>
    </row>
    <row r="685" spans="1:26" ht="12" customHeight="1">
      <c r="A685" s="899"/>
      <c r="B685" s="900"/>
      <c r="C685" s="899"/>
      <c r="D685" s="901"/>
      <c r="E685" s="902"/>
      <c r="F685" s="901"/>
      <c r="G685" s="902"/>
      <c r="H685" s="901"/>
      <c r="I685" s="902"/>
      <c r="J685" s="891"/>
      <c r="K685" s="891"/>
      <c r="L685" s="891"/>
      <c r="M685" s="891"/>
      <c r="N685" s="903"/>
      <c r="O685" s="690"/>
      <c r="P685" s="690"/>
      <c r="Q685" s="690"/>
      <c r="R685" s="690"/>
      <c r="S685" s="690"/>
      <c r="T685" s="690"/>
      <c r="U685" s="690"/>
      <c r="V685" s="690"/>
      <c r="W685" s="690"/>
      <c r="X685" s="690"/>
      <c r="Y685" s="690"/>
      <c r="Z685" s="690"/>
    </row>
    <row r="686" spans="1:26" ht="12" customHeight="1">
      <c r="A686" s="899"/>
      <c r="B686" s="900"/>
      <c r="C686" s="899"/>
      <c r="D686" s="901"/>
      <c r="E686" s="902"/>
      <c r="F686" s="901"/>
      <c r="G686" s="902"/>
      <c r="H686" s="901"/>
      <c r="I686" s="902"/>
      <c r="J686" s="891"/>
      <c r="K686" s="891"/>
      <c r="L686" s="891"/>
      <c r="M686" s="891"/>
      <c r="N686" s="903"/>
      <c r="O686" s="690"/>
      <c r="P686" s="690"/>
      <c r="Q686" s="690"/>
      <c r="R686" s="690"/>
      <c r="S686" s="690"/>
      <c r="T686" s="690"/>
      <c r="U686" s="690"/>
      <c r="V686" s="690"/>
      <c r="W686" s="690"/>
      <c r="X686" s="690"/>
      <c r="Y686" s="690"/>
      <c r="Z686" s="690"/>
    </row>
    <row r="687" spans="1:26" ht="12" customHeight="1">
      <c r="A687" s="899"/>
      <c r="B687" s="900"/>
      <c r="C687" s="899"/>
      <c r="D687" s="901"/>
      <c r="E687" s="902"/>
      <c r="F687" s="901"/>
      <c r="G687" s="902"/>
      <c r="H687" s="901"/>
      <c r="I687" s="902"/>
      <c r="J687" s="891"/>
      <c r="K687" s="891"/>
      <c r="L687" s="891"/>
      <c r="M687" s="891"/>
      <c r="N687" s="903"/>
      <c r="O687" s="690"/>
      <c r="P687" s="690"/>
      <c r="Q687" s="690"/>
      <c r="R687" s="690"/>
      <c r="S687" s="690"/>
      <c r="T687" s="690"/>
      <c r="U687" s="690"/>
      <c r="V687" s="690"/>
      <c r="W687" s="690"/>
      <c r="X687" s="690"/>
      <c r="Y687" s="690"/>
      <c r="Z687" s="690"/>
    </row>
    <row r="688" spans="1:26" ht="12" customHeight="1">
      <c r="A688" s="899"/>
      <c r="B688" s="900"/>
      <c r="C688" s="899"/>
      <c r="D688" s="901"/>
      <c r="E688" s="902"/>
      <c r="F688" s="901"/>
      <c r="G688" s="902"/>
      <c r="H688" s="901"/>
      <c r="I688" s="902"/>
      <c r="J688" s="891"/>
      <c r="K688" s="891"/>
      <c r="L688" s="891"/>
      <c r="M688" s="891"/>
      <c r="N688" s="903"/>
      <c r="O688" s="690"/>
      <c r="P688" s="690"/>
      <c r="Q688" s="690"/>
      <c r="R688" s="690"/>
      <c r="S688" s="690"/>
      <c r="T688" s="690"/>
      <c r="U688" s="690"/>
      <c r="V688" s="690"/>
      <c r="W688" s="690"/>
      <c r="X688" s="690"/>
      <c r="Y688" s="690"/>
      <c r="Z688" s="690"/>
    </row>
    <row r="689" spans="1:26" ht="12" customHeight="1">
      <c r="A689" s="899"/>
      <c r="B689" s="900"/>
      <c r="C689" s="899"/>
      <c r="D689" s="901"/>
      <c r="E689" s="902"/>
      <c r="F689" s="901"/>
      <c r="G689" s="902"/>
      <c r="H689" s="901"/>
      <c r="I689" s="902"/>
      <c r="J689" s="891"/>
      <c r="K689" s="891"/>
      <c r="L689" s="891"/>
      <c r="M689" s="891"/>
      <c r="N689" s="903"/>
      <c r="O689" s="690"/>
      <c r="P689" s="690"/>
      <c r="Q689" s="690"/>
      <c r="R689" s="690"/>
      <c r="S689" s="690"/>
      <c r="T689" s="690"/>
      <c r="U689" s="690"/>
      <c r="V689" s="690"/>
      <c r="W689" s="690"/>
      <c r="X689" s="690"/>
      <c r="Y689" s="690"/>
      <c r="Z689" s="690"/>
    </row>
    <row r="690" spans="1:26" ht="12" customHeight="1">
      <c r="A690" s="899"/>
      <c r="B690" s="900"/>
      <c r="C690" s="899"/>
      <c r="D690" s="901"/>
      <c r="E690" s="902"/>
      <c r="F690" s="901"/>
      <c r="G690" s="902"/>
      <c r="H690" s="901"/>
      <c r="I690" s="902"/>
      <c r="J690" s="891"/>
      <c r="K690" s="891"/>
      <c r="L690" s="891"/>
      <c r="M690" s="891"/>
      <c r="N690" s="903"/>
      <c r="O690" s="690"/>
      <c r="P690" s="690"/>
      <c r="Q690" s="690"/>
      <c r="R690" s="690"/>
      <c r="S690" s="690"/>
      <c r="T690" s="690"/>
      <c r="U690" s="690"/>
      <c r="V690" s="690"/>
      <c r="W690" s="690"/>
      <c r="X690" s="690"/>
      <c r="Y690" s="690"/>
      <c r="Z690" s="690"/>
    </row>
    <row r="691" spans="1:26" ht="12" customHeight="1">
      <c r="A691" s="899"/>
      <c r="B691" s="900"/>
      <c r="C691" s="899"/>
      <c r="D691" s="901"/>
      <c r="E691" s="902"/>
      <c r="F691" s="901"/>
      <c r="G691" s="902"/>
      <c r="H691" s="901"/>
      <c r="I691" s="902"/>
      <c r="J691" s="891"/>
      <c r="K691" s="891"/>
      <c r="L691" s="891"/>
      <c r="M691" s="891"/>
      <c r="N691" s="903"/>
      <c r="O691" s="690"/>
      <c r="P691" s="690"/>
      <c r="Q691" s="690"/>
      <c r="R691" s="690"/>
      <c r="S691" s="690"/>
      <c r="T691" s="690"/>
      <c r="U691" s="690"/>
      <c r="V691" s="690"/>
      <c r="W691" s="690"/>
      <c r="X691" s="690"/>
      <c r="Y691" s="690"/>
      <c r="Z691" s="690"/>
    </row>
    <row r="692" spans="1:26" ht="12" customHeight="1">
      <c r="A692" s="899"/>
      <c r="B692" s="900"/>
      <c r="C692" s="899"/>
      <c r="D692" s="901"/>
      <c r="E692" s="902"/>
      <c r="F692" s="901"/>
      <c r="G692" s="902"/>
      <c r="H692" s="901"/>
      <c r="I692" s="902"/>
      <c r="J692" s="891"/>
      <c r="K692" s="891"/>
      <c r="L692" s="891"/>
      <c r="M692" s="891"/>
      <c r="N692" s="903"/>
      <c r="O692" s="690"/>
      <c r="P692" s="690"/>
      <c r="Q692" s="690"/>
      <c r="R692" s="690"/>
      <c r="S692" s="690"/>
      <c r="T692" s="690"/>
      <c r="U692" s="690"/>
      <c r="V692" s="690"/>
      <c r="W692" s="690"/>
      <c r="X692" s="690"/>
      <c r="Y692" s="690"/>
      <c r="Z692" s="690"/>
    </row>
    <row r="693" spans="1:26" ht="12" customHeight="1">
      <c r="A693" s="899"/>
      <c r="B693" s="900"/>
      <c r="C693" s="899"/>
      <c r="D693" s="901"/>
      <c r="E693" s="902"/>
      <c r="F693" s="901"/>
      <c r="G693" s="902"/>
      <c r="H693" s="901"/>
      <c r="I693" s="902"/>
      <c r="J693" s="891"/>
      <c r="K693" s="891"/>
      <c r="L693" s="891"/>
      <c r="M693" s="891"/>
      <c r="N693" s="903"/>
      <c r="O693" s="690"/>
      <c r="P693" s="690"/>
      <c r="Q693" s="690"/>
      <c r="R693" s="690"/>
      <c r="S693" s="690"/>
      <c r="T693" s="690"/>
      <c r="U693" s="690"/>
      <c r="V693" s="690"/>
      <c r="W693" s="690"/>
      <c r="X693" s="690"/>
      <c r="Y693" s="690"/>
      <c r="Z693" s="690"/>
    </row>
    <row r="694" spans="1:26" ht="12" customHeight="1">
      <c r="A694" s="899"/>
      <c r="B694" s="900"/>
      <c r="C694" s="899"/>
      <c r="D694" s="901"/>
      <c r="E694" s="902"/>
      <c r="F694" s="901"/>
      <c r="G694" s="902"/>
      <c r="H694" s="901"/>
      <c r="I694" s="902"/>
      <c r="J694" s="891"/>
      <c r="K694" s="891"/>
      <c r="L694" s="891"/>
      <c r="M694" s="891"/>
      <c r="N694" s="903"/>
      <c r="O694" s="690"/>
      <c r="P694" s="690"/>
      <c r="Q694" s="690"/>
      <c r="R694" s="690"/>
      <c r="S694" s="690"/>
      <c r="T694" s="690"/>
      <c r="U694" s="690"/>
      <c r="V694" s="690"/>
      <c r="W694" s="690"/>
      <c r="X694" s="690"/>
      <c r="Y694" s="690"/>
      <c r="Z694" s="690"/>
    </row>
    <row r="695" spans="1:26" ht="12" customHeight="1">
      <c r="A695" s="899"/>
      <c r="B695" s="900"/>
      <c r="C695" s="899"/>
      <c r="D695" s="901"/>
      <c r="E695" s="902"/>
      <c r="F695" s="901"/>
      <c r="G695" s="902"/>
      <c r="H695" s="901"/>
      <c r="I695" s="902"/>
      <c r="J695" s="891"/>
      <c r="K695" s="891"/>
      <c r="L695" s="891"/>
      <c r="M695" s="891"/>
      <c r="N695" s="903"/>
      <c r="O695" s="690"/>
      <c r="P695" s="690"/>
      <c r="Q695" s="690"/>
      <c r="R695" s="690"/>
      <c r="S695" s="690"/>
      <c r="T695" s="690"/>
      <c r="U695" s="690"/>
      <c r="V695" s="690"/>
      <c r="W695" s="690"/>
      <c r="X695" s="690"/>
      <c r="Y695" s="690"/>
      <c r="Z695" s="690"/>
    </row>
    <row r="696" spans="1:26" ht="12" customHeight="1">
      <c r="A696" s="899"/>
      <c r="B696" s="900"/>
      <c r="C696" s="899"/>
      <c r="D696" s="901"/>
      <c r="E696" s="902"/>
      <c r="F696" s="901"/>
      <c r="G696" s="902"/>
      <c r="H696" s="901"/>
      <c r="I696" s="902"/>
      <c r="J696" s="891"/>
      <c r="K696" s="891"/>
      <c r="L696" s="891"/>
      <c r="M696" s="891"/>
      <c r="N696" s="903"/>
      <c r="O696" s="690"/>
      <c r="P696" s="690"/>
      <c r="Q696" s="690"/>
      <c r="R696" s="690"/>
      <c r="S696" s="690"/>
      <c r="T696" s="690"/>
      <c r="U696" s="690"/>
      <c r="V696" s="690"/>
      <c r="W696" s="690"/>
      <c r="X696" s="690"/>
      <c r="Y696" s="690"/>
      <c r="Z696" s="690"/>
    </row>
    <row r="697" spans="1:26" ht="12" customHeight="1">
      <c r="A697" s="899"/>
      <c r="B697" s="900"/>
      <c r="C697" s="899"/>
      <c r="D697" s="901"/>
      <c r="E697" s="902"/>
      <c r="F697" s="901"/>
      <c r="G697" s="902"/>
      <c r="H697" s="901"/>
      <c r="I697" s="902"/>
      <c r="J697" s="891"/>
      <c r="K697" s="891"/>
      <c r="L697" s="891"/>
      <c r="M697" s="891"/>
      <c r="N697" s="903"/>
      <c r="O697" s="690"/>
      <c r="P697" s="690"/>
      <c r="Q697" s="690"/>
      <c r="R697" s="690"/>
      <c r="S697" s="690"/>
      <c r="T697" s="690"/>
      <c r="U697" s="690"/>
      <c r="V697" s="690"/>
      <c r="W697" s="690"/>
      <c r="X697" s="690"/>
      <c r="Y697" s="690"/>
      <c r="Z697" s="690"/>
    </row>
    <row r="698" spans="1:26" ht="12" customHeight="1">
      <c r="A698" s="899"/>
      <c r="B698" s="900"/>
      <c r="C698" s="899"/>
      <c r="D698" s="901"/>
      <c r="E698" s="902"/>
      <c r="F698" s="901"/>
      <c r="G698" s="902"/>
      <c r="H698" s="901"/>
      <c r="I698" s="902"/>
      <c r="J698" s="891"/>
      <c r="K698" s="891"/>
      <c r="L698" s="891"/>
      <c r="M698" s="891"/>
      <c r="N698" s="903"/>
      <c r="O698" s="690"/>
      <c r="P698" s="690"/>
      <c r="Q698" s="690"/>
      <c r="R698" s="690"/>
      <c r="S698" s="690"/>
      <c r="T698" s="690"/>
      <c r="U698" s="690"/>
      <c r="V698" s="690"/>
      <c r="W698" s="690"/>
      <c r="X698" s="690"/>
      <c r="Y698" s="690"/>
      <c r="Z698" s="690"/>
    </row>
    <row r="699" spans="1:26" ht="12" customHeight="1">
      <c r="A699" s="899"/>
      <c r="B699" s="900"/>
      <c r="C699" s="899"/>
      <c r="D699" s="901"/>
      <c r="E699" s="902"/>
      <c r="F699" s="901"/>
      <c r="G699" s="902"/>
      <c r="H699" s="901"/>
      <c r="I699" s="902"/>
      <c r="J699" s="891"/>
      <c r="K699" s="891"/>
      <c r="L699" s="891"/>
      <c r="M699" s="891"/>
      <c r="N699" s="903"/>
      <c r="O699" s="690"/>
      <c r="P699" s="690"/>
      <c r="Q699" s="690"/>
      <c r="R699" s="690"/>
      <c r="S699" s="690"/>
      <c r="T699" s="690"/>
      <c r="U699" s="690"/>
      <c r="V699" s="690"/>
      <c r="W699" s="690"/>
      <c r="X699" s="690"/>
      <c r="Y699" s="690"/>
      <c r="Z699" s="690"/>
    </row>
    <row r="700" spans="1:26" ht="12" customHeight="1">
      <c r="A700" s="899"/>
      <c r="B700" s="900"/>
      <c r="C700" s="899"/>
      <c r="D700" s="901"/>
      <c r="E700" s="902"/>
      <c r="F700" s="901"/>
      <c r="G700" s="902"/>
      <c r="H700" s="901"/>
      <c r="I700" s="902"/>
      <c r="J700" s="891"/>
      <c r="K700" s="891"/>
      <c r="L700" s="891"/>
      <c r="M700" s="891"/>
      <c r="N700" s="903"/>
      <c r="O700" s="690"/>
      <c r="P700" s="690"/>
      <c r="Q700" s="690"/>
      <c r="R700" s="690"/>
      <c r="S700" s="690"/>
      <c r="T700" s="690"/>
      <c r="U700" s="690"/>
      <c r="V700" s="690"/>
      <c r="W700" s="690"/>
      <c r="X700" s="690"/>
      <c r="Y700" s="690"/>
      <c r="Z700" s="690"/>
    </row>
    <row r="701" spans="1:26" ht="12" customHeight="1">
      <c r="A701" s="899"/>
      <c r="B701" s="900"/>
      <c r="C701" s="899"/>
      <c r="D701" s="901"/>
      <c r="E701" s="902"/>
      <c r="F701" s="901"/>
      <c r="G701" s="902"/>
      <c r="H701" s="901"/>
      <c r="I701" s="902"/>
      <c r="J701" s="891"/>
      <c r="K701" s="891"/>
      <c r="L701" s="891"/>
      <c r="M701" s="891"/>
      <c r="N701" s="903"/>
      <c r="O701" s="690"/>
      <c r="P701" s="690"/>
      <c r="Q701" s="690"/>
      <c r="R701" s="690"/>
      <c r="S701" s="690"/>
      <c r="T701" s="690"/>
      <c r="U701" s="690"/>
      <c r="V701" s="690"/>
      <c r="W701" s="690"/>
      <c r="X701" s="690"/>
      <c r="Y701" s="690"/>
      <c r="Z701" s="690"/>
    </row>
    <row r="702" spans="1:26" ht="12" customHeight="1">
      <c r="A702" s="899"/>
      <c r="B702" s="900"/>
      <c r="C702" s="899"/>
      <c r="D702" s="901"/>
      <c r="E702" s="902"/>
      <c r="F702" s="901"/>
      <c r="G702" s="902"/>
      <c r="H702" s="901"/>
      <c r="I702" s="902"/>
      <c r="J702" s="891"/>
      <c r="K702" s="891"/>
      <c r="L702" s="891"/>
      <c r="M702" s="891"/>
      <c r="N702" s="903"/>
      <c r="O702" s="690"/>
      <c r="P702" s="690"/>
      <c r="Q702" s="690"/>
      <c r="R702" s="690"/>
      <c r="S702" s="690"/>
      <c r="T702" s="690"/>
      <c r="U702" s="690"/>
      <c r="V702" s="690"/>
      <c r="W702" s="690"/>
      <c r="X702" s="690"/>
      <c r="Y702" s="690"/>
      <c r="Z702" s="690"/>
    </row>
    <row r="703" spans="1:26" ht="12" customHeight="1">
      <c r="A703" s="899"/>
      <c r="B703" s="900"/>
      <c r="C703" s="899"/>
      <c r="D703" s="901"/>
      <c r="E703" s="902"/>
      <c r="F703" s="901"/>
      <c r="G703" s="902"/>
      <c r="H703" s="901"/>
      <c r="I703" s="902"/>
      <c r="J703" s="891"/>
      <c r="K703" s="891"/>
      <c r="L703" s="891"/>
      <c r="M703" s="891"/>
      <c r="N703" s="903"/>
      <c r="O703" s="690"/>
      <c r="P703" s="690"/>
      <c r="Q703" s="690"/>
      <c r="R703" s="690"/>
      <c r="S703" s="690"/>
      <c r="T703" s="690"/>
      <c r="U703" s="690"/>
      <c r="V703" s="690"/>
      <c r="W703" s="690"/>
      <c r="X703" s="690"/>
      <c r="Y703" s="690"/>
      <c r="Z703" s="690"/>
    </row>
    <row r="704" spans="1:26" ht="12" customHeight="1">
      <c r="A704" s="899"/>
      <c r="B704" s="900"/>
      <c r="C704" s="899"/>
      <c r="D704" s="901"/>
      <c r="E704" s="902"/>
      <c r="F704" s="901"/>
      <c r="G704" s="902"/>
      <c r="H704" s="901"/>
      <c r="I704" s="902"/>
      <c r="J704" s="891"/>
      <c r="K704" s="891"/>
      <c r="L704" s="891"/>
      <c r="M704" s="891"/>
      <c r="N704" s="903"/>
      <c r="O704" s="690"/>
      <c r="P704" s="690"/>
      <c r="Q704" s="690"/>
      <c r="R704" s="690"/>
      <c r="S704" s="690"/>
      <c r="T704" s="690"/>
      <c r="U704" s="690"/>
      <c r="V704" s="690"/>
      <c r="W704" s="690"/>
      <c r="X704" s="690"/>
      <c r="Y704" s="690"/>
      <c r="Z704" s="690"/>
    </row>
    <row r="705" spans="1:26" ht="12" customHeight="1">
      <c r="A705" s="899"/>
      <c r="B705" s="900"/>
      <c r="C705" s="899"/>
      <c r="D705" s="901"/>
      <c r="E705" s="902"/>
      <c r="F705" s="901"/>
      <c r="G705" s="902"/>
      <c r="H705" s="901"/>
      <c r="I705" s="902"/>
      <c r="J705" s="891"/>
      <c r="K705" s="891"/>
      <c r="L705" s="891"/>
      <c r="M705" s="891"/>
      <c r="N705" s="903"/>
      <c r="O705" s="690"/>
      <c r="P705" s="690"/>
      <c r="Q705" s="690"/>
      <c r="R705" s="690"/>
      <c r="S705" s="690"/>
      <c r="T705" s="690"/>
      <c r="U705" s="690"/>
      <c r="V705" s="690"/>
      <c r="W705" s="690"/>
      <c r="X705" s="690"/>
      <c r="Y705" s="690"/>
      <c r="Z705" s="690"/>
    </row>
    <row r="706" spans="1:26" ht="12" customHeight="1">
      <c r="A706" s="899"/>
      <c r="B706" s="900"/>
      <c r="C706" s="899"/>
      <c r="D706" s="901"/>
      <c r="E706" s="902"/>
      <c r="F706" s="901"/>
      <c r="G706" s="902"/>
      <c r="H706" s="901"/>
      <c r="I706" s="902"/>
      <c r="J706" s="891"/>
      <c r="K706" s="891"/>
      <c r="L706" s="891"/>
      <c r="M706" s="891"/>
      <c r="N706" s="903"/>
      <c r="O706" s="690"/>
      <c r="P706" s="690"/>
      <c r="Q706" s="690"/>
      <c r="R706" s="690"/>
      <c r="S706" s="690"/>
      <c r="T706" s="690"/>
      <c r="U706" s="690"/>
      <c r="V706" s="690"/>
      <c r="W706" s="690"/>
      <c r="X706" s="690"/>
      <c r="Y706" s="690"/>
      <c r="Z706" s="690"/>
    </row>
    <row r="707" spans="1:26" ht="12" customHeight="1">
      <c r="A707" s="899"/>
      <c r="B707" s="900"/>
      <c r="C707" s="899"/>
      <c r="D707" s="901"/>
      <c r="E707" s="902"/>
      <c r="F707" s="901"/>
      <c r="G707" s="902"/>
      <c r="H707" s="901"/>
      <c r="I707" s="902"/>
      <c r="J707" s="891"/>
      <c r="K707" s="891"/>
      <c r="L707" s="891"/>
      <c r="M707" s="891"/>
      <c r="N707" s="903"/>
      <c r="O707" s="690"/>
      <c r="P707" s="690"/>
      <c r="Q707" s="690"/>
      <c r="R707" s="690"/>
      <c r="S707" s="690"/>
      <c r="T707" s="690"/>
      <c r="U707" s="690"/>
      <c r="V707" s="690"/>
      <c r="W707" s="690"/>
      <c r="X707" s="690"/>
      <c r="Y707" s="690"/>
      <c r="Z707" s="690"/>
    </row>
    <row r="708" spans="1:26" ht="12" customHeight="1">
      <c r="A708" s="899"/>
      <c r="B708" s="900"/>
      <c r="C708" s="899"/>
      <c r="D708" s="901"/>
      <c r="E708" s="902"/>
      <c r="F708" s="901"/>
      <c r="G708" s="902"/>
      <c r="H708" s="901"/>
      <c r="I708" s="902"/>
      <c r="J708" s="891"/>
      <c r="K708" s="891"/>
      <c r="L708" s="891"/>
      <c r="M708" s="891"/>
      <c r="N708" s="903"/>
      <c r="O708" s="690"/>
      <c r="P708" s="690"/>
      <c r="Q708" s="690"/>
      <c r="R708" s="690"/>
      <c r="S708" s="690"/>
      <c r="T708" s="690"/>
      <c r="U708" s="690"/>
      <c r="V708" s="690"/>
      <c r="W708" s="690"/>
      <c r="X708" s="690"/>
      <c r="Y708" s="690"/>
      <c r="Z708" s="690"/>
    </row>
    <row r="709" spans="1:26" ht="12" customHeight="1">
      <c r="A709" s="899"/>
      <c r="B709" s="900"/>
      <c r="C709" s="899"/>
      <c r="D709" s="901"/>
      <c r="E709" s="902"/>
      <c r="F709" s="901"/>
      <c r="G709" s="902"/>
      <c r="H709" s="901"/>
      <c r="I709" s="902"/>
      <c r="J709" s="891"/>
      <c r="K709" s="891"/>
      <c r="L709" s="891"/>
      <c r="M709" s="891"/>
      <c r="N709" s="903"/>
      <c r="O709" s="690"/>
      <c r="P709" s="690"/>
      <c r="Q709" s="690"/>
      <c r="R709" s="690"/>
      <c r="S709" s="690"/>
      <c r="T709" s="690"/>
      <c r="U709" s="690"/>
      <c r="V709" s="690"/>
      <c r="W709" s="690"/>
      <c r="X709" s="690"/>
      <c r="Y709" s="690"/>
      <c r="Z709" s="690"/>
    </row>
    <row r="710" spans="1:26" ht="12" customHeight="1">
      <c r="A710" s="899"/>
      <c r="B710" s="900"/>
      <c r="C710" s="899"/>
      <c r="D710" s="901"/>
      <c r="E710" s="902"/>
      <c r="F710" s="901"/>
      <c r="G710" s="902"/>
      <c r="H710" s="901"/>
      <c r="I710" s="902"/>
      <c r="J710" s="891"/>
      <c r="K710" s="891"/>
      <c r="L710" s="891"/>
      <c r="M710" s="891"/>
      <c r="N710" s="903"/>
      <c r="O710" s="690"/>
      <c r="P710" s="690"/>
      <c r="Q710" s="690"/>
      <c r="R710" s="690"/>
      <c r="S710" s="690"/>
      <c r="T710" s="690"/>
      <c r="U710" s="690"/>
      <c r="V710" s="690"/>
      <c r="W710" s="690"/>
      <c r="X710" s="690"/>
      <c r="Y710" s="690"/>
      <c r="Z710" s="690"/>
    </row>
    <row r="711" spans="1:26" ht="12" customHeight="1">
      <c r="A711" s="899"/>
      <c r="B711" s="900"/>
      <c r="C711" s="899"/>
      <c r="D711" s="901"/>
      <c r="E711" s="902"/>
      <c r="F711" s="901"/>
      <c r="G711" s="902"/>
      <c r="H711" s="901"/>
      <c r="I711" s="902"/>
      <c r="J711" s="891"/>
      <c r="K711" s="891"/>
      <c r="L711" s="891"/>
      <c r="M711" s="891"/>
      <c r="N711" s="903"/>
      <c r="O711" s="690"/>
      <c r="P711" s="690"/>
      <c r="Q711" s="690"/>
      <c r="R711" s="690"/>
      <c r="S711" s="690"/>
      <c r="T711" s="690"/>
      <c r="U711" s="690"/>
      <c r="V711" s="690"/>
      <c r="W711" s="690"/>
      <c r="X711" s="690"/>
      <c r="Y711" s="690"/>
      <c r="Z711" s="690"/>
    </row>
    <row r="712" spans="1:26" ht="12" customHeight="1">
      <c r="A712" s="899"/>
      <c r="B712" s="900"/>
      <c r="C712" s="899"/>
      <c r="D712" s="901"/>
      <c r="E712" s="902"/>
      <c r="F712" s="901"/>
      <c r="G712" s="902"/>
      <c r="H712" s="901"/>
      <c r="I712" s="902"/>
      <c r="J712" s="891"/>
      <c r="K712" s="891"/>
      <c r="L712" s="891"/>
      <c r="M712" s="891"/>
      <c r="N712" s="903"/>
      <c r="O712" s="690"/>
      <c r="P712" s="690"/>
      <c r="Q712" s="690"/>
      <c r="R712" s="690"/>
      <c r="S712" s="690"/>
      <c r="T712" s="690"/>
      <c r="U712" s="690"/>
      <c r="V712" s="690"/>
      <c r="W712" s="690"/>
      <c r="X712" s="690"/>
      <c r="Y712" s="690"/>
      <c r="Z712" s="690"/>
    </row>
    <row r="713" spans="1:26" ht="12" customHeight="1">
      <c r="A713" s="899"/>
      <c r="B713" s="900"/>
      <c r="C713" s="899"/>
      <c r="D713" s="901"/>
      <c r="E713" s="902"/>
      <c r="F713" s="901"/>
      <c r="G713" s="902"/>
      <c r="H713" s="901"/>
      <c r="I713" s="902"/>
      <c r="J713" s="891"/>
      <c r="K713" s="891"/>
      <c r="L713" s="891"/>
      <c r="M713" s="891"/>
      <c r="N713" s="903"/>
      <c r="O713" s="690"/>
      <c r="P713" s="690"/>
      <c r="Q713" s="690"/>
      <c r="R713" s="690"/>
      <c r="S713" s="690"/>
      <c r="T713" s="690"/>
      <c r="U713" s="690"/>
      <c r="V713" s="690"/>
      <c r="W713" s="690"/>
      <c r="X713" s="690"/>
      <c r="Y713" s="690"/>
      <c r="Z713" s="690"/>
    </row>
    <row r="714" spans="1:26" ht="12" customHeight="1">
      <c r="A714" s="899"/>
      <c r="B714" s="900"/>
      <c r="C714" s="899"/>
      <c r="D714" s="901"/>
      <c r="E714" s="902"/>
      <c r="F714" s="901"/>
      <c r="G714" s="902"/>
      <c r="H714" s="901"/>
      <c r="I714" s="902"/>
      <c r="J714" s="891"/>
      <c r="K714" s="891"/>
      <c r="L714" s="891"/>
      <c r="M714" s="891"/>
      <c r="N714" s="903"/>
      <c r="O714" s="690"/>
      <c r="P714" s="690"/>
      <c r="Q714" s="690"/>
      <c r="R714" s="690"/>
      <c r="S714" s="690"/>
      <c r="T714" s="690"/>
      <c r="U714" s="690"/>
      <c r="V714" s="690"/>
      <c r="W714" s="690"/>
      <c r="X714" s="690"/>
      <c r="Y714" s="690"/>
      <c r="Z714" s="690"/>
    </row>
    <row r="715" spans="1:26" ht="12" customHeight="1">
      <c r="A715" s="899"/>
      <c r="B715" s="900"/>
      <c r="C715" s="899"/>
      <c r="D715" s="901"/>
      <c r="E715" s="902"/>
      <c r="F715" s="901"/>
      <c r="G715" s="902"/>
      <c r="H715" s="901"/>
      <c r="I715" s="902"/>
      <c r="J715" s="891"/>
      <c r="K715" s="891"/>
      <c r="L715" s="891"/>
      <c r="M715" s="891"/>
      <c r="N715" s="903"/>
      <c r="O715" s="690"/>
      <c r="P715" s="690"/>
      <c r="Q715" s="690"/>
      <c r="R715" s="690"/>
      <c r="S715" s="690"/>
      <c r="T715" s="690"/>
      <c r="U715" s="690"/>
      <c r="V715" s="690"/>
      <c r="W715" s="690"/>
      <c r="X715" s="690"/>
      <c r="Y715" s="690"/>
      <c r="Z715" s="690"/>
    </row>
    <row r="716" spans="1:26" ht="12" customHeight="1">
      <c r="A716" s="899"/>
      <c r="B716" s="900"/>
      <c r="C716" s="899"/>
      <c r="D716" s="901"/>
      <c r="E716" s="902"/>
      <c r="F716" s="901"/>
      <c r="G716" s="902"/>
      <c r="H716" s="901"/>
      <c r="I716" s="902"/>
      <c r="J716" s="891"/>
      <c r="K716" s="891"/>
      <c r="L716" s="891"/>
      <c r="M716" s="891"/>
      <c r="N716" s="903"/>
      <c r="O716" s="690"/>
      <c r="P716" s="690"/>
      <c r="Q716" s="690"/>
      <c r="R716" s="690"/>
      <c r="S716" s="690"/>
      <c r="T716" s="690"/>
      <c r="U716" s="690"/>
      <c r="V716" s="690"/>
      <c r="W716" s="690"/>
      <c r="X716" s="690"/>
      <c r="Y716" s="690"/>
      <c r="Z716" s="690"/>
    </row>
    <row r="717" spans="1:26" ht="12" customHeight="1">
      <c r="A717" s="899"/>
      <c r="B717" s="900"/>
      <c r="C717" s="899"/>
      <c r="D717" s="901"/>
      <c r="E717" s="902"/>
      <c r="F717" s="901"/>
      <c r="G717" s="902"/>
      <c r="H717" s="901"/>
      <c r="I717" s="902"/>
      <c r="J717" s="891"/>
      <c r="K717" s="891"/>
      <c r="L717" s="891"/>
      <c r="M717" s="891"/>
      <c r="N717" s="903"/>
      <c r="O717" s="690"/>
      <c r="P717" s="690"/>
      <c r="Q717" s="690"/>
      <c r="R717" s="690"/>
      <c r="S717" s="690"/>
      <c r="T717" s="690"/>
      <c r="U717" s="690"/>
      <c r="V717" s="690"/>
      <c r="W717" s="690"/>
      <c r="X717" s="690"/>
      <c r="Y717" s="690"/>
      <c r="Z717" s="690"/>
    </row>
    <row r="718" spans="1:26" ht="12" customHeight="1">
      <c r="A718" s="899"/>
      <c r="B718" s="900"/>
      <c r="C718" s="899"/>
      <c r="D718" s="901"/>
      <c r="E718" s="902"/>
      <c r="F718" s="901"/>
      <c r="G718" s="902"/>
      <c r="H718" s="901"/>
      <c r="I718" s="902"/>
      <c r="J718" s="891"/>
      <c r="K718" s="891"/>
      <c r="L718" s="891"/>
      <c r="M718" s="891"/>
      <c r="N718" s="903"/>
      <c r="O718" s="690"/>
      <c r="P718" s="690"/>
      <c r="Q718" s="690"/>
      <c r="R718" s="690"/>
      <c r="S718" s="690"/>
      <c r="T718" s="690"/>
      <c r="U718" s="690"/>
      <c r="V718" s="690"/>
      <c r="W718" s="690"/>
      <c r="X718" s="690"/>
      <c r="Y718" s="690"/>
      <c r="Z718" s="690"/>
    </row>
    <row r="719" spans="1:26" ht="12" customHeight="1">
      <c r="A719" s="899"/>
      <c r="B719" s="900"/>
      <c r="C719" s="899"/>
      <c r="D719" s="901"/>
      <c r="E719" s="902"/>
      <c r="F719" s="901"/>
      <c r="G719" s="902"/>
      <c r="H719" s="901"/>
      <c r="I719" s="902"/>
      <c r="J719" s="891"/>
      <c r="K719" s="891"/>
      <c r="L719" s="891"/>
      <c r="M719" s="891"/>
      <c r="N719" s="903"/>
      <c r="O719" s="690"/>
      <c r="P719" s="690"/>
      <c r="Q719" s="690"/>
      <c r="R719" s="690"/>
      <c r="S719" s="690"/>
      <c r="T719" s="690"/>
      <c r="U719" s="690"/>
      <c r="V719" s="690"/>
      <c r="W719" s="690"/>
      <c r="X719" s="690"/>
      <c r="Y719" s="690"/>
      <c r="Z719" s="690"/>
    </row>
    <row r="720" spans="1:26" ht="12" customHeight="1">
      <c r="A720" s="899"/>
      <c r="B720" s="900"/>
      <c r="C720" s="899"/>
      <c r="D720" s="901"/>
      <c r="E720" s="902"/>
      <c r="F720" s="901"/>
      <c r="G720" s="902"/>
      <c r="H720" s="901"/>
      <c r="I720" s="902"/>
      <c r="J720" s="891"/>
      <c r="K720" s="891"/>
      <c r="L720" s="891"/>
      <c r="M720" s="891"/>
      <c r="N720" s="903"/>
      <c r="O720" s="690"/>
      <c r="P720" s="690"/>
      <c r="Q720" s="690"/>
      <c r="R720" s="690"/>
      <c r="S720" s="690"/>
      <c r="T720" s="690"/>
      <c r="U720" s="690"/>
      <c r="V720" s="690"/>
      <c r="W720" s="690"/>
      <c r="X720" s="690"/>
      <c r="Y720" s="690"/>
      <c r="Z720" s="690"/>
    </row>
    <row r="721" spans="1:26" ht="12" customHeight="1">
      <c r="A721" s="899"/>
      <c r="B721" s="900"/>
      <c r="C721" s="899"/>
      <c r="D721" s="901"/>
      <c r="E721" s="902"/>
      <c r="F721" s="901"/>
      <c r="G721" s="902"/>
      <c r="H721" s="901"/>
      <c r="I721" s="902"/>
      <c r="J721" s="891"/>
      <c r="K721" s="891"/>
      <c r="L721" s="891"/>
      <c r="M721" s="891"/>
      <c r="N721" s="903"/>
      <c r="O721" s="690"/>
      <c r="P721" s="690"/>
      <c r="Q721" s="690"/>
      <c r="R721" s="690"/>
      <c r="S721" s="690"/>
      <c r="T721" s="690"/>
      <c r="U721" s="690"/>
      <c r="V721" s="690"/>
      <c r="W721" s="690"/>
      <c r="X721" s="690"/>
      <c r="Y721" s="690"/>
      <c r="Z721" s="690"/>
    </row>
    <row r="722" spans="1:26" ht="12" customHeight="1">
      <c r="A722" s="899"/>
      <c r="B722" s="900"/>
      <c r="C722" s="899"/>
      <c r="D722" s="901"/>
      <c r="E722" s="902"/>
      <c r="F722" s="901"/>
      <c r="G722" s="902"/>
      <c r="H722" s="901"/>
      <c r="I722" s="902"/>
      <c r="J722" s="891"/>
      <c r="K722" s="891"/>
      <c r="L722" s="891"/>
      <c r="M722" s="891"/>
      <c r="N722" s="903"/>
      <c r="O722" s="690"/>
      <c r="P722" s="690"/>
      <c r="Q722" s="690"/>
      <c r="R722" s="690"/>
      <c r="S722" s="690"/>
      <c r="T722" s="690"/>
      <c r="U722" s="690"/>
      <c r="V722" s="690"/>
      <c r="W722" s="690"/>
      <c r="X722" s="690"/>
      <c r="Y722" s="690"/>
      <c r="Z722" s="690"/>
    </row>
    <row r="723" spans="1:26" ht="12" customHeight="1">
      <c r="A723" s="899"/>
      <c r="B723" s="900"/>
      <c r="C723" s="899"/>
      <c r="D723" s="901"/>
      <c r="E723" s="902"/>
      <c r="F723" s="901"/>
      <c r="G723" s="902"/>
      <c r="H723" s="901"/>
      <c r="I723" s="902"/>
      <c r="J723" s="891"/>
      <c r="K723" s="891"/>
      <c r="L723" s="891"/>
      <c r="M723" s="891"/>
      <c r="N723" s="903"/>
      <c r="O723" s="690"/>
      <c r="P723" s="690"/>
      <c r="Q723" s="690"/>
      <c r="R723" s="690"/>
      <c r="S723" s="690"/>
      <c r="T723" s="690"/>
      <c r="U723" s="690"/>
      <c r="V723" s="690"/>
      <c r="W723" s="690"/>
      <c r="X723" s="690"/>
      <c r="Y723" s="690"/>
      <c r="Z723" s="690"/>
    </row>
    <row r="724" spans="1:26" ht="12" customHeight="1">
      <c r="A724" s="899"/>
      <c r="B724" s="900"/>
      <c r="C724" s="899"/>
      <c r="D724" s="901"/>
      <c r="E724" s="902"/>
      <c r="F724" s="901"/>
      <c r="G724" s="902"/>
      <c r="H724" s="901"/>
      <c r="I724" s="902"/>
      <c r="J724" s="891"/>
      <c r="K724" s="891"/>
      <c r="L724" s="891"/>
      <c r="M724" s="891"/>
      <c r="N724" s="903"/>
      <c r="O724" s="690"/>
      <c r="P724" s="690"/>
      <c r="Q724" s="690"/>
      <c r="R724" s="690"/>
      <c r="S724" s="690"/>
      <c r="T724" s="690"/>
      <c r="U724" s="690"/>
      <c r="V724" s="690"/>
      <c r="W724" s="690"/>
      <c r="X724" s="690"/>
      <c r="Y724" s="690"/>
      <c r="Z724" s="690"/>
    </row>
    <row r="725" spans="1:26" ht="12" customHeight="1">
      <c r="A725" s="899"/>
      <c r="B725" s="900"/>
      <c r="C725" s="899"/>
      <c r="D725" s="901"/>
      <c r="E725" s="902"/>
      <c r="F725" s="901"/>
      <c r="G725" s="902"/>
      <c r="H725" s="901"/>
      <c r="I725" s="902"/>
      <c r="J725" s="891"/>
      <c r="K725" s="891"/>
      <c r="L725" s="891"/>
      <c r="M725" s="891"/>
      <c r="N725" s="903"/>
      <c r="O725" s="690"/>
      <c r="P725" s="690"/>
      <c r="Q725" s="690"/>
      <c r="R725" s="690"/>
      <c r="S725" s="690"/>
      <c r="T725" s="690"/>
      <c r="U725" s="690"/>
      <c r="V725" s="690"/>
      <c r="W725" s="690"/>
      <c r="X725" s="690"/>
      <c r="Y725" s="690"/>
      <c r="Z725" s="690"/>
    </row>
    <row r="726" spans="1:26" ht="12" customHeight="1">
      <c r="A726" s="899"/>
      <c r="B726" s="900"/>
      <c r="C726" s="899"/>
      <c r="D726" s="901"/>
      <c r="E726" s="902"/>
      <c r="F726" s="901"/>
      <c r="G726" s="902"/>
      <c r="H726" s="901"/>
      <c r="I726" s="902"/>
      <c r="J726" s="891"/>
      <c r="K726" s="891"/>
      <c r="L726" s="891"/>
      <c r="M726" s="891"/>
      <c r="N726" s="903"/>
      <c r="O726" s="690"/>
      <c r="P726" s="690"/>
      <c r="Q726" s="690"/>
      <c r="R726" s="690"/>
      <c r="S726" s="690"/>
      <c r="T726" s="690"/>
      <c r="U726" s="690"/>
      <c r="V726" s="690"/>
      <c r="W726" s="690"/>
      <c r="X726" s="690"/>
      <c r="Y726" s="690"/>
      <c r="Z726" s="690"/>
    </row>
    <row r="727" spans="1:26" ht="12" customHeight="1">
      <c r="A727" s="899"/>
      <c r="B727" s="900"/>
      <c r="C727" s="899"/>
      <c r="D727" s="901"/>
      <c r="E727" s="902"/>
      <c r="F727" s="901"/>
      <c r="G727" s="902"/>
      <c r="H727" s="901"/>
      <c r="I727" s="902"/>
      <c r="J727" s="891"/>
      <c r="K727" s="891"/>
      <c r="L727" s="891"/>
      <c r="M727" s="891"/>
      <c r="N727" s="903"/>
      <c r="O727" s="690"/>
      <c r="P727" s="690"/>
      <c r="Q727" s="690"/>
      <c r="R727" s="690"/>
      <c r="S727" s="690"/>
      <c r="T727" s="690"/>
      <c r="U727" s="690"/>
      <c r="V727" s="690"/>
      <c r="W727" s="690"/>
      <c r="X727" s="690"/>
      <c r="Y727" s="690"/>
      <c r="Z727" s="690"/>
    </row>
    <row r="728" spans="1:26" ht="12" customHeight="1">
      <c r="A728" s="899"/>
      <c r="B728" s="900"/>
      <c r="C728" s="899"/>
      <c r="D728" s="901"/>
      <c r="E728" s="902"/>
      <c r="F728" s="901"/>
      <c r="G728" s="902"/>
      <c r="H728" s="901"/>
      <c r="I728" s="902"/>
      <c r="J728" s="891"/>
      <c r="K728" s="891"/>
      <c r="L728" s="891"/>
      <c r="M728" s="891"/>
      <c r="N728" s="903"/>
      <c r="O728" s="690"/>
      <c r="P728" s="690"/>
      <c r="Q728" s="690"/>
      <c r="R728" s="690"/>
      <c r="S728" s="690"/>
      <c r="T728" s="690"/>
      <c r="U728" s="690"/>
      <c r="V728" s="690"/>
      <c r="W728" s="690"/>
      <c r="X728" s="690"/>
      <c r="Y728" s="690"/>
      <c r="Z728" s="690"/>
    </row>
    <row r="729" spans="1:26" ht="12" customHeight="1">
      <c r="A729" s="899"/>
      <c r="B729" s="900"/>
      <c r="C729" s="899"/>
      <c r="D729" s="901"/>
      <c r="E729" s="902"/>
      <c r="F729" s="901"/>
      <c r="G729" s="902"/>
      <c r="H729" s="901"/>
      <c r="I729" s="902"/>
      <c r="J729" s="891"/>
      <c r="K729" s="891"/>
      <c r="L729" s="891"/>
      <c r="M729" s="891"/>
      <c r="N729" s="903"/>
      <c r="O729" s="690"/>
      <c r="P729" s="690"/>
      <c r="Q729" s="690"/>
      <c r="R729" s="690"/>
      <c r="S729" s="690"/>
      <c r="T729" s="690"/>
      <c r="U729" s="690"/>
      <c r="V729" s="690"/>
      <c r="W729" s="690"/>
      <c r="X729" s="690"/>
      <c r="Y729" s="690"/>
      <c r="Z729" s="690"/>
    </row>
    <row r="730" spans="1:26" ht="12" customHeight="1">
      <c r="A730" s="899"/>
      <c r="B730" s="900"/>
      <c r="C730" s="899"/>
      <c r="D730" s="901"/>
      <c r="E730" s="902"/>
      <c r="F730" s="901"/>
      <c r="G730" s="902"/>
      <c r="H730" s="901"/>
      <c r="I730" s="902"/>
      <c r="J730" s="891"/>
      <c r="K730" s="891"/>
      <c r="L730" s="891"/>
      <c r="M730" s="891"/>
      <c r="N730" s="903"/>
      <c r="O730" s="690"/>
      <c r="P730" s="690"/>
      <c r="Q730" s="690"/>
      <c r="R730" s="690"/>
      <c r="S730" s="690"/>
      <c r="T730" s="690"/>
      <c r="U730" s="690"/>
      <c r="V730" s="690"/>
      <c r="W730" s="690"/>
      <c r="X730" s="690"/>
      <c r="Y730" s="690"/>
      <c r="Z730" s="690"/>
    </row>
    <row r="731" spans="1:26" ht="12" customHeight="1">
      <c r="A731" s="899"/>
      <c r="B731" s="900"/>
      <c r="C731" s="899"/>
      <c r="D731" s="901"/>
      <c r="E731" s="902"/>
      <c r="F731" s="901"/>
      <c r="G731" s="902"/>
      <c r="H731" s="901"/>
      <c r="I731" s="902"/>
      <c r="J731" s="891"/>
      <c r="K731" s="891"/>
      <c r="L731" s="891"/>
      <c r="M731" s="891"/>
      <c r="N731" s="903"/>
      <c r="O731" s="690"/>
      <c r="P731" s="690"/>
      <c r="Q731" s="690"/>
      <c r="R731" s="690"/>
      <c r="S731" s="690"/>
      <c r="T731" s="690"/>
      <c r="U731" s="690"/>
      <c r="V731" s="690"/>
      <c r="W731" s="690"/>
      <c r="X731" s="690"/>
      <c r="Y731" s="690"/>
      <c r="Z731" s="690"/>
    </row>
    <row r="732" spans="1:26" ht="12" customHeight="1">
      <c r="A732" s="899"/>
      <c r="B732" s="900"/>
      <c r="C732" s="899"/>
      <c r="D732" s="901"/>
      <c r="E732" s="902"/>
      <c r="F732" s="901"/>
      <c r="G732" s="902"/>
      <c r="H732" s="901"/>
      <c r="I732" s="902"/>
      <c r="J732" s="891"/>
      <c r="K732" s="891"/>
      <c r="L732" s="891"/>
      <c r="M732" s="891"/>
      <c r="N732" s="903"/>
      <c r="O732" s="690"/>
      <c r="P732" s="690"/>
      <c r="Q732" s="690"/>
      <c r="R732" s="690"/>
      <c r="S732" s="690"/>
      <c r="T732" s="690"/>
      <c r="U732" s="690"/>
      <c r="V732" s="690"/>
      <c r="W732" s="690"/>
      <c r="X732" s="690"/>
      <c r="Y732" s="690"/>
      <c r="Z732" s="690"/>
    </row>
    <row r="733" spans="1:26" ht="12" customHeight="1">
      <c r="A733" s="899"/>
      <c r="B733" s="900"/>
      <c r="C733" s="899"/>
      <c r="D733" s="901"/>
      <c r="E733" s="902"/>
      <c r="F733" s="901"/>
      <c r="G733" s="902"/>
      <c r="H733" s="901"/>
      <c r="I733" s="902"/>
      <c r="J733" s="891"/>
      <c r="K733" s="891"/>
      <c r="L733" s="891"/>
      <c r="M733" s="891"/>
      <c r="N733" s="903"/>
      <c r="O733" s="690"/>
      <c r="P733" s="690"/>
      <c r="Q733" s="690"/>
      <c r="R733" s="690"/>
      <c r="S733" s="690"/>
      <c r="T733" s="690"/>
      <c r="U733" s="690"/>
      <c r="V733" s="690"/>
      <c r="W733" s="690"/>
      <c r="X733" s="690"/>
      <c r="Y733" s="690"/>
      <c r="Z733" s="690"/>
    </row>
    <row r="734" spans="1:26" ht="12" customHeight="1">
      <c r="A734" s="899"/>
      <c r="B734" s="900"/>
      <c r="C734" s="899"/>
      <c r="D734" s="901"/>
      <c r="E734" s="902"/>
      <c r="F734" s="901"/>
      <c r="G734" s="902"/>
      <c r="H734" s="901"/>
      <c r="I734" s="902"/>
      <c r="J734" s="891"/>
      <c r="K734" s="891"/>
      <c r="L734" s="891"/>
      <c r="M734" s="891"/>
      <c r="N734" s="903"/>
      <c r="O734" s="690"/>
      <c r="P734" s="690"/>
      <c r="Q734" s="690"/>
      <c r="R734" s="690"/>
      <c r="S734" s="690"/>
      <c r="T734" s="690"/>
      <c r="U734" s="690"/>
      <c r="V734" s="690"/>
      <c r="W734" s="690"/>
      <c r="X734" s="690"/>
      <c r="Y734" s="690"/>
      <c r="Z734" s="690"/>
    </row>
    <row r="735" spans="1:26" ht="12" customHeight="1">
      <c r="A735" s="899"/>
      <c r="B735" s="900"/>
      <c r="C735" s="899"/>
      <c r="D735" s="901"/>
      <c r="E735" s="902"/>
      <c r="F735" s="901"/>
      <c r="G735" s="902"/>
      <c r="H735" s="901"/>
      <c r="I735" s="902"/>
      <c r="J735" s="891"/>
      <c r="K735" s="891"/>
      <c r="L735" s="891"/>
      <c r="M735" s="891"/>
      <c r="N735" s="903"/>
      <c r="O735" s="690"/>
      <c r="P735" s="690"/>
      <c r="Q735" s="690"/>
      <c r="R735" s="690"/>
      <c r="S735" s="690"/>
      <c r="T735" s="690"/>
      <c r="U735" s="690"/>
      <c r="V735" s="690"/>
      <c r="W735" s="690"/>
      <c r="X735" s="690"/>
      <c r="Y735" s="690"/>
      <c r="Z735" s="690"/>
    </row>
    <row r="736" spans="1:26" ht="12" customHeight="1">
      <c r="A736" s="899"/>
      <c r="B736" s="900"/>
      <c r="C736" s="899"/>
      <c r="D736" s="901"/>
      <c r="E736" s="902"/>
      <c r="F736" s="901"/>
      <c r="G736" s="902"/>
      <c r="H736" s="901"/>
      <c r="I736" s="902"/>
      <c r="J736" s="891"/>
      <c r="K736" s="891"/>
      <c r="L736" s="891"/>
      <c r="M736" s="891"/>
      <c r="N736" s="903"/>
      <c r="O736" s="690"/>
      <c r="P736" s="690"/>
      <c r="Q736" s="690"/>
      <c r="R736" s="690"/>
      <c r="S736" s="690"/>
      <c r="T736" s="690"/>
      <c r="U736" s="690"/>
      <c r="V736" s="690"/>
      <c r="W736" s="690"/>
      <c r="X736" s="690"/>
      <c r="Y736" s="690"/>
      <c r="Z736" s="690"/>
    </row>
    <row r="737" spans="1:26" ht="12" customHeight="1">
      <c r="A737" s="899"/>
      <c r="B737" s="900"/>
      <c r="C737" s="899"/>
      <c r="D737" s="901"/>
      <c r="E737" s="902"/>
      <c r="F737" s="901"/>
      <c r="G737" s="902"/>
      <c r="H737" s="901"/>
      <c r="I737" s="902"/>
      <c r="J737" s="891"/>
      <c r="K737" s="891"/>
      <c r="L737" s="891"/>
      <c r="M737" s="891"/>
      <c r="N737" s="903"/>
      <c r="O737" s="690"/>
      <c r="P737" s="690"/>
      <c r="Q737" s="690"/>
      <c r="R737" s="690"/>
      <c r="S737" s="690"/>
      <c r="T737" s="690"/>
      <c r="U737" s="690"/>
      <c r="V737" s="690"/>
      <c r="W737" s="690"/>
      <c r="X737" s="690"/>
      <c r="Y737" s="690"/>
      <c r="Z737" s="690"/>
    </row>
    <row r="738" spans="1:26" ht="12" customHeight="1">
      <c r="A738" s="899"/>
      <c r="B738" s="900"/>
      <c r="C738" s="899"/>
      <c r="D738" s="901"/>
      <c r="E738" s="902"/>
      <c r="F738" s="901"/>
      <c r="G738" s="902"/>
      <c r="H738" s="901"/>
      <c r="I738" s="902"/>
      <c r="J738" s="891"/>
      <c r="K738" s="891"/>
      <c r="L738" s="891"/>
      <c r="M738" s="891"/>
      <c r="N738" s="903"/>
      <c r="O738" s="690"/>
      <c r="P738" s="690"/>
      <c r="Q738" s="690"/>
      <c r="R738" s="690"/>
      <c r="S738" s="690"/>
      <c r="T738" s="690"/>
      <c r="U738" s="690"/>
      <c r="V738" s="690"/>
      <c r="W738" s="690"/>
      <c r="X738" s="690"/>
      <c r="Y738" s="690"/>
      <c r="Z738" s="690"/>
    </row>
    <row r="739" spans="1:26" ht="12" customHeight="1">
      <c r="A739" s="899"/>
      <c r="B739" s="900"/>
      <c r="C739" s="899"/>
      <c r="D739" s="901"/>
      <c r="E739" s="902"/>
      <c r="F739" s="901"/>
      <c r="G739" s="902"/>
      <c r="H739" s="901"/>
      <c r="I739" s="902"/>
      <c r="J739" s="891"/>
      <c r="K739" s="891"/>
      <c r="L739" s="891"/>
      <c r="M739" s="891"/>
      <c r="N739" s="903"/>
      <c r="O739" s="690"/>
      <c r="P739" s="690"/>
      <c r="Q739" s="690"/>
      <c r="R739" s="690"/>
      <c r="S739" s="690"/>
      <c r="T739" s="690"/>
      <c r="U739" s="690"/>
      <c r="V739" s="690"/>
      <c r="W739" s="690"/>
      <c r="X739" s="690"/>
      <c r="Y739" s="690"/>
      <c r="Z739" s="690"/>
    </row>
    <row r="740" spans="1:26" ht="12" customHeight="1">
      <c r="A740" s="899"/>
      <c r="B740" s="900"/>
      <c r="C740" s="899"/>
      <c r="D740" s="901"/>
      <c r="E740" s="902"/>
      <c r="F740" s="901"/>
      <c r="G740" s="902"/>
      <c r="H740" s="901"/>
      <c r="I740" s="902"/>
      <c r="J740" s="891"/>
      <c r="K740" s="891"/>
      <c r="L740" s="891"/>
      <c r="M740" s="891"/>
      <c r="N740" s="903"/>
      <c r="O740" s="690"/>
      <c r="P740" s="690"/>
      <c r="Q740" s="690"/>
      <c r="R740" s="690"/>
      <c r="S740" s="690"/>
      <c r="T740" s="690"/>
      <c r="U740" s="690"/>
      <c r="V740" s="690"/>
      <c r="W740" s="690"/>
      <c r="X740" s="690"/>
      <c r="Y740" s="690"/>
      <c r="Z740" s="690"/>
    </row>
    <row r="741" spans="1:26" ht="12" customHeight="1">
      <c r="A741" s="899"/>
      <c r="B741" s="900"/>
      <c r="C741" s="899"/>
      <c r="D741" s="901"/>
      <c r="E741" s="902"/>
      <c r="F741" s="901"/>
      <c r="G741" s="902"/>
      <c r="H741" s="901"/>
      <c r="I741" s="902"/>
      <c r="J741" s="891"/>
      <c r="K741" s="891"/>
      <c r="L741" s="891"/>
      <c r="M741" s="891"/>
      <c r="N741" s="903"/>
      <c r="O741" s="690"/>
      <c r="P741" s="690"/>
      <c r="Q741" s="690"/>
      <c r="R741" s="690"/>
      <c r="S741" s="690"/>
      <c r="T741" s="690"/>
      <c r="U741" s="690"/>
      <c r="V741" s="690"/>
      <c r="W741" s="690"/>
      <c r="X741" s="690"/>
      <c r="Y741" s="690"/>
      <c r="Z741" s="690"/>
    </row>
    <row r="742" spans="1:26" ht="12" customHeight="1">
      <c r="A742" s="899"/>
      <c r="B742" s="900"/>
      <c r="C742" s="899"/>
      <c r="D742" s="901"/>
      <c r="E742" s="902"/>
      <c r="F742" s="901"/>
      <c r="G742" s="902"/>
      <c r="H742" s="901"/>
      <c r="I742" s="902"/>
      <c r="J742" s="891"/>
      <c r="K742" s="891"/>
      <c r="L742" s="891"/>
      <c r="M742" s="891"/>
      <c r="N742" s="903"/>
      <c r="O742" s="690"/>
      <c r="P742" s="690"/>
      <c r="Q742" s="690"/>
      <c r="R742" s="690"/>
      <c r="S742" s="690"/>
      <c r="T742" s="690"/>
      <c r="U742" s="690"/>
      <c r="V742" s="690"/>
      <c r="W742" s="690"/>
      <c r="X742" s="690"/>
      <c r="Y742" s="690"/>
      <c r="Z742" s="690"/>
    </row>
    <row r="743" spans="1:26" ht="12" customHeight="1">
      <c r="A743" s="899"/>
      <c r="B743" s="900"/>
      <c r="C743" s="899"/>
      <c r="D743" s="901"/>
      <c r="E743" s="902"/>
      <c r="F743" s="901"/>
      <c r="G743" s="902"/>
      <c r="H743" s="901"/>
      <c r="I743" s="902"/>
      <c r="J743" s="891"/>
      <c r="K743" s="891"/>
      <c r="L743" s="891"/>
      <c r="M743" s="891"/>
      <c r="N743" s="903"/>
      <c r="O743" s="690"/>
      <c r="P743" s="690"/>
      <c r="Q743" s="690"/>
      <c r="R743" s="690"/>
      <c r="S743" s="690"/>
      <c r="T743" s="690"/>
      <c r="U743" s="690"/>
      <c r="V743" s="690"/>
      <c r="W743" s="690"/>
      <c r="X743" s="690"/>
      <c r="Y743" s="690"/>
      <c r="Z743" s="690"/>
    </row>
    <row r="744" spans="1:26" ht="12" customHeight="1">
      <c r="A744" s="899"/>
      <c r="B744" s="900"/>
      <c r="C744" s="899"/>
      <c r="D744" s="901"/>
      <c r="E744" s="902"/>
      <c r="F744" s="901"/>
      <c r="G744" s="902"/>
      <c r="H744" s="901"/>
      <c r="I744" s="902"/>
      <c r="J744" s="891"/>
      <c r="K744" s="891"/>
      <c r="L744" s="891"/>
      <c r="M744" s="891"/>
      <c r="N744" s="903"/>
      <c r="O744" s="690"/>
      <c r="P744" s="690"/>
      <c r="Q744" s="690"/>
      <c r="R744" s="690"/>
      <c r="S744" s="690"/>
      <c r="T744" s="690"/>
      <c r="U744" s="690"/>
      <c r="V744" s="690"/>
      <c r="W744" s="690"/>
      <c r="X744" s="690"/>
      <c r="Y744" s="690"/>
      <c r="Z744" s="690"/>
    </row>
    <row r="745" spans="1:26" ht="12" customHeight="1">
      <c r="A745" s="899"/>
      <c r="B745" s="900"/>
      <c r="C745" s="899"/>
      <c r="D745" s="901"/>
      <c r="E745" s="902"/>
      <c r="F745" s="901"/>
      <c r="G745" s="902"/>
      <c r="H745" s="901"/>
      <c r="I745" s="902"/>
      <c r="J745" s="891"/>
      <c r="K745" s="891"/>
      <c r="L745" s="891"/>
      <c r="M745" s="891"/>
      <c r="N745" s="903"/>
      <c r="O745" s="690"/>
      <c r="P745" s="690"/>
      <c r="Q745" s="690"/>
      <c r="R745" s="690"/>
      <c r="S745" s="690"/>
      <c r="T745" s="690"/>
      <c r="U745" s="690"/>
      <c r="V745" s="690"/>
      <c r="W745" s="690"/>
      <c r="X745" s="690"/>
      <c r="Y745" s="690"/>
      <c r="Z745" s="690"/>
    </row>
    <row r="746" spans="1:26" ht="12" customHeight="1">
      <c r="A746" s="899"/>
      <c r="B746" s="900"/>
      <c r="C746" s="899"/>
      <c r="D746" s="901"/>
      <c r="E746" s="902"/>
      <c r="F746" s="901"/>
      <c r="G746" s="902"/>
      <c r="H746" s="901"/>
      <c r="I746" s="902"/>
      <c r="J746" s="891"/>
      <c r="K746" s="891"/>
      <c r="L746" s="891"/>
      <c r="M746" s="891"/>
      <c r="N746" s="903"/>
      <c r="O746" s="690"/>
      <c r="P746" s="690"/>
      <c r="Q746" s="690"/>
      <c r="R746" s="690"/>
      <c r="S746" s="690"/>
      <c r="T746" s="690"/>
      <c r="U746" s="690"/>
      <c r="V746" s="690"/>
      <c r="W746" s="690"/>
      <c r="X746" s="690"/>
      <c r="Y746" s="690"/>
      <c r="Z746" s="690"/>
    </row>
    <row r="747" spans="1:26" ht="12" customHeight="1">
      <c r="A747" s="899"/>
      <c r="B747" s="900"/>
      <c r="C747" s="899"/>
      <c r="D747" s="901"/>
      <c r="E747" s="902"/>
      <c r="F747" s="901"/>
      <c r="G747" s="902"/>
      <c r="H747" s="901"/>
      <c r="I747" s="902"/>
      <c r="J747" s="891"/>
      <c r="K747" s="891"/>
      <c r="L747" s="891"/>
      <c r="M747" s="891"/>
      <c r="N747" s="903"/>
      <c r="O747" s="690"/>
      <c r="P747" s="690"/>
      <c r="Q747" s="690"/>
      <c r="R747" s="690"/>
      <c r="S747" s="690"/>
      <c r="T747" s="690"/>
      <c r="U747" s="690"/>
      <c r="V747" s="690"/>
      <c r="W747" s="690"/>
      <c r="X747" s="690"/>
      <c r="Y747" s="690"/>
      <c r="Z747" s="690"/>
    </row>
    <row r="748" spans="1:26" ht="12" customHeight="1">
      <c r="A748" s="899"/>
      <c r="B748" s="900"/>
      <c r="C748" s="899"/>
      <c r="D748" s="901"/>
      <c r="E748" s="902"/>
      <c r="F748" s="901"/>
      <c r="G748" s="902"/>
      <c r="H748" s="901"/>
      <c r="I748" s="902"/>
      <c r="J748" s="891"/>
      <c r="K748" s="891"/>
      <c r="L748" s="891"/>
      <c r="M748" s="891"/>
      <c r="N748" s="903"/>
      <c r="O748" s="690"/>
      <c r="P748" s="690"/>
      <c r="Q748" s="690"/>
      <c r="R748" s="690"/>
      <c r="S748" s="690"/>
      <c r="T748" s="690"/>
      <c r="U748" s="690"/>
      <c r="V748" s="690"/>
      <c r="W748" s="690"/>
      <c r="X748" s="690"/>
      <c r="Y748" s="690"/>
      <c r="Z748" s="690"/>
    </row>
    <row r="749" spans="1:26" ht="12" customHeight="1">
      <c r="A749" s="899"/>
      <c r="B749" s="900"/>
      <c r="C749" s="899"/>
      <c r="D749" s="901"/>
      <c r="E749" s="902"/>
      <c r="F749" s="901"/>
      <c r="G749" s="902"/>
      <c r="H749" s="901"/>
      <c r="I749" s="902"/>
      <c r="J749" s="891"/>
      <c r="K749" s="891"/>
      <c r="L749" s="891"/>
      <c r="M749" s="891"/>
      <c r="N749" s="903"/>
      <c r="O749" s="690"/>
      <c r="P749" s="690"/>
      <c r="Q749" s="690"/>
      <c r="R749" s="690"/>
      <c r="S749" s="690"/>
      <c r="T749" s="690"/>
      <c r="U749" s="690"/>
      <c r="V749" s="690"/>
      <c r="W749" s="690"/>
      <c r="X749" s="690"/>
      <c r="Y749" s="690"/>
      <c r="Z749" s="690"/>
    </row>
    <row r="750" spans="1:26" ht="12" customHeight="1">
      <c r="A750" s="899"/>
      <c r="B750" s="900"/>
      <c r="C750" s="899"/>
      <c r="D750" s="901"/>
      <c r="E750" s="902"/>
      <c r="F750" s="901"/>
      <c r="G750" s="902"/>
      <c r="H750" s="901"/>
      <c r="I750" s="902"/>
      <c r="J750" s="891"/>
      <c r="K750" s="891"/>
      <c r="L750" s="891"/>
      <c r="M750" s="891"/>
      <c r="N750" s="903"/>
      <c r="O750" s="690"/>
      <c r="P750" s="690"/>
      <c r="Q750" s="690"/>
      <c r="R750" s="690"/>
      <c r="S750" s="690"/>
      <c r="T750" s="690"/>
      <c r="U750" s="690"/>
      <c r="V750" s="690"/>
      <c r="W750" s="690"/>
      <c r="X750" s="690"/>
      <c r="Y750" s="690"/>
      <c r="Z750" s="690"/>
    </row>
    <row r="751" spans="1:26" ht="12" customHeight="1">
      <c r="A751" s="899"/>
      <c r="B751" s="900"/>
      <c r="C751" s="899"/>
      <c r="D751" s="901"/>
      <c r="E751" s="902"/>
      <c r="F751" s="901"/>
      <c r="G751" s="902"/>
      <c r="H751" s="901"/>
      <c r="I751" s="902"/>
      <c r="J751" s="891"/>
      <c r="K751" s="891"/>
      <c r="L751" s="891"/>
      <c r="M751" s="891"/>
      <c r="N751" s="903"/>
      <c r="O751" s="690"/>
      <c r="P751" s="690"/>
      <c r="Q751" s="690"/>
      <c r="R751" s="690"/>
      <c r="S751" s="690"/>
      <c r="T751" s="690"/>
      <c r="U751" s="690"/>
      <c r="V751" s="690"/>
      <c r="W751" s="690"/>
      <c r="X751" s="690"/>
      <c r="Y751" s="690"/>
      <c r="Z751" s="690"/>
    </row>
    <row r="752" spans="1:26" ht="12" customHeight="1">
      <c r="A752" s="899"/>
      <c r="B752" s="900"/>
      <c r="C752" s="899"/>
      <c r="D752" s="901"/>
      <c r="E752" s="902"/>
      <c r="F752" s="901"/>
      <c r="G752" s="902"/>
      <c r="H752" s="901"/>
      <c r="I752" s="902"/>
      <c r="J752" s="891"/>
      <c r="K752" s="891"/>
      <c r="L752" s="891"/>
      <c r="M752" s="891"/>
      <c r="N752" s="903"/>
      <c r="O752" s="690"/>
      <c r="P752" s="690"/>
      <c r="Q752" s="690"/>
      <c r="R752" s="690"/>
      <c r="S752" s="690"/>
      <c r="T752" s="690"/>
      <c r="U752" s="690"/>
      <c r="V752" s="690"/>
      <c r="W752" s="690"/>
      <c r="X752" s="690"/>
      <c r="Y752" s="690"/>
      <c r="Z752" s="690"/>
    </row>
    <row r="753" spans="1:26" ht="12" customHeight="1">
      <c r="A753" s="899"/>
      <c r="B753" s="900"/>
      <c r="C753" s="899"/>
      <c r="D753" s="901"/>
      <c r="E753" s="902"/>
      <c r="F753" s="901"/>
      <c r="G753" s="902"/>
      <c r="H753" s="901"/>
      <c r="I753" s="902"/>
      <c r="J753" s="891"/>
      <c r="K753" s="891"/>
      <c r="L753" s="891"/>
      <c r="M753" s="891"/>
      <c r="N753" s="903"/>
      <c r="O753" s="690"/>
      <c r="P753" s="690"/>
      <c r="Q753" s="690"/>
      <c r="R753" s="690"/>
      <c r="S753" s="690"/>
      <c r="T753" s="690"/>
      <c r="U753" s="690"/>
      <c r="V753" s="690"/>
      <c r="W753" s="690"/>
      <c r="X753" s="690"/>
      <c r="Y753" s="690"/>
      <c r="Z753" s="690"/>
    </row>
    <row r="754" spans="1:26" ht="12" customHeight="1">
      <c r="A754" s="899"/>
      <c r="B754" s="900"/>
      <c r="C754" s="899"/>
      <c r="D754" s="901"/>
      <c r="E754" s="902"/>
      <c r="F754" s="901"/>
      <c r="G754" s="902"/>
      <c r="H754" s="901"/>
      <c r="I754" s="902"/>
      <c r="J754" s="891"/>
      <c r="K754" s="891"/>
      <c r="L754" s="891"/>
      <c r="M754" s="891"/>
      <c r="N754" s="903"/>
      <c r="O754" s="690"/>
      <c r="P754" s="690"/>
      <c r="Q754" s="690"/>
      <c r="R754" s="690"/>
      <c r="S754" s="690"/>
      <c r="T754" s="690"/>
      <c r="U754" s="690"/>
      <c r="V754" s="690"/>
      <c r="W754" s="690"/>
      <c r="X754" s="690"/>
      <c r="Y754" s="690"/>
      <c r="Z754" s="690"/>
    </row>
    <row r="755" spans="1:26" ht="12" customHeight="1">
      <c r="A755" s="899"/>
      <c r="B755" s="900"/>
      <c r="C755" s="899"/>
      <c r="D755" s="901"/>
      <c r="E755" s="902"/>
      <c r="F755" s="901"/>
      <c r="G755" s="902"/>
      <c r="H755" s="901"/>
      <c r="I755" s="902"/>
      <c r="J755" s="891"/>
      <c r="K755" s="891"/>
      <c r="L755" s="891"/>
      <c r="M755" s="891"/>
      <c r="N755" s="903"/>
      <c r="O755" s="690"/>
      <c r="P755" s="690"/>
      <c r="Q755" s="690"/>
      <c r="R755" s="690"/>
      <c r="S755" s="690"/>
      <c r="T755" s="690"/>
      <c r="U755" s="690"/>
      <c r="V755" s="690"/>
      <c r="W755" s="690"/>
      <c r="X755" s="690"/>
      <c r="Y755" s="690"/>
      <c r="Z755" s="690"/>
    </row>
    <row r="756" spans="1:26" ht="12" customHeight="1">
      <c r="A756" s="899"/>
      <c r="B756" s="900"/>
      <c r="C756" s="899"/>
      <c r="D756" s="901"/>
      <c r="E756" s="902"/>
      <c r="F756" s="901"/>
      <c r="G756" s="902"/>
      <c r="H756" s="901"/>
      <c r="I756" s="902"/>
      <c r="J756" s="891"/>
      <c r="K756" s="891"/>
      <c r="L756" s="891"/>
      <c r="M756" s="891"/>
      <c r="N756" s="903"/>
      <c r="O756" s="690"/>
      <c r="P756" s="690"/>
      <c r="Q756" s="690"/>
      <c r="R756" s="690"/>
      <c r="S756" s="690"/>
      <c r="T756" s="690"/>
      <c r="U756" s="690"/>
      <c r="V756" s="690"/>
      <c r="W756" s="690"/>
      <c r="X756" s="690"/>
      <c r="Y756" s="690"/>
      <c r="Z756" s="690"/>
    </row>
    <row r="757" spans="1:26" ht="12" customHeight="1">
      <c r="A757" s="899"/>
      <c r="B757" s="900"/>
      <c r="C757" s="899"/>
      <c r="D757" s="901"/>
      <c r="E757" s="902"/>
      <c r="F757" s="901"/>
      <c r="G757" s="902"/>
      <c r="H757" s="901"/>
      <c r="I757" s="902"/>
      <c r="J757" s="891"/>
      <c r="K757" s="891"/>
      <c r="L757" s="891"/>
      <c r="M757" s="891"/>
      <c r="N757" s="903"/>
      <c r="O757" s="690"/>
      <c r="P757" s="690"/>
      <c r="Q757" s="690"/>
      <c r="R757" s="690"/>
      <c r="S757" s="690"/>
      <c r="T757" s="690"/>
      <c r="U757" s="690"/>
      <c r="V757" s="690"/>
      <c r="W757" s="690"/>
      <c r="X757" s="690"/>
      <c r="Y757" s="690"/>
      <c r="Z757" s="690"/>
    </row>
    <row r="758" spans="1:26" ht="12" customHeight="1">
      <c r="A758" s="899"/>
      <c r="B758" s="900"/>
      <c r="C758" s="899"/>
      <c r="D758" s="901"/>
      <c r="E758" s="902"/>
      <c r="F758" s="901"/>
      <c r="G758" s="902"/>
      <c r="H758" s="901"/>
      <c r="I758" s="902"/>
      <c r="J758" s="891"/>
      <c r="K758" s="891"/>
      <c r="L758" s="891"/>
      <c r="M758" s="891"/>
      <c r="N758" s="903"/>
      <c r="O758" s="690"/>
      <c r="P758" s="690"/>
      <c r="Q758" s="690"/>
      <c r="R758" s="690"/>
      <c r="S758" s="690"/>
      <c r="T758" s="690"/>
      <c r="U758" s="690"/>
      <c r="V758" s="690"/>
      <c r="W758" s="690"/>
      <c r="X758" s="690"/>
      <c r="Y758" s="690"/>
      <c r="Z758" s="690"/>
    </row>
    <row r="759" spans="1:26" ht="12" customHeight="1">
      <c r="A759" s="899"/>
      <c r="B759" s="900"/>
      <c r="C759" s="899"/>
      <c r="D759" s="901"/>
      <c r="E759" s="902"/>
      <c r="F759" s="901"/>
      <c r="G759" s="902"/>
      <c r="H759" s="901"/>
      <c r="I759" s="902"/>
      <c r="J759" s="891"/>
      <c r="K759" s="891"/>
      <c r="L759" s="891"/>
      <c r="M759" s="891"/>
      <c r="N759" s="903"/>
      <c r="O759" s="690"/>
      <c r="P759" s="690"/>
      <c r="Q759" s="690"/>
      <c r="R759" s="690"/>
      <c r="S759" s="690"/>
      <c r="T759" s="690"/>
      <c r="U759" s="690"/>
      <c r="V759" s="690"/>
      <c r="W759" s="690"/>
      <c r="X759" s="690"/>
      <c r="Y759" s="690"/>
      <c r="Z759" s="690"/>
    </row>
    <row r="760" spans="1:26" ht="12" customHeight="1">
      <c r="A760" s="899"/>
      <c r="B760" s="900"/>
      <c r="C760" s="899"/>
      <c r="D760" s="901"/>
      <c r="E760" s="902"/>
      <c r="F760" s="901"/>
      <c r="G760" s="902"/>
      <c r="H760" s="901"/>
      <c r="I760" s="902"/>
      <c r="J760" s="891"/>
      <c r="K760" s="891"/>
      <c r="L760" s="891"/>
      <c r="M760" s="891"/>
      <c r="N760" s="903"/>
      <c r="O760" s="690"/>
      <c r="P760" s="690"/>
      <c r="Q760" s="690"/>
      <c r="R760" s="690"/>
      <c r="S760" s="690"/>
      <c r="T760" s="690"/>
      <c r="U760" s="690"/>
      <c r="V760" s="690"/>
      <c r="W760" s="690"/>
      <c r="X760" s="690"/>
      <c r="Y760" s="690"/>
      <c r="Z760" s="690"/>
    </row>
    <row r="761" spans="1:26" ht="12" customHeight="1">
      <c r="A761" s="899"/>
      <c r="B761" s="900"/>
      <c r="C761" s="899"/>
      <c r="D761" s="901"/>
      <c r="E761" s="902"/>
      <c r="F761" s="901"/>
      <c r="G761" s="902"/>
      <c r="H761" s="901"/>
      <c r="I761" s="902"/>
      <c r="J761" s="891"/>
      <c r="K761" s="891"/>
      <c r="L761" s="891"/>
      <c r="M761" s="891"/>
      <c r="N761" s="903"/>
      <c r="O761" s="690"/>
      <c r="P761" s="690"/>
      <c r="Q761" s="690"/>
      <c r="R761" s="690"/>
      <c r="S761" s="690"/>
      <c r="T761" s="690"/>
      <c r="U761" s="690"/>
      <c r="V761" s="690"/>
      <c r="W761" s="690"/>
      <c r="X761" s="690"/>
      <c r="Y761" s="690"/>
      <c r="Z761" s="690"/>
    </row>
    <row r="762" spans="1:26" ht="12" customHeight="1">
      <c r="A762" s="899"/>
      <c r="B762" s="900"/>
      <c r="C762" s="899"/>
      <c r="D762" s="901"/>
      <c r="E762" s="902"/>
      <c r="F762" s="901"/>
      <c r="G762" s="902"/>
      <c r="H762" s="901"/>
      <c r="I762" s="902"/>
      <c r="J762" s="891"/>
      <c r="K762" s="891"/>
      <c r="L762" s="891"/>
      <c r="M762" s="891"/>
      <c r="N762" s="903"/>
      <c r="O762" s="690"/>
      <c r="P762" s="690"/>
      <c r="Q762" s="690"/>
      <c r="R762" s="690"/>
      <c r="S762" s="690"/>
      <c r="T762" s="690"/>
      <c r="U762" s="690"/>
      <c r="V762" s="690"/>
      <c r="W762" s="690"/>
      <c r="X762" s="690"/>
      <c r="Y762" s="690"/>
      <c r="Z762" s="690"/>
    </row>
    <row r="763" spans="1:26" ht="12" customHeight="1">
      <c r="A763" s="899"/>
      <c r="B763" s="900"/>
      <c r="C763" s="899"/>
      <c r="D763" s="901"/>
      <c r="E763" s="902"/>
      <c r="F763" s="901"/>
      <c r="G763" s="902"/>
      <c r="H763" s="901"/>
      <c r="I763" s="902"/>
      <c r="J763" s="891"/>
      <c r="K763" s="891"/>
      <c r="L763" s="891"/>
      <c r="M763" s="891"/>
      <c r="N763" s="903"/>
      <c r="O763" s="690"/>
      <c r="P763" s="690"/>
      <c r="Q763" s="690"/>
      <c r="R763" s="690"/>
      <c r="S763" s="690"/>
      <c r="T763" s="690"/>
      <c r="U763" s="690"/>
      <c r="V763" s="690"/>
      <c r="W763" s="690"/>
      <c r="X763" s="690"/>
      <c r="Y763" s="690"/>
      <c r="Z763" s="690"/>
    </row>
    <row r="764" spans="1:26" ht="12" customHeight="1">
      <c r="A764" s="899"/>
      <c r="B764" s="900"/>
      <c r="C764" s="899"/>
      <c r="D764" s="901"/>
      <c r="E764" s="902"/>
      <c r="F764" s="901"/>
      <c r="G764" s="902"/>
      <c r="H764" s="901"/>
      <c r="I764" s="902"/>
      <c r="J764" s="891"/>
      <c r="K764" s="891"/>
      <c r="L764" s="891"/>
      <c r="M764" s="891"/>
      <c r="N764" s="903"/>
      <c r="O764" s="690"/>
      <c r="P764" s="690"/>
      <c r="Q764" s="690"/>
      <c r="R764" s="690"/>
      <c r="S764" s="690"/>
      <c r="T764" s="690"/>
      <c r="U764" s="690"/>
      <c r="V764" s="690"/>
      <c r="W764" s="690"/>
      <c r="X764" s="690"/>
      <c r="Y764" s="690"/>
      <c r="Z764" s="690"/>
    </row>
    <row r="765" spans="1:26" ht="12" customHeight="1">
      <c r="A765" s="899"/>
      <c r="B765" s="900"/>
      <c r="C765" s="899"/>
      <c r="D765" s="901"/>
      <c r="E765" s="902"/>
      <c r="F765" s="901"/>
      <c r="G765" s="902"/>
      <c r="H765" s="901"/>
      <c r="I765" s="902"/>
      <c r="J765" s="891"/>
      <c r="K765" s="891"/>
      <c r="L765" s="891"/>
      <c r="M765" s="891"/>
      <c r="N765" s="903"/>
      <c r="O765" s="690"/>
      <c r="P765" s="690"/>
      <c r="Q765" s="690"/>
      <c r="R765" s="690"/>
      <c r="S765" s="690"/>
      <c r="T765" s="690"/>
      <c r="U765" s="690"/>
      <c r="V765" s="690"/>
      <c r="W765" s="690"/>
      <c r="X765" s="690"/>
      <c r="Y765" s="690"/>
      <c r="Z765" s="690"/>
    </row>
    <row r="766" spans="1:26" ht="12" customHeight="1">
      <c r="A766" s="899"/>
      <c r="B766" s="900"/>
      <c r="C766" s="899"/>
      <c r="D766" s="901"/>
      <c r="E766" s="902"/>
      <c r="F766" s="901"/>
      <c r="G766" s="902"/>
      <c r="H766" s="901"/>
      <c r="I766" s="902"/>
      <c r="J766" s="891"/>
      <c r="K766" s="891"/>
      <c r="L766" s="891"/>
      <c r="M766" s="891"/>
      <c r="N766" s="903"/>
      <c r="O766" s="690"/>
      <c r="P766" s="690"/>
      <c r="Q766" s="690"/>
      <c r="R766" s="690"/>
      <c r="S766" s="690"/>
      <c r="T766" s="690"/>
      <c r="U766" s="690"/>
      <c r="V766" s="690"/>
      <c r="W766" s="690"/>
      <c r="X766" s="690"/>
      <c r="Y766" s="690"/>
      <c r="Z766" s="690"/>
    </row>
    <row r="767" spans="1:26" ht="12" customHeight="1">
      <c r="A767" s="899"/>
      <c r="B767" s="900"/>
      <c r="C767" s="899"/>
      <c r="D767" s="901"/>
      <c r="E767" s="902"/>
      <c r="F767" s="901"/>
      <c r="G767" s="902"/>
      <c r="H767" s="901"/>
      <c r="I767" s="902"/>
      <c r="J767" s="891"/>
      <c r="K767" s="891"/>
      <c r="L767" s="891"/>
      <c r="M767" s="891"/>
      <c r="N767" s="903"/>
      <c r="O767" s="690"/>
      <c r="P767" s="690"/>
      <c r="Q767" s="690"/>
      <c r="R767" s="690"/>
      <c r="S767" s="690"/>
      <c r="T767" s="690"/>
      <c r="U767" s="690"/>
      <c r="V767" s="690"/>
      <c r="W767" s="690"/>
      <c r="X767" s="690"/>
      <c r="Y767" s="690"/>
      <c r="Z767" s="690"/>
    </row>
    <row r="768" spans="1:26" ht="12" customHeight="1">
      <c r="A768" s="899"/>
      <c r="B768" s="900"/>
      <c r="C768" s="899"/>
      <c r="D768" s="901"/>
      <c r="E768" s="902"/>
      <c r="F768" s="901"/>
      <c r="G768" s="902"/>
      <c r="H768" s="901"/>
      <c r="I768" s="902"/>
      <c r="J768" s="891"/>
      <c r="K768" s="891"/>
      <c r="L768" s="891"/>
      <c r="M768" s="891"/>
      <c r="N768" s="903"/>
      <c r="O768" s="690"/>
      <c r="P768" s="690"/>
      <c r="Q768" s="690"/>
      <c r="R768" s="690"/>
      <c r="S768" s="690"/>
      <c r="T768" s="690"/>
      <c r="U768" s="690"/>
      <c r="V768" s="690"/>
      <c r="W768" s="690"/>
      <c r="X768" s="690"/>
      <c r="Y768" s="690"/>
      <c r="Z768" s="690"/>
    </row>
    <row r="769" spans="1:26" ht="12" customHeight="1">
      <c r="A769" s="899"/>
      <c r="B769" s="900"/>
      <c r="C769" s="899"/>
      <c r="D769" s="901"/>
      <c r="E769" s="902"/>
      <c r="F769" s="901"/>
      <c r="G769" s="902"/>
      <c r="H769" s="901"/>
      <c r="I769" s="902"/>
      <c r="J769" s="891"/>
      <c r="K769" s="891"/>
      <c r="L769" s="891"/>
      <c r="M769" s="891"/>
      <c r="N769" s="903"/>
      <c r="O769" s="690"/>
      <c r="P769" s="690"/>
      <c r="Q769" s="690"/>
      <c r="R769" s="690"/>
      <c r="S769" s="690"/>
      <c r="T769" s="690"/>
      <c r="U769" s="690"/>
      <c r="V769" s="690"/>
      <c r="W769" s="690"/>
      <c r="X769" s="690"/>
      <c r="Y769" s="690"/>
      <c r="Z769" s="690"/>
    </row>
    <row r="770" spans="1:26" ht="12" customHeight="1">
      <c r="A770" s="899"/>
      <c r="B770" s="900"/>
      <c r="C770" s="899"/>
      <c r="D770" s="901"/>
      <c r="E770" s="902"/>
      <c r="F770" s="901"/>
      <c r="G770" s="902"/>
      <c r="H770" s="901"/>
      <c r="I770" s="902"/>
      <c r="J770" s="891"/>
      <c r="K770" s="891"/>
      <c r="L770" s="891"/>
      <c r="M770" s="891"/>
      <c r="N770" s="903"/>
      <c r="O770" s="690"/>
      <c r="P770" s="690"/>
      <c r="Q770" s="690"/>
      <c r="R770" s="690"/>
      <c r="S770" s="690"/>
      <c r="T770" s="690"/>
      <c r="U770" s="690"/>
      <c r="V770" s="690"/>
      <c r="W770" s="690"/>
      <c r="X770" s="690"/>
      <c r="Y770" s="690"/>
      <c r="Z770" s="690"/>
    </row>
    <row r="771" spans="1:26" ht="12" customHeight="1">
      <c r="A771" s="899"/>
      <c r="B771" s="900"/>
      <c r="C771" s="899"/>
      <c r="D771" s="901"/>
      <c r="E771" s="902"/>
      <c r="F771" s="901"/>
      <c r="G771" s="902"/>
      <c r="H771" s="901"/>
      <c r="I771" s="902"/>
      <c r="J771" s="891"/>
      <c r="K771" s="891"/>
      <c r="L771" s="891"/>
      <c r="M771" s="891"/>
      <c r="N771" s="903"/>
      <c r="O771" s="690"/>
      <c r="P771" s="690"/>
      <c r="Q771" s="690"/>
      <c r="R771" s="690"/>
      <c r="S771" s="690"/>
      <c r="T771" s="690"/>
      <c r="U771" s="690"/>
      <c r="V771" s="690"/>
      <c r="W771" s="690"/>
      <c r="X771" s="690"/>
      <c r="Y771" s="690"/>
      <c r="Z771" s="690"/>
    </row>
    <row r="772" spans="1:26" ht="12" customHeight="1">
      <c r="A772" s="899"/>
      <c r="B772" s="900"/>
      <c r="C772" s="899"/>
      <c r="D772" s="901"/>
      <c r="E772" s="902"/>
      <c r="F772" s="901"/>
      <c r="G772" s="902"/>
      <c r="H772" s="901"/>
      <c r="I772" s="902"/>
      <c r="J772" s="891"/>
      <c r="K772" s="891"/>
      <c r="L772" s="891"/>
      <c r="M772" s="891"/>
      <c r="N772" s="903"/>
      <c r="O772" s="690"/>
      <c r="P772" s="690"/>
      <c r="Q772" s="690"/>
      <c r="R772" s="690"/>
      <c r="S772" s="690"/>
      <c r="T772" s="690"/>
      <c r="U772" s="690"/>
      <c r="V772" s="690"/>
      <c r="W772" s="690"/>
      <c r="X772" s="690"/>
      <c r="Y772" s="690"/>
      <c r="Z772" s="690"/>
    </row>
    <row r="773" spans="1:26" ht="12" customHeight="1">
      <c r="A773" s="899"/>
      <c r="B773" s="900"/>
      <c r="C773" s="899"/>
      <c r="D773" s="901"/>
      <c r="E773" s="902"/>
      <c r="F773" s="901"/>
      <c r="G773" s="902"/>
      <c r="H773" s="901"/>
      <c r="I773" s="902"/>
      <c r="J773" s="891"/>
      <c r="K773" s="891"/>
      <c r="L773" s="891"/>
      <c r="M773" s="891"/>
      <c r="N773" s="903"/>
      <c r="O773" s="690"/>
      <c r="P773" s="690"/>
      <c r="Q773" s="690"/>
      <c r="R773" s="690"/>
      <c r="S773" s="690"/>
      <c r="T773" s="690"/>
      <c r="U773" s="690"/>
      <c r="V773" s="690"/>
      <c r="W773" s="690"/>
      <c r="X773" s="690"/>
      <c r="Y773" s="690"/>
      <c r="Z773" s="690"/>
    </row>
    <row r="774" spans="1:26" ht="12" customHeight="1">
      <c r="A774" s="899"/>
      <c r="B774" s="900"/>
      <c r="C774" s="899"/>
      <c r="D774" s="901"/>
      <c r="E774" s="902"/>
      <c r="F774" s="901"/>
      <c r="G774" s="902"/>
      <c r="H774" s="901"/>
      <c r="I774" s="902"/>
      <c r="J774" s="891"/>
      <c r="K774" s="891"/>
      <c r="L774" s="891"/>
      <c r="M774" s="891"/>
      <c r="N774" s="903"/>
      <c r="O774" s="690"/>
      <c r="P774" s="690"/>
      <c r="Q774" s="690"/>
      <c r="R774" s="690"/>
      <c r="S774" s="690"/>
      <c r="T774" s="690"/>
      <c r="U774" s="690"/>
      <c r="V774" s="690"/>
      <c r="W774" s="690"/>
      <c r="X774" s="690"/>
      <c r="Y774" s="690"/>
      <c r="Z774" s="690"/>
    </row>
    <row r="775" spans="1:26" ht="12" customHeight="1">
      <c r="A775" s="899"/>
      <c r="B775" s="900"/>
      <c r="C775" s="899"/>
      <c r="D775" s="901"/>
      <c r="E775" s="902"/>
      <c r="F775" s="901"/>
      <c r="G775" s="902"/>
      <c r="H775" s="901"/>
      <c r="I775" s="902"/>
      <c r="J775" s="891"/>
      <c r="K775" s="891"/>
      <c r="L775" s="891"/>
      <c r="M775" s="891"/>
      <c r="N775" s="903"/>
      <c r="O775" s="690"/>
      <c r="P775" s="690"/>
      <c r="Q775" s="690"/>
      <c r="R775" s="690"/>
      <c r="S775" s="690"/>
      <c r="T775" s="690"/>
      <c r="U775" s="690"/>
      <c r="V775" s="690"/>
      <c r="W775" s="690"/>
      <c r="X775" s="690"/>
      <c r="Y775" s="690"/>
      <c r="Z775" s="690"/>
    </row>
    <row r="776" spans="1:26" ht="12" customHeight="1">
      <c r="A776" s="899"/>
      <c r="B776" s="900"/>
      <c r="C776" s="899"/>
      <c r="D776" s="901"/>
      <c r="E776" s="902"/>
      <c r="F776" s="901"/>
      <c r="G776" s="902"/>
      <c r="H776" s="901"/>
      <c r="I776" s="902"/>
      <c r="J776" s="891"/>
      <c r="K776" s="891"/>
      <c r="L776" s="891"/>
      <c r="M776" s="891"/>
      <c r="N776" s="903"/>
      <c r="O776" s="690"/>
      <c r="P776" s="690"/>
      <c r="Q776" s="690"/>
      <c r="R776" s="690"/>
      <c r="S776" s="690"/>
      <c r="T776" s="690"/>
      <c r="U776" s="690"/>
      <c r="V776" s="690"/>
      <c r="W776" s="690"/>
      <c r="X776" s="690"/>
      <c r="Y776" s="690"/>
      <c r="Z776" s="690"/>
    </row>
    <row r="777" spans="1:26" ht="12" customHeight="1">
      <c r="A777" s="899"/>
      <c r="B777" s="900"/>
      <c r="C777" s="899"/>
      <c r="D777" s="901"/>
      <c r="E777" s="902"/>
      <c r="F777" s="901"/>
      <c r="G777" s="902"/>
      <c r="H777" s="901"/>
      <c r="I777" s="902"/>
      <c r="J777" s="891"/>
      <c r="K777" s="891"/>
      <c r="L777" s="891"/>
      <c r="M777" s="891"/>
      <c r="N777" s="903"/>
      <c r="O777" s="690"/>
      <c r="P777" s="690"/>
      <c r="Q777" s="690"/>
      <c r="R777" s="690"/>
      <c r="S777" s="690"/>
      <c r="T777" s="690"/>
      <c r="U777" s="690"/>
      <c r="V777" s="690"/>
      <c r="W777" s="690"/>
      <c r="X777" s="690"/>
      <c r="Y777" s="690"/>
      <c r="Z777" s="690"/>
    </row>
    <row r="778" spans="1:26" ht="12" customHeight="1">
      <c r="A778" s="899"/>
      <c r="B778" s="900"/>
      <c r="C778" s="899"/>
      <c r="D778" s="901"/>
      <c r="E778" s="902"/>
      <c r="F778" s="901"/>
      <c r="G778" s="902"/>
      <c r="H778" s="901"/>
      <c r="I778" s="902"/>
      <c r="J778" s="891"/>
      <c r="K778" s="891"/>
      <c r="L778" s="891"/>
      <c r="M778" s="891"/>
      <c r="N778" s="903"/>
      <c r="O778" s="690"/>
      <c r="P778" s="690"/>
      <c r="Q778" s="690"/>
      <c r="R778" s="690"/>
      <c r="S778" s="690"/>
      <c r="T778" s="690"/>
      <c r="U778" s="690"/>
      <c r="V778" s="690"/>
      <c r="W778" s="690"/>
      <c r="X778" s="690"/>
      <c r="Y778" s="690"/>
      <c r="Z778" s="690"/>
    </row>
    <row r="779" spans="1:26" ht="12" customHeight="1">
      <c r="A779" s="899"/>
      <c r="B779" s="900"/>
      <c r="C779" s="899"/>
      <c r="D779" s="901"/>
      <c r="E779" s="902"/>
      <c r="F779" s="901"/>
      <c r="G779" s="902"/>
      <c r="H779" s="901"/>
      <c r="I779" s="902"/>
      <c r="J779" s="891"/>
      <c r="K779" s="891"/>
      <c r="L779" s="891"/>
      <c r="M779" s="891"/>
      <c r="N779" s="903"/>
      <c r="O779" s="690"/>
      <c r="P779" s="690"/>
      <c r="Q779" s="690"/>
      <c r="R779" s="690"/>
      <c r="S779" s="690"/>
      <c r="T779" s="690"/>
      <c r="U779" s="690"/>
      <c r="V779" s="690"/>
      <c r="W779" s="690"/>
      <c r="X779" s="690"/>
      <c r="Y779" s="690"/>
      <c r="Z779" s="690"/>
    </row>
    <row r="780" spans="1:26" ht="12" customHeight="1">
      <c r="A780" s="899"/>
      <c r="B780" s="900"/>
      <c r="C780" s="899"/>
      <c r="D780" s="901"/>
      <c r="E780" s="902"/>
      <c r="F780" s="901"/>
      <c r="G780" s="902"/>
      <c r="H780" s="901"/>
      <c r="I780" s="902"/>
      <c r="J780" s="891"/>
      <c r="K780" s="891"/>
      <c r="L780" s="891"/>
      <c r="M780" s="891"/>
      <c r="N780" s="903"/>
      <c r="O780" s="690"/>
      <c r="P780" s="690"/>
      <c r="Q780" s="690"/>
      <c r="R780" s="690"/>
      <c r="S780" s="690"/>
      <c r="T780" s="690"/>
      <c r="U780" s="690"/>
      <c r="V780" s="690"/>
      <c r="W780" s="690"/>
      <c r="X780" s="690"/>
      <c r="Y780" s="690"/>
      <c r="Z780" s="690"/>
    </row>
    <row r="781" spans="1:26" ht="12" customHeight="1">
      <c r="A781" s="899"/>
      <c r="B781" s="900"/>
      <c r="C781" s="899"/>
      <c r="D781" s="901"/>
      <c r="E781" s="902"/>
      <c r="F781" s="901"/>
      <c r="G781" s="902"/>
      <c r="H781" s="901"/>
      <c r="I781" s="902"/>
      <c r="J781" s="891"/>
      <c r="K781" s="891"/>
      <c r="L781" s="891"/>
      <c r="M781" s="891"/>
      <c r="N781" s="903"/>
      <c r="O781" s="690"/>
      <c r="P781" s="690"/>
      <c r="Q781" s="690"/>
      <c r="R781" s="690"/>
      <c r="S781" s="690"/>
      <c r="T781" s="690"/>
      <c r="U781" s="690"/>
      <c r="V781" s="690"/>
      <c r="W781" s="690"/>
      <c r="X781" s="690"/>
      <c r="Y781" s="690"/>
      <c r="Z781" s="690"/>
    </row>
    <row r="782" spans="1:26" ht="12" customHeight="1">
      <c r="A782" s="899"/>
      <c r="B782" s="900"/>
      <c r="C782" s="899"/>
      <c r="D782" s="901"/>
      <c r="E782" s="902"/>
      <c r="F782" s="901"/>
      <c r="G782" s="902"/>
      <c r="H782" s="901"/>
      <c r="I782" s="902"/>
      <c r="J782" s="891"/>
      <c r="K782" s="891"/>
      <c r="L782" s="891"/>
      <c r="M782" s="891"/>
      <c r="N782" s="903"/>
      <c r="O782" s="690"/>
      <c r="P782" s="690"/>
      <c r="Q782" s="690"/>
      <c r="R782" s="690"/>
      <c r="S782" s="690"/>
      <c r="T782" s="690"/>
      <c r="U782" s="690"/>
      <c r="V782" s="690"/>
      <c r="W782" s="690"/>
      <c r="X782" s="690"/>
      <c r="Y782" s="690"/>
      <c r="Z782" s="690"/>
    </row>
    <row r="783" spans="1:26" ht="12" customHeight="1">
      <c r="A783" s="899"/>
      <c r="B783" s="900"/>
      <c r="C783" s="899"/>
      <c r="D783" s="901"/>
      <c r="E783" s="902"/>
      <c r="F783" s="901"/>
      <c r="G783" s="902"/>
      <c r="H783" s="901"/>
      <c r="I783" s="902"/>
      <c r="J783" s="891"/>
      <c r="K783" s="891"/>
      <c r="L783" s="891"/>
      <c r="M783" s="891"/>
      <c r="N783" s="903"/>
      <c r="O783" s="690"/>
      <c r="P783" s="690"/>
      <c r="Q783" s="690"/>
      <c r="R783" s="690"/>
      <c r="S783" s="690"/>
      <c r="T783" s="690"/>
      <c r="U783" s="690"/>
      <c r="V783" s="690"/>
      <c r="W783" s="690"/>
      <c r="X783" s="690"/>
      <c r="Y783" s="690"/>
      <c r="Z783" s="690"/>
    </row>
    <row r="784" spans="1:26" ht="12" customHeight="1">
      <c r="A784" s="899"/>
      <c r="B784" s="900"/>
      <c r="C784" s="899"/>
      <c r="D784" s="901"/>
      <c r="E784" s="902"/>
      <c r="F784" s="901"/>
      <c r="G784" s="902"/>
      <c r="H784" s="901"/>
      <c r="I784" s="902"/>
      <c r="J784" s="891"/>
      <c r="K784" s="891"/>
      <c r="L784" s="891"/>
      <c r="M784" s="891"/>
      <c r="N784" s="903"/>
      <c r="O784" s="690"/>
      <c r="P784" s="690"/>
      <c r="Q784" s="690"/>
      <c r="R784" s="690"/>
      <c r="S784" s="690"/>
      <c r="T784" s="690"/>
      <c r="U784" s="690"/>
      <c r="V784" s="690"/>
      <c r="W784" s="690"/>
      <c r="X784" s="690"/>
      <c r="Y784" s="690"/>
      <c r="Z784" s="690"/>
    </row>
    <row r="785" spans="1:26" ht="12" customHeight="1">
      <c r="A785" s="899"/>
      <c r="B785" s="900"/>
      <c r="C785" s="899"/>
      <c r="D785" s="901"/>
      <c r="E785" s="902"/>
      <c r="F785" s="901"/>
      <c r="G785" s="902"/>
      <c r="H785" s="901"/>
      <c r="I785" s="902"/>
      <c r="J785" s="891"/>
      <c r="K785" s="891"/>
      <c r="L785" s="891"/>
      <c r="M785" s="891"/>
      <c r="N785" s="903"/>
      <c r="O785" s="690"/>
      <c r="P785" s="690"/>
      <c r="Q785" s="690"/>
      <c r="R785" s="690"/>
      <c r="S785" s="690"/>
      <c r="T785" s="690"/>
      <c r="U785" s="690"/>
      <c r="V785" s="690"/>
      <c r="W785" s="690"/>
      <c r="X785" s="690"/>
      <c r="Y785" s="690"/>
      <c r="Z785" s="690"/>
    </row>
    <row r="786" spans="1:26" ht="12" customHeight="1">
      <c r="A786" s="899"/>
      <c r="B786" s="900"/>
      <c r="C786" s="899"/>
      <c r="D786" s="901"/>
      <c r="E786" s="902"/>
      <c r="F786" s="901"/>
      <c r="G786" s="902"/>
      <c r="H786" s="901"/>
      <c r="I786" s="902"/>
      <c r="J786" s="891"/>
      <c r="K786" s="891"/>
      <c r="L786" s="891"/>
      <c r="M786" s="891"/>
      <c r="N786" s="903"/>
      <c r="O786" s="690"/>
      <c r="P786" s="690"/>
      <c r="Q786" s="690"/>
      <c r="R786" s="690"/>
      <c r="S786" s="690"/>
      <c r="T786" s="690"/>
      <c r="U786" s="690"/>
      <c r="V786" s="690"/>
      <c r="W786" s="690"/>
      <c r="X786" s="690"/>
      <c r="Y786" s="690"/>
      <c r="Z786" s="690"/>
    </row>
    <row r="787" spans="1:26" ht="12" customHeight="1">
      <c r="A787" s="899"/>
      <c r="B787" s="900"/>
      <c r="C787" s="899"/>
      <c r="D787" s="901"/>
      <c r="E787" s="902"/>
      <c r="F787" s="901"/>
      <c r="G787" s="902"/>
      <c r="H787" s="901"/>
      <c r="I787" s="902"/>
      <c r="J787" s="891"/>
      <c r="K787" s="891"/>
      <c r="L787" s="891"/>
      <c r="M787" s="891"/>
      <c r="N787" s="903"/>
      <c r="O787" s="690"/>
      <c r="P787" s="690"/>
      <c r="Q787" s="690"/>
      <c r="R787" s="690"/>
      <c r="S787" s="690"/>
      <c r="T787" s="690"/>
      <c r="U787" s="690"/>
      <c r="V787" s="690"/>
      <c r="W787" s="690"/>
      <c r="X787" s="690"/>
      <c r="Y787" s="690"/>
      <c r="Z787" s="690"/>
    </row>
    <row r="788" spans="1:26" ht="12" customHeight="1">
      <c r="A788" s="899"/>
      <c r="B788" s="900"/>
      <c r="C788" s="899"/>
      <c r="D788" s="901"/>
      <c r="E788" s="902"/>
      <c r="F788" s="901"/>
      <c r="G788" s="902"/>
      <c r="H788" s="901"/>
      <c r="I788" s="902"/>
      <c r="J788" s="891"/>
      <c r="K788" s="891"/>
      <c r="L788" s="891"/>
      <c r="M788" s="891"/>
      <c r="N788" s="903"/>
      <c r="O788" s="690"/>
      <c r="P788" s="690"/>
      <c r="Q788" s="690"/>
      <c r="R788" s="690"/>
      <c r="S788" s="690"/>
      <c r="T788" s="690"/>
      <c r="U788" s="690"/>
      <c r="V788" s="690"/>
      <c r="W788" s="690"/>
      <c r="X788" s="690"/>
      <c r="Y788" s="690"/>
      <c r="Z788" s="690"/>
    </row>
    <row r="789" spans="1:26" ht="12" customHeight="1">
      <c r="A789" s="899"/>
      <c r="B789" s="900"/>
      <c r="C789" s="899"/>
      <c r="D789" s="901"/>
      <c r="E789" s="902"/>
      <c r="F789" s="901"/>
      <c r="G789" s="902"/>
      <c r="H789" s="901"/>
      <c r="I789" s="902"/>
      <c r="J789" s="891"/>
      <c r="K789" s="891"/>
      <c r="L789" s="891"/>
      <c r="M789" s="891"/>
      <c r="N789" s="903"/>
      <c r="O789" s="690"/>
      <c r="P789" s="690"/>
      <c r="Q789" s="690"/>
      <c r="R789" s="690"/>
      <c r="S789" s="690"/>
      <c r="T789" s="690"/>
      <c r="U789" s="690"/>
      <c r="V789" s="690"/>
      <c r="W789" s="690"/>
      <c r="X789" s="690"/>
      <c r="Y789" s="690"/>
      <c r="Z789" s="690"/>
    </row>
    <row r="790" spans="1:26" ht="12" customHeight="1">
      <c r="A790" s="899"/>
      <c r="B790" s="900"/>
      <c r="C790" s="899"/>
      <c r="D790" s="901"/>
      <c r="E790" s="902"/>
      <c r="F790" s="901"/>
      <c r="G790" s="902"/>
      <c r="H790" s="901"/>
      <c r="I790" s="902"/>
      <c r="J790" s="891"/>
      <c r="K790" s="891"/>
      <c r="L790" s="891"/>
      <c r="M790" s="891"/>
      <c r="N790" s="903"/>
      <c r="O790" s="690"/>
      <c r="P790" s="690"/>
      <c r="Q790" s="690"/>
      <c r="R790" s="690"/>
      <c r="S790" s="690"/>
      <c r="T790" s="690"/>
      <c r="U790" s="690"/>
      <c r="V790" s="690"/>
      <c r="W790" s="690"/>
      <c r="X790" s="690"/>
      <c r="Y790" s="690"/>
      <c r="Z790" s="690"/>
    </row>
    <row r="791" spans="1:26" ht="12" customHeight="1">
      <c r="A791" s="899"/>
      <c r="B791" s="900"/>
      <c r="C791" s="899"/>
      <c r="D791" s="901"/>
      <c r="E791" s="902"/>
      <c r="F791" s="901"/>
      <c r="G791" s="902"/>
      <c r="H791" s="901"/>
      <c r="I791" s="902"/>
      <c r="J791" s="891"/>
      <c r="K791" s="891"/>
      <c r="L791" s="891"/>
      <c r="M791" s="891"/>
      <c r="N791" s="903"/>
      <c r="O791" s="690"/>
      <c r="P791" s="690"/>
      <c r="Q791" s="690"/>
      <c r="R791" s="690"/>
      <c r="S791" s="690"/>
      <c r="T791" s="690"/>
      <c r="U791" s="690"/>
      <c r="V791" s="690"/>
      <c r="W791" s="690"/>
      <c r="X791" s="690"/>
      <c r="Y791" s="690"/>
      <c r="Z791" s="690"/>
    </row>
    <row r="792" spans="1:26" ht="12" customHeight="1">
      <c r="A792" s="899"/>
      <c r="B792" s="900"/>
      <c r="C792" s="899"/>
      <c r="D792" s="901"/>
      <c r="E792" s="902"/>
      <c r="F792" s="901"/>
      <c r="G792" s="902"/>
      <c r="H792" s="901"/>
      <c r="I792" s="902"/>
      <c r="J792" s="891"/>
      <c r="K792" s="891"/>
      <c r="L792" s="891"/>
      <c r="M792" s="891"/>
      <c r="N792" s="903"/>
      <c r="O792" s="690"/>
      <c r="P792" s="690"/>
      <c r="Q792" s="690"/>
      <c r="R792" s="690"/>
      <c r="S792" s="690"/>
      <c r="T792" s="690"/>
      <c r="U792" s="690"/>
      <c r="V792" s="690"/>
      <c r="W792" s="690"/>
      <c r="X792" s="690"/>
      <c r="Y792" s="690"/>
      <c r="Z792" s="690"/>
    </row>
    <row r="793" spans="1:26" ht="12" customHeight="1">
      <c r="A793" s="899"/>
      <c r="B793" s="900"/>
      <c r="C793" s="899"/>
      <c r="D793" s="901"/>
      <c r="E793" s="902"/>
      <c r="F793" s="901"/>
      <c r="G793" s="902"/>
      <c r="H793" s="901"/>
      <c r="I793" s="902"/>
      <c r="J793" s="891"/>
      <c r="K793" s="891"/>
      <c r="L793" s="891"/>
      <c r="M793" s="891"/>
      <c r="N793" s="903"/>
      <c r="O793" s="690"/>
      <c r="P793" s="690"/>
      <c r="Q793" s="690"/>
      <c r="R793" s="690"/>
      <c r="S793" s="690"/>
      <c r="T793" s="690"/>
      <c r="U793" s="690"/>
      <c r="V793" s="690"/>
      <c r="W793" s="690"/>
      <c r="X793" s="690"/>
      <c r="Y793" s="690"/>
      <c r="Z793" s="690"/>
    </row>
    <row r="794" spans="1:26" ht="12" customHeight="1">
      <c r="A794" s="899"/>
      <c r="B794" s="900"/>
      <c r="C794" s="899"/>
      <c r="D794" s="901"/>
      <c r="E794" s="902"/>
      <c r="F794" s="901"/>
      <c r="G794" s="902"/>
      <c r="H794" s="901"/>
      <c r="I794" s="902"/>
      <c r="J794" s="891"/>
      <c r="K794" s="891"/>
      <c r="L794" s="891"/>
      <c r="M794" s="891"/>
      <c r="N794" s="903"/>
      <c r="O794" s="690"/>
      <c r="P794" s="690"/>
      <c r="Q794" s="690"/>
      <c r="R794" s="690"/>
      <c r="S794" s="690"/>
      <c r="T794" s="690"/>
      <c r="U794" s="690"/>
      <c r="V794" s="690"/>
      <c r="W794" s="690"/>
      <c r="X794" s="690"/>
      <c r="Y794" s="690"/>
      <c r="Z794" s="690"/>
    </row>
    <row r="795" spans="1:26" ht="12" customHeight="1">
      <c r="A795" s="899"/>
      <c r="B795" s="900"/>
      <c r="C795" s="899"/>
      <c r="D795" s="901"/>
      <c r="E795" s="902"/>
      <c r="F795" s="901"/>
      <c r="G795" s="902"/>
      <c r="H795" s="901"/>
      <c r="I795" s="902"/>
      <c r="J795" s="891"/>
      <c r="K795" s="891"/>
      <c r="L795" s="891"/>
      <c r="M795" s="891"/>
      <c r="N795" s="903"/>
      <c r="O795" s="690"/>
      <c r="P795" s="690"/>
      <c r="Q795" s="690"/>
      <c r="R795" s="690"/>
      <c r="S795" s="690"/>
      <c r="T795" s="690"/>
      <c r="U795" s="690"/>
      <c r="V795" s="690"/>
      <c r="W795" s="690"/>
      <c r="X795" s="690"/>
      <c r="Y795" s="690"/>
      <c r="Z795" s="690"/>
    </row>
    <row r="796" spans="1:26" ht="12" customHeight="1">
      <c r="A796" s="899"/>
      <c r="B796" s="900"/>
      <c r="C796" s="899"/>
      <c r="D796" s="901"/>
      <c r="E796" s="902"/>
      <c r="F796" s="901"/>
      <c r="G796" s="902"/>
      <c r="H796" s="901"/>
      <c r="I796" s="902"/>
      <c r="J796" s="891"/>
      <c r="K796" s="891"/>
      <c r="L796" s="891"/>
      <c r="M796" s="891"/>
      <c r="N796" s="903"/>
      <c r="O796" s="690"/>
      <c r="P796" s="690"/>
      <c r="Q796" s="690"/>
      <c r="R796" s="690"/>
      <c r="S796" s="690"/>
      <c r="T796" s="690"/>
      <c r="U796" s="690"/>
      <c r="V796" s="690"/>
      <c r="W796" s="690"/>
      <c r="X796" s="690"/>
      <c r="Y796" s="690"/>
      <c r="Z796" s="690"/>
    </row>
    <row r="797" spans="1:26" ht="12" customHeight="1">
      <c r="A797" s="899"/>
      <c r="B797" s="900"/>
      <c r="C797" s="899"/>
      <c r="D797" s="901"/>
      <c r="E797" s="902"/>
      <c r="F797" s="901"/>
      <c r="G797" s="902"/>
      <c r="H797" s="901"/>
      <c r="I797" s="902"/>
      <c r="J797" s="891"/>
      <c r="K797" s="891"/>
      <c r="L797" s="891"/>
      <c r="M797" s="891"/>
      <c r="N797" s="903"/>
      <c r="O797" s="690"/>
      <c r="P797" s="690"/>
      <c r="Q797" s="690"/>
      <c r="R797" s="690"/>
      <c r="S797" s="690"/>
      <c r="T797" s="690"/>
      <c r="U797" s="690"/>
      <c r="V797" s="690"/>
      <c r="W797" s="690"/>
      <c r="X797" s="690"/>
      <c r="Y797" s="690"/>
      <c r="Z797" s="690"/>
    </row>
    <row r="798" spans="1:26" ht="12" customHeight="1">
      <c r="A798" s="899"/>
      <c r="B798" s="900"/>
      <c r="C798" s="899"/>
      <c r="D798" s="901"/>
      <c r="E798" s="902"/>
      <c r="F798" s="901"/>
      <c r="G798" s="902"/>
      <c r="H798" s="901"/>
      <c r="I798" s="902"/>
      <c r="J798" s="891"/>
      <c r="K798" s="891"/>
      <c r="L798" s="891"/>
      <c r="M798" s="891"/>
      <c r="N798" s="903"/>
      <c r="O798" s="690"/>
      <c r="P798" s="690"/>
      <c r="Q798" s="690"/>
      <c r="R798" s="690"/>
      <c r="S798" s="690"/>
      <c r="T798" s="690"/>
      <c r="U798" s="690"/>
      <c r="V798" s="690"/>
      <c r="W798" s="690"/>
      <c r="X798" s="690"/>
      <c r="Y798" s="690"/>
      <c r="Z798" s="690"/>
    </row>
    <row r="799" spans="1:26" ht="12" customHeight="1">
      <c r="A799" s="899"/>
      <c r="B799" s="900"/>
      <c r="C799" s="899"/>
      <c r="D799" s="901"/>
      <c r="E799" s="902"/>
      <c r="F799" s="901"/>
      <c r="G799" s="902"/>
      <c r="H799" s="901"/>
      <c r="I799" s="902"/>
      <c r="J799" s="891"/>
      <c r="K799" s="891"/>
      <c r="L799" s="891"/>
      <c r="M799" s="891"/>
      <c r="N799" s="903"/>
      <c r="O799" s="690"/>
      <c r="P799" s="690"/>
      <c r="Q799" s="690"/>
      <c r="R799" s="690"/>
      <c r="S799" s="690"/>
      <c r="T799" s="690"/>
      <c r="U799" s="690"/>
      <c r="V799" s="690"/>
      <c r="W799" s="690"/>
      <c r="X799" s="690"/>
      <c r="Y799" s="690"/>
      <c r="Z799" s="690"/>
    </row>
    <row r="800" spans="1:26" ht="12" customHeight="1">
      <c r="A800" s="899"/>
      <c r="B800" s="900"/>
      <c r="C800" s="899"/>
      <c r="D800" s="901"/>
      <c r="E800" s="902"/>
      <c r="F800" s="901"/>
      <c r="G800" s="902"/>
      <c r="H800" s="901"/>
      <c r="I800" s="902"/>
      <c r="J800" s="891"/>
      <c r="K800" s="891"/>
      <c r="L800" s="891"/>
      <c r="M800" s="891"/>
      <c r="N800" s="903"/>
      <c r="O800" s="690"/>
      <c r="P800" s="690"/>
      <c r="Q800" s="690"/>
      <c r="R800" s="690"/>
      <c r="S800" s="690"/>
      <c r="T800" s="690"/>
      <c r="U800" s="690"/>
      <c r="V800" s="690"/>
      <c r="W800" s="690"/>
      <c r="X800" s="690"/>
      <c r="Y800" s="690"/>
      <c r="Z800" s="690"/>
    </row>
    <row r="801" spans="1:26" ht="12" customHeight="1">
      <c r="A801" s="899"/>
      <c r="B801" s="900"/>
      <c r="C801" s="899"/>
      <c r="D801" s="901"/>
      <c r="E801" s="902"/>
      <c r="F801" s="901"/>
      <c r="G801" s="902"/>
      <c r="H801" s="901"/>
      <c r="I801" s="902"/>
      <c r="J801" s="891"/>
      <c r="K801" s="891"/>
      <c r="L801" s="891"/>
      <c r="M801" s="891"/>
      <c r="N801" s="903"/>
      <c r="O801" s="690"/>
      <c r="P801" s="690"/>
      <c r="Q801" s="690"/>
      <c r="R801" s="690"/>
      <c r="S801" s="690"/>
      <c r="T801" s="690"/>
      <c r="U801" s="690"/>
      <c r="V801" s="690"/>
      <c r="W801" s="690"/>
      <c r="X801" s="690"/>
      <c r="Y801" s="690"/>
      <c r="Z801" s="690"/>
    </row>
    <row r="802" spans="1:26" ht="12" customHeight="1">
      <c r="A802" s="899"/>
      <c r="B802" s="900"/>
      <c r="C802" s="899"/>
      <c r="D802" s="901"/>
      <c r="E802" s="902"/>
      <c r="F802" s="901"/>
      <c r="G802" s="902"/>
      <c r="H802" s="901"/>
      <c r="I802" s="902"/>
      <c r="J802" s="891"/>
      <c r="K802" s="891"/>
      <c r="L802" s="891"/>
      <c r="M802" s="891"/>
      <c r="N802" s="903"/>
      <c r="O802" s="690"/>
      <c r="P802" s="690"/>
      <c r="Q802" s="690"/>
      <c r="R802" s="690"/>
      <c r="S802" s="690"/>
      <c r="T802" s="690"/>
      <c r="U802" s="690"/>
      <c r="V802" s="690"/>
      <c r="W802" s="690"/>
      <c r="X802" s="690"/>
      <c r="Y802" s="690"/>
      <c r="Z802" s="690"/>
    </row>
    <row r="803" spans="1:26" ht="12" customHeight="1">
      <c r="A803" s="899"/>
      <c r="B803" s="900"/>
      <c r="C803" s="899"/>
      <c r="D803" s="901"/>
      <c r="E803" s="902"/>
      <c r="F803" s="901"/>
      <c r="G803" s="902"/>
      <c r="H803" s="901"/>
      <c r="I803" s="902"/>
      <c r="J803" s="891"/>
      <c r="K803" s="891"/>
      <c r="L803" s="891"/>
      <c r="M803" s="891"/>
      <c r="N803" s="903"/>
      <c r="O803" s="690"/>
      <c r="P803" s="690"/>
      <c r="Q803" s="690"/>
      <c r="R803" s="690"/>
      <c r="S803" s="690"/>
      <c r="T803" s="690"/>
      <c r="U803" s="690"/>
      <c r="V803" s="690"/>
      <c r="W803" s="690"/>
      <c r="X803" s="690"/>
      <c r="Y803" s="690"/>
      <c r="Z803" s="690"/>
    </row>
    <row r="804" spans="1:26" ht="12" customHeight="1">
      <c r="A804" s="899"/>
      <c r="B804" s="900"/>
      <c r="C804" s="899"/>
      <c r="D804" s="901"/>
      <c r="E804" s="902"/>
      <c r="F804" s="901"/>
      <c r="G804" s="902"/>
      <c r="H804" s="901"/>
      <c r="I804" s="902"/>
      <c r="J804" s="891"/>
      <c r="K804" s="891"/>
      <c r="L804" s="891"/>
      <c r="M804" s="891"/>
      <c r="N804" s="903"/>
      <c r="O804" s="690"/>
      <c r="P804" s="690"/>
      <c r="Q804" s="690"/>
      <c r="R804" s="690"/>
      <c r="S804" s="690"/>
      <c r="T804" s="690"/>
      <c r="U804" s="690"/>
      <c r="V804" s="690"/>
      <c r="W804" s="690"/>
      <c r="X804" s="690"/>
      <c r="Y804" s="690"/>
      <c r="Z804" s="690"/>
    </row>
    <row r="805" spans="1:26" ht="12" customHeight="1">
      <c r="A805" s="899"/>
      <c r="B805" s="900"/>
      <c r="C805" s="899"/>
      <c r="D805" s="901"/>
      <c r="E805" s="902"/>
      <c r="F805" s="901"/>
      <c r="G805" s="902"/>
      <c r="H805" s="901"/>
      <c r="I805" s="902"/>
      <c r="J805" s="891"/>
      <c r="K805" s="891"/>
      <c r="L805" s="891"/>
      <c r="M805" s="891"/>
      <c r="N805" s="903"/>
      <c r="O805" s="690"/>
      <c r="P805" s="690"/>
      <c r="Q805" s="690"/>
      <c r="R805" s="690"/>
      <c r="S805" s="690"/>
      <c r="T805" s="690"/>
      <c r="U805" s="690"/>
      <c r="V805" s="690"/>
      <c r="W805" s="690"/>
      <c r="X805" s="690"/>
      <c r="Y805" s="690"/>
      <c r="Z805" s="690"/>
    </row>
    <row r="806" spans="1:26" ht="12" customHeight="1">
      <c r="A806" s="899"/>
      <c r="B806" s="900"/>
      <c r="C806" s="899"/>
      <c r="D806" s="901"/>
      <c r="E806" s="902"/>
      <c r="F806" s="901"/>
      <c r="G806" s="902"/>
      <c r="H806" s="901"/>
      <c r="I806" s="902"/>
      <c r="J806" s="891"/>
      <c r="K806" s="891"/>
      <c r="L806" s="891"/>
      <c r="M806" s="891"/>
      <c r="N806" s="903"/>
      <c r="O806" s="690"/>
      <c r="P806" s="690"/>
      <c r="Q806" s="690"/>
      <c r="R806" s="690"/>
      <c r="S806" s="690"/>
      <c r="T806" s="690"/>
      <c r="U806" s="690"/>
      <c r="V806" s="690"/>
      <c r="W806" s="690"/>
      <c r="X806" s="690"/>
      <c r="Y806" s="690"/>
      <c r="Z806" s="690"/>
    </row>
    <row r="807" spans="1:26" ht="12" customHeight="1">
      <c r="A807" s="899"/>
      <c r="B807" s="900"/>
      <c r="C807" s="899"/>
      <c r="D807" s="901"/>
      <c r="E807" s="902"/>
      <c r="F807" s="901"/>
      <c r="G807" s="902"/>
      <c r="H807" s="901"/>
      <c r="I807" s="902"/>
      <c r="J807" s="891"/>
      <c r="K807" s="891"/>
      <c r="L807" s="891"/>
      <c r="M807" s="891"/>
      <c r="N807" s="903"/>
      <c r="O807" s="690"/>
      <c r="P807" s="690"/>
      <c r="Q807" s="690"/>
      <c r="R807" s="690"/>
      <c r="S807" s="690"/>
      <c r="T807" s="690"/>
      <c r="U807" s="690"/>
      <c r="V807" s="690"/>
      <c r="W807" s="690"/>
      <c r="X807" s="690"/>
      <c r="Y807" s="690"/>
      <c r="Z807" s="690"/>
    </row>
    <row r="808" spans="1:26" ht="12" customHeight="1">
      <c r="A808" s="899"/>
      <c r="B808" s="900"/>
      <c r="C808" s="899"/>
      <c r="D808" s="901"/>
      <c r="E808" s="902"/>
      <c r="F808" s="901"/>
      <c r="G808" s="902"/>
      <c r="H808" s="901"/>
      <c r="I808" s="902"/>
      <c r="J808" s="891"/>
      <c r="K808" s="891"/>
      <c r="L808" s="891"/>
      <c r="M808" s="891"/>
      <c r="N808" s="903"/>
      <c r="O808" s="690"/>
      <c r="P808" s="690"/>
      <c r="Q808" s="690"/>
      <c r="R808" s="690"/>
      <c r="S808" s="690"/>
      <c r="T808" s="690"/>
      <c r="U808" s="690"/>
      <c r="V808" s="690"/>
      <c r="W808" s="690"/>
      <c r="X808" s="690"/>
      <c r="Y808" s="690"/>
      <c r="Z808" s="690"/>
    </row>
    <row r="809" spans="1:26" ht="12" customHeight="1">
      <c r="A809" s="899"/>
      <c r="B809" s="900"/>
      <c r="C809" s="899"/>
      <c r="D809" s="901"/>
      <c r="E809" s="902"/>
      <c r="F809" s="901"/>
      <c r="G809" s="902"/>
      <c r="H809" s="901"/>
      <c r="I809" s="902"/>
      <c r="J809" s="891"/>
      <c r="K809" s="891"/>
      <c r="L809" s="891"/>
      <c r="M809" s="891"/>
      <c r="N809" s="903"/>
      <c r="O809" s="690"/>
      <c r="P809" s="690"/>
      <c r="Q809" s="690"/>
      <c r="R809" s="690"/>
      <c r="S809" s="690"/>
      <c r="T809" s="690"/>
      <c r="U809" s="690"/>
      <c r="V809" s="690"/>
      <c r="W809" s="690"/>
      <c r="X809" s="690"/>
      <c r="Y809" s="690"/>
      <c r="Z809" s="690"/>
    </row>
    <row r="810" spans="1:26" ht="12" customHeight="1">
      <c r="A810" s="899"/>
      <c r="B810" s="900"/>
      <c r="C810" s="899"/>
      <c r="D810" s="901"/>
      <c r="E810" s="902"/>
      <c r="F810" s="901"/>
      <c r="G810" s="902"/>
      <c r="H810" s="901"/>
      <c r="I810" s="902"/>
      <c r="J810" s="891"/>
      <c r="K810" s="891"/>
      <c r="L810" s="891"/>
      <c r="M810" s="891"/>
      <c r="N810" s="903"/>
      <c r="O810" s="690"/>
      <c r="P810" s="690"/>
      <c r="Q810" s="690"/>
      <c r="R810" s="690"/>
      <c r="S810" s="690"/>
      <c r="T810" s="690"/>
      <c r="U810" s="690"/>
      <c r="V810" s="690"/>
      <c r="W810" s="690"/>
      <c r="X810" s="690"/>
      <c r="Y810" s="690"/>
      <c r="Z810" s="690"/>
    </row>
    <row r="811" spans="1:26" ht="12" customHeight="1">
      <c r="A811" s="899"/>
      <c r="B811" s="900"/>
      <c r="C811" s="899"/>
      <c r="D811" s="901"/>
      <c r="E811" s="902"/>
      <c r="F811" s="901"/>
      <c r="G811" s="902"/>
      <c r="H811" s="901"/>
      <c r="I811" s="902"/>
      <c r="J811" s="891"/>
      <c r="K811" s="891"/>
      <c r="L811" s="891"/>
      <c r="M811" s="891"/>
      <c r="N811" s="903"/>
      <c r="O811" s="690"/>
      <c r="P811" s="690"/>
      <c r="Q811" s="690"/>
      <c r="R811" s="690"/>
      <c r="S811" s="690"/>
      <c r="T811" s="690"/>
      <c r="U811" s="690"/>
      <c r="V811" s="690"/>
      <c r="W811" s="690"/>
      <c r="X811" s="690"/>
      <c r="Y811" s="690"/>
      <c r="Z811" s="690"/>
    </row>
    <row r="812" spans="1:26" ht="12" customHeight="1">
      <c r="A812" s="899"/>
      <c r="B812" s="900"/>
      <c r="C812" s="899"/>
      <c r="D812" s="901"/>
      <c r="E812" s="902"/>
      <c r="F812" s="901"/>
      <c r="G812" s="902"/>
      <c r="H812" s="901"/>
      <c r="I812" s="902"/>
      <c r="J812" s="891"/>
      <c r="K812" s="891"/>
      <c r="L812" s="891"/>
      <c r="M812" s="891"/>
      <c r="N812" s="903"/>
      <c r="O812" s="690"/>
      <c r="P812" s="690"/>
      <c r="Q812" s="690"/>
      <c r="R812" s="690"/>
      <c r="S812" s="690"/>
      <c r="T812" s="690"/>
      <c r="U812" s="690"/>
      <c r="V812" s="690"/>
      <c r="W812" s="690"/>
      <c r="X812" s="690"/>
      <c r="Y812" s="690"/>
      <c r="Z812" s="690"/>
    </row>
    <row r="813" spans="1:26" ht="12" customHeight="1">
      <c r="A813" s="899"/>
      <c r="B813" s="900"/>
      <c r="C813" s="899"/>
      <c r="D813" s="901"/>
      <c r="E813" s="902"/>
      <c r="F813" s="901"/>
      <c r="G813" s="902"/>
      <c r="H813" s="901"/>
      <c r="I813" s="902"/>
      <c r="J813" s="891"/>
      <c r="K813" s="891"/>
      <c r="L813" s="891"/>
      <c r="M813" s="891"/>
      <c r="N813" s="903"/>
      <c r="O813" s="690"/>
      <c r="P813" s="690"/>
      <c r="Q813" s="690"/>
      <c r="R813" s="690"/>
      <c r="S813" s="690"/>
      <c r="T813" s="690"/>
      <c r="U813" s="690"/>
      <c r="V813" s="690"/>
      <c r="W813" s="690"/>
      <c r="X813" s="690"/>
      <c r="Y813" s="690"/>
      <c r="Z813" s="690"/>
    </row>
    <row r="814" spans="1:26" ht="12" customHeight="1">
      <c r="A814" s="899"/>
      <c r="B814" s="900"/>
      <c r="C814" s="899"/>
      <c r="D814" s="901"/>
      <c r="E814" s="902"/>
      <c r="F814" s="901"/>
      <c r="G814" s="902"/>
      <c r="H814" s="901"/>
      <c r="I814" s="902"/>
      <c r="J814" s="891"/>
      <c r="K814" s="891"/>
      <c r="L814" s="891"/>
      <c r="M814" s="891"/>
      <c r="N814" s="903"/>
      <c r="O814" s="690"/>
      <c r="P814" s="690"/>
      <c r="Q814" s="690"/>
      <c r="R814" s="690"/>
      <c r="S814" s="690"/>
      <c r="T814" s="690"/>
      <c r="U814" s="690"/>
      <c r="V814" s="690"/>
      <c r="W814" s="690"/>
      <c r="X814" s="690"/>
      <c r="Y814" s="690"/>
      <c r="Z814" s="690"/>
    </row>
    <row r="815" spans="1:26" ht="12" customHeight="1">
      <c r="A815" s="899"/>
      <c r="B815" s="900"/>
      <c r="C815" s="899"/>
      <c r="D815" s="901"/>
      <c r="E815" s="902"/>
      <c r="F815" s="901"/>
      <c r="G815" s="902"/>
      <c r="H815" s="901"/>
      <c r="I815" s="902"/>
      <c r="J815" s="891"/>
      <c r="K815" s="891"/>
      <c r="L815" s="891"/>
      <c r="M815" s="891"/>
      <c r="N815" s="903"/>
      <c r="O815" s="690"/>
      <c r="P815" s="690"/>
      <c r="Q815" s="690"/>
      <c r="R815" s="690"/>
      <c r="S815" s="690"/>
      <c r="T815" s="690"/>
      <c r="U815" s="690"/>
      <c r="V815" s="690"/>
      <c r="W815" s="690"/>
      <c r="X815" s="690"/>
      <c r="Y815" s="690"/>
      <c r="Z815" s="690"/>
    </row>
    <row r="816" spans="1:26" ht="12" customHeight="1">
      <c r="A816" s="899"/>
      <c r="B816" s="900"/>
      <c r="C816" s="899"/>
      <c r="D816" s="901"/>
      <c r="E816" s="902"/>
      <c r="F816" s="901"/>
      <c r="G816" s="902"/>
      <c r="H816" s="901"/>
      <c r="I816" s="902"/>
      <c r="J816" s="891"/>
      <c r="K816" s="891"/>
      <c r="L816" s="891"/>
      <c r="M816" s="891"/>
      <c r="N816" s="903"/>
      <c r="O816" s="690"/>
      <c r="P816" s="690"/>
      <c r="Q816" s="690"/>
      <c r="R816" s="690"/>
      <c r="S816" s="690"/>
      <c r="T816" s="690"/>
      <c r="U816" s="690"/>
      <c r="V816" s="690"/>
      <c r="W816" s="690"/>
      <c r="X816" s="690"/>
      <c r="Y816" s="690"/>
      <c r="Z816" s="690"/>
    </row>
    <row r="817" spans="1:26" ht="12" customHeight="1">
      <c r="A817" s="899"/>
      <c r="B817" s="900"/>
      <c r="C817" s="899"/>
      <c r="D817" s="901"/>
      <c r="E817" s="902"/>
      <c r="F817" s="901"/>
      <c r="G817" s="902"/>
      <c r="H817" s="901"/>
      <c r="I817" s="902"/>
      <c r="J817" s="891"/>
      <c r="K817" s="891"/>
      <c r="L817" s="891"/>
      <c r="M817" s="891"/>
      <c r="N817" s="903"/>
      <c r="O817" s="690"/>
      <c r="P817" s="690"/>
      <c r="Q817" s="690"/>
      <c r="R817" s="690"/>
      <c r="S817" s="690"/>
      <c r="T817" s="690"/>
      <c r="U817" s="690"/>
      <c r="V817" s="690"/>
      <c r="W817" s="690"/>
      <c r="X817" s="690"/>
      <c r="Y817" s="690"/>
      <c r="Z817" s="690"/>
    </row>
    <row r="818" spans="1:26" ht="12" customHeight="1">
      <c r="A818" s="899"/>
      <c r="B818" s="900"/>
      <c r="C818" s="899"/>
      <c r="D818" s="901"/>
      <c r="E818" s="902"/>
      <c r="F818" s="901"/>
      <c r="G818" s="902"/>
      <c r="H818" s="901"/>
      <c r="I818" s="902"/>
      <c r="J818" s="891"/>
      <c r="K818" s="891"/>
      <c r="L818" s="891"/>
      <c r="M818" s="891"/>
      <c r="N818" s="903"/>
      <c r="O818" s="690"/>
      <c r="P818" s="690"/>
      <c r="Q818" s="690"/>
      <c r="R818" s="690"/>
      <c r="S818" s="690"/>
      <c r="T818" s="690"/>
      <c r="U818" s="690"/>
      <c r="V818" s="690"/>
      <c r="W818" s="690"/>
      <c r="X818" s="690"/>
      <c r="Y818" s="690"/>
      <c r="Z818" s="690"/>
    </row>
    <row r="819" spans="1:26" ht="12" customHeight="1">
      <c r="A819" s="899"/>
      <c r="B819" s="900"/>
      <c r="C819" s="899"/>
      <c r="D819" s="901"/>
      <c r="E819" s="902"/>
      <c r="F819" s="901"/>
      <c r="G819" s="902"/>
      <c r="H819" s="901"/>
      <c r="I819" s="902"/>
      <c r="J819" s="891"/>
      <c r="K819" s="891"/>
      <c r="L819" s="891"/>
      <c r="M819" s="891"/>
      <c r="N819" s="903"/>
      <c r="O819" s="690"/>
      <c r="P819" s="690"/>
      <c r="Q819" s="690"/>
      <c r="R819" s="690"/>
      <c r="S819" s="690"/>
      <c r="T819" s="690"/>
      <c r="U819" s="690"/>
      <c r="V819" s="690"/>
      <c r="W819" s="690"/>
      <c r="X819" s="690"/>
      <c r="Y819" s="690"/>
      <c r="Z819" s="690"/>
    </row>
    <row r="820" spans="1:26" ht="12" customHeight="1">
      <c r="A820" s="899"/>
      <c r="B820" s="900"/>
      <c r="C820" s="899"/>
      <c r="D820" s="901"/>
      <c r="E820" s="902"/>
      <c r="F820" s="901"/>
      <c r="G820" s="902"/>
      <c r="H820" s="901"/>
      <c r="I820" s="902"/>
      <c r="J820" s="891"/>
      <c r="K820" s="891"/>
      <c r="L820" s="891"/>
      <c r="M820" s="891"/>
      <c r="N820" s="903"/>
      <c r="O820" s="690"/>
      <c r="P820" s="690"/>
      <c r="Q820" s="690"/>
      <c r="R820" s="690"/>
      <c r="S820" s="690"/>
      <c r="T820" s="690"/>
      <c r="U820" s="690"/>
      <c r="V820" s="690"/>
      <c r="W820" s="690"/>
      <c r="X820" s="690"/>
      <c r="Y820" s="690"/>
      <c r="Z820" s="690"/>
    </row>
    <row r="821" spans="1:26" ht="12" customHeight="1">
      <c r="A821" s="899"/>
      <c r="B821" s="900"/>
      <c r="C821" s="899"/>
      <c r="D821" s="901"/>
      <c r="E821" s="902"/>
      <c r="F821" s="901"/>
      <c r="G821" s="902"/>
      <c r="H821" s="901"/>
      <c r="I821" s="902"/>
      <c r="J821" s="891"/>
      <c r="K821" s="891"/>
      <c r="L821" s="891"/>
      <c r="M821" s="891"/>
      <c r="N821" s="903"/>
      <c r="O821" s="690"/>
      <c r="P821" s="690"/>
      <c r="Q821" s="690"/>
      <c r="R821" s="690"/>
      <c r="S821" s="690"/>
      <c r="T821" s="690"/>
      <c r="U821" s="690"/>
      <c r="V821" s="690"/>
      <c r="W821" s="690"/>
      <c r="X821" s="690"/>
      <c r="Y821" s="690"/>
      <c r="Z821" s="690"/>
    </row>
    <row r="822" spans="1:26" ht="12" customHeight="1">
      <c r="A822" s="899"/>
      <c r="B822" s="900"/>
      <c r="C822" s="899"/>
      <c r="D822" s="901"/>
      <c r="E822" s="902"/>
      <c r="F822" s="901"/>
      <c r="G822" s="902"/>
      <c r="H822" s="901"/>
      <c r="I822" s="902"/>
      <c r="J822" s="891"/>
      <c r="K822" s="891"/>
      <c r="L822" s="891"/>
      <c r="M822" s="891"/>
      <c r="N822" s="903"/>
      <c r="O822" s="690"/>
      <c r="P822" s="690"/>
      <c r="Q822" s="690"/>
      <c r="R822" s="690"/>
      <c r="S822" s="690"/>
      <c r="T822" s="690"/>
      <c r="U822" s="690"/>
      <c r="V822" s="690"/>
      <c r="W822" s="690"/>
      <c r="X822" s="690"/>
      <c r="Y822" s="690"/>
      <c r="Z822" s="690"/>
    </row>
    <row r="823" spans="1:26" ht="12" customHeight="1">
      <c r="A823" s="899"/>
      <c r="B823" s="900"/>
      <c r="C823" s="899"/>
      <c r="D823" s="901"/>
      <c r="E823" s="902"/>
      <c r="F823" s="901"/>
      <c r="G823" s="902"/>
      <c r="H823" s="901"/>
      <c r="I823" s="902"/>
      <c r="J823" s="891"/>
      <c r="K823" s="891"/>
      <c r="L823" s="891"/>
      <c r="M823" s="891"/>
      <c r="N823" s="903"/>
      <c r="O823" s="690"/>
      <c r="P823" s="690"/>
      <c r="Q823" s="690"/>
      <c r="R823" s="690"/>
      <c r="S823" s="690"/>
      <c r="T823" s="690"/>
      <c r="U823" s="690"/>
      <c r="V823" s="690"/>
      <c r="W823" s="690"/>
      <c r="X823" s="690"/>
      <c r="Y823" s="690"/>
      <c r="Z823" s="690"/>
    </row>
    <row r="824" spans="1:26" ht="12" customHeight="1">
      <c r="A824" s="899"/>
      <c r="B824" s="900"/>
      <c r="C824" s="899"/>
      <c r="D824" s="901"/>
      <c r="E824" s="902"/>
      <c r="F824" s="901"/>
      <c r="G824" s="902"/>
      <c r="H824" s="901"/>
      <c r="I824" s="902"/>
      <c r="J824" s="891"/>
      <c r="K824" s="891"/>
      <c r="L824" s="891"/>
      <c r="M824" s="891"/>
      <c r="N824" s="903"/>
      <c r="O824" s="690"/>
      <c r="P824" s="690"/>
      <c r="Q824" s="690"/>
      <c r="R824" s="690"/>
      <c r="S824" s="690"/>
      <c r="T824" s="690"/>
      <c r="U824" s="690"/>
      <c r="V824" s="690"/>
      <c r="W824" s="690"/>
      <c r="X824" s="690"/>
      <c r="Y824" s="690"/>
      <c r="Z824" s="690"/>
    </row>
    <row r="825" spans="1:26" ht="12" customHeight="1">
      <c r="A825" s="899"/>
      <c r="B825" s="900"/>
      <c r="C825" s="899"/>
      <c r="D825" s="901"/>
      <c r="E825" s="902"/>
      <c r="F825" s="901"/>
      <c r="G825" s="902"/>
      <c r="H825" s="901"/>
      <c r="I825" s="902"/>
      <c r="J825" s="891"/>
      <c r="K825" s="891"/>
      <c r="L825" s="891"/>
      <c r="M825" s="891"/>
      <c r="N825" s="903"/>
      <c r="O825" s="690"/>
      <c r="P825" s="690"/>
      <c r="Q825" s="690"/>
      <c r="R825" s="690"/>
      <c r="S825" s="690"/>
      <c r="T825" s="690"/>
      <c r="U825" s="690"/>
      <c r="V825" s="690"/>
      <c r="W825" s="690"/>
      <c r="X825" s="690"/>
      <c r="Y825" s="690"/>
      <c r="Z825" s="690"/>
    </row>
    <row r="826" spans="1:26" ht="12" customHeight="1">
      <c r="A826" s="899"/>
      <c r="B826" s="900"/>
      <c r="C826" s="899"/>
      <c r="D826" s="901"/>
      <c r="E826" s="902"/>
      <c r="F826" s="901"/>
      <c r="G826" s="902"/>
      <c r="H826" s="901"/>
      <c r="I826" s="902"/>
      <c r="J826" s="891"/>
      <c r="K826" s="891"/>
      <c r="L826" s="891"/>
      <c r="M826" s="891"/>
      <c r="N826" s="903"/>
      <c r="O826" s="690"/>
      <c r="P826" s="690"/>
      <c r="Q826" s="690"/>
      <c r="R826" s="690"/>
      <c r="S826" s="690"/>
      <c r="T826" s="690"/>
      <c r="U826" s="690"/>
      <c r="V826" s="690"/>
      <c r="W826" s="690"/>
      <c r="X826" s="690"/>
      <c r="Y826" s="690"/>
      <c r="Z826" s="690"/>
    </row>
    <row r="827" spans="1:26" ht="12" customHeight="1">
      <c r="A827" s="899"/>
      <c r="B827" s="900"/>
      <c r="C827" s="899"/>
      <c r="D827" s="901"/>
      <c r="E827" s="902"/>
      <c r="F827" s="901"/>
      <c r="G827" s="902"/>
      <c r="H827" s="901"/>
      <c r="I827" s="902"/>
      <c r="J827" s="891"/>
      <c r="K827" s="891"/>
      <c r="L827" s="891"/>
      <c r="M827" s="891"/>
      <c r="N827" s="903"/>
      <c r="O827" s="690"/>
      <c r="P827" s="690"/>
      <c r="Q827" s="690"/>
      <c r="R827" s="690"/>
      <c r="S827" s="690"/>
      <c r="T827" s="690"/>
      <c r="U827" s="690"/>
      <c r="V827" s="690"/>
      <c r="W827" s="690"/>
      <c r="X827" s="690"/>
      <c r="Y827" s="690"/>
      <c r="Z827" s="690"/>
    </row>
    <row r="828" spans="1:26" ht="12" customHeight="1">
      <c r="A828" s="899"/>
      <c r="B828" s="900"/>
      <c r="C828" s="899"/>
      <c r="D828" s="901"/>
      <c r="E828" s="902"/>
      <c r="F828" s="901"/>
      <c r="G828" s="902"/>
      <c r="H828" s="901"/>
      <c r="I828" s="902"/>
      <c r="J828" s="891"/>
      <c r="K828" s="891"/>
      <c r="L828" s="891"/>
      <c r="M828" s="891"/>
      <c r="N828" s="903"/>
      <c r="O828" s="690"/>
      <c r="P828" s="690"/>
      <c r="Q828" s="690"/>
      <c r="R828" s="690"/>
      <c r="S828" s="690"/>
      <c r="T828" s="690"/>
      <c r="U828" s="690"/>
      <c r="V828" s="690"/>
      <c r="W828" s="690"/>
      <c r="X828" s="690"/>
      <c r="Y828" s="690"/>
      <c r="Z828" s="690"/>
    </row>
    <row r="829" spans="1:26" ht="12" customHeight="1">
      <c r="A829" s="899"/>
      <c r="B829" s="900"/>
      <c r="C829" s="899"/>
      <c r="D829" s="901"/>
      <c r="E829" s="902"/>
      <c r="F829" s="901"/>
      <c r="G829" s="902"/>
      <c r="H829" s="901"/>
      <c r="I829" s="902"/>
      <c r="J829" s="891"/>
      <c r="K829" s="891"/>
      <c r="L829" s="891"/>
      <c r="M829" s="891"/>
      <c r="N829" s="903"/>
      <c r="O829" s="690"/>
      <c r="P829" s="690"/>
      <c r="Q829" s="690"/>
      <c r="R829" s="690"/>
      <c r="S829" s="690"/>
      <c r="T829" s="690"/>
      <c r="U829" s="690"/>
      <c r="V829" s="690"/>
      <c r="W829" s="690"/>
      <c r="X829" s="690"/>
      <c r="Y829" s="690"/>
      <c r="Z829" s="690"/>
    </row>
    <row r="830" spans="1:26" ht="12" customHeight="1">
      <c r="A830" s="899"/>
      <c r="B830" s="900"/>
      <c r="C830" s="899"/>
      <c r="D830" s="901"/>
      <c r="E830" s="902"/>
      <c r="F830" s="901"/>
      <c r="G830" s="902"/>
      <c r="H830" s="901"/>
      <c r="I830" s="902"/>
      <c r="J830" s="891"/>
      <c r="K830" s="891"/>
      <c r="L830" s="891"/>
      <c r="M830" s="891"/>
      <c r="N830" s="903"/>
      <c r="O830" s="690"/>
      <c r="P830" s="690"/>
      <c r="Q830" s="690"/>
      <c r="R830" s="690"/>
      <c r="S830" s="690"/>
      <c r="T830" s="690"/>
      <c r="U830" s="690"/>
      <c r="V830" s="690"/>
      <c r="W830" s="690"/>
      <c r="X830" s="690"/>
      <c r="Y830" s="690"/>
      <c r="Z830" s="690"/>
    </row>
    <row r="831" spans="1:26" ht="12" customHeight="1">
      <c r="A831" s="899"/>
      <c r="B831" s="900"/>
      <c r="C831" s="899"/>
      <c r="D831" s="901"/>
      <c r="E831" s="902"/>
      <c r="F831" s="901"/>
      <c r="G831" s="902"/>
      <c r="H831" s="901"/>
      <c r="I831" s="902"/>
      <c r="J831" s="891"/>
      <c r="K831" s="891"/>
      <c r="L831" s="891"/>
      <c r="M831" s="891"/>
      <c r="N831" s="903"/>
      <c r="O831" s="690"/>
      <c r="P831" s="690"/>
      <c r="Q831" s="690"/>
      <c r="R831" s="690"/>
      <c r="S831" s="690"/>
      <c r="T831" s="690"/>
      <c r="U831" s="690"/>
      <c r="V831" s="690"/>
      <c r="W831" s="690"/>
      <c r="X831" s="690"/>
      <c r="Y831" s="690"/>
      <c r="Z831" s="690"/>
    </row>
    <row r="832" spans="1:26" ht="12" customHeight="1">
      <c r="A832" s="899"/>
      <c r="B832" s="900"/>
      <c r="C832" s="899"/>
      <c r="D832" s="901"/>
      <c r="E832" s="902"/>
      <c r="F832" s="901"/>
      <c r="G832" s="902"/>
      <c r="H832" s="901"/>
      <c r="I832" s="902"/>
      <c r="J832" s="891"/>
      <c r="K832" s="891"/>
      <c r="L832" s="891"/>
      <c r="M832" s="891"/>
      <c r="N832" s="903"/>
      <c r="O832" s="690"/>
      <c r="P832" s="690"/>
      <c r="Q832" s="690"/>
      <c r="R832" s="690"/>
      <c r="S832" s="690"/>
      <c r="T832" s="690"/>
      <c r="U832" s="690"/>
      <c r="V832" s="690"/>
      <c r="W832" s="690"/>
      <c r="X832" s="690"/>
      <c r="Y832" s="690"/>
      <c r="Z832" s="690"/>
    </row>
    <row r="833" spans="1:26" ht="12" customHeight="1">
      <c r="A833" s="899"/>
      <c r="B833" s="900"/>
      <c r="C833" s="899"/>
      <c r="D833" s="901"/>
      <c r="E833" s="902"/>
      <c r="F833" s="901"/>
      <c r="G833" s="902"/>
      <c r="H833" s="901"/>
      <c r="I833" s="902"/>
      <c r="J833" s="891"/>
      <c r="K833" s="891"/>
      <c r="L833" s="891"/>
      <c r="M833" s="891"/>
      <c r="N833" s="903"/>
      <c r="O833" s="690"/>
      <c r="P833" s="690"/>
      <c r="Q833" s="690"/>
      <c r="R833" s="690"/>
      <c r="S833" s="690"/>
      <c r="T833" s="690"/>
      <c r="U833" s="690"/>
      <c r="V833" s="690"/>
      <c r="W833" s="690"/>
      <c r="X833" s="690"/>
      <c r="Y833" s="690"/>
      <c r="Z833" s="690"/>
    </row>
    <row r="834" spans="1:26" ht="12" customHeight="1">
      <c r="A834" s="899"/>
      <c r="B834" s="900"/>
      <c r="C834" s="899"/>
      <c r="D834" s="901"/>
      <c r="E834" s="902"/>
      <c r="F834" s="901"/>
      <c r="G834" s="902"/>
      <c r="H834" s="901"/>
      <c r="I834" s="902"/>
      <c r="J834" s="891"/>
      <c r="K834" s="891"/>
      <c r="L834" s="891"/>
      <c r="M834" s="891"/>
      <c r="N834" s="903"/>
      <c r="O834" s="690"/>
      <c r="P834" s="690"/>
      <c r="Q834" s="690"/>
      <c r="R834" s="690"/>
      <c r="S834" s="690"/>
      <c r="T834" s="690"/>
      <c r="U834" s="690"/>
      <c r="V834" s="690"/>
      <c r="W834" s="690"/>
      <c r="X834" s="690"/>
      <c r="Y834" s="690"/>
      <c r="Z834" s="690"/>
    </row>
    <row r="835" spans="1:26" ht="12" customHeight="1">
      <c r="A835" s="899"/>
      <c r="B835" s="900"/>
      <c r="C835" s="899"/>
      <c r="D835" s="901"/>
      <c r="E835" s="902"/>
      <c r="F835" s="901"/>
      <c r="G835" s="902"/>
      <c r="H835" s="901"/>
      <c r="I835" s="902"/>
      <c r="J835" s="891"/>
      <c r="K835" s="891"/>
      <c r="L835" s="891"/>
      <c r="M835" s="891"/>
      <c r="N835" s="903"/>
      <c r="O835" s="690"/>
      <c r="P835" s="690"/>
      <c r="Q835" s="690"/>
      <c r="R835" s="690"/>
      <c r="S835" s="690"/>
      <c r="T835" s="690"/>
      <c r="U835" s="690"/>
      <c r="V835" s="690"/>
      <c r="W835" s="690"/>
      <c r="X835" s="690"/>
      <c r="Y835" s="690"/>
      <c r="Z835" s="690"/>
    </row>
    <row r="836" spans="1:26" ht="12" customHeight="1">
      <c r="A836" s="899"/>
      <c r="B836" s="900"/>
      <c r="C836" s="899"/>
      <c r="D836" s="901"/>
      <c r="E836" s="902"/>
      <c r="F836" s="901"/>
      <c r="G836" s="902"/>
      <c r="H836" s="901"/>
      <c r="I836" s="902"/>
      <c r="J836" s="891"/>
      <c r="K836" s="891"/>
      <c r="L836" s="891"/>
      <c r="M836" s="891"/>
      <c r="N836" s="903"/>
      <c r="O836" s="690"/>
      <c r="P836" s="690"/>
      <c r="Q836" s="690"/>
      <c r="R836" s="690"/>
      <c r="S836" s="690"/>
      <c r="T836" s="690"/>
      <c r="U836" s="690"/>
      <c r="V836" s="690"/>
      <c r="W836" s="690"/>
      <c r="X836" s="690"/>
      <c r="Y836" s="690"/>
      <c r="Z836" s="690"/>
    </row>
    <row r="837" spans="1:26" ht="12" customHeight="1">
      <c r="A837" s="899"/>
      <c r="B837" s="900"/>
      <c r="C837" s="899"/>
      <c r="D837" s="901"/>
      <c r="E837" s="902"/>
      <c r="F837" s="901"/>
      <c r="G837" s="902"/>
      <c r="H837" s="901"/>
      <c r="I837" s="902"/>
      <c r="J837" s="891"/>
      <c r="K837" s="891"/>
      <c r="L837" s="891"/>
      <c r="M837" s="891"/>
      <c r="N837" s="903"/>
      <c r="O837" s="690"/>
      <c r="P837" s="690"/>
      <c r="Q837" s="690"/>
      <c r="R837" s="690"/>
      <c r="S837" s="690"/>
      <c r="T837" s="690"/>
      <c r="U837" s="690"/>
      <c r="V837" s="690"/>
      <c r="W837" s="690"/>
      <c r="X837" s="690"/>
      <c r="Y837" s="690"/>
      <c r="Z837" s="690"/>
    </row>
    <row r="838" spans="1:26" ht="12" customHeight="1">
      <c r="A838" s="899"/>
      <c r="B838" s="900"/>
      <c r="C838" s="899"/>
      <c r="D838" s="901"/>
      <c r="E838" s="902"/>
      <c r="F838" s="901"/>
      <c r="G838" s="902"/>
      <c r="H838" s="901"/>
      <c r="I838" s="902"/>
      <c r="J838" s="891"/>
      <c r="K838" s="891"/>
      <c r="L838" s="891"/>
      <c r="M838" s="891"/>
      <c r="N838" s="903"/>
      <c r="O838" s="690"/>
      <c r="P838" s="690"/>
      <c r="Q838" s="690"/>
      <c r="R838" s="690"/>
      <c r="S838" s="690"/>
      <c r="T838" s="690"/>
      <c r="U838" s="690"/>
      <c r="V838" s="690"/>
      <c r="W838" s="690"/>
      <c r="X838" s="690"/>
      <c r="Y838" s="690"/>
      <c r="Z838" s="690"/>
    </row>
    <row r="839" spans="1:26" ht="12" customHeight="1">
      <c r="A839" s="899"/>
      <c r="B839" s="900"/>
      <c r="C839" s="899"/>
      <c r="D839" s="901"/>
      <c r="E839" s="902"/>
      <c r="F839" s="901"/>
      <c r="G839" s="902"/>
      <c r="H839" s="901"/>
      <c r="I839" s="902"/>
      <c r="J839" s="891"/>
      <c r="K839" s="891"/>
      <c r="L839" s="891"/>
      <c r="M839" s="891"/>
      <c r="N839" s="903"/>
      <c r="O839" s="690"/>
      <c r="P839" s="690"/>
      <c r="Q839" s="690"/>
      <c r="R839" s="690"/>
      <c r="S839" s="690"/>
      <c r="T839" s="690"/>
      <c r="U839" s="690"/>
      <c r="V839" s="690"/>
      <c r="W839" s="690"/>
      <c r="X839" s="690"/>
      <c r="Y839" s="690"/>
      <c r="Z839" s="690"/>
    </row>
    <row r="840" spans="1:26" ht="12" customHeight="1">
      <c r="A840" s="899"/>
      <c r="B840" s="900"/>
      <c r="C840" s="899"/>
      <c r="D840" s="901"/>
      <c r="E840" s="902"/>
      <c r="F840" s="901"/>
      <c r="G840" s="902"/>
      <c r="H840" s="901"/>
      <c r="I840" s="902"/>
      <c r="J840" s="891"/>
      <c r="K840" s="891"/>
      <c r="L840" s="891"/>
      <c r="M840" s="891"/>
      <c r="N840" s="903"/>
      <c r="O840" s="690"/>
      <c r="P840" s="690"/>
      <c r="Q840" s="690"/>
      <c r="R840" s="690"/>
      <c r="S840" s="690"/>
      <c r="T840" s="690"/>
      <c r="U840" s="690"/>
      <c r="V840" s="690"/>
      <c r="W840" s="690"/>
      <c r="X840" s="690"/>
      <c r="Y840" s="690"/>
      <c r="Z840" s="690"/>
    </row>
    <row r="841" spans="1:26" ht="12" customHeight="1">
      <c r="A841" s="899"/>
      <c r="B841" s="900"/>
      <c r="C841" s="899"/>
      <c r="D841" s="901"/>
      <c r="E841" s="902"/>
      <c r="F841" s="901"/>
      <c r="G841" s="902"/>
      <c r="H841" s="901"/>
      <c r="I841" s="902"/>
      <c r="J841" s="891"/>
      <c r="K841" s="891"/>
      <c r="L841" s="891"/>
      <c r="M841" s="891"/>
      <c r="N841" s="903"/>
      <c r="O841" s="690"/>
      <c r="P841" s="690"/>
      <c r="Q841" s="690"/>
      <c r="R841" s="690"/>
      <c r="S841" s="690"/>
      <c r="T841" s="690"/>
      <c r="U841" s="690"/>
      <c r="V841" s="690"/>
      <c r="W841" s="690"/>
      <c r="X841" s="690"/>
      <c r="Y841" s="690"/>
      <c r="Z841" s="690"/>
    </row>
    <row r="842" spans="1:26" ht="12" customHeight="1">
      <c r="A842" s="899"/>
      <c r="B842" s="900"/>
      <c r="C842" s="899"/>
      <c r="D842" s="901"/>
      <c r="E842" s="902"/>
      <c r="F842" s="901"/>
      <c r="G842" s="902"/>
      <c r="H842" s="901"/>
      <c r="I842" s="902"/>
      <c r="J842" s="891"/>
      <c r="K842" s="891"/>
      <c r="L842" s="891"/>
      <c r="M842" s="891"/>
      <c r="N842" s="903"/>
      <c r="O842" s="690"/>
      <c r="P842" s="690"/>
      <c r="Q842" s="690"/>
      <c r="R842" s="690"/>
      <c r="S842" s="690"/>
      <c r="T842" s="690"/>
      <c r="U842" s="690"/>
      <c r="V842" s="690"/>
      <c r="W842" s="690"/>
      <c r="X842" s="690"/>
      <c r="Y842" s="690"/>
      <c r="Z842" s="690"/>
    </row>
    <row r="843" spans="1:26" ht="12" customHeight="1">
      <c r="A843" s="899"/>
      <c r="B843" s="900"/>
      <c r="C843" s="899"/>
      <c r="D843" s="901"/>
      <c r="E843" s="902"/>
      <c r="F843" s="901"/>
      <c r="G843" s="902"/>
      <c r="H843" s="901"/>
      <c r="I843" s="902"/>
      <c r="J843" s="891"/>
      <c r="K843" s="891"/>
      <c r="L843" s="891"/>
      <c r="M843" s="891"/>
      <c r="N843" s="903"/>
      <c r="O843" s="690"/>
      <c r="P843" s="690"/>
      <c r="Q843" s="690"/>
      <c r="R843" s="690"/>
      <c r="S843" s="690"/>
      <c r="T843" s="690"/>
      <c r="U843" s="690"/>
      <c r="V843" s="690"/>
      <c r="W843" s="690"/>
      <c r="X843" s="690"/>
      <c r="Y843" s="690"/>
      <c r="Z843" s="690"/>
    </row>
    <row r="844" spans="1:26" ht="12" customHeight="1">
      <c r="A844" s="899"/>
      <c r="B844" s="900"/>
      <c r="C844" s="899"/>
      <c r="D844" s="901"/>
      <c r="E844" s="902"/>
      <c r="F844" s="901"/>
      <c r="G844" s="902"/>
      <c r="H844" s="901"/>
      <c r="I844" s="902"/>
      <c r="J844" s="891"/>
      <c r="K844" s="891"/>
      <c r="L844" s="891"/>
      <c r="M844" s="891"/>
      <c r="N844" s="903"/>
      <c r="O844" s="690"/>
      <c r="P844" s="690"/>
      <c r="Q844" s="690"/>
      <c r="R844" s="690"/>
      <c r="S844" s="690"/>
      <c r="T844" s="690"/>
      <c r="U844" s="690"/>
      <c r="V844" s="690"/>
      <c r="W844" s="690"/>
      <c r="X844" s="690"/>
      <c r="Y844" s="690"/>
      <c r="Z844" s="690"/>
    </row>
    <row r="845" spans="1:26" ht="12" customHeight="1">
      <c r="A845" s="899"/>
      <c r="B845" s="900"/>
      <c r="C845" s="899"/>
      <c r="D845" s="901"/>
      <c r="E845" s="902"/>
      <c r="F845" s="901"/>
      <c r="G845" s="902"/>
      <c r="H845" s="901"/>
      <c r="I845" s="902"/>
      <c r="J845" s="891"/>
      <c r="K845" s="891"/>
      <c r="L845" s="891"/>
      <c r="M845" s="891"/>
      <c r="N845" s="903"/>
      <c r="O845" s="690"/>
      <c r="P845" s="690"/>
      <c r="Q845" s="690"/>
      <c r="R845" s="690"/>
      <c r="S845" s="690"/>
      <c r="T845" s="690"/>
      <c r="U845" s="690"/>
      <c r="V845" s="690"/>
      <c r="W845" s="690"/>
      <c r="X845" s="690"/>
      <c r="Y845" s="690"/>
      <c r="Z845" s="690"/>
    </row>
    <row r="846" spans="1:26" ht="12" customHeight="1">
      <c r="A846" s="899"/>
      <c r="B846" s="900"/>
      <c r="C846" s="899"/>
      <c r="D846" s="901"/>
      <c r="E846" s="902"/>
      <c r="F846" s="901"/>
      <c r="G846" s="902"/>
      <c r="H846" s="901"/>
      <c r="I846" s="902"/>
      <c r="J846" s="891"/>
      <c r="K846" s="891"/>
      <c r="L846" s="891"/>
      <c r="M846" s="891"/>
      <c r="N846" s="903"/>
      <c r="O846" s="690"/>
      <c r="P846" s="690"/>
      <c r="Q846" s="690"/>
      <c r="R846" s="690"/>
      <c r="S846" s="690"/>
      <c r="T846" s="690"/>
      <c r="U846" s="690"/>
      <c r="V846" s="690"/>
      <c r="W846" s="690"/>
      <c r="X846" s="690"/>
      <c r="Y846" s="690"/>
      <c r="Z846" s="690"/>
    </row>
    <row r="847" spans="1:26" ht="12" customHeight="1">
      <c r="A847" s="899"/>
      <c r="B847" s="900"/>
      <c r="C847" s="899"/>
      <c r="D847" s="901"/>
      <c r="E847" s="902"/>
      <c r="F847" s="901"/>
      <c r="G847" s="902"/>
      <c r="H847" s="901"/>
      <c r="I847" s="902"/>
      <c r="J847" s="891"/>
      <c r="K847" s="891"/>
      <c r="L847" s="891"/>
      <c r="M847" s="891"/>
      <c r="N847" s="903"/>
      <c r="O847" s="690"/>
      <c r="P847" s="690"/>
      <c r="Q847" s="690"/>
      <c r="R847" s="690"/>
      <c r="S847" s="690"/>
      <c r="T847" s="690"/>
      <c r="U847" s="690"/>
      <c r="V847" s="690"/>
      <c r="W847" s="690"/>
      <c r="X847" s="690"/>
      <c r="Y847" s="690"/>
      <c r="Z847" s="690"/>
    </row>
    <row r="848" spans="1:26" ht="12" customHeight="1">
      <c r="A848" s="899"/>
      <c r="B848" s="900"/>
      <c r="C848" s="899"/>
      <c r="D848" s="901"/>
      <c r="E848" s="902"/>
      <c r="F848" s="901"/>
      <c r="G848" s="902"/>
      <c r="H848" s="901"/>
      <c r="I848" s="902"/>
      <c r="J848" s="891"/>
      <c r="K848" s="891"/>
      <c r="L848" s="891"/>
      <c r="M848" s="891"/>
      <c r="N848" s="903"/>
      <c r="O848" s="690"/>
      <c r="P848" s="690"/>
      <c r="Q848" s="690"/>
      <c r="R848" s="690"/>
      <c r="S848" s="690"/>
      <c r="T848" s="690"/>
      <c r="U848" s="690"/>
      <c r="V848" s="690"/>
      <c r="W848" s="690"/>
      <c r="X848" s="690"/>
      <c r="Y848" s="690"/>
      <c r="Z848" s="690"/>
    </row>
    <row r="849" spans="1:26" ht="12" customHeight="1">
      <c r="A849" s="899"/>
      <c r="B849" s="900"/>
      <c r="C849" s="899"/>
      <c r="D849" s="901"/>
      <c r="E849" s="902"/>
      <c r="F849" s="901"/>
      <c r="G849" s="902"/>
      <c r="H849" s="901"/>
      <c r="I849" s="902"/>
      <c r="J849" s="891"/>
      <c r="K849" s="891"/>
      <c r="L849" s="891"/>
      <c r="M849" s="891"/>
      <c r="N849" s="903"/>
      <c r="O849" s="690"/>
      <c r="P849" s="690"/>
      <c r="Q849" s="690"/>
      <c r="R849" s="690"/>
      <c r="S849" s="690"/>
      <c r="T849" s="690"/>
      <c r="U849" s="690"/>
      <c r="V849" s="690"/>
      <c r="W849" s="690"/>
      <c r="X849" s="690"/>
      <c r="Y849" s="690"/>
      <c r="Z849" s="690"/>
    </row>
    <row r="850" spans="1:26" ht="12" customHeight="1">
      <c r="A850" s="899"/>
      <c r="B850" s="900"/>
      <c r="C850" s="899"/>
      <c r="D850" s="901"/>
      <c r="E850" s="902"/>
      <c r="F850" s="901"/>
      <c r="G850" s="902"/>
      <c r="H850" s="901"/>
      <c r="I850" s="902"/>
      <c r="J850" s="891"/>
      <c r="K850" s="891"/>
      <c r="L850" s="891"/>
      <c r="M850" s="891"/>
      <c r="N850" s="903"/>
      <c r="O850" s="690"/>
      <c r="P850" s="690"/>
      <c r="Q850" s="690"/>
      <c r="R850" s="690"/>
      <c r="S850" s="690"/>
      <c r="T850" s="690"/>
      <c r="U850" s="690"/>
      <c r="V850" s="690"/>
      <c r="W850" s="690"/>
      <c r="X850" s="690"/>
      <c r="Y850" s="690"/>
      <c r="Z850" s="690"/>
    </row>
    <row r="851" spans="1:26" ht="12" customHeight="1">
      <c r="A851" s="899"/>
      <c r="B851" s="900"/>
      <c r="C851" s="899"/>
      <c r="D851" s="901"/>
      <c r="E851" s="902"/>
      <c r="F851" s="901"/>
      <c r="G851" s="902"/>
      <c r="H851" s="901"/>
      <c r="I851" s="902"/>
      <c r="J851" s="891"/>
      <c r="K851" s="891"/>
      <c r="L851" s="891"/>
      <c r="M851" s="891"/>
      <c r="N851" s="903"/>
      <c r="O851" s="690"/>
      <c r="P851" s="690"/>
      <c r="Q851" s="690"/>
      <c r="R851" s="690"/>
      <c r="S851" s="690"/>
      <c r="T851" s="690"/>
      <c r="U851" s="690"/>
      <c r="V851" s="690"/>
      <c r="W851" s="690"/>
      <c r="X851" s="690"/>
      <c r="Y851" s="690"/>
      <c r="Z851" s="690"/>
    </row>
    <row r="852" spans="1:26" ht="12" customHeight="1">
      <c r="A852" s="899"/>
      <c r="B852" s="900"/>
      <c r="C852" s="899"/>
      <c r="D852" s="901"/>
      <c r="E852" s="902"/>
      <c r="F852" s="901"/>
      <c r="G852" s="902"/>
      <c r="H852" s="901"/>
      <c r="I852" s="902"/>
      <c r="J852" s="891"/>
      <c r="K852" s="891"/>
      <c r="L852" s="891"/>
      <c r="M852" s="891"/>
      <c r="N852" s="903"/>
      <c r="O852" s="690"/>
      <c r="P852" s="690"/>
      <c r="Q852" s="690"/>
      <c r="R852" s="690"/>
      <c r="S852" s="690"/>
      <c r="T852" s="690"/>
      <c r="U852" s="690"/>
      <c r="V852" s="690"/>
      <c r="W852" s="690"/>
      <c r="X852" s="690"/>
      <c r="Y852" s="690"/>
      <c r="Z852" s="690"/>
    </row>
    <row r="853" spans="1:26" ht="12" customHeight="1">
      <c r="A853" s="899"/>
      <c r="B853" s="900"/>
      <c r="C853" s="899"/>
      <c r="D853" s="901"/>
      <c r="E853" s="902"/>
      <c r="F853" s="901"/>
      <c r="G853" s="902"/>
      <c r="H853" s="901"/>
      <c r="I853" s="902"/>
      <c r="J853" s="891"/>
      <c r="K853" s="891"/>
      <c r="L853" s="891"/>
      <c r="M853" s="891"/>
      <c r="N853" s="903"/>
      <c r="O853" s="690"/>
      <c r="P853" s="690"/>
      <c r="Q853" s="690"/>
      <c r="R853" s="690"/>
      <c r="S853" s="690"/>
      <c r="T853" s="690"/>
      <c r="U853" s="690"/>
      <c r="V853" s="690"/>
      <c r="W853" s="690"/>
      <c r="X853" s="690"/>
      <c r="Y853" s="690"/>
      <c r="Z853" s="690"/>
    </row>
    <row r="854" spans="1:26" ht="12" customHeight="1">
      <c r="A854" s="899"/>
      <c r="B854" s="900"/>
      <c r="C854" s="899"/>
      <c r="D854" s="901"/>
      <c r="E854" s="902"/>
      <c r="F854" s="901"/>
      <c r="G854" s="902"/>
      <c r="H854" s="901"/>
      <c r="I854" s="902"/>
      <c r="J854" s="891"/>
      <c r="K854" s="891"/>
      <c r="L854" s="891"/>
      <c r="M854" s="891"/>
      <c r="N854" s="903"/>
      <c r="O854" s="690"/>
      <c r="P854" s="690"/>
      <c r="Q854" s="690"/>
      <c r="R854" s="690"/>
      <c r="S854" s="690"/>
      <c r="T854" s="690"/>
      <c r="U854" s="690"/>
      <c r="V854" s="690"/>
      <c r="W854" s="690"/>
      <c r="X854" s="690"/>
      <c r="Y854" s="690"/>
      <c r="Z854" s="690"/>
    </row>
    <row r="855" spans="1:26" ht="12" customHeight="1">
      <c r="A855" s="899"/>
      <c r="B855" s="900"/>
      <c r="C855" s="899"/>
      <c r="D855" s="901"/>
      <c r="E855" s="902"/>
      <c r="F855" s="901"/>
      <c r="G855" s="902"/>
      <c r="H855" s="901"/>
      <c r="I855" s="902"/>
      <c r="J855" s="891"/>
      <c r="K855" s="891"/>
      <c r="L855" s="891"/>
      <c r="M855" s="891"/>
      <c r="N855" s="903"/>
      <c r="O855" s="690"/>
      <c r="P855" s="690"/>
      <c r="Q855" s="690"/>
      <c r="R855" s="690"/>
      <c r="S855" s="690"/>
      <c r="T855" s="690"/>
      <c r="U855" s="690"/>
      <c r="V855" s="690"/>
      <c r="W855" s="690"/>
      <c r="X855" s="690"/>
      <c r="Y855" s="690"/>
      <c r="Z855" s="690"/>
    </row>
    <row r="856" spans="1:26" ht="12" customHeight="1">
      <c r="A856" s="899"/>
      <c r="B856" s="900"/>
      <c r="C856" s="899"/>
      <c r="D856" s="901"/>
      <c r="E856" s="902"/>
      <c r="F856" s="901"/>
      <c r="G856" s="902"/>
      <c r="H856" s="901"/>
      <c r="I856" s="902"/>
      <c r="J856" s="891"/>
      <c r="K856" s="891"/>
      <c r="L856" s="891"/>
      <c r="M856" s="891"/>
      <c r="N856" s="903"/>
      <c r="O856" s="690"/>
      <c r="P856" s="690"/>
      <c r="Q856" s="690"/>
      <c r="R856" s="690"/>
      <c r="S856" s="690"/>
      <c r="T856" s="690"/>
      <c r="U856" s="690"/>
      <c r="V856" s="690"/>
      <c r="W856" s="690"/>
      <c r="X856" s="690"/>
      <c r="Y856" s="690"/>
      <c r="Z856" s="690"/>
    </row>
    <row r="857" spans="1:26" ht="12" customHeight="1">
      <c r="A857" s="899"/>
      <c r="B857" s="900"/>
      <c r="C857" s="899"/>
      <c r="D857" s="901"/>
      <c r="E857" s="902"/>
      <c r="F857" s="901"/>
      <c r="G857" s="902"/>
      <c r="H857" s="901"/>
      <c r="I857" s="902"/>
      <c r="J857" s="891"/>
      <c r="K857" s="891"/>
      <c r="L857" s="891"/>
      <c r="M857" s="891"/>
      <c r="N857" s="903"/>
      <c r="O857" s="690"/>
      <c r="P857" s="690"/>
      <c r="Q857" s="690"/>
      <c r="R857" s="690"/>
      <c r="S857" s="690"/>
      <c r="T857" s="690"/>
      <c r="U857" s="690"/>
      <c r="V857" s="690"/>
      <c r="W857" s="690"/>
      <c r="X857" s="690"/>
      <c r="Y857" s="690"/>
      <c r="Z857" s="690"/>
    </row>
    <row r="858" spans="1:26" ht="12" customHeight="1">
      <c r="A858" s="899"/>
      <c r="B858" s="900"/>
      <c r="C858" s="899"/>
      <c r="D858" s="901"/>
      <c r="E858" s="902"/>
      <c r="F858" s="901"/>
      <c r="G858" s="902"/>
      <c r="H858" s="901"/>
      <c r="I858" s="902"/>
      <c r="J858" s="891"/>
      <c r="K858" s="891"/>
      <c r="L858" s="891"/>
      <c r="M858" s="891"/>
      <c r="N858" s="903"/>
      <c r="O858" s="690"/>
      <c r="P858" s="690"/>
      <c r="Q858" s="690"/>
      <c r="R858" s="690"/>
      <c r="S858" s="690"/>
      <c r="T858" s="690"/>
      <c r="U858" s="690"/>
      <c r="V858" s="690"/>
      <c r="W858" s="690"/>
      <c r="X858" s="690"/>
      <c r="Y858" s="690"/>
      <c r="Z858" s="690"/>
    </row>
    <row r="859" spans="1:26" ht="12" customHeight="1">
      <c r="A859" s="899"/>
      <c r="B859" s="900"/>
      <c r="C859" s="899"/>
      <c r="D859" s="901"/>
      <c r="E859" s="902"/>
      <c r="F859" s="901"/>
      <c r="G859" s="902"/>
      <c r="H859" s="901"/>
      <c r="I859" s="902"/>
      <c r="J859" s="891"/>
      <c r="K859" s="891"/>
      <c r="L859" s="891"/>
      <c r="M859" s="891"/>
      <c r="N859" s="903"/>
      <c r="O859" s="690"/>
      <c r="P859" s="690"/>
      <c r="Q859" s="690"/>
      <c r="R859" s="690"/>
      <c r="S859" s="690"/>
      <c r="T859" s="690"/>
      <c r="U859" s="690"/>
      <c r="V859" s="690"/>
      <c r="W859" s="690"/>
      <c r="X859" s="690"/>
      <c r="Y859" s="690"/>
      <c r="Z859" s="690"/>
    </row>
    <row r="860" spans="1:26" ht="12" customHeight="1">
      <c r="A860" s="899"/>
      <c r="B860" s="900"/>
      <c r="C860" s="899"/>
      <c r="D860" s="901"/>
      <c r="E860" s="902"/>
      <c r="F860" s="901"/>
      <c r="G860" s="902"/>
      <c r="H860" s="901"/>
      <c r="I860" s="902"/>
      <c r="J860" s="891"/>
      <c r="K860" s="891"/>
      <c r="L860" s="891"/>
      <c r="M860" s="891"/>
      <c r="N860" s="903"/>
      <c r="O860" s="690"/>
      <c r="P860" s="690"/>
      <c r="Q860" s="690"/>
      <c r="R860" s="690"/>
      <c r="S860" s="690"/>
      <c r="T860" s="690"/>
      <c r="U860" s="690"/>
      <c r="V860" s="690"/>
      <c r="W860" s="690"/>
      <c r="X860" s="690"/>
      <c r="Y860" s="690"/>
      <c r="Z860" s="690"/>
    </row>
    <row r="861" spans="1:26" ht="12" customHeight="1">
      <c r="A861" s="899"/>
      <c r="B861" s="900"/>
      <c r="C861" s="899"/>
      <c r="D861" s="901"/>
      <c r="E861" s="902"/>
      <c r="F861" s="901"/>
      <c r="G861" s="902"/>
      <c r="H861" s="901"/>
      <c r="I861" s="902"/>
      <c r="J861" s="891"/>
      <c r="K861" s="891"/>
      <c r="L861" s="891"/>
      <c r="M861" s="891"/>
      <c r="N861" s="903"/>
      <c r="O861" s="690"/>
      <c r="P861" s="690"/>
      <c r="Q861" s="690"/>
      <c r="R861" s="690"/>
      <c r="S861" s="690"/>
      <c r="T861" s="690"/>
      <c r="U861" s="690"/>
      <c r="V861" s="690"/>
      <c r="W861" s="690"/>
      <c r="X861" s="690"/>
      <c r="Y861" s="690"/>
      <c r="Z861" s="690"/>
    </row>
    <row r="862" spans="1:26" ht="12" customHeight="1">
      <c r="A862" s="899"/>
      <c r="B862" s="900"/>
      <c r="C862" s="899"/>
      <c r="D862" s="901"/>
      <c r="E862" s="902"/>
      <c r="F862" s="901"/>
      <c r="G862" s="902"/>
      <c r="H862" s="901"/>
      <c r="I862" s="902"/>
      <c r="J862" s="891"/>
      <c r="K862" s="891"/>
      <c r="L862" s="891"/>
      <c r="M862" s="891"/>
      <c r="N862" s="903"/>
      <c r="O862" s="690"/>
      <c r="P862" s="690"/>
      <c r="Q862" s="690"/>
      <c r="R862" s="690"/>
      <c r="S862" s="690"/>
      <c r="T862" s="690"/>
      <c r="U862" s="690"/>
      <c r="V862" s="690"/>
      <c r="W862" s="690"/>
      <c r="X862" s="690"/>
      <c r="Y862" s="690"/>
      <c r="Z862" s="690"/>
    </row>
    <row r="863" spans="1:26" ht="12" customHeight="1">
      <c r="A863" s="899"/>
      <c r="B863" s="900"/>
      <c r="C863" s="899"/>
      <c r="D863" s="901"/>
      <c r="E863" s="902"/>
      <c r="F863" s="901"/>
      <c r="G863" s="902"/>
      <c r="H863" s="901"/>
      <c r="I863" s="902"/>
      <c r="J863" s="891"/>
      <c r="K863" s="891"/>
      <c r="L863" s="891"/>
      <c r="M863" s="891"/>
      <c r="N863" s="903"/>
      <c r="O863" s="690"/>
      <c r="P863" s="690"/>
      <c r="Q863" s="690"/>
      <c r="R863" s="690"/>
      <c r="S863" s="690"/>
      <c r="T863" s="690"/>
      <c r="U863" s="690"/>
      <c r="V863" s="690"/>
      <c r="W863" s="690"/>
      <c r="X863" s="690"/>
      <c r="Y863" s="690"/>
      <c r="Z863" s="690"/>
    </row>
    <row r="864" spans="1:26" ht="12" customHeight="1">
      <c r="A864" s="899"/>
      <c r="B864" s="900"/>
      <c r="C864" s="899"/>
      <c r="D864" s="901"/>
      <c r="E864" s="902"/>
      <c r="F864" s="901"/>
      <c r="G864" s="902"/>
      <c r="H864" s="901"/>
      <c r="I864" s="902"/>
      <c r="J864" s="891"/>
      <c r="K864" s="891"/>
      <c r="L864" s="891"/>
      <c r="M864" s="891"/>
      <c r="N864" s="903"/>
      <c r="O864" s="690"/>
      <c r="P864" s="690"/>
      <c r="Q864" s="690"/>
      <c r="R864" s="690"/>
      <c r="S864" s="690"/>
      <c r="T864" s="690"/>
      <c r="U864" s="690"/>
      <c r="V864" s="690"/>
      <c r="W864" s="690"/>
      <c r="X864" s="690"/>
      <c r="Y864" s="690"/>
      <c r="Z864" s="690"/>
    </row>
    <row r="865" spans="1:26" ht="12" customHeight="1">
      <c r="A865" s="899"/>
      <c r="B865" s="900"/>
      <c r="C865" s="899"/>
      <c r="D865" s="901"/>
      <c r="E865" s="902"/>
      <c r="F865" s="901"/>
      <c r="G865" s="902"/>
      <c r="H865" s="901"/>
      <c r="I865" s="902"/>
      <c r="J865" s="891"/>
      <c r="K865" s="891"/>
      <c r="L865" s="891"/>
      <c r="M865" s="891"/>
      <c r="N865" s="903"/>
      <c r="O865" s="690"/>
      <c r="P865" s="690"/>
      <c r="Q865" s="690"/>
      <c r="R865" s="690"/>
      <c r="S865" s="690"/>
      <c r="T865" s="690"/>
      <c r="U865" s="690"/>
      <c r="V865" s="690"/>
      <c r="W865" s="690"/>
      <c r="X865" s="690"/>
      <c r="Y865" s="690"/>
      <c r="Z865" s="690"/>
    </row>
    <row r="866" spans="1:26" ht="12" customHeight="1">
      <c r="A866" s="899"/>
      <c r="B866" s="900"/>
      <c r="C866" s="899"/>
      <c r="D866" s="901"/>
      <c r="E866" s="902"/>
      <c r="F866" s="901"/>
      <c r="G866" s="902"/>
      <c r="H866" s="901"/>
      <c r="I866" s="902"/>
      <c r="J866" s="891"/>
      <c r="K866" s="891"/>
      <c r="L866" s="891"/>
      <c r="M866" s="891"/>
      <c r="N866" s="903"/>
      <c r="O866" s="690"/>
      <c r="P866" s="690"/>
      <c r="Q866" s="690"/>
      <c r="R866" s="690"/>
      <c r="S866" s="690"/>
      <c r="T866" s="690"/>
      <c r="U866" s="690"/>
      <c r="V866" s="690"/>
      <c r="W866" s="690"/>
      <c r="X866" s="690"/>
      <c r="Y866" s="690"/>
      <c r="Z866" s="690"/>
    </row>
    <row r="867" spans="1:26" ht="12" customHeight="1">
      <c r="A867" s="899"/>
      <c r="B867" s="900"/>
      <c r="C867" s="899"/>
      <c r="D867" s="901"/>
      <c r="E867" s="902"/>
      <c r="F867" s="901"/>
      <c r="G867" s="902"/>
      <c r="H867" s="901"/>
      <c r="I867" s="902"/>
      <c r="J867" s="891"/>
      <c r="K867" s="891"/>
      <c r="L867" s="891"/>
      <c r="M867" s="891"/>
      <c r="N867" s="903"/>
      <c r="O867" s="690"/>
      <c r="P867" s="690"/>
      <c r="Q867" s="690"/>
      <c r="R867" s="690"/>
      <c r="S867" s="690"/>
      <c r="T867" s="690"/>
      <c r="U867" s="690"/>
      <c r="V867" s="690"/>
      <c r="W867" s="690"/>
      <c r="X867" s="690"/>
      <c r="Y867" s="690"/>
      <c r="Z867" s="690"/>
    </row>
    <row r="868" spans="1:26" ht="12" customHeight="1">
      <c r="A868" s="899"/>
      <c r="B868" s="900"/>
      <c r="C868" s="899"/>
      <c r="D868" s="901"/>
      <c r="E868" s="902"/>
      <c r="F868" s="901"/>
      <c r="G868" s="902"/>
      <c r="H868" s="901"/>
      <c r="I868" s="902"/>
      <c r="J868" s="891"/>
      <c r="K868" s="891"/>
      <c r="L868" s="891"/>
      <c r="M868" s="891"/>
      <c r="N868" s="903"/>
      <c r="O868" s="690"/>
      <c r="P868" s="690"/>
      <c r="Q868" s="690"/>
      <c r="R868" s="690"/>
      <c r="S868" s="690"/>
      <c r="T868" s="690"/>
      <c r="U868" s="690"/>
      <c r="V868" s="690"/>
      <c r="W868" s="690"/>
      <c r="X868" s="690"/>
      <c r="Y868" s="690"/>
      <c r="Z868" s="690"/>
    </row>
    <row r="869" spans="1:26" ht="12" customHeight="1">
      <c r="A869" s="899"/>
      <c r="B869" s="900"/>
      <c r="C869" s="899"/>
      <c r="D869" s="901"/>
      <c r="E869" s="902"/>
      <c r="F869" s="901"/>
      <c r="G869" s="902"/>
      <c r="H869" s="901"/>
      <c r="I869" s="902"/>
      <c r="J869" s="891"/>
      <c r="K869" s="891"/>
      <c r="L869" s="891"/>
      <c r="M869" s="891"/>
      <c r="N869" s="903"/>
      <c r="O869" s="690"/>
      <c r="P869" s="690"/>
      <c r="Q869" s="690"/>
      <c r="R869" s="690"/>
      <c r="S869" s="690"/>
      <c r="T869" s="690"/>
      <c r="U869" s="690"/>
      <c r="V869" s="690"/>
      <c r="W869" s="690"/>
      <c r="X869" s="690"/>
      <c r="Y869" s="690"/>
      <c r="Z869" s="690"/>
    </row>
    <row r="870" spans="1:26" ht="12" customHeight="1">
      <c r="A870" s="899"/>
      <c r="B870" s="900"/>
      <c r="C870" s="899"/>
      <c r="D870" s="901"/>
      <c r="E870" s="902"/>
      <c r="F870" s="901"/>
      <c r="G870" s="902"/>
      <c r="H870" s="901"/>
      <c r="I870" s="902"/>
      <c r="J870" s="891"/>
      <c r="K870" s="891"/>
      <c r="L870" s="891"/>
      <c r="M870" s="891"/>
      <c r="N870" s="903"/>
      <c r="O870" s="690"/>
      <c r="P870" s="690"/>
      <c r="Q870" s="690"/>
      <c r="R870" s="690"/>
      <c r="S870" s="690"/>
      <c r="T870" s="690"/>
      <c r="U870" s="690"/>
      <c r="V870" s="690"/>
      <c r="W870" s="690"/>
      <c r="X870" s="690"/>
      <c r="Y870" s="690"/>
      <c r="Z870" s="690"/>
    </row>
    <row r="871" spans="1:26" ht="12" customHeight="1">
      <c r="A871" s="899"/>
      <c r="B871" s="900"/>
      <c r="C871" s="899"/>
      <c r="D871" s="901"/>
      <c r="E871" s="902"/>
      <c r="F871" s="901"/>
      <c r="G871" s="902"/>
      <c r="H871" s="901"/>
      <c r="I871" s="902"/>
      <c r="J871" s="891"/>
      <c r="K871" s="891"/>
      <c r="L871" s="891"/>
      <c r="M871" s="891"/>
      <c r="N871" s="903"/>
      <c r="O871" s="690"/>
      <c r="P871" s="690"/>
      <c r="Q871" s="690"/>
      <c r="R871" s="690"/>
      <c r="S871" s="690"/>
      <c r="T871" s="690"/>
      <c r="U871" s="690"/>
      <c r="V871" s="690"/>
      <c r="W871" s="690"/>
      <c r="X871" s="690"/>
      <c r="Y871" s="690"/>
      <c r="Z871" s="690"/>
    </row>
    <row r="872" spans="1:26" ht="12" customHeight="1">
      <c r="A872" s="899"/>
      <c r="B872" s="900"/>
      <c r="C872" s="899"/>
      <c r="D872" s="901"/>
      <c r="E872" s="902"/>
      <c r="F872" s="901"/>
      <c r="G872" s="902"/>
      <c r="H872" s="901"/>
      <c r="I872" s="902"/>
      <c r="J872" s="891"/>
      <c r="K872" s="891"/>
      <c r="L872" s="891"/>
      <c r="M872" s="891"/>
      <c r="N872" s="903"/>
      <c r="O872" s="690"/>
      <c r="P872" s="690"/>
      <c r="Q872" s="690"/>
      <c r="R872" s="690"/>
      <c r="S872" s="690"/>
      <c r="T872" s="690"/>
      <c r="U872" s="690"/>
      <c r="V872" s="690"/>
      <c r="W872" s="690"/>
      <c r="X872" s="690"/>
      <c r="Y872" s="690"/>
      <c r="Z872" s="690"/>
    </row>
    <row r="873" spans="1:26" ht="12" customHeight="1">
      <c r="A873" s="899"/>
      <c r="B873" s="900"/>
      <c r="C873" s="899"/>
      <c r="D873" s="901"/>
      <c r="E873" s="902"/>
      <c r="F873" s="901"/>
      <c r="G873" s="902"/>
      <c r="H873" s="901"/>
      <c r="I873" s="902"/>
      <c r="J873" s="891"/>
      <c r="K873" s="891"/>
      <c r="L873" s="891"/>
      <c r="M873" s="891"/>
      <c r="N873" s="903"/>
      <c r="O873" s="690"/>
      <c r="P873" s="690"/>
      <c r="Q873" s="690"/>
      <c r="R873" s="690"/>
      <c r="S873" s="690"/>
      <c r="T873" s="690"/>
      <c r="U873" s="690"/>
      <c r="V873" s="690"/>
      <c r="W873" s="690"/>
      <c r="X873" s="690"/>
      <c r="Y873" s="690"/>
      <c r="Z873" s="690"/>
    </row>
    <row r="874" spans="1:26" ht="12" customHeight="1">
      <c r="A874" s="899"/>
      <c r="B874" s="900"/>
      <c r="C874" s="899"/>
      <c r="D874" s="901"/>
      <c r="E874" s="902"/>
      <c r="F874" s="901"/>
      <c r="G874" s="902"/>
      <c r="H874" s="901"/>
      <c r="I874" s="902"/>
      <c r="J874" s="891"/>
      <c r="K874" s="891"/>
      <c r="L874" s="891"/>
      <c r="M874" s="891"/>
      <c r="N874" s="903"/>
      <c r="O874" s="690"/>
      <c r="P874" s="690"/>
      <c r="Q874" s="690"/>
      <c r="R874" s="690"/>
      <c r="S874" s="690"/>
      <c r="T874" s="690"/>
      <c r="U874" s="690"/>
      <c r="V874" s="690"/>
      <c r="W874" s="690"/>
      <c r="X874" s="690"/>
      <c r="Y874" s="690"/>
      <c r="Z874" s="690"/>
    </row>
    <row r="875" spans="1:26" ht="12" customHeight="1">
      <c r="A875" s="899"/>
      <c r="B875" s="900"/>
      <c r="C875" s="899"/>
      <c r="D875" s="901"/>
      <c r="E875" s="902"/>
      <c r="F875" s="901"/>
      <c r="G875" s="902"/>
      <c r="H875" s="901"/>
      <c r="I875" s="902"/>
      <c r="J875" s="891"/>
      <c r="K875" s="891"/>
      <c r="L875" s="891"/>
      <c r="M875" s="891"/>
      <c r="N875" s="903"/>
      <c r="O875" s="690"/>
      <c r="P875" s="690"/>
      <c r="Q875" s="690"/>
      <c r="R875" s="690"/>
      <c r="S875" s="690"/>
      <c r="T875" s="690"/>
      <c r="U875" s="690"/>
      <c r="V875" s="690"/>
      <c r="W875" s="690"/>
      <c r="X875" s="690"/>
      <c r="Y875" s="690"/>
      <c r="Z875" s="690"/>
    </row>
    <row r="876" spans="1:26" ht="12" customHeight="1">
      <c r="A876" s="899"/>
      <c r="B876" s="900"/>
      <c r="C876" s="899"/>
      <c r="D876" s="901"/>
      <c r="E876" s="902"/>
      <c r="F876" s="901"/>
      <c r="G876" s="902"/>
      <c r="H876" s="901"/>
      <c r="I876" s="902"/>
      <c r="J876" s="891"/>
      <c r="K876" s="891"/>
      <c r="L876" s="891"/>
      <c r="M876" s="891"/>
      <c r="N876" s="903"/>
      <c r="O876" s="690"/>
      <c r="P876" s="690"/>
      <c r="Q876" s="690"/>
      <c r="R876" s="690"/>
      <c r="S876" s="690"/>
      <c r="T876" s="690"/>
      <c r="U876" s="690"/>
      <c r="V876" s="690"/>
      <c r="W876" s="690"/>
      <c r="X876" s="690"/>
      <c r="Y876" s="690"/>
      <c r="Z876" s="690"/>
    </row>
    <row r="877" spans="1:26" ht="12" customHeight="1">
      <c r="A877" s="899"/>
      <c r="B877" s="900"/>
      <c r="C877" s="899"/>
      <c r="D877" s="901"/>
      <c r="E877" s="902"/>
      <c r="F877" s="901"/>
      <c r="G877" s="902"/>
      <c r="H877" s="901"/>
      <c r="I877" s="902"/>
      <c r="J877" s="891"/>
      <c r="K877" s="891"/>
      <c r="L877" s="891"/>
      <c r="M877" s="891"/>
      <c r="N877" s="903"/>
      <c r="O877" s="690"/>
      <c r="P877" s="690"/>
      <c r="Q877" s="690"/>
      <c r="R877" s="690"/>
      <c r="S877" s="690"/>
      <c r="T877" s="690"/>
      <c r="U877" s="690"/>
      <c r="V877" s="690"/>
      <c r="W877" s="690"/>
      <c r="X877" s="690"/>
      <c r="Y877" s="690"/>
      <c r="Z877" s="690"/>
    </row>
    <row r="878" spans="1:26" ht="12" customHeight="1">
      <c r="A878" s="899"/>
      <c r="B878" s="900"/>
      <c r="C878" s="899"/>
      <c r="D878" s="901"/>
      <c r="E878" s="902"/>
      <c r="F878" s="901"/>
      <c r="G878" s="902"/>
      <c r="H878" s="901"/>
      <c r="I878" s="902"/>
      <c r="J878" s="891"/>
      <c r="K878" s="891"/>
      <c r="L878" s="891"/>
      <c r="M878" s="891"/>
      <c r="N878" s="903"/>
      <c r="O878" s="690"/>
      <c r="P878" s="690"/>
      <c r="Q878" s="690"/>
      <c r="R878" s="690"/>
      <c r="S878" s="690"/>
      <c r="T878" s="690"/>
      <c r="U878" s="690"/>
      <c r="V878" s="690"/>
      <c r="W878" s="690"/>
      <c r="X878" s="690"/>
      <c r="Y878" s="690"/>
      <c r="Z878" s="690"/>
    </row>
    <row r="879" spans="1:26" ht="12" customHeight="1">
      <c r="A879" s="899"/>
      <c r="B879" s="900"/>
      <c r="C879" s="899"/>
      <c r="D879" s="901"/>
      <c r="E879" s="902"/>
      <c r="F879" s="901"/>
      <c r="G879" s="902"/>
      <c r="H879" s="901"/>
      <c r="I879" s="902"/>
      <c r="J879" s="891"/>
      <c r="K879" s="891"/>
      <c r="L879" s="891"/>
      <c r="M879" s="891"/>
      <c r="N879" s="903"/>
      <c r="O879" s="690"/>
      <c r="P879" s="690"/>
      <c r="Q879" s="690"/>
      <c r="R879" s="690"/>
      <c r="S879" s="690"/>
      <c r="T879" s="690"/>
      <c r="U879" s="690"/>
      <c r="V879" s="690"/>
      <c r="W879" s="690"/>
      <c r="X879" s="690"/>
      <c r="Y879" s="690"/>
      <c r="Z879" s="690"/>
    </row>
    <row r="880" spans="1:26" ht="12" customHeight="1">
      <c r="A880" s="899"/>
      <c r="B880" s="900"/>
      <c r="C880" s="899"/>
      <c r="D880" s="901"/>
      <c r="E880" s="902"/>
      <c r="F880" s="901"/>
      <c r="G880" s="902"/>
      <c r="H880" s="901"/>
      <c r="I880" s="902"/>
      <c r="J880" s="891"/>
      <c r="K880" s="891"/>
      <c r="L880" s="891"/>
      <c r="M880" s="891"/>
      <c r="N880" s="903"/>
      <c r="O880" s="690"/>
      <c r="P880" s="690"/>
      <c r="Q880" s="690"/>
      <c r="R880" s="690"/>
      <c r="S880" s="690"/>
      <c r="T880" s="690"/>
      <c r="U880" s="690"/>
      <c r="V880" s="690"/>
      <c r="W880" s="690"/>
      <c r="X880" s="690"/>
      <c r="Y880" s="690"/>
      <c r="Z880" s="690"/>
    </row>
    <row r="881" spans="1:26" ht="12" customHeight="1">
      <c r="A881" s="899"/>
      <c r="B881" s="900"/>
      <c r="C881" s="899"/>
      <c r="D881" s="901"/>
      <c r="E881" s="902"/>
      <c r="F881" s="901"/>
      <c r="G881" s="902"/>
      <c r="H881" s="901"/>
      <c r="I881" s="902"/>
      <c r="J881" s="891"/>
      <c r="K881" s="891"/>
      <c r="L881" s="891"/>
      <c r="M881" s="891"/>
      <c r="N881" s="903"/>
      <c r="O881" s="690"/>
      <c r="P881" s="690"/>
      <c r="Q881" s="690"/>
      <c r="R881" s="690"/>
      <c r="S881" s="690"/>
      <c r="T881" s="690"/>
      <c r="U881" s="690"/>
      <c r="V881" s="690"/>
      <c r="W881" s="690"/>
      <c r="X881" s="690"/>
      <c r="Y881" s="690"/>
      <c r="Z881" s="690"/>
    </row>
    <row r="882" spans="1:26" ht="12" customHeight="1">
      <c r="A882" s="899"/>
      <c r="B882" s="900"/>
      <c r="C882" s="899"/>
      <c r="D882" s="901"/>
      <c r="E882" s="902"/>
      <c r="F882" s="901"/>
      <c r="G882" s="902"/>
      <c r="H882" s="901"/>
      <c r="I882" s="902"/>
      <c r="J882" s="891"/>
      <c r="K882" s="891"/>
      <c r="L882" s="891"/>
      <c r="M882" s="891"/>
      <c r="N882" s="903"/>
      <c r="O882" s="690"/>
      <c r="P882" s="690"/>
      <c r="Q882" s="690"/>
      <c r="R882" s="690"/>
      <c r="S882" s="690"/>
      <c r="T882" s="690"/>
      <c r="U882" s="690"/>
      <c r="V882" s="690"/>
      <c r="W882" s="690"/>
      <c r="X882" s="690"/>
      <c r="Y882" s="690"/>
      <c r="Z882" s="690"/>
    </row>
    <row r="883" spans="1:26" ht="12" customHeight="1">
      <c r="A883" s="899"/>
      <c r="B883" s="900"/>
      <c r="C883" s="899"/>
      <c r="D883" s="901"/>
      <c r="E883" s="902"/>
      <c r="F883" s="901"/>
      <c r="G883" s="902"/>
      <c r="H883" s="901"/>
      <c r="I883" s="902"/>
      <c r="J883" s="891"/>
      <c r="K883" s="891"/>
      <c r="L883" s="891"/>
      <c r="M883" s="891"/>
      <c r="N883" s="903"/>
      <c r="O883" s="690"/>
      <c r="P883" s="690"/>
      <c r="Q883" s="690"/>
      <c r="R883" s="690"/>
      <c r="S883" s="690"/>
      <c r="T883" s="690"/>
      <c r="U883" s="690"/>
      <c r="V883" s="690"/>
      <c r="W883" s="690"/>
      <c r="X883" s="690"/>
      <c r="Y883" s="690"/>
      <c r="Z883" s="690"/>
    </row>
    <row r="884" spans="1:26" ht="12" customHeight="1">
      <c r="A884" s="899"/>
      <c r="B884" s="900"/>
      <c r="C884" s="899"/>
      <c r="D884" s="901"/>
      <c r="E884" s="902"/>
      <c r="F884" s="901"/>
      <c r="G884" s="902"/>
      <c r="H884" s="901"/>
      <c r="I884" s="902"/>
      <c r="J884" s="891"/>
      <c r="K884" s="891"/>
      <c r="L884" s="891"/>
      <c r="M884" s="891"/>
      <c r="N884" s="903"/>
      <c r="O884" s="690"/>
      <c r="P884" s="690"/>
      <c r="Q884" s="690"/>
      <c r="R884" s="690"/>
      <c r="S884" s="690"/>
      <c r="T884" s="690"/>
      <c r="U884" s="690"/>
      <c r="V884" s="690"/>
      <c r="W884" s="690"/>
      <c r="X884" s="690"/>
      <c r="Y884" s="690"/>
      <c r="Z884" s="690"/>
    </row>
    <row r="885" spans="1:26" ht="12" customHeight="1">
      <c r="A885" s="899"/>
      <c r="B885" s="900"/>
      <c r="C885" s="899"/>
      <c r="D885" s="901"/>
      <c r="E885" s="902"/>
      <c r="F885" s="901"/>
      <c r="G885" s="902"/>
      <c r="H885" s="901"/>
      <c r="I885" s="902"/>
      <c r="J885" s="891"/>
      <c r="K885" s="891"/>
      <c r="L885" s="891"/>
      <c r="M885" s="891"/>
      <c r="N885" s="903"/>
      <c r="O885" s="690"/>
      <c r="P885" s="690"/>
      <c r="Q885" s="690"/>
      <c r="R885" s="690"/>
      <c r="S885" s="690"/>
      <c r="T885" s="690"/>
      <c r="U885" s="690"/>
      <c r="V885" s="690"/>
      <c r="W885" s="690"/>
      <c r="X885" s="690"/>
      <c r="Y885" s="690"/>
      <c r="Z885" s="690"/>
    </row>
    <row r="886" spans="1:26" ht="12" customHeight="1">
      <c r="A886" s="899"/>
      <c r="B886" s="900"/>
      <c r="C886" s="899"/>
      <c r="D886" s="901"/>
      <c r="E886" s="902"/>
      <c r="F886" s="901"/>
      <c r="G886" s="902"/>
      <c r="H886" s="901"/>
      <c r="I886" s="902"/>
      <c r="J886" s="891"/>
      <c r="K886" s="891"/>
      <c r="L886" s="891"/>
      <c r="M886" s="891"/>
      <c r="N886" s="903"/>
      <c r="O886" s="690"/>
      <c r="P886" s="690"/>
      <c r="Q886" s="690"/>
      <c r="R886" s="690"/>
      <c r="S886" s="690"/>
      <c r="T886" s="690"/>
      <c r="U886" s="690"/>
      <c r="V886" s="690"/>
      <c r="W886" s="690"/>
      <c r="X886" s="690"/>
      <c r="Y886" s="690"/>
      <c r="Z886" s="690"/>
    </row>
    <row r="887" spans="1:26" ht="12" customHeight="1">
      <c r="A887" s="899"/>
      <c r="B887" s="900"/>
      <c r="C887" s="899"/>
      <c r="D887" s="901"/>
      <c r="E887" s="902"/>
      <c r="F887" s="901"/>
      <c r="G887" s="902"/>
      <c r="H887" s="901"/>
      <c r="I887" s="902"/>
      <c r="J887" s="891"/>
      <c r="K887" s="891"/>
      <c r="L887" s="891"/>
      <c r="M887" s="891"/>
      <c r="N887" s="903"/>
      <c r="O887" s="690"/>
      <c r="P887" s="690"/>
      <c r="Q887" s="690"/>
      <c r="R887" s="690"/>
      <c r="S887" s="690"/>
      <c r="T887" s="690"/>
      <c r="U887" s="690"/>
      <c r="V887" s="690"/>
      <c r="W887" s="690"/>
      <c r="X887" s="690"/>
      <c r="Y887" s="690"/>
      <c r="Z887" s="690"/>
    </row>
    <row r="888" spans="1:26" ht="12" customHeight="1">
      <c r="A888" s="899"/>
      <c r="B888" s="900"/>
      <c r="C888" s="899"/>
      <c r="D888" s="901"/>
      <c r="E888" s="902"/>
      <c r="F888" s="901"/>
      <c r="G888" s="902"/>
      <c r="H888" s="901"/>
      <c r="I888" s="902"/>
      <c r="J888" s="891"/>
      <c r="K888" s="891"/>
      <c r="L888" s="891"/>
      <c r="M888" s="891"/>
      <c r="N888" s="903"/>
      <c r="O888" s="690"/>
      <c r="P888" s="690"/>
      <c r="Q888" s="690"/>
      <c r="R888" s="690"/>
      <c r="S888" s="690"/>
      <c r="T888" s="690"/>
      <c r="U888" s="690"/>
      <c r="V888" s="690"/>
      <c r="W888" s="690"/>
      <c r="X888" s="690"/>
      <c r="Y888" s="690"/>
      <c r="Z888" s="690"/>
    </row>
    <row r="889" spans="1:26" ht="12" customHeight="1">
      <c r="A889" s="899"/>
      <c r="B889" s="900"/>
      <c r="C889" s="899"/>
      <c r="D889" s="901"/>
      <c r="E889" s="902"/>
      <c r="F889" s="901"/>
      <c r="G889" s="902"/>
      <c r="H889" s="901"/>
      <c r="I889" s="902"/>
      <c r="J889" s="891"/>
      <c r="K889" s="891"/>
      <c r="L889" s="891"/>
      <c r="M889" s="891"/>
      <c r="N889" s="903"/>
      <c r="O889" s="690"/>
      <c r="P889" s="690"/>
      <c r="Q889" s="690"/>
      <c r="R889" s="690"/>
      <c r="S889" s="690"/>
      <c r="T889" s="690"/>
      <c r="U889" s="690"/>
      <c r="V889" s="690"/>
      <c r="W889" s="690"/>
      <c r="X889" s="690"/>
      <c r="Y889" s="690"/>
      <c r="Z889" s="690"/>
    </row>
    <row r="890" spans="1:26" ht="12" customHeight="1">
      <c r="A890" s="899"/>
      <c r="B890" s="900"/>
      <c r="C890" s="899"/>
      <c r="D890" s="901"/>
      <c r="E890" s="902"/>
      <c r="F890" s="901"/>
      <c r="G890" s="902"/>
      <c r="H890" s="901"/>
      <c r="I890" s="902"/>
      <c r="J890" s="891"/>
      <c r="K890" s="891"/>
      <c r="L890" s="891"/>
      <c r="M890" s="891"/>
      <c r="N890" s="903"/>
      <c r="O890" s="690"/>
      <c r="P890" s="690"/>
      <c r="Q890" s="690"/>
      <c r="R890" s="690"/>
      <c r="S890" s="690"/>
      <c r="T890" s="690"/>
      <c r="U890" s="690"/>
      <c r="V890" s="690"/>
      <c r="W890" s="690"/>
      <c r="X890" s="690"/>
      <c r="Y890" s="690"/>
      <c r="Z890" s="690"/>
    </row>
    <row r="891" spans="1:26" ht="12" customHeight="1">
      <c r="A891" s="899"/>
      <c r="B891" s="900"/>
      <c r="C891" s="899"/>
      <c r="D891" s="901"/>
      <c r="E891" s="902"/>
      <c r="F891" s="901"/>
      <c r="G891" s="902"/>
      <c r="H891" s="901"/>
      <c r="I891" s="902"/>
      <c r="J891" s="891"/>
      <c r="K891" s="891"/>
      <c r="L891" s="891"/>
      <c r="M891" s="891"/>
      <c r="N891" s="903"/>
      <c r="O891" s="690"/>
      <c r="P891" s="690"/>
      <c r="Q891" s="690"/>
      <c r="R891" s="690"/>
      <c r="S891" s="690"/>
      <c r="T891" s="690"/>
      <c r="U891" s="690"/>
      <c r="V891" s="690"/>
      <c r="W891" s="690"/>
      <c r="X891" s="690"/>
      <c r="Y891" s="690"/>
      <c r="Z891" s="690"/>
    </row>
    <row r="892" spans="1:26" ht="12" customHeight="1">
      <c r="A892" s="899"/>
      <c r="B892" s="900"/>
      <c r="C892" s="899"/>
      <c r="D892" s="901"/>
      <c r="E892" s="902"/>
      <c r="F892" s="901"/>
      <c r="G892" s="902"/>
      <c r="H892" s="901"/>
      <c r="I892" s="902"/>
      <c r="J892" s="891"/>
      <c r="K892" s="891"/>
      <c r="L892" s="891"/>
      <c r="M892" s="891"/>
      <c r="N892" s="903"/>
      <c r="O892" s="690"/>
      <c r="P892" s="690"/>
      <c r="Q892" s="690"/>
      <c r="R892" s="690"/>
      <c r="S892" s="690"/>
      <c r="T892" s="690"/>
      <c r="U892" s="690"/>
      <c r="V892" s="690"/>
      <c r="W892" s="690"/>
      <c r="X892" s="690"/>
      <c r="Y892" s="690"/>
      <c r="Z892" s="690"/>
    </row>
    <row r="893" spans="1:26" ht="12" customHeight="1">
      <c r="A893" s="899"/>
      <c r="B893" s="900"/>
      <c r="C893" s="899"/>
      <c r="D893" s="901"/>
      <c r="E893" s="902"/>
      <c r="F893" s="901"/>
      <c r="G893" s="902"/>
      <c r="H893" s="901"/>
      <c r="I893" s="902"/>
      <c r="J893" s="891"/>
      <c r="K893" s="891"/>
      <c r="L893" s="891"/>
      <c r="M893" s="891"/>
      <c r="N893" s="903"/>
      <c r="O893" s="690"/>
      <c r="P893" s="690"/>
      <c r="Q893" s="690"/>
      <c r="R893" s="690"/>
      <c r="S893" s="690"/>
      <c r="T893" s="690"/>
      <c r="U893" s="690"/>
      <c r="V893" s="690"/>
      <c r="W893" s="690"/>
      <c r="X893" s="690"/>
      <c r="Y893" s="690"/>
      <c r="Z893" s="690"/>
    </row>
    <row r="894" spans="1:26" ht="12" customHeight="1">
      <c r="A894" s="899"/>
      <c r="B894" s="900"/>
      <c r="C894" s="899"/>
      <c r="D894" s="901"/>
      <c r="E894" s="902"/>
      <c r="F894" s="901"/>
      <c r="G894" s="902"/>
      <c r="H894" s="901"/>
      <c r="I894" s="902"/>
      <c r="J894" s="891"/>
      <c r="K894" s="891"/>
      <c r="L894" s="891"/>
      <c r="M894" s="891"/>
      <c r="N894" s="903"/>
      <c r="O894" s="690"/>
      <c r="P894" s="690"/>
      <c r="Q894" s="690"/>
      <c r="R894" s="690"/>
      <c r="S894" s="690"/>
      <c r="T894" s="690"/>
      <c r="U894" s="690"/>
      <c r="V894" s="690"/>
      <c r="W894" s="690"/>
      <c r="X894" s="690"/>
      <c r="Y894" s="690"/>
      <c r="Z894" s="690"/>
    </row>
    <row r="895" spans="1:26" ht="12" customHeight="1">
      <c r="A895" s="899"/>
      <c r="B895" s="900"/>
      <c r="C895" s="899"/>
      <c r="D895" s="901"/>
      <c r="E895" s="902"/>
      <c r="F895" s="901"/>
      <c r="G895" s="902"/>
      <c r="H895" s="901"/>
      <c r="I895" s="902"/>
      <c r="J895" s="891"/>
      <c r="K895" s="891"/>
      <c r="L895" s="891"/>
      <c r="M895" s="891"/>
      <c r="N895" s="903"/>
      <c r="O895" s="690"/>
      <c r="P895" s="690"/>
      <c r="Q895" s="690"/>
      <c r="R895" s="690"/>
      <c r="S895" s="690"/>
      <c r="T895" s="690"/>
      <c r="U895" s="690"/>
      <c r="V895" s="690"/>
      <c r="W895" s="690"/>
      <c r="X895" s="690"/>
      <c r="Y895" s="690"/>
      <c r="Z895" s="690"/>
    </row>
    <row r="896" spans="1:26" ht="12" customHeight="1">
      <c r="A896" s="899"/>
      <c r="B896" s="900"/>
      <c r="C896" s="899"/>
      <c r="D896" s="901"/>
      <c r="E896" s="902"/>
      <c r="F896" s="901"/>
      <c r="G896" s="902"/>
      <c r="H896" s="901"/>
      <c r="I896" s="902"/>
      <c r="J896" s="891"/>
      <c r="K896" s="891"/>
      <c r="L896" s="891"/>
      <c r="M896" s="891"/>
      <c r="N896" s="903"/>
      <c r="O896" s="690"/>
      <c r="P896" s="690"/>
      <c r="Q896" s="690"/>
      <c r="R896" s="690"/>
      <c r="S896" s="690"/>
      <c r="T896" s="690"/>
      <c r="U896" s="690"/>
      <c r="V896" s="690"/>
      <c r="W896" s="690"/>
      <c r="X896" s="690"/>
      <c r="Y896" s="690"/>
      <c r="Z896" s="690"/>
    </row>
    <row r="897" spans="1:26" ht="12" customHeight="1">
      <c r="A897" s="899"/>
      <c r="B897" s="900"/>
      <c r="C897" s="899"/>
      <c r="D897" s="901"/>
      <c r="E897" s="902"/>
      <c r="F897" s="901"/>
      <c r="G897" s="902"/>
      <c r="H897" s="901"/>
      <c r="I897" s="902"/>
      <c r="J897" s="891"/>
      <c r="K897" s="891"/>
      <c r="L897" s="891"/>
      <c r="M897" s="891"/>
      <c r="N897" s="903"/>
      <c r="O897" s="690"/>
      <c r="P897" s="690"/>
      <c r="Q897" s="690"/>
      <c r="R897" s="690"/>
      <c r="S897" s="690"/>
      <c r="T897" s="690"/>
      <c r="U897" s="690"/>
      <c r="V897" s="690"/>
      <c r="W897" s="690"/>
      <c r="X897" s="690"/>
      <c r="Y897" s="690"/>
      <c r="Z897" s="690"/>
    </row>
    <row r="898" spans="1:26" ht="12" customHeight="1">
      <c r="A898" s="899"/>
      <c r="B898" s="900"/>
      <c r="C898" s="899"/>
      <c r="D898" s="901"/>
      <c r="E898" s="902"/>
      <c r="F898" s="901"/>
      <c r="G898" s="902"/>
      <c r="H898" s="901"/>
      <c r="I898" s="902"/>
      <c r="J898" s="891"/>
      <c r="K898" s="891"/>
      <c r="L898" s="891"/>
      <c r="M898" s="891"/>
      <c r="N898" s="903"/>
      <c r="O898" s="690"/>
      <c r="P898" s="690"/>
      <c r="Q898" s="690"/>
      <c r="R898" s="690"/>
      <c r="S898" s="690"/>
      <c r="T898" s="690"/>
      <c r="U898" s="690"/>
      <c r="V898" s="690"/>
      <c r="W898" s="690"/>
      <c r="X898" s="690"/>
      <c r="Y898" s="690"/>
      <c r="Z898" s="690"/>
    </row>
    <row r="899" spans="1:26" ht="12" customHeight="1">
      <c r="A899" s="899"/>
      <c r="B899" s="900"/>
      <c r="C899" s="899"/>
      <c r="D899" s="901"/>
      <c r="E899" s="902"/>
      <c r="F899" s="901"/>
      <c r="G899" s="902"/>
      <c r="H899" s="901"/>
      <c r="I899" s="902"/>
      <c r="J899" s="891"/>
      <c r="K899" s="891"/>
      <c r="L899" s="891"/>
      <c r="M899" s="891"/>
      <c r="N899" s="903"/>
      <c r="O899" s="690"/>
      <c r="P899" s="690"/>
      <c r="Q899" s="690"/>
      <c r="R899" s="690"/>
      <c r="S899" s="690"/>
      <c r="T899" s="690"/>
      <c r="U899" s="690"/>
      <c r="V899" s="690"/>
      <c r="W899" s="690"/>
      <c r="X899" s="690"/>
      <c r="Y899" s="690"/>
      <c r="Z899" s="690"/>
    </row>
    <row r="900" spans="1:26" ht="12" customHeight="1">
      <c r="A900" s="899"/>
      <c r="B900" s="900"/>
      <c r="C900" s="899"/>
      <c r="D900" s="901"/>
      <c r="E900" s="902"/>
      <c r="F900" s="901"/>
      <c r="G900" s="902"/>
      <c r="H900" s="901"/>
      <c r="I900" s="902"/>
      <c r="J900" s="891"/>
      <c r="K900" s="891"/>
      <c r="L900" s="891"/>
      <c r="M900" s="891"/>
      <c r="N900" s="903"/>
      <c r="O900" s="690"/>
      <c r="P900" s="690"/>
      <c r="Q900" s="690"/>
      <c r="R900" s="690"/>
      <c r="S900" s="690"/>
      <c r="T900" s="690"/>
      <c r="U900" s="690"/>
      <c r="V900" s="690"/>
      <c r="W900" s="690"/>
      <c r="X900" s="690"/>
      <c r="Y900" s="690"/>
      <c r="Z900" s="690"/>
    </row>
    <row r="901" spans="1:26" ht="12" customHeight="1">
      <c r="A901" s="899"/>
      <c r="B901" s="900"/>
      <c r="C901" s="899"/>
      <c r="D901" s="901"/>
      <c r="E901" s="902"/>
      <c r="F901" s="901"/>
      <c r="G901" s="902"/>
      <c r="H901" s="901"/>
      <c r="I901" s="902"/>
      <c r="J901" s="891"/>
      <c r="K901" s="891"/>
      <c r="L901" s="891"/>
      <c r="M901" s="891"/>
      <c r="N901" s="903"/>
      <c r="O901" s="690"/>
      <c r="P901" s="690"/>
      <c r="Q901" s="690"/>
      <c r="R901" s="690"/>
      <c r="S901" s="690"/>
      <c r="T901" s="690"/>
      <c r="U901" s="690"/>
      <c r="V901" s="690"/>
      <c r="W901" s="690"/>
      <c r="X901" s="690"/>
      <c r="Y901" s="690"/>
      <c r="Z901" s="690"/>
    </row>
    <row r="902" spans="1:26" ht="12" customHeight="1">
      <c r="A902" s="899"/>
      <c r="B902" s="900"/>
      <c r="C902" s="899"/>
      <c r="D902" s="901"/>
      <c r="E902" s="902"/>
      <c r="F902" s="901"/>
      <c r="G902" s="902"/>
      <c r="H902" s="901"/>
      <c r="I902" s="902"/>
      <c r="J902" s="891"/>
      <c r="K902" s="891"/>
      <c r="L902" s="891"/>
      <c r="M902" s="891"/>
      <c r="N902" s="903"/>
      <c r="O902" s="690"/>
      <c r="P902" s="690"/>
      <c r="Q902" s="690"/>
      <c r="R902" s="690"/>
      <c r="S902" s="690"/>
      <c r="T902" s="690"/>
      <c r="U902" s="690"/>
      <c r="V902" s="690"/>
      <c r="W902" s="690"/>
      <c r="X902" s="690"/>
      <c r="Y902" s="690"/>
      <c r="Z902" s="690"/>
    </row>
    <row r="903" spans="1:26" ht="12" customHeight="1">
      <c r="A903" s="899"/>
      <c r="B903" s="900"/>
      <c r="C903" s="899"/>
      <c r="D903" s="901"/>
      <c r="E903" s="902"/>
      <c r="F903" s="901"/>
      <c r="G903" s="902"/>
      <c r="H903" s="901"/>
      <c r="I903" s="902"/>
      <c r="J903" s="891"/>
      <c r="K903" s="891"/>
      <c r="L903" s="891"/>
      <c r="M903" s="891"/>
      <c r="N903" s="903"/>
      <c r="O903" s="690"/>
      <c r="P903" s="690"/>
      <c r="Q903" s="690"/>
      <c r="R903" s="690"/>
      <c r="S903" s="690"/>
      <c r="T903" s="690"/>
      <c r="U903" s="690"/>
      <c r="V903" s="690"/>
      <c r="W903" s="690"/>
      <c r="X903" s="690"/>
      <c r="Y903" s="690"/>
      <c r="Z903" s="690"/>
    </row>
    <row r="904" spans="1:26" ht="12" customHeight="1">
      <c r="A904" s="899"/>
      <c r="B904" s="900"/>
      <c r="C904" s="899"/>
      <c r="D904" s="901"/>
      <c r="E904" s="902"/>
      <c r="F904" s="901"/>
      <c r="G904" s="902"/>
      <c r="H904" s="901"/>
      <c r="I904" s="902"/>
      <c r="J904" s="891"/>
      <c r="K904" s="891"/>
      <c r="L904" s="891"/>
      <c r="M904" s="891"/>
      <c r="N904" s="903"/>
      <c r="O904" s="690"/>
      <c r="P904" s="690"/>
      <c r="Q904" s="690"/>
      <c r="R904" s="690"/>
      <c r="S904" s="690"/>
      <c r="T904" s="690"/>
      <c r="U904" s="690"/>
      <c r="V904" s="690"/>
      <c r="W904" s="690"/>
      <c r="X904" s="690"/>
      <c r="Y904" s="690"/>
      <c r="Z904" s="690"/>
    </row>
    <row r="905" spans="1:26" ht="12" customHeight="1">
      <c r="A905" s="899"/>
      <c r="B905" s="900"/>
      <c r="C905" s="899"/>
      <c r="D905" s="901"/>
      <c r="E905" s="902"/>
      <c r="F905" s="901"/>
      <c r="G905" s="902"/>
      <c r="H905" s="901"/>
      <c r="I905" s="902"/>
      <c r="J905" s="891"/>
      <c r="K905" s="891"/>
      <c r="L905" s="891"/>
      <c r="M905" s="891"/>
      <c r="N905" s="903"/>
      <c r="O905" s="690"/>
      <c r="P905" s="690"/>
      <c r="Q905" s="690"/>
      <c r="R905" s="690"/>
      <c r="S905" s="690"/>
      <c r="T905" s="690"/>
      <c r="U905" s="690"/>
      <c r="V905" s="690"/>
      <c r="W905" s="690"/>
      <c r="X905" s="690"/>
      <c r="Y905" s="690"/>
      <c r="Z905" s="690"/>
    </row>
    <row r="906" spans="1:26" ht="12" customHeight="1">
      <c r="A906" s="899"/>
      <c r="B906" s="900"/>
      <c r="C906" s="899"/>
      <c r="D906" s="901"/>
      <c r="E906" s="902"/>
      <c r="F906" s="901"/>
      <c r="G906" s="902"/>
      <c r="H906" s="901"/>
      <c r="I906" s="902"/>
      <c r="J906" s="891"/>
      <c r="K906" s="891"/>
      <c r="L906" s="891"/>
      <c r="M906" s="891"/>
      <c r="N906" s="903"/>
      <c r="O906" s="690"/>
      <c r="P906" s="690"/>
      <c r="Q906" s="690"/>
      <c r="R906" s="690"/>
      <c r="S906" s="690"/>
      <c r="T906" s="690"/>
      <c r="U906" s="690"/>
      <c r="V906" s="690"/>
      <c r="W906" s="690"/>
      <c r="X906" s="690"/>
      <c r="Y906" s="690"/>
      <c r="Z906" s="690"/>
    </row>
    <row r="907" spans="1:26" ht="12" customHeight="1">
      <c r="A907" s="899"/>
      <c r="B907" s="900"/>
      <c r="C907" s="899"/>
      <c r="D907" s="901"/>
      <c r="E907" s="902"/>
      <c r="F907" s="901"/>
      <c r="G907" s="902"/>
      <c r="H907" s="901"/>
      <c r="I907" s="902"/>
      <c r="J907" s="891"/>
      <c r="K907" s="891"/>
      <c r="L907" s="891"/>
      <c r="M907" s="891"/>
      <c r="N907" s="903"/>
      <c r="O907" s="690"/>
      <c r="P907" s="690"/>
      <c r="Q907" s="690"/>
      <c r="R907" s="690"/>
      <c r="S907" s="690"/>
      <c r="T907" s="690"/>
      <c r="U907" s="690"/>
      <c r="V907" s="690"/>
      <c r="W907" s="690"/>
      <c r="X907" s="690"/>
      <c r="Y907" s="690"/>
      <c r="Z907" s="690"/>
    </row>
    <row r="908" spans="1:26" ht="12" customHeight="1">
      <c r="A908" s="899"/>
      <c r="B908" s="900"/>
      <c r="C908" s="899"/>
      <c r="D908" s="901"/>
      <c r="E908" s="902"/>
      <c r="F908" s="901"/>
      <c r="G908" s="902"/>
      <c r="H908" s="901"/>
      <c r="I908" s="902"/>
      <c r="J908" s="891"/>
      <c r="K908" s="891"/>
      <c r="L908" s="891"/>
      <c r="M908" s="891"/>
      <c r="N908" s="903"/>
      <c r="O908" s="690"/>
      <c r="P908" s="690"/>
      <c r="Q908" s="690"/>
      <c r="R908" s="690"/>
      <c r="S908" s="690"/>
      <c r="T908" s="690"/>
      <c r="U908" s="690"/>
      <c r="V908" s="690"/>
      <c r="W908" s="690"/>
      <c r="X908" s="690"/>
      <c r="Y908" s="690"/>
      <c r="Z908" s="690"/>
    </row>
    <row r="909" spans="1:26" ht="12" customHeight="1">
      <c r="A909" s="899"/>
      <c r="B909" s="900"/>
      <c r="C909" s="899"/>
      <c r="D909" s="901"/>
      <c r="E909" s="902"/>
      <c r="F909" s="901"/>
      <c r="G909" s="902"/>
      <c r="H909" s="901"/>
      <c r="I909" s="902"/>
      <c r="J909" s="891"/>
      <c r="K909" s="891"/>
      <c r="L909" s="891"/>
      <c r="M909" s="891"/>
      <c r="N909" s="903"/>
      <c r="O909" s="690"/>
      <c r="P909" s="690"/>
      <c r="Q909" s="690"/>
      <c r="R909" s="690"/>
      <c r="S909" s="690"/>
      <c r="T909" s="690"/>
      <c r="U909" s="690"/>
      <c r="V909" s="690"/>
      <c r="W909" s="690"/>
      <c r="X909" s="690"/>
      <c r="Y909" s="690"/>
      <c r="Z909" s="690"/>
    </row>
    <row r="910" spans="1:26" ht="12" customHeight="1">
      <c r="A910" s="899"/>
      <c r="B910" s="900"/>
      <c r="C910" s="899"/>
      <c r="D910" s="901"/>
      <c r="E910" s="902"/>
      <c r="F910" s="901"/>
      <c r="G910" s="902"/>
      <c r="H910" s="901"/>
      <c r="I910" s="902"/>
      <c r="J910" s="891"/>
      <c r="K910" s="891"/>
      <c r="L910" s="891"/>
      <c r="M910" s="891"/>
      <c r="N910" s="903"/>
      <c r="O910" s="690"/>
      <c r="P910" s="690"/>
      <c r="Q910" s="690"/>
      <c r="R910" s="690"/>
      <c r="S910" s="690"/>
      <c r="T910" s="690"/>
      <c r="U910" s="690"/>
      <c r="V910" s="690"/>
      <c r="W910" s="690"/>
      <c r="X910" s="690"/>
      <c r="Y910" s="690"/>
      <c r="Z910" s="690"/>
    </row>
    <row r="911" spans="1:26" ht="12" customHeight="1">
      <c r="A911" s="899"/>
      <c r="B911" s="900"/>
      <c r="C911" s="899"/>
      <c r="D911" s="901"/>
      <c r="E911" s="902"/>
      <c r="F911" s="901"/>
      <c r="G911" s="902"/>
      <c r="H911" s="901"/>
      <c r="I911" s="902"/>
      <c r="J911" s="891"/>
      <c r="K911" s="891"/>
      <c r="L911" s="891"/>
      <c r="M911" s="891"/>
      <c r="N911" s="903"/>
      <c r="O911" s="690"/>
      <c r="P911" s="690"/>
      <c r="Q911" s="690"/>
      <c r="R911" s="690"/>
      <c r="S911" s="690"/>
      <c r="T911" s="690"/>
      <c r="U911" s="690"/>
      <c r="V911" s="690"/>
      <c r="W911" s="690"/>
      <c r="X911" s="690"/>
      <c r="Y911" s="690"/>
      <c r="Z911" s="690"/>
    </row>
    <row r="912" spans="1:26" ht="12" customHeight="1">
      <c r="A912" s="899"/>
      <c r="B912" s="900"/>
      <c r="C912" s="899"/>
      <c r="D912" s="901"/>
      <c r="E912" s="902"/>
      <c r="F912" s="901"/>
      <c r="G912" s="902"/>
      <c r="H912" s="901"/>
      <c r="I912" s="902"/>
      <c r="J912" s="891"/>
      <c r="K912" s="891"/>
      <c r="L912" s="891"/>
      <c r="M912" s="891"/>
      <c r="N912" s="903"/>
      <c r="O912" s="690"/>
      <c r="P912" s="690"/>
      <c r="Q912" s="690"/>
      <c r="R912" s="690"/>
      <c r="S912" s="690"/>
      <c r="T912" s="690"/>
      <c r="U912" s="690"/>
      <c r="V912" s="690"/>
      <c r="W912" s="690"/>
      <c r="X912" s="690"/>
      <c r="Y912" s="690"/>
      <c r="Z912" s="690"/>
    </row>
    <row r="913" spans="1:26" ht="12" customHeight="1">
      <c r="A913" s="899"/>
      <c r="B913" s="900"/>
      <c r="C913" s="899"/>
      <c r="D913" s="901"/>
      <c r="E913" s="902"/>
      <c r="F913" s="901"/>
      <c r="G913" s="902"/>
      <c r="H913" s="901"/>
      <c r="I913" s="902"/>
      <c r="J913" s="891"/>
      <c r="K913" s="891"/>
      <c r="L913" s="891"/>
      <c r="M913" s="891"/>
      <c r="N913" s="903"/>
      <c r="O913" s="690"/>
      <c r="P913" s="690"/>
      <c r="Q913" s="690"/>
      <c r="R913" s="690"/>
      <c r="S913" s="690"/>
      <c r="T913" s="690"/>
      <c r="U913" s="690"/>
      <c r="V913" s="690"/>
      <c r="W913" s="690"/>
      <c r="X913" s="690"/>
      <c r="Y913" s="690"/>
      <c r="Z913" s="690"/>
    </row>
    <row r="914" spans="1:26" ht="12" customHeight="1">
      <c r="A914" s="899"/>
      <c r="B914" s="900"/>
      <c r="C914" s="899"/>
      <c r="D914" s="901"/>
      <c r="E914" s="902"/>
      <c r="F914" s="901"/>
      <c r="G914" s="902"/>
      <c r="H914" s="901"/>
      <c r="I914" s="902"/>
      <c r="J914" s="891"/>
      <c r="K914" s="891"/>
      <c r="L914" s="891"/>
      <c r="M914" s="891"/>
      <c r="N914" s="903"/>
      <c r="O914" s="690"/>
      <c r="P914" s="690"/>
      <c r="Q914" s="690"/>
      <c r="R914" s="690"/>
      <c r="S914" s="690"/>
      <c r="T914" s="690"/>
      <c r="U914" s="690"/>
      <c r="V914" s="690"/>
      <c r="W914" s="690"/>
      <c r="X914" s="690"/>
      <c r="Y914" s="690"/>
      <c r="Z914" s="690"/>
    </row>
    <row r="915" spans="1:26" ht="12" customHeight="1">
      <c r="A915" s="899"/>
      <c r="B915" s="900"/>
      <c r="C915" s="899"/>
      <c r="D915" s="901"/>
      <c r="E915" s="902"/>
      <c r="F915" s="901"/>
      <c r="G915" s="902"/>
      <c r="H915" s="901"/>
      <c r="I915" s="902"/>
      <c r="J915" s="891"/>
      <c r="K915" s="891"/>
      <c r="L915" s="891"/>
      <c r="M915" s="891"/>
      <c r="N915" s="903"/>
      <c r="O915" s="690"/>
      <c r="P915" s="690"/>
      <c r="Q915" s="690"/>
      <c r="R915" s="690"/>
      <c r="S915" s="690"/>
      <c r="T915" s="690"/>
      <c r="U915" s="690"/>
      <c r="V915" s="690"/>
      <c r="W915" s="690"/>
      <c r="X915" s="690"/>
      <c r="Y915" s="690"/>
      <c r="Z915" s="690"/>
    </row>
  </sheetData>
  <mergeCells count="28">
    <mergeCell ref="A1:N1"/>
    <mergeCell ref="B2:H2"/>
    <mergeCell ref="B3:H3"/>
    <mergeCell ref="B4:H4"/>
    <mergeCell ref="B5:H5"/>
    <mergeCell ref="A6:N6"/>
    <mergeCell ref="A7:N7"/>
    <mergeCell ref="A8:N8"/>
    <mergeCell ref="A9:N9"/>
    <mergeCell ref="B10:F10"/>
    <mergeCell ref="G10:H10"/>
    <mergeCell ref="I10:N10"/>
    <mergeCell ref="A21:N21"/>
    <mergeCell ref="B11:F11"/>
    <mergeCell ref="A14:A15"/>
    <mergeCell ref="B14:B15"/>
    <mergeCell ref="C14:C15"/>
    <mergeCell ref="D14:E14"/>
    <mergeCell ref="F14:G14"/>
    <mergeCell ref="H14:I14"/>
    <mergeCell ref="A12:N12"/>
    <mergeCell ref="G11:H11"/>
    <mergeCell ref="I11:N11"/>
    <mergeCell ref="J14:J15"/>
    <mergeCell ref="K14:K15"/>
    <mergeCell ref="L14:L15"/>
    <mergeCell ref="M14:M15"/>
    <mergeCell ref="N14:N15"/>
  </mergeCells>
  <hyperlinks>
    <hyperlink ref="D16" r:id="rId1"/>
  </hyperlinks>
  <printOptions horizontalCentered="1"/>
  <pageMargins left="0.47244094488188981" right="0.47244094488188981" top="0.78740157480314965" bottom="0.78740157480314965" header="0" footer="0"/>
  <pageSetup paperSize="9" scale="51" fitToHeight="0" orientation="landscape" r:id="rId2"/>
  <headerFooter>
    <oddFooter>&amp;R&amp;P/</oddFooter>
  </headerFooter>
  <drawing r:id="rId3"/>
</worksheet>
</file>

<file path=xl/worksheets/sheet11.xml><?xml version="1.0" encoding="utf-8"?>
<worksheet xmlns="http://schemas.openxmlformats.org/spreadsheetml/2006/main" xmlns:r="http://schemas.openxmlformats.org/officeDocument/2006/relationships">
  <sheetPr>
    <pageSetUpPr fitToPage="1"/>
  </sheetPr>
  <dimension ref="A1:Z995"/>
  <sheetViews>
    <sheetView showGridLines="0" view="pageBreakPreview" zoomScale="60" zoomScaleNormal="70" workbookViewId="0">
      <selection activeCell="F11" sqref="A11:G11"/>
    </sheetView>
  </sheetViews>
  <sheetFormatPr defaultColWidth="14.42578125" defaultRowHeight="15" customHeight="1"/>
  <cols>
    <col min="1" max="1" width="15.140625" customWidth="1"/>
    <col min="2" max="2" width="12.85546875" customWidth="1"/>
    <col min="3" max="3" width="28.5703125" customWidth="1"/>
    <col min="4" max="4" width="25.7109375" customWidth="1"/>
    <col min="5" max="5" width="16.140625" customWidth="1"/>
    <col min="6" max="6" width="11.85546875" customWidth="1"/>
    <col min="7" max="7" width="21.5703125" customWidth="1"/>
    <col min="8" max="8" width="9.140625" customWidth="1"/>
    <col min="9" max="9" width="21.7109375" customWidth="1"/>
    <col min="10" max="12" width="9.140625" customWidth="1"/>
    <col min="13" max="26" width="8.7109375" customWidth="1"/>
  </cols>
  <sheetData>
    <row r="1" spans="1:26" ht="4.5" customHeight="1">
      <c r="A1" s="200"/>
      <c r="B1" s="201"/>
      <c r="C1" s="201"/>
      <c r="D1" s="201"/>
      <c r="E1" s="204"/>
      <c r="F1" s="204"/>
      <c r="G1" s="205"/>
      <c r="H1" s="52"/>
      <c r="I1" s="52"/>
      <c r="J1" s="52"/>
      <c r="K1" s="52"/>
      <c r="L1" s="52"/>
      <c r="M1" s="52"/>
      <c r="N1" s="52"/>
      <c r="O1" s="52"/>
      <c r="P1" s="52"/>
      <c r="Q1" s="52"/>
      <c r="R1" s="52"/>
      <c r="S1" s="52"/>
      <c r="T1" s="52"/>
      <c r="U1" s="52"/>
      <c r="V1" s="52"/>
      <c r="W1" s="52"/>
      <c r="X1" s="52"/>
      <c r="Y1" s="52"/>
      <c r="Z1" s="52"/>
    </row>
    <row r="2" spans="1:26" ht="29.25" customHeight="1">
      <c r="A2" s="2" t="str">
        <f>'Planilha Orçamentária'!B2</f>
        <v>CONTRATANTE:</v>
      </c>
      <c r="B2" s="1008" t="str">
        <f>'Planilha Orçamentária'!C2</f>
        <v xml:space="preserve">JFBP | JUSTIÇA DE FEDERAL DE PRIMEIRO GRAU – SEÇÃO JUDICIÁRIA DA PARAÍBA </v>
      </c>
      <c r="C2" s="982"/>
      <c r="D2" s="982"/>
      <c r="E2" s="870"/>
      <c r="F2" s="209"/>
      <c r="G2" s="6"/>
      <c r="H2" s="52"/>
      <c r="I2" s="52"/>
      <c r="J2" s="52"/>
      <c r="K2" s="52"/>
      <c r="L2" s="52"/>
      <c r="M2" s="52"/>
      <c r="N2" s="52"/>
      <c r="O2" s="52"/>
      <c r="P2" s="52"/>
      <c r="Q2" s="52"/>
      <c r="R2" s="52"/>
      <c r="S2" s="52"/>
      <c r="T2" s="52"/>
      <c r="U2" s="52"/>
      <c r="V2" s="52"/>
      <c r="W2" s="52"/>
      <c r="X2" s="52"/>
      <c r="Y2" s="52"/>
      <c r="Z2" s="52"/>
    </row>
    <row r="3" spans="1:26" ht="29.25" customHeight="1">
      <c r="A3" s="2" t="str">
        <f>'Planilha Orçamentária'!B3</f>
        <v>PROJETO:</v>
      </c>
      <c r="B3" s="1008" t="str">
        <f>'Planilha Orçamentária'!C3</f>
        <v>Reforma, adequação e modernização das instalações físicas e sistemas prediais da Subseção Judiciária de Guarabira/PB</v>
      </c>
      <c r="C3" s="982"/>
      <c r="D3" s="983"/>
      <c r="E3" s="10"/>
      <c r="F3" s="24"/>
      <c r="G3" s="677"/>
      <c r="H3" s="52"/>
      <c r="I3" s="52"/>
      <c r="J3" s="52"/>
      <c r="K3" s="52"/>
      <c r="L3" s="52"/>
      <c r="M3" s="52"/>
      <c r="N3" s="52"/>
      <c r="O3" s="52"/>
      <c r="P3" s="52"/>
      <c r="Q3" s="52"/>
      <c r="R3" s="52"/>
      <c r="S3" s="52"/>
      <c r="T3" s="52"/>
      <c r="U3" s="52"/>
      <c r="V3" s="52"/>
      <c r="W3" s="52"/>
      <c r="X3" s="52"/>
      <c r="Y3" s="52"/>
      <c r="Z3" s="52"/>
    </row>
    <row r="4" spans="1:26" ht="29.25" customHeight="1">
      <c r="A4" s="2" t="str">
        <f>'Planilha Orçamentária'!B4</f>
        <v>ENDEREÇO:</v>
      </c>
      <c r="B4" s="1008" t="str">
        <f>'Planilha Orçamentária'!$C$4</f>
        <v>Rua Augusto de Almeida, nº 258, Bairro Novo, Guarabira/PB - CEP: 58200-000</v>
      </c>
      <c r="C4" s="982"/>
      <c r="D4" s="983"/>
      <c r="E4" s="904"/>
      <c r="F4" s="1"/>
      <c r="G4" s="11"/>
      <c r="H4" s="52"/>
      <c r="I4" s="52"/>
      <c r="J4" s="52"/>
      <c r="K4" s="52"/>
      <c r="L4" s="52"/>
      <c r="M4" s="52"/>
      <c r="N4" s="52"/>
      <c r="O4" s="52"/>
      <c r="P4" s="52"/>
      <c r="Q4" s="52"/>
      <c r="R4" s="52"/>
      <c r="S4" s="52"/>
      <c r="T4" s="52"/>
      <c r="U4" s="52"/>
      <c r="V4" s="52"/>
      <c r="W4" s="52"/>
      <c r="X4" s="52"/>
      <c r="Y4" s="52"/>
      <c r="Z4" s="52"/>
    </row>
    <row r="5" spans="1:26" ht="29.25" customHeight="1">
      <c r="A5" s="2" t="str">
        <f>'Planilha Orçamentária'!B5</f>
        <v>EMPRESA</v>
      </c>
      <c r="B5" s="1011" t="str">
        <f>'Planilha Orçamentária'!$C$5</f>
        <v>B3M CONSTRUTORA EIRELI - 27.343.319/0001-76</v>
      </c>
      <c r="C5" s="982"/>
      <c r="D5" s="983"/>
      <c r="E5" s="905"/>
      <c r="F5" s="1"/>
      <c r="G5" s="11"/>
      <c r="H5" s="52"/>
      <c r="I5" s="52"/>
      <c r="J5" s="52"/>
      <c r="K5" s="52"/>
      <c r="L5" s="52"/>
      <c r="M5" s="52"/>
      <c r="N5" s="52"/>
      <c r="O5" s="52"/>
      <c r="P5" s="52"/>
      <c r="Q5" s="52"/>
      <c r="R5" s="52"/>
      <c r="S5" s="52"/>
      <c r="T5" s="52"/>
      <c r="U5" s="52"/>
      <c r="V5" s="52"/>
      <c r="W5" s="52"/>
      <c r="X5" s="52"/>
      <c r="Y5" s="52"/>
      <c r="Z5" s="52"/>
    </row>
    <row r="6" spans="1:26" ht="4.5" customHeight="1">
      <c r="A6" s="200"/>
      <c r="B6" s="201"/>
      <c r="C6" s="201"/>
      <c r="D6" s="906"/>
      <c r="E6" s="907"/>
      <c r="F6" s="908"/>
      <c r="G6" s="909"/>
      <c r="H6" s="52"/>
      <c r="I6" s="52"/>
      <c r="J6" s="52"/>
      <c r="K6" s="52"/>
      <c r="L6" s="52"/>
      <c r="M6" s="52"/>
      <c r="N6" s="52"/>
      <c r="O6" s="52"/>
      <c r="P6" s="52"/>
      <c r="Q6" s="52"/>
      <c r="R6" s="52"/>
      <c r="S6" s="52"/>
      <c r="T6" s="52"/>
      <c r="U6" s="52"/>
      <c r="V6" s="52"/>
      <c r="W6" s="52"/>
      <c r="X6" s="52"/>
      <c r="Y6" s="52"/>
      <c r="Z6" s="52"/>
    </row>
    <row r="7" spans="1:26" ht="33" customHeight="1">
      <c r="A7" s="1151" t="s">
        <v>2799</v>
      </c>
      <c r="B7" s="1063"/>
      <c r="C7" s="1063"/>
      <c r="D7" s="1063"/>
      <c r="E7" s="1063"/>
      <c r="F7" s="1063"/>
      <c r="G7" s="1121"/>
      <c r="H7" s="52"/>
      <c r="I7" s="52"/>
      <c r="J7" s="52"/>
      <c r="K7" s="52"/>
      <c r="L7" s="52"/>
      <c r="M7" s="52"/>
      <c r="N7" s="52"/>
      <c r="O7" s="52"/>
      <c r="P7" s="52"/>
      <c r="Q7" s="52"/>
      <c r="R7" s="52"/>
      <c r="S7" s="52"/>
      <c r="T7" s="52"/>
      <c r="U7" s="52"/>
      <c r="V7" s="52"/>
      <c r="W7" s="52"/>
      <c r="X7" s="52"/>
      <c r="Y7" s="52"/>
      <c r="Z7" s="52"/>
    </row>
    <row r="8" spans="1:26" ht="4.5" customHeight="1">
      <c r="A8" s="200"/>
      <c r="B8" s="201"/>
      <c r="C8" s="201"/>
      <c r="D8" s="201"/>
      <c r="E8" s="201"/>
      <c r="F8" s="201"/>
      <c r="G8" s="218"/>
      <c r="H8" s="52"/>
      <c r="I8" s="52"/>
      <c r="J8" s="52"/>
      <c r="K8" s="52"/>
      <c r="L8" s="52"/>
      <c r="M8" s="52"/>
      <c r="N8" s="52"/>
      <c r="O8" s="52"/>
      <c r="P8" s="52"/>
      <c r="Q8" s="52"/>
      <c r="R8" s="52"/>
      <c r="S8" s="52"/>
      <c r="T8" s="52"/>
      <c r="U8" s="52"/>
      <c r="V8" s="52"/>
      <c r="W8" s="52"/>
      <c r="X8" s="52"/>
      <c r="Y8" s="52"/>
      <c r="Z8" s="52"/>
    </row>
    <row r="9" spans="1:26" ht="19.5" customHeight="1">
      <c r="A9" s="989" t="s">
        <v>1</v>
      </c>
      <c r="B9" s="982"/>
      <c r="C9" s="982"/>
      <c r="D9" s="982"/>
      <c r="E9" s="982"/>
      <c r="F9" s="982"/>
      <c r="G9" s="983"/>
      <c r="H9" s="52"/>
      <c r="I9" s="52"/>
      <c r="J9" s="52"/>
      <c r="K9" s="52"/>
      <c r="L9" s="52"/>
      <c r="M9" s="52"/>
      <c r="N9" s="52"/>
      <c r="O9" s="52"/>
      <c r="P9" s="52"/>
      <c r="Q9" s="52"/>
      <c r="R9" s="52"/>
      <c r="S9" s="52"/>
      <c r="T9" s="52"/>
      <c r="U9" s="52"/>
      <c r="V9" s="52"/>
      <c r="W9" s="52"/>
      <c r="X9" s="52"/>
      <c r="Y9" s="52"/>
      <c r="Z9" s="52"/>
    </row>
    <row r="10" spans="1:26" ht="19.5" customHeight="1">
      <c r="A10" s="12" t="str">
        <f>'Planilha Orçamentária'!B10</f>
        <v>VERSÃO</v>
      </c>
      <c r="B10" s="1001" t="str">
        <f>'Planilha Orçamentária'!D10</f>
        <v xml:space="preserve">DESCRIÇÃO E/OU FOLHAS ALTERADAS </v>
      </c>
      <c r="C10" s="982"/>
      <c r="D10" s="983"/>
      <c r="E10" s="12" t="str">
        <f>'Planilha Orçamentária'!F10</f>
        <v>DATA</v>
      </c>
      <c r="F10" s="1001" t="str">
        <f>'Planilha Orçamentária'!H10</f>
        <v>ATUALIZAÇÃO</v>
      </c>
      <c r="G10" s="983"/>
      <c r="H10" s="52"/>
      <c r="I10" s="52"/>
      <c r="J10" s="52"/>
      <c r="K10" s="52"/>
      <c r="L10" s="52"/>
      <c r="M10" s="52"/>
      <c r="N10" s="52"/>
      <c r="O10" s="52"/>
      <c r="P10" s="52"/>
      <c r="Q10" s="52"/>
      <c r="R10" s="52"/>
      <c r="S10" s="52"/>
      <c r="T10" s="52"/>
      <c r="U10" s="52"/>
      <c r="V10" s="52"/>
      <c r="W10" s="52"/>
      <c r="X10" s="52"/>
      <c r="Y10" s="52"/>
      <c r="Z10" s="52"/>
    </row>
    <row r="11" spans="1:26" ht="19.5" customHeight="1">
      <c r="A11" s="18"/>
      <c r="B11" s="990"/>
      <c r="C11" s="982"/>
      <c r="D11" s="983"/>
      <c r="E11" s="910"/>
      <c r="F11" s="990"/>
      <c r="G11" s="983"/>
      <c r="H11" s="52"/>
      <c r="I11" s="52"/>
      <c r="J11" s="52"/>
      <c r="K11" s="52"/>
      <c r="L11" s="52"/>
      <c r="M11" s="52"/>
      <c r="N11" s="52"/>
      <c r="O11" s="52"/>
      <c r="P11" s="52"/>
      <c r="Q11" s="52"/>
      <c r="R11" s="52"/>
      <c r="S11" s="52"/>
      <c r="T11" s="52"/>
      <c r="U11" s="52"/>
      <c r="V11" s="52"/>
      <c r="W11" s="52"/>
      <c r="X11" s="52"/>
      <c r="Y11" s="52"/>
      <c r="Z11" s="52"/>
    </row>
    <row r="12" spans="1:26" ht="4.5" customHeight="1">
      <c r="A12" s="200"/>
      <c r="B12" s="201"/>
      <c r="C12" s="201"/>
      <c r="D12" s="201"/>
      <c r="E12" s="201"/>
      <c r="F12" s="201"/>
      <c r="G12" s="218"/>
      <c r="H12" s="52"/>
      <c r="I12" s="52"/>
      <c r="J12" s="52"/>
      <c r="K12" s="52"/>
      <c r="L12" s="52"/>
      <c r="M12" s="52"/>
      <c r="N12" s="52"/>
      <c r="O12" s="52"/>
      <c r="P12" s="52"/>
      <c r="Q12" s="52"/>
      <c r="R12" s="52"/>
      <c r="S12" s="52"/>
      <c r="T12" s="52"/>
      <c r="U12" s="52"/>
      <c r="V12" s="52"/>
      <c r="W12" s="52"/>
      <c r="X12" s="52"/>
      <c r="Y12" s="52"/>
      <c r="Z12" s="52"/>
    </row>
    <row r="13" spans="1:26" ht="37.5" customHeight="1">
      <c r="A13" s="1150" t="s">
        <v>2800</v>
      </c>
      <c r="B13" s="1026"/>
      <c r="C13" s="1026"/>
      <c r="D13" s="1026"/>
      <c r="E13" s="1026"/>
      <c r="F13" s="1026"/>
      <c r="G13" s="1022"/>
      <c r="H13" s="52"/>
      <c r="I13" s="52"/>
      <c r="J13" s="52"/>
      <c r="K13" s="52"/>
      <c r="L13" s="52"/>
      <c r="M13" s="52"/>
      <c r="N13" s="52"/>
      <c r="O13" s="52"/>
      <c r="P13" s="52"/>
      <c r="Q13" s="52"/>
      <c r="R13" s="52"/>
      <c r="S13" s="52"/>
      <c r="T13" s="52"/>
      <c r="U13" s="52"/>
      <c r="V13" s="52"/>
      <c r="W13" s="52"/>
      <c r="X13" s="52"/>
      <c r="Y13" s="52"/>
      <c r="Z13" s="52"/>
    </row>
    <row r="14" spans="1:26" ht="22.5" customHeight="1">
      <c r="A14" s="911"/>
      <c r="B14" s="912"/>
      <c r="C14" s="912"/>
      <c r="D14" s="913" t="str">
        <f>'Planilha Orçamentária'!$H$2</f>
        <v>NÃO DESONERADO</v>
      </c>
      <c r="E14" s="912"/>
      <c r="F14" s="912"/>
      <c r="G14" s="914"/>
      <c r="H14" s="52"/>
      <c r="I14" s="52"/>
      <c r="J14" s="52"/>
      <c r="K14" s="52"/>
      <c r="L14" s="52"/>
      <c r="M14" s="52"/>
      <c r="N14" s="52"/>
      <c r="O14" s="52"/>
      <c r="P14" s="52"/>
      <c r="Q14" s="52"/>
      <c r="R14" s="52"/>
      <c r="S14" s="52"/>
      <c r="T14" s="52"/>
      <c r="U14" s="52"/>
      <c r="V14" s="52"/>
      <c r="W14" s="52"/>
      <c r="X14" s="52"/>
      <c r="Y14" s="52"/>
      <c r="Z14" s="52"/>
    </row>
    <row r="15" spans="1:26">
      <c r="A15" s="17"/>
      <c r="B15" s="96"/>
      <c r="C15" s="96"/>
      <c r="D15" s="96"/>
      <c r="E15" s="96"/>
      <c r="F15" s="96"/>
      <c r="G15" s="915"/>
      <c r="H15" s="52"/>
      <c r="I15" s="52"/>
      <c r="J15" s="52"/>
      <c r="K15" s="52"/>
      <c r="L15" s="52"/>
      <c r="M15" s="52"/>
      <c r="N15" s="52"/>
      <c r="O15" s="52"/>
      <c r="P15" s="52"/>
      <c r="Q15" s="52"/>
      <c r="R15" s="52"/>
      <c r="S15" s="52"/>
      <c r="T15" s="52"/>
      <c r="U15" s="52"/>
      <c r="V15" s="52"/>
      <c r="W15" s="52"/>
      <c r="X15" s="52"/>
      <c r="Y15" s="52"/>
      <c r="Z15" s="52"/>
    </row>
    <row r="16" spans="1:26" ht="27.75" customHeight="1">
      <c r="A16" s="916" t="s">
        <v>37</v>
      </c>
      <c r="B16" s="989" t="s">
        <v>105</v>
      </c>
      <c r="C16" s="982"/>
      <c r="D16" s="983"/>
      <c r="E16" s="916" t="s">
        <v>959</v>
      </c>
      <c r="F16" s="916" t="s">
        <v>2801</v>
      </c>
      <c r="G16" s="917"/>
      <c r="H16" s="52"/>
      <c r="I16" s="52"/>
      <c r="J16" s="52"/>
      <c r="K16" s="52"/>
      <c r="L16" s="52"/>
      <c r="M16" s="52"/>
      <c r="N16" s="52"/>
      <c r="O16" s="52"/>
      <c r="P16" s="52"/>
      <c r="Q16" s="52"/>
      <c r="R16" s="52"/>
      <c r="S16" s="52"/>
      <c r="T16" s="52"/>
      <c r="U16" s="52"/>
      <c r="V16" s="52"/>
      <c r="W16" s="52"/>
      <c r="X16" s="52"/>
      <c r="Y16" s="52"/>
      <c r="Z16" s="52"/>
    </row>
    <row r="17" spans="1:26" ht="15.75" customHeight="1">
      <c r="A17" s="918">
        <v>1</v>
      </c>
      <c r="B17" s="1135" t="s">
        <v>2802</v>
      </c>
      <c r="C17" s="982"/>
      <c r="D17" s="982"/>
      <c r="E17" s="1004"/>
      <c r="F17" s="919"/>
      <c r="G17" s="920" t="s">
        <v>2803</v>
      </c>
      <c r="H17" s="52"/>
      <c r="I17" s="52"/>
      <c r="J17" s="52"/>
      <c r="K17" s="52"/>
      <c r="L17" s="52"/>
      <c r="M17" s="52"/>
      <c r="N17" s="52"/>
      <c r="O17" s="52"/>
      <c r="P17" s="52"/>
      <c r="Q17" s="52"/>
      <c r="R17" s="52"/>
      <c r="S17" s="52"/>
      <c r="T17" s="52"/>
      <c r="U17" s="52"/>
      <c r="V17" s="52"/>
      <c r="W17" s="52"/>
      <c r="X17" s="52"/>
      <c r="Y17" s="52"/>
      <c r="Z17" s="52"/>
    </row>
    <row r="18" spans="1:26" ht="15.75" customHeight="1">
      <c r="A18" s="921" t="s">
        <v>3</v>
      </c>
      <c r="B18" s="1136" t="s">
        <v>2804</v>
      </c>
      <c r="C18" s="982"/>
      <c r="D18" s="982"/>
      <c r="E18" s="1004"/>
      <c r="F18" s="922"/>
      <c r="G18" s="1146" t="s">
        <v>2805</v>
      </c>
      <c r="H18" s="52"/>
      <c r="I18" s="1140" t="s">
        <v>2806</v>
      </c>
      <c r="J18" s="1080"/>
      <c r="K18" s="1080"/>
      <c r="L18" s="1081"/>
      <c r="M18" s="52"/>
      <c r="N18" s="52"/>
      <c r="O18" s="52"/>
      <c r="P18" s="52"/>
      <c r="Q18" s="52"/>
      <c r="R18" s="52"/>
      <c r="S18" s="52"/>
      <c r="T18" s="52"/>
      <c r="U18" s="52"/>
      <c r="V18" s="52"/>
      <c r="W18" s="52"/>
      <c r="X18" s="52"/>
      <c r="Y18" s="52"/>
      <c r="Z18" s="52"/>
    </row>
    <row r="19" spans="1:26" ht="15.75" customHeight="1">
      <c r="A19" s="923" t="s">
        <v>51</v>
      </c>
      <c r="B19" s="1132" t="s">
        <v>2807</v>
      </c>
      <c r="C19" s="982"/>
      <c r="D19" s="983"/>
      <c r="E19" s="923" t="s">
        <v>1484</v>
      </c>
      <c r="F19" s="924">
        <v>0.04</v>
      </c>
      <c r="G19" s="1105"/>
      <c r="H19" s="52"/>
      <c r="I19" s="1141"/>
      <c r="J19" s="1142"/>
      <c r="K19" s="1142"/>
      <c r="L19" s="1143"/>
      <c r="M19" s="52"/>
      <c r="N19" s="52"/>
      <c r="O19" s="52"/>
      <c r="P19" s="52"/>
      <c r="Q19" s="52"/>
      <c r="R19" s="52"/>
      <c r="S19" s="52"/>
      <c r="T19" s="52"/>
      <c r="U19" s="52"/>
      <c r="V19" s="52"/>
      <c r="W19" s="52"/>
      <c r="X19" s="52"/>
      <c r="Y19" s="52"/>
      <c r="Z19" s="52"/>
    </row>
    <row r="20" spans="1:26" ht="15" customHeight="1">
      <c r="A20" s="921" t="s">
        <v>4</v>
      </c>
      <c r="B20" s="1136" t="s">
        <v>2808</v>
      </c>
      <c r="C20" s="982"/>
      <c r="D20" s="982"/>
      <c r="E20" s="1004"/>
      <c r="F20" s="922"/>
      <c r="G20" s="1105"/>
      <c r="H20" s="52"/>
      <c r="I20" s="1144" t="s">
        <v>2809</v>
      </c>
      <c r="J20" s="1086"/>
      <c r="K20" s="1086"/>
      <c r="L20" s="1145"/>
      <c r="M20" s="52"/>
      <c r="N20" s="52"/>
      <c r="O20" s="52"/>
      <c r="P20" s="52"/>
      <c r="Q20" s="52"/>
      <c r="R20" s="52"/>
      <c r="S20" s="52"/>
      <c r="T20" s="52"/>
      <c r="U20" s="52"/>
      <c r="V20" s="52"/>
      <c r="W20" s="52"/>
      <c r="X20" s="52"/>
      <c r="Y20" s="52"/>
      <c r="Z20" s="52"/>
    </row>
    <row r="21" spans="1:26" ht="15" customHeight="1">
      <c r="A21" s="923" t="s">
        <v>55</v>
      </c>
      <c r="B21" s="1132" t="s">
        <v>2810</v>
      </c>
      <c r="C21" s="982"/>
      <c r="D21" s="983"/>
      <c r="E21" s="923" t="s">
        <v>1484</v>
      </c>
      <c r="F21" s="924">
        <v>8.0000000000000002E-3</v>
      </c>
      <c r="G21" s="1105"/>
      <c r="H21" s="52"/>
      <c r="I21" s="925"/>
      <c r="J21" s="926" t="s">
        <v>2811</v>
      </c>
      <c r="K21" s="926" t="s">
        <v>2812</v>
      </c>
      <c r="L21" s="927" t="s">
        <v>2813</v>
      </c>
      <c r="M21" s="52"/>
      <c r="N21" s="52"/>
      <c r="O21" s="52"/>
      <c r="P21" s="52"/>
      <c r="Q21" s="52"/>
      <c r="R21" s="52"/>
      <c r="S21" s="52"/>
      <c r="T21" s="52"/>
      <c r="U21" s="52"/>
      <c r="V21" s="52"/>
      <c r="W21" s="52"/>
      <c r="X21" s="52"/>
      <c r="Y21" s="52"/>
      <c r="Z21" s="52"/>
    </row>
    <row r="22" spans="1:26" ht="15.75" customHeight="1">
      <c r="A22" s="923" t="s">
        <v>2814</v>
      </c>
      <c r="B22" s="1132" t="s">
        <v>2815</v>
      </c>
      <c r="C22" s="982"/>
      <c r="D22" s="983"/>
      <c r="E22" s="923" t="s">
        <v>1484</v>
      </c>
      <c r="F22" s="924">
        <v>1.2699999999999999E-2</v>
      </c>
      <c r="G22" s="1105"/>
      <c r="H22" s="52"/>
      <c r="I22" s="928" t="s">
        <v>2816</v>
      </c>
      <c r="J22" s="929">
        <v>0.03</v>
      </c>
      <c r="K22" s="929">
        <v>0.04</v>
      </c>
      <c r="L22" s="930">
        <v>5.5E-2</v>
      </c>
      <c r="M22" s="52"/>
      <c r="N22" s="52"/>
      <c r="O22" s="52"/>
      <c r="P22" s="52"/>
      <c r="Q22" s="52"/>
      <c r="R22" s="52"/>
      <c r="S22" s="52"/>
      <c r="T22" s="52"/>
      <c r="U22" s="52"/>
      <c r="V22" s="52"/>
      <c r="W22" s="52"/>
      <c r="X22" s="52"/>
      <c r="Y22" s="52"/>
      <c r="Z22" s="52"/>
    </row>
    <row r="23" spans="1:26" ht="15" customHeight="1">
      <c r="A23" s="921" t="s">
        <v>2817</v>
      </c>
      <c r="B23" s="1136" t="s">
        <v>2818</v>
      </c>
      <c r="C23" s="982"/>
      <c r="D23" s="982"/>
      <c r="E23" s="1004"/>
      <c r="F23" s="922"/>
      <c r="G23" s="1105"/>
      <c r="H23" s="52"/>
      <c r="I23" s="928" t="s">
        <v>2819</v>
      </c>
      <c r="J23" s="929">
        <v>8.0000000000000002E-3</v>
      </c>
      <c r="K23" s="929">
        <v>8.0000000000000002E-3</v>
      </c>
      <c r="L23" s="930">
        <v>0.01</v>
      </c>
      <c r="M23" s="52"/>
      <c r="N23" s="52"/>
      <c r="O23" s="52"/>
      <c r="P23" s="52"/>
      <c r="Q23" s="52"/>
      <c r="R23" s="52"/>
      <c r="S23" s="52"/>
      <c r="T23" s="52"/>
      <c r="U23" s="52"/>
      <c r="V23" s="52"/>
      <c r="W23" s="52"/>
      <c r="X23" s="52"/>
      <c r="Y23" s="52"/>
      <c r="Z23" s="52"/>
    </row>
    <row r="24" spans="1:26" ht="15" customHeight="1">
      <c r="A24" s="923" t="s">
        <v>2820</v>
      </c>
      <c r="B24" s="1132" t="s">
        <v>2821</v>
      </c>
      <c r="C24" s="982"/>
      <c r="D24" s="983"/>
      <c r="E24" s="923" t="s">
        <v>1484</v>
      </c>
      <c r="F24" s="924">
        <v>1.23E-2</v>
      </c>
      <c r="G24" s="1105"/>
      <c r="H24" s="52"/>
      <c r="I24" s="928" t="s">
        <v>2822</v>
      </c>
      <c r="J24" s="929">
        <v>9.7000000000000003E-3</v>
      </c>
      <c r="K24" s="929">
        <v>1.2699999999999999E-2</v>
      </c>
      <c r="L24" s="930">
        <v>1.2699999999999999E-2</v>
      </c>
      <c r="M24" s="52"/>
      <c r="N24" s="52"/>
      <c r="O24" s="52"/>
      <c r="P24" s="52"/>
      <c r="Q24" s="52"/>
      <c r="R24" s="52"/>
      <c r="S24" s="52"/>
      <c r="T24" s="52"/>
      <c r="U24" s="52"/>
      <c r="V24" s="52"/>
      <c r="W24" s="52"/>
      <c r="X24" s="52"/>
      <c r="Y24" s="52"/>
      <c r="Z24" s="52"/>
    </row>
    <row r="25" spans="1:26" ht="15.75" customHeight="1">
      <c r="A25" s="921" t="s">
        <v>2823</v>
      </c>
      <c r="B25" s="1136" t="s">
        <v>2824</v>
      </c>
      <c r="C25" s="982"/>
      <c r="D25" s="982"/>
      <c r="E25" s="1004"/>
      <c r="F25" s="922"/>
      <c r="G25" s="1105"/>
      <c r="H25" s="52"/>
      <c r="I25" s="928" t="s">
        <v>2825</v>
      </c>
      <c r="J25" s="929">
        <v>5.8999999999999999E-3</v>
      </c>
      <c r="K25" s="929">
        <v>1.23E-2</v>
      </c>
      <c r="L25" s="930">
        <v>1.3899999999999999E-2</v>
      </c>
      <c r="M25" s="52"/>
      <c r="N25" s="52"/>
      <c r="O25" s="52"/>
      <c r="P25" s="52"/>
      <c r="Q25" s="52"/>
      <c r="R25" s="52"/>
      <c r="S25" s="52"/>
      <c r="T25" s="52"/>
      <c r="U25" s="52"/>
      <c r="V25" s="52"/>
      <c r="W25" s="52"/>
      <c r="X25" s="52"/>
      <c r="Y25" s="52"/>
      <c r="Z25" s="52"/>
    </row>
    <row r="26" spans="1:26" ht="15.75" customHeight="1">
      <c r="A26" s="923" t="s">
        <v>2826</v>
      </c>
      <c r="B26" s="1132" t="s">
        <v>2827</v>
      </c>
      <c r="C26" s="982"/>
      <c r="D26" s="983"/>
      <c r="E26" s="923" t="s">
        <v>1484</v>
      </c>
      <c r="F26" s="924">
        <v>2.5000000000000001E-2</v>
      </c>
      <c r="G26" s="1105"/>
      <c r="H26" s="52"/>
      <c r="I26" s="931" t="s">
        <v>2828</v>
      </c>
      <c r="J26" s="932">
        <v>6.1600000000000002E-2</v>
      </c>
      <c r="K26" s="932">
        <v>7.3999999999999996E-2</v>
      </c>
      <c r="L26" s="933">
        <v>8.9599999999999999E-2</v>
      </c>
      <c r="M26" s="52"/>
      <c r="N26" s="52"/>
      <c r="O26" s="52"/>
      <c r="P26" s="52"/>
      <c r="Q26" s="52"/>
      <c r="R26" s="52"/>
      <c r="S26" s="52"/>
      <c r="T26" s="52"/>
      <c r="U26" s="52"/>
      <c r="V26" s="52"/>
      <c r="W26" s="52"/>
      <c r="X26" s="52"/>
      <c r="Y26" s="52"/>
      <c r="Z26" s="52"/>
    </row>
    <row r="27" spans="1:26" ht="15.75" customHeight="1">
      <c r="A27" s="923" t="s">
        <v>2829</v>
      </c>
      <c r="B27" s="1132" t="s">
        <v>2830</v>
      </c>
      <c r="C27" s="982"/>
      <c r="D27" s="983"/>
      <c r="E27" s="923" t="s">
        <v>1484</v>
      </c>
      <c r="F27" s="924">
        <v>0.03</v>
      </c>
      <c r="G27" s="1105"/>
      <c r="H27" s="52"/>
      <c r="I27" s="52"/>
      <c r="J27" s="52"/>
      <c r="K27" s="52"/>
      <c r="L27" s="52"/>
      <c r="M27" s="52"/>
      <c r="N27" s="52"/>
      <c r="O27" s="52"/>
      <c r="P27" s="52"/>
      <c r="Q27" s="52"/>
      <c r="R27" s="52"/>
      <c r="S27" s="52"/>
      <c r="T27" s="52"/>
      <c r="U27" s="52"/>
      <c r="V27" s="52"/>
      <c r="W27" s="52"/>
      <c r="X27" s="52"/>
      <c r="Y27" s="52"/>
      <c r="Z27" s="52"/>
    </row>
    <row r="28" spans="1:26" ht="15.75" customHeight="1">
      <c r="A28" s="923" t="s">
        <v>2831</v>
      </c>
      <c r="B28" s="1132" t="s">
        <v>2832</v>
      </c>
      <c r="C28" s="982"/>
      <c r="D28" s="983"/>
      <c r="E28" s="923" t="s">
        <v>1484</v>
      </c>
      <c r="F28" s="924">
        <v>6.4999999999999997E-3</v>
      </c>
      <c r="G28" s="1105"/>
      <c r="H28" s="52"/>
      <c r="I28" s="808" t="s">
        <v>20</v>
      </c>
      <c r="J28" s="934" t="s">
        <v>2833</v>
      </c>
      <c r="K28" s="935">
        <v>0</v>
      </c>
      <c r="L28" s="52"/>
      <c r="M28" s="52"/>
      <c r="N28" s="52"/>
      <c r="O28" s="52"/>
      <c r="P28" s="52"/>
      <c r="Q28" s="52"/>
      <c r="R28" s="52"/>
      <c r="S28" s="52"/>
      <c r="T28" s="52"/>
      <c r="U28" s="52"/>
      <c r="V28" s="52"/>
      <c r="W28" s="52"/>
      <c r="X28" s="52"/>
      <c r="Y28" s="52"/>
      <c r="Z28" s="52"/>
    </row>
    <row r="29" spans="1:26" ht="15.75" customHeight="1">
      <c r="A29" s="923" t="s">
        <v>2834</v>
      </c>
      <c r="B29" s="1008" t="s">
        <v>2833</v>
      </c>
      <c r="C29" s="982"/>
      <c r="D29" s="983"/>
      <c r="E29" s="91" t="s">
        <v>1484</v>
      </c>
      <c r="F29" s="936">
        <f>IF(D14=I28,K28,K29)</f>
        <v>0</v>
      </c>
      <c r="G29" s="1105"/>
      <c r="H29" s="52"/>
      <c r="I29" s="808" t="s">
        <v>2835</v>
      </c>
      <c r="J29" s="934" t="s">
        <v>2833</v>
      </c>
      <c r="K29" s="935">
        <v>4.4999999999999998E-2</v>
      </c>
      <c r="L29" s="52"/>
      <c r="M29" s="52"/>
      <c r="N29" s="52"/>
      <c r="O29" s="52"/>
      <c r="P29" s="52"/>
      <c r="Q29" s="52"/>
      <c r="R29" s="52"/>
      <c r="S29" s="52"/>
      <c r="T29" s="52"/>
      <c r="U29" s="52"/>
      <c r="V29" s="52"/>
      <c r="W29" s="52"/>
      <c r="X29" s="52"/>
      <c r="Y29" s="52"/>
      <c r="Z29" s="52"/>
    </row>
    <row r="30" spans="1:26" ht="15.75" customHeight="1">
      <c r="A30" s="918">
        <v>2</v>
      </c>
      <c r="B30" s="1135" t="s">
        <v>2836</v>
      </c>
      <c r="C30" s="982"/>
      <c r="D30" s="982"/>
      <c r="E30" s="1004"/>
      <c r="F30" s="919"/>
      <c r="G30" s="1105"/>
      <c r="H30" s="52"/>
      <c r="I30" s="52"/>
      <c r="J30" s="52"/>
      <c r="K30" s="52"/>
      <c r="L30" s="52"/>
      <c r="M30" s="52"/>
      <c r="N30" s="52"/>
      <c r="O30" s="52"/>
      <c r="P30" s="52"/>
      <c r="Q30" s="52"/>
      <c r="R30" s="52"/>
      <c r="S30" s="52"/>
      <c r="T30" s="52"/>
      <c r="U30" s="52"/>
      <c r="V30" s="52"/>
      <c r="W30" s="52"/>
      <c r="X30" s="52"/>
      <c r="Y30" s="52"/>
      <c r="Z30" s="52"/>
    </row>
    <row r="31" spans="1:26" ht="15.75" customHeight="1">
      <c r="A31" s="921" t="s">
        <v>5</v>
      </c>
      <c r="B31" s="1136" t="s">
        <v>2837</v>
      </c>
      <c r="C31" s="982"/>
      <c r="D31" s="982"/>
      <c r="E31" s="1004"/>
      <c r="F31" s="922"/>
      <c r="G31" s="1105"/>
      <c r="H31" s="52"/>
      <c r="I31" s="52"/>
      <c r="J31" s="52"/>
      <c r="K31" s="52"/>
      <c r="L31" s="52"/>
      <c r="M31" s="52"/>
      <c r="N31" s="52"/>
      <c r="O31" s="52"/>
      <c r="P31" s="52"/>
      <c r="Q31" s="52"/>
      <c r="R31" s="52"/>
      <c r="S31" s="52"/>
      <c r="T31" s="52"/>
      <c r="U31" s="52"/>
      <c r="V31" s="52"/>
      <c r="W31" s="52"/>
      <c r="X31" s="52"/>
      <c r="Y31" s="52"/>
      <c r="Z31" s="52"/>
    </row>
    <row r="32" spans="1:26" ht="15.75" customHeight="1">
      <c r="A32" s="923" t="s">
        <v>962</v>
      </c>
      <c r="B32" s="1132" t="s">
        <v>2828</v>
      </c>
      <c r="C32" s="982"/>
      <c r="D32" s="937"/>
      <c r="E32" s="923" t="s">
        <v>1484</v>
      </c>
      <c r="F32" s="938">
        <v>7.3999999999999996E-2</v>
      </c>
      <c r="G32" s="992"/>
      <c r="H32" s="52"/>
      <c r="I32" s="52"/>
      <c r="J32" s="52"/>
      <c r="K32" s="52"/>
      <c r="L32" s="52"/>
      <c r="M32" s="52"/>
      <c r="N32" s="52"/>
      <c r="O32" s="52"/>
      <c r="P32" s="52"/>
      <c r="Q32" s="52"/>
      <c r="R32" s="52"/>
      <c r="S32" s="52"/>
      <c r="T32" s="52"/>
      <c r="U32" s="52"/>
      <c r="V32" s="52"/>
      <c r="W32" s="52"/>
      <c r="X32" s="52"/>
      <c r="Y32" s="52"/>
      <c r="Z32" s="52"/>
    </row>
    <row r="33" spans="1:26" ht="17.25" customHeight="1">
      <c r="A33" s="52"/>
      <c r="B33" s="1137" t="s">
        <v>2838</v>
      </c>
      <c r="C33" s="1138" t="s">
        <v>2839</v>
      </c>
      <c r="D33" s="982"/>
      <c r="E33" s="939"/>
      <c r="F33" s="1147">
        <f>(((1+F19+F21+F22)*(1+F24)*(1+F32))/(1-((F26+F27+F28+F29))))-1</f>
        <v>0.22877342476291962</v>
      </c>
      <c r="G33" s="1149"/>
      <c r="H33" s="52"/>
      <c r="I33" s="52"/>
      <c r="J33" s="52"/>
      <c r="K33" s="52"/>
      <c r="L33" s="52"/>
      <c r="M33" s="52"/>
      <c r="N33" s="52"/>
      <c r="O33" s="52"/>
      <c r="P33" s="52"/>
      <c r="Q33" s="52"/>
      <c r="R33" s="52"/>
      <c r="S33" s="52"/>
      <c r="T33" s="52"/>
      <c r="U33" s="52"/>
      <c r="V33" s="52"/>
      <c r="W33" s="52"/>
      <c r="X33" s="52"/>
      <c r="Y33" s="52"/>
      <c r="Z33" s="52"/>
    </row>
    <row r="34" spans="1:26" ht="17.25" customHeight="1">
      <c r="A34" s="52"/>
      <c r="B34" s="996"/>
      <c r="C34" s="1138" t="s">
        <v>2840</v>
      </c>
      <c r="D34" s="982"/>
      <c r="E34" s="940"/>
      <c r="F34" s="1148"/>
      <c r="G34" s="997"/>
      <c r="H34" s="941"/>
      <c r="I34" s="52"/>
      <c r="J34" s="52"/>
      <c r="K34" s="52"/>
      <c r="L34" s="52"/>
      <c r="M34" s="52"/>
      <c r="N34" s="52"/>
      <c r="O34" s="52"/>
      <c r="P34" s="52"/>
      <c r="Q34" s="52"/>
      <c r="R34" s="52"/>
      <c r="S34" s="52"/>
      <c r="T34" s="52"/>
      <c r="U34" s="52"/>
      <c r="V34" s="52"/>
      <c r="W34" s="52"/>
      <c r="X34" s="52"/>
      <c r="Y34" s="52"/>
      <c r="Z34" s="52"/>
    </row>
    <row r="35" spans="1:26" ht="15.75" customHeight="1">
      <c r="A35" s="942"/>
      <c r="B35" s="943"/>
      <c r="C35" s="456"/>
      <c r="D35" s="456"/>
      <c r="E35" s="456"/>
      <c r="F35" s="456"/>
      <c r="G35" s="942"/>
      <c r="H35" s="52"/>
      <c r="I35" s="52"/>
      <c r="J35" s="52"/>
      <c r="K35" s="52"/>
      <c r="L35" s="52"/>
      <c r="M35" s="52"/>
      <c r="N35" s="52"/>
      <c r="O35" s="52"/>
      <c r="P35" s="52"/>
      <c r="Q35" s="52"/>
      <c r="R35" s="52"/>
      <c r="S35" s="52"/>
      <c r="T35" s="52"/>
      <c r="U35" s="52"/>
      <c r="V35" s="52"/>
      <c r="W35" s="52"/>
      <c r="X35" s="52"/>
      <c r="Y35" s="52"/>
      <c r="Z35" s="52"/>
    </row>
    <row r="36" spans="1:26" ht="15.75" customHeight="1">
      <c r="A36" s="52" t="s">
        <v>2841</v>
      </c>
      <c r="B36" s="52"/>
      <c r="C36" s="52"/>
      <c r="D36" s="52"/>
      <c r="E36" s="52"/>
      <c r="F36" s="52"/>
      <c r="H36" s="52"/>
      <c r="I36" s="52"/>
      <c r="J36" s="52"/>
      <c r="K36" s="52"/>
      <c r="L36" s="52"/>
      <c r="M36" s="52"/>
      <c r="N36" s="52"/>
      <c r="O36" s="52"/>
      <c r="P36" s="52"/>
      <c r="Q36" s="52"/>
      <c r="R36" s="52"/>
      <c r="S36" s="52"/>
      <c r="T36" s="52"/>
      <c r="U36" s="52"/>
      <c r="V36" s="52"/>
      <c r="W36" s="52"/>
      <c r="X36" s="52"/>
      <c r="Y36" s="52"/>
      <c r="Z36" s="52"/>
    </row>
    <row r="37" spans="1:26" ht="15.75" hidden="1" customHeight="1">
      <c r="B37" s="1139" t="s">
        <v>1502</v>
      </c>
      <c r="C37" s="1041"/>
      <c r="D37" s="944"/>
      <c r="E37" s="52"/>
      <c r="F37" s="52"/>
      <c r="G37" s="626"/>
      <c r="H37" s="52"/>
      <c r="I37" s="52"/>
      <c r="J37" s="52"/>
      <c r="K37" s="52"/>
      <c r="L37" s="52"/>
      <c r="M37" s="52"/>
      <c r="N37" s="52"/>
      <c r="O37" s="52"/>
      <c r="P37" s="52"/>
      <c r="Q37" s="52"/>
      <c r="R37" s="52"/>
      <c r="S37" s="52"/>
      <c r="T37" s="52"/>
      <c r="U37" s="52"/>
      <c r="V37" s="52"/>
      <c r="W37" s="52"/>
      <c r="X37" s="52"/>
      <c r="Y37" s="52"/>
      <c r="Z37" s="52"/>
    </row>
    <row r="38" spans="1:26" ht="15.75" hidden="1" customHeight="1">
      <c r="E38" s="52"/>
      <c r="F38" s="52"/>
      <c r="G38" s="626"/>
      <c r="H38" s="52"/>
      <c r="I38" s="52"/>
      <c r="J38" s="52"/>
      <c r="K38" s="52"/>
      <c r="L38" s="52"/>
      <c r="M38" s="52"/>
      <c r="N38" s="52"/>
      <c r="O38" s="52"/>
      <c r="P38" s="52"/>
      <c r="Q38" s="52"/>
      <c r="R38" s="52"/>
      <c r="S38" s="52"/>
      <c r="T38" s="52"/>
      <c r="U38" s="52"/>
      <c r="V38" s="52"/>
      <c r="W38" s="52"/>
      <c r="X38" s="52"/>
      <c r="Y38" s="52"/>
      <c r="Z38" s="52"/>
    </row>
    <row r="39" spans="1:26" ht="15.75" hidden="1" customHeight="1">
      <c r="E39" s="52"/>
      <c r="F39" s="52"/>
      <c r="G39" s="626"/>
      <c r="H39" s="52"/>
      <c r="I39" s="52"/>
      <c r="J39" s="52"/>
      <c r="K39" s="52"/>
      <c r="L39" s="52"/>
      <c r="M39" s="52"/>
      <c r="N39" s="52"/>
      <c r="O39" s="52"/>
      <c r="P39" s="52"/>
      <c r="Q39" s="52"/>
      <c r="R39" s="52"/>
      <c r="S39" s="52"/>
      <c r="T39" s="52"/>
      <c r="U39" s="52"/>
      <c r="V39" s="52"/>
      <c r="W39" s="52"/>
      <c r="X39" s="52"/>
      <c r="Y39" s="52"/>
      <c r="Z39" s="52"/>
    </row>
    <row r="40" spans="1:26" ht="15.75" hidden="1" customHeight="1">
      <c r="A40" s="52"/>
      <c r="E40" s="52"/>
      <c r="F40" s="52"/>
      <c r="G40" s="626"/>
      <c r="H40" s="52"/>
      <c r="I40" s="52"/>
      <c r="J40" s="52"/>
      <c r="K40" s="52"/>
      <c r="L40" s="52"/>
      <c r="M40" s="52"/>
      <c r="N40" s="52"/>
      <c r="O40" s="52"/>
      <c r="P40" s="52"/>
      <c r="Q40" s="52"/>
      <c r="R40" s="52"/>
      <c r="S40" s="52"/>
      <c r="T40" s="52"/>
      <c r="U40" s="52"/>
      <c r="V40" s="52"/>
      <c r="W40" s="52"/>
      <c r="X40" s="52"/>
      <c r="Y40" s="52"/>
      <c r="Z40" s="52"/>
    </row>
    <row r="41" spans="1:26" ht="15.75" hidden="1" customHeight="1">
      <c r="A41" s="52"/>
      <c r="B41" s="1133" t="e">
        <f>'Planilha Orçamentária'!#REF!</f>
        <v>#REF!</v>
      </c>
      <c r="C41" s="994"/>
      <c r="E41" s="52"/>
      <c r="F41" s="52"/>
      <c r="G41" s="626"/>
      <c r="H41" s="52"/>
      <c r="I41" s="52"/>
      <c r="J41" s="52"/>
      <c r="K41" s="52"/>
      <c r="L41" s="52"/>
      <c r="M41" s="52"/>
      <c r="N41" s="52"/>
      <c r="O41" s="52"/>
      <c r="P41" s="52"/>
      <c r="Q41" s="52"/>
      <c r="R41" s="52"/>
      <c r="S41" s="52"/>
      <c r="T41" s="52"/>
      <c r="U41" s="52"/>
      <c r="V41" s="52"/>
      <c r="W41" s="52"/>
      <c r="X41" s="52"/>
      <c r="Y41" s="52"/>
      <c r="Z41" s="52"/>
    </row>
    <row r="42" spans="1:26" ht="15.75" hidden="1" customHeight="1">
      <c r="B42" s="1134" t="e">
        <f>'Planilha Orçamentária'!#REF!</f>
        <v>#REF!</v>
      </c>
      <c r="C42" s="1041"/>
      <c r="E42" s="52"/>
      <c r="F42" s="52"/>
      <c r="G42" s="626"/>
      <c r="H42" s="52"/>
      <c r="I42" s="52"/>
      <c r="J42" s="52"/>
      <c r="K42" s="52"/>
      <c r="L42" s="52"/>
      <c r="M42" s="52"/>
      <c r="N42" s="52"/>
      <c r="O42" s="52"/>
      <c r="P42" s="52"/>
      <c r="Q42" s="52"/>
      <c r="R42" s="52"/>
      <c r="S42" s="52"/>
      <c r="T42" s="52"/>
      <c r="U42" s="52"/>
      <c r="V42" s="52"/>
      <c r="W42" s="52"/>
      <c r="X42" s="52"/>
      <c r="Y42" s="52"/>
      <c r="Z42" s="52"/>
    </row>
    <row r="43" spans="1:26" ht="15.75" customHeight="1">
      <c r="A43" s="980" t="s">
        <v>20298</v>
      </c>
      <c r="B43" s="980"/>
      <c r="C43" s="980"/>
      <c r="D43" s="980"/>
      <c r="E43" s="980"/>
      <c r="F43" s="52"/>
      <c r="G43" s="626"/>
      <c r="H43" s="52"/>
      <c r="I43" s="52"/>
      <c r="J43" s="52"/>
      <c r="K43" s="52"/>
      <c r="L43" s="52"/>
      <c r="M43" s="52"/>
      <c r="N43" s="52"/>
      <c r="O43" s="52"/>
      <c r="P43" s="52"/>
      <c r="Q43" s="52"/>
      <c r="R43" s="52"/>
      <c r="S43" s="52"/>
      <c r="T43" s="52"/>
      <c r="U43" s="52"/>
      <c r="V43" s="52"/>
      <c r="W43" s="52"/>
      <c r="X43" s="52"/>
      <c r="Y43" s="52"/>
      <c r="Z43" s="52"/>
    </row>
    <row r="44" spans="1:26" ht="15.75" customHeight="1">
      <c r="A44" s="980"/>
      <c r="B44" s="980"/>
      <c r="C44" s="980"/>
      <c r="D44" s="980"/>
      <c r="E44" s="980"/>
      <c r="F44" s="52"/>
      <c r="G44" s="626"/>
      <c r="H44" s="52"/>
      <c r="I44" s="52"/>
      <c r="J44" s="52"/>
      <c r="K44" s="52"/>
      <c r="L44" s="52"/>
      <c r="M44" s="52"/>
      <c r="N44" s="52"/>
      <c r="O44" s="52"/>
      <c r="P44" s="52"/>
      <c r="Q44" s="52"/>
      <c r="R44" s="52"/>
      <c r="S44" s="52"/>
      <c r="T44" s="52"/>
      <c r="U44" s="52"/>
      <c r="V44" s="52"/>
      <c r="W44" s="52"/>
      <c r="X44" s="52"/>
      <c r="Y44" s="52"/>
      <c r="Z44" s="52"/>
    </row>
    <row r="45" spans="1:26" ht="15.75" customHeight="1">
      <c r="A45" s="980"/>
      <c r="B45" s="980"/>
      <c r="C45" s="980"/>
      <c r="D45" s="980"/>
      <c r="E45" s="980"/>
      <c r="F45" s="52"/>
      <c r="G45" s="626"/>
      <c r="H45" s="52"/>
      <c r="I45" s="52"/>
      <c r="J45" s="52"/>
      <c r="K45" s="52"/>
      <c r="L45" s="52"/>
      <c r="M45" s="52"/>
      <c r="N45" s="52"/>
      <c r="O45" s="52"/>
      <c r="P45" s="52"/>
      <c r="Q45" s="52"/>
      <c r="R45" s="52"/>
      <c r="S45" s="52"/>
      <c r="T45" s="52"/>
      <c r="U45" s="52"/>
      <c r="V45" s="52"/>
      <c r="W45" s="52"/>
      <c r="X45" s="52"/>
      <c r="Y45" s="52"/>
      <c r="Z45" s="52"/>
    </row>
    <row r="46" spans="1:26" ht="15.75" customHeight="1">
      <c r="A46" s="52"/>
      <c r="B46" s="52"/>
      <c r="C46" s="52"/>
      <c r="D46" s="52"/>
      <c r="E46" s="52"/>
      <c r="F46" s="52"/>
      <c r="G46" s="626"/>
      <c r="H46" s="52"/>
      <c r="I46" s="52"/>
      <c r="J46" s="52"/>
      <c r="K46" s="52"/>
      <c r="L46" s="52"/>
      <c r="M46" s="52"/>
      <c r="N46" s="52"/>
      <c r="O46" s="52"/>
      <c r="P46" s="52"/>
      <c r="Q46" s="52"/>
      <c r="R46" s="52"/>
      <c r="S46" s="52"/>
      <c r="T46" s="52"/>
      <c r="U46" s="52"/>
      <c r="V46" s="52"/>
      <c r="W46" s="52"/>
      <c r="X46" s="52"/>
      <c r="Y46" s="52"/>
      <c r="Z46" s="52"/>
    </row>
    <row r="47" spans="1:26" ht="15.75" customHeight="1">
      <c r="A47" s="52"/>
      <c r="B47" s="52"/>
      <c r="C47" s="52"/>
      <c r="D47" s="52"/>
      <c r="E47" s="52"/>
      <c r="F47" s="52"/>
      <c r="G47" s="626"/>
      <c r="H47" s="52"/>
      <c r="I47" s="52"/>
      <c r="J47" s="52"/>
      <c r="K47" s="52"/>
      <c r="L47" s="52"/>
      <c r="M47" s="52"/>
      <c r="N47" s="52"/>
      <c r="O47" s="52"/>
      <c r="P47" s="52"/>
      <c r="Q47" s="52"/>
      <c r="R47" s="52"/>
      <c r="S47" s="52"/>
      <c r="T47" s="52"/>
      <c r="U47" s="52"/>
      <c r="V47" s="52"/>
      <c r="W47" s="52"/>
      <c r="X47" s="52"/>
      <c r="Y47" s="52"/>
      <c r="Z47" s="52"/>
    </row>
    <row r="48" spans="1:26" ht="15.75" customHeight="1">
      <c r="A48" s="52"/>
      <c r="B48" s="52"/>
      <c r="C48" s="52"/>
      <c r="D48" s="52"/>
      <c r="E48" s="52"/>
      <c r="F48" s="52"/>
      <c r="G48" s="626"/>
      <c r="H48" s="52"/>
      <c r="I48" s="52"/>
      <c r="J48" s="52"/>
      <c r="K48" s="52"/>
      <c r="L48" s="52"/>
      <c r="M48" s="52"/>
      <c r="N48" s="52"/>
      <c r="O48" s="52"/>
      <c r="P48" s="52"/>
      <c r="Q48" s="52"/>
      <c r="R48" s="52"/>
      <c r="S48" s="52"/>
      <c r="T48" s="52"/>
      <c r="U48" s="52"/>
      <c r="V48" s="52"/>
      <c r="W48" s="52"/>
      <c r="X48" s="52"/>
      <c r="Y48" s="52"/>
      <c r="Z48" s="52"/>
    </row>
    <row r="49" spans="1:26" ht="15.75" customHeight="1">
      <c r="A49" s="52"/>
      <c r="B49" s="52"/>
      <c r="C49" s="52"/>
      <c r="D49" s="52"/>
      <c r="E49" s="52"/>
      <c r="F49" s="52"/>
      <c r="G49" s="626"/>
      <c r="H49" s="52"/>
      <c r="I49" s="52"/>
      <c r="J49" s="52"/>
      <c r="K49" s="52"/>
      <c r="L49" s="52"/>
      <c r="M49" s="52"/>
      <c r="N49" s="52"/>
      <c r="O49" s="52"/>
      <c r="P49" s="52"/>
      <c r="Q49" s="52"/>
      <c r="R49" s="52"/>
      <c r="S49" s="52"/>
      <c r="T49" s="52"/>
      <c r="U49" s="52"/>
      <c r="V49" s="52"/>
      <c r="W49" s="52"/>
      <c r="X49" s="52"/>
      <c r="Y49" s="52"/>
      <c r="Z49" s="52"/>
    </row>
    <row r="50" spans="1:26" ht="15.75" customHeight="1">
      <c r="A50" s="52"/>
      <c r="B50" s="52"/>
      <c r="C50" s="52"/>
      <c r="D50" s="52"/>
      <c r="E50" s="52"/>
      <c r="F50" s="52"/>
      <c r="G50" s="626"/>
      <c r="H50" s="52"/>
      <c r="I50" s="52"/>
      <c r="J50" s="52"/>
      <c r="K50" s="52"/>
      <c r="L50" s="52"/>
      <c r="M50" s="52"/>
      <c r="N50" s="52"/>
      <c r="O50" s="52"/>
      <c r="P50" s="52"/>
      <c r="Q50" s="52"/>
      <c r="R50" s="52"/>
      <c r="S50" s="52"/>
      <c r="T50" s="52"/>
      <c r="U50" s="52"/>
      <c r="V50" s="52"/>
      <c r="W50" s="52"/>
      <c r="X50" s="52"/>
      <c r="Y50" s="52"/>
      <c r="Z50" s="52"/>
    </row>
    <row r="51" spans="1:26" ht="15.75" customHeight="1">
      <c r="A51" s="52"/>
      <c r="B51" s="52"/>
      <c r="C51" s="52"/>
      <c r="D51" s="52"/>
      <c r="E51" s="52"/>
      <c r="F51" s="52"/>
      <c r="G51" s="626"/>
      <c r="H51" s="52"/>
      <c r="I51" s="52"/>
      <c r="J51" s="52"/>
      <c r="K51" s="52"/>
      <c r="L51" s="52"/>
      <c r="M51" s="52"/>
      <c r="N51" s="52"/>
      <c r="O51" s="52"/>
      <c r="P51" s="52"/>
      <c r="Q51" s="52"/>
      <c r="R51" s="52"/>
      <c r="S51" s="52"/>
      <c r="T51" s="52"/>
      <c r="U51" s="52"/>
      <c r="V51" s="52"/>
      <c r="W51" s="52"/>
      <c r="X51" s="52"/>
      <c r="Y51" s="52"/>
      <c r="Z51" s="52"/>
    </row>
    <row r="52" spans="1:26" ht="15.75" customHeight="1">
      <c r="A52" s="52"/>
      <c r="B52" s="52"/>
      <c r="C52" s="52"/>
      <c r="D52" s="52"/>
      <c r="E52" s="52"/>
      <c r="F52" s="52"/>
      <c r="G52" s="626"/>
      <c r="H52" s="52"/>
      <c r="I52" s="52"/>
      <c r="J52" s="52"/>
      <c r="K52" s="52"/>
      <c r="L52" s="52"/>
      <c r="M52" s="52"/>
      <c r="N52" s="52"/>
      <c r="O52" s="52"/>
      <c r="P52" s="52"/>
      <c r="Q52" s="52"/>
      <c r="R52" s="52"/>
      <c r="S52" s="52"/>
      <c r="T52" s="52"/>
      <c r="U52" s="52"/>
      <c r="V52" s="52"/>
      <c r="W52" s="52"/>
      <c r="X52" s="52"/>
      <c r="Y52" s="52"/>
      <c r="Z52" s="52"/>
    </row>
    <row r="53" spans="1:26" ht="15.75" customHeight="1">
      <c r="A53" s="52"/>
      <c r="B53" s="52"/>
      <c r="C53" s="52"/>
      <c r="D53" s="52"/>
      <c r="E53" s="52"/>
      <c r="F53" s="52"/>
      <c r="G53" s="626"/>
      <c r="H53" s="52"/>
      <c r="I53" s="52"/>
      <c r="J53" s="52"/>
      <c r="K53" s="52"/>
      <c r="L53" s="52"/>
      <c r="M53" s="52"/>
      <c r="N53" s="52"/>
      <c r="O53" s="52"/>
      <c r="P53" s="52"/>
      <c r="Q53" s="52"/>
      <c r="R53" s="52"/>
      <c r="S53" s="52"/>
      <c r="T53" s="52"/>
      <c r="U53" s="52"/>
      <c r="V53" s="52"/>
      <c r="W53" s="52"/>
      <c r="X53" s="52"/>
      <c r="Y53" s="52"/>
      <c r="Z53" s="52"/>
    </row>
    <row r="54" spans="1:26" ht="15.75" customHeight="1">
      <c r="A54" s="52"/>
      <c r="B54" s="52"/>
      <c r="C54" s="52"/>
      <c r="D54" s="52"/>
      <c r="E54" s="52"/>
      <c r="F54" s="52"/>
      <c r="G54" s="626"/>
      <c r="H54" s="52"/>
      <c r="I54" s="52"/>
      <c r="J54" s="52"/>
      <c r="K54" s="52"/>
      <c r="L54" s="52"/>
      <c r="M54" s="52"/>
      <c r="N54" s="52"/>
      <c r="O54" s="52"/>
      <c r="P54" s="52"/>
      <c r="Q54" s="52"/>
      <c r="R54" s="52"/>
      <c r="S54" s="52"/>
      <c r="T54" s="52"/>
      <c r="U54" s="52"/>
      <c r="V54" s="52"/>
      <c r="W54" s="52"/>
      <c r="X54" s="52"/>
      <c r="Y54" s="52"/>
      <c r="Z54" s="52"/>
    </row>
    <row r="55" spans="1:26" ht="15.75" customHeight="1">
      <c r="A55" s="52"/>
      <c r="B55" s="52"/>
      <c r="C55" s="52"/>
      <c r="D55" s="52"/>
      <c r="E55" s="52"/>
      <c r="F55" s="52"/>
      <c r="G55" s="626"/>
      <c r="H55" s="52"/>
      <c r="I55" s="52"/>
      <c r="J55" s="52"/>
      <c r="K55" s="52"/>
      <c r="L55" s="52"/>
      <c r="M55" s="52"/>
      <c r="N55" s="52"/>
      <c r="O55" s="52"/>
      <c r="P55" s="52"/>
      <c r="Q55" s="52"/>
      <c r="R55" s="52"/>
      <c r="S55" s="52"/>
      <c r="T55" s="52"/>
      <c r="U55" s="52"/>
      <c r="V55" s="52"/>
      <c r="W55" s="52"/>
      <c r="X55" s="52"/>
      <c r="Y55" s="52"/>
      <c r="Z55" s="52"/>
    </row>
    <row r="56" spans="1:26" ht="15.75" customHeight="1">
      <c r="A56" s="52"/>
      <c r="B56" s="52"/>
      <c r="C56" s="52"/>
      <c r="D56" s="52"/>
      <c r="E56" s="52"/>
      <c r="F56" s="52"/>
      <c r="G56" s="626"/>
      <c r="H56" s="52"/>
      <c r="I56" s="52"/>
      <c r="J56" s="52"/>
      <c r="K56" s="52"/>
      <c r="L56" s="52"/>
      <c r="M56" s="52"/>
      <c r="N56" s="52"/>
      <c r="O56" s="52"/>
      <c r="P56" s="52"/>
      <c r="Q56" s="52"/>
      <c r="R56" s="52"/>
      <c r="S56" s="52"/>
      <c r="T56" s="52"/>
      <c r="U56" s="52"/>
      <c r="V56" s="52"/>
      <c r="W56" s="52"/>
      <c r="X56" s="52"/>
      <c r="Y56" s="52"/>
      <c r="Z56" s="52"/>
    </row>
    <row r="57" spans="1:26" ht="15.75" customHeight="1">
      <c r="A57" s="52"/>
      <c r="B57" s="52"/>
      <c r="C57" s="52"/>
      <c r="D57" s="52"/>
      <c r="E57" s="52"/>
      <c r="F57" s="52"/>
      <c r="G57" s="626"/>
      <c r="H57" s="52"/>
      <c r="I57" s="52"/>
      <c r="J57" s="52"/>
      <c r="K57" s="52"/>
      <c r="L57" s="52"/>
      <c r="M57" s="52"/>
      <c r="N57" s="52"/>
      <c r="O57" s="52"/>
      <c r="P57" s="52"/>
      <c r="Q57" s="52"/>
      <c r="R57" s="52"/>
      <c r="S57" s="52"/>
      <c r="T57" s="52"/>
      <c r="U57" s="52"/>
      <c r="V57" s="52"/>
      <c r="W57" s="52"/>
      <c r="X57" s="52"/>
      <c r="Y57" s="52"/>
      <c r="Z57" s="52"/>
    </row>
    <row r="58" spans="1:26" ht="15.75" customHeight="1">
      <c r="A58" s="52"/>
      <c r="B58" s="52"/>
      <c r="C58" s="52"/>
      <c r="D58" s="52"/>
      <c r="E58" s="52"/>
      <c r="F58" s="52"/>
      <c r="G58" s="626"/>
      <c r="H58" s="52"/>
      <c r="I58" s="52"/>
      <c r="J58" s="52"/>
      <c r="K58" s="52"/>
      <c r="L58" s="52"/>
      <c r="M58" s="52"/>
      <c r="N58" s="52"/>
      <c r="O58" s="52"/>
      <c r="P58" s="52"/>
      <c r="Q58" s="52"/>
      <c r="R58" s="52"/>
      <c r="S58" s="52"/>
      <c r="T58" s="52"/>
      <c r="U58" s="52"/>
      <c r="V58" s="52"/>
      <c r="W58" s="52"/>
      <c r="X58" s="52"/>
      <c r="Y58" s="52"/>
      <c r="Z58" s="52"/>
    </row>
    <row r="59" spans="1:26" ht="15.75" customHeight="1">
      <c r="A59" s="52"/>
      <c r="B59" s="52"/>
      <c r="C59" s="52"/>
      <c r="D59" s="52"/>
      <c r="E59" s="52"/>
      <c r="F59" s="52"/>
      <c r="G59" s="626"/>
      <c r="H59" s="52"/>
      <c r="I59" s="52"/>
      <c r="J59" s="52"/>
      <c r="K59" s="52"/>
      <c r="L59" s="52"/>
      <c r="M59" s="52"/>
      <c r="N59" s="52"/>
      <c r="O59" s="52"/>
      <c r="P59" s="52"/>
      <c r="Q59" s="52"/>
      <c r="R59" s="52"/>
      <c r="S59" s="52"/>
      <c r="T59" s="52"/>
      <c r="U59" s="52"/>
      <c r="V59" s="52"/>
      <c r="W59" s="52"/>
      <c r="X59" s="52"/>
      <c r="Y59" s="52"/>
      <c r="Z59" s="52"/>
    </row>
    <row r="60" spans="1:26" ht="15.75" customHeight="1">
      <c r="A60" s="52"/>
      <c r="B60" s="52"/>
      <c r="C60" s="52"/>
      <c r="D60" s="52"/>
      <c r="E60" s="52"/>
      <c r="F60" s="52"/>
      <c r="G60" s="626"/>
      <c r="H60" s="52"/>
      <c r="I60" s="52"/>
      <c r="J60" s="52"/>
      <c r="K60" s="52"/>
      <c r="L60" s="52"/>
      <c r="M60" s="52"/>
      <c r="N60" s="52"/>
      <c r="O60" s="52"/>
      <c r="P60" s="52"/>
      <c r="Q60" s="52"/>
      <c r="R60" s="52"/>
      <c r="S60" s="52"/>
      <c r="T60" s="52"/>
      <c r="U60" s="52"/>
      <c r="V60" s="52"/>
      <c r="W60" s="52"/>
      <c r="X60" s="52"/>
      <c r="Y60" s="52"/>
      <c r="Z60" s="52"/>
    </row>
    <row r="61" spans="1:26" ht="15.75" customHeight="1">
      <c r="A61" s="52"/>
      <c r="B61" s="52"/>
      <c r="C61" s="52"/>
      <c r="D61" s="52"/>
      <c r="E61" s="52"/>
      <c r="F61" s="52"/>
      <c r="G61" s="626"/>
      <c r="H61" s="52"/>
      <c r="I61" s="52"/>
      <c r="J61" s="52"/>
      <c r="K61" s="52"/>
      <c r="L61" s="52"/>
      <c r="M61" s="52"/>
      <c r="N61" s="52"/>
      <c r="O61" s="52"/>
      <c r="P61" s="52"/>
      <c r="Q61" s="52"/>
      <c r="R61" s="52"/>
      <c r="S61" s="52"/>
      <c r="T61" s="52"/>
      <c r="U61" s="52"/>
      <c r="V61" s="52"/>
      <c r="W61" s="52"/>
      <c r="X61" s="52"/>
      <c r="Y61" s="52"/>
      <c r="Z61" s="52"/>
    </row>
    <row r="62" spans="1:26" ht="15.75" customHeight="1">
      <c r="A62" s="52"/>
      <c r="B62" s="52"/>
      <c r="C62" s="52"/>
      <c r="D62" s="52"/>
      <c r="E62" s="52"/>
      <c r="F62" s="52"/>
      <c r="G62" s="626"/>
      <c r="H62" s="52"/>
      <c r="I62" s="52"/>
      <c r="J62" s="52"/>
      <c r="K62" s="52"/>
      <c r="L62" s="52"/>
      <c r="M62" s="52"/>
      <c r="N62" s="52"/>
      <c r="O62" s="52"/>
      <c r="P62" s="52"/>
      <c r="Q62" s="52"/>
      <c r="R62" s="52"/>
      <c r="S62" s="52"/>
      <c r="T62" s="52"/>
      <c r="U62" s="52"/>
      <c r="V62" s="52"/>
      <c r="W62" s="52"/>
      <c r="X62" s="52"/>
      <c r="Y62" s="52"/>
      <c r="Z62" s="52"/>
    </row>
    <row r="63" spans="1:26" ht="15.75" customHeight="1">
      <c r="A63" s="52"/>
      <c r="B63" s="52"/>
      <c r="C63" s="52"/>
      <c r="D63" s="52"/>
      <c r="E63" s="52"/>
      <c r="F63" s="52"/>
      <c r="G63" s="626"/>
      <c r="H63" s="52"/>
      <c r="I63" s="52"/>
      <c r="J63" s="52"/>
      <c r="K63" s="52"/>
      <c r="L63" s="52"/>
      <c r="M63" s="52"/>
      <c r="N63" s="52"/>
      <c r="O63" s="52"/>
      <c r="P63" s="52"/>
      <c r="Q63" s="52"/>
      <c r="R63" s="52"/>
      <c r="S63" s="52"/>
      <c r="T63" s="52"/>
      <c r="U63" s="52"/>
      <c r="V63" s="52"/>
      <c r="W63" s="52"/>
      <c r="X63" s="52"/>
      <c r="Y63" s="52"/>
      <c r="Z63" s="52"/>
    </row>
    <row r="64" spans="1:26" ht="15.75" customHeight="1">
      <c r="A64" s="52"/>
      <c r="B64" s="52"/>
      <c r="C64" s="52"/>
      <c r="D64" s="52"/>
      <c r="E64" s="52"/>
      <c r="F64" s="52"/>
      <c r="G64" s="626"/>
      <c r="H64" s="52"/>
      <c r="I64" s="52"/>
      <c r="J64" s="52"/>
      <c r="K64" s="52"/>
      <c r="L64" s="52"/>
      <c r="M64" s="52"/>
      <c r="N64" s="52"/>
      <c r="O64" s="52"/>
      <c r="P64" s="52"/>
      <c r="Q64" s="52"/>
      <c r="R64" s="52"/>
      <c r="S64" s="52"/>
      <c r="T64" s="52"/>
      <c r="U64" s="52"/>
      <c r="V64" s="52"/>
      <c r="W64" s="52"/>
      <c r="X64" s="52"/>
      <c r="Y64" s="52"/>
      <c r="Z64" s="52"/>
    </row>
    <row r="65" spans="1:26" ht="15.75" customHeight="1">
      <c r="A65" s="52"/>
      <c r="B65" s="52"/>
      <c r="C65" s="52"/>
      <c r="D65" s="52"/>
      <c r="E65" s="52"/>
      <c r="F65" s="52"/>
      <c r="G65" s="626"/>
      <c r="H65" s="52"/>
      <c r="I65" s="52"/>
      <c r="J65" s="52"/>
      <c r="K65" s="52"/>
      <c r="L65" s="52"/>
      <c r="M65" s="52"/>
      <c r="N65" s="52"/>
      <c r="O65" s="52"/>
      <c r="P65" s="52"/>
      <c r="Q65" s="52"/>
      <c r="R65" s="52"/>
      <c r="S65" s="52"/>
      <c r="T65" s="52"/>
      <c r="U65" s="52"/>
      <c r="V65" s="52"/>
      <c r="W65" s="52"/>
      <c r="X65" s="52"/>
      <c r="Y65" s="52"/>
      <c r="Z65" s="52"/>
    </row>
    <row r="66" spans="1:26" ht="15.75" customHeight="1">
      <c r="A66" s="52"/>
      <c r="B66" s="52"/>
      <c r="C66" s="52"/>
      <c r="D66" s="52"/>
      <c r="E66" s="52"/>
      <c r="F66" s="52"/>
      <c r="G66" s="626"/>
      <c r="H66" s="52"/>
      <c r="I66" s="52"/>
      <c r="J66" s="52"/>
      <c r="K66" s="52"/>
      <c r="L66" s="52"/>
      <c r="M66" s="52"/>
      <c r="N66" s="52"/>
      <c r="O66" s="52"/>
      <c r="P66" s="52"/>
      <c r="Q66" s="52"/>
      <c r="R66" s="52"/>
      <c r="S66" s="52"/>
      <c r="T66" s="52"/>
      <c r="U66" s="52"/>
      <c r="V66" s="52"/>
      <c r="W66" s="52"/>
      <c r="X66" s="52"/>
      <c r="Y66" s="52"/>
      <c r="Z66" s="52"/>
    </row>
    <row r="67" spans="1:26" ht="15.75" customHeight="1">
      <c r="A67" s="52"/>
      <c r="B67" s="52"/>
      <c r="C67" s="52"/>
      <c r="D67" s="52"/>
      <c r="E67" s="52"/>
      <c r="F67" s="52"/>
      <c r="G67" s="626"/>
      <c r="H67" s="52"/>
      <c r="I67" s="52"/>
      <c r="J67" s="52"/>
      <c r="K67" s="52"/>
      <c r="L67" s="52"/>
      <c r="M67" s="52"/>
      <c r="N67" s="52"/>
      <c r="O67" s="52"/>
      <c r="P67" s="52"/>
      <c r="Q67" s="52"/>
      <c r="R67" s="52"/>
      <c r="S67" s="52"/>
      <c r="T67" s="52"/>
      <c r="U67" s="52"/>
      <c r="V67" s="52"/>
      <c r="W67" s="52"/>
      <c r="X67" s="52"/>
      <c r="Y67" s="52"/>
      <c r="Z67" s="52"/>
    </row>
    <row r="68" spans="1:26" ht="15.75" customHeight="1">
      <c r="A68" s="52"/>
      <c r="B68" s="52"/>
      <c r="C68" s="52"/>
      <c r="D68" s="52"/>
      <c r="E68" s="52"/>
      <c r="F68" s="52"/>
      <c r="G68" s="626"/>
      <c r="H68" s="52"/>
      <c r="I68" s="52"/>
      <c r="J68" s="52"/>
      <c r="K68" s="52"/>
      <c r="L68" s="52"/>
      <c r="M68" s="52"/>
      <c r="N68" s="52"/>
      <c r="O68" s="52"/>
      <c r="P68" s="52"/>
      <c r="Q68" s="52"/>
      <c r="R68" s="52"/>
      <c r="S68" s="52"/>
      <c r="T68" s="52"/>
      <c r="U68" s="52"/>
      <c r="V68" s="52"/>
      <c r="W68" s="52"/>
      <c r="X68" s="52"/>
      <c r="Y68" s="52"/>
      <c r="Z68" s="52"/>
    </row>
    <row r="69" spans="1:26" ht="15.75" customHeight="1">
      <c r="A69" s="52"/>
      <c r="B69" s="52"/>
      <c r="C69" s="52"/>
      <c r="D69" s="52"/>
      <c r="E69" s="52"/>
      <c r="F69" s="52"/>
      <c r="G69" s="626"/>
      <c r="H69" s="52"/>
      <c r="I69" s="52"/>
      <c r="J69" s="52"/>
      <c r="K69" s="52"/>
      <c r="L69" s="52"/>
      <c r="M69" s="52"/>
      <c r="N69" s="52"/>
      <c r="O69" s="52"/>
      <c r="P69" s="52"/>
      <c r="Q69" s="52"/>
      <c r="R69" s="52"/>
      <c r="S69" s="52"/>
      <c r="T69" s="52"/>
      <c r="U69" s="52"/>
      <c r="V69" s="52"/>
      <c r="W69" s="52"/>
      <c r="X69" s="52"/>
      <c r="Y69" s="52"/>
      <c r="Z69" s="52"/>
    </row>
    <row r="70" spans="1:26" ht="15.75" customHeight="1">
      <c r="A70" s="52"/>
      <c r="B70" s="52"/>
      <c r="C70" s="52"/>
      <c r="D70" s="52"/>
      <c r="E70" s="52"/>
      <c r="F70" s="52"/>
      <c r="G70" s="626"/>
      <c r="H70" s="52"/>
      <c r="I70" s="52"/>
      <c r="J70" s="52"/>
      <c r="K70" s="52"/>
      <c r="L70" s="52"/>
      <c r="M70" s="52"/>
      <c r="N70" s="52"/>
      <c r="O70" s="52"/>
      <c r="P70" s="52"/>
      <c r="Q70" s="52"/>
      <c r="R70" s="52"/>
      <c r="S70" s="52"/>
      <c r="T70" s="52"/>
      <c r="U70" s="52"/>
      <c r="V70" s="52"/>
      <c r="W70" s="52"/>
      <c r="X70" s="52"/>
      <c r="Y70" s="52"/>
      <c r="Z70" s="52"/>
    </row>
    <row r="71" spans="1:26" ht="15.75" customHeight="1">
      <c r="A71" s="52"/>
      <c r="B71" s="52"/>
      <c r="C71" s="52"/>
      <c r="D71" s="52"/>
      <c r="E71" s="52"/>
      <c r="F71" s="52"/>
      <c r="G71" s="626"/>
      <c r="H71" s="52"/>
      <c r="I71" s="52"/>
      <c r="J71" s="52"/>
      <c r="K71" s="52"/>
      <c r="L71" s="52"/>
      <c r="M71" s="52"/>
      <c r="N71" s="52"/>
      <c r="O71" s="52"/>
      <c r="P71" s="52"/>
      <c r="Q71" s="52"/>
      <c r="R71" s="52"/>
      <c r="S71" s="52"/>
      <c r="T71" s="52"/>
      <c r="U71" s="52"/>
      <c r="V71" s="52"/>
      <c r="W71" s="52"/>
      <c r="X71" s="52"/>
      <c r="Y71" s="52"/>
      <c r="Z71" s="52"/>
    </row>
    <row r="72" spans="1:26" ht="15.75" customHeight="1">
      <c r="A72" s="52"/>
      <c r="B72" s="52"/>
      <c r="C72" s="52"/>
      <c r="D72" s="52"/>
      <c r="E72" s="52"/>
      <c r="F72" s="52"/>
      <c r="G72" s="626"/>
      <c r="H72" s="52"/>
      <c r="I72" s="52"/>
      <c r="J72" s="52"/>
      <c r="K72" s="52"/>
      <c r="L72" s="52"/>
      <c r="M72" s="52"/>
      <c r="N72" s="52"/>
      <c r="O72" s="52"/>
      <c r="P72" s="52"/>
      <c r="Q72" s="52"/>
      <c r="R72" s="52"/>
      <c r="S72" s="52"/>
      <c r="T72" s="52"/>
      <c r="U72" s="52"/>
      <c r="V72" s="52"/>
      <c r="W72" s="52"/>
      <c r="X72" s="52"/>
      <c r="Y72" s="52"/>
      <c r="Z72" s="52"/>
    </row>
    <row r="73" spans="1:26" ht="15.75" customHeight="1">
      <c r="A73" s="52"/>
      <c r="B73" s="52"/>
      <c r="C73" s="52"/>
      <c r="D73" s="52"/>
      <c r="E73" s="52"/>
      <c r="F73" s="52"/>
      <c r="G73" s="626"/>
      <c r="H73" s="52"/>
      <c r="I73" s="52"/>
      <c r="J73" s="52"/>
      <c r="K73" s="52"/>
      <c r="L73" s="52"/>
      <c r="M73" s="52"/>
      <c r="N73" s="52"/>
      <c r="O73" s="52"/>
      <c r="P73" s="52"/>
      <c r="Q73" s="52"/>
      <c r="R73" s="52"/>
      <c r="S73" s="52"/>
      <c r="T73" s="52"/>
      <c r="U73" s="52"/>
      <c r="V73" s="52"/>
      <c r="W73" s="52"/>
      <c r="X73" s="52"/>
      <c r="Y73" s="52"/>
      <c r="Z73" s="52"/>
    </row>
    <row r="74" spans="1:26" ht="15.75" customHeight="1">
      <c r="A74" s="52"/>
      <c r="B74" s="52"/>
      <c r="C74" s="52"/>
      <c r="D74" s="52"/>
      <c r="E74" s="52"/>
      <c r="F74" s="52"/>
      <c r="G74" s="626"/>
      <c r="H74" s="52"/>
      <c r="I74" s="52"/>
      <c r="J74" s="52"/>
      <c r="K74" s="52"/>
      <c r="L74" s="52"/>
      <c r="M74" s="52"/>
      <c r="N74" s="52"/>
      <c r="O74" s="52"/>
      <c r="P74" s="52"/>
      <c r="Q74" s="52"/>
      <c r="R74" s="52"/>
      <c r="S74" s="52"/>
      <c r="T74" s="52"/>
      <c r="U74" s="52"/>
      <c r="V74" s="52"/>
      <c r="W74" s="52"/>
      <c r="X74" s="52"/>
      <c r="Y74" s="52"/>
      <c r="Z74" s="52"/>
    </row>
    <row r="75" spans="1:26" ht="15.75" customHeight="1">
      <c r="A75" s="52"/>
      <c r="B75" s="52"/>
      <c r="C75" s="52"/>
      <c r="D75" s="52"/>
      <c r="E75" s="52"/>
      <c r="F75" s="52"/>
      <c r="G75" s="626"/>
      <c r="H75" s="52"/>
      <c r="I75" s="52"/>
      <c r="J75" s="52"/>
      <c r="K75" s="52"/>
      <c r="L75" s="52"/>
      <c r="M75" s="52"/>
      <c r="N75" s="52"/>
      <c r="O75" s="52"/>
      <c r="P75" s="52"/>
      <c r="Q75" s="52"/>
      <c r="R75" s="52"/>
      <c r="S75" s="52"/>
      <c r="T75" s="52"/>
      <c r="U75" s="52"/>
      <c r="V75" s="52"/>
      <c r="W75" s="52"/>
      <c r="X75" s="52"/>
      <c r="Y75" s="52"/>
      <c r="Z75" s="52"/>
    </row>
    <row r="76" spans="1:26" ht="15.75" customHeight="1">
      <c r="A76" s="52"/>
      <c r="B76" s="52"/>
      <c r="C76" s="52"/>
      <c r="D76" s="52"/>
      <c r="E76" s="52"/>
      <c r="F76" s="52"/>
      <c r="G76" s="626"/>
      <c r="H76" s="52"/>
      <c r="I76" s="52"/>
      <c r="J76" s="52"/>
      <c r="K76" s="52"/>
      <c r="L76" s="52"/>
      <c r="M76" s="52"/>
      <c r="N76" s="52"/>
      <c r="O76" s="52"/>
      <c r="P76" s="52"/>
      <c r="Q76" s="52"/>
      <c r="R76" s="52"/>
      <c r="S76" s="52"/>
      <c r="T76" s="52"/>
      <c r="U76" s="52"/>
      <c r="V76" s="52"/>
      <c r="W76" s="52"/>
      <c r="X76" s="52"/>
      <c r="Y76" s="52"/>
      <c r="Z76" s="52"/>
    </row>
    <row r="77" spans="1:26" ht="15.75" customHeight="1">
      <c r="A77" s="52"/>
      <c r="B77" s="52"/>
      <c r="C77" s="52"/>
      <c r="D77" s="52"/>
      <c r="E77" s="52"/>
      <c r="F77" s="52"/>
      <c r="G77" s="626"/>
      <c r="H77" s="52"/>
      <c r="I77" s="52"/>
      <c r="J77" s="52"/>
      <c r="K77" s="52"/>
      <c r="L77" s="52"/>
      <c r="M77" s="52"/>
      <c r="N77" s="52"/>
      <c r="O77" s="52"/>
      <c r="P77" s="52"/>
      <c r="Q77" s="52"/>
      <c r="R77" s="52"/>
      <c r="S77" s="52"/>
      <c r="T77" s="52"/>
      <c r="U77" s="52"/>
      <c r="V77" s="52"/>
      <c r="W77" s="52"/>
      <c r="X77" s="52"/>
      <c r="Y77" s="52"/>
      <c r="Z77" s="52"/>
    </row>
    <row r="78" spans="1:26" ht="15.75" customHeight="1">
      <c r="A78" s="52"/>
      <c r="B78" s="52"/>
      <c r="C78" s="52"/>
      <c r="D78" s="52"/>
      <c r="E78" s="52"/>
      <c r="F78" s="52"/>
      <c r="G78" s="626"/>
      <c r="H78" s="52"/>
      <c r="I78" s="52"/>
      <c r="J78" s="52"/>
      <c r="K78" s="52"/>
      <c r="L78" s="52"/>
      <c r="M78" s="52"/>
      <c r="N78" s="52"/>
      <c r="O78" s="52"/>
      <c r="P78" s="52"/>
      <c r="Q78" s="52"/>
      <c r="R78" s="52"/>
      <c r="S78" s="52"/>
      <c r="T78" s="52"/>
      <c r="U78" s="52"/>
      <c r="V78" s="52"/>
      <c r="W78" s="52"/>
      <c r="X78" s="52"/>
      <c r="Y78" s="52"/>
      <c r="Z78" s="52"/>
    </row>
    <row r="79" spans="1:26" ht="15.75" customHeight="1">
      <c r="A79" s="52"/>
      <c r="B79" s="52"/>
      <c r="C79" s="52"/>
      <c r="D79" s="52"/>
      <c r="E79" s="52"/>
      <c r="F79" s="52"/>
      <c r="G79" s="626"/>
      <c r="H79" s="52"/>
      <c r="I79" s="52"/>
      <c r="J79" s="52"/>
      <c r="K79" s="52"/>
      <c r="L79" s="52"/>
      <c r="M79" s="52"/>
      <c r="N79" s="52"/>
      <c r="O79" s="52"/>
      <c r="P79" s="52"/>
      <c r="Q79" s="52"/>
      <c r="R79" s="52"/>
      <c r="S79" s="52"/>
      <c r="T79" s="52"/>
      <c r="U79" s="52"/>
      <c r="V79" s="52"/>
      <c r="W79" s="52"/>
      <c r="X79" s="52"/>
      <c r="Y79" s="52"/>
      <c r="Z79" s="52"/>
    </row>
    <row r="80" spans="1:26" ht="15.75" customHeight="1">
      <c r="A80" s="52"/>
      <c r="B80" s="52"/>
      <c r="C80" s="52"/>
      <c r="D80" s="52"/>
      <c r="E80" s="52"/>
      <c r="F80" s="52"/>
      <c r="G80" s="626"/>
      <c r="H80" s="52"/>
      <c r="I80" s="52"/>
      <c r="J80" s="52"/>
      <c r="K80" s="52"/>
      <c r="L80" s="52"/>
      <c r="M80" s="52"/>
      <c r="N80" s="52"/>
      <c r="O80" s="52"/>
      <c r="P80" s="52"/>
      <c r="Q80" s="52"/>
      <c r="R80" s="52"/>
      <c r="S80" s="52"/>
      <c r="T80" s="52"/>
      <c r="U80" s="52"/>
      <c r="V80" s="52"/>
      <c r="W80" s="52"/>
      <c r="X80" s="52"/>
      <c r="Y80" s="52"/>
      <c r="Z80" s="52"/>
    </row>
    <row r="81" spans="1:26" ht="15.75" customHeight="1">
      <c r="A81" s="52"/>
      <c r="B81" s="52"/>
      <c r="C81" s="52"/>
      <c r="D81" s="52"/>
      <c r="E81" s="52"/>
      <c r="F81" s="52"/>
      <c r="G81" s="626"/>
      <c r="H81" s="52"/>
      <c r="I81" s="52"/>
      <c r="J81" s="52"/>
      <c r="K81" s="52"/>
      <c r="L81" s="52"/>
      <c r="M81" s="52"/>
      <c r="N81" s="52"/>
      <c r="O81" s="52"/>
      <c r="P81" s="52"/>
      <c r="Q81" s="52"/>
      <c r="R81" s="52"/>
      <c r="S81" s="52"/>
      <c r="T81" s="52"/>
      <c r="U81" s="52"/>
      <c r="V81" s="52"/>
      <c r="W81" s="52"/>
      <c r="X81" s="52"/>
      <c r="Y81" s="52"/>
      <c r="Z81" s="52"/>
    </row>
    <row r="82" spans="1:26" ht="15.75" customHeight="1">
      <c r="A82" s="52"/>
      <c r="B82" s="52"/>
      <c r="C82" s="52"/>
      <c r="D82" s="52"/>
      <c r="E82" s="52"/>
      <c r="F82" s="52"/>
      <c r="G82" s="626"/>
      <c r="H82" s="52"/>
      <c r="I82" s="52"/>
      <c r="J82" s="52"/>
      <c r="K82" s="52"/>
      <c r="L82" s="52"/>
      <c r="M82" s="52"/>
      <c r="N82" s="52"/>
      <c r="O82" s="52"/>
      <c r="P82" s="52"/>
      <c r="Q82" s="52"/>
      <c r="R82" s="52"/>
      <c r="S82" s="52"/>
      <c r="T82" s="52"/>
      <c r="U82" s="52"/>
      <c r="V82" s="52"/>
      <c r="W82" s="52"/>
      <c r="X82" s="52"/>
      <c r="Y82" s="52"/>
      <c r="Z82" s="52"/>
    </row>
    <row r="83" spans="1:26" ht="15.75" customHeight="1">
      <c r="A83" s="52"/>
      <c r="B83" s="52"/>
      <c r="C83" s="52"/>
      <c r="D83" s="52"/>
      <c r="E83" s="52"/>
      <c r="F83" s="52"/>
      <c r="G83" s="626"/>
      <c r="H83" s="52"/>
      <c r="I83" s="52"/>
      <c r="J83" s="52"/>
      <c r="K83" s="52"/>
      <c r="L83" s="52"/>
      <c r="M83" s="52"/>
      <c r="N83" s="52"/>
      <c r="O83" s="52"/>
      <c r="P83" s="52"/>
      <c r="Q83" s="52"/>
      <c r="R83" s="52"/>
      <c r="S83" s="52"/>
      <c r="T83" s="52"/>
      <c r="U83" s="52"/>
      <c r="V83" s="52"/>
      <c r="W83" s="52"/>
      <c r="X83" s="52"/>
      <c r="Y83" s="52"/>
      <c r="Z83" s="52"/>
    </row>
    <row r="84" spans="1:26" ht="15.75" customHeight="1">
      <c r="A84" s="52"/>
      <c r="B84" s="52"/>
      <c r="C84" s="52"/>
      <c r="D84" s="52"/>
      <c r="E84" s="52"/>
      <c r="F84" s="52"/>
      <c r="G84" s="626"/>
      <c r="H84" s="52"/>
      <c r="I84" s="52"/>
      <c r="J84" s="52"/>
      <c r="K84" s="52"/>
      <c r="L84" s="52"/>
      <c r="M84" s="52"/>
      <c r="N84" s="52"/>
      <c r="O84" s="52"/>
      <c r="P84" s="52"/>
      <c r="Q84" s="52"/>
      <c r="R84" s="52"/>
      <c r="S84" s="52"/>
      <c r="T84" s="52"/>
      <c r="U84" s="52"/>
      <c r="V84" s="52"/>
      <c r="W84" s="52"/>
      <c r="X84" s="52"/>
      <c r="Y84" s="52"/>
      <c r="Z84" s="52"/>
    </row>
    <row r="85" spans="1:26" ht="15.75" customHeight="1">
      <c r="A85" s="52"/>
      <c r="B85" s="52"/>
      <c r="C85" s="52"/>
      <c r="D85" s="52"/>
      <c r="E85" s="52"/>
      <c r="F85" s="52"/>
      <c r="G85" s="626"/>
      <c r="H85" s="52"/>
      <c r="I85" s="52"/>
      <c r="J85" s="52"/>
      <c r="K85" s="52"/>
      <c r="L85" s="52"/>
      <c r="M85" s="52"/>
      <c r="N85" s="52"/>
      <c r="O85" s="52"/>
      <c r="P85" s="52"/>
      <c r="Q85" s="52"/>
      <c r="R85" s="52"/>
      <c r="S85" s="52"/>
      <c r="T85" s="52"/>
      <c r="U85" s="52"/>
      <c r="V85" s="52"/>
      <c r="W85" s="52"/>
      <c r="X85" s="52"/>
      <c r="Y85" s="52"/>
      <c r="Z85" s="52"/>
    </row>
    <row r="86" spans="1:26" ht="15.75" customHeight="1">
      <c r="A86" s="52"/>
      <c r="B86" s="52"/>
      <c r="C86" s="52"/>
      <c r="D86" s="52"/>
      <c r="E86" s="52"/>
      <c r="F86" s="52"/>
      <c r="G86" s="626"/>
      <c r="H86" s="52"/>
      <c r="I86" s="52"/>
      <c r="J86" s="52"/>
      <c r="K86" s="52"/>
      <c r="L86" s="52"/>
      <c r="M86" s="52"/>
      <c r="N86" s="52"/>
      <c r="O86" s="52"/>
      <c r="P86" s="52"/>
      <c r="Q86" s="52"/>
      <c r="R86" s="52"/>
      <c r="S86" s="52"/>
      <c r="T86" s="52"/>
      <c r="U86" s="52"/>
      <c r="V86" s="52"/>
      <c r="W86" s="52"/>
      <c r="X86" s="52"/>
      <c r="Y86" s="52"/>
      <c r="Z86" s="52"/>
    </row>
    <row r="87" spans="1:26" ht="15.75" customHeight="1">
      <c r="A87" s="52"/>
      <c r="B87" s="52"/>
      <c r="C87" s="52"/>
      <c r="D87" s="52"/>
      <c r="E87" s="52"/>
      <c r="F87" s="52"/>
      <c r="G87" s="626"/>
      <c r="H87" s="52"/>
      <c r="I87" s="52"/>
      <c r="J87" s="52"/>
      <c r="K87" s="52"/>
      <c r="L87" s="52"/>
      <c r="M87" s="52"/>
      <c r="N87" s="52"/>
      <c r="O87" s="52"/>
      <c r="P87" s="52"/>
      <c r="Q87" s="52"/>
      <c r="R87" s="52"/>
      <c r="S87" s="52"/>
      <c r="T87" s="52"/>
      <c r="U87" s="52"/>
      <c r="V87" s="52"/>
      <c r="W87" s="52"/>
      <c r="X87" s="52"/>
      <c r="Y87" s="52"/>
      <c r="Z87" s="52"/>
    </row>
    <row r="88" spans="1:26" ht="15.75" customHeight="1">
      <c r="A88" s="52"/>
      <c r="B88" s="52"/>
      <c r="C88" s="52"/>
      <c r="D88" s="52"/>
      <c r="E88" s="52"/>
      <c r="F88" s="52"/>
      <c r="G88" s="626"/>
      <c r="H88" s="52"/>
      <c r="I88" s="52"/>
      <c r="J88" s="52"/>
      <c r="K88" s="52"/>
      <c r="L88" s="52"/>
      <c r="M88" s="52"/>
      <c r="N88" s="52"/>
      <c r="O88" s="52"/>
      <c r="P88" s="52"/>
      <c r="Q88" s="52"/>
      <c r="R88" s="52"/>
      <c r="S88" s="52"/>
      <c r="T88" s="52"/>
      <c r="U88" s="52"/>
      <c r="V88" s="52"/>
      <c r="W88" s="52"/>
      <c r="X88" s="52"/>
      <c r="Y88" s="52"/>
      <c r="Z88" s="52"/>
    </row>
    <row r="89" spans="1:26" ht="15.75" customHeight="1">
      <c r="A89" s="52"/>
      <c r="B89" s="52"/>
      <c r="C89" s="52"/>
      <c r="D89" s="52"/>
      <c r="E89" s="52"/>
      <c r="F89" s="52"/>
      <c r="G89" s="626"/>
      <c r="H89" s="52"/>
      <c r="I89" s="52"/>
      <c r="J89" s="52"/>
      <c r="K89" s="52"/>
      <c r="L89" s="52"/>
      <c r="M89" s="52"/>
      <c r="N89" s="52"/>
      <c r="O89" s="52"/>
      <c r="P89" s="52"/>
      <c r="Q89" s="52"/>
      <c r="R89" s="52"/>
      <c r="S89" s="52"/>
      <c r="T89" s="52"/>
      <c r="U89" s="52"/>
      <c r="V89" s="52"/>
      <c r="W89" s="52"/>
      <c r="X89" s="52"/>
      <c r="Y89" s="52"/>
      <c r="Z89" s="52"/>
    </row>
    <row r="90" spans="1:26" ht="15.75" customHeight="1">
      <c r="A90" s="52"/>
      <c r="B90" s="52"/>
      <c r="C90" s="52"/>
      <c r="D90" s="52"/>
      <c r="E90" s="52"/>
      <c r="F90" s="52"/>
      <c r="G90" s="626"/>
      <c r="H90" s="52"/>
      <c r="I90" s="52"/>
      <c r="J90" s="52"/>
      <c r="K90" s="52"/>
      <c r="L90" s="52"/>
      <c r="M90" s="52"/>
      <c r="N90" s="52"/>
      <c r="O90" s="52"/>
      <c r="P90" s="52"/>
      <c r="Q90" s="52"/>
      <c r="R90" s="52"/>
      <c r="S90" s="52"/>
      <c r="T90" s="52"/>
      <c r="U90" s="52"/>
      <c r="V90" s="52"/>
      <c r="W90" s="52"/>
      <c r="X90" s="52"/>
      <c r="Y90" s="52"/>
      <c r="Z90" s="52"/>
    </row>
    <row r="91" spans="1:26" ht="15.75" customHeight="1">
      <c r="A91" s="52"/>
      <c r="B91" s="52"/>
      <c r="C91" s="52"/>
      <c r="D91" s="52"/>
      <c r="E91" s="52"/>
      <c r="F91" s="52"/>
      <c r="G91" s="626"/>
      <c r="H91" s="52"/>
      <c r="I91" s="52"/>
      <c r="J91" s="52"/>
      <c r="K91" s="52"/>
      <c r="L91" s="52"/>
      <c r="M91" s="52"/>
      <c r="N91" s="52"/>
      <c r="O91" s="52"/>
      <c r="P91" s="52"/>
      <c r="Q91" s="52"/>
      <c r="R91" s="52"/>
      <c r="S91" s="52"/>
      <c r="T91" s="52"/>
      <c r="U91" s="52"/>
      <c r="V91" s="52"/>
      <c r="W91" s="52"/>
      <c r="X91" s="52"/>
      <c r="Y91" s="52"/>
      <c r="Z91" s="52"/>
    </row>
    <row r="92" spans="1:26" ht="15.75" customHeight="1">
      <c r="A92" s="52"/>
      <c r="B92" s="52"/>
      <c r="C92" s="52"/>
      <c r="D92" s="52"/>
      <c r="E92" s="52"/>
      <c r="F92" s="52"/>
      <c r="G92" s="626"/>
      <c r="H92" s="52"/>
      <c r="I92" s="52"/>
      <c r="J92" s="52"/>
      <c r="K92" s="52"/>
      <c r="L92" s="52"/>
      <c r="M92" s="52"/>
      <c r="N92" s="52"/>
      <c r="O92" s="52"/>
      <c r="P92" s="52"/>
      <c r="Q92" s="52"/>
      <c r="R92" s="52"/>
      <c r="S92" s="52"/>
      <c r="T92" s="52"/>
      <c r="U92" s="52"/>
      <c r="V92" s="52"/>
      <c r="W92" s="52"/>
      <c r="X92" s="52"/>
      <c r="Y92" s="52"/>
      <c r="Z92" s="52"/>
    </row>
    <row r="93" spans="1:26" ht="15.75" customHeight="1">
      <c r="A93" s="52"/>
      <c r="B93" s="52"/>
      <c r="C93" s="52"/>
      <c r="D93" s="52"/>
      <c r="E93" s="52"/>
      <c r="F93" s="52"/>
      <c r="G93" s="626"/>
      <c r="H93" s="52"/>
      <c r="I93" s="52"/>
      <c r="J93" s="52"/>
      <c r="K93" s="52"/>
      <c r="L93" s="52"/>
      <c r="M93" s="52"/>
      <c r="N93" s="52"/>
      <c r="O93" s="52"/>
      <c r="P93" s="52"/>
      <c r="Q93" s="52"/>
      <c r="R93" s="52"/>
      <c r="S93" s="52"/>
      <c r="T93" s="52"/>
      <c r="U93" s="52"/>
      <c r="V93" s="52"/>
      <c r="W93" s="52"/>
      <c r="X93" s="52"/>
      <c r="Y93" s="52"/>
      <c r="Z93" s="52"/>
    </row>
    <row r="94" spans="1:26" ht="15.75" customHeight="1">
      <c r="A94" s="52"/>
      <c r="B94" s="52"/>
      <c r="C94" s="52"/>
      <c r="D94" s="52"/>
      <c r="E94" s="52"/>
      <c r="F94" s="52"/>
      <c r="G94" s="626"/>
      <c r="H94" s="52"/>
      <c r="I94" s="52"/>
      <c r="J94" s="52"/>
      <c r="K94" s="52"/>
      <c r="L94" s="52"/>
      <c r="M94" s="52"/>
      <c r="N94" s="52"/>
      <c r="O94" s="52"/>
      <c r="P94" s="52"/>
      <c r="Q94" s="52"/>
      <c r="R94" s="52"/>
      <c r="S94" s="52"/>
      <c r="T94" s="52"/>
      <c r="U94" s="52"/>
      <c r="V94" s="52"/>
      <c r="W94" s="52"/>
      <c r="X94" s="52"/>
      <c r="Y94" s="52"/>
      <c r="Z94" s="52"/>
    </row>
    <row r="95" spans="1:26" ht="15.75" customHeight="1">
      <c r="A95" s="52"/>
      <c r="B95" s="52"/>
      <c r="C95" s="52"/>
      <c r="D95" s="52"/>
      <c r="E95" s="52"/>
      <c r="F95" s="52"/>
      <c r="G95" s="626"/>
      <c r="H95" s="52"/>
      <c r="I95" s="52"/>
      <c r="J95" s="52"/>
      <c r="K95" s="52"/>
      <c r="L95" s="52"/>
      <c r="M95" s="52"/>
      <c r="N95" s="52"/>
      <c r="O95" s="52"/>
      <c r="P95" s="52"/>
      <c r="Q95" s="52"/>
      <c r="R95" s="52"/>
      <c r="S95" s="52"/>
      <c r="T95" s="52"/>
      <c r="U95" s="52"/>
      <c r="V95" s="52"/>
      <c r="W95" s="52"/>
      <c r="X95" s="52"/>
      <c r="Y95" s="52"/>
      <c r="Z95" s="52"/>
    </row>
    <row r="96" spans="1:26" ht="15.75" customHeight="1">
      <c r="A96" s="52"/>
      <c r="B96" s="52"/>
      <c r="C96" s="52"/>
      <c r="D96" s="52"/>
      <c r="E96" s="52"/>
      <c r="F96" s="52"/>
      <c r="G96" s="626"/>
      <c r="H96" s="52"/>
      <c r="I96" s="52"/>
      <c r="J96" s="52"/>
      <c r="K96" s="52"/>
      <c r="L96" s="52"/>
      <c r="M96" s="52"/>
      <c r="N96" s="52"/>
      <c r="O96" s="52"/>
      <c r="P96" s="52"/>
      <c r="Q96" s="52"/>
      <c r="R96" s="52"/>
      <c r="S96" s="52"/>
      <c r="T96" s="52"/>
      <c r="U96" s="52"/>
      <c r="V96" s="52"/>
      <c r="W96" s="52"/>
      <c r="X96" s="52"/>
      <c r="Y96" s="52"/>
      <c r="Z96" s="52"/>
    </row>
    <row r="97" spans="1:26" ht="15.75" customHeight="1">
      <c r="A97" s="52"/>
      <c r="B97" s="52"/>
      <c r="C97" s="52"/>
      <c r="D97" s="52"/>
      <c r="E97" s="52"/>
      <c r="F97" s="52"/>
      <c r="G97" s="626"/>
      <c r="H97" s="52"/>
      <c r="I97" s="52"/>
      <c r="J97" s="52"/>
      <c r="K97" s="52"/>
      <c r="L97" s="52"/>
      <c r="M97" s="52"/>
      <c r="N97" s="52"/>
      <c r="O97" s="52"/>
      <c r="P97" s="52"/>
      <c r="Q97" s="52"/>
      <c r="R97" s="52"/>
      <c r="S97" s="52"/>
      <c r="T97" s="52"/>
      <c r="U97" s="52"/>
      <c r="V97" s="52"/>
      <c r="W97" s="52"/>
      <c r="X97" s="52"/>
      <c r="Y97" s="52"/>
      <c r="Z97" s="52"/>
    </row>
    <row r="98" spans="1:26" ht="15.75" customHeight="1">
      <c r="A98" s="52"/>
      <c r="B98" s="52"/>
      <c r="C98" s="52"/>
      <c r="D98" s="52"/>
      <c r="E98" s="52"/>
      <c r="F98" s="52"/>
      <c r="G98" s="626"/>
      <c r="H98" s="52"/>
      <c r="I98" s="52"/>
      <c r="J98" s="52"/>
      <c r="K98" s="52"/>
      <c r="L98" s="52"/>
      <c r="M98" s="52"/>
      <c r="N98" s="52"/>
      <c r="O98" s="52"/>
      <c r="P98" s="52"/>
      <c r="Q98" s="52"/>
      <c r="R98" s="52"/>
      <c r="S98" s="52"/>
      <c r="T98" s="52"/>
      <c r="U98" s="52"/>
      <c r="V98" s="52"/>
      <c r="W98" s="52"/>
      <c r="X98" s="52"/>
      <c r="Y98" s="52"/>
      <c r="Z98" s="52"/>
    </row>
    <row r="99" spans="1:26" ht="15.75" customHeight="1">
      <c r="A99" s="52"/>
      <c r="B99" s="52"/>
      <c r="C99" s="52"/>
      <c r="D99" s="52"/>
      <c r="E99" s="52"/>
      <c r="F99" s="52"/>
      <c r="G99" s="626"/>
      <c r="H99" s="52"/>
      <c r="I99" s="52"/>
      <c r="J99" s="52"/>
      <c r="K99" s="52"/>
      <c r="L99" s="52"/>
      <c r="M99" s="52"/>
      <c r="N99" s="52"/>
      <c r="O99" s="52"/>
      <c r="P99" s="52"/>
      <c r="Q99" s="52"/>
      <c r="R99" s="52"/>
      <c r="S99" s="52"/>
      <c r="T99" s="52"/>
      <c r="U99" s="52"/>
      <c r="V99" s="52"/>
      <c r="W99" s="52"/>
      <c r="X99" s="52"/>
      <c r="Y99" s="52"/>
      <c r="Z99" s="52"/>
    </row>
    <row r="100" spans="1:26" ht="15.75" customHeight="1">
      <c r="A100" s="52"/>
      <c r="B100" s="52"/>
      <c r="C100" s="52"/>
      <c r="D100" s="52"/>
      <c r="E100" s="52"/>
      <c r="F100" s="52"/>
      <c r="G100" s="626"/>
      <c r="H100" s="52"/>
      <c r="I100" s="52"/>
      <c r="J100" s="52"/>
      <c r="K100" s="52"/>
      <c r="L100" s="52"/>
      <c r="M100" s="52"/>
      <c r="N100" s="52"/>
      <c r="O100" s="52"/>
      <c r="P100" s="52"/>
      <c r="Q100" s="52"/>
      <c r="R100" s="52"/>
      <c r="S100" s="52"/>
      <c r="T100" s="52"/>
      <c r="U100" s="52"/>
      <c r="V100" s="52"/>
      <c r="W100" s="52"/>
      <c r="X100" s="52"/>
      <c r="Y100" s="52"/>
      <c r="Z100" s="52"/>
    </row>
    <row r="101" spans="1:26" ht="15.75" customHeight="1">
      <c r="A101" s="52"/>
      <c r="B101" s="52"/>
      <c r="C101" s="52"/>
      <c r="D101" s="52"/>
      <c r="E101" s="52"/>
      <c r="F101" s="52"/>
      <c r="G101" s="626"/>
      <c r="H101" s="52"/>
      <c r="I101" s="52"/>
      <c r="J101" s="52"/>
      <c r="K101" s="52"/>
      <c r="L101" s="52"/>
      <c r="M101" s="52"/>
      <c r="N101" s="52"/>
      <c r="O101" s="52"/>
      <c r="P101" s="52"/>
      <c r="Q101" s="52"/>
      <c r="R101" s="52"/>
      <c r="S101" s="52"/>
      <c r="T101" s="52"/>
      <c r="U101" s="52"/>
      <c r="V101" s="52"/>
      <c r="W101" s="52"/>
      <c r="X101" s="52"/>
      <c r="Y101" s="52"/>
      <c r="Z101" s="52"/>
    </row>
    <row r="102" spans="1:26" ht="15.75" customHeight="1">
      <c r="A102" s="52"/>
      <c r="B102" s="52"/>
      <c r="C102" s="52"/>
      <c r="D102" s="52"/>
      <c r="E102" s="52"/>
      <c r="F102" s="52"/>
      <c r="G102" s="626"/>
      <c r="H102" s="52"/>
      <c r="I102" s="52"/>
      <c r="J102" s="52"/>
      <c r="K102" s="52"/>
      <c r="L102" s="52"/>
      <c r="M102" s="52"/>
      <c r="N102" s="52"/>
      <c r="O102" s="52"/>
      <c r="P102" s="52"/>
      <c r="Q102" s="52"/>
      <c r="R102" s="52"/>
      <c r="S102" s="52"/>
      <c r="T102" s="52"/>
      <c r="U102" s="52"/>
      <c r="V102" s="52"/>
      <c r="W102" s="52"/>
      <c r="X102" s="52"/>
      <c r="Y102" s="52"/>
      <c r="Z102" s="52"/>
    </row>
    <row r="103" spans="1:26" ht="15.75" customHeight="1">
      <c r="A103" s="52"/>
      <c r="B103" s="52"/>
      <c r="C103" s="52"/>
      <c r="D103" s="52"/>
      <c r="E103" s="52"/>
      <c r="F103" s="52"/>
      <c r="G103" s="626"/>
      <c r="H103" s="52"/>
      <c r="I103" s="52"/>
      <c r="J103" s="52"/>
      <c r="K103" s="52"/>
      <c r="L103" s="52"/>
      <c r="M103" s="52"/>
      <c r="N103" s="52"/>
      <c r="O103" s="52"/>
      <c r="P103" s="52"/>
      <c r="Q103" s="52"/>
      <c r="R103" s="52"/>
      <c r="S103" s="52"/>
      <c r="T103" s="52"/>
      <c r="U103" s="52"/>
      <c r="V103" s="52"/>
      <c r="W103" s="52"/>
      <c r="X103" s="52"/>
      <c r="Y103" s="52"/>
      <c r="Z103" s="52"/>
    </row>
    <row r="104" spans="1:26" ht="15.75" customHeight="1">
      <c r="A104" s="52"/>
      <c r="B104" s="52"/>
      <c r="C104" s="52"/>
      <c r="D104" s="52"/>
      <c r="E104" s="52"/>
      <c r="F104" s="52"/>
      <c r="G104" s="626"/>
      <c r="H104" s="52"/>
      <c r="I104" s="52"/>
      <c r="J104" s="52"/>
      <c r="K104" s="52"/>
      <c r="L104" s="52"/>
      <c r="M104" s="52"/>
      <c r="N104" s="52"/>
      <c r="O104" s="52"/>
      <c r="P104" s="52"/>
      <c r="Q104" s="52"/>
      <c r="R104" s="52"/>
      <c r="S104" s="52"/>
      <c r="T104" s="52"/>
      <c r="U104" s="52"/>
      <c r="V104" s="52"/>
      <c r="W104" s="52"/>
      <c r="X104" s="52"/>
      <c r="Y104" s="52"/>
      <c r="Z104" s="52"/>
    </row>
    <row r="105" spans="1:26" ht="15.75" customHeight="1">
      <c r="A105" s="52"/>
      <c r="B105" s="52"/>
      <c r="C105" s="52"/>
      <c r="D105" s="52"/>
      <c r="E105" s="52"/>
      <c r="F105" s="52"/>
      <c r="G105" s="626"/>
      <c r="H105" s="52"/>
      <c r="I105" s="52"/>
      <c r="J105" s="52"/>
      <c r="K105" s="52"/>
      <c r="L105" s="52"/>
      <c r="M105" s="52"/>
      <c r="N105" s="52"/>
      <c r="O105" s="52"/>
      <c r="P105" s="52"/>
      <c r="Q105" s="52"/>
      <c r="R105" s="52"/>
      <c r="S105" s="52"/>
      <c r="T105" s="52"/>
      <c r="U105" s="52"/>
      <c r="V105" s="52"/>
      <c r="W105" s="52"/>
      <c r="X105" s="52"/>
      <c r="Y105" s="52"/>
      <c r="Z105" s="52"/>
    </row>
    <row r="106" spans="1:26" ht="15.75" customHeight="1">
      <c r="A106" s="52"/>
      <c r="B106" s="52"/>
      <c r="C106" s="52"/>
      <c r="D106" s="52"/>
      <c r="E106" s="52"/>
      <c r="F106" s="52"/>
      <c r="G106" s="626"/>
      <c r="H106" s="52"/>
      <c r="I106" s="52"/>
      <c r="J106" s="52"/>
      <c r="K106" s="52"/>
      <c r="L106" s="52"/>
      <c r="M106" s="52"/>
      <c r="N106" s="52"/>
      <c r="O106" s="52"/>
      <c r="P106" s="52"/>
      <c r="Q106" s="52"/>
      <c r="R106" s="52"/>
      <c r="S106" s="52"/>
      <c r="T106" s="52"/>
      <c r="U106" s="52"/>
      <c r="V106" s="52"/>
      <c r="W106" s="52"/>
      <c r="X106" s="52"/>
      <c r="Y106" s="52"/>
      <c r="Z106" s="52"/>
    </row>
    <row r="107" spans="1:26" ht="15.75" customHeight="1">
      <c r="A107" s="52"/>
      <c r="B107" s="52"/>
      <c r="C107" s="52"/>
      <c r="D107" s="52"/>
      <c r="E107" s="52"/>
      <c r="F107" s="52"/>
      <c r="G107" s="626"/>
      <c r="H107" s="52"/>
      <c r="I107" s="52"/>
      <c r="J107" s="52"/>
      <c r="K107" s="52"/>
      <c r="L107" s="52"/>
      <c r="M107" s="52"/>
      <c r="N107" s="52"/>
      <c r="O107" s="52"/>
      <c r="P107" s="52"/>
      <c r="Q107" s="52"/>
      <c r="R107" s="52"/>
      <c r="S107" s="52"/>
      <c r="T107" s="52"/>
      <c r="U107" s="52"/>
      <c r="V107" s="52"/>
      <c r="W107" s="52"/>
      <c r="X107" s="52"/>
      <c r="Y107" s="52"/>
      <c r="Z107" s="52"/>
    </row>
    <row r="108" spans="1:26" ht="15.75" customHeight="1">
      <c r="A108" s="52"/>
      <c r="B108" s="52"/>
      <c r="C108" s="52"/>
      <c r="D108" s="52"/>
      <c r="E108" s="52"/>
      <c r="F108" s="52"/>
      <c r="G108" s="626"/>
      <c r="H108" s="52"/>
      <c r="I108" s="52"/>
      <c r="J108" s="52"/>
      <c r="K108" s="52"/>
      <c r="L108" s="52"/>
      <c r="M108" s="52"/>
      <c r="N108" s="52"/>
      <c r="O108" s="52"/>
      <c r="P108" s="52"/>
      <c r="Q108" s="52"/>
      <c r="R108" s="52"/>
      <c r="S108" s="52"/>
      <c r="T108" s="52"/>
      <c r="U108" s="52"/>
      <c r="V108" s="52"/>
      <c r="W108" s="52"/>
      <c r="X108" s="52"/>
      <c r="Y108" s="52"/>
      <c r="Z108" s="52"/>
    </row>
    <row r="109" spans="1:26" ht="15.75" customHeight="1">
      <c r="A109" s="52"/>
      <c r="B109" s="52"/>
      <c r="C109" s="52"/>
      <c r="D109" s="52"/>
      <c r="E109" s="52"/>
      <c r="F109" s="52"/>
      <c r="G109" s="626"/>
      <c r="H109" s="52"/>
      <c r="I109" s="52"/>
      <c r="J109" s="52"/>
      <c r="K109" s="52"/>
      <c r="L109" s="52"/>
      <c r="M109" s="52"/>
      <c r="N109" s="52"/>
      <c r="O109" s="52"/>
      <c r="P109" s="52"/>
      <c r="Q109" s="52"/>
      <c r="R109" s="52"/>
      <c r="S109" s="52"/>
      <c r="T109" s="52"/>
      <c r="U109" s="52"/>
      <c r="V109" s="52"/>
      <c r="W109" s="52"/>
      <c r="X109" s="52"/>
      <c r="Y109" s="52"/>
      <c r="Z109" s="52"/>
    </row>
    <row r="110" spans="1:26" ht="15.75" customHeight="1">
      <c r="A110" s="52"/>
      <c r="B110" s="52"/>
      <c r="C110" s="52"/>
      <c r="D110" s="52"/>
      <c r="E110" s="52"/>
      <c r="F110" s="52"/>
      <c r="G110" s="626"/>
      <c r="H110" s="52"/>
      <c r="I110" s="52"/>
      <c r="J110" s="52"/>
      <c r="K110" s="52"/>
      <c r="L110" s="52"/>
      <c r="M110" s="52"/>
      <c r="N110" s="52"/>
      <c r="O110" s="52"/>
      <c r="P110" s="52"/>
      <c r="Q110" s="52"/>
      <c r="R110" s="52"/>
      <c r="S110" s="52"/>
      <c r="T110" s="52"/>
      <c r="U110" s="52"/>
      <c r="V110" s="52"/>
      <c r="W110" s="52"/>
      <c r="X110" s="52"/>
      <c r="Y110" s="52"/>
      <c r="Z110" s="52"/>
    </row>
    <row r="111" spans="1:26" ht="15.75" customHeight="1">
      <c r="A111" s="52"/>
      <c r="B111" s="52"/>
      <c r="C111" s="52"/>
      <c r="D111" s="52"/>
      <c r="E111" s="52"/>
      <c r="F111" s="52"/>
      <c r="G111" s="626"/>
      <c r="H111" s="52"/>
      <c r="I111" s="52"/>
      <c r="J111" s="52"/>
      <c r="K111" s="52"/>
      <c r="L111" s="52"/>
      <c r="M111" s="52"/>
      <c r="N111" s="52"/>
      <c r="O111" s="52"/>
      <c r="P111" s="52"/>
      <c r="Q111" s="52"/>
      <c r="R111" s="52"/>
      <c r="S111" s="52"/>
      <c r="T111" s="52"/>
      <c r="U111" s="52"/>
      <c r="V111" s="52"/>
      <c r="W111" s="52"/>
      <c r="X111" s="52"/>
      <c r="Y111" s="52"/>
      <c r="Z111" s="52"/>
    </row>
    <row r="112" spans="1:26" ht="15.75" customHeight="1">
      <c r="A112" s="52"/>
      <c r="B112" s="52"/>
      <c r="C112" s="52"/>
      <c r="D112" s="52"/>
      <c r="E112" s="52"/>
      <c r="F112" s="52"/>
      <c r="G112" s="626"/>
      <c r="H112" s="52"/>
      <c r="I112" s="52"/>
      <c r="J112" s="52"/>
      <c r="K112" s="52"/>
      <c r="L112" s="52"/>
      <c r="M112" s="52"/>
      <c r="N112" s="52"/>
      <c r="O112" s="52"/>
      <c r="P112" s="52"/>
      <c r="Q112" s="52"/>
      <c r="R112" s="52"/>
      <c r="S112" s="52"/>
      <c r="T112" s="52"/>
      <c r="U112" s="52"/>
      <c r="V112" s="52"/>
      <c r="W112" s="52"/>
      <c r="X112" s="52"/>
      <c r="Y112" s="52"/>
      <c r="Z112" s="52"/>
    </row>
    <row r="113" spans="1:26" ht="15.75" customHeight="1">
      <c r="A113" s="52"/>
      <c r="B113" s="52"/>
      <c r="C113" s="52"/>
      <c r="D113" s="52"/>
      <c r="E113" s="52"/>
      <c r="F113" s="52"/>
      <c r="G113" s="626"/>
      <c r="H113" s="52"/>
      <c r="I113" s="52"/>
      <c r="J113" s="52"/>
      <c r="K113" s="52"/>
      <c r="L113" s="52"/>
      <c r="M113" s="52"/>
      <c r="N113" s="52"/>
      <c r="O113" s="52"/>
      <c r="P113" s="52"/>
      <c r="Q113" s="52"/>
      <c r="R113" s="52"/>
      <c r="S113" s="52"/>
      <c r="T113" s="52"/>
      <c r="U113" s="52"/>
      <c r="V113" s="52"/>
      <c r="W113" s="52"/>
      <c r="X113" s="52"/>
      <c r="Y113" s="52"/>
      <c r="Z113" s="52"/>
    </row>
    <row r="114" spans="1:26" ht="15.75" customHeight="1">
      <c r="A114" s="52"/>
      <c r="B114" s="52"/>
      <c r="C114" s="52"/>
      <c r="D114" s="52"/>
      <c r="E114" s="52"/>
      <c r="F114" s="52"/>
      <c r="G114" s="626"/>
      <c r="H114" s="52"/>
      <c r="I114" s="52"/>
      <c r="J114" s="52"/>
      <c r="K114" s="52"/>
      <c r="L114" s="52"/>
      <c r="M114" s="52"/>
      <c r="N114" s="52"/>
      <c r="O114" s="52"/>
      <c r="P114" s="52"/>
      <c r="Q114" s="52"/>
      <c r="R114" s="52"/>
      <c r="S114" s="52"/>
      <c r="T114" s="52"/>
      <c r="U114" s="52"/>
      <c r="V114" s="52"/>
      <c r="W114" s="52"/>
      <c r="X114" s="52"/>
      <c r="Y114" s="52"/>
      <c r="Z114" s="52"/>
    </row>
    <row r="115" spans="1:26" ht="15.75" customHeight="1">
      <c r="A115" s="52"/>
      <c r="B115" s="52"/>
      <c r="C115" s="52"/>
      <c r="D115" s="52"/>
      <c r="E115" s="52"/>
      <c r="F115" s="52"/>
      <c r="G115" s="626"/>
      <c r="H115" s="52"/>
      <c r="I115" s="52"/>
      <c r="J115" s="52"/>
      <c r="K115" s="52"/>
      <c r="L115" s="52"/>
      <c r="M115" s="52"/>
      <c r="N115" s="52"/>
      <c r="O115" s="52"/>
      <c r="P115" s="52"/>
      <c r="Q115" s="52"/>
      <c r="R115" s="52"/>
      <c r="S115" s="52"/>
      <c r="T115" s="52"/>
      <c r="U115" s="52"/>
      <c r="V115" s="52"/>
      <c r="W115" s="52"/>
      <c r="X115" s="52"/>
      <c r="Y115" s="52"/>
      <c r="Z115" s="52"/>
    </row>
    <row r="116" spans="1:26" ht="15.75" customHeight="1">
      <c r="A116" s="52"/>
      <c r="B116" s="52"/>
      <c r="C116" s="52"/>
      <c r="D116" s="52"/>
      <c r="E116" s="52"/>
      <c r="F116" s="52"/>
      <c r="G116" s="626"/>
      <c r="H116" s="52"/>
      <c r="I116" s="52"/>
      <c r="J116" s="52"/>
      <c r="K116" s="52"/>
      <c r="L116" s="52"/>
      <c r="M116" s="52"/>
      <c r="N116" s="52"/>
      <c r="O116" s="52"/>
      <c r="P116" s="52"/>
      <c r="Q116" s="52"/>
      <c r="R116" s="52"/>
      <c r="S116" s="52"/>
      <c r="T116" s="52"/>
      <c r="U116" s="52"/>
      <c r="V116" s="52"/>
      <c r="W116" s="52"/>
      <c r="X116" s="52"/>
      <c r="Y116" s="52"/>
      <c r="Z116" s="52"/>
    </row>
    <row r="117" spans="1:26" ht="15.75" customHeight="1">
      <c r="A117" s="52"/>
      <c r="B117" s="52"/>
      <c r="C117" s="52"/>
      <c r="D117" s="52"/>
      <c r="E117" s="52"/>
      <c r="F117" s="52"/>
      <c r="G117" s="626"/>
      <c r="H117" s="52"/>
      <c r="I117" s="52"/>
      <c r="J117" s="52"/>
      <c r="K117" s="52"/>
      <c r="L117" s="52"/>
      <c r="M117" s="52"/>
      <c r="N117" s="52"/>
      <c r="O117" s="52"/>
      <c r="P117" s="52"/>
      <c r="Q117" s="52"/>
      <c r="R117" s="52"/>
      <c r="S117" s="52"/>
      <c r="T117" s="52"/>
      <c r="U117" s="52"/>
      <c r="V117" s="52"/>
      <c r="W117" s="52"/>
      <c r="X117" s="52"/>
      <c r="Y117" s="52"/>
      <c r="Z117" s="52"/>
    </row>
    <row r="118" spans="1:26" ht="15.75" customHeight="1">
      <c r="A118" s="52"/>
      <c r="B118" s="52"/>
      <c r="C118" s="52"/>
      <c r="D118" s="52"/>
      <c r="E118" s="52"/>
      <c r="F118" s="52"/>
      <c r="G118" s="626"/>
      <c r="H118" s="52"/>
      <c r="I118" s="52"/>
      <c r="J118" s="52"/>
      <c r="K118" s="52"/>
      <c r="L118" s="52"/>
      <c r="M118" s="52"/>
      <c r="N118" s="52"/>
      <c r="O118" s="52"/>
      <c r="P118" s="52"/>
      <c r="Q118" s="52"/>
      <c r="R118" s="52"/>
      <c r="S118" s="52"/>
      <c r="T118" s="52"/>
      <c r="U118" s="52"/>
      <c r="V118" s="52"/>
      <c r="W118" s="52"/>
      <c r="X118" s="52"/>
      <c r="Y118" s="52"/>
      <c r="Z118" s="52"/>
    </row>
    <row r="119" spans="1:26" ht="15.75" customHeight="1">
      <c r="A119" s="52"/>
      <c r="B119" s="52"/>
      <c r="C119" s="52"/>
      <c r="D119" s="52"/>
      <c r="E119" s="52"/>
      <c r="F119" s="52"/>
      <c r="G119" s="626"/>
      <c r="H119" s="52"/>
      <c r="I119" s="52"/>
      <c r="J119" s="52"/>
      <c r="K119" s="52"/>
      <c r="L119" s="52"/>
      <c r="M119" s="52"/>
      <c r="N119" s="52"/>
      <c r="O119" s="52"/>
      <c r="P119" s="52"/>
      <c r="Q119" s="52"/>
      <c r="R119" s="52"/>
      <c r="S119" s="52"/>
      <c r="T119" s="52"/>
      <c r="U119" s="52"/>
      <c r="V119" s="52"/>
      <c r="W119" s="52"/>
      <c r="X119" s="52"/>
      <c r="Y119" s="52"/>
      <c r="Z119" s="52"/>
    </row>
    <row r="120" spans="1:26" ht="15.75" customHeight="1">
      <c r="A120" s="52"/>
      <c r="B120" s="52"/>
      <c r="C120" s="52"/>
      <c r="D120" s="52"/>
      <c r="E120" s="52"/>
      <c r="F120" s="52"/>
      <c r="G120" s="626"/>
      <c r="H120" s="52"/>
      <c r="I120" s="52"/>
      <c r="J120" s="52"/>
      <c r="K120" s="52"/>
      <c r="L120" s="52"/>
      <c r="M120" s="52"/>
      <c r="N120" s="52"/>
      <c r="O120" s="52"/>
      <c r="P120" s="52"/>
      <c r="Q120" s="52"/>
      <c r="R120" s="52"/>
      <c r="S120" s="52"/>
      <c r="T120" s="52"/>
      <c r="U120" s="52"/>
      <c r="V120" s="52"/>
      <c r="W120" s="52"/>
      <c r="X120" s="52"/>
      <c r="Y120" s="52"/>
      <c r="Z120" s="52"/>
    </row>
    <row r="121" spans="1:26" ht="15.75" customHeight="1">
      <c r="A121" s="52"/>
      <c r="B121" s="52"/>
      <c r="C121" s="52"/>
      <c r="D121" s="52"/>
      <c r="E121" s="52"/>
      <c r="F121" s="52"/>
      <c r="G121" s="626"/>
      <c r="H121" s="52"/>
      <c r="I121" s="52"/>
      <c r="J121" s="52"/>
      <c r="K121" s="52"/>
      <c r="L121" s="52"/>
      <c r="M121" s="52"/>
      <c r="N121" s="52"/>
      <c r="O121" s="52"/>
      <c r="P121" s="52"/>
      <c r="Q121" s="52"/>
      <c r="R121" s="52"/>
      <c r="S121" s="52"/>
      <c r="T121" s="52"/>
      <c r="U121" s="52"/>
      <c r="V121" s="52"/>
      <c r="W121" s="52"/>
      <c r="X121" s="52"/>
      <c r="Y121" s="52"/>
      <c r="Z121" s="52"/>
    </row>
    <row r="122" spans="1:26" ht="15.75" customHeight="1">
      <c r="A122" s="52"/>
      <c r="B122" s="52"/>
      <c r="C122" s="52"/>
      <c r="D122" s="52"/>
      <c r="E122" s="52"/>
      <c r="F122" s="52"/>
      <c r="G122" s="626"/>
      <c r="H122" s="52"/>
      <c r="I122" s="52"/>
      <c r="J122" s="52"/>
      <c r="K122" s="52"/>
      <c r="L122" s="52"/>
      <c r="M122" s="52"/>
      <c r="N122" s="52"/>
      <c r="O122" s="52"/>
      <c r="P122" s="52"/>
      <c r="Q122" s="52"/>
      <c r="R122" s="52"/>
      <c r="S122" s="52"/>
      <c r="T122" s="52"/>
      <c r="U122" s="52"/>
      <c r="V122" s="52"/>
      <c r="W122" s="52"/>
      <c r="X122" s="52"/>
      <c r="Y122" s="52"/>
      <c r="Z122" s="52"/>
    </row>
    <row r="123" spans="1:26" ht="15.75" customHeight="1">
      <c r="A123" s="52"/>
      <c r="B123" s="52"/>
      <c r="C123" s="52"/>
      <c r="D123" s="52"/>
      <c r="E123" s="52"/>
      <c r="F123" s="52"/>
      <c r="G123" s="626"/>
      <c r="H123" s="52"/>
      <c r="I123" s="52"/>
      <c r="J123" s="52"/>
      <c r="K123" s="52"/>
      <c r="L123" s="52"/>
      <c r="M123" s="52"/>
      <c r="N123" s="52"/>
      <c r="O123" s="52"/>
      <c r="P123" s="52"/>
      <c r="Q123" s="52"/>
      <c r="R123" s="52"/>
      <c r="S123" s="52"/>
      <c r="T123" s="52"/>
      <c r="U123" s="52"/>
      <c r="V123" s="52"/>
      <c r="W123" s="52"/>
      <c r="X123" s="52"/>
      <c r="Y123" s="52"/>
      <c r="Z123" s="52"/>
    </row>
    <row r="124" spans="1:26" ht="15.75" customHeight="1">
      <c r="A124" s="52"/>
      <c r="B124" s="52"/>
      <c r="C124" s="52"/>
      <c r="D124" s="52"/>
      <c r="E124" s="52"/>
      <c r="F124" s="52"/>
      <c r="G124" s="626"/>
      <c r="H124" s="52"/>
      <c r="I124" s="52"/>
      <c r="J124" s="52"/>
      <c r="K124" s="52"/>
      <c r="L124" s="52"/>
      <c r="M124" s="52"/>
      <c r="N124" s="52"/>
      <c r="O124" s="52"/>
      <c r="P124" s="52"/>
      <c r="Q124" s="52"/>
      <c r="R124" s="52"/>
      <c r="S124" s="52"/>
      <c r="T124" s="52"/>
      <c r="U124" s="52"/>
      <c r="V124" s="52"/>
      <c r="W124" s="52"/>
      <c r="X124" s="52"/>
      <c r="Y124" s="52"/>
      <c r="Z124" s="52"/>
    </row>
    <row r="125" spans="1:26" ht="15.75" customHeight="1">
      <c r="A125" s="52"/>
      <c r="B125" s="52"/>
      <c r="C125" s="52"/>
      <c r="D125" s="52"/>
      <c r="E125" s="52"/>
      <c r="F125" s="52"/>
      <c r="G125" s="626"/>
      <c r="H125" s="52"/>
      <c r="I125" s="52"/>
      <c r="J125" s="52"/>
      <c r="K125" s="52"/>
      <c r="L125" s="52"/>
      <c r="M125" s="52"/>
      <c r="N125" s="52"/>
      <c r="O125" s="52"/>
      <c r="P125" s="52"/>
      <c r="Q125" s="52"/>
      <c r="R125" s="52"/>
      <c r="S125" s="52"/>
      <c r="T125" s="52"/>
      <c r="U125" s="52"/>
      <c r="V125" s="52"/>
      <c r="W125" s="52"/>
      <c r="X125" s="52"/>
      <c r="Y125" s="52"/>
      <c r="Z125" s="52"/>
    </row>
    <row r="126" spans="1:26" ht="15.75" customHeight="1">
      <c r="A126" s="52"/>
      <c r="B126" s="52"/>
      <c r="C126" s="52"/>
      <c r="D126" s="52"/>
      <c r="E126" s="52"/>
      <c r="F126" s="52"/>
      <c r="G126" s="626"/>
      <c r="H126" s="52"/>
      <c r="I126" s="52"/>
      <c r="J126" s="52"/>
      <c r="K126" s="52"/>
      <c r="L126" s="52"/>
      <c r="M126" s="52"/>
      <c r="N126" s="52"/>
      <c r="O126" s="52"/>
      <c r="P126" s="52"/>
      <c r="Q126" s="52"/>
      <c r="R126" s="52"/>
      <c r="S126" s="52"/>
      <c r="T126" s="52"/>
      <c r="U126" s="52"/>
      <c r="V126" s="52"/>
      <c r="W126" s="52"/>
      <c r="X126" s="52"/>
      <c r="Y126" s="52"/>
      <c r="Z126" s="52"/>
    </row>
    <row r="127" spans="1:26" ht="15.75" customHeight="1">
      <c r="A127" s="52"/>
      <c r="B127" s="52"/>
      <c r="C127" s="52"/>
      <c r="D127" s="52"/>
      <c r="E127" s="52"/>
      <c r="F127" s="52"/>
      <c r="G127" s="626"/>
      <c r="H127" s="52"/>
      <c r="I127" s="52"/>
      <c r="J127" s="52"/>
      <c r="K127" s="52"/>
      <c r="L127" s="52"/>
      <c r="M127" s="52"/>
      <c r="N127" s="52"/>
      <c r="O127" s="52"/>
      <c r="P127" s="52"/>
      <c r="Q127" s="52"/>
      <c r="R127" s="52"/>
      <c r="S127" s="52"/>
      <c r="T127" s="52"/>
      <c r="U127" s="52"/>
      <c r="V127" s="52"/>
      <c r="W127" s="52"/>
      <c r="X127" s="52"/>
      <c r="Y127" s="52"/>
      <c r="Z127" s="52"/>
    </row>
    <row r="128" spans="1:26" ht="15.75" customHeight="1">
      <c r="A128" s="52"/>
      <c r="B128" s="52"/>
      <c r="C128" s="52"/>
      <c r="D128" s="52"/>
      <c r="E128" s="52"/>
      <c r="F128" s="52"/>
      <c r="G128" s="626"/>
      <c r="H128" s="52"/>
      <c r="I128" s="52"/>
      <c r="J128" s="52"/>
      <c r="K128" s="52"/>
      <c r="L128" s="52"/>
      <c r="M128" s="52"/>
      <c r="N128" s="52"/>
      <c r="O128" s="52"/>
      <c r="P128" s="52"/>
      <c r="Q128" s="52"/>
      <c r="R128" s="52"/>
      <c r="S128" s="52"/>
      <c r="T128" s="52"/>
      <c r="U128" s="52"/>
      <c r="V128" s="52"/>
      <c r="W128" s="52"/>
      <c r="X128" s="52"/>
      <c r="Y128" s="52"/>
      <c r="Z128" s="52"/>
    </row>
    <row r="129" spans="1:26" ht="15.75" customHeight="1">
      <c r="A129" s="52"/>
      <c r="B129" s="52"/>
      <c r="C129" s="52"/>
      <c r="D129" s="52"/>
      <c r="E129" s="52"/>
      <c r="F129" s="52"/>
      <c r="G129" s="626"/>
      <c r="H129" s="52"/>
      <c r="I129" s="52"/>
      <c r="J129" s="52"/>
      <c r="K129" s="52"/>
      <c r="L129" s="52"/>
      <c r="M129" s="52"/>
      <c r="N129" s="52"/>
      <c r="O129" s="52"/>
      <c r="P129" s="52"/>
      <c r="Q129" s="52"/>
      <c r="R129" s="52"/>
      <c r="S129" s="52"/>
      <c r="T129" s="52"/>
      <c r="U129" s="52"/>
      <c r="V129" s="52"/>
      <c r="W129" s="52"/>
      <c r="X129" s="52"/>
      <c r="Y129" s="52"/>
      <c r="Z129" s="52"/>
    </row>
    <row r="130" spans="1:26" ht="15.75" customHeight="1">
      <c r="A130" s="52"/>
      <c r="B130" s="52"/>
      <c r="C130" s="52"/>
      <c r="D130" s="52"/>
      <c r="E130" s="52"/>
      <c r="F130" s="52"/>
      <c r="G130" s="626"/>
      <c r="H130" s="52"/>
      <c r="I130" s="52"/>
      <c r="J130" s="52"/>
      <c r="K130" s="52"/>
      <c r="L130" s="52"/>
      <c r="M130" s="52"/>
      <c r="N130" s="52"/>
      <c r="O130" s="52"/>
      <c r="P130" s="52"/>
      <c r="Q130" s="52"/>
      <c r="R130" s="52"/>
      <c r="S130" s="52"/>
      <c r="T130" s="52"/>
      <c r="U130" s="52"/>
      <c r="V130" s="52"/>
      <c r="W130" s="52"/>
      <c r="X130" s="52"/>
      <c r="Y130" s="52"/>
      <c r="Z130" s="52"/>
    </row>
    <row r="131" spans="1:26" ht="15.75" customHeight="1">
      <c r="A131" s="52"/>
      <c r="B131" s="52"/>
      <c r="C131" s="52"/>
      <c r="D131" s="52"/>
      <c r="E131" s="52"/>
      <c r="F131" s="52"/>
      <c r="G131" s="626"/>
      <c r="H131" s="52"/>
      <c r="I131" s="52"/>
      <c r="J131" s="52"/>
      <c r="K131" s="52"/>
      <c r="L131" s="52"/>
      <c r="M131" s="52"/>
      <c r="N131" s="52"/>
      <c r="O131" s="52"/>
      <c r="P131" s="52"/>
      <c r="Q131" s="52"/>
      <c r="R131" s="52"/>
      <c r="S131" s="52"/>
      <c r="T131" s="52"/>
      <c r="U131" s="52"/>
      <c r="V131" s="52"/>
      <c r="W131" s="52"/>
      <c r="X131" s="52"/>
      <c r="Y131" s="52"/>
      <c r="Z131" s="52"/>
    </row>
    <row r="132" spans="1:26" ht="15.75" customHeight="1">
      <c r="A132" s="52"/>
      <c r="B132" s="52"/>
      <c r="C132" s="52"/>
      <c r="D132" s="52"/>
      <c r="E132" s="52"/>
      <c r="F132" s="52"/>
      <c r="G132" s="626"/>
      <c r="H132" s="52"/>
      <c r="I132" s="52"/>
      <c r="J132" s="52"/>
      <c r="K132" s="52"/>
      <c r="L132" s="52"/>
      <c r="M132" s="52"/>
      <c r="N132" s="52"/>
      <c r="O132" s="52"/>
      <c r="P132" s="52"/>
      <c r="Q132" s="52"/>
      <c r="R132" s="52"/>
      <c r="S132" s="52"/>
      <c r="T132" s="52"/>
      <c r="U132" s="52"/>
      <c r="V132" s="52"/>
      <c r="W132" s="52"/>
      <c r="X132" s="52"/>
      <c r="Y132" s="52"/>
      <c r="Z132" s="52"/>
    </row>
    <row r="133" spans="1:26" ht="15.75" customHeight="1">
      <c r="A133" s="52"/>
      <c r="B133" s="52"/>
      <c r="C133" s="52"/>
      <c r="D133" s="52"/>
      <c r="E133" s="52"/>
      <c r="F133" s="52"/>
      <c r="G133" s="626"/>
      <c r="H133" s="52"/>
      <c r="I133" s="52"/>
      <c r="J133" s="52"/>
      <c r="K133" s="52"/>
      <c r="L133" s="52"/>
      <c r="M133" s="52"/>
      <c r="N133" s="52"/>
      <c r="O133" s="52"/>
      <c r="P133" s="52"/>
      <c r="Q133" s="52"/>
      <c r="R133" s="52"/>
      <c r="S133" s="52"/>
      <c r="T133" s="52"/>
      <c r="U133" s="52"/>
      <c r="V133" s="52"/>
      <c r="W133" s="52"/>
      <c r="X133" s="52"/>
      <c r="Y133" s="52"/>
      <c r="Z133" s="52"/>
    </row>
    <row r="134" spans="1:26" ht="15.75" customHeight="1">
      <c r="A134" s="52"/>
      <c r="B134" s="52"/>
      <c r="C134" s="52"/>
      <c r="D134" s="52"/>
      <c r="E134" s="52"/>
      <c r="F134" s="52"/>
      <c r="G134" s="626"/>
      <c r="H134" s="52"/>
      <c r="I134" s="52"/>
      <c r="J134" s="52"/>
      <c r="K134" s="52"/>
      <c r="L134" s="52"/>
      <c r="M134" s="52"/>
      <c r="N134" s="52"/>
      <c r="O134" s="52"/>
      <c r="P134" s="52"/>
      <c r="Q134" s="52"/>
      <c r="R134" s="52"/>
      <c r="S134" s="52"/>
      <c r="T134" s="52"/>
      <c r="U134" s="52"/>
      <c r="V134" s="52"/>
      <c r="W134" s="52"/>
      <c r="X134" s="52"/>
      <c r="Y134" s="52"/>
      <c r="Z134" s="52"/>
    </row>
    <row r="135" spans="1:26" ht="15.75" customHeight="1">
      <c r="A135" s="52"/>
      <c r="B135" s="52"/>
      <c r="C135" s="52"/>
      <c r="D135" s="52"/>
      <c r="E135" s="52"/>
      <c r="F135" s="52"/>
      <c r="G135" s="626"/>
      <c r="H135" s="52"/>
      <c r="I135" s="52"/>
      <c r="J135" s="52"/>
      <c r="K135" s="52"/>
      <c r="L135" s="52"/>
      <c r="M135" s="52"/>
      <c r="N135" s="52"/>
      <c r="O135" s="52"/>
      <c r="P135" s="52"/>
      <c r="Q135" s="52"/>
      <c r="R135" s="52"/>
      <c r="S135" s="52"/>
      <c r="T135" s="52"/>
      <c r="U135" s="52"/>
      <c r="V135" s="52"/>
      <c r="W135" s="52"/>
      <c r="X135" s="52"/>
      <c r="Y135" s="52"/>
      <c r="Z135" s="52"/>
    </row>
    <row r="136" spans="1:26" ht="15.75" customHeight="1">
      <c r="A136" s="52"/>
      <c r="B136" s="52"/>
      <c r="C136" s="52"/>
      <c r="D136" s="52"/>
      <c r="E136" s="52"/>
      <c r="F136" s="52"/>
      <c r="G136" s="626"/>
      <c r="H136" s="52"/>
      <c r="I136" s="52"/>
      <c r="J136" s="52"/>
      <c r="K136" s="52"/>
      <c r="L136" s="52"/>
      <c r="M136" s="52"/>
      <c r="N136" s="52"/>
      <c r="O136" s="52"/>
      <c r="P136" s="52"/>
      <c r="Q136" s="52"/>
      <c r="R136" s="52"/>
      <c r="S136" s="52"/>
      <c r="T136" s="52"/>
      <c r="U136" s="52"/>
      <c r="V136" s="52"/>
      <c r="W136" s="52"/>
      <c r="X136" s="52"/>
      <c r="Y136" s="52"/>
      <c r="Z136" s="52"/>
    </row>
    <row r="137" spans="1:26" ht="15.75" customHeight="1">
      <c r="A137" s="52"/>
      <c r="B137" s="52"/>
      <c r="C137" s="52"/>
      <c r="D137" s="52"/>
      <c r="E137" s="52"/>
      <c r="F137" s="52"/>
      <c r="G137" s="626"/>
      <c r="H137" s="52"/>
      <c r="I137" s="52"/>
      <c r="J137" s="52"/>
      <c r="K137" s="52"/>
      <c r="L137" s="52"/>
      <c r="M137" s="52"/>
      <c r="N137" s="52"/>
      <c r="O137" s="52"/>
      <c r="P137" s="52"/>
      <c r="Q137" s="52"/>
      <c r="R137" s="52"/>
      <c r="S137" s="52"/>
      <c r="T137" s="52"/>
      <c r="U137" s="52"/>
      <c r="V137" s="52"/>
      <c r="W137" s="52"/>
      <c r="X137" s="52"/>
      <c r="Y137" s="52"/>
      <c r="Z137" s="52"/>
    </row>
    <row r="138" spans="1:26" ht="15.75" customHeight="1">
      <c r="A138" s="52"/>
      <c r="B138" s="52"/>
      <c r="C138" s="52"/>
      <c r="D138" s="52"/>
      <c r="E138" s="52"/>
      <c r="F138" s="52"/>
      <c r="G138" s="626"/>
      <c r="H138" s="52"/>
      <c r="I138" s="52"/>
      <c r="J138" s="52"/>
      <c r="K138" s="52"/>
      <c r="L138" s="52"/>
      <c r="M138" s="52"/>
      <c r="N138" s="52"/>
      <c r="O138" s="52"/>
      <c r="P138" s="52"/>
      <c r="Q138" s="52"/>
      <c r="R138" s="52"/>
      <c r="S138" s="52"/>
      <c r="T138" s="52"/>
      <c r="U138" s="52"/>
      <c r="V138" s="52"/>
      <c r="W138" s="52"/>
      <c r="X138" s="52"/>
      <c r="Y138" s="52"/>
      <c r="Z138" s="52"/>
    </row>
    <row r="139" spans="1:26" ht="15.75" customHeight="1">
      <c r="A139" s="52"/>
      <c r="B139" s="52"/>
      <c r="C139" s="52"/>
      <c r="D139" s="52"/>
      <c r="E139" s="52"/>
      <c r="F139" s="52"/>
      <c r="G139" s="626"/>
      <c r="H139" s="52"/>
      <c r="I139" s="52"/>
      <c r="J139" s="52"/>
      <c r="K139" s="52"/>
      <c r="L139" s="52"/>
      <c r="M139" s="52"/>
      <c r="N139" s="52"/>
      <c r="O139" s="52"/>
      <c r="P139" s="52"/>
      <c r="Q139" s="52"/>
      <c r="R139" s="52"/>
      <c r="S139" s="52"/>
      <c r="T139" s="52"/>
      <c r="U139" s="52"/>
      <c r="V139" s="52"/>
      <c r="W139" s="52"/>
      <c r="X139" s="52"/>
      <c r="Y139" s="52"/>
      <c r="Z139" s="52"/>
    </row>
    <row r="140" spans="1:26" ht="15.75" customHeight="1">
      <c r="A140" s="52"/>
      <c r="B140" s="52"/>
      <c r="C140" s="52"/>
      <c r="D140" s="52"/>
      <c r="E140" s="52"/>
      <c r="F140" s="52"/>
      <c r="G140" s="626"/>
      <c r="H140" s="52"/>
      <c r="I140" s="52"/>
      <c r="J140" s="52"/>
      <c r="K140" s="52"/>
      <c r="L140" s="52"/>
      <c r="M140" s="52"/>
      <c r="N140" s="52"/>
      <c r="O140" s="52"/>
      <c r="P140" s="52"/>
      <c r="Q140" s="52"/>
      <c r="R140" s="52"/>
      <c r="S140" s="52"/>
      <c r="T140" s="52"/>
      <c r="U140" s="52"/>
      <c r="V140" s="52"/>
      <c r="W140" s="52"/>
      <c r="X140" s="52"/>
      <c r="Y140" s="52"/>
      <c r="Z140" s="52"/>
    </row>
    <row r="141" spans="1:26" ht="15.75" customHeight="1">
      <c r="A141" s="52"/>
      <c r="B141" s="52"/>
      <c r="C141" s="52"/>
      <c r="D141" s="52"/>
      <c r="E141" s="52"/>
      <c r="F141" s="52"/>
      <c r="G141" s="626"/>
      <c r="H141" s="52"/>
      <c r="I141" s="52"/>
      <c r="J141" s="52"/>
      <c r="K141" s="52"/>
      <c r="L141" s="52"/>
      <c r="M141" s="52"/>
      <c r="N141" s="52"/>
      <c r="O141" s="52"/>
      <c r="P141" s="52"/>
      <c r="Q141" s="52"/>
      <c r="R141" s="52"/>
      <c r="S141" s="52"/>
      <c r="T141" s="52"/>
      <c r="U141" s="52"/>
      <c r="V141" s="52"/>
      <c r="W141" s="52"/>
      <c r="X141" s="52"/>
      <c r="Y141" s="52"/>
      <c r="Z141" s="52"/>
    </row>
    <row r="142" spans="1:26" ht="15.75" customHeight="1">
      <c r="A142" s="52"/>
      <c r="B142" s="52"/>
      <c r="C142" s="52"/>
      <c r="D142" s="52"/>
      <c r="E142" s="52"/>
      <c r="F142" s="52"/>
      <c r="G142" s="626"/>
      <c r="H142" s="52"/>
      <c r="I142" s="52"/>
      <c r="J142" s="52"/>
      <c r="K142" s="52"/>
      <c r="L142" s="52"/>
      <c r="M142" s="52"/>
      <c r="N142" s="52"/>
      <c r="O142" s="52"/>
      <c r="P142" s="52"/>
      <c r="Q142" s="52"/>
      <c r="R142" s="52"/>
      <c r="S142" s="52"/>
      <c r="T142" s="52"/>
      <c r="U142" s="52"/>
      <c r="V142" s="52"/>
      <c r="W142" s="52"/>
      <c r="X142" s="52"/>
      <c r="Y142" s="52"/>
      <c r="Z142" s="52"/>
    </row>
    <row r="143" spans="1:26" ht="15.75" customHeight="1">
      <c r="A143" s="52"/>
      <c r="B143" s="52"/>
      <c r="C143" s="52"/>
      <c r="D143" s="52"/>
      <c r="E143" s="52"/>
      <c r="F143" s="52"/>
      <c r="G143" s="626"/>
      <c r="H143" s="52"/>
      <c r="I143" s="52"/>
      <c r="J143" s="52"/>
      <c r="K143" s="52"/>
      <c r="L143" s="52"/>
      <c r="M143" s="52"/>
      <c r="N143" s="52"/>
      <c r="O143" s="52"/>
      <c r="P143" s="52"/>
      <c r="Q143" s="52"/>
      <c r="R143" s="52"/>
      <c r="S143" s="52"/>
      <c r="T143" s="52"/>
      <c r="U143" s="52"/>
      <c r="V143" s="52"/>
      <c r="W143" s="52"/>
      <c r="X143" s="52"/>
      <c r="Y143" s="52"/>
      <c r="Z143" s="52"/>
    </row>
    <row r="144" spans="1:26" ht="15.75" customHeight="1">
      <c r="A144" s="52"/>
      <c r="B144" s="52"/>
      <c r="C144" s="52"/>
      <c r="D144" s="52"/>
      <c r="E144" s="52"/>
      <c r="F144" s="52"/>
      <c r="G144" s="626"/>
      <c r="H144" s="52"/>
      <c r="I144" s="52"/>
      <c r="J144" s="52"/>
      <c r="K144" s="52"/>
      <c r="L144" s="52"/>
      <c r="M144" s="52"/>
      <c r="N144" s="52"/>
      <c r="O144" s="52"/>
      <c r="P144" s="52"/>
      <c r="Q144" s="52"/>
      <c r="R144" s="52"/>
      <c r="S144" s="52"/>
      <c r="T144" s="52"/>
      <c r="U144" s="52"/>
      <c r="V144" s="52"/>
      <c r="W144" s="52"/>
      <c r="X144" s="52"/>
      <c r="Y144" s="52"/>
      <c r="Z144" s="52"/>
    </row>
    <row r="145" spans="1:26" ht="15.75" customHeight="1">
      <c r="A145" s="52"/>
      <c r="B145" s="52"/>
      <c r="C145" s="52"/>
      <c r="D145" s="52"/>
      <c r="E145" s="52"/>
      <c r="F145" s="52"/>
      <c r="G145" s="626"/>
      <c r="H145" s="52"/>
      <c r="I145" s="52"/>
      <c r="J145" s="52"/>
      <c r="K145" s="52"/>
      <c r="L145" s="52"/>
      <c r="M145" s="52"/>
      <c r="N145" s="52"/>
      <c r="O145" s="52"/>
      <c r="P145" s="52"/>
      <c r="Q145" s="52"/>
      <c r="R145" s="52"/>
      <c r="S145" s="52"/>
      <c r="T145" s="52"/>
      <c r="U145" s="52"/>
      <c r="V145" s="52"/>
      <c r="W145" s="52"/>
      <c r="X145" s="52"/>
      <c r="Y145" s="52"/>
      <c r="Z145" s="52"/>
    </row>
    <row r="146" spans="1:26" ht="15.75" customHeight="1">
      <c r="A146" s="52"/>
      <c r="B146" s="52"/>
      <c r="C146" s="52"/>
      <c r="D146" s="52"/>
      <c r="E146" s="52"/>
      <c r="F146" s="52"/>
      <c r="G146" s="626"/>
      <c r="H146" s="52"/>
      <c r="I146" s="52"/>
      <c r="J146" s="52"/>
      <c r="K146" s="52"/>
      <c r="L146" s="52"/>
      <c r="M146" s="52"/>
      <c r="N146" s="52"/>
      <c r="O146" s="52"/>
      <c r="P146" s="52"/>
      <c r="Q146" s="52"/>
      <c r="R146" s="52"/>
      <c r="S146" s="52"/>
      <c r="T146" s="52"/>
      <c r="U146" s="52"/>
      <c r="V146" s="52"/>
      <c r="W146" s="52"/>
      <c r="X146" s="52"/>
      <c r="Y146" s="52"/>
      <c r="Z146" s="52"/>
    </row>
    <row r="147" spans="1:26" ht="15.75" customHeight="1">
      <c r="A147" s="52"/>
      <c r="B147" s="52"/>
      <c r="C147" s="52"/>
      <c r="D147" s="52"/>
      <c r="E147" s="52"/>
      <c r="F147" s="52"/>
      <c r="G147" s="626"/>
      <c r="H147" s="52"/>
      <c r="I147" s="52"/>
      <c r="J147" s="52"/>
      <c r="K147" s="52"/>
      <c r="L147" s="52"/>
      <c r="M147" s="52"/>
      <c r="N147" s="52"/>
      <c r="O147" s="52"/>
      <c r="P147" s="52"/>
      <c r="Q147" s="52"/>
      <c r="R147" s="52"/>
      <c r="S147" s="52"/>
      <c r="T147" s="52"/>
      <c r="U147" s="52"/>
      <c r="V147" s="52"/>
      <c r="W147" s="52"/>
      <c r="X147" s="52"/>
      <c r="Y147" s="52"/>
      <c r="Z147" s="52"/>
    </row>
    <row r="148" spans="1:26" ht="15.75" customHeight="1">
      <c r="A148" s="52"/>
      <c r="B148" s="52"/>
      <c r="C148" s="52"/>
      <c r="D148" s="52"/>
      <c r="E148" s="52"/>
      <c r="F148" s="52"/>
      <c r="G148" s="626"/>
      <c r="H148" s="52"/>
      <c r="I148" s="52"/>
      <c r="J148" s="52"/>
      <c r="K148" s="52"/>
      <c r="L148" s="52"/>
      <c r="M148" s="52"/>
      <c r="N148" s="52"/>
      <c r="O148" s="52"/>
      <c r="P148" s="52"/>
      <c r="Q148" s="52"/>
      <c r="R148" s="52"/>
      <c r="S148" s="52"/>
      <c r="T148" s="52"/>
      <c r="U148" s="52"/>
      <c r="V148" s="52"/>
      <c r="W148" s="52"/>
      <c r="X148" s="52"/>
      <c r="Y148" s="52"/>
      <c r="Z148" s="52"/>
    </row>
    <row r="149" spans="1:26" ht="15.75" customHeight="1">
      <c r="A149" s="52"/>
      <c r="B149" s="52"/>
      <c r="C149" s="52"/>
      <c r="D149" s="52"/>
      <c r="E149" s="52"/>
      <c r="F149" s="52"/>
      <c r="G149" s="626"/>
      <c r="H149" s="52"/>
      <c r="I149" s="52"/>
      <c r="J149" s="52"/>
      <c r="K149" s="52"/>
      <c r="L149" s="52"/>
      <c r="M149" s="52"/>
      <c r="N149" s="52"/>
      <c r="O149" s="52"/>
      <c r="P149" s="52"/>
      <c r="Q149" s="52"/>
      <c r="R149" s="52"/>
      <c r="S149" s="52"/>
      <c r="T149" s="52"/>
      <c r="U149" s="52"/>
      <c r="V149" s="52"/>
      <c r="W149" s="52"/>
      <c r="X149" s="52"/>
      <c r="Y149" s="52"/>
      <c r="Z149" s="52"/>
    </row>
    <row r="150" spans="1:26" ht="15.75" customHeight="1">
      <c r="A150" s="52"/>
      <c r="B150" s="52"/>
      <c r="C150" s="52"/>
      <c r="D150" s="52"/>
      <c r="E150" s="52"/>
      <c r="F150" s="52"/>
      <c r="G150" s="626"/>
      <c r="H150" s="52"/>
      <c r="I150" s="52"/>
      <c r="J150" s="52"/>
      <c r="K150" s="52"/>
      <c r="L150" s="52"/>
      <c r="M150" s="52"/>
      <c r="N150" s="52"/>
      <c r="O150" s="52"/>
      <c r="P150" s="52"/>
      <c r="Q150" s="52"/>
      <c r="R150" s="52"/>
      <c r="S150" s="52"/>
      <c r="T150" s="52"/>
      <c r="U150" s="52"/>
      <c r="V150" s="52"/>
      <c r="W150" s="52"/>
      <c r="X150" s="52"/>
      <c r="Y150" s="52"/>
      <c r="Z150" s="52"/>
    </row>
    <row r="151" spans="1:26" ht="15.75" customHeight="1">
      <c r="A151" s="52"/>
      <c r="B151" s="52"/>
      <c r="C151" s="52"/>
      <c r="D151" s="52"/>
      <c r="E151" s="52"/>
      <c r="F151" s="52"/>
      <c r="G151" s="626"/>
      <c r="H151" s="52"/>
      <c r="I151" s="52"/>
      <c r="J151" s="52"/>
      <c r="K151" s="52"/>
      <c r="L151" s="52"/>
      <c r="M151" s="52"/>
      <c r="N151" s="52"/>
      <c r="O151" s="52"/>
      <c r="P151" s="52"/>
      <c r="Q151" s="52"/>
      <c r="R151" s="52"/>
      <c r="S151" s="52"/>
      <c r="T151" s="52"/>
      <c r="U151" s="52"/>
      <c r="V151" s="52"/>
      <c r="W151" s="52"/>
      <c r="X151" s="52"/>
      <c r="Y151" s="52"/>
      <c r="Z151" s="52"/>
    </row>
    <row r="152" spans="1:26" ht="15.75" customHeight="1">
      <c r="A152" s="52"/>
      <c r="B152" s="52"/>
      <c r="C152" s="52"/>
      <c r="D152" s="52"/>
      <c r="E152" s="52"/>
      <c r="F152" s="52"/>
      <c r="G152" s="626"/>
      <c r="H152" s="52"/>
      <c r="I152" s="52"/>
      <c r="J152" s="52"/>
      <c r="K152" s="52"/>
      <c r="L152" s="52"/>
      <c r="M152" s="52"/>
      <c r="N152" s="52"/>
      <c r="O152" s="52"/>
      <c r="P152" s="52"/>
      <c r="Q152" s="52"/>
      <c r="R152" s="52"/>
      <c r="S152" s="52"/>
      <c r="T152" s="52"/>
      <c r="U152" s="52"/>
      <c r="V152" s="52"/>
      <c r="W152" s="52"/>
      <c r="X152" s="52"/>
      <c r="Y152" s="52"/>
      <c r="Z152" s="52"/>
    </row>
    <row r="153" spans="1:26" ht="15.75" customHeight="1">
      <c r="A153" s="52"/>
      <c r="B153" s="52"/>
      <c r="C153" s="52"/>
      <c r="D153" s="52"/>
      <c r="E153" s="52"/>
      <c r="F153" s="52"/>
      <c r="G153" s="626"/>
      <c r="H153" s="52"/>
      <c r="I153" s="52"/>
      <c r="J153" s="52"/>
      <c r="K153" s="52"/>
      <c r="L153" s="52"/>
      <c r="M153" s="52"/>
      <c r="N153" s="52"/>
      <c r="O153" s="52"/>
      <c r="P153" s="52"/>
      <c r="Q153" s="52"/>
      <c r="R153" s="52"/>
      <c r="S153" s="52"/>
      <c r="T153" s="52"/>
      <c r="U153" s="52"/>
      <c r="V153" s="52"/>
      <c r="W153" s="52"/>
      <c r="X153" s="52"/>
      <c r="Y153" s="52"/>
      <c r="Z153" s="52"/>
    </row>
    <row r="154" spans="1:26" ht="15.75" customHeight="1">
      <c r="A154" s="52"/>
      <c r="B154" s="52"/>
      <c r="C154" s="52"/>
      <c r="D154" s="52"/>
      <c r="E154" s="52"/>
      <c r="F154" s="52"/>
      <c r="G154" s="626"/>
      <c r="H154" s="52"/>
      <c r="I154" s="52"/>
      <c r="J154" s="52"/>
      <c r="K154" s="52"/>
      <c r="L154" s="52"/>
      <c r="M154" s="52"/>
      <c r="N154" s="52"/>
      <c r="O154" s="52"/>
      <c r="P154" s="52"/>
      <c r="Q154" s="52"/>
      <c r="R154" s="52"/>
      <c r="S154" s="52"/>
      <c r="T154" s="52"/>
      <c r="U154" s="52"/>
      <c r="V154" s="52"/>
      <c r="W154" s="52"/>
      <c r="X154" s="52"/>
      <c r="Y154" s="52"/>
      <c r="Z154" s="52"/>
    </row>
    <row r="155" spans="1:26" ht="15.75" customHeight="1">
      <c r="A155" s="52"/>
      <c r="B155" s="52"/>
      <c r="C155" s="52"/>
      <c r="D155" s="52"/>
      <c r="E155" s="52"/>
      <c r="F155" s="52"/>
      <c r="G155" s="626"/>
      <c r="H155" s="52"/>
      <c r="I155" s="52"/>
      <c r="J155" s="52"/>
      <c r="K155" s="52"/>
      <c r="L155" s="52"/>
      <c r="M155" s="52"/>
      <c r="N155" s="52"/>
      <c r="O155" s="52"/>
      <c r="P155" s="52"/>
      <c r="Q155" s="52"/>
      <c r="R155" s="52"/>
      <c r="S155" s="52"/>
      <c r="T155" s="52"/>
      <c r="U155" s="52"/>
      <c r="V155" s="52"/>
      <c r="W155" s="52"/>
      <c r="X155" s="52"/>
      <c r="Y155" s="52"/>
      <c r="Z155" s="52"/>
    </row>
    <row r="156" spans="1:26" ht="15.75" customHeight="1">
      <c r="A156" s="52"/>
      <c r="B156" s="52"/>
      <c r="C156" s="52"/>
      <c r="D156" s="52"/>
      <c r="E156" s="52"/>
      <c r="F156" s="52"/>
      <c r="G156" s="626"/>
      <c r="H156" s="52"/>
      <c r="I156" s="52"/>
      <c r="J156" s="52"/>
      <c r="K156" s="52"/>
      <c r="L156" s="52"/>
      <c r="M156" s="52"/>
      <c r="N156" s="52"/>
      <c r="O156" s="52"/>
      <c r="P156" s="52"/>
      <c r="Q156" s="52"/>
      <c r="R156" s="52"/>
      <c r="S156" s="52"/>
      <c r="T156" s="52"/>
      <c r="U156" s="52"/>
      <c r="V156" s="52"/>
      <c r="W156" s="52"/>
      <c r="X156" s="52"/>
      <c r="Y156" s="52"/>
      <c r="Z156" s="52"/>
    </row>
    <row r="157" spans="1:26" ht="15.75" customHeight="1">
      <c r="A157" s="52"/>
      <c r="B157" s="52"/>
      <c r="C157" s="52"/>
      <c r="D157" s="52"/>
      <c r="E157" s="52"/>
      <c r="F157" s="52"/>
      <c r="G157" s="626"/>
      <c r="H157" s="52"/>
      <c r="I157" s="52"/>
      <c r="J157" s="52"/>
      <c r="K157" s="52"/>
      <c r="L157" s="52"/>
      <c r="M157" s="52"/>
      <c r="N157" s="52"/>
      <c r="O157" s="52"/>
      <c r="P157" s="52"/>
      <c r="Q157" s="52"/>
      <c r="R157" s="52"/>
      <c r="S157" s="52"/>
      <c r="T157" s="52"/>
      <c r="U157" s="52"/>
      <c r="V157" s="52"/>
      <c r="W157" s="52"/>
      <c r="X157" s="52"/>
      <c r="Y157" s="52"/>
      <c r="Z157" s="52"/>
    </row>
    <row r="158" spans="1:26" ht="15.75" customHeight="1">
      <c r="A158" s="52"/>
      <c r="B158" s="52"/>
      <c r="C158" s="52"/>
      <c r="D158" s="52"/>
      <c r="E158" s="52"/>
      <c r="F158" s="52"/>
      <c r="G158" s="626"/>
      <c r="H158" s="52"/>
      <c r="I158" s="52"/>
      <c r="J158" s="52"/>
      <c r="K158" s="52"/>
      <c r="L158" s="52"/>
      <c r="M158" s="52"/>
      <c r="N158" s="52"/>
      <c r="O158" s="52"/>
      <c r="P158" s="52"/>
      <c r="Q158" s="52"/>
      <c r="R158" s="52"/>
      <c r="S158" s="52"/>
      <c r="T158" s="52"/>
      <c r="U158" s="52"/>
      <c r="V158" s="52"/>
      <c r="W158" s="52"/>
      <c r="X158" s="52"/>
      <c r="Y158" s="52"/>
      <c r="Z158" s="52"/>
    </row>
    <row r="159" spans="1:26" ht="15.75" customHeight="1">
      <c r="A159" s="52"/>
      <c r="B159" s="52"/>
      <c r="C159" s="52"/>
      <c r="D159" s="52"/>
      <c r="E159" s="52"/>
      <c r="F159" s="52"/>
      <c r="G159" s="626"/>
      <c r="H159" s="52"/>
      <c r="I159" s="52"/>
      <c r="J159" s="52"/>
      <c r="K159" s="52"/>
      <c r="L159" s="52"/>
      <c r="M159" s="52"/>
      <c r="N159" s="52"/>
      <c r="O159" s="52"/>
      <c r="P159" s="52"/>
      <c r="Q159" s="52"/>
      <c r="R159" s="52"/>
      <c r="S159" s="52"/>
      <c r="T159" s="52"/>
      <c r="U159" s="52"/>
      <c r="V159" s="52"/>
      <c r="W159" s="52"/>
      <c r="X159" s="52"/>
      <c r="Y159" s="52"/>
      <c r="Z159" s="52"/>
    </row>
    <row r="160" spans="1:26" ht="15.75" customHeight="1">
      <c r="A160" s="52"/>
      <c r="B160" s="52"/>
      <c r="C160" s="52"/>
      <c r="D160" s="52"/>
      <c r="E160" s="52"/>
      <c r="F160" s="52"/>
      <c r="G160" s="626"/>
      <c r="H160" s="52"/>
      <c r="I160" s="52"/>
      <c r="J160" s="52"/>
      <c r="K160" s="52"/>
      <c r="L160" s="52"/>
      <c r="M160" s="52"/>
      <c r="N160" s="52"/>
      <c r="O160" s="52"/>
      <c r="P160" s="52"/>
      <c r="Q160" s="52"/>
      <c r="R160" s="52"/>
      <c r="S160" s="52"/>
      <c r="T160" s="52"/>
      <c r="U160" s="52"/>
      <c r="V160" s="52"/>
      <c r="W160" s="52"/>
      <c r="X160" s="52"/>
      <c r="Y160" s="52"/>
      <c r="Z160" s="52"/>
    </row>
    <row r="161" spans="1:26" ht="15.75" customHeight="1">
      <c r="A161" s="52"/>
      <c r="B161" s="52"/>
      <c r="C161" s="52"/>
      <c r="D161" s="52"/>
      <c r="E161" s="52"/>
      <c r="F161" s="52"/>
      <c r="G161" s="626"/>
      <c r="H161" s="52"/>
      <c r="I161" s="52"/>
      <c r="J161" s="52"/>
      <c r="K161" s="52"/>
      <c r="L161" s="52"/>
      <c r="M161" s="52"/>
      <c r="N161" s="52"/>
      <c r="O161" s="52"/>
      <c r="P161" s="52"/>
      <c r="Q161" s="52"/>
      <c r="R161" s="52"/>
      <c r="S161" s="52"/>
      <c r="T161" s="52"/>
      <c r="U161" s="52"/>
      <c r="V161" s="52"/>
      <c r="W161" s="52"/>
      <c r="X161" s="52"/>
      <c r="Y161" s="52"/>
      <c r="Z161" s="52"/>
    </row>
    <row r="162" spans="1:26" ht="15.75" customHeight="1">
      <c r="A162" s="52"/>
      <c r="B162" s="52"/>
      <c r="C162" s="52"/>
      <c r="D162" s="52"/>
      <c r="E162" s="52"/>
      <c r="F162" s="52"/>
      <c r="G162" s="626"/>
      <c r="H162" s="52"/>
      <c r="I162" s="52"/>
      <c r="J162" s="52"/>
      <c r="K162" s="52"/>
      <c r="L162" s="52"/>
      <c r="M162" s="52"/>
      <c r="N162" s="52"/>
      <c r="O162" s="52"/>
      <c r="P162" s="52"/>
      <c r="Q162" s="52"/>
      <c r="R162" s="52"/>
      <c r="S162" s="52"/>
      <c r="T162" s="52"/>
      <c r="U162" s="52"/>
      <c r="V162" s="52"/>
      <c r="W162" s="52"/>
      <c r="X162" s="52"/>
      <c r="Y162" s="52"/>
      <c r="Z162" s="52"/>
    </row>
    <row r="163" spans="1:26" ht="15.75" customHeight="1">
      <c r="A163" s="52"/>
      <c r="B163" s="52"/>
      <c r="C163" s="52"/>
      <c r="D163" s="52"/>
      <c r="E163" s="52"/>
      <c r="F163" s="52"/>
      <c r="G163" s="626"/>
      <c r="H163" s="52"/>
      <c r="I163" s="52"/>
      <c r="J163" s="52"/>
      <c r="K163" s="52"/>
      <c r="L163" s="52"/>
      <c r="M163" s="52"/>
      <c r="N163" s="52"/>
      <c r="O163" s="52"/>
      <c r="P163" s="52"/>
      <c r="Q163" s="52"/>
      <c r="R163" s="52"/>
      <c r="S163" s="52"/>
      <c r="T163" s="52"/>
      <c r="U163" s="52"/>
      <c r="V163" s="52"/>
      <c r="W163" s="52"/>
      <c r="X163" s="52"/>
      <c r="Y163" s="52"/>
      <c r="Z163" s="52"/>
    </row>
    <row r="164" spans="1:26" ht="15.75" customHeight="1">
      <c r="A164" s="52"/>
      <c r="B164" s="52"/>
      <c r="C164" s="52"/>
      <c r="D164" s="52"/>
      <c r="E164" s="52"/>
      <c r="F164" s="52"/>
      <c r="G164" s="626"/>
      <c r="H164" s="52"/>
      <c r="I164" s="52"/>
      <c r="J164" s="52"/>
      <c r="K164" s="52"/>
      <c r="L164" s="52"/>
      <c r="M164" s="52"/>
      <c r="N164" s="52"/>
      <c r="O164" s="52"/>
      <c r="P164" s="52"/>
      <c r="Q164" s="52"/>
      <c r="R164" s="52"/>
      <c r="S164" s="52"/>
      <c r="T164" s="52"/>
      <c r="U164" s="52"/>
      <c r="V164" s="52"/>
      <c r="W164" s="52"/>
      <c r="X164" s="52"/>
      <c r="Y164" s="52"/>
      <c r="Z164" s="52"/>
    </row>
    <row r="165" spans="1:26" ht="15.75" customHeight="1">
      <c r="A165" s="52"/>
      <c r="B165" s="52"/>
      <c r="C165" s="52"/>
      <c r="D165" s="52"/>
      <c r="E165" s="52"/>
      <c r="F165" s="52"/>
      <c r="G165" s="626"/>
      <c r="H165" s="52"/>
      <c r="I165" s="52"/>
      <c r="J165" s="52"/>
      <c r="K165" s="52"/>
      <c r="L165" s="52"/>
      <c r="M165" s="52"/>
      <c r="N165" s="52"/>
      <c r="O165" s="52"/>
      <c r="P165" s="52"/>
      <c r="Q165" s="52"/>
      <c r="R165" s="52"/>
      <c r="S165" s="52"/>
      <c r="T165" s="52"/>
      <c r="U165" s="52"/>
      <c r="V165" s="52"/>
      <c r="W165" s="52"/>
      <c r="X165" s="52"/>
      <c r="Y165" s="52"/>
      <c r="Z165" s="52"/>
    </row>
    <row r="166" spans="1:26" ht="15.75" customHeight="1">
      <c r="A166" s="52"/>
      <c r="B166" s="52"/>
      <c r="C166" s="52"/>
      <c r="D166" s="52"/>
      <c r="E166" s="52"/>
      <c r="F166" s="52"/>
      <c r="G166" s="626"/>
      <c r="H166" s="52"/>
      <c r="I166" s="52"/>
      <c r="J166" s="52"/>
      <c r="K166" s="52"/>
      <c r="L166" s="52"/>
      <c r="M166" s="52"/>
      <c r="N166" s="52"/>
      <c r="O166" s="52"/>
      <c r="P166" s="52"/>
      <c r="Q166" s="52"/>
      <c r="R166" s="52"/>
      <c r="S166" s="52"/>
      <c r="T166" s="52"/>
      <c r="U166" s="52"/>
      <c r="V166" s="52"/>
      <c r="W166" s="52"/>
      <c r="X166" s="52"/>
      <c r="Y166" s="52"/>
      <c r="Z166" s="52"/>
    </row>
    <row r="167" spans="1:26" ht="15.75" customHeight="1">
      <c r="A167" s="52"/>
      <c r="B167" s="52"/>
      <c r="C167" s="52"/>
      <c r="D167" s="52"/>
      <c r="E167" s="52"/>
      <c r="F167" s="52"/>
      <c r="G167" s="626"/>
      <c r="H167" s="52"/>
      <c r="I167" s="52"/>
      <c r="J167" s="52"/>
      <c r="K167" s="52"/>
      <c r="L167" s="52"/>
      <c r="M167" s="52"/>
      <c r="N167" s="52"/>
      <c r="O167" s="52"/>
      <c r="P167" s="52"/>
      <c r="Q167" s="52"/>
      <c r="R167" s="52"/>
      <c r="S167" s="52"/>
      <c r="T167" s="52"/>
      <c r="U167" s="52"/>
      <c r="V167" s="52"/>
      <c r="W167" s="52"/>
      <c r="X167" s="52"/>
      <c r="Y167" s="52"/>
      <c r="Z167" s="52"/>
    </row>
    <row r="168" spans="1:26" ht="15.75" customHeight="1">
      <c r="A168" s="52"/>
      <c r="B168" s="52"/>
      <c r="C168" s="52"/>
      <c r="D168" s="52"/>
      <c r="E168" s="52"/>
      <c r="F168" s="52"/>
      <c r="G168" s="626"/>
      <c r="H168" s="52"/>
      <c r="I168" s="52"/>
      <c r="J168" s="52"/>
      <c r="K168" s="52"/>
      <c r="L168" s="52"/>
      <c r="M168" s="52"/>
      <c r="N168" s="52"/>
      <c r="O168" s="52"/>
      <c r="P168" s="52"/>
      <c r="Q168" s="52"/>
      <c r="R168" s="52"/>
      <c r="S168" s="52"/>
      <c r="T168" s="52"/>
      <c r="U168" s="52"/>
      <c r="V168" s="52"/>
      <c r="W168" s="52"/>
      <c r="X168" s="52"/>
      <c r="Y168" s="52"/>
      <c r="Z168" s="52"/>
    </row>
    <row r="169" spans="1:26" ht="15.75" customHeight="1">
      <c r="A169" s="52"/>
      <c r="B169" s="52"/>
      <c r="C169" s="52"/>
      <c r="D169" s="52"/>
      <c r="E169" s="52"/>
      <c r="F169" s="52"/>
      <c r="G169" s="626"/>
      <c r="H169" s="52"/>
      <c r="I169" s="52"/>
      <c r="J169" s="52"/>
      <c r="K169" s="52"/>
      <c r="L169" s="52"/>
      <c r="M169" s="52"/>
      <c r="N169" s="52"/>
      <c r="O169" s="52"/>
      <c r="P169" s="52"/>
      <c r="Q169" s="52"/>
      <c r="R169" s="52"/>
      <c r="S169" s="52"/>
      <c r="T169" s="52"/>
      <c r="U169" s="52"/>
      <c r="V169" s="52"/>
      <c r="W169" s="52"/>
      <c r="X169" s="52"/>
      <c r="Y169" s="52"/>
      <c r="Z169" s="52"/>
    </row>
    <row r="170" spans="1:26" ht="15.75" customHeight="1">
      <c r="A170" s="52"/>
      <c r="B170" s="52"/>
      <c r="C170" s="52"/>
      <c r="D170" s="52"/>
      <c r="E170" s="52"/>
      <c r="F170" s="52"/>
      <c r="G170" s="626"/>
      <c r="H170" s="52"/>
      <c r="I170" s="52"/>
      <c r="J170" s="52"/>
      <c r="K170" s="52"/>
      <c r="L170" s="52"/>
      <c r="M170" s="52"/>
      <c r="N170" s="52"/>
      <c r="O170" s="52"/>
      <c r="P170" s="52"/>
      <c r="Q170" s="52"/>
      <c r="R170" s="52"/>
      <c r="S170" s="52"/>
      <c r="T170" s="52"/>
      <c r="U170" s="52"/>
      <c r="V170" s="52"/>
      <c r="W170" s="52"/>
      <c r="X170" s="52"/>
      <c r="Y170" s="52"/>
      <c r="Z170" s="52"/>
    </row>
    <row r="171" spans="1:26" ht="15.75" customHeight="1">
      <c r="A171" s="52"/>
      <c r="B171" s="52"/>
      <c r="C171" s="52"/>
      <c r="D171" s="52"/>
      <c r="E171" s="52"/>
      <c r="F171" s="52"/>
      <c r="G171" s="626"/>
      <c r="H171" s="52"/>
      <c r="I171" s="52"/>
      <c r="J171" s="52"/>
      <c r="K171" s="52"/>
      <c r="L171" s="52"/>
      <c r="M171" s="52"/>
      <c r="N171" s="52"/>
      <c r="O171" s="52"/>
      <c r="P171" s="52"/>
      <c r="Q171" s="52"/>
      <c r="R171" s="52"/>
      <c r="S171" s="52"/>
      <c r="T171" s="52"/>
      <c r="U171" s="52"/>
      <c r="V171" s="52"/>
      <c r="W171" s="52"/>
      <c r="X171" s="52"/>
      <c r="Y171" s="52"/>
      <c r="Z171" s="52"/>
    </row>
    <row r="172" spans="1:26" ht="15.75" customHeight="1">
      <c r="A172" s="52"/>
      <c r="B172" s="52"/>
      <c r="C172" s="52"/>
      <c r="D172" s="52"/>
      <c r="E172" s="52"/>
      <c r="F172" s="52"/>
      <c r="G172" s="626"/>
      <c r="H172" s="52"/>
      <c r="I172" s="52"/>
      <c r="J172" s="52"/>
      <c r="K172" s="52"/>
      <c r="L172" s="52"/>
      <c r="M172" s="52"/>
      <c r="N172" s="52"/>
      <c r="O172" s="52"/>
      <c r="P172" s="52"/>
      <c r="Q172" s="52"/>
      <c r="R172" s="52"/>
      <c r="S172" s="52"/>
      <c r="T172" s="52"/>
      <c r="U172" s="52"/>
      <c r="V172" s="52"/>
      <c r="W172" s="52"/>
      <c r="X172" s="52"/>
      <c r="Y172" s="52"/>
      <c r="Z172" s="52"/>
    </row>
    <row r="173" spans="1:26" ht="15.75" customHeight="1">
      <c r="A173" s="52"/>
      <c r="B173" s="52"/>
      <c r="C173" s="52"/>
      <c r="D173" s="52"/>
      <c r="E173" s="52"/>
      <c r="F173" s="52"/>
      <c r="G173" s="626"/>
      <c r="H173" s="52"/>
      <c r="I173" s="52"/>
      <c r="J173" s="52"/>
      <c r="K173" s="52"/>
      <c r="L173" s="52"/>
      <c r="M173" s="52"/>
      <c r="N173" s="52"/>
      <c r="O173" s="52"/>
      <c r="P173" s="52"/>
      <c r="Q173" s="52"/>
      <c r="R173" s="52"/>
      <c r="S173" s="52"/>
      <c r="T173" s="52"/>
      <c r="U173" s="52"/>
      <c r="V173" s="52"/>
      <c r="W173" s="52"/>
      <c r="X173" s="52"/>
      <c r="Y173" s="52"/>
      <c r="Z173" s="52"/>
    </row>
    <row r="174" spans="1:26" ht="15.75" customHeight="1">
      <c r="A174" s="52"/>
      <c r="B174" s="52"/>
      <c r="C174" s="52"/>
      <c r="D174" s="52"/>
      <c r="E174" s="52"/>
      <c r="F174" s="52"/>
      <c r="G174" s="626"/>
      <c r="H174" s="52"/>
      <c r="I174" s="52"/>
      <c r="J174" s="52"/>
      <c r="K174" s="52"/>
      <c r="L174" s="52"/>
      <c r="M174" s="52"/>
      <c r="N174" s="52"/>
      <c r="O174" s="52"/>
      <c r="P174" s="52"/>
      <c r="Q174" s="52"/>
      <c r="R174" s="52"/>
      <c r="S174" s="52"/>
      <c r="T174" s="52"/>
      <c r="U174" s="52"/>
      <c r="V174" s="52"/>
      <c r="W174" s="52"/>
      <c r="X174" s="52"/>
      <c r="Y174" s="52"/>
      <c r="Z174" s="52"/>
    </row>
    <row r="175" spans="1:26" ht="15.75" customHeight="1">
      <c r="A175" s="52"/>
      <c r="B175" s="52"/>
      <c r="C175" s="52"/>
      <c r="D175" s="52"/>
      <c r="E175" s="52"/>
      <c r="F175" s="52"/>
      <c r="G175" s="626"/>
      <c r="H175" s="52"/>
      <c r="I175" s="52"/>
      <c r="J175" s="52"/>
      <c r="K175" s="52"/>
      <c r="L175" s="52"/>
      <c r="M175" s="52"/>
      <c r="N175" s="52"/>
      <c r="O175" s="52"/>
      <c r="P175" s="52"/>
      <c r="Q175" s="52"/>
      <c r="R175" s="52"/>
      <c r="S175" s="52"/>
      <c r="T175" s="52"/>
      <c r="U175" s="52"/>
      <c r="V175" s="52"/>
      <c r="W175" s="52"/>
      <c r="X175" s="52"/>
      <c r="Y175" s="52"/>
      <c r="Z175" s="52"/>
    </row>
    <row r="176" spans="1:26" ht="15.75" customHeight="1">
      <c r="A176" s="52"/>
      <c r="B176" s="52"/>
      <c r="C176" s="52"/>
      <c r="D176" s="52"/>
      <c r="E176" s="52"/>
      <c r="F176" s="52"/>
      <c r="G176" s="626"/>
      <c r="H176" s="52"/>
      <c r="I176" s="52"/>
      <c r="J176" s="52"/>
      <c r="K176" s="52"/>
      <c r="L176" s="52"/>
      <c r="M176" s="52"/>
      <c r="N176" s="52"/>
      <c r="O176" s="52"/>
      <c r="P176" s="52"/>
      <c r="Q176" s="52"/>
      <c r="R176" s="52"/>
      <c r="S176" s="52"/>
      <c r="T176" s="52"/>
      <c r="U176" s="52"/>
      <c r="V176" s="52"/>
      <c r="W176" s="52"/>
      <c r="X176" s="52"/>
      <c r="Y176" s="52"/>
      <c r="Z176" s="52"/>
    </row>
    <row r="177" spans="1:26" ht="15.75" customHeight="1">
      <c r="A177" s="52"/>
      <c r="B177" s="52"/>
      <c r="C177" s="52"/>
      <c r="D177" s="52"/>
      <c r="E177" s="52"/>
      <c r="F177" s="52"/>
      <c r="G177" s="626"/>
      <c r="H177" s="52"/>
      <c r="I177" s="52"/>
      <c r="J177" s="52"/>
      <c r="K177" s="52"/>
      <c r="L177" s="52"/>
      <c r="M177" s="52"/>
      <c r="N177" s="52"/>
      <c r="O177" s="52"/>
      <c r="P177" s="52"/>
      <c r="Q177" s="52"/>
      <c r="R177" s="52"/>
      <c r="S177" s="52"/>
      <c r="T177" s="52"/>
      <c r="U177" s="52"/>
      <c r="V177" s="52"/>
      <c r="W177" s="52"/>
      <c r="X177" s="52"/>
      <c r="Y177" s="52"/>
      <c r="Z177" s="52"/>
    </row>
    <row r="178" spans="1:26" ht="15.75" customHeight="1">
      <c r="A178" s="52"/>
      <c r="B178" s="52"/>
      <c r="C178" s="52"/>
      <c r="D178" s="52"/>
      <c r="E178" s="52"/>
      <c r="F178" s="52"/>
      <c r="G178" s="626"/>
      <c r="H178" s="52"/>
      <c r="I178" s="52"/>
      <c r="J178" s="52"/>
      <c r="K178" s="52"/>
      <c r="L178" s="52"/>
      <c r="M178" s="52"/>
      <c r="N178" s="52"/>
      <c r="O178" s="52"/>
      <c r="P178" s="52"/>
      <c r="Q178" s="52"/>
      <c r="R178" s="52"/>
      <c r="S178" s="52"/>
      <c r="T178" s="52"/>
      <c r="U178" s="52"/>
      <c r="V178" s="52"/>
      <c r="W178" s="52"/>
      <c r="X178" s="52"/>
      <c r="Y178" s="52"/>
      <c r="Z178" s="52"/>
    </row>
    <row r="179" spans="1:26" ht="15.75" customHeight="1">
      <c r="A179" s="52"/>
      <c r="B179" s="52"/>
      <c r="C179" s="52"/>
      <c r="D179" s="52"/>
      <c r="E179" s="52"/>
      <c r="F179" s="52"/>
      <c r="G179" s="626"/>
      <c r="H179" s="52"/>
      <c r="I179" s="52"/>
      <c r="J179" s="52"/>
      <c r="K179" s="52"/>
      <c r="L179" s="52"/>
      <c r="M179" s="52"/>
      <c r="N179" s="52"/>
      <c r="O179" s="52"/>
      <c r="P179" s="52"/>
      <c r="Q179" s="52"/>
      <c r="R179" s="52"/>
      <c r="S179" s="52"/>
      <c r="T179" s="52"/>
      <c r="U179" s="52"/>
      <c r="V179" s="52"/>
      <c r="W179" s="52"/>
      <c r="X179" s="52"/>
      <c r="Y179" s="52"/>
      <c r="Z179" s="52"/>
    </row>
    <row r="180" spans="1:26" ht="15.75" customHeight="1">
      <c r="A180" s="52"/>
      <c r="B180" s="52"/>
      <c r="C180" s="52"/>
      <c r="D180" s="52"/>
      <c r="E180" s="52"/>
      <c r="F180" s="52"/>
      <c r="G180" s="626"/>
      <c r="H180" s="52"/>
      <c r="I180" s="52"/>
      <c r="J180" s="52"/>
      <c r="K180" s="52"/>
      <c r="L180" s="52"/>
      <c r="M180" s="52"/>
      <c r="N180" s="52"/>
      <c r="O180" s="52"/>
      <c r="P180" s="52"/>
      <c r="Q180" s="52"/>
      <c r="R180" s="52"/>
      <c r="S180" s="52"/>
      <c r="T180" s="52"/>
      <c r="U180" s="52"/>
      <c r="V180" s="52"/>
      <c r="W180" s="52"/>
      <c r="X180" s="52"/>
      <c r="Y180" s="52"/>
      <c r="Z180" s="52"/>
    </row>
    <row r="181" spans="1:26" ht="15.75" customHeight="1">
      <c r="A181" s="52"/>
      <c r="B181" s="52"/>
      <c r="C181" s="52"/>
      <c r="D181" s="52"/>
      <c r="E181" s="52"/>
      <c r="F181" s="52"/>
      <c r="G181" s="626"/>
      <c r="H181" s="52"/>
      <c r="I181" s="52"/>
      <c r="J181" s="52"/>
      <c r="K181" s="52"/>
      <c r="L181" s="52"/>
      <c r="M181" s="52"/>
      <c r="N181" s="52"/>
      <c r="O181" s="52"/>
      <c r="P181" s="52"/>
      <c r="Q181" s="52"/>
      <c r="R181" s="52"/>
      <c r="S181" s="52"/>
      <c r="T181" s="52"/>
      <c r="U181" s="52"/>
      <c r="V181" s="52"/>
      <c r="W181" s="52"/>
      <c r="X181" s="52"/>
      <c r="Y181" s="52"/>
      <c r="Z181" s="52"/>
    </row>
    <row r="182" spans="1:26" ht="15.75" customHeight="1">
      <c r="A182" s="52"/>
      <c r="B182" s="52"/>
      <c r="C182" s="52"/>
      <c r="D182" s="52"/>
      <c r="E182" s="52"/>
      <c r="F182" s="52"/>
      <c r="G182" s="626"/>
      <c r="H182" s="52"/>
      <c r="I182" s="52"/>
      <c r="J182" s="52"/>
      <c r="K182" s="52"/>
      <c r="L182" s="52"/>
      <c r="M182" s="52"/>
      <c r="N182" s="52"/>
      <c r="O182" s="52"/>
      <c r="P182" s="52"/>
      <c r="Q182" s="52"/>
      <c r="R182" s="52"/>
      <c r="S182" s="52"/>
      <c r="T182" s="52"/>
      <c r="U182" s="52"/>
      <c r="V182" s="52"/>
      <c r="W182" s="52"/>
      <c r="X182" s="52"/>
      <c r="Y182" s="52"/>
      <c r="Z182" s="52"/>
    </row>
    <row r="183" spans="1:26" ht="15.75" customHeight="1">
      <c r="A183" s="52"/>
      <c r="B183" s="52"/>
      <c r="C183" s="52"/>
      <c r="D183" s="52"/>
      <c r="E183" s="52"/>
      <c r="F183" s="52"/>
      <c r="G183" s="626"/>
      <c r="H183" s="52"/>
      <c r="I183" s="52"/>
      <c r="J183" s="52"/>
      <c r="K183" s="52"/>
      <c r="L183" s="52"/>
      <c r="M183" s="52"/>
      <c r="N183" s="52"/>
      <c r="O183" s="52"/>
      <c r="P183" s="52"/>
      <c r="Q183" s="52"/>
      <c r="R183" s="52"/>
      <c r="S183" s="52"/>
      <c r="T183" s="52"/>
      <c r="U183" s="52"/>
      <c r="V183" s="52"/>
      <c r="W183" s="52"/>
      <c r="X183" s="52"/>
      <c r="Y183" s="52"/>
      <c r="Z183" s="52"/>
    </row>
    <row r="184" spans="1:26" ht="15.75" customHeight="1">
      <c r="A184" s="52"/>
      <c r="B184" s="52"/>
      <c r="C184" s="52"/>
      <c r="D184" s="52"/>
      <c r="E184" s="52"/>
      <c r="F184" s="52"/>
      <c r="G184" s="626"/>
      <c r="H184" s="52"/>
      <c r="I184" s="52"/>
      <c r="J184" s="52"/>
      <c r="K184" s="52"/>
      <c r="L184" s="52"/>
      <c r="M184" s="52"/>
      <c r="N184" s="52"/>
      <c r="O184" s="52"/>
      <c r="P184" s="52"/>
      <c r="Q184" s="52"/>
      <c r="R184" s="52"/>
      <c r="S184" s="52"/>
      <c r="T184" s="52"/>
      <c r="U184" s="52"/>
      <c r="V184" s="52"/>
      <c r="W184" s="52"/>
      <c r="X184" s="52"/>
      <c r="Y184" s="52"/>
      <c r="Z184" s="52"/>
    </row>
    <row r="185" spans="1:26" ht="15.75" customHeight="1">
      <c r="A185" s="52"/>
      <c r="B185" s="52"/>
      <c r="C185" s="52"/>
      <c r="D185" s="52"/>
      <c r="E185" s="52"/>
      <c r="F185" s="52"/>
      <c r="G185" s="626"/>
      <c r="H185" s="52"/>
      <c r="I185" s="52"/>
      <c r="J185" s="52"/>
      <c r="K185" s="52"/>
      <c r="L185" s="52"/>
      <c r="M185" s="52"/>
      <c r="N185" s="52"/>
      <c r="O185" s="52"/>
      <c r="P185" s="52"/>
      <c r="Q185" s="52"/>
      <c r="R185" s="52"/>
      <c r="S185" s="52"/>
      <c r="T185" s="52"/>
      <c r="U185" s="52"/>
      <c r="V185" s="52"/>
      <c r="W185" s="52"/>
      <c r="X185" s="52"/>
      <c r="Y185" s="52"/>
      <c r="Z185" s="52"/>
    </row>
    <row r="186" spans="1:26" ht="15.75" customHeight="1">
      <c r="A186" s="52"/>
      <c r="B186" s="52"/>
      <c r="C186" s="52"/>
      <c r="D186" s="52"/>
      <c r="E186" s="52"/>
      <c r="F186" s="52"/>
      <c r="G186" s="626"/>
      <c r="H186" s="52"/>
      <c r="I186" s="52"/>
      <c r="J186" s="52"/>
      <c r="K186" s="52"/>
      <c r="L186" s="52"/>
      <c r="M186" s="52"/>
      <c r="N186" s="52"/>
      <c r="O186" s="52"/>
      <c r="P186" s="52"/>
      <c r="Q186" s="52"/>
      <c r="R186" s="52"/>
      <c r="S186" s="52"/>
      <c r="T186" s="52"/>
      <c r="U186" s="52"/>
      <c r="V186" s="52"/>
      <c r="W186" s="52"/>
      <c r="X186" s="52"/>
      <c r="Y186" s="52"/>
      <c r="Z186" s="52"/>
    </row>
    <row r="187" spans="1:26" ht="15.75" customHeight="1">
      <c r="A187" s="52"/>
      <c r="B187" s="52"/>
      <c r="C187" s="52"/>
      <c r="D187" s="52"/>
      <c r="E187" s="52"/>
      <c r="F187" s="52"/>
      <c r="G187" s="626"/>
      <c r="H187" s="52"/>
      <c r="I187" s="52"/>
      <c r="J187" s="52"/>
      <c r="K187" s="52"/>
      <c r="L187" s="52"/>
      <c r="M187" s="52"/>
      <c r="N187" s="52"/>
      <c r="O187" s="52"/>
      <c r="P187" s="52"/>
      <c r="Q187" s="52"/>
      <c r="R187" s="52"/>
      <c r="S187" s="52"/>
      <c r="T187" s="52"/>
      <c r="U187" s="52"/>
      <c r="V187" s="52"/>
      <c r="W187" s="52"/>
      <c r="X187" s="52"/>
      <c r="Y187" s="52"/>
      <c r="Z187" s="52"/>
    </row>
    <row r="188" spans="1:26" ht="15.75" customHeight="1">
      <c r="A188" s="52"/>
      <c r="B188" s="52"/>
      <c r="C188" s="52"/>
      <c r="D188" s="52"/>
      <c r="E188" s="52"/>
      <c r="F188" s="52"/>
      <c r="G188" s="626"/>
      <c r="H188" s="52"/>
      <c r="I188" s="52"/>
      <c r="J188" s="52"/>
      <c r="K188" s="52"/>
      <c r="L188" s="52"/>
      <c r="M188" s="52"/>
      <c r="N188" s="52"/>
      <c r="O188" s="52"/>
      <c r="P188" s="52"/>
      <c r="Q188" s="52"/>
      <c r="R188" s="52"/>
      <c r="S188" s="52"/>
      <c r="T188" s="52"/>
      <c r="U188" s="52"/>
      <c r="V188" s="52"/>
      <c r="W188" s="52"/>
      <c r="X188" s="52"/>
      <c r="Y188" s="52"/>
      <c r="Z188" s="52"/>
    </row>
    <row r="189" spans="1:26" ht="15.75" customHeight="1">
      <c r="A189" s="52"/>
      <c r="B189" s="52"/>
      <c r="C189" s="52"/>
      <c r="D189" s="52"/>
      <c r="E189" s="52"/>
      <c r="F189" s="52"/>
      <c r="G189" s="626"/>
      <c r="H189" s="52"/>
      <c r="I189" s="52"/>
      <c r="J189" s="52"/>
      <c r="K189" s="52"/>
      <c r="L189" s="52"/>
      <c r="M189" s="52"/>
      <c r="N189" s="52"/>
      <c r="O189" s="52"/>
      <c r="P189" s="52"/>
      <c r="Q189" s="52"/>
      <c r="R189" s="52"/>
      <c r="S189" s="52"/>
      <c r="T189" s="52"/>
      <c r="U189" s="52"/>
      <c r="V189" s="52"/>
      <c r="W189" s="52"/>
      <c r="X189" s="52"/>
      <c r="Y189" s="52"/>
      <c r="Z189" s="52"/>
    </row>
    <row r="190" spans="1:26" ht="15.75" customHeight="1">
      <c r="A190" s="52"/>
      <c r="B190" s="52"/>
      <c r="C190" s="52"/>
      <c r="D190" s="52"/>
      <c r="E190" s="52"/>
      <c r="F190" s="52"/>
      <c r="G190" s="626"/>
      <c r="H190" s="52"/>
      <c r="I190" s="52"/>
      <c r="J190" s="52"/>
      <c r="K190" s="52"/>
      <c r="L190" s="52"/>
      <c r="M190" s="52"/>
      <c r="N190" s="52"/>
      <c r="O190" s="52"/>
      <c r="P190" s="52"/>
      <c r="Q190" s="52"/>
      <c r="R190" s="52"/>
      <c r="S190" s="52"/>
      <c r="T190" s="52"/>
      <c r="U190" s="52"/>
      <c r="V190" s="52"/>
      <c r="W190" s="52"/>
      <c r="X190" s="52"/>
      <c r="Y190" s="52"/>
      <c r="Z190" s="52"/>
    </row>
    <row r="191" spans="1:26" ht="15.75" customHeight="1">
      <c r="A191" s="52"/>
      <c r="B191" s="52"/>
      <c r="C191" s="52"/>
      <c r="D191" s="52"/>
      <c r="E191" s="52"/>
      <c r="F191" s="52"/>
      <c r="G191" s="626"/>
      <c r="H191" s="52"/>
      <c r="I191" s="52"/>
      <c r="J191" s="52"/>
      <c r="K191" s="52"/>
      <c r="L191" s="52"/>
      <c r="M191" s="52"/>
      <c r="N191" s="52"/>
      <c r="O191" s="52"/>
      <c r="P191" s="52"/>
      <c r="Q191" s="52"/>
      <c r="R191" s="52"/>
      <c r="S191" s="52"/>
      <c r="T191" s="52"/>
      <c r="U191" s="52"/>
      <c r="V191" s="52"/>
      <c r="W191" s="52"/>
      <c r="X191" s="52"/>
      <c r="Y191" s="52"/>
      <c r="Z191" s="52"/>
    </row>
    <row r="192" spans="1:26" ht="15.75" customHeight="1">
      <c r="A192" s="52"/>
      <c r="B192" s="52"/>
      <c r="C192" s="52"/>
      <c r="D192" s="52"/>
      <c r="E192" s="52"/>
      <c r="F192" s="52"/>
      <c r="G192" s="626"/>
      <c r="H192" s="52"/>
      <c r="I192" s="52"/>
      <c r="J192" s="52"/>
      <c r="K192" s="52"/>
      <c r="L192" s="52"/>
      <c r="M192" s="52"/>
      <c r="N192" s="52"/>
      <c r="O192" s="52"/>
      <c r="P192" s="52"/>
      <c r="Q192" s="52"/>
      <c r="R192" s="52"/>
      <c r="S192" s="52"/>
      <c r="T192" s="52"/>
      <c r="U192" s="52"/>
      <c r="V192" s="52"/>
      <c r="W192" s="52"/>
      <c r="X192" s="52"/>
      <c r="Y192" s="52"/>
      <c r="Z192" s="52"/>
    </row>
    <row r="193" spans="1:26" ht="15.75" customHeight="1">
      <c r="A193" s="52"/>
      <c r="B193" s="52"/>
      <c r="C193" s="52"/>
      <c r="D193" s="52"/>
      <c r="E193" s="52"/>
      <c r="F193" s="52"/>
      <c r="G193" s="626"/>
      <c r="H193" s="52"/>
      <c r="I193" s="52"/>
      <c r="J193" s="52"/>
      <c r="K193" s="52"/>
      <c r="L193" s="52"/>
      <c r="M193" s="52"/>
      <c r="N193" s="52"/>
      <c r="O193" s="52"/>
      <c r="P193" s="52"/>
      <c r="Q193" s="52"/>
      <c r="R193" s="52"/>
      <c r="S193" s="52"/>
      <c r="T193" s="52"/>
      <c r="U193" s="52"/>
      <c r="V193" s="52"/>
      <c r="W193" s="52"/>
      <c r="X193" s="52"/>
      <c r="Y193" s="52"/>
      <c r="Z193" s="52"/>
    </row>
    <row r="194" spans="1:26" ht="15.75" customHeight="1">
      <c r="A194" s="52"/>
      <c r="B194" s="52"/>
      <c r="C194" s="52"/>
      <c r="D194" s="52"/>
      <c r="E194" s="52"/>
      <c r="F194" s="52"/>
      <c r="G194" s="626"/>
      <c r="H194" s="52"/>
      <c r="I194" s="52"/>
      <c r="J194" s="52"/>
      <c r="K194" s="52"/>
      <c r="L194" s="52"/>
      <c r="M194" s="52"/>
      <c r="N194" s="52"/>
      <c r="O194" s="52"/>
      <c r="P194" s="52"/>
      <c r="Q194" s="52"/>
      <c r="R194" s="52"/>
      <c r="S194" s="52"/>
      <c r="T194" s="52"/>
      <c r="U194" s="52"/>
      <c r="V194" s="52"/>
      <c r="W194" s="52"/>
      <c r="X194" s="52"/>
      <c r="Y194" s="52"/>
      <c r="Z194" s="52"/>
    </row>
    <row r="195" spans="1:26" ht="15.75" customHeight="1">
      <c r="A195" s="52"/>
      <c r="B195" s="52"/>
      <c r="C195" s="52"/>
      <c r="D195" s="52"/>
      <c r="E195" s="52"/>
      <c r="F195" s="52"/>
      <c r="G195" s="626"/>
      <c r="H195" s="52"/>
      <c r="I195" s="52"/>
      <c r="J195" s="52"/>
      <c r="K195" s="52"/>
      <c r="L195" s="52"/>
      <c r="M195" s="52"/>
      <c r="N195" s="52"/>
      <c r="O195" s="52"/>
      <c r="P195" s="52"/>
      <c r="Q195" s="52"/>
      <c r="R195" s="52"/>
      <c r="S195" s="52"/>
      <c r="T195" s="52"/>
      <c r="U195" s="52"/>
      <c r="V195" s="52"/>
      <c r="W195" s="52"/>
      <c r="X195" s="52"/>
      <c r="Y195" s="52"/>
      <c r="Z195" s="52"/>
    </row>
    <row r="196" spans="1:26" ht="15.75" customHeight="1">
      <c r="A196" s="52"/>
      <c r="B196" s="52"/>
      <c r="C196" s="52"/>
      <c r="D196" s="52"/>
      <c r="E196" s="52"/>
      <c r="F196" s="52"/>
      <c r="G196" s="626"/>
      <c r="H196" s="52"/>
      <c r="I196" s="52"/>
      <c r="J196" s="52"/>
      <c r="K196" s="52"/>
      <c r="L196" s="52"/>
      <c r="M196" s="52"/>
      <c r="N196" s="52"/>
      <c r="O196" s="52"/>
      <c r="P196" s="52"/>
      <c r="Q196" s="52"/>
      <c r="R196" s="52"/>
      <c r="S196" s="52"/>
      <c r="T196" s="52"/>
      <c r="U196" s="52"/>
      <c r="V196" s="52"/>
      <c r="W196" s="52"/>
      <c r="X196" s="52"/>
      <c r="Y196" s="52"/>
      <c r="Z196" s="52"/>
    </row>
    <row r="197" spans="1:26" ht="15.75" customHeight="1">
      <c r="A197" s="52"/>
      <c r="B197" s="52"/>
      <c r="C197" s="52"/>
      <c r="D197" s="52"/>
      <c r="E197" s="52"/>
      <c r="F197" s="52"/>
      <c r="G197" s="626"/>
      <c r="H197" s="52"/>
      <c r="I197" s="52"/>
      <c r="J197" s="52"/>
      <c r="K197" s="52"/>
      <c r="L197" s="52"/>
      <c r="M197" s="52"/>
      <c r="N197" s="52"/>
      <c r="O197" s="52"/>
      <c r="P197" s="52"/>
      <c r="Q197" s="52"/>
      <c r="R197" s="52"/>
      <c r="S197" s="52"/>
      <c r="T197" s="52"/>
      <c r="U197" s="52"/>
      <c r="V197" s="52"/>
      <c r="W197" s="52"/>
      <c r="X197" s="52"/>
      <c r="Y197" s="52"/>
      <c r="Z197" s="52"/>
    </row>
    <row r="198" spans="1:26" ht="15.75" customHeight="1">
      <c r="A198" s="52"/>
      <c r="B198" s="52"/>
      <c r="C198" s="52"/>
      <c r="D198" s="52"/>
      <c r="E198" s="52"/>
      <c r="F198" s="52"/>
      <c r="G198" s="626"/>
      <c r="H198" s="52"/>
      <c r="I198" s="52"/>
      <c r="J198" s="52"/>
      <c r="K198" s="52"/>
      <c r="L198" s="52"/>
      <c r="M198" s="52"/>
      <c r="N198" s="52"/>
      <c r="O198" s="52"/>
      <c r="P198" s="52"/>
      <c r="Q198" s="52"/>
      <c r="R198" s="52"/>
      <c r="S198" s="52"/>
      <c r="T198" s="52"/>
      <c r="U198" s="52"/>
      <c r="V198" s="52"/>
      <c r="W198" s="52"/>
      <c r="X198" s="52"/>
      <c r="Y198" s="52"/>
      <c r="Z198" s="52"/>
    </row>
    <row r="199" spans="1:26" ht="15.75" customHeight="1">
      <c r="A199" s="52"/>
      <c r="B199" s="52"/>
      <c r="C199" s="52"/>
      <c r="D199" s="52"/>
      <c r="E199" s="52"/>
      <c r="F199" s="52"/>
      <c r="G199" s="626"/>
      <c r="H199" s="52"/>
      <c r="I199" s="52"/>
      <c r="J199" s="52"/>
      <c r="K199" s="52"/>
      <c r="L199" s="52"/>
      <c r="M199" s="52"/>
      <c r="N199" s="52"/>
      <c r="O199" s="52"/>
      <c r="P199" s="52"/>
      <c r="Q199" s="52"/>
      <c r="R199" s="52"/>
      <c r="S199" s="52"/>
      <c r="T199" s="52"/>
      <c r="U199" s="52"/>
      <c r="V199" s="52"/>
      <c r="W199" s="52"/>
      <c r="X199" s="52"/>
      <c r="Y199" s="52"/>
      <c r="Z199" s="52"/>
    </row>
    <row r="200" spans="1:26" ht="15.75" customHeight="1">
      <c r="A200" s="52"/>
      <c r="B200" s="52"/>
      <c r="C200" s="52"/>
      <c r="D200" s="52"/>
      <c r="E200" s="52"/>
      <c r="F200" s="52"/>
      <c r="G200" s="626"/>
      <c r="H200" s="52"/>
      <c r="I200" s="52"/>
      <c r="J200" s="52"/>
      <c r="K200" s="52"/>
      <c r="L200" s="52"/>
      <c r="M200" s="52"/>
      <c r="N200" s="52"/>
      <c r="O200" s="52"/>
      <c r="P200" s="52"/>
      <c r="Q200" s="52"/>
      <c r="R200" s="52"/>
      <c r="S200" s="52"/>
      <c r="T200" s="52"/>
      <c r="U200" s="52"/>
      <c r="V200" s="52"/>
      <c r="W200" s="52"/>
      <c r="X200" s="52"/>
      <c r="Y200" s="52"/>
      <c r="Z200" s="52"/>
    </row>
    <row r="201" spans="1:26" ht="15.75" customHeight="1">
      <c r="A201" s="52"/>
      <c r="B201" s="52"/>
      <c r="C201" s="52"/>
      <c r="D201" s="52"/>
      <c r="E201" s="52"/>
      <c r="F201" s="52"/>
      <c r="G201" s="626"/>
      <c r="H201" s="52"/>
      <c r="I201" s="52"/>
      <c r="J201" s="52"/>
      <c r="K201" s="52"/>
      <c r="L201" s="52"/>
      <c r="M201" s="52"/>
      <c r="N201" s="52"/>
      <c r="O201" s="52"/>
      <c r="P201" s="52"/>
      <c r="Q201" s="52"/>
      <c r="R201" s="52"/>
      <c r="S201" s="52"/>
      <c r="T201" s="52"/>
      <c r="U201" s="52"/>
      <c r="V201" s="52"/>
      <c r="W201" s="52"/>
      <c r="X201" s="52"/>
      <c r="Y201" s="52"/>
      <c r="Z201" s="52"/>
    </row>
    <row r="202" spans="1:26" ht="15.75" customHeight="1">
      <c r="A202" s="52"/>
      <c r="B202" s="52"/>
      <c r="C202" s="52"/>
      <c r="D202" s="52"/>
      <c r="E202" s="52"/>
      <c r="F202" s="52"/>
      <c r="G202" s="626"/>
      <c r="H202" s="52"/>
      <c r="I202" s="52"/>
      <c r="J202" s="52"/>
      <c r="K202" s="52"/>
      <c r="L202" s="52"/>
      <c r="M202" s="52"/>
      <c r="N202" s="52"/>
      <c r="O202" s="52"/>
      <c r="P202" s="52"/>
      <c r="Q202" s="52"/>
      <c r="R202" s="52"/>
      <c r="S202" s="52"/>
      <c r="T202" s="52"/>
      <c r="U202" s="52"/>
      <c r="V202" s="52"/>
      <c r="W202" s="52"/>
      <c r="X202" s="52"/>
      <c r="Y202" s="52"/>
      <c r="Z202" s="52"/>
    </row>
    <row r="203" spans="1:26" ht="15.75" customHeight="1">
      <c r="A203" s="52"/>
      <c r="B203" s="52"/>
      <c r="C203" s="52"/>
      <c r="D203" s="52"/>
      <c r="E203" s="52"/>
      <c r="F203" s="52"/>
      <c r="G203" s="626"/>
      <c r="H203" s="52"/>
      <c r="I203" s="52"/>
      <c r="J203" s="52"/>
      <c r="K203" s="52"/>
      <c r="L203" s="52"/>
      <c r="M203" s="52"/>
      <c r="N203" s="52"/>
      <c r="O203" s="52"/>
      <c r="P203" s="52"/>
      <c r="Q203" s="52"/>
      <c r="R203" s="52"/>
      <c r="S203" s="52"/>
      <c r="T203" s="52"/>
      <c r="U203" s="52"/>
      <c r="V203" s="52"/>
      <c r="W203" s="52"/>
      <c r="X203" s="52"/>
      <c r="Y203" s="52"/>
      <c r="Z203" s="52"/>
    </row>
    <row r="204" spans="1:26" ht="15.75" customHeight="1">
      <c r="A204" s="52"/>
      <c r="B204" s="52"/>
      <c r="C204" s="52"/>
      <c r="D204" s="52"/>
      <c r="E204" s="52"/>
      <c r="F204" s="52"/>
      <c r="G204" s="626"/>
      <c r="H204" s="52"/>
      <c r="I204" s="52"/>
      <c r="J204" s="52"/>
      <c r="K204" s="52"/>
      <c r="L204" s="52"/>
      <c r="M204" s="52"/>
      <c r="N204" s="52"/>
      <c r="O204" s="52"/>
      <c r="P204" s="52"/>
      <c r="Q204" s="52"/>
      <c r="R204" s="52"/>
      <c r="S204" s="52"/>
      <c r="T204" s="52"/>
      <c r="U204" s="52"/>
      <c r="V204" s="52"/>
      <c r="W204" s="52"/>
      <c r="X204" s="52"/>
      <c r="Y204" s="52"/>
      <c r="Z204" s="52"/>
    </row>
    <row r="205" spans="1:26" ht="15.75" customHeight="1">
      <c r="A205" s="52"/>
      <c r="B205" s="52"/>
      <c r="C205" s="52"/>
      <c r="D205" s="52"/>
      <c r="E205" s="52"/>
      <c r="F205" s="52"/>
      <c r="G205" s="626"/>
      <c r="H205" s="52"/>
      <c r="I205" s="52"/>
      <c r="J205" s="52"/>
      <c r="K205" s="52"/>
      <c r="L205" s="52"/>
      <c r="M205" s="52"/>
      <c r="N205" s="52"/>
      <c r="O205" s="52"/>
      <c r="P205" s="52"/>
      <c r="Q205" s="52"/>
      <c r="R205" s="52"/>
      <c r="S205" s="52"/>
      <c r="T205" s="52"/>
      <c r="U205" s="52"/>
      <c r="V205" s="52"/>
      <c r="W205" s="52"/>
      <c r="X205" s="52"/>
      <c r="Y205" s="52"/>
      <c r="Z205" s="52"/>
    </row>
    <row r="206" spans="1:26" ht="15.75" customHeight="1">
      <c r="A206" s="52"/>
      <c r="B206" s="52"/>
      <c r="C206" s="52"/>
      <c r="D206" s="52"/>
      <c r="E206" s="52"/>
      <c r="F206" s="52"/>
      <c r="G206" s="626"/>
      <c r="H206" s="52"/>
      <c r="I206" s="52"/>
      <c r="J206" s="52"/>
      <c r="K206" s="52"/>
      <c r="L206" s="52"/>
      <c r="M206" s="52"/>
      <c r="N206" s="52"/>
      <c r="O206" s="52"/>
      <c r="P206" s="52"/>
      <c r="Q206" s="52"/>
      <c r="R206" s="52"/>
      <c r="S206" s="52"/>
      <c r="T206" s="52"/>
      <c r="U206" s="52"/>
      <c r="V206" s="52"/>
      <c r="W206" s="52"/>
      <c r="X206" s="52"/>
      <c r="Y206" s="52"/>
      <c r="Z206" s="52"/>
    </row>
    <row r="207" spans="1:26" ht="15.75" customHeight="1">
      <c r="A207" s="52"/>
      <c r="B207" s="52"/>
      <c r="C207" s="52"/>
      <c r="D207" s="52"/>
      <c r="E207" s="52"/>
      <c r="F207" s="52"/>
      <c r="G207" s="626"/>
      <c r="H207" s="52"/>
      <c r="I207" s="52"/>
      <c r="J207" s="52"/>
      <c r="K207" s="52"/>
      <c r="L207" s="52"/>
      <c r="M207" s="52"/>
      <c r="N207" s="52"/>
      <c r="O207" s="52"/>
      <c r="P207" s="52"/>
      <c r="Q207" s="52"/>
      <c r="R207" s="52"/>
      <c r="S207" s="52"/>
      <c r="T207" s="52"/>
      <c r="U207" s="52"/>
      <c r="V207" s="52"/>
      <c r="W207" s="52"/>
      <c r="X207" s="52"/>
      <c r="Y207" s="52"/>
      <c r="Z207" s="52"/>
    </row>
    <row r="208" spans="1:26" ht="15.75" customHeight="1">
      <c r="A208" s="52"/>
      <c r="B208" s="52"/>
      <c r="C208" s="52"/>
      <c r="D208" s="52"/>
      <c r="E208" s="52"/>
      <c r="F208" s="52"/>
      <c r="G208" s="626"/>
      <c r="H208" s="52"/>
      <c r="I208" s="52"/>
      <c r="J208" s="52"/>
      <c r="K208" s="52"/>
      <c r="L208" s="52"/>
      <c r="M208" s="52"/>
      <c r="N208" s="52"/>
      <c r="O208" s="52"/>
      <c r="P208" s="52"/>
      <c r="Q208" s="52"/>
      <c r="R208" s="52"/>
      <c r="S208" s="52"/>
      <c r="T208" s="52"/>
      <c r="U208" s="52"/>
      <c r="V208" s="52"/>
      <c r="W208" s="52"/>
      <c r="X208" s="52"/>
      <c r="Y208" s="52"/>
      <c r="Z208" s="52"/>
    </row>
    <row r="209" spans="1:26" ht="15.75" customHeight="1">
      <c r="A209" s="52"/>
      <c r="B209" s="52"/>
      <c r="C209" s="52"/>
      <c r="D209" s="52"/>
      <c r="E209" s="52"/>
      <c r="F209" s="52"/>
      <c r="G209" s="626"/>
      <c r="H209" s="52"/>
      <c r="I209" s="52"/>
      <c r="J209" s="52"/>
      <c r="K209" s="52"/>
      <c r="L209" s="52"/>
      <c r="M209" s="52"/>
      <c r="N209" s="52"/>
      <c r="O209" s="52"/>
      <c r="P209" s="52"/>
      <c r="Q209" s="52"/>
      <c r="R209" s="52"/>
      <c r="S209" s="52"/>
      <c r="T209" s="52"/>
      <c r="U209" s="52"/>
      <c r="V209" s="52"/>
      <c r="W209" s="52"/>
      <c r="X209" s="52"/>
      <c r="Y209" s="52"/>
      <c r="Z209" s="52"/>
    </row>
    <row r="210" spans="1:26" ht="15.75" customHeight="1">
      <c r="A210" s="52"/>
      <c r="B210" s="52"/>
      <c r="C210" s="52"/>
      <c r="D210" s="52"/>
      <c r="E210" s="52"/>
      <c r="F210" s="52"/>
      <c r="G210" s="626"/>
      <c r="H210" s="52"/>
      <c r="I210" s="52"/>
      <c r="J210" s="52"/>
      <c r="K210" s="52"/>
      <c r="L210" s="52"/>
      <c r="M210" s="52"/>
      <c r="N210" s="52"/>
      <c r="O210" s="52"/>
      <c r="P210" s="52"/>
      <c r="Q210" s="52"/>
      <c r="R210" s="52"/>
      <c r="S210" s="52"/>
      <c r="T210" s="52"/>
      <c r="U210" s="52"/>
      <c r="V210" s="52"/>
      <c r="W210" s="52"/>
      <c r="X210" s="52"/>
      <c r="Y210" s="52"/>
      <c r="Z210" s="52"/>
    </row>
    <row r="211" spans="1:26" ht="15.75" customHeight="1">
      <c r="A211" s="52"/>
      <c r="B211" s="52"/>
      <c r="C211" s="52"/>
      <c r="D211" s="52"/>
      <c r="E211" s="52"/>
      <c r="F211" s="52"/>
      <c r="G211" s="626"/>
      <c r="H211" s="52"/>
      <c r="I211" s="52"/>
      <c r="J211" s="52"/>
      <c r="K211" s="52"/>
      <c r="L211" s="52"/>
      <c r="M211" s="52"/>
      <c r="N211" s="52"/>
      <c r="O211" s="52"/>
      <c r="P211" s="52"/>
      <c r="Q211" s="52"/>
      <c r="R211" s="52"/>
      <c r="S211" s="52"/>
      <c r="T211" s="52"/>
      <c r="U211" s="52"/>
      <c r="V211" s="52"/>
      <c r="W211" s="52"/>
      <c r="X211" s="52"/>
      <c r="Y211" s="52"/>
      <c r="Z211" s="52"/>
    </row>
    <row r="212" spans="1:26" ht="15.75" customHeight="1">
      <c r="A212" s="52"/>
      <c r="B212" s="52"/>
      <c r="C212" s="52"/>
      <c r="D212" s="52"/>
      <c r="E212" s="52"/>
      <c r="F212" s="52"/>
      <c r="G212" s="626"/>
      <c r="H212" s="52"/>
      <c r="I212" s="52"/>
      <c r="J212" s="52"/>
      <c r="K212" s="52"/>
      <c r="L212" s="52"/>
      <c r="M212" s="52"/>
      <c r="N212" s="52"/>
      <c r="O212" s="52"/>
      <c r="P212" s="52"/>
      <c r="Q212" s="52"/>
      <c r="R212" s="52"/>
      <c r="S212" s="52"/>
      <c r="T212" s="52"/>
      <c r="U212" s="52"/>
      <c r="V212" s="52"/>
      <c r="W212" s="52"/>
      <c r="X212" s="52"/>
      <c r="Y212" s="52"/>
      <c r="Z212" s="52"/>
    </row>
    <row r="213" spans="1:26" ht="15.75" customHeight="1">
      <c r="A213" s="52"/>
      <c r="B213" s="52"/>
      <c r="C213" s="52"/>
      <c r="D213" s="52"/>
      <c r="E213" s="52"/>
      <c r="F213" s="52"/>
      <c r="G213" s="626"/>
      <c r="H213" s="52"/>
      <c r="I213" s="52"/>
      <c r="J213" s="52"/>
      <c r="K213" s="52"/>
      <c r="L213" s="52"/>
      <c r="M213" s="52"/>
      <c r="N213" s="52"/>
      <c r="O213" s="52"/>
      <c r="P213" s="52"/>
      <c r="Q213" s="52"/>
      <c r="R213" s="52"/>
      <c r="S213" s="52"/>
      <c r="T213" s="52"/>
      <c r="U213" s="52"/>
      <c r="V213" s="52"/>
      <c r="W213" s="52"/>
      <c r="X213" s="52"/>
      <c r="Y213" s="52"/>
      <c r="Z213" s="52"/>
    </row>
    <row r="214" spans="1:26" ht="15.75" customHeight="1">
      <c r="A214" s="52"/>
      <c r="B214" s="52"/>
      <c r="C214" s="52"/>
      <c r="D214" s="52"/>
      <c r="E214" s="52"/>
      <c r="F214" s="52"/>
      <c r="G214" s="626"/>
      <c r="H214" s="52"/>
      <c r="I214" s="52"/>
      <c r="J214" s="52"/>
      <c r="K214" s="52"/>
      <c r="L214" s="52"/>
      <c r="M214" s="52"/>
      <c r="N214" s="52"/>
      <c r="O214" s="52"/>
      <c r="P214" s="52"/>
      <c r="Q214" s="52"/>
      <c r="R214" s="52"/>
      <c r="S214" s="52"/>
      <c r="T214" s="52"/>
      <c r="U214" s="52"/>
      <c r="V214" s="52"/>
      <c r="W214" s="52"/>
      <c r="X214" s="52"/>
      <c r="Y214" s="52"/>
      <c r="Z214" s="52"/>
    </row>
    <row r="215" spans="1:26" ht="15.75" customHeight="1">
      <c r="A215" s="52"/>
      <c r="B215" s="52"/>
      <c r="C215" s="52"/>
      <c r="D215" s="52"/>
      <c r="E215" s="52"/>
      <c r="F215" s="52"/>
      <c r="G215" s="626"/>
      <c r="H215" s="52"/>
      <c r="I215" s="52"/>
      <c r="J215" s="52"/>
      <c r="K215" s="52"/>
      <c r="L215" s="52"/>
      <c r="M215" s="52"/>
      <c r="N215" s="52"/>
      <c r="O215" s="52"/>
      <c r="P215" s="52"/>
      <c r="Q215" s="52"/>
      <c r="R215" s="52"/>
      <c r="S215" s="52"/>
      <c r="T215" s="52"/>
      <c r="U215" s="52"/>
      <c r="V215" s="52"/>
      <c r="W215" s="52"/>
      <c r="X215" s="52"/>
      <c r="Y215" s="52"/>
      <c r="Z215" s="52"/>
    </row>
    <row r="216" spans="1:26" ht="15.75" customHeight="1">
      <c r="A216" s="52"/>
      <c r="B216" s="52"/>
      <c r="C216" s="52"/>
      <c r="D216" s="52"/>
      <c r="E216" s="52"/>
      <c r="F216" s="52"/>
      <c r="G216" s="626"/>
      <c r="H216" s="52"/>
      <c r="I216" s="52"/>
      <c r="J216" s="52"/>
      <c r="K216" s="52"/>
      <c r="L216" s="52"/>
      <c r="M216" s="52"/>
      <c r="N216" s="52"/>
      <c r="O216" s="52"/>
      <c r="P216" s="52"/>
      <c r="Q216" s="52"/>
      <c r="R216" s="52"/>
      <c r="S216" s="52"/>
      <c r="T216" s="52"/>
      <c r="U216" s="52"/>
      <c r="V216" s="52"/>
      <c r="W216" s="52"/>
      <c r="X216" s="52"/>
      <c r="Y216" s="52"/>
      <c r="Z216" s="52"/>
    </row>
    <row r="217" spans="1:26" ht="15.75" customHeight="1">
      <c r="A217" s="52"/>
      <c r="B217" s="52"/>
      <c r="C217" s="52"/>
      <c r="D217" s="52"/>
      <c r="E217" s="52"/>
      <c r="F217" s="52"/>
      <c r="G217" s="626"/>
      <c r="H217" s="52"/>
      <c r="I217" s="52"/>
      <c r="J217" s="52"/>
      <c r="K217" s="52"/>
      <c r="L217" s="52"/>
      <c r="M217" s="52"/>
      <c r="N217" s="52"/>
      <c r="O217" s="52"/>
      <c r="P217" s="52"/>
      <c r="Q217" s="52"/>
      <c r="R217" s="52"/>
      <c r="S217" s="52"/>
      <c r="T217" s="52"/>
      <c r="U217" s="52"/>
      <c r="V217" s="52"/>
      <c r="W217" s="52"/>
      <c r="X217" s="52"/>
      <c r="Y217" s="52"/>
      <c r="Z217" s="52"/>
    </row>
    <row r="218" spans="1:26" ht="15.75" customHeight="1">
      <c r="A218" s="52"/>
      <c r="B218" s="52"/>
      <c r="C218" s="52"/>
      <c r="D218" s="52"/>
      <c r="E218" s="52"/>
      <c r="F218" s="52"/>
      <c r="G218" s="626"/>
      <c r="H218" s="52"/>
      <c r="I218" s="52"/>
      <c r="J218" s="52"/>
      <c r="K218" s="52"/>
      <c r="L218" s="52"/>
      <c r="M218" s="52"/>
      <c r="N218" s="52"/>
      <c r="O218" s="52"/>
      <c r="P218" s="52"/>
      <c r="Q218" s="52"/>
      <c r="R218" s="52"/>
      <c r="S218" s="52"/>
      <c r="T218" s="52"/>
      <c r="U218" s="52"/>
      <c r="V218" s="52"/>
      <c r="W218" s="52"/>
      <c r="X218" s="52"/>
      <c r="Y218" s="52"/>
      <c r="Z218" s="52"/>
    </row>
    <row r="219" spans="1:26" ht="15.75" customHeight="1">
      <c r="A219" s="52"/>
      <c r="B219" s="52"/>
      <c r="C219" s="52"/>
      <c r="D219" s="52"/>
      <c r="E219" s="52"/>
      <c r="F219" s="52"/>
      <c r="G219" s="626"/>
      <c r="H219" s="52"/>
      <c r="I219" s="52"/>
      <c r="J219" s="52"/>
      <c r="K219" s="52"/>
      <c r="L219" s="52"/>
      <c r="M219" s="52"/>
      <c r="N219" s="52"/>
      <c r="O219" s="52"/>
      <c r="P219" s="52"/>
      <c r="Q219" s="52"/>
      <c r="R219" s="52"/>
      <c r="S219" s="52"/>
      <c r="T219" s="52"/>
      <c r="U219" s="52"/>
      <c r="V219" s="52"/>
      <c r="W219" s="52"/>
      <c r="X219" s="52"/>
      <c r="Y219" s="52"/>
      <c r="Z219" s="52"/>
    </row>
    <row r="220" spans="1:26" ht="15.75" customHeight="1">
      <c r="A220" s="52"/>
      <c r="B220" s="52"/>
      <c r="C220" s="52"/>
      <c r="D220" s="52"/>
      <c r="E220" s="52"/>
      <c r="F220" s="52"/>
      <c r="G220" s="626"/>
      <c r="H220" s="52"/>
      <c r="I220" s="52"/>
      <c r="J220" s="52"/>
      <c r="K220" s="52"/>
      <c r="L220" s="52"/>
      <c r="M220" s="52"/>
      <c r="N220" s="52"/>
      <c r="O220" s="52"/>
      <c r="P220" s="52"/>
      <c r="Q220" s="52"/>
      <c r="R220" s="52"/>
      <c r="S220" s="52"/>
      <c r="T220" s="52"/>
      <c r="U220" s="52"/>
      <c r="V220" s="52"/>
      <c r="W220" s="52"/>
      <c r="X220" s="52"/>
      <c r="Y220" s="52"/>
      <c r="Z220" s="52"/>
    </row>
    <row r="221" spans="1:26" ht="15.75" customHeight="1">
      <c r="A221" s="52"/>
      <c r="B221" s="52"/>
      <c r="C221" s="52"/>
      <c r="D221" s="52"/>
      <c r="E221" s="52"/>
      <c r="F221" s="52"/>
      <c r="G221" s="626"/>
      <c r="H221" s="52"/>
      <c r="I221" s="52"/>
      <c r="J221" s="52"/>
      <c r="K221" s="52"/>
      <c r="L221" s="52"/>
      <c r="M221" s="52"/>
      <c r="N221" s="52"/>
      <c r="O221" s="52"/>
      <c r="P221" s="52"/>
      <c r="Q221" s="52"/>
      <c r="R221" s="52"/>
      <c r="S221" s="52"/>
      <c r="T221" s="52"/>
      <c r="U221" s="52"/>
      <c r="V221" s="52"/>
      <c r="W221" s="52"/>
      <c r="X221" s="52"/>
      <c r="Y221" s="52"/>
      <c r="Z221" s="52"/>
    </row>
    <row r="222" spans="1:26" ht="15.75" customHeight="1">
      <c r="A222" s="52"/>
      <c r="B222" s="52"/>
      <c r="C222" s="52"/>
      <c r="D222" s="52"/>
      <c r="E222" s="52"/>
      <c r="F222" s="52"/>
      <c r="G222" s="626"/>
      <c r="H222" s="52"/>
      <c r="I222" s="52"/>
      <c r="J222" s="52"/>
      <c r="K222" s="52"/>
      <c r="L222" s="52"/>
      <c r="M222" s="52"/>
      <c r="N222" s="52"/>
      <c r="O222" s="52"/>
      <c r="P222" s="52"/>
      <c r="Q222" s="52"/>
      <c r="R222" s="52"/>
      <c r="S222" s="52"/>
      <c r="T222" s="52"/>
      <c r="U222" s="52"/>
      <c r="V222" s="52"/>
      <c r="W222" s="52"/>
      <c r="X222" s="52"/>
      <c r="Y222" s="52"/>
      <c r="Z222" s="52"/>
    </row>
    <row r="223" spans="1:26" ht="15.75" customHeight="1">
      <c r="A223" s="52"/>
      <c r="B223" s="52"/>
      <c r="C223" s="52"/>
      <c r="D223" s="52"/>
      <c r="E223" s="52"/>
      <c r="F223" s="52"/>
      <c r="G223" s="626"/>
      <c r="H223" s="52"/>
      <c r="I223" s="52"/>
      <c r="J223" s="52"/>
      <c r="K223" s="52"/>
      <c r="L223" s="52"/>
      <c r="M223" s="52"/>
      <c r="N223" s="52"/>
      <c r="O223" s="52"/>
      <c r="P223" s="52"/>
      <c r="Q223" s="52"/>
      <c r="R223" s="52"/>
      <c r="S223" s="52"/>
      <c r="T223" s="52"/>
      <c r="U223" s="52"/>
      <c r="V223" s="52"/>
      <c r="W223" s="52"/>
      <c r="X223" s="52"/>
      <c r="Y223" s="52"/>
      <c r="Z223" s="52"/>
    </row>
    <row r="224" spans="1:26" ht="15.75" customHeight="1">
      <c r="A224" s="52"/>
      <c r="B224" s="52"/>
      <c r="C224" s="52"/>
      <c r="D224" s="52"/>
      <c r="E224" s="52"/>
      <c r="F224" s="52"/>
      <c r="G224" s="626"/>
      <c r="H224" s="52"/>
      <c r="I224" s="52"/>
      <c r="J224" s="52"/>
      <c r="K224" s="52"/>
      <c r="L224" s="52"/>
      <c r="M224" s="52"/>
      <c r="N224" s="52"/>
      <c r="O224" s="52"/>
      <c r="P224" s="52"/>
      <c r="Q224" s="52"/>
      <c r="R224" s="52"/>
      <c r="S224" s="52"/>
      <c r="T224" s="52"/>
      <c r="U224" s="52"/>
      <c r="V224" s="52"/>
      <c r="W224" s="52"/>
      <c r="X224" s="52"/>
      <c r="Y224" s="52"/>
      <c r="Z224" s="52"/>
    </row>
    <row r="225" spans="1:26" ht="15.75" customHeight="1">
      <c r="A225" s="52"/>
      <c r="B225" s="52"/>
      <c r="C225" s="52"/>
      <c r="D225" s="52"/>
      <c r="E225" s="52"/>
      <c r="F225" s="52"/>
      <c r="G225" s="626"/>
      <c r="H225" s="52"/>
      <c r="I225" s="52"/>
      <c r="J225" s="52"/>
      <c r="K225" s="52"/>
      <c r="L225" s="52"/>
      <c r="M225" s="52"/>
      <c r="N225" s="52"/>
      <c r="O225" s="52"/>
      <c r="P225" s="52"/>
      <c r="Q225" s="52"/>
      <c r="R225" s="52"/>
      <c r="S225" s="52"/>
      <c r="T225" s="52"/>
      <c r="U225" s="52"/>
      <c r="V225" s="52"/>
      <c r="W225" s="52"/>
      <c r="X225" s="52"/>
      <c r="Y225" s="52"/>
      <c r="Z225" s="52"/>
    </row>
    <row r="226" spans="1:26" ht="15.75" customHeight="1">
      <c r="A226" s="52"/>
      <c r="B226" s="52"/>
      <c r="C226" s="52"/>
      <c r="D226" s="52"/>
      <c r="E226" s="52"/>
      <c r="F226" s="52"/>
      <c r="G226" s="626"/>
      <c r="H226" s="52"/>
      <c r="I226" s="52"/>
      <c r="J226" s="52"/>
      <c r="K226" s="52"/>
      <c r="L226" s="52"/>
      <c r="M226" s="52"/>
      <c r="N226" s="52"/>
      <c r="O226" s="52"/>
      <c r="P226" s="52"/>
      <c r="Q226" s="52"/>
      <c r="R226" s="52"/>
      <c r="S226" s="52"/>
      <c r="T226" s="52"/>
      <c r="U226" s="52"/>
      <c r="V226" s="52"/>
      <c r="W226" s="52"/>
      <c r="X226" s="52"/>
      <c r="Y226" s="52"/>
      <c r="Z226" s="52"/>
    </row>
    <row r="227" spans="1:26" ht="15.75" customHeight="1">
      <c r="A227" s="52"/>
      <c r="B227" s="52"/>
      <c r="C227" s="52"/>
      <c r="D227" s="52"/>
      <c r="E227" s="52"/>
      <c r="F227" s="52"/>
      <c r="G227" s="626"/>
      <c r="H227" s="52"/>
      <c r="I227" s="52"/>
      <c r="J227" s="52"/>
      <c r="K227" s="52"/>
      <c r="L227" s="52"/>
      <c r="M227" s="52"/>
      <c r="N227" s="52"/>
      <c r="O227" s="52"/>
      <c r="P227" s="52"/>
      <c r="Q227" s="52"/>
      <c r="R227" s="52"/>
      <c r="S227" s="52"/>
      <c r="T227" s="52"/>
      <c r="U227" s="52"/>
      <c r="V227" s="52"/>
      <c r="W227" s="52"/>
      <c r="X227" s="52"/>
      <c r="Y227" s="52"/>
      <c r="Z227" s="52"/>
    </row>
    <row r="228" spans="1:26" ht="15.75" customHeight="1">
      <c r="A228" s="52"/>
      <c r="B228" s="52"/>
      <c r="C228" s="52"/>
      <c r="D228" s="52"/>
      <c r="E228" s="52"/>
      <c r="F228" s="52"/>
      <c r="G228" s="626"/>
      <c r="H228" s="52"/>
      <c r="I228" s="52"/>
      <c r="J228" s="52"/>
      <c r="K228" s="52"/>
      <c r="L228" s="52"/>
      <c r="M228" s="52"/>
      <c r="N228" s="52"/>
      <c r="O228" s="52"/>
      <c r="P228" s="52"/>
      <c r="Q228" s="52"/>
      <c r="R228" s="52"/>
      <c r="S228" s="52"/>
      <c r="T228" s="52"/>
      <c r="U228" s="52"/>
      <c r="V228" s="52"/>
      <c r="W228" s="52"/>
      <c r="X228" s="52"/>
      <c r="Y228" s="52"/>
      <c r="Z228" s="52"/>
    </row>
    <row r="229" spans="1:26" ht="15.75" customHeight="1">
      <c r="A229" s="52"/>
      <c r="B229" s="52"/>
      <c r="C229" s="52"/>
      <c r="D229" s="52"/>
      <c r="E229" s="52"/>
      <c r="F229" s="52"/>
      <c r="G229" s="626"/>
      <c r="H229" s="52"/>
      <c r="I229" s="52"/>
      <c r="J229" s="52"/>
      <c r="K229" s="52"/>
      <c r="L229" s="52"/>
      <c r="M229" s="52"/>
      <c r="N229" s="52"/>
      <c r="O229" s="52"/>
      <c r="P229" s="52"/>
      <c r="Q229" s="52"/>
      <c r="R229" s="52"/>
      <c r="S229" s="52"/>
      <c r="T229" s="52"/>
      <c r="U229" s="52"/>
      <c r="V229" s="52"/>
      <c r="W229" s="52"/>
      <c r="X229" s="52"/>
      <c r="Y229" s="52"/>
      <c r="Z229" s="52"/>
    </row>
    <row r="230" spans="1:26" ht="15.75" customHeight="1">
      <c r="A230" s="52"/>
      <c r="B230" s="52"/>
      <c r="C230" s="52"/>
      <c r="D230" s="52"/>
      <c r="E230" s="52"/>
      <c r="F230" s="52"/>
      <c r="G230" s="626"/>
      <c r="H230" s="52"/>
      <c r="I230" s="52"/>
      <c r="J230" s="52"/>
      <c r="K230" s="52"/>
      <c r="L230" s="52"/>
      <c r="M230" s="52"/>
      <c r="N230" s="52"/>
      <c r="O230" s="52"/>
      <c r="P230" s="52"/>
      <c r="Q230" s="52"/>
      <c r="R230" s="52"/>
      <c r="S230" s="52"/>
      <c r="T230" s="52"/>
      <c r="U230" s="52"/>
      <c r="V230" s="52"/>
      <c r="W230" s="52"/>
      <c r="X230" s="52"/>
      <c r="Y230" s="52"/>
      <c r="Z230" s="52"/>
    </row>
    <row r="231" spans="1:26" ht="15.75" customHeight="1">
      <c r="A231" s="52"/>
      <c r="B231" s="52"/>
      <c r="C231" s="52"/>
      <c r="D231" s="52"/>
      <c r="E231" s="52"/>
      <c r="F231" s="52"/>
      <c r="G231" s="626"/>
      <c r="H231" s="52"/>
      <c r="I231" s="52"/>
      <c r="J231" s="52"/>
      <c r="K231" s="52"/>
      <c r="L231" s="52"/>
      <c r="M231" s="52"/>
      <c r="N231" s="52"/>
      <c r="O231" s="52"/>
      <c r="P231" s="52"/>
      <c r="Q231" s="52"/>
      <c r="R231" s="52"/>
      <c r="S231" s="52"/>
      <c r="T231" s="52"/>
      <c r="U231" s="52"/>
      <c r="V231" s="52"/>
      <c r="W231" s="52"/>
      <c r="X231" s="52"/>
      <c r="Y231" s="52"/>
      <c r="Z231" s="52"/>
    </row>
    <row r="232" spans="1:26" ht="15.75" customHeight="1">
      <c r="A232" s="52"/>
      <c r="B232" s="52"/>
      <c r="C232" s="52"/>
      <c r="D232" s="52"/>
      <c r="E232" s="52"/>
      <c r="F232" s="52"/>
      <c r="G232" s="626"/>
      <c r="H232" s="52"/>
      <c r="I232" s="52"/>
      <c r="J232" s="52"/>
      <c r="K232" s="52"/>
      <c r="L232" s="52"/>
      <c r="M232" s="52"/>
      <c r="N232" s="52"/>
      <c r="O232" s="52"/>
      <c r="P232" s="52"/>
      <c r="Q232" s="52"/>
      <c r="R232" s="52"/>
      <c r="S232" s="52"/>
      <c r="T232" s="52"/>
      <c r="U232" s="52"/>
      <c r="V232" s="52"/>
      <c r="W232" s="52"/>
      <c r="X232" s="52"/>
      <c r="Y232" s="52"/>
      <c r="Z232" s="52"/>
    </row>
    <row r="233" spans="1:26" ht="15.75" customHeight="1">
      <c r="A233" s="52"/>
      <c r="B233" s="52"/>
      <c r="C233" s="52"/>
      <c r="D233" s="52"/>
      <c r="E233" s="52"/>
      <c r="F233" s="52"/>
      <c r="G233" s="626"/>
      <c r="H233" s="52"/>
      <c r="I233" s="52"/>
      <c r="J233" s="52"/>
      <c r="K233" s="52"/>
      <c r="L233" s="52"/>
      <c r="M233" s="52"/>
      <c r="N233" s="52"/>
      <c r="O233" s="52"/>
      <c r="P233" s="52"/>
      <c r="Q233" s="52"/>
      <c r="R233" s="52"/>
      <c r="S233" s="52"/>
      <c r="T233" s="52"/>
      <c r="U233" s="52"/>
      <c r="V233" s="52"/>
      <c r="W233" s="52"/>
      <c r="X233" s="52"/>
      <c r="Y233" s="52"/>
      <c r="Z233" s="52"/>
    </row>
    <row r="234" spans="1:26" ht="15.75" customHeight="1">
      <c r="A234" s="52"/>
      <c r="B234" s="52"/>
      <c r="C234" s="52"/>
      <c r="D234" s="52"/>
      <c r="E234" s="52"/>
      <c r="F234" s="52"/>
      <c r="G234" s="626"/>
      <c r="H234" s="52"/>
      <c r="I234" s="52"/>
      <c r="J234" s="52"/>
      <c r="K234" s="52"/>
      <c r="L234" s="52"/>
      <c r="M234" s="52"/>
      <c r="N234" s="52"/>
      <c r="O234" s="52"/>
      <c r="P234" s="52"/>
      <c r="Q234" s="52"/>
      <c r="R234" s="52"/>
      <c r="S234" s="52"/>
      <c r="T234" s="52"/>
      <c r="U234" s="52"/>
      <c r="V234" s="52"/>
      <c r="W234" s="52"/>
      <c r="X234" s="52"/>
      <c r="Y234" s="52"/>
      <c r="Z234" s="52"/>
    </row>
    <row r="235" spans="1:26" ht="15.75" customHeight="1">
      <c r="A235" s="52"/>
      <c r="B235" s="52"/>
      <c r="C235" s="52"/>
      <c r="D235" s="52"/>
      <c r="E235" s="52"/>
      <c r="F235" s="52"/>
      <c r="G235" s="626"/>
      <c r="H235" s="52"/>
      <c r="I235" s="52"/>
      <c r="J235" s="52"/>
      <c r="K235" s="52"/>
      <c r="L235" s="52"/>
      <c r="M235" s="52"/>
      <c r="N235" s="52"/>
      <c r="O235" s="52"/>
      <c r="P235" s="52"/>
      <c r="Q235" s="52"/>
      <c r="R235" s="52"/>
      <c r="S235" s="52"/>
      <c r="T235" s="52"/>
      <c r="U235" s="52"/>
      <c r="V235" s="52"/>
      <c r="W235" s="52"/>
      <c r="X235" s="52"/>
      <c r="Y235" s="52"/>
      <c r="Z235" s="52"/>
    </row>
    <row r="236" spans="1:26" ht="15.75" customHeight="1">
      <c r="A236" s="52"/>
      <c r="B236" s="52"/>
      <c r="C236" s="52"/>
      <c r="D236" s="52"/>
      <c r="E236" s="52"/>
      <c r="F236" s="52"/>
      <c r="G236" s="626"/>
      <c r="H236" s="52"/>
      <c r="I236" s="52"/>
      <c r="J236" s="52"/>
      <c r="K236" s="52"/>
      <c r="L236" s="52"/>
      <c r="M236" s="52"/>
      <c r="N236" s="52"/>
      <c r="O236" s="52"/>
      <c r="P236" s="52"/>
      <c r="Q236" s="52"/>
      <c r="R236" s="52"/>
      <c r="S236" s="52"/>
      <c r="T236" s="52"/>
      <c r="U236" s="52"/>
      <c r="V236" s="52"/>
      <c r="W236" s="52"/>
      <c r="X236" s="52"/>
      <c r="Y236" s="52"/>
      <c r="Z236" s="52"/>
    </row>
    <row r="237" spans="1:26" ht="15.75" customHeight="1">
      <c r="A237" s="52"/>
      <c r="B237" s="52"/>
      <c r="C237" s="52"/>
      <c r="D237" s="52"/>
      <c r="E237" s="52"/>
      <c r="F237" s="52"/>
      <c r="G237" s="626"/>
      <c r="H237" s="52"/>
      <c r="I237" s="52"/>
      <c r="J237" s="52"/>
      <c r="K237" s="52"/>
      <c r="L237" s="52"/>
      <c r="M237" s="52"/>
      <c r="N237" s="52"/>
      <c r="O237" s="52"/>
      <c r="P237" s="52"/>
      <c r="Q237" s="52"/>
      <c r="R237" s="52"/>
      <c r="S237" s="52"/>
      <c r="T237" s="52"/>
      <c r="U237" s="52"/>
      <c r="V237" s="52"/>
      <c r="W237" s="52"/>
      <c r="X237" s="52"/>
      <c r="Y237" s="52"/>
      <c r="Z237" s="52"/>
    </row>
    <row r="238" spans="1:26" ht="15.75" customHeight="1">
      <c r="A238" s="52"/>
      <c r="B238" s="52"/>
      <c r="C238" s="52"/>
      <c r="D238" s="52"/>
      <c r="E238" s="52"/>
      <c r="F238" s="52"/>
      <c r="G238" s="626"/>
      <c r="H238" s="52"/>
      <c r="I238" s="52"/>
      <c r="J238" s="52"/>
      <c r="K238" s="52"/>
      <c r="L238" s="52"/>
      <c r="M238" s="52"/>
      <c r="N238" s="52"/>
      <c r="O238" s="52"/>
      <c r="P238" s="52"/>
      <c r="Q238" s="52"/>
      <c r="R238" s="52"/>
      <c r="S238" s="52"/>
      <c r="T238" s="52"/>
      <c r="U238" s="52"/>
      <c r="V238" s="52"/>
      <c r="W238" s="52"/>
      <c r="X238" s="52"/>
      <c r="Y238" s="52"/>
      <c r="Z238" s="52"/>
    </row>
    <row r="239" spans="1:26" ht="15.75" customHeight="1">
      <c r="A239" s="52"/>
      <c r="B239" s="52"/>
      <c r="C239" s="52"/>
      <c r="D239" s="52"/>
      <c r="E239" s="52"/>
      <c r="F239" s="52"/>
      <c r="G239" s="626"/>
      <c r="H239" s="52"/>
      <c r="I239" s="52"/>
      <c r="J239" s="52"/>
      <c r="K239" s="52"/>
      <c r="L239" s="52"/>
      <c r="M239" s="52"/>
      <c r="N239" s="52"/>
      <c r="O239" s="52"/>
      <c r="P239" s="52"/>
      <c r="Q239" s="52"/>
      <c r="R239" s="52"/>
      <c r="S239" s="52"/>
      <c r="T239" s="52"/>
      <c r="U239" s="52"/>
      <c r="V239" s="52"/>
      <c r="W239" s="52"/>
      <c r="X239" s="52"/>
      <c r="Y239" s="52"/>
      <c r="Z239" s="52"/>
    </row>
    <row r="240" spans="1:26" ht="15.75" customHeight="1">
      <c r="A240" s="52"/>
      <c r="B240" s="52"/>
      <c r="C240" s="52"/>
      <c r="D240" s="52"/>
      <c r="E240" s="52"/>
      <c r="F240" s="52"/>
      <c r="G240" s="626"/>
      <c r="H240" s="52"/>
      <c r="I240" s="52"/>
      <c r="J240" s="52"/>
      <c r="K240" s="52"/>
      <c r="L240" s="52"/>
      <c r="M240" s="52"/>
      <c r="N240" s="52"/>
      <c r="O240" s="52"/>
      <c r="P240" s="52"/>
      <c r="Q240" s="52"/>
      <c r="R240" s="52"/>
      <c r="S240" s="52"/>
      <c r="T240" s="52"/>
      <c r="U240" s="52"/>
      <c r="V240" s="52"/>
      <c r="W240" s="52"/>
      <c r="X240" s="52"/>
      <c r="Y240" s="52"/>
      <c r="Z240" s="52"/>
    </row>
    <row r="241" spans="1:26" ht="15.75" customHeight="1">
      <c r="A241" s="52"/>
      <c r="B241" s="52"/>
      <c r="C241" s="52"/>
      <c r="D241" s="52"/>
      <c r="E241" s="52"/>
      <c r="F241" s="52"/>
      <c r="G241" s="626"/>
      <c r="H241" s="52"/>
      <c r="I241" s="52"/>
      <c r="J241" s="52"/>
      <c r="K241" s="52"/>
      <c r="L241" s="52"/>
      <c r="M241" s="52"/>
      <c r="N241" s="52"/>
      <c r="O241" s="52"/>
      <c r="P241" s="52"/>
      <c r="Q241" s="52"/>
      <c r="R241" s="52"/>
      <c r="S241" s="52"/>
      <c r="T241" s="52"/>
      <c r="U241" s="52"/>
      <c r="V241" s="52"/>
      <c r="W241" s="52"/>
      <c r="X241" s="52"/>
      <c r="Y241" s="52"/>
      <c r="Z241" s="52"/>
    </row>
    <row r="242" spans="1:26" ht="15.75" customHeight="1">
      <c r="A242" s="52"/>
      <c r="B242" s="52"/>
      <c r="C242" s="52"/>
      <c r="D242" s="52"/>
      <c r="E242" s="52"/>
      <c r="F242" s="52"/>
      <c r="G242" s="626"/>
      <c r="H242" s="52"/>
      <c r="I242" s="52"/>
      <c r="J242" s="52"/>
      <c r="K242" s="52"/>
      <c r="L242" s="52"/>
      <c r="M242" s="52"/>
      <c r="N242" s="52"/>
      <c r="O242" s="52"/>
      <c r="P242" s="52"/>
      <c r="Q242" s="52"/>
      <c r="R242" s="52"/>
      <c r="S242" s="52"/>
      <c r="T242" s="52"/>
      <c r="U242" s="52"/>
      <c r="V242" s="52"/>
      <c r="W242" s="52"/>
      <c r="X242" s="52"/>
      <c r="Y242" s="52"/>
      <c r="Z242" s="52"/>
    </row>
    <row r="243" spans="1:26" ht="15.75" customHeight="1">
      <c r="A243" s="52"/>
      <c r="B243" s="52"/>
      <c r="C243" s="52"/>
      <c r="D243" s="52"/>
      <c r="E243" s="52"/>
      <c r="F243" s="52"/>
      <c r="G243" s="626"/>
      <c r="H243" s="52"/>
      <c r="I243" s="52"/>
      <c r="J243" s="52"/>
      <c r="K243" s="52"/>
      <c r="L243" s="52"/>
      <c r="M243" s="52"/>
      <c r="N243" s="52"/>
      <c r="O243" s="52"/>
      <c r="P243" s="52"/>
      <c r="Q243" s="52"/>
      <c r="R243" s="52"/>
      <c r="S243" s="52"/>
      <c r="T243" s="52"/>
      <c r="U243" s="52"/>
      <c r="V243" s="52"/>
      <c r="W243" s="52"/>
      <c r="X243" s="52"/>
      <c r="Y243" s="52"/>
      <c r="Z243" s="52"/>
    </row>
    <row r="244" spans="1:26" ht="15.75" customHeight="1">
      <c r="A244" s="52"/>
      <c r="B244" s="52"/>
      <c r="C244" s="52"/>
      <c r="D244" s="52"/>
      <c r="E244" s="52"/>
      <c r="F244" s="52"/>
      <c r="G244" s="626"/>
      <c r="H244" s="52"/>
      <c r="I244" s="52"/>
      <c r="J244" s="52"/>
      <c r="K244" s="52"/>
      <c r="L244" s="52"/>
      <c r="M244" s="52"/>
      <c r="N244" s="52"/>
      <c r="O244" s="52"/>
      <c r="P244" s="52"/>
      <c r="Q244" s="52"/>
      <c r="R244" s="52"/>
      <c r="S244" s="52"/>
      <c r="T244" s="52"/>
      <c r="U244" s="52"/>
      <c r="V244" s="52"/>
      <c r="W244" s="52"/>
      <c r="X244" s="52"/>
      <c r="Y244" s="52"/>
      <c r="Z244" s="52"/>
    </row>
    <row r="245" spans="1:26" ht="15.75" customHeight="1">
      <c r="A245" s="52"/>
      <c r="B245" s="52"/>
      <c r="C245" s="52"/>
      <c r="D245" s="52"/>
      <c r="E245" s="52"/>
      <c r="F245" s="52"/>
      <c r="G245" s="626"/>
      <c r="H245" s="52"/>
      <c r="I245" s="52"/>
      <c r="J245" s="52"/>
      <c r="K245" s="52"/>
      <c r="L245" s="52"/>
      <c r="M245" s="52"/>
      <c r="N245" s="52"/>
      <c r="O245" s="52"/>
      <c r="P245" s="52"/>
      <c r="Q245" s="52"/>
      <c r="R245" s="52"/>
      <c r="S245" s="52"/>
      <c r="T245" s="52"/>
      <c r="U245" s="52"/>
      <c r="V245" s="52"/>
      <c r="W245" s="52"/>
      <c r="X245" s="52"/>
      <c r="Y245" s="52"/>
      <c r="Z245" s="52"/>
    </row>
    <row r="246" spans="1:26" ht="15.75" customHeight="1">
      <c r="A246" s="52"/>
      <c r="B246" s="52"/>
      <c r="C246" s="52"/>
      <c r="D246" s="52"/>
      <c r="E246" s="52"/>
      <c r="F246" s="52"/>
      <c r="G246" s="626"/>
      <c r="H246" s="52"/>
      <c r="I246" s="52"/>
      <c r="J246" s="52"/>
      <c r="K246" s="52"/>
      <c r="L246" s="52"/>
      <c r="M246" s="52"/>
      <c r="N246" s="52"/>
      <c r="O246" s="52"/>
      <c r="P246" s="52"/>
      <c r="Q246" s="52"/>
      <c r="R246" s="52"/>
      <c r="S246" s="52"/>
      <c r="T246" s="52"/>
      <c r="U246" s="52"/>
      <c r="V246" s="52"/>
      <c r="W246" s="52"/>
      <c r="X246" s="52"/>
      <c r="Y246" s="52"/>
      <c r="Z246" s="52"/>
    </row>
    <row r="247" spans="1:26" ht="15.75" customHeight="1">
      <c r="A247" s="52"/>
      <c r="B247" s="52"/>
      <c r="C247" s="52"/>
      <c r="D247" s="52"/>
      <c r="E247" s="52"/>
      <c r="F247" s="52"/>
      <c r="G247" s="626"/>
      <c r="H247" s="52"/>
      <c r="I247" s="52"/>
      <c r="J247" s="52"/>
      <c r="K247" s="52"/>
      <c r="L247" s="52"/>
      <c r="M247" s="52"/>
      <c r="N247" s="52"/>
      <c r="O247" s="52"/>
      <c r="P247" s="52"/>
      <c r="Q247" s="52"/>
      <c r="R247" s="52"/>
      <c r="S247" s="52"/>
      <c r="T247" s="52"/>
      <c r="U247" s="52"/>
      <c r="V247" s="52"/>
      <c r="W247" s="52"/>
      <c r="X247" s="52"/>
      <c r="Y247" s="52"/>
      <c r="Z247" s="52"/>
    </row>
    <row r="248" spans="1:26" ht="15.75" customHeight="1">
      <c r="A248" s="52"/>
      <c r="B248" s="52"/>
      <c r="C248" s="52"/>
      <c r="D248" s="52"/>
      <c r="E248" s="52"/>
      <c r="F248" s="52"/>
      <c r="G248" s="626"/>
      <c r="H248" s="52"/>
      <c r="I248" s="52"/>
      <c r="J248" s="52"/>
      <c r="K248" s="52"/>
      <c r="L248" s="52"/>
      <c r="M248" s="52"/>
      <c r="N248" s="52"/>
      <c r="O248" s="52"/>
      <c r="P248" s="52"/>
      <c r="Q248" s="52"/>
      <c r="R248" s="52"/>
      <c r="S248" s="52"/>
      <c r="T248" s="52"/>
      <c r="U248" s="52"/>
      <c r="V248" s="52"/>
      <c r="W248" s="52"/>
      <c r="X248" s="52"/>
      <c r="Y248" s="52"/>
      <c r="Z248" s="52"/>
    </row>
    <row r="249" spans="1:26" ht="15.75" customHeight="1">
      <c r="A249" s="52"/>
      <c r="B249" s="52"/>
      <c r="C249" s="52"/>
      <c r="D249" s="52"/>
      <c r="E249" s="52"/>
      <c r="F249" s="52"/>
      <c r="G249" s="626"/>
      <c r="H249" s="52"/>
      <c r="I249" s="52"/>
      <c r="J249" s="52"/>
      <c r="K249" s="52"/>
      <c r="L249" s="52"/>
      <c r="M249" s="52"/>
      <c r="N249" s="52"/>
      <c r="O249" s="52"/>
      <c r="P249" s="52"/>
      <c r="Q249" s="52"/>
      <c r="R249" s="52"/>
      <c r="S249" s="52"/>
      <c r="T249" s="52"/>
      <c r="U249" s="52"/>
      <c r="V249" s="52"/>
      <c r="W249" s="52"/>
      <c r="X249" s="52"/>
      <c r="Y249" s="52"/>
      <c r="Z249" s="52"/>
    </row>
    <row r="250" spans="1:26" ht="15.75" customHeight="1">
      <c r="A250" s="52"/>
      <c r="B250" s="52"/>
      <c r="C250" s="52"/>
      <c r="D250" s="52"/>
      <c r="E250" s="52"/>
      <c r="F250" s="52"/>
      <c r="G250" s="626"/>
      <c r="H250" s="52"/>
      <c r="I250" s="52"/>
      <c r="J250" s="52"/>
      <c r="K250" s="52"/>
      <c r="L250" s="52"/>
      <c r="M250" s="52"/>
      <c r="N250" s="52"/>
      <c r="O250" s="52"/>
      <c r="P250" s="52"/>
      <c r="Q250" s="52"/>
      <c r="R250" s="52"/>
      <c r="S250" s="52"/>
      <c r="T250" s="52"/>
      <c r="U250" s="52"/>
      <c r="V250" s="52"/>
      <c r="W250" s="52"/>
      <c r="X250" s="52"/>
      <c r="Y250" s="52"/>
      <c r="Z250" s="52"/>
    </row>
    <row r="251" spans="1:26" ht="15.75" customHeight="1">
      <c r="A251" s="52"/>
      <c r="B251" s="52"/>
      <c r="C251" s="52"/>
      <c r="D251" s="52"/>
      <c r="E251" s="52"/>
      <c r="F251" s="52"/>
      <c r="G251" s="626"/>
      <c r="H251" s="52"/>
      <c r="I251" s="52"/>
      <c r="J251" s="52"/>
      <c r="K251" s="52"/>
      <c r="L251" s="52"/>
      <c r="M251" s="52"/>
      <c r="N251" s="52"/>
      <c r="O251" s="52"/>
      <c r="P251" s="52"/>
      <c r="Q251" s="52"/>
      <c r="R251" s="52"/>
      <c r="S251" s="52"/>
      <c r="T251" s="52"/>
      <c r="U251" s="52"/>
      <c r="V251" s="52"/>
      <c r="W251" s="52"/>
      <c r="X251" s="52"/>
      <c r="Y251" s="52"/>
      <c r="Z251" s="52"/>
    </row>
    <row r="252" spans="1:26" ht="15.75" customHeight="1">
      <c r="A252" s="52"/>
      <c r="B252" s="52"/>
      <c r="C252" s="52"/>
      <c r="D252" s="52"/>
      <c r="E252" s="52"/>
      <c r="F252" s="52"/>
      <c r="G252" s="626"/>
      <c r="H252" s="52"/>
      <c r="I252" s="52"/>
      <c r="J252" s="52"/>
      <c r="K252" s="52"/>
      <c r="L252" s="52"/>
      <c r="M252" s="52"/>
      <c r="N252" s="52"/>
      <c r="O252" s="52"/>
      <c r="P252" s="52"/>
      <c r="Q252" s="52"/>
      <c r="R252" s="52"/>
      <c r="S252" s="52"/>
      <c r="T252" s="52"/>
      <c r="U252" s="52"/>
      <c r="V252" s="52"/>
      <c r="W252" s="52"/>
      <c r="X252" s="52"/>
      <c r="Y252" s="52"/>
      <c r="Z252" s="52"/>
    </row>
    <row r="253" spans="1:26" ht="15.75" customHeight="1">
      <c r="A253" s="52"/>
      <c r="B253" s="52"/>
      <c r="C253" s="52"/>
      <c r="D253" s="52"/>
      <c r="E253" s="52"/>
      <c r="F253" s="52"/>
      <c r="G253" s="626"/>
      <c r="H253" s="52"/>
      <c r="I253" s="52"/>
      <c r="J253" s="52"/>
      <c r="K253" s="52"/>
      <c r="L253" s="52"/>
      <c r="M253" s="52"/>
      <c r="N253" s="52"/>
      <c r="O253" s="52"/>
      <c r="P253" s="52"/>
      <c r="Q253" s="52"/>
      <c r="R253" s="52"/>
      <c r="S253" s="52"/>
      <c r="T253" s="52"/>
      <c r="U253" s="52"/>
      <c r="V253" s="52"/>
      <c r="W253" s="52"/>
      <c r="X253" s="52"/>
      <c r="Y253" s="52"/>
      <c r="Z253" s="52"/>
    </row>
    <row r="254" spans="1:26" ht="15.75" customHeight="1">
      <c r="A254" s="52"/>
      <c r="B254" s="52"/>
      <c r="C254" s="52"/>
      <c r="D254" s="52"/>
      <c r="E254" s="52"/>
      <c r="F254" s="52"/>
      <c r="G254" s="626"/>
      <c r="H254" s="52"/>
      <c r="I254" s="52"/>
      <c r="J254" s="52"/>
      <c r="K254" s="52"/>
      <c r="L254" s="52"/>
      <c r="M254" s="52"/>
      <c r="N254" s="52"/>
      <c r="O254" s="52"/>
      <c r="P254" s="52"/>
      <c r="Q254" s="52"/>
      <c r="R254" s="52"/>
      <c r="S254" s="52"/>
      <c r="T254" s="52"/>
      <c r="U254" s="52"/>
      <c r="V254" s="52"/>
      <c r="W254" s="52"/>
      <c r="X254" s="52"/>
      <c r="Y254" s="52"/>
      <c r="Z254" s="52"/>
    </row>
    <row r="255" spans="1:26" ht="15.75" customHeight="1">
      <c r="A255" s="52"/>
      <c r="B255" s="52"/>
      <c r="C255" s="52"/>
      <c r="D255" s="52"/>
      <c r="E255" s="52"/>
      <c r="F255" s="52"/>
      <c r="G255" s="626"/>
      <c r="H255" s="52"/>
      <c r="I255" s="52"/>
      <c r="J255" s="52"/>
      <c r="K255" s="52"/>
      <c r="L255" s="52"/>
      <c r="M255" s="52"/>
      <c r="N255" s="52"/>
      <c r="O255" s="52"/>
      <c r="P255" s="52"/>
      <c r="Q255" s="52"/>
      <c r="R255" s="52"/>
      <c r="S255" s="52"/>
      <c r="T255" s="52"/>
      <c r="U255" s="52"/>
      <c r="V255" s="52"/>
      <c r="W255" s="52"/>
      <c r="X255" s="52"/>
      <c r="Y255" s="52"/>
      <c r="Z255" s="52"/>
    </row>
    <row r="256" spans="1:26" ht="15.75" customHeight="1">
      <c r="A256" s="52"/>
      <c r="B256" s="52"/>
      <c r="C256" s="52"/>
      <c r="D256" s="52"/>
      <c r="E256" s="52"/>
      <c r="F256" s="52"/>
      <c r="G256" s="626"/>
      <c r="H256" s="52"/>
      <c r="I256" s="52"/>
      <c r="J256" s="52"/>
      <c r="K256" s="52"/>
      <c r="L256" s="52"/>
      <c r="M256" s="52"/>
      <c r="N256" s="52"/>
      <c r="O256" s="52"/>
      <c r="P256" s="52"/>
      <c r="Q256" s="52"/>
      <c r="R256" s="52"/>
      <c r="S256" s="52"/>
      <c r="T256" s="52"/>
      <c r="U256" s="52"/>
      <c r="V256" s="52"/>
      <c r="W256" s="52"/>
      <c r="X256" s="52"/>
      <c r="Y256" s="52"/>
      <c r="Z256" s="52"/>
    </row>
    <row r="257" spans="1:26" ht="15.75" customHeight="1">
      <c r="A257" s="52"/>
      <c r="B257" s="52"/>
      <c r="C257" s="52"/>
      <c r="D257" s="52"/>
      <c r="E257" s="52"/>
      <c r="F257" s="52"/>
      <c r="G257" s="626"/>
      <c r="H257" s="52"/>
      <c r="I257" s="52"/>
      <c r="J257" s="52"/>
      <c r="K257" s="52"/>
      <c r="L257" s="52"/>
      <c r="M257" s="52"/>
      <c r="N257" s="52"/>
      <c r="O257" s="52"/>
      <c r="P257" s="52"/>
      <c r="Q257" s="52"/>
      <c r="R257" s="52"/>
      <c r="S257" s="52"/>
      <c r="T257" s="52"/>
      <c r="U257" s="52"/>
      <c r="V257" s="52"/>
      <c r="W257" s="52"/>
      <c r="X257" s="52"/>
      <c r="Y257" s="52"/>
      <c r="Z257" s="52"/>
    </row>
    <row r="258" spans="1:26" ht="15.75" customHeight="1">
      <c r="A258" s="52"/>
      <c r="B258" s="52"/>
      <c r="C258" s="52"/>
      <c r="D258" s="52"/>
      <c r="E258" s="52"/>
      <c r="F258" s="52"/>
      <c r="G258" s="626"/>
      <c r="H258" s="52"/>
      <c r="I258" s="52"/>
      <c r="J258" s="52"/>
      <c r="K258" s="52"/>
      <c r="L258" s="52"/>
      <c r="M258" s="52"/>
      <c r="N258" s="52"/>
      <c r="O258" s="52"/>
      <c r="P258" s="52"/>
      <c r="Q258" s="52"/>
      <c r="R258" s="52"/>
      <c r="S258" s="52"/>
      <c r="T258" s="52"/>
      <c r="U258" s="52"/>
      <c r="V258" s="52"/>
      <c r="W258" s="52"/>
      <c r="X258" s="52"/>
      <c r="Y258" s="52"/>
      <c r="Z258" s="52"/>
    </row>
    <row r="259" spans="1:26" ht="15.75" customHeight="1">
      <c r="A259" s="52"/>
      <c r="B259" s="52"/>
      <c r="C259" s="52"/>
      <c r="D259" s="52"/>
      <c r="E259" s="52"/>
      <c r="F259" s="52"/>
      <c r="G259" s="626"/>
      <c r="H259" s="52"/>
      <c r="I259" s="52"/>
      <c r="J259" s="52"/>
      <c r="K259" s="52"/>
      <c r="L259" s="52"/>
      <c r="M259" s="52"/>
      <c r="N259" s="52"/>
      <c r="O259" s="52"/>
      <c r="P259" s="52"/>
      <c r="Q259" s="52"/>
      <c r="R259" s="52"/>
      <c r="S259" s="52"/>
      <c r="T259" s="52"/>
      <c r="U259" s="52"/>
      <c r="V259" s="52"/>
      <c r="W259" s="52"/>
      <c r="X259" s="52"/>
      <c r="Y259" s="52"/>
      <c r="Z259" s="52"/>
    </row>
    <row r="260" spans="1:26" ht="15.75" customHeight="1">
      <c r="A260" s="52"/>
      <c r="B260" s="52"/>
      <c r="C260" s="52"/>
      <c r="D260" s="52"/>
      <c r="E260" s="52"/>
      <c r="F260" s="52"/>
      <c r="G260" s="626"/>
      <c r="H260" s="52"/>
      <c r="I260" s="52"/>
      <c r="J260" s="52"/>
      <c r="K260" s="52"/>
      <c r="L260" s="52"/>
      <c r="M260" s="52"/>
      <c r="N260" s="52"/>
      <c r="O260" s="52"/>
      <c r="P260" s="52"/>
      <c r="Q260" s="52"/>
      <c r="R260" s="52"/>
      <c r="S260" s="52"/>
      <c r="T260" s="52"/>
      <c r="U260" s="52"/>
      <c r="V260" s="52"/>
      <c r="W260" s="52"/>
      <c r="X260" s="52"/>
      <c r="Y260" s="52"/>
      <c r="Z260" s="52"/>
    </row>
    <row r="261" spans="1:26" ht="15.75" customHeight="1">
      <c r="A261" s="52"/>
      <c r="B261" s="52"/>
      <c r="C261" s="52"/>
      <c r="D261" s="52"/>
      <c r="E261" s="52"/>
      <c r="F261" s="52"/>
      <c r="G261" s="626"/>
      <c r="H261" s="52"/>
      <c r="I261" s="52"/>
      <c r="J261" s="52"/>
      <c r="K261" s="52"/>
      <c r="L261" s="52"/>
      <c r="M261" s="52"/>
      <c r="N261" s="52"/>
      <c r="O261" s="52"/>
      <c r="P261" s="52"/>
      <c r="Q261" s="52"/>
      <c r="R261" s="52"/>
      <c r="S261" s="52"/>
      <c r="T261" s="52"/>
      <c r="U261" s="52"/>
      <c r="V261" s="52"/>
      <c r="W261" s="52"/>
      <c r="X261" s="52"/>
      <c r="Y261" s="52"/>
      <c r="Z261" s="52"/>
    </row>
    <row r="262" spans="1:26" ht="15.75" customHeight="1">
      <c r="A262" s="52"/>
      <c r="B262" s="52"/>
      <c r="C262" s="52"/>
      <c r="D262" s="52"/>
      <c r="E262" s="52"/>
      <c r="F262" s="52"/>
      <c r="G262" s="626"/>
      <c r="H262" s="52"/>
      <c r="I262" s="52"/>
      <c r="J262" s="52"/>
      <c r="K262" s="52"/>
      <c r="L262" s="52"/>
      <c r="M262" s="52"/>
      <c r="N262" s="52"/>
      <c r="O262" s="52"/>
      <c r="P262" s="52"/>
      <c r="Q262" s="52"/>
      <c r="R262" s="52"/>
      <c r="S262" s="52"/>
      <c r="T262" s="52"/>
      <c r="U262" s="52"/>
      <c r="V262" s="52"/>
      <c r="W262" s="52"/>
      <c r="X262" s="52"/>
      <c r="Y262" s="52"/>
      <c r="Z262" s="52"/>
    </row>
    <row r="263" spans="1:26" ht="15.75" customHeight="1">
      <c r="A263" s="52"/>
      <c r="B263" s="52"/>
      <c r="C263" s="52"/>
      <c r="D263" s="52"/>
      <c r="E263" s="52"/>
      <c r="F263" s="52"/>
      <c r="G263" s="626"/>
      <c r="H263" s="52"/>
      <c r="I263" s="52"/>
      <c r="J263" s="52"/>
      <c r="K263" s="52"/>
      <c r="L263" s="52"/>
      <c r="M263" s="52"/>
      <c r="N263" s="52"/>
      <c r="O263" s="52"/>
      <c r="P263" s="52"/>
      <c r="Q263" s="52"/>
      <c r="R263" s="52"/>
      <c r="S263" s="52"/>
      <c r="T263" s="52"/>
      <c r="U263" s="52"/>
      <c r="V263" s="52"/>
      <c r="W263" s="52"/>
      <c r="X263" s="52"/>
      <c r="Y263" s="52"/>
      <c r="Z263" s="52"/>
    </row>
    <row r="264" spans="1:26" ht="15.75" customHeight="1">
      <c r="A264" s="52"/>
      <c r="B264" s="52"/>
      <c r="C264" s="52"/>
      <c r="D264" s="52"/>
      <c r="E264" s="52"/>
      <c r="F264" s="52"/>
      <c r="G264" s="626"/>
      <c r="H264" s="52"/>
      <c r="I264" s="52"/>
      <c r="J264" s="52"/>
      <c r="K264" s="52"/>
      <c r="L264" s="52"/>
      <c r="M264" s="52"/>
      <c r="N264" s="52"/>
      <c r="O264" s="52"/>
      <c r="P264" s="52"/>
      <c r="Q264" s="52"/>
      <c r="R264" s="52"/>
      <c r="S264" s="52"/>
      <c r="T264" s="52"/>
      <c r="U264" s="52"/>
      <c r="V264" s="52"/>
      <c r="W264" s="52"/>
      <c r="X264" s="52"/>
      <c r="Y264" s="52"/>
      <c r="Z264" s="52"/>
    </row>
    <row r="265" spans="1:26" ht="15.75" customHeight="1">
      <c r="A265" s="52"/>
      <c r="B265" s="52"/>
      <c r="C265" s="52"/>
      <c r="D265" s="52"/>
      <c r="E265" s="52"/>
      <c r="F265" s="52"/>
      <c r="G265" s="626"/>
      <c r="H265" s="52"/>
      <c r="I265" s="52"/>
      <c r="J265" s="52"/>
      <c r="K265" s="52"/>
      <c r="L265" s="52"/>
      <c r="M265" s="52"/>
      <c r="N265" s="52"/>
      <c r="O265" s="52"/>
      <c r="P265" s="52"/>
      <c r="Q265" s="52"/>
      <c r="R265" s="52"/>
      <c r="S265" s="52"/>
      <c r="T265" s="52"/>
      <c r="U265" s="52"/>
      <c r="V265" s="52"/>
      <c r="W265" s="52"/>
      <c r="X265" s="52"/>
      <c r="Y265" s="52"/>
      <c r="Z265" s="52"/>
    </row>
    <row r="266" spans="1:26" ht="15.75" customHeight="1">
      <c r="A266" s="52"/>
      <c r="B266" s="52"/>
      <c r="C266" s="52"/>
      <c r="D266" s="52"/>
      <c r="E266" s="52"/>
      <c r="F266" s="52"/>
      <c r="G266" s="626"/>
      <c r="H266" s="52"/>
      <c r="I266" s="52"/>
      <c r="J266" s="52"/>
      <c r="K266" s="52"/>
      <c r="L266" s="52"/>
      <c r="M266" s="52"/>
      <c r="N266" s="52"/>
      <c r="O266" s="52"/>
      <c r="P266" s="52"/>
      <c r="Q266" s="52"/>
      <c r="R266" s="52"/>
      <c r="S266" s="52"/>
      <c r="T266" s="52"/>
      <c r="U266" s="52"/>
      <c r="V266" s="52"/>
      <c r="W266" s="52"/>
      <c r="X266" s="52"/>
      <c r="Y266" s="52"/>
      <c r="Z266" s="52"/>
    </row>
    <row r="267" spans="1:26" ht="15.75" customHeight="1">
      <c r="A267" s="52"/>
      <c r="B267" s="52"/>
      <c r="C267" s="52"/>
      <c r="D267" s="52"/>
      <c r="E267" s="52"/>
      <c r="F267" s="52"/>
      <c r="G267" s="626"/>
      <c r="H267" s="52"/>
      <c r="I267" s="52"/>
      <c r="J267" s="52"/>
      <c r="K267" s="52"/>
      <c r="L267" s="52"/>
      <c r="M267" s="52"/>
      <c r="N267" s="52"/>
      <c r="O267" s="52"/>
      <c r="P267" s="52"/>
      <c r="Q267" s="52"/>
      <c r="R267" s="52"/>
      <c r="S267" s="52"/>
      <c r="T267" s="52"/>
      <c r="U267" s="52"/>
      <c r="V267" s="52"/>
      <c r="W267" s="52"/>
      <c r="X267" s="52"/>
      <c r="Y267" s="52"/>
      <c r="Z267" s="52"/>
    </row>
    <row r="268" spans="1:26" ht="15.75" customHeight="1">
      <c r="A268" s="52"/>
      <c r="B268" s="52"/>
      <c r="C268" s="52"/>
      <c r="D268" s="52"/>
      <c r="E268" s="52"/>
      <c r="F268" s="52"/>
      <c r="G268" s="626"/>
      <c r="H268" s="52"/>
      <c r="I268" s="52"/>
      <c r="J268" s="52"/>
      <c r="K268" s="52"/>
      <c r="L268" s="52"/>
      <c r="M268" s="52"/>
      <c r="N268" s="52"/>
      <c r="O268" s="52"/>
      <c r="P268" s="52"/>
      <c r="Q268" s="52"/>
      <c r="R268" s="52"/>
      <c r="S268" s="52"/>
      <c r="T268" s="52"/>
      <c r="U268" s="52"/>
      <c r="V268" s="52"/>
      <c r="W268" s="52"/>
      <c r="X268" s="52"/>
      <c r="Y268" s="52"/>
      <c r="Z268" s="52"/>
    </row>
    <row r="269" spans="1:26" ht="15.75" customHeight="1">
      <c r="A269" s="52"/>
      <c r="B269" s="52"/>
      <c r="C269" s="52"/>
      <c r="D269" s="52"/>
      <c r="E269" s="52"/>
      <c r="F269" s="52"/>
      <c r="G269" s="626"/>
      <c r="H269" s="52"/>
      <c r="I269" s="52"/>
      <c r="J269" s="52"/>
      <c r="K269" s="52"/>
      <c r="L269" s="52"/>
      <c r="M269" s="52"/>
      <c r="N269" s="52"/>
      <c r="O269" s="52"/>
      <c r="P269" s="52"/>
      <c r="Q269" s="52"/>
      <c r="R269" s="52"/>
      <c r="S269" s="52"/>
      <c r="T269" s="52"/>
      <c r="U269" s="52"/>
      <c r="V269" s="52"/>
      <c r="W269" s="52"/>
      <c r="X269" s="52"/>
      <c r="Y269" s="52"/>
      <c r="Z269" s="52"/>
    </row>
    <row r="270" spans="1:26" ht="15.75" customHeight="1">
      <c r="A270" s="52"/>
      <c r="B270" s="52"/>
      <c r="C270" s="52"/>
      <c r="D270" s="52"/>
      <c r="E270" s="52"/>
      <c r="F270" s="52"/>
      <c r="G270" s="626"/>
      <c r="H270" s="52"/>
      <c r="I270" s="52"/>
      <c r="J270" s="52"/>
      <c r="K270" s="52"/>
      <c r="L270" s="52"/>
      <c r="M270" s="52"/>
      <c r="N270" s="52"/>
      <c r="O270" s="52"/>
      <c r="P270" s="52"/>
      <c r="Q270" s="52"/>
      <c r="R270" s="52"/>
      <c r="S270" s="52"/>
      <c r="T270" s="52"/>
      <c r="U270" s="52"/>
      <c r="V270" s="52"/>
      <c r="W270" s="52"/>
      <c r="X270" s="52"/>
      <c r="Y270" s="52"/>
      <c r="Z270" s="52"/>
    </row>
    <row r="271" spans="1:26" ht="15.75" customHeight="1">
      <c r="A271" s="52"/>
      <c r="B271" s="52"/>
      <c r="C271" s="52"/>
      <c r="D271" s="52"/>
      <c r="E271" s="52"/>
      <c r="F271" s="52"/>
      <c r="G271" s="626"/>
      <c r="H271" s="52"/>
      <c r="I271" s="52"/>
      <c r="J271" s="52"/>
      <c r="K271" s="52"/>
      <c r="L271" s="52"/>
      <c r="M271" s="52"/>
      <c r="N271" s="52"/>
      <c r="O271" s="52"/>
      <c r="P271" s="52"/>
      <c r="Q271" s="52"/>
      <c r="R271" s="52"/>
      <c r="S271" s="52"/>
      <c r="T271" s="52"/>
      <c r="U271" s="52"/>
      <c r="V271" s="52"/>
      <c r="W271" s="52"/>
      <c r="X271" s="52"/>
      <c r="Y271" s="52"/>
      <c r="Z271" s="52"/>
    </row>
    <row r="272" spans="1:26" ht="15.75" customHeight="1">
      <c r="A272" s="52"/>
      <c r="B272" s="52"/>
      <c r="C272" s="52"/>
      <c r="D272" s="52"/>
      <c r="E272" s="52"/>
      <c r="F272" s="52"/>
      <c r="G272" s="626"/>
      <c r="H272" s="52"/>
      <c r="I272" s="52"/>
      <c r="J272" s="52"/>
      <c r="K272" s="52"/>
      <c r="L272" s="52"/>
      <c r="M272" s="52"/>
      <c r="N272" s="52"/>
      <c r="O272" s="52"/>
      <c r="P272" s="52"/>
      <c r="Q272" s="52"/>
      <c r="R272" s="52"/>
      <c r="S272" s="52"/>
      <c r="T272" s="52"/>
      <c r="U272" s="52"/>
      <c r="V272" s="52"/>
      <c r="W272" s="52"/>
      <c r="X272" s="52"/>
      <c r="Y272" s="52"/>
      <c r="Z272" s="52"/>
    </row>
    <row r="273" spans="1:26" ht="15.75" customHeight="1">
      <c r="A273" s="52"/>
      <c r="B273" s="52"/>
      <c r="C273" s="52"/>
      <c r="D273" s="52"/>
      <c r="E273" s="52"/>
      <c r="F273" s="52"/>
      <c r="G273" s="626"/>
      <c r="H273" s="52"/>
      <c r="I273" s="52"/>
      <c r="J273" s="52"/>
      <c r="K273" s="52"/>
      <c r="L273" s="52"/>
      <c r="M273" s="52"/>
      <c r="N273" s="52"/>
      <c r="O273" s="52"/>
      <c r="P273" s="52"/>
      <c r="Q273" s="52"/>
      <c r="R273" s="52"/>
      <c r="S273" s="52"/>
      <c r="T273" s="52"/>
      <c r="U273" s="52"/>
      <c r="V273" s="52"/>
      <c r="W273" s="52"/>
      <c r="X273" s="52"/>
      <c r="Y273" s="52"/>
      <c r="Z273" s="52"/>
    </row>
    <row r="274" spans="1:26" ht="15.75" customHeight="1">
      <c r="A274" s="52"/>
      <c r="B274" s="52"/>
      <c r="C274" s="52"/>
      <c r="D274" s="52"/>
      <c r="E274" s="52"/>
      <c r="F274" s="52"/>
      <c r="G274" s="626"/>
      <c r="H274" s="52"/>
      <c r="I274" s="52"/>
      <c r="J274" s="52"/>
      <c r="K274" s="52"/>
      <c r="L274" s="52"/>
      <c r="M274" s="52"/>
      <c r="N274" s="52"/>
      <c r="O274" s="52"/>
      <c r="P274" s="52"/>
      <c r="Q274" s="52"/>
      <c r="R274" s="52"/>
      <c r="S274" s="52"/>
      <c r="T274" s="52"/>
      <c r="U274" s="52"/>
      <c r="V274" s="52"/>
      <c r="W274" s="52"/>
      <c r="X274" s="52"/>
      <c r="Y274" s="52"/>
      <c r="Z274" s="52"/>
    </row>
    <row r="275" spans="1:26" ht="15.75" customHeight="1">
      <c r="A275" s="52"/>
      <c r="B275" s="52"/>
      <c r="C275" s="52"/>
      <c r="D275" s="52"/>
      <c r="E275" s="52"/>
      <c r="F275" s="52"/>
      <c r="G275" s="626"/>
      <c r="H275" s="52"/>
      <c r="I275" s="52"/>
      <c r="J275" s="52"/>
      <c r="K275" s="52"/>
      <c r="L275" s="52"/>
      <c r="M275" s="52"/>
      <c r="N275" s="52"/>
      <c r="O275" s="52"/>
      <c r="P275" s="52"/>
      <c r="Q275" s="52"/>
      <c r="R275" s="52"/>
      <c r="S275" s="52"/>
      <c r="T275" s="52"/>
      <c r="U275" s="52"/>
      <c r="V275" s="52"/>
      <c r="W275" s="52"/>
      <c r="X275" s="52"/>
      <c r="Y275" s="52"/>
      <c r="Z275" s="52"/>
    </row>
    <row r="276" spans="1:26" ht="15.75" customHeight="1">
      <c r="A276" s="52"/>
      <c r="B276" s="52"/>
      <c r="C276" s="52"/>
      <c r="D276" s="52"/>
      <c r="E276" s="52"/>
      <c r="F276" s="52"/>
      <c r="G276" s="626"/>
      <c r="H276" s="52"/>
      <c r="I276" s="52"/>
      <c r="J276" s="52"/>
      <c r="K276" s="52"/>
      <c r="L276" s="52"/>
      <c r="M276" s="52"/>
      <c r="N276" s="52"/>
      <c r="O276" s="52"/>
      <c r="P276" s="52"/>
      <c r="Q276" s="52"/>
      <c r="R276" s="52"/>
      <c r="S276" s="52"/>
      <c r="T276" s="52"/>
      <c r="U276" s="52"/>
      <c r="V276" s="52"/>
      <c r="W276" s="52"/>
      <c r="X276" s="52"/>
      <c r="Y276" s="52"/>
      <c r="Z276" s="52"/>
    </row>
    <row r="277" spans="1:26" ht="15.75" customHeight="1">
      <c r="A277" s="52"/>
      <c r="B277" s="52"/>
      <c r="C277" s="52"/>
      <c r="D277" s="52"/>
      <c r="E277" s="52"/>
      <c r="F277" s="52"/>
      <c r="G277" s="626"/>
      <c r="H277" s="52"/>
      <c r="I277" s="52"/>
      <c r="J277" s="52"/>
      <c r="K277" s="52"/>
      <c r="L277" s="52"/>
      <c r="M277" s="52"/>
      <c r="N277" s="52"/>
      <c r="O277" s="52"/>
      <c r="P277" s="52"/>
      <c r="Q277" s="52"/>
      <c r="R277" s="52"/>
      <c r="S277" s="52"/>
      <c r="T277" s="52"/>
      <c r="U277" s="52"/>
      <c r="V277" s="52"/>
      <c r="W277" s="52"/>
      <c r="X277" s="52"/>
      <c r="Y277" s="52"/>
      <c r="Z277" s="52"/>
    </row>
    <row r="278" spans="1:26" ht="15.75" customHeight="1">
      <c r="A278" s="52"/>
      <c r="B278" s="52"/>
      <c r="C278" s="52"/>
      <c r="D278" s="52"/>
      <c r="E278" s="52"/>
      <c r="F278" s="52"/>
      <c r="G278" s="626"/>
      <c r="H278" s="52"/>
      <c r="I278" s="52"/>
      <c r="J278" s="52"/>
      <c r="K278" s="52"/>
      <c r="L278" s="52"/>
      <c r="M278" s="52"/>
      <c r="N278" s="52"/>
      <c r="O278" s="52"/>
      <c r="P278" s="52"/>
      <c r="Q278" s="52"/>
      <c r="R278" s="52"/>
      <c r="S278" s="52"/>
      <c r="T278" s="52"/>
      <c r="U278" s="52"/>
      <c r="V278" s="52"/>
      <c r="W278" s="52"/>
      <c r="X278" s="52"/>
      <c r="Y278" s="52"/>
      <c r="Z278" s="52"/>
    </row>
    <row r="279" spans="1:26" ht="15.75" customHeight="1">
      <c r="A279" s="52"/>
      <c r="B279" s="52"/>
      <c r="C279" s="52"/>
      <c r="D279" s="52"/>
      <c r="E279" s="52"/>
      <c r="F279" s="52"/>
      <c r="G279" s="626"/>
      <c r="H279" s="52"/>
      <c r="I279" s="52"/>
      <c r="J279" s="52"/>
      <c r="K279" s="52"/>
      <c r="L279" s="52"/>
      <c r="M279" s="52"/>
      <c r="N279" s="52"/>
      <c r="O279" s="52"/>
      <c r="P279" s="52"/>
      <c r="Q279" s="52"/>
      <c r="R279" s="52"/>
      <c r="S279" s="52"/>
      <c r="T279" s="52"/>
      <c r="U279" s="52"/>
      <c r="V279" s="52"/>
      <c r="W279" s="52"/>
      <c r="X279" s="52"/>
      <c r="Y279" s="52"/>
      <c r="Z279" s="52"/>
    </row>
    <row r="280" spans="1:26" ht="15.75" customHeight="1">
      <c r="A280" s="52"/>
      <c r="B280" s="52"/>
      <c r="C280" s="52"/>
      <c r="D280" s="52"/>
      <c r="E280" s="52"/>
      <c r="F280" s="52"/>
      <c r="G280" s="626"/>
      <c r="H280" s="52"/>
      <c r="I280" s="52"/>
      <c r="J280" s="52"/>
      <c r="K280" s="52"/>
      <c r="L280" s="52"/>
      <c r="M280" s="52"/>
      <c r="N280" s="52"/>
      <c r="O280" s="52"/>
      <c r="P280" s="52"/>
      <c r="Q280" s="52"/>
      <c r="R280" s="52"/>
      <c r="S280" s="52"/>
      <c r="T280" s="52"/>
      <c r="U280" s="52"/>
      <c r="V280" s="52"/>
      <c r="W280" s="52"/>
      <c r="X280" s="52"/>
      <c r="Y280" s="52"/>
      <c r="Z280" s="52"/>
    </row>
    <row r="281" spans="1:26" ht="15.75" customHeight="1">
      <c r="A281" s="52"/>
      <c r="B281" s="52"/>
      <c r="C281" s="52"/>
      <c r="D281" s="52"/>
      <c r="E281" s="52"/>
      <c r="F281" s="52"/>
      <c r="G281" s="626"/>
      <c r="H281" s="52"/>
      <c r="I281" s="52"/>
      <c r="J281" s="52"/>
      <c r="K281" s="52"/>
      <c r="L281" s="52"/>
      <c r="M281" s="52"/>
      <c r="N281" s="52"/>
      <c r="O281" s="52"/>
      <c r="P281" s="52"/>
      <c r="Q281" s="52"/>
      <c r="R281" s="52"/>
      <c r="S281" s="52"/>
      <c r="T281" s="52"/>
      <c r="U281" s="52"/>
      <c r="V281" s="52"/>
      <c r="W281" s="52"/>
      <c r="X281" s="52"/>
      <c r="Y281" s="52"/>
      <c r="Z281" s="52"/>
    </row>
    <row r="282" spans="1:26" ht="15.75" customHeight="1">
      <c r="A282" s="52"/>
      <c r="B282" s="52"/>
      <c r="C282" s="52"/>
      <c r="D282" s="52"/>
      <c r="E282" s="52"/>
      <c r="F282" s="52"/>
      <c r="G282" s="626"/>
      <c r="H282" s="52"/>
      <c r="I282" s="52"/>
      <c r="J282" s="52"/>
      <c r="K282" s="52"/>
      <c r="L282" s="52"/>
      <c r="M282" s="52"/>
      <c r="N282" s="52"/>
      <c r="O282" s="52"/>
      <c r="P282" s="52"/>
      <c r="Q282" s="52"/>
      <c r="R282" s="52"/>
      <c r="S282" s="52"/>
      <c r="T282" s="52"/>
      <c r="U282" s="52"/>
      <c r="V282" s="52"/>
      <c r="W282" s="52"/>
      <c r="X282" s="52"/>
      <c r="Y282" s="52"/>
      <c r="Z282" s="52"/>
    </row>
    <row r="283" spans="1:26" ht="15.75" customHeight="1">
      <c r="A283" s="52"/>
      <c r="B283" s="52"/>
      <c r="C283" s="52"/>
      <c r="D283" s="52"/>
      <c r="E283" s="52"/>
      <c r="F283" s="52"/>
      <c r="G283" s="626"/>
      <c r="H283" s="52"/>
      <c r="I283" s="52"/>
      <c r="J283" s="52"/>
      <c r="K283" s="52"/>
      <c r="L283" s="52"/>
      <c r="M283" s="52"/>
      <c r="N283" s="52"/>
      <c r="O283" s="52"/>
      <c r="P283" s="52"/>
      <c r="Q283" s="52"/>
      <c r="R283" s="52"/>
      <c r="S283" s="52"/>
      <c r="T283" s="52"/>
      <c r="U283" s="52"/>
      <c r="V283" s="52"/>
      <c r="W283" s="52"/>
      <c r="X283" s="52"/>
      <c r="Y283" s="52"/>
      <c r="Z283" s="52"/>
    </row>
    <row r="284" spans="1:26" ht="15.75" customHeight="1">
      <c r="A284" s="52"/>
      <c r="B284" s="52"/>
      <c r="C284" s="52"/>
      <c r="D284" s="52"/>
      <c r="E284" s="52"/>
      <c r="F284" s="52"/>
      <c r="G284" s="626"/>
      <c r="H284" s="52"/>
      <c r="I284" s="52"/>
      <c r="J284" s="52"/>
      <c r="K284" s="52"/>
      <c r="L284" s="52"/>
      <c r="M284" s="52"/>
      <c r="N284" s="52"/>
      <c r="O284" s="52"/>
      <c r="P284" s="52"/>
      <c r="Q284" s="52"/>
      <c r="R284" s="52"/>
      <c r="S284" s="52"/>
      <c r="T284" s="52"/>
      <c r="U284" s="52"/>
      <c r="V284" s="52"/>
      <c r="W284" s="52"/>
      <c r="X284" s="52"/>
      <c r="Y284" s="52"/>
      <c r="Z284" s="52"/>
    </row>
    <row r="285" spans="1:26" ht="15.75" customHeight="1">
      <c r="A285" s="52"/>
      <c r="B285" s="52"/>
      <c r="C285" s="52"/>
      <c r="D285" s="52"/>
      <c r="E285" s="52"/>
      <c r="F285" s="52"/>
      <c r="G285" s="626"/>
      <c r="H285" s="52"/>
      <c r="I285" s="52"/>
      <c r="J285" s="52"/>
      <c r="K285" s="52"/>
      <c r="L285" s="52"/>
      <c r="M285" s="52"/>
      <c r="N285" s="52"/>
      <c r="O285" s="52"/>
      <c r="P285" s="52"/>
      <c r="Q285" s="52"/>
      <c r="R285" s="52"/>
      <c r="S285" s="52"/>
      <c r="T285" s="52"/>
      <c r="U285" s="52"/>
      <c r="V285" s="52"/>
      <c r="W285" s="52"/>
      <c r="X285" s="52"/>
      <c r="Y285" s="52"/>
      <c r="Z285" s="52"/>
    </row>
    <row r="286" spans="1:26" ht="15.75" customHeight="1">
      <c r="A286" s="52"/>
      <c r="B286" s="52"/>
      <c r="C286" s="52"/>
      <c r="D286" s="52"/>
      <c r="E286" s="52"/>
      <c r="F286" s="52"/>
      <c r="G286" s="626"/>
      <c r="H286" s="52"/>
      <c r="I286" s="52"/>
      <c r="J286" s="52"/>
      <c r="K286" s="52"/>
      <c r="L286" s="52"/>
      <c r="M286" s="52"/>
      <c r="N286" s="52"/>
      <c r="O286" s="52"/>
      <c r="P286" s="52"/>
      <c r="Q286" s="52"/>
      <c r="R286" s="52"/>
      <c r="S286" s="52"/>
      <c r="T286" s="52"/>
      <c r="U286" s="52"/>
      <c r="V286" s="52"/>
      <c r="W286" s="52"/>
      <c r="X286" s="52"/>
      <c r="Y286" s="52"/>
      <c r="Z286" s="52"/>
    </row>
    <row r="287" spans="1:26" ht="15.75" customHeight="1">
      <c r="A287" s="52"/>
      <c r="B287" s="52"/>
      <c r="C287" s="52"/>
      <c r="D287" s="52"/>
      <c r="E287" s="52"/>
      <c r="F287" s="52"/>
      <c r="G287" s="626"/>
      <c r="H287" s="52"/>
      <c r="I287" s="52"/>
      <c r="J287" s="52"/>
      <c r="K287" s="52"/>
      <c r="L287" s="52"/>
      <c r="M287" s="52"/>
      <c r="N287" s="52"/>
      <c r="O287" s="52"/>
      <c r="P287" s="52"/>
      <c r="Q287" s="52"/>
      <c r="R287" s="52"/>
      <c r="S287" s="52"/>
      <c r="T287" s="52"/>
      <c r="U287" s="52"/>
      <c r="V287" s="52"/>
      <c r="W287" s="52"/>
      <c r="X287" s="52"/>
      <c r="Y287" s="52"/>
      <c r="Z287" s="52"/>
    </row>
    <row r="288" spans="1:26" ht="15.75" customHeight="1">
      <c r="A288" s="52"/>
      <c r="B288" s="52"/>
      <c r="C288" s="52"/>
      <c r="D288" s="52"/>
      <c r="E288" s="52"/>
      <c r="F288" s="52"/>
      <c r="G288" s="626"/>
      <c r="H288" s="52"/>
      <c r="I288" s="52"/>
      <c r="J288" s="52"/>
      <c r="K288" s="52"/>
      <c r="L288" s="52"/>
      <c r="M288" s="52"/>
      <c r="N288" s="52"/>
      <c r="O288" s="52"/>
      <c r="P288" s="52"/>
      <c r="Q288" s="52"/>
      <c r="R288" s="52"/>
      <c r="S288" s="52"/>
      <c r="T288" s="52"/>
      <c r="U288" s="52"/>
      <c r="V288" s="52"/>
      <c r="W288" s="52"/>
      <c r="X288" s="52"/>
      <c r="Y288" s="52"/>
      <c r="Z288" s="52"/>
    </row>
    <row r="289" spans="1:26" ht="15.75" customHeight="1">
      <c r="A289" s="52"/>
      <c r="B289" s="52"/>
      <c r="C289" s="52"/>
      <c r="D289" s="52"/>
      <c r="E289" s="52"/>
      <c r="F289" s="52"/>
      <c r="G289" s="626"/>
      <c r="H289" s="52"/>
      <c r="I289" s="52"/>
      <c r="J289" s="52"/>
      <c r="K289" s="52"/>
      <c r="L289" s="52"/>
      <c r="M289" s="52"/>
      <c r="N289" s="52"/>
      <c r="O289" s="52"/>
      <c r="P289" s="52"/>
      <c r="Q289" s="52"/>
      <c r="R289" s="52"/>
      <c r="S289" s="52"/>
      <c r="T289" s="52"/>
      <c r="U289" s="52"/>
      <c r="V289" s="52"/>
      <c r="W289" s="52"/>
      <c r="X289" s="52"/>
      <c r="Y289" s="52"/>
      <c r="Z289" s="52"/>
    </row>
    <row r="290" spans="1:26" ht="15.75" customHeight="1">
      <c r="A290" s="52"/>
      <c r="B290" s="52"/>
      <c r="C290" s="52"/>
      <c r="D290" s="52"/>
      <c r="E290" s="52"/>
      <c r="F290" s="52"/>
      <c r="G290" s="626"/>
      <c r="H290" s="52"/>
      <c r="I290" s="52"/>
      <c r="J290" s="52"/>
      <c r="K290" s="52"/>
      <c r="L290" s="52"/>
      <c r="M290" s="52"/>
      <c r="N290" s="52"/>
      <c r="O290" s="52"/>
      <c r="P290" s="52"/>
      <c r="Q290" s="52"/>
      <c r="R290" s="52"/>
      <c r="S290" s="52"/>
      <c r="T290" s="52"/>
      <c r="U290" s="52"/>
      <c r="V290" s="52"/>
      <c r="W290" s="52"/>
      <c r="X290" s="52"/>
      <c r="Y290" s="52"/>
      <c r="Z290" s="52"/>
    </row>
    <row r="291" spans="1:26" ht="15.75" customHeight="1">
      <c r="A291" s="52"/>
      <c r="B291" s="52"/>
      <c r="C291" s="52"/>
      <c r="D291" s="52"/>
      <c r="E291" s="52"/>
      <c r="F291" s="52"/>
      <c r="G291" s="626"/>
      <c r="H291" s="52"/>
      <c r="I291" s="52"/>
      <c r="J291" s="52"/>
      <c r="K291" s="52"/>
      <c r="L291" s="52"/>
      <c r="M291" s="52"/>
      <c r="N291" s="52"/>
      <c r="O291" s="52"/>
      <c r="P291" s="52"/>
      <c r="Q291" s="52"/>
      <c r="R291" s="52"/>
      <c r="S291" s="52"/>
      <c r="T291" s="52"/>
      <c r="U291" s="52"/>
      <c r="V291" s="52"/>
      <c r="W291" s="52"/>
      <c r="X291" s="52"/>
      <c r="Y291" s="52"/>
      <c r="Z291" s="52"/>
    </row>
    <row r="292" spans="1:26" ht="15.75" customHeight="1">
      <c r="A292" s="52"/>
      <c r="B292" s="52"/>
      <c r="C292" s="52"/>
      <c r="D292" s="52"/>
      <c r="E292" s="52"/>
      <c r="F292" s="52"/>
      <c r="G292" s="626"/>
      <c r="H292" s="52"/>
      <c r="I292" s="52"/>
      <c r="J292" s="52"/>
      <c r="K292" s="52"/>
      <c r="L292" s="52"/>
      <c r="M292" s="52"/>
      <c r="N292" s="52"/>
      <c r="O292" s="52"/>
      <c r="P292" s="52"/>
      <c r="Q292" s="52"/>
      <c r="R292" s="52"/>
      <c r="S292" s="52"/>
      <c r="T292" s="52"/>
      <c r="U292" s="52"/>
      <c r="V292" s="52"/>
      <c r="W292" s="52"/>
      <c r="X292" s="52"/>
      <c r="Y292" s="52"/>
      <c r="Z292" s="52"/>
    </row>
    <row r="293" spans="1:26" ht="15.75" customHeight="1">
      <c r="A293" s="52"/>
      <c r="B293" s="52"/>
      <c r="C293" s="52"/>
      <c r="D293" s="52"/>
      <c r="E293" s="52"/>
      <c r="F293" s="52"/>
      <c r="G293" s="626"/>
      <c r="H293" s="52"/>
      <c r="I293" s="52"/>
      <c r="J293" s="52"/>
      <c r="K293" s="52"/>
      <c r="L293" s="52"/>
      <c r="M293" s="52"/>
      <c r="N293" s="52"/>
      <c r="O293" s="52"/>
      <c r="P293" s="52"/>
      <c r="Q293" s="52"/>
      <c r="R293" s="52"/>
      <c r="S293" s="52"/>
      <c r="T293" s="52"/>
      <c r="U293" s="52"/>
      <c r="V293" s="52"/>
      <c r="W293" s="52"/>
      <c r="X293" s="52"/>
      <c r="Y293" s="52"/>
      <c r="Z293" s="52"/>
    </row>
    <row r="294" spans="1:26" ht="15.75" customHeight="1">
      <c r="A294" s="52"/>
      <c r="B294" s="52"/>
      <c r="C294" s="52"/>
      <c r="D294" s="52"/>
      <c r="E294" s="52"/>
      <c r="F294" s="52"/>
      <c r="G294" s="626"/>
      <c r="H294" s="52"/>
      <c r="I294" s="52"/>
      <c r="J294" s="52"/>
      <c r="K294" s="52"/>
      <c r="L294" s="52"/>
      <c r="M294" s="52"/>
      <c r="N294" s="52"/>
      <c r="O294" s="52"/>
      <c r="P294" s="52"/>
      <c r="Q294" s="52"/>
      <c r="R294" s="52"/>
      <c r="S294" s="52"/>
      <c r="T294" s="52"/>
      <c r="U294" s="52"/>
      <c r="V294" s="52"/>
      <c r="W294" s="52"/>
      <c r="X294" s="52"/>
      <c r="Y294" s="52"/>
      <c r="Z294" s="52"/>
    </row>
    <row r="295" spans="1:26" ht="15.75" customHeight="1">
      <c r="A295" s="52"/>
      <c r="B295" s="52"/>
      <c r="C295" s="52"/>
      <c r="D295" s="52"/>
      <c r="E295" s="52"/>
      <c r="F295" s="52"/>
      <c r="G295" s="626"/>
      <c r="H295" s="52"/>
      <c r="I295" s="52"/>
      <c r="J295" s="52"/>
      <c r="K295" s="52"/>
      <c r="L295" s="52"/>
      <c r="M295" s="52"/>
      <c r="N295" s="52"/>
      <c r="O295" s="52"/>
      <c r="P295" s="52"/>
      <c r="Q295" s="52"/>
      <c r="R295" s="52"/>
      <c r="S295" s="52"/>
      <c r="T295" s="52"/>
      <c r="U295" s="52"/>
      <c r="V295" s="52"/>
      <c r="W295" s="52"/>
      <c r="X295" s="52"/>
      <c r="Y295" s="52"/>
      <c r="Z295" s="52"/>
    </row>
    <row r="296" spans="1:26" ht="15.75" customHeight="1">
      <c r="A296" s="52"/>
      <c r="B296" s="52"/>
      <c r="C296" s="52"/>
      <c r="D296" s="52"/>
      <c r="E296" s="52"/>
      <c r="F296" s="52"/>
      <c r="G296" s="626"/>
      <c r="H296" s="52"/>
      <c r="I296" s="52"/>
      <c r="J296" s="52"/>
      <c r="K296" s="52"/>
      <c r="L296" s="52"/>
      <c r="M296" s="52"/>
      <c r="N296" s="52"/>
      <c r="O296" s="52"/>
      <c r="P296" s="52"/>
      <c r="Q296" s="52"/>
      <c r="R296" s="52"/>
      <c r="S296" s="52"/>
      <c r="T296" s="52"/>
      <c r="U296" s="52"/>
      <c r="V296" s="52"/>
      <c r="W296" s="52"/>
      <c r="X296" s="52"/>
      <c r="Y296" s="52"/>
      <c r="Z296" s="52"/>
    </row>
    <row r="297" spans="1:26" ht="15.75" customHeight="1">
      <c r="A297" s="52"/>
      <c r="B297" s="52"/>
      <c r="C297" s="52"/>
      <c r="D297" s="52"/>
      <c r="E297" s="52"/>
      <c r="F297" s="52"/>
      <c r="G297" s="626"/>
      <c r="H297" s="52"/>
      <c r="I297" s="52"/>
      <c r="J297" s="52"/>
      <c r="K297" s="52"/>
      <c r="L297" s="52"/>
      <c r="M297" s="52"/>
      <c r="N297" s="52"/>
      <c r="O297" s="52"/>
      <c r="P297" s="52"/>
      <c r="Q297" s="52"/>
      <c r="R297" s="52"/>
      <c r="S297" s="52"/>
      <c r="T297" s="52"/>
      <c r="U297" s="52"/>
      <c r="V297" s="52"/>
      <c r="W297" s="52"/>
      <c r="X297" s="52"/>
      <c r="Y297" s="52"/>
      <c r="Z297" s="52"/>
    </row>
    <row r="298" spans="1:26" ht="15.75" customHeight="1">
      <c r="A298" s="52"/>
      <c r="B298" s="52"/>
      <c r="C298" s="52"/>
      <c r="D298" s="52"/>
      <c r="E298" s="52"/>
      <c r="F298" s="52"/>
      <c r="G298" s="626"/>
      <c r="H298" s="52"/>
      <c r="I298" s="52"/>
      <c r="J298" s="52"/>
      <c r="K298" s="52"/>
      <c r="L298" s="52"/>
      <c r="M298" s="52"/>
      <c r="N298" s="52"/>
      <c r="O298" s="52"/>
      <c r="P298" s="52"/>
      <c r="Q298" s="52"/>
      <c r="R298" s="52"/>
      <c r="S298" s="52"/>
      <c r="T298" s="52"/>
      <c r="U298" s="52"/>
      <c r="V298" s="52"/>
      <c r="W298" s="52"/>
      <c r="X298" s="52"/>
      <c r="Y298" s="52"/>
      <c r="Z298" s="52"/>
    </row>
    <row r="299" spans="1:26" ht="15.75" customHeight="1">
      <c r="A299" s="52"/>
      <c r="B299" s="52"/>
      <c r="C299" s="52"/>
      <c r="D299" s="52"/>
      <c r="E299" s="52"/>
      <c r="F299" s="52"/>
      <c r="G299" s="626"/>
      <c r="H299" s="52"/>
      <c r="I299" s="52"/>
      <c r="J299" s="52"/>
      <c r="K299" s="52"/>
      <c r="L299" s="52"/>
      <c r="M299" s="52"/>
      <c r="N299" s="52"/>
      <c r="O299" s="52"/>
      <c r="P299" s="52"/>
      <c r="Q299" s="52"/>
      <c r="R299" s="52"/>
      <c r="S299" s="52"/>
      <c r="T299" s="52"/>
      <c r="U299" s="52"/>
      <c r="V299" s="52"/>
      <c r="W299" s="52"/>
      <c r="X299" s="52"/>
      <c r="Y299" s="52"/>
      <c r="Z299" s="52"/>
    </row>
    <row r="300" spans="1:26" ht="15.75" customHeight="1">
      <c r="A300" s="52"/>
      <c r="B300" s="52"/>
      <c r="C300" s="52"/>
      <c r="D300" s="52"/>
      <c r="E300" s="52"/>
      <c r="F300" s="52"/>
      <c r="G300" s="626"/>
      <c r="H300" s="52"/>
      <c r="I300" s="52"/>
      <c r="J300" s="52"/>
      <c r="K300" s="52"/>
      <c r="L300" s="52"/>
      <c r="M300" s="52"/>
      <c r="N300" s="52"/>
      <c r="O300" s="52"/>
      <c r="P300" s="52"/>
      <c r="Q300" s="52"/>
      <c r="R300" s="52"/>
      <c r="S300" s="52"/>
      <c r="T300" s="52"/>
      <c r="U300" s="52"/>
      <c r="V300" s="52"/>
      <c r="W300" s="52"/>
      <c r="X300" s="52"/>
      <c r="Y300" s="52"/>
      <c r="Z300" s="52"/>
    </row>
    <row r="301" spans="1:26" ht="15.75" customHeight="1">
      <c r="A301" s="52"/>
      <c r="B301" s="52"/>
      <c r="C301" s="52"/>
      <c r="D301" s="52"/>
      <c r="E301" s="52"/>
      <c r="F301" s="52"/>
      <c r="G301" s="626"/>
      <c r="H301" s="52"/>
      <c r="I301" s="52"/>
      <c r="J301" s="52"/>
      <c r="K301" s="52"/>
      <c r="L301" s="52"/>
      <c r="M301" s="52"/>
      <c r="N301" s="52"/>
      <c r="O301" s="52"/>
      <c r="P301" s="52"/>
      <c r="Q301" s="52"/>
      <c r="R301" s="52"/>
      <c r="S301" s="52"/>
      <c r="T301" s="52"/>
      <c r="U301" s="52"/>
      <c r="V301" s="52"/>
      <c r="W301" s="52"/>
      <c r="X301" s="52"/>
      <c r="Y301" s="52"/>
      <c r="Z301" s="52"/>
    </row>
    <row r="302" spans="1:26" ht="15.75" customHeight="1">
      <c r="A302" s="52"/>
      <c r="B302" s="52"/>
      <c r="C302" s="52"/>
      <c r="D302" s="52"/>
      <c r="E302" s="52"/>
      <c r="F302" s="52"/>
      <c r="G302" s="626"/>
      <c r="H302" s="52"/>
      <c r="I302" s="52"/>
      <c r="J302" s="52"/>
      <c r="K302" s="52"/>
      <c r="L302" s="52"/>
      <c r="M302" s="52"/>
      <c r="N302" s="52"/>
      <c r="O302" s="52"/>
      <c r="P302" s="52"/>
      <c r="Q302" s="52"/>
      <c r="R302" s="52"/>
      <c r="S302" s="52"/>
      <c r="T302" s="52"/>
      <c r="U302" s="52"/>
      <c r="V302" s="52"/>
      <c r="W302" s="52"/>
      <c r="X302" s="52"/>
      <c r="Y302" s="52"/>
      <c r="Z302" s="52"/>
    </row>
    <row r="303" spans="1:26" ht="15.75" customHeight="1">
      <c r="A303" s="52"/>
      <c r="B303" s="52"/>
      <c r="C303" s="52"/>
      <c r="D303" s="52"/>
      <c r="E303" s="52"/>
      <c r="F303" s="52"/>
      <c r="G303" s="626"/>
      <c r="H303" s="52"/>
      <c r="I303" s="52"/>
      <c r="J303" s="52"/>
      <c r="K303" s="52"/>
      <c r="L303" s="52"/>
      <c r="M303" s="52"/>
      <c r="N303" s="52"/>
      <c r="O303" s="52"/>
      <c r="P303" s="52"/>
      <c r="Q303" s="52"/>
      <c r="R303" s="52"/>
      <c r="S303" s="52"/>
      <c r="T303" s="52"/>
      <c r="U303" s="52"/>
      <c r="V303" s="52"/>
      <c r="W303" s="52"/>
      <c r="X303" s="52"/>
      <c r="Y303" s="52"/>
      <c r="Z303" s="52"/>
    </row>
    <row r="304" spans="1:26" ht="15.75" customHeight="1">
      <c r="A304" s="52"/>
      <c r="B304" s="52"/>
      <c r="C304" s="52"/>
      <c r="D304" s="52"/>
      <c r="E304" s="52"/>
      <c r="F304" s="52"/>
      <c r="G304" s="626"/>
      <c r="H304" s="52"/>
      <c r="I304" s="52"/>
      <c r="J304" s="52"/>
      <c r="K304" s="52"/>
      <c r="L304" s="52"/>
      <c r="M304" s="52"/>
      <c r="N304" s="52"/>
      <c r="O304" s="52"/>
      <c r="P304" s="52"/>
      <c r="Q304" s="52"/>
      <c r="R304" s="52"/>
      <c r="S304" s="52"/>
      <c r="T304" s="52"/>
      <c r="U304" s="52"/>
      <c r="V304" s="52"/>
      <c r="W304" s="52"/>
      <c r="X304" s="52"/>
      <c r="Y304" s="52"/>
      <c r="Z304" s="52"/>
    </row>
    <row r="305" spans="1:26" ht="15.75" customHeight="1">
      <c r="A305" s="52"/>
      <c r="B305" s="52"/>
      <c r="C305" s="52"/>
      <c r="D305" s="52"/>
      <c r="E305" s="52"/>
      <c r="F305" s="52"/>
      <c r="G305" s="626"/>
      <c r="H305" s="52"/>
      <c r="I305" s="52"/>
      <c r="J305" s="52"/>
      <c r="K305" s="52"/>
      <c r="L305" s="52"/>
      <c r="M305" s="52"/>
      <c r="N305" s="52"/>
      <c r="O305" s="52"/>
      <c r="P305" s="52"/>
      <c r="Q305" s="52"/>
      <c r="R305" s="52"/>
      <c r="S305" s="52"/>
      <c r="T305" s="52"/>
      <c r="U305" s="52"/>
      <c r="V305" s="52"/>
      <c r="W305" s="52"/>
      <c r="X305" s="52"/>
      <c r="Y305" s="52"/>
      <c r="Z305" s="52"/>
    </row>
    <row r="306" spans="1:26" ht="15.75" customHeight="1">
      <c r="A306" s="52"/>
      <c r="B306" s="52"/>
      <c r="C306" s="52"/>
      <c r="D306" s="52"/>
      <c r="E306" s="52"/>
      <c r="F306" s="52"/>
      <c r="G306" s="626"/>
      <c r="H306" s="52"/>
      <c r="I306" s="52"/>
      <c r="J306" s="52"/>
      <c r="K306" s="52"/>
      <c r="L306" s="52"/>
      <c r="M306" s="52"/>
      <c r="N306" s="52"/>
      <c r="O306" s="52"/>
      <c r="P306" s="52"/>
      <c r="Q306" s="52"/>
      <c r="R306" s="52"/>
      <c r="S306" s="52"/>
      <c r="T306" s="52"/>
      <c r="U306" s="52"/>
      <c r="V306" s="52"/>
      <c r="W306" s="52"/>
      <c r="X306" s="52"/>
      <c r="Y306" s="52"/>
      <c r="Z306" s="52"/>
    </row>
    <row r="307" spans="1:26" ht="15.75" customHeight="1">
      <c r="A307" s="52"/>
      <c r="B307" s="52"/>
      <c r="C307" s="52"/>
      <c r="D307" s="52"/>
      <c r="E307" s="52"/>
      <c r="F307" s="52"/>
      <c r="G307" s="626"/>
      <c r="H307" s="52"/>
      <c r="I307" s="52"/>
      <c r="J307" s="52"/>
      <c r="K307" s="52"/>
      <c r="L307" s="52"/>
      <c r="M307" s="52"/>
      <c r="N307" s="52"/>
      <c r="O307" s="52"/>
      <c r="P307" s="52"/>
      <c r="Q307" s="52"/>
      <c r="R307" s="52"/>
      <c r="S307" s="52"/>
      <c r="T307" s="52"/>
      <c r="U307" s="52"/>
      <c r="V307" s="52"/>
      <c r="W307" s="52"/>
      <c r="X307" s="52"/>
      <c r="Y307" s="52"/>
      <c r="Z307" s="52"/>
    </row>
    <row r="308" spans="1:26" ht="15.75" customHeight="1">
      <c r="A308" s="52"/>
      <c r="B308" s="52"/>
      <c r="C308" s="52"/>
      <c r="D308" s="52"/>
      <c r="E308" s="52"/>
      <c r="F308" s="52"/>
      <c r="G308" s="626"/>
      <c r="H308" s="52"/>
      <c r="I308" s="52"/>
      <c r="J308" s="52"/>
      <c r="K308" s="52"/>
      <c r="L308" s="52"/>
      <c r="M308" s="52"/>
      <c r="N308" s="52"/>
      <c r="O308" s="52"/>
      <c r="P308" s="52"/>
      <c r="Q308" s="52"/>
      <c r="R308" s="52"/>
      <c r="S308" s="52"/>
      <c r="T308" s="52"/>
      <c r="U308" s="52"/>
      <c r="V308" s="52"/>
      <c r="W308" s="52"/>
      <c r="X308" s="52"/>
      <c r="Y308" s="52"/>
      <c r="Z308" s="52"/>
    </row>
    <row r="309" spans="1:26" ht="15.75" customHeight="1">
      <c r="A309" s="52"/>
      <c r="B309" s="52"/>
      <c r="C309" s="52"/>
      <c r="D309" s="52"/>
      <c r="E309" s="52"/>
      <c r="F309" s="52"/>
      <c r="G309" s="626"/>
      <c r="H309" s="52"/>
      <c r="I309" s="52"/>
      <c r="J309" s="52"/>
      <c r="K309" s="52"/>
      <c r="L309" s="52"/>
      <c r="M309" s="52"/>
      <c r="N309" s="52"/>
      <c r="O309" s="52"/>
      <c r="P309" s="52"/>
      <c r="Q309" s="52"/>
      <c r="R309" s="52"/>
      <c r="S309" s="52"/>
      <c r="T309" s="52"/>
      <c r="U309" s="52"/>
      <c r="V309" s="52"/>
      <c r="W309" s="52"/>
      <c r="X309" s="52"/>
      <c r="Y309" s="52"/>
      <c r="Z309" s="52"/>
    </row>
    <row r="310" spans="1:26" ht="15.75" customHeight="1">
      <c r="A310" s="52"/>
      <c r="B310" s="52"/>
      <c r="C310" s="52"/>
      <c r="D310" s="52"/>
      <c r="E310" s="52"/>
      <c r="F310" s="52"/>
      <c r="G310" s="626"/>
      <c r="H310" s="52"/>
      <c r="I310" s="52"/>
      <c r="J310" s="52"/>
      <c r="K310" s="52"/>
      <c r="L310" s="52"/>
      <c r="M310" s="52"/>
      <c r="N310" s="52"/>
      <c r="O310" s="52"/>
      <c r="P310" s="52"/>
      <c r="Q310" s="52"/>
      <c r="R310" s="52"/>
      <c r="S310" s="52"/>
      <c r="T310" s="52"/>
      <c r="U310" s="52"/>
      <c r="V310" s="52"/>
      <c r="W310" s="52"/>
      <c r="X310" s="52"/>
      <c r="Y310" s="52"/>
      <c r="Z310" s="52"/>
    </row>
    <row r="311" spans="1:26" ht="15.75" customHeight="1">
      <c r="A311" s="52"/>
      <c r="B311" s="52"/>
      <c r="C311" s="52"/>
      <c r="D311" s="52"/>
      <c r="E311" s="52"/>
      <c r="F311" s="52"/>
      <c r="G311" s="626"/>
      <c r="H311" s="52"/>
      <c r="I311" s="52"/>
      <c r="J311" s="52"/>
      <c r="K311" s="52"/>
      <c r="L311" s="52"/>
      <c r="M311" s="52"/>
      <c r="N311" s="52"/>
      <c r="O311" s="52"/>
      <c r="P311" s="52"/>
      <c r="Q311" s="52"/>
      <c r="R311" s="52"/>
      <c r="S311" s="52"/>
      <c r="T311" s="52"/>
      <c r="U311" s="52"/>
      <c r="V311" s="52"/>
      <c r="W311" s="52"/>
      <c r="X311" s="52"/>
      <c r="Y311" s="52"/>
      <c r="Z311" s="52"/>
    </row>
    <row r="312" spans="1:26" ht="15.75" customHeight="1">
      <c r="A312" s="52"/>
      <c r="B312" s="52"/>
      <c r="C312" s="52"/>
      <c r="D312" s="52"/>
      <c r="E312" s="52"/>
      <c r="F312" s="52"/>
      <c r="G312" s="626"/>
      <c r="H312" s="52"/>
      <c r="I312" s="52"/>
      <c r="J312" s="52"/>
      <c r="K312" s="52"/>
      <c r="L312" s="52"/>
      <c r="M312" s="52"/>
      <c r="N312" s="52"/>
      <c r="O312" s="52"/>
      <c r="P312" s="52"/>
      <c r="Q312" s="52"/>
      <c r="R312" s="52"/>
      <c r="S312" s="52"/>
      <c r="T312" s="52"/>
      <c r="U312" s="52"/>
      <c r="V312" s="52"/>
      <c r="W312" s="52"/>
      <c r="X312" s="52"/>
      <c r="Y312" s="52"/>
      <c r="Z312" s="52"/>
    </row>
    <row r="313" spans="1:26" ht="15.75" customHeight="1">
      <c r="A313" s="52"/>
      <c r="B313" s="52"/>
      <c r="C313" s="52"/>
      <c r="D313" s="52"/>
      <c r="E313" s="52"/>
      <c r="F313" s="52"/>
      <c r="G313" s="626"/>
      <c r="H313" s="52"/>
      <c r="I313" s="52"/>
      <c r="J313" s="52"/>
      <c r="K313" s="52"/>
      <c r="L313" s="52"/>
      <c r="M313" s="52"/>
      <c r="N313" s="52"/>
      <c r="O313" s="52"/>
      <c r="P313" s="52"/>
      <c r="Q313" s="52"/>
      <c r="R313" s="52"/>
      <c r="S313" s="52"/>
      <c r="T313" s="52"/>
      <c r="U313" s="52"/>
      <c r="V313" s="52"/>
      <c r="W313" s="52"/>
      <c r="X313" s="52"/>
      <c r="Y313" s="52"/>
      <c r="Z313" s="52"/>
    </row>
    <row r="314" spans="1:26" ht="15.75" customHeight="1">
      <c r="A314" s="52"/>
      <c r="B314" s="52"/>
      <c r="C314" s="52"/>
      <c r="D314" s="52"/>
      <c r="E314" s="52"/>
      <c r="F314" s="52"/>
      <c r="G314" s="626"/>
      <c r="H314" s="52"/>
      <c r="I314" s="52"/>
      <c r="J314" s="52"/>
      <c r="K314" s="52"/>
      <c r="L314" s="52"/>
      <c r="M314" s="52"/>
      <c r="N314" s="52"/>
      <c r="O314" s="52"/>
      <c r="P314" s="52"/>
      <c r="Q314" s="52"/>
      <c r="R314" s="52"/>
      <c r="S314" s="52"/>
      <c r="T314" s="52"/>
      <c r="U314" s="52"/>
      <c r="V314" s="52"/>
      <c r="W314" s="52"/>
      <c r="X314" s="52"/>
      <c r="Y314" s="52"/>
      <c r="Z314" s="52"/>
    </row>
    <row r="315" spans="1:26" ht="15.75" customHeight="1">
      <c r="A315" s="52"/>
      <c r="B315" s="52"/>
      <c r="C315" s="52"/>
      <c r="D315" s="52"/>
      <c r="E315" s="52"/>
      <c r="F315" s="52"/>
      <c r="G315" s="626"/>
      <c r="H315" s="52"/>
      <c r="I315" s="52"/>
      <c r="J315" s="52"/>
      <c r="K315" s="52"/>
      <c r="L315" s="52"/>
      <c r="M315" s="52"/>
      <c r="N315" s="52"/>
      <c r="O315" s="52"/>
      <c r="P315" s="52"/>
      <c r="Q315" s="52"/>
      <c r="R315" s="52"/>
      <c r="S315" s="52"/>
      <c r="T315" s="52"/>
      <c r="U315" s="52"/>
      <c r="V315" s="52"/>
      <c r="W315" s="52"/>
      <c r="X315" s="52"/>
      <c r="Y315" s="52"/>
      <c r="Z315" s="52"/>
    </row>
    <row r="316" spans="1:26" ht="15.75" customHeight="1">
      <c r="A316" s="52"/>
      <c r="B316" s="52"/>
      <c r="C316" s="52"/>
      <c r="D316" s="52"/>
      <c r="E316" s="52"/>
      <c r="F316" s="52"/>
      <c r="G316" s="626"/>
      <c r="H316" s="52"/>
      <c r="I316" s="52"/>
      <c r="J316" s="52"/>
      <c r="K316" s="52"/>
      <c r="L316" s="52"/>
      <c r="M316" s="52"/>
      <c r="N316" s="52"/>
      <c r="O316" s="52"/>
      <c r="P316" s="52"/>
      <c r="Q316" s="52"/>
      <c r="R316" s="52"/>
      <c r="S316" s="52"/>
      <c r="T316" s="52"/>
      <c r="U316" s="52"/>
      <c r="V316" s="52"/>
      <c r="W316" s="52"/>
      <c r="X316" s="52"/>
      <c r="Y316" s="52"/>
      <c r="Z316" s="52"/>
    </row>
    <row r="317" spans="1:26" ht="15.75" customHeight="1">
      <c r="A317" s="52"/>
      <c r="B317" s="52"/>
      <c r="C317" s="52"/>
      <c r="D317" s="52"/>
      <c r="E317" s="52"/>
      <c r="F317" s="52"/>
      <c r="G317" s="626"/>
      <c r="H317" s="52"/>
      <c r="I317" s="52"/>
      <c r="J317" s="52"/>
      <c r="K317" s="52"/>
      <c r="L317" s="52"/>
      <c r="M317" s="52"/>
      <c r="N317" s="52"/>
      <c r="O317" s="52"/>
      <c r="P317" s="52"/>
      <c r="Q317" s="52"/>
      <c r="R317" s="52"/>
      <c r="S317" s="52"/>
      <c r="T317" s="52"/>
      <c r="U317" s="52"/>
      <c r="V317" s="52"/>
      <c r="W317" s="52"/>
      <c r="X317" s="52"/>
      <c r="Y317" s="52"/>
      <c r="Z317" s="52"/>
    </row>
    <row r="318" spans="1:26" ht="15.75" customHeight="1">
      <c r="A318" s="52"/>
      <c r="B318" s="52"/>
      <c r="C318" s="52"/>
      <c r="D318" s="52"/>
      <c r="E318" s="52"/>
      <c r="F318" s="52"/>
      <c r="G318" s="626"/>
      <c r="H318" s="52"/>
      <c r="I318" s="52"/>
      <c r="J318" s="52"/>
      <c r="K318" s="52"/>
      <c r="L318" s="52"/>
      <c r="M318" s="52"/>
      <c r="N318" s="52"/>
      <c r="O318" s="52"/>
      <c r="P318" s="52"/>
      <c r="Q318" s="52"/>
      <c r="R318" s="52"/>
      <c r="S318" s="52"/>
      <c r="T318" s="52"/>
      <c r="U318" s="52"/>
      <c r="V318" s="52"/>
      <c r="W318" s="52"/>
      <c r="X318" s="52"/>
      <c r="Y318" s="52"/>
      <c r="Z318" s="52"/>
    </row>
    <row r="319" spans="1:26" ht="15.75" customHeight="1">
      <c r="A319" s="52"/>
      <c r="B319" s="52"/>
      <c r="C319" s="52"/>
      <c r="D319" s="52"/>
      <c r="E319" s="52"/>
      <c r="F319" s="52"/>
      <c r="G319" s="626"/>
      <c r="H319" s="52"/>
      <c r="I319" s="52"/>
      <c r="J319" s="52"/>
      <c r="K319" s="52"/>
      <c r="L319" s="52"/>
      <c r="M319" s="52"/>
      <c r="N319" s="52"/>
      <c r="O319" s="52"/>
      <c r="P319" s="52"/>
      <c r="Q319" s="52"/>
      <c r="R319" s="52"/>
      <c r="S319" s="52"/>
      <c r="T319" s="52"/>
      <c r="U319" s="52"/>
      <c r="V319" s="52"/>
      <c r="W319" s="52"/>
      <c r="X319" s="52"/>
      <c r="Y319" s="52"/>
      <c r="Z319" s="52"/>
    </row>
    <row r="320" spans="1:26" ht="15.75" customHeight="1">
      <c r="A320" s="52"/>
      <c r="B320" s="52"/>
      <c r="C320" s="52"/>
      <c r="D320" s="52"/>
      <c r="E320" s="52"/>
      <c r="F320" s="52"/>
      <c r="G320" s="626"/>
      <c r="H320" s="52"/>
      <c r="I320" s="52"/>
      <c r="J320" s="52"/>
      <c r="K320" s="52"/>
      <c r="L320" s="52"/>
      <c r="M320" s="52"/>
      <c r="N320" s="52"/>
      <c r="O320" s="52"/>
      <c r="P320" s="52"/>
      <c r="Q320" s="52"/>
      <c r="R320" s="52"/>
      <c r="S320" s="52"/>
      <c r="T320" s="52"/>
      <c r="U320" s="52"/>
      <c r="V320" s="52"/>
      <c r="W320" s="52"/>
      <c r="X320" s="52"/>
      <c r="Y320" s="52"/>
      <c r="Z320" s="52"/>
    </row>
    <row r="321" spans="1:26" ht="15.75" customHeight="1">
      <c r="A321" s="52"/>
      <c r="B321" s="52"/>
      <c r="C321" s="52"/>
      <c r="D321" s="52"/>
      <c r="E321" s="52"/>
      <c r="F321" s="52"/>
      <c r="G321" s="626"/>
      <c r="H321" s="52"/>
      <c r="I321" s="52"/>
      <c r="J321" s="52"/>
      <c r="K321" s="52"/>
      <c r="L321" s="52"/>
      <c r="M321" s="52"/>
      <c r="N321" s="52"/>
      <c r="O321" s="52"/>
      <c r="P321" s="52"/>
      <c r="Q321" s="52"/>
      <c r="R321" s="52"/>
      <c r="S321" s="52"/>
      <c r="T321" s="52"/>
      <c r="U321" s="52"/>
      <c r="V321" s="52"/>
      <c r="W321" s="52"/>
      <c r="X321" s="52"/>
      <c r="Y321" s="52"/>
      <c r="Z321" s="52"/>
    </row>
    <row r="322" spans="1:26" ht="15.75" customHeight="1">
      <c r="A322" s="52"/>
      <c r="B322" s="52"/>
      <c r="C322" s="52"/>
      <c r="D322" s="52"/>
      <c r="E322" s="52"/>
      <c r="F322" s="52"/>
      <c r="G322" s="626"/>
      <c r="H322" s="52"/>
      <c r="I322" s="52"/>
      <c r="J322" s="52"/>
      <c r="K322" s="52"/>
      <c r="L322" s="52"/>
      <c r="M322" s="52"/>
      <c r="N322" s="52"/>
      <c r="O322" s="52"/>
      <c r="P322" s="52"/>
      <c r="Q322" s="52"/>
      <c r="R322" s="52"/>
      <c r="S322" s="52"/>
      <c r="T322" s="52"/>
      <c r="U322" s="52"/>
      <c r="V322" s="52"/>
      <c r="W322" s="52"/>
      <c r="X322" s="52"/>
      <c r="Y322" s="52"/>
      <c r="Z322" s="52"/>
    </row>
    <row r="323" spans="1:26" ht="15.75" customHeight="1">
      <c r="A323" s="52"/>
      <c r="B323" s="52"/>
      <c r="C323" s="52"/>
      <c r="D323" s="52"/>
      <c r="E323" s="52"/>
      <c r="F323" s="52"/>
      <c r="G323" s="626"/>
      <c r="H323" s="52"/>
      <c r="I323" s="52"/>
      <c r="J323" s="52"/>
      <c r="K323" s="52"/>
      <c r="L323" s="52"/>
      <c r="M323" s="52"/>
      <c r="N323" s="52"/>
      <c r="O323" s="52"/>
      <c r="P323" s="52"/>
      <c r="Q323" s="52"/>
      <c r="R323" s="52"/>
      <c r="S323" s="52"/>
      <c r="T323" s="52"/>
      <c r="U323" s="52"/>
      <c r="V323" s="52"/>
      <c r="W323" s="52"/>
      <c r="X323" s="52"/>
      <c r="Y323" s="52"/>
      <c r="Z323" s="52"/>
    </row>
    <row r="324" spans="1:26" ht="15.75" customHeight="1">
      <c r="A324" s="52"/>
      <c r="B324" s="52"/>
      <c r="C324" s="52"/>
      <c r="D324" s="52"/>
      <c r="E324" s="52"/>
      <c r="F324" s="52"/>
      <c r="G324" s="626"/>
      <c r="H324" s="52"/>
      <c r="I324" s="52"/>
      <c r="J324" s="52"/>
      <c r="K324" s="52"/>
      <c r="L324" s="52"/>
      <c r="M324" s="52"/>
      <c r="N324" s="52"/>
      <c r="O324" s="52"/>
      <c r="P324" s="52"/>
      <c r="Q324" s="52"/>
      <c r="R324" s="52"/>
      <c r="S324" s="52"/>
      <c r="T324" s="52"/>
      <c r="U324" s="52"/>
      <c r="V324" s="52"/>
      <c r="W324" s="52"/>
      <c r="X324" s="52"/>
      <c r="Y324" s="52"/>
      <c r="Z324" s="52"/>
    </row>
    <row r="325" spans="1:26" ht="15.75" customHeight="1">
      <c r="A325" s="52"/>
      <c r="B325" s="52"/>
      <c r="C325" s="52"/>
      <c r="D325" s="52"/>
      <c r="E325" s="52"/>
      <c r="F325" s="52"/>
      <c r="G325" s="626"/>
      <c r="H325" s="52"/>
      <c r="I325" s="52"/>
      <c r="J325" s="52"/>
      <c r="K325" s="52"/>
      <c r="L325" s="52"/>
      <c r="M325" s="52"/>
      <c r="N325" s="52"/>
      <c r="O325" s="52"/>
      <c r="P325" s="52"/>
      <c r="Q325" s="52"/>
      <c r="R325" s="52"/>
      <c r="S325" s="52"/>
      <c r="T325" s="52"/>
      <c r="U325" s="52"/>
      <c r="V325" s="52"/>
      <c r="W325" s="52"/>
      <c r="X325" s="52"/>
      <c r="Y325" s="52"/>
      <c r="Z325" s="52"/>
    </row>
    <row r="326" spans="1:26" ht="15.75" customHeight="1">
      <c r="A326" s="52"/>
      <c r="B326" s="52"/>
      <c r="C326" s="52"/>
      <c r="D326" s="52"/>
      <c r="E326" s="52"/>
      <c r="F326" s="52"/>
      <c r="G326" s="626"/>
      <c r="H326" s="52"/>
      <c r="I326" s="52"/>
      <c r="J326" s="52"/>
      <c r="K326" s="52"/>
      <c r="L326" s="52"/>
      <c r="M326" s="52"/>
      <c r="N326" s="52"/>
      <c r="O326" s="52"/>
      <c r="P326" s="52"/>
      <c r="Q326" s="52"/>
      <c r="R326" s="52"/>
      <c r="S326" s="52"/>
      <c r="T326" s="52"/>
      <c r="U326" s="52"/>
      <c r="V326" s="52"/>
      <c r="W326" s="52"/>
      <c r="X326" s="52"/>
      <c r="Y326" s="52"/>
      <c r="Z326" s="52"/>
    </row>
    <row r="327" spans="1:26" ht="15.75" customHeight="1">
      <c r="A327" s="52"/>
      <c r="B327" s="52"/>
      <c r="C327" s="52"/>
      <c r="D327" s="52"/>
      <c r="E327" s="52"/>
      <c r="F327" s="52"/>
      <c r="G327" s="626"/>
      <c r="H327" s="52"/>
      <c r="I327" s="52"/>
      <c r="J327" s="52"/>
      <c r="K327" s="52"/>
      <c r="L327" s="52"/>
      <c r="M327" s="52"/>
      <c r="N327" s="52"/>
      <c r="O327" s="52"/>
      <c r="P327" s="52"/>
      <c r="Q327" s="52"/>
      <c r="R327" s="52"/>
      <c r="S327" s="52"/>
      <c r="T327" s="52"/>
      <c r="U327" s="52"/>
      <c r="V327" s="52"/>
      <c r="W327" s="52"/>
      <c r="X327" s="52"/>
      <c r="Y327" s="52"/>
      <c r="Z327" s="52"/>
    </row>
    <row r="328" spans="1:26" ht="15.75" customHeight="1">
      <c r="A328" s="52"/>
      <c r="B328" s="52"/>
      <c r="C328" s="52"/>
      <c r="D328" s="52"/>
      <c r="E328" s="52"/>
      <c r="F328" s="52"/>
      <c r="G328" s="626"/>
      <c r="H328" s="52"/>
      <c r="I328" s="52"/>
      <c r="J328" s="52"/>
      <c r="K328" s="52"/>
      <c r="L328" s="52"/>
      <c r="M328" s="52"/>
      <c r="N328" s="52"/>
      <c r="O328" s="52"/>
      <c r="P328" s="52"/>
      <c r="Q328" s="52"/>
      <c r="R328" s="52"/>
      <c r="S328" s="52"/>
      <c r="T328" s="52"/>
      <c r="U328" s="52"/>
      <c r="V328" s="52"/>
      <c r="W328" s="52"/>
      <c r="X328" s="52"/>
      <c r="Y328" s="52"/>
      <c r="Z328" s="52"/>
    </row>
    <row r="329" spans="1:26" ht="15.75" customHeight="1">
      <c r="A329" s="52"/>
      <c r="B329" s="52"/>
      <c r="C329" s="52"/>
      <c r="D329" s="52"/>
      <c r="E329" s="52"/>
      <c r="F329" s="52"/>
      <c r="G329" s="626"/>
      <c r="H329" s="52"/>
      <c r="I329" s="52"/>
      <c r="J329" s="52"/>
      <c r="K329" s="52"/>
      <c r="L329" s="52"/>
      <c r="M329" s="52"/>
      <c r="N329" s="52"/>
      <c r="O329" s="52"/>
      <c r="P329" s="52"/>
      <c r="Q329" s="52"/>
      <c r="R329" s="52"/>
      <c r="S329" s="52"/>
      <c r="T329" s="52"/>
      <c r="U329" s="52"/>
      <c r="V329" s="52"/>
      <c r="W329" s="52"/>
      <c r="X329" s="52"/>
      <c r="Y329" s="52"/>
      <c r="Z329" s="52"/>
    </row>
    <row r="330" spans="1:26" ht="15.75" customHeight="1">
      <c r="A330" s="52"/>
      <c r="B330" s="52"/>
      <c r="C330" s="52"/>
      <c r="D330" s="52"/>
      <c r="E330" s="52"/>
      <c r="F330" s="52"/>
      <c r="G330" s="626"/>
      <c r="H330" s="52"/>
      <c r="I330" s="52"/>
      <c r="J330" s="52"/>
      <c r="K330" s="52"/>
      <c r="L330" s="52"/>
      <c r="M330" s="52"/>
      <c r="N330" s="52"/>
      <c r="O330" s="52"/>
      <c r="P330" s="52"/>
      <c r="Q330" s="52"/>
      <c r="R330" s="52"/>
      <c r="S330" s="52"/>
      <c r="T330" s="52"/>
      <c r="U330" s="52"/>
      <c r="V330" s="52"/>
      <c r="W330" s="52"/>
      <c r="X330" s="52"/>
      <c r="Y330" s="52"/>
      <c r="Z330" s="52"/>
    </row>
    <row r="331" spans="1:26" ht="15.75" customHeight="1">
      <c r="A331" s="52"/>
      <c r="B331" s="52"/>
      <c r="C331" s="52"/>
      <c r="D331" s="52"/>
      <c r="E331" s="52"/>
      <c r="F331" s="52"/>
      <c r="G331" s="626"/>
      <c r="H331" s="52"/>
      <c r="I331" s="52"/>
      <c r="J331" s="52"/>
      <c r="K331" s="52"/>
      <c r="L331" s="52"/>
      <c r="M331" s="52"/>
      <c r="N331" s="52"/>
      <c r="O331" s="52"/>
      <c r="P331" s="52"/>
      <c r="Q331" s="52"/>
      <c r="R331" s="52"/>
      <c r="S331" s="52"/>
      <c r="T331" s="52"/>
      <c r="U331" s="52"/>
      <c r="V331" s="52"/>
      <c r="W331" s="52"/>
      <c r="X331" s="52"/>
      <c r="Y331" s="52"/>
      <c r="Z331" s="52"/>
    </row>
    <row r="332" spans="1:26" ht="15.75" customHeight="1">
      <c r="A332" s="52"/>
      <c r="B332" s="52"/>
      <c r="C332" s="52"/>
      <c r="D332" s="52"/>
      <c r="E332" s="52"/>
      <c r="F332" s="52"/>
      <c r="G332" s="626"/>
      <c r="H332" s="52"/>
      <c r="I332" s="52"/>
      <c r="J332" s="52"/>
      <c r="K332" s="52"/>
      <c r="L332" s="52"/>
      <c r="M332" s="52"/>
      <c r="N332" s="52"/>
      <c r="O332" s="52"/>
      <c r="P332" s="52"/>
      <c r="Q332" s="52"/>
      <c r="R332" s="52"/>
      <c r="S332" s="52"/>
      <c r="T332" s="52"/>
      <c r="U332" s="52"/>
      <c r="V332" s="52"/>
      <c r="W332" s="52"/>
      <c r="X332" s="52"/>
      <c r="Y332" s="52"/>
      <c r="Z332" s="52"/>
    </row>
    <row r="333" spans="1:26" ht="15.75" customHeight="1">
      <c r="A333" s="52"/>
      <c r="B333" s="52"/>
      <c r="C333" s="52"/>
      <c r="D333" s="52"/>
      <c r="E333" s="52"/>
      <c r="F333" s="52"/>
      <c r="G333" s="626"/>
      <c r="H333" s="52"/>
      <c r="I333" s="52"/>
      <c r="J333" s="52"/>
      <c r="K333" s="52"/>
      <c r="L333" s="52"/>
      <c r="M333" s="52"/>
      <c r="N333" s="52"/>
      <c r="O333" s="52"/>
      <c r="P333" s="52"/>
      <c r="Q333" s="52"/>
      <c r="R333" s="52"/>
      <c r="S333" s="52"/>
      <c r="T333" s="52"/>
      <c r="U333" s="52"/>
      <c r="V333" s="52"/>
      <c r="W333" s="52"/>
      <c r="X333" s="52"/>
      <c r="Y333" s="52"/>
      <c r="Z333" s="52"/>
    </row>
    <row r="334" spans="1:26" ht="15.75" customHeight="1">
      <c r="A334" s="52"/>
      <c r="B334" s="52"/>
      <c r="C334" s="52"/>
      <c r="D334" s="52"/>
      <c r="E334" s="52"/>
      <c r="F334" s="52"/>
      <c r="G334" s="626"/>
      <c r="H334" s="52"/>
      <c r="I334" s="52"/>
      <c r="J334" s="52"/>
      <c r="K334" s="52"/>
      <c r="L334" s="52"/>
      <c r="M334" s="52"/>
      <c r="N334" s="52"/>
      <c r="O334" s="52"/>
      <c r="P334" s="52"/>
      <c r="Q334" s="52"/>
      <c r="R334" s="52"/>
      <c r="S334" s="52"/>
      <c r="T334" s="52"/>
      <c r="U334" s="52"/>
      <c r="V334" s="52"/>
      <c r="W334" s="52"/>
      <c r="X334" s="52"/>
      <c r="Y334" s="52"/>
      <c r="Z334" s="52"/>
    </row>
    <row r="335" spans="1:26" ht="15.75" customHeight="1">
      <c r="A335" s="52"/>
      <c r="B335" s="52"/>
      <c r="C335" s="52"/>
      <c r="D335" s="52"/>
      <c r="E335" s="52"/>
      <c r="F335" s="52"/>
      <c r="G335" s="626"/>
      <c r="H335" s="52"/>
      <c r="I335" s="52"/>
      <c r="J335" s="52"/>
      <c r="K335" s="52"/>
      <c r="L335" s="52"/>
      <c r="M335" s="52"/>
      <c r="N335" s="52"/>
      <c r="O335" s="52"/>
      <c r="P335" s="52"/>
      <c r="Q335" s="52"/>
      <c r="R335" s="52"/>
      <c r="S335" s="52"/>
      <c r="T335" s="52"/>
      <c r="U335" s="52"/>
      <c r="V335" s="52"/>
      <c r="W335" s="52"/>
      <c r="X335" s="52"/>
      <c r="Y335" s="52"/>
      <c r="Z335" s="52"/>
    </row>
    <row r="336" spans="1:26" ht="15.75" customHeight="1">
      <c r="A336" s="52"/>
      <c r="B336" s="52"/>
      <c r="C336" s="52"/>
      <c r="D336" s="52"/>
      <c r="E336" s="52"/>
      <c r="F336" s="52"/>
      <c r="G336" s="626"/>
      <c r="H336" s="52"/>
      <c r="I336" s="52"/>
      <c r="J336" s="52"/>
      <c r="K336" s="52"/>
      <c r="L336" s="52"/>
      <c r="M336" s="52"/>
      <c r="N336" s="52"/>
      <c r="O336" s="52"/>
      <c r="P336" s="52"/>
      <c r="Q336" s="52"/>
      <c r="R336" s="52"/>
      <c r="S336" s="52"/>
      <c r="T336" s="52"/>
      <c r="U336" s="52"/>
      <c r="V336" s="52"/>
      <c r="W336" s="52"/>
      <c r="X336" s="52"/>
      <c r="Y336" s="52"/>
      <c r="Z336" s="52"/>
    </row>
    <row r="337" spans="1:26" ht="15.75" customHeight="1">
      <c r="A337" s="52"/>
      <c r="B337" s="52"/>
      <c r="C337" s="52"/>
      <c r="D337" s="52"/>
      <c r="E337" s="52"/>
      <c r="F337" s="52"/>
      <c r="G337" s="626"/>
      <c r="H337" s="52"/>
      <c r="I337" s="52"/>
      <c r="J337" s="52"/>
      <c r="K337" s="52"/>
      <c r="L337" s="52"/>
      <c r="M337" s="52"/>
      <c r="N337" s="52"/>
      <c r="O337" s="52"/>
      <c r="P337" s="52"/>
      <c r="Q337" s="52"/>
      <c r="R337" s="52"/>
      <c r="S337" s="52"/>
      <c r="T337" s="52"/>
      <c r="U337" s="52"/>
      <c r="V337" s="52"/>
      <c r="W337" s="52"/>
      <c r="X337" s="52"/>
      <c r="Y337" s="52"/>
      <c r="Z337" s="52"/>
    </row>
    <row r="338" spans="1:26" ht="15.75" customHeight="1">
      <c r="A338" s="52"/>
      <c r="B338" s="52"/>
      <c r="C338" s="52"/>
      <c r="D338" s="52"/>
      <c r="E338" s="52"/>
      <c r="F338" s="52"/>
      <c r="G338" s="626"/>
      <c r="H338" s="52"/>
      <c r="I338" s="52"/>
      <c r="J338" s="52"/>
      <c r="K338" s="52"/>
      <c r="L338" s="52"/>
      <c r="M338" s="52"/>
      <c r="N338" s="52"/>
      <c r="O338" s="52"/>
      <c r="P338" s="52"/>
      <c r="Q338" s="52"/>
      <c r="R338" s="52"/>
      <c r="S338" s="52"/>
      <c r="T338" s="52"/>
      <c r="U338" s="52"/>
      <c r="V338" s="52"/>
      <c r="W338" s="52"/>
      <c r="X338" s="52"/>
      <c r="Y338" s="52"/>
      <c r="Z338" s="52"/>
    </row>
    <row r="339" spans="1:26" ht="15.75" customHeight="1">
      <c r="A339" s="52"/>
      <c r="B339" s="52"/>
      <c r="C339" s="52"/>
      <c r="D339" s="52"/>
      <c r="E339" s="52"/>
      <c r="F339" s="52"/>
      <c r="G339" s="626"/>
      <c r="H339" s="52"/>
      <c r="I339" s="52"/>
      <c r="J339" s="52"/>
      <c r="K339" s="52"/>
      <c r="L339" s="52"/>
      <c r="M339" s="52"/>
      <c r="N339" s="52"/>
      <c r="O339" s="52"/>
      <c r="P339" s="52"/>
      <c r="Q339" s="52"/>
      <c r="R339" s="52"/>
      <c r="S339" s="52"/>
      <c r="T339" s="52"/>
      <c r="U339" s="52"/>
      <c r="V339" s="52"/>
      <c r="W339" s="52"/>
      <c r="X339" s="52"/>
      <c r="Y339" s="52"/>
      <c r="Z339" s="52"/>
    </row>
    <row r="340" spans="1:26" ht="15.75" customHeight="1">
      <c r="A340" s="52"/>
      <c r="B340" s="52"/>
      <c r="C340" s="52"/>
      <c r="D340" s="52"/>
      <c r="E340" s="52"/>
      <c r="F340" s="52"/>
      <c r="G340" s="626"/>
      <c r="H340" s="52"/>
      <c r="I340" s="52"/>
      <c r="J340" s="52"/>
      <c r="K340" s="52"/>
      <c r="L340" s="52"/>
      <c r="M340" s="52"/>
      <c r="N340" s="52"/>
      <c r="O340" s="52"/>
      <c r="P340" s="52"/>
      <c r="Q340" s="52"/>
      <c r="R340" s="52"/>
      <c r="S340" s="52"/>
      <c r="T340" s="52"/>
      <c r="U340" s="52"/>
      <c r="V340" s="52"/>
      <c r="W340" s="52"/>
      <c r="X340" s="52"/>
      <c r="Y340" s="52"/>
      <c r="Z340" s="52"/>
    </row>
    <row r="341" spans="1:26" ht="15.75" customHeight="1">
      <c r="A341" s="52"/>
      <c r="B341" s="52"/>
      <c r="C341" s="52"/>
      <c r="D341" s="52"/>
      <c r="E341" s="52"/>
      <c r="F341" s="52"/>
      <c r="G341" s="626"/>
      <c r="H341" s="52"/>
      <c r="I341" s="52"/>
      <c r="J341" s="52"/>
      <c r="K341" s="52"/>
      <c r="L341" s="52"/>
      <c r="M341" s="52"/>
      <c r="N341" s="52"/>
      <c r="O341" s="52"/>
      <c r="P341" s="52"/>
      <c r="Q341" s="52"/>
      <c r="R341" s="52"/>
      <c r="S341" s="52"/>
      <c r="T341" s="52"/>
      <c r="U341" s="52"/>
      <c r="V341" s="52"/>
      <c r="W341" s="52"/>
      <c r="X341" s="52"/>
      <c r="Y341" s="52"/>
      <c r="Z341" s="52"/>
    </row>
    <row r="342" spans="1:26" ht="15.75" customHeight="1">
      <c r="A342" s="52"/>
      <c r="B342" s="52"/>
      <c r="C342" s="52"/>
      <c r="D342" s="52"/>
      <c r="E342" s="52"/>
      <c r="F342" s="52"/>
      <c r="G342" s="626"/>
      <c r="H342" s="52"/>
      <c r="I342" s="52"/>
      <c r="J342" s="52"/>
      <c r="K342" s="52"/>
      <c r="L342" s="52"/>
      <c r="M342" s="52"/>
      <c r="N342" s="52"/>
      <c r="O342" s="52"/>
      <c r="P342" s="52"/>
      <c r="Q342" s="52"/>
      <c r="R342" s="52"/>
      <c r="S342" s="52"/>
      <c r="T342" s="52"/>
      <c r="U342" s="52"/>
      <c r="V342" s="52"/>
      <c r="W342" s="52"/>
      <c r="X342" s="52"/>
      <c r="Y342" s="52"/>
      <c r="Z342" s="52"/>
    </row>
    <row r="343" spans="1:26" ht="15.75" customHeight="1">
      <c r="A343" s="52"/>
      <c r="B343" s="52"/>
      <c r="C343" s="52"/>
      <c r="D343" s="52"/>
      <c r="E343" s="52"/>
      <c r="F343" s="52"/>
      <c r="G343" s="626"/>
      <c r="H343" s="52"/>
      <c r="I343" s="52"/>
      <c r="J343" s="52"/>
      <c r="K343" s="52"/>
      <c r="L343" s="52"/>
      <c r="M343" s="52"/>
      <c r="N343" s="52"/>
      <c r="O343" s="52"/>
      <c r="P343" s="52"/>
      <c r="Q343" s="52"/>
      <c r="R343" s="52"/>
      <c r="S343" s="52"/>
      <c r="T343" s="52"/>
      <c r="U343" s="52"/>
      <c r="V343" s="52"/>
      <c r="W343" s="52"/>
      <c r="X343" s="52"/>
      <c r="Y343" s="52"/>
      <c r="Z343" s="52"/>
    </row>
    <row r="344" spans="1:26" ht="15.75" customHeight="1">
      <c r="A344" s="52"/>
      <c r="B344" s="52"/>
      <c r="C344" s="52"/>
      <c r="D344" s="52"/>
      <c r="E344" s="52"/>
      <c r="F344" s="52"/>
      <c r="G344" s="626"/>
      <c r="H344" s="52"/>
      <c r="I344" s="52"/>
      <c r="J344" s="52"/>
      <c r="K344" s="52"/>
      <c r="L344" s="52"/>
      <c r="M344" s="52"/>
      <c r="N344" s="52"/>
      <c r="O344" s="52"/>
      <c r="P344" s="52"/>
      <c r="Q344" s="52"/>
      <c r="R344" s="52"/>
      <c r="S344" s="52"/>
      <c r="T344" s="52"/>
      <c r="U344" s="52"/>
      <c r="V344" s="52"/>
      <c r="W344" s="52"/>
      <c r="X344" s="52"/>
      <c r="Y344" s="52"/>
      <c r="Z344" s="52"/>
    </row>
    <row r="345" spans="1:26" ht="15.75" customHeight="1">
      <c r="A345" s="52"/>
      <c r="B345" s="52"/>
      <c r="C345" s="52"/>
      <c r="D345" s="52"/>
      <c r="E345" s="52"/>
      <c r="F345" s="52"/>
      <c r="G345" s="626"/>
      <c r="H345" s="52"/>
      <c r="I345" s="52"/>
      <c r="J345" s="52"/>
      <c r="K345" s="52"/>
      <c r="L345" s="52"/>
      <c r="M345" s="52"/>
      <c r="N345" s="52"/>
      <c r="O345" s="52"/>
      <c r="P345" s="52"/>
      <c r="Q345" s="52"/>
      <c r="R345" s="52"/>
      <c r="S345" s="52"/>
      <c r="T345" s="52"/>
      <c r="U345" s="52"/>
      <c r="V345" s="52"/>
      <c r="W345" s="52"/>
      <c r="X345" s="52"/>
      <c r="Y345" s="52"/>
      <c r="Z345" s="52"/>
    </row>
    <row r="346" spans="1:26" ht="15.75" customHeight="1">
      <c r="A346" s="52"/>
      <c r="B346" s="52"/>
      <c r="C346" s="52"/>
      <c r="D346" s="52"/>
      <c r="E346" s="52"/>
      <c r="F346" s="52"/>
      <c r="G346" s="626"/>
      <c r="H346" s="52"/>
      <c r="I346" s="52"/>
      <c r="J346" s="52"/>
      <c r="K346" s="52"/>
      <c r="L346" s="52"/>
      <c r="M346" s="52"/>
      <c r="N346" s="52"/>
      <c r="O346" s="52"/>
      <c r="P346" s="52"/>
      <c r="Q346" s="52"/>
      <c r="R346" s="52"/>
      <c r="S346" s="52"/>
      <c r="T346" s="52"/>
      <c r="U346" s="52"/>
      <c r="V346" s="52"/>
      <c r="W346" s="52"/>
      <c r="X346" s="52"/>
      <c r="Y346" s="52"/>
      <c r="Z346" s="52"/>
    </row>
    <row r="347" spans="1:26" ht="15.75" customHeight="1">
      <c r="A347" s="52"/>
      <c r="B347" s="52"/>
      <c r="C347" s="52"/>
      <c r="D347" s="52"/>
      <c r="E347" s="52"/>
      <c r="F347" s="52"/>
      <c r="G347" s="626"/>
      <c r="H347" s="52"/>
      <c r="I347" s="52"/>
      <c r="J347" s="52"/>
      <c r="K347" s="52"/>
      <c r="L347" s="52"/>
      <c r="M347" s="52"/>
      <c r="N347" s="52"/>
      <c r="O347" s="52"/>
      <c r="P347" s="52"/>
      <c r="Q347" s="52"/>
      <c r="R347" s="52"/>
      <c r="S347" s="52"/>
      <c r="T347" s="52"/>
      <c r="U347" s="52"/>
      <c r="V347" s="52"/>
      <c r="W347" s="52"/>
      <c r="X347" s="52"/>
      <c r="Y347" s="52"/>
      <c r="Z347" s="52"/>
    </row>
    <row r="348" spans="1:26" ht="15.75" customHeight="1">
      <c r="A348" s="52"/>
      <c r="B348" s="52"/>
      <c r="C348" s="52"/>
      <c r="D348" s="52"/>
      <c r="E348" s="52"/>
      <c r="F348" s="52"/>
      <c r="G348" s="626"/>
      <c r="H348" s="52"/>
      <c r="I348" s="52"/>
      <c r="J348" s="52"/>
      <c r="K348" s="52"/>
      <c r="L348" s="52"/>
      <c r="M348" s="52"/>
      <c r="N348" s="52"/>
      <c r="O348" s="52"/>
      <c r="P348" s="52"/>
      <c r="Q348" s="52"/>
      <c r="R348" s="52"/>
      <c r="S348" s="52"/>
      <c r="T348" s="52"/>
      <c r="U348" s="52"/>
      <c r="V348" s="52"/>
      <c r="W348" s="52"/>
      <c r="X348" s="52"/>
      <c r="Y348" s="52"/>
      <c r="Z348" s="52"/>
    </row>
    <row r="349" spans="1:26" ht="15.75" customHeight="1">
      <c r="A349" s="52"/>
      <c r="B349" s="52"/>
      <c r="C349" s="52"/>
      <c r="D349" s="52"/>
      <c r="E349" s="52"/>
      <c r="F349" s="52"/>
      <c r="G349" s="626"/>
      <c r="H349" s="52"/>
      <c r="I349" s="52"/>
      <c r="J349" s="52"/>
      <c r="K349" s="52"/>
      <c r="L349" s="52"/>
      <c r="M349" s="52"/>
      <c r="N349" s="52"/>
      <c r="O349" s="52"/>
      <c r="P349" s="52"/>
      <c r="Q349" s="52"/>
      <c r="R349" s="52"/>
      <c r="S349" s="52"/>
      <c r="T349" s="52"/>
      <c r="U349" s="52"/>
      <c r="V349" s="52"/>
      <c r="W349" s="52"/>
      <c r="X349" s="52"/>
      <c r="Y349" s="52"/>
      <c r="Z349" s="52"/>
    </row>
    <row r="350" spans="1:26" ht="15.75" customHeight="1">
      <c r="A350" s="52"/>
      <c r="B350" s="52"/>
      <c r="C350" s="52"/>
      <c r="D350" s="52"/>
      <c r="E350" s="52"/>
      <c r="F350" s="52"/>
      <c r="G350" s="626"/>
      <c r="H350" s="52"/>
      <c r="I350" s="52"/>
      <c r="J350" s="52"/>
      <c r="K350" s="52"/>
      <c r="L350" s="52"/>
      <c r="M350" s="52"/>
      <c r="N350" s="52"/>
      <c r="O350" s="52"/>
      <c r="P350" s="52"/>
      <c r="Q350" s="52"/>
      <c r="R350" s="52"/>
      <c r="S350" s="52"/>
      <c r="T350" s="52"/>
      <c r="U350" s="52"/>
      <c r="V350" s="52"/>
      <c r="W350" s="52"/>
      <c r="X350" s="52"/>
      <c r="Y350" s="52"/>
      <c r="Z350" s="52"/>
    </row>
    <row r="351" spans="1:26" ht="15.75" customHeight="1">
      <c r="A351" s="52"/>
      <c r="B351" s="52"/>
      <c r="C351" s="52"/>
      <c r="D351" s="52"/>
      <c r="E351" s="52"/>
      <c r="F351" s="52"/>
      <c r="G351" s="626"/>
      <c r="H351" s="52"/>
      <c r="I351" s="52"/>
      <c r="J351" s="52"/>
      <c r="K351" s="52"/>
      <c r="L351" s="52"/>
      <c r="M351" s="52"/>
      <c r="N351" s="52"/>
      <c r="O351" s="52"/>
      <c r="P351" s="52"/>
      <c r="Q351" s="52"/>
      <c r="R351" s="52"/>
      <c r="S351" s="52"/>
      <c r="T351" s="52"/>
      <c r="U351" s="52"/>
      <c r="V351" s="52"/>
      <c r="W351" s="52"/>
      <c r="X351" s="52"/>
      <c r="Y351" s="52"/>
      <c r="Z351" s="52"/>
    </row>
    <row r="352" spans="1:26" ht="15.75" customHeight="1">
      <c r="A352" s="52"/>
      <c r="B352" s="52"/>
      <c r="C352" s="52"/>
      <c r="D352" s="52"/>
      <c r="E352" s="52"/>
      <c r="F352" s="52"/>
      <c r="G352" s="626"/>
      <c r="H352" s="52"/>
      <c r="I352" s="52"/>
      <c r="J352" s="52"/>
      <c r="K352" s="52"/>
      <c r="L352" s="52"/>
      <c r="M352" s="52"/>
      <c r="N352" s="52"/>
      <c r="O352" s="52"/>
      <c r="P352" s="52"/>
      <c r="Q352" s="52"/>
      <c r="R352" s="52"/>
      <c r="S352" s="52"/>
      <c r="T352" s="52"/>
      <c r="U352" s="52"/>
      <c r="V352" s="52"/>
      <c r="W352" s="52"/>
      <c r="X352" s="52"/>
      <c r="Y352" s="52"/>
      <c r="Z352" s="52"/>
    </row>
    <row r="353" spans="1:26" ht="15.75" customHeight="1">
      <c r="A353" s="52"/>
      <c r="B353" s="52"/>
      <c r="C353" s="52"/>
      <c r="D353" s="52"/>
      <c r="E353" s="52"/>
      <c r="F353" s="52"/>
      <c r="G353" s="626"/>
      <c r="H353" s="52"/>
      <c r="I353" s="52"/>
      <c r="J353" s="52"/>
      <c r="K353" s="52"/>
      <c r="L353" s="52"/>
      <c r="M353" s="52"/>
      <c r="N353" s="52"/>
      <c r="O353" s="52"/>
      <c r="P353" s="52"/>
      <c r="Q353" s="52"/>
      <c r="R353" s="52"/>
      <c r="S353" s="52"/>
      <c r="T353" s="52"/>
      <c r="U353" s="52"/>
      <c r="V353" s="52"/>
      <c r="W353" s="52"/>
      <c r="X353" s="52"/>
      <c r="Y353" s="52"/>
      <c r="Z353" s="52"/>
    </row>
    <row r="354" spans="1:26" ht="15.75" customHeight="1">
      <c r="A354" s="52"/>
      <c r="B354" s="52"/>
      <c r="C354" s="52"/>
      <c r="D354" s="52"/>
      <c r="E354" s="52"/>
      <c r="F354" s="52"/>
      <c r="G354" s="626"/>
      <c r="H354" s="52"/>
      <c r="I354" s="52"/>
      <c r="J354" s="52"/>
      <c r="K354" s="52"/>
      <c r="L354" s="52"/>
      <c r="M354" s="52"/>
      <c r="N354" s="52"/>
      <c r="O354" s="52"/>
      <c r="P354" s="52"/>
      <c r="Q354" s="52"/>
      <c r="R354" s="52"/>
      <c r="S354" s="52"/>
      <c r="T354" s="52"/>
      <c r="U354" s="52"/>
      <c r="V354" s="52"/>
      <c r="W354" s="52"/>
      <c r="X354" s="52"/>
      <c r="Y354" s="52"/>
      <c r="Z354" s="52"/>
    </row>
    <row r="355" spans="1:26" ht="15.75" customHeight="1">
      <c r="A355" s="52"/>
      <c r="B355" s="52"/>
      <c r="C355" s="52"/>
      <c r="D355" s="52"/>
      <c r="E355" s="52"/>
      <c r="F355" s="52"/>
      <c r="G355" s="626"/>
      <c r="H355" s="52"/>
      <c r="I355" s="52"/>
      <c r="J355" s="52"/>
      <c r="K355" s="52"/>
      <c r="L355" s="52"/>
      <c r="M355" s="52"/>
      <c r="N355" s="52"/>
      <c r="O355" s="52"/>
      <c r="P355" s="52"/>
      <c r="Q355" s="52"/>
      <c r="R355" s="52"/>
      <c r="S355" s="52"/>
      <c r="T355" s="52"/>
      <c r="U355" s="52"/>
      <c r="V355" s="52"/>
      <c r="W355" s="52"/>
      <c r="X355" s="52"/>
      <c r="Y355" s="52"/>
      <c r="Z355" s="52"/>
    </row>
    <row r="356" spans="1:26" ht="15.75" customHeight="1">
      <c r="A356" s="52"/>
      <c r="B356" s="52"/>
      <c r="C356" s="52"/>
      <c r="D356" s="52"/>
      <c r="E356" s="52"/>
      <c r="F356" s="52"/>
      <c r="G356" s="626"/>
      <c r="H356" s="52"/>
      <c r="I356" s="52"/>
      <c r="J356" s="52"/>
      <c r="K356" s="52"/>
      <c r="L356" s="52"/>
      <c r="M356" s="52"/>
      <c r="N356" s="52"/>
      <c r="O356" s="52"/>
      <c r="P356" s="52"/>
      <c r="Q356" s="52"/>
      <c r="R356" s="52"/>
      <c r="S356" s="52"/>
      <c r="T356" s="52"/>
      <c r="U356" s="52"/>
      <c r="V356" s="52"/>
      <c r="W356" s="52"/>
      <c r="X356" s="52"/>
      <c r="Y356" s="52"/>
      <c r="Z356" s="52"/>
    </row>
    <row r="357" spans="1:26" ht="15.75" customHeight="1">
      <c r="A357" s="52"/>
      <c r="B357" s="52"/>
      <c r="C357" s="52"/>
      <c r="D357" s="52"/>
      <c r="E357" s="52"/>
      <c r="F357" s="52"/>
      <c r="G357" s="626"/>
      <c r="H357" s="52"/>
      <c r="I357" s="52"/>
      <c r="J357" s="52"/>
      <c r="K357" s="52"/>
      <c r="L357" s="52"/>
      <c r="M357" s="52"/>
      <c r="N357" s="52"/>
      <c r="O357" s="52"/>
      <c r="P357" s="52"/>
      <c r="Q357" s="52"/>
      <c r="R357" s="52"/>
      <c r="S357" s="52"/>
      <c r="T357" s="52"/>
      <c r="U357" s="52"/>
      <c r="V357" s="52"/>
      <c r="W357" s="52"/>
      <c r="X357" s="52"/>
      <c r="Y357" s="52"/>
      <c r="Z357" s="52"/>
    </row>
    <row r="358" spans="1:26" ht="15.75" customHeight="1">
      <c r="A358" s="52"/>
      <c r="B358" s="52"/>
      <c r="C358" s="52"/>
      <c r="D358" s="52"/>
      <c r="E358" s="52"/>
      <c r="F358" s="52"/>
      <c r="G358" s="626"/>
      <c r="H358" s="52"/>
      <c r="I358" s="52"/>
      <c r="J358" s="52"/>
      <c r="K358" s="52"/>
      <c r="L358" s="52"/>
      <c r="M358" s="52"/>
      <c r="N358" s="52"/>
      <c r="O358" s="52"/>
      <c r="P358" s="52"/>
      <c r="Q358" s="52"/>
      <c r="R358" s="52"/>
      <c r="S358" s="52"/>
      <c r="T358" s="52"/>
      <c r="U358" s="52"/>
      <c r="V358" s="52"/>
      <c r="W358" s="52"/>
      <c r="X358" s="52"/>
      <c r="Y358" s="52"/>
      <c r="Z358" s="52"/>
    </row>
    <row r="359" spans="1:26" ht="15.75" customHeight="1">
      <c r="A359" s="52"/>
      <c r="B359" s="52"/>
      <c r="C359" s="52"/>
      <c r="D359" s="52"/>
      <c r="E359" s="52"/>
      <c r="F359" s="52"/>
      <c r="G359" s="626"/>
      <c r="H359" s="52"/>
      <c r="I359" s="52"/>
      <c r="J359" s="52"/>
      <c r="K359" s="52"/>
      <c r="L359" s="52"/>
      <c r="M359" s="52"/>
      <c r="N359" s="52"/>
      <c r="O359" s="52"/>
      <c r="P359" s="52"/>
      <c r="Q359" s="52"/>
      <c r="R359" s="52"/>
      <c r="S359" s="52"/>
      <c r="T359" s="52"/>
      <c r="U359" s="52"/>
      <c r="V359" s="52"/>
      <c r="W359" s="52"/>
      <c r="X359" s="52"/>
      <c r="Y359" s="52"/>
      <c r="Z359" s="52"/>
    </row>
    <row r="360" spans="1:26" ht="15.75" customHeight="1">
      <c r="A360" s="52"/>
      <c r="B360" s="52"/>
      <c r="C360" s="52"/>
      <c r="D360" s="52"/>
      <c r="E360" s="52"/>
      <c r="F360" s="52"/>
      <c r="G360" s="626"/>
      <c r="H360" s="52"/>
      <c r="I360" s="52"/>
      <c r="J360" s="52"/>
      <c r="K360" s="52"/>
      <c r="L360" s="52"/>
      <c r="M360" s="52"/>
      <c r="N360" s="52"/>
      <c r="O360" s="52"/>
      <c r="P360" s="52"/>
      <c r="Q360" s="52"/>
      <c r="R360" s="52"/>
      <c r="S360" s="52"/>
      <c r="T360" s="52"/>
      <c r="U360" s="52"/>
      <c r="V360" s="52"/>
      <c r="W360" s="52"/>
      <c r="X360" s="52"/>
      <c r="Y360" s="52"/>
      <c r="Z360" s="52"/>
    </row>
    <row r="361" spans="1:26" ht="15.75" customHeight="1">
      <c r="A361" s="52"/>
      <c r="B361" s="52"/>
      <c r="C361" s="52"/>
      <c r="D361" s="52"/>
      <c r="E361" s="52"/>
      <c r="F361" s="52"/>
      <c r="G361" s="626"/>
      <c r="H361" s="52"/>
      <c r="I361" s="52"/>
      <c r="J361" s="52"/>
      <c r="K361" s="52"/>
      <c r="L361" s="52"/>
      <c r="M361" s="52"/>
      <c r="N361" s="52"/>
      <c r="O361" s="52"/>
      <c r="P361" s="52"/>
      <c r="Q361" s="52"/>
      <c r="R361" s="52"/>
      <c r="S361" s="52"/>
      <c r="T361" s="52"/>
      <c r="U361" s="52"/>
      <c r="V361" s="52"/>
      <c r="W361" s="52"/>
      <c r="X361" s="52"/>
      <c r="Y361" s="52"/>
      <c r="Z361" s="52"/>
    </row>
    <row r="362" spans="1:26" ht="15.75" customHeight="1">
      <c r="A362" s="52"/>
      <c r="B362" s="52"/>
      <c r="C362" s="52"/>
      <c r="D362" s="52"/>
      <c r="E362" s="52"/>
      <c r="F362" s="52"/>
      <c r="G362" s="626"/>
      <c r="H362" s="52"/>
      <c r="I362" s="52"/>
      <c r="J362" s="52"/>
      <c r="K362" s="52"/>
      <c r="L362" s="52"/>
      <c r="M362" s="52"/>
      <c r="N362" s="52"/>
      <c r="O362" s="52"/>
      <c r="P362" s="52"/>
      <c r="Q362" s="52"/>
      <c r="R362" s="52"/>
      <c r="S362" s="52"/>
      <c r="T362" s="52"/>
      <c r="U362" s="52"/>
      <c r="V362" s="52"/>
      <c r="W362" s="52"/>
      <c r="X362" s="52"/>
      <c r="Y362" s="52"/>
      <c r="Z362" s="52"/>
    </row>
    <row r="363" spans="1:26" ht="15.75" customHeight="1">
      <c r="A363" s="52"/>
      <c r="B363" s="52"/>
      <c r="C363" s="52"/>
      <c r="D363" s="52"/>
      <c r="E363" s="52"/>
      <c r="F363" s="52"/>
      <c r="G363" s="626"/>
      <c r="H363" s="52"/>
      <c r="I363" s="52"/>
      <c r="J363" s="52"/>
      <c r="K363" s="52"/>
      <c r="L363" s="52"/>
      <c r="M363" s="52"/>
      <c r="N363" s="52"/>
      <c r="O363" s="52"/>
      <c r="P363" s="52"/>
      <c r="Q363" s="52"/>
      <c r="R363" s="52"/>
      <c r="S363" s="52"/>
      <c r="T363" s="52"/>
      <c r="U363" s="52"/>
      <c r="V363" s="52"/>
      <c r="W363" s="52"/>
      <c r="X363" s="52"/>
      <c r="Y363" s="52"/>
      <c r="Z363" s="52"/>
    </row>
    <row r="364" spans="1:26" ht="15.75" customHeight="1">
      <c r="A364" s="52"/>
      <c r="B364" s="52"/>
      <c r="C364" s="52"/>
      <c r="D364" s="52"/>
      <c r="E364" s="52"/>
      <c r="F364" s="52"/>
      <c r="G364" s="626"/>
      <c r="H364" s="52"/>
      <c r="I364" s="52"/>
      <c r="J364" s="52"/>
      <c r="K364" s="52"/>
      <c r="L364" s="52"/>
      <c r="M364" s="52"/>
      <c r="N364" s="52"/>
      <c r="O364" s="52"/>
      <c r="P364" s="52"/>
      <c r="Q364" s="52"/>
      <c r="R364" s="52"/>
      <c r="S364" s="52"/>
      <c r="T364" s="52"/>
      <c r="U364" s="52"/>
      <c r="V364" s="52"/>
      <c r="W364" s="52"/>
      <c r="X364" s="52"/>
      <c r="Y364" s="52"/>
      <c r="Z364" s="52"/>
    </row>
    <row r="365" spans="1:26" ht="15.75" customHeight="1">
      <c r="A365" s="52"/>
      <c r="B365" s="52"/>
      <c r="C365" s="52"/>
      <c r="D365" s="52"/>
      <c r="E365" s="52"/>
      <c r="F365" s="52"/>
      <c r="G365" s="626"/>
      <c r="H365" s="52"/>
      <c r="I365" s="52"/>
      <c r="J365" s="52"/>
      <c r="K365" s="52"/>
      <c r="L365" s="52"/>
      <c r="M365" s="52"/>
      <c r="N365" s="52"/>
      <c r="O365" s="52"/>
      <c r="P365" s="52"/>
      <c r="Q365" s="52"/>
      <c r="R365" s="52"/>
      <c r="S365" s="52"/>
      <c r="T365" s="52"/>
      <c r="U365" s="52"/>
      <c r="V365" s="52"/>
      <c r="W365" s="52"/>
      <c r="X365" s="52"/>
      <c r="Y365" s="52"/>
      <c r="Z365" s="52"/>
    </row>
    <row r="366" spans="1:26" ht="15.75" customHeight="1">
      <c r="A366" s="52"/>
      <c r="B366" s="52"/>
      <c r="C366" s="52"/>
      <c r="D366" s="52"/>
      <c r="E366" s="52"/>
      <c r="F366" s="52"/>
      <c r="G366" s="626"/>
      <c r="H366" s="52"/>
      <c r="I366" s="52"/>
      <c r="J366" s="52"/>
      <c r="K366" s="52"/>
      <c r="L366" s="52"/>
      <c r="M366" s="52"/>
      <c r="N366" s="52"/>
      <c r="O366" s="52"/>
      <c r="P366" s="52"/>
      <c r="Q366" s="52"/>
      <c r="R366" s="52"/>
      <c r="S366" s="52"/>
      <c r="T366" s="52"/>
      <c r="U366" s="52"/>
      <c r="V366" s="52"/>
      <c r="W366" s="52"/>
      <c r="X366" s="52"/>
      <c r="Y366" s="52"/>
      <c r="Z366" s="52"/>
    </row>
    <row r="367" spans="1:26" ht="15.75" customHeight="1">
      <c r="A367" s="52"/>
      <c r="B367" s="52"/>
      <c r="C367" s="52"/>
      <c r="D367" s="52"/>
      <c r="E367" s="52"/>
      <c r="F367" s="52"/>
      <c r="G367" s="626"/>
      <c r="H367" s="52"/>
      <c r="I367" s="52"/>
      <c r="J367" s="52"/>
      <c r="K367" s="52"/>
      <c r="L367" s="52"/>
      <c r="M367" s="52"/>
      <c r="N367" s="52"/>
      <c r="O367" s="52"/>
      <c r="P367" s="52"/>
      <c r="Q367" s="52"/>
      <c r="R367" s="52"/>
      <c r="S367" s="52"/>
      <c r="T367" s="52"/>
      <c r="U367" s="52"/>
      <c r="V367" s="52"/>
      <c r="W367" s="52"/>
      <c r="X367" s="52"/>
      <c r="Y367" s="52"/>
      <c r="Z367" s="52"/>
    </row>
    <row r="368" spans="1:26" ht="15.75" customHeight="1">
      <c r="A368" s="52"/>
      <c r="B368" s="52"/>
      <c r="C368" s="52"/>
      <c r="D368" s="52"/>
      <c r="E368" s="52"/>
      <c r="F368" s="52"/>
      <c r="G368" s="626"/>
      <c r="H368" s="52"/>
      <c r="I368" s="52"/>
      <c r="J368" s="52"/>
      <c r="K368" s="52"/>
      <c r="L368" s="52"/>
      <c r="M368" s="52"/>
      <c r="N368" s="52"/>
      <c r="O368" s="52"/>
      <c r="P368" s="52"/>
      <c r="Q368" s="52"/>
      <c r="R368" s="52"/>
      <c r="S368" s="52"/>
      <c r="T368" s="52"/>
      <c r="U368" s="52"/>
      <c r="V368" s="52"/>
      <c r="W368" s="52"/>
      <c r="X368" s="52"/>
      <c r="Y368" s="52"/>
      <c r="Z368" s="52"/>
    </row>
    <row r="369" spans="1:26" ht="15.75" customHeight="1">
      <c r="A369" s="52"/>
      <c r="B369" s="52"/>
      <c r="C369" s="52"/>
      <c r="D369" s="52"/>
      <c r="E369" s="52"/>
      <c r="F369" s="52"/>
      <c r="G369" s="626"/>
      <c r="H369" s="52"/>
      <c r="I369" s="52"/>
      <c r="J369" s="52"/>
      <c r="K369" s="52"/>
      <c r="L369" s="52"/>
      <c r="M369" s="52"/>
      <c r="N369" s="52"/>
      <c r="O369" s="52"/>
      <c r="P369" s="52"/>
      <c r="Q369" s="52"/>
      <c r="R369" s="52"/>
      <c r="S369" s="52"/>
      <c r="T369" s="52"/>
      <c r="U369" s="52"/>
      <c r="V369" s="52"/>
      <c r="W369" s="52"/>
      <c r="X369" s="52"/>
      <c r="Y369" s="52"/>
      <c r="Z369" s="52"/>
    </row>
    <row r="370" spans="1:26" ht="15.75" customHeight="1">
      <c r="A370" s="52"/>
      <c r="B370" s="52"/>
      <c r="C370" s="52"/>
      <c r="D370" s="52"/>
      <c r="E370" s="52"/>
      <c r="F370" s="52"/>
      <c r="G370" s="626"/>
      <c r="H370" s="52"/>
      <c r="I370" s="52"/>
      <c r="J370" s="52"/>
      <c r="K370" s="52"/>
      <c r="L370" s="52"/>
      <c r="M370" s="52"/>
      <c r="N370" s="52"/>
      <c r="O370" s="52"/>
      <c r="P370" s="52"/>
      <c r="Q370" s="52"/>
      <c r="R370" s="52"/>
      <c r="S370" s="52"/>
      <c r="T370" s="52"/>
      <c r="U370" s="52"/>
      <c r="V370" s="52"/>
      <c r="W370" s="52"/>
      <c r="X370" s="52"/>
      <c r="Y370" s="52"/>
      <c r="Z370" s="52"/>
    </row>
    <row r="371" spans="1:26" ht="15.75" customHeight="1">
      <c r="A371" s="52"/>
      <c r="B371" s="52"/>
      <c r="C371" s="52"/>
      <c r="D371" s="52"/>
      <c r="E371" s="52"/>
      <c r="F371" s="52"/>
      <c r="G371" s="626"/>
      <c r="H371" s="52"/>
      <c r="I371" s="52"/>
      <c r="J371" s="52"/>
      <c r="K371" s="52"/>
      <c r="L371" s="52"/>
      <c r="M371" s="52"/>
      <c r="N371" s="52"/>
      <c r="O371" s="52"/>
      <c r="P371" s="52"/>
      <c r="Q371" s="52"/>
      <c r="R371" s="52"/>
      <c r="S371" s="52"/>
      <c r="T371" s="52"/>
      <c r="U371" s="52"/>
      <c r="V371" s="52"/>
      <c r="W371" s="52"/>
      <c r="X371" s="52"/>
      <c r="Y371" s="52"/>
      <c r="Z371" s="52"/>
    </row>
    <row r="372" spans="1:26" ht="15.75" customHeight="1">
      <c r="A372" s="52"/>
      <c r="B372" s="52"/>
      <c r="C372" s="52"/>
      <c r="D372" s="52"/>
      <c r="E372" s="52"/>
      <c r="F372" s="52"/>
      <c r="G372" s="626"/>
      <c r="H372" s="52"/>
      <c r="I372" s="52"/>
      <c r="J372" s="52"/>
      <c r="K372" s="52"/>
      <c r="L372" s="52"/>
      <c r="M372" s="52"/>
      <c r="N372" s="52"/>
      <c r="O372" s="52"/>
      <c r="P372" s="52"/>
      <c r="Q372" s="52"/>
      <c r="R372" s="52"/>
      <c r="S372" s="52"/>
      <c r="T372" s="52"/>
      <c r="U372" s="52"/>
      <c r="V372" s="52"/>
      <c r="W372" s="52"/>
      <c r="X372" s="52"/>
      <c r="Y372" s="52"/>
      <c r="Z372" s="52"/>
    </row>
    <row r="373" spans="1:26" ht="15.75" customHeight="1">
      <c r="A373" s="52"/>
      <c r="B373" s="52"/>
      <c r="C373" s="52"/>
      <c r="D373" s="52"/>
      <c r="E373" s="52"/>
      <c r="F373" s="52"/>
      <c r="G373" s="626"/>
      <c r="H373" s="52"/>
      <c r="I373" s="52"/>
      <c r="J373" s="52"/>
      <c r="K373" s="52"/>
      <c r="L373" s="52"/>
      <c r="M373" s="52"/>
      <c r="N373" s="52"/>
      <c r="O373" s="52"/>
      <c r="P373" s="52"/>
      <c r="Q373" s="52"/>
      <c r="R373" s="52"/>
      <c r="S373" s="52"/>
      <c r="T373" s="52"/>
      <c r="U373" s="52"/>
      <c r="V373" s="52"/>
      <c r="W373" s="52"/>
      <c r="X373" s="52"/>
      <c r="Y373" s="52"/>
      <c r="Z373" s="52"/>
    </row>
    <row r="374" spans="1:26" ht="15.75" customHeight="1">
      <c r="A374" s="52"/>
      <c r="B374" s="52"/>
      <c r="C374" s="52"/>
      <c r="D374" s="52"/>
      <c r="E374" s="52"/>
      <c r="F374" s="52"/>
      <c r="G374" s="626"/>
      <c r="H374" s="52"/>
      <c r="I374" s="52"/>
      <c r="J374" s="52"/>
      <c r="K374" s="52"/>
      <c r="L374" s="52"/>
      <c r="M374" s="52"/>
      <c r="N374" s="52"/>
      <c r="O374" s="52"/>
      <c r="P374" s="52"/>
      <c r="Q374" s="52"/>
      <c r="R374" s="52"/>
      <c r="S374" s="52"/>
      <c r="T374" s="52"/>
      <c r="U374" s="52"/>
      <c r="V374" s="52"/>
      <c r="W374" s="52"/>
      <c r="X374" s="52"/>
      <c r="Y374" s="52"/>
      <c r="Z374" s="52"/>
    </row>
    <row r="375" spans="1:26" ht="15.75" customHeight="1">
      <c r="A375" s="52"/>
      <c r="B375" s="52"/>
      <c r="C375" s="52"/>
      <c r="D375" s="52"/>
      <c r="E375" s="52"/>
      <c r="F375" s="52"/>
      <c r="G375" s="626"/>
      <c r="H375" s="52"/>
      <c r="I375" s="52"/>
      <c r="J375" s="52"/>
      <c r="K375" s="52"/>
      <c r="L375" s="52"/>
      <c r="M375" s="52"/>
      <c r="N375" s="52"/>
      <c r="O375" s="52"/>
      <c r="P375" s="52"/>
      <c r="Q375" s="52"/>
      <c r="R375" s="52"/>
      <c r="S375" s="52"/>
      <c r="T375" s="52"/>
      <c r="U375" s="52"/>
      <c r="V375" s="52"/>
      <c r="W375" s="52"/>
      <c r="X375" s="52"/>
      <c r="Y375" s="52"/>
      <c r="Z375" s="52"/>
    </row>
    <row r="376" spans="1:26" ht="15.75" customHeight="1">
      <c r="A376" s="52"/>
      <c r="B376" s="52"/>
      <c r="C376" s="52"/>
      <c r="D376" s="52"/>
      <c r="E376" s="52"/>
      <c r="F376" s="52"/>
      <c r="G376" s="626"/>
      <c r="H376" s="52"/>
      <c r="I376" s="52"/>
      <c r="J376" s="52"/>
      <c r="K376" s="52"/>
      <c r="L376" s="52"/>
      <c r="M376" s="52"/>
      <c r="N376" s="52"/>
      <c r="O376" s="52"/>
      <c r="P376" s="52"/>
      <c r="Q376" s="52"/>
      <c r="R376" s="52"/>
      <c r="S376" s="52"/>
      <c r="T376" s="52"/>
      <c r="U376" s="52"/>
      <c r="V376" s="52"/>
      <c r="W376" s="52"/>
      <c r="X376" s="52"/>
      <c r="Y376" s="52"/>
      <c r="Z376" s="52"/>
    </row>
    <row r="377" spans="1:26" ht="15.75" customHeight="1">
      <c r="A377" s="52"/>
      <c r="B377" s="52"/>
      <c r="C377" s="52"/>
      <c r="D377" s="52"/>
      <c r="E377" s="52"/>
      <c r="F377" s="52"/>
      <c r="G377" s="626"/>
      <c r="H377" s="52"/>
      <c r="I377" s="52"/>
      <c r="J377" s="52"/>
      <c r="K377" s="52"/>
      <c r="L377" s="52"/>
      <c r="M377" s="52"/>
      <c r="N377" s="52"/>
      <c r="O377" s="52"/>
      <c r="P377" s="52"/>
      <c r="Q377" s="52"/>
      <c r="R377" s="52"/>
      <c r="S377" s="52"/>
      <c r="T377" s="52"/>
      <c r="U377" s="52"/>
      <c r="V377" s="52"/>
      <c r="W377" s="52"/>
      <c r="X377" s="52"/>
      <c r="Y377" s="52"/>
      <c r="Z377" s="52"/>
    </row>
    <row r="378" spans="1:26" ht="15.75" customHeight="1">
      <c r="A378" s="52"/>
      <c r="B378" s="52"/>
      <c r="C378" s="52"/>
      <c r="D378" s="52"/>
      <c r="E378" s="52"/>
      <c r="F378" s="52"/>
      <c r="G378" s="626"/>
      <c r="H378" s="52"/>
      <c r="I378" s="52"/>
      <c r="J378" s="52"/>
      <c r="K378" s="52"/>
      <c r="L378" s="52"/>
      <c r="M378" s="52"/>
      <c r="N378" s="52"/>
      <c r="O378" s="52"/>
      <c r="P378" s="52"/>
      <c r="Q378" s="52"/>
      <c r="R378" s="52"/>
      <c r="S378" s="52"/>
      <c r="T378" s="52"/>
      <c r="U378" s="52"/>
      <c r="V378" s="52"/>
      <c r="W378" s="52"/>
      <c r="X378" s="52"/>
      <c r="Y378" s="52"/>
      <c r="Z378" s="52"/>
    </row>
    <row r="379" spans="1:26" ht="15.75" customHeight="1">
      <c r="A379" s="52"/>
      <c r="B379" s="52"/>
      <c r="C379" s="52"/>
      <c r="D379" s="52"/>
      <c r="E379" s="52"/>
      <c r="F379" s="52"/>
      <c r="G379" s="626"/>
      <c r="H379" s="52"/>
      <c r="I379" s="52"/>
      <c r="J379" s="52"/>
      <c r="K379" s="52"/>
      <c r="L379" s="52"/>
      <c r="M379" s="52"/>
      <c r="N379" s="52"/>
      <c r="O379" s="52"/>
      <c r="P379" s="52"/>
      <c r="Q379" s="52"/>
      <c r="R379" s="52"/>
      <c r="S379" s="52"/>
      <c r="T379" s="52"/>
      <c r="U379" s="52"/>
      <c r="V379" s="52"/>
      <c r="W379" s="52"/>
      <c r="X379" s="52"/>
      <c r="Y379" s="52"/>
      <c r="Z379" s="52"/>
    </row>
    <row r="380" spans="1:26" ht="15.75" customHeight="1">
      <c r="A380" s="52"/>
      <c r="B380" s="52"/>
      <c r="C380" s="52"/>
      <c r="D380" s="52"/>
      <c r="E380" s="52"/>
      <c r="F380" s="52"/>
      <c r="G380" s="626"/>
      <c r="H380" s="52"/>
      <c r="I380" s="52"/>
      <c r="J380" s="52"/>
      <c r="K380" s="52"/>
      <c r="L380" s="52"/>
      <c r="M380" s="52"/>
      <c r="N380" s="52"/>
      <c r="O380" s="52"/>
      <c r="P380" s="52"/>
      <c r="Q380" s="52"/>
      <c r="R380" s="52"/>
      <c r="S380" s="52"/>
      <c r="T380" s="52"/>
      <c r="U380" s="52"/>
      <c r="V380" s="52"/>
      <c r="W380" s="52"/>
      <c r="X380" s="52"/>
      <c r="Y380" s="52"/>
      <c r="Z380" s="52"/>
    </row>
    <row r="381" spans="1:26" ht="15.75" customHeight="1">
      <c r="A381" s="52"/>
      <c r="B381" s="52"/>
      <c r="C381" s="52"/>
      <c r="D381" s="52"/>
      <c r="E381" s="52"/>
      <c r="F381" s="52"/>
      <c r="G381" s="626"/>
      <c r="H381" s="52"/>
      <c r="I381" s="52"/>
      <c r="J381" s="52"/>
      <c r="K381" s="52"/>
      <c r="L381" s="52"/>
      <c r="M381" s="52"/>
      <c r="N381" s="52"/>
      <c r="O381" s="52"/>
      <c r="P381" s="52"/>
      <c r="Q381" s="52"/>
      <c r="R381" s="52"/>
      <c r="S381" s="52"/>
      <c r="T381" s="52"/>
      <c r="U381" s="52"/>
      <c r="V381" s="52"/>
      <c r="W381" s="52"/>
      <c r="X381" s="52"/>
      <c r="Y381" s="52"/>
      <c r="Z381" s="52"/>
    </row>
    <row r="382" spans="1:26" ht="15.75" customHeight="1">
      <c r="A382" s="52"/>
      <c r="B382" s="52"/>
      <c r="C382" s="52"/>
      <c r="D382" s="52"/>
      <c r="E382" s="52"/>
      <c r="F382" s="52"/>
      <c r="G382" s="626"/>
      <c r="H382" s="52"/>
      <c r="I382" s="52"/>
      <c r="J382" s="52"/>
      <c r="K382" s="52"/>
      <c r="L382" s="52"/>
      <c r="M382" s="52"/>
      <c r="N382" s="52"/>
      <c r="O382" s="52"/>
      <c r="P382" s="52"/>
      <c r="Q382" s="52"/>
      <c r="R382" s="52"/>
      <c r="S382" s="52"/>
      <c r="T382" s="52"/>
      <c r="U382" s="52"/>
      <c r="V382" s="52"/>
      <c r="W382" s="52"/>
      <c r="X382" s="52"/>
      <c r="Y382" s="52"/>
      <c r="Z382" s="52"/>
    </row>
    <row r="383" spans="1:26" ht="15.75" customHeight="1">
      <c r="A383" s="52"/>
      <c r="B383" s="52"/>
      <c r="C383" s="52"/>
      <c r="D383" s="52"/>
      <c r="E383" s="52"/>
      <c r="F383" s="52"/>
      <c r="G383" s="626"/>
      <c r="H383" s="52"/>
      <c r="I383" s="52"/>
      <c r="J383" s="52"/>
      <c r="K383" s="52"/>
      <c r="L383" s="52"/>
      <c r="M383" s="52"/>
      <c r="N383" s="52"/>
      <c r="O383" s="52"/>
      <c r="P383" s="52"/>
      <c r="Q383" s="52"/>
      <c r="R383" s="52"/>
      <c r="S383" s="52"/>
      <c r="T383" s="52"/>
      <c r="U383" s="52"/>
      <c r="V383" s="52"/>
      <c r="W383" s="52"/>
      <c r="X383" s="52"/>
      <c r="Y383" s="52"/>
      <c r="Z383" s="52"/>
    </row>
    <row r="384" spans="1:26" ht="15.75" customHeight="1">
      <c r="A384" s="52"/>
      <c r="B384" s="52"/>
      <c r="C384" s="52"/>
      <c r="D384" s="52"/>
      <c r="E384" s="52"/>
      <c r="F384" s="52"/>
      <c r="G384" s="626"/>
      <c r="H384" s="52"/>
      <c r="I384" s="52"/>
      <c r="J384" s="52"/>
      <c r="K384" s="52"/>
      <c r="L384" s="52"/>
      <c r="M384" s="52"/>
      <c r="N384" s="52"/>
      <c r="O384" s="52"/>
      <c r="P384" s="52"/>
      <c r="Q384" s="52"/>
      <c r="R384" s="52"/>
      <c r="S384" s="52"/>
      <c r="T384" s="52"/>
      <c r="U384" s="52"/>
      <c r="V384" s="52"/>
      <c r="W384" s="52"/>
      <c r="X384" s="52"/>
      <c r="Y384" s="52"/>
      <c r="Z384" s="52"/>
    </row>
    <row r="385" spans="1:26" ht="15.75" customHeight="1">
      <c r="A385" s="52"/>
      <c r="B385" s="52"/>
      <c r="C385" s="52"/>
      <c r="D385" s="52"/>
      <c r="E385" s="52"/>
      <c r="F385" s="52"/>
      <c r="G385" s="626"/>
      <c r="H385" s="52"/>
      <c r="I385" s="52"/>
      <c r="J385" s="52"/>
      <c r="K385" s="52"/>
      <c r="L385" s="52"/>
      <c r="M385" s="52"/>
      <c r="N385" s="52"/>
      <c r="O385" s="52"/>
      <c r="P385" s="52"/>
      <c r="Q385" s="52"/>
      <c r="R385" s="52"/>
      <c r="S385" s="52"/>
      <c r="T385" s="52"/>
      <c r="U385" s="52"/>
      <c r="V385" s="52"/>
      <c r="W385" s="52"/>
      <c r="X385" s="52"/>
      <c r="Y385" s="52"/>
      <c r="Z385" s="52"/>
    </row>
    <row r="386" spans="1:26" ht="15.75" customHeight="1">
      <c r="A386" s="52"/>
      <c r="B386" s="52"/>
      <c r="C386" s="52"/>
      <c r="D386" s="52"/>
      <c r="E386" s="52"/>
      <c r="F386" s="52"/>
      <c r="G386" s="626"/>
      <c r="H386" s="52"/>
      <c r="I386" s="52"/>
      <c r="J386" s="52"/>
      <c r="K386" s="52"/>
      <c r="L386" s="52"/>
      <c r="M386" s="52"/>
      <c r="N386" s="52"/>
      <c r="O386" s="52"/>
      <c r="P386" s="52"/>
      <c r="Q386" s="52"/>
      <c r="R386" s="52"/>
      <c r="S386" s="52"/>
      <c r="T386" s="52"/>
      <c r="U386" s="52"/>
      <c r="V386" s="52"/>
      <c r="W386" s="52"/>
      <c r="X386" s="52"/>
      <c r="Y386" s="52"/>
      <c r="Z386" s="52"/>
    </row>
    <row r="387" spans="1:26" ht="15.75" customHeight="1">
      <c r="A387" s="52"/>
      <c r="B387" s="52"/>
      <c r="C387" s="52"/>
      <c r="D387" s="52"/>
      <c r="E387" s="52"/>
      <c r="F387" s="52"/>
      <c r="G387" s="626"/>
      <c r="H387" s="52"/>
      <c r="I387" s="52"/>
      <c r="J387" s="52"/>
      <c r="K387" s="52"/>
      <c r="L387" s="52"/>
      <c r="M387" s="52"/>
      <c r="N387" s="52"/>
      <c r="O387" s="52"/>
      <c r="P387" s="52"/>
      <c r="Q387" s="52"/>
      <c r="R387" s="52"/>
      <c r="S387" s="52"/>
      <c r="T387" s="52"/>
      <c r="U387" s="52"/>
      <c r="V387" s="52"/>
      <c r="W387" s="52"/>
      <c r="X387" s="52"/>
      <c r="Y387" s="52"/>
      <c r="Z387" s="52"/>
    </row>
    <row r="388" spans="1:26" ht="15.75" customHeight="1">
      <c r="A388" s="52"/>
      <c r="B388" s="52"/>
      <c r="C388" s="52"/>
      <c r="D388" s="52"/>
      <c r="E388" s="52"/>
      <c r="F388" s="52"/>
      <c r="G388" s="626"/>
      <c r="H388" s="52"/>
      <c r="I388" s="52"/>
      <c r="J388" s="52"/>
      <c r="K388" s="52"/>
      <c r="L388" s="52"/>
      <c r="M388" s="52"/>
      <c r="N388" s="52"/>
      <c r="O388" s="52"/>
      <c r="P388" s="52"/>
      <c r="Q388" s="52"/>
      <c r="R388" s="52"/>
      <c r="S388" s="52"/>
      <c r="T388" s="52"/>
      <c r="U388" s="52"/>
      <c r="V388" s="52"/>
      <c r="W388" s="52"/>
      <c r="X388" s="52"/>
      <c r="Y388" s="52"/>
      <c r="Z388" s="52"/>
    </row>
    <row r="389" spans="1:26" ht="15.75" customHeight="1">
      <c r="A389" s="52"/>
      <c r="B389" s="52"/>
      <c r="C389" s="52"/>
      <c r="D389" s="52"/>
      <c r="E389" s="52"/>
      <c r="F389" s="52"/>
      <c r="G389" s="626"/>
      <c r="H389" s="52"/>
      <c r="I389" s="52"/>
      <c r="J389" s="52"/>
      <c r="K389" s="52"/>
      <c r="L389" s="52"/>
      <c r="M389" s="52"/>
      <c r="N389" s="52"/>
      <c r="O389" s="52"/>
      <c r="P389" s="52"/>
      <c r="Q389" s="52"/>
      <c r="R389" s="52"/>
      <c r="S389" s="52"/>
      <c r="T389" s="52"/>
      <c r="U389" s="52"/>
      <c r="V389" s="52"/>
      <c r="W389" s="52"/>
      <c r="X389" s="52"/>
      <c r="Y389" s="52"/>
      <c r="Z389" s="52"/>
    </row>
    <row r="390" spans="1:26" ht="15.75" customHeight="1">
      <c r="A390" s="52"/>
      <c r="B390" s="52"/>
      <c r="C390" s="52"/>
      <c r="D390" s="52"/>
      <c r="E390" s="52"/>
      <c r="F390" s="52"/>
      <c r="G390" s="626"/>
      <c r="H390" s="52"/>
      <c r="I390" s="52"/>
      <c r="J390" s="52"/>
      <c r="K390" s="52"/>
      <c r="L390" s="52"/>
      <c r="M390" s="52"/>
      <c r="N390" s="52"/>
      <c r="O390" s="52"/>
      <c r="P390" s="52"/>
      <c r="Q390" s="52"/>
      <c r="R390" s="52"/>
      <c r="S390" s="52"/>
      <c r="T390" s="52"/>
      <c r="U390" s="52"/>
      <c r="V390" s="52"/>
      <c r="W390" s="52"/>
      <c r="X390" s="52"/>
      <c r="Y390" s="52"/>
      <c r="Z390" s="52"/>
    </row>
    <row r="391" spans="1:26" ht="15.75" customHeight="1">
      <c r="A391" s="52"/>
      <c r="B391" s="52"/>
      <c r="C391" s="52"/>
      <c r="D391" s="52"/>
      <c r="E391" s="52"/>
      <c r="F391" s="52"/>
      <c r="G391" s="626"/>
      <c r="H391" s="52"/>
      <c r="I391" s="52"/>
      <c r="J391" s="52"/>
      <c r="K391" s="52"/>
      <c r="L391" s="52"/>
      <c r="M391" s="52"/>
      <c r="N391" s="52"/>
      <c r="O391" s="52"/>
      <c r="P391" s="52"/>
      <c r="Q391" s="52"/>
      <c r="R391" s="52"/>
      <c r="S391" s="52"/>
      <c r="T391" s="52"/>
      <c r="U391" s="52"/>
      <c r="V391" s="52"/>
      <c r="W391" s="52"/>
      <c r="X391" s="52"/>
      <c r="Y391" s="52"/>
      <c r="Z391" s="52"/>
    </row>
    <row r="392" spans="1:26" ht="15.75" customHeight="1">
      <c r="A392" s="52"/>
      <c r="B392" s="52"/>
      <c r="C392" s="52"/>
      <c r="D392" s="52"/>
      <c r="E392" s="52"/>
      <c r="F392" s="52"/>
      <c r="G392" s="626"/>
      <c r="H392" s="52"/>
      <c r="I392" s="52"/>
      <c r="J392" s="52"/>
      <c r="K392" s="52"/>
      <c r="L392" s="52"/>
      <c r="M392" s="52"/>
      <c r="N392" s="52"/>
      <c r="O392" s="52"/>
      <c r="P392" s="52"/>
      <c r="Q392" s="52"/>
      <c r="R392" s="52"/>
      <c r="S392" s="52"/>
      <c r="T392" s="52"/>
      <c r="U392" s="52"/>
      <c r="V392" s="52"/>
      <c r="W392" s="52"/>
      <c r="X392" s="52"/>
      <c r="Y392" s="52"/>
      <c r="Z392" s="52"/>
    </row>
    <row r="393" spans="1:26" ht="15.75" customHeight="1">
      <c r="A393" s="52"/>
      <c r="B393" s="52"/>
      <c r="C393" s="52"/>
      <c r="D393" s="52"/>
      <c r="E393" s="52"/>
      <c r="F393" s="52"/>
      <c r="G393" s="626"/>
      <c r="H393" s="52"/>
      <c r="I393" s="52"/>
      <c r="J393" s="52"/>
      <c r="K393" s="52"/>
      <c r="L393" s="52"/>
      <c r="M393" s="52"/>
      <c r="N393" s="52"/>
      <c r="O393" s="52"/>
      <c r="P393" s="52"/>
      <c r="Q393" s="52"/>
      <c r="R393" s="52"/>
      <c r="S393" s="52"/>
      <c r="T393" s="52"/>
      <c r="U393" s="52"/>
      <c r="V393" s="52"/>
      <c r="W393" s="52"/>
      <c r="X393" s="52"/>
      <c r="Y393" s="52"/>
      <c r="Z393" s="52"/>
    </row>
    <row r="394" spans="1:26" ht="15.75" customHeight="1">
      <c r="A394" s="52"/>
      <c r="B394" s="52"/>
      <c r="C394" s="52"/>
      <c r="D394" s="52"/>
      <c r="E394" s="52"/>
      <c r="F394" s="52"/>
      <c r="G394" s="626"/>
      <c r="H394" s="52"/>
      <c r="I394" s="52"/>
      <c r="J394" s="52"/>
      <c r="K394" s="52"/>
      <c r="L394" s="52"/>
      <c r="M394" s="52"/>
      <c r="N394" s="52"/>
      <c r="O394" s="52"/>
      <c r="P394" s="52"/>
      <c r="Q394" s="52"/>
      <c r="R394" s="52"/>
      <c r="S394" s="52"/>
      <c r="T394" s="52"/>
      <c r="U394" s="52"/>
      <c r="V394" s="52"/>
      <c r="W394" s="52"/>
      <c r="X394" s="52"/>
      <c r="Y394" s="52"/>
      <c r="Z394" s="52"/>
    </row>
    <row r="395" spans="1:26" ht="15.75" customHeight="1">
      <c r="A395" s="52"/>
      <c r="B395" s="52"/>
      <c r="C395" s="52"/>
      <c r="D395" s="52"/>
      <c r="E395" s="52"/>
      <c r="F395" s="52"/>
      <c r="G395" s="626"/>
      <c r="H395" s="52"/>
      <c r="I395" s="52"/>
      <c r="J395" s="52"/>
      <c r="K395" s="52"/>
      <c r="L395" s="52"/>
      <c r="M395" s="52"/>
      <c r="N395" s="52"/>
      <c r="O395" s="52"/>
      <c r="P395" s="52"/>
      <c r="Q395" s="52"/>
      <c r="R395" s="52"/>
      <c r="S395" s="52"/>
      <c r="T395" s="52"/>
      <c r="U395" s="52"/>
      <c r="V395" s="52"/>
      <c r="W395" s="52"/>
      <c r="X395" s="52"/>
      <c r="Y395" s="52"/>
      <c r="Z395" s="52"/>
    </row>
    <row r="396" spans="1:26" ht="15.75" customHeight="1">
      <c r="A396" s="52"/>
      <c r="B396" s="52"/>
      <c r="C396" s="52"/>
      <c r="D396" s="52"/>
      <c r="E396" s="52"/>
      <c r="F396" s="52"/>
      <c r="G396" s="626"/>
      <c r="H396" s="52"/>
      <c r="I396" s="52"/>
      <c r="J396" s="52"/>
      <c r="K396" s="52"/>
      <c r="L396" s="52"/>
      <c r="M396" s="52"/>
      <c r="N396" s="52"/>
      <c r="O396" s="52"/>
      <c r="P396" s="52"/>
      <c r="Q396" s="52"/>
      <c r="R396" s="52"/>
      <c r="S396" s="52"/>
      <c r="T396" s="52"/>
      <c r="U396" s="52"/>
      <c r="V396" s="52"/>
      <c r="W396" s="52"/>
      <c r="X396" s="52"/>
      <c r="Y396" s="52"/>
      <c r="Z396" s="52"/>
    </row>
    <row r="397" spans="1:26" ht="15.75" customHeight="1">
      <c r="A397" s="52"/>
      <c r="B397" s="52"/>
      <c r="C397" s="52"/>
      <c r="D397" s="52"/>
      <c r="E397" s="52"/>
      <c r="F397" s="52"/>
      <c r="G397" s="626"/>
      <c r="H397" s="52"/>
      <c r="I397" s="52"/>
      <c r="J397" s="52"/>
      <c r="K397" s="52"/>
      <c r="L397" s="52"/>
      <c r="M397" s="52"/>
      <c r="N397" s="52"/>
      <c r="O397" s="52"/>
      <c r="P397" s="52"/>
      <c r="Q397" s="52"/>
      <c r="R397" s="52"/>
      <c r="S397" s="52"/>
      <c r="T397" s="52"/>
      <c r="U397" s="52"/>
      <c r="V397" s="52"/>
      <c r="W397" s="52"/>
      <c r="X397" s="52"/>
      <c r="Y397" s="52"/>
      <c r="Z397" s="52"/>
    </row>
    <row r="398" spans="1:26" ht="15.75" customHeight="1">
      <c r="A398" s="52"/>
      <c r="B398" s="52"/>
      <c r="C398" s="52"/>
      <c r="D398" s="52"/>
      <c r="E398" s="52"/>
      <c r="F398" s="52"/>
      <c r="G398" s="626"/>
      <c r="H398" s="52"/>
      <c r="I398" s="52"/>
      <c r="J398" s="52"/>
      <c r="K398" s="52"/>
      <c r="L398" s="52"/>
      <c r="M398" s="52"/>
      <c r="N398" s="52"/>
      <c r="O398" s="52"/>
      <c r="P398" s="52"/>
      <c r="Q398" s="52"/>
      <c r="R398" s="52"/>
      <c r="S398" s="52"/>
      <c r="T398" s="52"/>
      <c r="U398" s="52"/>
      <c r="V398" s="52"/>
      <c r="W398" s="52"/>
      <c r="X398" s="52"/>
      <c r="Y398" s="52"/>
      <c r="Z398" s="52"/>
    </row>
    <row r="399" spans="1:26" ht="15.75" customHeight="1">
      <c r="A399" s="52"/>
      <c r="B399" s="52"/>
      <c r="C399" s="52"/>
      <c r="D399" s="52"/>
      <c r="E399" s="52"/>
      <c r="F399" s="52"/>
      <c r="G399" s="626"/>
      <c r="H399" s="52"/>
      <c r="I399" s="52"/>
      <c r="J399" s="52"/>
      <c r="K399" s="52"/>
      <c r="L399" s="52"/>
      <c r="M399" s="52"/>
      <c r="N399" s="52"/>
      <c r="O399" s="52"/>
      <c r="P399" s="52"/>
      <c r="Q399" s="52"/>
      <c r="R399" s="52"/>
      <c r="S399" s="52"/>
      <c r="T399" s="52"/>
      <c r="U399" s="52"/>
      <c r="V399" s="52"/>
      <c r="W399" s="52"/>
      <c r="X399" s="52"/>
      <c r="Y399" s="52"/>
      <c r="Z399" s="52"/>
    </row>
    <row r="400" spans="1:26" ht="15.75" customHeight="1">
      <c r="A400" s="52"/>
      <c r="B400" s="52"/>
      <c r="C400" s="52"/>
      <c r="D400" s="52"/>
      <c r="E400" s="52"/>
      <c r="F400" s="52"/>
      <c r="G400" s="626"/>
      <c r="H400" s="52"/>
      <c r="I400" s="52"/>
      <c r="J400" s="52"/>
      <c r="K400" s="52"/>
      <c r="L400" s="52"/>
      <c r="M400" s="52"/>
      <c r="N400" s="52"/>
      <c r="O400" s="52"/>
      <c r="P400" s="52"/>
      <c r="Q400" s="52"/>
      <c r="R400" s="52"/>
      <c r="S400" s="52"/>
      <c r="T400" s="52"/>
      <c r="U400" s="52"/>
      <c r="V400" s="52"/>
      <c r="W400" s="52"/>
      <c r="X400" s="52"/>
      <c r="Y400" s="52"/>
      <c r="Z400" s="52"/>
    </row>
    <row r="401" spans="1:26" ht="15.75" customHeight="1">
      <c r="A401" s="52"/>
      <c r="B401" s="52"/>
      <c r="C401" s="52"/>
      <c r="D401" s="52"/>
      <c r="E401" s="52"/>
      <c r="F401" s="52"/>
      <c r="G401" s="626"/>
      <c r="H401" s="52"/>
      <c r="I401" s="52"/>
      <c r="J401" s="52"/>
      <c r="K401" s="52"/>
      <c r="L401" s="52"/>
      <c r="M401" s="52"/>
      <c r="N401" s="52"/>
      <c r="O401" s="52"/>
      <c r="P401" s="52"/>
      <c r="Q401" s="52"/>
      <c r="R401" s="52"/>
      <c r="S401" s="52"/>
      <c r="T401" s="52"/>
      <c r="U401" s="52"/>
      <c r="V401" s="52"/>
      <c r="W401" s="52"/>
      <c r="X401" s="52"/>
      <c r="Y401" s="52"/>
      <c r="Z401" s="52"/>
    </row>
    <row r="402" spans="1:26" ht="15.75" customHeight="1">
      <c r="A402" s="52"/>
      <c r="B402" s="52"/>
      <c r="C402" s="52"/>
      <c r="D402" s="52"/>
      <c r="E402" s="52"/>
      <c r="F402" s="52"/>
      <c r="G402" s="626"/>
      <c r="H402" s="52"/>
      <c r="I402" s="52"/>
      <c r="J402" s="52"/>
      <c r="K402" s="52"/>
      <c r="L402" s="52"/>
      <c r="M402" s="52"/>
      <c r="N402" s="52"/>
      <c r="O402" s="52"/>
      <c r="P402" s="52"/>
      <c r="Q402" s="52"/>
      <c r="R402" s="52"/>
      <c r="S402" s="52"/>
      <c r="T402" s="52"/>
      <c r="U402" s="52"/>
      <c r="V402" s="52"/>
      <c r="W402" s="52"/>
      <c r="X402" s="52"/>
      <c r="Y402" s="52"/>
      <c r="Z402" s="52"/>
    </row>
    <row r="403" spans="1:26" ht="15.75" customHeight="1">
      <c r="A403" s="52"/>
      <c r="B403" s="52"/>
      <c r="C403" s="52"/>
      <c r="D403" s="52"/>
      <c r="E403" s="52"/>
      <c r="F403" s="52"/>
      <c r="G403" s="626"/>
      <c r="H403" s="52"/>
      <c r="I403" s="52"/>
      <c r="J403" s="52"/>
      <c r="K403" s="52"/>
      <c r="L403" s="52"/>
      <c r="M403" s="52"/>
      <c r="N403" s="52"/>
      <c r="O403" s="52"/>
      <c r="P403" s="52"/>
      <c r="Q403" s="52"/>
      <c r="R403" s="52"/>
      <c r="S403" s="52"/>
      <c r="T403" s="52"/>
      <c r="U403" s="52"/>
      <c r="V403" s="52"/>
      <c r="W403" s="52"/>
      <c r="X403" s="52"/>
      <c r="Y403" s="52"/>
      <c r="Z403" s="52"/>
    </row>
    <row r="404" spans="1:26" ht="15.75" customHeight="1">
      <c r="A404" s="52"/>
      <c r="B404" s="52"/>
      <c r="C404" s="52"/>
      <c r="D404" s="52"/>
      <c r="E404" s="52"/>
      <c r="F404" s="52"/>
      <c r="G404" s="626"/>
      <c r="H404" s="52"/>
      <c r="I404" s="52"/>
      <c r="J404" s="52"/>
      <c r="K404" s="52"/>
      <c r="L404" s="52"/>
      <c r="M404" s="52"/>
      <c r="N404" s="52"/>
      <c r="O404" s="52"/>
      <c r="P404" s="52"/>
      <c r="Q404" s="52"/>
      <c r="R404" s="52"/>
      <c r="S404" s="52"/>
      <c r="T404" s="52"/>
      <c r="U404" s="52"/>
      <c r="V404" s="52"/>
      <c r="W404" s="52"/>
      <c r="X404" s="52"/>
      <c r="Y404" s="52"/>
      <c r="Z404" s="52"/>
    </row>
    <row r="405" spans="1:26" ht="15.75" customHeight="1">
      <c r="A405" s="52"/>
      <c r="B405" s="52"/>
      <c r="C405" s="52"/>
      <c r="D405" s="52"/>
      <c r="E405" s="52"/>
      <c r="F405" s="52"/>
      <c r="G405" s="626"/>
      <c r="H405" s="52"/>
      <c r="I405" s="52"/>
      <c r="J405" s="52"/>
      <c r="K405" s="52"/>
      <c r="L405" s="52"/>
      <c r="M405" s="52"/>
      <c r="N405" s="52"/>
      <c r="O405" s="52"/>
      <c r="P405" s="52"/>
      <c r="Q405" s="52"/>
      <c r="R405" s="52"/>
      <c r="S405" s="52"/>
      <c r="T405" s="52"/>
      <c r="U405" s="52"/>
      <c r="V405" s="52"/>
      <c r="W405" s="52"/>
      <c r="X405" s="52"/>
      <c r="Y405" s="52"/>
      <c r="Z405" s="52"/>
    </row>
    <row r="406" spans="1:26" ht="15.75" customHeight="1">
      <c r="A406" s="52"/>
      <c r="B406" s="52"/>
      <c r="C406" s="52"/>
      <c r="D406" s="52"/>
      <c r="E406" s="52"/>
      <c r="F406" s="52"/>
      <c r="G406" s="626"/>
      <c r="H406" s="52"/>
      <c r="I406" s="52"/>
      <c r="J406" s="52"/>
      <c r="K406" s="52"/>
      <c r="L406" s="52"/>
      <c r="M406" s="52"/>
      <c r="N406" s="52"/>
      <c r="O406" s="52"/>
      <c r="P406" s="52"/>
      <c r="Q406" s="52"/>
      <c r="R406" s="52"/>
      <c r="S406" s="52"/>
      <c r="T406" s="52"/>
      <c r="U406" s="52"/>
      <c r="V406" s="52"/>
      <c r="W406" s="52"/>
      <c r="X406" s="52"/>
      <c r="Y406" s="52"/>
      <c r="Z406" s="52"/>
    </row>
    <row r="407" spans="1:26" ht="15.75" customHeight="1">
      <c r="A407" s="52"/>
      <c r="B407" s="52"/>
      <c r="C407" s="52"/>
      <c r="D407" s="52"/>
      <c r="E407" s="52"/>
      <c r="F407" s="52"/>
      <c r="G407" s="626"/>
      <c r="H407" s="52"/>
      <c r="I407" s="52"/>
      <c r="J407" s="52"/>
      <c r="K407" s="52"/>
      <c r="L407" s="52"/>
      <c r="M407" s="52"/>
      <c r="N407" s="52"/>
      <c r="O407" s="52"/>
      <c r="P407" s="52"/>
      <c r="Q407" s="52"/>
      <c r="R407" s="52"/>
      <c r="S407" s="52"/>
      <c r="T407" s="52"/>
      <c r="U407" s="52"/>
      <c r="V407" s="52"/>
      <c r="W407" s="52"/>
      <c r="X407" s="52"/>
      <c r="Y407" s="52"/>
      <c r="Z407" s="52"/>
    </row>
    <row r="408" spans="1:26" ht="15.75" customHeight="1">
      <c r="A408" s="52"/>
      <c r="B408" s="52"/>
      <c r="C408" s="52"/>
      <c r="D408" s="52"/>
      <c r="E408" s="52"/>
      <c r="F408" s="52"/>
      <c r="G408" s="626"/>
      <c r="H408" s="52"/>
      <c r="I408" s="52"/>
      <c r="J408" s="52"/>
      <c r="K408" s="52"/>
      <c r="L408" s="52"/>
      <c r="M408" s="52"/>
      <c r="N408" s="52"/>
      <c r="O408" s="52"/>
      <c r="P408" s="52"/>
      <c r="Q408" s="52"/>
      <c r="R408" s="52"/>
      <c r="S408" s="52"/>
      <c r="T408" s="52"/>
      <c r="U408" s="52"/>
      <c r="V408" s="52"/>
      <c r="W408" s="52"/>
      <c r="X408" s="52"/>
      <c r="Y408" s="52"/>
      <c r="Z408" s="52"/>
    </row>
    <row r="409" spans="1:26" ht="15.75" customHeight="1">
      <c r="A409" s="52"/>
      <c r="B409" s="52"/>
      <c r="C409" s="52"/>
      <c r="D409" s="52"/>
      <c r="E409" s="52"/>
      <c r="F409" s="52"/>
      <c r="G409" s="626"/>
      <c r="H409" s="52"/>
      <c r="I409" s="52"/>
      <c r="J409" s="52"/>
      <c r="K409" s="52"/>
      <c r="L409" s="52"/>
      <c r="M409" s="52"/>
      <c r="N409" s="52"/>
      <c r="O409" s="52"/>
      <c r="P409" s="52"/>
      <c r="Q409" s="52"/>
      <c r="R409" s="52"/>
      <c r="S409" s="52"/>
      <c r="T409" s="52"/>
      <c r="U409" s="52"/>
      <c r="V409" s="52"/>
      <c r="W409" s="52"/>
      <c r="X409" s="52"/>
      <c r="Y409" s="52"/>
      <c r="Z409" s="52"/>
    </row>
    <row r="410" spans="1:26" ht="15.75" customHeight="1">
      <c r="A410" s="52"/>
      <c r="B410" s="52"/>
      <c r="C410" s="52"/>
      <c r="D410" s="52"/>
      <c r="E410" s="52"/>
      <c r="F410" s="52"/>
      <c r="G410" s="626"/>
      <c r="H410" s="52"/>
      <c r="I410" s="52"/>
      <c r="J410" s="52"/>
      <c r="K410" s="52"/>
      <c r="L410" s="52"/>
      <c r="M410" s="52"/>
      <c r="N410" s="52"/>
      <c r="O410" s="52"/>
      <c r="P410" s="52"/>
      <c r="Q410" s="52"/>
      <c r="R410" s="52"/>
      <c r="S410" s="52"/>
      <c r="T410" s="52"/>
      <c r="U410" s="52"/>
      <c r="V410" s="52"/>
      <c r="W410" s="52"/>
      <c r="X410" s="52"/>
      <c r="Y410" s="52"/>
      <c r="Z410" s="52"/>
    </row>
    <row r="411" spans="1:26" ht="15.75" customHeight="1">
      <c r="A411" s="52"/>
      <c r="B411" s="52"/>
      <c r="C411" s="52"/>
      <c r="D411" s="52"/>
      <c r="E411" s="52"/>
      <c r="F411" s="52"/>
      <c r="G411" s="626"/>
      <c r="H411" s="52"/>
      <c r="I411" s="52"/>
      <c r="J411" s="52"/>
      <c r="K411" s="52"/>
      <c r="L411" s="52"/>
      <c r="M411" s="52"/>
      <c r="N411" s="52"/>
      <c r="O411" s="52"/>
      <c r="P411" s="52"/>
      <c r="Q411" s="52"/>
      <c r="R411" s="52"/>
      <c r="S411" s="52"/>
      <c r="T411" s="52"/>
      <c r="U411" s="52"/>
      <c r="V411" s="52"/>
      <c r="W411" s="52"/>
      <c r="X411" s="52"/>
      <c r="Y411" s="52"/>
      <c r="Z411" s="52"/>
    </row>
    <row r="412" spans="1:26" ht="15.75" customHeight="1">
      <c r="A412" s="52"/>
      <c r="B412" s="52"/>
      <c r="C412" s="52"/>
      <c r="D412" s="52"/>
      <c r="E412" s="52"/>
      <c r="F412" s="52"/>
      <c r="G412" s="626"/>
      <c r="H412" s="52"/>
      <c r="I412" s="52"/>
      <c r="J412" s="52"/>
      <c r="K412" s="52"/>
      <c r="L412" s="52"/>
      <c r="M412" s="52"/>
      <c r="N412" s="52"/>
      <c r="O412" s="52"/>
      <c r="P412" s="52"/>
      <c r="Q412" s="52"/>
      <c r="R412" s="52"/>
      <c r="S412" s="52"/>
      <c r="T412" s="52"/>
      <c r="U412" s="52"/>
      <c r="V412" s="52"/>
      <c r="W412" s="52"/>
      <c r="X412" s="52"/>
      <c r="Y412" s="52"/>
      <c r="Z412" s="52"/>
    </row>
    <row r="413" spans="1:26" ht="15.75" customHeight="1">
      <c r="A413" s="52"/>
      <c r="B413" s="52"/>
      <c r="C413" s="52"/>
      <c r="D413" s="52"/>
      <c r="E413" s="52"/>
      <c r="F413" s="52"/>
      <c r="G413" s="626"/>
      <c r="H413" s="52"/>
      <c r="I413" s="52"/>
      <c r="J413" s="52"/>
      <c r="K413" s="52"/>
      <c r="L413" s="52"/>
      <c r="M413" s="52"/>
      <c r="N413" s="52"/>
      <c r="O413" s="52"/>
      <c r="P413" s="52"/>
      <c r="Q413" s="52"/>
      <c r="R413" s="52"/>
      <c r="S413" s="52"/>
      <c r="T413" s="52"/>
      <c r="U413" s="52"/>
      <c r="V413" s="52"/>
      <c r="W413" s="52"/>
      <c r="X413" s="52"/>
      <c r="Y413" s="52"/>
      <c r="Z413" s="52"/>
    </row>
    <row r="414" spans="1:26" ht="15.75" customHeight="1">
      <c r="A414" s="52"/>
      <c r="B414" s="52"/>
      <c r="C414" s="52"/>
      <c r="D414" s="52"/>
      <c r="E414" s="52"/>
      <c r="F414" s="52"/>
      <c r="G414" s="626"/>
      <c r="H414" s="52"/>
      <c r="I414" s="52"/>
      <c r="J414" s="52"/>
      <c r="K414" s="52"/>
      <c r="L414" s="52"/>
      <c r="M414" s="52"/>
      <c r="N414" s="52"/>
      <c r="O414" s="52"/>
      <c r="P414" s="52"/>
      <c r="Q414" s="52"/>
      <c r="R414" s="52"/>
      <c r="S414" s="52"/>
      <c r="T414" s="52"/>
      <c r="U414" s="52"/>
      <c r="V414" s="52"/>
      <c r="W414" s="52"/>
      <c r="X414" s="52"/>
      <c r="Y414" s="52"/>
      <c r="Z414" s="52"/>
    </row>
    <row r="415" spans="1:26" ht="15.75" customHeight="1">
      <c r="A415" s="52"/>
      <c r="B415" s="52"/>
      <c r="C415" s="52"/>
      <c r="D415" s="52"/>
      <c r="E415" s="52"/>
      <c r="F415" s="52"/>
      <c r="G415" s="626"/>
      <c r="H415" s="52"/>
      <c r="I415" s="52"/>
      <c r="J415" s="52"/>
      <c r="K415" s="52"/>
      <c r="L415" s="52"/>
      <c r="M415" s="52"/>
      <c r="N415" s="52"/>
      <c r="O415" s="52"/>
      <c r="P415" s="52"/>
      <c r="Q415" s="52"/>
      <c r="R415" s="52"/>
      <c r="S415" s="52"/>
      <c r="T415" s="52"/>
      <c r="U415" s="52"/>
      <c r="V415" s="52"/>
      <c r="W415" s="52"/>
      <c r="X415" s="52"/>
      <c r="Y415" s="52"/>
      <c r="Z415" s="52"/>
    </row>
    <row r="416" spans="1:26" ht="15.75" customHeight="1">
      <c r="A416" s="52"/>
      <c r="B416" s="52"/>
      <c r="C416" s="52"/>
      <c r="D416" s="52"/>
      <c r="E416" s="52"/>
      <c r="F416" s="52"/>
      <c r="G416" s="626"/>
      <c r="H416" s="52"/>
      <c r="I416" s="52"/>
      <c r="J416" s="52"/>
      <c r="K416" s="52"/>
      <c r="L416" s="52"/>
      <c r="M416" s="52"/>
      <c r="N416" s="52"/>
      <c r="O416" s="52"/>
      <c r="P416" s="52"/>
      <c r="Q416" s="52"/>
      <c r="R416" s="52"/>
      <c r="S416" s="52"/>
      <c r="T416" s="52"/>
      <c r="U416" s="52"/>
      <c r="V416" s="52"/>
      <c r="W416" s="52"/>
      <c r="X416" s="52"/>
      <c r="Y416" s="52"/>
      <c r="Z416" s="52"/>
    </row>
    <row r="417" spans="1:26" ht="15.75" customHeight="1">
      <c r="A417" s="52"/>
      <c r="B417" s="52"/>
      <c r="C417" s="52"/>
      <c r="D417" s="52"/>
      <c r="E417" s="52"/>
      <c r="F417" s="52"/>
      <c r="G417" s="626"/>
      <c r="H417" s="52"/>
      <c r="I417" s="52"/>
      <c r="J417" s="52"/>
      <c r="K417" s="52"/>
      <c r="L417" s="52"/>
      <c r="M417" s="52"/>
      <c r="N417" s="52"/>
      <c r="O417" s="52"/>
      <c r="P417" s="52"/>
      <c r="Q417" s="52"/>
      <c r="R417" s="52"/>
      <c r="S417" s="52"/>
      <c r="T417" s="52"/>
      <c r="U417" s="52"/>
      <c r="V417" s="52"/>
      <c r="W417" s="52"/>
      <c r="X417" s="52"/>
      <c r="Y417" s="52"/>
      <c r="Z417" s="52"/>
    </row>
    <row r="418" spans="1:26" ht="15.75" customHeight="1">
      <c r="A418" s="52"/>
      <c r="B418" s="52"/>
      <c r="C418" s="52"/>
      <c r="D418" s="52"/>
      <c r="E418" s="52"/>
      <c r="F418" s="52"/>
      <c r="G418" s="626"/>
      <c r="H418" s="52"/>
      <c r="I418" s="52"/>
      <c r="J418" s="52"/>
      <c r="K418" s="52"/>
      <c r="L418" s="52"/>
      <c r="M418" s="52"/>
      <c r="N418" s="52"/>
      <c r="O418" s="52"/>
      <c r="P418" s="52"/>
      <c r="Q418" s="52"/>
      <c r="R418" s="52"/>
      <c r="S418" s="52"/>
      <c r="T418" s="52"/>
      <c r="U418" s="52"/>
      <c r="V418" s="52"/>
      <c r="W418" s="52"/>
      <c r="X418" s="52"/>
      <c r="Y418" s="52"/>
      <c r="Z418" s="52"/>
    </row>
    <row r="419" spans="1:26" ht="15.75" customHeight="1">
      <c r="A419" s="52"/>
      <c r="B419" s="52"/>
      <c r="C419" s="52"/>
      <c r="D419" s="52"/>
      <c r="E419" s="52"/>
      <c r="F419" s="52"/>
      <c r="G419" s="626"/>
      <c r="H419" s="52"/>
      <c r="I419" s="52"/>
      <c r="J419" s="52"/>
      <c r="K419" s="52"/>
      <c r="L419" s="52"/>
      <c r="M419" s="52"/>
      <c r="N419" s="52"/>
      <c r="O419" s="52"/>
      <c r="P419" s="52"/>
      <c r="Q419" s="52"/>
      <c r="R419" s="52"/>
      <c r="S419" s="52"/>
      <c r="T419" s="52"/>
      <c r="U419" s="52"/>
      <c r="V419" s="52"/>
      <c r="W419" s="52"/>
      <c r="X419" s="52"/>
      <c r="Y419" s="52"/>
      <c r="Z419" s="52"/>
    </row>
    <row r="420" spans="1:26" ht="15.75" customHeight="1">
      <c r="A420" s="52"/>
      <c r="B420" s="52"/>
      <c r="C420" s="52"/>
      <c r="D420" s="52"/>
      <c r="E420" s="52"/>
      <c r="F420" s="52"/>
      <c r="G420" s="626"/>
      <c r="H420" s="52"/>
      <c r="I420" s="52"/>
      <c r="J420" s="52"/>
      <c r="K420" s="52"/>
      <c r="L420" s="52"/>
      <c r="M420" s="52"/>
      <c r="N420" s="52"/>
      <c r="O420" s="52"/>
      <c r="P420" s="52"/>
      <c r="Q420" s="52"/>
      <c r="R420" s="52"/>
      <c r="S420" s="52"/>
      <c r="T420" s="52"/>
      <c r="U420" s="52"/>
      <c r="V420" s="52"/>
      <c r="W420" s="52"/>
      <c r="X420" s="52"/>
      <c r="Y420" s="52"/>
      <c r="Z420" s="52"/>
    </row>
    <row r="421" spans="1:26" ht="15.75" customHeight="1">
      <c r="A421" s="52"/>
      <c r="B421" s="52"/>
      <c r="C421" s="52"/>
      <c r="D421" s="52"/>
      <c r="E421" s="52"/>
      <c r="F421" s="52"/>
      <c r="G421" s="626"/>
      <c r="H421" s="52"/>
      <c r="I421" s="52"/>
      <c r="J421" s="52"/>
      <c r="K421" s="52"/>
      <c r="L421" s="52"/>
      <c r="M421" s="52"/>
      <c r="N421" s="52"/>
      <c r="O421" s="52"/>
      <c r="P421" s="52"/>
      <c r="Q421" s="52"/>
      <c r="R421" s="52"/>
      <c r="S421" s="52"/>
      <c r="T421" s="52"/>
      <c r="U421" s="52"/>
      <c r="V421" s="52"/>
      <c r="W421" s="52"/>
      <c r="X421" s="52"/>
      <c r="Y421" s="52"/>
      <c r="Z421" s="52"/>
    </row>
    <row r="422" spans="1:26" ht="15.75" customHeight="1">
      <c r="A422" s="52"/>
      <c r="B422" s="52"/>
      <c r="C422" s="52"/>
      <c r="D422" s="52"/>
      <c r="E422" s="52"/>
      <c r="F422" s="52"/>
      <c r="G422" s="626"/>
      <c r="H422" s="52"/>
      <c r="I422" s="52"/>
      <c r="J422" s="52"/>
      <c r="K422" s="52"/>
      <c r="L422" s="52"/>
      <c r="M422" s="52"/>
      <c r="N422" s="52"/>
      <c r="O422" s="52"/>
      <c r="P422" s="52"/>
      <c r="Q422" s="52"/>
      <c r="R422" s="52"/>
      <c r="S422" s="52"/>
      <c r="T422" s="52"/>
      <c r="U422" s="52"/>
      <c r="V422" s="52"/>
      <c r="W422" s="52"/>
      <c r="X422" s="52"/>
      <c r="Y422" s="52"/>
      <c r="Z422" s="52"/>
    </row>
    <row r="423" spans="1:26" ht="15.75" customHeight="1">
      <c r="A423" s="52"/>
      <c r="B423" s="52"/>
      <c r="C423" s="52"/>
      <c r="D423" s="52"/>
      <c r="E423" s="52"/>
      <c r="F423" s="52"/>
      <c r="G423" s="626"/>
      <c r="H423" s="52"/>
      <c r="I423" s="52"/>
      <c r="J423" s="52"/>
      <c r="K423" s="52"/>
      <c r="L423" s="52"/>
      <c r="M423" s="52"/>
      <c r="N423" s="52"/>
      <c r="O423" s="52"/>
      <c r="P423" s="52"/>
      <c r="Q423" s="52"/>
      <c r="R423" s="52"/>
      <c r="S423" s="52"/>
      <c r="T423" s="52"/>
      <c r="U423" s="52"/>
      <c r="V423" s="52"/>
      <c r="W423" s="52"/>
      <c r="X423" s="52"/>
      <c r="Y423" s="52"/>
      <c r="Z423" s="52"/>
    </row>
    <row r="424" spans="1:26" ht="15.75" customHeight="1">
      <c r="A424" s="52"/>
      <c r="B424" s="52"/>
      <c r="C424" s="52"/>
      <c r="D424" s="52"/>
      <c r="E424" s="52"/>
      <c r="F424" s="52"/>
      <c r="G424" s="626"/>
      <c r="H424" s="52"/>
      <c r="I424" s="52"/>
      <c r="J424" s="52"/>
      <c r="K424" s="52"/>
      <c r="L424" s="52"/>
      <c r="M424" s="52"/>
      <c r="N424" s="52"/>
      <c r="O424" s="52"/>
      <c r="P424" s="52"/>
      <c r="Q424" s="52"/>
      <c r="R424" s="52"/>
      <c r="S424" s="52"/>
      <c r="T424" s="52"/>
      <c r="U424" s="52"/>
      <c r="V424" s="52"/>
      <c r="W424" s="52"/>
      <c r="X424" s="52"/>
      <c r="Y424" s="52"/>
      <c r="Z424" s="52"/>
    </row>
    <row r="425" spans="1:26" ht="15.75" customHeight="1">
      <c r="A425" s="52"/>
      <c r="B425" s="52"/>
      <c r="C425" s="52"/>
      <c r="D425" s="52"/>
      <c r="E425" s="52"/>
      <c r="F425" s="52"/>
      <c r="G425" s="626"/>
      <c r="H425" s="52"/>
      <c r="I425" s="52"/>
      <c r="J425" s="52"/>
      <c r="K425" s="52"/>
      <c r="L425" s="52"/>
      <c r="M425" s="52"/>
      <c r="N425" s="52"/>
      <c r="O425" s="52"/>
      <c r="P425" s="52"/>
      <c r="Q425" s="52"/>
      <c r="R425" s="52"/>
      <c r="S425" s="52"/>
      <c r="T425" s="52"/>
      <c r="U425" s="52"/>
      <c r="V425" s="52"/>
      <c r="W425" s="52"/>
      <c r="X425" s="52"/>
      <c r="Y425" s="52"/>
      <c r="Z425" s="52"/>
    </row>
    <row r="426" spans="1:26" ht="15.75" customHeight="1">
      <c r="A426" s="52"/>
      <c r="B426" s="52"/>
      <c r="C426" s="52"/>
      <c r="D426" s="52"/>
      <c r="E426" s="52"/>
      <c r="F426" s="52"/>
      <c r="G426" s="626"/>
      <c r="H426" s="52"/>
      <c r="I426" s="52"/>
      <c r="J426" s="52"/>
      <c r="K426" s="52"/>
      <c r="L426" s="52"/>
      <c r="M426" s="52"/>
      <c r="N426" s="52"/>
      <c r="O426" s="52"/>
      <c r="P426" s="52"/>
      <c r="Q426" s="52"/>
      <c r="R426" s="52"/>
      <c r="S426" s="52"/>
      <c r="T426" s="52"/>
      <c r="U426" s="52"/>
      <c r="V426" s="52"/>
      <c r="W426" s="52"/>
      <c r="X426" s="52"/>
      <c r="Y426" s="52"/>
      <c r="Z426" s="52"/>
    </row>
    <row r="427" spans="1:26" ht="15.75" customHeight="1">
      <c r="A427" s="52"/>
      <c r="B427" s="52"/>
      <c r="C427" s="52"/>
      <c r="D427" s="52"/>
      <c r="E427" s="52"/>
      <c r="F427" s="52"/>
      <c r="G427" s="626"/>
      <c r="H427" s="52"/>
      <c r="I427" s="52"/>
      <c r="J427" s="52"/>
      <c r="K427" s="52"/>
      <c r="L427" s="52"/>
      <c r="M427" s="52"/>
      <c r="N427" s="52"/>
      <c r="O427" s="52"/>
      <c r="P427" s="52"/>
      <c r="Q427" s="52"/>
      <c r="R427" s="52"/>
      <c r="S427" s="52"/>
      <c r="T427" s="52"/>
      <c r="U427" s="52"/>
      <c r="V427" s="52"/>
      <c r="W427" s="52"/>
      <c r="X427" s="52"/>
      <c r="Y427" s="52"/>
      <c r="Z427" s="52"/>
    </row>
    <row r="428" spans="1:26" ht="15.75" customHeight="1">
      <c r="A428" s="52"/>
      <c r="B428" s="52"/>
      <c r="C428" s="52"/>
      <c r="D428" s="52"/>
      <c r="E428" s="52"/>
      <c r="F428" s="52"/>
      <c r="G428" s="626"/>
      <c r="H428" s="52"/>
      <c r="I428" s="52"/>
      <c r="J428" s="52"/>
      <c r="K428" s="52"/>
      <c r="L428" s="52"/>
      <c r="M428" s="52"/>
      <c r="N428" s="52"/>
      <c r="O428" s="52"/>
      <c r="P428" s="52"/>
      <c r="Q428" s="52"/>
      <c r="R428" s="52"/>
      <c r="S428" s="52"/>
      <c r="T428" s="52"/>
      <c r="U428" s="52"/>
      <c r="V428" s="52"/>
      <c r="W428" s="52"/>
      <c r="X428" s="52"/>
      <c r="Y428" s="52"/>
      <c r="Z428" s="52"/>
    </row>
    <row r="429" spans="1:26" ht="15.75" customHeight="1">
      <c r="A429" s="52"/>
      <c r="B429" s="52"/>
      <c r="C429" s="52"/>
      <c r="D429" s="52"/>
      <c r="E429" s="52"/>
      <c r="F429" s="52"/>
      <c r="G429" s="626"/>
      <c r="H429" s="52"/>
      <c r="I429" s="52"/>
      <c r="J429" s="52"/>
      <c r="K429" s="52"/>
      <c r="L429" s="52"/>
      <c r="M429" s="52"/>
      <c r="N429" s="52"/>
      <c r="O429" s="52"/>
      <c r="P429" s="52"/>
      <c r="Q429" s="52"/>
      <c r="R429" s="52"/>
      <c r="S429" s="52"/>
      <c r="T429" s="52"/>
      <c r="U429" s="52"/>
      <c r="V429" s="52"/>
      <c r="W429" s="52"/>
      <c r="X429" s="52"/>
      <c r="Y429" s="52"/>
      <c r="Z429" s="52"/>
    </row>
    <row r="430" spans="1:26" ht="15.75" customHeight="1">
      <c r="A430" s="52"/>
      <c r="B430" s="52"/>
      <c r="C430" s="52"/>
      <c r="D430" s="52"/>
      <c r="E430" s="52"/>
      <c r="F430" s="52"/>
      <c r="G430" s="626"/>
      <c r="H430" s="52"/>
      <c r="I430" s="52"/>
      <c r="J430" s="52"/>
      <c r="K430" s="52"/>
      <c r="L430" s="52"/>
      <c r="M430" s="52"/>
      <c r="N430" s="52"/>
      <c r="O430" s="52"/>
      <c r="P430" s="52"/>
      <c r="Q430" s="52"/>
      <c r="R430" s="52"/>
      <c r="S430" s="52"/>
      <c r="T430" s="52"/>
      <c r="U430" s="52"/>
      <c r="V430" s="52"/>
      <c r="W430" s="52"/>
      <c r="X430" s="52"/>
      <c r="Y430" s="52"/>
      <c r="Z430" s="52"/>
    </row>
    <row r="431" spans="1:26" ht="15.75" customHeight="1">
      <c r="A431" s="52"/>
      <c r="B431" s="52"/>
      <c r="C431" s="52"/>
      <c r="D431" s="52"/>
      <c r="E431" s="52"/>
      <c r="F431" s="52"/>
      <c r="G431" s="626"/>
      <c r="H431" s="52"/>
      <c r="I431" s="52"/>
      <c r="J431" s="52"/>
      <c r="K431" s="52"/>
      <c r="L431" s="52"/>
      <c r="M431" s="52"/>
      <c r="N431" s="52"/>
      <c r="O431" s="52"/>
      <c r="P431" s="52"/>
      <c r="Q431" s="52"/>
      <c r="R431" s="52"/>
      <c r="S431" s="52"/>
      <c r="T431" s="52"/>
      <c r="U431" s="52"/>
      <c r="V431" s="52"/>
      <c r="W431" s="52"/>
      <c r="X431" s="52"/>
      <c r="Y431" s="52"/>
      <c r="Z431" s="52"/>
    </row>
    <row r="432" spans="1:26" ht="15.75" customHeight="1">
      <c r="A432" s="52"/>
      <c r="B432" s="52"/>
      <c r="C432" s="52"/>
      <c r="D432" s="52"/>
      <c r="E432" s="52"/>
      <c r="F432" s="52"/>
      <c r="G432" s="626"/>
      <c r="H432" s="52"/>
      <c r="I432" s="52"/>
      <c r="J432" s="52"/>
      <c r="K432" s="52"/>
      <c r="L432" s="52"/>
      <c r="M432" s="52"/>
      <c r="N432" s="52"/>
      <c r="O432" s="52"/>
      <c r="P432" s="52"/>
      <c r="Q432" s="52"/>
      <c r="R432" s="52"/>
      <c r="S432" s="52"/>
      <c r="T432" s="52"/>
      <c r="U432" s="52"/>
      <c r="V432" s="52"/>
      <c r="W432" s="52"/>
      <c r="X432" s="52"/>
      <c r="Y432" s="52"/>
      <c r="Z432" s="52"/>
    </row>
    <row r="433" spans="1:26" ht="15.75" customHeight="1">
      <c r="A433" s="52"/>
      <c r="B433" s="52"/>
      <c r="C433" s="52"/>
      <c r="D433" s="52"/>
      <c r="E433" s="52"/>
      <c r="F433" s="52"/>
      <c r="G433" s="626"/>
      <c r="H433" s="52"/>
      <c r="I433" s="52"/>
      <c r="J433" s="52"/>
      <c r="K433" s="52"/>
      <c r="L433" s="52"/>
      <c r="M433" s="52"/>
      <c r="N433" s="52"/>
      <c r="O433" s="52"/>
      <c r="P433" s="52"/>
      <c r="Q433" s="52"/>
      <c r="R433" s="52"/>
      <c r="S433" s="52"/>
      <c r="T433" s="52"/>
      <c r="U433" s="52"/>
      <c r="V433" s="52"/>
      <c r="W433" s="52"/>
      <c r="X433" s="52"/>
      <c r="Y433" s="52"/>
      <c r="Z433" s="52"/>
    </row>
    <row r="434" spans="1:26" ht="15.75" customHeight="1">
      <c r="A434" s="52"/>
      <c r="B434" s="52"/>
      <c r="C434" s="52"/>
      <c r="D434" s="52"/>
      <c r="E434" s="52"/>
      <c r="F434" s="52"/>
      <c r="G434" s="626"/>
      <c r="H434" s="52"/>
      <c r="I434" s="52"/>
      <c r="J434" s="52"/>
      <c r="K434" s="52"/>
      <c r="L434" s="52"/>
      <c r="M434" s="52"/>
      <c r="N434" s="52"/>
      <c r="O434" s="52"/>
      <c r="P434" s="52"/>
      <c r="Q434" s="52"/>
      <c r="R434" s="52"/>
      <c r="S434" s="52"/>
      <c r="T434" s="52"/>
      <c r="U434" s="52"/>
      <c r="V434" s="52"/>
      <c r="W434" s="52"/>
      <c r="X434" s="52"/>
      <c r="Y434" s="52"/>
      <c r="Z434" s="52"/>
    </row>
    <row r="435" spans="1:26" ht="15.75" customHeight="1">
      <c r="A435" s="52"/>
      <c r="B435" s="52"/>
      <c r="C435" s="52"/>
      <c r="D435" s="52"/>
      <c r="E435" s="52"/>
      <c r="F435" s="52"/>
      <c r="G435" s="626"/>
      <c r="H435" s="52"/>
      <c r="I435" s="52"/>
      <c r="J435" s="52"/>
      <c r="K435" s="52"/>
      <c r="L435" s="52"/>
      <c r="M435" s="52"/>
      <c r="N435" s="52"/>
      <c r="O435" s="52"/>
      <c r="P435" s="52"/>
      <c r="Q435" s="52"/>
      <c r="R435" s="52"/>
      <c r="S435" s="52"/>
      <c r="T435" s="52"/>
      <c r="U435" s="52"/>
      <c r="V435" s="52"/>
      <c r="W435" s="52"/>
      <c r="X435" s="52"/>
      <c r="Y435" s="52"/>
      <c r="Z435" s="52"/>
    </row>
    <row r="436" spans="1:26" ht="15.75" customHeight="1">
      <c r="A436" s="52"/>
      <c r="B436" s="52"/>
      <c r="C436" s="52"/>
      <c r="D436" s="52"/>
      <c r="E436" s="52"/>
      <c r="F436" s="52"/>
      <c r="G436" s="626"/>
      <c r="H436" s="52"/>
      <c r="I436" s="52"/>
      <c r="J436" s="52"/>
      <c r="K436" s="52"/>
      <c r="L436" s="52"/>
      <c r="M436" s="52"/>
      <c r="N436" s="52"/>
      <c r="O436" s="52"/>
      <c r="P436" s="52"/>
      <c r="Q436" s="52"/>
      <c r="R436" s="52"/>
      <c r="S436" s="52"/>
      <c r="T436" s="52"/>
      <c r="U436" s="52"/>
      <c r="V436" s="52"/>
      <c r="W436" s="52"/>
      <c r="X436" s="52"/>
      <c r="Y436" s="52"/>
      <c r="Z436" s="52"/>
    </row>
    <row r="437" spans="1:26" ht="15.75" customHeight="1">
      <c r="A437" s="52"/>
      <c r="B437" s="52"/>
      <c r="C437" s="52"/>
      <c r="D437" s="52"/>
      <c r="E437" s="52"/>
      <c r="F437" s="52"/>
      <c r="G437" s="626"/>
      <c r="H437" s="52"/>
      <c r="I437" s="52"/>
      <c r="J437" s="52"/>
      <c r="K437" s="52"/>
      <c r="L437" s="52"/>
      <c r="M437" s="52"/>
      <c r="N437" s="52"/>
      <c r="O437" s="52"/>
      <c r="P437" s="52"/>
      <c r="Q437" s="52"/>
      <c r="R437" s="52"/>
      <c r="S437" s="52"/>
      <c r="T437" s="52"/>
      <c r="U437" s="52"/>
      <c r="V437" s="52"/>
      <c r="W437" s="52"/>
      <c r="X437" s="52"/>
      <c r="Y437" s="52"/>
      <c r="Z437" s="52"/>
    </row>
    <row r="438" spans="1:26" ht="15.75" customHeight="1">
      <c r="A438" s="52"/>
      <c r="B438" s="52"/>
      <c r="C438" s="52"/>
      <c r="D438" s="52"/>
      <c r="E438" s="52"/>
      <c r="F438" s="52"/>
      <c r="G438" s="626"/>
      <c r="H438" s="52"/>
      <c r="I438" s="52"/>
      <c r="J438" s="52"/>
      <c r="K438" s="52"/>
      <c r="L438" s="52"/>
      <c r="M438" s="52"/>
      <c r="N438" s="52"/>
      <c r="O438" s="52"/>
      <c r="P438" s="52"/>
      <c r="Q438" s="52"/>
      <c r="R438" s="52"/>
      <c r="S438" s="52"/>
      <c r="T438" s="52"/>
      <c r="U438" s="52"/>
      <c r="V438" s="52"/>
      <c r="W438" s="52"/>
      <c r="X438" s="52"/>
      <c r="Y438" s="52"/>
      <c r="Z438" s="52"/>
    </row>
    <row r="439" spans="1:26" ht="15.75" customHeight="1">
      <c r="A439" s="52"/>
      <c r="B439" s="52"/>
      <c r="C439" s="52"/>
      <c r="D439" s="52"/>
      <c r="E439" s="52"/>
      <c r="F439" s="52"/>
      <c r="G439" s="626"/>
      <c r="H439" s="52"/>
      <c r="I439" s="52"/>
      <c r="J439" s="52"/>
      <c r="K439" s="52"/>
      <c r="L439" s="52"/>
      <c r="M439" s="52"/>
      <c r="N439" s="52"/>
      <c r="O439" s="52"/>
      <c r="P439" s="52"/>
      <c r="Q439" s="52"/>
      <c r="R439" s="52"/>
      <c r="S439" s="52"/>
      <c r="T439" s="52"/>
      <c r="U439" s="52"/>
      <c r="V439" s="52"/>
      <c r="W439" s="52"/>
      <c r="X439" s="52"/>
      <c r="Y439" s="52"/>
      <c r="Z439" s="52"/>
    </row>
    <row r="440" spans="1:26" ht="15.75" customHeight="1">
      <c r="A440" s="52"/>
      <c r="B440" s="52"/>
      <c r="C440" s="52"/>
      <c r="D440" s="52"/>
      <c r="E440" s="52"/>
      <c r="F440" s="52"/>
      <c r="G440" s="626"/>
      <c r="H440" s="52"/>
      <c r="I440" s="52"/>
      <c r="J440" s="52"/>
      <c r="K440" s="52"/>
      <c r="L440" s="52"/>
      <c r="M440" s="52"/>
      <c r="N440" s="52"/>
      <c r="O440" s="52"/>
      <c r="P440" s="52"/>
      <c r="Q440" s="52"/>
      <c r="R440" s="52"/>
      <c r="S440" s="52"/>
      <c r="T440" s="52"/>
      <c r="U440" s="52"/>
      <c r="V440" s="52"/>
      <c r="W440" s="52"/>
      <c r="X440" s="52"/>
      <c r="Y440" s="52"/>
      <c r="Z440" s="52"/>
    </row>
    <row r="441" spans="1:26" ht="15.75" customHeight="1">
      <c r="A441" s="52"/>
      <c r="B441" s="52"/>
      <c r="C441" s="52"/>
      <c r="D441" s="52"/>
      <c r="E441" s="52"/>
      <c r="F441" s="52"/>
      <c r="G441" s="626"/>
      <c r="H441" s="52"/>
      <c r="I441" s="52"/>
      <c r="J441" s="52"/>
      <c r="K441" s="52"/>
      <c r="L441" s="52"/>
      <c r="M441" s="52"/>
      <c r="N441" s="52"/>
      <c r="O441" s="52"/>
      <c r="P441" s="52"/>
      <c r="Q441" s="52"/>
      <c r="R441" s="52"/>
      <c r="S441" s="52"/>
      <c r="T441" s="52"/>
      <c r="U441" s="52"/>
      <c r="V441" s="52"/>
      <c r="W441" s="52"/>
      <c r="X441" s="52"/>
      <c r="Y441" s="52"/>
      <c r="Z441" s="52"/>
    </row>
    <row r="442" spans="1:26" ht="15.75" customHeight="1">
      <c r="A442" s="52"/>
      <c r="B442" s="52"/>
      <c r="C442" s="52"/>
      <c r="D442" s="52"/>
      <c r="E442" s="52"/>
      <c r="F442" s="52"/>
      <c r="G442" s="626"/>
      <c r="H442" s="52"/>
      <c r="I442" s="52"/>
      <c r="J442" s="52"/>
      <c r="K442" s="52"/>
      <c r="L442" s="52"/>
      <c r="M442" s="52"/>
      <c r="N442" s="52"/>
      <c r="O442" s="52"/>
      <c r="P442" s="52"/>
      <c r="Q442" s="52"/>
      <c r="R442" s="52"/>
      <c r="S442" s="52"/>
      <c r="T442" s="52"/>
      <c r="U442" s="52"/>
      <c r="V442" s="52"/>
      <c r="W442" s="52"/>
      <c r="X442" s="52"/>
      <c r="Y442" s="52"/>
      <c r="Z442" s="52"/>
    </row>
    <row r="443" spans="1:26" ht="15.75" customHeight="1">
      <c r="A443" s="52"/>
      <c r="B443" s="52"/>
      <c r="C443" s="52"/>
      <c r="D443" s="52"/>
      <c r="E443" s="52"/>
      <c r="F443" s="52"/>
      <c r="G443" s="626"/>
      <c r="H443" s="52"/>
      <c r="I443" s="52"/>
      <c r="J443" s="52"/>
      <c r="K443" s="52"/>
      <c r="L443" s="52"/>
      <c r="M443" s="52"/>
      <c r="N443" s="52"/>
      <c r="O443" s="52"/>
      <c r="P443" s="52"/>
      <c r="Q443" s="52"/>
      <c r="R443" s="52"/>
      <c r="S443" s="52"/>
      <c r="T443" s="52"/>
      <c r="U443" s="52"/>
      <c r="V443" s="52"/>
      <c r="W443" s="52"/>
      <c r="X443" s="52"/>
      <c r="Y443" s="52"/>
      <c r="Z443" s="52"/>
    </row>
    <row r="444" spans="1:26" ht="15.75" customHeight="1">
      <c r="A444" s="52"/>
      <c r="B444" s="52"/>
      <c r="C444" s="52"/>
      <c r="D444" s="52"/>
      <c r="E444" s="52"/>
      <c r="F444" s="52"/>
      <c r="G444" s="626"/>
      <c r="H444" s="52"/>
      <c r="I444" s="52"/>
      <c r="J444" s="52"/>
      <c r="K444" s="52"/>
      <c r="L444" s="52"/>
      <c r="M444" s="52"/>
      <c r="N444" s="52"/>
      <c r="O444" s="52"/>
      <c r="P444" s="52"/>
      <c r="Q444" s="52"/>
      <c r="R444" s="52"/>
      <c r="S444" s="52"/>
      <c r="T444" s="52"/>
      <c r="U444" s="52"/>
      <c r="V444" s="52"/>
      <c r="W444" s="52"/>
      <c r="X444" s="52"/>
      <c r="Y444" s="52"/>
      <c r="Z444" s="52"/>
    </row>
    <row r="445" spans="1:26" ht="15.75" customHeight="1">
      <c r="A445" s="52"/>
      <c r="B445" s="52"/>
      <c r="C445" s="52"/>
      <c r="D445" s="52"/>
      <c r="E445" s="52"/>
      <c r="F445" s="52"/>
      <c r="G445" s="626"/>
      <c r="H445" s="52"/>
      <c r="I445" s="52"/>
      <c r="J445" s="52"/>
      <c r="K445" s="52"/>
      <c r="L445" s="52"/>
      <c r="M445" s="52"/>
      <c r="N445" s="52"/>
      <c r="O445" s="52"/>
      <c r="P445" s="52"/>
      <c r="Q445" s="52"/>
      <c r="R445" s="52"/>
      <c r="S445" s="52"/>
      <c r="T445" s="52"/>
      <c r="U445" s="52"/>
      <c r="V445" s="52"/>
      <c r="W445" s="52"/>
      <c r="X445" s="52"/>
      <c r="Y445" s="52"/>
      <c r="Z445" s="52"/>
    </row>
    <row r="446" spans="1:26" ht="15.75" customHeight="1">
      <c r="A446" s="52"/>
      <c r="B446" s="52"/>
      <c r="C446" s="52"/>
      <c r="D446" s="52"/>
      <c r="E446" s="52"/>
      <c r="F446" s="52"/>
      <c r="G446" s="626"/>
      <c r="H446" s="52"/>
      <c r="I446" s="52"/>
      <c r="J446" s="52"/>
      <c r="K446" s="52"/>
      <c r="L446" s="52"/>
      <c r="M446" s="52"/>
      <c r="N446" s="52"/>
      <c r="O446" s="52"/>
      <c r="P446" s="52"/>
      <c r="Q446" s="52"/>
      <c r="R446" s="52"/>
      <c r="S446" s="52"/>
      <c r="T446" s="52"/>
      <c r="U446" s="52"/>
      <c r="V446" s="52"/>
      <c r="W446" s="52"/>
      <c r="X446" s="52"/>
      <c r="Y446" s="52"/>
      <c r="Z446" s="52"/>
    </row>
    <row r="447" spans="1:26" ht="15.75" customHeight="1">
      <c r="A447" s="52"/>
      <c r="B447" s="52"/>
      <c r="C447" s="52"/>
      <c r="D447" s="52"/>
      <c r="E447" s="52"/>
      <c r="F447" s="52"/>
      <c r="G447" s="626"/>
      <c r="H447" s="52"/>
      <c r="I447" s="52"/>
      <c r="J447" s="52"/>
      <c r="K447" s="52"/>
      <c r="L447" s="52"/>
      <c r="M447" s="52"/>
      <c r="N447" s="52"/>
      <c r="O447" s="52"/>
      <c r="P447" s="52"/>
      <c r="Q447" s="52"/>
      <c r="R447" s="52"/>
      <c r="S447" s="52"/>
      <c r="T447" s="52"/>
      <c r="U447" s="52"/>
      <c r="V447" s="52"/>
      <c r="W447" s="52"/>
      <c r="X447" s="52"/>
      <c r="Y447" s="52"/>
      <c r="Z447" s="52"/>
    </row>
    <row r="448" spans="1:26" ht="15.75" customHeight="1">
      <c r="A448" s="52"/>
      <c r="B448" s="52"/>
      <c r="C448" s="52"/>
      <c r="D448" s="52"/>
      <c r="E448" s="52"/>
      <c r="F448" s="52"/>
      <c r="G448" s="626"/>
      <c r="H448" s="52"/>
      <c r="I448" s="52"/>
      <c r="J448" s="52"/>
      <c r="K448" s="52"/>
      <c r="L448" s="52"/>
      <c r="M448" s="52"/>
      <c r="N448" s="52"/>
      <c r="O448" s="52"/>
      <c r="P448" s="52"/>
      <c r="Q448" s="52"/>
      <c r="R448" s="52"/>
      <c r="S448" s="52"/>
      <c r="T448" s="52"/>
      <c r="U448" s="52"/>
      <c r="V448" s="52"/>
      <c r="W448" s="52"/>
      <c r="X448" s="52"/>
      <c r="Y448" s="52"/>
      <c r="Z448" s="52"/>
    </row>
    <row r="449" spans="1:26" ht="15.75" customHeight="1">
      <c r="A449" s="52"/>
      <c r="B449" s="52"/>
      <c r="C449" s="52"/>
      <c r="D449" s="52"/>
      <c r="E449" s="52"/>
      <c r="F449" s="52"/>
      <c r="G449" s="626"/>
      <c r="H449" s="52"/>
      <c r="I449" s="52"/>
      <c r="J449" s="52"/>
      <c r="K449" s="52"/>
      <c r="L449" s="52"/>
      <c r="M449" s="52"/>
      <c r="N449" s="52"/>
      <c r="O449" s="52"/>
      <c r="P449" s="52"/>
      <c r="Q449" s="52"/>
      <c r="R449" s="52"/>
      <c r="S449" s="52"/>
      <c r="T449" s="52"/>
      <c r="U449" s="52"/>
      <c r="V449" s="52"/>
      <c r="W449" s="52"/>
      <c r="X449" s="52"/>
      <c r="Y449" s="52"/>
      <c r="Z449" s="52"/>
    </row>
    <row r="450" spans="1:26" ht="15.75" customHeight="1">
      <c r="A450" s="52"/>
      <c r="B450" s="52"/>
      <c r="C450" s="52"/>
      <c r="D450" s="52"/>
      <c r="E450" s="52"/>
      <c r="F450" s="52"/>
      <c r="G450" s="626"/>
      <c r="H450" s="52"/>
      <c r="I450" s="52"/>
      <c r="J450" s="52"/>
      <c r="K450" s="52"/>
      <c r="L450" s="52"/>
      <c r="M450" s="52"/>
      <c r="N450" s="52"/>
      <c r="O450" s="52"/>
      <c r="P450" s="52"/>
      <c r="Q450" s="52"/>
      <c r="R450" s="52"/>
      <c r="S450" s="52"/>
      <c r="T450" s="52"/>
      <c r="U450" s="52"/>
      <c r="V450" s="52"/>
      <c r="W450" s="52"/>
      <c r="X450" s="52"/>
      <c r="Y450" s="52"/>
      <c r="Z450" s="52"/>
    </row>
    <row r="451" spans="1:26" ht="15.75" customHeight="1">
      <c r="A451" s="52"/>
      <c r="B451" s="52"/>
      <c r="C451" s="52"/>
      <c r="D451" s="52"/>
      <c r="E451" s="52"/>
      <c r="F451" s="52"/>
      <c r="G451" s="626"/>
      <c r="H451" s="52"/>
      <c r="I451" s="52"/>
      <c r="J451" s="52"/>
      <c r="K451" s="52"/>
      <c r="L451" s="52"/>
      <c r="M451" s="52"/>
      <c r="N451" s="52"/>
      <c r="O451" s="52"/>
      <c r="P451" s="52"/>
      <c r="Q451" s="52"/>
      <c r="R451" s="52"/>
      <c r="S451" s="52"/>
      <c r="T451" s="52"/>
      <c r="U451" s="52"/>
      <c r="V451" s="52"/>
      <c r="W451" s="52"/>
      <c r="X451" s="52"/>
      <c r="Y451" s="52"/>
      <c r="Z451" s="52"/>
    </row>
    <row r="452" spans="1:26" ht="15.75" customHeight="1">
      <c r="A452" s="52"/>
      <c r="B452" s="52"/>
      <c r="C452" s="52"/>
      <c r="D452" s="52"/>
      <c r="E452" s="52"/>
      <c r="F452" s="52"/>
      <c r="G452" s="626"/>
      <c r="H452" s="52"/>
      <c r="I452" s="52"/>
      <c r="J452" s="52"/>
      <c r="K452" s="52"/>
      <c r="L452" s="52"/>
      <c r="M452" s="52"/>
      <c r="N452" s="52"/>
      <c r="O452" s="52"/>
      <c r="P452" s="52"/>
      <c r="Q452" s="52"/>
      <c r="R452" s="52"/>
      <c r="S452" s="52"/>
      <c r="T452" s="52"/>
      <c r="U452" s="52"/>
      <c r="V452" s="52"/>
      <c r="W452" s="52"/>
      <c r="X452" s="52"/>
      <c r="Y452" s="52"/>
      <c r="Z452" s="52"/>
    </row>
    <row r="453" spans="1:26" ht="15.75" customHeight="1">
      <c r="A453" s="52"/>
      <c r="B453" s="52"/>
      <c r="C453" s="52"/>
      <c r="D453" s="52"/>
      <c r="E453" s="52"/>
      <c r="F453" s="52"/>
      <c r="G453" s="626"/>
      <c r="H453" s="52"/>
      <c r="I453" s="52"/>
      <c r="J453" s="52"/>
      <c r="K453" s="52"/>
      <c r="L453" s="52"/>
      <c r="M453" s="52"/>
      <c r="N453" s="52"/>
      <c r="O453" s="52"/>
      <c r="P453" s="52"/>
      <c r="Q453" s="52"/>
      <c r="R453" s="52"/>
      <c r="S453" s="52"/>
      <c r="T453" s="52"/>
      <c r="U453" s="52"/>
      <c r="V453" s="52"/>
      <c r="W453" s="52"/>
      <c r="X453" s="52"/>
      <c r="Y453" s="52"/>
      <c r="Z453" s="52"/>
    </row>
    <row r="454" spans="1:26" ht="15.75" customHeight="1">
      <c r="A454" s="52"/>
      <c r="B454" s="52"/>
      <c r="C454" s="52"/>
      <c r="D454" s="52"/>
      <c r="E454" s="52"/>
      <c r="F454" s="52"/>
      <c r="G454" s="626"/>
      <c r="H454" s="52"/>
      <c r="I454" s="52"/>
      <c r="J454" s="52"/>
      <c r="K454" s="52"/>
      <c r="L454" s="52"/>
      <c r="M454" s="52"/>
      <c r="N454" s="52"/>
      <c r="O454" s="52"/>
      <c r="P454" s="52"/>
      <c r="Q454" s="52"/>
      <c r="R454" s="52"/>
      <c r="S454" s="52"/>
      <c r="T454" s="52"/>
      <c r="U454" s="52"/>
      <c r="V454" s="52"/>
      <c r="W454" s="52"/>
      <c r="X454" s="52"/>
      <c r="Y454" s="52"/>
      <c r="Z454" s="52"/>
    </row>
    <row r="455" spans="1:26" ht="15.75" customHeight="1">
      <c r="A455" s="52"/>
      <c r="B455" s="52"/>
      <c r="C455" s="52"/>
      <c r="D455" s="52"/>
      <c r="E455" s="52"/>
      <c r="F455" s="52"/>
      <c r="G455" s="626"/>
      <c r="H455" s="52"/>
      <c r="I455" s="52"/>
      <c r="J455" s="52"/>
      <c r="K455" s="52"/>
      <c r="L455" s="52"/>
      <c r="M455" s="52"/>
      <c r="N455" s="52"/>
      <c r="O455" s="52"/>
      <c r="P455" s="52"/>
      <c r="Q455" s="52"/>
      <c r="R455" s="52"/>
      <c r="S455" s="52"/>
      <c r="T455" s="52"/>
      <c r="U455" s="52"/>
      <c r="V455" s="52"/>
      <c r="W455" s="52"/>
      <c r="X455" s="52"/>
      <c r="Y455" s="52"/>
      <c r="Z455" s="52"/>
    </row>
    <row r="456" spans="1:26" ht="15.75" customHeight="1">
      <c r="A456" s="52"/>
      <c r="B456" s="52"/>
      <c r="C456" s="52"/>
      <c r="D456" s="52"/>
      <c r="E456" s="52"/>
      <c r="F456" s="52"/>
      <c r="G456" s="626"/>
      <c r="H456" s="52"/>
      <c r="I456" s="52"/>
      <c r="J456" s="52"/>
      <c r="K456" s="52"/>
      <c r="L456" s="52"/>
      <c r="M456" s="52"/>
      <c r="N456" s="52"/>
      <c r="O456" s="52"/>
      <c r="P456" s="52"/>
      <c r="Q456" s="52"/>
      <c r="R456" s="52"/>
      <c r="S456" s="52"/>
      <c r="T456" s="52"/>
      <c r="U456" s="52"/>
      <c r="V456" s="52"/>
      <c r="W456" s="52"/>
      <c r="X456" s="52"/>
      <c r="Y456" s="52"/>
      <c r="Z456" s="52"/>
    </row>
    <row r="457" spans="1:26" ht="15.75" customHeight="1">
      <c r="A457" s="52"/>
      <c r="B457" s="52"/>
      <c r="C457" s="52"/>
      <c r="D457" s="52"/>
      <c r="E457" s="52"/>
      <c r="F457" s="52"/>
      <c r="G457" s="626"/>
      <c r="H457" s="52"/>
      <c r="I457" s="52"/>
      <c r="J457" s="52"/>
      <c r="K457" s="52"/>
      <c r="L457" s="52"/>
      <c r="M457" s="52"/>
      <c r="N457" s="52"/>
      <c r="O457" s="52"/>
      <c r="P457" s="52"/>
      <c r="Q457" s="52"/>
      <c r="R457" s="52"/>
      <c r="S457" s="52"/>
      <c r="T457" s="52"/>
      <c r="U457" s="52"/>
      <c r="V457" s="52"/>
      <c r="W457" s="52"/>
      <c r="X457" s="52"/>
      <c r="Y457" s="52"/>
      <c r="Z457" s="52"/>
    </row>
    <row r="458" spans="1:26" ht="15.75" customHeight="1">
      <c r="A458" s="52"/>
      <c r="B458" s="52"/>
      <c r="C458" s="52"/>
      <c r="D458" s="52"/>
      <c r="E458" s="52"/>
      <c r="F458" s="52"/>
      <c r="G458" s="626"/>
      <c r="H458" s="52"/>
      <c r="I458" s="52"/>
      <c r="J458" s="52"/>
      <c r="K458" s="52"/>
      <c r="L458" s="52"/>
      <c r="M458" s="52"/>
      <c r="N458" s="52"/>
      <c r="O458" s="52"/>
      <c r="P458" s="52"/>
      <c r="Q458" s="52"/>
      <c r="R458" s="52"/>
      <c r="S458" s="52"/>
      <c r="T458" s="52"/>
      <c r="U458" s="52"/>
      <c r="V458" s="52"/>
      <c r="W458" s="52"/>
      <c r="X458" s="52"/>
      <c r="Y458" s="52"/>
      <c r="Z458" s="52"/>
    </row>
    <row r="459" spans="1:26" ht="15.75" customHeight="1">
      <c r="A459" s="52"/>
      <c r="B459" s="52"/>
      <c r="C459" s="52"/>
      <c r="D459" s="52"/>
      <c r="E459" s="52"/>
      <c r="F459" s="52"/>
      <c r="G459" s="626"/>
      <c r="H459" s="52"/>
      <c r="I459" s="52"/>
      <c r="J459" s="52"/>
      <c r="K459" s="52"/>
      <c r="L459" s="52"/>
      <c r="M459" s="52"/>
      <c r="N459" s="52"/>
      <c r="O459" s="52"/>
      <c r="P459" s="52"/>
      <c r="Q459" s="52"/>
      <c r="R459" s="52"/>
      <c r="S459" s="52"/>
      <c r="T459" s="52"/>
      <c r="U459" s="52"/>
      <c r="V459" s="52"/>
      <c r="W459" s="52"/>
      <c r="X459" s="52"/>
      <c r="Y459" s="52"/>
      <c r="Z459" s="52"/>
    </row>
    <row r="460" spans="1:26" ht="15.75" customHeight="1">
      <c r="A460" s="52"/>
      <c r="B460" s="52"/>
      <c r="C460" s="52"/>
      <c r="D460" s="52"/>
      <c r="E460" s="52"/>
      <c r="F460" s="52"/>
      <c r="G460" s="626"/>
      <c r="H460" s="52"/>
      <c r="I460" s="52"/>
      <c r="J460" s="52"/>
      <c r="K460" s="52"/>
      <c r="L460" s="52"/>
      <c r="M460" s="52"/>
      <c r="N460" s="52"/>
      <c r="O460" s="52"/>
      <c r="P460" s="52"/>
      <c r="Q460" s="52"/>
      <c r="R460" s="52"/>
      <c r="S460" s="52"/>
      <c r="T460" s="52"/>
      <c r="U460" s="52"/>
      <c r="V460" s="52"/>
      <c r="W460" s="52"/>
      <c r="X460" s="52"/>
      <c r="Y460" s="52"/>
      <c r="Z460" s="52"/>
    </row>
    <row r="461" spans="1:26" ht="15.75" customHeight="1">
      <c r="A461" s="52"/>
      <c r="B461" s="52"/>
      <c r="C461" s="52"/>
      <c r="D461" s="52"/>
      <c r="E461" s="52"/>
      <c r="F461" s="52"/>
      <c r="G461" s="626"/>
      <c r="H461" s="52"/>
      <c r="I461" s="52"/>
      <c r="J461" s="52"/>
      <c r="K461" s="52"/>
      <c r="L461" s="52"/>
      <c r="M461" s="52"/>
      <c r="N461" s="52"/>
      <c r="O461" s="52"/>
      <c r="P461" s="52"/>
      <c r="Q461" s="52"/>
      <c r="R461" s="52"/>
      <c r="S461" s="52"/>
      <c r="T461" s="52"/>
      <c r="U461" s="52"/>
      <c r="V461" s="52"/>
      <c r="W461" s="52"/>
      <c r="X461" s="52"/>
      <c r="Y461" s="52"/>
      <c r="Z461" s="52"/>
    </row>
    <row r="462" spans="1:26" ht="15.75" customHeight="1">
      <c r="A462" s="52"/>
      <c r="B462" s="52"/>
      <c r="C462" s="52"/>
      <c r="D462" s="52"/>
      <c r="E462" s="52"/>
      <c r="F462" s="52"/>
      <c r="G462" s="626"/>
      <c r="H462" s="52"/>
      <c r="I462" s="52"/>
      <c r="J462" s="52"/>
      <c r="K462" s="52"/>
      <c r="L462" s="52"/>
      <c r="M462" s="52"/>
      <c r="N462" s="52"/>
      <c r="O462" s="52"/>
      <c r="P462" s="52"/>
      <c r="Q462" s="52"/>
      <c r="R462" s="52"/>
      <c r="S462" s="52"/>
      <c r="T462" s="52"/>
      <c r="U462" s="52"/>
      <c r="V462" s="52"/>
      <c r="W462" s="52"/>
      <c r="X462" s="52"/>
      <c r="Y462" s="52"/>
      <c r="Z462" s="52"/>
    </row>
    <row r="463" spans="1:26" ht="15.75" customHeight="1">
      <c r="A463" s="52"/>
      <c r="B463" s="52"/>
      <c r="C463" s="52"/>
      <c r="D463" s="52"/>
      <c r="E463" s="52"/>
      <c r="F463" s="52"/>
      <c r="G463" s="626"/>
      <c r="H463" s="52"/>
      <c r="I463" s="52"/>
      <c r="J463" s="52"/>
      <c r="K463" s="52"/>
      <c r="L463" s="52"/>
      <c r="M463" s="52"/>
      <c r="N463" s="52"/>
      <c r="O463" s="52"/>
      <c r="P463" s="52"/>
      <c r="Q463" s="52"/>
      <c r="R463" s="52"/>
      <c r="S463" s="52"/>
      <c r="T463" s="52"/>
      <c r="U463" s="52"/>
      <c r="V463" s="52"/>
      <c r="W463" s="52"/>
      <c r="X463" s="52"/>
      <c r="Y463" s="52"/>
      <c r="Z463" s="52"/>
    </row>
    <row r="464" spans="1:26" ht="15.75" customHeight="1">
      <c r="A464" s="52"/>
      <c r="B464" s="52"/>
      <c r="C464" s="52"/>
      <c r="D464" s="52"/>
      <c r="E464" s="52"/>
      <c r="F464" s="52"/>
      <c r="G464" s="626"/>
      <c r="H464" s="52"/>
      <c r="I464" s="52"/>
      <c r="J464" s="52"/>
      <c r="K464" s="52"/>
      <c r="L464" s="52"/>
      <c r="M464" s="52"/>
      <c r="N464" s="52"/>
      <c r="O464" s="52"/>
      <c r="P464" s="52"/>
      <c r="Q464" s="52"/>
      <c r="R464" s="52"/>
      <c r="S464" s="52"/>
      <c r="T464" s="52"/>
      <c r="U464" s="52"/>
      <c r="V464" s="52"/>
      <c r="W464" s="52"/>
      <c r="X464" s="52"/>
      <c r="Y464" s="52"/>
      <c r="Z464" s="52"/>
    </row>
    <row r="465" spans="1:26" ht="15.75" customHeight="1">
      <c r="A465" s="52"/>
      <c r="B465" s="52"/>
      <c r="C465" s="52"/>
      <c r="D465" s="52"/>
      <c r="E465" s="52"/>
      <c r="F465" s="52"/>
      <c r="G465" s="626"/>
      <c r="H465" s="52"/>
      <c r="I465" s="52"/>
      <c r="J465" s="52"/>
      <c r="K465" s="52"/>
      <c r="L465" s="52"/>
      <c r="M465" s="52"/>
      <c r="N465" s="52"/>
      <c r="O465" s="52"/>
      <c r="P465" s="52"/>
      <c r="Q465" s="52"/>
      <c r="R465" s="52"/>
      <c r="S465" s="52"/>
      <c r="T465" s="52"/>
      <c r="U465" s="52"/>
      <c r="V465" s="52"/>
      <c r="W465" s="52"/>
      <c r="X465" s="52"/>
      <c r="Y465" s="52"/>
      <c r="Z465" s="52"/>
    </row>
    <row r="466" spans="1:26" ht="15.75" customHeight="1">
      <c r="A466" s="52"/>
      <c r="B466" s="52"/>
      <c r="C466" s="52"/>
      <c r="D466" s="52"/>
      <c r="E466" s="52"/>
      <c r="F466" s="52"/>
      <c r="G466" s="626"/>
      <c r="H466" s="52"/>
      <c r="I466" s="52"/>
      <c r="J466" s="52"/>
      <c r="K466" s="52"/>
      <c r="L466" s="52"/>
      <c r="M466" s="52"/>
      <c r="N466" s="52"/>
      <c r="O466" s="52"/>
      <c r="P466" s="52"/>
      <c r="Q466" s="52"/>
      <c r="R466" s="52"/>
      <c r="S466" s="52"/>
      <c r="T466" s="52"/>
      <c r="U466" s="52"/>
      <c r="V466" s="52"/>
      <c r="W466" s="52"/>
      <c r="X466" s="52"/>
      <c r="Y466" s="52"/>
      <c r="Z466" s="52"/>
    </row>
    <row r="467" spans="1:26" ht="15.75" customHeight="1">
      <c r="A467" s="52"/>
      <c r="B467" s="52"/>
      <c r="C467" s="52"/>
      <c r="D467" s="52"/>
      <c r="E467" s="52"/>
      <c r="F467" s="52"/>
      <c r="G467" s="626"/>
      <c r="H467" s="52"/>
      <c r="I467" s="52"/>
      <c r="J467" s="52"/>
      <c r="K467" s="52"/>
      <c r="L467" s="52"/>
      <c r="M467" s="52"/>
      <c r="N467" s="52"/>
      <c r="O467" s="52"/>
      <c r="P467" s="52"/>
      <c r="Q467" s="52"/>
      <c r="R467" s="52"/>
      <c r="S467" s="52"/>
      <c r="T467" s="52"/>
      <c r="U467" s="52"/>
      <c r="V467" s="52"/>
      <c r="W467" s="52"/>
      <c r="X467" s="52"/>
      <c r="Y467" s="52"/>
      <c r="Z467" s="52"/>
    </row>
    <row r="468" spans="1:26" ht="15.75" customHeight="1">
      <c r="A468" s="52"/>
      <c r="B468" s="52"/>
      <c r="C468" s="52"/>
      <c r="D468" s="52"/>
      <c r="E468" s="52"/>
      <c r="F468" s="52"/>
      <c r="G468" s="626"/>
      <c r="H468" s="52"/>
      <c r="I468" s="52"/>
      <c r="J468" s="52"/>
      <c r="K468" s="52"/>
      <c r="L468" s="52"/>
      <c r="M468" s="52"/>
      <c r="N468" s="52"/>
      <c r="O468" s="52"/>
      <c r="P468" s="52"/>
      <c r="Q468" s="52"/>
      <c r="R468" s="52"/>
      <c r="S468" s="52"/>
      <c r="T468" s="52"/>
      <c r="U468" s="52"/>
      <c r="V468" s="52"/>
      <c r="W468" s="52"/>
      <c r="X468" s="52"/>
      <c r="Y468" s="52"/>
      <c r="Z468" s="52"/>
    </row>
    <row r="469" spans="1:26" ht="15.75" customHeight="1">
      <c r="A469" s="52"/>
      <c r="B469" s="52"/>
      <c r="C469" s="52"/>
      <c r="D469" s="52"/>
      <c r="E469" s="52"/>
      <c r="F469" s="52"/>
      <c r="G469" s="626"/>
      <c r="H469" s="52"/>
      <c r="I469" s="52"/>
      <c r="J469" s="52"/>
      <c r="K469" s="52"/>
      <c r="L469" s="52"/>
      <c r="M469" s="52"/>
      <c r="N469" s="52"/>
      <c r="O469" s="52"/>
      <c r="P469" s="52"/>
      <c r="Q469" s="52"/>
      <c r="R469" s="52"/>
      <c r="S469" s="52"/>
      <c r="T469" s="52"/>
      <c r="U469" s="52"/>
      <c r="V469" s="52"/>
      <c r="W469" s="52"/>
      <c r="X469" s="52"/>
      <c r="Y469" s="52"/>
      <c r="Z469" s="52"/>
    </row>
    <row r="470" spans="1:26" ht="15.75" customHeight="1">
      <c r="A470" s="52"/>
      <c r="B470" s="52"/>
      <c r="C470" s="52"/>
      <c r="D470" s="52"/>
      <c r="E470" s="52"/>
      <c r="F470" s="52"/>
      <c r="G470" s="626"/>
      <c r="H470" s="52"/>
      <c r="I470" s="52"/>
      <c r="J470" s="52"/>
      <c r="K470" s="52"/>
      <c r="L470" s="52"/>
      <c r="M470" s="52"/>
      <c r="N470" s="52"/>
      <c r="O470" s="52"/>
      <c r="P470" s="52"/>
      <c r="Q470" s="52"/>
      <c r="R470" s="52"/>
      <c r="S470" s="52"/>
      <c r="T470" s="52"/>
      <c r="U470" s="52"/>
      <c r="V470" s="52"/>
      <c r="W470" s="52"/>
      <c r="X470" s="52"/>
      <c r="Y470" s="52"/>
      <c r="Z470" s="52"/>
    </row>
    <row r="471" spans="1:26" ht="15.75" customHeight="1">
      <c r="A471" s="52"/>
      <c r="B471" s="52"/>
      <c r="C471" s="52"/>
      <c r="D471" s="52"/>
      <c r="E471" s="52"/>
      <c r="F471" s="52"/>
      <c r="G471" s="626"/>
      <c r="H471" s="52"/>
      <c r="I471" s="52"/>
      <c r="J471" s="52"/>
      <c r="K471" s="52"/>
      <c r="L471" s="52"/>
      <c r="M471" s="52"/>
      <c r="N471" s="52"/>
      <c r="O471" s="52"/>
      <c r="P471" s="52"/>
      <c r="Q471" s="52"/>
      <c r="R471" s="52"/>
      <c r="S471" s="52"/>
      <c r="T471" s="52"/>
      <c r="U471" s="52"/>
      <c r="V471" s="52"/>
      <c r="W471" s="52"/>
      <c r="X471" s="52"/>
      <c r="Y471" s="52"/>
      <c r="Z471" s="52"/>
    </row>
    <row r="472" spans="1:26" ht="15.75" customHeight="1">
      <c r="A472" s="52"/>
      <c r="B472" s="52"/>
      <c r="C472" s="52"/>
      <c r="D472" s="52"/>
      <c r="E472" s="52"/>
      <c r="F472" s="52"/>
      <c r="G472" s="626"/>
      <c r="H472" s="52"/>
      <c r="I472" s="52"/>
      <c r="J472" s="52"/>
      <c r="K472" s="52"/>
      <c r="L472" s="52"/>
      <c r="M472" s="52"/>
      <c r="N472" s="52"/>
      <c r="O472" s="52"/>
      <c r="P472" s="52"/>
      <c r="Q472" s="52"/>
      <c r="R472" s="52"/>
      <c r="S472" s="52"/>
      <c r="T472" s="52"/>
      <c r="U472" s="52"/>
      <c r="V472" s="52"/>
      <c r="W472" s="52"/>
      <c r="X472" s="52"/>
      <c r="Y472" s="52"/>
      <c r="Z472" s="52"/>
    </row>
    <row r="473" spans="1:26" ht="15.75" customHeight="1">
      <c r="A473" s="52"/>
      <c r="B473" s="52"/>
      <c r="C473" s="52"/>
      <c r="D473" s="52"/>
      <c r="E473" s="52"/>
      <c r="F473" s="52"/>
      <c r="G473" s="626"/>
      <c r="H473" s="52"/>
      <c r="I473" s="52"/>
      <c r="J473" s="52"/>
      <c r="K473" s="52"/>
      <c r="L473" s="52"/>
      <c r="M473" s="52"/>
      <c r="N473" s="52"/>
      <c r="O473" s="52"/>
      <c r="P473" s="52"/>
      <c r="Q473" s="52"/>
      <c r="R473" s="52"/>
      <c r="S473" s="52"/>
      <c r="T473" s="52"/>
      <c r="U473" s="52"/>
      <c r="V473" s="52"/>
      <c r="W473" s="52"/>
      <c r="X473" s="52"/>
      <c r="Y473" s="52"/>
      <c r="Z473" s="52"/>
    </row>
    <row r="474" spans="1:26" ht="15.75" customHeight="1">
      <c r="A474" s="52"/>
      <c r="B474" s="52"/>
      <c r="C474" s="52"/>
      <c r="D474" s="52"/>
      <c r="E474" s="52"/>
      <c r="F474" s="52"/>
      <c r="G474" s="626"/>
      <c r="H474" s="52"/>
      <c r="I474" s="52"/>
      <c r="J474" s="52"/>
      <c r="K474" s="52"/>
      <c r="L474" s="52"/>
      <c r="M474" s="52"/>
      <c r="N474" s="52"/>
      <c r="O474" s="52"/>
      <c r="P474" s="52"/>
      <c r="Q474" s="52"/>
      <c r="R474" s="52"/>
      <c r="S474" s="52"/>
      <c r="T474" s="52"/>
      <c r="U474" s="52"/>
      <c r="V474" s="52"/>
      <c r="W474" s="52"/>
      <c r="X474" s="52"/>
      <c r="Y474" s="52"/>
      <c r="Z474" s="52"/>
    </row>
    <row r="475" spans="1:26" ht="15.75" customHeight="1">
      <c r="A475" s="52"/>
      <c r="B475" s="52"/>
      <c r="C475" s="52"/>
      <c r="D475" s="52"/>
      <c r="E475" s="52"/>
      <c r="F475" s="52"/>
      <c r="G475" s="626"/>
      <c r="H475" s="52"/>
      <c r="I475" s="52"/>
      <c r="J475" s="52"/>
      <c r="K475" s="52"/>
      <c r="L475" s="52"/>
      <c r="M475" s="52"/>
      <c r="N475" s="52"/>
      <c r="O475" s="52"/>
      <c r="P475" s="52"/>
      <c r="Q475" s="52"/>
      <c r="R475" s="52"/>
      <c r="S475" s="52"/>
      <c r="T475" s="52"/>
      <c r="U475" s="52"/>
      <c r="V475" s="52"/>
      <c r="W475" s="52"/>
      <c r="X475" s="52"/>
      <c r="Y475" s="52"/>
      <c r="Z475" s="52"/>
    </row>
    <row r="476" spans="1:26" ht="15.75" customHeight="1">
      <c r="A476" s="52"/>
      <c r="B476" s="52"/>
      <c r="C476" s="52"/>
      <c r="D476" s="52"/>
      <c r="E476" s="52"/>
      <c r="F476" s="52"/>
      <c r="G476" s="626"/>
      <c r="H476" s="52"/>
      <c r="I476" s="52"/>
      <c r="J476" s="52"/>
      <c r="K476" s="52"/>
      <c r="L476" s="52"/>
      <c r="M476" s="52"/>
      <c r="N476" s="52"/>
      <c r="O476" s="52"/>
      <c r="P476" s="52"/>
      <c r="Q476" s="52"/>
      <c r="R476" s="52"/>
      <c r="S476" s="52"/>
      <c r="T476" s="52"/>
      <c r="U476" s="52"/>
      <c r="V476" s="52"/>
      <c r="W476" s="52"/>
      <c r="X476" s="52"/>
      <c r="Y476" s="52"/>
      <c r="Z476" s="52"/>
    </row>
    <row r="477" spans="1:26" ht="15.75" customHeight="1">
      <c r="A477" s="52"/>
      <c r="B477" s="52"/>
      <c r="C477" s="52"/>
      <c r="D477" s="52"/>
      <c r="E477" s="52"/>
      <c r="F477" s="52"/>
      <c r="G477" s="626"/>
      <c r="H477" s="52"/>
      <c r="I477" s="52"/>
      <c r="J477" s="52"/>
      <c r="K477" s="52"/>
      <c r="L477" s="52"/>
      <c r="M477" s="52"/>
      <c r="N477" s="52"/>
      <c r="O477" s="52"/>
      <c r="P477" s="52"/>
      <c r="Q477" s="52"/>
      <c r="R477" s="52"/>
      <c r="S477" s="52"/>
      <c r="T477" s="52"/>
      <c r="U477" s="52"/>
      <c r="V477" s="52"/>
      <c r="W477" s="52"/>
      <c r="X477" s="52"/>
      <c r="Y477" s="52"/>
      <c r="Z477" s="52"/>
    </row>
    <row r="478" spans="1:26" ht="15.75" customHeight="1">
      <c r="A478" s="52"/>
      <c r="B478" s="52"/>
      <c r="C478" s="52"/>
      <c r="D478" s="52"/>
      <c r="E478" s="52"/>
      <c r="F478" s="52"/>
      <c r="G478" s="626"/>
      <c r="H478" s="52"/>
      <c r="I478" s="52"/>
      <c r="J478" s="52"/>
      <c r="K478" s="52"/>
      <c r="L478" s="52"/>
      <c r="M478" s="52"/>
      <c r="N478" s="52"/>
      <c r="O478" s="52"/>
      <c r="P478" s="52"/>
      <c r="Q478" s="52"/>
      <c r="R478" s="52"/>
      <c r="S478" s="52"/>
      <c r="T478" s="52"/>
      <c r="U478" s="52"/>
      <c r="V478" s="52"/>
      <c r="W478" s="52"/>
      <c r="X478" s="52"/>
      <c r="Y478" s="52"/>
      <c r="Z478" s="52"/>
    </row>
    <row r="479" spans="1:26" ht="15.75" customHeight="1">
      <c r="A479" s="52"/>
      <c r="B479" s="52"/>
      <c r="C479" s="52"/>
      <c r="D479" s="52"/>
      <c r="E479" s="52"/>
      <c r="F479" s="52"/>
      <c r="G479" s="626"/>
      <c r="H479" s="52"/>
      <c r="I479" s="52"/>
      <c r="J479" s="52"/>
      <c r="K479" s="52"/>
      <c r="L479" s="52"/>
      <c r="M479" s="52"/>
      <c r="N479" s="52"/>
      <c r="O479" s="52"/>
      <c r="P479" s="52"/>
      <c r="Q479" s="52"/>
      <c r="R479" s="52"/>
      <c r="S479" s="52"/>
      <c r="T479" s="52"/>
      <c r="U479" s="52"/>
      <c r="V479" s="52"/>
      <c r="W479" s="52"/>
      <c r="X479" s="52"/>
      <c r="Y479" s="52"/>
      <c r="Z479" s="52"/>
    </row>
    <row r="480" spans="1:26" ht="15.75" customHeight="1">
      <c r="A480" s="52"/>
      <c r="B480" s="52"/>
      <c r="C480" s="52"/>
      <c r="D480" s="52"/>
      <c r="E480" s="52"/>
      <c r="F480" s="52"/>
      <c r="G480" s="626"/>
      <c r="H480" s="52"/>
      <c r="I480" s="52"/>
      <c r="J480" s="52"/>
      <c r="K480" s="52"/>
      <c r="L480" s="52"/>
      <c r="M480" s="52"/>
      <c r="N480" s="52"/>
      <c r="O480" s="52"/>
      <c r="P480" s="52"/>
      <c r="Q480" s="52"/>
      <c r="R480" s="52"/>
      <c r="S480" s="52"/>
      <c r="T480" s="52"/>
      <c r="U480" s="52"/>
      <c r="V480" s="52"/>
      <c r="W480" s="52"/>
      <c r="X480" s="52"/>
      <c r="Y480" s="52"/>
      <c r="Z480" s="52"/>
    </row>
    <row r="481" spans="1:26" ht="15.75" customHeight="1">
      <c r="A481" s="52"/>
      <c r="B481" s="52"/>
      <c r="C481" s="52"/>
      <c r="D481" s="52"/>
      <c r="E481" s="52"/>
      <c r="F481" s="52"/>
      <c r="G481" s="626"/>
      <c r="H481" s="52"/>
      <c r="I481" s="52"/>
      <c r="J481" s="52"/>
      <c r="K481" s="52"/>
      <c r="L481" s="52"/>
      <c r="M481" s="52"/>
      <c r="N481" s="52"/>
      <c r="O481" s="52"/>
      <c r="P481" s="52"/>
      <c r="Q481" s="52"/>
      <c r="R481" s="52"/>
      <c r="S481" s="52"/>
      <c r="T481" s="52"/>
      <c r="U481" s="52"/>
      <c r="V481" s="52"/>
      <c r="W481" s="52"/>
      <c r="X481" s="52"/>
      <c r="Y481" s="52"/>
      <c r="Z481" s="52"/>
    </row>
    <row r="482" spans="1:26" ht="15.75" customHeight="1">
      <c r="A482" s="52"/>
      <c r="B482" s="52"/>
      <c r="C482" s="52"/>
      <c r="D482" s="52"/>
      <c r="E482" s="52"/>
      <c r="F482" s="52"/>
      <c r="G482" s="626"/>
      <c r="H482" s="52"/>
      <c r="I482" s="52"/>
      <c r="J482" s="52"/>
      <c r="K482" s="52"/>
      <c r="L482" s="52"/>
      <c r="M482" s="52"/>
      <c r="N482" s="52"/>
      <c r="O482" s="52"/>
      <c r="P482" s="52"/>
      <c r="Q482" s="52"/>
      <c r="R482" s="52"/>
      <c r="S482" s="52"/>
      <c r="T482" s="52"/>
      <c r="U482" s="52"/>
      <c r="V482" s="52"/>
      <c r="W482" s="52"/>
      <c r="X482" s="52"/>
      <c r="Y482" s="52"/>
      <c r="Z482" s="52"/>
    </row>
    <row r="483" spans="1:26" ht="15.75" customHeight="1">
      <c r="A483" s="52"/>
      <c r="B483" s="52"/>
      <c r="C483" s="52"/>
      <c r="D483" s="52"/>
      <c r="E483" s="52"/>
      <c r="F483" s="52"/>
      <c r="G483" s="626"/>
      <c r="H483" s="52"/>
      <c r="I483" s="52"/>
      <c r="J483" s="52"/>
      <c r="K483" s="52"/>
      <c r="L483" s="52"/>
      <c r="M483" s="52"/>
      <c r="N483" s="52"/>
      <c r="O483" s="52"/>
      <c r="P483" s="52"/>
      <c r="Q483" s="52"/>
      <c r="R483" s="52"/>
      <c r="S483" s="52"/>
      <c r="T483" s="52"/>
      <c r="U483" s="52"/>
      <c r="V483" s="52"/>
      <c r="W483" s="52"/>
      <c r="X483" s="52"/>
      <c r="Y483" s="52"/>
      <c r="Z483" s="52"/>
    </row>
    <row r="484" spans="1:26" ht="15.75" customHeight="1">
      <c r="A484" s="52"/>
      <c r="B484" s="52"/>
      <c r="C484" s="52"/>
      <c r="D484" s="52"/>
      <c r="E484" s="52"/>
      <c r="F484" s="52"/>
      <c r="G484" s="626"/>
      <c r="H484" s="52"/>
      <c r="I484" s="52"/>
      <c r="J484" s="52"/>
      <c r="K484" s="52"/>
      <c r="L484" s="52"/>
      <c r="M484" s="52"/>
      <c r="N484" s="52"/>
      <c r="O484" s="52"/>
      <c r="P484" s="52"/>
      <c r="Q484" s="52"/>
      <c r="R484" s="52"/>
      <c r="S484" s="52"/>
      <c r="T484" s="52"/>
      <c r="U484" s="52"/>
      <c r="V484" s="52"/>
      <c r="W484" s="52"/>
      <c r="X484" s="52"/>
      <c r="Y484" s="52"/>
      <c r="Z484" s="52"/>
    </row>
    <row r="485" spans="1:26" ht="15.75" customHeight="1">
      <c r="A485" s="52"/>
      <c r="B485" s="52"/>
      <c r="C485" s="52"/>
      <c r="D485" s="52"/>
      <c r="E485" s="52"/>
      <c r="F485" s="52"/>
      <c r="G485" s="626"/>
      <c r="H485" s="52"/>
      <c r="I485" s="52"/>
      <c r="J485" s="52"/>
      <c r="K485" s="52"/>
      <c r="L485" s="52"/>
      <c r="M485" s="52"/>
      <c r="N485" s="52"/>
      <c r="O485" s="52"/>
      <c r="P485" s="52"/>
      <c r="Q485" s="52"/>
      <c r="R485" s="52"/>
      <c r="S485" s="52"/>
      <c r="T485" s="52"/>
      <c r="U485" s="52"/>
      <c r="V485" s="52"/>
      <c r="W485" s="52"/>
      <c r="X485" s="52"/>
      <c r="Y485" s="52"/>
      <c r="Z485" s="52"/>
    </row>
    <row r="486" spans="1:26" ht="15.75" customHeight="1">
      <c r="A486" s="52"/>
      <c r="B486" s="52"/>
      <c r="C486" s="52"/>
      <c r="D486" s="52"/>
      <c r="E486" s="52"/>
      <c r="F486" s="52"/>
      <c r="G486" s="626"/>
      <c r="H486" s="52"/>
      <c r="I486" s="52"/>
      <c r="J486" s="52"/>
      <c r="K486" s="52"/>
      <c r="L486" s="52"/>
      <c r="M486" s="52"/>
      <c r="N486" s="52"/>
      <c r="O486" s="52"/>
      <c r="P486" s="52"/>
      <c r="Q486" s="52"/>
      <c r="R486" s="52"/>
      <c r="S486" s="52"/>
      <c r="T486" s="52"/>
      <c r="U486" s="52"/>
      <c r="V486" s="52"/>
      <c r="W486" s="52"/>
      <c r="X486" s="52"/>
      <c r="Y486" s="52"/>
      <c r="Z486" s="52"/>
    </row>
    <row r="487" spans="1:26" ht="15.75" customHeight="1">
      <c r="A487" s="52"/>
      <c r="B487" s="52"/>
      <c r="C487" s="52"/>
      <c r="D487" s="52"/>
      <c r="E487" s="52"/>
      <c r="F487" s="52"/>
      <c r="G487" s="626"/>
      <c r="H487" s="52"/>
      <c r="I487" s="52"/>
      <c r="J487" s="52"/>
      <c r="K487" s="52"/>
      <c r="L487" s="52"/>
      <c r="M487" s="52"/>
      <c r="N487" s="52"/>
      <c r="O487" s="52"/>
      <c r="P487" s="52"/>
      <c r="Q487" s="52"/>
      <c r="R487" s="52"/>
      <c r="S487" s="52"/>
      <c r="T487" s="52"/>
      <c r="U487" s="52"/>
      <c r="V487" s="52"/>
      <c r="W487" s="52"/>
      <c r="X487" s="52"/>
      <c r="Y487" s="52"/>
      <c r="Z487" s="52"/>
    </row>
    <row r="488" spans="1:26" ht="15.75" customHeight="1">
      <c r="A488" s="52"/>
      <c r="B488" s="52"/>
      <c r="C488" s="52"/>
      <c r="D488" s="52"/>
      <c r="E488" s="52"/>
      <c r="F488" s="52"/>
      <c r="G488" s="626"/>
      <c r="H488" s="52"/>
      <c r="I488" s="52"/>
      <c r="J488" s="52"/>
      <c r="K488" s="52"/>
      <c r="L488" s="52"/>
      <c r="M488" s="52"/>
      <c r="N488" s="52"/>
      <c r="O488" s="52"/>
      <c r="P488" s="52"/>
      <c r="Q488" s="52"/>
      <c r="R488" s="52"/>
      <c r="S488" s="52"/>
      <c r="T488" s="52"/>
      <c r="U488" s="52"/>
      <c r="V488" s="52"/>
      <c r="W488" s="52"/>
      <c r="X488" s="52"/>
      <c r="Y488" s="52"/>
      <c r="Z488" s="52"/>
    </row>
    <row r="489" spans="1:26" ht="15.75" customHeight="1">
      <c r="A489" s="52"/>
      <c r="B489" s="52"/>
      <c r="C489" s="52"/>
      <c r="D489" s="52"/>
      <c r="E489" s="52"/>
      <c r="F489" s="52"/>
      <c r="G489" s="626"/>
      <c r="H489" s="52"/>
      <c r="I489" s="52"/>
      <c r="J489" s="52"/>
      <c r="K489" s="52"/>
      <c r="L489" s="52"/>
      <c r="M489" s="52"/>
      <c r="N489" s="52"/>
      <c r="O489" s="52"/>
      <c r="P489" s="52"/>
      <c r="Q489" s="52"/>
      <c r="R489" s="52"/>
      <c r="S489" s="52"/>
      <c r="T489" s="52"/>
      <c r="U489" s="52"/>
      <c r="V489" s="52"/>
      <c r="W489" s="52"/>
      <c r="X489" s="52"/>
      <c r="Y489" s="52"/>
      <c r="Z489" s="52"/>
    </row>
    <row r="490" spans="1:26" ht="15.75" customHeight="1">
      <c r="A490" s="52"/>
      <c r="B490" s="52"/>
      <c r="C490" s="52"/>
      <c r="D490" s="52"/>
      <c r="E490" s="52"/>
      <c r="F490" s="52"/>
      <c r="G490" s="626"/>
      <c r="H490" s="52"/>
      <c r="I490" s="52"/>
      <c r="J490" s="52"/>
      <c r="K490" s="52"/>
      <c r="L490" s="52"/>
      <c r="M490" s="52"/>
      <c r="N490" s="52"/>
      <c r="O490" s="52"/>
      <c r="P490" s="52"/>
      <c r="Q490" s="52"/>
      <c r="R490" s="52"/>
      <c r="S490" s="52"/>
      <c r="T490" s="52"/>
      <c r="U490" s="52"/>
      <c r="V490" s="52"/>
      <c r="W490" s="52"/>
      <c r="X490" s="52"/>
      <c r="Y490" s="52"/>
      <c r="Z490" s="52"/>
    </row>
    <row r="491" spans="1:26" ht="15.75" customHeight="1">
      <c r="A491" s="52"/>
      <c r="B491" s="52"/>
      <c r="C491" s="52"/>
      <c r="D491" s="52"/>
      <c r="E491" s="52"/>
      <c r="F491" s="52"/>
      <c r="G491" s="626"/>
      <c r="H491" s="52"/>
      <c r="I491" s="52"/>
      <c r="J491" s="52"/>
      <c r="K491" s="52"/>
      <c r="L491" s="52"/>
      <c r="M491" s="52"/>
      <c r="N491" s="52"/>
      <c r="O491" s="52"/>
      <c r="P491" s="52"/>
      <c r="Q491" s="52"/>
      <c r="R491" s="52"/>
      <c r="S491" s="52"/>
      <c r="T491" s="52"/>
      <c r="U491" s="52"/>
      <c r="V491" s="52"/>
      <c r="W491" s="52"/>
      <c r="X491" s="52"/>
      <c r="Y491" s="52"/>
      <c r="Z491" s="52"/>
    </row>
    <row r="492" spans="1:26" ht="15.75" customHeight="1">
      <c r="A492" s="52"/>
      <c r="B492" s="52"/>
      <c r="C492" s="52"/>
      <c r="D492" s="52"/>
      <c r="E492" s="52"/>
      <c r="F492" s="52"/>
      <c r="G492" s="626"/>
      <c r="H492" s="52"/>
      <c r="I492" s="52"/>
      <c r="J492" s="52"/>
      <c r="K492" s="52"/>
      <c r="L492" s="52"/>
      <c r="M492" s="52"/>
      <c r="N492" s="52"/>
      <c r="O492" s="52"/>
      <c r="P492" s="52"/>
      <c r="Q492" s="52"/>
      <c r="R492" s="52"/>
      <c r="S492" s="52"/>
      <c r="T492" s="52"/>
      <c r="U492" s="52"/>
      <c r="V492" s="52"/>
      <c r="W492" s="52"/>
      <c r="X492" s="52"/>
      <c r="Y492" s="52"/>
      <c r="Z492" s="52"/>
    </row>
    <row r="493" spans="1:26" ht="15.75" customHeight="1">
      <c r="A493" s="52"/>
      <c r="B493" s="52"/>
      <c r="C493" s="52"/>
      <c r="D493" s="52"/>
      <c r="E493" s="52"/>
      <c r="F493" s="52"/>
      <c r="G493" s="626"/>
      <c r="H493" s="52"/>
      <c r="I493" s="52"/>
      <c r="J493" s="52"/>
      <c r="K493" s="52"/>
      <c r="L493" s="52"/>
      <c r="M493" s="52"/>
      <c r="N493" s="52"/>
      <c r="O493" s="52"/>
      <c r="P493" s="52"/>
      <c r="Q493" s="52"/>
      <c r="R493" s="52"/>
      <c r="S493" s="52"/>
      <c r="T493" s="52"/>
      <c r="U493" s="52"/>
      <c r="V493" s="52"/>
      <c r="W493" s="52"/>
      <c r="X493" s="52"/>
      <c r="Y493" s="52"/>
      <c r="Z493" s="52"/>
    </row>
    <row r="494" spans="1:26" ht="15.75" customHeight="1">
      <c r="A494" s="52"/>
      <c r="B494" s="52"/>
      <c r="C494" s="52"/>
      <c r="D494" s="52"/>
      <c r="E494" s="52"/>
      <c r="F494" s="52"/>
      <c r="G494" s="626"/>
      <c r="H494" s="52"/>
      <c r="I494" s="52"/>
      <c r="J494" s="52"/>
      <c r="K494" s="52"/>
      <c r="L494" s="52"/>
      <c r="M494" s="52"/>
      <c r="N494" s="52"/>
      <c r="O494" s="52"/>
      <c r="P494" s="52"/>
      <c r="Q494" s="52"/>
      <c r="R494" s="52"/>
      <c r="S494" s="52"/>
      <c r="T494" s="52"/>
      <c r="U494" s="52"/>
      <c r="V494" s="52"/>
      <c r="W494" s="52"/>
      <c r="X494" s="52"/>
      <c r="Y494" s="52"/>
      <c r="Z494" s="52"/>
    </row>
    <row r="495" spans="1:26" ht="15.75" customHeight="1">
      <c r="A495" s="52"/>
      <c r="B495" s="52"/>
      <c r="C495" s="52"/>
      <c r="D495" s="52"/>
      <c r="E495" s="52"/>
      <c r="F495" s="52"/>
      <c r="G495" s="626"/>
      <c r="H495" s="52"/>
      <c r="I495" s="52"/>
      <c r="J495" s="52"/>
      <c r="K495" s="52"/>
      <c r="L495" s="52"/>
      <c r="M495" s="52"/>
      <c r="N495" s="52"/>
      <c r="O495" s="52"/>
      <c r="P495" s="52"/>
      <c r="Q495" s="52"/>
      <c r="R495" s="52"/>
      <c r="S495" s="52"/>
      <c r="T495" s="52"/>
      <c r="U495" s="52"/>
      <c r="V495" s="52"/>
      <c r="W495" s="52"/>
      <c r="X495" s="52"/>
      <c r="Y495" s="52"/>
      <c r="Z495" s="52"/>
    </row>
    <row r="496" spans="1:26" ht="15.75" customHeight="1">
      <c r="A496" s="52"/>
      <c r="B496" s="52"/>
      <c r="C496" s="52"/>
      <c r="D496" s="52"/>
      <c r="E496" s="52"/>
      <c r="F496" s="52"/>
      <c r="G496" s="626"/>
      <c r="H496" s="52"/>
      <c r="I496" s="52"/>
      <c r="J496" s="52"/>
      <c r="K496" s="52"/>
      <c r="L496" s="52"/>
      <c r="M496" s="52"/>
      <c r="N496" s="52"/>
      <c r="O496" s="52"/>
      <c r="P496" s="52"/>
      <c r="Q496" s="52"/>
      <c r="R496" s="52"/>
      <c r="S496" s="52"/>
      <c r="T496" s="52"/>
      <c r="U496" s="52"/>
      <c r="V496" s="52"/>
      <c r="W496" s="52"/>
      <c r="X496" s="52"/>
      <c r="Y496" s="52"/>
      <c r="Z496" s="52"/>
    </row>
    <row r="497" spans="1:26" ht="15.75" customHeight="1">
      <c r="A497" s="52"/>
      <c r="B497" s="52"/>
      <c r="C497" s="52"/>
      <c r="D497" s="52"/>
      <c r="E497" s="52"/>
      <c r="F497" s="52"/>
      <c r="G497" s="626"/>
      <c r="H497" s="52"/>
      <c r="I497" s="52"/>
      <c r="J497" s="52"/>
      <c r="K497" s="52"/>
      <c r="L497" s="52"/>
      <c r="M497" s="52"/>
      <c r="N497" s="52"/>
      <c r="O497" s="52"/>
      <c r="P497" s="52"/>
      <c r="Q497" s="52"/>
      <c r="R497" s="52"/>
      <c r="S497" s="52"/>
      <c r="T497" s="52"/>
      <c r="U497" s="52"/>
      <c r="V497" s="52"/>
      <c r="W497" s="52"/>
      <c r="X497" s="52"/>
      <c r="Y497" s="52"/>
      <c r="Z497" s="52"/>
    </row>
    <row r="498" spans="1:26" ht="15.75" customHeight="1">
      <c r="A498" s="52"/>
      <c r="B498" s="52"/>
      <c r="C498" s="52"/>
      <c r="D498" s="52"/>
      <c r="E498" s="52"/>
      <c r="F498" s="52"/>
      <c r="G498" s="626"/>
      <c r="H498" s="52"/>
      <c r="I498" s="52"/>
      <c r="J498" s="52"/>
      <c r="K498" s="52"/>
      <c r="L498" s="52"/>
      <c r="M498" s="52"/>
      <c r="N498" s="52"/>
      <c r="O498" s="52"/>
      <c r="P498" s="52"/>
      <c r="Q498" s="52"/>
      <c r="R498" s="52"/>
      <c r="S498" s="52"/>
      <c r="T498" s="52"/>
      <c r="U498" s="52"/>
      <c r="V498" s="52"/>
      <c r="W498" s="52"/>
      <c r="X498" s="52"/>
      <c r="Y498" s="52"/>
      <c r="Z498" s="52"/>
    </row>
    <row r="499" spans="1:26" ht="15.75" customHeight="1">
      <c r="A499" s="52"/>
      <c r="B499" s="52"/>
      <c r="C499" s="52"/>
      <c r="D499" s="52"/>
      <c r="E499" s="52"/>
      <c r="F499" s="52"/>
      <c r="G499" s="626"/>
      <c r="H499" s="52"/>
      <c r="I499" s="52"/>
      <c r="J499" s="52"/>
      <c r="K499" s="52"/>
      <c r="L499" s="52"/>
      <c r="M499" s="52"/>
      <c r="N499" s="52"/>
      <c r="O499" s="52"/>
      <c r="P499" s="52"/>
      <c r="Q499" s="52"/>
      <c r="R499" s="52"/>
      <c r="S499" s="52"/>
      <c r="T499" s="52"/>
      <c r="U499" s="52"/>
      <c r="V499" s="52"/>
      <c r="W499" s="52"/>
      <c r="X499" s="52"/>
      <c r="Y499" s="52"/>
      <c r="Z499" s="52"/>
    </row>
    <row r="500" spans="1:26" ht="15.75" customHeight="1">
      <c r="A500" s="52"/>
      <c r="B500" s="52"/>
      <c r="C500" s="52"/>
      <c r="D500" s="52"/>
      <c r="E500" s="52"/>
      <c r="F500" s="52"/>
      <c r="G500" s="626"/>
      <c r="H500" s="52"/>
      <c r="I500" s="52"/>
      <c r="J500" s="52"/>
      <c r="K500" s="52"/>
      <c r="L500" s="52"/>
      <c r="M500" s="52"/>
      <c r="N500" s="52"/>
      <c r="O500" s="52"/>
      <c r="P500" s="52"/>
      <c r="Q500" s="52"/>
      <c r="R500" s="52"/>
      <c r="S500" s="52"/>
      <c r="T500" s="52"/>
      <c r="U500" s="52"/>
      <c r="V500" s="52"/>
      <c r="W500" s="52"/>
      <c r="X500" s="52"/>
      <c r="Y500" s="52"/>
      <c r="Z500" s="52"/>
    </row>
    <row r="501" spans="1:26" ht="15.75" customHeight="1">
      <c r="A501" s="52"/>
      <c r="B501" s="52"/>
      <c r="C501" s="52"/>
      <c r="D501" s="52"/>
      <c r="E501" s="52"/>
      <c r="F501" s="52"/>
      <c r="G501" s="626"/>
      <c r="H501" s="52"/>
      <c r="I501" s="52"/>
      <c r="J501" s="52"/>
      <c r="K501" s="52"/>
      <c r="L501" s="52"/>
      <c r="M501" s="52"/>
      <c r="N501" s="52"/>
      <c r="O501" s="52"/>
      <c r="P501" s="52"/>
      <c r="Q501" s="52"/>
      <c r="R501" s="52"/>
      <c r="S501" s="52"/>
      <c r="T501" s="52"/>
      <c r="U501" s="52"/>
      <c r="V501" s="52"/>
      <c r="W501" s="52"/>
      <c r="X501" s="52"/>
      <c r="Y501" s="52"/>
      <c r="Z501" s="52"/>
    </row>
    <row r="502" spans="1:26" ht="15.75" customHeight="1">
      <c r="A502" s="52"/>
      <c r="B502" s="52"/>
      <c r="C502" s="52"/>
      <c r="D502" s="52"/>
      <c r="E502" s="52"/>
      <c r="F502" s="52"/>
      <c r="G502" s="626"/>
      <c r="H502" s="52"/>
      <c r="I502" s="52"/>
      <c r="J502" s="52"/>
      <c r="K502" s="52"/>
      <c r="L502" s="52"/>
      <c r="M502" s="52"/>
      <c r="N502" s="52"/>
      <c r="O502" s="52"/>
      <c r="P502" s="52"/>
      <c r="Q502" s="52"/>
      <c r="R502" s="52"/>
      <c r="S502" s="52"/>
      <c r="T502" s="52"/>
      <c r="U502" s="52"/>
      <c r="V502" s="52"/>
      <c r="W502" s="52"/>
      <c r="X502" s="52"/>
      <c r="Y502" s="52"/>
      <c r="Z502" s="52"/>
    </row>
    <row r="503" spans="1:26" ht="15.75" customHeight="1">
      <c r="A503" s="52"/>
      <c r="B503" s="52"/>
      <c r="C503" s="52"/>
      <c r="D503" s="52"/>
      <c r="E503" s="52"/>
      <c r="F503" s="52"/>
      <c r="G503" s="626"/>
      <c r="H503" s="52"/>
      <c r="I503" s="52"/>
      <c r="J503" s="52"/>
      <c r="K503" s="52"/>
      <c r="L503" s="52"/>
      <c r="M503" s="52"/>
      <c r="N503" s="52"/>
      <c r="O503" s="52"/>
      <c r="P503" s="52"/>
      <c r="Q503" s="52"/>
      <c r="R503" s="52"/>
      <c r="S503" s="52"/>
      <c r="T503" s="52"/>
      <c r="U503" s="52"/>
      <c r="V503" s="52"/>
      <c r="W503" s="52"/>
      <c r="X503" s="52"/>
      <c r="Y503" s="52"/>
      <c r="Z503" s="52"/>
    </row>
    <row r="504" spans="1:26" ht="15.75" customHeight="1">
      <c r="A504" s="52"/>
      <c r="B504" s="52"/>
      <c r="C504" s="52"/>
      <c r="D504" s="52"/>
      <c r="E504" s="52"/>
      <c r="F504" s="52"/>
      <c r="G504" s="626"/>
      <c r="H504" s="52"/>
      <c r="I504" s="52"/>
      <c r="J504" s="52"/>
      <c r="K504" s="52"/>
      <c r="L504" s="52"/>
      <c r="M504" s="52"/>
      <c r="N504" s="52"/>
      <c r="O504" s="52"/>
      <c r="P504" s="52"/>
      <c r="Q504" s="52"/>
      <c r="R504" s="52"/>
      <c r="S504" s="52"/>
      <c r="T504" s="52"/>
      <c r="U504" s="52"/>
      <c r="V504" s="52"/>
      <c r="W504" s="52"/>
      <c r="X504" s="52"/>
      <c r="Y504" s="52"/>
      <c r="Z504" s="52"/>
    </row>
    <row r="505" spans="1:26" ht="15.75" customHeight="1">
      <c r="A505" s="52"/>
      <c r="B505" s="52"/>
      <c r="C505" s="52"/>
      <c r="D505" s="52"/>
      <c r="E505" s="52"/>
      <c r="F505" s="52"/>
      <c r="G505" s="626"/>
      <c r="H505" s="52"/>
      <c r="I505" s="52"/>
      <c r="J505" s="52"/>
      <c r="K505" s="52"/>
      <c r="L505" s="52"/>
      <c r="M505" s="52"/>
      <c r="N505" s="52"/>
      <c r="O505" s="52"/>
      <c r="P505" s="52"/>
      <c r="Q505" s="52"/>
      <c r="R505" s="52"/>
      <c r="S505" s="52"/>
      <c r="T505" s="52"/>
      <c r="U505" s="52"/>
      <c r="V505" s="52"/>
      <c r="W505" s="52"/>
      <c r="X505" s="52"/>
      <c r="Y505" s="52"/>
      <c r="Z505" s="52"/>
    </row>
    <row r="506" spans="1:26" ht="15.75" customHeight="1">
      <c r="A506" s="52"/>
      <c r="B506" s="52"/>
      <c r="C506" s="52"/>
      <c r="D506" s="52"/>
      <c r="E506" s="52"/>
      <c r="F506" s="52"/>
      <c r="G506" s="626"/>
      <c r="H506" s="52"/>
      <c r="I506" s="52"/>
      <c r="J506" s="52"/>
      <c r="K506" s="52"/>
      <c r="L506" s="52"/>
      <c r="M506" s="52"/>
      <c r="N506" s="52"/>
      <c r="O506" s="52"/>
      <c r="P506" s="52"/>
      <c r="Q506" s="52"/>
      <c r="R506" s="52"/>
      <c r="S506" s="52"/>
      <c r="T506" s="52"/>
      <c r="U506" s="52"/>
      <c r="V506" s="52"/>
      <c r="W506" s="52"/>
      <c r="X506" s="52"/>
      <c r="Y506" s="52"/>
      <c r="Z506" s="52"/>
    </row>
    <row r="507" spans="1:26" ht="15.75" customHeight="1">
      <c r="A507" s="52"/>
      <c r="B507" s="52"/>
      <c r="C507" s="52"/>
      <c r="D507" s="52"/>
      <c r="E507" s="52"/>
      <c r="F507" s="52"/>
      <c r="G507" s="626"/>
      <c r="H507" s="52"/>
      <c r="I507" s="52"/>
      <c r="J507" s="52"/>
      <c r="K507" s="52"/>
      <c r="L507" s="52"/>
      <c r="M507" s="52"/>
      <c r="N507" s="52"/>
      <c r="O507" s="52"/>
      <c r="P507" s="52"/>
      <c r="Q507" s="52"/>
      <c r="R507" s="52"/>
      <c r="S507" s="52"/>
      <c r="T507" s="52"/>
      <c r="U507" s="52"/>
      <c r="V507" s="52"/>
      <c r="W507" s="52"/>
      <c r="X507" s="52"/>
      <c r="Y507" s="52"/>
      <c r="Z507" s="52"/>
    </row>
    <row r="508" spans="1:26" ht="15.75" customHeight="1">
      <c r="A508" s="52"/>
      <c r="B508" s="52"/>
      <c r="C508" s="52"/>
      <c r="D508" s="52"/>
      <c r="E508" s="52"/>
      <c r="F508" s="52"/>
      <c r="G508" s="626"/>
      <c r="H508" s="52"/>
      <c r="I508" s="52"/>
      <c r="J508" s="52"/>
      <c r="K508" s="52"/>
      <c r="L508" s="52"/>
      <c r="M508" s="52"/>
      <c r="N508" s="52"/>
      <c r="O508" s="52"/>
      <c r="P508" s="52"/>
      <c r="Q508" s="52"/>
      <c r="R508" s="52"/>
      <c r="S508" s="52"/>
      <c r="T508" s="52"/>
      <c r="U508" s="52"/>
      <c r="V508" s="52"/>
      <c r="W508" s="52"/>
      <c r="X508" s="52"/>
      <c r="Y508" s="52"/>
      <c r="Z508" s="52"/>
    </row>
    <row r="509" spans="1:26" ht="15.75" customHeight="1">
      <c r="A509" s="52"/>
      <c r="B509" s="52"/>
      <c r="C509" s="52"/>
      <c r="D509" s="52"/>
      <c r="E509" s="52"/>
      <c r="F509" s="52"/>
      <c r="G509" s="626"/>
      <c r="H509" s="52"/>
      <c r="I509" s="52"/>
      <c r="J509" s="52"/>
      <c r="K509" s="52"/>
      <c r="L509" s="52"/>
      <c r="M509" s="52"/>
      <c r="N509" s="52"/>
      <c r="O509" s="52"/>
      <c r="P509" s="52"/>
      <c r="Q509" s="52"/>
      <c r="R509" s="52"/>
      <c r="S509" s="52"/>
      <c r="T509" s="52"/>
      <c r="U509" s="52"/>
      <c r="V509" s="52"/>
      <c r="W509" s="52"/>
      <c r="X509" s="52"/>
      <c r="Y509" s="52"/>
      <c r="Z509" s="52"/>
    </row>
    <row r="510" spans="1:26" ht="15.75" customHeight="1">
      <c r="A510" s="52"/>
      <c r="B510" s="52"/>
      <c r="C510" s="52"/>
      <c r="D510" s="52"/>
      <c r="E510" s="52"/>
      <c r="F510" s="52"/>
      <c r="G510" s="626"/>
      <c r="H510" s="52"/>
      <c r="I510" s="52"/>
      <c r="J510" s="52"/>
      <c r="K510" s="52"/>
      <c r="L510" s="52"/>
      <c r="M510" s="52"/>
      <c r="N510" s="52"/>
      <c r="O510" s="52"/>
      <c r="P510" s="52"/>
      <c r="Q510" s="52"/>
      <c r="R510" s="52"/>
      <c r="S510" s="52"/>
      <c r="T510" s="52"/>
      <c r="U510" s="52"/>
      <c r="V510" s="52"/>
      <c r="W510" s="52"/>
      <c r="X510" s="52"/>
      <c r="Y510" s="52"/>
      <c r="Z510" s="52"/>
    </row>
    <row r="511" spans="1:26" ht="15.75" customHeight="1">
      <c r="A511" s="52"/>
      <c r="B511" s="52"/>
      <c r="C511" s="52"/>
      <c r="D511" s="52"/>
      <c r="E511" s="52"/>
      <c r="F511" s="52"/>
      <c r="G511" s="626"/>
      <c r="H511" s="52"/>
      <c r="I511" s="52"/>
      <c r="J511" s="52"/>
      <c r="K511" s="52"/>
      <c r="L511" s="52"/>
      <c r="M511" s="52"/>
      <c r="N511" s="52"/>
      <c r="O511" s="52"/>
      <c r="P511" s="52"/>
      <c r="Q511" s="52"/>
      <c r="R511" s="52"/>
      <c r="S511" s="52"/>
      <c r="T511" s="52"/>
      <c r="U511" s="52"/>
      <c r="V511" s="52"/>
      <c r="W511" s="52"/>
      <c r="X511" s="52"/>
      <c r="Y511" s="52"/>
      <c r="Z511" s="52"/>
    </row>
    <row r="512" spans="1:26" ht="15.75" customHeight="1">
      <c r="A512" s="52"/>
      <c r="B512" s="52"/>
      <c r="C512" s="52"/>
      <c r="D512" s="52"/>
      <c r="E512" s="52"/>
      <c r="F512" s="52"/>
      <c r="G512" s="626"/>
      <c r="H512" s="52"/>
      <c r="I512" s="52"/>
      <c r="J512" s="52"/>
      <c r="K512" s="52"/>
      <c r="L512" s="52"/>
      <c r="M512" s="52"/>
      <c r="N512" s="52"/>
      <c r="O512" s="52"/>
      <c r="P512" s="52"/>
      <c r="Q512" s="52"/>
      <c r="R512" s="52"/>
      <c r="S512" s="52"/>
      <c r="T512" s="52"/>
      <c r="U512" s="52"/>
      <c r="V512" s="52"/>
      <c r="W512" s="52"/>
      <c r="X512" s="52"/>
      <c r="Y512" s="52"/>
      <c r="Z512" s="52"/>
    </row>
    <row r="513" spans="1:26" ht="15.75" customHeight="1">
      <c r="A513" s="52"/>
      <c r="B513" s="52"/>
      <c r="C513" s="52"/>
      <c r="D513" s="52"/>
      <c r="E513" s="52"/>
      <c r="F513" s="52"/>
      <c r="G513" s="626"/>
      <c r="H513" s="52"/>
      <c r="I513" s="52"/>
      <c r="J513" s="52"/>
      <c r="K513" s="52"/>
      <c r="L513" s="52"/>
      <c r="M513" s="52"/>
      <c r="N513" s="52"/>
      <c r="O513" s="52"/>
      <c r="P513" s="52"/>
      <c r="Q513" s="52"/>
      <c r="R513" s="52"/>
      <c r="S513" s="52"/>
      <c r="T513" s="52"/>
      <c r="U513" s="52"/>
      <c r="V513" s="52"/>
      <c r="W513" s="52"/>
      <c r="X513" s="52"/>
      <c r="Y513" s="52"/>
      <c r="Z513" s="52"/>
    </row>
    <row r="514" spans="1:26" ht="15.75" customHeight="1">
      <c r="A514" s="52"/>
      <c r="B514" s="52"/>
      <c r="C514" s="52"/>
      <c r="D514" s="52"/>
      <c r="E514" s="52"/>
      <c r="F514" s="52"/>
      <c r="G514" s="626"/>
      <c r="H514" s="52"/>
      <c r="I514" s="52"/>
      <c r="J514" s="52"/>
      <c r="K514" s="52"/>
      <c r="L514" s="52"/>
      <c r="M514" s="52"/>
      <c r="N514" s="52"/>
      <c r="O514" s="52"/>
      <c r="P514" s="52"/>
      <c r="Q514" s="52"/>
      <c r="R514" s="52"/>
      <c r="S514" s="52"/>
      <c r="T514" s="52"/>
      <c r="U514" s="52"/>
      <c r="V514" s="52"/>
      <c r="W514" s="52"/>
      <c r="X514" s="52"/>
      <c r="Y514" s="52"/>
      <c r="Z514" s="52"/>
    </row>
    <row r="515" spans="1:26" ht="15.75" customHeight="1">
      <c r="A515" s="52"/>
      <c r="B515" s="52"/>
      <c r="C515" s="52"/>
      <c r="D515" s="52"/>
      <c r="E515" s="52"/>
      <c r="F515" s="52"/>
      <c r="G515" s="626"/>
      <c r="H515" s="52"/>
      <c r="I515" s="52"/>
      <c r="J515" s="52"/>
      <c r="K515" s="52"/>
      <c r="L515" s="52"/>
      <c r="M515" s="52"/>
      <c r="N515" s="52"/>
      <c r="O515" s="52"/>
      <c r="P515" s="52"/>
      <c r="Q515" s="52"/>
      <c r="R515" s="52"/>
      <c r="S515" s="52"/>
      <c r="T515" s="52"/>
      <c r="U515" s="52"/>
      <c r="V515" s="52"/>
      <c r="W515" s="52"/>
      <c r="X515" s="52"/>
      <c r="Y515" s="52"/>
      <c r="Z515" s="52"/>
    </row>
    <row r="516" spans="1:26" ht="15.75" customHeight="1">
      <c r="A516" s="52"/>
      <c r="B516" s="52"/>
      <c r="C516" s="52"/>
      <c r="D516" s="52"/>
      <c r="E516" s="52"/>
      <c r="F516" s="52"/>
      <c r="G516" s="626"/>
      <c r="H516" s="52"/>
      <c r="I516" s="52"/>
      <c r="J516" s="52"/>
      <c r="K516" s="52"/>
      <c r="L516" s="52"/>
      <c r="M516" s="52"/>
      <c r="N516" s="52"/>
      <c r="O516" s="52"/>
      <c r="P516" s="52"/>
      <c r="Q516" s="52"/>
      <c r="R516" s="52"/>
      <c r="S516" s="52"/>
      <c r="T516" s="52"/>
      <c r="U516" s="52"/>
      <c r="V516" s="52"/>
      <c r="W516" s="52"/>
      <c r="X516" s="52"/>
      <c r="Y516" s="52"/>
      <c r="Z516" s="52"/>
    </row>
    <row r="517" spans="1:26" ht="15.75" customHeight="1">
      <c r="A517" s="52"/>
      <c r="B517" s="52"/>
      <c r="C517" s="52"/>
      <c r="D517" s="52"/>
      <c r="E517" s="52"/>
      <c r="F517" s="52"/>
      <c r="G517" s="626"/>
      <c r="H517" s="52"/>
      <c r="I517" s="52"/>
      <c r="J517" s="52"/>
      <c r="K517" s="52"/>
      <c r="L517" s="52"/>
      <c r="M517" s="52"/>
      <c r="N517" s="52"/>
      <c r="O517" s="52"/>
      <c r="P517" s="52"/>
      <c r="Q517" s="52"/>
      <c r="R517" s="52"/>
      <c r="S517" s="52"/>
      <c r="T517" s="52"/>
      <c r="U517" s="52"/>
      <c r="V517" s="52"/>
      <c r="W517" s="52"/>
      <c r="X517" s="52"/>
      <c r="Y517" s="52"/>
      <c r="Z517" s="52"/>
    </row>
    <row r="518" spans="1:26" ht="15.75" customHeight="1">
      <c r="A518" s="52"/>
      <c r="B518" s="52"/>
      <c r="C518" s="52"/>
      <c r="D518" s="52"/>
      <c r="E518" s="52"/>
      <c r="F518" s="52"/>
      <c r="G518" s="626"/>
      <c r="H518" s="52"/>
      <c r="I518" s="52"/>
      <c r="J518" s="52"/>
      <c r="K518" s="52"/>
      <c r="L518" s="52"/>
      <c r="M518" s="52"/>
      <c r="N518" s="52"/>
      <c r="O518" s="52"/>
      <c r="P518" s="52"/>
      <c r="Q518" s="52"/>
      <c r="R518" s="52"/>
      <c r="S518" s="52"/>
      <c r="T518" s="52"/>
      <c r="U518" s="52"/>
      <c r="V518" s="52"/>
      <c r="W518" s="52"/>
      <c r="X518" s="52"/>
      <c r="Y518" s="52"/>
      <c r="Z518" s="52"/>
    </row>
    <row r="519" spans="1:26" ht="15.75" customHeight="1">
      <c r="A519" s="52"/>
      <c r="B519" s="52"/>
      <c r="C519" s="52"/>
      <c r="D519" s="52"/>
      <c r="E519" s="52"/>
      <c r="F519" s="52"/>
      <c r="G519" s="626"/>
      <c r="H519" s="52"/>
      <c r="I519" s="52"/>
      <c r="J519" s="52"/>
      <c r="K519" s="52"/>
      <c r="L519" s="52"/>
      <c r="M519" s="52"/>
      <c r="N519" s="52"/>
      <c r="O519" s="52"/>
      <c r="P519" s="52"/>
      <c r="Q519" s="52"/>
      <c r="R519" s="52"/>
      <c r="S519" s="52"/>
      <c r="T519" s="52"/>
      <c r="U519" s="52"/>
      <c r="V519" s="52"/>
      <c r="W519" s="52"/>
      <c r="X519" s="52"/>
      <c r="Y519" s="52"/>
      <c r="Z519" s="52"/>
    </row>
    <row r="520" spans="1:26" ht="15.75" customHeight="1">
      <c r="A520" s="52"/>
      <c r="B520" s="52"/>
      <c r="C520" s="52"/>
      <c r="D520" s="52"/>
      <c r="E520" s="52"/>
      <c r="F520" s="52"/>
      <c r="G520" s="626"/>
      <c r="H520" s="52"/>
      <c r="I520" s="52"/>
      <c r="J520" s="52"/>
      <c r="K520" s="52"/>
      <c r="L520" s="52"/>
      <c r="M520" s="52"/>
      <c r="N520" s="52"/>
      <c r="O520" s="52"/>
      <c r="P520" s="52"/>
      <c r="Q520" s="52"/>
      <c r="R520" s="52"/>
      <c r="S520" s="52"/>
      <c r="T520" s="52"/>
      <c r="U520" s="52"/>
      <c r="V520" s="52"/>
      <c r="W520" s="52"/>
      <c r="X520" s="52"/>
      <c r="Y520" s="52"/>
      <c r="Z520" s="52"/>
    </row>
    <row r="521" spans="1:26" ht="15.75" customHeight="1">
      <c r="A521" s="52"/>
      <c r="B521" s="52"/>
      <c r="C521" s="52"/>
      <c r="D521" s="52"/>
      <c r="E521" s="52"/>
      <c r="F521" s="52"/>
      <c r="G521" s="626"/>
      <c r="H521" s="52"/>
      <c r="I521" s="52"/>
      <c r="J521" s="52"/>
      <c r="K521" s="52"/>
      <c r="L521" s="52"/>
      <c r="M521" s="52"/>
      <c r="N521" s="52"/>
      <c r="O521" s="52"/>
      <c r="P521" s="52"/>
      <c r="Q521" s="52"/>
      <c r="R521" s="52"/>
      <c r="S521" s="52"/>
      <c r="T521" s="52"/>
      <c r="U521" s="52"/>
      <c r="V521" s="52"/>
      <c r="W521" s="52"/>
      <c r="X521" s="52"/>
      <c r="Y521" s="52"/>
      <c r="Z521" s="52"/>
    </row>
    <row r="522" spans="1:26" ht="15.75" customHeight="1">
      <c r="A522" s="52"/>
      <c r="B522" s="52"/>
      <c r="C522" s="52"/>
      <c r="D522" s="52"/>
      <c r="E522" s="52"/>
      <c r="F522" s="52"/>
      <c r="G522" s="626"/>
      <c r="H522" s="52"/>
      <c r="I522" s="52"/>
      <c r="J522" s="52"/>
      <c r="K522" s="52"/>
      <c r="L522" s="52"/>
      <c r="M522" s="52"/>
      <c r="N522" s="52"/>
      <c r="O522" s="52"/>
      <c r="P522" s="52"/>
      <c r="Q522" s="52"/>
      <c r="R522" s="52"/>
      <c r="S522" s="52"/>
      <c r="T522" s="52"/>
      <c r="U522" s="52"/>
      <c r="V522" s="52"/>
      <c r="W522" s="52"/>
      <c r="X522" s="52"/>
      <c r="Y522" s="52"/>
      <c r="Z522" s="52"/>
    </row>
    <row r="523" spans="1:26" ht="15.75" customHeight="1">
      <c r="A523" s="52"/>
      <c r="B523" s="52"/>
      <c r="C523" s="52"/>
      <c r="D523" s="52"/>
      <c r="E523" s="52"/>
      <c r="F523" s="52"/>
      <c r="G523" s="626"/>
      <c r="H523" s="52"/>
      <c r="I523" s="52"/>
      <c r="J523" s="52"/>
      <c r="K523" s="52"/>
      <c r="L523" s="52"/>
      <c r="M523" s="52"/>
      <c r="N523" s="52"/>
      <c r="O523" s="52"/>
      <c r="P523" s="52"/>
      <c r="Q523" s="52"/>
      <c r="R523" s="52"/>
      <c r="S523" s="52"/>
      <c r="T523" s="52"/>
      <c r="U523" s="52"/>
      <c r="V523" s="52"/>
      <c r="W523" s="52"/>
      <c r="X523" s="52"/>
      <c r="Y523" s="52"/>
      <c r="Z523" s="52"/>
    </row>
    <row r="524" spans="1:26" ht="15.75" customHeight="1">
      <c r="A524" s="52"/>
      <c r="B524" s="52"/>
      <c r="C524" s="52"/>
      <c r="D524" s="52"/>
      <c r="E524" s="52"/>
      <c r="F524" s="52"/>
      <c r="G524" s="626"/>
      <c r="H524" s="52"/>
      <c r="I524" s="52"/>
      <c r="J524" s="52"/>
      <c r="K524" s="52"/>
      <c r="L524" s="52"/>
      <c r="M524" s="52"/>
      <c r="N524" s="52"/>
      <c r="O524" s="52"/>
      <c r="P524" s="52"/>
      <c r="Q524" s="52"/>
      <c r="R524" s="52"/>
      <c r="S524" s="52"/>
      <c r="T524" s="52"/>
      <c r="U524" s="52"/>
      <c r="V524" s="52"/>
      <c r="W524" s="52"/>
      <c r="X524" s="52"/>
      <c r="Y524" s="52"/>
      <c r="Z524" s="52"/>
    </row>
    <row r="525" spans="1:26" ht="15.75" customHeight="1">
      <c r="A525" s="52"/>
      <c r="B525" s="52"/>
      <c r="C525" s="52"/>
      <c r="D525" s="52"/>
      <c r="E525" s="52"/>
      <c r="F525" s="52"/>
      <c r="G525" s="626"/>
      <c r="H525" s="52"/>
      <c r="I525" s="52"/>
      <c r="J525" s="52"/>
      <c r="K525" s="52"/>
      <c r="L525" s="52"/>
      <c r="M525" s="52"/>
      <c r="N525" s="52"/>
      <c r="O525" s="52"/>
      <c r="P525" s="52"/>
      <c r="Q525" s="52"/>
      <c r="R525" s="52"/>
      <c r="S525" s="52"/>
      <c r="T525" s="52"/>
      <c r="U525" s="52"/>
      <c r="V525" s="52"/>
      <c r="W525" s="52"/>
      <c r="X525" s="52"/>
      <c r="Y525" s="52"/>
      <c r="Z525" s="52"/>
    </row>
    <row r="526" spans="1:26" ht="15.75" customHeight="1">
      <c r="A526" s="52"/>
      <c r="B526" s="52"/>
      <c r="C526" s="52"/>
      <c r="D526" s="52"/>
      <c r="E526" s="52"/>
      <c r="F526" s="52"/>
      <c r="G526" s="626"/>
      <c r="H526" s="52"/>
      <c r="I526" s="52"/>
      <c r="J526" s="52"/>
      <c r="K526" s="52"/>
      <c r="L526" s="52"/>
      <c r="M526" s="52"/>
      <c r="N526" s="52"/>
      <c r="O526" s="52"/>
      <c r="P526" s="52"/>
      <c r="Q526" s="52"/>
      <c r="R526" s="52"/>
      <c r="S526" s="52"/>
      <c r="T526" s="52"/>
      <c r="U526" s="52"/>
      <c r="V526" s="52"/>
      <c r="W526" s="52"/>
      <c r="X526" s="52"/>
      <c r="Y526" s="52"/>
      <c r="Z526" s="52"/>
    </row>
    <row r="527" spans="1:26" ht="15.75" customHeight="1">
      <c r="A527" s="52"/>
      <c r="B527" s="52"/>
      <c r="C527" s="52"/>
      <c r="D527" s="52"/>
      <c r="E527" s="52"/>
      <c r="F527" s="52"/>
      <c r="G527" s="626"/>
      <c r="H527" s="52"/>
      <c r="I527" s="52"/>
      <c r="J527" s="52"/>
      <c r="K527" s="52"/>
      <c r="L527" s="52"/>
      <c r="M527" s="52"/>
      <c r="N527" s="52"/>
      <c r="O527" s="52"/>
      <c r="P527" s="52"/>
      <c r="Q527" s="52"/>
      <c r="R527" s="52"/>
      <c r="S527" s="52"/>
      <c r="T527" s="52"/>
      <c r="U527" s="52"/>
      <c r="V527" s="52"/>
      <c r="W527" s="52"/>
      <c r="X527" s="52"/>
      <c r="Y527" s="52"/>
      <c r="Z527" s="52"/>
    </row>
    <row r="528" spans="1:26" ht="15.75" customHeight="1">
      <c r="A528" s="52"/>
      <c r="B528" s="52"/>
      <c r="C528" s="52"/>
      <c r="D528" s="52"/>
      <c r="E528" s="52"/>
      <c r="F528" s="52"/>
      <c r="G528" s="626"/>
      <c r="H528" s="52"/>
      <c r="I528" s="52"/>
      <c r="J528" s="52"/>
      <c r="K528" s="52"/>
      <c r="L528" s="52"/>
      <c r="M528" s="52"/>
      <c r="N528" s="52"/>
      <c r="O528" s="52"/>
      <c r="P528" s="52"/>
      <c r="Q528" s="52"/>
      <c r="R528" s="52"/>
      <c r="S528" s="52"/>
      <c r="T528" s="52"/>
      <c r="U528" s="52"/>
      <c r="V528" s="52"/>
      <c r="W528" s="52"/>
      <c r="X528" s="52"/>
      <c r="Y528" s="52"/>
      <c r="Z528" s="52"/>
    </row>
    <row r="529" spans="1:26" ht="15.75" customHeight="1">
      <c r="A529" s="52"/>
      <c r="B529" s="52"/>
      <c r="C529" s="52"/>
      <c r="D529" s="52"/>
      <c r="E529" s="52"/>
      <c r="F529" s="52"/>
      <c r="G529" s="626"/>
      <c r="H529" s="52"/>
      <c r="I529" s="52"/>
      <c r="J529" s="52"/>
      <c r="K529" s="52"/>
      <c r="L529" s="52"/>
      <c r="M529" s="52"/>
      <c r="N529" s="52"/>
      <c r="O529" s="52"/>
      <c r="P529" s="52"/>
      <c r="Q529" s="52"/>
      <c r="R529" s="52"/>
      <c r="S529" s="52"/>
      <c r="T529" s="52"/>
      <c r="U529" s="52"/>
      <c r="V529" s="52"/>
      <c r="W529" s="52"/>
      <c r="X529" s="52"/>
      <c r="Y529" s="52"/>
      <c r="Z529" s="52"/>
    </row>
    <row r="530" spans="1:26" ht="15.75" customHeight="1">
      <c r="A530" s="52"/>
      <c r="B530" s="52"/>
      <c r="C530" s="52"/>
      <c r="D530" s="52"/>
      <c r="E530" s="52"/>
      <c r="F530" s="52"/>
      <c r="G530" s="626"/>
      <c r="H530" s="52"/>
      <c r="I530" s="52"/>
      <c r="J530" s="52"/>
      <c r="K530" s="52"/>
      <c r="L530" s="52"/>
      <c r="M530" s="52"/>
      <c r="N530" s="52"/>
      <c r="O530" s="52"/>
      <c r="P530" s="52"/>
      <c r="Q530" s="52"/>
      <c r="R530" s="52"/>
      <c r="S530" s="52"/>
      <c r="T530" s="52"/>
      <c r="U530" s="52"/>
      <c r="V530" s="52"/>
      <c r="W530" s="52"/>
      <c r="X530" s="52"/>
      <c r="Y530" s="52"/>
      <c r="Z530" s="52"/>
    </row>
    <row r="531" spans="1:26" ht="15.75" customHeight="1">
      <c r="A531" s="52"/>
      <c r="B531" s="52"/>
      <c r="C531" s="52"/>
      <c r="D531" s="52"/>
      <c r="E531" s="52"/>
      <c r="F531" s="52"/>
      <c r="G531" s="626"/>
      <c r="H531" s="52"/>
      <c r="I531" s="52"/>
      <c r="J531" s="52"/>
      <c r="K531" s="52"/>
      <c r="L531" s="52"/>
      <c r="M531" s="52"/>
      <c r="N531" s="52"/>
      <c r="O531" s="52"/>
      <c r="P531" s="52"/>
      <c r="Q531" s="52"/>
      <c r="R531" s="52"/>
      <c r="S531" s="52"/>
      <c r="T531" s="52"/>
      <c r="U531" s="52"/>
      <c r="V531" s="52"/>
      <c r="W531" s="52"/>
      <c r="X531" s="52"/>
      <c r="Y531" s="52"/>
      <c r="Z531" s="52"/>
    </row>
    <row r="532" spans="1:26" ht="15.75" customHeight="1">
      <c r="A532" s="52"/>
      <c r="B532" s="52"/>
      <c r="C532" s="52"/>
      <c r="D532" s="52"/>
      <c r="E532" s="52"/>
      <c r="F532" s="52"/>
      <c r="G532" s="626"/>
      <c r="H532" s="52"/>
      <c r="I532" s="52"/>
      <c r="J532" s="52"/>
      <c r="K532" s="52"/>
      <c r="L532" s="52"/>
      <c r="M532" s="52"/>
      <c r="N532" s="52"/>
      <c r="O532" s="52"/>
      <c r="P532" s="52"/>
      <c r="Q532" s="52"/>
      <c r="R532" s="52"/>
      <c r="S532" s="52"/>
      <c r="T532" s="52"/>
      <c r="U532" s="52"/>
      <c r="V532" s="52"/>
      <c r="W532" s="52"/>
      <c r="X532" s="52"/>
      <c r="Y532" s="52"/>
      <c r="Z532" s="52"/>
    </row>
    <row r="533" spans="1:26" ht="15.75" customHeight="1">
      <c r="A533" s="52"/>
      <c r="B533" s="52"/>
      <c r="C533" s="52"/>
      <c r="D533" s="52"/>
      <c r="E533" s="52"/>
      <c r="F533" s="52"/>
      <c r="G533" s="626"/>
      <c r="H533" s="52"/>
      <c r="I533" s="52"/>
      <c r="J533" s="52"/>
      <c r="K533" s="52"/>
      <c r="L533" s="52"/>
      <c r="M533" s="52"/>
      <c r="N533" s="52"/>
      <c r="O533" s="52"/>
      <c r="P533" s="52"/>
      <c r="Q533" s="52"/>
      <c r="R533" s="52"/>
      <c r="S533" s="52"/>
      <c r="T533" s="52"/>
      <c r="U533" s="52"/>
      <c r="V533" s="52"/>
      <c r="W533" s="52"/>
      <c r="X533" s="52"/>
      <c r="Y533" s="52"/>
      <c r="Z533" s="52"/>
    </row>
    <row r="534" spans="1:26" ht="15.75" customHeight="1">
      <c r="A534" s="52"/>
      <c r="B534" s="52"/>
      <c r="C534" s="52"/>
      <c r="D534" s="52"/>
      <c r="E534" s="52"/>
      <c r="F534" s="52"/>
      <c r="G534" s="626"/>
      <c r="H534" s="52"/>
      <c r="I534" s="52"/>
      <c r="J534" s="52"/>
      <c r="K534" s="52"/>
      <c r="L534" s="52"/>
      <c r="M534" s="52"/>
      <c r="N534" s="52"/>
      <c r="O534" s="52"/>
      <c r="P534" s="52"/>
      <c r="Q534" s="52"/>
      <c r="R534" s="52"/>
      <c r="S534" s="52"/>
      <c r="T534" s="52"/>
      <c r="U534" s="52"/>
      <c r="V534" s="52"/>
      <c r="W534" s="52"/>
      <c r="X534" s="52"/>
      <c r="Y534" s="52"/>
      <c r="Z534" s="52"/>
    </row>
    <row r="535" spans="1:26" ht="15.75" customHeight="1">
      <c r="A535" s="52"/>
      <c r="B535" s="52"/>
      <c r="C535" s="52"/>
      <c r="D535" s="52"/>
      <c r="E535" s="52"/>
      <c r="F535" s="52"/>
      <c r="G535" s="626"/>
      <c r="H535" s="52"/>
      <c r="I535" s="52"/>
      <c r="J535" s="52"/>
      <c r="K535" s="52"/>
      <c r="L535" s="52"/>
      <c r="M535" s="52"/>
      <c r="N535" s="52"/>
      <c r="O535" s="52"/>
      <c r="P535" s="52"/>
      <c r="Q535" s="52"/>
      <c r="R535" s="52"/>
      <c r="S535" s="52"/>
      <c r="T535" s="52"/>
      <c r="U535" s="52"/>
      <c r="V535" s="52"/>
      <c r="W535" s="52"/>
      <c r="X535" s="52"/>
      <c r="Y535" s="52"/>
      <c r="Z535" s="52"/>
    </row>
    <row r="536" spans="1:26" ht="15.75" customHeight="1">
      <c r="A536" s="52"/>
      <c r="B536" s="52"/>
      <c r="C536" s="52"/>
      <c r="D536" s="52"/>
      <c r="E536" s="52"/>
      <c r="F536" s="52"/>
      <c r="G536" s="626"/>
      <c r="H536" s="52"/>
      <c r="I536" s="52"/>
      <c r="J536" s="52"/>
      <c r="K536" s="52"/>
      <c r="L536" s="52"/>
      <c r="M536" s="52"/>
      <c r="N536" s="52"/>
      <c r="O536" s="52"/>
      <c r="P536" s="52"/>
      <c r="Q536" s="52"/>
      <c r="R536" s="52"/>
      <c r="S536" s="52"/>
      <c r="T536" s="52"/>
      <c r="U536" s="52"/>
      <c r="V536" s="52"/>
      <c r="W536" s="52"/>
      <c r="X536" s="52"/>
      <c r="Y536" s="52"/>
      <c r="Z536" s="52"/>
    </row>
    <row r="537" spans="1:26" ht="15.75" customHeight="1">
      <c r="A537" s="52"/>
      <c r="B537" s="52"/>
      <c r="C537" s="52"/>
      <c r="D537" s="52"/>
      <c r="E537" s="52"/>
      <c r="F537" s="52"/>
      <c r="G537" s="626"/>
      <c r="H537" s="52"/>
      <c r="I537" s="52"/>
      <c r="J537" s="52"/>
      <c r="K537" s="52"/>
      <c r="L537" s="52"/>
      <c r="M537" s="52"/>
      <c r="N537" s="52"/>
      <c r="O537" s="52"/>
      <c r="P537" s="52"/>
      <c r="Q537" s="52"/>
      <c r="R537" s="52"/>
      <c r="S537" s="52"/>
      <c r="T537" s="52"/>
      <c r="U537" s="52"/>
      <c r="V537" s="52"/>
      <c r="W537" s="52"/>
      <c r="X537" s="52"/>
      <c r="Y537" s="52"/>
      <c r="Z537" s="52"/>
    </row>
    <row r="538" spans="1:26" ht="15.75" customHeight="1">
      <c r="A538" s="52"/>
      <c r="B538" s="52"/>
      <c r="C538" s="52"/>
      <c r="D538" s="52"/>
      <c r="E538" s="52"/>
      <c r="F538" s="52"/>
      <c r="G538" s="626"/>
      <c r="H538" s="52"/>
      <c r="I538" s="52"/>
      <c r="J538" s="52"/>
      <c r="K538" s="52"/>
      <c r="L538" s="52"/>
      <c r="M538" s="52"/>
      <c r="N538" s="52"/>
      <c r="O538" s="52"/>
      <c r="P538" s="52"/>
      <c r="Q538" s="52"/>
      <c r="R538" s="52"/>
      <c r="S538" s="52"/>
      <c r="T538" s="52"/>
      <c r="U538" s="52"/>
      <c r="V538" s="52"/>
      <c r="W538" s="52"/>
      <c r="X538" s="52"/>
      <c r="Y538" s="52"/>
      <c r="Z538" s="52"/>
    </row>
    <row r="539" spans="1:26" ht="15.75" customHeight="1">
      <c r="A539" s="52"/>
      <c r="B539" s="52"/>
      <c r="C539" s="52"/>
      <c r="D539" s="52"/>
      <c r="E539" s="52"/>
      <c r="F539" s="52"/>
      <c r="G539" s="626"/>
      <c r="H539" s="52"/>
      <c r="I539" s="52"/>
      <c r="J539" s="52"/>
      <c r="K539" s="52"/>
      <c r="L539" s="52"/>
      <c r="M539" s="52"/>
      <c r="N539" s="52"/>
      <c r="O539" s="52"/>
      <c r="P539" s="52"/>
      <c r="Q539" s="52"/>
      <c r="R539" s="52"/>
      <c r="S539" s="52"/>
      <c r="T539" s="52"/>
      <c r="U539" s="52"/>
      <c r="V539" s="52"/>
      <c r="W539" s="52"/>
      <c r="X539" s="52"/>
      <c r="Y539" s="52"/>
      <c r="Z539" s="52"/>
    </row>
    <row r="540" spans="1:26" ht="15.75" customHeight="1">
      <c r="A540" s="52"/>
      <c r="B540" s="52"/>
      <c r="C540" s="52"/>
      <c r="D540" s="52"/>
      <c r="E540" s="52"/>
      <c r="F540" s="52"/>
      <c r="G540" s="626"/>
      <c r="H540" s="52"/>
      <c r="I540" s="52"/>
      <c r="J540" s="52"/>
      <c r="K540" s="52"/>
      <c r="L540" s="52"/>
      <c r="M540" s="52"/>
      <c r="N540" s="52"/>
      <c r="O540" s="52"/>
      <c r="P540" s="52"/>
      <c r="Q540" s="52"/>
      <c r="R540" s="52"/>
      <c r="S540" s="52"/>
      <c r="T540" s="52"/>
      <c r="U540" s="52"/>
      <c r="V540" s="52"/>
      <c r="W540" s="52"/>
      <c r="X540" s="52"/>
      <c r="Y540" s="52"/>
      <c r="Z540" s="52"/>
    </row>
    <row r="541" spans="1:26" ht="15.75" customHeight="1">
      <c r="A541" s="52"/>
      <c r="B541" s="52"/>
      <c r="C541" s="52"/>
      <c r="D541" s="52"/>
      <c r="E541" s="52"/>
      <c r="F541" s="52"/>
      <c r="G541" s="626"/>
      <c r="H541" s="52"/>
      <c r="I541" s="52"/>
      <c r="J541" s="52"/>
      <c r="K541" s="52"/>
      <c r="L541" s="52"/>
      <c r="M541" s="52"/>
      <c r="N541" s="52"/>
      <c r="O541" s="52"/>
      <c r="P541" s="52"/>
      <c r="Q541" s="52"/>
      <c r="R541" s="52"/>
      <c r="S541" s="52"/>
      <c r="T541" s="52"/>
      <c r="U541" s="52"/>
      <c r="V541" s="52"/>
      <c r="W541" s="52"/>
      <c r="X541" s="52"/>
      <c r="Y541" s="52"/>
      <c r="Z541" s="52"/>
    </row>
    <row r="542" spans="1:26" ht="15.75" customHeight="1">
      <c r="A542" s="52"/>
      <c r="B542" s="52"/>
      <c r="C542" s="52"/>
      <c r="D542" s="52"/>
      <c r="E542" s="52"/>
      <c r="F542" s="52"/>
      <c r="G542" s="626"/>
      <c r="H542" s="52"/>
      <c r="I542" s="52"/>
      <c r="J542" s="52"/>
      <c r="K542" s="52"/>
      <c r="L542" s="52"/>
      <c r="M542" s="52"/>
      <c r="N542" s="52"/>
      <c r="O542" s="52"/>
      <c r="P542" s="52"/>
      <c r="Q542" s="52"/>
      <c r="R542" s="52"/>
      <c r="S542" s="52"/>
      <c r="T542" s="52"/>
      <c r="U542" s="52"/>
      <c r="V542" s="52"/>
      <c r="W542" s="52"/>
      <c r="X542" s="52"/>
      <c r="Y542" s="52"/>
      <c r="Z542" s="52"/>
    </row>
    <row r="543" spans="1:26" ht="15.75" customHeight="1">
      <c r="A543" s="52"/>
      <c r="B543" s="52"/>
      <c r="C543" s="52"/>
      <c r="D543" s="52"/>
      <c r="E543" s="52"/>
      <c r="F543" s="52"/>
      <c r="G543" s="626"/>
      <c r="H543" s="52"/>
      <c r="I543" s="52"/>
      <c r="J543" s="52"/>
      <c r="K543" s="52"/>
      <c r="L543" s="52"/>
      <c r="M543" s="52"/>
      <c r="N543" s="52"/>
      <c r="O543" s="52"/>
      <c r="P543" s="52"/>
      <c r="Q543" s="52"/>
      <c r="R543" s="52"/>
      <c r="S543" s="52"/>
      <c r="T543" s="52"/>
      <c r="U543" s="52"/>
      <c r="V543" s="52"/>
      <c r="W543" s="52"/>
      <c r="X543" s="52"/>
      <c r="Y543" s="52"/>
      <c r="Z543" s="52"/>
    </row>
    <row r="544" spans="1:26" ht="15.75" customHeight="1">
      <c r="A544" s="52"/>
      <c r="B544" s="52"/>
      <c r="C544" s="52"/>
      <c r="D544" s="52"/>
      <c r="E544" s="52"/>
      <c r="F544" s="52"/>
      <c r="G544" s="626"/>
      <c r="H544" s="52"/>
      <c r="I544" s="52"/>
      <c r="J544" s="52"/>
      <c r="K544" s="52"/>
      <c r="L544" s="52"/>
      <c r="M544" s="52"/>
      <c r="N544" s="52"/>
      <c r="O544" s="52"/>
      <c r="P544" s="52"/>
      <c r="Q544" s="52"/>
      <c r="R544" s="52"/>
      <c r="S544" s="52"/>
      <c r="T544" s="52"/>
      <c r="U544" s="52"/>
      <c r="V544" s="52"/>
      <c r="W544" s="52"/>
      <c r="X544" s="52"/>
      <c r="Y544" s="52"/>
      <c r="Z544" s="52"/>
    </row>
    <row r="545" spans="1:26" ht="15.75" customHeight="1">
      <c r="A545" s="52"/>
      <c r="B545" s="52"/>
      <c r="C545" s="52"/>
      <c r="D545" s="52"/>
      <c r="E545" s="52"/>
      <c r="F545" s="52"/>
      <c r="G545" s="626"/>
      <c r="H545" s="52"/>
      <c r="I545" s="52"/>
      <c r="J545" s="52"/>
      <c r="K545" s="52"/>
      <c r="L545" s="52"/>
      <c r="M545" s="52"/>
      <c r="N545" s="52"/>
      <c r="O545" s="52"/>
      <c r="P545" s="52"/>
      <c r="Q545" s="52"/>
      <c r="R545" s="52"/>
      <c r="S545" s="52"/>
      <c r="T545" s="52"/>
      <c r="U545" s="52"/>
      <c r="V545" s="52"/>
      <c r="W545" s="52"/>
      <c r="X545" s="52"/>
      <c r="Y545" s="52"/>
      <c r="Z545" s="52"/>
    </row>
    <row r="546" spans="1:26" ht="15.75" customHeight="1">
      <c r="A546" s="52"/>
      <c r="B546" s="52"/>
      <c r="C546" s="52"/>
      <c r="D546" s="52"/>
      <c r="E546" s="52"/>
      <c r="F546" s="52"/>
      <c r="G546" s="626"/>
      <c r="H546" s="52"/>
      <c r="I546" s="52"/>
      <c r="J546" s="52"/>
      <c r="K546" s="52"/>
      <c r="L546" s="52"/>
      <c r="M546" s="52"/>
      <c r="N546" s="52"/>
      <c r="O546" s="52"/>
      <c r="P546" s="52"/>
      <c r="Q546" s="52"/>
      <c r="R546" s="52"/>
      <c r="S546" s="52"/>
      <c r="T546" s="52"/>
      <c r="U546" s="52"/>
      <c r="V546" s="52"/>
      <c r="W546" s="52"/>
      <c r="X546" s="52"/>
      <c r="Y546" s="52"/>
      <c r="Z546" s="52"/>
    </row>
    <row r="547" spans="1:26" ht="15.75" customHeight="1">
      <c r="A547" s="52"/>
      <c r="B547" s="52"/>
      <c r="C547" s="52"/>
      <c r="D547" s="52"/>
      <c r="E547" s="52"/>
      <c r="F547" s="52"/>
      <c r="G547" s="626"/>
      <c r="H547" s="52"/>
      <c r="I547" s="52"/>
      <c r="J547" s="52"/>
      <c r="K547" s="52"/>
      <c r="L547" s="52"/>
      <c r="M547" s="52"/>
      <c r="N547" s="52"/>
      <c r="O547" s="52"/>
      <c r="P547" s="52"/>
      <c r="Q547" s="52"/>
      <c r="R547" s="52"/>
      <c r="S547" s="52"/>
      <c r="T547" s="52"/>
      <c r="U547" s="52"/>
      <c r="V547" s="52"/>
      <c r="W547" s="52"/>
      <c r="X547" s="52"/>
      <c r="Y547" s="52"/>
      <c r="Z547" s="52"/>
    </row>
    <row r="548" spans="1:26" ht="15.75" customHeight="1">
      <c r="A548" s="52"/>
      <c r="B548" s="52"/>
      <c r="C548" s="52"/>
      <c r="D548" s="52"/>
      <c r="E548" s="52"/>
      <c r="F548" s="52"/>
      <c r="G548" s="626"/>
      <c r="H548" s="52"/>
      <c r="I548" s="52"/>
      <c r="J548" s="52"/>
      <c r="K548" s="52"/>
      <c r="L548" s="52"/>
      <c r="M548" s="52"/>
      <c r="N548" s="52"/>
      <c r="O548" s="52"/>
      <c r="P548" s="52"/>
      <c r="Q548" s="52"/>
      <c r="R548" s="52"/>
      <c r="S548" s="52"/>
      <c r="T548" s="52"/>
      <c r="U548" s="52"/>
      <c r="V548" s="52"/>
      <c r="W548" s="52"/>
      <c r="X548" s="52"/>
      <c r="Y548" s="52"/>
      <c r="Z548" s="52"/>
    </row>
    <row r="549" spans="1:26" ht="15.75" customHeight="1">
      <c r="A549" s="52"/>
      <c r="B549" s="52"/>
      <c r="C549" s="52"/>
      <c r="D549" s="52"/>
      <c r="E549" s="52"/>
      <c r="F549" s="52"/>
      <c r="G549" s="626"/>
      <c r="H549" s="52"/>
      <c r="I549" s="52"/>
      <c r="J549" s="52"/>
      <c r="K549" s="52"/>
      <c r="L549" s="52"/>
      <c r="M549" s="52"/>
      <c r="N549" s="52"/>
      <c r="O549" s="52"/>
      <c r="P549" s="52"/>
      <c r="Q549" s="52"/>
      <c r="R549" s="52"/>
      <c r="S549" s="52"/>
      <c r="T549" s="52"/>
      <c r="U549" s="52"/>
      <c r="V549" s="52"/>
      <c r="W549" s="52"/>
      <c r="X549" s="52"/>
      <c r="Y549" s="52"/>
      <c r="Z549" s="52"/>
    </row>
    <row r="550" spans="1:26" ht="15.75" customHeight="1">
      <c r="A550" s="52"/>
      <c r="B550" s="52"/>
      <c r="C550" s="52"/>
      <c r="D550" s="52"/>
      <c r="E550" s="52"/>
      <c r="F550" s="52"/>
      <c r="G550" s="626"/>
      <c r="H550" s="52"/>
      <c r="I550" s="52"/>
      <c r="J550" s="52"/>
      <c r="K550" s="52"/>
      <c r="L550" s="52"/>
      <c r="M550" s="52"/>
      <c r="N550" s="52"/>
      <c r="O550" s="52"/>
      <c r="P550" s="52"/>
      <c r="Q550" s="52"/>
      <c r="R550" s="52"/>
      <c r="S550" s="52"/>
      <c r="T550" s="52"/>
      <c r="U550" s="52"/>
      <c r="V550" s="52"/>
      <c r="W550" s="52"/>
      <c r="X550" s="52"/>
      <c r="Y550" s="52"/>
      <c r="Z550" s="52"/>
    </row>
    <row r="551" spans="1:26" ht="15.75" customHeight="1">
      <c r="A551" s="52"/>
      <c r="B551" s="52"/>
      <c r="C551" s="52"/>
      <c r="D551" s="52"/>
      <c r="E551" s="52"/>
      <c r="F551" s="52"/>
      <c r="G551" s="626"/>
      <c r="H551" s="52"/>
      <c r="I551" s="52"/>
      <c r="J551" s="52"/>
      <c r="K551" s="52"/>
      <c r="L551" s="52"/>
      <c r="M551" s="52"/>
      <c r="N551" s="52"/>
      <c r="O551" s="52"/>
      <c r="P551" s="52"/>
      <c r="Q551" s="52"/>
      <c r="R551" s="52"/>
      <c r="S551" s="52"/>
      <c r="T551" s="52"/>
      <c r="U551" s="52"/>
      <c r="V551" s="52"/>
      <c r="W551" s="52"/>
      <c r="X551" s="52"/>
      <c r="Y551" s="52"/>
      <c r="Z551" s="52"/>
    </row>
    <row r="552" spans="1:26" ht="15.75" customHeight="1">
      <c r="A552" s="52"/>
      <c r="B552" s="52"/>
      <c r="C552" s="52"/>
      <c r="D552" s="52"/>
      <c r="E552" s="52"/>
      <c r="F552" s="52"/>
      <c r="G552" s="626"/>
      <c r="H552" s="52"/>
      <c r="I552" s="52"/>
      <c r="J552" s="52"/>
      <c r="K552" s="52"/>
      <c r="L552" s="52"/>
      <c r="M552" s="52"/>
      <c r="N552" s="52"/>
      <c r="O552" s="52"/>
      <c r="P552" s="52"/>
      <c r="Q552" s="52"/>
      <c r="R552" s="52"/>
      <c r="S552" s="52"/>
      <c r="T552" s="52"/>
      <c r="U552" s="52"/>
      <c r="V552" s="52"/>
      <c r="W552" s="52"/>
      <c r="X552" s="52"/>
      <c r="Y552" s="52"/>
      <c r="Z552" s="52"/>
    </row>
    <row r="553" spans="1:26" ht="15.75" customHeight="1">
      <c r="A553" s="52"/>
      <c r="B553" s="52"/>
      <c r="C553" s="52"/>
      <c r="D553" s="52"/>
      <c r="E553" s="52"/>
      <c r="F553" s="52"/>
      <c r="G553" s="626"/>
      <c r="H553" s="52"/>
      <c r="I553" s="52"/>
      <c r="J553" s="52"/>
      <c r="K553" s="52"/>
      <c r="L553" s="52"/>
      <c r="M553" s="52"/>
      <c r="N553" s="52"/>
      <c r="O553" s="52"/>
      <c r="P553" s="52"/>
      <c r="Q553" s="52"/>
      <c r="R553" s="52"/>
      <c r="S553" s="52"/>
      <c r="T553" s="52"/>
      <c r="U553" s="52"/>
      <c r="V553" s="52"/>
      <c r="W553" s="52"/>
      <c r="X553" s="52"/>
      <c r="Y553" s="52"/>
      <c r="Z553" s="52"/>
    </row>
    <row r="554" spans="1:26" ht="15.75" customHeight="1">
      <c r="A554" s="52"/>
      <c r="B554" s="52"/>
      <c r="C554" s="52"/>
      <c r="D554" s="52"/>
      <c r="E554" s="52"/>
      <c r="F554" s="52"/>
      <c r="G554" s="626"/>
      <c r="H554" s="52"/>
      <c r="I554" s="52"/>
      <c r="J554" s="52"/>
      <c r="K554" s="52"/>
      <c r="L554" s="52"/>
      <c r="M554" s="52"/>
      <c r="N554" s="52"/>
      <c r="O554" s="52"/>
      <c r="P554" s="52"/>
      <c r="Q554" s="52"/>
      <c r="R554" s="52"/>
      <c r="S554" s="52"/>
      <c r="T554" s="52"/>
      <c r="U554" s="52"/>
      <c r="V554" s="52"/>
      <c r="W554" s="52"/>
      <c r="X554" s="52"/>
      <c r="Y554" s="52"/>
      <c r="Z554" s="52"/>
    </row>
    <row r="555" spans="1:26" ht="15.75" customHeight="1">
      <c r="A555" s="52"/>
      <c r="B555" s="52"/>
      <c r="C555" s="52"/>
      <c r="D555" s="52"/>
      <c r="E555" s="52"/>
      <c r="F555" s="52"/>
      <c r="G555" s="626"/>
      <c r="H555" s="52"/>
      <c r="I555" s="52"/>
      <c r="J555" s="52"/>
      <c r="K555" s="52"/>
      <c r="L555" s="52"/>
      <c r="M555" s="52"/>
      <c r="N555" s="52"/>
      <c r="O555" s="52"/>
      <c r="P555" s="52"/>
      <c r="Q555" s="52"/>
      <c r="R555" s="52"/>
      <c r="S555" s="52"/>
      <c r="T555" s="52"/>
      <c r="U555" s="52"/>
      <c r="V555" s="52"/>
      <c r="W555" s="52"/>
      <c r="X555" s="52"/>
      <c r="Y555" s="52"/>
      <c r="Z555" s="52"/>
    </row>
    <row r="556" spans="1:26" ht="15.75" customHeight="1">
      <c r="A556" s="52"/>
      <c r="B556" s="52"/>
      <c r="C556" s="52"/>
      <c r="D556" s="52"/>
      <c r="E556" s="52"/>
      <c r="F556" s="52"/>
      <c r="G556" s="626"/>
      <c r="H556" s="52"/>
      <c r="I556" s="52"/>
      <c r="J556" s="52"/>
      <c r="K556" s="52"/>
      <c r="L556" s="52"/>
      <c r="M556" s="52"/>
      <c r="N556" s="52"/>
      <c r="O556" s="52"/>
      <c r="P556" s="52"/>
      <c r="Q556" s="52"/>
      <c r="R556" s="52"/>
      <c r="S556" s="52"/>
      <c r="T556" s="52"/>
      <c r="U556" s="52"/>
      <c r="V556" s="52"/>
      <c r="W556" s="52"/>
      <c r="X556" s="52"/>
      <c r="Y556" s="52"/>
      <c r="Z556" s="52"/>
    </row>
    <row r="557" spans="1:26" ht="15.75" customHeight="1">
      <c r="A557" s="52"/>
      <c r="B557" s="52"/>
      <c r="C557" s="52"/>
      <c r="D557" s="52"/>
      <c r="E557" s="52"/>
      <c r="F557" s="52"/>
      <c r="G557" s="626"/>
      <c r="H557" s="52"/>
      <c r="I557" s="52"/>
      <c r="J557" s="52"/>
      <c r="K557" s="52"/>
      <c r="L557" s="52"/>
      <c r="M557" s="52"/>
      <c r="N557" s="52"/>
      <c r="O557" s="52"/>
      <c r="P557" s="52"/>
      <c r="Q557" s="52"/>
      <c r="R557" s="52"/>
      <c r="S557" s="52"/>
      <c r="T557" s="52"/>
      <c r="U557" s="52"/>
      <c r="V557" s="52"/>
      <c r="W557" s="52"/>
      <c r="X557" s="52"/>
      <c r="Y557" s="52"/>
      <c r="Z557" s="52"/>
    </row>
    <row r="558" spans="1:26" ht="15.75" customHeight="1">
      <c r="A558" s="52"/>
      <c r="B558" s="52"/>
      <c r="C558" s="52"/>
      <c r="D558" s="52"/>
      <c r="E558" s="52"/>
      <c r="F558" s="52"/>
      <c r="G558" s="626"/>
      <c r="H558" s="52"/>
      <c r="I558" s="52"/>
      <c r="J558" s="52"/>
      <c r="K558" s="52"/>
      <c r="L558" s="52"/>
      <c r="M558" s="52"/>
      <c r="N558" s="52"/>
      <c r="O558" s="52"/>
      <c r="P558" s="52"/>
      <c r="Q558" s="52"/>
      <c r="R558" s="52"/>
      <c r="S558" s="52"/>
      <c r="T558" s="52"/>
      <c r="U558" s="52"/>
      <c r="V558" s="52"/>
      <c r="W558" s="52"/>
      <c r="X558" s="52"/>
      <c r="Y558" s="52"/>
      <c r="Z558" s="52"/>
    </row>
    <row r="559" spans="1:26" ht="15.75" customHeight="1">
      <c r="A559" s="52"/>
      <c r="B559" s="52"/>
      <c r="C559" s="52"/>
      <c r="D559" s="52"/>
      <c r="E559" s="52"/>
      <c r="F559" s="52"/>
      <c r="G559" s="626"/>
      <c r="H559" s="52"/>
      <c r="I559" s="52"/>
      <c r="J559" s="52"/>
      <c r="K559" s="52"/>
      <c r="L559" s="52"/>
      <c r="M559" s="52"/>
      <c r="N559" s="52"/>
      <c r="O559" s="52"/>
      <c r="P559" s="52"/>
      <c r="Q559" s="52"/>
      <c r="R559" s="52"/>
      <c r="S559" s="52"/>
      <c r="T559" s="52"/>
      <c r="U559" s="52"/>
      <c r="V559" s="52"/>
      <c r="W559" s="52"/>
      <c r="X559" s="52"/>
      <c r="Y559" s="52"/>
      <c r="Z559" s="52"/>
    </row>
    <row r="560" spans="1:26" ht="15.75" customHeight="1">
      <c r="A560" s="52"/>
      <c r="B560" s="52"/>
      <c r="C560" s="52"/>
      <c r="D560" s="52"/>
      <c r="E560" s="52"/>
      <c r="F560" s="52"/>
      <c r="G560" s="626"/>
      <c r="H560" s="52"/>
      <c r="I560" s="52"/>
      <c r="J560" s="52"/>
      <c r="K560" s="52"/>
      <c r="L560" s="52"/>
      <c r="M560" s="52"/>
      <c r="N560" s="52"/>
      <c r="O560" s="52"/>
      <c r="P560" s="52"/>
      <c r="Q560" s="52"/>
      <c r="R560" s="52"/>
      <c r="S560" s="52"/>
      <c r="T560" s="52"/>
      <c r="U560" s="52"/>
      <c r="V560" s="52"/>
      <c r="W560" s="52"/>
      <c r="X560" s="52"/>
      <c r="Y560" s="52"/>
      <c r="Z560" s="52"/>
    </row>
    <row r="561" spans="1:26" ht="15.75" customHeight="1">
      <c r="A561" s="52"/>
      <c r="B561" s="52"/>
      <c r="C561" s="52"/>
      <c r="D561" s="52"/>
      <c r="E561" s="52"/>
      <c r="F561" s="52"/>
      <c r="G561" s="626"/>
      <c r="H561" s="52"/>
      <c r="I561" s="52"/>
      <c r="J561" s="52"/>
      <c r="K561" s="52"/>
      <c r="L561" s="52"/>
      <c r="M561" s="52"/>
      <c r="N561" s="52"/>
      <c r="O561" s="52"/>
      <c r="P561" s="52"/>
      <c r="Q561" s="52"/>
      <c r="R561" s="52"/>
      <c r="S561" s="52"/>
      <c r="T561" s="52"/>
      <c r="U561" s="52"/>
      <c r="V561" s="52"/>
      <c r="W561" s="52"/>
      <c r="X561" s="52"/>
      <c r="Y561" s="52"/>
      <c r="Z561" s="52"/>
    </row>
    <row r="562" spans="1:26" ht="15.75" customHeight="1">
      <c r="A562" s="52"/>
      <c r="B562" s="52"/>
      <c r="C562" s="52"/>
      <c r="D562" s="52"/>
      <c r="E562" s="52"/>
      <c r="F562" s="52"/>
      <c r="G562" s="626"/>
      <c r="H562" s="52"/>
      <c r="I562" s="52"/>
      <c r="J562" s="52"/>
      <c r="K562" s="52"/>
      <c r="L562" s="52"/>
      <c r="M562" s="52"/>
      <c r="N562" s="52"/>
      <c r="O562" s="52"/>
      <c r="P562" s="52"/>
      <c r="Q562" s="52"/>
      <c r="R562" s="52"/>
      <c r="S562" s="52"/>
      <c r="T562" s="52"/>
      <c r="U562" s="52"/>
      <c r="V562" s="52"/>
      <c r="W562" s="52"/>
      <c r="X562" s="52"/>
      <c r="Y562" s="52"/>
      <c r="Z562" s="52"/>
    </row>
    <row r="563" spans="1:26" ht="15.75" customHeight="1">
      <c r="A563" s="52"/>
      <c r="B563" s="52"/>
      <c r="C563" s="52"/>
      <c r="D563" s="52"/>
      <c r="E563" s="52"/>
      <c r="F563" s="52"/>
      <c r="G563" s="626"/>
      <c r="H563" s="52"/>
      <c r="I563" s="52"/>
      <c r="J563" s="52"/>
      <c r="K563" s="52"/>
      <c r="L563" s="52"/>
      <c r="M563" s="52"/>
      <c r="N563" s="52"/>
      <c r="O563" s="52"/>
      <c r="P563" s="52"/>
      <c r="Q563" s="52"/>
      <c r="R563" s="52"/>
      <c r="S563" s="52"/>
      <c r="T563" s="52"/>
      <c r="U563" s="52"/>
      <c r="V563" s="52"/>
      <c r="W563" s="52"/>
      <c r="X563" s="52"/>
      <c r="Y563" s="52"/>
      <c r="Z563" s="52"/>
    </row>
    <row r="564" spans="1:26" ht="15.75" customHeight="1">
      <c r="A564" s="52"/>
      <c r="B564" s="52"/>
      <c r="C564" s="52"/>
      <c r="D564" s="52"/>
      <c r="E564" s="52"/>
      <c r="F564" s="52"/>
      <c r="G564" s="626"/>
      <c r="H564" s="52"/>
      <c r="I564" s="52"/>
      <c r="J564" s="52"/>
      <c r="K564" s="52"/>
      <c r="L564" s="52"/>
      <c r="M564" s="52"/>
      <c r="N564" s="52"/>
      <c r="O564" s="52"/>
      <c r="P564" s="52"/>
      <c r="Q564" s="52"/>
      <c r="R564" s="52"/>
      <c r="S564" s="52"/>
      <c r="T564" s="52"/>
      <c r="U564" s="52"/>
      <c r="V564" s="52"/>
      <c r="W564" s="52"/>
      <c r="X564" s="52"/>
      <c r="Y564" s="52"/>
      <c r="Z564" s="52"/>
    </row>
    <row r="565" spans="1:26" ht="15.75" customHeight="1">
      <c r="A565" s="52"/>
      <c r="B565" s="52"/>
      <c r="C565" s="52"/>
      <c r="D565" s="52"/>
      <c r="E565" s="52"/>
      <c r="F565" s="52"/>
      <c r="G565" s="626"/>
      <c r="H565" s="52"/>
      <c r="I565" s="52"/>
      <c r="J565" s="52"/>
      <c r="K565" s="52"/>
      <c r="L565" s="52"/>
      <c r="M565" s="52"/>
      <c r="N565" s="52"/>
      <c r="O565" s="52"/>
      <c r="P565" s="52"/>
      <c r="Q565" s="52"/>
      <c r="R565" s="52"/>
      <c r="S565" s="52"/>
      <c r="T565" s="52"/>
      <c r="U565" s="52"/>
      <c r="V565" s="52"/>
      <c r="W565" s="52"/>
      <c r="X565" s="52"/>
      <c r="Y565" s="52"/>
      <c r="Z565" s="52"/>
    </row>
    <row r="566" spans="1:26" ht="15.75" customHeight="1">
      <c r="A566" s="52"/>
      <c r="B566" s="52"/>
      <c r="C566" s="52"/>
      <c r="D566" s="52"/>
      <c r="E566" s="52"/>
      <c r="F566" s="52"/>
      <c r="G566" s="626"/>
      <c r="H566" s="52"/>
      <c r="I566" s="52"/>
      <c r="J566" s="52"/>
      <c r="K566" s="52"/>
      <c r="L566" s="52"/>
      <c r="M566" s="52"/>
      <c r="N566" s="52"/>
      <c r="O566" s="52"/>
      <c r="P566" s="52"/>
      <c r="Q566" s="52"/>
      <c r="R566" s="52"/>
      <c r="S566" s="52"/>
      <c r="T566" s="52"/>
      <c r="U566" s="52"/>
      <c r="V566" s="52"/>
      <c r="W566" s="52"/>
      <c r="X566" s="52"/>
      <c r="Y566" s="52"/>
      <c r="Z566" s="52"/>
    </row>
    <row r="567" spans="1:26" ht="15.75" customHeight="1">
      <c r="A567" s="52"/>
      <c r="B567" s="52"/>
      <c r="C567" s="52"/>
      <c r="D567" s="52"/>
      <c r="E567" s="52"/>
      <c r="F567" s="52"/>
      <c r="G567" s="626"/>
      <c r="H567" s="52"/>
      <c r="I567" s="52"/>
      <c r="J567" s="52"/>
      <c r="K567" s="52"/>
      <c r="L567" s="52"/>
      <c r="M567" s="52"/>
      <c r="N567" s="52"/>
      <c r="O567" s="52"/>
      <c r="P567" s="52"/>
      <c r="Q567" s="52"/>
      <c r="R567" s="52"/>
      <c r="S567" s="52"/>
      <c r="T567" s="52"/>
      <c r="U567" s="52"/>
      <c r="V567" s="52"/>
      <c r="W567" s="52"/>
      <c r="X567" s="52"/>
      <c r="Y567" s="52"/>
      <c r="Z567" s="52"/>
    </row>
    <row r="568" spans="1:26" ht="15.75" customHeight="1">
      <c r="A568" s="52"/>
      <c r="B568" s="52"/>
      <c r="C568" s="52"/>
      <c r="D568" s="52"/>
      <c r="E568" s="52"/>
      <c r="F568" s="52"/>
      <c r="G568" s="626"/>
      <c r="H568" s="52"/>
      <c r="I568" s="52"/>
      <c r="J568" s="52"/>
      <c r="K568" s="52"/>
      <c r="L568" s="52"/>
      <c r="M568" s="52"/>
      <c r="N568" s="52"/>
      <c r="O568" s="52"/>
      <c r="P568" s="52"/>
      <c r="Q568" s="52"/>
      <c r="R568" s="52"/>
      <c r="S568" s="52"/>
      <c r="T568" s="52"/>
      <c r="U568" s="52"/>
      <c r="V568" s="52"/>
      <c r="W568" s="52"/>
      <c r="X568" s="52"/>
      <c r="Y568" s="52"/>
      <c r="Z568" s="52"/>
    </row>
    <row r="569" spans="1:26" ht="15.75" customHeight="1">
      <c r="A569" s="52"/>
      <c r="B569" s="52"/>
      <c r="C569" s="52"/>
      <c r="D569" s="52"/>
      <c r="E569" s="52"/>
      <c r="F569" s="52"/>
      <c r="G569" s="626"/>
      <c r="H569" s="52"/>
      <c r="I569" s="52"/>
      <c r="J569" s="52"/>
      <c r="K569" s="52"/>
      <c r="L569" s="52"/>
      <c r="M569" s="52"/>
      <c r="N569" s="52"/>
      <c r="O569" s="52"/>
      <c r="P569" s="52"/>
      <c r="Q569" s="52"/>
      <c r="R569" s="52"/>
      <c r="S569" s="52"/>
      <c r="T569" s="52"/>
      <c r="U569" s="52"/>
      <c r="V569" s="52"/>
      <c r="W569" s="52"/>
      <c r="X569" s="52"/>
      <c r="Y569" s="52"/>
      <c r="Z569" s="52"/>
    </row>
    <row r="570" spans="1:26" ht="15.75" customHeight="1">
      <c r="A570" s="52"/>
      <c r="B570" s="52"/>
      <c r="C570" s="52"/>
      <c r="D570" s="52"/>
      <c r="E570" s="52"/>
      <c r="F570" s="52"/>
      <c r="G570" s="626"/>
      <c r="H570" s="52"/>
      <c r="I570" s="52"/>
      <c r="J570" s="52"/>
      <c r="K570" s="52"/>
      <c r="L570" s="52"/>
      <c r="M570" s="52"/>
      <c r="N570" s="52"/>
      <c r="O570" s="52"/>
      <c r="P570" s="52"/>
      <c r="Q570" s="52"/>
      <c r="R570" s="52"/>
      <c r="S570" s="52"/>
      <c r="T570" s="52"/>
      <c r="U570" s="52"/>
      <c r="V570" s="52"/>
      <c r="W570" s="52"/>
      <c r="X570" s="52"/>
      <c r="Y570" s="52"/>
      <c r="Z570" s="52"/>
    </row>
    <row r="571" spans="1:26" ht="15.75" customHeight="1">
      <c r="A571" s="52"/>
      <c r="B571" s="52"/>
      <c r="C571" s="52"/>
      <c r="D571" s="52"/>
      <c r="E571" s="52"/>
      <c r="F571" s="52"/>
      <c r="G571" s="626"/>
      <c r="H571" s="52"/>
      <c r="I571" s="52"/>
      <c r="J571" s="52"/>
      <c r="K571" s="52"/>
      <c r="L571" s="52"/>
      <c r="M571" s="52"/>
      <c r="N571" s="52"/>
      <c r="O571" s="52"/>
      <c r="P571" s="52"/>
      <c r="Q571" s="52"/>
      <c r="R571" s="52"/>
      <c r="S571" s="52"/>
      <c r="T571" s="52"/>
      <c r="U571" s="52"/>
      <c r="V571" s="52"/>
      <c r="W571" s="52"/>
      <c r="X571" s="52"/>
      <c r="Y571" s="52"/>
      <c r="Z571" s="52"/>
    </row>
    <row r="572" spans="1:26" ht="15.75" customHeight="1">
      <c r="A572" s="52"/>
      <c r="B572" s="52"/>
      <c r="C572" s="52"/>
      <c r="D572" s="52"/>
      <c r="E572" s="52"/>
      <c r="F572" s="52"/>
      <c r="G572" s="626"/>
      <c r="H572" s="52"/>
      <c r="I572" s="52"/>
      <c r="J572" s="52"/>
      <c r="K572" s="52"/>
      <c r="L572" s="52"/>
      <c r="M572" s="52"/>
      <c r="N572" s="52"/>
      <c r="O572" s="52"/>
      <c r="P572" s="52"/>
      <c r="Q572" s="52"/>
      <c r="R572" s="52"/>
      <c r="S572" s="52"/>
      <c r="T572" s="52"/>
      <c r="U572" s="52"/>
      <c r="V572" s="52"/>
      <c r="W572" s="52"/>
      <c r="X572" s="52"/>
      <c r="Y572" s="52"/>
      <c r="Z572" s="52"/>
    </row>
    <row r="573" spans="1:26" ht="15.75" customHeight="1">
      <c r="A573" s="52"/>
      <c r="B573" s="52"/>
      <c r="C573" s="52"/>
      <c r="D573" s="52"/>
      <c r="E573" s="52"/>
      <c r="F573" s="52"/>
      <c r="G573" s="626"/>
      <c r="H573" s="52"/>
      <c r="I573" s="52"/>
      <c r="J573" s="52"/>
      <c r="K573" s="52"/>
      <c r="L573" s="52"/>
      <c r="M573" s="52"/>
      <c r="N573" s="52"/>
      <c r="O573" s="52"/>
      <c r="P573" s="52"/>
      <c r="Q573" s="52"/>
      <c r="R573" s="52"/>
      <c r="S573" s="52"/>
      <c r="T573" s="52"/>
      <c r="U573" s="52"/>
      <c r="V573" s="52"/>
      <c r="W573" s="52"/>
      <c r="X573" s="52"/>
      <c r="Y573" s="52"/>
      <c r="Z573" s="52"/>
    </row>
    <row r="574" spans="1:26" ht="15.75" customHeight="1">
      <c r="A574" s="52"/>
      <c r="B574" s="52"/>
      <c r="C574" s="52"/>
      <c r="D574" s="52"/>
      <c r="E574" s="52"/>
      <c r="F574" s="52"/>
      <c r="G574" s="626"/>
      <c r="H574" s="52"/>
      <c r="I574" s="52"/>
      <c r="J574" s="52"/>
      <c r="K574" s="52"/>
      <c r="L574" s="52"/>
      <c r="M574" s="52"/>
      <c r="N574" s="52"/>
      <c r="O574" s="52"/>
      <c r="P574" s="52"/>
      <c r="Q574" s="52"/>
      <c r="R574" s="52"/>
      <c r="S574" s="52"/>
      <c r="T574" s="52"/>
      <c r="U574" s="52"/>
      <c r="V574" s="52"/>
      <c r="W574" s="52"/>
      <c r="X574" s="52"/>
      <c r="Y574" s="52"/>
      <c r="Z574" s="52"/>
    </row>
    <row r="575" spans="1:26" ht="15.75" customHeight="1">
      <c r="A575" s="52"/>
      <c r="B575" s="52"/>
      <c r="C575" s="52"/>
      <c r="D575" s="52"/>
      <c r="E575" s="52"/>
      <c r="F575" s="52"/>
      <c r="G575" s="626"/>
      <c r="H575" s="52"/>
      <c r="I575" s="52"/>
      <c r="J575" s="52"/>
      <c r="K575" s="52"/>
      <c r="L575" s="52"/>
      <c r="M575" s="52"/>
      <c r="N575" s="52"/>
      <c r="O575" s="52"/>
      <c r="P575" s="52"/>
      <c r="Q575" s="52"/>
      <c r="R575" s="52"/>
      <c r="S575" s="52"/>
      <c r="T575" s="52"/>
      <c r="U575" s="52"/>
      <c r="V575" s="52"/>
      <c r="W575" s="52"/>
      <c r="X575" s="52"/>
      <c r="Y575" s="52"/>
      <c r="Z575" s="52"/>
    </row>
    <row r="576" spans="1:26" ht="15.75" customHeight="1">
      <c r="A576" s="52"/>
      <c r="B576" s="52"/>
      <c r="C576" s="52"/>
      <c r="D576" s="52"/>
      <c r="E576" s="52"/>
      <c r="F576" s="52"/>
      <c r="G576" s="626"/>
      <c r="H576" s="52"/>
      <c r="I576" s="52"/>
      <c r="J576" s="52"/>
      <c r="K576" s="52"/>
      <c r="L576" s="52"/>
      <c r="M576" s="52"/>
      <c r="N576" s="52"/>
      <c r="O576" s="52"/>
      <c r="P576" s="52"/>
      <c r="Q576" s="52"/>
      <c r="R576" s="52"/>
      <c r="S576" s="52"/>
      <c r="T576" s="52"/>
      <c r="U576" s="52"/>
      <c r="V576" s="52"/>
      <c r="W576" s="52"/>
      <c r="X576" s="52"/>
      <c r="Y576" s="52"/>
      <c r="Z576" s="52"/>
    </row>
    <row r="577" spans="1:26" ht="15.75" customHeight="1">
      <c r="A577" s="52"/>
      <c r="B577" s="52"/>
      <c r="C577" s="52"/>
      <c r="D577" s="52"/>
      <c r="E577" s="52"/>
      <c r="F577" s="52"/>
      <c r="G577" s="626"/>
      <c r="H577" s="52"/>
      <c r="I577" s="52"/>
      <c r="J577" s="52"/>
      <c r="K577" s="52"/>
      <c r="L577" s="52"/>
      <c r="M577" s="52"/>
      <c r="N577" s="52"/>
      <c r="O577" s="52"/>
      <c r="P577" s="52"/>
      <c r="Q577" s="52"/>
      <c r="R577" s="52"/>
      <c r="S577" s="52"/>
      <c r="T577" s="52"/>
      <c r="U577" s="52"/>
      <c r="V577" s="52"/>
      <c r="W577" s="52"/>
      <c r="X577" s="52"/>
      <c r="Y577" s="52"/>
      <c r="Z577" s="52"/>
    </row>
    <row r="578" spans="1:26" ht="15.75" customHeight="1">
      <c r="A578" s="52"/>
      <c r="B578" s="52"/>
      <c r="C578" s="52"/>
      <c r="D578" s="52"/>
      <c r="E578" s="52"/>
      <c r="F578" s="52"/>
      <c r="G578" s="626"/>
      <c r="H578" s="52"/>
      <c r="I578" s="52"/>
      <c r="J578" s="52"/>
      <c r="K578" s="52"/>
      <c r="L578" s="52"/>
      <c r="M578" s="52"/>
      <c r="N578" s="52"/>
      <c r="O578" s="52"/>
      <c r="P578" s="52"/>
      <c r="Q578" s="52"/>
      <c r="R578" s="52"/>
      <c r="S578" s="52"/>
      <c r="T578" s="52"/>
      <c r="U578" s="52"/>
      <c r="V578" s="52"/>
      <c r="W578" s="52"/>
      <c r="X578" s="52"/>
      <c r="Y578" s="52"/>
      <c r="Z578" s="52"/>
    </row>
    <row r="579" spans="1:26" ht="15.75" customHeight="1">
      <c r="A579" s="52"/>
      <c r="B579" s="52"/>
      <c r="C579" s="52"/>
      <c r="D579" s="52"/>
      <c r="E579" s="52"/>
      <c r="F579" s="52"/>
      <c r="G579" s="626"/>
      <c r="H579" s="52"/>
      <c r="I579" s="52"/>
      <c r="J579" s="52"/>
      <c r="K579" s="52"/>
      <c r="L579" s="52"/>
      <c r="M579" s="52"/>
      <c r="N579" s="52"/>
      <c r="O579" s="52"/>
      <c r="P579" s="52"/>
      <c r="Q579" s="52"/>
      <c r="R579" s="52"/>
      <c r="S579" s="52"/>
      <c r="T579" s="52"/>
      <c r="U579" s="52"/>
      <c r="V579" s="52"/>
      <c r="W579" s="52"/>
      <c r="X579" s="52"/>
      <c r="Y579" s="52"/>
      <c r="Z579" s="52"/>
    </row>
    <row r="580" spans="1:26" ht="15.75" customHeight="1">
      <c r="A580" s="52"/>
      <c r="B580" s="52"/>
      <c r="C580" s="52"/>
      <c r="D580" s="52"/>
      <c r="E580" s="52"/>
      <c r="F580" s="52"/>
      <c r="G580" s="626"/>
      <c r="H580" s="52"/>
      <c r="I580" s="52"/>
      <c r="J580" s="52"/>
      <c r="K580" s="52"/>
      <c r="L580" s="52"/>
      <c r="M580" s="52"/>
      <c r="N580" s="52"/>
      <c r="O580" s="52"/>
      <c r="P580" s="52"/>
      <c r="Q580" s="52"/>
      <c r="R580" s="52"/>
      <c r="S580" s="52"/>
      <c r="T580" s="52"/>
      <c r="U580" s="52"/>
      <c r="V580" s="52"/>
      <c r="W580" s="52"/>
      <c r="X580" s="52"/>
      <c r="Y580" s="52"/>
      <c r="Z580" s="52"/>
    </row>
    <row r="581" spans="1:26" ht="15.75" customHeight="1">
      <c r="A581" s="52"/>
      <c r="B581" s="52"/>
      <c r="C581" s="52"/>
      <c r="D581" s="52"/>
      <c r="E581" s="52"/>
      <c r="F581" s="52"/>
      <c r="G581" s="626"/>
      <c r="H581" s="52"/>
      <c r="I581" s="52"/>
      <c r="J581" s="52"/>
      <c r="K581" s="52"/>
      <c r="L581" s="52"/>
      <c r="M581" s="52"/>
      <c r="N581" s="52"/>
      <c r="O581" s="52"/>
      <c r="P581" s="52"/>
      <c r="Q581" s="52"/>
      <c r="R581" s="52"/>
      <c r="S581" s="52"/>
      <c r="T581" s="52"/>
      <c r="U581" s="52"/>
      <c r="V581" s="52"/>
      <c r="W581" s="52"/>
      <c r="X581" s="52"/>
      <c r="Y581" s="52"/>
      <c r="Z581" s="52"/>
    </row>
    <row r="582" spans="1:26" ht="15.75" customHeight="1">
      <c r="A582" s="52"/>
      <c r="B582" s="52"/>
      <c r="C582" s="52"/>
      <c r="D582" s="52"/>
      <c r="E582" s="52"/>
      <c r="F582" s="52"/>
      <c r="G582" s="626"/>
      <c r="H582" s="52"/>
      <c r="I582" s="52"/>
      <c r="J582" s="52"/>
      <c r="K582" s="52"/>
      <c r="L582" s="52"/>
      <c r="M582" s="52"/>
      <c r="N582" s="52"/>
      <c r="O582" s="52"/>
      <c r="P582" s="52"/>
      <c r="Q582" s="52"/>
      <c r="R582" s="52"/>
      <c r="S582" s="52"/>
      <c r="T582" s="52"/>
      <c r="U582" s="52"/>
      <c r="V582" s="52"/>
      <c r="W582" s="52"/>
      <c r="X582" s="52"/>
      <c r="Y582" s="52"/>
      <c r="Z582" s="52"/>
    </row>
    <row r="583" spans="1:26" ht="15.75" customHeight="1">
      <c r="A583" s="52"/>
      <c r="B583" s="52"/>
      <c r="C583" s="52"/>
      <c r="D583" s="52"/>
      <c r="E583" s="52"/>
      <c r="F583" s="52"/>
      <c r="G583" s="626"/>
      <c r="H583" s="52"/>
      <c r="I583" s="52"/>
      <c r="J583" s="52"/>
      <c r="K583" s="52"/>
      <c r="L583" s="52"/>
      <c r="M583" s="52"/>
      <c r="N583" s="52"/>
      <c r="O583" s="52"/>
      <c r="P583" s="52"/>
      <c r="Q583" s="52"/>
      <c r="R583" s="52"/>
      <c r="S583" s="52"/>
      <c r="T583" s="52"/>
      <c r="U583" s="52"/>
      <c r="V583" s="52"/>
      <c r="W583" s="52"/>
      <c r="X583" s="52"/>
      <c r="Y583" s="52"/>
      <c r="Z583" s="52"/>
    </row>
    <row r="584" spans="1:26" ht="15.75" customHeight="1">
      <c r="A584" s="52"/>
      <c r="B584" s="52"/>
      <c r="C584" s="52"/>
      <c r="D584" s="52"/>
      <c r="E584" s="52"/>
      <c r="F584" s="52"/>
      <c r="G584" s="626"/>
      <c r="H584" s="52"/>
      <c r="I584" s="52"/>
      <c r="J584" s="52"/>
      <c r="K584" s="52"/>
      <c r="L584" s="52"/>
      <c r="M584" s="52"/>
      <c r="N584" s="52"/>
      <c r="O584" s="52"/>
      <c r="P584" s="52"/>
      <c r="Q584" s="52"/>
      <c r="R584" s="52"/>
      <c r="S584" s="52"/>
      <c r="T584" s="52"/>
      <c r="U584" s="52"/>
      <c r="V584" s="52"/>
      <c r="W584" s="52"/>
      <c r="X584" s="52"/>
      <c r="Y584" s="52"/>
      <c r="Z584" s="52"/>
    </row>
    <row r="585" spans="1:26" ht="15.75" customHeight="1">
      <c r="A585" s="52"/>
      <c r="B585" s="52"/>
      <c r="C585" s="52"/>
      <c r="D585" s="52"/>
      <c r="E585" s="52"/>
      <c r="F585" s="52"/>
      <c r="G585" s="626"/>
      <c r="H585" s="52"/>
      <c r="I585" s="52"/>
      <c r="J585" s="52"/>
      <c r="K585" s="52"/>
      <c r="L585" s="52"/>
      <c r="M585" s="52"/>
      <c r="N585" s="52"/>
      <c r="O585" s="52"/>
      <c r="P585" s="52"/>
      <c r="Q585" s="52"/>
      <c r="R585" s="52"/>
      <c r="S585" s="52"/>
      <c r="T585" s="52"/>
      <c r="U585" s="52"/>
      <c r="V585" s="52"/>
      <c r="W585" s="52"/>
      <c r="X585" s="52"/>
      <c r="Y585" s="52"/>
      <c r="Z585" s="52"/>
    </row>
    <row r="586" spans="1:26" ht="15.75" customHeight="1">
      <c r="A586" s="52"/>
      <c r="B586" s="52"/>
      <c r="C586" s="52"/>
      <c r="D586" s="52"/>
      <c r="E586" s="52"/>
      <c r="F586" s="52"/>
      <c r="G586" s="626"/>
      <c r="H586" s="52"/>
      <c r="I586" s="52"/>
      <c r="J586" s="52"/>
      <c r="K586" s="52"/>
      <c r="L586" s="52"/>
      <c r="M586" s="52"/>
      <c r="N586" s="52"/>
      <c r="O586" s="52"/>
      <c r="P586" s="52"/>
      <c r="Q586" s="52"/>
      <c r="R586" s="52"/>
      <c r="S586" s="52"/>
      <c r="T586" s="52"/>
      <c r="U586" s="52"/>
      <c r="V586" s="52"/>
      <c r="W586" s="52"/>
      <c r="X586" s="52"/>
      <c r="Y586" s="52"/>
      <c r="Z586" s="52"/>
    </row>
    <row r="587" spans="1:26" ht="15.75" customHeight="1">
      <c r="A587" s="52"/>
      <c r="B587" s="52"/>
      <c r="C587" s="52"/>
      <c r="D587" s="52"/>
      <c r="E587" s="52"/>
      <c r="F587" s="52"/>
      <c r="G587" s="626"/>
      <c r="H587" s="52"/>
      <c r="I587" s="52"/>
      <c r="J587" s="52"/>
      <c r="K587" s="52"/>
      <c r="L587" s="52"/>
      <c r="M587" s="52"/>
      <c r="N587" s="52"/>
      <c r="O587" s="52"/>
      <c r="P587" s="52"/>
      <c r="Q587" s="52"/>
      <c r="R587" s="52"/>
      <c r="S587" s="52"/>
      <c r="T587" s="52"/>
      <c r="U587" s="52"/>
      <c r="V587" s="52"/>
      <c r="W587" s="52"/>
      <c r="X587" s="52"/>
      <c r="Y587" s="52"/>
      <c r="Z587" s="52"/>
    </row>
    <row r="588" spans="1:26" ht="15.75" customHeight="1">
      <c r="A588" s="52"/>
      <c r="B588" s="52"/>
      <c r="C588" s="52"/>
      <c r="D588" s="52"/>
      <c r="E588" s="52"/>
      <c r="F588" s="52"/>
      <c r="G588" s="626"/>
      <c r="H588" s="52"/>
      <c r="I588" s="52"/>
      <c r="J588" s="52"/>
      <c r="K588" s="52"/>
      <c r="L588" s="52"/>
      <c r="M588" s="52"/>
      <c r="N588" s="52"/>
      <c r="O588" s="52"/>
      <c r="P588" s="52"/>
      <c r="Q588" s="52"/>
      <c r="R588" s="52"/>
      <c r="S588" s="52"/>
      <c r="T588" s="52"/>
      <c r="U588" s="52"/>
      <c r="V588" s="52"/>
      <c r="W588" s="52"/>
      <c r="X588" s="52"/>
      <c r="Y588" s="52"/>
      <c r="Z588" s="52"/>
    </row>
    <row r="589" spans="1:26" ht="15.75" customHeight="1">
      <c r="A589" s="52"/>
      <c r="B589" s="52"/>
      <c r="C589" s="52"/>
      <c r="D589" s="52"/>
      <c r="E589" s="52"/>
      <c r="F589" s="52"/>
      <c r="G589" s="626"/>
      <c r="H589" s="52"/>
      <c r="I589" s="52"/>
      <c r="J589" s="52"/>
      <c r="K589" s="52"/>
      <c r="L589" s="52"/>
      <c r="M589" s="52"/>
      <c r="N589" s="52"/>
      <c r="O589" s="52"/>
      <c r="P589" s="52"/>
      <c r="Q589" s="52"/>
      <c r="R589" s="52"/>
      <c r="S589" s="52"/>
      <c r="T589" s="52"/>
      <c r="U589" s="52"/>
      <c r="V589" s="52"/>
      <c r="W589" s="52"/>
      <c r="X589" s="52"/>
      <c r="Y589" s="52"/>
      <c r="Z589" s="52"/>
    </row>
    <row r="590" spans="1:26" ht="15.75" customHeight="1">
      <c r="A590" s="52"/>
      <c r="B590" s="52"/>
      <c r="C590" s="52"/>
      <c r="D590" s="52"/>
      <c r="E590" s="52"/>
      <c r="F590" s="52"/>
      <c r="G590" s="626"/>
      <c r="H590" s="52"/>
      <c r="I590" s="52"/>
      <c r="J590" s="52"/>
      <c r="K590" s="52"/>
      <c r="L590" s="52"/>
      <c r="M590" s="52"/>
      <c r="N590" s="52"/>
      <c r="O590" s="52"/>
      <c r="P590" s="52"/>
      <c r="Q590" s="52"/>
      <c r="R590" s="52"/>
      <c r="S590" s="52"/>
      <c r="T590" s="52"/>
      <c r="U590" s="52"/>
      <c r="V590" s="52"/>
      <c r="W590" s="52"/>
      <c r="X590" s="52"/>
      <c r="Y590" s="52"/>
      <c r="Z590" s="52"/>
    </row>
    <row r="591" spans="1:26" ht="15.75" customHeight="1">
      <c r="A591" s="52"/>
      <c r="B591" s="52"/>
      <c r="C591" s="52"/>
      <c r="D591" s="52"/>
      <c r="E591" s="52"/>
      <c r="F591" s="52"/>
      <c r="G591" s="626"/>
      <c r="H591" s="52"/>
      <c r="I591" s="52"/>
      <c r="J591" s="52"/>
      <c r="K591" s="52"/>
      <c r="L591" s="52"/>
      <c r="M591" s="52"/>
      <c r="N591" s="52"/>
      <c r="O591" s="52"/>
      <c r="P591" s="52"/>
      <c r="Q591" s="52"/>
      <c r="R591" s="52"/>
      <c r="S591" s="52"/>
      <c r="T591" s="52"/>
      <c r="U591" s="52"/>
      <c r="V591" s="52"/>
      <c r="W591" s="52"/>
      <c r="X591" s="52"/>
      <c r="Y591" s="52"/>
      <c r="Z591" s="52"/>
    </row>
    <row r="592" spans="1:26" ht="15.75" customHeight="1">
      <c r="A592" s="52"/>
      <c r="B592" s="52"/>
      <c r="C592" s="52"/>
      <c r="D592" s="52"/>
      <c r="E592" s="52"/>
      <c r="F592" s="52"/>
      <c r="G592" s="626"/>
      <c r="H592" s="52"/>
      <c r="I592" s="52"/>
      <c r="J592" s="52"/>
      <c r="K592" s="52"/>
      <c r="L592" s="52"/>
      <c r="M592" s="52"/>
      <c r="N592" s="52"/>
      <c r="O592" s="52"/>
      <c r="P592" s="52"/>
      <c r="Q592" s="52"/>
      <c r="R592" s="52"/>
      <c r="S592" s="52"/>
      <c r="T592" s="52"/>
      <c r="U592" s="52"/>
      <c r="V592" s="52"/>
      <c r="W592" s="52"/>
      <c r="X592" s="52"/>
      <c r="Y592" s="52"/>
      <c r="Z592" s="52"/>
    </row>
    <row r="593" spans="1:26" ht="15.75" customHeight="1">
      <c r="A593" s="52"/>
      <c r="B593" s="52"/>
      <c r="C593" s="52"/>
      <c r="D593" s="52"/>
      <c r="E593" s="52"/>
      <c r="F593" s="52"/>
      <c r="G593" s="626"/>
      <c r="H593" s="52"/>
      <c r="I593" s="52"/>
      <c r="J593" s="52"/>
      <c r="K593" s="52"/>
      <c r="L593" s="52"/>
      <c r="M593" s="52"/>
      <c r="N593" s="52"/>
      <c r="O593" s="52"/>
      <c r="P593" s="52"/>
      <c r="Q593" s="52"/>
      <c r="R593" s="52"/>
      <c r="S593" s="52"/>
      <c r="T593" s="52"/>
      <c r="U593" s="52"/>
      <c r="V593" s="52"/>
      <c r="W593" s="52"/>
      <c r="X593" s="52"/>
      <c r="Y593" s="52"/>
      <c r="Z593" s="52"/>
    </row>
    <row r="594" spans="1:26" ht="15.75" customHeight="1">
      <c r="A594" s="52"/>
      <c r="B594" s="52"/>
      <c r="C594" s="52"/>
      <c r="D594" s="52"/>
      <c r="E594" s="52"/>
      <c r="F594" s="52"/>
      <c r="G594" s="626"/>
      <c r="H594" s="52"/>
      <c r="I594" s="52"/>
      <c r="J594" s="52"/>
      <c r="K594" s="52"/>
      <c r="L594" s="52"/>
      <c r="M594" s="52"/>
      <c r="N594" s="52"/>
      <c r="O594" s="52"/>
      <c r="P594" s="52"/>
      <c r="Q594" s="52"/>
      <c r="R594" s="52"/>
      <c r="S594" s="52"/>
      <c r="T594" s="52"/>
      <c r="U594" s="52"/>
      <c r="V594" s="52"/>
      <c r="W594" s="52"/>
      <c r="X594" s="52"/>
      <c r="Y594" s="52"/>
      <c r="Z594" s="52"/>
    </row>
    <row r="595" spans="1:26" ht="15.75" customHeight="1">
      <c r="A595" s="52"/>
      <c r="B595" s="52"/>
      <c r="C595" s="52"/>
      <c r="D595" s="52"/>
      <c r="E595" s="52"/>
      <c r="F595" s="52"/>
      <c r="G595" s="626"/>
      <c r="H595" s="52"/>
      <c r="I595" s="52"/>
      <c r="J595" s="52"/>
      <c r="K595" s="52"/>
      <c r="L595" s="52"/>
      <c r="M595" s="52"/>
      <c r="N595" s="52"/>
      <c r="O595" s="52"/>
      <c r="P595" s="52"/>
      <c r="Q595" s="52"/>
      <c r="R595" s="52"/>
      <c r="S595" s="52"/>
      <c r="T595" s="52"/>
      <c r="U595" s="52"/>
      <c r="V595" s="52"/>
      <c r="W595" s="52"/>
      <c r="X595" s="52"/>
      <c r="Y595" s="52"/>
      <c r="Z595" s="52"/>
    </row>
    <row r="596" spans="1:26" ht="15.75" customHeight="1">
      <c r="A596" s="52"/>
      <c r="B596" s="52"/>
      <c r="C596" s="52"/>
      <c r="D596" s="52"/>
      <c r="E596" s="52"/>
      <c r="F596" s="52"/>
      <c r="G596" s="626"/>
      <c r="H596" s="52"/>
      <c r="I596" s="52"/>
      <c r="J596" s="52"/>
      <c r="K596" s="52"/>
      <c r="L596" s="52"/>
      <c r="M596" s="52"/>
      <c r="N596" s="52"/>
      <c r="O596" s="52"/>
      <c r="P596" s="52"/>
      <c r="Q596" s="52"/>
      <c r="R596" s="52"/>
      <c r="S596" s="52"/>
      <c r="T596" s="52"/>
      <c r="U596" s="52"/>
      <c r="V596" s="52"/>
      <c r="W596" s="52"/>
      <c r="X596" s="52"/>
      <c r="Y596" s="52"/>
      <c r="Z596" s="52"/>
    </row>
    <row r="597" spans="1:26" ht="15.75" customHeight="1">
      <c r="A597" s="52"/>
      <c r="B597" s="52"/>
      <c r="C597" s="52"/>
      <c r="D597" s="52"/>
      <c r="E597" s="52"/>
      <c r="F597" s="52"/>
      <c r="G597" s="626"/>
      <c r="H597" s="52"/>
      <c r="I597" s="52"/>
      <c r="J597" s="52"/>
      <c r="K597" s="52"/>
      <c r="L597" s="52"/>
      <c r="M597" s="52"/>
      <c r="N597" s="52"/>
      <c r="O597" s="52"/>
      <c r="P597" s="52"/>
      <c r="Q597" s="52"/>
      <c r="R597" s="52"/>
      <c r="S597" s="52"/>
      <c r="T597" s="52"/>
      <c r="U597" s="52"/>
      <c r="V597" s="52"/>
      <c r="W597" s="52"/>
      <c r="X597" s="52"/>
      <c r="Y597" s="52"/>
      <c r="Z597" s="52"/>
    </row>
    <row r="598" spans="1:26" ht="15.75" customHeight="1">
      <c r="A598" s="52"/>
      <c r="B598" s="52"/>
      <c r="C598" s="52"/>
      <c r="D598" s="52"/>
      <c r="E598" s="52"/>
      <c r="F598" s="52"/>
      <c r="G598" s="626"/>
      <c r="H598" s="52"/>
      <c r="I598" s="52"/>
      <c r="J598" s="52"/>
      <c r="K598" s="52"/>
      <c r="L598" s="52"/>
      <c r="M598" s="52"/>
      <c r="N598" s="52"/>
      <c r="O598" s="52"/>
      <c r="P598" s="52"/>
      <c r="Q598" s="52"/>
      <c r="R598" s="52"/>
      <c r="S598" s="52"/>
      <c r="T598" s="52"/>
      <c r="U598" s="52"/>
      <c r="V598" s="52"/>
      <c r="W598" s="52"/>
      <c r="X598" s="52"/>
      <c r="Y598" s="52"/>
      <c r="Z598" s="52"/>
    </row>
    <row r="599" spans="1:26" ht="15.75" customHeight="1">
      <c r="A599" s="52"/>
      <c r="B599" s="52"/>
      <c r="C599" s="52"/>
      <c r="D599" s="52"/>
      <c r="E599" s="52"/>
      <c r="F599" s="52"/>
      <c r="G599" s="626"/>
      <c r="H599" s="52"/>
      <c r="I599" s="52"/>
      <c r="J599" s="52"/>
      <c r="K599" s="52"/>
      <c r="L599" s="52"/>
      <c r="M599" s="52"/>
      <c r="N599" s="52"/>
      <c r="O599" s="52"/>
      <c r="P599" s="52"/>
      <c r="Q599" s="52"/>
      <c r="R599" s="52"/>
      <c r="S599" s="52"/>
      <c r="T599" s="52"/>
      <c r="U599" s="52"/>
      <c r="V599" s="52"/>
      <c r="W599" s="52"/>
      <c r="X599" s="52"/>
      <c r="Y599" s="52"/>
      <c r="Z599" s="52"/>
    </row>
    <row r="600" spans="1:26" ht="15.75" customHeight="1">
      <c r="A600" s="52"/>
      <c r="B600" s="52"/>
      <c r="C600" s="52"/>
      <c r="D600" s="52"/>
      <c r="E600" s="52"/>
      <c r="F600" s="52"/>
      <c r="G600" s="626"/>
      <c r="H600" s="52"/>
      <c r="I600" s="52"/>
      <c r="J600" s="52"/>
      <c r="K600" s="52"/>
      <c r="L600" s="52"/>
      <c r="M600" s="52"/>
      <c r="N600" s="52"/>
      <c r="O600" s="52"/>
      <c r="P600" s="52"/>
      <c r="Q600" s="52"/>
      <c r="R600" s="52"/>
      <c r="S600" s="52"/>
      <c r="T600" s="52"/>
      <c r="U600" s="52"/>
      <c r="V600" s="52"/>
      <c r="W600" s="52"/>
      <c r="X600" s="52"/>
      <c r="Y600" s="52"/>
      <c r="Z600" s="52"/>
    </row>
    <row r="601" spans="1:26" ht="15.75" customHeight="1">
      <c r="A601" s="52"/>
      <c r="B601" s="52"/>
      <c r="C601" s="52"/>
      <c r="D601" s="52"/>
      <c r="E601" s="52"/>
      <c r="F601" s="52"/>
      <c r="G601" s="626"/>
      <c r="H601" s="52"/>
      <c r="I601" s="52"/>
      <c r="J601" s="52"/>
      <c r="K601" s="52"/>
      <c r="L601" s="52"/>
      <c r="M601" s="52"/>
      <c r="N601" s="52"/>
      <c r="O601" s="52"/>
      <c r="P601" s="52"/>
      <c r="Q601" s="52"/>
      <c r="R601" s="52"/>
      <c r="S601" s="52"/>
      <c r="T601" s="52"/>
      <c r="U601" s="52"/>
      <c r="V601" s="52"/>
      <c r="W601" s="52"/>
      <c r="X601" s="52"/>
      <c r="Y601" s="52"/>
      <c r="Z601" s="52"/>
    </row>
    <row r="602" spans="1:26" ht="15.75" customHeight="1">
      <c r="A602" s="52"/>
      <c r="B602" s="52"/>
      <c r="C602" s="52"/>
      <c r="D602" s="52"/>
      <c r="E602" s="52"/>
      <c r="F602" s="52"/>
      <c r="G602" s="626"/>
      <c r="H602" s="52"/>
      <c r="I602" s="52"/>
      <c r="J602" s="52"/>
      <c r="K602" s="52"/>
      <c r="L602" s="52"/>
      <c r="M602" s="52"/>
      <c r="N602" s="52"/>
      <c r="O602" s="52"/>
      <c r="P602" s="52"/>
      <c r="Q602" s="52"/>
      <c r="R602" s="52"/>
      <c r="S602" s="52"/>
      <c r="T602" s="52"/>
      <c r="U602" s="52"/>
      <c r="V602" s="52"/>
      <c r="W602" s="52"/>
      <c r="X602" s="52"/>
      <c r="Y602" s="52"/>
      <c r="Z602" s="52"/>
    </row>
    <row r="603" spans="1:26" ht="15.75" customHeight="1">
      <c r="A603" s="52"/>
      <c r="B603" s="52"/>
      <c r="C603" s="52"/>
      <c r="D603" s="52"/>
      <c r="E603" s="52"/>
      <c r="F603" s="52"/>
      <c r="G603" s="626"/>
      <c r="H603" s="52"/>
      <c r="I603" s="52"/>
      <c r="J603" s="52"/>
      <c r="K603" s="52"/>
      <c r="L603" s="52"/>
      <c r="M603" s="52"/>
      <c r="N603" s="52"/>
      <c r="O603" s="52"/>
      <c r="P603" s="52"/>
      <c r="Q603" s="52"/>
      <c r="R603" s="52"/>
      <c r="S603" s="52"/>
      <c r="T603" s="52"/>
      <c r="U603" s="52"/>
      <c r="V603" s="52"/>
      <c r="W603" s="52"/>
      <c r="X603" s="52"/>
      <c r="Y603" s="52"/>
      <c r="Z603" s="52"/>
    </row>
    <row r="604" spans="1:26" ht="15.75" customHeight="1">
      <c r="A604" s="52"/>
      <c r="B604" s="52"/>
      <c r="C604" s="52"/>
      <c r="D604" s="52"/>
      <c r="E604" s="52"/>
      <c r="F604" s="52"/>
      <c r="G604" s="626"/>
      <c r="H604" s="52"/>
      <c r="I604" s="52"/>
      <c r="J604" s="52"/>
      <c r="K604" s="52"/>
      <c r="L604" s="52"/>
      <c r="M604" s="52"/>
      <c r="N604" s="52"/>
      <c r="O604" s="52"/>
      <c r="P604" s="52"/>
      <c r="Q604" s="52"/>
      <c r="R604" s="52"/>
      <c r="S604" s="52"/>
      <c r="T604" s="52"/>
      <c r="U604" s="52"/>
      <c r="V604" s="52"/>
      <c r="W604" s="52"/>
      <c r="X604" s="52"/>
      <c r="Y604" s="52"/>
      <c r="Z604" s="52"/>
    </row>
    <row r="605" spans="1:26" ht="15.75" customHeight="1">
      <c r="A605" s="52"/>
      <c r="B605" s="52"/>
      <c r="C605" s="52"/>
      <c r="D605" s="52"/>
      <c r="E605" s="52"/>
      <c r="F605" s="52"/>
      <c r="G605" s="626"/>
      <c r="H605" s="52"/>
      <c r="I605" s="52"/>
      <c r="J605" s="52"/>
      <c r="K605" s="52"/>
      <c r="L605" s="52"/>
      <c r="M605" s="52"/>
      <c r="N605" s="52"/>
      <c r="O605" s="52"/>
      <c r="P605" s="52"/>
      <c r="Q605" s="52"/>
      <c r="R605" s="52"/>
      <c r="S605" s="52"/>
      <c r="T605" s="52"/>
      <c r="U605" s="52"/>
      <c r="V605" s="52"/>
      <c r="W605" s="52"/>
      <c r="X605" s="52"/>
      <c r="Y605" s="52"/>
      <c r="Z605" s="52"/>
    </row>
    <row r="606" spans="1:26" ht="15.75" customHeight="1">
      <c r="A606" s="52"/>
      <c r="B606" s="52"/>
      <c r="C606" s="52"/>
      <c r="D606" s="52"/>
      <c r="E606" s="52"/>
      <c r="F606" s="52"/>
      <c r="G606" s="626"/>
      <c r="H606" s="52"/>
      <c r="I606" s="52"/>
      <c r="J606" s="52"/>
      <c r="K606" s="52"/>
      <c r="L606" s="52"/>
      <c r="M606" s="52"/>
      <c r="N606" s="52"/>
      <c r="O606" s="52"/>
      <c r="P606" s="52"/>
      <c r="Q606" s="52"/>
      <c r="R606" s="52"/>
      <c r="S606" s="52"/>
      <c r="T606" s="52"/>
      <c r="U606" s="52"/>
      <c r="V606" s="52"/>
      <c r="W606" s="52"/>
      <c r="X606" s="52"/>
      <c r="Y606" s="52"/>
      <c r="Z606" s="52"/>
    </row>
    <row r="607" spans="1:26" ht="15.75" customHeight="1">
      <c r="A607" s="52"/>
      <c r="B607" s="52"/>
      <c r="C607" s="52"/>
      <c r="D607" s="52"/>
      <c r="E607" s="52"/>
      <c r="F607" s="52"/>
      <c r="G607" s="626"/>
      <c r="H607" s="52"/>
      <c r="I607" s="52"/>
      <c r="J607" s="52"/>
      <c r="K607" s="52"/>
      <c r="L607" s="52"/>
      <c r="M607" s="52"/>
      <c r="N607" s="52"/>
      <c r="O607" s="52"/>
      <c r="P607" s="52"/>
      <c r="Q607" s="52"/>
      <c r="R607" s="52"/>
      <c r="S607" s="52"/>
      <c r="T607" s="52"/>
      <c r="U607" s="52"/>
      <c r="V607" s="52"/>
      <c r="W607" s="52"/>
      <c r="X607" s="52"/>
      <c r="Y607" s="52"/>
      <c r="Z607" s="52"/>
    </row>
    <row r="608" spans="1:26" ht="15.75" customHeight="1">
      <c r="A608" s="52"/>
      <c r="B608" s="52"/>
      <c r="C608" s="52"/>
      <c r="D608" s="52"/>
      <c r="E608" s="52"/>
      <c r="F608" s="52"/>
      <c r="G608" s="626"/>
      <c r="H608" s="52"/>
      <c r="I608" s="52"/>
      <c r="J608" s="52"/>
      <c r="K608" s="52"/>
      <c r="L608" s="52"/>
      <c r="M608" s="52"/>
      <c r="N608" s="52"/>
      <c r="O608" s="52"/>
      <c r="P608" s="52"/>
      <c r="Q608" s="52"/>
      <c r="R608" s="52"/>
      <c r="S608" s="52"/>
      <c r="T608" s="52"/>
      <c r="U608" s="52"/>
      <c r="V608" s="52"/>
      <c r="W608" s="52"/>
      <c r="X608" s="52"/>
      <c r="Y608" s="52"/>
      <c r="Z608" s="52"/>
    </row>
    <row r="609" spans="1:26" ht="15.75" customHeight="1">
      <c r="A609" s="52"/>
      <c r="B609" s="52"/>
      <c r="C609" s="52"/>
      <c r="D609" s="52"/>
      <c r="E609" s="52"/>
      <c r="F609" s="52"/>
      <c r="G609" s="626"/>
      <c r="H609" s="52"/>
      <c r="I609" s="52"/>
      <c r="J609" s="52"/>
      <c r="K609" s="52"/>
      <c r="L609" s="52"/>
      <c r="M609" s="52"/>
      <c r="N609" s="52"/>
      <c r="O609" s="52"/>
      <c r="P609" s="52"/>
      <c r="Q609" s="52"/>
      <c r="R609" s="52"/>
      <c r="S609" s="52"/>
      <c r="T609" s="52"/>
      <c r="U609" s="52"/>
      <c r="V609" s="52"/>
      <c r="W609" s="52"/>
      <c r="X609" s="52"/>
      <c r="Y609" s="52"/>
      <c r="Z609" s="52"/>
    </row>
    <row r="610" spans="1:26" ht="15.75" customHeight="1">
      <c r="A610" s="52"/>
      <c r="B610" s="52"/>
      <c r="C610" s="52"/>
      <c r="D610" s="52"/>
      <c r="E610" s="52"/>
      <c r="F610" s="52"/>
      <c r="G610" s="626"/>
      <c r="H610" s="52"/>
      <c r="I610" s="52"/>
      <c r="J610" s="52"/>
      <c r="K610" s="52"/>
      <c r="L610" s="52"/>
      <c r="M610" s="52"/>
      <c r="N610" s="52"/>
      <c r="O610" s="52"/>
      <c r="P610" s="52"/>
      <c r="Q610" s="52"/>
      <c r="R610" s="52"/>
      <c r="S610" s="52"/>
      <c r="T610" s="52"/>
      <c r="U610" s="52"/>
      <c r="V610" s="52"/>
      <c r="W610" s="52"/>
      <c r="X610" s="52"/>
      <c r="Y610" s="52"/>
      <c r="Z610" s="52"/>
    </row>
    <row r="611" spans="1:26" ht="15.75" customHeight="1">
      <c r="A611" s="52"/>
      <c r="B611" s="52"/>
      <c r="C611" s="52"/>
      <c r="D611" s="52"/>
      <c r="E611" s="52"/>
      <c r="F611" s="52"/>
      <c r="G611" s="626"/>
      <c r="H611" s="52"/>
      <c r="I611" s="52"/>
      <c r="J611" s="52"/>
      <c r="K611" s="52"/>
      <c r="L611" s="52"/>
      <c r="M611" s="52"/>
      <c r="N611" s="52"/>
      <c r="O611" s="52"/>
      <c r="P611" s="52"/>
      <c r="Q611" s="52"/>
      <c r="R611" s="52"/>
      <c r="S611" s="52"/>
      <c r="T611" s="52"/>
      <c r="U611" s="52"/>
      <c r="V611" s="52"/>
      <c r="W611" s="52"/>
      <c r="X611" s="52"/>
      <c r="Y611" s="52"/>
      <c r="Z611" s="52"/>
    </row>
    <row r="612" spans="1:26" ht="15.75" customHeight="1">
      <c r="A612" s="52"/>
      <c r="B612" s="52"/>
      <c r="C612" s="52"/>
      <c r="D612" s="52"/>
      <c r="E612" s="52"/>
      <c r="F612" s="52"/>
      <c r="G612" s="626"/>
      <c r="H612" s="52"/>
      <c r="I612" s="52"/>
      <c r="J612" s="52"/>
      <c r="K612" s="52"/>
      <c r="L612" s="52"/>
      <c r="M612" s="52"/>
      <c r="N612" s="52"/>
      <c r="O612" s="52"/>
      <c r="P612" s="52"/>
      <c r="Q612" s="52"/>
      <c r="R612" s="52"/>
      <c r="S612" s="52"/>
      <c r="T612" s="52"/>
      <c r="U612" s="52"/>
      <c r="V612" s="52"/>
      <c r="W612" s="52"/>
      <c r="X612" s="52"/>
      <c r="Y612" s="52"/>
      <c r="Z612" s="52"/>
    </row>
    <row r="613" spans="1:26" ht="15.75" customHeight="1">
      <c r="A613" s="52"/>
      <c r="B613" s="52"/>
      <c r="C613" s="52"/>
      <c r="D613" s="52"/>
      <c r="E613" s="52"/>
      <c r="F613" s="52"/>
      <c r="G613" s="626"/>
      <c r="H613" s="52"/>
      <c r="I613" s="52"/>
      <c r="J613" s="52"/>
      <c r="K613" s="52"/>
      <c r="L613" s="52"/>
      <c r="M613" s="52"/>
      <c r="N613" s="52"/>
      <c r="O613" s="52"/>
      <c r="P613" s="52"/>
      <c r="Q613" s="52"/>
      <c r="R613" s="52"/>
      <c r="S613" s="52"/>
      <c r="T613" s="52"/>
      <c r="U613" s="52"/>
      <c r="V613" s="52"/>
      <c r="W613" s="52"/>
      <c r="X613" s="52"/>
      <c r="Y613" s="52"/>
      <c r="Z613" s="52"/>
    </row>
    <row r="614" spans="1:26" ht="15.75" customHeight="1">
      <c r="A614" s="52"/>
      <c r="B614" s="52"/>
      <c r="C614" s="52"/>
      <c r="D614" s="52"/>
      <c r="E614" s="52"/>
      <c r="F614" s="52"/>
      <c r="G614" s="626"/>
      <c r="H614" s="52"/>
      <c r="I614" s="52"/>
      <c r="J614" s="52"/>
      <c r="K614" s="52"/>
      <c r="L614" s="52"/>
      <c r="M614" s="52"/>
      <c r="N614" s="52"/>
      <c r="O614" s="52"/>
      <c r="P614" s="52"/>
      <c r="Q614" s="52"/>
      <c r="R614" s="52"/>
      <c r="S614" s="52"/>
      <c r="T614" s="52"/>
      <c r="U614" s="52"/>
      <c r="V614" s="52"/>
      <c r="W614" s="52"/>
      <c r="X614" s="52"/>
      <c r="Y614" s="52"/>
      <c r="Z614" s="52"/>
    </row>
    <row r="615" spans="1:26" ht="15.75" customHeight="1">
      <c r="A615" s="52"/>
      <c r="B615" s="52"/>
      <c r="C615" s="52"/>
      <c r="D615" s="52"/>
      <c r="E615" s="52"/>
      <c r="F615" s="52"/>
      <c r="G615" s="626"/>
      <c r="H615" s="52"/>
      <c r="I615" s="52"/>
      <c r="J615" s="52"/>
      <c r="K615" s="52"/>
      <c r="L615" s="52"/>
      <c r="M615" s="52"/>
      <c r="N615" s="52"/>
      <c r="O615" s="52"/>
      <c r="P615" s="52"/>
      <c r="Q615" s="52"/>
      <c r="R615" s="52"/>
      <c r="S615" s="52"/>
      <c r="T615" s="52"/>
      <c r="U615" s="52"/>
      <c r="V615" s="52"/>
      <c r="W615" s="52"/>
      <c r="X615" s="52"/>
      <c r="Y615" s="52"/>
      <c r="Z615" s="52"/>
    </row>
    <row r="616" spans="1:26" ht="15.75" customHeight="1">
      <c r="A616" s="52"/>
      <c r="B616" s="52"/>
      <c r="C616" s="52"/>
      <c r="D616" s="52"/>
      <c r="E616" s="52"/>
      <c r="F616" s="52"/>
      <c r="G616" s="626"/>
      <c r="H616" s="52"/>
      <c r="I616" s="52"/>
      <c r="J616" s="52"/>
      <c r="K616" s="52"/>
      <c r="L616" s="52"/>
      <c r="M616" s="52"/>
      <c r="N616" s="52"/>
      <c r="O616" s="52"/>
      <c r="P616" s="52"/>
      <c r="Q616" s="52"/>
      <c r="R616" s="52"/>
      <c r="S616" s="52"/>
      <c r="T616" s="52"/>
      <c r="U616" s="52"/>
      <c r="V616" s="52"/>
      <c r="W616" s="52"/>
      <c r="X616" s="52"/>
      <c r="Y616" s="52"/>
      <c r="Z616" s="52"/>
    </row>
    <row r="617" spans="1:26" ht="15.75" customHeight="1">
      <c r="A617" s="52"/>
      <c r="B617" s="52"/>
      <c r="C617" s="52"/>
      <c r="D617" s="52"/>
      <c r="E617" s="52"/>
      <c r="F617" s="52"/>
      <c r="G617" s="626"/>
      <c r="H617" s="52"/>
      <c r="I617" s="52"/>
      <c r="J617" s="52"/>
      <c r="K617" s="52"/>
      <c r="L617" s="52"/>
      <c r="M617" s="52"/>
      <c r="N617" s="52"/>
      <c r="O617" s="52"/>
      <c r="P617" s="52"/>
      <c r="Q617" s="52"/>
      <c r="R617" s="52"/>
      <c r="S617" s="52"/>
      <c r="T617" s="52"/>
      <c r="U617" s="52"/>
      <c r="V617" s="52"/>
      <c r="W617" s="52"/>
      <c r="X617" s="52"/>
      <c r="Y617" s="52"/>
      <c r="Z617" s="52"/>
    </row>
    <row r="618" spans="1:26" ht="15.75" customHeight="1">
      <c r="A618" s="52"/>
      <c r="B618" s="52"/>
      <c r="C618" s="52"/>
      <c r="D618" s="52"/>
      <c r="E618" s="52"/>
      <c r="F618" s="52"/>
      <c r="G618" s="626"/>
      <c r="H618" s="52"/>
      <c r="I618" s="52"/>
      <c r="J618" s="52"/>
      <c r="K618" s="52"/>
      <c r="L618" s="52"/>
      <c r="M618" s="52"/>
      <c r="N618" s="52"/>
      <c r="O618" s="52"/>
      <c r="P618" s="52"/>
      <c r="Q618" s="52"/>
      <c r="R618" s="52"/>
      <c r="S618" s="52"/>
      <c r="T618" s="52"/>
      <c r="U618" s="52"/>
      <c r="V618" s="52"/>
      <c r="W618" s="52"/>
      <c r="X618" s="52"/>
      <c r="Y618" s="52"/>
      <c r="Z618" s="52"/>
    </row>
    <row r="619" spans="1:26" ht="15.75" customHeight="1">
      <c r="A619" s="52"/>
      <c r="B619" s="52"/>
      <c r="C619" s="52"/>
      <c r="D619" s="52"/>
      <c r="E619" s="52"/>
      <c r="F619" s="52"/>
      <c r="G619" s="626"/>
      <c r="H619" s="52"/>
      <c r="I619" s="52"/>
      <c r="J619" s="52"/>
      <c r="K619" s="52"/>
      <c r="L619" s="52"/>
      <c r="M619" s="52"/>
      <c r="N619" s="52"/>
      <c r="O619" s="52"/>
      <c r="P619" s="52"/>
      <c r="Q619" s="52"/>
      <c r="R619" s="52"/>
      <c r="S619" s="52"/>
      <c r="T619" s="52"/>
      <c r="U619" s="52"/>
      <c r="V619" s="52"/>
      <c r="W619" s="52"/>
      <c r="X619" s="52"/>
      <c r="Y619" s="52"/>
      <c r="Z619" s="52"/>
    </row>
    <row r="620" spans="1:26" ht="15.75" customHeight="1">
      <c r="A620" s="52"/>
      <c r="B620" s="52"/>
      <c r="C620" s="52"/>
      <c r="D620" s="52"/>
      <c r="E620" s="52"/>
      <c r="F620" s="52"/>
      <c r="G620" s="626"/>
      <c r="H620" s="52"/>
      <c r="I620" s="52"/>
      <c r="J620" s="52"/>
      <c r="K620" s="52"/>
      <c r="L620" s="52"/>
      <c r="M620" s="52"/>
      <c r="N620" s="52"/>
      <c r="O620" s="52"/>
      <c r="P620" s="52"/>
      <c r="Q620" s="52"/>
      <c r="R620" s="52"/>
      <c r="S620" s="52"/>
      <c r="T620" s="52"/>
      <c r="U620" s="52"/>
      <c r="V620" s="52"/>
      <c r="W620" s="52"/>
      <c r="X620" s="52"/>
      <c r="Y620" s="52"/>
      <c r="Z620" s="52"/>
    </row>
    <row r="621" spans="1:26" ht="15.75" customHeight="1">
      <c r="A621" s="52"/>
      <c r="B621" s="52"/>
      <c r="C621" s="52"/>
      <c r="D621" s="52"/>
      <c r="E621" s="52"/>
      <c r="F621" s="52"/>
      <c r="G621" s="626"/>
      <c r="H621" s="52"/>
      <c r="I621" s="52"/>
      <c r="J621" s="52"/>
      <c r="K621" s="52"/>
      <c r="L621" s="52"/>
      <c r="M621" s="52"/>
      <c r="N621" s="52"/>
      <c r="O621" s="52"/>
      <c r="P621" s="52"/>
      <c r="Q621" s="52"/>
      <c r="R621" s="52"/>
      <c r="S621" s="52"/>
      <c r="T621" s="52"/>
      <c r="U621" s="52"/>
      <c r="V621" s="52"/>
      <c r="W621" s="52"/>
      <c r="X621" s="52"/>
      <c r="Y621" s="52"/>
      <c r="Z621" s="52"/>
    </row>
    <row r="622" spans="1:26" ht="15.75" customHeight="1">
      <c r="A622" s="52"/>
      <c r="B622" s="52"/>
      <c r="C622" s="52"/>
      <c r="D622" s="52"/>
      <c r="E622" s="52"/>
      <c r="F622" s="52"/>
      <c r="G622" s="626"/>
      <c r="H622" s="52"/>
      <c r="I622" s="52"/>
      <c r="J622" s="52"/>
      <c r="K622" s="52"/>
      <c r="L622" s="52"/>
      <c r="M622" s="52"/>
      <c r="N622" s="52"/>
      <c r="O622" s="52"/>
      <c r="P622" s="52"/>
      <c r="Q622" s="52"/>
      <c r="R622" s="52"/>
      <c r="S622" s="52"/>
      <c r="T622" s="52"/>
      <c r="U622" s="52"/>
      <c r="V622" s="52"/>
      <c r="W622" s="52"/>
      <c r="X622" s="52"/>
      <c r="Y622" s="52"/>
      <c r="Z622" s="52"/>
    </row>
    <row r="623" spans="1:26" ht="15.75" customHeight="1">
      <c r="A623" s="52"/>
      <c r="B623" s="52"/>
      <c r="C623" s="52"/>
      <c r="D623" s="52"/>
      <c r="E623" s="52"/>
      <c r="F623" s="52"/>
      <c r="G623" s="626"/>
      <c r="H623" s="52"/>
      <c r="I623" s="52"/>
      <c r="J623" s="52"/>
      <c r="K623" s="52"/>
      <c r="L623" s="52"/>
      <c r="M623" s="52"/>
      <c r="N623" s="52"/>
      <c r="O623" s="52"/>
      <c r="P623" s="52"/>
      <c r="Q623" s="52"/>
      <c r="R623" s="52"/>
      <c r="S623" s="52"/>
      <c r="T623" s="52"/>
      <c r="U623" s="52"/>
      <c r="V623" s="52"/>
      <c r="W623" s="52"/>
      <c r="X623" s="52"/>
      <c r="Y623" s="52"/>
      <c r="Z623" s="52"/>
    </row>
    <row r="624" spans="1:26" ht="15.75" customHeight="1">
      <c r="A624" s="52"/>
      <c r="B624" s="52"/>
      <c r="C624" s="52"/>
      <c r="D624" s="52"/>
      <c r="E624" s="52"/>
      <c r="F624" s="52"/>
      <c r="G624" s="626"/>
      <c r="H624" s="52"/>
      <c r="I624" s="52"/>
      <c r="J624" s="52"/>
      <c r="K624" s="52"/>
      <c r="L624" s="52"/>
      <c r="M624" s="52"/>
      <c r="N624" s="52"/>
      <c r="O624" s="52"/>
      <c r="P624" s="52"/>
      <c r="Q624" s="52"/>
      <c r="R624" s="52"/>
      <c r="S624" s="52"/>
      <c r="T624" s="52"/>
      <c r="U624" s="52"/>
      <c r="V624" s="52"/>
      <c r="W624" s="52"/>
      <c r="X624" s="52"/>
      <c r="Y624" s="52"/>
      <c r="Z624" s="52"/>
    </row>
    <row r="625" spans="1:26" ht="15.75" customHeight="1">
      <c r="A625" s="52"/>
      <c r="B625" s="52"/>
      <c r="C625" s="52"/>
      <c r="D625" s="52"/>
      <c r="E625" s="52"/>
      <c r="F625" s="52"/>
      <c r="G625" s="626"/>
      <c r="H625" s="52"/>
      <c r="I625" s="52"/>
      <c r="J625" s="52"/>
      <c r="K625" s="52"/>
      <c r="L625" s="52"/>
      <c r="M625" s="52"/>
      <c r="N625" s="52"/>
      <c r="O625" s="52"/>
      <c r="P625" s="52"/>
      <c r="Q625" s="52"/>
      <c r="R625" s="52"/>
      <c r="S625" s="52"/>
      <c r="T625" s="52"/>
      <c r="U625" s="52"/>
      <c r="V625" s="52"/>
      <c r="W625" s="52"/>
      <c r="X625" s="52"/>
      <c r="Y625" s="52"/>
      <c r="Z625" s="52"/>
    </row>
    <row r="626" spans="1:26" ht="15.75" customHeight="1">
      <c r="A626" s="52"/>
      <c r="B626" s="52"/>
      <c r="C626" s="52"/>
      <c r="D626" s="52"/>
      <c r="E626" s="52"/>
      <c r="F626" s="52"/>
      <c r="G626" s="626"/>
      <c r="H626" s="52"/>
      <c r="I626" s="52"/>
      <c r="J626" s="52"/>
      <c r="K626" s="52"/>
      <c r="L626" s="52"/>
      <c r="M626" s="52"/>
      <c r="N626" s="52"/>
      <c r="O626" s="52"/>
      <c r="P626" s="52"/>
      <c r="Q626" s="52"/>
      <c r="R626" s="52"/>
      <c r="S626" s="52"/>
      <c r="T626" s="52"/>
      <c r="U626" s="52"/>
      <c r="V626" s="52"/>
      <c r="W626" s="52"/>
      <c r="X626" s="52"/>
      <c r="Y626" s="52"/>
      <c r="Z626" s="52"/>
    </row>
    <row r="627" spans="1:26" ht="15.75" customHeight="1">
      <c r="A627" s="52"/>
      <c r="B627" s="52"/>
      <c r="C627" s="52"/>
      <c r="D627" s="52"/>
      <c r="E627" s="52"/>
      <c r="F627" s="52"/>
      <c r="G627" s="626"/>
      <c r="H627" s="52"/>
      <c r="I627" s="52"/>
      <c r="J627" s="52"/>
      <c r="K627" s="52"/>
      <c r="L627" s="52"/>
      <c r="M627" s="52"/>
      <c r="N627" s="52"/>
      <c r="O627" s="52"/>
      <c r="P627" s="52"/>
      <c r="Q627" s="52"/>
      <c r="R627" s="52"/>
      <c r="S627" s="52"/>
      <c r="T627" s="52"/>
      <c r="U627" s="52"/>
      <c r="V627" s="52"/>
      <c r="W627" s="52"/>
      <c r="X627" s="52"/>
      <c r="Y627" s="52"/>
      <c r="Z627" s="52"/>
    </row>
    <row r="628" spans="1:26" ht="15.75" customHeight="1">
      <c r="A628" s="52"/>
      <c r="B628" s="52"/>
      <c r="C628" s="52"/>
      <c r="D628" s="52"/>
      <c r="E628" s="52"/>
      <c r="F628" s="52"/>
      <c r="G628" s="626"/>
      <c r="H628" s="52"/>
      <c r="I628" s="52"/>
      <c r="J628" s="52"/>
      <c r="K628" s="52"/>
      <c r="L628" s="52"/>
      <c r="M628" s="52"/>
      <c r="N628" s="52"/>
      <c r="O628" s="52"/>
      <c r="P628" s="52"/>
      <c r="Q628" s="52"/>
      <c r="R628" s="52"/>
      <c r="S628" s="52"/>
      <c r="T628" s="52"/>
      <c r="U628" s="52"/>
      <c r="V628" s="52"/>
      <c r="W628" s="52"/>
      <c r="X628" s="52"/>
      <c r="Y628" s="52"/>
      <c r="Z628" s="52"/>
    </row>
    <row r="629" spans="1:26" ht="15.75" customHeight="1">
      <c r="A629" s="52"/>
      <c r="B629" s="52"/>
      <c r="C629" s="52"/>
      <c r="D629" s="52"/>
      <c r="E629" s="52"/>
      <c r="F629" s="52"/>
      <c r="G629" s="626"/>
      <c r="H629" s="52"/>
      <c r="I629" s="52"/>
      <c r="J629" s="52"/>
      <c r="K629" s="52"/>
      <c r="L629" s="52"/>
      <c r="M629" s="52"/>
      <c r="N629" s="52"/>
      <c r="O629" s="52"/>
      <c r="P629" s="52"/>
      <c r="Q629" s="52"/>
      <c r="R629" s="52"/>
      <c r="S629" s="52"/>
      <c r="T629" s="52"/>
      <c r="U629" s="52"/>
      <c r="V629" s="52"/>
      <c r="W629" s="52"/>
      <c r="X629" s="52"/>
      <c r="Y629" s="52"/>
      <c r="Z629" s="52"/>
    </row>
    <row r="630" spans="1:26" ht="15.75" customHeight="1">
      <c r="A630" s="52"/>
      <c r="B630" s="52"/>
      <c r="C630" s="52"/>
      <c r="D630" s="52"/>
      <c r="E630" s="52"/>
      <c r="F630" s="52"/>
      <c r="G630" s="626"/>
      <c r="H630" s="52"/>
      <c r="I630" s="52"/>
      <c r="J630" s="52"/>
      <c r="K630" s="52"/>
      <c r="L630" s="52"/>
      <c r="M630" s="52"/>
      <c r="N630" s="52"/>
      <c r="O630" s="52"/>
      <c r="P630" s="52"/>
      <c r="Q630" s="52"/>
      <c r="R630" s="52"/>
      <c r="S630" s="52"/>
      <c r="T630" s="52"/>
      <c r="U630" s="52"/>
      <c r="V630" s="52"/>
      <c r="W630" s="52"/>
      <c r="X630" s="52"/>
      <c r="Y630" s="52"/>
      <c r="Z630" s="52"/>
    </row>
    <row r="631" spans="1:26" ht="15.75" customHeight="1">
      <c r="A631" s="52"/>
      <c r="B631" s="52"/>
      <c r="C631" s="52"/>
      <c r="D631" s="52"/>
      <c r="E631" s="52"/>
      <c r="F631" s="52"/>
      <c r="G631" s="626"/>
      <c r="H631" s="52"/>
      <c r="I631" s="52"/>
      <c r="J631" s="52"/>
      <c r="K631" s="52"/>
      <c r="L631" s="52"/>
      <c r="M631" s="52"/>
      <c r="N631" s="52"/>
      <c r="O631" s="52"/>
      <c r="P631" s="52"/>
      <c r="Q631" s="52"/>
      <c r="R631" s="52"/>
      <c r="S631" s="52"/>
      <c r="T631" s="52"/>
      <c r="U631" s="52"/>
      <c r="V631" s="52"/>
      <c r="W631" s="52"/>
      <c r="X631" s="52"/>
      <c r="Y631" s="52"/>
      <c r="Z631" s="52"/>
    </row>
    <row r="632" spans="1:26" ht="15.75" customHeight="1">
      <c r="A632" s="52"/>
      <c r="B632" s="52"/>
      <c r="C632" s="52"/>
      <c r="D632" s="52"/>
      <c r="E632" s="52"/>
      <c r="F632" s="52"/>
      <c r="G632" s="626"/>
      <c r="H632" s="52"/>
      <c r="I632" s="52"/>
      <c r="J632" s="52"/>
      <c r="K632" s="52"/>
      <c r="L632" s="52"/>
      <c r="M632" s="52"/>
      <c r="N632" s="52"/>
      <c r="O632" s="52"/>
      <c r="P632" s="52"/>
      <c r="Q632" s="52"/>
      <c r="R632" s="52"/>
      <c r="S632" s="52"/>
      <c r="T632" s="52"/>
      <c r="U632" s="52"/>
      <c r="V632" s="52"/>
      <c r="W632" s="52"/>
      <c r="X632" s="52"/>
      <c r="Y632" s="52"/>
      <c r="Z632" s="52"/>
    </row>
    <row r="633" spans="1:26" ht="15.75" customHeight="1">
      <c r="A633" s="52"/>
      <c r="B633" s="52"/>
      <c r="C633" s="52"/>
      <c r="D633" s="52"/>
      <c r="E633" s="52"/>
      <c r="F633" s="52"/>
      <c r="G633" s="626"/>
      <c r="H633" s="52"/>
      <c r="I633" s="52"/>
      <c r="J633" s="52"/>
      <c r="K633" s="52"/>
      <c r="L633" s="52"/>
      <c r="M633" s="52"/>
      <c r="N633" s="52"/>
      <c r="O633" s="52"/>
      <c r="P633" s="52"/>
      <c r="Q633" s="52"/>
      <c r="R633" s="52"/>
      <c r="S633" s="52"/>
      <c r="T633" s="52"/>
      <c r="U633" s="52"/>
      <c r="V633" s="52"/>
      <c r="W633" s="52"/>
      <c r="X633" s="52"/>
      <c r="Y633" s="52"/>
      <c r="Z633" s="52"/>
    </row>
    <row r="634" spans="1:26" ht="15.75" customHeight="1">
      <c r="A634" s="52"/>
      <c r="B634" s="52"/>
      <c r="C634" s="52"/>
      <c r="D634" s="52"/>
      <c r="E634" s="52"/>
      <c r="F634" s="52"/>
      <c r="G634" s="626"/>
      <c r="H634" s="52"/>
      <c r="I634" s="52"/>
      <c r="J634" s="52"/>
      <c r="K634" s="52"/>
      <c r="L634" s="52"/>
      <c r="M634" s="52"/>
      <c r="N634" s="52"/>
      <c r="O634" s="52"/>
      <c r="P634" s="52"/>
      <c r="Q634" s="52"/>
      <c r="R634" s="52"/>
      <c r="S634" s="52"/>
      <c r="T634" s="52"/>
      <c r="U634" s="52"/>
      <c r="V634" s="52"/>
      <c r="W634" s="52"/>
      <c r="X634" s="52"/>
      <c r="Y634" s="52"/>
      <c r="Z634" s="52"/>
    </row>
    <row r="635" spans="1:26" ht="15.75" customHeight="1">
      <c r="A635" s="52"/>
      <c r="B635" s="52"/>
      <c r="C635" s="52"/>
      <c r="D635" s="52"/>
      <c r="E635" s="52"/>
      <c r="F635" s="52"/>
      <c r="G635" s="626"/>
      <c r="H635" s="52"/>
      <c r="I635" s="52"/>
      <c r="J635" s="52"/>
      <c r="K635" s="52"/>
      <c r="L635" s="52"/>
      <c r="M635" s="52"/>
      <c r="N635" s="52"/>
      <c r="O635" s="52"/>
      <c r="P635" s="52"/>
      <c r="Q635" s="52"/>
      <c r="R635" s="52"/>
      <c r="S635" s="52"/>
      <c r="T635" s="52"/>
      <c r="U635" s="52"/>
      <c r="V635" s="52"/>
      <c r="W635" s="52"/>
      <c r="X635" s="52"/>
      <c r="Y635" s="52"/>
      <c r="Z635" s="52"/>
    </row>
    <row r="636" spans="1:26" ht="15.75" customHeight="1">
      <c r="A636" s="52"/>
      <c r="B636" s="52"/>
      <c r="C636" s="52"/>
      <c r="D636" s="52"/>
      <c r="E636" s="52"/>
      <c r="F636" s="52"/>
      <c r="G636" s="626"/>
      <c r="H636" s="52"/>
      <c r="I636" s="52"/>
      <c r="J636" s="52"/>
      <c r="K636" s="52"/>
      <c r="L636" s="52"/>
      <c r="M636" s="52"/>
      <c r="N636" s="52"/>
      <c r="O636" s="52"/>
      <c r="P636" s="52"/>
      <c r="Q636" s="52"/>
      <c r="R636" s="52"/>
      <c r="S636" s="52"/>
      <c r="T636" s="52"/>
      <c r="U636" s="52"/>
      <c r="V636" s="52"/>
      <c r="W636" s="52"/>
      <c r="X636" s="52"/>
      <c r="Y636" s="52"/>
      <c r="Z636" s="52"/>
    </row>
    <row r="637" spans="1:26" ht="15.75" customHeight="1">
      <c r="A637" s="52"/>
      <c r="B637" s="52"/>
      <c r="C637" s="52"/>
      <c r="D637" s="52"/>
      <c r="E637" s="52"/>
      <c r="F637" s="52"/>
      <c r="G637" s="626"/>
      <c r="H637" s="52"/>
      <c r="I637" s="52"/>
      <c r="J637" s="52"/>
      <c r="K637" s="52"/>
      <c r="L637" s="52"/>
      <c r="M637" s="52"/>
      <c r="N637" s="52"/>
      <c r="O637" s="52"/>
      <c r="P637" s="52"/>
      <c r="Q637" s="52"/>
      <c r="R637" s="52"/>
      <c r="S637" s="52"/>
      <c r="T637" s="52"/>
      <c r="U637" s="52"/>
      <c r="V637" s="52"/>
      <c r="W637" s="52"/>
      <c r="X637" s="52"/>
      <c r="Y637" s="52"/>
      <c r="Z637" s="52"/>
    </row>
    <row r="638" spans="1:26" ht="15.75" customHeight="1">
      <c r="A638" s="52"/>
      <c r="B638" s="52"/>
      <c r="C638" s="52"/>
      <c r="D638" s="52"/>
      <c r="E638" s="52"/>
      <c r="F638" s="52"/>
      <c r="G638" s="626"/>
      <c r="H638" s="52"/>
      <c r="I638" s="52"/>
      <c r="J638" s="52"/>
      <c r="K638" s="52"/>
      <c r="L638" s="52"/>
      <c r="M638" s="52"/>
      <c r="N638" s="52"/>
      <c r="O638" s="52"/>
      <c r="P638" s="52"/>
      <c r="Q638" s="52"/>
      <c r="R638" s="52"/>
      <c r="S638" s="52"/>
      <c r="T638" s="52"/>
      <c r="U638" s="52"/>
      <c r="V638" s="52"/>
      <c r="W638" s="52"/>
      <c r="X638" s="52"/>
      <c r="Y638" s="52"/>
      <c r="Z638" s="52"/>
    </row>
    <row r="639" spans="1:26" ht="15.75" customHeight="1">
      <c r="A639" s="52"/>
      <c r="B639" s="52"/>
      <c r="C639" s="52"/>
      <c r="D639" s="52"/>
      <c r="E639" s="52"/>
      <c r="F639" s="52"/>
      <c r="G639" s="626"/>
      <c r="H639" s="52"/>
      <c r="I639" s="52"/>
      <c r="J639" s="52"/>
      <c r="K639" s="52"/>
      <c r="L639" s="52"/>
      <c r="M639" s="52"/>
      <c r="N639" s="52"/>
      <c r="O639" s="52"/>
      <c r="P639" s="52"/>
      <c r="Q639" s="52"/>
      <c r="R639" s="52"/>
      <c r="S639" s="52"/>
      <c r="T639" s="52"/>
      <c r="U639" s="52"/>
      <c r="V639" s="52"/>
      <c r="W639" s="52"/>
      <c r="X639" s="52"/>
      <c r="Y639" s="52"/>
      <c r="Z639" s="52"/>
    </row>
    <row r="640" spans="1:26" ht="15.75" customHeight="1">
      <c r="A640" s="52"/>
      <c r="B640" s="52"/>
      <c r="C640" s="52"/>
      <c r="D640" s="52"/>
      <c r="E640" s="52"/>
      <c r="F640" s="52"/>
      <c r="G640" s="626"/>
      <c r="H640" s="52"/>
      <c r="I640" s="52"/>
      <c r="J640" s="52"/>
      <c r="K640" s="52"/>
      <c r="L640" s="52"/>
      <c r="M640" s="52"/>
      <c r="N640" s="52"/>
      <c r="O640" s="52"/>
      <c r="P640" s="52"/>
      <c r="Q640" s="52"/>
      <c r="R640" s="52"/>
      <c r="S640" s="52"/>
      <c r="T640" s="52"/>
      <c r="U640" s="52"/>
      <c r="V640" s="52"/>
      <c r="W640" s="52"/>
      <c r="X640" s="52"/>
      <c r="Y640" s="52"/>
      <c r="Z640" s="52"/>
    </row>
    <row r="641" spans="1:26" ht="15.75" customHeight="1">
      <c r="A641" s="52"/>
      <c r="B641" s="52"/>
      <c r="C641" s="52"/>
      <c r="D641" s="52"/>
      <c r="E641" s="52"/>
      <c r="F641" s="52"/>
      <c r="G641" s="626"/>
      <c r="H641" s="52"/>
      <c r="I641" s="52"/>
      <c r="J641" s="52"/>
      <c r="K641" s="52"/>
      <c r="L641" s="52"/>
      <c r="M641" s="52"/>
      <c r="N641" s="52"/>
      <c r="O641" s="52"/>
      <c r="P641" s="52"/>
      <c r="Q641" s="52"/>
      <c r="R641" s="52"/>
      <c r="S641" s="52"/>
      <c r="T641" s="52"/>
      <c r="U641" s="52"/>
      <c r="V641" s="52"/>
      <c r="W641" s="52"/>
      <c r="X641" s="52"/>
      <c r="Y641" s="52"/>
      <c r="Z641" s="52"/>
    </row>
    <row r="642" spans="1:26" ht="15.75" customHeight="1">
      <c r="A642" s="52"/>
      <c r="B642" s="52"/>
      <c r="C642" s="52"/>
      <c r="D642" s="52"/>
      <c r="E642" s="52"/>
      <c r="F642" s="52"/>
      <c r="G642" s="626"/>
      <c r="H642" s="52"/>
      <c r="I642" s="52"/>
      <c r="J642" s="52"/>
      <c r="K642" s="52"/>
      <c r="L642" s="52"/>
      <c r="M642" s="52"/>
      <c r="N642" s="52"/>
      <c r="O642" s="52"/>
      <c r="P642" s="52"/>
      <c r="Q642" s="52"/>
      <c r="R642" s="52"/>
      <c r="S642" s="52"/>
      <c r="T642" s="52"/>
      <c r="U642" s="52"/>
      <c r="V642" s="52"/>
      <c r="W642" s="52"/>
      <c r="X642" s="52"/>
      <c r="Y642" s="52"/>
      <c r="Z642" s="52"/>
    </row>
    <row r="643" spans="1:26" ht="15.75" customHeight="1">
      <c r="A643" s="52"/>
      <c r="B643" s="52"/>
      <c r="C643" s="52"/>
      <c r="D643" s="52"/>
      <c r="E643" s="52"/>
      <c r="F643" s="52"/>
      <c r="G643" s="626"/>
      <c r="H643" s="52"/>
      <c r="I643" s="52"/>
      <c r="J643" s="52"/>
      <c r="K643" s="52"/>
      <c r="L643" s="52"/>
      <c r="M643" s="52"/>
      <c r="N643" s="52"/>
      <c r="O643" s="52"/>
      <c r="P643" s="52"/>
      <c r="Q643" s="52"/>
      <c r="R643" s="52"/>
      <c r="S643" s="52"/>
      <c r="T643" s="52"/>
      <c r="U643" s="52"/>
      <c r="V643" s="52"/>
      <c r="W643" s="52"/>
      <c r="X643" s="52"/>
      <c r="Y643" s="52"/>
      <c r="Z643" s="52"/>
    </row>
    <row r="644" spans="1:26" ht="15.75" customHeight="1">
      <c r="A644" s="52"/>
      <c r="B644" s="52"/>
      <c r="C644" s="52"/>
      <c r="D644" s="52"/>
      <c r="E644" s="52"/>
      <c r="F644" s="52"/>
      <c r="G644" s="626"/>
      <c r="H644" s="52"/>
      <c r="I644" s="52"/>
      <c r="J644" s="52"/>
      <c r="K644" s="52"/>
      <c r="L644" s="52"/>
      <c r="M644" s="52"/>
      <c r="N644" s="52"/>
      <c r="O644" s="52"/>
      <c r="P644" s="52"/>
      <c r="Q644" s="52"/>
      <c r="R644" s="52"/>
      <c r="S644" s="52"/>
      <c r="T644" s="52"/>
      <c r="U644" s="52"/>
      <c r="V644" s="52"/>
      <c r="W644" s="52"/>
      <c r="X644" s="52"/>
      <c r="Y644" s="52"/>
      <c r="Z644" s="52"/>
    </row>
    <row r="645" spans="1:26" ht="15.75" customHeight="1">
      <c r="A645" s="52"/>
      <c r="B645" s="52"/>
      <c r="C645" s="52"/>
      <c r="D645" s="52"/>
      <c r="E645" s="52"/>
      <c r="F645" s="52"/>
      <c r="G645" s="626"/>
      <c r="H645" s="52"/>
      <c r="I645" s="52"/>
      <c r="J645" s="52"/>
      <c r="K645" s="52"/>
      <c r="L645" s="52"/>
      <c r="M645" s="52"/>
      <c r="N645" s="52"/>
      <c r="O645" s="52"/>
      <c r="P645" s="52"/>
      <c r="Q645" s="52"/>
      <c r="R645" s="52"/>
      <c r="S645" s="52"/>
      <c r="T645" s="52"/>
      <c r="U645" s="52"/>
      <c r="V645" s="52"/>
      <c r="W645" s="52"/>
      <c r="X645" s="52"/>
      <c r="Y645" s="52"/>
      <c r="Z645" s="52"/>
    </row>
    <row r="646" spans="1:26" ht="15.75" customHeight="1">
      <c r="A646" s="52"/>
      <c r="B646" s="52"/>
      <c r="C646" s="52"/>
      <c r="D646" s="52"/>
      <c r="E646" s="52"/>
      <c r="F646" s="52"/>
      <c r="G646" s="626"/>
      <c r="H646" s="52"/>
      <c r="I646" s="52"/>
      <c r="J646" s="52"/>
      <c r="K646" s="52"/>
      <c r="L646" s="52"/>
      <c r="M646" s="52"/>
      <c r="N646" s="52"/>
      <c r="O646" s="52"/>
      <c r="P646" s="52"/>
      <c r="Q646" s="52"/>
      <c r="R646" s="52"/>
      <c r="S646" s="52"/>
      <c r="T646" s="52"/>
      <c r="U646" s="52"/>
      <c r="V646" s="52"/>
      <c r="W646" s="52"/>
      <c r="X646" s="52"/>
      <c r="Y646" s="52"/>
      <c r="Z646" s="52"/>
    </row>
    <row r="647" spans="1:26" ht="15.75" customHeight="1">
      <c r="A647" s="52"/>
      <c r="B647" s="52"/>
      <c r="C647" s="52"/>
      <c r="D647" s="52"/>
      <c r="E647" s="52"/>
      <c r="F647" s="52"/>
      <c r="G647" s="626"/>
      <c r="H647" s="52"/>
      <c r="I647" s="52"/>
      <c r="J647" s="52"/>
      <c r="K647" s="52"/>
      <c r="L647" s="52"/>
      <c r="M647" s="52"/>
      <c r="N647" s="52"/>
      <c r="O647" s="52"/>
      <c r="P647" s="52"/>
      <c r="Q647" s="52"/>
      <c r="R647" s="52"/>
      <c r="S647" s="52"/>
      <c r="T647" s="52"/>
      <c r="U647" s="52"/>
      <c r="V647" s="52"/>
      <c r="W647" s="52"/>
      <c r="X647" s="52"/>
      <c r="Y647" s="52"/>
      <c r="Z647" s="52"/>
    </row>
    <row r="648" spans="1:26" ht="15.75" customHeight="1">
      <c r="A648" s="52"/>
      <c r="B648" s="52"/>
      <c r="C648" s="52"/>
      <c r="D648" s="52"/>
      <c r="E648" s="52"/>
      <c r="F648" s="52"/>
      <c r="G648" s="626"/>
      <c r="H648" s="52"/>
      <c r="I648" s="52"/>
      <c r="J648" s="52"/>
      <c r="K648" s="52"/>
      <c r="L648" s="52"/>
      <c r="M648" s="52"/>
      <c r="N648" s="52"/>
      <c r="O648" s="52"/>
      <c r="P648" s="52"/>
      <c r="Q648" s="52"/>
      <c r="R648" s="52"/>
      <c r="S648" s="52"/>
      <c r="T648" s="52"/>
      <c r="U648" s="52"/>
      <c r="V648" s="52"/>
      <c r="W648" s="52"/>
      <c r="X648" s="52"/>
      <c r="Y648" s="52"/>
      <c r="Z648" s="52"/>
    </row>
    <row r="649" spans="1:26" ht="15.75" customHeight="1">
      <c r="A649" s="52"/>
      <c r="B649" s="52"/>
      <c r="C649" s="52"/>
      <c r="D649" s="52"/>
      <c r="E649" s="52"/>
      <c r="F649" s="52"/>
      <c r="G649" s="626"/>
      <c r="H649" s="52"/>
      <c r="I649" s="52"/>
      <c r="J649" s="52"/>
      <c r="K649" s="52"/>
      <c r="L649" s="52"/>
      <c r="M649" s="52"/>
      <c r="N649" s="52"/>
      <c r="O649" s="52"/>
      <c r="P649" s="52"/>
      <c r="Q649" s="52"/>
      <c r="R649" s="52"/>
      <c r="S649" s="52"/>
      <c r="T649" s="52"/>
      <c r="U649" s="52"/>
      <c r="V649" s="52"/>
      <c r="W649" s="52"/>
      <c r="X649" s="52"/>
      <c r="Y649" s="52"/>
      <c r="Z649" s="52"/>
    </row>
    <row r="650" spans="1:26" ht="15.75" customHeight="1">
      <c r="A650" s="52"/>
      <c r="B650" s="52"/>
      <c r="C650" s="52"/>
      <c r="D650" s="52"/>
      <c r="E650" s="52"/>
      <c r="F650" s="52"/>
      <c r="G650" s="626"/>
      <c r="H650" s="52"/>
      <c r="I650" s="52"/>
      <c r="J650" s="52"/>
      <c r="K650" s="52"/>
      <c r="L650" s="52"/>
      <c r="M650" s="52"/>
      <c r="N650" s="52"/>
      <c r="O650" s="52"/>
      <c r="P650" s="52"/>
      <c r="Q650" s="52"/>
      <c r="R650" s="52"/>
      <c r="S650" s="52"/>
      <c r="T650" s="52"/>
      <c r="U650" s="52"/>
      <c r="V650" s="52"/>
      <c r="W650" s="52"/>
      <c r="X650" s="52"/>
      <c r="Y650" s="52"/>
      <c r="Z650" s="52"/>
    </row>
    <row r="651" spans="1:26" ht="15.75" customHeight="1">
      <c r="A651" s="52"/>
      <c r="B651" s="52"/>
      <c r="C651" s="52"/>
      <c r="D651" s="52"/>
      <c r="E651" s="52"/>
      <c r="F651" s="52"/>
      <c r="G651" s="626"/>
      <c r="H651" s="52"/>
      <c r="I651" s="52"/>
      <c r="J651" s="52"/>
      <c r="K651" s="52"/>
      <c r="L651" s="52"/>
      <c r="M651" s="52"/>
      <c r="N651" s="52"/>
      <c r="O651" s="52"/>
      <c r="P651" s="52"/>
      <c r="Q651" s="52"/>
      <c r="R651" s="52"/>
      <c r="S651" s="52"/>
      <c r="T651" s="52"/>
      <c r="U651" s="52"/>
      <c r="V651" s="52"/>
      <c r="W651" s="52"/>
      <c r="X651" s="52"/>
      <c r="Y651" s="52"/>
      <c r="Z651" s="52"/>
    </row>
    <row r="652" spans="1:26" ht="15.75" customHeight="1">
      <c r="A652" s="52"/>
      <c r="B652" s="52"/>
      <c r="C652" s="52"/>
      <c r="D652" s="52"/>
      <c r="E652" s="52"/>
      <c r="F652" s="52"/>
      <c r="G652" s="626"/>
      <c r="H652" s="52"/>
      <c r="I652" s="52"/>
      <c r="J652" s="52"/>
      <c r="K652" s="52"/>
      <c r="L652" s="52"/>
      <c r="M652" s="52"/>
      <c r="N652" s="52"/>
      <c r="O652" s="52"/>
      <c r="P652" s="52"/>
      <c r="Q652" s="52"/>
      <c r="R652" s="52"/>
      <c r="S652" s="52"/>
      <c r="T652" s="52"/>
      <c r="U652" s="52"/>
      <c r="V652" s="52"/>
      <c r="W652" s="52"/>
      <c r="X652" s="52"/>
      <c r="Y652" s="52"/>
      <c r="Z652" s="52"/>
    </row>
    <row r="653" spans="1:26" ht="15.75" customHeight="1">
      <c r="A653" s="52"/>
      <c r="B653" s="52"/>
      <c r="C653" s="52"/>
      <c r="D653" s="52"/>
      <c r="E653" s="52"/>
      <c r="F653" s="52"/>
      <c r="G653" s="626"/>
      <c r="H653" s="52"/>
      <c r="I653" s="52"/>
      <c r="J653" s="52"/>
      <c r="K653" s="52"/>
      <c r="L653" s="52"/>
      <c r="M653" s="52"/>
      <c r="N653" s="52"/>
      <c r="O653" s="52"/>
      <c r="P653" s="52"/>
      <c r="Q653" s="52"/>
      <c r="R653" s="52"/>
      <c r="S653" s="52"/>
      <c r="T653" s="52"/>
      <c r="U653" s="52"/>
      <c r="V653" s="52"/>
      <c r="W653" s="52"/>
      <c r="X653" s="52"/>
      <c r="Y653" s="52"/>
      <c r="Z653" s="52"/>
    </row>
    <row r="654" spans="1:26" ht="15.75" customHeight="1">
      <c r="A654" s="52"/>
      <c r="B654" s="52"/>
      <c r="C654" s="52"/>
      <c r="D654" s="52"/>
      <c r="E654" s="52"/>
      <c r="F654" s="52"/>
      <c r="G654" s="626"/>
      <c r="H654" s="52"/>
      <c r="I654" s="52"/>
      <c r="J654" s="52"/>
      <c r="K654" s="52"/>
      <c r="L654" s="52"/>
      <c r="M654" s="52"/>
      <c r="N654" s="52"/>
      <c r="O654" s="52"/>
      <c r="P654" s="52"/>
      <c r="Q654" s="52"/>
      <c r="R654" s="52"/>
      <c r="S654" s="52"/>
      <c r="T654" s="52"/>
      <c r="U654" s="52"/>
      <c r="V654" s="52"/>
      <c r="W654" s="52"/>
      <c r="X654" s="52"/>
      <c r="Y654" s="52"/>
      <c r="Z654" s="52"/>
    </row>
    <row r="655" spans="1:26" ht="15.75" customHeight="1">
      <c r="A655" s="52"/>
      <c r="B655" s="52"/>
      <c r="C655" s="52"/>
      <c r="D655" s="52"/>
      <c r="E655" s="52"/>
      <c r="F655" s="52"/>
      <c r="G655" s="626"/>
      <c r="H655" s="52"/>
      <c r="I655" s="52"/>
      <c r="J655" s="52"/>
      <c r="K655" s="52"/>
      <c r="L655" s="52"/>
      <c r="M655" s="52"/>
      <c r="N655" s="52"/>
      <c r="O655" s="52"/>
      <c r="P655" s="52"/>
      <c r="Q655" s="52"/>
      <c r="R655" s="52"/>
      <c r="S655" s="52"/>
      <c r="T655" s="52"/>
      <c r="U655" s="52"/>
      <c r="V655" s="52"/>
      <c r="W655" s="52"/>
      <c r="X655" s="52"/>
      <c r="Y655" s="52"/>
      <c r="Z655" s="52"/>
    </row>
    <row r="656" spans="1:26" ht="15.75" customHeight="1">
      <c r="A656" s="52"/>
      <c r="B656" s="52"/>
      <c r="C656" s="52"/>
      <c r="D656" s="52"/>
      <c r="E656" s="52"/>
      <c r="F656" s="52"/>
      <c r="G656" s="626"/>
      <c r="H656" s="52"/>
      <c r="I656" s="52"/>
      <c r="J656" s="52"/>
      <c r="K656" s="52"/>
      <c r="L656" s="52"/>
      <c r="M656" s="52"/>
      <c r="N656" s="52"/>
      <c r="O656" s="52"/>
      <c r="P656" s="52"/>
      <c r="Q656" s="52"/>
      <c r="R656" s="52"/>
      <c r="S656" s="52"/>
      <c r="T656" s="52"/>
      <c r="U656" s="52"/>
      <c r="V656" s="52"/>
      <c r="W656" s="52"/>
      <c r="X656" s="52"/>
      <c r="Y656" s="52"/>
      <c r="Z656" s="52"/>
    </row>
    <row r="657" spans="1:26" ht="15.75" customHeight="1">
      <c r="A657" s="52"/>
      <c r="B657" s="52"/>
      <c r="C657" s="52"/>
      <c r="D657" s="52"/>
      <c r="E657" s="52"/>
      <c r="F657" s="52"/>
      <c r="G657" s="626"/>
      <c r="H657" s="52"/>
      <c r="I657" s="52"/>
      <c r="J657" s="52"/>
      <c r="K657" s="52"/>
      <c r="L657" s="52"/>
      <c r="M657" s="52"/>
      <c r="N657" s="52"/>
      <c r="O657" s="52"/>
      <c r="P657" s="52"/>
      <c r="Q657" s="52"/>
      <c r="R657" s="52"/>
      <c r="S657" s="52"/>
      <c r="T657" s="52"/>
      <c r="U657" s="52"/>
      <c r="V657" s="52"/>
      <c r="W657" s="52"/>
      <c r="X657" s="52"/>
      <c r="Y657" s="52"/>
      <c r="Z657" s="52"/>
    </row>
    <row r="658" spans="1:26" ht="15.75" customHeight="1">
      <c r="A658" s="52"/>
      <c r="B658" s="52"/>
      <c r="C658" s="52"/>
      <c r="D658" s="52"/>
      <c r="E658" s="52"/>
      <c r="F658" s="52"/>
      <c r="G658" s="626"/>
      <c r="H658" s="52"/>
      <c r="I658" s="52"/>
      <c r="J658" s="52"/>
      <c r="K658" s="52"/>
      <c r="L658" s="52"/>
      <c r="M658" s="52"/>
      <c r="N658" s="52"/>
      <c r="O658" s="52"/>
      <c r="P658" s="52"/>
      <c r="Q658" s="52"/>
      <c r="R658" s="52"/>
      <c r="S658" s="52"/>
      <c r="T658" s="52"/>
      <c r="U658" s="52"/>
      <c r="V658" s="52"/>
      <c r="W658" s="52"/>
      <c r="X658" s="52"/>
      <c r="Y658" s="52"/>
      <c r="Z658" s="52"/>
    </row>
    <row r="659" spans="1:26" ht="15.75" customHeight="1">
      <c r="A659" s="52"/>
      <c r="B659" s="52"/>
      <c r="C659" s="52"/>
      <c r="D659" s="52"/>
      <c r="E659" s="52"/>
      <c r="F659" s="52"/>
      <c r="G659" s="626"/>
      <c r="H659" s="52"/>
      <c r="I659" s="52"/>
      <c r="J659" s="52"/>
      <c r="K659" s="52"/>
      <c r="L659" s="52"/>
      <c r="M659" s="52"/>
      <c r="N659" s="52"/>
      <c r="O659" s="52"/>
      <c r="P659" s="52"/>
      <c r="Q659" s="52"/>
      <c r="R659" s="52"/>
      <c r="S659" s="52"/>
      <c r="T659" s="52"/>
      <c r="U659" s="52"/>
      <c r="V659" s="52"/>
      <c r="W659" s="52"/>
      <c r="X659" s="52"/>
      <c r="Y659" s="52"/>
      <c r="Z659" s="52"/>
    </row>
    <row r="660" spans="1:26" ht="15.75" customHeight="1">
      <c r="A660" s="52"/>
      <c r="B660" s="52"/>
      <c r="C660" s="52"/>
      <c r="D660" s="52"/>
      <c r="E660" s="52"/>
      <c r="F660" s="52"/>
      <c r="G660" s="626"/>
      <c r="H660" s="52"/>
      <c r="I660" s="52"/>
      <c r="J660" s="52"/>
      <c r="K660" s="52"/>
      <c r="L660" s="52"/>
      <c r="M660" s="52"/>
      <c r="N660" s="52"/>
      <c r="O660" s="52"/>
      <c r="P660" s="52"/>
      <c r="Q660" s="52"/>
      <c r="R660" s="52"/>
      <c r="S660" s="52"/>
      <c r="T660" s="52"/>
      <c r="U660" s="52"/>
      <c r="V660" s="52"/>
      <c r="W660" s="52"/>
      <c r="X660" s="52"/>
      <c r="Y660" s="52"/>
      <c r="Z660" s="52"/>
    </row>
    <row r="661" spans="1:26" ht="15.75" customHeight="1">
      <c r="A661" s="52"/>
      <c r="B661" s="52"/>
      <c r="C661" s="52"/>
      <c r="D661" s="52"/>
      <c r="E661" s="52"/>
      <c r="F661" s="52"/>
      <c r="G661" s="626"/>
      <c r="H661" s="52"/>
      <c r="I661" s="52"/>
      <c r="J661" s="52"/>
      <c r="K661" s="52"/>
      <c r="L661" s="52"/>
      <c r="M661" s="52"/>
      <c r="N661" s="52"/>
      <c r="O661" s="52"/>
      <c r="P661" s="52"/>
      <c r="Q661" s="52"/>
      <c r="R661" s="52"/>
      <c r="S661" s="52"/>
      <c r="T661" s="52"/>
      <c r="U661" s="52"/>
      <c r="V661" s="52"/>
      <c r="W661" s="52"/>
      <c r="X661" s="52"/>
      <c r="Y661" s="52"/>
      <c r="Z661" s="52"/>
    </row>
    <row r="662" spans="1:26" ht="15.75" customHeight="1">
      <c r="A662" s="52"/>
      <c r="B662" s="52"/>
      <c r="C662" s="52"/>
      <c r="D662" s="52"/>
      <c r="E662" s="52"/>
      <c r="F662" s="52"/>
      <c r="G662" s="626"/>
      <c r="H662" s="52"/>
      <c r="I662" s="52"/>
      <c r="J662" s="52"/>
      <c r="K662" s="52"/>
      <c r="L662" s="52"/>
      <c r="M662" s="52"/>
      <c r="N662" s="52"/>
      <c r="O662" s="52"/>
      <c r="P662" s="52"/>
      <c r="Q662" s="52"/>
      <c r="R662" s="52"/>
      <c r="S662" s="52"/>
      <c r="T662" s="52"/>
      <c r="U662" s="52"/>
      <c r="V662" s="52"/>
      <c r="W662" s="52"/>
      <c r="X662" s="52"/>
      <c r="Y662" s="52"/>
      <c r="Z662" s="52"/>
    </row>
    <row r="663" spans="1:26" ht="15.75" customHeight="1">
      <c r="A663" s="52"/>
      <c r="B663" s="52"/>
      <c r="C663" s="52"/>
      <c r="D663" s="52"/>
      <c r="E663" s="52"/>
      <c r="F663" s="52"/>
      <c r="G663" s="626"/>
      <c r="H663" s="52"/>
      <c r="I663" s="52"/>
      <c r="J663" s="52"/>
      <c r="K663" s="52"/>
      <c r="L663" s="52"/>
      <c r="M663" s="52"/>
      <c r="N663" s="52"/>
      <c r="O663" s="52"/>
      <c r="P663" s="52"/>
      <c r="Q663" s="52"/>
      <c r="R663" s="52"/>
      <c r="S663" s="52"/>
      <c r="T663" s="52"/>
      <c r="U663" s="52"/>
      <c r="V663" s="52"/>
      <c r="W663" s="52"/>
      <c r="X663" s="52"/>
      <c r="Y663" s="52"/>
      <c r="Z663" s="52"/>
    </row>
    <row r="664" spans="1:26" ht="15.75" customHeight="1">
      <c r="A664" s="52"/>
      <c r="B664" s="52"/>
      <c r="C664" s="52"/>
      <c r="D664" s="52"/>
      <c r="E664" s="52"/>
      <c r="F664" s="52"/>
      <c r="G664" s="626"/>
      <c r="H664" s="52"/>
      <c r="I664" s="52"/>
      <c r="J664" s="52"/>
      <c r="K664" s="52"/>
      <c r="L664" s="52"/>
      <c r="M664" s="52"/>
      <c r="N664" s="52"/>
      <c r="O664" s="52"/>
      <c r="P664" s="52"/>
      <c r="Q664" s="52"/>
      <c r="R664" s="52"/>
      <c r="S664" s="52"/>
      <c r="T664" s="52"/>
      <c r="U664" s="52"/>
      <c r="V664" s="52"/>
      <c r="W664" s="52"/>
      <c r="X664" s="52"/>
      <c r="Y664" s="52"/>
      <c r="Z664" s="52"/>
    </row>
    <row r="665" spans="1:26" ht="15.75" customHeight="1">
      <c r="A665" s="52"/>
      <c r="B665" s="52"/>
      <c r="C665" s="52"/>
      <c r="D665" s="52"/>
      <c r="E665" s="52"/>
      <c r="F665" s="52"/>
      <c r="G665" s="626"/>
      <c r="H665" s="52"/>
      <c r="I665" s="52"/>
      <c r="J665" s="52"/>
      <c r="K665" s="52"/>
      <c r="L665" s="52"/>
      <c r="M665" s="52"/>
      <c r="N665" s="52"/>
      <c r="O665" s="52"/>
      <c r="P665" s="52"/>
      <c r="Q665" s="52"/>
      <c r="R665" s="52"/>
      <c r="S665" s="52"/>
      <c r="T665" s="52"/>
      <c r="U665" s="52"/>
      <c r="V665" s="52"/>
      <c r="W665" s="52"/>
      <c r="X665" s="52"/>
      <c r="Y665" s="52"/>
      <c r="Z665" s="52"/>
    </row>
    <row r="666" spans="1:26" ht="15.75" customHeight="1">
      <c r="A666" s="52"/>
      <c r="B666" s="52"/>
      <c r="C666" s="52"/>
      <c r="D666" s="52"/>
      <c r="E666" s="52"/>
      <c r="F666" s="52"/>
      <c r="G666" s="626"/>
      <c r="H666" s="52"/>
      <c r="I666" s="52"/>
      <c r="J666" s="52"/>
      <c r="K666" s="52"/>
      <c r="L666" s="52"/>
      <c r="M666" s="52"/>
      <c r="N666" s="52"/>
      <c r="O666" s="52"/>
      <c r="P666" s="52"/>
      <c r="Q666" s="52"/>
      <c r="R666" s="52"/>
      <c r="S666" s="52"/>
      <c r="T666" s="52"/>
      <c r="U666" s="52"/>
      <c r="V666" s="52"/>
      <c r="W666" s="52"/>
      <c r="X666" s="52"/>
      <c r="Y666" s="52"/>
      <c r="Z666" s="52"/>
    </row>
    <row r="667" spans="1:26" ht="15.75" customHeight="1">
      <c r="A667" s="52"/>
      <c r="B667" s="52"/>
      <c r="C667" s="52"/>
      <c r="D667" s="52"/>
      <c r="E667" s="52"/>
      <c r="F667" s="52"/>
      <c r="G667" s="626"/>
      <c r="H667" s="52"/>
      <c r="I667" s="52"/>
      <c r="J667" s="52"/>
      <c r="K667" s="52"/>
      <c r="L667" s="52"/>
      <c r="M667" s="52"/>
      <c r="N667" s="52"/>
      <c r="O667" s="52"/>
      <c r="P667" s="52"/>
      <c r="Q667" s="52"/>
      <c r="R667" s="52"/>
      <c r="S667" s="52"/>
      <c r="T667" s="52"/>
      <c r="U667" s="52"/>
      <c r="V667" s="52"/>
      <c r="W667" s="52"/>
      <c r="X667" s="52"/>
      <c r="Y667" s="52"/>
      <c r="Z667" s="52"/>
    </row>
    <row r="668" spans="1:26" ht="15.75" customHeight="1">
      <c r="A668" s="52"/>
      <c r="B668" s="52"/>
      <c r="C668" s="52"/>
      <c r="D668" s="52"/>
      <c r="E668" s="52"/>
      <c r="F668" s="52"/>
      <c r="G668" s="626"/>
      <c r="H668" s="52"/>
      <c r="I668" s="52"/>
      <c r="J668" s="52"/>
      <c r="K668" s="52"/>
      <c r="L668" s="52"/>
      <c r="M668" s="52"/>
      <c r="N668" s="52"/>
      <c r="O668" s="52"/>
      <c r="P668" s="52"/>
      <c r="Q668" s="52"/>
      <c r="R668" s="52"/>
      <c r="S668" s="52"/>
      <c r="T668" s="52"/>
      <c r="U668" s="52"/>
      <c r="V668" s="52"/>
      <c r="W668" s="52"/>
      <c r="X668" s="52"/>
      <c r="Y668" s="52"/>
      <c r="Z668" s="52"/>
    </row>
    <row r="669" spans="1:26" ht="15.75" customHeight="1">
      <c r="A669" s="52"/>
      <c r="B669" s="52"/>
      <c r="C669" s="52"/>
      <c r="D669" s="52"/>
      <c r="E669" s="52"/>
      <c r="F669" s="52"/>
      <c r="G669" s="626"/>
      <c r="H669" s="52"/>
      <c r="I669" s="52"/>
      <c r="J669" s="52"/>
      <c r="K669" s="52"/>
      <c r="L669" s="52"/>
      <c r="M669" s="52"/>
      <c r="N669" s="52"/>
      <c r="O669" s="52"/>
      <c r="P669" s="52"/>
      <c r="Q669" s="52"/>
      <c r="R669" s="52"/>
      <c r="S669" s="52"/>
      <c r="T669" s="52"/>
      <c r="U669" s="52"/>
      <c r="V669" s="52"/>
      <c r="W669" s="52"/>
      <c r="X669" s="52"/>
      <c r="Y669" s="52"/>
      <c r="Z669" s="52"/>
    </row>
    <row r="670" spans="1:26" ht="15.75" customHeight="1">
      <c r="A670" s="52"/>
      <c r="B670" s="52"/>
      <c r="C670" s="52"/>
      <c r="D670" s="52"/>
      <c r="E670" s="52"/>
      <c r="F670" s="52"/>
      <c r="G670" s="626"/>
      <c r="H670" s="52"/>
      <c r="I670" s="52"/>
      <c r="J670" s="52"/>
      <c r="K670" s="52"/>
      <c r="L670" s="52"/>
      <c r="M670" s="52"/>
      <c r="N670" s="52"/>
      <c r="O670" s="52"/>
      <c r="P670" s="52"/>
      <c r="Q670" s="52"/>
      <c r="R670" s="52"/>
      <c r="S670" s="52"/>
      <c r="T670" s="52"/>
      <c r="U670" s="52"/>
      <c r="V670" s="52"/>
      <c r="W670" s="52"/>
      <c r="X670" s="52"/>
      <c r="Y670" s="52"/>
      <c r="Z670" s="52"/>
    </row>
    <row r="671" spans="1:26" ht="15.75" customHeight="1">
      <c r="A671" s="52"/>
      <c r="B671" s="52"/>
      <c r="C671" s="52"/>
      <c r="D671" s="52"/>
      <c r="E671" s="52"/>
      <c r="F671" s="52"/>
      <c r="G671" s="626"/>
      <c r="H671" s="52"/>
      <c r="I671" s="52"/>
      <c r="J671" s="52"/>
      <c r="K671" s="52"/>
      <c r="L671" s="52"/>
      <c r="M671" s="52"/>
      <c r="N671" s="52"/>
      <c r="O671" s="52"/>
      <c r="P671" s="52"/>
      <c r="Q671" s="52"/>
      <c r="R671" s="52"/>
      <c r="S671" s="52"/>
      <c r="T671" s="52"/>
      <c r="U671" s="52"/>
      <c r="V671" s="52"/>
      <c r="W671" s="52"/>
      <c r="X671" s="52"/>
      <c r="Y671" s="52"/>
      <c r="Z671" s="52"/>
    </row>
    <row r="672" spans="1:26" ht="15.75" customHeight="1">
      <c r="A672" s="52"/>
      <c r="B672" s="52"/>
      <c r="C672" s="52"/>
      <c r="D672" s="52"/>
      <c r="E672" s="52"/>
      <c r="F672" s="52"/>
      <c r="G672" s="626"/>
      <c r="H672" s="52"/>
      <c r="I672" s="52"/>
      <c r="J672" s="52"/>
      <c r="K672" s="52"/>
      <c r="L672" s="52"/>
      <c r="M672" s="52"/>
      <c r="N672" s="52"/>
      <c r="O672" s="52"/>
      <c r="P672" s="52"/>
      <c r="Q672" s="52"/>
      <c r="R672" s="52"/>
      <c r="S672" s="52"/>
      <c r="T672" s="52"/>
      <c r="U672" s="52"/>
      <c r="V672" s="52"/>
      <c r="W672" s="52"/>
      <c r="X672" s="52"/>
      <c r="Y672" s="52"/>
      <c r="Z672" s="52"/>
    </row>
    <row r="673" spans="1:26" ht="15.75" customHeight="1">
      <c r="A673" s="52"/>
      <c r="B673" s="52"/>
      <c r="C673" s="52"/>
      <c r="D673" s="52"/>
      <c r="E673" s="52"/>
      <c r="F673" s="52"/>
      <c r="G673" s="626"/>
      <c r="H673" s="52"/>
      <c r="I673" s="52"/>
      <c r="J673" s="52"/>
      <c r="K673" s="52"/>
      <c r="L673" s="52"/>
      <c r="M673" s="52"/>
      <c r="N673" s="52"/>
      <c r="O673" s="52"/>
      <c r="P673" s="52"/>
      <c r="Q673" s="52"/>
      <c r="R673" s="52"/>
      <c r="S673" s="52"/>
      <c r="T673" s="52"/>
      <c r="U673" s="52"/>
      <c r="V673" s="52"/>
      <c r="W673" s="52"/>
      <c r="X673" s="52"/>
      <c r="Y673" s="52"/>
      <c r="Z673" s="52"/>
    </row>
    <row r="674" spans="1:26" ht="15.75" customHeight="1">
      <c r="A674" s="52"/>
      <c r="B674" s="52"/>
      <c r="C674" s="52"/>
      <c r="D674" s="52"/>
      <c r="E674" s="52"/>
      <c r="F674" s="52"/>
      <c r="G674" s="626"/>
      <c r="H674" s="52"/>
      <c r="I674" s="52"/>
      <c r="J674" s="52"/>
      <c r="K674" s="52"/>
      <c r="L674" s="52"/>
      <c r="M674" s="52"/>
      <c r="N674" s="52"/>
      <c r="O674" s="52"/>
      <c r="P674" s="52"/>
      <c r="Q674" s="52"/>
      <c r="R674" s="52"/>
      <c r="S674" s="52"/>
      <c r="T674" s="52"/>
      <c r="U674" s="52"/>
      <c r="V674" s="52"/>
      <c r="W674" s="52"/>
      <c r="X674" s="52"/>
      <c r="Y674" s="52"/>
      <c r="Z674" s="52"/>
    </row>
    <row r="675" spans="1:26" ht="15.75" customHeight="1">
      <c r="A675" s="52"/>
      <c r="B675" s="52"/>
      <c r="C675" s="52"/>
      <c r="D675" s="52"/>
      <c r="E675" s="52"/>
      <c r="F675" s="52"/>
      <c r="G675" s="626"/>
      <c r="H675" s="52"/>
      <c r="I675" s="52"/>
      <c r="J675" s="52"/>
      <c r="K675" s="52"/>
      <c r="L675" s="52"/>
      <c r="M675" s="52"/>
      <c r="N675" s="52"/>
      <c r="O675" s="52"/>
      <c r="P675" s="52"/>
      <c r="Q675" s="52"/>
      <c r="R675" s="52"/>
      <c r="S675" s="52"/>
      <c r="T675" s="52"/>
      <c r="U675" s="52"/>
      <c r="V675" s="52"/>
      <c r="W675" s="52"/>
      <c r="X675" s="52"/>
      <c r="Y675" s="52"/>
      <c r="Z675" s="52"/>
    </row>
    <row r="676" spans="1:26" ht="15.75" customHeight="1">
      <c r="A676" s="52"/>
      <c r="B676" s="52"/>
      <c r="C676" s="52"/>
      <c r="D676" s="52"/>
      <c r="E676" s="52"/>
      <c r="F676" s="52"/>
      <c r="G676" s="626"/>
      <c r="H676" s="52"/>
      <c r="I676" s="52"/>
      <c r="J676" s="52"/>
      <c r="K676" s="52"/>
      <c r="L676" s="52"/>
      <c r="M676" s="52"/>
      <c r="N676" s="52"/>
      <c r="O676" s="52"/>
      <c r="P676" s="52"/>
      <c r="Q676" s="52"/>
      <c r="R676" s="52"/>
      <c r="S676" s="52"/>
      <c r="T676" s="52"/>
      <c r="U676" s="52"/>
      <c r="V676" s="52"/>
      <c r="W676" s="52"/>
      <c r="X676" s="52"/>
      <c r="Y676" s="52"/>
      <c r="Z676" s="52"/>
    </row>
    <row r="677" spans="1:26" ht="15.75" customHeight="1">
      <c r="A677" s="52"/>
      <c r="B677" s="52"/>
      <c r="C677" s="52"/>
      <c r="D677" s="52"/>
      <c r="E677" s="52"/>
      <c r="F677" s="52"/>
      <c r="G677" s="626"/>
      <c r="H677" s="52"/>
      <c r="I677" s="52"/>
      <c r="J677" s="52"/>
      <c r="K677" s="52"/>
      <c r="L677" s="52"/>
      <c r="M677" s="52"/>
      <c r="N677" s="52"/>
      <c r="O677" s="52"/>
      <c r="P677" s="52"/>
      <c r="Q677" s="52"/>
      <c r="R677" s="52"/>
      <c r="S677" s="52"/>
      <c r="T677" s="52"/>
      <c r="U677" s="52"/>
      <c r="V677" s="52"/>
      <c r="W677" s="52"/>
      <c r="X677" s="52"/>
      <c r="Y677" s="52"/>
      <c r="Z677" s="52"/>
    </row>
    <row r="678" spans="1:26" ht="15.75" customHeight="1">
      <c r="A678" s="52"/>
      <c r="B678" s="52"/>
      <c r="C678" s="52"/>
      <c r="D678" s="52"/>
      <c r="E678" s="52"/>
      <c r="F678" s="52"/>
      <c r="G678" s="626"/>
      <c r="H678" s="52"/>
      <c r="I678" s="52"/>
      <c r="J678" s="52"/>
      <c r="K678" s="52"/>
      <c r="L678" s="52"/>
      <c r="M678" s="52"/>
      <c r="N678" s="52"/>
      <c r="O678" s="52"/>
      <c r="P678" s="52"/>
      <c r="Q678" s="52"/>
      <c r="R678" s="52"/>
      <c r="S678" s="52"/>
      <c r="T678" s="52"/>
      <c r="U678" s="52"/>
      <c r="V678" s="52"/>
      <c r="W678" s="52"/>
      <c r="X678" s="52"/>
      <c r="Y678" s="52"/>
      <c r="Z678" s="52"/>
    </row>
    <row r="679" spans="1:26" ht="15.75" customHeight="1">
      <c r="A679" s="52"/>
      <c r="B679" s="52"/>
      <c r="C679" s="52"/>
      <c r="D679" s="52"/>
      <c r="E679" s="52"/>
      <c r="F679" s="52"/>
      <c r="G679" s="626"/>
      <c r="H679" s="52"/>
      <c r="I679" s="52"/>
      <c r="J679" s="52"/>
      <c r="K679" s="52"/>
      <c r="L679" s="52"/>
      <c r="M679" s="52"/>
      <c r="N679" s="52"/>
      <c r="O679" s="52"/>
      <c r="P679" s="52"/>
      <c r="Q679" s="52"/>
      <c r="R679" s="52"/>
      <c r="S679" s="52"/>
      <c r="T679" s="52"/>
      <c r="U679" s="52"/>
      <c r="V679" s="52"/>
      <c r="W679" s="52"/>
      <c r="X679" s="52"/>
      <c r="Y679" s="52"/>
      <c r="Z679" s="52"/>
    </row>
    <row r="680" spans="1:26" ht="15.75" customHeight="1">
      <c r="A680" s="52"/>
      <c r="B680" s="52"/>
      <c r="C680" s="52"/>
      <c r="D680" s="52"/>
      <c r="E680" s="52"/>
      <c r="F680" s="52"/>
      <c r="G680" s="626"/>
      <c r="H680" s="52"/>
      <c r="I680" s="52"/>
      <c r="J680" s="52"/>
      <c r="K680" s="52"/>
      <c r="L680" s="52"/>
      <c r="M680" s="52"/>
      <c r="N680" s="52"/>
      <c r="O680" s="52"/>
      <c r="P680" s="52"/>
      <c r="Q680" s="52"/>
      <c r="R680" s="52"/>
      <c r="S680" s="52"/>
      <c r="T680" s="52"/>
      <c r="U680" s="52"/>
      <c r="V680" s="52"/>
      <c r="W680" s="52"/>
      <c r="X680" s="52"/>
      <c r="Y680" s="52"/>
      <c r="Z680" s="52"/>
    </row>
    <row r="681" spans="1:26" ht="15.75" customHeight="1">
      <c r="A681" s="52"/>
      <c r="B681" s="52"/>
      <c r="C681" s="52"/>
      <c r="D681" s="52"/>
      <c r="E681" s="52"/>
      <c r="F681" s="52"/>
      <c r="G681" s="626"/>
      <c r="H681" s="52"/>
      <c r="I681" s="52"/>
      <c r="J681" s="52"/>
      <c r="K681" s="52"/>
      <c r="L681" s="52"/>
      <c r="M681" s="52"/>
      <c r="N681" s="52"/>
      <c r="O681" s="52"/>
      <c r="P681" s="52"/>
      <c r="Q681" s="52"/>
      <c r="R681" s="52"/>
      <c r="S681" s="52"/>
      <c r="T681" s="52"/>
      <c r="U681" s="52"/>
      <c r="V681" s="52"/>
      <c r="W681" s="52"/>
      <c r="X681" s="52"/>
      <c r="Y681" s="52"/>
      <c r="Z681" s="52"/>
    </row>
    <row r="682" spans="1:26" ht="15.75" customHeight="1">
      <c r="A682" s="52"/>
      <c r="B682" s="52"/>
      <c r="C682" s="52"/>
      <c r="D682" s="52"/>
      <c r="E682" s="52"/>
      <c r="F682" s="52"/>
      <c r="G682" s="626"/>
      <c r="H682" s="52"/>
      <c r="I682" s="52"/>
      <c r="J682" s="52"/>
      <c r="K682" s="52"/>
      <c r="L682" s="52"/>
      <c r="M682" s="52"/>
      <c r="N682" s="52"/>
      <c r="O682" s="52"/>
      <c r="P682" s="52"/>
      <c r="Q682" s="52"/>
      <c r="R682" s="52"/>
      <c r="S682" s="52"/>
      <c r="T682" s="52"/>
      <c r="U682" s="52"/>
      <c r="V682" s="52"/>
      <c r="W682" s="52"/>
      <c r="X682" s="52"/>
      <c r="Y682" s="52"/>
      <c r="Z682" s="52"/>
    </row>
    <row r="683" spans="1:26" ht="15.75" customHeight="1">
      <c r="A683" s="52"/>
      <c r="B683" s="52"/>
      <c r="C683" s="52"/>
      <c r="D683" s="52"/>
      <c r="E683" s="52"/>
      <c r="F683" s="52"/>
      <c r="G683" s="626"/>
      <c r="H683" s="52"/>
      <c r="I683" s="52"/>
      <c r="J683" s="52"/>
      <c r="K683" s="52"/>
      <c r="L683" s="52"/>
      <c r="M683" s="52"/>
      <c r="N683" s="52"/>
      <c r="O683" s="52"/>
      <c r="P683" s="52"/>
      <c r="Q683" s="52"/>
      <c r="R683" s="52"/>
      <c r="S683" s="52"/>
      <c r="T683" s="52"/>
      <c r="U683" s="52"/>
      <c r="V683" s="52"/>
      <c r="W683" s="52"/>
      <c r="X683" s="52"/>
      <c r="Y683" s="52"/>
      <c r="Z683" s="52"/>
    </row>
    <row r="684" spans="1:26" ht="15.75" customHeight="1">
      <c r="A684" s="52"/>
      <c r="B684" s="52"/>
      <c r="C684" s="52"/>
      <c r="D684" s="52"/>
      <c r="E684" s="52"/>
      <c r="F684" s="52"/>
      <c r="G684" s="626"/>
      <c r="H684" s="52"/>
      <c r="I684" s="52"/>
      <c r="J684" s="52"/>
      <c r="K684" s="52"/>
      <c r="L684" s="52"/>
      <c r="M684" s="52"/>
      <c r="N684" s="52"/>
      <c r="O684" s="52"/>
      <c r="P684" s="52"/>
      <c r="Q684" s="52"/>
      <c r="R684" s="52"/>
      <c r="S684" s="52"/>
      <c r="T684" s="52"/>
      <c r="U684" s="52"/>
      <c r="V684" s="52"/>
      <c r="W684" s="52"/>
      <c r="X684" s="52"/>
      <c r="Y684" s="52"/>
      <c r="Z684" s="52"/>
    </row>
    <row r="685" spans="1:26" ht="15.75" customHeight="1">
      <c r="A685" s="52"/>
      <c r="B685" s="52"/>
      <c r="C685" s="52"/>
      <c r="D685" s="52"/>
      <c r="E685" s="52"/>
      <c r="F685" s="52"/>
      <c r="G685" s="626"/>
      <c r="H685" s="52"/>
      <c r="I685" s="52"/>
      <c r="J685" s="52"/>
      <c r="K685" s="52"/>
      <c r="L685" s="52"/>
      <c r="M685" s="52"/>
      <c r="N685" s="52"/>
      <c r="O685" s="52"/>
      <c r="P685" s="52"/>
      <c r="Q685" s="52"/>
      <c r="R685" s="52"/>
      <c r="S685" s="52"/>
      <c r="T685" s="52"/>
      <c r="U685" s="52"/>
      <c r="V685" s="52"/>
      <c r="W685" s="52"/>
      <c r="X685" s="52"/>
      <c r="Y685" s="52"/>
      <c r="Z685" s="52"/>
    </row>
    <row r="686" spans="1:26" ht="15.75" customHeight="1">
      <c r="A686" s="52"/>
      <c r="B686" s="52"/>
      <c r="C686" s="52"/>
      <c r="D686" s="52"/>
      <c r="E686" s="52"/>
      <c r="F686" s="52"/>
      <c r="G686" s="626"/>
      <c r="H686" s="52"/>
      <c r="I686" s="52"/>
      <c r="J686" s="52"/>
      <c r="K686" s="52"/>
      <c r="L686" s="52"/>
      <c r="M686" s="52"/>
      <c r="N686" s="52"/>
      <c r="O686" s="52"/>
      <c r="P686" s="52"/>
      <c r="Q686" s="52"/>
      <c r="R686" s="52"/>
      <c r="S686" s="52"/>
      <c r="T686" s="52"/>
      <c r="U686" s="52"/>
      <c r="V686" s="52"/>
      <c r="W686" s="52"/>
      <c r="X686" s="52"/>
      <c r="Y686" s="52"/>
      <c r="Z686" s="52"/>
    </row>
    <row r="687" spans="1:26" ht="15.75" customHeight="1">
      <c r="A687" s="52"/>
      <c r="B687" s="52"/>
      <c r="C687" s="52"/>
      <c r="D687" s="52"/>
      <c r="E687" s="52"/>
      <c r="F687" s="52"/>
      <c r="G687" s="626"/>
      <c r="H687" s="52"/>
      <c r="I687" s="52"/>
      <c r="J687" s="52"/>
      <c r="K687" s="52"/>
      <c r="L687" s="52"/>
      <c r="M687" s="52"/>
      <c r="N687" s="52"/>
      <c r="O687" s="52"/>
      <c r="P687" s="52"/>
      <c r="Q687" s="52"/>
      <c r="R687" s="52"/>
      <c r="S687" s="52"/>
      <c r="T687" s="52"/>
      <c r="U687" s="52"/>
      <c r="V687" s="52"/>
      <c r="W687" s="52"/>
      <c r="X687" s="52"/>
      <c r="Y687" s="52"/>
      <c r="Z687" s="52"/>
    </row>
    <row r="688" spans="1:26" ht="15.75" customHeight="1">
      <c r="A688" s="52"/>
      <c r="B688" s="52"/>
      <c r="C688" s="52"/>
      <c r="D688" s="52"/>
      <c r="E688" s="52"/>
      <c r="F688" s="52"/>
      <c r="G688" s="626"/>
      <c r="H688" s="52"/>
      <c r="I688" s="52"/>
      <c r="J688" s="52"/>
      <c r="K688" s="52"/>
      <c r="L688" s="52"/>
      <c r="M688" s="52"/>
      <c r="N688" s="52"/>
      <c r="O688" s="52"/>
      <c r="P688" s="52"/>
      <c r="Q688" s="52"/>
      <c r="R688" s="52"/>
      <c r="S688" s="52"/>
      <c r="T688" s="52"/>
      <c r="U688" s="52"/>
      <c r="V688" s="52"/>
      <c r="W688" s="52"/>
      <c r="X688" s="52"/>
      <c r="Y688" s="52"/>
      <c r="Z688" s="52"/>
    </row>
    <row r="689" spans="1:26" ht="15.75" customHeight="1">
      <c r="A689" s="52"/>
      <c r="B689" s="52"/>
      <c r="C689" s="52"/>
      <c r="D689" s="52"/>
      <c r="E689" s="52"/>
      <c r="F689" s="52"/>
      <c r="G689" s="626"/>
      <c r="H689" s="52"/>
      <c r="I689" s="52"/>
      <c r="J689" s="52"/>
      <c r="K689" s="52"/>
      <c r="L689" s="52"/>
      <c r="M689" s="52"/>
      <c r="N689" s="52"/>
      <c r="O689" s="52"/>
      <c r="P689" s="52"/>
      <c r="Q689" s="52"/>
      <c r="R689" s="52"/>
      <c r="S689" s="52"/>
      <c r="T689" s="52"/>
      <c r="U689" s="52"/>
      <c r="V689" s="52"/>
      <c r="W689" s="52"/>
      <c r="X689" s="52"/>
      <c r="Y689" s="52"/>
      <c r="Z689" s="52"/>
    </row>
    <row r="690" spans="1:26" ht="15.75" customHeight="1">
      <c r="A690" s="52"/>
      <c r="B690" s="52"/>
      <c r="C690" s="52"/>
      <c r="D690" s="52"/>
      <c r="E690" s="52"/>
      <c r="F690" s="52"/>
      <c r="G690" s="626"/>
      <c r="H690" s="52"/>
      <c r="I690" s="52"/>
      <c r="J690" s="52"/>
      <c r="K690" s="52"/>
      <c r="L690" s="52"/>
      <c r="M690" s="52"/>
      <c r="N690" s="52"/>
      <c r="O690" s="52"/>
      <c r="P690" s="52"/>
      <c r="Q690" s="52"/>
      <c r="R690" s="52"/>
      <c r="S690" s="52"/>
      <c r="T690" s="52"/>
      <c r="U690" s="52"/>
      <c r="V690" s="52"/>
      <c r="W690" s="52"/>
      <c r="X690" s="52"/>
      <c r="Y690" s="52"/>
      <c r="Z690" s="52"/>
    </row>
    <row r="691" spans="1:26" ht="15.75" customHeight="1">
      <c r="A691" s="52"/>
      <c r="B691" s="52"/>
      <c r="C691" s="52"/>
      <c r="D691" s="52"/>
      <c r="E691" s="52"/>
      <c r="F691" s="52"/>
      <c r="G691" s="626"/>
      <c r="H691" s="52"/>
      <c r="I691" s="52"/>
      <c r="J691" s="52"/>
      <c r="K691" s="52"/>
      <c r="L691" s="52"/>
      <c r="M691" s="52"/>
      <c r="N691" s="52"/>
      <c r="O691" s="52"/>
      <c r="P691" s="52"/>
      <c r="Q691" s="52"/>
      <c r="R691" s="52"/>
      <c r="S691" s="52"/>
      <c r="T691" s="52"/>
      <c r="U691" s="52"/>
      <c r="V691" s="52"/>
      <c r="W691" s="52"/>
      <c r="X691" s="52"/>
      <c r="Y691" s="52"/>
      <c r="Z691" s="52"/>
    </row>
    <row r="692" spans="1:26" ht="15.75" customHeight="1">
      <c r="A692" s="52"/>
      <c r="B692" s="52"/>
      <c r="C692" s="52"/>
      <c r="D692" s="52"/>
      <c r="E692" s="52"/>
      <c r="F692" s="52"/>
      <c r="G692" s="626"/>
      <c r="H692" s="52"/>
      <c r="I692" s="52"/>
      <c r="J692" s="52"/>
      <c r="K692" s="52"/>
      <c r="L692" s="52"/>
      <c r="M692" s="52"/>
      <c r="N692" s="52"/>
      <c r="O692" s="52"/>
      <c r="P692" s="52"/>
      <c r="Q692" s="52"/>
      <c r="R692" s="52"/>
      <c r="S692" s="52"/>
      <c r="T692" s="52"/>
      <c r="U692" s="52"/>
      <c r="V692" s="52"/>
      <c r="W692" s="52"/>
      <c r="X692" s="52"/>
      <c r="Y692" s="52"/>
      <c r="Z692" s="52"/>
    </row>
    <row r="693" spans="1:26" ht="15.75" customHeight="1">
      <c r="A693" s="52"/>
      <c r="B693" s="52"/>
      <c r="C693" s="52"/>
      <c r="D693" s="52"/>
      <c r="E693" s="52"/>
      <c r="F693" s="52"/>
      <c r="G693" s="626"/>
      <c r="H693" s="52"/>
      <c r="I693" s="52"/>
      <c r="J693" s="52"/>
      <c r="K693" s="52"/>
      <c r="L693" s="52"/>
      <c r="M693" s="52"/>
      <c r="N693" s="52"/>
      <c r="O693" s="52"/>
      <c r="P693" s="52"/>
      <c r="Q693" s="52"/>
      <c r="R693" s="52"/>
      <c r="S693" s="52"/>
      <c r="T693" s="52"/>
      <c r="U693" s="52"/>
      <c r="V693" s="52"/>
      <c r="W693" s="52"/>
      <c r="X693" s="52"/>
      <c r="Y693" s="52"/>
      <c r="Z693" s="52"/>
    </row>
    <row r="694" spans="1:26" ht="15.75" customHeight="1">
      <c r="A694" s="52"/>
      <c r="B694" s="52"/>
      <c r="C694" s="52"/>
      <c r="D694" s="52"/>
      <c r="E694" s="52"/>
      <c r="F694" s="52"/>
      <c r="G694" s="626"/>
      <c r="H694" s="52"/>
      <c r="I694" s="52"/>
      <c r="J694" s="52"/>
      <c r="K694" s="52"/>
      <c r="L694" s="52"/>
      <c r="M694" s="52"/>
      <c r="N694" s="52"/>
      <c r="O694" s="52"/>
      <c r="P694" s="52"/>
      <c r="Q694" s="52"/>
      <c r="R694" s="52"/>
      <c r="S694" s="52"/>
      <c r="T694" s="52"/>
      <c r="U694" s="52"/>
      <c r="V694" s="52"/>
      <c r="W694" s="52"/>
      <c r="X694" s="52"/>
      <c r="Y694" s="52"/>
      <c r="Z694" s="52"/>
    </row>
    <row r="695" spans="1:26" ht="15.75" customHeight="1">
      <c r="A695" s="52"/>
      <c r="B695" s="52"/>
      <c r="C695" s="52"/>
      <c r="D695" s="52"/>
      <c r="E695" s="52"/>
      <c r="F695" s="52"/>
      <c r="G695" s="626"/>
      <c r="H695" s="52"/>
      <c r="I695" s="52"/>
      <c r="J695" s="52"/>
      <c r="K695" s="52"/>
      <c r="L695" s="52"/>
      <c r="M695" s="52"/>
      <c r="N695" s="52"/>
      <c r="O695" s="52"/>
      <c r="P695" s="52"/>
      <c r="Q695" s="52"/>
      <c r="R695" s="52"/>
      <c r="S695" s="52"/>
      <c r="T695" s="52"/>
      <c r="U695" s="52"/>
      <c r="V695" s="52"/>
      <c r="W695" s="52"/>
      <c r="X695" s="52"/>
      <c r="Y695" s="52"/>
      <c r="Z695" s="52"/>
    </row>
    <row r="696" spans="1:26" ht="15.75" customHeight="1">
      <c r="A696" s="52"/>
      <c r="B696" s="52"/>
      <c r="C696" s="52"/>
      <c r="D696" s="52"/>
      <c r="E696" s="52"/>
      <c r="F696" s="52"/>
      <c r="G696" s="626"/>
      <c r="H696" s="52"/>
      <c r="I696" s="52"/>
      <c r="J696" s="52"/>
      <c r="K696" s="52"/>
      <c r="L696" s="52"/>
      <c r="M696" s="52"/>
      <c r="N696" s="52"/>
      <c r="O696" s="52"/>
      <c r="P696" s="52"/>
      <c r="Q696" s="52"/>
      <c r="R696" s="52"/>
      <c r="S696" s="52"/>
      <c r="T696" s="52"/>
      <c r="U696" s="52"/>
      <c r="V696" s="52"/>
      <c r="W696" s="52"/>
      <c r="X696" s="52"/>
      <c r="Y696" s="52"/>
      <c r="Z696" s="52"/>
    </row>
    <row r="697" spans="1:26" ht="15.75" customHeight="1">
      <c r="A697" s="52"/>
      <c r="B697" s="52"/>
      <c r="C697" s="52"/>
      <c r="D697" s="52"/>
      <c r="E697" s="52"/>
      <c r="F697" s="52"/>
      <c r="G697" s="626"/>
      <c r="H697" s="52"/>
      <c r="I697" s="52"/>
      <c r="J697" s="52"/>
      <c r="K697" s="52"/>
      <c r="L697" s="52"/>
      <c r="M697" s="52"/>
      <c r="N697" s="52"/>
      <c r="O697" s="52"/>
      <c r="P697" s="52"/>
      <c r="Q697" s="52"/>
      <c r="R697" s="52"/>
      <c r="S697" s="52"/>
      <c r="T697" s="52"/>
      <c r="U697" s="52"/>
      <c r="V697" s="52"/>
      <c r="W697" s="52"/>
      <c r="X697" s="52"/>
      <c r="Y697" s="52"/>
      <c r="Z697" s="52"/>
    </row>
    <row r="698" spans="1:26" ht="15.75" customHeight="1">
      <c r="A698" s="52"/>
      <c r="B698" s="52"/>
      <c r="C698" s="52"/>
      <c r="D698" s="52"/>
      <c r="E698" s="52"/>
      <c r="F698" s="52"/>
      <c r="G698" s="626"/>
      <c r="H698" s="52"/>
      <c r="I698" s="52"/>
      <c r="J698" s="52"/>
      <c r="K698" s="52"/>
      <c r="L698" s="52"/>
      <c r="M698" s="52"/>
      <c r="N698" s="52"/>
      <c r="O698" s="52"/>
      <c r="P698" s="52"/>
      <c r="Q698" s="52"/>
      <c r="R698" s="52"/>
      <c r="S698" s="52"/>
      <c r="T698" s="52"/>
      <c r="U698" s="52"/>
      <c r="V698" s="52"/>
      <c r="W698" s="52"/>
      <c r="X698" s="52"/>
      <c r="Y698" s="52"/>
      <c r="Z698" s="52"/>
    </row>
    <row r="699" spans="1:26" ht="15.75" customHeight="1">
      <c r="A699" s="52"/>
      <c r="B699" s="52"/>
      <c r="C699" s="52"/>
      <c r="D699" s="52"/>
      <c r="E699" s="52"/>
      <c r="F699" s="52"/>
      <c r="G699" s="626"/>
      <c r="H699" s="52"/>
      <c r="I699" s="52"/>
      <c r="J699" s="52"/>
      <c r="K699" s="52"/>
      <c r="L699" s="52"/>
      <c r="M699" s="52"/>
      <c r="N699" s="52"/>
      <c r="O699" s="52"/>
      <c r="P699" s="52"/>
      <c r="Q699" s="52"/>
      <c r="R699" s="52"/>
      <c r="S699" s="52"/>
      <c r="T699" s="52"/>
      <c r="U699" s="52"/>
      <c r="V699" s="52"/>
      <c r="W699" s="52"/>
      <c r="X699" s="52"/>
      <c r="Y699" s="52"/>
      <c r="Z699" s="52"/>
    </row>
    <row r="700" spans="1:26" ht="15.75" customHeight="1">
      <c r="A700" s="52"/>
      <c r="B700" s="52"/>
      <c r="C700" s="52"/>
      <c r="D700" s="52"/>
      <c r="E700" s="52"/>
      <c r="F700" s="52"/>
      <c r="G700" s="626"/>
      <c r="H700" s="52"/>
      <c r="I700" s="52"/>
      <c r="J700" s="52"/>
      <c r="K700" s="52"/>
      <c r="L700" s="52"/>
      <c r="M700" s="52"/>
      <c r="N700" s="52"/>
      <c r="O700" s="52"/>
      <c r="P700" s="52"/>
      <c r="Q700" s="52"/>
      <c r="R700" s="52"/>
      <c r="S700" s="52"/>
      <c r="T700" s="52"/>
      <c r="U700" s="52"/>
      <c r="V700" s="52"/>
      <c r="W700" s="52"/>
      <c r="X700" s="52"/>
      <c r="Y700" s="52"/>
      <c r="Z700" s="52"/>
    </row>
    <row r="701" spans="1:26" ht="15.75" customHeight="1">
      <c r="A701" s="52"/>
      <c r="B701" s="52"/>
      <c r="C701" s="52"/>
      <c r="D701" s="52"/>
      <c r="E701" s="52"/>
      <c r="F701" s="52"/>
      <c r="G701" s="626"/>
      <c r="H701" s="52"/>
      <c r="I701" s="52"/>
      <c r="J701" s="52"/>
      <c r="K701" s="52"/>
      <c r="L701" s="52"/>
      <c r="M701" s="52"/>
      <c r="N701" s="52"/>
      <c r="O701" s="52"/>
      <c r="P701" s="52"/>
      <c r="Q701" s="52"/>
      <c r="R701" s="52"/>
      <c r="S701" s="52"/>
      <c r="T701" s="52"/>
      <c r="U701" s="52"/>
      <c r="V701" s="52"/>
      <c r="W701" s="52"/>
      <c r="X701" s="52"/>
      <c r="Y701" s="52"/>
      <c r="Z701" s="52"/>
    </row>
    <row r="702" spans="1:26" ht="15.75" customHeight="1">
      <c r="A702" s="52"/>
      <c r="B702" s="52"/>
      <c r="C702" s="52"/>
      <c r="D702" s="52"/>
      <c r="E702" s="52"/>
      <c r="F702" s="52"/>
      <c r="G702" s="626"/>
      <c r="H702" s="52"/>
      <c r="I702" s="52"/>
      <c r="J702" s="52"/>
      <c r="K702" s="52"/>
      <c r="L702" s="52"/>
      <c r="M702" s="52"/>
      <c r="N702" s="52"/>
      <c r="O702" s="52"/>
      <c r="P702" s="52"/>
      <c r="Q702" s="52"/>
      <c r="R702" s="52"/>
      <c r="S702" s="52"/>
      <c r="T702" s="52"/>
      <c r="U702" s="52"/>
      <c r="V702" s="52"/>
      <c r="W702" s="52"/>
      <c r="X702" s="52"/>
      <c r="Y702" s="52"/>
      <c r="Z702" s="52"/>
    </row>
    <row r="703" spans="1:26" ht="15.75" customHeight="1">
      <c r="A703" s="52"/>
      <c r="B703" s="52"/>
      <c r="C703" s="52"/>
      <c r="D703" s="52"/>
      <c r="E703" s="52"/>
      <c r="F703" s="52"/>
      <c r="G703" s="626"/>
      <c r="H703" s="52"/>
      <c r="I703" s="52"/>
      <c r="J703" s="52"/>
      <c r="K703" s="52"/>
      <c r="L703" s="52"/>
      <c r="M703" s="52"/>
      <c r="N703" s="52"/>
      <c r="O703" s="52"/>
      <c r="P703" s="52"/>
      <c r="Q703" s="52"/>
      <c r="R703" s="52"/>
      <c r="S703" s="52"/>
      <c r="T703" s="52"/>
      <c r="U703" s="52"/>
      <c r="V703" s="52"/>
      <c r="W703" s="52"/>
      <c r="X703" s="52"/>
      <c r="Y703" s="52"/>
      <c r="Z703" s="52"/>
    </row>
    <row r="704" spans="1:26" ht="15.75" customHeight="1">
      <c r="A704" s="52"/>
      <c r="B704" s="52"/>
      <c r="C704" s="52"/>
      <c r="D704" s="52"/>
      <c r="E704" s="52"/>
      <c r="F704" s="52"/>
      <c r="G704" s="626"/>
      <c r="H704" s="52"/>
      <c r="I704" s="52"/>
      <c r="J704" s="52"/>
      <c r="K704" s="52"/>
      <c r="L704" s="52"/>
      <c r="M704" s="52"/>
      <c r="N704" s="52"/>
      <c r="O704" s="52"/>
      <c r="P704" s="52"/>
      <c r="Q704" s="52"/>
      <c r="R704" s="52"/>
      <c r="S704" s="52"/>
      <c r="T704" s="52"/>
      <c r="U704" s="52"/>
      <c r="V704" s="52"/>
      <c r="W704" s="52"/>
      <c r="X704" s="52"/>
      <c r="Y704" s="52"/>
      <c r="Z704" s="52"/>
    </row>
    <row r="705" spans="1:26" ht="15.75" customHeight="1">
      <c r="A705" s="52"/>
      <c r="B705" s="52"/>
      <c r="C705" s="52"/>
      <c r="D705" s="52"/>
      <c r="E705" s="52"/>
      <c r="F705" s="52"/>
      <c r="G705" s="626"/>
      <c r="H705" s="52"/>
      <c r="I705" s="52"/>
      <c r="J705" s="52"/>
      <c r="K705" s="52"/>
      <c r="L705" s="52"/>
      <c r="M705" s="52"/>
      <c r="N705" s="52"/>
      <c r="O705" s="52"/>
      <c r="P705" s="52"/>
      <c r="Q705" s="52"/>
      <c r="R705" s="52"/>
      <c r="S705" s="52"/>
      <c r="T705" s="52"/>
      <c r="U705" s="52"/>
      <c r="V705" s="52"/>
      <c r="W705" s="52"/>
      <c r="X705" s="52"/>
      <c r="Y705" s="52"/>
      <c r="Z705" s="52"/>
    </row>
    <row r="706" spans="1:26" ht="15.75" customHeight="1">
      <c r="A706" s="52"/>
      <c r="B706" s="52"/>
      <c r="C706" s="52"/>
      <c r="D706" s="52"/>
      <c r="E706" s="52"/>
      <c r="F706" s="52"/>
      <c r="G706" s="626"/>
      <c r="H706" s="52"/>
      <c r="I706" s="52"/>
      <c r="J706" s="52"/>
      <c r="K706" s="52"/>
      <c r="L706" s="52"/>
      <c r="M706" s="52"/>
      <c r="N706" s="52"/>
      <c r="O706" s="52"/>
      <c r="P706" s="52"/>
      <c r="Q706" s="52"/>
      <c r="R706" s="52"/>
      <c r="S706" s="52"/>
      <c r="T706" s="52"/>
      <c r="U706" s="52"/>
      <c r="V706" s="52"/>
      <c r="W706" s="52"/>
      <c r="X706" s="52"/>
      <c r="Y706" s="52"/>
      <c r="Z706" s="52"/>
    </row>
    <row r="707" spans="1:26" ht="15.75" customHeight="1">
      <c r="A707" s="52"/>
      <c r="B707" s="52"/>
      <c r="C707" s="52"/>
      <c r="D707" s="52"/>
      <c r="E707" s="52"/>
      <c r="F707" s="52"/>
      <c r="G707" s="626"/>
      <c r="H707" s="52"/>
      <c r="I707" s="52"/>
      <c r="J707" s="52"/>
      <c r="K707" s="52"/>
      <c r="L707" s="52"/>
      <c r="M707" s="52"/>
      <c r="N707" s="52"/>
      <c r="O707" s="52"/>
      <c r="P707" s="52"/>
      <c r="Q707" s="52"/>
      <c r="R707" s="52"/>
      <c r="S707" s="52"/>
      <c r="T707" s="52"/>
      <c r="U707" s="52"/>
      <c r="V707" s="52"/>
      <c r="W707" s="52"/>
      <c r="X707" s="52"/>
      <c r="Y707" s="52"/>
      <c r="Z707" s="52"/>
    </row>
    <row r="708" spans="1:26" ht="15.75" customHeight="1">
      <c r="A708" s="52"/>
      <c r="B708" s="52"/>
      <c r="C708" s="52"/>
      <c r="D708" s="52"/>
      <c r="E708" s="52"/>
      <c r="F708" s="52"/>
      <c r="G708" s="626"/>
      <c r="H708" s="52"/>
      <c r="I708" s="52"/>
      <c r="J708" s="52"/>
      <c r="K708" s="52"/>
      <c r="L708" s="52"/>
      <c r="M708" s="52"/>
      <c r="N708" s="52"/>
      <c r="O708" s="52"/>
      <c r="P708" s="52"/>
      <c r="Q708" s="52"/>
      <c r="R708" s="52"/>
      <c r="S708" s="52"/>
      <c r="T708" s="52"/>
      <c r="U708" s="52"/>
      <c r="V708" s="52"/>
      <c r="W708" s="52"/>
      <c r="X708" s="52"/>
      <c r="Y708" s="52"/>
      <c r="Z708" s="52"/>
    </row>
    <row r="709" spans="1:26" ht="15.75" customHeight="1">
      <c r="A709" s="52"/>
      <c r="B709" s="52"/>
      <c r="C709" s="52"/>
      <c r="D709" s="52"/>
      <c r="E709" s="52"/>
      <c r="F709" s="52"/>
      <c r="G709" s="626"/>
      <c r="H709" s="52"/>
      <c r="I709" s="52"/>
      <c r="J709" s="52"/>
      <c r="K709" s="52"/>
      <c r="L709" s="52"/>
      <c r="M709" s="52"/>
      <c r="N709" s="52"/>
      <c r="O709" s="52"/>
      <c r="P709" s="52"/>
      <c r="Q709" s="52"/>
      <c r="R709" s="52"/>
      <c r="S709" s="52"/>
      <c r="T709" s="52"/>
      <c r="U709" s="52"/>
      <c r="V709" s="52"/>
      <c r="W709" s="52"/>
      <c r="X709" s="52"/>
      <c r="Y709" s="52"/>
      <c r="Z709" s="52"/>
    </row>
    <row r="710" spans="1:26" ht="15.75" customHeight="1">
      <c r="A710" s="52"/>
      <c r="B710" s="52"/>
      <c r="C710" s="52"/>
      <c r="D710" s="52"/>
      <c r="E710" s="52"/>
      <c r="F710" s="52"/>
      <c r="G710" s="626"/>
      <c r="H710" s="52"/>
      <c r="I710" s="52"/>
      <c r="J710" s="52"/>
      <c r="K710" s="52"/>
      <c r="L710" s="52"/>
      <c r="M710" s="52"/>
      <c r="N710" s="52"/>
      <c r="O710" s="52"/>
      <c r="P710" s="52"/>
      <c r="Q710" s="52"/>
      <c r="R710" s="52"/>
      <c r="S710" s="52"/>
      <c r="T710" s="52"/>
      <c r="U710" s="52"/>
      <c r="V710" s="52"/>
      <c r="W710" s="52"/>
      <c r="X710" s="52"/>
      <c r="Y710" s="52"/>
      <c r="Z710" s="52"/>
    </row>
    <row r="711" spans="1:26" ht="15.75" customHeight="1">
      <c r="A711" s="52"/>
      <c r="B711" s="52"/>
      <c r="C711" s="52"/>
      <c r="D711" s="52"/>
      <c r="E711" s="52"/>
      <c r="F711" s="52"/>
      <c r="G711" s="626"/>
      <c r="H711" s="52"/>
      <c r="I711" s="52"/>
      <c r="J711" s="52"/>
      <c r="K711" s="52"/>
      <c r="L711" s="52"/>
      <c r="M711" s="52"/>
      <c r="N711" s="52"/>
      <c r="O711" s="52"/>
      <c r="P711" s="52"/>
      <c r="Q711" s="52"/>
      <c r="R711" s="52"/>
      <c r="S711" s="52"/>
      <c r="T711" s="52"/>
      <c r="U711" s="52"/>
      <c r="V711" s="52"/>
      <c r="W711" s="52"/>
      <c r="X711" s="52"/>
      <c r="Y711" s="52"/>
      <c r="Z711" s="52"/>
    </row>
    <row r="712" spans="1:26" ht="15.75" customHeight="1">
      <c r="A712" s="52"/>
      <c r="B712" s="52"/>
      <c r="C712" s="52"/>
      <c r="D712" s="52"/>
      <c r="E712" s="52"/>
      <c r="F712" s="52"/>
      <c r="G712" s="626"/>
      <c r="H712" s="52"/>
      <c r="I712" s="52"/>
      <c r="J712" s="52"/>
      <c r="K712" s="52"/>
      <c r="L712" s="52"/>
      <c r="M712" s="52"/>
      <c r="N712" s="52"/>
      <c r="O712" s="52"/>
      <c r="P712" s="52"/>
      <c r="Q712" s="52"/>
      <c r="R712" s="52"/>
      <c r="S712" s="52"/>
      <c r="T712" s="52"/>
      <c r="U712" s="52"/>
      <c r="V712" s="52"/>
      <c r="W712" s="52"/>
      <c r="X712" s="52"/>
      <c r="Y712" s="52"/>
      <c r="Z712" s="52"/>
    </row>
    <row r="713" spans="1:26" ht="15.75" customHeight="1">
      <c r="A713" s="52"/>
      <c r="B713" s="52"/>
      <c r="C713" s="52"/>
      <c r="D713" s="52"/>
      <c r="E713" s="52"/>
      <c r="F713" s="52"/>
      <c r="G713" s="626"/>
      <c r="H713" s="52"/>
      <c r="I713" s="52"/>
      <c r="J713" s="52"/>
      <c r="K713" s="52"/>
      <c r="L713" s="52"/>
      <c r="M713" s="52"/>
      <c r="N713" s="52"/>
      <c r="O713" s="52"/>
      <c r="P713" s="52"/>
      <c r="Q713" s="52"/>
      <c r="R713" s="52"/>
      <c r="S713" s="52"/>
      <c r="T713" s="52"/>
      <c r="U713" s="52"/>
      <c r="V713" s="52"/>
      <c r="W713" s="52"/>
      <c r="X713" s="52"/>
      <c r="Y713" s="52"/>
      <c r="Z713" s="52"/>
    </row>
    <row r="714" spans="1:26" ht="15.75" customHeight="1">
      <c r="A714" s="52"/>
      <c r="B714" s="52"/>
      <c r="C714" s="52"/>
      <c r="D714" s="52"/>
      <c r="E714" s="52"/>
      <c r="F714" s="52"/>
      <c r="G714" s="626"/>
      <c r="H714" s="52"/>
      <c r="I714" s="52"/>
      <c r="J714" s="52"/>
      <c r="K714" s="52"/>
      <c r="L714" s="52"/>
      <c r="M714" s="52"/>
      <c r="N714" s="52"/>
      <c r="O714" s="52"/>
      <c r="P714" s="52"/>
      <c r="Q714" s="52"/>
      <c r="R714" s="52"/>
      <c r="S714" s="52"/>
      <c r="T714" s="52"/>
      <c r="U714" s="52"/>
      <c r="V714" s="52"/>
      <c r="W714" s="52"/>
      <c r="X714" s="52"/>
      <c r="Y714" s="52"/>
      <c r="Z714" s="52"/>
    </row>
    <row r="715" spans="1:26" ht="15.75" customHeight="1">
      <c r="A715" s="52"/>
      <c r="B715" s="52"/>
      <c r="C715" s="52"/>
      <c r="D715" s="52"/>
      <c r="E715" s="52"/>
      <c r="F715" s="52"/>
      <c r="G715" s="626"/>
      <c r="H715" s="52"/>
      <c r="I715" s="52"/>
      <c r="J715" s="52"/>
      <c r="K715" s="52"/>
      <c r="L715" s="52"/>
      <c r="M715" s="52"/>
      <c r="N715" s="52"/>
      <c r="O715" s="52"/>
      <c r="P715" s="52"/>
      <c r="Q715" s="52"/>
      <c r="R715" s="52"/>
      <c r="S715" s="52"/>
      <c r="T715" s="52"/>
      <c r="U715" s="52"/>
      <c r="V715" s="52"/>
      <c r="W715" s="52"/>
      <c r="X715" s="52"/>
      <c r="Y715" s="52"/>
      <c r="Z715" s="52"/>
    </row>
    <row r="716" spans="1:26" ht="15.75" customHeight="1">
      <c r="A716" s="52"/>
      <c r="B716" s="52"/>
      <c r="C716" s="52"/>
      <c r="D716" s="52"/>
      <c r="E716" s="52"/>
      <c r="F716" s="52"/>
      <c r="G716" s="626"/>
      <c r="H716" s="52"/>
      <c r="I716" s="52"/>
      <c r="J716" s="52"/>
      <c r="K716" s="52"/>
      <c r="L716" s="52"/>
      <c r="M716" s="52"/>
      <c r="N716" s="52"/>
      <c r="O716" s="52"/>
      <c r="P716" s="52"/>
      <c r="Q716" s="52"/>
      <c r="R716" s="52"/>
      <c r="S716" s="52"/>
      <c r="T716" s="52"/>
      <c r="U716" s="52"/>
      <c r="V716" s="52"/>
      <c r="W716" s="52"/>
      <c r="X716" s="52"/>
      <c r="Y716" s="52"/>
      <c r="Z716" s="52"/>
    </row>
    <row r="717" spans="1:26" ht="15.75" customHeight="1">
      <c r="A717" s="52"/>
      <c r="B717" s="52"/>
      <c r="C717" s="52"/>
      <c r="D717" s="52"/>
      <c r="E717" s="52"/>
      <c r="F717" s="52"/>
      <c r="G717" s="626"/>
      <c r="H717" s="52"/>
      <c r="I717" s="52"/>
      <c r="J717" s="52"/>
      <c r="K717" s="52"/>
      <c r="L717" s="52"/>
      <c r="M717" s="52"/>
      <c r="N717" s="52"/>
      <c r="O717" s="52"/>
      <c r="P717" s="52"/>
      <c r="Q717" s="52"/>
      <c r="R717" s="52"/>
      <c r="S717" s="52"/>
      <c r="T717" s="52"/>
      <c r="U717" s="52"/>
      <c r="V717" s="52"/>
      <c r="W717" s="52"/>
      <c r="X717" s="52"/>
      <c r="Y717" s="52"/>
      <c r="Z717" s="52"/>
    </row>
    <row r="718" spans="1:26" ht="15.75" customHeight="1">
      <c r="A718" s="52"/>
      <c r="B718" s="52"/>
      <c r="C718" s="52"/>
      <c r="D718" s="52"/>
      <c r="E718" s="52"/>
      <c r="F718" s="52"/>
      <c r="G718" s="626"/>
      <c r="H718" s="52"/>
      <c r="I718" s="52"/>
      <c r="J718" s="52"/>
      <c r="K718" s="52"/>
      <c r="L718" s="52"/>
      <c r="M718" s="52"/>
      <c r="N718" s="52"/>
      <c r="O718" s="52"/>
      <c r="P718" s="52"/>
      <c r="Q718" s="52"/>
      <c r="R718" s="52"/>
      <c r="S718" s="52"/>
      <c r="T718" s="52"/>
      <c r="U718" s="52"/>
      <c r="V718" s="52"/>
      <c r="W718" s="52"/>
      <c r="X718" s="52"/>
      <c r="Y718" s="52"/>
      <c r="Z718" s="52"/>
    </row>
    <row r="719" spans="1:26" ht="15.75" customHeight="1">
      <c r="A719" s="52"/>
      <c r="B719" s="52"/>
      <c r="C719" s="52"/>
      <c r="D719" s="52"/>
      <c r="E719" s="52"/>
      <c r="F719" s="52"/>
      <c r="G719" s="626"/>
      <c r="H719" s="52"/>
      <c r="I719" s="52"/>
      <c r="J719" s="52"/>
      <c r="K719" s="52"/>
      <c r="L719" s="52"/>
      <c r="M719" s="52"/>
      <c r="N719" s="52"/>
      <c r="O719" s="52"/>
      <c r="P719" s="52"/>
      <c r="Q719" s="52"/>
      <c r="R719" s="52"/>
      <c r="S719" s="52"/>
      <c r="T719" s="52"/>
      <c r="U719" s="52"/>
      <c r="V719" s="52"/>
      <c r="W719" s="52"/>
      <c r="X719" s="52"/>
      <c r="Y719" s="52"/>
      <c r="Z719" s="52"/>
    </row>
    <row r="720" spans="1:26" ht="15.75" customHeight="1">
      <c r="A720" s="52"/>
      <c r="B720" s="52"/>
      <c r="C720" s="52"/>
      <c r="D720" s="52"/>
      <c r="E720" s="52"/>
      <c r="F720" s="52"/>
      <c r="G720" s="626"/>
      <c r="H720" s="52"/>
      <c r="I720" s="52"/>
      <c r="J720" s="52"/>
      <c r="K720" s="52"/>
      <c r="L720" s="52"/>
      <c r="M720" s="52"/>
      <c r="N720" s="52"/>
      <c r="O720" s="52"/>
      <c r="P720" s="52"/>
      <c r="Q720" s="52"/>
      <c r="R720" s="52"/>
      <c r="S720" s="52"/>
      <c r="T720" s="52"/>
      <c r="U720" s="52"/>
      <c r="V720" s="52"/>
      <c r="W720" s="52"/>
      <c r="X720" s="52"/>
      <c r="Y720" s="52"/>
      <c r="Z720" s="52"/>
    </row>
    <row r="721" spans="1:26" ht="15.75" customHeight="1">
      <c r="A721" s="52"/>
      <c r="B721" s="52"/>
      <c r="C721" s="52"/>
      <c r="D721" s="52"/>
      <c r="E721" s="52"/>
      <c r="F721" s="52"/>
      <c r="G721" s="626"/>
      <c r="H721" s="52"/>
      <c r="I721" s="52"/>
      <c r="J721" s="52"/>
      <c r="K721" s="52"/>
      <c r="L721" s="52"/>
      <c r="M721" s="52"/>
      <c r="N721" s="52"/>
      <c r="O721" s="52"/>
      <c r="P721" s="52"/>
      <c r="Q721" s="52"/>
      <c r="R721" s="52"/>
      <c r="S721" s="52"/>
      <c r="T721" s="52"/>
      <c r="U721" s="52"/>
      <c r="V721" s="52"/>
      <c r="W721" s="52"/>
      <c r="X721" s="52"/>
      <c r="Y721" s="52"/>
      <c r="Z721" s="52"/>
    </row>
    <row r="722" spans="1:26" ht="15.75" customHeight="1">
      <c r="A722" s="52"/>
      <c r="B722" s="52"/>
      <c r="C722" s="52"/>
      <c r="D722" s="52"/>
      <c r="E722" s="52"/>
      <c r="F722" s="52"/>
      <c r="G722" s="626"/>
      <c r="H722" s="52"/>
      <c r="I722" s="52"/>
      <c r="J722" s="52"/>
      <c r="K722" s="52"/>
      <c r="L722" s="52"/>
      <c r="M722" s="52"/>
      <c r="N722" s="52"/>
      <c r="O722" s="52"/>
      <c r="P722" s="52"/>
      <c r="Q722" s="52"/>
      <c r="R722" s="52"/>
      <c r="S722" s="52"/>
      <c r="T722" s="52"/>
      <c r="U722" s="52"/>
      <c r="V722" s="52"/>
      <c r="W722" s="52"/>
      <c r="X722" s="52"/>
      <c r="Y722" s="52"/>
      <c r="Z722" s="52"/>
    </row>
    <row r="723" spans="1:26" ht="15.75" customHeight="1">
      <c r="A723" s="52"/>
      <c r="B723" s="52"/>
      <c r="C723" s="52"/>
      <c r="D723" s="52"/>
      <c r="E723" s="52"/>
      <c r="F723" s="52"/>
      <c r="G723" s="626"/>
      <c r="H723" s="52"/>
      <c r="I723" s="52"/>
      <c r="J723" s="52"/>
      <c r="K723" s="52"/>
      <c r="L723" s="52"/>
      <c r="M723" s="52"/>
      <c r="N723" s="52"/>
      <c r="O723" s="52"/>
      <c r="P723" s="52"/>
      <c r="Q723" s="52"/>
      <c r="R723" s="52"/>
      <c r="S723" s="52"/>
      <c r="T723" s="52"/>
      <c r="U723" s="52"/>
      <c r="V723" s="52"/>
      <c r="W723" s="52"/>
      <c r="X723" s="52"/>
      <c r="Y723" s="52"/>
      <c r="Z723" s="52"/>
    </row>
    <row r="724" spans="1:26" ht="15.75" customHeight="1">
      <c r="A724" s="52"/>
      <c r="B724" s="52"/>
      <c r="C724" s="52"/>
      <c r="D724" s="52"/>
      <c r="E724" s="52"/>
      <c r="F724" s="52"/>
      <c r="G724" s="626"/>
      <c r="H724" s="52"/>
      <c r="I724" s="52"/>
      <c r="J724" s="52"/>
      <c r="K724" s="52"/>
      <c r="L724" s="52"/>
      <c r="M724" s="52"/>
      <c r="N724" s="52"/>
      <c r="O724" s="52"/>
      <c r="P724" s="52"/>
      <c r="Q724" s="52"/>
      <c r="R724" s="52"/>
      <c r="S724" s="52"/>
      <c r="T724" s="52"/>
      <c r="U724" s="52"/>
      <c r="V724" s="52"/>
      <c r="W724" s="52"/>
      <c r="X724" s="52"/>
      <c r="Y724" s="52"/>
      <c r="Z724" s="52"/>
    </row>
    <row r="725" spans="1:26" ht="15.75" customHeight="1">
      <c r="A725" s="52"/>
      <c r="B725" s="52"/>
      <c r="C725" s="52"/>
      <c r="D725" s="52"/>
      <c r="E725" s="52"/>
      <c r="F725" s="52"/>
      <c r="G725" s="626"/>
      <c r="H725" s="52"/>
      <c r="I725" s="52"/>
      <c r="J725" s="52"/>
      <c r="K725" s="52"/>
      <c r="L725" s="52"/>
      <c r="M725" s="52"/>
      <c r="N725" s="52"/>
      <c r="O725" s="52"/>
      <c r="P725" s="52"/>
      <c r="Q725" s="52"/>
      <c r="R725" s="52"/>
      <c r="S725" s="52"/>
      <c r="T725" s="52"/>
      <c r="U725" s="52"/>
      <c r="V725" s="52"/>
      <c r="W725" s="52"/>
      <c r="X725" s="52"/>
      <c r="Y725" s="52"/>
      <c r="Z725" s="52"/>
    </row>
    <row r="726" spans="1:26" ht="15.75" customHeight="1">
      <c r="A726" s="52"/>
      <c r="B726" s="52"/>
      <c r="C726" s="52"/>
      <c r="D726" s="52"/>
      <c r="E726" s="52"/>
      <c r="F726" s="52"/>
      <c r="G726" s="626"/>
      <c r="H726" s="52"/>
      <c r="I726" s="52"/>
      <c r="J726" s="52"/>
      <c r="K726" s="52"/>
      <c r="L726" s="52"/>
      <c r="M726" s="52"/>
      <c r="N726" s="52"/>
      <c r="O726" s="52"/>
      <c r="P726" s="52"/>
      <c r="Q726" s="52"/>
      <c r="R726" s="52"/>
      <c r="S726" s="52"/>
      <c r="T726" s="52"/>
      <c r="U726" s="52"/>
      <c r="V726" s="52"/>
      <c r="W726" s="52"/>
      <c r="X726" s="52"/>
      <c r="Y726" s="52"/>
      <c r="Z726" s="52"/>
    </row>
    <row r="727" spans="1:26" ht="15.75" customHeight="1">
      <c r="A727" s="52"/>
      <c r="B727" s="52"/>
      <c r="C727" s="52"/>
      <c r="D727" s="52"/>
      <c r="E727" s="52"/>
      <c r="F727" s="52"/>
      <c r="G727" s="626"/>
      <c r="H727" s="52"/>
      <c r="I727" s="52"/>
      <c r="J727" s="52"/>
      <c r="K727" s="52"/>
      <c r="L727" s="52"/>
      <c r="M727" s="52"/>
      <c r="N727" s="52"/>
      <c r="O727" s="52"/>
      <c r="P727" s="52"/>
      <c r="Q727" s="52"/>
      <c r="R727" s="52"/>
      <c r="S727" s="52"/>
      <c r="T727" s="52"/>
      <c r="U727" s="52"/>
      <c r="V727" s="52"/>
      <c r="W727" s="52"/>
      <c r="X727" s="52"/>
      <c r="Y727" s="52"/>
      <c r="Z727" s="52"/>
    </row>
    <row r="728" spans="1:26" ht="15.75" customHeight="1">
      <c r="A728" s="52"/>
      <c r="B728" s="52"/>
      <c r="C728" s="52"/>
      <c r="D728" s="52"/>
      <c r="E728" s="52"/>
      <c r="F728" s="52"/>
      <c r="G728" s="626"/>
      <c r="H728" s="52"/>
      <c r="I728" s="52"/>
      <c r="J728" s="52"/>
      <c r="K728" s="52"/>
      <c r="L728" s="52"/>
      <c r="M728" s="52"/>
      <c r="N728" s="52"/>
      <c r="O728" s="52"/>
      <c r="P728" s="52"/>
      <c r="Q728" s="52"/>
      <c r="R728" s="52"/>
      <c r="S728" s="52"/>
      <c r="T728" s="52"/>
      <c r="U728" s="52"/>
      <c r="V728" s="52"/>
      <c r="W728" s="52"/>
      <c r="X728" s="52"/>
      <c r="Y728" s="52"/>
      <c r="Z728" s="52"/>
    </row>
    <row r="729" spans="1:26" ht="15.75" customHeight="1">
      <c r="A729" s="52"/>
      <c r="B729" s="52"/>
      <c r="C729" s="52"/>
      <c r="D729" s="52"/>
      <c r="E729" s="52"/>
      <c r="F729" s="52"/>
      <c r="G729" s="626"/>
      <c r="H729" s="52"/>
      <c r="I729" s="52"/>
      <c r="J729" s="52"/>
      <c r="K729" s="52"/>
      <c r="L729" s="52"/>
      <c r="M729" s="52"/>
      <c r="N729" s="52"/>
      <c r="O729" s="52"/>
      <c r="P729" s="52"/>
      <c r="Q729" s="52"/>
      <c r="R729" s="52"/>
      <c r="S729" s="52"/>
      <c r="T729" s="52"/>
      <c r="U729" s="52"/>
      <c r="V729" s="52"/>
      <c r="W729" s="52"/>
      <c r="X729" s="52"/>
      <c r="Y729" s="52"/>
      <c r="Z729" s="52"/>
    </row>
    <row r="730" spans="1:26" ht="15.75" customHeight="1">
      <c r="A730" s="52"/>
      <c r="B730" s="52"/>
      <c r="C730" s="52"/>
      <c r="D730" s="52"/>
      <c r="E730" s="52"/>
      <c r="F730" s="52"/>
      <c r="G730" s="626"/>
      <c r="H730" s="52"/>
      <c r="I730" s="52"/>
      <c r="J730" s="52"/>
      <c r="K730" s="52"/>
      <c r="L730" s="52"/>
      <c r="M730" s="52"/>
      <c r="N730" s="52"/>
      <c r="O730" s="52"/>
      <c r="P730" s="52"/>
      <c r="Q730" s="52"/>
      <c r="R730" s="52"/>
      <c r="S730" s="52"/>
      <c r="T730" s="52"/>
      <c r="U730" s="52"/>
      <c r="V730" s="52"/>
      <c r="W730" s="52"/>
      <c r="X730" s="52"/>
      <c r="Y730" s="52"/>
      <c r="Z730" s="52"/>
    </row>
    <row r="731" spans="1:26" ht="15.75" customHeight="1">
      <c r="A731" s="52"/>
      <c r="B731" s="52"/>
      <c r="C731" s="52"/>
      <c r="D731" s="52"/>
      <c r="E731" s="52"/>
      <c r="F731" s="52"/>
      <c r="G731" s="626"/>
      <c r="H731" s="52"/>
      <c r="I731" s="52"/>
      <c r="J731" s="52"/>
      <c r="K731" s="52"/>
      <c r="L731" s="52"/>
      <c r="M731" s="52"/>
      <c r="N731" s="52"/>
      <c r="O731" s="52"/>
      <c r="P731" s="52"/>
      <c r="Q731" s="52"/>
      <c r="R731" s="52"/>
      <c r="S731" s="52"/>
      <c r="T731" s="52"/>
      <c r="U731" s="52"/>
      <c r="V731" s="52"/>
      <c r="W731" s="52"/>
      <c r="X731" s="52"/>
      <c r="Y731" s="52"/>
      <c r="Z731" s="52"/>
    </row>
    <row r="732" spans="1:26" ht="15.75" customHeight="1">
      <c r="A732" s="52"/>
      <c r="B732" s="52"/>
      <c r="C732" s="52"/>
      <c r="D732" s="52"/>
      <c r="E732" s="52"/>
      <c r="F732" s="52"/>
      <c r="G732" s="626"/>
      <c r="H732" s="52"/>
      <c r="I732" s="52"/>
      <c r="J732" s="52"/>
      <c r="K732" s="52"/>
      <c r="L732" s="52"/>
      <c r="M732" s="52"/>
      <c r="N732" s="52"/>
      <c r="O732" s="52"/>
      <c r="P732" s="52"/>
      <c r="Q732" s="52"/>
      <c r="R732" s="52"/>
      <c r="S732" s="52"/>
      <c r="T732" s="52"/>
      <c r="U732" s="52"/>
      <c r="V732" s="52"/>
      <c r="W732" s="52"/>
      <c r="X732" s="52"/>
      <c r="Y732" s="52"/>
      <c r="Z732" s="52"/>
    </row>
    <row r="733" spans="1:26" ht="15.75" customHeight="1">
      <c r="A733" s="52"/>
      <c r="B733" s="52"/>
      <c r="C733" s="52"/>
      <c r="D733" s="52"/>
      <c r="E733" s="52"/>
      <c r="F733" s="52"/>
      <c r="G733" s="626"/>
      <c r="H733" s="52"/>
      <c r="I733" s="52"/>
      <c r="J733" s="52"/>
      <c r="K733" s="52"/>
      <c r="L733" s="52"/>
      <c r="M733" s="52"/>
      <c r="N733" s="52"/>
      <c r="O733" s="52"/>
      <c r="P733" s="52"/>
      <c r="Q733" s="52"/>
      <c r="R733" s="52"/>
      <c r="S733" s="52"/>
      <c r="T733" s="52"/>
      <c r="U733" s="52"/>
      <c r="V733" s="52"/>
      <c r="W733" s="52"/>
      <c r="X733" s="52"/>
      <c r="Y733" s="52"/>
      <c r="Z733" s="52"/>
    </row>
    <row r="734" spans="1:26" ht="15.75" customHeight="1">
      <c r="A734" s="52"/>
      <c r="B734" s="52"/>
      <c r="C734" s="52"/>
      <c r="D734" s="52"/>
      <c r="E734" s="52"/>
      <c r="F734" s="52"/>
      <c r="G734" s="626"/>
      <c r="H734" s="52"/>
      <c r="I734" s="52"/>
      <c r="J734" s="52"/>
      <c r="K734" s="52"/>
      <c r="L734" s="52"/>
      <c r="M734" s="52"/>
      <c r="N734" s="52"/>
      <c r="O734" s="52"/>
      <c r="P734" s="52"/>
      <c r="Q734" s="52"/>
      <c r="R734" s="52"/>
      <c r="S734" s="52"/>
      <c r="T734" s="52"/>
      <c r="U734" s="52"/>
      <c r="V734" s="52"/>
      <c r="W734" s="52"/>
      <c r="X734" s="52"/>
      <c r="Y734" s="52"/>
      <c r="Z734" s="52"/>
    </row>
    <row r="735" spans="1:26" ht="15.75" customHeight="1">
      <c r="A735" s="52"/>
      <c r="B735" s="52"/>
      <c r="C735" s="52"/>
      <c r="D735" s="52"/>
      <c r="E735" s="52"/>
      <c r="F735" s="52"/>
      <c r="G735" s="626"/>
      <c r="H735" s="52"/>
      <c r="I735" s="52"/>
      <c r="J735" s="52"/>
      <c r="K735" s="52"/>
      <c r="L735" s="52"/>
      <c r="M735" s="52"/>
      <c r="N735" s="52"/>
      <c r="O735" s="52"/>
      <c r="P735" s="52"/>
      <c r="Q735" s="52"/>
      <c r="R735" s="52"/>
      <c r="S735" s="52"/>
      <c r="T735" s="52"/>
      <c r="U735" s="52"/>
      <c r="V735" s="52"/>
      <c r="W735" s="52"/>
      <c r="X735" s="52"/>
      <c r="Y735" s="52"/>
      <c r="Z735" s="52"/>
    </row>
    <row r="736" spans="1:26" ht="15.75" customHeight="1">
      <c r="A736" s="52"/>
      <c r="B736" s="52"/>
      <c r="C736" s="52"/>
      <c r="D736" s="52"/>
      <c r="E736" s="52"/>
      <c r="F736" s="52"/>
      <c r="G736" s="626"/>
      <c r="H736" s="52"/>
      <c r="I736" s="52"/>
      <c r="J736" s="52"/>
      <c r="K736" s="52"/>
      <c r="L736" s="52"/>
      <c r="M736" s="52"/>
      <c r="N736" s="52"/>
      <c r="O736" s="52"/>
      <c r="P736" s="52"/>
      <c r="Q736" s="52"/>
      <c r="R736" s="52"/>
      <c r="S736" s="52"/>
      <c r="T736" s="52"/>
      <c r="U736" s="52"/>
      <c r="V736" s="52"/>
      <c r="W736" s="52"/>
      <c r="X736" s="52"/>
      <c r="Y736" s="52"/>
      <c r="Z736" s="52"/>
    </row>
    <row r="737" spans="1:26" ht="15.75" customHeight="1">
      <c r="A737" s="52"/>
      <c r="B737" s="52"/>
      <c r="C737" s="52"/>
      <c r="D737" s="52"/>
      <c r="E737" s="52"/>
      <c r="F737" s="52"/>
      <c r="G737" s="626"/>
      <c r="H737" s="52"/>
      <c r="I737" s="52"/>
      <c r="J737" s="52"/>
      <c r="K737" s="52"/>
      <c r="L737" s="52"/>
      <c r="M737" s="52"/>
      <c r="N737" s="52"/>
      <c r="O737" s="52"/>
      <c r="P737" s="52"/>
      <c r="Q737" s="52"/>
      <c r="R737" s="52"/>
      <c r="S737" s="52"/>
      <c r="T737" s="52"/>
      <c r="U737" s="52"/>
      <c r="V737" s="52"/>
      <c r="W737" s="52"/>
      <c r="X737" s="52"/>
      <c r="Y737" s="52"/>
      <c r="Z737" s="52"/>
    </row>
    <row r="738" spans="1:26" ht="15.75" customHeight="1">
      <c r="A738" s="52"/>
      <c r="B738" s="52"/>
      <c r="C738" s="52"/>
      <c r="D738" s="52"/>
      <c r="E738" s="52"/>
      <c r="F738" s="52"/>
      <c r="G738" s="626"/>
      <c r="H738" s="52"/>
      <c r="I738" s="52"/>
      <c r="J738" s="52"/>
      <c r="K738" s="52"/>
      <c r="L738" s="52"/>
      <c r="M738" s="52"/>
      <c r="N738" s="52"/>
      <c r="O738" s="52"/>
      <c r="P738" s="52"/>
      <c r="Q738" s="52"/>
      <c r="R738" s="52"/>
      <c r="S738" s="52"/>
      <c r="T738" s="52"/>
      <c r="U738" s="52"/>
      <c r="V738" s="52"/>
      <c r="W738" s="52"/>
      <c r="X738" s="52"/>
      <c r="Y738" s="52"/>
      <c r="Z738" s="52"/>
    </row>
    <row r="739" spans="1:26" ht="15.75" customHeight="1">
      <c r="A739" s="52"/>
      <c r="B739" s="52"/>
      <c r="C739" s="52"/>
      <c r="D739" s="52"/>
      <c r="E739" s="52"/>
      <c r="F739" s="52"/>
      <c r="G739" s="626"/>
      <c r="H739" s="52"/>
      <c r="I739" s="52"/>
      <c r="J739" s="52"/>
      <c r="K739" s="52"/>
      <c r="L739" s="52"/>
      <c r="M739" s="52"/>
      <c r="N739" s="52"/>
      <c r="O739" s="52"/>
      <c r="P739" s="52"/>
      <c r="Q739" s="52"/>
      <c r="R739" s="52"/>
      <c r="S739" s="52"/>
      <c r="T739" s="52"/>
      <c r="U739" s="52"/>
      <c r="V739" s="52"/>
      <c r="W739" s="52"/>
      <c r="X739" s="52"/>
      <c r="Y739" s="52"/>
      <c r="Z739" s="52"/>
    </row>
    <row r="740" spans="1:26" ht="15.75" customHeight="1">
      <c r="A740" s="52"/>
      <c r="B740" s="52"/>
      <c r="C740" s="52"/>
      <c r="D740" s="52"/>
      <c r="E740" s="52"/>
      <c r="F740" s="52"/>
      <c r="G740" s="626"/>
      <c r="H740" s="52"/>
      <c r="I740" s="52"/>
      <c r="J740" s="52"/>
      <c r="K740" s="52"/>
      <c r="L740" s="52"/>
      <c r="M740" s="52"/>
      <c r="N740" s="52"/>
      <c r="O740" s="52"/>
      <c r="P740" s="52"/>
      <c r="Q740" s="52"/>
      <c r="R740" s="52"/>
      <c r="S740" s="52"/>
      <c r="T740" s="52"/>
      <c r="U740" s="52"/>
      <c r="V740" s="52"/>
      <c r="W740" s="52"/>
      <c r="X740" s="52"/>
      <c r="Y740" s="52"/>
      <c r="Z740" s="52"/>
    </row>
    <row r="741" spans="1:26" ht="15.75" customHeight="1">
      <c r="A741" s="52"/>
      <c r="B741" s="52"/>
      <c r="C741" s="52"/>
      <c r="D741" s="52"/>
      <c r="E741" s="52"/>
      <c r="F741" s="52"/>
      <c r="G741" s="626"/>
      <c r="H741" s="52"/>
      <c r="I741" s="52"/>
      <c r="J741" s="52"/>
      <c r="K741" s="52"/>
      <c r="L741" s="52"/>
      <c r="M741" s="52"/>
      <c r="N741" s="52"/>
      <c r="O741" s="52"/>
      <c r="P741" s="52"/>
      <c r="Q741" s="52"/>
      <c r="R741" s="52"/>
      <c r="S741" s="52"/>
      <c r="T741" s="52"/>
      <c r="U741" s="52"/>
      <c r="V741" s="52"/>
      <c r="W741" s="52"/>
      <c r="X741" s="52"/>
      <c r="Y741" s="52"/>
      <c r="Z741" s="52"/>
    </row>
    <row r="742" spans="1:26" ht="15.75" customHeight="1">
      <c r="A742" s="52"/>
      <c r="B742" s="52"/>
      <c r="C742" s="52"/>
      <c r="D742" s="52"/>
      <c r="E742" s="52"/>
      <c r="F742" s="52"/>
      <c r="G742" s="626"/>
      <c r="H742" s="52"/>
      <c r="I742" s="52"/>
      <c r="J742" s="52"/>
      <c r="K742" s="52"/>
      <c r="L742" s="52"/>
      <c r="M742" s="52"/>
      <c r="N742" s="52"/>
      <c r="O742" s="52"/>
      <c r="P742" s="52"/>
      <c r="Q742" s="52"/>
      <c r="R742" s="52"/>
      <c r="S742" s="52"/>
      <c r="T742" s="52"/>
      <c r="U742" s="52"/>
      <c r="V742" s="52"/>
      <c r="W742" s="52"/>
      <c r="X742" s="52"/>
      <c r="Y742" s="52"/>
      <c r="Z742" s="52"/>
    </row>
    <row r="743" spans="1:26" ht="15.75" customHeight="1">
      <c r="A743" s="52"/>
      <c r="B743" s="52"/>
      <c r="C743" s="52"/>
      <c r="D743" s="52"/>
      <c r="E743" s="52"/>
      <c r="F743" s="52"/>
      <c r="G743" s="626"/>
      <c r="H743" s="52"/>
      <c r="I743" s="52"/>
      <c r="J743" s="52"/>
      <c r="K743" s="52"/>
      <c r="L743" s="52"/>
      <c r="M743" s="52"/>
      <c r="N743" s="52"/>
      <c r="O743" s="52"/>
      <c r="P743" s="52"/>
      <c r="Q743" s="52"/>
      <c r="R743" s="52"/>
      <c r="S743" s="52"/>
      <c r="T743" s="52"/>
      <c r="U743" s="52"/>
      <c r="V743" s="52"/>
      <c r="W743" s="52"/>
      <c r="X743" s="52"/>
      <c r="Y743" s="52"/>
      <c r="Z743" s="52"/>
    </row>
    <row r="744" spans="1:26" ht="15.75" customHeight="1">
      <c r="A744" s="52"/>
      <c r="B744" s="52"/>
      <c r="C744" s="52"/>
      <c r="D744" s="52"/>
      <c r="E744" s="52"/>
      <c r="F744" s="52"/>
      <c r="G744" s="626"/>
      <c r="H744" s="52"/>
      <c r="I744" s="52"/>
      <c r="J744" s="52"/>
      <c r="K744" s="52"/>
      <c r="L744" s="52"/>
      <c r="M744" s="52"/>
      <c r="N744" s="52"/>
      <c r="O744" s="52"/>
      <c r="P744" s="52"/>
      <c r="Q744" s="52"/>
      <c r="R744" s="52"/>
      <c r="S744" s="52"/>
      <c r="T744" s="52"/>
      <c r="U744" s="52"/>
      <c r="V744" s="52"/>
      <c r="W744" s="52"/>
      <c r="X744" s="52"/>
      <c r="Y744" s="52"/>
      <c r="Z744" s="52"/>
    </row>
    <row r="745" spans="1:26" ht="15.75" customHeight="1">
      <c r="A745" s="52"/>
      <c r="B745" s="52"/>
      <c r="C745" s="52"/>
      <c r="D745" s="52"/>
      <c r="E745" s="52"/>
      <c r="F745" s="52"/>
      <c r="G745" s="626"/>
      <c r="H745" s="52"/>
      <c r="I745" s="52"/>
      <c r="J745" s="52"/>
      <c r="K745" s="52"/>
      <c r="L745" s="52"/>
      <c r="M745" s="52"/>
      <c r="N745" s="52"/>
      <c r="O745" s="52"/>
      <c r="P745" s="52"/>
      <c r="Q745" s="52"/>
      <c r="R745" s="52"/>
      <c r="S745" s="52"/>
      <c r="T745" s="52"/>
      <c r="U745" s="52"/>
      <c r="V745" s="52"/>
      <c r="W745" s="52"/>
      <c r="X745" s="52"/>
      <c r="Y745" s="52"/>
      <c r="Z745" s="52"/>
    </row>
    <row r="746" spans="1:26" ht="15.75" customHeight="1">
      <c r="A746" s="52"/>
      <c r="B746" s="52"/>
      <c r="C746" s="52"/>
      <c r="D746" s="52"/>
      <c r="E746" s="52"/>
      <c r="F746" s="52"/>
      <c r="G746" s="626"/>
      <c r="H746" s="52"/>
      <c r="I746" s="52"/>
      <c r="J746" s="52"/>
      <c r="K746" s="52"/>
      <c r="L746" s="52"/>
      <c r="M746" s="52"/>
      <c r="N746" s="52"/>
      <c r="O746" s="52"/>
      <c r="P746" s="52"/>
      <c r="Q746" s="52"/>
      <c r="R746" s="52"/>
      <c r="S746" s="52"/>
      <c r="T746" s="52"/>
      <c r="U746" s="52"/>
      <c r="V746" s="52"/>
      <c r="W746" s="52"/>
      <c r="X746" s="52"/>
      <c r="Y746" s="52"/>
      <c r="Z746" s="52"/>
    </row>
    <row r="747" spans="1:26" ht="15.75" customHeight="1">
      <c r="A747" s="52"/>
      <c r="B747" s="52"/>
      <c r="C747" s="52"/>
      <c r="D747" s="52"/>
      <c r="E747" s="52"/>
      <c r="F747" s="52"/>
      <c r="G747" s="626"/>
      <c r="H747" s="52"/>
      <c r="I747" s="52"/>
      <c r="J747" s="52"/>
      <c r="K747" s="52"/>
      <c r="L747" s="52"/>
      <c r="M747" s="52"/>
      <c r="N747" s="52"/>
      <c r="O747" s="52"/>
      <c r="P747" s="52"/>
      <c r="Q747" s="52"/>
      <c r="R747" s="52"/>
      <c r="S747" s="52"/>
      <c r="T747" s="52"/>
      <c r="U747" s="52"/>
      <c r="V747" s="52"/>
      <c r="W747" s="52"/>
      <c r="X747" s="52"/>
      <c r="Y747" s="52"/>
      <c r="Z747" s="52"/>
    </row>
    <row r="748" spans="1:26" ht="15.75" customHeight="1">
      <c r="A748" s="52"/>
      <c r="B748" s="52"/>
      <c r="C748" s="52"/>
      <c r="D748" s="52"/>
      <c r="E748" s="52"/>
      <c r="F748" s="52"/>
      <c r="G748" s="626"/>
      <c r="H748" s="52"/>
      <c r="I748" s="52"/>
      <c r="J748" s="52"/>
      <c r="K748" s="52"/>
      <c r="L748" s="52"/>
      <c r="M748" s="52"/>
      <c r="N748" s="52"/>
      <c r="O748" s="52"/>
      <c r="P748" s="52"/>
      <c r="Q748" s="52"/>
      <c r="R748" s="52"/>
      <c r="S748" s="52"/>
      <c r="T748" s="52"/>
      <c r="U748" s="52"/>
      <c r="V748" s="52"/>
      <c r="W748" s="52"/>
      <c r="X748" s="52"/>
      <c r="Y748" s="52"/>
      <c r="Z748" s="52"/>
    </row>
    <row r="749" spans="1:26" ht="15.75" customHeight="1">
      <c r="A749" s="52"/>
      <c r="B749" s="52"/>
      <c r="C749" s="52"/>
      <c r="D749" s="52"/>
      <c r="E749" s="52"/>
      <c r="F749" s="52"/>
      <c r="G749" s="626"/>
      <c r="H749" s="52"/>
      <c r="I749" s="52"/>
      <c r="J749" s="52"/>
      <c r="K749" s="52"/>
      <c r="L749" s="52"/>
      <c r="M749" s="52"/>
      <c r="N749" s="52"/>
      <c r="O749" s="52"/>
      <c r="P749" s="52"/>
      <c r="Q749" s="52"/>
      <c r="R749" s="52"/>
      <c r="S749" s="52"/>
      <c r="T749" s="52"/>
      <c r="U749" s="52"/>
      <c r="V749" s="52"/>
      <c r="W749" s="52"/>
      <c r="X749" s="52"/>
      <c r="Y749" s="52"/>
      <c r="Z749" s="52"/>
    </row>
    <row r="750" spans="1:26" ht="15.75" customHeight="1">
      <c r="A750" s="52"/>
      <c r="B750" s="52"/>
      <c r="C750" s="52"/>
      <c r="D750" s="52"/>
      <c r="E750" s="52"/>
      <c r="F750" s="52"/>
      <c r="G750" s="626"/>
      <c r="H750" s="52"/>
      <c r="I750" s="52"/>
      <c r="J750" s="52"/>
      <c r="K750" s="52"/>
      <c r="L750" s="52"/>
      <c r="M750" s="52"/>
      <c r="N750" s="52"/>
      <c r="O750" s="52"/>
      <c r="P750" s="52"/>
      <c r="Q750" s="52"/>
      <c r="R750" s="52"/>
      <c r="S750" s="52"/>
      <c r="T750" s="52"/>
      <c r="U750" s="52"/>
      <c r="V750" s="52"/>
      <c r="W750" s="52"/>
      <c r="X750" s="52"/>
      <c r="Y750" s="52"/>
      <c r="Z750" s="52"/>
    </row>
    <row r="751" spans="1:26" ht="15.75" customHeight="1">
      <c r="A751" s="52"/>
      <c r="B751" s="52"/>
      <c r="C751" s="52"/>
      <c r="D751" s="52"/>
      <c r="E751" s="52"/>
      <c r="F751" s="52"/>
      <c r="G751" s="626"/>
      <c r="H751" s="52"/>
      <c r="I751" s="52"/>
      <c r="J751" s="52"/>
      <c r="K751" s="52"/>
      <c r="L751" s="52"/>
      <c r="M751" s="52"/>
      <c r="N751" s="52"/>
      <c r="O751" s="52"/>
      <c r="P751" s="52"/>
      <c r="Q751" s="52"/>
      <c r="R751" s="52"/>
      <c r="S751" s="52"/>
      <c r="T751" s="52"/>
      <c r="U751" s="52"/>
      <c r="V751" s="52"/>
      <c r="W751" s="52"/>
      <c r="X751" s="52"/>
      <c r="Y751" s="52"/>
      <c r="Z751" s="52"/>
    </row>
    <row r="752" spans="1:26" ht="15.75" customHeight="1">
      <c r="A752" s="52"/>
      <c r="B752" s="52"/>
      <c r="C752" s="52"/>
      <c r="D752" s="52"/>
      <c r="E752" s="52"/>
      <c r="F752" s="52"/>
      <c r="G752" s="626"/>
      <c r="H752" s="52"/>
      <c r="I752" s="52"/>
      <c r="J752" s="52"/>
      <c r="K752" s="52"/>
      <c r="L752" s="52"/>
      <c r="M752" s="52"/>
      <c r="N752" s="52"/>
      <c r="O752" s="52"/>
      <c r="P752" s="52"/>
      <c r="Q752" s="52"/>
      <c r="R752" s="52"/>
      <c r="S752" s="52"/>
      <c r="T752" s="52"/>
      <c r="U752" s="52"/>
      <c r="V752" s="52"/>
      <c r="W752" s="52"/>
      <c r="X752" s="52"/>
      <c r="Y752" s="52"/>
      <c r="Z752" s="52"/>
    </row>
    <row r="753" spans="1:26" ht="15.75" customHeight="1">
      <c r="A753" s="52"/>
      <c r="B753" s="52"/>
      <c r="C753" s="52"/>
      <c r="D753" s="52"/>
      <c r="E753" s="52"/>
      <c r="F753" s="52"/>
      <c r="G753" s="626"/>
      <c r="H753" s="52"/>
      <c r="I753" s="52"/>
      <c r="J753" s="52"/>
      <c r="K753" s="52"/>
      <c r="L753" s="52"/>
      <c r="M753" s="52"/>
      <c r="N753" s="52"/>
      <c r="O753" s="52"/>
      <c r="P753" s="52"/>
      <c r="Q753" s="52"/>
      <c r="R753" s="52"/>
      <c r="S753" s="52"/>
      <c r="T753" s="52"/>
      <c r="U753" s="52"/>
      <c r="V753" s="52"/>
      <c r="W753" s="52"/>
      <c r="X753" s="52"/>
      <c r="Y753" s="52"/>
      <c r="Z753" s="52"/>
    </row>
    <row r="754" spans="1:26" ht="15.75" customHeight="1">
      <c r="A754" s="52"/>
      <c r="B754" s="52"/>
      <c r="C754" s="52"/>
      <c r="D754" s="52"/>
      <c r="E754" s="52"/>
      <c r="F754" s="52"/>
      <c r="G754" s="626"/>
      <c r="H754" s="52"/>
      <c r="I754" s="52"/>
      <c r="J754" s="52"/>
      <c r="K754" s="52"/>
      <c r="L754" s="52"/>
      <c r="M754" s="52"/>
      <c r="N754" s="52"/>
      <c r="O754" s="52"/>
      <c r="P754" s="52"/>
      <c r="Q754" s="52"/>
      <c r="R754" s="52"/>
      <c r="S754" s="52"/>
      <c r="T754" s="52"/>
      <c r="U754" s="52"/>
      <c r="V754" s="52"/>
      <c r="W754" s="52"/>
      <c r="X754" s="52"/>
      <c r="Y754" s="52"/>
      <c r="Z754" s="52"/>
    </row>
    <row r="755" spans="1:26" ht="15.75" customHeight="1">
      <c r="A755" s="52"/>
      <c r="B755" s="52"/>
      <c r="C755" s="52"/>
      <c r="D755" s="52"/>
      <c r="E755" s="52"/>
      <c r="F755" s="52"/>
      <c r="G755" s="626"/>
      <c r="H755" s="52"/>
      <c r="I755" s="52"/>
      <c r="J755" s="52"/>
      <c r="K755" s="52"/>
      <c r="L755" s="52"/>
      <c r="M755" s="52"/>
      <c r="N755" s="52"/>
      <c r="O755" s="52"/>
      <c r="P755" s="52"/>
      <c r="Q755" s="52"/>
      <c r="R755" s="52"/>
      <c r="S755" s="52"/>
      <c r="T755" s="52"/>
      <c r="U755" s="52"/>
      <c r="V755" s="52"/>
      <c r="W755" s="52"/>
      <c r="X755" s="52"/>
      <c r="Y755" s="52"/>
      <c r="Z755" s="52"/>
    </row>
    <row r="756" spans="1:26" ht="15.75" customHeight="1">
      <c r="A756" s="52"/>
      <c r="B756" s="52"/>
      <c r="C756" s="52"/>
      <c r="D756" s="52"/>
      <c r="E756" s="52"/>
      <c r="F756" s="52"/>
      <c r="G756" s="626"/>
      <c r="H756" s="52"/>
      <c r="I756" s="52"/>
      <c r="J756" s="52"/>
      <c r="K756" s="52"/>
      <c r="L756" s="52"/>
      <c r="M756" s="52"/>
      <c r="N756" s="52"/>
      <c r="O756" s="52"/>
      <c r="P756" s="52"/>
      <c r="Q756" s="52"/>
      <c r="R756" s="52"/>
      <c r="S756" s="52"/>
      <c r="T756" s="52"/>
      <c r="U756" s="52"/>
      <c r="V756" s="52"/>
      <c r="W756" s="52"/>
      <c r="X756" s="52"/>
      <c r="Y756" s="52"/>
      <c r="Z756" s="52"/>
    </row>
    <row r="757" spans="1:26" ht="15.75" customHeight="1">
      <c r="A757" s="52"/>
      <c r="B757" s="52"/>
      <c r="C757" s="52"/>
      <c r="D757" s="52"/>
      <c r="E757" s="52"/>
      <c r="F757" s="52"/>
      <c r="G757" s="626"/>
      <c r="H757" s="52"/>
      <c r="I757" s="52"/>
      <c r="J757" s="52"/>
      <c r="K757" s="52"/>
      <c r="L757" s="52"/>
      <c r="M757" s="52"/>
      <c r="N757" s="52"/>
      <c r="O757" s="52"/>
      <c r="P757" s="52"/>
      <c r="Q757" s="52"/>
      <c r="R757" s="52"/>
      <c r="S757" s="52"/>
      <c r="T757" s="52"/>
      <c r="U757" s="52"/>
      <c r="V757" s="52"/>
      <c r="W757" s="52"/>
      <c r="X757" s="52"/>
      <c r="Y757" s="52"/>
      <c r="Z757" s="52"/>
    </row>
    <row r="758" spans="1:26" ht="15.75" customHeight="1">
      <c r="A758" s="52"/>
      <c r="B758" s="52"/>
      <c r="C758" s="52"/>
      <c r="D758" s="52"/>
      <c r="E758" s="52"/>
      <c r="F758" s="52"/>
      <c r="G758" s="626"/>
      <c r="H758" s="52"/>
      <c r="I758" s="52"/>
      <c r="J758" s="52"/>
      <c r="K758" s="52"/>
      <c r="L758" s="52"/>
      <c r="M758" s="52"/>
      <c r="N758" s="52"/>
      <c r="O758" s="52"/>
      <c r="P758" s="52"/>
      <c r="Q758" s="52"/>
      <c r="R758" s="52"/>
      <c r="S758" s="52"/>
      <c r="T758" s="52"/>
      <c r="U758" s="52"/>
      <c r="V758" s="52"/>
      <c r="W758" s="52"/>
      <c r="X758" s="52"/>
      <c r="Y758" s="52"/>
      <c r="Z758" s="52"/>
    </row>
    <row r="759" spans="1:26" ht="15.75" customHeight="1">
      <c r="A759" s="52"/>
      <c r="B759" s="52"/>
      <c r="C759" s="52"/>
      <c r="D759" s="52"/>
      <c r="E759" s="52"/>
      <c r="F759" s="52"/>
      <c r="G759" s="626"/>
      <c r="H759" s="52"/>
      <c r="I759" s="52"/>
      <c r="J759" s="52"/>
      <c r="K759" s="52"/>
      <c r="L759" s="52"/>
      <c r="M759" s="52"/>
      <c r="N759" s="52"/>
      <c r="O759" s="52"/>
      <c r="P759" s="52"/>
      <c r="Q759" s="52"/>
      <c r="R759" s="52"/>
      <c r="S759" s="52"/>
      <c r="T759" s="52"/>
      <c r="U759" s="52"/>
      <c r="V759" s="52"/>
      <c r="W759" s="52"/>
      <c r="X759" s="52"/>
      <c r="Y759" s="52"/>
      <c r="Z759" s="52"/>
    </row>
    <row r="760" spans="1:26" ht="15.75" customHeight="1">
      <c r="A760" s="52"/>
      <c r="B760" s="52"/>
      <c r="C760" s="52"/>
      <c r="D760" s="52"/>
      <c r="E760" s="52"/>
      <c r="F760" s="52"/>
      <c r="G760" s="626"/>
      <c r="H760" s="52"/>
      <c r="I760" s="52"/>
      <c r="J760" s="52"/>
      <c r="K760" s="52"/>
      <c r="L760" s="52"/>
      <c r="M760" s="52"/>
      <c r="N760" s="52"/>
      <c r="O760" s="52"/>
      <c r="P760" s="52"/>
      <c r="Q760" s="52"/>
      <c r="R760" s="52"/>
      <c r="S760" s="52"/>
      <c r="T760" s="52"/>
      <c r="U760" s="52"/>
      <c r="V760" s="52"/>
      <c r="W760" s="52"/>
      <c r="X760" s="52"/>
      <c r="Y760" s="52"/>
      <c r="Z760" s="52"/>
    </row>
    <row r="761" spans="1:26" ht="15.75" customHeight="1">
      <c r="A761" s="52"/>
      <c r="B761" s="52"/>
      <c r="C761" s="52"/>
      <c r="D761" s="52"/>
      <c r="E761" s="52"/>
      <c r="F761" s="52"/>
      <c r="G761" s="626"/>
      <c r="H761" s="52"/>
      <c r="I761" s="52"/>
      <c r="J761" s="52"/>
      <c r="K761" s="52"/>
      <c r="L761" s="52"/>
      <c r="M761" s="52"/>
      <c r="N761" s="52"/>
      <c r="O761" s="52"/>
      <c r="P761" s="52"/>
      <c r="Q761" s="52"/>
      <c r="R761" s="52"/>
      <c r="S761" s="52"/>
      <c r="T761" s="52"/>
      <c r="U761" s="52"/>
      <c r="V761" s="52"/>
      <c r="W761" s="52"/>
      <c r="X761" s="52"/>
      <c r="Y761" s="52"/>
      <c r="Z761" s="52"/>
    </row>
    <row r="762" spans="1:26" ht="15.75" customHeight="1">
      <c r="A762" s="52"/>
      <c r="B762" s="52"/>
      <c r="C762" s="52"/>
      <c r="D762" s="52"/>
      <c r="E762" s="52"/>
      <c r="F762" s="52"/>
      <c r="G762" s="626"/>
      <c r="H762" s="52"/>
      <c r="I762" s="52"/>
      <c r="J762" s="52"/>
      <c r="K762" s="52"/>
      <c r="L762" s="52"/>
      <c r="M762" s="52"/>
      <c r="N762" s="52"/>
      <c r="O762" s="52"/>
      <c r="P762" s="52"/>
      <c r="Q762" s="52"/>
      <c r="R762" s="52"/>
      <c r="S762" s="52"/>
      <c r="T762" s="52"/>
      <c r="U762" s="52"/>
      <c r="V762" s="52"/>
      <c r="W762" s="52"/>
      <c r="X762" s="52"/>
      <c r="Y762" s="52"/>
      <c r="Z762" s="52"/>
    </row>
    <row r="763" spans="1:26" ht="15.75" customHeight="1">
      <c r="A763" s="52"/>
      <c r="B763" s="52"/>
      <c r="C763" s="52"/>
      <c r="D763" s="52"/>
      <c r="E763" s="52"/>
      <c r="F763" s="52"/>
      <c r="G763" s="626"/>
      <c r="H763" s="52"/>
      <c r="I763" s="52"/>
      <c r="J763" s="52"/>
      <c r="K763" s="52"/>
      <c r="L763" s="52"/>
      <c r="M763" s="52"/>
      <c r="N763" s="52"/>
      <c r="O763" s="52"/>
      <c r="P763" s="52"/>
      <c r="Q763" s="52"/>
      <c r="R763" s="52"/>
      <c r="S763" s="52"/>
      <c r="T763" s="52"/>
      <c r="U763" s="52"/>
      <c r="V763" s="52"/>
      <c r="W763" s="52"/>
      <c r="X763" s="52"/>
      <c r="Y763" s="52"/>
      <c r="Z763" s="52"/>
    </row>
    <row r="764" spans="1:26" ht="15.75" customHeight="1">
      <c r="A764" s="52"/>
      <c r="B764" s="52"/>
      <c r="C764" s="52"/>
      <c r="D764" s="52"/>
      <c r="E764" s="52"/>
      <c r="F764" s="52"/>
      <c r="G764" s="626"/>
      <c r="H764" s="52"/>
      <c r="I764" s="52"/>
      <c r="J764" s="52"/>
      <c r="K764" s="52"/>
      <c r="L764" s="52"/>
      <c r="M764" s="52"/>
      <c r="N764" s="52"/>
      <c r="O764" s="52"/>
      <c r="P764" s="52"/>
      <c r="Q764" s="52"/>
      <c r="R764" s="52"/>
      <c r="S764" s="52"/>
      <c r="T764" s="52"/>
      <c r="U764" s="52"/>
      <c r="V764" s="52"/>
      <c r="W764" s="52"/>
      <c r="X764" s="52"/>
      <c r="Y764" s="52"/>
      <c r="Z764" s="52"/>
    </row>
    <row r="765" spans="1:26" ht="15.75" customHeight="1">
      <c r="A765" s="52"/>
      <c r="B765" s="52"/>
      <c r="C765" s="52"/>
      <c r="D765" s="52"/>
      <c r="E765" s="52"/>
      <c r="F765" s="52"/>
      <c r="G765" s="626"/>
      <c r="H765" s="52"/>
      <c r="I765" s="52"/>
      <c r="J765" s="52"/>
      <c r="K765" s="52"/>
      <c r="L765" s="52"/>
      <c r="M765" s="52"/>
      <c r="N765" s="52"/>
      <c r="O765" s="52"/>
      <c r="P765" s="52"/>
      <c r="Q765" s="52"/>
      <c r="R765" s="52"/>
      <c r="S765" s="52"/>
      <c r="T765" s="52"/>
      <c r="U765" s="52"/>
      <c r="V765" s="52"/>
      <c r="W765" s="52"/>
      <c r="X765" s="52"/>
      <c r="Y765" s="52"/>
      <c r="Z765" s="52"/>
    </row>
    <row r="766" spans="1:26" ht="15.75" customHeight="1">
      <c r="A766" s="52"/>
      <c r="B766" s="52"/>
      <c r="C766" s="52"/>
      <c r="D766" s="52"/>
      <c r="E766" s="52"/>
      <c r="F766" s="52"/>
      <c r="G766" s="626"/>
      <c r="H766" s="52"/>
      <c r="I766" s="52"/>
      <c r="J766" s="52"/>
      <c r="K766" s="52"/>
      <c r="L766" s="52"/>
      <c r="M766" s="52"/>
      <c r="N766" s="52"/>
      <c r="O766" s="52"/>
      <c r="P766" s="52"/>
      <c r="Q766" s="52"/>
      <c r="R766" s="52"/>
      <c r="S766" s="52"/>
      <c r="T766" s="52"/>
      <c r="U766" s="52"/>
      <c r="V766" s="52"/>
      <c r="W766" s="52"/>
      <c r="X766" s="52"/>
      <c r="Y766" s="52"/>
      <c r="Z766" s="52"/>
    </row>
    <row r="767" spans="1:26" ht="15.75" customHeight="1">
      <c r="A767" s="52"/>
      <c r="B767" s="52"/>
      <c r="C767" s="52"/>
      <c r="D767" s="52"/>
      <c r="E767" s="52"/>
      <c r="F767" s="52"/>
      <c r="G767" s="626"/>
      <c r="H767" s="52"/>
      <c r="I767" s="52"/>
      <c r="J767" s="52"/>
      <c r="K767" s="52"/>
      <c r="L767" s="52"/>
      <c r="M767" s="52"/>
      <c r="N767" s="52"/>
      <c r="O767" s="52"/>
      <c r="P767" s="52"/>
      <c r="Q767" s="52"/>
      <c r="R767" s="52"/>
      <c r="S767" s="52"/>
      <c r="T767" s="52"/>
      <c r="U767" s="52"/>
      <c r="V767" s="52"/>
      <c r="W767" s="52"/>
      <c r="X767" s="52"/>
      <c r="Y767" s="52"/>
      <c r="Z767" s="52"/>
    </row>
    <row r="768" spans="1:26" ht="15.75" customHeight="1">
      <c r="A768" s="52"/>
      <c r="B768" s="52"/>
      <c r="C768" s="52"/>
      <c r="D768" s="52"/>
      <c r="E768" s="52"/>
      <c r="F768" s="52"/>
      <c r="G768" s="626"/>
      <c r="H768" s="52"/>
      <c r="I768" s="52"/>
      <c r="J768" s="52"/>
      <c r="K768" s="52"/>
      <c r="L768" s="52"/>
      <c r="M768" s="52"/>
      <c r="N768" s="52"/>
      <c r="O768" s="52"/>
      <c r="P768" s="52"/>
      <c r="Q768" s="52"/>
      <c r="R768" s="52"/>
      <c r="S768" s="52"/>
      <c r="T768" s="52"/>
      <c r="U768" s="52"/>
      <c r="V768" s="52"/>
      <c r="W768" s="52"/>
      <c r="X768" s="52"/>
      <c r="Y768" s="52"/>
      <c r="Z768" s="52"/>
    </row>
    <row r="769" spans="1:26" ht="15.75" customHeight="1">
      <c r="A769" s="52"/>
      <c r="B769" s="52"/>
      <c r="C769" s="52"/>
      <c r="D769" s="52"/>
      <c r="E769" s="52"/>
      <c r="F769" s="52"/>
      <c r="G769" s="626"/>
      <c r="H769" s="52"/>
      <c r="I769" s="52"/>
      <c r="J769" s="52"/>
      <c r="K769" s="52"/>
      <c r="L769" s="52"/>
      <c r="M769" s="52"/>
      <c r="N769" s="52"/>
      <c r="O769" s="52"/>
      <c r="P769" s="52"/>
      <c r="Q769" s="52"/>
      <c r="R769" s="52"/>
      <c r="S769" s="52"/>
      <c r="T769" s="52"/>
      <c r="U769" s="52"/>
      <c r="V769" s="52"/>
      <c r="W769" s="52"/>
      <c r="X769" s="52"/>
      <c r="Y769" s="52"/>
      <c r="Z769" s="52"/>
    </row>
    <row r="770" spans="1:26" ht="15.75" customHeight="1">
      <c r="A770" s="52"/>
      <c r="B770" s="52"/>
      <c r="C770" s="52"/>
      <c r="D770" s="52"/>
      <c r="E770" s="52"/>
      <c r="F770" s="52"/>
      <c r="G770" s="626"/>
      <c r="H770" s="52"/>
      <c r="I770" s="52"/>
      <c r="J770" s="52"/>
      <c r="K770" s="52"/>
      <c r="L770" s="52"/>
      <c r="M770" s="52"/>
      <c r="N770" s="52"/>
      <c r="O770" s="52"/>
      <c r="P770" s="52"/>
      <c r="Q770" s="52"/>
      <c r="R770" s="52"/>
      <c r="S770" s="52"/>
      <c r="T770" s="52"/>
      <c r="U770" s="52"/>
      <c r="V770" s="52"/>
      <c r="W770" s="52"/>
      <c r="X770" s="52"/>
      <c r="Y770" s="52"/>
      <c r="Z770" s="52"/>
    </row>
    <row r="771" spans="1:26" ht="15.75" customHeight="1">
      <c r="A771" s="52"/>
      <c r="B771" s="52"/>
      <c r="C771" s="52"/>
      <c r="D771" s="52"/>
      <c r="E771" s="52"/>
      <c r="F771" s="52"/>
      <c r="G771" s="626"/>
      <c r="H771" s="52"/>
      <c r="I771" s="52"/>
      <c r="J771" s="52"/>
      <c r="K771" s="52"/>
      <c r="L771" s="52"/>
      <c r="M771" s="52"/>
      <c r="N771" s="52"/>
      <c r="O771" s="52"/>
      <c r="P771" s="52"/>
      <c r="Q771" s="52"/>
      <c r="R771" s="52"/>
      <c r="S771" s="52"/>
      <c r="T771" s="52"/>
      <c r="U771" s="52"/>
      <c r="V771" s="52"/>
      <c r="W771" s="52"/>
      <c r="X771" s="52"/>
      <c r="Y771" s="52"/>
      <c r="Z771" s="52"/>
    </row>
    <row r="772" spans="1:26" ht="15.75" customHeight="1">
      <c r="A772" s="52"/>
      <c r="B772" s="52"/>
      <c r="C772" s="52"/>
      <c r="D772" s="52"/>
      <c r="E772" s="52"/>
      <c r="F772" s="52"/>
      <c r="G772" s="626"/>
      <c r="H772" s="52"/>
      <c r="I772" s="52"/>
      <c r="J772" s="52"/>
      <c r="K772" s="52"/>
      <c r="L772" s="52"/>
      <c r="M772" s="52"/>
      <c r="N772" s="52"/>
      <c r="O772" s="52"/>
      <c r="P772" s="52"/>
      <c r="Q772" s="52"/>
      <c r="R772" s="52"/>
      <c r="S772" s="52"/>
      <c r="T772" s="52"/>
      <c r="U772" s="52"/>
      <c r="V772" s="52"/>
      <c r="W772" s="52"/>
      <c r="X772" s="52"/>
      <c r="Y772" s="52"/>
      <c r="Z772" s="52"/>
    </row>
    <row r="773" spans="1:26" ht="15.75" customHeight="1">
      <c r="A773" s="52"/>
      <c r="B773" s="52"/>
      <c r="C773" s="52"/>
      <c r="D773" s="52"/>
      <c r="E773" s="52"/>
      <c r="F773" s="52"/>
      <c r="G773" s="626"/>
      <c r="H773" s="52"/>
      <c r="I773" s="52"/>
      <c r="J773" s="52"/>
      <c r="K773" s="52"/>
      <c r="L773" s="52"/>
      <c r="M773" s="52"/>
      <c r="N773" s="52"/>
      <c r="O773" s="52"/>
      <c r="P773" s="52"/>
      <c r="Q773" s="52"/>
      <c r="R773" s="52"/>
      <c r="S773" s="52"/>
      <c r="T773" s="52"/>
      <c r="U773" s="52"/>
      <c r="V773" s="52"/>
      <c r="W773" s="52"/>
      <c r="X773" s="52"/>
      <c r="Y773" s="52"/>
      <c r="Z773" s="52"/>
    </row>
    <row r="774" spans="1:26" ht="15.75" customHeight="1">
      <c r="A774" s="52"/>
      <c r="B774" s="52"/>
      <c r="C774" s="52"/>
      <c r="D774" s="52"/>
      <c r="E774" s="52"/>
      <c r="F774" s="52"/>
      <c r="G774" s="626"/>
      <c r="H774" s="52"/>
      <c r="I774" s="52"/>
      <c r="J774" s="52"/>
      <c r="K774" s="52"/>
      <c r="L774" s="52"/>
      <c r="M774" s="52"/>
      <c r="N774" s="52"/>
      <c r="O774" s="52"/>
      <c r="P774" s="52"/>
      <c r="Q774" s="52"/>
      <c r="R774" s="52"/>
      <c r="S774" s="52"/>
      <c r="T774" s="52"/>
      <c r="U774" s="52"/>
      <c r="V774" s="52"/>
      <c r="W774" s="52"/>
      <c r="X774" s="52"/>
      <c r="Y774" s="52"/>
      <c r="Z774" s="52"/>
    </row>
    <row r="775" spans="1:26" ht="15.75" customHeight="1">
      <c r="A775" s="52"/>
      <c r="B775" s="52"/>
      <c r="C775" s="52"/>
      <c r="D775" s="52"/>
      <c r="E775" s="52"/>
      <c r="F775" s="52"/>
      <c r="G775" s="626"/>
      <c r="H775" s="52"/>
      <c r="I775" s="52"/>
      <c r="J775" s="52"/>
      <c r="K775" s="52"/>
      <c r="L775" s="52"/>
      <c r="M775" s="52"/>
      <c r="N775" s="52"/>
      <c r="O775" s="52"/>
      <c r="P775" s="52"/>
      <c r="Q775" s="52"/>
      <c r="R775" s="52"/>
      <c r="S775" s="52"/>
      <c r="T775" s="52"/>
      <c r="U775" s="52"/>
      <c r="V775" s="52"/>
      <c r="W775" s="52"/>
      <c r="X775" s="52"/>
      <c r="Y775" s="52"/>
      <c r="Z775" s="52"/>
    </row>
    <row r="776" spans="1:26" ht="15.75" customHeight="1">
      <c r="A776" s="52"/>
      <c r="B776" s="52"/>
      <c r="C776" s="52"/>
      <c r="D776" s="52"/>
      <c r="E776" s="52"/>
      <c r="F776" s="52"/>
      <c r="G776" s="626"/>
      <c r="H776" s="52"/>
      <c r="I776" s="52"/>
      <c r="J776" s="52"/>
      <c r="K776" s="52"/>
      <c r="L776" s="52"/>
      <c r="M776" s="52"/>
      <c r="N776" s="52"/>
      <c r="O776" s="52"/>
      <c r="P776" s="52"/>
      <c r="Q776" s="52"/>
      <c r="R776" s="52"/>
      <c r="S776" s="52"/>
      <c r="T776" s="52"/>
      <c r="U776" s="52"/>
      <c r="V776" s="52"/>
      <c r="W776" s="52"/>
      <c r="X776" s="52"/>
      <c r="Y776" s="52"/>
      <c r="Z776" s="52"/>
    </row>
    <row r="777" spans="1:26" ht="15.75" customHeight="1">
      <c r="A777" s="52"/>
      <c r="B777" s="52"/>
      <c r="C777" s="52"/>
      <c r="D777" s="52"/>
      <c r="E777" s="52"/>
      <c r="F777" s="52"/>
      <c r="G777" s="626"/>
      <c r="H777" s="52"/>
      <c r="I777" s="52"/>
      <c r="J777" s="52"/>
      <c r="K777" s="52"/>
      <c r="L777" s="52"/>
      <c r="M777" s="52"/>
      <c r="N777" s="52"/>
      <c r="O777" s="52"/>
      <c r="P777" s="52"/>
      <c r="Q777" s="52"/>
      <c r="R777" s="52"/>
      <c r="S777" s="52"/>
      <c r="T777" s="52"/>
      <c r="U777" s="52"/>
      <c r="V777" s="52"/>
      <c r="W777" s="52"/>
      <c r="X777" s="52"/>
      <c r="Y777" s="52"/>
      <c r="Z777" s="52"/>
    </row>
    <row r="778" spans="1:26" ht="15.75" customHeight="1">
      <c r="A778" s="52"/>
      <c r="B778" s="52"/>
      <c r="C778" s="52"/>
      <c r="D778" s="52"/>
      <c r="E778" s="52"/>
      <c r="F778" s="52"/>
      <c r="G778" s="626"/>
      <c r="H778" s="52"/>
      <c r="I778" s="52"/>
      <c r="J778" s="52"/>
      <c r="K778" s="52"/>
      <c r="L778" s="52"/>
      <c r="M778" s="52"/>
      <c r="N778" s="52"/>
      <c r="O778" s="52"/>
      <c r="P778" s="52"/>
      <c r="Q778" s="52"/>
      <c r="R778" s="52"/>
      <c r="S778" s="52"/>
      <c r="T778" s="52"/>
      <c r="U778" s="52"/>
      <c r="V778" s="52"/>
      <c r="W778" s="52"/>
      <c r="X778" s="52"/>
      <c r="Y778" s="52"/>
      <c r="Z778" s="52"/>
    </row>
    <row r="779" spans="1:26" ht="15.75" customHeight="1">
      <c r="A779" s="52"/>
      <c r="B779" s="52"/>
      <c r="C779" s="52"/>
      <c r="D779" s="52"/>
      <c r="E779" s="52"/>
      <c r="F779" s="52"/>
      <c r="G779" s="626"/>
      <c r="H779" s="52"/>
      <c r="I779" s="52"/>
      <c r="J779" s="52"/>
      <c r="K779" s="52"/>
      <c r="L779" s="52"/>
      <c r="M779" s="52"/>
      <c r="N779" s="52"/>
      <c r="O779" s="52"/>
      <c r="P779" s="52"/>
      <c r="Q779" s="52"/>
      <c r="R779" s="52"/>
      <c r="S779" s="52"/>
      <c r="T779" s="52"/>
      <c r="U779" s="52"/>
      <c r="V779" s="52"/>
      <c r="W779" s="52"/>
      <c r="X779" s="52"/>
      <c r="Y779" s="52"/>
      <c r="Z779" s="52"/>
    </row>
    <row r="780" spans="1:26" ht="15.75" customHeight="1">
      <c r="A780" s="52"/>
      <c r="B780" s="52"/>
      <c r="C780" s="52"/>
      <c r="D780" s="52"/>
      <c r="E780" s="52"/>
      <c r="F780" s="52"/>
      <c r="G780" s="626"/>
      <c r="H780" s="52"/>
      <c r="I780" s="52"/>
      <c r="J780" s="52"/>
      <c r="K780" s="52"/>
      <c r="L780" s="52"/>
      <c r="M780" s="52"/>
      <c r="N780" s="52"/>
      <c r="O780" s="52"/>
      <c r="P780" s="52"/>
      <c r="Q780" s="52"/>
      <c r="R780" s="52"/>
      <c r="S780" s="52"/>
      <c r="T780" s="52"/>
      <c r="U780" s="52"/>
      <c r="V780" s="52"/>
      <c r="W780" s="52"/>
      <c r="X780" s="52"/>
      <c r="Y780" s="52"/>
      <c r="Z780" s="52"/>
    </row>
    <row r="781" spans="1:26" ht="15.75" customHeight="1">
      <c r="A781" s="52"/>
      <c r="B781" s="52"/>
      <c r="C781" s="52"/>
      <c r="D781" s="52"/>
      <c r="E781" s="52"/>
      <c r="F781" s="52"/>
      <c r="G781" s="626"/>
      <c r="H781" s="52"/>
      <c r="I781" s="52"/>
      <c r="J781" s="52"/>
      <c r="K781" s="52"/>
      <c r="L781" s="52"/>
      <c r="M781" s="52"/>
      <c r="N781" s="52"/>
      <c r="O781" s="52"/>
      <c r="P781" s="52"/>
      <c r="Q781" s="52"/>
      <c r="R781" s="52"/>
      <c r="S781" s="52"/>
      <c r="T781" s="52"/>
      <c r="U781" s="52"/>
      <c r="V781" s="52"/>
      <c r="W781" s="52"/>
      <c r="X781" s="52"/>
      <c r="Y781" s="52"/>
      <c r="Z781" s="52"/>
    </row>
    <row r="782" spans="1:26" ht="15.75" customHeight="1">
      <c r="A782" s="52"/>
      <c r="B782" s="52"/>
      <c r="C782" s="52"/>
      <c r="D782" s="52"/>
      <c r="E782" s="52"/>
      <c r="F782" s="52"/>
      <c r="G782" s="626"/>
      <c r="H782" s="52"/>
      <c r="I782" s="52"/>
      <c r="J782" s="52"/>
      <c r="K782" s="52"/>
      <c r="L782" s="52"/>
      <c r="M782" s="52"/>
      <c r="N782" s="52"/>
      <c r="O782" s="52"/>
      <c r="P782" s="52"/>
      <c r="Q782" s="52"/>
      <c r="R782" s="52"/>
      <c r="S782" s="52"/>
      <c r="T782" s="52"/>
      <c r="U782" s="52"/>
      <c r="V782" s="52"/>
      <c r="W782" s="52"/>
      <c r="X782" s="52"/>
      <c r="Y782" s="52"/>
      <c r="Z782" s="52"/>
    </row>
    <row r="783" spans="1:26" ht="15.75" customHeight="1">
      <c r="A783" s="52"/>
      <c r="B783" s="52"/>
      <c r="C783" s="52"/>
      <c r="D783" s="52"/>
      <c r="E783" s="52"/>
      <c r="F783" s="52"/>
      <c r="G783" s="626"/>
      <c r="H783" s="52"/>
      <c r="I783" s="52"/>
      <c r="J783" s="52"/>
      <c r="K783" s="52"/>
      <c r="L783" s="52"/>
      <c r="M783" s="52"/>
      <c r="N783" s="52"/>
      <c r="O783" s="52"/>
      <c r="P783" s="52"/>
      <c r="Q783" s="52"/>
      <c r="R783" s="52"/>
      <c r="S783" s="52"/>
      <c r="T783" s="52"/>
      <c r="U783" s="52"/>
      <c r="V783" s="52"/>
      <c r="W783" s="52"/>
      <c r="X783" s="52"/>
      <c r="Y783" s="52"/>
      <c r="Z783" s="52"/>
    </row>
    <row r="784" spans="1:26" ht="15.75" customHeight="1">
      <c r="A784" s="52"/>
      <c r="B784" s="52"/>
      <c r="C784" s="52"/>
      <c r="D784" s="52"/>
      <c r="E784" s="52"/>
      <c r="F784" s="52"/>
      <c r="G784" s="626"/>
      <c r="H784" s="52"/>
      <c r="I784" s="52"/>
      <c r="J784" s="52"/>
      <c r="K784" s="52"/>
      <c r="L784" s="52"/>
      <c r="M784" s="52"/>
      <c r="N784" s="52"/>
      <c r="O784" s="52"/>
      <c r="P784" s="52"/>
      <c r="Q784" s="52"/>
      <c r="R784" s="52"/>
      <c r="S784" s="52"/>
      <c r="T784" s="52"/>
      <c r="U784" s="52"/>
      <c r="V784" s="52"/>
      <c r="W784" s="52"/>
      <c r="X784" s="52"/>
      <c r="Y784" s="52"/>
      <c r="Z784" s="52"/>
    </row>
    <row r="785" spans="1:26" ht="15.75" customHeight="1">
      <c r="A785" s="52"/>
      <c r="B785" s="52"/>
      <c r="C785" s="52"/>
      <c r="D785" s="52"/>
      <c r="E785" s="52"/>
      <c r="F785" s="52"/>
      <c r="G785" s="626"/>
      <c r="H785" s="52"/>
      <c r="I785" s="52"/>
      <c r="J785" s="52"/>
      <c r="K785" s="52"/>
      <c r="L785" s="52"/>
      <c r="M785" s="52"/>
      <c r="N785" s="52"/>
      <c r="O785" s="52"/>
      <c r="P785" s="52"/>
      <c r="Q785" s="52"/>
      <c r="R785" s="52"/>
      <c r="S785" s="52"/>
      <c r="T785" s="52"/>
      <c r="U785" s="52"/>
      <c r="V785" s="52"/>
      <c r="W785" s="52"/>
      <c r="X785" s="52"/>
      <c r="Y785" s="52"/>
      <c r="Z785" s="52"/>
    </row>
    <row r="786" spans="1:26" ht="15.75" customHeight="1">
      <c r="A786" s="52"/>
      <c r="B786" s="52"/>
      <c r="C786" s="52"/>
      <c r="D786" s="52"/>
      <c r="E786" s="52"/>
      <c r="F786" s="52"/>
      <c r="G786" s="626"/>
      <c r="H786" s="52"/>
      <c r="I786" s="52"/>
      <c r="J786" s="52"/>
      <c r="K786" s="52"/>
      <c r="L786" s="52"/>
      <c r="M786" s="52"/>
      <c r="N786" s="52"/>
      <c r="O786" s="52"/>
      <c r="P786" s="52"/>
      <c r="Q786" s="52"/>
      <c r="R786" s="52"/>
      <c r="S786" s="52"/>
      <c r="T786" s="52"/>
      <c r="U786" s="52"/>
      <c r="V786" s="52"/>
      <c r="W786" s="52"/>
      <c r="X786" s="52"/>
      <c r="Y786" s="52"/>
      <c r="Z786" s="52"/>
    </row>
    <row r="787" spans="1:26" ht="15.75" customHeight="1">
      <c r="A787" s="52"/>
      <c r="B787" s="52"/>
      <c r="C787" s="52"/>
      <c r="D787" s="52"/>
      <c r="E787" s="52"/>
      <c r="F787" s="52"/>
      <c r="G787" s="626"/>
      <c r="H787" s="52"/>
      <c r="I787" s="52"/>
      <c r="J787" s="52"/>
      <c r="K787" s="52"/>
      <c r="L787" s="52"/>
      <c r="M787" s="52"/>
      <c r="N787" s="52"/>
      <c r="O787" s="52"/>
      <c r="P787" s="52"/>
      <c r="Q787" s="52"/>
      <c r="R787" s="52"/>
      <c r="S787" s="52"/>
      <c r="T787" s="52"/>
      <c r="U787" s="52"/>
      <c r="V787" s="52"/>
      <c r="W787" s="52"/>
      <c r="X787" s="52"/>
      <c r="Y787" s="52"/>
      <c r="Z787" s="52"/>
    </row>
    <row r="788" spans="1:26" ht="15.75" customHeight="1">
      <c r="A788" s="52"/>
      <c r="B788" s="52"/>
      <c r="C788" s="52"/>
      <c r="D788" s="52"/>
      <c r="E788" s="52"/>
      <c r="F788" s="52"/>
      <c r="G788" s="626"/>
      <c r="H788" s="52"/>
      <c r="I788" s="52"/>
      <c r="J788" s="52"/>
      <c r="K788" s="52"/>
      <c r="L788" s="52"/>
      <c r="M788" s="52"/>
      <c r="N788" s="52"/>
      <c r="O788" s="52"/>
      <c r="P788" s="52"/>
      <c r="Q788" s="52"/>
      <c r="R788" s="52"/>
      <c r="S788" s="52"/>
      <c r="T788" s="52"/>
      <c r="U788" s="52"/>
      <c r="V788" s="52"/>
      <c r="W788" s="52"/>
      <c r="X788" s="52"/>
      <c r="Y788" s="52"/>
      <c r="Z788" s="52"/>
    </row>
    <row r="789" spans="1:26" ht="15.75" customHeight="1">
      <c r="A789" s="52"/>
      <c r="B789" s="52"/>
      <c r="C789" s="52"/>
      <c r="D789" s="52"/>
      <c r="E789" s="52"/>
      <c r="F789" s="52"/>
      <c r="G789" s="626"/>
      <c r="H789" s="52"/>
      <c r="I789" s="52"/>
      <c r="J789" s="52"/>
      <c r="K789" s="52"/>
      <c r="L789" s="52"/>
      <c r="M789" s="52"/>
      <c r="N789" s="52"/>
      <c r="O789" s="52"/>
      <c r="P789" s="52"/>
      <c r="Q789" s="52"/>
      <c r="R789" s="52"/>
      <c r="S789" s="52"/>
      <c r="T789" s="52"/>
      <c r="U789" s="52"/>
      <c r="V789" s="52"/>
      <c r="W789" s="52"/>
      <c r="X789" s="52"/>
      <c r="Y789" s="52"/>
      <c r="Z789" s="52"/>
    </row>
    <row r="790" spans="1:26" ht="15.75" customHeight="1">
      <c r="A790" s="52"/>
      <c r="B790" s="52"/>
      <c r="C790" s="52"/>
      <c r="D790" s="52"/>
      <c r="E790" s="52"/>
      <c r="F790" s="52"/>
      <c r="G790" s="626"/>
      <c r="H790" s="52"/>
      <c r="I790" s="52"/>
      <c r="J790" s="52"/>
      <c r="K790" s="52"/>
      <c r="L790" s="52"/>
      <c r="M790" s="52"/>
      <c r="N790" s="52"/>
      <c r="O790" s="52"/>
      <c r="P790" s="52"/>
      <c r="Q790" s="52"/>
      <c r="R790" s="52"/>
      <c r="S790" s="52"/>
      <c r="T790" s="52"/>
      <c r="U790" s="52"/>
      <c r="V790" s="52"/>
      <c r="W790" s="52"/>
      <c r="X790" s="52"/>
      <c r="Y790" s="52"/>
      <c r="Z790" s="52"/>
    </row>
    <row r="791" spans="1:26" ht="15.75" customHeight="1">
      <c r="A791" s="52"/>
      <c r="B791" s="52"/>
      <c r="C791" s="52"/>
      <c r="D791" s="52"/>
      <c r="E791" s="52"/>
      <c r="F791" s="52"/>
      <c r="G791" s="626"/>
      <c r="H791" s="52"/>
      <c r="I791" s="52"/>
      <c r="J791" s="52"/>
      <c r="K791" s="52"/>
      <c r="L791" s="52"/>
      <c r="M791" s="52"/>
      <c r="N791" s="52"/>
      <c r="O791" s="52"/>
      <c r="P791" s="52"/>
      <c r="Q791" s="52"/>
      <c r="R791" s="52"/>
      <c r="S791" s="52"/>
      <c r="T791" s="52"/>
      <c r="U791" s="52"/>
      <c r="V791" s="52"/>
      <c r="W791" s="52"/>
      <c r="X791" s="52"/>
      <c r="Y791" s="52"/>
      <c r="Z791" s="52"/>
    </row>
    <row r="792" spans="1:26" ht="15.75" customHeight="1">
      <c r="A792" s="52"/>
      <c r="B792" s="52"/>
      <c r="C792" s="52"/>
      <c r="D792" s="52"/>
      <c r="E792" s="52"/>
      <c r="F792" s="52"/>
      <c r="G792" s="626"/>
      <c r="H792" s="52"/>
      <c r="I792" s="52"/>
      <c r="J792" s="52"/>
      <c r="K792" s="52"/>
      <c r="L792" s="52"/>
      <c r="M792" s="52"/>
      <c r="N792" s="52"/>
      <c r="O792" s="52"/>
      <c r="P792" s="52"/>
      <c r="Q792" s="52"/>
      <c r="R792" s="52"/>
      <c r="S792" s="52"/>
      <c r="T792" s="52"/>
      <c r="U792" s="52"/>
      <c r="V792" s="52"/>
      <c r="W792" s="52"/>
      <c r="X792" s="52"/>
      <c r="Y792" s="52"/>
      <c r="Z792" s="52"/>
    </row>
    <row r="793" spans="1:26" ht="15.75" customHeight="1">
      <c r="A793" s="52"/>
      <c r="B793" s="52"/>
      <c r="C793" s="52"/>
      <c r="D793" s="52"/>
      <c r="E793" s="52"/>
      <c r="F793" s="52"/>
      <c r="G793" s="626"/>
      <c r="H793" s="52"/>
      <c r="I793" s="52"/>
      <c r="J793" s="52"/>
      <c r="K793" s="52"/>
      <c r="L793" s="52"/>
      <c r="M793" s="52"/>
      <c r="N793" s="52"/>
      <c r="O793" s="52"/>
      <c r="P793" s="52"/>
      <c r="Q793" s="52"/>
      <c r="R793" s="52"/>
      <c r="S793" s="52"/>
      <c r="T793" s="52"/>
      <c r="U793" s="52"/>
      <c r="V793" s="52"/>
      <c r="W793" s="52"/>
      <c r="X793" s="52"/>
      <c r="Y793" s="52"/>
      <c r="Z793" s="52"/>
    </row>
    <row r="794" spans="1:26" ht="15.75" customHeight="1">
      <c r="A794" s="52"/>
      <c r="B794" s="52"/>
      <c r="C794" s="52"/>
      <c r="D794" s="52"/>
      <c r="E794" s="52"/>
      <c r="F794" s="52"/>
      <c r="G794" s="626"/>
      <c r="H794" s="52"/>
      <c r="I794" s="52"/>
      <c r="J794" s="52"/>
      <c r="K794" s="52"/>
      <c r="L794" s="52"/>
      <c r="M794" s="52"/>
      <c r="N794" s="52"/>
      <c r="O794" s="52"/>
      <c r="P794" s="52"/>
      <c r="Q794" s="52"/>
      <c r="R794" s="52"/>
      <c r="S794" s="52"/>
      <c r="T794" s="52"/>
      <c r="U794" s="52"/>
      <c r="V794" s="52"/>
      <c r="W794" s="52"/>
      <c r="X794" s="52"/>
      <c r="Y794" s="52"/>
      <c r="Z794" s="52"/>
    </row>
    <row r="795" spans="1:26" ht="15.75" customHeight="1">
      <c r="A795" s="52"/>
      <c r="B795" s="52"/>
      <c r="C795" s="52"/>
      <c r="D795" s="52"/>
      <c r="E795" s="52"/>
      <c r="F795" s="52"/>
      <c r="G795" s="626"/>
      <c r="H795" s="52"/>
      <c r="I795" s="52"/>
      <c r="J795" s="52"/>
      <c r="K795" s="52"/>
      <c r="L795" s="52"/>
      <c r="M795" s="52"/>
      <c r="N795" s="52"/>
      <c r="O795" s="52"/>
      <c r="P795" s="52"/>
      <c r="Q795" s="52"/>
      <c r="R795" s="52"/>
      <c r="S795" s="52"/>
      <c r="T795" s="52"/>
      <c r="U795" s="52"/>
      <c r="V795" s="52"/>
      <c r="W795" s="52"/>
      <c r="X795" s="52"/>
      <c r="Y795" s="52"/>
      <c r="Z795" s="52"/>
    </row>
    <row r="796" spans="1:26" ht="15.75" customHeight="1">
      <c r="A796" s="52"/>
      <c r="B796" s="52"/>
      <c r="C796" s="52"/>
      <c r="D796" s="52"/>
      <c r="E796" s="52"/>
      <c r="F796" s="52"/>
      <c r="G796" s="626"/>
      <c r="H796" s="52"/>
      <c r="I796" s="52"/>
      <c r="J796" s="52"/>
      <c r="K796" s="52"/>
      <c r="L796" s="52"/>
      <c r="M796" s="52"/>
      <c r="N796" s="52"/>
      <c r="O796" s="52"/>
      <c r="P796" s="52"/>
      <c r="Q796" s="52"/>
      <c r="R796" s="52"/>
      <c r="S796" s="52"/>
      <c r="T796" s="52"/>
      <c r="U796" s="52"/>
      <c r="V796" s="52"/>
      <c r="W796" s="52"/>
      <c r="X796" s="52"/>
      <c r="Y796" s="52"/>
      <c r="Z796" s="52"/>
    </row>
    <row r="797" spans="1:26" ht="15.75" customHeight="1">
      <c r="A797" s="52"/>
      <c r="B797" s="52"/>
      <c r="C797" s="52"/>
      <c r="D797" s="52"/>
      <c r="E797" s="52"/>
      <c r="F797" s="52"/>
      <c r="G797" s="626"/>
      <c r="H797" s="52"/>
      <c r="I797" s="52"/>
      <c r="J797" s="52"/>
      <c r="K797" s="52"/>
      <c r="L797" s="52"/>
      <c r="M797" s="52"/>
      <c r="N797" s="52"/>
      <c r="O797" s="52"/>
      <c r="P797" s="52"/>
      <c r="Q797" s="52"/>
      <c r="R797" s="52"/>
      <c r="S797" s="52"/>
      <c r="T797" s="52"/>
      <c r="U797" s="52"/>
      <c r="V797" s="52"/>
      <c r="W797" s="52"/>
      <c r="X797" s="52"/>
      <c r="Y797" s="52"/>
      <c r="Z797" s="52"/>
    </row>
    <row r="798" spans="1:26" ht="15.75" customHeight="1">
      <c r="A798" s="52"/>
      <c r="B798" s="52"/>
      <c r="C798" s="52"/>
      <c r="D798" s="52"/>
      <c r="E798" s="52"/>
      <c r="F798" s="52"/>
      <c r="G798" s="626"/>
      <c r="H798" s="52"/>
      <c r="I798" s="52"/>
      <c r="J798" s="52"/>
      <c r="K798" s="52"/>
      <c r="L798" s="52"/>
      <c r="M798" s="52"/>
      <c r="N798" s="52"/>
      <c r="O798" s="52"/>
      <c r="P798" s="52"/>
      <c r="Q798" s="52"/>
      <c r="R798" s="52"/>
      <c r="S798" s="52"/>
      <c r="T798" s="52"/>
      <c r="U798" s="52"/>
      <c r="V798" s="52"/>
      <c r="W798" s="52"/>
      <c r="X798" s="52"/>
      <c r="Y798" s="52"/>
      <c r="Z798" s="52"/>
    </row>
    <row r="799" spans="1:26" ht="15.75" customHeight="1">
      <c r="A799" s="52"/>
      <c r="B799" s="52"/>
      <c r="C799" s="52"/>
      <c r="D799" s="52"/>
      <c r="E799" s="52"/>
      <c r="F799" s="52"/>
      <c r="G799" s="626"/>
      <c r="H799" s="52"/>
      <c r="I799" s="52"/>
      <c r="J799" s="52"/>
      <c r="K799" s="52"/>
      <c r="L799" s="52"/>
      <c r="M799" s="52"/>
      <c r="N799" s="52"/>
      <c r="O799" s="52"/>
      <c r="P799" s="52"/>
      <c r="Q799" s="52"/>
      <c r="R799" s="52"/>
      <c r="S799" s="52"/>
      <c r="T799" s="52"/>
      <c r="U799" s="52"/>
      <c r="V799" s="52"/>
      <c r="W799" s="52"/>
      <c r="X799" s="52"/>
      <c r="Y799" s="52"/>
      <c r="Z799" s="52"/>
    </row>
    <row r="800" spans="1:26" ht="15.75" customHeight="1">
      <c r="A800" s="52"/>
      <c r="B800" s="52"/>
      <c r="C800" s="52"/>
      <c r="D800" s="52"/>
      <c r="E800" s="52"/>
      <c r="F800" s="52"/>
      <c r="G800" s="626"/>
      <c r="H800" s="52"/>
      <c r="I800" s="52"/>
      <c r="J800" s="52"/>
      <c r="K800" s="52"/>
      <c r="L800" s="52"/>
      <c r="M800" s="52"/>
      <c r="N800" s="52"/>
      <c r="O800" s="52"/>
      <c r="P800" s="52"/>
      <c r="Q800" s="52"/>
      <c r="R800" s="52"/>
      <c r="S800" s="52"/>
      <c r="T800" s="52"/>
      <c r="U800" s="52"/>
      <c r="V800" s="52"/>
      <c r="W800" s="52"/>
      <c r="X800" s="52"/>
      <c r="Y800" s="52"/>
      <c r="Z800" s="52"/>
    </row>
    <row r="801" spans="1:26" ht="15.75" customHeight="1">
      <c r="A801" s="52"/>
      <c r="B801" s="52"/>
      <c r="C801" s="52"/>
      <c r="D801" s="52"/>
      <c r="E801" s="52"/>
      <c r="F801" s="52"/>
      <c r="G801" s="626"/>
      <c r="H801" s="52"/>
      <c r="I801" s="52"/>
      <c r="J801" s="52"/>
      <c r="K801" s="52"/>
      <c r="L801" s="52"/>
      <c r="M801" s="52"/>
      <c r="N801" s="52"/>
      <c r="O801" s="52"/>
      <c r="P801" s="52"/>
      <c r="Q801" s="52"/>
      <c r="R801" s="52"/>
      <c r="S801" s="52"/>
      <c r="T801" s="52"/>
      <c r="U801" s="52"/>
      <c r="V801" s="52"/>
      <c r="W801" s="52"/>
      <c r="X801" s="52"/>
      <c r="Y801" s="52"/>
      <c r="Z801" s="52"/>
    </row>
    <row r="802" spans="1:26" ht="15.75" customHeight="1">
      <c r="A802" s="52"/>
      <c r="B802" s="52"/>
      <c r="C802" s="52"/>
      <c r="D802" s="52"/>
      <c r="E802" s="52"/>
      <c r="F802" s="52"/>
      <c r="G802" s="626"/>
      <c r="H802" s="52"/>
      <c r="I802" s="52"/>
      <c r="J802" s="52"/>
      <c r="K802" s="52"/>
      <c r="L802" s="52"/>
      <c r="M802" s="52"/>
      <c r="N802" s="52"/>
      <c r="O802" s="52"/>
      <c r="P802" s="52"/>
      <c r="Q802" s="52"/>
      <c r="R802" s="52"/>
      <c r="S802" s="52"/>
      <c r="T802" s="52"/>
      <c r="U802" s="52"/>
      <c r="V802" s="52"/>
      <c r="W802" s="52"/>
      <c r="X802" s="52"/>
      <c r="Y802" s="52"/>
      <c r="Z802" s="52"/>
    </row>
    <row r="803" spans="1:26" ht="15.75" customHeight="1">
      <c r="A803" s="52"/>
      <c r="B803" s="52"/>
      <c r="C803" s="52"/>
      <c r="D803" s="52"/>
      <c r="E803" s="52"/>
      <c r="F803" s="52"/>
      <c r="G803" s="626"/>
      <c r="H803" s="52"/>
      <c r="I803" s="52"/>
      <c r="J803" s="52"/>
      <c r="K803" s="52"/>
      <c r="L803" s="52"/>
      <c r="M803" s="52"/>
      <c r="N803" s="52"/>
      <c r="O803" s="52"/>
      <c r="P803" s="52"/>
      <c r="Q803" s="52"/>
      <c r="R803" s="52"/>
      <c r="S803" s="52"/>
      <c r="T803" s="52"/>
      <c r="U803" s="52"/>
      <c r="V803" s="52"/>
      <c r="W803" s="52"/>
      <c r="X803" s="52"/>
      <c r="Y803" s="52"/>
      <c r="Z803" s="52"/>
    </row>
    <row r="804" spans="1:26" ht="15.75" customHeight="1">
      <c r="A804" s="52"/>
      <c r="B804" s="52"/>
      <c r="C804" s="52"/>
      <c r="D804" s="52"/>
      <c r="E804" s="52"/>
      <c r="F804" s="52"/>
      <c r="G804" s="626"/>
      <c r="H804" s="52"/>
      <c r="I804" s="52"/>
      <c r="J804" s="52"/>
      <c r="K804" s="52"/>
      <c r="L804" s="52"/>
      <c r="M804" s="52"/>
      <c r="N804" s="52"/>
      <c r="O804" s="52"/>
      <c r="P804" s="52"/>
      <c r="Q804" s="52"/>
      <c r="R804" s="52"/>
      <c r="S804" s="52"/>
      <c r="T804" s="52"/>
      <c r="U804" s="52"/>
      <c r="V804" s="52"/>
      <c r="W804" s="52"/>
      <c r="X804" s="52"/>
      <c r="Y804" s="52"/>
      <c r="Z804" s="52"/>
    </row>
    <row r="805" spans="1:26" ht="15.75" customHeight="1">
      <c r="A805" s="52"/>
      <c r="B805" s="52"/>
      <c r="C805" s="52"/>
      <c r="D805" s="52"/>
      <c r="E805" s="52"/>
      <c r="F805" s="52"/>
      <c r="G805" s="626"/>
      <c r="H805" s="52"/>
      <c r="I805" s="52"/>
      <c r="J805" s="52"/>
      <c r="K805" s="52"/>
      <c r="L805" s="52"/>
      <c r="M805" s="52"/>
      <c r="N805" s="52"/>
      <c r="O805" s="52"/>
      <c r="P805" s="52"/>
      <c r="Q805" s="52"/>
      <c r="R805" s="52"/>
      <c r="S805" s="52"/>
      <c r="T805" s="52"/>
      <c r="U805" s="52"/>
      <c r="V805" s="52"/>
      <c r="W805" s="52"/>
      <c r="X805" s="52"/>
      <c r="Y805" s="52"/>
      <c r="Z805" s="52"/>
    </row>
    <row r="806" spans="1:26" ht="15.75" customHeight="1">
      <c r="A806" s="52"/>
      <c r="B806" s="52"/>
      <c r="C806" s="52"/>
      <c r="D806" s="52"/>
      <c r="E806" s="52"/>
      <c r="F806" s="52"/>
      <c r="G806" s="626"/>
      <c r="H806" s="52"/>
      <c r="I806" s="52"/>
      <c r="J806" s="52"/>
      <c r="K806" s="52"/>
      <c r="L806" s="52"/>
      <c r="M806" s="52"/>
      <c r="N806" s="52"/>
      <c r="O806" s="52"/>
      <c r="P806" s="52"/>
      <c r="Q806" s="52"/>
      <c r="R806" s="52"/>
      <c r="S806" s="52"/>
      <c r="T806" s="52"/>
      <c r="U806" s="52"/>
      <c r="V806" s="52"/>
      <c r="W806" s="52"/>
      <c r="X806" s="52"/>
      <c r="Y806" s="52"/>
      <c r="Z806" s="52"/>
    </row>
    <row r="807" spans="1:26" ht="15.75" customHeight="1">
      <c r="A807" s="52"/>
      <c r="B807" s="52"/>
      <c r="C807" s="52"/>
      <c r="D807" s="52"/>
      <c r="E807" s="52"/>
      <c r="F807" s="52"/>
      <c r="G807" s="626"/>
      <c r="H807" s="52"/>
      <c r="I807" s="52"/>
      <c r="J807" s="52"/>
      <c r="K807" s="52"/>
      <c r="L807" s="52"/>
      <c r="M807" s="52"/>
      <c r="N807" s="52"/>
      <c r="O807" s="52"/>
      <c r="P807" s="52"/>
      <c r="Q807" s="52"/>
      <c r="R807" s="52"/>
      <c r="S807" s="52"/>
      <c r="T807" s="52"/>
      <c r="U807" s="52"/>
      <c r="V807" s="52"/>
      <c r="W807" s="52"/>
      <c r="X807" s="52"/>
      <c r="Y807" s="52"/>
      <c r="Z807" s="52"/>
    </row>
    <row r="808" spans="1:26" ht="15.75" customHeight="1">
      <c r="A808" s="52"/>
      <c r="B808" s="52"/>
      <c r="C808" s="52"/>
      <c r="D808" s="52"/>
      <c r="E808" s="52"/>
      <c r="F808" s="52"/>
      <c r="G808" s="626"/>
      <c r="H808" s="52"/>
      <c r="I808" s="52"/>
      <c r="J808" s="52"/>
      <c r="K808" s="52"/>
      <c r="L808" s="52"/>
      <c r="M808" s="52"/>
      <c r="N808" s="52"/>
      <c r="O808" s="52"/>
      <c r="P808" s="52"/>
      <c r="Q808" s="52"/>
      <c r="R808" s="52"/>
      <c r="S808" s="52"/>
      <c r="T808" s="52"/>
      <c r="U808" s="52"/>
      <c r="V808" s="52"/>
      <c r="W808" s="52"/>
      <c r="X808" s="52"/>
      <c r="Y808" s="52"/>
      <c r="Z808" s="52"/>
    </row>
    <row r="809" spans="1:26" ht="15.75" customHeight="1">
      <c r="A809" s="52"/>
      <c r="B809" s="52"/>
      <c r="C809" s="52"/>
      <c r="D809" s="52"/>
      <c r="E809" s="52"/>
      <c r="F809" s="52"/>
      <c r="G809" s="626"/>
      <c r="H809" s="52"/>
      <c r="I809" s="52"/>
      <c r="J809" s="52"/>
      <c r="K809" s="52"/>
      <c r="L809" s="52"/>
      <c r="M809" s="52"/>
      <c r="N809" s="52"/>
      <c r="O809" s="52"/>
      <c r="P809" s="52"/>
      <c r="Q809" s="52"/>
      <c r="R809" s="52"/>
      <c r="S809" s="52"/>
      <c r="T809" s="52"/>
      <c r="U809" s="52"/>
      <c r="V809" s="52"/>
      <c r="W809" s="52"/>
      <c r="X809" s="52"/>
      <c r="Y809" s="52"/>
      <c r="Z809" s="52"/>
    </row>
    <row r="810" spans="1:26" ht="15.75" customHeight="1">
      <c r="A810" s="52"/>
      <c r="B810" s="52"/>
      <c r="C810" s="52"/>
      <c r="D810" s="52"/>
      <c r="E810" s="52"/>
      <c r="F810" s="52"/>
      <c r="G810" s="626"/>
      <c r="H810" s="52"/>
      <c r="I810" s="52"/>
      <c r="J810" s="52"/>
      <c r="K810" s="52"/>
      <c r="L810" s="52"/>
      <c r="M810" s="52"/>
      <c r="N810" s="52"/>
      <c r="O810" s="52"/>
      <c r="P810" s="52"/>
      <c r="Q810" s="52"/>
      <c r="R810" s="52"/>
      <c r="S810" s="52"/>
      <c r="T810" s="52"/>
      <c r="U810" s="52"/>
      <c r="V810" s="52"/>
      <c r="W810" s="52"/>
      <c r="X810" s="52"/>
      <c r="Y810" s="52"/>
      <c r="Z810" s="52"/>
    </row>
    <row r="811" spans="1:26" ht="15.75" customHeight="1">
      <c r="A811" s="52"/>
      <c r="B811" s="52"/>
      <c r="C811" s="52"/>
      <c r="D811" s="52"/>
      <c r="E811" s="52"/>
      <c r="F811" s="52"/>
      <c r="G811" s="626"/>
      <c r="H811" s="52"/>
      <c r="I811" s="52"/>
      <c r="J811" s="52"/>
      <c r="K811" s="52"/>
      <c r="L811" s="52"/>
      <c r="M811" s="52"/>
      <c r="N811" s="52"/>
      <c r="O811" s="52"/>
      <c r="P811" s="52"/>
      <c r="Q811" s="52"/>
      <c r="R811" s="52"/>
      <c r="S811" s="52"/>
      <c r="T811" s="52"/>
      <c r="U811" s="52"/>
      <c r="V811" s="52"/>
      <c r="W811" s="52"/>
      <c r="X811" s="52"/>
      <c r="Y811" s="52"/>
      <c r="Z811" s="52"/>
    </row>
    <row r="812" spans="1:26" ht="15.75" customHeight="1">
      <c r="A812" s="52"/>
      <c r="B812" s="52"/>
      <c r="C812" s="52"/>
      <c r="D812" s="52"/>
      <c r="E812" s="52"/>
      <c r="F812" s="52"/>
      <c r="G812" s="626"/>
      <c r="H812" s="52"/>
      <c r="I812" s="52"/>
      <c r="J812" s="52"/>
      <c r="K812" s="52"/>
      <c r="L812" s="52"/>
      <c r="M812" s="52"/>
      <c r="N812" s="52"/>
      <c r="O812" s="52"/>
      <c r="P812" s="52"/>
      <c r="Q812" s="52"/>
      <c r="R812" s="52"/>
      <c r="S812" s="52"/>
      <c r="T812" s="52"/>
      <c r="U812" s="52"/>
      <c r="V812" s="52"/>
      <c r="W812" s="52"/>
      <c r="X812" s="52"/>
      <c r="Y812" s="52"/>
      <c r="Z812" s="52"/>
    </row>
    <row r="813" spans="1:26" ht="15.75" customHeight="1">
      <c r="A813" s="52"/>
      <c r="B813" s="52"/>
      <c r="C813" s="52"/>
      <c r="D813" s="52"/>
      <c r="E813" s="52"/>
      <c r="F813" s="52"/>
      <c r="G813" s="626"/>
      <c r="H813" s="52"/>
      <c r="I813" s="52"/>
      <c r="J813" s="52"/>
      <c r="K813" s="52"/>
      <c r="L813" s="52"/>
      <c r="M813" s="52"/>
      <c r="N813" s="52"/>
      <c r="O813" s="52"/>
      <c r="P813" s="52"/>
      <c r="Q813" s="52"/>
      <c r="R813" s="52"/>
      <c r="S813" s="52"/>
      <c r="T813" s="52"/>
      <c r="U813" s="52"/>
      <c r="V813" s="52"/>
      <c r="W813" s="52"/>
      <c r="X813" s="52"/>
      <c r="Y813" s="52"/>
      <c r="Z813" s="52"/>
    </row>
    <row r="814" spans="1:26" ht="15.75" customHeight="1">
      <c r="A814" s="52"/>
      <c r="B814" s="52"/>
      <c r="C814" s="52"/>
      <c r="D814" s="52"/>
      <c r="E814" s="52"/>
      <c r="F814" s="52"/>
      <c r="G814" s="626"/>
      <c r="H814" s="52"/>
      <c r="I814" s="52"/>
      <c r="J814" s="52"/>
      <c r="K814" s="52"/>
      <c r="L814" s="52"/>
      <c r="M814" s="52"/>
      <c r="N814" s="52"/>
      <c r="O814" s="52"/>
      <c r="P814" s="52"/>
      <c r="Q814" s="52"/>
      <c r="R814" s="52"/>
      <c r="S814" s="52"/>
      <c r="T814" s="52"/>
      <c r="U814" s="52"/>
      <c r="V814" s="52"/>
      <c r="W814" s="52"/>
      <c r="X814" s="52"/>
      <c r="Y814" s="52"/>
      <c r="Z814" s="52"/>
    </row>
    <row r="815" spans="1:26" ht="15.75" customHeight="1">
      <c r="A815" s="52"/>
      <c r="B815" s="52"/>
      <c r="C815" s="52"/>
      <c r="D815" s="52"/>
      <c r="E815" s="52"/>
      <c r="F815" s="52"/>
      <c r="G815" s="626"/>
      <c r="H815" s="52"/>
      <c r="I815" s="52"/>
      <c r="J815" s="52"/>
      <c r="K815" s="52"/>
      <c r="L815" s="52"/>
      <c r="M815" s="52"/>
      <c r="N815" s="52"/>
      <c r="O815" s="52"/>
      <c r="P815" s="52"/>
      <c r="Q815" s="52"/>
      <c r="R815" s="52"/>
      <c r="S815" s="52"/>
      <c r="T815" s="52"/>
      <c r="U815" s="52"/>
      <c r="V815" s="52"/>
      <c r="W815" s="52"/>
      <c r="X815" s="52"/>
      <c r="Y815" s="52"/>
      <c r="Z815" s="52"/>
    </row>
    <row r="816" spans="1:26" ht="15.75" customHeight="1">
      <c r="A816" s="52"/>
      <c r="B816" s="52"/>
      <c r="C816" s="52"/>
      <c r="D816" s="52"/>
      <c r="E816" s="52"/>
      <c r="F816" s="52"/>
      <c r="G816" s="626"/>
      <c r="H816" s="52"/>
      <c r="I816" s="52"/>
      <c r="J816" s="52"/>
      <c r="K816" s="52"/>
      <c r="L816" s="52"/>
      <c r="M816" s="52"/>
      <c r="N816" s="52"/>
      <c r="O816" s="52"/>
      <c r="P816" s="52"/>
      <c r="Q816" s="52"/>
      <c r="R816" s="52"/>
      <c r="S816" s="52"/>
      <c r="T816" s="52"/>
      <c r="U816" s="52"/>
      <c r="V816" s="52"/>
      <c r="W816" s="52"/>
      <c r="X816" s="52"/>
      <c r="Y816" s="52"/>
      <c r="Z816" s="52"/>
    </row>
    <row r="817" spans="1:26" ht="15.75" customHeight="1">
      <c r="A817" s="52"/>
      <c r="B817" s="52"/>
      <c r="C817" s="52"/>
      <c r="D817" s="52"/>
      <c r="E817" s="52"/>
      <c r="F817" s="52"/>
      <c r="G817" s="626"/>
      <c r="H817" s="52"/>
      <c r="I817" s="52"/>
      <c r="J817" s="52"/>
      <c r="K817" s="52"/>
      <c r="L817" s="52"/>
      <c r="M817" s="52"/>
      <c r="N817" s="52"/>
      <c r="O817" s="52"/>
      <c r="P817" s="52"/>
      <c r="Q817" s="52"/>
      <c r="R817" s="52"/>
      <c r="S817" s="52"/>
      <c r="T817" s="52"/>
      <c r="U817" s="52"/>
      <c r="V817" s="52"/>
      <c r="W817" s="52"/>
      <c r="X817" s="52"/>
      <c r="Y817" s="52"/>
      <c r="Z817" s="52"/>
    </row>
    <row r="818" spans="1:26" ht="15.75" customHeight="1">
      <c r="A818" s="52"/>
      <c r="B818" s="52"/>
      <c r="C818" s="52"/>
      <c r="D818" s="52"/>
      <c r="E818" s="52"/>
      <c r="F818" s="52"/>
      <c r="G818" s="626"/>
      <c r="H818" s="52"/>
      <c r="I818" s="52"/>
      <c r="J818" s="52"/>
      <c r="K818" s="52"/>
      <c r="L818" s="52"/>
      <c r="M818" s="52"/>
      <c r="N818" s="52"/>
      <c r="O818" s="52"/>
      <c r="P818" s="52"/>
      <c r="Q818" s="52"/>
      <c r="R818" s="52"/>
      <c r="S818" s="52"/>
      <c r="T818" s="52"/>
      <c r="U818" s="52"/>
      <c r="V818" s="52"/>
      <c r="W818" s="52"/>
      <c r="X818" s="52"/>
      <c r="Y818" s="52"/>
      <c r="Z818" s="52"/>
    </row>
    <row r="819" spans="1:26" ht="15.75" customHeight="1">
      <c r="A819" s="52"/>
      <c r="B819" s="52"/>
      <c r="C819" s="52"/>
      <c r="D819" s="52"/>
      <c r="E819" s="52"/>
      <c r="F819" s="52"/>
      <c r="G819" s="626"/>
      <c r="H819" s="52"/>
      <c r="I819" s="52"/>
      <c r="J819" s="52"/>
      <c r="K819" s="52"/>
      <c r="L819" s="52"/>
      <c r="M819" s="52"/>
      <c r="N819" s="52"/>
      <c r="O819" s="52"/>
      <c r="P819" s="52"/>
      <c r="Q819" s="52"/>
      <c r="R819" s="52"/>
      <c r="S819" s="52"/>
      <c r="T819" s="52"/>
      <c r="U819" s="52"/>
      <c r="V819" s="52"/>
      <c r="W819" s="52"/>
      <c r="X819" s="52"/>
      <c r="Y819" s="52"/>
      <c r="Z819" s="52"/>
    </row>
    <row r="820" spans="1:26" ht="15.75" customHeight="1">
      <c r="A820" s="52"/>
      <c r="B820" s="52"/>
      <c r="C820" s="52"/>
      <c r="D820" s="52"/>
      <c r="E820" s="52"/>
      <c r="F820" s="52"/>
      <c r="G820" s="626"/>
      <c r="H820" s="52"/>
      <c r="I820" s="52"/>
      <c r="J820" s="52"/>
      <c r="K820" s="52"/>
      <c r="L820" s="52"/>
      <c r="M820" s="52"/>
      <c r="N820" s="52"/>
      <c r="O820" s="52"/>
      <c r="P820" s="52"/>
      <c r="Q820" s="52"/>
      <c r="R820" s="52"/>
      <c r="S820" s="52"/>
      <c r="T820" s="52"/>
      <c r="U820" s="52"/>
      <c r="V820" s="52"/>
      <c r="W820" s="52"/>
      <c r="X820" s="52"/>
      <c r="Y820" s="52"/>
      <c r="Z820" s="52"/>
    </row>
    <row r="821" spans="1:26" ht="15.75" customHeight="1">
      <c r="A821" s="52"/>
      <c r="B821" s="52"/>
      <c r="C821" s="52"/>
      <c r="D821" s="52"/>
      <c r="E821" s="52"/>
      <c r="F821" s="52"/>
      <c r="G821" s="626"/>
      <c r="H821" s="52"/>
      <c r="I821" s="52"/>
      <c r="J821" s="52"/>
      <c r="K821" s="52"/>
      <c r="L821" s="52"/>
      <c r="M821" s="52"/>
      <c r="N821" s="52"/>
      <c r="O821" s="52"/>
      <c r="P821" s="52"/>
      <c r="Q821" s="52"/>
      <c r="R821" s="52"/>
      <c r="S821" s="52"/>
      <c r="T821" s="52"/>
      <c r="U821" s="52"/>
      <c r="V821" s="52"/>
      <c r="W821" s="52"/>
      <c r="X821" s="52"/>
      <c r="Y821" s="52"/>
      <c r="Z821" s="52"/>
    </row>
    <row r="822" spans="1:26" ht="15.75" customHeight="1">
      <c r="A822" s="52"/>
      <c r="B822" s="52"/>
      <c r="C822" s="52"/>
      <c r="D822" s="52"/>
      <c r="E822" s="52"/>
      <c r="F822" s="52"/>
      <c r="G822" s="626"/>
      <c r="H822" s="52"/>
      <c r="I822" s="52"/>
      <c r="J822" s="52"/>
      <c r="K822" s="52"/>
      <c r="L822" s="52"/>
      <c r="M822" s="52"/>
      <c r="N822" s="52"/>
      <c r="O822" s="52"/>
      <c r="P822" s="52"/>
      <c r="Q822" s="52"/>
      <c r="R822" s="52"/>
      <c r="S822" s="52"/>
      <c r="T822" s="52"/>
      <c r="U822" s="52"/>
      <c r="V822" s="52"/>
      <c r="W822" s="52"/>
      <c r="X822" s="52"/>
      <c r="Y822" s="52"/>
      <c r="Z822" s="52"/>
    </row>
    <row r="823" spans="1:26" ht="15.75" customHeight="1">
      <c r="A823" s="52"/>
      <c r="B823" s="52"/>
      <c r="C823" s="52"/>
      <c r="D823" s="52"/>
      <c r="E823" s="52"/>
      <c r="F823" s="52"/>
      <c r="G823" s="626"/>
      <c r="H823" s="52"/>
      <c r="I823" s="52"/>
      <c r="J823" s="52"/>
      <c r="K823" s="52"/>
      <c r="L823" s="52"/>
      <c r="M823" s="52"/>
      <c r="N823" s="52"/>
      <c r="O823" s="52"/>
      <c r="P823" s="52"/>
      <c r="Q823" s="52"/>
      <c r="R823" s="52"/>
      <c r="S823" s="52"/>
      <c r="T823" s="52"/>
      <c r="U823" s="52"/>
      <c r="V823" s="52"/>
      <c r="W823" s="52"/>
      <c r="X823" s="52"/>
      <c r="Y823" s="52"/>
      <c r="Z823" s="52"/>
    </row>
    <row r="824" spans="1:26" ht="15.75" customHeight="1">
      <c r="A824" s="52"/>
      <c r="B824" s="52"/>
      <c r="C824" s="52"/>
      <c r="D824" s="52"/>
      <c r="E824" s="52"/>
      <c r="F824" s="52"/>
      <c r="G824" s="626"/>
      <c r="H824" s="52"/>
      <c r="I824" s="52"/>
      <c r="J824" s="52"/>
      <c r="K824" s="52"/>
      <c r="L824" s="52"/>
      <c r="M824" s="52"/>
      <c r="N824" s="52"/>
      <c r="O824" s="52"/>
      <c r="P824" s="52"/>
      <c r="Q824" s="52"/>
      <c r="R824" s="52"/>
      <c r="S824" s="52"/>
      <c r="T824" s="52"/>
      <c r="U824" s="52"/>
      <c r="V824" s="52"/>
      <c r="W824" s="52"/>
      <c r="X824" s="52"/>
      <c r="Y824" s="52"/>
      <c r="Z824" s="52"/>
    </row>
    <row r="825" spans="1:26" ht="15.75" customHeight="1">
      <c r="A825" s="52"/>
      <c r="B825" s="52"/>
      <c r="C825" s="52"/>
      <c r="D825" s="52"/>
      <c r="E825" s="52"/>
      <c r="F825" s="52"/>
      <c r="G825" s="626"/>
      <c r="H825" s="52"/>
      <c r="I825" s="52"/>
      <c r="J825" s="52"/>
      <c r="K825" s="52"/>
      <c r="L825" s="52"/>
      <c r="M825" s="52"/>
      <c r="N825" s="52"/>
      <c r="O825" s="52"/>
      <c r="P825" s="52"/>
      <c r="Q825" s="52"/>
      <c r="R825" s="52"/>
      <c r="S825" s="52"/>
      <c r="T825" s="52"/>
      <c r="U825" s="52"/>
      <c r="V825" s="52"/>
      <c r="W825" s="52"/>
      <c r="X825" s="52"/>
      <c r="Y825" s="52"/>
      <c r="Z825" s="52"/>
    </row>
    <row r="826" spans="1:26" ht="15.75" customHeight="1">
      <c r="A826" s="52"/>
      <c r="B826" s="52"/>
      <c r="C826" s="52"/>
      <c r="D826" s="52"/>
      <c r="E826" s="52"/>
      <c r="F826" s="52"/>
      <c r="G826" s="626"/>
      <c r="H826" s="52"/>
      <c r="I826" s="52"/>
      <c r="J826" s="52"/>
      <c r="K826" s="52"/>
      <c r="L826" s="52"/>
      <c r="M826" s="52"/>
      <c r="N826" s="52"/>
      <c r="O826" s="52"/>
      <c r="P826" s="52"/>
      <c r="Q826" s="52"/>
      <c r="R826" s="52"/>
      <c r="S826" s="52"/>
      <c r="T826" s="52"/>
      <c r="U826" s="52"/>
      <c r="V826" s="52"/>
      <c r="W826" s="52"/>
      <c r="X826" s="52"/>
      <c r="Y826" s="52"/>
      <c r="Z826" s="52"/>
    </row>
    <row r="827" spans="1:26" ht="15.75" customHeight="1">
      <c r="A827" s="52"/>
      <c r="B827" s="52"/>
      <c r="C827" s="52"/>
      <c r="D827" s="52"/>
      <c r="E827" s="52"/>
      <c r="F827" s="52"/>
      <c r="G827" s="626"/>
      <c r="H827" s="52"/>
      <c r="I827" s="52"/>
      <c r="J827" s="52"/>
      <c r="K827" s="52"/>
      <c r="L827" s="52"/>
      <c r="M827" s="52"/>
      <c r="N827" s="52"/>
      <c r="O827" s="52"/>
      <c r="P827" s="52"/>
      <c r="Q827" s="52"/>
      <c r="R827" s="52"/>
      <c r="S827" s="52"/>
      <c r="T827" s="52"/>
      <c r="U827" s="52"/>
      <c r="V827" s="52"/>
      <c r="W827" s="52"/>
      <c r="X827" s="52"/>
      <c r="Y827" s="52"/>
      <c r="Z827" s="52"/>
    </row>
    <row r="828" spans="1:26" ht="15.75" customHeight="1">
      <c r="A828" s="52"/>
      <c r="B828" s="52"/>
      <c r="C828" s="52"/>
      <c r="D828" s="52"/>
      <c r="E828" s="52"/>
      <c r="F828" s="52"/>
      <c r="G828" s="626"/>
      <c r="H828" s="52"/>
      <c r="I828" s="52"/>
      <c r="J828" s="52"/>
      <c r="K828" s="52"/>
      <c r="L828" s="52"/>
      <c r="M828" s="52"/>
      <c r="N828" s="52"/>
      <c r="O828" s="52"/>
      <c r="P828" s="52"/>
      <c r="Q828" s="52"/>
      <c r="R828" s="52"/>
      <c r="S828" s="52"/>
      <c r="T828" s="52"/>
      <c r="U828" s="52"/>
      <c r="V828" s="52"/>
      <c r="W828" s="52"/>
      <c r="X828" s="52"/>
      <c r="Y828" s="52"/>
      <c r="Z828" s="52"/>
    </row>
    <row r="829" spans="1:26" ht="15.75" customHeight="1">
      <c r="A829" s="52"/>
      <c r="B829" s="52"/>
      <c r="C829" s="52"/>
      <c r="D829" s="52"/>
      <c r="E829" s="52"/>
      <c r="F829" s="52"/>
      <c r="G829" s="626"/>
      <c r="H829" s="52"/>
      <c r="I829" s="52"/>
      <c r="J829" s="52"/>
      <c r="K829" s="52"/>
      <c r="L829" s="52"/>
      <c r="M829" s="52"/>
      <c r="N829" s="52"/>
      <c r="O829" s="52"/>
      <c r="P829" s="52"/>
      <c r="Q829" s="52"/>
      <c r="R829" s="52"/>
      <c r="S829" s="52"/>
      <c r="T829" s="52"/>
      <c r="U829" s="52"/>
      <c r="V829" s="52"/>
      <c r="W829" s="52"/>
      <c r="X829" s="52"/>
      <c r="Y829" s="52"/>
      <c r="Z829" s="52"/>
    </row>
    <row r="830" spans="1:26" ht="15.75" customHeight="1">
      <c r="A830" s="52"/>
      <c r="B830" s="52"/>
      <c r="C830" s="52"/>
      <c r="D830" s="52"/>
      <c r="E830" s="52"/>
      <c r="F830" s="52"/>
      <c r="G830" s="626"/>
      <c r="H830" s="52"/>
      <c r="I830" s="52"/>
      <c r="J830" s="52"/>
      <c r="K830" s="52"/>
      <c r="L830" s="52"/>
      <c r="M830" s="52"/>
      <c r="N830" s="52"/>
      <c r="O830" s="52"/>
      <c r="P830" s="52"/>
      <c r="Q830" s="52"/>
      <c r="R830" s="52"/>
      <c r="S830" s="52"/>
      <c r="T830" s="52"/>
      <c r="U830" s="52"/>
      <c r="V830" s="52"/>
      <c r="W830" s="52"/>
      <c r="X830" s="52"/>
      <c r="Y830" s="52"/>
      <c r="Z830" s="52"/>
    </row>
    <row r="831" spans="1:26" ht="15.75" customHeight="1">
      <c r="A831" s="52"/>
      <c r="B831" s="52"/>
      <c r="C831" s="52"/>
      <c r="D831" s="52"/>
      <c r="E831" s="52"/>
      <c r="F831" s="52"/>
      <c r="G831" s="626"/>
      <c r="H831" s="52"/>
      <c r="I831" s="52"/>
      <c r="J831" s="52"/>
      <c r="K831" s="52"/>
      <c r="L831" s="52"/>
      <c r="M831" s="52"/>
      <c r="N831" s="52"/>
      <c r="O831" s="52"/>
      <c r="P831" s="52"/>
      <c r="Q831" s="52"/>
      <c r="R831" s="52"/>
      <c r="S831" s="52"/>
      <c r="T831" s="52"/>
      <c r="U831" s="52"/>
      <c r="V831" s="52"/>
      <c r="W831" s="52"/>
      <c r="X831" s="52"/>
      <c r="Y831" s="52"/>
      <c r="Z831" s="52"/>
    </row>
    <row r="832" spans="1:26" ht="15.75" customHeight="1">
      <c r="A832" s="52"/>
      <c r="B832" s="52"/>
      <c r="C832" s="52"/>
      <c r="D832" s="52"/>
      <c r="E832" s="52"/>
      <c r="F832" s="52"/>
      <c r="G832" s="626"/>
      <c r="H832" s="52"/>
      <c r="I832" s="52"/>
      <c r="J832" s="52"/>
      <c r="K832" s="52"/>
      <c r="L832" s="52"/>
      <c r="M832" s="52"/>
      <c r="N832" s="52"/>
      <c r="O832" s="52"/>
      <c r="P832" s="52"/>
      <c r="Q832" s="52"/>
      <c r="R832" s="52"/>
      <c r="S832" s="52"/>
      <c r="T832" s="52"/>
      <c r="U832" s="52"/>
      <c r="V832" s="52"/>
      <c r="W832" s="52"/>
      <c r="X832" s="52"/>
      <c r="Y832" s="52"/>
      <c r="Z832" s="52"/>
    </row>
    <row r="833" spans="1:26" ht="15.75" customHeight="1">
      <c r="A833" s="52"/>
      <c r="B833" s="52"/>
      <c r="C833" s="52"/>
      <c r="D833" s="52"/>
      <c r="E833" s="52"/>
      <c r="F833" s="52"/>
      <c r="G833" s="626"/>
      <c r="H833" s="52"/>
      <c r="I833" s="52"/>
      <c r="J833" s="52"/>
      <c r="K833" s="52"/>
      <c r="L833" s="52"/>
      <c r="M833" s="52"/>
      <c r="N833" s="52"/>
      <c r="O833" s="52"/>
      <c r="P833" s="52"/>
      <c r="Q833" s="52"/>
      <c r="R833" s="52"/>
      <c r="S833" s="52"/>
      <c r="T833" s="52"/>
      <c r="U833" s="52"/>
      <c r="V833" s="52"/>
      <c r="W833" s="52"/>
      <c r="X833" s="52"/>
      <c r="Y833" s="52"/>
      <c r="Z833" s="52"/>
    </row>
    <row r="834" spans="1:26" ht="15.75" customHeight="1">
      <c r="A834" s="52"/>
      <c r="B834" s="52"/>
      <c r="C834" s="52"/>
      <c r="D834" s="52"/>
      <c r="E834" s="52"/>
      <c r="F834" s="52"/>
      <c r="G834" s="626"/>
      <c r="H834" s="52"/>
      <c r="I834" s="52"/>
      <c r="J834" s="52"/>
      <c r="K834" s="52"/>
      <c r="L834" s="52"/>
      <c r="M834" s="52"/>
      <c r="N834" s="52"/>
      <c r="O834" s="52"/>
      <c r="P834" s="52"/>
      <c r="Q834" s="52"/>
      <c r="R834" s="52"/>
      <c r="S834" s="52"/>
      <c r="T834" s="52"/>
      <c r="U834" s="52"/>
      <c r="V834" s="52"/>
      <c r="W834" s="52"/>
      <c r="X834" s="52"/>
      <c r="Y834" s="52"/>
      <c r="Z834" s="52"/>
    </row>
    <row r="835" spans="1:26" ht="15.75" customHeight="1">
      <c r="A835" s="52"/>
      <c r="B835" s="52"/>
      <c r="C835" s="52"/>
      <c r="D835" s="52"/>
      <c r="E835" s="52"/>
      <c r="F835" s="52"/>
      <c r="G835" s="626"/>
      <c r="H835" s="52"/>
      <c r="I835" s="52"/>
      <c r="J835" s="52"/>
      <c r="K835" s="52"/>
      <c r="L835" s="52"/>
      <c r="M835" s="52"/>
      <c r="N835" s="52"/>
      <c r="O835" s="52"/>
      <c r="P835" s="52"/>
      <c r="Q835" s="52"/>
      <c r="R835" s="52"/>
      <c r="S835" s="52"/>
      <c r="T835" s="52"/>
      <c r="U835" s="52"/>
      <c r="V835" s="52"/>
      <c r="W835" s="52"/>
      <c r="X835" s="52"/>
      <c r="Y835" s="52"/>
      <c r="Z835" s="52"/>
    </row>
    <row r="836" spans="1:26" ht="15.75" customHeight="1">
      <c r="A836" s="52"/>
      <c r="B836" s="52"/>
      <c r="C836" s="52"/>
      <c r="D836" s="52"/>
      <c r="E836" s="52"/>
      <c r="F836" s="52"/>
      <c r="G836" s="626"/>
      <c r="H836" s="52"/>
      <c r="I836" s="52"/>
      <c r="J836" s="52"/>
      <c r="K836" s="52"/>
      <c r="L836" s="52"/>
      <c r="M836" s="52"/>
      <c r="N836" s="52"/>
      <c r="O836" s="52"/>
      <c r="P836" s="52"/>
      <c r="Q836" s="52"/>
      <c r="R836" s="52"/>
      <c r="S836" s="52"/>
      <c r="T836" s="52"/>
      <c r="U836" s="52"/>
      <c r="V836" s="52"/>
      <c r="W836" s="52"/>
      <c r="X836" s="52"/>
      <c r="Y836" s="52"/>
      <c r="Z836" s="52"/>
    </row>
    <row r="837" spans="1:26" ht="15.75" customHeight="1">
      <c r="A837" s="52"/>
      <c r="B837" s="52"/>
      <c r="C837" s="52"/>
      <c r="D837" s="52"/>
      <c r="E837" s="52"/>
      <c r="F837" s="52"/>
      <c r="G837" s="626"/>
      <c r="H837" s="52"/>
      <c r="I837" s="52"/>
      <c r="J837" s="52"/>
      <c r="K837" s="52"/>
      <c r="L837" s="52"/>
      <c r="M837" s="52"/>
      <c r="N837" s="52"/>
      <c r="O837" s="52"/>
      <c r="P837" s="52"/>
      <c r="Q837" s="52"/>
      <c r="R837" s="52"/>
      <c r="S837" s="52"/>
      <c r="T837" s="52"/>
      <c r="U837" s="52"/>
      <c r="V837" s="52"/>
      <c r="W837" s="52"/>
      <c r="X837" s="52"/>
      <c r="Y837" s="52"/>
      <c r="Z837" s="52"/>
    </row>
    <row r="838" spans="1:26" ht="15.75" customHeight="1">
      <c r="A838" s="52"/>
      <c r="B838" s="52"/>
      <c r="C838" s="52"/>
      <c r="D838" s="52"/>
      <c r="E838" s="52"/>
      <c r="F838" s="52"/>
      <c r="G838" s="626"/>
      <c r="H838" s="52"/>
      <c r="I838" s="52"/>
      <c r="J838" s="52"/>
      <c r="K838" s="52"/>
      <c r="L838" s="52"/>
      <c r="M838" s="52"/>
      <c r="N838" s="52"/>
      <c r="O838" s="52"/>
      <c r="P838" s="52"/>
      <c r="Q838" s="52"/>
      <c r="R838" s="52"/>
      <c r="S838" s="52"/>
      <c r="T838" s="52"/>
      <c r="U838" s="52"/>
      <c r="V838" s="52"/>
      <c r="W838" s="52"/>
      <c r="X838" s="52"/>
      <c r="Y838" s="52"/>
      <c r="Z838" s="52"/>
    </row>
    <row r="839" spans="1:26" ht="15.75" customHeight="1">
      <c r="A839" s="52"/>
      <c r="B839" s="52"/>
      <c r="C839" s="52"/>
      <c r="D839" s="52"/>
      <c r="E839" s="52"/>
      <c r="F839" s="52"/>
      <c r="G839" s="626"/>
      <c r="H839" s="52"/>
      <c r="I839" s="52"/>
      <c r="J839" s="52"/>
      <c r="K839" s="52"/>
      <c r="L839" s="52"/>
      <c r="M839" s="52"/>
      <c r="N839" s="52"/>
      <c r="O839" s="52"/>
      <c r="P839" s="52"/>
      <c r="Q839" s="52"/>
      <c r="R839" s="52"/>
      <c r="S839" s="52"/>
      <c r="T839" s="52"/>
      <c r="U839" s="52"/>
      <c r="V839" s="52"/>
      <c r="W839" s="52"/>
      <c r="X839" s="52"/>
      <c r="Y839" s="52"/>
      <c r="Z839" s="52"/>
    </row>
    <row r="840" spans="1:26" ht="15.75" customHeight="1">
      <c r="A840" s="52"/>
      <c r="B840" s="52"/>
      <c r="C840" s="52"/>
      <c r="D840" s="52"/>
      <c r="E840" s="52"/>
      <c r="F840" s="52"/>
      <c r="G840" s="626"/>
      <c r="H840" s="52"/>
      <c r="I840" s="52"/>
      <c r="J840" s="52"/>
      <c r="K840" s="52"/>
      <c r="L840" s="52"/>
      <c r="M840" s="52"/>
      <c r="N840" s="52"/>
      <c r="O840" s="52"/>
      <c r="P840" s="52"/>
      <c r="Q840" s="52"/>
      <c r="R840" s="52"/>
      <c r="S840" s="52"/>
      <c r="T840" s="52"/>
      <c r="U840" s="52"/>
      <c r="V840" s="52"/>
      <c r="W840" s="52"/>
      <c r="X840" s="52"/>
      <c r="Y840" s="52"/>
      <c r="Z840" s="52"/>
    </row>
    <row r="841" spans="1:26" ht="15.75" customHeight="1">
      <c r="A841" s="52"/>
      <c r="B841" s="52"/>
      <c r="C841" s="52"/>
      <c r="D841" s="52"/>
      <c r="E841" s="52"/>
      <c r="F841" s="52"/>
      <c r="G841" s="626"/>
      <c r="H841" s="52"/>
      <c r="I841" s="52"/>
      <c r="J841" s="52"/>
      <c r="K841" s="52"/>
      <c r="L841" s="52"/>
      <c r="M841" s="52"/>
      <c r="N841" s="52"/>
      <c r="O841" s="52"/>
      <c r="P841" s="52"/>
      <c r="Q841" s="52"/>
      <c r="R841" s="52"/>
      <c r="S841" s="52"/>
      <c r="T841" s="52"/>
      <c r="U841" s="52"/>
      <c r="V841" s="52"/>
      <c r="W841" s="52"/>
      <c r="X841" s="52"/>
      <c r="Y841" s="52"/>
      <c r="Z841" s="52"/>
    </row>
    <row r="842" spans="1:26" ht="15.75" customHeight="1">
      <c r="A842" s="52"/>
      <c r="B842" s="52"/>
      <c r="C842" s="52"/>
      <c r="D842" s="52"/>
      <c r="E842" s="52"/>
      <c r="F842" s="52"/>
      <c r="G842" s="626"/>
      <c r="H842" s="52"/>
      <c r="I842" s="52"/>
      <c r="J842" s="52"/>
      <c r="K842" s="52"/>
      <c r="L842" s="52"/>
      <c r="M842" s="52"/>
      <c r="N842" s="52"/>
      <c r="O842" s="52"/>
      <c r="P842" s="52"/>
      <c r="Q842" s="52"/>
      <c r="R842" s="52"/>
      <c r="S842" s="52"/>
      <c r="T842" s="52"/>
      <c r="U842" s="52"/>
      <c r="V842" s="52"/>
      <c r="W842" s="52"/>
      <c r="X842" s="52"/>
      <c r="Y842" s="52"/>
      <c r="Z842" s="52"/>
    </row>
    <row r="843" spans="1:26" ht="15.75" customHeight="1">
      <c r="A843" s="52"/>
      <c r="B843" s="52"/>
      <c r="C843" s="52"/>
      <c r="D843" s="52"/>
      <c r="E843" s="52"/>
      <c r="F843" s="52"/>
      <c r="G843" s="626"/>
      <c r="H843" s="52"/>
      <c r="I843" s="52"/>
      <c r="J843" s="52"/>
      <c r="K843" s="52"/>
      <c r="L843" s="52"/>
      <c r="M843" s="52"/>
      <c r="N843" s="52"/>
      <c r="O843" s="52"/>
      <c r="P843" s="52"/>
      <c r="Q843" s="52"/>
      <c r="R843" s="52"/>
      <c r="S843" s="52"/>
      <c r="T843" s="52"/>
      <c r="U843" s="52"/>
      <c r="V843" s="52"/>
      <c r="W843" s="52"/>
      <c r="X843" s="52"/>
      <c r="Y843" s="52"/>
      <c r="Z843" s="52"/>
    </row>
    <row r="844" spans="1:26" ht="15.75" customHeight="1">
      <c r="A844" s="52"/>
      <c r="B844" s="52"/>
      <c r="C844" s="52"/>
      <c r="D844" s="52"/>
      <c r="E844" s="52"/>
      <c r="F844" s="52"/>
      <c r="G844" s="626"/>
      <c r="H844" s="52"/>
      <c r="I844" s="52"/>
      <c r="J844" s="52"/>
      <c r="K844" s="52"/>
      <c r="L844" s="52"/>
      <c r="M844" s="52"/>
      <c r="N844" s="52"/>
      <c r="O844" s="52"/>
      <c r="P844" s="52"/>
      <c r="Q844" s="52"/>
      <c r="R844" s="52"/>
      <c r="S844" s="52"/>
      <c r="T844" s="52"/>
      <c r="U844" s="52"/>
      <c r="V844" s="52"/>
      <c r="W844" s="52"/>
      <c r="X844" s="52"/>
      <c r="Y844" s="52"/>
      <c r="Z844" s="52"/>
    </row>
    <row r="845" spans="1:26" ht="15.75" customHeight="1">
      <c r="A845" s="52"/>
      <c r="B845" s="52"/>
      <c r="C845" s="52"/>
      <c r="D845" s="52"/>
      <c r="E845" s="52"/>
      <c r="F845" s="52"/>
      <c r="G845" s="626"/>
      <c r="H845" s="52"/>
      <c r="I845" s="52"/>
      <c r="J845" s="52"/>
      <c r="K845" s="52"/>
      <c r="L845" s="52"/>
      <c r="M845" s="52"/>
      <c r="N845" s="52"/>
      <c r="O845" s="52"/>
      <c r="P845" s="52"/>
      <c r="Q845" s="52"/>
      <c r="R845" s="52"/>
      <c r="S845" s="52"/>
      <c r="T845" s="52"/>
      <c r="U845" s="52"/>
      <c r="V845" s="52"/>
      <c r="W845" s="52"/>
      <c r="X845" s="52"/>
      <c r="Y845" s="52"/>
      <c r="Z845" s="52"/>
    </row>
    <row r="846" spans="1:26" ht="15.75" customHeight="1">
      <c r="A846" s="52"/>
      <c r="B846" s="52"/>
      <c r="C846" s="52"/>
      <c r="D846" s="52"/>
      <c r="E846" s="52"/>
      <c r="F846" s="52"/>
      <c r="G846" s="626"/>
      <c r="H846" s="52"/>
      <c r="I846" s="52"/>
      <c r="J846" s="52"/>
      <c r="K846" s="52"/>
      <c r="L846" s="52"/>
      <c r="M846" s="52"/>
      <c r="N846" s="52"/>
      <c r="O846" s="52"/>
      <c r="P846" s="52"/>
      <c r="Q846" s="52"/>
      <c r="R846" s="52"/>
      <c r="S846" s="52"/>
      <c r="T846" s="52"/>
      <c r="U846" s="52"/>
      <c r="V846" s="52"/>
      <c r="W846" s="52"/>
      <c r="X846" s="52"/>
      <c r="Y846" s="52"/>
      <c r="Z846" s="52"/>
    </row>
    <row r="847" spans="1:26" ht="15.75" customHeight="1">
      <c r="A847" s="52"/>
      <c r="B847" s="52"/>
      <c r="C847" s="52"/>
      <c r="D847" s="52"/>
      <c r="E847" s="52"/>
      <c r="F847" s="52"/>
      <c r="G847" s="626"/>
      <c r="H847" s="52"/>
      <c r="I847" s="52"/>
      <c r="J847" s="52"/>
      <c r="K847" s="52"/>
      <c r="L847" s="52"/>
      <c r="M847" s="52"/>
      <c r="N847" s="52"/>
      <c r="O847" s="52"/>
      <c r="P847" s="52"/>
      <c r="Q847" s="52"/>
      <c r="R847" s="52"/>
      <c r="S847" s="52"/>
      <c r="T847" s="52"/>
      <c r="U847" s="52"/>
      <c r="V847" s="52"/>
      <c r="W847" s="52"/>
      <c r="X847" s="52"/>
      <c r="Y847" s="52"/>
      <c r="Z847" s="52"/>
    </row>
    <row r="848" spans="1:26" ht="15.75" customHeight="1">
      <c r="A848" s="52"/>
      <c r="B848" s="52"/>
      <c r="C848" s="52"/>
      <c r="D848" s="52"/>
      <c r="E848" s="52"/>
      <c r="F848" s="52"/>
      <c r="G848" s="626"/>
      <c r="H848" s="52"/>
      <c r="I848" s="52"/>
      <c r="J848" s="52"/>
      <c r="K848" s="52"/>
      <c r="L848" s="52"/>
      <c r="M848" s="52"/>
      <c r="N848" s="52"/>
      <c r="O848" s="52"/>
      <c r="P848" s="52"/>
      <c r="Q848" s="52"/>
      <c r="R848" s="52"/>
      <c r="S848" s="52"/>
      <c r="T848" s="52"/>
      <c r="U848" s="52"/>
      <c r="V848" s="52"/>
      <c r="W848" s="52"/>
      <c r="X848" s="52"/>
      <c r="Y848" s="52"/>
      <c r="Z848" s="52"/>
    </row>
    <row r="849" spans="1:26" ht="15.75" customHeight="1">
      <c r="A849" s="52"/>
      <c r="B849" s="52"/>
      <c r="C849" s="52"/>
      <c r="D849" s="52"/>
      <c r="E849" s="52"/>
      <c r="F849" s="52"/>
      <c r="G849" s="626"/>
      <c r="H849" s="52"/>
      <c r="I849" s="52"/>
      <c r="J849" s="52"/>
      <c r="K849" s="52"/>
      <c r="L849" s="52"/>
      <c r="M849" s="52"/>
      <c r="N849" s="52"/>
      <c r="O849" s="52"/>
      <c r="P849" s="52"/>
      <c r="Q849" s="52"/>
      <c r="R849" s="52"/>
      <c r="S849" s="52"/>
      <c r="T849" s="52"/>
      <c r="U849" s="52"/>
      <c r="V849" s="52"/>
      <c r="W849" s="52"/>
      <c r="X849" s="52"/>
      <c r="Y849" s="52"/>
      <c r="Z849" s="52"/>
    </row>
    <row r="850" spans="1:26" ht="15.75" customHeight="1">
      <c r="A850" s="52"/>
      <c r="B850" s="52"/>
      <c r="C850" s="52"/>
      <c r="D850" s="52"/>
      <c r="E850" s="52"/>
      <c r="F850" s="52"/>
      <c r="G850" s="626"/>
      <c r="H850" s="52"/>
      <c r="I850" s="52"/>
      <c r="J850" s="52"/>
      <c r="K850" s="52"/>
      <c r="L850" s="52"/>
      <c r="M850" s="52"/>
      <c r="N850" s="52"/>
      <c r="O850" s="52"/>
      <c r="P850" s="52"/>
      <c r="Q850" s="52"/>
      <c r="R850" s="52"/>
      <c r="S850" s="52"/>
      <c r="T850" s="52"/>
      <c r="U850" s="52"/>
      <c r="V850" s="52"/>
      <c r="W850" s="52"/>
      <c r="X850" s="52"/>
      <c r="Y850" s="52"/>
      <c r="Z850" s="52"/>
    </row>
    <row r="851" spans="1:26" ht="15.75" customHeight="1">
      <c r="A851" s="52"/>
      <c r="B851" s="52"/>
      <c r="C851" s="52"/>
      <c r="D851" s="52"/>
      <c r="E851" s="52"/>
      <c r="F851" s="52"/>
      <c r="G851" s="626"/>
      <c r="H851" s="52"/>
      <c r="I851" s="52"/>
      <c r="J851" s="52"/>
      <c r="K851" s="52"/>
      <c r="L851" s="52"/>
      <c r="M851" s="52"/>
      <c r="N851" s="52"/>
      <c r="O851" s="52"/>
      <c r="P851" s="52"/>
      <c r="Q851" s="52"/>
      <c r="R851" s="52"/>
      <c r="S851" s="52"/>
      <c r="T851" s="52"/>
      <c r="U851" s="52"/>
      <c r="V851" s="52"/>
      <c r="W851" s="52"/>
      <c r="X851" s="52"/>
      <c r="Y851" s="52"/>
      <c r="Z851" s="52"/>
    </row>
    <row r="852" spans="1:26" ht="15.75" customHeight="1">
      <c r="A852" s="52"/>
      <c r="B852" s="52"/>
      <c r="C852" s="52"/>
      <c r="D852" s="52"/>
      <c r="E852" s="52"/>
      <c r="F852" s="52"/>
      <c r="G852" s="626"/>
      <c r="H852" s="52"/>
      <c r="I852" s="52"/>
      <c r="J852" s="52"/>
      <c r="K852" s="52"/>
      <c r="L852" s="52"/>
      <c r="M852" s="52"/>
      <c r="N852" s="52"/>
      <c r="O852" s="52"/>
      <c r="P852" s="52"/>
      <c r="Q852" s="52"/>
      <c r="R852" s="52"/>
      <c r="S852" s="52"/>
      <c r="T852" s="52"/>
      <c r="U852" s="52"/>
      <c r="V852" s="52"/>
      <c r="W852" s="52"/>
      <c r="X852" s="52"/>
      <c r="Y852" s="52"/>
      <c r="Z852" s="52"/>
    </row>
    <row r="853" spans="1:26" ht="15.75" customHeight="1">
      <c r="A853" s="52"/>
      <c r="B853" s="52"/>
      <c r="C853" s="52"/>
      <c r="D853" s="52"/>
      <c r="E853" s="52"/>
      <c r="F853" s="52"/>
      <c r="G853" s="626"/>
      <c r="H853" s="52"/>
      <c r="I853" s="52"/>
      <c r="J853" s="52"/>
      <c r="K853" s="52"/>
      <c r="L853" s="52"/>
      <c r="M853" s="52"/>
      <c r="N853" s="52"/>
      <c r="O853" s="52"/>
      <c r="P853" s="52"/>
      <c r="Q853" s="52"/>
      <c r="R853" s="52"/>
      <c r="S853" s="52"/>
      <c r="T853" s="52"/>
      <c r="U853" s="52"/>
      <c r="V853" s="52"/>
      <c r="W853" s="52"/>
      <c r="X853" s="52"/>
      <c r="Y853" s="52"/>
      <c r="Z853" s="52"/>
    </row>
    <row r="854" spans="1:26" ht="15.75" customHeight="1">
      <c r="A854" s="52"/>
      <c r="B854" s="52"/>
      <c r="C854" s="52"/>
      <c r="D854" s="52"/>
      <c r="E854" s="52"/>
      <c r="F854" s="52"/>
      <c r="G854" s="626"/>
      <c r="H854" s="52"/>
      <c r="I854" s="52"/>
      <c r="J854" s="52"/>
      <c r="K854" s="52"/>
      <c r="L854" s="52"/>
      <c r="M854" s="52"/>
      <c r="N854" s="52"/>
      <c r="O854" s="52"/>
      <c r="P854" s="52"/>
      <c r="Q854" s="52"/>
      <c r="R854" s="52"/>
      <c r="S854" s="52"/>
      <c r="T854" s="52"/>
      <c r="U854" s="52"/>
      <c r="V854" s="52"/>
      <c r="W854" s="52"/>
      <c r="X854" s="52"/>
      <c r="Y854" s="52"/>
      <c r="Z854" s="52"/>
    </row>
    <row r="855" spans="1:26" ht="15.75" customHeight="1">
      <c r="A855" s="52"/>
      <c r="B855" s="52"/>
      <c r="C855" s="52"/>
      <c r="D855" s="52"/>
      <c r="E855" s="52"/>
      <c r="F855" s="52"/>
      <c r="G855" s="626"/>
      <c r="H855" s="52"/>
      <c r="I855" s="52"/>
      <c r="J855" s="52"/>
      <c r="K855" s="52"/>
      <c r="L855" s="52"/>
      <c r="M855" s="52"/>
      <c r="N855" s="52"/>
      <c r="O855" s="52"/>
      <c r="P855" s="52"/>
      <c r="Q855" s="52"/>
      <c r="R855" s="52"/>
      <c r="S855" s="52"/>
      <c r="T855" s="52"/>
      <c r="U855" s="52"/>
      <c r="V855" s="52"/>
      <c r="W855" s="52"/>
      <c r="X855" s="52"/>
      <c r="Y855" s="52"/>
      <c r="Z855" s="52"/>
    </row>
    <row r="856" spans="1:26" ht="15.75" customHeight="1">
      <c r="A856" s="52"/>
      <c r="B856" s="52"/>
      <c r="C856" s="52"/>
      <c r="D856" s="52"/>
      <c r="E856" s="52"/>
      <c r="F856" s="52"/>
      <c r="G856" s="626"/>
      <c r="H856" s="52"/>
      <c r="I856" s="52"/>
      <c r="J856" s="52"/>
      <c r="K856" s="52"/>
      <c r="L856" s="52"/>
      <c r="M856" s="52"/>
      <c r="N856" s="52"/>
      <c r="O856" s="52"/>
      <c r="P856" s="52"/>
      <c r="Q856" s="52"/>
      <c r="R856" s="52"/>
      <c r="S856" s="52"/>
      <c r="T856" s="52"/>
      <c r="U856" s="52"/>
      <c r="V856" s="52"/>
      <c r="W856" s="52"/>
      <c r="X856" s="52"/>
      <c r="Y856" s="52"/>
      <c r="Z856" s="52"/>
    </row>
    <row r="857" spans="1:26" ht="15.75" customHeight="1">
      <c r="A857" s="52"/>
      <c r="B857" s="52"/>
      <c r="C857" s="52"/>
      <c r="D857" s="52"/>
      <c r="E857" s="52"/>
      <c r="F857" s="52"/>
      <c r="G857" s="626"/>
      <c r="H857" s="52"/>
      <c r="I857" s="52"/>
      <c r="J857" s="52"/>
      <c r="K857" s="52"/>
      <c r="L857" s="52"/>
      <c r="M857" s="52"/>
      <c r="N857" s="52"/>
      <c r="O857" s="52"/>
      <c r="P857" s="52"/>
      <c r="Q857" s="52"/>
      <c r="R857" s="52"/>
      <c r="S857" s="52"/>
      <c r="T857" s="52"/>
      <c r="U857" s="52"/>
      <c r="V857" s="52"/>
      <c r="W857" s="52"/>
      <c r="X857" s="52"/>
      <c r="Y857" s="52"/>
      <c r="Z857" s="52"/>
    </row>
    <row r="858" spans="1:26" ht="15.75" customHeight="1">
      <c r="A858" s="52"/>
      <c r="B858" s="52"/>
      <c r="C858" s="52"/>
      <c r="D858" s="52"/>
      <c r="E858" s="52"/>
      <c r="F858" s="52"/>
      <c r="G858" s="626"/>
      <c r="H858" s="52"/>
      <c r="I858" s="52"/>
      <c r="J858" s="52"/>
      <c r="K858" s="52"/>
      <c r="L858" s="52"/>
      <c r="M858" s="52"/>
      <c r="N858" s="52"/>
      <c r="O858" s="52"/>
      <c r="P858" s="52"/>
      <c r="Q858" s="52"/>
      <c r="R858" s="52"/>
      <c r="S858" s="52"/>
      <c r="T858" s="52"/>
      <c r="U858" s="52"/>
      <c r="V858" s="52"/>
      <c r="W858" s="52"/>
      <c r="X858" s="52"/>
      <c r="Y858" s="52"/>
      <c r="Z858" s="52"/>
    </row>
    <row r="859" spans="1:26" ht="15.75" customHeight="1">
      <c r="A859" s="52"/>
      <c r="B859" s="52"/>
      <c r="C859" s="52"/>
      <c r="D859" s="52"/>
      <c r="E859" s="52"/>
      <c r="F859" s="52"/>
      <c r="G859" s="626"/>
      <c r="H859" s="52"/>
      <c r="I859" s="52"/>
      <c r="J859" s="52"/>
      <c r="K859" s="52"/>
      <c r="L859" s="52"/>
      <c r="M859" s="52"/>
      <c r="N859" s="52"/>
      <c r="O859" s="52"/>
      <c r="P859" s="52"/>
      <c r="Q859" s="52"/>
      <c r="R859" s="52"/>
      <c r="S859" s="52"/>
      <c r="T859" s="52"/>
      <c r="U859" s="52"/>
      <c r="V859" s="52"/>
      <c r="W859" s="52"/>
      <c r="X859" s="52"/>
      <c r="Y859" s="52"/>
      <c r="Z859" s="52"/>
    </row>
    <row r="860" spans="1:26" ht="15.75" customHeight="1">
      <c r="A860" s="52"/>
      <c r="B860" s="52"/>
      <c r="C860" s="52"/>
      <c r="D860" s="52"/>
      <c r="E860" s="52"/>
      <c r="F860" s="52"/>
      <c r="G860" s="626"/>
      <c r="H860" s="52"/>
      <c r="I860" s="52"/>
      <c r="J860" s="52"/>
      <c r="K860" s="52"/>
      <c r="L860" s="52"/>
      <c r="M860" s="52"/>
      <c r="N860" s="52"/>
      <c r="O860" s="52"/>
      <c r="P860" s="52"/>
      <c r="Q860" s="52"/>
      <c r="R860" s="52"/>
      <c r="S860" s="52"/>
      <c r="T860" s="52"/>
      <c r="U860" s="52"/>
      <c r="V860" s="52"/>
      <c r="W860" s="52"/>
      <c r="X860" s="52"/>
      <c r="Y860" s="52"/>
      <c r="Z860" s="52"/>
    </row>
    <row r="861" spans="1:26" ht="15.75" customHeight="1">
      <c r="A861" s="52"/>
      <c r="B861" s="52"/>
      <c r="C861" s="52"/>
      <c r="D861" s="52"/>
      <c r="E861" s="52"/>
      <c r="F861" s="52"/>
      <c r="G861" s="626"/>
      <c r="H861" s="52"/>
      <c r="I861" s="52"/>
      <c r="J861" s="52"/>
      <c r="K861" s="52"/>
      <c r="L861" s="52"/>
      <c r="M861" s="52"/>
      <c r="N861" s="52"/>
      <c r="O861" s="52"/>
      <c r="P861" s="52"/>
      <c r="Q861" s="52"/>
      <c r="R861" s="52"/>
      <c r="S861" s="52"/>
      <c r="T861" s="52"/>
      <c r="U861" s="52"/>
      <c r="V861" s="52"/>
      <c r="W861" s="52"/>
      <c r="X861" s="52"/>
      <c r="Y861" s="52"/>
      <c r="Z861" s="52"/>
    </row>
    <row r="862" spans="1:26" ht="15.75" customHeight="1">
      <c r="A862" s="52"/>
      <c r="B862" s="52"/>
      <c r="C862" s="52"/>
      <c r="D862" s="52"/>
      <c r="E862" s="52"/>
      <c r="F862" s="52"/>
      <c r="G862" s="626"/>
      <c r="H862" s="52"/>
      <c r="I862" s="52"/>
      <c r="J862" s="52"/>
      <c r="K862" s="52"/>
      <c r="L862" s="52"/>
      <c r="M862" s="52"/>
      <c r="N862" s="52"/>
      <c r="O862" s="52"/>
      <c r="P862" s="52"/>
      <c r="Q862" s="52"/>
      <c r="R862" s="52"/>
      <c r="S862" s="52"/>
      <c r="T862" s="52"/>
      <c r="U862" s="52"/>
      <c r="V862" s="52"/>
      <c r="W862" s="52"/>
      <c r="X862" s="52"/>
      <c r="Y862" s="52"/>
      <c r="Z862" s="52"/>
    </row>
    <row r="863" spans="1:26" ht="15.75" customHeight="1">
      <c r="A863" s="52"/>
      <c r="B863" s="52"/>
      <c r="C863" s="52"/>
      <c r="D863" s="52"/>
      <c r="E863" s="52"/>
      <c r="F863" s="52"/>
      <c r="G863" s="626"/>
      <c r="H863" s="52"/>
      <c r="I863" s="52"/>
      <c r="J863" s="52"/>
      <c r="K863" s="52"/>
      <c r="L863" s="52"/>
      <c r="M863" s="52"/>
      <c r="N863" s="52"/>
      <c r="O863" s="52"/>
      <c r="P863" s="52"/>
      <c r="Q863" s="52"/>
      <c r="R863" s="52"/>
      <c r="S863" s="52"/>
      <c r="T863" s="52"/>
      <c r="U863" s="52"/>
      <c r="V863" s="52"/>
      <c r="W863" s="52"/>
      <c r="X863" s="52"/>
      <c r="Y863" s="52"/>
      <c r="Z863" s="52"/>
    </row>
    <row r="864" spans="1:26" ht="15.75" customHeight="1">
      <c r="A864" s="52"/>
      <c r="B864" s="52"/>
      <c r="C864" s="52"/>
      <c r="D864" s="52"/>
      <c r="E864" s="52"/>
      <c r="F864" s="52"/>
      <c r="G864" s="626"/>
      <c r="H864" s="52"/>
      <c r="I864" s="52"/>
      <c r="J864" s="52"/>
      <c r="K864" s="52"/>
      <c r="L864" s="52"/>
      <c r="M864" s="52"/>
      <c r="N864" s="52"/>
      <c r="O864" s="52"/>
      <c r="P864" s="52"/>
      <c r="Q864" s="52"/>
      <c r="R864" s="52"/>
      <c r="S864" s="52"/>
      <c r="T864" s="52"/>
      <c r="U864" s="52"/>
      <c r="V864" s="52"/>
      <c r="W864" s="52"/>
      <c r="X864" s="52"/>
      <c r="Y864" s="52"/>
      <c r="Z864" s="52"/>
    </row>
    <row r="865" spans="1:26" ht="15.75" customHeight="1">
      <c r="A865" s="52"/>
      <c r="B865" s="52"/>
      <c r="C865" s="52"/>
      <c r="D865" s="52"/>
      <c r="E865" s="52"/>
      <c r="F865" s="52"/>
      <c r="G865" s="626"/>
      <c r="H865" s="52"/>
      <c r="I865" s="52"/>
      <c r="J865" s="52"/>
      <c r="K865" s="52"/>
      <c r="L865" s="52"/>
      <c r="M865" s="52"/>
      <c r="N865" s="52"/>
      <c r="O865" s="52"/>
      <c r="P865" s="52"/>
      <c r="Q865" s="52"/>
      <c r="R865" s="52"/>
      <c r="S865" s="52"/>
      <c r="T865" s="52"/>
      <c r="U865" s="52"/>
      <c r="V865" s="52"/>
      <c r="W865" s="52"/>
      <c r="X865" s="52"/>
      <c r="Y865" s="52"/>
      <c r="Z865" s="52"/>
    </row>
    <row r="866" spans="1:26" ht="15.75" customHeight="1">
      <c r="A866" s="52"/>
      <c r="B866" s="52"/>
      <c r="C866" s="52"/>
      <c r="D866" s="52"/>
      <c r="E866" s="52"/>
      <c r="F866" s="52"/>
      <c r="G866" s="626"/>
      <c r="H866" s="52"/>
      <c r="I866" s="52"/>
      <c r="J866" s="52"/>
      <c r="K866" s="52"/>
      <c r="L866" s="52"/>
      <c r="M866" s="52"/>
      <c r="N866" s="52"/>
      <c r="O866" s="52"/>
      <c r="P866" s="52"/>
      <c r="Q866" s="52"/>
      <c r="R866" s="52"/>
      <c r="S866" s="52"/>
      <c r="T866" s="52"/>
      <c r="U866" s="52"/>
      <c r="V866" s="52"/>
      <c r="W866" s="52"/>
      <c r="X866" s="52"/>
      <c r="Y866" s="52"/>
      <c r="Z866" s="52"/>
    </row>
    <row r="867" spans="1:26" ht="15.75" customHeight="1">
      <c r="A867" s="52"/>
      <c r="B867" s="52"/>
      <c r="C867" s="52"/>
      <c r="D867" s="52"/>
      <c r="E867" s="52"/>
      <c r="F867" s="52"/>
      <c r="G867" s="626"/>
      <c r="H867" s="52"/>
      <c r="I867" s="52"/>
      <c r="J867" s="52"/>
      <c r="K867" s="52"/>
      <c r="L867" s="52"/>
      <c r="M867" s="52"/>
      <c r="N867" s="52"/>
      <c r="O867" s="52"/>
      <c r="P867" s="52"/>
      <c r="Q867" s="52"/>
      <c r="R867" s="52"/>
      <c r="S867" s="52"/>
      <c r="T867" s="52"/>
      <c r="U867" s="52"/>
      <c r="V867" s="52"/>
      <c r="W867" s="52"/>
      <c r="X867" s="52"/>
      <c r="Y867" s="52"/>
      <c r="Z867" s="52"/>
    </row>
    <row r="868" spans="1:26" ht="15.75" customHeight="1">
      <c r="A868" s="52"/>
      <c r="B868" s="52"/>
      <c r="C868" s="52"/>
      <c r="D868" s="52"/>
      <c r="E868" s="52"/>
      <c r="F868" s="52"/>
      <c r="G868" s="626"/>
      <c r="H868" s="52"/>
      <c r="I868" s="52"/>
      <c r="J868" s="52"/>
      <c r="K868" s="52"/>
      <c r="L868" s="52"/>
      <c r="M868" s="52"/>
      <c r="N868" s="52"/>
      <c r="O868" s="52"/>
      <c r="P868" s="52"/>
      <c r="Q868" s="52"/>
      <c r="R868" s="52"/>
      <c r="S868" s="52"/>
      <c r="T868" s="52"/>
      <c r="U868" s="52"/>
      <c r="V868" s="52"/>
      <c r="W868" s="52"/>
      <c r="X868" s="52"/>
      <c r="Y868" s="52"/>
      <c r="Z868" s="52"/>
    </row>
    <row r="869" spans="1:26" ht="15.75" customHeight="1">
      <c r="A869" s="52"/>
      <c r="B869" s="52"/>
      <c r="C869" s="52"/>
      <c r="D869" s="52"/>
      <c r="E869" s="52"/>
      <c r="F869" s="52"/>
      <c r="G869" s="626"/>
      <c r="H869" s="52"/>
      <c r="I869" s="52"/>
      <c r="J869" s="52"/>
      <c r="K869" s="52"/>
      <c r="L869" s="52"/>
      <c r="M869" s="52"/>
      <c r="N869" s="52"/>
      <c r="O869" s="52"/>
      <c r="P869" s="52"/>
      <c r="Q869" s="52"/>
      <c r="R869" s="52"/>
      <c r="S869" s="52"/>
      <c r="T869" s="52"/>
      <c r="U869" s="52"/>
      <c r="V869" s="52"/>
      <c r="W869" s="52"/>
      <c r="X869" s="52"/>
      <c r="Y869" s="52"/>
      <c r="Z869" s="52"/>
    </row>
    <row r="870" spans="1:26" ht="15.75" customHeight="1">
      <c r="A870" s="52"/>
      <c r="B870" s="52"/>
      <c r="C870" s="52"/>
      <c r="D870" s="52"/>
      <c r="E870" s="52"/>
      <c r="F870" s="52"/>
      <c r="G870" s="626"/>
      <c r="H870" s="52"/>
      <c r="I870" s="52"/>
      <c r="J870" s="52"/>
      <c r="K870" s="52"/>
      <c r="L870" s="52"/>
      <c r="M870" s="52"/>
      <c r="N870" s="52"/>
      <c r="O870" s="52"/>
      <c r="P870" s="52"/>
      <c r="Q870" s="52"/>
      <c r="R870" s="52"/>
      <c r="S870" s="52"/>
      <c r="T870" s="52"/>
      <c r="U870" s="52"/>
      <c r="V870" s="52"/>
      <c r="W870" s="52"/>
      <c r="X870" s="52"/>
      <c r="Y870" s="52"/>
      <c r="Z870" s="52"/>
    </row>
    <row r="871" spans="1:26" ht="15.75" customHeight="1">
      <c r="A871" s="52"/>
      <c r="B871" s="52"/>
      <c r="C871" s="52"/>
      <c r="D871" s="52"/>
      <c r="E871" s="52"/>
      <c r="F871" s="52"/>
      <c r="G871" s="626"/>
      <c r="H871" s="52"/>
      <c r="I871" s="52"/>
      <c r="J871" s="52"/>
      <c r="K871" s="52"/>
      <c r="L871" s="52"/>
      <c r="M871" s="52"/>
      <c r="N871" s="52"/>
      <c r="O871" s="52"/>
      <c r="P871" s="52"/>
      <c r="Q871" s="52"/>
      <c r="R871" s="52"/>
      <c r="S871" s="52"/>
      <c r="T871" s="52"/>
      <c r="U871" s="52"/>
      <c r="V871" s="52"/>
      <c r="W871" s="52"/>
      <c r="X871" s="52"/>
      <c r="Y871" s="52"/>
      <c r="Z871" s="52"/>
    </row>
    <row r="872" spans="1:26" ht="15.75" customHeight="1">
      <c r="A872" s="52"/>
      <c r="B872" s="52"/>
      <c r="C872" s="52"/>
      <c r="D872" s="52"/>
      <c r="E872" s="52"/>
      <c r="F872" s="52"/>
      <c r="G872" s="626"/>
      <c r="H872" s="52"/>
      <c r="I872" s="52"/>
      <c r="J872" s="52"/>
      <c r="K872" s="52"/>
      <c r="L872" s="52"/>
      <c r="M872" s="52"/>
      <c r="N872" s="52"/>
      <c r="O872" s="52"/>
      <c r="P872" s="52"/>
      <c r="Q872" s="52"/>
      <c r="R872" s="52"/>
      <c r="S872" s="52"/>
      <c r="T872" s="52"/>
      <c r="U872" s="52"/>
      <c r="V872" s="52"/>
      <c r="W872" s="52"/>
      <c r="X872" s="52"/>
      <c r="Y872" s="52"/>
      <c r="Z872" s="52"/>
    </row>
    <row r="873" spans="1:26" ht="15.75" customHeight="1">
      <c r="A873" s="52"/>
      <c r="B873" s="52"/>
      <c r="C873" s="52"/>
      <c r="D873" s="52"/>
      <c r="E873" s="52"/>
      <c r="F873" s="52"/>
      <c r="G873" s="626"/>
      <c r="H873" s="52"/>
      <c r="I873" s="52"/>
      <c r="J873" s="52"/>
      <c r="K873" s="52"/>
      <c r="L873" s="52"/>
      <c r="M873" s="52"/>
      <c r="N873" s="52"/>
      <c r="O873" s="52"/>
      <c r="P873" s="52"/>
      <c r="Q873" s="52"/>
      <c r="R873" s="52"/>
      <c r="S873" s="52"/>
      <c r="T873" s="52"/>
      <c r="U873" s="52"/>
      <c r="V873" s="52"/>
      <c r="W873" s="52"/>
      <c r="X873" s="52"/>
      <c r="Y873" s="52"/>
      <c r="Z873" s="52"/>
    </row>
    <row r="874" spans="1:26" ht="15.75" customHeight="1">
      <c r="A874" s="52"/>
      <c r="B874" s="52"/>
      <c r="C874" s="52"/>
      <c r="D874" s="52"/>
      <c r="E874" s="52"/>
      <c r="F874" s="52"/>
      <c r="G874" s="626"/>
      <c r="H874" s="52"/>
      <c r="I874" s="52"/>
      <c r="J874" s="52"/>
      <c r="K874" s="52"/>
      <c r="L874" s="52"/>
      <c r="M874" s="52"/>
      <c r="N874" s="52"/>
      <c r="O874" s="52"/>
      <c r="P874" s="52"/>
      <c r="Q874" s="52"/>
      <c r="R874" s="52"/>
      <c r="S874" s="52"/>
      <c r="T874" s="52"/>
      <c r="U874" s="52"/>
      <c r="V874" s="52"/>
      <c r="W874" s="52"/>
      <c r="X874" s="52"/>
      <c r="Y874" s="52"/>
      <c r="Z874" s="52"/>
    </row>
    <row r="875" spans="1:26" ht="15.75" customHeight="1">
      <c r="A875" s="52"/>
      <c r="B875" s="52"/>
      <c r="C875" s="52"/>
      <c r="D875" s="52"/>
      <c r="E875" s="52"/>
      <c r="F875" s="52"/>
      <c r="G875" s="626"/>
      <c r="H875" s="52"/>
      <c r="I875" s="52"/>
      <c r="J875" s="52"/>
      <c r="K875" s="52"/>
      <c r="L875" s="52"/>
      <c r="M875" s="52"/>
      <c r="N875" s="52"/>
      <c r="O875" s="52"/>
      <c r="P875" s="52"/>
      <c r="Q875" s="52"/>
      <c r="R875" s="52"/>
      <c r="S875" s="52"/>
      <c r="T875" s="52"/>
      <c r="U875" s="52"/>
      <c r="V875" s="52"/>
      <c r="W875" s="52"/>
      <c r="X875" s="52"/>
      <c r="Y875" s="52"/>
      <c r="Z875" s="52"/>
    </row>
    <row r="876" spans="1:26" ht="15.75" customHeight="1">
      <c r="A876" s="52"/>
      <c r="B876" s="52"/>
      <c r="C876" s="52"/>
      <c r="D876" s="52"/>
      <c r="E876" s="52"/>
      <c r="F876" s="52"/>
      <c r="G876" s="626"/>
      <c r="H876" s="52"/>
      <c r="I876" s="52"/>
      <c r="J876" s="52"/>
      <c r="K876" s="52"/>
      <c r="L876" s="52"/>
      <c r="M876" s="52"/>
      <c r="N876" s="52"/>
      <c r="O876" s="52"/>
      <c r="P876" s="52"/>
      <c r="Q876" s="52"/>
      <c r="R876" s="52"/>
      <c r="S876" s="52"/>
      <c r="T876" s="52"/>
      <c r="U876" s="52"/>
      <c r="V876" s="52"/>
      <c r="W876" s="52"/>
      <c r="X876" s="52"/>
      <c r="Y876" s="52"/>
      <c r="Z876" s="52"/>
    </row>
    <row r="877" spans="1:26" ht="15.75" customHeight="1">
      <c r="A877" s="52"/>
      <c r="B877" s="52"/>
      <c r="C877" s="52"/>
      <c r="D877" s="52"/>
      <c r="E877" s="52"/>
      <c r="F877" s="52"/>
      <c r="G877" s="626"/>
      <c r="H877" s="52"/>
      <c r="I877" s="52"/>
      <c r="J877" s="52"/>
      <c r="K877" s="52"/>
      <c r="L877" s="52"/>
      <c r="M877" s="52"/>
      <c r="N877" s="52"/>
      <c r="O877" s="52"/>
      <c r="P877" s="52"/>
      <c r="Q877" s="52"/>
      <c r="R877" s="52"/>
      <c r="S877" s="52"/>
      <c r="T877" s="52"/>
      <c r="U877" s="52"/>
      <c r="V877" s="52"/>
      <c r="W877" s="52"/>
      <c r="X877" s="52"/>
      <c r="Y877" s="52"/>
      <c r="Z877" s="52"/>
    </row>
    <row r="878" spans="1:26" ht="15.75" customHeight="1">
      <c r="A878" s="52"/>
      <c r="B878" s="52"/>
      <c r="C878" s="52"/>
      <c r="D878" s="52"/>
      <c r="E878" s="52"/>
      <c r="F878" s="52"/>
      <c r="G878" s="626"/>
      <c r="H878" s="52"/>
      <c r="I878" s="52"/>
      <c r="J878" s="52"/>
      <c r="K878" s="52"/>
      <c r="L878" s="52"/>
      <c r="M878" s="52"/>
      <c r="N878" s="52"/>
      <c r="O878" s="52"/>
      <c r="P878" s="52"/>
      <c r="Q878" s="52"/>
      <c r="R878" s="52"/>
      <c r="S878" s="52"/>
      <c r="T878" s="52"/>
      <c r="U878" s="52"/>
      <c r="V878" s="52"/>
      <c r="W878" s="52"/>
      <c r="X878" s="52"/>
      <c r="Y878" s="52"/>
      <c r="Z878" s="52"/>
    </row>
    <row r="879" spans="1:26" ht="15.75" customHeight="1">
      <c r="A879" s="52"/>
      <c r="B879" s="52"/>
      <c r="C879" s="52"/>
      <c r="D879" s="52"/>
      <c r="E879" s="52"/>
      <c r="F879" s="52"/>
      <c r="G879" s="626"/>
      <c r="H879" s="52"/>
      <c r="I879" s="52"/>
      <c r="J879" s="52"/>
      <c r="K879" s="52"/>
      <c r="L879" s="52"/>
      <c r="M879" s="52"/>
      <c r="N879" s="52"/>
      <c r="O879" s="52"/>
      <c r="P879" s="52"/>
      <c r="Q879" s="52"/>
      <c r="R879" s="52"/>
      <c r="S879" s="52"/>
      <c r="T879" s="52"/>
      <c r="U879" s="52"/>
      <c r="V879" s="52"/>
      <c r="W879" s="52"/>
      <c r="X879" s="52"/>
      <c r="Y879" s="52"/>
      <c r="Z879" s="52"/>
    </row>
    <row r="880" spans="1:26" ht="15.75" customHeight="1">
      <c r="A880" s="52"/>
      <c r="B880" s="52"/>
      <c r="C880" s="52"/>
      <c r="D880" s="52"/>
      <c r="E880" s="52"/>
      <c r="F880" s="52"/>
      <c r="G880" s="626"/>
      <c r="H880" s="52"/>
      <c r="I880" s="52"/>
      <c r="J880" s="52"/>
      <c r="K880" s="52"/>
      <c r="L880" s="52"/>
      <c r="M880" s="52"/>
      <c r="N880" s="52"/>
      <c r="O880" s="52"/>
      <c r="P880" s="52"/>
      <c r="Q880" s="52"/>
      <c r="R880" s="52"/>
      <c r="S880" s="52"/>
      <c r="T880" s="52"/>
      <c r="U880" s="52"/>
      <c r="V880" s="52"/>
      <c r="W880" s="52"/>
      <c r="X880" s="52"/>
      <c r="Y880" s="52"/>
      <c r="Z880" s="52"/>
    </row>
    <row r="881" spans="1:26" ht="15.75" customHeight="1">
      <c r="A881" s="52"/>
      <c r="B881" s="52"/>
      <c r="C881" s="52"/>
      <c r="D881" s="52"/>
      <c r="E881" s="52"/>
      <c r="F881" s="52"/>
      <c r="G881" s="626"/>
      <c r="H881" s="52"/>
      <c r="I881" s="52"/>
      <c r="J881" s="52"/>
      <c r="K881" s="52"/>
      <c r="L881" s="52"/>
      <c r="M881" s="52"/>
      <c r="N881" s="52"/>
      <c r="O881" s="52"/>
      <c r="P881" s="52"/>
      <c r="Q881" s="52"/>
      <c r="R881" s="52"/>
      <c r="S881" s="52"/>
      <c r="T881" s="52"/>
      <c r="U881" s="52"/>
      <c r="V881" s="52"/>
      <c r="W881" s="52"/>
      <c r="X881" s="52"/>
      <c r="Y881" s="52"/>
      <c r="Z881" s="52"/>
    </row>
    <row r="882" spans="1:26" ht="15.75" customHeight="1">
      <c r="A882" s="52"/>
      <c r="B882" s="52"/>
      <c r="C882" s="52"/>
      <c r="D882" s="52"/>
      <c r="E882" s="52"/>
      <c r="F882" s="52"/>
      <c r="G882" s="626"/>
      <c r="H882" s="52"/>
      <c r="I882" s="52"/>
      <c r="J882" s="52"/>
      <c r="K882" s="52"/>
      <c r="L882" s="52"/>
      <c r="M882" s="52"/>
      <c r="N882" s="52"/>
      <c r="O882" s="52"/>
      <c r="P882" s="52"/>
      <c r="Q882" s="52"/>
      <c r="R882" s="52"/>
      <c r="S882" s="52"/>
      <c r="T882" s="52"/>
      <c r="U882" s="52"/>
      <c r="V882" s="52"/>
      <c r="W882" s="52"/>
      <c r="X882" s="52"/>
      <c r="Y882" s="52"/>
      <c r="Z882" s="52"/>
    </row>
    <row r="883" spans="1:26" ht="15.75" customHeight="1">
      <c r="A883" s="52"/>
      <c r="B883" s="52"/>
      <c r="C883" s="52"/>
      <c r="D883" s="52"/>
      <c r="E883" s="52"/>
      <c r="F883" s="52"/>
      <c r="G883" s="626"/>
      <c r="H883" s="52"/>
      <c r="I883" s="52"/>
      <c r="J883" s="52"/>
      <c r="K883" s="52"/>
      <c r="L883" s="52"/>
      <c r="M883" s="52"/>
      <c r="N883" s="52"/>
      <c r="O883" s="52"/>
      <c r="P883" s="52"/>
      <c r="Q883" s="52"/>
      <c r="R883" s="52"/>
      <c r="S883" s="52"/>
      <c r="T883" s="52"/>
      <c r="U883" s="52"/>
      <c r="V883" s="52"/>
      <c r="W883" s="52"/>
      <c r="X883" s="52"/>
      <c r="Y883" s="52"/>
      <c r="Z883" s="52"/>
    </row>
    <row r="884" spans="1:26" ht="15.75" customHeight="1">
      <c r="A884" s="52"/>
      <c r="B884" s="52"/>
      <c r="C884" s="52"/>
      <c r="D884" s="52"/>
      <c r="E884" s="52"/>
      <c r="F884" s="52"/>
      <c r="G884" s="626"/>
      <c r="H884" s="52"/>
      <c r="I884" s="52"/>
      <c r="J884" s="52"/>
      <c r="K884" s="52"/>
      <c r="L884" s="52"/>
      <c r="M884" s="52"/>
      <c r="N884" s="52"/>
      <c r="O884" s="52"/>
      <c r="P884" s="52"/>
      <c r="Q884" s="52"/>
      <c r="R884" s="52"/>
      <c r="S884" s="52"/>
      <c r="T884" s="52"/>
      <c r="U884" s="52"/>
      <c r="V884" s="52"/>
      <c r="W884" s="52"/>
      <c r="X884" s="52"/>
      <c r="Y884" s="52"/>
      <c r="Z884" s="52"/>
    </row>
    <row r="885" spans="1:26" ht="15.75" customHeight="1">
      <c r="A885" s="52"/>
      <c r="B885" s="52"/>
      <c r="C885" s="52"/>
      <c r="D885" s="52"/>
      <c r="E885" s="52"/>
      <c r="F885" s="52"/>
      <c r="G885" s="626"/>
      <c r="H885" s="52"/>
      <c r="I885" s="52"/>
      <c r="J885" s="52"/>
      <c r="K885" s="52"/>
      <c r="L885" s="52"/>
      <c r="M885" s="52"/>
      <c r="N885" s="52"/>
      <c r="O885" s="52"/>
      <c r="P885" s="52"/>
      <c r="Q885" s="52"/>
      <c r="R885" s="52"/>
      <c r="S885" s="52"/>
      <c r="T885" s="52"/>
      <c r="U885" s="52"/>
      <c r="V885" s="52"/>
      <c r="W885" s="52"/>
      <c r="X885" s="52"/>
      <c r="Y885" s="52"/>
      <c r="Z885" s="52"/>
    </row>
    <row r="886" spans="1:26" ht="15.75" customHeight="1">
      <c r="A886" s="52"/>
      <c r="B886" s="52"/>
      <c r="C886" s="52"/>
      <c r="D886" s="52"/>
      <c r="E886" s="52"/>
      <c r="F886" s="52"/>
      <c r="G886" s="626"/>
      <c r="H886" s="52"/>
      <c r="I886" s="52"/>
      <c r="J886" s="52"/>
      <c r="K886" s="52"/>
      <c r="L886" s="52"/>
      <c r="M886" s="52"/>
      <c r="N886" s="52"/>
      <c r="O886" s="52"/>
      <c r="P886" s="52"/>
      <c r="Q886" s="52"/>
      <c r="R886" s="52"/>
      <c r="S886" s="52"/>
      <c r="T886" s="52"/>
      <c r="U886" s="52"/>
      <c r="V886" s="52"/>
      <c r="W886" s="52"/>
      <c r="X886" s="52"/>
      <c r="Y886" s="52"/>
      <c r="Z886" s="52"/>
    </row>
    <row r="887" spans="1:26" ht="15.75" customHeight="1">
      <c r="A887" s="52"/>
      <c r="B887" s="52"/>
      <c r="C887" s="52"/>
      <c r="D887" s="52"/>
      <c r="E887" s="52"/>
      <c r="F887" s="52"/>
      <c r="G887" s="626"/>
      <c r="H887" s="52"/>
      <c r="I887" s="52"/>
      <c r="J887" s="52"/>
      <c r="K887" s="52"/>
      <c r="L887" s="52"/>
      <c r="M887" s="52"/>
      <c r="N887" s="52"/>
      <c r="O887" s="52"/>
      <c r="P887" s="52"/>
      <c r="Q887" s="52"/>
      <c r="R887" s="52"/>
      <c r="S887" s="52"/>
      <c r="T887" s="52"/>
      <c r="U887" s="52"/>
      <c r="V887" s="52"/>
      <c r="W887" s="52"/>
      <c r="X887" s="52"/>
      <c r="Y887" s="52"/>
      <c r="Z887" s="52"/>
    </row>
    <row r="888" spans="1:26" ht="15.75" customHeight="1">
      <c r="A888" s="52"/>
      <c r="B888" s="52"/>
      <c r="C888" s="52"/>
      <c r="D888" s="52"/>
      <c r="E888" s="52"/>
      <c r="F888" s="52"/>
      <c r="G888" s="626"/>
      <c r="H888" s="52"/>
      <c r="I888" s="52"/>
      <c r="J888" s="52"/>
      <c r="K888" s="52"/>
      <c r="L888" s="52"/>
      <c r="M888" s="52"/>
      <c r="N888" s="52"/>
      <c r="O888" s="52"/>
      <c r="P888" s="52"/>
      <c r="Q888" s="52"/>
      <c r="R888" s="52"/>
      <c r="S888" s="52"/>
      <c r="T888" s="52"/>
      <c r="U888" s="52"/>
      <c r="V888" s="52"/>
      <c r="W888" s="52"/>
      <c r="X888" s="52"/>
      <c r="Y888" s="52"/>
      <c r="Z888" s="52"/>
    </row>
    <row r="889" spans="1:26" ht="15.75" customHeight="1">
      <c r="A889" s="52"/>
      <c r="B889" s="52"/>
      <c r="C889" s="52"/>
      <c r="D889" s="52"/>
      <c r="E889" s="52"/>
      <c r="F889" s="52"/>
      <c r="G889" s="626"/>
      <c r="H889" s="52"/>
      <c r="I889" s="52"/>
      <c r="J889" s="52"/>
      <c r="K889" s="52"/>
      <c r="L889" s="52"/>
      <c r="M889" s="52"/>
      <c r="N889" s="52"/>
      <c r="O889" s="52"/>
      <c r="P889" s="52"/>
      <c r="Q889" s="52"/>
      <c r="R889" s="52"/>
      <c r="S889" s="52"/>
      <c r="T889" s="52"/>
      <c r="U889" s="52"/>
      <c r="V889" s="52"/>
      <c r="W889" s="52"/>
      <c r="X889" s="52"/>
      <c r="Y889" s="52"/>
      <c r="Z889" s="52"/>
    </row>
    <row r="890" spans="1:26" ht="15.75" customHeight="1">
      <c r="A890" s="52"/>
      <c r="B890" s="52"/>
      <c r="C890" s="52"/>
      <c r="D890" s="52"/>
      <c r="E890" s="52"/>
      <c r="F890" s="52"/>
      <c r="G890" s="626"/>
      <c r="H890" s="52"/>
      <c r="I890" s="52"/>
      <c r="J890" s="52"/>
      <c r="K890" s="52"/>
      <c r="L890" s="52"/>
      <c r="M890" s="52"/>
      <c r="N890" s="52"/>
      <c r="O890" s="52"/>
      <c r="P890" s="52"/>
      <c r="Q890" s="52"/>
      <c r="R890" s="52"/>
      <c r="S890" s="52"/>
      <c r="T890" s="52"/>
      <c r="U890" s="52"/>
      <c r="V890" s="52"/>
      <c r="W890" s="52"/>
      <c r="X890" s="52"/>
      <c r="Y890" s="52"/>
      <c r="Z890" s="52"/>
    </row>
    <row r="891" spans="1:26" ht="15.75" customHeight="1">
      <c r="A891" s="52"/>
      <c r="B891" s="52"/>
      <c r="C891" s="52"/>
      <c r="D891" s="52"/>
      <c r="E891" s="52"/>
      <c r="F891" s="52"/>
      <c r="G891" s="626"/>
      <c r="H891" s="52"/>
      <c r="I891" s="52"/>
      <c r="J891" s="52"/>
      <c r="K891" s="52"/>
      <c r="L891" s="52"/>
      <c r="M891" s="52"/>
      <c r="N891" s="52"/>
      <c r="O891" s="52"/>
      <c r="P891" s="52"/>
      <c r="Q891" s="52"/>
      <c r="R891" s="52"/>
      <c r="S891" s="52"/>
      <c r="T891" s="52"/>
      <c r="U891" s="52"/>
      <c r="V891" s="52"/>
      <c r="W891" s="52"/>
      <c r="X891" s="52"/>
      <c r="Y891" s="52"/>
      <c r="Z891" s="52"/>
    </row>
    <row r="892" spans="1:26" ht="15.75" customHeight="1">
      <c r="A892" s="52"/>
      <c r="B892" s="52"/>
      <c r="C892" s="52"/>
      <c r="D892" s="52"/>
      <c r="E892" s="52"/>
      <c r="F892" s="52"/>
      <c r="G892" s="626"/>
      <c r="H892" s="52"/>
      <c r="I892" s="52"/>
      <c r="J892" s="52"/>
      <c r="K892" s="52"/>
      <c r="L892" s="52"/>
      <c r="M892" s="52"/>
      <c r="N892" s="52"/>
      <c r="O892" s="52"/>
      <c r="P892" s="52"/>
      <c r="Q892" s="52"/>
      <c r="R892" s="52"/>
      <c r="S892" s="52"/>
      <c r="T892" s="52"/>
      <c r="U892" s="52"/>
      <c r="V892" s="52"/>
      <c r="W892" s="52"/>
      <c r="X892" s="52"/>
      <c r="Y892" s="52"/>
      <c r="Z892" s="52"/>
    </row>
    <row r="893" spans="1:26" ht="15.75" customHeight="1">
      <c r="A893" s="52"/>
      <c r="B893" s="52"/>
      <c r="C893" s="52"/>
      <c r="D893" s="52"/>
      <c r="E893" s="52"/>
      <c r="F893" s="52"/>
      <c r="G893" s="626"/>
      <c r="H893" s="52"/>
      <c r="I893" s="52"/>
      <c r="J893" s="52"/>
      <c r="K893" s="52"/>
      <c r="L893" s="52"/>
      <c r="M893" s="52"/>
      <c r="N893" s="52"/>
      <c r="O893" s="52"/>
      <c r="P893" s="52"/>
      <c r="Q893" s="52"/>
      <c r="R893" s="52"/>
      <c r="S893" s="52"/>
      <c r="T893" s="52"/>
      <c r="U893" s="52"/>
      <c r="V893" s="52"/>
      <c r="W893" s="52"/>
      <c r="X893" s="52"/>
      <c r="Y893" s="52"/>
      <c r="Z893" s="52"/>
    </row>
    <row r="894" spans="1:26" ht="15.75" customHeight="1">
      <c r="A894" s="52"/>
      <c r="B894" s="52"/>
      <c r="C894" s="52"/>
      <c r="D894" s="52"/>
      <c r="E894" s="52"/>
      <c r="F894" s="52"/>
      <c r="G894" s="626"/>
      <c r="H894" s="52"/>
      <c r="I894" s="52"/>
      <c r="J894" s="52"/>
      <c r="K894" s="52"/>
      <c r="L894" s="52"/>
      <c r="M894" s="52"/>
      <c r="N894" s="52"/>
      <c r="O894" s="52"/>
      <c r="P894" s="52"/>
      <c r="Q894" s="52"/>
      <c r="R894" s="52"/>
      <c r="S894" s="52"/>
      <c r="T894" s="52"/>
      <c r="U894" s="52"/>
      <c r="V894" s="52"/>
      <c r="W894" s="52"/>
      <c r="X894" s="52"/>
      <c r="Y894" s="52"/>
      <c r="Z894" s="52"/>
    </row>
    <row r="895" spans="1:26" ht="15.75" customHeight="1">
      <c r="A895" s="52"/>
      <c r="B895" s="52"/>
      <c r="C895" s="52"/>
      <c r="D895" s="52"/>
      <c r="E895" s="52"/>
      <c r="F895" s="52"/>
      <c r="G895" s="626"/>
      <c r="H895" s="52"/>
      <c r="I895" s="52"/>
      <c r="J895" s="52"/>
      <c r="K895" s="52"/>
      <c r="L895" s="52"/>
      <c r="M895" s="52"/>
      <c r="N895" s="52"/>
      <c r="O895" s="52"/>
      <c r="P895" s="52"/>
      <c r="Q895" s="52"/>
      <c r="R895" s="52"/>
      <c r="S895" s="52"/>
      <c r="T895" s="52"/>
      <c r="U895" s="52"/>
      <c r="V895" s="52"/>
      <c r="W895" s="52"/>
      <c r="X895" s="52"/>
      <c r="Y895" s="52"/>
      <c r="Z895" s="52"/>
    </row>
    <row r="896" spans="1:26" ht="15.75" customHeight="1">
      <c r="A896" s="52"/>
      <c r="B896" s="52"/>
      <c r="C896" s="52"/>
      <c r="D896" s="52"/>
      <c r="E896" s="52"/>
      <c r="F896" s="52"/>
      <c r="G896" s="626"/>
      <c r="H896" s="52"/>
      <c r="I896" s="52"/>
      <c r="J896" s="52"/>
      <c r="K896" s="52"/>
      <c r="L896" s="52"/>
      <c r="M896" s="52"/>
      <c r="N896" s="52"/>
      <c r="O896" s="52"/>
      <c r="P896" s="52"/>
      <c r="Q896" s="52"/>
      <c r="R896" s="52"/>
      <c r="S896" s="52"/>
      <c r="T896" s="52"/>
      <c r="U896" s="52"/>
      <c r="V896" s="52"/>
      <c r="W896" s="52"/>
      <c r="X896" s="52"/>
      <c r="Y896" s="52"/>
      <c r="Z896" s="52"/>
    </row>
    <row r="897" spans="1:26" ht="15.75" customHeight="1">
      <c r="A897" s="52"/>
      <c r="B897" s="52"/>
      <c r="C897" s="52"/>
      <c r="D897" s="52"/>
      <c r="E897" s="52"/>
      <c r="F897" s="52"/>
      <c r="G897" s="626"/>
      <c r="H897" s="52"/>
      <c r="I897" s="52"/>
      <c r="J897" s="52"/>
      <c r="K897" s="52"/>
      <c r="L897" s="52"/>
      <c r="M897" s="52"/>
      <c r="N897" s="52"/>
      <c r="O897" s="52"/>
      <c r="P897" s="52"/>
      <c r="Q897" s="52"/>
      <c r="R897" s="52"/>
      <c r="S897" s="52"/>
      <c r="T897" s="52"/>
      <c r="U897" s="52"/>
      <c r="V897" s="52"/>
      <c r="W897" s="52"/>
      <c r="X897" s="52"/>
      <c r="Y897" s="52"/>
      <c r="Z897" s="52"/>
    </row>
    <row r="898" spans="1:26" ht="15.75" customHeight="1">
      <c r="A898" s="52"/>
      <c r="B898" s="52"/>
      <c r="C898" s="52"/>
      <c r="D898" s="52"/>
      <c r="E898" s="52"/>
      <c r="F898" s="52"/>
      <c r="G898" s="626"/>
      <c r="H898" s="52"/>
      <c r="I898" s="52"/>
      <c r="J898" s="52"/>
      <c r="K898" s="52"/>
      <c r="L898" s="52"/>
      <c r="M898" s="52"/>
      <c r="N898" s="52"/>
      <c r="O898" s="52"/>
      <c r="P898" s="52"/>
      <c r="Q898" s="52"/>
      <c r="R898" s="52"/>
      <c r="S898" s="52"/>
      <c r="T898" s="52"/>
      <c r="U898" s="52"/>
      <c r="V898" s="52"/>
      <c r="W898" s="52"/>
      <c r="X898" s="52"/>
      <c r="Y898" s="52"/>
      <c r="Z898" s="52"/>
    </row>
    <row r="899" spans="1:26" ht="15.75" customHeight="1">
      <c r="A899" s="52"/>
      <c r="B899" s="52"/>
      <c r="C899" s="52"/>
      <c r="D899" s="52"/>
      <c r="E899" s="52"/>
      <c r="F899" s="52"/>
      <c r="G899" s="626"/>
      <c r="H899" s="52"/>
      <c r="I899" s="52"/>
      <c r="J899" s="52"/>
      <c r="K899" s="52"/>
      <c r="L899" s="52"/>
      <c r="M899" s="52"/>
      <c r="N899" s="52"/>
      <c r="O899" s="52"/>
      <c r="P899" s="52"/>
      <c r="Q899" s="52"/>
      <c r="R899" s="52"/>
      <c r="S899" s="52"/>
      <c r="T899" s="52"/>
      <c r="U899" s="52"/>
      <c r="V899" s="52"/>
      <c r="W899" s="52"/>
      <c r="X899" s="52"/>
      <c r="Y899" s="52"/>
      <c r="Z899" s="52"/>
    </row>
    <row r="900" spans="1:26" ht="15.75" customHeight="1">
      <c r="A900" s="52"/>
      <c r="B900" s="52"/>
      <c r="C900" s="52"/>
      <c r="D900" s="52"/>
      <c r="E900" s="52"/>
      <c r="F900" s="52"/>
      <c r="G900" s="626"/>
      <c r="H900" s="52"/>
      <c r="I900" s="52"/>
      <c r="J900" s="52"/>
      <c r="K900" s="52"/>
      <c r="L900" s="52"/>
      <c r="M900" s="52"/>
      <c r="N900" s="52"/>
      <c r="O900" s="52"/>
      <c r="P900" s="52"/>
      <c r="Q900" s="52"/>
      <c r="R900" s="52"/>
      <c r="S900" s="52"/>
      <c r="T900" s="52"/>
      <c r="U900" s="52"/>
      <c r="V900" s="52"/>
      <c r="W900" s="52"/>
      <c r="X900" s="52"/>
      <c r="Y900" s="52"/>
      <c r="Z900" s="52"/>
    </row>
    <row r="901" spans="1:26" ht="15.75" customHeight="1">
      <c r="A901" s="52"/>
      <c r="B901" s="52"/>
      <c r="C901" s="52"/>
      <c r="D901" s="52"/>
      <c r="E901" s="52"/>
      <c r="F901" s="52"/>
      <c r="G901" s="626"/>
      <c r="H901" s="52"/>
      <c r="I901" s="52"/>
      <c r="J901" s="52"/>
      <c r="K901" s="52"/>
      <c r="L901" s="52"/>
      <c r="M901" s="52"/>
      <c r="N901" s="52"/>
      <c r="O901" s="52"/>
      <c r="P901" s="52"/>
      <c r="Q901" s="52"/>
      <c r="R901" s="52"/>
      <c r="S901" s="52"/>
      <c r="T901" s="52"/>
      <c r="U901" s="52"/>
      <c r="V901" s="52"/>
      <c r="W901" s="52"/>
      <c r="X901" s="52"/>
      <c r="Y901" s="52"/>
      <c r="Z901" s="52"/>
    </row>
    <row r="902" spans="1:26" ht="15.75" customHeight="1">
      <c r="A902" s="52"/>
      <c r="B902" s="52"/>
      <c r="C902" s="52"/>
      <c r="D902" s="52"/>
      <c r="E902" s="52"/>
      <c r="F902" s="52"/>
      <c r="G902" s="626"/>
      <c r="H902" s="52"/>
      <c r="I902" s="52"/>
      <c r="J902" s="52"/>
      <c r="K902" s="52"/>
      <c r="L902" s="52"/>
      <c r="M902" s="52"/>
      <c r="N902" s="52"/>
      <c r="O902" s="52"/>
      <c r="P902" s="52"/>
      <c r="Q902" s="52"/>
      <c r="R902" s="52"/>
      <c r="S902" s="52"/>
      <c r="T902" s="52"/>
      <c r="U902" s="52"/>
      <c r="V902" s="52"/>
      <c r="W902" s="52"/>
      <c r="X902" s="52"/>
      <c r="Y902" s="52"/>
      <c r="Z902" s="52"/>
    </row>
    <row r="903" spans="1:26" ht="15.75" customHeight="1">
      <c r="A903" s="52"/>
      <c r="B903" s="52"/>
      <c r="C903" s="52"/>
      <c r="D903" s="52"/>
      <c r="E903" s="52"/>
      <c r="F903" s="52"/>
      <c r="G903" s="626"/>
      <c r="H903" s="52"/>
      <c r="I903" s="52"/>
      <c r="J903" s="52"/>
      <c r="K903" s="52"/>
      <c r="L903" s="52"/>
      <c r="M903" s="52"/>
      <c r="N903" s="52"/>
      <c r="O903" s="52"/>
      <c r="P903" s="52"/>
      <c r="Q903" s="52"/>
      <c r="R903" s="52"/>
      <c r="S903" s="52"/>
      <c r="T903" s="52"/>
      <c r="U903" s="52"/>
      <c r="V903" s="52"/>
      <c r="W903" s="52"/>
      <c r="X903" s="52"/>
      <c r="Y903" s="52"/>
      <c r="Z903" s="52"/>
    </row>
    <row r="904" spans="1:26" ht="15.75" customHeight="1">
      <c r="A904" s="52"/>
      <c r="B904" s="52"/>
      <c r="C904" s="52"/>
      <c r="D904" s="52"/>
      <c r="E904" s="52"/>
      <c r="F904" s="52"/>
      <c r="G904" s="626"/>
      <c r="H904" s="52"/>
      <c r="I904" s="52"/>
      <c r="J904" s="52"/>
      <c r="K904" s="52"/>
      <c r="L904" s="52"/>
      <c r="M904" s="52"/>
      <c r="N904" s="52"/>
      <c r="O904" s="52"/>
      <c r="P904" s="52"/>
      <c r="Q904" s="52"/>
      <c r="R904" s="52"/>
      <c r="S904" s="52"/>
      <c r="T904" s="52"/>
      <c r="U904" s="52"/>
      <c r="V904" s="52"/>
      <c r="W904" s="52"/>
      <c r="X904" s="52"/>
      <c r="Y904" s="52"/>
      <c r="Z904" s="52"/>
    </row>
    <row r="905" spans="1:26" ht="15.75" customHeight="1">
      <c r="A905" s="52"/>
      <c r="B905" s="52"/>
      <c r="C905" s="52"/>
      <c r="D905" s="52"/>
      <c r="E905" s="52"/>
      <c r="F905" s="52"/>
      <c r="G905" s="626"/>
      <c r="H905" s="52"/>
      <c r="I905" s="52"/>
      <c r="J905" s="52"/>
      <c r="K905" s="52"/>
      <c r="L905" s="52"/>
      <c r="M905" s="52"/>
      <c r="N905" s="52"/>
      <c r="O905" s="52"/>
      <c r="P905" s="52"/>
      <c r="Q905" s="52"/>
      <c r="R905" s="52"/>
      <c r="S905" s="52"/>
      <c r="T905" s="52"/>
      <c r="U905" s="52"/>
      <c r="V905" s="52"/>
      <c r="W905" s="52"/>
      <c r="X905" s="52"/>
      <c r="Y905" s="52"/>
      <c r="Z905" s="52"/>
    </row>
    <row r="906" spans="1:26" ht="15.75" customHeight="1">
      <c r="A906" s="52"/>
      <c r="B906" s="52"/>
      <c r="C906" s="52"/>
      <c r="D906" s="52"/>
      <c r="E906" s="52"/>
      <c r="F906" s="52"/>
      <c r="G906" s="626"/>
      <c r="H906" s="52"/>
      <c r="I906" s="52"/>
      <c r="J906" s="52"/>
      <c r="K906" s="52"/>
      <c r="L906" s="52"/>
      <c r="M906" s="52"/>
      <c r="N906" s="52"/>
      <c r="O906" s="52"/>
      <c r="P906" s="52"/>
      <c r="Q906" s="52"/>
      <c r="R906" s="52"/>
      <c r="S906" s="52"/>
      <c r="T906" s="52"/>
      <c r="U906" s="52"/>
      <c r="V906" s="52"/>
      <c r="W906" s="52"/>
      <c r="X906" s="52"/>
      <c r="Y906" s="52"/>
      <c r="Z906" s="52"/>
    </row>
    <row r="907" spans="1:26" ht="15.75" customHeight="1">
      <c r="A907" s="52"/>
      <c r="B907" s="52"/>
      <c r="C907" s="52"/>
      <c r="D907" s="52"/>
      <c r="E907" s="52"/>
      <c r="F907" s="52"/>
      <c r="G907" s="626"/>
      <c r="H907" s="52"/>
      <c r="I907" s="52"/>
      <c r="J907" s="52"/>
      <c r="K907" s="52"/>
      <c r="L907" s="52"/>
      <c r="M907" s="52"/>
      <c r="N907" s="52"/>
      <c r="O907" s="52"/>
      <c r="P907" s="52"/>
      <c r="Q907" s="52"/>
      <c r="R907" s="52"/>
      <c r="S907" s="52"/>
      <c r="T907" s="52"/>
      <c r="U907" s="52"/>
      <c r="V907" s="52"/>
      <c r="W907" s="52"/>
      <c r="X907" s="52"/>
      <c r="Y907" s="52"/>
      <c r="Z907" s="52"/>
    </row>
    <row r="908" spans="1:26" ht="15.75" customHeight="1">
      <c r="A908" s="52"/>
      <c r="B908" s="52"/>
      <c r="C908" s="52"/>
      <c r="D908" s="52"/>
      <c r="E908" s="52"/>
      <c r="F908" s="52"/>
      <c r="G908" s="626"/>
      <c r="H908" s="52"/>
      <c r="I908" s="52"/>
      <c r="J908" s="52"/>
      <c r="K908" s="52"/>
      <c r="L908" s="52"/>
      <c r="M908" s="52"/>
      <c r="N908" s="52"/>
      <c r="O908" s="52"/>
      <c r="P908" s="52"/>
      <c r="Q908" s="52"/>
      <c r="R908" s="52"/>
      <c r="S908" s="52"/>
      <c r="T908" s="52"/>
      <c r="U908" s="52"/>
      <c r="V908" s="52"/>
      <c r="W908" s="52"/>
      <c r="X908" s="52"/>
      <c r="Y908" s="52"/>
      <c r="Z908" s="52"/>
    </row>
    <row r="909" spans="1:26" ht="15.75" customHeight="1">
      <c r="A909" s="52"/>
      <c r="B909" s="52"/>
      <c r="C909" s="52"/>
      <c r="D909" s="52"/>
      <c r="E909" s="52"/>
      <c r="F909" s="52"/>
      <c r="G909" s="626"/>
      <c r="H909" s="52"/>
      <c r="I909" s="52"/>
      <c r="J909" s="52"/>
      <c r="K909" s="52"/>
      <c r="L909" s="52"/>
      <c r="M909" s="52"/>
      <c r="N909" s="52"/>
      <c r="O909" s="52"/>
      <c r="P909" s="52"/>
      <c r="Q909" s="52"/>
      <c r="R909" s="52"/>
      <c r="S909" s="52"/>
      <c r="T909" s="52"/>
      <c r="U909" s="52"/>
      <c r="V909" s="52"/>
      <c r="W909" s="52"/>
      <c r="X909" s="52"/>
      <c r="Y909" s="52"/>
      <c r="Z909" s="52"/>
    </row>
    <row r="910" spans="1:26" ht="15.75" customHeight="1">
      <c r="A910" s="52"/>
      <c r="B910" s="52"/>
      <c r="C910" s="52"/>
      <c r="D910" s="52"/>
      <c r="E910" s="52"/>
      <c r="F910" s="52"/>
      <c r="G910" s="626"/>
      <c r="H910" s="52"/>
      <c r="I910" s="52"/>
      <c r="J910" s="52"/>
      <c r="K910" s="52"/>
      <c r="L910" s="52"/>
      <c r="M910" s="52"/>
      <c r="N910" s="52"/>
      <c r="O910" s="52"/>
      <c r="P910" s="52"/>
      <c r="Q910" s="52"/>
      <c r="R910" s="52"/>
      <c r="S910" s="52"/>
      <c r="T910" s="52"/>
      <c r="U910" s="52"/>
      <c r="V910" s="52"/>
      <c r="W910" s="52"/>
      <c r="X910" s="52"/>
      <c r="Y910" s="52"/>
      <c r="Z910" s="52"/>
    </row>
    <row r="911" spans="1:26" ht="15.75" customHeight="1">
      <c r="A911" s="52"/>
      <c r="B911" s="52"/>
      <c r="C911" s="52"/>
      <c r="D911" s="52"/>
      <c r="E911" s="52"/>
      <c r="F911" s="52"/>
      <c r="G911" s="626"/>
      <c r="H911" s="52"/>
      <c r="I911" s="52"/>
      <c r="J911" s="52"/>
      <c r="K911" s="52"/>
      <c r="L911" s="52"/>
      <c r="M911" s="52"/>
      <c r="N911" s="52"/>
      <c r="O911" s="52"/>
      <c r="P911" s="52"/>
      <c r="Q911" s="52"/>
      <c r="R911" s="52"/>
      <c r="S911" s="52"/>
      <c r="T911" s="52"/>
      <c r="U911" s="52"/>
      <c r="V911" s="52"/>
      <c r="W911" s="52"/>
      <c r="X911" s="52"/>
      <c r="Y911" s="52"/>
      <c r="Z911" s="52"/>
    </row>
    <row r="912" spans="1:26" ht="15.75" customHeight="1">
      <c r="A912" s="52"/>
      <c r="B912" s="52"/>
      <c r="C912" s="52"/>
      <c r="D912" s="52"/>
      <c r="E912" s="52"/>
      <c r="F912" s="52"/>
      <c r="G912" s="626"/>
      <c r="H912" s="52"/>
      <c r="I912" s="52"/>
      <c r="J912" s="52"/>
      <c r="K912" s="52"/>
      <c r="L912" s="52"/>
      <c r="M912" s="52"/>
      <c r="N912" s="52"/>
      <c r="O912" s="52"/>
      <c r="P912" s="52"/>
      <c r="Q912" s="52"/>
      <c r="R912" s="52"/>
      <c r="S912" s="52"/>
      <c r="T912" s="52"/>
      <c r="U912" s="52"/>
      <c r="V912" s="52"/>
      <c r="W912" s="52"/>
      <c r="X912" s="52"/>
      <c r="Y912" s="52"/>
      <c r="Z912" s="52"/>
    </row>
    <row r="913" spans="1:26" ht="15.75" customHeight="1">
      <c r="A913" s="52"/>
      <c r="B913" s="52"/>
      <c r="C913" s="52"/>
      <c r="D913" s="52"/>
      <c r="E913" s="52"/>
      <c r="F913" s="52"/>
      <c r="G913" s="626"/>
      <c r="H913" s="52"/>
      <c r="I913" s="52"/>
      <c r="J913" s="52"/>
      <c r="K913" s="52"/>
      <c r="L913" s="52"/>
      <c r="M913" s="52"/>
      <c r="N913" s="52"/>
      <c r="O913" s="52"/>
      <c r="P913" s="52"/>
      <c r="Q913" s="52"/>
      <c r="R913" s="52"/>
      <c r="S913" s="52"/>
      <c r="T913" s="52"/>
      <c r="U913" s="52"/>
      <c r="V913" s="52"/>
      <c r="W913" s="52"/>
      <c r="X913" s="52"/>
      <c r="Y913" s="52"/>
      <c r="Z913" s="52"/>
    </row>
    <row r="914" spans="1:26" ht="15.75" customHeight="1">
      <c r="A914" s="52"/>
      <c r="B914" s="52"/>
      <c r="C914" s="52"/>
      <c r="D914" s="52"/>
      <c r="E914" s="52"/>
      <c r="F914" s="52"/>
      <c r="G914" s="626"/>
      <c r="H914" s="52"/>
      <c r="I914" s="52"/>
      <c r="J914" s="52"/>
      <c r="K914" s="52"/>
      <c r="L914" s="52"/>
      <c r="M914" s="52"/>
      <c r="N914" s="52"/>
      <c r="O914" s="52"/>
      <c r="P914" s="52"/>
      <c r="Q914" s="52"/>
      <c r="R914" s="52"/>
      <c r="S914" s="52"/>
      <c r="T914" s="52"/>
      <c r="U914" s="52"/>
      <c r="V914" s="52"/>
      <c r="W914" s="52"/>
      <c r="X914" s="52"/>
      <c r="Y914" s="52"/>
      <c r="Z914" s="52"/>
    </row>
    <row r="915" spans="1:26" ht="15.75" customHeight="1">
      <c r="A915" s="52"/>
      <c r="B915" s="52"/>
      <c r="C915" s="52"/>
      <c r="D915" s="52"/>
      <c r="E915" s="52"/>
      <c r="F915" s="52"/>
      <c r="G915" s="626"/>
      <c r="H915" s="52"/>
      <c r="I915" s="52"/>
      <c r="J915" s="52"/>
      <c r="K915" s="52"/>
      <c r="L915" s="52"/>
      <c r="M915" s="52"/>
      <c r="N915" s="52"/>
      <c r="O915" s="52"/>
      <c r="P915" s="52"/>
      <c r="Q915" s="52"/>
      <c r="R915" s="52"/>
      <c r="S915" s="52"/>
      <c r="T915" s="52"/>
      <c r="U915" s="52"/>
      <c r="V915" s="52"/>
      <c r="W915" s="52"/>
      <c r="X915" s="52"/>
      <c r="Y915" s="52"/>
      <c r="Z915" s="52"/>
    </row>
    <row r="916" spans="1:26" ht="15.75" customHeight="1">
      <c r="A916" s="52"/>
      <c r="B916" s="52"/>
      <c r="C916" s="52"/>
      <c r="D916" s="52"/>
      <c r="E916" s="52"/>
      <c r="F916" s="52"/>
      <c r="G916" s="626"/>
      <c r="H916" s="52"/>
      <c r="I916" s="52"/>
      <c r="J916" s="52"/>
      <c r="K916" s="52"/>
      <c r="L916" s="52"/>
      <c r="M916" s="52"/>
      <c r="N916" s="52"/>
      <c r="O916" s="52"/>
      <c r="P916" s="52"/>
      <c r="Q916" s="52"/>
      <c r="R916" s="52"/>
      <c r="S916" s="52"/>
      <c r="T916" s="52"/>
      <c r="U916" s="52"/>
      <c r="V916" s="52"/>
      <c r="W916" s="52"/>
      <c r="X916" s="52"/>
      <c r="Y916" s="52"/>
      <c r="Z916" s="52"/>
    </row>
    <row r="917" spans="1:26" ht="15.75" customHeight="1">
      <c r="A917" s="52"/>
      <c r="B917" s="52"/>
      <c r="C917" s="52"/>
      <c r="D917" s="52"/>
      <c r="E917" s="52"/>
      <c r="F917" s="52"/>
      <c r="G917" s="626"/>
      <c r="H917" s="52"/>
      <c r="I917" s="52"/>
      <c r="J917" s="52"/>
      <c r="K917" s="52"/>
      <c r="L917" s="52"/>
      <c r="M917" s="52"/>
      <c r="N917" s="52"/>
      <c r="O917" s="52"/>
      <c r="P917" s="52"/>
      <c r="Q917" s="52"/>
      <c r="R917" s="52"/>
      <c r="S917" s="52"/>
      <c r="T917" s="52"/>
      <c r="U917" s="52"/>
      <c r="V917" s="52"/>
      <c r="W917" s="52"/>
      <c r="X917" s="52"/>
      <c r="Y917" s="52"/>
      <c r="Z917" s="52"/>
    </row>
    <row r="918" spans="1:26" ht="15.75" customHeight="1">
      <c r="A918" s="52"/>
      <c r="B918" s="52"/>
      <c r="C918" s="52"/>
      <c r="D918" s="52"/>
      <c r="E918" s="52"/>
      <c r="F918" s="52"/>
      <c r="G918" s="626"/>
      <c r="H918" s="52"/>
      <c r="I918" s="52"/>
      <c r="J918" s="52"/>
      <c r="K918" s="52"/>
      <c r="L918" s="52"/>
      <c r="M918" s="52"/>
      <c r="N918" s="52"/>
      <c r="O918" s="52"/>
      <c r="P918" s="52"/>
      <c r="Q918" s="52"/>
      <c r="R918" s="52"/>
      <c r="S918" s="52"/>
      <c r="T918" s="52"/>
      <c r="U918" s="52"/>
      <c r="V918" s="52"/>
      <c r="W918" s="52"/>
      <c r="X918" s="52"/>
      <c r="Y918" s="52"/>
      <c r="Z918" s="52"/>
    </row>
    <row r="919" spans="1:26" ht="15.75" customHeight="1">
      <c r="A919" s="52"/>
      <c r="B919" s="52"/>
      <c r="C919" s="52"/>
      <c r="D919" s="52"/>
      <c r="E919" s="52"/>
      <c r="F919" s="52"/>
      <c r="G919" s="626"/>
      <c r="H919" s="52"/>
      <c r="I919" s="52"/>
      <c r="J919" s="52"/>
      <c r="K919" s="52"/>
      <c r="L919" s="52"/>
      <c r="M919" s="52"/>
      <c r="N919" s="52"/>
      <c r="O919" s="52"/>
      <c r="P919" s="52"/>
      <c r="Q919" s="52"/>
      <c r="R919" s="52"/>
      <c r="S919" s="52"/>
      <c r="T919" s="52"/>
      <c r="U919" s="52"/>
      <c r="V919" s="52"/>
      <c r="W919" s="52"/>
      <c r="X919" s="52"/>
      <c r="Y919" s="52"/>
      <c r="Z919" s="52"/>
    </row>
    <row r="920" spans="1:26" ht="15.75" customHeight="1">
      <c r="A920" s="52"/>
      <c r="B920" s="52"/>
      <c r="C920" s="52"/>
      <c r="D920" s="52"/>
      <c r="E920" s="52"/>
      <c r="F920" s="52"/>
      <c r="G920" s="626"/>
      <c r="H920" s="52"/>
      <c r="I920" s="52"/>
      <c r="J920" s="52"/>
      <c r="K920" s="52"/>
      <c r="L920" s="52"/>
      <c r="M920" s="52"/>
      <c r="N920" s="52"/>
      <c r="O920" s="52"/>
      <c r="P920" s="52"/>
      <c r="Q920" s="52"/>
      <c r="R920" s="52"/>
      <c r="S920" s="52"/>
      <c r="T920" s="52"/>
      <c r="U920" s="52"/>
      <c r="V920" s="52"/>
      <c r="W920" s="52"/>
      <c r="X920" s="52"/>
      <c r="Y920" s="52"/>
      <c r="Z920" s="52"/>
    </row>
    <row r="921" spans="1:26" ht="15.75" customHeight="1">
      <c r="A921" s="52"/>
      <c r="B921" s="52"/>
      <c r="C921" s="52"/>
      <c r="D921" s="52"/>
      <c r="E921" s="52"/>
      <c r="F921" s="52"/>
      <c r="G921" s="626"/>
      <c r="H921" s="52"/>
      <c r="I921" s="52"/>
      <c r="J921" s="52"/>
      <c r="K921" s="52"/>
      <c r="L921" s="52"/>
      <c r="M921" s="52"/>
      <c r="N921" s="52"/>
      <c r="O921" s="52"/>
      <c r="P921" s="52"/>
      <c r="Q921" s="52"/>
      <c r="R921" s="52"/>
      <c r="S921" s="52"/>
      <c r="T921" s="52"/>
      <c r="U921" s="52"/>
      <c r="V921" s="52"/>
      <c r="W921" s="52"/>
      <c r="X921" s="52"/>
      <c r="Y921" s="52"/>
      <c r="Z921" s="52"/>
    </row>
    <row r="922" spans="1:26" ht="15.75" customHeight="1">
      <c r="A922" s="52"/>
      <c r="B922" s="52"/>
      <c r="C922" s="52"/>
      <c r="D922" s="52"/>
      <c r="E922" s="52"/>
      <c r="F922" s="52"/>
      <c r="G922" s="626"/>
      <c r="H922" s="52"/>
      <c r="I922" s="52"/>
      <c r="J922" s="52"/>
      <c r="K922" s="52"/>
      <c r="L922" s="52"/>
      <c r="M922" s="52"/>
      <c r="N922" s="52"/>
      <c r="O922" s="52"/>
      <c r="P922" s="52"/>
      <c r="Q922" s="52"/>
      <c r="R922" s="52"/>
      <c r="S922" s="52"/>
      <c r="T922" s="52"/>
      <c r="U922" s="52"/>
      <c r="V922" s="52"/>
      <c r="W922" s="52"/>
      <c r="X922" s="52"/>
      <c r="Y922" s="52"/>
      <c r="Z922" s="52"/>
    </row>
    <row r="923" spans="1:26" ht="15.75" customHeight="1">
      <c r="A923" s="52"/>
      <c r="B923" s="52"/>
      <c r="C923" s="52"/>
      <c r="D923" s="52"/>
      <c r="E923" s="52"/>
      <c r="F923" s="52"/>
      <c r="G923" s="626"/>
      <c r="H923" s="52"/>
      <c r="I923" s="52"/>
      <c r="J923" s="52"/>
      <c r="K923" s="52"/>
      <c r="L923" s="52"/>
      <c r="M923" s="52"/>
      <c r="N923" s="52"/>
      <c r="O923" s="52"/>
      <c r="P923" s="52"/>
      <c r="Q923" s="52"/>
      <c r="R923" s="52"/>
      <c r="S923" s="52"/>
      <c r="T923" s="52"/>
      <c r="U923" s="52"/>
      <c r="V923" s="52"/>
      <c r="W923" s="52"/>
      <c r="X923" s="52"/>
      <c r="Y923" s="52"/>
      <c r="Z923" s="52"/>
    </row>
    <row r="924" spans="1:26" ht="15.75" customHeight="1">
      <c r="A924" s="52"/>
      <c r="B924" s="52"/>
      <c r="C924" s="52"/>
      <c r="D924" s="52"/>
      <c r="E924" s="52"/>
      <c r="F924" s="52"/>
      <c r="G924" s="626"/>
      <c r="H924" s="52"/>
      <c r="I924" s="52"/>
      <c r="J924" s="52"/>
      <c r="K924" s="52"/>
      <c r="L924" s="52"/>
      <c r="M924" s="52"/>
      <c r="N924" s="52"/>
      <c r="O924" s="52"/>
      <c r="P924" s="52"/>
      <c r="Q924" s="52"/>
      <c r="R924" s="52"/>
      <c r="S924" s="52"/>
      <c r="T924" s="52"/>
      <c r="U924" s="52"/>
      <c r="V924" s="52"/>
      <c r="W924" s="52"/>
      <c r="X924" s="52"/>
      <c r="Y924" s="52"/>
      <c r="Z924" s="52"/>
    </row>
    <row r="925" spans="1:26" ht="15.75" customHeight="1">
      <c r="A925" s="52"/>
      <c r="B925" s="52"/>
      <c r="C925" s="52"/>
      <c r="D925" s="52"/>
      <c r="E925" s="52"/>
      <c r="F925" s="52"/>
      <c r="G925" s="626"/>
      <c r="H925" s="52"/>
      <c r="I925" s="52"/>
      <c r="J925" s="52"/>
      <c r="K925" s="52"/>
      <c r="L925" s="52"/>
      <c r="M925" s="52"/>
      <c r="N925" s="52"/>
      <c r="O925" s="52"/>
      <c r="P925" s="52"/>
      <c r="Q925" s="52"/>
      <c r="R925" s="52"/>
      <c r="S925" s="52"/>
      <c r="T925" s="52"/>
      <c r="U925" s="52"/>
      <c r="V925" s="52"/>
      <c r="W925" s="52"/>
      <c r="X925" s="52"/>
      <c r="Y925" s="52"/>
      <c r="Z925" s="52"/>
    </row>
    <row r="926" spans="1:26" ht="15.75" customHeight="1">
      <c r="A926" s="52"/>
      <c r="B926" s="52"/>
      <c r="C926" s="52"/>
      <c r="D926" s="52"/>
      <c r="E926" s="52"/>
      <c r="F926" s="52"/>
      <c r="G926" s="626"/>
      <c r="H926" s="52"/>
      <c r="I926" s="52"/>
      <c r="J926" s="52"/>
      <c r="K926" s="52"/>
      <c r="L926" s="52"/>
      <c r="M926" s="52"/>
      <c r="N926" s="52"/>
      <c r="O926" s="52"/>
      <c r="P926" s="52"/>
      <c r="Q926" s="52"/>
      <c r="R926" s="52"/>
      <c r="S926" s="52"/>
      <c r="T926" s="52"/>
      <c r="U926" s="52"/>
      <c r="V926" s="52"/>
      <c r="W926" s="52"/>
      <c r="X926" s="52"/>
      <c r="Y926" s="52"/>
      <c r="Z926" s="52"/>
    </row>
    <row r="927" spans="1:26" ht="15.75" customHeight="1">
      <c r="A927" s="52"/>
      <c r="B927" s="52"/>
      <c r="C927" s="52"/>
      <c r="D927" s="52"/>
      <c r="E927" s="52"/>
      <c r="F927" s="52"/>
      <c r="G927" s="626"/>
      <c r="H927" s="52"/>
      <c r="I927" s="52"/>
      <c r="J927" s="52"/>
      <c r="K927" s="52"/>
      <c r="L927" s="52"/>
      <c r="M927" s="52"/>
      <c r="N927" s="52"/>
      <c r="O927" s="52"/>
      <c r="P927" s="52"/>
      <c r="Q927" s="52"/>
      <c r="R927" s="52"/>
      <c r="S927" s="52"/>
      <c r="T927" s="52"/>
      <c r="U927" s="52"/>
      <c r="V927" s="52"/>
      <c r="W927" s="52"/>
      <c r="X927" s="52"/>
      <c r="Y927" s="52"/>
      <c r="Z927" s="52"/>
    </row>
    <row r="928" spans="1:26" ht="15.75" customHeight="1">
      <c r="A928" s="52"/>
      <c r="B928" s="52"/>
      <c r="C928" s="52"/>
      <c r="D928" s="52"/>
      <c r="E928" s="52"/>
      <c r="F928" s="52"/>
      <c r="G928" s="626"/>
      <c r="H928" s="52"/>
      <c r="I928" s="52"/>
      <c r="J928" s="52"/>
      <c r="K928" s="52"/>
      <c r="L928" s="52"/>
      <c r="M928" s="52"/>
      <c r="N928" s="52"/>
      <c r="O928" s="52"/>
      <c r="P928" s="52"/>
      <c r="Q928" s="52"/>
      <c r="R928" s="52"/>
      <c r="S928" s="52"/>
      <c r="T928" s="52"/>
      <c r="U928" s="52"/>
      <c r="V928" s="52"/>
      <c r="W928" s="52"/>
      <c r="X928" s="52"/>
      <c r="Y928" s="52"/>
      <c r="Z928" s="52"/>
    </row>
    <row r="929" spans="1:26" ht="15.75" customHeight="1">
      <c r="A929" s="52"/>
      <c r="B929" s="52"/>
      <c r="C929" s="52"/>
      <c r="D929" s="52"/>
      <c r="E929" s="52"/>
      <c r="F929" s="52"/>
      <c r="G929" s="626"/>
      <c r="H929" s="52"/>
      <c r="I929" s="52"/>
      <c r="J929" s="52"/>
      <c r="K929" s="52"/>
      <c r="L929" s="52"/>
      <c r="M929" s="52"/>
      <c r="N929" s="52"/>
      <c r="O929" s="52"/>
      <c r="P929" s="52"/>
      <c r="Q929" s="52"/>
      <c r="R929" s="52"/>
      <c r="S929" s="52"/>
      <c r="T929" s="52"/>
      <c r="U929" s="52"/>
      <c r="V929" s="52"/>
      <c r="W929" s="52"/>
      <c r="X929" s="52"/>
      <c r="Y929" s="52"/>
      <c r="Z929" s="52"/>
    </row>
    <row r="930" spans="1:26" ht="15.75" customHeight="1">
      <c r="A930" s="52"/>
      <c r="B930" s="52"/>
      <c r="C930" s="52"/>
      <c r="D930" s="52"/>
      <c r="E930" s="52"/>
      <c r="F930" s="52"/>
      <c r="G930" s="626"/>
      <c r="H930" s="52"/>
      <c r="I930" s="52"/>
      <c r="J930" s="52"/>
      <c r="K930" s="52"/>
      <c r="L930" s="52"/>
      <c r="M930" s="52"/>
      <c r="N930" s="52"/>
      <c r="O930" s="52"/>
      <c r="P930" s="52"/>
      <c r="Q930" s="52"/>
      <c r="R930" s="52"/>
      <c r="S930" s="52"/>
      <c r="T930" s="52"/>
      <c r="U930" s="52"/>
      <c r="V930" s="52"/>
      <c r="W930" s="52"/>
      <c r="X930" s="52"/>
      <c r="Y930" s="52"/>
      <c r="Z930" s="52"/>
    </row>
    <row r="931" spans="1:26" ht="15.75" customHeight="1">
      <c r="A931" s="52"/>
      <c r="B931" s="52"/>
      <c r="C931" s="52"/>
      <c r="D931" s="52"/>
      <c r="E931" s="52"/>
      <c r="F931" s="52"/>
      <c r="G931" s="626"/>
      <c r="H931" s="52"/>
      <c r="I931" s="52"/>
      <c r="J931" s="52"/>
      <c r="K931" s="52"/>
      <c r="L931" s="52"/>
      <c r="M931" s="52"/>
      <c r="N931" s="52"/>
      <c r="O931" s="52"/>
      <c r="P931" s="52"/>
      <c r="Q931" s="52"/>
      <c r="R931" s="52"/>
      <c r="S931" s="52"/>
      <c r="T931" s="52"/>
      <c r="U931" s="52"/>
      <c r="V931" s="52"/>
      <c r="W931" s="52"/>
      <c r="X931" s="52"/>
      <c r="Y931" s="52"/>
      <c r="Z931" s="52"/>
    </row>
    <row r="932" spans="1:26" ht="15.75" customHeight="1">
      <c r="A932" s="52"/>
      <c r="B932" s="52"/>
      <c r="C932" s="52"/>
      <c r="D932" s="52"/>
      <c r="E932" s="52"/>
      <c r="F932" s="52"/>
      <c r="G932" s="626"/>
      <c r="H932" s="52"/>
      <c r="I932" s="52"/>
      <c r="J932" s="52"/>
      <c r="K932" s="52"/>
      <c r="L932" s="52"/>
      <c r="M932" s="52"/>
      <c r="N932" s="52"/>
      <c r="O932" s="52"/>
      <c r="P932" s="52"/>
      <c r="Q932" s="52"/>
      <c r="R932" s="52"/>
      <c r="S932" s="52"/>
      <c r="T932" s="52"/>
      <c r="U932" s="52"/>
      <c r="V932" s="52"/>
      <c r="W932" s="52"/>
      <c r="X932" s="52"/>
      <c r="Y932" s="52"/>
      <c r="Z932" s="52"/>
    </row>
    <row r="933" spans="1:26" ht="15.75" customHeight="1">
      <c r="A933" s="52"/>
      <c r="B933" s="52"/>
      <c r="C933" s="52"/>
      <c r="D933" s="52"/>
      <c r="E933" s="52"/>
      <c r="F933" s="52"/>
      <c r="G933" s="626"/>
      <c r="H933" s="52"/>
      <c r="I933" s="52"/>
      <c r="J933" s="52"/>
      <c r="K933" s="52"/>
      <c r="L933" s="52"/>
      <c r="M933" s="52"/>
      <c r="N933" s="52"/>
      <c r="O933" s="52"/>
      <c r="P933" s="52"/>
      <c r="Q933" s="52"/>
      <c r="R933" s="52"/>
      <c r="S933" s="52"/>
      <c r="T933" s="52"/>
      <c r="U933" s="52"/>
      <c r="V933" s="52"/>
      <c r="W933" s="52"/>
      <c r="X933" s="52"/>
      <c r="Y933" s="52"/>
      <c r="Z933" s="52"/>
    </row>
    <row r="934" spans="1:26" ht="15.75" customHeight="1">
      <c r="A934" s="52"/>
      <c r="B934" s="52"/>
      <c r="C934" s="52"/>
      <c r="D934" s="52"/>
      <c r="E934" s="52"/>
      <c r="F934" s="52"/>
      <c r="G934" s="626"/>
      <c r="H934" s="52"/>
      <c r="I934" s="52"/>
      <c r="J934" s="52"/>
      <c r="K934" s="52"/>
      <c r="L934" s="52"/>
      <c r="M934" s="52"/>
      <c r="N934" s="52"/>
      <c r="O934" s="52"/>
      <c r="P934" s="52"/>
      <c r="Q934" s="52"/>
      <c r="R934" s="52"/>
      <c r="S934" s="52"/>
      <c r="T934" s="52"/>
      <c r="U934" s="52"/>
      <c r="V934" s="52"/>
      <c r="W934" s="52"/>
      <c r="X934" s="52"/>
      <c r="Y934" s="52"/>
      <c r="Z934" s="52"/>
    </row>
    <row r="935" spans="1:26" ht="15.75" customHeight="1">
      <c r="A935" s="52"/>
      <c r="B935" s="52"/>
      <c r="C935" s="52"/>
      <c r="D935" s="52"/>
      <c r="E935" s="52"/>
      <c r="F935" s="52"/>
      <c r="G935" s="626"/>
      <c r="H935" s="52"/>
      <c r="I935" s="52"/>
      <c r="J935" s="52"/>
      <c r="K935" s="52"/>
      <c r="L935" s="52"/>
      <c r="M935" s="52"/>
      <c r="N935" s="52"/>
      <c r="O935" s="52"/>
      <c r="P935" s="52"/>
      <c r="Q935" s="52"/>
      <c r="R935" s="52"/>
      <c r="S935" s="52"/>
      <c r="T935" s="52"/>
      <c r="U935" s="52"/>
      <c r="V935" s="52"/>
      <c r="W935" s="52"/>
      <c r="X935" s="52"/>
      <c r="Y935" s="52"/>
      <c r="Z935" s="52"/>
    </row>
    <row r="936" spans="1:26" ht="15.75" customHeight="1">
      <c r="A936" s="52"/>
      <c r="B936" s="52"/>
      <c r="C936" s="52"/>
      <c r="D936" s="52"/>
      <c r="E936" s="52"/>
      <c r="F936" s="52"/>
      <c r="G936" s="626"/>
      <c r="H936" s="52"/>
      <c r="I936" s="52"/>
      <c r="J936" s="52"/>
      <c r="K936" s="52"/>
      <c r="L936" s="52"/>
      <c r="M936" s="52"/>
      <c r="N936" s="52"/>
      <c r="O936" s="52"/>
      <c r="P936" s="52"/>
      <c r="Q936" s="52"/>
      <c r="R936" s="52"/>
      <c r="S936" s="52"/>
      <c r="T936" s="52"/>
      <c r="U936" s="52"/>
      <c r="V936" s="52"/>
      <c r="W936" s="52"/>
      <c r="X936" s="52"/>
      <c r="Y936" s="52"/>
      <c r="Z936" s="52"/>
    </row>
    <row r="937" spans="1:26" ht="15.75" customHeight="1">
      <c r="A937" s="52"/>
      <c r="B937" s="52"/>
      <c r="C937" s="52"/>
      <c r="D937" s="52"/>
      <c r="E937" s="52"/>
      <c r="F937" s="52"/>
      <c r="G937" s="626"/>
      <c r="H937" s="52"/>
      <c r="I937" s="52"/>
      <c r="J937" s="52"/>
      <c r="K937" s="52"/>
      <c r="L937" s="52"/>
      <c r="M937" s="52"/>
      <c r="N937" s="52"/>
      <c r="O937" s="52"/>
      <c r="P937" s="52"/>
      <c r="Q937" s="52"/>
      <c r="R937" s="52"/>
      <c r="S937" s="52"/>
      <c r="T937" s="52"/>
      <c r="U937" s="52"/>
      <c r="V937" s="52"/>
      <c r="W937" s="52"/>
      <c r="X937" s="52"/>
      <c r="Y937" s="52"/>
      <c r="Z937" s="52"/>
    </row>
    <row r="938" spans="1:26" ht="15.75" customHeight="1">
      <c r="A938" s="52"/>
      <c r="B938" s="52"/>
      <c r="C938" s="52"/>
      <c r="D938" s="52"/>
      <c r="E938" s="52"/>
      <c r="F938" s="52"/>
      <c r="G938" s="626"/>
      <c r="H938" s="52"/>
      <c r="I938" s="52"/>
      <c r="J938" s="52"/>
      <c r="K938" s="52"/>
      <c r="L938" s="52"/>
      <c r="M938" s="52"/>
      <c r="N938" s="52"/>
      <c r="O938" s="52"/>
      <c r="P938" s="52"/>
      <c r="Q938" s="52"/>
      <c r="R938" s="52"/>
      <c r="S938" s="52"/>
      <c r="T938" s="52"/>
      <c r="U938" s="52"/>
      <c r="V938" s="52"/>
      <c r="W938" s="52"/>
      <c r="X938" s="52"/>
      <c r="Y938" s="52"/>
      <c r="Z938" s="52"/>
    </row>
    <row r="939" spans="1:26" ht="15.75" customHeight="1">
      <c r="A939" s="52"/>
      <c r="B939" s="52"/>
      <c r="C939" s="52"/>
      <c r="D939" s="52"/>
      <c r="E939" s="52"/>
      <c r="F939" s="52"/>
      <c r="G939" s="626"/>
      <c r="H939" s="52"/>
      <c r="I939" s="52"/>
      <c r="J939" s="52"/>
      <c r="K939" s="52"/>
      <c r="L939" s="52"/>
      <c r="M939" s="52"/>
      <c r="N939" s="52"/>
      <c r="O939" s="52"/>
      <c r="P939" s="52"/>
      <c r="Q939" s="52"/>
      <c r="R939" s="52"/>
      <c r="S939" s="52"/>
      <c r="T939" s="52"/>
      <c r="U939" s="52"/>
      <c r="V939" s="52"/>
      <c r="W939" s="52"/>
      <c r="X939" s="52"/>
      <c r="Y939" s="52"/>
      <c r="Z939" s="52"/>
    </row>
    <row r="940" spans="1:26" ht="15.75" customHeight="1">
      <c r="A940" s="52"/>
      <c r="B940" s="52"/>
      <c r="C940" s="52"/>
      <c r="D940" s="52"/>
      <c r="E940" s="52"/>
      <c r="F940" s="52"/>
      <c r="G940" s="626"/>
      <c r="H940" s="52"/>
      <c r="I940" s="52"/>
      <c r="J940" s="52"/>
      <c r="K940" s="52"/>
      <c r="L940" s="52"/>
      <c r="M940" s="52"/>
      <c r="N940" s="52"/>
      <c r="O940" s="52"/>
      <c r="P940" s="52"/>
      <c r="Q940" s="52"/>
      <c r="R940" s="52"/>
      <c r="S940" s="52"/>
      <c r="T940" s="52"/>
      <c r="U940" s="52"/>
      <c r="V940" s="52"/>
      <c r="W940" s="52"/>
      <c r="X940" s="52"/>
      <c r="Y940" s="52"/>
      <c r="Z940" s="52"/>
    </row>
    <row r="941" spans="1:26" ht="15.75" customHeight="1">
      <c r="A941" s="52"/>
      <c r="B941" s="52"/>
      <c r="C941" s="52"/>
      <c r="D941" s="52"/>
      <c r="E941" s="52"/>
      <c r="F941" s="52"/>
      <c r="G941" s="626"/>
      <c r="H941" s="52"/>
      <c r="I941" s="52"/>
      <c r="J941" s="52"/>
      <c r="K941" s="52"/>
      <c r="L941" s="52"/>
      <c r="M941" s="52"/>
      <c r="N941" s="52"/>
      <c r="O941" s="52"/>
      <c r="P941" s="52"/>
      <c r="Q941" s="52"/>
      <c r="R941" s="52"/>
      <c r="S941" s="52"/>
      <c r="T941" s="52"/>
      <c r="U941" s="52"/>
      <c r="V941" s="52"/>
      <c r="W941" s="52"/>
      <c r="X941" s="52"/>
      <c r="Y941" s="52"/>
      <c r="Z941" s="52"/>
    </row>
    <row r="942" spans="1:26" ht="15.75" customHeight="1">
      <c r="A942" s="52"/>
      <c r="B942" s="52"/>
      <c r="C942" s="52"/>
      <c r="D942" s="52"/>
      <c r="E942" s="52"/>
      <c r="F942" s="52"/>
      <c r="G942" s="626"/>
      <c r="H942" s="52"/>
      <c r="I942" s="52"/>
      <c r="J942" s="52"/>
      <c r="K942" s="52"/>
      <c r="L942" s="52"/>
      <c r="M942" s="52"/>
      <c r="N942" s="52"/>
      <c r="O942" s="52"/>
      <c r="P942" s="52"/>
      <c r="Q942" s="52"/>
      <c r="R942" s="52"/>
      <c r="S942" s="52"/>
      <c r="T942" s="52"/>
      <c r="U942" s="52"/>
      <c r="V942" s="52"/>
      <c r="W942" s="52"/>
      <c r="X942" s="52"/>
      <c r="Y942" s="52"/>
      <c r="Z942" s="52"/>
    </row>
    <row r="943" spans="1:26" ht="15.75" customHeight="1">
      <c r="A943" s="52"/>
      <c r="B943" s="52"/>
      <c r="C943" s="52"/>
      <c r="D943" s="52"/>
      <c r="E943" s="52"/>
      <c r="F943" s="52"/>
      <c r="G943" s="626"/>
      <c r="H943" s="52"/>
      <c r="I943" s="52"/>
      <c r="J943" s="52"/>
      <c r="K943" s="52"/>
      <c r="L943" s="52"/>
      <c r="M943" s="52"/>
      <c r="N943" s="52"/>
      <c r="O943" s="52"/>
      <c r="P943" s="52"/>
      <c r="Q943" s="52"/>
      <c r="R943" s="52"/>
      <c r="S943" s="52"/>
      <c r="T943" s="52"/>
      <c r="U943" s="52"/>
      <c r="V943" s="52"/>
      <c r="W943" s="52"/>
      <c r="X943" s="52"/>
      <c r="Y943" s="52"/>
      <c r="Z943" s="52"/>
    </row>
    <row r="944" spans="1:26" ht="15.75" customHeight="1">
      <c r="A944" s="52"/>
      <c r="B944" s="52"/>
      <c r="C944" s="52"/>
      <c r="D944" s="52"/>
      <c r="E944" s="52"/>
      <c r="F944" s="52"/>
      <c r="G944" s="626"/>
      <c r="H944" s="52"/>
      <c r="I944" s="52"/>
      <c r="J944" s="52"/>
      <c r="K944" s="52"/>
      <c r="L944" s="52"/>
      <c r="M944" s="52"/>
      <c r="N944" s="52"/>
      <c r="O944" s="52"/>
      <c r="P944" s="52"/>
      <c r="Q944" s="52"/>
      <c r="R944" s="52"/>
      <c r="S944" s="52"/>
      <c r="T944" s="52"/>
      <c r="U944" s="52"/>
      <c r="V944" s="52"/>
      <c r="W944" s="52"/>
      <c r="X944" s="52"/>
      <c r="Y944" s="52"/>
      <c r="Z944" s="52"/>
    </row>
    <row r="945" spans="1:26" ht="15.75" customHeight="1">
      <c r="A945" s="52"/>
      <c r="B945" s="52"/>
      <c r="C945" s="52"/>
      <c r="D945" s="52"/>
      <c r="E945" s="52"/>
      <c r="F945" s="52"/>
      <c r="G945" s="626"/>
      <c r="H945" s="52"/>
      <c r="I945" s="52"/>
      <c r="J945" s="52"/>
      <c r="K945" s="52"/>
      <c r="L945" s="52"/>
      <c r="M945" s="52"/>
      <c r="N945" s="52"/>
      <c r="O945" s="52"/>
      <c r="P945" s="52"/>
      <c r="Q945" s="52"/>
      <c r="R945" s="52"/>
      <c r="S945" s="52"/>
      <c r="T945" s="52"/>
      <c r="U945" s="52"/>
      <c r="V945" s="52"/>
      <c r="W945" s="52"/>
      <c r="X945" s="52"/>
      <c r="Y945" s="52"/>
      <c r="Z945" s="52"/>
    </row>
    <row r="946" spans="1:26" ht="15.75" customHeight="1">
      <c r="A946" s="52"/>
      <c r="B946" s="52"/>
      <c r="C946" s="52"/>
      <c r="D946" s="52"/>
      <c r="E946" s="52"/>
      <c r="F946" s="52"/>
      <c r="G946" s="626"/>
      <c r="H946" s="52"/>
      <c r="I946" s="52"/>
      <c r="J946" s="52"/>
      <c r="K946" s="52"/>
      <c r="L946" s="52"/>
      <c r="M946" s="52"/>
      <c r="N946" s="52"/>
      <c r="O946" s="52"/>
      <c r="P946" s="52"/>
      <c r="Q946" s="52"/>
      <c r="R946" s="52"/>
      <c r="S946" s="52"/>
      <c r="T946" s="52"/>
      <c r="U946" s="52"/>
      <c r="V946" s="52"/>
      <c r="W946" s="52"/>
      <c r="X946" s="52"/>
      <c r="Y946" s="52"/>
      <c r="Z946" s="52"/>
    </row>
    <row r="947" spans="1:26" ht="15.75" customHeight="1">
      <c r="A947" s="52"/>
      <c r="B947" s="52"/>
      <c r="C947" s="52"/>
      <c r="D947" s="52"/>
      <c r="E947" s="52"/>
      <c r="F947" s="52"/>
      <c r="G947" s="626"/>
      <c r="H947" s="52"/>
      <c r="I947" s="52"/>
      <c r="J947" s="52"/>
      <c r="K947" s="52"/>
      <c r="L947" s="52"/>
      <c r="M947" s="52"/>
      <c r="N947" s="52"/>
      <c r="O947" s="52"/>
      <c r="P947" s="52"/>
      <c r="Q947" s="52"/>
      <c r="R947" s="52"/>
      <c r="S947" s="52"/>
      <c r="T947" s="52"/>
      <c r="U947" s="52"/>
      <c r="V947" s="52"/>
      <c r="W947" s="52"/>
      <c r="X947" s="52"/>
      <c r="Y947" s="52"/>
      <c r="Z947" s="52"/>
    </row>
    <row r="948" spans="1:26" ht="15.75" customHeight="1">
      <c r="A948" s="52"/>
      <c r="B948" s="52"/>
      <c r="C948" s="52"/>
      <c r="D948" s="52"/>
      <c r="E948" s="52"/>
      <c r="F948" s="52"/>
      <c r="G948" s="626"/>
      <c r="H948" s="52"/>
      <c r="I948" s="52"/>
      <c r="J948" s="52"/>
      <c r="K948" s="52"/>
      <c r="L948" s="52"/>
      <c r="M948" s="52"/>
      <c r="N948" s="52"/>
      <c r="O948" s="52"/>
      <c r="P948" s="52"/>
      <c r="Q948" s="52"/>
      <c r="R948" s="52"/>
      <c r="S948" s="52"/>
      <c r="T948" s="52"/>
      <c r="U948" s="52"/>
      <c r="V948" s="52"/>
      <c r="W948" s="52"/>
      <c r="X948" s="52"/>
      <c r="Y948" s="52"/>
      <c r="Z948" s="52"/>
    </row>
    <row r="949" spans="1:26" ht="15.75" customHeight="1">
      <c r="A949" s="52"/>
      <c r="B949" s="52"/>
      <c r="C949" s="52"/>
      <c r="D949" s="52"/>
      <c r="E949" s="52"/>
      <c r="F949" s="52"/>
      <c r="G949" s="626"/>
      <c r="H949" s="52"/>
      <c r="I949" s="52"/>
      <c r="J949" s="52"/>
      <c r="K949" s="52"/>
      <c r="L949" s="52"/>
      <c r="M949" s="52"/>
      <c r="N949" s="52"/>
      <c r="O949" s="52"/>
      <c r="P949" s="52"/>
      <c r="Q949" s="52"/>
      <c r="R949" s="52"/>
      <c r="S949" s="52"/>
      <c r="T949" s="52"/>
      <c r="U949" s="52"/>
      <c r="V949" s="52"/>
      <c r="W949" s="52"/>
      <c r="X949" s="52"/>
      <c r="Y949" s="52"/>
      <c r="Z949" s="52"/>
    </row>
    <row r="950" spans="1:26" ht="15.75" customHeight="1">
      <c r="A950" s="52"/>
      <c r="B950" s="52"/>
      <c r="C950" s="52"/>
      <c r="D950" s="52"/>
      <c r="E950" s="52"/>
      <c r="F950" s="52"/>
      <c r="G950" s="626"/>
      <c r="H950" s="52"/>
      <c r="I950" s="52"/>
      <c r="J950" s="52"/>
      <c r="K950" s="52"/>
      <c r="L950" s="52"/>
      <c r="M950" s="52"/>
      <c r="N950" s="52"/>
      <c r="O950" s="52"/>
      <c r="P950" s="52"/>
      <c r="Q950" s="52"/>
      <c r="R950" s="52"/>
      <c r="S950" s="52"/>
      <c r="T950" s="52"/>
      <c r="U950" s="52"/>
      <c r="V950" s="52"/>
      <c r="W950" s="52"/>
      <c r="X950" s="52"/>
      <c r="Y950" s="52"/>
      <c r="Z950" s="52"/>
    </row>
    <row r="951" spans="1:26" ht="15.75" customHeight="1">
      <c r="A951" s="52"/>
      <c r="B951" s="52"/>
      <c r="C951" s="52"/>
      <c r="D951" s="52"/>
      <c r="E951" s="52"/>
      <c r="F951" s="52"/>
      <c r="G951" s="626"/>
      <c r="H951" s="52"/>
      <c r="I951" s="52"/>
      <c r="J951" s="52"/>
      <c r="K951" s="52"/>
      <c r="L951" s="52"/>
      <c r="M951" s="52"/>
      <c r="N951" s="52"/>
      <c r="O951" s="52"/>
      <c r="P951" s="52"/>
      <c r="Q951" s="52"/>
      <c r="R951" s="52"/>
      <c r="S951" s="52"/>
      <c r="T951" s="52"/>
      <c r="U951" s="52"/>
      <c r="V951" s="52"/>
      <c r="W951" s="52"/>
      <c r="X951" s="52"/>
      <c r="Y951" s="52"/>
      <c r="Z951" s="52"/>
    </row>
    <row r="952" spans="1:26" ht="15.75" customHeight="1">
      <c r="A952" s="52"/>
      <c r="B952" s="52"/>
      <c r="C952" s="52"/>
      <c r="D952" s="52"/>
      <c r="E952" s="52"/>
      <c r="F952" s="52"/>
      <c r="G952" s="626"/>
      <c r="H952" s="52"/>
      <c r="I952" s="52"/>
      <c r="J952" s="52"/>
      <c r="K952" s="52"/>
      <c r="L952" s="52"/>
      <c r="M952" s="52"/>
      <c r="N952" s="52"/>
      <c r="O952" s="52"/>
      <c r="P952" s="52"/>
      <c r="Q952" s="52"/>
      <c r="R952" s="52"/>
      <c r="S952" s="52"/>
      <c r="T952" s="52"/>
      <c r="U952" s="52"/>
      <c r="V952" s="52"/>
      <c r="W952" s="52"/>
      <c r="X952" s="52"/>
      <c r="Y952" s="52"/>
      <c r="Z952" s="52"/>
    </row>
    <row r="953" spans="1:26" ht="15.75" customHeight="1">
      <c r="A953" s="52"/>
      <c r="B953" s="52"/>
      <c r="C953" s="52"/>
      <c r="D953" s="52"/>
      <c r="E953" s="52"/>
      <c r="F953" s="52"/>
      <c r="G953" s="626"/>
      <c r="H953" s="52"/>
      <c r="I953" s="52"/>
      <c r="J953" s="52"/>
      <c r="K953" s="52"/>
      <c r="L953" s="52"/>
      <c r="M953" s="52"/>
      <c r="N953" s="52"/>
      <c r="O953" s="52"/>
      <c r="P953" s="52"/>
      <c r="Q953" s="52"/>
      <c r="R953" s="52"/>
      <c r="S953" s="52"/>
      <c r="T953" s="52"/>
      <c r="U953" s="52"/>
      <c r="V953" s="52"/>
      <c r="W953" s="52"/>
      <c r="X953" s="52"/>
      <c r="Y953" s="52"/>
      <c r="Z953" s="52"/>
    </row>
    <row r="954" spans="1:26" ht="15.75" customHeight="1">
      <c r="A954" s="52"/>
      <c r="B954" s="52"/>
      <c r="C954" s="52"/>
      <c r="D954" s="52"/>
      <c r="E954" s="52"/>
      <c r="F954" s="52"/>
      <c r="G954" s="626"/>
      <c r="H954" s="52"/>
      <c r="I954" s="52"/>
      <c r="J954" s="52"/>
      <c r="K954" s="52"/>
      <c r="L954" s="52"/>
      <c r="M954" s="52"/>
      <c r="N954" s="52"/>
      <c r="O954" s="52"/>
      <c r="P954" s="52"/>
      <c r="Q954" s="52"/>
      <c r="R954" s="52"/>
      <c r="S954" s="52"/>
      <c r="T954" s="52"/>
      <c r="U954" s="52"/>
      <c r="V954" s="52"/>
      <c r="W954" s="52"/>
      <c r="X954" s="52"/>
      <c r="Y954" s="52"/>
      <c r="Z954" s="52"/>
    </row>
    <row r="955" spans="1:26" ht="15.75" customHeight="1">
      <c r="A955" s="52"/>
      <c r="B955" s="52"/>
      <c r="C955" s="52"/>
      <c r="D955" s="52"/>
      <c r="E955" s="52"/>
      <c r="F955" s="52"/>
      <c r="G955" s="626"/>
      <c r="H955" s="52"/>
      <c r="I955" s="52"/>
      <c r="J955" s="52"/>
      <c r="K955" s="52"/>
      <c r="L955" s="52"/>
      <c r="M955" s="52"/>
      <c r="N955" s="52"/>
      <c r="O955" s="52"/>
      <c r="P955" s="52"/>
      <c r="Q955" s="52"/>
      <c r="R955" s="52"/>
      <c r="S955" s="52"/>
      <c r="T955" s="52"/>
      <c r="U955" s="52"/>
      <c r="V955" s="52"/>
      <c r="W955" s="52"/>
      <c r="X955" s="52"/>
      <c r="Y955" s="52"/>
      <c r="Z955" s="52"/>
    </row>
    <row r="956" spans="1:26" ht="15.75" customHeight="1">
      <c r="A956" s="52"/>
      <c r="B956" s="52"/>
      <c r="C956" s="52"/>
      <c r="D956" s="52"/>
      <c r="E956" s="52"/>
      <c r="F956" s="52"/>
      <c r="G956" s="626"/>
      <c r="H956" s="52"/>
      <c r="I956" s="52"/>
      <c r="J956" s="52"/>
      <c r="K956" s="52"/>
      <c r="L956" s="52"/>
      <c r="M956" s="52"/>
      <c r="N956" s="52"/>
      <c r="O956" s="52"/>
      <c r="P956" s="52"/>
      <c r="Q956" s="52"/>
      <c r="R956" s="52"/>
      <c r="S956" s="52"/>
      <c r="T956" s="52"/>
      <c r="U956" s="52"/>
      <c r="V956" s="52"/>
      <c r="W956" s="52"/>
      <c r="X956" s="52"/>
      <c r="Y956" s="52"/>
      <c r="Z956" s="52"/>
    </row>
    <row r="957" spans="1:26" ht="15.75" customHeight="1">
      <c r="A957" s="52"/>
      <c r="B957" s="52"/>
      <c r="C957" s="52"/>
      <c r="D957" s="52"/>
      <c r="E957" s="52"/>
      <c r="F957" s="52"/>
      <c r="G957" s="626"/>
      <c r="H957" s="52"/>
      <c r="I957" s="52"/>
      <c r="J957" s="52"/>
      <c r="K957" s="52"/>
      <c r="L957" s="52"/>
      <c r="M957" s="52"/>
      <c r="N957" s="52"/>
      <c r="O957" s="52"/>
      <c r="P957" s="52"/>
      <c r="Q957" s="52"/>
      <c r="R957" s="52"/>
      <c r="S957" s="52"/>
      <c r="T957" s="52"/>
      <c r="U957" s="52"/>
      <c r="V957" s="52"/>
      <c r="W957" s="52"/>
      <c r="X957" s="52"/>
      <c r="Y957" s="52"/>
      <c r="Z957" s="52"/>
    </row>
    <row r="958" spans="1:26" ht="15.75" customHeight="1">
      <c r="A958" s="52"/>
      <c r="B958" s="52"/>
      <c r="C958" s="52"/>
      <c r="D958" s="52"/>
      <c r="E958" s="52"/>
      <c r="F958" s="52"/>
      <c r="G958" s="626"/>
      <c r="H958" s="52"/>
      <c r="I958" s="52"/>
      <c r="J958" s="52"/>
      <c r="K958" s="52"/>
      <c r="L958" s="52"/>
      <c r="M958" s="52"/>
      <c r="N958" s="52"/>
      <c r="O958" s="52"/>
      <c r="P958" s="52"/>
      <c r="Q958" s="52"/>
      <c r="R958" s="52"/>
      <c r="S958" s="52"/>
      <c r="T958" s="52"/>
      <c r="U958" s="52"/>
      <c r="V958" s="52"/>
      <c r="W958" s="52"/>
      <c r="X958" s="52"/>
      <c r="Y958" s="52"/>
      <c r="Z958" s="52"/>
    </row>
    <row r="959" spans="1:26" ht="15.75" customHeight="1">
      <c r="A959" s="52"/>
      <c r="B959" s="52"/>
      <c r="C959" s="52"/>
      <c r="D959" s="52"/>
      <c r="E959" s="52"/>
      <c r="F959" s="52"/>
      <c r="G959" s="626"/>
      <c r="H959" s="52"/>
      <c r="I959" s="52"/>
      <c r="J959" s="52"/>
      <c r="K959" s="52"/>
      <c r="L959" s="52"/>
      <c r="M959" s="52"/>
      <c r="N959" s="52"/>
      <c r="O959" s="52"/>
      <c r="P959" s="52"/>
      <c r="Q959" s="52"/>
      <c r="R959" s="52"/>
      <c r="S959" s="52"/>
      <c r="T959" s="52"/>
      <c r="U959" s="52"/>
      <c r="V959" s="52"/>
      <c r="W959" s="52"/>
      <c r="X959" s="52"/>
      <c r="Y959" s="52"/>
      <c r="Z959" s="52"/>
    </row>
    <row r="960" spans="1:26" ht="15.75" customHeight="1">
      <c r="A960" s="52"/>
      <c r="B960" s="52"/>
      <c r="C960" s="52"/>
      <c r="D960" s="52"/>
      <c r="E960" s="52"/>
      <c r="F960" s="52"/>
      <c r="G960" s="626"/>
      <c r="H960" s="52"/>
      <c r="I960" s="52"/>
      <c r="J960" s="52"/>
      <c r="K960" s="52"/>
      <c r="L960" s="52"/>
      <c r="M960" s="52"/>
      <c r="N960" s="52"/>
      <c r="O960" s="52"/>
      <c r="P960" s="52"/>
      <c r="Q960" s="52"/>
      <c r="R960" s="52"/>
      <c r="S960" s="52"/>
      <c r="T960" s="52"/>
      <c r="U960" s="52"/>
      <c r="V960" s="52"/>
      <c r="W960" s="52"/>
      <c r="X960" s="52"/>
      <c r="Y960" s="52"/>
      <c r="Z960" s="52"/>
    </row>
    <row r="961" spans="1:26" ht="15.75" customHeight="1">
      <c r="A961" s="52"/>
      <c r="B961" s="52"/>
      <c r="C961" s="52"/>
      <c r="D961" s="52"/>
      <c r="E961" s="52"/>
      <c r="F961" s="52"/>
      <c r="G961" s="626"/>
      <c r="H961" s="52"/>
      <c r="I961" s="52"/>
      <c r="J961" s="52"/>
      <c r="K961" s="52"/>
      <c r="L961" s="52"/>
      <c r="M961" s="52"/>
      <c r="N961" s="52"/>
      <c r="O961" s="52"/>
      <c r="P961" s="52"/>
      <c r="Q961" s="52"/>
      <c r="R961" s="52"/>
      <c r="S961" s="52"/>
      <c r="T961" s="52"/>
      <c r="U961" s="52"/>
      <c r="V961" s="52"/>
      <c r="W961" s="52"/>
      <c r="X961" s="52"/>
      <c r="Y961" s="52"/>
      <c r="Z961" s="52"/>
    </row>
    <row r="962" spans="1:26" ht="15.75" customHeight="1">
      <c r="A962" s="52"/>
      <c r="B962" s="52"/>
      <c r="C962" s="52"/>
      <c r="D962" s="52"/>
      <c r="E962" s="52"/>
      <c r="F962" s="52"/>
      <c r="G962" s="626"/>
      <c r="H962" s="52"/>
      <c r="I962" s="52"/>
      <c r="J962" s="52"/>
      <c r="K962" s="52"/>
      <c r="L962" s="52"/>
      <c r="M962" s="52"/>
      <c r="N962" s="52"/>
      <c r="O962" s="52"/>
      <c r="P962" s="52"/>
      <c r="Q962" s="52"/>
      <c r="R962" s="52"/>
      <c r="S962" s="52"/>
      <c r="T962" s="52"/>
      <c r="U962" s="52"/>
      <c r="V962" s="52"/>
      <c r="W962" s="52"/>
      <c r="X962" s="52"/>
      <c r="Y962" s="52"/>
      <c r="Z962" s="52"/>
    </row>
    <row r="963" spans="1:26" ht="15.75" customHeight="1">
      <c r="A963" s="52"/>
      <c r="B963" s="52"/>
      <c r="C963" s="52"/>
      <c r="D963" s="52"/>
      <c r="E963" s="52"/>
      <c r="F963" s="52"/>
      <c r="G963" s="626"/>
      <c r="H963" s="52"/>
      <c r="I963" s="52"/>
      <c r="J963" s="52"/>
      <c r="K963" s="52"/>
      <c r="L963" s="52"/>
      <c r="M963" s="52"/>
      <c r="N963" s="52"/>
      <c r="O963" s="52"/>
      <c r="P963" s="52"/>
      <c r="Q963" s="52"/>
      <c r="R963" s="52"/>
      <c r="S963" s="52"/>
      <c r="T963" s="52"/>
      <c r="U963" s="52"/>
      <c r="V963" s="52"/>
      <c r="W963" s="52"/>
      <c r="X963" s="52"/>
      <c r="Y963" s="52"/>
      <c r="Z963" s="52"/>
    </row>
    <row r="964" spans="1:26" ht="15.75" customHeight="1">
      <c r="A964" s="52"/>
      <c r="B964" s="52"/>
      <c r="C964" s="52"/>
      <c r="D964" s="52"/>
      <c r="E964" s="52"/>
      <c r="F964" s="52"/>
      <c r="G964" s="626"/>
      <c r="H964" s="52"/>
      <c r="I964" s="52"/>
      <c r="J964" s="52"/>
      <c r="K964" s="52"/>
      <c r="L964" s="52"/>
      <c r="M964" s="52"/>
      <c r="N964" s="52"/>
      <c r="O964" s="52"/>
      <c r="P964" s="52"/>
      <c r="Q964" s="52"/>
      <c r="R964" s="52"/>
      <c r="S964" s="52"/>
      <c r="T964" s="52"/>
      <c r="U964" s="52"/>
      <c r="V964" s="52"/>
      <c r="W964" s="52"/>
      <c r="X964" s="52"/>
      <c r="Y964" s="52"/>
      <c r="Z964" s="52"/>
    </row>
    <row r="965" spans="1:26" ht="15.75" customHeight="1">
      <c r="A965" s="52"/>
      <c r="B965" s="52"/>
      <c r="C965" s="52"/>
      <c r="D965" s="52"/>
      <c r="E965" s="52"/>
      <c r="F965" s="52"/>
      <c r="G965" s="626"/>
      <c r="H965" s="52"/>
      <c r="I965" s="52"/>
      <c r="J965" s="52"/>
      <c r="K965" s="52"/>
      <c r="L965" s="52"/>
      <c r="M965" s="52"/>
      <c r="N965" s="52"/>
      <c r="O965" s="52"/>
      <c r="P965" s="52"/>
      <c r="Q965" s="52"/>
      <c r="R965" s="52"/>
      <c r="S965" s="52"/>
      <c r="T965" s="52"/>
      <c r="U965" s="52"/>
      <c r="V965" s="52"/>
      <c r="W965" s="52"/>
      <c r="X965" s="52"/>
      <c r="Y965" s="52"/>
      <c r="Z965" s="52"/>
    </row>
    <row r="966" spans="1:26" ht="15.75" customHeight="1">
      <c r="A966" s="52"/>
      <c r="B966" s="52"/>
      <c r="C966" s="52"/>
      <c r="D966" s="52"/>
      <c r="E966" s="52"/>
      <c r="F966" s="52"/>
      <c r="G966" s="626"/>
      <c r="H966" s="52"/>
      <c r="I966" s="52"/>
      <c r="J966" s="52"/>
      <c r="K966" s="52"/>
      <c r="L966" s="52"/>
      <c r="M966" s="52"/>
      <c r="N966" s="52"/>
      <c r="O966" s="52"/>
      <c r="P966" s="52"/>
      <c r="Q966" s="52"/>
      <c r="R966" s="52"/>
      <c r="S966" s="52"/>
      <c r="T966" s="52"/>
      <c r="U966" s="52"/>
      <c r="V966" s="52"/>
      <c r="W966" s="52"/>
      <c r="X966" s="52"/>
      <c r="Y966" s="52"/>
      <c r="Z966" s="52"/>
    </row>
    <row r="967" spans="1:26" ht="15.75" customHeight="1">
      <c r="A967" s="52"/>
      <c r="B967" s="52"/>
      <c r="C967" s="52"/>
      <c r="D967" s="52"/>
      <c r="E967" s="52"/>
      <c r="F967" s="52"/>
      <c r="G967" s="626"/>
      <c r="H967" s="52"/>
      <c r="I967" s="52"/>
      <c r="J967" s="52"/>
      <c r="K967" s="52"/>
      <c r="L967" s="52"/>
      <c r="M967" s="52"/>
      <c r="N967" s="52"/>
      <c r="O967" s="52"/>
      <c r="P967" s="52"/>
      <c r="Q967" s="52"/>
      <c r="R967" s="52"/>
      <c r="S967" s="52"/>
      <c r="T967" s="52"/>
      <c r="U967" s="52"/>
      <c r="V967" s="52"/>
      <c r="W967" s="52"/>
      <c r="X967" s="52"/>
      <c r="Y967" s="52"/>
      <c r="Z967" s="52"/>
    </row>
    <row r="968" spans="1:26" ht="15.75" customHeight="1">
      <c r="A968" s="52"/>
      <c r="B968" s="52"/>
      <c r="C968" s="52"/>
      <c r="D968" s="52"/>
      <c r="E968" s="52"/>
      <c r="F968" s="52"/>
      <c r="G968" s="626"/>
      <c r="H968" s="52"/>
      <c r="I968" s="52"/>
      <c r="J968" s="52"/>
      <c r="K968" s="52"/>
      <c r="L968" s="52"/>
      <c r="M968" s="52"/>
      <c r="N968" s="52"/>
      <c r="O968" s="52"/>
      <c r="P968" s="52"/>
      <c r="Q968" s="52"/>
      <c r="R968" s="52"/>
      <c r="S968" s="52"/>
      <c r="T968" s="52"/>
      <c r="U968" s="52"/>
      <c r="V968" s="52"/>
      <c r="W968" s="52"/>
      <c r="X968" s="52"/>
      <c r="Y968" s="52"/>
      <c r="Z968" s="52"/>
    </row>
    <row r="969" spans="1:26" ht="15.75" customHeight="1">
      <c r="A969" s="52"/>
      <c r="B969" s="52"/>
      <c r="C969" s="52"/>
      <c r="D969" s="52"/>
      <c r="E969" s="52"/>
      <c r="F969" s="52"/>
      <c r="G969" s="626"/>
      <c r="H969" s="52"/>
      <c r="I969" s="52"/>
      <c r="J969" s="52"/>
      <c r="K969" s="52"/>
      <c r="L969" s="52"/>
      <c r="M969" s="52"/>
      <c r="N969" s="52"/>
      <c r="O969" s="52"/>
      <c r="P969" s="52"/>
      <c r="Q969" s="52"/>
      <c r="R969" s="52"/>
      <c r="S969" s="52"/>
      <c r="T969" s="52"/>
      <c r="U969" s="52"/>
      <c r="V969" s="52"/>
      <c r="W969" s="52"/>
      <c r="X969" s="52"/>
      <c r="Y969" s="52"/>
      <c r="Z969" s="52"/>
    </row>
    <row r="970" spans="1:26" ht="15.75" customHeight="1">
      <c r="A970" s="52"/>
      <c r="B970" s="52"/>
      <c r="C970" s="52"/>
      <c r="D970" s="52"/>
      <c r="E970" s="52"/>
      <c r="F970" s="52"/>
      <c r="G970" s="626"/>
      <c r="H970" s="52"/>
      <c r="I970" s="52"/>
      <c r="J970" s="52"/>
      <c r="K970" s="52"/>
      <c r="L970" s="52"/>
      <c r="M970" s="52"/>
      <c r="N970" s="52"/>
      <c r="O970" s="52"/>
      <c r="P970" s="52"/>
      <c r="Q970" s="52"/>
      <c r="R970" s="52"/>
      <c r="S970" s="52"/>
      <c r="T970" s="52"/>
      <c r="U970" s="52"/>
      <c r="V970" s="52"/>
      <c r="W970" s="52"/>
      <c r="X970" s="52"/>
      <c r="Y970" s="52"/>
      <c r="Z970" s="52"/>
    </row>
    <row r="971" spans="1:26" ht="15.75" customHeight="1">
      <c r="A971" s="52"/>
      <c r="B971" s="52"/>
      <c r="C971" s="52"/>
      <c r="D971" s="52"/>
      <c r="E971" s="52"/>
      <c r="F971" s="52"/>
      <c r="G971" s="626"/>
      <c r="H971" s="52"/>
      <c r="I971" s="52"/>
      <c r="J971" s="52"/>
      <c r="K971" s="52"/>
      <c r="L971" s="52"/>
      <c r="M971" s="52"/>
      <c r="N971" s="52"/>
      <c r="O971" s="52"/>
      <c r="P971" s="52"/>
      <c r="Q971" s="52"/>
      <c r="R971" s="52"/>
      <c r="S971" s="52"/>
      <c r="T971" s="52"/>
      <c r="U971" s="52"/>
      <c r="V971" s="52"/>
      <c r="W971" s="52"/>
      <c r="X971" s="52"/>
      <c r="Y971" s="52"/>
      <c r="Z971" s="52"/>
    </row>
    <row r="972" spans="1:26" ht="15.75" customHeight="1">
      <c r="A972" s="52"/>
      <c r="B972" s="52"/>
      <c r="C972" s="52"/>
      <c r="D972" s="52"/>
      <c r="E972" s="52"/>
      <c r="F972" s="52"/>
      <c r="G972" s="626"/>
      <c r="H972" s="52"/>
      <c r="I972" s="52"/>
      <c r="J972" s="52"/>
      <c r="K972" s="52"/>
      <c r="L972" s="52"/>
      <c r="M972" s="52"/>
      <c r="N972" s="52"/>
      <c r="O972" s="52"/>
      <c r="P972" s="52"/>
      <c r="Q972" s="52"/>
      <c r="R972" s="52"/>
      <c r="S972" s="52"/>
      <c r="T972" s="52"/>
      <c r="U972" s="52"/>
      <c r="V972" s="52"/>
      <c r="W972" s="52"/>
      <c r="X972" s="52"/>
      <c r="Y972" s="52"/>
      <c r="Z972" s="52"/>
    </row>
    <row r="973" spans="1:26" ht="15.75" customHeight="1">
      <c r="A973" s="52"/>
      <c r="B973" s="52"/>
      <c r="C973" s="52"/>
      <c r="D973" s="52"/>
      <c r="E973" s="52"/>
      <c r="F973" s="52"/>
      <c r="G973" s="626"/>
      <c r="H973" s="52"/>
      <c r="I973" s="52"/>
      <c r="J973" s="52"/>
      <c r="K973" s="52"/>
      <c r="L973" s="52"/>
      <c r="M973" s="52"/>
      <c r="N973" s="52"/>
      <c r="O973" s="52"/>
      <c r="P973" s="52"/>
      <c r="Q973" s="52"/>
      <c r="R973" s="52"/>
      <c r="S973" s="52"/>
      <c r="T973" s="52"/>
      <c r="U973" s="52"/>
      <c r="V973" s="52"/>
      <c r="W973" s="52"/>
      <c r="X973" s="52"/>
      <c r="Y973" s="52"/>
      <c r="Z973" s="52"/>
    </row>
    <row r="974" spans="1:26" ht="15.75" customHeight="1">
      <c r="A974" s="52"/>
      <c r="B974" s="52"/>
      <c r="C974" s="52"/>
      <c r="D974" s="52"/>
      <c r="E974" s="52"/>
      <c r="F974" s="52"/>
      <c r="G974" s="626"/>
      <c r="H974" s="52"/>
      <c r="I974" s="52"/>
      <c r="J974" s="52"/>
      <c r="K974" s="52"/>
      <c r="L974" s="52"/>
      <c r="M974" s="52"/>
      <c r="N974" s="52"/>
      <c r="O974" s="52"/>
      <c r="P974" s="52"/>
      <c r="Q974" s="52"/>
      <c r="R974" s="52"/>
      <c r="S974" s="52"/>
      <c r="T974" s="52"/>
      <c r="U974" s="52"/>
      <c r="V974" s="52"/>
      <c r="W974" s="52"/>
      <c r="X974" s="52"/>
      <c r="Y974" s="52"/>
      <c r="Z974" s="52"/>
    </row>
    <row r="975" spans="1:26" ht="15.75" customHeight="1">
      <c r="A975" s="52"/>
      <c r="B975" s="52"/>
      <c r="C975" s="52"/>
      <c r="D975" s="52"/>
      <c r="E975" s="52"/>
      <c r="F975" s="52"/>
      <c r="G975" s="626"/>
      <c r="H975" s="52"/>
      <c r="I975" s="52"/>
      <c r="J975" s="52"/>
      <c r="K975" s="52"/>
      <c r="L975" s="52"/>
      <c r="M975" s="52"/>
      <c r="N975" s="52"/>
      <c r="O975" s="52"/>
      <c r="P975" s="52"/>
      <c r="Q975" s="52"/>
      <c r="R975" s="52"/>
      <c r="S975" s="52"/>
      <c r="T975" s="52"/>
      <c r="U975" s="52"/>
      <c r="V975" s="52"/>
      <c r="W975" s="52"/>
      <c r="X975" s="52"/>
      <c r="Y975" s="52"/>
      <c r="Z975" s="52"/>
    </row>
    <row r="976" spans="1:26" ht="15.75" customHeight="1">
      <c r="A976" s="52"/>
      <c r="B976" s="52"/>
      <c r="C976" s="52"/>
      <c r="D976" s="52"/>
      <c r="E976" s="52"/>
      <c r="F976" s="52"/>
      <c r="G976" s="626"/>
      <c r="H976" s="52"/>
      <c r="I976" s="52"/>
      <c r="J976" s="52"/>
      <c r="K976" s="52"/>
      <c r="L976" s="52"/>
      <c r="M976" s="52"/>
      <c r="N976" s="52"/>
      <c r="O976" s="52"/>
      <c r="P976" s="52"/>
      <c r="Q976" s="52"/>
      <c r="R976" s="52"/>
      <c r="S976" s="52"/>
      <c r="T976" s="52"/>
      <c r="U976" s="52"/>
      <c r="V976" s="52"/>
      <c r="W976" s="52"/>
      <c r="X976" s="52"/>
      <c r="Y976" s="52"/>
      <c r="Z976" s="52"/>
    </row>
    <row r="977" spans="1:26" ht="15.75" customHeight="1">
      <c r="A977" s="52"/>
      <c r="B977" s="52"/>
      <c r="C977" s="52"/>
      <c r="D977" s="52"/>
      <c r="E977" s="52"/>
      <c r="F977" s="52"/>
      <c r="G977" s="626"/>
      <c r="H977" s="52"/>
      <c r="I977" s="52"/>
      <c r="J977" s="52"/>
      <c r="K977" s="52"/>
      <c r="L977" s="52"/>
      <c r="M977" s="52"/>
      <c r="N977" s="52"/>
      <c r="O977" s="52"/>
      <c r="P977" s="52"/>
      <c r="Q977" s="52"/>
      <c r="R977" s="52"/>
      <c r="S977" s="52"/>
      <c r="T977" s="52"/>
      <c r="U977" s="52"/>
      <c r="V977" s="52"/>
      <c r="W977" s="52"/>
      <c r="X977" s="52"/>
      <c r="Y977" s="52"/>
      <c r="Z977" s="52"/>
    </row>
    <row r="978" spans="1:26" ht="15.75" customHeight="1">
      <c r="A978" s="52"/>
      <c r="B978" s="52"/>
      <c r="C978" s="52"/>
      <c r="D978" s="52"/>
      <c r="E978" s="52"/>
      <c r="F978" s="52"/>
      <c r="G978" s="626"/>
      <c r="H978" s="52"/>
      <c r="I978" s="52"/>
      <c r="J978" s="52"/>
      <c r="K978" s="52"/>
      <c r="L978" s="52"/>
      <c r="M978" s="52"/>
      <c r="N978" s="52"/>
      <c r="O978" s="52"/>
      <c r="P978" s="52"/>
      <c r="Q978" s="52"/>
      <c r="R978" s="52"/>
      <c r="S978" s="52"/>
      <c r="T978" s="52"/>
      <c r="U978" s="52"/>
      <c r="V978" s="52"/>
      <c r="W978" s="52"/>
      <c r="X978" s="52"/>
      <c r="Y978" s="52"/>
      <c r="Z978" s="52"/>
    </row>
    <row r="979" spans="1:26" ht="15.75" customHeight="1">
      <c r="A979" s="52"/>
      <c r="B979" s="52"/>
      <c r="C979" s="52"/>
      <c r="D979" s="52"/>
      <c r="E979" s="52"/>
      <c r="F979" s="52"/>
      <c r="G979" s="626"/>
      <c r="H979" s="52"/>
      <c r="I979" s="52"/>
      <c r="J979" s="52"/>
      <c r="K979" s="52"/>
      <c r="L979" s="52"/>
      <c r="M979" s="52"/>
      <c r="N979" s="52"/>
      <c r="O979" s="52"/>
      <c r="P979" s="52"/>
      <c r="Q979" s="52"/>
      <c r="R979" s="52"/>
      <c r="S979" s="52"/>
      <c r="T979" s="52"/>
      <c r="U979" s="52"/>
      <c r="V979" s="52"/>
      <c r="W979" s="52"/>
      <c r="X979" s="52"/>
      <c r="Y979" s="52"/>
      <c r="Z979" s="52"/>
    </row>
    <row r="980" spans="1:26" ht="15.75" customHeight="1">
      <c r="A980" s="52"/>
      <c r="B980" s="52"/>
      <c r="C980" s="52"/>
      <c r="D980" s="52"/>
      <c r="E980" s="52"/>
      <c r="F980" s="52"/>
      <c r="G980" s="626"/>
      <c r="H980" s="52"/>
      <c r="I980" s="52"/>
      <c r="J980" s="52"/>
      <c r="K980" s="52"/>
      <c r="L980" s="52"/>
      <c r="M980" s="52"/>
      <c r="N980" s="52"/>
      <c r="O980" s="52"/>
      <c r="P980" s="52"/>
      <c r="Q980" s="52"/>
      <c r="R980" s="52"/>
      <c r="S980" s="52"/>
      <c r="T980" s="52"/>
      <c r="U980" s="52"/>
      <c r="V980" s="52"/>
      <c r="W980" s="52"/>
      <c r="X980" s="52"/>
      <c r="Y980" s="52"/>
      <c r="Z980" s="52"/>
    </row>
    <row r="981" spans="1:26" ht="15.75" customHeight="1">
      <c r="A981" s="52"/>
      <c r="B981" s="52"/>
      <c r="C981" s="52"/>
      <c r="D981" s="52"/>
      <c r="E981" s="52"/>
      <c r="F981" s="52"/>
      <c r="G981" s="626"/>
      <c r="H981" s="52"/>
      <c r="I981" s="52"/>
      <c r="J981" s="52"/>
      <c r="K981" s="52"/>
      <c r="L981" s="52"/>
      <c r="M981" s="52"/>
      <c r="N981" s="52"/>
      <c r="O981" s="52"/>
      <c r="P981" s="52"/>
      <c r="Q981" s="52"/>
      <c r="R981" s="52"/>
      <c r="S981" s="52"/>
      <c r="T981" s="52"/>
      <c r="U981" s="52"/>
      <c r="V981" s="52"/>
      <c r="W981" s="52"/>
      <c r="X981" s="52"/>
      <c r="Y981" s="52"/>
      <c r="Z981" s="52"/>
    </row>
    <row r="982" spans="1:26" ht="15.75" customHeight="1">
      <c r="A982" s="52"/>
      <c r="B982" s="52"/>
      <c r="C982" s="52"/>
      <c r="D982" s="52"/>
      <c r="E982" s="52"/>
      <c r="F982" s="52"/>
      <c r="G982" s="626"/>
      <c r="H982" s="52"/>
      <c r="I982" s="52"/>
      <c r="J982" s="52"/>
      <c r="K982" s="52"/>
      <c r="L982" s="52"/>
      <c r="M982" s="52"/>
      <c r="N982" s="52"/>
      <c r="O982" s="52"/>
      <c r="P982" s="52"/>
      <c r="Q982" s="52"/>
      <c r="R982" s="52"/>
      <c r="S982" s="52"/>
      <c r="T982" s="52"/>
      <c r="U982" s="52"/>
      <c r="V982" s="52"/>
      <c r="W982" s="52"/>
      <c r="X982" s="52"/>
      <c r="Y982" s="52"/>
      <c r="Z982" s="52"/>
    </row>
    <row r="983" spans="1:26" ht="15.75" customHeight="1">
      <c r="A983" s="52"/>
      <c r="B983" s="52"/>
      <c r="C983" s="52"/>
      <c r="D983" s="52"/>
      <c r="E983" s="52"/>
      <c r="F983" s="52"/>
      <c r="G983" s="626"/>
      <c r="H983" s="52"/>
      <c r="I983" s="52"/>
      <c r="J983" s="52"/>
      <c r="K983" s="52"/>
      <c r="L983" s="52"/>
      <c r="M983" s="52"/>
      <c r="N983" s="52"/>
      <c r="O983" s="52"/>
      <c r="P983" s="52"/>
      <c r="Q983" s="52"/>
      <c r="R983" s="52"/>
      <c r="S983" s="52"/>
      <c r="T983" s="52"/>
      <c r="U983" s="52"/>
      <c r="V983" s="52"/>
      <c r="W983" s="52"/>
      <c r="X983" s="52"/>
      <c r="Y983" s="52"/>
      <c r="Z983" s="52"/>
    </row>
    <row r="984" spans="1:26" ht="15.75" customHeight="1">
      <c r="A984" s="52"/>
      <c r="B984" s="52"/>
      <c r="C984" s="52"/>
      <c r="D984" s="52"/>
      <c r="E984" s="52"/>
      <c r="F984" s="52"/>
      <c r="G984" s="626"/>
      <c r="H984" s="52"/>
      <c r="I984" s="52"/>
      <c r="J984" s="52"/>
      <c r="K984" s="52"/>
      <c r="L984" s="52"/>
      <c r="M984" s="52"/>
      <c r="N984" s="52"/>
      <c r="O984" s="52"/>
      <c r="P984" s="52"/>
      <c r="Q984" s="52"/>
      <c r="R984" s="52"/>
      <c r="S984" s="52"/>
      <c r="T984" s="52"/>
      <c r="U984" s="52"/>
      <c r="V984" s="52"/>
      <c r="W984" s="52"/>
      <c r="X984" s="52"/>
      <c r="Y984" s="52"/>
      <c r="Z984" s="52"/>
    </row>
    <row r="985" spans="1:26" ht="15.75" customHeight="1">
      <c r="A985" s="52"/>
      <c r="B985" s="52"/>
      <c r="C985" s="52"/>
      <c r="D985" s="52"/>
      <c r="E985" s="52"/>
      <c r="F985" s="52"/>
      <c r="G985" s="626"/>
      <c r="H985" s="52"/>
      <c r="I985" s="52"/>
      <c r="J985" s="52"/>
      <c r="K985" s="52"/>
      <c r="L985" s="52"/>
      <c r="M985" s="52"/>
      <c r="N985" s="52"/>
      <c r="O985" s="52"/>
      <c r="P985" s="52"/>
      <c r="Q985" s="52"/>
      <c r="R985" s="52"/>
      <c r="S985" s="52"/>
      <c r="T985" s="52"/>
      <c r="U985" s="52"/>
      <c r="V985" s="52"/>
      <c r="W985" s="52"/>
      <c r="X985" s="52"/>
      <c r="Y985" s="52"/>
      <c r="Z985" s="52"/>
    </row>
    <row r="986" spans="1:26" ht="15.75" customHeight="1">
      <c r="A986" s="52"/>
      <c r="B986" s="52"/>
      <c r="C986" s="52"/>
      <c r="D986" s="52"/>
      <c r="E986" s="52"/>
      <c r="F986" s="52"/>
      <c r="G986" s="626"/>
      <c r="H986" s="52"/>
      <c r="I986" s="52"/>
      <c r="J986" s="52"/>
      <c r="K986" s="52"/>
      <c r="L986" s="52"/>
      <c r="M986" s="52"/>
      <c r="N986" s="52"/>
      <c r="O986" s="52"/>
      <c r="P986" s="52"/>
      <c r="Q986" s="52"/>
      <c r="R986" s="52"/>
      <c r="S986" s="52"/>
      <c r="T986" s="52"/>
      <c r="U986" s="52"/>
      <c r="V986" s="52"/>
      <c r="W986" s="52"/>
      <c r="X986" s="52"/>
      <c r="Y986" s="52"/>
      <c r="Z986" s="52"/>
    </row>
    <row r="987" spans="1:26" ht="15.75" customHeight="1">
      <c r="A987" s="52"/>
      <c r="B987" s="52"/>
      <c r="C987" s="52"/>
      <c r="D987" s="52"/>
      <c r="E987" s="52"/>
      <c r="F987" s="52"/>
      <c r="G987" s="626"/>
      <c r="H987" s="52"/>
      <c r="I987" s="52"/>
      <c r="J987" s="52"/>
      <c r="K987" s="52"/>
      <c r="L987" s="52"/>
      <c r="M987" s="52"/>
      <c r="N987" s="52"/>
      <c r="O987" s="52"/>
      <c r="P987" s="52"/>
      <c r="Q987" s="52"/>
      <c r="R987" s="52"/>
      <c r="S987" s="52"/>
      <c r="T987" s="52"/>
      <c r="U987" s="52"/>
      <c r="V987" s="52"/>
      <c r="W987" s="52"/>
      <c r="X987" s="52"/>
      <c r="Y987" s="52"/>
      <c r="Z987" s="52"/>
    </row>
    <row r="988" spans="1:26" ht="15.75" customHeight="1">
      <c r="A988" s="52"/>
      <c r="B988" s="52"/>
      <c r="C988" s="52"/>
      <c r="D988" s="52"/>
      <c r="E988" s="52"/>
      <c r="F988" s="52"/>
      <c r="G988" s="626"/>
      <c r="H988" s="52"/>
      <c r="I988" s="52"/>
      <c r="J988" s="52"/>
      <c r="K988" s="52"/>
      <c r="L988" s="52"/>
      <c r="M988" s="52"/>
      <c r="N988" s="52"/>
      <c r="O988" s="52"/>
      <c r="P988" s="52"/>
      <c r="Q988" s="52"/>
      <c r="R988" s="52"/>
      <c r="S988" s="52"/>
      <c r="T988" s="52"/>
      <c r="U988" s="52"/>
      <c r="V988" s="52"/>
      <c r="W988" s="52"/>
      <c r="X988" s="52"/>
      <c r="Y988" s="52"/>
      <c r="Z988" s="52"/>
    </row>
    <row r="989" spans="1:26" ht="15.75" customHeight="1">
      <c r="A989" s="52"/>
      <c r="B989" s="52"/>
      <c r="C989" s="52"/>
      <c r="D989" s="52"/>
      <c r="E989" s="52"/>
      <c r="F989" s="52"/>
      <c r="G989" s="626"/>
      <c r="H989" s="52"/>
      <c r="I989" s="52"/>
      <c r="J989" s="52"/>
      <c r="K989" s="52"/>
      <c r="L989" s="52"/>
      <c r="M989" s="52"/>
      <c r="N989" s="52"/>
      <c r="O989" s="52"/>
      <c r="P989" s="52"/>
      <c r="Q989" s="52"/>
      <c r="R989" s="52"/>
      <c r="S989" s="52"/>
      <c r="T989" s="52"/>
      <c r="U989" s="52"/>
      <c r="V989" s="52"/>
      <c r="W989" s="52"/>
      <c r="X989" s="52"/>
      <c r="Y989" s="52"/>
      <c r="Z989" s="52"/>
    </row>
    <row r="990" spans="1:26" ht="15.75" customHeight="1">
      <c r="A990" s="52"/>
      <c r="B990" s="52"/>
      <c r="C990" s="52"/>
      <c r="D990" s="52"/>
      <c r="E990" s="52"/>
      <c r="F990" s="52"/>
      <c r="G990" s="626"/>
      <c r="H990" s="52"/>
      <c r="I990" s="52"/>
      <c r="J990" s="52"/>
      <c r="K990" s="52"/>
      <c r="L990" s="52"/>
      <c r="M990" s="52"/>
      <c r="N990" s="52"/>
      <c r="O990" s="52"/>
      <c r="P990" s="52"/>
      <c r="Q990" s="52"/>
      <c r="R990" s="52"/>
      <c r="S990" s="52"/>
      <c r="T990" s="52"/>
      <c r="U990" s="52"/>
      <c r="V990" s="52"/>
      <c r="W990" s="52"/>
      <c r="X990" s="52"/>
      <c r="Y990" s="52"/>
      <c r="Z990" s="52"/>
    </row>
    <row r="991" spans="1:26" ht="15.75" customHeight="1">
      <c r="A991" s="52"/>
      <c r="B991" s="52"/>
      <c r="C991" s="52"/>
      <c r="D991" s="52"/>
      <c r="E991" s="52"/>
      <c r="F991" s="52"/>
      <c r="G991" s="626"/>
      <c r="H991" s="52"/>
      <c r="I991" s="52"/>
      <c r="J991" s="52"/>
      <c r="K991" s="52"/>
      <c r="L991" s="52"/>
      <c r="M991" s="52"/>
      <c r="N991" s="52"/>
      <c r="O991" s="52"/>
      <c r="P991" s="52"/>
      <c r="Q991" s="52"/>
      <c r="R991" s="52"/>
      <c r="S991" s="52"/>
      <c r="T991" s="52"/>
      <c r="U991" s="52"/>
      <c r="V991" s="52"/>
      <c r="W991" s="52"/>
      <c r="X991" s="52"/>
      <c r="Y991" s="52"/>
      <c r="Z991" s="52"/>
    </row>
    <row r="992" spans="1:26" ht="15.75" customHeight="1">
      <c r="A992" s="52"/>
      <c r="B992" s="52"/>
      <c r="C992" s="52"/>
      <c r="D992" s="52"/>
      <c r="E992" s="52"/>
      <c r="F992" s="52"/>
      <c r="G992" s="626"/>
      <c r="H992" s="52"/>
      <c r="I992" s="52"/>
      <c r="J992" s="52"/>
      <c r="K992" s="52"/>
      <c r="L992" s="52"/>
      <c r="M992" s="52"/>
      <c r="N992" s="52"/>
      <c r="O992" s="52"/>
      <c r="P992" s="52"/>
      <c r="Q992" s="52"/>
      <c r="R992" s="52"/>
      <c r="S992" s="52"/>
      <c r="T992" s="52"/>
      <c r="U992" s="52"/>
      <c r="V992" s="52"/>
      <c r="W992" s="52"/>
      <c r="X992" s="52"/>
      <c r="Y992" s="52"/>
      <c r="Z992" s="52"/>
    </row>
    <row r="993" spans="1:26" ht="15.75" customHeight="1">
      <c r="A993" s="52"/>
      <c r="B993" s="52"/>
      <c r="C993" s="52"/>
      <c r="D993" s="52"/>
      <c r="E993" s="52"/>
      <c r="F993" s="52"/>
      <c r="G993" s="626"/>
      <c r="H993" s="52"/>
      <c r="I993" s="52"/>
      <c r="J993" s="52"/>
      <c r="K993" s="52"/>
      <c r="L993" s="52"/>
      <c r="M993" s="52"/>
      <c r="N993" s="52"/>
      <c r="O993" s="52"/>
      <c r="P993" s="52"/>
      <c r="Q993" s="52"/>
      <c r="R993" s="52"/>
      <c r="S993" s="52"/>
      <c r="T993" s="52"/>
      <c r="U993" s="52"/>
      <c r="V993" s="52"/>
      <c r="W993" s="52"/>
      <c r="X993" s="52"/>
      <c r="Y993" s="52"/>
      <c r="Z993" s="52"/>
    </row>
    <row r="994" spans="1:26" ht="15.75" customHeight="1">
      <c r="A994" s="52"/>
      <c r="B994" s="52"/>
      <c r="C994" s="52"/>
      <c r="D994" s="52"/>
      <c r="E994" s="52"/>
      <c r="F994" s="52"/>
      <c r="G994" s="626"/>
      <c r="H994" s="52"/>
      <c r="I994" s="52"/>
      <c r="J994" s="52"/>
      <c r="K994" s="52"/>
      <c r="L994" s="52"/>
      <c r="M994" s="52"/>
      <c r="N994" s="52"/>
      <c r="O994" s="52"/>
      <c r="P994" s="52"/>
      <c r="Q994" s="52"/>
      <c r="R994" s="52"/>
      <c r="S994" s="52"/>
      <c r="T994" s="52"/>
      <c r="U994" s="52"/>
      <c r="V994" s="52"/>
      <c r="W994" s="52"/>
      <c r="X994" s="52"/>
      <c r="Y994" s="52"/>
      <c r="Z994" s="52"/>
    </row>
    <row r="995" spans="1:26" ht="15.75" customHeight="1">
      <c r="A995" s="52"/>
      <c r="B995" s="52"/>
      <c r="C995" s="52"/>
      <c r="D995" s="52"/>
      <c r="E995" s="52"/>
      <c r="F995" s="52"/>
      <c r="G995" s="626"/>
      <c r="H995" s="52"/>
      <c r="I995" s="52"/>
      <c r="J995" s="52"/>
      <c r="K995" s="52"/>
      <c r="L995" s="52"/>
      <c r="M995" s="52"/>
      <c r="N995" s="52"/>
      <c r="O995" s="52"/>
      <c r="P995" s="52"/>
      <c r="Q995" s="52"/>
      <c r="R995" s="52"/>
      <c r="S995" s="52"/>
      <c r="T995" s="52"/>
      <c r="U995" s="52"/>
      <c r="V995" s="52"/>
      <c r="W995" s="52"/>
      <c r="X995" s="52"/>
      <c r="Y995" s="52"/>
      <c r="Z995" s="52"/>
    </row>
  </sheetData>
  <mergeCells count="40">
    <mergeCell ref="B2:D2"/>
    <mergeCell ref="B3:D3"/>
    <mergeCell ref="B4:D4"/>
    <mergeCell ref="B5:D5"/>
    <mergeCell ref="A7:G7"/>
    <mergeCell ref="A9:G9"/>
    <mergeCell ref="F10:G10"/>
    <mergeCell ref="G18:G32"/>
    <mergeCell ref="F33:F34"/>
    <mergeCell ref="G33:G34"/>
    <mergeCell ref="B11:D11"/>
    <mergeCell ref="F11:G11"/>
    <mergeCell ref="A13:G13"/>
    <mergeCell ref="B16:D16"/>
    <mergeCell ref="B17:E17"/>
    <mergeCell ref="B18:E18"/>
    <mergeCell ref="B22:D22"/>
    <mergeCell ref="B23:E23"/>
    <mergeCell ref="B24:D24"/>
    <mergeCell ref="B25:E25"/>
    <mergeCell ref="B26:D26"/>
    <mergeCell ref="I18:L19"/>
    <mergeCell ref="B19:D19"/>
    <mergeCell ref="B20:E20"/>
    <mergeCell ref="I20:L20"/>
    <mergeCell ref="B21:D21"/>
    <mergeCell ref="A43:E45"/>
    <mergeCell ref="B10:D10"/>
    <mergeCell ref="B27:D27"/>
    <mergeCell ref="B28:D28"/>
    <mergeCell ref="B29:D29"/>
    <mergeCell ref="B41:C41"/>
    <mergeCell ref="B42:C42"/>
    <mergeCell ref="B30:E30"/>
    <mergeCell ref="B31:E31"/>
    <mergeCell ref="B32:C32"/>
    <mergeCell ref="B33:B34"/>
    <mergeCell ref="C33:D33"/>
    <mergeCell ref="C34:D34"/>
    <mergeCell ref="B37:C37"/>
  </mergeCells>
  <printOptions horizontalCentered="1"/>
  <pageMargins left="0.47244094488188981" right="0.47244094488188981" top="0.78740157480314965" bottom="0.78740157480314965" header="0" footer="0"/>
  <pageSetup paperSize="9" scale="72" orientation="landscape" r:id="rId1"/>
  <headerFooter>
    <oddFooter>&amp;CB3M CONSTRUTORA EIRELI- CNPJ: 27.343.319/0001-76
Av. Antônio Rabelo Junior, 161, sala 1711- Miramar – João Pessoa/PB – CEP 58032-090
Fone: (83) 9 9862-3007&amp;R&amp;P/</oddFooter>
  </headerFooter>
  <drawing r:id="rId2"/>
</worksheet>
</file>

<file path=xl/worksheets/sheet12.xml><?xml version="1.0" encoding="utf-8"?>
<worksheet xmlns="http://schemas.openxmlformats.org/spreadsheetml/2006/main" xmlns:r="http://schemas.openxmlformats.org/officeDocument/2006/relationships">
  <sheetPr>
    <pageSetUpPr fitToPage="1"/>
  </sheetPr>
  <dimension ref="A1:L995"/>
  <sheetViews>
    <sheetView showGridLines="0" view="pageBreakPreview" topLeftCell="A16" zoomScale="60" zoomScaleNormal="100" workbookViewId="0">
      <selection activeCell="F11" sqref="A11:G11"/>
    </sheetView>
  </sheetViews>
  <sheetFormatPr defaultColWidth="14.42578125" defaultRowHeight="15" customHeight="1"/>
  <cols>
    <col min="1" max="1" width="15.140625" customWidth="1"/>
    <col min="2" max="2" width="12.85546875" customWidth="1"/>
    <col min="3" max="3" width="28.5703125" customWidth="1"/>
    <col min="4" max="4" width="25.7109375" customWidth="1"/>
    <col min="5" max="6" width="11.85546875" customWidth="1"/>
    <col min="7" max="7" width="21.5703125" customWidth="1"/>
    <col min="8" max="8" width="8.7109375" customWidth="1"/>
    <col min="9" max="9" width="21.7109375" customWidth="1"/>
    <col min="10" max="26" width="8.7109375" customWidth="1"/>
  </cols>
  <sheetData>
    <row r="1" spans="1:7" ht="4.5" customHeight="1">
      <c r="A1" s="200"/>
      <c r="B1" s="201"/>
      <c r="C1" s="201"/>
      <c r="D1" s="201"/>
      <c r="E1" s="204"/>
      <c r="F1" s="204"/>
      <c r="G1" s="205"/>
    </row>
    <row r="2" spans="1:7" ht="29.25" customHeight="1">
      <c r="A2" s="2" t="str">
        <f>'Planilha Orçamentária'!B2</f>
        <v>CONTRATANTE:</v>
      </c>
      <c r="B2" s="1008" t="str">
        <f>'Planilha Orçamentária'!C2</f>
        <v xml:space="preserve">JFBP | JUSTIÇA DE FEDERAL DE PRIMEIRO GRAU – SEÇÃO JUDICIÁRIA DA PARAÍBA </v>
      </c>
      <c r="C2" s="982"/>
      <c r="D2" s="982"/>
      <c r="E2" s="870"/>
      <c r="F2" s="209"/>
      <c r="G2" s="6"/>
    </row>
    <row r="3" spans="1:7" ht="29.25" customHeight="1">
      <c r="A3" s="2" t="str">
        <f>'Planilha Orçamentária'!B3</f>
        <v>PROJETO:</v>
      </c>
      <c r="B3" s="1008" t="str">
        <f>'Planilha Orçamentária'!C3</f>
        <v>Reforma, adequação e modernização das instalações físicas e sistemas prediais da Subseção Judiciária de Guarabira/PB</v>
      </c>
      <c r="C3" s="982"/>
      <c r="D3" s="983"/>
      <c r="E3" s="10"/>
      <c r="F3" s="24"/>
      <c r="G3" s="677"/>
    </row>
    <row r="4" spans="1:7" ht="29.25" customHeight="1">
      <c r="A4" s="2" t="str">
        <f>'Planilha Orçamentária'!B4</f>
        <v>ENDEREÇO:</v>
      </c>
      <c r="B4" s="1008" t="str">
        <f>'Planilha Orçamentária'!$C$4</f>
        <v>Rua Augusto de Almeida, nº 258, Bairro Novo, Guarabira/PB - CEP: 58200-000</v>
      </c>
      <c r="C4" s="982"/>
      <c r="D4" s="983"/>
      <c r="E4" s="905"/>
      <c r="F4" s="1"/>
      <c r="G4" s="11"/>
    </row>
    <row r="5" spans="1:7" ht="29.25" customHeight="1">
      <c r="A5" s="2" t="str">
        <f>'Planilha Orçamentária'!B5</f>
        <v>EMPRESA</v>
      </c>
      <c r="B5" s="1011" t="str">
        <f>'Planilha Orçamentária'!$C$5</f>
        <v>B3M CONSTRUTORA EIRELI - 27.343.319/0001-76</v>
      </c>
      <c r="C5" s="982"/>
      <c r="D5" s="983"/>
      <c r="E5" s="945"/>
      <c r="F5" s="67"/>
      <c r="G5" s="16"/>
    </row>
    <row r="6" spans="1:7" ht="4.5" customHeight="1">
      <c r="A6" s="200"/>
      <c r="B6" s="201"/>
      <c r="C6" s="201"/>
      <c r="D6" s="201"/>
      <c r="E6" s="215"/>
      <c r="F6" s="215"/>
      <c r="G6" s="216"/>
    </row>
    <row r="7" spans="1:7" ht="33" customHeight="1">
      <c r="A7" s="1151" t="s">
        <v>2842</v>
      </c>
      <c r="B7" s="1063"/>
      <c r="C7" s="1063"/>
      <c r="D7" s="1063"/>
      <c r="E7" s="1063"/>
      <c r="F7" s="1063"/>
      <c r="G7" s="1121"/>
    </row>
    <row r="8" spans="1:7" ht="4.5" customHeight="1">
      <c r="A8" s="200"/>
      <c r="B8" s="201"/>
      <c r="C8" s="201"/>
      <c r="D8" s="201"/>
      <c r="E8" s="201"/>
      <c r="F8" s="201"/>
      <c r="G8" s="218"/>
    </row>
    <row r="9" spans="1:7" ht="19.5" customHeight="1">
      <c r="A9" s="989" t="s">
        <v>1</v>
      </c>
      <c r="B9" s="982"/>
      <c r="C9" s="982"/>
      <c r="D9" s="982"/>
      <c r="E9" s="982"/>
      <c r="F9" s="982"/>
      <c r="G9" s="983"/>
    </row>
    <row r="10" spans="1:7" ht="19.5" customHeight="1">
      <c r="A10" s="12" t="str">
        <f>'Planilha Orçamentária'!B10</f>
        <v>VERSÃO</v>
      </c>
      <c r="B10" s="1001" t="str">
        <f>'Planilha Orçamentária'!D10</f>
        <v xml:space="preserve">DESCRIÇÃO E/OU FOLHAS ALTERADAS </v>
      </c>
      <c r="C10" s="982"/>
      <c r="D10" s="983"/>
      <c r="E10" s="12" t="str">
        <f>'Planilha Orçamentária'!F10</f>
        <v>DATA</v>
      </c>
      <c r="F10" s="1001" t="str">
        <f>'Planilha Orçamentária'!H10</f>
        <v>ATUALIZAÇÃO</v>
      </c>
      <c r="G10" s="983"/>
    </row>
    <row r="11" spans="1:7" ht="19.5" customHeight="1">
      <c r="A11" s="18"/>
      <c r="B11" s="990"/>
      <c r="C11" s="982"/>
      <c r="D11" s="983"/>
      <c r="E11" s="910"/>
      <c r="F11" s="990"/>
      <c r="G11" s="983"/>
    </row>
    <row r="12" spans="1:7" ht="4.5" customHeight="1">
      <c r="A12" s="200"/>
      <c r="B12" s="201"/>
      <c r="C12" s="201"/>
      <c r="D12" s="201"/>
      <c r="E12" s="201"/>
      <c r="F12" s="201"/>
      <c r="G12" s="218"/>
    </row>
    <row r="13" spans="1:7" ht="37.5" customHeight="1">
      <c r="A13" s="1150" t="s">
        <v>2843</v>
      </c>
      <c r="B13" s="1026"/>
      <c r="C13" s="1026"/>
      <c r="D13" s="1026"/>
      <c r="E13" s="1026"/>
      <c r="F13" s="1026"/>
      <c r="G13" s="1022"/>
    </row>
    <row r="14" spans="1:7" ht="22.5" customHeight="1">
      <c r="A14" s="911"/>
      <c r="B14" s="912"/>
      <c r="C14" s="912"/>
      <c r="D14" s="913" t="str">
        <f>'Planilha Orçamentária'!$H$2</f>
        <v>NÃO DESONERADO</v>
      </c>
      <c r="E14" s="912"/>
      <c r="F14" s="912"/>
      <c r="G14" s="914"/>
    </row>
    <row r="15" spans="1:7">
      <c r="A15" s="17"/>
      <c r="B15" s="96"/>
      <c r="C15" s="96"/>
      <c r="D15" s="96"/>
      <c r="E15" s="96"/>
      <c r="F15" s="96"/>
      <c r="G15" s="915"/>
    </row>
    <row r="16" spans="1:7" ht="27.75" customHeight="1">
      <c r="A16" s="916" t="s">
        <v>37</v>
      </c>
      <c r="B16" s="989" t="s">
        <v>105</v>
      </c>
      <c r="C16" s="982"/>
      <c r="D16" s="983"/>
      <c r="E16" s="916" t="s">
        <v>959</v>
      </c>
      <c r="F16" s="916" t="s">
        <v>2801</v>
      </c>
      <c r="G16" s="917"/>
    </row>
    <row r="17" spans="1:12" ht="15.75" customHeight="1">
      <c r="A17" s="918">
        <v>1</v>
      </c>
      <c r="B17" s="1135" t="s">
        <v>2802</v>
      </c>
      <c r="C17" s="982"/>
      <c r="D17" s="982"/>
      <c r="E17" s="1004"/>
      <c r="F17" s="919"/>
      <c r="G17" s="920" t="s">
        <v>2803</v>
      </c>
    </row>
    <row r="18" spans="1:12" ht="15" customHeight="1">
      <c r="A18" s="921" t="s">
        <v>3</v>
      </c>
      <c r="B18" s="1136" t="s">
        <v>2804</v>
      </c>
      <c r="C18" s="982"/>
      <c r="D18" s="982"/>
      <c r="E18" s="1004"/>
      <c r="F18" s="922"/>
      <c r="G18" s="1146" t="s">
        <v>2844</v>
      </c>
      <c r="I18" s="1140" t="s">
        <v>2806</v>
      </c>
      <c r="J18" s="1080"/>
      <c r="K18" s="1080"/>
      <c r="L18" s="1081"/>
    </row>
    <row r="19" spans="1:12" ht="15" customHeight="1">
      <c r="A19" s="923" t="s">
        <v>51</v>
      </c>
      <c r="B19" s="1132" t="s">
        <v>2807</v>
      </c>
      <c r="C19" s="982"/>
      <c r="D19" s="983"/>
      <c r="E19" s="923" t="s">
        <v>1484</v>
      </c>
      <c r="F19" s="924">
        <v>3.4500000000000003E-2</v>
      </c>
      <c r="G19" s="1105"/>
      <c r="I19" s="1141"/>
      <c r="J19" s="1142"/>
      <c r="K19" s="1142"/>
      <c r="L19" s="1143"/>
    </row>
    <row r="20" spans="1:12" ht="15" customHeight="1">
      <c r="A20" s="921" t="s">
        <v>4</v>
      </c>
      <c r="B20" s="1136" t="s">
        <v>2808</v>
      </c>
      <c r="C20" s="982"/>
      <c r="D20" s="982"/>
      <c r="E20" s="1004"/>
      <c r="F20" s="922"/>
      <c r="G20" s="1105"/>
      <c r="I20" s="1144" t="s">
        <v>2845</v>
      </c>
      <c r="J20" s="1086"/>
      <c r="K20" s="1086"/>
      <c r="L20" s="1145"/>
    </row>
    <row r="21" spans="1:12" ht="15" customHeight="1">
      <c r="A21" s="923" t="s">
        <v>55</v>
      </c>
      <c r="B21" s="1132" t="s">
        <v>2810</v>
      </c>
      <c r="C21" s="982"/>
      <c r="D21" s="983"/>
      <c r="E21" s="923" t="s">
        <v>1484</v>
      </c>
      <c r="F21" s="924">
        <v>4.7999999999999996E-3</v>
      </c>
      <c r="G21" s="1105"/>
      <c r="I21" s="925"/>
      <c r="J21" s="926" t="s">
        <v>2811</v>
      </c>
      <c r="K21" s="926" t="s">
        <v>2812</v>
      </c>
      <c r="L21" s="927" t="s">
        <v>2813</v>
      </c>
    </row>
    <row r="22" spans="1:12" ht="15.75" customHeight="1">
      <c r="A22" s="923" t="s">
        <v>2814</v>
      </c>
      <c r="B22" s="1132" t="s">
        <v>2815</v>
      </c>
      <c r="C22" s="982"/>
      <c r="D22" s="983"/>
      <c r="E22" s="923" t="s">
        <v>1484</v>
      </c>
      <c r="F22" s="924">
        <v>8.5000000000000006E-3</v>
      </c>
      <c r="G22" s="1105"/>
      <c r="I22" s="928" t="s">
        <v>2816</v>
      </c>
      <c r="J22" s="929">
        <v>1.4999999999999999E-2</v>
      </c>
      <c r="K22" s="929">
        <v>3.4500000000000003E-2</v>
      </c>
      <c r="L22" s="930">
        <v>4.4900000000000002E-2</v>
      </c>
    </row>
    <row r="23" spans="1:12" ht="15" customHeight="1">
      <c r="A23" s="921" t="s">
        <v>2817</v>
      </c>
      <c r="B23" s="1136" t="s">
        <v>2818</v>
      </c>
      <c r="C23" s="982"/>
      <c r="D23" s="982"/>
      <c r="E23" s="1004"/>
      <c r="F23" s="922"/>
      <c r="G23" s="1105"/>
      <c r="I23" s="928" t="s">
        <v>2819</v>
      </c>
      <c r="J23" s="929">
        <v>3.0000000000000001E-3</v>
      </c>
      <c r="K23" s="929">
        <v>4.7999999999999996E-3</v>
      </c>
      <c r="L23" s="930">
        <v>8.2000000000000007E-3</v>
      </c>
    </row>
    <row r="24" spans="1:12" ht="15" customHeight="1">
      <c r="A24" s="923" t="s">
        <v>2820</v>
      </c>
      <c r="B24" s="1132" t="s">
        <v>2821</v>
      </c>
      <c r="C24" s="982"/>
      <c r="D24" s="983"/>
      <c r="E24" s="923" t="s">
        <v>1484</v>
      </c>
      <c r="F24" s="924">
        <v>8.5000000000000006E-3</v>
      </c>
      <c r="G24" s="1105"/>
      <c r="I24" s="928" t="s">
        <v>2822</v>
      </c>
      <c r="J24" s="929">
        <v>5.5999999999999999E-3</v>
      </c>
      <c r="K24" s="929">
        <v>8.5000000000000006E-3</v>
      </c>
      <c r="L24" s="930">
        <v>8.8999999999999999E-3</v>
      </c>
    </row>
    <row r="25" spans="1:12" ht="15.75" customHeight="1">
      <c r="A25" s="921" t="s">
        <v>2823</v>
      </c>
      <c r="B25" s="1136" t="s">
        <v>2824</v>
      </c>
      <c r="C25" s="982"/>
      <c r="D25" s="982"/>
      <c r="E25" s="1004"/>
      <c r="F25" s="922"/>
      <c r="G25" s="1105"/>
      <c r="I25" s="928" t="s">
        <v>2825</v>
      </c>
      <c r="J25" s="929">
        <v>8.5000000000000006E-3</v>
      </c>
      <c r="K25" s="929">
        <v>8.5000000000000006E-3</v>
      </c>
      <c r="L25" s="930">
        <v>1.11E-2</v>
      </c>
    </row>
    <row r="26" spans="1:12" ht="15.75" customHeight="1">
      <c r="A26" s="923" t="s">
        <v>2826</v>
      </c>
      <c r="B26" s="1132" t="s">
        <v>2830</v>
      </c>
      <c r="C26" s="982"/>
      <c r="D26" s="983"/>
      <c r="E26" s="923" t="s">
        <v>1484</v>
      </c>
      <c r="F26" s="924">
        <v>0.03</v>
      </c>
      <c r="G26" s="1105"/>
      <c r="I26" s="931" t="s">
        <v>2828</v>
      </c>
      <c r="J26" s="932">
        <v>3.5000000000000003E-2</v>
      </c>
      <c r="K26" s="932">
        <v>5.11E-2</v>
      </c>
      <c r="L26" s="933">
        <v>6.2199999999999998E-2</v>
      </c>
    </row>
    <row r="27" spans="1:12" ht="15.75" customHeight="1">
      <c r="A27" s="923" t="s">
        <v>2829</v>
      </c>
      <c r="B27" s="1132" t="s">
        <v>2832</v>
      </c>
      <c r="C27" s="982"/>
      <c r="D27" s="983"/>
      <c r="E27" s="923" t="s">
        <v>1484</v>
      </c>
      <c r="F27" s="924">
        <v>6.4999999999999997E-3</v>
      </c>
      <c r="G27" s="1105"/>
    </row>
    <row r="28" spans="1:12" ht="15.75" customHeight="1">
      <c r="A28" s="923" t="s">
        <v>2831</v>
      </c>
      <c r="B28" s="1008" t="s">
        <v>2833</v>
      </c>
      <c r="C28" s="982"/>
      <c r="D28" s="983"/>
      <c r="E28" s="91" t="s">
        <v>1484</v>
      </c>
      <c r="F28" s="936">
        <f>IF(D14=I29,K29,K30)</f>
        <v>0</v>
      </c>
      <c r="G28" s="1105"/>
    </row>
    <row r="29" spans="1:12" ht="15.75" customHeight="1">
      <c r="A29" s="918">
        <v>2</v>
      </c>
      <c r="B29" s="1135" t="s">
        <v>2836</v>
      </c>
      <c r="C29" s="982"/>
      <c r="D29" s="982"/>
      <c r="E29" s="1004"/>
      <c r="F29" s="919"/>
      <c r="G29" s="1105"/>
      <c r="I29" s="808" t="s">
        <v>20</v>
      </c>
      <c r="J29" s="934" t="s">
        <v>2833</v>
      </c>
      <c r="K29" s="935">
        <v>0</v>
      </c>
    </row>
    <row r="30" spans="1:12" ht="15.75" customHeight="1">
      <c r="A30" s="921" t="s">
        <v>5</v>
      </c>
      <c r="B30" s="1136" t="s">
        <v>2837</v>
      </c>
      <c r="C30" s="982"/>
      <c r="D30" s="982"/>
      <c r="E30" s="1004"/>
      <c r="F30" s="922"/>
      <c r="G30" s="1105"/>
      <c r="I30" s="808" t="s">
        <v>2835</v>
      </c>
      <c r="J30" s="934" t="s">
        <v>2833</v>
      </c>
      <c r="K30" s="935">
        <v>4.4999999999999998E-2</v>
      </c>
    </row>
    <row r="31" spans="1:12" ht="15.75" customHeight="1">
      <c r="A31" s="923" t="s">
        <v>962</v>
      </c>
      <c r="B31" s="1132" t="s">
        <v>2828</v>
      </c>
      <c r="C31" s="982"/>
      <c r="D31" s="983"/>
      <c r="E31" s="923" t="s">
        <v>1484</v>
      </c>
      <c r="F31" s="938">
        <v>5.11E-2</v>
      </c>
      <c r="G31" s="992"/>
    </row>
    <row r="32" spans="1:12" ht="17.25" customHeight="1">
      <c r="B32" s="1137" t="s">
        <v>2838</v>
      </c>
      <c r="C32" s="1138" t="s">
        <v>2839</v>
      </c>
      <c r="D32" s="982"/>
      <c r="E32" s="939"/>
      <c r="F32" s="1147">
        <f>(((1+F19+F21+F22)*(1+F24)*(1+F31))/(1-((F26+F27+F28))))-1</f>
        <v>0.15278047942916406</v>
      </c>
      <c r="G32" s="1149"/>
    </row>
    <row r="33" spans="1:8" ht="17.25" customHeight="1">
      <c r="B33" s="996"/>
      <c r="C33" s="1138" t="s">
        <v>2840</v>
      </c>
      <c r="D33" s="982"/>
      <c r="E33" s="940"/>
      <c r="F33" s="1148"/>
      <c r="G33" s="997"/>
      <c r="H33" s="941"/>
    </row>
    <row r="34" spans="1:8" ht="15.75" customHeight="1">
      <c r="A34" s="942"/>
      <c r="B34" s="943"/>
      <c r="C34" s="456"/>
      <c r="D34" s="456"/>
      <c r="E34" s="456"/>
      <c r="F34" s="456"/>
      <c r="G34" s="942"/>
    </row>
    <row r="35" spans="1:8" ht="15.75" customHeight="1">
      <c r="A35" s="980" t="s">
        <v>20298</v>
      </c>
      <c r="B35" s="980"/>
      <c r="C35" s="980"/>
      <c r="D35" s="980"/>
      <c r="E35" s="980"/>
    </row>
    <row r="36" spans="1:8" ht="15.75" hidden="1" customHeight="1">
      <c r="A36" s="980"/>
      <c r="B36" s="980"/>
      <c r="C36" s="980"/>
      <c r="D36" s="980"/>
      <c r="E36" s="980"/>
      <c r="G36" s="626"/>
    </row>
    <row r="37" spans="1:8" ht="15.75" hidden="1" customHeight="1">
      <c r="A37" s="980"/>
      <c r="B37" s="980"/>
      <c r="C37" s="980"/>
      <c r="D37" s="980"/>
      <c r="E37" s="980"/>
      <c r="G37" s="626"/>
    </row>
    <row r="38" spans="1:8" ht="15.75" hidden="1" customHeight="1">
      <c r="A38" s="980"/>
      <c r="B38" s="980"/>
      <c r="C38" s="980"/>
      <c r="D38" s="980"/>
      <c r="E38" s="980"/>
      <c r="G38" s="626"/>
    </row>
    <row r="39" spans="1:8" ht="15.75" hidden="1" customHeight="1">
      <c r="A39" s="980"/>
      <c r="B39" s="980"/>
      <c r="C39" s="980"/>
      <c r="D39" s="980"/>
      <c r="E39" s="980"/>
      <c r="G39" s="626"/>
    </row>
    <row r="40" spans="1:8" ht="15.75" hidden="1" customHeight="1">
      <c r="A40" s="980"/>
      <c r="B40" s="980"/>
      <c r="C40" s="980"/>
      <c r="D40" s="980"/>
      <c r="E40" s="980"/>
      <c r="G40" s="626"/>
    </row>
    <row r="41" spans="1:8" ht="15.75" hidden="1" customHeight="1">
      <c r="A41" s="980"/>
      <c r="B41" s="980"/>
      <c r="C41" s="980"/>
      <c r="D41" s="980"/>
      <c r="E41" s="980"/>
      <c r="G41" s="626"/>
    </row>
    <row r="42" spans="1:8" ht="15.75" customHeight="1">
      <c r="A42" s="980"/>
      <c r="B42" s="980"/>
      <c r="C42" s="980"/>
      <c r="D42" s="980"/>
      <c r="E42" s="980"/>
    </row>
    <row r="43" spans="1:8" ht="15.75" customHeight="1">
      <c r="A43" s="980"/>
      <c r="B43" s="980"/>
      <c r="C43" s="980"/>
      <c r="D43" s="980"/>
      <c r="E43" s="980"/>
      <c r="G43" s="626"/>
    </row>
    <row r="44" spans="1:8" ht="15.75" customHeight="1">
      <c r="A44" s="980"/>
      <c r="B44" s="980"/>
      <c r="C44" s="980"/>
      <c r="D44" s="980"/>
      <c r="E44" s="980"/>
      <c r="G44" s="626"/>
    </row>
    <row r="45" spans="1:8" ht="15.75" customHeight="1">
      <c r="A45" s="980"/>
      <c r="B45" s="980"/>
      <c r="C45" s="980"/>
      <c r="D45" s="980"/>
      <c r="E45" s="980"/>
      <c r="G45" s="626"/>
    </row>
    <row r="46" spans="1:8" ht="15.75" customHeight="1">
      <c r="G46" s="626"/>
    </row>
    <row r="47" spans="1:8" ht="15.75" customHeight="1">
      <c r="G47" s="626"/>
    </row>
    <row r="48" spans="1:8" ht="15.75" customHeight="1">
      <c r="G48" s="626"/>
    </row>
    <row r="49" spans="7:7" ht="15.75" customHeight="1">
      <c r="G49" s="626"/>
    </row>
    <row r="50" spans="7:7" ht="15.75" customHeight="1">
      <c r="G50" s="626"/>
    </row>
    <row r="51" spans="7:7" ht="15.75" customHeight="1">
      <c r="G51" s="626"/>
    </row>
    <row r="52" spans="7:7" ht="15.75" customHeight="1">
      <c r="G52" s="626"/>
    </row>
    <row r="53" spans="7:7" ht="15.75" customHeight="1">
      <c r="G53" s="626"/>
    </row>
    <row r="54" spans="7:7" ht="15.75" customHeight="1">
      <c r="G54" s="626"/>
    </row>
    <row r="55" spans="7:7" ht="15.75" customHeight="1">
      <c r="G55" s="626"/>
    </row>
    <row r="56" spans="7:7" ht="15.75" customHeight="1">
      <c r="G56" s="626"/>
    </row>
    <row r="57" spans="7:7" ht="15.75" customHeight="1">
      <c r="G57" s="626"/>
    </row>
    <row r="58" spans="7:7" ht="15.75" customHeight="1">
      <c r="G58" s="626"/>
    </row>
    <row r="59" spans="7:7" ht="15.75" customHeight="1">
      <c r="G59" s="626"/>
    </row>
    <row r="60" spans="7:7" ht="15.75" customHeight="1">
      <c r="G60" s="626"/>
    </row>
    <row r="61" spans="7:7" ht="15.75" customHeight="1">
      <c r="G61" s="626"/>
    </row>
    <row r="62" spans="7:7" ht="15.75" customHeight="1">
      <c r="G62" s="626"/>
    </row>
    <row r="63" spans="7:7" ht="15.75" customHeight="1">
      <c r="G63" s="626"/>
    </row>
    <row r="64" spans="7:7" ht="15.75" customHeight="1">
      <c r="G64" s="626"/>
    </row>
    <row r="65" spans="7:7" ht="15.75" customHeight="1">
      <c r="G65" s="626"/>
    </row>
    <row r="66" spans="7:7" ht="15.75" customHeight="1">
      <c r="G66" s="626"/>
    </row>
    <row r="67" spans="7:7" ht="15.75" customHeight="1">
      <c r="G67" s="626"/>
    </row>
    <row r="68" spans="7:7" ht="15.75" customHeight="1">
      <c r="G68" s="626"/>
    </row>
    <row r="69" spans="7:7" ht="15.75" customHeight="1">
      <c r="G69" s="626"/>
    </row>
    <row r="70" spans="7:7" ht="15.75" customHeight="1">
      <c r="G70" s="626"/>
    </row>
    <row r="71" spans="7:7" ht="15.75" customHeight="1">
      <c r="G71" s="626"/>
    </row>
    <row r="72" spans="7:7" ht="15.75" customHeight="1">
      <c r="G72" s="626"/>
    </row>
    <row r="73" spans="7:7" ht="15.75" customHeight="1">
      <c r="G73" s="626"/>
    </row>
    <row r="74" spans="7:7" ht="15.75" customHeight="1">
      <c r="G74" s="626"/>
    </row>
    <row r="75" spans="7:7" ht="15.75" customHeight="1">
      <c r="G75" s="626"/>
    </row>
    <row r="76" spans="7:7" ht="15.75" customHeight="1">
      <c r="G76" s="626"/>
    </row>
    <row r="77" spans="7:7" ht="15.75" customHeight="1">
      <c r="G77" s="626"/>
    </row>
    <row r="78" spans="7:7" ht="15.75" customHeight="1">
      <c r="G78" s="626"/>
    </row>
    <row r="79" spans="7:7" ht="15.75" customHeight="1">
      <c r="G79" s="626"/>
    </row>
    <row r="80" spans="7:7" ht="15.75" customHeight="1">
      <c r="G80" s="626"/>
    </row>
    <row r="81" spans="7:7" ht="15.75" customHeight="1">
      <c r="G81" s="626"/>
    </row>
    <row r="82" spans="7:7" ht="15.75" customHeight="1">
      <c r="G82" s="626"/>
    </row>
    <row r="83" spans="7:7" ht="15.75" customHeight="1">
      <c r="G83" s="626"/>
    </row>
    <row r="84" spans="7:7" ht="15.75" customHeight="1">
      <c r="G84" s="626"/>
    </row>
    <row r="85" spans="7:7" ht="15.75" customHeight="1">
      <c r="G85" s="626"/>
    </row>
    <row r="86" spans="7:7" ht="15.75" customHeight="1">
      <c r="G86" s="626"/>
    </row>
    <row r="87" spans="7:7" ht="15.75" customHeight="1">
      <c r="G87" s="626"/>
    </row>
    <row r="88" spans="7:7" ht="15.75" customHeight="1">
      <c r="G88" s="626"/>
    </row>
    <row r="89" spans="7:7" ht="15.75" customHeight="1">
      <c r="G89" s="626"/>
    </row>
    <row r="90" spans="7:7" ht="15.75" customHeight="1">
      <c r="G90" s="626"/>
    </row>
    <row r="91" spans="7:7" ht="15.75" customHeight="1">
      <c r="G91" s="626"/>
    </row>
    <row r="92" spans="7:7" ht="15.75" customHeight="1">
      <c r="G92" s="626"/>
    </row>
    <row r="93" spans="7:7" ht="15.75" customHeight="1">
      <c r="G93" s="626"/>
    </row>
    <row r="94" spans="7:7" ht="15.75" customHeight="1">
      <c r="G94" s="626"/>
    </row>
    <row r="95" spans="7:7" ht="15.75" customHeight="1">
      <c r="G95" s="626"/>
    </row>
    <row r="96" spans="7:7" ht="15.75" customHeight="1">
      <c r="G96" s="626"/>
    </row>
    <row r="97" spans="7:7" ht="15.75" customHeight="1">
      <c r="G97" s="626"/>
    </row>
    <row r="98" spans="7:7" ht="15.75" customHeight="1">
      <c r="G98" s="626"/>
    </row>
    <row r="99" spans="7:7" ht="15.75" customHeight="1">
      <c r="G99" s="626"/>
    </row>
    <row r="100" spans="7:7" ht="15.75" customHeight="1">
      <c r="G100" s="626"/>
    </row>
    <row r="101" spans="7:7" ht="15.75" customHeight="1">
      <c r="G101" s="626"/>
    </row>
    <row r="102" spans="7:7" ht="15.75" customHeight="1">
      <c r="G102" s="626"/>
    </row>
    <row r="103" spans="7:7" ht="15.75" customHeight="1">
      <c r="G103" s="626"/>
    </row>
    <row r="104" spans="7:7" ht="15.75" customHeight="1">
      <c r="G104" s="626"/>
    </row>
    <row r="105" spans="7:7" ht="15.75" customHeight="1">
      <c r="G105" s="626"/>
    </row>
    <row r="106" spans="7:7" ht="15.75" customHeight="1">
      <c r="G106" s="626"/>
    </row>
    <row r="107" spans="7:7" ht="15.75" customHeight="1">
      <c r="G107" s="626"/>
    </row>
    <row r="108" spans="7:7" ht="15.75" customHeight="1">
      <c r="G108" s="626"/>
    </row>
    <row r="109" spans="7:7" ht="15.75" customHeight="1">
      <c r="G109" s="626"/>
    </row>
    <row r="110" spans="7:7" ht="15.75" customHeight="1">
      <c r="G110" s="626"/>
    </row>
    <row r="111" spans="7:7" ht="15.75" customHeight="1">
      <c r="G111" s="626"/>
    </row>
    <row r="112" spans="7:7" ht="15.75" customHeight="1">
      <c r="G112" s="626"/>
    </row>
    <row r="113" spans="7:7" ht="15.75" customHeight="1">
      <c r="G113" s="626"/>
    </row>
    <row r="114" spans="7:7" ht="15.75" customHeight="1">
      <c r="G114" s="626"/>
    </row>
    <row r="115" spans="7:7" ht="15.75" customHeight="1">
      <c r="G115" s="626"/>
    </row>
    <row r="116" spans="7:7" ht="15.75" customHeight="1">
      <c r="G116" s="626"/>
    </row>
    <row r="117" spans="7:7" ht="15.75" customHeight="1">
      <c r="G117" s="626"/>
    </row>
    <row r="118" spans="7:7" ht="15.75" customHeight="1">
      <c r="G118" s="626"/>
    </row>
    <row r="119" spans="7:7" ht="15.75" customHeight="1">
      <c r="G119" s="626"/>
    </row>
    <row r="120" spans="7:7" ht="15.75" customHeight="1">
      <c r="G120" s="626"/>
    </row>
    <row r="121" spans="7:7" ht="15.75" customHeight="1">
      <c r="G121" s="626"/>
    </row>
    <row r="122" spans="7:7" ht="15.75" customHeight="1">
      <c r="G122" s="626"/>
    </row>
    <row r="123" spans="7:7" ht="15.75" customHeight="1">
      <c r="G123" s="626"/>
    </row>
    <row r="124" spans="7:7" ht="15.75" customHeight="1">
      <c r="G124" s="626"/>
    </row>
    <row r="125" spans="7:7" ht="15.75" customHeight="1">
      <c r="G125" s="626"/>
    </row>
    <row r="126" spans="7:7" ht="15.75" customHeight="1">
      <c r="G126" s="626"/>
    </row>
    <row r="127" spans="7:7" ht="15.75" customHeight="1">
      <c r="G127" s="626"/>
    </row>
    <row r="128" spans="7:7" ht="15.75" customHeight="1">
      <c r="G128" s="626"/>
    </row>
    <row r="129" spans="7:7" ht="15.75" customHeight="1">
      <c r="G129" s="626"/>
    </row>
    <row r="130" spans="7:7" ht="15.75" customHeight="1">
      <c r="G130" s="626"/>
    </row>
    <row r="131" spans="7:7" ht="15.75" customHeight="1">
      <c r="G131" s="626"/>
    </row>
    <row r="132" spans="7:7" ht="15.75" customHeight="1">
      <c r="G132" s="626"/>
    </row>
    <row r="133" spans="7:7" ht="15.75" customHeight="1">
      <c r="G133" s="626"/>
    </row>
    <row r="134" spans="7:7" ht="15.75" customHeight="1">
      <c r="G134" s="626"/>
    </row>
    <row r="135" spans="7:7" ht="15.75" customHeight="1">
      <c r="G135" s="626"/>
    </row>
    <row r="136" spans="7:7" ht="15.75" customHeight="1">
      <c r="G136" s="626"/>
    </row>
    <row r="137" spans="7:7" ht="15.75" customHeight="1">
      <c r="G137" s="626"/>
    </row>
    <row r="138" spans="7:7" ht="15.75" customHeight="1">
      <c r="G138" s="626"/>
    </row>
    <row r="139" spans="7:7" ht="15.75" customHeight="1">
      <c r="G139" s="626"/>
    </row>
    <row r="140" spans="7:7" ht="15.75" customHeight="1">
      <c r="G140" s="626"/>
    </row>
    <row r="141" spans="7:7" ht="15.75" customHeight="1">
      <c r="G141" s="626"/>
    </row>
    <row r="142" spans="7:7" ht="15.75" customHeight="1">
      <c r="G142" s="626"/>
    </row>
    <row r="143" spans="7:7" ht="15.75" customHeight="1">
      <c r="G143" s="626"/>
    </row>
    <row r="144" spans="7:7" ht="15.75" customHeight="1">
      <c r="G144" s="626"/>
    </row>
    <row r="145" spans="7:7" ht="15.75" customHeight="1">
      <c r="G145" s="626"/>
    </row>
    <row r="146" spans="7:7" ht="15.75" customHeight="1">
      <c r="G146" s="626"/>
    </row>
    <row r="147" spans="7:7" ht="15.75" customHeight="1">
      <c r="G147" s="626"/>
    </row>
    <row r="148" spans="7:7" ht="15.75" customHeight="1">
      <c r="G148" s="626"/>
    </row>
    <row r="149" spans="7:7" ht="15.75" customHeight="1">
      <c r="G149" s="626"/>
    </row>
    <row r="150" spans="7:7" ht="15.75" customHeight="1">
      <c r="G150" s="626"/>
    </row>
    <row r="151" spans="7:7" ht="15.75" customHeight="1">
      <c r="G151" s="626"/>
    </row>
    <row r="152" spans="7:7" ht="15.75" customHeight="1">
      <c r="G152" s="626"/>
    </row>
    <row r="153" spans="7:7" ht="15.75" customHeight="1">
      <c r="G153" s="626"/>
    </row>
    <row r="154" spans="7:7" ht="15.75" customHeight="1">
      <c r="G154" s="626"/>
    </row>
    <row r="155" spans="7:7" ht="15.75" customHeight="1">
      <c r="G155" s="626"/>
    </row>
    <row r="156" spans="7:7" ht="15.75" customHeight="1">
      <c r="G156" s="626"/>
    </row>
    <row r="157" spans="7:7" ht="15.75" customHeight="1">
      <c r="G157" s="626"/>
    </row>
    <row r="158" spans="7:7" ht="15.75" customHeight="1">
      <c r="G158" s="626"/>
    </row>
    <row r="159" spans="7:7" ht="15.75" customHeight="1">
      <c r="G159" s="626"/>
    </row>
    <row r="160" spans="7:7" ht="15.75" customHeight="1">
      <c r="G160" s="626"/>
    </row>
    <row r="161" spans="7:7" ht="15.75" customHeight="1">
      <c r="G161" s="626"/>
    </row>
    <row r="162" spans="7:7" ht="15.75" customHeight="1">
      <c r="G162" s="626"/>
    </row>
    <row r="163" spans="7:7" ht="15.75" customHeight="1">
      <c r="G163" s="626"/>
    </row>
    <row r="164" spans="7:7" ht="15.75" customHeight="1">
      <c r="G164" s="626"/>
    </row>
    <row r="165" spans="7:7" ht="15.75" customHeight="1">
      <c r="G165" s="626"/>
    </row>
    <row r="166" spans="7:7" ht="15.75" customHeight="1">
      <c r="G166" s="626"/>
    </row>
    <row r="167" spans="7:7" ht="15.75" customHeight="1">
      <c r="G167" s="626"/>
    </row>
    <row r="168" spans="7:7" ht="15.75" customHeight="1">
      <c r="G168" s="626"/>
    </row>
    <row r="169" spans="7:7" ht="15.75" customHeight="1">
      <c r="G169" s="626"/>
    </row>
    <row r="170" spans="7:7" ht="15.75" customHeight="1">
      <c r="G170" s="626"/>
    </row>
    <row r="171" spans="7:7" ht="15.75" customHeight="1">
      <c r="G171" s="626"/>
    </row>
    <row r="172" spans="7:7" ht="15.75" customHeight="1">
      <c r="G172" s="626"/>
    </row>
    <row r="173" spans="7:7" ht="15.75" customHeight="1">
      <c r="G173" s="626"/>
    </row>
    <row r="174" spans="7:7" ht="15.75" customHeight="1">
      <c r="G174" s="626"/>
    </row>
    <row r="175" spans="7:7" ht="15.75" customHeight="1">
      <c r="G175" s="626"/>
    </row>
    <row r="176" spans="7:7" ht="15.75" customHeight="1">
      <c r="G176" s="626"/>
    </row>
    <row r="177" spans="7:7" ht="15.75" customHeight="1">
      <c r="G177" s="626"/>
    </row>
    <row r="178" spans="7:7" ht="15.75" customHeight="1">
      <c r="G178" s="626"/>
    </row>
    <row r="179" spans="7:7" ht="15.75" customHeight="1">
      <c r="G179" s="626"/>
    </row>
    <row r="180" spans="7:7" ht="15.75" customHeight="1">
      <c r="G180" s="626"/>
    </row>
    <row r="181" spans="7:7" ht="15.75" customHeight="1">
      <c r="G181" s="626"/>
    </row>
    <row r="182" spans="7:7" ht="15.75" customHeight="1">
      <c r="G182" s="626"/>
    </row>
    <row r="183" spans="7:7" ht="15.75" customHeight="1">
      <c r="G183" s="626"/>
    </row>
    <row r="184" spans="7:7" ht="15.75" customHeight="1">
      <c r="G184" s="626"/>
    </row>
    <row r="185" spans="7:7" ht="15.75" customHeight="1">
      <c r="G185" s="626"/>
    </row>
    <row r="186" spans="7:7" ht="15.75" customHeight="1">
      <c r="G186" s="626"/>
    </row>
    <row r="187" spans="7:7" ht="15.75" customHeight="1">
      <c r="G187" s="626"/>
    </row>
    <row r="188" spans="7:7" ht="15.75" customHeight="1">
      <c r="G188" s="626"/>
    </row>
    <row r="189" spans="7:7" ht="15.75" customHeight="1">
      <c r="G189" s="626"/>
    </row>
    <row r="190" spans="7:7" ht="15.75" customHeight="1">
      <c r="G190" s="626"/>
    </row>
    <row r="191" spans="7:7" ht="15.75" customHeight="1">
      <c r="G191" s="626"/>
    </row>
    <row r="192" spans="7:7" ht="15.75" customHeight="1">
      <c r="G192" s="626"/>
    </row>
    <row r="193" spans="7:7" ht="15.75" customHeight="1">
      <c r="G193" s="626"/>
    </row>
    <row r="194" spans="7:7" ht="15.75" customHeight="1">
      <c r="G194" s="626"/>
    </row>
    <row r="195" spans="7:7" ht="15.75" customHeight="1">
      <c r="G195" s="626"/>
    </row>
    <row r="196" spans="7:7" ht="15.75" customHeight="1">
      <c r="G196" s="626"/>
    </row>
    <row r="197" spans="7:7" ht="15.75" customHeight="1">
      <c r="G197" s="626"/>
    </row>
    <row r="198" spans="7:7" ht="15.75" customHeight="1">
      <c r="G198" s="626"/>
    </row>
    <row r="199" spans="7:7" ht="15.75" customHeight="1">
      <c r="G199" s="626"/>
    </row>
    <row r="200" spans="7:7" ht="15.75" customHeight="1">
      <c r="G200" s="626"/>
    </row>
    <row r="201" spans="7:7" ht="15.75" customHeight="1">
      <c r="G201" s="626"/>
    </row>
    <row r="202" spans="7:7" ht="15.75" customHeight="1">
      <c r="G202" s="626"/>
    </row>
    <row r="203" spans="7:7" ht="15.75" customHeight="1">
      <c r="G203" s="626"/>
    </row>
    <row r="204" spans="7:7" ht="15.75" customHeight="1">
      <c r="G204" s="626"/>
    </row>
    <row r="205" spans="7:7" ht="15.75" customHeight="1">
      <c r="G205" s="626"/>
    </row>
    <row r="206" spans="7:7" ht="15.75" customHeight="1">
      <c r="G206" s="626"/>
    </row>
    <row r="207" spans="7:7" ht="15.75" customHeight="1">
      <c r="G207" s="626"/>
    </row>
    <row r="208" spans="7:7" ht="15.75" customHeight="1">
      <c r="G208" s="626"/>
    </row>
    <row r="209" spans="7:7" ht="15.75" customHeight="1">
      <c r="G209" s="626"/>
    </row>
    <row r="210" spans="7:7" ht="15.75" customHeight="1">
      <c r="G210" s="626"/>
    </row>
    <row r="211" spans="7:7" ht="15.75" customHeight="1">
      <c r="G211" s="626"/>
    </row>
    <row r="212" spans="7:7" ht="15.75" customHeight="1">
      <c r="G212" s="626"/>
    </row>
    <row r="213" spans="7:7" ht="15.75" customHeight="1">
      <c r="G213" s="626"/>
    </row>
    <row r="214" spans="7:7" ht="15.75" customHeight="1">
      <c r="G214" s="626"/>
    </row>
    <row r="215" spans="7:7" ht="15.75" customHeight="1">
      <c r="G215" s="626"/>
    </row>
    <row r="216" spans="7:7" ht="15.75" customHeight="1">
      <c r="G216" s="626"/>
    </row>
    <row r="217" spans="7:7" ht="15.75" customHeight="1">
      <c r="G217" s="626"/>
    </row>
    <row r="218" spans="7:7" ht="15.75" customHeight="1">
      <c r="G218" s="626"/>
    </row>
    <row r="219" spans="7:7" ht="15.75" customHeight="1">
      <c r="G219" s="626"/>
    </row>
    <row r="220" spans="7:7" ht="15.75" customHeight="1">
      <c r="G220" s="626"/>
    </row>
    <row r="221" spans="7:7" ht="15.75" customHeight="1">
      <c r="G221" s="626"/>
    </row>
    <row r="222" spans="7:7" ht="15.75" customHeight="1">
      <c r="G222" s="626"/>
    </row>
    <row r="223" spans="7:7" ht="15.75" customHeight="1">
      <c r="G223" s="626"/>
    </row>
    <row r="224" spans="7:7" ht="15.75" customHeight="1">
      <c r="G224" s="626"/>
    </row>
    <row r="225" spans="7:7" ht="15.75" customHeight="1">
      <c r="G225" s="626"/>
    </row>
    <row r="226" spans="7:7" ht="15.75" customHeight="1">
      <c r="G226" s="626"/>
    </row>
    <row r="227" spans="7:7" ht="15.75" customHeight="1">
      <c r="G227" s="626"/>
    </row>
    <row r="228" spans="7:7" ht="15.75" customHeight="1">
      <c r="G228" s="626"/>
    </row>
    <row r="229" spans="7:7" ht="15.75" customHeight="1">
      <c r="G229" s="626"/>
    </row>
    <row r="230" spans="7:7" ht="15.75" customHeight="1">
      <c r="G230" s="626"/>
    </row>
    <row r="231" spans="7:7" ht="15.75" customHeight="1">
      <c r="G231" s="626"/>
    </row>
    <row r="232" spans="7:7" ht="15.75" customHeight="1">
      <c r="G232" s="626"/>
    </row>
    <row r="233" spans="7:7" ht="15.75" customHeight="1">
      <c r="G233" s="626"/>
    </row>
    <row r="234" spans="7:7" ht="15.75" customHeight="1">
      <c r="G234" s="626"/>
    </row>
    <row r="235" spans="7:7" ht="15.75" customHeight="1">
      <c r="G235" s="626"/>
    </row>
    <row r="236" spans="7:7" ht="15.75" customHeight="1">
      <c r="G236" s="626"/>
    </row>
    <row r="237" spans="7:7" ht="15.75" customHeight="1">
      <c r="G237" s="626"/>
    </row>
    <row r="238" spans="7:7" ht="15.75" customHeight="1">
      <c r="G238" s="626"/>
    </row>
    <row r="239" spans="7:7" ht="15.75" customHeight="1">
      <c r="G239" s="626"/>
    </row>
    <row r="240" spans="7:7" ht="15.75" customHeight="1">
      <c r="G240" s="626"/>
    </row>
    <row r="241" spans="7:7" ht="15.75" customHeight="1">
      <c r="G241" s="626"/>
    </row>
    <row r="242" spans="7:7" ht="15.75" customHeight="1">
      <c r="G242" s="626"/>
    </row>
    <row r="243" spans="7:7" ht="15.75" customHeight="1">
      <c r="G243" s="626"/>
    </row>
    <row r="244" spans="7:7" ht="15.75" customHeight="1">
      <c r="G244" s="626"/>
    </row>
    <row r="245" spans="7:7" ht="15.75" customHeight="1">
      <c r="G245" s="626"/>
    </row>
    <row r="246" spans="7:7" ht="15.75" customHeight="1">
      <c r="G246" s="626"/>
    </row>
    <row r="247" spans="7:7" ht="15.75" customHeight="1">
      <c r="G247" s="626"/>
    </row>
    <row r="248" spans="7:7" ht="15.75" customHeight="1">
      <c r="G248" s="626"/>
    </row>
    <row r="249" spans="7:7" ht="15.75" customHeight="1">
      <c r="G249" s="626"/>
    </row>
    <row r="250" spans="7:7" ht="15.75" customHeight="1">
      <c r="G250" s="626"/>
    </row>
    <row r="251" spans="7:7" ht="15.75" customHeight="1">
      <c r="G251" s="626"/>
    </row>
    <row r="252" spans="7:7" ht="15.75" customHeight="1">
      <c r="G252" s="626"/>
    </row>
    <row r="253" spans="7:7" ht="15.75" customHeight="1">
      <c r="G253" s="626"/>
    </row>
    <row r="254" spans="7:7" ht="15.75" customHeight="1">
      <c r="G254" s="626"/>
    </row>
    <row r="255" spans="7:7" ht="15.75" customHeight="1">
      <c r="G255" s="626"/>
    </row>
    <row r="256" spans="7:7" ht="15.75" customHeight="1">
      <c r="G256" s="626"/>
    </row>
    <row r="257" spans="7:7" ht="15.75" customHeight="1">
      <c r="G257" s="626"/>
    </row>
    <row r="258" spans="7:7" ht="15.75" customHeight="1">
      <c r="G258" s="626"/>
    </row>
    <row r="259" spans="7:7" ht="15.75" customHeight="1">
      <c r="G259" s="626"/>
    </row>
    <row r="260" spans="7:7" ht="15.75" customHeight="1">
      <c r="G260" s="626"/>
    </row>
    <row r="261" spans="7:7" ht="15.75" customHeight="1">
      <c r="G261" s="626"/>
    </row>
    <row r="262" spans="7:7" ht="15.75" customHeight="1">
      <c r="G262" s="626"/>
    </row>
    <row r="263" spans="7:7" ht="15.75" customHeight="1">
      <c r="G263" s="626"/>
    </row>
    <row r="264" spans="7:7" ht="15.75" customHeight="1">
      <c r="G264" s="626"/>
    </row>
    <row r="265" spans="7:7" ht="15.75" customHeight="1">
      <c r="G265" s="626"/>
    </row>
    <row r="266" spans="7:7" ht="15.75" customHeight="1">
      <c r="G266" s="626"/>
    </row>
    <row r="267" spans="7:7" ht="15.75" customHeight="1">
      <c r="G267" s="626"/>
    </row>
    <row r="268" spans="7:7" ht="15.75" customHeight="1">
      <c r="G268" s="626"/>
    </row>
    <row r="269" spans="7:7" ht="15.75" customHeight="1">
      <c r="G269" s="626"/>
    </row>
    <row r="270" spans="7:7" ht="15.75" customHeight="1">
      <c r="G270" s="626"/>
    </row>
    <row r="271" spans="7:7" ht="15.75" customHeight="1">
      <c r="G271" s="626"/>
    </row>
    <row r="272" spans="7:7" ht="15.75" customHeight="1">
      <c r="G272" s="626"/>
    </row>
    <row r="273" spans="7:7" ht="15.75" customHeight="1">
      <c r="G273" s="626"/>
    </row>
    <row r="274" spans="7:7" ht="15.75" customHeight="1">
      <c r="G274" s="626"/>
    </row>
    <row r="275" spans="7:7" ht="15.75" customHeight="1">
      <c r="G275" s="626"/>
    </row>
    <row r="276" spans="7:7" ht="15.75" customHeight="1">
      <c r="G276" s="626"/>
    </row>
    <row r="277" spans="7:7" ht="15.75" customHeight="1">
      <c r="G277" s="626"/>
    </row>
    <row r="278" spans="7:7" ht="15.75" customHeight="1">
      <c r="G278" s="626"/>
    </row>
    <row r="279" spans="7:7" ht="15.75" customHeight="1">
      <c r="G279" s="626"/>
    </row>
    <row r="280" spans="7:7" ht="15.75" customHeight="1">
      <c r="G280" s="626"/>
    </row>
    <row r="281" spans="7:7" ht="15.75" customHeight="1">
      <c r="G281" s="626"/>
    </row>
    <row r="282" spans="7:7" ht="15.75" customHeight="1">
      <c r="G282" s="626"/>
    </row>
    <row r="283" spans="7:7" ht="15.75" customHeight="1">
      <c r="G283" s="626"/>
    </row>
    <row r="284" spans="7:7" ht="15.75" customHeight="1">
      <c r="G284" s="626"/>
    </row>
    <row r="285" spans="7:7" ht="15.75" customHeight="1">
      <c r="G285" s="626"/>
    </row>
    <row r="286" spans="7:7" ht="15.75" customHeight="1">
      <c r="G286" s="626"/>
    </row>
    <row r="287" spans="7:7" ht="15.75" customHeight="1">
      <c r="G287" s="626"/>
    </row>
    <row r="288" spans="7:7" ht="15.75" customHeight="1">
      <c r="G288" s="626"/>
    </row>
    <row r="289" spans="7:7" ht="15.75" customHeight="1">
      <c r="G289" s="626"/>
    </row>
    <row r="290" spans="7:7" ht="15.75" customHeight="1">
      <c r="G290" s="626"/>
    </row>
    <row r="291" spans="7:7" ht="15.75" customHeight="1">
      <c r="G291" s="626"/>
    </row>
    <row r="292" spans="7:7" ht="15.75" customHeight="1">
      <c r="G292" s="626"/>
    </row>
    <row r="293" spans="7:7" ht="15.75" customHeight="1">
      <c r="G293" s="626"/>
    </row>
    <row r="294" spans="7:7" ht="15.75" customHeight="1">
      <c r="G294" s="626"/>
    </row>
    <row r="295" spans="7:7" ht="15.75" customHeight="1">
      <c r="G295" s="626"/>
    </row>
    <row r="296" spans="7:7" ht="15.75" customHeight="1">
      <c r="G296" s="626"/>
    </row>
    <row r="297" spans="7:7" ht="15.75" customHeight="1">
      <c r="G297" s="626"/>
    </row>
    <row r="298" spans="7:7" ht="15.75" customHeight="1">
      <c r="G298" s="626"/>
    </row>
    <row r="299" spans="7:7" ht="15.75" customHeight="1">
      <c r="G299" s="626"/>
    </row>
    <row r="300" spans="7:7" ht="15.75" customHeight="1">
      <c r="G300" s="626"/>
    </row>
    <row r="301" spans="7:7" ht="15.75" customHeight="1">
      <c r="G301" s="626"/>
    </row>
    <row r="302" spans="7:7" ht="15.75" customHeight="1">
      <c r="G302" s="626"/>
    </row>
    <row r="303" spans="7:7" ht="15.75" customHeight="1">
      <c r="G303" s="626"/>
    </row>
    <row r="304" spans="7:7" ht="15.75" customHeight="1">
      <c r="G304" s="626"/>
    </row>
    <row r="305" spans="7:7" ht="15.75" customHeight="1">
      <c r="G305" s="626"/>
    </row>
    <row r="306" spans="7:7" ht="15.75" customHeight="1">
      <c r="G306" s="626"/>
    </row>
    <row r="307" spans="7:7" ht="15.75" customHeight="1">
      <c r="G307" s="626"/>
    </row>
    <row r="308" spans="7:7" ht="15.75" customHeight="1">
      <c r="G308" s="626"/>
    </row>
    <row r="309" spans="7:7" ht="15.75" customHeight="1">
      <c r="G309" s="626"/>
    </row>
    <row r="310" spans="7:7" ht="15.75" customHeight="1">
      <c r="G310" s="626"/>
    </row>
    <row r="311" spans="7:7" ht="15.75" customHeight="1">
      <c r="G311" s="626"/>
    </row>
    <row r="312" spans="7:7" ht="15.75" customHeight="1">
      <c r="G312" s="626"/>
    </row>
    <row r="313" spans="7:7" ht="15.75" customHeight="1">
      <c r="G313" s="626"/>
    </row>
    <row r="314" spans="7:7" ht="15.75" customHeight="1">
      <c r="G314" s="626"/>
    </row>
    <row r="315" spans="7:7" ht="15.75" customHeight="1">
      <c r="G315" s="626"/>
    </row>
    <row r="316" spans="7:7" ht="15.75" customHeight="1">
      <c r="G316" s="626"/>
    </row>
    <row r="317" spans="7:7" ht="15.75" customHeight="1">
      <c r="G317" s="626"/>
    </row>
    <row r="318" spans="7:7" ht="15.75" customHeight="1">
      <c r="G318" s="626"/>
    </row>
    <row r="319" spans="7:7" ht="15.75" customHeight="1">
      <c r="G319" s="626"/>
    </row>
    <row r="320" spans="7:7" ht="15.75" customHeight="1">
      <c r="G320" s="626"/>
    </row>
    <row r="321" spans="7:7" ht="15.75" customHeight="1">
      <c r="G321" s="626"/>
    </row>
    <row r="322" spans="7:7" ht="15.75" customHeight="1">
      <c r="G322" s="626"/>
    </row>
    <row r="323" spans="7:7" ht="15.75" customHeight="1">
      <c r="G323" s="626"/>
    </row>
    <row r="324" spans="7:7" ht="15.75" customHeight="1">
      <c r="G324" s="626"/>
    </row>
    <row r="325" spans="7:7" ht="15.75" customHeight="1">
      <c r="G325" s="626"/>
    </row>
    <row r="326" spans="7:7" ht="15.75" customHeight="1">
      <c r="G326" s="626"/>
    </row>
    <row r="327" spans="7:7" ht="15.75" customHeight="1">
      <c r="G327" s="626"/>
    </row>
    <row r="328" spans="7:7" ht="15.75" customHeight="1">
      <c r="G328" s="626"/>
    </row>
    <row r="329" spans="7:7" ht="15.75" customHeight="1">
      <c r="G329" s="626"/>
    </row>
    <row r="330" spans="7:7" ht="15.75" customHeight="1">
      <c r="G330" s="626"/>
    </row>
    <row r="331" spans="7:7" ht="15.75" customHeight="1">
      <c r="G331" s="626"/>
    </row>
    <row r="332" spans="7:7" ht="15.75" customHeight="1">
      <c r="G332" s="626"/>
    </row>
    <row r="333" spans="7:7" ht="15.75" customHeight="1">
      <c r="G333" s="626"/>
    </row>
    <row r="334" spans="7:7" ht="15.75" customHeight="1">
      <c r="G334" s="626"/>
    </row>
    <row r="335" spans="7:7" ht="15.75" customHeight="1">
      <c r="G335" s="626"/>
    </row>
    <row r="336" spans="7:7" ht="15.75" customHeight="1">
      <c r="G336" s="626"/>
    </row>
    <row r="337" spans="7:7" ht="15.75" customHeight="1">
      <c r="G337" s="626"/>
    </row>
    <row r="338" spans="7:7" ht="15.75" customHeight="1">
      <c r="G338" s="626"/>
    </row>
    <row r="339" spans="7:7" ht="15.75" customHeight="1">
      <c r="G339" s="626"/>
    </row>
    <row r="340" spans="7:7" ht="15.75" customHeight="1">
      <c r="G340" s="626"/>
    </row>
    <row r="341" spans="7:7" ht="15.75" customHeight="1">
      <c r="G341" s="626"/>
    </row>
    <row r="342" spans="7:7" ht="15.75" customHeight="1">
      <c r="G342" s="626"/>
    </row>
    <row r="343" spans="7:7" ht="15.75" customHeight="1">
      <c r="G343" s="626"/>
    </row>
    <row r="344" spans="7:7" ht="15.75" customHeight="1">
      <c r="G344" s="626"/>
    </row>
    <row r="345" spans="7:7" ht="15.75" customHeight="1">
      <c r="G345" s="626"/>
    </row>
    <row r="346" spans="7:7" ht="15.75" customHeight="1">
      <c r="G346" s="626"/>
    </row>
    <row r="347" spans="7:7" ht="15.75" customHeight="1">
      <c r="G347" s="626"/>
    </row>
    <row r="348" spans="7:7" ht="15.75" customHeight="1">
      <c r="G348" s="626"/>
    </row>
    <row r="349" spans="7:7" ht="15.75" customHeight="1">
      <c r="G349" s="626"/>
    </row>
    <row r="350" spans="7:7" ht="15.75" customHeight="1">
      <c r="G350" s="626"/>
    </row>
    <row r="351" spans="7:7" ht="15.75" customHeight="1">
      <c r="G351" s="626"/>
    </row>
    <row r="352" spans="7:7" ht="15.75" customHeight="1">
      <c r="G352" s="626"/>
    </row>
    <row r="353" spans="7:7" ht="15.75" customHeight="1">
      <c r="G353" s="626"/>
    </row>
    <row r="354" spans="7:7" ht="15.75" customHeight="1">
      <c r="G354" s="626"/>
    </row>
    <row r="355" spans="7:7" ht="15.75" customHeight="1">
      <c r="G355" s="626"/>
    </row>
    <row r="356" spans="7:7" ht="15.75" customHeight="1">
      <c r="G356" s="626"/>
    </row>
    <row r="357" spans="7:7" ht="15.75" customHeight="1">
      <c r="G357" s="626"/>
    </row>
    <row r="358" spans="7:7" ht="15.75" customHeight="1">
      <c r="G358" s="626"/>
    </row>
    <row r="359" spans="7:7" ht="15.75" customHeight="1">
      <c r="G359" s="626"/>
    </row>
    <row r="360" spans="7:7" ht="15.75" customHeight="1">
      <c r="G360" s="626"/>
    </row>
    <row r="361" spans="7:7" ht="15.75" customHeight="1">
      <c r="G361" s="626"/>
    </row>
    <row r="362" spans="7:7" ht="15.75" customHeight="1">
      <c r="G362" s="626"/>
    </row>
    <row r="363" spans="7:7" ht="15.75" customHeight="1">
      <c r="G363" s="626"/>
    </row>
    <row r="364" spans="7:7" ht="15.75" customHeight="1">
      <c r="G364" s="626"/>
    </row>
    <row r="365" spans="7:7" ht="15.75" customHeight="1">
      <c r="G365" s="626"/>
    </row>
    <row r="366" spans="7:7" ht="15.75" customHeight="1">
      <c r="G366" s="626"/>
    </row>
    <row r="367" spans="7:7" ht="15.75" customHeight="1">
      <c r="G367" s="626"/>
    </row>
    <row r="368" spans="7:7" ht="15.75" customHeight="1">
      <c r="G368" s="626"/>
    </row>
    <row r="369" spans="7:7" ht="15.75" customHeight="1">
      <c r="G369" s="626"/>
    </row>
    <row r="370" spans="7:7" ht="15.75" customHeight="1">
      <c r="G370" s="626"/>
    </row>
    <row r="371" spans="7:7" ht="15.75" customHeight="1">
      <c r="G371" s="626"/>
    </row>
    <row r="372" spans="7:7" ht="15.75" customHeight="1">
      <c r="G372" s="626"/>
    </row>
    <row r="373" spans="7:7" ht="15.75" customHeight="1">
      <c r="G373" s="626"/>
    </row>
    <row r="374" spans="7:7" ht="15.75" customHeight="1">
      <c r="G374" s="626"/>
    </row>
    <row r="375" spans="7:7" ht="15.75" customHeight="1">
      <c r="G375" s="626"/>
    </row>
    <row r="376" spans="7:7" ht="15.75" customHeight="1">
      <c r="G376" s="626"/>
    </row>
    <row r="377" spans="7:7" ht="15.75" customHeight="1">
      <c r="G377" s="626"/>
    </row>
    <row r="378" spans="7:7" ht="15.75" customHeight="1">
      <c r="G378" s="626"/>
    </row>
    <row r="379" spans="7:7" ht="15.75" customHeight="1">
      <c r="G379" s="626"/>
    </row>
    <row r="380" spans="7:7" ht="15.75" customHeight="1">
      <c r="G380" s="626"/>
    </row>
    <row r="381" spans="7:7" ht="15.75" customHeight="1">
      <c r="G381" s="626"/>
    </row>
    <row r="382" spans="7:7" ht="15.75" customHeight="1">
      <c r="G382" s="626"/>
    </row>
    <row r="383" spans="7:7" ht="15.75" customHeight="1">
      <c r="G383" s="626"/>
    </row>
    <row r="384" spans="7:7" ht="15.75" customHeight="1">
      <c r="G384" s="626"/>
    </row>
    <row r="385" spans="7:7" ht="15.75" customHeight="1">
      <c r="G385" s="626"/>
    </row>
    <row r="386" spans="7:7" ht="15.75" customHeight="1">
      <c r="G386" s="626"/>
    </row>
    <row r="387" spans="7:7" ht="15.75" customHeight="1">
      <c r="G387" s="626"/>
    </row>
    <row r="388" spans="7:7" ht="15.75" customHeight="1">
      <c r="G388" s="626"/>
    </row>
    <row r="389" spans="7:7" ht="15.75" customHeight="1">
      <c r="G389" s="626"/>
    </row>
    <row r="390" spans="7:7" ht="15.75" customHeight="1">
      <c r="G390" s="626"/>
    </row>
    <row r="391" spans="7:7" ht="15.75" customHeight="1">
      <c r="G391" s="626"/>
    </row>
    <row r="392" spans="7:7" ht="15.75" customHeight="1">
      <c r="G392" s="626"/>
    </row>
    <row r="393" spans="7:7" ht="15.75" customHeight="1">
      <c r="G393" s="626"/>
    </row>
    <row r="394" spans="7:7" ht="15.75" customHeight="1">
      <c r="G394" s="626"/>
    </row>
    <row r="395" spans="7:7" ht="15.75" customHeight="1">
      <c r="G395" s="626"/>
    </row>
    <row r="396" spans="7:7" ht="15.75" customHeight="1">
      <c r="G396" s="626"/>
    </row>
    <row r="397" spans="7:7" ht="15.75" customHeight="1">
      <c r="G397" s="626"/>
    </row>
    <row r="398" spans="7:7" ht="15.75" customHeight="1">
      <c r="G398" s="626"/>
    </row>
    <row r="399" spans="7:7" ht="15.75" customHeight="1">
      <c r="G399" s="626"/>
    </row>
    <row r="400" spans="7:7" ht="15.75" customHeight="1">
      <c r="G400" s="626"/>
    </row>
    <row r="401" spans="7:7" ht="15.75" customHeight="1">
      <c r="G401" s="626"/>
    </row>
    <row r="402" spans="7:7" ht="15.75" customHeight="1">
      <c r="G402" s="626"/>
    </row>
    <row r="403" spans="7:7" ht="15.75" customHeight="1">
      <c r="G403" s="626"/>
    </row>
    <row r="404" spans="7:7" ht="15.75" customHeight="1">
      <c r="G404" s="626"/>
    </row>
    <row r="405" spans="7:7" ht="15.75" customHeight="1">
      <c r="G405" s="626"/>
    </row>
    <row r="406" spans="7:7" ht="15.75" customHeight="1">
      <c r="G406" s="626"/>
    </row>
    <row r="407" spans="7:7" ht="15.75" customHeight="1">
      <c r="G407" s="626"/>
    </row>
    <row r="408" spans="7:7" ht="15.75" customHeight="1">
      <c r="G408" s="626"/>
    </row>
    <row r="409" spans="7:7" ht="15.75" customHeight="1">
      <c r="G409" s="626"/>
    </row>
    <row r="410" spans="7:7" ht="15.75" customHeight="1">
      <c r="G410" s="626"/>
    </row>
    <row r="411" spans="7:7" ht="15.75" customHeight="1">
      <c r="G411" s="626"/>
    </row>
    <row r="412" spans="7:7" ht="15.75" customHeight="1">
      <c r="G412" s="626"/>
    </row>
    <row r="413" spans="7:7" ht="15.75" customHeight="1">
      <c r="G413" s="626"/>
    </row>
    <row r="414" spans="7:7" ht="15.75" customHeight="1">
      <c r="G414" s="626"/>
    </row>
    <row r="415" spans="7:7" ht="15.75" customHeight="1">
      <c r="G415" s="626"/>
    </row>
    <row r="416" spans="7:7" ht="15.75" customHeight="1">
      <c r="G416" s="626"/>
    </row>
    <row r="417" spans="7:7" ht="15.75" customHeight="1">
      <c r="G417" s="626"/>
    </row>
    <row r="418" spans="7:7" ht="15.75" customHeight="1">
      <c r="G418" s="626"/>
    </row>
    <row r="419" spans="7:7" ht="15.75" customHeight="1">
      <c r="G419" s="626"/>
    </row>
    <row r="420" spans="7:7" ht="15.75" customHeight="1">
      <c r="G420" s="626"/>
    </row>
    <row r="421" spans="7:7" ht="15.75" customHeight="1">
      <c r="G421" s="626"/>
    </row>
    <row r="422" spans="7:7" ht="15.75" customHeight="1">
      <c r="G422" s="626"/>
    </row>
    <row r="423" spans="7:7" ht="15.75" customHeight="1">
      <c r="G423" s="626"/>
    </row>
    <row r="424" spans="7:7" ht="15.75" customHeight="1">
      <c r="G424" s="626"/>
    </row>
    <row r="425" spans="7:7" ht="15.75" customHeight="1">
      <c r="G425" s="626"/>
    </row>
    <row r="426" spans="7:7" ht="15.75" customHeight="1">
      <c r="G426" s="626"/>
    </row>
    <row r="427" spans="7:7" ht="15.75" customHeight="1">
      <c r="G427" s="626"/>
    </row>
    <row r="428" spans="7:7" ht="15.75" customHeight="1">
      <c r="G428" s="626"/>
    </row>
    <row r="429" spans="7:7" ht="15.75" customHeight="1">
      <c r="G429" s="626"/>
    </row>
    <row r="430" spans="7:7" ht="15.75" customHeight="1">
      <c r="G430" s="626"/>
    </row>
    <row r="431" spans="7:7" ht="15.75" customHeight="1">
      <c r="G431" s="626"/>
    </row>
    <row r="432" spans="7:7" ht="15.75" customHeight="1">
      <c r="G432" s="626"/>
    </row>
    <row r="433" spans="7:7" ht="15.75" customHeight="1">
      <c r="G433" s="626"/>
    </row>
    <row r="434" spans="7:7" ht="15.75" customHeight="1">
      <c r="G434" s="626"/>
    </row>
    <row r="435" spans="7:7" ht="15.75" customHeight="1">
      <c r="G435" s="626"/>
    </row>
    <row r="436" spans="7:7" ht="15.75" customHeight="1">
      <c r="G436" s="626"/>
    </row>
    <row r="437" spans="7:7" ht="15.75" customHeight="1">
      <c r="G437" s="626"/>
    </row>
    <row r="438" spans="7:7" ht="15.75" customHeight="1">
      <c r="G438" s="626"/>
    </row>
    <row r="439" spans="7:7" ht="15.75" customHeight="1">
      <c r="G439" s="626"/>
    </row>
    <row r="440" spans="7:7" ht="15.75" customHeight="1">
      <c r="G440" s="626"/>
    </row>
    <row r="441" spans="7:7" ht="15.75" customHeight="1">
      <c r="G441" s="626"/>
    </row>
    <row r="442" spans="7:7" ht="15.75" customHeight="1">
      <c r="G442" s="626"/>
    </row>
    <row r="443" spans="7:7" ht="15.75" customHeight="1">
      <c r="G443" s="626"/>
    </row>
    <row r="444" spans="7:7" ht="15.75" customHeight="1">
      <c r="G444" s="626"/>
    </row>
    <row r="445" spans="7:7" ht="15.75" customHeight="1">
      <c r="G445" s="626"/>
    </row>
    <row r="446" spans="7:7" ht="15.75" customHeight="1">
      <c r="G446" s="626"/>
    </row>
    <row r="447" spans="7:7" ht="15.75" customHeight="1">
      <c r="G447" s="626"/>
    </row>
    <row r="448" spans="7:7" ht="15.75" customHeight="1">
      <c r="G448" s="626"/>
    </row>
    <row r="449" spans="7:7" ht="15.75" customHeight="1">
      <c r="G449" s="626"/>
    </row>
    <row r="450" spans="7:7" ht="15.75" customHeight="1">
      <c r="G450" s="626"/>
    </row>
    <row r="451" spans="7:7" ht="15.75" customHeight="1">
      <c r="G451" s="626"/>
    </row>
    <row r="452" spans="7:7" ht="15.75" customHeight="1">
      <c r="G452" s="626"/>
    </row>
    <row r="453" spans="7:7" ht="15.75" customHeight="1">
      <c r="G453" s="626"/>
    </row>
    <row r="454" spans="7:7" ht="15.75" customHeight="1">
      <c r="G454" s="626"/>
    </row>
    <row r="455" spans="7:7" ht="15.75" customHeight="1">
      <c r="G455" s="626"/>
    </row>
    <row r="456" spans="7:7" ht="15.75" customHeight="1">
      <c r="G456" s="626"/>
    </row>
    <row r="457" spans="7:7" ht="15.75" customHeight="1">
      <c r="G457" s="626"/>
    </row>
    <row r="458" spans="7:7" ht="15.75" customHeight="1">
      <c r="G458" s="626"/>
    </row>
    <row r="459" spans="7:7" ht="15.75" customHeight="1">
      <c r="G459" s="626"/>
    </row>
    <row r="460" spans="7:7" ht="15.75" customHeight="1">
      <c r="G460" s="626"/>
    </row>
    <row r="461" spans="7:7" ht="15.75" customHeight="1">
      <c r="G461" s="626"/>
    </row>
    <row r="462" spans="7:7" ht="15.75" customHeight="1">
      <c r="G462" s="626"/>
    </row>
    <row r="463" spans="7:7" ht="15.75" customHeight="1">
      <c r="G463" s="626"/>
    </row>
    <row r="464" spans="7:7" ht="15.75" customHeight="1">
      <c r="G464" s="626"/>
    </row>
    <row r="465" spans="7:7" ht="15.75" customHeight="1">
      <c r="G465" s="626"/>
    </row>
    <row r="466" spans="7:7" ht="15.75" customHeight="1">
      <c r="G466" s="626"/>
    </row>
    <row r="467" spans="7:7" ht="15.75" customHeight="1">
      <c r="G467" s="626"/>
    </row>
    <row r="468" spans="7:7" ht="15.75" customHeight="1">
      <c r="G468" s="626"/>
    </row>
    <row r="469" spans="7:7" ht="15.75" customHeight="1">
      <c r="G469" s="626"/>
    </row>
    <row r="470" spans="7:7" ht="15.75" customHeight="1">
      <c r="G470" s="626"/>
    </row>
    <row r="471" spans="7:7" ht="15.75" customHeight="1">
      <c r="G471" s="626"/>
    </row>
    <row r="472" spans="7:7" ht="15.75" customHeight="1">
      <c r="G472" s="626"/>
    </row>
    <row r="473" spans="7:7" ht="15.75" customHeight="1">
      <c r="G473" s="626"/>
    </row>
    <row r="474" spans="7:7" ht="15.75" customHeight="1">
      <c r="G474" s="626"/>
    </row>
    <row r="475" spans="7:7" ht="15.75" customHeight="1">
      <c r="G475" s="626"/>
    </row>
    <row r="476" spans="7:7" ht="15.75" customHeight="1">
      <c r="G476" s="626"/>
    </row>
    <row r="477" spans="7:7" ht="15.75" customHeight="1">
      <c r="G477" s="626"/>
    </row>
    <row r="478" spans="7:7" ht="15.75" customHeight="1">
      <c r="G478" s="626"/>
    </row>
    <row r="479" spans="7:7" ht="15.75" customHeight="1">
      <c r="G479" s="626"/>
    </row>
    <row r="480" spans="7:7" ht="15.75" customHeight="1">
      <c r="G480" s="626"/>
    </row>
    <row r="481" spans="7:7" ht="15.75" customHeight="1">
      <c r="G481" s="626"/>
    </row>
    <row r="482" spans="7:7" ht="15.75" customHeight="1">
      <c r="G482" s="626"/>
    </row>
    <row r="483" spans="7:7" ht="15.75" customHeight="1">
      <c r="G483" s="626"/>
    </row>
    <row r="484" spans="7:7" ht="15.75" customHeight="1">
      <c r="G484" s="626"/>
    </row>
    <row r="485" spans="7:7" ht="15.75" customHeight="1">
      <c r="G485" s="626"/>
    </row>
    <row r="486" spans="7:7" ht="15.75" customHeight="1">
      <c r="G486" s="626"/>
    </row>
    <row r="487" spans="7:7" ht="15.75" customHeight="1">
      <c r="G487" s="626"/>
    </row>
    <row r="488" spans="7:7" ht="15.75" customHeight="1">
      <c r="G488" s="626"/>
    </row>
    <row r="489" spans="7:7" ht="15.75" customHeight="1">
      <c r="G489" s="626"/>
    </row>
    <row r="490" spans="7:7" ht="15.75" customHeight="1">
      <c r="G490" s="626"/>
    </row>
    <row r="491" spans="7:7" ht="15.75" customHeight="1">
      <c r="G491" s="626"/>
    </row>
    <row r="492" spans="7:7" ht="15.75" customHeight="1">
      <c r="G492" s="626"/>
    </row>
    <row r="493" spans="7:7" ht="15.75" customHeight="1">
      <c r="G493" s="626"/>
    </row>
    <row r="494" spans="7:7" ht="15.75" customHeight="1">
      <c r="G494" s="626"/>
    </row>
    <row r="495" spans="7:7" ht="15.75" customHeight="1">
      <c r="G495" s="626"/>
    </row>
    <row r="496" spans="7:7" ht="15.75" customHeight="1">
      <c r="G496" s="626"/>
    </row>
    <row r="497" spans="7:7" ht="15.75" customHeight="1">
      <c r="G497" s="626"/>
    </row>
    <row r="498" spans="7:7" ht="15.75" customHeight="1">
      <c r="G498" s="626"/>
    </row>
    <row r="499" spans="7:7" ht="15.75" customHeight="1">
      <c r="G499" s="626"/>
    </row>
    <row r="500" spans="7:7" ht="15.75" customHeight="1">
      <c r="G500" s="626"/>
    </row>
    <row r="501" spans="7:7" ht="15.75" customHeight="1">
      <c r="G501" s="626"/>
    </row>
    <row r="502" spans="7:7" ht="15.75" customHeight="1">
      <c r="G502" s="626"/>
    </row>
    <row r="503" spans="7:7" ht="15.75" customHeight="1">
      <c r="G503" s="626"/>
    </row>
    <row r="504" spans="7:7" ht="15.75" customHeight="1">
      <c r="G504" s="626"/>
    </row>
    <row r="505" spans="7:7" ht="15.75" customHeight="1">
      <c r="G505" s="626"/>
    </row>
    <row r="506" spans="7:7" ht="15.75" customHeight="1">
      <c r="G506" s="626"/>
    </row>
    <row r="507" spans="7:7" ht="15.75" customHeight="1">
      <c r="G507" s="626"/>
    </row>
    <row r="508" spans="7:7" ht="15.75" customHeight="1">
      <c r="G508" s="626"/>
    </row>
    <row r="509" spans="7:7" ht="15.75" customHeight="1">
      <c r="G509" s="626"/>
    </row>
    <row r="510" spans="7:7" ht="15.75" customHeight="1">
      <c r="G510" s="626"/>
    </row>
    <row r="511" spans="7:7" ht="15.75" customHeight="1">
      <c r="G511" s="626"/>
    </row>
    <row r="512" spans="7:7" ht="15.75" customHeight="1">
      <c r="G512" s="626"/>
    </row>
    <row r="513" spans="7:7" ht="15.75" customHeight="1">
      <c r="G513" s="626"/>
    </row>
    <row r="514" spans="7:7" ht="15.75" customHeight="1">
      <c r="G514" s="626"/>
    </row>
    <row r="515" spans="7:7" ht="15.75" customHeight="1">
      <c r="G515" s="626"/>
    </row>
    <row r="516" spans="7:7" ht="15.75" customHeight="1">
      <c r="G516" s="626"/>
    </row>
    <row r="517" spans="7:7" ht="15.75" customHeight="1">
      <c r="G517" s="626"/>
    </row>
    <row r="518" spans="7:7" ht="15.75" customHeight="1">
      <c r="G518" s="626"/>
    </row>
    <row r="519" spans="7:7" ht="15.75" customHeight="1">
      <c r="G519" s="626"/>
    </row>
    <row r="520" spans="7:7" ht="15.75" customHeight="1">
      <c r="G520" s="626"/>
    </row>
    <row r="521" spans="7:7" ht="15.75" customHeight="1">
      <c r="G521" s="626"/>
    </row>
    <row r="522" spans="7:7" ht="15.75" customHeight="1">
      <c r="G522" s="626"/>
    </row>
    <row r="523" spans="7:7" ht="15.75" customHeight="1">
      <c r="G523" s="626"/>
    </row>
    <row r="524" spans="7:7" ht="15.75" customHeight="1">
      <c r="G524" s="626"/>
    </row>
    <row r="525" spans="7:7" ht="15.75" customHeight="1">
      <c r="G525" s="626"/>
    </row>
    <row r="526" spans="7:7" ht="15.75" customHeight="1">
      <c r="G526" s="626"/>
    </row>
    <row r="527" spans="7:7" ht="15.75" customHeight="1">
      <c r="G527" s="626"/>
    </row>
    <row r="528" spans="7:7" ht="15.75" customHeight="1">
      <c r="G528" s="626"/>
    </row>
    <row r="529" spans="7:7" ht="15.75" customHeight="1">
      <c r="G529" s="626"/>
    </row>
    <row r="530" spans="7:7" ht="15.75" customHeight="1">
      <c r="G530" s="626"/>
    </row>
    <row r="531" spans="7:7" ht="15.75" customHeight="1">
      <c r="G531" s="626"/>
    </row>
    <row r="532" spans="7:7" ht="15.75" customHeight="1">
      <c r="G532" s="626"/>
    </row>
    <row r="533" spans="7:7" ht="15.75" customHeight="1">
      <c r="G533" s="626"/>
    </row>
    <row r="534" spans="7:7" ht="15.75" customHeight="1">
      <c r="G534" s="626"/>
    </row>
    <row r="535" spans="7:7" ht="15.75" customHeight="1">
      <c r="G535" s="626"/>
    </row>
    <row r="536" spans="7:7" ht="15.75" customHeight="1">
      <c r="G536" s="626"/>
    </row>
    <row r="537" spans="7:7" ht="15.75" customHeight="1">
      <c r="G537" s="626"/>
    </row>
    <row r="538" spans="7:7" ht="15.75" customHeight="1">
      <c r="G538" s="626"/>
    </row>
    <row r="539" spans="7:7" ht="15.75" customHeight="1">
      <c r="G539" s="626"/>
    </row>
    <row r="540" spans="7:7" ht="15.75" customHeight="1">
      <c r="G540" s="626"/>
    </row>
    <row r="541" spans="7:7" ht="15.75" customHeight="1">
      <c r="G541" s="626"/>
    </row>
    <row r="542" spans="7:7" ht="15.75" customHeight="1">
      <c r="G542" s="626"/>
    </row>
    <row r="543" spans="7:7" ht="15.75" customHeight="1">
      <c r="G543" s="626"/>
    </row>
    <row r="544" spans="7:7" ht="15.75" customHeight="1">
      <c r="G544" s="626"/>
    </row>
    <row r="545" spans="7:7" ht="15.75" customHeight="1">
      <c r="G545" s="626"/>
    </row>
    <row r="546" spans="7:7" ht="15.75" customHeight="1">
      <c r="G546" s="626"/>
    </row>
    <row r="547" spans="7:7" ht="15.75" customHeight="1">
      <c r="G547" s="626"/>
    </row>
    <row r="548" spans="7:7" ht="15.75" customHeight="1">
      <c r="G548" s="626"/>
    </row>
    <row r="549" spans="7:7" ht="15.75" customHeight="1">
      <c r="G549" s="626"/>
    </row>
    <row r="550" spans="7:7" ht="15.75" customHeight="1">
      <c r="G550" s="626"/>
    </row>
    <row r="551" spans="7:7" ht="15.75" customHeight="1">
      <c r="G551" s="626"/>
    </row>
    <row r="552" spans="7:7" ht="15.75" customHeight="1">
      <c r="G552" s="626"/>
    </row>
    <row r="553" spans="7:7" ht="15.75" customHeight="1">
      <c r="G553" s="626"/>
    </row>
    <row r="554" spans="7:7" ht="15.75" customHeight="1">
      <c r="G554" s="626"/>
    </row>
    <row r="555" spans="7:7" ht="15.75" customHeight="1">
      <c r="G555" s="626"/>
    </row>
    <row r="556" spans="7:7" ht="15.75" customHeight="1">
      <c r="G556" s="626"/>
    </row>
    <row r="557" spans="7:7" ht="15.75" customHeight="1">
      <c r="G557" s="626"/>
    </row>
    <row r="558" spans="7:7" ht="15.75" customHeight="1">
      <c r="G558" s="626"/>
    </row>
    <row r="559" spans="7:7" ht="15.75" customHeight="1">
      <c r="G559" s="626"/>
    </row>
    <row r="560" spans="7:7" ht="15.75" customHeight="1">
      <c r="G560" s="626"/>
    </row>
    <row r="561" spans="7:7" ht="15.75" customHeight="1">
      <c r="G561" s="626"/>
    </row>
    <row r="562" spans="7:7" ht="15.75" customHeight="1">
      <c r="G562" s="626"/>
    </row>
    <row r="563" spans="7:7" ht="15.75" customHeight="1">
      <c r="G563" s="626"/>
    </row>
    <row r="564" spans="7:7" ht="15.75" customHeight="1">
      <c r="G564" s="626"/>
    </row>
    <row r="565" spans="7:7" ht="15.75" customHeight="1">
      <c r="G565" s="626"/>
    </row>
    <row r="566" spans="7:7" ht="15.75" customHeight="1">
      <c r="G566" s="626"/>
    </row>
    <row r="567" spans="7:7" ht="15.75" customHeight="1">
      <c r="G567" s="626"/>
    </row>
    <row r="568" spans="7:7" ht="15.75" customHeight="1">
      <c r="G568" s="626"/>
    </row>
    <row r="569" spans="7:7" ht="15.75" customHeight="1">
      <c r="G569" s="626"/>
    </row>
    <row r="570" spans="7:7" ht="15.75" customHeight="1">
      <c r="G570" s="626"/>
    </row>
    <row r="571" spans="7:7" ht="15.75" customHeight="1">
      <c r="G571" s="626"/>
    </row>
    <row r="572" spans="7:7" ht="15.75" customHeight="1">
      <c r="G572" s="626"/>
    </row>
    <row r="573" spans="7:7" ht="15.75" customHeight="1">
      <c r="G573" s="626"/>
    </row>
    <row r="574" spans="7:7" ht="15.75" customHeight="1">
      <c r="G574" s="626"/>
    </row>
    <row r="575" spans="7:7" ht="15.75" customHeight="1">
      <c r="G575" s="626"/>
    </row>
    <row r="576" spans="7:7" ht="15.75" customHeight="1">
      <c r="G576" s="626"/>
    </row>
    <row r="577" spans="7:7" ht="15.75" customHeight="1">
      <c r="G577" s="626"/>
    </row>
    <row r="578" spans="7:7" ht="15.75" customHeight="1">
      <c r="G578" s="626"/>
    </row>
    <row r="579" spans="7:7" ht="15.75" customHeight="1">
      <c r="G579" s="626"/>
    </row>
    <row r="580" spans="7:7" ht="15.75" customHeight="1">
      <c r="G580" s="626"/>
    </row>
    <row r="581" spans="7:7" ht="15.75" customHeight="1">
      <c r="G581" s="626"/>
    </row>
    <row r="582" spans="7:7" ht="15.75" customHeight="1">
      <c r="G582" s="626"/>
    </row>
    <row r="583" spans="7:7" ht="15.75" customHeight="1">
      <c r="G583" s="626"/>
    </row>
    <row r="584" spans="7:7" ht="15.75" customHeight="1">
      <c r="G584" s="626"/>
    </row>
    <row r="585" spans="7:7" ht="15.75" customHeight="1">
      <c r="G585" s="626"/>
    </row>
    <row r="586" spans="7:7" ht="15.75" customHeight="1">
      <c r="G586" s="626"/>
    </row>
    <row r="587" spans="7:7" ht="15.75" customHeight="1">
      <c r="G587" s="626"/>
    </row>
    <row r="588" spans="7:7" ht="15.75" customHeight="1">
      <c r="G588" s="626"/>
    </row>
    <row r="589" spans="7:7" ht="15.75" customHeight="1">
      <c r="G589" s="626"/>
    </row>
    <row r="590" spans="7:7" ht="15.75" customHeight="1">
      <c r="G590" s="626"/>
    </row>
    <row r="591" spans="7:7" ht="15.75" customHeight="1">
      <c r="G591" s="626"/>
    </row>
    <row r="592" spans="7:7" ht="15.75" customHeight="1">
      <c r="G592" s="626"/>
    </row>
    <row r="593" spans="7:7" ht="15.75" customHeight="1">
      <c r="G593" s="626"/>
    </row>
    <row r="594" spans="7:7" ht="15.75" customHeight="1">
      <c r="G594" s="626"/>
    </row>
    <row r="595" spans="7:7" ht="15.75" customHeight="1">
      <c r="G595" s="626"/>
    </row>
    <row r="596" spans="7:7" ht="15.75" customHeight="1">
      <c r="G596" s="626"/>
    </row>
    <row r="597" spans="7:7" ht="15.75" customHeight="1">
      <c r="G597" s="626"/>
    </row>
    <row r="598" spans="7:7" ht="15.75" customHeight="1">
      <c r="G598" s="626"/>
    </row>
    <row r="599" spans="7:7" ht="15.75" customHeight="1">
      <c r="G599" s="626"/>
    </row>
    <row r="600" spans="7:7" ht="15.75" customHeight="1">
      <c r="G600" s="626"/>
    </row>
    <row r="601" spans="7:7" ht="15.75" customHeight="1">
      <c r="G601" s="626"/>
    </row>
    <row r="602" spans="7:7" ht="15.75" customHeight="1">
      <c r="G602" s="626"/>
    </row>
    <row r="603" spans="7:7" ht="15.75" customHeight="1">
      <c r="G603" s="626"/>
    </row>
    <row r="604" spans="7:7" ht="15.75" customHeight="1">
      <c r="G604" s="626"/>
    </row>
    <row r="605" spans="7:7" ht="15.75" customHeight="1">
      <c r="G605" s="626"/>
    </row>
    <row r="606" spans="7:7" ht="15.75" customHeight="1">
      <c r="G606" s="626"/>
    </row>
    <row r="607" spans="7:7" ht="15.75" customHeight="1">
      <c r="G607" s="626"/>
    </row>
    <row r="608" spans="7:7" ht="15.75" customHeight="1">
      <c r="G608" s="626"/>
    </row>
    <row r="609" spans="7:7" ht="15.75" customHeight="1">
      <c r="G609" s="626"/>
    </row>
    <row r="610" spans="7:7" ht="15.75" customHeight="1">
      <c r="G610" s="626"/>
    </row>
    <row r="611" spans="7:7" ht="15.75" customHeight="1">
      <c r="G611" s="626"/>
    </row>
    <row r="612" spans="7:7" ht="15.75" customHeight="1">
      <c r="G612" s="626"/>
    </row>
    <row r="613" spans="7:7" ht="15.75" customHeight="1">
      <c r="G613" s="626"/>
    </row>
    <row r="614" spans="7:7" ht="15.75" customHeight="1">
      <c r="G614" s="626"/>
    </row>
    <row r="615" spans="7:7" ht="15.75" customHeight="1">
      <c r="G615" s="626"/>
    </row>
    <row r="616" spans="7:7" ht="15.75" customHeight="1">
      <c r="G616" s="626"/>
    </row>
    <row r="617" spans="7:7" ht="15.75" customHeight="1">
      <c r="G617" s="626"/>
    </row>
    <row r="618" spans="7:7" ht="15.75" customHeight="1">
      <c r="G618" s="626"/>
    </row>
    <row r="619" spans="7:7" ht="15.75" customHeight="1">
      <c r="G619" s="626"/>
    </row>
    <row r="620" spans="7:7" ht="15.75" customHeight="1">
      <c r="G620" s="626"/>
    </row>
    <row r="621" spans="7:7" ht="15.75" customHeight="1">
      <c r="G621" s="626"/>
    </row>
    <row r="622" spans="7:7" ht="15.75" customHeight="1">
      <c r="G622" s="626"/>
    </row>
    <row r="623" spans="7:7" ht="15.75" customHeight="1">
      <c r="G623" s="626"/>
    </row>
    <row r="624" spans="7:7" ht="15.75" customHeight="1">
      <c r="G624" s="626"/>
    </row>
    <row r="625" spans="7:7" ht="15.75" customHeight="1">
      <c r="G625" s="626"/>
    </row>
    <row r="626" spans="7:7" ht="15.75" customHeight="1">
      <c r="G626" s="626"/>
    </row>
    <row r="627" spans="7:7" ht="15.75" customHeight="1">
      <c r="G627" s="626"/>
    </row>
    <row r="628" spans="7:7" ht="15.75" customHeight="1">
      <c r="G628" s="626"/>
    </row>
    <row r="629" spans="7:7" ht="15.75" customHeight="1">
      <c r="G629" s="626"/>
    </row>
    <row r="630" spans="7:7" ht="15.75" customHeight="1">
      <c r="G630" s="626"/>
    </row>
    <row r="631" spans="7:7" ht="15.75" customHeight="1">
      <c r="G631" s="626"/>
    </row>
    <row r="632" spans="7:7" ht="15.75" customHeight="1">
      <c r="G632" s="626"/>
    </row>
    <row r="633" spans="7:7" ht="15.75" customHeight="1">
      <c r="G633" s="626"/>
    </row>
    <row r="634" spans="7:7" ht="15.75" customHeight="1">
      <c r="G634" s="626"/>
    </row>
    <row r="635" spans="7:7" ht="15.75" customHeight="1">
      <c r="G635" s="626"/>
    </row>
    <row r="636" spans="7:7" ht="15.75" customHeight="1">
      <c r="G636" s="626"/>
    </row>
    <row r="637" spans="7:7" ht="15.75" customHeight="1">
      <c r="G637" s="626"/>
    </row>
    <row r="638" spans="7:7" ht="15.75" customHeight="1">
      <c r="G638" s="626"/>
    </row>
    <row r="639" spans="7:7" ht="15.75" customHeight="1">
      <c r="G639" s="626"/>
    </row>
    <row r="640" spans="7:7" ht="15.75" customHeight="1">
      <c r="G640" s="626"/>
    </row>
    <row r="641" spans="7:7" ht="15.75" customHeight="1">
      <c r="G641" s="626"/>
    </row>
    <row r="642" spans="7:7" ht="15.75" customHeight="1">
      <c r="G642" s="626"/>
    </row>
    <row r="643" spans="7:7" ht="15.75" customHeight="1">
      <c r="G643" s="626"/>
    </row>
    <row r="644" spans="7:7" ht="15.75" customHeight="1">
      <c r="G644" s="626"/>
    </row>
    <row r="645" spans="7:7" ht="15.75" customHeight="1">
      <c r="G645" s="626"/>
    </row>
    <row r="646" spans="7:7" ht="15.75" customHeight="1">
      <c r="G646" s="626"/>
    </row>
    <row r="647" spans="7:7" ht="15.75" customHeight="1">
      <c r="G647" s="626"/>
    </row>
    <row r="648" spans="7:7" ht="15.75" customHeight="1">
      <c r="G648" s="626"/>
    </row>
    <row r="649" spans="7:7" ht="15.75" customHeight="1">
      <c r="G649" s="626"/>
    </row>
    <row r="650" spans="7:7" ht="15.75" customHeight="1">
      <c r="G650" s="626"/>
    </row>
    <row r="651" spans="7:7" ht="15.75" customHeight="1">
      <c r="G651" s="626"/>
    </row>
    <row r="652" spans="7:7" ht="15.75" customHeight="1">
      <c r="G652" s="626"/>
    </row>
    <row r="653" spans="7:7" ht="15.75" customHeight="1">
      <c r="G653" s="626"/>
    </row>
    <row r="654" spans="7:7" ht="15.75" customHeight="1">
      <c r="G654" s="626"/>
    </row>
    <row r="655" spans="7:7" ht="15.75" customHeight="1">
      <c r="G655" s="626"/>
    </row>
    <row r="656" spans="7:7" ht="15.75" customHeight="1">
      <c r="G656" s="626"/>
    </row>
    <row r="657" spans="7:7" ht="15.75" customHeight="1">
      <c r="G657" s="626"/>
    </row>
    <row r="658" spans="7:7" ht="15.75" customHeight="1">
      <c r="G658" s="626"/>
    </row>
    <row r="659" spans="7:7" ht="15.75" customHeight="1">
      <c r="G659" s="626"/>
    </row>
    <row r="660" spans="7:7" ht="15.75" customHeight="1">
      <c r="G660" s="626"/>
    </row>
    <row r="661" spans="7:7" ht="15.75" customHeight="1">
      <c r="G661" s="626"/>
    </row>
    <row r="662" spans="7:7" ht="15.75" customHeight="1">
      <c r="G662" s="626"/>
    </row>
    <row r="663" spans="7:7" ht="15.75" customHeight="1">
      <c r="G663" s="626"/>
    </row>
    <row r="664" spans="7:7" ht="15.75" customHeight="1">
      <c r="G664" s="626"/>
    </row>
    <row r="665" spans="7:7" ht="15.75" customHeight="1">
      <c r="G665" s="626"/>
    </row>
    <row r="666" spans="7:7" ht="15.75" customHeight="1">
      <c r="G666" s="626"/>
    </row>
    <row r="667" spans="7:7" ht="15.75" customHeight="1">
      <c r="G667" s="626"/>
    </row>
    <row r="668" spans="7:7" ht="15.75" customHeight="1">
      <c r="G668" s="626"/>
    </row>
    <row r="669" spans="7:7" ht="15.75" customHeight="1">
      <c r="G669" s="626"/>
    </row>
    <row r="670" spans="7:7" ht="15.75" customHeight="1">
      <c r="G670" s="626"/>
    </row>
    <row r="671" spans="7:7" ht="15.75" customHeight="1">
      <c r="G671" s="626"/>
    </row>
    <row r="672" spans="7:7" ht="15.75" customHeight="1">
      <c r="G672" s="626"/>
    </row>
    <row r="673" spans="7:7" ht="15.75" customHeight="1">
      <c r="G673" s="626"/>
    </row>
    <row r="674" spans="7:7" ht="15.75" customHeight="1">
      <c r="G674" s="626"/>
    </row>
    <row r="675" spans="7:7" ht="15.75" customHeight="1">
      <c r="G675" s="626"/>
    </row>
    <row r="676" spans="7:7" ht="15.75" customHeight="1">
      <c r="G676" s="626"/>
    </row>
    <row r="677" spans="7:7" ht="15.75" customHeight="1">
      <c r="G677" s="626"/>
    </row>
    <row r="678" spans="7:7" ht="15.75" customHeight="1">
      <c r="G678" s="626"/>
    </row>
    <row r="679" spans="7:7" ht="15.75" customHeight="1">
      <c r="G679" s="626"/>
    </row>
    <row r="680" spans="7:7" ht="15.75" customHeight="1">
      <c r="G680" s="626"/>
    </row>
    <row r="681" spans="7:7" ht="15.75" customHeight="1">
      <c r="G681" s="626"/>
    </row>
    <row r="682" spans="7:7" ht="15.75" customHeight="1">
      <c r="G682" s="626"/>
    </row>
    <row r="683" spans="7:7" ht="15.75" customHeight="1">
      <c r="G683" s="626"/>
    </row>
    <row r="684" spans="7:7" ht="15.75" customHeight="1">
      <c r="G684" s="626"/>
    </row>
    <row r="685" spans="7:7" ht="15.75" customHeight="1">
      <c r="G685" s="626"/>
    </row>
    <row r="686" spans="7:7" ht="15.75" customHeight="1">
      <c r="G686" s="626"/>
    </row>
    <row r="687" spans="7:7" ht="15.75" customHeight="1">
      <c r="G687" s="626"/>
    </row>
    <row r="688" spans="7:7" ht="15.75" customHeight="1">
      <c r="G688" s="626"/>
    </row>
    <row r="689" spans="7:7" ht="15.75" customHeight="1">
      <c r="G689" s="626"/>
    </row>
    <row r="690" spans="7:7" ht="15.75" customHeight="1">
      <c r="G690" s="626"/>
    </row>
    <row r="691" spans="7:7" ht="15.75" customHeight="1">
      <c r="G691" s="626"/>
    </row>
    <row r="692" spans="7:7" ht="15.75" customHeight="1">
      <c r="G692" s="626"/>
    </row>
    <row r="693" spans="7:7" ht="15.75" customHeight="1">
      <c r="G693" s="626"/>
    </row>
    <row r="694" spans="7:7" ht="15.75" customHeight="1">
      <c r="G694" s="626"/>
    </row>
    <row r="695" spans="7:7" ht="15.75" customHeight="1">
      <c r="G695" s="626"/>
    </row>
    <row r="696" spans="7:7" ht="15.75" customHeight="1">
      <c r="G696" s="626"/>
    </row>
    <row r="697" spans="7:7" ht="15.75" customHeight="1">
      <c r="G697" s="626"/>
    </row>
    <row r="698" spans="7:7" ht="15.75" customHeight="1">
      <c r="G698" s="626"/>
    </row>
    <row r="699" spans="7:7" ht="15.75" customHeight="1">
      <c r="G699" s="626"/>
    </row>
    <row r="700" spans="7:7" ht="15.75" customHeight="1">
      <c r="G700" s="626"/>
    </row>
    <row r="701" spans="7:7" ht="15.75" customHeight="1">
      <c r="G701" s="626"/>
    </row>
    <row r="702" spans="7:7" ht="15.75" customHeight="1">
      <c r="G702" s="626"/>
    </row>
    <row r="703" spans="7:7" ht="15.75" customHeight="1">
      <c r="G703" s="626"/>
    </row>
    <row r="704" spans="7:7" ht="15.75" customHeight="1">
      <c r="G704" s="626"/>
    </row>
    <row r="705" spans="7:7" ht="15.75" customHeight="1">
      <c r="G705" s="626"/>
    </row>
    <row r="706" spans="7:7" ht="15.75" customHeight="1">
      <c r="G706" s="626"/>
    </row>
    <row r="707" spans="7:7" ht="15.75" customHeight="1">
      <c r="G707" s="626"/>
    </row>
    <row r="708" spans="7:7" ht="15.75" customHeight="1">
      <c r="G708" s="626"/>
    </row>
    <row r="709" spans="7:7" ht="15.75" customHeight="1">
      <c r="G709" s="626"/>
    </row>
    <row r="710" spans="7:7" ht="15.75" customHeight="1">
      <c r="G710" s="626"/>
    </row>
    <row r="711" spans="7:7" ht="15.75" customHeight="1">
      <c r="G711" s="626"/>
    </row>
    <row r="712" spans="7:7" ht="15.75" customHeight="1">
      <c r="G712" s="626"/>
    </row>
    <row r="713" spans="7:7" ht="15.75" customHeight="1">
      <c r="G713" s="626"/>
    </row>
    <row r="714" spans="7:7" ht="15.75" customHeight="1">
      <c r="G714" s="626"/>
    </row>
    <row r="715" spans="7:7" ht="15.75" customHeight="1">
      <c r="G715" s="626"/>
    </row>
    <row r="716" spans="7:7" ht="15.75" customHeight="1">
      <c r="G716" s="626"/>
    </row>
    <row r="717" spans="7:7" ht="15.75" customHeight="1">
      <c r="G717" s="626"/>
    </row>
    <row r="718" spans="7:7" ht="15.75" customHeight="1">
      <c r="G718" s="626"/>
    </row>
    <row r="719" spans="7:7" ht="15.75" customHeight="1">
      <c r="G719" s="626"/>
    </row>
    <row r="720" spans="7:7" ht="15.75" customHeight="1">
      <c r="G720" s="626"/>
    </row>
    <row r="721" spans="7:7" ht="15.75" customHeight="1">
      <c r="G721" s="626"/>
    </row>
    <row r="722" spans="7:7" ht="15.75" customHeight="1">
      <c r="G722" s="626"/>
    </row>
    <row r="723" spans="7:7" ht="15.75" customHeight="1">
      <c r="G723" s="626"/>
    </row>
    <row r="724" spans="7:7" ht="15.75" customHeight="1">
      <c r="G724" s="626"/>
    </row>
    <row r="725" spans="7:7" ht="15.75" customHeight="1">
      <c r="G725" s="626"/>
    </row>
    <row r="726" spans="7:7" ht="15.75" customHeight="1">
      <c r="G726" s="626"/>
    </row>
    <row r="727" spans="7:7" ht="15.75" customHeight="1">
      <c r="G727" s="626"/>
    </row>
    <row r="728" spans="7:7" ht="15.75" customHeight="1">
      <c r="G728" s="626"/>
    </row>
    <row r="729" spans="7:7" ht="15.75" customHeight="1">
      <c r="G729" s="626"/>
    </row>
    <row r="730" spans="7:7" ht="15.75" customHeight="1">
      <c r="G730" s="626"/>
    </row>
    <row r="731" spans="7:7" ht="15.75" customHeight="1">
      <c r="G731" s="626"/>
    </row>
    <row r="732" spans="7:7" ht="15.75" customHeight="1">
      <c r="G732" s="626"/>
    </row>
    <row r="733" spans="7:7" ht="15.75" customHeight="1">
      <c r="G733" s="626"/>
    </row>
    <row r="734" spans="7:7" ht="15.75" customHeight="1">
      <c r="G734" s="626"/>
    </row>
    <row r="735" spans="7:7" ht="15.75" customHeight="1">
      <c r="G735" s="626"/>
    </row>
    <row r="736" spans="7:7" ht="15.75" customHeight="1">
      <c r="G736" s="626"/>
    </row>
    <row r="737" spans="7:7" ht="15.75" customHeight="1">
      <c r="G737" s="626"/>
    </row>
    <row r="738" spans="7:7" ht="15.75" customHeight="1">
      <c r="G738" s="626"/>
    </row>
    <row r="739" spans="7:7" ht="15.75" customHeight="1">
      <c r="G739" s="626"/>
    </row>
    <row r="740" spans="7:7" ht="15.75" customHeight="1">
      <c r="G740" s="626"/>
    </row>
    <row r="741" spans="7:7" ht="15.75" customHeight="1">
      <c r="G741" s="626"/>
    </row>
    <row r="742" spans="7:7" ht="15.75" customHeight="1">
      <c r="G742" s="626"/>
    </row>
    <row r="743" spans="7:7" ht="15.75" customHeight="1">
      <c r="G743" s="626"/>
    </row>
    <row r="744" spans="7:7" ht="15.75" customHeight="1">
      <c r="G744" s="626"/>
    </row>
    <row r="745" spans="7:7" ht="15.75" customHeight="1">
      <c r="G745" s="626"/>
    </row>
    <row r="746" spans="7:7" ht="15.75" customHeight="1">
      <c r="G746" s="626"/>
    </row>
    <row r="747" spans="7:7" ht="15.75" customHeight="1">
      <c r="G747" s="626"/>
    </row>
    <row r="748" spans="7:7" ht="15.75" customHeight="1">
      <c r="G748" s="626"/>
    </row>
    <row r="749" spans="7:7" ht="15.75" customHeight="1">
      <c r="G749" s="626"/>
    </row>
    <row r="750" spans="7:7" ht="15.75" customHeight="1">
      <c r="G750" s="626"/>
    </row>
    <row r="751" spans="7:7" ht="15.75" customHeight="1">
      <c r="G751" s="626"/>
    </row>
    <row r="752" spans="7:7" ht="15.75" customHeight="1">
      <c r="G752" s="626"/>
    </row>
    <row r="753" spans="7:7" ht="15.75" customHeight="1">
      <c r="G753" s="626"/>
    </row>
    <row r="754" spans="7:7" ht="15.75" customHeight="1">
      <c r="G754" s="626"/>
    </row>
    <row r="755" spans="7:7" ht="15.75" customHeight="1">
      <c r="G755" s="626"/>
    </row>
    <row r="756" spans="7:7" ht="15.75" customHeight="1">
      <c r="G756" s="626"/>
    </row>
    <row r="757" spans="7:7" ht="15.75" customHeight="1">
      <c r="G757" s="626"/>
    </row>
    <row r="758" spans="7:7" ht="15.75" customHeight="1">
      <c r="G758" s="626"/>
    </row>
    <row r="759" spans="7:7" ht="15.75" customHeight="1">
      <c r="G759" s="626"/>
    </row>
    <row r="760" spans="7:7" ht="15.75" customHeight="1">
      <c r="G760" s="626"/>
    </row>
    <row r="761" spans="7:7" ht="15.75" customHeight="1">
      <c r="G761" s="626"/>
    </row>
    <row r="762" spans="7:7" ht="15.75" customHeight="1">
      <c r="G762" s="626"/>
    </row>
    <row r="763" spans="7:7" ht="15.75" customHeight="1">
      <c r="G763" s="626"/>
    </row>
    <row r="764" spans="7:7" ht="15.75" customHeight="1">
      <c r="G764" s="626"/>
    </row>
    <row r="765" spans="7:7" ht="15.75" customHeight="1">
      <c r="G765" s="626"/>
    </row>
    <row r="766" spans="7:7" ht="15.75" customHeight="1">
      <c r="G766" s="626"/>
    </row>
    <row r="767" spans="7:7" ht="15.75" customHeight="1">
      <c r="G767" s="626"/>
    </row>
    <row r="768" spans="7:7" ht="15.75" customHeight="1">
      <c r="G768" s="626"/>
    </row>
    <row r="769" spans="7:7" ht="15.75" customHeight="1">
      <c r="G769" s="626"/>
    </row>
    <row r="770" spans="7:7" ht="15.75" customHeight="1">
      <c r="G770" s="626"/>
    </row>
    <row r="771" spans="7:7" ht="15.75" customHeight="1">
      <c r="G771" s="626"/>
    </row>
    <row r="772" spans="7:7" ht="15.75" customHeight="1">
      <c r="G772" s="626"/>
    </row>
    <row r="773" spans="7:7" ht="15.75" customHeight="1">
      <c r="G773" s="626"/>
    </row>
    <row r="774" spans="7:7" ht="15.75" customHeight="1">
      <c r="G774" s="626"/>
    </row>
    <row r="775" spans="7:7" ht="15.75" customHeight="1">
      <c r="G775" s="626"/>
    </row>
    <row r="776" spans="7:7" ht="15.75" customHeight="1">
      <c r="G776" s="626"/>
    </row>
    <row r="777" spans="7:7" ht="15.75" customHeight="1">
      <c r="G777" s="626"/>
    </row>
    <row r="778" spans="7:7" ht="15.75" customHeight="1">
      <c r="G778" s="626"/>
    </row>
    <row r="779" spans="7:7" ht="15.75" customHeight="1">
      <c r="G779" s="626"/>
    </row>
    <row r="780" spans="7:7" ht="15.75" customHeight="1">
      <c r="G780" s="626"/>
    </row>
    <row r="781" spans="7:7" ht="15.75" customHeight="1">
      <c r="G781" s="626"/>
    </row>
    <row r="782" spans="7:7" ht="15.75" customHeight="1">
      <c r="G782" s="626"/>
    </row>
    <row r="783" spans="7:7" ht="15.75" customHeight="1">
      <c r="G783" s="626"/>
    </row>
    <row r="784" spans="7:7" ht="15.75" customHeight="1">
      <c r="G784" s="626"/>
    </row>
    <row r="785" spans="7:7" ht="15.75" customHeight="1">
      <c r="G785" s="626"/>
    </row>
    <row r="786" spans="7:7" ht="15.75" customHeight="1">
      <c r="G786" s="626"/>
    </row>
    <row r="787" spans="7:7" ht="15.75" customHeight="1">
      <c r="G787" s="626"/>
    </row>
    <row r="788" spans="7:7" ht="15.75" customHeight="1">
      <c r="G788" s="626"/>
    </row>
    <row r="789" spans="7:7" ht="15.75" customHeight="1">
      <c r="G789" s="626"/>
    </row>
    <row r="790" spans="7:7" ht="15.75" customHeight="1">
      <c r="G790" s="626"/>
    </row>
    <row r="791" spans="7:7" ht="15.75" customHeight="1">
      <c r="G791" s="626"/>
    </row>
    <row r="792" spans="7:7" ht="15.75" customHeight="1">
      <c r="G792" s="626"/>
    </row>
    <row r="793" spans="7:7" ht="15.75" customHeight="1">
      <c r="G793" s="626"/>
    </row>
    <row r="794" spans="7:7" ht="15.75" customHeight="1">
      <c r="G794" s="626"/>
    </row>
    <row r="795" spans="7:7" ht="15.75" customHeight="1">
      <c r="G795" s="626"/>
    </row>
    <row r="796" spans="7:7" ht="15.75" customHeight="1">
      <c r="G796" s="626"/>
    </row>
    <row r="797" spans="7:7" ht="15.75" customHeight="1">
      <c r="G797" s="626"/>
    </row>
    <row r="798" spans="7:7" ht="15.75" customHeight="1">
      <c r="G798" s="626"/>
    </row>
    <row r="799" spans="7:7" ht="15.75" customHeight="1">
      <c r="G799" s="626"/>
    </row>
    <row r="800" spans="7:7" ht="15.75" customHeight="1">
      <c r="G800" s="626"/>
    </row>
    <row r="801" spans="7:7" ht="15.75" customHeight="1">
      <c r="G801" s="626"/>
    </row>
    <row r="802" spans="7:7" ht="15.75" customHeight="1">
      <c r="G802" s="626"/>
    </row>
    <row r="803" spans="7:7" ht="15.75" customHeight="1">
      <c r="G803" s="626"/>
    </row>
    <row r="804" spans="7:7" ht="15.75" customHeight="1">
      <c r="G804" s="626"/>
    </row>
    <row r="805" spans="7:7" ht="15.75" customHeight="1">
      <c r="G805" s="626"/>
    </row>
    <row r="806" spans="7:7" ht="15.75" customHeight="1">
      <c r="G806" s="626"/>
    </row>
    <row r="807" spans="7:7" ht="15.75" customHeight="1">
      <c r="G807" s="626"/>
    </row>
    <row r="808" spans="7:7" ht="15.75" customHeight="1">
      <c r="G808" s="626"/>
    </row>
    <row r="809" spans="7:7" ht="15.75" customHeight="1">
      <c r="G809" s="626"/>
    </row>
    <row r="810" spans="7:7" ht="15.75" customHeight="1">
      <c r="G810" s="626"/>
    </row>
    <row r="811" spans="7:7" ht="15.75" customHeight="1">
      <c r="G811" s="626"/>
    </row>
    <row r="812" spans="7:7" ht="15.75" customHeight="1">
      <c r="G812" s="626"/>
    </row>
    <row r="813" spans="7:7" ht="15.75" customHeight="1">
      <c r="G813" s="626"/>
    </row>
    <row r="814" spans="7:7" ht="15.75" customHeight="1">
      <c r="G814" s="626"/>
    </row>
    <row r="815" spans="7:7" ht="15.75" customHeight="1">
      <c r="G815" s="626"/>
    </row>
    <row r="816" spans="7:7" ht="15.75" customHeight="1">
      <c r="G816" s="626"/>
    </row>
    <row r="817" spans="7:7" ht="15.75" customHeight="1">
      <c r="G817" s="626"/>
    </row>
    <row r="818" spans="7:7" ht="15.75" customHeight="1">
      <c r="G818" s="626"/>
    </row>
    <row r="819" spans="7:7" ht="15.75" customHeight="1">
      <c r="G819" s="626"/>
    </row>
    <row r="820" spans="7:7" ht="15.75" customHeight="1">
      <c r="G820" s="626"/>
    </row>
    <row r="821" spans="7:7" ht="15.75" customHeight="1">
      <c r="G821" s="626"/>
    </row>
    <row r="822" spans="7:7" ht="15.75" customHeight="1">
      <c r="G822" s="626"/>
    </row>
    <row r="823" spans="7:7" ht="15.75" customHeight="1">
      <c r="G823" s="626"/>
    </row>
    <row r="824" spans="7:7" ht="15.75" customHeight="1">
      <c r="G824" s="626"/>
    </row>
    <row r="825" spans="7:7" ht="15.75" customHeight="1">
      <c r="G825" s="626"/>
    </row>
    <row r="826" spans="7:7" ht="15.75" customHeight="1">
      <c r="G826" s="626"/>
    </row>
    <row r="827" spans="7:7" ht="15.75" customHeight="1">
      <c r="G827" s="626"/>
    </row>
    <row r="828" spans="7:7" ht="15.75" customHeight="1">
      <c r="G828" s="626"/>
    </row>
    <row r="829" spans="7:7" ht="15.75" customHeight="1">
      <c r="G829" s="626"/>
    </row>
    <row r="830" spans="7:7" ht="15.75" customHeight="1">
      <c r="G830" s="626"/>
    </row>
    <row r="831" spans="7:7" ht="15.75" customHeight="1">
      <c r="G831" s="626"/>
    </row>
    <row r="832" spans="7:7" ht="15.75" customHeight="1">
      <c r="G832" s="626"/>
    </row>
    <row r="833" spans="7:7" ht="15.75" customHeight="1">
      <c r="G833" s="626"/>
    </row>
    <row r="834" spans="7:7" ht="15.75" customHeight="1">
      <c r="G834" s="626"/>
    </row>
    <row r="835" spans="7:7" ht="15.75" customHeight="1">
      <c r="G835" s="626"/>
    </row>
    <row r="836" spans="7:7" ht="15.75" customHeight="1">
      <c r="G836" s="626"/>
    </row>
    <row r="837" spans="7:7" ht="15.75" customHeight="1">
      <c r="G837" s="626"/>
    </row>
    <row r="838" spans="7:7" ht="15.75" customHeight="1">
      <c r="G838" s="626"/>
    </row>
    <row r="839" spans="7:7" ht="15.75" customHeight="1">
      <c r="G839" s="626"/>
    </row>
    <row r="840" spans="7:7" ht="15.75" customHeight="1">
      <c r="G840" s="626"/>
    </row>
    <row r="841" spans="7:7" ht="15.75" customHeight="1">
      <c r="G841" s="626"/>
    </row>
    <row r="842" spans="7:7" ht="15.75" customHeight="1">
      <c r="G842" s="626"/>
    </row>
    <row r="843" spans="7:7" ht="15.75" customHeight="1">
      <c r="G843" s="626"/>
    </row>
    <row r="844" spans="7:7" ht="15.75" customHeight="1">
      <c r="G844" s="626"/>
    </row>
    <row r="845" spans="7:7" ht="15.75" customHeight="1">
      <c r="G845" s="626"/>
    </row>
    <row r="846" spans="7:7" ht="15.75" customHeight="1">
      <c r="G846" s="626"/>
    </row>
    <row r="847" spans="7:7" ht="15.75" customHeight="1">
      <c r="G847" s="626"/>
    </row>
    <row r="848" spans="7:7" ht="15.75" customHeight="1">
      <c r="G848" s="626"/>
    </row>
    <row r="849" spans="7:7" ht="15.75" customHeight="1">
      <c r="G849" s="626"/>
    </row>
    <row r="850" spans="7:7" ht="15.75" customHeight="1">
      <c r="G850" s="626"/>
    </row>
    <row r="851" spans="7:7" ht="15.75" customHeight="1">
      <c r="G851" s="626"/>
    </row>
    <row r="852" spans="7:7" ht="15.75" customHeight="1">
      <c r="G852" s="626"/>
    </row>
    <row r="853" spans="7:7" ht="15.75" customHeight="1">
      <c r="G853" s="626"/>
    </row>
    <row r="854" spans="7:7" ht="15.75" customHeight="1">
      <c r="G854" s="626"/>
    </row>
    <row r="855" spans="7:7" ht="15.75" customHeight="1">
      <c r="G855" s="626"/>
    </row>
    <row r="856" spans="7:7" ht="15.75" customHeight="1">
      <c r="G856" s="626"/>
    </row>
    <row r="857" spans="7:7" ht="15.75" customHeight="1">
      <c r="G857" s="626"/>
    </row>
    <row r="858" spans="7:7" ht="15.75" customHeight="1">
      <c r="G858" s="626"/>
    </row>
    <row r="859" spans="7:7" ht="15.75" customHeight="1">
      <c r="G859" s="626"/>
    </row>
    <row r="860" spans="7:7" ht="15.75" customHeight="1">
      <c r="G860" s="626"/>
    </row>
    <row r="861" spans="7:7" ht="15.75" customHeight="1">
      <c r="G861" s="626"/>
    </row>
    <row r="862" spans="7:7" ht="15.75" customHeight="1">
      <c r="G862" s="626"/>
    </row>
    <row r="863" spans="7:7" ht="15.75" customHeight="1">
      <c r="G863" s="626"/>
    </row>
    <row r="864" spans="7:7" ht="15.75" customHeight="1">
      <c r="G864" s="626"/>
    </row>
    <row r="865" spans="7:7" ht="15.75" customHeight="1">
      <c r="G865" s="626"/>
    </row>
    <row r="866" spans="7:7" ht="15.75" customHeight="1">
      <c r="G866" s="626"/>
    </row>
    <row r="867" spans="7:7" ht="15.75" customHeight="1">
      <c r="G867" s="626"/>
    </row>
    <row r="868" spans="7:7" ht="15.75" customHeight="1">
      <c r="G868" s="626"/>
    </row>
    <row r="869" spans="7:7" ht="15.75" customHeight="1">
      <c r="G869" s="626"/>
    </row>
    <row r="870" spans="7:7" ht="15.75" customHeight="1">
      <c r="G870" s="626"/>
    </row>
    <row r="871" spans="7:7" ht="15.75" customHeight="1">
      <c r="G871" s="626"/>
    </row>
    <row r="872" spans="7:7" ht="15.75" customHeight="1">
      <c r="G872" s="626"/>
    </row>
    <row r="873" spans="7:7" ht="15.75" customHeight="1">
      <c r="G873" s="626"/>
    </row>
    <row r="874" spans="7:7" ht="15.75" customHeight="1">
      <c r="G874" s="626"/>
    </row>
    <row r="875" spans="7:7" ht="15.75" customHeight="1">
      <c r="G875" s="626"/>
    </row>
    <row r="876" spans="7:7" ht="15.75" customHeight="1">
      <c r="G876" s="626"/>
    </row>
    <row r="877" spans="7:7" ht="15.75" customHeight="1">
      <c r="G877" s="626"/>
    </row>
    <row r="878" spans="7:7" ht="15.75" customHeight="1">
      <c r="G878" s="626"/>
    </row>
    <row r="879" spans="7:7" ht="15.75" customHeight="1">
      <c r="G879" s="626"/>
    </row>
    <row r="880" spans="7:7" ht="15.75" customHeight="1">
      <c r="G880" s="626"/>
    </row>
    <row r="881" spans="7:7" ht="15.75" customHeight="1">
      <c r="G881" s="626"/>
    </row>
    <row r="882" spans="7:7" ht="15.75" customHeight="1">
      <c r="G882" s="626"/>
    </row>
    <row r="883" spans="7:7" ht="15.75" customHeight="1">
      <c r="G883" s="626"/>
    </row>
    <row r="884" spans="7:7" ht="15.75" customHeight="1">
      <c r="G884" s="626"/>
    </row>
    <row r="885" spans="7:7" ht="15.75" customHeight="1">
      <c r="G885" s="626"/>
    </row>
    <row r="886" spans="7:7" ht="15.75" customHeight="1">
      <c r="G886" s="626"/>
    </row>
    <row r="887" spans="7:7" ht="15.75" customHeight="1">
      <c r="G887" s="626"/>
    </row>
    <row r="888" spans="7:7" ht="15.75" customHeight="1">
      <c r="G888" s="626"/>
    </row>
    <row r="889" spans="7:7" ht="15.75" customHeight="1">
      <c r="G889" s="626"/>
    </row>
    <row r="890" spans="7:7" ht="15.75" customHeight="1">
      <c r="G890" s="626"/>
    </row>
    <row r="891" spans="7:7" ht="15.75" customHeight="1">
      <c r="G891" s="626"/>
    </row>
    <row r="892" spans="7:7" ht="15.75" customHeight="1">
      <c r="G892" s="626"/>
    </row>
    <row r="893" spans="7:7" ht="15.75" customHeight="1">
      <c r="G893" s="626"/>
    </row>
    <row r="894" spans="7:7" ht="15.75" customHeight="1">
      <c r="G894" s="626"/>
    </row>
    <row r="895" spans="7:7" ht="15.75" customHeight="1">
      <c r="G895" s="626"/>
    </row>
    <row r="896" spans="7:7" ht="15.75" customHeight="1">
      <c r="G896" s="626"/>
    </row>
    <row r="897" spans="7:7" ht="15.75" customHeight="1">
      <c r="G897" s="626"/>
    </row>
    <row r="898" spans="7:7" ht="15.75" customHeight="1">
      <c r="G898" s="626"/>
    </row>
    <row r="899" spans="7:7" ht="15.75" customHeight="1">
      <c r="G899" s="626"/>
    </row>
    <row r="900" spans="7:7" ht="15.75" customHeight="1">
      <c r="G900" s="626"/>
    </row>
    <row r="901" spans="7:7" ht="15.75" customHeight="1">
      <c r="G901" s="626"/>
    </row>
    <row r="902" spans="7:7" ht="15.75" customHeight="1">
      <c r="G902" s="626"/>
    </row>
    <row r="903" spans="7:7" ht="15.75" customHeight="1">
      <c r="G903" s="626"/>
    </row>
    <row r="904" spans="7:7" ht="15.75" customHeight="1">
      <c r="G904" s="626"/>
    </row>
    <row r="905" spans="7:7" ht="15.75" customHeight="1">
      <c r="G905" s="626"/>
    </row>
    <row r="906" spans="7:7" ht="15.75" customHeight="1">
      <c r="G906" s="626"/>
    </row>
    <row r="907" spans="7:7" ht="15.75" customHeight="1">
      <c r="G907" s="626"/>
    </row>
    <row r="908" spans="7:7" ht="15.75" customHeight="1">
      <c r="G908" s="626"/>
    </row>
    <row r="909" spans="7:7" ht="15.75" customHeight="1">
      <c r="G909" s="626"/>
    </row>
    <row r="910" spans="7:7" ht="15.75" customHeight="1">
      <c r="G910" s="626"/>
    </row>
    <row r="911" spans="7:7" ht="15.75" customHeight="1">
      <c r="G911" s="626"/>
    </row>
    <row r="912" spans="7:7" ht="15.75" customHeight="1">
      <c r="G912" s="626"/>
    </row>
    <row r="913" spans="7:7" ht="15.75" customHeight="1">
      <c r="G913" s="626"/>
    </row>
    <row r="914" spans="7:7" ht="15.75" customHeight="1">
      <c r="G914" s="626"/>
    </row>
    <row r="915" spans="7:7" ht="15.75" customHeight="1">
      <c r="G915" s="626"/>
    </row>
    <row r="916" spans="7:7" ht="15.75" customHeight="1">
      <c r="G916" s="626"/>
    </row>
    <row r="917" spans="7:7" ht="15.75" customHeight="1">
      <c r="G917" s="626"/>
    </row>
    <row r="918" spans="7:7" ht="15.75" customHeight="1">
      <c r="G918" s="626"/>
    </row>
    <row r="919" spans="7:7" ht="15.75" customHeight="1">
      <c r="G919" s="626"/>
    </row>
    <row r="920" spans="7:7" ht="15.75" customHeight="1">
      <c r="G920" s="626"/>
    </row>
    <row r="921" spans="7:7" ht="15.75" customHeight="1">
      <c r="G921" s="626"/>
    </row>
    <row r="922" spans="7:7" ht="15.75" customHeight="1">
      <c r="G922" s="626"/>
    </row>
    <row r="923" spans="7:7" ht="15.75" customHeight="1">
      <c r="G923" s="626"/>
    </row>
    <row r="924" spans="7:7" ht="15.75" customHeight="1">
      <c r="G924" s="626"/>
    </row>
    <row r="925" spans="7:7" ht="15.75" customHeight="1">
      <c r="G925" s="626"/>
    </row>
    <row r="926" spans="7:7" ht="15.75" customHeight="1">
      <c r="G926" s="626"/>
    </row>
    <row r="927" spans="7:7" ht="15.75" customHeight="1">
      <c r="G927" s="626"/>
    </row>
    <row r="928" spans="7:7" ht="15.75" customHeight="1">
      <c r="G928" s="626"/>
    </row>
    <row r="929" spans="7:7" ht="15.75" customHeight="1">
      <c r="G929" s="626"/>
    </row>
    <row r="930" spans="7:7" ht="15.75" customHeight="1">
      <c r="G930" s="626"/>
    </row>
    <row r="931" spans="7:7" ht="15.75" customHeight="1">
      <c r="G931" s="626"/>
    </row>
    <row r="932" spans="7:7" ht="15.75" customHeight="1">
      <c r="G932" s="626"/>
    </row>
    <row r="933" spans="7:7" ht="15.75" customHeight="1">
      <c r="G933" s="626"/>
    </row>
    <row r="934" spans="7:7" ht="15.75" customHeight="1">
      <c r="G934" s="626"/>
    </row>
    <row r="935" spans="7:7" ht="15.75" customHeight="1">
      <c r="G935" s="626"/>
    </row>
    <row r="936" spans="7:7" ht="15.75" customHeight="1">
      <c r="G936" s="626"/>
    </row>
    <row r="937" spans="7:7" ht="15.75" customHeight="1">
      <c r="G937" s="626"/>
    </row>
    <row r="938" spans="7:7" ht="15.75" customHeight="1">
      <c r="G938" s="626"/>
    </row>
    <row r="939" spans="7:7" ht="15.75" customHeight="1">
      <c r="G939" s="626"/>
    </row>
    <row r="940" spans="7:7" ht="15.75" customHeight="1">
      <c r="G940" s="626"/>
    </row>
    <row r="941" spans="7:7" ht="15.75" customHeight="1">
      <c r="G941" s="626"/>
    </row>
    <row r="942" spans="7:7" ht="15.75" customHeight="1">
      <c r="G942" s="626"/>
    </row>
    <row r="943" spans="7:7" ht="15.75" customHeight="1">
      <c r="G943" s="626"/>
    </row>
    <row r="944" spans="7:7" ht="15.75" customHeight="1">
      <c r="G944" s="626"/>
    </row>
    <row r="945" spans="7:7" ht="15.75" customHeight="1">
      <c r="G945" s="626"/>
    </row>
    <row r="946" spans="7:7" ht="15.75" customHeight="1">
      <c r="G946" s="626"/>
    </row>
    <row r="947" spans="7:7" ht="15.75" customHeight="1">
      <c r="G947" s="626"/>
    </row>
    <row r="948" spans="7:7" ht="15.75" customHeight="1">
      <c r="G948" s="626"/>
    </row>
    <row r="949" spans="7:7" ht="15.75" customHeight="1">
      <c r="G949" s="626"/>
    </row>
    <row r="950" spans="7:7" ht="15.75" customHeight="1">
      <c r="G950" s="626"/>
    </row>
    <row r="951" spans="7:7" ht="15.75" customHeight="1">
      <c r="G951" s="626"/>
    </row>
    <row r="952" spans="7:7" ht="15.75" customHeight="1">
      <c r="G952" s="626"/>
    </row>
    <row r="953" spans="7:7" ht="15.75" customHeight="1">
      <c r="G953" s="626"/>
    </row>
    <row r="954" spans="7:7" ht="15.75" customHeight="1">
      <c r="G954" s="626"/>
    </row>
    <row r="955" spans="7:7" ht="15.75" customHeight="1">
      <c r="G955" s="626"/>
    </row>
    <row r="956" spans="7:7" ht="15.75" customHeight="1">
      <c r="G956" s="626"/>
    </row>
    <row r="957" spans="7:7" ht="15.75" customHeight="1">
      <c r="G957" s="626"/>
    </row>
    <row r="958" spans="7:7" ht="15.75" customHeight="1">
      <c r="G958" s="626"/>
    </row>
    <row r="959" spans="7:7" ht="15.75" customHeight="1">
      <c r="G959" s="626"/>
    </row>
    <row r="960" spans="7:7" ht="15.75" customHeight="1">
      <c r="G960" s="626"/>
    </row>
    <row r="961" spans="7:7" ht="15.75" customHeight="1">
      <c r="G961" s="626"/>
    </row>
    <row r="962" spans="7:7" ht="15.75" customHeight="1">
      <c r="G962" s="626"/>
    </row>
    <row r="963" spans="7:7" ht="15.75" customHeight="1">
      <c r="G963" s="626"/>
    </row>
    <row r="964" spans="7:7" ht="15.75" customHeight="1">
      <c r="G964" s="626"/>
    </row>
    <row r="965" spans="7:7" ht="15.75" customHeight="1">
      <c r="G965" s="626"/>
    </row>
    <row r="966" spans="7:7" ht="15.75" customHeight="1">
      <c r="G966" s="626"/>
    </row>
    <row r="967" spans="7:7" ht="15.75" customHeight="1">
      <c r="G967" s="626"/>
    </row>
    <row r="968" spans="7:7" ht="15.75" customHeight="1">
      <c r="G968" s="626"/>
    </row>
    <row r="969" spans="7:7" ht="15.75" customHeight="1">
      <c r="G969" s="626"/>
    </row>
    <row r="970" spans="7:7" ht="15.75" customHeight="1">
      <c r="G970" s="626"/>
    </row>
    <row r="971" spans="7:7" ht="15.75" customHeight="1">
      <c r="G971" s="626"/>
    </row>
    <row r="972" spans="7:7" ht="15.75" customHeight="1">
      <c r="G972" s="626"/>
    </row>
    <row r="973" spans="7:7" ht="15.75" customHeight="1">
      <c r="G973" s="626"/>
    </row>
    <row r="974" spans="7:7" ht="15.75" customHeight="1">
      <c r="G974" s="626"/>
    </row>
    <row r="975" spans="7:7" ht="15.75" customHeight="1">
      <c r="G975" s="626"/>
    </row>
    <row r="976" spans="7:7" ht="15.75" customHeight="1">
      <c r="G976" s="626"/>
    </row>
    <row r="977" spans="7:7" ht="15.75" customHeight="1">
      <c r="G977" s="626"/>
    </row>
    <row r="978" spans="7:7" ht="15.75" customHeight="1">
      <c r="G978" s="626"/>
    </row>
    <row r="979" spans="7:7" ht="15.75" customHeight="1">
      <c r="G979" s="626"/>
    </row>
    <row r="980" spans="7:7" ht="15.75" customHeight="1">
      <c r="G980" s="626"/>
    </row>
    <row r="981" spans="7:7" ht="15.75" customHeight="1">
      <c r="G981" s="626"/>
    </row>
    <row r="982" spans="7:7" ht="15.75" customHeight="1">
      <c r="G982" s="626"/>
    </row>
    <row r="983" spans="7:7" ht="15.75" customHeight="1">
      <c r="G983" s="626"/>
    </row>
    <row r="984" spans="7:7" ht="15.75" customHeight="1">
      <c r="G984" s="626"/>
    </row>
    <row r="985" spans="7:7" ht="15.75" customHeight="1">
      <c r="G985" s="626"/>
    </row>
    <row r="986" spans="7:7" ht="15.75" customHeight="1">
      <c r="G986" s="626"/>
    </row>
    <row r="987" spans="7:7" ht="15.75" customHeight="1">
      <c r="G987" s="626"/>
    </row>
    <row r="988" spans="7:7" ht="15.75" customHeight="1">
      <c r="G988" s="626"/>
    </row>
    <row r="989" spans="7:7" ht="15.75" customHeight="1">
      <c r="G989" s="626"/>
    </row>
    <row r="990" spans="7:7" ht="15.75" customHeight="1">
      <c r="G990" s="626"/>
    </row>
    <row r="991" spans="7:7" ht="15.75" customHeight="1">
      <c r="G991" s="626"/>
    </row>
    <row r="992" spans="7:7" ht="15.75" customHeight="1">
      <c r="G992" s="626"/>
    </row>
    <row r="993" spans="7:7" ht="15.75" customHeight="1">
      <c r="G993" s="626"/>
    </row>
    <row r="994" spans="7:7" ht="15.75" customHeight="1">
      <c r="G994" s="626"/>
    </row>
    <row r="995" spans="7:7" ht="15.75" customHeight="1">
      <c r="G995" s="626"/>
    </row>
  </sheetData>
  <mergeCells count="36">
    <mergeCell ref="B2:D2"/>
    <mergeCell ref="B3:D3"/>
    <mergeCell ref="B4:D4"/>
    <mergeCell ref="B5:D5"/>
    <mergeCell ref="A7:G7"/>
    <mergeCell ref="A9:G9"/>
    <mergeCell ref="F10:G10"/>
    <mergeCell ref="B11:D11"/>
    <mergeCell ref="F11:G11"/>
    <mergeCell ref="A13:G13"/>
    <mergeCell ref="B16:D16"/>
    <mergeCell ref="B17:E17"/>
    <mergeCell ref="B18:E18"/>
    <mergeCell ref="I18:L19"/>
    <mergeCell ref="B19:D19"/>
    <mergeCell ref="A35:E45"/>
    <mergeCell ref="I20:L20"/>
    <mergeCell ref="B21:D21"/>
    <mergeCell ref="B22:D22"/>
    <mergeCell ref="B23:E23"/>
    <mergeCell ref="F32:F33"/>
    <mergeCell ref="G32:G33"/>
    <mergeCell ref="C33:D33"/>
    <mergeCell ref="G18:G31"/>
    <mergeCell ref="B10:D10"/>
    <mergeCell ref="B29:E29"/>
    <mergeCell ref="B24:D24"/>
    <mergeCell ref="B25:E25"/>
    <mergeCell ref="B26:D26"/>
    <mergeCell ref="B27:D27"/>
    <mergeCell ref="B28:D28"/>
    <mergeCell ref="B20:E20"/>
    <mergeCell ref="B30:E30"/>
    <mergeCell ref="B31:D31"/>
    <mergeCell ref="B32:B33"/>
    <mergeCell ref="C32:D32"/>
  </mergeCells>
  <printOptions horizontalCentered="1"/>
  <pageMargins left="0.47244094488188981" right="0.47244094488188981" top="0.78740157480314965" bottom="0.78740157480314965" header="0" footer="0"/>
  <pageSetup paperSize="9" scale="72" orientation="landscape" r:id="rId1"/>
  <headerFooter>
    <oddFooter>&amp;CB3M CONSTRUTORA EIRELI- CNPJ: 27.343.319/0001-76
Av. Antônio Rabelo Junior, 161, sala 1711- Miramar – João Pessoa/PB – CEP 58032-090
Fone: (83) 9 9862-3007&amp;R&amp;P/</oddFooter>
  </headerFooter>
  <drawing r:id="rId2"/>
</worksheet>
</file>

<file path=xl/worksheets/sheet13.xml><?xml version="1.0" encoding="utf-8"?>
<worksheet xmlns="http://schemas.openxmlformats.org/spreadsheetml/2006/main" xmlns:r="http://schemas.openxmlformats.org/officeDocument/2006/relationships">
  <sheetPr>
    <pageSetUpPr fitToPage="1"/>
  </sheetPr>
  <dimension ref="A1:Z995"/>
  <sheetViews>
    <sheetView showGridLines="0" tabSelected="1" view="pageBreakPreview" zoomScale="85" zoomScaleNormal="100" zoomScaleSheetLayoutView="85" workbookViewId="0">
      <selection activeCell="D59" sqref="D59"/>
    </sheetView>
  </sheetViews>
  <sheetFormatPr defaultColWidth="14.42578125" defaultRowHeight="15" customHeight="1"/>
  <cols>
    <col min="1" max="1" width="15.7109375" customWidth="1"/>
    <col min="2" max="2" width="48" customWidth="1"/>
    <col min="3" max="6" width="15.7109375" customWidth="1"/>
    <col min="7" max="26" width="8.7109375" customWidth="1"/>
  </cols>
  <sheetData>
    <row r="1" spans="1:26" ht="4.5" customHeight="1">
      <c r="A1" s="1131"/>
      <c r="B1" s="1026"/>
      <c r="C1" s="1026"/>
      <c r="D1" s="1026"/>
      <c r="E1" s="1026"/>
      <c r="F1" s="1022"/>
      <c r="G1" s="1"/>
      <c r="H1" s="1"/>
      <c r="I1" s="1"/>
      <c r="J1" s="1"/>
      <c r="K1" s="1"/>
      <c r="L1" s="1"/>
      <c r="M1" s="1"/>
      <c r="N1" s="1"/>
      <c r="O1" s="1"/>
      <c r="P1" s="1"/>
      <c r="Q1" s="1"/>
      <c r="R1" s="1"/>
      <c r="S1" s="1"/>
      <c r="T1" s="1"/>
      <c r="U1" s="1"/>
      <c r="V1" s="1"/>
      <c r="W1" s="1"/>
      <c r="X1" s="1"/>
      <c r="Y1" s="1"/>
      <c r="Z1" s="1"/>
    </row>
    <row r="2" spans="1:26" ht="29.25" customHeight="1">
      <c r="A2" s="2" t="str">
        <f>'Planilha Orçamentária'!B2</f>
        <v>CONTRATANTE:</v>
      </c>
      <c r="B2" s="1008" t="str">
        <f>'Planilha Orçamentária'!C2</f>
        <v xml:space="preserve">JFBP | JUSTIÇA DE FEDERAL DE PRIMEIRO GRAU – SEÇÃO JUDICIÁRIA DA PARAÍBA </v>
      </c>
      <c r="C2" s="982"/>
      <c r="D2" s="870"/>
      <c r="E2" s="209"/>
      <c r="F2" s="6"/>
      <c r="G2" s="1"/>
      <c r="H2" s="1"/>
      <c r="I2" s="1"/>
      <c r="J2" s="1"/>
      <c r="K2" s="1"/>
      <c r="L2" s="1"/>
      <c r="M2" s="1"/>
      <c r="N2" s="1"/>
      <c r="O2" s="1"/>
      <c r="P2" s="1"/>
      <c r="Q2" s="1"/>
      <c r="R2" s="1"/>
      <c r="S2" s="1"/>
      <c r="T2" s="1"/>
      <c r="U2" s="1"/>
      <c r="V2" s="1"/>
      <c r="W2" s="1"/>
      <c r="X2" s="1"/>
      <c r="Y2" s="1"/>
      <c r="Z2" s="1"/>
    </row>
    <row r="3" spans="1:26" ht="29.25" customHeight="1">
      <c r="A3" s="2" t="str">
        <f>'Planilha Orçamentária'!B3</f>
        <v>PROJETO:</v>
      </c>
      <c r="B3" s="1008" t="str">
        <f>'Planilha Orçamentária'!C3</f>
        <v>Reforma, adequação e modernização das instalações físicas e sistemas prediais da Subseção Judiciária de Guarabira/PB</v>
      </c>
      <c r="C3" s="983"/>
      <c r="D3" s="1"/>
      <c r="E3" s="24"/>
      <c r="F3" s="677"/>
      <c r="G3" s="1"/>
      <c r="H3" s="1"/>
      <c r="I3" s="1"/>
      <c r="J3" s="1"/>
      <c r="K3" s="1"/>
      <c r="L3" s="1"/>
      <c r="M3" s="1"/>
      <c r="N3" s="1"/>
      <c r="O3" s="1"/>
      <c r="P3" s="1"/>
      <c r="Q3" s="1"/>
      <c r="R3" s="1"/>
      <c r="S3" s="1"/>
      <c r="T3" s="1"/>
      <c r="U3" s="1"/>
      <c r="V3" s="1"/>
      <c r="W3" s="1"/>
      <c r="X3" s="1"/>
      <c r="Y3" s="1"/>
      <c r="Z3" s="1"/>
    </row>
    <row r="4" spans="1:26" ht="29.25" customHeight="1">
      <c r="A4" s="2" t="str">
        <f>'Planilha Orçamentária'!B4</f>
        <v>ENDEREÇO:</v>
      </c>
      <c r="B4" s="1008" t="str">
        <f>'Planilha Orçamentária'!$C$4</f>
        <v>Rua Augusto de Almeida, nº 258, Bairro Novo, Guarabira/PB - CEP: 58200-000</v>
      </c>
      <c r="C4" s="983"/>
      <c r="E4" s="1"/>
      <c r="F4" s="11"/>
      <c r="G4" s="1"/>
      <c r="H4" s="1"/>
      <c r="I4" s="1"/>
      <c r="J4" s="1"/>
      <c r="K4" s="1"/>
      <c r="L4" s="1"/>
      <c r="M4" s="1"/>
      <c r="N4" s="1"/>
      <c r="O4" s="1"/>
      <c r="P4" s="1"/>
      <c r="Q4" s="1"/>
      <c r="R4" s="1"/>
      <c r="S4" s="1"/>
      <c r="T4" s="1"/>
      <c r="U4" s="1"/>
      <c r="V4" s="1"/>
      <c r="W4" s="1"/>
      <c r="X4" s="1"/>
      <c r="Y4" s="1"/>
      <c r="Z4" s="1"/>
    </row>
    <row r="5" spans="1:26" ht="29.25" customHeight="1">
      <c r="A5" s="2" t="str">
        <f>'Planilha Orçamentária'!B5</f>
        <v>EMPRESA</v>
      </c>
      <c r="B5" s="1011" t="str">
        <f>'Planilha Orçamentária'!$C$5</f>
        <v>B3M CONSTRUTORA EIRELI - 27.343.319/0001-76</v>
      </c>
      <c r="C5" s="983"/>
      <c r="D5" s="681"/>
      <c r="E5" s="67"/>
      <c r="F5" s="16"/>
      <c r="G5" s="1"/>
      <c r="H5" s="1"/>
      <c r="I5" s="1"/>
      <c r="J5" s="1"/>
      <c r="K5" s="1"/>
      <c r="L5" s="1"/>
      <c r="M5" s="1"/>
      <c r="N5" s="1"/>
      <c r="O5" s="1"/>
      <c r="P5" s="1"/>
      <c r="Q5" s="1"/>
      <c r="R5" s="1"/>
      <c r="S5" s="1"/>
      <c r="T5" s="1"/>
      <c r="U5" s="1"/>
      <c r="V5" s="1"/>
      <c r="W5" s="1"/>
      <c r="X5" s="1"/>
      <c r="Y5" s="1"/>
      <c r="Z5" s="1"/>
    </row>
    <row r="6" spans="1:26" ht="4.5" customHeight="1">
      <c r="A6" s="988"/>
      <c r="B6" s="982"/>
      <c r="C6" s="982"/>
      <c r="D6" s="982"/>
      <c r="E6" s="982"/>
      <c r="F6" s="983"/>
      <c r="G6" s="1"/>
      <c r="H6" s="1"/>
      <c r="I6" s="1"/>
      <c r="J6" s="1"/>
      <c r="K6" s="1"/>
      <c r="L6" s="1"/>
      <c r="M6" s="1"/>
      <c r="N6" s="1"/>
      <c r="O6" s="1"/>
      <c r="P6" s="1"/>
      <c r="Q6" s="1"/>
      <c r="R6" s="1"/>
      <c r="S6" s="1"/>
      <c r="T6" s="1"/>
      <c r="U6" s="1"/>
      <c r="V6" s="1"/>
      <c r="W6" s="1"/>
      <c r="X6" s="1"/>
      <c r="Y6" s="1"/>
      <c r="Z6" s="1"/>
    </row>
    <row r="7" spans="1:26" ht="33" customHeight="1">
      <c r="A7" s="1124" t="s">
        <v>2846</v>
      </c>
      <c r="B7" s="982"/>
      <c r="C7" s="982"/>
      <c r="D7" s="982"/>
      <c r="E7" s="982"/>
      <c r="F7" s="983"/>
      <c r="G7" s="1"/>
      <c r="H7" s="1"/>
      <c r="I7" s="1"/>
      <c r="J7" s="1"/>
      <c r="K7" s="1"/>
      <c r="L7" s="1"/>
      <c r="M7" s="1"/>
      <c r="N7" s="1"/>
      <c r="O7" s="1"/>
      <c r="P7" s="1"/>
      <c r="Q7" s="1"/>
      <c r="R7" s="1"/>
      <c r="S7" s="1"/>
      <c r="T7" s="1"/>
      <c r="U7" s="1"/>
      <c r="V7" s="1"/>
      <c r="W7" s="1"/>
      <c r="X7" s="1"/>
      <c r="Y7" s="1"/>
      <c r="Z7" s="1"/>
    </row>
    <row r="8" spans="1:26" ht="4.5" customHeight="1">
      <c r="A8" s="988"/>
      <c r="B8" s="982"/>
      <c r="C8" s="982"/>
      <c r="D8" s="982"/>
      <c r="E8" s="982"/>
      <c r="F8" s="983"/>
      <c r="G8" s="1"/>
      <c r="H8" s="1"/>
      <c r="I8" s="1"/>
      <c r="J8" s="1"/>
      <c r="K8" s="1"/>
      <c r="L8" s="1"/>
      <c r="M8" s="1"/>
      <c r="N8" s="1"/>
      <c r="O8" s="1"/>
      <c r="P8" s="1"/>
      <c r="Q8" s="1"/>
      <c r="R8" s="1"/>
      <c r="S8" s="1"/>
      <c r="T8" s="1"/>
      <c r="U8" s="1"/>
      <c r="V8" s="1"/>
      <c r="W8" s="1"/>
      <c r="X8" s="1"/>
      <c r="Y8" s="1"/>
      <c r="Z8" s="1"/>
    </row>
    <row r="9" spans="1:26" ht="19.5" customHeight="1">
      <c r="A9" s="989" t="s">
        <v>1</v>
      </c>
      <c r="B9" s="982"/>
      <c r="C9" s="982"/>
      <c r="D9" s="982"/>
      <c r="E9" s="982"/>
      <c r="F9" s="983"/>
      <c r="G9" s="1"/>
      <c r="H9" s="1"/>
      <c r="I9" s="1"/>
      <c r="J9" s="1"/>
      <c r="K9" s="1"/>
      <c r="L9" s="1"/>
      <c r="M9" s="1"/>
      <c r="N9" s="1"/>
      <c r="O9" s="1"/>
      <c r="P9" s="1"/>
      <c r="Q9" s="1"/>
      <c r="R9" s="1"/>
      <c r="S9" s="1"/>
      <c r="T9" s="1"/>
      <c r="U9" s="1"/>
      <c r="V9" s="1"/>
      <c r="W9" s="1"/>
      <c r="X9" s="1"/>
      <c r="Y9" s="1"/>
      <c r="Z9" s="1"/>
    </row>
    <row r="10" spans="1:26" ht="19.5" customHeight="1">
      <c r="A10" s="12" t="str">
        <f>'Planilha Orçamentária'!B10</f>
        <v>VERSÃO</v>
      </c>
      <c r="B10" s="12" t="str">
        <f>'Planilha Orçamentária'!D10</f>
        <v xml:space="preserve">DESCRIÇÃO E/OU FOLHAS ALTERADAS </v>
      </c>
      <c r="C10" s="1001" t="str">
        <f>'Planilha Orçamentária'!F10</f>
        <v>DATA</v>
      </c>
      <c r="D10" s="983"/>
      <c r="E10" s="1001" t="str">
        <f>'Planilha Orçamentária'!H10</f>
        <v>ATUALIZAÇÃO</v>
      </c>
      <c r="F10" s="983"/>
      <c r="G10" s="1"/>
      <c r="H10" s="1"/>
      <c r="I10" s="1"/>
      <c r="J10" s="1"/>
      <c r="K10" s="1"/>
      <c r="L10" s="1"/>
      <c r="M10" s="1"/>
      <c r="N10" s="1"/>
      <c r="O10" s="1"/>
      <c r="P10" s="1"/>
      <c r="Q10" s="1"/>
      <c r="R10" s="1"/>
      <c r="S10" s="1"/>
      <c r="T10" s="1"/>
      <c r="U10" s="1"/>
      <c r="V10" s="1"/>
      <c r="W10" s="1"/>
      <c r="X10" s="1"/>
      <c r="Y10" s="1"/>
      <c r="Z10" s="1"/>
    </row>
    <row r="11" spans="1:26" ht="19.5" customHeight="1">
      <c r="A11" s="18" t="str">
        <f>IF('Planilha Orçamentária'!B11="","",'Planilha Orçamentária'!B11)</f>
        <v>R01</v>
      </c>
      <c r="B11" s="18" t="str">
        <f>IF('Planilha Orçamentária'!D11="","",'Planilha Orçamentária'!D11)</f>
        <v>Adequação à Progamação do Plano de Obras 2023</v>
      </c>
      <c r="C11" s="987">
        <f>IF('Planilha Orçamentária'!F11="","",'Planilha Orçamentária'!F11)</f>
        <v>45045</v>
      </c>
      <c r="D11" s="983"/>
      <c r="E11" s="990" t="str">
        <f>IF('Planilha Orçamentária'!H11="","",'Planilha Orçamentária'!H11)</f>
        <v>Francis Araújo</v>
      </c>
      <c r="F11" s="983"/>
      <c r="G11" s="1"/>
      <c r="H11" s="1"/>
      <c r="I11" s="1"/>
      <c r="J11" s="1"/>
      <c r="K11" s="1"/>
      <c r="L11" s="1"/>
      <c r="M11" s="1"/>
      <c r="N11" s="1"/>
      <c r="O11" s="1"/>
      <c r="P11" s="1"/>
      <c r="Q11" s="1"/>
      <c r="R11" s="1"/>
      <c r="S11" s="1"/>
      <c r="T11" s="1"/>
      <c r="U11" s="1"/>
      <c r="V11" s="1"/>
      <c r="W11" s="1"/>
      <c r="X11" s="1"/>
      <c r="Y11" s="1"/>
      <c r="Z11" s="1"/>
    </row>
    <row r="12" spans="1:26" ht="4.5" customHeight="1">
      <c r="A12" s="1131"/>
      <c r="B12" s="1026"/>
      <c r="C12" s="1026"/>
      <c r="D12" s="1026"/>
      <c r="E12" s="1026"/>
      <c r="F12" s="1022"/>
      <c r="G12" s="1"/>
      <c r="H12" s="1"/>
      <c r="I12" s="1"/>
      <c r="J12" s="1"/>
      <c r="K12" s="1"/>
      <c r="L12" s="1"/>
      <c r="M12" s="1"/>
      <c r="N12" s="1"/>
      <c r="O12" s="1"/>
      <c r="P12" s="1"/>
      <c r="Q12" s="1"/>
      <c r="R12" s="1"/>
      <c r="S12" s="1"/>
      <c r="T12" s="1"/>
      <c r="U12" s="1"/>
      <c r="V12" s="1"/>
      <c r="W12" s="1"/>
      <c r="X12" s="1"/>
      <c r="Y12" s="1"/>
      <c r="Z12" s="1"/>
    </row>
    <row r="13" spans="1:26" ht="39" customHeight="1">
      <c r="A13" s="1154" t="s">
        <v>2847</v>
      </c>
      <c r="B13" s="982"/>
      <c r="C13" s="982"/>
      <c r="D13" s="982"/>
      <c r="E13" s="982"/>
      <c r="F13" s="983"/>
      <c r="G13" s="1"/>
      <c r="H13" s="1"/>
      <c r="I13" s="1"/>
      <c r="J13" s="1"/>
      <c r="K13" s="1"/>
      <c r="L13" s="1"/>
      <c r="M13" s="1"/>
      <c r="N13" s="1"/>
      <c r="O13" s="1"/>
      <c r="P13" s="1"/>
      <c r="Q13" s="1"/>
      <c r="R13" s="1"/>
      <c r="S13" s="1"/>
      <c r="T13" s="1"/>
      <c r="U13" s="1"/>
      <c r="V13" s="1"/>
      <c r="W13" s="1"/>
      <c r="X13" s="1"/>
      <c r="Y13" s="1"/>
      <c r="Z13" s="1"/>
    </row>
    <row r="14" spans="1:26" ht="19.5" customHeight="1">
      <c r="A14" s="1155" t="s">
        <v>46</v>
      </c>
      <c r="B14" s="1156" t="s">
        <v>105</v>
      </c>
      <c r="C14" s="1157" t="s">
        <v>2835</v>
      </c>
      <c r="D14" s="983"/>
      <c r="E14" s="1157" t="s">
        <v>20</v>
      </c>
      <c r="F14" s="983"/>
      <c r="G14" s="1"/>
      <c r="H14" s="1"/>
      <c r="I14" s="1"/>
      <c r="J14" s="1"/>
      <c r="K14" s="1"/>
      <c r="L14" s="1"/>
      <c r="M14" s="1"/>
      <c r="N14" s="1"/>
      <c r="O14" s="1"/>
      <c r="P14" s="1"/>
      <c r="Q14" s="1"/>
      <c r="R14" s="1"/>
      <c r="S14" s="1"/>
      <c r="T14" s="1"/>
      <c r="U14" s="1"/>
      <c r="V14" s="1"/>
      <c r="W14" s="1"/>
      <c r="X14" s="1"/>
      <c r="Y14" s="1"/>
      <c r="Z14" s="1"/>
    </row>
    <row r="15" spans="1:26" ht="19.5" customHeight="1">
      <c r="A15" s="992"/>
      <c r="B15" s="992"/>
      <c r="C15" s="93" t="s">
        <v>2848</v>
      </c>
      <c r="D15" s="93" t="s">
        <v>2849</v>
      </c>
      <c r="E15" s="93" t="s">
        <v>2848</v>
      </c>
      <c r="F15" s="93" t="s">
        <v>2849</v>
      </c>
      <c r="G15" s="1"/>
      <c r="H15" s="1"/>
      <c r="I15" s="1"/>
      <c r="J15" s="1"/>
      <c r="K15" s="1"/>
      <c r="L15" s="1"/>
      <c r="M15" s="1"/>
      <c r="N15" s="1"/>
      <c r="O15" s="1"/>
      <c r="P15" s="1"/>
      <c r="Q15" s="1"/>
      <c r="R15" s="1"/>
      <c r="S15" s="1"/>
      <c r="T15" s="1"/>
      <c r="U15" s="1"/>
      <c r="V15" s="1"/>
      <c r="W15" s="1"/>
      <c r="X15" s="1"/>
      <c r="Y15" s="1"/>
      <c r="Z15" s="1"/>
    </row>
    <row r="16" spans="1:26" ht="22.5" customHeight="1">
      <c r="A16" s="1158" t="s">
        <v>2850</v>
      </c>
      <c r="B16" s="982"/>
      <c r="C16" s="982"/>
      <c r="D16" s="982"/>
      <c r="E16" s="982"/>
      <c r="F16" s="983"/>
      <c r="G16" s="1"/>
      <c r="H16" s="1"/>
      <c r="I16" s="1"/>
      <c r="J16" s="1"/>
      <c r="K16" s="1"/>
      <c r="L16" s="1"/>
      <c r="M16" s="1"/>
      <c r="N16" s="1"/>
      <c r="O16" s="1"/>
      <c r="P16" s="1"/>
      <c r="Q16" s="1"/>
      <c r="R16" s="1"/>
      <c r="S16" s="1"/>
      <c r="T16" s="1"/>
      <c r="U16" s="1"/>
      <c r="V16" s="1"/>
      <c r="W16" s="1"/>
      <c r="X16" s="1"/>
      <c r="Y16" s="1"/>
      <c r="Z16" s="1"/>
    </row>
    <row r="17" spans="1:26" ht="15.75" customHeight="1">
      <c r="A17" s="91" t="s">
        <v>2851</v>
      </c>
      <c r="B17" s="946" t="s">
        <v>2852</v>
      </c>
      <c r="C17" s="947">
        <v>0</v>
      </c>
      <c r="D17" s="936">
        <v>0</v>
      </c>
      <c r="E17" s="947">
        <v>0.2</v>
      </c>
      <c r="F17" s="936">
        <v>0.2</v>
      </c>
      <c r="G17" s="1"/>
      <c r="H17" s="1"/>
      <c r="I17" s="1"/>
      <c r="J17" s="1"/>
      <c r="K17" s="1"/>
      <c r="L17" s="1"/>
      <c r="M17" s="1"/>
      <c r="N17" s="1"/>
      <c r="O17" s="1"/>
      <c r="P17" s="1"/>
      <c r="Q17" s="1"/>
      <c r="R17" s="1"/>
      <c r="S17" s="1"/>
      <c r="T17" s="1"/>
      <c r="U17" s="1"/>
      <c r="V17" s="1"/>
      <c r="W17" s="1"/>
      <c r="X17" s="1"/>
      <c r="Y17" s="1"/>
      <c r="Z17" s="1"/>
    </row>
    <row r="18" spans="1:26" ht="15" customHeight="1">
      <c r="A18" s="91" t="s">
        <v>2853</v>
      </c>
      <c r="B18" s="946" t="s">
        <v>2854</v>
      </c>
      <c r="C18" s="947">
        <v>1.4999999999999999E-2</v>
      </c>
      <c r="D18" s="936">
        <v>1.4999999999999999E-2</v>
      </c>
      <c r="E18" s="947">
        <v>1.4999999999999999E-2</v>
      </c>
      <c r="F18" s="936">
        <v>1.4999999999999999E-2</v>
      </c>
      <c r="G18" s="1"/>
      <c r="H18" s="1"/>
      <c r="I18" s="1"/>
      <c r="J18" s="1"/>
      <c r="K18" s="1"/>
      <c r="L18" s="1"/>
      <c r="M18" s="1"/>
      <c r="N18" s="1"/>
      <c r="O18" s="1"/>
      <c r="P18" s="1"/>
      <c r="Q18" s="1"/>
      <c r="R18" s="1"/>
      <c r="S18" s="1"/>
      <c r="T18" s="1"/>
      <c r="U18" s="1"/>
      <c r="V18" s="1"/>
      <c r="W18" s="1"/>
      <c r="X18" s="1"/>
      <c r="Y18" s="1"/>
      <c r="Z18" s="1"/>
    </row>
    <row r="19" spans="1:26" ht="15.75" customHeight="1">
      <c r="A19" s="91" t="s">
        <v>2855</v>
      </c>
      <c r="B19" s="946" t="s">
        <v>2856</v>
      </c>
      <c r="C19" s="947">
        <v>0.01</v>
      </c>
      <c r="D19" s="936">
        <v>0.01</v>
      </c>
      <c r="E19" s="947">
        <v>0.01</v>
      </c>
      <c r="F19" s="936">
        <v>0.01</v>
      </c>
      <c r="G19" s="1"/>
      <c r="H19" s="1"/>
      <c r="I19" s="1"/>
      <c r="J19" s="1"/>
      <c r="K19" s="1"/>
      <c r="L19" s="1"/>
      <c r="M19" s="1"/>
      <c r="N19" s="1"/>
      <c r="O19" s="1"/>
      <c r="P19" s="1"/>
      <c r="Q19" s="1"/>
      <c r="R19" s="1"/>
      <c r="S19" s="1"/>
      <c r="T19" s="1"/>
      <c r="U19" s="1"/>
      <c r="V19" s="1"/>
      <c r="W19" s="1"/>
      <c r="X19" s="1"/>
      <c r="Y19" s="1"/>
      <c r="Z19" s="1"/>
    </row>
    <row r="20" spans="1:26" ht="15.75" customHeight="1">
      <c r="A20" s="91" t="s">
        <v>2857</v>
      </c>
      <c r="B20" s="946" t="s">
        <v>2858</v>
      </c>
      <c r="C20" s="947">
        <v>2E-3</v>
      </c>
      <c r="D20" s="936">
        <v>2E-3</v>
      </c>
      <c r="E20" s="947">
        <v>2E-3</v>
      </c>
      <c r="F20" s="936">
        <v>2E-3</v>
      </c>
      <c r="G20" s="1"/>
      <c r="H20" s="1"/>
      <c r="I20" s="1"/>
      <c r="J20" s="1"/>
      <c r="K20" s="1"/>
      <c r="L20" s="1"/>
      <c r="M20" s="1"/>
      <c r="N20" s="1"/>
      <c r="O20" s="1"/>
      <c r="P20" s="1"/>
      <c r="Q20" s="1"/>
      <c r="R20" s="1"/>
      <c r="S20" s="1"/>
      <c r="T20" s="1"/>
      <c r="U20" s="1"/>
      <c r="V20" s="1"/>
      <c r="W20" s="1"/>
      <c r="X20" s="1"/>
      <c r="Y20" s="1"/>
      <c r="Z20" s="1"/>
    </row>
    <row r="21" spans="1:26" ht="15.75" customHeight="1">
      <c r="A21" s="91" t="s">
        <v>2859</v>
      </c>
      <c r="B21" s="946" t="s">
        <v>2860</v>
      </c>
      <c r="C21" s="947">
        <v>6.0000000000000001E-3</v>
      </c>
      <c r="D21" s="936">
        <v>6.0000000000000001E-3</v>
      </c>
      <c r="E21" s="947">
        <v>6.0000000000000001E-3</v>
      </c>
      <c r="F21" s="936">
        <v>6.0000000000000001E-3</v>
      </c>
      <c r="G21" s="1"/>
      <c r="H21" s="1"/>
      <c r="I21" s="1"/>
      <c r="J21" s="1"/>
      <c r="K21" s="1"/>
      <c r="L21" s="1"/>
      <c r="M21" s="1"/>
      <c r="N21" s="1"/>
      <c r="O21" s="1"/>
      <c r="P21" s="1"/>
      <c r="Q21" s="1"/>
      <c r="R21" s="1"/>
      <c r="S21" s="1"/>
      <c r="T21" s="1"/>
      <c r="U21" s="1"/>
      <c r="V21" s="1"/>
      <c r="W21" s="1"/>
      <c r="X21" s="1"/>
      <c r="Y21" s="1"/>
      <c r="Z21" s="1"/>
    </row>
    <row r="22" spans="1:26" ht="15.75" customHeight="1">
      <c r="A22" s="91" t="s">
        <v>2861</v>
      </c>
      <c r="B22" s="946" t="s">
        <v>2862</v>
      </c>
      <c r="C22" s="947">
        <v>2.5000000000000001E-2</v>
      </c>
      <c r="D22" s="936">
        <v>2.5000000000000001E-2</v>
      </c>
      <c r="E22" s="947">
        <v>2.5000000000000001E-2</v>
      </c>
      <c r="F22" s="936">
        <v>2.5000000000000001E-2</v>
      </c>
      <c r="G22" s="1"/>
      <c r="H22" s="1"/>
      <c r="I22" s="1"/>
      <c r="J22" s="1"/>
      <c r="K22" s="1"/>
      <c r="L22" s="1"/>
      <c r="M22" s="1"/>
      <c r="N22" s="1"/>
      <c r="O22" s="1"/>
      <c r="P22" s="1"/>
      <c r="Q22" s="1"/>
      <c r="R22" s="1"/>
      <c r="S22" s="1"/>
      <c r="T22" s="1"/>
      <c r="U22" s="1"/>
      <c r="V22" s="1"/>
      <c r="W22" s="1"/>
      <c r="X22" s="1"/>
      <c r="Y22" s="1"/>
      <c r="Z22" s="1"/>
    </row>
    <row r="23" spans="1:26" ht="15.75" customHeight="1">
      <c r="A23" s="91" t="s">
        <v>2863</v>
      </c>
      <c r="B23" s="946" t="s">
        <v>2864</v>
      </c>
      <c r="C23" s="947">
        <v>0.03</v>
      </c>
      <c r="D23" s="936">
        <v>0.03</v>
      </c>
      <c r="E23" s="947">
        <v>0.03</v>
      </c>
      <c r="F23" s="936">
        <v>0.03</v>
      </c>
      <c r="G23" s="1"/>
      <c r="H23" s="1"/>
      <c r="I23" s="1"/>
      <c r="J23" s="1"/>
      <c r="K23" s="1"/>
      <c r="L23" s="1"/>
      <c r="M23" s="1"/>
      <c r="N23" s="1"/>
      <c r="O23" s="1"/>
      <c r="P23" s="1"/>
      <c r="Q23" s="1"/>
      <c r="R23" s="1"/>
      <c r="S23" s="1"/>
      <c r="T23" s="1"/>
      <c r="U23" s="1"/>
      <c r="V23" s="1"/>
      <c r="W23" s="1"/>
      <c r="X23" s="1"/>
      <c r="Y23" s="1"/>
      <c r="Z23" s="1"/>
    </row>
    <row r="24" spans="1:26" ht="15.75" customHeight="1">
      <c r="A24" s="91" t="s">
        <v>2865</v>
      </c>
      <c r="B24" s="946" t="s">
        <v>2866</v>
      </c>
      <c r="C24" s="947">
        <v>0.08</v>
      </c>
      <c r="D24" s="936">
        <v>0.08</v>
      </c>
      <c r="E24" s="947">
        <v>0.08</v>
      </c>
      <c r="F24" s="936">
        <v>0.08</v>
      </c>
      <c r="G24" s="1"/>
      <c r="H24" s="1"/>
      <c r="I24" s="1"/>
      <c r="J24" s="1"/>
      <c r="K24" s="1"/>
      <c r="L24" s="1"/>
      <c r="M24" s="1"/>
      <c r="N24" s="1"/>
      <c r="O24" s="1"/>
      <c r="P24" s="1"/>
      <c r="Q24" s="1"/>
      <c r="R24" s="1"/>
      <c r="S24" s="1"/>
      <c r="T24" s="1"/>
      <c r="U24" s="1"/>
      <c r="V24" s="1"/>
      <c r="W24" s="1"/>
      <c r="X24" s="1"/>
      <c r="Y24" s="1"/>
      <c r="Z24" s="1"/>
    </row>
    <row r="25" spans="1:26" ht="15.75" customHeight="1">
      <c r="A25" s="91" t="s">
        <v>2867</v>
      </c>
      <c r="B25" s="946" t="s">
        <v>2868</v>
      </c>
      <c r="C25" s="947">
        <v>0</v>
      </c>
      <c r="D25" s="936">
        <v>0</v>
      </c>
      <c r="E25" s="947">
        <v>0</v>
      </c>
      <c r="F25" s="936">
        <v>0</v>
      </c>
      <c r="G25" s="1"/>
      <c r="H25" s="1"/>
      <c r="I25" s="1"/>
      <c r="J25" s="1"/>
      <c r="K25" s="1"/>
      <c r="L25" s="1"/>
      <c r="M25" s="1"/>
      <c r="N25" s="1"/>
      <c r="O25" s="1"/>
      <c r="P25" s="1"/>
      <c r="Q25" s="1"/>
      <c r="R25" s="1"/>
      <c r="S25" s="1"/>
      <c r="T25" s="1"/>
      <c r="U25" s="1"/>
      <c r="V25" s="1"/>
      <c r="W25" s="1"/>
      <c r="X25" s="1"/>
      <c r="Y25" s="1"/>
      <c r="Z25" s="1"/>
    </row>
    <row r="26" spans="1:26" ht="15.75" customHeight="1">
      <c r="A26" s="916" t="s">
        <v>2869</v>
      </c>
      <c r="B26" s="875" t="s">
        <v>2870</v>
      </c>
      <c r="C26" s="948">
        <f t="shared" ref="C26:F26" si="0">SUM(C17:C25)</f>
        <v>0.16799999999999998</v>
      </c>
      <c r="D26" s="948">
        <f t="shared" si="0"/>
        <v>0.16799999999999998</v>
      </c>
      <c r="E26" s="948">
        <f t="shared" si="0"/>
        <v>0.36800000000000005</v>
      </c>
      <c r="F26" s="948">
        <f t="shared" si="0"/>
        <v>0.36800000000000005</v>
      </c>
      <c r="G26" s="1"/>
      <c r="H26" s="1"/>
      <c r="I26" s="1"/>
      <c r="J26" s="1"/>
      <c r="K26" s="1"/>
      <c r="L26" s="1"/>
      <c r="M26" s="1"/>
      <c r="N26" s="1"/>
      <c r="O26" s="1"/>
      <c r="P26" s="1"/>
      <c r="Q26" s="1"/>
      <c r="R26" s="1"/>
      <c r="S26" s="1"/>
      <c r="T26" s="1"/>
      <c r="U26" s="1"/>
      <c r="V26" s="1"/>
      <c r="W26" s="1"/>
      <c r="X26" s="1"/>
      <c r="Y26" s="1"/>
      <c r="Z26" s="1"/>
    </row>
    <row r="27" spans="1:26" ht="22.5" customHeight="1">
      <c r="A27" s="1158" t="s">
        <v>2871</v>
      </c>
      <c r="B27" s="982"/>
      <c r="C27" s="982"/>
      <c r="D27" s="982"/>
      <c r="E27" s="982"/>
      <c r="F27" s="983"/>
      <c r="G27" s="1"/>
      <c r="H27" s="1"/>
      <c r="I27" s="1"/>
      <c r="J27" s="1"/>
      <c r="K27" s="1"/>
      <c r="L27" s="1"/>
      <c r="M27" s="1"/>
      <c r="N27" s="1"/>
      <c r="O27" s="1"/>
      <c r="P27" s="1"/>
      <c r="Q27" s="1"/>
      <c r="R27" s="1"/>
      <c r="S27" s="1"/>
      <c r="T27" s="1"/>
      <c r="U27" s="1"/>
      <c r="V27" s="1"/>
      <c r="W27" s="1"/>
      <c r="X27" s="1"/>
      <c r="Y27" s="1"/>
      <c r="Z27" s="1"/>
    </row>
    <row r="28" spans="1:26" ht="15.75" customHeight="1">
      <c r="A28" s="91" t="s">
        <v>2872</v>
      </c>
      <c r="B28" s="946" t="s">
        <v>2873</v>
      </c>
      <c r="C28" s="947">
        <v>0.18010000000000001</v>
      </c>
      <c r="D28" s="936" t="s">
        <v>2874</v>
      </c>
      <c r="E28" s="947">
        <v>0.18010000000000001</v>
      </c>
      <c r="F28" s="936" t="s">
        <v>2874</v>
      </c>
      <c r="G28" s="1"/>
      <c r="H28" s="1"/>
      <c r="I28" s="1"/>
      <c r="J28" s="1"/>
      <c r="K28" s="1"/>
      <c r="L28" s="1"/>
      <c r="M28" s="1"/>
      <c r="N28" s="1"/>
      <c r="O28" s="1"/>
      <c r="P28" s="1"/>
      <c r="Q28" s="1"/>
      <c r="R28" s="1"/>
      <c r="S28" s="1"/>
      <c r="T28" s="1"/>
      <c r="U28" s="1"/>
      <c r="V28" s="1"/>
      <c r="W28" s="1"/>
      <c r="X28" s="1"/>
      <c r="Y28" s="1"/>
      <c r="Z28" s="1"/>
    </row>
    <row r="29" spans="1:26" ht="15.75" customHeight="1">
      <c r="A29" s="91" t="s">
        <v>2875</v>
      </c>
      <c r="B29" s="946" t="s">
        <v>2876</v>
      </c>
      <c r="C29" s="947">
        <v>4.2999999999999997E-2</v>
      </c>
      <c r="D29" s="936" t="s">
        <v>2874</v>
      </c>
      <c r="E29" s="947">
        <v>4.2999999999999997E-2</v>
      </c>
      <c r="F29" s="936" t="s">
        <v>2874</v>
      </c>
      <c r="G29" s="1"/>
      <c r="H29" s="1"/>
      <c r="I29" s="1"/>
      <c r="J29" s="1"/>
      <c r="K29" s="1"/>
      <c r="L29" s="1"/>
      <c r="M29" s="1"/>
      <c r="N29" s="1"/>
      <c r="O29" s="1"/>
      <c r="P29" s="1"/>
      <c r="Q29" s="1"/>
      <c r="R29" s="1"/>
      <c r="S29" s="1"/>
      <c r="T29" s="1"/>
      <c r="U29" s="1"/>
      <c r="V29" s="1"/>
      <c r="W29" s="1"/>
      <c r="X29" s="1"/>
      <c r="Y29" s="1"/>
      <c r="Z29" s="1"/>
    </row>
    <row r="30" spans="1:26" ht="15.75" customHeight="1">
      <c r="A30" s="91" t="s">
        <v>2877</v>
      </c>
      <c r="B30" s="946" t="s">
        <v>2878</v>
      </c>
      <c r="C30" s="947">
        <v>8.5000000000000006E-3</v>
      </c>
      <c r="D30" s="936">
        <v>6.6E-3</v>
      </c>
      <c r="E30" s="947">
        <v>8.5000000000000006E-3</v>
      </c>
      <c r="F30" s="936">
        <v>6.6E-3</v>
      </c>
      <c r="G30" s="1"/>
      <c r="H30" s="1"/>
      <c r="I30" s="1"/>
      <c r="J30" s="1"/>
      <c r="K30" s="1"/>
      <c r="L30" s="1"/>
      <c r="M30" s="1"/>
      <c r="N30" s="1"/>
      <c r="O30" s="1"/>
      <c r="P30" s="1"/>
      <c r="Q30" s="1"/>
      <c r="R30" s="1"/>
      <c r="S30" s="1"/>
      <c r="T30" s="1"/>
      <c r="U30" s="1"/>
      <c r="V30" s="1"/>
      <c r="W30" s="1"/>
      <c r="X30" s="1"/>
      <c r="Y30" s="1"/>
      <c r="Z30" s="1"/>
    </row>
    <row r="31" spans="1:26" ht="15.75" customHeight="1">
      <c r="A31" s="91" t="s">
        <v>2879</v>
      </c>
      <c r="B31" s="946" t="s">
        <v>2880</v>
      </c>
      <c r="C31" s="947">
        <v>0.10780000000000001</v>
      </c>
      <c r="D31" s="936">
        <v>8.3299999999999999E-2</v>
      </c>
      <c r="E31" s="947">
        <v>0.10780000000000001</v>
      </c>
      <c r="F31" s="936">
        <v>8.3299999999999999E-2</v>
      </c>
      <c r="G31" s="1"/>
      <c r="H31" s="1"/>
      <c r="I31" s="1"/>
      <c r="J31" s="1"/>
      <c r="K31" s="1"/>
      <c r="L31" s="1"/>
      <c r="M31" s="1"/>
      <c r="N31" s="1"/>
      <c r="O31" s="1"/>
      <c r="P31" s="1"/>
      <c r="Q31" s="1"/>
      <c r="R31" s="1"/>
      <c r="S31" s="1"/>
      <c r="T31" s="1"/>
      <c r="U31" s="1"/>
      <c r="V31" s="1"/>
      <c r="W31" s="1"/>
      <c r="X31" s="1"/>
      <c r="Y31" s="1"/>
      <c r="Z31" s="1"/>
    </row>
    <row r="32" spans="1:26" ht="15.75" customHeight="1">
      <c r="A32" s="91" t="s">
        <v>2881</v>
      </c>
      <c r="B32" s="946" t="s">
        <v>2882</v>
      </c>
      <c r="C32" s="947">
        <v>6.9999999999999999E-4</v>
      </c>
      <c r="D32" s="936">
        <v>5.9999999999999995E-4</v>
      </c>
      <c r="E32" s="947">
        <v>6.9999999999999999E-4</v>
      </c>
      <c r="F32" s="936">
        <v>5.9999999999999995E-4</v>
      </c>
      <c r="G32" s="1"/>
      <c r="H32" s="1"/>
      <c r="I32" s="1"/>
      <c r="J32" s="1"/>
      <c r="K32" s="1"/>
      <c r="L32" s="1"/>
      <c r="M32" s="1"/>
      <c r="N32" s="1"/>
      <c r="O32" s="1"/>
      <c r="P32" s="1"/>
      <c r="Q32" s="1"/>
      <c r="R32" s="1"/>
      <c r="S32" s="1"/>
      <c r="T32" s="1"/>
      <c r="U32" s="1"/>
      <c r="V32" s="1"/>
      <c r="W32" s="1"/>
      <c r="X32" s="1"/>
      <c r="Y32" s="1"/>
      <c r="Z32" s="1"/>
    </row>
    <row r="33" spans="1:26" ht="15.75" customHeight="1">
      <c r="A33" s="91" t="s">
        <v>2883</v>
      </c>
      <c r="B33" s="946" t="s">
        <v>2884</v>
      </c>
      <c r="C33" s="947">
        <v>7.1999999999999998E-3</v>
      </c>
      <c r="D33" s="936">
        <v>5.5999999999999999E-3</v>
      </c>
      <c r="E33" s="947">
        <v>7.1999999999999998E-3</v>
      </c>
      <c r="F33" s="936">
        <v>5.5999999999999999E-3</v>
      </c>
      <c r="G33" s="1"/>
      <c r="H33" s="1"/>
      <c r="I33" s="1"/>
      <c r="J33" s="1"/>
      <c r="K33" s="1"/>
      <c r="L33" s="1"/>
      <c r="M33" s="1"/>
      <c r="N33" s="1"/>
      <c r="O33" s="1"/>
      <c r="P33" s="1"/>
      <c r="Q33" s="1"/>
      <c r="R33" s="1"/>
      <c r="S33" s="1"/>
      <c r="T33" s="1"/>
      <c r="U33" s="1"/>
      <c r="V33" s="1"/>
      <c r="W33" s="1"/>
      <c r="X33" s="1"/>
      <c r="Y33" s="1"/>
      <c r="Z33" s="1"/>
    </row>
    <row r="34" spans="1:26" ht="15.75" customHeight="1">
      <c r="A34" s="91" t="s">
        <v>2885</v>
      </c>
      <c r="B34" s="946" t="s">
        <v>2886</v>
      </c>
      <c r="C34" s="947">
        <v>1.9800000000000002E-2</v>
      </c>
      <c r="D34" s="936" t="s">
        <v>2874</v>
      </c>
      <c r="E34" s="947">
        <v>1.9800000000000002E-2</v>
      </c>
      <c r="F34" s="936" t="s">
        <v>2874</v>
      </c>
      <c r="G34" s="1"/>
      <c r="H34" s="1"/>
      <c r="I34" s="1"/>
      <c r="J34" s="1"/>
      <c r="K34" s="1"/>
      <c r="L34" s="1"/>
      <c r="M34" s="1"/>
      <c r="N34" s="1"/>
      <c r="O34" s="1"/>
      <c r="P34" s="1"/>
      <c r="Q34" s="1"/>
      <c r="R34" s="1"/>
      <c r="S34" s="1"/>
      <c r="T34" s="1"/>
      <c r="U34" s="1"/>
      <c r="V34" s="1"/>
      <c r="W34" s="1"/>
      <c r="X34" s="1"/>
      <c r="Y34" s="1"/>
      <c r="Z34" s="1"/>
    </row>
    <row r="35" spans="1:26" ht="15.75" customHeight="1">
      <c r="A35" s="91" t="s">
        <v>2887</v>
      </c>
      <c r="B35" s="946" t="s">
        <v>2888</v>
      </c>
      <c r="C35" s="947">
        <v>1E-3</v>
      </c>
      <c r="D35" s="936">
        <v>8.0000000000000004E-4</v>
      </c>
      <c r="E35" s="947">
        <v>1E-3</v>
      </c>
      <c r="F35" s="936">
        <v>8.0000000000000004E-4</v>
      </c>
      <c r="G35" s="1"/>
      <c r="H35" s="1"/>
      <c r="I35" s="1"/>
      <c r="J35" s="1"/>
      <c r="K35" s="1"/>
      <c r="L35" s="1"/>
      <c r="M35" s="1"/>
      <c r="N35" s="1"/>
      <c r="O35" s="1"/>
      <c r="P35" s="1"/>
      <c r="Q35" s="1"/>
      <c r="R35" s="1"/>
      <c r="S35" s="1"/>
      <c r="T35" s="1"/>
      <c r="U35" s="1"/>
      <c r="V35" s="1"/>
      <c r="W35" s="1"/>
      <c r="X35" s="1"/>
      <c r="Y35" s="1"/>
      <c r="Z35" s="1"/>
    </row>
    <row r="36" spans="1:26" ht="15.75" customHeight="1">
      <c r="A36" s="91" t="s">
        <v>2889</v>
      </c>
      <c r="B36" s="946" t="s">
        <v>2890</v>
      </c>
      <c r="C36" s="947">
        <v>0.13700000000000001</v>
      </c>
      <c r="D36" s="936">
        <v>0.10589999999999999</v>
      </c>
      <c r="E36" s="947">
        <v>0.13700000000000001</v>
      </c>
      <c r="F36" s="936">
        <v>0.10589999999999999</v>
      </c>
      <c r="G36" s="1"/>
      <c r="H36" s="1"/>
      <c r="I36" s="1"/>
      <c r="J36" s="1"/>
      <c r="K36" s="1"/>
      <c r="L36" s="1"/>
      <c r="M36" s="1"/>
      <c r="N36" s="1"/>
      <c r="O36" s="1"/>
      <c r="P36" s="1"/>
      <c r="Q36" s="1"/>
      <c r="R36" s="1"/>
      <c r="S36" s="1"/>
      <c r="T36" s="1"/>
      <c r="U36" s="1"/>
      <c r="V36" s="1"/>
      <c r="W36" s="1"/>
      <c r="X36" s="1"/>
      <c r="Y36" s="1"/>
      <c r="Z36" s="1"/>
    </row>
    <row r="37" spans="1:26" ht="15.75" customHeight="1">
      <c r="A37" s="91" t="s">
        <v>2891</v>
      </c>
      <c r="B37" s="946" t="s">
        <v>2892</v>
      </c>
      <c r="C37" s="947">
        <v>2.9999999999999997E-4</v>
      </c>
      <c r="D37" s="936">
        <v>2.0000000000000001E-4</v>
      </c>
      <c r="E37" s="947">
        <v>2.9999999999999997E-4</v>
      </c>
      <c r="F37" s="936">
        <v>2.0000000000000001E-4</v>
      </c>
      <c r="G37" s="1"/>
      <c r="H37" s="1"/>
      <c r="I37" s="1"/>
      <c r="J37" s="1"/>
      <c r="K37" s="1"/>
      <c r="L37" s="1"/>
      <c r="M37" s="1"/>
      <c r="N37" s="1"/>
      <c r="O37" s="1"/>
      <c r="P37" s="1"/>
      <c r="Q37" s="1"/>
      <c r="R37" s="1"/>
      <c r="S37" s="1"/>
      <c r="T37" s="1"/>
      <c r="U37" s="1"/>
      <c r="V37" s="1"/>
      <c r="W37" s="1"/>
      <c r="X37" s="1"/>
      <c r="Y37" s="1"/>
      <c r="Z37" s="1"/>
    </row>
    <row r="38" spans="1:26" ht="15.75" customHeight="1">
      <c r="A38" s="916" t="s">
        <v>2893</v>
      </c>
      <c r="B38" s="875" t="s">
        <v>2870</v>
      </c>
      <c r="C38" s="948">
        <f t="shared" ref="C38:F38" si="1">SUM(C28:C37)</f>
        <v>0.50539999999999996</v>
      </c>
      <c r="D38" s="948">
        <f t="shared" si="1"/>
        <v>0.20299999999999999</v>
      </c>
      <c r="E38" s="948">
        <f t="shared" si="1"/>
        <v>0.50539999999999996</v>
      </c>
      <c r="F38" s="948">
        <f t="shared" si="1"/>
        <v>0.20299999999999999</v>
      </c>
      <c r="G38" s="1"/>
      <c r="H38" s="1"/>
      <c r="I38" s="1"/>
      <c r="J38" s="1"/>
      <c r="K38" s="1"/>
      <c r="L38" s="1"/>
      <c r="M38" s="1"/>
      <c r="N38" s="1"/>
      <c r="O38" s="1"/>
      <c r="P38" s="1"/>
      <c r="Q38" s="1"/>
      <c r="R38" s="1"/>
      <c r="S38" s="1"/>
      <c r="T38" s="1"/>
      <c r="U38" s="1"/>
      <c r="V38" s="1"/>
      <c r="W38" s="1"/>
      <c r="X38" s="1"/>
      <c r="Y38" s="1"/>
      <c r="Z38" s="1"/>
    </row>
    <row r="39" spans="1:26" ht="22.5" customHeight="1">
      <c r="A39" s="1158" t="s">
        <v>2894</v>
      </c>
      <c r="B39" s="982"/>
      <c r="C39" s="982"/>
      <c r="D39" s="982"/>
      <c r="E39" s="982"/>
      <c r="F39" s="983"/>
      <c r="G39" s="1"/>
      <c r="H39" s="1"/>
      <c r="I39" s="1"/>
      <c r="J39" s="1"/>
      <c r="K39" s="1"/>
      <c r="L39" s="1"/>
      <c r="M39" s="1"/>
      <c r="N39" s="1"/>
      <c r="O39" s="1"/>
      <c r="P39" s="1"/>
      <c r="Q39" s="1"/>
      <c r="R39" s="1"/>
      <c r="S39" s="1"/>
      <c r="T39" s="1"/>
      <c r="U39" s="1"/>
      <c r="V39" s="1"/>
      <c r="W39" s="1"/>
      <c r="X39" s="1"/>
      <c r="Y39" s="1"/>
      <c r="Z39" s="1"/>
    </row>
    <row r="40" spans="1:26" ht="15.75" customHeight="1">
      <c r="A40" s="91" t="s">
        <v>2895</v>
      </c>
      <c r="B40" s="946" t="s">
        <v>2896</v>
      </c>
      <c r="C40" s="936">
        <v>4.4499999999999998E-2</v>
      </c>
      <c r="D40" s="936">
        <v>3.4500000000000003E-2</v>
      </c>
      <c r="E40" s="936">
        <v>4.4499999999999998E-2</v>
      </c>
      <c r="F40" s="936">
        <v>3.4500000000000003E-2</v>
      </c>
      <c r="G40" s="1"/>
      <c r="H40" s="1"/>
      <c r="I40" s="1"/>
      <c r="J40" s="1"/>
      <c r="K40" s="1"/>
      <c r="L40" s="1"/>
      <c r="M40" s="1"/>
      <c r="N40" s="1"/>
      <c r="O40" s="1"/>
      <c r="P40" s="1"/>
      <c r="Q40" s="1"/>
      <c r="R40" s="1"/>
      <c r="S40" s="1"/>
      <c r="T40" s="1"/>
      <c r="U40" s="1"/>
      <c r="V40" s="1"/>
      <c r="W40" s="1"/>
      <c r="X40" s="1"/>
      <c r="Y40" s="1"/>
      <c r="Z40" s="1"/>
    </row>
    <row r="41" spans="1:26" ht="15.75" customHeight="1">
      <c r="A41" s="91" t="s">
        <v>2897</v>
      </c>
      <c r="B41" s="946" t="s">
        <v>2898</v>
      </c>
      <c r="C41" s="936">
        <v>1E-3</v>
      </c>
      <c r="D41" s="936">
        <v>8.0000000000000004E-4</v>
      </c>
      <c r="E41" s="936">
        <v>1E-3</v>
      </c>
      <c r="F41" s="936">
        <v>8.0000000000000004E-4</v>
      </c>
      <c r="G41" s="1"/>
      <c r="H41" s="1"/>
      <c r="I41" s="1"/>
      <c r="J41" s="1"/>
      <c r="K41" s="1"/>
      <c r="L41" s="1"/>
      <c r="M41" s="1"/>
      <c r="N41" s="1"/>
      <c r="O41" s="1"/>
      <c r="P41" s="1"/>
      <c r="Q41" s="1"/>
      <c r="R41" s="1"/>
      <c r="S41" s="1"/>
      <c r="T41" s="1"/>
      <c r="U41" s="1"/>
      <c r="V41" s="1"/>
      <c r="W41" s="1"/>
      <c r="X41" s="1"/>
      <c r="Y41" s="1"/>
      <c r="Z41" s="1"/>
    </row>
    <row r="42" spans="1:26" ht="15.75" customHeight="1">
      <c r="A42" s="91" t="s">
        <v>2899</v>
      </c>
      <c r="B42" s="946" t="s">
        <v>2900</v>
      </c>
      <c r="C42" s="936">
        <v>5.0000000000000001E-3</v>
      </c>
      <c r="D42" s="936">
        <v>3.8999999999999998E-3</v>
      </c>
      <c r="E42" s="936">
        <v>5.0000000000000001E-3</v>
      </c>
      <c r="F42" s="936">
        <v>3.8999999999999998E-3</v>
      </c>
      <c r="G42" s="1"/>
      <c r="H42" s="1"/>
      <c r="I42" s="1"/>
      <c r="J42" s="1"/>
      <c r="K42" s="1"/>
      <c r="L42" s="1"/>
      <c r="M42" s="1"/>
      <c r="N42" s="1"/>
      <c r="O42" s="1"/>
      <c r="P42" s="1"/>
      <c r="Q42" s="1"/>
      <c r="R42" s="1"/>
      <c r="S42" s="1"/>
      <c r="T42" s="1"/>
      <c r="U42" s="1"/>
      <c r="V42" s="1"/>
      <c r="W42" s="1"/>
      <c r="X42" s="1"/>
      <c r="Y42" s="1"/>
      <c r="Z42" s="1"/>
    </row>
    <row r="43" spans="1:26" ht="15.75" customHeight="1">
      <c r="A43" s="91" t="s">
        <v>2901</v>
      </c>
      <c r="B43" s="946" t="s">
        <v>2902</v>
      </c>
      <c r="C43" s="936">
        <v>4.0800000000000003E-2</v>
      </c>
      <c r="D43" s="936">
        <v>3.1600000000000003E-2</v>
      </c>
      <c r="E43" s="936">
        <v>4.0800000000000003E-2</v>
      </c>
      <c r="F43" s="936">
        <v>3.1600000000000003E-2</v>
      </c>
      <c r="G43" s="1"/>
      <c r="H43" s="1"/>
      <c r="I43" s="1"/>
      <c r="J43" s="1"/>
      <c r="K43" s="1"/>
      <c r="L43" s="1"/>
      <c r="M43" s="1"/>
      <c r="N43" s="1"/>
      <c r="O43" s="1"/>
      <c r="P43" s="1"/>
      <c r="Q43" s="1"/>
      <c r="R43" s="1"/>
      <c r="S43" s="1"/>
      <c r="T43" s="1"/>
      <c r="U43" s="1"/>
      <c r="V43" s="1"/>
      <c r="W43" s="1"/>
      <c r="X43" s="1"/>
      <c r="Y43" s="1"/>
      <c r="Z43" s="1"/>
    </row>
    <row r="44" spans="1:26" ht="15.75" customHeight="1">
      <c r="A44" s="91" t="s">
        <v>2903</v>
      </c>
      <c r="B44" s="946" t="s">
        <v>2904</v>
      </c>
      <c r="C44" s="936">
        <v>3.7000000000000002E-3</v>
      </c>
      <c r="D44" s="936">
        <v>2.8999999999999998E-3</v>
      </c>
      <c r="E44" s="936">
        <v>3.7000000000000002E-3</v>
      </c>
      <c r="F44" s="936">
        <v>2.8999999999999998E-3</v>
      </c>
      <c r="G44" s="1"/>
      <c r="H44" s="1"/>
      <c r="I44" s="1"/>
      <c r="J44" s="1"/>
      <c r="K44" s="1"/>
      <c r="L44" s="1"/>
      <c r="M44" s="1"/>
      <c r="N44" s="1"/>
      <c r="O44" s="1"/>
      <c r="P44" s="1"/>
      <c r="Q44" s="1"/>
      <c r="R44" s="1"/>
      <c r="S44" s="1"/>
      <c r="T44" s="1"/>
      <c r="U44" s="1"/>
      <c r="V44" s="1"/>
      <c r="W44" s="1"/>
      <c r="X44" s="1"/>
      <c r="Y44" s="1"/>
      <c r="Z44" s="1"/>
    </row>
    <row r="45" spans="1:26" ht="15.75" customHeight="1">
      <c r="A45" s="916" t="s">
        <v>2905</v>
      </c>
      <c r="B45" s="875" t="s">
        <v>2870</v>
      </c>
      <c r="C45" s="948">
        <f t="shared" ref="C45:F45" si="2">SUM(C40:C44)</f>
        <v>9.4999999999999987E-2</v>
      </c>
      <c r="D45" s="948">
        <f t="shared" si="2"/>
        <v>7.3700000000000002E-2</v>
      </c>
      <c r="E45" s="948">
        <f t="shared" si="2"/>
        <v>9.4999999999999987E-2</v>
      </c>
      <c r="F45" s="948">
        <f t="shared" si="2"/>
        <v>7.3700000000000002E-2</v>
      </c>
      <c r="G45" s="1"/>
      <c r="H45" s="1"/>
      <c r="I45" s="1"/>
      <c r="J45" s="1"/>
      <c r="K45" s="1"/>
      <c r="L45" s="1"/>
      <c r="M45" s="1"/>
      <c r="N45" s="1"/>
      <c r="O45" s="1"/>
      <c r="P45" s="1"/>
      <c r="Q45" s="1"/>
      <c r="R45" s="1"/>
      <c r="S45" s="1"/>
      <c r="T45" s="1"/>
      <c r="U45" s="1"/>
      <c r="V45" s="1"/>
      <c r="W45" s="1"/>
      <c r="X45" s="1"/>
      <c r="Y45" s="1"/>
      <c r="Z45" s="1"/>
    </row>
    <row r="46" spans="1:26" ht="22.5" customHeight="1">
      <c r="A46" s="1158" t="s">
        <v>2906</v>
      </c>
      <c r="B46" s="982"/>
      <c r="C46" s="982"/>
      <c r="D46" s="982"/>
      <c r="E46" s="982"/>
      <c r="F46" s="983"/>
      <c r="G46" s="1"/>
      <c r="H46" s="1"/>
      <c r="I46" s="1"/>
      <c r="J46" s="1"/>
      <c r="K46" s="1"/>
      <c r="L46" s="1"/>
      <c r="M46" s="1"/>
      <c r="N46" s="1"/>
      <c r="O46" s="1"/>
      <c r="P46" s="1"/>
      <c r="Q46" s="1"/>
      <c r="R46" s="1"/>
      <c r="S46" s="1"/>
      <c r="T46" s="1"/>
      <c r="U46" s="1"/>
      <c r="V46" s="1"/>
      <c r="W46" s="1"/>
      <c r="X46" s="1"/>
      <c r="Y46" s="1"/>
      <c r="Z46" s="1"/>
    </row>
    <row r="47" spans="1:26" ht="15.75" customHeight="1">
      <c r="A47" s="91" t="s">
        <v>2907</v>
      </c>
      <c r="B47" s="946" t="s">
        <v>2908</v>
      </c>
      <c r="C47" s="936">
        <v>8.4900000000000003E-2</v>
      </c>
      <c r="D47" s="936">
        <v>3.4099999999999998E-2</v>
      </c>
      <c r="E47" s="936">
        <v>0.186</v>
      </c>
      <c r="F47" s="936">
        <v>7.4700000000000003E-2</v>
      </c>
      <c r="G47" s="1"/>
      <c r="H47" s="1"/>
      <c r="I47" s="1"/>
      <c r="J47" s="1"/>
      <c r="K47" s="1"/>
      <c r="L47" s="1"/>
      <c r="M47" s="1"/>
      <c r="N47" s="1"/>
      <c r="O47" s="1"/>
      <c r="P47" s="1"/>
      <c r="Q47" s="1"/>
      <c r="R47" s="1"/>
      <c r="S47" s="1"/>
      <c r="T47" s="1"/>
      <c r="U47" s="1"/>
      <c r="V47" s="1"/>
      <c r="W47" s="1"/>
      <c r="X47" s="1"/>
      <c r="Y47" s="1"/>
      <c r="Z47" s="1"/>
    </row>
    <row r="48" spans="1:26" ht="15.75" customHeight="1">
      <c r="A48" s="91" t="s">
        <v>2909</v>
      </c>
      <c r="B48" s="949" t="s">
        <v>2910</v>
      </c>
      <c r="C48" s="936">
        <v>3.7000000000000002E-3</v>
      </c>
      <c r="D48" s="936">
        <v>2.8999999999999998E-3</v>
      </c>
      <c r="E48" s="936">
        <v>3.8999999999999998E-3</v>
      </c>
      <c r="F48" s="936">
        <v>3.0999999999999999E-3</v>
      </c>
      <c r="G48" s="1"/>
      <c r="H48" s="1"/>
      <c r="I48" s="1"/>
      <c r="J48" s="1"/>
      <c r="K48" s="1"/>
      <c r="L48" s="1"/>
      <c r="M48" s="1"/>
      <c r="N48" s="1"/>
      <c r="O48" s="1"/>
      <c r="P48" s="1"/>
      <c r="Q48" s="1"/>
      <c r="R48" s="1"/>
      <c r="S48" s="1"/>
      <c r="T48" s="1"/>
      <c r="U48" s="1"/>
      <c r="V48" s="1"/>
      <c r="W48" s="1"/>
      <c r="X48" s="1"/>
      <c r="Y48" s="1"/>
      <c r="Z48" s="1"/>
    </row>
    <row r="49" spans="1:26" ht="15.75" customHeight="1">
      <c r="A49" s="916" t="s">
        <v>2911</v>
      </c>
      <c r="B49" s="875" t="s">
        <v>2870</v>
      </c>
      <c r="C49" s="948">
        <f t="shared" ref="C49:F49" si="3">SUM(C47:C48)</f>
        <v>8.8599999999999998E-2</v>
      </c>
      <c r="D49" s="948">
        <f t="shared" si="3"/>
        <v>3.6999999999999998E-2</v>
      </c>
      <c r="E49" s="948">
        <f t="shared" si="3"/>
        <v>0.18989999999999999</v>
      </c>
      <c r="F49" s="948">
        <f t="shared" si="3"/>
        <v>7.7800000000000008E-2</v>
      </c>
      <c r="G49" s="1"/>
      <c r="H49" s="1"/>
      <c r="I49" s="1"/>
      <c r="J49" s="1"/>
      <c r="K49" s="1"/>
      <c r="L49" s="1"/>
      <c r="M49" s="1"/>
      <c r="N49" s="1"/>
      <c r="O49" s="1"/>
      <c r="P49" s="1"/>
      <c r="Q49" s="1"/>
      <c r="R49" s="1"/>
      <c r="S49" s="1"/>
      <c r="T49" s="1"/>
      <c r="U49" s="1"/>
      <c r="V49" s="1"/>
      <c r="W49" s="1"/>
      <c r="X49" s="1"/>
      <c r="Y49" s="1"/>
      <c r="Z49" s="1"/>
    </row>
    <row r="50" spans="1:26" ht="15.75" customHeight="1">
      <c r="A50" s="1003" t="s">
        <v>2912</v>
      </c>
      <c r="B50" s="983"/>
      <c r="C50" s="950">
        <f t="shared" ref="C50:F50" si="4">C26+C38+C45+C49</f>
        <v>0.85699999999999998</v>
      </c>
      <c r="D50" s="950">
        <f t="shared" si="4"/>
        <v>0.48169999999999996</v>
      </c>
      <c r="E50" s="950">
        <f t="shared" si="4"/>
        <v>1.1582999999999999</v>
      </c>
      <c r="F50" s="950">
        <f t="shared" si="4"/>
        <v>0.72250000000000003</v>
      </c>
      <c r="G50" s="1"/>
      <c r="H50" s="1"/>
      <c r="I50" s="1"/>
      <c r="J50" s="1"/>
      <c r="K50" s="1"/>
      <c r="L50" s="1"/>
      <c r="M50" s="1"/>
      <c r="N50" s="1"/>
      <c r="O50" s="1"/>
      <c r="P50" s="1"/>
      <c r="Q50" s="1"/>
      <c r="R50" s="1"/>
      <c r="S50" s="1"/>
      <c r="T50" s="1"/>
      <c r="U50" s="1"/>
      <c r="V50" s="1"/>
      <c r="W50" s="1"/>
      <c r="X50" s="1"/>
      <c r="Y50" s="1"/>
      <c r="Z50" s="1"/>
    </row>
    <row r="51" spans="1:26" ht="54.75" customHeight="1">
      <c r="A51" s="951"/>
      <c r="B51" s="1152" t="s">
        <v>2913</v>
      </c>
      <c r="C51" s="982"/>
      <c r="D51" s="982"/>
      <c r="E51" s="982"/>
      <c r="F51" s="952"/>
      <c r="G51" s="1"/>
      <c r="H51" s="1"/>
      <c r="I51" s="1"/>
      <c r="J51" s="1"/>
      <c r="K51" s="1"/>
      <c r="L51" s="1"/>
      <c r="M51" s="1"/>
      <c r="N51" s="1"/>
      <c r="O51" s="1"/>
      <c r="P51" s="1"/>
      <c r="Q51" s="1"/>
      <c r="R51" s="1"/>
      <c r="S51" s="1"/>
      <c r="T51" s="1"/>
      <c r="U51" s="1"/>
      <c r="V51" s="1"/>
      <c r="W51" s="1"/>
      <c r="X51" s="1"/>
      <c r="Y51" s="1"/>
      <c r="Z51" s="1"/>
    </row>
    <row r="52" spans="1:26">
      <c r="A52" s="1153"/>
      <c r="B52" s="1015"/>
      <c r="C52" s="1015"/>
      <c r="D52" s="1015"/>
      <c r="E52" s="1015"/>
      <c r="F52" s="1029"/>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626"/>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sheetData>
  <mergeCells count="26">
    <mergeCell ref="A1:F1"/>
    <mergeCell ref="B2:C2"/>
    <mergeCell ref="B3:C3"/>
    <mergeCell ref="B4:C4"/>
    <mergeCell ref="B5:C5"/>
    <mergeCell ref="A6:F6"/>
    <mergeCell ref="A7:F7"/>
    <mergeCell ref="A8:F8"/>
    <mergeCell ref="A9:F9"/>
    <mergeCell ref="C10:D10"/>
    <mergeCell ref="E10:F10"/>
    <mergeCell ref="A50:B50"/>
    <mergeCell ref="B51:E51"/>
    <mergeCell ref="A52:F52"/>
    <mergeCell ref="C11:D11"/>
    <mergeCell ref="E11:F11"/>
    <mergeCell ref="A12:F12"/>
    <mergeCell ref="A13:F13"/>
    <mergeCell ref="A14:A15"/>
    <mergeCell ref="B14:B15"/>
    <mergeCell ref="C14:D14"/>
    <mergeCell ref="E14:F14"/>
    <mergeCell ref="A16:F16"/>
    <mergeCell ref="A27:F27"/>
    <mergeCell ref="A39:F39"/>
    <mergeCell ref="A46:F46"/>
  </mergeCells>
  <printOptions horizontalCentered="1"/>
  <pageMargins left="0.47244094488188981" right="0.47244094488188981" top="0.78740157480314965" bottom="0.70866141732283472" header="0" footer="0"/>
  <pageSetup paperSize="9" scale="73" fitToHeight="0" orientation="portrait" r:id="rId1"/>
  <headerFooter>
    <oddFooter>&amp;CB3M CONSTRUTORA EIRELI- CNPJ: 27.343.319/0001-76
Av. Antônio Rabelo Junior, 161, sala 1711- Miramar – João Pessoa/PB – CEP 58032-090
Fone: (83) 9 9862-3007&amp;R&amp;P/</oddFooter>
  </headerFooter>
  <drawing r:id="rId2"/>
</worksheet>
</file>

<file path=xl/worksheets/sheet14.xml><?xml version="1.0" encoding="utf-8"?>
<worksheet xmlns="http://schemas.openxmlformats.org/spreadsheetml/2006/main" xmlns:r="http://schemas.openxmlformats.org/officeDocument/2006/relationships">
  <sheetPr>
    <tabColor rgb="FF548DD4"/>
  </sheetPr>
  <dimension ref="A1:I12681"/>
  <sheetViews>
    <sheetView showGridLines="0" workbookViewId="0">
      <selection sqref="A1:D1"/>
    </sheetView>
  </sheetViews>
  <sheetFormatPr defaultColWidth="14.42578125" defaultRowHeight="15" customHeight="1"/>
  <cols>
    <col min="1" max="1" width="19.140625" customWidth="1"/>
    <col min="2" max="2" width="83.140625" customWidth="1"/>
    <col min="3" max="3" width="23.7109375" customWidth="1"/>
    <col min="4" max="4" width="14" customWidth="1"/>
    <col min="5" max="6" width="9.140625" customWidth="1"/>
    <col min="7" max="7" width="60.42578125" customWidth="1"/>
    <col min="8" max="9" width="9.140625" customWidth="1"/>
  </cols>
  <sheetData>
    <row r="1" spans="1:9" ht="13.5" customHeight="1">
      <c r="A1" s="1159" t="s">
        <v>2914</v>
      </c>
      <c r="B1" s="1063"/>
      <c r="C1" s="1063"/>
      <c r="D1" s="1058"/>
      <c r="E1" s="757"/>
      <c r="F1" s="953" t="s">
        <v>129</v>
      </c>
      <c r="G1" s="953"/>
      <c r="H1" s="953"/>
      <c r="I1" s="954">
        <v>44805</v>
      </c>
    </row>
    <row r="2" spans="1:9" ht="13.5" customHeight="1">
      <c r="A2" s="1159" t="s">
        <v>2915</v>
      </c>
      <c r="B2" s="1063"/>
      <c r="C2" s="1063"/>
      <c r="D2" s="1058"/>
      <c r="E2" s="757"/>
      <c r="F2" s="955"/>
      <c r="G2" s="956"/>
      <c r="H2" s="956"/>
      <c r="I2" s="956"/>
    </row>
    <row r="3" spans="1:9" ht="13.5" customHeight="1">
      <c r="A3" s="1160" t="s">
        <v>2916</v>
      </c>
      <c r="B3" s="1063"/>
      <c r="C3" s="1063"/>
      <c r="D3" s="1058"/>
      <c r="E3" s="757"/>
      <c r="F3" s="956"/>
      <c r="G3" s="956"/>
      <c r="H3" s="956"/>
      <c r="I3" s="956"/>
    </row>
    <row r="4" spans="1:9" ht="13.5" customHeight="1">
      <c r="A4" s="957">
        <v>44866</v>
      </c>
      <c r="B4" s="958"/>
      <c r="C4" s="957" t="s">
        <v>2917</v>
      </c>
      <c r="D4" s="958"/>
      <c r="E4" s="757"/>
      <c r="F4" s="956"/>
      <c r="G4" s="956"/>
      <c r="H4" s="956"/>
      <c r="I4" s="956"/>
    </row>
    <row r="5" spans="1:9" ht="27">
      <c r="A5" s="959" t="s">
        <v>2918</v>
      </c>
      <c r="B5" s="960" t="s">
        <v>2919</v>
      </c>
      <c r="C5" s="961" t="s">
        <v>40</v>
      </c>
      <c r="D5" s="960" t="s">
        <v>2920</v>
      </c>
      <c r="E5" s="757"/>
      <c r="F5" s="956"/>
      <c r="G5" s="956"/>
      <c r="H5" s="956"/>
      <c r="I5" s="956"/>
    </row>
    <row r="6" spans="1:9">
      <c r="A6" s="962"/>
      <c r="B6" s="962"/>
      <c r="C6" s="962"/>
      <c r="D6" s="962"/>
      <c r="E6" s="757"/>
      <c r="F6" s="757"/>
      <c r="G6" s="757"/>
      <c r="H6" s="757"/>
      <c r="I6" s="757"/>
    </row>
    <row r="7" spans="1:9">
      <c r="A7" s="963">
        <v>97141</v>
      </c>
      <c r="B7" s="963" t="s">
        <v>2921</v>
      </c>
      <c r="C7" s="964" t="s">
        <v>164</v>
      </c>
      <c r="D7" s="965">
        <v>7.25</v>
      </c>
      <c r="E7" s="757"/>
      <c r="F7" s="757">
        <v>7601</v>
      </c>
      <c r="G7" s="757" t="s">
        <v>2922</v>
      </c>
      <c r="H7" s="757" t="s">
        <v>122</v>
      </c>
      <c r="I7" s="757">
        <v>682.9</v>
      </c>
    </row>
    <row r="8" spans="1:9">
      <c r="A8" s="963">
        <v>97142</v>
      </c>
      <c r="B8" s="963" t="s">
        <v>2923</v>
      </c>
      <c r="C8" s="964" t="s">
        <v>164</v>
      </c>
      <c r="D8" s="965">
        <v>8.0500000000000007</v>
      </c>
      <c r="E8" s="757"/>
      <c r="F8" s="757">
        <v>8204</v>
      </c>
      <c r="G8" s="757" t="s">
        <v>2924</v>
      </c>
      <c r="H8" s="757" t="s">
        <v>141</v>
      </c>
      <c r="I8" s="760">
        <v>1285.69</v>
      </c>
    </row>
    <row r="9" spans="1:9">
      <c r="A9" s="963">
        <v>97143</v>
      </c>
      <c r="B9" s="963" t="s">
        <v>2925</v>
      </c>
      <c r="C9" s="964" t="s">
        <v>164</v>
      </c>
      <c r="D9" s="965">
        <v>10.02</v>
      </c>
      <c r="E9" s="757"/>
      <c r="F9" s="757">
        <v>12442</v>
      </c>
      <c r="G9" s="757" t="s">
        <v>2926</v>
      </c>
      <c r="H9" s="757" t="s">
        <v>122</v>
      </c>
      <c r="I9" s="757">
        <v>214.93</v>
      </c>
    </row>
    <row r="10" spans="1:9">
      <c r="A10" s="963">
        <v>97144</v>
      </c>
      <c r="B10" s="963" t="s">
        <v>2927</v>
      </c>
      <c r="C10" s="964" t="s">
        <v>164</v>
      </c>
      <c r="D10" s="965">
        <v>11.99</v>
      </c>
      <c r="E10" s="757"/>
      <c r="F10" s="757">
        <v>12441</v>
      </c>
      <c r="G10" s="757" t="s">
        <v>1165</v>
      </c>
      <c r="H10" s="757" t="s">
        <v>964</v>
      </c>
      <c r="I10" s="757">
        <v>196.13</v>
      </c>
    </row>
    <row r="11" spans="1:9">
      <c r="A11" s="963">
        <v>97145</v>
      </c>
      <c r="B11" s="963" t="s">
        <v>2928</v>
      </c>
      <c r="C11" s="964" t="s">
        <v>164</v>
      </c>
      <c r="D11" s="965">
        <v>14</v>
      </c>
      <c r="E11" s="757"/>
      <c r="F11" s="757">
        <v>2002</v>
      </c>
      <c r="G11" s="757" t="s">
        <v>2929</v>
      </c>
      <c r="H11" s="757" t="s">
        <v>141</v>
      </c>
      <c r="I11" s="760">
        <v>1764.79</v>
      </c>
    </row>
    <row r="12" spans="1:9">
      <c r="A12" s="963">
        <v>97146</v>
      </c>
      <c r="B12" s="963" t="s">
        <v>2930</v>
      </c>
      <c r="C12" s="964" t="s">
        <v>164</v>
      </c>
      <c r="D12" s="965">
        <v>15.99</v>
      </c>
      <c r="E12" s="757"/>
      <c r="F12" s="757">
        <v>7712</v>
      </c>
      <c r="G12" s="757" t="s">
        <v>2931</v>
      </c>
      <c r="H12" s="757" t="s">
        <v>141</v>
      </c>
      <c r="I12" s="760">
        <v>695.52</v>
      </c>
    </row>
    <row r="13" spans="1:9">
      <c r="A13" s="963">
        <v>97147</v>
      </c>
      <c r="B13" s="963" t="s">
        <v>2932</v>
      </c>
      <c r="C13" s="964" t="s">
        <v>164</v>
      </c>
      <c r="D13" s="965">
        <v>17.98</v>
      </c>
      <c r="E13" s="757"/>
      <c r="F13" s="757">
        <v>12933</v>
      </c>
      <c r="G13" s="757" t="s">
        <v>2933</v>
      </c>
      <c r="H13" s="757" t="s">
        <v>141</v>
      </c>
      <c r="I13" s="760">
        <v>4618.3900000000003</v>
      </c>
    </row>
    <row r="14" spans="1:9">
      <c r="A14" s="963">
        <v>97148</v>
      </c>
      <c r="B14" s="963" t="s">
        <v>2934</v>
      </c>
      <c r="C14" s="964" t="s">
        <v>164</v>
      </c>
      <c r="D14" s="965">
        <v>19.97</v>
      </c>
      <c r="E14" s="757"/>
      <c r="F14" s="757">
        <v>7322</v>
      </c>
      <c r="G14" s="757" t="s">
        <v>2935</v>
      </c>
      <c r="H14" s="757" t="s">
        <v>141</v>
      </c>
      <c r="I14" s="757">
        <v>5.55</v>
      </c>
    </row>
    <row r="15" spans="1:9">
      <c r="A15" s="963">
        <v>97149</v>
      </c>
      <c r="B15" s="963" t="s">
        <v>2936</v>
      </c>
      <c r="C15" s="964" t="s">
        <v>164</v>
      </c>
      <c r="D15" s="965">
        <v>22</v>
      </c>
      <c r="E15" s="757"/>
      <c r="F15" s="757">
        <v>2228</v>
      </c>
      <c r="G15" s="757" t="s">
        <v>2937</v>
      </c>
      <c r="H15" s="757" t="s">
        <v>164</v>
      </c>
      <c r="I15" s="757">
        <v>10.61</v>
      </c>
    </row>
    <row r="16" spans="1:9">
      <c r="A16" s="963">
        <v>97150</v>
      </c>
      <c r="B16" s="963" t="s">
        <v>2938</v>
      </c>
      <c r="C16" s="964" t="s">
        <v>164</v>
      </c>
      <c r="D16" s="965">
        <v>28.31</v>
      </c>
      <c r="E16" s="757"/>
      <c r="F16" s="757">
        <v>12434</v>
      </c>
      <c r="G16" s="757" t="s">
        <v>2939</v>
      </c>
      <c r="H16" s="757" t="s">
        <v>141</v>
      </c>
      <c r="I16" s="757">
        <v>64.23</v>
      </c>
    </row>
    <row r="17" spans="1:9">
      <c r="A17" s="963">
        <v>97151</v>
      </c>
      <c r="B17" s="963" t="s">
        <v>2940</v>
      </c>
      <c r="C17" s="964" t="s">
        <v>164</v>
      </c>
      <c r="D17" s="965">
        <v>32.950000000000003</v>
      </c>
      <c r="E17" s="757"/>
      <c r="F17" s="757">
        <v>7320</v>
      </c>
      <c r="G17" s="757" t="s">
        <v>2941</v>
      </c>
      <c r="H17" s="757" t="s">
        <v>141</v>
      </c>
      <c r="I17" s="757">
        <v>120.79</v>
      </c>
    </row>
    <row r="18" spans="1:9">
      <c r="A18" s="963">
        <v>97152</v>
      </c>
      <c r="B18" s="963" t="s">
        <v>2942</v>
      </c>
      <c r="C18" s="964" t="s">
        <v>164</v>
      </c>
      <c r="D18" s="965">
        <v>37.380000000000003</v>
      </c>
      <c r="E18" s="757"/>
      <c r="F18" s="757">
        <v>11902</v>
      </c>
      <c r="G18" s="757" t="s">
        <v>2943</v>
      </c>
      <c r="H18" s="757" t="s">
        <v>164</v>
      </c>
      <c r="I18" s="757">
        <v>149.13999999999999</v>
      </c>
    </row>
    <row r="19" spans="1:9">
      <c r="A19" s="963">
        <v>97153</v>
      </c>
      <c r="B19" s="963" t="s">
        <v>2944</v>
      </c>
      <c r="C19" s="964" t="s">
        <v>164</v>
      </c>
      <c r="D19" s="965">
        <v>41.94</v>
      </c>
      <c r="E19" s="757"/>
      <c r="F19" s="757">
        <v>11903</v>
      </c>
      <c r="G19" s="757" t="s">
        <v>2945</v>
      </c>
      <c r="H19" s="757" t="s">
        <v>164</v>
      </c>
      <c r="I19" s="757">
        <v>162.06</v>
      </c>
    </row>
    <row r="20" spans="1:9">
      <c r="A20" s="963">
        <v>97154</v>
      </c>
      <c r="B20" s="963" t="s">
        <v>2946</v>
      </c>
      <c r="C20" s="964" t="s">
        <v>164</v>
      </c>
      <c r="D20" s="965">
        <v>46.52</v>
      </c>
      <c r="E20" s="757"/>
      <c r="F20" s="757">
        <v>9051</v>
      </c>
      <c r="G20" s="757" t="s">
        <v>2947</v>
      </c>
      <c r="H20" s="757" t="s">
        <v>141</v>
      </c>
      <c r="I20" s="757">
        <v>318.25</v>
      </c>
    </row>
    <row r="21" spans="1:9" ht="15.75" customHeight="1">
      <c r="A21" s="963">
        <v>97155</v>
      </c>
      <c r="B21" s="963" t="s">
        <v>2948</v>
      </c>
      <c r="C21" s="964" t="s">
        <v>164</v>
      </c>
      <c r="D21" s="965">
        <v>51.11</v>
      </c>
      <c r="E21" s="757"/>
      <c r="F21" s="757">
        <v>11132</v>
      </c>
      <c r="G21" s="757" t="s">
        <v>2949</v>
      </c>
      <c r="H21" s="757" t="s">
        <v>141</v>
      </c>
      <c r="I21" s="757">
        <v>2.37</v>
      </c>
    </row>
    <row r="22" spans="1:9" ht="15.75" customHeight="1">
      <c r="A22" s="963">
        <v>97156</v>
      </c>
      <c r="B22" s="963" t="s">
        <v>2950</v>
      </c>
      <c r="C22" s="964" t="s">
        <v>164</v>
      </c>
      <c r="D22" s="965">
        <v>60.64</v>
      </c>
      <c r="E22" s="757"/>
      <c r="F22" s="757">
        <v>8316</v>
      </c>
      <c r="G22" s="757" t="s">
        <v>2951</v>
      </c>
      <c r="H22" s="757" t="s">
        <v>141</v>
      </c>
      <c r="I22" s="757">
        <v>5.36</v>
      </c>
    </row>
    <row r="23" spans="1:9" ht="15.75" customHeight="1">
      <c r="A23" s="963">
        <v>97157</v>
      </c>
      <c r="B23" s="963" t="s">
        <v>2952</v>
      </c>
      <c r="C23" s="964" t="s">
        <v>164</v>
      </c>
      <c r="D23" s="965">
        <v>4.45</v>
      </c>
      <c r="E23" s="757"/>
      <c r="F23" s="757">
        <v>10694</v>
      </c>
      <c r="G23" s="757" t="s">
        <v>2953</v>
      </c>
      <c r="H23" s="757" t="s">
        <v>141</v>
      </c>
      <c r="I23" s="757">
        <v>26.06</v>
      </c>
    </row>
    <row r="24" spans="1:9" ht="15.75" customHeight="1">
      <c r="A24" s="963">
        <v>97158</v>
      </c>
      <c r="B24" s="963" t="s">
        <v>2954</v>
      </c>
      <c r="C24" s="964" t="s">
        <v>164</v>
      </c>
      <c r="D24" s="965">
        <v>4.9400000000000004</v>
      </c>
      <c r="E24" s="757"/>
      <c r="F24" s="757">
        <v>10916</v>
      </c>
      <c r="G24" s="757" t="s">
        <v>2955</v>
      </c>
      <c r="H24" s="757" t="s">
        <v>141</v>
      </c>
      <c r="I24" s="757">
        <v>177.36</v>
      </c>
    </row>
    <row r="25" spans="1:9" ht="15.75" customHeight="1">
      <c r="A25" s="963">
        <v>97159</v>
      </c>
      <c r="B25" s="963" t="s">
        <v>2956</v>
      </c>
      <c r="C25" s="964" t="s">
        <v>164</v>
      </c>
      <c r="D25" s="965">
        <v>6.16</v>
      </c>
      <c r="E25" s="757"/>
      <c r="F25" s="757">
        <v>10426</v>
      </c>
      <c r="G25" s="757" t="s">
        <v>2957</v>
      </c>
      <c r="H25" s="757" t="s">
        <v>141</v>
      </c>
      <c r="I25" s="757">
        <v>31</v>
      </c>
    </row>
    <row r="26" spans="1:9" ht="15.75" customHeight="1">
      <c r="A26" s="963">
        <v>97160</v>
      </c>
      <c r="B26" s="963" t="s">
        <v>2958</v>
      </c>
      <c r="C26" s="964" t="s">
        <v>164</v>
      </c>
      <c r="D26" s="965">
        <v>7.36</v>
      </c>
      <c r="E26" s="757"/>
      <c r="F26" s="757">
        <v>10832</v>
      </c>
      <c r="G26" s="757" t="s">
        <v>2959</v>
      </c>
      <c r="H26" s="757" t="s">
        <v>122</v>
      </c>
      <c r="I26" s="757">
        <v>0.52</v>
      </c>
    </row>
    <row r="27" spans="1:9" ht="15.75" customHeight="1">
      <c r="A27" s="963">
        <v>97161</v>
      </c>
      <c r="B27" s="963" t="s">
        <v>2960</v>
      </c>
      <c r="C27" s="964" t="s">
        <v>164</v>
      </c>
      <c r="D27" s="965">
        <v>8.6</v>
      </c>
      <c r="E27" s="757"/>
      <c r="F27" s="757">
        <v>2450</v>
      </c>
      <c r="G27" s="757" t="s">
        <v>2961</v>
      </c>
      <c r="H27" s="757" t="s">
        <v>122</v>
      </c>
      <c r="I27" s="757">
        <v>2.19</v>
      </c>
    </row>
    <row r="28" spans="1:9" ht="15.75" customHeight="1">
      <c r="A28" s="963">
        <v>97162</v>
      </c>
      <c r="B28" s="963" t="s">
        <v>2962</v>
      </c>
      <c r="C28" s="964" t="s">
        <v>164</v>
      </c>
      <c r="D28" s="965">
        <v>9.83</v>
      </c>
      <c r="E28" s="757"/>
      <c r="F28" s="757">
        <v>5096</v>
      </c>
      <c r="G28" s="757" t="s">
        <v>2963</v>
      </c>
      <c r="H28" s="757" t="s">
        <v>141</v>
      </c>
      <c r="I28" s="757">
        <v>342.69</v>
      </c>
    </row>
    <row r="29" spans="1:9" ht="15.75" customHeight="1">
      <c r="A29" s="963">
        <v>97163</v>
      </c>
      <c r="B29" s="963" t="s">
        <v>2964</v>
      </c>
      <c r="C29" s="964" t="s">
        <v>164</v>
      </c>
      <c r="D29" s="965">
        <v>11.06</v>
      </c>
      <c r="E29" s="757"/>
      <c r="F29" s="757">
        <v>1510</v>
      </c>
      <c r="G29" s="757" t="s">
        <v>2965</v>
      </c>
      <c r="H29" s="757" t="s">
        <v>141</v>
      </c>
      <c r="I29" s="757">
        <v>213.71</v>
      </c>
    </row>
    <row r="30" spans="1:9" ht="15.75" customHeight="1">
      <c r="A30" s="963">
        <v>97164</v>
      </c>
      <c r="B30" s="963" t="s">
        <v>2966</v>
      </c>
      <c r="C30" s="964" t="s">
        <v>164</v>
      </c>
      <c r="D30" s="965">
        <v>12.29</v>
      </c>
      <c r="E30" s="757"/>
      <c r="F30" s="757">
        <v>11820</v>
      </c>
      <c r="G30" s="757" t="s">
        <v>2967</v>
      </c>
      <c r="H30" s="757" t="s">
        <v>141</v>
      </c>
      <c r="I30" s="760">
        <v>5768.86</v>
      </c>
    </row>
    <row r="31" spans="1:9" ht="15.75" customHeight="1">
      <c r="A31" s="963">
        <v>97165</v>
      </c>
      <c r="B31" s="963" t="s">
        <v>2968</v>
      </c>
      <c r="C31" s="964" t="s">
        <v>164</v>
      </c>
      <c r="D31" s="965">
        <v>13.55</v>
      </c>
      <c r="E31" s="757"/>
      <c r="F31" s="757">
        <v>12016</v>
      </c>
      <c r="G31" s="757" t="s">
        <v>2969</v>
      </c>
      <c r="H31" s="757" t="s">
        <v>141</v>
      </c>
      <c r="I31" s="757">
        <v>210.01</v>
      </c>
    </row>
    <row r="32" spans="1:9" ht="15.75" customHeight="1">
      <c r="A32" s="963">
        <v>97166</v>
      </c>
      <c r="B32" s="963" t="s">
        <v>2970</v>
      </c>
      <c r="C32" s="964" t="s">
        <v>164</v>
      </c>
      <c r="D32" s="965">
        <v>17.440000000000001</v>
      </c>
      <c r="E32" s="757"/>
      <c r="F32" s="757">
        <v>12018</v>
      </c>
      <c r="G32" s="757" t="s">
        <v>2971</v>
      </c>
      <c r="H32" s="757" t="s">
        <v>141</v>
      </c>
      <c r="I32" s="757">
        <v>231.3</v>
      </c>
    </row>
    <row r="33" spans="1:9" ht="15.75" customHeight="1">
      <c r="A33" s="963">
        <v>97167</v>
      </c>
      <c r="B33" s="963" t="s">
        <v>2972</v>
      </c>
      <c r="C33" s="964" t="s">
        <v>164</v>
      </c>
      <c r="D33" s="965">
        <v>20.309999999999999</v>
      </c>
      <c r="E33" s="757"/>
      <c r="F33" s="757">
        <v>10446</v>
      </c>
      <c r="G33" s="757" t="s">
        <v>2973</v>
      </c>
      <c r="H33" s="757" t="s">
        <v>141</v>
      </c>
      <c r="I33" s="757">
        <v>283.26</v>
      </c>
    </row>
    <row r="34" spans="1:9" ht="15.75" customHeight="1">
      <c r="A34" s="963">
        <v>97168</v>
      </c>
      <c r="B34" s="963" t="s">
        <v>2974</v>
      </c>
      <c r="C34" s="964" t="s">
        <v>164</v>
      </c>
      <c r="D34" s="965">
        <v>22.99</v>
      </c>
      <c r="E34" s="757"/>
      <c r="F34" s="757">
        <v>1521</v>
      </c>
      <c r="G34" s="757" t="s">
        <v>2975</v>
      </c>
      <c r="H34" s="757" t="s">
        <v>141</v>
      </c>
      <c r="I34" s="757">
        <v>149.31</v>
      </c>
    </row>
    <row r="35" spans="1:9" ht="15.75" customHeight="1">
      <c r="A35" s="963">
        <v>97169</v>
      </c>
      <c r="B35" s="963" t="s">
        <v>2976</v>
      </c>
      <c r="C35" s="964" t="s">
        <v>164</v>
      </c>
      <c r="D35" s="965">
        <v>25.78</v>
      </c>
      <c r="E35" s="757"/>
      <c r="F35" s="757">
        <v>13341</v>
      </c>
      <c r="G35" s="757" t="s">
        <v>2977</v>
      </c>
      <c r="H35" s="757" t="s">
        <v>141</v>
      </c>
      <c r="I35" s="760">
        <v>4599.43</v>
      </c>
    </row>
    <row r="36" spans="1:9" ht="15.75" customHeight="1">
      <c r="A36" s="963">
        <v>97170</v>
      </c>
      <c r="B36" s="963" t="s">
        <v>2978</v>
      </c>
      <c r="C36" s="964" t="s">
        <v>164</v>
      </c>
      <c r="D36" s="965">
        <v>28.61</v>
      </c>
      <c r="E36" s="757"/>
      <c r="F36" s="757">
        <v>7826</v>
      </c>
      <c r="G36" s="757" t="s">
        <v>2979</v>
      </c>
      <c r="H36" s="757" t="s">
        <v>141</v>
      </c>
      <c r="I36" s="760">
        <v>3055.62</v>
      </c>
    </row>
    <row r="37" spans="1:9" ht="15.75" customHeight="1">
      <c r="A37" s="963">
        <v>97171</v>
      </c>
      <c r="B37" s="963" t="s">
        <v>2980</v>
      </c>
      <c r="C37" s="964" t="s">
        <v>164</v>
      </c>
      <c r="D37" s="965">
        <v>31.45</v>
      </c>
      <c r="E37" s="757"/>
      <c r="F37" s="757">
        <v>9670</v>
      </c>
      <c r="G37" s="757" t="s">
        <v>2981</v>
      </c>
      <c r="H37" s="757" t="s">
        <v>141</v>
      </c>
      <c r="I37" s="757">
        <v>199.65</v>
      </c>
    </row>
    <row r="38" spans="1:9" ht="15.75" customHeight="1">
      <c r="A38" s="963">
        <v>97172</v>
      </c>
      <c r="B38" s="963" t="s">
        <v>2982</v>
      </c>
      <c r="C38" s="964" t="s">
        <v>164</v>
      </c>
      <c r="D38" s="965">
        <v>37.47</v>
      </c>
      <c r="E38" s="757"/>
      <c r="F38" s="757">
        <v>11072</v>
      </c>
      <c r="G38" s="757" t="s">
        <v>2983</v>
      </c>
      <c r="H38" s="757" t="s">
        <v>141</v>
      </c>
      <c r="I38" s="760">
        <v>5913.51</v>
      </c>
    </row>
    <row r="39" spans="1:9" ht="15.75" customHeight="1">
      <c r="A39" s="963">
        <v>97173</v>
      </c>
      <c r="B39" s="963" t="s">
        <v>2984</v>
      </c>
      <c r="C39" s="964" t="s">
        <v>164</v>
      </c>
      <c r="D39" s="965">
        <v>34.67</v>
      </c>
      <c r="E39" s="757"/>
      <c r="F39" s="757">
        <v>9629</v>
      </c>
      <c r="G39" s="757" t="s">
        <v>2985</v>
      </c>
      <c r="H39" s="757" t="s">
        <v>141</v>
      </c>
      <c r="I39" s="757">
        <v>220.1</v>
      </c>
    </row>
    <row r="40" spans="1:9" ht="15.75" customHeight="1">
      <c r="A40" s="963">
        <v>97174</v>
      </c>
      <c r="B40" s="963" t="s">
        <v>2986</v>
      </c>
      <c r="C40" s="964" t="s">
        <v>164</v>
      </c>
      <c r="D40" s="965">
        <v>40.18</v>
      </c>
      <c r="E40" s="757"/>
      <c r="F40" s="757">
        <v>9973</v>
      </c>
      <c r="G40" s="757" t="s">
        <v>2987</v>
      </c>
      <c r="H40" s="757" t="s">
        <v>141</v>
      </c>
      <c r="I40" s="757">
        <v>126.42</v>
      </c>
    </row>
    <row r="41" spans="1:9" ht="15.75" customHeight="1">
      <c r="A41" s="963">
        <v>97175</v>
      </c>
      <c r="B41" s="963" t="s">
        <v>2988</v>
      </c>
      <c r="C41" s="964" t="s">
        <v>164</v>
      </c>
      <c r="D41" s="965">
        <v>45.68</v>
      </c>
      <c r="E41" s="757"/>
      <c r="F41" s="757">
        <v>11773</v>
      </c>
      <c r="G41" s="757" t="s">
        <v>2989</v>
      </c>
      <c r="H41" s="757" t="s">
        <v>141</v>
      </c>
      <c r="I41" s="757">
        <v>157.91999999999999</v>
      </c>
    </row>
    <row r="42" spans="1:9" ht="15.75" customHeight="1">
      <c r="A42" s="963">
        <v>97176</v>
      </c>
      <c r="B42" s="963" t="s">
        <v>2990</v>
      </c>
      <c r="C42" s="964" t="s">
        <v>164</v>
      </c>
      <c r="D42" s="965">
        <v>51.19</v>
      </c>
      <c r="E42" s="757"/>
      <c r="F42" s="757">
        <v>9199</v>
      </c>
      <c r="G42" s="757" t="s">
        <v>2991</v>
      </c>
      <c r="H42" s="757" t="s">
        <v>141</v>
      </c>
      <c r="I42" s="757">
        <v>235.62</v>
      </c>
    </row>
    <row r="43" spans="1:9" ht="15.75" customHeight="1">
      <c r="A43" s="963">
        <v>97177</v>
      </c>
      <c r="B43" s="963" t="s">
        <v>2992</v>
      </c>
      <c r="C43" s="964" t="s">
        <v>164</v>
      </c>
      <c r="D43" s="965">
        <v>62.22</v>
      </c>
      <c r="E43" s="757"/>
      <c r="F43" s="757">
        <v>764</v>
      </c>
      <c r="G43" s="757" t="s">
        <v>2993</v>
      </c>
      <c r="H43" s="757" t="s">
        <v>164</v>
      </c>
      <c r="I43" s="757">
        <v>104.65</v>
      </c>
    </row>
    <row r="44" spans="1:9" ht="15.75" customHeight="1">
      <c r="A44" s="963">
        <v>97178</v>
      </c>
      <c r="B44" s="963" t="s">
        <v>2994</v>
      </c>
      <c r="C44" s="964" t="s">
        <v>164</v>
      </c>
      <c r="D44" s="965">
        <v>73.239999999999995</v>
      </c>
      <c r="E44" s="757"/>
      <c r="F44" s="757">
        <v>7812</v>
      </c>
      <c r="G44" s="757" t="s">
        <v>2995</v>
      </c>
      <c r="H44" s="757" t="s">
        <v>164</v>
      </c>
      <c r="I44" s="757">
        <v>153.01</v>
      </c>
    </row>
    <row r="45" spans="1:9" ht="15.75" customHeight="1">
      <c r="A45" s="963">
        <v>97179</v>
      </c>
      <c r="B45" s="963" t="s">
        <v>2996</v>
      </c>
      <c r="C45" s="964" t="s">
        <v>164</v>
      </c>
      <c r="D45" s="965">
        <v>84.26</v>
      </c>
      <c r="E45" s="757"/>
      <c r="F45" s="757">
        <v>9521</v>
      </c>
      <c r="G45" s="757" t="s">
        <v>2997</v>
      </c>
      <c r="H45" s="757" t="s">
        <v>141</v>
      </c>
      <c r="I45" s="757">
        <v>81.510000000000005</v>
      </c>
    </row>
    <row r="46" spans="1:9" ht="15.75" customHeight="1">
      <c r="A46" s="963">
        <v>97180</v>
      </c>
      <c r="B46" s="963" t="s">
        <v>2998</v>
      </c>
      <c r="C46" s="964" t="s">
        <v>164</v>
      </c>
      <c r="D46" s="965">
        <v>95.29</v>
      </c>
      <c r="E46" s="757"/>
      <c r="F46" s="757">
        <v>12803</v>
      </c>
      <c r="G46" s="757" t="s">
        <v>2999</v>
      </c>
      <c r="H46" s="757" t="s">
        <v>141</v>
      </c>
      <c r="I46" s="757">
        <v>26.61</v>
      </c>
    </row>
    <row r="47" spans="1:9" ht="15.75" customHeight="1">
      <c r="A47" s="963">
        <v>97181</v>
      </c>
      <c r="B47" s="963" t="s">
        <v>3000</v>
      </c>
      <c r="C47" s="964" t="s">
        <v>164</v>
      </c>
      <c r="D47" s="965">
        <v>110.89</v>
      </c>
      <c r="E47" s="757"/>
      <c r="F47" s="757">
        <v>9075</v>
      </c>
      <c r="G47" s="757" t="s">
        <v>3001</v>
      </c>
      <c r="H47" s="757" t="s">
        <v>141</v>
      </c>
      <c r="I47" s="757">
        <v>145</v>
      </c>
    </row>
    <row r="48" spans="1:9" ht="15.75" customHeight="1">
      <c r="A48" s="963">
        <v>97182</v>
      </c>
      <c r="B48" s="963" t="s">
        <v>3002</v>
      </c>
      <c r="C48" s="964" t="s">
        <v>164</v>
      </c>
      <c r="D48" s="965">
        <v>122.39</v>
      </c>
      <c r="E48" s="757"/>
      <c r="F48" s="757">
        <v>9870</v>
      </c>
      <c r="G48" s="757" t="s">
        <v>3003</v>
      </c>
      <c r="H48" s="757" t="s">
        <v>141</v>
      </c>
      <c r="I48" s="757">
        <v>6.64</v>
      </c>
    </row>
    <row r="49" spans="1:9" ht="15.75" customHeight="1">
      <c r="A49" s="963">
        <v>97183</v>
      </c>
      <c r="B49" s="963" t="s">
        <v>3004</v>
      </c>
      <c r="C49" s="964" t="s">
        <v>164</v>
      </c>
      <c r="D49" s="965">
        <v>28.45</v>
      </c>
      <c r="E49" s="757"/>
      <c r="F49" s="757">
        <v>7528</v>
      </c>
      <c r="G49" s="757" t="s">
        <v>3005</v>
      </c>
      <c r="H49" s="757" t="s">
        <v>141</v>
      </c>
      <c r="I49" s="757">
        <v>71.45</v>
      </c>
    </row>
    <row r="50" spans="1:9" ht="15.75" customHeight="1">
      <c r="A50" s="963">
        <v>97184</v>
      </c>
      <c r="B50" s="963" t="s">
        <v>3006</v>
      </c>
      <c r="C50" s="964" t="s">
        <v>164</v>
      </c>
      <c r="D50" s="965">
        <v>33.03</v>
      </c>
      <c r="E50" s="757"/>
      <c r="F50" s="757">
        <v>3624</v>
      </c>
      <c r="G50" s="757" t="s">
        <v>3007</v>
      </c>
      <c r="H50" s="757" t="s">
        <v>141</v>
      </c>
      <c r="I50" s="757">
        <v>98.5</v>
      </c>
    </row>
    <row r="51" spans="1:9" ht="15.75" customHeight="1">
      <c r="A51" s="963">
        <v>97185</v>
      </c>
      <c r="B51" s="963" t="s">
        <v>3008</v>
      </c>
      <c r="C51" s="964" t="s">
        <v>164</v>
      </c>
      <c r="D51" s="965">
        <v>37.6</v>
      </c>
      <c r="E51" s="757"/>
      <c r="F51" s="757">
        <v>13378</v>
      </c>
      <c r="G51" s="757" t="s">
        <v>3009</v>
      </c>
      <c r="H51" s="757" t="s">
        <v>141</v>
      </c>
      <c r="I51" s="757">
        <v>3.1</v>
      </c>
    </row>
    <row r="52" spans="1:9" ht="15.75" customHeight="1">
      <c r="A52" s="963">
        <v>97186</v>
      </c>
      <c r="B52" s="963" t="s">
        <v>3010</v>
      </c>
      <c r="C52" s="964" t="s">
        <v>164</v>
      </c>
      <c r="D52" s="965">
        <v>42.19</v>
      </c>
      <c r="E52" s="757"/>
      <c r="F52" s="757">
        <v>4005</v>
      </c>
      <c r="G52" s="757" t="s">
        <v>3011</v>
      </c>
      <c r="H52" s="757" t="s">
        <v>141</v>
      </c>
      <c r="I52" s="757">
        <v>51</v>
      </c>
    </row>
    <row r="53" spans="1:9" ht="15.75" customHeight="1">
      <c r="A53" s="963">
        <v>97187</v>
      </c>
      <c r="B53" s="963" t="s">
        <v>3012</v>
      </c>
      <c r="C53" s="964" t="s">
        <v>164</v>
      </c>
      <c r="D53" s="965">
        <v>51.35</v>
      </c>
      <c r="E53" s="757"/>
      <c r="F53" s="757">
        <v>2001</v>
      </c>
      <c r="G53" s="757" t="s">
        <v>2737</v>
      </c>
      <c r="H53" s="757" t="s">
        <v>141</v>
      </c>
      <c r="I53" s="757">
        <v>4.5</v>
      </c>
    </row>
    <row r="54" spans="1:9" ht="15.75" customHeight="1">
      <c r="A54" s="963">
        <v>97188</v>
      </c>
      <c r="B54" s="963" t="s">
        <v>3013</v>
      </c>
      <c r="C54" s="964" t="s">
        <v>164</v>
      </c>
      <c r="D54" s="965">
        <v>60.51</v>
      </c>
      <c r="E54" s="757"/>
      <c r="F54" s="757">
        <v>12781</v>
      </c>
      <c r="G54" s="757" t="s">
        <v>3014</v>
      </c>
      <c r="H54" s="757" t="s">
        <v>141</v>
      </c>
      <c r="I54" s="760">
        <v>3505.46</v>
      </c>
    </row>
    <row r="55" spans="1:9" ht="15.75" customHeight="1">
      <c r="A55" s="963">
        <v>97189</v>
      </c>
      <c r="B55" s="963" t="s">
        <v>3015</v>
      </c>
      <c r="C55" s="964" t="s">
        <v>164</v>
      </c>
      <c r="D55" s="965">
        <v>69.67</v>
      </c>
      <c r="E55" s="757"/>
      <c r="F55" s="757">
        <v>11229</v>
      </c>
      <c r="G55" s="757" t="s">
        <v>3016</v>
      </c>
      <c r="H55" s="757" t="s">
        <v>141</v>
      </c>
      <c r="I55" s="760">
        <v>1030.51</v>
      </c>
    </row>
    <row r="56" spans="1:9" ht="15.75" customHeight="1">
      <c r="A56" s="963">
        <v>97190</v>
      </c>
      <c r="B56" s="963" t="s">
        <v>3017</v>
      </c>
      <c r="C56" s="964" t="s">
        <v>164</v>
      </c>
      <c r="D56" s="965">
        <v>78.84</v>
      </c>
      <c r="E56" s="757"/>
      <c r="F56" s="757">
        <v>520</v>
      </c>
      <c r="G56" s="757" t="s">
        <v>3018</v>
      </c>
      <c r="H56" s="757" t="s">
        <v>141</v>
      </c>
      <c r="I56" s="757">
        <v>16.72</v>
      </c>
    </row>
    <row r="57" spans="1:9" ht="15.75" customHeight="1">
      <c r="A57" s="963">
        <v>97191</v>
      </c>
      <c r="B57" s="963" t="s">
        <v>3019</v>
      </c>
      <c r="C57" s="964" t="s">
        <v>164</v>
      </c>
      <c r="D57" s="965">
        <v>91.41</v>
      </c>
      <c r="E57" s="757"/>
      <c r="F57" s="757">
        <v>13767</v>
      </c>
      <c r="G57" s="757" t="s">
        <v>3020</v>
      </c>
      <c r="H57" s="757" t="s">
        <v>141</v>
      </c>
      <c r="I57" s="757">
        <v>136.5</v>
      </c>
    </row>
    <row r="58" spans="1:9" ht="15.75" customHeight="1">
      <c r="A58" s="963">
        <v>97192</v>
      </c>
      <c r="B58" s="963" t="s">
        <v>3021</v>
      </c>
      <c r="C58" s="964" t="s">
        <v>164</v>
      </c>
      <c r="D58" s="965">
        <v>100.94</v>
      </c>
      <c r="E58" s="757"/>
      <c r="F58" s="757">
        <v>8690</v>
      </c>
      <c r="G58" s="757" t="s">
        <v>3022</v>
      </c>
      <c r="H58" s="757" t="s">
        <v>164</v>
      </c>
      <c r="I58" s="757">
        <v>18.78</v>
      </c>
    </row>
    <row r="59" spans="1:9" ht="15.75" customHeight="1">
      <c r="A59" s="963">
        <v>90694</v>
      </c>
      <c r="B59" s="963" t="s">
        <v>3023</v>
      </c>
      <c r="C59" s="964" t="s">
        <v>164</v>
      </c>
      <c r="D59" s="965">
        <v>50.01</v>
      </c>
      <c r="E59" s="757"/>
      <c r="F59" s="757">
        <v>9206</v>
      </c>
      <c r="G59" s="757" t="s">
        <v>2692</v>
      </c>
      <c r="H59" s="757" t="s">
        <v>141</v>
      </c>
      <c r="I59" s="757">
        <v>64.3</v>
      </c>
    </row>
    <row r="60" spans="1:9" ht="15.75" customHeight="1">
      <c r="A60" s="963">
        <v>90695</v>
      </c>
      <c r="B60" s="963" t="s">
        <v>3024</v>
      </c>
      <c r="C60" s="964" t="s">
        <v>164</v>
      </c>
      <c r="D60" s="965">
        <v>95.91</v>
      </c>
      <c r="E60" s="757"/>
      <c r="F60" s="757">
        <v>11289</v>
      </c>
      <c r="G60" s="757" t="s">
        <v>3025</v>
      </c>
      <c r="H60" s="757" t="s">
        <v>141</v>
      </c>
      <c r="I60" s="757">
        <v>114.96</v>
      </c>
    </row>
    <row r="61" spans="1:9" ht="15.75" customHeight="1">
      <c r="A61" s="963">
        <v>90696</v>
      </c>
      <c r="B61" s="963" t="s">
        <v>3026</v>
      </c>
      <c r="C61" s="964" t="s">
        <v>164</v>
      </c>
      <c r="D61" s="965">
        <v>160.99</v>
      </c>
      <c r="E61" s="757"/>
      <c r="F61" s="757">
        <v>763</v>
      </c>
      <c r="G61" s="757" t="s">
        <v>3027</v>
      </c>
      <c r="H61" s="757" t="s">
        <v>141</v>
      </c>
      <c r="I61" s="757">
        <v>70.25</v>
      </c>
    </row>
    <row r="62" spans="1:9" ht="15.75" customHeight="1">
      <c r="A62" s="963">
        <v>90697</v>
      </c>
      <c r="B62" s="963" t="s">
        <v>3028</v>
      </c>
      <c r="C62" s="964" t="s">
        <v>164</v>
      </c>
      <c r="D62" s="965">
        <v>250.48</v>
      </c>
      <c r="E62" s="757"/>
      <c r="F62" s="757">
        <v>12968</v>
      </c>
      <c r="G62" s="757" t="s">
        <v>3029</v>
      </c>
      <c r="H62" s="757" t="s">
        <v>141</v>
      </c>
      <c r="I62" s="757">
        <v>19.27</v>
      </c>
    </row>
    <row r="63" spans="1:9" ht="15.75" customHeight="1">
      <c r="A63" s="963">
        <v>90698</v>
      </c>
      <c r="B63" s="963" t="s">
        <v>3030</v>
      </c>
      <c r="C63" s="964" t="s">
        <v>164</v>
      </c>
      <c r="D63" s="965">
        <v>383.65</v>
      </c>
      <c r="E63" s="757"/>
      <c r="F63" s="757">
        <v>11292</v>
      </c>
      <c r="G63" s="757" t="s">
        <v>3031</v>
      </c>
      <c r="H63" s="757" t="s">
        <v>141</v>
      </c>
      <c r="I63" s="757">
        <v>84.14</v>
      </c>
    </row>
    <row r="64" spans="1:9" ht="15.75" customHeight="1">
      <c r="A64" s="963">
        <v>90699</v>
      </c>
      <c r="B64" s="963" t="s">
        <v>3032</v>
      </c>
      <c r="C64" s="964" t="s">
        <v>164</v>
      </c>
      <c r="D64" s="965">
        <v>540.65</v>
      </c>
      <c r="E64" s="757"/>
      <c r="F64" s="757">
        <v>13580</v>
      </c>
      <c r="G64" s="757" t="s">
        <v>3033</v>
      </c>
      <c r="H64" s="757" t="s">
        <v>141</v>
      </c>
      <c r="I64" s="760">
        <v>9595.1</v>
      </c>
    </row>
    <row r="65" spans="1:9" ht="15.75" customHeight="1">
      <c r="A65" s="963">
        <v>90700</v>
      </c>
      <c r="B65" s="963" t="s">
        <v>3034</v>
      </c>
      <c r="C65" s="964" t="s">
        <v>164</v>
      </c>
      <c r="D65" s="965">
        <v>631.73</v>
      </c>
      <c r="E65" s="757"/>
      <c r="F65" s="757">
        <v>442</v>
      </c>
      <c r="G65" s="757" t="s">
        <v>3035</v>
      </c>
      <c r="H65" s="757" t="s">
        <v>141</v>
      </c>
      <c r="I65" s="757">
        <v>134.01</v>
      </c>
    </row>
    <row r="66" spans="1:9" ht="15.75" customHeight="1">
      <c r="A66" s="963">
        <v>90701</v>
      </c>
      <c r="B66" s="963" t="s">
        <v>3036</v>
      </c>
      <c r="C66" s="964" t="s">
        <v>164</v>
      </c>
      <c r="D66" s="965">
        <v>75</v>
      </c>
      <c r="E66" s="757"/>
      <c r="F66" s="757">
        <v>11419</v>
      </c>
      <c r="G66" s="52" t="s">
        <v>3037</v>
      </c>
      <c r="H66" s="757" t="s">
        <v>141</v>
      </c>
      <c r="I66" s="757">
        <v>21.15</v>
      </c>
    </row>
    <row r="67" spans="1:9" ht="15.75" customHeight="1">
      <c r="A67" s="963">
        <v>90702</v>
      </c>
      <c r="B67" s="963" t="s">
        <v>3038</v>
      </c>
      <c r="C67" s="964" t="s">
        <v>164</v>
      </c>
      <c r="D67" s="965">
        <v>125</v>
      </c>
      <c r="E67" s="757"/>
      <c r="F67" s="757">
        <v>13159</v>
      </c>
      <c r="G67" s="757" t="s">
        <v>3039</v>
      </c>
      <c r="H67" s="757" t="s">
        <v>141</v>
      </c>
      <c r="I67" s="757">
        <v>105.08</v>
      </c>
    </row>
    <row r="68" spans="1:9" ht="15.75" customHeight="1">
      <c r="A68" s="963">
        <v>90703</v>
      </c>
      <c r="B68" s="963" t="s">
        <v>3040</v>
      </c>
      <c r="C68" s="964" t="s">
        <v>164</v>
      </c>
      <c r="D68" s="965">
        <v>196.84</v>
      </c>
      <c r="E68" s="757"/>
      <c r="F68" s="757">
        <v>9352</v>
      </c>
      <c r="G68" s="757" t="s">
        <v>3041</v>
      </c>
      <c r="H68" s="757" t="s">
        <v>122</v>
      </c>
      <c r="I68" s="757">
        <v>595.48</v>
      </c>
    </row>
    <row r="69" spans="1:9" ht="15.75" customHeight="1">
      <c r="A69" s="963">
        <v>90704</v>
      </c>
      <c r="B69" s="963" t="s">
        <v>3042</v>
      </c>
      <c r="C69" s="964" t="s">
        <v>164</v>
      </c>
      <c r="D69" s="965">
        <v>293.74</v>
      </c>
      <c r="E69" s="757"/>
      <c r="F69" s="757">
        <v>8358</v>
      </c>
      <c r="G69" s="757" t="s">
        <v>3043</v>
      </c>
      <c r="H69" s="757" t="s">
        <v>164</v>
      </c>
      <c r="I69" s="757">
        <v>55.43</v>
      </c>
    </row>
    <row r="70" spans="1:9" ht="15.75" customHeight="1">
      <c r="A70" s="963">
        <v>90705</v>
      </c>
      <c r="B70" s="963" t="s">
        <v>3044</v>
      </c>
      <c r="C70" s="964" t="s">
        <v>164</v>
      </c>
      <c r="D70" s="965">
        <v>383.7</v>
      </c>
      <c r="E70" s="757"/>
      <c r="F70" s="757">
        <v>7803</v>
      </c>
      <c r="G70" s="757" t="s">
        <v>3045</v>
      </c>
      <c r="H70" s="757" t="s">
        <v>141</v>
      </c>
      <c r="I70" s="757">
        <v>8.39</v>
      </c>
    </row>
    <row r="71" spans="1:9" ht="15.75" customHeight="1">
      <c r="A71" s="963">
        <v>90706</v>
      </c>
      <c r="B71" s="963" t="s">
        <v>3046</v>
      </c>
      <c r="C71" s="964" t="s">
        <v>164</v>
      </c>
      <c r="D71" s="965">
        <v>509.28</v>
      </c>
      <c r="E71" s="757"/>
      <c r="F71" s="757">
        <v>12219</v>
      </c>
      <c r="G71" s="757" t="s">
        <v>3047</v>
      </c>
      <c r="H71" s="757" t="s">
        <v>122</v>
      </c>
      <c r="I71" s="757">
        <v>391.57</v>
      </c>
    </row>
    <row r="72" spans="1:9" ht="15.75" customHeight="1">
      <c r="A72" s="963">
        <v>90708</v>
      </c>
      <c r="B72" s="963" t="s">
        <v>3048</v>
      </c>
      <c r="C72" s="964" t="s">
        <v>164</v>
      </c>
      <c r="D72" s="966">
        <v>1619.32</v>
      </c>
      <c r="E72" s="757"/>
      <c r="F72" s="757">
        <v>1276</v>
      </c>
      <c r="G72" s="757" t="s">
        <v>3049</v>
      </c>
      <c r="H72" s="757" t="s">
        <v>141</v>
      </c>
      <c r="I72" s="760">
        <v>1545.12</v>
      </c>
    </row>
    <row r="73" spans="1:9" ht="15.75" customHeight="1">
      <c r="A73" s="963">
        <v>90724</v>
      </c>
      <c r="B73" s="963" t="s">
        <v>3050</v>
      </c>
      <c r="C73" s="964" t="s">
        <v>141</v>
      </c>
      <c r="D73" s="965">
        <v>19.010000000000002</v>
      </c>
      <c r="E73" s="757"/>
      <c r="F73" s="757"/>
      <c r="G73" s="757"/>
      <c r="H73" s="757"/>
      <c r="I73" s="757"/>
    </row>
    <row r="74" spans="1:9" ht="15.75" customHeight="1">
      <c r="A74" s="963">
        <v>90725</v>
      </c>
      <c r="B74" s="963" t="s">
        <v>3051</v>
      </c>
      <c r="C74" s="964" t="s">
        <v>141</v>
      </c>
      <c r="D74" s="965">
        <v>23.41</v>
      </c>
      <c r="E74" s="757"/>
      <c r="F74" s="757">
        <v>11415</v>
      </c>
      <c r="G74" s="757" t="s">
        <v>3052</v>
      </c>
      <c r="H74" s="757" t="s">
        <v>141</v>
      </c>
      <c r="I74" s="757">
        <v>23.17</v>
      </c>
    </row>
    <row r="75" spans="1:9" ht="15.75" customHeight="1">
      <c r="A75" s="963">
        <v>90726</v>
      </c>
      <c r="B75" s="963" t="s">
        <v>3053</v>
      </c>
      <c r="C75" s="964" t="s">
        <v>141</v>
      </c>
      <c r="D75" s="965">
        <v>27.88</v>
      </c>
      <c r="E75" s="757"/>
      <c r="F75" s="757">
        <v>9521</v>
      </c>
      <c r="G75" s="757" t="s">
        <v>2997</v>
      </c>
      <c r="H75" s="757" t="s">
        <v>141</v>
      </c>
      <c r="I75" s="757">
        <v>81.510000000000005</v>
      </c>
    </row>
    <row r="76" spans="1:9" ht="15.75" customHeight="1">
      <c r="A76" s="963">
        <v>90727</v>
      </c>
      <c r="B76" s="963" t="s">
        <v>3054</v>
      </c>
      <c r="C76" s="964" t="s">
        <v>141</v>
      </c>
      <c r="D76" s="965">
        <v>32.299999999999997</v>
      </c>
      <c r="E76" s="757"/>
      <c r="F76" s="757">
        <v>8782</v>
      </c>
      <c r="G76" s="757" t="s">
        <v>3055</v>
      </c>
      <c r="H76" s="757" t="s">
        <v>141</v>
      </c>
      <c r="I76" s="757">
        <v>152.11000000000001</v>
      </c>
    </row>
    <row r="77" spans="1:9" ht="15.75" customHeight="1">
      <c r="A77" s="963">
        <v>90728</v>
      </c>
      <c r="B77" s="963" t="s">
        <v>3056</v>
      </c>
      <c r="C77" s="964" t="s">
        <v>141</v>
      </c>
      <c r="D77" s="965">
        <v>36.72</v>
      </c>
      <c r="E77" s="757"/>
      <c r="F77" s="757">
        <v>12556</v>
      </c>
      <c r="G77" s="757" t="s">
        <v>3057</v>
      </c>
      <c r="H77" s="757" t="s">
        <v>141</v>
      </c>
      <c r="I77" s="757">
        <v>12.01</v>
      </c>
    </row>
    <row r="78" spans="1:9" ht="15.75" customHeight="1">
      <c r="A78" s="963">
        <v>90729</v>
      </c>
      <c r="B78" s="963" t="s">
        <v>3058</v>
      </c>
      <c r="C78" s="964" t="s">
        <v>141</v>
      </c>
      <c r="D78" s="965">
        <v>41.13</v>
      </c>
      <c r="E78" s="757"/>
      <c r="F78" s="757">
        <v>12557</v>
      </c>
      <c r="G78" s="757" t="s">
        <v>3059</v>
      </c>
      <c r="H78" s="757" t="s">
        <v>141</v>
      </c>
      <c r="I78" s="757">
        <v>13.71</v>
      </c>
    </row>
    <row r="79" spans="1:9" ht="15.75" customHeight="1">
      <c r="A79" s="963">
        <v>90730</v>
      </c>
      <c r="B79" s="963" t="s">
        <v>3060</v>
      </c>
      <c r="C79" s="964" t="s">
        <v>141</v>
      </c>
      <c r="D79" s="965">
        <v>45.54</v>
      </c>
      <c r="E79" s="757"/>
      <c r="F79" s="757">
        <v>12558</v>
      </c>
      <c r="G79" s="757" t="s">
        <v>3061</v>
      </c>
      <c r="H79" s="757" t="s">
        <v>141</v>
      </c>
      <c r="I79" s="757">
        <v>14.01</v>
      </c>
    </row>
    <row r="80" spans="1:9" ht="15.75" customHeight="1">
      <c r="A80" s="963">
        <v>90731</v>
      </c>
      <c r="B80" s="963" t="s">
        <v>3062</v>
      </c>
      <c r="C80" s="964" t="s">
        <v>141</v>
      </c>
      <c r="D80" s="965">
        <v>49.94</v>
      </c>
      <c r="E80" s="757"/>
      <c r="F80" s="757">
        <v>12578</v>
      </c>
      <c r="G80" s="757" t="s">
        <v>3063</v>
      </c>
      <c r="H80" s="757" t="s">
        <v>141</v>
      </c>
      <c r="I80" s="757">
        <v>10.210000000000001</v>
      </c>
    </row>
    <row r="81" spans="1:9" ht="15.75" customHeight="1">
      <c r="A81" s="963">
        <v>90732</v>
      </c>
      <c r="B81" s="963" t="s">
        <v>3064</v>
      </c>
      <c r="C81" s="964" t="s">
        <v>141</v>
      </c>
      <c r="D81" s="965">
        <v>63.18</v>
      </c>
      <c r="E81" s="757"/>
      <c r="F81" s="757" t="e">
        <f>#REF!</f>
        <v>#REF!</v>
      </c>
      <c r="G81" s="757" t="s">
        <v>3065</v>
      </c>
      <c r="H81" s="757" t="s">
        <v>141</v>
      </c>
      <c r="I81" s="757">
        <v>11.91</v>
      </c>
    </row>
    <row r="82" spans="1:9" ht="15.75" customHeight="1">
      <c r="A82" s="963">
        <v>90733</v>
      </c>
      <c r="B82" s="963" t="s">
        <v>3066</v>
      </c>
      <c r="C82" s="964" t="s">
        <v>164</v>
      </c>
      <c r="D82" s="965">
        <v>2.65</v>
      </c>
      <c r="E82" s="757"/>
      <c r="F82" s="757">
        <v>9669</v>
      </c>
      <c r="G82" s="757" t="s">
        <v>3067</v>
      </c>
      <c r="H82" s="757" t="s">
        <v>141</v>
      </c>
      <c r="I82" s="757">
        <v>56.78</v>
      </c>
    </row>
    <row r="83" spans="1:9" ht="15.75" customHeight="1">
      <c r="A83" s="963">
        <v>90734</v>
      </c>
      <c r="B83" s="963" t="s">
        <v>3068</v>
      </c>
      <c r="C83" s="964" t="s">
        <v>164</v>
      </c>
      <c r="D83" s="965">
        <v>3.14</v>
      </c>
      <c r="E83" s="757"/>
      <c r="F83" s="757">
        <v>424</v>
      </c>
      <c r="G83" s="757" t="s">
        <v>3069</v>
      </c>
      <c r="H83" s="757" t="s">
        <v>141</v>
      </c>
      <c r="I83" s="757">
        <v>22.44</v>
      </c>
    </row>
    <row r="84" spans="1:9" ht="15.75" customHeight="1">
      <c r="A84" s="963">
        <v>90735</v>
      </c>
      <c r="B84" s="963" t="s">
        <v>3070</v>
      </c>
      <c r="C84" s="964" t="s">
        <v>164</v>
      </c>
      <c r="D84" s="965">
        <v>3.62</v>
      </c>
      <c r="E84" s="757"/>
      <c r="F84" s="757">
        <v>7138</v>
      </c>
      <c r="G84" s="757" t="s">
        <v>3071</v>
      </c>
      <c r="H84" s="757" t="s">
        <v>141</v>
      </c>
      <c r="I84" s="757">
        <v>11.69</v>
      </c>
    </row>
    <row r="85" spans="1:9" ht="15.75" customHeight="1">
      <c r="A85" s="963">
        <v>90736</v>
      </c>
      <c r="B85" s="963" t="s">
        <v>3072</v>
      </c>
      <c r="C85" s="964" t="s">
        <v>164</v>
      </c>
      <c r="D85" s="965">
        <v>4.1100000000000003</v>
      </c>
      <c r="E85" s="757"/>
      <c r="F85" s="757">
        <v>13119</v>
      </c>
      <c r="G85" s="757" t="s">
        <v>3073</v>
      </c>
      <c r="H85" s="757" t="s">
        <v>141</v>
      </c>
      <c r="I85" s="760">
        <v>6970.89</v>
      </c>
    </row>
    <row r="86" spans="1:9" ht="15.75" customHeight="1">
      <c r="A86" s="963">
        <v>90737</v>
      </c>
      <c r="B86" s="963" t="s">
        <v>3074</v>
      </c>
      <c r="C86" s="964" t="s">
        <v>164</v>
      </c>
      <c r="D86" s="965">
        <v>4.5999999999999996</v>
      </c>
      <c r="E86" s="757"/>
      <c r="F86" s="757">
        <v>11519</v>
      </c>
      <c r="G86" s="757" t="s">
        <v>3075</v>
      </c>
      <c r="H86" s="757" t="s">
        <v>141</v>
      </c>
      <c r="I86" s="760">
        <v>3993.32</v>
      </c>
    </row>
    <row r="87" spans="1:9" ht="15.75" customHeight="1">
      <c r="A87" s="963">
        <v>90738</v>
      </c>
      <c r="B87" s="963" t="s">
        <v>3076</v>
      </c>
      <c r="C87" s="964" t="s">
        <v>164</v>
      </c>
      <c r="D87" s="965">
        <v>5.0999999999999996</v>
      </c>
      <c r="E87" s="757"/>
      <c r="F87" s="757"/>
      <c r="G87" s="757"/>
      <c r="H87" s="757"/>
      <c r="I87" s="757"/>
    </row>
    <row r="88" spans="1:9" ht="15.75" customHeight="1">
      <c r="A88" s="963">
        <v>90739</v>
      </c>
      <c r="B88" s="963" t="s">
        <v>3077</v>
      </c>
      <c r="C88" s="964" t="s">
        <v>164</v>
      </c>
      <c r="D88" s="965">
        <v>8.02</v>
      </c>
      <c r="E88" s="757"/>
      <c r="F88" s="757"/>
      <c r="G88" s="757"/>
      <c r="H88" s="757"/>
      <c r="I88" s="757"/>
    </row>
    <row r="89" spans="1:9" ht="15.75" customHeight="1">
      <c r="A89" s="963">
        <v>90740</v>
      </c>
      <c r="B89" s="963" t="s">
        <v>3078</v>
      </c>
      <c r="C89" s="964" t="s">
        <v>164</v>
      </c>
      <c r="D89" s="965">
        <v>3.49</v>
      </c>
      <c r="E89" s="757"/>
      <c r="F89" s="757"/>
      <c r="G89" s="757"/>
      <c r="H89" s="757"/>
      <c r="I89" s="757"/>
    </row>
    <row r="90" spans="1:9" ht="15.75" customHeight="1">
      <c r="A90" s="963">
        <v>90741</v>
      </c>
      <c r="B90" s="963" t="s">
        <v>3079</v>
      </c>
      <c r="C90" s="964" t="s">
        <v>164</v>
      </c>
      <c r="D90" s="965">
        <v>3.99</v>
      </c>
      <c r="E90" s="757"/>
      <c r="F90" s="757"/>
      <c r="G90" s="757"/>
      <c r="H90" s="757"/>
      <c r="I90" s="757"/>
    </row>
    <row r="91" spans="1:9" ht="15.75" customHeight="1">
      <c r="A91" s="963">
        <v>90742</v>
      </c>
      <c r="B91" s="963" t="s">
        <v>3080</v>
      </c>
      <c r="C91" s="964" t="s">
        <v>164</v>
      </c>
      <c r="D91" s="965">
        <v>4.4800000000000004</v>
      </c>
      <c r="E91" s="757"/>
      <c r="F91" s="757"/>
      <c r="G91" s="757"/>
      <c r="H91" s="757"/>
      <c r="I91" s="757"/>
    </row>
    <row r="92" spans="1:9" ht="15.75" customHeight="1">
      <c r="A92" s="963">
        <v>90743</v>
      </c>
      <c r="B92" s="963" t="s">
        <v>3081</v>
      </c>
      <c r="C92" s="964" t="s">
        <v>164</v>
      </c>
      <c r="D92" s="965">
        <v>4.96</v>
      </c>
      <c r="E92" s="757"/>
      <c r="F92" s="757"/>
      <c r="G92" s="757"/>
      <c r="H92" s="757"/>
      <c r="I92" s="757"/>
    </row>
    <row r="93" spans="1:9" ht="15.75" customHeight="1">
      <c r="A93" s="963">
        <v>90744</v>
      </c>
      <c r="B93" s="963" t="s">
        <v>3082</v>
      </c>
      <c r="C93" s="964" t="s">
        <v>164</v>
      </c>
      <c r="D93" s="965">
        <v>5.45</v>
      </c>
      <c r="E93" s="757"/>
      <c r="F93" s="757"/>
      <c r="G93" s="757"/>
      <c r="H93" s="757"/>
      <c r="I93" s="757"/>
    </row>
    <row r="94" spans="1:9" ht="15.75" customHeight="1">
      <c r="A94" s="963">
        <v>90745</v>
      </c>
      <c r="B94" s="963" t="s">
        <v>3083</v>
      </c>
      <c r="C94" s="964" t="s">
        <v>164</v>
      </c>
      <c r="D94" s="965">
        <v>8.9499999999999993</v>
      </c>
      <c r="E94" s="757"/>
      <c r="F94" s="757"/>
      <c r="G94" s="757"/>
      <c r="H94" s="757"/>
      <c r="I94" s="757"/>
    </row>
    <row r="95" spans="1:9" ht="15.75" customHeight="1">
      <c r="A95" s="963">
        <v>90746</v>
      </c>
      <c r="B95" s="963" t="s">
        <v>3084</v>
      </c>
      <c r="C95" s="964" t="s">
        <v>164</v>
      </c>
      <c r="D95" s="965">
        <v>2.86</v>
      </c>
      <c r="E95" s="757"/>
      <c r="F95" s="757"/>
      <c r="G95" s="757"/>
      <c r="H95" s="757"/>
      <c r="I95" s="757"/>
    </row>
    <row r="96" spans="1:9" ht="15.75" customHeight="1">
      <c r="A96" s="963">
        <v>90747</v>
      </c>
      <c r="B96" s="963" t="s">
        <v>3085</v>
      </c>
      <c r="C96" s="964" t="s">
        <v>164</v>
      </c>
      <c r="D96" s="965">
        <v>15.25</v>
      </c>
      <c r="E96" s="757"/>
      <c r="F96" s="757"/>
      <c r="G96" s="757"/>
      <c r="H96" s="757"/>
      <c r="I96" s="757"/>
    </row>
    <row r="97" spans="1:9" ht="15.75" customHeight="1">
      <c r="A97" s="963">
        <v>94869</v>
      </c>
      <c r="B97" s="963" t="s">
        <v>3086</v>
      </c>
      <c r="C97" s="964" t="s">
        <v>164</v>
      </c>
      <c r="D97" s="965">
        <v>287.08</v>
      </c>
      <c r="E97" s="757"/>
      <c r="F97" s="757"/>
      <c r="G97" s="757"/>
      <c r="H97" s="757"/>
      <c r="I97" s="757"/>
    </row>
    <row r="98" spans="1:9" ht="15.75" customHeight="1">
      <c r="A98" s="963">
        <v>94870</v>
      </c>
      <c r="B98" s="963" t="s">
        <v>3087</v>
      </c>
      <c r="C98" s="964" t="s">
        <v>164</v>
      </c>
      <c r="D98" s="965">
        <v>1.54</v>
      </c>
      <c r="E98" s="757"/>
      <c r="F98" s="757"/>
      <c r="G98" s="757"/>
      <c r="H98" s="757"/>
      <c r="I98" s="757"/>
    </row>
    <row r="99" spans="1:9" ht="15.75" customHeight="1">
      <c r="A99" s="963">
        <v>94871</v>
      </c>
      <c r="B99" s="963" t="s">
        <v>3088</v>
      </c>
      <c r="C99" s="964" t="s">
        <v>164</v>
      </c>
      <c r="D99" s="965">
        <v>449.5</v>
      </c>
      <c r="E99" s="757"/>
      <c r="F99" s="757"/>
      <c r="G99" s="757"/>
      <c r="H99" s="757"/>
      <c r="I99" s="757"/>
    </row>
    <row r="100" spans="1:9" ht="15.75" customHeight="1">
      <c r="A100" s="963">
        <v>94872</v>
      </c>
      <c r="B100" s="963" t="s">
        <v>3089</v>
      </c>
      <c r="C100" s="964" t="s">
        <v>164</v>
      </c>
      <c r="D100" s="965">
        <v>2.14</v>
      </c>
      <c r="E100" s="757"/>
      <c r="F100" s="757"/>
      <c r="G100" s="757"/>
      <c r="H100" s="757"/>
      <c r="I100" s="757"/>
    </row>
    <row r="101" spans="1:9" ht="15.75" customHeight="1">
      <c r="A101" s="963">
        <v>94875</v>
      </c>
      <c r="B101" s="963" t="s">
        <v>3090</v>
      </c>
      <c r="C101" s="964" t="s">
        <v>164</v>
      </c>
      <c r="D101" s="966">
        <v>2631.95</v>
      </c>
      <c r="E101" s="757"/>
      <c r="F101" s="757"/>
      <c r="G101" s="757"/>
      <c r="H101" s="757"/>
      <c r="I101" s="757"/>
    </row>
    <row r="102" spans="1:9" ht="15.75" customHeight="1">
      <c r="A102" s="963">
        <v>94876</v>
      </c>
      <c r="B102" s="963" t="s">
        <v>3091</v>
      </c>
      <c r="C102" s="964" t="s">
        <v>164</v>
      </c>
      <c r="D102" s="965">
        <v>25.39</v>
      </c>
      <c r="E102" s="757"/>
      <c r="F102" s="757"/>
      <c r="G102" s="757"/>
      <c r="H102" s="757"/>
      <c r="I102" s="757"/>
    </row>
    <row r="103" spans="1:9" ht="15.75" customHeight="1">
      <c r="A103" s="963">
        <v>94878</v>
      </c>
      <c r="B103" s="963" t="s">
        <v>3092</v>
      </c>
      <c r="C103" s="964" t="s">
        <v>164</v>
      </c>
      <c r="D103" s="965">
        <v>29.41</v>
      </c>
      <c r="E103" s="757"/>
      <c r="F103" s="757"/>
      <c r="G103" s="757"/>
      <c r="H103" s="757"/>
      <c r="I103" s="757"/>
    </row>
    <row r="104" spans="1:9" ht="15.75" customHeight="1">
      <c r="A104" s="963">
        <v>94879</v>
      </c>
      <c r="B104" s="963" t="s">
        <v>3093</v>
      </c>
      <c r="C104" s="964" t="s">
        <v>164</v>
      </c>
      <c r="D104" s="966">
        <v>4053.15</v>
      </c>
      <c r="E104" s="757"/>
      <c r="F104" s="757"/>
      <c r="G104" s="757"/>
      <c r="H104" s="757"/>
      <c r="I104" s="757"/>
    </row>
    <row r="105" spans="1:9" ht="15.75" customHeight="1">
      <c r="A105" s="963">
        <v>94880</v>
      </c>
      <c r="B105" s="963" t="s">
        <v>3094</v>
      </c>
      <c r="C105" s="964" t="s">
        <v>164</v>
      </c>
      <c r="D105" s="965">
        <v>37.799999999999997</v>
      </c>
      <c r="E105" s="757"/>
      <c r="F105" s="757"/>
      <c r="G105" s="757"/>
      <c r="H105" s="757"/>
      <c r="I105" s="757"/>
    </row>
    <row r="106" spans="1:9" ht="15.75" customHeight="1">
      <c r="A106" s="963">
        <v>94881</v>
      </c>
      <c r="B106" s="963" t="s">
        <v>3095</v>
      </c>
      <c r="C106" s="964" t="s">
        <v>164</v>
      </c>
      <c r="D106" s="966">
        <v>5593.44</v>
      </c>
      <c r="E106" s="757"/>
      <c r="F106" s="757"/>
      <c r="G106" s="757"/>
      <c r="H106" s="757"/>
      <c r="I106" s="757"/>
    </row>
    <row r="107" spans="1:9" ht="15.75" customHeight="1">
      <c r="A107" s="963">
        <v>94882</v>
      </c>
      <c r="B107" s="963" t="s">
        <v>3096</v>
      </c>
      <c r="C107" s="964" t="s">
        <v>164</v>
      </c>
      <c r="D107" s="965">
        <v>43.97</v>
      </c>
      <c r="E107" s="757"/>
      <c r="F107" s="757"/>
      <c r="G107" s="757"/>
      <c r="H107" s="757"/>
      <c r="I107" s="757"/>
    </row>
    <row r="108" spans="1:9" ht="15.75" customHeight="1">
      <c r="A108" s="963">
        <v>94884</v>
      </c>
      <c r="B108" s="963" t="s">
        <v>3097</v>
      </c>
      <c r="C108" s="964" t="s">
        <v>164</v>
      </c>
      <c r="D108" s="965">
        <v>56.51</v>
      </c>
      <c r="E108" s="757"/>
      <c r="F108" s="757"/>
      <c r="G108" s="757"/>
      <c r="H108" s="757"/>
      <c r="I108" s="757"/>
    </row>
    <row r="109" spans="1:9" ht="15.75" customHeight="1">
      <c r="A109" s="963">
        <v>97121</v>
      </c>
      <c r="B109" s="963" t="s">
        <v>3098</v>
      </c>
      <c r="C109" s="964" t="s">
        <v>164</v>
      </c>
      <c r="D109" s="965">
        <v>1.59</v>
      </c>
      <c r="E109" s="757"/>
      <c r="F109" s="757"/>
      <c r="G109" s="757"/>
      <c r="H109" s="757"/>
      <c r="I109" s="757"/>
    </row>
    <row r="110" spans="1:9" ht="15.75" customHeight="1">
      <c r="A110" s="963">
        <v>97122</v>
      </c>
      <c r="B110" s="963" t="s">
        <v>3099</v>
      </c>
      <c r="C110" s="964" t="s">
        <v>164</v>
      </c>
      <c r="D110" s="965">
        <v>2.2000000000000002</v>
      </c>
      <c r="E110" s="757"/>
      <c r="F110" s="757"/>
      <c r="G110" s="757"/>
      <c r="H110" s="757"/>
      <c r="I110" s="757"/>
    </row>
    <row r="111" spans="1:9" ht="15.75" customHeight="1">
      <c r="A111" s="963">
        <v>97123</v>
      </c>
      <c r="B111" s="963" t="s">
        <v>3100</v>
      </c>
      <c r="C111" s="964" t="s">
        <v>164</v>
      </c>
      <c r="D111" s="965">
        <v>2.8</v>
      </c>
      <c r="E111" s="757"/>
      <c r="F111" s="757"/>
      <c r="G111" s="757"/>
      <c r="H111" s="757"/>
      <c r="I111" s="757"/>
    </row>
    <row r="112" spans="1:9" ht="15.75" customHeight="1">
      <c r="A112" s="963">
        <v>97124</v>
      </c>
      <c r="B112" s="963" t="s">
        <v>3101</v>
      </c>
      <c r="C112" s="964" t="s">
        <v>164</v>
      </c>
      <c r="D112" s="965">
        <v>0.7</v>
      </c>
      <c r="E112" s="757"/>
      <c r="F112" s="757"/>
      <c r="G112" s="757"/>
      <c r="H112" s="757"/>
      <c r="I112" s="757"/>
    </row>
    <row r="113" spans="1:9" ht="15.75" customHeight="1">
      <c r="A113" s="963">
        <v>97125</v>
      </c>
      <c r="B113" s="963" t="s">
        <v>3102</v>
      </c>
      <c r="C113" s="964" t="s">
        <v>164</v>
      </c>
      <c r="D113" s="965">
        <v>1</v>
      </c>
      <c r="E113" s="757"/>
      <c r="F113" s="757"/>
      <c r="G113" s="757"/>
      <c r="H113" s="757"/>
      <c r="I113" s="757"/>
    </row>
    <row r="114" spans="1:9" ht="15.75" customHeight="1">
      <c r="A114" s="963">
        <v>97126</v>
      </c>
      <c r="B114" s="963" t="s">
        <v>3103</v>
      </c>
      <c r="C114" s="964" t="s">
        <v>164</v>
      </c>
      <c r="D114" s="965">
        <v>1.28</v>
      </c>
      <c r="E114" s="757"/>
      <c r="F114" s="757"/>
      <c r="G114" s="757"/>
      <c r="H114" s="757"/>
      <c r="I114" s="757"/>
    </row>
    <row r="115" spans="1:9" ht="15.75" customHeight="1">
      <c r="A115" s="963">
        <v>102264</v>
      </c>
      <c r="B115" s="963" t="s">
        <v>3104</v>
      </c>
      <c r="C115" s="964" t="s">
        <v>164</v>
      </c>
      <c r="D115" s="965">
        <v>21.02</v>
      </c>
      <c r="E115" s="757"/>
      <c r="F115" s="757"/>
      <c r="G115" s="757"/>
      <c r="H115" s="757"/>
      <c r="I115" s="757"/>
    </row>
    <row r="116" spans="1:9" ht="15.75" customHeight="1">
      <c r="A116" s="963">
        <v>102265</v>
      </c>
      <c r="B116" s="963" t="s">
        <v>3105</v>
      </c>
      <c r="C116" s="964" t="s">
        <v>141</v>
      </c>
      <c r="D116" s="965">
        <v>80.819999999999993</v>
      </c>
      <c r="E116" s="757"/>
      <c r="F116" s="757"/>
      <c r="G116" s="757"/>
      <c r="H116" s="757"/>
      <c r="I116" s="757"/>
    </row>
    <row r="117" spans="1:9" ht="15.75" customHeight="1">
      <c r="A117" s="963">
        <v>102266</v>
      </c>
      <c r="B117" s="963" t="s">
        <v>3106</v>
      </c>
      <c r="C117" s="964" t="s">
        <v>141</v>
      </c>
      <c r="D117" s="965">
        <v>89.65</v>
      </c>
      <c r="E117" s="757"/>
      <c r="F117" s="757"/>
      <c r="G117" s="757"/>
      <c r="H117" s="757"/>
      <c r="I117" s="757"/>
    </row>
    <row r="118" spans="1:9" ht="15.75" customHeight="1">
      <c r="A118" s="963">
        <v>102267</v>
      </c>
      <c r="B118" s="963" t="s">
        <v>3107</v>
      </c>
      <c r="C118" s="964" t="s">
        <v>141</v>
      </c>
      <c r="D118" s="965">
        <v>102.94</v>
      </c>
      <c r="E118" s="757"/>
      <c r="F118" s="757"/>
      <c r="G118" s="757"/>
      <c r="H118" s="757"/>
      <c r="I118" s="757"/>
    </row>
    <row r="119" spans="1:9" ht="15.75" customHeight="1">
      <c r="A119" s="963">
        <v>102268</v>
      </c>
      <c r="B119" s="963" t="s">
        <v>3108</v>
      </c>
      <c r="C119" s="964" t="s">
        <v>141</v>
      </c>
      <c r="D119" s="965">
        <v>116.17</v>
      </c>
      <c r="E119" s="757"/>
      <c r="F119" s="757"/>
      <c r="G119" s="757"/>
      <c r="H119" s="757"/>
      <c r="I119" s="757"/>
    </row>
    <row r="120" spans="1:9" ht="15.75" customHeight="1">
      <c r="A120" s="963">
        <v>102269</v>
      </c>
      <c r="B120" s="963" t="s">
        <v>3109</v>
      </c>
      <c r="C120" s="964" t="s">
        <v>141</v>
      </c>
      <c r="D120" s="965">
        <v>142.63999999999999</v>
      </c>
      <c r="E120" s="757"/>
      <c r="F120" s="757"/>
      <c r="G120" s="757"/>
      <c r="H120" s="757"/>
      <c r="I120" s="757"/>
    </row>
    <row r="121" spans="1:9" ht="15.75" customHeight="1">
      <c r="A121" s="963">
        <v>92833</v>
      </c>
      <c r="B121" s="963" t="s">
        <v>3110</v>
      </c>
      <c r="C121" s="964" t="s">
        <v>164</v>
      </c>
      <c r="D121" s="965">
        <v>198.11</v>
      </c>
      <c r="E121" s="757"/>
      <c r="F121" s="757"/>
      <c r="G121" s="757"/>
      <c r="H121" s="757"/>
      <c r="I121" s="757"/>
    </row>
    <row r="122" spans="1:9" ht="15.75" customHeight="1">
      <c r="A122" s="963">
        <v>92834</v>
      </c>
      <c r="B122" s="963" t="s">
        <v>3111</v>
      </c>
      <c r="C122" s="964" t="s">
        <v>164</v>
      </c>
      <c r="D122" s="965">
        <v>8.0299999999999994</v>
      </c>
      <c r="E122" s="757"/>
      <c r="F122" s="757"/>
      <c r="G122" s="757"/>
      <c r="H122" s="757"/>
      <c r="I122" s="757"/>
    </row>
    <row r="123" spans="1:9" ht="15.75" customHeight="1">
      <c r="A123" s="963">
        <v>92835</v>
      </c>
      <c r="B123" s="963" t="s">
        <v>3112</v>
      </c>
      <c r="C123" s="964" t="s">
        <v>164</v>
      </c>
      <c r="D123" s="965">
        <v>207.39</v>
      </c>
      <c r="E123" s="757"/>
      <c r="F123" s="757"/>
      <c r="G123" s="757"/>
      <c r="H123" s="757"/>
      <c r="I123" s="757"/>
    </row>
    <row r="124" spans="1:9" ht="15.75" customHeight="1">
      <c r="A124" s="963">
        <v>92836</v>
      </c>
      <c r="B124" s="963" t="s">
        <v>3113</v>
      </c>
      <c r="C124" s="964" t="s">
        <v>164</v>
      </c>
      <c r="D124" s="965">
        <v>10.27</v>
      </c>
      <c r="E124" s="757"/>
      <c r="F124" s="757"/>
      <c r="G124" s="757"/>
      <c r="H124" s="757"/>
      <c r="I124" s="757"/>
    </row>
    <row r="125" spans="1:9" ht="15.75" customHeight="1">
      <c r="A125" s="963">
        <v>92837</v>
      </c>
      <c r="B125" s="963" t="s">
        <v>3114</v>
      </c>
      <c r="C125" s="964" t="s">
        <v>164</v>
      </c>
      <c r="D125" s="965">
        <v>366.88</v>
      </c>
      <c r="E125" s="757"/>
      <c r="F125" s="757"/>
      <c r="G125" s="757"/>
      <c r="H125" s="757"/>
      <c r="I125" s="757"/>
    </row>
    <row r="126" spans="1:9" ht="15.75" customHeight="1">
      <c r="A126" s="963">
        <v>92838</v>
      </c>
      <c r="B126" s="963" t="s">
        <v>3115</v>
      </c>
      <c r="C126" s="964" t="s">
        <v>164</v>
      </c>
      <c r="D126" s="965">
        <v>12.3</v>
      </c>
      <c r="E126" s="757"/>
      <c r="F126" s="757"/>
      <c r="G126" s="757"/>
      <c r="H126" s="757"/>
      <c r="I126" s="757"/>
    </row>
    <row r="127" spans="1:9" ht="15.75" customHeight="1">
      <c r="A127" s="963">
        <v>92839</v>
      </c>
      <c r="B127" s="963" t="s">
        <v>3116</v>
      </c>
      <c r="C127" s="964" t="s">
        <v>164</v>
      </c>
      <c r="D127" s="965">
        <v>448.91</v>
      </c>
      <c r="E127" s="757"/>
      <c r="F127" s="757"/>
      <c r="G127" s="757"/>
      <c r="H127" s="757"/>
      <c r="I127" s="757"/>
    </row>
    <row r="128" spans="1:9" ht="15.75" customHeight="1">
      <c r="A128" s="963">
        <v>92840</v>
      </c>
      <c r="B128" s="963" t="s">
        <v>3117</v>
      </c>
      <c r="C128" s="964" t="s">
        <v>164</v>
      </c>
      <c r="D128" s="965">
        <v>14.59</v>
      </c>
      <c r="E128" s="757"/>
      <c r="F128" s="757"/>
      <c r="G128" s="757"/>
      <c r="H128" s="757"/>
      <c r="I128" s="757"/>
    </row>
    <row r="129" spans="1:9" ht="15.75" customHeight="1">
      <c r="A129" s="963">
        <v>92841</v>
      </c>
      <c r="B129" s="963" t="s">
        <v>3118</v>
      </c>
      <c r="C129" s="964" t="s">
        <v>164</v>
      </c>
      <c r="D129" s="965">
        <v>585.19000000000005</v>
      </c>
      <c r="E129" s="757"/>
      <c r="F129" s="757"/>
      <c r="G129" s="757"/>
      <c r="H129" s="757"/>
      <c r="I129" s="757"/>
    </row>
    <row r="130" spans="1:9" ht="15.75" customHeight="1">
      <c r="A130" s="963">
        <v>92842</v>
      </c>
      <c r="B130" s="963" t="s">
        <v>3119</v>
      </c>
      <c r="C130" s="964" t="s">
        <v>164</v>
      </c>
      <c r="D130" s="965">
        <v>16.64</v>
      </c>
      <c r="E130" s="757"/>
      <c r="F130" s="757"/>
      <c r="G130" s="757"/>
      <c r="H130" s="757"/>
      <c r="I130" s="757"/>
    </row>
    <row r="131" spans="1:9" ht="15.75" customHeight="1">
      <c r="A131" s="963">
        <v>92843</v>
      </c>
      <c r="B131" s="963" t="s">
        <v>3120</v>
      </c>
      <c r="C131" s="964" t="s">
        <v>164</v>
      </c>
      <c r="D131" s="965">
        <v>606.26</v>
      </c>
      <c r="E131" s="757"/>
      <c r="F131" s="757"/>
      <c r="G131" s="757"/>
      <c r="H131" s="757"/>
      <c r="I131" s="757"/>
    </row>
    <row r="132" spans="1:9" ht="15.75" customHeight="1">
      <c r="A132" s="963">
        <v>92844</v>
      </c>
      <c r="B132" s="963" t="s">
        <v>3121</v>
      </c>
      <c r="C132" s="964" t="s">
        <v>164</v>
      </c>
      <c r="D132" s="965">
        <v>18.93</v>
      </c>
      <c r="E132" s="757"/>
      <c r="F132" s="757"/>
      <c r="G132" s="757"/>
      <c r="H132" s="757"/>
      <c r="I132" s="757"/>
    </row>
    <row r="133" spans="1:9" ht="15.75" customHeight="1">
      <c r="A133" s="963">
        <v>92845</v>
      </c>
      <c r="B133" s="963" t="s">
        <v>3122</v>
      </c>
      <c r="C133" s="964" t="s">
        <v>164</v>
      </c>
      <c r="D133" s="965">
        <v>898.51</v>
      </c>
      <c r="E133" s="757"/>
      <c r="F133" s="757"/>
      <c r="G133" s="757"/>
      <c r="H133" s="757"/>
      <c r="I133" s="757"/>
    </row>
    <row r="134" spans="1:9" ht="15.75" customHeight="1">
      <c r="A134" s="963">
        <v>92846</v>
      </c>
      <c r="B134" s="963" t="s">
        <v>3123</v>
      </c>
      <c r="C134" s="964" t="s">
        <v>164</v>
      </c>
      <c r="D134" s="965">
        <v>20.96</v>
      </c>
      <c r="E134" s="757"/>
      <c r="F134" s="757"/>
      <c r="G134" s="757"/>
      <c r="H134" s="757"/>
      <c r="I134" s="757"/>
    </row>
    <row r="135" spans="1:9" ht="15.75" customHeight="1">
      <c r="A135" s="963">
        <v>92847</v>
      </c>
      <c r="B135" s="963" t="s">
        <v>3124</v>
      </c>
      <c r="C135" s="964" t="s">
        <v>164</v>
      </c>
      <c r="D135" s="965">
        <v>923.51</v>
      </c>
      <c r="E135" s="757"/>
      <c r="F135" s="757"/>
      <c r="G135" s="757"/>
      <c r="H135" s="757"/>
      <c r="I135" s="757"/>
    </row>
    <row r="136" spans="1:9" ht="15.75" customHeight="1">
      <c r="A136" s="963">
        <v>92848</v>
      </c>
      <c r="B136" s="963" t="s">
        <v>3125</v>
      </c>
      <c r="C136" s="964" t="s">
        <v>164</v>
      </c>
      <c r="D136" s="965">
        <v>23.28</v>
      </c>
      <c r="E136" s="757"/>
      <c r="F136" s="757"/>
      <c r="G136" s="757"/>
      <c r="H136" s="757"/>
      <c r="I136" s="757"/>
    </row>
    <row r="137" spans="1:9" ht="15.75" customHeight="1">
      <c r="A137" s="963">
        <v>92849</v>
      </c>
      <c r="B137" s="963" t="s">
        <v>3126</v>
      </c>
      <c r="C137" s="964" t="s">
        <v>164</v>
      </c>
      <c r="D137" s="965">
        <v>205.28</v>
      </c>
      <c r="E137" s="757"/>
      <c r="F137" s="757"/>
      <c r="G137" s="757"/>
      <c r="H137" s="757"/>
      <c r="I137" s="757"/>
    </row>
    <row r="138" spans="1:9" ht="15.75" customHeight="1">
      <c r="A138" s="963">
        <v>92850</v>
      </c>
      <c r="B138" s="963" t="s">
        <v>3127</v>
      </c>
      <c r="C138" s="964" t="s">
        <v>164</v>
      </c>
      <c r="D138" s="965">
        <v>15.2</v>
      </c>
      <c r="E138" s="757"/>
      <c r="F138" s="757"/>
      <c r="G138" s="757"/>
      <c r="H138" s="757"/>
      <c r="I138" s="757"/>
    </row>
    <row r="139" spans="1:9" ht="15.75" customHeight="1">
      <c r="A139" s="963">
        <v>92851</v>
      </c>
      <c r="B139" s="963" t="s">
        <v>3128</v>
      </c>
      <c r="C139" s="964" t="s">
        <v>164</v>
      </c>
      <c r="D139" s="965">
        <v>216.3</v>
      </c>
      <c r="E139" s="757"/>
      <c r="F139" s="757"/>
      <c r="G139" s="757"/>
      <c r="H139" s="757"/>
      <c r="I139" s="757"/>
    </row>
    <row r="140" spans="1:9" ht="15.75" customHeight="1">
      <c r="A140" s="963">
        <v>92852</v>
      </c>
      <c r="B140" s="963" t="s">
        <v>3129</v>
      </c>
      <c r="C140" s="964" t="s">
        <v>164</v>
      </c>
      <c r="D140" s="965">
        <v>19.18</v>
      </c>
      <c r="E140" s="757"/>
      <c r="F140" s="757"/>
      <c r="G140" s="757"/>
      <c r="H140" s="757"/>
      <c r="I140" s="757"/>
    </row>
    <row r="141" spans="1:9" ht="15.75" customHeight="1">
      <c r="A141" s="963">
        <v>92853</v>
      </c>
      <c r="B141" s="963" t="s">
        <v>3130</v>
      </c>
      <c r="C141" s="964" t="s">
        <v>164</v>
      </c>
      <c r="D141" s="965">
        <v>377.93</v>
      </c>
      <c r="E141" s="757"/>
      <c r="F141" s="757"/>
      <c r="G141" s="757"/>
      <c r="H141" s="757"/>
      <c r="I141" s="757"/>
    </row>
    <row r="142" spans="1:9" ht="15.75" customHeight="1">
      <c r="A142" s="963">
        <v>92854</v>
      </c>
      <c r="B142" s="963" t="s">
        <v>3131</v>
      </c>
      <c r="C142" s="964" t="s">
        <v>164</v>
      </c>
      <c r="D142" s="965">
        <v>23.35</v>
      </c>
      <c r="E142" s="757"/>
      <c r="F142" s="757"/>
      <c r="G142" s="757"/>
      <c r="H142" s="757"/>
      <c r="I142" s="757"/>
    </row>
    <row r="143" spans="1:9" ht="15.75" customHeight="1">
      <c r="A143" s="963">
        <v>92855</v>
      </c>
      <c r="B143" s="963" t="s">
        <v>3132</v>
      </c>
      <c r="C143" s="964" t="s">
        <v>164</v>
      </c>
      <c r="D143" s="965">
        <v>461.86</v>
      </c>
      <c r="E143" s="757"/>
      <c r="F143" s="757"/>
      <c r="G143" s="757"/>
      <c r="H143" s="757"/>
      <c r="I143" s="757"/>
    </row>
    <row r="144" spans="1:9" ht="15.75" customHeight="1">
      <c r="A144" s="963">
        <v>92856</v>
      </c>
      <c r="B144" s="963" t="s">
        <v>3133</v>
      </c>
      <c r="C144" s="964" t="s">
        <v>164</v>
      </c>
      <c r="D144" s="965">
        <v>27.54</v>
      </c>
      <c r="E144" s="757"/>
      <c r="F144" s="757"/>
      <c r="G144" s="757"/>
      <c r="H144" s="757"/>
      <c r="I144" s="757"/>
    </row>
    <row r="145" spans="1:9" ht="15.75" customHeight="1">
      <c r="A145" s="963">
        <v>92857</v>
      </c>
      <c r="B145" s="963" t="s">
        <v>3134</v>
      </c>
      <c r="C145" s="964" t="s">
        <v>164</v>
      </c>
      <c r="D145" s="965">
        <v>600.04</v>
      </c>
      <c r="E145" s="757"/>
      <c r="F145" s="757"/>
      <c r="G145" s="757"/>
      <c r="H145" s="757"/>
      <c r="I145" s="757"/>
    </row>
    <row r="146" spans="1:9" ht="15.75" customHeight="1">
      <c r="A146" s="963">
        <v>92858</v>
      </c>
      <c r="B146" s="963" t="s">
        <v>3135</v>
      </c>
      <c r="C146" s="964" t="s">
        <v>164</v>
      </c>
      <c r="D146" s="965">
        <v>31.49</v>
      </c>
      <c r="E146" s="757"/>
      <c r="F146" s="757"/>
      <c r="G146" s="757"/>
      <c r="H146" s="757"/>
      <c r="I146" s="757"/>
    </row>
    <row r="147" spans="1:9" ht="15.75" customHeight="1">
      <c r="A147" s="963">
        <v>92859</v>
      </c>
      <c r="B147" s="963" t="s">
        <v>3136</v>
      </c>
      <c r="C147" s="964" t="s">
        <v>164</v>
      </c>
      <c r="D147" s="965">
        <v>623.1</v>
      </c>
      <c r="E147" s="757"/>
      <c r="F147" s="757"/>
      <c r="G147" s="757"/>
      <c r="H147" s="757"/>
      <c r="I147" s="757"/>
    </row>
    <row r="148" spans="1:9" ht="15.75" customHeight="1">
      <c r="A148" s="963">
        <v>92860</v>
      </c>
      <c r="B148" s="963" t="s">
        <v>3137</v>
      </c>
      <c r="C148" s="964" t="s">
        <v>164</v>
      </c>
      <c r="D148" s="965">
        <v>35.770000000000003</v>
      </c>
      <c r="E148" s="757"/>
      <c r="F148" s="757"/>
      <c r="G148" s="757"/>
      <c r="H148" s="757"/>
      <c r="I148" s="757"/>
    </row>
    <row r="149" spans="1:9" ht="15.75" customHeight="1">
      <c r="A149" s="963">
        <v>92861</v>
      </c>
      <c r="B149" s="963" t="s">
        <v>3138</v>
      </c>
      <c r="C149" s="964" t="s">
        <v>164</v>
      </c>
      <c r="D149" s="965">
        <v>917.48</v>
      </c>
      <c r="E149" s="757"/>
      <c r="F149" s="757"/>
      <c r="G149" s="757"/>
      <c r="H149" s="757"/>
      <c r="I149" s="757"/>
    </row>
    <row r="150" spans="1:9" ht="15.75" customHeight="1">
      <c r="A150" s="963">
        <v>92862</v>
      </c>
      <c r="B150" s="963" t="s">
        <v>3139</v>
      </c>
      <c r="C150" s="964" t="s">
        <v>164</v>
      </c>
      <c r="D150" s="965">
        <v>39.93</v>
      </c>
      <c r="E150" s="757"/>
      <c r="F150" s="757"/>
      <c r="G150" s="757"/>
      <c r="H150" s="757"/>
      <c r="I150" s="757"/>
    </row>
    <row r="151" spans="1:9" ht="15.75" customHeight="1">
      <c r="A151" s="963">
        <v>92863</v>
      </c>
      <c r="B151" s="963" t="s">
        <v>3140</v>
      </c>
      <c r="C151" s="964" t="s">
        <v>164</v>
      </c>
      <c r="D151" s="965">
        <v>944.34</v>
      </c>
      <c r="E151" s="757"/>
      <c r="F151" s="757"/>
      <c r="G151" s="757"/>
      <c r="H151" s="757"/>
      <c r="I151" s="757"/>
    </row>
    <row r="152" spans="1:9" ht="15.75" customHeight="1">
      <c r="A152" s="963">
        <v>92864</v>
      </c>
      <c r="B152" s="963" t="s">
        <v>3141</v>
      </c>
      <c r="C152" s="964" t="s">
        <v>164</v>
      </c>
      <c r="D152" s="965">
        <v>44.11</v>
      </c>
      <c r="E152" s="757"/>
      <c r="F152" s="757"/>
      <c r="G152" s="757"/>
      <c r="H152" s="757"/>
      <c r="I152" s="757"/>
    </row>
    <row r="153" spans="1:9" ht="15.75" customHeight="1">
      <c r="A153" s="963">
        <v>92210</v>
      </c>
      <c r="B153" s="963" t="s">
        <v>3142</v>
      </c>
      <c r="C153" s="964" t="s">
        <v>164</v>
      </c>
      <c r="D153" s="965">
        <v>158.27000000000001</v>
      </c>
      <c r="E153" s="757"/>
      <c r="F153" s="757"/>
      <c r="G153" s="757"/>
      <c r="H153" s="757"/>
      <c r="I153" s="757"/>
    </row>
    <row r="154" spans="1:9" ht="15.75" customHeight="1">
      <c r="A154" s="963">
        <v>92211</v>
      </c>
      <c r="B154" s="963" t="s">
        <v>3143</v>
      </c>
      <c r="C154" s="964" t="s">
        <v>164</v>
      </c>
      <c r="D154" s="965">
        <v>190.17</v>
      </c>
      <c r="E154" s="757"/>
      <c r="F154" s="757"/>
      <c r="G154" s="757"/>
      <c r="H154" s="757"/>
      <c r="I154" s="757"/>
    </row>
    <row r="155" spans="1:9" ht="15.75" customHeight="1">
      <c r="A155" s="963">
        <v>92212</v>
      </c>
      <c r="B155" s="963" t="s">
        <v>3144</v>
      </c>
      <c r="C155" s="964" t="s">
        <v>164</v>
      </c>
      <c r="D155" s="965">
        <v>283.77</v>
      </c>
      <c r="E155" s="757"/>
      <c r="F155" s="757"/>
      <c r="G155" s="757"/>
      <c r="H155" s="757"/>
      <c r="I155" s="757"/>
    </row>
    <row r="156" spans="1:9" ht="15.75" customHeight="1">
      <c r="A156" s="963">
        <v>92213</v>
      </c>
      <c r="B156" s="963" t="s">
        <v>3145</v>
      </c>
      <c r="C156" s="964" t="s">
        <v>164</v>
      </c>
      <c r="D156" s="965">
        <v>372.99</v>
      </c>
      <c r="E156" s="757"/>
      <c r="F156" s="757"/>
      <c r="G156" s="757"/>
      <c r="H156" s="757"/>
      <c r="I156" s="757"/>
    </row>
    <row r="157" spans="1:9" ht="15.75" customHeight="1">
      <c r="A157" s="963">
        <v>92214</v>
      </c>
      <c r="B157" s="963" t="s">
        <v>3146</v>
      </c>
      <c r="C157" s="964" t="s">
        <v>164</v>
      </c>
      <c r="D157" s="965">
        <v>450.77</v>
      </c>
      <c r="E157" s="757"/>
      <c r="F157" s="757"/>
      <c r="G157" s="757"/>
      <c r="H157" s="757"/>
      <c r="I157" s="757"/>
    </row>
    <row r="158" spans="1:9" ht="15.75" customHeight="1">
      <c r="A158" s="963">
        <v>92215</v>
      </c>
      <c r="B158" s="963" t="s">
        <v>3147</v>
      </c>
      <c r="C158" s="964" t="s">
        <v>164</v>
      </c>
      <c r="D158" s="965">
        <v>517.71</v>
      </c>
      <c r="E158" s="757"/>
      <c r="F158" s="757"/>
      <c r="G158" s="757"/>
      <c r="H158" s="757"/>
      <c r="I158" s="757"/>
    </row>
    <row r="159" spans="1:9" ht="15.75" customHeight="1">
      <c r="A159" s="963">
        <v>92216</v>
      </c>
      <c r="B159" s="963" t="s">
        <v>3148</v>
      </c>
      <c r="C159" s="964" t="s">
        <v>164</v>
      </c>
      <c r="D159" s="965">
        <v>541.29999999999995</v>
      </c>
      <c r="E159" s="757"/>
      <c r="F159" s="757"/>
      <c r="G159" s="757"/>
      <c r="H159" s="757"/>
      <c r="I159" s="757"/>
    </row>
    <row r="160" spans="1:9" ht="15.75" customHeight="1">
      <c r="A160" s="963">
        <v>92219</v>
      </c>
      <c r="B160" s="963" t="s">
        <v>3149</v>
      </c>
      <c r="C160" s="964" t="s">
        <v>164</v>
      </c>
      <c r="D160" s="965">
        <v>167.17</v>
      </c>
      <c r="E160" s="757"/>
      <c r="F160" s="757"/>
      <c r="G160" s="757"/>
      <c r="H160" s="757"/>
      <c r="I160" s="757"/>
    </row>
    <row r="161" spans="1:9" ht="15.75" customHeight="1">
      <c r="A161" s="963">
        <v>92220</v>
      </c>
      <c r="B161" s="963" t="s">
        <v>3150</v>
      </c>
      <c r="C161" s="964" t="s">
        <v>164</v>
      </c>
      <c r="D161" s="965">
        <v>201.23</v>
      </c>
      <c r="E161" s="757"/>
      <c r="F161" s="757"/>
      <c r="G161" s="757"/>
      <c r="H161" s="757"/>
      <c r="I161" s="757"/>
    </row>
    <row r="162" spans="1:9" ht="15.75" customHeight="1">
      <c r="A162" s="963">
        <v>92221</v>
      </c>
      <c r="B162" s="963" t="s">
        <v>3151</v>
      </c>
      <c r="C162" s="964" t="s">
        <v>164</v>
      </c>
      <c r="D162" s="965">
        <v>296.72000000000003</v>
      </c>
      <c r="E162" s="757"/>
      <c r="F162" s="757"/>
      <c r="G162" s="757"/>
      <c r="H162" s="757"/>
      <c r="I162" s="757"/>
    </row>
    <row r="163" spans="1:9" ht="15.75" customHeight="1">
      <c r="A163" s="963">
        <v>92222</v>
      </c>
      <c r="B163" s="963" t="s">
        <v>3152</v>
      </c>
      <c r="C163" s="964" t="s">
        <v>164</v>
      </c>
      <c r="D163" s="965">
        <v>388.06</v>
      </c>
      <c r="E163" s="757"/>
      <c r="F163" s="757"/>
      <c r="G163" s="757"/>
      <c r="H163" s="757"/>
      <c r="I163" s="757"/>
    </row>
    <row r="164" spans="1:9" ht="15.75" customHeight="1">
      <c r="A164" s="963">
        <v>92223</v>
      </c>
      <c r="B164" s="963" t="s">
        <v>3153</v>
      </c>
      <c r="C164" s="964" t="s">
        <v>164</v>
      </c>
      <c r="D164" s="965">
        <v>467.59</v>
      </c>
      <c r="E164" s="757"/>
      <c r="F164" s="757"/>
      <c r="G164" s="757"/>
      <c r="H164" s="757"/>
      <c r="I164" s="757"/>
    </row>
    <row r="165" spans="1:9" ht="15.75" customHeight="1">
      <c r="A165" s="963">
        <v>92224</v>
      </c>
      <c r="B165" s="963" t="s">
        <v>3154</v>
      </c>
      <c r="C165" s="964" t="s">
        <v>164</v>
      </c>
      <c r="D165" s="965">
        <v>536.37</v>
      </c>
      <c r="E165" s="757"/>
      <c r="F165" s="757"/>
      <c r="G165" s="757"/>
      <c r="H165" s="757"/>
      <c r="I165" s="757"/>
    </row>
    <row r="166" spans="1:9" ht="15.75" customHeight="1">
      <c r="A166" s="963">
        <v>92226</v>
      </c>
      <c r="B166" s="963" t="s">
        <v>3155</v>
      </c>
      <c r="C166" s="964" t="s">
        <v>164</v>
      </c>
      <c r="D166" s="965">
        <v>562.23</v>
      </c>
      <c r="E166" s="757"/>
      <c r="F166" s="757"/>
      <c r="G166" s="757"/>
      <c r="H166" s="757"/>
      <c r="I166" s="757"/>
    </row>
    <row r="167" spans="1:9" ht="15.75" customHeight="1">
      <c r="A167" s="963">
        <v>92808</v>
      </c>
      <c r="B167" s="963" t="s">
        <v>3156</v>
      </c>
      <c r="C167" s="964" t="s">
        <v>164</v>
      </c>
      <c r="D167" s="965">
        <v>36.22</v>
      </c>
      <c r="E167" s="757"/>
      <c r="F167" s="757"/>
      <c r="G167" s="757"/>
      <c r="H167" s="757"/>
      <c r="I167" s="757"/>
    </row>
    <row r="168" spans="1:9" ht="15.75" customHeight="1">
      <c r="A168" s="963">
        <v>92809</v>
      </c>
      <c r="B168" s="963" t="s">
        <v>3157</v>
      </c>
      <c r="C168" s="964" t="s">
        <v>164</v>
      </c>
      <c r="D168" s="965">
        <v>46.5</v>
      </c>
      <c r="E168" s="757"/>
      <c r="F168" s="757"/>
      <c r="G168" s="757"/>
      <c r="H168" s="757"/>
      <c r="I168" s="757"/>
    </row>
    <row r="169" spans="1:9" ht="15.75" customHeight="1">
      <c r="A169" s="963">
        <v>92810</v>
      </c>
      <c r="B169" s="963" t="s">
        <v>3158</v>
      </c>
      <c r="C169" s="964" t="s">
        <v>164</v>
      </c>
      <c r="D169" s="965">
        <v>56.58</v>
      </c>
      <c r="E169" s="757"/>
      <c r="F169" s="757"/>
      <c r="G169" s="757"/>
      <c r="H169" s="757"/>
      <c r="I169" s="757"/>
    </row>
    <row r="170" spans="1:9" ht="15.75" customHeight="1">
      <c r="A170" s="963">
        <v>92811</v>
      </c>
      <c r="B170" s="963" t="s">
        <v>3159</v>
      </c>
      <c r="C170" s="964" t="s">
        <v>164</v>
      </c>
      <c r="D170" s="965">
        <v>67.47</v>
      </c>
      <c r="E170" s="757"/>
      <c r="F170" s="757"/>
      <c r="G170" s="757"/>
      <c r="H170" s="757"/>
      <c r="I170" s="757"/>
    </row>
    <row r="171" spans="1:9" ht="15.75" customHeight="1">
      <c r="A171" s="963">
        <v>92812</v>
      </c>
      <c r="B171" s="963" t="s">
        <v>3160</v>
      </c>
      <c r="C171" s="964" t="s">
        <v>164</v>
      </c>
      <c r="D171" s="965">
        <v>78.180000000000007</v>
      </c>
      <c r="E171" s="757"/>
      <c r="F171" s="757"/>
      <c r="G171" s="757"/>
      <c r="H171" s="757"/>
      <c r="I171" s="757"/>
    </row>
    <row r="172" spans="1:9" ht="15.75" customHeight="1">
      <c r="A172" s="963">
        <v>92813</v>
      </c>
      <c r="B172" s="963" t="s">
        <v>3161</v>
      </c>
      <c r="C172" s="964" t="s">
        <v>164</v>
      </c>
      <c r="D172" s="965">
        <v>90.88</v>
      </c>
      <c r="E172" s="757"/>
      <c r="F172" s="757"/>
      <c r="G172" s="757"/>
      <c r="H172" s="757"/>
      <c r="I172" s="757"/>
    </row>
    <row r="173" spans="1:9" ht="15.75" customHeight="1">
      <c r="A173" s="963">
        <v>92814</v>
      </c>
      <c r="B173" s="963" t="s">
        <v>3162</v>
      </c>
      <c r="C173" s="964" t="s">
        <v>164</v>
      </c>
      <c r="D173" s="965">
        <v>104.2</v>
      </c>
      <c r="E173" s="757"/>
      <c r="F173" s="757"/>
      <c r="G173" s="757"/>
      <c r="H173" s="757"/>
      <c r="I173" s="757"/>
    </row>
    <row r="174" spans="1:9" ht="15.75" customHeight="1">
      <c r="A174" s="963">
        <v>92815</v>
      </c>
      <c r="B174" s="963" t="s">
        <v>3163</v>
      </c>
      <c r="C174" s="964" t="s">
        <v>164</v>
      </c>
      <c r="D174" s="965">
        <v>119.61</v>
      </c>
      <c r="E174" s="757"/>
      <c r="F174" s="757"/>
      <c r="G174" s="757"/>
      <c r="H174" s="757"/>
      <c r="I174" s="757"/>
    </row>
    <row r="175" spans="1:9" ht="15.75" customHeight="1">
      <c r="A175" s="963">
        <v>92816</v>
      </c>
      <c r="B175" s="963" t="s">
        <v>3164</v>
      </c>
      <c r="C175" s="964" t="s">
        <v>164</v>
      </c>
      <c r="D175" s="965">
        <v>779.49</v>
      </c>
      <c r="E175" s="757"/>
      <c r="F175" s="757"/>
      <c r="G175" s="757"/>
      <c r="H175" s="757"/>
      <c r="I175" s="757"/>
    </row>
    <row r="176" spans="1:9" ht="15.75" customHeight="1">
      <c r="A176" s="963">
        <v>92817</v>
      </c>
      <c r="B176" s="963" t="s">
        <v>3165</v>
      </c>
      <c r="C176" s="964" t="s">
        <v>164</v>
      </c>
      <c r="D176" s="965">
        <v>149.68</v>
      </c>
      <c r="E176" s="757"/>
      <c r="F176" s="757"/>
      <c r="G176" s="757"/>
      <c r="H176" s="757"/>
      <c r="I176" s="757"/>
    </row>
    <row r="177" spans="1:9" ht="15.75" customHeight="1">
      <c r="A177" s="963">
        <v>92818</v>
      </c>
      <c r="B177" s="963" t="s">
        <v>3166</v>
      </c>
      <c r="C177" s="964" t="s">
        <v>164</v>
      </c>
      <c r="D177" s="966">
        <v>1113.93</v>
      </c>
      <c r="E177" s="757"/>
      <c r="F177" s="757"/>
      <c r="G177" s="757"/>
      <c r="H177" s="757"/>
      <c r="I177" s="757"/>
    </row>
    <row r="178" spans="1:9" ht="15.75" customHeight="1">
      <c r="A178" s="963">
        <v>92819</v>
      </c>
      <c r="B178" s="963" t="s">
        <v>3167</v>
      </c>
      <c r="C178" s="964" t="s">
        <v>164</v>
      </c>
      <c r="D178" s="965">
        <v>201.48</v>
      </c>
      <c r="E178" s="757"/>
      <c r="F178" s="757"/>
      <c r="G178" s="757"/>
      <c r="H178" s="757"/>
      <c r="I178" s="757"/>
    </row>
    <row r="179" spans="1:9" ht="15.75" customHeight="1">
      <c r="A179" s="963">
        <v>92820</v>
      </c>
      <c r="B179" s="963" t="s">
        <v>3168</v>
      </c>
      <c r="C179" s="964" t="s">
        <v>164</v>
      </c>
      <c r="D179" s="965">
        <v>43.19</v>
      </c>
      <c r="E179" s="757"/>
      <c r="F179" s="757"/>
      <c r="G179" s="757"/>
      <c r="H179" s="757"/>
      <c r="I179" s="757"/>
    </row>
    <row r="180" spans="1:9" ht="15.75" customHeight="1">
      <c r="A180" s="963">
        <v>92821</v>
      </c>
      <c r="B180" s="963" t="s">
        <v>3169</v>
      </c>
      <c r="C180" s="964" t="s">
        <v>164</v>
      </c>
      <c r="D180" s="965">
        <v>55.4</v>
      </c>
      <c r="E180" s="757"/>
      <c r="F180" s="757"/>
      <c r="G180" s="757"/>
      <c r="H180" s="757"/>
      <c r="I180" s="757"/>
    </row>
    <row r="181" spans="1:9" ht="15.75" customHeight="1">
      <c r="A181" s="963">
        <v>92822</v>
      </c>
      <c r="B181" s="963" t="s">
        <v>3170</v>
      </c>
      <c r="C181" s="964" t="s">
        <v>164</v>
      </c>
      <c r="D181" s="965">
        <v>67.64</v>
      </c>
      <c r="E181" s="757"/>
      <c r="F181" s="757"/>
      <c r="G181" s="757"/>
      <c r="H181" s="757"/>
      <c r="I181" s="757"/>
    </row>
    <row r="182" spans="1:9" ht="15.75" customHeight="1">
      <c r="A182" s="963">
        <v>92824</v>
      </c>
      <c r="B182" s="963" t="s">
        <v>3171</v>
      </c>
      <c r="C182" s="964" t="s">
        <v>164</v>
      </c>
      <c r="D182" s="965">
        <v>80.42</v>
      </c>
      <c r="E182" s="757"/>
      <c r="F182" s="757"/>
      <c r="G182" s="757"/>
      <c r="H182" s="757"/>
      <c r="I182" s="757"/>
    </row>
    <row r="183" spans="1:9" ht="15.75" customHeight="1">
      <c r="A183" s="963">
        <v>92825</v>
      </c>
      <c r="B183" s="963" t="s">
        <v>3172</v>
      </c>
      <c r="C183" s="964" t="s">
        <v>164</v>
      </c>
      <c r="D183" s="965">
        <v>93.25</v>
      </c>
      <c r="E183" s="757"/>
      <c r="F183" s="757"/>
      <c r="G183" s="757"/>
      <c r="H183" s="757"/>
      <c r="I183" s="757"/>
    </row>
    <row r="184" spans="1:9" ht="15.75" customHeight="1">
      <c r="A184" s="963">
        <v>92826</v>
      </c>
      <c r="B184" s="963" t="s">
        <v>3173</v>
      </c>
      <c r="C184" s="964" t="s">
        <v>164</v>
      </c>
      <c r="D184" s="965">
        <v>107.7</v>
      </c>
      <c r="E184" s="757"/>
      <c r="F184" s="757"/>
      <c r="G184" s="757"/>
      <c r="H184" s="757"/>
      <c r="I184" s="757"/>
    </row>
    <row r="185" spans="1:9" ht="15.75" customHeight="1">
      <c r="A185" s="963">
        <v>92827</v>
      </c>
      <c r="B185" s="963" t="s">
        <v>3174</v>
      </c>
      <c r="C185" s="964" t="s">
        <v>164</v>
      </c>
      <c r="D185" s="965">
        <v>122.86</v>
      </c>
      <c r="E185" s="757"/>
      <c r="F185" s="757"/>
      <c r="G185" s="757"/>
      <c r="H185" s="757"/>
      <c r="I185" s="757"/>
    </row>
    <row r="186" spans="1:9" ht="15.75" customHeight="1">
      <c r="A186" s="963">
        <v>92828</v>
      </c>
      <c r="B186" s="963" t="s">
        <v>3175</v>
      </c>
      <c r="C186" s="964" t="s">
        <v>164</v>
      </c>
      <c r="D186" s="965">
        <v>140.54</v>
      </c>
      <c r="E186" s="757"/>
      <c r="F186" s="757"/>
      <c r="G186" s="757"/>
      <c r="H186" s="757"/>
      <c r="I186" s="757"/>
    </row>
    <row r="187" spans="1:9" ht="15.75" customHeight="1">
      <c r="A187" s="963">
        <v>92829</v>
      </c>
      <c r="B187" s="963" t="s">
        <v>3176</v>
      </c>
      <c r="C187" s="964" t="s">
        <v>164</v>
      </c>
      <c r="D187" s="965">
        <v>804.14</v>
      </c>
      <c r="E187" s="757"/>
      <c r="F187" s="757"/>
      <c r="G187" s="757"/>
      <c r="H187" s="757"/>
      <c r="I187" s="757"/>
    </row>
    <row r="188" spans="1:9" ht="15.75" customHeight="1">
      <c r="A188" s="963">
        <v>92830</v>
      </c>
      <c r="B188" s="963" t="s">
        <v>3177</v>
      </c>
      <c r="C188" s="964" t="s">
        <v>164</v>
      </c>
      <c r="D188" s="965">
        <v>174.33</v>
      </c>
      <c r="E188" s="757"/>
      <c r="F188" s="757"/>
      <c r="G188" s="757"/>
      <c r="H188" s="757"/>
      <c r="I188" s="757"/>
    </row>
    <row r="189" spans="1:9" ht="15.75" customHeight="1">
      <c r="A189" s="963">
        <v>92831</v>
      </c>
      <c r="B189" s="963" t="s">
        <v>3178</v>
      </c>
      <c r="C189" s="964" t="s">
        <v>164</v>
      </c>
      <c r="D189" s="966">
        <v>1144.21</v>
      </c>
      <c r="E189" s="757"/>
      <c r="F189" s="757"/>
      <c r="G189" s="757"/>
      <c r="H189" s="757"/>
      <c r="I189" s="757"/>
    </row>
    <row r="190" spans="1:9" ht="15.75" customHeight="1">
      <c r="A190" s="963">
        <v>92832</v>
      </c>
      <c r="B190" s="963" t="s">
        <v>3179</v>
      </c>
      <c r="C190" s="964" t="s">
        <v>164</v>
      </c>
      <c r="D190" s="965">
        <v>231.76</v>
      </c>
      <c r="E190" s="757"/>
      <c r="F190" s="757"/>
      <c r="G190" s="757"/>
      <c r="H190" s="757"/>
      <c r="I190" s="757"/>
    </row>
    <row r="191" spans="1:9" ht="15.75" customHeight="1">
      <c r="A191" s="963">
        <v>95565</v>
      </c>
      <c r="B191" s="963" t="s">
        <v>3180</v>
      </c>
      <c r="C191" s="964" t="s">
        <v>164</v>
      </c>
      <c r="D191" s="965">
        <v>135.27000000000001</v>
      </c>
      <c r="E191" s="757"/>
      <c r="F191" s="757"/>
      <c r="G191" s="757"/>
      <c r="H191" s="757"/>
      <c r="I191" s="757"/>
    </row>
    <row r="192" spans="1:9" ht="15.75" customHeight="1">
      <c r="A192" s="963">
        <v>95566</v>
      </c>
      <c r="B192" s="963" t="s">
        <v>3181</v>
      </c>
      <c r="C192" s="964" t="s">
        <v>164</v>
      </c>
      <c r="D192" s="965">
        <v>142.24</v>
      </c>
      <c r="E192" s="757"/>
      <c r="F192" s="757"/>
      <c r="G192" s="757"/>
      <c r="H192" s="757"/>
      <c r="I192" s="757"/>
    </row>
    <row r="193" spans="1:9" ht="15.75" customHeight="1">
      <c r="A193" s="963">
        <v>95567</v>
      </c>
      <c r="B193" s="963" t="s">
        <v>3182</v>
      </c>
      <c r="C193" s="964" t="s">
        <v>164</v>
      </c>
      <c r="D193" s="965">
        <v>98.02</v>
      </c>
      <c r="E193" s="757"/>
      <c r="F193" s="757"/>
      <c r="G193" s="757"/>
      <c r="H193" s="757"/>
      <c r="I193" s="757"/>
    </row>
    <row r="194" spans="1:9" ht="15.75" customHeight="1">
      <c r="A194" s="963">
        <v>95568</v>
      </c>
      <c r="B194" s="963" t="s">
        <v>3183</v>
      </c>
      <c r="C194" s="964" t="s">
        <v>164</v>
      </c>
      <c r="D194" s="965">
        <v>119.52</v>
      </c>
      <c r="E194" s="757"/>
      <c r="F194" s="757"/>
      <c r="G194" s="757"/>
      <c r="H194" s="757"/>
      <c r="I194" s="757"/>
    </row>
    <row r="195" spans="1:9" ht="15.75" customHeight="1">
      <c r="A195" s="963">
        <v>95569</v>
      </c>
      <c r="B195" s="963" t="s">
        <v>3184</v>
      </c>
      <c r="C195" s="964" t="s">
        <v>164</v>
      </c>
      <c r="D195" s="965">
        <v>165.26</v>
      </c>
      <c r="E195" s="757"/>
      <c r="F195" s="757"/>
      <c r="G195" s="757"/>
      <c r="H195" s="757"/>
      <c r="I195" s="757"/>
    </row>
    <row r="196" spans="1:9" ht="15.75" customHeight="1">
      <c r="A196" s="963">
        <v>95570</v>
      </c>
      <c r="B196" s="963" t="s">
        <v>3185</v>
      </c>
      <c r="C196" s="964" t="s">
        <v>164</v>
      </c>
      <c r="D196" s="965">
        <v>104.99</v>
      </c>
      <c r="E196" s="757"/>
      <c r="F196" s="757"/>
      <c r="G196" s="757"/>
      <c r="H196" s="757"/>
      <c r="I196" s="757"/>
    </row>
    <row r="197" spans="1:9" ht="15.75" customHeight="1">
      <c r="A197" s="963">
        <v>95571</v>
      </c>
      <c r="B197" s="963" t="s">
        <v>3186</v>
      </c>
      <c r="C197" s="964" t="s">
        <v>164</v>
      </c>
      <c r="D197" s="965">
        <v>128.41999999999999</v>
      </c>
      <c r="E197" s="757"/>
      <c r="F197" s="757"/>
      <c r="G197" s="757"/>
      <c r="H197" s="757"/>
      <c r="I197" s="757"/>
    </row>
    <row r="198" spans="1:9" ht="15.75" customHeight="1">
      <c r="A198" s="963">
        <v>95572</v>
      </c>
      <c r="B198" s="963" t="s">
        <v>3187</v>
      </c>
      <c r="C198" s="964" t="s">
        <v>164</v>
      </c>
      <c r="D198" s="965">
        <v>176.32</v>
      </c>
      <c r="E198" s="757"/>
      <c r="F198" s="757"/>
      <c r="G198" s="757"/>
      <c r="H198" s="757"/>
      <c r="I198" s="757"/>
    </row>
    <row r="199" spans="1:9" ht="15.75" customHeight="1">
      <c r="A199" s="963">
        <v>97127</v>
      </c>
      <c r="B199" s="963" t="s">
        <v>3188</v>
      </c>
      <c r="C199" s="964" t="s">
        <v>164</v>
      </c>
      <c r="D199" s="965">
        <v>4.01</v>
      </c>
      <c r="E199" s="757"/>
      <c r="F199" s="757"/>
      <c r="G199" s="757"/>
      <c r="H199" s="757"/>
      <c r="I199" s="757"/>
    </row>
    <row r="200" spans="1:9" ht="15.75" customHeight="1">
      <c r="A200" s="963">
        <v>97128</v>
      </c>
      <c r="B200" s="963" t="s">
        <v>3189</v>
      </c>
      <c r="C200" s="964" t="s">
        <v>164</v>
      </c>
      <c r="D200" s="965">
        <v>8.66</v>
      </c>
      <c r="E200" s="757"/>
      <c r="F200" s="757"/>
      <c r="G200" s="757"/>
      <c r="H200" s="757"/>
      <c r="I200" s="757"/>
    </row>
    <row r="201" spans="1:9" ht="15.75" customHeight="1">
      <c r="A201" s="963">
        <v>97129</v>
      </c>
      <c r="B201" s="963" t="s">
        <v>3190</v>
      </c>
      <c r="C201" s="964" t="s">
        <v>164</v>
      </c>
      <c r="D201" s="965">
        <v>10.66</v>
      </c>
      <c r="E201" s="757"/>
      <c r="F201" s="757"/>
      <c r="G201" s="757"/>
      <c r="H201" s="757"/>
      <c r="I201" s="757"/>
    </row>
    <row r="202" spans="1:9" ht="15.75" customHeight="1">
      <c r="A202" s="963">
        <v>97130</v>
      </c>
      <c r="B202" s="963" t="s">
        <v>3191</v>
      </c>
      <c r="C202" s="964" t="s">
        <v>164</v>
      </c>
      <c r="D202" s="965">
        <v>12.64</v>
      </c>
      <c r="E202" s="757"/>
      <c r="F202" s="757"/>
      <c r="G202" s="757"/>
      <c r="H202" s="757"/>
      <c r="I202" s="757"/>
    </row>
    <row r="203" spans="1:9" ht="15.75" customHeight="1">
      <c r="A203" s="963">
        <v>97131</v>
      </c>
      <c r="B203" s="963" t="s">
        <v>3192</v>
      </c>
      <c r="C203" s="964" t="s">
        <v>164</v>
      </c>
      <c r="D203" s="965">
        <v>14.63</v>
      </c>
      <c r="E203" s="757"/>
      <c r="F203" s="757"/>
      <c r="G203" s="757"/>
      <c r="H203" s="757"/>
      <c r="I203" s="757"/>
    </row>
    <row r="204" spans="1:9" ht="15.75" customHeight="1">
      <c r="A204" s="963">
        <v>97132</v>
      </c>
      <c r="B204" s="963" t="s">
        <v>3193</v>
      </c>
      <c r="C204" s="964" t="s">
        <v>164</v>
      </c>
      <c r="D204" s="965">
        <v>16.600000000000001</v>
      </c>
      <c r="E204" s="757"/>
      <c r="F204" s="757"/>
      <c r="G204" s="757"/>
      <c r="H204" s="757"/>
      <c r="I204" s="757"/>
    </row>
    <row r="205" spans="1:9" ht="15.75" customHeight="1">
      <c r="A205" s="963">
        <v>97133</v>
      </c>
      <c r="B205" s="963" t="s">
        <v>3194</v>
      </c>
      <c r="C205" s="964" t="s">
        <v>164</v>
      </c>
      <c r="D205" s="965">
        <v>20.59</v>
      </c>
      <c r="E205" s="757"/>
      <c r="F205" s="757"/>
      <c r="G205" s="757"/>
      <c r="H205" s="757"/>
      <c r="I205" s="757"/>
    </row>
    <row r="206" spans="1:9" ht="15.75" customHeight="1">
      <c r="A206" s="963">
        <v>97134</v>
      </c>
      <c r="B206" s="963" t="s">
        <v>3195</v>
      </c>
      <c r="C206" s="964" t="s">
        <v>164</v>
      </c>
      <c r="D206" s="965">
        <v>1.85</v>
      </c>
      <c r="E206" s="757"/>
      <c r="F206" s="757"/>
      <c r="G206" s="757"/>
      <c r="H206" s="757"/>
      <c r="I206" s="757"/>
    </row>
    <row r="207" spans="1:9" ht="15.75" customHeight="1">
      <c r="A207" s="963">
        <v>97135</v>
      </c>
      <c r="B207" s="963" t="s">
        <v>3196</v>
      </c>
      <c r="C207" s="964" t="s">
        <v>164</v>
      </c>
      <c r="D207" s="965">
        <v>4.5</v>
      </c>
      <c r="E207" s="757"/>
      <c r="F207" s="757"/>
      <c r="G207" s="757"/>
      <c r="H207" s="757"/>
      <c r="I207" s="757"/>
    </row>
    <row r="208" spans="1:9" ht="15.75" customHeight="1">
      <c r="A208" s="963">
        <v>97136</v>
      </c>
      <c r="B208" s="963" t="s">
        <v>3197</v>
      </c>
      <c r="C208" s="964" t="s">
        <v>164</v>
      </c>
      <c r="D208" s="965">
        <v>5.54</v>
      </c>
      <c r="E208" s="757"/>
      <c r="F208" s="757"/>
      <c r="G208" s="757"/>
      <c r="H208" s="757"/>
      <c r="I208" s="757"/>
    </row>
    <row r="209" spans="1:9" ht="15.75" customHeight="1">
      <c r="A209" s="963">
        <v>97137</v>
      </c>
      <c r="B209" s="963" t="s">
        <v>3198</v>
      </c>
      <c r="C209" s="964" t="s">
        <v>164</v>
      </c>
      <c r="D209" s="965">
        <v>6.59</v>
      </c>
      <c r="E209" s="757"/>
      <c r="F209" s="757"/>
      <c r="G209" s="757"/>
      <c r="H209" s="757"/>
      <c r="I209" s="757"/>
    </row>
    <row r="210" spans="1:9" ht="15.75" customHeight="1">
      <c r="A210" s="963">
        <v>97138</v>
      </c>
      <c r="B210" s="963" t="s">
        <v>3199</v>
      </c>
      <c r="C210" s="964" t="s">
        <v>164</v>
      </c>
      <c r="D210" s="965">
        <v>7.62</v>
      </c>
      <c r="E210" s="757"/>
      <c r="F210" s="757"/>
      <c r="G210" s="757"/>
      <c r="H210" s="757"/>
      <c r="I210" s="757"/>
    </row>
    <row r="211" spans="1:9" ht="15.75" customHeight="1">
      <c r="A211" s="963">
        <v>97139</v>
      </c>
      <c r="B211" s="963" t="s">
        <v>3200</v>
      </c>
      <c r="C211" s="964" t="s">
        <v>164</v>
      </c>
      <c r="D211" s="965">
        <v>8.6300000000000008</v>
      </c>
      <c r="E211" s="757"/>
      <c r="F211" s="757"/>
      <c r="G211" s="757"/>
      <c r="H211" s="757"/>
      <c r="I211" s="757"/>
    </row>
    <row r="212" spans="1:9" ht="15.75" customHeight="1">
      <c r="A212" s="963">
        <v>97140</v>
      </c>
      <c r="B212" s="963" t="s">
        <v>3201</v>
      </c>
      <c r="C212" s="964" t="s">
        <v>164</v>
      </c>
      <c r="D212" s="965">
        <v>10.72</v>
      </c>
      <c r="E212" s="757"/>
      <c r="F212" s="757"/>
      <c r="G212" s="757"/>
      <c r="H212" s="757"/>
      <c r="I212" s="757"/>
    </row>
    <row r="213" spans="1:9" ht="15.75" customHeight="1">
      <c r="A213" s="963">
        <v>103089</v>
      </c>
      <c r="B213" s="963" t="s">
        <v>3202</v>
      </c>
      <c r="C213" s="964" t="s">
        <v>164</v>
      </c>
      <c r="D213" s="965">
        <v>9.6</v>
      </c>
      <c r="E213" s="757"/>
      <c r="F213" s="757"/>
      <c r="G213" s="757"/>
      <c r="H213" s="757"/>
      <c r="I213" s="757"/>
    </row>
    <row r="214" spans="1:9" ht="15.75" customHeight="1">
      <c r="A214" s="963">
        <v>103090</v>
      </c>
      <c r="B214" s="963" t="s">
        <v>3203</v>
      </c>
      <c r="C214" s="964" t="s">
        <v>164</v>
      </c>
      <c r="D214" s="965">
        <v>11.45</v>
      </c>
      <c r="E214" s="757"/>
      <c r="F214" s="757"/>
      <c r="G214" s="757"/>
      <c r="H214" s="757"/>
      <c r="I214" s="757"/>
    </row>
    <row r="215" spans="1:9" ht="15.75" customHeight="1">
      <c r="A215" s="963">
        <v>103091</v>
      </c>
      <c r="B215" s="963" t="s">
        <v>3204</v>
      </c>
      <c r="C215" s="964" t="s">
        <v>164</v>
      </c>
      <c r="D215" s="965">
        <v>16.09</v>
      </c>
      <c r="E215" s="757"/>
      <c r="F215" s="757"/>
      <c r="G215" s="757"/>
      <c r="H215" s="757"/>
      <c r="I215" s="757"/>
    </row>
    <row r="216" spans="1:9" ht="15.75" customHeight="1">
      <c r="A216" s="963">
        <v>103092</v>
      </c>
      <c r="B216" s="963" t="s">
        <v>3205</v>
      </c>
      <c r="C216" s="964" t="s">
        <v>164</v>
      </c>
      <c r="D216" s="965">
        <v>20.71</v>
      </c>
      <c r="E216" s="757"/>
      <c r="F216" s="757"/>
      <c r="G216" s="757"/>
      <c r="H216" s="757"/>
      <c r="I216" s="757"/>
    </row>
    <row r="217" spans="1:9" ht="15.75" customHeight="1">
      <c r="A217" s="963">
        <v>103093</v>
      </c>
      <c r="B217" s="963" t="s">
        <v>3206</v>
      </c>
      <c r="C217" s="964" t="s">
        <v>164</v>
      </c>
      <c r="D217" s="965">
        <v>31.68</v>
      </c>
      <c r="E217" s="757"/>
      <c r="F217" s="757"/>
      <c r="G217" s="757"/>
      <c r="H217" s="757"/>
      <c r="I217" s="757"/>
    </row>
    <row r="218" spans="1:9" ht="15.75" customHeight="1">
      <c r="A218" s="963">
        <v>103094</v>
      </c>
      <c r="B218" s="963" t="s">
        <v>3207</v>
      </c>
      <c r="C218" s="964" t="s">
        <v>164</v>
      </c>
      <c r="D218" s="965">
        <v>36.33</v>
      </c>
      <c r="E218" s="757"/>
      <c r="F218" s="757"/>
      <c r="G218" s="757"/>
      <c r="H218" s="757"/>
      <c r="I218" s="757"/>
    </row>
    <row r="219" spans="1:9" ht="15.75" customHeight="1">
      <c r="A219" s="963">
        <v>103095</v>
      </c>
      <c r="B219" s="963" t="s">
        <v>3208</v>
      </c>
      <c r="C219" s="964" t="s">
        <v>164</v>
      </c>
      <c r="D219" s="965">
        <v>47.24</v>
      </c>
      <c r="E219" s="757"/>
      <c r="F219" s="757"/>
      <c r="G219" s="757"/>
      <c r="H219" s="757"/>
      <c r="I219" s="757"/>
    </row>
    <row r="220" spans="1:9" ht="15.75" customHeight="1">
      <c r="A220" s="963">
        <v>103096</v>
      </c>
      <c r="B220" s="963" t="s">
        <v>3209</v>
      </c>
      <c r="C220" s="964" t="s">
        <v>164</v>
      </c>
      <c r="D220" s="965">
        <v>51.91</v>
      </c>
      <c r="E220" s="757"/>
      <c r="F220" s="757"/>
      <c r="G220" s="757"/>
      <c r="H220" s="757"/>
      <c r="I220" s="757"/>
    </row>
    <row r="221" spans="1:9" ht="15.75" customHeight="1">
      <c r="A221" s="963">
        <v>103097</v>
      </c>
      <c r="B221" s="963" t="s">
        <v>3210</v>
      </c>
      <c r="C221" s="964" t="s">
        <v>164</v>
      </c>
      <c r="D221" s="965">
        <v>62.84</v>
      </c>
      <c r="E221" s="757"/>
      <c r="F221" s="757"/>
      <c r="G221" s="757"/>
      <c r="H221" s="757"/>
      <c r="I221" s="757"/>
    </row>
    <row r="222" spans="1:9" ht="15.75" customHeight="1">
      <c r="A222" s="963">
        <v>103098</v>
      </c>
      <c r="B222" s="963" t="s">
        <v>3211</v>
      </c>
      <c r="C222" s="964" t="s">
        <v>164</v>
      </c>
      <c r="D222" s="965">
        <v>67.5</v>
      </c>
      <c r="E222" s="757"/>
      <c r="F222" s="757"/>
      <c r="G222" s="757"/>
      <c r="H222" s="757"/>
      <c r="I222" s="757"/>
    </row>
    <row r="223" spans="1:9" ht="15.75" customHeight="1">
      <c r="A223" s="963">
        <v>103099</v>
      </c>
      <c r="B223" s="963" t="s">
        <v>3212</v>
      </c>
      <c r="C223" s="964" t="s">
        <v>164</v>
      </c>
      <c r="D223" s="965">
        <v>76.760000000000005</v>
      </c>
      <c r="E223" s="757"/>
      <c r="F223" s="757"/>
      <c r="G223" s="757"/>
      <c r="H223" s="757"/>
      <c r="I223" s="757"/>
    </row>
    <row r="224" spans="1:9" ht="15.75" customHeight="1">
      <c r="A224" s="963">
        <v>103100</v>
      </c>
      <c r="B224" s="963" t="s">
        <v>3213</v>
      </c>
      <c r="C224" s="964" t="s">
        <v>164</v>
      </c>
      <c r="D224" s="965">
        <v>81.88</v>
      </c>
      <c r="E224" s="757"/>
      <c r="F224" s="757"/>
      <c r="G224" s="757"/>
      <c r="H224" s="757"/>
      <c r="I224" s="757"/>
    </row>
    <row r="225" spans="1:9" ht="15.75" customHeight="1">
      <c r="A225" s="963">
        <v>103101</v>
      </c>
      <c r="B225" s="963" t="s">
        <v>3214</v>
      </c>
      <c r="C225" s="964" t="s">
        <v>164</v>
      </c>
      <c r="D225" s="965">
        <v>90.16</v>
      </c>
      <c r="E225" s="757"/>
      <c r="F225" s="757"/>
      <c r="G225" s="757"/>
      <c r="H225" s="757"/>
      <c r="I225" s="757"/>
    </row>
    <row r="226" spans="1:9" ht="15.75" customHeight="1">
      <c r="A226" s="963">
        <v>103102</v>
      </c>
      <c r="B226" s="963" t="s">
        <v>3215</v>
      </c>
      <c r="C226" s="964" t="s">
        <v>164</v>
      </c>
      <c r="D226" s="965">
        <v>103.84</v>
      </c>
      <c r="E226" s="757"/>
      <c r="F226" s="757"/>
      <c r="G226" s="757"/>
      <c r="H226" s="757"/>
      <c r="I226" s="757"/>
    </row>
    <row r="227" spans="1:9" ht="15.75" customHeight="1">
      <c r="A227" s="963">
        <v>103103</v>
      </c>
      <c r="B227" s="963" t="s">
        <v>3216</v>
      </c>
      <c r="C227" s="964" t="s">
        <v>164</v>
      </c>
      <c r="D227" s="965">
        <v>112.12</v>
      </c>
      <c r="E227" s="757"/>
      <c r="F227" s="757"/>
      <c r="G227" s="757"/>
      <c r="H227" s="757"/>
      <c r="I227" s="757"/>
    </row>
    <row r="228" spans="1:9" ht="15.75" customHeight="1">
      <c r="A228" s="963">
        <v>103104</v>
      </c>
      <c r="B228" s="963" t="s">
        <v>3217</v>
      </c>
      <c r="C228" s="964" t="s">
        <v>164</v>
      </c>
      <c r="D228" s="965">
        <v>134.08000000000001</v>
      </c>
      <c r="E228" s="757"/>
      <c r="F228" s="757"/>
      <c r="G228" s="757"/>
      <c r="H228" s="757"/>
      <c r="I228" s="757"/>
    </row>
    <row r="229" spans="1:9" ht="15.75" customHeight="1">
      <c r="A229" s="963">
        <v>103105</v>
      </c>
      <c r="B229" s="963" t="s">
        <v>3218</v>
      </c>
      <c r="C229" s="964" t="s">
        <v>141</v>
      </c>
      <c r="D229" s="965">
        <v>40.9</v>
      </c>
      <c r="E229" s="757"/>
      <c r="F229" s="757"/>
      <c r="G229" s="757"/>
      <c r="H229" s="757"/>
      <c r="I229" s="757"/>
    </row>
    <row r="230" spans="1:9" ht="15.75" customHeight="1">
      <c r="A230" s="963">
        <v>103106</v>
      </c>
      <c r="B230" s="963" t="s">
        <v>3219</v>
      </c>
      <c r="C230" s="964" t="s">
        <v>141</v>
      </c>
      <c r="D230" s="965">
        <v>48.7</v>
      </c>
      <c r="E230" s="757"/>
      <c r="F230" s="757"/>
      <c r="G230" s="757"/>
      <c r="H230" s="757"/>
      <c r="I230" s="757"/>
    </row>
    <row r="231" spans="1:9" ht="15.75" customHeight="1">
      <c r="A231" s="963">
        <v>103107</v>
      </c>
      <c r="B231" s="963" t="s">
        <v>3220</v>
      </c>
      <c r="C231" s="964" t="s">
        <v>141</v>
      </c>
      <c r="D231" s="965">
        <v>68.180000000000007</v>
      </c>
      <c r="E231" s="757"/>
      <c r="F231" s="757"/>
      <c r="G231" s="757"/>
      <c r="H231" s="757"/>
      <c r="I231" s="757"/>
    </row>
    <row r="232" spans="1:9" ht="15.75" customHeight="1">
      <c r="A232" s="963">
        <v>103108</v>
      </c>
      <c r="B232" s="963" t="s">
        <v>3221</v>
      </c>
      <c r="C232" s="964" t="s">
        <v>141</v>
      </c>
      <c r="D232" s="965">
        <v>87.67</v>
      </c>
      <c r="E232" s="757"/>
      <c r="F232" s="757"/>
      <c r="G232" s="757"/>
      <c r="H232" s="757"/>
      <c r="I232" s="757"/>
    </row>
    <row r="233" spans="1:9" ht="15.75" customHeight="1">
      <c r="A233" s="963">
        <v>103109</v>
      </c>
      <c r="B233" s="963" t="s">
        <v>3222</v>
      </c>
      <c r="C233" s="964" t="s">
        <v>141</v>
      </c>
      <c r="D233" s="965">
        <v>143.77000000000001</v>
      </c>
      <c r="E233" s="757"/>
      <c r="F233" s="757"/>
      <c r="G233" s="757"/>
      <c r="H233" s="757"/>
      <c r="I233" s="757"/>
    </row>
    <row r="234" spans="1:9" ht="15.75" customHeight="1">
      <c r="A234" s="963">
        <v>103110</v>
      </c>
      <c r="B234" s="963" t="s">
        <v>3223</v>
      </c>
      <c r="C234" s="964" t="s">
        <v>141</v>
      </c>
      <c r="D234" s="965">
        <v>163.25</v>
      </c>
      <c r="E234" s="757"/>
      <c r="F234" s="757"/>
      <c r="G234" s="757"/>
      <c r="H234" s="757"/>
      <c r="I234" s="757"/>
    </row>
    <row r="235" spans="1:9" ht="15.75" customHeight="1">
      <c r="A235" s="963">
        <v>103111</v>
      </c>
      <c r="B235" s="963" t="s">
        <v>3224</v>
      </c>
      <c r="C235" s="964" t="s">
        <v>141</v>
      </c>
      <c r="D235" s="965">
        <v>219.36</v>
      </c>
      <c r="E235" s="757"/>
      <c r="F235" s="757"/>
      <c r="G235" s="757"/>
      <c r="H235" s="757"/>
      <c r="I235" s="757"/>
    </row>
    <row r="236" spans="1:9" ht="15.75" customHeight="1">
      <c r="A236" s="963">
        <v>103112</v>
      </c>
      <c r="B236" s="963" t="s">
        <v>3225</v>
      </c>
      <c r="C236" s="964" t="s">
        <v>141</v>
      </c>
      <c r="D236" s="965">
        <v>238.83</v>
      </c>
      <c r="E236" s="757"/>
      <c r="F236" s="757"/>
      <c r="G236" s="757"/>
      <c r="H236" s="757"/>
      <c r="I236" s="757"/>
    </row>
    <row r="237" spans="1:9" ht="15.75" customHeight="1">
      <c r="A237" s="963">
        <v>103113</v>
      </c>
      <c r="B237" s="963" t="s">
        <v>3226</v>
      </c>
      <c r="C237" s="964" t="s">
        <v>141</v>
      </c>
      <c r="D237" s="965">
        <v>294.94</v>
      </c>
      <c r="E237" s="757"/>
      <c r="F237" s="757"/>
      <c r="G237" s="757"/>
      <c r="H237" s="757"/>
      <c r="I237" s="757"/>
    </row>
    <row r="238" spans="1:9" ht="15.75" customHeight="1">
      <c r="A238" s="963">
        <v>103114</v>
      </c>
      <c r="B238" s="963" t="s">
        <v>3227</v>
      </c>
      <c r="C238" s="964" t="s">
        <v>141</v>
      </c>
      <c r="D238" s="965">
        <v>314.42</v>
      </c>
      <c r="E238" s="757"/>
      <c r="F238" s="757"/>
      <c r="G238" s="757"/>
      <c r="H238" s="757"/>
      <c r="I238" s="757"/>
    </row>
    <row r="239" spans="1:9" ht="15.75" customHeight="1">
      <c r="A239" s="963">
        <v>103115</v>
      </c>
      <c r="B239" s="963" t="s">
        <v>3228</v>
      </c>
      <c r="C239" s="964" t="s">
        <v>141</v>
      </c>
      <c r="D239" s="965">
        <v>353.4</v>
      </c>
      <c r="E239" s="757"/>
      <c r="F239" s="757"/>
      <c r="G239" s="757"/>
      <c r="H239" s="757"/>
      <c r="I239" s="757"/>
    </row>
    <row r="240" spans="1:9" ht="15.75" customHeight="1">
      <c r="A240" s="963">
        <v>103116</v>
      </c>
      <c r="B240" s="963" t="s">
        <v>3229</v>
      </c>
      <c r="C240" s="964" t="s">
        <v>141</v>
      </c>
      <c r="D240" s="965">
        <v>428.97</v>
      </c>
      <c r="E240" s="757"/>
      <c r="F240" s="757"/>
      <c r="G240" s="757"/>
      <c r="H240" s="757"/>
      <c r="I240" s="757"/>
    </row>
    <row r="241" spans="1:9" ht="15.75" customHeight="1">
      <c r="A241" s="963">
        <v>103117</v>
      </c>
      <c r="B241" s="963" t="s">
        <v>3230</v>
      </c>
      <c r="C241" s="964" t="s">
        <v>141</v>
      </c>
      <c r="D241" s="965">
        <v>467.95</v>
      </c>
      <c r="E241" s="757"/>
      <c r="F241" s="757"/>
      <c r="G241" s="757"/>
      <c r="H241" s="757"/>
      <c r="I241" s="757"/>
    </row>
    <row r="242" spans="1:9" ht="15.75" customHeight="1">
      <c r="A242" s="963">
        <v>103118</v>
      </c>
      <c r="B242" s="963" t="s">
        <v>3231</v>
      </c>
      <c r="C242" s="964" t="s">
        <v>141</v>
      </c>
      <c r="D242" s="965">
        <v>543.52</v>
      </c>
      <c r="E242" s="757"/>
      <c r="F242" s="757"/>
      <c r="G242" s="757"/>
      <c r="H242" s="757"/>
      <c r="I242" s="757"/>
    </row>
    <row r="243" spans="1:9" ht="15.75" customHeight="1">
      <c r="A243" s="963">
        <v>103119</v>
      </c>
      <c r="B243" s="963" t="s">
        <v>3232</v>
      </c>
      <c r="C243" s="964" t="s">
        <v>141</v>
      </c>
      <c r="D243" s="965">
        <v>582.5</v>
      </c>
      <c r="E243" s="757"/>
      <c r="F243" s="757"/>
      <c r="G243" s="757"/>
      <c r="H243" s="757"/>
      <c r="I243" s="757"/>
    </row>
    <row r="244" spans="1:9" ht="15.75" customHeight="1">
      <c r="A244" s="963">
        <v>103120</v>
      </c>
      <c r="B244" s="963" t="s">
        <v>3233</v>
      </c>
      <c r="C244" s="964" t="s">
        <v>141</v>
      </c>
      <c r="D244" s="965">
        <v>697.06</v>
      </c>
      <c r="E244" s="757"/>
      <c r="F244" s="757"/>
      <c r="G244" s="757"/>
      <c r="H244" s="757"/>
      <c r="I244" s="757"/>
    </row>
    <row r="245" spans="1:9" ht="15.75" customHeight="1">
      <c r="A245" s="963">
        <v>103121</v>
      </c>
      <c r="B245" s="963" t="s">
        <v>3234</v>
      </c>
      <c r="C245" s="964" t="s">
        <v>141</v>
      </c>
      <c r="D245" s="965">
        <v>53.51</v>
      </c>
      <c r="E245" s="757"/>
      <c r="F245" s="757"/>
      <c r="G245" s="757"/>
      <c r="H245" s="757"/>
      <c r="I245" s="757"/>
    </row>
    <row r="246" spans="1:9" ht="15.75" customHeight="1">
      <c r="A246" s="963">
        <v>103122</v>
      </c>
      <c r="B246" s="963" t="s">
        <v>3235</v>
      </c>
      <c r="C246" s="964" t="s">
        <v>141</v>
      </c>
      <c r="D246" s="965">
        <v>65.209999999999994</v>
      </c>
      <c r="E246" s="757"/>
      <c r="F246" s="757"/>
      <c r="G246" s="757"/>
      <c r="H246" s="757"/>
      <c r="I246" s="757"/>
    </row>
    <row r="247" spans="1:9" ht="15.75" customHeight="1">
      <c r="A247" s="963">
        <v>103123</v>
      </c>
      <c r="B247" s="963" t="s">
        <v>3236</v>
      </c>
      <c r="C247" s="964" t="s">
        <v>141</v>
      </c>
      <c r="D247" s="965">
        <v>94.45</v>
      </c>
      <c r="E247" s="757"/>
      <c r="F247" s="757"/>
      <c r="G247" s="757"/>
      <c r="H247" s="757"/>
      <c r="I247" s="757"/>
    </row>
    <row r="248" spans="1:9" ht="15.75" customHeight="1">
      <c r="A248" s="963">
        <v>103124</v>
      </c>
      <c r="B248" s="963" t="s">
        <v>3237</v>
      </c>
      <c r="C248" s="964" t="s">
        <v>141</v>
      </c>
      <c r="D248" s="965">
        <v>123.66</v>
      </c>
      <c r="E248" s="757"/>
      <c r="F248" s="757"/>
      <c r="G248" s="757"/>
      <c r="H248" s="757"/>
      <c r="I248" s="757"/>
    </row>
    <row r="249" spans="1:9" ht="15.75" customHeight="1">
      <c r="A249" s="963">
        <v>103125</v>
      </c>
      <c r="B249" s="963" t="s">
        <v>3238</v>
      </c>
      <c r="C249" s="964" t="s">
        <v>141</v>
      </c>
      <c r="D249" s="965">
        <v>207.83</v>
      </c>
      <c r="E249" s="757"/>
      <c r="F249" s="757"/>
      <c r="G249" s="757"/>
      <c r="H249" s="757"/>
      <c r="I249" s="757"/>
    </row>
    <row r="250" spans="1:9" ht="15.75" customHeight="1">
      <c r="A250" s="963">
        <v>103126</v>
      </c>
      <c r="B250" s="963" t="s">
        <v>3239</v>
      </c>
      <c r="C250" s="964" t="s">
        <v>141</v>
      </c>
      <c r="D250" s="965">
        <v>237.04</v>
      </c>
      <c r="E250" s="757"/>
      <c r="F250" s="757"/>
      <c r="G250" s="757"/>
      <c r="H250" s="757"/>
      <c r="I250" s="757"/>
    </row>
    <row r="251" spans="1:9" ht="15.75" customHeight="1">
      <c r="A251" s="963">
        <v>103127</v>
      </c>
      <c r="B251" s="963" t="s">
        <v>3240</v>
      </c>
      <c r="C251" s="964" t="s">
        <v>141</v>
      </c>
      <c r="D251" s="965">
        <v>321.2</v>
      </c>
      <c r="E251" s="757"/>
      <c r="F251" s="757"/>
      <c r="G251" s="757"/>
      <c r="H251" s="757"/>
      <c r="I251" s="757"/>
    </row>
    <row r="252" spans="1:9" ht="15.75" customHeight="1">
      <c r="A252" s="963">
        <v>103128</v>
      </c>
      <c r="B252" s="963" t="s">
        <v>3241</v>
      </c>
      <c r="C252" s="964" t="s">
        <v>141</v>
      </c>
      <c r="D252" s="965">
        <v>350.42</v>
      </c>
      <c r="E252" s="757"/>
      <c r="F252" s="757"/>
      <c r="G252" s="757"/>
      <c r="H252" s="757"/>
      <c r="I252" s="757"/>
    </row>
    <row r="253" spans="1:9" ht="15.75" customHeight="1">
      <c r="A253" s="963">
        <v>103129</v>
      </c>
      <c r="B253" s="963" t="s">
        <v>3242</v>
      </c>
      <c r="C253" s="964" t="s">
        <v>141</v>
      </c>
      <c r="D253" s="965">
        <v>434.57</v>
      </c>
      <c r="E253" s="757"/>
      <c r="F253" s="757"/>
      <c r="G253" s="757"/>
      <c r="H253" s="757"/>
      <c r="I253" s="757"/>
    </row>
    <row r="254" spans="1:9" ht="15.75" customHeight="1">
      <c r="A254" s="963">
        <v>103130</v>
      </c>
      <c r="B254" s="963" t="s">
        <v>3243</v>
      </c>
      <c r="C254" s="964" t="s">
        <v>141</v>
      </c>
      <c r="D254" s="965">
        <v>463.8</v>
      </c>
      <c r="E254" s="757"/>
      <c r="F254" s="757"/>
      <c r="G254" s="757"/>
      <c r="H254" s="757"/>
      <c r="I254" s="757"/>
    </row>
    <row r="255" spans="1:9" ht="15.75" customHeight="1">
      <c r="A255" s="963">
        <v>103131</v>
      </c>
      <c r="B255" s="963" t="s">
        <v>3244</v>
      </c>
      <c r="C255" s="964" t="s">
        <v>141</v>
      </c>
      <c r="D255" s="965">
        <v>522.25</v>
      </c>
      <c r="E255" s="757"/>
      <c r="F255" s="757"/>
      <c r="G255" s="757"/>
      <c r="H255" s="757"/>
      <c r="I255" s="757"/>
    </row>
    <row r="256" spans="1:9" ht="15.75" customHeight="1">
      <c r="A256" s="963">
        <v>103132</v>
      </c>
      <c r="B256" s="963" t="s">
        <v>3245</v>
      </c>
      <c r="C256" s="964" t="s">
        <v>141</v>
      </c>
      <c r="D256" s="965">
        <v>635.63</v>
      </c>
      <c r="E256" s="757"/>
      <c r="F256" s="757"/>
      <c r="G256" s="757"/>
      <c r="H256" s="757"/>
      <c r="I256" s="757"/>
    </row>
    <row r="257" spans="1:9" ht="15.75" customHeight="1">
      <c r="A257" s="963">
        <v>103133</v>
      </c>
      <c r="B257" s="963" t="s">
        <v>3246</v>
      </c>
      <c r="C257" s="964" t="s">
        <v>141</v>
      </c>
      <c r="D257" s="965">
        <v>694.09</v>
      </c>
      <c r="E257" s="757"/>
      <c r="F257" s="757"/>
      <c r="G257" s="757"/>
      <c r="H257" s="757"/>
      <c r="I257" s="757"/>
    </row>
    <row r="258" spans="1:9" ht="15.75" customHeight="1">
      <c r="A258" s="963">
        <v>103134</v>
      </c>
      <c r="B258" s="963" t="s">
        <v>3247</v>
      </c>
      <c r="C258" s="964" t="s">
        <v>141</v>
      </c>
      <c r="D258" s="965">
        <v>807.46</v>
      </c>
      <c r="E258" s="757"/>
      <c r="F258" s="757"/>
      <c r="G258" s="757"/>
      <c r="H258" s="757"/>
      <c r="I258" s="757"/>
    </row>
    <row r="259" spans="1:9" ht="15.75" customHeight="1">
      <c r="A259" s="963">
        <v>103135</v>
      </c>
      <c r="B259" s="963" t="s">
        <v>3248</v>
      </c>
      <c r="C259" s="964" t="s">
        <v>141</v>
      </c>
      <c r="D259" s="965">
        <v>865.92</v>
      </c>
      <c r="E259" s="757"/>
      <c r="F259" s="757"/>
      <c r="G259" s="757"/>
      <c r="H259" s="757"/>
      <c r="I259" s="757"/>
    </row>
    <row r="260" spans="1:9" ht="15.75" customHeight="1">
      <c r="A260" s="963">
        <v>103136</v>
      </c>
      <c r="B260" s="963" t="s">
        <v>3249</v>
      </c>
      <c r="C260" s="964" t="s">
        <v>141</v>
      </c>
      <c r="D260" s="965">
        <v>1037.76</v>
      </c>
      <c r="E260" s="757"/>
      <c r="F260" s="757"/>
      <c r="G260" s="757"/>
      <c r="H260" s="757"/>
      <c r="I260" s="757"/>
    </row>
    <row r="261" spans="1:9" ht="15.75" customHeight="1">
      <c r="A261" s="963">
        <v>103137</v>
      </c>
      <c r="B261" s="963" t="s">
        <v>3250</v>
      </c>
      <c r="C261" s="964" t="s">
        <v>141</v>
      </c>
      <c r="D261" s="965">
        <v>28.3</v>
      </c>
      <c r="E261" s="757"/>
      <c r="F261" s="757"/>
      <c r="G261" s="757"/>
      <c r="H261" s="757"/>
      <c r="I261" s="757"/>
    </row>
    <row r="262" spans="1:9" ht="15.75" customHeight="1">
      <c r="A262" s="963">
        <v>103138</v>
      </c>
      <c r="B262" s="963" t="s">
        <v>3251</v>
      </c>
      <c r="C262" s="964" t="s">
        <v>141</v>
      </c>
      <c r="D262" s="965">
        <v>32.19</v>
      </c>
      <c r="E262" s="757"/>
      <c r="F262" s="757"/>
      <c r="G262" s="757"/>
      <c r="H262" s="757"/>
      <c r="I262" s="757"/>
    </row>
    <row r="263" spans="1:9" ht="15.75" customHeight="1">
      <c r="A263" s="963">
        <v>103139</v>
      </c>
      <c r="B263" s="963" t="s">
        <v>3252</v>
      </c>
      <c r="C263" s="964" t="s">
        <v>141</v>
      </c>
      <c r="D263" s="965">
        <v>41.95</v>
      </c>
      <c r="E263" s="757"/>
      <c r="F263" s="757"/>
      <c r="G263" s="757"/>
      <c r="H263" s="757"/>
      <c r="I263" s="757"/>
    </row>
    <row r="264" spans="1:9" ht="15.75" customHeight="1">
      <c r="A264" s="963">
        <v>103140</v>
      </c>
      <c r="B264" s="963" t="s">
        <v>3253</v>
      </c>
      <c r="C264" s="964" t="s">
        <v>141</v>
      </c>
      <c r="D264" s="965">
        <v>51.68</v>
      </c>
      <c r="E264" s="757"/>
      <c r="F264" s="757"/>
      <c r="G264" s="757"/>
      <c r="H264" s="757"/>
      <c r="I264" s="757"/>
    </row>
    <row r="265" spans="1:9" ht="15.75" customHeight="1">
      <c r="A265" s="963">
        <v>103141</v>
      </c>
      <c r="B265" s="963" t="s">
        <v>3254</v>
      </c>
      <c r="C265" s="964" t="s">
        <v>141</v>
      </c>
      <c r="D265" s="965">
        <v>79.73</v>
      </c>
      <c r="E265" s="757"/>
      <c r="F265" s="757"/>
      <c r="G265" s="757"/>
      <c r="H265" s="757"/>
      <c r="I265" s="757"/>
    </row>
    <row r="266" spans="1:9" ht="15.75" customHeight="1">
      <c r="A266" s="963">
        <v>103142</v>
      </c>
      <c r="B266" s="963" t="s">
        <v>3255</v>
      </c>
      <c r="C266" s="964" t="s">
        <v>141</v>
      </c>
      <c r="D266" s="965">
        <v>89.46</v>
      </c>
      <c r="E266" s="757"/>
      <c r="F266" s="757"/>
      <c r="G266" s="757"/>
      <c r="H266" s="757"/>
      <c r="I266" s="757"/>
    </row>
    <row r="267" spans="1:9" ht="15.75" customHeight="1">
      <c r="A267" s="963">
        <v>103143</v>
      </c>
      <c r="B267" s="963" t="s">
        <v>3256</v>
      </c>
      <c r="C267" s="964" t="s">
        <v>141</v>
      </c>
      <c r="D267" s="965">
        <v>117.53</v>
      </c>
      <c r="E267" s="757"/>
      <c r="F267" s="757"/>
      <c r="G267" s="757"/>
      <c r="H267" s="757"/>
      <c r="I267" s="757"/>
    </row>
    <row r="268" spans="1:9" ht="15.75" customHeight="1">
      <c r="A268" s="963">
        <v>103144</v>
      </c>
      <c r="B268" s="963" t="s">
        <v>3257</v>
      </c>
      <c r="C268" s="964" t="s">
        <v>141</v>
      </c>
      <c r="D268" s="965">
        <v>127.26</v>
      </c>
      <c r="E268" s="757"/>
      <c r="F268" s="757"/>
      <c r="G268" s="757"/>
      <c r="H268" s="757"/>
      <c r="I268" s="757"/>
    </row>
    <row r="269" spans="1:9" ht="15.75" customHeight="1">
      <c r="A269" s="963">
        <v>103145</v>
      </c>
      <c r="B269" s="963" t="s">
        <v>3258</v>
      </c>
      <c r="C269" s="964" t="s">
        <v>141</v>
      </c>
      <c r="D269" s="965">
        <v>155.32</v>
      </c>
      <c r="E269" s="757"/>
      <c r="F269" s="757"/>
      <c r="G269" s="757"/>
      <c r="H269" s="757"/>
      <c r="I269" s="757"/>
    </row>
    <row r="270" spans="1:9" ht="15.75" customHeight="1">
      <c r="A270" s="963">
        <v>103146</v>
      </c>
      <c r="B270" s="963" t="s">
        <v>3259</v>
      </c>
      <c r="C270" s="964" t="s">
        <v>141</v>
      </c>
      <c r="D270" s="965">
        <v>165.05</v>
      </c>
      <c r="E270" s="757"/>
      <c r="F270" s="757"/>
      <c r="G270" s="757"/>
      <c r="H270" s="757"/>
      <c r="I270" s="757"/>
    </row>
    <row r="271" spans="1:9" ht="15.75" customHeight="1">
      <c r="A271" s="963">
        <v>103147</v>
      </c>
      <c r="B271" s="963" t="s">
        <v>3260</v>
      </c>
      <c r="C271" s="964" t="s">
        <v>141</v>
      </c>
      <c r="D271" s="965">
        <v>184.54</v>
      </c>
      <c r="E271" s="757"/>
      <c r="F271" s="757"/>
      <c r="G271" s="757"/>
      <c r="H271" s="757"/>
      <c r="I271" s="757"/>
    </row>
    <row r="272" spans="1:9" ht="15.75" customHeight="1">
      <c r="A272" s="963">
        <v>103148</v>
      </c>
      <c r="B272" s="963" t="s">
        <v>3261</v>
      </c>
      <c r="C272" s="964" t="s">
        <v>141</v>
      </c>
      <c r="D272" s="965">
        <v>222.32</v>
      </c>
      <c r="E272" s="757"/>
      <c r="F272" s="757"/>
      <c r="G272" s="757"/>
      <c r="H272" s="757"/>
      <c r="I272" s="757"/>
    </row>
    <row r="273" spans="1:9" ht="15.75" customHeight="1">
      <c r="A273" s="963">
        <v>103149</v>
      </c>
      <c r="B273" s="963" t="s">
        <v>3262</v>
      </c>
      <c r="C273" s="964" t="s">
        <v>141</v>
      </c>
      <c r="D273" s="965">
        <v>241.81</v>
      </c>
      <c r="E273" s="757"/>
      <c r="F273" s="757"/>
      <c r="G273" s="757"/>
      <c r="H273" s="757"/>
      <c r="I273" s="757"/>
    </row>
    <row r="274" spans="1:9" ht="15.75" customHeight="1">
      <c r="A274" s="963">
        <v>103150</v>
      </c>
      <c r="B274" s="963" t="s">
        <v>3263</v>
      </c>
      <c r="C274" s="964" t="s">
        <v>141</v>
      </c>
      <c r="D274" s="965">
        <v>279.55</v>
      </c>
      <c r="E274" s="757"/>
      <c r="F274" s="757"/>
      <c r="G274" s="757"/>
      <c r="H274" s="757"/>
      <c r="I274" s="757"/>
    </row>
    <row r="275" spans="1:9" ht="15.75" customHeight="1">
      <c r="A275" s="963">
        <v>103151</v>
      </c>
      <c r="B275" s="963" t="s">
        <v>3264</v>
      </c>
      <c r="C275" s="964" t="s">
        <v>141</v>
      </c>
      <c r="D275" s="965">
        <v>299.10000000000002</v>
      </c>
      <c r="E275" s="757"/>
      <c r="F275" s="757"/>
      <c r="G275" s="757"/>
      <c r="H275" s="757"/>
      <c r="I275" s="757"/>
    </row>
    <row r="276" spans="1:9" ht="15.75" customHeight="1">
      <c r="A276" s="963">
        <v>103152</v>
      </c>
      <c r="B276" s="963" t="s">
        <v>3265</v>
      </c>
      <c r="C276" s="964" t="s">
        <v>141</v>
      </c>
      <c r="D276" s="965">
        <v>356.38</v>
      </c>
      <c r="E276" s="757"/>
      <c r="F276" s="757"/>
      <c r="G276" s="757"/>
      <c r="H276" s="757"/>
      <c r="I276" s="757"/>
    </row>
    <row r="277" spans="1:9" ht="15.75" customHeight="1">
      <c r="A277" s="963">
        <v>103372</v>
      </c>
      <c r="B277" s="963" t="s">
        <v>3266</v>
      </c>
      <c r="C277" s="964" t="s">
        <v>164</v>
      </c>
      <c r="D277" s="966">
        <v>5.63</v>
      </c>
      <c r="E277" s="757"/>
      <c r="F277" s="757"/>
      <c r="G277" s="757"/>
      <c r="H277" s="757"/>
      <c r="I277" s="757"/>
    </row>
    <row r="278" spans="1:9" ht="15.75" customHeight="1">
      <c r="A278" s="963">
        <v>103373</v>
      </c>
      <c r="B278" s="963" t="s">
        <v>3267</v>
      </c>
      <c r="C278" s="964" t="s">
        <v>164</v>
      </c>
      <c r="D278" s="966">
        <v>11.05</v>
      </c>
      <c r="E278" s="757"/>
      <c r="F278" s="757"/>
      <c r="G278" s="757"/>
      <c r="H278" s="757"/>
      <c r="I278" s="757"/>
    </row>
    <row r="279" spans="1:9" ht="15.75" customHeight="1">
      <c r="A279" s="963">
        <v>103376</v>
      </c>
      <c r="B279" s="963" t="s">
        <v>3268</v>
      </c>
      <c r="C279" s="964" t="s">
        <v>164</v>
      </c>
      <c r="D279" s="965">
        <v>132.46</v>
      </c>
      <c r="E279" s="757"/>
      <c r="F279" s="757"/>
      <c r="G279" s="757"/>
      <c r="H279" s="757"/>
      <c r="I279" s="757"/>
    </row>
    <row r="280" spans="1:9" ht="15.75" customHeight="1">
      <c r="A280" s="963">
        <v>103377</v>
      </c>
      <c r="B280" s="963" t="s">
        <v>3269</v>
      </c>
      <c r="C280" s="964" t="s">
        <v>164</v>
      </c>
      <c r="D280" s="965">
        <v>283.66000000000003</v>
      </c>
      <c r="E280" s="757"/>
      <c r="F280" s="757"/>
      <c r="G280" s="757"/>
      <c r="H280" s="757"/>
      <c r="I280" s="757"/>
    </row>
    <row r="281" spans="1:9" ht="15.75" customHeight="1">
      <c r="A281" s="963">
        <v>103379</v>
      </c>
      <c r="B281" s="963" t="s">
        <v>3270</v>
      </c>
      <c r="C281" s="964" t="s">
        <v>164</v>
      </c>
      <c r="D281" s="965">
        <v>441.77</v>
      </c>
      <c r="E281" s="757"/>
      <c r="F281" s="757"/>
      <c r="G281" s="757"/>
      <c r="H281" s="757"/>
      <c r="I281" s="757"/>
    </row>
    <row r="282" spans="1:9" ht="15.75" customHeight="1">
      <c r="A282" s="963">
        <v>103383</v>
      </c>
      <c r="B282" s="963" t="s">
        <v>3271</v>
      </c>
      <c r="C282" s="964" t="s">
        <v>164</v>
      </c>
      <c r="D282" s="965">
        <v>1083.25</v>
      </c>
      <c r="E282" s="757"/>
      <c r="F282" s="757"/>
      <c r="G282" s="757"/>
      <c r="H282" s="757"/>
      <c r="I282" s="757"/>
    </row>
    <row r="283" spans="1:9" ht="15.75" customHeight="1">
      <c r="A283" s="963">
        <v>103385</v>
      </c>
      <c r="B283" s="963" t="s">
        <v>3272</v>
      </c>
      <c r="C283" s="964" t="s">
        <v>164</v>
      </c>
      <c r="D283" s="965">
        <v>1746.29</v>
      </c>
      <c r="E283" s="757"/>
      <c r="F283" s="757"/>
      <c r="G283" s="757"/>
      <c r="H283" s="757"/>
      <c r="I283" s="757"/>
    </row>
    <row r="284" spans="1:9" ht="15.75" customHeight="1">
      <c r="A284" s="963">
        <v>103387</v>
      </c>
      <c r="B284" s="963" t="s">
        <v>3273</v>
      </c>
      <c r="C284" s="964" t="s">
        <v>164</v>
      </c>
      <c r="D284" s="965">
        <v>3063.94</v>
      </c>
      <c r="E284" s="757"/>
      <c r="F284" s="757"/>
      <c r="G284" s="757"/>
      <c r="H284" s="757"/>
      <c r="I284" s="757"/>
    </row>
    <row r="285" spans="1:9" ht="15.75" customHeight="1">
      <c r="A285" s="963">
        <v>103389</v>
      </c>
      <c r="B285" s="963" t="s">
        <v>3274</v>
      </c>
      <c r="C285" s="964" t="s">
        <v>164</v>
      </c>
      <c r="D285" s="966">
        <v>4556.66</v>
      </c>
      <c r="E285" s="757"/>
      <c r="F285" s="757"/>
      <c r="G285" s="757"/>
      <c r="H285" s="757"/>
      <c r="I285" s="757"/>
    </row>
    <row r="286" spans="1:9" ht="15.75" customHeight="1">
      <c r="A286" s="963">
        <v>103391</v>
      </c>
      <c r="B286" s="963" t="s">
        <v>3275</v>
      </c>
      <c r="C286" s="964" t="s">
        <v>164</v>
      </c>
      <c r="D286" s="966">
        <v>2998.37</v>
      </c>
      <c r="E286" s="757"/>
      <c r="F286" s="757"/>
      <c r="G286" s="757"/>
      <c r="H286" s="757"/>
      <c r="I286" s="757"/>
    </row>
    <row r="287" spans="1:9" ht="15.75" customHeight="1">
      <c r="A287" s="963">
        <v>103392</v>
      </c>
      <c r="B287" s="963" t="s">
        <v>3276</v>
      </c>
      <c r="C287" s="964" t="s">
        <v>164</v>
      </c>
      <c r="D287" s="965">
        <v>4903.7299999999996</v>
      </c>
      <c r="E287" s="757"/>
      <c r="F287" s="757"/>
      <c r="G287" s="757"/>
      <c r="H287" s="757"/>
      <c r="I287" s="757"/>
    </row>
    <row r="288" spans="1:9" ht="15.75" customHeight="1">
      <c r="A288" s="963">
        <v>103393</v>
      </c>
      <c r="B288" s="963" t="s">
        <v>3277</v>
      </c>
      <c r="C288" s="964" t="s">
        <v>164</v>
      </c>
      <c r="D288" s="965">
        <v>5408.26</v>
      </c>
      <c r="E288" s="757"/>
      <c r="F288" s="757"/>
      <c r="G288" s="757"/>
      <c r="H288" s="757"/>
      <c r="I288" s="757"/>
    </row>
    <row r="289" spans="1:9" ht="15.75" customHeight="1">
      <c r="A289" s="963">
        <v>103394</v>
      </c>
      <c r="B289" s="963" t="s">
        <v>3278</v>
      </c>
      <c r="C289" s="964" t="s">
        <v>164</v>
      </c>
      <c r="D289" s="965">
        <v>4003.96</v>
      </c>
      <c r="E289" s="757"/>
      <c r="F289" s="757"/>
      <c r="G289" s="757"/>
      <c r="H289" s="757"/>
      <c r="I289" s="757"/>
    </row>
    <row r="290" spans="1:9" ht="15.75" customHeight="1">
      <c r="A290" s="963">
        <v>103395</v>
      </c>
      <c r="B290" s="963" t="s">
        <v>3279</v>
      </c>
      <c r="C290" s="964" t="s">
        <v>164</v>
      </c>
      <c r="D290" s="966">
        <v>1985.31</v>
      </c>
      <c r="E290" s="757"/>
      <c r="F290" s="757"/>
      <c r="G290" s="757"/>
      <c r="H290" s="757"/>
      <c r="I290" s="757"/>
    </row>
    <row r="291" spans="1:9" ht="15.75" customHeight="1">
      <c r="A291" s="963">
        <v>103396</v>
      </c>
      <c r="B291" s="963" t="s">
        <v>3280</v>
      </c>
      <c r="C291" s="964" t="s">
        <v>164</v>
      </c>
      <c r="D291" s="965">
        <v>1336.58</v>
      </c>
      <c r="E291" s="757"/>
      <c r="F291" s="757"/>
      <c r="G291" s="757"/>
      <c r="H291" s="757"/>
      <c r="I291" s="757"/>
    </row>
    <row r="292" spans="1:9" ht="15.75" customHeight="1">
      <c r="A292" s="963">
        <v>103397</v>
      </c>
      <c r="B292" s="963" t="s">
        <v>3281</v>
      </c>
      <c r="C292" s="964" t="s">
        <v>141</v>
      </c>
      <c r="D292" s="965">
        <v>3.02</v>
      </c>
      <c r="E292" s="757"/>
      <c r="F292" s="757"/>
      <c r="G292" s="757"/>
      <c r="H292" s="757"/>
      <c r="I292" s="757"/>
    </row>
    <row r="293" spans="1:9" ht="15.75" customHeight="1">
      <c r="A293" s="963">
        <v>103398</v>
      </c>
      <c r="B293" s="963" t="s">
        <v>3282</v>
      </c>
      <c r="C293" s="964" t="s">
        <v>141</v>
      </c>
      <c r="D293" s="965">
        <v>4.84</v>
      </c>
      <c r="E293" s="757"/>
      <c r="F293" s="757"/>
      <c r="G293" s="757"/>
      <c r="H293" s="757"/>
      <c r="I293" s="757"/>
    </row>
    <row r="294" spans="1:9" ht="15.75" customHeight="1">
      <c r="A294" s="963">
        <v>103399</v>
      </c>
      <c r="B294" s="963" t="s">
        <v>3283</v>
      </c>
      <c r="C294" s="964" t="s">
        <v>141</v>
      </c>
      <c r="D294" s="965">
        <v>9.5299999999999994</v>
      </c>
      <c r="E294" s="757"/>
      <c r="F294" s="757"/>
      <c r="G294" s="757"/>
      <c r="H294" s="757"/>
      <c r="I294" s="757"/>
    </row>
    <row r="295" spans="1:9" ht="15.75" customHeight="1">
      <c r="A295" s="963">
        <v>103400</v>
      </c>
      <c r="B295" s="963" t="s">
        <v>3284</v>
      </c>
      <c r="C295" s="964" t="s">
        <v>141</v>
      </c>
      <c r="D295" s="965">
        <v>13.61</v>
      </c>
      <c r="E295" s="757"/>
      <c r="F295" s="757"/>
      <c r="G295" s="757"/>
      <c r="H295" s="757"/>
      <c r="I295" s="757"/>
    </row>
    <row r="296" spans="1:9" ht="15.75" customHeight="1">
      <c r="A296" s="963">
        <v>103401</v>
      </c>
      <c r="B296" s="963" t="s">
        <v>3285</v>
      </c>
      <c r="C296" s="964" t="s">
        <v>141</v>
      </c>
      <c r="D296" s="965">
        <v>16.64</v>
      </c>
      <c r="E296" s="757"/>
      <c r="F296" s="757"/>
      <c r="G296" s="757"/>
      <c r="H296" s="757"/>
      <c r="I296" s="757"/>
    </row>
    <row r="297" spans="1:9" ht="15.75" customHeight="1">
      <c r="A297" s="963">
        <v>103402</v>
      </c>
      <c r="B297" s="963" t="s">
        <v>3286</v>
      </c>
      <c r="C297" s="964" t="s">
        <v>141</v>
      </c>
      <c r="D297" s="965">
        <v>24.21</v>
      </c>
      <c r="E297" s="757"/>
      <c r="F297" s="757"/>
      <c r="G297" s="757"/>
      <c r="H297" s="757"/>
      <c r="I297" s="757"/>
    </row>
    <row r="298" spans="1:9" ht="15.75" customHeight="1">
      <c r="A298" s="963">
        <v>103403</v>
      </c>
      <c r="B298" s="963" t="s">
        <v>3287</v>
      </c>
      <c r="C298" s="964" t="s">
        <v>141</v>
      </c>
      <c r="D298" s="965">
        <v>27.23</v>
      </c>
      <c r="E298" s="757"/>
      <c r="F298" s="757"/>
      <c r="G298" s="757"/>
      <c r="H298" s="757"/>
      <c r="I298" s="757"/>
    </row>
    <row r="299" spans="1:9" ht="15.75" customHeight="1">
      <c r="A299" s="963">
        <v>103404</v>
      </c>
      <c r="B299" s="963" t="s">
        <v>3288</v>
      </c>
      <c r="C299" s="964" t="s">
        <v>141</v>
      </c>
      <c r="D299" s="965">
        <v>30.26</v>
      </c>
      <c r="E299" s="757"/>
      <c r="F299" s="757"/>
      <c r="G299" s="757"/>
      <c r="H299" s="757"/>
      <c r="I299" s="757"/>
    </row>
    <row r="300" spans="1:9" ht="15.75" customHeight="1">
      <c r="A300" s="963">
        <v>103405</v>
      </c>
      <c r="B300" s="963" t="s">
        <v>3289</v>
      </c>
      <c r="C300" s="964" t="s">
        <v>141</v>
      </c>
      <c r="D300" s="965">
        <v>34.049999999999997</v>
      </c>
      <c r="E300" s="757"/>
      <c r="F300" s="757"/>
      <c r="G300" s="757"/>
      <c r="H300" s="757"/>
      <c r="I300" s="757"/>
    </row>
    <row r="301" spans="1:9" ht="15.75" customHeight="1">
      <c r="A301" s="963">
        <v>103406</v>
      </c>
      <c r="B301" s="963" t="s">
        <v>3290</v>
      </c>
      <c r="C301" s="964" t="s">
        <v>141</v>
      </c>
      <c r="D301" s="965">
        <v>37.82</v>
      </c>
      <c r="E301" s="757"/>
      <c r="F301" s="757"/>
      <c r="G301" s="757"/>
      <c r="H301" s="757"/>
      <c r="I301" s="757"/>
    </row>
    <row r="302" spans="1:9" ht="15.75" customHeight="1">
      <c r="A302" s="963">
        <v>103407</v>
      </c>
      <c r="B302" s="963" t="s">
        <v>3291</v>
      </c>
      <c r="C302" s="964" t="s">
        <v>141</v>
      </c>
      <c r="D302" s="965">
        <v>42.37</v>
      </c>
      <c r="E302" s="757"/>
      <c r="F302" s="757"/>
      <c r="G302" s="757"/>
      <c r="H302" s="757"/>
      <c r="I302" s="757"/>
    </row>
    <row r="303" spans="1:9" ht="15.75" customHeight="1">
      <c r="A303" s="963">
        <v>103408</v>
      </c>
      <c r="B303" s="963" t="s">
        <v>3292</v>
      </c>
      <c r="C303" s="964" t="s">
        <v>141</v>
      </c>
      <c r="D303" s="965">
        <v>47.66</v>
      </c>
      <c r="E303" s="757"/>
      <c r="F303" s="757"/>
      <c r="G303" s="757"/>
      <c r="H303" s="757"/>
      <c r="I303" s="757"/>
    </row>
    <row r="304" spans="1:9" ht="15.75" customHeight="1">
      <c r="A304" s="963">
        <v>103409</v>
      </c>
      <c r="B304" s="963" t="s">
        <v>3293</v>
      </c>
      <c r="C304" s="964" t="s">
        <v>141</v>
      </c>
      <c r="D304" s="965">
        <v>53.72</v>
      </c>
      <c r="E304" s="757"/>
      <c r="F304" s="757"/>
      <c r="G304" s="757"/>
      <c r="H304" s="757"/>
      <c r="I304" s="757"/>
    </row>
    <row r="305" spans="1:9" ht="15.75" customHeight="1">
      <c r="A305" s="963">
        <v>103410</v>
      </c>
      <c r="B305" s="963" t="s">
        <v>3294</v>
      </c>
      <c r="C305" s="964" t="s">
        <v>141</v>
      </c>
      <c r="D305" s="965">
        <v>60.54</v>
      </c>
      <c r="E305" s="757"/>
      <c r="F305" s="757"/>
      <c r="G305" s="757"/>
      <c r="H305" s="757"/>
      <c r="I305" s="757"/>
    </row>
    <row r="306" spans="1:9" ht="15.75" customHeight="1">
      <c r="A306" s="963">
        <v>103411</v>
      </c>
      <c r="B306" s="963" t="s">
        <v>3295</v>
      </c>
      <c r="C306" s="964" t="s">
        <v>141</v>
      </c>
      <c r="D306" s="965">
        <v>6.05</v>
      </c>
      <c r="E306" s="757"/>
      <c r="F306" s="757"/>
      <c r="G306" s="757"/>
      <c r="H306" s="757"/>
      <c r="I306" s="757"/>
    </row>
    <row r="307" spans="1:9" ht="15.75" customHeight="1">
      <c r="A307" s="963">
        <v>103412</v>
      </c>
      <c r="B307" s="963" t="s">
        <v>3296</v>
      </c>
      <c r="C307" s="964" t="s">
        <v>141</v>
      </c>
      <c r="D307" s="965">
        <v>9.68</v>
      </c>
      <c r="E307" s="757"/>
      <c r="F307" s="757"/>
      <c r="G307" s="757"/>
      <c r="H307" s="757"/>
      <c r="I307" s="757"/>
    </row>
    <row r="308" spans="1:9" ht="15.75" customHeight="1">
      <c r="A308" s="963">
        <v>103413</v>
      </c>
      <c r="B308" s="963" t="s">
        <v>3297</v>
      </c>
      <c r="C308" s="964" t="s">
        <v>141</v>
      </c>
      <c r="D308" s="965">
        <v>19.059999999999999</v>
      </c>
      <c r="E308" s="757"/>
      <c r="F308" s="757"/>
      <c r="G308" s="757"/>
      <c r="H308" s="757"/>
      <c r="I308" s="757"/>
    </row>
    <row r="309" spans="1:9" ht="15.75" customHeight="1">
      <c r="A309" s="963">
        <v>103414</v>
      </c>
      <c r="B309" s="963" t="s">
        <v>3298</v>
      </c>
      <c r="C309" s="964" t="s">
        <v>141</v>
      </c>
      <c r="D309" s="965">
        <v>27.23</v>
      </c>
      <c r="E309" s="757"/>
      <c r="F309" s="757"/>
      <c r="G309" s="757"/>
      <c r="H309" s="757"/>
      <c r="I309" s="757"/>
    </row>
    <row r="310" spans="1:9" ht="15.75" customHeight="1">
      <c r="A310" s="963">
        <v>103415</v>
      </c>
      <c r="B310" s="963" t="s">
        <v>3299</v>
      </c>
      <c r="C310" s="964" t="s">
        <v>141</v>
      </c>
      <c r="D310" s="966">
        <v>33.29</v>
      </c>
      <c r="E310" s="757"/>
      <c r="F310" s="757"/>
      <c r="G310" s="757"/>
      <c r="H310" s="757"/>
      <c r="I310" s="757"/>
    </row>
    <row r="311" spans="1:9" ht="15.75" customHeight="1">
      <c r="A311" s="963">
        <v>103416</v>
      </c>
      <c r="B311" s="963" t="s">
        <v>3300</v>
      </c>
      <c r="C311" s="964" t="s">
        <v>141</v>
      </c>
      <c r="D311" s="966">
        <v>48.43</v>
      </c>
      <c r="E311" s="757"/>
      <c r="F311" s="757"/>
      <c r="G311" s="757"/>
      <c r="H311" s="757"/>
      <c r="I311" s="757"/>
    </row>
    <row r="312" spans="1:9" ht="15.75" customHeight="1">
      <c r="A312" s="963">
        <v>103417</v>
      </c>
      <c r="B312" s="963" t="s">
        <v>3301</v>
      </c>
      <c r="C312" s="964" t="s">
        <v>141</v>
      </c>
      <c r="D312" s="965">
        <v>54.48</v>
      </c>
      <c r="E312" s="757"/>
      <c r="F312" s="757"/>
      <c r="G312" s="757"/>
      <c r="H312" s="757"/>
      <c r="I312" s="757"/>
    </row>
    <row r="313" spans="1:9" ht="15.75" customHeight="1">
      <c r="A313" s="963">
        <v>103418</v>
      </c>
      <c r="B313" s="963" t="s">
        <v>3302</v>
      </c>
      <c r="C313" s="964" t="s">
        <v>141</v>
      </c>
      <c r="D313" s="965">
        <v>60.54</v>
      </c>
      <c r="E313" s="757"/>
      <c r="F313" s="757"/>
      <c r="G313" s="757"/>
      <c r="H313" s="757"/>
      <c r="I313" s="757"/>
    </row>
    <row r="314" spans="1:9" ht="15.75" customHeight="1">
      <c r="A314" s="963">
        <v>103419</v>
      </c>
      <c r="B314" s="963" t="s">
        <v>3303</v>
      </c>
      <c r="C314" s="964" t="s">
        <v>141</v>
      </c>
      <c r="D314" s="965">
        <v>68.099999999999994</v>
      </c>
      <c r="E314" s="757"/>
      <c r="F314" s="757"/>
      <c r="G314" s="757"/>
      <c r="H314" s="757"/>
      <c r="I314" s="757"/>
    </row>
    <row r="315" spans="1:9" ht="15.75" customHeight="1">
      <c r="A315" s="963">
        <v>103420</v>
      </c>
      <c r="B315" s="963" t="s">
        <v>3304</v>
      </c>
      <c r="C315" s="964" t="s">
        <v>141</v>
      </c>
      <c r="D315" s="965">
        <v>75.66</v>
      </c>
      <c r="E315" s="757"/>
      <c r="F315" s="757"/>
      <c r="G315" s="757"/>
      <c r="H315" s="757"/>
      <c r="I315" s="757"/>
    </row>
    <row r="316" spans="1:9" ht="15.75" customHeight="1">
      <c r="A316" s="963">
        <v>103421</v>
      </c>
      <c r="B316" s="963" t="s">
        <v>3305</v>
      </c>
      <c r="C316" s="964" t="s">
        <v>141</v>
      </c>
      <c r="D316" s="965">
        <v>84.75</v>
      </c>
      <c r="E316" s="757"/>
      <c r="F316" s="757"/>
      <c r="G316" s="757"/>
      <c r="H316" s="757"/>
      <c r="I316" s="757"/>
    </row>
    <row r="317" spans="1:9" ht="15.75" customHeight="1">
      <c r="A317" s="963">
        <v>103422</v>
      </c>
      <c r="B317" s="963" t="s">
        <v>3306</v>
      </c>
      <c r="C317" s="964" t="s">
        <v>141</v>
      </c>
      <c r="D317" s="965">
        <v>95.34</v>
      </c>
      <c r="E317" s="757"/>
      <c r="F317" s="757"/>
      <c r="G317" s="757"/>
      <c r="H317" s="757"/>
      <c r="I317" s="757"/>
    </row>
    <row r="318" spans="1:9" ht="15.75" customHeight="1">
      <c r="A318" s="963">
        <v>103423</v>
      </c>
      <c r="B318" s="963" t="s">
        <v>3307</v>
      </c>
      <c r="C318" s="964" t="s">
        <v>141</v>
      </c>
      <c r="D318" s="965">
        <v>107.46</v>
      </c>
      <c r="E318" s="757"/>
      <c r="F318" s="757"/>
      <c r="G318" s="757"/>
      <c r="H318" s="757"/>
      <c r="I318" s="757"/>
    </row>
    <row r="319" spans="1:9" ht="15.75" customHeight="1">
      <c r="A319" s="963">
        <v>103424</v>
      </c>
      <c r="B319" s="963" t="s">
        <v>3308</v>
      </c>
      <c r="C319" s="964" t="s">
        <v>141</v>
      </c>
      <c r="D319" s="965">
        <v>121.08</v>
      </c>
      <c r="E319" s="757"/>
      <c r="F319" s="757"/>
      <c r="G319" s="757"/>
      <c r="H319" s="757"/>
      <c r="I319" s="757"/>
    </row>
    <row r="320" spans="1:9" ht="15.75" customHeight="1">
      <c r="A320" s="963">
        <v>103425</v>
      </c>
      <c r="B320" s="963" t="s">
        <v>3309</v>
      </c>
      <c r="C320" s="964" t="s">
        <v>141</v>
      </c>
      <c r="D320" s="965">
        <v>15.39</v>
      </c>
      <c r="E320" s="757"/>
      <c r="F320" s="757"/>
      <c r="G320" s="757"/>
      <c r="H320" s="757"/>
      <c r="I320" s="757"/>
    </row>
    <row r="321" spans="1:9" ht="15.75" customHeight="1">
      <c r="A321" s="963">
        <v>103426</v>
      </c>
      <c r="B321" s="963" t="s">
        <v>3310</v>
      </c>
      <c r="C321" s="964" t="s">
        <v>141</v>
      </c>
      <c r="D321" s="965">
        <v>18.18</v>
      </c>
      <c r="E321" s="757"/>
      <c r="F321" s="757"/>
      <c r="G321" s="757"/>
      <c r="H321" s="757"/>
      <c r="I321" s="757"/>
    </row>
    <row r="322" spans="1:9" ht="15.75" customHeight="1">
      <c r="A322" s="963">
        <v>103427</v>
      </c>
      <c r="B322" s="963" t="s">
        <v>3311</v>
      </c>
      <c r="C322" s="964" t="s">
        <v>141</v>
      </c>
      <c r="D322" s="965">
        <v>36.450000000000003</v>
      </c>
      <c r="E322" s="757"/>
      <c r="F322" s="757"/>
      <c r="G322" s="757"/>
      <c r="H322" s="757"/>
      <c r="I322" s="757"/>
    </row>
    <row r="323" spans="1:9" ht="15.75" customHeight="1">
      <c r="A323" s="963">
        <v>103428</v>
      </c>
      <c r="B323" s="963" t="s">
        <v>3312</v>
      </c>
      <c r="C323" s="964" t="s">
        <v>141</v>
      </c>
      <c r="D323" s="965">
        <v>251.62</v>
      </c>
      <c r="E323" s="757"/>
      <c r="F323" s="757"/>
      <c r="G323" s="757"/>
      <c r="H323" s="757"/>
      <c r="I323" s="757"/>
    </row>
    <row r="324" spans="1:9" ht="15.75" customHeight="1">
      <c r="A324" s="963">
        <v>103429</v>
      </c>
      <c r="B324" s="963" t="s">
        <v>3313</v>
      </c>
      <c r="C324" s="964" t="s">
        <v>141</v>
      </c>
      <c r="D324" s="965">
        <v>2859.8</v>
      </c>
      <c r="E324" s="757"/>
      <c r="F324" s="757"/>
      <c r="G324" s="757"/>
      <c r="H324" s="757"/>
      <c r="I324" s="757"/>
    </row>
    <row r="325" spans="1:9" ht="15.75" customHeight="1">
      <c r="A325" s="963">
        <v>103430</v>
      </c>
      <c r="B325" s="963" t="s">
        <v>3314</v>
      </c>
      <c r="C325" s="964" t="s">
        <v>141</v>
      </c>
      <c r="D325" s="965">
        <v>33.49</v>
      </c>
      <c r="E325" s="757"/>
      <c r="F325" s="757"/>
      <c r="G325" s="757"/>
      <c r="H325" s="757"/>
      <c r="I325" s="757"/>
    </row>
    <row r="326" spans="1:9" ht="15.75" customHeight="1">
      <c r="A326" s="963">
        <v>103431</v>
      </c>
      <c r="B326" s="963" t="s">
        <v>3315</v>
      </c>
      <c r="C326" s="964" t="s">
        <v>141</v>
      </c>
      <c r="D326" s="965">
        <v>58.44</v>
      </c>
      <c r="E326" s="757"/>
      <c r="F326" s="757"/>
      <c r="G326" s="757"/>
      <c r="H326" s="757"/>
      <c r="I326" s="757"/>
    </row>
    <row r="327" spans="1:9" ht="15.75" customHeight="1">
      <c r="A327" s="963">
        <v>103432</v>
      </c>
      <c r="B327" s="963" t="s">
        <v>3316</v>
      </c>
      <c r="C327" s="964" t="s">
        <v>141</v>
      </c>
      <c r="D327" s="965">
        <v>1624.5</v>
      </c>
      <c r="E327" s="757"/>
      <c r="F327" s="757"/>
      <c r="G327" s="757"/>
      <c r="H327" s="757"/>
      <c r="I327" s="757"/>
    </row>
    <row r="328" spans="1:9" ht="15.75" customHeight="1">
      <c r="A328" s="963">
        <v>103433</v>
      </c>
      <c r="B328" s="963" t="s">
        <v>3317</v>
      </c>
      <c r="C328" s="964" t="s">
        <v>141</v>
      </c>
      <c r="D328" s="965">
        <v>33.58</v>
      </c>
      <c r="E328" s="757"/>
      <c r="F328" s="757"/>
      <c r="G328" s="757"/>
      <c r="H328" s="757"/>
      <c r="I328" s="757"/>
    </row>
    <row r="329" spans="1:9" ht="15.75" customHeight="1">
      <c r="A329" s="963">
        <v>103434</v>
      </c>
      <c r="B329" s="963" t="s">
        <v>3318</v>
      </c>
      <c r="C329" s="964" t="s">
        <v>141</v>
      </c>
      <c r="D329" s="965">
        <v>46.29</v>
      </c>
      <c r="E329" s="757"/>
      <c r="F329" s="757"/>
      <c r="G329" s="757"/>
      <c r="H329" s="757"/>
      <c r="I329" s="757"/>
    </row>
    <row r="330" spans="1:9" ht="15.75" customHeight="1">
      <c r="A330" s="963">
        <v>103435</v>
      </c>
      <c r="B330" s="963" t="s">
        <v>3319</v>
      </c>
      <c r="C330" s="964" t="s">
        <v>141</v>
      </c>
      <c r="D330" s="965">
        <v>85.99</v>
      </c>
      <c r="E330" s="757"/>
      <c r="F330" s="757"/>
      <c r="G330" s="757"/>
      <c r="H330" s="757"/>
      <c r="I330" s="757"/>
    </row>
    <row r="331" spans="1:9" ht="15.75" customHeight="1">
      <c r="A331" s="963">
        <v>103436</v>
      </c>
      <c r="B331" s="963" t="s">
        <v>3320</v>
      </c>
      <c r="C331" s="964" t="s">
        <v>141</v>
      </c>
      <c r="D331" s="965">
        <v>2303.86</v>
      </c>
      <c r="E331" s="757"/>
      <c r="F331" s="757"/>
      <c r="G331" s="757"/>
      <c r="H331" s="757"/>
      <c r="I331" s="757"/>
    </row>
    <row r="332" spans="1:9" ht="15.75" customHeight="1">
      <c r="A332" s="963">
        <v>103437</v>
      </c>
      <c r="B332" s="963" t="s">
        <v>3321</v>
      </c>
      <c r="C332" s="964" t="s">
        <v>141</v>
      </c>
      <c r="D332" s="965">
        <v>178.58</v>
      </c>
      <c r="E332" s="757"/>
      <c r="F332" s="757"/>
      <c r="G332" s="757"/>
      <c r="H332" s="757"/>
      <c r="I332" s="757"/>
    </row>
    <row r="333" spans="1:9" ht="15.75" customHeight="1">
      <c r="A333" s="963">
        <v>103438</v>
      </c>
      <c r="B333" s="963" t="s">
        <v>3322</v>
      </c>
      <c r="C333" s="964" t="s">
        <v>141</v>
      </c>
      <c r="D333" s="965">
        <v>178.58</v>
      </c>
      <c r="E333" s="757"/>
      <c r="F333" s="757"/>
      <c r="G333" s="757"/>
      <c r="H333" s="757"/>
      <c r="I333" s="757"/>
    </row>
    <row r="334" spans="1:9" ht="15.75" customHeight="1">
      <c r="A334" s="963">
        <v>103439</v>
      </c>
      <c r="B334" s="963" t="s">
        <v>3323</v>
      </c>
      <c r="C334" s="964" t="s">
        <v>141</v>
      </c>
      <c r="D334" s="965">
        <v>211.19</v>
      </c>
      <c r="E334" s="757"/>
      <c r="F334" s="757"/>
      <c r="G334" s="757"/>
      <c r="H334" s="757"/>
      <c r="I334" s="757"/>
    </row>
    <row r="335" spans="1:9" ht="15.75" customHeight="1">
      <c r="A335" s="963">
        <v>103440</v>
      </c>
      <c r="B335" s="963" t="s">
        <v>3324</v>
      </c>
      <c r="C335" s="964" t="s">
        <v>141</v>
      </c>
      <c r="D335" s="965">
        <v>398.26</v>
      </c>
      <c r="E335" s="757"/>
      <c r="F335" s="757"/>
      <c r="G335" s="757"/>
      <c r="H335" s="757"/>
      <c r="I335" s="757"/>
    </row>
    <row r="336" spans="1:9" ht="15.75" customHeight="1">
      <c r="A336" s="963">
        <v>103441</v>
      </c>
      <c r="B336" s="963" t="s">
        <v>3325</v>
      </c>
      <c r="C336" s="964" t="s">
        <v>141</v>
      </c>
      <c r="D336" s="965">
        <v>403.55</v>
      </c>
      <c r="E336" s="757"/>
      <c r="F336" s="757"/>
      <c r="G336" s="757"/>
      <c r="H336" s="757"/>
      <c r="I336" s="757"/>
    </row>
    <row r="337" spans="1:9" ht="15.75" customHeight="1">
      <c r="A337" s="963">
        <v>103442</v>
      </c>
      <c r="B337" s="963" t="s">
        <v>3326</v>
      </c>
      <c r="C337" s="964" t="s">
        <v>141</v>
      </c>
      <c r="D337" s="965">
        <v>531.03</v>
      </c>
      <c r="E337" s="757"/>
      <c r="F337" s="757"/>
      <c r="G337" s="757"/>
      <c r="H337" s="757"/>
      <c r="I337" s="757"/>
    </row>
    <row r="338" spans="1:9" ht="15.75" customHeight="1">
      <c r="A338" s="963">
        <v>93206</v>
      </c>
      <c r="B338" s="963" t="s">
        <v>3327</v>
      </c>
      <c r="C338" s="964" t="s">
        <v>122</v>
      </c>
      <c r="D338" s="965">
        <v>1050.28</v>
      </c>
      <c r="E338" s="757"/>
      <c r="F338" s="757"/>
      <c r="G338" s="757"/>
      <c r="H338" s="757"/>
      <c r="I338" s="757"/>
    </row>
    <row r="339" spans="1:9" ht="15.75" customHeight="1">
      <c r="A339" s="963">
        <v>93207</v>
      </c>
      <c r="B339" s="963" t="s">
        <v>3328</v>
      </c>
      <c r="C339" s="964" t="s">
        <v>122</v>
      </c>
      <c r="D339" s="965">
        <v>995.48</v>
      </c>
      <c r="E339" s="757"/>
      <c r="F339" s="757"/>
      <c r="G339" s="757"/>
      <c r="H339" s="757"/>
      <c r="I339" s="757"/>
    </row>
    <row r="340" spans="1:9" ht="15.75" customHeight="1">
      <c r="A340" s="963">
        <v>93208</v>
      </c>
      <c r="B340" s="963" t="s">
        <v>3329</v>
      </c>
      <c r="C340" s="964" t="s">
        <v>122</v>
      </c>
      <c r="D340" s="965">
        <v>856.58</v>
      </c>
      <c r="E340" s="757"/>
      <c r="F340" s="757"/>
      <c r="G340" s="757"/>
      <c r="H340" s="757"/>
      <c r="I340" s="757"/>
    </row>
    <row r="341" spans="1:9" ht="15.75" customHeight="1">
      <c r="A341" s="963">
        <v>93209</v>
      </c>
      <c r="B341" s="963" t="s">
        <v>3330</v>
      </c>
      <c r="C341" s="964" t="s">
        <v>122</v>
      </c>
      <c r="D341" s="965">
        <v>919.84</v>
      </c>
      <c r="E341" s="757"/>
      <c r="F341" s="757"/>
      <c r="G341" s="757"/>
      <c r="H341" s="757"/>
      <c r="I341" s="757"/>
    </row>
    <row r="342" spans="1:9" ht="15.75" customHeight="1">
      <c r="A342" s="963">
        <v>93210</v>
      </c>
      <c r="B342" s="963" t="s">
        <v>3331</v>
      </c>
      <c r="C342" s="964" t="s">
        <v>122</v>
      </c>
      <c r="D342" s="965">
        <v>573.92999999999995</v>
      </c>
      <c r="E342" s="757"/>
      <c r="F342" s="757"/>
      <c r="G342" s="757"/>
      <c r="H342" s="757"/>
      <c r="I342" s="757"/>
    </row>
    <row r="343" spans="1:9" ht="15.75" customHeight="1">
      <c r="A343" s="963">
        <v>93211</v>
      </c>
      <c r="B343" s="963" t="s">
        <v>3332</v>
      </c>
      <c r="C343" s="964" t="s">
        <v>122</v>
      </c>
      <c r="D343" s="965">
        <v>577.1</v>
      </c>
      <c r="E343" s="757"/>
      <c r="F343" s="757"/>
      <c r="G343" s="757"/>
      <c r="H343" s="757"/>
      <c r="I343" s="757"/>
    </row>
    <row r="344" spans="1:9" ht="15.75" customHeight="1">
      <c r="A344" s="963">
        <v>93212</v>
      </c>
      <c r="B344" s="963" t="s">
        <v>3333</v>
      </c>
      <c r="C344" s="964" t="s">
        <v>122</v>
      </c>
      <c r="D344" s="965">
        <v>925.56</v>
      </c>
      <c r="E344" s="757"/>
      <c r="F344" s="757"/>
      <c r="G344" s="757"/>
      <c r="H344" s="757"/>
      <c r="I344" s="757"/>
    </row>
    <row r="345" spans="1:9" ht="15.75" customHeight="1">
      <c r="A345" s="963">
        <v>93213</v>
      </c>
      <c r="B345" s="963" t="s">
        <v>3334</v>
      </c>
      <c r="C345" s="964" t="s">
        <v>122</v>
      </c>
      <c r="D345" s="965">
        <v>990.33</v>
      </c>
      <c r="E345" s="757"/>
      <c r="F345" s="757"/>
      <c r="G345" s="757"/>
      <c r="H345" s="757"/>
      <c r="I345" s="757"/>
    </row>
    <row r="346" spans="1:9" ht="15.75" customHeight="1">
      <c r="A346" s="963">
        <v>93214</v>
      </c>
      <c r="B346" s="963" t="s">
        <v>3335</v>
      </c>
      <c r="C346" s="964" t="s">
        <v>141</v>
      </c>
      <c r="D346" s="965">
        <v>5095</v>
      </c>
      <c r="E346" s="757"/>
      <c r="F346" s="757"/>
      <c r="G346" s="757"/>
      <c r="H346" s="757"/>
      <c r="I346" s="757"/>
    </row>
    <row r="347" spans="1:9" ht="15.75" customHeight="1">
      <c r="A347" s="963">
        <v>93243</v>
      </c>
      <c r="B347" s="963" t="s">
        <v>3336</v>
      </c>
      <c r="C347" s="964" t="s">
        <v>141</v>
      </c>
      <c r="D347" s="965">
        <v>7824.85</v>
      </c>
      <c r="E347" s="757"/>
      <c r="F347" s="757"/>
      <c r="G347" s="757"/>
      <c r="H347" s="757"/>
      <c r="I347" s="757"/>
    </row>
    <row r="348" spans="1:9" ht="15.75" customHeight="1">
      <c r="A348" s="963">
        <v>93582</v>
      </c>
      <c r="B348" s="963" t="s">
        <v>3337</v>
      </c>
      <c r="C348" s="964" t="s">
        <v>122</v>
      </c>
      <c r="D348" s="965">
        <v>264.02</v>
      </c>
      <c r="E348" s="757"/>
      <c r="F348" s="757"/>
      <c r="G348" s="757"/>
      <c r="H348" s="757"/>
      <c r="I348" s="757"/>
    </row>
    <row r="349" spans="1:9" ht="15.75" customHeight="1">
      <c r="A349" s="963">
        <v>93583</v>
      </c>
      <c r="B349" s="963" t="s">
        <v>3338</v>
      </c>
      <c r="C349" s="964" t="s">
        <v>122</v>
      </c>
      <c r="D349" s="965">
        <v>446.91</v>
      </c>
      <c r="E349" s="757"/>
      <c r="F349" s="757"/>
      <c r="G349" s="757"/>
      <c r="H349" s="757"/>
      <c r="I349" s="757"/>
    </row>
    <row r="350" spans="1:9" ht="15.75" customHeight="1">
      <c r="A350" s="963">
        <v>93584</v>
      </c>
      <c r="B350" s="963" t="s">
        <v>3339</v>
      </c>
      <c r="C350" s="964" t="s">
        <v>122</v>
      </c>
      <c r="D350" s="965">
        <v>821.74</v>
      </c>
      <c r="E350" s="757"/>
      <c r="F350" s="757"/>
      <c r="G350" s="757"/>
      <c r="H350" s="757"/>
      <c r="I350" s="757"/>
    </row>
    <row r="351" spans="1:9" ht="15.75" customHeight="1">
      <c r="A351" s="963">
        <v>93585</v>
      </c>
      <c r="B351" s="963" t="s">
        <v>3340</v>
      </c>
      <c r="C351" s="964" t="s">
        <v>122</v>
      </c>
      <c r="D351" s="965">
        <v>963.04</v>
      </c>
      <c r="E351" s="757"/>
      <c r="F351" s="757"/>
      <c r="G351" s="757"/>
      <c r="H351" s="757"/>
      <c r="I351" s="757"/>
    </row>
    <row r="352" spans="1:9" ht="15.75" customHeight="1">
      <c r="A352" s="963">
        <v>98441</v>
      </c>
      <c r="B352" s="963" t="s">
        <v>3341</v>
      </c>
      <c r="C352" s="964" t="s">
        <v>122</v>
      </c>
      <c r="D352" s="965">
        <v>107.96</v>
      </c>
      <c r="E352" s="757"/>
      <c r="F352" s="757"/>
      <c r="G352" s="757"/>
      <c r="H352" s="757"/>
      <c r="I352" s="757"/>
    </row>
    <row r="353" spans="1:9" ht="15.75" customHeight="1">
      <c r="A353" s="963">
        <v>98442</v>
      </c>
      <c r="B353" s="963" t="s">
        <v>3342</v>
      </c>
      <c r="C353" s="964" t="s">
        <v>122</v>
      </c>
      <c r="D353" s="965">
        <v>110.6</v>
      </c>
      <c r="E353" s="757"/>
      <c r="F353" s="757"/>
      <c r="G353" s="757"/>
      <c r="H353" s="757"/>
      <c r="I353" s="757"/>
    </row>
    <row r="354" spans="1:9" ht="15.75" customHeight="1">
      <c r="A354" s="963">
        <v>98443</v>
      </c>
      <c r="B354" s="963" t="s">
        <v>3343</v>
      </c>
      <c r="C354" s="964" t="s">
        <v>122</v>
      </c>
      <c r="D354" s="965">
        <v>92.78</v>
      </c>
      <c r="E354" s="757"/>
      <c r="F354" s="757"/>
      <c r="G354" s="757"/>
      <c r="H354" s="757"/>
      <c r="I354" s="757"/>
    </row>
    <row r="355" spans="1:9" ht="15.75" customHeight="1">
      <c r="A355" s="963">
        <v>98444</v>
      </c>
      <c r="B355" s="963" t="s">
        <v>3344</v>
      </c>
      <c r="C355" s="964" t="s">
        <v>122</v>
      </c>
      <c r="D355" s="965">
        <v>94.66</v>
      </c>
      <c r="E355" s="757"/>
      <c r="F355" s="757"/>
      <c r="G355" s="757"/>
      <c r="H355" s="757"/>
      <c r="I355" s="757"/>
    </row>
    <row r="356" spans="1:9" ht="15.75" customHeight="1">
      <c r="A356" s="963">
        <v>98445</v>
      </c>
      <c r="B356" s="963" t="s">
        <v>3345</v>
      </c>
      <c r="C356" s="964" t="s">
        <v>122</v>
      </c>
      <c r="D356" s="965">
        <v>132.61000000000001</v>
      </c>
      <c r="E356" s="757"/>
      <c r="F356" s="757"/>
      <c r="G356" s="757"/>
      <c r="H356" s="757"/>
      <c r="I356" s="757"/>
    </row>
    <row r="357" spans="1:9" ht="15.75" customHeight="1">
      <c r="A357" s="963">
        <v>98446</v>
      </c>
      <c r="B357" s="963" t="s">
        <v>3346</v>
      </c>
      <c r="C357" s="964" t="s">
        <v>122</v>
      </c>
      <c r="D357" s="965">
        <v>173.83</v>
      </c>
      <c r="E357" s="757"/>
      <c r="F357" s="757"/>
      <c r="G357" s="757"/>
      <c r="H357" s="757"/>
      <c r="I357" s="757"/>
    </row>
    <row r="358" spans="1:9" ht="15.75" customHeight="1">
      <c r="A358" s="963">
        <v>98447</v>
      </c>
      <c r="B358" s="963" t="s">
        <v>3347</v>
      </c>
      <c r="C358" s="964" t="s">
        <v>122</v>
      </c>
      <c r="D358" s="965">
        <v>111.46</v>
      </c>
      <c r="E358" s="757"/>
      <c r="F358" s="757"/>
      <c r="G358" s="757"/>
      <c r="H358" s="757"/>
      <c r="I358" s="757"/>
    </row>
    <row r="359" spans="1:9" ht="15.75" customHeight="1">
      <c r="A359" s="963">
        <v>98448</v>
      </c>
      <c r="B359" s="963" t="s">
        <v>3348</v>
      </c>
      <c r="C359" s="964" t="s">
        <v>122</v>
      </c>
      <c r="D359" s="965">
        <v>143.38</v>
      </c>
      <c r="E359" s="757"/>
      <c r="F359" s="757"/>
      <c r="G359" s="757"/>
      <c r="H359" s="757"/>
      <c r="I359" s="757"/>
    </row>
    <row r="360" spans="1:9" ht="15.75" customHeight="1">
      <c r="A360" s="963">
        <v>98449</v>
      </c>
      <c r="B360" s="963" t="s">
        <v>3349</v>
      </c>
      <c r="C360" s="964" t="s">
        <v>122</v>
      </c>
      <c r="D360" s="965">
        <v>131.27000000000001</v>
      </c>
      <c r="E360" s="757"/>
      <c r="F360" s="757"/>
      <c r="G360" s="757"/>
      <c r="H360" s="757"/>
      <c r="I360" s="757"/>
    </row>
    <row r="361" spans="1:9" ht="15.75" customHeight="1">
      <c r="A361" s="963">
        <v>98450</v>
      </c>
      <c r="B361" s="963" t="s">
        <v>3350</v>
      </c>
      <c r="C361" s="964" t="s">
        <v>122</v>
      </c>
      <c r="D361" s="965">
        <v>135.13999999999999</v>
      </c>
      <c r="E361" s="757"/>
      <c r="F361" s="757"/>
      <c r="G361" s="757"/>
      <c r="H361" s="757"/>
      <c r="I361" s="757"/>
    </row>
    <row r="362" spans="1:9" ht="15.75" customHeight="1">
      <c r="A362" s="963">
        <v>98451</v>
      </c>
      <c r="B362" s="963" t="s">
        <v>3351</v>
      </c>
      <c r="C362" s="964" t="s">
        <v>122</v>
      </c>
      <c r="D362" s="965">
        <v>113.83</v>
      </c>
      <c r="E362" s="757"/>
      <c r="F362" s="757"/>
      <c r="G362" s="757"/>
      <c r="H362" s="757"/>
      <c r="I362" s="757"/>
    </row>
    <row r="363" spans="1:9" ht="15.75" customHeight="1">
      <c r="A363" s="963">
        <v>98452</v>
      </c>
      <c r="B363" s="963" t="s">
        <v>3352</v>
      </c>
      <c r="C363" s="964" t="s">
        <v>122</v>
      </c>
      <c r="D363" s="965">
        <v>116.17</v>
      </c>
      <c r="E363" s="757"/>
      <c r="F363" s="757"/>
      <c r="G363" s="757"/>
      <c r="H363" s="757"/>
      <c r="I363" s="757"/>
    </row>
    <row r="364" spans="1:9" ht="15.75" customHeight="1">
      <c r="A364" s="963">
        <v>98453</v>
      </c>
      <c r="B364" s="963" t="s">
        <v>3353</v>
      </c>
      <c r="C364" s="964" t="s">
        <v>122</v>
      </c>
      <c r="D364" s="965">
        <v>160.58000000000001</v>
      </c>
      <c r="E364" s="757"/>
      <c r="F364" s="757"/>
      <c r="G364" s="757"/>
      <c r="H364" s="757"/>
      <c r="I364" s="757"/>
    </row>
    <row r="365" spans="1:9" ht="15.75" customHeight="1">
      <c r="A365" s="963">
        <v>98454</v>
      </c>
      <c r="B365" s="963" t="s">
        <v>3354</v>
      </c>
      <c r="C365" s="964" t="s">
        <v>122</v>
      </c>
      <c r="D365" s="965">
        <v>212.95</v>
      </c>
      <c r="E365" s="757"/>
      <c r="F365" s="757"/>
      <c r="G365" s="757"/>
      <c r="H365" s="757"/>
      <c r="I365" s="757"/>
    </row>
    <row r="366" spans="1:9" ht="15.75" customHeight="1">
      <c r="A366" s="963">
        <v>98455</v>
      </c>
      <c r="B366" s="963" t="s">
        <v>3355</v>
      </c>
      <c r="C366" s="964" t="s">
        <v>122</v>
      </c>
      <c r="D366" s="965">
        <v>137.15</v>
      </c>
      <c r="E366" s="757"/>
      <c r="F366" s="757"/>
      <c r="G366" s="757"/>
      <c r="H366" s="757"/>
      <c r="I366" s="757"/>
    </row>
    <row r="367" spans="1:9" ht="15.75" customHeight="1">
      <c r="A367" s="963">
        <v>98456</v>
      </c>
      <c r="B367" s="963" t="s">
        <v>3356</v>
      </c>
      <c r="C367" s="964" t="s">
        <v>122</v>
      </c>
      <c r="D367" s="965">
        <v>179.48</v>
      </c>
      <c r="E367" s="757"/>
      <c r="F367" s="757"/>
      <c r="G367" s="757"/>
      <c r="H367" s="757"/>
      <c r="I367" s="757"/>
    </row>
    <row r="368" spans="1:9" ht="15.75" customHeight="1">
      <c r="A368" s="963">
        <v>98458</v>
      </c>
      <c r="B368" s="963" t="s">
        <v>1582</v>
      </c>
      <c r="C368" s="964" t="s">
        <v>122</v>
      </c>
      <c r="D368" s="965">
        <v>103.41</v>
      </c>
      <c r="E368" s="757"/>
      <c r="F368" s="757"/>
      <c r="G368" s="757"/>
      <c r="H368" s="757"/>
      <c r="I368" s="757"/>
    </row>
    <row r="369" spans="1:9" ht="15.75" customHeight="1">
      <c r="A369" s="963">
        <v>98459</v>
      </c>
      <c r="B369" s="963" t="s">
        <v>1610</v>
      </c>
      <c r="C369" s="964" t="s">
        <v>122</v>
      </c>
      <c r="D369" s="966">
        <v>101.29</v>
      </c>
      <c r="E369" s="757"/>
      <c r="F369" s="757"/>
      <c r="G369" s="757"/>
      <c r="H369" s="757"/>
      <c r="I369" s="757"/>
    </row>
    <row r="370" spans="1:9" ht="15.75" customHeight="1">
      <c r="A370" s="963">
        <v>98460</v>
      </c>
      <c r="B370" s="963" t="s">
        <v>3357</v>
      </c>
      <c r="C370" s="964" t="s">
        <v>122</v>
      </c>
      <c r="D370" s="966">
        <v>119.63</v>
      </c>
      <c r="E370" s="757"/>
      <c r="F370" s="757"/>
      <c r="G370" s="757"/>
      <c r="H370" s="757"/>
      <c r="I370" s="757"/>
    </row>
    <row r="371" spans="1:9" ht="15.75" customHeight="1">
      <c r="A371" s="963">
        <v>98461</v>
      </c>
      <c r="B371" s="963" t="s">
        <v>3358</v>
      </c>
      <c r="C371" s="964" t="s">
        <v>141</v>
      </c>
      <c r="D371" s="965">
        <v>4245.82</v>
      </c>
      <c r="E371" s="757"/>
      <c r="F371" s="757"/>
      <c r="G371" s="757"/>
      <c r="H371" s="757"/>
      <c r="I371" s="757"/>
    </row>
    <row r="372" spans="1:9" ht="15.75" customHeight="1">
      <c r="A372" s="963">
        <v>98462</v>
      </c>
      <c r="B372" s="963" t="s">
        <v>3359</v>
      </c>
      <c r="C372" s="964" t="s">
        <v>141</v>
      </c>
      <c r="D372" s="965">
        <v>6319.44</v>
      </c>
      <c r="E372" s="757"/>
      <c r="F372" s="757"/>
      <c r="G372" s="757"/>
      <c r="H372" s="757"/>
      <c r="I372" s="757"/>
    </row>
    <row r="373" spans="1:9" ht="15.75" customHeight="1">
      <c r="A373" s="963">
        <v>5631</v>
      </c>
      <c r="B373" s="963" t="s">
        <v>3360</v>
      </c>
      <c r="C373" s="964" t="s">
        <v>1592</v>
      </c>
      <c r="D373" s="965">
        <v>204.94</v>
      </c>
      <c r="E373" s="757"/>
      <c r="F373" s="757"/>
      <c r="G373" s="757"/>
      <c r="H373" s="757"/>
      <c r="I373" s="757"/>
    </row>
    <row r="374" spans="1:9" ht="15.75" customHeight="1">
      <c r="A374" s="963">
        <v>5678</v>
      </c>
      <c r="B374" s="963" t="s">
        <v>3361</v>
      </c>
      <c r="C374" s="964" t="s">
        <v>1592</v>
      </c>
      <c r="D374" s="965">
        <v>141.63999999999999</v>
      </c>
      <c r="E374" s="757"/>
      <c r="F374" s="757"/>
      <c r="G374" s="757"/>
      <c r="H374" s="757"/>
      <c r="I374" s="757"/>
    </row>
    <row r="375" spans="1:9" ht="15.75" customHeight="1">
      <c r="A375" s="963">
        <v>5680</v>
      </c>
      <c r="B375" s="963" t="s">
        <v>3362</v>
      </c>
      <c r="C375" s="964" t="s">
        <v>1592</v>
      </c>
      <c r="D375" s="965">
        <v>129.01</v>
      </c>
      <c r="E375" s="757"/>
      <c r="F375" s="757"/>
      <c r="G375" s="757"/>
      <c r="H375" s="757"/>
      <c r="I375" s="757"/>
    </row>
    <row r="376" spans="1:9" ht="15.75" customHeight="1">
      <c r="A376" s="963">
        <v>5684</v>
      </c>
      <c r="B376" s="963" t="s">
        <v>3363</v>
      </c>
      <c r="C376" s="964" t="s">
        <v>1592</v>
      </c>
      <c r="D376" s="965">
        <v>158.33000000000001</v>
      </c>
      <c r="E376" s="757"/>
      <c r="F376" s="757"/>
      <c r="G376" s="757"/>
      <c r="H376" s="757"/>
      <c r="I376" s="757"/>
    </row>
    <row r="377" spans="1:9" ht="15.75" customHeight="1">
      <c r="A377" s="963">
        <v>5689</v>
      </c>
      <c r="B377" s="963" t="s">
        <v>3364</v>
      </c>
      <c r="C377" s="964" t="s">
        <v>1592</v>
      </c>
      <c r="D377" s="965">
        <v>7.34</v>
      </c>
      <c r="E377" s="757"/>
      <c r="F377" s="757"/>
      <c r="G377" s="757"/>
      <c r="H377" s="757"/>
      <c r="I377" s="757"/>
    </row>
    <row r="378" spans="1:9" ht="15.75" customHeight="1">
      <c r="A378" s="963">
        <v>5795</v>
      </c>
      <c r="B378" s="963" t="s">
        <v>1618</v>
      </c>
      <c r="C378" s="964" t="s">
        <v>1592</v>
      </c>
      <c r="D378" s="965">
        <v>21.12</v>
      </c>
      <c r="E378" s="757"/>
      <c r="F378" s="757"/>
      <c r="G378" s="757"/>
      <c r="H378" s="757"/>
      <c r="I378" s="757"/>
    </row>
    <row r="379" spans="1:9" ht="15.75" customHeight="1">
      <c r="A379" s="963">
        <v>5811</v>
      </c>
      <c r="B379" s="963" t="s">
        <v>3365</v>
      </c>
      <c r="C379" s="964" t="s">
        <v>1592</v>
      </c>
      <c r="D379" s="965">
        <v>183.55</v>
      </c>
      <c r="E379" s="757"/>
      <c r="F379" s="757"/>
      <c r="G379" s="757"/>
      <c r="H379" s="757"/>
      <c r="I379" s="757"/>
    </row>
    <row r="380" spans="1:9" ht="15.75" customHeight="1">
      <c r="A380" s="963">
        <v>5823</v>
      </c>
      <c r="B380" s="963" t="s">
        <v>3366</v>
      </c>
      <c r="C380" s="964" t="s">
        <v>1592</v>
      </c>
      <c r="D380" s="965">
        <v>177.11</v>
      </c>
      <c r="E380" s="757"/>
      <c r="F380" s="757"/>
      <c r="G380" s="757"/>
      <c r="H380" s="757"/>
      <c r="I380" s="757"/>
    </row>
    <row r="381" spans="1:9" ht="15.75" customHeight="1">
      <c r="A381" s="963">
        <v>5824</v>
      </c>
      <c r="B381" s="963" t="s">
        <v>3367</v>
      </c>
      <c r="C381" s="964" t="s">
        <v>1592</v>
      </c>
      <c r="D381" s="965">
        <v>197.9</v>
      </c>
      <c r="E381" s="757"/>
      <c r="F381" s="757"/>
      <c r="G381" s="757"/>
      <c r="H381" s="757"/>
      <c r="I381" s="757"/>
    </row>
    <row r="382" spans="1:9" ht="15.75" customHeight="1">
      <c r="A382" s="963">
        <v>5835</v>
      </c>
      <c r="B382" s="963" t="s">
        <v>3368</v>
      </c>
      <c r="C382" s="964" t="s">
        <v>1592</v>
      </c>
      <c r="D382" s="965">
        <v>376.19</v>
      </c>
      <c r="E382" s="757"/>
      <c r="F382" s="757"/>
      <c r="G382" s="757"/>
      <c r="H382" s="757"/>
      <c r="I382" s="757"/>
    </row>
    <row r="383" spans="1:9" ht="15.75" customHeight="1">
      <c r="A383" s="963">
        <v>5839</v>
      </c>
      <c r="B383" s="963" t="s">
        <v>3369</v>
      </c>
      <c r="C383" s="964" t="s">
        <v>1592</v>
      </c>
      <c r="D383" s="965">
        <v>11.02</v>
      </c>
      <c r="E383" s="757"/>
      <c r="F383" s="757"/>
      <c r="G383" s="757"/>
      <c r="H383" s="757"/>
      <c r="I383" s="757"/>
    </row>
    <row r="384" spans="1:9" ht="15.75" customHeight="1">
      <c r="A384" s="963">
        <v>5843</v>
      </c>
      <c r="B384" s="963" t="s">
        <v>3370</v>
      </c>
      <c r="C384" s="964" t="s">
        <v>1592</v>
      </c>
      <c r="D384" s="965">
        <v>164.98</v>
      </c>
      <c r="E384" s="757"/>
      <c r="F384" s="757"/>
      <c r="G384" s="757"/>
      <c r="H384" s="757"/>
      <c r="I384" s="757"/>
    </row>
    <row r="385" spans="1:9" ht="15.75" customHeight="1">
      <c r="A385" s="963">
        <v>5847</v>
      </c>
      <c r="B385" s="963" t="s">
        <v>3371</v>
      </c>
      <c r="C385" s="964" t="s">
        <v>1592</v>
      </c>
      <c r="D385" s="965">
        <v>258.58999999999997</v>
      </c>
      <c r="E385" s="757"/>
      <c r="F385" s="757"/>
      <c r="G385" s="757"/>
      <c r="H385" s="757"/>
      <c r="I385" s="757"/>
    </row>
    <row r="386" spans="1:9" ht="15.75" customHeight="1">
      <c r="A386" s="963">
        <v>5851</v>
      </c>
      <c r="B386" s="963" t="s">
        <v>3372</v>
      </c>
      <c r="C386" s="964" t="s">
        <v>1592</v>
      </c>
      <c r="D386" s="965">
        <v>246.18</v>
      </c>
      <c r="E386" s="757"/>
      <c r="F386" s="757"/>
      <c r="G386" s="757"/>
      <c r="H386" s="757"/>
      <c r="I386" s="757"/>
    </row>
    <row r="387" spans="1:9" ht="15.75" customHeight="1">
      <c r="A387" s="963">
        <v>5855</v>
      </c>
      <c r="B387" s="963" t="s">
        <v>3373</v>
      </c>
      <c r="C387" s="964" t="s">
        <v>1592</v>
      </c>
      <c r="D387" s="965">
        <v>663.82</v>
      </c>
      <c r="E387" s="757"/>
      <c r="F387" s="757"/>
      <c r="G387" s="757"/>
      <c r="H387" s="757"/>
      <c r="I387" s="757"/>
    </row>
    <row r="388" spans="1:9" ht="15.75" customHeight="1">
      <c r="A388" s="963">
        <v>5863</v>
      </c>
      <c r="B388" s="963" t="s">
        <v>3374</v>
      </c>
      <c r="C388" s="964" t="s">
        <v>1592</v>
      </c>
      <c r="D388" s="965">
        <v>22.87</v>
      </c>
      <c r="E388" s="757"/>
      <c r="F388" s="757"/>
      <c r="G388" s="757"/>
      <c r="H388" s="757"/>
      <c r="I388" s="757"/>
    </row>
    <row r="389" spans="1:9" ht="15.75" customHeight="1">
      <c r="A389" s="963">
        <v>5867</v>
      </c>
      <c r="B389" s="963" t="s">
        <v>3375</v>
      </c>
      <c r="C389" s="964" t="s">
        <v>1592</v>
      </c>
      <c r="D389" s="965">
        <v>158.43</v>
      </c>
      <c r="E389" s="757"/>
      <c r="F389" s="757"/>
      <c r="G389" s="757"/>
      <c r="H389" s="757"/>
      <c r="I389" s="757"/>
    </row>
    <row r="390" spans="1:9" ht="15.75" customHeight="1">
      <c r="A390" s="963">
        <v>5875</v>
      </c>
      <c r="B390" s="963" t="s">
        <v>3376</v>
      </c>
      <c r="C390" s="964" t="s">
        <v>1592</v>
      </c>
      <c r="D390" s="965">
        <v>129.59</v>
      </c>
      <c r="E390" s="757"/>
      <c r="F390" s="757"/>
      <c r="G390" s="757"/>
      <c r="H390" s="757"/>
      <c r="I390" s="757"/>
    </row>
    <row r="391" spans="1:9" ht="15.75" customHeight="1">
      <c r="A391" s="963">
        <v>5879</v>
      </c>
      <c r="B391" s="963" t="s">
        <v>3377</v>
      </c>
      <c r="C391" s="964" t="s">
        <v>1592</v>
      </c>
      <c r="D391" s="965">
        <v>138.46</v>
      </c>
      <c r="E391" s="757"/>
      <c r="F391" s="757"/>
      <c r="G391" s="757"/>
      <c r="H391" s="757"/>
      <c r="I391" s="757"/>
    </row>
    <row r="392" spans="1:9" ht="15.75" customHeight="1">
      <c r="A392" s="963">
        <v>5882</v>
      </c>
      <c r="B392" s="963" t="s">
        <v>3378</v>
      </c>
      <c r="C392" s="964" t="s">
        <v>1592</v>
      </c>
      <c r="D392" s="965">
        <v>115.09</v>
      </c>
      <c r="E392" s="757"/>
      <c r="F392" s="757"/>
      <c r="G392" s="757"/>
      <c r="H392" s="757"/>
      <c r="I392" s="757"/>
    </row>
    <row r="393" spans="1:9" ht="15.75" customHeight="1">
      <c r="A393" s="963">
        <v>5890</v>
      </c>
      <c r="B393" s="963" t="s">
        <v>3379</v>
      </c>
      <c r="C393" s="964" t="s">
        <v>1592</v>
      </c>
      <c r="D393" s="965">
        <v>186.79</v>
      </c>
      <c r="E393" s="757"/>
      <c r="F393" s="757"/>
      <c r="G393" s="757"/>
      <c r="H393" s="757"/>
      <c r="I393" s="757"/>
    </row>
    <row r="394" spans="1:9" ht="15.75" customHeight="1">
      <c r="A394" s="963">
        <v>5894</v>
      </c>
      <c r="B394" s="963" t="s">
        <v>3380</v>
      </c>
      <c r="C394" s="964" t="s">
        <v>1592</v>
      </c>
      <c r="D394" s="965">
        <v>193.97</v>
      </c>
      <c r="E394" s="757"/>
      <c r="F394" s="757"/>
      <c r="G394" s="757"/>
      <c r="H394" s="757"/>
      <c r="I394" s="757"/>
    </row>
    <row r="395" spans="1:9" ht="15.75" customHeight="1">
      <c r="A395" s="963">
        <v>5901</v>
      </c>
      <c r="B395" s="963" t="s">
        <v>3381</v>
      </c>
      <c r="C395" s="964" t="s">
        <v>1592</v>
      </c>
      <c r="D395" s="965">
        <v>298.77999999999997</v>
      </c>
      <c r="E395" s="757"/>
      <c r="F395" s="757"/>
      <c r="G395" s="757"/>
      <c r="H395" s="757"/>
      <c r="I395" s="757"/>
    </row>
    <row r="396" spans="1:9" ht="15.75" customHeight="1">
      <c r="A396" s="963">
        <v>5909</v>
      </c>
      <c r="B396" s="963" t="s">
        <v>3382</v>
      </c>
      <c r="C396" s="964" t="s">
        <v>1592</v>
      </c>
      <c r="D396" s="965">
        <v>28.51</v>
      </c>
      <c r="E396" s="757"/>
      <c r="F396" s="757"/>
      <c r="G396" s="757"/>
      <c r="H396" s="757"/>
      <c r="I396" s="757"/>
    </row>
    <row r="397" spans="1:9" ht="15.75" customHeight="1">
      <c r="A397" s="963">
        <v>5921</v>
      </c>
      <c r="B397" s="963" t="s">
        <v>3383</v>
      </c>
      <c r="C397" s="964" t="s">
        <v>1592</v>
      </c>
      <c r="D397" s="965">
        <v>5.75</v>
      </c>
      <c r="E397" s="757"/>
      <c r="F397" s="757"/>
      <c r="G397" s="757"/>
      <c r="H397" s="757"/>
      <c r="I397" s="757"/>
    </row>
    <row r="398" spans="1:9" ht="15.75" customHeight="1">
      <c r="A398" s="963">
        <v>5928</v>
      </c>
      <c r="B398" s="963" t="s">
        <v>3384</v>
      </c>
      <c r="C398" s="964" t="s">
        <v>1592</v>
      </c>
      <c r="D398" s="965">
        <v>258.33999999999997</v>
      </c>
      <c r="E398" s="757"/>
      <c r="F398" s="757"/>
      <c r="G398" s="757"/>
      <c r="H398" s="757"/>
      <c r="I398" s="757"/>
    </row>
    <row r="399" spans="1:9" ht="15.75" customHeight="1">
      <c r="A399" s="963">
        <v>5932</v>
      </c>
      <c r="B399" s="963" t="s">
        <v>3385</v>
      </c>
      <c r="C399" s="964" t="s">
        <v>1592</v>
      </c>
      <c r="D399" s="965">
        <v>246.91</v>
      </c>
      <c r="E399" s="757"/>
      <c r="F399" s="757"/>
      <c r="G399" s="757"/>
      <c r="H399" s="757"/>
      <c r="I399" s="757"/>
    </row>
    <row r="400" spans="1:9" ht="15.75" customHeight="1">
      <c r="A400" s="963">
        <v>5940</v>
      </c>
      <c r="B400" s="963" t="s">
        <v>3386</v>
      </c>
      <c r="C400" s="964" t="s">
        <v>1592</v>
      </c>
      <c r="D400" s="965">
        <v>183.77</v>
      </c>
      <c r="E400" s="757"/>
      <c r="F400" s="757"/>
      <c r="G400" s="757"/>
      <c r="H400" s="757"/>
      <c r="I400" s="757"/>
    </row>
    <row r="401" spans="1:9" ht="15.75" customHeight="1">
      <c r="A401" s="963">
        <v>5944</v>
      </c>
      <c r="B401" s="963" t="s">
        <v>3387</v>
      </c>
      <c r="C401" s="964" t="s">
        <v>1592</v>
      </c>
      <c r="D401" s="965">
        <v>224.91</v>
      </c>
      <c r="E401" s="757"/>
      <c r="F401" s="757"/>
      <c r="G401" s="757"/>
      <c r="H401" s="757"/>
      <c r="I401" s="757"/>
    </row>
    <row r="402" spans="1:9" ht="15.75" customHeight="1">
      <c r="A402" s="963">
        <v>5953</v>
      </c>
      <c r="B402" s="963" t="s">
        <v>3388</v>
      </c>
      <c r="C402" s="964" t="s">
        <v>1592</v>
      </c>
      <c r="D402" s="965">
        <v>61.46</v>
      </c>
      <c r="E402" s="757"/>
      <c r="F402" s="757"/>
      <c r="G402" s="757"/>
      <c r="H402" s="757"/>
      <c r="I402" s="757"/>
    </row>
    <row r="403" spans="1:9" ht="15.75" customHeight="1">
      <c r="A403" s="963">
        <v>6259</v>
      </c>
      <c r="B403" s="963" t="s">
        <v>3389</v>
      </c>
      <c r="C403" s="964" t="s">
        <v>1592</v>
      </c>
      <c r="D403" s="965">
        <v>241.23</v>
      </c>
      <c r="E403" s="757"/>
      <c r="F403" s="757"/>
      <c r="G403" s="757"/>
      <c r="H403" s="757"/>
      <c r="I403" s="757"/>
    </row>
    <row r="404" spans="1:9" ht="15.75" customHeight="1">
      <c r="A404" s="963">
        <v>6879</v>
      </c>
      <c r="B404" s="963" t="s">
        <v>3390</v>
      </c>
      <c r="C404" s="964" t="s">
        <v>1592</v>
      </c>
      <c r="D404" s="965">
        <v>208.69</v>
      </c>
      <c r="E404" s="757"/>
      <c r="F404" s="757"/>
      <c r="G404" s="757"/>
      <c r="H404" s="757"/>
      <c r="I404" s="757"/>
    </row>
    <row r="405" spans="1:9" ht="15.75" customHeight="1">
      <c r="A405" s="963">
        <v>7030</v>
      </c>
      <c r="B405" s="963" t="s">
        <v>3391</v>
      </c>
      <c r="C405" s="964" t="s">
        <v>1592</v>
      </c>
      <c r="D405" s="965">
        <v>281.45</v>
      </c>
      <c r="E405" s="757"/>
      <c r="F405" s="757"/>
      <c r="G405" s="757"/>
      <c r="H405" s="757"/>
      <c r="I405" s="757"/>
    </row>
    <row r="406" spans="1:9" ht="15.75" customHeight="1">
      <c r="A406" s="963">
        <v>7042</v>
      </c>
      <c r="B406" s="963" t="s">
        <v>3392</v>
      </c>
      <c r="C406" s="964" t="s">
        <v>1592</v>
      </c>
      <c r="D406" s="965">
        <v>19.940000000000001</v>
      </c>
      <c r="E406" s="757"/>
      <c r="F406" s="757"/>
      <c r="G406" s="757"/>
      <c r="H406" s="757"/>
      <c r="I406" s="757"/>
    </row>
    <row r="407" spans="1:9" ht="15.75" customHeight="1">
      <c r="A407" s="963">
        <v>7049</v>
      </c>
      <c r="B407" s="963" t="s">
        <v>3393</v>
      </c>
      <c r="C407" s="964" t="s">
        <v>1592</v>
      </c>
      <c r="D407" s="965">
        <v>221.49</v>
      </c>
      <c r="E407" s="757"/>
      <c r="F407" s="757"/>
      <c r="G407" s="757"/>
      <c r="H407" s="757"/>
      <c r="I407" s="757"/>
    </row>
    <row r="408" spans="1:9" ht="15.75" customHeight="1">
      <c r="A408" s="963">
        <v>67826</v>
      </c>
      <c r="B408" s="963" t="s">
        <v>3394</v>
      </c>
      <c r="C408" s="964" t="s">
        <v>1592</v>
      </c>
      <c r="D408" s="965">
        <v>164.67</v>
      </c>
      <c r="E408" s="757"/>
      <c r="F408" s="757"/>
      <c r="G408" s="757"/>
      <c r="H408" s="757"/>
      <c r="I408" s="757"/>
    </row>
    <row r="409" spans="1:9" ht="15.75" customHeight="1">
      <c r="A409" s="963">
        <v>73417</v>
      </c>
      <c r="B409" s="963" t="s">
        <v>3395</v>
      </c>
      <c r="C409" s="964" t="s">
        <v>1592</v>
      </c>
      <c r="D409" s="965">
        <v>200.35</v>
      </c>
      <c r="E409" s="757"/>
      <c r="F409" s="757"/>
      <c r="G409" s="757"/>
      <c r="H409" s="757"/>
      <c r="I409" s="757"/>
    </row>
    <row r="410" spans="1:9" ht="15.75" customHeight="1">
      <c r="A410" s="963">
        <v>73436</v>
      </c>
      <c r="B410" s="963" t="s">
        <v>3396</v>
      </c>
      <c r="C410" s="964" t="s">
        <v>1592</v>
      </c>
      <c r="D410" s="965">
        <v>205.87</v>
      </c>
      <c r="E410" s="757"/>
      <c r="F410" s="757"/>
      <c r="G410" s="757"/>
      <c r="H410" s="757"/>
      <c r="I410" s="757"/>
    </row>
    <row r="411" spans="1:9" ht="15.75" customHeight="1">
      <c r="A411" s="963">
        <v>73467</v>
      </c>
      <c r="B411" s="963" t="s">
        <v>3397</v>
      </c>
      <c r="C411" s="964" t="s">
        <v>1592</v>
      </c>
      <c r="D411" s="965">
        <v>233.43</v>
      </c>
      <c r="E411" s="757"/>
      <c r="F411" s="757"/>
      <c r="G411" s="757"/>
      <c r="H411" s="757"/>
      <c r="I411" s="757"/>
    </row>
    <row r="412" spans="1:9" ht="15.75" customHeight="1">
      <c r="A412" s="963">
        <v>73536</v>
      </c>
      <c r="B412" s="963" t="s">
        <v>3398</v>
      </c>
      <c r="C412" s="964" t="s">
        <v>1592</v>
      </c>
      <c r="D412" s="965">
        <v>16.88</v>
      </c>
      <c r="E412" s="757"/>
      <c r="F412" s="757"/>
      <c r="G412" s="757"/>
      <c r="H412" s="757"/>
      <c r="I412" s="757"/>
    </row>
    <row r="413" spans="1:9" ht="15.75" customHeight="1">
      <c r="A413" s="963">
        <v>83362</v>
      </c>
      <c r="B413" s="963" t="s">
        <v>3399</v>
      </c>
      <c r="C413" s="964" t="s">
        <v>1592</v>
      </c>
      <c r="D413" s="965">
        <v>249.44</v>
      </c>
      <c r="E413" s="757"/>
      <c r="F413" s="757"/>
      <c r="G413" s="757"/>
      <c r="H413" s="757"/>
      <c r="I413" s="757"/>
    </row>
    <row r="414" spans="1:9" ht="15.75" customHeight="1">
      <c r="A414" s="963">
        <v>83765</v>
      </c>
      <c r="B414" s="963" t="s">
        <v>3400</v>
      </c>
      <c r="C414" s="964" t="s">
        <v>1592</v>
      </c>
      <c r="D414" s="965">
        <v>94.6</v>
      </c>
      <c r="E414" s="757"/>
      <c r="F414" s="757"/>
      <c r="G414" s="757"/>
      <c r="H414" s="757"/>
      <c r="I414" s="757"/>
    </row>
    <row r="415" spans="1:9" ht="15.75" customHeight="1">
      <c r="A415" s="963">
        <v>87445</v>
      </c>
      <c r="B415" s="963" t="s">
        <v>3401</v>
      </c>
      <c r="C415" s="964" t="s">
        <v>1592</v>
      </c>
      <c r="D415" s="965">
        <v>5.64</v>
      </c>
      <c r="E415" s="757"/>
      <c r="F415" s="757"/>
      <c r="G415" s="757"/>
      <c r="H415" s="757"/>
      <c r="I415" s="757"/>
    </row>
    <row r="416" spans="1:9" ht="15.75" customHeight="1">
      <c r="A416" s="963">
        <v>88386</v>
      </c>
      <c r="B416" s="963" t="s">
        <v>3402</v>
      </c>
      <c r="C416" s="964" t="s">
        <v>1592</v>
      </c>
      <c r="D416" s="965">
        <v>4.43</v>
      </c>
      <c r="E416" s="757"/>
      <c r="F416" s="757"/>
      <c r="G416" s="757"/>
      <c r="H416" s="757"/>
      <c r="I416" s="757"/>
    </row>
    <row r="417" spans="1:9" ht="15.75" customHeight="1">
      <c r="A417" s="963">
        <v>88393</v>
      </c>
      <c r="B417" s="963" t="s">
        <v>3403</v>
      </c>
      <c r="C417" s="964" t="s">
        <v>1592</v>
      </c>
      <c r="D417" s="965">
        <v>5.95</v>
      </c>
      <c r="E417" s="757"/>
      <c r="F417" s="757"/>
      <c r="G417" s="757"/>
      <c r="H417" s="757"/>
      <c r="I417" s="757"/>
    </row>
    <row r="418" spans="1:9" ht="15.75" customHeight="1">
      <c r="A418" s="963">
        <v>88399</v>
      </c>
      <c r="B418" s="963" t="s">
        <v>3404</v>
      </c>
      <c r="C418" s="964" t="s">
        <v>1592</v>
      </c>
      <c r="D418" s="965">
        <v>3.43</v>
      </c>
      <c r="E418" s="757"/>
      <c r="F418" s="757"/>
      <c r="G418" s="757"/>
      <c r="H418" s="757"/>
      <c r="I418" s="757"/>
    </row>
    <row r="419" spans="1:9" ht="15.75" customHeight="1">
      <c r="A419" s="963">
        <v>88418</v>
      </c>
      <c r="B419" s="963" t="s">
        <v>3405</v>
      </c>
      <c r="C419" s="964" t="s">
        <v>1592</v>
      </c>
      <c r="D419" s="965">
        <v>15.56</v>
      </c>
      <c r="E419" s="757"/>
      <c r="F419" s="757"/>
      <c r="G419" s="757"/>
      <c r="H419" s="757"/>
      <c r="I419" s="757"/>
    </row>
    <row r="420" spans="1:9" ht="15.75" customHeight="1">
      <c r="A420" s="963">
        <v>88433</v>
      </c>
      <c r="B420" s="963" t="s">
        <v>3406</v>
      </c>
      <c r="C420" s="964" t="s">
        <v>1592</v>
      </c>
      <c r="D420" s="965">
        <v>20.38</v>
      </c>
      <c r="E420" s="757"/>
      <c r="F420" s="757"/>
      <c r="G420" s="757"/>
      <c r="H420" s="757"/>
      <c r="I420" s="757"/>
    </row>
    <row r="421" spans="1:9" ht="15.75" customHeight="1">
      <c r="A421" s="963">
        <v>88830</v>
      </c>
      <c r="B421" s="963" t="s">
        <v>3407</v>
      </c>
      <c r="C421" s="964" t="s">
        <v>1592</v>
      </c>
      <c r="D421" s="965">
        <v>1.71</v>
      </c>
      <c r="E421" s="757"/>
      <c r="F421" s="757"/>
      <c r="G421" s="757"/>
      <c r="H421" s="757"/>
      <c r="I421" s="757"/>
    </row>
    <row r="422" spans="1:9" ht="15.75" customHeight="1">
      <c r="A422" s="963">
        <v>88843</v>
      </c>
      <c r="B422" s="963" t="s">
        <v>3408</v>
      </c>
      <c r="C422" s="964" t="s">
        <v>1592</v>
      </c>
      <c r="D422" s="965">
        <v>205.32</v>
      </c>
      <c r="E422" s="757"/>
      <c r="F422" s="757"/>
      <c r="G422" s="757"/>
      <c r="H422" s="757"/>
      <c r="I422" s="757"/>
    </row>
    <row r="423" spans="1:9" ht="15.75" customHeight="1">
      <c r="A423" s="963">
        <v>88907</v>
      </c>
      <c r="B423" s="963" t="s">
        <v>3409</v>
      </c>
      <c r="C423" s="964" t="s">
        <v>1592</v>
      </c>
      <c r="D423" s="966">
        <v>244.58</v>
      </c>
      <c r="E423" s="757"/>
      <c r="F423" s="757"/>
      <c r="G423" s="757"/>
      <c r="H423" s="757"/>
      <c r="I423" s="757"/>
    </row>
    <row r="424" spans="1:9" ht="15.75" customHeight="1">
      <c r="A424" s="963">
        <v>89021</v>
      </c>
      <c r="B424" s="963" t="s">
        <v>3410</v>
      </c>
      <c r="C424" s="964" t="s">
        <v>1592</v>
      </c>
      <c r="D424" s="965">
        <v>1.99</v>
      </c>
      <c r="E424" s="757"/>
      <c r="F424" s="757"/>
      <c r="G424" s="757"/>
      <c r="H424" s="757"/>
      <c r="I424" s="757"/>
    </row>
    <row r="425" spans="1:9" ht="15.75" customHeight="1">
      <c r="A425" s="963">
        <v>89028</v>
      </c>
      <c r="B425" s="963" t="s">
        <v>3411</v>
      </c>
      <c r="C425" s="964" t="s">
        <v>1592</v>
      </c>
      <c r="D425" s="965">
        <v>189.22</v>
      </c>
      <c r="E425" s="757"/>
      <c r="F425" s="757"/>
      <c r="G425" s="757"/>
      <c r="H425" s="757"/>
      <c r="I425" s="757"/>
    </row>
    <row r="426" spans="1:9" ht="15.75" customHeight="1">
      <c r="A426" s="963">
        <v>89032</v>
      </c>
      <c r="B426" s="963" t="s">
        <v>3412</v>
      </c>
      <c r="C426" s="964" t="s">
        <v>1592</v>
      </c>
      <c r="D426" s="965">
        <v>184.24</v>
      </c>
      <c r="E426" s="757"/>
      <c r="F426" s="757"/>
      <c r="G426" s="757"/>
      <c r="H426" s="757"/>
      <c r="I426" s="757"/>
    </row>
    <row r="427" spans="1:9" ht="15.75" customHeight="1">
      <c r="A427" s="963">
        <v>89035</v>
      </c>
      <c r="B427" s="963" t="s">
        <v>3413</v>
      </c>
      <c r="C427" s="964" t="s">
        <v>1592</v>
      </c>
      <c r="D427" s="965">
        <v>122.79</v>
      </c>
      <c r="E427" s="757"/>
      <c r="F427" s="757"/>
      <c r="G427" s="757"/>
      <c r="H427" s="757"/>
      <c r="I427" s="757"/>
    </row>
    <row r="428" spans="1:9" ht="15.75" customHeight="1">
      <c r="A428" s="963">
        <v>89225</v>
      </c>
      <c r="B428" s="963" t="s">
        <v>3414</v>
      </c>
      <c r="C428" s="964" t="s">
        <v>1592</v>
      </c>
      <c r="D428" s="965">
        <v>5.19</v>
      </c>
      <c r="E428" s="757"/>
      <c r="F428" s="757"/>
      <c r="G428" s="757"/>
      <c r="H428" s="757"/>
      <c r="I428" s="757"/>
    </row>
    <row r="429" spans="1:9" ht="15.75" customHeight="1">
      <c r="A429" s="963">
        <v>89234</v>
      </c>
      <c r="B429" s="963" t="s">
        <v>3415</v>
      </c>
      <c r="C429" s="964" t="s">
        <v>1592</v>
      </c>
      <c r="D429" s="965">
        <v>581.23</v>
      </c>
      <c r="E429" s="757"/>
      <c r="F429" s="757"/>
      <c r="G429" s="757"/>
      <c r="H429" s="757"/>
      <c r="I429" s="757"/>
    </row>
    <row r="430" spans="1:9" ht="15.75" customHeight="1">
      <c r="A430" s="963">
        <v>89242</v>
      </c>
      <c r="B430" s="963" t="s">
        <v>3416</v>
      </c>
      <c r="C430" s="964" t="s">
        <v>1592</v>
      </c>
      <c r="D430" s="965">
        <v>1382.08</v>
      </c>
      <c r="E430" s="757"/>
      <c r="F430" s="757"/>
      <c r="G430" s="757"/>
      <c r="H430" s="757"/>
      <c r="I430" s="757"/>
    </row>
    <row r="431" spans="1:9" ht="15.75" customHeight="1">
      <c r="A431" s="963">
        <v>89250</v>
      </c>
      <c r="B431" s="963" t="s">
        <v>3417</v>
      </c>
      <c r="C431" s="964" t="s">
        <v>1592</v>
      </c>
      <c r="D431" s="965">
        <v>1196.19</v>
      </c>
      <c r="E431" s="757"/>
      <c r="F431" s="757"/>
      <c r="G431" s="757"/>
      <c r="H431" s="757"/>
      <c r="I431" s="757"/>
    </row>
    <row r="432" spans="1:9" ht="15.75" customHeight="1">
      <c r="A432" s="963">
        <v>89257</v>
      </c>
      <c r="B432" s="963" t="s">
        <v>3418</v>
      </c>
      <c r="C432" s="964" t="s">
        <v>1592</v>
      </c>
      <c r="D432" s="965">
        <v>324.8</v>
      </c>
      <c r="E432" s="757"/>
      <c r="F432" s="757"/>
      <c r="G432" s="757"/>
      <c r="H432" s="757"/>
      <c r="I432" s="757"/>
    </row>
    <row r="433" spans="1:9" ht="15.75" customHeight="1">
      <c r="A433" s="963">
        <v>89272</v>
      </c>
      <c r="B433" s="963" t="s">
        <v>3419</v>
      </c>
      <c r="C433" s="964" t="s">
        <v>1592</v>
      </c>
      <c r="D433" s="965">
        <v>198.28</v>
      </c>
      <c r="E433" s="757"/>
      <c r="F433" s="757"/>
      <c r="G433" s="757"/>
      <c r="H433" s="757"/>
      <c r="I433" s="757"/>
    </row>
    <row r="434" spans="1:9" ht="15.75" customHeight="1">
      <c r="A434" s="963">
        <v>89278</v>
      </c>
      <c r="B434" s="963" t="s">
        <v>3420</v>
      </c>
      <c r="C434" s="964" t="s">
        <v>1592</v>
      </c>
      <c r="D434" s="965">
        <v>13.31</v>
      </c>
      <c r="E434" s="757"/>
      <c r="F434" s="757"/>
      <c r="G434" s="757"/>
      <c r="H434" s="757"/>
      <c r="I434" s="757"/>
    </row>
    <row r="435" spans="1:9" ht="15.75" customHeight="1">
      <c r="A435" s="963">
        <v>89843</v>
      </c>
      <c r="B435" s="963" t="s">
        <v>3421</v>
      </c>
      <c r="C435" s="964" t="s">
        <v>1592</v>
      </c>
      <c r="D435" s="965">
        <v>202.67</v>
      </c>
      <c r="E435" s="757"/>
      <c r="F435" s="757"/>
      <c r="G435" s="757"/>
      <c r="H435" s="757"/>
      <c r="I435" s="757"/>
    </row>
    <row r="436" spans="1:9" ht="15.75" customHeight="1">
      <c r="A436" s="963">
        <v>89876</v>
      </c>
      <c r="B436" s="963" t="s">
        <v>3422</v>
      </c>
      <c r="C436" s="964" t="s">
        <v>1592</v>
      </c>
      <c r="D436" s="965">
        <v>305</v>
      </c>
      <c r="E436" s="757"/>
      <c r="F436" s="757"/>
      <c r="G436" s="757"/>
      <c r="H436" s="757"/>
      <c r="I436" s="757"/>
    </row>
    <row r="437" spans="1:9" ht="15.75" customHeight="1">
      <c r="A437" s="963">
        <v>89883</v>
      </c>
      <c r="B437" s="963" t="s">
        <v>3423</v>
      </c>
      <c r="C437" s="964" t="s">
        <v>1592</v>
      </c>
      <c r="D437" s="965">
        <v>340.31</v>
      </c>
      <c r="E437" s="757"/>
      <c r="F437" s="757"/>
      <c r="G437" s="757"/>
      <c r="H437" s="757"/>
      <c r="I437" s="757"/>
    </row>
    <row r="438" spans="1:9" ht="15.75" customHeight="1">
      <c r="A438" s="963">
        <v>90586</v>
      </c>
      <c r="B438" s="963" t="s">
        <v>3424</v>
      </c>
      <c r="C438" s="964" t="s">
        <v>1592</v>
      </c>
      <c r="D438" s="965">
        <v>1.19</v>
      </c>
      <c r="E438" s="757"/>
      <c r="F438" s="757"/>
      <c r="G438" s="757"/>
      <c r="H438" s="757"/>
      <c r="I438" s="757"/>
    </row>
    <row r="439" spans="1:9" ht="15.75" customHeight="1">
      <c r="A439" s="963">
        <v>90625</v>
      </c>
      <c r="B439" s="963" t="s">
        <v>3425</v>
      </c>
      <c r="C439" s="964" t="s">
        <v>1592</v>
      </c>
      <c r="D439" s="965">
        <v>8.34</v>
      </c>
      <c r="E439" s="757"/>
      <c r="F439" s="757"/>
      <c r="G439" s="757"/>
      <c r="H439" s="757"/>
      <c r="I439" s="757"/>
    </row>
    <row r="440" spans="1:9" ht="15.75" customHeight="1">
      <c r="A440" s="963">
        <v>90631</v>
      </c>
      <c r="B440" s="963" t="s">
        <v>3426</v>
      </c>
      <c r="C440" s="964" t="s">
        <v>1592</v>
      </c>
      <c r="D440" s="965">
        <v>137.31</v>
      </c>
      <c r="E440" s="757"/>
      <c r="F440" s="757"/>
      <c r="G440" s="757"/>
      <c r="H440" s="757"/>
      <c r="I440" s="757"/>
    </row>
    <row r="441" spans="1:9" ht="15.75" customHeight="1">
      <c r="A441" s="963">
        <v>90637</v>
      </c>
      <c r="B441" s="963" t="s">
        <v>3427</v>
      </c>
      <c r="C441" s="964" t="s">
        <v>1592</v>
      </c>
      <c r="D441" s="965">
        <v>15.02</v>
      </c>
      <c r="E441" s="757"/>
      <c r="F441" s="757"/>
      <c r="G441" s="757"/>
      <c r="H441" s="757"/>
      <c r="I441" s="757"/>
    </row>
    <row r="442" spans="1:9" ht="15.75" customHeight="1">
      <c r="A442" s="963">
        <v>90643</v>
      </c>
      <c r="B442" s="963" t="s">
        <v>3428</v>
      </c>
      <c r="C442" s="964" t="s">
        <v>1592</v>
      </c>
      <c r="D442" s="965">
        <v>29.15</v>
      </c>
      <c r="E442" s="757"/>
      <c r="F442" s="757"/>
      <c r="G442" s="757"/>
      <c r="H442" s="757"/>
      <c r="I442" s="757"/>
    </row>
    <row r="443" spans="1:9" ht="15.75" customHeight="1">
      <c r="A443" s="963">
        <v>90650</v>
      </c>
      <c r="B443" s="963" t="s">
        <v>3429</v>
      </c>
      <c r="C443" s="964" t="s">
        <v>1592</v>
      </c>
      <c r="D443" s="965">
        <v>8.4</v>
      </c>
      <c r="E443" s="757"/>
      <c r="F443" s="757"/>
      <c r="G443" s="757"/>
      <c r="H443" s="757"/>
      <c r="I443" s="757"/>
    </row>
    <row r="444" spans="1:9" ht="15.75" customHeight="1">
      <c r="A444" s="963">
        <v>90656</v>
      </c>
      <c r="B444" s="963" t="s">
        <v>3430</v>
      </c>
      <c r="C444" s="964" t="s">
        <v>1592</v>
      </c>
      <c r="D444" s="965">
        <v>14.84</v>
      </c>
      <c r="E444" s="757"/>
      <c r="F444" s="757"/>
      <c r="G444" s="757"/>
      <c r="H444" s="757"/>
      <c r="I444" s="757"/>
    </row>
    <row r="445" spans="1:9" ht="15.75" customHeight="1">
      <c r="A445" s="963">
        <v>90662</v>
      </c>
      <c r="B445" s="963" t="s">
        <v>3431</v>
      </c>
      <c r="C445" s="964" t="s">
        <v>1592</v>
      </c>
      <c r="D445" s="965">
        <v>15.58</v>
      </c>
      <c r="E445" s="757"/>
      <c r="F445" s="757"/>
      <c r="G445" s="757"/>
      <c r="H445" s="757"/>
      <c r="I445" s="757"/>
    </row>
    <row r="446" spans="1:9" ht="15.75" customHeight="1">
      <c r="A446" s="963">
        <v>90668</v>
      </c>
      <c r="B446" s="963" t="s">
        <v>3432</v>
      </c>
      <c r="C446" s="964" t="s">
        <v>1592</v>
      </c>
      <c r="D446" s="965">
        <v>31.55</v>
      </c>
      <c r="E446" s="757"/>
      <c r="F446" s="757"/>
      <c r="G446" s="757"/>
      <c r="H446" s="757"/>
      <c r="I446" s="757"/>
    </row>
    <row r="447" spans="1:9" ht="15.75" customHeight="1">
      <c r="A447" s="963">
        <v>90674</v>
      </c>
      <c r="B447" s="963" t="s">
        <v>3433</v>
      </c>
      <c r="C447" s="964" t="s">
        <v>1592</v>
      </c>
      <c r="D447" s="965">
        <v>678.16</v>
      </c>
      <c r="E447" s="757"/>
      <c r="F447" s="757"/>
      <c r="G447" s="757"/>
      <c r="H447" s="757"/>
      <c r="I447" s="757"/>
    </row>
    <row r="448" spans="1:9" ht="15.75" customHeight="1">
      <c r="A448" s="963">
        <v>90680</v>
      </c>
      <c r="B448" s="963" t="s">
        <v>3434</v>
      </c>
      <c r="C448" s="964" t="s">
        <v>1592</v>
      </c>
      <c r="D448" s="965">
        <v>390.16</v>
      </c>
      <c r="E448" s="757"/>
      <c r="F448" s="757"/>
      <c r="G448" s="757"/>
      <c r="H448" s="757"/>
      <c r="I448" s="757"/>
    </row>
    <row r="449" spans="1:9" ht="15.75" customHeight="1">
      <c r="A449" s="963">
        <v>90686</v>
      </c>
      <c r="B449" s="963" t="s">
        <v>3435</v>
      </c>
      <c r="C449" s="964" t="s">
        <v>1592</v>
      </c>
      <c r="D449" s="965">
        <v>140.16</v>
      </c>
      <c r="E449" s="757"/>
      <c r="F449" s="757"/>
      <c r="G449" s="757"/>
      <c r="H449" s="757"/>
      <c r="I449" s="757"/>
    </row>
    <row r="450" spans="1:9" ht="15.75" customHeight="1">
      <c r="A450" s="963">
        <v>90692</v>
      </c>
      <c r="B450" s="963" t="s">
        <v>3436</v>
      </c>
      <c r="C450" s="964" t="s">
        <v>1592</v>
      </c>
      <c r="D450" s="965">
        <v>109.62</v>
      </c>
      <c r="E450" s="757"/>
      <c r="F450" s="757"/>
      <c r="G450" s="757"/>
      <c r="H450" s="757"/>
      <c r="I450" s="757"/>
    </row>
    <row r="451" spans="1:9" ht="15.75" customHeight="1">
      <c r="A451" s="963">
        <v>90964</v>
      </c>
      <c r="B451" s="963" t="s">
        <v>3437</v>
      </c>
      <c r="C451" s="964" t="s">
        <v>1592</v>
      </c>
      <c r="D451" s="965">
        <v>31.45</v>
      </c>
      <c r="E451" s="757"/>
      <c r="F451" s="757"/>
      <c r="G451" s="757"/>
      <c r="H451" s="757"/>
      <c r="I451" s="757"/>
    </row>
    <row r="452" spans="1:9" ht="15.75" customHeight="1">
      <c r="A452" s="963">
        <v>90972</v>
      </c>
      <c r="B452" s="963" t="s">
        <v>3438</v>
      </c>
      <c r="C452" s="964" t="s">
        <v>1592</v>
      </c>
      <c r="D452" s="965">
        <v>79.64</v>
      </c>
      <c r="E452" s="757"/>
      <c r="F452" s="757"/>
      <c r="G452" s="757"/>
      <c r="H452" s="757"/>
      <c r="I452" s="757"/>
    </row>
    <row r="453" spans="1:9" ht="15.75" customHeight="1">
      <c r="A453" s="963">
        <v>90979</v>
      </c>
      <c r="B453" s="963" t="s">
        <v>3439</v>
      </c>
      <c r="C453" s="964" t="s">
        <v>1592</v>
      </c>
      <c r="D453" s="966">
        <v>205.76</v>
      </c>
      <c r="E453" s="757"/>
      <c r="F453" s="757"/>
      <c r="G453" s="757"/>
      <c r="H453" s="757"/>
      <c r="I453" s="757"/>
    </row>
    <row r="454" spans="1:9" ht="15.75" customHeight="1">
      <c r="A454" s="963">
        <v>90991</v>
      </c>
      <c r="B454" s="963" t="s">
        <v>3440</v>
      </c>
      <c r="C454" s="964" t="s">
        <v>1592</v>
      </c>
      <c r="D454" s="965">
        <v>199.09</v>
      </c>
      <c r="E454" s="757"/>
      <c r="F454" s="757"/>
      <c r="G454" s="757"/>
      <c r="H454" s="757"/>
      <c r="I454" s="757"/>
    </row>
    <row r="455" spans="1:9" ht="15.75" customHeight="1">
      <c r="A455" s="963">
        <v>90999</v>
      </c>
      <c r="B455" s="963" t="s">
        <v>3441</v>
      </c>
      <c r="C455" s="964" t="s">
        <v>1592</v>
      </c>
      <c r="D455" s="965">
        <v>105.46</v>
      </c>
      <c r="E455" s="757"/>
      <c r="F455" s="757"/>
      <c r="G455" s="757"/>
      <c r="H455" s="757"/>
      <c r="I455" s="757"/>
    </row>
    <row r="456" spans="1:9" ht="15.75" customHeight="1">
      <c r="A456" s="963">
        <v>91031</v>
      </c>
      <c r="B456" s="963" t="s">
        <v>3442</v>
      </c>
      <c r="C456" s="964" t="s">
        <v>1592</v>
      </c>
      <c r="D456" s="965">
        <v>239.55</v>
      </c>
      <c r="E456" s="757"/>
      <c r="F456" s="757"/>
      <c r="G456" s="757"/>
      <c r="H456" s="757"/>
      <c r="I456" s="757"/>
    </row>
    <row r="457" spans="1:9" ht="15.75" customHeight="1">
      <c r="A457" s="963">
        <v>91277</v>
      </c>
      <c r="B457" s="963" t="s">
        <v>3443</v>
      </c>
      <c r="C457" s="964" t="s">
        <v>1592</v>
      </c>
      <c r="D457" s="965">
        <v>8.1</v>
      </c>
      <c r="E457" s="757"/>
      <c r="F457" s="757"/>
      <c r="G457" s="757"/>
      <c r="H457" s="757"/>
      <c r="I457" s="757"/>
    </row>
    <row r="458" spans="1:9" ht="15.75" customHeight="1">
      <c r="A458" s="963">
        <v>91283</v>
      </c>
      <c r="B458" s="963" t="s">
        <v>3444</v>
      </c>
      <c r="C458" s="964" t="s">
        <v>1592</v>
      </c>
      <c r="D458" s="965">
        <v>9.5</v>
      </c>
      <c r="E458" s="757"/>
      <c r="F458" s="757"/>
      <c r="G458" s="757"/>
      <c r="H458" s="757"/>
      <c r="I458" s="757"/>
    </row>
    <row r="459" spans="1:9" ht="15.75" customHeight="1">
      <c r="A459" s="963">
        <v>91386</v>
      </c>
      <c r="B459" s="963" t="s">
        <v>3445</v>
      </c>
      <c r="C459" s="964" t="s">
        <v>1592</v>
      </c>
      <c r="D459" s="965">
        <v>244.53</v>
      </c>
      <c r="E459" s="757"/>
      <c r="F459" s="757"/>
      <c r="G459" s="757"/>
      <c r="H459" s="757"/>
      <c r="I459" s="757"/>
    </row>
    <row r="460" spans="1:9" ht="15.75" customHeight="1">
      <c r="A460" s="963">
        <v>91533</v>
      </c>
      <c r="B460" s="963" t="s">
        <v>3446</v>
      </c>
      <c r="C460" s="964" t="s">
        <v>1592</v>
      </c>
      <c r="D460" s="965">
        <v>27.29</v>
      </c>
      <c r="E460" s="757"/>
      <c r="F460" s="757"/>
      <c r="G460" s="757"/>
      <c r="H460" s="757"/>
      <c r="I460" s="757"/>
    </row>
    <row r="461" spans="1:9" ht="15.75" customHeight="1">
      <c r="A461" s="963">
        <v>91634</v>
      </c>
      <c r="B461" s="963" t="s">
        <v>3447</v>
      </c>
      <c r="C461" s="964" t="s">
        <v>1592</v>
      </c>
      <c r="D461" s="965">
        <v>218.1</v>
      </c>
      <c r="E461" s="757"/>
      <c r="F461" s="757"/>
      <c r="G461" s="757"/>
      <c r="H461" s="757"/>
      <c r="I461" s="757"/>
    </row>
    <row r="462" spans="1:9" ht="15.75" customHeight="1">
      <c r="A462" s="963">
        <v>91645</v>
      </c>
      <c r="B462" s="963" t="s">
        <v>3448</v>
      </c>
      <c r="C462" s="964" t="s">
        <v>1592</v>
      </c>
      <c r="D462" s="965">
        <v>448.75</v>
      </c>
      <c r="E462" s="757"/>
      <c r="F462" s="757"/>
      <c r="G462" s="757"/>
      <c r="H462" s="757"/>
      <c r="I462" s="757"/>
    </row>
    <row r="463" spans="1:9" ht="15.75" customHeight="1">
      <c r="A463" s="963">
        <v>91692</v>
      </c>
      <c r="B463" s="963" t="s">
        <v>1590</v>
      </c>
      <c r="C463" s="964" t="s">
        <v>1592</v>
      </c>
      <c r="D463" s="965">
        <v>21.74</v>
      </c>
      <c r="E463" s="757"/>
      <c r="F463" s="757"/>
      <c r="G463" s="757"/>
      <c r="H463" s="757"/>
      <c r="I463" s="757"/>
    </row>
    <row r="464" spans="1:9" ht="15.75" customHeight="1">
      <c r="A464" s="963">
        <v>92043</v>
      </c>
      <c r="B464" s="963" t="s">
        <v>3449</v>
      </c>
      <c r="C464" s="964" t="s">
        <v>1592</v>
      </c>
      <c r="D464" s="965">
        <v>12.27</v>
      </c>
      <c r="E464" s="757"/>
      <c r="F464" s="757"/>
      <c r="G464" s="757"/>
      <c r="H464" s="757"/>
      <c r="I464" s="757"/>
    </row>
    <row r="465" spans="1:9" ht="15.75" customHeight="1">
      <c r="A465" s="963">
        <v>92106</v>
      </c>
      <c r="B465" s="963" t="s">
        <v>3450</v>
      </c>
      <c r="C465" s="964" t="s">
        <v>1592</v>
      </c>
      <c r="D465" s="965">
        <v>336.13</v>
      </c>
      <c r="E465" s="757"/>
      <c r="F465" s="757"/>
      <c r="G465" s="757"/>
      <c r="H465" s="757"/>
      <c r="I465" s="757"/>
    </row>
    <row r="466" spans="1:9" ht="15.75" customHeight="1">
      <c r="A466" s="963">
        <v>92112</v>
      </c>
      <c r="B466" s="963" t="s">
        <v>3451</v>
      </c>
      <c r="C466" s="964" t="s">
        <v>1592</v>
      </c>
      <c r="D466" s="965">
        <v>3.52</v>
      </c>
      <c r="E466" s="757"/>
      <c r="F466" s="757"/>
      <c r="G466" s="757"/>
      <c r="H466" s="757"/>
      <c r="I466" s="757"/>
    </row>
    <row r="467" spans="1:9" ht="15.75" customHeight="1">
      <c r="A467" s="963">
        <v>92118</v>
      </c>
      <c r="B467" s="963" t="s">
        <v>3452</v>
      </c>
      <c r="C467" s="964" t="s">
        <v>1592</v>
      </c>
      <c r="D467" s="965">
        <v>0.5</v>
      </c>
      <c r="E467" s="757"/>
      <c r="F467" s="757"/>
      <c r="G467" s="757"/>
      <c r="H467" s="757"/>
      <c r="I467" s="757"/>
    </row>
    <row r="468" spans="1:9" ht="15.75" customHeight="1">
      <c r="A468" s="963">
        <v>92138</v>
      </c>
      <c r="B468" s="963" t="s">
        <v>3453</v>
      </c>
      <c r="C468" s="964" t="s">
        <v>1592</v>
      </c>
      <c r="D468" s="965">
        <v>89.64</v>
      </c>
      <c r="E468" s="757"/>
      <c r="F468" s="757"/>
      <c r="G468" s="757"/>
      <c r="H468" s="757"/>
      <c r="I468" s="757"/>
    </row>
    <row r="469" spans="1:9" ht="15.75" customHeight="1">
      <c r="A469" s="963">
        <v>92145</v>
      </c>
      <c r="B469" s="963" t="s">
        <v>3454</v>
      </c>
      <c r="C469" s="964" t="s">
        <v>1592</v>
      </c>
      <c r="D469" s="965">
        <v>64.14</v>
      </c>
      <c r="E469" s="757"/>
      <c r="F469" s="757"/>
      <c r="G469" s="757"/>
      <c r="H469" s="757"/>
      <c r="I469" s="757"/>
    </row>
    <row r="470" spans="1:9" ht="15.75" customHeight="1">
      <c r="A470" s="963">
        <v>92242</v>
      </c>
      <c r="B470" s="963" t="s">
        <v>3455</v>
      </c>
      <c r="C470" s="964" t="s">
        <v>1592</v>
      </c>
      <c r="D470" s="965">
        <v>393.51</v>
      </c>
      <c r="E470" s="757"/>
      <c r="F470" s="757"/>
      <c r="G470" s="757"/>
      <c r="H470" s="757"/>
      <c r="I470" s="757"/>
    </row>
    <row r="471" spans="1:9" ht="15.75" customHeight="1">
      <c r="A471" s="963">
        <v>92716</v>
      </c>
      <c r="B471" s="963" t="s">
        <v>3456</v>
      </c>
      <c r="C471" s="964" t="s">
        <v>1592</v>
      </c>
      <c r="D471" s="965">
        <v>94.87</v>
      </c>
      <c r="E471" s="757"/>
      <c r="F471" s="757"/>
      <c r="G471" s="757"/>
      <c r="H471" s="757"/>
      <c r="I471" s="757"/>
    </row>
    <row r="472" spans="1:9" ht="15.75" customHeight="1">
      <c r="A472" s="963">
        <v>92960</v>
      </c>
      <c r="B472" s="963" t="s">
        <v>3457</v>
      </c>
      <c r="C472" s="964" t="s">
        <v>1592</v>
      </c>
      <c r="D472" s="965">
        <v>19.399999999999999</v>
      </c>
      <c r="E472" s="757"/>
      <c r="F472" s="757"/>
      <c r="G472" s="757"/>
      <c r="H472" s="757"/>
      <c r="I472" s="757"/>
    </row>
    <row r="473" spans="1:9" ht="15.75" customHeight="1">
      <c r="A473" s="963">
        <v>92966</v>
      </c>
      <c r="B473" s="963" t="s">
        <v>3458</v>
      </c>
      <c r="C473" s="964" t="s">
        <v>1592</v>
      </c>
      <c r="D473" s="965">
        <v>21.25</v>
      </c>
      <c r="E473" s="757"/>
      <c r="F473" s="757"/>
      <c r="G473" s="757"/>
      <c r="H473" s="757"/>
      <c r="I473" s="757"/>
    </row>
    <row r="474" spans="1:9" ht="15.75" customHeight="1">
      <c r="A474" s="963">
        <v>93224</v>
      </c>
      <c r="B474" s="963" t="s">
        <v>3459</v>
      </c>
      <c r="C474" s="964" t="s">
        <v>1592</v>
      </c>
      <c r="D474" s="965">
        <v>1011.72</v>
      </c>
      <c r="E474" s="757"/>
      <c r="F474" s="757"/>
      <c r="G474" s="757"/>
      <c r="H474" s="757"/>
      <c r="I474" s="757"/>
    </row>
    <row r="475" spans="1:9" ht="15.75" customHeight="1">
      <c r="A475" s="963">
        <v>93233</v>
      </c>
      <c r="B475" s="963" t="s">
        <v>3460</v>
      </c>
      <c r="C475" s="964" t="s">
        <v>1592</v>
      </c>
      <c r="D475" s="965">
        <v>4.8099999999999996</v>
      </c>
      <c r="E475" s="757"/>
      <c r="F475" s="757"/>
      <c r="G475" s="757"/>
      <c r="H475" s="757"/>
      <c r="I475" s="757"/>
    </row>
    <row r="476" spans="1:9" ht="15.75" customHeight="1">
      <c r="A476" s="963">
        <v>93272</v>
      </c>
      <c r="B476" s="963" t="s">
        <v>3461</v>
      </c>
      <c r="C476" s="964" t="s">
        <v>1592</v>
      </c>
      <c r="D476" s="965">
        <v>80.94</v>
      </c>
      <c r="E476" s="757"/>
      <c r="F476" s="757"/>
      <c r="G476" s="757"/>
      <c r="H476" s="757"/>
      <c r="I476" s="757"/>
    </row>
    <row r="477" spans="1:9" ht="15.75" customHeight="1">
      <c r="A477" s="963">
        <v>93281</v>
      </c>
      <c r="B477" s="963" t="s">
        <v>3462</v>
      </c>
      <c r="C477" s="964" t="s">
        <v>1592</v>
      </c>
      <c r="D477" s="965">
        <v>18.399999999999999</v>
      </c>
      <c r="E477" s="757"/>
      <c r="F477" s="757"/>
      <c r="G477" s="757"/>
      <c r="H477" s="757"/>
      <c r="I477" s="757"/>
    </row>
    <row r="478" spans="1:9" ht="15.75" customHeight="1">
      <c r="A478" s="963">
        <v>93287</v>
      </c>
      <c r="B478" s="963" t="s">
        <v>3463</v>
      </c>
      <c r="C478" s="964" t="s">
        <v>1592</v>
      </c>
      <c r="D478" s="965">
        <v>315.7</v>
      </c>
      <c r="E478" s="757"/>
      <c r="F478" s="757"/>
      <c r="G478" s="757"/>
      <c r="H478" s="757"/>
      <c r="I478" s="757"/>
    </row>
    <row r="479" spans="1:9" ht="15.75" customHeight="1">
      <c r="A479" s="963">
        <v>93402</v>
      </c>
      <c r="B479" s="963" t="s">
        <v>3464</v>
      </c>
      <c r="C479" s="964" t="s">
        <v>1592</v>
      </c>
      <c r="D479" s="965">
        <v>252.69</v>
      </c>
      <c r="E479" s="757"/>
      <c r="F479" s="757"/>
      <c r="G479" s="757"/>
      <c r="H479" s="757"/>
      <c r="I479" s="757"/>
    </row>
    <row r="480" spans="1:9" ht="15.75" customHeight="1">
      <c r="A480" s="963">
        <v>93408</v>
      </c>
      <c r="B480" s="963" t="s">
        <v>3465</v>
      </c>
      <c r="C480" s="964" t="s">
        <v>1592</v>
      </c>
      <c r="D480" s="965">
        <v>87.87</v>
      </c>
      <c r="E480" s="757"/>
      <c r="F480" s="757"/>
      <c r="G480" s="757"/>
      <c r="H480" s="757"/>
      <c r="I480" s="757"/>
    </row>
    <row r="481" spans="1:9" ht="15.75" customHeight="1">
      <c r="A481" s="963">
        <v>93415</v>
      </c>
      <c r="B481" s="963" t="s">
        <v>3466</v>
      </c>
      <c r="C481" s="964" t="s">
        <v>1592</v>
      </c>
      <c r="D481" s="965">
        <v>12.54</v>
      </c>
      <c r="E481" s="757"/>
      <c r="F481" s="757"/>
      <c r="G481" s="757"/>
      <c r="H481" s="757"/>
      <c r="I481" s="757"/>
    </row>
    <row r="482" spans="1:9" ht="15.75" customHeight="1">
      <c r="A482" s="963">
        <v>93421</v>
      </c>
      <c r="B482" s="963" t="s">
        <v>3467</v>
      </c>
      <c r="C482" s="964" t="s">
        <v>1592</v>
      </c>
      <c r="D482" s="965">
        <v>79.34</v>
      </c>
      <c r="E482" s="757"/>
      <c r="F482" s="757"/>
      <c r="G482" s="757"/>
      <c r="H482" s="757"/>
      <c r="I482" s="757"/>
    </row>
    <row r="483" spans="1:9" ht="15.75" customHeight="1">
      <c r="A483" s="963">
        <v>93427</v>
      </c>
      <c r="B483" s="963" t="s">
        <v>3468</v>
      </c>
      <c r="C483" s="964" t="s">
        <v>1592</v>
      </c>
      <c r="D483" s="965">
        <v>181.23</v>
      </c>
      <c r="E483" s="757"/>
      <c r="F483" s="757"/>
      <c r="G483" s="757"/>
      <c r="H483" s="757"/>
      <c r="I483" s="757"/>
    </row>
    <row r="484" spans="1:9" ht="15.75" customHeight="1">
      <c r="A484" s="963">
        <v>93433</v>
      </c>
      <c r="B484" s="963" t="s">
        <v>3469</v>
      </c>
      <c r="C484" s="964" t="s">
        <v>1592</v>
      </c>
      <c r="D484" s="965">
        <v>2663.32</v>
      </c>
      <c r="E484" s="757"/>
      <c r="F484" s="757"/>
      <c r="G484" s="757"/>
      <c r="H484" s="757"/>
      <c r="I484" s="757"/>
    </row>
    <row r="485" spans="1:9" ht="15.75" customHeight="1">
      <c r="A485" s="963">
        <v>93439</v>
      </c>
      <c r="B485" s="963" t="s">
        <v>3470</v>
      </c>
      <c r="C485" s="964" t="s">
        <v>1592</v>
      </c>
      <c r="D485" s="965">
        <v>222.76</v>
      </c>
      <c r="E485" s="757"/>
      <c r="F485" s="757"/>
      <c r="G485" s="757"/>
      <c r="H485" s="757"/>
      <c r="I485" s="757"/>
    </row>
    <row r="486" spans="1:9" ht="15.75" customHeight="1">
      <c r="A486" s="963">
        <v>95121</v>
      </c>
      <c r="B486" s="963" t="s">
        <v>3471</v>
      </c>
      <c r="C486" s="964" t="s">
        <v>1592</v>
      </c>
      <c r="D486" s="965">
        <v>263.07</v>
      </c>
      <c r="E486" s="757"/>
      <c r="F486" s="757"/>
      <c r="G486" s="757"/>
      <c r="H486" s="757"/>
      <c r="I486" s="757"/>
    </row>
    <row r="487" spans="1:9" ht="15.75" customHeight="1">
      <c r="A487" s="963">
        <v>95127</v>
      </c>
      <c r="B487" s="963" t="s">
        <v>3472</v>
      </c>
      <c r="C487" s="964" t="s">
        <v>1592</v>
      </c>
      <c r="D487" s="965">
        <v>215.22</v>
      </c>
      <c r="E487" s="757"/>
      <c r="F487" s="757"/>
      <c r="G487" s="757"/>
      <c r="H487" s="757"/>
      <c r="I487" s="757"/>
    </row>
    <row r="488" spans="1:9" ht="15.75" customHeight="1">
      <c r="A488" s="963">
        <v>95133</v>
      </c>
      <c r="B488" s="963" t="s">
        <v>3473</v>
      </c>
      <c r="C488" s="964" t="s">
        <v>1592</v>
      </c>
      <c r="D488" s="965">
        <v>166.31</v>
      </c>
      <c r="E488" s="757"/>
      <c r="F488" s="757"/>
      <c r="G488" s="757"/>
      <c r="H488" s="757"/>
      <c r="I488" s="757"/>
    </row>
    <row r="489" spans="1:9" ht="15.75" customHeight="1">
      <c r="A489" s="963">
        <v>95139</v>
      </c>
      <c r="B489" s="963" t="s">
        <v>3474</v>
      </c>
      <c r="C489" s="964" t="s">
        <v>1592</v>
      </c>
      <c r="D489" s="965">
        <v>0.05</v>
      </c>
      <c r="E489" s="757"/>
      <c r="F489" s="757"/>
      <c r="G489" s="757"/>
      <c r="H489" s="757"/>
      <c r="I489" s="757"/>
    </row>
    <row r="490" spans="1:9" ht="15.75" customHeight="1">
      <c r="A490" s="963">
        <v>95212</v>
      </c>
      <c r="B490" s="963" t="s">
        <v>3475</v>
      </c>
      <c r="C490" s="964" t="s">
        <v>1592</v>
      </c>
      <c r="D490" s="965">
        <v>141.54</v>
      </c>
      <c r="E490" s="757"/>
      <c r="F490" s="757"/>
      <c r="G490" s="757"/>
      <c r="H490" s="757"/>
      <c r="I490" s="757"/>
    </row>
    <row r="491" spans="1:9" ht="15.75" customHeight="1">
      <c r="A491" s="963">
        <v>95258</v>
      </c>
      <c r="B491" s="963" t="s">
        <v>3476</v>
      </c>
      <c r="C491" s="964" t="s">
        <v>1592</v>
      </c>
      <c r="D491" s="965">
        <v>20.6</v>
      </c>
      <c r="E491" s="757"/>
      <c r="F491" s="757"/>
      <c r="G491" s="757"/>
      <c r="H491" s="757"/>
      <c r="I491" s="757"/>
    </row>
    <row r="492" spans="1:9" ht="15.75" customHeight="1">
      <c r="A492" s="963">
        <v>95264</v>
      </c>
      <c r="B492" s="963" t="s">
        <v>3477</v>
      </c>
      <c r="C492" s="964" t="s">
        <v>1592</v>
      </c>
      <c r="D492" s="965">
        <v>6.33</v>
      </c>
      <c r="E492" s="757"/>
      <c r="F492" s="757"/>
      <c r="G492" s="757"/>
      <c r="H492" s="757"/>
      <c r="I492" s="757"/>
    </row>
    <row r="493" spans="1:9" ht="15.75" customHeight="1">
      <c r="A493" s="963">
        <v>95270</v>
      </c>
      <c r="B493" s="963" t="s">
        <v>3478</v>
      </c>
      <c r="C493" s="964" t="s">
        <v>1592</v>
      </c>
      <c r="D493" s="965">
        <v>7.83</v>
      </c>
      <c r="E493" s="757"/>
      <c r="F493" s="757"/>
      <c r="G493" s="757"/>
      <c r="H493" s="757"/>
      <c r="I493" s="757"/>
    </row>
    <row r="494" spans="1:9" ht="15.75" customHeight="1">
      <c r="A494" s="963">
        <v>95276</v>
      </c>
      <c r="B494" s="963" t="s">
        <v>3479</v>
      </c>
      <c r="C494" s="964" t="s">
        <v>1592</v>
      </c>
      <c r="D494" s="965">
        <v>2.62</v>
      </c>
      <c r="E494" s="757"/>
      <c r="F494" s="757"/>
      <c r="G494" s="757"/>
      <c r="H494" s="757"/>
      <c r="I494" s="757"/>
    </row>
    <row r="495" spans="1:9" ht="15.75" customHeight="1">
      <c r="A495" s="963">
        <v>95282</v>
      </c>
      <c r="B495" s="963" t="s">
        <v>3480</v>
      </c>
      <c r="C495" s="964" t="s">
        <v>1592</v>
      </c>
      <c r="D495" s="965">
        <v>8.02</v>
      </c>
      <c r="E495" s="757"/>
      <c r="F495" s="757"/>
      <c r="G495" s="757"/>
      <c r="H495" s="757"/>
      <c r="I495" s="757"/>
    </row>
    <row r="496" spans="1:9" ht="15.75" customHeight="1">
      <c r="A496" s="963">
        <v>95620</v>
      </c>
      <c r="B496" s="963" t="s">
        <v>3481</v>
      </c>
      <c r="C496" s="964" t="s">
        <v>1592</v>
      </c>
      <c r="D496" s="965">
        <v>19.850000000000001</v>
      </c>
      <c r="E496" s="757"/>
      <c r="F496" s="757"/>
      <c r="G496" s="757"/>
      <c r="H496" s="757"/>
      <c r="I496" s="757"/>
    </row>
    <row r="497" spans="1:9" ht="15.75" customHeight="1">
      <c r="A497" s="963">
        <v>95631</v>
      </c>
      <c r="B497" s="963" t="s">
        <v>3482</v>
      </c>
      <c r="C497" s="964" t="s">
        <v>1592</v>
      </c>
      <c r="D497" s="965">
        <v>229.8</v>
      </c>
      <c r="E497" s="757"/>
      <c r="F497" s="757"/>
      <c r="G497" s="757"/>
      <c r="H497" s="757"/>
      <c r="I497" s="757"/>
    </row>
    <row r="498" spans="1:9" ht="15.75" customHeight="1">
      <c r="A498" s="963">
        <v>95702</v>
      </c>
      <c r="B498" s="963" t="s">
        <v>3483</v>
      </c>
      <c r="C498" s="964" t="s">
        <v>1592</v>
      </c>
      <c r="D498" s="965">
        <v>36.409999999999997</v>
      </c>
      <c r="E498" s="757"/>
      <c r="F498" s="757"/>
      <c r="G498" s="757"/>
      <c r="H498" s="757"/>
      <c r="I498" s="757"/>
    </row>
    <row r="499" spans="1:9" ht="15.75" customHeight="1">
      <c r="A499" s="963">
        <v>95708</v>
      </c>
      <c r="B499" s="963" t="s">
        <v>3484</v>
      </c>
      <c r="C499" s="964" t="s">
        <v>1592</v>
      </c>
      <c r="D499" s="965">
        <v>134.33000000000001</v>
      </c>
      <c r="E499" s="757"/>
      <c r="F499" s="757"/>
      <c r="G499" s="757"/>
      <c r="H499" s="757"/>
      <c r="I499" s="757"/>
    </row>
    <row r="500" spans="1:9" ht="15.75" customHeight="1">
      <c r="A500" s="963">
        <v>95714</v>
      </c>
      <c r="B500" s="963" t="s">
        <v>3485</v>
      </c>
      <c r="C500" s="964" t="s">
        <v>1592</v>
      </c>
      <c r="D500" s="965">
        <v>251.4</v>
      </c>
      <c r="E500" s="757"/>
      <c r="F500" s="757"/>
      <c r="G500" s="757"/>
      <c r="H500" s="757"/>
      <c r="I500" s="757"/>
    </row>
    <row r="501" spans="1:9" ht="15.75" customHeight="1">
      <c r="A501" s="963">
        <v>95720</v>
      </c>
      <c r="B501" s="963" t="s">
        <v>3486</v>
      </c>
      <c r="C501" s="964" t="s">
        <v>1592</v>
      </c>
      <c r="D501" s="965">
        <v>246.43</v>
      </c>
      <c r="E501" s="757"/>
      <c r="F501" s="757"/>
      <c r="G501" s="757"/>
      <c r="H501" s="757"/>
      <c r="I501" s="757"/>
    </row>
    <row r="502" spans="1:9" ht="15.75" customHeight="1">
      <c r="A502" s="963">
        <v>95872</v>
      </c>
      <c r="B502" s="963" t="s">
        <v>3487</v>
      </c>
      <c r="C502" s="964" t="s">
        <v>1592</v>
      </c>
      <c r="D502" s="965">
        <v>307.48</v>
      </c>
      <c r="E502" s="757"/>
      <c r="F502" s="757"/>
      <c r="G502" s="757"/>
      <c r="H502" s="757"/>
      <c r="I502" s="757"/>
    </row>
    <row r="503" spans="1:9" ht="15.75" customHeight="1">
      <c r="A503" s="963">
        <v>96013</v>
      </c>
      <c r="B503" s="963" t="s">
        <v>3488</v>
      </c>
      <c r="C503" s="964" t="s">
        <v>1592</v>
      </c>
      <c r="D503" s="965">
        <v>174.8</v>
      </c>
      <c r="E503" s="757"/>
      <c r="F503" s="757"/>
      <c r="G503" s="757"/>
      <c r="H503" s="757"/>
      <c r="I503" s="757"/>
    </row>
    <row r="504" spans="1:9" ht="15.75" customHeight="1">
      <c r="A504" s="963">
        <v>96020</v>
      </c>
      <c r="B504" s="963" t="s">
        <v>3489</v>
      </c>
      <c r="C504" s="964" t="s">
        <v>1592</v>
      </c>
      <c r="D504" s="965">
        <v>174.24</v>
      </c>
      <c r="E504" s="757"/>
      <c r="F504" s="757"/>
      <c r="G504" s="757"/>
      <c r="H504" s="757"/>
      <c r="I504" s="757"/>
    </row>
    <row r="505" spans="1:9" ht="15.75" customHeight="1">
      <c r="A505" s="963">
        <v>96028</v>
      </c>
      <c r="B505" s="963" t="s">
        <v>3490</v>
      </c>
      <c r="C505" s="964" t="s">
        <v>1592</v>
      </c>
      <c r="D505" s="965">
        <v>132.05000000000001</v>
      </c>
      <c r="E505" s="757"/>
      <c r="F505" s="757"/>
      <c r="G505" s="757"/>
      <c r="H505" s="757"/>
      <c r="I505" s="757"/>
    </row>
    <row r="506" spans="1:9" ht="15.75" customHeight="1">
      <c r="A506" s="963">
        <v>96035</v>
      </c>
      <c r="B506" s="963" t="s">
        <v>3491</v>
      </c>
      <c r="C506" s="964" t="s">
        <v>1592</v>
      </c>
      <c r="D506" s="965">
        <v>254.08</v>
      </c>
      <c r="E506" s="757"/>
      <c r="F506" s="757"/>
      <c r="G506" s="757"/>
      <c r="H506" s="757"/>
      <c r="I506" s="757"/>
    </row>
    <row r="507" spans="1:9" ht="15.75" customHeight="1">
      <c r="A507" s="963">
        <v>96157</v>
      </c>
      <c r="B507" s="963" t="s">
        <v>3492</v>
      </c>
      <c r="C507" s="964" t="s">
        <v>1592</v>
      </c>
      <c r="D507" s="965">
        <v>132.61000000000001</v>
      </c>
      <c r="E507" s="757"/>
      <c r="F507" s="757"/>
      <c r="G507" s="757"/>
      <c r="H507" s="757"/>
      <c r="I507" s="757"/>
    </row>
    <row r="508" spans="1:9" ht="15.75" customHeight="1">
      <c r="A508" s="963">
        <v>96158</v>
      </c>
      <c r="B508" s="963" t="s">
        <v>3493</v>
      </c>
      <c r="C508" s="964" t="s">
        <v>1592</v>
      </c>
      <c r="D508" s="965">
        <v>125.14</v>
      </c>
      <c r="E508" s="757"/>
      <c r="F508" s="757"/>
      <c r="G508" s="757"/>
      <c r="H508" s="757"/>
      <c r="I508" s="757"/>
    </row>
    <row r="509" spans="1:9" ht="15.75" customHeight="1">
      <c r="A509" s="963">
        <v>96245</v>
      </c>
      <c r="B509" s="963" t="s">
        <v>3494</v>
      </c>
      <c r="C509" s="964" t="s">
        <v>1592</v>
      </c>
      <c r="D509" s="965">
        <v>91.96</v>
      </c>
      <c r="E509" s="757"/>
      <c r="F509" s="757"/>
      <c r="G509" s="757"/>
      <c r="H509" s="757"/>
      <c r="I509" s="757"/>
    </row>
    <row r="510" spans="1:9" ht="15.75" customHeight="1">
      <c r="A510" s="963">
        <v>96463</v>
      </c>
      <c r="B510" s="963" t="s">
        <v>3495</v>
      </c>
      <c r="C510" s="964" t="s">
        <v>1592</v>
      </c>
      <c r="D510" s="965">
        <v>215.34</v>
      </c>
      <c r="E510" s="757"/>
      <c r="F510" s="757"/>
      <c r="G510" s="757"/>
      <c r="H510" s="757"/>
      <c r="I510" s="757"/>
    </row>
    <row r="511" spans="1:9" ht="15.75" customHeight="1">
      <c r="A511" s="963">
        <v>98764</v>
      </c>
      <c r="B511" s="963" t="s">
        <v>3496</v>
      </c>
      <c r="C511" s="964" t="s">
        <v>1592</v>
      </c>
      <c r="D511" s="965">
        <v>3.34</v>
      </c>
      <c r="E511" s="757"/>
      <c r="F511" s="757"/>
      <c r="G511" s="757"/>
      <c r="H511" s="757"/>
      <c r="I511" s="757"/>
    </row>
    <row r="512" spans="1:9" ht="15.75" customHeight="1">
      <c r="A512" s="963">
        <v>99833</v>
      </c>
      <c r="B512" s="963" t="s">
        <v>3497</v>
      </c>
      <c r="C512" s="964" t="s">
        <v>1592</v>
      </c>
      <c r="D512" s="965">
        <v>3.41</v>
      </c>
      <c r="E512" s="757"/>
      <c r="F512" s="757"/>
      <c r="G512" s="757"/>
      <c r="H512" s="757"/>
      <c r="I512" s="757"/>
    </row>
    <row r="513" spans="1:9" ht="15.75" customHeight="1">
      <c r="A513" s="963">
        <v>100641</v>
      </c>
      <c r="B513" s="963" t="s">
        <v>3498</v>
      </c>
      <c r="C513" s="964" t="s">
        <v>1592</v>
      </c>
      <c r="D513" s="965">
        <v>521.91</v>
      </c>
      <c r="E513" s="757"/>
      <c r="F513" s="757"/>
      <c r="G513" s="757"/>
      <c r="H513" s="757"/>
      <c r="I513" s="757"/>
    </row>
    <row r="514" spans="1:9" ht="15.75" customHeight="1">
      <c r="A514" s="963">
        <v>100647</v>
      </c>
      <c r="B514" s="963" t="s">
        <v>3499</v>
      </c>
      <c r="C514" s="964" t="s">
        <v>1592</v>
      </c>
      <c r="D514" s="965">
        <v>1141.26</v>
      </c>
      <c r="E514" s="757"/>
      <c r="F514" s="757"/>
      <c r="G514" s="757"/>
      <c r="H514" s="757"/>
      <c r="I514" s="757"/>
    </row>
    <row r="515" spans="1:9" ht="15.75" customHeight="1">
      <c r="A515" s="963">
        <v>102275</v>
      </c>
      <c r="B515" s="963" t="s">
        <v>3500</v>
      </c>
      <c r="C515" s="964" t="s">
        <v>1592</v>
      </c>
      <c r="D515" s="965">
        <v>19.71</v>
      </c>
      <c r="E515" s="757"/>
      <c r="F515" s="757"/>
      <c r="G515" s="757"/>
      <c r="H515" s="757"/>
      <c r="I515" s="757"/>
    </row>
    <row r="516" spans="1:9" ht="15.75" customHeight="1">
      <c r="A516" s="963">
        <v>104091</v>
      </c>
      <c r="B516" s="963" t="s">
        <v>3501</v>
      </c>
      <c r="C516" s="964" t="s">
        <v>1592</v>
      </c>
      <c r="D516" s="965">
        <v>0.75</v>
      </c>
      <c r="E516" s="757"/>
      <c r="F516" s="757"/>
      <c r="G516" s="757"/>
      <c r="H516" s="757"/>
      <c r="I516" s="757"/>
    </row>
    <row r="517" spans="1:9" ht="15.75" customHeight="1">
      <c r="A517" s="963">
        <v>104097</v>
      </c>
      <c r="B517" s="963" t="s">
        <v>3502</v>
      </c>
      <c r="C517" s="964" t="s">
        <v>1592</v>
      </c>
      <c r="D517" s="965">
        <v>1.06</v>
      </c>
      <c r="E517" s="757"/>
      <c r="F517" s="757"/>
      <c r="G517" s="757"/>
      <c r="H517" s="757"/>
      <c r="I517" s="757"/>
    </row>
    <row r="518" spans="1:9" ht="15.75" customHeight="1">
      <c r="A518" s="963">
        <v>5632</v>
      </c>
      <c r="B518" s="963" t="s">
        <v>3503</v>
      </c>
      <c r="C518" s="964" t="s">
        <v>1595</v>
      </c>
      <c r="D518" s="965">
        <v>77.489999999999995</v>
      </c>
      <c r="E518" s="757"/>
      <c r="F518" s="757"/>
      <c r="G518" s="757"/>
      <c r="H518" s="757"/>
      <c r="I518" s="757"/>
    </row>
    <row r="519" spans="1:9" ht="15.75" customHeight="1">
      <c r="A519" s="963">
        <v>5679</v>
      </c>
      <c r="B519" s="963" t="s">
        <v>3504</v>
      </c>
      <c r="C519" s="964" t="s">
        <v>1595</v>
      </c>
      <c r="D519" s="965">
        <v>54.08</v>
      </c>
      <c r="E519" s="757"/>
      <c r="F519" s="757"/>
      <c r="G519" s="757"/>
      <c r="H519" s="757"/>
      <c r="I519" s="757"/>
    </row>
    <row r="520" spans="1:9" ht="15.75" customHeight="1">
      <c r="A520" s="963">
        <v>5681</v>
      </c>
      <c r="B520" s="963" t="s">
        <v>3505</v>
      </c>
      <c r="C520" s="964" t="s">
        <v>1595</v>
      </c>
      <c r="D520" s="965">
        <v>50.68</v>
      </c>
      <c r="E520" s="757"/>
      <c r="F520" s="757"/>
      <c r="G520" s="757"/>
      <c r="H520" s="757"/>
      <c r="I520" s="757"/>
    </row>
    <row r="521" spans="1:9" ht="15.75" customHeight="1">
      <c r="A521" s="963">
        <v>5685</v>
      </c>
      <c r="B521" s="963" t="s">
        <v>3506</v>
      </c>
      <c r="C521" s="964" t="s">
        <v>1595</v>
      </c>
      <c r="D521" s="965">
        <v>58.38</v>
      </c>
      <c r="E521" s="757"/>
      <c r="F521" s="757"/>
      <c r="G521" s="757"/>
      <c r="H521" s="757"/>
      <c r="I521" s="757"/>
    </row>
    <row r="522" spans="1:9" ht="15.75" customHeight="1">
      <c r="A522" s="963">
        <v>5690</v>
      </c>
      <c r="B522" s="963" t="s">
        <v>3507</v>
      </c>
      <c r="C522" s="964" t="s">
        <v>1595</v>
      </c>
      <c r="D522" s="965">
        <v>4.5599999999999996</v>
      </c>
      <c r="E522" s="757"/>
      <c r="F522" s="757"/>
      <c r="G522" s="757"/>
      <c r="H522" s="757"/>
      <c r="I522" s="757"/>
    </row>
    <row r="523" spans="1:9" ht="15.75" customHeight="1">
      <c r="A523" s="963">
        <v>5806</v>
      </c>
      <c r="B523" s="963" t="s">
        <v>3508</v>
      </c>
      <c r="C523" s="964" t="s">
        <v>1595</v>
      </c>
      <c r="D523" s="965">
        <v>0.22</v>
      </c>
      <c r="E523" s="757"/>
      <c r="F523" s="757"/>
      <c r="G523" s="757"/>
      <c r="H523" s="757"/>
      <c r="I523" s="757"/>
    </row>
    <row r="524" spans="1:9" ht="15.75" customHeight="1">
      <c r="A524" s="963">
        <v>5826</v>
      </c>
      <c r="B524" s="963" t="s">
        <v>3509</v>
      </c>
      <c r="C524" s="964" t="s">
        <v>1595</v>
      </c>
      <c r="D524" s="965">
        <v>43.42</v>
      </c>
      <c r="E524" s="757"/>
      <c r="F524" s="757"/>
      <c r="G524" s="757"/>
      <c r="H524" s="757"/>
      <c r="I524" s="757"/>
    </row>
    <row r="525" spans="1:9" ht="15.75" customHeight="1">
      <c r="A525" s="963">
        <v>5829</v>
      </c>
      <c r="B525" s="963" t="s">
        <v>3510</v>
      </c>
      <c r="C525" s="964" t="s">
        <v>1595</v>
      </c>
      <c r="D525" s="965">
        <v>125.45</v>
      </c>
      <c r="E525" s="757"/>
      <c r="F525" s="757"/>
      <c r="G525" s="757"/>
      <c r="H525" s="757"/>
      <c r="I525" s="757"/>
    </row>
    <row r="526" spans="1:9" ht="15.75" customHeight="1">
      <c r="A526" s="963">
        <v>5837</v>
      </c>
      <c r="B526" s="963" t="s">
        <v>3511</v>
      </c>
      <c r="C526" s="964" t="s">
        <v>1595</v>
      </c>
      <c r="D526" s="965">
        <v>132.47999999999999</v>
      </c>
      <c r="E526" s="757"/>
      <c r="F526" s="757"/>
      <c r="G526" s="757"/>
      <c r="H526" s="757"/>
      <c r="I526" s="757"/>
    </row>
    <row r="527" spans="1:9" ht="15.75" customHeight="1">
      <c r="A527" s="963">
        <v>5841</v>
      </c>
      <c r="B527" s="963" t="s">
        <v>3512</v>
      </c>
      <c r="C527" s="964" t="s">
        <v>1595</v>
      </c>
      <c r="D527" s="965">
        <v>5.24</v>
      </c>
      <c r="E527" s="757"/>
      <c r="F527" s="757"/>
      <c r="G527" s="757"/>
      <c r="H527" s="757"/>
      <c r="I527" s="757"/>
    </row>
    <row r="528" spans="1:9" ht="15.75" customHeight="1">
      <c r="A528" s="963">
        <v>5845</v>
      </c>
      <c r="B528" s="963" t="s">
        <v>3513</v>
      </c>
      <c r="C528" s="964" t="s">
        <v>1595</v>
      </c>
      <c r="D528" s="965">
        <v>42.34</v>
      </c>
      <c r="E528" s="757"/>
      <c r="F528" s="757"/>
      <c r="G528" s="757"/>
      <c r="H528" s="757"/>
      <c r="I528" s="757"/>
    </row>
    <row r="529" spans="1:9" ht="15.75" customHeight="1">
      <c r="A529" s="963">
        <v>5849</v>
      </c>
      <c r="B529" s="963" t="s">
        <v>3514</v>
      </c>
      <c r="C529" s="964" t="s">
        <v>1595</v>
      </c>
      <c r="D529" s="965">
        <v>71.930000000000007</v>
      </c>
      <c r="E529" s="757"/>
      <c r="F529" s="757"/>
      <c r="G529" s="757"/>
      <c r="H529" s="757"/>
      <c r="I529" s="757"/>
    </row>
    <row r="530" spans="1:9" ht="15.75" customHeight="1">
      <c r="A530" s="963">
        <v>5853</v>
      </c>
      <c r="B530" s="963" t="s">
        <v>3515</v>
      </c>
      <c r="C530" s="964" t="s">
        <v>1595</v>
      </c>
      <c r="D530" s="965">
        <v>72.25</v>
      </c>
      <c r="E530" s="757"/>
      <c r="F530" s="757"/>
      <c r="G530" s="757"/>
      <c r="H530" s="757"/>
      <c r="I530" s="757"/>
    </row>
    <row r="531" spans="1:9" ht="15.75" customHeight="1">
      <c r="A531" s="963">
        <v>5857</v>
      </c>
      <c r="B531" s="963" t="s">
        <v>3516</v>
      </c>
      <c r="C531" s="964" t="s">
        <v>1595</v>
      </c>
      <c r="D531" s="965">
        <v>189.29</v>
      </c>
      <c r="E531" s="757"/>
      <c r="F531" s="757"/>
      <c r="G531" s="757"/>
      <c r="H531" s="757"/>
      <c r="I531" s="757"/>
    </row>
    <row r="532" spans="1:9" ht="15.75" customHeight="1">
      <c r="A532" s="963">
        <v>5865</v>
      </c>
      <c r="B532" s="963" t="s">
        <v>3517</v>
      </c>
      <c r="C532" s="964" t="s">
        <v>1595</v>
      </c>
      <c r="D532" s="965">
        <v>10.89</v>
      </c>
      <c r="E532" s="757"/>
      <c r="F532" s="757"/>
      <c r="G532" s="757"/>
      <c r="H532" s="757"/>
      <c r="I532" s="757"/>
    </row>
    <row r="533" spans="1:9" ht="15.75" customHeight="1">
      <c r="A533" s="963">
        <v>5869</v>
      </c>
      <c r="B533" s="963" t="s">
        <v>3518</v>
      </c>
      <c r="C533" s="964" t="s">
        <v>1595</v>
      </c>
      <c r="D533" s="965">
        <v>66.61</v>
      </c>
      <c r="E533" s="757"/>
      <c r="F533" s="757"/>
      <c r="G533" s="757"/>
      <c r="H533" s="757"/>
      <c r="I533" s="757"/>
    </row>
    <row r="534" spans="1:9" ht="15.75" customHeight="1">
      <c r="A534" s="963">
        <v>5877</v>
      </c>
      <c r="B534" s="963" t="s">
        <v>3519</v>
      </c>
      <c r="C534" s="964" t="s">
        <v>1595</v>
      </c>
      <c r="D534" s="965">
        <v>53</v>
      </c>
      <c r="E534" s="757"/>
      <c r="F534" s="757"/>
      <c r="G534" s="757"/>
      <c r="H534" s="757"/>
      <c r="I534" s="757"/>
    </row>
    <row r="535" spans="1:9" ht="15.75" customHeight="1">
      <c r="A535" s="963">
        <v>5881</v>
      </c>
      <c r="B535" s="963" t="s">
        <v>3520</v>
      </c>
      <c r="C535" s="964" t="s">
        <v>1595</v>
      </c>
      <c r="D535" s="965">
        <v>71.61</v>
      </c>
      <c r="E535" s="757"/>
      <c r="F535" s="757"/>
      <c r="G535" s="757"/>
      <c r="H535" s="757"/>
      <c r="I535" s="757"/>
    </row>
    <row r="536" spans="1:9" ht="15.75" customHeight="1">
      <c r="A536" s="963">
        <v>5884</v>
      </c>
      <c r="B536" s="963" t="s">
        <v>3521</v>
      </c>
      <c r="C536" s="964" t="s">
        <v>1595</v>
      </c>
      <c r="D536" s="965">
        <v>44.16</v>
      </c>
      <c r="E536" s="757"/>
      <c r="F536" s="757"/>
      <c r="G536" s="757"/>
      <c r="H536" s="757"/>
      <c r="I536" s="757"/>
    </row>
    <row r="537" spans="1:9" ht="15.75" customHeight="1">
      <c r="A537" s="963">
        <v>5892</v>
      </c>
      <c r="B537" s="963" t="s">
        <v>3522</v>
      </c>
      <c r="C537" s="964" t="s">
        <v>1595</v>
      </c>
      <c r="D537" s="965">
        <v>39.520000000000003</v>
      </c>
      <c r="E537" s="757"/>
      <c r="F537" s="757"/>
      <c r="G537" s="757"/>
      <c r="H537" s="757"/>
      <c r="I537" s="757"/>
    </row>
    <row r="538" spans="1:9" ht="15.75" customHeight="1">
      <c r="A538" s="963">
        <v>5896</v>
      </c>
      <c r="B538" s="963" t="s">
        <v>3523</v>
      </c>
      <c r="C538" s="964" t="s">
        <v>1595</v>
      </c>
      <c r="D538" s="965">
        <v>41.47</v>
      </c>
      <c r="E538" s="757"/>
      <c r="F538" s="757"/>
      <c r="G538" s="757"/>
      <c r="H538" s="757"/>
      <c r="I538" s="757"/>
    </row>
    <row r="539" spans="1:9" ht="15.75" customHeight="1">
      <c r="A539" s="963">
        <v>5903</v>
      </c>
      <c r="B539" s="963" t="s">
        <v>3524</v>
      </c>
      <c r="C539" s="964" t="s">
        <v>1595</v>
      </c>
      <c r="D539" s="965">
        <v>52.78</v>
      </c>
      <c r="E539" s="757"/>
      <c r="F539" s="757"/>
      <c r="G539" s="757"/>
      <c r="H539" s="757"/>
      <c r="I539" s="757"/>
    </row>
    <row r="540" spans="1:9" ht="15.75" customHeight="1">
      <c r="A540" s="963">
        <v>5911</v>
      </c>
      <c r="B540" s="963" t="s">
        <v>3525</v>
      </c>
      <c r="C540" s="964" t="s">
        <v>1595</v>
      </c>
      <c r="D540" s="965">
        <v>21.68</v>
      </c>
      <c r="E540" s="757"/>
      <c r="F540" s="757"/>
      <c r="G540" s="757"/>
      <c r="H540" s="757"/>
      <c r="I540" s="757"/>
    </row>
    <row r="541" spans="1:9" ht="15.75" customHeight="1">
      <c r="A541" s="963">
        <v>5923</v>
      </c>
      <c r="B541" s="963" t="s">
        <v>3526</v>
      </c>
      <c r="C541" s="964" t="s">
        <v>1595</v>
      </c>
      <c r="D541" s="965">
        <v>3.57</v>
      </c>
      <c r="E541" s="757"/>
      <c r="F541" s="757"/>
      <c r="G541" s="757"/>
      <c r="H541" s="757"/>
      <c r="I541" s="757"/>
    </row>
    <row r="542" spans="1:9" ht="15.75" customHeight="1">
      <c r="A542" s="963">
        <v>5930</v>
      </c>
      <c r="B542" s="963" t="s">
        <v>3527</v>
      </c>
      <c r="C542" s="964" t="s">
        <v>1595</v>
      </c>
      <c r="D542" s="965">
        <v>52.11</v>
      </c>
      <c r="E542" s="757"/>
      <c r="F542" s="757"/>
      <c r="G542" s="757"/>
      <c r="H542" s="757"/>
      <c r="I542" s="757"/>
    </row>
    <row r="543" spans="1:9" ht="15.75" customHeight="1">
      <c r="A543" s="963">
        <v>5934</v>
      </c>
      <c r="B543" s="963" t="s">
        <v>3528</v>
      </c>
      <c r="C543" s="964" t="s">
        <v>1595</v>
      </c>
      <c r="D543" s="965">
        <v>82.26</v>
      </c>
      <c r="E543" s="757"/>
      <c r="F543" s="757"/>
      <c r="G543" s="757"/>
      <c r="H543" s="757"/>
      <c r="I543" s="757"/>
    </row>
    <row r="544" spans="1:9" ht="15.75" customHeight="1">
      <c r="A544" s="963">
        <v>5942</v>
      </c>
      <c r="B544" s="963" t="s">
        <v>3529</v>
      </c>
      <c r="C544" s="964" t="s">
        <v>1595</v>
      </c>
      <c r="D544" s="965">
        <v>65.569999999999993</v>
      </c>
      <c r="E544" s="757"/>
      <c r="F544" s="757"/>
      <c r="G544" s="757"/>
      <c r="H544" s="757"/>
      <c r="I544" s="757"/>
    </row>
    <row r="545" spans="1:9" ht="15.75" customHeight="1">
      <c r="A545" s="963">
        <v>5946</v>
      </c>
      <c r="B545" s="963" t="s">
        <v>3530</v>
      </c>
      <c r="C545" s="964" t="s">
        <v>1595</v>
      </c>
      <c r="D545" s="965">
        <v>82.77</v>
      </c>
      <c r="E545" s="757"/>
      <c r="F545" s="757"/>
      <c r="G545" s="757"/>
      <c r="H545" s="757"/>
      <c r="I545" s="757"/>
    </row>
    <row r="546" spans="1:9" ht="15.75" customHeight="1">
      <c r="A546" s="963">
        <v>5952</v>
      </c>
      <c r="B546" s="963" t="s">
        <v>1619</v>
      </c>
      <c r="C546" s="964" t="s">
        <v>1595</v>
      </c>
      <c r="D546" s="965">
        <v>18.68</v>
      </c>
      <c r="E546" s="757"/>
      <c r="F546" s="757"/>
      <c r="G546" s="757"/>
      <c r="H546" s="757"/>
      <c r="I546" s="757"/>
    </row>
    <row r="547" spans="1:9" ht="15.75" customHeight="1">
      <c r="A547" s="963">
        <v>5954</v>
      </c>
      <c r="B547" s="963" t="s">
        <v>3531</v>
      </c>
      <c r="C547" s="964" t="s">
        <v>1595</v>
      </c>
      <c r="D547" s="965">
        <v>5.59</v>
      </c>
      <c r="E547" s="757"/>
      <c r="F547" s="757"/>
      <c r="G547" s="757"/>
      <c r="H547" s="757"/>
      <c r="I547" s="757"/>
    </row>
    <row r="548" spans="1:9" ht="15.75" customHeight="1">
      <c r="A548" s="963">
        <v>5961</v>
      </c>
      <c r="B548" s="963" t="s">
        <v>3532</v>
      </c>
      <c r="C548" s="964" t="s">
        <v>1595</v>
      </c>
      <c r="D548" s="965">
        <v>43.61</v>
      </c>
      <c r="E548" s="757"/>
      <c r="F548" s="757"/>
      <c r="G548" s="757"/>
      <c r="H548" s="757"/>
      <c r="I548" s="757"/>
    </row>
    <row r="549" spans="1:9" ht="15.75" customHeight="1">
      <c r="A549" s="963">
        <v>6260</v>
      </c>
      <c r="B549" s="963" t="s">
        <v>3533</v>
      </c>
      <c r="C549" s="964" t="s">
        <v>1595</v>
      </c>
      <c r="D549" s="965">
        <v>43.58</v>
      </c>
      <c r="E549" s="757"/>
      <c r="F549" s="757"/>
      <c r="G549" s="757"/>
      <c r="H549" s="757"/>
      <c r="I549" s="757"/>
    </row>
    <row r="550" spans="1:9" ht="15.75" customHeight="1">
      <c r="A550" s="963">
        <v>6880</v>
      </c>
      <c r="B550" s="963" t="s">
        <v>3534</v>
      </c>
      <c r="C550" s="964" t="s">
        <v>1595</v>
      </c>
      <c r="D550" s="965">
        <v>78.709999999999994</v>
      </c>
      <c r="E550" s="757"/>
      <c r="F550" s="757"/>
      <c r="G550" s="757"/>
      <c r="H550" s="757"/>
      <c r="I550" s="757"/>
    </row>
    <row r="551" spans="1:9" ht="15.75" customHeight="1">
      <c r="A551" s="963">
        <v>7031</v>
      </c>
      <c r="B551" s="963" t="s">
        <v>3535</v>
      </c>
      <c r="C551" s="964" t="s">
        <v>1595</v>
      </c>
      <c r="D551" s="965">
        <v>5.34</v>
      </c>
      <c r="E551" s="757"/>
      <c r="F551" s="757"/>
      <c r="G551" s="757"/>
      <c r="H551" s="757"/>
      <c r="I551" s="757"/>
    </row>
    <row r="552" spans="1:9" ht="15.75" customHeight="1">
      <c r="A552" s="963">
        <v>7043</v>
      </c>
      <c r="B552" s="963" t="s">
        <v>3536</v>
      </c>
      <c r="C552" s="964" t="s">
        <v>1595</v>
      </c>
      <c r="D552" s="965">
        <v>0.27</v>
      </c>
      <c r="E552" s="757"/>
      <c r="F552" s="757"/>
      <c r="G552" s="757"/>
      <c r="H552" s="757"/>
      <c r="I552" s="757"/>
    </row>
    <row r="553" spans="1:9" ht="15.75" customHeight="1">
      <c r="A553" s="963">
        <v>7050</v>
      </c>
      <c r="B553" s="963" t="s">
        <v>3537</v>
      </c>
      <c r="C553" s="964" t="s">
        <v>1595</v>
      </c>
      <c r="D553" s="965">
        <v>72.33</v>
      </c>
      <c r="E553" s="757"/>
      <c r="F553" s="757"/>
      <c r="G553" s="757"/>
      <c r="H553" s="757"/>
      <c r="I553" s="757"/>
    </row>
    <row r="554" spans="1:9" ht="15.75" customHeight="1">
      <c r="A554" s="963">
        <v>67827</v>
      </c>
      <c r="B554" s="963" t="s">
        <v>3538</v>
      </c>
      <c r="C554" s="964" t="s">
        <v>1595</v>
      </c>
      <c r="D554" s="965">
        <v>44.48</v>
      </c>
      <c r="E554" s="757"/>
      <c r="F554" s="757"/>
      <c r="G554" s="757"/>
      <c r="H554" s="757"/>
      <c r="I554" s="757"/>
    </row>
    <row r="555" spans="1:9" ht="15.75" customHeight="1">
      <c r="A555" s="963">
        <v>73395</v>
      </c>
      <c r="B555" s="963" t="s">
        <v>3539</v>
      </c>
      <c r="C555" s="964" t="s">
        <v>1595</v>
      </c>
      <c r="D555" s="965">
        <v>7.8</v>
      </c>
      <c r="E555" s="757"/>
      <c r="F555" s="757"/>
      <c r="G555" s="757"/>
      <c r="H555" s="757"/>
      <c r="I555" s="757"/>
    </row>
    <row r="556" spans="1:9" ht="15.75" customHeight="1">
      <c r="A556" s="963">
        <v>83766</v>
      </c>
      <c r="B556" s="963" t="s">
        <v>3540</v>
      </c>
      <c r="C556" s="964" t="s">
        <v>1595</v>
      </c>
      <c r="D556" s="965">
        <v>33.799999999999997</v>
      </c>
      <c r="E556" s="757"/>
      <c r="F556" s="757"/>
      <c r="G556" s="757"/>
      <c r="H556" s="757"/>
      <c r="I556" s="757"/>
    </row>
    <row r="557" spans="1:9" ht="15.75" customHeight="1">
      <c r="A557" s="963">
        <v>84013</v>
      </c>
      <c r="B557" s="963" t="s">
        <v>3541</v>
      </c>
      <c r="C557" s="964" t="s">
        <v>1595</v>
      </c>
      <c r="D557" s="965">
        <v>75</v>
      </c>
      <c r="E557" s="757"/>
      <c r="F557" s="757"/>
      <c r="G557" s="757"/>
      <c r="H557" s="757"/>
      <c r="I557" s="757"/>
    </row>
    <row r="558" spans="1:9" ht="15.75" customHeight="1">
      <c r="A558" s="963">
        <v>87446</v>
      </c>
      <c r="B558" s="963" t="s">
        <v>3542</v>
      </c>
      <c r="C558" s="964" t="s">
        <v>1595</v>
      </c>
      <c r="D558" s="965">
        <v>0.57999999999999996</v>
      </c>
      <c r="E558" s="757"/>
      <c r="F558" s="757"/>
      <c r="G558" s="757"/>
      <c r="H558" s="757"/>
      <c r="I558" s="757"/>
    </row>
    <row r="559" spans="1:9" ht="15.75" customHeight="1">
      <c r="A559" s="963">
        <v>88392</v>
      </c>
      <c r="B559" s="963" t="s">
        <v>3543</v>
      </c>
      <c r="C559" s="964" t="s">
        <v>1595</v>
      </c>
      <c r="D559" s="965">
        <v>1.1299999999999999</v>
      </c>
      <c r="E559" s="757"/>
      <c r="F559" s="757"/>
      <c r="G559" s="757"/>
      <c r="H559" s="757"/>
      <c r="I559" s="757"/>
    </row>
    <row r="560" spans="1:9" ht="15.75" customHeight="1">
      <c r="A560" s="963">
        <v>88398</v>
      </c>
      <c r="B560" s="963" t="s">
        <v>3544</v>
      </c>
      <c r="C560" s="964" t="s">
        <v>1595</v>
      </c>
      <c r="D560" s="965">
        <v>1.35</v>
      </c>
      <c r="E560" s="757"/>
      <c r="F560" s="757"/>
      <c r="G560" s="757"/>
      <c r="H560" s="757"/>
      <c r="I560" s="757"/>
    </row>
    <row r="561" spans="1:9" ht="15.75" customHeight="1">
      <c r="A561" s="963">
        <v>88404</v>
      </c>
      <c r="B561" s="963" t="s">
        <v>3545</v>
      </c>
      <c r="C561" s="964" t="s">
        <v>1595</v>
      </c>
      <c r="D561" s="965">
        <v>1.07</v>
      </c>
      <c r="E561" s="757"/>
      <c r="F561" s="757"/>
      <c r="G561" s="757"/>
      <c r="H561" s="757"/>
      <c r="I561" s="757"/>
    </row>
    <row r="562" spans="1:9" ht="15.75" customHeight="1">
      <c r="A562" s="963">
        <v>88430</v>
      </c>
      <c r="B562" s="963" t="s">
        <v>3546</v>
      </c>
      <c r="C562" s="964" t="s">
        <v>1595</v>
      </c>
      <c r="D562" s="965">
        <v>7</v>
      </c>
      <c r="E562" s="757"/>
      <c r="F562" s="757"/>
      <c r="G562" s="757"/>
      <c r="H562" s="757"/>
      <c r="I562" s="757"/>
    </row>
    <row r="563" spans="1:9" ht="15.75" customHeight="1">
      <c r="A563" s="963">
        <v>88438</v>
      </c>
      <c r="B563" s="963" t="s">
        <v>3547</v>
      </c>
      <c r="C563" s="964" t="s">
        <v>1595</v>
      </c>
      <c r="D563" s="965">
        <v>9.27</v>
      </c>
      <c r="E563" s="757"/>
      <c r="F563" s="757"/>
      <c r="G563" s="757"/>
      <c r="H563" s="757"/>
      <c r="I563" s="757"/>
    </row>
    <row r="564" spans="1:9" ht="15.75" customHeight="1">
      <c r="A564" s="963">
        <v>88831</v>
      </c>
      <c r="B564" s="963" t="s">
        <v>3548</v>
      </c>
      <c r="C564" s="964" t="s">
        <v>1595</v>
      </c>
      <c r="D564" s="965">
        <v>0.42</v>
      </c>
      <c r="E564" s="757"/>
      <c r="F564" s="757"/>
      <c r="G564" s="757"/>
      <c r="H564" s="757"/>
      <c r="I564" s="757"/>
    </row>
    <row r="565" spans="1:9" ht="15.75" customHeight="1">
      <c r="A565" s="963">
        <v>88844</v>
      </c>
      <c r="B565" s="963" t="s">
        <v>3549</v>
      </c>
      <c r="C565" s="964" t="s">
        <v>1595</v>
      </c>
      <c r="D565" s="965">
        <v>62.33</v>
      </c>
      <c r="E565" s="757"/>
      <c r="F565" s="757"/>
      <c r="G565" s="757"/>
      <c r="H565" s="757"/>
      <c r="I565" s="757"/>
    </row>
    <row r="566" spans="1:9" ht="15.75" customHeight="1">
      <c r="A566" s="963">
        <v>88908</v>
      </c>
      <c r="B566" s="963" t="s">
        <v>3550</v>
      </c>
      <c r="C566" s="964" t="s">
        <v>1595</v>
      </c>
      <c r="D566" s="965">
        <v>83.56</v>
      </c>
      <c r="E566" s="757"/>
      <c r="F566" s="757"/>
      <c r="G566" s="757"/>
      <c r="H566" s="757"/>
      <c r="I566" s="757"/>
    </row>
    <row r="567" spans="1:9" ht="15.75" customHeight="1">
      <c r="A567" s="963">
        <v>89022</v>
      </c>
      <c r="B567" s="963" t="s">
        <v>3551</v>
      </c>
      <c r="C567" s="964" t="s">
        <v>1595</v>
      </c>
      <c r="D567" s="965">
        <v>0.32</v>
      </c>
      <c r="E567" s="757"/>
      <c r="F567" s="757"/>
      <c r="G567" s="757"/>
      <c r="H567" s="757"/>
      <c r="I567" s="757"/>
    </row>
    <row r="568" spans="1:9" ht="15.75" customHeight="1">
      <c r="A568" s="963">
        <v>89027</v>
      </c>
      <c r="B568" s="963" t="s">
        <v>3552</v>
      </c>
      <c r="C568" s="964" t="s">
        <v>1595</v>
      </c>
      <c r="D568" s="965">
        <v>4.34</v>
      </c>
      <c r="E568" s="757"/>
      <c r="F568" s="757"/>
      <c r="G568" s="757"/>
      <c r="H568" s="757"/>
      <c r="I568" s="757"/>
    </row>
    <row r="569" spans="1:9" ht="15.75" customHeight="1">
      <c r="A569" s="963">
        <v>89031</v>
      </c>
      <c r="B569" s="963" t="s">
        <v>3553</v>
      </c>
      <c r="C569" s="964" t="s">
        <v>1595</v>
      </c>
      <c r="D569" s="965">
        <v>60.48</v>
      </c>
      <c r="E569" s="757"/>
      <c r="F569" s="757"/>
      <c r="G569" s="757"/>
      <c r="H569" s="757"/>
      <c r="I569" s="757"/>
    </row>
    <row r="570" spans="1:9" ht="15.75" customHeight="1">
      <c r="A570" s="963">
        <v>89036</v>
      </c>
      <c r="B570" s="963" t="s">
        <v>3554</v>
      </c>
      <c r="C570" s="964" t="s">
        <v>1595</v>
      </c>
      <c r="D570" s="965">
        <v>36.590000000000003</v>
      </c>
      <c r="E570" s="757"/>
      <c r="F570" s="757"/>
      <c r="G570" s="757"/>
      <c r="H570" s="757"/>
      <c r="I570" s="757"/>
    </row>
    <row r="571" spans="1:9" ht="15.75" customHeight="1">
      <c r="A571" s="963">
        <v>89218</v>
      </c>
      <c r="B571" s="963" t="s">
        <v>3555</v>
      </c>
      <c r="C571" s="964" t="s">
        <v>1595</v>
      </c>
      <c r="D571" s="965">
        <v>77.040000000000006</v>
      </c>
      <c r="E571" s="757"/>
      <c r="F571" s="757"/>
      <c r="G571" s="757"/>
      <c r="H571" s="757"/>
      <c r="I571" s="757"/>
    </row>
    <row r="572" spans="1:9" ht="15.75" customHeight="1">
      <c r="A572" s="963">
        <v>89226</v>
      </c>
      <c r="B572" s="963" t="s">
        <v>3556</v>
      </c>
      <c r="C572" s="964" t="s">
        <v>1595</v>
      </c>
      <c r="D572" s="965">
        <v>1.74</v>
      </c>
      <c r="E572" s="757"/>
      <c r="F572" s="757"/>
      <c r="G572" s="757"/>
      <c r="H572" s="757"/>
      <c r="I572" s="757"/>
    </row>
    <row r="573" spans="1:9" ht="15.75" customHeight="1">
      <c r="A573" s="963">
        <v>89235</v>
      </c>
      <c r="B573" s="963" t="s">
        <v>3557</v>
      </c>
      <c r="C573" s="964" t="s">
        <v>1595</v>
      </c>
      <c r="D573" s="965">
        <v>173.11</v>
      </c>
      <c r="E573" s="757"/>
      <c r="F573" s="757"/>
      <c r="G573" s="757"/>
      <c r="H573" s="757"/>
      <c r="I573" s="757"/>
    </row>
    <row r="574" spans="1:9" ht="15.75" customHeight="1">
      <c r="A574" s="963">
        <v>89243</v>
      </c>
      <c r="B574" s="963" t="s">
        <v>3558</v>
      </c>
      <c r="C574" s="964" t="s">
        <v>1595</v>
      </c>
      <c r="D574" s="965">
        <v>374.32</v>
      </c>
      <c r="E574" s="757"/>
      <c r="F574" s="757"/>
      <c r="G574" s="757"/>
      <c r="H574" s="757"/>
      <c r="I574" s="757"/>
    </row>
    <row r="575" spans="1:9" ht="15.75" customHeight="1">
      <c r="A575" s="963">
        <v>89251</v>
      </c>
      <c r="B575" s="963" t="s">
        <v>3559</v>
      </c>
      <c r="C575" s="964" t="s">
        <v>1595</v>
      </c>
      <c r="D575" s="965">
        <v>328.21</v>
      </c>
      <c r="E575" s="757"/>
      <c r="F575" s="757"/>
      <c r="G575" s="757"/>
      <c r="H575" s="757"/>
      <c r="I575" s="757"/>
    </row>
    <row r="576" spans="1:9" ht="15.75" customHeight="1">
      <c r="A576" s="963">
        <v>89258</v>
      </c>
      <c r="B576" s="963" t="s">
        <v>3560</v>
      </c>
      <c r="C576" s="964" t="s">
        <v>1595</v>
      </c>
      <c r="D576" s="965">
        <v>112.62</v>
      </c>
      <c r="E576" s="757"/>
      <c r="F576" s="757"/>
      <c r="G576" s="757"/>
      <c r="H576" s="757"/>
      <c r="I576" s="757"/>
    </row>
    <row r="577" spans="1:9" ht="15.75" customHeight="1">
      <c r="A577" s="963">
        <v>89273</v>
      </c>
      <c r="B577" s="963" t="s">
        <v>3561</v>
      </c>
      <c r="C577" s="964" t="s">
        <v>1595</v>
      </c>
      <c r="D577" s="965">
        <v>85.12</v>
      </c>
      <c r="E577" s="757"/>
      <c r="F577" s="757"/>
      <c r="G577" s="757"/>
      <c r="H577" s="757"/>
      <c r="I577" s="757"/>
    </row>
    <row r="578" spans="1:9" ht="15.75" customHeight="1">
      <c r="A578" s="963">
        <v>89279</v>
      </c>
      <c r="B578" s="963" t="s">
        <v>3562</v>
      </c>
      <c r="C578" s="964" t="s">
        <v>1595</v>
      </c>
      <c r="D578" s="965">
        <v>2.11</v>
      </c>
      <c r="E578" s="757"/>
      <c r="F578" s="757"/>
      <c r="G578" s="757"/>
      <c r="H578" s="757"/>
      <c r="I578" s="757"/>
    </row>
    <row r="579" spans="1:9" ht="15.75" customHeight="1">
      <c r="A579" s="963">
        <v>89877</v>
      </c>
      <c r="B579" s="963" t="s">
        <v>3563</v>
      </c>
      <c r="C579" s="964" t="s">
        <v>1595</v>
      </c>
      <c r="D579" s="965">
        <v>62.58</v>
      </c>
      <c r="E579" s="757"/>
      <c r="F579" s="757"/>
      <c r="G579" s="757"/>
      <c r="H579" s="757"/>
      <c r="I579" s="757"/>
    </row>
    <row r="580" spans="1:9" ht="15.75" customHeight="1">
      <c r="A580" s="963">
        <v>89884</v>
      </c>
      <c r="B580" s="963" t="s">
        <v>3564</v>
      </c>
      <c r="C580" s="964" t="s">
        <v>1595</v>
      </c>
      <c r="D580" s="965">
        <v>65.66</v>
      </c>
      <c r="E580" s="757"/>
      <c r="F580" s="757"/>
      <c r="G580" s="757"/>
      <c r="H580" s="757"/>
      <c r="I580" s="757"/>
    </row>
    <row r="581" spans="1:9" ht="15.75" customHeight="1">
      <c r="A581" s="963">
        <v>90587</v>
      </c>
      <c r="B581" s="963" t="s">
        <v>3565</v>
      </c>
      <c r="C581" s="964" t="s">
        <v>1595</v>
      </c>
      <c r="D581" s="965">
        <v>0.49</v>
      </c>
      <c r="E581" s="757"/>
      <c r="F581" s="757"/>
      <c r="G581" s="757"/>
      <c r="H581" s="757"/>
      <c r="I581" s="757"/>
    </row>
    <row r="582" spans="1:9" ht="15.75" customHeight="1">
      <c r="A582" s="963">
        <v>90626</v>
      </c>
      <c r="B582" s="963" t="s">
        <v>3566</v>
      </c>
      <c r="C582" s="964" t="s">
        <v>1595</v>
      </c>
      <c r="D582" s="965">
        <v>2.9</v>
      </c>
      <c r="E582" s="757"/>
      <c r="F582" s="757"/>
      <c r="G582" s="757"/>
      <c r="H582" s="757"/>
      <c r="I582" s="757"/>
    </row>
    <row r="583" spans="1:9" ht="15.75" customHeight="1">
      <c r="A583" s="963">
        <v>90632</v>
      </c>
      <c r="B583" s="963" t="s">
        <v>3567</v>
      </c>
      <c r="C583" s="964" t="s">
        <v>1595</v>
      </c>
      <c r="D583" s="965">
        <v>75.64</v>
      </c>
      <c r="E583" s="757"/>
      <c r="F583" s="757"/>
      <c r="G583" s="757"/>
      <c r="H583" s="757"/>
      <c r="I583" s="757"/>
    </row>
    <row r="584" spans="1:9" ht="15.75" customHeight="1">
      <c r="A584" s="963">
        <v>90638</v>
      </c>
      <c r="B584" s="963" t="s">
        <v>3568</v>
      </c>
      <c r="C584" s="964" t="s">
        <v>1595</v>
      </c>
      <c r="D584" s="965">
        <v>5.38</v>
      </c>
      <c r="E584" s="757"/>
      <c r="F584" s="757"/>
      <c r="G584" s="757"/>
      <c r="H584" s="757"/>
      <c r="I584" s="757"/>
    </row>
    <row r="585" spans="1:9" ht="15.75" customHeight="1">
      <c r="A585" s="963">
        <v>90644</v>
      </c>
      <c r="B585" s="963" t="s">
        <v>3569</v>
      </c>
      <c r="C585" s="964" t="s">
        <v>1595</v>
      </c>
      <c r="D585" s="965">
        <v>8.0399999999999991</v>
      </c>
      <c r="E585" s="757"/>
      <c r="F585" s="757"/>
      <c r="G585" s="757"/>
      <c r="H585" s="757"/>
      <c r="I585" s="757"/>
    </row>
    <row r="586" spans="1:9" ht="15.75" customHeight="1">
      <c r="A586" s="963">
        <v>90651</v>
      </c>
      <c r="B586" s="963" t="s">
        <v>3570</v>
      </c>
      <c r="C586" s="964" t="s">
        <v>1595</v>
      </c>
      <c r="D586" s="965">
        <v>0.79</v>
      </c>
      <c r="E586" s="757"/>
      <c r="F586" s="757"/>
      <c r="G586" s="757"/>
      <c r="H586" s="757"/>
      <c r="I586" s="757"/>
    </row>
    <row r="587" spans="1:9" ht="15.75" customHeight="1">
      <c r="A587" s="963">
        <v>90657</v>
      </c>
      <c r="B587" s="963" t="s">
        <v>3571</v>
      </c>
      <c r="C587" s="964" t="s">
        <v>1595</v>
      </c>
      <c r="D587" s="965">
        <v>5.23</v>
      </c>
      <c r="E587" s="757"/>
      <c r="F587" s="757"/>
      <c r="G587" s="757"/>
      <c r="H587" s="757"/>
      <c r="I587" s="757"/>
    </row>
    <row r="588" spans="1:9" ht="15.75" customHeight="1">
      <c r="A588" s="963">
        <v>90663</v>
      </c>
      <c r="B588" s="963" t="s">
        <v>3572</v>
      </c>
      <c r="C588" s="964" t="s">
        <v>1595</v>
      </c>
      <c r="D588" s="965">
        <v>5.6</v>
      </c>
      <c r="E588" s="757"/>
      <c r="F588" s="757"/>
      <c r="G588" s="757"/>
      <c r="H588" s="757"/>
      <c r="I588" s="757"/>
    </row>
    <row r="589" spans="1:9" ht="15.75" customHeight="1">
      <c r="A589" s="963">
        <v>90669</v>
      </c>
      <c r="B589" s="963" t="s">
        <v>3573</v>
      </c>
      <c r="C589" s="964" t="s">
        <v>1595</v>
      </c>
      <c r="D589" s="965">
        <v>7.52</v>
      </c>
      <c r="E589" s="757"/>
      <c r="F589" s="757"/>
      <c r="G589" s="757"/>
      <c r="H589" s="757"/>
      <c r="I589" s="757"/>
    </row>
    <row r="590" spans="1:9" ht="15.75" customHeight="1">
      <c r="A590" s="963">
        <v>90675</v>
      </c>
      <c r="B590" s="963" t="s">
        <v>3574</v>
      </c>
      <c r="C590" s="964" t="s">
        <v>1595</v>
      </c>
      <c r="D590" s="965">
        <v>273.77999999999997</v>
      </c>
      <c r="E590" s="757"/>
      <c r="F590" s="757"/>
      <c r="G590" s="757"/>
      <c r="H590" s="757"/>
      <c r="I590" s="757"/>
    </row>
    <row r="591" spans="1:9" ht="15.75" customHeight="1">
      <c r="A591" s="963">
        <v>90681</v>
      </c>
      <c r="B591" s="963" t="s">
        <v>3575</v>
      </c>
      <c r="C591" s="964" t="s">
        <v>1595</v>
      </c>
      <c r="D591" s="965">
        <v>152.11000000000001</v>
      </c>
      <c r="E591" s="757"/>
      <c r="F591" s="757"/>
      <c r="G591" s="757"/>
      <c r="H591" s="757"/>
      <c r="I591" s="757"/>
    </row>
    <row r="592" spans="1:9" ht="15.75" customHeight="1">
      <c r="A592" s="963">
        <v>90687</v>
      </c>
      <c r="B592" s="963" t="s">
        <v>3576</v>
      </c>
      <c r="C592" s="964" t="s">
        <v>1595</v>
      </c>
      <c r="D592" s="965">
        <v>50.94</v>
      </c>
      <c r="E592" s="757"/>
      <c r="F592" s="757"/>
      <c r="G592" s="757"/>
      <c r="H592" s="757"/>
      <c r="I592" s="757"/>
    </row>
    <row r="593" spans="1:9" ht="15.75" customHeight="1">
      <c r="A593" s="963">
        <v>90693</v>
      </c>
      <c r="B593" s="963" t="s">
        <v>3577</v>
      </c>
      <c r="C593" s="964" t="s">
        <v>1595</v>
      </c>
      <c r="D593" s="965">
        <v>42.85</v>
      </c>
      <c r="E593" s="757"/>
      <c r="F593" s="757"/>
      <c r="G593" s="757"/>
      <c r="H593" s="757"/>
      <c r="I593" s="757"/>
    </row>
    <row r="594" spans="1:9" ht="15.75" customHeight="1">
      <c r="A594" s="963">
        <v>90965</v>
      </c>
      <c r="B594" s="963" t="s">
        <v>3578</v>
      </c>
      <c r="C594" s="964" t="s">
        <v>1595</v>
      </c>
      <c r="D594" s="965">
        <v>7.47</v>
      </c>
      <c r="E594" s="757"/>
      <c r="F594" s="757"/>
      <c r="G594" s="757"/>
      <c r="H594" s="757"/>
      <c r="I594" s="757"/>
    </row>
    <row r="595" spans="1:9" ht="15.75" customHeight="1">
      <c r="A595" s="963">
        <v>90973</v>
      </c>
      <c r="B595" s="963" t="s">
        <v>3579</v>
      </c>
      <c r="C595" s="964" t="s">
        <v>1595</v>
      </c>
      <c r="D595" s="965">
        <v>7.49</v>
      </c>
      <c r="E595" s="757"/>
      <c r="F595" s="757"/>
      <c r="G595" s="757"/>
      <c r="H595" s="757"/>
      <c r="I595" s="757"/>
    </row>
    <row r="596" spans="1:9" ht="15.75" customHeight="1">
      <c r="A596" s="963">
        <v>90982</v>
      </c>
      <c r="B596" s="963" t="s">
        <v>3580</v>
      </c>
      <c r="C596" s="964" t="s">
        <v>1595</v>
      </c>
      <c r="D596" s="965">
        <v>19.03</v>
      </c>
      <c r="E596" s="757"/>
      <c r="F596" s="757"/>
      <c r="G596" s="757"/>
      <c r="H596" s="757"/>
      <c r="I596" s="757"/>
    </row>
    <row r="597" spans="1:9" ht="15.75" customHeight="1">
      <c r="A597" s="963">
        <v>91001</v>
      </c>
      <c r="B597" s="963" t="s">
        <v>3581</v>
      </c>
      <c r="C597" s="964" t="s">
        <v>1595</v>
      </c>
      <c r="D597" s="965">
        <v>8.8800000000000008</v>
      </c>
      <c r="E597" s="757"/>
      <c r="F597" s="757"/>
      <c r="G597" s="757"/>
      <c r="H597" s="757"/>
      <c r="I597" s="757"/>
    </row>
    <row r="598" spans="1:9" ht="15.75" customHeight="1">
      <c r="A598" s="963">
        <v>91032</v>
      </c>
      <c r="B598" s="963" t="s">
        <v>3582</v>
      </c>
      <c r="C598" s="964" t="s">
        <v>1595</v>
      </c>
      <c r="D598" s="965">
        <v>47.54</v>
      </c>
      <c r="E598" s="757"/>
      <c r="F598" s="757"/>
      <c r="G598" s="757"/>
      <c r="H598" s="757"/>
      <c r="I598" s="757"/>
    </row>
    <row r="599" spans="1:9" ht="15.75" customHeight="1">
      <c r="A599" s="963">
        <v>91278</v>
      </c>
      <c r="B599" s="963" t="s">
        <v>3583</v>
      </c>
      <c r="C599" s="964" t="s">
        <v>1595</v>
      </c>
      <c r="D599" s="965">
        <v>0.57999999999999996</v>
      </c>
      <c r="E599" s="757"/>
      <c r="F599" s="757"/>
      <c r="G599" s="757"/>
      <c r="H599" s="757"/>
      <c r="I599" s="757"/>
    </row>
    <row r="600" spans="1:9" ht="15.75" customHeight="1">
      <c r="A600" s="963">
        <v>91285</v>
      </c>
      <c r="B600" s="963" t="s">
        <v>3584</v>
      </c>
      <c r="C600" s="964" t="s">
        <v>1595</v>
      </c>
      <c r="D600" s="965">
        <v>1.21</v>
      </c>
      <c r="E600" s="757"/>
      <c r="F600" s="757"/>
      <c r="G600" s="757"/>
      <c r="H600" s="757"/>
      <c r="I600" s="757"/>
    </row>
    <row r="601" spans="1:9" ht="15.75" customHeight="1">
      <c r="A601" s="963">
        <v>91387</v>
      </c>
      <c r="B601" s="963" t="s">
        <v>3585</v>
      </c>
      <c r="C601" s="964" t="s">
        <v>1595</v>
      </c>
      <c r="D601" s="965">
        <v>51.48</v>
      </c>
      <c r="E601" s="757"/>
      <c r="F601" s="757"/>
      <c r="G601" s="757"/>
      <c r="H601" s="757"/>
      <c r="I601" s="757"/>
    </row>
    <row r="602" spans="1:9" ht="15.75" customHeight="1">
      <c r="A602" s="963">
        <v>91395</v>
      </c>
      <c r="B602" s="963" t="s">
        <v>3586</v>
      </c>
      <c r="C602" s="964" t="s">
        <v>1595</v>
      </c>
      <c r="D602" s="965">
        <v>41.34</v>
      </c>
      <c r="E602" s="757"/>
      <c r="F602" s="757"/>
      <c r="G602" s="757"/>
      <c r="H602" s="757"/>
      <c r="I602" s="757"/>
    </row>
    <row r="603" spans="1:9" ht="15.75" customHeight="1">
      <c r="A603" s="963">
        <v>91486</v>
      </c>
      <c r="B603" s="963" t="s">
        <v>3587</v>
      </c>
      <c r="C603" s="964" t="s">
        <v>1595</v>
      </c>
      <c r="D603" s="965">
        <v>49.61</v>
      </c>
      <c r="E603" s="757"/>
      <c r="F603" s="757"/>
      <c r="G603" s="757"/>
      <c r="H603" s="757"/>
      <c r="I603" s="757"/>
    </row>
    <row r="604" spans="1:9" ht="15.75" customHeight="1">
      <c r="A604" s="963">
        <v>91534</v>
      </c>
      <c r="B604" s="963" t="s">
        <v>3588</v>
      </c>
      <c r="C604" s="964" t="s">
        <v>1595</v>
      </c>
      <c r="D604" s="965">
        <v>21.42</v>
      </c>
      <c r="E604" s="757"/>
      <c r="F604" s="757"/>
      <c r="G604" s="757"/>
      <c r="H604" s="757"/>
      <c r="I604" s="757"/>
    </row>
    <row r="605" spans="1:9" ht="15.75" customHeight="1">
      <c r="A605" s="963">
        <v>91635</v>
      </c>
      <c r="B605" s="963" t="s">
        <v>3589</v>
      </c>
      <c r="C605" s="964" t="s">
        <v>1595</v>
      </c>
      <c r="D605" s="965">
        <v>45.49</v>
      </c>
      <c r="E605" s="757"/>
      <c r="F605" s="757"/>
      <c r="G605" s="757"/>
      <c r="H605" s="757"/>
      <c r="I605" s="757"/>
    </row>
    <row r="606" spans="1:9" ht="15.75" customHeight="1">
      <c r="A606" s="963">
        <v>91646</v>
      </c>
      <c r="B606" s="963" t="s">
        <v>3590</v>
      </c>
      <c r="C606" s="964" t="s">
        <v>1595</v>
      </c>
      <c r="D606" s="965">
        <v>71.11</v>
      </c>
      <c r="E606" s="757"/>
      <c r="F606" s="757"/>
      <c r="G606" s="757"/>
      <c r="H606" s="757"/>
      <c r="I606" s="757"/>
    </row>
    <row r="607" spans="1:9" ht="15.75" customHeight="1">
      <c r="A607" s="963">
        <v>91693</v>
      </c>
      <c r="B607" s="963" t="s">
        <v>1594</v>
      </c>
      <c r="C607" s="964" t="s">
        <v>1595</v>
      </c>
      <c r="D607" s="965">
        <v>20.7</v>
      </c>
      <c r="E607" s="757"/>
      <c r="F607" s="757"/>
      <c r="G607" s="757"/>
      <c r="H607" s="757"/>
      <c r="I607" s="757"/>
    </row>
    <row r="608" spans="1:9" ht="15.75" customHeight="1">
      <c r="A608" s="963">
        <v>92044</v>
      </c>
      <c r="B608" s="963" t="s">
        <v>3591</v>
      </c>
      <c r="C608" s="964" t="s">
        <v>1595</v>
      </c>
      <c r="D608" s="965">
        <v>6.99</v>
      </c>
      <c r="E608" s="757"/>
      <c r="F608" s="757"/>
      <c r="G608" s="757"/>
      <c r="H608" s="757"/>
      <c r="I608" s="757"/>
    </row>
    <row r="609" spans="1:9" ht="15.75" customHeight="1">
      <c r="A609" s="963">
        <v>92107</v>
      </c>
      <c r="B609" s="963" t="s">
        <v>3592</v>
      </c>
      <c r="C609" s="964" t="s">
        <v>1595</v>
      </c>
      <c r="D609" s="965">
        <v>70.819999999999993</v>
      </c>
      <c r="E609" s="757"/>
      <c r="F609" s="757"/>
      <c r="G609" s="757"/>
      <c r="H609" s="757"/>
      <c r="I609" s="757"/>
    </row>
    <row r="610" spans="1:9" ht="15.75" customHeight="1">
      <c r="A610" s="963">
        <v>92113</v>
      </c>
      <c r="B610" s="963" t="s">
        <v>3593</v>
      </c>
      <c r="C610" s="964" t="s">
        <v>1595</v>
      </c>
      <c r="D610" s="965">
        <v>1.25</v>
      </c>
      <c r="E610" s="757"/>
      <c r="F610" s="757"/>
      <c r="G610" s="757"/>
      <c r="H610" s="757"/>
      <c r="I610" s="757"/>
    </row>
    <row r="611" spans="1:9" ht="15.75" customHeight="1">
      <c r="A611" s="963">
        <v>92119</v>
      </c>
      <c r="B611" s="963" t="s">
        <v>3594</v>
      </c>
      <c r="C611" s="964" t="s">
        <v>1595</v>
      </c>
      <c r="D611" s="965">
        <v>0.31</v>
      </c>
      <c r="E611" s="757"/>
      <c r="F611" s="757"/>
      <c r="G611" s="757"/>
      <c r="H611" s="757"/>
      <c r="I611" s="757"/>
    </row>
    <row r="612" spans="1:9" ht="15.75" customHeight="1">
      <c r="A612" s="963">
        <v>92139</v>
      </c>
      <c r="B612" s="963" t="s">
        <v>3595</v>
      </c>
      <c r="C612" s="964" t="s">
        <v>1595</v>
      </c>
      <c r="D612" s="965">
        <v>36.67</v>
      </c>
      <c r="E612" s="757"/>
      <c r="F612" s="757"/>
      <c r="G612" s="757"/>
      <c r="H612" s="757"/>
      <c r="I612" s="757"/>
    </row>
    <row r="613" spans="1:9" ht="15.75" customHeight="1">
      <c r="A613" s="963">
        <v>92146</v>
      </c>
      <c r="B613" s="963" t="s">
        <v>3596</v>
      </c>
      <c r="C613" s="964" t="s">
        <v>1595</v>
      </c>
      <c r="D613" s="965">
        <v>26.38</v>
      </c>
      <c r="E613" s="757"/>
      <c r="F613" s="757"/>
      <c r="G613" s="757"/>
      <c r="H613" s="757"/>
      <c r="I613" s="757"/>
    </row>
    <row r="614" spans="1:9" ht="15.75" customHeight="1">
      <c r="A614" s="963">
        <v>92243</v>
      </c>
      <c r="B614" s="963" t="s">
        <v>3597</v>
      </c>
      <c r="C614" s="964" t="s">
        <v>1595</v>
      </c>
      <c r="D614" s="965">
        <v>58.72</v>
      </c>
      <c r="E614" s="757"/>
      <c r="F614" s="757"/>
      <c r="G614" s="757"/>
      <c r="H614" s="757"/>
      <c r="I614" s="757"/>
    </row>
    <row r="615" spans="1:9" ht="15.75" customHeight="1">
      <c r="A615" s="963">
        <v>92717</v>
      </c>
      <c r="B615" s="963" t="s">
        <v>3598</v>
      </c>
      <c r="C615" s="964" t="s">
        <v>1595</v>
      </c>
      <c r="D615" s="965">
        <v>0.17</v>
      </c>
      <c r="E615" s="757"/>
      <c r="F615" s="757"/>
      <c r="G615" s="757"/>
      <c r="H615" s="757"/>
      <c r="I615" s="757"/>
    </row>
    <row r="616" spans="1:9" ht="15.75" customHeight="1">
      <c r="A616" s="963">
        <v>92961</v>
      </c>
      <c r="B616" s="963" t="s">
        <v>3599</v>
      </c>
      <c r="C616" s="964" t="s">
        <v>1595</v>
      </c>
      <c r="D616" s="965">
        <v>4.8600000000000003</v>
      </c>
      <c r="E616" s="757"/>
      <c r="F616" s="757"/>
      <c r="G616" s="757"/>
      <c r="H616" s="757"/>
      <c r="I616" s="757"/>
    </row>
    <row r="617" spans="1:9" ht="15.75" customHeight="1">
      <c r="A617" s="963">
        <v>92967</v>
      </c>
      <c r="B617" s="963" t="s">
        <v>3600</v>
      </c>
      <c r="C617" s="964" t="s">
        <v>1595</v>
      </c>
      <c r="D617" s="965">
        <v>18.739999999999998</v>
      </c>
      <c r="E617" s="757"/>
      <c r="F617" s="757"/>
      <c r="G617" s="757"/>
      <c r="H617" s="757"/>
      <c r="I617" s="757"/>
    </row>
    <row r="618" spans="1:9" ht="15.75" customHeight="1">
      <c r="A618" s="963">
        <v>93225</v>
      </c>
      <c r="B618" s="963" t="s">
        <v>3601</v>
      </c>
      <c r="C618" s="964" t="s">
        <v>1595</v>
      </c>
      <c r="D618" s="965">
        <v>414.3</v>
      </c>
      <c r="E618" s="757"/>
      <c r="F618" s="757"/>
      <c r="G618" s="757"/>
      <c r="H618" s="757"/>
      <c r="I618" s="757"/>
    </row>
    <row r="619" spans="1:9" ht="15.75" customHeight="1">
      <c r="A619" s="963">
        <v>93234</v>
      </c>
      <c r="B619" s="963" t="s">
        <v>3602</v>
      </c>
      <c r="C619" s="964" t="s">
        <v>1595</v>
      </c>
      <c r="D619" s="965">
        <v>0.53</v>
      </c>
      <c r="E619" s="757"/>
      <c r="F619" s="757"/>
      <c r="G619" s="757"/>
      <c r="H619" s="757"/>
      <c r="I619" s="757"/>
    </row>
    <row r="620" spans="1:9" ht="15.75" customHeight="1">
      <c r="A620" s="963">
        <v>93244</v>
      </c>
      <c r="B620" s="963" t="s">
        <v>3603</v>
      </c>
      <c r="C620" s="964" t="s">
        <v>1595</v>
      </c>
      <c r="D620" s="965">
        <v>59.81</v>
      </c>
      <c r="E620" s="757"/>
      <c r="F620" s="757"/>
      <c r="G620" s="757"/>
      <c r="H620" s="757"/>
      <c r="I620" s="757"/>
    </row>
    <row r="621" spans="1:9" ht="15.75" customHeight="1">
      <c r="A621" s="963">
        <v>93274</v>
      </c>
      <c r="B621" s="963" t="s">
        <v>3604</v>
      </c>
      <c r="C621" s="964" t="s">
        <v>1595</v>
      </c>
      <c r="D621" s="965">
        <v>48.7</v>
      </c>
      <c r="E621" s="757"/>
      <c r="F621" s="757"/>
      <c r="G621" s="757"/>
      <c r="H621" s="757"/>
      <c r="I621" s="757"/>
    </row>
    <row r="622" spans="1:9" ht="15.75" customHeight="1">
      <c r="A622" s="963">
        <v>93282</v>
      </c>
      <c r="B622" s="963" t="s">
        <v>3605</v>
      </c>
      <c r="C622" s="964" t="s">
        <v>1595</v>
      </c>
      <c r="D622" s="965">
        <v>17.559999999999999</v>
      </c>
      <c r="E622" s="757"/>
      <c r="F622" s="757"/>
      <c r="G622" s="757"/>
      <c r="H622" s="757"/>
      <c r="I622" s="757"/>
    </row>
    <row r="623" spans="1:9" ht="15.75" customHeight="1">
      <c r="A623" s="963">
        <v>93288</v>
      </c>
      <c r="B623" s="963" t="s">
        <v>3606</v>
      </c>
      <c r="C623" s="964" t="s">
        <v>1595</v>
      </c>
      <c r="D623" s="965">
        <v>147.82</v>
      </c>
      <c r="E623" s="757"/>
      <c r="F623" s="757"/>
      <c r="G623" s="757"/>
      <c r="H623" s="757"/>
      <c r="I623" s="757"/>
    </row>
    <row r="624" spans="1:9" ht="15.75" customHeight="1">
      <c r="A624" s="963">
        <v>93403</v>
      </c>
      <c r="B624" s="963" t="s">
        <v>3607</v>
      </c>
      <c r="C624" s="964" t="s">
        <v>1595</v>
      </c>
      <c r="D624" s="965">
        <v>49.29</v>
      </c>
      <c r="E624" s="757"/>
      <c r="F624" s="757"/>
      <c r="G624" s="757"/>
      <c r="H624" s="757"/>
      <c r="I624" s="757"/>
    </row>
    <row r="625" spans="1:9" ht="15.75" customHeight="1">
      <c r="A625" s="963">
        <v>93409</v>
      </c>
      <c r="B625" s="963" t="s">
        <v>3608</v>
      </c>
      <c r="C625" s="964" t="s">
        <v>1595</v>
      </c>
      <c r="D625" s="965">
        <v>29.47</v>
      </c>
      <c r="E625" s="757"/>
      <c r="F625" s="757"/>
      <c r="G625" s="757"/>
      <c r="H625" s="757"/>
      <c r="I625" s="757"/>
    </row>
    <row r="626" spans="1:9" ht="15.75" customHeight="1">
      <c r="A626" s="963">
        <v>93416</v>
      </c>
      <c r="B626" s="963" t="s">
        <v>3609</v>
      </c>
      <c r="C626" s="964" t="s">
        <v>1595</v>
      </c>
      <c r="D626" s="965">
        <v>0.36</v>
      </c>
      <c r="E626" s="757"/>
      <c r="F626" s="757"/>
      <c r="G626" s="757"/>
      <c r="H626" s="757"/>
      <c r="I626" s="757"/>
    </row>
    <row r="627" spans="1:9" ht="15.75" customHeight="1">
      <c r="A627" s="963">
        <v>93422</v>
      </c>
      <c r="B627" s="963" t="s">
        <v>3610</v>
      </c>
      <c r="C627" s="964" t="s">
        <v>1595</v>
      </c>
      <c r="D627" s="965">
        <v>4.9000000000000004</v>
      </c>
      <c r="E627" s="757"/>
      <c r="F627" s="757"/>
      <c r="G627" s="757"/>
      <c r="H627" s="757"/>
      <c r="I627" s="757"/>
    </row>
    <row r="628" spans="1:9" ht="15.75" customHeight="1">
      <c r="A628" s="963">
        <v>93428</v>
      </c>
      <c r="B628" s="963" t="s">
        <v>3611</v>
      </c>
      <c r="C628" s="964" t="s">
        <v>1595</v>
      </c>
      <c r="D628" s="965">
        <v>6.94</v>
      </c>
      <c r="E628" s="757"/>
      <c r="F628" s="757"/>
      <c r="G628" s="757"/>
      <c r="H628" s="757"/>
      <c r="I628" s="757"/>
    </row>
    <row r="629" spans="1:9" ht="15.75" customHeight="1">
      <c r="A629" s="963">
        <v>93434</v>
      </c>
      <c r="B629" s="963" t="s">
        <v>3612</v>
      </c>
      <c r="C629" s="964" t="s">
        <v>1595</v>
      </c>
      <c r="D629" s="965">
        <v>234.19</v>
      </c>
      <c r="E629" s="757"/>
      <c r="F629" s="757"/>
      <c r="G629" s="757"/>
      <c r="H629" s="757"/>
      <c r="I629" s="757"/>
    </row>
    <row r="630" spans="1:9" ht="15.75" customHeight="1">
      <c r="A630" s="963">
        <v>93440</v>
      </c>
      <c r="B630" s="963" t="s">
        <v>3613</v>
      </c>
      <c r="C630" s="964" t="s">
        <v>1595</v>
      </c>
      <c r="D630" s="965">
        <v>96.6</v>
      </c>
      <c r="E630" s="757"/>
      <c r="F630" s="757"/>
      <c r="G630" s="757"/>
      <c r="H630" s="757"/>
      <c r="I630" s="757"/>
    </row>
    <row r="631" spans="1:9" ht="15.75" customHeight="1">
      <c r="A631" s="963">
        <v>95122</v>
      </c>
      <c r="B631" s="963" t="s">
        <v>3614</v>
      </c>
      <c r="C631" s="964" t="s">
        <v>1595</v>
      </c>
      <c r="D631" s="965">
        <v>155.26</v>
      </c>
      <c r="E631" s="757"/>
      <c r="F631" s="757"/>
      <c r="G631" s="757"/>
      <c r="H631" s="757"/>
      <c r="I631" s="757"/>
    </row>
    <row r="632" spans="1:9" ht="15.75" customHeight="1">
      <c r="A632" s="963">
        <v>95128</v>
      </c>
      <c r="B632" s="963" t="s">
        <v>3615</v>
      </c>
      <c r="C632" s="964" t="s">
        <v>1595</v>
      </c>
      <c r="D632" s="965">
        <v>40.799999999999997</v>
      </c>
      <c r="E632" s="757"/>
      <c r="F632" s="757"/>
      <c r="G632" s="757"/>
      <c r="H632" s="757"/>
      <c r="I632" s="757"/>
    </row>
    <row r="633" spans="1:9" ht="15.75" customHeight="1">
      <c r="A633" s="963">
        <v>95140</v>
      </c>
      <c r="B633" s="963" t="s">
        <v>3616</v>
      </c>
      <c r="C633" s="964" t="s">
        <v>1595</v>
      </c>
      <c r="D633" s="965">
        <v>0.03</v>
      </c>
      <c r="E633" s="757"/>
      <c r="F633" s="757"/>
      <c r="G633" s="757"/>
      <c r="H633" s="757"/>
      <c r="I633" s="757"/>
    </row>
    <row r="634" spans="1:9" ht="15.75" customHeight="1">
      <c r="A634" s="963">
        <v>95213</v>
      </c>
      <c r="B634" s="963" t="s">
        <v>3617</v>
      </c>
      <c r="C634" s="964" t="s">
        <v>1595</v>
      </c>
      <c r="D634" s="965">
        <v>76.77</v>
      </c>
      <c r="E634" s="757"/>
      <c r="F634" s="757"/>
      <c r="G634" s="757"/>
      <c r="H634" s="757"/>
      <c r="I634" s="757"/>
    </row>
    <row r="635" spans="1:9" ht="15.75" customHeight="1">
      <c r="A635" s="963">
        <v>95259</v>
      </c>
      <c r="B635" s="963" t="s">
        <v>3618</v>
      </c>
      <c r="C635" s="964" t="s">
        <v>1595</v>
      </c>
      <c r="D635" s="965">
        <v>18.43</v>
      </c>
      <c r="E635" s="757"/>
      <c r="F635" s="757"/>
      <c r="G635" s="757"/>
      <c r="H635" s="757"/>
      <c r="I635" s="757"/>
    </row>
    <row r="636" spans="1:9" ht="15.75" customHeight="1">
      <c r="A636" s="963">
        <v>95265</v>
      </c>
      <c r="B636" s="963" t="s">
        <v>3619</v>
      </c>
      <c r="C636" s="964" t="s">
        <v>1595</v>
      </c>
      <c r="D636" s="965">
        <v>0.81</v>
      </c>
      <c r="E636" s="757"/>
      <c r="F636" s="757"/>
      <c r="G636" s="757"/>
      <c r="H636" s="757"/>
      <c r="I636" s="757"/>
    </row>
    <row r="637" spans="1:9" ht="15.75" customHeight="1">
      <c r="A637" s="963">
        <v>95271</v>
      </c>
      <c r="B637" s="963" t="s">
        <v>3620</v>
      </c>
      <c r="C637" s="964" t="s">
        <v>1595</v>
      </c>
      <c r="D637" s="965">
        <v>0.5</v>
      </c>
      <c r="E637" s="757"/>
      <c r="F637" s="757"/>
      <c r="G637" s="757"/>
      <c r="H637" s="757"/>
      <c r="I637" s="757"/>
    </row>
    <row r="638" spans="1:9" ht="15.75" customHeight="1">
      <c r="A638" s="963">
        <v>95277</v>
      </c>
      <c r="B638" s="963" t="s">
        <v>3621</v>
      </c>
      <c r="C638" s="964" t="s">
        <v>1595</v>
      </c>
      <c r="D638" s="965">
        <v>0.5</v>
      </c>
      <c r="E638" s="757"/>
      <c r="F638" s="757"/>
      <c r="G638" s="757"/>
      <c r="H638" s="757"/>
      <c r="I638" s="757"/>
    </row>
    <row r="639" spans="1:9" ht="15.75" customHeight="1">
      <c r="A639" s="963">
        <v>95283</v>
      </c>
      <c r="B639" s="963" t="s">
        <v>3622</v>
      </c>
      <c r="C639" s="964" t="s">
        <v>1595</v>
      </c>
      <c r="D639" s="965">
        <v>0.6</v>
      </c>
      <c r="E639" s="757"/>
      <c r="F639" s="757"/>
      <c r="G639" s="757"/>
      <c r="H639" s="757"/>
      <c r="I639" s="757"/>
    </row>
    <row r="640" spans="1:9" ht="15.75" customHeight="1">
      <c r="A640" s="963">
        <v>95621</v>
      </c>
      <c r="B640" s="963" t="s">
        <v>3623</v>
      </c>
      <c r="C640" s="964" t="s">
        <v>1595</v>
      </c>
      <c r="D640" s="965">
        <v>18.079999999999998</v>
      </c>
      <c r="E640" s="757"/>
      <c r="F640" s="757"/>
      <c r="G640" s="757"/>
      <c r="H640" s="757"/>
      <c r="I640" s="757"/>
    </row>
    <row r="641" spans="1:9" ht="15.75" customHeight="1">
      <c r="A641" s="963">
        <v>95632</v>
      </c>
      <c r="B641" s="963" t="s">
        <v>3624</v>
      </c>
      <c r="C641" s="964" t="s">
        <v>1595</v>
      </c>
      <c r="D641" s="965">
        <v>76.290000000000006</v>
      </c>
      <c r="E641" s="757"/>
      <c r="F641" s="757"/>
      <c r="G641" s="757"/>
      <c r="H641" s="757"/>
      <c r="I641" s="757"/>
    </row>
    <row r="642" spans="1:9" ht="15.75" customHeight="1">
      <c r="A642" s="963">
        <v>95703</v>
      </c>
      <c r="B642" s="963" t="s">
        <v>3625</v>
      </c>
      <c r="C642" s="964" t="s">
        <v>1595</v>
      </c>
      <c r="D642" s="965">
        <v>27.01</v>
      </c>
      <c r="E642" s="757"/>
      <c r="F642" s="757"/>
      <c r="G642" s="757"/>
      <c r="H642" s="757"/>
      <c r="I642" s="757"/>
    </row>
    <row r="643" spans="1:9" ht="15.75" customHeight="1">
      <c r="A643" s="963">
        <v>95709</v>
      </c>
      <c r="B643" s="963" t="s">
        <v>3626</v>
      </c>
      <c r="C643" s="964" t="s">
        <v>1595</v>
      </c>
      <c r="D643" s="965">
        <v>73.349999999999994</v>
      </c>
      <c r="E643" s="757"/>
      <c r="F643" s="757"/>
      <c r="G643" s="757"/>
      <c r="H643" s="757"/>
      <c r="I643" s="757"/>
    </row>
    <row r="644" spans="1:9" ht="15.75" customHeight="1">
      <c r="A644" s="963">
        <v>95715</v>
      </c>
      <c r="B644" s="963" t="s">
        <v>3627</v>
      </c>
      <c r="C644" s="964" t="s">
        <v>1595</v>
      </c>
      <c r="D644" s="965">
        <v>86.81</v>
      </c>
      <c r="E644" s="757"/>
      <c r="F644" s="757"/>
      <c r="G644" s="757"/>
      <c r="H644" s="757"/>
      <c r="I644" s="757"/>
    </row>
    <row r="645" spans="1:9" ht="15.75" customHeight="1">
      <c r="A645" s="963">
        <v>95721</v>
      </c>
      <c r="B645" s="963" t="s">
        <v>3628</v>
      </c>
      <c r="C645" s="964" t="s">
        <v>1595</v>
      </c>
      <c r="D645" s="965">
        <v>84.44</v>
      </c>
      <c r="E645" s="757"/>
      <c r="F645" s="757"/>
      <c r="G645" s="757"/>
      <c r="H645" s="757"/>
      <c r="I645" s="757"/>
    </row>
    <row r="646" spans="1:9" ht="15.75" customHeight="1">
      <c r="A646" s="963">
        <v>95873</v>
      </c>
      <c r="B646" s="963" t="s">
        <v>3629</v>
      </c>
      <c r="C646" s="964" t="s">
        <v>1595</v>
      </c>
      <c r="D646" s="965">
        <v>11.1</v>
      </c>
      <c r="E646" s="757"/>
      <c r="F646" s="757"/>
      <c r="G646" s="757"/>
      <c r="H646" s="757"/>
      <c r="I646" s="757"/>
    </row>
    <row r="647" spans="1:9" ht="15.75" customHeight="1">
      <c r="A647" s="963">
        <v>96014</v>
      </c>
      <c r="B647" s="963" t="s">
        <v>3630</v>
      </c>
      <c r="C647" s="964" t="s">
        <v>1595</v>
      </c>
      <c r="D647" s="965">
        <v>47.35</v>
      </c>
      <c r="E647" s="757"/>
      <c r="F647" s="757"/>
      <c r="G647" s="757"/>
      <c r="H647" s="757"/>
      <c r="I647" s="757"/>
    </row>
    <row r="648" spans="1:9" ht="15.75" customHeight="1">
      <c r="A648" s="963">
        <v>96021</v>
      </c>
      <c r="B648" s="963" t="s">
        <v>3631</v>
      </c>
      <c r="C648" s="964" t="s">
        <v>1595</v>
      </c>
      <c r="D648" s="965">
        <v>47.06</v>
      </c>
      <c r="E648" s="757"/>
      <c r="F648" s="757"/>
      <c r="G648" s="757"/>
      <c r="H648" s="757"/>
      <c r="I648" s="757"/>
    </row>
    <row r="649" spans="1:9" ht="15.75" customHeight="1">
      <c r="A649" s="963">
        <v>96029</v>
      </c>
      <c r="B649" s="963" t="s">
        <v>3632</v>
      </c>
      <c r="C649" s="964" t="s">
        <v>1595</v>
      </c>
      <c r="D649" s="965">
        <v>41.31</v>
      </c>
      <c r="E649" s="757"/>
      <c r="F649" s="757"/>
      <c r="G649" s="757"/>
      <c r="H649" s="757"/>
      <c r="I649" s="757"/>
    </row>
    <row r="650" spans="1:9" ht="15.75" customHeight="1">
      <c r="A650" s="963">
        <v>96036</v>
      </c>
      <c r="B650" s="963" t="s">
        <v>3633</v>
      </c>
      <c r="C650" s="964" t="s">
        <v>1595</v>
      </c>
      <c r="D650" s="965">
        <v>56.63</v>
      </c>
      <c r="E650" s="757"/>
      <c r="F650" s="757"/>
      <c r="G650" s="757"/>
      <c r="H650" s="757"/>
      <c r="I650" s="757"/>
    </row>
    <row r="651" spans="1:9" ht="15.75" customHeight="1">
      <c r="A651" s="963">
        <v>96155</v>
      </c>
      <c r="B651" s="963" t="s">
        <v>3634</v>
      </c>
      <c r="C651" s="964" t="s">
        <v>1595</v>
      </c>
      <c r="D651" s="965">
        <v>41.6</v>
      </c>
      <c r="E651" s="757"/>
      <c r="F651" s="757"/>
      <c r="G651" s="757"/>
      <c r="H651" s="757"/>
      <c r="I651" s="757"/>
    </row>
    <row r="652" spans="1:9" ht="15.75" customHeight="1">
      <c r="A652" s="963">
        <v>96156</v>
      </c>
      <c r="B652" s="963" t="s">
        <v>3635</v>
      </c>
      <c r="C652" s="964" t="s">
        <v>1595</v>
      </c>
      <c r="D652" s="965">
        <v>50.11</v>
      </c>
      <c r="E652" s="757"/>
      <c r="F652" s="757"/>
      <c r="G652" s="757"/>
      <c r="H652" s="757"/>
      <c r="I652" s="757"/>
    </row>
    <row r="653" spans="1:9" ht="15.75" customHeight="1">
      <c r="A653" s="963">
        <v>96159</v>
      </c>
      <c r="B653" s="963" t="s">
        <v>3636</v>
      </c>
      <c r="C653" s="964" t="s">
        <v>1595</v>
      </c>
      <c r="D653" s="965">
        <v>77.13</v>
      </c>
      <c r="E653" s="757"/>
      <c r="F653" s="757"/>
      <c r="G653" s="757"/>
      <c r="H653" s="757"/>
      <c r="I653" s="757"/>
    </row>
    <row r="654" spans="1:9" ht="15.75" customHeight="1">
      <c r="A654" s="963">
        <v>96246</v>
      </c>
      <c r="B654" s="963" t="s">
        <v>3637</v>
      </c>
      <c r="C654" s="964" t="s">
        <v>1595</v>
      </c>
      <c r="D654" s="965">
        <v>47.31</v>
      </c>
      <c r="E654" s="757"/>
      <c r="F654" s="757"/>
      <c r="G654" s="757"/>
      <c r="H654" s="757"/>
      <c r="I654" s="757"/>
    </row>
    <row r="655" spans="1:9" ht="15.75" customHeight="1">
      <c r="A655" s="963">
        <v>96464</v>
      </c>
      <c r="B655" s="963" t="s">
        <v>3638</v>
      </c>
      <c r="C655" s="964" t="s">
        <v>1595</v>
      </c>
      <c r="D655" s="965">
        <v>82.18</v>
      </c>
      <c r="E655" s="757"/>
      <c r="F655" s="757"/>
      <c r="G655" s="757"/>
      <c r="H655" s="757"/>
      <c r="I655" s="757"/>
    </row>
    <row r="656" spans="1:9" ht="15.75" customHeight="1">
      <c r="A656" s="963">
        <v>98765</v>
      </c>
      <c r="B656" s="963" t="s">
        <v>3639</v>
      </c>
      <c r="C656" s="964" t="s">
        <v>1595</v>
      </c>
      <c r="D656" s="965">
        <v>0.06</v>
      </c>
      <c r="E656" s="757"/>
      <c r="F656" s="757"/>
      <c r="G656" s="757"/>
      <c r="H656" s="757"/>
      <c r="I656" s="757"/>
    </row>
    <row r="657" spans="1:9" ht="15.75" customHeight="1">
      <c r="A657" s="963">
        <v>99834</v>
      </c>
      <c r="B657" s="963" t="s">
        <v>3640</v>
      </c>
      <c r="C657" s="964" t="s">
        <v>1595</v>
      </c>
      <c r="D657" s="965">
        <v>0.19</v>
      </c>
      <c r="E657" s="757"/>
      <c r="F657" s="757"/>
      <c r="G657" s="757"/>
      <c r="H657" s="757"/>
      <c r="I657" s="757"/>
    </row>
    <row r="658" spans="1:9" ht="15.75" customHeight="1">
      <c r="A658" s="963">
        <v>100642</v>
      </c>
      <c r="B658" s="963" t="s">
        <v>3641</v>
      </c>
      <c r="C658" s="964" t="s">
        <v>1595</v>
      </c>
      <c r="D658" s="965">
        <v>161.81</v>
      </c>
      <c r="E658" s="757"/>
      <c r="F658" s="757"/>
      <c r="G658" s="757"/>
      <c r="H658" s="757"/>
      <c r="I658" s="757"/>
    </row>
    <row r="659" spans="1:9" ht="15.75" customHeight="1">
      <c r="A659" s="963">
        <v>100648</v>
      </c>
      <c r="B659" s="963" t="s">
        <v>3642</v>
      </c>
      <c r="C659" s="964" t="s">
        <v>1595</v>
      </c>
      <c r="D659" s="965">
        <v>393.77</v>
      </c>
      <c r="E659" s="757"/>
      <c r="F659" s="757"/>
      <c r="G659" s="757"/>
      <c r="H659" s="757"/>
      <c r="I659" s="757"/>
    </row>
    <row r="660" spans="1:9" ht="15.75" customHeight="1">
      <c r="A660" s="963">
        <v>102274</v>
      </c>
      <c r="B660" s="963" t="s">
        <v>3643</v>
      </c>
      <c r="C660" s="964" t="s">
        <v>1595</v>
      </c>
      <c r="D660" s="965">
        <v>17.45</v>
      </c>
      <c r="E660" s="757"/>
      <c r="F660" s="757"/>
      <c r="G660" s="757"/>
      <c r="H660" s="757"/>
      <c r="I660" s="757"/>
    </row>
    <row r="661" spans="1:9" ht="15.75" customHeight="1">
      <c r="A661" s="963">
        <v>104092</v>
      </c>
      <c r="B661" s="963" t="s">
        <v>3644</v>
      </c>
      <c r="C661" s="964" t="s">
        <v>1595</v>
      </c>
      <c r="D661" s="965">
        <v>0.18</v>
      </c>
      <c r="E661" s="757"/>
      <c r="F661" s="757"/>
      <c r="G661" s="757"/>
      <c r="H661" s="757"/>
      <c r="I661" s="757"/>
    </row>
    <row r="662" spans="1:9" ht="15.75" customHeight="1">
      <c r="A662" s="963">
        <v>104098</v>
      </c>
      <c r="B662" s="963" t="s">
        <v>3645</v>
      </c>
      <c r="C662" s="964" t="s">
        <v>1595</v>
      </c>
      <c r="D662" s="965">
        <v>0.26</v>
      </c>
      <c r="E662" s="757"/>
      <c r="F662" s="757"/>
      <c r="G662" s="757"/>
      <c r="H662" s="757"/>
      <c r="I662" s="757"/>
    </row>
    <row r="663" spans="1:9" ht="15.75" customHeight="1">
      <c r="A663" s="963">
        <v>5089</v>
      </c>
      <c r="B663" s="963" t="s">
        <v>3646</v>
      </c>
      <c r="C663" s="964" t="s">
        <v>1522</v>
      </c>
      <c r="D663" s="965">
        <v>41.26</v>
      </c>
      <c r="E663" s="757"/>
      <c r="F663" s="757"/>
      <c r="G663" s="757"/>
      <c r="H663" s="757"/>
      <c r="I663" s="757"/>
    </row>
    <row r="664" spans="1:9" ht="15.75" customHeight="1">
      <c r="A664" s="963">
        <v>5627</v>
      </c>
      <c r="B664" s="963" t="s">
        <v>3647</v>
      </c>
      <c r="C664" s="964" t="s">
        <v>1522</v>
      </c>
      <c r="D664" s="965">
        <v>47.6</v>
      </c>
      <c r="E664" s="757"/>
      <c r="F664" s="757"/>
      <c r="G664" s="757"/>
      <c r="H664" s="757"/>
      <c r="I664" s="757"/>
    </row>
    <row r="665" spans="1:9" ht="15.75" customHeight="1">
      <c r="A665" s="963">
        <v>5628</v>
      </c>
      <c r="B665" s="963" t="s">
        <v>3648</v>
      </c>
      <c r="C665" s="964" t="s">
        <v>1522</v>
      </c>
      <c r="D665" s="965">
        <v>6.46</v>
      </c>
      <c r="E665" s="757"/>
      <c r="F665" s="757"/>
      <c r="G665" s="757"/>
      <c r="H665" s="757"/>
      <c r="I665" s="757"/>
    </row>
    <row r="666" spans="1:9" ht="15.75" customHeight="1">
      <c r="A666" s="963">
        <v>5629</v>
      </c>
      <c r="B666" s="963" t="s">
        <v>3649</v>
      </c>
      <c r="C666" s="964" t="s">
        <v>1522</v>
      </c>
      <c r="D666" s="965">
        <v>59.5</v>
      </c>
      <c r="E666" s="757"/>
      <c r="F666" s="757"/>
      <c r="G666" s="757"/>
      <c r="H666" s="757"/>
      <c r="I666" s="757"/>
    </row>
    <row r="667" spans="1:9" ht="15.75" customHeight="1">
      <c r="A667" s="963">
        <v>5630</v>
      </c>
      <c r="B667" s="963" t="s">
        <v>3650</v>
      </c>
      <c r="C667" s="964" t="s">
        <v>1522</v>
      </c>
      <c r="D667" s="965">
        <v>67.95</v>
      </c>
      <c r="E667" s="757"/>
      <c r="F667" s="757"/>
      <c r="G667" s="757"/>
      <c r="H667" s="757"/>
      <c r="I667" s="757"/>
    </row>
    <row r="668" spans="1:9" ht="15.75" customHeight="1">
      <c r="A668" s="963">
        <v>5658</v>
      </c>
      <c r="B668" s="963" t="s">
        <v>3651</v>
      </c>
      <c r="C668" s="964" t="s">
        <v>1522</v>
      </c>
      <c r="D668" s="965">
        <v>2.78</v>
      </c>
      <c r="E668" s="757"/>
      <c r="F668" s="757"/>
      <c r="G668" s="757"/>
      <c r="H668" s="757"/>
      <c r="I668" s="757"/>
    </row>
    <row r="669" spans="1:9" ht="15.75" customHeight="1">
      <c r="A669" s="963">
        <v>5664</v>
      </c>
      <c r="B669" s="963" t="s">
        <v>3652</v>
      </c>
      <c r="C669" s="964" t="s">
        <v>1522</v>
      </c>
      <c r="D669" s="965">
        <v>33.74</v>
      </c>
      <c r="E669" s="757"/>
      <c r="F669" s="757"/>
      <c r="G669" s="757"/>
      <c r="H669" s="757"/>
      <c r="I669" s="757"/>
    </row>
    <row r="670" spans="1:9" ht="15.75" customHeight="1">
      <c r="A670" s="963">
        <v>5667</v>
      </c>
      <c r="B670" s="963" t="s">
        <v>3653</v>
      </c>
      <c r="C670" s="964" t="s">
        <v>1522</v>
      </c>
      <c r="D670" s="965">
        <v>30</v>
      </c>
      <c r="E670" s="757"/>
      <c r="F670" s="757"/>
      <c r="G670" s="757"/>
      <c r="H670" s="757"/>
      <c r="I670" s="757"/>
    </row>
    <row r="671" spans="1:9" ht="15.75" customHeight="1">
      <c r="A671" s="963">
        <v>5668</v>
      </c>
      <c r="B671" s="963" t="s">
        <v>3654</v>
      </c>
      <c r="C671" s="964" t="s">
        <v>1522</v>
      </c>
      <c r="D671" s="965">
        <v>48.33</v>
      </c>
      <c r="E671" s="757"/>
      <c r="F671" s="757"/>
      <c r="G671" s="757"/>
      <c r="H671" s="757"/>
      <c r="I671" s="757"/>
    </row>
    <row r="672" spans="1:9" ht="15.75" customHeight="1">
      <c r="A672" s="963">
        <v>5674</v>
      </c>
      <c r="B672" s="963" t="s">
        <v>3655</v>
      </c>
      <c r="C672" s="964" t="s">
        <v>1522</v>
      </c>
      <c r="D672" s="965">
        <v>39.69</v>
      </c>
      <c r="E672" s="757"/>
      <c r="F672" s="757"/>
      <c r="G672" s="757"/>
      <c r="H672" s="757"/>
      <c r="I672" s="757"/>
    </row>
    <row r="673" spans="1:9" ht="15.75" customHeight="1">
      <c r="A673" s="963">
        <v>5692</v>
      </c>
      <c r="B673" s="963" t="s">
        <v>3656</v>
      </c>
      <c r="C673" s="964" t="s">
        <v>1522</v>
      </c>
      <c r="D673" s="965">
        <v>0.22</v>
      </c>
      <c r="E673" s="757"/>
      <c r="F673" s="757"/>
      <c r="G673" s="757"/>
      <c r="H673" s="757"/>
      <c r="I673" s="757"/>
    </row>
    <row r="674" spans="1:9" ht="15.75" customHeight="1">
      <c r="A674" s="963">
        <v>5693</v>
      </c>
      <c r="B674" s="963" t="s">
        <v>3657</v>
      </c>
      <c r="C674" s="964" t="s">
        <v>1522</v>
      </c>
      <c r="D674" s="965">
        <v>16.440000000000001</v>
      </c>
      <c r="E674" s="757"/>
      <c r="F674" s="757"/>
      <c r="G674" s="757"/>
      <c r="H674" s="757"/>
      <c r="I674" s="757"/>
    </row>
    <row r="675" spans="1:9" ht="15.75" customHeight="1">
      <c r="A675" s="963">
        <v>5695</v>
      </c>
      <c r="B675" s="963" t="s">
        <v>3658</v>
      </c>
      <c r="C675" s="964" t="s">
        <v>1522</v>
      </c>
      <c r="D675" s="965">
        <v>33.119999999999997</v>
      </c>
      <c r="E675" s="757"/>
      <c r="F675" s="757"/>
      <c r="G675" s="757"/>
      <c r="H675" s="757"/>
      <c r="I675" s="757"/>
    </row>
    <row r="676" spans="1:9" ht="15.75" customHeight="1">
      <c r="A676" s="963">
        <v>5703</v>
      </c>
      <c r="B676" s="963" t="s">
        <v>3659</v>
      </c>
      <c r="C676" s="964" t="s">
        <v>1522</v>
      </c>
      <c r="D676" s="965">
        <v>16.66</v>
      </c>
      <c r="E676" s="757"/>
      <c r="F676" s="757"/>
      <c r="G676" s="757"/>
      <c r="H676" s="757"/>
      <c r="I676" s="757"/>
    </row>
    <row r="677" spans="1:9" ht="15.75" customHeight="1">
      <c r="A677" s="963">
        <v>5705</v>
      </c>
      <c r="B677" s="963" t="s">
        <v>3660</v>
      </c>
      <c r="C677" s="964" t="s">
        <v>1522</v>
      </c>
      <c r="D677" s="965">
        <v>31.63</v>
      </c>
      <c r="E677" s="757"/>
      <c r="F677" s="757"/>
      <c r="G677" s="757"/>
      <c r="H677" s="757"/>
      <c r="I677" s="757"/>
    </row>
    <row r="678" spans="1:9" ht="15.75" customHeight="1">
      <c r="A678" s="963">
        <v>5707</v>
      </c>
      <c r="B678" s="963" t="s">
        <v>3661</v>
      </c>
      <c r="C678" s="964" t="s">
        <v>1522</v>
      </c>
      <c r="D678" s="965">
        <v>63.19</v>
      </c>
      <c r="E678" s="757"/>
      <c r="F678" s="757"/>
      <c r="G678" s="757"/>
      <c r="H678" s="757"/>
      <c r="I678" s="757"/>
    </row>
    <row r="679" spans="1:9" ht="15.75" customHeight="1">
      <c r="A679" s="963">
        <v>5710</v>
      </c>
      <c r="B679" s="963" t="s">
        <v>3662</v>
      </c>
      <c r="C679" s="964" t="s">
        <v>1522</v>
      </c>
      <c r="D679" s="965">
        <v>149.82</v>
      </c>
      <c r="E679" s="757"/>
      <c r="F679" s="757"/>
      <c r="G679" s="757"/>
      <c r="H679" s="757"/>
      <c r="I679" s="757"/>
    </row>
    <row r="680" spans="1:9" ht="15.75" customHeight="1">
      <c r="A680" s="963">
        <v>5711</v>
      </c>
      <c r="B680" s="963" t="s">
        <v>3663</v>
      </c>
      <c r="C680" s="964" t="s">
        <v>1522</v>
      </c>
      <c r="D680" s="965">
        <v>93.89</v>
      </c>
      <c r="E680" s="757"/>
      <c r="F680" s="757"/>
      <c r="G680" s="757"/>
      <c r="H680" s="757"/>
      <c r="I680" s="757"/>
    </row>
    <row r="681" spans="1:9" ht="15.75" customHeight="1">
      <c r="A681" s="963">
        <v>5714</v>
      </c>
      <c r="B681" s="963" t="s">
        <v>3664</v>
      </c>
      <c r="C681" s="964" t="s">
        <v>1522</v>
      </c>
      <c r="D681" s="965">
        <v>15.15</v>
      </c>
      <c r="E681" s="757"/>
      <c r="F681" s="757"/>
      <c r="G681" s="757"/>
      <c r="H681" s="757"/>
      <c r="I681" s="757"/>
    </row>
    <row r="682" spans="1:9" ht="15.75" customHeight="1">
      <c r="A682" s="963">
        <v>5715</v>
      </c>
      <c r="B682" s="963" t="s">
        <v>3665</v>
      </c>
      <c r="C682" s="964" t="s">
        <v>1522</v>
      </c>
      <c r="D682" s="965">
        <v>71.05</v>
      </c>
      <c r="E682" s="757"/>
      <c r="F682" s="757"/>
      <c r="G682" s="757"/>
      <c r="H682" s="757"/>
      <c r="I682" s="757"/>
    </row>
    <row r="683" spans="1:9" ht="15.75" customHeight="1">
      <c r="A683" s="963">
        <v>5718</v>
      </c>
      <c r="B683" s="963" t="s">
        <v>3666</v>
      </c>
      <c r="C683" s="964" t="s">
        <v>1522</v>
      </c>
      <c r="D683" s="965">
        <v>112.06</v>
      </c>
      <c r="E683" s="757"/>
      <c r="F683" s="757"/>
      <c r="G683" s="757"/>
      <c r="H683" s="757"/>
      <c r="I683" s="757"/>
    </row>
    <row r="684" spans="1:9" ht="15.75" customHeight="1">
      <c r="A684" s="963">
        <v>5721</v>
      </c>
      <c r="B684" s="963" t="s">
        <v>3667</v>
      </c>
      <c r="C684" s="964" t="s">
        <v>1522</v>
      </c>
      <c r="D684" s="965">
        <v>98.87</v>
      </c>
      <c r="E684" s="757"/>
      <c r="F684" s="757"/>
      <c r="G684" s="757"/>
      <c r="H684" s="757"/>
      <c r="I684" s="757"/>
    </row>
    <row r="685" spans="1:9" ht="15.75" customHeight="1">
      <c r="A685" s="963">
        <v>5722</v>
      </c>
      <c r="B685" s="963" t="s">
        <v>3668</v>
      </c>
      <c r="C685" s="964" t="s">
        <v>1522</v>
      </c>
      <c r="D685" s="965">
        <v>228.67</v>
      </c>
      <c r="E685" s="757"/>
      <c r="F685" s="757"/>
      <c r="G685" s="757"/>
      <c r="H685" s="757"/>
      <c r="I685" s="757"/>
    </row>
    <row r="686" spans="1:9" ht="15.75" customHeight="1">
      <c r="A686" s="963">
        <v>5724</v>
      </c>
      <c r="B686" s="963" t="s">
        <v>3669</v>
      </c>
      <c r="C686" s="964" t="s">
        <v>1522</v>
      </c>
      <c r="D686" s="965">
        <v>57.89</v>
      </c>
      <c r="E686" s="757"/>
      <c r="F686" s="757"/>
      <c r="G686" s="757"/>
      <c r="H686" s="757"/>
      <c r="I686" s="757"/>
    </row>
    <row r="687" spans="1:9" ht="15.75" customHeight="1">
      <c r="A687" s="963">
        <v>5727</v>
      </c>
      <c r="B687" s="963" t="s">
        <v>3670</v>
      </c>
      <c r="C687" s="964" t="s">
        <v>1522</v>
      </c>
      <c r="D687" s="965">
        <v>11.98</v>
      </c>
      <c r="E687" s="757"/>
      <c r="F687" s="757"/>
      <c r="G687" s="757"/>
      <c r="H687" s="757"/>
      <c r="I687" s="757"/>
    </row>
    <row r="688" spans="1:9" ht="15.75" customHeight="1">
      <c r="A688" s="963">
        <v>5729</v>
      </c>
      <c r="B688" s="963" t="s">
        <v>3671</v>
      </c>
      <c r="C688" s="964" t="s">
        <v>1522</v>
      </c>
      <c r="D688" s="965">
        <v>48.73</v>
      </c>
      <c r="E688" s="757"/>
      <c r="F688" s="757"/>
      <c r="G688" s="757"/>
      <c r="H688" s="757"/>
      <c r="I688" s="757"/>
    </row>
    <row r="689" spans="1:9" ht="15.75" customHeight="1">
      <c r="A689" s="963">
        <v>5730</v>
      </c>
      <c r="B689" s="963" t="s">
        <v>3672</v>
      </c>
      <c r="C689" s="964" t="s">
        <v>1522</v>
      </c>
      <c r="D689" s="965">
        <v>43.09</v>
      </c>
      <c r="E689" s="757"/>
      <c r="F689" s="757"/>
      <c r="G689" s="757"/>
      <c r="H689" s="757"/>
      <c r="I689" s="757"/>
    </row>
    <row r="690" spans="1:9" ht="15.75" customHeight="1">
      <c r="A690" s="963">
        <v>5735</v>
      </c>
      <c r="B690" s="963" t="s">
        <v>3673</v>
      </c>
      <c r="C690" s="964" t="s">
        <v>1522</v>
      </c>
      <c r="D690" s="965">
        <v>32.549999999999997</v>
      </c>
      <c r="E690" s="757"/>
      <c r="F690" s="757"/>
      <c r="G690" s="757"/>
      <c r="H690" s="757"/>
      <c r="I690" s="757"/>
    </row>
    <row r="691" spans="1:9" ht="15.75" customHeight="1">
      <c r="A691" s="963">
        <v>5736</v>
      </c>
      <c r="B691" s="963" t="s">
        <v>3674</v>
      </c>
      <c r="C691" s="964" t="s">
        <v>1522</v>
      </c>
      <c r="D691" s="965">
        <v>44.04</v>
      </c>
      <c r="E691" s="757"/>
      <c r="F691" s="757"/>
      <c r="G691" s="757"/>
      <c r="H691" s="757"/>
      <c r="I691" s="757"/>
    </row>
    <row r="692" spans="1:9" ht="15.75" customHeight="1">
      <c r="A692" s="963">
        <v>5738</v>
      </c>
      <c r="B692" s="963" t="s">
        <v>3675</v>
      </c>
      <c r="C692" s="964" t="s">
        <v>1522</v>
      </c>
      <c r="D692" s="965">
        <v>43.33</v>
      </c>
      <c r="E692" s="757"/>
      <c r="F692" s="757"/>
      <c r="G692" s="757"/>
      <c r="H692" s="757"/>
      <c r="I692" s="757"/>
    </row>
    <row r="693" spans="1:9" ht="15.75" customHeight="1">
      <c r="A693" s="963">
        <v>5739</v>
      </c>
      <c r="B693" s="963" t="s">
        <v>3676</v>
      </c>
      <c r="C693" s="964" t="s">
        <v>1522</v>
      </c>
      <c r="D693" s="965">
        <v>54.23</v>
      </c>
      <c r="E693" s="757"/>
      <c r="F693" s="757"/>
      <c r="G693" s="757"/>
      <c r="H693" s="757"/>
      <c r="I693" s="757"/>
    </row>
    <row r="694" spans="1:9" ht="15.75" customHeight="1">
      <c r="A694" s="963">
        <v>5741</v>
      </c>
      <c r="B694" s="963" t="s">
        <v>3677</v>
      </c>
      <c r="C694" s="964" t="s">
        <v>1522</v>
      </c>
      <c r="D694" s="965">
        <v>41.85</v>
      </c>
      <c r="E694" s="757"/>
      <c r="F694" s="757"/>
      <c r="G694" s="757"/>
      <c r="H694" s="757"/>
      <c r="I694" s="757"/>
    </row>
    <row r="695" spans="1:9" ht="15.75" customHeight="1">
      <c r="A695" s="963">
        <v>5742</v>
      </c>
      <c r="B695" s="963" t="s">
        <v>3678</v>
      </c>
      <c r="C695" s="964" t="s">
        <v>1522</v>
      </c>
      <c r="D695" s="965">
        <v>29.08</v>
      </c>
      <c r="E695" s="757"/>
      <c r="F695" s="757"/>
      <c r="G695" s="757"/>
      <c r="H695" s="757"/>
      <c r="I695" s="757"/>
    </row>
    <row r="696" spans="1:9" ht="15.75" customHeight="1">
      <c r="A696" s="963">
        <v>5747</v>
      </c>
      <c r="B696" s="963" t="s">
        <v>3679</v>
      </c>
      <c r="C696" s="964" t="s">
        <v>1522</v>
      </c>
      <c r="D696" s="965">
        <v>166.77</v>
      </c>
      <c r="E696" s="757"/>
      <c r="F696" s="757"/>
      <c r="G696" s="757"/>
      <c r="H696" s="757"/>
      <c r="I696" s="757"/>
    </row>
    <row r="697" spans="1:9" ht="15.75" customHeight="1">
      <c r="A697" s="963">
        <v>5751</v>
      </c>
      <c r="B697" s="963" t="s">
        <v>3680</v>
      </c>
      <c r="C697" s="964" t="s">
        <v>1522</v>
      </c>
      <c r="D697" s="965">
        <v>27.01</v>
      </c>
      <c r="E697" s="757"/>
      <c r="F697" s="757"/>
      <c r="G697" s="757"/>
      <c r="H697" s="757"/>
      <c r="I697" s="757"/>
    </row>
    <row r="698" spans="1:9" ht="15.75" customHeight="1">
      <c r="A698" s="963">
        <v>5754</v>
      </c>
      <c r="B698" s="963" t="s">
        <v>3681</v>
      </c>
      <c r="C698" s="964" t="s">
        <v>1522</v>
      </c>
      <c r="D698" s="965">
        <v>29.65</v>
      </c>
      <c r="E698" s="757"/>
      <c r="F698" s="757"/>
      <c r="G698" s="757"/>
      <c r="H698" s="757"/>
      <c r="I698" s="757"/>
    </row>
    <row r="699" spans="1:9" ht="15.75" customHeight="1">
      <c r="A699" s="963">
        <v>5763</v>
      </c>
      <c r="B699" s="963" t="s">
        <v>3682</v>
      </c>
      <c r="C699" s="964" t="s">
        <v>1522</v>
      </c>
      <c r="D699" s="965">
        <v>43.08</v>
      </c>
      <c r="E699" s="757"/>
      <c r="F699" s="757"/>
      <c r="G699" s="757"/>
      <c r="H699" s="757"/>
      <c r="I699" s="757"/>
    </row>
    <row r="700" spans="1:9" ht="15.75" customHeight="1">
      <c r="A700" s="963">
        <v>5765</v>
      </c>
      <c r="B700" s="963" t="s">
        <v>3683</v>
      </c>
      <c r="C700" s="964" t="s">
        <v>1522</v>
      </c>
      <c r="D700" s="965">
        <v>4.54</v>
      </c>
      <c r="E700" s="757"/>
      <c r="F700" s="757"/>
      <c r="G700" s="757"/>
      <c r="H700" s="757"/>
      <c r="I700" s="757"/>
    </row>
    <row r="701" spans="1:9" ht="15.75" customHeight="1">
      <c r="A701" s="963">
        <v>5766</v>
      </c>
      <c r="B701" s="963" t="s">
        <v>3684</v>
      </c>
      <c r="C701" s="964" t="s">
        <v>1522</v>
      </c>
      <c r="D701" s="965">
        <v>2.29</v>
      </c>
      <c r="E701" s="757"/>
      <c r="F701" s="757"/>
      <c r="G701" s="757"/>
      <c r="H701" s="757"/>
      <c r="I701" s="757"/>
    </row>
    <row r="702" spans="1:9" ht="15.75" customHeight="1">
      <c r="A702" s="963">
        <v>5779</v>
      </c>
      <c r="B702" s="963" t="s">
        <v>3685</v>
      </c>
      <c r="C702" s="964" t="s">
        <v>1522</v>
      </c>
      <c r="D702" s="965">
        <v>76.38</v>
      </c>
      <c r="E702" s="757"/>
      <c r="F702" s="757"/>
      <c r="G702" s="757"/>
      <c r="H702" s="757"/>
      <c r="I702" s="757"/>
    </row>
    <row r="703" spans="1:9" ht="15.75" customHeight="1">
      <c r="A703" s="963">
        <v>5787</v>
      </c>
      <c r="B703" s="963" t="s">
        <v>3686</v>
      </c>
      <c r="C703" s="964" t="s">
        <v>1522</v>
      </c>
      <c r="D703" s="965">
        <v>74.2</v>
      </c>
      <c r="E703" s="757"/>
      <c r="F703" s="757"/>
      <c r="G703" s="757"/>
      <c r="H703" s="757"/>
      <c r="I703" s="757"/>
    </row>
    <row r="704" spans="1:9" ht="15.75" customHeight="1">
      <c r="A704" s="963">
        <v>5797</v>
      </c>
      <c r="B704" s="963" t="s">
        <v>3687</v>
      </c>
      <c r="C704" s="964" t="s">
        <v>1522</v>
      </c>
      <c r="D704" s="965">
        <v>6.15</v>
      </c>
      <c r="E704" s="757"/>
      <c r="F704" s="757"/>
      <c r="G704" s="757"/>
      <c r="H704" s="757"/>
      <c r="I704" s="757"/>
    </row>
    <row r="705" spans="1:9" ht="15.75" customHeight="1">
      <c r="A705" s="963">
        <v>5800</v>
      </c>
      <c r="B705" s="963" t="s">
        <v>3688</v>
      </c>
      <c r="C705" s="964" t="s">
        <v>1522</v>
      </c>
      <c r="D705" s="965">
        <v>0.32</v>
      </c>
      <c r="E705" s="757"/>
      <c r="F705" s="757"/>
      <c r="G705" s="757"/>
      <c r="H705" s="757"/>
      <c r="I705" s="757"/>
    </row>
    <row r="706" spans="1:9" ht="15.75" customHeight="1">
      <c r="A706" s="963">
        <v>7032</v>
      </c>
      <c r="B706" s="963" t="s">
        <v>3689</v>
      </c>
      <c r="C706" s="964" t="s">
        <v>1522</v>
      </c>
      <c r="D706" s="965">
        <v>4.54</v>
      </c>
      <c r="E706" s="757"/>
      <c r="F706" s="757"/>
      <c r="G706" s="757"/>
      <c r="H706" s="757"/>
      <c r="I706" s="757"/>
    </row>
    <row r="707" spans="1:9" ht="15.75" customHeight="1">
      <c r="A707" s="963">
        <v>7033</v>
      </c>
      <c r="B707" s="963" t="s">
        <v>3690</v>
      </c>
      <c r="C707" s="964" t="s">
        <v>1522</v>
      </c>
      <c r="D707" s="965">
        <v>0.8</v>
      </c>
      <c r="E707" s="757"/>
      <c r="F707" s="757"/>
      <c r="G707" s="757"/>
      <c r="H707" s="757"/>
      <c r="I707" s="757"/>
    </row>
    <row r="708" spans="1:9" ht="15.75" customHeight="1">
      <c r="A708" s="963">
        <v>7034</v>
      </c>
      <c r="B708" s="963" t="s">
        <v>3691</v>
      </c>
      <c r="C708" s="964" t="s">
        <v>1522</v>
      </c>
      <c r="D708" s="965">
        <v>5.67</v>
      </c>
      <c r="E708" s="757"/>
      <c r="F708" s="757"/>
      <c r="G708" s="757"/>
      <c r="H708" s="757"/>
      <c r="I708" s="757"/>
    </row>
    <row r="709" spans="1:9" ht="15.75" customHeight="1">
      <c r="A709" s="963">
        <v>7035</v>
      </c>
      <c r="B709" s="963" t="s">
        <v>3692</v>
      </c>
      <c r="C709" s="964" t="s">
        <v>1522</v>
      </c>
      <c r="D709" s="965">
        <v>270.44</v>
      </c>
      <c r="E709" s="757"/>
      <c r="F709" s="757"/>
      <c r="G709" s="757"/>
      <c r="H709" s="757"/>
      <c r="I709" s="757"/>
    </row>
    <row r="710" spans="1:9" ht="15.75" customHeight="1">
      <c r="A710" s="963">
        <v>7038</v>
      </c>
      <c r="B710" s="963" t="s">
        <v>3693</v>
      </c>
      <c r="C710" s="964" t="s">
        <v>1522</v>
      </c>
      <c r="D710" s="965">
        <v>49.56</v>
      </c>
      <c r="E710" s="757"/>
      <c r="F710" s="757"/>
      <c r="G710" s="757"/>
      <c r="H710" s="757"/>
      <c r="I710" s="757"/>
    </row>
    <row r="711" spans="1:9" ht="15.75" customHeight="1">
      <c r="A711" s="963">
        <v>7039</v>
      </c>
      <c r="B711" s="963" t="s">
        <v>3694</v>
      </c>
      <c r="C711" s="964" t="s">
        <v>1522</v>
      </c>
      <c r="D711" s="965">
        <v>6.88</v>
      </c>
      <c r="E711" s="757"/>
      <c r="F711" s="757"/>
      <c r="G711" s="757"/>
      <c r="H711" s="757"/>
      <c r="I711" s="757"/>
    </row>
    <row r="712" spans="1:9" ht="15.75" customHeight="1">
      <c r="A712" s="963">
        <v>7040</v>
      </c>
      <c r="B712" s="963" t="s">
        <v>3695</v>
      </c>
      <c r="C712" s="964" t="s">
        <v>1522</v>
      </c>
      <c r="D712" s="965">
        <v>62.03</v>
      </c>
      <c r="E712" s="757"/>
      <c r="F712" s="757"/>
      <c r="G712" s="757"/>
      <c r="H712" s="757"/>
      <c r="I712" s="757"/>
    </row>
    <row r="713" spans="1:9" ht="15.75" customHeight="1">
      <c r="A713" s="963">
        <v>7044</v>
      </c>
      <c r="B713" s="963" t="s">
        <v>3696</v>
      </c>
      <c r="C713" s="964" t="s">
        <v>1522</v>
      </c>
      <c r="D713" s="965">
        <v>0.25</v>
      </c>
      <c r="E713" s="757"/>
      <c r="F713" s="757"/>
      <c r="G713" s="757"/>
      <c r="H713" s="757"/>
      <c r="I713" s="757"/>
    </row>
    <row r="714" spans="1:9" ht="15.75" customHeight="1">
      <c r="A714" s="963">
        <v>7045</v>
      </c>
      <c r="B714" s="963" t="s">
        <v>3697</v>
      </c>
      <c r="C714" s="964" t="s">
        <v>1522</v>
      </c>
      <c r="D714" s="965">
        <v>0.02</v>
      </c>
      <c r="E714" s="757"/>
      <c r="F714" s="757"/>
      <c r="G714" s="757"/>
      <c r="H714" s="757"/>
      <c r="I714" s="757"/>
    </row>
    <row r="715" spans="1:9" ht="15.75" customHeight="1">
      <c r="A715" s="963">
        <v>7046</v>
      </c>
      <c r="B715" s="963" t="s">
        <v>3698</v>
      </c>
      <c r="C715" s="964" t="s">
        <v>1522</v>
      </c>
      <c r="D715" s="965">
        <v>0.27</v>
      </c>
      <c r="E715" s="757"/>
      <c r="F715" s="757"/>
      <c r="G715" s="757"/>
      <c r="H715" s="757"/>
      <c r="I715" s="757"/>
    </row>
    <row r="716" spans="1:9" ht="15.75" customHeight="1">
      <c r="A716" s="963">
        <v>7047</v>
      </c>
      <c r="B716" s="963" t="s">
        <v>3699</v>
      </c>
      <c r="C716" s="964" t="s">
        <v>1522</v>
      </c>
      <c r="D716" s="965">
        <v>19.399999999999999</v>
      </c>
      <c r="E716" s="757"/>
      <c r="F716" s="757"/>
      <c r="G716" s="757"/>
      <c r="H716" s="757"/>
      <c r="I716" s="757"/>
    </row>
    <row r="717" spans="1:9" ht="15.75" customHeight="1">
      <c r="A717" s="963">
        <v>7051</v>
      </c>
      <c r="B717" s="963" t="s">
        <v>3700</v>
      </c>
      <c r="C717" s="964" t="s">
        <v>1522</v>
      </c>
      <c r="D717" s="965">
        <v>43.96</v>
      </c>
      <c r="E717" s="757"/>
      <c r="F717" s="757"/>
      <c r="G717" s="757"/>
      <c r="H717" s="757"/>
      <c r="I717" s="757"/>
    </row>
    <row r="718" spans="1:9" ht="15.75" customHeight="1">
      <c r="A718" s="963">
        <v>7052</v>
      </c>
      <c r="B718" s="963" t="s">
        <v>3701</v>
      </c>
      <c r="C718" s="964" t="s">
        <v>1522</v>
      </c>
      <c r="D718" s="965">
        <v>6.1</v>
      </c>
      <c r="E718" s="757"/>
      <c r="F718" s="757"/>
      <c r="G718" s="757"/>
      <c r="H718" s="757"/>
      <c r="I718" s="757"/>
    </row>
    <row r="719" spans="1:9" ht="15.75" customHeight="1">
      <c r="A719" s="963">
        <v>7053</v>
      </c>
      <c r="B719" s="963" t="s">
        <v>3702</v>
      </c>
      <c r="C719" s="964" t="s">
        <v>1522</v>
      </c>
      <c r="D719" s="965">
        <v>55.02</v>
      </c>
      <c r="E719" s="757"/>
      <c r="F719" s="757"/>
      <c r="G719" s="757"/>
      <c r="H719" s="757"/>
      <c r="I719" s="757"/>
    </row>
    <row r="720" spans="1:9" ht="15.75" customHeight="1">
      <c r="A720" s="963">
        <v>7054</v>
      </c>
      <c r="B720" s="963" t="s">
        <v>3703</v>
      </c>
      <c r="C720" s="964" t="s">
        <v>1522</v>
      </c>
      <c r="D720" s="965">
        <v>94.14</v>
      </c>
      <c r="E720" s="757"/>
      <c r="F720" s="757"/>
      <c r="G720" s="757"/>
      <c r="H720" s="757"/>
      <c r="I720" s="757"/>
    </row>
    <row r="721" spans="1:9" ht="15.75" customHeight="1">
      <c r="A721" s="963">
        <v>7058</v>
      </c>
      <c r="B721" s="963" t="s">
        <v>3704</v>
      </c>
      <c r="C721" s="964" t="s">
        <v>1522</v>
      </c>
      <c r="D721" s="965">
        <v>19.059999999999999</v>
      </c>
      <c r="E721" s="757"/>
      <c r="F721" s="757"/>
      <c r="G721" s="757"/>
      <c r="H721" s="757"/>
      <c r="I721" s="757"/>
    </row>
    <row r="722" spans="1:9" ht="15.75" customHeight="1">
      <c r="A722" s="963">
        <v>7059</v>
      </c>
      <c r="B722" s="963" t="s">
        <v>3705</v>
      </c>
      <c r="C722" s="964" t="s">
        <v>1522</v>
      </c>
      <c r="D722" s="965">
        <v>3.72</v>
      </c>
      <c r="E722" s="757"/>
      <c r="F722" s="757"/>
      <c r="G722" s="757"/>
      <c r="H722" s="757"/>
      <c r="I722" s="757"/>
    </row>
    <row r="723" spans="1:9" ht="15.75" customHeight="1">
      <c r="A723" s="963">
        <v>7060</v>
      </c>
      <c r="B723" s="963" t="s">
        <v>3706</v>
      </c>
      <c r="C723" s="964" t="s">
        <v>1522</v>
      </c>
      <c r="D723" s="965">
        <v>34.25</v>
      </c>
      <c r="E723" s="757"/>
      <c r="F723" s="757"/>
      <c r="G723" s="757"/>
      <c r="H723" s="757"/>
      <c r="I723" s="757"/>
    </row>
    <row r="724" spans="1:9" ht="15.75" customHeight="1">
      <c r="A724" s="963">
        <v>7061</v>
      </c>
      <c r="B724" s="963" t="s">
        <v>3707</v>
      </c>
      <c r="C724" s="964" t="s">
        <v>1522</v>
      </c>
      <c r="D724" s="965">
        <v>85.94</v>
      </c>
      <c r="E724" s="757"/>
      <c r="F724" s="757"/>
      <c r="G724" s="757"/>
      <c r="H724" s="757"/>
      <c r="I724" s="757"/>
    </row>
    <row r="725" spans="1:9" ht="15.75" customHeight="1">
      <c r="A725" s="963">
        <v>7063</v>
      </c>
      <c r="B725" s="963" t="s">
        <v>3708</v>
      </c>
      <c r="C725" s="964" t="s">
        <v>1522</v>
      </c>
      <c r="D725" s="965">
        <v>18.899999999999999</v>
      </c>
      <c r="E725" s="757"/>
      <c r="F725" s="757"/>
      <c r="G725" s="757"/>
      <c r="H725" s="757"/>
      <c r="I725" s="757"/>
    </row>
    <row r="726" spans="1:9" ht="15.75" customHeight="1">
      <c r="A726" s="963">
        <v>7064</v>
      </c>
      <c r="B726" s="963" t="s">
        <v>3709</v>
      </c>
      <c r="C726" s="964" t="s">
        <v>1522</v>
      </c>
      <c r="D726" s="965">
        <v>2.62</v>
      </c>
      <c r="E726" s="757"/>
      <c r="F726" s="757"/>
      <c r="G726" s="757"/>
      <c r="H726" s="757"/>
      <c r="I726" s="757"/>
    </row>
    <row r="727" spans="1:9" ht="15.75" customHeight="1">
      <c r="A727" s="963">
        <v>7065</v>
      </c>
      <c r="B727" s="963" t="s">
        <v>3710</v>
      </c>
      <c r="C727" s="964" t="s">
        <v>1522</v>
      </c>
      <c r="D727" s="965">
        <v>20.68</v>
      </c>
      <c r="E727" s="757"/>
      <c r="F727" s="757"/>
      <c r="G727" s="757"/>
      <c r="H727" s="757"/>
      <c r="I727" s="757"/>
    </row>
    <row r="728" spans="1:9" ht="15.75" customHeight="1">
      <c r="A728" s="963">
        <v>7066</v>
      </c>
      <c r="B728" s="963" t="s">
        <v>3711</v>
      </c>
      <c r="C728" s="964" t="s">
        <v>1522</v>
      </c>
      <c r="D728" s="965">
        <v>101.96</v>
      </c>
      <c r="E728" s="757"/>
      <c r="F728" s="757"/>
      <c r="G728" s="757"/>
      <c r="H728" s="757"/>
      <c r="I728" s="757"/>
    </row>
    <row r="729" spans="1:9" ht="15.75" customHeight="1">
      <c r="A729" s="963">
        <v>53786</v>
      </c>
      <c r="B729" s="963" t="s">
        <v>3712</v>
      </c>
      <c r="C729" s="964" t="s">
        <v>1522</v>
      </c>
      <c r="D729" s="965">
        <v>53.82</v>
      </c>
      <c r="E729" s="757"/>
      <c r="F729" s="757"/>
      <c r="G729" s="757"/>
      <c r="H729" s="757"/>
      <c r="I729" s="757"/>
    </row>
    <row r="730" spans="1:9" ht="15.75" customHeight="1">
      <c r="A730" s="963">
        <v>53788</v>
      </c>
      <c r="B730" s="963" t="s">
        <v>3713</v>
      </c>
      <c r="C730" s="964" t="s">
        <v>1522</v>
      </c>
      <c r="D730" s="965">
        <v>60.26</v>
      </c>
      <c r="E730" s="757"/>
      <c r="F730" s="757"/>
      <c r="G730" s="757"/>
      <c r="H730" s="757"/>
      <c r="I730" s="757"/>
    </row>
    <row r="731" spans="1:9" ht="15.75" customHeight="1">
      <c r="A731" s="963">
        <v>53792</v>
      </c>
      <c r="B731" s="963" t="s">
        <v>3714</v>
      </c>
      <c r="C731" s="964" t="s">
        <v>1522</v>
      </c>
      <c r="D731" s="965">
        <v>106.82</v>
      </c>
      <c r="E731" s="757"/>
      <c r="F731" s="757"/>
      <c r="G731" s="757"/>
      <c r="H731" s="757"/>
      <c r="I731" s="757"/>
    </row>
    <row r="732" spans="1:9" ht="15.75" customHeight="1">
      <c r="A732" s="963">
        <v>53794</v>
      </c>
      <c r="B732" s="963" t="s">
        <v>3715</v>
      </c>
      <c r="C732" s="964" t="s">
        <v>1522</v>
      </c>
      <c r="D732" s="965">
        <v>35</v>
      </c>
      <c r="E732" s="757"/>
      <c r="F732" s="757"/>
      <c r="G732" s="757"/>
      <c r="H732" s="757"/>
      <c r="I732" s="757"/>
    </row>
    <row r="733" spans="1:9" ht="15.75" customHeight="1">
      <c r="A733" s="963">
        <v>53797</v>
      </c>
      <c r="B733" s="963" t="s">
        <v>3716</v>
      </c>
      <c r="C733" s="964" t="s">
        <v>1522</v>
      </c>
      <c r="D733" s="965">
        <v>122.85</v>
      </c>
      <c r="E733" s="757"/>
      <c r="F733" s="757"/>
      <c r="G733" s="757"/>
      <c r="H733" s="757"/>
      <c r="I733" s="757"/>
    </row>
    <row r="734" spans="1:9" ht="15.75" customHeight="1">
      <c r="A734" s="963">
        <v>53804</v>
      </c>
      <c r="B734" s="963" t="s">
        <v>3717</v>
      </c>
      <c r="C734" s="964" t="s">
        <v>1522</v>
      </c>
      <c r="D734" s="965">
        <v>5.78</v>
      </c>
      <c r="E734" s="757"/>
      <c r="F734" s="757"/>
      <c r="G734" s="757"/>
      <c r="H734" s="757"/>
      <c r="I734" s="757"/>
    </row>
    <row r="735" spans="1:9" ht="15.75" customHeight="1">
      <c r="A735" s="963">
        <v>53806</v>
      </c>
      <c r="B735" s="963" t="s">
        <v>3718</v>
      </c>
      <c r="C735" s="964" t="s">
        <v>1522</v>
      </c>
      <c r="D735" s="965">
        <v>74.599999999999994</v>
      </c>
      <c r="E735" s="757"/>
      <c r="F735" s="757"/>
      <c r="G735" s="757"/>
      <c r="H735" s="757"/>
      <c r="I735" s="757"/>
    </row>
    <row r="736" spans="1:9" ht="15.75" customHeight="1">
      <c r="A736" s="963">
        <v>53810</v>
      </c>
      <c r="B736" s="963" t="s">
        <v>3719</v>
      </c>
      <c r="C736" s="964" t="s">
        <v>1522</v>
      </c>
      <c r="D736" s="965">
        <v>75.06</v>
      </c>
      <c r="E736" s="757"/>
      <c r="F736" s="757"/>
      <c r="G736" s="757"/>
      <c r="H736" s="757"/>
      <c r="I736" s="757"/>
    </row>
    <row r="737" spans="1:9" ht="15.75" customHeight="1">
      <c r="A737" s="963">
        <v>53814</v>
      </c>
      <c r="B737" s="963" t="s">
        <v>3720</v>
      </c>
      <c r="C737" s="964" t="s">
        <v>1522</v>
      </c>
      <c r="D737" s="965">
        <v>245.86</v>
      </c>
      <c r="E737" s="757"/>
      <c r="F737" s="757"/>
      <c r="G737" s="757"/>
      <c r="H737" s="757"/>
      <c r="I737" s="757"/>
    </row>
    <row r="738" spans="1:9" ht="15.75" customHeight="1">
      <c r="A738" s="963">
        <v>53817</v>
      </c>
      <c r="B738" s="963" t="s">
        <v>3721</v>
      </c>
      <c r="C738" s="964" t="s">
        <v>1522</v>
      </c>
      <c r="D738" s="965">
        <v>65.87</v>
      </c>
      <c r="E738" s="757"/>
      <c r="F738" s="757"/>
      <c r="G738" s="757"/>
      <c r="H738" s="757"/>
      <c r="I738" s="757"/>
    </row>
    <row r="739" spans="1:9" ht="15.75" customHeight="1">
      <c r="A739" s="963">
        <v>53818</v>
      </c>
      <c r="B739" s="963" t="s">
        <v>3722</v>
      </c>
      <c r="C739" s="964" t="s">
        <v>1522</v>
      </c>
      <c r="D739" s="965">
        <v>9.57</v>
      </c>
      <c r="E739" s="757"/>
      <c r="F739" s="757"/>
      <c r="G739" s="757"/>
      <c r="H739" s="757"/>
      <c r="I739" s="757"/>
    </row>
    <row r="740" spans="1:9" ht="15.75" customHeight="1">
      <c r="A740" s="963">
        <v>53827</v>
      </c>
      <c r="B740" s="963" t="s">
        <v>3723</v>
      </c>
      <c r="C740" s="964" t="s">
        <v>1522</v>
      </c>
      <c r="D740" s="965">
        <v>120.26</v>
      </c>
      <c r="E740" s="757"/>
      <c r="F740" s="757"/>
      <c r="G740" s="757"/>
      <c r="H740" s="757"/>
      <c r="I740" s="757"/>
    </row>
    <row r="741" spans="1:9" ht="15.75" customHeight="1">
      <c r="A741" s="963">
        <v>53829</v>
      </c>
      <c r="B741" s="963" t="s">
        <v>3724</v>
      </c>
      <c r="C741" s="964" t="s">
        <v>1522</v>
      </c>
      <c r="D741" s="965">
        <v>122.85</v>
      </c>
      <c r="E741" s="757"/>
      <c r="F741" s="757"/>
      <c r="G741" s="757"/>
      <c r="H741" s="757"/>
      <c r="I741" s="757"/>
    </row>
    <row r="742" spans="1:9" ht="15.75" customHeight="1">
      <c r="A742" s="963">
        <v>53831</v>
      </c>
      <c r="B742" s="963" t="s">
        <v>3725</v>
      </c>
      <c r="C742" s="964" t="s">
        <v>1522</v>
      </c>
      <c r="D742" s="965">
        <v>202.92</v>
      </c>
      <c r="E742" s="757"/>
      <c r="F742" s="757"/>
      <c r="G742" s="757"/>
      <c r="H742" s="757"/>
      <c r="I742" s="757"/>
    </row>
    <row r="743" spans="1:9" ht="15.75" customHeight="1">
      <c r="A743" s="963">
        <v>53840</v>
      </c>
      <c r="B743" s="963" t="s">
        <v>3726</v>
      </c>
      <c r="C743" s="964" t="s">
        <v>1522</v>
      </c>
      <c r="D743" s="965">
        <v>3.14</v>
      </c>
      <c r="E743" s="757"/>
      <c r="F743" s="757"/>
      <c r="G743" s="757"/>
      <c r="H743" s="757"/>
      <c r="I743" s="757"/>
    </row>
    <row r="744" spans="1:9" ht="15.75" customHeight="1">
      <c r="A744" s="963">
        <v>53841</v>
      </c>
      <c r="B744" s="963" t="s">
        <v>3727</v>
      </c>
      <c r="C744" s="964" t="s">
        <v>1522</v>
      </c>
      <c r="D744" s="965">
        <v>2.1800000000000002</v>
      </c>
      <c r="E744" s="757"/>
      <c r="F744" s="757"/>
      <c r="G744" s="757"/>
      <c r="H744" s="757"/>
      <c r="I744" s="757"/>
    </row>
    <row r="745" spans="1:9" ht="15.75" customHeight="1">
      <c r="A745" s="963">
        <v>53849</v>
      </c>
      <c r="B745" s="963" t="s">
        <v>3728</v>
      </c>
      <c r="C745" s="964" t="s">
        <v>1522</v>
      </c>
      <c r="D745" s="965">
        <v>88.27</v>
      </c>
      <c r="E745" s="757"/>
      <c r="F745" s="757"/>
      <c r="G745" s="757"/>
      <c r="H745" s="757"/>
      <c r="I745" s="757"/>
    </row>
    <row r="746" spans="1:9" ht="15.75" customHeight="1">
      <c r="A746" s="963">
        <v>53857</v>
      </c>
      <c r="B746" s="963" t="s">
        <v>3729</v>
      </c>
      <c r="C746" s="964" t="s">
        <v>1522</v>
      </c>
      <c r="D746" s="965">
        <v>70</v>
      </c>
      <c r="E746" s="757"/>
      <c r="F746" s="757"/>
      <c r="G746" s="757"/>
      <c r="H746" s="757"/>
      <c r="I746" s="757"/>
    </row>
    <row r="747" spans="1:9" ht="15.75" customHeight="1">
      <c r="A747" s="963">
        <v>53858</v>
      </c>
      <c r="B747" s="963" t="s">
        <v>3730</v>
      </c>
      <c r="C747" s="964" t="s">
        <v>1522</v>
      </c>
      <c r="D747" s="965">
        <v>48.2</v>
      </c>
      <c r="E747" s="757"/>
      <c r="F747" s="757"/>
      <c r="G747" s="757"/>
      <c r="H747" s="757"/>
      <c r="I747" s="757"/>
    </row>
    <row r="748" spans="1:9" ht="15.75" customHeight="1">
      <c r="A748" s="963">
        <v>53861</v>
      </c>
      <c r="B748" s="963" t="s">
        <v>3731</v>
      </c>
      <c r="C748" s="964" t="s">
        <v>1522</v>
      </c>
      <c r="D748" s="965">
        <v>67.94</v>
      </c>
      <c r="E748" s="757"/>
      <c r="F748" s="757"/>
      <c r="G748" s="757"/>
      <c r="H748" s="757"/>
      <c r="I748" s="757"/>
    </row>
    <row r="749" spans="1:9" ht="15.75" customHeight="1">
      <c r="A749" s="963">
        <v>53863</v>
      </c>
      <c r="B749" s="963" t="s">
        <v>3732</v>
      </c>
      <c r="C749" s="964" t="s">
        <v>1522</v>
      </c>
      <c r="D749" s="965">
        <v>2.44</v>
      </c>
      <c r="E749" s="757"/>
      <c r="F749" s="757"/>
      <c r="G749" s="757"/>
      <c r="H749" s="757"/>
      <c r="I749" s="757"/>
    </row>
    <row r="750" spans="1:9" ht="15.75" customHeight="1">
      <c r="A750" s="963">
        <v>53865</v>
      </c>
      <c r="B750" s="963" t="s">
        <v>3733</v>
      </c>
      <c r="C750" s="964" t="s">
        <v>1522</v>
      </c>
      <c r="D750" s="965">
        <v>49.72</v>
      </c>
      <c r="E750" s="757"/>
      <c r="F750" s="757"/>
      <c r="G750" s="757"/>
      <c r="H750" s="757"/>
      <c r="I750" s="757"/>
    </row>
    <row r="751" spans="1:9" ht="15.75" customHeight="1">
      <c r="A751" s="963">
        <v>53866</v>
      </c>
      <c r="B751" s="963" t="s">
        <v>3734</v>
      </c>
      <c r="C751" s="964" t="s">
        <v>1522</v>
      </c>
      <c r="D751" s="965">
        <v>1.35</v>
      </c>
      <c r="E751" s="757"/>
      <c r="F751" s="757"/>
      <c r="G751" s="757"/>
      <c r="H751" s="757"/>
      <c r="I751" s="757"/>
    </row>
    <row r="752" spans="1:9" ht="15.75" customHeight="1">
      <c r="A752" s="963">
        <v>53882</v>
      </c>
      <c r="B752" s="963" t="s">
        <v>3735</v>
      </c>
      <c r="C752" s="964" t="s">
        <v>1522</v>
      </c>
      <c r="D752" s="965">
        <v>30.88</v>
      </c>
      <c r="E752" s="757"/>
      <c r="F752" s="757"/>
      <c r="G752" s="757"/>
      <c r="H752" s="757"/>
      <c r="I752" s="757"/>
    </row>
    <row r="753" spans="1:9" ht="15.75" customHeight="1">
      <c r="A753" s="963">
        <v>55263</v>
      </c>
      <c r="B753" s="963" t="s">
        <v>3736</v>
      </c>
      <c r="C753" s="964" t="s">
        <v>1522</v>
      </c>
      <c r="D753" s="965">
        <v>67.95</v>
      </c>
      <c r="E753" s="757"/>
      <c r="F753" s="757"/>
      <c r="G753" s="757"/>
      <c r="H753" s="757"/>
      <c r="I753" s="757"/>
    </row>
    <row r="754" spans="1:9" ht="15.75" customHeight="1">
      <c r="A754" s="963">
        <v>73303</v>
      </c>
      <c r="B754" s="963" t="s">
        <v>3737</v>
      </c>
      <c r="C754" s="964" t="s">
        <v>1522</v>
      </c>
      <c r="D754" s="965">
        <v>6.61</v>
      </c>
      <c r="E754" s="757"/>
      <c r="F754" s="757"/>
      <c r="G754" s="757"/>
      <c r="H754" s="757"/>
      <c r="I754" s="757"/>
    </row>
    <row r="755" spans="1:9" ht="15.75" customHeight="1">
      <c r="A755" s="963">
        <v>73307</v>
      </c>
      <c r="B755" s="963" t="s">
        <v>3738</v>
      </c>
      <c r="C755" s="964" t="s">
        <v>1522</v>
      </c>
      <c r="D755" s="965">
        <v>5.9</v>
      </c>
      <c r="E755" s="757"/>
      <c r="F755" s="757"/>
      <c r="G755" s="757"/>
      <c r="H755" s="757"/>
      <c r="I755" s="757"/>
    </row>
    <row r="756" spans="1:9" ht="15.75" customHeight="1">
      <c r="A756" s="963">
        <v>73309</v>
      </c>
      <c r="B756" s="963" t="s">
        <v>3739</v>
      </c>
      <c r="C756" s="964" t="s">
        <v>1522</v>
      </c>
      <c r="D756" s="965">
        <v>32.97</v>
      </c>
      <c r="E756" s="757"/>
      <c r="F756" s="757"/>
      <c r="G756" s="757"/>
      <c r="H756" s="757"/>
      <c r="I756" s="757"/>
    </row>
    <row r="757" spans="1:9" ht="15.75" customHeight="1">
      <c r="A757" s="963">
        <v>73311</v>
      </c>
      <c r="B757" s="963" t="s">
        <v>3740</v>
      </c>
      <c r="C757" s="964" t="s">
        <v>1522</v>
      </c>
      <c r="D757" s="965">
        <v>187.84</v>
      </c>
      <c r="E757" s="757"/>
      <c r="F757" s="757"/>
      <c r="G757" s="757"/>
      <c r="H757" s="757"/>
      <c r="I757" s="757"/>
    </row>
    <row r="758" spans="1:9" ht="15.75" customHeight="1">
      <c r="A758" s="963">
        <v>73313</v>
      </c>
      <c r="B758" s="963" t="s">
        <v>3741</v>
      </c>
      <c r="C758" s="964" t="s">
        <v>1522</v>
      </c>
      <c r="D758" s="965">
        <v>4.57</v>
      </c>
      <c r="E758" s="757"/>
      <c r="F758" s="757"/>
      <c r="G758" s="757"/>
      <c r="H758" s="757"/>
      <c r="I758" s="757"/>
    </row>
    <row r="759" spans="1:9" ht="15.75" customHeight="1">
      <c r="A759" s="963">
        <v>73315</v>
      </c>
      <c r="B759" s="963" t="s">
        <v>3742</v>
      </c>
      <c r="C759" s="964" t="s">
        <v>1522</v>
      </c>
      <c r="D759" s="965">
        <v>60.26</v>
      </c>
      <c r="E759" s="757"/>
      <c r="F759" s="757"/>
      <c r="G759" s="757"/>
      <c r="H759" s="757"/>
      <c r="I759" s="757"/>
    </row>
    <row r="760" spans="1:9" ht="15.75" customHeight="1">
      <c r="A760" s="963">
        <v>73335</v>
      </c>
      <c r="B760" s="963" t="s">
        <v>3743</v>
      </c>
      <c r="C760" s="964" t="s">
        <v>1522</v>
      </c>
      <c r="D760" s="965">
        <v>28.86</v>
      </c>
      <c r="E760" s="757"/>
      <c r="F760" s="757"/>
      <c r="G760" s="757"/>
      <c r="H760" s="757"/>
      <c r="I760" s="757"/>
    </row>
    <row r="761" spans="1:9" ht="15.75" customHeight="1">
      <c r="A761" s="963">
        <v>73340</v>
      </c>
      <c r="B761" s="963" t="s">
        <v>3744</v>
      </c>
      <c r="C761" s="964" t="s">
        <v>1522</v>
      </c>
      <c r="D761" s="965">
        <v>163.22999999999999</v>
      </c>
      <c r="E761" s="757"/>
      <c r="F761" s="757"/>
      <c r="G761" s="757"/>
      <c r="H761" s="757"/>
      <c r="I761" s="757"/>
    </row>
    <row r="762" spans="1:9" ht="15.75" customHeight="1">
      <c r="A762" s="963">
        <v>83361</v>
      </c>
      <c r="B762" s="963" t="s">
        <v>3745</v>
      </c>
      <c r="C762" s="964" t="s">
        <v>1522</v>
      </c>
      <c r="D762" s="965">
        <v>36.6</v>
      </c>
      <c r="E762" s="757"/>
      <c r="F762" s="757"/>
      <c r="G762" s="757"/>
      <c r="H762" s="757"/>
      <c r="I762" s="757"/>
    </row>
    <row r="763" spans="1:9" ht="15.75" customHeight="1">
      <c r="A763" s="963">
        <v>83761</v>
      </c>
      <c r="B763" s="963" t="s">
        <v>3746</v>
      </c>
      <c r="C763" s="964" t="s">
        <v>1522</v>
      </c>
      <c r="D763" s="965">
        <v>8.81</v>
      </c>
      <c r="E763" s="757"/>
      <c r="F763" s="757"/>
      <c r="G763" s="757"/>
      <c r="H763" s="757"/>
      <c r="I763" s="757"/>
    </row>
    <row r="764" spans="1:9" ht="15.75" customHeight="1">
      <c r="A764" s="963">
        <v>83762</v>
      </c>
      <c r="B764" s="963" t="s">
        <v>3747</v>
      </c>
      <c r="C764" s="964" t="s">
        <v>1522</v>
      </c>
      <c r="D764" s="965">
        <v>7.86</v>
      </c>
      <c r="E764" s="757"/>
      <c r="F764" s="757"/>
      <c r="G764" s="757"/>
      <c r="H764" s="757"/>
      <c r="I764" s="757"/>
    </row>
    <row r="765" spans="1:9" ht="15.75" customHeight="1">
      <c r="A765" s="963">
        <v>83763</v>
      </c>
      <c r="B765" s="963" t="s">
        <v>3748</v>
      </c>
      <c r="C765" s="964" t="s">
        <v>1522</v>
      </c>
      <c r="D765" s="965">
        <v>52.94</v>
      </c>
      <c r="E765" s="757"/>
      <c r="F765" s="757"/>
      <c r="G765" s="757"/>
      <c r="H765" s="757"/>
      <c r="I765" s="757"/>
    </row>
    <row r="766" spans="1:9" ht="15.75" customHeight="1">
      <c r="A766" s="963">
        <v>83764</v>
      </c>
      <c r="B766" s="963" t="s">
        <v>3749</v>
      </c>
      <c r="C766" s="964" t="s">
        <v>1522</v>
      </c>
      <c r="D766" s="965">
        <v>1.58</v>
      </c>
      <c r="E766" s="757"/>
      <c r="F766" s="757"/>
      <c r="G766" s="757"/>
      <c r="H766" s="757"/>
      <c r="I766" s="757"/>
    </row>
    <row r="767" spans="1:9" ht="15.75" customHeight="1">
      <c r="A767" s="963">
        <v>87026</v>
      </c>
      <c r="B767" s="963" t="s">
        <v>3750</v>
      </c>
      <c r="C767" s="964" t="s">
        <v>1522</v>
      </c>
      <c r="D767" s="965">
        <v>0.43</v>
      </c>
      <c r="E767" s="757"/>
      <c r="F767" s="757"/>
      <c r="G767" s="757"/>
      <c r="H767" s="757"/>
      <c r="I767" s="757"/>
    </row>
    <row r="768" spans="1:9" ht="15.75" customHeight="1">
      <c r="A768" s="963">
        <v>87441</v>
      </c>
      <c r="B768" s="963" t="s">
        <v>3751</v>
      </c>
      <c r="C768" s="964" t="s">
        <v>1522</v>
      </c>
      <c r="D768" s="965">
        <v>0.52</v>
      </c>
      <c r="E768" s="757"/>
      <c r="F768" s="757"/>
      <c r="G768" s="757"/>
      <c r="H768" s="757"/>
      <c r="I768" s="757"/>
    </row>
    <row r="769" spans="1:9" ht="15.75" customHeight="1">
      <c r="A769" s="963">
        <v>87442</v>
      </c>
      <c r="B769" s="963" t="s">
        <v>3752</v>
      </c>
      <c r="C769" s="964" t="s">
        <v>1522</v>
      </c>
      <c r="D769" s="965">
        <v>0.06</v>
      </c>
      <c r="E769" s="757"/>
      <c r="F769" s="757"/>
      <c r="G769" s="757"/>
      <c r="H769" s="757"/>
      <c r="I769" s="757"/>
    </row>
    <row r="770" spans="1:9" ht="15.75" customHeight="1">
      <c r="A770" s="963">
        <v>87443</v>
      </c>
      <c r="B770" s="963" t="s">
        <v>3753</v>
      </c>
      <c r="C770" s="964" t="s">
        <v>1522</v>
      </c>
      <c r="D770" s="965">
        <v>0.65</v>
      </c>
      <c r="E770" s="757"/>
      <c r="F770" s="757"/>
      <c r="G770" s="757"/>
      <c r="H770" s="757"/>
      <c r="I770" s="757"/>
    </row>
    <row r="771" spans="1:9" ht="15.75" customHeight="1">
      <c r="A771" s="963">
        <v>87444</v>
      </c>
      <c r="B771" s="963" t="s">
        <v>3754</v>
      </c>
      <c r="C771" s="964" t="s">
        <v>1522</v>
      </c>
      <c r="D771" s="965">
        <v>4.41</v>
      </c>
      <c r="E771" s="757"/>
      <c r="F771" s="757"/>
      <c r="G771" s="757"/>
      <c r="H771" s="757"/>
      <c r="I771" s="757"/>
    </row>
    <row r="772" spans="1:9" ht="15.75" customHeight="1">
      <c r="A772" s="963">
        <v>88387</v>
      </c>
      <c r="B772" s="963" t="s">
        <v>3755</v>
      </c>
      <c r="C772" s="964" t="s">
        <v>1522</v>
      </c>
      <c r="D772" s="965">
        <v>1.01</v>
      </c>
      <c r="E772" s="757"/>
      <c r="F772" s="757"/>
      <c r="G772" s="757"/>
      <c r="H772" s="757"/>
      <c r="I772" s="757"/>
    </row>
    <row r="773" spans="1:9" ht="15.75" customHeight="1">
      <c r="A773" s="963">
        <v>88389</v>
      </c>
      <c r="B773" s="963" t="s">
        <v>3756</v>
      </c>
      <c r="C773" s="964" t="s">
        <v>1522</v>
      </c>
      <c r="D773" s="965">
        <v>0.12</v>
      </c>
      <c r="E773" s="757"/>
      <c r="F773" s="757"/>
      <c r="G773" s="757"/>
      <c r="H773" s="757"/>
      <c r="I773" s="757"/>
    </row>
    <row r="774" spans="1:9" ht="15.75" customHeight="1">
      <c r="A774" s="963">
        <v>88390</v>
      </c>
      <c r="B774" s="963" t="s">
        <v>3757</v>
      </c>
      <c r="C774" s="964" t="s">
        <v>1522</v>
      </c>
      <c r="D774" s="965">
        <v>1.1100000000000001</v>
      </c>
      <c r="E774" s="757"/>
      <c r="F774" s="757"/>
      <c r="G774" s="757"/>
      <c r="H774" s="757"/>
      <c r="I774" s="757"/>
    </row>
    <row r="775" spans="1:9" ht="15.75" customHeight="1">
      <c r="A775" s="963">
        <v>88391</v>
      </c>
      <c r="B775" s="963" t="s">
        <v>3758</v>
      </c>
      <c r="C775" s="964" t="s">
        <v>1522</v>
      </c>
      <c r="D775" s="965">
        <v>2.19</v>
      </c>
      <c r="E775" s="757"/>
      <c r="F775" s="757"/>
      <c r="G775" s="757"/>
      <c r="H775" s="757"/>
      <c r="I775" s="757"/>
    </row>
    <row r="776" spans="1:9" ht="15.75" customHeight="1">
      <c r="A776" s="963">
        <v>88394</v>
      </c>
      <c r="B776" s="963" t="s">
        <v>3759</v>
      </c>
      <c r="C776" s="964" t="s">
        <v>1522</v>
      </c>
      <c r="D776" s="965">
        <v>1.21</v>
      </c>
      <c r="E776" s="757"/>
      <c r="F776" s="757"/>
      <c r="G776" s="757"/>
      <c r="H776" s="757"/>
      <c r="I776" s="757"/>
    </row>
    <row r="777" spans="1:9" ht="15.75" customHeight="1">
      <c r="A777" s="963">
        <v>88395</v>
      </c>
      <c r="B777" s="963" t="s">
        <v>3760</v>
      </c>
      <c r="C777" s="964" t="s">
        <v>1522</v>
      </c>
      <c r="D777" s="965">
        <v>0.14000000000000001</v>
      </c>
      <c r="E777" s="757"/>
      <c r="F777" s="757"/>
      <c r="G777" s="757"/>
      <c r="H777" s="757"/>
      <c r="I777" s="757"/>
    </row>
    <row r="778" spans="1:9" ht="15.75" customHeight="1">
      <c r="A778" s="963">
        <v>88396</v>
      </c>
      <c r="B778" s="963" t="s">
        <v>3761</v>
      </c>
      <c r="C778" s="964" t="s">
        <v>1522</v>
      </c>
      <c r="D778" s="965">
        <v>1.32</v>
      </c>
      <c r="E778" s="757"/>
      <c r="F778" s="757"/>
      <c r="G778" s="757"/>
      <c r="H778" s="757"/>
      <c r="I778" s="757"/>
    </row>
    <row r="779" spans="1:9" ht="15.75" customHeight="1">
      <c r="A779" s="963">
        <v>88397</v>
      </c>
      <c r="B779" s="963" t="s">
        <v>3762</v>
      </c>
      <c r="C779" s="964" t="s">
        <v>1522</v>
      </c>
      <c r="D779" s="965">
        <v>3.28</v>
      </c>
      <c r="E779" s="757"/>
      <c r="F779" s="757"/>
      <c r="G779" s="757"/>
      <c r="H779" s="757"/>
      <c r="I779" s="757"/>
    </row>
    <row r="780" spans="1:9" ht="15.75" customHeight="1">
      <c r="A780" s="963">
        <v>88400</v>
      </c>
      <c r="B780" s="963" t="s">
        <v>3763</v>
      </c>
      <c r="C780" s="964" t="s">
        <v>1522</v>
      </c>
      <c r="D780" s="965">
        <v>0.96</v>
      </c>
      <c r="E780" s="757"/>
      <c r="F780" s="757"/>
      <c r="G780" s="757"/>
      <c r="H780" s="757"/>
      <c r="I780" s="757"/>
    </row>
    <row r="781" spans="1:9" ht="15.75" customHeight="1">
      <c r="A781" s="963">
        <v>88401</v>
      </c>
      <c r="B781" s="963" t="s">
        <v>3764</v>
      </c>
      <c r="C781" s="964" t="s">
        <v>1522</v>
      </c>
      <c r="D781" s="965">
        <v>0.11</v>
      </c>
      <c r="E781" s="757"/>
      <c r="F781" s="757"/>
      <c r="G781" s="757"/>
      <c r="H781" s="757"/>
      <c r="I781" s="757"/>
    </row>
    <row r="782" spans="1:9" ht="15.75" customHeight="1">
      <c r="A782" s="963">
        <v>88402</v>
      </c>
      <c r="B782" s="963" t="s">
        <v>3765</v>
      </c>
      <c r="C782" s="964" t="s">
        <v>1522</v>
      </c>
      <c r="D782" s="965">
        <v>1.05</v>
      </c>
      <c r="E782" s="757"/>
      <c r="F782" s="757"/>
      <c r="G782" s="757"/>
      <c r="H782" s="757"/>
      <c r="I782" s="757"/>
    </row>
    <row r="783" spans="1:9" ht="15.75" customHeight="1">
      <c r="A783" s="963">
        <v>88403</v>
      </c>
      <c r="B783" s="963" t="s">
        <v>3766</v>
      </c>
      <c r="C783" s="964" t="s">
        <v>1522</v>
      </c>
      <c r="D783" s="965">
        <v>1.31</v>
      </c>
      <c r="E783" s="757"/>
      <c r="F783" s="757"/>
      <c r="G783" s="757"/>
      <c r="H783" s="757"/>
      <c r="I783" s="757"/>
    </row>
    <row r="784" spans="1:9" ht="15.75" customHeight="1">
      <c r="A784" s="963">
        <v>88419</v>
      </c>
      <c r="B784" s="963" t="s">
        <v>3767</v>
      </c>
      <c r="C784" s="964" t="s">
        <v>1522</v>
      </c>
      <c r="D784" s="965">
        <v>6.26</v>
      </c>
      <c r="E784" s="757"/>
      <c r="F784" s="757"/>
      <c r="G784" s="757"/>
      <c r="H784" s="757"/>
      <c r="I784" s="757"/>
    </row>
    <row r="785" spans="1:9" ht="15.75" customHeight="1">
      <c r="A785" s="963">
        <v>88422</v>
      </c>
      <c r="B785" s="963" t="s">
        <v>3768</v>
      </c>
      <c r="C785" s="964" t="s">
        <v>1522</v>
      </c>
      <c r="D785" s="965">
        <v>0.74</v>
      </c>
      <c r="E785" s="757"/>
      <c r="F785" s="757"/>
      <c r="G785" s="757"/>
      <c r="H785" s="757"/>
      <c r="I785" s="757"/>
    </row>
    <row r="786" spans="1:9" ht="15.75" customHeight="1">
      <c r="A786" s="963">
        <v>88425</v>
      </c>
      <c r="B786" s="963" t="s">
        <v>3769</v>
      </c>
      <c r="C786" s="964" t="s">
        <v>1522</v>
      </c>
      <c r="D786" s="965">
        <v>7.82</v>
      </c>
      <c r="E786" s="757"/>
      <c r="F786" s="757"/>
      <c r="G786" s="757"/>
      <c r="H786" s="757"/>
      <c r="I786" s="757"/>
    </row>
    <row r="787" spans="1:9" ht="15.75" customHeight="1">
      <c r="A787" s="963">
        <v>88427</v>
      </c>
      <c r="B787" s="963" t="s">
        <v>3770</v>
      </c>
      <c r="C787" s="964" t="s">
        <v>1522</v>
      </c>
      <c r="D787" s="965">
        <v>0.74</v>
      </c>
      <c r="E787" s="757"/>
      <c r="F787" s="757"/>
      <c r="G787" s="757"/>
      <c r="H787" s="757"/>
      <c r="I787" s="757"/>
    </row>
    <row r="788" spans="1:9" ht="15.75" customHeight="1">
      <c r="A788" s="963">
        <v>88434</v>
      </c>
      <c r="B788" s="963" t="s">
        <v>3771</v>
      </c>
      <c r="C788" s="964" t="s">
        <v>1522</v>
      </c>
      <c r="D788" s="965">
        <v>8.2899999999999991</v>
      </c>
      <c r="E788" s="757"/>
      <c r="F788" s="757"/>
      <c r="G788" s="757"/>
      <c r="H788" s="757"/>
      <c r="I788" s="757"/>
    </row>
    <row r="789" spans="1:9" ht="15.75" customHeight="1">
      <c r="A789" s="963">
        <v>88435</v>
      </c>
      <c r="B789" s="963" t="s">
        <v>3772</v>
      </c>
      <c r="C789" s="964" t="s">
        <v>1522</v>
      </c>
      <c r="D789" s="965">
        <v>0.98</v>
      </c>
      <c r="E789" s="757"/>
      <c r="F789" s="757"/>
      <c r="G789" s="757"/>
      <c r="H789" s="757"/>
      <c r="I789" s="757"/>
    </row>
    <row r="790" spans="1:9" ht="15.75" customHeight="1">
      <c r="A790" s="963">
        <v>88436</v>
      </c>
      <c r="B790" s="963" t="s">
        <v>3773</v>
      </c>
      <c r="C790" s="964" t="s">
        <v>1522</v>
      </c>
      <c r="D790" s="965">
        <v>10.37</v>
      </c>
      <c r="E790" s="757"/>
      <c r="F790" s="757"/>
      <c r="G790" s="757"/>
      <c r="H790" s="757"/>
      <c r="I790" s="757"/>
    </row>
    <row r="791" spans="1:9" ht="15.75" customHeight="1">
      <c r="A791" s="963">
        <v>88437</v>
      </c>
      <c r="B791" s="963" t="s">
        <v>3774</v>
      </c>
      <c r="C791" s="964" t="s">
        <v>1522</v>
      </c>
      <c r="D791" s="965">
        <v>0.74</v>
      </c>
      <c r="E791" s="757"/>
      <c r="F791" s="757"/>
      <c r="G791" s="757"/>
      <c r="H791" s="757"/>
      <c r="I791" s="757"/>
    </row>
    <row r="792" spans="1:9" ht="15.75" customHeight="1">
      <c r="A792" s="963">
        <v>88569</v>
      </c>
      <c r="B792" s="963" t="s">
        <v>3775</v>
      </c>
      <c r="C792" s="964" t="s">
        <v>1522</v>
      </c>
      <c r="D792" s="965">
        <v>3.88</v>
      </c>
      <c r="E792" s="757"/>
      <c r="F792" s="757"/>
      <c r="G792" s="757"/>
      <c r="H792" s="757"/>
      <c r="I792" s="757"/>
    </row>
    <row r="793" spans="1:9" ht="15.75" customHeight="1">
      <c r="A793" s="963">
        <v>88570</v>
      </c>
      <c r="B793" s="963" t="s">
        <v>3776</v>
      </c>
      <c r="C793" s="964" t="s">
        <v>1522</v>
      </c>
      <c r="D793" s="965">
        <v>0.64</v>
      </c>
      <c r="E793" s="757"/>
      <c r="F793" s="757"/>
      <c r="G793" s="757"/>
      <c r="H793" s="757"/>
      <c r="I793" s="757"/>
    </row>
    <row r="794" spans="1:9" ht="15.75" customHeight="1">
      <c r="A794" s="963">
        <v>88826</v>
      </c>
      <c r="B794" s="963" t="s">
        <v>3777</v>
      </c>
      <c r="C794" s="964" t="s">
        <v>1522</v>
      </c>
      <c r="D794" s="965">
        <v>0.38</v>
      </c>
      <c r="E794" s="757"/>
      <c r="F794" s="757"/>
      <c r="G794" s="757"/>
      <c r="H794" s="757"/>
      <c r="I794" s="757"/>
    </row>
    <row r="795" spans="1:9" ht="15.75" customHeight="1">
      <c r="A795" s="963">
        <v>88827</v>
      </c>
      <c r="B795" s="963" t="s">
        <v>3778</v>
      </c>
      <c r="C795" s="964" t="s">
        <v>1522</v>
      </c>
      <c r="D795" s="965">
        <v>0.04</v>
      </c>
      <c r="E795" s="757"/>
      <c r="F795" s="757"/>
      <c r="G795" s="757"/>
      <c r="H795" s="757"/>
      <c r="I795" s="757"/>
    </row>
    <row r="796" spans="1:9" ht="15.75" customHeight="1">
      <c r="A796" s="963">
        <v>88828</v>
      </c>
      <c r="B796" s="963" t="s">
        <v>3779</v>
      </c>
      <c r="C796" s="964" t="s">
        <v>1522</v>
      </c>
      <c r="D796" s="965">
        <v>0.42</v>
      </c>
      <c r="E796" s="757"/>
      <c r="F796" s="757"/>
      <c r="G796" s="757"/>
      <c r="H796" s="757"/>
      <c r="I796" s="757"/>
    </row>
    <row r="797" spans="1:9" ht="15.75" customHeight="1">
      <c r="A797" s="963">
        <v>88829</v>
      </c>
      <c r="B797" s="963" t="s">
        <v>3780</v>
      </c>
      <c r="C797" s="964" t="s">
        <v>1522</v>
      </c>
      <c r="D797" s="965">
        <v>0.87</v>
      </c>
      <c r="E797" s="757"/>
      <c r="F797" s="757"/>
      <c r="G797" s="757"/>
      <c r="H797" s="757"/>
      <c r="I797" s="757"/>
    </row>
    <row r="798" spans="1:9" ht="15.75" customHeight="1">
      <c r="A798" s="963">
        <v>88832</v>
      </c>
      <c r="B798" s="963" t="s">
        <v>3781</v>
      </c>
      <c r="C798" s="964" t="s">
        <v>1522</v>
      </c>
      <c r="D798" s="965">
        <v>45.41</v>
      </c>
      <c r="E798" s="757"/>
      <c r="F798" s="757"/>
      <c r="G798" s="757"/>
      <c r="H798" s="757"/>
      <c r="I798" s="757"/>
    </row>
    <row r="799" spans="1:9" ht="15.75" customHeight="1">
      <c r="A799" s="963">
        <v>88834</v>
      </c>
      <c r="B799" s="963" t="s">
        <v>3782</v>
      </c>
      <c r="C799" s="964" t="s">
        <v>1522</v>
      </c>
      <c r="D799" s="965">
        <v>6.16</v>
      </c>
      <c r="E799" s="757"/>
      <c r="F799" s="757"/>
      <c r="G799" s="757"/>
      <c r="H799" s="757"/>
      <c r="I799" s="757"/>
    </row>
    <row r="800" spans="1:9" ht="15.75" customHeight="1">
      <c r="A800" s="963">
        <v>88835</v>
      </c>
      <c r="B800" s="963" t="s">
        <v>3783</v>
      </c>
      <c r="C800" s="964" t="s">
        <v>1522</v>
      </c>
      <c r="D800" s="965">
        <v>56.77</v>
      </c>
      <c r="E800" s="757"/>
      <c r="F800" s="757"/>
      <c r="G800" s="757"/>
      <c r="H800" s="757"/>
      <c r="I800" s="757"/>
    </row>
    <row r="801" spans="1:9" ht="15.75" customHeight="1">
      <c r="A801" s="963">
        <v>88836</v>
      </c>
      <c r="B801" s="963" t="s">
        <v>3784</v>
      </c>
      <c r="C801" s="964" t="s">
        <v>1522</v>
      </c>
      <c r="D801" s="965">
        <v>67.319999999999993</v>
      </c>
      <c r="E801" s="757"/>
      <c r="F801" s="757"/>
      <c r="G801" s="757"/>
      <c r="H801" s="757"/>
      <c r="I801" s="757"/>
    </row>
    <row r="802" spans="1:9" ht="15.75" customHeight="1">
      <c r="A802" s="963">
        <v>88839</v>
      </c>
      <c r="B802" s="963" t="s">
        <v>3785</v>
      </c>
      <c r="C802" s="964" t="s">
        <v>1522</v>
      </c>
      <c r="D802" s="965">
        <v>33.89</v>
      </c>
      <c r="E802" s="757"/>
      <c r="F802" s="757"/>
      <c r="G802" s="757"/>
      <c r="H802" s="757"/>
      <c r="I802" s="757"/>
    </row>
    <row r="803" spans="1:9" ht="15.75" customHeight="1">
      <c r="A803" s="963">
        <v>88840</v>
      </c>
      <c r="B803" s="963" t="s">
        <v>3786</v>
      </c>
      <c r="C803" s="964" t="s">
        <v>1522</v>
      </c>
      <c r="D803" s="965">
        <v>7.62</v>
      </c>
      <c r="E803" s="757"/>
      <c r="F803" s="757"/>
      <c r="G803" s="757"/>
      <c r="H803" s="757"/>
      <c r="I803" s="757"/>
    </row>
    <row r="804" spans="1:9" ht="15.75" customHeight="1">
      <c r="A804" s="963">
        <v>88841</v>
      </c>
      <c r="B804" s="963" t="s">
        <v>3787</v>
      </c>
      <c r="C804" s="964" t="s">
        <v>1522</v>
      </c>
      <c r="D804" s="965">
        <v>60.59</v>
      </c>
      <c r="E804" s="757"/>
      <c r="F804" s="757"/>
      <c r="G804" s="757"/>
      <c r="H804" s="757"/>
      <c r="I804" s="757"/>
    </row>
    <row r="805" spans="1:9" ht="15.75" customHeight="1">
      <c r="A805" s="963">
        <v>88842</v>
      </c>
      <c r="B805" s="963" t="s">
        <v>3788</v>
      </c>
      <c r="C805" s="964" t="s">
        <v>1522</v>
      </c>
      <c r="D805" s="965">
        <v>82.4</v>
      </c>
      <c r="E805" s="757"/>
      <c r="F805" s="757"/>
      <c r="G805" s="757"/>
      <c r="H805" s="757"/>
      <c r="I805" s="757"/>
    </row>
    <row r="806" spans="1:9" ht="15.75" customHeight="1">
      <c r="A806" s="963">
        <v>88847</v>
      </c>
      <c r="B806" s="963" t="s">
        <v>3789</v>
      </c>
      <c r="C806" s="964" t="s">
        <v>1522</v>
      </c>
      <c r="D806" s="965">
        <v>22.32</v>
      </c>
      <c r="E806" s="757"/>
      <c r="F806" s="757"/>
      <c r="G806" s="757"/>
      <c r="H806" s="757"/>
      <c r="I806" s="757"/>
    </row>
    <row r="807" spans="1:9" ht="15.75" customHeight="1">
      <c r="A807" s="963">
        <v>88848</v>
      </c>
      <c r="B807" s="963" t="s">
        <v>3790</v>
      </c>
      <c r="C807" s="964" t="s">
        <v>1522</v>
      </c>
      <c r="D807" s="965">
        <v>4.68</v>
      </c>
      <c r="E807" s="757"/>
      <c r="F807" s="757"/>
      <c r="G807" s="757"/>
      <c r="H807" s="757"/>
      <c r="I807" s="757"/>
    </row>
    <row r="808" spans="1:9" ht="15.75" customHeight="1">
      <c r="A808" s="963">
        <v>88853</v>
      </c>
      <c r="B808" s="963" t="s">
        <v>3791</v>
      </c>
      <c r="C808" s="964" t="s">
        <v>1522</v>
      </c>
      <c r="D808" s="965">
        <v>0.2</v>
      </c>
      <c r="E808" s="757"/>
      <c r="F808" s="757"/>
      <c r="G808" s="757"/>
      <c r="H808" s="757"/>
      <c r="I808" s="757"/>
    </row>
    <row r="809" spans="1:9" ht="15.75" customHeight="1">
      <c r="A809" s="963">
        <v>88854</v>
      </c>
      <c r="B809" s="963" t="s">
        <v>3792</v>
      </c>
      <c r="C809" s="964" t="s">
        <v>1522</v>
      </c>
      <c r="D809" s="965">
        <v>0.02</v>
      </c>
      <c r="E809" s="757"/>
      <c r="F809" s="757"/>
      <c r="G809" s="757"/>
      <c r="H809" s="757"/>
      <c r="I809" s="757"/>
    </row>
    <row r="810" spans="1:9" ht="15.75" customHeight="1">
      <c r="A810" s="963">
        <v>88855</v>
      </c>
      <c r="B810" s="963" t="s">
        <v>3793</v>
      </c>
      <c r="C810" s="964" t="s">
        <v>1522</v>
      </c>
      <c r="D810" s="965">
        <v>4</v>
      </c>
      <c r="E810" s="757"/>
      <c r="F810" s="757"/>
      <c r="G810" s="757"/>
      <c r="H810" s="757"/>
      <c r="I810" s="757"/>
    </row>
    <row r="811" spans="1:9" ht="15.75" customHeight="1">
      <c r="A811" s="963">
        <v>88856</v>
      </c>
      <c r="B811" s="963" t="s">
        <v>3794</v>
      </c>
      <c r="C811" s="964" t="s">
        <v>1522</v>
      </c>
      <c r="D811" s="965">
        <v>0.56000000000000005</v>
      </c>
      <c r="E811" s="757"/>
      <c r="F811" s="757"/>
      <c r="G811" s="757"/>
      <c r="H811" s="757"/>
      <c r="I811" s="757"/>
    </row>
    <row r="812" spans="1:9" ht="15.75" customHeight="1">
      <c r="A812" s="963">
        <v>88857</v>
      </c>
      <c r="B812" s="963" t="s">
        <v>3795</v>
      </c>
      <c r="C812" s="964" t="s">
        <v>1522</v>
      </c>
      <c r="D812" s="965">
        <v>26.99</v>
      </c>
      <c r="E812" s="757"/>
      <c r="F812" s="757"/>
      <c r="G812" s="757"/>
      <c r="H812" s="757"/>
      <c r="I812" s="757"/>
    </row>
    <row r="813" spans="1:9" ht="15.75" customHeight="1">
      <c r="A813" s="963">
        <v>88858</v>
      </c>
      <c r="B813" s="963" t="s">
        <v>3796</v>
      </c>
      <c r="C813" s="964" t="s">
        <v>1522</v>
      </c>
      <c r="D813" s="965">
        <v>3.66</v>
      </c>
      <c r="E813" s="757"/>
      <c r="F813" s="757"/>
      <c r="G813" s="757"/>
      <c r="H813" s="757"/>
      <c r="I813" s="757"/>
    </row>
    <row r="814" spans="1:9" ht="15.75" customHeight="1">
      <c r="A814" s="963">
        <v>88859</v>
      </c>
      <c r="B814" s="963" t="s">
        <v>3797</v>
      </c>
      <c r="C814" s="964" t="s">
        <v>1522</v>
      </c>
      <c r="D814" s="965">
        <v>24</v>
      </c>
      <c r="E814" s="757"/>
      <c r="F814" s="757"/>
      <c r="G814" s="757"/>
      <c r="H814" s="757"/>
      <c r="I814" s="757"/>
    </row>
    <row r="815" spans="1:9" ht="15.75" customHeight="1">
      <c r="A815" s="963">
        <v>88860</v>
      </c>
      <c r="B815" s="963" t="s">
        <v>3798</v>
      </c>
      <c r="C815" s="964" t="s">
        <v>1522</v>
      </c>
      <c r="D815" s="965">
        <v>3.25</v>
      </c>
      <c r="E815" s="757"/>
      <c r="F815" s="757"/>
      <c r="G815" s="757"/>
      <c r="H815" s="757"/>
      <c r="I815" s="757"/>
    </row>
    <row r="816" spans="1:9" ht="15.75" customHeight="1">
      <c r="A816" s="963">
        <v>88900</v>
      </c>
      <c r="B816" s="963" t="s">
        <v>3799</v>
      </c>
      <c r="C816" s="964" t="s">
        <v>1522</v>
      </c>
      <c r="D816" s="965">
        <v>52.95</v>
      </c>
      <c r="E816" s="757"/>
      <c r="F816" s="757"/>
      <c r="G816" s="757"/>
      <c r="H816" s="757"/>
      <c r="I816" s="757"/>
    </row>
    <row r="817" spans="1:9" ht="15.75" customHeight="1">
      <c r="A817" s="963">
        <v>88902</v>
      </c>
      <c r="B817" s="963" t="s">
        <v>3800</v>
      </c>
      <c r="C817" s="964" t="s">
        <v>1522</v>
      </c>
      <c r="D817" s="965">
        <v>7.18</v>
      </c>
      <c r="E817" s="757"/>
      <c r="F817" s="757"/>
      <c r="G817" s="757"/>
      <c r="H817" s="757"/>
      <c r="I817" s="757"/>
    </row>
    <row r="818" spans="1:9" ht="15.75" customHeight="1">
      <c r="A818" s="963">
        <v>88903</v>
      </c>
      <c r="B818" s="963" t="s">
        <v>3801</v>
      </c>
      <c r="C818" s="964" t="s">
        <v>1522</v>
      </c>
      <c r="D818" s="965">
        <v>66.19</v>
      </c>
      <c r="E818" s="757"/>
      <c r="F818" s="757"/>
      <c r="G818" s="757"/>
      <c r="H818" s="757"/>
      <c r="I818" s="757"/>
    </row>
    <row r="819" spans="1:9" ht="15.75" customHeight="1">
      <c r="A819" s="963">
        <v>88904</v>
      </c>
      <c r="B819" s="963" t="s">
        <v>3802</v>
      </c>
      <c r="C819" s="964" t="s">
        <v>1522</v>
      </c>
      <c r="D819" s="965">
        <v>94.83</v>
      </c>
      <c r="E819" s="757"/>
      <c r="F819" s="757"/>
      <c r="G819" s="757"/>
      <c r="H819" s="757"/>
      <c r="I819" s="757"/>
    </row>
    <row r="820" spans="1:9" ht="15.75" customHeight="1">
      <c r="A820" s="963">
        <v>89009</v>
      </c>
      <c r="B820" s="963" t="s">
        <v>3803</v>
      </c>
      <c r="C820" s="964" t="s">
        <v>1522</v>
      </c>
      <c r="D820" s="965">
        <v>41.98</v>
      </c>
      <c r="E820" s="757"/>
      <c r="F820" s="757"/>
      <c r="G820" s="757"/>
      <c r="H820" s="757"/>
      <c r="I820" s="757"/>
    </row>
    <row r="821" spans="1:9" ht="15.75" customHeight="1">
      <c r="A821" s="963">
        <v>89010</v>
      </c>
      <c r="B821" s="963" t="s">
        <v>3804</v>
      </c>
      <c r="C821" s="964" t="s">
        <v>1522</v>
      </c>
      <c r="D821" s="965">
        <v>9.4499999999999993</v>
      </c>
      <c r="E821" s="757"/>
      <c r="F821" s="757"/>
      <c r="G821" s="757"/>
      <c r="H821" s="757"/>
      <c r="I821" s="757"/>
    </row>
    <row r="822" spans="1:9" ht="15.75" customHeight="1">
      <c r="A822" s="963">
        <v>89011</v>
      </c>
      <c r="B822" s="963" t="s">
        <v>3805</v>
      </c>
      <c r="C822" s="964" t="s">
        <v>1522</v>
      </c>
      <c r="D822" s="965">
        <v>26.04</v>
      </c>
      <c r="E822" s="757"/>
      <c r="F822" s="757"/>
      <c r="G822" s="757"/>
      <c r="H822" s="757"/>
      <c r="I822" s="757"/>
    </row>
    <row r="823" spans="1:9" ht="15.75" customHeight="1">
      <c r="A823" s="963">
        <v>89012</v>
      </c>
      <c r="B823" s="963" t="s">
        <v>3806</v>
      </c>
      <c r="C823" s="964" t="s">
        <v>1522</v>
      </c>
      <c r="D823" s="965">
        <v>3.53</v>
      </c>
      <c r="E823" s="757"/>
      <c r="F823" s="757"/>
      <c r="G823" s="757"/>
      <c r="H823" s="757"/>
      <c r="I823" s="757"/>
    </row>
    <row r="824" spans="1:9" ht="15.75" customHeight="1">
      <c r="A824" s="963">
        <v>89013</v>
      </c>
      <c r="B824" s="963" t="s">
        <v>3807</v>
      </c>
      <c r="C824" s="964" t="s">
        <v>1522</v>
      </c>
      <c r="D824" s="965">
        <v>137.52000000000001</v>
      </c>
      <c r="E824" s="757"/>
      <c r="F824" s="757"/>
      <c r="G824" s="757"/>
      <c r="H824" s="757"/>
      <c r="I824" s="757"/>
    </row>
    <row r="825" spans="1:9" ht="15.75" customHeight="1">
      <c r="A825" s="963">
        <v>89014</v>
      </c>
      <c r="B825" s="963" t="s">
        <v>3808</v>
      </c>
      <c r="C825" s="964" t="s">
        <v>1522</v>
      </c>
      <c r="D825" s="965">
        <v>30.95</v>
      </c>
      <c r="E825" s="757"/>
      <c r="F825" s="757"/>
      <c r="G825" s="757"/>
      <c r="H825" s="757"/>
      <c r="I825" s="757"/>
    </row>
    <row r="826" spans="1:9" ht="15.75" customHeight="1">
      <c r="A826" s="963">
        <v>89015</v>
      </c>
      <c r="B826" s="963" t="s">
        <v>3809</v>
      </c>
      <c r="C826" s="964" t="s">
        <v>1522</v>
      </c>
      <c r="D826" s="965">
        <v>4.62</v>
      </c>
      <c r="E826" s="757"/>
      <c r="F826" s="757"/>
      <c r="G826" s="757"/>
      <c r="H826" s="757"/>
      <c r="I826" s="757"/>
    </row>
    <row r="827" spans="1:9" ht="15.75" customHeight="1">
      <c r="A827" s="963">
        <v>89016</v>
      </c>
      <c r="B827" s="963" t="s">
        <v>3810</v>
      </c>
      <c r="C827" s="964" t="s">
        <v>1522</v>
      </c>
      <c r="D827" s="965">
        <v>0.62</v>
      </c>
      <c r="E827" s="757"/>
      <c r="F827" s="757"/>
      <c r="G827" s="757"/>
      <c r="H827" s="757"/>
      <c r="I827" s="757"/>
    </row>
    <row r="828" spans="1:9" ht="15.75" customHeight="1">
      <c r="A828" s="963">
        <v>89017</v>
      </c>
      <c r="B828" s="963" t="s">
        <v>3811</v>
      </c>
      <c r="C828" s="964" t="s">
        <v>1522</v>
      </c>
      <c r="D828" s="965">
        <v>41.72</v>
      </c>
      <c r="E828" s="757"/>
      <c r="F828" s="757"/>
      <c r="G828" s="757"/>
      <c r="H828" s="757"/>
      <c r="I828" s="757"/>
    </row>
    <row r="829" spans="1:9" ht="15.75" customHeight="1">
      <c r="A829" s="963">
        <v>89018</v>
      </c>
      <c r="B829" s="963" t="s">
        <v>3812</v>
      </c>
      <c r="C829" s="964" t="s">
        <v>1522</v>
      </c>
      <c r="D829" s="965">
        <v>9.39</v>
      </c>
      <c r="E829" s="757"/>
      <c r="F829" s="757"/>
      <c r="G829" s="757"/>
      <c r="H829" s="757"/>
      <c r="I829" s="757"/>
    </row>
    <row r="830" spans="1:9" ht="15.75" customHeight="1">
      <c r="A830" s="963">
        <v>89019</v>
      </c>
      <c r="B830" s="963" t="s">
        <v>3813</v>
      </c>
      <c r="C830" s="964" t="s">
        <v>1522</v>
      </c>
      <c r="D830" s="965">
        <v>0.28999999999999998</v>
      </c>
      <c r="E830" s="757"/>
      <c r="F830" s="757"/>
      <c r="G830" s="757"/>
      <c r="H830" s="757"/>
      <c r="I830" s="757"/>
    </row>
    <row r="831" spans="1:9" ht="15.75" customHeight="1">
      <c r="A831" s="963">
        <v>89020</v>
      </c>
      <c r="B831" s="963" t="s">
        <v>3814</v>
      </c>
      <c r="C831" s="964" t="s">
        <v>1522</v>
      </c>
      <c r="D831" s="965">
        <v>0.03</v>
      </c>
      <c r="E831" s="757"/>
      <c r="F831" s="757"/>
      <c r="G831" s="757"/>
      <c r="H831" s="757"/>
      <c r="I831" s="757"/>
    </row>
    <row r="832" spans="1:9" ht="15.75" customHeight="1">
      <c r="A832" s="963">
        <v>89023</v>
      </c>
      <c r="B832" s="963" t="s">
        <v>3815</v>
      </c>
      <c r="C832" s="964" t="s">
        <v>1522</v>
      </c>
      <c r="D832" s="965">
        <v>3.69</v>
      </c>
      <c r="E832" s="757"/>
      <c r="F832" s="757"/>
      <c r="G832" s="757"/>
      <c r="H832" s="757"/>
      <c r="I832" s="757"/>
    </row>
    <row r="833" spans="1:9" ht="15.75" customHeight="1">
      <c r="A833" s="963">
        <v>89024</v>
      </c>
      <c r="B833" s="963" t="s">
        <v>3816</v>
      </c>
      <c r="C833" s="964" t="s">
        <v>1522</v>
      </c>
      <c r="D833" s="965">
        <v>0.65</v>
      </c>
      <c r="E833" s="757"/>
      <c r="F833" s="757"/>
      <c r="G833" s="757"/>
      <c r="H833" s="757"/>
      <c r="I833" s="757"/>
    </row>
    <row r="834" spans="1:9" ht="15.75" customHeight="1">
      <c r="A834" s="963">
        <v>89025</v>
      </c>
      <c r="B834" s="963" t="s">
        <v>3817</v>
      </c>
      <c r="C834" s="964" t="s">
        <v>1522</v>
      </c>
      <c r="D834" s="965">
        <v>4.6100000000000003</v>
      </c>
      <c r="E834" s="757"/>
      <c r="F834" s="757"/>
      <c r="G834" s="757"/>
      <c r="H834" s="757"/>
      <c r="I834" s="757"/>
    </row>
    <row r="835" spans="1:9" ht="15.75" customHeight="1">
      <c r="A835" s="963">
        <v>89026</v>
      </c>
      <c r="B835" s="963" t="s">
        <v>3818</v>
      </c>
      <c r="C835" s="964" t="s">
        <v>1522</v>
      </c>
      <c r="D835" s="965">
        <v>180.27</v>
      </c>
      <c r="E835" s="757"/>
      <c r="F835" s="757"/>
      <c r="G835" s="757"/>
      <c r="H835" s="757"/>
      <c r="I835" s="757"/>
    </row>
    <row r="836" spans="1:9" ht="15.75" customHeight="1">
      <c r="A836" s="963">
        <v>89029</v>
      </c>
      <c r="B836" s="963" t="s">
        <v>3819</v>
      </c>
      <c r="C836" s="964" t="s">
        <v>1522</v>
      </c>
      <c r="D836" s="965">
        <v>32.380000000000003</v>
      </c>
      <c r="E836" s="757"/>
      <c r="F836" s="757"/>
      <c r="G836" s="757"/>
      <c r="H836" s="757"/>
      <c r="I836" s="757"/>
    </row>
    <row r="837" spans="1:9" ht="15.75" customHeight="1">
      <c r="A837" s="963">
        <v>89030</v>
      </c>
      <c r="B837" s="963" t="s">
        <v>3820</v>
      </c>
      <c r="C837" s="964" t="s">
        <v>1522</v>
      </c>
      <c r="D837" s="965">
        <v>7.28</v>
      </c>
      <c r="E837" s="757"/>
      <c r="F837" s="757"/>
      <c r="G837" s="757"/>
      <c r="H837" s="757"/>
      <c r="I837" s="757"/>
    </row>
    <row r="838" spans="1:9" ht="15.75" customHeight="1">
      <c r="A838" s="963">
        <v>89033</v>
      </c>
      <c r="B838" s="963" t="s">
        <v>3821</v>
      </c>
      <c r="C838" s="964" t="s">
        <v>1522</v>
      </c>
      <c r="D838" s="965">
        <v>13.85</v>
      </c>
      <c r="E838" s="757"/>
      <c r="F838" s="757"/>
      <c r="G838" s="757"/>
      <c r="H838" s="757"/>
      <c r="I838" s="757"/>
    </row>
    <row r="839" spans="1:9" ht="15.75" customHeight="1">
      <c r="A839" s="963">
        <v>89034</v>
      </c>
      <c r="B839" s="963" t="s">
        <v>3822</v>
      </c>
      <c r="C839" s="964" t="s">
        <v>1522</v>
      </c>
      <c r="D839" s="965">
        <v>1.92</v>
      </c>
      <c r="E839" s="757"/>
      <c r="F839" s="757"/>
      <c r="G839" s="757"/>
      <c r="H839" s="757"/>
      <c r="I839" s="757"/>
    </row>
    <row r="840" spans="1:9" ht="15.75" customHeight="1">
      <c r="A840" s="963">
        <v>89128</v>
      </c>
      <c r="B840" s="963" t="s">
        <v>3823</v>
      </c>
      <c r="C840" s="964" t="s">
        <v>1522</v>
      </c>
      <c r="D840" s="965">
        <v>39.200000000000003</v>
      </c>
      <c r="E840" s="757"/>
      <c r="F840" s="757"/>
      <c r="G840" s="757"/>
      <c r="H840" s="757"/>
      <c r="I840" s="757"/>
    </row>
    <row r="841" spans="1:9" ht="15.75" customHeight="1">
      <c r="A841" s="963">
        <v>89129</v>
      </c>
      <c r="B841" s="963" t="s">
        <v>3824</v>
      </c>
      <c r="C841" s="964" t="s">
        <v>1522</v>
      </c>
      <c r="D841" s="965">
        <v>5.32</v>
      </c>
      <c r="E841" s="757"/>
      <c r="F841" s="757"/>
      <c r="G841" s="757"/>
      <c r="H841" s="757"/>
      <c r="I841" s="757"/>
    </row>
    <row r="842" spans="1:9" ht="15.75" customHeight="1">
      <c r="A842" s="963">
        <v>89130</v>
      </c>
      <c r="B842" s="963" t="s">
        <v>3825</v>
      </c>
      <c r="C842" s="964" t="s">
        <v>1522</v>
      </c>
      <c r="D842" s="965">
        <v>54.35</v>
      </c>
      <c r="E842" s="757"/>
      <c r="F842" s="757"/>
      <c r="G842" s="757"/>
      <c r="H842" s="757"/>
      <c r="I842" s="757"/>
    </row>
    <row r="843" spans="1:9" ht="15.75" customHeight="1">
      <c r="A843" s="963">
        <v>89131</v>
      </c>
      <c r="B843" s="963" t="s">
        <v>3826</v>
      </c>
      <c r="C843" s="964" t="s">
        <v>1522</v>
      </c>
      <c r="D843" s="965">
        <v>7.37</v>
      </c>
      <c r="E843" s="757"/>
      <c r="F843" s="757"/>
      <c r="G843" s="757"/>
      <c r="H843" s="757"/>
      <c r="I843" s="757"/>
    </row>
    <row r="844" spans="1:9" ht="15.75" customHeight="1">
      <c r="A844" s="963">
        <v>89210</v>
      </c>
      <c r="B844" s="963" t="s">
        <v>3827</v>
      </c>
      <c r="C844" s="964" t="s">
        <v>1522</v>
      </c>
      <c r="D844" s="965">
        <v>31.71</v>
      </c>
      <c r="E844" s="757"/>
      <c r="F844" s="757"/>
      <c r="G844" s="757"/>
      <c r="H844" s="757"/>
      <c r="I844" s="757"/>
    </row>
    <row r="845" spans="1:9" ht="15.75" customHeight="1">
      <c r="A845" s="963">
        <v>89211</v>
      </c>
      <c r="B845" s="963" t="s">
        <v>3828</v>
      </c>
      <c r="C845" s="964" t="s">
        <v>1522</v>
      </c>
      <c r="D845" s="965">
        <v>4.4000000000000004</v>
      </c>
      <c r="E845" s="757"/>
      <c r="F845" s="757"/>
      <c r="G845" s="757"/>
      <c r="H845" s="757"/>
      <c r="I845" s="757"/>
    </row>
    <row r="846" spans="1:9" ht="15.75" customHeight="1">
      <c r="A846" s="963">
        <v>89212</v>
      </c>
      <c r="B846" s="963" t="s">
        <v>3829</v>
      </c>
      <c r="C846" s="964" t="s">
        <v>1522</v>
      </c>
      <c r="D846" s="965">
        <v>29.5</v>
      </c>
      <c r="E846" s="757"/>
      <c r="F846" s="757"/>
      <c r="G846" s="757"/>
      <c r="H846" s="757"/>
      <c r="I846" s="757"/>
    </row>
    <row r="847" spans="1:9" ht="15.75" customHeight="1">
      <c r="A847" s="963">
        <v>89213</v>
      </c>
      <c r="B847" s="963" t="s">
        <v>3830</v>
      </c>
      <c r="C847" s="964" t="s">
        <v>1522</v>
      </c>
      <c r="D847" s="965">
        <v>4.6399999999999997</v>
      </c>
      <c r="E847" s="757"/>
      <c r="F847" s="757"/>
      <c r="G847" s="757"/>
      <c r="H847" s="757"/>
      <c r="I847" s="757"/>
    </row>
    <row r="848" spans="1:9" ht="15.75" customHeight="1">
      <c r="A848" s="963">
        <v>89214</v>
      </c>
      <c r="B848" s="963" t="s">
        <v>3831</v>
      </c>
      <c r="C848" s="964" t="s">
        <v>1522</v>
      </c>
      <c r="D848" s="965">
        <v>27.7</v>
      </c>
      <c r="E848" s="757"/>
      <c r="F848" s="757"/>
      <c r="G848" s="757"/>
      <c r="H848" s="757"/>
      <c r="I848" s="757"/>
    </row>
    <row r="849" spans="1:9" ht="15.75" customHeight="1">
      <c r="A849" s="963">
        <v>89215</v>
      </c>
      <c r="B849" s="963" t="s">
        <v>3832</v>
      </c>
      <c r="C849" s="964" t="s">
        <v>1522</v>
      </c>
      <c r="D849" s="965">
        <v>97.93</v>
      </c>
      <c r="E849" s="757"/>
      <c r="F849" s="757"/>
      <c r="G849" s="757"/>
      <c r="H849" s="757"/>
      <c r="I849" s="757"/>
    </row>
    <row r="850" spans="1:9" ht="15.75" customHeight="1">
      <c r="A850" s="963">
        <v>89221</v>
      </c>
      <c r="B850" s="963" t="s">
        <v>3833</v>
      </c>
      <c r="C850" s="964" t="s">
        <v>1522</v>
      </c>
      <c r="D850" s="965">
        <v>1.56</v>
      </c>
      <c r="E850" s="757"/>
      <c r="F850" s="757"/>
      <c r="G850" s="757"/>
      <c r="H850" s="757"/>
      <c r="I850" s="757"/>
    </row>
    <row r="851" spans="1:9" ht="15.75" customHeight="1">
      <c r="A851" s="963">
        <v>89222</v>
      </c>
      <c r="B851" s="963" t="s">
        <v>3834</v>
      </c>
      <c r="C851" s="964" t="s">
        <v>1522</v>
      </c>
      <c r="D851" s="965">
        <v>0.18</v>
      </c>
      <c r="E851" s="757"/>
      <c r="F851" s="757"/>
      <c r="G851" s="757"/>
      <c r="H851" s="757"/>
      <c r="I851" s="757"/>
    </row>
    <row r="852" spans="1:9" ht="15.75" customHeight="1">
      <c r="A852" s="963">
        <v>89223</v>
      </c>
      <c r="B852" s="963" t="s">
        <v>3835</v>
      </c>
      <c r="C852" s="964" t="s">
        <v>1522</v>
      </c>
      <c r="D852" s="965">
        <v>1.7</v>
      </c>
      <c r="E852" s="757"/>
      <c r="F852" s="757"/>
      <c r="G852" s="757"/>
      <c r="H852" s="757"/>
      <c r="I852" s="757"/>
    </row>
    <row r="853" spans="1:9" ht="15.75" customHeight="1">
      <c r="A853" s="963">
        <v>89224</v>
      </c>
      <c r="B853" s="963" t="s">
        <v>3836</v>
      </c>
      <c r="C853" s="964" t="s">
        <v>1522</v>
      </c>
      <c r="D853" s="965">
        <v>1.75</v>
      </c>
      <c r="E853" s="757"/>
      <c r="F853" s="757"/>
      <c r="G853" s="757"/>
      <c r="H853" s="757"/>
      <c r="I853" s="757"/>
    </row>
    <row r="854" spans="1:9" ht="15.75" customHeight="1">
      <c r="A854" s="963">
        <v>89228</v>
      </c>
      <c r="B854" s="963" t="s">
        <v>3837</v>
      </c>
      <c r="C854" s="964" t="s">
        <v>1522</v>
      </c>
      <c r="D854" s="965">
        <v>47.52</v>
      </c>
      <c r="E854" s="757"/>
      <c r="F854" s="757"/>
      <c r="G854" s="757"/>
      <c r="H854" s="757"/>
      <c r="I854" s="757"/>
    </row>
    <row r="855" spans="1:9" ht="15.75" customHeight="1">
      <c r="A855" s="963">
        <v>89229</v>
      </c>
      <c r="B855" s="963" t="s">
        <v>3838</v>
      </c>
      <c r="C855" s="964" t="s">
        <v>1522</v>
      </c>
      <c r="D855" s="965">
        <v>8.5500000000000007</v>
      </c>
      <c r="E855" s="757"/>
      <c r="F855" s="757"/>
      <c r="G855" s="757"/>
      <c r="H855" s="757"/>
      <c r="I855" s="757"/>
    </row>
    <row r="856" spans="1:9" ht="15.75" customHeight="1">
      <c r="A856" s="963">
        <v>89230</v>
      </c>
      <c r="B856" s="963" t="s">
        <v>3839</v>
      </c>
      <c r="C856" s="964" t="s">
        <v>1522</v>
      </c>
      <c r="D856" s="965">
        <v>130</v>
      </c>
      <c r="E856" s="757"/>
      <c r="F856" s="757"/>
      <c r="G856" s="757"/>
      <c r="H856" s="757"/>
      <c r="I856" s="757"/>
    </row>
    <row r="857" spans="1:9" ht="15.75" customHeight="1">
      <c r="A857" s="963">
        <v>89231</v>
      </c>
      <c r="B857" s="963" t="s">
        <v>3840</v>
      </c>
      <c r="C857" s="964" t="s">
        <v>1522</v>
      </c>
      <c r="D857" s="965">
        <v>20.6</v>
      </c>
      <c r="E857" s="757"/>
      <c r="F857" s="757"/>
      <c r="G857" s="757"/>
      <c r="H857" s="757"/>
      <c r="I857" s="757"/>
    </row>
    <row r="858" spans="1:9" ht="15.75" customHeight="1">
      <c r="A858" s="963">
        <v>89232</v>
      </c>
      <c r="B858" s="963" t="s">
        <v>3841</v>
      </c>
      <c r="C858" s="964" t="s">
        <v>1522</v>
      </c>
      <c r="D858" s="965">
        <v>231.89</v>
      </c>
      <c r="E858" s="757"/>
      <c r="F858" s="757"/>
      <c r="G858" s="757"/>
      <c r="H858" s="757"/>
      <c r="I858" s="757"/>
    </row>
    <row r="859" spans="1:9" ht="15.75" customHeight="1">
      <c r="A859" s="963">
        <v>89233</v>
      </c>
      <c r="B859" s="963" t="s">
        <v>3842</v>
      </c>
      <c r="C859" s="964" t="s">
        <v>1522</v>
      </c>
      <c r="D859" s="965">
        <v>176.23</v>
      </c>
      <c r="E859" s="757"/>
      <c r="F859" s="757"/>
      <c r="G859" s="757"/>
      <c r="H859" s="757"/>
      <c r="I859" s="757"/>
    </row>
    <row r="860" spans="1:9" ht="15.75" customHeight="1">
      <c r="A860" s="963">
        <v>89236</v>
      </c>
      <c r="B860" s="963" t="s">
        <v>3843</v>
      </c>
      <c r="C860" s="964" t="s">
        <v>1522</v>
      </c>
      <c r="D860" s="965">
        <v>303.69</v>
      </c>
      <c r="E860" s="757"/>
      <c r="F860" s="757"/>
      <c r="G860" s="757"/>
      <c r="H860" s="757"/>
      <c r="I860" s="757"/>
    </row>
    <row r="861" spans="1:9" ht="15.75" customHeight="1">
      <c r="A861" s="963">
        <v>89237</v>
      </c>
      <c r="B861" s="963" t="s">
        <v>3844</v>
      </c>
      <c r="C861" s="964" t="s">
        <v>1522</v>
      </c>
      <c r="D861" s="965">
        <v>48.12</v>
      </c>
      <c r="E861" s="757"/>
      <c r="F861" s="757"/>
      <c r="G861" s="757"/>
      <c r="H861" s="757"/>
      <c r="I861" s="757"/>
    </row>
    <row r="862" spans="1:9" ht="15.75" customHeight="1">
      <c r="A862" s="963">
        <v>89238</v>
      </c>
      <c r="B862" s="963" t="s">
        <v>3845</v>
      </c>
      <c r="C862" s="964" t="s">
        <v>1522</v>
      </c>
      <c r="D862" s="965">
        <v>541.71</v>
      </c>
      <c r="E862" s="757"/>
      <c r="F862" s="757"/>
      <c r="G862" s="757"/>
      <c r="H862" s="757"/>
      <c r="I862" s="757"/>
    </row>
    <row r="863" spans="1:9" ht="15.75" customHeight="1">
      <c r="A863" s="963">
        <v>89239</v>
      </c>
      <c r="B863" s="963" t="s">
        <v>3846</v>
      </c>
      <c r="C863" s="964" t="s">
        <v>1522</v>
      </c>
      <c r="D863" s="965">
        <v>466.05</v>
      </c>
      <c r="E863" s="757"/>
      <c r="F863" s="757"/>
      <c r="G863" s="757"/>
      <c r="H863" s="757"/>
      <c r="I863" s="757"/>
    </row>
    <row r="864" spans="1:9" ht="15.75" customHeight="1">
      <c r="A864" s="963">
        <v>89240</v>
      </c>
      <c r="B864" s="963" t="s">
        <v>3847</v>
      </c>
      <c r="C864" s="964" t="s">
        <v>1522</v>
      </c>
      <c r="D864" s="965">
        <v>93.2</v>
      </c>
      <c r="E864" s="757"/>
      <c r="F864" s="757"/>
      <c r="G864" s="757"/>
      <c r="H864" s="757"/>
      <c r="I864" s="757"/>
    </row>
    <row r="865" spans="1:9" ht="15.75" customHeight="1">
      <c r="A865" s="963">
        <v>89241</v>
      </c>
      <c r="B865" s="963" t="s">
        <v>3848</v>
      </c>
      <c r="C865" s="964" t="s">
        <v>1522</v>
      </c>
      <c r="D865" s="965">
        <v>16.77</v>
      </c>
      <c r="E865" s="757"/>
      <c r="F865" s="757"/>
      <c r="G865" s="757"/>
      <c r="H865" s="757"/>
      <c r="I865" s="757"/>
    </row>
    <row r="866" spans="1:9" ht="15.75" customHeight="1">
      <c r="A866" s="963">
        <v>89246</v>
      </c>
      <c r="B866" s="963" t="s">
        <v>3849</v>
      </c>
      <c r="C866" s="964" t="s">
        <v>1522</v>
      </c>
      <c r="D866" s="965">
        <v>263.89</v>
      </c>
      <c r="E866" s="757"/>
      <c r="F866" s="757"/>
      <c r="G866" s="757"/>
      <c r="H866" s="757"/>
      <c r="I866" s="757"/>
    </row>
    <row r="867" spans="1:9" ht="15.75" customHeight="1">
      <c r="A867" s="963">
        <v>89247</v>
      </c>
      <c r="B867" s="963" t="s">
        <v>3850</v>
      </c>
      <c r="C867" s="964" t="s">
        <v>1522</v>
      </c>
      <c r="D867" s="965">
        <v>41.81</v>
      </c>
      <c r="E867" s="757"/>
      <c r="F867" s="757"/>
      <c r="G867" s="757"/>
      <c r="H867" s="757"/>
      <c r="I867" s="757"/>
    </row>
    <row r="868" spans="1:9" ht="15.75" customHeight="1">
      <c r="A868" s="963">
        <v>89248</v>
      </c>
      <c r="B868" s="963" t="s">
        <v>3851</v>
      </c>
      <c r="C868" s="964" t="s">
        <v>1522</v>
      </c>
      <c r="D868" s="965">
        <v>470.71</v>
      </c>
      <c r="E868" s="757"/>
      <c r="F868" s="757"/>
      <c r="G868" s="757"/>
      <c r="H868" s="757"/>
      <c r="I868" s="757"/>
    </row>
    <row r="869" spans="1:9" ht="15.75" customHeight="1">
      <c r="A869" s="963">
        <v>89249</v>
      </c>
      <c r="B869" s="963" t="s">
        <v>3852</v>
      </c>
      <c r="C869" s="964" t="s">
        <v>1522</v>
      </c>
      <c r="D869" s="965">
        <v>397.27</v>
      </c>
      <c r="E869" s="757"/>
      <c r="F869" s="757"/>
      <c r="G869" s="757"/>
      <c r="H869" s="757"/>
      <c r="I869" s="757"/>
    </row>
    <row r="870" spans="1:9" ht="15.75" customHeight="1">
      <c r="A870" s="963">
        <v>89253</v>
      </c>
      <c r="B870" s="963" t="s">
        <v>3853</v>
      </c>
      <c r="C870" s="964" t="s">
        <v>1522</v>
      </c>
      <c r="D870" s="965">
        <v>76.37</v>
      </c>
      <c r="E870" s="757"/>
      <c r="F870" s="757"/>
      <c r="G870" s="757"/>
      <c r="H870" s="757"/>
      <c r="I870" s="757"/>
    </row>
    <row r="871" spans="1:9" ht="15.75" customHeight="1">
      <c r="A871" s="963">
        <v>89254</v>
      </c>
      <c r="B871" s="963" t="s">
        <v>3854</v>
      </c>
      <c r="C871" s="964" t="s">
        <v>1522</v>
      </c>
      <c r="D871" s="965">
        <v>13.74</v>
      </c>
      <c r="E871" s="757"/>
      <c r="F871" s="757"/>
      <c r="G871" s="757"/>
      <c r="H871" s="757"/>
      <c r="I871" s="757"/>
    </row>
    <row r="872" spans="1:9" ht="15.75" customHeight="1">
      <c r="A872" s="963">
        <v>89255</v>
      </c>
      <c r="B872" s="963" t="s">
        <v>3855</v>
      </c>
      <c r="C872" s="964" t="s">
        <v>1522</v>
      </c>
      <c r="D872" s="965">
        <v>122.77</v>
      </c>
      <c r="E872" s="757"/>
      <c r="F872" s="757"/>
      <c r="G872" s="757"/>
      <c r="H872" s="757"/>
      <c r="I872" s="757"/>
    </row>
    <row r="873" spans="1:9" ht="15.75" customHeight="1">
      <c r="A873" s="963">
        <v>89256</v>
      </c>
      <c r="B873" s="963" t="s">
        <v>3856</v>
      </c>
      <c r="C873" s="964" t="s">
        <v>1522</v>
      </c>
      <c r="D873" s="965">
        <v>89.41</v>
      </c>
      <c r="E873" s="757"/>
      <c r="F873" s="757"/>
      <c r="G873" s="757"/>
      <c r="H873" s="757"/>
      <c r="I873" s="757"/>
    </row>
    <row r="874" spans="1:9" ht="15.75" customHeight="1">
      <c r="A874" s="963">
        <v>89259</v>
      </c>
      <c r="B874" s="963" t="s">
        <v>3857</v>
      </c>
      <c r="C874" s="964" t="s">
        <v>1522</v>
      </c>
      <c r="D874" s="965">
        <v>23.67</v>
      </c>
      <c r="E874" s="757"/>
      <c r="F874" s="757"/>
      <c r="G874" s="757"/>
      <c r="H874" s="757"/>
      <c r="I874" s="757"/>
    </row>
    <row r="875" spans="1:9" ht="15.75" customHeight="1">
      <c r="A875" s="963">
        <v>89260</v>
      </c>
      <c r="B875" s="963" t="s">
        <v>3858</v>
      </c>
      <c r="C875" s="964" t="s">
        <v>1522</v>
      </c>
      <c r="D875" s="965">
        <v>4.3600000000000003</v>
      </c>
      <c r="E875" s="757"/>
      <c r="F875" s="757"/>
      <c r="G875" s="757"/>
      <c r="H875" s="757"/>
      <c r="I875" s="757"/>
    </row>
    <row r="876" spans="1:9" ht="15.75" customHeight="1">
      <c r="A876" s="963">
        <v>89262</v>
      </c>
      <c r="B876" s="963" t="s">
        <v>3859</v>
      </c>
      <c r="C876" s="964" t="s">
        <v>1522</v>
      </c>
      <c r="D876" s="965">
        <v>39.46</v>
      </c>
      <c r="E876" s="757"/>
      <c r="F876" s="757"/>
      <c r="G876" s="757"/>
      <c r="H876" s="757"/>
      <c r="I876" s="757"/>
    </row>
    <row r="877" spans="1:9" ht="15.75" customHeight="1">
      <c r="A877" s="963">
        <v>89264</v>
      </c>
      <c r="B877" s="963" t="s">
        <v>3860</v>
      </c>
      <c r="C877" s="964" t="s">
        <v>1522</v>
      </c>
      <c r="D877" s="965">
        <v>17.399999999999999</v>
      </c>
      <c r="E877" s="757"/>
      <c r="F877" s="757"/>
      <c r="G877" s="757"/>
      <c r="H877" s="757"/>
      <c r="I877" s="757"/>
    </row>
    <row r="878" spans="1:9" ht="15.75" customHeight="1">
      <c r="A878" s="963">
        <v>89265</v>
      </c>
      <c r="B878" s="963" t="s">
        <v>3861</v>
      </c>
      <c r="C878" s="964" t="s">
        <v>1522</v>
      </c>
      <c r="D878" s="965">
        <v>3.53</v>
      </c>
      <c r="E878" s="757"/>
      <c r="F878" s="757"/>
      <c r="G878" s="757"/>
      <c r="H878" s="757"/>
      <c r="I878" s="757"/>
    </row>
    <row r="879" spans="1:9" ht="15.75" customHeight="1">
      <c r="A879" s="963">
        <v>89266</v>
      </c>
      <c r="B879" s="963" t="s">
        <v>3862</v>
      </c>
      <c r="C879" s="964" t="s">
        <v>1522</v>
      </c>
      <c r="D879" s="965">
        <v>2.78</v>
      </c>
      <c r="E879" s="757"/>
      <c r="F879" s="757"/>
      <c r="G879" s="757"/>
      <c r="H879" s="757"/>
      <c r="I879" s="757"/>
    </row>
    <row r="880" spans="1:9" ht="15.75" customHeight="1">
      <c r="A880" s="963">
        <v>89267</v>
      </c>
      <c r="B880" s="963" t="s">
        <v>3863</v>
      </c>
      <c r="C880" s="964" t="s">
        <v>1522</v>
      </c>
      <c r="D880" s="965">
        <v>51.36</v>
      </c>
      <c r="E880" s="757"/>
      <c r="F880" s="757"/>
      <c r="G880" s="757"/>
      <c r="H880" s="757"/>
      <c r="I880" s="757"/>
    </row>
    <row r="881" spans="1:9" ht="15.75" customHeight="1">
      <c r="A881" s="963">
        <v>89268</v>
      </c>
      <c r="B881" s="963" t="s">
        <v>3864</v>
      </c>
      <c r="C881" s="964" t="s">
        <v>1522</v>
      </c>
      <c r="D881" s="965">
        <v>9.24</v>
      </c>
      <c r="E881" s="757"/>
      <c r="F881" s="757"/>
      <c r="G881" s="757"/>
      <c r="H881" s="757"/>
      <c r="I881" s="757"/>
    </row>
    <row r="882" spans="1:9" ht="15.75" customHeight="1">
      <c r="A882" s="963">
        <v>89269</v>
      </c>
      <c r="B882" s="963" t="s">
        <v>3865</v>
      </c>
      <c r="C882" s="964" t="s">
        <v>1522</v>
      </c>
      <c r="D882" s="965">
        <v>7.31</v>
      </c>
      <c r="E882" s="757"/>
      <c r="F882" s="757"/>
      <c r="G882" s="757"/>
      <c r="H882" s="757"/>
      <c r="I882" s="757"/>
    </row>
    <row r="883" spans="1:9" ht="15.75" customHeight="1">
      <c r="A883" s="963">
        <v>89270</v>
      </c>
      <c r="B883" s="963" t="s">
        <v>3866</v>
      </c>
      <c r="C883" s="964" t="s">
        <v>1522</v>
      </c>
      <c r="D883" s="965">
        <v>82.56</v>
      </c>
      <c r="E883" s="757"/>
      <c r="F883" s="757"/>
      <c r="G883" s="757"/>
      <c r="H883" s="757"/>
      <c r="I883" s="757"/>
    </row>
    <row r="884" spans="1:9" ht="15.75" customHeight="1">
      <c r="A884" s="963">
        <v>89271</v>
      </c>
      <c r="B884" s="963" t="s">
        <v>3867</v>
      </c>
      <c r="C884" s="964" t="s">
        <v>1522</v>
      </c>
      <c r="D884" s="965">
        <v>30.6</v>
      </c>
      <c r="E884" s="757"/>
      <c r="F884" s="757"/>
      <c r="G884" s="757"/>
      <c r="H884" s="757"/>
      <c r="I884" s="757"/>
    </row>
    <row r="885" spans="1:9" ht="15.75" customHeight="1">
      <c r="A885" s="963">
        <v>89274</v>
      </c>
      <c r="B885" s="963" t="s">
        <v>3868</v>
      </c>
      <c r="C885" s="964" t="s">
        <v>1522</v>
      </c>
      <c r="D885" s="965">
        <v>1.89</v>
      </c>
      <c r="E885" s="757"/>
      <c r="F885" s="757"/>
      <c r="G885" s="757"/>
      <c r="H885" s="757"/>
      <c r="I885" s="757"/>
    </row>
    <row r="886" spans="1:9" ht="15.75" customHeight="1">
      <c r="A886" s="963">
        <v>89275</v>
      </c>
      <c r="B886" s="963" t="s">
        <v>3869</v>
      </c>
      <c r="C886" s="964" t="s">
        <v>1522</v>
      </c>
      <c r="D886" s="965">
        <v>0.22</v>
      </c>
      <c r="E886" s="757"/>
      <c r="F886" s="757"/>
      <c r="G886" s="757"/>
      <c r="H886" s="757"/>
      <c r="I886" s="757"/>
    </row>
    <row r="887" spans="1:9" ht="15.75" customHeight="1">
      <c r="A887" s="963">
        <v>89276</v>
      </c>
      <c r="B887" s="963" t="s">
        <v>3870</v>
      </c>
      <c r="C887" s="964" t="s">
        <v>1522</v>
      </c>
      <c r="D887" s="965">
        <v>2.37</v>
      </c>
      <c r="E887" s="757"/>
      <c r="F887" s="757"/>
      <c r="G887" s="757"/>
      <c r="H887" s="757"/>
      <c r="I887" s="757"/>
    </row>
    <row r="888" spans="1:9" ht="15.75" customHeight="1">
      <c r="A888" s="963">
        <v>89277</v>
      </c>
      <c r="B888" s="963" t="s">
        <v>3871</v>
      </c>
      <c r="C888" s="964" t="s">
        <v>1522</v>
      </c>
      <c r="D888" s="965">
        <v>8.83</v>
      </c>
      <c r="E888" s="757"/>
      <c r="F888" s="757"/>
      <c r="G888" s="757"/>
      <c r="H888" s="757"/>
      <c r="I888" s="757"/>
    </row>
    <row r="889" spans="1:9" ht="15.75" customHeight="1">
      <c r="A889" s="963">
        <v>89280</v>
      </c>
      <c r="B889" s="963" t="s">
        <v>3872</v>
      </c>
      <c r="C889" s="964" t="s">
        <v>1522</v>
      </c>
      <c r="D889" s="965">
        <v>38.94</v>
      </c>
      <c r="E889" s="757"/>
      <c r="F889" s="757"/>
      <c r="G889" s="757"/>
      <c r="H889" s="757"/>
      <c r="I889" s="757"/>
    </row>
    <row r="890" spans="1:9" ht="15.75" customHeight="1">
      <c r="A890" s="963">
        <v>89281</v>
      </c>
      <c r="B890" s="963" t="s">
        <v>3873</v>
      </c>
      <c r="C890" s="964" t="s">
        <v>1522</v>
      </c>
      <c r="D890" s="965">
        <v>5.4</v>
      </c>
      <c r="E890" s="757"/>
      <c r="F890" s="757"/>
      <c r="G890" s="757"/>
      <c r="H890" s="757"/>
      <c r="I890" s="757"/>
    </row>
    <row r="891" spans="1:9" ht="15.75" customHeight="1">
      <c r="A891" s="963">
        <v>89870</v>
      </c>
      <c r="B891" s="963" t="s">
        <v>3874</v>
      </c>
      <c r="C891" s="964" t="s">
        <v>1522</v>
      </c>
      <c r="D891" s="965">
        <v>33.28</v>
      </c>
      <c r="E891" s="757"/>
      <c r="F891" s="757"/>
      <c r="G891" s="757"/>
      <c r="H891" s="757"/>
      <c r="I891" s="757"/>
    </row>
    <row r="892" spans="1:9" ht="15.75" customHeight="1">
      <c r="A892" s="963">
        <v>89871</v>
      </c>
      <c r="B892" s="963" t="s">
        <v>3875</v>
      </c>
      <c r="C892" s="964" t="s">
        <v>1522</v>
      </c>
      <c r="D892" s="965">
        <v>5.88</v>
      </c>
      <c r="E892" s="757"/>
      <c r="F892" s="757"/>
      <c r="G892" s="757"/>
      <c r="H892" s="757"/>
      <c r="I892" s="757"/>
    </row>
    <row r="893" spans="1:9" ht="15.75" customHeight="1">
      <c r="A893" s="963">
        <v>89872</v>
      </c>
      <c r="B893" s="963" t="s">
        <v>3876</v>
      </c>
      <c r="C893" s="964" t="s">
        <v>1522</v>
      </c>
      <c r="D893" s="965">
        <v>4.66</v>
      </c>
      <c r="E893" s="757"/>
      <c r="F893" s="757"/>
      <c r="G893" s="757"/>
      <c r="H893" s="757"/>
      <c r="I893" s="757"/>
    </row>
    <row r="894" spans="1:9" ht="15.75" customHeight="1">
      <c r="A894" s="963">
        <v>89873</v>
      </c>
      <c r="B894" s="963" t="s">
        <v>3877</v>
      </c>
      <c r="C894" s="964" t="s">
        <v>1522</v>
      </c>
      <c r="D894" s="965">
        <v>56.47</v>
      </c>
      <c r="E894" s="757"/>
      <c r="F894" s="757"/>
      <c r="G894" s="757"/>
      <c r="H894" s="757"/>
      <c r="I894" s="757"/>
    </row>
    <row r="895" spans="1:9" ht="15.75" customHeight="1">
      <c r="A895" s="963">
        <v>89874</v>
      </c>
      <c r="B895" s="963" t="s">
        <v>3878</v>
      </c>
      <c r="C895" s="964" t="s">
        <v>1522</v>
      </c>
      <c r="D895" s="965">
        <v>185.95</v>
      </c>
      <c r="E895" s="757"/>
      <c r="F895" s="757"/>
      <c r="G895" s="757"/>
      <c r="H895" s="757"/>
      <c r="I895" s="757"/>
    </row>
    <row r="896" spans="1:9" ht="15.75" customHeight="1">
      <c r="A896" s="963">
        <v>89878</v>
      </c>
      <c r="B896" s="963" t="s">
        <v>3879</v>
      </c>
      <c r="C896" s="964" t="s">
        <v>1522</v>
      </c>
      <c r="D896" s="965">
        <v>35.78</v>
      </c>
      <c r="E896" s="757"/>
      <c r="F896" s="757"/>
      <c r="G896" s="757"/>
      <c r="H896" s="757"/>
      <c r="I896" s="757"/>
    </row>
    <row r="897" spans="1:9" ht="15.75" customHeight="1">
      <c r="A897" s="963">
        <v>89879</v>
      </c>
      <c r="B897" s="963" t="s">
        <v>3880</v>
      </c>
      <c r="C897" s="964" t="s">
        <v>1522</v>
      </c>
      <c r="D897" s="965">
        <v>6.2</v>
      </c>
      <c r="E897" s="757"/>
      <c r="F897" s="757"/>
      <c r="G897" s="757"/>
      <c r="H897" s="757"/>
      <c r="I897" s="757"/>
    </row>
    <row r="898" spans="1:9" ht="15.75" customHeight="1">
      <c r="A898" s="963">
        <v>89880</v>
      </c>
      <c r="B898" s="963" t="s">
        <v>3881</v>
      </c>
      <c r="C898" s="964" t="s">
        <v>1522</v>
      </c>
      <c r="D898" s="965">
        <v>4.92</v>
      </c>
      <c r="E898" s="757"/>
      <c r="F898" s="757"/>
      <c r="G898" s="757"/>
      <c r="H898" s="757"/>
      <c r="I898" s="757"/>
    </row>
    <row r="899" spans="1:9" ht="15.75" customHeight="1">
      <c r="A899" s="963">
        <v>89881</v>
      </c>
      <c r="B899" s="963" t="s">
        <v>3882</v>
      </c>
      <c r="C899" s="964" t="s">
        <v>1522</v>
      </c>
      <c r="D899" s="965">
        <v>60.11</v>
      </c>
      <c r="E899" s="757"/>
      <c r="F899" s="757"/>
      <c r="G899" s="757"/>
      <c r="H899" s="757"/>
      <c r="I899" s="757"/>
    </row>
    <row r="900" spans="1:9" ht="15.75" customHeight="1">
      <c r="A900" s="963">
        <v>89882</v>
      </c>
      <c r="B900" s="963" t="s">
        <v>3883</v>
      </c>
      <c r="C900" s="964" t="s">
        <v>1522</v>
      </c>
      <c r="D900" s="965">
        <v>214.54</v>
      </c>
      <c r="E900" s="757"/>
      <c r="F900" s="757"/>
      <c r="G900" s="757"/>
      <c r="H900" s="757"/>
      <c r="I900" s="757"/>
    </row>
    <row r="901" spans="1:9" ht="15.75" customHeight="1">
      <c r="A901" s="963">
        <v>90582</v>
      </c>
      <c r="B901" s="963" t="s">
        <v>3884</v>
      </c>
      <c r="C901" s="964" t="s">
        <v>1522</v>
      </c>
      <c r="D901" s="965">
        <v>0.44</v>
      </c>
      <c r="E901" s="757"/>
      <c r="F901" s="757"/>
      <c r="G901" s="757"/>
      <c r="H901" s="757"/>
      <c r="I901" s="757"/>
    </row>
    <row r="902" spans="1:9" ht="15.75" customHeight="1">
      <c r="A902" s="963">
        <v>90583</v>
      </c>
      <c r="B902" s="963" t="s">
        <v>3885</v>
      </c>
      <c r="C902" s="964" t="s">
        <v>1522</v>
      </c>
      <c r="D902" s="965">
        <v>0.05</v>
      </c>
      <c r="E902" s="757"/>
      <c r="F902" s="757"/>
      <c r="G902" s="757"/>
      <c r="H902" s="757"/>
      <c r="I902" s="757"/>
    </row>
    <row r="903" spans="1:9" ht="15.75" customHeight="1">
      <c r="A903" s="963">
        <v>90584</v>
      </c>
      <c r="B903" s="963" t="s">
        <v>3886</v>
      </c>
      <c r="C903" s="964" t="s">
        <v>1522</v>
      </c>
      <c r="D903" s="965">
        <v>0.34</v>
      </c>
      <c r="E903" s="757"/>
      <c r="F903" s="757"/>
      <c r="G903" s="757"/>
      <c r="H903" s="757"/>
      <c r="I903" s="757"/>
    </row>
    <row r="904" spans="1:9" ht="15.75" customHeight="1">
      <c r="A904" s="963">
        <v>90585</v>
      </c>
      <c r="B904" s="963" t="s">
        <v>3887</v>
      </c>
      <c r="C904" s="964" t="s">
        <v>1522</v>
      </c>
      <c r="D904" s="965">
        <v>0.36</v>
      </c>
      <c r="E904" s="757"/>
      <c r="F904" s="757"/>
      <c r="G904" s="757"/>
      <c r="H904" s="757"/>
      <c r="I904" s="757"/>
    </row>
    <row r="905" spans="1:9" ht="15.75" customHeight="1">
      <c r="A905" s="963">
        <v>90621</v>
      </c>
      <c r="B905" s="963" t="s">
        <v>3888</v>
      </c>
      <c r="C905" s="964" t="s">
        <v>1522</v>
      </c>
      <c r="D905" s="965">
        <v>2.6</v>
      </c>
      <c r="E905" s="757"/>
      <c r="F905" s="757"/>
      <c r="G905" s="757"/>
      <c r="H905" s="757"/>
      <c r="I905" s="757"/>
    </row>
    <row r="906" spans="1:9" ht="15.75" customHeight="1">
      <c r="A906" s="963">
        <v>90622</v>
      </c>
      <c r="B906" s="963" t="s">
        <v>3889</v>
      </c>
      <c r="C906" s="964" t="s">
        <v>1522</v>
      </c>
      <c r="D906" s="965">
        <v>0.3</v>
      </c>
      <c r="E906" s="757"/>
      <c r="F906" s="757"/>
      <c r="G906" s="757"/>
      <c r="H906" s="757"/>
      <c r="I906" s="757"/>
    </row>
    <row r="907" spans="1:9" ht="15.75" customHeight="1">
      <c r="A907" s="963">
        <v>90623</v>
      </c>
      <c r="B907" s="963" t="s">
        <v>3890</v>
      </c>
      <c r="C907" s="964" t="s">
        <v>1522</v>
      </c>
      <c r="D907" s="965">
        <v>3.25</v>
      </c>
      <c r="E907" s="757"/>
      <c r="F907" s="757"/>
      <c r="G907" s="757"/>
      <c r="H907" s="757"/>
      <c r="I907" s="757"/>
    </row>
    <row r="908" spans="1:9" ht="15.75" customHeight="1">
      <c r="A908" s="963">
        <v>90624</v>
      </c>
      <c r="B908" s="963" t="s">
        <v>3891</v>
      </c>
      <c r="C908" s="964" t="s">
        <v>1522</v>
      </c>
      <c r="D908" s="965">
        <v>2.19</v>
      </c>
      <c r="E908" s="757"/>
      <c r="F908" s="757"/>
      <c r="G908" s="757"/>
      <c r="H908" s="757"/>
      <c r="I908" s="757"/>
    </row>
    <row r="909" spans="1:9" ht="15.75" customHeight="1">
      <c r="A909" s="963">
        <v>90627</v>
      </c>
      <c r="B909" s="963" t="s">
        <v>3892</v>
      </c>
      <c r="C909" s="964" t="s">
        <v>1522</v>
      </c>
      <c r="D909" s="965">
        <v>48.45</v>
      </c>
      <c r="E909" s="757"/>
      <c r="F909" s="757"/>
      <c r="G909" s="757"/>
      <c r="H909" s="757"/>
      <c r="I909" s="757"/>
    </row>
    <row r="910" spans="1:9" ht="15.75" customHeight="1">
      <c r="A910" s="963">
        <v>90628</v>
      </c>
      <c r="B910" s="963" t="s">
        <v>3893</v>
      </c>
      <c r="C910" s="964" t="s">
        <v>1522</v>
      </c>
      <c r="D910" s="965">
        <v>6.63</v>
      </c>
      <c r="E910" s="757"/>
      <c r="F910" s="757"/>
      <c r="G910" s="757"/>
      <c r="H910" s="757"/>
      <c r="I910" s="757"/>
    </row>
    <row r="911" spans="1:9" ht="15.75" customHeight="1">
      <c r="A911" s="963">
        <v>90629</v>
      </c>
      <c r="B911" s="963" t="s">
        <v>3894</v>
      </c>
      <c r="C911" s="964" t="s">
        <v>1522</v>
      </c>
      <c r="D911" s="965">
        <v>60.63</v>
      </c>
      <c r="E911" s="757"/>
      <c r="F911" s="757"/>
      <c r="G911" s="757"/>
      <c r="H911" s="757"/>
      <c r="I911" s="757"/>
    </row>
    <row r="912" spans="1:9" ht="15.75" customHeight="1">
      <c r="A912" s="963">
        <v>90630</v>
      </c>
      <c r="B912" s="963" t="s">
        <v>3895</v>
      </c>
      <c r="C912" s="964" t="s">
        <v>1522</v>
      </c>
      <c r="D912" s="965">
        <v>1.04</v>
      </c>
      <c r="E912" s="757"/>
      <c r="F912" s="757"/>
      <c r="G912" s="757"/>
      <c r="H912" s="757"/>
      <c r="I912" s="757"/>
    </row>
    <row r="913" spans="1:9" ht="15.75" customHeight="1">
      <c r="A913" s="963">
        <v>90633</v>
      </c>
      <c r="B913" s="963" t="s">
        <v>3896</v>
      </c>
      <c r="C913" s="964" t="s">
        <v>1522</v>
      </c>
      <c r="D913" s="965">
        <v>4.8099999999999996</v>
      </c>
      <c r="E913" s="757"/>
      <c r="F913" s="757"/>
      <c r="G913" s="757"/>
      <c r="H913" s="757"/>
      <c r="I913" s="757"/>
    </row>
    <row r="914" spans="1:9" ht="15.75" customHeight="1">
      <c r="A914" s="963">
        <v>90634</v>
      </c>
      <c r="B914" s="963" t="s">
        <v>3897</v>
      </c>
      <c r="C914" s="964" t="s">
        <v>1522</v>
      </c>
      <c r="D914" s="965">
        <v>0.56999999999999995</v>
      </c>
      <c r="E914" s="757"/>
      <c r="F914" s="757"/>
      <c r="G914" s="757"/>
      <c r="H914" s="757"/>
      <c r="I914" s="757"/>
    </row>
    <row r="915" spans="1:9" ht="15.75" customHeight="1">
      <c r="A915" s="963">
        <v>90635</v>
      </c>
      <c r="B915" s="963" t="s">
        <v>3898</v>
      </c>
      <c r="C915" s="964" t="s">
        <v>1522</v>
      </c>
      <c r="D915" s="965">
        <v>5.26</v>
      </c>
      <c r="E915" s="757"/>
      <c r="F915" s="757"/>
      <c r="G915" s="757"/>
      <c r="H915" s="757"/>
      <c r="I915" s="757"/>
    </row>
    <row r="916" spans="1:9" ht="15.75" customHeight="1">
      <c r="A916" s="963">
        <v>90636</v>
      </c>
      <c r="B916" s="963" t="s">
        <v>3899</v>
      </c>
      <c r="C916" s="964" t="s">
        <v>1522</v>
      </c>
      <c r="D916" s="965">
        <v>4.38</v>
      </c>
      <c r="E916" s="757"/>
      <c r="F916" s="757"/>
      <c r="G916" s="757"/>
      <c r="H916" s="757"/>
      <c r="I916" s="757"/>
    </row>
    <row r="917" spans="1:9" ht="15.75" customHeight="1">
      <c r="A917" s="963">
        <v>90639</v>
      </c>
      <c r="B917" s="963" t="s">
        <v>3900</v>
      </c>
      <c r="C917" s="964" t="s">
        <v>1522</v>
      </c>
      <c r="D917" s="965">
        <v>7.19</v>
      </c>
      <c r="E917" s="757"/>
      <c r="F917" s="757"/>
      <c r="G917" s="757"/>
      <c r="H917" s="757"/>
      <c r="I917" s="757"/>
    </row>
    <row r="918" spans="1:9" ht="15.75" customHeight="1">
      <c r="A918" s="963">
        <v>90640</v>
      </c>
      <c r="B918" s="963" t="s">
        <v>3901</v>
      </c>
      <c r="C918" s="964" t="s">
        <v>1522</v>
      </c>
      <c r="D918" s="965">
        <v>0.85</v>
      </c>
      <c r="E918" s="757"/>
      <c r="F918" s="757"/>
      <c r="G918" s="757"/>
      <c r="H918" s="757"/>
      <c r="I918" s="757"/>
    </row>
    <row r="919" spans="1:9" ht="15.75" customHeight="1">
      <c r="A919" s="963">
        <v>90641</v>
      </c>
      <c r="B919" s="963" t="s">
        <v>3902</v>
      </c>
      <c r="C919" s="964" t="s">
        <v>1522</v>
      </c>
      <c r="D919" s="965">
        <v>7.86</v>
      </c>
      <c r="E919" s="757"/>
      <c r="F919" s="757"/>
      <c r="G919" s="757"/>
      <c r="H919" s="757"/>
      <c r="I919" s="757"/>
    </row>
    <row r="920" spans="1:9" ht="15.75" customHeight="1">
      <c r="A920" s="963">
        <v>90642</v>
      </c>
      <c r="B920" s="963" t="s">
        <v>3903</v>
      </c>
      <c r="C920" s="964" t="s">
        <v>1522</v>
      </c>
      <c r="D920" s="965">
        <v>13.25</v>
      </c>
      <c r="E920" s="757"/>
      <c r="F920" s="757"/>
      <c r="G920" s="757"/>
      <c r="H920" s="757"/>
      <c r="I920" s="757"/>
    </row>
    <row r="921" spans="1:9" ht="15.75" customHeight="1">
      <c r="A921" s="963">
        <v>90646</v>
      </c>
      <c r="B921" s="963" t="s">
        <v>3904</v>
      </c>
      <c r="C921" s="964" t="s">
        <v>1522</v>
      </c>
      <c r="D921" s="965">
        <v>0.71</v>
      </c>
      <c r="E921" s="757"/>
      <c r="F921" s="757"/>
      <c r="G921" s="757"/>
      <c r="H921" s="757"/>
      <c r="I921" s="757"/>
    </row>
    <row r="922" spans="1:9" ht="15.75" customHeight="1">
      <c r="A922" s="963">
        <v>90647</v>
      </c>
      <c r="B922" s="963" t="s">
        <v>3905</v>
      </c>
      <c r="C922" s="964" t="s">
        <v>1522</v>
      </c>
      <c r="D922" s="965">
        <v>0.08</v>
      </c>
      <c r="E922" s="757"/>
      <c r="F922" s="757"/>
      <c r="G922" s="757"/>
      <c r="H922" s="757"/>
      <c r="I922" s="757"/>
    </row>
    <row r="923" spans="1:9" ht="15.75" customHeight="1">
      <c r="A923" s="963">
        <v>90648</v>
      </c>
      <c r="B923" s="963" t="s">
        <v>3906</v>
      </c>
      <c r="C923" s="964" t="s">
        <v>1522</v>
      </c>
      <c r="D923" s="965">
        <v>0.77</v>
      </c>
      <c r="E923" s="757"/>
      <c r="F923" s="757"/>
      <c r="G923" s="757"/>
      <c r="H923" s="757"/>
      <c r="I923" s="757"/>
    </row>
    <row r="924" spans="1:9" ht="15.75" customHeight="1">
      <c r="A924" s="963">
        <v>90649</v>
      </c>
      <c r="B924" s="963" t="s">
        <v>3907</v>
      </c>
      <c r="C924" s="964" t="s">
        <v>1522</v>
      </c>
      <c r="D924" s="965">
        <v>6.84</v>
      </c>
      <c r="E924" s="757"/>
      <c r="F924" s="757"/>
      <c r="G924" s="757"/>
      <c r="H924" s="757"/>
      <c r="I924" s="757"/>
    </row>
    <row r="925" spans="1:9" ht="15.75" customHeight="1">
      <c r="A925" s="963">
        <v>90652</v>
      </c>
      <c r="B925" s="963" t="s">
        <v>3908</v>
      </c>
      <c r="C925" s="964" t="s">
        <v>1522</v>
      </c>
      <c r="D925" s="965">
        <v>4.68</v>
      </c>
      <c r="E925" s="757"/>
      <c r="F925" s="757"/>
      <c r="G925" s="757"/>
      <c r="H925" s="757"/>
      <c r="I925" s="757"/>
    </row>
    <row r="926" spans="1:9" ht="15.75" customHeight="1">
      <c r="A926" s="963">
        <v>90653</v>
      </c>
      <c r="B926" s="963" t="s">
        <v>3909</v>
      </c>
      <c r="C926" s="964" t="s">
        <v>1522</v>
      </c>
      <c r="D926" s="965">
        <v>0.55000000000000004</v>
      </c>
      <c r="E926" s="757"/>
      <c r="F926" s="757"/>
      <c r="G926" s="757"/>
      <c r="H926" s="757"/>
      <c r="I926" s="757"/>
    </row>
    <row r="927" spans="1:9" ht="15.75" customHeight="1">
      <c r="A927" s="963">
        <v>90654</v>
      </c>
      <c r="B927" s="963" t="s">
        <v>3910</v>
      </c>
      <c r="C927" s="964" t="s">
        <v>1522</v>
      </c>
      <c r="D927" s="965">
        <v>5.1100000000000003</v>
      </c>
      <c r="E927" s="757"/>
      <c r="F927" s="757"/>
      <c r="G927" s="757"/>
      <c r="H927" s="757"/>
      <c r="I927" s="757"/>
    </row>
    <row r="928" spans="1:9" ht="15.75" customHeight="1">
      <c r="A928" s="963">
        <v>90655</v>
      </c>
      <c r="B928" s="963" t="s">
        <v>3911</v>
      </c>
      <c r="C928" s="964" t="s">
        <v>1522</v>
      </c>
      <c r="D928" s="965">
        <v>4.5</v>
      </c>
      <c r="E928" s="757"/>
      <c r="F928" s="757"/>
      <c r="G928" s="757"/>
      <c r="H928" s="757"/>
      <c r="I928" s="757"/>
    </row>
    <row r="929" spans="1:9" ht="15.75" customHeight="1">
      <c r="A929" s="963">
        <v>90658</v>
      </c>
      <c r="B929" s="963" t="s">
        <v>3912</v>
      </c>
      <c r="C929" s="964" t="s">
        <v>1522</v>
      </c>
      <c r="D929" s="965">
        <v>5.01</v>
      </c>
      <c r="E929" s="757"/>
      <c r="F929" s="757"/>
      <c r="G929" s="757"/>
      <c r="H929" s="757"/>
      <c r="I929" s="757"/>
    </row>
    <row r="930" spans="1:9" ht="15.75" customHeight="1">
      <c r="A930" s="963">
        <v>90659</v>
      </c>
      <c r="B930" s="963" t="s">
        <v>3913</v>
      </c>
      <c r="C930" s="964" t="s">
        <v>1522</v>
      </c>
      <c r="D930" s="965">
        <v>0.59</v>
      </c>
      <c r="E930" s="757"/>
      <c r="F930" s="757"/>
      <c r="G930" s="757"/>
      <c r="H930" s="757"/>
      <c r="I930" s="757"/>
    </row>
    <row r="931" spans="1:9" ht="15.75" customHeight="1">
      <c r="A931" s="963">
        <v>90660</v>
      </c>
      <c r="B931" s="963" t="s">
        <v>3914</v>
      </c>
      <c r="C931" s="964" t="s">
        <v>1522</v>
      </c>
      <c r="D931" s="965">
        <v>5.48</v>
      </c>
      <c r="E931" s="757"/>
      <c r="F931" s="757"/>
      <c r="G931" s="757"/>
      <c r="H931" s="757"/>
      <c r="I931" s="757"/>
    </row>
    <row r="932" spans="1:9" ht="15.75" customHeight="1">
      <c r="A932" s="963">
        <v>90661</v>
      </c>
      <c r="B932" s="963" t="s">
        <v>3915</v>
      </c>
      <c r="C932" s="964" t="s">
        <v>1522</v>
      </c>
      <c r="D932" s="965">
        <v>4.5</v>
      </c>
      <c r="E932" s="757"/>
      <c r="F932" s="757"/>
      <c r="G932" s="757"/>
      <c r="H932" s="757"/>
      <c r="I932" s="757"/>
    </row>
    <row r="933" spans="1:9" ht="15.75" customHeight="1">
      <c r="A933" s="963">
        <v>90664</v>
      </c>
      <c r="B933" s="963" t="s">
        <v>3916</v>
      </c>
      <c r="C933" s="964" t="s">
        <v>1522</v>
      </c>
      <c r="D933" s="965">
        <v>6.61</v>
      </c>
      <c r="E933" s="757"/>
      <c r="F933" s="757"/>
      <c r="G933" s="757"/>
      <c r="H933" s="757"/>
      <c r="I933" s="757"/>
    </row>
    <row r="934" spans="1:9" ht="15.75" customHeight="1">
      <c r="A934" s="963">
        <v>90665</v>
      </c>
      <c r="B934" s="963" t="s">
        <v>3917</v>
      </c>
      <c r="C934" s="964" t="s">
        <v>1522</v>
      </c>
      <c r="D934" s="965">
        <v>0.91</v>
      </c>
      <c r="E934" s="757"/>
      <c r="F934" s="757"/>
      <c r="G934" s="757"/>
      <c r="H934" s="757"/>
      <c r="I934" s="757"/>
    </row>
    <row r="935" spans="1:9" ht="15.75" customHeight="1">
      <c r="A935" s="963">
        <v>90666</v>
      </c>
      <c r="B935" s="963" t="s">
        <v>3918</v>
      </c>
      <c r="C935" s="964" t="s">
        <v>1522</v>
      </c>
      <c r="D935" s="965">
        <v>8.26</v>
      </c>
      <c r="E935" s="757"/>
      <c r="F935" s="757"/>
      <c r="G935" s="757"/>
      <c r="H935" s="757"/>
      <c r="I935" s="757"/>
    </row>
    <row r="936" spans="1:9" ht="15.75" customHeight="1">
      <c r="A936" s="963">
        <v>90667</v>
      </c>
      <c r="B936" s="963" t="s">
        <v>3919</v>
      </c>
      <c r="C936" s="964" t="s">
        <v>1522</v>
      </c>
      <c r="D936" s="965">
        <v>15.77</v>
      </c>
      <c r="E936" s="757"/>
      <c r="F936" s="757"/>
      <c r="G936" s="757"/>
      <c r="H936" s="757"/>
      <c r="I936" s="757"/>
    </row>
    <row r="937" spans="1:9" ht="15.75" customHeight="1">
      <c r="A937" s="963">
        <v>90670</v>
      </c>
      <c r="B937" s="963" t="s">
        <v>3920</v>
      </c>
      <c r="C937" s="964" t="s">
        <v>1522</v>
      </c>
      <c r="D937" s="965">
        <v>222.35</v>
      </c>
      <c r="E937" s="757"/>
      <c r="F937" s="757"/>
      <c r="G937" s="757"/>
      <c r="H937" s="757"/>
      <c r="I937" s="757"/>
    </row>
    <row r="938" spans="1:9" ht="15.75" customHeight="1">
      <c r="A938" s="963">
        <v>90671</v>
      </c>
      <c r="B938" s="963" t="s">
        <v>3921</v>
      </c>
      <c r="C938" s="964" t="s">
        <v>1522</v>
      </c>
      <c r="D938" s="965">
        <v>30.87</v>
      </c>
      <c r="E938" s="757"/>
      <c r="F938" s="757"/>
      <c r="G938" s="757"/>
      <c r="H938" s="757"/>
      <c r="I938" s="757"/>
    </row>
    <row r="939" spans="1:9" ht="15.75" customHeight="1">
      <c r="A939" s="963">
        <v>90672</v>
      </c>
      <c r="B939" s="963" t="s">
        <v>3922</v>
      </c>
      <c r="C939" s="964" t="s">
        <v>1522</v>
      </c>
      <c r="D939" s="965">
        <v>278.25</v>
      </c>
      <c r="E939" s="757"/>
      <c r="F939" s="757"/>
      <c r="G939" s="757"/>
      <c r="H939" s="757"/>
      <c r="I939" s="757"/>
    </row>
    <row r="940" spans="1:9" ht="15.75" customHeight="1">
      <c r="A940" s="963">
        <v>90673</v>
      </c>
      <c r="B940" s="963" t="s">
        <v>3923</v>
      </c>
      <c r="C940" s="964" t="s">
        <v>1522</v>
      </c>
      <c r="D940" s="965">
        <v>126.13</v>
      </c>
      <c r="E940" s="757"/>
      <c r="F940" s="757"/>
      <c r="G940" s="757"/>
      <c r="H940" s="757"/>
      <c r="I940" s="757"/>
    </row>
    <row r="941" spans="1:9" ht="15.75" customHeight="1">
      <c r="A941" s="963">
        <v>90676</v>
      </c>
      <c r="B941" s="963" t="s">
        <v>3924</v>
      </c>
      <c r="C941" s="964" t="s">
        <v>1522</v>
      </c>
      <c r="D941" s="965">
        <v>103.49</v>
      </c>
      <c r="E941" s="757"/>
      <c r="F941" s="757"/>
      <c r="G941" s="757"/>
      <c r="H941" s="757"/>
      <c r="I941" s="757"/>
    </row>
    <row r="942" spans="1:9" ht="15.75" customHeight="1">
      <c r="A942" s="963">
        <v>90677</v>
      </c>
      <c r="B942" s="963" t="s">
        <v>3925</v>
      </c>
      <c r="C942" s="964" t="s">
        <v>1522</v>
      </c>
      <c r="D942" s="965">
        <v>15.71</v>
      </c>
      <c r="E942" s="757"/>
      <c r="F942" s="757"/>
      <c r="G942" s="757"/>
      <c r="H942" s="757"/>
      <c r="I942" s="757"/>
    </row>
    <row r="943" spans="1:9" ht="15.75" customHeight="1">
      <c r="A943" s="963">
        <v>90678</v>
      </c>
      <c r="B943" s="963" t="s">
        <v>3926</v>
      </c>
      <c r="C943" s="964" t="s">
        <v>1522</v>
      </c>
      <c r="D943" s="965">
        <v>141.32</v>
      </c>
      <c r="E943" s="757"/>
      <c r="F943" s="757"/>
      <c r="G943" s="757"/>
      <c r="H943" s="757"/>
      <c r="I943" s="757"/>
    </row>
    <row r="944" spans="1:9" ht="15.75" customHeight="1">
      <c r="A944" s="963">
        <v>90679</v>
      </c>
      <c r="B944" s="963" t="s">
        <v>3927</v>
      </c>
      <c r="C944" s="964" t="s">
        <v>1522</v>
      </c>
      <c r="D944" s="965">
        <v>96.73</v>
      </c>
      <c r="E944" s="757"/>
      <c r="F944" s="757"/>
      <c r="G944" s="757"/>
      <c r="H944" s="757"/>
      <c r="I944" s="757"/>
    </row>
    <row r="945" spans="1:9" ht="15.75" customHeight="1">
      <c r="A945" s="963">
        <v>90682</v>
      </c>
      <c r="B945" s="963" t="s">
        <v>3928</v>
      </c>
      <c r="C945" s="964" t="s">
        <v>1522</v>
      </c>
      <c r="D945" s="965">
        <v>26.72</v>
      </c>
      <c r="E945" s="757"/>
      <c r="F945" s="757"/>
      <c r="G945" s="757"/>
      <c r="H945" s="757"/>
      <c r="I945" s="757"/>
    </row>
    <row r="946" spans="1:9" ht="15.75" customHeight="1">
      <c r="A946" s="963">
        <v>90683</v>
      </c>
      <c r="B946" s="963" t="s">
        <v>3929</v>
      </c>
      <c r="C946" s="964" t="s">
        <v>1522</v>
      </c>
      <c r="D946" s="965">
        <v>3.17</v>
      </c>
      <c r="E946" s="757"/>
      <c r="F946" s="757"/>
      <c r="G946" s="757"/>
      <c r="H946" s="757"/>
      <c r="I946" s="757"/>
    </row>
    <row r="947" spans="1:9" ht="15.75" customHeight="1">
      <c r="A947" s="963">
        <v>90684</v>
      </c>
      <c r="B947" s="963" t="s">
        <v>3930</v>
      </c>
      <c r="C947" s="964" t="s">
        <v>1522</v>
      </c>
      <c r="D947" s="965">
        <v>29.22</v>
      </c>
      <c r="E947" s="757"/>
      <c r="F947" s="757"/>
      <c r="G947" s="757"/>
      <c r="H947" s="757"/>
      <c r="I947" s="757"/>
    </row>
    <row r="948" spans="1:9" ht="15.75" customHeight="1">
      <c r="A948" s="963">
        <v>90685</v>
      </c>
      <c r="B948" s="963" t="s">
        <v>3931</v>
      </c>
      <c r="C948" s="964" t="s">
        <v>1522</v>
      </c>
      <c r="D948" s="965">
        <v>60</v>
      </c>
      <c r="E948" s="757"/>
      <c r="F948" s="757"/>
      <c r="G948" s="757"/>
      <c r="H948" s="757"/>
      <c r="I948" s="757"/>
    </row>
    <row r="949" spans="1:9" ht="15.75" customHeight="1">
      <c r="A949" s="963">
        <v>90688</v>
      </c>
      <c r="B949" s="963" t="s">
        <v>3932</v>
      </c>
      <c r="C949" s="964" t="s">
        <v>1522</v>
      </c>
      <c r="D949" s="965">
        <v>19.8</v>
      </c>
      <c r="E949" s="757"/>
      <c r="F949" s="757"/>
      <c r="G949" s="757"/>
      <c r="H949" s="757"/>
      <c r="I949" s="757"/>
    </row>
    <row r="950" spans="1:9" ht="15.75" customHeight="1">
      <c r="A950" s="963">
        <v>90689</v>
      </c>
      <c r="B950" s="963" t="s">
        <v>3933</v>
      </c>
      <c r="C950" s="964" t="s">
        <v>1522</v>
      </c>
      <c r="D950" s="965">
        <v>2</v>
      </c>
      <c r="E950" s="757"/>
      <c r="F950" s="757"/>
      <c r="G950" s="757"/>
      <c r="H950" s="757"/>
      <c r="I950" s="757"/>
    </row>
    <row r="951" spans="1:9" ht="15.75" customHeight="1">
      <c r="A951" s="963">
        <v>90690</v>
      </c>
      <c r="B951" s="963" t="s">
        <v>3934</v>
      </c>
      <c r="C951" s="964" t="s">
        <v>1522</v>
      </c>
      <c r="D951" s="965">
        <v>24.75</v>
      </c>
      <c r="E951" s="757"/>
      <c r="F951" s="757"/>
      <c r="G951" s="757"/>
      <c r="H951" s="757"/>
      <c r="I951" s="757"/>
    </row>
    <row r="952" spans="1:9" ht="15.75" customHeight="1">
      <c r="A952" s="963">
        <v>90691</v>
      </c>
      <c r="B952" s="963" t="s">
        <v>3935</v>
      </c>
      <c r="C952" s="964" t="s">
        <v>1522</v>
      </c>
      <c r="D952" s="965">
        <v>42.02</v>
      </c>
      <c r="E952" s="757"/>
      <c r="F952" s="757"/>
      <c r="G952" s="757"/>
      <c r="H952" s="757"/>
      <c r="I952" s="757"/>
    </row>
    <row r="953" spans="1:9" ht="15.75" customHeight="1">
      <c r="A953" s="963">
        <v>90957</v>
      </c>
      <c r="B953" s="963" t="s">
        <v>3936</v>
      </c>
      <c r="C953" s="964" t="s">
        <v>1522</v>
      </c>
      <c r="D953" s="965">
        <v>4.91</v>
      </c>
      <c r="E953" s="757"/>
      <c r="F953" s="757"/>
      <c r="G953" s="757"/>
      <c r="H953" s="757"/>
      <c r="I953" s="757"/>
    </row>
    <row r="954" spans="1:9" ht="15.75" customHeight="1">
      <c r="A954" s="963">
        <v>90958</v>
      </c>
      <c r="B954" s="963" t="s">
        <v>3937</v>
      </c>
      <c r="C954" s="964" t="s">
        <v>1522</v>
      </c>
      <c r="D954" s="965">
        <v>0.68</v>
      </c>
      <c r="E954" s="757"/>
      <c r="F954" s="757"/>
      <c r="G954" s="757"/>
      <c r="H954" s="757"/>
      <c r="I954" s="757"/>
    </row>
    <row r="955" spans="1:9" ht="15.75" customHeight="1">
      <c r="A955" s="963">
        <v>90960</v>
      </c>
      <c r="B955" s="963" t="s">
        <v>3938</v>
      </c>
      <c r="C955" s="964" t="s">
        <v>1522</v>
      </c>
      <c r="D955" s="965">
        <v>6.56</v>
      </c>
      <c r="E955" s="757"/>
      <c r="F955" s="757"/>
      <c r="G955" s="757"/>
      <c r="H955" s="757"/>
      <c r="I955" s="757"/>
    </row>
    <row r="956" spans="1:9" ht="15.75" customHeight="1">
      <c r="A956" s="963">
        <v>90961</v>
      </c>
      <c r="B956" s="963" t="s">
        <v>3939</v>
      </c>
      <c r="C956" s="964" t="s">
        <v>1522</v>
      </c>
      <c r="D956" s="965">
        <v>0.91</v>
      </c>
      <c r="E956" s="757"/>
      <c r="F956" s="757"/>
      <c r="G956" s="757"/>
      <c r="H956" s="757"/>
      <c r="I956" s="757"/>
    </row>
    <row r="957" spans="1:9" ht="15.75" customHeight="1">
      <c r="A957" s="963">
        <v>90962</v>
      </c>
      <c r="B957" s="963" t="s">
        <v>3940</v>
      </c>
      <c r="C957" s="964" t="s">
        <v>1522</v>
      </c>
      <c r="D957" s="965">
        <v>8.2100000000000009</v>
      </c>
      <c r="E957" s="757"/>
      <c r="F957" s="757"/>
      <c r="G957" s="757"/>
      <c r="H957" s="757"/>
      <c r="I957" s="757"/>
    </row>
    <row r="958" spans="1:9" ht="15.75" customHeight="1">
      <c r="A958" s="963">
        <v>90963</v>
      </c>
      <c r="B958" s="963" t="s">
        <v>3941</v>
      </c>
      <c r="C958" s="964" t="s">
        <v>1522</v>
      </c>
      <c r="D958" s="965">
        <v>15.77</v>
      </c>
      <c r="E958" s="757"/>
      <c r="F958" s="757"/>
      <c r="G958" s="757"/>
      <c r="H958" s="757"/>
      <c r="I958" s="757"/>
    </row>
    <row r="959" spans="1:9" ht="15.75" customHeight="1">
      <c r="A959" s="963">
        <v>90968</v>
      </c>
      <c r="B959" s="963" t="s">
        <v>3942</v>
      </c>
      <c r="C959" s="964" t="s">
        <v>1522</v>
      </c>
      <c r="D959" s="965">
        <v>6.58</v>
      </c>
      <c r="E959" s="757"/>
      <c r="F959" s="757"/>
      <c r="G959" s="757"/>
      <c r="H959" s="757"/>
      <c r="I959" s="757"/>
    </row>
    <row r="960" spans="1:9" ht="15.75" customHeight="1">
      <c r="A960" s="963">
        <v>90969</v>
      </c>
      <c r="B960" s="963" t="s">
        <v>3943</v>
      </c>
      <c r="C960" s="964" t="s">
        <v>1522</v>
      </c>
      <c r="D960" s="965">
        <v>0.91</v>
      </c>
      <c r="E960" s="757"/>
      <c r="F960" s="757"/>
      <c r="G960" s="757"/>
      <c r="H960" s="757"/>
      <c r="I960" s="757"/>
    </row>
    <row r="961" spans="1:9" ht="15.75" customHeight="1">
      <c r="A961" s="963">
        <v>90970</v>
      </c>
      <c r="B961" s="963" t="s">
        <v>3944</v>
      </c>
      <c r="C961" s="964" t="s">
        <v>1522</v>
      </c>
      <c r="D961" s="965">
        <v>8.23</v>
      </c>
      <c r="E961" s="757"/>
      <c r="F961" s="757"/>
      <c r="G961" s="757"/>
      <c r="H961" s="757"/>
      <c r="I961" s="757"/>
    </row>
    <row r="962" spans="1:9" ht="15.75" customHeight="1">
      <c r="A962" s="963">
        <v>90971</v>
      </c>
      <c r="B962" s="963" t="s">
        <v>3945</v>
      </c>
      <c r="C962" s="964" t="s">
        <v>1522</v>
      </c>
      <c r="D962" s="965">
        <v>63.92</v>
      </c>
      <c r="E962" s="757"/>
      <c r="F962" s="757"/>
      <c r="G962" s="757"/>
      <c r="H962" s="757"/>
      <c r="I962" s="757"/>
    </row>
    <row r="963" spans="1:9" ht="15.75" customHeight="1">
      <c r="A963" s="963">
        <v>90975</v>
      </c>
      <c r="B963" s="963" t="s">
        <v>3946</v>
      </c>
      <c r="C963" s="964" t="s">
        <v>1522</v>
      </c>
      <c r="D963" s="965">
        <v>16.71</v>
      </c>
      <c r="E963" s="757"/>
      <c r="F963" s="757"/>
      <c r="G963" s="757"/>
      <c r="H963" s="757"/>
      <c r="I963" s="757"/>
    </row>
    <row r="964" spans="1:9" ht="15.75" customHeight="1">
      <c r="A964" s="963">
        <v>90976</v>
      </c>
      <c r="B964" s="963" t="s">
        <v>3947</v>
      </c>
      <c r="C964" s="964" t="s">
        <v>1522</v>
      </c>
      <c r="D964" s="965">
        <v>2.3199999999999998</v>
      </c>
      <c r="E964" s="757"/>
      <c r="F964" s="757"/>
      <c r="G964" s="757"/>
      <c r="H964" s="757"/>
      <c r="I964" s="757"/>
    </row>
    <row r="965" spans="1:9" ht="15.75" customHeight="1">
      <c r="A965" s="963">
        <v>90977</v>
      </c>
      <c r="B965" s="963" t="s">
        <v>3948</v>
      </c>
      <c r="C965" s="964" t="s">
        <v>1522</v>
      </c>
      <c r="D965" s="965">
        <v>20.91</v>
      </c>
      <c r="E965" s="757"/>
      <c r="F965" s="757"/>
      <c r="G965" s="757"/>
      <c r="H965" s="757"/>
      <c r="I965" s="757"/>
    </row>
    <row r="966" spans="1:9" ht="15.75" customHeight="1">
      <c r="A966" s="963">
        <v>90978</v>
      </c>
      <c r="B966" s="963" t="s">
        <v>3949</v>
      </c>
      <c r="C966" s="964" t="s">
        <v>1522</v>
      </c>
      <c r="D966" s="965">
        <v>165.82</v>
      </c>
      <c r="E966" s="757"/>
      <c r="F966" s="757"/>
      <c r="G966" s="757"/>
      <c r="H966" s="757"/>
      <c r="I966" s="757"/>
    </row>
    <row r="967" spans="1:9" ht="15.75" customHeight="1">
      <c r="A967" s="963">
        <v>90992</v>
      </c>
      <c r="B967" s="963" t="s">
        <v>3950</v>
      </c>
      <c r="C967" s="964" t="s">
        <v>1522</v>
      </c>
      <c r="D967" s="965">
        <v>7.8</v>
      </c>
      <c r="E967" s="757"/>
      <c r="F967" s="757"/>
      <c r="G967" s="757"/>
      <c r="H967" s="757"/>
      <c r="I967" s="757"/>
    </row>
    <row r="968" spans="1:9" ht="15.75" customHeight="1">
      <c r="A968" s="963">
        <v>90993</v>
      </c>
      <c r="B968" s="963" t="s">
        <v>3951</v>
      </c>
      <c r="C968" s="964" t="s">
        <v>1522</v>
      </c>
      <c r="D968" s="965">
        <v>1.08</v>
      </c>
      <c r="E968" s="757"/>
      <c r="F968" s="757"/>
      <c r="G968" s="757"/>
      <c r="H968" s="757"/>
      <c r="I968" s="757"/>
    </row>
    <row r="969" spans="1:9" ht="15.75" customHeight="1">
      <c r="A969" s="963">
        <v>90994</v>
      </c>
      <c r="B969" s="963" t="s">
        <v>3952</v>
      </c>
      <c r="C969" s="964" t="s">
        <v>1522</v>
      </c>
      <c r="D969" s="965">
        <v>9.76</v>
      </c>
      <c r="E969" s="757"/>
      <c r="F969" s="757"/>
      <c r="G969" s="757"/>
      <c r="H969" s="757"/>
      <c r="I969" s="757"/>
    </row>
    <row r="970" spans="1:9" ht="15.75" customHeight="1">
      <c r="A970" s="963">
        <v>90995</v>
      </c>
      <c r="B970" s="963" t="s">
        <v>3953</v>
      </c>
      <c r="C970" s="964" t="s">
        <v>1522</v>
      </c>
      <c r="D970" s="965">
        <v>86.82</v>
      </c>
      <c r="E970" s="757"/>
      <c r="F970" s="757"/>
      <c r="G970" s="757"/>
      <c r="H970" s="757"/>
      <c r="I970" s="757"/>
    </row>
    <row r="971" spans="1:9" ht="15.75" customHeight="1">
      <c r="A971" s="963">
        <v>91021</v>
      </c>
      <c r="B971" s="963" t="s">
        <v>3954</v>
      </c>
      <c r="C971" s="964" t="s">
        <v>1522</v>
      </c>
      <c r="D971" s="965">
        <v>12.35</v>
      </c>
      <c r="E971" s="757"/>
      <c r="F971" s="757"/>
      <c r="G971" s="757"/>
      <c r="H971" s="757"/>
      <c r="I971" s="757"/>
    </row>
    <row r="972" spans="1:9" ht="15.75" customHeight="1">
      <c r="A972" s="963">
        <v>91026</v>
      </c>
      <c r="B972" s="963" t="s">
        <v>3955</v>
      </c>
      <c r="C972" s="964" t="s">
        <v>1522</v>
      </c>
      <c r="D972" s="965">
        <v>20.39</v>
      </c>
      <c r="E972" s="757"/>
      <c r="F972" s="757"/>
      <c r="G972" s="757"/>
      <c r="H972" s="757"/>
      <c r="I972" s="757"/>
    </row>
    <row r="973" spans="1:9" ht="15.75" customHeight="1">
      <c r="A973" s="963">
        <v>91027</v>
      </c>
      <c r="B973" s="963" t="s">
        <v>3956</v>
      </c>
      <c r="C973" s="964" t="s">
        <v>1522</v>
      </c>
      <c r="D973" s="965">
        <v>4.1500000000000004</v>
      </c>
      <c r="E973" s="757"/>
      <c r="F973" s="757"/>
      <c r="G973" s="757"/>
      <c r="H973" s="757"/>
      <c r="I973" s="757"/>
    </row>
    <row r="974" spans="1:9" ht="15.75" customHeight="1">
      <c r="A974" s="963">
        <v>91028</v>
      </c>
      <c r="B974" s="963" t="s">
        <v>3957</v>
      </c>
      <c r="C974" s="964" t="s">
        <v>1522</v>
      </c>
      <c r="D974" s="965">
        <v>3.29</v>
      </c>
      <c r="E974" s="757"/>
      <c r="F974" s="757"/>
      <c r="G974" s="757"/>
      <c r="H974" s="757"/>
      <c r="I974" s="757"/>
    </row>
    <row r="975" spans="1:9" ht="15.75" customHeight="1">
      <c r="A975" s="963">
        <v>91029</v>
      </c>
      <c r="B975" s="963" t="s">
        <v>3958</v>
      </c>
      <c r="C975" s="964" t="s">
        <v>1522</v>
      </c>
      <c r="D975" s="965">
        <v>37.29</v>
      </c>
      <c r="E975" s="757"/>
      <c r="F975" s="757"/>
      <c r="G975" s="757"/>
      <c r="H975" s="757"/>
      <c r="I975" s="757"/>
    </row>
    <row r="976" spans="1:9" ht="15.75" customHeight="1">
      <c r="A976" s="963">
        <v>91030</v>
      </c>
      <c r="B976" s="963" t="s">
        <v>3959</v>
      </c>
      <c r="C976" s="964" t="s">
        <v>1522</v>
      </c>
      <c r="D976" s="965">
        <v>154.72</v>
      </c>
      <c r="E976" s="757"/>
      <c r="F976" s="757"/>
      <c r="G976" s="757"/>
      <c r="H976" s="757"/>
      <c r="I976" s="757"/>
    </row>
    <row r="977" spans="1:9" ht="15.75" customHeight="1">
      <c r="A977" s="963">
        <v>91273</v>
      </c>
      <c r="B977" s="963" t="s">
        <v>3960</v>
      </c>
      <c r="C977" s="964" t="s">
        <v>1522</v>
      </c>
      <c r="D977" s="965">
        <v>0.51</v>
      </c>
      <c r="E977" s="757"/>
      <c r="F977" s="757"/>
      <c r="G977" s="757"/>
      <c r="H977" s="757"/>
      <c r="I977" s="757"/>
    </row>
    <row r="978" spans="1:9" ht="15.75" customHeight="1">
      <c r="A978" s="963">
        <v>91274</v>
      </c>
      <c r="B978" s="963" t="s">
        <v>3961</v>
      </c>
      <c r="C978" s="964" t="s">
        <v>1522</v>
      </c>
      <c r="D978" s="965">
        <v>7.0000000000000007E-2</v>
      </c>
      <c r="E978" s="757"/>
      <c r="F978" s="757"/>
      <c r="G978" s="757"/>
      <c r="H978" s="757"/>
      <c r="I978" s="757"/>
    </row>
    <row r="979" spans="1:9" ht="15.75" customHeight="1">
      <c r="A979" s="963">
        <v>91275</v>
      </c>
      <c r="B979" s="963" t="s">
        <v>3962</v>
      </c>
      <c r="C979" s="964" t="s">
        <v>1522</v>
      </c>
      <c r="D979" s="965">
        <v>0.64</v>
      </c>
      <c r="E979" s="757"/>
      <c r="F979" s="757"/>
      <c r="G979" s="757"/>
      <c r="H979" s="757"/>
      <c r="I979" s="757"/>
    </row>
    <row r="980" spans="1:9" ht="15.75" customHeight="1">
      <c r="A980" s="963">
        <v>91276</v>
      </c>
      <c r="B980" s="963" t="s">
        <v>3963</v>
      </c>
      <c r="C980" s="964" t="s">
        <v>1522</v>
      </c>
      <c r="D980" s="965">
        <v>6.88</v>
      </c>
      <c r="E980" s="757"/>
      <c r="F980" s="757"/>
      <c r="G980" s="757"/>
      <c r="H980" s="757"/>
      <c r="I980" s="757"/>
    </row>
    <row r="981" spans="1:9" ht="15.75" customHeight="1">
      <c r="A981" s="963">
        <v>91279</v>
      </c>
      <c r="B981" s="963" t="s">
        <v>3964</v>
      </c>
      <c r="C981" s="964" t="s">
        <v>1522</v>
      </c>
      <c r="D981" s="965">
        <v>1.0900000000000001</v>
      </c>
      <c r="E981" s="757"/>
      <c r="F981" s="757"/>
      <c r="G981" s="757"/>
      <c r="H981" s="757"/>
      <c r="I981" s="757"/>
    </row>
    <row r="982" spans="1:9" ht="15.75" customHeight="1">
      <c r="A982" s="963">
        <v>91280</v>
      </c>
      <c r="B982" s="963" t="s">
        <v>3965</v>
      </c>
      <c r="C982" s="964" t="s">
        <v>1522</v>
      </c>
      <c r="D982" s="965">
        <v>0.12</v>
      </c>
      <c r="E982" s="757"/>
      <c r="F982" s="757"/>
      <c r="G982" s="757"/>
      <c r="H982" s="757"/>
      <c r="I982" s="757"/>
    </row>
    <row r="983" spans="1:9" ht="15.75" customHeight="1">
      <c r="A983" s="963">
        <v>91281</v>
      </c>
      <c r="B983" s="963" t="s">
        <v>3966</v>
      </c>
      <c r="C983" s="964" t="s">
        <v>1522</v>
      </c>
      <c r="D983" s="965">
        <v>1.36</v>
      </c>
      <c r="E983" s="757"/>
      <c r="F983" s="757"/>
      <c r="G983" s="757"/>
      <c r="H983" s="757"/>
      <c r="I983" s="757"/>
    </row>
    <row r="984" spans="1:9" ht="15.75" customHeight="1">
      <c r="A984" s="963">
        <v>91282</v>
      </c>
      <c r="B984" s="963" t="s">
        <v>3967</v>
      </c>
      <c r="C984" s="964" t="s">
        <v>1522</v>
      </c>
      <c r="D984" s="965">
        <v>6.93</v>
      </c>
      <c r="E984" s="757"/>
      <c r="F984" s="757"/>
      <c r="G984" s="757"/>
      <c r="H984" s="757"/>
      <c r="I984" s="757"/>
    </row>
    <row r="985" spans="1:9" ht="15.75" customHeight="1">
      <c r="A985" s="963">
        <v>91354</v>
      </c>
      <c r="B985" s="963" t="s">
        <v>3968</v>
      </c>
      <c r="C985" s="964" t="s">
        <v>1522</v>
      </c>
      <c r="D985" s="965">
        <v>14.4</v>
      </c>
      <c r="E985" s="757"/>
      <c r="F985" s="757"/>
      <c r="G985" s="757"/>
      <c r="H985" s="757"/>
      <c r="I985" s="757"/>
    </row>
    <row r="986" spans="1:9" ht="15.75" customHeight="1">
      <c r="A986" s="963">
        <v>91355</v>
      </c>
      <c r="B986" s="963" t="s">
        <v>3969</v>
      </c>
      <c r="C986" s="964" t="s">
        <v>1522</v>
      </c>
      <c r="D986" s="965">
        <v>3.02</v>
      </c>
      <c r="E986" s="757"/>
      <c r="F986" s="757"/>
      <c r="G986" s="757"/>
      <c r="H986" s="757"/>
      <c r="I986" s="757"/>
    </row>
    <row r="987" spans="1:9" ht="15.75" customHeight="1">
      <c r="A987" s="963">
        <v>91356</v>
      </c>
      <c r="B987" s="963" t="s">
        <v>3970</v>
      </c>
      <c r="C987" s="964" t="s">
        <v>1522</v>
      </c>
      <c r="D987" s="965">
        <v>2.39</v>
      </c>
      <c r="E987" s="757"/>
      <c r="F987" s="757"/>
      <c r="G987" s="757"/>
      <c r="H987" s="757"/>
      <c r="I987" s="757"/>
    </row>
    <row r="988" spans="1:9" ht="15.75" customHeight="1">
      <c r="A988" s="963">
        <v>91359</v>
      </c>
      <c r="B988" s="963" t="s">
        <v>3971</v>
      </c>
      <c r="C988" s="964" t="s">
        <v>1522</v>
      </c>
      <c r="D988" s="965">
        <v>17.739999999999998</v>
      </c>
      <c r="E988" s="757"/>
      <c r="F988" s="757"/>
      <c r="G988" s="757"/>
      <c r="H988" s="757"/>
      <c r="I988" s="757"/>
    </row>
    <row r="989" spans="1:9" ht="15.75" customHeight="1">
      <c r="A989" s="963">
        <v>91360</v>
      </c>
      <c r="B989" s="963" t="s">
        <v>3972</v>
      </c>
      <c r="C989" s="964" t="s">
        <v>1522</v>
      </c>
      <c r="D989" s="965">
        <v>3.42</v>
      </c>
      <c r="E989" s="757"/>
      <c r="F989" s="757"/>
      <c r="G989" s="757"/>
      <c r="H989" s="757"/>
      <c r="I989" s="757"/>
    </row>
    <row r="990" spans="1:9" ht="15.75" customHeight="1">
      <c r="A990" s="963">
        <v>91361</v>
      </c>
      <c r="B990" s="963" t="s">
        <v>3973</v>
      </c>
      <c r="C990" s="964" t="s">
        <v>1522</v>
      </c>
      <c r="D990" s="965">
        <v>2.71</v>
      </c>
      <c r="E990" s="757"/>
      <c r="F990" s="757"/>
      <c r="G990" s="757"/>
      <c r="H990" s="757"/>
      <c r="I990" s="757"/>
    </row>
    <row r="991" spans="1:9" ht="15.75" customHeight="1">
      <c r="A991" s="963">
        <v>91367</v>
      </c>
      <c r="B991" s="963" t="s">
        <v>3974</v>
      </c>
      <c r="C991" s="964" t="s">
        <v>1522</v>
      </c>
      <c r="D991" s="965">
        <v>18.43</v>
      </c>
      <c r="E991" s="757"/>
      <c r="F991" s="757"/>
      <c r="G991" s="757"/>
      <c r="H991" s="757"/>
      <c r="I991" s="757"/>
    </row>
    <row r="992" spans="1:9" ht="15.75" customHeight="1">
      <c r="A992" s="963">
        <v>91368</v>
      </c>
      <c r="B992" s="963" t="s">
        <v>3975</v>
      </c>
      <c r="C992" s="964" t="s">
        <v>1522</v>
      </c>
      <c r="D992" s="965">
        <v>3.58</v>
      </c>
      <c r="E992" s="757"/>
      <c r="F992" s="757"/>
      <c r="G992" s="757"/>
      <c r="H992" s="757"/>
      <c r="I992" s="757"/>
    </row>
    <row r="993" spans="1:9" ht="15.75" customHeight="1">
      <c r="A993" s="963">
        <v>91369</v>
      </c>
      <c r="B993" s="963" t="s">
        <v>3976</v>
      </c>
      <c r="C993" s="964" t="s">
        <v>1522</v>
      </c>
      <c r="D993" s="965">
        <v>2.84</v>
      </c>
      <c r="E993" s="757"/>
      <c r="F993" s="757"/>
      <c r="G993" s="757"/>
      <c r="H993" s="757"/>
      <c r="I993" s="757"/>
    </row>
    <row r="994" spans="1:9" ht="15.75" customHeight="1">
      <c r="A994" s="963">
        <v>91375</v>
      </c>
      <c r="B994" s="963" t="s">
        <v>3977</v>
      </c>
      <c r="C994" s="964" t="s">
        <v>1522</v>
      </c>
      <c r="D994" s="965">
        <v>15.82</v>
      </c>
      <c r="E994" s="757"/>
      <c r="F994" s="757"/>
      <c r="G994" s="757"/>
      <c r="H994" s="757"/>
      <c r="I994" s="757"/>
    </row>
    <row r="995" spans="1:9" ht="15.75" customHeight="1">
      <c r="A995" s="963">
        <v>91376</v>
      </c>
      <c r="B995" s="963" t="s">
        <v>3978</v>
      </c>
      <c r="C995" s="964" t="s">
        <v>1522</v>
      </c>
      <c r="D995" s="965">
        <v>3.32</v>
      </c>
      <c r="E995" s="757"/>
      <c r="F995" s="757"/>
      <c r="G995" s="757"/>
      <c r="H995" s="757"/>
      <c r="I995" s="757"/>
    </row>
    <row r="996" spans="1:9" ht="15.75" customHeight="1">
      <c r="A996" s="963">
        <v>91377</v>
      </c>
      <c r="B996" s="963" t="s">
        <v>3979</v>
      </c>
      <c r="C996" s="964" t="s">
        <v>1522</v>
      </c>
      <c r="D996" s="965">
        <v>2.62</v>
      </c>
      <c r="E996" s="757"/>
      <c r="F996" s="757"/>
      <c r="G996" s="757"/>
      <c r="H996" s="757"/>
      <c r="I996" s="757"/>
    </row>
    <row r="997" spans="1:9" ht="15.75" customHeight="1">
      <c r="A997" s="963">
        <v>91380</v>
      </c>
      <c r="B997" s="963" t="s">
        <v>3980</v>
      </c>
      <c r="C997" s="964" t="s">
        <v>1522</v>
      </c>
      <c r="D997" s="965">
        <v>24.27</v>
      </c>
      <c r="E997" s="757"/>
      <c r="F997" s="757"/>
      <c r="G997" s="757"/>
      <c r="H997" s="757"/>
      <c r="I997" s="757"/>
    </row>
    <row r="998" spans="1:9" ht="15.75" customHeight="1">
      <c r="A998" s="963">
        <v>91381</v>
      </c>
      <c r="B998" s="963" t="s">
        <v>3981</v>
      </c>
      <c r="C998" s="964" t="s">
        <v>1522</v>
      </c>
      <c r="D998" s="965">
        <v>4.71</v>
      </c>
      <c r="E998" s="757"/>
      <c r="F998" s="757"/>
      <c r="G998" s="757"/>
      <c r="H998" s="757"/>
      <c r="I998" s="757"/>
    </row>
    <row r="999" spans="1:9" ht="15.75" customHeight="1">
      <c r="A999" s="963">
        <v>91382</v>
      </c>
      <c r="B999" s="963" t="s">
        <v>3982</v>
      </c>
      <c r="C999" s="964" t="s">
        <v>1522</v>
      </c>
      <c r="D999" s="965">
        <v>3.74</v>
      </c>
      <c r="E999" s="757"/>
      <c r="F999" s="757"/>
      <c r="G999" s="757"/>
      <c r="H999" s="757"/>
      <c r="I999" s="757"/>
    </row>
    <row r="1000" spans="1:9" ht="15.75" customHeight="1">
      <c r="A1000" s="963">
        <v>91383</v>
      </c>
      <c r="B1000" s="963" t="s">
        <v>3983</v>
      </c>
      <c r="C1000" s="964" t="s">
        <v>1522</v>
      </c>
      <c r="D1000" s="965">
        <v>43.51</v>
      </c>
      <c r="E1000" s="757"/>
      <c r="F1000" s="757"/>
      <c r="G1000" s="757"/>
      <c r="H1000" s="757"/>
      <c r="I1000" s="757"/>
    </row>
    <row r="1001" spans="1:9" ht="15.75" customHeight="1">
      <c r="A1001" s="963">
        <v>91384</v>
      </c>
      <c r="B1001" s="963" t="s">
        <v>3984</v>
      </c>
      <c r="C1001" s="964" t="s">
        <v>1522</v>
      </c>
      <c r="D1001" s="965">
        <v>149.54</v>
      </c>
      <c r="E1001" s="757"/>
      <c r="F1001" s="757"/>
      <c r="G1001" s="757"/>
      <c r="H1001" s="757"/>
      <c r="I1001" s="757"/>
    </row>
    <row r="1002" spans="1:9" ht="15.75" customHeight="1">
      <c r="A1002" s="963">
        <v>91390</v>
      </c>
      <c r="B1002" s="963" t="s">
        <v>3985</v>
      </c>
      <c r="C1002" s="964" t="s">
        <v>1522</v>
      </c>
      <c r="D1002" s="965">
        <v>15.88</v>
      </c>
      <c r="E1002" s="757"/>
      <c r="F1002" s="757"/>
      <c r="G1002" s="757"/>
      <c r="H1002" s="757"/>
      <c r="I1002" s="757"/>
    </row>
    <row r="1003" spans="1:9" ht="15.75" customHeight="1">
      <c r="A1003" s="963">
        <v>91391</v>
      </c>
      <c r="B1003" s="963" t="s">
        <v>3986</v>
      </c>
      <c r="C1003" s="964" t="s">
        <v>1522</v>
      </c>
      <c r="D1003" s="965">
        <v>3.21</v>
      </c>
      <c r="E1003" s="757"/>
      <c r="F1003" s="757"/>
      <c r="G1003" s="757"/>
      <c r="H1003" s="757"/>
      <c r="I1003" s="757"/>
    </row>
    <row r="1004" spans="1:9" ht="15.75" customHeight="1">
      <c r="A1004" s="963">
        <v>91392</v>
      </c>
      <c r="B1004" s="963" t="s">
        <v>3987</v>
      </c>
      <c r="C1004" s="964" t="s">
        <v>1522</v>
      </c>
      <c r="D1004" s="965">
        <v>2.54</v>
      </c>
      <c r="E1004" s="757"/>
      <c r="F1004" s="757"/>
      <c r="G1004" s="757"/>
      <c r="H1004" s="757"/>
      <c r="I1004" s="757"/>
    </row>
    <row r="1005" spans="1:9" ht="15.75" customHeight="1">
      <c r="A1005" s="963">
        <v>91396</v>
      </c>
      <c r="B1005" s="963" t="s">
        <v>3988</v>
      </c>
      <c r="C1005" s="964" t="s">
        <v>1522</v>
      </c>
      <c r="D1005" s="965">
        <v>24.5</v>
      </c>
      <c r="E1005" s="757"/>
      <c r="F1005" s="757"/>
      <c r="G1005" s="757"/>
      <c r="H1005" s="757"/>
      <c r="I1005" s="757"/>
    </row>
    <row r="1006" spans="1:9" ht="15.75" customHeight="1">
      <c r="A1006" s="963">
        <v>91397</v>
      </c>
      <c r="B1006" s="963" t="s">
        <v>3989</v>
      </c>
      <c r="C1006" s="964" t="s">
        <v>1522</v>
      </c>
      <c r="D1006" s="965">
        <v>4.78</v>
      </c>
      <c r="E1006" s="757"/>
      <c r="F1006" s="757"/>
      <c r="G1006" s="757"/>
      <c r="H1006" s="757"/>
      <c r="I1006" s="757"/>
    </row>
    <row r="1007" spans="1:9" ht="15.75" customHeight="1">
      <c r="A1007" s="963">
        <v>91398</v>
      </c>
      <c r="B1007" s="963" t="s">
        <v>3990</v>
      </c>
      <c r="C1007" s="964" t="s">
        <v>1522</v>
      </c>
      <c r="D1007" s="965">
        <v>3.79</v>
      </c>
      <c r="E1007" s="757"/>
      <c r="F1007" s="757"/>
      <c r="G1007" s="757"/>
      <c r="H1007" s="757"/>
      <c r="I1007" s="757"/>
    </row>
    <row r="1008" spans="1:9" ht="15.75" customHeight="1">
      <c r="A1008" s="963">
        <v>91402</v>
      </c>
      <c r="B1008" s="963" t="s">
        <v>3991</v>
      </c>
      <c r="C1008" s="964" t="s">
        <v>1522</v>
      </c>
      <c r="D1008" s="965">
        <v>2.94</v>
      </c>
      <c r="E1008" s="757"/>
      <c r="F1008" s="757"/>
      <c r="G1008" s="757"/>
      <c r="H1008" s="757"/>
      <c r="I1008" s="757"/>
    </row>
    <row r="1009" spans="1:9" ht="15.75" customHeight="1">
      <c r="A1009" s="963">
        <v>91466</v>
      </c>
      <c r="B1009" s="963" t="s">
        <v>3992</v>
      </c>
      <c r="C1009" s="964" t="s">
        <v>1522</v>
      </c>
      <c r="D1009" s="965">
        <v>3.44</v>
      </c>
      <c r="E1009" s="757"/>
      <c r="F1009" s="757"/>
      <c r="G1009" s="757"/>
      <c r="H1009" s="757"/>
      <c r="I1009" s="757"/>
    </row>
    <row r="1010" spans="1:9" ht="15.75" customHeight="1">
      <c r="A1010" s="963">
        <v>91467</v>
      </c>
      <c r="B1010" s="963" t="s">
        <v>3993</v>
      </c>
      <c r="C1010" s="964" t="s">
        <v>1522</v>
      </c>
      <c r="D1010" s="965">
        <v>166.77</v>
      </c>
      <c r="E1010" s="757"/>
      <c r="F1010" s="757"/>
      <c r="G1010" s="757"/>
      <c r="H1010" s="757"/>
      <c r="I1010" s="757"/>
    </row>
    <row r="1011" spans="1:9" ht="15.75" customHeight="1">
      <c r="A1011" s="963">
        <v>91468</v>
      </c>
      <c r="B1011" s="963" t="s">
        <v>3994</v>
      </c>
      <c r="C1011" s="964" t="s">
        <v>1522</v>
      </c>
      <c r="D1011" s="965">
        <v>22.07</v>
      </c>
      <c r="E1011" s="757"/>
      <c r="F1011" s="757"/>
      <c r="G1011" s="757"/>
      <c r="H1011" s="757"/>
      <c r="I1011" s="757"/>
    </row>
    <row r="1012" spans="1:9" ht="15.75" customHeight="1">
      <c r="A1012" s="963">
        <v>91469</v>
      </c>
      <c r="B1012" s="963" t="s">
        <v>3995</v>
      </c>
      <c r="C1012" s="964" t="s">
        <v>1522</v>
      </c>
      <c r="D1012" s="965">
        <v>4.3600000000000003</v>
      </c>
      <c r="E1012" s="757"/>
      <c r="F1012" s="757"/>
      <c r="G1012" s="757"/>
      <c r="H1012" s="757"/>
      <c r="I1012" s="757"/>
    </row>
    <row r="1013" spans="1:9" ht="15.75" customHeight="1">
      <c r="A1013" s="963">
        <v>91484</v>
      </c>
      <c r="B1013" s="963" t="s">
        <v>3996</v>
      </c>
      <c r="C1013" s="964" t="s">
        <v>1522</v>
      </c>
      <c r="D1013" s="965">
        <v>3.47</v>
      </c>
      <c r="E1013" s="757"/>
      <c r="F1013" s="757"/>
      <c r="G1013" s="757"/>
      <c r="H1013" s="757"/>
      <c r="I1013" s="757"/>
    </row>
    <row r="1014" spans="1:9" ht="15.75" customHeight="1">
      <c r="A1014" s="963">
        <v>91485</v>
      </c>
      <c r="B1014" s="963" t="s">
        <v>3997</v>
      </c>
      <c r="C1014" s="964" t="s">
        <v>1522</v>
      </c>
      <c r="D1014" s="965">
        <v>163.22999999999999</v>
      </c>
      <c r="E1014" s="757"/>
      <c r="F1014" s="757"/>
      <c r="G1014" s="757"/>
      <c r="H1014" s="757"/>
      <c r="I1014" s="757"/>
    </row>
    <row r="1015" spans="1:9" ht="15.75" customHeight="1">
      <c r="A1015" s="963">
        <v>91529</v>
      </c>
      <c r="B1015" s="963" t="s">
        <v>3998</v>
      </c>
      <c r="C1015" s="964" t="s">
        <v>1522</v>
      </c>
      <c r="D1015" s="965">
        <v>0.76</v>
      </c>
      <c r="E1015" s="757"/>
      <c r="F1015" s="757"/>
      <c r="G1015" s="757"/>
      <c r="H1015" s="757"/>
      <c r="I1015" s="757"/>
    </row>
    <row r="1016" spans="1:9" ht="15.75" customHeight="1">
      <c r="A1016" s="963">
        <v>91530</v>
      </c>
      <c r="B1016" s="963" t="s">
        <v>3999</v>
      </c>
      <c r="C1016" s="964" t="s">
        <v>1522</v>
      </c>
      <c r="D1016" s="965">
        <v>0.1</v>
      </c>
      <c r="E1016" s="757"/>
      <c r="F1016" s="757"/>
      <c r="G1016" s="757"/>
      <c r="H1016" s="757"/>
      <c r="I1016" s="757"/>
    </row>
    <row r="1017" spans="1:9" ht="15.75" customHeight="1">
      <c r="A1017" s="963">
        <v>91531</v>
      </c>
      <c r="B1017" s="963" t="s">
        <v>4000</v>
      </c>
      <c r="C1017" s="964" t="s">
        <v>1522</v>
      </c>
      <c r="D1017" s="965">
        <v>0.95</v>
      </c>
      <c r="E1017" s="757"/>
      <c r="F1017" s="757"/>
      <c r="G1017" s="757"/>
      <c r="H1017" s="757"/>
      <c r="I1017" s="757"/>
    </row>
    <row r="1018" spans="1:9" ht="15.75" customHeight="1">
      <c r="A1018" s="963">
        <v>91532</v>
      </c>
      <c r="B1018" s="963" t="s">
        <v>4001</v>
      </c>
      <c r="C1018" s="964" t="s">
        <v>1522</v>
      </c>
      <c r="D1018" s="965">
        <v>4.92</v>
      </c>
      <c r="E1018" s="757"/>
      <c r="F1018" s="757"/>
      <c r="G1018" s="757"/>
      <c r="H1018" s="757"/>
      <c r="I1018" s="757"/>
    </row>
    <row r="1019" spans="1:9" ht="15.75" customHeight="1">
      <c r="A1019" s="963">
        <v>91629</v>
      </c>
      <c r="B1019" s="963" t="s">
        <v>4002</v>
      </c>
      <c r="C1019" s="964" t="s">
        <v>1522</v>
      </c>
      <c r="D1019" s="965">
        <v>18.63</v>
      </c>
      <c r="E1019" s="757"/>
      <c r="F1019" s="757"/>
      <c r="G1019" s="757"/>
      <c r="H1019" s="757"/>
      <c r="I1019" s="757"/>
    </row>
    <row r="1020" spans="1:9" ht="15.75" customHeight="1">
      <c r="A1020" s="963">
        <v>91630</v>
      </c>
      <c r="B1020" s="963" t="s">
        <v>4003</v>
      </c>
      <c r="C1020" s="964" t="s">
        <v>1522</v>
      </c>
      <c r="D1020" s="965">
        <v>3.47</v>
      </c>
      <c r="E1020" s="757"/>
      <c r="F1020" s="757"/>
      <c r="G1020" s="757"/>
      <c r="H1020" s="757"/>
      <c r="I1020" s="757"/>
    </row>
    <row r="1021" spans="1:9" ht="15.75" customHeight="1">
      <c r="A1021" s="963">
        <v>91631</v>
      </c>
      <c r="B1021" s="963" t="s">
        <v>4004</v>
      </c>
      <c r="C1021" s="964" t="s">
        <v>1522</v>
      </c>
      <c r="D1021" s="965">
        <v>2.75</v>
      </c>
      <c r="E1021" s="757"/>
      <c r="F1021" s="757"/>
      <c r="G1021" s="757"/>
      <c r="H1021" s="757"/>
      <c r="I1021" s="757"/>
    </row>
    <row r="1022" spans="1:9" ht="15.75" customHeight="1">
      <c r="A1022" s="963">
        <v>91632</v>
      </c>
      <c r="B1022" s="963" t="s">
        <v>4005</v>
      </c>
      <c r="C1022" s="964" t="s">
        <v>1522</v>
      </c>
      <c r="D1022" s="965">
        <v>31.46</v>
      </c>
      <c r="E1022" s="757"/>
      <c r="F1022" s="757"/>
      <c r="G1022" s="757"/>
      <c r="H1022" s="757"/>
      <c r="I1022" s="757"/>
    </row>
    <row r="1023" spans="1:9" ht="15.75" customHeight="1">
      <c r="A1023" s="963">
        <v>91633</v>
      </c>
      <c r="B1023" s="963" t="s">
        <v>4006</v>
      </c>
      <c r="C1023" s="964" t="s">
        <v>1522</v>
      </c>
      <c r="D1023" s="965">
        <v>141.15</v>
      </c>
      <c r="E1023" s="757"/>
      <c r="F1023" s="757"/>
      <c r="G1023" s="757"/>
      <c r="H1023" s="757"/>
      <c r="I1023" s="757"/>
    </row>
    <row r="1024" spans="1:9" ht="15.75" customHeight="1">
      <c r="A1024" s="963">
        <v>91640</v>
      </c>
      <c r="B1024" s="963" t="s">
        <v>4007</v>
      </c>
      <c r="C1024" s="964" t="s">
        <v>1522</v>
      </c>
      <c r="D1024" s="965">
        <v>33.520000000000003</v>
      </c>
      <c r="E1024" s="757"/>
      <c r="F1024" s="757"/>
      <c r="G1024" s="757"/>
      <c r="H1024" s="757"/>
      <c r="I1024" s="757"/>
    </row>
    <row r="1025" spans="1:9" ht="15.75" customHeight="1">
      <c r="A1025" s="963">
        <v>91641</v>
      </c>
      <c r="B1025" s="963" t="s">
        <v>4008</v>
      </c>
      <c r="C1025" s="964" t="s">
        <v>1522</v>
      </c>
      <c r="D1025" s="965">
        <v>6.87</v>
      </c>
      <c r="E1025" s="757"/>
      <c r="F1025" s="757"/>
      <c r="G1025" s="757"/>
      <c r="H1025" s="757"/>
      <c r="I1025" s="757"/>
    </row>
    <row r="1026" spans="1:9" ht="15.75" customHeight="1">
      <c r="A1026" s="963">
        <v>91642</v>
      </c>
      <c r="B1026" s="963" t="s">
        <v>4009</v>
      </c>
      <c r="C1026" s="964" t="s">
        <v>1522</v>
      </c>
      <c r="D1026" s="965">
        <v>5.44</v>
      </c>
      <c r="E1026" s="757"/>
      <c r="F1026" s="757"/>
      <c r="G1026" s="757"/>
      <c r="H1026" s="757"/>
      <c r="I1026" s="757"/>
    </row>
    <row r="1027" spans="1:9" ht="15.75" customHeight="1">
      <c r="A1027" s="963">
        <v>91643</v>
      </c>
      <c r="B1027" s="963" t="s">
        <v>4010</v>
      </c>
      <c r="C1027" s="964" t="s">
        <v>1522</v>
      </c>
      <c r="D1027" s="965">
        <v>60</v>
      </c>
      <c r="E1027" s="757"/>
      <c r="F1027" s="757"/>
      <c r="G1027" s="757"/>
      <c r="H1027" s="757"/>
      <c r="I1027" s="757"/>
    </row>
    <row r="1028" spans="1:9" ht="15.75" customHeight="1">
      <c r="A1028" s="963">
        <v>91644</v>
      </c>
      <c r="B1028" s="963" t="s">
        <v>4011</v>
      </c>
      <c r="C1028" s="964" t="s">
        <v>1522</v>
      </c>
      <c r="D1028" s="965">
        <v>317.64</v>
      </c>
      <c r="E1028" s="757"/>
      <c r="F1028" s="757"/>
      <c r="G1028" s="757"/>
      <c r="H1028" s="757"/>
      <c r="I1028" s="757"/>
    </row>
    <row r="1029" spans="1:9" ht="15.75" customHeight="1">
      <c r="A1029" s="963">
        <v>91688</v>
      </c>
      <c r="B1029" s="963" t="s">
        <v>4012</v>
      </c>
      <c r="C1029" s="964" t="s">
        <v>1522</v>
      </c>
      <c r="D1029" s="965">
        <v>0.13</v>
      </c>
      <c r="E1029" s="757"/>
      <c r="F1029" s="757"/>
      <c r="G1029" s="757"/>
      <c r="H1029" s="757"/>
      <c r="I1029" s="757"/>
    </row>
    <row r="1030" spans="1:9" ht="15.75" customHeight="1">
      <c r="A1030" s="963">
        <v>91689</v>
      </c>
      <c r="B1030" s="963" t="s">
        <v>4013</v>
      </c>
      <c r="C1030" s="964" t="s">
        <v>1522</v>
      </c>
      <c r="D1030" s="965">
        <v>0.01</v>
      </c>
      <c r="E1030" s="757"/>
      <c r="F1030" s="757"/>
      <c r="G1030" s="757"/>
      <c r="H1030" s="757"/>
      <c r="I1030" s="757"/>
    </row>
    <row r="1031" spans="1:9" ht="15.75" customHeight="1">
      <c r="A1031" s="963">
        <v>91690</v>
      </c>
      <c r="B1031" s="963" t="s">
        <v>4014</v>
      </c>
      <c r="C1031" s="964" t="s">
        <v>1522</v>
      </c>
      <c r="D1031" s="965">
        <v>0.09</v>
      </c>
      <c r="E1031" s="757"/>
      <c r="F1031" s="757"/>
      <c r="G1031" s="757"/>
      <c r="H1031" s="757"/>
      <c r="I1031" s="757"/>
    </row>
    <row r="1032" spans="1:9" ht="15.75" customHeight="1">
      <c r="A1032" s="963">
        <v>91691</v>
      </c>
      <c r="B1032" s="963" t="s">
        <v>4015</v>
      </c>
      <c r="C1032" s="964" t="s">
        <v>1522</v>
      </c>
      <c r="D1032" s="965">
        <v>0.95</v>
      </c>
      <c r="E1032" s="757"/>
      <c r="F1032" s="757"/>
      <c r="G1032" s="757"/>
      <c r="H1032" s="757"/>
      <c r="I1032" s="757"/>
    </row>
    <row r="1033" spans="1:9" ht="15.75" customHeight="1">
      <c r="A1033" s="963">
        <v>92040</v>
      </c>
      <c r="B1033" s="963" t="s">
        <v>4016</v>
      </c>
      <c r="C1033" s="964" t="s">
        <v>1522</v>
      </c>
      <c r="D1033" s="965">
        <v>6.33</v>
      </c>
      <c r="E1033" s="757"/>
      <c r="F1033" s="757"/>
      <c r="G1033" s="757"/>
      <c r="H1033" s="757"/>
      <c r="I1033" s="757"/>
    </row>
    <row r="1034" spans="1:9" ht="15.75" customHeight="1">
      <c r="A1034" s="963">
        <v>92041</v>
      </c>
      <c r="B1034" s="963" t="s">
        <v>4017</v>
      </c>
      <c r="C1034" s="964" t="s">
        <v>1522</v>
      </c>
      <c r="D1034" s="965">
        <v>0.66</v>
      </c>
      <c r="E1034" s="757"/>
      <c r="F1034" s="757"/>
      <c r="G1034" s="757"/>
      <c r="H1034" s="757"/>
      <c r="I1034" s="757"/>
    </row>
    <row r="1035" spans="1:9" ht="15.75" customHeight="1">
      <c r="A1035" s="963">
        <v>92042</v>
      </c>
      <c r="B1035" s="963" t="s">
        <v>4018</v>
      </c>
      <c r="C1035" s="964" t="s">
        <v>1522</v>
      </c>
      <c r="D1035" s="965">
        <v>5.28</v>
      </c>
      <c r="E1035" s="757"/>
      <c r="F1035" s="757"/>
      <c r="G1035" s="757"/>
      <c r="H1035" s="757"/>
      <c r="I1035" s="757"/>
    </row>
    <row r="1036" spans="1:9" ht="15.75" customHeight="1">
      <c r="A1036" s="963">
        <v>92101</v>
      </c>
      <c r="B1036" s="963" t="s">
        <v>4019</v>
      </c>
      <c r="C1036" s="964" t="s">
        <v>1522</v>
      </c>
      <c r="D1036" s="965">
        <v>39.94</v>
      </c>
      <c r="E1036" s="757"/>
      <c r="F1036" s="757"/>
      <c r="G1036" s="757"/>
      <c r="H1036" s="757"/>
      <c r="I1036" s="757"/>
    </row>
    <row r="1037" spans="1:9" ht="15.75" customHeight="1">
      <c r="A1037" s="963">
        <v>92102</v>
      </c>
      <c r="B1037" s="963" t="s">
        <v>4020</v>
      </c>
      <c r="C1037" s="964" t="s">
        <v>1522</v>
      </c>
      <c r="D1037" s="965">
        <v>6.2</v>
      </c>
      <c r="E1037" s="757"/>
      <c r="F1037" s="757"/>
      <c r="G1037" s="757"/>
      <c r="H1037" s="757"/>
      <c r="I1037" s="757"/>
    </row>
    <row r="1038" spans="1:9" ht="15.75" customHeight="1">
      <c r="A1038" s="963">
        <v>92103</v>
      </c>
      <c r="B1038" s="963" t="s">
        <v>4021</v>
      </c>
      <c r="C1038" s="964" t="s">
        <v>1522</v>
      </c>
      <c r="D1038" s="965">
        <v>4.97</v>
      </c>
      <c r="E1038" s="757"/>
      <c r="F1038" s="757"/>
      <c r="G1038" s="757"/>
      <c r="H1038" s="757"/>
      <c r="I1038" s="757"/>
    </row>
    <row r="1039" spans="1:9" ht="15.75" customHeight="1">
      <c r="A1039" s="963">
        <v>92104</v>
      </c>
      <c r="B1039" s="963" t="s">
        <v>4022</v>
      </c>
      <c r="C1039" s="964" t="s">
        <v>1522</v>
      </c>
      <c r="D1039" s="965">
        <v>62.39</v>
      </c>
      <c r="E1039" s="757"/>
      <c r="F1039" s="757"/>
      <c r="G1039" s="757"/>
      <c r="H1039" s="757"/>
      <c r="I1039" s="757"/>
    </row>
    <row r="1040" spans="1:9" ht="15.75" customHeight="1">
      <c r="A1040" s="963">
        <v>92105</v>
      </c>
      <c r="B1040" s="963" t="s">
        <v>4023</v>
      </c>
      <c r="C1040" s="964" t="s">
        <v>1522</v>
      </c>
      <c r="D1040" s="965">
        <v>202.92</v>
      </c>
      <c r="E1040" s="757"/>
      <c r="F1040" s="757"/>
      <c r="G1040" s="757"/>
      <c r="H1040" s="757"/>
      <c r="I1040" s="757"/>
    </row>
    <row r="1041" spans="1:9" ht="15.75" customHeight="1">
      <c r="A1041" s="963">
        <v>92108</v>
      </c>
      <c r="B1041" s="963" t="s">
        <v>4024</v>
      </c>
      <c r="C1041" s="964" t="s">
        <v>1522</v>
      </c>
      <c r="D1041" s="965">
        <v>1.1200000000000001</v>
      </c>
      <c r="E1041" s="757"/>
      <c r="F1041" s="757"/>
      <c r="G1041" s="757"/>
      <c r="H1041" s="757"/>
      <c r="I1041" s="757"/>
    </row>
    <row r="1042" spans="1:9" ht="15.75" customHeight="1">
      <c r="A1042" s="963">
        <v>92109</v>
      </c>
      <c r="B1042" s="963" t="s">
        <v>4025</v>
      </c>
      <c r="C1042" s="964" t="s">
        <v>1522</v>
      </c>
      <c r="D1042" s="965">
        <v>0.13</v>
      </c>
      <c r="E1042" s="757"/>
      <c r="F1042" s="757"/>
      <c r="G1042" s="757"/>
      <c r="H1042" s="757"/>
      <c r="I1042" s="757"/>
    </row>
    <row r="1043" spans="1:9" ht="15.75" customHeight="1">
      <c r="A1043" s="963">
        <v>92110</v>
      </c>
      <c r="B1043" s="963" t="s">
        <v>4026</v>
      </c>
      <c r="C1043" s="964" t="s">
        <v>1522</v>
      </c>
      <c r="D1043" s="965">
        <v>1.4</v>
      </c>
      <c r="E1043" s="757"/>
      <c r="F1043" s="757"/>
      <c r="G1043" s="757"/>
      <c r="H1043" s="757"/>
      <c r="I1043" s="757"/>
    </row>
    <row r="1044" spans="1:9" ht="15.75" customHeight="1">
      <c r="A1044" s="963">
        <v>92111</v>
      </c>
      <c r="B1044" s="963" t="s">
        <v>4027</v>
      </c>
      <c r="C1044" s="964" t="s">
        <v>1522</v>
      </c>
      <c r="D1044" s="965">
        <v>0.87</v>
      </c>
      <c r="E1044" s="757"/>
      <c r="F1044" s="757"/>
      <c r="G1044" s="757"/>
      <c r="H1044" s="757"/>
      <c r="I1044" s="757"/>
    </row>
    <row r="1045" spans="1:9" ht="15.75" customHeight="1">
      <c r="A1045" s="963">
        <v>92114</v>
      </c>
      <c r="B1045" s="963" t="s">
        <v>4028</v>
      </c>
      <c r="C1045" s="964" t="s">
        <v>1522</v>
      </c>
      <c r="D1045" s="965">
        <v>0.28000000000000003</v>
      </c>
      <c r="E1045" s="757"/>
      <c r="F1045" s="757"/>
      <c r="G1045" s="757"/>
      <c r="H1045" s="757"/>
      <c r="I1045" s="757"/>
    </row>
    <row r="1046" spans="1:9" ht="15.75" customHeight="1">
      <c r="A1046" s="963">
        <v>92115</v>
      </c>
      <c r="B1046" s="963" t="s">
        <v>4029</v>
      </c>
      <c r="C1046" s="964" t="s">
        <v>1522</v>
      </c>
      <c r="D1046" s="965">
        <v>0.03</v>
      </c>
      <c r="E1046" s="757"/>
      <c r="F1046" s="757"/>
      <c r="G1046" s="757"/>
      <c r="H1046" s="757"/>
      <c r="I1046" s="757"/>
    </row>
    <row r="1047" spans="1:9" ht="15.75" customHeight="1">
      <c r="A1047" s="963">
        <v>92116</v>
      </c>
      <c r="B1047" s="963" t="s">
        <v>4030</v>
      </c>
      <c r="C1047" s="964" t="s">
        <v>1522</v>
      </c>
      <c r="D1047" s="965">
        <v>0.19</v>
      </c>
      <c r="E1047" s="757"/>
      <c r="F1047" s="757"/>
      <c r="G1047" s="757"/>
      <c r="H1047" s="757"/>
      <c r="I1047" s="757"/>
    </row>
    <row r="1048" spans="1:9" ht="15.75" customHeight="1">
      <c r="A1048" s="963">
        <v>92133</v>
      </c>
      <c r="B1048" s="963" t="s">
        <v>4031</v>
      </c>
      <c r="C1048" s="964" t="s">
        <v>1522</v>
      </c>
      <c r="D1048" s="965">
        <v>12.64</v>
      </c>
      <c r="E1048" s="757"/>
      <c r="F1048" s="757"/>
      <c r="G1048" s="757"/>
      <c r="H1048" s="757"/>
      <c r="I1048" s="757"/>
    </row>
    <row r="1049" spans="1:9" ht="15.75" customHeight="1">
      <c r="A1049" s="963">
        <v>92134</v>
      </c>
      <c r="B1049" s="963" t="s">
        <v>4032</v>
      </c>
      <c r="C1049" s="964" t="s">
        <v>1522</v>
      </c>
      <c r="D1049" s="965">
        <v>2</v>
      </c>
      <c r="E1049" s="757"/>
      <c r="F1049" s="757"/>
      <c r="G1049" s="757"/>
      <c r="H1049" s="757"/>
      <c r="I1049" s="757"/>
    </row>
    <row r="1050" spans="1:9" ht="15.75" customHeight="1">
      <c r="A1050" s="963">
        <v>92135</v>
      </c>
      <c r="B1050" s="963" t="s">
        <v>4033</v>
      </c>
      <c r="C1050" s="964" t="s">
        <v>1522</v>
      </c>
      <c r="D1050" s="965">
        <v>1.58</v>
      </c>
      <c r="E1050" s="757"/>
      <c r="F1050" s="757"/>
      <c r="G1050" s="757"/>
      <c r="H1050" s="757"/>
      <c r="I1050" s="757"/>
    </row>
    <row r="1051" spans="1:9" ht="15.75" customHeight="1">
      <c r="A1051" s="963">
        <v>92136</v>
      </c>
      <c r="B1051" s="963" t="s">
        <v>4034</v>
      </c>
      <c r="C1051" s="964" t="s">
        <v>1522</v>
      </c>
      <c r="D1051" s="965">
        <v>15.81</v>
      </c>
      <c r="E1051" s="757"/>
      <c r="F1051" s="757"/>
      <c r="G1051" s="757"/>
      <c r="H1051" s="757"/>
      <c r="I1051" s="757"/>
    </row>
    <row r="1052" spans="1:9" ht="15.75" customHeight="1">
      <c r="A1052" s="963">
        <v>92137</v>
      </c>
      <c r="B1052" s="963" t="s">
        <v>4035</v>
      </c>
      <c r="C1052" s="964" t="s">
        <v>1522</v>
      </c>
      <c r="D1052" s="965">
        <v>37.159999999999997</v>
      </c>
      <c r="E1052" s="757"/>
      <c r="F1052" s="757"/>
      <c r="G1052" s="757"/>
      <c r="H1052" s="757"/>
      <c r="I1052" s="757"/>
    </row>
    <row r="1053" spans="1:9" ht="15.75" customHeight="1">
      <c r="A1053" s="963">
        <v>92140</v>
      </c>
      <c r="B1053" s="963" t="s">
        <v>4036</v>
      </c>
      <c r="C1053" s="964" t="s">
        <v>1522</v>
      </c>
      <c r="D1053" s="965">
        <v>4.63</v>
      </c>
      <c r="E1053" s="757"/>
      <c r="F1053" s="757"/>
      <c r="G1053" s="757"/>
      <c r="H1053" s="757"/>
      <c r="I1053" s="757"/>
    </row>
    <row r="1054" spans="1:9" ht="15.75" customHeight="1">
      <c r="A1054" s="963">
        <v>92141</v>
      </c>
      <c r="B1054" s="963" t="s">
        <v>4037</v>
      </c>
      <c r="C1054" s="964" t="s">
        <v>1522</v>
      </c>
      <c r="D1054" s="965">
        <v>0.73</v>
      </c>
      <c r="E1054" s="757"/>
      <c r="F1054" s="757"/>
      <c r="G1054" s="757"/>
      <c r="H1054" s="757"/>
      <c r="I1054" s="757"/>
    </row>
    <row r="1055" spans="1:9" ht="15.75" customHeight="1">
      <c r="A1055" s="963">
        <v>92142</v>
      </c>
      <c r="B1055" s="963" t="s">
        <v>4038</v>
      </c>
      <c r="C1055" s="964" t="s">
        <v>1522</v>
      </c>
      <c r="D1055" s="965">
        <v>0.56999999999999995</v>
      </c>
      <c r="E1055" s="757"/>
      <c r="F1055" s="757"/>
      <c r="G1055" s="757"/>
      <c r="H1055" s="757"/>
      <c r="I1055" s="757"/>
    </row>
    <row r="1056" spans="1:9" ht="15.75" customHeight="1">
      <c r="A1056" s="963">
        <v>92143</v>
      </c>
      <c r="B1056" s="963" t="s">
        <v>4039</v>
      </c>
      <c r="C1056" s="964" t="s">
        <v>1522</v>
      </c>
      <c r="D1056" s="965">
        <v>5.79</v>
      </c>
      <c r="E1056" s="757"/>
      <c r="F1056" s="757"/>
      <c r="G1056" s="757"/>
      <c r="H1056" s="757"/>
      <c r="I1056" s="757"/>
    </row>
    <row r="1057" spans="1:9" ht="15.75" customHeight="1">
      <c r="A1057" s="963">
        <v>92144</v>
      </c>
      <c r="B1057" s="963" t="s">
        <v>4040</v>
      </c>
      <c r="C1057" s="964" t="s">
        <v>1522</v>
      </c>
      <c r="D1057" s="965">
        <v>31.97</v>
      </c>
      <c r="E1057" s="757"/>
      <c r="F1057" s="757"/>
      <c r="G1057" s="757"/>
      <c r="H1057" s="757"/>
      <c r="I1057" s="757"/>
    </row>
    <row r="1058" spans="1:9" ht="15.75" customHeight="1">
      <c r="A1058" s="963">
        <v>92237</v>
      </c>
      <c r="B1058" s="963" t="s">
        <v>4041</v>
      </c>
      <c r="C1058" s="964" t="s">
        <v>1522</v>
      </c>
      <c r="D1058" s="966">
        <v>24.48</v>
      </c>
      <c r="E1058" s="757"/>
      <c r="F1058" s="757"/>
      <c r="G1058" s="757"/>
      <c r="H1058" s="757"/>
      <c r="I1058" s="757"/>
    </row>
    <row r="1059" spans="1:9" ht="15.75" customHeight="1">
      <c r="A1059" s="963">
        <v>92238</v>
      </c>
      <c r="B1059" s="963" t="s">
        <v>4042</v>
      </c>
      <c r="C1059" s="964" t="s">
        <v>1522</v>
      </c>
      <c r="D1059" s="965">
        <v>5</v>
      </c>
      <c r="E1059" s="757"/>
      <c r="F1059" s="757"/>
      <c r="G1059" s="757"/>
      <c r="H1059" s="757"/>
      <c r="I1059" s="757"/>
    </row>
    <row r="1060" spans="1:9" ht="15.75" customHeight="1">
      <c r="A1060" s="963">
        <v>92239</v>
      </c>
      <c r="B1060" s="963" t="s">
        <v>4043</v>
      </c>
      <c r="C1060" s="964" t="s">
        <v>1522</v>
      </c>
      <c r="D1060" s="965">
        <v>3.96</v>
      </c>
      <c r="E1060" s="757"/>
      <c r="F1060" s="757"/>
      <c r="G1060" s="757"/>
      <c r="H1060" s="757"/>
      <c r="I1060" s="757"/>
    </row>
    <row r="1061" spans="1:9" ht="15.75" customHeight="1">
      <c r="A1061" s="963">
        <v>92240</v>
      </c>
      <c r="B1061" s="963" t="s">
        <v>4044</v>
      </c>
      <c r="C1061" s="964" t="s">
        <v>1522</v>
      </c>
      <c r="D1061" s="965">
        <v>43.59</v>
      </c>
      <c r="E1061" s="757"/>
      <c r="F1061" s="757"/>
      <c r="G1061" s="757"/>
      <c r="H1061" s="757"/>
      <c r="I1061" s="757"/>
    </row>
    <row r="1062" spans="1:9" ht="15.75" customHeight="1">
      <c r="A1062" s="963">
        <v>92241</v>
      </c>
      <c r="B1062" s="963" t="s">
        <v>4045</v>
      </c>
      <c r="C1062" s="964" t="s">
        <v>1522</v>
      </c>
      <c r="D1062" s="965">
        <v>291.2</v>
      </c>
      <c r="E1062" s="757"/>
      <c r="F1062" s="757"/>
      <c r="G1062" s="757"/>
      <c r="H1062" s="757"/>
      <c r="I1062" s="757"/>
    </row>
    <row r="1063" spans="1:9" ht="15.75" customHeight="1">
      <c r="A1063" s="963">
        <v>92712</v>
      </c>
      <c r="B1063" s="963" t="s">
        <v>4046</v>
      </c>
      <c r="C1063" s="964" t="s">
        <v>1522</v>
      </c>
      <c r="D1063" s="965">
        <v>0.16</v>
      </c>
      <c r="E1063" s="757"/>
      <c r="F1063" s="757"/>
      <c r="G1063" s="757"/>
      <c r="H1063" s="757"/>
      <c r="I1063" s="757"/>
    </row>
    <row r="1064" spans="1:9" ht="15.75" customHeight="1">
      <c r="A1064" s="963">
        <v>92713</v>
      </c>
      <c r="B1064" s="963" t="s">
        <v>4047</v>
      </c>
      <c r="C1064" s="964" t="s">
        <v>1522</v>
      </c>
      <c r="D1064" s="965">
        <v>0.01</v>
      </c>
      <c r="E1064" s="757"/>
      <c r="F1064" s="757"/>
      <c r="G1064" s="757"/>
      <c r="H1064" s="757"/>
      <c r="I1064" s="757"/>
    </row>
    <row r="1065" spans="1:9" ht="15.75" customHeight="1">
      <c r="A1065" s="963">
        <v>92714</v>
      </c>
      <c r="B1065" s="963" t="s">
        <v>4048</v>
      </c>
      <c r="C1065" s="964" t="s">
        <v>1522</v>
      </c>
      <c r="D1065" s="965">
        <v>0.2</v>
      </c>
      <c r="E1065" s="757"/>
      <c r="F1065" s="757"/>
      <c r="G1065" s="757"/>
      <c r="H1065" s="757"/>
      <c r="I1065" s="757"/>
    </row>
    <row r="1066" spans="1:9" ht="15.75" customHeight="1">
      <c r="A1066" s="963">
        <v>92715</v>
      </c>
      <c r="B1066" s="963" t="s">
        <v>4049</v>
      </c>
      <c r="C1066" s="964" t="s">
        <v>1522</v>
      </c>
      <c r="D1066" s="965">
        <v>94.5</v>
      </c>
      <c r="E1066" s="757"/>
      <c r="F1066" s="757"/>
      <c r="G1066" s="757"/>
      <c r="H1066" s="757"/>
      <c r="I1066" s="757"/>
    </row>
    <row r="1067" spans="1:9" ht="15.75" customHeight="1">
      <c r="A1067" s="963">
        <v>92956</v>
      </c>
      <c r="B1067" s="963" t="s">
        <v>4050</v>
      </c>
      <c r="C1067" s="964" t="s">
        <v>1522</v>
      </c>
      <c r="D1067" s="965">
        <v>4.3499999999999996</v>
      </c>
      <c r="E1067" s="757"/>
      <c r="F1067" s="757"/>
      <c r="G1067" s="757"/>
      <c r="H1067" s="757"/>
      <c r="I1067" s="757"/>
    </row>
    <row r="1068" spans="1:9" ht="15.75" customHeight="1">
      <c r="A1068" s="963">
        <v>92957</v>
      </c>
      <c r="B1068" s="963" t="s">
        <v>4051</v>
      </c>
      <c r="C1068" s="964" t="s">
        <v>1522</v>
      </c>
      <c r="D1068" s="965">
        <v>0.51</v>
      </c>
      <c r="E1068" s="757"/>
      <c r="F1068" s="757"/>
      <c r="G1068" s="757"/>
      <c r="H1068" s="757"/>
      <c r="I1068" s="757"/>
    </row>
    <row r="1069" spans="1:9" ht="15.75" customHeight="1">
      <c r="A1069" s="963">
        <v>92958</v>
      </c>
      <c r="B1069" s="963" t="s">
        <v>4052</v>
      </c>
      <c r="C1069" s="964" t="s">
        <v>1522</v>
      </c>
      <c r="D1069" s="965">
        <v>4.76</v>
      </c>
      <c r="E1069" s="757"/>
      <c r="F1069" s="757"/>
      <c r="G1069" s="757"/>
      <c r="H1069" s="757"/>
      <c r="I1069" s="757"/>
    </row>
    <row r="1070" spans="1:9" ht="15.75" customHeight="1">
      <c r="A1070" s="963">
        <v>92959</v>
      </c>
      <c r="B1070" s="963" t="s">
        <v>4053</v>
      </c>
      <c r="C1070" s="964" t="s">
        <v>1522</v>
      </c>
      <c r="D1070" s="965">
        <v>9.7799999999999994</v>
      </c>
      <c r="E1070" s="757"/>
      <c r="F1070" s="757"/>
      <c r="G1070" s="757"/>
      <c r="H1070" s="757"/>
      <c r="I1070" s="757"/>
    </row>
    <row r="1071" spans="1:9" ht="15.75" customHeight="1">
      <c r="A1071" s="963">
        <v>92963</v>
      </c>
      <c r="B1071" s="963" t="s">
        <v>4054</v>
      </c>
      <c r="C1071" s="964" t="s">
        <v>1522</v>
      </c>
      <c r="D1071" s="965">
        <v>2.0099999999999998</v>
      </c>
      <c r="E1071" s="757"/>
      <c r="F1071" s="757"/>
      <c r="G1071" s="757"/>
      <c r="H1071" s="757"/>
      <c r="I1071" s="757"/>
    </row>
    <row r="1072" spans="1:9" ht="15.75" customHeight="1">
      <c r="A1072" s="963">
        <v>92964</v>
      </c>
      <c r="B1072" s="963" t="s">
        <v>4055</v>
      </c>
      <c r="C1072" s="964" t="s">
        <v>1522</v>
      </c>
      <c r="D1072" s="965">
        <v>0.23</v>
      </c>
      <c r="E1072" s="757"/>
      <c r="F1072" s="757"/>
      <c r="G1072" s="757"/>
      <c r="H1072" s="757"/>
      <c r="I1072" s="757"/>
    </row>
    <row r="1073" spans="1:9" ht="15.75" customHeight="1">
      <c r="A1073" s="963">
        <v>92965</v>
      </c>
      <c r="B1073" s="963" t="s">
        <v>4056</v>
      </c>
      <c r="C1073" s="964" t="s">
        <v>1522</v>
      </c>
      <c r="D1073" s="965">
        <v>2.5099999999999998</v>
      </c>
      <c r="E1073" s="757"/>
      <c r="F1073" s="757"/>
      <c r="G1073" s="757"/>
      <c r="H1073" s="757"/>
      <c r="I1073" s="757"/>
    </row>
    <row r="1074" spans="1:9" ht="15.75" customHeight="1">
      <c r="A1074" s="963">
        <v>93220</v>
      </c>
      <c r="B1074" s="963" t="s">
        <v>4057</v>
      </c>
      <c r="C1074" s="964" t="s">
        <v>1522</v>
      </c>
      <c r="D1074" s="965">
        <v>345.74</v>
      </c>
      <c r="E1074" s="757"/>
      <c r="F1074" s="757"/>
      <c r="G1074" s="757"/>
      <c r="H1074" s="757"/>
      <c r="I1074" s="757"/>
    </row>
    <row r="1075" spans="1:9" ht="15.75" customHeight="1">
      <c r="A1075" s="963">
        <v>93221</v>
      </c>
      <c r="B1075" s="963" t="s">
        <v>4058</v>
      </c>
      <c r="C1075" s="964" t="s">
        <v>1522</v>
      </c>
      <c r="D1075" s="965">
        <v>48</v>
      </c>
      <c r="E1075" s="757"/>
      <c r="F1075" s="757"/>
      <c r="G1075" s="757"/>
      <c r="H1075" s="757"/>
      <c r="I1075" s="757"/>
    </row>
    <row r="1076" spans="1:9" ht="15.75" customHeight="1">
      <c r="A1076" s="963">
        <v>93222</v>
      </c>
      <c r="B1076" s="963" t="s">
        <v>4059</v>
      </c>
      <c r="C1076" s="964" t="s">
        <v>1522</v>
      </c>
      <c r="D1076" s="965">
        <v>432.67</v>
      </c>
      <c r="E1076" s="757"/>
      <c r="F1076" s="757"/>
      <c r="G1076" s="757"/>
      <c r="H1076" s="757"/>
      <c r="I1076" s="757"/>
    </row>
    <row r="1077" spans="1:9" ht="15.75" customHeight="1">
      <c r="A1077" s="963">
        <v>93223</v>
      </c>
      <c r="B1077" s="963" t="s">
        <v>4060</v>
      </c>
      <c r="C1077" s="964" t="s">
        <v>1522</v>
      </c>
      <c r="D1077" s="965">
        <v>164.75</v>
      </c>
      <c r="E1077" s="757"/>
      <c r="F1077" s="757"/>
      <c r="G1077" s="757"/>
      <c r="H1077" s="757"/>
      <c r="I1077" s="757"/>
    </row>
    <row r="1078" spans="1:9" ht="15.75" customHeight="1">
      <c r="A1078" s="963">
        <v>93229</v>
      </c>
      <c r="B1078" s="963" t="s">
        <v>4061</v>
      </c>
      <c r="C1078" s="964" t="s">
        <v>1522</v>
      </c>
      <c r="D1078" s="965">
        <v>0.48</v>
      </c>
      <c r="E1078" s="757"/>
      <c r="F1078" s="757"/>
      <c r="G1078" s="757"/>
      <c r="H1078" s="757"/>
      <c r="I1078" s="757"/>
    </row>
    <row r="1079" spans="1:9" ht="15.75" customHeight="1">
      <c r="A1079" s="963">
        <v>93230</v>
      </c>
      <c r="B1079" s="963" t="s">
        <v>4062</v>
      </c>
      <c r="C1079" s="964" t="s">
        <v>1522</v>
      </c>
      <c r="D1079" s="965">
        <v>0.05</v>
      </c>
      <c r="E1079" s="757"/>
      <c r="F1079" s="757"/>
      <c r="G1079" s="757"/>
      <c r="H1079" s="757"/>
      <c r="I1079" s="757"/>
    </row>
    <row r="1080" spans="1:9" ht="15.75" customHeight="1">
      <c r="A1080" s="963">
        <v>93231</v>
      </c>
      <c r="B1080" s="963" t="s">
        <v>4063</v>
      </c>
      <c r="C1080" s="964" t="s">
        <v>1522</v>
      </c>
      <c r="D1080" s="965">
        <v>0.6</v>
      </c>
      <c r="E1080" s="757"/>
      <c r="F1080" s="757"/>
      <c r="G1080" s="757"/>
      <c r="H1080" s="757"/>
      <c r="I1080" s="757"/>
    </row>
    <row r="1081" spans="1:9" ht="15.75" customHeight="1">
      <c r="A1081" s="963">
        <v>93232</v>
      </c>
      <c r="B1081" s="963" t="s">
        <v>4064</v>
      </c>
      <c r="C1081" s="964" t="s">
        <v>1522</v>
      </c>
      <c r="D1081" s="965">
        <v>3.68</v>
      </c>
      <c r="E1081" s="757"/>
      <c r="F1081" s="757"/>
      <c r="G1081" s="757"/>
      <c r="H1081" s="757"/>
      <c r="I1081" s="757"/>
    </row>
    <row r="1082" spans="1:9" ht="15.75" customHeight="1">
      <c r="A1082" s="963">
        <v>93235</v>
      </c>
      <c r="B1082" s="963" t="s">
        <v>4065</v>
      </c>
      <c r="C1082" s="964" t="s">
        <v>1522</v>
      </c>
      <c r="D1082" s="965">
        <v>1.19</v>
      </c>
      <c r="E1082" s="757"/>
      <c r="F1082" s="757"/>
      <c r="G1082" s="757"/>
      <c r="H1082" s="757"/>
      <c r="I1082" s="757"/>
    </row>
    <row r="1083" spans="1:9" ht="15.75" customHeight="1">
      <c r="A1083" s="963">
        <v>93238</v>
      </c>
      <c r="B1083" s="963" t="s">
        <v>4066</v>
      </c>
      <c r="C1083" s="964" t="s">
        <v>1522</v>
      </c>
      <c r="D1083" s="965">
        <v>1.32</v>
      </c>
      <c r="E1083" s="757"/>
      <c r="F1083" s="757"/>
      <c r="G1083" s="757"/>
      <c r="H1083" s="757"/>
      <c r="I1083" s="757"/>
    </row>
    <row r="1084" spans="1:9" ht="15.75" customHeight="1">
      <c r="A1084" s="963">
        <v>93239</v>
      </c>
      <c r="B1084" s="963" t="s">
        <v>4067</v>
      </c>
      <c r="C1084" s="964" t="s">
        <v>1522</v>
      </c>
      <c r="D1084" s="965">
        <v>6.01</v>
      </c>
      <c r="E1084" s="757"/>
      <c r="F1084" s="757"/>
      <c r="G1084" s="757"/>
      <c r="H1084" s="757"/>
      <c r="I1084" s="757"/>
    </row>
    <row r="1085" spans="1:9" ht="15.75" customHeight="1">
      <c r="A1085" s="963">
        <v>93240</v>
      </c>
      <c r="B1085" s="963" t="s">
        <v>4068</v>
      </c>
      <c r="C1085" s="964" t="s">
        <v>1522</v>
      </c>
      <c r="D1085" s="965">
        <v>12.62</v>
      </c>
      <c r="E1085" s="757"/>
      <c r="F1085" s="757"/>
      <c r="G1085" s="757"/>
      <c r="H1085" s="757"/>
      <c r="I1085" s="757"/>
    </row>
    <row r="1086" spans="1:9" ht="15.75" customHeight="1">
      <c r="A1086" s="963">
        <v>93267</v>
      </c>
      <c r="B1086" s="963" t="s">
        <v>4069</v>
      </c>
      <c r="C1086" s="964" t="s">
        <v>1522</v>
      </c>
      <c r="D1086" s="965">
        <v>26.43</v>
      </c>
      <c r="E1086" s="757"/>
      <c r="F1086" s="757"/>
      <c r="G1086" s="757"/>
      <c r="H1086" s="757"/>
      <c r="I1086" s="757"/>
    </row>
    <row r="1087" spans="1:9" ht="15.75" customHeight="1">
      <c r="A1087" s="963">
        <v>93269</v>
      </c>
      <c r="B1087" s="963" t="s">
        <v>4070</v>
      </c>
      <c r="C1087" s="964" t="s">
        <v>1522</v>
      </c>
      <c r="D1087" s="965">
        <v>5.0599999999999996</v>
      </c>
      <c r="E1087" s="757"/>
      <c r="F1087" s="757"/>
      <c r="G1087" s="757"/>
      <c r="H1087" s="757"/>
      <c r="I1087" s="757"/>
    </row>
    <row r="1088" spans="1:9" ht="15.75" customHeight="1">
      <c r="A1088" s="963">
        <v>93270</v>
      </c>
      <c r="B1088" s="963" t="s">
        <v>4071</v>
      </c>
      <c r="C1088" s="964" t="s">
        <v>1522</v>
      </c>
      <c r="D1088" s="965">
        <v>25.7</v>
      </c>
      <c r="E1088" s="757"/>
      <c r="F1088" s="757"/>
      <c r="G1088" s="757"/>
      <c r="H1088" s="757"/>
      <c r="I1088" s="757"/>
    </row>
    <row r="1089" spans="1:9" ht="15.75" customHeight="1">
      <c r="A1089" s="963">
        <v>93271</v>
      </c>
      <c r="B1089" s="963" t="s">
        <v>4072</v>
      </c>
      <c r="C1089" s="964" t="s">
        <v>1522</v>
      </c>
      <c r="D1089" s="965">
        <v>6.54</v>
      </c>
      <c r="E1089" s="757"/>
      <c r="F1089" s="757"/>
      <c r="G1089" s="757"/>
      <c r="H1089" s="757"/>
      <c r="I1089" s="757"/>
    </row>
    <row r="1090" spans="1:9" ht="15.75" customHeight="1">
      <c r="A1090" s="963">
        <v>93277</v>
      </c>
      <c r="B1090" s="963" t="s">
        <v>4073</v>
      </c>
      <c r="C1090" s="964" t="s">
        <v>1522</v>
      </c>
      <c r="D1090" s="965">
        <v>0.32</v>
      </c>
      <c r="E1090" s="757"/>
      <c r="F1090" s="757"/>
      <c r="G1090" s="757"/>
      <c r="H1090" s="757"/>
      <c r="I1090" s="757"/>
    </row>
    <row r="1091" spans="1:9" ht="15.75" customHeight="1">
      <c r="A1091" s="963">
        <v>93278</v>
      </c>
      <c r="B1091" s="963" t="s">
        <v>4074</v>
      </c>
      <c r="C1091" s="964" t="s">
        <v>1522</v>
      </c>
      <c r="D1091" s="965">
        <v>0.03</v>
      </c>
      <c r="E1091" s="757"/>
      <c r="F1091" s="757"/>
      <c r="G1091" s="757"/>
      <c r="H1091" s="757"/>
      <c r="I1091" s="757"/>
    </row>
    <row r="1092" spans="1:9" ht="15.75" customHeight="1">
      <c r="A1092" s="963">
        <v>93279</v>
      </c>
      <c r="B1092" s="963" t="s">
        <v>4075</v>
      </c>
      <c r="C1092" s="964" t="s">
        <v>1522</v>
      </c>
      <c r="D1092" s="965">
        <v>0.3</v>
      </c>
      <c r="E1092" s="757"/>
      <c r="F1092" s="757"/>
      <c r="G1092" s="757"/>
      <c r="H1092" s="757"/>
      <c r="I1092" s="757"/>
    </row>
    <row r="1093" spans="1:9" ht="15.75" customHeight="1">
      <c r="A1093" s="963">
        <v>93280</v>
      </c>
      <c r="B1093" s="963" t="s">
        <v>4076</v>
      </c>
      <c r="C1093" s="964" t="s">
        <v>1522</v>
      </c>
      <c r="D1093" s="965">
        <v>0.54</v>
      </c>
      <c r="E1093" s="757"/>
      <c r="F1093" s="757"/>
      <c r="G1093" s="757"/>
      <c r="H1093" s="757"/>
      <c r="I1093" s="757"/>
    </row>
    <row r="1094" spans="1:9" ht="15.75" customHeight="1">
      <c r="A1094" s="963">
        <v>93283</v>
      </c>
      <c r="B1094" s="963" t="s">
        <v>4077</v>
      </c>
      <c r="C1094" s="964" t="s">
        <v>1522</v>
      </c>
      <c r="D1094" s="965">
        <v>98.77</v>
      </c>
      <c r="E1094" s="757"/>
      <c r="F1094" s="757"/>
      <c r="G1094" s="757"/>
      <c r="H1094" s="757"/>
      <c r="I1094" s="757"/>
    </row>
    <row r="1095" spans="1:9" ht="15.75" customHeight="1">
      <c r="A1095" s="963">
        <v>93284</v>
      </c>
      <c r="B1095" s="963" t="s">
        <v>4078</v>
      </c>
      <c r="C1095" s="964" t="s">
        <v>1522</v>
      </c>
      <c r="D1095" s="965">
        <v>17.77</v>
      </c>
      <c r="E1095" s="757"/>
      <c r="F1095" s="757"/>
      <c r="G1095" s="757"/>
      <c r="H1095" s="757"/>
      <c r="I1095" s="757"/>
    </row>
    <row r="1096" spans="1:9" ht="15.75" customHeight="1">
      <c r="A1096" s="963">
        <v>93285</v>
      </c>
      <c r="B1096" s="963" t="s">
        <v>4079</v>
      </c>
      <c r="C1096" s="964" t="s">
        <v>1522</v>
      </c>
      <c r="D1096" s="965">
        <v>158.78</v>
      </c>
      <c r="E1096" s="757"/>
      <c r="F1096" s="757"/>
      <c r="G1096" s="757"/>
      <c r="H1096" s="757"/>
      <c r="I1096" s="757"/>
    </row>
    <row r="1097" spans="1:9" ht="15.75" customHeight="1">
      <c r="A1097" s="963">
        <v>93286</v>
      </c>
      <c r="B1097" s="963" t="s">
        <v>4080</v>
      </c>
      <c r="C1097" s="964" t="s">
        <v>1522</v>
      </c>
      <c r="D1097" s="965">
        <v>9.1</v>
      </c>
      <c r="E1097" s="757"/>
      <c r="F1097" s="757"/>
      <c r="G1097" s="757"/>
      <c r="H1097" s="757"/>
      <c r="I1097" s="757"/>
    </row>
    <row r="1098" spans="1:9" ht="15.75" customHeight="1">
      <c r="A1098" s="963">
        <v>93296</v>
      </c>
      <c r="B1098" s="963" t="s">
        <v>4081</v>
      </c>
      <c r="C1098" s="964" t="s">
        <v>1522</v>
      </c>
      <c r="D1098" s="965">
        <v>14.07</v>
      </c>
      <c r="E1098" s="757"/>
      <c r="F1098" s="757"/>
      <c r="G1098" s="757"/>
      <c r="H1098" s="757"/>
      <c r="I1098" s="757"/>
    </row>
    <row r="1099" spans="1:9" ht="15.75" customHeight="1">
      <c r="A1099" s="963">
        <v>93397</v>
      </c>
      <c r="B1099" s="963" t="s">
        <v>4082</v>
      </c>
      <c r="C1099" s="964" t="s">
        <v>1522</v>
      </c>
      <c r="D1099" s="965">
        <v>21.4</v>
      </c>
      <c r="E1099" s="757"/>
      <c r="F1099" s="757"/>
      <c r="G1099" s="757"/>
      <c r="H1099" s="757"/>
      <c r="I1099" s="757"/>
    </row>
    <row r="1100" spans="1:9" ht="15.75" customHeight="1">
      <c r="A1100" s="963">
        <v>93398</v>
      </c>
      <c r="B1100" s="963" t="s">
        <v>4083</v>
      </c>
      <c r="C1100" s="964" t="s">
        <v>1522</v>
      </c>
      <c r="D1100" s="965">
        <v>4.05</v>
      </c>
      <c r="E1100" s="757"/>
      <c r="F1100" s="757"/>
      <c r="G1100" s="757"/>
      <c r="H1100" s="757"/>
      <c r="I1100" s="757"/>
    </row>
    <row r="1101" spans="1:9" ht="15.75" customHeight="1">
      <c r="A1101" s="963">
        <v>93399</v>
      </c>
      <c r="B1101" s="963" t="s">
        <v>4084</v>
      </c>
      <c r="C1101" s="964" t="s">
        <v>1522</v>
      </c>
      <c r="D1101" s="965">
        <v>3.2</v>
      </c>
      <c r="E1101" s="757"/>
      <c r="F1101" s="757"/>
      <c r="G1101" s="757"/>
      <c r="H1101" s="757"/>
      <c r="I1101" s="757"/>
    </row>
    <row r="1102" spans="1:9" ht="15.75" customHeight="1">
      <c r="A1102" s="963">
        <v>93400</v>
      </c>
      <c r="B1102" s="963" t="s">
        <v>4085</v>
      </c>
      <c r="C1102" s="964" t="s">
        <v>1522</v>
      </c>
      <c r="D1102" s="965">
        <v>36.630000000000003</v>
      </c>
      <c r="E1102" s="757"/>
      <c r="F1102" s="757"/>
      <c r="G1102" s="757"/>
      <c r="H1102" s="757"/>
      <c r="I1102" s="757"/>
    </row>
    <row r="1103" spans="1:9" ht="15.75" customHeight="1">
      <c r="A1103" s="963">
        <v>93401</v>
      </c>
      <c r="B1103" s="963" t="s">
        <v>4086</v>
      </c>
      <c r="C1103" s="964" t="s">
        <v>1522</v>
      </c>
      <c r="D1103" s="965">
        <v>166.77</v>
      </c>
      <c r="E1103" s="757"/>
      <c r="F1103" s="757"/>
      <c r="G1103" s="757"/>
      <c r="H1103" s="757"/>
      <c r="I1103" s="757"/>
    </row>
    <row r="1104" spans="1:9" ht="15.75" customHeight="1">
      <c r="A1104" s="963">
        <v>93404</v>
      </c>
      <c r="B1104" s="963" t="s">
        <v>4087</v>
      </c>
      <c r="C1104" s="964" t="s">
        <v>1522</v>
      </c>
      <c r="D1104" s="965">
        <v>7.24</v>
      </c>
      <c r="E1104" s="757"/>
      <c r="F1104" s="757"/>
      <c r="G1104" s="757"/>
      <c r="H1104" s="757"/>
      <c r="I1104" s="757"/>
    </row>
    <row r="1105" spans="1:9" ht="15.75" customHeight="1">
      <c r="A1105" s="963">
        <v>93405</v>
      </c>
      <c r="B1105" s="963" t="s">
        <v>4088</v>
      </c>
      <c r="C1105" s="964" t="s">
        <v>1522</v>
      </c>
      <c r="D1105" s="965">
        <v>0.94</v>
      </c>
      <c r="E1105" s="757"/>
      <c r="F1105" s="757"/>
      <c r="G1105" s="757"/>
      <c r="H1105" s="757"/>
      <c r="I1105" s="757"/>
    </row>
    <row r="1106" spans="1:9" ht="15.75" customHeight="1">
      <c r="A1106" s="963">
        <v>93406</v>
      </c>
      <c r="B1106" s="963" t="s">
        <v>4089</v>
      </c>
      <c r="C1106" s="964" t="s">
        <v>1522</v>
      </c>
      <c r="D1106" s="965">
        <v>8.68</v>
      </c>
      <c r="E1106" s="757"/>
      <c r="F1106" s="757"/>
      <c r="G1106" s="757"/>
      <c r="H1106" s="757"/>
      <c r="I1106" s="757"/>
    </row>
    <row r="1107" spans="1:9" ht="15.75" customHeight="1">
      <c r="A1107" s="963">
        <v>93407</v>
      </c>
      <c r="B1107" s="963" t="s">
        <v>4090</v>
      </c>
      <c r="C1107" s="964" t="s">
        <v>1522</v>
      </c>
      <c r="D1107" s="965">
        <v>49.72</v>
      </c>
      <c r="E1107" s="757"/>
      <c r="F1107" s="757"/>
      <c r="G1107" s="757"/>
      <c r="H1107" s="757"/>
      <c r="I1107" s="757"/>
    </row>
    <row r="1108" spans="1:9" ht="15.75" customHeight="1">
      <c r="A1108" s="963">
        <v>93411</v>
      </c>
      <c r="B1108" s="963" t="s">
        <v>4091</v>
      </c>
      <c r="C1108" s="964" t="s">
        <v>1522</v>
      </c>
      <c r="D1108" s="965">
        <v>0.31</v>
      </c>
      <c r="E1108" s="757"/>
      <c r="F1108" s="757"/>
      <c r="G1108" s="757"/>
      <c r="H1108" s="757"/>
      <c r="I1108" s="757"/>
    </row>
    <row r="1109" spans="1:9" ht="15.75" customHeight="1">
      <c r="A1109" s="963">
        <v>93412</v>
      </c>
      <c r="B1109" s="963" t="s">
        <v>4092</v>
      </c>
      <c r="C1109" s="964" t="s">
        <v>1522</v>
      </c>
      <c r="D1109" s="965">
        <v>0.05</v>
      </c>
      <c r="E1109" s="757"/>
      <c r="F1109" s="757"/>
      <c r="G1109" s="757"/>
      <c r="H1109" s="757"/>
      <c r="I1109" s="757"/>
    </row>
    <row r="1110" spans="1:9" ht="15.75" customHeight="1">
      <c r="A1110" s="963">
        <v>93413</v>
      </c>
      <c r="B1110" s="963" t="s">
        <v>4093</v>
      </c>
      <c r="C1110" s="964" t="s">
        <v>1522</v>
      </c>
      <c r="D1110" s="965">
        <v>0.28000000000000003</v>
      </c>
      <c r="E1110" s="757"/>
      <c r="F1110" s="757"/>
      <c r="G1110" s="757"/>
      <c r="H1110" s="757"/>
      <c r="I1110" s="757"/>
    </row>
    <row r="1111" spans="1:9" ht="15.75" customHeight="1">
      <c r="A1111" s="963">
        <v>93414</v>
      </c>
      <c r="B1111" s="963" t="s">
        <v>4094</v>
      </c>
      <c r="C1111" s="964" t="s">
        <v>1522</v>
      </c>
      <c r="D1111" s="965">
        <v>11.9</v>
      </c>
      <c r="E1111" s="757"/>
      <c r="F1111" s="757"/>
      <c r="G1111" s="757"/>
      <c r="H1111" s="757"/>
      <c r="I1111" s="757"/>
    </row>
    <row r="1112" spans="1:9" ht="15.75" customHeight="1">
      <c r="A1112" s="963">
        <v>93417</v>
      </c>
      <c r="B1112" s="963" t="s">
        <v>4095</v>
      </c>
      <c r="C1112" s="964" t="s">
        <v>1522</v>
      </c>
      <c r="D1112" s="965">
        <v>4.16</v>
      </c>
      <c r="E1112" s="757"/>
      <c r="F1112" s="757"/>
      <c r="G1112" s="757"/>
      <c r="H1112" s="757"/>
      <c r="I1112" s="757"/>
    </row>
    <row r="1113" spans="1:9" ht="15.75" customHeight="1">
      <c r="A1113" s="963">
        <v>93418</v>
      </c>
      <c r="B1113" s="963" t="s">
        <v>4096</v>
      </c>
      <c r="C1113" s="964" t="s">
        <v>1522</v>
      </c>
      <c r="D1113" s="965">
        <v>0.74</v>
      </c>
      <c r="E1113" s="757"/>
      <c r="F1113" s="757"/>
      <c r="G1113" s="757"/>
      <c r="H1113" s="757"/>
      <c r="I1113" s="757"/>
    </row>
    <row r="1114" spans="1:9" ht="15.75" customHeight="1">
      <c r="A1114" s="963">
        <v>93419</v>
      </c>
      <c r="B1114" s="963" t="s">
        <v>4097</v>
      </c>
      <c r="C1114" s="964" t="s">
        <v>1522</v>
      </c>
      <c r="D1114" s="965">
        <v>3.71</v>
      </c>
      <c r="E1114" s="757"/>
      <c r="F1114" s="757"/>
      <c r="G1114" s="757"/>
      <c r="H1114" s="757"/>
      <c r="I1114" s="757"/>
    </row>
    <row r="1115" spans="1:9" ht="15.75" customHeight="1">
      <c r="A1115" s="963">
        <v>93420</v>
      </c>
      <c r="B1115" s="963" t="s">
        <v>4098</v>
      </c>
      <c r="C1115" s="964" t="s">
        <v>1522</v>
      </c>
      <c r="D1115" s="965">
        <v>70.73</v>
      </c>
      <c r="E1115" s="757"/>
      <c r="F1115" s="757"/>
      <c r="G1115" s="757"/>
      <c r="H1115" s="757"/>
      <c r="I1115" s="757"/>
    </row>
    <row r="1116" spans="1:9" ht="15.75" customHeight="1">
      <c r="A1116" s="963">
        <v>93423</v>
      </c>
      <c r="B1116" s="963" t="s">
        <v>4099</v>
      </c>
      <c r="C1116" s="964" t="s">
        <v>1522</v>
      </c>
      <c r="D1116" s="965">
        <v>5.88</v>
      </c>
      <c r="E1116" s="757"/>
      <c r="F1116" s="757"/>
      <c r="G1116" s="757"/>
      <c r="H1116" s="757"/>
      <c r="I1116" s="757"/>
    </row>
    <row r="1117" spans="1:9" ht="15.75" customHeight="1">
      <c r="A1117" s="963">
        <v>93424</v>
      </c>
      <c r="B1117" s="963" t="s">
        <v>4100</v>
      </c>
      <c r="C1117" s="964" t="s">
        <v>1522</v>
      </c>
      <c r="D1117" s="965">
        <v>1.06</v>
      </c>
      <c r="E1117" s="757"/>
      <c r="F1117" s="757"/>
      <c r="G1117" s="757"/>
      <c r="H1117" s="757"/>
      <c r="I1117" s="757"/>
    </row>
    <row r="1118" spans="1:9" ht="15.75" customHeight="1">
      <c r="A1118" s="963">
        <v>93425</v>
      </c>
      <c r="B1118" s="963" t="s">
        <v>4101</v>
      </c>
      <c r="C1118" s="964" t="s">
        <v>1522</v>
      </c>
      <c r="D1118" s="965">
        <v>5.25</v>
      </c>
      <c r="E1118" s="757"/>
      <c r="F1118" s="757"/>
      <c r="G1118" s="757"/>
      <c r="H1118" s="757"/>
      <c r="I1118" s="757"/>
    </row>
    <row r="1119" spans="1:9" ht="15.75" customHeight="1">
      <c r="A1119" s="963">
        <v>93426</v>
      </c>
      <c r="B1119" s="963" t="s">
        <v>4102</v>
      </c>
      <c r="C1119" s="964" t="s">
        <v>1522</v>
      </c>
      <c r="D1119" s="965">
        <v>169.04</v>
      </c>
      <c r="E1119" s="757"/>
      <c r="F1119" s="757"/>
      <c r="G1119" s="757"/>
      <c r="H1119" s="757"/>
      <c r="I1119" s="757"/>
    </row>
    <row r="1120" spans="1:9" ht="15.75" customHeight="1">
      <c r="A1120" s="963">
        <v>93429</v>
      </c>
      <c r="B1120" s="963" t="s">
        <v>4103</v>
      </c>
      <c r="C1120" s="964" t="s">
        <v>1522</v>
      </c>
      <c r="D1120" s="965">
        <v>125.93</v>
      </c>
      <c r="E1120" s="757"/>
      <c r="F1120" s="757"/>
      <c r="G1120" s="757"/>
      <c r="H1120" s="757"/>
      <c r="I1120" s="757"/>
    </row>
    <row r="1121" spans="1:9" ht="15.75" customHeight="1">
      <c r="A1121" s="963">
        <v>93430</v>
      </c>
      <c r="B1121" s="963" t="s">
        <v>4104</v>
      </c>
      <c r="C1121" s="964" t="s">
        <v>1522</v>
      </c>
      <c r="D1121" s="965">
        <v>19.84</v>
      </c>
      <c r="E1121" s="757"/>
      <c r="F1121" s="757"/>
      <c r="G1121" s="757"/>
      <c r="H1121" s="757"/>
      <c r="I1121" s="757"/>
    </row>
    <row r="1122" spans="1:9" ht="15.75" customHeight="1">
      <c r="A1122" s="963">
        <v>93431</v>
      </c>
      <c r="B1122" s="963" t="s">
        <v>4105</v>
      </c>
      <c r="C1122" s="964" t="s">
        <v>1522</v>
      </c>
      <c r="D1122" s="965">
        <v>157.53</v>
      </c>
      <c r="E1122" s="757"/>
      <c r="F1122" s="757"/>
      <c r="G1122" s="757"/>
      <c r="H1122" s="757"/>
      <c r="I1122" s="757"/>
    </row>
    <row r="1123" spans="1:9" ht="15.75" customHeight="1">
      <c r="A1123" s="963">
        <v>93432</v>
      </c>
      <c r="B1123" s="963" t="s">
        <v>4106</v>
      </c>
      <c r="C1123" s="964" t="s">
        <v>1522</v>
      </c>
      <c r="D1123" s="965">
        <v>2271.6</v>
      </c>
      <c r="E1123" s="757"/>
      <c r="F1123" s="757"/>
      <c r="G1123" s="757"/>
      <c r="H1123" s="757"/>
      <c r="I1123" s="757"/>
    </row>
    <row r="1124" spans="1:9" ht="15.75" customHeight="1">
      <c r="A1124" s="963">
        <v>93435</v>
      </c>
      <c r="B1124" s="963" t="s">
        <v>4107</v>
      </c>
      <c r="C1124" s="964" t="s">
        <v>1522</v>
      </c>
      <c r="D1124" s="965">
        <v>7.07</v>
      </c>
      <c r="E1124" s="757"/>
      <c r="F1124" s="757"/>
      <c r="G1124" s="757"/>
      <c r="H1124" s="757"/>
      <c r="I1124" s="757"/>
    </row>
    <row r="1125" spans="1:9" ht="15.75" customHeight="1">
      <c r="A1125" s="963">
        <v>93436</v>
      </c>
      <c r="B1125" s="963" t="s">
        <v>4108</v>
      </c>
      <c r="C1125" s="964" t="s">
        <v>1522</v>
      </c>
      <c r="D1125" s="965">
        <v>1.1100000000000001</v>
      </c>
      <c r="E1125" s="757"/>
      <c r="F1125" s="757"/>
      <c r="G1125" s="757"/>
      <c r="H1125" s="757"/>
      <c r="I1125" s="757"/>
    </row>
    <row r="1126" spans="1:9" ht="15.75" customHeight="1">
      <c r="A1126" s="963">
        <v>93437</v>
      </c>
      <c r="B1126" s="963" t="s">
        <v>4109</v>
      </c>
      <c r="C1126" s="964" t="s">
        <v>1522</v>
      </c>
      <c r="D1126" s="965">
        <v>7.73</v>
      </c>
      <c r="E1126" s="757"/>
      <c r="F1126" s="757"/>
      <c r="G1126" s="757"/>
      <c r="H1126" s="757"/>
      <c r="I1126" s="757"/>
    </row>
    <row r="1127" spans="1:9" ht="15.75" customHeight="1">
      <c r="A1127" s="963">
        <v>93438</v>
      </c>
      <c r="B1127" s="963" t="s">
        <v>4110</v>
      </c>
      <c r="C1127" s="964" t="s">
        <v>1522</v>
      </c>
      <c r="D1127" s="965">
        <v>118.43</v>
      </c>
      <c r="E1127" s="757"/>
      <c r="F1127" s="757"/>
      <c r="G1127" s="757"/>
      <c r="H1127" s="757"/>
      <c r="I1127" s="757"/>
    </row>
    <row r="1128" spans="1:9" ht="15.75" customHeight="1">
      <c r="A1128" s="963">
        <v>95114</v>
      </c>
      <c r="B1128" s="963" t="s">
        <v>4111</v>
      </c>
      <c r="C1128" s="964" t="s">
        <v>1522</v>
      </c>
      <c r="D1128" s="965">
        <v>1.95</v>
      </c>
      <c r="E1128" s="757"/>
      <c r="F1128" s="757"/>
      <c r="G1128" s="757"/>
      <c r="H1128" s="757"/>
      <c r="I1128" s="757"/>
    </row>
    <row r="1129" spans="1:9" ht="15.75" customHeight="1">
      <c r="A1129" s="963">
        <v>95115</v>
      </c>
      <c r="B1129" s="963" t="s">
        <v>4112</v>
      </c>
      <c r="C1129" s="964" t="s">
        <v>1522</v>
      </c>
      <c r="D1129" s="965">
        <v>0.23</v>
      </c>
      <c r="E1129" s="757"/>
      <c r="F1129" s="757"/>
      <c r="G1129" s="757"/>
      <c r="H1129" s="757"/>
      <c r="I1129" s="757"/>
    </row>
    <row r="1130" spans="1:9" ht="15.75" customHeight="1">
      <c r="A1130" s="963">
        <v>95116</v>
      </c>
      <c r="B1130" s="963" t="s">
        <v>4113</v>
      </c>
      <c r="C1130" s="964" t="s">
        <v>1522</v>
      </c>
      <c r="D1130" s="965">
        <v>31.99</v>
      </c>
      <c r="E1130" s="757"/>
      <c r="F1130" s="757"/>
      <c r="G1130" s="757"/>
      <c r="H1130" s="757"/>
      <c r="I1130" s="757"/>
    </row>
    <row r="1131" spans="1:9" ht="15.75" customHeight="1">
      <c r="A1131" s="963">
        <v>95117</v>
      </c>
      <c r="B1131" s="963" t="s">
        <v>4114</v>
      </c>
      <c r="C1131" s="964" t="s">
        <v>1522</v>
      </c>
      <c r="D1131" s="965">
        <v>5.04</v>
      </c>
      <c r="E1131" s="757"/>
      <c r="F1131" s="757"/>
      <c r="G1131" s="757"/>
      <c r="H1131" s="757"/>
      <c r="I1131" s="757"/>
    </row>
    <row r="1132" spans="1:9" ht="15.75" customHeight="1">
      <c r="A1132" s="963">
        <v>95118</v>
      </c>
      <c r="B1132" s="963" t="s">
        <v>4115</v>
      </c>
      <c r="C1132" s="964" t="s">
        <v>1522</v>
      </c>
      <c r="D1132" s="965">
        <v>57.75</v>
      </c>
      <c r="E1132" s="757"/>
      <c r="F1132" s="757"/>
      <c r="G1132" s="757"/>
      <c r="H1132" s="757"/>
      <c r="I1132" s="757"/>
    </row>
    <row r="1133" spans="1:9" ht="15.75" customHeight="1">
      <c r="A1133" s="963">
        <v>95119</v>
      </c>
      <c r="B1133" s="963" t="s">
        <v>4116</v>
      </c>
      <c r="C1133" s="964" t="s">
        <v>1522</v>
      </c>
      <c r="D1133" s="965">
        <v>9.09</v>
      </c>
      <c r="E1133" s="757"/>
      <c r="F1133" s="757"/>
      <c r="G1133" s="757"/>
      <c r="H1133" s="757"/>
      <c r="I1133" s="757"/>
    </row>
    <row r="1134" spans="1:9" ht="15.75" customHeight="1">
      <c r="A1134" s="963">
        <v>95120</v>
      </c>
      <c r="B1134" s="963" t="s">
        <v>4117</v>
      </c>
      <c r="C1134" s="964" t="s">
        <v>1522</v>
      </c>
      <c r="D1134" s="965">
        <v>44.62</v>
      </c>
      <c r="E1134" s="757"/>
      <c r="F1134" s="757"/>
      <c r="G1134" s="757"/>
      <c r="H1134" s="757"/>
      <c r="I1134" s="757"/>
    </row>
    <row r="1135" spans="1:9" ht="15.75" customHeight="1">
      <c r="A1135" s="963">
        <v>95123</v>
      </c>
      <c r="B1135" s="963" t="s">
        <v>4118</v>
      </c>
      <c r="C1135" s="964" t="s">
        <v>1522</v>
      </c>
      <c r="D1135" s="965">
        <v>17.489999999999998</v>
      </c>
      <c r="E1135" s="757"/>
      <c r="F1135" s="757"/>
      <c r="G1135" s="757"/>
      <c r="H1135" s="757"/>
      <c r="I1135" s="757"/>
    </row>
    <row r="1136" spans="1:9" ht="15.75" customHeight="1">
      <c r="A1136" s="963">
        <v>95124</v>
      </c>
      <c r="B1136" s="963" t="s">
        <v>4119</v>
      </c>
      <c r="C1136" s="964" t="s">
        <v>1522</v>
      </c>
      <c r="D1136" s="965">
        <v>2.75</v>
      </c>
      <c r="E1136" s="757"/>
      <c r="F1136" s="757"/>
      <c r="G1136" s="757"/>
      <c r="H1136" s="757"/>
      <c r="I1136" s="757"/>
    </row>
    <row r="1137" spans="1:9" ht="15.75" customHeight="1">
      <c r="A1137" s="963">
        <v>95125</v>
      </c>
      <c r="B1137" s="963" t="s">
        <v>4120</v>
      </c>
      <c r="C1137" s="964" t="s">
        <v>1522</v>
      </c>
      <c r="D1137" s="965">
        <v>19.14</v>
      </c>
      <c r="E1137" s="757"/>
      <c r="F1137" s="757"/>
      <c r="G1137" s="757"/>
      <c r="H1137" s="757"/>
      <c r="I1137" s="757"/>
    </row>
    <row r="1138" spans="1:9" ht="15.75" customHeight="1">
      <c r="A1138" s="963">
        <v>95126</v>
      </c>
      <c r="B1138" s="963" t="s">
        <v>4121</v>
      </c>
      <c r="C1138" s="964" t="s">
        <v>1522</v>
      </c>
      <c r="D1138" s="965">
        <v>155.28</v>
      </c>
      <c r="E1138" s="757"/>
      <c r="F1138" s="757"/>
      <c r="G1138" s="757"/>
      <c r="H1138" s="757"/>
      <c r="I1138" s="757"/>
    </row>
    <row r="1139" spans="1:9" ht="15.75" customHeight="1">
      <c r="A1139" s="963">
        <v>95129</v>
      </c>
      <c r="B1139" s="963" t="s">
        <v>4122</v>
      </c>
      <c r="C1139" s="964" t="s">
        <v>1522</v>
      </c>
      <c r="D1139" s="965">
        <v>46.86</v>
      </c>
      <c r="E1139" s="757"/>
      <c r="F1139" s="757"/>
      <c r="G1139" s="757"/>
      <c r="H1139" s="757"/>
      <c r="I1139" s="757"/>
    </row>
    <row r="1140" spans="1:9" ht="15.75" customHeight="1">
      <c r="A1140" s="963">
        <v>95130</v>
      </c>
      <c r="B1140" s="963" t="s">
        <v>4123</v>
      </c>
      <c r="C1140" s="964" t="s">
        <v>1522</v>
      </c>
      <c r="D1140" s="965">
        <v>8.69</v>
      </c>
      <c r="E1140" s="757"/>
      <c r="F1140" s="757"/>
      <c r="G1140" s="757"/>
      <c r="H1140" s="757"/>
      <c r="I1140" s="757"/>
    </row>
    <row r="1141" spans="1:9" ht="15.75" customHeight="1">
      <c r="A1141" s="963">
        <v>95131</v>
      </c>
      <c r="B1141" s="963" t="s">
        <v>4124</v>
      </c>
      <c r="C1141" s="964" t="s">
        <v>1522</v>
      </c>
      <c r="D1141" s="965">
        <v>55.17</v>
      </c>
      <c r="E1141" s="757"/>
      <c r="F1141" s="757"/>
      <c r="G1141" s="757"/>
      <c r="H1141" s="757"/>
      <c r="I1141" s="757"/>
    </row>
    <row r="1142" spans="1:9" ht="15.75" customHeight="1">
      <c r="A1142" s="963">
        <v>95132</v>
      </c>
      <c r="B1142" s="963" t="s">
        <v>4125</v>
      </c>
      <c r="C1142" s="964" t="s">
        <v>1522</v>
      </c>
      <c r="D1142" s="965">
        <v>34.01</v>
      </c>
      <c r="E1142" s="757"/>
      <c r="F1142" s="757"/>
      <c r="G1142" s="757"/>
      <c r="H1142" s="757"/>
      <c r="I1142" s="757"/>
    </row>
    <row r="1143" spans="1:9" ht="15.75" customHeight="1">
      <c r="A1143" s="963">
        <v>95136</v>
      </c>
      <c r="B1143" s="963" t="s">
        <v>4126</v>
      </c>
      <c r="C1143" s="964" t="s">
        <v>1522</v>
      </c>
      <c r="D1143" s="965">
        <v>0.03</v>
      </c>
      <c r="E1143" s="757"/>
      <c r="F1143" s="757"/>
      <c r="G1143" s="757"/>
      <c r="H1143" s="757"/>
      <c r="I1143" s="757"/>
    </row>
    <row r="1144" spans="1:9" ht="15.75" customHeight="1">
      <c r="A1144" s="963">
        <v>95137</v>
      </c>
      <c r="B1144" s="963" t="s">
        <v>4127</v>
      </c>
      <c r="C1144" s="964" t="s">
        <v>1522</v>
      </c>
      <c r="D1144" s="965">
        <v>0</v>
      </c>
      <c r="E1144" s="757"/>
      <c r="F1144" s="757"/>
      <c r="G1144" s="757"/>
      <c r="H1144" s="757"/>
      <c r="I1144" s="757"/>
    </row>
    <row r="1145" spans="1:9" ht="15.75" customHeight="1">
      <c r="A1145" s="963">
        <v>95138</v>
      </c>
      <c r="B1145" s="963" t="s">
        <v>4128</v>
      </c>
      <c r="C1145" s="964" t="s">
        <v>1522</v>
      </c>
      <c r="D1145" s="965">
        <v>0.02</v>
      </c>
      <c r="E1145" s="757"/>
      <c r="F1145" s="757"/>
      <c r="G1145" s="757"/>
      <c r="H1145" s="757"/>
      <c r="I1145" s="757"/>
    </row>
    <row r="1146" spans="1:9" ht="15.75" customHeight="1">
      <c r="A1146" s="963">
        <v>95208</v>
      </c>
      <c r="B1146" s="963" t="s">
        <v>4129</v>
      </c>
      <c r="C1146" s="964" t="s">
        <v>1522</v>
      </c>
      <c r="D1146" s="965">
        <v>53.24</v>
      </c>
      <c r="E1146" s="757"/>
      <c r="F1146" s="757"/>
      <c r="G1146" s="757"/>
      <c r="H1146" s="757"/>
      <c r="I1146" s="757"/>
    </row>
    <row r="1147" spans="1:9" ht="15.75" customHeight="1">
      <c r="A1147" s="963">
        <v>95209</v>
      </c>
      <c r="B1147" s="963" t="s">
        <v>4130</v>
      </c>
      <c r="C1147" s="964" t="s">
        <v>1522</v>
      </c>
      <c r="D1147" s="965">
        <v>6.32</v>
      </c>
      <c r="E1147" s="757"/>
      <c r="F1147" s="757"/>
      <c r="G1147" s="757"/>
      <c r="H1147" s="757"/>
      <c r="I1147" s="757"/>
    </row>
    <row r="1148" spans="1:9" ht="15.75" customHeight="1">
      <c r="A1148" s="963">
        <v>95210</v>
      </c>
      <c r="B1148" s="963" t="s">
        <v>4131</v>
      </c>
      <c r="C1148" s="964" t="s">
        <v>1522</v>
      </c>
      <c r="D1148" s="965">
        <v>58.23</v>
      </c>
      <c r="E1148" s="757"/>
      <c r="F1148" s="757"/>
      <c r="G1148" s="757"/>
      <c r="H1148" s="757"/>
      <c r="I1148" s="757"/>
    </row>
    <row r="1149" spans="1:9" ht="15.75" customHeight="1">
      <c r="A1149" s="963">
        <v>95211</v>
      </c>
      <c r="B1149" s="963" t="s">
        <v>4132</v>
      </c>
      <c r="C1149" s="964" t="s">
        <v>1522</v>
      </c>
      <c r="D1149" s="965">
        <v>6.54</v>
      </c>
      <c r="E1149" s="757"/>
      <c r="F1149" s="757"/>
      <c r="G1149" s="757"/>
      <c r="H1149" s="757"/>
      <c r="I1149" s="757"/>
    </row>
    <row r="1150" spans="1:9" ht="15.75" customHeight="1">
      <c r="A1150" s="963">
        <v>95217</v>
      </c>
      <c r="B1150" s="963" t="s">
        <v>4133</v>
      </c>
      <c r="C1150" s="964" t="s">
        <v>1522</v>
      </c>
      <c r="D1150" s="965">
        <v>0.44</v>
      </c>
      <c r="E1150" s="757"/>
      <c r="F1150" s="757"/>
      <c r="G1150" s="757"/>
      <c r="H1150" s="757"/>
      <c r="I1150" s="757"/>
    </row>
    <row r="1151" spans="1:9" ht="15.75" customHeight="1">
      <c r="A1151" s="963">
        <v>95255</v>
      </c>
      <c r="B1151" s="963" t="s">
        <v>4134</v>
      </c>
      <c r="C1151" s="964" t="s">
        <v>1522</v>
      </c>
      <c r="D1151" s="965">
        <v>1.73</v>
      </c>
      <c r="E1151" s="757"/>
      <c r="F1151" s="757"/>
      <c r="G1151" s="757"/>
      <c r="H1151" s="757"/>
      <c r="I1151" s="757"/>
    </row>
    <row r="1152" spans="1:9" ht="15.75" customHeight="1">
      <c r="A1152" s="963">
        <v>95256</v>
      </c>
      <c r="B1152" s="963" t="s">
        <v>4135</v>
      </c>
      <c r="C1152" s="964" t="s">
        <v>1522</v>
      </c>
      <c r="D1152" s="965">
        <v>0.2</v>
      </c>
      <c r="E1152" s="757"/>
      <c r="F1152" s="757"/>
      <c r="G1152" s="757"/>
      <c r="H1152" s="757"/>
      <c r="I1152" s="757"/>
    </row>
    <row r="1153" spans="1:9" ht="15.75" customHeight="1">
      <c r="A1153" s="963">
        <v>95257</v>
      </c>
      <c r="B1153" s="963" t="s">
        <v>4136</v>
      </c>
      <c r="C1153" s="964" t="s">
        <v>1522</v>
      </c>
      <c r="D1153" s="965">
        <v>2.17</v>
      </c>
      <c r="E1153" s="757"/>
      <c r="F1153" s="757"/>
      <c r="G1153" s="757"/>
      <c r="H1153" s="757"/>
      <c r="I1153" s="757"/>
    </row>
    <row r="1154" spans="1:9" ht="15.75" customHeight="1">
      <c r="A1154" s="963">
        <v>95260</v>
      </c>
      <c r="B1154" s="963" t="s">
        <v>4137</v>
      </c>
      <c r="C1154" s="964" t="s">
        <v>1522</v>
      </c>
      <c r="D1154" s="965">
        <v>0.61</v>
      </c>
      <c r="E1154" s="757"/>
      <c r="F1154" s="757"/>
      <c r="G1154" s="757"/>
      <c r="H1154" s="757"/>
      <c r="I1154" s="757"/>
    </row>
    <row r="1155" spans="1:9" ht="15.75" customHeight="1">
      <c r="A1155" s="963">
        <v>95261</v>
      </c>
      <c r="B1155" s="963" t="s">
        <v>4138</v>
      </c>
      <c r="C1155" s="964" t="s">
        <v>1522</v>
      </c>
      <c r="D1155" s="965">
        <v>0.2</v>
      </c>
      <c r="E1155" s="757"/>
      <c r="F1155" s="757"/>
      <c r="G1155" s="757"/>
      <c r="H1155" s="757"/>
      <c r="I1155" s="757"/>
    </row>
    <row r="1156" spans="1:9" ht="15.75" customHeight="1">
      <c r="A1156" s="963">
        <v>95262</v>
      </c>
      <c r="B1156" s="963" t="s">
        <v>4139</v>
      </c>
      <c r="C1156" s="964" t="s">
        <v>1522</v>
      </c>
      <c r="D1156" s="965">
        <v>1.8</v>
      </c>
      <c r="E1156" s="757"/>
      <c r="F1156" s="757"/>
      <c r="G1156" s="757"/>
      <c r="H1156" s="757"/>
      <c r="I1156" s="757"/>
    </row>
    <row r="1157" spans="1:9" ht="15.75" customHeight="1">
      <c r="A1157" s="963">
        <v>95263</v>
      </c>
      <c r="B1157" s="963" t="s">
        <v>4140</v>
      </c>
      <c r="C1157" s="964" t="s">
        <v>1522</v>
      </c>
      <c r="D1157" s="965">
        <v>3.72</v>
      </c>
      <c r="E1157" s="757"/>
      <c r="F1157" s="757"/>
      <c r="G1157" s="757"/>
      <c r="H1157" s="757"/>
      <c r="I1157" s="757"/>
    </row>
    <row r="1158" spans="1:9" ht="15.75" customHeight="1">
      <c r="A1158" s="963">
        <v>95266</v>
      </c>
      <c r="B1158" s="963" t="s">
        <v>4141</v>
      </c>
      <c r="C1158" s="964" t="s">
        <v>1522</v>
      </c>
      <c r="D1158" s="965">
        <v>0.46</v>
      </c>
      <c r="E1158" s="757"/>
      <c r="F1158" s="757"/>
      <c r="G1158" s="757"/>
      <c r="H1158" s="757"/>
      <c r="I1158" s="757"/>
    </row>
    <row r="1159" spans="1:9" ht="15.75" customHeight="1">
      <c r="A1159" s="963">
        <v>95267</v>
      </c>
      <c r="B1159" s="963" t="s">
        <v>4142</v>
      </c>
      <c r="C1159" s="964" t="s">
        <v>1522</v>
      </c>
      <c r="D1159" s="965">
        <v>0.04</v>
      </c>
      <c r="E1159" s="757"/>
      <c r="F1159" s="757"/>
      <c r="G1159" s="757"/>
      <c r="H1159" s="757"/>
      <c r="I1159" s="757"/>
    </row>
    <row r="1160" spans="1:9" ht="15.75" customHeight="1">
      <c r="A1160" s="963">
        <v>95268</v>
      </c>
      <c r="B1160" s="963" t="s">
        <v>4143</v>
      </c>
      <c r="C1160" s="964" t="s">
        <v>1522</v>
      </c>
      <c r="D1160" s="965">
        <v>0.45</v>
      </c>
      <c r="E1160" s="757"/>
      <c r="F1160" s="757"/>
      <c r="G1160" s="757"/>
      <c r="H1160" s="757"/>
      <c r="I1160" s="757"/>
    </row>
    <row r="1161" spans="1:9" ht="15.75" customHeight="1">
      <c r="A1161" s="963">
        <v>95269</v>
      </c>
      <c r="B1161" s="963" t="s">
        <v>4144</v>
      </c>
      <c r="C1161" s="964" t="s">
        <v>1522</v>
      </c>
      <c r="D1161" s="965">
        <v>6.88</v>
      </c>
      <c r="E1161" s="757"/>
      <c r="F1161" s="757"/>
      <c r="G1161" s="757"/>
      <c r="H1161" s="757"/>
      <c r="I1161" s="757"/>
    </row>
    <row r="1162" spans="1:9" ht="15.75" customHeight="1">
      <c r="A1162" s="963">
        <v>95272</v>
      </c>
      <c r="B1162" s="963" t="s">
        <v>4145</v>
      </c>
      <c r="C1162" s="964" t="s">
        <v>1522</v>
      </c>
      <c r="D1162" s="965">
        <v>0.45</v>
      </c>
      <c r="E1162" s="757"/>
      <c r="F1162" s="757"/>
      <c r="G1162" s="757"/>
      <c r="H1162" s="757"/>
      <c r="I1162" s="757"/>
    </row>
    <row r="1163" spans="1:9" ht="15.75" customHeight="1">
      <c r="A1163" s="963">
        <v>95273</v>
      </c>
      <c r="B1163" s="963" t="s">
        <v>4146</v>
      </c>
      <c r="C1163" s="964" t="s">
        <v>1522</v>
      </c>
      <c r="D1163" s="965">
        <v>0.05</v>
      </c>
      <c r="E1163" s="757"/>
      <c r="F1163" s="757"/>
      <c r="G1163" s="757"/>
      <c r="H1163" s="757"/>
      <c r="I1163" s="757"/>
    </row>
    <row r="1164" spans="1:9" ht="15.75" customHeight="1">
      <c r="A1164" s="963">
        <v>95274</v>
      </c>
      <c r="B1164" s="963" t="s">
        <v>4147</v>
      </c>
      <c r="C1164" s="964" t="s">
        <v>1522</v>
      </c>
      <c r="D1164" s="965">
        <v>0.35</v>
      </c>
      <c r="E1164" s="757"/>
      <c r="F1164" s="757"/>
      <c r="G1164" s="757"/>
      <c r="H1164" s="757"/>
      <c r="I1164" s="757"/>
    </row>
    <row r="1165" spans="1:9" ht="15.75" customHeight="1">
      <c r="A1165" s="963">
        <v>95275</v>
      </c>
      <c r="B1165" s="963" t="s">
        <v>4148</v>
      </c>
      <c r="C1165" s="964" t="s">
        <v>1522</v>
      </c>
      <c r="D1165" s="965">
        <v>1.77</v>
      </c>
      <c r="E1165" s="757"/>
      <c r="F1165" s="757"/>
      <c r="G1165" s="757"/>
      <c r="H1165" s="757"/>
      <c r="I1165" s="757"/>
    </row>
    <row r="1166" spans="1:9" ht="15.75" customHeight="1">
      <c r="A1166" s="963">
        <v>95278</v>
      </c>
      <c r="B1166" s="963" t="s">
        <v>4149</v>
      </c>
      <c r="C1166" s="964" t="s">
        <v>1522</v>
      </c>
      <c r="D1166" s="965">
        <v>0.55000000000000004</v>
      </c>
      <c r="E1166" s="757"/>
      <c r="F1166" s="757"/>
      <c r="G1166" s="757"/>
      <c r="H1166" s="757"/>
      <c r="I1166" s="757"/>
    </row>
    <row r="1167" spans="1:9" ht="15.75" customHeight="1">
      <c r="A1167" s="963">
        <v>95279</v>
      </c>
      <c r="B1167" s="963" t="s">
        <v>4150</v>
      </c>
      <c r="C1167" s="964" t="s">
        <v>1522</v>
      </c>
      <c r="D1167" s="965">
        <v>0.05</v>
      </c>
      <c r="E1167" s="757"/>
      <c r="F1167" s="757"/>
      <c r="G1167" s="757"/>
      <c r="H1167" s="757"/>
      <c r="I1167" s="757"/>
    </row>
    <row r="1168" spans="1:9" ht="15.75" customHeight="1">
      <c r="A1168" s="963">
        <v>95280</v>
      </c>
      <c r="B1168" s="963" t="s">
        <v>4151</v>
      </c>
      <c r="C1168" s="964" t="s">
        <v>1522</v>
      </c>
      <c r="D1168" s="965">
        <v>0.54</v>
      </c>
      <c r="E1168" s="757"/>
      <c r="F1168" s="757"/>
      <c r="G1168" s="757"/>
      <c r="H1168" s="757"/>
      <c r="I1168" s="757"/>
    </row>
    <row r="1169" spans="1:9" ht="15.75" customHeight="1">
      <c r="A1169" s="963">
        <v>95281</v>
      </c>
      <c r="B1169" s="963" t="s">
        <v>4152</v>
      </c>
      <c r="C1169" s="964" t="s">
        <v>1522</v>
      </c>
      <c r="D1169" s="965">
        <v>6.88</v>
      </c>
      <c r="E1169" s="757"/>
      <c r="F1169" s="757"/>
      <c r="G1169" s="757"/>
      <c r="H1169" s="757"/>
      <c r="I1169" s="757"/>
    </row>
    <row r="1170" spans="1:9" ht="15.75" customHeight="1">
      <c r="A1170" s="963">
        <v>95617</v>
      </c>
      <c r="B1170" s="963" t="s">
        <v>4153</v>
      </c>
      <c r="C1170" s="964" t="s">
        <v>1522</v>
      </c>
      <c r="D1170" s="965">
        <v>1.42</v>
      </c>
      <c r="E1170" s="757"/>
      <c r="F1170" s="757"/>
      <c r="G1170" s="757"/>
      <c r="H1170" s="757"/>
      <c r="I1170" s="757"/>
    </row>
    <row r="1171" spans="1:9" ht="15.75" customHeight="1">
      <c r="A1171" s="963">
        <v>95618</v>
      </c>
      <c r="B1171" s="963" t="s">
        <v>4154</v>
      </c>
      <c r="C1171" s="964" t="s">
        <v>1522</v>
      </c>
      <c r="D1171" s="965">
        <v>0.16</v>
      </c>
      <c r="E1171" s="757"/>
      <c r="F1171" s="757"/>
      <c r="G1171" s="757"/>
      <c r="H1171" s="757"/>
      <c r="I1171" s="757"/>
    </row>
    <row r="1172" spans="1:9" ht="15.75" customHeight="1">
      <c r="A1172" s="963">
        <v>95619</v>
      </c>
      <c r="B1172" s="963" t="s">
        <v>4155</v>
      </c>
      <c r="C1172" s="964" t="s">
        <v>1522</v>
      </c>
      <c r="D1172" s="965">
        <v>1.77</v>
      </c>
      <c r="E1172" s="757"/>
      <c r="F1172" s="757"/>
      <c r="G1172" s="757"/>
      <c r="H1172" s="757"/>
      <c r="I1172" s="757"/>
    </row>
    <row r="1173" spans="1:9" ht="15.75" customHeight="1">
      <c r="A1173" s="963">
        <v>95627</v>
      </c>
      <c r="B1173" s="963" t="s">
        <v>4156</v>
      </c>
      <c r="C1173" s="964" t="s">
        <v>1522</v>
      </c>
      <c r="D1173" s="965">
        <v>47.44</v>
      </c>
      <c r="E1173" s="757"/>
      <c r="F1173" s="757"/>
      <c r="G1173" s="757"/>
      <c r="H1173" s="757"/>
      <c r="I1173" s="757"/>
    </row>
    <row r="1174" spans="1:9" ht="15.75" customHeight="1">
      <c r="A1174" s="963">
        <v>95628</v>
      </c>
      <c r="B1174" s="963" t="s">
        <v>4157</v>
      </c>
      <c r="C1174" s="964" t="s">
        <v>1522</v>
      </c>
      <c r="D1174" s="965">
        <v>6.58</v>
      </c>
      <c r="E1174" s="757"/>
      <c r="F1174" s="757"/>
      <c r="G1174" s="757"/>
      <c r="H1174" s="757"/>
      <c r="I1174" s="757"/>
    </row>
    <row r="1175" spans="1:9" ht="15.75" customHeight="1">
      <c r="A1175" s="963">
        <v>95629</v>
      </c>
      <c r="B1175" s="963" t="s">
        <v>4158</v>
      </c>
      <c r="C1175" s="964" t="s">
        <v>1522</v>
      </c>
      <c r="D1175" s="965">
        <v>59.37</v>
      </c>
      <c r="E1175" s="757"/>
      <c r="F1175" s="757"/>
      <c r="G1175" s="757"/>
      <c r="H1175" s="757"/>
      <c r="I1175" s="757"/>
    </row>
    <row r="1176" spans="1:9" ht="15.75" customHeight="1">
      <c r="A1176" s="963">
        <v>95630</v>
      </c>
      <c r="B1176" s="963" t="s">
        <v>4159</v>
      </c>
      <c r="C1176" s="964" t="s">
        <v>1522</v>
      </c>
      <c r="D1176" s="965">
        <v>94.14</v>
      </c>
      <c r="E1176" s="757"/>
      <c r="F1176" s="757"/>
      <c r="G1176" s="757"/>
      <c r="H1176" s="757"/>
      <c r="I1176" s="757"/>
    </row>
    <row r="1177" spans="1:9" ht="15.75" customHeight="1">
      <c r="A1177" s="963">
        <v>95698</v>
      </c>
      <c r="B1177" s="963" t="s">
        <v>4160</v>
      </c>
      <c r="C1177" s="964" t="s">
        <v>1522</v>
      </c>
      <c r="D1177" s="965">
        <v>5.77</v>
      </c>
      <c r="E1177" s="757"/>
      <c r="F1177" s="757"/>
      <c r="G1177" s="757"/>
      <c r="H1177" s="757"/>
      <c r="I1177" s="757"/>
    </row>
    <row r="1178" spans="1:9" ht="15.75" customHeight="1">
      <c r="A1178" s="963">
        <v>95699</v>
      </c>
      <c r="B1178" s="963" t="s">
        <v>4161</v>
      </c>
      <c r="C1178" s="964" t="s">
        <v>1522</v>
      </c>
      <c r="D1178" s="965">
        <v>0.68</v>
      </c>
      <c r="E1178" s="757"/>
      <c r="F1178" s="757"/>
      <c r="G1178" s="757"/>
      <c r="H1178" s="757"/>
      <c r="I1178" s="757"/>
    </row>
    <row r="1179" spans="1:9" ht="15.75" customHeight="1">
      <c r="A1179" s="963">
        <v>95700</v>
      </c>
      <c r="B1179" s="963" t="s">
        <v>4162</v>
      </c>
      <c r="C1179" s="964" t="s">
        <v>1522</v>
      </c>
      <c r="D1179" s="965">
        <v>7.21</v>
      </c>
      <c r="E1179" s="757"/>
      <c r="F1179" s="757"/>
      <c r="G1179" s="757"/>
      <c r="H1179" s="757"/>
      <c r="I1179" s="757"/>
    </row>
    <row r="1180" spans="1:9" ht="15.75" customHeight="1">
      <c r="A1180" s="963">
        <v>95701</v>
      </c>
      <c r="B1180" s="963" t="s">
        <v>4163</v>
      </c>
      <c r="C1180" s="964" t="s">
        <v>1522</v>
      </c>
      <c r="D1180" s="965">
        <v>2.19</v>
      </c>
      <c r="E1180" s="757"/>
      <c r="F1180" s="757"/>
      <c r="G1180" s="757"/>
      <c r="H1180" s="757"/>
      <c r="I1180" s="757"/>
    </row>
    <row r="1181" spans="1:9" ht="15.75" customHeight="1">
      <c r="A1181" s="963">
        <v>95704</v>
      </c>
      <c r="B1181" s="963" t="s">
        <v>4164</v>
      </c>
      <c r="C1181" s="964" t="s">
        <v>1522</v>
      </c>
      <c r="D1181" s="965">
        <v>46.43</v>
      </c>
      <c r="E1181" s="757"/>
      <c r="F1181" s="757"/>
      <c r="G1181" s="757"/>
      <c r="H1181" s="757"/>
      <c r="I1181" s="757"/>
    </row>
    <row r="1182" spans="1:9" ht="15.75" customHeight="1">
      <c r="A1182" s="963">
        <v>95705</v>
      </c>
      <c r="B1182" s="963" t="s">
        <v>4165</v>
      </c>
      <c r="C1182" s="964" t="s">
        <v>1522</v>
      </c>
      <c r="D1182" s="965">
        <v>6.36</v>
      </c>
      <c r="E1182" s="757"/>
      <c r="F1182" s="757"/>
      <c r="G1182" s="757"/>
      <c r="H1182" s="757"/>
      <c r="I1182" s="757"/>
    </row>
    <row r="1183" spans="1:9" ht="15.75" customHeight="1">
      <c r="A1183" s="963">
        <v>95706</v>
      </c>
      <c r="B1183" s="963" t="s">
        <v>4166</v>
      </c>
      <c r="C1183" s="964" t="s">
        <v>1522</v>
      </c>
      <c r="D1183" s="965">
        <v>58.11</v>
      </c>
      <c r="E1183" s="757"/>
      <c r="F1183" s="757"/>
      <c r="G1183" s="757"/>
      <c r="H1183" s="757"/>
      <c r="I1183" s="757"/>
    </row>
    <row r="1184" spans="1:9" ht="15.75" customHeight="1">
      <c r="A1184" s="963">
        <v>95707</v>
      </c>
      <c r="B1184" s="963" t="s">
        <v>4167</v>
      </c>
      <c r="C1184" s="964" t="s">
        <v>1522</v>
      </c>
      <c r="D1184" s="965">
        <v>2.87</v>
      </c>
      <c r="E1184" s="757"/>
      <c r="F1184" s="757"/>
      <c r="G1184" s="757"/>
      <c r="H1184" s="757"/>
      <c r="I1184" s="757"/>
    </row>
    <row r="1185" spans="1:9" ht="15.75" customHeight="1">
      <c r="A1185" s="963">
        <v>95710</v>
      </c>
      <c r="B1185" s="963" t="s">
        <v>4168</v>
      </c>
      <c r="C1185" s="964" t="s">
        <v>1522</v>
      </c>
      <c r="D1185" s="965">
        <v>55.81</v>
      </c>
      <c r="E1185" s="757"/>
      <c r="F1185" s="757"/>
      <c r="G1185" s="757"/>
      <c r="H1185" s="757"/>
      <c r="I1185" s="757"/>
    </row>
    <row r="1186" spans="1:9" ht="15.75" customHeight="1">
      <c r="A1186" s="963">
        <v>95711</v>
      </c>
      <c r="B1186" s="963" t="s">
        <v>4169</v>
      </c>
      <c r="C1186" s="964" t="s">
        <v>1522</v>
      </c>
      <c r="D1186" s="965">
        <v>7.57</v>
      </c>
      <c r="E1186" s="757"/>
      <c r="F1186" s="757"/>
      <c r="G1186" s="757"/>
      <c r="H1186" s="757"/>
      <c r="I1186" s="757"/>
    </row>
    <row r="1187" spans="1:9" ht="15.75" customHeight="1">
      <c r="A1187" s="963">
        <v>95712</v>
      </c>
      <c r="B1187" s="963" t="s">
        <v>4170</v>
      </c>
      <c r="C1187" s="964" t="s">
        <v>1522</v>
      </c>
      <c r="D1187" s="965">
        <v>69.760000000000005</v>
      </c>
      <c r="E1187" s="757"/>
      <c r="F1187" s="757"/>
      <c r="G1187" s="757"/>
      <c r="H1187" s="757"/>
      <c r="I1187" s="757"/>
    </row>
    <row r="1188" spans="1:9" ht="15.75" customHeight="1">
      <c r="A1188" s="963">
        <v>95713</v>
      </c>
      <c r="B1188" s="963" t="s">
        <v>4171</v>
      </c>
      <c r="C1188" s="964" t="s">
        <v>1522</v>
      </c>
      <c r="D1188" s="965">
        <v>94.83</v>
      </c>
      <c r="E1188" s="757"/>
      <c r="F1188" s="757"/>
      <c r="G1188" s="757"/>
      <c r="H1188" s="757"/>
      <c r="I1188" s="757"/>
    </row>
    <row r="1189" spans="1:9" ht="15.75" customHeight="1">
      <c r="A1189" s="963">
        <v>95716</v>
      </c>
      <c r="B1189" s="963" t="s">
        <v>4172</v>
      </c>
      <c r="C1189" s="964" t="s">
        <v>1522</v>
      </c>
      <c r="D1189" s="965">
        <v>53.72</v>
      </c>
      <c r="E1189" s="757"/>
      <c r="F1189" s="757"/>
      <c r="G1189" s="757"/>
      <c r="H1189" s="757"/>
      <c r="I1189" s="757"/>
    </row>
    <row r="1190" spans="1:9" ht="15.75" customHeight="1">
      <c r="A1190" s="963">
        <v>95717</v>
      </c>
      <c r="B1190" s="963" t="s">
        <v>4173</v>
      </c>
      <c r="C1190" s="964" t="s">
        <v>1522</v>
      </c>
      <c r="D1190" s="965">
        <v>7.29</v>
      </c>
      <c r="E1190" s="757"/>
      <c r="F1190" s="757"/>
      <c r="G1190" s="757"/>
      <c r="H1190" s="757"/>
      <c r="I1190" s="757"/>
    </row>
    <row r="1191" spans="1:9" ht="15.75" customHeight="1">
      <c r="A1191" s="963">
        <v>95718</v>
      </c>
      <c r="B1191" s="963" t="s">
        <v>4174</v>
      </c>
      <c r="C1191" s="964" t="s">
        <v>1522</v>
      </c>
      <c r="D1191" s="965">
        <v>67.16</v>
      </c>
      <c r="E1191" s="757"/>
      <c r="F1191" s="757"/>
      <c r="G1191" s="757"/>
      <c r="H1191" s="757"/>
      <c r="I1191" s="757"/>
    </row>
    <row r="1192" spans="1:9" ht="15.75" customHeight="1">
      <c r="A1192" s="963">
        <v>95719</v>
      </c>
      <c r="B1192" s="963" t="s">
        <v>4175</v>
      </c>
      <c r="C1192" s="964" t="s">
        <v>1522</v>
      </c>
      <c r="D1192" s="965">
        <v>94.83</v>
      </c>
      <c r="E1192" s="757"/>
      <c r="F1192" s="757"/>
      <c r="G1192" s="757"/>
      <c r="H1192" s="757"/>
      <c r="I1192" s="757"/>
    </row>
    <row r="1193" spans="1:9" ht="15.75" customHeight="1">
      <c r="A1193" s="963">
        <v>95869</v>
      </c>
      <c r="B1193" s="963" t="s">
        <v>4176</v>
      </c>
      <c r="C1193" s="964" t="s">
        <v>1522</v>
      </c>
      <c r="D1193" s="965">
        <v>1.69</v>
      </c>
      <c r="E1193" s="757"/>
      <c r="F1193" s="757"/>
      <c r="G1193" s="757"/>
      <c r="H1193" s="757"/>
      <c r="I1193" s="757"/>
    </row>
    <row r="1194" spans="1:9" ht="15.75" customHeight="1">
      <c r="A1194" s="963">
        <v>95870</v>
      </c>
      <c r="B1194" s="963" t="s">
        <v>4177</v>
      </c>
      <c r="C1194" s="964" t="s">
        <v>1522</v>
      </c>
      <c r="D1194" s="965">
        <v>8.4</v>
      </c>
      <c r="E1194" s="757"/>
      <c r="F1194" s="757"/>
      <c r="G1194" s="757"/>
      <c r="H1194" s="757"/>
      <c r="I1194" s="757"/>
    </row>
    <row r="1195" spans="1:9" ht="15.75" customHeight="1">
      <c r="A1195" s="963">
        <v>95871</v>
      </c>
      <c r="B1195" s="963" t="s">
        <v>4178</v>
      </c>
      <c r="C1195" s="964" t="s">
        <v>1522</v>
      </c>
      <c r="D1195" s="965">
        <v>287.98</v>
      </c>
      <c r="E1195" s="757"/>
      <c r="F1195" s="757"/>
      <c r="G1195" s="757"/>
      <c r="H1195" s="757"/>
      <c r="I1195" s="757"/>
    </row>
    <row r="1196" spans="1:9" ht="15.75" customHeight="1">
      <c r="A1196" s="963">
        <v>95874</v>
      </c>
      <c r="B1196" s="963" t="s">
        <v>4179</v>
      </c>
      <c r="C1196" s="964" t="s">
        <v>1522</v>
      </c>
      <c r="D1196" s="966">
        <v>9.41</v>
      </c>
      <c r="E1196" s="757"/>
      <c r="F1196" s="757"/>
      <c r="G1196" s="757"/>
      <c r="H1196" s="757"/>
      <c r="I1196" s="757"/>
    </row>
    <row r="1197" spans="1:9" ht="15.75" customHeight="1">
      <c r="A1197" s="963">
        <v>96008</v>
      </c>
      <c r="B1197" s="963" t="s">
        <v>4180</v>
      </c>
      <c r="C1197" s="964" t="s">
        <v>1522</v>
      </c>
      <c r="D1197" s="966">
        <v>23.3</v>
      </c>
      <c r="E1197" s="757"/>
      <c r="F1197" s="757"/>
      <c r="G1197" s="757"/>
      <c r="H1197" s="757"/>
      <c r="I1197" s="757"/>
    </row>
    <row r="1198" spans="1:9" ht="15.75" customHeight="1">
      <c r="A1198" s="963">
        <v>96009</v>
      </c>
      <c r="B1198" s="963" t="s">
        <v>4181</v>
      </c>
      <c r="C1198" s="964" t="s">
        <v>1522</v>
      </c>
      <c r="D1198" s="966">
        <v>3.23</v>
      </c>
      <c r="E1198" s="757"/>
      <c r="F1198" s="757"/>
      <c r="G1198" s="757"/>
      <c r="H1198" s="757"/>
      <c r="I1198" s="757"/>
    </row>
    <row r="1199" spans="1:9" ht="15.75" customHeight="1">
      <c r="A1199" s="963">
        <v>96011</v>
      </c>
      <c r="B1199" s="963" t="s">
        <v>4182</v>
      </c>
      <c r="C1199" s="964" t="s">
        <v>1522</v>
      </c>
      <c r="D1199" s="966">
        <v>25.49</v>
      </c>
      <c r="E1199" s="757"/>
      <c r="F1199" s="757"/>
      <c r="G1199" s="757"/>
      <c r="H1199" s="757"/>
      <c r="I1199" s="757"/>
    </row>
    <row r="1200" spans="1:9" ht="15.75" customHeight="1">
      <c r="A1200" s="963">
        <v>96012</v>
      </c>
      <c r="B1200" s="963" t="s">
        <v>4183</v>
      </c>
      <c r="C1200" s="964" t="s">
        <v>1522</v>
      </c>
      <c r="D1200" s="966">
        <v>101.96</v>
      </c>
      <c r="E1200" s="757"/>
      <c r="F1200" s="757"/>
      <c r="G1200" s="757"/>
      <c r="H1200" s="757"/>
      <c r="I1200" s="757"/>
    </row>
    <row r="1201" spans="1:9" ht="15.75" customHeight="1">
      <c r="A1201" s="963">
        <v>96015</v>
      </c>
      <c r="B1201" s="963" t="s">
        <v>4184</v>
      </c>
      <c r="C1201" s="964" t="s">
        <v>1522</v>
      </c>
      <c r="D1201" s="966">
        <v>23.05</v>
      </c>
      <c r="E1201" s="757"/>
      <c r="F1201" s="757"/>
      <c r="G1201" s="757"/>
      <c r="H1201" s="757"/>
      <c r="I1201" s="757"/>
    </row>
    <row r="1202" spans="1:9" ht="15.75" customHeight="1">
      <c r="A1202" s="963">
        <v>96016</v>
      </c>
      <c r="B1202" s="963" t="s">
        <v>4185</v>
      </c>
      <c r="C1202" s="964" t="s">
        <v>1522</v>
      </c>
      <c r="D1202" s="966">
        <v>3.19</v>
      </c>
      <c r="E1202" s="757"/>
      <c r="F1202" s="757"/>
      <c r="G1202" s="757"/>
      <c r="H1202" s="757"/>
      <c r="I1202" s="757"/>
    </row>
    <row r="1203" spans="1:9" ht="15.75" customHeight="1">
      <c r="A1203" s="963">
        <v>96018</v>
      </c>
      <c r="B1203" s="963" t="s">
        <v>4186</v>
      </c>
      <c r="C1203" s="964" t="s">
        <v>1522</v>
      </c>
      <c r="D1203" s="966">
        <v>25.22</v>
      </c>
      <c r="E1203" s="757"/>
      <c r="F1203" s="757"/>
      <c r="G1203" s="757"/>
      <c r="H1203" s="757"/>
      <c r="I1203" s="757"/>
    </row>
    <row r="1204" spans="1:9" ht="15.75" customHeight="1">
      <c r="A1204" s="963">
        <v>96019</v>
      </c>
      <c r="B1204" s="963" t="s">
        <v>4187</v>
      </c>
      <c r="C1204" s="964" t="s">
        <v>1522</v>
      </c>
      <c r="D1204" s="966">
        <v>101.96</v>
      </c>
      <c r="E1204" s="757"/>
      <c r="F1204" s="757"/>
      <c r="G1204" s="757"/>
      <c r="H1204" s="757"/>
      <c r="I1204" s="757"/>
    </row>
    <row r="1205" spans="1:9" ht="15.75" customHeight="1">
      <c r="A1205" s="963">
        <v>96023</v>
      </c>
      <c r="B1205" s="963" t="s">
        <v>4188</v>
      </c>
      <c r="C1205" s="964" t="s">
        <v>1522</v>
      </c>
      <c r="D1205" s="966">
        <v>18</v>
      </c>
      <c r="E1205" s="757"/>
      <c r="F1205" s="757"/>
      <c r="G1205" s="757"/>
      <c r="H1205" s="757"/>
      <c r="I1205" s="757"/>
    </row>
    <row r="1206" spans="1:9" ht="15.75" customHeight="1">
      <c r="A1206" s="963">
        <v>96024</v>
      </c>
      <c r="B1206" s="963" t="s">
        <v>4189</v>
      </c>
      <c r="C1206" s="964" t="s">
        <v>1522</v>
      </c>
      <c r="D1206" s="966">
        <v>2.4900000000000002</v>
      </c>
      <c r="E1206" s="757"/>
      <c r="F1206" s="757"/>
      <c r="G1206" s="757"/>
      <c r="H1206" s="757"/>
      <c r="I1206" s="757"/>
    </row>
    <row r="1207" spans="1:9" ht="15.75" customHeight="1">
      <c r="A1207" s="963">
        <v>96026</v>
      </c>
      <c r="B1207" s="963" t="s">
        <v>4190</v>
      </c>
      <c r="C1207" s="964" t="s">
        <v>1522</v>
      </c>
      <c r="D1207" s="966">
        <v>19.690000000000001</v>
      </c>
      <c r="E1207" s="757"/>
      <c r="F1207" s="757"/>
      <c r="G1207" s="757"/>
      <c r="H1207" s="757"/>
      <c r="I1207" s="757"/>
    </row>
    <row r="1208" spans="1:9" ht="15.75" customHeight="1">
      <c r="A1208" s="963">
        <v>96027</v>
      </c>
      <c r="B1208" s="963" t="s">
        <v>4191</v>
      </c>
      <c r="C1208" s="964" t="s">
        <v>1522</v>
      </c>
      <c r="D1208" s="966">
        <v>71.05</v>
      </c>
      <c r="E1208" s="757"/>
      <c r="F1208" s="757"/>
      <c r="G1208" s="757"/>
      <c r="H1208" s="757"/>
      <c r="I1208" s="757"/>
    </row>
    <row r="1209" spans="1:9" ht="15.75" customHeight="1">
      <c r="A1209" s="963">
        <v>96030</v>
      </c>
      <c r="B1209" s="963" t="s">
        <v>4192</v>
      </c>
      <c r="C1209" s="964" t="s">
        <v>1522</v>
      </c>
      <c r="D1209" s="966">
        <v>28.29</v>
      </c>
      <c r="E1209" s="757"/>
      <c r="F1209" s="757"/>
      <c r="G1209" s="757"/>
      <c r="H1209" s="757"/>
      <c r="I1209" s="757"/>
    </row>
    <row r="1210" spans="1:9" ht="15.75" customHeight="1">
      <c r="A1210" s="963">
        <v>96031</v>
      </c>
      <c r="B1210" s="963" t="s">
        <v>4193</v>
      </c>
      <c r="C1210" s="964" t="s">
        <v>1522</v>
      </c>
      <c r="D1210" s="966">
        <v>5.34</v>
      </c>
      <c r="E1210" s="757"/>
      <c r="F1210" s="757"/>
      <c r="G1210" s="757"/>
      <c r="H1210" s="757"/>
      <c r="I1210" s="757"/>
    </row>
    <row r="1211" spans="1:9" ht="15.75" customHeight="1">
      <c r="A1211" s="963">
        <v>96032</v>
      </c>
      <c r="B1211" s="963" t="s">
        <v>4194</v>
      </c>
      <c r="C1211" s="964" t="s">
        <v>1522</v>
      </c>
      <c r="D1211" s="966">
        <v>4.24</v>
      </c>
      <c r="E1211" s="757"/>
      <c r="F1211" s="757"/>
      <c r="G1211" s="757"/>
      <c r="H1211" s="757"/>
      <c r="I1211" s="757"/>
    </row>
    <row r="1212" spans="1:9" ht="15.75" customHeight="1">
      <c r="A1212" s="963">
        <v>96033</v>
      </c>
      <c r="B1212" s="963" t="s">
        <v>4195</v>
      </c>
      <c r="C1212" s="964" t="s">
        <v>1522</v>
      </c>
      <c r="D1212" s="966">
        <v>47.91</v>
      </c>
      <c r="E1212" s="757"/>
      <c r="F1212" s="757"/>
      <c r="G1212" s="757"/>
      <c r="H1212" s="757"/>
      <c r="I1212" s="757"/>
    </row>
    <row r="1213" spans="1:9" ht="15.75" customHeight="1">
      <c r="A1213" s="963">
        <v>96034</v>
      </c>
      <c r="B1213" s="963" t="s">
        <v>4196</v>
      </c>
      <c r="C1213" s="964" t="s">
        <v>1522</v>
      </c>
      <c r="D1213" s="966">
        <v>149.54</v>
      </c>
      <c r="E1213" s="757"/>
      <c r="F1213" s="757"/>
      <c r="G1213" s="757"/>
      <c r="H1213" s="757"/>
      <c r="I1213" s="757"/>
    </row>
    <row r="1214" spans="1:9" ht="15.75" customHeight="1">
      <c r="A1214" s="963">
        <v>96053</v>
      </c>
      <c r="B1214" s="963" t="s">
        <v>4197</v>
      </c>
      <c r="C1214" s="964" t="s">
        <v>1522</v>
      </c>
      <c r="D1214" s="966">
        <v>18.25</v>
      </c>
      <c r="E1214" s="757"/>
      <c r="F1214" s="757"/>
      <c r="G1214" s="757"/>
      <c r="H1214" s="757"/>
      <c r="I1214" s="757"/>
    </row>
    <row r="1215" spans="1:9" ht="15.75" customHeight="1">
      <c r="A1215" s="963">
        <v>96054</v>
      </c>
      <c r="B1215" s="963" t="s">
        <v>4198</v>
      </c>
      <c r="C1215" s="964" t="s">
        <v>1522</v>
      </c>
      <c r="D1215" s="966">
        <v>26.4</v>
      </c>
      <c r="E1215" s="757"/>
      <c r="F1215" s="757"/>
      <c r="G1215" s="757"/>
      <c r="H1215" s="757"/>
      <c r="I1215" s="757"/>
    </row>
    <row r="1216" spans="1:9" ht="15.75" customHeight="1">
      <c r="A1216" s="963">
        <v>96055</v>
      </c>
      <c r="B1216" s="963" t="s">
        <v>4199</v>
      </c>
      <c r="C1216" s="964" t="s">
        <v>1522</v>
      </c>
      <c r="D1216" s="965">
        <v>2.5299999999999998</v>
      </c>
      <c r="E1216" s="757"/>
      <c r="F1216" s="757"/>
      <c r="G1216" s="757"/>
      <c r="H1216" s="757"/>
      <c r="I1216" s="757"/>
    </row>
    <row r="1217" spans="1:9" ht="15.75" customHeight="1">
      <c r="A1217" s="963">
        <v>96056</v>
      </c>
      <c r="B1217" s="963" t="s">
        <v>4200</v>
      </c>
      <c r="C1217" s="964" t="s">
        <v>1522</v>
      </c>
      <c r="D1217" s="965">
        <v>19.96</v>
      </c>
      <c r="E1217" s="757"/>
      <c r="F1217" s="757"/>
      <c r="G1217" s="757"/>
      <c r="H1217" s="757"/>
      <c r="I1217" s="757"/>
    </row>
    <row r="1218" spans="1:9" ht="15.75" customHeight="1">
      <c r="A1218" s="963">
        <v>96057</v>
      </c>
      <c r="B1218" s="963" t="s">
        <v>4201</v>
      </c>
      <c r="C1218" s="964" t="s">
        <v>1522</v>
      </c>
      <c r="D1218" s="965">
        <v>71.05</v>
      </c>
      <c r="E1218" s="757"/>
      <c r="F1218" s="757"/>
      <c r="G1218" s="757"/>
      <c r="H1218" s="757"/>
      <c r="I1218" s="757"/>
    </row>
    <row r="1219" spans="1:9" ht="15.75" customHeight="1">
      <c r="A1219" s="963">
        <v>96060</v>
      </c>
      <c r="B1219" s="963" t="s">
        <v>4202</v>
      </c>
      <c r="C1219" s="964" t="s">
        <v>1522</v>
      </c>
      <c r="D1219" s="965">
        <v>2.66</v>
      </c>
      <c r="E1219" s="757"/>
      <c r="F1219" s="757"/>
      <c r="G1219" s="757"/>
      <c r="H1219" s="757"/>
      <c r="I1219" s="757"/>
    </row>
    <row r="1220" spans="1:9" ht="15.75" customHeight="1">
      <c r="A1220" s="963">
        <v>96061</v>
      </c>
      <c r="B1220" s="963" t="s">
        <v>4203</v>
      </c>
      <c r="C1220" s="964" t="s">
        <v>1522</v>
      </c>
      <c r="D1220" s="965">
        <v>33.01</v>
      </c>
      <c r="E1220" s="757"/>
      <c r="F1220" s="757"/>
      <c r="G1220" s="757"/>
      <c r="H1220" s="757"/>
      <c r="I1220" s="757"/>
    </row>
    <row r="1221" spans="1:9" ht="15.75" customHeight="1">
      <c r="A1221" s="963">
        <v>96062</v>
      </c>
      <c r="B1221" s="963" t="s">
        <v>4204</v>
      </c>
      <c r="C1221" s="964" t="s">
        <v>1522</v>
      </c>
      <c r="D1221" s="965">
        <v>42.02</v>
      </c>
      <c r="E1221" s="757"/>
      <c r="F1221" s="757"/>
      <c r="G1221" s="757"/>
      <c r="H1221" s="757"/>
      <c r="I1221" s="757"/>
    </row>
    <row r="1222" spans="1:9" ht="15.75" customHeight="1">
      <c r="A1222" s="963">
        <v>96241</v>
      </c>
      <c r="B1222" s="963" t="s">
        <v>4205</v>
      </c>
      <c r="C1222" s="964" t="s">
        <v>1522</v>
      </c>
      <c r="D1222" s="965">
        <v>21.03</v>
      </c>
      <c r="E1222" s="757"/>
      <c r="F1222" s="757"/>
      <c r="G1222" s="757"/>
      <c r="H1222" s="757"/>
      <c r="I1222" s="757"/>
    </row>
    <row r="1223" spans="1:9" ht="15.75" customHeight="1">
      <c r="A1223" s="963">
        <v>96242</v>
      </c>
      <c r="B1223" s="963" t="s">
        <v>4206</v>
      </c>
      <c r="C1223" s="964" t="s">
        <v>1522</v>
      </c>
      <c r="D1223" s="965">
        <v>2.85</v>
      </c>
      <c r="E1223" s="757"/>
      <c r="F1223" s="757"/>
      <c r="G1223" s="757"/>
      <c r="H1223" s="757"/>
      <c r="I1223" s="757"/>
    </row>
    <row r="1224" spans="1:9" ht="15.75" customHeight="1">
      <c r="A1224" s="963">
        <v>96243</v>
      </c>
      <c r="B1224" s="963" t="s">
        <v>4207</v>
      </c>
      <c r="C1224" s="964" t="s">
        <v>1522</v>
      </c>
      <c r="D1224" s="965">
        <v>26.29</v>
      </c>
      <c r="E1224" s="757"/>
      <c r="F1224" s="757"/>
      <c r="G1224" s="757"/>
      <c r="H1224" s="757"/>
      <c r="I1224" s="757"/>
    </row>
    <row r="1225" spans="1:9" ht="15.75" customHeight="1">
      <c r="A1225" s="963">
        <v>96244</v>
      </c>
      <c r="B1225" s="963" t="s">
        <v>4208</v>
      </c>
      <c r="C1225" s="964" t="s">
        <v>1522</v>
      </c>
      <c r="D1225" s="965">
        <v>18.36</v>
      </c>
      <c r="E1225" s="757"/>
      <c r="F1225" s="757"/>
      <c r="G1225" s="757"/>
      <c r="H1225" s="757"/>
      <c r="I1225" s="757"/>
    </row>
    <row r="1226" spans="1:9" ht="15.75" customHeight="1">
      <c r="A1226" s="963">
        <v>96301</v>
      </c>
      <c r="B1226" s="963" t="s">
        <v>4209</v>
      </c>
      <c r="C1226" s="964" t="s">
        <v>1522</v>
      </c>
      <c r="D1226" s="965">
        <v>51.8</v>
      </c>
      <c r="E1226" s="757"/>
      <c r="F1226" s="757"/>
      <c r="G1226" s="757"/>
      <c r="H1226" s="757"/>
      <c r="I1226" s="757"/>
    </row>
    <row r="1227" spans="1:9" ht="15.75" customHeight="1">
      <c r="A1227" s="963">
        <v>96457</v>
      </c>
      <c r="B1227" s="963" t="s">
        <v>4210</v>
      </c>
      <c r="C1227" s="964" t="s">
        <v>1522</v>
      </c>
      <c r="D1227" s="965">
        <v>67.319999999999993</v>
      </c>
      <c r="E1227" s="757"/>
      <c r="F1227" s="757"/>
      <c r="G1227" s="757"/>
      <c r="H1227" s="757"/>
      <c r="I1227" s="757"/>
    </row>
    <row r="1228" spans="1:9" ht="15.75" customHeight="1">
      <c r="A1228" s="963">
        <v>96458</v>
      </c>
      <c r="B1228" s="963" t="s">
        <v>4211</v>
      </c>
      <c r="C1228" s="964" t="s">
        <v>1522</v>
      </c>
      <c r="D1228" s="965">
        <v>65.84</v>
      </c>
      <c r="E1228" s="757"/>
      <c r="F1228" s="757"/>
      <c r="G1228" s="757"/>
      <c r="H1228" s="757"/>
      <c r="I1228" s="757"/>
    </row>
    <row r="1229" spans="1:9" ht="15.75" customHeight="1">
      <c r="A1229" s="963">
        <v>96459</v>
      </c>
      <c r="B1229" s="963" t="s">
        <v>4212</v>
      </c>
      <c r="C1229" s="964" t="s">
        <v>1522</v>
      </c>
      <c r="D1229" s="965">
        <v>7.3</v>
      </c>
      <c r="E1229" s="757"/>
      <c r="F1229" s="757"/>
      <c r="G1229" s="757"/>
      <c r="H1229" s="757"/>
      <c r="I1229" s="757"/>
    </row>
    <row r="1230" spans="1:9" ht="15.75" customHeight="1">
      <c r="A1230" s="963">
        <v>96460</v>
      </c>
      <c r="B1230" s="963" t="s">
        <v>4213</v>
      </c>
      <c r="C1230" s="964" t="s">
        <v>1522</v>
      </c>
      <c r="D1230" s="965">
        <v>52.61</v>
      </c>
      <c r="E1230" s="757"/>
      <c r="F1230" s="757"/>
      <c r="G1230" s="757"/>
      <c r="H1230" s="757"/>
      <c r="I1230" s="757"/>
    </row>
    <row r="1231" spans="1:9" ht="15.75" customHeight="1">
      <c r="A1231" s="963">
        <v>98760</v>
      </c>
      <c r="B1231" s="963" t="s">
        <v>4214</v>
      </c>
      <c r="C1231" s="964" t="s">
        <v>1522</v>
      </c>
      <c r="D1231" s="965">
        <v>0.06</v>
      </c>
      <c r="E1231" s="757"/>
      <c r="F1231" s="757"/>
      <c r="G1231" s="757"/>
      <c r="H1231" s="757"/>
      <c r="I1231" s="757"/>
    </row>
    <row r="1232" spans="1:9" ht="15.75" customHeight="1">
      <c r="A1232" s="963">
        <v>98761</v>
      </c>
      <c r="B1232" s="963" t="s">
        <v>4215</v>
      </c>
      <c r="C1232" s="964" t="s">
        <v>1522</v>
      </c>
      <c r="D1232" s="965">
        <v>0</v>
      </c>
      <c r="E1232" s="757"/>
      <c r="F1232" s="757"/>
      <c r="G1232" s="757"/>
      <c r="H1232" s="757"/>
      <c r="I1232" s="757"/>
    </row>
    <row r="1233" spans="1:9" ht="15.75" customHeight="1">
      <c r="A1233" s="963">
        <v>98762</v>
      </c>
      <c r="B1233" s="963" t="s">
        <v>4216</v>
      </c>
      <c r="C1233" s="964" t="s">
        <v>1522</v>
      </c>
      <c r="D1233" s="965">
        <v>7.0000000000000007E-2</v>
      </c>
      <c r="E1233" s="757"/>
      <c r="F1233" s="757"/>
      <c r="G1233" s="757"/>
      <c r="H1233" s="757"/>
      <c r="I1233" s="757"/>
    </row>
    <row r="1234" spans="1:9" ht="15.75" customHeight="1">
      <c r="A1234" s="963">
        <v>98763</v>
      </c>
      <c r="B1234" s="963" t="s">
        <v>4217</v>
      </c>
      <c r="C1234" s="964" t="s">
        <v>1522</v>
      </c>
      <c r="D1234" s="965">
        <v>3.21</v>
      </c>
      <c r="E1234" s="757"/>
      <c r="F1234" s="757"/>
      <c r="G1234" s="757"/>
      <c r="H1234" s="757"/>
      <c r="I1234" s="757"/>
    </row>
    <row r="1235" spans="1:9" ht="15.75" customHeight="1">
      <c r="A1235" s="963">
        <v>99829</v>
      </c>
      <c r="B1235" s="963" t="s">
        <v>4218</v>
      </c>
      <c r="C1235" s="964" t="s">
        <v>1522</v>
      </c>
      <c r="D1235" s="965">
        <v>0.18</v>
      </c>
      <c r="E1235" s="757"/>
      <c r="F1235" s="757"/>
      <c r="G1235" s="757"/>
      <c r="H1235" s="757"/>
      <c r="I1235" s="757"/>
    </row>
    <row r="1236" spans="1:9" ht="15.75" customHeight="1">
      <c r="A1236" s="963">
        <v>99830</v>
      </c>
      <c r="B1236" s="963" t="s">
        <v>4219</v>
      </c>
      <c r="C1236" s="964" t="s">
        <v>1522</v>
      </c>
      <c r="D1236" s="965">
        <v>0.01</v>
      </c>
      <c r="E1236" s="757"/>
      <c r="F1236" s="757"/>
      <c r="G1236" s="757"/>
      <c r="H1236" s="757"/>
      <c r="I1236" s="757"/>
    </row>
    <row r="1237" spans="1:9" ht="15.75" customHeight="1">
      <c r="A1237" s="963">
        <v>99831</v>
      </c>
      <c r="B1237" s="963" t="s">
        <v>4220</v>
      </c>
      <c r="C1237" s="964" t="s">
        <v>1522</v>
      </c>
      <c r="D1237" s="965">
        <v>0.13</v>
      </c>
      <c r="E1237" s="757"/>
      <c r="F1237" s="757"/>
      <c r="G1237" s="757"/>
      <c r="H1237" s="757"/>
      <c r="I1237" s="757"/>
    </row>
    <row r="1238" spans="1:9" ht="15.75" customHeight="1">
      <c r="A1238" s="963">
        <v>99832</v>
      </c>
      <c r="B1238" s="963" t="s">
        <v>4221</v>
      </c>
      <c r="C1238" s="964" t="s">
        <v>1522</v>
      </c>
      <c r="D1238" s="965">
        <v>3.09</v>
      </c>
      <c r="E1238" s="757"/>
      <c r="F1238" s="757"/>
      <c r="G1238" s="757"/>
      <c r="H1238" s="757"/>
      <c r="I1238" s="757"/>
    </row>
    <row r="1239" spans="1:9" ht="15.75" customHeight="1">
      <c r="A1239" s="963">
        <v>100637</v>
      </c>
      <c r="B1239" s="963" t="s">
        <v>4222</v>
      </c>
      <c r="C1239" s="964" t="s">
        <v>1522</v>
      </c>
      <c r="D1239" s="965">
        <v>120.37</v>
      </c>
      <c r="E1239" s="757"/>
      <c r="F1239" s="757"/>
      <c r="G1239" s="757"/>
      <c r="H1239" s="757"/>
      <c r="I1239" s="757"/>
    </row>
    <row r="1240" spans="1:9" ht="15.75" customHeight="1">
      <c r="A1240" s="963">
        <v>100638</v>
      </c>
      <c r="B1240" s="963" t="s">
        <v>4223</v>
      </c>
      <c r="C1240" s="964" t="s">
        <v>1522</v>
      </c>
      <c r="D1240" s="965">
        <v>21.66</v>
      </c>
      <c r="E1240" s="757"/>
      <c r="F1240" s="757"/>
      <c r="G1240" s="757"/>
      <c r="H1240" s="757"/>
      <c r="I1240" s="757"/>
    </row>
    <row r="1241" spans="1:9" ht="15.75" customHeight="1">
      <c r="A1241" s="963">
        <v>100639</v>
      </c>
      <c r="B1241" s="963" t="s">
        <v>4224</v>
      </c>
      <c r="C1241" s="964" t="s">
        <v>1522</v>
      </c>
      <c r="D1241" s="965">
        <v>193.5</v>
      </c>
      <c r="E1241" s="757"/>
      <c r="F1241" s="757"/>
      <c r="G1241" s="757"/>
      <c r="H1241" s="757"/>
      <c r="I1241" s="757"/>
    </row>
    <row r="1242" spans="1:9" ht="15.75" customHeight="1">
      <c r="A1242" s="963">
        <v>100640</v>
      </c>
      <c r="B1242" s="963" t="s">
        <v>4225</v>
      </c>
      <c r="C1242" s="964" t="s">
        <v>1522</v>
      </c>
      <c r="D1242" s="965">
        <v>166.6</v>
      </c>
      <c r="E1242" s="757"/>
      <c r="F1242" s="757"/>
      <c r="G1242" s="757"/>
      <c r="H1242" s="757"/>
      <c r="I1242" s="757"/>
    </row>
    <row r="1243" spans="1:9" ht="15.75" customHeight="1">
      <c r="A1243" s="963">
        <v>100643</v>
      </c>
      <c r="B1243" s="963" t="s">
        <v>4226</v>
      </c>
      <c r="C1243" s="964" t="s">
        <v>1522</v>
      </c>
      <c r="D1243" s="965">
        <v>316.94</v>
      </c>
      <c r="E1243" s="757"/>
      <c r="F1243" s="757"/>
      <c r="G1243" s="757"/>
      <c r="H1243" s="757"/>
      <c r="I1243" s="757"/>
    </row>
    <row r="1244" spans="1:9" ht="15.75" customHeight="1">
      <c r="A1244" s="963">
        <v>100644</v>
      </c>
      <c r="B1244" s="963" t="s">
        <v>4227</v>
      </c>
      <c r="C1244" s="964" t="s">
        <v>1522</v>
      </c>
      <c r="D1244" s="965">
        <v>57.05</v>
      </c>
      <c r="E1244" s="757"/>
      <c r="F1244" s="757"/>
      <c r="G1244" s="757"/>
      <c r="H1244" s="757"/>
      <c r="I1244" s="757"/>
    </row>
    <row r="1245" spans="1:9" ht="15.75" customHeight="1">
      <c r="A1245" s="963">
        <v>100645</v>
      </c>
      <c r="B1245" s="963" t="s">
        <v>4228</v>
      </c>
      <c r="C1245" s="964" t="s">
        <v>1522</v>
      </c>
      <c r="D1245" s="965">
        <v>509.49</v>
      </c>
      <c r="E1245" s="757"/>
      <c r="F1245" s="757"/>
      <c r="G1245" s="757"/>
      <c r="H1245" s="757"/>
      <c r="I1245" s="757"/>
    </row>
    <row r="1246" spans="1:9" ht="15.75" customHeight="1">
      <c r="A1246" s="963">
        <v>100646</v>
      </c>
      <c r="B1246" s="963" t="s">
        <v>4229</v>
      </c>
      <c r="C1246" s="964" t="s">
        <v>1522</v>
      </c>
      <c r="D1246" s="965">
        <v>238</v>
      </c>
      <c r="E1246" s="757"/>
      <c r="F1246" s="757"/>
      <c r="G1246" s="757"/>
      <c r="H1246" s="757"/>
      <c r="I1246" s="757"/>
    </row>
    <row r="1247" spans="1:9" ht="15.75" customHeight="1">
      <c r="A1247" s="963">
        <v>102270</v>
      </c>
      <c r="B1247" s="963" t="s">
        <v>4230</v>
      </c>
      <c r="C1247" s="964" t="s">
        <v>1522</v>
      </c>
      <c r="D1247" s="965">
        <v>0.85</v>
      </c>
      <c r="E1247" s="757"/>
      <c r="F1247" s="757"/>
      <c r="G1247" s="757"/>
      <c r="H1247" s="757"/>
      <c r="I1247" s="757"/>
    </row>
    <row r="1248" spans="1:9" ht="15.75" customHeight="1">
      <c r="A1248" s="963">
        <v>102271</v>
      </c>
      <c r="B1248" s="963" t="s">
        <v>4231</v>
      </c>
      <c r="C1248" s="964" t="s">
        <v>1522</v>
      </c>
      <c r="D1248" s="965">
        <v>0.1</v>
      </c>
      <c r="E1248" s="757"/>
      <c r="F1248" s="757"/>
      <c r="G1248" s="757"/>
      <c r="H1248" s="757"/>
      <c r="I1248" s="757"/>
    </row>
    <row r="1249" spans="1:9" ht="15.75" customHeight="1">
      <c r="A1249" s="963">
        <v>102272</v>
      </c>
      <c r="B1249" s="963" t="s">
        <v>4232</v>
      </c>
      <c r="C1249" s="964" t="s">
        <v>1522</v>
      </c>
      <c r="D1249" s="965">
        <v>1.07</v>
      </c>
      <c r="E1249" s="757"/>
      <c r="F1249" s="757"/>
      <c r="G1249" s="757"/>
      <c r="H1249" s="757"/>
      <c r="I1249" s="757"/>
    </row>
    <row r="1250" spans="1:9" ht="15.75" customHeight="1">
      <c r="A1250" s="963">
        <v>102273</v>
      </c>
      <c r="B1250" s="963" t="s">
        <v>4233</v>
      </c>
      <c r="C1250" s="964" t="s">
        <v>1522</v>
      </c>
      <c r="D1250" s="965">
        <v>1.19</v>
      </c>
      <c r="E1250" s="757"/>
      <c r="F1250" s="757"/>
      <c r="G1250" s="757"/>
      <c r="H1250" s="757"/>
      <c r="I1250" s="757"/>
    </row>
    <row r="1251" spans="1:9" ht="15.75" customHeight="1">
      <c r="A1251" s="963">
        <v>102809</v>
      </c>
      <c r="B1251" s="963" t="s">
        <v>4234</v>
      </c>
      <c r="C1251" s="964" t="s">
        <v>1522</v>
      </c>
      <c r="D1251" s="965">
        <v>17.149999999999999</v>
      </c>
      <c r="E1251" s="757"/>
      <c r="F1251" s="757"/>
      <c r="G1251" s="757"/>
      <c r="H1251" s="757"/>
      <c r="I1251" s="757"/>
    </row>
    <row r="1252" spans="1:9" ht="15.75" customHeight="1">
      <c r="A1252" s="963">
        <v>102815</v>
      </c>
      <c r="B1252" s="963" t="s">
        <v>4235</v>
      </c>
      <c r="C1252" s="964" t="s">
        <v>1522</v>
      </c>
      <c r="D1252" s="965">
        <v>2.38</v>
      </c>
      <c r="E1252" s="757"/>
      <c r="F1252" s="757"/>
      <c r="G1252" s="757"/>
      <c r="H1252" s="757"/>
      <c r="I1252" s="757"/>
    </row>
    <row r="1253" spans="1:9" ht="15.75" customHeight="1">
      <c r="A1253" s="963">
        <v>102826</v>
      </c>
      <c r="B1253" s="963" t="s">
        <v>4236</v>
      </c>
      <c r="C1253" s="964" t="s">
        <v>1522</v>
      </c>
      <c r="D1253" s="965">
        <v>4.46</v>
      </c>
      <c r="E1253" s="757"/>
      <c r="F1253" s="757"/>
      <c r="G1253" s="757"/>
      <c r="H1253" s="757"/>
      <c r="I1253" s="757"/>
    </row>
    <row r="1254" spans="1:9" ht="15.75" customHeight="1">
      <c r="A1254" s="963">
        <v>102832</v>
      </c>
      <c r="B1254" s="963" t="s">
        <v>4237</v>
      </c>
      <c r="C1254" s="964" t="s">
        <v>1522</v>
      </c>
      <c r="D1254" s="965">
        <v>5.95</v>
      </c>
      <c r="E1254" s="757"/>
      <c r="F1254" s="757"/>
      <c r="G1254" s="757"/>
      <c r="H1254" s="757"/>
      <c r="I1254" s="757"/>
    </row>
    <row r="1255" spans="1:9" ht="15.75" customHeight="1">
      <c r="A1255" s="963">
        <v>102843</v>
      </c>
      <c r="B1255" s="963" t="s">
        <v>4238</v>
      </c>
      <c r="C1255" s="964" t="s">
        <v>1522</v>
      </c>
      <c r="D1255" s="965">
        <v>141.97</v>
      </c>
      <c r="E1255" s="757"/>
      <c r="F1255" s="757"/>
      <c r="G1255" s="757"/>
      <c r="H1255" s="757"/>
      <c r="I1255" s="757"/>
    </row>
    <row r="1256" spans="1:9" ht="15.75" customHeight="1">
      <c r="A1256" s="963">
        <v>102849</v>
      </c>
      <c r="B1256" s="963" t="s">
        <v>4239</v>
      </c>
      <c r="C1256" s="964" t="s">
        <v>1522</v>
      </c>
      <c r="D1256" s="965">
        <v>69.41</v>
      </c>
      <c r="E1256" s="757"/>
      <c r="F1256" s="757"/>
      <c r="G1256" s="757"/>
      <c r="H1256" s="757"/>
      <c r="I1256" s="757"/>
    </row>
    <row r="1257" spans="1:9" ht="15.75" customHeight="1">
      <c r="A1257" s="963">
        <v>102855</v>
      </c>
      <c r="B1257" s="963" t="s">
        <v>4240</v>
      </c>
      <c r="C1257" s="964" t="s">
        <v>1522</v>
      </c>
      <c r="D1257" s="965">
        <v>69.41</v>
      </c>
      <c r="E1257" s="757"/>
      <c r="F1257" s="757"/>
      <c r="G1257" s="757"/>
      <c r="H1257" s="757"/>
      <c r="I1257" s="757"/>
    </row>
    <row r="1258" spans="1:9" ht="15.75" customHeight="1">
      <c r="A1258" s="963">
        <v>102861</v>
      </c>
      <c r="B1258" s="963" t="s">
        <v>4241</v>
      </c>
      <c r="C1258" s="964" t="s">
        <v>1522</v>
      </c>
      <c r="D1258" s="965">
        <v>0.87</v>
      </c>
      <c r="E1258" s="757"/>
      <c r="F1258" s="757"/>
      <c r="G1258" s="757"/>
      <c r="H1258" s="757"/>
      <c r="I1258" s="757"/>
    </row>
    <row r="1259" spans="1:9" ht="15.75" customHeight="1">
      <c r="A1259" s="963">
        <v>102867</v>
      </c>
      <c r="B1259" s="963" t="s">
        <v>4242</v>
      </c>
      <c r="C1259" s="964" t="s">
        <v>1522</v>
      </c>
      <c r="D1259" s="965">
        <v>0.47</v>
      </c>
      <c r="E1259" s="757"/>
      <c r="F1259" s="757"/>
      <c r="G1259" s="757"/>
      <c r="H1259" s="757"/>
      <c r="I1259" s="757"/>
    </row>
    <row r="1260" spans="1:9" ht="15.75" customHeight="1">
      <c r="A1260" s="963">
        <v>102873</v>
      </c>
      <c r="B1260" s="963" t="s">
        <v>4243</v>
      </c>
      <c r="C1260" s="964" t="s">
        <v>1522</v>
      </c>
      <c r="D1260" s="965">
        <v>126.13</v>
      </c>
      <c r="E1260" s="757"/>
      <c r="F1260" s="757"/>
      <c r="G1260" s="757"/>
      <c r="H1260" s="757"/>
      <c r="I1260" s="757"/>
    </row>
    <row r="1261" spans="1:9" ht="15.75" customHeight="1">
      <c r="A1261" s="963">
        <v>102879</v>
      </c>
      <c r="B1261" s="963" t="s">
        <v>4244</v>
      </c>
      <c r="C1261" s="964" t="s">
        <v>1522</v>
      </c>
      <c r="D1261" s="965">
        <v>189.3</v>
      </c>
      <c r="E1261" s="757"/>
      <c r="F1261" s="757"/>
      <c r="G1261" s="757"/>
      <c r="H1261" s="757"/>
      <c r="I1261" s="757"/>
    </row>
    <row r="1262" spans="1:9" ht="15.75" customHeight="1">
      <c r="A1262" s="963">
        <v>102885</v>
      </c>
      <c r="B1262" s="963" t="s">
        <v>4245</v>
      </c>
      <c r="C1262" s="964" t="s">
        <v>1522</v>
      </c>
      <c r="D1262" s="965">
        <v>0.89</v>
      </c>
      <c r="E1262" s="757"/>
      <c r="F1262" s="757"/>
      <c r="G1262" s="757"/>
      <c r="H1262" s="757"/>
      <c r="I1262" s="757"/>
    </row>
    <row r="1263" spans="1:9" ht="15.75" customHeight="1">
      <c r="A1263" s="963">
        <v>102891</v>
      </c>
      <c r="B1263" s="963" t="s">
        <v>4246</v>
      </c>
      <c r="C1263" s="964" t="s">
        <v>1522</v>
      </c>
      <c r="D1263" s="965">
        <v>0.89</v>
      </c>
      <c r="E1263" s="757"/>
      <c r="F1263" s="757"/>
      <c r="G1263" s="757"/>
      <c r="H1263" s="757"/>
      <c r="I1263" s="757"/>
    </row>
    <row r="1264" spans="1:9" ht="15.75" customHeight="1">
      <c r="A1264" s="963">
        <v>102897</v>
      </c>
      <c r="B1264" s="963" t="s">
        <v>4247</v>
      </c>
      <c r="C1264" s="964" t="s">
        <v>1522</v>
      </c>
      <c r="D1264" s="965">
        <v>94.83</v>
      </c>
      <c r="E1264" s="757"/>
      <c r="F1264" s="757"/>
      <c r="G1264" s="757"/>
      <c r="H1264" s="757"/>
      <c r="I1264" s="757"/>
    </row>
    <row r="1265" spans="1:9" ht="15.75" customHeight="1">
      <c r="A1265" s="963">
        <v>102903</v>
      </c>
      <c r="B1265" s="963" t="s">
        <v>4248</v>
      </c>
      <c r="C1265" s="964" t="s">
        <v>1522</v>
      </c>
      <c r="D1265" s="965">
        <v>12.3</v>
      </c>
      <c r="E1265" s="757"/>
      <c r="F1265" s="757"/>
      <c r="G1265" s="757"/>
      <c r="H1265" s="757"/>
      <c r="I1265" s="757"/>
    </row>
    <row r="1266" spans="1:9" ht="15.75" customHeight="1">
      <c r="A1266" s="963">
        <v>102909</v>
      </c>
      <c r="B1266" s="963" t="s">
        <v>4249</v>
      </c>
      <c r="C1266" s="964" t="s">
        <v>1522</v>
      </c>
      <c r="D1266" s="965">
        <v>68.42</v>
      </c>
      <c r="E1266" s="757"/>
      <c r="F1266" s="757"/>
      <c r="G1266" s="757"/>
      <c r="H1266" s="757"/>
      <c r="I1266" s="757"/>
    </row>
    <row r="1267" spans="1:9" ht="15.75" customHeight="1">
      <c r="A1267" s="963">
        <v>102915</v>
      </c>
      <c r="B1267" s="963" t="s">
        <v>4250</v>
      </c>
      <c r="C1267" s="964" t="s">
        <v>1522</v>
      </c>
      <c r="D1267" s="965">
        <v>0.44</v>
      </c>
      <c r="E1267" s="757"/>
      <c r="F1267" s="757"/>
      <c r="G1267" s="757"/>
      <c r="H1267" s="757"/>
      <c r="I1267" s="757"/>
    </row>
    <row r="1268" spans="1:9" ht="15.75" customHeight="1">
      <c r="A1268" s="963">
        <v>102927</v>
      </c>
      <c r="B1268" s="963" t="s">
        <v>4251</v>
      </c>
      <c r="C1268" s="964" t="s">
        <v>1522</v>
      </c>
      <c r="D1268" s="965">
        <v>0.65</v>
      </c>
      <c r="E1268" s="757"/>
      <c r="F1268" s="757"/>
      <c r="G1268" s="757"/>
      <c r="H1268" s="757"/>
      <c r="I1268" s="757"/>
    </row>
    <row r="1269" spans="1:9" ht="15.75" customHeight="1">
      <c r="A1269" s="963">
        <v>102933</v>
      </c>
      <c r="B1269" s="963" t="s">
        <v>4252</v>
      </c>
      <c r="C1269" s="964" t="s">
        <v>1522</v>
      </c>
      <c r="D1269" s="965">
        <v>0.65</v>
      </c>
      <c r="E1269" s="757"/>
      <c r="F1269" s="757"/>
      <c r="G1269" s="757"/>
      <c r="H1269" s="757"/>
      <c r="I1269" s="757"/>
    </row>
    <row r="1270" spans="1:9" ht="15.75" customHeight="1">
      <c r="A1270" s="963">
        <v>102939</v>
      </c>
      <c r="B1270" s="963" t="s">
        <v>4253</v>
      </c>
      <c r="C1270" s="964" t="s">
        <v>1522</v>
      </c>
      <c r="D1270" s="965">
        <v>6.54</v>
      </c>
      <c r="E1270" s="757"/>
      <c r="F1270" s="757"/>
      <c r="G1270" s="757"/>
      <c r="H1270" s="757"/>
      <c r="I1270" s="757"/>
    </row>
    <row r="1271" spans="1:9" ht="15.75" customHeight="1">
      <c r="A1271" s="963">
        <v>102945</v>
      </c>
      <c r="B1271" s="963" t="s">
        <v>4254</v>
      </c>
      <c r="C1271" s="964" t="s">
        <v>1522</v>
      </c>
      <c r="D1271" s="965">
        <v>0.01</v>
      </c>
      <c r="E1271" s="757"/>
      <c r="F1271" s="757"/>
      <c r="G1271" s="757"/>
      <c r="H1271" s="757"/>
      <c r="I1271" s="757"/>
    </row>
    <row r="1272" spans="1:9" ht="15.75" customHeight="1">
      <c r="A1272" s="963">
        <v>102951</v>
      </c>
      <c r="B1272" s="963" t="s">
        <v>4255</v>
      </c>
      <c r="C1272" s="964" t="s">
        <v>1522</v>
      </c>
      <c r="D1272" s="965">
        <v>0.44</v>
      </c>
      <c r="E1272" s="757"/>
      <c r="F1272" s="757"/>
      <c r="G1272" s="757"/>
      <c r="H1272" s="757"/>
      <c r="I1272" s="757"/>
    </row>
    <row r="1273" spans="1:9" ht="15.75" customHeight="1">
      <c r="A1273" s="963">
        <v>102957</v>
      </c>
      <c r="B1273" s="963" t="s">
        <v>4256</v>
      </c>
      <c r="C1273" s="964" t="s">
        <v>1522</v>
      </c>
      <c r="D1273" s="965">
        <v>53.82</v>
      </c>
      <c r="E1273" s="757"/>
      <c r="F1273" s="757"/>
      <c r="G1273" s="757"/>
      <c r="H1273" s="757"/>
      <c r="I1273" s="757"/>
    </row>
    <row r="1274" spans="1:9" ht="15.75" customHeight="1">
      <c r="A1274" s="963">
        <v>102963</v>
      </c>
      <c r="B1274" s="963" t="s">
        <v>4257</v>
      </c>
      <c r="C1274" s="964" t="s">
        <v>1522</v>
      </c>
      <c r="D1274" s="965">
        <v>89.41</v>
      </c>
      <c r="E1274" s="757"/>
      <c r="F1274" s="757"/>
      <c r="G1274" s="757"/>
      <c r="H1274" s="757"/>
      <c r="I1274" s="757"/>
    </row>
    <row r="1275" spans="1:9" ht="15.75" customHeight="1">
      <c r="A1275" s="963">
        <v>102969</v>
      </c>
      <c r="B1275" s="963" t="s">
        <v>4258</v>
      </c>
      <c r="C1275" s="964" t="s">
        <v>1522</v>
      </c>
      <c r="D1275" s="965">
        <v>0.88</v>
      </c>
      <c r="E1275" s="757"/>
      <c r="F1275" s="757"/>
      <c r="G1275" s="757"/>
      <c r="H1275" s="757"/>
      <c r="I1275" s="757"/>
    </row>
    <row r="1276" spans="1:9" ht="15.75" customHeight="1">
      <c r="A1276" s="963">
        <v>102985</v>
      </c>
      <c r="B1276" s="963" t="s">
        <v>4259</v>
      </c>
      <c r="C1276" s="964" t="s">
        <v>1522</v>
      </c>
      <c r="D1276" s="965">
        <v>3.15</v>
      </c>
      <c r="E1276" s="757"/>
      <c r="F1276" s="757"/>
      <c r="G1276" s="757"/>
      <c r="H1276" s="757"/>
      <c r="I1276" s="757"/>
    </row>
    <row r="1277" spans="1:9" ht="15.75" customHeight="1">
      <c r="A1277" s="963">
        <v>103156</v>
      </c>
      <c r="B1277" s="963" t="s">
        <v>4260</v>
      </c>
      <c r="C1277" s="964" t="s">
        <v>1522</v>
      </c>
      <c r="D1277" s="965">
        <v>1.66</v>
      </c>
      <c r="E1277" s="757"/>
      <c r="F1277" s="757"/>
      <c r="G1277" s="757"/>
      <c r="H1277" s="757"/>
      <c r="I1277" s="757"/>
    </row>
    <row r="1278" spans="1:9" ht="15.75" customHeight="1">
      <c r="A1278" s="963">
        <v>103162</v>
      </c>
      <c r="B1278" s="963" t="s">
        <v>4261</v>
      </c>
      <c r="C1278" s="964" t="s">
        <v>1522</v>
      </c>
      <c r="D1278" s="965">
        <v>2.08</v>
      </c>
      <c r="E1278" s="757"/>
      <c r="F1278" s="757"/>
      <c r="G1278" s="757"/>
      <c r="H1278" s="757"/>
      <c r="I1278" s="757"/>
    </row>
    <row r="1279" spans="1:9" ht="15.75" customHeight="1">
      <c r="A1279" s="963">
        <v>103168</v>
      </c>
      <c r="B1279" s="963" t="s">
        <v>4262</v>
      </c>
      <c r="C1279" s="964" t="s">
        <v>1522</v>
      </c>
      <c r="D1279" s="965">
        <v>0.53</v>
      </c>
      <c r="E1279" s="757"/>
      <c r="F1279" s="757"/>
      <c r="G1279" s="757"/>
      <c r="H1279" s="757"/>
      <c r="I1279" s="757"/>
    </row>
    <row r="1280" spans="1:9" ht="15.75" customHeight="1">
      <c r="A1280" s="963">
        <v>103174</v>
      </c>
      <c r="B1280" s="963" t="s">
        <v>4263</v>
      </c>
      <c r="C1280" s="964" t="s">
        <v>1522</v>
      </c>
      <c r="D1280" s="965">
        <v>1.33</v>
      </c>
      <c r="E1280" s="757"/>
      <c r="F1280" s="757"/>
      <c r="G1280" s="757"/>
      <c r="H1280" s="757"/>
      <c r="I1280" s="757"/>
    </row>
    <row r="1281" spans="1:9" ht="15.75" customHeight="1">
      <c r="A1281" s="963">
        <v>103180</v>
      </c>
      <c r="B1281" s="963" t="s">
        <v>4264</v>
      </c>
      <c r="C1281" s="964" t="s">
        <v>1522</v>
      </c>
      <c r="D1281" s="965">
        <v>3.05</v>
      </c>
      <c r="E1281" s="757"/>
      <c r="F1281" s="757"/>
      <c r="G1281" s="757"/>
      <c r="H1281" s="757"/>
      <c r="I1281" s="757"/>
    </row>
    <row r="1282" spans="1:9" ht="15.75" customHeight="1">
      <c r="A1282" s="963">
        <v>103223</v>
      </c>
      <c r="B1282" s="963" t="s">
        <v>4265</v>
      </c>
      <c r="C1282" s="964" t="s">
        <v>1522</v>
      </c>
      <c r="D1282" s="965">
        <v>36.97</v>
      </c>
      <c r="E1282" s="757"/>
      <c r="F1282" s="757"/>
      <c r="G1282" s="757"/>
      <c r="H1282" s="757"/>
      <c r="I1282" s="757"/>
    </row>
    <row r="1283" spans="1:9" ht="15.75" customHeight="1">
      <c r="A1283" s="963">
        <v>103229</v>
      </c>
      <c r="B1283" s="963" t="s">
        <v>4266</v>
      </c>
      <c r="C1283" s="964" t="s">
        <v>1522</v>
      </c>
      <c r="D1283" s="965">
        <v>61.2</v>
      </c>
      <c r="E1283" s="757"/>
      <c r="F1283" s="757"/>
      <c r="G1283" s="757"/>
      <c r="H1283" s="757"/>
      <c r="I1283" s="757"/>
    </row>
    <row r="1284" spans="1:9" ht="15.75" customHeight="1">
      <c r="A1284" s="963">
        <v>103235</v>
      </c>
      <c r="B1284" s="963" t="s">
        <v>4267</v>
      </c>
      <c r="C1284" s="964" t="s">
        <v>1522</v>
      </c>
      <c r="D1284" s="965">
        <v>162.41</v>
      </c>
      <c r="E1284" s="757"/>
      <c r="F1284" s="757"/>
      <c r="G1284" s="757"/>
      <c r="H1284" s="757"/>
      <c r="I1284" s="757"/>
    </row>
    <row r="1285" spans="1:9" ht="15.75" customHeight="1">
      <c r="A1285" s="963">
        <v>103241</v>
      </c>
      <c r="B1285" s="963" t="s">
        <v>4268</v>
      </c>
      <c r="C1285" s="964" t="s">
        <v>1522</v>
      </c>
      <c r="D1285" s="965">
        <v>6.34</v>
      </c>
      <c r="E1285" s="757"/>
      <c r="F1285" s="757"/>
      <c r="G1285" s="757"/>
      <c r="H1285" s="757"/>
      <c r="I1285" s="757"/>
    </row>
    <row r="1286" spans="1:9" ht="15.75" customHeight="1">
      <c r="A1286" s="963">
        <v>103660</v>
      </c>
      <c r="B1286" s="963" t="s">
        <v>4269</v>
      </c>
      <c r="C1286" s="964" t="s">
        <v>1522</v>
      </c>
      <c r="D1286" s="965">
        <v>9.27</v>
      </c>
      <c r="E1286" s="757"/>
      <c r="F1286" s="757"/>
      <c r="G1286" s="757"/>
      <c r="H1286" s="757"/>
      <c r="I1286" s="757"/>
    </row>
    <row r="1287" spans="1:9" ht="15.75" customHeight="1">
      <c r="A1287" s="963">
        <v>103666</v>
      </c>
      <c r="B1287" s="963" t="s">
        <v>4270</v>
      </c>
      <c r="C1287" s="964" t="s">
        <v>1522</v>
      </c>
      <c r="D1287" s="965">
        <v>97.93</v>
      </c>
      <c r="E1287" s="757"/>
      <c r="F1287" s="757"/>
      <c r="G1287" s="757"/>
      <c r="H1287" s="757"/>
      <c r="I1287" s="757"/>
    </row>
    <row r="1288" spans="1:9" ht="15.75" customHeight="1">
      <c r="A1288" s="963">
        <v>103792</v>
      </c>
      <c r="B1288" s="963" t="s">
        <v>4271</v>
      </c>
      <c r="C1288" s="964" t="s">
        <v>1522</v>
      </c>
      <c r="D1288" s="965">
        <v>0.19</v>
      </c>
      <c r="E1288" s="757"/>
      <c r="F1288" s="757"/>
      <c r="G1288" s="757"/>
      <c r="H1288" s="757"/>
      <c r="I1288" s="757"/>
    </row>
    <row r="1289" spans="1:9" ht="15.75" customHeight="1">
      <c r="A1289" s="963">
        <v>103937</v>
      </c>
      <c r="B1289" s="963" t="s">
        <v>4272</v>
      </c>
      <c r="C1289" s="964" t="s">
        <v>1522</v>
      </c>
      <c r="D1289" s="965">
        <v>1.07</v>
      </c>
      <c r="E1289" s="757"/>
      <c r="F1289" s="757"/>
      <c r="G1289" s="757"/>
      <c r="H1289" s="757"/>
      <c r="I1289" s="757"/>
    </row>
    <row r="1290" spans="1:9" ht="15.75" customHeight="1">
      <c r="A1290" s="963">
        <v>103943</v>
      </c>
      <c r="B1290" s="963" t="s">
        <v>4273</v>
      </c>
      <c r="C1290" s="964" t="s">
        <v>1522</v>
      </c>
      <c r="D1290" s="965">
        <v>1.07</v>
      </c>
      <c r="E1290" s="757"/>
      <c r="F1290" s="757"/>
      <c r="G1290" s="757"/>
      <c r="H1290" s="757"/>
      <c r="I1290" s="757"/>
    </row>
    <row r="1291" spans="1:9" ht="15.75" customHeight="1">
      <c r="A1291" s="963">
        <v>104087</v>
      </c>
      <c r="B1291" s="963" t="s">
        <v>4274</v>
      </c>
      <c r="C1291" s="964" t="s">
        <v>1522</v>
      </c>
      <c r="D1291" s="965">
        <v>0.08</v>
      </c>
      <c r="E1291" s="757"/>
      <c r="F1291" s="757"/>
      <c r="G1291" s="757"/>
      <c r="H1291" s="757"/>
      <c r="I1291" s="757"/>
    </row>
    <row r="1292" spans="1:9" ht="15.75" customHeight="1">
      <c r="A1292" s="963">
        <v>104088</v>
      </c>
      <c r="B1292" s="963" t="s">
        <v>4275</v>
      </c>
      <c r="C1292" s="964" t="s">
        <v>1522</v>
      </c>
      <c r="D1292" s="965">
        <v>0.1</v>
      </c>
      <c r="E1292" s="757"/>
      <c r="F1292" s="757"/>
      <c r="G1292" s="757"/>
      <c r="H1292" s="757"/>
      <c r="I1292" s="757"/>
    </row>
    <row r="1293" spans="1:9" ht="15.75" customHeight="1">
      <c r="A1293" s="963">
        <v>104089</v>
      </c>
      <c r="B1293" s="963" t="s">
        <v>4276</v>
      </c>
      <c r="C1293" s="964" t="s">
        <v>1522</v>
      </c>
      <c r="D1293" s="965">
        <v>0.1</v>
      </c>
      <c r="E1293" s="757"/>
      <c r="F1293" s="757"/>
      <c r="G1293" s="757"/>
      <c r="H1293" s="757"/>
      <c r="I1293" s="757"/>
    </row>
    <row r="1294" spans="1:9" ht="15.75" customHeight="1">
      <c r="A1294" s="963">
        <v>104090</v>
      </c>
      <c r="B1294" s="963" t="s">
        <v>4277</v>
      </c>
      <c r="C1294" s="964" t="s">
        <v>1522</v>
      </c>
      <c r="D1294" s="965">
        <v>0.47</v>
      </c>
      <c r="E1294" s="757"/>
      <c r="F1294" s="757"/>
      <c r="G1294" s="757"/>
      <c r="H1294" s="757"/>
      <c r="I1294" s="757"/>
    </row>
    <row r="1295" spans="1:9" ht="15.75" customHeight="1">
      <c r="A1295" s="963">
        <v>104093</v>
      </c>
      <c r="B1295" s="963" t="s">
        <v>4278</v>
      </c>
      <c r="C1295" s="964" t="s">
        <v>1522</v>
      </c>
      <c r="D1295" s="965">
        <v>0.12</v>
      </c>
      <c r="E1295" s="757"/>
      <c r="F1295" s="757"/>
      <c r="G1295" s="757"/>
      <c r="H1295" s="757"/>
      <c r="I1295" s="757"/>
    </row>
    <row r="1296" spans="1:9" ht="15.75" customHeight="1">
      <c r="A1296" s="963">
        <v>104094</v>
      </c>
      <c r="B1296" s="963" t="s">
        <v>4279</v>
      </c>
      <c r="C1296" s="964" t="s">
        <v>1522</v>
      </c>
      <c r="D1296" s="966">
        <v>0.14000000000000001</v>
      </c>
      <c r="E1296" s="757"/>
      <c r="F1296" s="757"/>
      <c r="G1296" s="757"/>
      <c r="H1296" s="757"/>
      <c r="I1296" s="757"/>
    </row>
    <row r="1297" spans="1:9" ht="15.75" customHeight="1">
      <c r="A1297" s="963">
        <v>104095</v>
      </c>
      <c r="B1297" s="963" t="s">
        <v>4280</v>
      </c>
      <c r="C1297" s="964" t="s">
        <v>1522</v>
      </c>
      <c r="D1297" s="966">
        <v>0.15</v>
      </c>
      <c r="E1297" s="757"/>
      <c r="F1297" s="757"/>
      <c r="G1297" s="757"/>
      <c r="H1297" s="757"/>
      <c r="I1297" s="757"/>
    </row>
    <row r="1298" spans="1:9" ht="15.75" customHeight="1">
      <c r="A1298" s="963">
        <v>104096</v>
      </c>
      <c r="B1298" s="963" t="s">
        <v>4281</v>
      </c>
      <c r="C1298" s="964" t="s">
        <v>1522</v>
      </c>
      <c r="D1298" s="966">
        <v>0.65</v>
      </c>
      <c r="E1298" s="757"/>
      <c r="F1298" s="757"/>
      <c r="G1298" s="757"/>
      <c r="H1298" s="757"/>
      <c r="I1298" s="757"/>
    </row>
    <row r="1299" spans="1:9" ht="15.75" customHeight="1">
      <c r="A1299" s="963">
        <v>92259</v>
      </c>
      <c r="B1299" s="963" t="s">
        <v>4282</v>
      </c>
      <c r="C1299" s="964" t="s">
        <v>141</v>
      </c>
      <c r="D1299" s="966">
        <v>387.34</v>
      </c>
      <c r="E1299" s="757"/>
      <c r="F1299" s="757"/>
      <c r="G1299" s="757"/>
      <c r="H1299" s="757"/>
      <c r="I1299" s="757"/>
    </row>
    <row r="1300" spans="1:9" ht="15.75" customHeight="1">
      <c r="A1300" s="963">
        <v>92260</v>
      </c>
      <c r="B1300" s="963" t="s">
        <v>4283</v>
      </c>
      <c r="C1300" s="964" t="s">
        <v>141</v>
      </c>
      <c r="D1300" s="965">
        <v>438.22</v>
      </c>
      <c r="E1300" s="757"/>
      <c r="F1300" s="757"/>
      <c r="G1300" s="757"/>
      <c r="H1300" s="757"/>
      <c r="I1300" s="757"/>
    </row>
    <row r="1301" spans="1:9" ht="15.75" customHeight="1">
      <c r="A1301" s="963">
        <v>92261</v>
      </c>
      <c r="B1301" s="963" t="s">
        <v>4284</v>
      </c>
      <c r="C1301" s="964" t="s">
        <v>141</v>
      </c>
      <c r="D1301" s="966">
        <v>487.54</v>
      </c>
      <c r="E1301" s="757"/>
      <c r="F1301" s="757"/>
      <c r="G1301" s="757"/>
      <c r="H1301" s="757"/>
      <c r="I1301" s="757"/>
    </row>
    <row r="1302" spans="1:9" ht="15.75" customHeight="1">
      <c r="A1302" s="963">
        <v>92262</v>
      </c>
      <c r="B1302" s="963" t="s">
        <v>4285</v>
      </c>
      <c r="C1302" s="964" t="s">
        <v>141</v>
      </c>
      <c r="D1302" s="966">
        <v>566.95000000000005</v>
      </c>
      <c r="E1302" s="757"/>
      <c r="F1302" s="757"/>
      <c r="G1302" s="757"/>
      <c r="H1302" s="757"/>
      <c r="I1302" s="757"/>
    </row>
    <row r="1303" spans="1:9" ht="15.75" customHeight="1">
      <c r="A1303" s="963">
        <v>92539</v>
      </c>
      <c r="B1303" s="963" t="s">
        <v>4286</v>
      </c>
      <c r="C1303" s="964" t="s">
        <v>122</v>
      </c>
      <c r="D1303" s="966">
        <v>62.21</v>
      </c>
      <c r="E1303" s="757"/>
      <c r="F1303" s="757"/>
      <c r="G1303" s="757"/>
      <c r="H1303" s="757"/>
      <c r="I1303" s="757"/>
    </row>
    <row r="1304" spans="1:9" ht="15.75" customHeight="1">
      <c r="A1304" s="963">
        <v>92540</v>
      </c>
      <c r="B1304" s="963" t="s">
        <v>4287</v>
      </c>
      <c r="C1304" s="964" t="s">
        <v>122</v>
      </c>
      <c r="D1304" s="966">
        <v>69.790000000000006</v>
      </c>
      <c r="E1304" s="757"/>
      <c r="F1304" s="757"/>
      <c r="G1304" s="757"/>
      <c r="H1304" s="757"/>
      <c r="I1304" s="757"/>
    </row>
    <row r="1305" spans="1:9" ht="15.75" customHeight="1">
      <c r="A1305" s="963">
        <v>92541</v>
      </c>
      <c r="B1305" s="963" t="s">
        <v>4288</v>
      </c>
      <c r="C1305" s="964" t="s">
        <v>122</v>
      </c>
      <c r="D1305" s="965">
        <v>67.010000000000005</v>
      </c>
      <c r="E1305" s="757"/>
      <c r="F1305" s="757"/>
      <c r="G1305" s="757"/>
      <c r="H1305" s="757"/>
      <c r="I1305" s="757"/>
    </row>
    <row r="1306" spans="1:9" ht="15.75" customHeight="1">
      <c r="A1306" s="963">
        <v>92542</v>
      </c>
      <c r="B1306" s="963" t="s">
        <v>4289</v>
      </c>
      <c r="C1306" s="964" t="s">
        <v>122</v>
      </c>
      <c r="D1306" s="965">
        <v>81.180000000000007</v>
      </c>
      <c r="E1306" s="757"/>
      <c r="F1306" s="757"/>
      <c r="G1306" s="757"/>
      <c r="H1306" s="757"/>
      <c r="I1306" s="757"/>
    </row>
    <row r="1307" spans="1:9" ht="15.75" customHeight="1">
      <c r="A1307" s="963">
        <v>92543</v>
      </c>
      <c r="B1307" s="963" t="s">
        <v>4290</v>
      </c>
      <c r="C1307" s="964" t="s">
        <v>122</v>
      </c>
      <c r="D1307" s="966">
        <v>18.63</v>
      </c>
      <c r="E1307" s="757"/>
      <c r="F1307" s="757"/>
      <c r="G1307" s="757"/>
      <c r="H1307" s="757"/>
      <c r="I1307" s="757"/>
    </row>
    <row r="1308" spans="1:9" ht="15.75" customHeight="1">
      <c r="A1308" s="963">
        <v>92544</v>
      </c>
      <c r="B1308" s="963" t="s">
        <v>4291</v>
      </c>
      <c r="C1308" s="964" t="s">
        <v>122</v>
      </c>
      <c r="D1308" s="966">
        <v>14.81</v>
      </c>
      <c r="E1308" s="757"/>
      <c r="F1308" s="757"/>
      <c r="G1308" s="757"/>
      <c r="H1308" s="757"/>
      <c r="I1308" s="757"/>
    </row>
    <row r="1309" spans="1:9" ht="15.75" customHeight="1">
      <c r="A1309" s="963">
        <v>92545</v>
      </c>
      <c r="B1309" s="963" t="s">
        <v>4292</v>
      </c>
      <c r="C1309" s="964" t="s">
        <v>141</v>
      </c>
      <c r="D1309" s="966">
        <v>845.32</v>
      </c>
      <c r="E1309" s="757"/>
      <c r="F1309" s="757"/>
      <c r="G1309" s="757"/>
      <c r="H1309" s="757"/>
      <c r="I1309" s="757"/>
    </row>
    <row r="1310" spans="1:9" ht="15.75" customHeight="1">
      <c r="A1310" s="963">
        <v>92546</v>
      </c>
      <c r="B1310" s="963" t="s">
        <v>4293</v>
      </c>
      <c r="C1310" s="964" t="s">
        <v>141</v>
      </c>
      <c r="D1310" s="966">
        <v>1033.5899999999999</v>
      </c>
      <c r="E1310" s="757"/>
      <c r="F1310" s="757"/>
      <c r="G1310" s="757"/>
      <c r="H1310" s="757"/>
      <c r="I1310" s="757"/>
    </row>
    <row r="1311" spans="1:9" ht="15.75" customHeight="1">
      <c r="A1311" s="963">
        <v>92547</v>
      </c>
      <c r="B1311" s="963" t="s">
        <v>4294</v>
      </c>
      <c r="C1311" s="964" t="s">
        <v>141</v>
      </c>
      <c r="D1311" s="966">
        <v>1093.08</v>
      </c>
      <c r="E1311" s="757"/>
      <c r="F1311" s="757"/>
      <c r="G1311" s="757"/>
      <c r="H1311" s="757"/>
      <c r="I1311" s="757"/>
    </row>
    <row r="1312" spans="1:9" ht="15.75" customHeight="1">
      <c r="A1312" s="963">
        <v>92548</v>
      </c>
      <c r="B1312" s="963" t="s">
        <v>4295</v>
      </c>
      <c r="C1312" s="964" t="s">
        <v>141</v>
      </c>
      <c r="D1312" s="966">
        <v>1214.55</v>
      </c>
      <c r="E1312" s="757"/>
      <c r="F1312" s="757"/>
      <c r="G1312" s="757"/>
      <c r="H1312" s="757"/>
      <c r="I1312" s="757"/>
    </row>
    <row r="1313" spans="1:9" ht="15.75" customHeight="1">
      <c r="A1313" s="963">
        <v>92549</v>
      </c>
      <c r="B1313" s="963" t="s">
        <v>4296</v>
      </c>
      <c r="C1313" s="964" t="s">
        <v>141</v>
      </c>
      <c r="D1313" s="966">
        <v>1512.1</v>
      </c>
      <c r="E1313" s="757"/>
      <c r="F1313" s="757"/>
      <c r="G1313" s="757"/>
      <c r="H1313" s="757"/>
      <c r="I1313" s="757"/>
    </row>
    <row r="1314" spans="1:9" ht="15.75" customHeight="1">
      <c r="A1314" s="963">
        <v>92550</v>
      </c>
      <c r="B1314" s="963" t="s">
        <v>4297</v>
      </c>
      <c r="C1314" s="964" t="s">
        <v>141</v>
      </c>
      <c r="D1314" s="966">
        <v>1883</v>
      </c>
      <c r="E1314" s="757"/>
      <c r="F1314" s="757"/>
      <c r="G1314" s="757"/>
      <c r="H1314" s="757"/>
      <c r="I1314" s="757"/>
    </row>
    <row r="1315" spans="1:9" ht="15.75" customHeight="1">
      <c r="A1315" s="963">
        <v>92551</v>
      </c>
      <c r="B1315" s="963" t="s">
        <v>4298</v>
      </c>
      <c r="C1315" s="964" t="s">
        <v>141</v>
      </c>
      <c r="D1315" s="966">
        <v>1958.96</v>
      </c>
      <c r="E1315" s="757"/>
      <c r="F1315" s="757"/>
      <c r="G1315" s="757"/>
      <c r="H1315" s="757"/>
      <c r="I1315" s="757"/>
    </row>
    <row r="1316" spans="1:9" ht="15.75" customHeight="1">
      <c r="A1316" s="963">
        <v>92552</v>
      </c>
      <c r="B1316" s="963" t="s">
        <v>4299</v>
      </c>
      <c r="C1316" s="964" t="s">
        <v>141</v>
      </c>
      <c r="D1316" s="966">
        <v>2125.44</v>
      </c>
      <c r="E1316" s="757"/>
      <c r="F1316" s="757"/>
      <c r="G1316" s="757"/>
      <c r="H1316" s="757"/>
      <c r="I1316" s="757"/>
    </row>
    <row r="1317" spans="1:9" ht="15.75" customHeight="1">
      <c r="A1317" s="963">
        <v>92553</v>
      </c>
      <c r="B1317" s="963" t="s">
        <v>4300</v>
      </c>
      <c r="C1317" s="964" t="s">
        <v>141</v>
      </c>
      <c r="D1317" s="966">
        <v>2433.4499999999998</v>
      </c>
      <c r="E1317" s="757"/>
      <c r="F1317" s="757"/>
      <c r="G1317" s="757"/>
      <c r="H1317" s="757"/>
      <c r="I1317" s="757"/>
    </row>
    <row r="1318" spans="1:9" ht="15.75" customHeight="1">
      <c r="A1318" s="963">
        <v>92554</v>
      </c>
      <c r="B1318" s="963" t="s">
        <v>4301</v>
      </c>
      <c r="C1318" s="964" t="s">
        <v>141</v>
      </c>
      <c r="D1318" s="966">
        <v>2520.36</v>
      </c>
      <c r="E1318" s="757"/>
      <c r="F1318" s="757"/>
      <c r="G1318" s="757"/>
      <c r="H1318" s="757"/>
      <c r="I1318" s="757"/>
    </row>
    <row r="1319" spans="1:9" ht="15.75" customHeight="1">
      <c r="A1319" s="963">
        <v>92555</v>
      </c>
      <c r="B1319" s="963" t="s">
        <v>4302</v>
      </c>
      <c r="C1319" s="964" t="s">
        <v>141</v>
      </c>
      <c r="D1319" s="966">
        <v>834.22</v>
      </c>
      <c r="E1319" s="757"/>
      <c r="F1319" s="757"/>
      <c r="G1319" s="757"/>
      <c r="H1319" s="757"/>
      <c r="I1319" s="757"/>
    </row>
    <row r="1320" spans="1:9" ht="15.75" customHeight="1">
      <c r="A1320" s="963">
        <v>92556</v>
      </c>
      <c r="B1320" s="963" t="s">
        <v>4303</v>
      </c>
      <c r="C1320" s="964" t="s">
        <v>141</v>
      </c>
      <c r="D1320" s="966">
        <v>1014.14</v>
      </c>
      <c r="E1320" s="757"/>
      <c r="F1320" s="757"/>
      <c r="G1320" s="757"/>
      <c r="H1320" s="757"/>
      <c r="I1320" s="757"/>
    </row>
    <row r="1321" spans="1:9" ht="15.75" customHeight="1">
      <c r="A1321" s="963">
        <v>92557</v>
      </c>
      <c r="B1321" s="963" t="s">
        <v>4304</v>
      </c>
      <c r="C1321" s="964" t="s">
        <v>141</v>
      </c>
      <c r="D1321" s="966">
        <v>1073.6199999999999</v>
      </c>
      <c r="E1321" s="757"/>
      <c r="F1321" s="757"/>
      <c r="G1321" s="757"/>
      <c r="H1321" s="757"/>
      <c r="I1321" s="757"/>
    </row>
    <row r="1322" spans="1:9" ht="15.75" customHeight="1">
      <c r="A1322" s="963">
        <v>92558</v>
      </c>
      <c r="B1322" s="963" t="s">
        <v>4305</v>
      </c>
      <c r="C1322" s="964" t="s">
        <v>141</v>
      </c>
      <c r="D1322" s="966">
        <v>1203.44</v>
      </c>
      <c r="E1322" s="757"/>
      <c r="F1322" s="757"/>
      <c r="G1322" s="757"/>
      <c r="H1322" s="757"/>
      <c r="I1322" s="757"/>
    </row>
    <row r="1323" spans="1:9" ht="15.75" customHeight="1">
      <c r="A1323" s="963">
        <v>92559</v>
      </c>
      <c r="B1323" s="963" t="s">
        <v>4306</v>
      </c>
      <c r="C1323" s="964" t="s">
        <v>141</v>
      </c>
      <c r="D1323" s="966">
        <v>1491.42</v>
      </c>
      <c r="E1323" s="757"/>
      <c r="F1323" s="757"/>
      <c r="G1323" s="757"/>
      <c r="H1323" s="757"/>
      <c r="I1323" s="757"/>
    </row>
    <row r="1324" spans="1:9" ht="15.75" customHeight="1">
      <c r="A1324" s="963">
        <v>92560</v>
      </c>
      <c r="B1324" s="963" t="s">
        <v>4307</v>
      </c>
      <c r="C1324" s="964" t="s">
        <v>141</v>
      </c>
      <c r="D1324" s="966">
        <v>1854.83</v>
      </c>
      <c r="E1324" s="757"/>
      <c r="F1324" s="757"/>
      <c r="G1324" s="757"/>
      <c r="H1324" s="757"/>
      <c r="I1324" s="757"/>
    </row>
    <row r="1325" spans="1:9" ht="15.75" customHeight="1">
      <c r="A1325" s="963">
        <v>92561</v>
      </c>
      <c r="B1325" s="963" t="s">
        <v>4308</v>
      </c>
      <c r="C1325" s="964" t="s">
        <v>141</v>
      </c>
      <c r="D1325" s="966">
        <v>1931.55</v>
      </c>
      <c r="E1325" s="757"/>
      <c r="F1325" s="757"/>
      <c r="G1325" s="757"/>
      <c r="H1325" s="757"/>
      <c r="I1325" s="757"/>
    </row>
    <row r="1326" spans="1:9" ht="15.75" customHeight="1">
      <c r="A1326" s="963">
        <v>92562</v>
      </c>
      <c r="B1326" s="963" t="s">
        <v>4309</v>
      </c>
      <c r="C1326" s="964" t="s">
        <v>141</v>
      </c>
      <c r="D1326" s="966">
        <v>2078.58</v>
      </c>
      <c r="E1326" s="757"/>
      <c r="F1326" s="757"/>
      <c r="G1326" s="757"/>
      <c r="H1326" s="757"/>
      <c r="I1326" s="757"/>
    </row>
    <row r="1327" spans="1:9" ht="15.75" customHeight="1">
      <c r="A1327" s="963">
        <v>92563</v>
      </c>
      <c r="B1327" s="963" t="s">
        <v>4310</v>
      </c>
      <c r="C1327" s="964" t="s">
        <v>141</v>
      </c>
      <c r="D1327" s="966">
        <v>2378.65</v>
      </c>
      <c r="E1327" s="757"/>
      <c r="F1327" s="757"/>
      <c r="G1327" s="757"/>
      <c r="H1327" s="757"/>
      <c r="I1327" s="757"/>
    </row>
    <row r="1328" spans="1:9" ht="15.75" customHeight="1">
      <c r="A1328" s="963">
        <v>92564</v>
      </c>
      <c r="B1328" s="963" t="s">
        <v>4311</v>
      </c>
      <c r="C1328" s="964" t="s">
        <v>141</v>
      </c>
      <c r="D1328" s="966">
        <v>2453.2399999999998</v>
      </c>
      <c r="E1328" s="757"/>
      <c r="F1328" s="757"/>
      <c r="G1328" s="757"/>
      <c r="H1328" s="757"/>
      <c r="I1328" s="757"/>
    </row>
    <row r="1329" spans="1:9" ht="15.75" customHeight="1">
      <c r="A1329" s="963">
        <v>92565</v>
      </c>
      <c r="B1329" s="963" t="s">
        <v>4312</v>
      </c>
      <c r="C1329" s="964" t="s">
        <v>122</v>
      </c>
      <c r="D1329" s="966">
        <v>32.409999999999997</v>
      </c>
      <c r="E1329" s="757"/>
      <c r="F1329" s="757"/>
      <c r="G1329" s="757"/>
      <c r="H1329" s="757"/>
      <c r="I1329" s="757"/>
    </row>
    <row r="1330" spans="1:9" ht="15.75" customHeight="1">
      <c r="A1330" s="963">
        <v>92566</v>
      </c>
      <c r="B1330" s="963" t="s">
        <v>4313</v>
      </c>
      <c r="C1330" s="964" t="s">
        <v>122</v>
      </c>
      <c r="D1330" s="966">
        <v>19.72</v>
      </c>
      <c r="E1330" s="757"/>
      <c r="F1330" s="757"/>
      <c r="G1330" s="757"/>
      <c r="H1330" s="757"/>
      <c r="I1330" s="757"/>
    </row>
    <row r="1331" spans="1:9" ht="15.75" customHeight="1">
      <c r="A1331" s="963">
        <v>92567</v>
      </c>
      <c r="B1331" s="963" t="s">
        <v>4314</v>
      </c>
      <c r="C1331" s="964" t="s">
        <v>122</v>
      </c>
      <c r="D1331" s="966">
        <v>29.27</v>
      </c>
      <c r="E1331" s="757"/>
      <c r="F1331" s="757"/>
      <c r="G1331" s="757"/>
      <c r="H1331" s="757"/>
      <c r="I1331" s="757"/>
    </row>
    <row r="1332" spans="1:9" ht="15.75" customHeight="1">
      <c r="A1332" s="963">
        <v>100379</v>
      </c>
      <c r="B1332" s="963" t="s">
        <v>4315</v>
      </c>
      <c r="C1332" s="964" t="s">
        <v>122</v>
      </c>
      <c r="D1332" s="966">
        <v>32.409999999999997</v>
      </c>
      <c r="E1332" s="757"/>
      <c r="F1332" s="757"/>
      <c r="G1332" s="757"/>
      <c r="H1332" s="757"/>
      <c r="I1332" s="757"/>
    </row>
    <row r="1333" spans="1:9" ht="15.75" customHeight="1">
      <c r="A1333" s="963">
        <v>100380</v>
      </c>
      <c r="B1333" s="963" t="s">
        <v>4316</v>
      </c>
      <c r="C1333" s="964" t="s">
        <v>122</v>
      </c>
      <c r="D1333" s="966">
        <v>42.14</v>
      </c>
      <c r="E1333" s="757"/>
      <c r="F1333" s="757"/>
      <c r="G1333" s="757"/>
      <c r="H1333" s="757"/>
      <c r="I1333" s="757"/>
    </row>
    <row r="1334" spans="1:9" ht="15.75" customHeight="1">
      <c r="A1334" s="963">
        <v>100381</v>
      </c>
      <c r="B1334" s="963" t="s">
        <v>4317</v>
      </c>
      <c r="C1334" s="964" t="s">
        <v>122</v>
      </c>
      <c r="D1334" s="966">
        <v>47.02</v>
      </c>
      <c r="E1334" s="757"/>
      <c r="F1334" s="757"/>
      <c r="G1334" s="757"/>
      <c r="H1334" s="757"/>
      <c r="I1334" s="757"/>
    </row>
    <row r="1335" spans="1:9" ht="15.75" customHeight="1">
      <c r="A1335" s="963">
        <v>100383</v>
      </c>
      <c r="B1335" s="963" t="s">
        <v>4318</v>
      </c>
      <c r="C1335" s="964" t="s">
        <v>122</v>
      </c>
      <c r="D1335" s="965">
        <v>21.3</v>
      </c>
      <c r="E1335" s="757"/>
      <c r="F1335" s="757"/>
      <c r="G1335" s="757"/>
      <c r="H1335" s="757"/>
      <c r="I1335" s="757"/>
    </row>
    <row r="1336" spans="1:9" ht="15.75" customHeight="1">
      <c r="A1336" s="963">
        <v>100384</v>
      </c>
      <c r="B1336" s="963" t="s">
        <v>4319</v>
      </c>
      <c r="C1336" s="964" t="s">
        <v>122</v>
      </c>
      <c r="D1336" s="965">
        <v>22.34</v>
      </c>
      <c r="E1336" s="757"/>
      <c r="F1336" s="757"/>
      <c r="G1336" s="757"/>
      <c r="H1336" s="757"/>
      <c r="I1336" s="757"/>
    </row>
    <row r="1337" spans="1:9" ht="15.75" customHeight="1">
      <c r="A1337" s="963">
        <v>100385</v>
      </c>
      <c r="B1337" s="963" t="s">
        <v>4320</v>
      </c>
      <c r="C1337" s="964" t="s">
        <v>122</v>
      </c>
      <c r="D1337" s="965">
        <v>29.27</v>
      </c>
      <c r="E1337" s="757"/>
      <c r="F1337" s="757"/>
      <c r="G1337" s="757"/>
      <c r="H1337" s="757"/>
      <c r="I1337" s="757"/>
    </row>
    <row r="1338" spans="1:9" ht="15.75" customHeight="1">
      <c r="A1338" s="963">
        <v>100386</v>
      </c>
      <c r="B1338" s="963" t="s">
        <v>4321</v>
      </c>
      <c r="C1338" s="964" t="s">
        <v>122</v>
      </c>
      <c r="D1338" s="965">
        <v>36.94</v>
      </c>
      <c r="E1338" s="757"/>
      <c r="F1338" s="757"/>
      <c r="G1338" s="757"/>
      <c r="H1338" s="757"/>
      <c r="I1338" s="757"/>
    </row>
    <row r="1339" spans="1:9" ht="15.75" customHeight="1">
      <c r="A1339" s="963">
        <v>100387</v>
      </c>
      <c r="B1339" s="963" t="s">
        <v>4322</v>
      </c>
      <c r="C1339" s="964" t="s">
        <v>122</v>
      </c>
      <c r="D1339" s="965">
        <v>44.7</v>
      </c>
      <c r="E1339" s="757"/>
      <c r="F1339" s="757"/>
      <c r="G1339" s="757"/>
      <c r="H1339" s="757"/>
      <c r="I1339" s="757"/>
    </row>
    <row r="1340" spans="1:9" ht="15.75" customHeight="1">
      <c r="A1340" s="963">
        <v>100388</v>
      </c>
      <c r="B1340" s="963" t="s">
        <v>4323</v>
      </c>
      <c r="C1340" s="964" t="s">
        <v>122</v>
      </c>
      <c r="D1340" s="965">
        <v>15.45</v>
      </c>
      <c r="E1340" s="757"/>
      <c r="F1340" s="757"/>
      <c r="G1340" s="757"/>
      <c r="H1340" s="757"/>
      <c r="I1340" s="757"/>
    </row>
    <row r="1341" spans="1:9" ht="15.75" customHeight="1">
      <c r="A1341" s="963">
        <v>100389</v>
      </c>
      <c r="B1341" s="963" t="s">
        <v>4324</v>
      </c>
      <c r="C1341" s="964" t="s">
        <v>122</v>
      </c>
      <c r="D1341" s="965">
        <v>14.08</v>
      </c>
      <c r="E1341" s="757"/>
      <c r="F1341" s="757"/>
      <c r="G1341" s="757"/>
      <c r="H1341" s="757"/>
      <c r="I1341" s="757"/>
    </row>
    <row r="1342" spans="1:9" ht="15.75" customHeight="1">
      <c r="A1342" s="963">
        <v>100390</v>
      </c>
      <c r="B1342" s="963" t="s">
        <v>4325</v>
      </c>
      <c r="C1342" s="964" t="s">
        <v>122</v>
      </c>
      <c r="D1342" s="965">
        <v>18.45</v>
      </c>
      <c r="E1342" s="757"/>
      <c r="F1342" s="757"/>
      <c r="G1342" s="757"/>
      <c r="H1342" s="757"/>
      <c r="I1342" s="757"/>
    </row>
    <row r="1343" spans="1:9" ht="15.75" customHeight="1">
      <c r="A1343" s="963">
        <v>100391</v>
      </c>
      <c r="B1343" s="963" t="s">
        <v>4326</v>
      </c>
      <c r="C1343" s="964" t="s">
        <v>122</v>
      </c>
      <c r="D1343" s="965">
        <v>16.12</v>
      </c>
      <c r="E1343" s="757"/>
      <c r="F1343" s="757"/>
      <c r="G1343" s="757"/>
      <c r="H1343" s="757"/>
      <c r="I1343" s="757"/>
    </row>
    <row r="1344" spans="1:9" ht="15.75" customHeight="1">
      <c r="A1344" s="963">
        <v>100392</v>
      </c>
      <c r="B1344" s="963" t="s">
        <v>4327</v>
      </c>
      <c r="C1344" s="964" t="s">
        <v>122</v>
      </c>
      <c r="D1344" s="965">
        <v>12.23</v>
      </c>
      <c r="E1344" s="757"/>
      <c r="F1344" s="757"/>
      <c r="G1344" s="757"/>
      <c r="H1344" s="757"/>
      <c r="I1344" s="757"/>
    </row>
    <row r="1345" spans="1:9" ht="15.75" customHeight="1">
      <c r="A1345" s="963">
        <v>100393</v>
      </c>
      <c r="B1345" s="963" t="s">
        <v>4328</v>
      </c>
      <c r="C1345" s="964" t="s">
        <v>122</v>
      </c>
      <c r="D1345" s="965">
        <v>16.13</v>
      </c>
      <c r="E1345" s="757"/>
      <c r="F1345" s="757"/>
      <c r="G1345" s="757"/>
      <c r="H1345" s="757"/>
      <c r="I1345" s="757"/>
    </row>
    <row r="1346" spans="1:9" ht="15.75" customHeight="1">
      <c r="A1346" s="963">
        <v>100394</v>
      </c>
      <c r="B1346" s="963" t="s">
        <v>4329</v>
      </c>
      <c r="C1346" s="964" t="s">
        <v>122</v>
      </c>
      <c r="D1346" s="965">
        <v>14.59</v>
      </c>
      <c r="E1346" s="757"/>
      <c r="F1346" s="757"/>
      <c r="G1346" s="757"/>
      <c r="H1346" s="757"/>
      <c r="I1346" s="757"/>
    </row>
    <row r="1347" spans="1:9" ht="15.75" customHeight="1">
      <c r="A1347" s="963">
        <v>100395</v>
      </c>
      <c r="B1347" s="963" t="s">
        <v>4330</v>
      </c>
      <c r="C1347" s="964" t="s">
        <v>122</v>
      </c>
      <c r="D1347" s="965">
        <v>19.13</v>
      </c>
      <c r="E1347" s="757"/>
      <c r="F1347" s="757"/>
      <c r="G1347" s="757"/>
      <c r="H1347" s="757"/>
      <c r="I1347" s="757"/>
    </row>
    <row r="1348" spans="1:9" ht="15.75" customHeight="1">
      <c r="A1348" s="963">
        <v>94189</v>
      </c>
      <c r="B1348" s="963" t="s">
        <v>4331</v>
      </c>
      <c r="C1348" s="964" t="s">
        <v>122</v>
      </c>
      <c r="D1348" s="965">
        <v>36.200000000000003</v>
      </c>
      <c r="E1348" s="757"/>
      <c r="F1348" s="757"/>
      <c r="G1348" s="757"/>
      <c r="H1348" s="757"/>
      <c r="I1348" s="757"/>
    </row>
    <row r="1349" spans="1:9" ht="15.75" customHeight="1">
      <c r="A1349" s="963">
        <v>94192</v>
      </c>
      <c r="B1349" s="963" t="s">
        <v>4332</v>
      </c>
      <c r="C1349" s="964" t="s">
        <v>122</v>
      </c>
      <c r="D1349" s="965">
        <v>38.28</v>
      </c>
      <c r="E1349" s="757"/>
      <c r="F1349" s="757"/>
      <c r="G1349" s="757"/>
      <c r="H1349" s="757"/>
      <c r="I1349" s="757"/>
    </row>
    <row r="1350" spans="1:9" ht="15.75" customHeight="1">
      <c r="A1350" s="963">
        <v>94195</v>
      </c>
      <c r="B1350" s="963" t="s">
        <v>4333</v>
      </c>
      <c r="C1350" s="964" t="s">
        <v>122</v>
      </c>
      <c r="D1350" s="965">
        <v>26.09</v>
      </c>
      <c r="E1350" s="757"/>
      <c r="F1350" s="757"/>
      <c r="G1350" s="757"/>
      <c r="H1350" s="757"/>
      <c r="I1350" s="757"/>
    </row>
    <row r="1351" spans="1:9" ht="15.75" customHeight="1">
      <c r="A1351" s="963">
        <v>94198</v>
      </c>
      <c r="B1351" s="963" t="s">
        <v>4334</v>
      </c>
      <c r="C1351" s="964" t="s">
        <v>122</v>
      </c>
      <c r="D1351" s="965">
        <v>28.83</v>
      </c>
      <c r="E1351" s="757"/>
      <c r="F1351" s="757"/>
      <c r="G1351" s="757"/>
      <c r="H1351" s="757"/>
      <c r="I1351" s="757"/>
    </row>
    <row r="1352" spans="1:9" ht="15.75" customHeight="1">
      <c r="A1352" s="963">
        <v>94201</v>
      </c>
      <c r="B1352" s="963" t="s">
        <v>4335</v>
      </c>
      <c r="C1352" s="964" t="s">
        <v>122</v>
      </c>
      <c r="D1352" s="965">
        <v>37.32</v>
      </c>
      <c r="E1352" s="757"/>
      <c r="F1352" s="757"/>
      <c r="G1352" s="757"/>
      <c r="H1352" s="757"/>
      <c r="I1352" s="757"/>
    </row>
    <row r="1353" spans="1:9" ht="15.75" customHeight="1">
      <c r="A1353" s="963">
        <v>94204</v>
      </c>
      <c r="B1353" s="963" t="s">
        <v>4336</v>
      </c>
      <c r="C1353" s="964" t="s">
        <v>122</v>
      </c>
      <c r="D1353" s="965">
        <v>42</v>
      </c>
      <c r="E1353" s="757"/>
      <c r="F1353" s="757"/>
      <c r="G1353" s="757"/>
      <c r="H1353" s="757"/>
      <c r="I1353" s="757"/>
    </row>
    <row r="1354" spans="1:9" ht="15.75" customHeight="1">
      <c r="A1354" s="963">
        <v>94224</v>
      </c>
      <c r="B1354" s="963" t="s">
        <v>4337</v>
      </c>
      <c r="C1354" s="964" t="s">
        <v>164</v>
      </c>
      <c r="D1354" s="965">
        <v>21.09</v>
      </c>
      <c r="E1354" s="757"/>
      <c r="F1354" s="757"/>
      <c r="G1354" s="757"/>
      <c r="H1354" s="757"/>
      <c r="I1354" s="757"/>
    </row>
    <row r="1355" spans="1:9" ht="15.75" customHeight="1">
      <c r="A1355" s="963">
        <v>94226</v>
      </c>
      <c r="B1355" s="963" t="s">
        <v>4338</v>
      </c>
      <c r="C1355" s="964" t="s">
        <v>122</v>
      </c>
      <c r="D1355" s="965">
        <v>18.600000000000001</v>
      </c>
      <c r="E1355" s="757"/>
      <c r="F1355" s="757"/>
      <c r="G1355" s="757"/>
      <c r="H1355" s="757"/>
      <c r="I1355" s="757"/>
    </row>
    <row r="1356" spans="1:9" ht="15.75" customHeight="1">
      <c r="A1356" s="963">
        <v>94232</v>
      </c>
      <c r="B1356" s="963" t="s">
        <v>4339</v>
      </c>
      <c r="C1356" s="964" t="s">
        <v>141</v>
      </c>
      <c r="D1356" s="965">
        <v>2.35</v>
      </c>
      <c r="E1356" s="757"/>
      <c r="F1356" s="757"/>
      <c r="G1356" s="757"/>
      <c r="H1356" s="757"/>
      <c r="I1356" s="757"/>
    </row>
    <row r="1357" spans="1:9" ht="15.75" customHeight="1">
      <c r="A1357" s="963">
        <v>94440</v>
      </c>
      <c r="B1357" s="963" t="s">
        <v>4340</v>
      </c>
      <c r="C1357" s="964" t="s">
        <v>122</v>
      </c>
      <c r="D1357" s="965">
        <v>26.09</v>
      </c>
      <c r="E1357" s="757"/>
      <c r="F1357" s="757"/>
      <c r="G1357" s="757"/>
      <c r="H1357" s="757"/>
      <c r="I1357" s="757"/>
    </row>
    <row r="1358" spans="1:9" ht="15.75" customHeight="1">
      <c r="A1358" s="963">
        <v>94441</v>
      </c>
      <c r="B1358" s="963" t="s">
        <v>4341</v>
      </c>
      <c r="C1358" s="964" t="s">
        <v>122</v>
      </c>
      <c r="D1358" s="965">
        <v>28.83</v>
      </c>
      <c r="E1358" s="757"/>
      <c r="F1358" s="757"/>
      <c r="G1358" s="757"/>
      <c r="H1358" s="757"/>
      <c r="I1358" s="757"/>
    </row>
    <row r="1359" spans="1:9" ht="15.75" customHeight="1">
      <c r="A1359" s="963">
        <v>94442</v>
      </c>
      <c r="B1359" s="963" t="s">
        <v>4342</v>
      </c>
      <c r="C1359" s="964" t="s">
        <v>122</v>
      </c>
      <c r="D1359" s="965">
        <v>26.09</v>
      </c>
      <c r="E1359" s="757"/>
      <c r="F1359" s="757"/>
      <c r="G1359" s="757"/>
      <c r="H1359" s="757"/>
      <c r="I1359" s="757"/>
    </row>
    <row r="1360" spans="1:9" ht="15.75" customHeight="1">
      <c r="A1360" s="963">
        <v>94443</v>
      </c>
      <c r="B1360" s="963" t="s">
        <v>4343</v>
      </c>
      <c r="C1360" s="964" t="s">
        <v>122</v>
      </c>
      <c r="D1360" s="965">
        <v>28.83</v>
      </c>
      <c r="E1360" s="757"/>
      <c r="F1360" s="757"/>
      <c r="G1360" s="757"/>
      <c r="H1360" s="757"/>
      <c r="I1360" s="757"/>
    </row>
    <row r="1361" spans="1:9" ht="15.75" customHeight="1">
      <c r="A1361" s="963">
        <v>94445</v>
      </c>
      <c r="B1361" s="963" t="s">
        <v>4344</v>
      </c>
      <c r="C1361" s="964" t="s">
        <v>122</v>
      </c>
      <c r="D1361" s="965">
        <v>37.32</v>
      </c>
      <c r="E1361" s="757"/>
      <c r="F1361" s="757"/>
      <c r="G1361" s="757"/>
      <c r="H1361" s="757"/>
      <c r="I1361" s="757"/>
    </row>
    <row r="1362" spans="1:9" ht="15.75" customHeight="1">
      <c r="A1362" s="963">
        <v>94446</v>
      </c>
      <c r="B1362" s="963" t="s">
        <v>4345</v>
      </c>
      <c r="C1362" s="964" t="s">
        <v>122</v>
      </c>
      <c r="D1362" s="965">
        <v>42</v>
      </c>
      <c r="E1362" s="757"/>
      <c r="F1362" s="757"/>
      <c r="G1362" s="757"/>
      <c r="H1362" s="757"/>
      <c r="I1362" s="757"/>
    </row>
    <row r="1363" spans="1:9" ht="15.75" customHeight="1">
      <c r="A1363" s="963">
        <v>94447</v>
      </c>
      <c r="B1363" s="963" t="s">
        <v>4346</v>
      </c>
      <c r="C1363" s="964" t="s">
        <v>122</v>
      </c>
      <c r="D1363" s="965">
        <v>37.32</v>
      </c>
      <c r="E1363" s="757"/>
      <c r="F1363" s="757"/>
      <c r="G1363" s="757"/>
      <c r="H1363" s="757"/>
      <c r="I1363" s="757"/>
    </row>
    <row r="1364" spans="1:9" ht="15.75" customHeight="1">
      <c r="A1364" s="963">
        <v>94448</v>
      </c>
      <c r="B1364" s="963" t="s">
        <v>4347</v>
      </c>
      <c r="C1364" s="964" t="s">
        <v>122</v>
      </c>
      <c r="D1364" s="965">
        <v>42</v>
      </c>
      <c r="E1364" s="757"/>
      <c r="F1364" s="757"/>
      <c r="G1364" s="757"/>
      <c r="H1364" s="757"/>
      <c r="I1364" s="757"/>
    </row>
    <row r="1365" spans="1:9" ht="15.75" customHeight="1">
      <c r="A1365" s="963">
        <v>94207</v>
      </c>
      <c r="B1365" s="963" t="s">
        <v>4348</v>
      </c>
      <c r="C1365" s="964" t="s">
        <v>122</v>
      </c>
      <c r="D1365" s="965">
        <v>57.6</v>
      </c>
      <c r="E1365" s="757"/>
      <c r="F1365" s="757"/>
      <c r="G1365" s="757"/>
      <c r="H1365" s="757"/>
      <c r="I1365" s="757"/>
    </row>
    <row r="1366" spans="1:9" ht="15.75" customHeight="1">
      <c r="A1366" s="963">
        <v>94210</v>
      </c>
      <c r="B1366" s="963" t="s">
        <v>4349</v>
      </c>
      <c r="C1366" s="964" t="s">
        <v>122</v>
      </c>
      <c r="D1366" s="965">
        <v>61.1</v>
      </c>
      <c r="E1366" s="757"/>
      <c r="F1366" s="757"/>
      <c r="G1366" s="757"/>
      <c r="H1366" s="757"/>
      <c r="I1366" s="757"/>
    </row>
    <row r="1367" spans="1:9" ht="15.75" customHeight="1">
      <c r="A1367" s="963">
        <v>94218</v>
      </c>
      <c r="B1367" s="963" t="s">
        <v>4350</v>
      </c>
      <c r="C1367" s="964" t="s">
        <v>122</v>
      </c>
      <c r="D1367" s="965">
        <v>155.88</v>
      </c>
      <c r="E1367" s="757"/>
      <c r="F1367" s="757"/>
      <c r="G1367" s="757"/>
      <c r="H1367" s="757"/>
      <c r="I1367" s="757"/>
    </row>
    <row r="1368" spans="1:9" ht="15.75" customHeight="1">
      <c r="A1368" s="963">
        <v>94213</v>
      </c>
      <c r="B1368" s="963" t="s">
        <v>4351</v>
      </c>
      <c r="C1368" s="964" t="s">
        <v>122</v>
      </c>
      <c r="D1368" s="965">
        <v>80.83</v>
      </c>
      <c r="E1368" s="757"/>
      <c r="F1368" s="757"/>
      <c r="G1368" s="757"/>
      <c r="H1368" s="757"/>
      <c r="I1368" s="757"/>
    </row>
    <row r="1369" spans="1:9" ht="15.75" customHeight="1">
      <c r="A1369" s="963">
        <v>94216</v>
      </c>
      <c r="B1369" s="963" t="s">
        <v>4352</v>
      </c>
      <c r="C1369" s="964" t="s">
        <v>122</v>
      </c>
      <c r="D1369" s="965">
        <v>235.59</v>
      </c>
      <c r="E1369" s="757"/>
      <c r="F1369" s="757"/>
      <c r="G1369" s="757"/>
      <c r="H1369" s="757"/>
      <c r="I1369" s="757"/>
    </row>
    <row r="1370" spans="1:9" ht="15.75" customHeight="1">
      <c r="A1370" s="963">
        <v>94219</v>
      </c>
      <c r="B1370" s="963" t="s">
        <v>4353</v>
      </c>
      <c r="C1370" s="964" t="s">
        <v>164</v>
      </c>
      <c r="D1370" s="965">
        <v>25.57</v>
      </c>
      <c r="E1370" s="757"/>
      <c r="F1370" s="757"/>
      <c r="G1370" s="757"/>
      <c r="H1370" s="757"/>
      <c r="I1370" s="757"/>
    </row>
    <row r="1371" spans="1:9" ht="15.75" customHeight="1">
      <c r="A1371" s="963">
        <v>94220</v>
      </c>
      <c r="B1371" s="963" t="s">
        <v>4354</v>
      </c>
      <c r="C1371" s="964" t="s">
        <v>164</v>
      </c>
      <c r="D1371" s="965">
        <v>48.4</v>
      </c>
      <c r="E1371" s="757"/>
      <c r="F1371" s="757"/>
      <c r="G1371" s="757"/>
      <c r="H1371" s="757"/>
      <c r="I1371" s="757"/>
    </row>
    <row r="1372" spans="1:9" ht="15.75" customHeight="1">
      <c r="A1372" s="963">
        <v>94221</v>
      </c>
      <c r="B1372" s="963" t="s">
        <v>4355</v>
      </c>
      <c r="C1372" s="964" t="s">
        <v>164</v>
      </c>
      <c r="D1372" s="965">
        <v>20.149999999999999</v>
      </c>
      <c r="E1372" s="757"/>
      <c r="F1372" s="757"/>
      <c r="G1372" s="757"/>
      <c r="H1372" s="757"/>
      <c r="I1372" s="757"/>
    </row>
    <row r="1373" spans="1:9" ht="15.75" customHeight="1">
      <c r="A1373" s="963">
        <v>94222</v>
      </c>
      <c r="B1373" s="963" t="s">
        <v>4356</v>
      </c>
      <c r="C1373" s="964" t="s">
        <v>164</v>
      </c>
      <c r="D1373" s="965">
        <v>42.98</v>
      </c>
      <c r="E1373" s="757"/>
      <c r="F1373" s="757"/>
      <c r="G1373" s="757"/>
      <c r="H1373" s="757"/>
      <c r="I1373" s="757"/>
    </row>
    <row r="1374" spans="1:9" ht="15.75" customHeight="1">
      <c r="A1374" s="963">
        <v>94223</v>
      </c>
      <c r="B1374" s="963" t="s">
        <v>4357</v>
      </c>
      <c r="C1374" s="964" t="s">
        <v>164</v>
      </c>
      <c r="D1374" s="965">
        <v>101.5</v>
      </c>
      <c r="E1374" s="757"/>
      <c r="F1374" s="757"/>
      <c r="G1374" s="757"/>
      <c r="H1374" s="757"/>
      <c r="I1374" s="757"/>
    </row>
    <row r="1375" spans="1:9" ht="15.75" customHeight="1">
      <c r="A1375" s="963">
        <v>94451</v>
      </c>
      <c r="B1375" s="963" t="s">
        <v>4358</v>
      </c>
      <c r="C1375" s="964" t="s">
        <v>164</v>
      </c>
      <c r="D1375" s="965">
        <v>113.81</v>
      </c>
      <c r="E1375" s="757"/>
      <c r="F1375" s="757"/>
      <c r="G1375" s="757"/>
      <c r="H1375" s="757"/>
      <c r="I1375" s="757"/>
    </row>
    <row r="1376" spans="1:9" ht="15.75" customHeight="1">
      <c r="A1376" s="963">
        <v>100325</v>
      </c>
      <c r="B1376" s="963" t="s">
        <v>4359</v>
      </c>
      <c r="C1376" s="964" t="s">
        <v>164</v>
      </c>
      <c r="D1376" s="965">
        <v>110.9</v>
      </c>
      <c r="E1376" s="757"/>
      <c r="F1376" s="757"/>
      <c r="G1376" s="757"/>
      <c r="H1376" s="757"/>
      <c r="I1376" s="757"/>
    </row>
    <row r="1377" spans="1:9" ht="15.75" customHeight="1">
      <c r="A1377" s="963">
        <v>100327</v>
      </c>
      <c r="B1377" s="963" t="s">
        <v>4360</v>
      </c>
      <c r="C1377" s="964" t="s">
        <v>164</v>
      </c>
      <c r="D1377" s="965">
        <v>58.19</v>
      </c>
      <c r="E1377" s="757"/>
      <c r="F1377" s="757"/>
      <c r="G1377" s="757"/>
      <c r="H1377" s="757"/>
      <c r="I1377" s="757"/>
    </row>
    <row r="1378" spans="1:9" ht="15.75" customHeight="1">
      <c r="A1378" s="963">
        <v>100328</v>
      </c>
      <c r="B1378" s="963" t="s">
        <v>4361</v>
      </c>
      <c r="C1378" s="964" t="s">
        <v>122</v>
      </c>
      <c r="D1378" s="965">
        <v>10.55</v>
      </c>
      <c r="E1378" s="757"/>
      <c r="F1378" s="757"/>
      <c r="G1378" s="757"/>
      <c r="H1378" s="757"/>
      <c r="I1378" s="757"/>
    </row>
    <row r="1379" spans="1:9" ht="15.75" customHeight="1">
      <c r="A1379" s="963">
        <v>100329</v>
      </c>
      <c r="B1379" s="963" t="s">
        <v>4362</v>
      </c>
      <c r="C1379" s="964" t="s">
        <v>122</v>
      </c>
      <c r="D1379" s="965">
        <v>13.29</v>
      </c>
      <c r="E1379" s="757"/>
      <c r="F1379" s="757"/>
      <c r="G1379" s="757"/>
      <c r="H1379" s="757"/>
      <c r="I1379" s="757"/>
    </row>
    <row r="1380" spans="1:9" ht="15.75" customHeight="1">
      <c r="A1380" s="963">
        <v>100330</v>
      </c>
      <c r="B1380" s="963" t="s">
        <v>4363</v>
      </c>
      <c r="C1380" s="964" t="s">
        <v>122</v>
      </c>
      <c r="D1380" s="965">
        <v>14.3</v>
      </c>
      <c r="E1380" s="757"/>
      <c r="F1380" s="757"/>
      <c r="G1380" s="757"/>
      <c r="H1380" s="757"/>
      <c r="I1380" s="757"/>
    </row>
    <row r="1381" spans="1:9" ht="15.75" customHeight="1">
      <c r="A1381" s="963">
        <v>100331</v>
      </c>
      <c r="B1381" s="963" t="s">
        <v>4364</v>
      </c>
      <c r="C1381" s="964" t="s">
        <v>122</v>
      </c>
      <c r="D1381" s="965">
        <v>18.989999999999998</v>
      </c>
      <c r="E1381" s="757"/>
      <c r="F1381" s="757"/>
      <c r="G1381" s="757"/>
      <c r="H1381" s="757"/>
      <c r="I1381" s="757"/>
    </row>
    <row r="1382" spans="1:9" ht="15.75" customHeight="1">
      <c r="A1382" s="963">
        <v>100434</v>
      </c>
      <c r="B1382" s="963" t="s">
        <v>4365</v>
      </c>
      <c r="C1382" s="964" t="s">
        <v>164</v>
      </c>
      <c r="D1382" s="965">
        <v>176.91</v>
      </c>
      <c r="E1382" s="757"/>
      <c r="F1382" s="757"/>
      <c r="G1382" s="757"/>
      <c r="H1382" s="757"/>
      <c r="I1382" s="757"/>
    </row>
    <row r="1383" spans="1:9" ht="15.75" customHeight="1">
      <c r="A1383" s="963">
        <v>100435</v>
      </c>
      <c r="B1383" s="963" t="s">
        <v>4366</v>
      </c>
      <c r="C1383" s="964" t="s">
        <v>164</v>
      </c>
      <c r="D1383" s="965">
        <v>78.069999999999993</v>
      </c>
      <c r="E1383" s="757"/>
      <c r="F1383" s="757"/>
      <c r="G1383" s="757"/>
      <c r="H1383" s="757"/>
      <c r="I1383" s="757"/>
    </row>
    <row r="1384" spans="1:9" ht="15.75" customHeight="1">
      <c r="A1384" s="963">
        <v>94227</v>
      </c>
      <c r="B1384" s="963" t="s">
        <v>4367</v>
      </c>
      <c r="C1384" s="964" t="s">
        <v>164</v>
      </c>
      <c r="D1384" s="966">
        <v>61</v>
      </c>
      <c r="E1384" s="757"/>
      <c r="F1384" s="757"/>
      <c r="G1384" s="757"/>
      <c r="H1384" s="757"/>
      <c r="I1384" s="757"/>
    </row>
    <row r="1385" spans="1:9" ht="15.75" customHeight="1">
      <c r="A1385" s="963">
        <v>94228</v>
      </c>
      <c r="B1385" s="963" t="s">
        <v>4368</v>
      </c>
      <c r="C1385" s="964" t="s">
        <v>164</v>
      </c>
      <c r="D1385" s="966">
        <v>83.24</v>
      </c>
      <c r="E1385" s="757"/>
      <c r="F1385" s="757"/>
      <c r="G1385" s="757"/>
      <c r="H1385" s="757"/>
      <c r="I1385" s="757"/>
    </row>
    <row r="1386" spans="1:9" ht="15.75" customHeight="1">
      <c r="A1386" s="963">
        <v>94229</v>
      </c>
      <c r="B1386" s="963" t="s">
        <v>4369</v>
      </c>
      <c r="C1386" s="964" t="s">
        <v>164</v>
      </c>
      <c r="D1386" s="966">
        <v>161.57</v>
      </c>
      <c r="E1386" s="757"/>
      <c r="F1386" s="757"/>
      <c r="G1386" s="757"/>
      <c r="H1386" s="757"/>
      <c r="I1386" s="757"/>
    </row>
    <row r="1387" spans="1:9" ht="15.75" customHeight="1">
      <c r="A1387" s="963">
        <v>94231</v>
      </c>
      <c r="B1387" s="963" t="s">
        <v>4370</v>
      </c>
      <c r="C1387" s="964" t="s">
        <v>164</v>
      </c>
      <c r="D1387" s="965">
        <v>51.56</v>
      </c>
      <c r="E1387" s="757"/>
      <c r="F1387" s="757"/>
      <c r="G1387" s="757"/>
      <c r="H1387" s="757"/>
      <c r="I1387" s="757"/>
    </row>
    <row r="1388" spans="1:9" ht="15.75" customHeight="1">
      <c r="A1388" s="963">
        <v>94449</v>
      </c>
      <c r="B1388" s="963" t="s">
        <v>4371</v>
      </c>
      <c r="C1388" s="964" t="s">
        <v>122</v>
      </c>
      <c r="D1388" s="965">
        <v>78.290000000000006</v>
      </c>
      <c r="E1388" s="757"/>
      <c r="F1388" s="757"/>
      <c r="G1388" s="757"/>
      <c r="H1388" s="757"/>
      <c r="I1388" s="757"/>
    </row>
    <row r="1389" spans="1:9" ht="15.75" customHeight="1">
      <c r="A1389" s="963">
        <v>92255</v>
      </c>
      <c r="B1389" s="963" t="s">
        <v>4372</v>
      </c>
      <c r="C1389" s="964" t="s">
        <v>141</v>
      </c>
      <c r="D1389" s="965">
        <v>158.78</v>
      </c>
      <c r="E1389" s="757"/>
      <c r="F1389" s="757"/>
      <c r="G1389" s="757"/>
      <c r="H1389" s="757"/>
      <c r="I1389" s="757"/>
    </row>
    <row r="1390" spans="1:9" ht="15.75" customHeight="1">
      <c r="A1390" s="963">
        <v>92256</v>
      </c>
      <c r="B1390" s="963" t="s">
        <v>4373</v>
      </c>
      <c r="C1390" s="964" t="s">
        <v>141</v>
      </c>
      <c r="D1390" s="965">
        <v>189.95</v>
      </c>
      <c r="E1390" s="757"/>
      <c r="F1390" s="757"/>
      <c r="G1390" s="757"/>
      <c r="H1390" s="757"/>
      <c r="I1390" s="757"/>
    </row>
    <row r="1391" spans="1:9" ht="15.75" customHeight="1">
      <c r="A1391" s="963">
        <v>92257</v>
      </c>
      <c r="B1391" s="963" t="s">
        <v>4374</v>
      </c>
      <c r="C1391" s="964" t="s">
        <v>141</v>
      </c>
      <c r="D1391" s="965">
        <v>220.86</v>
      </c>
      <c r="E1391" s="757"/>
      <c r="F1391" s="757"/>
      <c r="G1391" s="757"/>
      <c r="H1391" s="757"/>
      <c r="I1391" s="757"/>
    </row>
    <row r="1392" spans="1:9" ht="15.75" customHeight="1">
      <c r="A1392" s="963">
        <v>92258</v>
      </c>
      <c r="B1392" s="963" t="s">
        <v>4375</v>
      </c>
      <c r="C1392" s="964" t="s">
        <v>141</v>
      </c>
      <c r="D1392" s="965">
        <v>270.57</v>
      </c>
      <c r="E1392" s="757"/>
      <c r="F1392" s="757"/>
      <c r="G1392" s="757"/>
      <c r="H1392" s="757"/>
      <c r="I1392" s="757"/>
    </row>
    <row r="1393" spans="1:9" ht="15.75" customHeight="1">
      <c r="A1393" s="963">
        <v>92568</v>
      </c>
      <c r="B1393" s="963" t="s">
        <v>4376</v>
      </c>
      <c r="C1393" s="964" t="s">
        <v>122</v>
      </c>
      <c r="D1393" s="965">
        <v>150.35</v>
      </c>
      <c r="E1393" s="757"/>
      <c r="F1393" s="757"/>
      <c r="G1393" s="757"/>
      <c r="H1393" s="757"/>
      <c r="I1393" s="757"/>
    </row>
    <row r="1394" spans="1:9" ht="15.75" customHeight="1">
      <c r="A1394" s="963">
        <v>92569</v>
      </c>
      <c r="B1394" s="963" t="s">
        <v>4377</v>
      </c>
      <c r="C1394" s="964" t="s">
        <v>122</v>
      </c>
      <c r="D1394" s="965">
        <v>85</v>
      </c>
      <c r="E1394" s="757"/>
      <c r="F1394" s="757"/>
      <c r="G1394" s="757"/>
      <c r="H1394" s="757"/>
      <c r="I1394" s="757"/>
    </row>
    <row r="1395" spans="1:9" ht="15.75" customHeight="1">
      <c r="A1395" s="963">
        <v>92570</v>
      </c>
      <c r="B1395" s="963" t="s">
        <v>4378</v>
      </c>
      <c r="C1395" s="964" t="s">
        <v>122</v>
      </c>
      <c r="D1395" s="965">
        <v>54.68</v>
      </c>
      <c r="E1395" s="757"/>
      <c r="F1395" s="757"/>
      <c r="G1395" s="757"/>
      <c r="H1395" s="757"/>
      <c r="I1395" s="757"/>
    </row>
    <row r="1396" spans="1:9" ht="15.75" customHeight="1">
      <c r="A1396" s="963">
        <v>92571</v>
      </c>
      <c r="B1396" s="963" t="s">
        <v>4379</v>
      </c>
      <c r="C1396" s="964" t="s">
        <v>122</v>
      </c>
      <c r="D1396" s="965">
        <v>156.93</v>
      </c>
      <c r="E1396" s="757"/>
      <c r="F1396" s="757"/>
      <c r="G1396" s="757"/>
      <c r="H1396" s="757"/>
      <c r="I1396" s="757"/>
    </row>
    <row r="1397" spans="1:9" ht="15.75" customHeight="1">
      <c r="A1397" s="963">
        <v>92572</v>
      </c>
      <c r="B1397" s="963" t="s">
        <v>4380</v>
      </c>
      <c r="C1397" s="964" t="s">
        <v>122</v>
      </c>
      <c r="D1397" s="965">
        <v>95.62</v>
      </c>
      <c r="E1397" s="757"/>
      <c r="F1397" s="757"/>
      <c r="G1397" s="757"/>
      <c r="H1397" s="757"/>
      <c r="I1397" s="757"/>
    </row>
    <row r="1398" spans="1:9" ht="15.75" customHeight="1">
      <c r="A1398" s="963">
        <v>92573</v>
      </c>
      <c r="B1398" s="963" t="s">
        <v>4381</v>
      </c>
      <c r="C1398" s="964" t="s">
        <v>122</v>
      </c>
      <c r="D1398" s="965">
        <v>57.39</v>
      </c>
      <c r="E1398" s="757"/>
      <c r="F1398" s="757"/>
      <c r="G1398" s="757"/>
      <c r="H1398" s="757"/>
      <c r="I1398" s="757"/>
    </row>
    <row r="1399" spans="1:9" ht="15.75" customHeight="1">
      <c r="A1399" s="963">
        <v>92574</v>
      </c>
      <c r="B1399" s="963" t="s">
        <v>4382</v>
      </c>
      <c r="C1399" s="964" t="s">
        <v>122</v>
      </c>
      <c r="D1399" s="965">
        <v>152.44</v>
      </c>
      <c r="E1399" s="757"/>
      <c r="F1399" s="757"/>
      <c r="G1399" s="757"/>
      <c r="H1399" s="757"/>
      <c r="I1399" s="757"/>
    </row>
    <row r="1400" spans="1:9" ht="15.75" customHeight="1">
      <c r="A1400" s="963">
        <v>92575</v>
      </c>
      <c r="B1400" s="963" t="s">
        <v>4383</v>
      </c>
      <c r="C1400" s="964" t="s">
        <v>122</v>
      </c>
      <c r="D1400" s="965">
        <v>77.53</v>
      </c>
      <c r="E1400" s="757"/>
      <c r="F1400" s="757"/>
      <c r="G1400" s="757"/>
      <c r="H1400" s="757"/>
      <c r="I1400" s="757"/>
    </row>
    <row r="1401" spans="1:9" ht="15.75" customHeight="1">
      <c r="A1401" s="963">
        <v>92576</v>
      </c>
      <c r="B1401" s="963" t="s">
        <v>4384</v>
      </c>
      <c r="C1401" s="964" t="s">
        <v>122</v>
      </c>
      <c r="D1401" s="965">
        <v>43.14</v>
      </c>
      <c r="E1401" s="757"/>
      <c r="F1401" s="757"/>
      <c r="G1401" s="757"/>
      <c r="H1401" s="757"/>
      <c r="I1401" s="757"/>
    </row>
    <row r="1402" spans="1:9" ht="15.75" customHeight="1">
      <c r="A1402" s="963">
        <v>92577</v>
      </c>
      <c r="B1402" s="963" t="s">
        <v>4385</v>
      </c>
      <c r="C1402" s="964" t="s">
        <v>122</v>
      </c>
      <c r="D1402" s="965">
        <v>159.62</v>
      </c>
      <c r="E1402" s="757"/>
      <c r="F1402" s="757"/>
      <c r="G1402" s="757"/>
      <c r="H1402" s="757"/>
      <c r="I1402" s="757"/>
    </row>
    <row r="1403" spans="1:9" ht="15.75" customHeight="1">
      <c r="A1403" s="963">
        <v>92578</v>
      </c>
      <c r="B1403" s="963" t="s">
        <v>4386</v>
      </c>
      <c r="C1403" s="964" t="s">
        <v>122</v>
      </c>
      <c r="D1403" s="965">
        <v>81.459999999999994</v>
      </c>
      <c r="E1403" s="757"/>
      <c r="F1403" s="757"/>
      <c r="G1403" s="757"/>
      <c r="H1403" s="757"/>
      <c r="I1403" s="757"/>
    </row>
    <row r="1404" spans="1:9" ht="15.75" customHeight="1">
      <c r="A1404" s="963">
        <v>92579</v>
      </c>
      <c r="B1404" s="963" t="s">
        <v>4387</v>
      </c>
      <c r="C1404" s="964" t="s">
        <v>122</v>
      </c>
      <c r="D1404" s="965">
        <v>45.3</v>
      </c>
      <c r="E1404" s="757"/>
      <c r="F1404" s="757"/>
      <c r="G1404" s="757"/>
      <c r="H1404" s="757"/>
      <c r="I1404" s="757"/>
    </row>
    <row r="1405" spans="1:9" ht="15.75" customHeight="1">
      <c r="A1405" s="963">
        <v>92580</v>
      </c>
      <c r="B1405" s="963" t="s">
        <v>4388</v>
      </c>
      <c r="C1405" s="964" t="s">
        <v>122</v>
      </c>
      <c r="D1405" s="965">
        <v>55.91</v>
      </c>
      <c r="E1405" s="757"/>
      <c r="F1405" s="757"/>
      <c r="G1405" s="757"/>
      <c r="H1405" s="757"/>
      <c r="I1405" s="757"/>
    </row>
    <row r="1406" spans="1:9" ht="15.75" customHeight="1">
      <c r="A1406" s="963">
        <v>92581</v>
      </c>
      <c r="B1406" s="963" t="s">
        <v>4389</v>
      </c>
      <c r="C1406" s="964" t="s">
        <v>122</v>
      </c>
      <c r="D1406" s="965">
        <v>58.8</v>
      </c>
      <c r="E1406" s="757"/>
      <c r="F1406" s="757"/>
      <c r="G1406" s="757"/>
      <c r="H1406" s="757"/>
      <c r="I1406" s="757"/>
    </row>
    <row r="1407" spans="1:9" ht="15.75" customHeight="1">
      <c r="A1407" s="963">
        <v>92582</v>
      </c>
      <c r="B1407" s="963" t="s">
        <v>4390</v>
      </c>
      <c r="C1407" s="964" t="s">
        <v>141</v>
      </c>
      <c r="D1407" s="965">
        <v>783.81</v>
      </c>
      <c r="E1407" s="757"/>
      <c r="F1407" s="757"/>
      <c r="G1407" s="757"/>
      <c r="H1407" s="757"/>
      <c r="I1407" s="757"/>
    </row>
    <row r="1408" spans="1:9" ht="15.75" customHeight="1">
      <c r="A1408" s="963">
        <v>92584</v>
      </c>
      <c r="B1408" s="963" t="s">
        <v>4391</v>
      </c>
      <c r="C1408" s="964" t="s">
        <v>141</v>
      </c>
      <c r="D1408" s="965">
        <v>934.64</v>
      </c>
      <c r="E1408" s="757"/>
      <c r="F1408" s="757"/>
      <c r="G1408" s="757"/>
      <c r="H1408" s="757"/>
      <c r="I1408" s="757"/>
    </row>
    <row r="1409" spans="1:9" ht="15.75" customHeight="1">
      <c r="A1409" s="963">
        <v>92586</v>
      </c>
      <c r="B1409" s="963" t="s">
        <v>4392</v>
      </c>
      <c r="C1409" s="964" t="s">
        <v>141</v>
      </c>
      <c r="D1409" s="965">
        <v>1085.46</v>
      </c>
      <c r="E1409" s="757"/>
      <c r="F1409" s="757"/>
      <c r="G1409" s="757"/>
      <c r="H1409" s="757"/>
      <c r="I1409" s="757"/>
    </row>
    <row r="1410" spans="1:9" ht="15.75" customHeight="1">
      <c r="A1410" s="963">
        <v>92588</v>
      </c>
      <c r="B1410" s="963" t="s">
        <v>4393</v>
      </c>
      <c r="C1410" s="964" t="s">
        <v>141</v>
      </c>
      <c r="D1410" s="965">
        <v>1364.43</v>
      </c>
      <c r="E1410" s="757"/>
      <c r="F1410" s="757"/>
      <c r="G1410" s="757"/>
      <c r="H1410" s="757"/>
      <c r="I1410" s="757"/>
    </row>
    <row r="1411" spans="1:9" ht="15.75" customHeight="1">
      <c r="A1411" s="963">
        <v>92590</v>
      </c>
      <c r="B1411" s="963" t="s">
        <v>4394</v>
      </c>
      <c r="C1411" s="964" t="s">
        <v>141</v>
      </c>
      <c r="D1411" s="965">
        <v>1515.25</v>
      </c>
      <c r="E1411" s="757"/>
      <c r="F1411" s="757"/>
      <c r="G1411" s="757"/>
      <c r="H1411" s="757"/>
      <c r="I1411" s="757"/>
    </row>
    <row r="1412" spans="1:9" ht="15.75" customHeight="1">
      <c r="A1412" s="963">
        <v>92592</v>
      </c>
      <c r="B1412" s="963" t="s">
        <v>4395</v>
      </c>
      <c r="C1412" s="964" t="s">
        <v>141</v>
      </c>
      <c r="D1412" s="965">
        <v>1696.99</v>
      </c>
      <c r="E1412" s="757"/>
      <c r="F1412" s="757"/>
      <c r="G1412" s="757"/>
      <c r="H1412" s="757"/>
      <c r="I1412" s="757"/>
    </row>
    <row r="1413" spans="1:9" ht="15.75" customHeight="1">
      <c r="A1413" s="963">
        <v>92593</v>
      </c>
      <c r="B1413" s="963" t="s">
        <v>4396</v>
      </c>
      <c r="C1413" s="964" t="s">
        <v>1607</v>
      </c>
      <c r="D1413" s="965">
        <v>12.89</v>
      </c>
      <c r="E1413" s="757"/>
      <c r="F1413" s="757"/>
      <c r="G1413" s="757"/>
      <c r="H1413" s="757"/>
      <c r="I1413" s="757"/>
    </row>
    <row r="1414" spans="1:9" ht="15.75" customHeight="1">
      <c r="A1414" s="963">
        <v>92594</v>
      </c>
      <c r="B1414" s="963" t="s">
        <v>4397</v>
      </c>
      <c r="C1414" s="964" t="s">
        <v>141</v>
      </c>
      <c r="D1414" s="965">
        <v>1982.94</v>
      </c>
      <c r="E1414" s="757"/>
      <c r="F1414" s="757"/>
      <c r="G1414" s="757"/>
      <c r="H1414" s="757"/>
      <c r="I1414" s="757"/>
    </row>
    <row r="1415" spans="1:9" ht="15.75" customHeight="1">
      <c r="A1415" s="963">
        <v>92596</v>
      </c>
      <c r="B1415" s="963" t="s">
        <v>4398</v>
      </c>
      <c r="C1415" s="964" t="s">
        <v>141</v>
      </c>
      <c r="D1415" s="965">
        <v>2189.9499999999998</v>
      </c>
      <c r="E1415" s="757"/>
      <c r="F1415" s="757"/>
      <c r="G1415" s="757"/>
      <c r="H1415" s="757"/>
      <c r="I1415" s="757"/>
    </row>
    <row r="1416" spans="1:9" ht="15.75" customHeight="1">
      <c r="A1416" s="963">
        <v>92598</v>
      </c>
      <c r="B1416" s="963" t="s">
        <v>4399</v>
      </c>
      <c r="C1416" s="964" t="s">
        <v>141</v>
      </c>
      <c r="D1416" s="965">
        <v>2340.77</v>
      </c>
      <c r="E1416" s="757"/>
      <c r="F1416" s="757"/>
      <c r="G1416" s="757"/>
      <c r="H1416" s="757"/>
      <c r="I1416" s="757"/>
    </row>
    <row r="1417" spans="1:9" ht="15.75" customHeight="1">
      <c r="A1417" s="963">
        <v>92600</v>
      </c>
      <c r="B1417" s="963" t="s">
        <v>4400</v>
      </c>
      <c r="C1417" s="964" t="s">
        <v>141</v>
      </c>
      <c r="D1417" s="965">
        <v>2529.7800000000002</v>
      </c>
      <c r="E1417" s="757"/>
      <c r="F1417" s="757"/>
      <c r="G1417" s="757"/>
      <c r="H1417" s="757"/>
      <c r="I1417" s="757"/>
    </row>
    <row r="1418" spans="1:9" ht="15.75" customHeight="1">
      <c r="A1418" s="963">
        <v>92602</v>
      </c>
      <c r="B1418" s="963" t="s">
        <v>4401</v>
      </c>
      <c r="C1418" s="964" t="s">
        <v>141</v>
      </c>
      <c r="D1418" s="965">
        <v>783.81</v>
      </c>
      <c r="E1418" s="757"/>
      <c r="F1418" s="757"/>
      <c r="G1418" s="757"/>
      <c r="H1418" s="757"/>
      <c r="I1418" s="757"/>
    </row>
    <row r="1419" spans="1:9" ht="15.75" customHeight="1">
      <c r="A1419" s="963">
        <v>92604</v>
      </c>
      <c r="B1419" s="963" t="s">
        <v>4402</v>
      </c>
      <c r="C1419" s="964" t="s">
        <v>141</v>
      </c>
      <c r="D1419" s="965">
        <v>896.47</v>
      </c>
      <c r="E1419" s="757"/>
      <c r="F1419" s="757"/>
      <c r="G1419" s="757"/>
      <c r="H1419" s="757"/>
      <c r="I1419" s="757"/>
    </row>
    <row r="1420" spans="1:9" ht="15.75" customHeight="1">
      <c r="A1420" s="963">
        <v>92606</v>
      </c>
      <c r="B1420" s="963" t="s">
        <v>4403</v>
      </c>
      <c r="C1420" s="964" t="s">
        <v>141</v>
      </c>
      <c r="D1420" s="965">
        <v>1047.29</v>
      </c>
      <c r="E1420" s="757"/>
      <c r="F1420" s="757"/>
      <c r="G1420" s="757"/>
      <c r="H1420" s="757"/>
      <c r="I1420" s="757"/>
    </row>
    <row r="1421" spans="1:9" ht="15.75" customHeight="1">
      <c r="A1421" s="963">
        <v>92608</v>
      </c>
      <c r="B1421" s="963" t="s">
        <v>4404</v>
      </c>
      <c r="C1421" s="964" t="s">
        <v>141</v>
      </c>
      <c r="D1421" s="965">
        <v>1288.08</v>
      </c>
      <c r="E1421" s="757"/>
      <c r="F1421" s="757"/>
      <c r="G1421" s="757"/>
      <c r="H1421" s="757"/>
      <c r="I1421" s="757"/>
    </row>
    <row r="1422" spans="1:9" ht="15.75" customHeight="1">
      <c r="A1422" s="963">
        <v>92610</v>
      </c>
      <c r="B1422" s="963" t="s">
        <v>4405</v>
      </c>
      <c r="C1422" s="964" t="s">
        <v>141</v>
      </c>
      <c r="D1422" s="965">
        <v>1438.9</v>
      </c>
      <c r="E1422" s="757"/>
      <c r="F1422" s="757"/>
      <c r="G1422" s="757"/>
      <c r="H1422" s="757"/>
      <c r="I1422" s="757"/>
    </row>
    <row r="1423" spans="1:9" ht="15.75" customHeight="1">
      <c r="A1423" s="963">
        <v>92612</v>
      </c>
      <c r="B1423" s="963" t="s">
        <v>4406</v>
      </c>
      <c r="C1423" s="964" t="s">
        <v>141</v>
      </c>
      <c r="D1423" s="965">
        <v>1620.65</v>
      </c>
      <c r="E1423" s="757"/>
      <c r="F1423" s="757"/>
      <c r="G1423" s="757"/>
      <c r="H1423" s="757"/>
      <c r="I1423" s="757"/>
    </row>
    <row r="1424" spans="1:9" ht="15.75" customHeight="1">
      <c r="A1424" s="963">
        <v>92614</v>
      </c>
      <c r="B1424" s="963" t="s">
        <v>4407</v>
      </c>
      <c r="C1424" s="964" t="s">
        <v>141</v>
      </c>
      <c r="D1424" s="965">
        <v>1830.24</v>
      </c>
      <c r="E1424" s="757"/>
      <c r="F1424" s="757"/>
      <c r="G1424" s="757"/>
      <c r="H1424" s="757"/>
      <c r="I1424" s="757"/>
    </row>
    <row r="1425" spans="1:9" ht="15.75" customHeight="1">
      <c r="A1425" s="963">
        <v>92616</v>
      </c>
      <c r="B1425" s="963" t="s">
        <v>4408</v>
      </c>
      <c r="C1425" s="964" t="s">
        <v>141</v>
      </c>
      <c r="D1425" s="965">
        <v>2075.4299999999998</v>
      </c>
      <c r="E1425" s="757"/>
      <c r="F1425" s="757"/>
      <c r="G1425" s="757"/>
      <c r="H1425" s="757"/>
      <c r="I1425" s="757"/>
    </row>
    <row r="1426" spans="1:9" ht="15.75" customHeight="1">
      <c r="A1426" s="963">
        <v>92618</v>
      </c>
      <c r="B1426" s="963" t="s">
        <v>4409</v>
      </c>
      <c r="C1426" s="964" t="s">
        <v>141</v>
      </c>
      <c r="D1426" s="965">
        <v>2226.25</v>
      </c>
      <c r="E1426" s="757"/>
      <c r="F1426" s="757"/>
      <c r="G1426" s="757"/>
      <c r="H1426" s="757"/>
      <c r="I1426" s="757"/>
    </row>
    <row r="1427" spans="1:9" ht="15.75" customHeight="1">
      <c r="A1427" s="963">
        <v>92620</v>
      </c>
      <c r="B1427" s="963" t="s">
        <v>4410</v>
      </c>
      <c r="C1427" s="964" t="s">
        <v>141</v>
      </c>
      <c r="D1427" s="965">
        <v>2377.08</v>
      </c>
      <c r="E1427" s="757"/>
      <c r="F1427" s="757"/>
      <c r="G1427" s="757"/>
      <c r="H1427" s="757"/>
      <c r="I1427" s="757"/>
    </row>
    <row r="1428" spans="1:9" ht="15.75" customHeight="1">
      <c r="A1428" s="963">
        <v>100357</v>
      </c>
      <c r="B1428" s="963" t="s">
        <v>4411</v>
      </c>
      <c r="C1428" s="964" t="s">
        <v>141</v>
      </c>
      <c r="D1428" s="965">
        <v>875.08</v>
      </c>
      <c r="E1428" s="757"/>
      <c r="F1428" s="757"/>
      <c r="G1428" s="757"/>
      <c r="H1428" s="757"/>
      <c r="I1428" s="757"/>
    </row>
    <row r="1429" spans="1:9" ht="15.75" customHeight="1">
      <c r="A1429" s="963">
        <v>100358</v>
      </c>
      <c r="B1429" s="963" t="s">
        <v>4412</v>
      </c>
      <c r="C1429" s="964" t="s">
        <v>141</v>
      </c>
      <c r="D1429" s="965">
        <v>1176.17</v>
      </c>
      <c r="E1429" s="757"/>
      <c r="F1429" s="757"/>
      <c r="G1429" s="757"/>
      <c r="H1429" s="757"/>
      <c r="I1429" s="757"/>
    </row>
    <row r="1430" spans="1:9" ht="15.75" customHeight="1">
      <c r="A1430" s="963">
        <v>100359</v>
      </c>
      <c r="B1430" s="963" t="s">
        <v>4413</v>
      </c>
      <c r="C1430" s="964" t="s">
        <v>141</v>
      </c>
      <c r="D1430" s="965">
        <v>1236.4000000000001</v>
      </c>
      <c r="E1430" s="757"/>
      <c r="F1430" s="757"/>
      <c r="G1430" s="757"/>
      <c r="H1430" s="757"/>
      <c r="I1430" s="757"/>
    </row>
    <row r="1431" spans="1:9" ht="15.75" customHeight="1">
      <c r="A1431" s="963">
        <v>100360</v>
      </c>
      <c r="B1431" s="963" t="s">
        <v>4414</v>
      </c>
      <c r="C1431" s="964" t="s">
        <v>141</v>
      </c>
      <c r="D1431" s="965">
        <v>1368.97</v>
      </c>
      <c r="E1431" s="757"/>
      <c r="F1431" s="757"/>
      <c r="G1431" s="757"/>
      <c r="H1431" s="757"/>
      <c r="I1431" s="757"/>
    </row>
    <row r="1432" spans="1:9" ht="15.75" customHeight="1">
      <c r="A1432" s="963">
        <v>100361</v>
      </c>
      <c r="B1432" s="963" t="s">
        <v>4415</v>
      </c>
      <c r="C1432" s="964" t="s">
        <v>141</v>
      </c>
      <c r="D1432" s="965">
        <v>1694.69</v>
      </c>
      <c r="E1432" s="757"/>
      <c r="F1432" s="757"/>
      <c r="G1432" s="757"/>
      <c r="H1432" s="757"/>
      <c r="I1432" s="757"/>
    </row>
    <row r="1433" spans="1:9" ht="15.75" customHeight="1">
      <c r="A1433" s="963">
        <v>100362</v>
      </c>
      <c r="B1433" s="963" t="s">
        <v>4416</v>
      </c>
      <c r="C1433" s="964" t="s">
        <v>141</v>
      </c>
      <c r="D1433" s="965">
        <v>2304.58</v>
      </c>
      <c r="E1433" s="757"/>
      <c r="F1433" s="757"/>
      <c r="G1433" s="757"/>
      <c r="H1433" s="757"/>
      <c r="I1433" s="757"/>
    </row>
    <row r="1434" spans="1:9" ht="15.75" customHeight="1">
      <c r="A1434" s="963">
        <v>100363</v>
      </c>
      <c r="B1434" s="963" t="s">
        <v>4417</v>
      </c>
      <c r="C1434" s="964" t="s">
        <v>141</v>
      </c>
      <c r="D1434" s="965">
        <v>2380.5300000000002</v>
      </c>
      <c r="E1434" s="757"/>
      <c r="F1434" s="757"/>
      <c r="G1434" s="757"/>
      <c r="H1434" s="757"/>
      <c r="I1434" s="757"/>
    </row>
    <row r="1435" spans="1:9" ht="15.75" customHeight="1">
      <c r="A1435" s="963">
        <v>100364</v>
      </c>
      <c r="B1435" s="963" t="s">
        <v>4418</v>
      </c>
      <c r="C1435" s="964" t="s">
        <v>141</v>
      </c>
      <c r="D1435" s="965">
        <v>2579.39</v>
      </c>
      <c r="E1435" s="757"/>
      <c r="F1435" s="757"/>
      <c r="G1435" s="757"/>
      <c r="H1435" s="757"/>
      <c r="I1435" s="757"/>
    </row>
    <row r="1436" spans="1:9" ht="15.75" customHeight="1">
      <c r="A1436" s="963">
        <v>100365</v>
      </c>
      <c r="B1436" s="963" t="s">
        <v>4419</v>
      </c>
      <c r="C1436" s="964" t="s">
        <v>141</v>
      </c>
      <c r="D1436" s="965">
        <v>2951.45</v>
      </c>
      <c r="E1436" s="757"/>
      <c r="F1436" s="757"/>
      <c r="G1436" s="757"/>
      <c r="H1436" s="757"/>
      <c r="I1436" s="757"/>
    </row>
    <row r="1437" spans="1:9" ht="15.75" customHeight="1">
      <c r="A1437" s="963">
        <v>100366</v>
      </c>
      <c r="B1437" s="963" t="s">
        <v>4420</v>
      </c>
      <c r="C1437" s="964" t="s">
        <v>141</v>
      </c>
      <c r="D1437" s="965">
        <v>3147.51</v>
      </c>
      <c r="E1437" s="757"/>
      <c r="F1437" s="757"/>
      <c r="G1437" s="757"/>
      <c r="H1437" s="757"/>
      <c r="I1437" s="757"/>
    </row>
    <row r="1438" spans="1:9" ht="15.75" customHeight="1">
      <c r="A1438" s="963">
        <v>100367</v>
      </c>
      <c r="B1438" s="963" t="s">
        <v>4421</v>
      </c>
      <c r="C1438" s="964" t="s">
        <v>141</v>
      </c>
      <c r="D1438" s="965">
        <v>852.87</v>
      </c>
      <c r="E1438" s="757"/>
      <c r="F1438" s="757"/>
      <c r="G1438" s="757"/>
      <c r="H1438" s="757"/>
      <c r="I1438" s="757"/>
    </row>
    <row r="1439" spans="1:9" ht="15.75" customHeight="1">
      <c r="A1439" s="963">
        <v>100368</v>
      </c>
      <c r="B1439" s="963" t="s">
        <v>4422</v>
      </c>
      <c r="C1439" s="964" t="s">
        <v>141</v>
      </c>
      <c r="D1439" s="965">
        <v>1148.76</v>
      </c>
      <c r="E1439" s="757"/>
      <c r="F1439" s="757"/>
      <c r="G1439" s="757"/>
      <c r="H1439" s="757"/>
      <c r="I1439" s="757"/>
    </row>
    <row r="1440" spans="1:9" ht="15.75" customHeight="1">
      <c r="A1440" s="963">
        <v>100369</v>
      </c>
      <c r="B1440" s="963" t="s">
        <v>4423</v>
      </c>
      <c r="C1440" s="964" t="s">
        <v>141</v>
      </c>
      <c r="D1440" s="965">
        <v>1209</v>
      </c>
      <c r="E1440" s="757"/>
      <c r="F1440" s="757"/>
      <c r="G1440" s="757"/>
      <c r="H1440" s="757"/>
      <c r="I1440" s="757"/>
    </row>
    <row r="1441" spans="1:9" ht="15.75" customHeight="1">
      <c r="A1441" s="963">
        <v>100370</v>
      </c>
      <c r="B1441" s="963" t="s">
        <v>4424</v>
      </c>
      <c r="C1441" s="964" t="s">
        <v>141</v>
      </c>
      <c r="D1441" s="965">
        <v>1426.45</v>
      </c>
      <c r="E1441" s="757"/>
      <c r="F1441" s="757"/>
      <c r="G1441" s="757"/>
      <c r="H1441" s="757"/>
      <c r="I1441" s="757"/>
    </row>
    <row r="1442" spans="1:9" ht="15.75" customHeight="1">
      <c r="A1442" s="963">
        <v>100371</v>
      </c>
      <c r="B1442" s="963" t="s">
        <v>4425</v>
      </c>
      <c r="C1442" s="964" t="s">
        <v>141</v>
      </c>
      <c r="D1442" s="965">
        <v>1621.62</v>
      </c>
      <c r="E1442" s="757"/>
      <c r="F1442" s="757"/>
      <c r="G1442" s="757"/>
      <c r="H1442" s="757"/>
      <c r="I1442" s="757"/>
    </row>
    <row r="1443" spans="1:9" ht="15.75" customHeight="1">
      <c r="A1443" s="963">
        <v>100372</v>
      </c>
      <c r="B1443" s="963" t="s">
        <v>4426</v>
      </c>
      <c r="C1443" s="964" t="s">
        <v>141</v>
      </c>
      <c r="D1443" s="965">
        <v>2179.38</v>
      </c>
      <c r="E1443" s="757"/>
      <c r="F1443" s="757"/>
      <c r="G1443" s="757"/>
      <c r="H1443" s="757"/>
      <c r="I1443" s="757"/>
    </row>
    <row r="1444" spans="1:9" ht="15.75" customHeight="1">
      <c r="A1444" s="963">
        <v>100373</v>
      </c>
      <c r="B1444" s="963" t="s">
        <v>4427</v>
      </c>
      <c r="C1444" s="964" t="s">
        <v>141</v>
      </c>
      <c r="D1444" s="965">
        <v>2252.13</v>
      </c>
      <c r="E1444" s="757"/>
      <c r="F1444" s="757"/>
      <c r="G1444" s="757"/>
      <c r="H1444" s="757"/>
      <c r="I1444" s="757"/>
    </row>
    <row r="1445" spans="1:9" ht="15.75" customHeight="1">
      <c r="A1445" s="963">
        <v>100374</v>
      </c>
      <c r="B1445" s="963" t="s">
        <v>4428</v>
      </c>
      <c r="C1445" s="964" t="s">
        <v>141</v>
      </c>
      <c r="D1445" s="965">
        <v>2408.27</v>
      </c>
      <c r="E1445" s="757"/>
      <c r="F1445" s="757"/>
      <c r="G1445" s="757"/>
      <c r="H1445" s="757"/>
      <c r="I1445" s="757"/>
    </row>
    <row r="1446" spans="1:9" ht="15.75" customHeight="1">
      <c r="A1446" s="963">
        <v>100375</v>
      </c>
      <c r="B1446" s="963" t="s">
        <v>4429</v>
      </c>
      <c r="C1446" s="964" t="s">
        <v>141</v>
      </c>
      <c r="D1446" s="966">
        <v>2698.77</v>
      </c>
      <c r="E1446" s="757"/>
      <c r="F1446" s="757"/>
      <c r="G1446" s="757"/>
      <c r="H1446" s="757"/>
      <c r="I1446" s="757"/>
    </row>
    <row r="1447" spans="1:9" ht="15.75" customHeight="1">
      <c r="A1447" s="963">
        <v>100376</v>
      </c>
      <c r="B1447" s="963" t="s">
        <v>4430</v>
      </c>
      <c r="C1447" s="964" t="s">
        <v>141</v>
      </c>
      <c r="D1447" s="965">
        <v>2647.66</v>
      </c>
      <c r="E1447" s="757"/>
      <c r="F1447" s="757"/>
      <c r="G1447" s="757"/>
      <c r="H1447" s="757"/>
      <c r="I1447" s="757"/>
    </row>
    <row r="1448" spans="1:9" ht="15.75" customHeight="1">
      <c r="A1448" s="963">
        <v>100377</v>
      </c>
      <c r="B1448" s="963" t="s">
        <v>4431</v>
      </c>
      <c r="C1448" s="964" t="s">
        <v>1607</v>
      </c>
      <c r="D1448" s="965">
        <v>13.4</v>
      </c>
      <c r="E1448" s="757"/>
      <c r="F1448" s="757"/>
      <c r="G1448" s="757"/>
      <c r="H1448" s="757"/>
      <c r="I1448" s="757"/>
    </row>
    <row r="1449" spans="1:9" ht="15.75" customHeight="1">
      <c r="A1449" s="963">
        <v>100378</v>
      </c>
      <c r="B1449" s="963" t="s">
        <v>4432</v>
      </c>
      <c r="C1449" s="964" t="s">
        <v>1607</v>
      </c>
      <c r="D1449" s="965">
        <v>12.6</v>
      </c>
      <c r="E1449" s="757"/>
      <c r="F1449" s="757"/>
      <c r="G1449" s="757"/>
      <c r="H1449" s="757"/>
      <c r="I1449" s="757"/>
    </row>
    <row r="1450" spans="1:9" ht="15.75" customHeight="1">
      <c r="A1450" s="963">
        <v>100382</v>
      </c>
      <c r="B1450" s="963" t="s">
        <v>4433</v>
      </c>
      <c r="C1450" s="964" t="s">
        <v>122</v>
      </c>
      <c r="D1450" s="965">
        <v>19.72</v>
      </c>
      <c r="E1450" s="757"/>
      <c r="F1450" s="757"/>
      <c r="G1450" s="757"/>
      <c r="H1450" s="757"/>
      <c r="I1450" s="757"/>
    </row>
    <row r="1451" spans="1:9" ht="15.75" customHeight="1">
      <c r="A1451" s="963">
        <v>104314</v>
      </c>
      <c r="B1451" s="963" t="s">
        <v>4434</v>
      </c>
      <c r="C1451" s="964" t="s">
        <v>1607</v>
      </c>
      <c r="D1451" s="965">
        <v>12.89</v>
      </c>
      <c r="E1451" s="757"/>
      <c r="F1451" s="757"/>
      <c r="G1451" s="757"/>
      <c r="H1451" s="757"/>
      <c r="I1451" s="757"/>
    </row>
    <row r="1452" spans="1:9" ht="15.75" customHeight="1">
      <c r="A1452" s="963">
        <v>94444</v>
      </c>
      <c r="B1452" s="963" t="s">
        <v>4435</v>
      </c>
      <c r="C1452" s="964" t="s">
        <v>122</v>
      </c>
      <c r="D1452" s="965">
        <v>532.11</v>
      </c>
      <c r="E1452" s="757"/>
      <c r="F1452" s="757"/>
      <c r="G1452" s="757"/>
      <c r="H1452" s="757"/>
      <c r="I1452" s="757"/>
    </row>
    <row r="1453" spans="1:9" ht="15.75" customHeight="1">
      <c r="A1453" s="963">
        <v>102661</v>
      </c>
      <c r="B1453" s="963" t="s">
        <v>4436</v>
      </c>
      <c r="C1453" s="964" t="s">
        <v>164</v>
      </c>
      <c r="D1453" s="965">
        <v>35.840000000000003</v>
      </c>
      <c r="E1453" s="757"/>
      <c r="F1453" s="757"/>
      <c r="G1453" s="757"/>
      <c r="H1453" s="757"/>
      <c r="I1453" s="757"/>
    </row>
    <row r="1454" spans="1:9" ht="15.75" customHeight="1">
      <c r="A1454" s="963">
        <v>102662</v>
      </c>
      <c r="B1454" s="963" t="s">
        <v>4437</v>
      </c>
      <c r="C1454" s="964" t="s">
        <v>164</v>
      </c>
      <c r="D1454" s="965">
        <v>96.3</v>
      </c>
      <c r="E1454" s="757"/>
      <c r="F1454" s="757"/>
      <c r="G1454" s="757"/>
      <c r="H1454" s="757"/>
      <c r="I1454" s="757"/>
    </row>
    <row r="1455" spans="1:9" ht="15.75" customHeight="1">
      <c r="A1455" s="963">
        <v>102663</v>
      </c>
      <c r="B1455" s="963" t="s">
        <v>4438</v>
      </c>
      <c r="C1455" s="964" t="s">
        <v>164</v>
      </c>
      <c r="D1455" s="965">
        <v>63.16</v>
      </c>
      <c r="E1455" s="757"/>
      <c r="F1455" s="757"/>
      <c r="G1455" s="757"/>
      <c r="H1455" s="757"/>
      <c r="I1455" s="757"/>
    </row>
    <row r="1456" spans="1:9" ht="15.75" customHeight="1">
      <c r="A1456" s="963">
        <v>102664</v>
      </c>
      <c r="B1456" s="963" t="s">
        <v>4439</v>
      </c>
      <c r="C1456" s="964" t="s">
        <v>164</v>
      </c>
      <c r="D1456" s="965">
        <v>50.77</v>
      </c>
      <c r="E1456" s="757"/>
      <c r="F1456" s="757"/>
      <c r="G1456" s="757"/>
      <c r="H1456" s="757"/>
      <c r="I1456" s="757"/>
    </row>
    <row r="1457" spans="1:9" ht="15.75" customHeight="1">
      <c r="A1457" s="963">
        <v>102665</v>
      </c>
      <c r="B1457" s="963" t="s">
        <v>4440</v>
      </c>
      <c r="C1457" s="964" t="s">
        <v>164</v>
      </c>
      <c r="D1457" s="965">
        <v>26.53</v>
      </c>
      <c r="E1457" s="757"/>
      <c r="F1457" s="757"/>
      <c r="G1457" s="757"/>
      <c r="H1457" s="757"/>
      <c r="I1457" s="757"/>
    </row>
    <row r="1458" spans="1:9" ht="15.75" customHeight="1">
      <c r="A1458" s="963">
        <v>102666</v>
      </c>
      <c r="B1458" s="963" t="s">
        <v>4441</v>
      </c>
      <c r="C1458" s="964" t="s">
        <v>164</v>
      </c>
      <c r="D1458" s="965">
        <v>61.51</v>
      </c>
      <c r="E1458" s="757"/>
      <c r="F1458" s="757"/>
      <c r="G1458" s="757"/>
      <c r="H1458" s="757"/>
      <c r="I1458" s="757"/>
    </row>
    <row r="1459" spans="1:9" ht="15.75" customHeight="1">
      <c r="A1459" s="963">
        <v>102668</v>
      </c>
      <c r="B1459" s="963" t="s">
        <v>4442</v>
      </c>
      <c r="C1459" s="964" t="s">
        <v>164</v>
      </c>
      <c r="D1459" s="965">
        <v>121.96</v>
      </c>
      <c r="E1459" s="757"/>
      <c r="F1459" s="757"/>
      <c r="G1459" s="757"/>
      <c r="H1459" s="757"/>
      <c r="I1459" s="757"/>
    </row>
    <row r="1460" spans="1:9" ht="15.75" customHeight="1">
      <c r="A1460" s="963">
        <v>102669</v>
      </c>
      <c r="B1460" s="963" t="s">
        <v>4443</v>
      </c>
      <c r="C1460" s="964" t="s">
        <v>164</v>
      </c>
      <c r="D1460" s="965">
        <v>88.6</v>
      </c>
      <c r="E1460" s="757"/>
      <c r="F1460" s="757"/>
      <c r="G1460" s="757"/>
      <c r="H1460" s="757"/>
      <c r="I1460" s="757"/>
    </row>
    <row r="1461" spans="1:9" ht="15.75" customHeight="1">
      <c r="A1461" s="963">
        <v>102670</v>
      </c>
      <c r="B1461" s="963" t="s">
        <v>4444</v>
      </c>
      <c r="C1461" s="964" t="s">
        <v>164</v>
      </c>
      <c r="D1461" s="965">
        <v>111.25</v>
      </c>
      <c r="E1461" s="757"/>
      <c r="F1461" s="757"/>
      <c r="G1461" s="757"/>
      <c r="H1461" s="757"/>
      <c r="I1461" s="757"/>
    </row>
    <row r="1462" spans="1:9" ht="15.75" customHeight="1">
      <c r="A1462" s="963">
        <v>102672</v>
      </c>
      <c r="B1462" s="963" t="s">
        <v>4445</v>
      </c>
      <c r="C1462" s="964" t="s">
        <v>164</v>
      </c>
      <c r="D1462" s="965">
        <v>183.63</v>
      </c>
      <c r="E1462" s="757"/>
      <c r="F1462" s="757"/>
      <c r="G1462" s="757"/>
      <c r="H1462" s="757"/>
      <c r="I1462" s="757"/>
    </row>
    <row r="1463" spans="1:9" ht="15.75" customHeight="1">
      <c r="A1463" s="963">
        <v>102673</v>
      </c>
      <c r="B1463" s="963" t="s">
        <v>4446</v>
      </c>
      <c r="C1463" s="964" t="s">
        <v>164</v>
      </c>
      <c r="D1463" s="965">
        <v>161.88999999999999</v>
      </c>
      <c r="E1463" s="757"/>
      <c r="F1463" s="757"/>
      <c r="G1463" s="757"/>
      <c r="H1463" s="757"/>
      <c r="I1463" s="757"/>
    </row>
    <row r="1464" spans="1:9" ht="15.75" customHeight="1">
      <c r="A1464" s="963">
        <v>102674</v>
      </c>
      <c r="B1464" s="963" t="s">
        <v>4447</v>
      </c>
      <c r="C1464" s="964" t="s">
        <v>164</v>
      </c>
      <c r="D1464" s="965">
        <v>121.03</v>
      </c>
      <c r="E1464" s="757"/>
      <c r="F1464" s="757"/>
      <c r="G1464" s="757"/>
      <c r="H1464" s="757"/>
      <c r="I1464" s="757"/>
    </row>
    <row r="1465" spans="1:9" ht="15.75" customHeight="1">
      <c r="A1465" s="963">
        <v>102676</v>
      </c>
      <c r="B1465" s="963" t="s">
        <v>4448</v>
      </c>
      <c r="C1465" s="964" t="s">
        <v>164</v>
      </c>
      <c r="D1465" s="965">
        <v>184.52</v>
      </c>
      <c r="E1465" s="757"/>
      <c r="F1465" s="757"/>
      <c r="G1465" s="757"/>
      <c r="H1465" s="757"/>
      <c r="I1465" s="757"/>
    </row>
    <row r="1466" spans="1:9" ht="15.75" customHeight="1">
      <c r="A1466" s="963">
        <v>102677</v>
      </c>
      <c r="B1466" s="963" t="s">
        <v>4449</v>
      </c>
      <c r="C1466" s="964" t="s">
        <v>164</v>
      </c>
      <c r="D1466" s="965">
        <v>153.51</v>
      </c>
      <c r="E1466" s="757"/>
      <c r="F1466" s="757"/>
      <c r="G1466" s="757"/>
      <c r="H1466" s="757"/>
      <c r="I1466" s="757"/>
    </row>
    <row r="1467" spans="1:9" ht="15.75" customHeight="1">
      <c r="A1467" s="963">
        <v>102678</v>
      </c>
      <c r="B1467" s="963" t="s">
        <v>4450</v>
      </c>
      <c r="C1467" s="964" t="s">
        <v>164</v>
      </c>
      <c r="D1467" s="965">
        <v>151.47999999999999</v>
      </c>
      <c r="E1467" s="757"/>
      <c r="F1467" s="757"/>
      <c r="G1467" s="757"/>
      <c r="H1467" s="757"/>
      <c r="I1467" s="757"/>
    </row>
    <row r="1468" spans="1:9" ht="15.75" customHeight="1">
      <c r="A1468" s="963">
        <v>102679</v>
      </c>
      <c r="B1468" s="963" t="s">
        <v>4451</v>
      </c>
      <c r="C1468" s="964" t="s">
        <v>164</v>
      </c>
      <c r="D1468" s="965">
        <v>164.88</v>
      </c>
      <c r="E1468" s="757"/>
      <c r="F1468" s="757"/>
      <c r="G1468" s="757"/>
      <c r="H1468" s="757"/>
      <c r="I1468" s="757"/>
    </row>
    <row r="1469" spans="1:9" ht="15.75" customHeight="1">
      <c r="A1469" s="963">
        <v>102680</v>
      </c>
      <c r="B1469" s="963" t="s">
        <v>4452</v>
      </c>
      <c r="C1469" s="964" t="s">
        <v>164</v>
      </c>
      <c r="D1469" s="965">
        <v>163.26</v>
      </c>
      <c r="E1469" s="757"/>
      <c r="F1469" s="757"/>
      <c r="G1469" s="757"/>
      <c r="H1469" s="757"/>
      <c r="I1469" s="757"/>
    </row>
    <row r="1470" spans="1:9" ht="15.75" customHeight="1">
      <c r="A1470" s="963">
        <v>102681</v>
      </c>
      <c r="B1470" s="963" t="s">
        <v>4453</v>
      </c>
      <c r="C1470" s="964" t="s">
        <v>164</v>
      </c>
      <c r="D1470" s="965">
        <v>226.74</v>
      </c>
      <c r="E1470" s="757"/>
      <c r="F1470" s="757"/>
      <c r="G1470" s="757"/>
      <c r="H1470" s="757"/>
      <c r="I1470" s="757"/>
    </row>
    <row r="1471" spans="1:9" ht="15.75" customHeight="1">
      <c r="A1471" s="963">
        <v>102683</v>
      </c>
      <c r="B1471" s="963" t="s">
        <v>4454</v>
      </c>
      <c r="C1471" s="964" t="s">
        <v>164</v>
      </c>
      <c r="D1471" s="965">
        <v>199.87</v>
      </c>
      <c r="E1471" s="757"/>
      <c r="F1471" s="757"/>
      <c r="G1471" s="757"/>
      <c r="H1471" s="757"/>
      <c r="I1471" s="757"/>
    </row>
    <row r="1472" spans="1:9" ht="15.75" customHeight="1">
      <c r="A1472" s="963">
        <v>102684</v>
      </c>
      <c r="B1472" s="963" t="s">
        <v>4455</v>
      </c>
      <c r="C1472" s="964" t="s">
        <v>164</v>
      </c>
      <c r="D1472" s="965">
        <v>176.66</v>
      </c>
      <c r="E1472" s="757"/>
      <c r="F1472" s="757"/>
      <c r="G1472" s="757"/>
      <c r="H1472" s="757"/>
      <c r="I1472" s="757"/>
    </row>
    <row r="1473" spans="1:9" ht="15.75" customHeight="1">
      <c r="A1473" s="963">
        <v>102685</v>
      </c>
      <c r="B1473" s="963" t="s">
        <v>4456</v>
      </c>
      <c r="C1473" s="964" t="s">
        <v>164</v>
      </c>
      <c r="D1473" s="965">
        <v>240.15</v>
      </c>
      <c r="E1473" s="757"/>
      <c r="F1473" s="757"/>
      <c r="G1473" s="757"/>
      <c r="H1473" s="757"/>
      <c r="I1473" s="757"/>
    </row>
    <row r="1474" spans="1:9" ht="15.75" customHeight="1">
      <c r="A1474" s="963">
        <v>102687</v>
      </c>
      <c r="B1474" s="963" t="s">
        <v>4457</v>
      </c>
      <c r="C1474" s="964" t="s">
        <v>164</v>
      </c>
      <c r="D1474" s="965">
        <v>208.91</v>
      </c>
      <c r="E1474" s="757"/>
      <c r="F1474" s="757"/>
      <c r="G1474" s="757"/>
      <c r="H1474" s="757"/>
      <c r="I1474" s="757"/>
    </row>
    <row r="1475" spans="1:9" ht="15.75" customHeight="1">
      <c r="A1475" s="963">
        <v>102688</v>
      </c>
      <c r="B1475" s="963" t="s">
        <v>4458</v>
      </c>
      <c r="C1475" s="964" t="s">
        <v>164</v>
      </c>
      <c r="D1475" s="965">
        <v>41.43</v>
      </c>
      <c r="E1475" s="757"/>
      <c r="F1475" s="757"/>
      <c r="G1475" s="757"/>
      <c r="H1475" s="757"/>
      <c r="I1475" s="757"/>
    </row>
    <row r="1476" spans="1:9" ht="15.75" customHeight="1">
      <c r="A1476" s="963">
        <v>102689</v>
      </c>
      <c r="B1476" s="963" t="s">
        <v>4459</v>
      </c>
      <c r="C1476" s="964" t="s">
        <v>164</v>
      </c>
      <c r="D1476" s="966">
        <v>101.05</v>
      </c>
      <c r="E1476" s="757"/>
      <c r="F1476" s="757"/>
      <c r="G1476" s="757"/>
      <c r="H1476" s="757"/>
      <c r="I1476" s="757"/>
    </row>
    <row r="1477" spans="1:9" ht="15.75" customHeight="1">
      <c r="A1477" s="963">
        <v>102690</v>
      </c>
      <c r="B1477" s="963" t="s">
        <v>4460</v>
      </c>
      <c r="C1477" s="964" t="s">
        <v>164</v>
      </c>
      <c r="D1477" s="965">
        <v>67.099999999999994</v>
      </c>
      <c r="E1477" s="757"/>
      <c r="F1477" s="757"/>
      <c r="G1477" s="757"/>
      <c r="H1477" s="757"/>
      <c r="I1477" s="757"/>
    </row>
    <row r="1478" spans="1:9" ht="15.75" customHeight="1">
      <c r="A1478" s="963">
        <v>102693</v>
      </c>
      <c r="B1478" s="963" t="s">
        <v>4461</v>
      </c>
      <c r="C1478" s="964" t="s">
        <v>164</v>
      </c>
      <c r="D1478" s="966">
        <v>125.29</v>
      </c>
      <c r="E1478" s="757"/>
      <c r="F1478" s="757"/>
      <c r="G1478" s="757"/>
      <c r="H1478" s="757"/>
      <c r="I1478" s="757"/>
    </row>
    <row r="1479" spans="1:9" ht="15.75" customHeight="1">
      <c r="A1479" s="963">
        <v>102694</v>
      </c>
      <c r="B1479" s="963" t="s">
        <v>4462</v>
      </c>
      <c r="C1479" s="964" t="s">
        <v>164</v>
      </c>
      <c r="D1479" s="965">
        <v>79.680000000000007</v>
      </c>
      <c r="E1479" s="757"/>
      <c r="F1479" s="757"/>
      <c r="G1479" s="757"/>
      <c r="H1479" s="757"/>
      <c r="I1479" s="757"/>
    </row>
    <row r="1480" spans="1:9" ht="15.75" customHeight="1">
      <c r="A1480" s="963">
        <v>102696</v>
      </c>
      <c r="B1480" s="963" t="s">
        <v>4463</v>
      </c>
      <c r="C1480" s="964" t="s">
        <v>164</v>
      </c>
      <c r="D1480" s="966">
        <v>137.55000000000001</v>
      </c>
      <c r="E1480" s="757"/>
      <c r="F1480" s="757"/>
      <c r="G1480" s="757"/>
      <c r="H1480" s="757"/>
      <c r="I1480" s="757"/>
    </row>
    <row r="1481" spans="1:9" ht="15.75" customHeight="1">
      <c r="A1481" s="963">
        <v>102697</v>
      </c>
      <c r="B1481" s="963" t="s">
        <v>4464</v>
      </c>
      <c r="C1481" s="964" t="s">
        <v>164</v>
      </c>
      <c r="D1481" s="966">
        <v>116.54</v>
      </c>
      <c r="E1481" s="757"/>
      <c r="F1481" s="757"/>
      <c r="G1481" s="757"/>
      <c r="H1481" s="757"/>
      <c r="I1481" s="757"/>
    </row>
    <row r="1482" spans="1:9" ht="15.75" customHeight="1">
      <c r="A1482" s="963">
        <v>102703</v>
      </c>
      <c r="B1482" s="963" t="s">
        <v>4465</v>
      </c>
      <c r="C1482" s="964" t="s">
        <v>164</v>
      </c>
      <c r="D1482" s="966">
        <v>174.41</v>
      </c>
      <c r="E1482" s="757"/>
      <c r="F1482" s="757"/>
      <c r="G1482" s="757"/>
      <c r="H1482" s="757"/>
      <c r="I1482" s="757"/>
    </row>
    <row r="1483" spans="1:9" ht="15.75" customHeight="1">
      <c r="A1483" s="963">
        <v>102704</v>
      </c>
      <c r="B1483" s="963" t="s">
        <v>4466</v>
      </c>
      <c r="C1483" s="964" t="s">
        <v>164</v>
      </c>
      <c r="D1483" s="966">
        <v>11.7</v>
      </c>
      <c r="E1483" s="757"/>
      <c r="F1483" s="757"/>
      <c r="G1483" s="757"/>
      <c r="H1483" s="757"/>
      <c r="I1483" s="757"/>
    </row>
    <row r="1484" spans="1:9" ht="15.75" customHeight="1">
      <c r="A1484" s="963">
        <v>102705</v>
      </c>
      <c r="B1484" s="963" t="s">
        <v>4467</v>
      </c>
      <c r="C1484" s="964" t="s">
        <v>164</v>
      </c>
      <c r="D1484" s="966">
        <v>68.88</v>
      </c>
      <c r="E1484" s="757"/>
      <c r="F1484" s="757"/>
      <c r="G1484" s="757"/>
      <c r="H1484" s="757"/>
      <c r="I1484" s="757"/>
    </row>
    <row r="1485" spans="1:9" ht="15.75" customHeight="1">
      <c r="A1485" s="963">
        <v>102707</v>
      </c>
      <c r="B1485" s="963" t="s">
        <v>4468</v>
      </c>
      <c r="C1485" s="964" t="s">
        <v>164</v>
      </c>
      <c r="D1485" s="966">
        <v>42.84</v>
      </c>
      <c r="E1485" s="757"/>
      <c r="F1485" s="757"/>
      <c r="G1485" s="757"/>
      <c r="H1485" s="757"/>
      <c r="I1485" s="757"/>
    </row>
    <row r="1486" spans="1:9" ht="15.75" customHeight="1">
      <c r="A1486" s="963">
        <v>102708</v>
      </c>
      <c r="B1486" s="963" t="s">
        <v>4469</v>
      </c>
      <c r="C1486" s="964" t="s">
        <v>141</v>
      </c>
      <c r="D1486" s="966">
        <v>21.33</v>
      </c>
      <c r="E1486" s="757"/>
      <c r="F1486" s="757"/>
      <c r="G1486" s="757"/>
      <c r="H1486" s="757"/>
      <c r="I1486" s="757"/>
    </row>
    <row r="1487" spans="1:9" ht="15.75" customHeight="1">
      <c r="A1487" s="963">
        <v>102710</v>
      </c>
      <c r="B1487" s="963" t="s">
        <v>4470</v>
      </c>
      <c r="C1487" s="964" t="s">
        <v>141</v>
      </c>
      <c r="D1487" s="966">
        <v>54.89</v>
      </c>
      <c r="E1487" s="757"/>
      <c r="F1487" s="757"/>
      <c r="G1487" s="757"/>
      <c r="H1487" s="757"/>
      <c r="I1487" s="757"/>
    </row>
    <row r="1488" spans="1:9" ht="15.75" customHeight="1">
      <c r="A1488" s="963">
        <v>102711</v>
      </c>
      <c r="B1488" s="963" t="s">
        <v>4471</v>
      </c>
      <c r="C1488" s="964" t="s">
        <v>141</v>
      </c>
      <c r="D1488" s="966">
        <v>74.87</v>
      </c>
      <c r="E1488" s="757"/>
      <c r="F1488" s="757"/>
      <c r="G1488" s="757"/>
      <c r="H1488" s="757"/>
      <c r="I1488" s="757"/>
    </row>
    <row r="1489" spans="1:9" ht="15.75" customHeight="1">
      <c r="A1489" s="963">
        <v>102712</v>
      </c>
      <c r="B1489" s="963" t="s">
        <v>4472</v>
      </c>
      <c r="C1489" s="964" t="s">
        <v>122</v>
      </c>
      <c r="D1489" s="966">
        <v>9.36</v>
      </c>
      <c r="E1489" s="757"/>
      <c r="F1489" s="757"/>
      <c r="G1489" s="757"/>
      <c r="H1489" s="757"/>
      <c r="I1489" s="757"/>
    </row>
    <row r="1490" spans="1:9" ht="15.75" customHeight="1">
      <c r="A1490" s="963">
        <v>102713</v>
      </c>
      <c r="B1490" s="963" t="s">
        <v>4473</v>
      </c>
      <c r="C1490" s="964" t="s">
        <v>122</v>
      </c>
      <c r="D1490" s="966">
        <v>12.91</v>
      </c>
      <c r="E1490" s="757"/>
      <c r="F1490" s="757"/>
      <c r="G1490" s="757"/>
      <c r="H1490" s="757"/>
      <c r="I1490" s="757"/>
    </row>
    <row r="1491" spans="1:9" ht="15.75" customHeight="1">
      <c r="A1491" s="963">
        <v>102715</v>
      </c>
      <c r="B1491" s="963" t="s">
        <v>4474</v>
      </c>
      <c r="C1491" s="964" t="s">
        <v>122</v>
      </c>
      <c r="D1491" s="966">
        <v>25.66</v>
      </c>
      <c r="E1491" s="757"/>
      <c r="F1491" s="757"/>
      <c r="G1491" s="757"/>
      <c r="H1491" s="757"/>
      <c r="I1491" s="757"/>
    </row>
    <row r="1492" spans="1:9" ht="15.75" customHeight="1">
      <c r="A1492" s="963">
        <v>102716</v>
      </c>
      <c r="B1492" s="963" t="s">
        <v>4475</v>
      </c>
      <c r="C1492" s="964" t="s">
        <v>964</v>
      </c>
      <c r="D1492" s="966">
        <v>144.06</v>
      </c>
      <c r="E1492" s="757"/>
      <c r="F1492" s="757"/>
      <c r="G1492" s="757"/>
      <c r="H1492" s="757"/>
      <c r="I1492" s="757"/>
    </row>
    <row r="1493" spans="1:9" ht="15.75" customHeight="1">
      <c r="A1493" s="963">
        <v>102717</v>
      </c>
      <c r="B1493" s="963" t="s">
        <v>4476</v>
      </c>
      <c r="C1493" s="964" t="s">
        <v>964</v>
      </c>
      <c r="D1493" s="965">
        <v>153.49</v>
      </c>
      <c r="E1493" s="757"/>
      <c r="F1493" s="757"/>
      <c r="G1493" s="757"/>
      <c r="H1493" s="757"/>
      <c r="I1493" s="757"/>
    </row>
    <row r="1494" spans="1:9" ht="15.75" customHeight="1">
      <c r="A1494" s="963">
        <v>102718</v>
      </c>
      <c r="B1494" s="963" t="s">
        <v>4477</v>
      </c>
      <c r="C1494" s="964" t="s">
        <v>964</v>
      </c>
      <c r="D1494" s="965">
        <v>149.78</v>
      </c>
      <c r="E1494" s="757"/>
      <c r="F1494" s="757"/>
      <c r="G1494" s="757"/>
      <c r="H1494" s="757"/>
      <c r="I1494" s="757"/>
    </row>
    <row r="1495" spans="1:9" ht="15.75" customHeight="1">
      <c r="A1495" s="963">
        <v>102719</v>
      </c>
      <c r="B1495" s="963" t="s">
        <v>4478</v>
      </c>
      <c r="C1495" s="964" t="s">
        <v>964</v>
      </c>
      <c r="D1495" s="966">
        <v>159.21</v>
      </c>
      <c r="E1495" s="757"/>
      <c r="F1495" s="757"/>
      <c r="G1495" s="757"/>
      <c r="H1495" s="757"/>
      <c r="I1495" s="757"/>
    </row>
    <row r="1496" spans="1:9" ht="15.75" customHeight="1">
      <c r="A1496" s="963">
        <v>102722</v>
      </c>
      <c r="B1496" s="963" t="s">
        <v>4479</v>
      </c>
      <c r="C1496" s="964" t="s">
        <v>164</v>
      </c>
      <c r="D1496" s="966">
        <v>54.12</v>
      </c>
      <c r="E1496" s="757"/>
      <c r="F1496" s="757"/>
      <c r="G1496" s="757"/>
      <c r="H1496" s="757"/>
      <c r="I1496" s="757"/>
    </row>
    <row r="1497" spans="1:9" ht="15.75" customHeight="1">
      <c r="A1497" s="963">
        <v>102723</v>
      </c>
      <c r="B1497" s="963" t="s">
        <v>4480</v>
      </c>
      <c r="C1497" s="964" t="s">
        <v>164</v>
      </c>
      <c r="D1497" s="965">
        <v>54.65</v>
      </c>
      <c r="E1497" s="757"/>
      <c r="F1497" s="757"/>
      <c r="G1497" s="757"/>
      <c r="H1497" s="757"/>
      <c r="I1497" s="757"/>
    </row>
    <row r="1498" spans="1:9" ht="15.75" customHeight="1">
      <c r="A1498" s="963">
        <v>102724</v>
      </c>
      <c r="B1498" s="963" t="s">
        <v>4481</v>
      </c>
      <c r="C1498" s="964" t="s">
        <v>141</v>
      </c>
      <c r="D1498" s="966">
        <v>29.2</v>
      </c>
      <c r="E1498" s="757"/>
      <c r="F1498" s="757"/>
      <c r="G1498" s="757"/>
      <c r="H1498" s="757"/>
      <c r="I1498" s="757"/>
    </row>
    <row r="1499" spans="1:9" ht="15.75" customHeight="1">
      <c r="A1499" s="963">
        <v>102725</v>
      </c>
      <c r="B1499" s="963" t="s">
        <v>4482</v>
      </c>
      <c r="C1499" s="964" t="s">
        <v>141</v>
      </c>
      <c r="D1499" s="966">
        <v>28.49</v>
      </c>
      <c r="E1499" s="757"/>
      <c r="F1499" s="757"/>
      <c r="G1499" s="757"/>
      <c r="H1499" s="757"/>
      <c r="I1499" s="757"/>
    </row>
    <row r="1500" spans="1:9" ht="15.75" customHeight="1">
      <c r="A1500" s="963">
        <v>102726</v>
      </c>
      <c r="B1500" s="963" t="s">
        <v>4483</v>
      </c>
      <c r="C1500" s="964" t="s">
        <v>141</v>
      </c>
      <c r="D1500" s="965">
        <v>26.33</v>
      </c>
      <c r="E1500" s="757"/>
      <c r="F1500" s="757"/>
      <c r="G1500" s="757"/>
      <c r="H1500" s="757"/>
      <c r="I1500" s="757"/>
    </row>
    <row r="1501" spans="1:9" ht="15.75" customHeight="1">
      <c r="A1501" s="963">
        <v>103653</v>
      </c>
      <c r="B1501" s="963" t="s">
        <v>4484</v>
      </c>
      <c r="C1501" s="964" t="s">
        <v>122</v>
      </c>
      <c r="D1501" s="966">
        <v>30.67</v>
      </c>
      <c r="E1501" s="757"/>
      <c r="F1501" s="757"/>
      <c r="G1501" s="757"/>
      <c r="H1501" s="757"/>
      <c r="I1501" s="757"/>
    </row>
    <row r="1502" spans="1:9" ht="15.75" customHeight="1">
      <c r="A1502" s="963">
        <v>92743</v>
      </c>
      <c r="B1502" s="963" t="s">
        <v>4485</v>
      </c>
      <c r="C1502" s="964" t="s">
        <v>964</v>
      </c>
      <c r="D1502" s="965">
        <v>709.61</v>
      </c>
      <c r="E1502" s="757"/>
      <c r="F1502" s="757"/>
      <c r="G1502" s="757"/>
      <c r="H1502" s="757"/>
      <c r="I1502" s="757"/>
    </row>
    <row r="1503" spans="1:9" ht="15.75" customHeight="1">
      <c r="A1503" s="963">
        <v>92744</v>
      </c>
      <c r="B1503" s="963" t="s">
        <v>4486</v>
      </c>
      <c r="C1503" s="964" t="s">
        <v>964</v>
      </c>
      <c r="D1503" s="966">
        <v>703.71</v>
      </c>
      <c r="E1503" s="757"/>
      <c r="F1503" s="757"/>
      <c r="G1503" s="757"/>
      <c r="H1503" s="757"/>
      <c r="I1503" s="757"/>
    </row>
    <row r="1504" spans="1:9" ht="15.75" customHeight="1">
      <c r="A1504" s="963">
        <v>92745</v>
      </c>
      <c r="B1504" s="963" t="s">
        <v>4487</v>
      </c>
      <c r="C1504" s="964" t="s">
        <v>964</v>
      </c>
      <c r="D1504" s="966">
        <v>881.58</v>
      </c>
      <c r="E1504" s="757"/>
      <c r="F1504" s="757"/>
      <c r="G1504" s="757"/>
      <c r="H1504" s="757"/>
      <c r="I1504" s="757"/>
    </row>
    <row r="1505" spans="1:9" ht="15.75" customHeight="1">
      <c r="A1505" s="963">
        <v>92746</v>
      </c>
      <c r="B1505" s="963" t="s">
        <v>4488</v>
      </c>
      <c r="C1505" s="964" t="s">
        <v>964</v>
      </c>
      <c r="D1505" s="965">
        <v>828.78</v>
      </c>
      <c r="E1505" s="757"/>
      <c r="F1505" s="757"/>
      <c r="G1505" s="757"/>
      <c r="H1505" s="757"/>
      <c r="I1505" s="757"/>
    </row>
    <row r="1506" spans="1:9" ht="15.75" customHeight="1">
      <c r="A1506" s="963">
        <v>92747</v>
      </c>
      <c r="B1506" s="963" t="s">
        <v>4489</v>
      </c>
      <c r="C1506" s="964" t="s">
        <v>964</v>
      </c>
      <c r="D1506" s="966">
        <v>979.74</v>
      </c>
      <c r="E1506" s="757"/>
      <c r="F1506" s="757"/>
      <c r="G1506" s="757"/>
      <c r="H1506" s="757"/>
      <c r="I1506" s="757"/>
    </row>
    <row r="1507" spans="1:9" ht="15.75" customHeight="1">
      <c r="A1507" s="963">
        <v>92748</v>
      </c>
      <c r="B1507" s="963" t="s">
        <v>4490</v>
      </c>
      <c r="C1507" s="964" t="s">
        <v>964</v>
      </c>
      <c r="D1507" s="966">
        <v>900.55</v>
      </c>
      <c r="E1507" s="757"/>
      <c r="F1507" s="757"/>
      <c r="G1507" s="757"/>
      <c r="H1507" s="757"/>
      <c r="I1507" s="757"/>
    </row>
    <row r="1508" spans="1:9" ht="15.75" customHeight="1">
      <c r="A1508" s="963">
        <v>92749</v>
      </c>
      <c r="B1508" s="963" t="s">
        <v>4491</v>
      </c>
      <c r="C1508" s="964" t="s">
        <v>964</v>
      </c>
      <c r="D1508" s="966">
        <v>1030.6400000000001</v>
      </c>
      <c r="E1508" s="757"/>
      <c r="F1508" s="757"/>
      <c r="G1508" s="757"/>
      <c r="H1508" s="757"/>
      <c r="I1508" s="757"/>
    </row>
    <row r="1509" spans="1:9" ht="15.75" customHeight="1">
      <c r="A1509" s="963">
        <v>92750</v>
      </c>
      <c r="B1509" s="963" t="s">
        <v>4492</v>
      </c>
      <c r="C1509" s="964" t="s">
        <v>964</v>
      </c>
      <c r="D1509" s="966">
        <v>1786.69</v>
      </c>
      <c r="E1509" s="757"/>
      <c r="F1509" s="757"/>
      <c r="G1509" s="757"/>
      <c r="H1509" s="757"/>
      <c r="I1509" s="757"/>
    </row>
    <row r="1510" spans="1:9" ht="15.75" customHeight="1">
      <c r="A1510" s="963">
        <v>92751</v>
      </c>
      <c r="B1510" s="963" t="s">
        <v>4493</v>
      </c>
      <c r="C1510" s="964" t="s">
        <v>964</v>
      </c>
      <c r="D1510" s="966">
        <v>2226.88</v>
      </c>
      <c r="E1510" s="757"/>
      <c r="F1510" s="757"/>
      <c r="G1510" s="757"/>
      <c r="H1510" s="757"/>
      <c r="I1510" s="757"/>
    </row>
    <row r="1511" spans="1:9" ht="15.75" customHeight="1">
      <c r="A1511" s="963">
        <v>92752</v>
      </c>
      <c r="B1511" s="963" t="s">
        <v>4494</v>
      </c>
      <c r="C1511" s="964" t="s">
        <v>964</v>
      </c>
      <c r="D1511" s="966">
        <v>2665.65</v>
      </c>
      <c r="E1511" s="757"/>
      <c r="F1511" s="757"/>
      <c r="G1511" s="757"/>
      <c r="H1511" s="757"/>
      <c r="I1511" s="757"/>
    </row>
    <row r="1512" spans="1:9" ht="15.75" customHeight="1">
      <c r="A1512" s="963">
        <v>92753</v>
      </c>
      <c r="B1512" s="963" t="s">
        <v>4495</v>
      </c>
      <c r="C1512" s="964" t="s">
        <v>964</v>
      </c>
      <c r="D1512" s="966">
        <v>661.54</v>
      </c>
      <c r="E1512" s="757"/>
      <c r="F1512" s="757"/>
      <c r="G1512" s="757"/>
      <c r="H1512" s="757"/>
      <c r="I1512" s="757"/>
    </row>
    <row r="1513" spans="1:9" ht="15.75" customHeight="1">
      <c r="A1513" s="963">
        <v>92754</v>
      </c>
      <c r="B1513" s="963" t="s">
        <v>4496</v>
      </c>
      <c r="C1513" s="964" t="s">
        <v>964</v>
      </c>
      <c r="D1513" s="966">
        <v>604.80999999999995</v>
      </c>
      <c r="E1513" s="757"/>
      <c r="F1513" s="757"/>
      <c r="G1513" s="757"/>
      <c r="H1513" s="757"/>
      <c r="I1513" s="757"/>
    </row>
    <row r="1514" spans="1:9" ht="15.75" customHeight="1">
      <c r="A1514" s="963">
        <v>92755</v>
      </c>
      <c r="B1514" s="963" t="s">
        <v>4497</v>
      </c>
      <c r="C1514" s="964" t="s">
        <v>122</v>
      </c>
      <c r="D1514" s="966">
        <v>260.45</v>
      </c>
      <c r="E1514" s="757"/>
      <c r="F1514" s="757"/>
      <c r="G1514" s="757"/>
      <c r="H1514" s="757"/>
      <c r="I1514" s="757"/>
    </row>
    <row r="1515" spans="1:9" ht="15.75" customHeight="1">
      <c r="A1515" s="963">
        <v>92756</v>
      </c>
      <c r="B1515" s="963" t="s">
        <v>4498</v>
      </c>
      <c r="C1515" s="964" t="s">
        <v>122</v>
      </c>
      <c r="D1515" s="966">
        <v>295.11</v>
      </c>
      <c r="E1515" s="757"/>
      <c r="F1515" s="757"/>
      <c r="G1515" s="757"/>
      <c r="H1515" s="757"/>
      <c r="I1515" s="757"/>
    </row>
    <row r="1516" spans="1:9" ht="15.75" customHeight="1">
      <c r="A1516" s="963">
        <v>92757</v>
      </c>
      <c r="B1516" s="963" t="s">
        <v>4499</v>
      </c>
      <c r="C1516" s="964" t="s">
        <v>122</v>
      </c>
      <c r="D1516" s="966">
        <v>337.32</v>
      </c>
      <c r="E1516" s="757"/>
      <c r="F1516" s="757"/>
      <c r="G1516" s="757"/>
      <c r="H1516" s="757"/>
      <c r="I1516" s="757"/>
    </row>
    <row r="1517" spans="1:9" ht="15.75" customHeight="1">
      <c r="A1517" s="963">
        <v>92758</v>
      </c>
      <c r="B1517" s="963" t="s">
        <v>4500</v>
      </c>
      <c r="C1517" s="964" t="s">
        <v>964</v>
      </c>
      <c r="D1517" s="966">
        <v>826.68</v>
      </c>
      <c r="E1517" s="757"/>
      <c r="F1517" s="757"/>
      <c r="G1517" s="757"/>
      <c r="H1517" s="757"/>
      <c r="I1517" s="757"/>
    </row>
    <row r="1518" spans="1:9" ht="15.75" customHeight="1">
      <c r="A1518" s="963">
        <v>91069</v>
      </c>
      <c r="B1518" s="963" t="s">
        <v>4501</v>
      </c>
      <c r="C1518" s="964" t="s">
        <v>122</v>
      </c>
      <c r="D1518" s="966">
        <v>113.52</v>
      </c>
      <c r="E1518" s="757"/>
      <c r="F1518" s="757"/>
      <c r="G1518" s="757"/>
      <c r="H1518" s="757"/>
      <c r="I1518" s="757"/>
    </row>
    <row r="1519" spans="1:9" ht="15.75" customHeight="1">
      <c r="A1519" s="963">
        <v>91070</v>
      </c>
      <c r="B1519" s="963" t="s">
        <v>4502</v>
      </c>
      <c r="C1519" s="964" t="s">
        <v>122</v>
      </c>
      <c r="D1519" s="966">
        <v>126.49</v>
      </c>
      <c r="E1519" s="757"/>
      <c r="F1519" s="757"/>
      <c r="G1519" s="757"/>
      <c r="H1519" s="757"/>
      <c r="I1519" s="757"/>
    </row>
    <row r="1520" spans="1:9" ht="15.75" customHeight="1">
      <c r="A1520" s="963">
        <v>91071</v>
      </c>
      <c r="B1520" s="963" t="s">
        <v>4503</v>
      </c>
      <c r="C1520" s="964" t="s">
        <v>122</v>
      </c>
      <c r="D1520" s="966">
        <v>151.08000000000001</v>
      </c>
      <c r="E1520" s="757"/>
      <c r="F1520" s="757"/>
      <c r="G1520" s="757"/>
      <c r="H1520" s="757"/>
      <c r="I1520" s="757"/>
    </row>
    <row r="1521" spans="1:9" ht="15.75" customHeight="1">
      <c r="A1521" s="963">
        <v>91072</v>
      </c>
      <c r="B1521" s="963" t="s">
        <v>4504</v>
      </c>
      <c r="C1521" s="964" t="s">
        <v>122</v>
      </c>
      <c r="D1521" s="966">
        <v>164.01</v>
      </c>
      <c r="E1521" s="757"/>
      <c r="F1521" s="757"/>
      <c r="G1521" s="757"/>
      <c r="H1521" s="757"/>
      <c r="I1521" s="757"/>
    </row>
    <row r="1522" spans="1:9" ht="15.75" customHeight="1">
      <c r="A1522" s="963">
        <v>91073</v>
      </c>
      <c r="B1522" s="963" t="s">
        <v>4505</v>
      </c>
      <c r="C1522" s="964" t="s">
        <v>122</v>
      </c>
      <c r="D1522" s="966">
        <v>125.64</v>
      </c>
      <c r="E1522" s="757"/>
      <c r="F1522" s="757"/>
      <c r="G1522" s="757"/>
      <c r="H1522" s="757"/>
      <c r="I1522" s="757"/>
    </row>
    <row r="1523" spans="1:9" ht="15.75" customHeight="1">
      <c r="A1523" s="963">
        <v>91074</v>
      </c>
      <c r="B1523" s="963" t="s">
        <v>4506</v>
      </c>
      <c r="C1523" s="964" t="s">
        <v>122</v>
      </c>
      <c r="D1523" s="966">
        <v>139.93</v>
      </c>
      <c r="E1523" s="757"/>
      <c r="F1523" s="757"/>
      <c r="G1523" s="757"/>
      <c r="H1523" s="757"/>
      <c r="I1523" s="757"/>
    </row>
    <row r="1524" spans="1:9" ht="15.75" customHeight="1">
      <c r="A1524" s="963">
        <v>91075</v>
      </c>
      <c r="B1524" s="963" t="s">
        <v>4507</v>
      </c>
      <c r="C1524" s="964" t="s">
        <v>122</v>
      </c>
      <c r="D1524" s="966">
        <v>164.69</v>
      </c>
      <c r="E1524" s="757"/>
      <c r="F1524" s="757"/>
      <c r="G1524" s="757"/>
      <c r="H1524" s="757"/>
      <c r="I1524" s="757"/>
    </row>
    <row r="1525" spans="1:9" ht="15.75" customHeight="1">
      <c r="A1525" s="963">
        <v>91076</v>
      </c>
      <c r="B1525" s="963" t="s">
        <v>4508</v>
      </c>
      <c r="C1525" s="964" t="s">
        <v>122</v>
      </c>
      <c r="D1525" s="966">
        <v>178.95</v>
      </c>
      <c r="E1525" s="757"/>
      <c r="F1525" s="757"/>
      <c r="G1525" s="757"/>
      <c r="H1525" s="757"/>
      <c r="I1525" s="757"/>
    </row>
    <row r="1526" spans="1:9" ht="15.75" customHeight="1">
      <c r="A1526" s="963">
        <v>91077</v>
      </c>
      <c r="B1526" s="963" t="s">
        <v>4509</v>
      </c>
      <c r="C1526" s="964" t="s">
        <v>122</v>
      </c>
      <c r="D1526" s="966">
        <v>137.38</v>
      </c>
      <c r="E1526" s="757"/>
      <c r="F1526" s="757"/>
      <c r="G1526" s="757"/>
      <c r="H1526" s="757"/>
      <c r="I1526" s="757"/>
    </row>
    <row r="1527" spans="1:9" ht="15.75" customHeight="1">
      <c r="A1527" s="963">
        <v>91078</v>
      </c>
      <c r="B1527" s="963" t="s">
        <v>4510</v>
      </c>
      <c r="C1527" s="964" t="s">
        <v>122</v>
      </c>
      <c r="D1527" s="966">
        <v>161.85</v>
      </c>
      <c r="E1527" s="757"/>
      <c r="F1527" s="757"/>
      <c r="G1527" s="757"/>
      <c r="H1527" s="757"/>
      <c r="I1527" s="757"/>
    </row>
    <row r="1528" spans="1:9" ht="15.75" customHeight="1">
      <c r="A1528" s="963">
        <v>91079</v>
      </c>
      <c r="B1528" s="963" t="s">
        <v>4511</v>
      </c>
      <c r="C1528" s="964" t="s">
        <v>122</v>
      </c>
      <c r="D1528" s="966">
        <v>142.80000000000001</v>
      </c>
      <c r="E1528" s="757"/>
      <c r="F1528" s="757"/>
      <c r="G1528" s="757"/>
      <c r="H1528" s="757"/>
      <c r="I1528" s="757"/>
    </row>
    <row r="1529" spans="1:9" ht="15.75" customHeight="1">
      <c r="A1529" s="963">
        <v>91080</v>
      </c>
      <c r="B1529" s="963" t="s">
        <v>4512</v>
      </c>
      <c r="C1529" s="964" t="s">
        <v>122</v>
      </c>
      <c r="D1529" s="966">
        <v>166.99</v>
      </c>
      <c r="E1529" s="757"/>
      <c r="F1529" s="757"/>
      <c r="G1529" s="757"/>
      <c r="H1529" s="757"/>
      <c r="I1529" s="757"/>
    </row>
    <row r="1530" spans="1:9" ht="15.75" customHeight="1">
      <c r="A1530" s="963">
        <v>91081</v>
      </c>
      <c r="B1530" s="963" t="s">
        <v>4513</v>
      </c>
      <c r="C1530" s="964" t="s">
        <v>122</v>
      </c>
      <c r="D1530" s="966">
        <v>151.25</v>
      </c>
      <c r="E1530" s="757"/>
      <c r="F1530" s="757"/>
      <c r="G1530" s="757"/>
      <c r="H1530" s="757"/>
      <c r="I1530" s="757"/>
    </row>
    <row r="1531" spans="1:9" ht="15.75" customHeight="1">
      <c r="A1531" s="963">
        <v>91082</v>
      </c>
      <c r="B1531" s="963" t="s">
        <v>4514</v>
      </c>
      <c r="C1531" s="964" t="s">
        <v>122</v>
      </c>
      <c r="D1531" s="966">
        <v>176.82</v>
      </c>
      <c r="E1531" s="757"/>
      <c r="F1531" s="757"/>
      <c r="G1531" s="757"/>
      <c r="H1531" s="757"/>
      <c r="I1531" s="757"/>
    </row>
    <row r="1532" spans="1:9" ht="15.75" customHeight="1">
      <c r="A1532" s="963">
        <v>91083</v>
      </c>
      <c r="B1532" s="963" t="s">
        <v>4515</v>
      </c>
      <c r="C1532" s="964" t="s">
        <v>122</v>
      </c>
      <c r="D1532" s="966">
        <v>160.52000000000001</v>
      </c>
      <c r="E1532" s="757"/>
      <c r="F1532" s="757"/>
      <c r="G1532" s="757"/>
      <c r="H1532" s="757"/>
      <c r="I1532" s="757"/>
    </row>
    <row r="1533" spans="1:9" ht="15.75" customHeight="1">
      <c r="A1533" s="963">
        <v>91084</v>
      </c>
      <c r="B1533" s="963" t="s">
        <v>4516</v>
      </c>
      <c r="C1533" s="964" t="s">
        <v>122</v>
      </c>
      <c r="D1533" s="966">
        <v>185.82</v>
      </c>
      <c r="E1533" s="757"/>
      <c r="F1533" s="757"/>
      <c r="G1533" s="757"/>
      <c r="H1533" s="757"/>
      <c r="I1533" s="757"/>
    </row>
    <row r="1534" spans="1:9" ht="15.75" customHeight="1">
      <c r="A1534" s="963">
        <v>91086</v>
      </c>
      <c r="B1534" s="963" t="s">
        <v>4517</v>
      </c>
      <c r="C1534" s="964" t="s">
        <v>122</v>
      </c>
      <c r="D1534" s="966">
        <v>123.27</v>
      </c>
      <c r="E1534" s="757"/>
      <c r="F1534" s="757"/>
      <c r="G1534" s="757"/>
      <c r="H1534" s="757"/>
      <c r="I1534" s="757"/>
    </row>
    <row r="1535" spans="1:9" ht="15.75" customHeight="1">
      <c r="A1535" s="963">
        <v>91087</v>
      </c>
      <c r="B1535" s="963" t="s">
        <v>4518</v>
      </c>
      <c r="C1535" s="964" t="s">
        <v>122</v>
      </c>
      <c r="D1535" s="966">
        <v>136.6</v>
      </c>
      <c r="E1535" s="757"/>
      <c r="F1535" s="757"/>
      <c r="G1535" s="757"/>
      <c r="H1535" s="757"/>
      <c r="I1535" s="757"/>
    </row>
    <row r="1536" spans="1:9" ht="15.75" customHeight="1">
      <c r="A1536" s="963">
        <v>91088</v>
      </c>
      <c r="B1536" s="963" t="s">
        <v>4519</v>
      </c>
      <c r="C1536" s="964" t="s">
        <v>122</v>
      </c>
      <c r="D1536" s="966">
        <v>162.09</v>
      </c>
      <c r="E1536" s="757"/>
      <c r="F1536" s="757"/>
      <c r="G1536" s="757"/>
      <c r="H1536" s="757"/>
      <c r="I1536" s="757"/>
    </row>
    <row r="1537" spans="1:9" ht="15.75" customHeight="1">
      <c r="A1537" s="963">
        <v>91089</v>
      </c>
      <c r="B1537" s="963" t="s">
        <v>4520</v>
      </c>
      <c r="C1537" s="964" t="s">
        <v>122</v>
      </c>
      <c r="D1537" s="966">
        <v>175.5</v>
      </c>
      <c r="E1537" s="757"/>
      <c r="F1537" s="757"/>
      <c r="G1537" s="757"/>
      <c r="H1537" s="757"/>
      <c r="I1537" s="757"/>
    </row>
    <row r="1538" spans="1:9" ht="15.75" customHeight="1">
      <c r="A1538" s="963">
        <v>91090</v>
      </c>
      <c r="B1538" s="963" t="s">
        <v>4521</v>
      </c>
      <c r="C1538" s="964" t="s">
        <v>122</v>
      </c>
      <c r="D1538" s="966">
        <v>133.35</v>
      </c>
      <c r="E1538" s="757"/>
      <c r="F1538" s="757"/>
      <c r="G1538" s="757"/>
      <c r="H1538" s="757"/>
      <c r="I1538" s="757"/>
    </row>
    <row r="1539" spans="1:9" ht="15.75" customHeight="1">
      <c r="A1539" s="963">
        <v>91091</v>
      </c>
      <c r="B1539" s="963" t="s">
        <v>4522</v>
      </c>
      <c r="C1539" s="964" t="s">
        <v>122</v>
      </c>
      <c r="D1539" s="966">
        <v>148.12</v>
      </c>
      <c r="E1539" s="757"/>
      <c r="F1539" s="757"/>
      <c r="G1539" s="757"/>
      <c r="H1539" s="757"/>
      <c r="I1539" s="757"/>
    </row>
    <row r="1540" spans="1:9" ht="15.75" customHeight="1">
      <c r="A1540" s="963">
        <v>91092</v>
      </c>
      <c r="B1540" s="963" t="s">
        <v>4523</v>
      </c>
      <c r="C1540" s="964" t="s">
        <v>122</v>
      </c>
      <c r="D1540" s="966">
        <v>173.17</v>
      </c>
      <c r="E1540" s="757"/>
      <c r="F1540" s="757"/>
      <c r="G1540" s="757"/>
      <c r="H1540" s="757"/>
      <c r="I1540" s="757"/>
    </row>
    <row r="1541" spans="1:9" ht="15.75" customHeight="1">
      <c r="A1541" s="963">
        <v>91093</v>
      </c>
      <c r="B1541" s="963" t="s">
        <v>4524</v>
      </c>
      <c r="C1541" s="964" t="s">
        <v>122</v>
      </c>
      <c r="D1541" s="966">
        <v>188.25</v>
      </c>
      <c r="E1541" s="757"/>
      <c r="F1541" s="757"/>
      <c r="G1541" s="757"/>
      <c r="H1541" s="757"/>
      <c r="I1541" s="757"/>
    </row>
    <row r="1542" spans="1:9" ht="15.75" customHeight="1">
      <c r="A1542" s="963">
        <v>91094</v>
      </c>
      <c r="B1542" s="963" t="s">
        <v>4525</v>
      </c>
      <c r="C1542" s="964" t="s">
        <v>122</v>
      </c>
      <c r="D1542" s="966">
        <v>143.13999999999999</v>
      </c>
      <c r="E1542" s="757"/>
      <c r="F1542" s="757"/>
      <c r="G1542" s="757"/>
      <c r="H1542" s="757"/>
      <c r="I1542" s="757"/>
    </row>
    <row r="1543" spans="1:9" ht="15.75" customHeight="1">
      <c r="A1543" s="963">
        <v>91095</v>
      </c>
      <c r="B1543" s="963" t="s">
        <v>4526</v>
      </c>
      <c r="C1543" s="964" t="s">
        <v>122</v>
      </c>
      <c r="D1543" s="966">
        <v>167.96</v>
      </c>
      <c r="E1543" s="757"/>
      <c r="F1543" s="757"/>
      <c r="G1543" s="757"/>
      <c r="H1543" s="757"/>
      <c r="I1543" s="757"/>
    </row>
    <row r="1544" spans="1:9" ht="15.75" customHeight="1">
      <c r="A1544" s="963">
        <v>91096</v>
      </c>
      <c r="B1544" s="963" t="s">
        <v>4527</v>
      </c>
      <c r="C1544" s="964" t="s">
        <v>122</v>
      </c>
      <c r="D1544" s="966">
        <v>145.72999999999999</v>
      </c>
      <c r="E1544" s="757"/>
      <c r="F1544" s="757"/>
      <c r="G1544" s="757"/>
      <c r="H1544" s="757"/>
      <c r="I1544" s="757"/>
    </row>
    <row r="1545" spans="1:9" ht="15.75" customHeight="1">
      <c r="A1545" s="963">
        <v>91097</v>
      </c>
      <c r="B1545" s="963" t="s">
        <v>4528</v>
      </c>
      <c r="C1545" s="964" t="s">
        <v>122</v>
      </c>
      <c r="D1545" s="966">
        <v>170.39</v>
      </c>
      <c r="E1545" s="757"/>
      <c r="F1545" s="757"/>
      <c r="G1545" s="757"/>
      <c r="H1545" s="757"/>
      <c r="I1545" s="757"/>
    </row>
    <row r="1546" spans="1:9" ht="15.75" customHeight="1">
      <c r="A1546" s="963">
        <v>91098</v>
      </c>
      <c r="B1546" s="963" t="s">
        <v>4529</v>
      </c>
      <c r="C1546" s="964" t="s">
        <v>122</v>
      </c>
      <c r="D1546" s="966">
        <v>156.66999999999999</v>
      </c>
      <c r="E1546" s="757"/>
      <c r="F1546" s="757"/>
      <c r="G1546" s="757"/>
      <c r="H1546" s="757"/>
      <c r="I1546" s="757"/>
    </row>
    <row r="1547" spans="1:9" ht="15.75" customHeight="1">
      <c r="A1547" s="963">
        <v>91099</v>
      </c>
      <c r="B1547" s="963" t="s">
        <v>4530</v>
      </c>
      <c r="C1547" s="964" t="s">
        <v>122</v>
      </c>
      <c r="D1547" s="966">
        <v>182.74</v>
      </c>
      <c r="E1547" s="757"/>
      <c r="F1547" s="757"/>
      <c r="G1547" s="757"/>
      <c r="H1547" s="757"/>
      <c r="I1547" s="757"/>
    </row>
    <row r="1548" spans="1:9" ht="15.75" customHeight="1">
      <c r="A1548" s="963">
        <v>91100</v>
      </c>
      <c r="B1548" s="963" t="s">
        <v>4531</v>
      </c>
      <c r="C1548" s="964" t="s">
        <v>122</v>
      </c>
      <c r="D1548" s="966">
        <v>163.95</v>
      </c>
      <c r="E1548" s="757"/>
      <c r="F1548" s="757"/>
      <c r="G1548" s="757"/>
      <c r="H1548" s="757"/>
      <c r="I1548" s="757"/>
    </row>
    <row r="1549" spans="1:9" ht="15.75" customHeight="1">
      <c r="A1549" s="963">
        <v>91101</v>
      </c>
      <c r="B1549" s="963" t="s">
        <v>4532</v>
      </c>
      <c r="C1549" s="964" t="s">
        <v>122</v>
      </c>
      <c r="D1549" s="966">
        <v>189.89</v>
      </c>
      <c r="E1549" s="757"/>
      <c r="F1549" s="757"/>
      <c r="G1549" s="757"/>
      <c r="H1549" s="757"/>
      <c r="I1549" s="757"/>
    </row>
    <row r="1550" spans="1:9" ht="15.75" customHeight="1">
      <c r="A1550" s="963">
        <v>93952</v>
      </c>
      <c r="B1550" s="963" t="s">
        <v>4533</v>
      </c>
      <c r="C1550" s="964" t="s">
        <v>164</v>
      </c>
      <c r="D1550" s="966">
        <v>206.13</v>
      </c>
      <c r="E1550" s="757"/>
      <c r="F1550" s="757"/>
      <c r="G1550" s="757"/>
      <c r="H1550" s="757"/>
      <c r="I1550" s="757"/>
    </row>
    <row r="1551" spans="1:9" ht="15.75" customHeight="1">
      <c r="A1551" s="963">
        <v>93953</v>
      </c>
      <c r="B1551" s="963" t="s">
        <v>4534</v>
      </c>
      <c r="C1551" s="964" t="s">
        <v>164</v>
      </c>
      <c r="D1551" s="966">
        <v>191.86</v>
      </c>
      <c r="E1551" s="757"/>
      <c r="F1551" s="757"/>
      <c r="G1551" s="757"/>
      <c r="H1551" s="757"/>
      <c r="I1551" s="757"/>
    </row>
    <row r="1552" spans="1:9" ht="15.75" customHeight="1">
      <c r="A1552" s="963">
        <v>93954</v>
      </c>
      <c r="B1552" s="963" t="s">
        <v>4535</v>
      </c>
      <c r="C1552" s="964" t="s">
        <v>164</v>
      </c>
      <c r="D1552" s="966">
        <v>183.25</v>
      </c>
      <c r="E1552" s="757"/>
      <c r="F1552" s="757"/>
      <c r="G1552" s="757"/>
      <c r="H1552" s="757"/>
      <c r="I1552" s="757"/>
    </row>
    <row r="1553" spans="1:9" ht="15.75" customHeight="1">
      <c r="A1553" s="963">
        <v>93955</v>
      </c>
      <c r="B1553" s="963" t="s">
        <v>4536</v>
      </c>
      <c r="C1553" s="964" t="s">
        <v>164</v>
      </c>
      <c r="D1553" s="966">
        <v>177.14</v>
      </c>
      <c r="E1553" s="757"/>
      <c r="F1553" s="757"/>
      <c r="G1553" s="757"/>
      <c r="H1553" s="757"/>
      <c r="I1553" s="757"/>
    </row>
    <row r="1554" spans="1:9" ht="15.75" customHeight="1">
      <c r="A1554" s="963">
        <v>93956</v>
      </c>
      <c r="B1554" s="963" t="s">
        <v>4537</v>
      </c>
      <c r="C1554" s="964" t="s">
        <v>164</v>
      </c>
      <c r="D1554" s="966">
        <v>172.29</v>
      </c>
      <c r="E1554" s="757"/>
      <c r="F1554" s="757"/>
      <c r="G1554" s="757"/>
      <c r="H1554" s="757"/>
      <c r="I1554" s="757"/>
    </row>
    <row r="1555" spans="1:9" ht="15.75" customHeight="1">
      <c r="A1555" s="963">
        <v>93957</v>
      </c>
      <c r="B1555" s="963" t="s">
        <v>4538</v>
      </c>
      <c r="C1555" s="964" t="s">
        <v>164</v>
      </c>
      <c r="D1555" s="966">
        <v>220.16</v>
      </c>
      <c r="E1555" s="757"/>
      <c r="F1555" s="757"/>
      <c r="G1555" s="757"/>
      <c r="H1555" s="757"/>
      <c r="I1555" s="757"/>
    </row>
    <row r="1556" spans="1:9" ht="15.75" customHeight="1">
      <c r="A1556" s="963">
        <v>93958</v>
      </c>
      <c r="B1556" s="963" t="s">
        <v>4539</v>
      </c>
      <c r="C1556" s="964" t="s">
        <v>164</v>
      </c>
      <c r="D1556" s="966">
        <v>205.03</v>
      </c>
      <c r="E1556" s="757"/>
      <c r="F1556" s="757"/>
      <c r="G1556" s="757"/>
      <c r="H1556" s="757"/>
      <c r="I1556" s="757"/>
    </row>
    <row r="1557" spans="1:9" ht="15.75" customHeight="1">
      <c r="A1557" s="963">
        <v>93959</v>
      </c>
      <c r="B1557" s="963" t="s">
        <v>4540</v>
      </c>
      <c r="C1557" s="964" t="s">
        <v>164</v>
      </c>
      <c r="D1557" s="966">
        <v>196.01</v>
      </c>
      <c r="E1557" s="757"/>
      <c r="F1557" s="757"/>
      <c r="G1557" s="757"/>
      <c r="H1557" s="757"/>
      <c r="I1557" s="757"/>
    </row>
    <row r="1558" spans="1:9" ht="15.75" customHeight="1">
      <c r="A1558" s="963">
        <v>93960</v>
      </c>
      <c r="B1558" s="963" t="s">
        <v>4541</v>
      </c>
      <c r="C1558" s="964" t="s">
        <v>164</v>
      </c>
      <c r="D1558" s="966">
        <v>189.65</v>
      </c>
      <c r="E1558" s="757"/>
      <c r="F1558" s="757"/>
      <c r="G1558" s="757"/>
      <c r="H1558" s="757"/>
      <c r="I1558" s="757"/>
    </row>
    <row r="1559" spans="1:9" ht="15.75" customHeight="1">
      <c r="A1559" s="963">
        <v>93961</v>
      </c>
      <c r="B1559" s="963" t="s">
        <v>4542</v>
      </c>
      <c r="C1559" s="964" t="s">
        <v>164</v>
      </c>
      <c r="D1559" s="966">
        <v>184.64</v>
      </c>
      <c r="E1559" s="757"/>
      <c r="F1559" s="757"/>
      <c r="G1559" s="757"/>
      <c r="H1559" s="757"/>
      <c r="I1559" s="757"/>
    </row>
    <row r="1560" spans="1:9" ht="15.75" customHeight="1">
      <c r="A1560" s="963">
        <v>93962</v>
      </c>
      <c r="B1560" s="963" t="s">
        <v>4543</v>
      </c>
      <c r="C1560" s="964" t="s">
        <v>164</v>
      </c>
      <c r="D1560" s="966">
        <v>193.5</v>
      </c>
      <c r="E1560" s="757"/>
      <c r="F1560" s="757"/>
      <c r="G1560" s="757"/>
      <c r="H1560" s="757"/>
      <c r="I1560" s="757"/>
    </row>
    <row r="1561" spans="1:9" ht="15.75" customHeight="1">
      <c r="A1561" s="963">
        <v>93963</v>
      </c>
      <c r="B1561" s="963" t="s">
        <v>4544</v>
      </c>
      <c r="C1561" s="964" t="s">
        <v>164</v>
      </c>
      <c r="D1561" s="965">
        <v>179.25</v>
      </c>
      <c r="E1561" s="757"/>
      <c r="F1561" s="757"/>
      <c r="G1561" s="757"/>
      <c r="H1561" s="757"/>
      <c r="I1561" s="757"/>
    </row>
    <row r="1562" spans="1:9" ht="15.75" customHeight="1">
      <c r="A1562" s="963">
        <v>93964</v>
      </c>
      <c r="B1562" s="963" t="s">
        <v>4545</v>
      </c>
      <c r="C1562" s="964" t="s">
        <v>164</v>
      </c>
      <c r="D1562" s="965">
        <v>170.7</v>
      </c>
      <c r="E1562" s="757"/>
      <c r="F1562" s="757"/>
      <c r="G1562" s="757"/>
      <c r="H1562" s="757"/>
      <c r="I1562" s="757"/>
    </row>
    <row r="1563" spans="1:9" ht="15.75" customHeight="1">
      <c r="A1563" s="963">
        <v>93965</v>
      </c>
      <c r="B1563" s="963" t="s">
        <v>4546</v>
      </c>
      <c r="C1563" s="964" t="s">
        <v>164</v>
      </c>
      <c r="D1563" s="966">
        <v>162.57</v>
      </c>
      <c r="E1563" s="757"/>
      <c r="F1563" s="757"/>
      <c r="G1563" s="757"/>
      <c r="H1563" s="757"/>
      <c r="I1563" s="757"/>
    </row>
    <row r="1564" spans="1:9" ht="15.75" customHeight="1">
      <c r="A1564" s="963">
        <v>93966</v>
      </c>
      <c r="B1564" s="963" t="s">
        <v>4547</v>
      </c>
      <c r="C1564" s="964" t="s">
        <v>164</v>
      </c>
      <c r="D1564" s="966">
        <v>159.83000000000001</v>
      </c>
      <c r="E1564" s="757"/>
      <c r="F1564" s="757"/>
      <c r="G1564" s="757"/>
      <c r="H1564" s="757"/>
      <c r="I1564" s="757"/>
    </row>
    <row r="1565" spans="1:9" ht="15.75" customHeight="1">
      <c r="A1565" s="963">
        <v>93967</v>
      </c>
      <c r="B1565" s="963" t="s">
        <v>4548</v>
      </c>
      <c r="C1565" s="964" t="s">
        <v>164</v>
      </c>
      <c r="D1565" s="966">
        <v>207.55</v>
      </c>
      <c r="E1565" s="757"/>
      <c r="F1565" s="757"/>
      <c r="G1565" s="757"/>
      <c r="H1565" s="757"/>
      <c r="I1565" s="757"/>
    </row>
    <row r="1566" spans="1:9" ht="15.75" customHeight="1">
      <c r="A1566" s="963">
        <v>93968</v>
      </c>
      <c r="B1566" s="963" t="s">
        <v>4549</v>
      </c>
      <c r="C1566" s="964" t="s">
        <v>164</v>
      </c>
      <c r="D1566" s="966">
        <v>192.43</v>
      </c>
      <c r="E1566" s="757"/>
      <c r="F1566" s="757"/>
      <c r="G1566" s="757"/>
      <c r="H1566" s="757"/>
      <c r="I1566" s="757"/>
    </row>
    <row r="1567" spans="1:9" ht="15.75" customHeight="1">
      <c r="A1567" s="963">
        <v>93969</v>
      </c>
      <c r="B1567" s="963" t="s">
        <v>4550</v>
      </c>
      <c r="C1567" s="964" t="s">
        <v>164</v>
      </c>
      <c r="D1567" s="965">
        <v>183.44</v>
      </c>
      <c r="E1567" s="757"/>
      <c r="F1567" s="757"/>
      <c r="G1567" s="757"/>
      <c r="H1567" s="757"/>
      <c r="I1567" s="757"/>
    </row>
    <row r="1568" spans="1:9" ht="15.75" customHeight="1">
      <c r="A1568" s="963">
        <v>93970</v>
      </c>
      <c r="B1568" s="963" t="s">
        <v>4551</v>
      </c>
      <c r="C1568" s="964" t="s">
        <v>164</v>
      </c>
      <c r="D1568" s="966">
        <v>177.12</v>
      </c>
      <c r="E1568" s="757"/>
      <c r="F1568" s="757"/>
      <c r="G1568" s="757"/>
      <c r="H1568" s="757"/>
      <c r="I1568" s="757"/>
    </row>
    <row r="1569" spans="1:9" ht="15.75" customHeight="1">
      <c r="A1569" s="963">
        <v>93971</v>
      </c>
      <c r="B1569" s="963" t="s">
        <v>4552</v>
      </c>
      <c r="C1569" s="964" t="s">
        <v>164</v>
      </c>
      <c r="D1569" s="966">
        <v>166.45</v>
      </c>
      <c r="E1569" s="757"/>
      <c r="F1569" s="757"/>
      <c r="G1569" s="757"/>
      <c r="H1569" s="757"/>
      <c r="I1569" s="757"/>
    </row>
    <row r="1570" spans="1:9" ht="15.75" customHeight="1">
      <c r="A1570" s="963">
        <v>95108</v>
      </c>
      <c r="B1570" s="963" t="s">
        <v>4553</v>
      </c>
      <c r="C1570" s="964" t="s">
        <v>141</v>
      </c>
      <c r="D1570" s="966">
        <v>27.17</v>
      </c>
      <c r="E1570" s="757"/>
      <c r="F1570" s="757"/>
      <c r="G1570" s="757"/>
      <c r="H1570" s="757"/>
      <c r="I1570" s="757"/>
    </row>
    <row r="1571" spans="1:9" ht="15.75" customHeight="1">
      <c r="A1571" s="963">
        <v>100332</v>
      </c>
      <c r="B1571" s="963" t="s">
        <v>4554</v>
      </c>
      <c r="C1571" s="964" t="s">
        <v>122</v>
      </c>
      <c r="D1571" s="966">
        <v>1065.27</v>
      </c>
      <c r="E1571" s="757"/>
      <c r="F1571" s="757"/>
      <c r="G1571" s="757"/>
      <c r="H1571" s="757"/>
      <c r="I1571" s="757"/>
    </row>
    <row r="1572" spans="1:9" ht="15.75" customHeight="1">
      <c r="A1572" s="963">
        <v>100333</v>
      </c>
      <c r="B1572" s="963" t="s">
        <v>4555</v>
      </c>
      <c r="C1572" s="964" t="s">
        <v>122</v>
      </c>
      <c r="D1572" s="966">
        <v>668.76</v>
      </c>
      <c r="E1572" s="757"/>
      <c r="F1572" s="757"/>
      <c r="G1572" s="757"/>
      <c r="H1572" s="757"/>
      <c r="I1572" s="757"/>
    </row>
    <row r="1573" spans="1:9" ht="15.75" customHeight="1">
      <c r="A1573" s="963">
        <v>100334</v>
      </c>
      <c r="B1573" s="963" t="s">
        <v>4556</v>
      </c>
      <c r="C1573" s="964" t="s">
        <v>122</v>
      </c>
      <c r="D1573" s="966">
        <v>851.01</v>
      </c>
      <c r="E1573" s="757"/>
      <c r="F1573" s="757"/>
      <c r="G1573" s="757"/>
      <c r="H1573" s="757"/>
      <c r="I1573" s="757"/>
    </row>
    <row r="1574" spans="1:9" ht="15.75" customHeight="1">
      <c r="A1574" s="963">
        <v>100335</v>
      </c>
      <c r="B1574" s="963" t="s">
        <v>4557</v>
      </c>
      <c r="C1574" s="964" t="s">
        <v>122</v>
      </c>
      <c r="D1574" s="966">
        <v>553.63</v>
      </c>
      <c r="E1574" s="757"/>
      <c r="F1574" s="757"/>
      <c r="G1574" s="757"/>
      <c r="H1574" s="757"/>
      <c r="I1574" s="757"/>
    </row>
    <row r="1575" spans="1:9" ht="15.75" customHeight="1">
      <c r="A1575" s="963">
        <v>100341</v>
      </c>
      <c r="B1575" s="963" t="s">
        <v>4558</v>
      </c>
      <c r="C1575" s="964" t="s">
        <v>122</v>
      </c>
      <c r="D1575" s="966">
        <v>29.06</v>
      </c>
      <c r="E1575" s="757"/>
      <c r="F1575" s="757"/>
      <c r="G1575" s="757"/>
      <c r="H1575" s="757"/>
      <c r="I1575" s="757"/>
    </row>
    <row r="1576" spans="1:9" ht="15.75" customHeight="1">
      <c r="A1576" s="963">
        <v>100342</v>
      </c>
      <c r="B1576" s="963" t="s">
        <v>4559</v>
      </c>
      <c r="C1576" s="964" t="s">
        <v>1607</v>
      </c>
      <c r="D1576" s="966">
        <v>14.69</v>
      </c>
      <c r="E1576" s="757"/>
      <c r="F1576" s="757"/>
      <c r="G1576" s="757"/>
      <c r="H1576" s="757"/>
      <c r="I1576" s="757"/>
    </row>
    <row r="1577" spans="1:9" ht="15.75" customHeight="1">
      <c r="A1577" s="963">
        <v>100343</v>
      </c>
      <c r="B1577" s="963" t="s">
        <v>4560</v>
      </c>
      <c r="C1577" s="964" t="s">
        <v>1607</v>
      </c>
      <c r="D1577" s="966">
        <v>14.07</v>
      </c>
      <c r="E1577" s="757"/>
      <c r="F1577" s="757"/>
      <c r="G1577" s="757"/>
      <c r="H1577" s="757"/>
      <c r="I1577" s="757"/>
    </row>
    <row r="1578" spans="1:9" ht="15.75" customHeight="1">
      <c r="A1578" s="963">
        <v>100344</v>
      </c>
      <c r="B1578" s="963" t="s">
        <v>4561</v>
      </c>
      <c r="C1578" s="964" t="s">
        <v>1607</v>
      </c>
      <c r="D1578" s="966">
        <v>12.72</v>
      </c>
      <c r="E1578" s="757"/>
      <c r="F1578" s="757"/>
      <c r="G1578" s="757"/>
      <c r="H1578" s="757"/>
      <c r="I1578" s="757"/>
    </row>
    <row r="1579" spans="1:9" ht="15.75" customHeight="1">
      <c r="A1579" s="963">
        <v>100345</v>
      </c>
      <c r="B1579" s="963" t="s">
        <v>4562</v>
      </c>
      <c r="C1579" s="964" t="s">
        <v>1607</v>
      </c>
      <c r="D1579" s="966">
        <v>10.84</v>
      </c>
      <c r="E1579" s="757"/>
      <c r="F1579" s="757"/>
      <c r="G1579" s="757"/>
      <c r="H1579" s="757"/>
      <c r="I1579" s="757"/>
    </row>
    <row r="1580" spans="1:9" ht="15.75" customHeight="1">
      <c r="A1580" s="963">
        <v>100346</v>
      </c>
      <c r="B1580" s="963" t="s">
        <v>4563</v>
      </c>
      <c r="C1580" s="964" t="s">
        <v>1607</v>
      </c>
      <c r="D1580" s="966">
        <v>10.38</v>
      </c>
      <c r="E1580" s="757"/>
      <c r="F1580" s="757"/>
      <c r="G1580" s="757"/>
      <c r="H1580" s="757"/>
      <c r="I1580" s="757"/>
    </row>
    <row r="1581" spans="1:9" ht="15.75" customHeight="1">
      <c r="A1581" s="963">
        <v>100347</v>
      </c>
      <c r="B1581" s="963" t="s">
        <v>4564</v>
      </c>
      <c r="C1581" s="964" t="s">
        <v>1607</v>
      </c>
      <c r="D1581" s="966">
        <v>11.71</v>
      </c>
      <c r="E1581" s="757"/>
      <c r="F1581" s="757"/>
      <c r="G1581" s="757"/>
      <c r="H1581" s="757"/>
      <c r="I1581" s="757"/>
    </row>
    <row r="1582" spans="1:9" ht="15.75" customHeight="1">
      <c r="A1582" s="963">
        <v>100348</v>
      </c>
      <c r="B1582" s="963" t="s">
        <v>4565</v>
      </c>
      <c r="C1582" s="964" t="s">
        <v>1607</v>
      </c>
      <c r="D1582" s="966">
        <v>11.51</v>
      </c>
      <c r="E1582" s="757"/>
      <c r="F1582" s="757"/>
      <c r="G1582" s="757"/>
      <c r="H1582" s="757"/>
      <c r="I1582" s="757"/>
    </row>
    <row r="1583" spans="1:9" ht="15.75" customHeight="1">
      <c r="A1583" s="963">
        <v>100349</v>
      </c>
      <c r="B1583" s="963" t="s">
        <v>4566</v>
      </c>
      <c r="C1583" s="964" t="s">
        <v>964</v>
      </c>
      <c r="D1583" s="966">
        <v>570.98</v>
      </c>
      <c r="E1583" s="757"/>
      <c r="F1583" s="757"/>
      <c r="G1583" s="757"/>
      <c r="H1583" s="757"/>
      <c r="I1583" s="757"/>
    </row>
    <row r="1584" spans="1:9" ht="15.75" customHeight="1">
      <c r="A1584" s="963">
        <v>102989</v>
      </c>
      <c r="B1584" s="963" t="s">
        <v>4567</v>
      </c>
      <c r="C1584" s="964" t="s">
        <v>164</v>
      </c>
      <c r="D1584" s="966">
        <v>35.15</v>
      </c>
      <c r="E1584" s="757"/>
      <c r="F1584" s="757"/>
      <c r="G1584" s="757"/>
      <c r="H1584" s="757"/>
      <c r="I1584" s="757"/>
    </row>
    <row r="1585" spans="1:9" ht="15.75" customHeight="1">
      <c r="A1585" s="963">
        <v>102990</v>
      </c>
      <c r="B1585" s="963" t="s">
        <v>4568</v>
      </c>
      <c r="C1585" s="964" t="s">
        <v>164</v>
      </c>
      <c r="D1585" s="966">
        <v>42.77</v>
      </c>
      <c r="E1585" s="757"/>
      <c r="F1585" s="757"/>
      <c r="G1585" s="757"/>
      <c r="H1585" s="757"/>
      <c r="I1585" s="757"/>
    </row>
    <row r="1586" spans="1:9" ht="15.75" customHeight="1">
      <c r="A1586" s="963">
        <v>102991</v>
      </c>
      <c r="B1586" s="963" t="s">
        <v>4569</v>
      </c>
      <c r="C1586" s="964" t="s">
        <v>164</v>
      </c>
      <c r="D1586" s="966">
        <v>55.47</v>
      </c>
      <c r="E1586" s="757"/>
      <c r="F1586" s="757"/>
      <c r="G1586" s="757"/>
      <c r="H1586" s="757"/>
      <c r="I1586" s="757"/>
    </row>
    <row r="1587" spans="1:9" ht="15.75" customHeight="1">
      <c r="A1587" s="963">
        <v>102992</v>
      </c>
      <c r="B1587" s="963" t="s">
        <v>4570</v>
      </c>
      <c r="C1587" s="964" t="s">
        <v>164</v>
      </c>
      <c r="D1587" s="966">
        <v>82.61</v>
      </c>
      <c r="E1587" s="757"/>
      <c r="F1587" s="757"/>
      <c r="G1587" s="757"/>
      <c r="H1587" s="757"/>
      <c r="I1587" s="757"/>
    </row>
    <row r="1588" spans="1:9" ht="15.75" customHeight="1">
      <c r="A1588" s="963">
        <v>102993</v>
      </c>
      <c r="B1588" s="963" t="s">
        <v>4571</v>
      </c>
      <c r="C1588" s="964" t="s">
        <v>164</v>
      </c>
      <c r="D1588" s="966">
        <v>107.45</v>
      </c>
      <c r="E1588" s="757"/>
      <c r="F1588" s="757"/>
      <c r="G1588" s="757"/>
      <c r="H1588" s="757"/>
      <c r="I1588" s="757"/>
    </row>
    <row r="1589" spans="1:9" ht="15.75" customHeight="1">
      <c r="A1589" s="963">
        <v>102994</v>
      </c>
      <c r="B1589" s="963" t="s">
        <v>4572</v>
      </c>
      <c r="C1589" s="964" t="s">
        <v>164</v>
      </c>
      <c r="D1589" s="966">
        <v>185.54</v>
      </c>
      <c r="E1589" s="757"/>
      <c r="F1589" s="757"/>
      <c r="G1589" s="757"/>
      <c r="H1589" s="757"/>
      <c r="I1589" s="757"/>
    </row>
    <row r="1590" spans="1:9" ht="15.75" customHeight="1">
      <c r="A1590" s="963">
        <v>102995</v>
      </c>
      <c r="B1590" s="963" t="s">
        <v>4573</v>
      </c>
      <c r="C1590" s="964" t="s">
        <v>164</v>
      </c>
      <c r="D1590" s="965">
        <v>49.02</v>
      </c>
      <c r="E1590" s="757"/>
      <c r="F1590" s="757"/>
      <c r="G1590" s="757"/>
      <c r="H1590" s="757"/>
      <c r="I1590" s="757"/>
    </row>
    <row r="1591" spans="1:9" ht="15.75" customHeight="1">
      <c r="A1591" s="963">
        <v>102996</v>
      </c>
      <c r="B1591" s="963" t="s">
        <v>4574</v>
      </c>
      <c r="C1591" s="964" t="s">
        <v>164</v>
      </c>
      <c r="D1591" s="966">
        <v>69.36</v>
      </c>
      <c r="E1591" s="757"/>
      <c r="F1591" s="757"/>
      <c r="G1591" s="757"/>
      <c r="H1591" s="757"/>
      <c r="I1591" s="757"/>
    </row>
    <row r="1592" spans="1:9" ht="15.75" customHeight="1">
      <c r="A1592" s="963">
        <v>102997</v>
      </c>
      <c r="B1592" s="963" t="s">
        <v>4575</v>
      </c>
      <c r="C1592" s="964" t="s">
        <v>164</v>
      </c>
      <c r="D1592" s="966">
        <v>93.59</v>
      </c>
      <c r="E1592" s="757"/>
      <c r="F1592" s="757"/>
      <c r="G1592" s="757"/>
      <c r="H1592" s="757"/>
      <c r="I1592" s="757"/>
    </row>
    <row r="1593" spans="1:9" ht="15.75" customHeight="1">
      <c r="A1593" s="963">
        <v>102998</v>
      </c>
      <c r="B1593" s="963" t="s">
        <v>4576</v>
      </c>
      <c r="C1593" s="964" t="s">
        <v>164</v>
      </c>
      <c r="D1593" s="966">
        <v>89.45</v>
      </c>
      <c r="E1593" s="757"/>
      <c r="F1593" s="757"/>
      <c r="G1593" s="757"/>
      <c r="H1593" s="757"/>
      <c r="I1593" s="757"/>
    </row>
    <row r="1594" spans="1:9" ht="15.75" customHeight="1">
      <c r="A1594" s="963">
        <v>102999</v>
      </c>
      <c r="B1594" s="963" t="s">
        <v>4577</v>
      </c>
      <c r="C1594" s="964" t="s">
        <v>164</v>
      </c>
      <c r="D1594" s="966">
        <v>113.17</v>
      </c>
      <c r="E1594" s="757"/>
      <c r="F1594" s="757"/>
      <c r="G1594" s="757"/>
      <c r="H1594" s="757"/>
      <c r="I1594" s="757"/>
    </row>
    <row r="1595" spans="1:9" ht="15.75" customHeight="1">
      <c r="A1595" s="963">
        <v>103000</v>
      </c>
      <c r="B1595" s="963" t="s">
        <v>4578</v>
      </c>
      <c r="C1595" s="964" t="s">
        <v>164</v>
      </c>
      <c r="D1595" s="965">
        <v>113.64</v>
      </c>
      <c r="E1595" s="757"/>
      <c r="F1595" s="757"/>
      <c r="G1595" s="757"/>
      <c r="H1595" s="757"/>
      <c r="I1595" s="757"/>
    </row>
    <row r="1596" spans="1:9" ht="15.75" customHeight="1">
      <c r="A1596" s="963">
        <v>103001</v>
      </c>
      <c r="B1596" s="963" t="s">
        <v>4579</v>
      </c>
      <c r="C1596" s="964" t="s">
        <v>141</v>
      </c>
      <c r="D1596" s="966">
        <v>233.94</v>
      </c>
      <c r="E1596" s="757"/>
      <c r="F1596" s="757"/>
      <c r="G1596" s="757"/>
      <c r="H1596" s="757"/>
      <c r="I1596" s="757"/>
    </row>
    <row r="1597" spans="1:9" ht="15.75" customHeight="1">
      <c r="A1597" s="963">
        <v>103002</v>
      </c>
      <c r="B1597" s="963" t="s">
        <v>4580</v>
      </c>
      <c r="C1597" s="964" t="s">
        <v>141</v>
      </c>
      <c r="D1597" s="966">
        <v>292.5</v>
      </c>
      <c r="E1597" s="757"/>
      <c r="F1597" s="757"/>
      <c r="G1597" s="757"/>
      <c r="H1597" s="757"/>
      <c r="I1597" s="757"/>
    </row>
    <row r="1598" spans="1:9" ht="15.75" customHeight="1">
      <c r="A1598" s="963">
        <v>103003</v>
      </c>
      <c r="B1598" s="963" t="s">
        <v>4581</v>
      </c>
      <c r="C1598" s="964" t="s">
        <v>141</v>
      </c>
      <c r="D1598" s="966">
        <v>409.69</v>
      </c>
      <c r="E1598" s="757"/>
      <c r="F1598" s="757"/>
      <c r="G1598" s="757"/>
      <c r="H1598" s="757"/>
      <c r="I1598" s="757"/>
    </row>
    <row r="1599" spans="1:9" ht="15.75" customHeight="1">
      <c r="A1599" s="963">
        <v>103005</v>
      </c>
      <c r="B1599" s="963" t="s">
        <v>4582</v>
      </c>
      <c r="C1599" s="964" t="s">
        <v>141</v>
      </c>
      <c r="D1599" s="966">
        <v>559.19000000000005</v>
      </c>
      <c r="E1599" s="757"/>
      <c r="F1599" s="757"/>
      <c r="G1599" s="757"/>
      <c r="H1599" s="757"/>
      <c r="I1599" s="757"/>
    </row>
    <row r="1600" spans="1:9" ht="15.75" customHeight="1">
      <c r="A1600" s="963">
        <v>103006</v>
      </c>
      <c r="B1600" s="963" t="s">
        <v>4583</v>
      </c>
      <c r="C1600" s="964" t="s">
        <v>141</v>
      </c>
      <c r="D1600" s="966">
        <v>756.47</v>
      </c>
      <c r="E1600" s="757"/>
      <c r="F1600" s="757"/>
      <c r="G1600" s="757"/>
      <c r="H1600" s="757"/>
      <c r="I1600" s="757"/>
    </row>
    <row r="1601" spans="1:9" ht="15.75" customHeight="1">
      <c r="A1601" s="963">
        <v>103007</v>
      </c>
      <c r="B1601" s="963" t="s">
        <v>4584</v>
      </c>
      <c r="C1601" s="964" t="s">
        <v>141</v>
      </c>
      <c r="D1601" s="966">
        <v>1003.63</v>
      </c>
      <c r="E1601" s="757"/>
      <c r="F1601" s="757"/>
      <c r="G1601" s="757"/>
      <c r="H1601" s="757"/>
      <c r="I1601" s="757"/>
    </row>
    <row r="1602" spans="1:9" ht="15.75" customHeight="1">
      <c r="A1602" s="963">
        <v>97933</v>
      </c>
      <c r="B1602" s="963" t="s">
        <v>4585</v>
      </c>
      <c r="C1602" s="964" t="s">
        <v>141</v>
      </c>
      <c r="D1602" s="966">
        <v>988.35</v>
      </c>
      <c r="E1602" s="757"/>
      <c r="F1602" s="757"/>
      <c r="G1602" s="757"/>
      <c r="H1602" s="757"/>
      <c r="I1602" s="757"/>
    </row>
    <row r="1603" spans="1:9" ht="15.75" customHeight="1">
      <c r="A1603" s="963">
        <v>97934</v>
      </c>
      <c r="B1603" s="963" t="s">
        <v>4586</v>
      </c>
      <c r="C1603" s="964" t="s">
        <v>141</v>
      </c>
      <c r="D1603" s="966">
        <v>2169.5</v>
      </c>
      <c r="E1603" s="757"/>
      <c r="F1603" s="757"/>
      <c r="G1603" s="757"/>
      <c r="H1603" s="757"/>
      <c r="I1603" s="757"/>
    </row>
    <row r="1604" spans="1:9" ht="15.75" customHeight="1">
      <c r="A1604" s="963">
        <v>97935</v>
      </c>
      <c r="B1604" s="963" t="s">
        <v>4587</v>
      </c>
      <c r="C1604" s="964" t="s">
        <v>141</v>
      </c>
      <c r="D1604" s="966">
        <v>780.88</v>
      </c>
      <c r="E1604" s="757"/>
      <c r="F1604" s="757"/>
      <c r="G1604" s="757"/>
      <c r="H1604" s="757"/>
      <c r="I1604" s="757"/>
    </row>
    <row r="1605" spans="1:9" ht="15.75" customHeight="1">
      <c r="A1605" s="963">
        <v>97936</v>
      </c>
      <c r="B1605" s="963" t="s">
        <v>4588</v>
      </c>
      <c r="C1605" s="964" t="s">
        <v>141</v>
      </c>
      <c r="D1605" s="966">
        <v>1780.75</v>
      </c>
      <c r="E1605" s="757"/>
      <c r="F1605" s="757"/>
      <c r="G1605" s="757"/>
      <c r="H1605" s="757"/>
      <c r="I1605" s="757"/>
    </row>
    <row r="1606" spans="1:9" ht="15.75" customHeight="1">
      <c r="A1606" s="963">
        <v>97947</v>
      </c>
      <c r="B1606" s="963" t="s">
        <v>4589</v>
      </c>
      <c r="C1606" s="964" t="s">
        <v>141</v>
      </c>
      <c r="D1606" s="966">
        <v>1596</v>
      </c>
      <c r="E1606" s="757"/>
      <c r="F1606" s="757"/>
      <c r="G1606" s="757"/>
      <c r="H1606" s="757"/>
      <c r="I1606" s="757"/>
    </row>
    <row r="1607" spans="1:9" ht="15.75" customHeight="1">
      <c r="A1607" s="963">
        <v>97948</v>
      </c>
      <c r="B1607" s="963" t="s">
        <v>4590</v>
      </c>
      <c r="C1607" s="964" t="s">
        <v>141</v>
      </c>
      <c r="D1607" s="966">
        <v>2940.88</v>
      </c>
      <c r="E1607" s="757"/>
      <c r="F1607" s="757"/>
      <c r="G1607" s="757"/>
      <c r="H1607" s="757"/>
      <c r="I1607" s="757"/>
    </row>
    <row r="1608" spans="1:9" ht="15.75" customHeight="1">
      <c r="A1608" s="963">
        <v>97949</v>
      </c>
      <c r="B1608" s="963" t="s">
        <v>4591</v>
      </c>
      <c r="C1608" s="964" t="s">
        <v>141</v>
      </c>
      <c r="D1608" s="965">
        <v>1565.25</v>
      </c>
      <c r="E1608" s="757"/>
      <c r="F1608" s="757"/>
      <c r="G1608" s="757"/>
      <c r="H1608" s="757"/>
      <c r="I1608" s="757"/>
    </row>
    <row r="1609" spans="1:9" ht="15.75" customHeight="1">
      <c r="A1609" s="963">
        <v>97950</v>
      </c>
      <c r="B1609" s="963" t="s">
        <v>4592</v>
      </c>
      <c r="C1609" s="964" t="s">
        <v>141</v>
      </c>
      <c r="D1609" s="966">
        <v>2747.09</v>
      </c>
      <c r="E1609" s="757"/>
      <c r="F1609" s="757"/>
      <c r="G1609" s="757"/>
      <c r="H1609" s="757"/>
      <c r="I1609" s="757"/>
    </row>
    <row r="1610" spans="1:9" ht="15.75" customHeight="1">
      <c r="A1610" s="963">
        <v>97951</v>
      </c>
      <c r="B1610" s="963" t="s">
        <v>4593</v>
      </c>
      <c r="C1610" s="964" t="s">
        <v>141</v>
      </c>
      <c r="D1610" s="965">
        <v>2538.36</v>
      </c>
      <c r="E1610" s="757"/>
      <c r="F1610" s="757"/>
      <c r="G1610" s="757"/>
      <c r="H1610" s="757"/>
      <c r="I1610" s="757"/>
    </row>
    <row r="1611" spans="1:9" ht="15.75" customHeight="1">
      <c r="A1611" s="963">
        <v>97952</v>
      </c>
      <c r="B1611" s="963" t="s">
        <v>4594</v>
      </c>
      <c r="C1611" s="964" t="s">
        <v>141</v>
      </c>
      <c r="D1611" s="966">
        <v>4387.66</v>
      </c>
      <c r="E1611" s="757"/>
      <c r="F1611" s="757"/>
      <c r="G1611" s="757"/>
      <c r="H1611" s="757"/>
      <c r="I1611" s="757"/>
    </row>
    <row r="1612" spans="1:9" ht="15.75" customHeight="1">
      <c r="A1612" s="963">
        <v>97953</v>
      </c>
      <c r="B1612" s="963" t="s">
        <v>4595</v>
      </c>
      <c r="C1612" s="964" t="s">
        <v>141</v>
      </c>
      <c r="D1612" s="966">
        <v>1218.99</v>
      </c>
      <c r="E1612" s="757"/>
      <c r="F1612" s="757"/>
      <c r="G1612" s="757"/>
      <c r="H1612" s="757"/>
      <c r="I1612" s="757"/>
    </row>
    <row r="1613" spans="1:9" ht="15.75" customHeight="1">
      <c r="A1613" s="963">
        <v>97955</v>
      </c>
      <c r="B1613" s="963" t="s">
        <v>4596</v>
      </c>
      <c r="C1613" s="964" t="s">
        <v>141</v>
      </c>
      <c r="D1613" s="966">
        <v>2654.78</v>
      </c>
      <c r="E1613" s="757"/>
      <c r="F1613" s="757"/>
      <c r="G1613" s="757"/>
      <c r="H1613" s="757"/>
      <c r="I1613" s="757"/>
    </row>
    <row r="1614" spans="1:9" ht="15.75" customHeight="1">
      <c r="A1614" s="963">
        <v>97956</v>
      </c>
      <c r="B1614" s="963" t="s">
        <v>4597</v>
      </c>
      <c r="C1614" s="964" t="s">
        <v>141</v>
      </c>
      <c r="D1614" s="966">
        <v>1274.69</v>
      </c>
      <c r="E1614" s="757"/>
      <c r="F1614" s="757"/>
      <c r="G1614" s="757"/>
      <c r="H1614" s="757"/>
      <c r="I1614" s="757"/>
    </row>
    <row r="1615" spans="1:9" ht="15.75" customHeight="1">
      <c r="A1615" s="963">
        <v>97957</v>
      </c>
      <c r="B1615" s="963" t="s">
        <v>4598</v>
      </c>
      <c r="C1615" s="964" t="s">
        <v>141</v>
      </c>
      <c r="D1615" s="965">
        <v>2274.4899999999998</v>
      </c>
      <c r="E1615" s="757"/>
      <c r="F1615" s="757"/>
      <c r="G1615" s="757"/>
      <c r="H1615" s="757"/>
      <c r="I1615" s="757"/>
    </row>
    <row r="1616" spans="1:9" ht="15.75" customHeight="1">
      <c r="A1616" s="963">
        <v>97961</v>
      </c>
      <c r="B1616" s="963" t="s">
        <v>4599</v>
      </c>
      <c r="C1616" s="964" t="s">
        <v>141</v>
      </c>
      <c r="D1616" s="966">
        <v>2103.84</v>
      </c>
      <c r="E1616" s="757"/>
      <c r="F1616" s="757"/>
      <c r="G1616" s="757"/>
      <c r="H1616" s="757"/>
      <c r="I1616" s="757"/>
    </row>
    <row r="1617" spans="1:9" ht="15.75" customHeight="1">
      <c r="A1617" s="963">
        <v>97973</v>
      </c>
      <c r="B1617" s="963" t="s">
        <v>4600</v>
      </c>
      <c r="C1617" s="964" t="s">
        <v>141</v>
      </c>
      <c r="D1617" s="966">
        <v>3946.97</v>
      </c>
      <c r="E1617" s="757"/>
      <c r="F1617" s="757"/>
      <c r="G1617" s="757"/>
      <c r="H1617" s="757"/>
      <c r="I1617" s="757"/>
    </row>
    <row r="1618" spans="1:9" ht="15.75" customHeight="1">
      <c r="A1618" s="963">
        <v>97974</v>
      </c>
      <c r="B1618" s="963" t="s">
        <v>4601</v>
      </c>
      <c r="C1618" s="964" t="s">
        <v>141</v>
      </c>
      <c r="D1618" s="965">
        <v>442.35</v>
      </c>
      <c r="E1618" s="757"/>
      <c r="F1618" s="757"/>
      <c r="G1618" s="757"/>
      <c r="H1618" s="757"/>
      <c r="I1618" s="757"/>
    </row>
    <row r="1619" spans="1:9" ht="15.75" customHeight="1">
      <c r="A1619" s="963">
        <v>97975</v>
      </c>
      <c r="B1619" s="963" t="s">
        <v>4602</v>
      </c>
      <c r="C1619" s="964" t="s">
        <v>141</v>
      </c>
      <c r="D1619" s="966">
        <v>576.95000000000005</v>
      </c>
      <c r="E1619" s="757"/>
      <c r="F1619" s="757"/>
      <c r="G1619" s="757"/>
      <c r="H1619" s="757"/>
      <c r="I1619" s="757"/>
    </row>
    <row r="1620" spans="1:9" ht="15.75" customHeight="1">
      <c r="A1620" s="963">
        <v>97976</v>
      </c>
      <c r="B1620" s="963" t="s">
        <v>4603</v>
      </c>
      <c r="C1620" s="964" t="s">
        <v>141</v>
      </c>
      <c r="D1620" s="966">
        <v>1023.95</v>
      </c>
      <c r="E1620" s="757"/>
      <c r="F1620" s="757"/>
      <c r="G1620" s="757"/>
      <c r="H1620" s="757"/>
      <c r="I1620" s="757"/>
    </row>
    <row r="1621" spans="1:9" ht="15.75" customHeight="1">
      <c r="A1621" s="963">
        <v>97977</v>
      </c>
      <c r="B1621" s="963" t="s">
        <v>4604</v>
      </c>
      <c r="C1621" s="964" t="s">
        <v>141</v>
      </c>
      <c r="D1621" s="966">
        <v>1458.07</v>
      </c>
      <c r="E1621" s="757"/>
      <c r="F1621" s="757"/>
      <c r="G1621" s="757"/>
      <c r="H1621" s="757"/>
      <c r="I1621" s="757"/>
    </row>
    <row r="1622" spans="1:9" ht="15.75" customHeight="1">
      <c r="A1622" s="963">
        <v>97978</v>
      </c>
      <c r="B1622" s="963" t="s">
        <v>4605</v>
      </c>
      <c r="C1622" s="964" t="s">
        <v>141</v>
      </c>
      <c r="D1622" s="966">
        <v>864.13</v>
      </c>
      <c r="E1622" s="757"/>
      <c r="F1622" s="757"/>
      <c r="G1622" s="757"/>
      <c r="H1622" s="757"/>
      <c r="I1622" s="757"/>
    </row>
    <row r="1623" spans="1:9" ht="15.75" customHeight="1">
      <c r="A1623" s="963">
        <v>97980</v>
      </c>
      <c r="B1623" s="963" t="s">
        <v>4606</v>
      </c>
      <c r="C1623" s="964" t="s">
        <v>141</v>
      </c>
      <c r="D1623" s="966">
        <v>1867.77</v>
      </c>
      <c r="E1623" s="757"/>
      <c r="F1623" s="757"/>
      <c r="G1623" s="757"/>
      <c r="H1623" s="757"/>
      <c r="I1623" s="757"/>
    </row>
    <row r="1624" spans="1:9" ht="15.75" customHeight="1">
      <c r="A1624" s="963">
        <v>97981</v>
      </c>
      <c r="B1624" s="963" t="s">
        <v>4607</v>
      </c>
      <c r="C1624" s="964" t="s">
        <v>164</v>
      </c>
      <c r="D1624" s="966">
        <v>1067.07</v>
      </c>
      <c r="E1624" s="757"/>
      <c r="F1624" s="757"/>
      <c r="G1624" s="757"/>
      <c r="H1624" s="757"/>
      <c r="I1624" s="757"/>
    </row>
    <row r="1625" spans="1:9" ht="15.75" customHeight="1">
      <c r="A1625" s="963">
        <v>97983</v>
      </c>
      <c r="B1625" s="963" t="s">
        <v>4608</v>
      </c>
      <c r="C1625" s="964" t="s">
        <v>164</v>
      </c>
      <c r="D1625" s="966">
        <v>474.37</v>
      </c>
      <c r="E1625" s="757"/>
      <c r="F1625" s="757"/>
      <c r="G1625" s="757"/>
      <c r="H1625" s="757"/>
      <c r="I1625" s="757"/>
    </row>
    <row r="1626" spans="1:9" ht="15.75" customHeight="1">
      <c r="A1626" s="963">
        <v>97985</v>
      </c>
      <c r="B1626" s="963" t="s">
        <v>4609</v>
      </c>
      <c r="C1626" s="964" t="s">
        <v>164</v>
      </c>
      <c r="D1626" s="966">
        <v>1282.3499999999999</v>
      </c>
      <c r="E1626" s="757"/>
      <c r="F1626" s="757"/>
      <c r="G1626" s="757"/>
      <c r="H1626" s="757"/>
      <c r="I1626" s="757"/>
    </row>
    <row r="1627" spans="1:9" ht="15.75" customHeight="1">
      <c r="A1627" s="963">
        <v>97987</v>
      </c>
      <c r="B1627" s="963" t="s">
        <v>4610</v>
      </c>
      <c r="C1627" s="964" t="s">
        <v>164</v>
      </c>
      <c r="D1627" s="966">
        <v>631.58000000000004</v>
      </c>
      <c r="E1627" s="757"/>
      <c r="F1627" s="757"/>
      <c r="G1627" s="757"/>
      <c r="H1627" s="757"/>
      <c r="I1627" s="757"/>
    </row>
    <row r="1628" spans="1:9" ht="15.75" customHeight="1">
      <c r="A1628" s="963">
        <v>97988</v>
      </c>
      <c r="B1628" s="963" t="s">
        <v>4611</v>
      </c>
      <c r="C1628" s="964" t="s">
        <v>141</v>
      </c>
      <c r="D1628" s="965">
        <v>2739.65</v>
      </c>
      <c r="E1628" s="757"/>
      <c r="F1628" s="757"/>
      <c r="G1628" s="757"/>
      <c r="H1628" s="757"/>
      <c r="I1628" s="757"/>
    </row>
    <row r="1629" spans="1:9" ht="15.75" customHeight="1">
      <c r="A1629" s="963">
        <v>97989</v>
      </c>
      <c r="B1629" s="963" t="s">
        <v>4612</v>
      </c>
      <c r="C1629" s="964" t="s">
        <v>164</v>
      </c>
      <c r="D1629" s="966">
        <v>1497.58</v>
      </c>
      <c r="E1629" s="757"/>
      <c r="F1629" s="757"/>
      <c r="G1629" s="757"/>
      <c r="H1629" s="757"/>
      <c r="I1629" s="757"/>
    </row>
    <row r="1630" spans="1:9" ht="15.75" customHeight="1">
      <c r="A1630" s="963">
        <v>97991</v>
      </c>
      <c r="B1630" s="963" t="s">
        <v>4613</v>
      </c>
      <c r="C1630" s="964" t="s">
        <v>164</v>
      </c>
      <c r="D1630" s="966">
        <v>866.03</v>
      </c>
      <c r="E1630" s="757"/>
      <c r="F1630" s="757"/>
      <c r="G1630" s="757"/>
      <c r="H1630" s="757"/>
      <c r="I1630" s="757"/>
    </row>
    <row r="1631" spans="1:9" ht="15.75" customHeight="1">
      <c r="A1631" s="963">
        <v>97992</v>
      </c>
      <c r="B1631" s="963" t="s">
        <v>4614</v>
      </c>
      <c r="C1631" s="964" t="s">
        <v>141</v>
      </c>
      <c r="D1631" s="966">
        <v>3515.62</v>
      </c>
      <c r="E1631" s="757"/>
      <c r="F1631" s="757"/>
      <c r="G1631" s="757"/>
      <c r="H1631" s="757"/>
      <c r="I1631" s="757"/>
    </row>
    <row r="1632" spans="1:9" ht="15.75" customHeight="1">
      <c r="A1632" s="963">
        <v>97993</v>
      </c>
      <c r="B1632" s="963" t="s">
        <v>4615</v>
      </c>
      <c r="C1632" s="964" t="s">
        <v>164</v>
      </c>
      <c r="D1632" s="966">
        <v>1820.56</v>
      </c>
      <c r="E1632" s="757"/>
      <c r="F1632" s="757"/>
      <c r="G1632" s="757"/>
      <c r="H1632" s="757"/>
      <c r="I1632" s="757"/>
    </row>
    <row r="1633" spans="1:9" ht="15.75" customHeight="1">
      <c r="A1633" s="963">
        <v>97994</v>
      </c>
      <c r="B1633" s="963" t="s">
        <v>4616</v>
      </c>
      <c r="C1633" s="964" t="s">
        <v>141</v>
      </c>
      <c r="D1633" s="966">
        <v>2364.1</v>
      </c>
      <c r="E1633" s="757"/>
      <c r="F1633" s="757"/>
      <c r="G1633" s="757"/>
      <c r="H1633" s="757"/>
      <c r="I1633" s="757"/>
    </row>
    <row r="1634" spans="1:9" ht="15.75" customHeight="1">
      <c r="A1634" s="963">
        <v>97995</v>
      </c>
      <c r="B1634" s="963" t="s">
        <v>4617</v>
      </c>
      <c r="C1634" s="964" t="s">
        <v>164</v>
      </c>
      <c r="D1634" s="966">
        <v>1158.9100000000001</v>
      </c>
      <c r="E1634" s="757"/>
      <c r="F1634" s="757"/>
      <c r="G1634" s="757"/>
      <c r="H1634" s="757"/>
      <c r="I1634" s="757"/>
    </row>
    <row r="1635" spans="1:9" ht="15.75" customHeight="1">
      <c r="A1635" s="963">
        <v>97996</v>
      </c>
      <c r="B1635" s="963" t="s">
        <v>4618</v>
      </c>
      <c r="C1635" s="964" t="s">
        <v>141</v>
      </c>
      <c r="D1635" s="966">
        <v>2996.41</v>
      </c>
      <c r="E1635" s="757"/>
      <c r="F1635" s="757"/>
      <c r="G1635" s="757"/>
      <c r="H1635" s="757"/>
      <c r="I1635" s="757"/>
    </row>
    <row r="1636" spans="1:9" ht="15.75" customHeight="1">
      <c r="A1636" s="963">
        <v>97997</v>
      </c>
      <c r="B1636" s="963" t="s">
        <v>4619</v>
      </c>
      <c r="C1636" s="964" t="s">
        <v>164</v>
      </c>
      <c r="D1636" s="966">
        <v>1384.3</v>
      </c>
      <c r="E1636" s="757"/>
      <c r="F1636" s="757"/>
      <c r="G1636" s="757"/>
      <c r="H1636" s="757"/>
      <c r="I1636" s="757"/>
    </row>
    <row r="1637" spans="1:9" ht="15.75" customHeight="1">
      <c r="A1637" s="963">
        <v>97999</v>
      </c>
      <c r="B1637" s="963" t="s">
        <v>4620</v>
      </c>
      <c r="C1637" s="964" t="s">
        <v>164</v>
      </c>
      <c r="D1637" s="966">
        <v>1609.76</v>
      </c>
      <c r="E1637" s="757"/>
      <c r="F1637" s="757"/>
      <c r="G1637" s="757"/>
      <c r="H1637" s="757"/>
      <c r="I1637" s="757"/>
    </row>
    <row r="1638" spans="1:9" ht="15.75" customHeight="1">
      <c r="A1638" s="963">
        <v>98001</v>
      </c>
      <c r="B1638" s="963" t="s">
        <v>4621</v>
      </c>
      <c r="C1638" s="964" t="s">
        <v>164</v>
      </c>
      <c r="D1638" s="966">
        <v>1835.14</v>
      </c>
      <c r="E1638" s="757"/>
      <c r="F1638" s="757"/>
      <c r="G1638" s="757"/>
      <c r="H1638" s="757"/>
      <c r="I1638" s="757"/>
    </row>
    <row r="1639" spans="1:9" ht="15.75" customHeight="1">
      <c r="A1639" s="963">
        <v>98002</v>
      </c>
      <c r="B1639" s="963" t="s">
        <v>4622</v>
      </c>
      <c r="C1639" s="964" t="s">
        <v>141</v>
      </c>
      <c r="D1639" s="966">
        <v>4926.2</v>
      </c>
      <c r="E1639" s="757"/>
      <c r="F1639" s="757"/>
      <c r="G1639" s="757"/>
      <c r="H1639" s="757"/>
      <c r="I1639" s="757"/>
    </row>
    <row r="1640" spans="1:9" ht="15.75" customHeight="1">
      <c r="A1640" s="963">
        <v>98003</v>
      </c>
      <c r="B1640" s="963" t="s">
        <v>4623</v>
      </c>
      <c r="C1640" s="964" t="s">
        <v>164</v>
      </c>
      <c r="D1640" s="966">
        <v>2060.59</v>
      </c>
      <c r="E1640" s="757"/>
      <c r="F1640" s="757"/>
      <c r="G1640" s="757"/>
      <c r="H1640" s="757"/>
      <c r="I1640" s="757"/>
    </row>
    <row r="1641" spans="1:9" ht="15.75" customHeight="1">
      <c r="A1641" s="963">
        <v>98005</v>
      </c>
      <c r="B1641" s="963" t="s">
        <v>4624</v>
      </c>
      <c r="C1641" s="964" t="s">
        <v>164</v>
      </c>
      <c r="D1641" s="966">
        <v>2286.08</v>
      </c>
      <c r="E1641" s="757"/>
      <c r="F1641" s="757"/>
      <c r="G1641" s="757"/>
      <c r="H1641" s="757"/>
      <c r="I1641" s="757"/>
    </row>
    <row r="1642" spans="1:9" ht="15.75" customHeight="1">
      <c r="A1642" s="963">
        <v>98006</v>
      </c>
      <c r="B1642" s="963" t="s">
        <v>4625</v>
      </c>
      <c r="C1642" s="964" t="s">
        <v>141</v>
      </c>
      <c r="D1642" s="966">
        <v>6199.11</v>
      </c>
      <c r="E1642" s="757"/>
      <c r="F1642" s="757"/>
      <c r="G1642" s="757"/>
      <c r="H1642" s="757"/>
      <c r="I1642" s="757"/>
    </row>
    <row r="1643" spans="1:9" ht="15.75" customHeight="1">
      <c r="A1643" s="963">
        <v>98007</v>
      </c>
      <c r="B1643" s="963" t="s">
        <v>4626</v>
      </c>
      <c r="C1643" s="964" t="s">
        <v>164</v>
      </c>
      <c r="D1643" s="966">
        <v>2511.4499999999998</v>
      </c>
      <c r="E1643" s="757"/>
      <c r="F1643" s="757"/>
      <c r="G1643" s="757"/>
      <c r="H1643" s="757"/>
      <c r="I1643" s="757"/>
    </row>
    <row r="1644" spans="1:9" ht="15.75" customHeight="1">
      <c r="A1644" s="963">
        <v>98008</v>
      </c>
      <c r="B1644" s="963" t="s">
        <v>4627</v>
      </c>
      <c r="C1644" s="964" t="s">
        <v>141</v>
      </c>
      <c r="D1644" s="966">
        <v>3724.74</v>
      </c>
      <c r="E1644" s="757"/>
      <c r="F1644" s="757"/>
      <c r="G1644" s="757"/>
      <c r="H1644" s="757"/>
      <c r="I1644" s="757"/>
    </row>
    <row r="1645" spans="1:9" ht="15.75" customHeight="1">
      <c r="A1645" s="963">
        <v>98009</v>
      </c>
      <c r="B1645" s="963" t="s">
        <v>4628</v>
      </c>
      <c r="C1645" s="964" t="s">
        <v>164</v>
      </c>
      <c r="D1645" s="966">
        <v>1609.76</v>
      </c>
      <c r="E1645" s="757"/>
      <c r="F1645" s="757"/>
      <c r="G1645" s="757"/>
      <c r="H1645" s="757"/>
      <c r="I1645" s="757"/>
    </row>
    <row r="1646" spans="1:9" ht="15.75" customHeight="1">
      <c r="A1646" s="963">
        <v>98010</v>
      </c>
      <c r="B1646" s="963" t="s">
        <v>4629</v>
      </c>
      <c r="C1646" s="964" t="s">
        <v>141</v>
      </c>
      <c r="D1646" s="966">
        <v>4553.8999999999996</v>
      </c>
      <c r="E1646" s="757"/>
      <c r="F1646" s="757"/>
      <c r="G1646" s="757"/>
      <c r="H1646" s="757"/>
      <c r="I1646" s="757"/>
    </row>
    <row r="1647" spans="1:9" ht="15.75" customHeight="1">
      <c r="A1647" s="963">
        <v>98011</v>
      </c>
      <c r="B1647" s="963" t="s">
        <v>4630</v>
      </c>
      <c r="C1647" s="964" t="s">
        <v>164</v>
      </c>
      <c r="D1647" s="966">
        <v>1835.14</v>
      </c>
      <c r="E1647" s="757"/>
      <c r="F1647" s="757"/>
      <c r="G1647" s="757"/>
      <c r="H1647" s="757"/>
      <c r="I1647" s="757"/>
    </row>
    <row r="1648" spans="1:9" ht="15.75" customHeight="1">
      <c r="A1648" s="963">
        <v>98012</v>
      </c>
      <c r="B1648" s="963" t="s">
        <v>4631</v>
      </c>
      <c r="C1648" s="964" t="s">
        <v>141</v>
      </c>
      <c r="D1648" s="966">
        <v>5356.95</v>
      </c>
      <c r="E1648" s="757"/>
      <c r="F1648" s="757"/>
      <c r="G1648" s="757"/>
      <c r="H1648" s="757"/>
      <c r="I1648" s="757"/>
    </row>
    <row r="1649" spans="1:9" ht="15.75" customHeight="1">
      <c r="A1649" s="963">
        <v>98013</v>
      </c>
      <c r="B1649" s="963" t="s">
        <v>4632</v>
      </c>
      <c r="C1649" s="964" t="s">
        <v>164</v>
      </c>
      <c r="D1649" s="966">
        <v>2060.59</v>
      </c>
      <c r="E1649" s="757"/>
      <c r="F1649" s="757"/>
      <c r="G1649" s="757"/>
      <c r="H1649" s="757"/>
      <c r="I1649" s="757"/>
    </row>
    <row r="1650" spans="1:9" ht="15.75" customHeight="1">
      <c r="A1650" s="963">
        <v>98014</v>
      </c>
      <c r="B1650" s="963" t="s">
        <v>4633</v>
      </c>
      <c r="C1650" s="964" t="s">
        <v>141</v>
      </c>
      <c r="D1650" s="966">
        <v>6159.97</v>
      </c>
      <c r="E1650" s="757"/>
      <c r="F1650" s="757"/>
      <c r="G1650" s="757"/>
      <c r="H1650" s="757"/>
      <c r="I1650" s="757"/>
    </row>
    <row r="1651" spans="1:9" ht="15.75" customHeight="1">
      <c r="A1651" s="963">
        <v>98015</v>
      </c>
      <c r="B1651" s="963" t="s">
        <v>4634</v>
      </c>
      <c r="C1651" s="964" t="s">
        <v>164</v>
      </c>
      <c r="D1651" s="966">
        <v>2286.08</v>
      </c>
      <c r="E1651" s="757"/>
      <c r="F1651" s="757"/>
      <c r="G1651" s="757"/>
      <c r="H1651" s="757"/>
      <c r="I1651" s="757"/>
    </row>
    <row r="1652" spans="1:9" ht="15.75" customHeight="1">
      <c r="A1652" s="963">
        <v>98016</v>
      </c>
      <c r="B1652" s="963" t="s">
        <v>4635</v>
      </c>
      <c r="C1652" s="964" t="s">
        <v>141</v>
      </c>
      <c r="D1652" s="966">
        <v>6963.08</v>
      </c>
      <c r="E1652" s="757"/>
      <c r="F1652" s="757"/>
      <c r="G1652" s="757"/>
      <c r="H1652" s="757"/>
      <c r="I1652" s="757"/>
    </row>
    <row r="1653" spans="1:9" ht="15.75" customHeight="1">
      <c r="A1653" s="963">
        <v>98017</v>
      </c>
      <c r="B1653" s="963" t="s">
        <v>4636</v>
      </c>
      <c r="C1653" s="964" t="s">
        <v>164</v>
      </c>
      <c r="D1653" s="966">
        <v>2511.4499999999998</v>
      </c>
      <c r="E1653" s="757"/>
      <c r="F1653" s="757"/>
      <c r="G1653" s="757"/>
      <c r="H1653" s="757"/>
      <c r="I1653" s="757"/>
    </row>
    <row r="1654" spans="1:9" ht="15.75" customHeight="1">
      <c r="A1654" s="963">
        <v>98018</v>
      </c>
      <c r="B1654" s="963" t="s">
        <v>4637</v>
      </c>
      <c r="C1654" s="964" t="s">
        <v>141</v>
      </c>
      <c r="D1654" s="966">
        <v>7766.1</v>
      </c>
      <c r="E1654" s="757"/>
      <c r="F1654" s="757"/>
      <c r="G1654" s="757"/>
      <c r="H1654" s="757"/>
      <c r="I1654" s="757"/>
    </row>
    <row r="1655" spans="1:9" ht="15.75" customHeight="1">
      <c r="A1655" s="963">
        <v>98019</v>
      </c>
      <c r="B1655" s="963" t="s">
        <v>4638</v>
      </c>
      <c r="C1655" s="964" t="s">
        <v>164</v>
      </c>
      <c r="D1655" s="966">
        <v>2758.8</v>
      </c>
      <c r="E1655" s="757"/>
      <c r="F1655" s="757"/>
      <c r="G1655" s="757"/>
      <c r="H1655" s="757"/>
      <c r="I1655" s="757"/>
    </row>
    <row r="1656" spans="1:9" ht="15.75" customHeight="1">
      <c r="A1656" s="963">
        <v>98020</v>
      </c>
      <c r="B1656" s="963" t="s">
        <v>4639</v>
      </c>
      <c r="C1656" s="964" t="s">
        <v>141</v>
      </c>
      <c r="D1656" s="965">
        <v>5510.12</v>
      </c>
      <c r="E1656" s="757"/>
      <c r="F1656" s="757"/>
      <c r="G1656" s="757"/>
      <c r="H1656" s="757"/>
      <c r="I1656" s="757"/>
    </row>
    <row r="1657" spans="1:9" ht="15.75" customHeight="1">
      <c r="A1657" s="963">
        <v>98021</v>
      </c>
      <c r="B1657" s="963" t="s">
        <v>4640</v>
      </c>
      <c r="C1657" s="964" t="s">
        <v>164</v>
      </c>
      <c r="D1657" s="965">
        <v>2082.5500000000002</v>
      </c>
      <c r="E1657" s="757"/>
      <c r="F1657" s="757"/>
      <c r="G1657" s="757"/>
      <c r="H1657" s="757"/>
      <c r="I1657" s="757"/>
    </row>
    <row r="1658" spans="1:9" ht="15.75" customHeight="1">
      <c r="A1658" s="963">
        <v>98022</v>
      </c>
      <c r="B1658" s="963" t="s">
        <v>4641</v>
      </c>
      <c r="C1658" s="964" t="s">
        <v>141</v>
      </c>
      <c r="D1658" s="966">
        <v>6467.32</v>
      </c>
      <c r="E1658" s="757"/>
      <c r="F1658" s="757"/>
      <c r="G1658" s="757"/>
      <c r="H1658" s="757"/>
      <c r="I1658" s="757"/>
    </row>
    <row r="1659" spans="1:9" ht="15.75" customHeight="1">
      <c r="A1659" s="963">
        <v>98023</v>
      </c>
      <c r="B1659" s="963" t="s">
        <v>4642</v>
      </c>
      <c r="C1659" s="964" t="s">
        <v>164</v>
      </c>
      <c r="D1659" s="966">
        <v>2307.9699999999998</v>
      </c>
      <c r="E1659" s="757"/>
      <c r="F1659" s="757"/>
      <c r="G1659" s="757"/>
      <c r="H1659" s="757"/>
      <c r="I1659" s="757"/>
    </row>
    <row r="1660" spans="1:9" ht="15.75" customHeight="1">
      <c r="A1660" s="963">
        <v>98024</v>
      </c>
      <c r="B1660" s="963" t="s">
        <v>4643</v>
      </c>
      <c r="C1660" s="964" t="s">
        <v>141</v>
      </c>
      <c r="D1660" s="966">
        <v>7482.33</v>
      </c>
      <c r="E1660" s="757"/>
      <c r="F1660" s="757"/>
      <c r="G1660" s="757"/>
      <c r="H1660" s="757"/>
      <c r="I1660" s="757"/>
    </row>
    <row r="1661" spans="1:9" ht="15.75" customHeight="1">
      <c r="A1661" s="963">
        <v>98025</v>
      </c>
      <c r="B1661" s="963" t="s">
        <v>4644</v>
      </c>
      <c r="C1661" s="964" t="s">
        <v>164</v>
      </c>
      <c r="D1661" s="966">
        <v>2533.41</v>
      </c>
      <c r="E1661" s="757"/>
      <c r="F1661" s="757"/>
      <c r="G1661" s="757"/>
      <c r="H1661" s="757"/>
      <c r="I1661" s="757"/>
    </row>
    <row r="1662" spans="1:9" ht="15.75" customHeight="1">
      <c r="A1662" s="963">
        <v>98026</v>
      </c>
      <c r="B1662" s="963" t="s">
        <v>4645</v>
      </c>
      <c r="C1662" s="964" t="s">
        <v>141</v>
      </c>
      <c r="D1662" s="966">
        <v>8446.81</v>
      </c>
      <c r="E1662" s="757"/>
      <c r="F1662" s="757"/>
      <c r="G1662" s="757"/>
      <c r="H1662" s="757"/>
      <c r="I1662" s="757"/>
    </row>
    <row r="1663" spans="1:9" ht="15.75" customHeight="1">
      <c r="A1663" s="963">
        <v>98027</v>
      </c>
      <c r="B1663" s="963" t="s">
        <v>4646</v>
      </c>
      <c r="C1663" s="964" t="s">
        <v>164</v>
      </c>
      <c r="D1663" s="966">
        <v>2758.8</v>
      </c>
      <c r="E1663" s="757"/>
      <c r="F1663" s="757"/>
      <c r="G1663" s="757"/>
      <c r="H1663" s="757"/>
      <c r="I1663" s="757"/>
    </row>
    <row r="1664" spans="1:9" ht="15.75" customHeight="1">
      <c r="A1664" s="963">
        <v>98028</v>
      </c>
      <c r="B1664" s="963" t="s">
        <v>4647</v>
      </c>
      <c r="C1664" s="964" t="s">
        <v>141</v>
      </c>
      <c r="D1664" s="966">
        <v>9411.35</v>
      </c>
      <c r="E1664" s="757"/>
      <c r="F1664" s="757"/>
      <c r="G1664" s="757"/>
      <c r="H1664" s="757"/>
      <c r="I1664" s="757"/>
    </row>
    <row r="1665" spans="1:9" ht="15.75" customHeight="1">
      <c r="A1665" s="963">
        <v>98029</v>
      </c>
      <c r="B1665" s="963" t="s">
        <v>4648</v>
      </c>
      <c r="C1665" s="964" t="s">
        <v>164</v>
      </c>
      <c r="D1665" s="966">
        <v>2988.74</v>
      </c>
      <c r="E1665" s="757"/>
      <c r="F1665" s="757"/>
      <c r="G1665" s="757"/>
      <c r="H1665" s="757"/>
      <c r="I1665" s="757"/>
    </row>
    <row r="1666" spans="1:9" ht="15.75" customHeight="1">
      <c r="A1666" s="963">
        <v>98030</v>
      </c>
      <c r="B1666" s="963" t="s">
        <v>4649</v>
      </c>
      <c r="C1666" s="964" t="s">
        <v>141</v>
      </c>
      <c r="D1666" s="966">
        <v>7676.08</v>
      </c>
      <c r="E1666" s="757"/>
      <c r="F1666" s="757"/>
      <c r="G1666" s="757"/>
      <c r="H1666" s="757"/>
      <c r="I1666" s="757"/>
    </row>
    <row r="1667" spans="1:9" ht="15.75" customHeight="1">
      <c r="A1667" s="963">
        <v>98031</v>
      </c>
      <c r="B1667" s="963" t="s">
        <v>4650</v>
      </c>
      <c r="C1667" s="964" t="s">
        <v>164</v>
      </c>
      <c r="D1667" s="966">
        <v>2537.9899999999998</v>
      </c>
      <c r="E1667" s="757"/>
      <c r="F1667" s="757"/>
      <c r="G1667" s="757"/>
      <c r="H1667" s="757"/>
      <c r="I1667" s="757"/>
    </row>
    <row r="1668" spans="1:9" ht="15.75" customHeight="1">
      <c r="A1668" s="963">
        <v>98032</v>
      </c>
      <c r="B1668" s="963" t="s">
        <v>4651</v>
      </c>
      <c r="C1668" s="964" t="s">
        <v>141</v>
      </c>
      <c r="D1668" s="965">
        <v>8842.66</v>
      </c>
      <c r="E1668" s="757"/>
      <c r="F1668" s="757"/>
      <c r="G1668" s="757"/>
      <c r="H1668" s="757"/>
      <c r="I1668" s="757"/>
    </row>
    <row r="1669" spans="1:9" ht="15.75" customHeight="1">
      <c r="A1669" s="963">
        <v>98033</v>
      </c>
      <c r="B1669" s="963" t="s">
        <v>4652</v>
      </c>
      <c r="C1669" s="964" t="s">
        <v>164</v>
      </c>
      <c r="D1669" s="965">
        <v>2763.38</v>
      </c>
      <c r="E1669" s="757"/>
      <c r="F1669" s="757"/>
      <c r="G1669" s="757"/>
      <c r="H1669" s="757"/>
      <c r="I1669" s="757"/>
    </row>
    <row r="1670" spans="1:9" ht="15.75" customHeight="1">
      <c r="A1670" s="963">
        <v>98034</v>
      </c>
      <c r="B1670" s="963" t="s">
        <v>4653</v>
      </c>
      <c r="C1670" s="964" t="s">
        <v>141</v>
      </c>
      <c r="D1670" s="965">
        <v>10009.219999999999</v>
      </c>
      <c r="E1670" s="757"/>
      <c r="F1670" s="757"/>
      <c r="G1670" s="757"/>
      <c r="H1670" s="757"/>
      <c r="I1670" s="757"/>
    </row>
    <row r="1671" spans="1:9" ht="15.75" customHeight="1">
      <c r="A1671" s="963">
        <v>98035</v>
      </c>
      <c r="B1671" s="963" t="s">
        <v>4654</v>
      </c>
      <c r="C1671" s="964" t="s">
        <v>164</v>
      </c>
      <c r="D1671" s="966">
        <v>2988.74</v>
      </c>
      <c r="E1671" s="757"/>
      <c r="F1671" s="757"/>
      <c r="G1671" s="757"/>
      <c r="H1671" s="757"/>
      <c r="I1671" s="757"/>
    </row>
    <row r="1672" spans="1:9" ht="15.75" customHeight="1">
      <c r="A1672" s="963">
        <v>98036</v>
      </c>
      <c r="B1672" s="963" t="s">
        <v>4655</v>
      </c>
      <c r="C1672" s="964" t="s">
        <v>141</v>
      </c>
      <c r="D1672" s="966">
        <v>11175.77</v>
      </c>
      <c r="E1672" s="757"/>
      <c r="F1672" s="757"/>
      <c r="G1672" s="757"/>
      <c r="H1672" s="757"/>
      <c r="I1672" s="757"/>
    </row>
    <row r="1673" spans="1:9" ht="15.75" customHeight="1">
      <c r="A1673" s="963">
        <v>98037</v>
      </c>
      <c r="B1673" s="963" t="s">
        <v>4656</v>
      </c>
      <c r="C1673" s="964" t="s">
        <v>164</v>
      </c>
      <c r="D1673" s="966">
        <v>3218.72</v>
      </c>
      <c r="E1673" s="757"/>
      <c r="F1673" s="757"/>
      <c r="G1673" s="757"/>
      <c r="H1673" s="757"/>
      <c r="I1673" s="757"/>
    </row>
    <row r="1674" spans="1:9" ht="15.75" customHeight="1">
      <c r="A1674" s="963">
        <v>98038</v>
      </c>
      <c r="B1674" s="963" t="s">
        <v>4657</v>
      </c>
      <c r="C1674" s="964" t="s">
        <v>141</v>
      </c>
      <c r="D1674" s="966">
        <v>10226.379999999999</v>
      </c>
      <c r="E1674" s="757"/>
      <c r="F1674" s="757"/>
      <c r="G1674" s="757"/>
      <c r="H1674" s="757"/>
      <c r="I1674" s="757"/>
    </row>
    <row r="1675" spans="1:9" ht="15.75" customHeight="1">
      <c r="A1675" s="963">
        <v>98039</v>
      </c>
      <c r="B1675" s="963" t="s">
        <v>4658</v>
      </c>
      <c r="C1675" s="964" t="s">
        <v>164</v>
      </c>
      <c r="D1675" s="966">
        <v>2993.32</v>
      </c>
      <c r="E1675" s="757"/>
      <c r="F1675" s="757"/>
      <c r="G1675" s="757"/>
      <c r="H1675" s="757"/>
      <c r="I1675" s="757"/>
    </row>
    <row r="1676" spans="1:9" ht="15.75" customHeight="1">
      <c r="A1676" s="963">
        <v>98040</v>
      </c>
      <c r="B1676" s="963" t="s">
        <v>4659</v>
      </c>
      <c r="C1676" s="964" t="s">
        <v>141</v>
      </c>
      <c r="D1676" s="965">
        <v>11569.66</v>
      </c>
      <c r="E1676" s="757"/>
      <c r="F1676" s="757"/>
      <c r="G1676" s="757"/>
      <c r="H1676" s="757"/>
      <c r="I1676" s="757"/>
    </row>
    <row r="1677" spans="1:9" ht="15.75" customHeight="1">
      <c r="A1677" s="963">
        <v>98041</v>
      </c>
      <c r="B1677" s="963" t="s">
        <v>4660</v>
      </c>
      <c r="C1677" s="964" t="s">
        <v>164</v>
      </c>
      <c r="D1677" s="965">
        <v>3218.72</v>
      </c>
      <c r="E1677" s="757"/>
      <c r="F1677" s="757"/>
      <c r="G1677" s="757"/>
      <c r="H1677" s="757"/>
      <c r="I1677" s="757"/>
    </row>
    <row r="1678" spans="1:9" ht="15.75" customHeight="1">
      <c r="A1678" s="963">
        <v>98042</v>
      </c>
      <c r="B1678" s="963" t="s">
        <v>4661</v>
      </c>
      <c r="C1678" s="964" t="s">
        <v>141</v>
      </c>
      <c r="D1678" s="965">
        <v>12913.02</v>
      </c>
      <c r="E1678" s="757"/>
      <c r="F1678" s="757"/>
      <c r="G1678" s="757"/>
      <c r="H1678" s="757"/>
      <c r="I1678" s="757"/>
    </row>
    <row r="1679" spans="1:9" ht="15.75" customHeight="1">
      <c r="A1679" s="963">
        <v>98043</v>
      </c>
      <c r="B1679" s="963" t="s">
        <v>4662</v>
      </c>
      <c r="C1679" s="964" t="s">
        <v>164</v>
      </c>
      <c r="D1679" s="965">
        <v>3448.76</v>
      </c>
      <c r="E1679" s="757"/>
      <c r="F1679" s="757"/>
      <c r="G1679" s="757"/>
      <c r="H1679" s="757"/>
      <c r="I1679" s="757"/>
    </row>
    <row r="1680" spans="1:9" ht="15.75" customHeight="1">
      <c r="A1680" s="963">
        <v>98044</v>
      </c>
      <c r="B1680" s="963" t="s">
        <v>4663</v>
      </c>
      <c r="C1680" s="964" t="s">
        <v>141</v>
      </c>
      <c r="D1680" s="965">
        <v>13130.26</v>
      </c>
      <c r="E1680" s="757"/>
      <c r="F1680" s="757"/>
      <c r="G1680" s="757"/>
      <c r="H1680" s="757"/>
      <c r="I1680" s="757"/>
    </row>
    <row r="1681" spans="1:9" ht="15.75" customHeight="1">
      <c r="A1681" s="963">
        <v>98045</v>
      </c>
      <c r="B1681" s="963" t="s">
        <v>4664</v>
      </c>
      <c r="C1681" s="964" t="s">
        <v>164</v>
      </c>
      <c r="D1681" s="965">
        <v>3448.76</v>
      </c>
      <c r="E1681" s="757"/>
      <c r="F1681" s="757"/>
      <c r="G1681" s="757"/>
      <c r="H1681" s="757"/>
      <c r="I1681" s="757"/>
    </row>
    <row r="1682" spans="1:9" ht="15.75" customHeight="1">
      <c r="A1682" s="963">
        <v>98046</v>
      </c>
      <c r="B1682" s="963" t="s">
        <v>4665</v>
      </c>
      <c r="C1682" s="964" t="s">
        <v>141</v>
      </c>
      <c r="D1682" s="965">
        <v>14650.16</v>
      </c>
      <c r="E1682" s="757"/>
      <c r="F1682" s="757"/>
      <c r="G1682" s="757"/>
      <c r="H1682" s="757"/>
      <c r="I1682" s="757"/>
    </row>
    <row r="1683" spans="1:9" ht="15.75" customHeight="1">
      <c r="A1683" s="963">
        <v>98047</v>
      </c>
      <c r="B1683" s="963" t="s">
        <v>4666</v>
      </c>
      <c r="C1683" s="964" t="s">
        <v>164</v>
      </c>
      <c r="D1683" s="965">
        <v>3678.72</v>
      </c>
      <c r="E1683" s="757"/>
      <c r="F1683" s="757"/>
      <c r="G1683" s="757"/>
      <c r="H1683" s="757"/>
      <c r="I1683" s="757"/>
    </row>
    <row r="1684" spans="1:9" ht="15.75" customHeight="1">
      <c r="A1684" s="963">
        <v>98048</v>
      </c>
      <c r="B1684" s="963" t="s">
        <v>4667</v>
      </c>
      <c r="C1684" s="964" t="s">
        <v>141</v>
      </c>
      <c r="D1684" s="965">
        <v>16387.400000000001</v>
      </c>
      <c r="E1684" s="757"/>
      <c r="F1684" s="757"/>
      <c r="G1684" s="757"/>
      <c r="H1684" s="757"/>
      <c r="I1684" s="757"/>
    </row>
    <row r="1685" spans="1:9" ht="15.75" customHeight="1">
      <c r="A1685" s="963">
        <v>98049</v>
      </c>
      <c r="B1685" s="963" t="s">
        <v>4668</v>
      </c>
      <c r="C1685" s="964" t="s">
        <v>164</v>
      </c>
      <c r="D1685" s="965">
        <v>3863.96</v>
      </c>
      <c r="E1685" s="757"/>
      <c r="F1685" s="757"/>
      <c r="G1685" s="757"/>
      <c r="H1685" s="757"/>
      <c r="I1685" s="757"/>
    </row>
    <row r="1686" spans="1:9" ht="15.75" customHeight="1">
      <c r="A1686" s="963">
        <v>98050</v>
      </c>
      <c r="B1686" s="963" t="s">
        <v>4669</v>
      </c>
      <c r="C1686" s="964" t="s">
        <v>164</v>
      </c>
      <c r="D1686" s="965">
        <v>262.27999999999997</v>
      </c>
      <c r="E1686" s="757"/>
      <c r="F1686" s="757"/>
      <c r="G1686" s="757"/>
      <c r="H1686" s="757"/>
      <c r="I1686" s="757"/>
    </row>
    <row r="1687" spans="1:9" ht="15.75" customHeight="1">
      <c r="A1687" s="963">
        <v>98051</v>
      </c>
      <c r="B1687" s="963" t="s">
        <v>4670</v>
      </c>
      <c r="C1687" s="964" t="s">
        <v>164</v>
      </c>
      <c r="D1687" s="965">
        <v>857.86</v>
      </c>
      <c r="E1687" s="757"/>
      <c r="F1687" s="757"/>
      <c r="G1687" s="757"/>
      <c r="H1687" s="757"/>
      <c r="I1687" s="757"/>
    </row>
    <row r="1688" spans="1:9" ht="15.75" customHeight="1">
      <c r="A1688" s="963">
        <v>98405</v>
      </c>
      <c r="B1688" s="963" t="s">
        <v>4671</v>
      </c>
      <c r="C1688" s="964" t="s">
        <v>141</v>
      </c>
      <c r="D1688" s="965">
        <v>2302.6999999999998</v>
      </c>
      <c r="E1688" s="757"/>
      <c r="F1688" s="757"/>
      <c r="G1688" s="757"/>
      <c r="H1688" s="757"/>
      <c r="I1688" s="757"/>
    </row>
    <row r="1689" spans="1:9" ht="15.75" customHeight="1">
      <c r="A1689" s="963">
        <v>98406</v>
      </c>
      <c r="B1689" s="963" t="s">
        <v>4672</v>
      </c>
      <c r="C1689" s="964" t="s">
        <v>141</v>
      </c>
      <c r="D1689" s="965">
        <v>5562.64</v>
      </c>
      <c r="E1689" s="757"/>
      <c r="F1689" s="757"/>
      <c r="G1689" s="757"/>
      <c r="H1689" s="757"/>
      <c r="I1689" s="757"/>
    </row>
    <row r="1690" spans="1:9" ht="15.75" customHeight="1">
      <c r="A1690" s="963">
        <v>98407</v>
      </c>
      <c r="B1690" s="963" t="s">
        <v>4673</v>
      </c>
      <c r="C1690" s="964" t="s">
        <v>141</v>
      </c>
      <c r="D1690" s="965">
        <v>3628.66</v>
      </c>
      <c r="E1690" s="757"/>
      <c r="F1690" s="757"/>
      <c r="G1690" s="757"/>
      <c r="H1690" s="757"/>
      <c r="I1690" s="757"/>
    </row>
    <row r="1691" spans="1:9" ht="15.75" customHeight="1">
      <c r="A1691" s="963">
        <v>98408</v>
      </c>
      <c r="B1691" s="963" t="s">
        <v>4674</v>
      </c>
      <c r="C1691" s="964" t="s">
        <v>141</v>
      </c>
      <c r="D1691" s="965">
        <v>4260.97</v>
      </c>
      <c r="E1691" s="757"/>
      <c r="F1691" s="757"/>
      <c r="G1691" s="757"/>
      <c r="H1691" s="757"/>
      <c r="I1691" s="757"/>
    </row>
    <row r="1692" spans="1:9" ht="15.75" customHeight="1">
      <c r="A1692" s="963">
        <v>98409</v>
      </c>
      <c r="B1692" s="963" t="s">
        <v>4675</v>
      </c>
      <c r="C1692" s="964" t="s">
        <v>164</v>
      </c>
      <c r="D1692" s="965">
        <v>359.13</v>
      </c>
      <c r="E1692" s="757"/>
      <c r="F1692" s="757"/>
      <c r="G1692" s="757"/>
      <c r="H1692" s="757"/>
      <c r="I1692" s="757"/>
    </row>
    <row r="1693" spans="1:9" ht="15.75" customHeight="1">
      <c r="A1693" s="963">
        <v>98410</v>
      </c>
      <c r="B1693" s="963" t="s">
        <v>4676</v>
      </c>
      <c r="C1693" s="964" t="s">
        <v>141</v>
      </c>
      <c r="D1693" s="965">
        <v>1124.98</v>
      </c>
      <c r="E1693" s="757"/>
      <c r="F1693" s="757"/>
      <c r="G1693" s="757"/>
      <c r="H1693" s="757"/>
      <c r="I1693" s="757"/>
    </row>
    <row r="1694" spans="1:9" ht="15.75" customHeight="1">
      <c r="A1694" s="963">
        <v>99240</v>
      </c>
      <c r="B1694" s="963" t="s">
        <v>4677</v>
      </c>
      <c r="C1694" s="964" t="s">
        <v>164</v>
      </c>
      <c r="D1694" s="965">
        <v>627.16</v>
      </c>
      <c r="E1694" s="757"/>
      <c r="F1694" s="757"/>
      <c r="G1694" s="757"/>
      <c r="H1694" s="757"/>
      <c r="I1694" s="757"/>
    </row>
    <row r="1695" spans="1:9" ht="15.75" customHeight="1">
      <c r="A1695" s="963">
        <v>99241</v>
      </c>
      <c r="B1695" s="963" t="s">
        <v>4678</v>
      </c>
      <c r="C1695" s="964" t="s">
        <v>164</v>
      </c>
      <c r="D1695" s="965">
        <v>1517.15</v>
      </c>
      <c r="E1695" s="757"/>
      <c r="F1695" s="757"/>
      <c r="G1695" s="757"/>
      <c r="H1695" s="757"/>
      <c r="I1695" s="757"/>
    </row>
    <row r="1696" spans="1:9" ht="15.75" customHeight="1">
      <c r="A1696" s="963">
        <v>99242</v>
      </c>
      <c r="B1696" s="963" t="s">
        <v>4679</v>
      </c>
      <c r="C1696" s="964" t="s">
        <v>141</v>
      </c>
      <c r="D1696" s="965">
        <v>2613.73</v>
      </c>
      <c r="E1696" s="757"/>
      <c r="F1696" s="757"/>
      <c r="G1696" s="757"/>
      <c r="H1696" s="757"/>
      <c r="I1696" s="757"/>
    </row>
    <row r="1697" spans="1:9" ht="15.75" customHeight="1">
      <c r="A1697" s="963">
        <v>99243</v>
      </c>
      <c r="B1697" s="963" t="s">
        <v>4680</v>
      </c>
      <c r="C1697" s="964" t="s">
        <v>164</v>
      </c>
      <c r="D1697" s="965">
        <v>1378.33</v>
      </c>
      <c r="E1697" s="757"/>
      <c r="F1697" s="757"/>
      <c r="G1697" s="757"/>
      <c r="H1697" s="757"/>
      <c r="I1697" s="757"/>
    </row>
    <row r="1698" spans="1:9" ht="15.75" customHeight="1">
      <c r="A1698" s="963">
        <v>99244</v>
      </c>
      <c r="B1698" s="963" t="s">
        <v>4681</v>
      </c>
      <c r="C1698" s="964" t="s">
        <v>141</v>
      </c>
      <c r="D1698" s="965">
        <v>4402.6099999999997</v>
      </c>
      <c r="E1698" s="757"/>
      <c r="F1698" s="757"/>
      <c r="G1698" s="757"/>
      <c r="H1698" s="757"/>
      <c r="I1698" s="757"/>
    </row>
    <row r="1699" spans="1:9" ht="15.75" customHeight="1">
      <c r="A1699" s="963">
        <v>99246</v>
      </c>
      <c r="B1699" s="963" t="s">
        <v>4682</v>
      </c>
      <c r="C1699" s="964" t="s">
        <v>164</v>
      </c>
      <c r="D1699" s="965">
        <v>860</v>
      </c>
      <c r="E1699" s="757"/>
      <c r="F1699" s="757"/>
      <c r="G1699" s="757"/>
      <c r="H1699" s="757"/>
      <c r="I1699" s="757"/>
    </row>
    <row r="1700" spans="1:9" ht="15.75" customHeight="1">
      <c r="A1700" s="963">
        <v>99247</v>
      </c>
      <c r="B1700" s="963" t="s">
        <v>4683</v>
      </c>
      <c r="C1700" s="964" t="s">
        <v>164</v>
      </c>
      <c r="D1700" s="965">
        <v>1728.94</v>
      </c>
      <c r="E1700" s="757"/>
      <c r="F1700" s="757"/>
      <c r="G1700" s="757"/>
      <c r="H1700" s="757"/>
      <c r="I1700" s="757"/>
    </row>
    <row r="1701" spans="1:9" ht="15.75" customHeight="1">
      <c r="A1701" s="963">
        <v>99248</v>
      </c>
      <c r="B1701" s="963" t="s">
        <v>4684</v>
      </c>
      <c r="C1701" s="964" t="s">
        <v>141</v>
      </c>
      <c r="D1701" s="965">
        <v>3363.66</v>
      </c>
      <c r="E1701" s="757"/>
      <c r="F1701" s="757"/>
      <c r="G1701" s="757"/>
      <c r="H1701" s="757"/>
      <c r="I1701" s="757"/>
    </row>
    <row r="1702" spans="1:9" ht="15.75" customHeight="1">
      <c r="A1702" s="963">
        <v>99249</v>
      </c>
      <c r="B1702" s="963" t="s">
        <v>4685</v>
      </c>
      <c r="C1702" s="964" t="s">
        <v>164</v>
      </c>
      <c r="D1702" s="965">
        <v>1682.74</v>
      </c>
      <c r="E1702" s="757"/>
      <c r="F1702" s="757"/>
      <c r="G1702" s="757"/>
      <c r="H1702" s="757"/>
      <c r="I1702" s="757"/>
    </row>
    <row r="1703" spans="1:9" ht="15.75" customHeight="1">
      <c r="A1703" s="963">
        <v>99252</v>
      </c>
      <c r="B1703" s="963" t="s">
        <v>4686</v>
      </c>
      <c r="C1703" s="964" t="s">
        <v>141</v>
      </c>
      <c r="D1703" s="965">
        <v>2285.2399999999998</v>
      </c>
      <c r="E1703" s="757"/>
      <c r="F1703" s="757"/>
      <c r="G1703" s="757"/>
      <c r="H1703" s="757"/>
      <c r="I1703" s="757"/>
    </row>
    <row r="1704" spans="1:9" ht="15.75" customHeight="1">
      <c r="A1704" s="963">
        <v>99254</v>
      </c>
      <c r="B1704" s="963" t="s">
        <v>4687</v>
      </c>
      <c r="C1704" s="964" t="s">
        <v>164</v>
      </c>
      <c r="D1704" s="965">
        <v>1093.54</v>
      </c>
      <c r="E1704" s="757"/>
      <c r="F1704" s="757"/>
      <c r="G1704" s="757"/>
      <c r="H1704" s="757"/>
      <c r="I1704" s="757"/>
    </row>
    <row r="1705" spans="1:9" ht="15.75" customHeight="1">
      <c r="A1705" s="963">
        <v>99256</v>
      </c>
      <c r="B1705" s="963" t="s">
        <v>4688</v>
      </c>
      <c r="C1705" s="964" t="s">
        <v>141</v>
      </c>
      <c r="D1705" s="965">
        <v>5178.3900000000003</v>
      </c>
      <c r="E1705" s="757"/>
      <c r="F1705" s="757"/>
      <c r="G1705" s="757"/>
      <c r="H1705" s="757"/>
      <c r="I1705" s="757"/>
    </row>
    <row r="1706" spans="1:9" ht="15.75" customHeight="1">
      <c r="A1706" s="963">
        <v>99259</v>
      </c>
      <c r="B1706" s="963" t="s">
        <v>4689</v>
      </c>
      <c r="C1706" s="964" t="s">
        <v>141</v>
      </c>
      <c r="D1706" s="965">
        <v>2895.78</v>
      </c>
      <c r="E1706" s="757"/>
      <c r="F1706" s="757"/>
      <c r="G1706" s="757"/>
      <c r="H1706" s="757"/>
      <c r="I1706" s="757"/>
    </row>
    <row r="1707" spans="1:9" ht="15.75" customHeight="1">
      <c r="A1707" s="963">
        <v>99261</v>
      </c>
      <c r="B1707" s="963" t="s">
        <v>4690</v>
      </c>
      <c r="C1707" s="964" t="s">
        <v>164</v>
      </c>
      <c r="D1707" s="965">
        <v>1305.32</v>
      </c>
      <c r="E1707" s="757"/>
      <c r="F1707" s="757"/>
      <c r="G1707" s="757"/>
      <c r="H1707" s="757"/>
      <c r="I1707" s="757"/>
    </row>
    <row r="1708" spans="1:9" ht="15.75" customHeight="1">
      <c r="A1708" s="963">
        <v>99263</v>
      </c>
      <c r="B1708" s="963" t="s">
        <v>4691</v>
      </c>
      <c r="C1708" s="964" t="s">
        <v>164</v>
      </c>
      <c r="D1708" s="965">
        <v>1940.76</v>
      </c>
      <c r="E1708" s="757"/>
      <c r="F1708" s="757"/>
      <c r="G1708" s="757"/>
      <c r="H1708" s="757"/>
      <c r="I1708" s="757"/>
    </row>
    <row r="1709" spans="1:9" ht="15.75" customHeight="1">
      <c r="A1709" s="963">
        <v>99265</v>
      </c>
      <c r="B1709" s="963" t="s">
        <v>4692</v>
      </c>
      <c r="C1709" s="964" t="s">
        <v>141</v>
      </c>
      <c r="D1709" s="965">
        <v>3506.28</v>
      </c>
      <c r="E1709" s="757"/>
      <c r="F1709" s="757"/>
      <c r="G1709" s="757"/>
      <c r="H1709" s="757"/>
      <c r="I1709" s="757"/>
    </row>
    <row r="1710" spans="1:9" ht="15.75" customHeight="1">
      <c r="A1710" s="963">
        <v>99266</v>
      </c>
      <c r="B1710" s="963" t="s">
        <v>4693</v>
      </c>
      <c r="C1710" s="964" t="s">
        <v>164</v>
      </c>
      <c r="D1710" s="965">
        <v>1517.15</v>
      </c>
      <c r="E1710" s="757"/>
      <c r="F1710" s="757"/>
      <c r="G1710" s="757"/>
      <c r="H1710" s="757"/>
      <c r="I1710" s="757"/>
    </row>
    <row r="1711" spans="1:9" ht="15.75" customHeight="1">
      <c r="A1711" s="963">
        <v>99267</v>
      </c>
      <c r="B1711" s="963" t="s">
        <v>4694</v>
      </c>
      <c r="C1711" s="964" t="s">
        <v>141</v>
      </c>
      <c r="D1711" s="965">
        <v>4116.82</v>
      </c>
      <c r="E1711" s="757"/>
      <c r="F1711" s="757"/>
      <c r="G1711" s="757"/>
      <c r="H1711" s="757"/>
      <c r="I1711" s="757"/>
    </row>
    <row r="1712" spans="1:9" ht="15.75" customHeight="1">
      <c r="A1712" s="963">
        <v>99268</v>
      </c>
      <c r="B1712" s="963" t="s">
        <v>4695</v>
      </c>
      <c r="C1712" s="964" t="s">
        <v>141</v>
      </c>
      <c r="D1712" s="965">
        <v>436.71</v>
      </c>
      <c r="E1712" s="757"/>
      <c r="F1712" s="757"/>
      <c r="G1712" s="757"/>
      <c r="H1712" s="757"/>
      <c r="I1712" s="757"/>
    </row>
    <row r="1713" spans="1:9" ht="15.75" customHeight="1">
      <c r="A1713" s="963">
        <v>99269</v>
      </c>
      <c r="B1713" s="963" t="s">
        <v>4696</v>
      </c>
      <c r="C1713" s="964" t="s">
        <v>164</v>
      </c>
      <c r="D1713" s="965">
        <v>1728.94</v>
      </c>
      <c r="E1713" s="757"/>
      <c r="F1713" s="757"/>
      <c r="G1713" s="757"/>
      <c r="H1713" s="757"/>
      <c r="I1713" s="757"/>
    </row>
    <row r="1714" spans="1:9" ht="15.75" customHeight="1">
      <c r="A1714" s="963">
        <v>99270</v>
      </c>
      <c r="B1714" s="963" t="s">
        <v>4697</v>
      </c>
      <c r="C1714" s="964" t="s">
        <v>141</v>
      </c>
      <c r="D1714" s="965">
        <v>570.36</v>
      </c>
      <c r="E1714" s="757"/>
      <c r="F1714" s="757"/>
      <c r="G1714" s="757"/>
      <c r="H1714" s="757"/>
      <c r="I1714" s="757"/>
    </row>
    <row r="1715" spans="1:9" ht="15.75" customHeight="1">
      <c r="A1715" s="963">
        <v>99271</v>
      </c>
      <c r="B1715" s="963" t="s">
        <v>4698</v>
      </c>
      <c r="C1715" s="964" t="s">
        <v>141</v>
      </c>
      <c r="D1715" s="965">
        <v>5954.12</v>
      </c>
      <c r="E1715" s="757"/>
      <c r="F1715" s="757"/>
      <c r="G1715" s="757"/>
      <c r="H1715" s="757"/>
      <c r="I1715" s="757"/>
    </row>
    <row r="1716" spans="1:9" ht="15.75" customHeight="1">
      <c r="A1716" s="963">
        <v>99272</v>
      </c>
      <c r="B1716" s="963" t="s">
        <v>4699</v>
      </c>
      <c r="C1716" s="964" t="s">
        <v>141</v>
      </c>
      <c r="D1716" s="965">
        <v>967.27</v>
      </c>
      <c r="E1716" s="757"/>
      <c r="F1716" s="757"/>
      <c r="G1716" s="757"/>
      <c r="H1716" s="757"/>
      <c r="I1716" s="757"/>
    </row>
    <row r="1717" spans="1:9" ht="15.75" customHeight="1">
      <c r="A1717" s="963">
        <v>99273</v>
      </c>
      <c r="B1717" s="963" t="s">
        <v>4700</v>
      </c>
      <c r="C1717" s="964" t="s">
        <v>141</v>
      </c>
      <c r="D1717" s="965">
        <v>1357.6</v>
      </c>
      <c r="E1717" s="757"/>
      <c r="F1717" s="757"/>
      <c r="G1717" s="757"/>
      <c r="H1717" s="757"/>
      <c r="I1717" s="757"/>
    </row>
    <row r="1718" spans="1:9" ht="15.75" customHeight="1">
      <c r="A1718" s="963">
        <v>99274</v>
      </c>
      <c r="B1718" s="963" t="s">
        <v>4701</v>
      </c>
      <c r="C1718" s="964" t="s">
        <v>141</v>
      </c>
      <c r="D1718" s="966">
        <v>4760.3</v>
      </c>
      <c r="E1718" s="757"/>
      <c r="F1718" s="757"/>
      <c r="G1718" s="757"/>
      <c r="H1718" s="757"/>
      <c r="I1718" s="757"/>
    </row>
    <row r="1719" spans="1:9" ht="15.75" customHeight="1">
      <c r="A1719" s="963">
        <v>99275</v>
      </c>
      <c r="B1719" s="963" t="s">
        <v>4702</v>
      </c>
      <c r="C1719" s="964" t="s">
        <v>141</v>
      </c>
      <c r="D1719" s="966">
        <v>853.07</v>
      </c>
      <c r="E1719" s="757"/>
      <c r="F1719" s="757"/>
      <c r="G1719" s="757"/>
      <c r="H1719" s="757"/>
      <c r="I1719" s="757"/>
    </row>
    <row r="1720" spans="1:9" ht="15.75" customHeight="1">
      <c r="A1720" s="963">
        <v>99276</v>
      </c>
      <c r="B1720" s="963" t="s">
        <v>4703</v>
      </c>
      <c r="C1720" s="964" t="s">
        <v>164</v>
      </c>
      <c r="D1720" s="966">
        <v>2152.62</v>
      </c>
      <c r="E1720" s="757"/>
      <c r="F1720" s="757"/>
      <c r="G1720" s="757"/>
      <c r="H1720" s="757"/>
      <c r="I1720" s="757"/>
    </row>
    <row r="1721" spans="1:9" ht="15.75" customHeight="1">
      <c r="A1721" s="963">
        <v>99277</v>
      </c>
      <c r="B1721" s="963" t="s">
        <v>4704</v>
      </c>
      <c r="C1721" s="964" t="s">
        <v>164</v>
      </c>
      <c r="D1721" s="966">
        <v>1940.76</v>
      </c>
      <c r="E1721" s="757"/>
      <c r="F1721" s="757"/>
      <c r="G1721" s="757"/>
      <c r="H1721" s="757"/>
      <c r="I1721" s="757"/>
    </row>
    <row r="1722" spans="1:9" ht="15.75" customHeight="1">
      <c r="A1722" s="963">
        <v>99278</v>
      </c>
      <c r="B1722" s="963" t="s">
        <v>4705</v>
      </c>
      <c r="C1722" s="964" t="s">
        <v>164</v>
      </c>
      <c r="D1722" s="966">
        <v>356.45</v>
      </c>
      <c r="E1722" s="757"/>
      <c r="F1722" s="757"/>
      <c r="G1722" s="757"/>
      <c r="H1722" s="757"/>
      <c r="I1722" s="757"/>
    </row>
    <row r="1723" spans="1:9" ht="15.75" customHeight="1">
      <c r="A1723" s="963">
        <v>99279</v>
      </c>
      <c r="B1723" s="963" t="s">
        <v>4706</v>
      </c>
      <c r="C1723" s="964" t="s">
        <v>141</v>
      </c>
      <c r="D1723" s="966">
        <v>5374.96</v>
      </c>
      <c r="E1723" s="757"/>
      <c r="F1723" s="757"/>
      <c r="G1723" s="757"/>
      <c r="H1723" s="757"/>
      <c r="I1723" s="757"/>
    </row>
    <row r="1724" spans="1:9" ht="15.75" customHeight="1">
      <c r="A1724" s="963">
        <v>99280</v>
      </c>
      <c r="B1724" s="963" t="s">
        <v>4707</v>
      </c>
      <c r="C1724" s="964" t="s">
        <v>141</v>
      </c>
      <c r="D1724" s="966">
        <v>1768.47</v>
      </c>
      <c r="E1724" s="757"/>
      <c r="F1724" s="757"/>
      <c r="G1724" s="757"/>
      <c r="H1724" s="757"/>
      <c r="I1724" s="757"/>
    </row>
    <row r="1725" spans="1:9" ht="15.75" customHeight="1">
      <c r="A1725" s="963">
        <v>99281</v>
      </c>
      <c r="B1725" s="963" t="s">
        <v>4708</v>
      </c>
      <c r="C1725" s="964" t="s">
        <v>164</v>
      </c>
      <c r="D1725" s="966">
        <v>2152.62</v>
      </c>
      <c r="E1725" s="757"/>
      <c r="F1725" s="757"/>
      <c r="G1725" s="757"/>
      <c r="H1725" s="757"/>
      <c r="I1725" s="757"/>
    </row>
    <row r="1726" spans="1:9" ht="15.75" customHeight="1">
      <c r="A1726" s="963">
        <v>99282</v>
      </c>
      <c r="B1726" s="963" t="s">
        <v>4709</v>
      </c>
      <c r="C1726" s="964" t="s">
        <v>164</v>
      </c>
      <c r="D1726" s="966">
        <v>2385.96</v>
      </c>
      <c r="E1726" s="757"/>
      <c r="F1726" s="757"/>
      <c r="G1726" s="757"/>
      <c r="H1726" s="757"/>
      <c r="I1726" s="757"/>
    </row>
    <row r="1727" spans="1:9" ht="15.75" customHeight="1">
      <c r="A1727" s="963">
        <v>99283</v>
      </c>
      <c r="B1727" s="963" t="s">
        <v>4710</v>
      </c>
      <c r="C1727" s="964" t="s">
        <v>164</v>
      </c>
      <c r="D1727" s="966">
        <v>972.54</v>
      </c>
      <c r="E1727" s="757"/>
      <c r="F1727" s="757"/>
      <c r="G1727" s="757"/>
      <c r="H1727" s="757"/>
      <c r="I1727" s="757"/>
    </row>
    <row r="1728" spans="1:9" ht="15.75" customHeight="1">
      <c r="A1728" s="963">
        <v>99284</v>
      </c>
      <c r="B1728" s="963" t="s">
        <v>4711</v>
      </c>
      <c r="C1728" s="964" t="s">
        <v>141</v>
      </c>
      <c r="D1728" s="966">
        <v>6729.94</v>
      </c>
      <c r="E1728" s="757"/>
      <c r="F1728" s="757"/>
      <c r="G1728" s="757"/>
      <c r="H1728" s="757"/>
      <c r="I1728" s="757"/>
    </row>
    <row r="1729" spans="1:9" ht="15.75" customHeight="1">
      <c r="A1729" s="963">
        <v>99285</v>
      </c>
      <c r="B1729" s="963" t="s">
        <v>4712</v>
      </c>
      <c r="C1729" s="964" t="s">
        <v>141</v>
      </c>
      <c r="D1729" s="966">
        <v>1164.76</v>
      </c>
      <c r="E1729" s="757"/>
      <c r="F1729" s="757"/>
      <c r="G1729" s="757"/>
      <c r="H1729" s="757"/>
      <c r="I1729" s="757"/>
    </row>
    <row r="1730" spans="1:9" ht="15.75" customHeight="1">
      <c r="A1730" s="963">
        <v>99286</v>
      </c>
      <c r="B1730" s="963" t="s">
        <v>4713</v>
      </c>
      <c r="C1730" s="964" t="s">
        <v>141</v>
      </c>
      <c r="D1730" s="966">
        <v>5989.69</v>
      </c>
      <c r="E1730" s="757"/>
      <c r="F1730" s="757"/>
      <c r="G1730" s="757"/>
      <c r="H1730" s="757"/>
      <c r="I1730" s="757"/>
    </row>
    <row r="1731" spans="1:9" ht="15.75" customHeight="1">
      <c r="A1731" s="963">
        <v>99287</v>
      </c>
      <c r="B1731" s="963" t="s">
        <v>4714</v>
      </c>
      <c r="C1731" s="964" t="s">
        <v>141</v>
      </c>
      <c r="D1731" s="966">
        <v>8545.94</v>
      </c>
      <c r="E1731" s="757"/>
      <c r="F1731" s="757"/>
      <c r="G1731" s="757"/>
      <c r="H1731" s="757"/>
      <c r="I1731" s="757"/>
    </row>
    <row r="1732" spans="1:9" ht="15.75" customHeight="1">
      <c r="A1732" s="963">
        <v>99288</v>
      </c>
      <c r="B1732" s="963" t="s">
        <v>4715</v>
      </c>
      <c r="C1732" s="964" t="s">
        <v>164</v>
      </c>
      <c r="D1732" s="966">
        <v>470.86</v>
      </c>
      <c r="E1732" s="757"/>
      <c r="F1732" s="757"/>
      <c r="G1732" s="757"/>
      <c r="H1732" s="757"/>
      <c r="I1732" s="757"/>
    </row>
    <row r="1733" spans="1:9" ht="15.75" customHeight="1">
      <c r="A1733" s="963">
        <v>99289</v>
      </c>
      <c r="B1733" s="963" t="s">
        <v>4716</v>
      </c>
      <c r="C1733" s="964" t="s">
        <v>164</v>
      </c>
      <c r="D1733" s="966">
        <v>2364.38</v>
      </c>
      <c r="E1733" s="757"/>
      <c r="F1733" s="757"/>
      <c r="G1733" s="757"/>
      <c r="H1733" s="757"/>
      <c r="I1733" s="757"/>
    </row>
    <row r="1734" spans="1:9" ht="15.75" customHeight="1">
      <c r="A1734" s="963">
        <v>99290</v>
      </c>
      <c r="B1734" s="963" t="s">
        <v>4717</v>
      </c>
      <c r="C1734" s="964" t="s">
        <v>141</v>
      </c>
      <c r="D1734" s="966">
        <v>3600.74</v>
      </c>
      <c r="E1734" s="757"/>
      <c r="F1734" s="757"/>
      <c r="G1734" s="757"/>
      <c r="H1734" s="757"/>
      <c r="I1734" s="757"/>
    </row>
    <row r="1735" spans="1:9" ht="15.75" customHeight="1">
      <c r="A1735" s="963">
        <v>99291</v>
      </c>
      <c r="B1735" s="963" t="s">
        <v>4718</v>
      </c>
      <c r="C1735" s="964" t="s">
        <v>164</v>
      </c>
      <c r="D1735" s="966">
        <v>2364.38</v>
      </c>
      <c r="E1735" s="757"/>
      <c r="F1735" s="757"/>
      <c r="G1735" s="757"/>
      <c r="H1735" s="757"/>
      <c r="I1735" s="757"/>
    </row>
    <row r="1736" spans="1:9" ht="15.75" customHeight="1">
      <c r="A1736" s="963">
        <v>99292</v>
      </c>
      <c r="B1736" s="963" t="s">
        <v>4719</v>
      </c>
      <c r="C1736" s="964" t="s">
        <v>141</v>
      </c>
      <c r="D1736" s="966">
        <v>2189.48</v>
      </c>
      <c r="E1736" s="757"/>
      <c r="F1736" s="757"/>
      <c r="G1736" s="757"/>
      <c r="H1736" s="757"/>
      <c r="I1736" s="757"/>
    </row>
    <row r="1737" spans="1:9" ht="15.75" customHeight="1">
      <c r="A1737" s="963">
        <v>99293</v>
      </c>
      <c r="B1737" s="963" t="s">
        <v>4720</v>
      </c>
      <c r="C1737" s="964" t="s">
        <v>164</v>
      </c>
      <c r="D1737" s="966">
        <v>1175.46</v>
      </c>
      <c r="E1737" s="757"/>
      <c r="F1737" s="757"/>
      <c r="G1737" s="757"/>
      <c r="H1737" s="757"/>
      <c r="I1737" s="757"/>
    </row>
    <row r="1738" spans="1:9" ht="15.75" customHeight="1">
      <c r="A1738" s="963">
        <v>99294</v>
      </c>
      <c r="B1738" s="963" t="s">
        <v>4721</v>
      </c>
      <c r="C1738" s="964" t="s">
        <v>141</v>
      </c>
      <c r="D1738" s="966">
        <v>7505.69</v>
      </c>
      <c r="E1738" s="757"/>
      <c r="F1738" s="757"/>
      <c r="G1738" s="757"/>
      <c r="H1738" s="757"/>
      <c r="I1738" s="757"/>
    </row>
    <row r="1739" spans="1:9" ht="15.75" customHeight="1">
      <c r="A1739" s="963">
        <v>99296</v>
      </c>
      <c r="B1739" s="963" t="s">
        <v>4722</v>
      </c>
      <c r="C1739" s="964" t="s">
        <v>164</v>
      </c>
      <c r="D1739" s="966">
        <v>2597.7399999999998</v>
      </c>
      <c r="E1739" s="757"/>
      <c r="F1739" s="757"/>
      <c r="G1739" s="757"/>
      <c r="H1739" s="757"/>
      <c r="I1739" s="757"/>
    </row>
    <row r="1740" spans="1:9" ht="15.75" customHeight="1">
      <c r="A1740" s="963">
        <v>99297</v>
      </c>
      <c r="B1740" s="963" t="s">
        <v>4723</v>
      </c>
      <c r="C1740" s="964" t="s">
        <v>164</v>
      </c>
      <c r="D1740" s="966">
        <v>2594.02</v>
      </c>
      <c r="E1740" s="757"/>
      <c r="F1740" s="757"/>
      <c r="G1740" s="757"/>
      <c r="H1740" s="757"/>
      <c r="I1740" s="757"/>
    </row>
    <row r="1741" spans="1:9" ht="15.75" customHeight="1">
      <c r="A1741" s="963">
        <v>99298</v>
      </c>
      <c r="B1741" s="963" t="s">
        <v>4724</v>
      </c>
      <c r="C1741" s="964" t="s">
        <v>141</v>
      </c>
      <c r="D1741" s="966">
        <v>9672.6299999999992</v>
      </c>
      <c r="E1741" s="757"/>
      <c r="F1741" s="757"/>
      <c r="G1741" s="757"/>
      <c r="H1741" s="757"/>
      <c r="I1741" s="757"/>
    </row>
    <row r="1742" spans="1:9" ht="15.75" customHeight="1">
      <c r="A1742" s="963">
        <v>99299</v>
      </c>
      <c r="B1742" s="963" t="s">
        <v>4725</v>
      </c>
      <c r="C1742" s="964" t="s">
        <v>164</v>
      </c>
      <c r="D1742" s="966">
        <v>2809.49</v>
      </c>
      <c r="E1742" s="757"/>
      <c r="F1742" s="757"/>
      <c r="G1742" s="757"/>
      <c r="H1742" s="757"/>
      <c r="I1742" s="757"/>
    </row>
    <row r="1743" spans="1:9" ht="15.75" customHeight="1">
      <c r="A1743" s="963">
        <v>99300</v>
      </c>
      <c r="B1743" s="963" t="s">
        <v>4726</v>
      </c>
      <c r="C1743" s="964" t="s">
        <v>141</v>
      </c>
      <c r="D1743" s="966">
        <v>10799.31</v>
      </c>
      <c r="E1743" s="757"/>
      <c r="F1743" s="757"/>
      <c r="G1743" s="757"/>
      <c r="H1743" s="757"/>
      <c r="I1743" s="757"/>
    </row>
    <row r="1744" spans="1:9" ht="15.75" customHeight="1">
      <c r="A1744" s="963">
        <v>99301</v>
      </c>
      <c r="B1744" s="963" t="s">
        <v>4727</v>
      </c>
      <c r="C1744" s="964" t="s">
        <v>141</v>
      </c>
      <c r="D1744" s="966">
        <v>5325.83</v>
      </c>
      <c r="E1744" s="757"/>
      <c r="F1744" s="757"/>
      <c r="G1744" s="757"/>
      <c r="H1744" s="757"/>
      <c r="I1744" s="757"/>
    </row>
    <row r="1745" spans="1:9" ht="15.75" customHeight="1">
      <c r="A1745" s="963">
        <v>99302</v>
      </c>
      <c r="B1745" s="963" t="s">
        <v>4728</v>
      </c>
      <c r="C1745" s="964" t="s">
        <v>164</v>
      </c>
      <c r="D1745" s="966">
        <v>3025</v>
      </c>
      <c r="E1745" s="757"/>
      <c r="F1745" s="757"/>
      <c r="G1745" s="757"/>
      <c r="H1745" s="757"/>
      <c r="I1745" s="757"/>
    </row>
    <row r="1746" spans="1:9" ht="15.75" customHeight="1">
      <c r="A1746" s="963">
        <v>99303</v>
      </c>
      <c r="B1746" s="963" t="s">
        <v>4729</v>
      </c>
      <c r="C1746" s="964" t="s">
        <v>141</v>
      </c>
      <c r="D1746" s="966">
        <v>9882.17</v>
      </c>
      <c r="E1746" s="757"/>
      <c r="F1746" s="757"/>
      <c r="G1746" s="757"/>
      <c r="H1746" s="757"/>
      <c r="I1746" s="757"/>
    </row>
    <row r="1747" spans="1:9" ht="15.75" customHeight="1">
      <c r="A1747" s="963">
        <v>99304</v>
      </c>
      <c r="B1747" s="963" t="s">
        <v>4730</v>
      </c>
      <c r="C1747" s="964" t="s">
        <v>164</v>
      </c>
      <c r="D1747" s="966">
        <v>2813.21</v>
      </c>
      <c r="E1747" s="757"/>
      <c r="F1747" s="757"/>
      <c r="G1747" s="757"/>
      <c r="H1747" s="757"/>
      <c r="I1747" s="757"/>
    </row>
    <row r="1748" spans="1:9" ht="15.75" customHeight="1">
      <c r="A1748" s="963">
        <v>99305</v>
      </c>
      <c r="B1748" s="963" t="s">
        <v>4731</v>
      </c>
      <c r="C1748" s="964" t="s">
        <v>141</v>
      </c>
      <c r="D1748" s="966">
        <v>11179.77</v>
      </c>
      <c r="E1748" s="757"/>
      <c r="F1748" s="757"/>
      <c r="G1748" s="757"/>
      <c r="H1748" s="757"/>
      <c r="I1748" s="757"/>
    </row>
    <row r="1749" spans="1:9" ht="15.75" customHeight="1">
      <c r="A1749" s="963">
        <v>99306</v>
      </c>
      <c r="B1749" s="963" t="s">
        <v>4732</v>
      </c>
      <c r="C1749" s="964" t="s">
        <v>164</v>
      </c>
      <c r="D1749" s="966">
        <v>3025</v>
      </c>
      <c r="E1749" s="757"/>
      <c r="F1749" s="757"/>
      <c r="G1749" s="757"/>
      <c r="H1749" s="757"/>
      <c r="I1749" s="757"/>
    </row>
    <row r="1750" spans="1:9" ht="15.75" customHeight="1">
      <c r="A1750" s="963">
        <v>99307</v>
      </c>
      <c r="B1750" s="963" t="s">
        <v>4733</v>
      </c>
      <c r="C1750" s="964" t="s">
        <v>164</v>
      </c>
      <c r="D1750" s="966">
        <v>1958.62</v>
      </c>
      <c r="E1750" s="757"/>
      <c r="F1750" s="757"/>
      <c r="G1750" s="757"/>
      <c r="H1750" s="757"/>
      <c r="I1750" s="757"/>
    </row>
    <row r="1751" spans="1:9" ht="15.75" customHeight="1">
      <c r="A1751" s="963">
        <v>99308</v>
      </c>
      <c r="B1751" s="963" t="s">
        <v>4734</v>
      </c>
      <c r="C1751" s="964" t="s">
        <v>141</v>
      </c>
      <c r="D1751" s="966">
        <v>12477.45</v>
      </c>
      <c r="E1751" s="757"/>
      <c r="F1751" s="757"/>
      <c r="G1751" s="757"/>
      <c r="H1751" s="757"/>
      <c r="I1751" s="757"/>
    </row>
    <row r="1752" spans="1:9" ht="15.75" customHeight="1">
      <c r="A1752" s="963">
        <v>99309</v>
      </c>
      <c r="B1752" s="963" t="s">
        <v>4735</v>
      </c>
      <c r="C1752" s="964" t="s">
        <v>164</v>
      </c>
      <c r="D1752" s="966">
        <v>3240.56</v>
      </c>
      <c r="E1752" s="757"/>
      <c r="F1752" s="757"/>
      <c r="G1752" s="757"/>
      <c r="H1752" s="757"/>
      <c r="I1752" s="757"/>
    </row>
    <row r="1753" spans="1:9" ht="15.75" customHeight="1">
      <c r="A1753" s="963">
        <v>99310</v>
      </c>
      <c r="B1753" s="963" t="s">
        <v>4736</v>
      </c>
      <c r="C1753" s="964" t="s">
        <v>141</v>
      </c>
      <c r="D1753" s="966">
        <v>12687.05</v>
      </c>
      <c r="E1753" s="757"/>
      <c r="F1753" s="757"/>
      <c r="G1753" s="757"/>
      <c r="H1753" s="757"/>
      <c r="I1753" s="757"/>
    </row>
    <row r="1754" spans="1:9" ht="15.75" customHeight="1">
      <c r="A1754" s="963">
        <v>99311</v>
      </c>
      <c r="B1754" s="963" t="s">
        <v>4737</v>
      </c>
      <c r="C1754" s="964" t="s">
        <v>164</v>
      </c>
      <c r="D1754" s="966">
        <v>3240.56</v>
      </c>
      <c r="E1754" s="757"/>
      <c r="F1754" s="757"/>
      <c r="G1754" s="757"/>
      <c r="H1754" s="757"/>
      <c r="I1754" s="757"/>
    </row>
    <row r="1755" spans="1:9" ht="15.75" customHeight="1">
      <c r="A1755" s="963">
        <v>99312</v>
      </c>
      <c r="B1755" s="963" t="s">
        <v>4738</v>
      </c>
      <c r="C1755" s="964" t="s">
        <v>141</v>
      </c>
      <c r="D1755" s="966">
        <v>6250.89</v>
      </c>
      <c r="E1755" s="757"/>
      <c r="F1755" s="757"/>
      <c r="G1755" s="757"/>
      <c r="H1755" s="757"/>
      <c r="I1755" s="757"/>
    </row>
    <row r="1756" spans="1:9" ht="15.75" customHeight="1">
      <c r="A1756" s="963">
        <v>99313</v>
      </c>
      <c r="B1756" s="963" t="s">
        <v>4739</v>
      </c>
      <c r="C1756" s="964" t="s">
        <v>141</v>
      </c>
      <c r="D1756" s="966">
        <v>14155.49</v>
      </c>
      <c r="E1756" s="757"/>
      <c r="F1756" s="757"/>
      <c r="G1756" s="757"/>
      <c r="H1756" s="757"/>
      <c r="I1756" s="757"/>
    </row>
    <row r="1757" spans="1:9" ht="15.75" customHeight="1">
      <c r="A1757" s="963">
        <v>99314</v>
      </c>
      <c r="B1757" s="963" t="s">
        <v>4740</v>
      </c>
      <c r="C1757" s="964" t="s">
        <v>164</v>
      </c>
      <c r="D1757" s="966">
        <v>3456.06</v>
      </c>
      <c r="E1757" s="757"/>
      <c r="F1757" s="757"/>
      <c r="G1757" s="757"/>
      <c r="H1757" s="757"/>
      <c r="I1757" s="757"/>
    </row>
    <row r="1758" spans="1:9" ht="15.75" customHeight="1">
      <c r="A1758" s="963">
        <v>99315</v>
      </c>
      <c r="B1758" s="963" t="s">
        <v>4741</v>
      </c>
      <c r="C1758" s="964" t="s">
        <v>141</v>
      </c>
      <c r="D1758" s="966">
        <v>15833.62</v>
      </c>
      <c r="E1758" s="757"/>
      <c r="F1758" s="757"/>
      <c r="G1758" s="757"/>
      <c r="H1758" s="757"/>
      <c r="I1758" s="757"/>
    </row>
    <row r="1759" spans="1:9" ht="15.75" customHeight="1">
      <c r="A1759" s="963">
        <v>99317</v>
      </c>
      <c r="B1759" s="963" t="s">
        <v>4742</v>
      </c>
      <c r="C1759" s="964" t="s">
        <v>164</v>
      </c>
      <c r="D1759" s="966">
        <v>2170.4299999999998</v>
      </c>
      <c r="E1759" s="757"/>
      <c r="F1759" s="757"/>
      <c r="G1759" s="757"/>
      <c r="H1759" s="757"/>
      <c r="I1759" s="757"/>
    </row>
    <row r="1760" spans="1:9" ht="15.75" customHeight="1">
      <c r="A1760" s="963">
        <v>99318</v>
      </c>
      <c r="B1760" s="963" t="s">
        <v>4743</v>
      </c>
      <c r="C1760" s="964" t="s">
        <v>164</v>
      </c>
      <c r="D1760" s="966">
        <v>261.07</v>
      </c>
      <c r="E1760" s="757"/>
      <c r="F1760" s="757"/>
      <c r="G1760" s="757"/>
      <c r="H1760" s="757"/>
      <c r="I1760" s="757"/>
    </row>
    <row r="1761" spans="1:9" ht="15.75" customHeight="1">
      <c r="A1761" s="963">
        <v>99319</v>
      </c>
      <c r="B1761" s="963" t="s">
        <v>4744</v>
      </c>
      <c r="C1761" s="964" t="s">
        <v>164</v>
      </c>
      <c r="D1761" s="966">
        <v>778.78</v>
      </c>
      <c r="E1761" s="757"/>
      <c r="F1761" s="757"/>
      <c r="G1761" s="757"/>
      <c r="H1761" s="757"/>
      <c r="I1761" s="757"/>
    </row>
    <row r="1762" spans="1:9" ht="15.75" customHeight="1">
      <c r="A1762" s="963">
        <v>99320</v>
      </c>
      <c r="B1762" s="963" t="s">
        <v>4745</v>
      </c>
      <c r="C1762" s="964" t="s">
        <v>141</v>
      </c>
      <c r="D1762" s="966">
        <v>7233.76</v>
      </c>
      <c r="E1762" s="757"/>
      <c r="F1762" s="757"/>
      <c r="G1762" s="757"/>
      <c r="H1762" s="757"/>
      <c r="I1762" s="757"/>
    </row>
    <row r="1763" spans="1:9" ht="15.75" customHeight="1">
      <c r="A1763" s="963">
        <v>99321</v>
      </c>
      <c r="B1763" s="963" t="s">
        <v>4746</v>
      </c>
      <c r="C1763" s="964" t="s">
        <v>164</v>
      </c>
      <c r="D1763" s="966">
        <v>2382.2399999999998</v>
      </c>
      <c r="E1763" s="757"/>
      <c r="F1763" s="757"/>
      <c r="G1763" s="757"/>
      <c r="H1763" s="757"/>
      <c r="I1763" s="757"/>
    </row>
    <row r="1764" spans="1:9" ht="15.75" customHeight="1">
      <c r="A1764" s="963">
        <v>99322</v>
      </c>
      <c r="B1764" s="963" t="s">
        <v>4747</v>
      </c>
      <c r="C1764" s="964" t="s">
        <v>141</v>
      </c>
      <c r="D1764" s="966">
        <v>8166.11</v>
      </c>
      <c r="E1764" s="757"/>
      <c r="F1764" s="757"/>
      <c r="G1764" s="757"/>
      <c r="H1764" s="757"/>
      <c r="I1764" s="757"/>
    </row>
    <row r="1765" spans="1:9" ht="15.75" customHeight="1">
      <c r="A1765" s="963">
        <v>99323</v>
      </c>
      <c r="B1765" s="963" t="s">
        <v>4748</v>
      </c>
      <c r="C1765" s="964" t="s">
        <v>164</v>
      </c>
      <c r="D1765" s="966">
        <v>2594.02</v>
      </c>
      <c r="E1765" s="757"/>
      <c r="F1765" s="757"/>
      <c r="G1765" s="757"/>
      <c r="H1765" s="757"/>
      <c r="I1765" s="757"/>
    </row>
    <row r="1766" spans="1:9" ht="15.75" customHeight="1">
      <c r="A1766" s="963">
        <v>99324</v>
      </c>
      <c r="B1766" s="963" t="s">
        <v>4749</v>
      </c>
      <c r="C1766" s="964" t="s">
        <v>141</v>
      </c>
      <c r="D1766" s="966">
        <v>9098.5</v>
      </c>
      <c r="E1766" s="757"/>
      <c r="F1766" s="757"/>
      <c r="G1766" s="757"/>
      <c r="H1766" s="757"/>
      <c r="I1766" s="757"/>
    </row>
    <row r="1767" spans="1:9" ht="15.75" customHeight="1">
      <c r="A1767" s="963">
        <v>99325</v>
      </c>
      <c r="B1767" s="963" t="s">
        <v>4750</v>
      </c>
      <c r="C1767" s="964" t="s">
        <v>164</v>
      </c>
      <c r="D1767" s="966">
        <v>2809.49</v>
      </c>
      <c r="E1767" s="757"/>
      <c r="F1767" s="757"/>
      <c r="G1767" s="757"/>
      <c r="H1767" s="757"/>
      <c r="I1767" s="757"/>
    </row>
    <row r="1768" spans="1:9" ht="15.75" customHeight="1">
      <c r="A1768" s="963">
        <v>99326</v>
      </c>
      <c r="B1768" s="963" t="s">
        <v>4751</v>
      </c>
      <c r="C1768" s="964" t="s">
        <v>141</v>
      </c>
      <c r="D1768" s="966">
        <v>7419.23</v>
      </c>
      <c r="E1768" s="757"/>
      <c r="F1768" s="757"/>
      <c r="G1768" s="757"/>
      <c r="H1768" s="757"/>
      <c r="I1768" s="757"/>
    </row>
    <row r="1769" spans="1:9" ht="15.75" customHeight="1">
      <c r="A1769" s="963">
        <v>99327</v>
      </c>
      <c r="B1769" s="963" t="s">
        <v>4752</v>
      </c>
      <c r="C1769" s="964" t="s">
        <v>164</v>
      </c>
      <c r="D1769" s="966">
        <v>3635.17</v>
      </c>
      <c r="E1769" s="757"/>
      <c r="F1769" s="757"/>
      <c r="G1769" s="757"/>
      <c r="H1769" s="757"/>
      <c r="I1769" s="757"/>
    </row>
    <row r="1770" spans="1:9" ht="15.75" customHeight="1">
      <c r="A1770" s="963">
        <v>101800</v>
      </c>
      <c r="B1770" s="963" t="s">
        <v>4753</v>
      </c>
      <c r="C1770" s="964" t="s">
        <v>141</v>
      </c>
      <c r="D1770" s="966">
        <v>1371.52</v>
      </c>
      <c r="E1770" s="757"/>
      <c r="F1770" s="757"/>
      <c r="G1770" s="757"/>
      <c r="H1770" s="757"/>
      <c r="I1770" s="757"/>
    </row>
    <row r="1771" spans="1:9" ht="15.75" customHeight="1">
      <c r="A1771" s="963">
        <v>101801</v>
      </c>
      <c r="B1771" s="963" t="s">
        <v>4754</v>
      </c>
      <c r="C1771" s="964" t="s">
        <v>141</v>
      </c>
      <c r="D1771" s="966">
        <v>989.58</v>
      </c>
      <c r="E1771" s="757"/>
      <c r="F1771" s="757"/>
      <c r="G1771" s="757"/>
      <c r="H1771" s="757"/>
      <c r="I1771" s="757"/>
    </row>
    <row r="1772" spans="1:9" ht="15.75" customHeight="1">
      <c r="A1772" s="963">
        <v>101806</v>
      </c>
      <c r="B1772" s="963" t="s">
        <v>4755</v>
      </c>
      <c r="C1772" s="964" t="s">
        <v>141</v>
      </c>
      <c r="D1772" s="966">
        <v>465.85</v>
      </c>
      <c r="E1772" s="757"/>
      <c r="F1772" s="757"/>
      <c r="G1772" s="757"/>
      <c r="H1772" s="757"/>
      <c r="I1772" s="757"/>
    </row>
    <row r="1773" spans="1:9" ht="15.75" customHeight="1">
      <c r="A1773" s="963">
        <v>101807</v>
      </c>
      <c r="B1773" s="963" t="s">
        <v>4756</v>
      </c>
      <c r="C1773" s="964" t="s">
        <v>141</v>
      </c>
      <c r="D1773" s="966">
        <v>423.41</v>
      </c>
      <c r="E1773" s="757"/>
      <c r="F1773" s="757"/>
      <c r="G1773" s="757"/>
      <c r="H1773" s="757"/>
      <c r="I1773" s="757"/>
    </row>
    <row r="1774" spans="1:9" ht="15.75" customHeight="1">
      <c r="A1774" s="963">
        <v>101808</v>
      </c>
      <c r="B1774" s="963" t="s">
        <v>4757</v>
      </c>
      <c r="C1774" s="964" t="s">
        <v>141</v>
      </c>
      <c r="D1774" s="966">
        <v>487.89</v>
      </c>
      <c r="E1774" s="757"/>
      <c r="F1774" s="757"/>
      <c r="G1774" s="757"/>
      <c r="H1774" s="757"/>
      <c r="I1774" s="757"/>
    </row>
    <row r="1775" spans="1:9" ht="15.75" customHeight="1">
      <c r="A1775" s="963">
        <v>101809</v>
      </c>
      <c r="B1775" s="963" t="s">
        <v>4758</v>
      </c>
      <c r="C1775" s="964" t="s">
        <v>141</v>
      </c>
      <c r="D1775" s="966">
        <v>2681.66</v>
      </c>
      <c r="E1775" s="757"/>
      <c r="F1775" s="757"/>
      <c r="G1775" s="757"/>
      <c r="H1775" s="757"/>
      <c r="I1775" s="757"/>
    </row>
    <row r="1776" spans="1:9" ht="15.75" customHeight="1">
      <c r="A1776" s="963">
        <v>102139</v>
      </c>
      <c r="B1776" s="963" t="s">
        <v>4759</v>
      </c>
      <c r="C1776" s="964" t="s">
        <v>141</v>
      </c>
      <c r="D1776" s="966">
        <v>1549.79</v>
      </c>
      <c r="E1776" s="757"/>
      <c r="F1776" s="757"/>
      <c r="G1776" s="757"/>
      <c r="H1776" s="757"/>
      <c r="I1776" s="757"/>
    </row>
    <row r="1777" spans="1:9" ht="15.75" customHeight="1">
      <c r="A1777" s="963">
        <v>102141</v>
      </c>
      <c r="B1777" s="963" t="s">
        <v>4760</v>
      </c>
      <c r="C1777" s="964" t="s">
        <v>141</v>
      </c>
      <c r="D1777" s="966">
        <v>2397.3200000000002</v>
      </c>
      <c r="E1777" s="757"/>
      <c r="F1777" s="757"/>
      <c r="G1777" s="757"/>
      <c r="H1777" s="757"/>
      <c r="I1777" s="757"/>
    </row>
    <row r="1778" spans="1:9" ht="15.75" customHeight="1">
      <c r="A1778" s="963">
        <v>102142</v>
      </c>
      <c r="B1778" s="963" t="s">
        <v>4761</v>
      </c>
      <c r="C1778" s="964" t="s">
        <v>141</v>
      </c>
      <c r="D1778" s="966">
        <v>2347.36</v>
      </c>
      <c r="E1778" s="757"/>
      <c r="F1778" s="757"/>
      <c r="G1778" s="757"/>
      <c r="H1778" s="757"/>
      <c r="I1778" s="757"/>
    </row>
    <row r="1779" spans="1:9" ht="15.75" customHeight="1">
      <c r="A1779" s="963">
        <v>102457</v>
      </c>
      <c r="B1779" s="963" t="s">
        <v>4762</v>
      </c>
      <c r="C1779" s="964" t="s">
        <v>141</v>
      </c>
      <c r="D1779" s="966">
        <v>1479.05</v>
      </c>
      <c r="E1779" s="757"/>
      <c r="F1779" s="757"/>
      <c r="G1779" s="757"/>
      <c r="H1779" s="757"/>
      <c r="I1779" s="757"/>
    </row>
    <row r="1780" spans="1:9" ht="15.75" customHeight="1">
      <c r="A1780" s="963">
        <v>94263</v>
      </c>
      <c r="B1780" s="963" t="s">
        <v>4763</v>
      </c>
      <c r="C1780" s="964" t="s">
        <v>164</v>
      </c>
      <c r="D1780" s="966">
        <v>29.35</v>
      </c>
      <c r="E1780" s="757"/>
      <c r="F1780" s="757"/>
      <c r="G1780" s="757"/>
      <c r="H1780" s="757"/>
      <c r="I1780" s="757"/>
    </row>
    <row r="1781" spans="1:9" ht="15.75" customHeight="1">
      <c r="A1781" s="963">
        <v>94264</v>
      </c>
      <c r="B1781" s="963" t="s">
        <v>4764</v>
      </c>
      <c r="C1781" s="964" t="s">
        <v>164</v>
      </c>
      <c r="D1781" s="966">
        <v>32.36</v>
      </c>
      <c r="E1781" s="757"/>
      <c r="F1781" s="757"/>
      <c r="G1781" s="757"/>
      <c r="H1781" s="757"/>
      <c r="I1781" s="757"/>
    </row>
    <row r="1782" spans="1:9" ht="15.75" customHeight="1">
      <c r="A1782" s="963">
        <v>94265</v>
      </c>
      <c r="B1782" s="963" t="s">
        <v>4765</v>
      </c>
      <c r="C1782" s="964" t="s">
        <v>164</v>
      </c>
      <c r="D1782" s="966">
        <v>39.020000000000003</v>
      </c>
      <c r="E1782" s="757"/>
      <c r="F1782" s="757"/>
      <c r="G1782" s="757"/>
      <c r="H1782" s="757"/>
      <c r="I1782" s="757"/>
    </row>
    <row r="1783" spans="1:9" ht="15.75" customHeight="1">
      <c r="A1783" s="963">
        <v>94266</v>
      </c>
      <c r="B1783" s="963" t="s">
        <v>4766</v>
      </c>
      <c r="C1783" s="964" t="s">
        <v>164</v>
      </c>
      <c r="D1783" s="966">
        <v>42.46</v>
      </c>
      <c r="E1783" s="757"/>
      <c r="F1783" s="757"/>
      <c r="G1783" s="757"/>
      <c r="H1783" s="757"/>
      <c r="I1783" s="757"/>
    </row>
    <row r="1784" spans="1:9" ht="15.75" customHeight="1">
      <c r="A1784" s="963">
        <v>94267</v>
      </c>
      <c r="B1784" s="963" t="s">
        <v>4767</v>
      </c>
      <c r="C1784" s="964" t="s">
        <v>164</v>
      </c>
      <c r="D1784" s="965">
        <v>46.85</v>
      </c>
      <c r="E1784" s="757"/>
      <c r="F1784" s="757"/>
      <c r="G1784" s="757"/>
      <c r="H1784" s="757"/>
      <c r="I1784" s="757"/>
    </row>
    <row r="1785" spans="1:9" ht="15.75" customHeight="1">
      <c r="A1785" s="963">
        <v>94268</v>
      </c>
      <c r="B1785" s="963" t="s">
        <v>4768</v>
      </c>
      <c r="C1785" s="964" t="s">
        <v>164</v>
      </c>
      <c r="D1785" s="965">
        <v>50.63</v>
      </c>
      <c r="E1785" s="757"/>
      <c r="F1785" s="757"/>
      <c r="G1785" s="757"/>
      <c r="H1785" s="757"/>
      <c r="I1785" s="757"/>
    </row>
    <row r="1786" spans="1:9" ht="15.75" customHeight="1">
      <c r="A1786" s="963">
        <v>94269</v>
      </c>
      <c r="B1786" s="963" t="s">
        <v>4769</v>
      </c>
      <c r="C1786" s="964" t="s">
        <v>164</v>
      </c>
      <c r="D1786" s="965">
        <v>67.39</v>
      </c>
      <c r="E1786" s="757"/>
      <c r="F1786" s="757"/>
      <c r="G1786" s="757"/>
      <c r="H1786" s="757"/>
      <c r="I1786" s="757"/>
    </row>
    <row r="1787" spans="1:9" ht="15.75" customHeight="1">
      <c r="A1787" s="963">
        <v>94270</v>
      </c>
      <c r="B1787" s="963" t="s">
        <v>4770</v>
      </c>
      <c r="C1787" s="964" t="s">
        <v>164</v>
      </c>
      <c r="D1787" s="965">
        <v>72.67</v>
      </c>
      <c r="E1787" s="757"/>
      <c r="F1787" s="757"/>
      <c r="G1787" s="757"/>
      <c r="H1787" s="757"/>
      <c r="I1787" s="757"/>
    </row>
    <row r="1788" spans="1:9" ht="15.75" customHeight="1">
      <c r="A1788" s="963">
        <v>94271</v>
      </c>
      <c r="B1788" s="963" t="s">
        <v>4771</v>
      </c>
      <c r="C1788" s="964" t="s">
        <v>164</v>
      </c>
      <c r="D1788" s="965">
        <v>82.1</v>
      </c>
      <c r="E1788" s="757"/>
      <c r="F1788" s="757"/>
      <c r="G1788" s="757"/>
      <c r="H1788" s="757"/>
      <c r="I1788" s="757"/>
    </row>
    <row r="1789" spans="1:9" ht="15.75" customHeight="1">
      <c r="A1789" s="963">
        <v>94272</v>
      </c>
      <c r="B1789" s="963" t="s">
        <v>4772</v>
      </c>
      <c r="C1789" s="964" t="s">
        <v>164</v>
      </c>
      <c r="D1789" s="965">
        <v>89.14</v>
      </c>
      <c r="E1789" s="757"/>
      <c r="F1789" s="757"/>
      <c r="G1789" s="757"/>
      <c r="H1789" s="757"/>
      <c r="I1789" s="757"/>
    </row>
    <row r="1790" spans="1:9" ht="15.75" customHeight="1">
      <c r="A1790" s="963">
        <v>94273</v>
      </c>
      <c r="B1790" s="963" t="s">
        <v>4773</v>
      </c>
      <c r="C1790" s="964" t="s">
        <v>164</v>
      </c>
      <c r="D1790" s="965">
        <v>41.57</v>
      </c>
      <c r="E1790" s="757"/>
      <c r="F1790" s="757"/>
      <c r="G1790" s="757"/>
      <c r="H1790" s="757"/>
      <c r="I1790" s="757"/>
    </row>
    <row r="1791" spans="1:9" ht="15.75" customHeight="1">
      <c r="A1791" s="963">
        <v>94274</v>
      </c>
      <c r="B1791" s="963" t="s">
        <v>4774</v>
      </c>
      <c r="C1791" s="964" t="s">
        <v>164</v>
      </c>
      <c r="D1791" s="965">
        <v>45.03</v>
      </c>
      <c r="E1791" s="757"/>
      <c r="F1791" s="757"/>
      <c r="G1791" s="757"/>
      <c r="H1791" s="757"/>
      <c r="I1791" s="757"/>
    </row>
    <row r="1792" spans="1:9" ht="15.75" customHeight="1">
      <c r="A1792" s="963">
        <v>94275</v>
      </c>
      <c r="B1792" s="963" t="s">
        <v>4775</v>
      </c>
      <c r="C1792" s="964" t="s">
        <v>164</v>
      </c>
      <c r="D1792" s="965">
        <v>37.33</v>
      </c>
      <c r="E1792" s="757"/>
      <c r="F1792" s="757"/>
      <c r="G1792" s="757"/>
      <c r="H1792" s="757"/>
      <c r="I1792" s="757"/>
    </row>
    <row r="1793" spans="1:9" ht="15.75" customHeight="1">
      <c r="A1793" s="963">
        <v>94276</v>
      </c>
      <c r="B1793" s="963" t="s">
        <v>4776</v>
      </c>
      <c r="C1793" s="964" t="s">
        <v>164</v>
      </c>
      <c r="D1793" s="965">
        <v>40.81</v>
      </c>
      <c r="E1793" s="757"/>
      <c r="F1793" s="757"/>
      <c r="G1793" s="757"/>
      <c r="H1793" s="757"/>
      <c r="I1793" s="757"/>
    </row>
    <row r="1794" spans="1:9" ht="15.75" customHeight="1">
      <c r="A1794" s="963">
        <v>94277</v>
      </c>
      <c r="B1794" s="963" t="s">
        <v>4777</v>
      </c>
      <c r="C1794" s="964" t="s">
        <v>164</v>
      </c>
      <c r="D1794" s="965">
        <v>33.07</v>
      </c>
      <c r="E1794" s="757"/>
      <c r="F1794" s="757"/>
      <c r="G1794" s="757"/>
      <c r="H1794" s="757"/>
      <c r="I1794" s="757"/>
    </row>
    <row r="1795" spans="1:9" ht="15.75" customHeight="1">
      <c r="A1795" s="963">
        <v>94278</v>
      </c>
      <c r="B1795" s="963" t="s">
        <v>4778</v>
      </c>
      <c r="C1795" s="964" t="s">
        <v>164</v>
      </c>
      <c r="D1795" s="965">
        <v>36.549999999999997</v>
      </c>
      <c r="E1795" s="757"/>
      <c r="F1795" s="757"/>
      <c r="G1795" s="757"/>
      <c r="H1795" s="757"/>
      <c r="I1795" s="757"/>
    </row>
    <row r="1796" spans="1:9" ht="15.75" customHeight="1">
      <c r="A1796" s="963">
        <v>94279</v>
      </c>
      <c r="B1796" s="963" t="s">
        <v>4779</v>
      </c>
      <c r="C1796" s="964" t="s">
        <v>164</v>
      </c>
      <c r="D1796" s="965">
        <v>37.869999999999997</v>
      </c>
      <c r="E1796" s="757"/>
      <c r="F1796" s="757"/>
      <c r="G1796" s="757"/>
      <c r="H1796" s="757"/>
      <c r="I1796" s="757"/>
    </row>
    <row r="1797" spans="1:9" ht="15.75" customHeight="1">
      <c r="A1797" s="963">
        <v>94280</v>
      </c>
      <c r="B1797" s="963" t="s">
        <v>4780</v>
      </c>
      <c r="C1797" s="964" t="s">
        <v>164</v>
      </c>
      <c r="D1797" s="965">
        <v>41.35</v>
      </c>
      <c r="E1797" s="757"/>
      <c r="F1797" s="757"/>
      <c r="G1797" s="757"/>
      <c r="H1797" s="757"/>
      <c r="I1797" s="757"/>
    </row>
    <row r="1798" spans="1:9" ht="15.75" customHeight="1">
      <c r="A1798" s="963">
        <v>94281</v>
      </c>
      <c r="B1798" s="963" t="s">
        <v>4781</v>
      </c>
      <c r="C1798" s="964" t="s">
        <v>164</v>
      </c>
      <c r="D1798" s="965">
        <v>48.4</v>
      </c>
      <c r="E1798" s="757"/>
      <c r="F1798" s="757"/>
      <c r="G1798" s="757"/>
      <c r="H1798" s="757"/>
      <c r="I1798" s="757"/>
    </row>
    <row r="1799" spans="1:9" ht="15.75" customHeight="1">
      <c r="A1799" s="963">
        <v>94282</v>
      </c>
      <c r="B1799" s="963" t="s">
        <v>4782</v>
      </c>
      <c r="C1799" s="964" t="s">
        <v>164</v>
      </c>
      <c r="D1799" s="965">
        <v>58.98</v>
      </c>
      <c r="E1799" s="757"/>
      <c r="F1799" s="757"/>
      <c r="G1799" s="757"/>
      <c r="H1799" s="757"/>
      <c r="I1799" s="757"/>
    </row>
    <row r="1800" spans="1:9" ht="15.75" customHeight="1">
      <c r="A1800" s="963">
        <v>94283</v>
      </c>
      <c r="B1800" s="963" t="s">
        <v>4783</v>
      </c>
      <c r="C1800" s="964" t="s">
        <v>164</v>
      </c>
      <c r="D1800" s="965">
        <v>62.79</v>
      </c>
      <c r="E1800" s="757"/>
      <c r="F1800" s="757"/>
      <c r="G1800" s="757"/>
      <c r="H1800" s="757"/>
      <c r="I1800" s="757"/>
    </row>
    <row r="1801" spans="1:9" ht="15.75" customHeight="1">
      <c r="A1801" s="963">
        <v>94284</v>
      </c>
      <c r="B1801" s="963" t="s">
        <v>4784</v>
      </c>
      <c r="C1801" s="964" t="s">
        <v>164</v>
      </c>
      <c r="D1801" s="965">
        <v>73.37</v>
      </c>
      <c r="E1801" s="757"/>
      <c r="F1801" s="757"/>
      <c r="G1801" s="757"/>
      <c r="H1801" s="757"/>
      <c r="I1801" s="757"/>
    </row>
    <row r="1802" spans="1:9" ht="15.75" customHeight="1">
      <c r="A1802" s="963">
        <v>94285</v>
      </c>
      <c r="B1802" s="963" t="s">
        <v>4785</v>
      </c>
      <c r="C1802" s="964" t="s">
        <v>164</v>
      </c>
      <c r="D1802" s="965">
        <v>76.69</v>
      </c>
      <c r="E1802" s="757"/>
      <c r="F1802" s="757"/>
      <c r="G1802" s="757"/>
      <c r="H1802" s="757"/>
      <c r="I1802" s="757"/>
    </row>
    <row r="1803" spans="1:9" ht="15.75" customHeight="1">
      <c r="A1803" s="963">
        <v>94286</v>
      </c>
      <c r="B1803" s="963" t="s">
        <v>4786</v>
      </c>
      <c r="C1803" s="964" t="s">
        <v>164</v>
      </c>
      <c r="D1803" s="965">
        <v>87.27</v>
      </c>
      <c r="E1803" s="757"/>
      <c r="F1803" s="757"/>
      <c r="G1803" s="757"/>
      <c r="H1803" s="757"/>
      <c r="I1803" s="757"/>
    </row>
    <row r="1804" spans="1:9" ht="15.75" customHeight="1">
      <c r="A1804" s="963">
        <v>94287</v>
      </c>
      <c r="B1804" s="963" t="s">
        <v>4787</v>
      </c>
      <c r="C1804" s="964" t="s">
        <v>164</v>
      </c>
      <c r="D1804" s="965">
        <v>37.57</v>
      </c>
      <c r="E1804" s="757"/>
      <c r="F1804" s="757"/>
      <c r="G1804" s="757"/>
      <c r="H1804" s="757"/>
      <c r="I1804" s="757"/>
    </row>
    <row r="1805" spans="1:9" ht="15.75" customHeight="1">
      <c r="A1805" s="963">
        <v>94288</v>
      </c>
      <c r="B1805" s="963" t="s">
        <v>4788</v>
      </c>
      <c r="C1805" s="964" t="s">
        <v>164</v>
      </c>
      <c r="D1805" s="965">
        <v>46.81</v>
      </c>
      <c r="E1805" s="757"/>
      <c r="F1805" s="757"/>
      <c r="G1805" s="757"/>
      <c r="H1805" s="757"/>
      <c r="I1805" s="757"/>
    </row>
    <row r="1806" spans="1:9" ht="15.75" customHeight="1">
      <c r="A1806" s="963">
        <v>94289</v>
      </c>
      <c r="B1806" s="963" t="s">
        <v>4789</v>
      </c>
      <c r="C1806" s="964" t="s">
        <v>164</v>
      </c>
      <c r="D1806" s="965">
        <v>47.88</v>
      </c>
      <c r="E1806" s="757"/>
      <c r="F1806" s="757"/>
      <c r="G1806" s="757"/>
      <c r="H1806" s="757"/>
      <c r="I1806" s="757"/>
    </row>
    <row r="1807" spans="1:9" ht="15.75" customHeight="1">
      <c r="A1807" s="963">
        <v>94290</v>
      </c>
      <c r="B1807" s="963" t="s">
        <v>4790</v>
      </c>
      <c r="C1807" s="964" t="s">
        <v>164</v>
      </c>
      <c r="D1807" s="965">
        <v>57.13</v>
      </c>
      <c r="E1807" s="757"/>
      <c r="F1807" s="757"/>
      <c r="G1807" s="757"/>
      <c r="H1807" s="757"/>
      <c r="I1807" s="757"/>
    </row>
    <row r="1808" spans="1:9" ht="15.75" customHeight="1">
      <c r="A1808" s="963">
        <v>94291</v>
      </c>
      <c r="B1808" s="963" t="s">
        <v>4791</v>
      </c>
      <c r="C1808" s="964" t="s">
        <v>164</v>
      </c>
      <c r="D1808" s="965">
        <v>57.74</v>
      </c>
      <c r="E1808" s="757"/>
      <c r="F1808" s="757"/>
      <c r="G1808" s="757"/>
      <c r="H1808" s="757"/>
      <c r="I1808" s="757"/>
    </row>
    <row r="1809" spans="1:9" ht="15.75" customHeight="1">
      <c r="A1809" s="963">
        <v>94292</v>
      </c>
      <c r="B1809" s="963" t="s">
        <v>4792</v>
      </c>
      <c r="C1809" s="964" t="s">
        <v>164</v>
      </c>
      <c r="D1809" s="965">
        <v>66.989999999999995</v>
      </c>
      <c r="E1809" s="757"/>
      <c r="F1809" s="757"/>
      <c r="G1809" s="757"/>
      <c r="H1809" s="757"/>
      <c r="I1809" s="757"/>
    </row>
    <row r="1810" spans="1:9" ht="15.75" customHeight="1">
      <c r="A1810" s="963">
        <v>94293</v>
      </c>
      <c r="B1810" s="963" t="s">
        <v>4793</v>
      </c>
      <c r="C1810" s="964" t="s">
        <v>164</v>
      </c>
      <c r="D1810" s="965">
        <v>153.30000000000001</v>
      </c>
      <c r="E1810" s="757"/>
      <c r="F1810" s="757"/>
      <c r="G1810" s="757"/>
      <c r="H1810" s="757"/>
      <c r="I1810" s="757"/>
    </row>
    <row r="1811" spans="1:9" ht="15.75" customHeight="1">
      <c r="A1811" s="963">
        <v>94294</v>
      </c>
      <c r="B1811" s="963" t="s">
        <v>4794</v>
      </c>
      <c r="C1811" s="964" t="s">
        <v>164</v>
      </c>
      <c r="D1811" s="965">
        <v>8.44</v>
      </c>
      <c r="E1811" s="757"/>
      <c r="F1811" s="757"/>
      <c r="G1811" s="757"/>
      <c r="H1811" s="757"/>
      <c r="I1811" s="757"/>
    </row>
    <row r="1812" spans="1:9" ht="15.75" customHeight="1">
      <c r="A1812" s="963">
        <v>102727</v>
      </c>
      <c r="B1812" s="963" t="s">
        <v>4795</v>
      </c>
      <c r="C1812" s="964" t="s">
        <v>122</v>
      </c>
      <c r="D1812" s="965">
        <v>81.290000000000006</v>
      </c>
      <c r="E1812" s="757"/>
      <c r="F1812" s="757"/>
      <c r="G1812" s="757"/>
      <c r="H1812" s="757"/>
      <c r="I1812" s="757"/>
    </row>
    <row r="1813" spans="1:9" ht="15.75" customHeight="1">
      <c r="A1813" s="963">
        <v>102728</v>
      </c>
      <c r="B1813" s="963" t="s">
        <v>4796</v>
      </c>
      <c r="C1813" s="964" t="s">
        <v>1607</v>
      </c>
      <c r="D1813" s="965">
        <v>15</v>
      </c>
      <c r="E1813" s="757"/>
      <c r="F1813" s="757"/>
      <c r="G1813" s="757"/>
      <c r="H1813" s="757"/>
      <c r="I1813" s="757"/>
    </row>
    <row r="1814" spans="1:9" ht="15.75" customHeight="1">
      <c r="A1814" s="963">
        <v>102729</v>
      </c>
      <c r="B1814" s="963" t="s">
        <v>4797</v>
      </c>
      <c r="C1814" s="964" t="s">
        <v>1607</v>
      </c>
      <c r="D1814" s="965">
        <v>14.31</v>
      </c>
      <c r="E1814" s="757"/>
      <c r="F1814" s="757"/>
      <c r="G1814" s="757"/>
      <c r="H1814" s="757"/>
      <c r="I1814" s="757"/>
    </row>
    <row r="1815" spans="1:9" ht="15.75" customHeight="1">
      <c r="A1815" s="963">
        <v>102730</v>
      </c>
      <c r="B1815" s="963" t="s">
        <v>4798</v>
      </c>
      <c r="C1815" s="964" t="s">
        <v>1607</v>
      </c>
      <c r="D1815" s="965">
        <v>12.9</v>
      </c>
      <c r="E1815" s="757"/>
      <c r="F1815" s="757"/>
      <c r="G1815" s="757"/>
      <c r="H1815" s="757"/>
      <c r="I1815" s="757"/>
    </row>
    <row r="1816" spans="1:9" ht="15.75" customHeight="1">
      <c r="A1816" s="963">
        <v>102731</v>
      </c>
      <c r="B1816" s="963" t="s">
        <v>4799</v>
      </c>
      <c r="C1816" s="964" t="s">
        <v>1607</v>
      </c>
      <c r="D1816" s="965">
        <v>10.95</v>
      </c>
      <c r="E1816" s="757"/>
      <c r="F1816" s="757"/>
      <c r="G1816" s="757"/>
      <c r="H1816" s="757"/>
      <c r="I1816" s="757"/>
    </row>
    <row r="1817" spans="1:9" ht="15.75" customHeight="1">
      <c r="A1817" s="963">
        <v>102732</v>
      </c>
      <c r="B1817" s="963" t="s">
        <v>4800</v>
      </c>
      <c r="C1817" s="964" t="s">
        <v>1607</v>
      </c>
      <c r="D1817" s="965">
        <v>10.47</v>
      </c>
      <c r="E1817" s="757"/>
      <c r="F1817" s="757"/>
      <c r="G1817" s="757"/>
      <c r="H1817" s="757"/>
      <c r="I1817" s="757"/>
    </row>
    <row r="1818" spans="1:9" ht="15.75" customHeight="1">
      <c r="A1818" s="963">
        <v>102733</v>
      </c>
      <c r="B1818" s="963" t="s">
        <v>4801</v>
      </c>
      <c r="C1818" s="964" t="s">
        <v>1607</v>
      </c>
      <c r="D1818" s="965">
        <v>11.77</v>
      </c>
      <c r="E1818" s="757"/>
      <c r="F1818" s="757"/>
      <c r="G1818" s="757"/>
      <c r="H1818" s="757"/>
      <c r="I1818" s="757"/>
    </row>
    <row r="1819" spans="1:9" ht="15.75" customHeight="1">
      <c r="A1819" s="963">
        <v>102734</v>
      </c>
      <c r="B1819" s="963" t="s">
        <v>4802</v>
      </c>
      <c r="C1819" s="964" t="s">
        <v>1607</v>
      </c>
      <c r="D1819" s="965">
        <v>14.33</v>
      </c>
      <c r="E1819" s="757"/>
      <c r="F1819" s="757"/>
      <c r="G1819" s="757"/>
      <c r="H1819" s="757"/>
      <c r="I1819" s="757"/>
    </row>
    <row r="1820" spans="1:9" ht="15.75" customHeight="1">
      <c r="A1820" s="963">
        <v>102735</v>
      </c>
      <c r="B1820" s="963" t="s">
        <v>4803</v>
      </c>
      <c r="C1820" s="964" t="s">
        <v>1607</v>
      </c>
      <c r="D1820" s="965">
        <v>13.69</v>
      </c>
      <c r="E1820" s="757"/>
      <c r="F1820" s="757"/>
      <c r="G1820" s="757"/>
      <c r="H1820" s="757"/>
      <c r="I1820" s="757"/>
    </row>
    <row r="1821" spans="1:9" ht="15.75" customHeight="1">
      <c r="A1821" s="963">
        <v>102736</v>
      </c>
      <c r="B1821" s="963" t="s">
        <v>4804</v>
      </c>
      <c r="C1821" s="964" t="s">
        <v>964</v>
      </c>
      <c r="D1821" s="965">
        <v>551.01</v>
      </c>
      <c r="E1821" s="757"/>
      <c r="F1821" s="757"/>
      <c r="G1821" s="757"/>
      <c r="H1821" s="757"/>
      <c r="I1821" s="757"/>
    </row>
    <row r="1822" spans="1:9" ht="15.75" customHeight="1">
      <c r="A1822" s="963">
        <v>102737</v>
      </c>
      <c r="B1822" s="963" t="s">
        <v>4805</v>
      </c>
      <c r="C1822" s="964" t="s">
        <v>141</v>
      </c>
      <c r="D1822" s="965">
        <v>989.9</v>
      </c>
      <c r="E1822" s="757"/>
      <c r="F1822" s="757"/>
      <c r="G1822" s="757"/>
      <c r="H1822" s="757"/>
      <c r="I1822" s="757"/>
    </row>
    <row r="1823" spans="1:9" ht="15.75" customHeight="1">
      <c r="A1823" s="963">
        <v>102738</v>
      </c>
      <c r="B1823" s="963" t="s">
        <v>4806</v>
      </c>
      <c r="C1823" s="964" t="s">
        <v>141</v>
      </c>
      <c r="D1823" s="965">
        <v>2040.98</v>
      </c>
      <c r="E1823" s="757"/>
      <c r="F1823" s="757"/>
      <c r="G1823" s="757"/>
      <c r="H1823" s="757"/>
      <c r="I1823" s="757"/>
    </row>
    <row r="1824" spans="1:9" ht="15.75" customHeight="1">
      <c r="A1824" s="963">
        <v>102739</v>
      </c>
      <c r="B1824" s="963" t="s">
        <v>4807</v>
      </c>
      <c r="C1824" s="964" t="s">
        <v>141</v>
      </c>
      <c r="D1824" s="966">
        <v>3429.92</v>
      </c>
      <c r="E1824" s="757"/>
      <c r="F1824" s="757"/>
      <c r="G1824" s="757"/>
      <c r="H1824" s="757"/>
      <c r="I1824" s="757"/>
    </row>
    <row r="1825" spans="1:9" ht="15.75" customHeight="1">
      <c r="A1825" s="963">
        <v>102740</v>
      </c>
      <c r="B1825" s="963" t="s">
        <v>4808</v>
      </c>
      <c r="C1825" s="964" t="s">
        <v>141</v>
      </c>
      <c r="D1825" s="965">
        <v>5158.25</v>
      </c>
      <c r="E1825" s="757"/>
      <c r="F1825" s="757"/>
      <c r="G1825" s="757"/>
      <c r="H1825" s="757"/>
      <c r="I1825" s="757"/>
    </row>
    <row r="1826" spans="1:9" ht="15.75" customHeight="1">
      <c r="A1826" s="963">
        <v>102741</v>
      </c>
      <c r="B1826" s="963" t="s">
        <v>4809</v>
      </c>
      <c r="C1826" s="964" t="s">
        <v>141</v>
      </c>
      <c r="D1826" s="965">
        <v>7262.58</v>
      </c>
      <c r="E1826" s="757"/>
      <c r="F1826" s="757"/>
      <c r="G1826" s="757"/>
      <c r="H1826" s="757"/>
      <c r="I1826" s="757"/>
    </row>
    <row r="1827" spans="1:9" ht="15.75" customHeight="1">
      <c r="A1827" s="963">
        <v>102742</v>
      </c>
      <c r="B1827" s="963" t="s">
        <v>4810</v>
      </c>
      <c r="C1827" s="964" t="s">
        <v>141</v>
      </c>
      <c r="D1827" s="965">
        <v>12616.02</v>
      </c>
      <c r="E1827" s="757"/>
      <c r="F1827" s="757"/>
      <c r="G1827" s="757"/>
      <c r="H1827" s="757"/>
      <c r="I1827" s="757"/>
    </row>
    <row r="1828" spans="1:9" ht="15.75" customHeight="1">
      <c r="A1828" s="963">
        <v>102743</v>
      </c>
      <c r="B1828" s="963" t="s">
        <v>4811</v>
      </c>
      <c r="C1828" s="964" t="s">
        <v>141</v>
      </c>
      <c r="D1828" s="965">
        <v>4157.68</v>
      </c>
      <c r="E1828" s="757"/>
      <c r="F1828" s="757"/>
      <c r="G1828" s="757"/>
      <c r="H1828" s="757"/>
      <c r="I1828" s="757"/>
    </row>
    <row r="1829" spans="1:9" ht="15.75" customHeight="1">
      <c r="A1829" s="963">
        <v>102744</v>
      </c>
      <c r="B1829" s="963" t="s">
        <v>4812</v>
      </c>
      <c r="C1829" s="964" t="s">
        <v>141</v>
      </c>
      <c r="D1829" s="965">
        <v>6249.91</v>
      </c>
      <c r="E1829" s="757"/>
      <c r="F1829" s="757"/>
      <c r="G1829" s="757"/>
      <c r="H1829" s="757"/>
      <c r="I1829" s="757"/>
    </row>
    <row r="1830" spans="1:9" ht="15.75" customHeight="1">
      <c r="A1830" s="963">
        <v>102745</v>
      </c>
      <c r="B1830" s="963" t="s">
        <v>4813</v>
      </c>
      <c r="C1830" s="964" t="s">
        <v>141</v>
      </c>
      <c r="D1830" s="965">
        <v>8812.57</v>
      </c>
      <c r="E1830" s="757"/>
      <c r="F1830" s="757"/>
      <c r="G1830" s="757"/>
      <c r="H1830" s="757"/>
      <c r="I1830" s="757"/>
    </row>
    <row r="1831" spans="1:9" ht="15.75" customHeight="1">
      <c r="A1831" s="963">
        <v>102746</v>
      </c>
      <c r="B1831" s="963" t="s">
        <v>4814</v>
      </c>
      <c r="C1831" s="964" t="s">
        <v>141</v>
      </c>
      <c r="D1831" s="965">
        <v>15329.37</v>
      </c>
      <c r="E1831" s="757"/>
      <c r="F1831" s="757"/>
      <c r="G1831" s="757"/>
      <c r="H1831" s="757"/>
      <c r="I1831" s="757"/>
    </row>
    <row r="1832" spans="1:9" ht="15.75" customHeight="1">
      <c r="A1832" s="963">
        <v>102747</v>
      </c>
      <c r="B1832" s="963" t="s">
        <v>4815</v>
      </c>
      <c r="C1832" s="964" t="s">
        <v>141</v>
      </c>
      <c r="D1832" s="965">
        <v>7771.95</v>
      </c>
      <c r="E1832" s="757"/>
      <c r="F1832" s="757"/>
      <c r="G1832" s="757"/>
      <c r="H1832" s="757"/>
      <c r="I1832" s="757"/>
    </row>
    <row r="1833" spans="1:9" ht="15.75" customHeight="1">
      <c r="A1833" s="963">
        <v>102748</v>
      </c>
      <c r="B1833" s="963" t="s">
        <v>4816</v>
      </c>
      <c r="C1833" s="964" t="s">
        <v>141</v>
      </c>
      <c r="D1833" s="965">
        <v>10909.39</v>
      </c>
      <c r="E1833" s="757"/>
      <c r="F1833" s="757"/>
      <c r="G1833" s="757"/>
      <c r="H1833" s="757"/>
      <c r="I1833" s="757"/>
    </row>
    <row r="1834" spans="1:9" ht="15.75" customHeight="1">
      <c r="A1834" s="963">
        <v>102749</v>
      </c>
      <c r="B1834" s="963" t="s">
        <v>4817</v>
      </c>
      <c r="C1834" s="964" t="s">
        <v>141</v>
      </c>
      <c r="D1834" s="965">
        <v>18793.46</v>
      </c>
      <c r="E1834" s="757"/>
      <c r="F1834" s="757"/>
      <c r="G1834" s="757"/>
      <c r="H1834" s="757"/>
      <c r="I1834" s="757"/>
    </row>
    <row r="1835" spans="1:9" ht="15.75" customHeight="1">
      <c r="A1835" s="963">
        <v>102750</v>
      </c>
      <c r="B1835" s="963" t="s">
        <v>4818</v>
      </c>
      <c r="C1835" s="964" t="s">
        <v>141</v>
      </c>
      <c r="D1835" s="965">
        <v>2494.83</v>
      </c>
      <c r="E1835" s="757"/>
      <c r="F1835" s="757"/>
      <c r="G1835" s="757"/>
      <c r="H1835" s="757"/>
      <c r="I1835" s="757"/>
    </row>
    <row r="1836" spans="1:9" ht="15.75" customHeight="1">
      <c r="A1836" s="963">
        <v>102751</v>
      </c>
      <c r="B1836" s="963" t="s">
        <v>4819</v>
      </c>
      <c r="C1836" s="964" t="s">
        <v>141</v>
      </c>
      <c r="D1836" s="965">
        <v>4362.6499999999996</v>
      </c>
      <c r="E1836" s="757"/>
      <c r="F1836" s="757"/>
      <c r="G1836" s="757"/>
      <c r="H1836" s="757"/>
      <c r="I1836" s="757"/>
    </row>
    <row r="1837" spans="1:9" ht="15.75" customHeight="1">
      <c r="A1837" s="963">
        <v>102752</v>
      </c>
      <c r="B1837" s="963" t="s">
        <v>4820</v>
      </c>
      <c r="C1837" s="964" t="s">
        <v>141</v>
      </c>
      <c r="D1837" s="966">
        <v>6983.33</v>
      </c>
      <c r="E1837" s="757"/>
      <c r="F1837" s="757"/>
      <c r="G1837" s="757"/>
      <c r="H1837" s="757"/>
      <c r="I1837" s="757"/>
    </row>
    <row r="1838" spans="1:9" ht="15.75" customHeight="1">
      <c r="A1838" s="963">
        <v>102753</v>
      </c>
      <c r="B1838" s="963" t="s">
        <v>4821</v>
      </c>
      <c r="C1838" s="964" t="s">
        <v>141</v>
      </c>
      <c r="D1838" s="966">
        <v>10379.77</v>
      </c>
      <c r="E1838" s="757"/>
      <c r="F1838" s="757"/>
      <c r="G1838" s="757"/>
      <c r="H1838" s="757"/>
      <c r="I1838" s="757"/>
    </row>
    <row r="1839" spans="1:9" ht="15.75" customHeight="1">
      <c r="A1839" s="963">
        <v>102754</v>
      </c>
      <c r="B1839" s="963" t="s">
        <v>4822</v>
      </c>
      <c r="C1839" s="964" t="s">
        <v>141</v>
      </c>
      <c r="D1839" s="966">
        <v>19807.98</v>
      </c>
      <c r="E1839" s="757"/>
      <c r="F1839" s="757"/>
      <c r="G1839" s="757"/>
      <c r="H1839" s="757"/>
      <c r="I1839" s="757"/>
    </row>
    <row r="1840" spans="1:9" ht="15.75" customHeight="1">
      <c r="A1840" s="963">
        <v>102755</v>
      </c>
      <c r="B1840" s="963" t="s">
        <v>4823</v>
      </c>
      <c r="C1840" s="964" t="s">
        <v>141</v>
      </c>
      <c r="D1840" s="966">
        <v>9782.51</v>
      </c>
      <c r="E1840" s="757"/>
      <c r="F1840" s="757"/>
      <c r="G1840" s="757"/>
      <c r="H1840" s="757"/>
      <c r="I1840" s="757"/>
    </row>
    <row r="1841" spans="1:9" ht="15.75" customHeight="1">
      <c r="A1841" s="963">
        <v>102756</v>
      </c>
      <c r="B1841" s="963" t="s">
        <v>4824</v>
      </c>
      <c r="C1841" s="964" t="s">
        <v>141</v>
      </c>
      <c r="D1841" s="965">
        <v>14586.6</v>
      </c>
      <c r="E1841" s="757"/>
      <c r="F1841" s="757"/>
      <c r="G1841" s="757"/>
      <c r="H1841" s="757"/>
      <c r="I1841" s="757"/>
    </row>
    <row r="1842" spans="1:9" ht="15.75" customHeight="1">
      <c r="A1842" s="963">
        <v>102757</v>
      </c>
      <c r="B1842" s="963" t="s">
        <v>4825</v>
      </c>
      <c r="C1842" s="964" t="s">
        <v>141</v>
      </c>
      <c r="D1842" s="965">
        <v>27236.83</v>
      </c>
      <c r="E1842" s="757"/>
      <c r="F1842" s="757"/>
      <c r="G1842" s="757"/>
      <c r="H1842" s="757"/>
      <c r="I1842" s="757"/>
    </row>
    <row r="1843" spans="1:9" ht="15.75" customHeight="1">
      <c r="A1843" s="963">
        <v>102758</v>
      </c>
      <c r="B1843" s="963" t="s">
        <v>4826</v>
      </c>
      <c r="C1843" s="964" t="s">
        <v>141</v>
      </c>
      <c r="D1843" s="965">
        <v>12595.47</v>
      </c>
      <c r="E1843" s="757"/>
      <c r="F1843" s="757"/>
      <c r="G1843" s="757"/>
      <c r="H1843" s="757"/>
      <c r="I1843" s="757"/>
    </row>
    <row r="1844" spans="1:9" ht="15.75" customHeight="1">
      <c r="A1844" s="963">
        <v>102759</v>
      </c>
      <c r="B1844" s="963" t="s">
        <v>4827</v>
      </c>
      <c r="C1844" s="964" t="s">
        <v>141</v>
      </c>
      <c r="D1844" s="965">
        <v>18814.38</v>
      </c>
      <c r="E1844" s="757"/>
      <c r="F1844" s="757"/>
      <c r="G1844" s="757"/>
      <c r="H1844" s="757"/>
      <c r="I1844" s="757"/>
    </row>
    <row r="1845" spans="1:9" ht="15.75" customHeight="1">
      <c r="A1845" s="963">
        <v>102760</v>
      </c>
      <c r="B1845" s="963" t="s">
        <v>4828</v>
      </c>
      <c r="C1845" s="964" t="s">
        <v>141</v>
      </c>
      <c r="D1845" s="966">
        <v>34805.089999999997</v>
      </c>
      <c r="E1845" s="757"/>
      <c r="F1845" s="757"/>
      <c r="G1845" s="757"/>
      <c r="H1845" s="757"/>
      <c r="I1845" s="757"/>
    </row>
    <row r="1846" spans="1:9" ht="15.75" customHeight="1">
      <c r="A1846" s="963">
        <v>102761</v>
      </c>
      <c r="B1846" s="963" t="s">
        <v>4829</v>
      </c>
      <c r="C1846" s="964" t="s">
        <v>141</v>
      </c>
      <c r="D1846" s="966">
        <v>11796.06</v>
      </c>
      <c r="E1846" s="757"/>
      <c r="F1846" s="757"/>
      <c r="G1846" s="757"/>
      <c r="H1846" s="757"/>
      <c r="I1846" s="757"/>
    </row>
    <row r="1847" spans="1:9" ht="15.75" customHeight="1">
      <c r="A1847" s="963">
        <v>102762</v>
      </c>
      <c r="B1847" s="963" t="s">
        <v>4830</v>
      </c>
      <c r="C1847" s="964" t="s">
        <v>141</v>
      </c>
      <c r="D1847" s="965">
        <v>18370.07</v>
      </c>
      <c r="E1847" s="757"/>
      <c r="F1847" s="757"/>
      <c r="G1847" s="757"/>
      <c r="H1847" s="757"/>
      <c r="I1847" s="757"/>
    </row>
    <row r="1848" spans="1:9" ht="15.75" customHeight="1">
      <c r="A1848" s="963">
        <v>102763</v>
      </c>
      <c r="B1848" s="963" t="s">
        <v>4831</v>
      </c>
      <c r="C1848" s="964" t="s">
        <v>141</v>
      </c>
      <c r="D1848" s="965">
        <v>25665.5</v>
      </c>
      <c r="E1848" s="757"/>
      <c r="F1848" s="757"/>
      <c r="G1848" s="757"/>
      <c r="H1848" s="757"/>
      <c r="I1848" s="757"/>
    </row>
    <row r="1849" spans="1:9" ht="15.75" customHeight="1">
      <c r="A1849" s="963">
        <v>102764</v>
      </c>
      <c r="B1849" s="963" t="s">
        <v>4832</v>
      </c>
      <c r="C1849" s="964" t="s">
        <v>141</v>
      </c>
      <c r="D1849" s="965">
        <v>36479.449999999997</v>
      </c>
      <c r="E1849" s="757"/>
      <c r="F1849" s="757"/>
      <c r="G1849" s="757"/>
      <c r="H1849" s="757"/>
      <c r="I1849" s="757"/>
    </row>
    <row r="1850" spans="1:9" ht="15.75" customHeight="1">
      <c r="A1850" s="963">
        <v>102765</v>
      </c>
      <c r="B1850" s="963" t="s">
        <v>4833</v>
      </c>
      <c r="C1850" s="964" t="s">
        <v>141</v>
      </c>
      <c r="D1850" s="965">
        <v>14659.3</v>
      </c>
      <c r="E1850" s="757"/>
      <c r="F1850" s="757"/>
      <c r="G1850" s="757"/>
      <c r="H1850" s="757"/>
      <c r="I1850" s="757"/>
    </row>
    <row r="1851" spans="1:9" ht="15.75" customHeight="1">
      <c r="A1851" s="963">
        <v>102766</v>
      </c>
      <c r="B1851" s="963" t="s">
        <v>4834</v>
      </c>
      <c r="C1851" s="964" t="s">
        <v>141</v>
      </c>
      <c r="D1851" s="965">
        <v>22284.86</v>
      </c>
      <c r="E1851" s="757"/>
      <c r="F1851" s="757"/>
      <c r="G1851" s="757"/>
      <c r="H1851" s="757"/>
      <c r="I1851" s="757"/>
    </row>
    <row r="1852" spans="1:9" ht="15.75" customHeight="1">
      <c r="A1852" s="963">
        <v>102767</v>
      </c>
      <c r="B1852" s="963" t="s">
        <v>4835</v>
      </c>
      <c r="C1852" s="964" t="s">
        <v>141</v>
      </c>
      <c r="D1852" s="965">
        <v>31387.119999999999</v>
      </c>
      <c r="E1852" s="757"/>
      <c r="F1852" s="757"/>
      <c r="G1852" s="757"/>
      <c r="H1852" s="757"/>
      <c r="I1852" s="757"/>
    </row>
    <row r="1853" spans="1:9" ht="15.75" customHeight="1">
      <c r="A1853" s="963">
        <v>102768</v>
      </c>
      <c r="B1853" s="963" t="s">
        <v>4836</v>
      </c>
      <c r="C1853" s="964" t="s">
        <v>141</v>
      </c>
      <c r="D1853" s="965">
        <v>44225.43</v>
      </c>
      <c r="E1853" s="757"/>
      <c r="F1853" s="757"/>
      <c r="G1853" s="757"/>
      <c r="H1853" s="757"/>
      <c r="I1853" s="757"/>
    </row>
    <row r="1854" spans="1:9" ht="15.75" customHeight="1">
      <c r="A1854" s="963">
        <v>102769</v>
      </c>
      <c r="B1854" s="963" t="s">
        <v>4837</v>
      </c>
      <c r="C1854" s="964" t="s">
        <v>141</v>
      </c>
      <c r="D1854" s="965">
        <v>16980.099999999999</v>
      </c>
      <c r="E1854" s="757"/>
      <c r="F1854" s="757"/>
      <c r="G1854" s="757"/>
      <c r="H1854" s="757"/>
      <c r="I1854" s="757"/>
    </row>
    <row r="1855" spans="1:9" ht="15.75" customHeight="1">
      <c r="A1855" s="963">
        <v>102770</v>
      </c>
      <c r="B1855" s="963" t="s">
        <v>4838</v>
      </c>
      <c r="C1855" s="964" t="s">
        <v>141</v>
      </c>
      <c r="D1855" s="965">
        <v>26257.59</v>
      </c>
      <c r="E1855" s="757"/>
      <c r="F1855" s="757"/>
      <c r="G1855" s="757"/>
      <c r="H1855" s="757"/>
      <c r="I1855" s="757"/>
    </row>
    <row r="1856" spans="1:9" ht="15.75" customHeight="1">
      <c r="A1856" s="963">
        <v>102771</v>
      </c>
      <c r="B1856" s="963" t="s">
        <v>4839</v>
      </c>
      <c r="C1856" s="964" t="s">
        <v>141</v>
      </c>
      <c r="D1856" s="965">
        <v>36961.85</v>
      </c>
      <c r="E1856" s="757"/>
      <c r="F1856" s="757"/>
      <c r="G1856" s="757"/>
      <c r="H1856" s="757"/>
      <c r="I1856" s="757"/>
    </row>
    <row r="1857" spans="1:9" ht="15.75" customHeight="1">
      <c r="A1857" s="963">
        <v>102772</v>
      </c>
      <c r="B1857" s="963" t="s">
        <v>4840</v>
      </c>
      <c r="C1857" s="964" t="s">
        <v>141</v>
      </c>
      <c r="D1857" s="965">
        <v>52541.16</v>
      </c>
      <c r="E1857" s="757"/>
      <c r="F1857" s="757"/>
      <c r="G1857" s="757"/>
      <c r="H1857" s="757"/>
      <c r="I1857" s="757"/>
    </row>
    <row r="1858" spans="1:9" ht="15.75" customHeight="1">
      <c r="A1858" s="963">
        <v>102773</v>
      </c>
      <c r="B1858" s="963" t="s">
        <v>4841</v>
      </c>
      <c r="C1858" s="964" t="s">
        <v>141</v>
      </c>
      <c r="D1858" s="965">
        <v>8627.98</v>
      </c>
      <c r="E1858" s="757"/>
      <c r="F1858" s="757"/>
      <c r="G1858" s="757"/>
      <c r="H1858" s="757"/>
      <c r="I1858" s="757"/>
    </row>
    <row r="1859" spans="1:9" ht="15.75" customHeight="1">
      <c r="A1859" s="963">
        <v>102774</v>
      </c>
      <c r="B1859" s="963" t="s">
        <v>4842</v>
      </c>
      <c r="C1859" s="964" t="s">
        <v>141</v>
      </c>
      <c r="D1859" s="965">
        <v>8627.98</v>
      </c>
      <c r="E1859" s="757"/>
      <c r="F1859" s="757"/>
      <c r="G1859" s="757"/>
      <c r="H1859" s="757"/>
      <c r="I1859" s="757"/>
    </row>
    <row r="1860" spans="1:9" ht="15.75" customHeight="1">
      <c r="A1860" s="963">
        <v>102775</v>
      </c>
      <c r="B1860" s="963" t="s">
        <v>4843</v>
      </c>
      <c r="C1860" s="964" t="s">
        <v>141</v>
      </c>
      <c r="D1860" s="965">
        <v>12885.64</v>
      </c>
      <c r="E1860" s="757"/>
      <c r="F1860" s="757"/>
      <c r="G1860" s="757"/>
      <c r="H1860" s="757"/>
      <c r="I1860" s="757"/>
    </row>
    <row r="1861" spans="1:9" ht="15.75" customHeight="1">
      <c r="A1861" s="963">
        <v>102776</v>
      </c>
      <c r="B1861" s="963" t="s">
        <v>4844</v>
      </c>
      <c r="C1861" s="964" t="s">
        <v>141</v>
      </c>
      <c r="D1861" s="966">
        <v>12885.64</v>
      </c>
      <c r="E1861" s="757"/>
      <c r="F1861" s="757"/>
      <c r="G1861" s="757"/>
      <c r="H1861" s="757"/>
      <c r="I1861" s="757"/>
    </row>
    <row r="1862" spans="1:9" ht="15.75" customHeight="1">
      <c r="A1862" s="963">
        <v>102777</v>
      </c>
      <c r="B1862" s="963" t="s">
        <v>4845</v>
      </c>
      <c r="C1862" s="964" t="s">
        <v>141</v>
      </c>
      <c r="D1862" s="965">
        <v>19507.54</v>
      </c>
      <c r="E1862" s="757"/>
      <c r="F1862" s="757"/>
      <c r="G1862" s="757"/>
      <c r="H1862" s="757"/>
      <c r="I1862" s="757"/>
    </row>
    <row r="1863" spans="1:9" ht="15.75" customHeight="1">
      <c r="A1863" s="963">
        <v>102778</v>
      </c>
      <c r="B1863" s="963" t="s">
        <v>4846</v>
      </c>
      <c r="C1863" s="964" t="s">
        <v>141</v>
      </c>
      <c r="D1863" s="965">
        <v>29997.46</v>
      </c>
      <c r="E1863" s="757"/>
      <c r="F1863" s="757"/>
      <c r="G1863" s="757"/>
      <c r="H1863" s="757"/>
      <c r="I1863" s="757"/>
    </row>
    <row r="1864" spans="1:9" ht="15.75" customHeight="1">
      <c r="A1864" s="963">
        <v>102779</v>
      </c>
      <c r="B1864" s="963" t="s">
        <v>4847</v>
      </c>
      <c r="C1864" s="964" t="s">
        <v>141</v>
      </c>
      <c r="D1864" s="965">
        <v>8627.98</v>
      </c>
      <c r="E1864" s="757"/>
      <c r="F1864" s="757"/>
      <c r="G1864" s="757"/>
      <c r="H1864" s="757"/>
      <c r="I1864" s="757"/>
    </row>
    <row r="1865" spans="1:9" ht="15.75" customHeight="1">
      <c r="A1865" s="963">
        <v>102780</v>
      </c>
      <c r="B1865" s="963" t="s">
        <v>4848</v>
      </c>
      <c r="C1865" s="964" t="s">
        <v>141</v>
      </c>
      <c r="D1865" s="965">
        <v>9927.81</v>
      </c>
      <c r="E1865" s="757"/>
      <c r="F1865" s="757"/>
      <c r="G1865" s="757"/>
      <c r="H1865" s="757"/>
      <c r="I1865" s="757"/>
    </row>
    <row r="1866" spans="1:9" ht="15.75" customHeight="1">
      <c r="A1866" s="963">
        <v>102781</v>
      </c>
      <c r="B1866" s="963" t="s">
        <v>4849</v>
      </c>
      <c r="C1866" s="964" t="s">
        <v>141</v>
      </c>
      <c r="D1866" s="965">
        <v>14717.67</v>
      </c>
      <c r="E1866" s="757"/>
      <c r="F1866" s="757"/>
      <c r="G1866" s="757"/>
      <c r="H1866" s="757"/>
      <c r="I1866" s="757"/>
    </row>
    <row r="1867" spans="1:9" ht="15.75" customHeight="1">
      <c r="A1867" s="963">
        <v>102782</v>
      </c>
      <c r="B1867" s="963" t="s">
        <v>4850</v>
      </c>
      <c r="C1867" s="964" t="s">
        <v>141</v>
      </c>
      <c r="D1867" s="965">
        <v>16526.11</v>
      </c>
      <c r="E1867" s="757"/>
      <c r="F1867" s="757"/>
      <c r="G1867" s="757"/>
      <c r="H1867" s="757"/>
      <c r="I1867" s="757"/>
    </row>
    <row r="1868" spans="1:9" ht="15.75" customHeight="1">
      <c r="A1868" s="963">
        <v>102783</v>
      </c>
      <c r="B1868" s="963" t="s">
        <v>4851</v>
      </c>
      <c r="C1868" s="964" t="s">
        <v>141</v>
      </c>
      <c r="D1868" s="965">
        <v>21848.19</v>
      </c>
      <c r="E1868" s="757"/>
      <c r="F1868" s="757"/>
      <c r="G1868" s="757"/>
      <c r="H1868" s="757"/>
      <c r="I1868" s="757"/>
    </row>
    <row r="1869" spans="1:9" ht="15.75" customHeight="1">
      <c r="A1869" s="963">
        <v>102784</v>
      </c>
      <c r="B1869" s="963" t="s">
        <v>4852</v>
      </c>
      <c r="C1869" s="964" t="s">
        <v>141</v>
      </c>
      <c r="D1869" s="965">
        <v>35242.42</v>
      </c>
      <c r="E1869" s="757"/>
      <c r="F1869" s="757"/>
      <c r="G1869" s="757"/>
      <c r="H1869" s="757"/>
      <c r="I1869" s="757"/>
    </row>
    <row r="1870" spans="1:9" ht="15.75" customHeight="1">
      <c r="A1870" s="963">
        <v>102785</v>
      </c>
      <c r="B1870" s="963" t="s">
        <v>4853</v>
      </c>
      <c r="C1870" s="964" t="s">
        <v>141</v>
      </c>
      <c r="D1870" s="966">
        <v>9927.81</v>
      </c>
      <c r="E1870" s="757"/>
      <c r="F1870" s="757"/>
      <c r="G1870" s="757"/>
      <c r="H1870" s="757"/>
      <c r="I1870" s="757"/>
    </row>
    <row r="1871" spans="1:9" ht="15.75" customHeight="1">
      <c r="A1871" s="963">
        <v>102786</v>
      </c>
      <c r="B1871" s="963" t="s">
        <v>4854</v>
      </c>
      <c r="C1871" s="964" t="s">
        <v>141</v>
      </c>
      <c r="D1871" s="966">
        <v>11204.04</v>
      </c>
      <c r="E1871" s="757"/>
      <c r="F1871" s="757"/>
      <c r="G1871" s="757"/>
      <c r="H1871" s="757"/>
      <c r="I1871" s="757"/>
    </row>
    <row r="1872" spans="1:9" ht="15.75" customHeight="1">
      <c r="A1872" s="963">
        <v>102787</v>
      </c>
      <c r="B1872" s="963" t="s">
        <v>4855</v>
      </c>
      <c r="C1872" s="964" t="s">
        <v>141</v>
      </c>
      <c r="D1872" s="965">
        <v>16526.11</v>
      </c>
      <c r="E1872" s="757"/>
      <c r="F1872" s="757"/>
      <c r="G1872" s="757"/>
      <c r="H1872" s="757"/>
      <c r="I1872" s="757"/>
    </row>
    <row r="1873" spans="1:9" ht="15.75" customHeight="1">
      <c r="A1873" s="963">
        <v>102788</v>
      </c>
      <c r="B1873" s="963" t="s">
        <v>4856</v>
      </c>
      <c r="C1873" s="964" t="s">
        <v>141</v>
      </c>
      <c r="D1873" s="965">
        <v>18330.12</v>
      </c>
      <c r="E1873" s="757"/>
      <c r="F1873" s="757"/>
      <c r="G1873" s="757"/>
      <c r="H1873" s="757"/>
      <c r="I1873" s="757"/>
    </row>
    <row r="1874" spans="1:9" ht="15.75" customHeight="1">
      <c r="A1874" s="963">
        <v>102789</v>
      </c>
      <c r="B1874" s="963" t="s">
        <v>4857</v>
      </c>
      <c r="C1874" s="964" t="s">
        <v>141</v>
      </c>
      <c r="D1874" s="965">
        <v>24162.28</v>
      </c>
      <c r="E1874" s="757"/>
      <c r="F1874" s="757"/>
      <c r="G1874" s="757"/>
      <c r="H1874" s="757"/>
      <c r="I1874" s="757"/>
    </row>
    <row r="1875" spans="1:9" ht="15.75" customHeight="1">
      <c r="A1875" s="963">
        <v>102790</v>
      </c>
      <c r="B1875" s="963" t="s">
        <v>4858</v>
      </c>
      <c r="C1875" s="964" t="s">
        <v>141</v>
      </c>
      <c r="D1875" s="965">
        <v>40561.129999999997</v>
      </c>
      <c r="E1875" s="757"/>
      <c r="F1875" s="757"/>
      <c r="G1875" s="757"/>
      <c r="H1875" s="757"/>
      <c r="I1875" s="757"/>
    </row>
    <row r="1876" spans="1:9" ht="15.75" customHeight="1">
      <c r="A1876" s="963">
        <v>102791</v>
      </c>
      <c r="B1876" s="963" t="s">
        <v>4859</v>
      </c>
      <c r="C1876" s="964" t="s">
        <v>141</v>
      </c>
      <c r="D1876" s="965">
        <v>31859.99</v>
      </c>
      <c r="E1876" s="757"/>
      <c r="F1876" s="757"/>
      <c r="G1876" s="757"/>
      <c r="H1876" s="757"/>
      <c r="I1876" s="757"/>
    </row>
    <row r="1877" spans="1:9" ht="15.75" customHeight="1">
      <c r="A1877" s="963">
        <v>102792</v>
      </c>
      <c r="B1877" s="963" t="s">
        <v>4860</v>
      </c>
      <c r="C1877" s="964" t="s">
        <v>141</v>
      </c>
      <c r="D1877" s="966">
        <v>52166.04</v>
      </c>
      <c r="E1877" s="757"/>
      <c r="F1877" s="757"/>
      <c r="G1877" s="757"/>
      <c r="H1877" s="757"/>
      <c r="I1877" s="757"/>
    </row>
    <row r="1878" spans="1:9" ht="15.75" customHeight="1">
      <c r="A1878" s="963">
        <v>102793</v>
      </c>
      <c r="B1878" s="963" t="s">
        <v>4861</v>
      </c>
      <c r="C1878" s="964" t="s">
        <v>141</v>
      </c>
      <c r="D1878" s="965">
        <v>70769.850000000006</v>
      </c>
      <c r="E1878" s="757"/>
      <c r="F1878" s="757"/>
      <c r="G1878" s="757"/>
      <c r="H1878" s="757"/>
      <c r="I1878" s="757"/>
    </row>
    <row r="1879" spans="1:9" ht="15.75" customHeight="1">
      <c r="A1879" s="963">
        <v>102794</v>
      </c>
      <c r="B1879" s="963" t="s">
        <v>4862</v>
      </c>
      <c r="C1879" s="964" t="s">
        <v>141</v>
      </c>
      <c r="D1879" s="965">
        <v>101652.62</v>
      </c>
      <c r="E1879" s="757"/>
      <c r="F1879" s="757"/>
      <c r="G1879" s="757"/>
      <c r="H1879" s="757"/>
      <c r="I1879" s="757"/>
    </row>
    <row r="1880" spans="1:9" ht="15.75" customHeight="1">
      <c r="A1880" s="963">
        <v>102795</v>
      </c>
      <c r="B1880" s="963" t="s">
        <v>4863</v>
      </c>
      <c r="C1880" s="964" t="s">
        <v>141</v>
      </c>
      <c r="D1880" s="965">
        <v>33982.5</v>
      </c>
      <c r="E1880" s="757"/>
      <c r="F1880" s="757"/>
      <c r="G1880" s="757"/>
      <c r="H1880" s="757"/>
      <c r="I1880" s="757"/>
    </row>
    <row r="1881" spans="1:9" ht="15.75" customHeight="1">
      <c r="A1881" s="963">
        <v>102796</v>
      </c>
      <c r="B1881" s="963" t="s">
        <v>4864</v>
      </c>
      <c r="C1881" s="964" t="s">
        <v>141</v>
      </c>
      <c r="D1881" s="965">
        <v>55221.78</v>
      </c>
      <c r="E1881" s="757"/>
      <c r="F1881" s="757"/>
      <c r="G1881" s="757"/>
      <c r="H1881" s="757"/>
      <c r="I1881" s="757"/>
    </row>
    <row r="1882" spans="1:9" ht="15.75" customHeight="1">
      <c r="A1882" s="963">
        <v>102797</v>
      </c>
      <c r="B1882" s="963" t="s">
        <v>4865</v>
      </c>
      <c r="C1882" s="964" t="s">
        <v>141</v>
      </c>
      <c r="D1882" s="965">
        <v>78522.2</v>
      </c>
      <c r="E1882" s="757"/>
      <c r="F1882" s="757"/>
      <c r="G1882" s="757"/>
      <c r="H1882" s="757"/>
      <c r="I1882" s="757"/>
    </row>
    <row r="1883" spans="1:9" ht="15.75" customHeight="1">
      <c r="A1883" s="963">
        <v>102798</v>
      </c>
      <c r="B1883" s="963" t="s">
        <v>4866</v>
      </c>
      <c r="C1883" s="964" t="s">
        <v>141</v>
      </c>
      <c r="D1883" s="965">
        <v>96292.92</v>
      </c>
      <c r="E1883" s="757"/>
      <c r="F1883" s="757"/>
      <c r="G1883" s="757"/>
      <c r="H1883" s="757"/>
      <c r="I1883" s="757"/>
    </row>
    <row r="1884" spans="1:9" ht="15.75" customHeight="1">
      <c r="A1884" s="963">
        <v>102799</v>
      </c>
      <c r="B1884" s="963" t="s">
        <v>4867</v>
      </c>
      <c r="C1884" s="964" t="s">
        <v>141</v>
      </c>
      <c r="D1884" s="965">
        <v>34692.11</v>
      </c>
      <c r="E1884" s="757"/>
      <c r="F1884" s="757"/>
      <c r="G1884" s="757"/>
      <c r="H1884" s="757"/>
      <c r="I1884" s="757"/>
    </row>
    <row r="1885" spans="1:9" ht="15.75" customHeight="1">
      <c r="A1885" s="963">
        <v>102800</v>
      </c>
      <c r="B1885" s="963" t="s">
        <v>4868</v>
      </c>
      <c r="C1885" s="964" t="s">
        <v>141</v>
      </c>
      <c r="D1885" s="965">
        <v>60586.7</v>
      </c>
      <c r="E1885" s="757"/>
      <c r="F1885" s="757"/>
      <c r="G1885" s="757"/>
      <c r="H1885" s="757"/>
      <c r="I1885" s="757"/>
    </row>
    <row r="1886" spans="1:9" ht="15.75" customHeight="1">
      <c r="A1886" s="963">
        <v>102801</v>
      </c>
      <c r="B1886" s="963" t="s">
        <v>4869</v>
      </c>
      <c r="C1886" s="964" t="s">
        <v>141</v>
      </c>
      <c r="D1886" s="965">
        <v>85169.26</v>
      </c>
      <c r="E1886" s="757"/>
      <c r="F1886" s="757"/>
      <c r="G1886" s="757"/>
      <c r="H1886" s="757"/>
      <c r="I1886" s="757"/>
    </row>
    <row r="1887" spans="1:9" ht="15.75" customHeight="1">
      <c r="A1887" s="963">
        <v>102802</v>
      </c>
      <c r="B1887" s="963" t="s">
        <v>4870</v>
      </c>
      <c r="C1887" s="964" t="s">
        <v>141</v>
      </c>
      <c r="D1887" s="965">
        <v>102238.8</v>
      </c>
      <c r="E1887" s="757"/>
      <c r="F1887" s="757"/>
      <c r="G1887" s="757"/>
      <c r="H1887" s="757"/>
      <c r="I1887" s="757"/>
    </row>
    <row r="1888" spans="1:9" ht="15.75" customHeight="1">
      <c r="A1888" s="963">
        <v>101570</v>
      </c>
      <c r="B1888" s="963" t="s">
        <v>4871</v>
      </c>
      <c r="C1888" s="964" t="s">
        <v>122</v>
      </c>
      <c r="D1888" s="966">
        <v>18.64</v>
      </c>
      <c r="E1888" s="757"/>
      <c r="F1888" s="757"/>
      <c r="G1888" s="757"/>
      <c r="H1888" s="757"/>
      <c r="I1888" s="757"/>
    </row>
    <row r="1889" spans="1:9" ht="15.75" customHeight="1">
      <c r="A1889" s="963">
        <v>101571</v>
      </c>
      <c r="B1889" s="963" t="s">
        <v>4872</v>
      </c>
      <c r="C1889" s="964" t="s">
        <v>122</v>
      </c>
      <c r="D1889" s="966">
        <v>25.48</v>
      </c>
      <c r="E1889" s="757"/>
      <c r="F1889" s="757"/>
      <c r="G1889" s="757"/>
      <c r="H1889" s="757"/>
      <c r="I1889" s="757"/>
    </row>
    <row r="1890" spans="1:9" ht="15.75" customHeight="1">
      <c r="A1890" s="963">
        <v>101572</v>
      </c>
      <c r="B1890" s="963" t="s">
        <v>4873</v>
      </c>
      <c r="C1890" s="964" t="s">
        <v>122</v>
      </c>
      <c r="D1890" s="966">
        <v>14.64</v>
      </c>
      <c r="E1890" s="757"/>
      <c r="F1890" s="757"/>
      <c r="G1890" s="757"/>
      <c r="H1890" s="757"/>
      <c r="I1890" s="757"/>
    </row>
    <row r="1891" spans="1:9" ht="15.75" customHeight="1">
      <c r="A1891" s="963">
        <v>101573</v>
      </c>
      <c r="B1891" s="963" t="s">
        <v>4874</v>
      </c>
      <c r="C1891" s="964" t="s">
        <v>122</v>
      </c>
      <c r="D1891" s="966">
        <v>21.47</v>
      </c>
      <c r="E1891" s="757"/>
      <c r="F1891" s="757"/>
      <c r="G1891" s="757"/>
      <c r="H1891" s="757"/>
      <c r="I1891" s="757"/>
    </row>
    <row r="1892" spans="1:9" ht="15.75" customHeight="1">
      <c r="A1892" s="963">
        <v>101574</v>
      </c>
      <c r="B1892" s="963" t="s">
        <v>4875</v>
      </c>
      <c r="C1892" s="964" t="s">
        <v>122</v>
      </c>
      <c r="D1892" s="965">
        <v>11.26</v>
      </c>
      <c r="E1892" s="757"/>
      <c r="F1892" s="757"/>
      <c r="G1892" s="757"/>
      <c r="H1892" s="757"/>
      <c r="I1892" s="757"/>
    </row>
    <row r="1893" spans="1:9" ht="15.75" customHeight="1">
      <c r="A1893" s="963">
        <v>101575</v>
      </c>
      <c r="B1893" s="963" t="s">
        <v>4876</v>
      </c>
      <c r="C1893" s="964" t="s">
        <v>122</v>
      </c>
      <c r="D1893" s="965">
        <v>18.25</v>
      </c>
      <c r="E1893" s="757"/>
      <c r="F1893" s="757"/>
      <c r="G1893" s="757"/>
      <c r="H1893" s="757"/>
      <c r="I1893" s="757"/>
    </row>
    <row r="1894" spans="1:9" ht="15.75" customHeight="1">
      <c r="A1894" s="963">
        <v>101576</v>
      </c>
      <c r="B1894" s="963" t="s">
        <v>4877</v>
      </c>
      <c r="C1894" s="964" t="s">
        <v>122</v>
      </c>
      <c r="D1894" s="965">
        <v>32.9</v>
      </c>
      <c r="E1894" s="757"/>
      <c r="F1894" s="757"/>
      <c r="G1894" s="757"/>
      <c r="H1894" s="757"/>
      <c r="I1894" s="757"/>
    </row>
    <row r="1895" spans="1:9" ht="15.75" customHeight="1">
      <c r="A1895" s="963">
        <v>101577</v>
      </c>
      <c r="B1895" s="963" t="s">
        <v>4878</v>
      </c>
      <c r="C1895" s="964" t="s">
        <v>122</v>
      </c>
      <c r="D1895" s="965">
        <v>41.63</v>
      </c>
      <c r="E1895" s="757"/>
      <c r="F1895" s="757"/>
      <c r="G1895" s="757"/>
      <c r="H1895" s="757"/>
      <c r="I1895" s="757"/>
    </row>
    <row r="1896" spans="1:9" ht="15.75" customHeight="1">
      <c r="A1896" s="963">
        <v>101578</v>
      </c>
      <c r="B1896" s="963" t="s">
        <v>4879</v>
      </c>
      <c r="C1896" s="964" t="s">
        <v>122</v>
      </c>
      <c r="D1896" s="965">
        <v>27.16</v>
      </c>
      <c r="E1896" s="757"/>
      <c r="F1896" s="757"/>
      <c r="G1896" s="757"/>
      <c r="H1896" s="757"/>
      <c r="I1896" s="757"/>
    </row>
    <row r="1897" spans="1:9" ht="15.75" customHeight="1">
      <c r="A1897" s="963">
        <v>101579</v>
      </c>
      <c r="B1897" s="963" t="s">
        <v>4880</v>
      </c>
      <c r="C1897" s="964" t="s">
        <v>122</v>
      </c>
      <c r="D1897" s="965">
        <v>35.880000000000003</v>
      </c>
      <c r="E1897" s="757"/>
      <c r="F1897" s="757"/>
      <c r="G1897" s="757"/>
      <c r="H1897" s="757"/>
      <c r="I1897" s="757"/>
    </row>
    <row r="1898" spans="1:9" ht="15.75" customHeight="1">
      <c r="A1898" s="963">
        <v>101580</v>
      </c>
      <c r="B1898" s="963" t="s">
        <v>4881</v>
      </c>
      <c r="C1898" s="964" t="s">
        <v>122</v>
      </c>
      <c r="D1898" s="965">
        <v>24.02</v>
      </c>
      <c r="E1898" s="757"/>
      <c r="F1898" s="757"/>
      <c r="G1898" s="757"/>
      <c r="H1898" s="757"/>
      <c r="I1898" s="757"/>
    </row>
    <row r="1899" spans="1:9" ht="15.75" customHeight="1">
      <c r="A1899" s="963">
        <v>101581</v>
      </c>
      <c r="B1899" s="963" t="s">
        <v>4882</v>
      </c>
      <c r="C1899" s="964" t="s">
        <v>122</v>
      </c>
      <c r="D1899" s="966">
        <v>32.9</v>
      </c>
      <c r="E1899" s="757"/>
      <c r="F1899" s="757"/>
      <c r="G1899" s="757"/>
      <c r="H1899" s="757"/>
      <c r="I1899" s="757"/>
    </row>
    <row r="1900" spans="1:9" ht="15.75" customHeight="1">
      <c r="A1900" s="963">
        <v>101582</v>
      </c>
      <c r="B1900" s="963" t="s">
        <v>4883</v>
      </c>
      <c r="C1900" s="964" t="s">
        <v>122</v>
      </c>
      <c r="D1900" s="965">
        <v>53.9</v>
      </c>
      <c r="E1900" s="757"/>
      <c r="F1900" s="757"/>
      <c r="G1900" s="757"/>
      <c r="H1900" s="757"/>
      <c r="I1900" s="757"/>
    </row>
    <row r="1901" spans="1:9" ht="15.75" customHeight="1">
      <c r="A1901" s="963">
        <v>101583</v>
      </c>
      <c r="B1901" s="963" t="s">
        <v>4884</v>
      </c>
      <c r="C1901" s="964" t="s">
        <v>122</v>
      </c>
      <c r="D1901" s="966">
        <v>67.44</v>
      </c>
      <c r="E1901" s="757"/>
      <c r="F1901" s="757"/>
      <c r="G1901" s="757"/>
      <c r="H1901" s="757"/>
      <c r="I1901" s="757"/>
    </row>
    <row r="1902" spans="1:9" ht="15.75" customHeight="1">
      <c r="A1902" s="963">
        <v>101584</v>
      </c>
      <c r="B1902" s="963" t="s">
        <v>4885</v>
      </c>
      <c r="C1902" s="964" t="s">
        <v>122</v>
      </c>
      <c r="D1902" s="965">
        <v>44.25</v>
      </c>
      <c r="E1902" s="757"/>
      <c r="F1902" s="757"/>
      <c r="G1902" s="757"/>
      <c r="H1902" s="757"/>
      <c r="I1902" s="757"/>
    </row>
    <row r="1903" spans="1:9" ht="15.75" customHeight="1">
      <c r="A1903" s="963">
        <v>101585</v>
      </c>
      <c r="B1903" s="963" t="s">
        <v>4886</v>
      </c>
      <c r="C1903" s="964" t="s">
        <v>122</v>
      </c>
      <c r="D1903" s="966">
        <v>57.79</v>
      </c>
      <c r="E1903" s="757"/>
      <c r="F1903" s="757"/>
      <c r="G1903" s="757"/>
      <c r="H1903" s="757"/>
      <c r="I1903" s="757"/>
    </row>
    <row r="1904" spans="1:9" ht="15.75" customHeight="1">
      <c r="A1904" s="963">
        <v>101586</v>
      </c>
      <c r="B1904" s="963" t="s">
        <v>4887</v>
      </c>
      <c r="C1904" s="964" t="s">
        <v>122</v>
      </c>
      <c r="D1904" s="965">
        <v>38.22</v>
      </c>
      <c r="E1904" s="757"/>
      <c r="F1904" s="757"/>
      <c r="G1904" s="757"/>
      <c r="H1904" s="757"/>
      <c r="I1904" s="757"/>
    </row>
    <row r="1905" spans="1:9" ht="15.75" customHeight="1">
      <c r="A1905" s="963">
        <v>101587</v>
      </c>
      <c r="B1905" s="963" t="s">
        <v>4888</v>
      </c>
      <c r="C1905" s="964" t="s">
        <v>122</v>
      </c>
      <c r="D1905" s="965">
        <v>51.92</v>
      </c>
      <c r="E1905" s="757"/>
      <c r="F1905" s="757"/>
      <c r="G1905" s="757"/>
      <c r="H1905" s="757"/>
      <c r="I1905" s="757"/>
    </row>
    <row r="1906" spans="1:9" ht="15.75" customHeight="1">
      <c r="A1906" s="963">
        <v>101588</v>
      </c>
      <c r="B1906" s="963" t="s">
        <v>4889</v>
      </c>
      <c r="C1906" s="964" t="s">
        <v>122</v>
      </c>
      <c r="D1906" s="965">
        <v>82.39</v>
      </c>
      <c r="E1906" s="757"/>
      <c r="F1906" s="757"/>
      <c r="G1906" s="757"/>
      <c r="H1906" s="757"/>
      <c r="I1906" s="757"/>
    </row>
    <row r="1907" spans="1:9" ht="15.75" customHeight="1">
      <c r="A1907" s="963">
        <v>101589</v>
      </c>
      <c r="B1907" s="963" t="s">
        <v>4890</v>
      </c>
      <c r="C1907" s="964" t="s">
        <v>122</v>
      </c>
      <c r="D1907" s="966">
        <v>120.19</v>
      </c>
      <c r="E1907" s="757"/>
      <c r="F1907" s="757"/>
      <c r="G1907" s="757"/>
      <c r="H1907" s="757"/>
      <c r="I1907" s="757"/>
    </row>
    <row r="1908" spans="1:9" ht="15.75" customHeight="1">
      <c r="A1908" s="963">
        <v>101590</v>
      </c>
      <c r="B1908" s="963" t="s">
        <v>4891</v>
      </c>
      <c r="C1908" s="964" t="s">
        <v>122</v>
      </c>
      <c r="D1908" s="965">
        <v>62.3</v>
      </c>
      <c r="E1908" s="757"/>
      <c r="F1908" s="757"/>
      <c r="G1908" s="757"/>
      <c r="H1908" s="757"/>
      <c r="I1908" s="757"/>
    </row>
    <row r="1909" spans="1:9" ht="15.75" customHeight="1">
      <c r="A1909" s="963">
        <v>101591</v>
      </c>
      <c r="B1909" s="963" t="s">
        <v>4892</v>
      </c>
      <c r="C1909" s="964" t="s">
        <v>122</v>
      </c>
      <c r="D1909" s="966">
        <v>100.1</v>
      </c>
      <c r="E1909" s="757"/>
      <c r="F1909" s="757"/>
      <c r="G1909" s="757"/>
      <c r="H1909" s="757"/>
      <c r="I1909" s="757"/>
    </row>
    <row r="1910" spans="1:9" ht="15.75" customHeight="1">
      <c r="A1910" s="963">
        <v>101592</v>
      </c>
      <c r="B1910" s="963" t="s">
        <v>4893</v>
      </c>
      <c r="C1910" s="964" t="s">
        <v>122</v>
      </c>
      <c r="D1910" s="966">
        <v>43.55</v>
      </c>
      <c r="E1910" s="757"/>
      <c r="F1910" s="757"/>
      <c r="G1910" s="757"/>
      <c r="H1910" s="757"/>
      <c r="I1910" s="757"/>
    </row>
    <row r="1911" spans="1:9" ht="15.75" customHeight="1">
      <c r="A1911" s="963">
        <v>101593</v>
      </c>
      <c r="B1911" s="963" t="s">
        <v>4894</v>
      </c>
      <c r="C1911" s="964" t="s">
        <v>122</v>
      </c>
      <c r="D1911" s="966">
        <v>81.489999999999995</v>
      </c>
      <c r="E1911" s="757"/>
      <c r="F1911" s="757"/>
      <c r="G1911" s="757"/>
      <c r="H1911" s="757"/>
      <c r="I1911" s="757"/>
    </row>
    <row r="1912" spans="1:9" ht="15.75" customHeight="1">
      <c r="A1912" s="963">
        <v>101600</v>
      </c>
      <c r="B1912" s="963" t="s">
        <v>4895</v>
      </c>
      <c r="C1912" s="964" t="s">
        <v>122</v>
      </c>
      <c r="D1912" s="966">
        <v>15.48</v>
      </c>
      <c r="E1912" s="757"/>
      <c r="F1912" s="757"/>
      <c r="G1912" s="757"/>
      <c r="H1912" s="757"/>
      <c r="I1912" s="757"/>
    </row>
    <row r="1913" spans="1:9" ht="15.75" customHeight="1">
      <c r="A1913" s="963">
        <v>101601</v>
      </c>
      <c r="B1913" s="963" t="s">
        <v>4896</v>
      </c>
      <c r="C1913" s="964" t="s">
        <v>122</v>
      </c>
      <c r="D1913" s="965">
        <v>22.91</v>
      </c>
      <c r="E1913" s="757"/>
      <c r="F1913" s="757"/>
      <c r="G1913" s="757"/>
      <c r="H1913" s="757"/>
      <c r="I1913" s="757"/>
    </row>
    <row r="1914" spans="1:9" ht="15.75" customHeight="1">
      <c r="A1914" s="963">
        <v>101602</v>
      </c>
      <c r="B1914" s="963" t="s">
        <v>4897</v>
      </c>
      <c r="C1914" s="964" t="s">
        <v>122</v>
      </c>
      <c r="D1914" s="965">
        <v>11.48</v>
      </c>
      <c r="E1914" s="757"/>
      <c r="F1914" s="757"/>
      <c r="G1914" s="757"/>
      <c r="H1914" s="757"/>
      <c r="I1914" s="757"/>
    </row>
    <row r="1915" spans="1:9" ht="15.75" customHeight="1">
      <c r="A1915" s="963">
        <v>101603</v>
      </c>
      <c r="B1915" s="963" t="s">
        <v>4898</v>
      </c>
      <c r="C1915" s="964" t="s">
        <v>122</v>
      </c>
      <c r="D1915" s="965">
        <v>18.91</v>
      </c>
      <c r="E1915" s="757"/>
      <c r="F1915" s="757"/>
      <c r="G1915" s="757"/>
      <c r="H1915" s="757"/>
      <c r="I1915" s="757"/>
    </row>
    <row r="1916" spans="1:9" ht="15.75" customHeight="1">
      <c r="A1916" s="963">
        <v>101604</v>
      </c>
      <c r="B1916" s="963" t="s">
        <v>4899</v>
      </c>
      <c r="C1916" s="964" t="s">
        <v>122</v>
      </c>
      <c r="D1916" s="965">
        <v>7.5</v>
      </c>
      <c r="E1916" s="757"/>
      <c r="F1916" s="757"/>
      <c r="G1916" s="757"/>
      <c r="H1916" s="757"/>
      <c r="I1916" s="757"/>
    </row>
    <row r="1917" spans="1:9" ht="15.75" customHeight="1">
      <c r="A1917" s="963">
        <v>101605</v>
      </c>
      <c r="B1917" s="963" t="s">
        <v>4900</v>
      </c>
      <c r="C1917" s="964" t="s">
        <v>122</v>
      </c>
      <c r="D1917" s="965">
        <v>14.94</v>
      </c>
      <c r="E1917" s="757"/>
      <c r="F1917" s="757"/>
      <c r="G1917" s="757"/>
      <c r="H1917" s="757"/>
      <c r="I1917" s="757"/>
    </row>
    <row r="1918" spans="1:9" ht="15.75" customHeight="1">
      <c r="A1918" s="963">
        <v>90788</v>
      </c>
      <c r="B1918" s="963" t="s">
        <v>4901</v>
      </c>
      <c r="C1918" s="964" t="s">
        <v>141</v>
      </c>
      <c r="D1918" s="965">
        <v>855.99</v>
      </c>
      <c r="E1918" s="757"/>
      <c r="F1918" s="757"/>
      <c r="G1918" s="757"/>
      <c r="H1918" s="757"/>
      <c r="I1918" s="757"/>
    </row>
    <row r="1919" spans="1:9" ht="15.75" customHeight="1">
      <c r="A1919" s="963">
        <v>90789</v>
      </c>
      <c r="B1919" s="963" t="s">
        <v>4902</v>
      </c>
      <c r="C1919" s="964" t="s">
        <v>141</v>
      </c>
      <c r="D1919" s="965">
        <v>857.4</v>
      </c>
      <c r="E1919" s="757"/>
      <c r="F1919" s="757"/>
      <c r="G1919" s="757"/>
      <c r="H1919" s="757"/>
      <c r="I1919" s="757"/>
    </row>
    <row r="1920" spans="1:9" ht="15.75" customHeight="1">
      <c r="A1920" s="963">
        <v>90790</v>
      </c>
      <c r="B1920" s="963" t="s">
        <v>4903</v>
      </c>
      <c r="C1920" s="964" t="s">
        <v>141</v>
      </c>
      <c r="D1920" s="965">
        <v>884.12</v>
      </c>
      <c r="E1920" s="757"/>
      <c r="F1920" s="757"/>
      <c r="G1920" s="757"/>
      <c r="H1920" s="757"/>
      <c r="I1920" s="757"/>
    </row>
    <row r="1921" spans="1:9" ht="15.75" customHeight="1">
      <c r="A1921" s="963">
        <v>90791</v>
      </c>
      <c r="B1921" s="963" t="s">
        <v>4904</v>
      </c>
      <c r="C1921" s="964" t="s">
        <v>141</v>
      </c>
      <c r="D1921" s="965">
        <v>1035.6199999999999</v>
      </c>
      <c r="E1921" s="757"/>
      <c r="F1921" s="757"/>
      <c r="G1921" s="757"/>
      <c r="H1921" s="757"/>
      <c r="I1921" s="757"/>
    </row>
    <row r="1922" spans="1:9" ht="15.75" customHeight="1">
      <c r="A1922" s="963">
        <v>90793</v>
      </c>
      <c r="B1922" s="963" t="s">
        <v>4905</v>
      </c>
      <c r="C1922" s="964" t="s">
        <v>141</v>
      </c>
      <c r="D1922" s="966">
        <v>1091.71</v>
      </c>
      <c r="E1922" s="757"/>
      <c r="F1922" s="757"/>
      <c r="G1922" s="757"/>
      <c r="H1922" s="757"/>
      <c r="I1922" s="757"/>
    </row>
    <row r="1923" spans="1:9" ht="15.75" customHeight="1">
      <c r="A1923" s="963">
        <v>90794</v>
      </c>
      <c r="B1923" s="963" t="s">
        <v>4906</v>
      </c>
      <c r="C1923" s="964" t="s">
        <v>141</v>
      </c>
      <c r="D1923" s="966">
        <v>727.83</v>
      </c>
      <c r="E1923" s="757"/>
      <c r="F1923" s="757"/>
      <c r="G1923" s="757"/>
      <c r="H1923" s="757"/>
      <c r="I1923" s="757"/>
    </row>
    <row r="1924" spans="1:9" ht="15.75" customHeight="1">
      <c r="A1924" s="963">
        <v>90795</v>
      </c>
      <c r="B1924" s="963" t="s">
        <v>1104</v>
      </c>
      <c r="C1924" s="964" t="s">
        <v>141</v>
      </c>
      <c r="D1924" s="965">
        <v>733.83</v>
      </c>
      <c r="E1924" s="757"/>
      <c r="F1924" s="757"/>
      <c r="G1924" s="757"/>
      <c r="H1924" s="757"/>
      <c r="I1924" s="757"/>
    </row>
    <row r="1925" spans="1:9" ht="15.75" customHeight="1">
      <c r="A1925" s="963">
        <v>90796</v>
      </c>
      <c r="B1925" s="963" t="s">
        <v>1673</v>
      </c>
      <c r="C1925" s="964" t="s">
        <v>141</v>
      </c>
      <c r="D1925" s="966">
        <v>739.84</v>
      </c>
      <c r="E1925" s="757"/>
      <c r="F1925" s="757"/>
      <c r="G1925" s="757"/>
      <c r="H1925" s="757"/>
      <c r="I1925" s="757"/>
    </row>
    <row r="1926" spans="1:9" ht="15.75" customHeight="1">
      <c r="A1926" s="963">
        <v>90797</v>
      </c>
      <c r="B1926" s="963" t="s">
        <v>1671</v>
      </c>
      <c r="C1926" s="964" t="s">
        <v>141</v>
      </c>
      <c r="D1926" s="966">
        <v>745.85</v>
      </c>
      <c r="E1926" s="757"/>
      <c r="F1926" s="757"/>
      <c r="G1926" s="757"/>
      <c r="H1926" s="757"/>
      <c r="I1926" s="757"/>
    </row>
    <row r="1927" spans="1:9" ht="15.75" customHeight="1">
      <c r="A1927" s="963">
        <v>90798</v>
      </c>
      <c r="B1927" s="963" t="s">
        <v>4907</v>
      </c>
      <c r="C1927" s="964" t="s">
        <v>141</v>
      </c>
      <c r="D1927" s="965">
        <v>1089.42</v>
      </c>
      <c r="E1927" s="757"/>
      <c r="F1927" s="757"/>
      <c r="G1927" s="757"/>
      <c r="H1927" s="757"/>
      <c r="I1927" s="757"/>
    </row>
    <row r="1928" spans="1:9" ht="15.75" customHeight="1">
      <c r="A1928" s="963">
        <v>90799</v>
      </c>
      <c r="B1928" s="963" t="s">
        <v>4908</v>
      </c>
      <c r="C1928" s="964" t="s">
        <v>141</v>
      </c>
      <c r="D1928" s="965">
        <v>1123.29</v>
      </c>
      <c r="E1928" s="757"/>
      <c r="F1928" s="757"/>
      <c r="G1928" s="757"/>
      <c r="H1928" s="757"/>
      <c r="I1928" s="757"/>
    </row>
    <row r="1929" spans="1:9" ht="15.75" customHeight="1">
      <c r="A1929" s="963">
        <v>90801</v>
      </c>
      <c r="B1929" s="963" t="s">
        <v>4909</v>
      </c>
      <c r="C1929" s="964" t="s">
        <v>141</v>
      </c>
      <c r="D1929" s="965">
        <v>301.02999999999997</v>
      </c>
      <c r="E1929" s="757"/>
      <c r="F1929" s="757"/>
      <c r="G1929" s="757"/>
      <c r="H1929" s="757"/>
      <c r="I1929" s="757"/>
    </row>
    <row r="1930" spans="1:9" ht="15.75" customHeight="1">
      <c r="A1930" s="963">
        <v>90806</v>
      </c>
      <c r="B1930" s="963" t="s">
        <v>4910</v>
      </c>
      <c r="C1930" s="964" t="s">
        <v>141</v>
      </c>
      <c r="D1930" s="965">
        <v>379.6</v>
      </c>
      <c r="E1930" s="757"/>
      <c r="F1930" s="757"/>
      <c r="G1930" s="757"/>
      <c r="H1930" s="757"/>
      <c r="I1930" s="757"/>
    </row>
    <row r="1931" spans="1:9" ht="15.75" customHeight="1">
      <c r="A1931" s="963">
        <v>90820</v>
      </c>
      <c r="B1931" s="963" t="s">
        <v>4911</v>
      </c>
      <c r="C1931" s="964" t="s">
        <v>141</v>
      </c>
      <c r="D1931" s="965">
        <v>344.38</v>
      </c>
      <c r="E1931" s="757"/>
      <c r="F1931" s="757"/>
      <c r="G1931" s="757"/>
      <c r="H1931" s="757"/>
      <c r="I1931" s="757"/>
    </row>
    <row r="1932" spans="1:9" ht="15.75" customHeight="1">
      <c r="A1932" s="963">
        <v>90821</v>
      </c>
      <c r="B1932" s="963" t="s">
        <v>4912</v>
      </c>
      <c r="C1932" s="964" t="s">
        <v>141</v>
      </c>
      <c r="D1932" s="965">
        <v>350.17</v>
      </c>
      <c r="E1932" s="757"/>
      <c r="F1932" s="757"/>
      <c r="G1932" s="757"/>
      <c r="H1932" s="757"/>
      <c r="I1932" s="757"/>
    </row>
    <row r="1933" spans="1:9" ht="15.75" customHeight="1">
      <c r="A1933" s="963">
        <v>90822</v>
      </c>
      <c r="B1933" s="963" t="s">
        <v>4913</v>
      </c>
      <c r="C1933" s="964" t="s">
        <v>141</v>
      </c>
      <c r="D1933" s="965">
        <v>373.74</v>
      </c>
      <c r="E1933" s="757"/>
      <c r="F1933" s="757"/>
      <c r="G1933" s="757"/>
      <c r="H1933" s="757"/>
      <c r="I1933" s="757"/>
    </row>
    <row r="1934" spans="1:9" ht="15.75" customHeight="1">
      <c r="A1934" s="963">
        <v>90823</v>
      </c>
      <c r="B1934" s="963" t="s">
        <v>4914</v>
      </c>
      <c r="C1934" s="964" t="s">
        <v>141</v>
      </c>
      <c r="D1934" s="965">
        <v>455.88</v>
      </c>
      <c r="E1934" s="757"/>
      <c r="F1934" s="757"/>
      <c r="G1934" s="757"/>
      <c r="H1934" s="757"/>
      <c r="I1934" s="757"/>
    </row>
    <row r="1935" spans="1:9" ht="15.75" customHeight="1">
      <c r="A1935" s="963">
        <v>90824</v>
      </c>
      <c r="B1935" s="963" t="s">
        <v>4915</v>
      </c>
      <c r="C1935" s="964" t="s">
        <v>141</v>
      </c>
      <c r="D1935" s="965">
        <v>644.1</v>
      </c>
      <c r="E1935" s="757"/>
      <c r="F1935" s="757"/>
      <c r="G1935" s="757"/>
      <c r="H1935" s="757"/>
      <c r="I1935" s="757"/>
    </row>
    <row r="1936" spans="1:9" ht="15.75" customHeight="1">
      <c r="A1936" s="963">
        <v>90825</v>
      </c>
      <c r="B1936" s="963" t="s">
        <v>4916</v>
      </c>
      <c r="C1936" s="964" t="s">
        <v>141</v>
      </c>
      <c r="D1936" s="965">
        <v>715.22</v>
      </c>
      <c r="E1936" s="757"/>
      <c r="F1936" s="757"/>
      <c r="G1936" s="757"/>
      <c r="H1936" s="757"/>
      <c r="I1936" s="757"/>
    </row>
    <row r="1937" spans="1:9" ht="15.75" customHeight="1">
      <c r="A1937" s="963">
        <v>90830</v>
      </c>
      <c r="B1937" s="963" t="s">
        <v>4917</v>
      </c>
      <c r="C1937" s="964" t="s">
        <v>141</v>
      </c>
      <c r="D1937" s="965">
        <v>150.80000000000001</v>
      </c>
      <c r="E1937" s="757"/>
      <c r="F1937" s="757"/>
      <c r="G1937" s="757"/>
      <c r="H1937" s="757"/>
      <c r="I1937" s="757"/>
    </row>
    <row r="1938" spans="1:9" ht="15.75" customHeight="1">
      <c r="A1938" s="963">
        <v>90831</v>
      </c>
      <c r="B1938" s="963" t="s">
        <v>4918</v>
      </c>
      <c r="C1938" s="964" t="s">
        <v>141</v>
      </c>
      <c r="D1938" s="965">
        <v>132.51</v>
      </c>
      <c r="E1938" s="757"/>
      <c r="F1938" s="757"/>
      <c r="G1938" s="757"/>
      <c r="H1938" s="757"/>
      <c r="I1938" s="757"/>
    </row>
    <row r="1939" spans="1:9" ht="15.75" customHeight="1">
      <c r="A1939" s="963">
        <v>90841</v>
      </c>
      <c r="B1939" s="963" t="s">
        <v>4919</v>
      </c>
      <c r="C1939" s="964" t="s">
        <v>141</v>
      </c>
      <c r="D1939" s="965">
        <v>966.31</v>
      </c>
      <c r="E1939" s="757"/>
      <c r="F1939" s="757"/>
      <c r="G1939" s="757"/>
      <c r="H1939" s="757"/>
      <c r="I1939" s="757"/>
    </row>
    <row r="1940" spans="1:9" ht="15.75" customHeight="1">
      <c r="A1940" s="963">
        <v>90842</v>
      </c>
      <c r="B1940" s="963" t="s">
        <v>4920</v>
      </c>
      <c r="C1940" s="964" t="s">
        <v>141</v>
      </c>
      <c r="D1940" s="966">
        <v>974.39</v>
      </c>
      <c r="E1940" s="757"/>
      <c r="F1940" s="757"/>
      <c r="G1940" s="757"/>
      <c r="H1940" s="757"/>
      <c r="I1940" s="757"/>
    </row>
    <row r="1941" spans="1:9" ht="15.75" customHeight="1">
      <c r="A1941" s="963">
        <v>90843</v>
      </c>
      <c r="B1941" s="963" t="s">
        <v>4921</v>
      </c>
      <c r="C1941" s="964" t="s">
        <v>141</v>
      </c>
      <c r="D1941" s="965">
        <v>1018.54</v>
      </c>
      <c r="E1941" s="757"/>
      <c r="F1941" s="757"/>
      <c r="G1941" s="757"/>
      <c r="H1941" s="757"/>
      <c r="I1941" s="757"/>
    </row>
    <row r="1942" spans="1:9" ht="15.75" customHeight="1">
      <c r="A1942" s="963">
        <v>90844</v>
      </c>
      <c r="B1942" s="963" t="s">
        <v>4922</v>
      </c>
      <c r="C1942" s="964" t="s">
        <v>141</v>
      </c>
      <c r="D1942" s="965">
        <v>1102.96</v>
      </c>
      <c r="E1942" s="757"/>
      <c r="F1942" s="757"/>
      <c r="G1942" s="757"/>
      <c r="H1942" s="757"/>
      <c r="I1942" s="757"/>
    </row>
    <row r="1943" spans="1:9" ht="15.75" customHeight="1">
      <c r="A1943" s="963">
        <v>90845</v>
      </c>
      <c r="B1943" s="963" t="s">
        <v>4923</v>
      </c>
      <c r="C1943" s="964" t="s">
        <v>141</v>
      </c>
      <c r="D1943" s="965">
        <v>1288.9000000000001</v>
      </c>
      <c r="E1943" s="757"/>
      <c r="F1943" s="757"/>
      <c r="G1943" s="757"/>
      <c r="H1943" s="757"/>
      <c r="I1943" s="757"/>
    </row>
    <row r="1944" spans="1:9" ht="15.75" customHeight="1">
      <c r="A1944" s="963">
        <v>90846</v>
      </c>
      <c r="B1944" s="963" t="s">
        <v>4924</v>
      </c>
      <c r="C1944" s="964" t="s">
        <v>141</v>
      </c>
      <c r="D1944" s="965">
        <v>1362.3</v>
      </c>
      <c r="E1944" s="757"/>
      <c r="F1944" s="757"/>
      <c r="G1944" s="757"/>
      <c r="H1944" s="757"/>
      <c r="I1944" s="757"/>
    </row>
    <row r="1945" spans="1:9" ht="15.75" customHeight="1">
      <c r="A1945" s="963">
        <v>90847</v>
      </c>
      <c r="B1945" s="963" t="s">
        <v>4925</v>
      </c>
      <c r="C1945" s="964" t="s">
        <v>141</v>
      </c>
      <c r="D1945" s="965">
        <v>833.8</v>
      </c>
      <c r="E1945" s="757"/>
      <c r="F1945" s="757"/>
      <c r="G1945" s="757"/>
      <c r="H1945" s="757"/>
      <c r="I1945" s="757"/>
    </row>
    <row r="1946" spans="1:9" ht="15.75" customHeight="1">
      <c r="A1946" s="963">
        <v>90848</v>
      </c>
      <c r="B1946" s="963" t="s">
        <v>4926</v>
      </c>
      <c r="C1946" s="964" t="s">
        <v>141</v>
      </c>
      <c r="D1946" s="965">
        <v>841.88</v>
      </c>
      <c r="E1946" s="757"/>
      <c r="F1946" s="757"/>
      <c r="G1946" s="757"/>
      <c r="H1946" s="757"/>
      <c r="I1946" s="757"/>
    </row>
    <row r="1947" spans="1:9" ht="15.75" customHeight="1">
      <c r="A1947" s="963">
        <v>90849</v>
      </c>
      <c r="B1947" s="963" t="s">
        <v>4927</v>
      </c>
      <c r="C1947" s="964" t="s">
        <v>141</v>
      </c>
      <c r="D1947" s="965">
        <v>867.74</v>
      </c>
      <c r="E1947" s="757"/>
      <c r="F1947" s="757"/>
      <c r="G1947" s="757"/>
      <c r="H1947" s="757"/>
      <c r="I1947" s="757"/>
    </row>
    <row r="1948" spans="1:9" ht="15.75" customHeight="1">
      <c r="A1948" s="963">
        <v>90850</v>
      </c>
      <c r="B1948" s="963" t="s">
        <v>4928</v>
      </c>
      <c r="C1948" s="964" t="s">
        <v>141</v>
      </c>
      <c r="D1948" s="965">
        <v>952.16</v>
      </c>
      <c r="E1948" s="757"/>
      <c r="F1948" s="757"/>
      <c r="G1948" s="757"/>
      <c r="H1948" s="757"/>
      <c r="I1948" s="757"/>
    </row>
    <row r="1949" spans="1:9" ht="15.75" customHeight="1">
      <c r="A1949" s="963">
        <v>90851</v>
      </c>
      <c r="B1949" s="963" t="s">
        <v>4929</v>
      </c>
      <c r="C1949" s="964" t="s">
        <v>141</v>
      </c>
      <c r="D1949" s="965">
        <v>1138.0999999999999</v>
      </c>
      <c r="E1949" s="757"/>
      <c r="F1949" s="757"/>
      <c r="G1949" s="757"/>
      <c r="H1949" s="757"/>
      <c r="I1949" s="757"/>
    </row>
    <row r="1950" spans="1:9" ht="15.75" customHeight="1">
      <c r="A1950" s="963">
        <v>90852</v>
      </c>
      <c r="B1950" s="963" t="s">
        <v>4930</v>
      </c>
      <c r="C1950" s="964" t="s">
        <v>141</v>
      </c>
      <c r="D1950" s="965">
        <v>1211.5</v>
      </c>
      <c r="E1950" s="757"/>
      <c r="F1950" s="757"/>
      <c r="G1950" s="757"/>
      <c r="H1950" s="757"/>
      <c r="I1950" s="757"/>
    </row>
    <row r="1951" spans="1:9" ht="15.75" customHeight="1">
      <c r="A1951" s="963">
        <v>91009</v>
      </c>
      <c r="B1951" s="963" t="s">
        <v>4931</v>
      </c>
      <c r="C1951" s="964" t="s">
        <v>141</v>
      </c>
      <c r="D1951" s="965">
        <v>356.1</v>
      </c>
      <c r="E1951" s="757"/>
      <c r="F1951" s="757"/>
      <c r="G1951" s="757"/>
      <c r="H1951" s="757"/>
      <c r="I1951" s="757"/>
    </row>
    <row r="1952" spans="1:9" ht="15.75" customHeight="1">
      <c r="A1952" s="963">
        <v>91010</v>
      </c>
      <c r="B1952" s="963" t="s">
        <v>4932</v>
      </c>
      <c r="C1952" s="964" t="s">
        <v>141</v>
      </c>
      <c r="D1952" s="965">
        <v>362.45</v>
      </c>
      <c r="E1952" s="757"/>
      <c r="F1952" s="757"/>
      <c r="G1952" s="757"/>
      <c r="H1952" s="757"/>
      <c r="I1952" s="757"/>
    </row>
    <row r="1953" spans="1:9" ht="15.75" customHeight="1">
      <c r="A1953" s="963">
        <v>91011</v>
      </c>
      <c r="B1953" s="963" t="s">
        <v>4933</v>
      </c>
      <c r="C1953" s="964" t="s">
        <v>141</v>
      </c>
      <c r="D1953" s="965">
        <v>421.33</v>
      </c>
      <c r="E1953" s="757"/>
      <c r="F1953" s="757"/>
      <c r="G1953" s="757"/>
      <c r="H1953" s="757"/>
      <c r="I1953" s="757"/>
    </row>
    <row r="1954" spans="1:9" ht="15.75" customHeight="1">
      <c r="A1954" s="963">
        <v>91012</v>
      </c>
      <c r="B1954" s="963" t="s">
        <v>4934</v>
      </c>
      <c r="C1954" s="964" t="s">
        <v>141</v>
      </c>
      <c r="D1954" s="965">
        <v>466.26</v>
      </c>
      <c r="E1954" s="757"/>
      <c r="F1954" s="757"/>
      <c r="G1954" s="757"/>
      <c r="H1954" s="757"/>
      <c r="I1954" s="757"/>
    </row>
    <row r="1955" spans="1:9" ht="15.75" customHeight="1">
      <c r="A1955" s="963">
        <v>91013</v>
      </c>
      <c r="B1955" s="963" t="s">
        <v>4935</v>
      </c>
      <c r="C1955" s="964" t="s">
        <v>141</v>
      </c>
      <c r="D1955" s="965">
        <v>845.52</v>
      </c>
      <c r="E1955" s="757"/>
      <c r="F1955" s="757"/>
      <c r="G1955" s="757"/>
      <c r="H1955" s="757"/>
      <c r="I1955" s="757"/>
    </row>
    <row r="1956" spans="1:9" ht="15.75" customHeight="1">
      <c r="A1956" s="963">
        <v>91014</v>
      </c>
      <c r="B1956" s="963" t="s">
        <v>4936</v>
      </c>
      <c r="C1956" s="964" t="s">
        <v>141</v>
      </c>
      <c r="D1956" s="965">
        <v>854.16</v>
      </c>
      <c r="E1956" s="757"/>
      <c r="F1956" s="757"/>
      <c r="G1956" s="757"/>
      <c r="H1956" s="757"/>
      <c r="I1956" s="757"/>
    </row>
    <row r="1957" spans="1:9" ht="15.75" customHeight="1">
      <c r="A1957" s="963">
        <v>91015</v>
      </c>
      <c r="B1957" s="963" t="s">
        <v>4937</v>
      </c>
      <c r="C1957" s="964" t="s">
        <v>141</v>
      </c>
      <c r="D1957" s="965">
        <v>915.33</v>
      </c>
      <c r="E1957" s="757"/>
      <c r="F1957" s="757"/>
      <c r="G1957" s="757"/>
      <c r="H1957" s="757"/>
      <c r="I1957" s="757"/>
    </row>
    <row r="1958" spans="1:9" ht="15.75" customHeight="1">
      <c r="A1958" s="963">
        <v>91016</v>
      </c>
      <c r="B1958" s="963" t="s">
        <v>4938</v>
      </c>
      <c r="C1958" s="964" t="s">
        <v>141</v>
      </c>
      <c r="D1958" s="965">
        <v>962.54</v>
      </c>
      <c r="E1958" s="757"/>
      <c r="F1958" s="757"/>
      <c r="G1958" s="757"/>
      <c r="H1958" s="757"/>
      <c r="I1958" s="757"/>
    </row>
    <row r="1959" spans="1:9" ht="15.75" customHeight="1">
      <c r="A1959" s="963">
        <v>91287</v>
      </c>
      <c r="B1959" s="963" t="s">
        <v>4939</v>
      </c>
      <c r="C1959" s="964" t="s">
        <v>141</v>
      </c>
      <c r="D1959" s="965">
        <v>217.59</v>
      </c>
      <c r="E1959" s="757"/>
      <c r="F1959" s="757"/>
      <c r="G1959" s="757"/>
      <c r="H1959" s="757"/>
      <c r="I1959" s="757"/>
    </row>
    <row r="1960" spans="1:9" ht="15.75" customHeight="1">
      <c r="A1960" s="963">
        <v>91292</v>
      </c>
      <c r="B1960" s="963" t="s">
        <v>4940</v>
      </c>
      <c r="C1960" s="964" t="s">
        <v>141</v>
      </c>
      <c r="D1960" s="965">
        <v>296.16000000000003</v>
      </c>
      <c r="E1960" s="757"/>
      <c r="F1960" s="757"/>
      <c r="G1960" s="757"/>
      <c r="H1960" s="757"/>
      <c r="I1960" s="757"/>
    </row>
    <row r="1961" spans="1:9" ht="15.75" customHeight="1">
      <c r="A1961" s="963">
        <v>91295</v>
      </c>
      <c r="B1961" s="963" t="s">
        <v>4941</v>
      </c>
      <c r="C1961" s="964" t="s">
        <v>141</v>
      </c>
      <c r="D1961" s="965">
        <v>366.25</v>
      </c>
      <c r="E1961" s="757"/>
      <c r="F1961" s="757"/>
      <c r="G1961" s="757"/>
      <c r="H1961" s="757"/>
      <c r="I1961" s="757"/>
    </row>
    <row r="1962" spans="1:9" ht="15.75" customHeight="1">
      <c r="A1962" s="963">
        <v>91296</v>
      </c>
      <c r="B1962" s="963" t="s">
        <v>4942</v>
      </c>
      <c r="C1962" s="964" t="s">
        <v>141</v>
      </c>
      <c r="D1962" s="965">
        <v>390.8</v>
      </c>
      <c r="E1962" s="757"/>
      <c r="F1962" s="757"/>
      <c r="G1962" s="757"/>
      <c r="H1962" s="757"/>
      <c r="I1962" s="757"/>
    </row>
    <row r="1963" spans="1:9" ht="15.75" customHeight="1">
      <c r="A1963" s="963">
        <v>91297</v>
      </c>
      <c r="B1963" s="963" t="s">
        <v>4943</v>
      </c>
      <c r="C1963" s="964" t="s">
        <v>141</v>
      </c>
      <c r="D1963" s="965">
        <v>428.09</v>
      </c>
      <c r="E1963" s="757"/>
      <c r="F1963" s="757"/>
      <c r="G1963" s="757"/>
      <c r="H1963" s="757"/>
      <c r="I1963" s="757"/>
    </row>
    <row r="1964" spans="1:9" ht="15.75" customHeight="1">
      <c r="A1964" s="963">
        <v>91298</v>
      </c>
      <c r="B1964" s="963" t="s">
        <v>4944</v>
      </c>
      <c r="C1964" s="964" t="s">
        <v>141</v>
      </c>
      <c r="D1964" s="965">
        <v>850.62</v>
      </c>
      <c r="E1964" s="757"/>
      <c r="F1964" s="757"/>
      <c r="G1964" s="757"/>
      <c r="H1964" s="757"/>
      <c r="I1964" s="757"/>
    </row>
    <row r="1965" spans="1:9" ht="15.75" customHeight="1">
      <c r="A1965" s="963">
        <v>91299</v>
      </c>
      <c r="B1965" s="963" t="s">
        <v>4945</v>
      </c>
      <c r="C1965" s="964" t="s">
        <v>141</v>
      </c>
      <c r="D1965" s="965">
        <v>1180.25</v>
      </c>
      <c r="E1965" s="757"/>
      <c r="F1965" s="757"/>
      <c r="G1965" s="757"/>
      <c r="H1965" s="757"/>
      <c r="I1965" s="757"/>
    </row>
    <row r="1966" spans="1:9" ht="15.75" customHeight="1">
      <c r="A1966" s="963">
        <v>91304</v>
      </c>
      <c r="B1966" s="963" t="s">
        <v>4946</v>
      </c>
      <c r="C1966" s="964" t="s">
        <v>141</v>
      </c>
      <c r="D1966" s="965">
        <v>90.74</v>
      </c>
      <c r="E1966" s="757"/>
      <c r="F1966" s="757"/>
      <c r="G1966" s="757"/>
      <c r="H1966" s="757"/>
      <c r="I1966" s="757"/>
    </row>
    <row r="1967" spans="1:9" ht="15.75" customHeight="1">
      <c r="A1967" s="963">
        <v>91305</v>
      </c>
      <c r="B1967" s="963" t="s">
        <v>4947</v>
      </c>
      <c r="C1967" s="964" t="s">
        <v>141</v>
      </c>
      <c r="D1967" s="965">
        <v>91.19</v>
      </c>
      <c r="E1967" s="757"/>
      <c r="F1967" s="757"/>
      <c r="G1967" s="757"/>
      <c r="H1967" s="757"/>
      <c r="I1967" s="757"/>
    </row>
    <row r="1968" spans="1:9" ht="15.75" customHeight="1">
      <c r="A1968" s="963">
        <v>91306</v>
      </c>
      <c r="B1968" s="963" t="s">
        <v>4948</v>
      </c>
      <c r="C1968" s="964" t="s">
        <v>141</v>
      </c>
      <c r="D1968" s="965">
        <v>132.51</v>
      </c>
      <c r="E1968" s="757"/>
      <c r="F1968" s="757"/>
      <c r="G1968" s="757"/>
      <c r="H1968" s="757"/>
      <c r="I1968" s="757"/>
    </row>
    <row r="1969" spans="1:9" ht="15.75" customHeight="1">
      <c r="A1969" s="963">
        <v>91307</v>
      </c>
      <c r="B1969" s="963" t="s">
        <v>4949</v>
      </c>
      <c r="C1969" s="964" t="s">
        <v>141</v>
      </c>
      <c r="D1969" s="965">
        <v>77.25</v>
      </c>
      <c r="E1969" s="757"/>
      <c r="F1969" s="757"/>
      <c r="G1969" s="757"/>
      <c r="H1969" s="757"/>
      <c r="I1969" s="757"/>
    </row>
    <row r="1970" spans="1:9" ht="15.75" customHeight="1">
      <c r="A1970" s="963">
        <v>91312</v>
      </c>
      <c r="B1970" s="963" t="s">
        <v>4950</v>
      </c>
      <c r="C1970" s="964" t="s">
        <v>141</v>
      </c>
      <c r="D1970" s="965">
        <v>805.45</v>
      </c>
      <c r="E1970" s="757"/>
      <c r="F1970" s="757"/>
      <c r="G1970" s="757"/>
      <c r="H1970" s="757"/>
      <c r="I1970" s="757"/>
    </row>
    <row r="1971" spans="1:9" ht="15.75" customHeight="1">
      <c r="A1971" s="963">
        <v>91313</v>
      </c>
      <c r="B1971" s="963" t="s">
        <v>4951</v>
      </c>
      <c r="C1971" s="964" t="s">
        <v>141</v>
      </c>
      <c r="D1971" s="965">
        <v>798.84</v>
      </c>
      <c r="E1971" s="757"/>
      <c r="F1971" s="757"/>
      <c r="G1971" s="757"/>
      <c r="H1971" s="757"/>
      <c r="I1971" s="757"/>
    </row>
    <row r="1972" spans="1:9" ht="15.75" customHeight="1">
      <c r="A1972" s="963">
        <v>91314</v>
      </c>
      <c r="B1972" s="963" t="s">
        <v>4952</v>
      </c>
      <c r="C1972" s="964" t="s">
        <v>141</v>
      </c>
      <c r="D1972" s="965">
        <v>837.44</v>
      </c>
      <c r="E1972" s="757"/>
      <c r="F1972" s="757"/>
      <c r="G1972" s="757"/>
      <c r="H1972" s="757"/>
      <c r="I1972" s="757"/>
    </row>
    <row r="1973" spans="1:9" ht="15.75" customHeight="1">
      <c r="A1973" s="963">
        <v>91315</v>
      </c>
      <c r="B1973" s="963" t="s">
        <v>4953</v>
      </c>
      <c r="C1973" s="964" t="s">
        <v>141</v>
      </c>
      <c r="D1973" s="965">
        <v>921.11</v>
      </c>
      <c r="E1973" s="757"/>
      <c r="F1973" s="757"/>
      <c r="G1973" s="757"/>
      <c r="H1973" s="757"/>
      <c r="I1973" s="757"/>
    </row>
    <row r="1974" spans="1:9" ht="15.75" customHeight="1">
      <c r="A1974" s="963">
        <v>91316</v>
      </c>
      <c r="B1974" s="963" t="s">
        <v>4954</v>
      </c>
      <c r="C1974" s="964" t="s">
        <v>141</v>
      </c>
      <c r="D1974" s="965">
        <v>1107.8</v>
      </c>
      <c r="E1974" s="757"/>
      <c r="F1974" s="757"/>
      <c r="G1974" s="757"/>
      <c r="H1974" s="757"/>
      <c r="I1974" s="757"/>
    </row>
    <row r="1975" spans="1:9" ht="15.75" customHeight="1">
      <c r="A1975" s="963">
        <v>91317</v>
      </c>
      <c r="B1975" s="963" t="s">
        <v>4955</v>
      </c>
      <c r="C1975" s="964" t="s">
        <v>141</v>
      </c>
      <c r="D1975" s="965">
        <v>1180.45</v>
      </c>
      <c r="E1975" s="757"/>
      <c r="F1975" s="757"/>
      <c r="G1975" s="757"/>
      <c r="H1975" s="757"/>
      <c r="I1975" s="757"/>
    </row>
    <row r="1976" spans="1:9" ht="15.75" customHeight="1">
      <c r="A1976" s="963">
        <v>91318</v>
      </c>
      <c r="B1976" s="963" t="s">
        <v>4956</v>
      </c>
      <c r="C1976" s="964" t="s">
        <v>141</v>
      </c>
      <c r="D1976" s="965">
        <v>714.26</v>
      </c>
      <c r="E1976" s="757"/>
      <c r="F1976" s="757"/>
      <c r="G1976" s="757"/>
      <c r="H1976" s="757"/>
      <c r="I1976" s="757"/>
    </row>
    <row r="1977" spans="1:9" ht="15.75" customHeight="1">
      <c r="A1977" s="963">
        <v>91319</v>
      </c>
      <c r="B1977" s="963" t="s">
        <v>4957</v>
      </c>
      <c r="C1977" s="964" t="s">
        <v>141</v>
      </c>
      <c r="D1977" s="965">
        <v>721.59</v>
      </c>
      <c r="E1977" s="757"/>
      <c r="F1977" s="757"/>
      <c r="G1977" s="757"/>
      <c r="H1977" s="757"/>
      <c r="I1977" s="757"/>
    </row>
    <row r="1978" spans="1:9" ht="15.75" customHeight="1">
      <c r="A1978" s="963">
        <v>91320</v>
      </c>
      <c r="B1978" s="963" t="s">
        <v>4958</v>
      </c>
      <c r="C1978" s="964" t="s">
        <v>141</v>
      </c>
      <c r="D1978" s="965">
        <v>746.7</v>
      </c>
      <c r="E1978" s="757"/>
      <c r="F1978" s="757"/>
      <c r="G1978" s="757"/>
      <c r="H1978" s="757"/>
      <c r="I1978" s="757"/>
    </row>
    <row r="1979" spans="1:9" ht="15.75" customHeight="1">
      <c r="A1979" s="963">
        <v>91321</v>
      </c>
      <c r="B1979" s="963" t="s">
        <v>4959</v>
      </c>
      <c r="C1979" s="964" t="s">
        <v>141</v>
      </c>
      <c r="D1979" s="965">
        <v>830.37</v>
      </c>
      <c r="E1979" s="757"/>
      <c r="F1979" s="757"/>
      <c r="G1979" s="757"/>
      <c r="H1979" s="757"/>
      <c r="I1979" s="757"/>
    </row>
    <row r="1980" spans="1:9" ht="15.75" customHeight="1">
      <c r="A1980" s="963">
        <v>91322</v>
      </c>
      <c r="B1980" s="963" t="s">
        <v>4960</v>
      </c>
      <c r="C1980" s="964" t="s">
        <v>141</v>
      </c>
      <c r="D1980" s="966">
        <v>1017.06</v>
      </c>
      <c r="E1980" s="757"/>
      <c r="F1980" s="757"/>
      <c r="G1980" s="757"/>
      <c r="H1980" s="757"/>
      <c r="I1980" s="757"/>
    </row>
    <row r="1981" spans="1:9" ht="15.75" customHeight="1">
      <c r="A1981" s="963">
        <v>91323</v>
      </c>
      <c r="B1981" s="963" t="s">
        <v>4961</v>
      </c>
      <c r="C1981" s="964" t="s">
        <v>141</v>
      </c>
      <c r="D1981" s="966">
        <v>1089.71</v>
      </c>
      <c r="E1981" s="757"/>
      <c r="F1981" s="757"/>
      <c r="G1981" s="757"/>
      <c r="H1981" s="757"/>
      <c r="I1981" s="757"/>
    </row>
    <row r="1982" spans="1:9" ht="15.75" customHeight="1">
      <c r="A1982" s="963">
        <v>91324</v>
      </c>
      <c r="B1982" s="963" t="s">
        <v>4962</v>
      </c>
      <c r="C1982" s="964" t="s">
        <v>141</v>
      </c>
      <c r="D1982" s="965">
        <v>725.98</v>
      </c>
      <c r="E1982" s="757"/>
      <c r="F1982" s="757"/>
      <c r="G1982" s="757"/>
      <c r="H1982" s="757"/>
      <c r="I1982" s="757"/>
    </row>
    <row r="1983" spans="1:9" ht="15.75" customHeight="1">
      <c r="A1983" s="963">
        <v>91325</v>
      </c>
      <c r="B1983" s="963" t="s">
        <v>4963</v>
      </c>
      <c r="C1983" s="964" t="s">
        <v>141</v>
      </c>
      <c r="D1983" s="965">
        <v>733.87</v>
      </c>
      <c r="E1983" s="757"/>
      <c r="F1983" s="757"/>
      <c r="G1983" s="757"/>
      <c r="H1983" s="757"/>
      <c r="I1983" s="757"/>
    </row>
    <row r="1984" spans="1:9" ht="15.75" customHeight="1">
      <c r="A1984" s="963">
        <v>91326</v>
      </c>
      <c r="B1984" s="963" t="s">
        <v>4964</v>
      </c>
      <c r="C1984" s="964" t="s">
        <v>141</v>
      </c>
      <c r="D1984" s="965">
        <v>794.29</v>
      </c>
      <c r="E1984" s="757"/>
      <c r="F1984" s="757"/>
      <c r="G1984" s="757"/>
      <c r="H1984" s="757"/>
      <c r="I1984" s="757"/>
    </row>
    <row r="1985" spans="1:9" ht="15.75" customHeight="1">
      <c r="A1985" s="963">
        <v>91327</v>
      </c>
      <c r="B1985" s="963" t="s">
        <v>4965</v>
      </c>
      <c r="C1985" s="964" t="s">
        <v>141</v>
      </c>
      <c r="D1985" s="965">
        <v>840.75</v>
      </c>
      <c r="E1985" s="757"/>
      <c r="F1985" s="757"/>
      <c r="G1985" s="757"/>
      <c r="H1985" s="757"/>
      <c r="I1985" s="757"/>
    </row>
    <row r="1986" spans="1:9" ht="15.75" customHeight="1">
      <c r="A1986" s="963">
        <v>91328</v>
      </c>
      <c r="B1986" s="963" t="s">
        <v>4966</v>
      </c>
      <c r="C1986" s="964" t="s">
        <v>141</v>
      </c>
      <c r="D1986" s="966">
        <v>855.67</v>
      </c>
      <c r="E1986" s="757"/>
      <c r="F1986" s="757"/>
      <c r="G1986" s="757"/>
      <c r="H1986" s="757"/>
      <c r="I1986" s="757"/>
    </row>
    <row r="1987" spans="1:9" ht="15.75" customHeight="1">
      <c r="A1987" s="963">
        <v>91329</v>
      </c>
      <c r="B1987" s="963" t="s">
        <v>4967</v>
      </c>
      <c r="C1987" s="964" t="s">
        <v>141</v>
      </c>
      <c r="D1987" s="966">
        <v>736.13</v>
      </c>
      <c r="E1987" s="757"/>
      <c r="F1987" s="757"/>
      <c r="G1987" s="757"/>
      <c r="H1987" s="757"/>
      <c r="I1987" s="757"/>
    </row>
    <row r="1988" spans="1:9" ht="15.75" customHeight="1">
      <c r="A1988" s="963">
        <v>91330</v>
      </c>
      <c r="B1988" s="963" t="s">
        <v>4968</v>
      </c>
      <c r="C1988" s="964" t="s">
        <v>141</v>
      </c>
      <c r="D1988" s="966">
        <v>882.51</v>
      </c>
      <c r="E1988" s="757"/>
      <c r="F1988" s="757"/>
      <c r="G1988" s="757"/>
      <c r="H1988" s="757"/>
      <c r="I1988" s="757"/>
    </row>
    <row r="1989" spans="1:9" ht="15.75" customHeight="1">
      <c r="A1989" s="963">
        <v>91331</v>
      </c>
      <c r="B1989" s="963" t="s">
        <v>4969</v>
      </c>
      <c r="C1989" s="964" t="s">
        <v>141</v>
      </c>
      <c r="D1989" s="965">
        <v>762.22</v>
      </c>
      <c r="E1989" s="757"/>
      <c r="F1989" s="757"/>
      <c r="G1989" s="757"/>
      <c r="H1989" s="757"/>
      <c r="I1989" s="757"/>
    </row>
    <row r="1990" spans="1:9" ht="15.75" customHeight="1">
      <c r="A1990" s="963">
        <v>91332</v>
      </c>
      <c r="B1990" s="963" t="s">
        <v>4970</v>
      </c>
      <c r="C1990" s="964" t="s">
        <v>141</v>
      </c>
      <c r="D1990" s="965">
        <v>922.09</v>
      </c>
      <c r="E1990" s="757"/>
      <c r="F1990" s="757"/>
      <c r="G1990" s="757"/>
      <c r="H1990" s="757"/>
      <c r="I1990" s="757"/>
    </row>
    <row r="1991" spans="1:9" ht="15.75" customHeight="1">
      <c r="A1991" s="963">
        <v>91333</v>
      </c>
      <c r="B1991" s="963" t="s">
        <v>4971</v>
      </c>
      <c r="C1991" s="964" t="s">
        <v>141</v>
      </c>
      <c r="D1991" s="965">
        <v>801.05</v>
      </c>
      <c r="E1991" s="757"/>
      <c r="F1991" s="757"/>
      <c r="G1991" s="757"/>
      <c r="H1991" s="757"/>
      <c r="I1991" s="757"/>
    </row>
    <row r="1992" spans="1:9" ht="15.75" customHeight="1">
      <c r="A1992" s="963">
        <v>91334</v>
      </c>
      <c r="B1992" s="963" t="s">
        <v>4972</v>
      </c>
      <c r="C1992" s="964" t="s">
        <v>141</v>
      </c>
      <c r="D1992" s="965">
        <v>1344.62</v>
      </c>
      <c r="E1992" s="757"/>
      <c r="F1992" s="757"/>
      <c r="G1992" s="757"/>
      <c r="H1992" s="757"/>
      <c r="I1992" s="757"/>
    </row>
    <row r="1993" spans="1:9" ht="15.75" customHeight="1">
      <c r="A1993" s="963">
        <v>91335</v>
      </c>
      <c r="B1993" s="963" t="s">
        <v>4973</v>
      </c>
      <c r="C1993" s="964" t="s">
        <v>141</v>
      </c>
      <c r="D1993" s="965">
        <v>1223.58</v>
      </c>
      <c r="E1993" s="757"/>
      <c r="F1993" s="757"/>
      <c r="G1993" s="757"/>
      <c r="H1993" s="757"/>
      <c r="I1993" s="757"/>
    </row>
    <row r="1994" spans="1:9" ht="15.75" customHeight="1">
      <c r="A1994" s="963">
        <v>91336</v>
      </c>
      <c r="B1994" s="963" t="s">
        <v>4974</v>
      </c>
      <c r="C1994" s="964" t="s">
        <v>141</v>
      </c>
      <c r="D1994" s="965">
        <v>1674.25</v>
      </c>
      <c r="E1994" s="757"/>
      <c r="F1994" s="757"/>
      <c r="G1994" s="757"/>
      <c r="H1994" s="757"/>
      <c r="I1994" s="757"/>
    </row>
    <row r="1995" spans="1:9" ht="15.75" customHeight="1">
      <c r="A1995" s="963">
        <v>91337</v>
      </c>
      <c r="B1995" s="963" t="s">
        <v>4975</v>
      </c>
      <c r="C1995" s="964" t="s">
        <v>141</v>
      </c>
      <c r="D1995" s="965">
        <v>1553.21</v>
      </c>
      <c r="E1995" s="757"/>
      <c r="F1995" s="757"/>
      <c r="G1995" s="757"/>
      <c r="H1995" s="757"/>
      <c r="I1995" s="757"/>
    </row>
    <row r="1996" spans="1:9" ht="15.75" customHeight="1">
      <c r="A1996" s="963">
        <v>100659</v>
      </c>
      <c r="B1996" s="963" t="s">
        <v>4976</v>
      </c>
      <c r="C1996" s="964" t="s">
        <v>164</v>
      </c>
      <c r="D1996" s="965">
        <v>11.44</v>
      </c>
      <c r="E1996" s="757"/>
      <c r="F1996" s="757"/>
      <c r="G1996" s="757"/>
      <c r="H1996" s="757"/>
      <c r="I1996" s="757"/>
    </row>
    <row r="1997" spans="1:9" ht="15.75" customHeight="1">
      <c r="A1997" s="963">
        <v>100660</v>
      </c>
      <c r="B1997" s="963" t="s">
        <v>4977</v>
      </c>
      <c r="C1997" s="964" t="s">
        <v>164</v>
      </c>
      <c r="D1997" s="965">
        <v>7.68</v>
      </c>
      <c r="E1997" s="757"/>
      <c r="F1997" s="757"/>
      <c r="G1997" s="757"/>
      <c r="H1997" s="757"/>
      <c r="I1997" s="757"/>
    </row>
    <row r="1998" spans="1:9" ht="15.75" customHeight="1">
      <c r="A1998" s="963">
        <v>100675</v>
      </c>
      <c r="B1998" s="963" t="s">
        <v>4978</v>
      </c>
      <c r="C1998" s="964" t="s">
        <v>141</v>
      </c>
      <c r="D1998" s="965">
        <v>973.7</v>
      </c>
      <c r="E1998" s="757"/>
      <c r="F1998" s="757"/>
      <c r="G1998" s="757"/>
      <c r="H1998" s="757"/>
      <c r="I1998" s="757"/>
    </row>
    <row r="1999" spans="1:9" ht="15.75" customHeight="1">
      <c r="A1999" s="963">
        <v>100676</v>
      </c>
      <c r="B1999" s="963" t="s">
        <v>4979</v>
      </c>
      <c r="C1999" s="964" t="s">
        <v>141</v>
      </c>
      <c r="D1999" s="965">
        <v>183.02</v>
      </c>
      <c r="E1999" s="757"/>
      <c r="F1999" s="757"/>
      <c r="G1999" s="757"/>
      <c r="H1999" s="757"/>
      <c r="I1999" s="757"/>
    </row>
    <row r="2000" spans="1:9" ht="15.75" customHeight="1">
      <c r="A2000" s="963">
        <v>100678</v>
      </c>
      <c r="B2000" s="963" t="s">
        <v>4980</v>
      </c>
      <c r="C2000" s="964" t="s">
        <v>141</v>
      </c>
      <c r="D2000" s="966">
        <v>978.03</v>
      </c>
      <c r="E2000" s="757"/>
      <c r="F2000" s="757"/>
      <c r="G2000" s="757"/>
      <c r="H2000" s="757"/>
      <c r="I2000" s="757"/>
    </row>
    <row r="2001" spans="1:9" ht="15.75" customHeight="1">
      <c r="A2001" s="963">
        <v>100679</v>
      </c>
      <c r="B2001" s="963" t="s">
        <v>4981</v>
      </c>
      <c r="C2001" s="964" t="s">
        <v>141</v>
      </c>
      <c r="D2001" s="966">
        <v>817.17</v>
      </c>
      <c r="E2001" s="757"/>
      <c r="F2001" s="757"/>
      <c r="G2001" s="757"/>
      <c r="H2001" s="757"/>
      <c r="I2001" s="757"/>
    </row>
    <row r="2002" spans="1:9" ht="15.75" customHeight="1">
      <c r="A2002" s="963">
        <v>100680</v>
      </c>
      <c r="B2002" s="963" t="s">
        <v>4982</v>
      </c>
      <c r="C2002" s="964" t="s">
        <v>141</v>
      </c>
      <c r="D2002" s="966">
        <v>986.67</v>
      </c>
      <c r="E2002" s="757"/>
      <c r="F2002" s="757"/>
      <c r="G2002" s="757"/>
      <c r="H2002" s="757"/>
      <c r="I2002" s="757"/>
    </row>
    <row r="2003" spans="1:9" ht="15.75" customHeight="1">
      <c r="A2003" s="963">
        <v>100681</v>
      </c>
      <c r="B2003" s="963" t="s">
        <v>4983</v>
      </c>
      <c r="C2003" s="964" t="s">
        <v>141</v>
      </c>
      <c r="D2003" s="965">
        <v>1015.02</v>
      </c>
      <c r="E2003" s="757"/>
      <c r="F2003" s="757"/>
      <c r="G2003" s="757"/>
      <c r="H2003" s="757"/>
      <c r="I2003" s="757"/>
    </row>
    <row r="2004" spans="1:9" ht="15.75" customHeight="1">
      <c r="A2004" s="963">
        <v>100682</v>
      </c>
      <c r="B2004" s="963" t="s">
        <v>4984</v>
      </c>
      <c r="C2004" s="964" t="s">
        <v>141</v>
      </c>
      <c r="D2004" s="965">
        <v>839.47</v>
      </c>
      <c r="E2004" s="757"/>
      <c r="F2004" s="757"/>
      <c r="G2004" s="757"/>
      <c r="H2004" s="757"/>
      <c r="I2004" s="757"/>
    </row>
    <row r="2005" spans="1:9" ht="15.75" customHeight="1">
      <c r="A2005" s="963">
        <v>100683</v>
      </c>
      <c r="B2005" s="963" t="s">
        <v>4985</v>
      </c>
      <c r="C2005" s="964" t="s">
        <v>141</v>
      </c>
      <c r="D2005" s="965">
        <v>1066.1300000000001</v>
      </c>
      <c r="E2005" s="757"/>
      <c r="F2005" s="757"/>
      <c r="G2005" s="757"/>
      <c r="H2005" s="757"/>
      <c r="I2005" s="757"/>
    </row>
    <row r="2006" spans="1:9" ht="15.75" customHeight="1">
      <c r="A2006" s="963">
        <v>100684</v>
      </c>
      <c r="B2006" s="963" t="s">
        <v>4986</v>
      </c>
      <c r="C2006" s="964" t="s">
        <v>141</v>
      </c>
      <c r="D2006" s="965">
        <v>885.03</v>
      </c>
      <c r="E2006" s="757"/>
      <c r="F2006" s="757"/>
      <c r="G2006" s="757"/>
      <c r="H2006" s="757"/>
      <c r="I2006" s="757"/>
    </row>
    <row r="2007" spans="1:9" ht="15.75" customHeight="1">
      <c r="A2007" s="963">
        <v>100685</v>
      </c>
      <c r="B2007" s="963" t="s">
        <v>4987</v>
      </c>
      <c r="C2007" s="964" t="s">
        <v>141</v>
      </c>
      <c r="D2007" s="965">
        <v>1113.3399999999999</v>
      </c>
      <c r="E2007" s="757"/>
      <c r="F2007" s="757"/>
      <c r="G2007" s="757"/>
      <c r="H2007" s="757"/>
      <c r="I2007" s="757"/>
    </row>
    <row r="2008" spans="1:9" ht="15.75" customHeight="1">
      <c r="A2008" s="963">
        <v>100686</v>
      </c>
      <c r="B2008" s="963" t="s">
        <v>4988</v>
      </c>
      <c r="C2008" s="964" t="s">
        <v>141</v>
      </c>
      <c r="D2008" s="965">
        <v>931.49</v>
      </c>
      <c r="E2008" s="757"/>
      <c r="F2008" s="757"/>
      <c r="G2008" s="757"/>
      <c r="H2008" s="757"/>
      <c r="I2008" s="757"/>
    </row>
    <row r="2009" spans="1:9" ht="15.75" customHeight="1">
      <c r="A2009" s="963">
        <v>100687</v>
      </c>
      <c r="B2009" s="963" t="s">
        <v>4989</v>
      </c>
      <c r="C2009" s="964" t="s">
        <v>141</v>
      </c>
      <c r="D2009" s="965">
        <v>988.18</v>
      </c>
      <c r="E2009" s="757"/>
      <c r="F2009" s="757"/>
      <c r="G2009" s="757"/>
      <c r="H2009" s="757"/>
      <c r="I2009" s="757"/>
    </row>
    <row r="2010" spans="1:9" ht="15.75" customHeight="1">
      <c r="A2010" s="963">
        <v>100688</v>
      </c>
      <c r="B2010" s="963" t="s">
        <v>4990</v>
      </c>
      <c r="C2010" s="964" t="s">
        <v>141</v>
      </c>
      <c r="D2010" s="965">
        <v>827.32</v>
      </c>
      <c r="E2010" s="757"/>
      <c r="F2010" s="757"/>
      <c r="G2010" s="757"/>
      <c r="H2010" s="757"/>
      <c r="I2010" s="757"/>
    </row>
    <row r="2011" spans="1:9" ht="15.75" customHeight="1">
      <c r="A2011" s="963">
        <v>100689</v>
      </c>
      <c r="B2011" s="963" t="s">
        <v>4991</v>
      </c>
      <c r="C2011" s="964" t="s">
        <v>141</v>
      </c>
      <c r="D2011" s="965">
        <v>1072.8900000000001</v>
      </c>
      <c r="E2011" s="757"/>
      <c r="F2011" s="757"/>
      <c r="G2011" s="757"/>
      <c r="H2011" s="757"/>
      <c r="I2011" s="757"/>
    </row>
    <row r="2012" spans="1:9" ht="15.75" customHeight="1">
      <c r="A2012" s="963">
        <v>100690</v>
      </c>
      <c r="B2012" s="963" t="s">
        <v>4992</v>
      </c>
      <c r="C2012" s="964" t="s">
        <v>141</v>
      </c>
      <c r="D2012" s="965">
        <v>891.79</v>
      </c>
      <c r="E2012" s="757"/>
      <c r="F2012" s="757"/>
      <c r="G2012" s="757"/>
      <c r="H2012" s="757"/>
      <c r="I2012" s="757"/>
    </row>
    <row r="2013" spans="1:9" ht="15.75" customHeight="1">
      <c r="A2013" s="963">
        <v>100691</v>
      </c>
      <c r="B2013" s="963" t="s">
        <v>4993</v>
      </c>
      <c r="C2013" s="964" t="s">
        <v>141</v>
      </c>
      <c r="D2013" s="965">
        <v>1495.42</v>
      </c>
      <c r="E2013" s="757"/>
      <c r="F2013" s="757"/>
      <c r="G2013" s="757"/>
      <c r="H2013" s="757"/>
      <c r="I2013" s="757"/>
    </row>
    <row r="2014" spans="1:9" ht="15.75" customHeight="1">
      <c r="A2014" s="963">
        <v>100692</v>
      </c>
      <c r="B2014" s="963" t="s">
        <v>4994</v>
      </c>
      <c r="C2014" s="964" t="s">
        <v>141</v>
      </c>
      <c r="D2014" s="965">
        <v>1314.32</v>
      </c>
      <c r="E2014" s="757"/>
      <c r="F2014" s="757"/>
      <c r="G2014" s="757"/>
      <c r="H2014" s="757"/>
      <c r="I2014" s="757"/>
    </row>
    <row r="2015" spans="1:9" ht="15.75" customHeight="1">
      <c r="A2015" s="963">
        <v>100693</v>
      </c>
      <c r="B2015" s="963" t="s">
        <v>4995</v>
      </c>
      <c r="C2015" s="964" t="s">
        <v>141</v>
      </c>
      <c r="D2015" s="965">
        <v>1825.05</v>
      </c>
      <c r="E2015" s="757"/>
      <c r="F2015" s="757"/>
      <c r="G2015" s="757"/>
      <c r="H2015" s="757"/>
      <c r="I2015" s="757"/>
    </row>
    <row r="2016" spans="1:9" ht="15.75" customHeight="1">
      <c r="A2016" s="963">
        <v>100694</v>
      </c>
      <c r="B2016" s="963" t="s">
        <v>4996</v>
      </c>
      <c r="C2016" s="964" t="s">
        <v>141</v>
      </c>
      <c r="D2016" s="965">
        <v>1643.95</v>
      </c>
      <c r="E2016" s="757"/>
      <c r="F2016" s="757"/>
      <c r="G2016" s="757"/>
      <c r="H2016" s="757"/>
      <c r="I2016" s="757"/>
    </row>
    <row r="2017" spans="1:9" ht="15.75" customHeight="1">
      <c r="A2017" s="963">
        <v>100695</v>
      </c>
      <c r="B2017" s="963" t="s">
        <v>4997</v>
      </c>
      <c r="C2017" s="964" t="s">
        <v>141</v>
      </c>
      <c r="D2017" s="965">
        <v>48.34</v>
      </c>
      <c r="E2017" s="757"/>
      <c r="F2017" s="757"/>
      <c r="G2017" s="757"/>
      <c r="H2017" s="757"/>
      <c r="I2017" s="757"/>
    </row>
    <row r="2018" spans="1:9" ht="15.75" customHeight="1">
      <c r="A2018" s="963">
        <v>100696</v>
      </c>
      <c r="B2018" s="963" t="s">
        <v>4998</v>
      </c>
      <c r="C2018" s="964" t="s">
        <v>141</v>
      </c>
      <c r="D2018" s="965">
        <v>53.73</v>
      </c>
      <c r="E2018" s="757"/>
      <c r="F2018" s="757"/>
      <c r="G2018" s="757"/>
      <c r="H2018" s="757"/>
      <c r="I2018" s="757"/>
    </row>
    <row r="2019" spans="1:9" ht="15.75" customHeight="1">
      <c r="A2019" s="963">
        <v>100697</v>
      </c>
      <c r="B2019" s="963" t="s">
        <v>4999</v>
      </c>
      <c r="C2019" s="964" t="s">
        <v>141</v>
      </c>
      <c r="D2019" s="965">
        <v>59.16</v>
      </c>
      <c r="E2019" s="757"/>
      <c r="F2019" s="757"/>
      <c r="G2019" s="757"/>
      <c r="H2019" s="757"/>
      <c r="I2019" s="757"/>
    </row>
    <row r="2020" spans="1:9" ht="15.75" customHeight="1">
      <c r="A2020" s="963">
        <v>100698</v>
      </c>
      <c r="B2020" s="963" t="s">
        <v>5000</v>
      </c>
      <c r="C2020" s="964" t="s">
        <v>141</v>
      </c>
      <c r="D2020" s="965">
        <v>64.569999999999993</v>
      </c>
      <c r="E2020" s="757"/>
      <c r="F2020" s="757"/>
      <c r="G2020" s="757"/>
      <c r="H2020" s="757"/>
      <c r="I2020" s="757"/>
    </row>
    <row r="2021" spans="1:9" ht="15.75" customHeight="1">
      <c r="A2021" s="963">
        <v>100699</v>
      </c>
      <c r="B2021" s="963" t="s">
        <v>5001</v>
      </c>
      <c r="C2021" s="964" t="s">
        <v>141</v>
      </c>
      <c r="D2021" s="965">
        <v>76.709999999999994</v>
      </c>
      <c r="E2021" s="757"/>
      <c r="F2021" s="757"/>
      <c r="G2021" s="757"/>
      <c r="H2021" s="757"/>
      <c r="I2021" s="757"/>
    </row>
    <row r="2022" spans="1:9" ht="15.75" customHeight="1">
      <c r="A2022" s="963">
        <v>100700</v>
      </c>
      <c r="B2022" s="963" t="s">
        <v>5002</v>
      </c>
      <c r="C2022" s="964" t="s">
        <v>141</v>
      </c>
      <c r="D2022" s="965">
        <v>846.31</v>
      </c>
      <c r="E2022" s="757"/>
      <c r="F2022" s="757"/>
      <c r="G2022" s="757"/>
      <c r="H2022" s="757"/>
      <c r="I2022" s="757"/>
    </row>
    <row r="2023" spans="1:9" ht="15.75" customHeight="1">
      <c r="A2023" s="963">
        <v>100712</v>
      </c>
      <c r="B2023" s="963" t="s">
        <v>5003</v>
      </c>
      <c r="C2023" s="964" t="s">
        <v>141</v>
      </c>
      <c r="D2023" s="965">
        <v>811.12</v>
      </c>
      <c r="E2023" s="757"/>
      <c r="F2023" s="757"/>
      <c r="G2023" s="757"/>
      <c r="H2023" s="757"/>
      <c r="I2023" s="757"/>
    </row>
    <row r="2024" spans="1:9" ht="15.75" customHeight="1">
      <c r="A2024" s="963">
        <v>100665</v>
      </c>
      <c r="B2024" s="963" t="s">
        <v>5004</v>
      </c>
      <c r="C2024" s="964" t="s">
        <v>122</v>
      </c>
      <c r="D2024" s="965">
        <v>535.89</v>
      </c>
      <c r="E2024" s="757"/>
      <c r="F2024" s="757"/>
      <c r="G2024" s="757"/>
      <c r="H2024" s="757"/>
      <c r="I2024" s="757"/>
    </row>
    <row r="2025" spans="1:9" ht="15.75" customHeight="1">
      <c r="A2025" s="963">
        <v>100666</v>
      </c>
      <c r="B2025" s="963" t="s">
        <v>5005</v>
      </c>
      <c r="C2025" s="964" t="s">
        <v>122</v>
      </c>
      <c r="D2025" s="965">
        <v>434.48</v>
      </c>
      <c r="E2025" s="757"/>
      <c r="F2025" s="757"/>
      <c r="G2025" s="757"/>
      <c r="H2025" s="757"/>
      <c r="I2025" s="757"/>
    </row>
    <row r="2026" spans="1:9" ht="15.75" customHeight="1">
      <c r="A2026" s="963">
        <v>100667</v>
      </c>
      <c r="B2026" s="963" t="s">
        <v>5006</v>
      </c>
      <c r="C2026" s="964" t="s">
        <v>122</v>
      </c>
      <c r="D2026" s="965">
        <v>679.25</v>
      </c>
      <c r="E2026" s="757"/>
      <c r="F2026" s="757"/>
      <c r="G2026" s="757"/>
      <c r="H2026" s="757"/>
      <c r="I2026" s="757"/>
    </row>
    <row r="2027" spans="1:9" ht="15.75" customHeight="1">
      <c r="A2027" s="963">
        <v>100668</v>
      </c>
      <c r="B2027" s="963" t="s">
        <v>5007</v>
      </c>
      <c r="C2027" s="964" t="s">
        <v>122</v>
      </c>
      <c r="D2027" s="965">
        <v>915.75</v>
      </c>
      <c r="E2027" s="757"/>
      <c r="F2027" s="757"/>
      <c r="G2027" s="757"/>
      <c r="H2027" s="757"/>
      <c r="I2027" s="757"/>
    </row>
    <row r="2028" spans="1:9" ht="15.75" customHeight="1">
      <c r="A2028" s="963">
        <v>100669</v>
      </c>
      <c r="B2028" s="963" t="s">
        <v>5008</v>
      </c>
      <c r="C2028" s="964" t="s">
        <v>122</v>
      </c>
      <c r="D2028" s="965">
        <v>507.06</v>
      </c>
      <c r="E2028" s="757"/>
      <c r="F2028" s="757"/>
      <c r="G2028" s="757"/>
      <c r="H2028" s="757"/>
      <c r="I2028" s="757"/>
    </row>
    <row r="2029" spans="1:9" ht="15.75" customHeight="1">
      <c r="A2029" s="963">
        <v>100670</v>
      </c>
      <c r="B2029" s="963" t="s">
        <v>5009</v>
      </c>
      <c r="C2029" s="964" t="s">
        <v>122</v>
      </c>
      <c r="D2029" s="965">
        <v>659.51</v>
      </c>
      <c r="E2029" s="757"/>
      <c r="F2029" s="757"/>
      <c r="G2029" s="757"/>
      <c r="H2029" s="757"/>
      <c r="I2029" s="757"/>
    </row>
    <row r="2030" spans="1:9" ht="15.75" customHeight="1">
      <c r="A2030" s="963">
        <v>100671</v>
      </c>
      <c r="B2030" s="963" t="s">
        <v>5010</v>
      </c>
      <c r="C2030" s="964" t="s">
        <v>122</v>
      </c>
      <c r="D2030" s="965">
        <v>805.43</v>
      </c>
      <c r="E2030" s="757"/>
      <c r="F2030" s="757"/>
      <c r="G2030" s="757"/>
      <c r="H2030" s="757"/>
      <c r="I2030" s="757"/>
    </row>
    <row r="2031" spans="1:9" ht="15.75" customHeight="1">
      <c r="A2031" s="963">
        <v>100672</v>
      </c>
      <c r="B2031" s="963" t="s">
        <v>5011</v>
      </c>
      <c r="C2031" s="964" t="s">
        <v>122</v>
      </c>
      <c r="D2031" s="965">
        <v>539.54999999999995</v>
      </c>
      <c r="E2031" s="757"/>
      <c r="F2031" s="757"/>
      <c r="G2031" s="757"/>
      <c r="H2031" s="757"/>
      <c r="I2031" s="757"/>
    </row>
    <row r="2032" spans="1:9" ht="15.75" customHeight="1">
      <c r="A2032" s="963">
        <v>100701</v>
      </c>
      <c r="B2032" s="963" t="s">
        <v>5012</v>
      </c>
      <c r="C2032" s="964" t="s">
        <v>122</v>
      </c>
      <c r="D2032" s="965">
        <v>633.98</v>
      </c>
      <c r="E2032" s="757"/>
      <c r="F2032" s="757"/>
      <c r="G2032" s="757"/>
      <c r="H2032" s="757"/>
      <c r="I2032" s="757"/>
    </row>
    <row r="2033" spans="1:9" ht="15.75" customHeight="1">
      <c r="A2033" s="963">
        <v>94559</v>
      </c>
      <c r="B2033" s="963" t="s">
        <v>5013</v>
      </c>
      <c r="C2033" s="964" t="s">
        <v>122</v>
      </c>
      <c r="D2033" s="965">
        <v>788.26</v>
      </c>
      <c r="E2033" s="757"/>
      <c r="F2033" s="757"/>
      <c r="G2033" s="757"/>
      <c r="H2033" s="757"/>
      <c r="I2033" s="757"/>
    </row>
    <row r="2034" spans="1:9" ht="15.75" customHeight="1">
      <c r="A2034" s="963">
        <v>94562</v>
      </c>
      <c r="B2034" s="963" t="s">
        <v>5014</v>
      </c>
      <c r="C2034" s="964" t="s">
        <v>122</v>
      </c>
      <c r="D2034" s="965">
        <v>771.63</v>
      </c>
      <c r="E2034" s="757"/>
      <c r="F2034" s="757"/>
      <c r="G2034" s="757"/>
      <c r="H2034" s="757"/>
      <c r="I2034" s="757"/>
    </row>
    <row r="2035" spans="1:9" ht="15.75" customHeight="1">
      <c r="A2035" s="963">
        <v>94587</v>
      </c>
      <c r="B2035" s="963" t="s">
        <v>5015</v>
      </c>
      <c r="C2035" s="964" t="s">
        <v>164</v>
      </c>
      <c r="D2035" s="965">
        <v>68.92</v>
      </c>
      <c r="E2035" s="757"/>
      <c r="F2035" s="757"/>
      <c r="G2035" s="757"/>
      <c r="H2035" s="757"/>
      <c r="I2035" s="757"/>
    </row>
    <row r="2036" spans="1:9" ht="15.75" customHeight="1">
      <c r="A2036" s="963">
        <v>94588</v>
      </c>
      <c r="B2036" s="963" t="s">
        <v>5016</v>
      </c>
      <c r="C2036" s="964" t="s">
        <v>164</v>
      </c>
      <c r="D2036" s="965">
        <v>64.97</v>
      </c>
      <c r="E2036" s="757"/>
      <c r="F2036" s="757"/>
      <c r="G2036" s="757"/>
      <c r="H2036" s="757"/>
      <c r="I2036" s="757"/>
    </row>
    <row r="2037" spans="1:9" ht="15.75" customHeight="1">
      <c r="A2037" s="963">
        <v>99837</v>
      </c>
      <c r="B2037" s="963" t="s">
        <v>5017</v>
      </c>
      <c r="C2037" s="964" t="s">
        <v>164</v>
      </c>
      <c r="D2037" s="965">
        <v>565.63</v>
      </c>
      <c r="E2037" s="757"/>
      <c r="F2037" s="757"/>
      <c r="G2037" s="757"/>
      <c r="H2037" s="757"/>
      <c r="I2037" s="757"/>
    </row>
    <row r="2038" spans="1:9" ht="15.75" customHeight="1">
      <c r="A2038" s="963">
        <v>99839</v>
      </c>
      <c r="B2038" s="963" t="s">
        <v>5018</v>
      </c>
      <c r="C2038" s="964" t="s">
        <v>164</v>
      </c>
      <c r="D2038" s="965">
        <v>455.37</v>
      </c>
      <c r="E2038" s="757"/>
      <c r="F2038" s="757"/>
      <c r="G2038" s="757"/>
      <c r="H2038" s="757"/>
      <c r="I2038" s="757"/>
    </row>
    <row r="2039" spans="1:9" ht="15.75" customHeight="1">
      <c r="A2039" s="963">
        <v>99841</v>
      </c>
      <c r="B2039" s="963" t="s">
        <v>5019</v>
      </c>
      <c r="C2039" s="964" t="s">
        <v>164</v>
      </c>
      <c r="D2039" s="965">
        <v>1117.82</v>
      </c>
      <c r="E2039" s="757"/>
      <c r="F2039" s="757"/>
      <c r="G2039" s="757"/>
      <c r="H2039" s="757"/>
      <c r="I2039" s="757"/>
    </row>
    <row r="2040" spans="1:9" ht="15.75" customHeight="1">
      <c r="A2040" s="963">
        <v>99855</v>
      </c>
      <c r="B2040" s="963" t="s">
        <v>5020</v>
      </c>
      <c r="C2040" s="964" t="s">
        <v>164</v>
      </c>
      <c r="D2040" s="965">
        <v>105.08</v>
      </c>
      <c r="E2040" s="757"/>
      <c r="F2040" s="757"/>
      <c r="G2040" s="757"/>
      <c r="H2040" s="757"/>
      <c r="I2040" s="757"/>
    </row>
    <row r="2041" spans="1:9" ht="15.75" customHeight="1">
      <c r="A2041" s="963">
        <v>99857</v>
      </c>
      <c r="B2041" s="963" t="s">
        <v>5021</v>
      </c>
      <c r="C2041" s="964" t="s">
        <v>164</v>
      </c>
      <c r="D2041" s="965">
        <v>78.38</v>
      </c>
      <c r="E2041" s="757"/>
      <c r="F2041" s="757"/>
      <c r="G2041" s="757"/>
      <c r="H2041" s="757"/>
      <c r="I2041" s="757"/>
    </row>
    <row r="2042" spans="1:9" ht="15.75" customHeight="1">
      <c r="A2042" s="963">
        <v>99861</v>
      </c>
      <c r="B2042" s="963" t="s">
        <v>5022</v>
      </c>
      <c r="C2042" s="964" t="s">
        <v>122</v>
      </c>
      <c r="D2042" s="965">
        <v>561.89</v>
      </c>
      <c r="E2042" s="757"/>
      <c r="F2042" s="757"/>
      <c r="G2042" s="757"/>
      <c r="H2042" s="757"/>
      <c r="I2042" s="757"/>
    </row>
    <row r="2043" spans="1:9" ht="15.75" customHeight="1">
      <c r="A2043" s="963">
        <v>99862</v>
      </c>
      <c r="B2043" s="963" t="s">
        <v>5023</v>
      </c>
      <c r="C2043" s="964" t="s">
        <v>122</v>
      </c>
      <c r="D2043" s="965">
        <v>506.74</v>
      </c>
      <c r="E2043" s="757"/>
      <c r="F2043" s="757"/>
      <c r="G2043" s="757"/>
      <c r="H2043" s="757"/>
      <c r="I2043" s="757"/>
    </row>
    <row r="2044" spans="1:9" ht="15.75" customHeight="1">
      <c r="A2044" s="963">
        <v>90838</v>
      </c>
      <c r="B2044" s="963" t="s">
        <v>5024</v>
      </c>
      <c r="C2044" s="964" t="s">
        <v>141</v>
      </c>
      <c r="D2044" s="965">
        <v>1578.58</v>
      </c>
      <c r="E2044" s="757"/>
      <c r="F2044" s="757"/>
      <c r="G2044" s="757"/>
      <c r="H2044" s="757"/>
      <c r="I2044" s="757"/>
    </row>
    <row r="2045" spans="1:9" ht="15.75" customHeight="1">
      <c r="A2045" s="963">
        <v>91338</v>
      </c>
      <c r="B2045" s="963" t="s">
        <v>5025</v>
      </c>
      <c r="C2045" s="964" t="s">
        <v>122</v>
      </c>
      <c r="D2045" s="965">
        <v>1040.06</v>
      </c>
      <c r="E2045" s="757"/>
      <c r="F2045" s="757"/>
      <c r="G2045" s="757"/>
      <c r="H2045" s="757"/>
      <c r="I2045" s="757"/>
    </row>
    <row r="2046" spans="1:9" ht="15.75" customHeight="1">
      <c r="A2046" s="963">
        <v>91341</v>
      </c>
      <c r="B2046" s="963" t="s">
        <v>5026</v>
      </c>
      <c r="C2046" s="964" t="s">
        <v>122</v>
      </c>
      <c r="D2046" s="965">
        <v>876.77</v>
      </c>
      <c r="E2046" s="757"/>
      <c r="F2046" s="757"/>
      <c r="G2046" s="757"/>
      <c r="H2046" s="757"/>
      <c r="I2046" s="757"/>
    </row>
    <row r="2047" spans="1:9" ht="15.75" customHeight="1">
      <c r="A2047" s="963">
        <v>94805</v>
      </c>
      <c r="B2047" s="963" t="s">
        <v>5027</v>
      </c>
      <c r="C2047" s="964" t="s">
        <v>141</v>
      </c>
      <c r="D2047" s="965">
        <v>757.91</v>
      </c>
      <c r="E2047" s="757"/>
      <c r="F2047" s="757"/>
      <c r="G2047" s="757"/>
      <c r="H2047" s="757"/>
      <c r="I2047" s="757"/>
    </row>
    <row r="2048" spans="1:9" ht="15.75" customHeight="1">
      <c r="A2048" s="963">
        <v>94806</v>
      </c>
      <c r="B2048" s="963" t="s">
        <v>5028</v>
      </c>
      <c r="C2048" s="964" t="s">
        <v>141</v>
      </c>
      <c r="D2048" s="965">
        <v>760.77</v>
      </c>
      <c r="E2048" s="757"/>
      <c r="F2048" s="757"/>
      <c r="G2048" s="757"/>
      <c r="H2048" s="757"/>
      <c r="I2048" s="757"/>
    </row>
    <row r="2049" spans="1:9" ht="15.75" customHeight="1">
      <c r="A2049" s="963">
        <v>94807</v>
      </c>
      <c r="B2049" s="963" t="s">
        <v>5029</v>
      </c>
      <c r="C2049" s="964" t="s">
        <v>141</v>
      </c>
      <c r="D2049" s="965">
        <v>694.28</v>
      </c>
      <c r="E2049" s="757"/>
      <c r="F2049" s="757"/>
      <c r="G2049" s="757"/>
      <c r="H2049" s="757"/>
      <c r="I2049" s="757"/>
    </row>
    <row r="2050" spans="1:9" ht="15.75" customHeight="1">
      <c r="A2050" s="963">
        <v>100702</v>
      </c>
      <c r="B2050" s="963" t="s">
        <v>5030</v>
      </c>
      <c r="C2050" s="964" t="s">
        <v>122</v>
      </c>
      <c r="D2050" s="965">
        <v>501.91</v>
      </c>
      <c r="E2050" s="757"/>
      <c r="F2050" s="757"/>
      <c r="G2050" s="757"/>
      <c r="H2050" s="757"/>
      <c r="I2050" s="757"/>
    </row>
    <row r="2051" spans="1:9" ht="15.75" customHeight="1">
      <c r="A2051" s="963">
        <v>102188</v>
      </c>
      <c r="B2051" s="963" t="s">
        <v>5031</v>
      </c>
      <c r="C2051" s="964" t="s">
        <v>141</v>
      </c>
      <c r="D2051" s="965">
        <v>825.49</v>
      </c>
      <c r="E2051" s="757"/>
      <c r="F2051" s="757"/>
      <c r="G2051" s="757"/>
      <c r="H2051" s="757"/>
      <c r="I2051" s="757"/>
    </row>
    <row r="2052" spans="1:9" ht="15.75" customHeight="1">
      <c r="A2052" s="963">
        <v>102189</v>
      </c>
      <c r="B2052" s="963" t="s">
        <v>5032</v>
      </c>
      <c r="C2052" s="964" t="s">
        <v>141</v>
      </c>
      <c r="D2052" s="965">
        <v>211.64</v>
      </c>
      <c r="E2052" s="757"/>
      <c r="F2052" s="757"/>
      <c r="G2052" s="757"/>
      <c r="H2052" s="757"/>
      <c r="I2052" s="757"/>
    </row>
    <row r="2053" spans="1:9" ht="15.75" customHeight="1">
      <c r="A2053" s="963">
        <v>100703</v>
      </c>
      <c r="B2053" s="963" t="s">
        <v>5033</v>
      </c>
      <c r="C2053" s="964" t="s">
        <v>141</v>
      </c>
      <c r="D2053" s="965">
        <v>29.37</v>
      </c>
      <c r="E2053" s="757"/>
      <c r="F2053" s="757"/>
      <c r="G2053" s="757"/>
      <c r="H2053" s="757"/>
      <c r="I2053" s="757"/>
    </row>
    <row r="2054" spans="1:9" ht="15.75" customHeight="1">
      <c r="A2054" s="963">
        <v>100704</v>
      </c>
      <c r="B2054" s="963" t="s">
        <v>5034</v>
      </c>
      <c r="C2054" s="964" t="s">
        <v>141</v>
      </c>
      <c r="D2054" s="965">
        <v>63.25</v>
      </c>
      <c r="E2054" s="757"/>
      <c r="F2054" s="757"/>
      <c r="G2054" s="757"/>
      <c r="H2054" s="757"/>
      <c r="I2054" s="757"/>
    </row>
    <row r="2055" spans="1:9" ht="15.75" customHeight="1">
      <c r="A2055" s="963">
        <v>100705</v>
      </c>
      <c r="B2055" s="963" t="s">
        <v>5035</v>
      </c>
      <c r="C2055" s="964" t="s">
        <v>141</v>
      </c>
      <c r="D2055" s="965">
        <v>71.150000000000006</v>
      </c>
      <c r="E2055" s="757"/>
      <c r="F2055" s="757"/>
      <c r="G2055" s="757"/>
      <c r="H2055" s="757"/>
      <c r="I2055" s="757"/>
    </row>
    <row r="2056" spans="1:9" ht="15.75" customHeight="1">
      <c r="A2056" s="963">
        <v>100706</v>
      </c>
      <c r="B2056" s="963" t="s">
        <v>5036</v>
      </c>
      <c r="C2056" s="964" t="s">
        <v>141</v>
      </c>
      <c r="D2056" s="965">
        <v>61.4</v>
      </c>
      <c r="E2056" s="757"/>
      <c r="F2056" s="757"/>
      <c r="G2056" s="757"/>
      <c r="H2056" s="757"/>
      <c r="I2056" s="757"/>
    </row>
    <row r="2057" spans="1:9" ht="15.75" customHeight="1">
      <c r="A2057" s="963">
        <v>100707</v>
      </c>
      <c r="B2057" s="963" t="s">
        <v>5037</v>
      </c>
      <c r="C2057" s="964" t="s">
        <v>141</v>
      </c>
      <c r="D2057" s="965">
        <v>133.79</v>
      </c>
      <c r="E2057" s="757"/>
      <c r="F2057" s="757"/>
      <c r="G2057" s="757"/>
      <c r="H2057" s="757"/>
      <c r="I2057" s="757"/>
    </row>
    <row r="2058" spans="1:9" ht="15.75" customHeight="1">
      <c r="A2058" s="963">
        <v>100708</v>
      </c>
      <c r="B2058" s="963" t="s">
        <v>5038</v>
      </c>
      <c r="C2058" s="964" t="s">
        <v>141</v>
      </c>
      <c r="D2058" s="965">
        <v>168.41</v>
      </c>
      <c r="E2058" s="757"/>
      <c r="F2058" s="757"/>
      <c r="G2058" s="757"/>
      <c r="H2058" s="757"/>
      <c r="I2058" s="757"/>
    </row>
    <row r="2059" spans="1:9" ht="15.75" customHeight="1">
      <c r="A2059" s="963">
        <v>100709</v>
      </c>
      <c r="B2059" s="963" t="s">
        <v>5039</v>
      </c>
      <c r="C2059" s="964" t="s">
        <v>141</v>
      </c>
      <c r="D2059" s="965">
        <v>44.17</v>
      </c>
      <c r="E2059" s="757"/>
      <c r="F2059" s="757"/>
      <c r="G2059" s="757"/>
      <c r="H2059" s="757"/>
      <c r="I2059" s="757"/>
    </row>
    <row r="2060" spans="1:9" ht="15.75" customHeight="1">
      <c r="A2060" s="963">
        <v>100710</v>
      </c>
      <c r="B2060" s="963" t="s">
        <v>5040</v>
      </c>
      <c r="C2060" s="964" t="s">
        <v>141</v>
      </c>
      <c r="D2060" s="965">
        <v>127.71</v>
      </c>
      <c r="E2060" s="757"/>
      <c r="F2060" s="757"/>
      <c r="G2060" s="757"/>
      <c r="H2060" s="757"/>
      <c r="I2060" s="757"/>
    </row>
    <row r="2061" spans="1:9" ht="15.75" customHeight="1">
      <c r="A2061" s="963">
        <v>102151</v>
      </c>
      <c r="B2061" s="963" t="s">
        <v>5041</v>
      </c>
      <c r="C2061" s="964" t="s">
        <v>122</v>
      </c>
      <c r="D2061" s="965">
        <v>180.4</v>
      </c>
      <c r="E2061" s="757"/>
      <c r="F2061" s="757"/>
      <c r="G2061" s="757"/>
      <c r="H2061" s="757"/>
      <c r="I2061" s="757"/>
    </row>
    <row r="2062" spans="1:9" ht="15.75" customHeight="1">
      <c r="A2062" s="963">
        <v>102152</v>
      </c>
      <c r="B2062" s="963" t="s">
        <v>5042</v>
      </c>
      <c r="C2062" s="964" t="s">
        <v>122</v>
      </c>
      <c r="D2062" s="965">
        <v>200.4</v>
      </c>
      <c r="E2062" s="757"/>
      <c r="F2062" s="757"/>
      <c r="G2062" s="757"/>
      <c r="H2062" s="757"/>
      <c r="I2062" s="757"/>
    </row>
    <row r="2063" spans="1:9" ht="15.75" customHeight="1">
      <c r="A2063" s="963">
        <v>102153</v>
      </c>
      <c r="B2063" s="963" t="s">
        <v>5043</v>
      </c>
      <c r="C2063" s="964" t="s">
        <v>122</v>
      </c>
      <c r="D2063" s="965">
        <v>253.73</v>
      </c>
      <c r="E2063" s="757"/>
      <c r="F2063" s="757"/>
      <c r="G2063" s="757"/>
      <c r="H2063" s="757"/>
      <c r="I2063" s="757"/>
    </row>
    <row r="2064" spans="1:9" ht="15.75" customHeight="1">
      <c r="A2064" s="963">
        <v>102154</v>
      </c>
      <c r="B2064" s="963" t="s">
        <v>5044</v>
      </c>
      <c r="C2064" s="964" t="s">
        <v>122</v>
      </c>
      <c r="D2064" s="965">
        <v>219.25</v>
      </c>
      <c r="E2064" s="757"/>
      <c r="F2064" s="757"/>
      <c r="G2064" s="757"/>
      <c r="H2064" s="757"/>
      <c r="I2064" s="757"/>
    </row>
    <row r="2065" spans="1:9" ht="15.75" customHeight="1">
      <c r="A2065" s="963">
        <v>102155</v>
      </c>
      <c r="B2065" s="963" t="s">
        <v>5045</v>
      </c>
      <c r="C2065" s="964" t="s">
        <v>122</v>
      </c>
      <c r="D2065" s="965">
        <v>262.88</v>
      </c>
      <c r="E2065" s="757"/>
      <c r="F2065" s="757"/>
      <c r="G2065" s="757"/>
      <c r="H2065" s="757"/>
      <c r="I2065" s="757"/>
    </row>
    <row r="2066" spans="1:9" ht="15.75" customHeight="1">
      <c r="A2066" s="963">
        <v>102156</v>
      </c>
      <c r="B2066" s="963" t="s">
        <v>5046</v>
      </c>
      <c r="C2066" s="964" t="s">
        <v>122</v>
      </c>
      <c r="D2066" s="965">
        <v>251.7</v>
      </c>
      <c r="E2066" s="757"/>
      <c r="F2066" s="757"/>
      <c r="G2066" s="757"/>
      <c r="H2066" s="757"/>
      <c r="I2066" s="757"/>
    </row>
    <row r="2067" spans="1:9" ht="15.75" customHeight="1">
      <c r="A2067" s="963">
        <v>102157</v>
      </c>
      <c r="B2067" s="963" t="s">
        <v>5047</v>
      </c>
      <c r="C2067" s="964" t="s">
        <v>122</v>
      </c>
      <c r="D2067" s="965">
        <v>345.04</v>
      </c>
      <c r="E2067" s="757"/>
      <c r="F2067" s="757"/>
      <c r="G2067" s="757"/>
      <c r="H2067" s="757"/>
      <c r="I2067" s="757"/>
    </row>
    <row r="2068" spans="1:9" ht="15.75" customHeight="1">
      <c r="A2068" s="963">
        <v>102158</v>
      </c>
      <c r="B2068" s="963" t="s">
        <v>5048</v>
      </c>
      <c r="C2068" s="964" t="s">
        <v>122</v>
      </c>
      <c r="D2068" s="965">
        <v>349.25</v>
      </c>
      <c r="E2068" s="757"/>
      <c r="F2068" s="757"/>
      <c r="G2068" s="757"/>
      <c r="H2068" s="757"/>
      <c r="I2068" s="757"/>
    </row>
    <row r="2069" spans="1:9" ht="15.75" customHeight="1">
      <c r="A2069" s="963">
        <v>102159</v>
      </c>
      <c r="B2069" s="963" t="s">
        <v>5049</v>
      </c>
      <c r="C2069" s="964" t="s">
        <v>122</v>
      </c>
      <c r="D2069" s="965">
        <v>416.26</v>
      </c>
      <c r="E2069" s="757"/>
      <c r="F2069" s="757"/>
      <c r="G2069" s="757"/>
      <c r="H2069" s="757"/>
      <c r="I2069" s="757"/>
    </row>
    <row r="2070" spans="1:9" ht="15.75" customHeight="1">
      <c r="A2070" s="963">
        <v>102160</v>
      </c>
      <c r="B2070" s="963" t="s">
        <v>5050</v>
      </c>
      <c r="C2070" s="964" t="s">
        <v>122</v>
      </c>
      <c r="D2070" s="965">
        <v>173.73</v>
      </c>
      <c r="E2070" s="757"/>
      <c r="F2070" s="757"/>
      <c r="G2070" s="757"/>
      <c r="H2070" s="757"/>
      <c r="I2070" s="757"/>
    </row>
    <row r="2071" spans="1:9" ht="15.75" customHeight="1">
      <c r="A2071" s="963">
        <v>102161</v>
      </c>
      <c r="B2071" s="963" t="s">
        <v>5051</v>
      </c>
      <c r="C2071" s="964" t="s">
        <v>122</v>
      </c>
      <c r="D2071" s="965">
        <v>281.01</v>
      </c>
      <c r="E2071" s="757"/>
      <c r="F2071" s="757"/>
      <c r="G2071" s="757"/>
      <c r="H2071" s="757"/>
      <c r="I2071" s="757"/>
    </row>
    <row r="2072" spans="1:9" ht="15.75" customHeight="1">
      <c r="A2072" s="963">
        <v>102162</v>
      </c>
      <c r="B2072" s="963" t="s">
        <v>5052</v>
      </c>
      <c r="C2072" s="964" t="s">
        <v>122</v>
      </c>
      <c r="D2072" s="965">
        <v>301.01</v>
      </c>
      <c r="E2072" s="757"/>
      <c r="F2072" s="757"/>
      <c r="G2072" s="757"/>
      <c r="H2072" s="757"/>
      <c r="I2072" s="757"/>
    </row>
    <row r="2073" spans="1:9" ht="15.75" customHeight="1">
      <c r="A2073" s="963">
        <v>102163</v>
      </c>
      <c r="B2073" s="963" t="s">
        <v>5053</v>
      </c>
      <c r="C2073" s="964" t="s">
        <v>122</v>
      </c>
      <c r="D2073" s="965">
        <v>354.34</v>
      </c>
      <c r="E2073" s="757"/>
      <c r="F2073" s="757"/>
      <c r="G2073" s="757"/>
      <c r="H2073" s="757"/>
      <c r="I2073" s="757"/>
    </row>
    <row r="2074" spans="1:9" ht="15.75" customHeight="1">
      <c r="A2074" s="963">
        <v>102164</v>
      </c>
      <c r="B2074" s="963" t="s">
        <v>5054</v>
      </c>
      <c r="C2074" s="964" t="s">
        <v>122</v>
      </c>
      <c r="D2074" s="965">
        <v>301.38</v>
      </c>
      <c r="E2074" s="757"/>
      <c r="F2074" s="757"/>
      <c r="G2074" s="757"/>
      <c r="H2074" s="757"/>
      <c r="I2074" s="757"/>
    </row>
    <row r="2075" spans="1:9" ht="15.75" customHeight="1">
      <c r="A2075" s="963">
        <v>102165</v>
      </c>
      <c r="B2075" s="963" t="s">
        <v>5055</v>
      </c>
      <c r="C2075" s="964" t="s">
        <v>122</v>
      </c>
      <c r="D2075" s="965">
        <v>345.01</v>
      </c>
      <c r="E2075" s="757"/>
      <c r="F2075" s="757"/>
      <c r="G2075" s="757"/>
      <c r="H2075" s="757"/>
      <c r="I2075" s="757"/>
    </row>
    <row r="2076" spans="1:9" ht="15.75" customHeight="1">
      <c r="A2076" s="963">
        <v>102166</v>
      </c>
      <c r="B2076" s="963" t="s">
        <v>5056</v>
      </c>
      <c r="C2076" s="964" t="s">
        <v>122</v>
      </c>
      <c r="D2076" s="965">
        <v>315.27999999999997</v>
      </c>
      <c r="E2076" s="757"/>
      <c r="F2076" s="757"/>
      <c r="G2076" s="757"/>
      <c r="H2076" s="757"/>
      <c r="I2076" s="757"/>
    </row>
    <row r="2077" spans="1:9" ht="15.75" customHeight="1">
      <c r="A2077" s="963">
        <v>102167</v>
      </c>
      <c r="B2077" s="963" t="s">
        <v>5057</v>
      </c>
      <c r="C2077" s="964" t="s">
        <v>122</v>
      </c>
      <c r="D2077" s="965">
        <v>408.62</v>
      </c>
      <c r="E2077" s="757"/>
      <c r="F2077" s="757"/>
      <c r="G2077" s="757"/>
      <c r="H2077" s="757"/>
      <c r="I2077" s="757"/>
    </row>
    <row r="2078" spans="1:9" ht="15.75" customHeight="1">
      <c r="A2078" s="963">
        <v>102168</v>
      </c>
      <c r="B2078" s="963" t="s">
        <v>5058</v>
      </c>
      <c r="C2078" s="964" t="s">
        <v>122</v>
      </c>
      <c r="D2078" s="965">
        <v>396.37</v>
      </c>
      <c r="E2078" s="757"/>
      <c r="F2078" s="757"/>
      <c r="G2078" s="757"/>
      <c r="H2078" s="757"/>
      <c r="I2078" s="757"/>
    </row>
    <row r="2079" spans="1:9" ht="15.75" customHeight="1">
      <c r="A2079" s="963">
        <v>102169</v>
      </c>
      <c r="B2079" s="963" t="s">
        <v>5059</v>
      </c>
      <c r="C2079" s="964" t="s">
        <v>122</v>
      </c>
      <c r="D2079" s="965">
        <v>457.29</v>
      </c>
      <c r="E2079" s="757"/>
      <c r="F2079" s="757"/>
      <c r="G2079" s="757"/>
      <c r="H2079" s="757"/>
      <c r="I2079" s="757"/>
    </row>
    <row r="2080" spans="1:9" ht="15.75" customHeight="1">
      <c r="A2080" s="963">
        <v>102170</v>
      </c>
      <c r="B2080" s="963" t="s">
        <v>5060</v>
      </c>
      <c r="C2080" s="964" t="s">
        <v>122</v>
      </c>
      <c r="D2080" s="965">
        <v>274.33999999999997</v>
      </c>
      <c r="E2080" s="757"/>
      <c r="F2080" s="757"/>
      <c r="G2080" s="757"/>
      <c r="H2080" s="757"/>
      <c r="I2080" s="757"/>
    </row>
    <row r="2081" spans="1:9" ht="15.75" customHeight="1">
      <c r="A2081" s="963">
        <v>102171</v>
      </c>
      <c r="B2081" s="963" t="s">
        <v>5061</v>
      </c>
      <c r="C2081" s="964" t="s">
        <v>122</v>
      </c>
      <c r="D2081" s="965">
        <v>514.72</v>
      </c>
      <c r="E2081" s="757"/>
      <c r="F2081" s="757"/>
      <c r="G2081" s="757"/>
      <c r="H2081" s="757"/>
      <c r="I2081" s="757"/>
    </row>
    <row r="2082" spans="1:9" ht="15.75" customHeight="1">
      <c r="A2082" s="963">
        <v>102172</v>
      </c>
      <c r="B2082" s="963" t="s">
        <v>5062</v>
      </c>
      <c r="C2082" s="964" t="s">
        <v>122</v>
      </c>
      <c r="D2082" s="965">
        <v>501.95</v>
      </c>
      <c r="E2082" s="757"/>
      <c r="F2082" s="757"/>
      <c r="G2082" s="757"/>
      <c r="H2082" s="757"/>
      <c r="I2082" s="757"/>
    </row>
    <row r="2083" spans="1:9" ht="15.75" customHeight="1">
      <c r="A2083" s="963">
        <v>102176</v>
      </c>
      <c r="B2083" s="963" t="s">
        <v>5063</v>
      </c>
      <c r="C2083" s="964" t="s">
        <v>122</v>
      </c>
      <c r="D2083" s="965">
        <v>917.38</v>
      </c>
      <c r="E2083" s="757"/>
      <c r="F2083" s="757"/>
      <c r="G2083" s="757"/>
      <c r="H2083" s="757"/>
      <c r="I2083" s="757"/>
    </row>
    <row r="2084" spans="1:9" ht="15.75" customHeight="1">
      <c r="A2084" s="963">
        <v>102177</v>
      </c>
      <c r="B2084" s="963" t="s">
        <v>5064</v>
      </c>
      <c r="C2084" s="964" t="s">
        <v>122</v>
      </c>
      <c r="D2084" s="965">
        <v>1867.37</v>
      </c>
      <c r="E2084" s="757"/>
      <c r="F2084" s="757"/>
      <c r="G2084" s="757"/>
      <c r="H2084" s="757"/>
      <c r="I2084" s="757"/>
    </row>
    <row r="2085" spans="1:9" ht="15.75" customHeight="1">
      <c r="A2085" s="963">
        <v>102178</v>
      </c>
      <c r="B2085" s="963" t="s">
        <v>5065</v>
      </c>
      <c r="C2085" s="964" t="s">
        <v>122</v>
      </c>
      <c r="D2085" s="965">
        <v>2147.44</v>
      </c>
      <c r="E2085" s="757"/>
      <c r="F2085" s="757"/>
      <c r="G2085" s="757"/>
      <c r="H2085" s="757"/>
      <c r="I2085" s="757"/>
    </row>
    <row r="2086" spans="1:9" ht="15.75" customHeight="1">
      <c r="A2086" s="963">
        <v>102179</v>
      </c>
      <c r="B2086" s="963" t="s">
        <v>5066</v>
      </c>
      <c r="C2086" s="964" t="s">
        <v>122</v>
      </c>
      <c r="D2086" s="965">
        <v>377.4</v>
      </c>
      <c r="E2086" s="757"/>
      <c r="F2086" s="757"/>
      <c r="G2086" s="757"/>
      <c r="H2086" s="757"/>
      <c r="I2086" s="757"/>
    </row>
    <row r="2087" spans="1:9" ht="15.75" customHeight="1">
      <c r="A2087" s="963">
        <v>102180</v>
      </c>
      <c r="B2087" s="963" t="s">
        <v>5067</v>
      </c>
      <c r="C2087" s="964" t="s">
        <v>122</v>
      </c>
      <c r="D2087" s="965">
        <v>446.93</v>
      </c>
      <c r="E2087" s="757"/>
      <c r="F2087" s="757"/>
      <c r="G2087" s="757"/>
      <c r="H2087" s="757"/>
      <c r="I2087" s="757"/>
    </row>
    <row r="2088" spans="1:9" ht="15.75" customHeight="1">
      <c r="A2088" s="963">
        <v>102181</v>
      </c>
      <c r="B2088" s="963" t="s">
        <v>1099</v>
      </c>
      <c r="C2088" s="964" t="s">
        <v>122</v>
      </c>
      <c r="D2088" s="965">
        <v>539.95000000000005</v>
      </c>
      <c r="E2088" s="757"/>
      <c r="F2088" s="757"/>
      <c r="G2088" s="757"/>
      <c r="H2088" s="757"/>
      <c r="I2088" s="757"/>
    </row>
    <row r="2089" spans="1:9" ht="15.75" customHeight="1">
      <c r="A2089" s="963">
        <v>102182</v>
      </c>
      <c r="B2089" s="963" t="s">
        <v>1657</v>
      </c>
      <c r="C2089" s="964" t="s">
        <v>141</v>
      </c>
      <c r="D2089" s="965">
        <v>1115.31</v>
      </c>
      <c r="E2089" s="757"/>
      <c r="F2089" s="757"/>
      <c r="G2089" s="757"/>
      <c r="H2089" s="757"/>
      <c r="I2089" s="757"/>
    </row>
    <row r="2090" spans="1:9" ht="15.75" customHeight="1">
      <c r="A2090" s="963">
        <v>102183</v>
      </c>
      <c r="B2090" s="963" t="s">
        <v>5068</v>
      </c>
      <c r="C2090" s="964" t="s">
        <v>141</v>
      </c>
      <c r="D2090" s="965">
        <v>2239.69</v>
      </c>
      <c r="E2090" s="757"/>
      <c r="F2090" s="757"/>
      <c r="G2090" s="757"/>
      <c r="H2090" s="757"/>
      <c r="I2090" s="757"/>
    </row>
    <row r="2091" spans="1:9" ht="15.75" customHeight="1">
      <c r="A2091" s="963">
        <v>102184</v>
      </c>
      <c r="B2091" s="963" t="s">
        <v>5069</v>
      </c>
      <c r="C2091" s="964" t="s">
        <v>141</v>
      </c>
      <c r="D2091" s="965">
        <v>1923.97</v>
      </c>
      <c r="E2091" s="757"/>
      <c r="F2091" s="757"/>
      <c r="G2091" s="757"/>
      <c r="H2091" s="757"/>
      <c r="I2091" s="757"/>
    </row>
    <row r="2092" spans="1:9" ht="15.75" customHeight="1">
      <c r="A2092" s="963">
        <v>102185</v>
      </c>
      <c r="B2092" s="963" t="s">
        <v>5070</v>
      </c>
      <c r="C2092" s="964" t="s">
        <v>141</v>
      </c>
      <c r="D2092" s="965">
        <v>3856.76</v>
      </c>
      <c r="E2092" s="757"/>
      <c r="F2092" s="757"/>
      <c r="G2092" s="757"/>
      <c r="H2092" s="757"/>
      <c r="I2092" s="757"/>
    </row>
    <row r="2093" spans="1:9" ht="15.75" customHeight="1">
      <c r="A2093" s="963">
        <v>102190</v>
      </c>
      <c r="B2093" s="963" t="s">
        <v>5071</v>
      </c>
      <c r="C2093" s="964" t="s">
        <v>122</v>
      </c>
      <c r="D2093" s="965">
        <v>13.92</v>
      </c>
      <c r="E2093" s="757"/>
      <c r="F2093" s="757"/>
      <c r="G2093" s="757"/>
      <c r="H2093" s="757"/>
      <c r="I2093" s="757"/>
    </row>
    <row r="2094" spans="1:9" ht="15.75" customHeight="1">
      <c r="A2094" s="963">
        <v>102191</v>
      </c>
      <c r="B2094" s="963" t="s">
        <v>5072</v>
      </c>
      <c r="C2094" s="964" t="s">
        <v>122</v>
      </c>
      <c r="D2094" s="965">
        <v>16.91</v>
      </c>
      <c r="E2094" s="757"/>
      <c r="F2094" s="757"/>
      <c r="G2094" s="757"/>
      <c r="H2094" s="757"/>
      <c r="I2094" s="757"/>
    </row>
    <row r="2095" spans="1:9" ht="15.75" customHeight="1">
      <c r="A2095" s="963">
        <v>102192</v>
      </c>
      <c r="B2095" s="963" t="s">
        <v>5073</v>
      </c>
      <c r="C2095" s="964" t="s">
        <v>122</v>
      </c>
      <c r="D2095" s="965">
        <v>12.07</v>
      </c>
      <c r="E2095" s="757"/>
      <c r="F2095" s="757"/>
      <c r="G2095" s="757"/>
      <c r="H2095" s="757"/>
      <c r="I2095" s="757"/>
    </row>
    <row r="2096" spans="1:9" ht="15.75" customHeight="1">
      <c r="A2096" s="963">
        <v>94569</v>
      </c>
      <c r="B2096" s="963" t="s">
        <v>5074</v>
      </c>
      <c r="C2096" s="964" t="s">
        <v>122</v>
      </c>
      <c r="D2096" s="965">
        <v>1475.28</v>
      </c>
      <c r="E2096" s="757"/>
      <c r="F2096" s="757"/>
      <c r="G2096" s="757"/>
      <c r="H2096" s="757"/>
      <c r="I2096" s="757"/>
    </row>
    <row r="2097" spans="1:9" ht="15.75" customHeight="1">
      <c r="A2097" s="963">
        <v>94570</v>
      </c>
      <c r="B2097" s="963" t="s">
        <v>5075</v>
      </c>
      <c r="C2097" s="964" t="s">
        <v>122</v>
      </c>
      <c r="D2097" s="965">
        <v>786.45</v>
      </c>
      <c r="E2097" s="757"/>
      <c r="F2097" s="757"/>
      <c r="G2097" s="757"/>
      <c r="H2097" s="757"/>
      <c r="I2097" s="757"/>
    </row>
    <row r="2098" spans="1:9" ht="15.75" customHeight="1">
      <c r="A2098" s="963">
        <v>94572</v>
      </c>
      <c r="B2098" s="963" t="s">
        <v>5076</v>
      </c>
      <c r="C2098" s="964" t="s">
        <v>122</v>
      </c>
      <c r="D2098" s="965">
        <v>1130.31</v>
      </c>
      <c r="E2098" s="757"/>
      <c r="F2098" s="757"/>
      <c r="G2098" s="757"/>
      <c r="H2098" s="757"/>
      <c r="I2098" s="757"/>
    </row>
    <row r="2099" spans="1:9" ht="15.75" customHeight="1">
      <c r="A2099" s="963">
        <v>94573</v>
      </c>
      <c r="B2099" s="963" t="s">
        <v>5077</v>
      </c>
      <c r="C2099" s="964" t="s">
        <v>122</v>
      </c>
      <c r="D2099" s="965">
        <v>895.36</v>
      </c>
      <c r="E2099" s="757"/>
      <c r="F2099" s="757"/>
      <c r="G2099" s="757"/>
      <c r="H2099" s="757"/>
      <c r="I2099" s="757"/>
    </row>
    <row r="2100" spans="1:9" ht="15.75" customHeight="1">
      <c r="A2100" s="963">
        <v>94580</v>
      </c>
      <c r="B2100" s="963" t="s">
        <v>5078</v>
      </c>
      <c r="C2100" s="964" t="s">
        <v>122</v>
      </c>
      <c r="D2100" s="965">
        <v>1244.33</v>
      </c>
      <c r="E2100" s="757"/>
      <c r="F2100" s="757"/>
      <c r="G2100" s="757"/>
      <c r="H2100" s="757"/>
      <c r="I2100" s="757"/>
    </row>
    <row r="2101" spans="1:9" ht="15.75" customHeight="1">
      <c r="A2101" s="963">
        <v>94589</v>
      </c>
      <c r="B2101" s="963" t="s">
        <v>5079</v>
      </c>
      <c r="C2101" s="964" t="s">
        <v>164</v>
      </c>
      <c r="D2101" s="965">
        <v>29.07</v>
      </c>
      <c r="E2101" s="757"/>
      <c r="F2101" s="757"/>
      <c r="G2101" s="757"/>
      <c r="H2101" s="757"/>
      <c r="I2101" s="757"/>
    </row>
    <row r="2102" spans="1:9" ht="15.75" customHeight="1">
      <c r="A2102" s="963">
        <v>94590</v>
      </c>
      <c r="B2102" s="963" t="s">
        <v>5080</v>
      </c>
      <c r="C2102" s="964" t="s">
        <v>164</v>
      </c>
      <c r="D2102" s="965">
        <v>28.68</v>
      </c>
      <c r="E2102" s="757"/>
      <c r="F2102" s="757"/>
      <c r="G2102" s="757"/>
      <c r="H2102" s="757"/>
      <c r="I2102" s="757"/>
    </row>
    <row r="2103" spans="1:9" ht="15.75" customHeight="1">
      <c r="A2103" s="963">
        <v>100674</v>
      </c>
      <c r="B2103" s="963" t="s">
        <v>5081</v>
      </c>
      <c r="C2103" s="964" t="s">
        <v>122</v>
      </c>
      <c r="D2103" s="965">
        <v>1679.62</v>
      </c>
      <c r="E2103" s="757"/>
      <c r="F2103" s="757"/>
      <c r="G2103" s="757"/>
      <c r="H2103" s="757"/>
      <c r="I2103" s="757"/>
    </row>
    <row r="2104" spans="1:9" ht="15.75" customHeight="1">
      <c r="A2104" s="963">
        <v>101096</v>
      </c>
      <c r="B2104" s="963" t="s">
        <v>5082</v>
      </c>
      <c r="C2104" s="964" t="s">
        <v>964</v>
      </c>
      <c r="D2104" s="965">
        <v>1095.48</v>
      </c>
      <c r="E2104" s="757"/>
      <c r="F2104" s="757"/>
      <c r="G2104" s="757"/>
      <c r="H2104" s="757"/>
      <c r="I2104" s="757"/>
    </row>
    <row r="2105" spans="1:9" ht="15.75" customHeight="1">
      <c r="A2105" s="963">
        <v>101097</v>
      </c>
      <c r="B2105" s="963" t="s">
        <v>5083</v>
      </c>
      <c r="C2105" s="964" t="s">
        <v>964</v>
      </c>
      <c r="D2105" s="965">
        <v>1048.3900000000001</v>
      </c>
      <c r="E2105" s="757"/>
      <c r="F2105" s="757"/>
      <c r="G2105" s="757"/>
      <c r="H2105" s="757"/>
      <c r="I2105" s="757"/>
    </row>
    <row r="2106" spans="1:9" ht="15.75" customHeight="1">
      <c r="A2106" s="963">
        <v>101098</v>
      </c>
      <c r="B2106" s="963" t="s">
        <v>5084</v>
      </c>
      <c r="C2106" s="964" t="s">
        <v>964</v>
      </c>
      <c r="D2106" s="965">
        <v>991.29</v>
      </c>
      <c r="E2106" s="757"/>
      <c r="F2106" s="757"/>
      <c r="G2106" s="757"/>
      <c r="H2106" s="757"/>
      <c r="I2106" s="757"/>
    </row>
    <row r="2107" spans="1:9" ht="15.75" customHeight="1">
      <c r="A2107" s="963">
        <v>101099</v>
      </c>
      <c r="B2107" s="963" t="s">
        <v>5085</v>
      </c>
      <c r="C2107" s="964" t="s">
        <v>964</v>
      </c>
      <c r="D2107" s="965">
        <v>915.24</v>
      </c>
      <c r="E2107" s="757"/>
      <c r="F2107" s="757"/>
      <c r="G2107" s="757"/>
      <c r="H2107" s="757"/>
      <c r="I2107" s="757"/>
    </row>
    <row r="2108" spans="1:9" ht="15.75" customHeight="1">
      <c r="A2108" s="963">
        <v>101100</v>
      </c>
      <c r="B2108" s="963" t="s">
        <v>5086</v>
      </c>
      <c r="C2108" s="964" t="s">
        <v>964</v>
      </c>
      <c r="D2108" s="965">
        <v>898.44</v>
      </c>
      <c r="E2108" s="757"/>
      <c r="F2108" s="757"/>
      <c r="G2108" s="757"/>
      <c r="H2108" s="757"/>
      <c r="I2108" s="757"/>
    </row>
    <row r="2109" spans="1:9" ht="15.75" customHeight="1">
      <c r="A2109" s="963">
        <v>101101</v>
      </c>
      <c r="B2109" s="963" t="s">
        <v>5087</v>
      </c>
      <c r="C2109" s="964" t="s">
        <v>964</v>
      </c>
      <c r="D2109" s="965">
        <v>879.39</v>
      </c>
      <c r="E2109" s="757"/>
      <c r="F2109" s="757"/>
      <c r="G2109" s="757"/>
      <c r="H2109" s="757"/>
      <c r="I2109" s="757"/>
    </row>
    <row r="2110" spans="1:9" ht="15.75" customHeight="1">
      <c r="A2110" s="963">
        <v>101102</v>
      </c>
      <c r="B2110" s="963" t="s">
        <v>5088</v>
      </c>
      <c r="C2110" s="964" t="s">
        <v>964</v>
      </c>
      <c r="D2110" s="965">
        <v>861.14</v>
      </c>
      <c r="E2110" s="757"/>
      <c r="F2110" s="757"/>
      <c r="G2110" s="757"/>
      <c r="H2110" s="757"/>
      <c r="I2110" s="757"/>
    </row>
    <row r="2111" spans="1:9" ht="15.75" customHeight="1">
      <c r="A2111" s="963">
        <v>101103</v>
      </c>
      <c r="B2111" s="963" t="s">
        <v>5089</v>
      </c>
      <c r="C2111" s="964" t="s">
        <v>964</v>
      </c>
      <c r="D2111" s="965">
        <v>810.3</v>
      </c>
      <c r="E2111" s="757"/>
      <c r="F2111" s="757"/>
      <c r="G2111" s="757"/>
      <c r="H2111" s="757"/>
      <c r="I2111" s="757"/>
    </row>
    <row r="2112" spans="1:9" ht="15.75" customHeight="1">
      <c r="A2112" s="963">
        <v>101104</v>
      </c>
      <c r="B2112" s="963" t="s">
        <v>5090</v>
      </c>
      <c r="C2112" s="964" t="s">
        <v>964</v>
      </c>
      <c r="D2112" s="965">
        <v>1063.1600000000001</v>
      </c>
      <c r="E2112" s="757"/>
      <c r="F2112" s="757"/>
      <c r="G2112" s="757"/>
      <c r="H2112" s="757"/>
      <c r="I2112" s="757"/>
    </row>
    <row r="2113" spans="1:9" ht="15.75" customHeight="1">
      <c r="A2113" s="963">
        <v>101105</v>
      </c>
      <c r="B2113" s="963" t="s">
        <v>5091</v>
      </c>
      <c r="C2113" s="964" t="s">
        <v>964</v>
      </c>
      <c r="D2113" s="965">
        <v>1016.76</v>
      </c>
      <c r="E2113" s="757"/>
      <c r="F2113" s="757"/>
      <c r="G2113" s="757"/>
      <c r="H2113" s="757"/>
      <c r="I2113" s="757"/>
    </row>
    <row r="2114" spans="1:9" ht="15.75" customHeight="1">
      <c r="A2114" s="963">
        <v>101106</v>
      </c>
      <c r="B2114" s="963" t="s">
        <v>5092</v>
      </c>
      <c r="C2114" s="964" t="s">
        <v>964</v>
      </c>
      <c r="D2114" s="965">
        <v>961.06</v>
      </c>
      <c r="E2114" s="757"/>
      <c r="F2114" s="757"/>
      <c r="G2114" s="757"/>
      <c r="H2114" s="757"/>
      <c r="I2114" s="757"/>
    </row>
    <row r="2115" spans="1:9" ht="15.75" customHeight="1">
      <c r="A2115" s="963">
        <v>101107</v>
      </c>
      <c r="B2115" s="963" t="s">
        <v>5093</v>
      </c>
      <c r="C2115" s="964" t="s">
        <v>964</v>
      </c>
      <c r="D2115" s="965">
        <v>886.4</v>
      </c>
      <c r="E2115" s="757"/>
      <c r="F2115" s="757"/>
      <c r="G2115" s="757"/>
      <c r="H2115" s="757"/>
      <c r="I2115" s="757"/>
    </row>
    <row r="2116" spans="1:9" ht="15.75" customHeight="1">
      <c r="A2116" s="963">
        <v>101108</v>
      </c>
      <c r="B2116" s="963" t="s">
        <v>5094</v>
      </c>
      <c r="C2116" s="964" t="s">
        <v>964</v>
      </c>
      <c r="D2116" s="965">
        <v>861.6</v>
      </c>
      <c r="E2116" s="757"/>
      <c r="F2116" s="757"/>
      <c r="G2116" s="757"/>
      <c r="H2116" s="757"/>
      <c r="I2116" s="757"/>
    </row>
    <row r="2117" spans="1:9" ht="15.75" customHeight="1">
      <c r="A2117" s="963">
        <v>101109</v>
      </c>
      <c r="B2117" s="963" t="s">
        <v>5095</v>
      </c>
      <c r="C2117" s="964" t="s">
        <v>964</v>
      </c>
      <c r="D2117" s="965">
        <v>843.46</v>
      </c>
      <c r="E2117" s="757"/>
      <c r="F2117" s="757"/>
      <c r="G2117" s="757"/>
      <c r="H2117" s="757"/>
      <c r="I2117" s="757"/>
    </row>
    <row r="2118" spans="1:9" ht="15.75" customHeight="1">
      <c r="A2118" s="963">
        <v>101110</v>
      </c>
      <c r="B2118" s="963" t="s">
        <v>5096</v>
      </c>
      <c r="C2118" s="964" t="s">
        <v>964</v>
      </c>
      <c r="D2118" s="965">
        <v>827.14</v>
      </c>
      <c r="E2118" s="757"/>
      <c r="F2118" s="757"/>
      <c r="G2118" s="757"/>
      <c r="H2118" s="757"/>
      <c r="I2118" s="757"/>
    </row>
    <row r="2119" spans="1:9" ht="15.75" customHeight="1">
      <c r="A2119" s="963">
        <v>101111</v>
      </c>
      <c r="B2119" s="963" t="s">
        <v>5097</v>
      </c>
      <c r="C2119" s="964" t="s">
        <v>964</v>
      </c>
      <c r="D2119" s="965">
        <v>778.21</v>
      </c>
      <c r="E2119" s="757"/>
      <c r="F2119" s="757"/>
      <c r="G2119" s="757"/>
      <c r="H2119" s="757"/>
      <c r="I2119" s="757"/>
    </row>
    <row r="2120" spans="1:9" ht="15.75" customHeight="1">
      <c r="A2120" s="963">
        <v>101112</v>
      </c>
      <c r="B2120" s="963" t="s">
        <v>5098</v>
      </c>
      <c r="C2120" s="964" t="s">
        <v>964</v>
      </c>
      <c r="D2120" s="965">
        <v>797.38</v>
      </c>
      <c r="E2120" s="757"/>
      <c r="F2120" s="757"/>
      <c r="G2120" s="757"/>
      <c r="H2120" s="757"/>
      <c r="I2120" s="757"/>
    </row>
    <row r="2121" spans="1:9" ht="15.75" customHeight="1">
      <c r="A2121" s="963">
        <v>101113</v>
      </c>
      <c r="B2121" s="963" t="s">
        <v>5099</v>
      </c>
      <c r="C2121" s="964" t="s">
        <v>964</v>
      </c>
      <c r="D2121" s="965">
        <v>768.18</v>
      </c>
      <c r="E2121" s="757"/>
      <c r="F2121" s="757"/>
      <c r="G2121" s="757"/>
      <c r="H2121" s="757"/>
      <c r="I2121" s="757"/>
    </row>
    <row r="2122" spans="1:9" ht="15.75" customHeight="1">
      <c r="A2122" s="963">
        <v>95601</v>
      </c>
      <c r="B2122" s="963" t="s">
        <v>5100</v>
      </c>
      <c r="C2122" s="964" t="s">
        <v>141</v>
      </c>
      <c r="D2122" s="965">
        <v>12.91</v>
      </c>
      <c r="E2122" s="757"/>
      <c r="F2122" s="757"/>
      <c r="G2122" s="757"/>
      <c r="H2122" s="757"/>
      <c r="I2122" s="757"/>
    </row>
    <row r="2123" spans="1:9" ht="15.75" customHeight="1">
      <c r="A2123" s="963">
        <v>95602</v>
      </c>
      <c r="B2123" s="963" t="s">
        <v>5101</v>
      </c>
      <c r="C2123" s="964" t="s">
        <v>141</v>
      </c>
      <c r="D2123" s="965">
        <v>20.68</v>
      </c>
      <c r="E2123" s="757"/>
      <c r="F2123" s="757"/>
      <c r="G2123" s="757"/>
      <c r="H2123" s="757"/>
      <c r="I2123" s="757"/>
    </row>
    <row r="2124" spans="1:9" ht="15.75" customHeight="1">
      <c r="A2124" s="963">
        <v>95603</v>
      </c>
      <c r="B2124" s="963" t="s">
        <v>5102</v>
      </c>
      <c r="C2124" s="964" t="s">
        <v>141</v>
      </c>
      <c r="D2124" s="965">
        <v>35.29</v>
      </c>
      <c r="E2124" s="757"/>
      <c r="F2124" s="757"/>
      <c r="G2124" s="757"/>
      <c r="H2124" s="757"/>
      <c r="I2124" s="757"/>
    </row>
    <row r="2125" spans="1:9" ht="15.75" customHeight="1">
      <c r="A2125" s="963">
        <v>95604</v>
      </c>
      <c r="B2125" s="963" t="s">
        <v>5103</v>
      </c>
      <c r="C2125" s="964" t="s">
        <v>141</v>
      </c>
      <c r="D2125" s="965">
        <v>54.76</v>
      </c>
      <c r="E2125" s="757"/>
      <c r="F2125" s="757"/>
      <c r="G2125" s="757"/>
      <c r="H2125" s="757"/>
      <c r="I2125" s="757"/>
    </row>
    <row r="2126" spans="1:9" ht="15.75" customHeight="1">
      <c r="A2126" s="963">
        <v>95605</v>
      </c>
      <c r="B2126" s="963" t="s">
        <v>5104</v>
      </c>
      <c r="C2126" s="964" t="s">
        <v>141</v>
      </c>
      <c r="D2126" s="965">
        <v>100.55</v>
      </c>
      <c r="E2126" s="757"/>
      <c r="F2126" s="757"/>
      <c r="G2126" s="757"/>
      <c r="H2126" s="757"/>
      <c r="I2126" s="757"/>
    </row>
    <row r="2127" spans="1:9" ht="15.75" customHeight="1">
      <c r="A2127" s="963">
        <v>95607</v>
      </c>
      <c r="B2127" s="963" t="s">
        <v>5105</v>
      </c>
      <c r="C2127" s="964" t="s">
        <v>141</v>
      </c>
      <c r="D2127" s="965">
        <v>20.18</v>
      </c>
      <c r="E2127" s="757"/>
      <c r="F2127" s="757"/>
      <c r="G2127" s="757"/>
      <c r="H2127" s="757"/>
      <c r="I2127" s="757"/>
    </row>
    <row r="2128" spans="1:9" ht="15.75" customHeight="1">
      <c r="A2128" s="963">
        <v>95608</v>
      </c>
      <c r="B2128" s="963" t="s">
        <v>5106</v>
      </c>
      <c r="C2128" s="964" t="s">
        <v>141</v>
      </c>
      <c r="D2128" s="965">
        <v>29.28</v>
      </c>
      <c r="E2128" s="757"/>
      <c r="F2128" s="757"/>
      <c r="G2128" s="757"/>
      <c r="H2128" s="757"/>
      <c r="I2128" s="757"/>
    </row>
    <row r="2129" spans="1:9" ht="15.75" customHeight="1">
      <c r="A2129" s="963">
        <v>95609</v>
      </c>
      <c r="B2129" s="963" t="s">
        <v>5107</v>
      </c>
      <c r="C2129" s="964" t="s">
        <v>141</v>
      </c>
      <c r="D2129" s="965">
        <v>37.130000000000003</v>
      </c>
      <c r="E2129" s="757"/>
      <c r="F2129" s="757"/>
      <c r="G2129" s="757"/>
      <c r="H2129" s="757"/>
      <c r="I2129" s="757"/>
    </row>
    <row r="2130" spans="1:9" ht="15.75" customHeight="1">
      <c r="A2130" s="963">
        <v>100651</v>
      </c>
      <c r="B2130" s="963" t="s">
        <v>5108</v>
      </c>
      <c r="C2130" s="964" t="s">
        <v>164</v>
      </c>
      <c r="D2130" s="965">
        <v>127.22</v>
      </c>
      <c r="E2130" s="757"/>
      <c r="F2130" s="757"/>
      <c r="G2130" s="757"/>
      <c r="H2130" s="757"/>
      <c r="I2130" s="757"/>
    </row>
    <row r="2131" spans="1:9" ht="15.75" customHeight="1">
      <c r="A2131" s="963">
        <v>100652</v>
      </c>
      <c r="B2131" s="963" t="s">
        <v>5109</v>
      </c>
      <c r="C2131" s="964" t="s">
        <v>164</v>
      </c>
      <c r="D2131" s="965">
        <v>240.67</v>
      </c>
      <c r="E2131" s="757"/>
      <c r="F2131" s="757"/>
      <c r="G2131" s="757"/>
      <c r="H2131" s="757"/>
      <c r="I2131" s="757"/>
    </row>
    <row r="2132" spans="1:9" ht="15.75" customHeight="1">
      <c r="A2132" s="963">
        <v>100653</v>
      </c>
      <c r="B2132" s="963" t="s">
        <v>5110</v>
      </c>
      <c r="C2132" s="964" t="s">
        <v>164</v>
      </c>
      <c r="D2132" s="965">
        <v>399.42</v>
      </c>
      <c r="E2132" s="757"/>
      <c r="F2132" s="757"/>
      <c r="G2132" s="757"/>
      <c r="H2132" s="757"/>
      <c r="I2132" s="757"/>
    </row>
    <row r="2133" spans="1:9" ht="15.75" customHeight="1">
      <c r="A2133" s="963">
        <v>100654</v>
      </c>
      <c r="B2133" s="963" t="s">
        <v>5111</v>
      </c>
      <c r="C2133" s="964" t="s">
        <v>164</v>
      </c>
      <c r="D2133" s="965">
        <v>543.62</v>
      </c>
      <c r="E2133" s="757"/>
      <c r="F2133" s="757"/>
      <c r="G2133" s="757"/>
      <c r="H2133" s="757"/>
      <c r="I2133" s="757"/>
    </row>
    <row r="2134" spans="1:9" ht="15.75" customHeight="1">
      <c r="A2134" s="963">
        <v>100655</v>
      </c>
      <c r="B2134" s="963" t="s">
        <v>5112</v>
      </c>
      <c r="C2134" s="964" t="s">
        <v>164</v>
      </c>
      <c r="D2134" s="965">
        <v>628.74</v>
      </c>
      <c r="E2134" s="757"/>
      <c r="F2134" s="757"/>
      <c r="G2134" s="757"/>
      <c r="H2134" s="757"/>
      <c r="I2134" s="757"/>
    </row>
    <row r="2135" spans="1:9" ht="15.75" customHeight="1">
      <c r="A2135" s="963">
        <v>100656</v>
      </c>
      <c r="B2135" s="963" t="s">
        <v>5113</v>
      </c>
      <c r="C2135" s="964" t="s">
        <v>164</v>
      </c>
      <c r="D2135" s="965">
        <v>107.23</v>
      </c>
      <c r="E2135" s="757"/>
      <c r="F2135" s="757"/>
      <c r="G2135" s="757"/>
      <c r="H2135" s="757"/>
      <c r="I2135" s="757"/>
    </row>
    <row r="2136" spans="1:9" ht="15.75" customHeight="1">
      <c r="A2136" s="963">
        <v>100657</v>
      </c>
      <c r="B2136" s="963" t="s">
        <v>5114</v>
      </c>
      <c r="C2136" s="964" t="s">
        <v>164</v>
      </c>
      <c r="D2136" s="965">
        <v>139.1</v>
      </c>
      <c r="E2136" s="757"/>
      <c r="F2136" s="757"/>
      <c r="G2136" s="757"/>
      <c r="H2136" s="757"/>
      <c r="I2136" s="757"/>
    </row>
    <row r="2137" spans="1:9" ht="15.75" customHeight="1">
      <c r="A2137" s="963">
        <v>100658</v>
      </c>
      <c r="B2137" s="963" t="s">
        <v>5115</v>
      </c>
      <c r="C2137" s="964" t="s">
        <v>164</v>
      </c>
      <c r="D2137" s="965">
        <v>323.3</v>
      </c>
      <c r="E2137" s="757"/>
      <c r="F2137" s="757"/>
      <c r="G2137" s="757"/>
      <c r="H2137" s="757"/>
      <c r="I2137" s="757"/>
    </row>
    <row r="2138" spans="1:9" ht="15.75" customHeight="1">
      <c r="A2138" s="963">
        <v>100889</v>
      </c>
      <c r="B2138" s="963" t="s">
        <v>5116</v>
      </c>
      <c r="C2138" s="964" t="s">
        <v>1607</v>
      </c>
      <c r="D2138" s="965">
        <v>16.510000000000002</v>
      </c>
      <c r="E2138" s="757"/>
      <c r="F2138" s="757"/>
      <c r="G2138" s="757"/>
      <c r="H2138" s="757"/>
      <c r="I2138" s="757"/>
    </row>
    <row r="2139" spans="1:9" ht="15.75" customHeight="1">
      <c r="A2139" s="963">
        <v>100890</v>
      </c>
      <c r="B2139" s="963" t="s">
        <v>5117</v>
      </c>
      <c r="C2139" s="964" t="s">
        <v>1607</v>
      </c>
      <c r="D2139" s="965">
        <v>16.36</v>
      </c>
      <c r="E2139" s="757"/>
      <c r="F2139" s="757"/>
      <c r="G2139" s="757"/>
      <c r="H2139" s="757"/>
      <c r="I2139" s="757"/>
    </row>
    <row r="2140" spans="1:9" ht="15.75" customHeight="1">
      <c r="A2140" s="963">
        <v>100892</v>
      </c>
      <c r="B2140" s="963" t="s">
        <v>5118</v>
      </c>
      <c r="C2140" s="964" t="s">
        <v>1607</v>
      </c>
      <c r="D2140" s="965">
        <v>15.59</v>
      </c>
      <c r="E2140" s="757"/>
      <c r="F2140" s="757"/>
      <c r="G2140" s="757"/>
      <c r="H2140" s="757"/>
      <c r="I2140" s="757"/>
    </row>
    <row r="2141" spans="1:9" ht="15.75" customHeight="1">
      <c r="A2141" s="963">
        <v>100893</v>
      </c>
      <c r="B2141" s="963" t="s">
        <v>5119</v>
      </c>
      <c r="C2141" s="964" t="s">
        <v>1607</v>
      </c>
      <c r="D2141" s="965">
        <v>15.42</v>
      </c>
      <c r="E2141" s="757"/>
      <c r="F2141" s="757"/>
      <c r="G2141" s="757"/>
      <c r="H2141" s="757"/>
      <c r="I2141" s="757"/>
    </row>
    <row r="2142" spans="1:9" ht="15.75" customHeight="1">
      <c r="A2142" s="963">
        <v>100894</v>
      </c>
      <c r="B2142" s="963" t="s">
        <v>5120</v>
      </c>
      <c r="C2142" s="964" t="s">
        <v>1607</v>
      </c>
      <c r="D2142" s="965">
        <v>15.33</v>
      </c>
      <c r="E2142" s="757"/>
      <c r="F2142" s="757"/>
      <c r="G2142" s="757"/>
      <c r="H2142" s="757"/>
      <c r="I2142" s="757"/>
    </row>
    <row r="2143" spans="1:9" ht="15.75" customHeight="1">
      <c r="A2143" s="963">
        <v>100896</v>
      </c>
      <c r="B2143" s="963" t="s">
        <v>5121</v>
      </c>
      <c r="C2143" s="964" t="s">
        <v>164</v>
      </c>
      <c r="D2143" s="965">
        <v>56.27</v>
      </c>
      <c r="E2143" s="757"/>
      <c r="F2143" s="757"/>
      <c r="G2143" s="757"/>
      <c r="H2143" s="757"/>
      <c r="I2143" s="757"/>
    </row>
    <row r="2144" spans="1:9" ht="15.75" customHeight="1">
      <c r="A2144" s="963">
        <v>100897</v>
      </c>
      <c r="B2144" s="963" t="s">
        <v>5122</v>
      </c>
      <c r="C2144" s="964" t="s">
        <v>164</v>
      </c>
      <c r="D2144" s="965">
        <v>108.91</v>
      </c>
      <c r="E2144" s="757"/>
      <c r="F2144" s="757"/>
      <c r="G2144" s="757"/>
      <c r="H2144" s="757"/>
      <c r="I2144" s="757"/>
    </row>
    <row r="2145" spans="1:9" ht="15.75" customHeight="1">
      <c r="A2145" s="963">
        <v>100898</v>
      </c>
      <c r="B2145" s="963" t="s">
        <v>5123</v>
      </c>
      <c r="C2145" s="964" t="s">
        <v>164</v>
      </c>
      <c r="D2145" s="965">
        <v>209.05</v>
      </c>
      <c r="E2145" s="757"/>
      <c r="F2145" s="757"/>
      <c r="G2145" s="757"/>
      <c r="H2145" s="757"/>
      <c r="I2145" s="757"/>
    </row>
    <row r="2146" spans="1:9" ht="15.75" customHeight="1">
      <c r="A2146" s="963">
        <v>100899</v>
      </c>
      <c r="B2146" s="963" t="s">
        <v>5124</v>
      </c>
      <c r="C2146" s="964" t="s">
        <v>164</v>
      </c>
      <c r="D2146" s="965">
        <v>75.790000000000006</v>
      </c>
      <c r="E2146" s="757"/>
      <c r="F2146" s="757"/>
      <c r="G2146" s="757"/>
      <c r="H2146" s="757"/>
      <c r="I2146" s="757"/>
    </row>
    <row r="2147" spans="1:9" ht="15.75" customHeight="1">
      <c r="A2147" s="963">
        <v>100900</v>
      </c>
      <c r="B2147" s="963" t="s">
        <v>5125</v>
      </c>
      <c r="C2147" s="964" t="s">
        <v>164</v>
      </c>
      <c r="D2147" s="965">
        <v>238.99</v>
      </c>
      <c r="E2147" s="757"/>
      <c r="F2147" s="757"/>
      <c r="G2147" s="757"/>
      <c r="H2147" s="757"/>
      <c r="I2147" s="757"/>
    </row>
    <row r="2148" spans="1:9" ht="15.75" customHeight="1">
      <c r="A2148" s="963">
        <v>101173</v>
      </c>
      <c r="B2148" s="963" t="s">
        <v>5126</v>
      </c>
      <c r="C2148" s="964" t="s">
        <v>164</v>
      </c>
      <c r="D2148" s="965">
        <v>55.27</v>
      </c>
      <c r="E2148" s="757"/>
      <c r="F2148" s="757"/>
      <c r="G2148" s="757"/>
      <c r="H2148" s="757"/>
      <c r="I2148" s="757"/>
    </row>
    <row r="2149" spans="1:9" ht="15.75" customHeight="1">
      <c r="A2149" s="963">
        <v>101174</v>
      </c>
      <c r="B2149" s="963" t="s">
        <v>5127</v>
      </c>
      <c r="C2149" s="964" t="s">
        <v>164</v>
      </c>
      <c r="D2149" s="965">
        <v>76.16</v>
      </c>
      <c r="E2149" s="757"/>
      <c r="F2149" s="757"/>
      <c r="G2149" s="757"/>
      <c r="H2149" s="757"/>
      <c r="I2149" s="757"/>
    </row>
    <row r="2150" spans="1:9" ht="15.75" customHeight="1">
      <c r="A2150" s="963">
        <v>101175</v>
      </c>
      <c r="B2150" s="963" t="s">
        <v>5128</v>
      </c>
      <c r="C2150" s="964" t="s">
        <v>164</v>
      </c>
      <c r="D2150" s="965">
        <v>104.07</v>
      </c>
      <c r="E2150" s="757"/>
      <c r="F2150" s="757"/>
      <c r="G2150" s="757"/>
      <c r="H2150" s="757"/>
      <c r="I2150" s="757"/>
    </row>
    <row r="2151" spans="1:9" ht="15.75" customHeight="1">
      <c r="A2151" s="963">
        <v>101176</v>
      </c>
      <c r="B2151" s="963" t="s">
        <v>5129</v>
      </c>
      <c r="C2151" s="964" t="s">
        <v>164</v>
      </c>
      <c r="D2151" s="965">
        <v>133.65</v>
      </c>
      <c r="E2151" s="757"/>
      <c r="F2151" s="757"/>
      <c r="G2151" s="757"/>
      <c r="H2151" s="757"/>
      <c r="I2151" s="757"/>
    </row>
    <row r="2152" spans="1:9" ht="15.75" customHeight="1">
      <c r="A2152" s="963">
        <v>102521</v>
      </c>
      <c r="B2152" s="963" t="s">
        <v>5130</v>
      </c>
      <c r="C2152" s="964" t="s">
        <v>141</v>
      </c>
      <c r="D2152" s="965">
        <v>82.94</v>
      </c>
      <c r="E2152" s="757"/>
      <c r="F2152" s="757"/>
      <c r="G2152" s="757"/>
      <c r="H2152" s="757"/>
      <c r="I2152" s="757"/>
    </row>
    <row r="2153" spans="1:9" ht="15.75" customHeight="1">
      <c r="A2153" s="963">
        <v>102522</v>
      </c>
      <c r="B2153" s="963" t="s">
        <v>5131</v>
      </c>
      <c r="C2153" s="964" t="s">
        <v>141</v>
      </c>
      <c r="D2153" s="965">
        <v>121.68</v>
      </c>
      <c r="E2153" s="757"/>
      <c r="F2153" s="757"/>
      <c r="G2153" s="757"/>
      <c r="H2153" s="757"/>
      <c r="I2153" s="757"/>
    </row>
    <row r="2154" spans="1:9" ht="15.75" customHeight="1">
      <c r="A2154" s="963">
        <v>102523</v>
      </c>
      <c r="B2154" s="963" t="s">
        <v>5132</v>
      </c>
      <c r="C2154" s="964" t="s">
        <v>141</v>
      </c>
      <c r="D2154" s="965">
        <v>160.43</v>
      </c>
      <c r="E2154" s="757"/>
      <c r="F2154" s="757"/>
      <c r="G2154" s="757"/>
      <c r="H2154" s="757"/>
      <c r="I2154" s="757"/>
    </row>
    <row r="2155" spans="1:9" ht="15.75" customHeight="1">
      <c r="A2155" s="963">
        <v>95240</v>
      </c>
      <c r="B2155" s="963" t="s">
        <v>5133</v>
      </c>
      <c r="C2155" s="964" t="s">
        <v>122</v>
      </c>
      <c r="D2155" s="965">
        <v>17.02</v>
      </c>
      <c r="E2155" s="757"/>
      <c r="F2155" s="757"/>
      <c r="G2155" s="757"/>
      <c r="H2155" s="757"/>
      <c r="I2155" s="757"/>
    </row>
    <row r="2156" spans="1:9" ht="15.75" customHeight="1">
      <c r="A2156" s="963">
        <v>95241</v>
      </c>
      <c r="B2156" s="963" t="s">
        <v>5134</v>
      </c>
      <c r="C2156" s="964" t="s">
        <v>122</v>
      </c>
      <c r="D2156" s="965">
        <v>28.37</v>
      </c>
      <c r="E2156" s="757"/>
      <c r="F2156" s="757"/>
      <c r="G2156" s="757"/>
      <c r="H2156" s="757"/>
      <c r="I2156" s="757"/>
    </row>
    <row r="2157" spans="1:9" ht="15.75" customHeight="1">
      <c r="A2157" s="963">
        <v>96616</v>
      </c>
      <c r="B2157" s="963" t="s">
        <v>5135</v>
      </c>
      <c r="C2157" s="964" t="s">
        <v>964</v>
      </c>
      <c r="D2157" s="965">
        <v>588.21</v>
      </c>
      <c r="E2157" s="757"/>
      <c r="F2157" s="757"/>
      <c r="G2157" s="757"/>
      <c r="H2157" s="757"/>
      <c r="I2157" s="757"/>
    </row>
    <row r="2158" spans="1:9" ht="15.75" customHeight="1">
      <c r="A2158" s="963">
        <v>96617</v>
      </c>
      <c r="B2158" s="963" t="s">
        <v>5136</v>
      </c>
      <c r="C2158" s="964" t="s">
        <v>122</v>
      </c>
      <c r="D2158" s="965">
        <v>17.64</v>
      </c>
      <c r="E2158" s="757"/>
      <c r="F2158" s="757"/>
      <c r="G2158" s="757"/>
      <c r="H2158" s="757"/>
      <c r="I2158" s="757"/>
    </row>
    <row r="2159" spans="1:9" ht="15.75" customHeight="1">
      <c r="A2159" s="963">
        <v>96619</v>
      </c>
      <c r="B2159" s="963" t="s">
        <v>5137</v>
      </c>
      <c r="C2159" s="964" t="s">
        <v>122</v>
      </c>
      <c r="D2159" s="965">
        <v>29.39</v>
      </c>
      <c r="E2159" s="757"/>
      <c r="F2159" s="757"/>
      <c r="G2159" s="757"/>
      <c r="H2159" s="757"/>
      <c r="I2159" s="757"/>
    </row>
    <row r="2160" spans="1:9" ht="15.75" customHeight="1">
      <c r="A2160" s="963">
        <v>96620</v>
      </c>
      <c r="B2160" s="963" t="s">
        <v>5138</v>
      </c>
      <c r="C2160" s="964" t="s">
        <v>964</v>
      </c>
      <c r="D2160" s="965">
        <v>567.65</v>
      </c>
      <c r="E2160" s="757"/>
      <c r="F2160" s="757"/>
      <c r="G2160" s="757"/>
      <c r="H2160" s="757"/>
      <c r="I2160" s="757"/>
    </row>
    <row r="2161" spans="1:9" ht="15.75" customHeight="1">
      <c r="A2161" s="963">
        <v>96621</v>
      </c>
      <c r="B2161" s="963" t="s">
        <v>5139</v>
      </c>
      <c r="C2161" s="964" t="s">
        <v>964</v>
      </c>
      <c r="D2161" s="965">
        <v>229.7</v>
      </c>
      <c r="E2161" s="757"/>
      <c r="F2161" s="757"/>
      <c r="G2161" s="757"/>
      <c r="H2161" s="757"/>
      <c r="I2161" s="757"/>
    </row>
    <row r="2162" spans="1:9" ht="15.75" customHeight="1">
      <c r="A2162" s="963">
        <v>96622</v>
      </c>
      <c r="B2162" s="963" t="s">
        <v>5140</v>
      </c>
      <c r="C2162" s="964" t="s">
        <v>964</v>
      </c>
      <c r="D2162" s="965">
        <v>169.22</v>
      </c>
      <c r="E2162" s="757"/>
      <c r="F2162" s="757"/>
      <c r="G2162" s="757"/>
      <c r="H2162" s="757"/>
      <c r="I2162" s="757"/>
    </row>
    <row r="2163" spans="1:9" ht="15.75" customHeight="1">
      <c r="A2163" s="963">
        <v>96623</v>
      </c>
      <c r="B2163" s="963" t="s">
        <v>5141</v>
      </c>
      <c r="C2163" s="964" t="s">
        <v>964</v>
      </c>
      <c r="D2163" s="965">
        <v>215.63</v>
      </c>
      <c r="E2163" s="757"/>
      <c r="F2163" s="757"/>
      <c r="G2163" s="757"/>
      <c r="H2163" s="757"/>
      <c r="I2163" s="757"/>
    </row>
    <row r="2164" spans="1:9" ht="15.75" customHeight="1">
      <c r="A2164" s="963">
        <v>96624</v>
      </c>
      <c r="B2164" s="963" t="s">
        <v>5142</v>
      </c>
      <c r="C2164" s="964" t="s">
        <v>964</v>
      </c>
      <c r="D2164" s="965">
        <v>164.25</v>
      </c>
      <c r="E2164" s="757"/>
      <c r="F2164" s="757"/>
      <c r="G2164" s="757"/>
      <c r="H2164" s="757"/>
      <c r="I2164" s="757"/>
    </row>
    <row r="2165" spans="1:9" ht="15.75" customHeight="1">
      <c r="A2165" s="963">
        <v>97082</v>
      </c>
      <c r="B2165" s="963" t="s">
        <v>5143</v>
      </c>
      <c r="C2165" s="964" t="s">
        <v>964</v>
      </c>
      <c r="D2165" s="965">
        <v>49.83</v>
      </c>
      <c r="E2165" s="757"/>
      <c r="F2165" s="757"/>
      <c r="G2165" s="757"/>
      <c r="H2165" s="757"/>
      <c r="I2165" s="757"/>
    </row>
    <row r="2166" spans="1:9" ht="15.75" customHeight="1">
      <c r="A2166" s="963">
        <v>97083</v>
      </c>
      <c r="B2166" s="963" t="s">
        <v>5144</v>
      </c>
      <c r="C2166" s="964" t="s">
        <v>122</v>
      </c>
      <c r="D2166" s="965">
        <v>2.68</v>
      </c>
      <c r="E2166" s="757"/>
      <c r="F2166" s="757"/>
      <c r="G2166" s="757"/>
      <c r="H2166" s="757"/>
      <c r="I2166" s="757"/>
    </row>
    <row r="2167" spans="1:9" ht="15.75" customHeight="1">
      <c r="A2167" s="963">
        <v>97084</v>
      </c>
      <c r="B2167" s="963" t="s">
        <v>5145</v>
      </c>
      <c r="C2167" s="964" t="s">
        <v>122</v>
      </c>
      <c r="D2167" s="965">
        <v>0.55000000000000004</v>
      </c>
      <c r="E2167" s="757"/>
      <c r="F2167" s="757"/>
      <c r="G2167" s="757"/>
      <c r="H2167" s="757"/>
      <c r="I2167" s="757"/>
    </row>
    <row r="2168" spans="1:9" ht="15.75" customHeight="1">
      <c r="A2168" s="963">
        <v>97086</v>
      </c>
      <c r="B2168" s="963" t="s">
        <v>5146</v>
      </c>
      <c r="C2168" s="964" t="s">
        <v>122</v>
      </c>
      <c r="D2168" s="965">
        <v>105.66</v>
      </c>
      <c r="E2168" s="757"/>
      <c r="F2168" s="757"/>
      <c r="G2168" s="757"/>
      <c r="H2168" s="757"/>
      <c r="I2168" s="757"/>
    </row>
    <row r="2169" spans="1:9" ht="15.75" customHeight="1">
      <c r="A2169" s="963">
        <v>97087</v>
      </c>
      <c r="B2169" s="963" t="s">
        <v>5147</v>
      </c>
      <c r="C2169" s="964" t="s">
        <v>122</v>
      </c>
      <c r="D2169" s="965">
        <v>2.36</v>
      </c>
      <c r="E2169" s="757"/>
      <c r="F2169" s="757"/>
      <c r="G2169" s="757"/>
      <c r="H2169" s="757"/>
      <c r="I2169" s="757"/>
    </row>
    <row r="2170" spans="1:9" ht="15.75" customHeight="1">
      <c r="A2170" s="963">
        <v>97088</v>
      </c>
      <c r="B2170" s="963" t="s">
        <v>5148</v>
      </c>
      <c r="C2170" s="964" t="s">
        <v>1607</v>
      </c>
      <c r="D2170" s="965">
        <v>17.53</v>
      </c>
      <c r="E2170" s="757"/>
      <c r="F2170" s="757"/>
      <c r="G2170" s="757"/>
      <c r="H2170" s="757"/>
      <c r="I2170" s="757"/>
    </row>
    <row r="2171" spans="1:9" ht="15.75" customHeight="1">
      <c r="A2171" s="963">
        <v>97089</v>
      </c>
      <c r="B2171" s="963" t="s">
        <v>5149</v>
      </c>
      <c r="C2171" s="964" t="s">
        <v>1607</v>
      </c>
      <c r="D2171" s="965">
        <v>16.04</v>
      </c>
      <c r="E2171" s="757"/>
      <c r="F2171" s="757"/>
      <c r="G2171" s="757"/>
      <c r="H2171" s="757"/>
      <c r="I2171" s="757"/>
    </row>
    <row r="2172" spans="1:9" ht="15.75" customHeight="1">
      <c r="A2172" s="963">
        <v>97090</v>
      </c>
      <c r="B2172" s="963" t="s">
        <v>5150</v>
      </c>
      <c r="C2172" s="964" t="s">
        <v>1607</v>
      </c>
      <c r="D2172" s="965">
        <v>15.76</v>
      </c>
      <c r="E2172" s="757"/>
      <c r="F2172" s="757"/>
      <c r="G2172" s="757"/>
      <c r="H2172" s="757"/>
      <c r="I2172" s="757"/>
    </row>
    <row r="2173" spans="1:9" ht="15.75" customHeight="1">
      <c r="A2173" s="963">
        <v>97091</v>
      </c>
      <c r="B2173" s="963" t="s">
        <v>5151</v>
      </c>
      <c r="C2173" s="964" t="s">
        <v>1607</v>
      </c>
      <c r="D2173" s="965">
        <v>15.28</v>
      </c>
      <c r="E2173" s="757"/>
      <c r="F2173" s="757"/>
      <c r="G2173" s="757"/>
      <c r="H2173" s="757"/>
      <c r="I2173" s="757"/>
    </row>
    <row r="2174" spans="1:9" ht="15.75" customHeight="1">
      <c r="A2174" s="963">
        <v>97092</v>
      </c>
      <c r="B2174" s="963" t="s">
        <v>5152</v>
      </c>
      <c r="C2174" s="964" t="s">
        <v>1607</v>
      </c>
      <c r="D2174" s="965">
        <v>14.81</v>
      </c>
      <c r="E2174" s="757"/>
      <c r="F2174" s="757"/>
      <c r="G2174" s="757"/>
      <c r="H2174" s="757"/>
      <c r="I2174" s="757"/>
    </row>
    <row r="2175" spans="1:9" ht="15.75" customHeight="1">
      <c r="A2175" s="963">
        <v>97093</v>
      </c>
      <c r="B2175" s="963" t="s">
        <v>5153</v>
      </c>
      <c r="C2175" s="964" t="s">
        <v>1607</v>
      </c>
      <c r="D2175" s="965">
        <v>13.92</v>
      </c>
      <c r="E2175" s="757"/>
      <c r="F2175" s="757"/>
      <c r="G2175" s="757"/>
      <c r="H2175" s="757"/>
      <c r="I2175" s="757"/>
    </row>
    <row r="2176" spans="1:9" ht="15.75" customHeight="1">
      <c r="A2176" s="963">
        <v>97096</v>
      </c>
      <c r="B2176" s="963" t="s">
        <v>5154</v>
      </c>
      <c r="C2176" s="964" t="s">
        <v>964</v>
      </c>
      <c r="D2176" s="965">
        <v>541.85</v>
      </c>
      <c r="E2176" s="757"/>
      <c r="F2176" s="757"/>
      <c r="G2176" s="757"/>
      <c r="H2176" s="757"/>
      <c r="I2176" s="757"/>
    </row>
    <row r="2177" spans="1:9" ht="15.75" customHeight="1">
      <c r="A2177" s="963">
        <v>97097</v>
      </c>
      <c r="B2177" s="963" t="s">
        <v>5155</v>
      </c>
      <c r="C2177" s="964" t="s">
        <v>122</v>
      </c>
      <c r="D2177" s="965">
        <v>48.97</v>
      </c>
      <c r="E2177" s="757"/>
      <c r="F2177" s="757"/>
      <c r="G2177" s="757"/>
      <c r="H2177" s="757"/>
      <c r="I2177" s="757"/>
    </row>
    <row r="2178" spans="1:9" ht="15.75" customHeight="1">
      <c r="A2178" s="963">
        <v>97101</v>
      </c>
      <c r="B2178" s="963" t="s">
        <v>5156</v>
      </c>
      <c r="C2178" s="964" t="s">
        <v>122</v>
      </c>
      <c r="D2178" s="965">
        <v>163.09</v>
      </c>
      <c r="E2178" s="757"/>
      <c r="F2178" s="757"/>
      <c r="G2178" s="757"/>
      <c r="H2178" s="757"/>
      <c r="I2178" s="757"/>
    </row>
    <row r="2179" spans="1:9" ht="15.75" customHeight="1">
      <c r="A2179" s="963">
        <v>97102</v>
      </c>
      <c r="B2179" s="963" t="s">
        <v>5157</v>
      </c>
      <c r="C2179" s="964" t="s">
        <v>122</v>
      </c>
      <c r="D2179" s="965">
        <v>203.9</v>
      </c>
      <c r="E2179" s="757"/>
      <c r="F2179" s="757"/>
      <c r="G2179" s="757"/>
      <c r="H2179" s="757"/>
      <c r="I2179" s="757"/>
    </row>
    <row r="2180" spans="1:9" ht="15.75" customHeight="1">
      <c r="A2180" s="963">
        <v>97103</v>
      </c>
      <c r="B2180" s="963" t="s">
        <v>5158</v>
      </c>
      <c r="C2180" s="964" t="s">
        <v>122</v>
      </c>
      <c r="D2180" s="965">
        <v>240.77</v>
      </c>
      <c r="E2180" s="757"/>
      <c r="F2180" s="757"/>
      <c r="G2180" s="757"/>
      <c r="H2180" s="757"/>
      <c r="I2180" s="757"/>
    </row>
    <row r="2181" spans="1:9" ht="15.75" customHeight="1">
      <c r="A2181" s="963">
        <v>100322</v>
      </c>
      <c r="B2181" s="963" t="s">
        <v>5159</v>
      </c>
      <c r="C2181" s="964" t="s">
        <v>964</v>
      </c>
      <c r="D2181" s="965">
        <v>156.06</v>
      </c>
      <c r="E2181" s="757"/>
      <c r="F2181" s="757"/>
      <c r="G2181" s="757"/>
      <c r="H2181" s="757"/>
      <c r="I2181" s="757"/>
    </row>
    <row r="2182" spans="1:9" ht="15.75" customHeight="1">
      <c r="A2182" s="963">
        <v>100323</v>
      </c>
      <c r="B2182" s="963" t="s">
        <v>5160</v>
      </c>
      <c r="C2182" s="964" t="s">
        <v>964</v>
      </c>
      <c r="D2182" s="965">
        <v>152.94999999999999</v>
      </c>
      <c r="E2182" s="757"/>
      <c r="F2182" s="757"/>
      <c r="G2182" s="757"/>
      <c r="H2182" s="757"/>
      <c r="I2182" s="757"/>
    </row>
    <row r="2183" spans="1:9" ht="15.75" customHeight="1">
      <c r="A2183" s="963">
        <v>100324</v>
      </c>
      <c r="B2183" s="963" t="s">
        <v>5161</v>
      </c>
      <c r="C2183" s="964" t="s">
        <v>964</v>
      </c>
      <c r="D2183" s="965">
        <v>163.89</v>
      </c>
      <c r="E2183" s="757"/>
      <c r="F2183" s="757"/>
      <c r="G2183" s="757"/>
      <c r="H2183" s="757"/>
      <c r="I2183" s="757"/>
    </row>
    <row r="2184" spans="1:9" ht="15.75" customHeight="1">
      <c r="A2184" s="963">
        <v>103072</v>
      </c>
      <c r="B2184" s="963" t="s">
        <v>5162</v>
      </c>
      <c r="C2184" s="964" t="s">
        <v>122</v>
      </c>
      <c r="D2184" s="965">
        <v>285.08</v>
      </c>
      <c r="E2184" s="757"/>
      <c r="F2184" s="757"/>
      <c r="G2184" s="757"/>
      <c r="H2184" s="757"/>
      <c r="I2184" s="757"/>
    </row>
    <row r="2185" spans="1:9" ht="15.75" customHeight="1">
      <c r="A2185" s="963">
        <v>103073</v>
      </c>
      <c r="B2185" s="963" t="s">
        <v>5163</v>
      </c>
      <c r="C2185" s="964" t="s">
        <v>122</v>
      </c>
      <c r="D2185" s="965">
        <v>346.89</v>
      </c>
      <c r="E2185" s="757"/>
      <c r="F2185" s="757"/>
      <c r="G2185" s="757"/>
      <c r="H2185" s="757"/>
      <c r="I2185" s="757"/>
    </row>
    <row r="2186" spans="1:9" ht="15.75" customHeight="1">
      <c r="A2186" s="963">
        <v>103074</v>
      </c>
      <c r="B2186" s="963" t="s">
        <v>5164</v>
      </c>
      <c r="C2186" s="964" t="s">
        <v>122</v>
      </c>
      <c r="D2186" s="965">
        <v>159.34</v>
      </c>
      <c r="E2186" s="757"/>
      <c r="F2186" s="757"/>
      <c r="G2186" s="757"/>
      <c r="H2186" s="757"/>
      <c r="I2186" s="757"/>
    </row>
    <row r="2187" spans="1:9" ht="15.75" customHeight="1">
      <c r="A2187" s="963">
        <v>103075</v>
      </c>
      <c r="B2187" s="963" t="s">
        <v>5165</v>
      </c>
      <c r="C2187" s="964" t="s">
        <v>122</v>
      </c>
      <c r="D2187" s="965">
        <v>208.31</v>
      </c>
      <c r="E2187" s="757"/>
      <c r="F2187" s="757"/>
      <c r="G2187" s="757"/>
      <c r="H2187" s="757"/>
      <c r="I2187" s="757"/>
    </row>
    <row r="2188" spans="1:9" ht="15.75" customHeight="1">
      <c r="A2188" s="963">
        <v>103076</v>
      </c>
      <c r="B2188" s="963" t="s">
        <v>5166</v>
      </c>
      <c r="C2188" s="964" t="s">
        <v>122</v>
      </c>
      <c r="D2188" s="965">
        <v>141.83000000000001</v>
      </c>
      <c r="E2188" s="757"/>
      <c r="F2188" s="757"/>
      <c r="G2188" s="757"/>
      <c r="H2188" s="757"/>
      <c r="I2188" s="757"/>
    </row>
    <row r="2189" spans="1:9" ht="15.75" customHeight="1">
      <c r="A2189" s="963">
        <v>103077</v>
      </c>
      <c r="B2189" s="963" t="s">
        <v>5167</v>
      </c>
      <c r="C2189" s="964" t="s">
        <v>122</v>
      </c>
      <c r="D2189" s="965">
        <v>182.63</v>
      </c>
      <c r="E2189" s="757"/>
      <c r="F2189" s="757"/>
      <c r="G2189" s="757"/>
      <c r="H2189" s="757"/>
      <c r="I2189" s="757"/>
    </row>
    <row r="2190" spans="1:9" ht="15.75" customHeight="1">
      <c r="A2190" s="963">
        <v>103078</v>
      </c>
      <c r="B2190" s="963" t="s">
        <v>5168</v>
      </c>
      <c r="C2190" s="964" t="s">
        <v>122</v>
      </c>
      <c r="D2190" s="965">
        <v>219.51</v>
      </c>
      <c r="E2190" s="757"/>
      <c r="F2190" s="757"/>
      <c r="G2190" s="757"/>
      <c r="H2190" s="757"/>
      <c r="I2190" s="757"/>
    </row>
    <row r="2191" spans="1:9" ht="15.75" customHeight="1">
      <c r="A2191" s="963">
        <v>103079</v>
      </c>
      <c r="B2191" s="963" t="s">
        <v>5169</v>
      </c>
      <c r="C2191" s="964" t="s">
        <v>122</v>
      </c>
      <c r="D2191" s="965">
        <v>263.82</v>
      </c>
      <c r="E2191" s="757"/>
      <c r="F2191" s="757"/>
      <c r="G2191" s="757"/>
      <c r="H2191" s="757"/>
      <c r="I2191" s="757"/>
    </row>
    <row r="2192" spans="1:9" ht="15.75" customHeight="1">
      <c r="A2192" s="963">
        <v>103080</v>
      </c>
      <c r="B2192" s="963" t="s">
        <v>5170</v>
      </c>
      <c r="C2192" s="964" t="s">
        <v>122</v>
      </c>
      <c r="D2192" s="965">
        <v>325.63</v>
      </c>
      <c r="E2192" s="757"/>
      <c r="F2192" s="757"/>
      <c r="G2192" s="757"/>
      <c r="H2192" s="757"/>
      <c r="I2192" s="757"/>
    </row>
    <row r="2193" spans="1:9" ht="15.75" customHeight="1">
      <c r="A2193" s="963">
        <v>92263</v>
      </c>
      <c r="B2193" s="963" t="s">
        <v>5171</v>
      </c>
      <c r="C2193" s="964" t="s">
        <v>122</v>
      </c>
      <c r="D2193" s="965">
        <v>156.53</v>
      </c>
      <c r="E2193" s="757"/>
      <c r="F2193" s="757"/>
      <c r="G2193" s="757"/>
      <c r="H2193" s="757"/>
      <c r="I2193" s="757"/>
    </row>
    <row r="2194" spans="1:9" ht="15.75" customHeight="1">
      <c r="A2194" s="963">
        <v>92264</v>
      </c>
      <c r="B2194" s="963" t="s">
        <v>5172</v>
      </c>
      <c r="C2194" s="964" t="s">
        <v>122</v>
      </c>
      <c r="D2194" s="965">
        <v>182.04</v>
      </c>
      <c r="E2194" s="757"/>
      <c r="F2194" s="757"/>
      <c r="G2194" s="757"/>
      <c r="H2194" s="757"/>
      <c r="I2194" s="757"/>
    </row>
    <row r="2195" spans="1:9" ht="15.75" customHeight="1">
      <c r="A2195" s="963">
        <v>92265</v>
      </c>
      <c r="B2195" s="963" t="s">
        <v>5173</v>
      </c>
      <c r="C2195" s="964" t="s">
        <v>122</v>
      </c>
      <c r="D2195" s="965">
        <v>101.2</v>
      </c>
      <c r="E2195" s="757"/>
      <c r="F2195" s="757"/>
      <c r="G2195" s="757"/>
      <c r="H2195" s="757"/>
      <c r="I2195" s="757"/>
    </row>
    <row r="2196" spans="1:9" ht="15.75" customHeight="1">
      <c r="A2196" s="963">
        <v>92266</v>
      </c>
      <c r="B2196" s="963" t="s">
        <v>5174</v>
      </c>
      <c r="C2196" s="964" t="s">
        <v>122</v>
      </c>
      <c r="D2196" s="965">
        <v>123.09</v>
      </c>
      <c r="E2196" s="757"/>
      <c r="F2196" s="757"/>
      <c r="G2196" s="757"/>
      <c r="H2196" s="757"/>
      <c r="I2196" s="757"/>
    </row>
    <row r="2197" spans="1:9" ht="15.75" customHeight="1">
      <c r="A2197" s="963">
        <v>92267</v>
      </c>
      <c r="B2197" s="963" t="s">
        <v>5175</v>
      </c>
      <c r="C2197" s="964" t="s">
        <v>122</v>
      </c>
      <c r="D2197" s="965">
        <v>29.63</v>
      </c>
      <c r="E2197" s="757"/>
      <c r="F2197" s="757"/>
      <c r="G2197" s="757"/>
      <c r="H2197" s="757"/>
      <c r="I2197" s="757"/>
    </row>
    <row r="2198" spans="1:9" ht="15.75" customHeight="1">
      <c r="A2198" s="963">
        <v>92268</v>
      </c>
      <c r="B2198" s="963" t="s">
        <v>5176</v>
      </c>
      <c r="C2198" s="964" t="s">
        <v>122</v>
      </c>
      <c r="D2198" s="965">
        <v>49.69</v>
      </c>
      <c r="E2198" s="757"/>
      <c r="F2198" s="757"/>
      <c r="G2198" s="757"/>
      <c r="H2198" s="757"/>
      <c r="I2198" s="757"/>
    </row>
    <row r="2199" spans="1:9" ht="15.75" customHeight="1">
      <c r="A2199" s="963">
        <v>92269</v>
      </c>
      <c r="B2199" s="963" t="s">
        <v>5177</v>
      </c>
      <c r="C2199" s="964" t="s">
        <v>122</v>
      </c>
      <c r="D2199" s="965">
        <v>186.12</v>
      </c>
      <c r="E2199" s="757"/>
      <c r="F2199" s="757"/>
      <c r="G2199" s="757"/>
      <c r="H2199" s="757"/>
      <c r="I2199" s="757"/>
    </row>
    <row r="2200" spans="1:9" ht="15.75" customHeight="1">
      <c r="A2200" s="963">
        <v>92270</v>
      </c>
      <c r="B2200" s="963" t="s">
        <v>5178</v>
      </c>
      <c r="C2200" s="964" t="s">
        <v>122</v>
      </c>
      <c r="D2200" s="965">
        <v>146.26</v>
      </c>
      <c r="E2200" s="757"/>
      <c r="F2200" s="757"/>
      <c r="G2200" s="757"/>
      <c r="H2200" s="757"/>
      <c r="I2200" s="757"/>
    </row>
    <row r="2201" spans="1:9" ht="15.75" customHeight="1">
      <c r="A2201" s="963">
        <v>92271</v>
      </c>
      <c r="B2201" s="963" t="s">
        <v>5179</v>
      </c>
      <c r="C2201" s="964" t="s">
        <v>122</v>
      </c>
      <c r="D2201" s="965">
        <v>83.84</v>
      </c>
      <c r="E2201" s="757"/>
      <c r="F2201" s="757"/>
      <c r="G2201" s="757"/>
      <c r="H2201" s="757"/>
      <c r="I2201" s="757"/>
    </row>
    <row r="2202" spans="1:9" ht="15.75" customHeight="1">
      <c r="A2202" s="963">
        <v>92272</v>
      </c>
      <c r="B2202" s="963" t="s">
        <v>5180</v>
      </c>
      <c r="C2202" s="964" t="s">
        <v>164</v>
      </c>
      <c r="D2202" s="965">
        <v>44.4</v>
      </c>
      <c r="E2202" s="757"/>
      <c r="F2202" s="757"/>
      <c r="G2202" s="757"/>
      <c r="H2202" s="757"/>
      <c r="I2202" s="757"/>
    </row>
    <row r="2203" spans="1:9" ht="15.75" customHeight="1">
      <c r="A2203" s="963">
        <v>92273</v>
      </c>
      <c r="B2203" s="963" t="s">
        <v>5181</v>
      </c>
      <c r="C2203" s="964" t="s">
        <v>164</v>
      </c>
      <c r="D2203" s="965">
        <v>22.17</v>
      </c>
      <c r="E2203" s="757"/>
      <c r="F2203" s="757"/>
      <c r="G2203" s="757"/>
      <c r="H2203" s="757"/>
      <c r="I2203" s="757"/>
    </row>
    <row r="2204" spans="1:9" ht="15.75" customHeight="1">
      <c r="A2204" s="963">
        <v>92409</v>
      </c>
      <c r="B2204" s="963" t="s">
        <v>5182</v>
      </c>
      <c r="C2204" s="964" t="s">
        <v>122</v>
      </c>
      <c r="D2204" s="965">
        <v>265.29000000000002</v>
      </c>
      <c r="E2204" s="757"/>
      <c r="F2204" s="757"/>
      <c r="G2204" s="757"/>
      <c r="H2204" s="757"/>
      <c r="I2204" s="757"/>
    </row>
    <row r="2205" spans="1:9" ht="15.75" customHeight="1">
      <c r="A2205" s="963">
        <v>92411</v>
      </c>
      <c r="B2205" s="963" t="s">
        <v>5183</v>
      </c>
      <c r="C2205" s="964" t="s">
        <v>122</v>
      </c>
      <c r="D2205" s="965">
        <v>165.34</v>
      </c>
      <c r="E2205" s="757"/>
      <c r="F2205" s="757"/>
      <c r="G2205" s="757"/>
      <c r="H2205" s="757"/>
      <c r="I2205" s="757"/>
    </row>
    <row r="2206" spans="1:9" ht="15.75" customHeight="1">
      <c r="A2206" s="963">
        <v>92413</v>
      </c>
      <c r="B2206" s="963" t="s">
        <v>5184</v>
      </c>
      <c r="C2206" s="964" t="s">
        <v>122</v>
      </c>
      <c r="D2206" s="965">
        <v>102.7</v>
      </c>
      <c r="E2206" s="757"/>
      <c r="F2206" s="757"/>
      <c r="G2206" s="757"/>
      <c r="H2206" s="757"/>
      <c r="I2206" s="757"/>
    </row>
    <row r="2207" spans="1:9" ht="15.75" customHeight="1">
      <c r="A2207" s="963">
        <v>92415</v>
      </c>
      <c r="B2207" s="963" t="s">
        <v>5185</v>
      </c>
      <c r="C2207" s="964" t="s">
        <v>122</v>
      </c>
      <c r="D2207" s="965">
        <v>118.38</v>
      </c>
      <c r="E2207" s="757"/>
      <c r="F2207" s="757"/>
      <c r="G2207" s="757"/>
      <c r="H2207" s="757"/>
      <c r="I2207" s="757"/>
    </row>
    <row r="2208" spans="1:9" ht="15.75" customHeight="1">
      <c r="A2208" s="963">
        <v>92417</v>
      </c>
      <c r="B2208" s="963" t="s">
        <v>5186</v>
      </c>
      <c r="C2208" s="964" t="s">
        <v>122</v>
      </c>
      <c r="D2208" s="965">
        <v>136.30000000000001</v>
      </c>
      <c r="E2208" s="757"/>
      <c r="F2208" s="757"/>
      <c r="G2208" s="757"/>
      <c r="H2208" s="757"/>
      <c r="I2208" s="757"/>
    </row>
    <row r="2209" spans="1:9" ht="15.75" customHeight="1">
      <c r="A2209" s="963">
        <v>92419</v>
      </c>
      <c r="B2209" s="963" t="s">
        <v>5187</v>
      </c>
      <c r="C2209" s="964" t="s">
        <v>122</v>
      </c>
      <c r="D2209" s="965">
        <v>70.989999999999995</v>
      </c>
      <c r="E2209" s="757"/>
      <c r="F2209" s="757"/>
      <c r="G2209" s="757"/>
      <c r="H2209" s="757"/>
      <c r="I2209" s="757"/>
    </row>
    <row r="2210" spans="1:9" ht="15.75" customHeight="1">
      <c r="A2210" s="963">
        <v>92421</v>
      </c>
      <c r="B2210" s="963" t="s">
        <v>5188</v>
      </c>
      <c r="C2210" s="964" t="s">
        <v>122</v>
      </c>
      <c r="D2210" s="965">
        <v>84.74</v>
      </c>
      <c r="E2210" s="757"/>
      <c r="F2210" s="757"/>
      <c r="G2210" s="757"/>
      <c r="H2210" s="757"/>
      <c r="I2210" s="757"/>
    </row>
    <row r="2211" spans="1:9" ht="15.75" customHeight="1">
      <c r="A2211" s="963">
        <v>92423</v>
      </c>
      <c r="B2211" s="963" t="s">
        <v>5189</v>
      </c>
      <c r="C2211" s="964" t="s">
        <v>122</v>
      </c>
      <c r="D2211" s="965">
        <v>56.44</v>
      </c>
      <c r="E2211" s="757"/>
      <c r="F2211" s="757"/>
      <c r="G2211" s="757"/>
      <c r="H2211" s="757"/>
      <c r="I2211" s="757"/>
    </row>
    <row r="2212" spans="1:9" ht="15.75" customHeight="1">
      <c r="A2212" s="963">
        <v>92425</v>
      </c>
      <c r="B2212" s="963" t="s">
        <v>5190</v>
      </c>
      <c r="C2212" s="964" t="s">
        <v>122</v>
      </c>
      <c r="D2212" s="965">
        <v>68.400000000000006</v>
      </c>
      <c r="E2212" s="757"/>
      <c r="F2212" s="757"/>
      <c r="G2212" s="757"/>
      <c r="H2212" s="757"/>
      <c r="I2212" s="757"/>
    </row>
    <row r="2213" spans="1:9" ht="15.75" customHeight="1">
      <c r="A2213" s="963">
        <v>92427</v>
      </c>
      <c r="B2213" s="963" t="s">
        <v>5191</v>
      </c>
      <c r="C2213" s="964" t="s">
        <v>122</v>
      </c>
      <c r="D2213" s="965">
        <v>49.07</v>
      </c>
      <c r="E2213" s="757"/>
      <c r="F2213" s="757"/>
      <c r="G2213" s="757"/>
      <c r="H2213" s="757"/>
      <c r="I2213" s="757"/>
    </row>
    <row r="2214" spans="1:9" ht="15.75" customHeight="1">
      <c r="A2214" s="963">
        <v>92429</v>
      </c>
      <c r="B2214" s="963" t="s">
        <v>5192</v>
      </c>
      <c r="C2214" s="964" t="s">
        <v>122</v>
      </c>
      <c r="D2214" s="965">
        <v>60.15</v>
      </c>
      <c r="E2214" s="757"/>
      <c r="F2214" s="757"/>
      <c r="G2214" s="757"/>
      <c r="H2214" s="757"/>
      <c r="I2214" s="757"/>
    </row>
    <row r="2215" spans="1:9" ht="15.75" customHeight="1">
      <c r="A2215" s="963">
        <v>92431</v>
      </c>
      <c r="B2215" s="963" t="s">
        <v>5193</v>
      </c>
      <c r="C2215" s="964" t="s">
        <v>122</v>
      </c>
      <c r="D2215" s="965">
        <v>43.82</v>
      </c>
      <c r="E2215" s="757"/>
      <c r="F2215" s="757"/>
      <c r="G2215" s="757"/>
      <c r="H2215" s="757"/>
      <c r="I2215" s="757"/>
    </row>
    <row r="2216" spans="1:9" ht="15.75" customHeight="1">
      <c r="A2216" s="963">
        <v>92433</v>
      </c>
      <c r="B2216" s="963" t="s">
        <v>5194</v>
      </c>
      <c r="C2216" s="964" t="s">
        <v>122</v>
      </c>
      <c r="D2216" s="965">
        <v>54.34</v>
      </c>
      <c r="E2216" s="757"/>
      <c r="F2216" s="757"/>
      <c r="G2216" s="757"/>
      <c r="H2216" s="757"/>
      <c r="I2216" s="757"/>
    </row>
    <row r="2217" spans="1:9" ht="15.75" customHeight="1">
      <c r="A2217" s="963">
        <v>92435</v>
      </c>
      <c r="B2217" s="963" t="s">
        <v>5195</v>
      </c>
      <c r="C2217" s="964" t="s">
        <v>122</v>
      </c>
      <c r="D2217" s="965">
        <v>41.25</v>
      </c>
      <c r="E2217" s="757"/>
      <c r="F2217" s="757"/>
      <c r="G2217" s="757"/>
      <c r="H2217" s="757"/>
      <c r="I2217" s="757"/>
    </row>
    <row r="2218" spans="1:9" ht="15.75" customHeight="1">
      <c r="A2218" s="963">
        <v>92437</v>
      </c>
      <c r="B2218" s="963" t="s">
        <v>5196</v>
      </c>
      <c r="C2218" s="964" t="s">
        <v>122</v>
      </c>
      <c r="D2218" s="965">
        <v>51.42</v>
      </c>
      <c r="E2218" s="757"/>
      <c r="F2218" s="757"/>
      <c r="G2218" s="757"/>
      <c r="H2218" s="757"/>
      <c r="I2218" s="757"/>
    </row>
    <row r="2219" spans="1:9" ht="15.75" customHeight="1">
      <c r="A2219" s="963">
        <v>92439</v>
      </c>
      <c r="B2219" s="963" t="s">
        <v>5197</v>
      </c>
      <c r="C2219" s="964" t="s">
        <v>122</v>
      </c>
      <c r="D2219" s="965">
        <v>39.4</v>
      </c>
      <c r="E2219" s="757"/>
      <c r="F2219" s="757"/>
      <c r="G2219" s="757"/>
      <c r="H2219" s="757"/>
      <c r="I2219" s="757"/>
    </row>
    <row r="2220" spans="1:9" ht="15.75" customHeight="1">
      <c r="A2220" s="963">
        <v>92441</v>
      </c>
      <c r="B2220" s="963" t="s">
        <v>5198</v>
      </c>
      <c r="C2220" s="964" t="s">
        <v>122</v>
      </c>
      <c r="D2220" s="965">
        <v>49.31</v>
      </c>
      <c r="E2220" s="757"/>
      <c r="F2220" s="757"/>
      <c r="G2220" s="757"/>
      <c r="H2220" s="757"/>
      <c r="I2220" s="757"/>
    </row>
    <row r="2221" spans="1:9" ht="15.75" customHeight="1">
      <c r="A2221" s="963">
        <v>92443</v>
      </c>
      <c r="B2221" s="963" t="s">
        <v>5199</v>
      </c>
      <c r="C2221" s="964" t="s">
        <v>122</v>
      </c>
      <c r="D2221" s="965">
        <v>35.4</v>
      </c>
      <c r="E2221" s="757"/>
      <c r="F2221" s="757"/>
      <c r="G2221" s="757"/>
      <c r="H2221" s="757"/>
      <c r="I2221" s="757"/>
    </row>
    <row r="2222" spans="1:9" ht="15.75" customHeight="1">
      <c r="A2222" s="963">
        <v>92445</v>
      </c>
      <c r="B2222" s="963" t="s">
        <v>5200</v>
      </c>
      <c r="C2222" s="964" t="s">
        <v>122</v>
      </c>
      <c r="D2222" s="965">
        <v>44.96</v>
      </c>
      <c r="E2222" s="757"/>
      <c r="F2222" s="757"/>
      <c r="G2222" s="757"/>
      <c r="H2222" s="757"/>
      <c r="I2222" s="757"/>
    </row>
    <row r="2223" spans="1:9" ht="15.75" customHeight="1">
      <c r="A2223" s="963">
        <v>92446</v>
      </c>
      <c r="B2223" s="963" t="s">
        <v>5201</v>
      </c>
      <c r="C2223" s="964" t="s">
        <v>122</v>
      </c>
      <c r="D2223" s="965">
        <v>263.24</v>
      </c>
      <c r="E2223" s="757"/>
      <c r="F2223" s="757"/>
      <c r="G2223" s="757"/>
      <c r="H2223" s="757"/>
      <c r="I2223" s="757"/>
    </row>
    <row r="2224" spans="1:9" ht="15.75" customHeight="1">
      <c r="A2224" s="963">
        <v>92447</v>
      </c>
      <c r="B2224" s="963" t="s">
        <v>5202</v>
      </c>
      <c r="C2224" s="964" t="s">
        <v>122</v>
      </c>
      <c r="D2224" s="965">
        <v>185.86</v>
      </c>
      <c r="E2224" s="757"/>
      <c r="F2224" s="757"/>
      <c r="G2224" s="757"/>
      <c r="H2224" s="757"/>
      <c r="I2224" s="757"/>
    </row>
    <row r="2225" spans="1:9" ht="15.75" customHeight="1">
      <c r="A2225" s="963">
        <v>92448</v>
      </c>
      <c r="B2225" s="963" t="s">
        <v>5203</v>
      </c>
      <c r="C2225" s="964" t="s">
        <v>122</v>
      </c>
      <c r="D2225" s="965">
        <v>151.46</v>
      </c>
      <c r="E2225" s="757"/>
      <c r="F2225" s="757"/>
      <c r="G2225" s="757"/>
      <c r="H2225" s="757"/>
      <c r="I2225" s="757"/>
    </row>
    <row r="2226" spans="1:9" ht="15.75" customHeight="1">
      <c r="A2226" s="963">
        <v>92449</v>
      </c>
      <c r="B2226" s="963" t="s">
        <v>5204</v>
      </c>
      <c r="C2226" s="964" t="s">
        <v>122</v>
      </c>
      <c r="D2226" s="965">
        <v>276.81</v>
      </c>
      <c r="E2226" s="757"/>
      <c r="F2226" s="757"/>
      <c r="G2226" s="757"/>
      <c r="H2226" s="757"/>
      <c r="I2226" s="757"/>
    </row>
    <row r="2227" spans="1:9" ht="15.75" customHeight="1">
      <c r="A2227" s="963">
        <v>92450</v>
      </c>
      <c r="B2227" s="963" t="s">
        <v>5205</v>
      </c>
      <c r="C2227" s="964" t="s">
        <v>122</v>
      </c>
      <c r="D2227" s="965">
        <v>217.96</v>
      </c>
      <c r="E2227" s="757"/>
      <c r="F2227" s="757"/>
      <c r="G2227" s="757"/>
      <c r="H2227" s="757"/>
      <c r="I2227" s="757"/>
    </row>
    <row r="2228" spans="1:9" ht="15.75" customHeight="1">
      <c r="A2228" s="963">
        <v>92451</v>
      </c>
      <c r="B2228" s="963" t="s">
        <v>5206</v>
      </c>
      <c r="C2228" s="964" t="s">
        <v>122</v>
      </c>
      <c r="D2228" s="965">
        <v>179.64</v>
      </c>
      <c r="E2228" s="757"/>
      <c r="F2228" s="757"/>
      <c r="G2228" s="757"/>
      <c r="H2228" s="757"/>
      <c r="I2228" s="757"/>
    </row>
    <row r="2229" spans="1:9" ht="15.75" customHeight="1">
      <c r="A2229" s="963">
        <v>92452</v>
      </c>
      <c r="B2229" s="963" t="s">
        <v>5207</v>
      </c>
      <c r="C2229" s="964" t="s">
        <v>122</v>
      </c>
      <c r="D2229" s="965">
        <v>132.13</v>
      </c>
      <c r="E2229" s="757"/>
      <c r="F2229" s="757"/>
      <c r="G2229" s="757"/>
      <c r="H2229" s="757"/>
      <c r="I2229" s="757"/>
    </row>
    <row r="2230" spans="1:9" ht="15.75" customHeight="1">
      <c r="A2230" s="963">
        <v>92453</v>
      </c>
      <c r="B2230" s="963" t="s">
        <v>5208</v>
      </c>
      <c r="C2230" s="964" t="s">
        <v>122</v>
      </c>
      <c r="D2230" s="965">
        <v>241.9</v>
      </c>
      <c r="E2230" s="757"/>
      <c r="F2230" s="757"/>
      <c r="G2230" s="757"/>
      <c r="H2230" s="757"/>
      <c r="I2230" s="757"/>
    </row>
    <row r="2231" spans="1:9" ht="15.75" customHeight="1">
      <c r="A2231" s="963">
        <v>92454</v>
      </c>
      <c r="B2231" s="963" t="s">
        <v>5209</v>
      </c>
      <c r="C2231" s="964" t="s">
        <v>122</v>
      </c>
      <c r="D2231" s="965">
        <v>192.64</v>
      </c>
      <c r="E2231" s="757"/>
      <c r="F2231" s="757"/>
      <c r="G2231" s="757"/>
      <c r="H2231" s="757"/>
      <c r="I2231" s="757"/>
    </row>
    <row r="2232" spans="1:9" ht="15.75" customHeight="1">
      <c r="A2232" s="963">
        <v>92455</v>
      </c>
      <c r="B2232" s="963" t="s">
        <v>5210</v>
      </c>
      <c r="C2232" s="964" t="s">
        <v>122</v>
      </c>
      <c r="D2232" s="965">
        <v>150.57</v>
      </c>
      <c r="E2232" s="757"/>
      <c r="F2232" s="757"/>
      <c r="G2232" s="757"/>
      <c r="H2232" s="757"/>
      <c r="I2232" s="757"/>
    </row>
    <row r="2233" spans="1:9" ht="15.75" customHeight="1">
      <c r="A2233" s="963">
        <v>92456</v>
      </c>
      <c r="B2233" s="963" t="s">
        <v>5211</v>
      </c>
      <c r="C2233" s="964" t="s">
        <v>122</v>
      </c>
      <c r="D2233" s="965">
        <v>104.95</v>
      </c>
      <c r="E2233" s="757"/>
      <c r="F2233" s="757"/>
      <c r="G2233" s="757"/>
      <c r="H2233" s="757"/>
      <c r="I2233" s="757"/>
    </row>
    <row r="2234" spans="1:9" ht="15.75" customHeight="1">
      <c r="A2234" s="963">
        <v>92457</v>
      </c>
      <c r="B2234" s="963" t="s">
        <v>5212</v>
      </c>
      <c r="C2234" s="964" t="s">
        <v>122</v>
      </c>
      <c r="D2234" s="965">
        <v>211.38</v>
      </c>
      <c r="E2234" s="757"/>
      <c r="F2234" s="757"/>
      <c r="G2234" s="757"/>
      <c r="H2234" s="757"/>
      <c r="I2234" s="757"/>
    </row>
    <row r="2235" spans="1:9" ht="15.75" customHeight="1">
      <c r="A2235" s="963">
        <v>92458</v>
      </c>
      <c r="B2235" s="963" t="s">
        <v>5213</v>
      </c>
      <c r="C2235" s="964" t="s">
        <v>122</v>
      </c>
      <c r="D2235" s="965">
        <v>176.72</v>
      </c>
      <c r="E2235" s="757"/>
      <c r="F2235" s="757"/>
      <c r="G2235" s="757"/>
      <c r="H2235" s="757"/>
      <c r="I2235" s="757"/>
    </row>
    <row r="2236" spans="1:9" ht="15.75" customHeight="1">
      <c r="A2236" s="963">
        <v>92459</v>
      </c>
      <c r="B2236" s="963" t="s">
        <v>5214</v>
      </c>
      <c r="C2236" s="964" t="s">
        <v>122</v>
      </c>
      <c r="D2236" s="965">
        <v>128.9</v>
      </c>
      <c r="E2236" s="757"/>
      <c r="F2236" s="757"/>
      <c r="G2236" s="757"/>
      <c r="H2236" s="757"/>
      <c r="I2236" s="757"/>
    </row>
    <row r="2237" spans="1:9" ht="15.75" customHeight="1">
      <c r="A2237" s="963">
        <v>92460</v>
      </c>
      <c r="B2237" s="963" t="s">
        <v>5215</v>
      </c>
      <c r="C2237" s="964" t="s">
        <v>122</v>
      </c>
      <c r="D2237" s="965">
        <v>85.07</v>
      </c>
      <c r="E2237" s="757"/>
      <c r="F2237" s="757"/>
      <c r="G2237" s="757"/>
      <c r="H2237" s="757"/>
      <c r="I2237" s="757"/>
    </row>
    <row r="2238" spans="1:9" ht="15.75" customHeight="1">
      <c r="A2238" s="963">
        <v>92461</v>
      </c>
      <c r="B2238" s="963" t="s">
        <v>5216</v>
      </c>
      <c r="C2238" s="964" t="s">
        <v>122</v>
      </c>
      <c r="D2238" s="965">
        <v>196.46</v>
      </c>
      <c r="E2238" s="757"/>
      <c r="F2238" s="757"/>
      <c r="G2238" s="757"/>
      <c r="H2238" s="757"/>
      <c r="I2238" s="757"/>
    </row>
    <row r="2239" spans="1:9" ht="15.75" customHeight="1">
      <c r="A2239" s="963">
        <v>92462</v>
      </c>
      <c r="B2239" s="963" t="s">
        <v>5217</v>
      </c>
      <c r="C2239" s="964" t="s">
        <v>122</v>
      </c>
      <c r="D2239" s="965">
        <v>166.77</v>
      </c>
      <c r="E2239" s="757"/>
      <c r="F2239" s="757"/>
      <c r="G2239" s="757"/>
      <c r="H2239" s="757"/>
      <c r="I2239" s="757"/>
    </row>
    <row r="2240" spans="1:9" ht="15.75" customHeight="1">
      <c r="A2240" s="963">
        <v>92463</v>
      </c>
      <c r="B2240" s="963" t="s">
        <v>5218</v>
      </c>
      <c r="C2240" s="964" t="s">
        <v>122</v>
      </c>
      <c r="D2240" s="965">
        <v>117.88</v>
      </c>
      <c r="E2240" s="757"/>
      <c r="F2240" s="757"/>
      <c r="G2240" s="757"/>
      <c r="H2240" s="757"/>
      <c r="I2240" s="757"/>
    </row>
    <row r="2241" spans="1:9" ht="15.75" customHeight="1">
      <c r="A2241" s="963">
        <v>92464</v>
      </c>
      <c r="B2241" s="963" t="s">
        <v>5219</v>
      </c>
      <c r="C2241" s="964" t="s">
        <v>122</v>
      </c>
      <c r="D2241" s="965">
        <v>77.92</v>
      </c>
      <c r="E2241" s="757"/>
      <c r="F2241" s="757"/>
      <c r="G2241" s="757"/>
      <c r="H2241" s="757"/>
      <c r="I2241" s="757"/>
    </row>
    <row r="2242" spans="1:9" ht="15.75" customHeight="1">
      <c r="A2242" s="963">
        <v>92465</v>
      </c>
      <c r="B2242" s="963" t="s">
        <v>5220</v>
      </c>
      <c r="C2242" s="964" t="s">
        <v>122</v>
      </c>
      <c r="D2242" s="965">
        <v>150.91</v>
      </c>
      <c r="E2242" s="757"/>
      <c r="F2242" s="757"/>
      <c r="G2242" s="757"/>
      <c r="H2242" s="757"/>
      <c r="I2242" s="757"/>
    </row>
    <row r="2243" spans="1:9" ht="15.75" customHeight="1">
      <c r="A2243" s="963">
        <v>92466</v>
      </c>
      <c r="B2243" s="963" t="s">
        <v>5221</v>
      </c>
      <c r="C2243" s="964" t="s">
        <v>122</v>
      </c>
      <c r="D2243" s="965">
        <v>159.66999999999999</v>
      </c>
      <c r="E2243" s="757"/>
      <c r="F2243" s="757"/>
      <c r="G2243" s="757"/>
      <c r="H2243" s="757"/>
      <c r="I2243" s="757"/>
    </row>
    <row r="2244" spans="1:9" ht="15.75" customHeight="1">
      <c r="A2244" s="963">
        <v>92467</v>
      </c>
      <c r="B2244" s="963" t="s">
        <v>5222</v>
      </c>
      <c r="C2244" s="964" t="s">
        <v>122</v>
      </c>
      <c r="D2244" s="965">
        <v>92.87</v>
      </c>
      <c r="E2244" s="757"/>
      <c r="F2244" s="757"/>
      <c r="G2244" s="757"/>
      <c r="H2244" s="757"/>
      <c r="I2244" s="757"/>
    </row>
    <row r="2245" spans="1:9" ht="15.75" customHeight="1">
      <c r="A2245" s="963">
        <v>92468</v>
      </c>
      <c r="B2245" s="963" t="s">
        <v>5223</v>
      </c>
      <c r="C2245" s="964" t="s">
        <v>122</v>
      </c>
      <c r="D2245" s="965">
        <v>70.430000000000007</v>
      </c>
      <c r="E2245" s="757"/>
      <c r="F2245" s="757"/>
      <c r="G2245" s="757"/>
      <c r="H2245" s="757"/>
      <c r="I2245" s="757"/>
    </row>
    <row r="2246" spans="1:9" ht="15.75" customHeight="1">
      <c r="A2246" s="963">
        <v>92469</v>
      </c>
      <c r="B2246" s="963" t="s">
        <v>5224</v>
      </c>
      <c r="C2246" s="964" t="s">
        <v>122</v>
      </c>
      <c r="D2246" s="965">
        <v>137.04</v>
      </c>
      <c r="E2246" s="757"/>
      <c r="F2246" s="757"/>
      <c r="G2246" s="757"/>
      <c r="H2246" s="757"/>
      <c r="I2246" s="757"/>
    </row>
    <row r="2247" spans="1:9" ht="15.75" customHeight="1">
      <c r="A2247" s="963">
        <v>92470</v>
      </c>
      <c r="B2247" s="963" t="s">
        <v>5225</v>
      </c>
      <c r="C2247" s="964" t="s">
        <v>122</v>
      </c>
      <c r="D2247" s="965">
        <v>154.37</v>
      </c>
      <c r="E2247" s="757"/>
      <c r="F2247" s="757"/>
      <c r="G2247" s="757"/>
      <c r="H2247" s="757"/>
      <c r="I2247" s="757"/>
    </row>
    <row r="2248" spans="1:9" ht="15.75" customHeight="1">
      <c r="A2248" s="963">
        <v>92471</v>
      </c>
      <c r="B2248" s="963" t="s">
        <v>5226</v>
      </c>
      <c r="C2248" s="964" t="s">
        <v>122</v>
      </c>
      <c r="D2248" s="965">
        <v>84.5</v>
      </c>
      <c r="E2248" s="757"/>
      <c r="F2248" s="757"/>
      <c r="G2248" s="757"/>
      <c r="H2248" s="757"/>
      <c r="I2248" s="757"/>
    </row>
    <row r="2249" spans="1:9" ht="15.75" customHeight="1">
      <c r="A2249" s="963">
        <v>92472</v>
      </c>
      <c r="B2249" s="963" t="s">
        <v>5227</v>
      </c>
      <c r="C2249" s="964" t="s">
        <v>122</v>
      </c>
      <c r="D2249" s="965">
        <v>65.61</v>
      </c>
      <c r="E2249" s="757"/>
      <c r="F2249" s="757"/>
      <c r="G2249" s="757"/>
      <c r="H2249" s="757"/>
      <c r="I2249" s="757"/>
    </row>
    <row r="2250" spans="1:9" ht="15.75" customHeight="1">
      <c r="A2250" s="963">
        <v>92473</v>
      </c>
      <c r="B2250" s="963" t="s">
        <v>5228</v>
      </c>
      <c r="C2250" s="964" t="s">
        <v>122</v>
      </c>
      <c r="D2250" s="965">
        <v>125.93</v>
      </c>
      <c r="E2250" s="757"/>
      <c r="F2250" s="757"/>
      <c r="G2250" s="757"/>
      <c r="H2250" s="757"/>
      <c r="I2250" s="757"/>
    </row>
    <row r="2251" spans="1:9" ht="15.75" customHeight="1">
      <c r="A2251" s="963">
        <v>92474</v>
      </c>
      <c r="B2251" s="963" t="s">
        <v>5229</v>
      </c>
      <c r="C2251" s="964" t="s">
        <v>122</v>
      </c>
      <c r="D2251" s="965">
        <v>149.82</v>
      </c>
      <c r="E2251" s="757"/>
      <c r="F2251" s="757"/>
      <c r="G2251" s="757"/>
      <c r="H2251" s="757"/>
      <c r="I2251" s="757"/>
    </row>
    <row r="2252" spans="1:9" ht="15.75" customHeight="1">
      <c r="A2252" s="963">
        <v>92475</v>
      </c>
      <c r="B2252" s="963" t="s">
        <v>5230</v>
      </c>
      <c r="C2252" s="964" t="s">
        <v>122</v>
      </c>
      <c r="D2252" s="965">
        <v>77.77</v>
      </c>
      <c r="E2252" s="757"/>
      <c r="F2252" s="757"/>
      <c r="G2252" s="757"/>
      <c r="H2252" s="757"/>
      <c r="I2252" s="757"/>
    </row>
    <row r="2253" spans="1:9" ht="15.75" customHeight="1">
      <c r="A2253" s="963">
        <v>92476</v>
      </c>
      <c r="B2253" s="963" t="s">
        <v>5231</v>
      </c>
      <c r="C2253" s="964" t="s">
        <v>122</v>
      </c>
      <c r="D2253" s="965">
        <v>61.54</v>
      </c>
      <c r="E2253" s="757"/>
      <c r="F2253" s="757"/>
      <c r="G2253" s="757"/>
      <c r="H2253" s="757"/>
      <c r="I2253" s="757"/>
    </row>
    <row r="2254" spans="1:9" ht="15.75" customHeight="1">
      <c r="A2254" s="963">
        <v>92477</v>
      </c>
      <c r="B2254" s="963" t="s">
        <v>5232</v>
      </c>
      <c r="C2254" s="964" t="s">
        <v>122</v>
      </c>
      <c r="D2254" s="965">
        <v>101.86</v>
      </c>
      <c r="E2254" s="757"/>
      <c r="F2254" s="757"/>
      <c r="G2254" s="757"/>
      <c r="H2254" s="757"/>
      <c r="I2254" s="757"/>
    </row>
    <row r="2255" spans="1:9" ht="15.75" customHeight="1">
      <c r="A2255" s="963">
        <v>92478</v>
      </c>
      <c r="B2255" s="963" t="s">
        <v>5233</v>
      </c>
      <c r="C2255" s="964" t="s">
        <v>122</v>
      </c>
      <c r="D2255" s="965">
        <v>140.82</v>
      </c>
      <c r="E2255" s="757"/>
      <c r="F2255" s="757"/>
      <c r="G2255" s="757"/>
      <c r="H2255" s="757"/>
      <c r="I2255" s="757"/>
    </row>
    <row r="2256" spans="1:9" ht="15.75" customHeight="1">
      <c r="A2256" s="963">
        <v>92479</v>
      </c>
      <c r="B2256" s="963" t="s">
        <v>5234</v>
      </c>
      <c r="C2256" s="964" t="s">
        <v>122</v>
      </c>
      <c r="D2256" s="965">
        <v>63.2</v>
      </c>
      <c r="E2256" s="757"/>
      <c r="F2256" s="757"/>
      <c r="G2256" s="757"/>
      <c r="H2256" s="757"/>
      <c r="I2256" s="757"/>
    </row>
    <row r="2257" spans="1:9" ht="15.75" customHeight="1">
      <c r="A2257" s="963">
        <v>92480</v>
      </c>
      <c r="B2257" s="963" t="s">
        <v>5235</v>
      </c>
      <c r="C2257" s="964" t="s">
        <v>122</v>
      </c>
      <c r="D2257" s="965">
        <v>53.36</v>
      </c>
      <c r="E2257" s="757"/>
      <c r="F2257" s="757"/>
      <c r="G2257" s="757"/>
      <c r="H2257" s="757"/>
      <c r="I2257" s="757"/>
    </row>
    <row r="2258" spans="1:9" ht="15.75" customHeight="1">
      <c r="A2258" s="963">
        <v>92482</v>
      </c>
      <c r="B2258" s="963" t="s">
        <v>5236</v>
      </c>
      <c r="C2258" s="964" t="s">
        <v>122</v>
      </c>
      <c r="D2258" s="965">
        <v>272.77</v>
      </c>
      <c r="E2258" s="757"/>
      <c r="F2258" s="757"/>
      <c r="G2258" s="757"/>
      <c r="H2258" s="757"/>
      <c r="I2258" s="757"/>
    </row>
    <row r="2259" spans="1:9" ht="15.75" customHeight="1">
      <c r="A2259" s="963">
        <v>92484</v>
      </c>
      <c r="B2259" s="963" t="s">
        <v>5237</v>
      </c>
      <c r="C2259" s="964" t="s">
        <v>122</v>
      </c>
      <c r="D2259" s="965">
        <v>191.86</v>
      </c>
      <c r="E2259" s="757"/>
      <c r="F2259" s="757"/>
      <c r="G2259" s="757"/>
      <c r="H2259" s="757"/>
      <c r="I2259" s="757"/>
    </row>
    <row r="2260" spans="1:9" ht="15.75" customHeight="1">
      <c r="A2260" s="963">
        <v>92486</v>
      </c>
      <c r="B2260" s="963" t="s">
        <v>5238</v>
      </c>
      <c r="C2260" s="964" t="s">
        <v>122</v>
      </c>
      <c r="D2260" s="965">
        <v>139.57</v>
      </c>
      <c r="E2260" s="757"/>
      <c r="F2260" s="757"/>
      <c r="G2260" s="757"/>
      <c r="H2260" s="757"/>
      <c r="I2260" s="757"/>
    </row>
    <row r="2261" spans="1:9" ht="15.75" customHeight="1">
      <c r="A2261" s="963">
        <v>92488</v>
      </c>
      <c r="B2261" s="963" t="s">
        <v>5239</v>
      </c>
      <c r="C2261" s="964" t="s">
        <v>122</v>
      </c>
      <c r="D2261" s="965">
        <v>81.93</v>
      </c>
      <c r="E2261" s="757"/>
      <c r="F2261" s="757"/>
      <c r="G2261" s="757"/>
      <c r="H2261" s="757"/>
      <c r="I2261" s="757"/>
    </row>
    <row r="2262" spans="1:9" ht="15.75" customHeight="1">
      <c r="A2262" s="963">
        <v>92490</v>
      </c>
      <c r="B2262" s="963" t="s">
        <v>5240</v>
      </c>
      <c r="C2262" s="964" t="s">
        <v>122</v>
      </c>
      <c r="D2262" s="965">
        <v>53.95</v>
      </c>
      <c r="E2262" s="757"/>
      <c r="F2262" s="757"/>
      <c r="G2262" s="757"/>
      <c r="H2262" s="757"/>
      <c r="I2262" s="757"/>
    </row>
    <row r="2263" spans="1:9" ht="15.75" customHeight="1">
      <c r="A2263" s="963">
        <v>92492</v>
      </c>
      <c r="B2263" s="963" t="s">
        <v>5241</v>
      </c>
      <c r="C2263" s="964" t="s">
        <v>122</v>
      </c>
      <c r="D2263" s="965">
        <v>77.97</v>
      </c>
      <c r="E2263" s="757"/>
      <c r="F2263" s="757"/>
      <c r="G2263" s="757"/>
      <c r="H2263" s="757"/>
      <c r="I2263" s="757"/>
    </row>
    <row r="2264" spans="1:9" ht="15.75" customHeight="1">
      <c r="A2264" s="963">
        <v>92494</v>
      </c>
      <c r="B2264" s="963" t="s">
        <v>5242</v>
      </c>
      <c r="C2264" s="964" t="s">
        <v>122</v>
      </c>
      <c r="D2264" s="965">
        <v>50.83</v>
      </c>
      <c r="E2264" s="757"/>
      <c r="F2264" s="757"/>
      <c r="G2264" s="757"/>
      <c r="H2264" s="757"/>
      <c r="I2264" s="757"/>
    </row>
    <row r="2265" spans="1:9" ht="15.75" customHeight="1">
      <c r="A2265" s="963">
        <v>92496</v>
      </c>
      <c r="B2265" s="963" t="s">
        <v>5243</v>
      </c>
      <c r="C2265" s="964" t="s">
        <v>122</v>
      </c>
      <c r="D2265" s="965">
        <v>74.599999999999994</v>
      </c>
      <c r="E2265" s="757"/>
      <c r="F2265" s="757"/>
      <c r="G2265" s="757"/>
      <c r="H2265" s="757"/>
      <c r="I2265" s="757"/>
    </row>
    <row r="2266" spans="1:9" ht="15.75" customHeight="1">
      <c r="A2266" s="963">
        <v>92498</v>
      </c>
      <c r="B2266" s="963" t="s">
        <v>5244</v>
      </c>
      <c r="C2266" s="964" t="s">
        <v>122</v>
      </c>
      <c r="D2266" s="965">
        <v>48.2</v>
      </c>
      <c r="E2266" s="757"/>
      <c r="F2266" s="757"/>
      <c r="G2266" s="757"/>
      <c r="H2266" s="757"/>
      <c r="I2266" s="757"/>
    </row>
    <row r="2267" spans="1:9" ht="15.75" customHeight="1">
      <c r="A2267" s="963">
        <v>92500</v>
      </c>
      <c r="B2267" s="963" t="s">
        <v>5245</v>
      </c>
      <c r="C2267" s="964" t="s">
        <v>122</v>
      </c>
      <c r="D2267" s="965">
        <v>71.8</v>
      </c>
      <c r="E2267" s="757"/>
      <c r="F2267" s="757"/>
      <c r="G2267" s="757"/>
      <c r="H2267" s="757"/>
      <c r="I2267" s="757"/>
    </row>
    <row r="2268" spans="1:9" ht="15.75" customHeight="1">
      <c r="A2268" s="963">
        <v>92502</v>
      </c>
      <c r="B2268" s="963" t="s">
        <v>5246</v>
      </c>
      <c r="C2268" s="964" t="s">
        <v>122</v>
      </c>
      <c r="D2268" s="965">
        <v>46.11</v>
      </c>
      <c r="E2268" s="757"/>
      <c r="F2268" s="757"/>
      <c r="G2268" s="757"/>
      <c r="H2268" s="757"/>
      <c r="I2268" s="757"/>
    </row>
    <row r="2269" spans="1:9" ht="15.75" customHeight="1">
      <c r="A2269" s="963">
        <v>92504</v>
      </c>
      <c r="B2269" s="963" t="s">
        <v>5247</v>
      </c>
      <c r="C2269" s="964" t="s">
        <v>122</v>
      </c>
      <c r="D2269" s="965">
        <v>49.54</v>
      </c>
      <c r="E2269" s="757"/>
      <c r="F2269" s="757"/>
      <c r="G2269" s="757"/>
      <c r="H2269" s="757"/>
      <c r="I2269" s="757"/>
    </row>
    <row r="2270" spans="1:9" ht="15.75" customHeight="1">
      <c r="A2270" s="963">
        <v>92506</v>
      </c>
      <c r="B2270" s="963" t="s">
        <v>5248</v>
      </c>
      <c r="C2270" s="964" t="s">
        <v>122</v>
      </c>
      <c r="D2270" s="965">
        <v>42.26</v>
      </c>
      <c r="E2270" s="757"/>
      <c r="F2270" s="757"/>
      <c r="G2270" s="757"/>
      <c r="H2270" s="757"/>
      <c r="I2270" s="757"/>
    </row>
    <row r="2271" spans="1:9" ht="15.75" customHeight="1">
      <c r="A2271" s="963">
        <v>92508</v>
      </c>
      <c r="B2271" s="963" t="s">
        <v>5249</v>
      </c>
      <c r="C2271" s="964" t="s">
        <v>122</v>
      </c>
      <c r="D2271" s="965">
        <v>77.459999999999994</v>
      </c>
      <c r="E2271" s="757"/>
      <c r="F2271" s="757"/>
      <c r="G2271" s="757"/>
      <c r="H2271" s="757"/>
      <c r="I2271" s="757"/>
    </row>
    <row r="2272" spans="1:9" ht="15.75" customHeight="1">
      <c r="A2272" s="963">
        <v>92510</v>
      </c>
      <c r="B2272" s="963" t="s">
        <v>5250</v>
      </c>
      <c r="C2272" s="964" t="s">
        <v>122</v>
      </c>
      <c r="D2272" s="965">
        <v>48</v>
      </c>
      <c r="E2272" s="757"/>
      <c r="F2272" s="757"/>
      <c r="G2272" s="757"/>
      <c r="H2272" s="757"/>
      <c r="I2272" s="757"/>
    </row>
    <row r="2273" spans="1:9" ht="15.75" customHeight="1">
      <c r="A2273" s="963">
        <v>92512</v>
      </c>
      <c r="B2273" s="963" t="s">
        <v>5251</v>
      </c>
      <c r="C2273" s="964" t="s">
        <v>122</v>
      </c>
      <c r="D2273" s="965">
        <v>68.27</v>
      </c>
      <c r="E2273" s="757"/>
      <c r="F2273" s="757"/>
      <c r="G2273" s="757"/>
      <c r="H2273" s="757"/>
      <c r="I2273" s="757"/>
    </row>
    <row r="2274" spans="1:9" ht="15.75" customHeight="1">
      <c r="A2274" s="963">
        <v>92514</v>
      </c>
      <c r="B2274" s="963" t="s">
        <v>5252</v>
      </c>
      <c r="C2274" s="964" t="s">
        <v>122</v>
      </c>
      <c r="D2274" s="965">
        <v>39.72</v>
      </c>
      <c r="E2274" s="757"/>
      <c r="F2274" s="757"/>
      <c r="G2274" s="757"/>
      <c r="H2274" s="757"/>
      <c r="I2274" s="757"/>
    </row>
    <row r="2275" spans="1:9" ht="15.75" customHeight="1">
      <c r="A2275" s="963">
        <v>92515</v>
      </c>
      <c r="B2275" s="963" t="s">
        <v>5253</v>
      </c>
      <c r="C2275" s="964" t="s">
        <v>122</v>
      </c>
      <c r="D2275" s="965">
        <v>63.38</v>
      </c>
      <c r="E2275" s="757"/>
      <c r="F2275" s="757"/>
      <c r="G2275" s="757"/>
      <c r="H2275" s="757"/>
      <c r="I2275" s="757"/>
    </row>
    <row r="2276" spans="1:9" ht="15.75" customHeight="1">
      <c r="A2276" s="963">
        <v>92518</v>
      </c>
      <c r="B2276" s="963" t="s">
        <v>5254</v>
      </c>
      <c r="C2276" s="964" t="s">
        <v>122</v>
      </c>
      <c r="D2276" s="965">
        <v>35.71</v>
      </c>
      <c r="E2276" s="757"/>
      <c r="F2276" s="757"/>
      <c r="G2276" s="757"/>
      <c r="H2276" s="757"/>
      <c r="I2276" s="757"/>
    </row>
    <row r="2277" spans="1:9" ht="15.75" customHeight="1">
      <c r="A2277" s="963">
        <v>92520</v>
      </c>
      <c r="B2277" s="963" t="s">
        <v>5255</v>
      </c>
      <c r="C2277" s="964" t="s">
        <v>122</v>
      </c>
      <c r="D2277" s="965">
        <v>60</v>
      </c>
      <c r="E2277" s="757"/>
      <c r="F2277" s="757"/>
      <c r="G2277" s="757"/>
      <c r="H2277" s="757"/>
      <c r="I2277" s="757"/>
    </row>
    <row r="2278" spans="1:9" ht="15.75" customHeight="1">
      <c r="A2278" s="963">
        <v>92522</v>
      </c>
      <c r="B2278" s="963" t="s">
        <v>5256</v>
      </c>
      <c r="C2278" s="964" t="s">
        <v>122</v>
      </c>
      <c r="D2278" s="965">
        <v>33.119999999999997</v>
      </c>
      <c r="E2278" s="757"/>
      <c r="F2278" s="757"/>
      <c r="G2278" s="757"/>
      <c r="H2278" s="757"/>
      <c r="I2278" s="757"/>
    </row>
    <row r="2279" spans="1:9" ht="15.75" customHeight="1">
      <c r="A2279" s="963">
        <v>92524</v>
      </c>
      <c r="B2279" s="963" t="s">
        <v>5257</v>
      </c>
      <c r="C2279" s="964" t="s">
        <v>122</v>
      </c>
      <c r="D2279" s="965">
        <v>59.17</v>
      </c>
      <c r="E2279" s="757"/>
      <c r="F2279" s="757"/>
      <c r="G2279" s="757"/>
      <c r="H2279" s="757"/>
      <c r="I2279" s="757"/>
    </row>
    <row r="2280" spans="1:9" ht="15.75" customHeight="1">
      <c r="A2280" s="963">
        <v>92526</v>
      </c>
      <c r="B2280" s="963" t="s">
        <v>5258</v>
      </c>
      <c r="C2280" s="964" t="s">
        <v>122</v>
      </c>
      <c r="D2280" s="966">
        <v>33.04</v>
      </c>
      <c r="E2280" s="757"/>
      <c r="F2280" s="757"/>
      <c r="G2280" s="757"/>
      <c r="H2280" s="757"/>
      <c r="I2280" s="757"/>
    </row>
    <row r="2281" spans="1:9" ht="15.75" customHeight="1">
      <c r="A2281" s="963">
        <v>92528</v>
      </c>
      <c r="B2281" s="963" t="s">
        <v>5259</v>
      </c>
      <c r="C2281" s="964" t="s">
        <v>122</v>
      </c>
      <c r="D2281" s="966">
        <v>56.85</v>
      </c>
      <c r="E2281" s="757"/>
      <c r="F2281" s="757"/>
      <c r="G2281" s="757"/>
      <c r="H2281" s="757"/>
      <c r="I2281" s="757"/>
    </row>
    <row r="2282" spans="1:9" ht="15.75" customHeight="1">
      <c r="A2282" s="963">
        <v>92530</v>
      </c>
      <c r="B2282" s="963" t="s">
        <v>5260</v>
      </c>
      <c r="C2282" s="964" t="s">
        <v>122</v>
      </c>
      <c r="D2282" s="966">
        <v>31.41</v>
      </c>
      <c r="E2282" s="757"/>
      <c r="F2282" s="757"/>
      <c r="G2282" s="757"/>
      <c r="H2282" s="757"/>
      <c r="I2282" s="757"/>
    </row>
    <row r="2283" spans="1:9" ht="15.75" customHeight="1">
      <c r="A2283" s="963">
        <v>92532</v>
      </c>
      <c r="B2283" s="963" t="s">
        <v>5261</v>
      </c>
      <c r="C2283" s="964" t="s">
        <v>122</v>
      </c>
      <c r="D2283" s="966">
        <v>54.82</v>
      </c>
      <c r="E2283" s="757"/>
      <c r="F2283" s="757"/>
      <c r="G2283" s="757"/>
      <c r="H2283" s="757"/>
      <c r="I2283" s="757"/>
    </row>
    <row r="2284" spans="1:9" ht="15.75" customHeight="1">
      <c r="A2284" s="963">
        <v>92534</v>
      </c>
      <c r="B2284" s="963" t="s">
        <v>5262</v>
      </c>
      <c r="C2284" s="964" t="s">
        <v>122</v>
      </c>
      <c r="D2284" s="966">
        <v>30.01</v>
      </c>
      <c r="E2284" s="757"/>
      <c r="F2284" s="757"/>
      <c r="G2284" s="757"/>
      <c r="H2284" s="757"/>
      <c r="I2284" s="757"/>
    </row>
    <row r="2285" spans="1:9" ht="15.75" customHeight="1">
      <c r="A2285" s="963">
        <v>92536</v>
      </c>
      <c r="B2285" s="963" t="s">
        <v>5263</v>
      </c>
      <c r="C2285" s="964" t="s">
        <v>122</v>
      </c>
      <c r="D2285" s="966">
        <v>50.97</v>
      </c>
      <c r="E2285" s="757"/>
      <c r="F2285" s="757"/>
      <c r="G2285" s="757"/>
      <c r="H2285" s="757"/>
      <c r="I2285" s="757"/>
    </row>
    <row r="2286" spans="1:9" ht="15.75" customHeight="1">
      <c r="A2286" s="963">
        <v>92538</v>
      </c>
      <c r="B2286" s="963" t="s">
        <v>5264</v>
      </c>
      <c r="C2286" s="964" t="s">
        <v>122</v>
      </c>
      <c r="D2286" s="966">
        <v>27.26</v>
      </c>
      <c r="E2286" s="757"/>
      <c r="F2286" s="757"/>
      <c r="G2286" s="757"/>
      <c r="H2286" s="757"/>
      <c r="I2286" s="757"/>
    </row>
    <row r="2287" spans="1:9" ht="15.75" customHeight="1">
      <c r="A2287" s="963">
        <v>96252</v>
      </c>
      <c r="B2287" s="963" t="s">
        <v>5265</v>
      </c>
      <c r="C2287" s="964" t="s">
        <v>122</v>
      </c>
      <c r="D2287" s="966">
        <v>242.83</v>
      </c>
      <c r="E2287" s="757"/>
      <c r="F2287" s="757"/>
      <c r="G2287" s="757"/>
      <c r="H2287" s="757"/>
      <c r="I2287" s="757"/>
    </row>
    <row r="2288" spans="1:9" ht="15.75" customHeight="1">
      <c r="A2288" s="963">
        <v>96257</v>
      </c>
      <c r="B2288" s="963" t="s">
        <v>5266</v>
      </c>
      <c r="C2288" s="964" t="s">
        <v>122</v>
      </c>
      <c r="D2288" s="965">
        <v>184.96</v>
      </c>
      <c r="E2288" s="757"/>
      <c r="F2288" s="757"/>
      <c r="G2288" s="757"/>
      <c r="H2288" s="757"/>
      <c r="I2288" s="757"/>
    </row>
    <row r="2289" spans="1:9" ht="15.75" customHeight="1">
      <c r="A2289" s="963">
        <v>96258</v>
      </c>
      <c r="B2289" s="963" t="s">
        <v>5267</v>
      </c>
      <c r="C2289" s="964" t="s">
        <v>122</v>
      </c>
      <c r="D2289" s="965">
        <v>175.12</v>
      </c>
      <c r="E2289" s="757"/>
      <c r="F2289" s="757"/>
      <c r="G2289" s="757"/>
      <c r="H2289" s="757"/>
      <c r="I2289" s="757"/>
    </row>
    <row r="2290" spans="1:9" ht="15.75" customHeight="1">
      <c r="A2290" s="963">
        <v>96259</v>
      </c>
      <c r="B2290" s="963" t="s">
        <v>5268</v>
      </c>
      <c r="C2290" s="964" t="s">
        <v>122</v>
      </c>
      <c r="D2290" s="965">
        <v>204.18</v>
      </c>
      <c r="E2290" s="757"/>
      <c r="F2290" s="757"/>
      <c r="G2290" s="757"/>
      <c r="H2290" s="757"/>
      <c r="I2290" s="757"/>
    </row>
    <row r="2291" spans="1:9" ht="15.75" customHeight="1">
      <c r="A2291" s="963">
        <v>96529</v>
      </c>
      <c r="B2291" s="963" t="s">
        <v>5269</v>
      </c>
      <c r="C2291" s="964" t="s">
        <v>122</v>
      </c>
      <c r="D2291" s="965">
        <v>321.14</v>
      </c>
      <c r="E2291" s="757"/>
      <c r="F2291" s="757"/>
      <c r="G2291" s="757"/>
      <c r="H2291" s="757"/>
      <c r="I2291" s="757"/>
    </row>
    <row r="2292" spans="1:9" ht="15.75" customHeight="1">
      <c r="A2292" s="963">
        <v>96530</v>
      </c>
      <c r="B2292" s="963" t="s">
        <v>5270</v>
      </c>
      <c r="C2292" s="964" t="s">
        <v>122</v>
      </c>
      <c r="D2292" s="965">
        <v>172.27</v>
      </c>
      <c r="E2292" s="757"/>
      <c r="F2292" s="757"/>
      <c r="G2292" s="757"/>
      <c r="H2292" s="757"/>
      <c r="I2292" s="757"/>
    </row>
    <row r="2293" spans="1:9" ht="15.75" customHeight="1">
      <c r="A2293" s="963">
        <v>96531</v>
      </c>
      <c r="B2293" s="963" t="s">
        <v>5271</v>
      </c>
      <c r="C2293" s="964" t="s">
        <v>122</v>
      </c>
      <c r="D2293" s="965">
        <v>117.63</v>
      </c>
      <c r="E2293" s="757"/>
      <c r="F2293" s="757"/>
      <c r="G2293" s="757"/>
      <c r="H2293" s="757"/>
      <c r="I2293" s="757"/>
    </row>
    <row r="2294" spans="1:9" ht="15.75" customHeight="1">
      <c r="A2294" s="963">
        <v>96532</v>
      </c>
      <c r="B2294" s="963" t="s">
        <v>5272</v>
      </c>
      <c r="C2294" s="964" t="s">
        <v>122</v>
      </c>
      <c r="D2294" s="965">
        <v>197.52</v>
      </c>
      <c r="E2294" s="757"/>
      <c r="F2294" s="757"/>
      <c r="G2294" s="757"/>
      <c r="H2294" s="757"/>
      <c r="I2294" s="757"/>
    </row>
    <row r="2295" spans="1:9" ht="15.75" customHeight="1">
      <c r="A2295" s="963">
        <v>96533</v>
      </c>
      <c r="B2295" s="963" t="s">
        <v>5273</v>
      </c>
      <c r="C2295" s="964" t="s">
        <v>122</v>
      </c>
      <c r="D2295" s="965">
        <v>103.87</v>
      </c>
      <c r="E2295" s="757"/>
      <c r="F2295" s="757"/>
      <c r="G2295" s="757"/>
      <c r="H2295" s="757"/>
      <c r="I2295" s="757"/>
    </row>
    <row r="2296" spans="1:9" ht="15.75" customHeight="1">
      <c r="A2296" s="963">
        <v>96534</v>
      </c>
      <c r="B2296" s="963" t="s">
        <v>5274</v>
      </c>
      <c r="C2296" s="964" t="s">
        <v>122</v>
      </c>
      <c r="D2296" s="965">
        <v>79.22</v>
      </c>
      <c r="E2296" s="757"/>
      <c r="F2296" s="757"/>
      <c r="G2296" s="757"/>
      <c r="H2296" s="757"/>
      <c r="I2296" s="757"/>
    </row>
    <row r="2297" spans="1:9" ht="15.75" customHeight="1">
      <c r="A2297" s="963">
        <v>96535</v>
      </c>
      <c r="B2297" s="963" t="s">
        <v>5275</v>
      </c>
      <c r="C2297" s="964" t="s">
        <v>122</v>
      </c>
      <c r="D2297" s="965">
        <v>133.12</v>
      </c>
      <c r="E2297" s="757"/>
      <c r="F2297" s="757"/>
      <c r="G2297" s="757"/>
      <c r="H2297" s="757"/>
      <c r="I2297" s="757"/>
    </row>
    <row r="2298" spans="1:9" ht="15.75" customHeight="1">
      <c r="A2298" s="963">
        <v>96536</v>
      </c>
      <c r="B2298" s="963" t="s">
        <v>5276</v>
      </c>
      <c r="C2298" s="964" t="s">
        <v>122</v>
      </c>
      <c r="D2298" s="965">
        <v>68.3</v>
      </c>
      <c r="E2298" s="757"/>
      <c r="F2298" s="757"/>
      <c r="G2298" s="757"/>
      <c r="H2298" s="757"/>
      <c r="I2298" s="757"/>
    </row>
    <row r="2299" spans="1:9" ht="15.75" customHeight="1">
      <c r="A2299" s="963">
        <v>96537</v>
      </c>
      <c r="B2299" s="963" t="s">
        <v>5277</v>
      </c>
      <c r="C2299" s="964" t="s">
        <v>122</v>
      </c>
      <c r="D2299" s="965">
        <v>177.32</v>
      </c>
      <c r="E2299" s="757"/>
      <c r="F2299" s="757"/>
      <c r="G2299" s="757"/>
      <c r="H2299" s="757"/>
      <c r="I2299" s="757"/>
    </row>
    <row r="2300" spans="1:9" ht="15.75" customHeight="1">
      <c r="A2300" s="963">
        <v>96538</v>
      </c>
      <c r="B2300" s="963" t="s">
        <v>5278</v>
      </c>
      <c r="C2300" s="964" t="s">
        <v>122</v>
      </c>
      <c r="D2300" s="965">
        <v>260.49</v>
      </c>
      <c r="E2300" s="757"/>
      <c r="F2300" s="757"/>
      <c r="G2300" s="757"/>
      <c r="H2300" s="757"/>
      <c r="I2300" s="757"/>
    </row>
    <row r="2301" spans="1:9" ht="15.75" customHeight="1">
      <c r="A2301" s="963">
        <v>96539</v>
      </c>
      <c r="B2301" s="963" t="s">
        <v>5279</v>
      </c>
      <c r="C2301" s="964" t="s">
        <v>122</v>
      </c>
      <c r="D2301" s="965">
        <v>113.35</v>
      </c>
      <c r="E2301" s="757"/>
      <c r="F2301" s="757"/>
      <c r="G2301" s="757"/>
      <c r="H2301" s="757"/>
      <c r="I2301" s="757"/>
    </row>
    <row r="2302" spans="1:9" ht="15.75" customHeight="1">
      <c r="A2302" s="963">
        <v>96540</v>
      </c>
      <c r="B2302" s="963" t="s">
        <v>5280</v>
      </c>
      <c r="C2302" s="964" t="s">
        <v>122</v>
      </c>
      <c r="D2302" s="965">
        <v>119.06</v>
      </c>
      <c r="E2302" s="757"/>
      <c r="F2302" s="757"/>
      <c r="G2302" s="757"/>
      <c r="H2302" s="757"/>
      <c r="I2302" s="757"/>
    </row>
    <row r="2303" spans="1:9" ht="15.75" customHeight="1">
      <c r="A2303" s="963">
        <v>96541</v>
      </c>
      <c r="B2303" s="963" t="s">
        <v>5281</v>
      </c>
      <c r="C2303" s="964" t="s">
        <v>122</v>
      </c>
      <c r="D2303" s="965">
        <v>175.84</v>
      </c>
      <c r="E2303" s="757"/>
      <c r="F2303" s="757"/>
      <c r="G2303" s="757"/>
      <c r="H2303" s="757"/>
      <c r="I2303" s="757"/>
    </row>
    <row r="2304" spans="1:9" ht="15.75" customHeight="1">
      <c r="A2304" s="963">
        <v>96542</v>
      </c>
      <c r="B2304" s="963" t="s">
        <v>5282</v>
      </c>
      <c r="C2304" s="964" t="s">
        <v>122</v>
      </c>
      <c r="D2304" s="965">
        <v>81.33</v>
      </c>
      <c r="E2304" s="757"/>
      <c r="F2304" s="757"/>
      <c r="G2304" s="757"/>
      <c r="H2304" s="757"/>
      <c r="I2304" s="757"/>
    </row>
    <row r="2305" spans="1:9" ht="15.75" customHeight="1">
      <c r="A2305" s="963">
        <v>96543</v>
      </c>
      <c r="B2305" s="963" t="s">
        <v>5283</v>
      </c>
      <c r="C2305" s="964" t="s">
        <v>1607</v>
      </c>
      <c r="D2305" s="965">
        <v>17.2</v>
      </c>
      <c r="E2305" s="757"/>
      <c r="F2305" s="757"/>
      <c r="G2305" s="757"/>
      <c r="H2305" s="757"/>
      <c r="I2305" s="757"/>
    </row>
    <row r="2306" spans="1:9" ht="15.75" customHeight="1">
      <c r="A2306" s="963">
        <v>97747</v>
      </c>
      <c r="B2306" s="963" t="s">
        <v>5284</v>
      </c>
      <c r="C2306" s="964" t="s">
        <v>122</v>
      </c>
      <c r="D2306" s="965">
        <v>191.65</v>
      </c>
      <c r="E2306" s="757"/>
      <c r="F2306" s="757"/>
      <c r="G2306" s="757"/>
      <c r="H2306" s="757"/>
      <c r="I2306" s="757"/>
    </row>
    <row r="2307" spans="1:9" ht="15.75" customHeight="1">
      <c r="A2307" s="963">
        <v>101791</v>
      </c>
      <c r="B2307" s="963" t="s">
        <v>5285</v>
      </c>
      <c r="C2307" s="964" t="s">
        <v>164</v>
      </c>
      <c r="D2307" s="965">
        <v>42.52</v>
      </c>
      <c r="E2307" s="757"/>
      <c r="F2307" s="757"/>
      <c r="G2307" s="757"/>
      <c r="H2307" s="757"/>
      <c r="I2307" s="757"/>
    </row>
    <row r="2308" spans="1:9" ht="15.75" customHeight="1">
      <c r="A2308" s="963">
        <v>101792</v>
      </c>
      <c r="B2308" s="963" t="s">
        <v>5286</v>
      </c>
      <c r="C2308" s="964" t="s">
        <v>964</v>
      </c>
      <c r="D2308" s="965">
        <v>18.79</v>
      </c>
      <c r="E2308" s="757"/>
      <c r="F2308" s="757"/>
      <c r="G2308" s="757"/>
      <c r="H2308" s="757"/>
      <c r="I2308" s="757"/>
    </row>
    <row r="2309" spans="1:9" ht="15.75" customHeight="1">
      <c r="A2309" s="963">
        <v>101793</v>
      </c>
      <c r="B2309" s="963" t="s">
        <v>5287</v>
      </c>
      <c r="C2309" s="964" t="s">
        <v>964</v>
      </c>
      <c r="D2309" s="965">
        <v>32.130000000000003</v>
      </c>
      <c r="E2309" s="757"/>
      <c r="F2309" s="757"/>
      <c r="G2309" s="757"/>
      <c r="H2309" s="757"/>
      <c r="I2309" s="757"/>
    </row>
    <row r="2310" spans="1:9" ht="15.75" customHeight="1">
      <c r="A2310" s="963">
        <v>101969</v>
      </c>
      <c r="B2310" s="963" t="s">
        <v>5288</v>
      </c>
      <c r="C2310" s="964" t="s">
        <v>122</v>
      </c>
      <c r="D2310" s="965">
        <v>180.64</v>
      </c>
      <c r="E2310" s="757"/>
      <c r="F2310" s="757"/>
      <c r="G2310" s="757"/>
      <c r="H2310" s="757"/>
      <c r="I2310" s="757"/>
    </row>
    <row r="2311" spans="1:9" ht="15.75" customHeight="1">
      <c r="A2311" s="963">
        <v>101971</v>
      </c>
      <c r="B2311" s="963" t="s">
        <v>5289</v>
      </c>
      <c r="C2311" s="964" t="s">
        <v>122</v>
      </c>
      <c r="D2311" s="965">
        <v>157.76</v>
      </c>
      <c r="E2311" s="757"/>
      <c r="F2311" s="757"/>
      <c r="G2311" s="757"/>
      <c r="H2311" s="757"/>
      <c r="I2311" s="757"/>
    </row>
    <row r="2312" spans="1:9" ht="15.75" customHeight="1">
      <c r="A2312" s="963">
        <v>101973</v>
      </c>
      <c r="B2312" s="963" t="s">
        <v>5290</v>
      </c>
      <c r="C2312" s="964" t="s">
        <v>122</v>
      </c>
      <c r="D2312" s="965">
        <v>182.27</v>
      </c>
      <c r="E2312" s="757"/>
      <c r="F2312" s="757"/>
      <c r="G2312" s="757"/>
      <c r="H2312" s="757"/>
      <c r="I2312" s="757"/>
    </row>
    <row r="2313" spans="1:9" ht="15.75" customHeight="1">
      <c r="A2313" s="963">
        <v>101974</v>
      </c>
      <c r="B2313" s="963" t="s">
        <v>5291</v>
      </c>
      <c r="C2313" s="964" t="s">
        <v>122</v>
      </c>
      <c r="D2313" s="965">
        <v>447.92</v>
      </c>
      <c r="E2313" s="757"/>
      <c r="F2313" s="757"/>
      <c r="G2313" s="757"/>
      <c r="H2313" s="757"/>
      <c r="I2313" s="757"/>
    </row>
    <row r="2314" spans="1:9" ht="15.75" customHeight="1">
      <c r="A2314" s="963">
        <v>101975</v>
      </c>
      <c r="B2314" s="963" t="s">
        <v>5292</v>
      </c>
      <c r="C2314" s="964" t="s">
        <v>122</v>
      </c>
      <c r="D2314" s="965">
        <v>384.59</v>
      </c>
      <c r="E2314" s="757"/>
      <c r="F2314" s="757"/>
      <c r="G2314" s="757"/>
      <c r="H2314" s="757"/>
      <c r="I2314" s="757"/>
    </row>
    <row r="2315" spans="1:9" ht="15.75" customHeight="1">
      <c r="A2315" s="963">
        <v>101977</v>
      </c>
      <c r="B2315" s="963" t="s">
        <v>5293</v>
      </c>
      <c r="C2315" s="964" t="s">
        <v>122</v>
      </c>
      <c r="D2315" s="965">
        <v>262.92</v>
      </c>
      <c r="E2315" s="757"/>
      <c r="F2315" s="757"/>
      <c r="G2315" s="757"/>
      <c r="H2315" s="757"/>
      <c r="I2315" s="757"/>
    </row>
    <row r="2316" spans="1:9" ht="15.75" customHeight="1">
      <c r="A2316" s="963">
        <v>101980</v>
      </c>
      <c r="B2316" s="963" t="s">
        <v>5294</v>
      </c>
      <c r="C2316" s="964" t="s">
        <v>122</v>
      </c>
      <c r="D2316" s="965">
        <v>238.46</v>
      </c>
      <c r="E2316" s="757"/>
      <c r="F2316" s="757"/>
      <c r="G2316" s="757"/>
      <c r="H2316" s="757"/>
      <c r="I2316" s="757"/>
    </row>
    <row r="2317" spans="1:9" ht="15.75" customHeight="1">
      <c r="A2317" s="963">
        <v>101981</v>
      </c>
      <c r="B2317" s="963" t="s">
        <v>5295</v>
      </c>
      <c r="C2317" s="964" t="s">
        <v>122</v>
      </c>
      <c r="D2317" s="965">
        <v>189</v>
      </c>
      <c r="E2317" s="757"/>
      <c r="F2317" s="757"/>
      <c r="G2317" s="757"/>
      <c r="H2317" s="757"/>
      <c r="I2317" s="757"/>
    </row>
    <row r="2318" spans="1:9" ht="15.75" customHeight="1">
      <c r="A2318" s="963">
        <v>101982</v>
      </c>
      <c r="B2318" s="963" t="s">
        <v>5296</v>
      </c>
      <c r="C2318" s="964" t="s">
        <v>122</v>
      </c>
      <c r="D2318" s="965">
        <v>164.86</v>
      </c>
      <c r="E2318" s="757"/>
      <c r="F2318" s="757"/>
      <c r="G2318" s="757"/>
      <c r="H2318" s="757"/>
      <c r="I2318" s="757"/>
    </row>
    <row r="2319" spans="1:9" ht="15.75" customHeight="1">
      <c r="A2319" s="963">
        <v>101983</v>
      </c>
      <c r="B2319" s="963" t="s">
        <v>5297</v>
      </c>
      <c r="C2319" s="964" t="s">
        <v>122</v>
      </c>
      <c r="D2319" s="965">
        <v>149.63999999999999</v>
      </c>
      <c r="E2319" s="757"/>
      <c r="F2319" s="757"/>
      <c r="G2319" s="757"/>
      <c r="H2319" s="757"/>
      <c r="I2319" s="757"/>
    </row>
    <row r="2320" spans="1:9" ht="15.75" customHeight="1">
      <c r="A2320" s="963">
        <v>101985</v>
      </c>
      <c r="B2320" s="963" t="s">
        <v>5298</v>
      </c>
      <c r="C2320" s="964" t="s">
        <v>122</v>
      </c>
      <c r="D2320" s="965">
        <v>158.47999999999999</v>
      </c>
      <c r="E2320" s="757"/>
      <c r="F2320" s="757"/>
      <c r="G2320" s="757"/>
      <c r="H2320" s="757"/>
      <c r="I2320" s="757"/>
    </row>
    <row r="2321" spans="1:9" ht="15.75" customHeight="1">
      <c r="A2321" s="963">
        <v>101986</v>
      </c>
      <c r="B2321" s="963" t="s">
        <v>5299</v>
      </c>
      <c r="C2321" s="964" t="s">
        <v>122</v>
      </c>
      <c r="D2321" s="965">
        <v>129.38999999999999</v>
      </c>
      <c r="E2321" s="757"/>
      <c r="F2321" s="757"/>
      <c r="G2321" s="757"/>
      <c r="H2321" s="757"/>
      <c r="I2321" s="757"/>
    </row>
    <row r="2322" spans="1:9" ht="15.75" customHeight="1">
      <c r="A2322" s="963">
        <v>101987</v>
      </c>
      <c r="B2322" s="963" t="s">
        <v>5300</v>
      </c>
      <c r="C2322" s="964" t="s">
        <v>122</v>
      </c>
      <c r="D2322" s="965">
        <v>204.74</v>
      </c>
      <c r="E2322" s="757"/>
      <c r="F2322" s="757"/>
      <c r="G2322" s="757"/>
      <c r="H2322" s="757"/>
      <c r="I2322" s="757"/>
    </row>
    <row r="2323" spans="1:9" ht="15.75" customHeight="1">
      <c r="A2323" s="963">
        <v>101988</v>
      </c>
      <c r="B2323" s="963" t="s">
        <v>5301</v>
      </c>
      <c r="C2323" s="964" t="s">
        <v>122</v>
      </c>
      <c r="D2323" s="965">
        <v>189.45</v>
      </c>
      <c r="E2323" s="757"/>
      <c r="F2323" s="757"/>
      <c r="G2323" s="757"/>
      <c r="H2323" s="757"/>
      <c r="I2323" s="757"/>
    </row>
    <row r="2324" spans="1:9" ht="15.75" customHeight="1">
      <c r="A2324" s="963">
        <v>101989</v>
      </c>
      <c r="B2324" s="963" t="s">
        <v>5302</v>
      </c>
      <c r="C2324" s="964" t="s">
        <v>122</v>
      </c>
      <c r="D2324" s="965">
        <v>166.85</v>
      </c>
      <c r="E2324" s="757"/>
      <c r="F2324" s="757"/>
      <c r="G2324" s="757"/>
      <c r="H2324" s="757"/>
      <c r="I2324" s="757"/>
    </row>
    <row r="2325" spans="1:9" ht="15.75" customHeight="1">
      <c r="A2325" s="963">
        <v>101990</v>
      </c>
      <c r="B2325" s="963" t="s">
        <v>5303</v>
      </c>
      <c r="C2325" s="964" t="s">
        <v>122</v>
      </c>
      <c r="D2325" s="965">
        <v>195.54</v>
      </c>
      <c r="E2325" s="757"/>
      <c r="F2325" s="757"/>
      <c r="G2325" s="757"/>
      <c r="H2325" s="757"/>
      <c r="I2325" s="757"/>
    </row>
    <row r="2326" spans="1:9" ht="15.75" customHeight="1">
      <c r="A2326" s="963">
        <v>101991</v>
      </c>
      <c r="B2326" s="963" t="s">
        <v>5304</v>
      </c>
      <c r="C2326" s="964" t="s">
        <v>122</v>
      </c>
      <c r="D2326" s="965">
        <v>160.97999999999999</v>
      </c>
      <c r="E2326" s="757"/>
      <c r="F2326" s="757"/>
      <c r="G2326" s="757"/>
      <c r="H2326" s="757"/>
      <c r="I2326" s="757"/>
    </row>
    <row r="2327" spans="1:9" ht="15.75" customHeight="1">
      <c r="A2327" s="963">
        <v>101992</v>
      </c>
      <c r="B2327" s="963" t="s">
        <v>5305</v>
      </c>
      <c r="C2327" s="964" t="s">
        <v>122</v>
      </c>
      <c r="D2327" s="965">
        <v>133.16999999999999</v>
      </c>
      <c r="E2327" s="757"/>
      <c r="F2327" s="757"/>
      <c r="G2327" s="757"/>
      <c r="H2327" s="757"/>
      <c r="I2327" s="757"/>
    </row>
    <row r="2328" spans="1:9" ht="15.75" customHeight="1">
      <c r="A2328" s="963">
        <v>101993</v>
      </c>
      <c r="B2328" s="963" t="s">
        <v>5306</v>
      </c>
      <c r="C2328" s="964" t="s">
        <v>122</v>
      </c>
      <c r="D2328" s="965">
        <v>237.76</v>
      </c>
      <c r="E2328" s="757"/>
      <c r="F2328" s="757"/>
      <c r="G2328" s="757"/>
      <c r="H2328" s="757"/>
      <c r="I2328" s="757"/>
    </row>
    <row r="2329" spans="1:9" ht="15.75" customHeight="1">
      <c r="A2329" s="963">
        <v>101994</v>
      </c>
      <c r="B2329" s="963" t="s">
        <v>5307</v>
      </c>
      <c r="C2329" s="964" t="s">
        <v>122</v>
      </c>
      <c r="D2329" s="965">
        <v>197.96</v>
      </c>
      <c r="E2329" s="757"/>
      <c r="F2329" s="757"/>
      <c r="G2329" s="757"/>
      <c r="H2329" s="757"/>
      <c r="I2329" s="757"/>
    </row>
    <row r="2330" spans="1:9" ht="15.75" customHeight="1">
      <c r="A2330" s="963">
        <v>101995</v>
      </c>
      <c r="B2330" s="963" t="s">
        <v>5308</v>
      </c>
      <c r="C2330" s="964" t="s">
        <v>122</v>
      </c>
      <c r="D2330" s="965">
        <v>172.59</v>
      </c>
      <c r="E2330" s="757"/>
      <c r="F2330" s="757"/>
      <c r="G2330" s="757"/>
      <c r="H2330" s="757"/>
      <c r="I2330" s="757"/>
    </row>
    <row r="2331" spans="1:9" ht="15.75" customHeight="1">
      <c r="A2331" s="963">
        <v>101996</v>
      </c>
      <c r="B2331" s="963" t="s">
        <v>5309</v>
      </c>
      <c r="C2331" s="964" t="s">
        <v>122</v>
      </c>
      <c r="D2331" s="965">
        <v>209.19</v>
      </c>
      <c r="E2331" s="757"/>
      <c r="F2331" s="757"/>
      <c r="G2331" s="757"/>
      <c r="H2331" s="757"/>
      <c r="I2331" s="757"/>
    </row>
    <row r="2332" spans="1:9" ht="15.75" customHeight="1">
      <c r="A2332" s="963">
        <v>101997</v>
      </c>
      <c r="B2332" s="963" t="s">
        <v>5310</v>
      </c>
      <c r="C2332" s="964" t="s">
        <v>122</v>
      </c>
      <c r="D2332" s="965">
        <v>157.56</v>
      </c>
      <c r="E2332" s="757"/>
      <c r="F2332" s="757"/>
      <c r="G2332" s="757"/>
      <c r="H2332" s="757"/>
      <c r="I2332" s="757"/>
    </row>
    <row r="2333" spans="1:9" ht="15.75" customHeight="1">
      <c r="A2333" s="963">
        <v>101998</v>
      </c>
      <c r="B2333" s="963" t="s">
        <v>5311</v>
      </c>
      <c r="C2333" s="964" t="s">
        <v>122</v>
      </c>
      <c r="D2333" s="965">
        <v>129.12</v>
      </c>
      <c r="E2333" s="757"/>
      <c r="F2333" s="757"/>
      <c r="G2333" s="757"/>
      <c r="H2333" s="757"/>
      <c r="I2333" s="757"/>
    </row>
    <row r="2334" spans="1:9" ht="15.75" customHeight="1">
      <c r="A2334" s="963">
        <v>101999</v>
      </c>
      <c r="B2334" s="963" t="s">
        <v>5312</v>
      </c>
      <c r="C2334" s="964" t="s">
        <v>122</v>
      </c>
      <c r="D2334" s="965">
        <v>253.57</v>
      </c>
      <c r="E2334" s="757"/>
      <c r="F2334" s="757"/>
      <c r="G2334" s="757"/>
      <c r="H2334" s="757"/>
      <c r="I2334" s="757"/>
    </row>
    <row r="2335" spans="1:9" ht="15.75" customHeight="1">
      <c r="A2335" s="963">
        <v>102000</v>
      </c>
      <c r="B2335" s="963" t="s">
        <v>5313</v>
      </c>
      <c r="C2335" s="964" t="s">
        <v>122</v>
      </c>
      <c r="D2335" s="965">
        <v>428.29</v>
      </c>
      <c r="E2335" s="757"/>
      <c r="F2335" s="757"/>
      <c r="G2335" s="757"/>
      <c r="H2335" s="757"/>
      <c r="I2335" s="757"/>
    </row>
    <row r="2336" spans="1:9" ht="15.75" customHeight="1">
      <c r="A2336" s="963">
        <v>102001</v>
      </c>
      <c r="B2336" s="963" t="s">
        <v>5314</v>
      </c>
      <c r="C2336" s="964" t="s">
        <v>122</v>
      </c>
      <c r="D2336" s="965">
        <v>370.72</v>
      </c>
      <c r="E2336" s="757"/>
      <c r="F2336" s="757"/>
      <c r="G2336" s="757"/>
      <c r="H2336" s="757"/>
      <c r="I2336" s="757"/>
    </row>
    <row r="2337" spans="1:9" ht="15.75" customHeight="1">
      <c r="A2337" s="963">
        <v>102002</v>
      </c>
      <c r="B2337" s="963" t="s">
        <v>5315</v>
      </c>
      <c r="C2337" s="964" t="s">
        <v>122</v>
      </c>
      <c r="D2337" s="965">
        <v>237.84</v>
      </c>
      <c r="E2337" s="757"/>
      <c r="F2337" s="757"/>
      <c r="G2337" s="757"/>
      <c r="H2337" s="757"/>
      <c r="I2337" s="757"/>
    </row>
    <row r="2338" spans="1:9" ht="15.75" customHeight="1">
      <c r="A2338" s="963">
        <v>102003</v>
      </c>
      <c r="B2338" s="963" t="s">
        <v>5316</v>
      </c>
      <c r="C2338" s="964" t="s">
        <v>122</v>
      </c>
      <c r="D2338" s="965">
        <v>215.3</v>
      </c>
      <c r="E2338" s="757"/>
      <c r="F2338" s="757"/>
      <c r="G2338" s="757"/>
      <c r="H2338" s="757"/>
      <c r="I2338" s="757"/>
    </row>
    <row r="2339" spans="1:9" ht="15.75" customHeight="1">
      <c r="A2339" s="963">
        <v>102004</v>
      </c>
      <c r="B2339" s="963" t="s">
        <v>5317</v>
      </c>
      <c r="C2339" s="964" t="s">
        <v>122</v>
      </c>
      <c r="D2339" s="965">
        <v>176.96</v>
      </c>
      <c r="E2339" s="757"/>
      <c r="F2339" s="757"/>
      <c r="G2339" s="757"/>
      <c r="H2339" s="757"/>
      <c r="I2339" s="757"/>
    </row>
    <row r="2340" spans="1:9" ht="15.75" customHeight="1">
      <c r="A2340" s="963">
        <v>102005</v>
      </c>
      <c r="B2340" s="963" t="s">
        <v>5318</v>
      </c>
      <c r="C2340" s="964" t="s">
        <v>122</v>
      </c>
      <c r="D2340" s="965">
        <v>155.26</v>
      </c>
      <c r="E2340" s="757"/>
      <c r="F2340" s="757"/>
      <c r="G2340" s="757"/>
      <c r="H2340" s="757"/>
      <c r="I2340" s="757"/>
    </row>
    <row r="2341" spans="1:9" ht="15.75" customHeight="1">
      <c r="A2341" s="963">
        <v>102006</v>
      </c>
      <c r="B2341" s="963" t="s">
        <v>5319</v>
      </c>
      <c r="C2341" s="964" t="s">
        <v>122</v>
      </c>
      <c r="D2341" s="965">
        <v>141.59</v>
      </c>
      <c r="E2341" s="757"/>
      <c r="F2341" s="757"/>
      <c r="G2341" s="757"/>
      <c r="H2341" s="757"/>
      <c r="I2341" s="757"/>
    </row>
    <row r="2342" spans="1:9" ht="15.75" customHeight="1">
      <c r="A2342" s="963">
        <v>102007</v>
      </c>
      <c r="B2342" s="963" t="s">
        <v>5320</v>
      </c>
      <c r="C2342" s="964" t="s">
        <v>122</v>
      </c>
      <c r="D2342" s="965">
        <v>436.94</v>
      </c>
      <c r="E2342" s="757"/>
      <c r="F2342" s="757"/>
      <c r="G2342" s="757"/>
      <c r="H2342" s="757"/>
      <c r="I2342" s="757"/>
    </row>
    <row r="2343" spans="1:9" ht="15.75" customHeight="1">
      <c r="A2343" s="963">
        <v>102008</v>
      </c>
      <c r="B2343" s="963" t="s">
        <v>5321</v>
      </c>
      <c r="C2343" s="964" t="s">
        <v>122</v>
      </c>
      <c r="D2343" s="965">
        <v>368.69</v>
      </c>
      <c r="E2343" s="757"/>
      <c r="F2343" s="757"/>
      <c r="G2343" s="757"/>
      <c r="H2343" s="757"/>
      <c r="I2343" s="757"/>
    </row>
    <row r="2344" spans="1:9" ht="15.75" customHeight="1">
      <c r="A2344" s="963">
        <v>102009</v>
      </c>
      <c r="B2344" s="963" t="s">
        <v>5322</v>
      </c>
      <c r="C2344" s="964" t="s">
        <v>122</v>
      </c>
      <c r="D2344" s="965">
        <v>267.51</v>
      </c>
      <c r="E2344" s="757"/>
      <c r="F2344" s="757"/>
      <c r="G2344" s="757"/>
      <c r="H2344" s="757"/>
      <c r="I2344" s="757"/>
    </row>
    <row r="2345" spans="1:9" ht="15.75" customHeight="1">
      <c r="A2345" s="963">
        <v>102010</v>
      </c>
      <c r="B2345" s="963" t="s">
        <v>5323</v>
      </c>
      <c r="C2345" s="964" t="s">
        <v>122</v>
      </c>
      <c r="D2345" s="965">
        <v>241</v>
      </c>
      <c r="E2345" s="757"/>
      <c r="F2345" s="757"/>
      <c r="G2345" s="757"/>
      <c r="H2345" s="757"/>
      <c r="I2345" s="757"/>
    </row>
    <row r="2346" spans="1:9" ht="15.75" customHeight="1">
      <c r="A2346" s="963">
        <v>102011</v>
      </c>
      <c r="B2346" s="963" t="s">
        <v>5324</v>
      </c>
      <c r="C2346" s="964" t="s">
        <v>122</v>
      </c>
      <c r="D2346" s="965">
        <v>189.52</v>
      </c>
      <c r="E2346" s="757"/>
      <c r="F2346" s="757"/>
      <c r="G2346" s="757"/>
      <c r="H2346" s="757"/>
      <c r="I2346" s="757"/>
    </row>
    <row r="2347" spans="1:9" ht="15.75" customHeight="1">
      <c r="A2347" s="963">
        <v>102012</v>
      </c>
      <c r="B2347" s="963" t="s">
        <v>5325</v>
      </c>
      <c r="C2347" s="964" t="s">
        <v>122</v>
      </c>
      <c r="D2347" s="965">
        <v>164.41</v>
      </c>
      <c r="E2347" s="757"/>
      <c r="F2347" s="757"/>
      <c r="G2347" s="757"/>
      <c r="H2347" s="757"/>
      <c r="I2347" s="757"/>
    </row>
    <row r="2348" spans="1:9" ht="15.75" customHeight="1">
      <c r="A2348" s="963">
        <v>102013</v>
      </c>
      <c r="B2348" s="963" t="s">
        <v>5326</v>
      </c>
      <c r="C2348" s="964" t="s">
        <v>122</v>
      </c>
      <c r="D2348" s="965">
        <v>150.46</v>
      </c>
      <c r="E2348" s="757"/>
      <c r="F2348" s="757"/>
      <c r="G2348" s="757"/>
      <c r="H2348" s="757"/>
      <c r="I2348" s="757"/>
    </row>
    <row r="2349" spans="1:9" ht="15.75" customHeight="1">
      <c r="A2349" s="963">
        <v>102014</v>
      </c>
      <c r="B2349" s="963" t="s">
        <v>5327</v>
      </c>
      <c r="C2349" s="964" t="s">
        <v>122</v>
      </c>
      <c r="D2349" s="965">
        <v>460.4</v>
      </c>
      <c r="E2349" s="757"/>
      <c r="F2349" s="757"/>
      <c r="G2349" s="757"/>
      <c r="H2349" s="757"/>
      <c r="I2349" s="757"/>
    </row>
    <row r="2350" spans="1:9" ht="15.75" customHeight="1">
      <c r="A2350" s="963">
        <v>102015</v>
      </c>
      <c r="B2350" s="963" t="s">
        <v>5328</v>
      </c>
      <c r="C2350" s="964" t="s">
        <v>122</v>
      </c>
      <c r="D2350" s="965">
        <v>388.39</v>
      </c>
      <c r="E2350" s="757"/>
      <c r="F2350" s="757"/>
      <c r="G2350" s="757"/>
      <c r="H2350" s="757"/>
      <c r="I2350" s="757"/>
    </row>
    <row r="2351" spans="1:9" ht="15.75" customHeight="1">
      <c r="A2351" s="963">
        <v>102016</v>
      </c>
      <c r="B2351" s="963" t="s">
        <v>5329</v>
      </c>
      <c r="C2351" s="964" t="s">
        <v>122</v>
      </c>
      <c r="D2351" s="965">
        <v>238.63</v>
      </c>
      <c r="E2351" s="757"/>
      <c r="F2351" s="757"/>
      <c r="G2351" s="757"/>
      <c r="H2351" s="757"/>
      <c r="I2351" s="757"/>
    </row>
    <row r="2352" spans="1:9" ht="15.75" customHeight="1">
      <c r="A2352" s="963">
        <v>102017</v>
      </c>
      <c r="B2352" s="963" t="s">
        <v>5330</v>
      </c>
      <c r="C2352" s="964" t="s">
        <v>122</v>
      </c>
      <c r="D2352" s="965">
        <v>214.64</v>
      </c>
      <c r="E2352" s="757"/>
      <c r="F2352" s="757"/>
      <c r="G2352" s="757"/>
      <c r="H2352" s="757"/>
      <c r="I2352" s="757"/>
    </row>
    <row r="2353" spans="1:9" ht="15.75" customHeight="1">
      <c r="A2353" s="963">
        <v>102036</v>
      </c>
      <c r="B2353" s="963" t="s">
        <v>5331</v>
      </c>
      <c r="C2353" s="964" t="s">
        <v>122</v>
      </c>
      <c r="D2353" s="965">
        <v>174.97</v>
      </c>
      <c r="E2353" s="757"/>
      <c r="F2353" s="757"/>
      <c r="G2353" s="757"/>
      <c r="H2353" s="757"/>
      <c r="I2353" s="757"/>
    </row>
    <row r="2354" spans="1:9" ht="15.75" customHeight="1">
      <c r="A2354" s="963">
        <v>102037</v>
      </c>
      <c r="B2354" s="963" t="s">
        <v>5332</v>
      </c>
      <c r="C2354" s="964" t="s">
        <v>122</v>
      </c>
      <c r="D2354" s="965">
        <v>153</v>
      </c>
      <c r="E2354" s="757"/>
      <c r="F2354" s="757"/>
      <c r="G2354" s="757"/>
      <c r="H2354" s="757"/>
      <c r="I2354" s="757"/>
    </row>
    <row r="2355" spans="1:9" ht="15.75" customHeight="1">
      <c r="A2355" s="963">
        <v>102038</v>
      </c>
      <c r="B2355" s="963" t="s">
        <v>5333</v>
      </c>
      <c r="C2355" s="964" t="s">
        <v>122</v>
      </c>
      <c r="D2355" s="965">
        <v>140.76</v>
      </c>
      <c r="E2355" s="757"/>
      <c r="F2355" s="757"/>
      <c r="G2355" s="757"/>
      <c r="H2355" s="757"/>
      <c r="I2355" s="757"/>
    </row>
    <row r="2356" spans="1:9" ht="15.75" customHeight="1">
      <c r="A2356" s="963">
        <v>102039</v>
      </c>
      <c r="B2356" s="963" t="s">
        <v>5334</v>
      </c>
      <c r="C2356" s="964" t="s">
        <v>122</v>
      </c>
      <c r="D2356" s="965">
        <v>451.39</v>
      </c>
      <c r="E2356" s="757"/>
      <c r="F2356" s="757"/>
      <c r="G2356" s="757"/>
      <c r="H2356" s="757"/>
      <c r="I2356" s="757"/>
    </row>
    <row r="2357" spans="1:9" ht="15.75" customHeight="1">
      <c r="A2357" s="963">
        <v>102040</v>
      </c>
      <c r="B2357" s="963" t="s">
        <v>5335</v>
      </c>
      <c r="C2357" s="964" t="s">
        <v>122</v>
      </c>
      <c r="D2357" s="965">
        <v>379.47</v>
      </c>
      <c r="E2357" s="757"/>
      <c r="F2357" s="757"/>
      <c r="G2357" s="757"/>
      <c r="H2357" s="757"/>
      <c r="I2357" s="757"/>
    </row>
    <row r="2358" spans="1:9" ht="15.75" customHeight="1">
      <c r="A2358" s="963">
        <v>102041</v>
      </c>
      <c r="B2358" s="963" t="s">
        <v>5336</v>
      </c>
      <c r="C2358" s="964" t="s">
        <v>122</v>
      </c>
      <c r="D2358" s="965">
        <v>268.8</v>
      </c>
      <c r="E2358" s="757"/>
      <c r="F2358" s="757"/>
      <c r="G2358" s="757"/>
      <c r="H2358" s="757"/>
      <c r="I2358" s="757"/>
    </row>
    <row r="2359" spans="1:9" ht="15.75" customHeight="1">
      <c r="A2359" s="963">
        <v>102042</v>
      </c>
      <c r="B2359" s="963" t="s">
        <v>5337</v>
      </c>
      <c r="C2359" s="964" t="s">
        <v>122</v>
      </c>
      <c r="D2359" s="965">
        <v>240.16</v>
      </c>
      <c r="E2359" s="757"/>
      <c r="F2359" s="757"/>
      <c r="G2359" s="757"/>
      <c r="H2359" s="757"/>
      <c r="I2359" s="757"/>
    </row>
    <row r="2360" spans="1:9" ht="15.75" customHeight="1">
      <c r="A2360" s="963">
        <v>102043</v>
      </c>
      <c r="B2360" s="963" t="s">
        <v>5338</v>
      </c>
      <c r="C2360" s="964" t="s">
        <v>122</v>
      </c>
      <c r="D2360" s="965">
        <v>189.49</v>
      </c>
      <c r="E2360" s="757"/>
      <c r="F2360" s="757"/>
      <c r="G2360" s="757"/>
      <c r="H2360" s="757"/>
      <c r="I2360" s="757"/>
    </row>
    <row r="2361" spans="1:9" ht="15.75" customHeight="1">
      <c r="A2361" s="963">
        <v>102044</v>
      </c>
      <c r="B2361" s="963" t="s">
        <v>5339</v>
      </c>
      <c r="C2361" s="964" t="s">
        <v>122</v>
      </c>
      <c r="D2361" s="965">
        <v>165.43</v>
      </c>
      <c r="E2361" s="757"/>
      <c r="F2361" s="757"/>
      <c r="G2361" s="757"/>
      <c r="H2361" s="757"/>
      <c r="I2361" s="757"/>
    </row>
    <row r="2362" spans="1:9" ht="15.75" customHeight="1">
      <c r="A2362" s="963">
        <v>102045</v>
      </c>
      <c r="B2362" s="963" t="s">
        <v>5340</v>
      </c>
      <c r="C2362" s="964" t="s">
        <v>122</v>
      </c>
      <c r="D2362" s="965">
        <v>150.97</v>
      </c>
      <c r="E2362" s="757"/>
      <c r="F2362" s="757"/>
      <c r="G2362" s="757"/>
      <c r="H2362" s="757"/>
      <c r="I2362" s="757"/>
    </row>
    <row r="2363" spans="1:9" ht="15.75" customHeight="1">
      <c r="A2363" s="963">
        <v>102046</v>
      </c>
      <c r="B2363" s="963" t="s">
        <v>5341</v>
      </c>
      <c r="C2363" s="964" t="s">
        <v>122</v>
      </c>
      <c r="D2363" s="965">
        <v>461.37</v>
      </c>
      <c r="E2363" s="757"/>
      <c r="F2363" s="757"/>
      <c r="G2363" s="757"/>
      <c r="H2363" s="757"/>
      <c r="I2363" s="757"/>
    </row>
    <row r="2364" spans="1:9" ht="15.75" customHeight="1">
      <c r="A2364" s="963">
        <v>102047</v>
      </c>
      <c r="B2364" s="963" t="s">
        <v>5342</v>
      </c>
      <c r="C2364" s="964" t="s">
        <v>122</v>
      </c>
      <c r="D2364" s="965">
        <v>395.54</v>
      </c>
      <c r="E2364" s="757"/>
      <c r="F2364" s="757"/>
      <c r="G2364" s="757"/>
      <c r="H2364" s="757"/>
      <c r="I2364" s="757"/>
    </row>
    <row r="2365" spans="1:9" ht="15.75" customHeight="1">
      <c r="A2365" s="963">
        <v>102048</v>
      </c>
      <c r="B2365" s="963" t="s">
        <v>5343</v>
      </c>
      <c r="C2365" s="964" t="s">
        <v>122</v>
      </c>
      <c r="D2365" s="965">
        <v>232.68</v>
      </c>
      <c r="E2365" s="757"/>
      <c r="F2365" s="757"/>
      <c r="G2365" s="757"/>
      <c r="H2365" s="757"/>
      <c r="I2365" s="757"/>
    </row>
    <row r="2366" spans="1:9" ht="15.75" customHeight="1">
      <c r="A2366" s="963">
        <v>102049</v>
      </c>
      <c r="B2366" s="963" t="s">
        <v>5344</v>
      </c>
      <c r="C2366" s="964" t="s">
        <v>122</v>
      </c>
      <c r="D2366" s="965">
        <v>206.86</v>
      </c>
      <c r="E2366" s="757"/>
      <c r="F2366" s="757"/>
      <c r="G2366" s="757"/>
      <c r="H2366" s="757"/>
      <c r="I2366" s="757"/>
    </row>
    <row r="2367" spans="1:9" ht="15.75" customHeight="1">
      <c r="A2367" s="963">
        <v>102050</v>
      </c>
      <c r="B2367" s="963" t="s">
        <v>5345</v>
      </c>
      <c r="C2367" s="964" t="s">
        <v>122</v>
      </c>
      <c r="D2367" s="965">
        <v>169.97</v>
      </c>
      <c r="E2367" s="757"/>
      <c r="F2367" s="757"/>
      <c r="G2367" s="757"/>
      <c r="H2367" s="757"/>
      <c r="I2367" s="757"/>
    </row>
    <row r="2368" spans="1:9" ht="15.75" customHeight="1">
      <c r="A2368" s="963">
        <v>102051</v>
      </c>
      <c r="B2368" s="963" t="s">
        <v>5346</v>
      </c>
      <c r="C2368" s="964" t="s">
        <v>122</v>
      </c>
      <c r="D2368" s="965">
        <v>148.37</v>
      </c>
      <c r="E2368" s="757"/>
      <c r="F2368" s="757"/>
      <c r="G2368" s="757"/>
      <c r="H2368" s="757"/>
      <c r="I2368" s="757"/>
    </row>
    <row r="2369" spans="1:9" ht="15.75" customHeight="1">
      <c r="A2369" s="963">
        <v>102052</v>
      </c>
      <c r="B2369" s="963" t="s">
        <v>5347</v>
      </c>
      <c r="C2369" s="964" t="s">
        <v>122</v>
      </c>
      <c r="D2369" s="965">
        <v>136.34</v>
      </c>
      <c r="E2369" s="757"/>
      <c r="F2369" s="757"/>
      <c r="G2369" s="757"/>
      <c r="H2369" s="757"/>
      <c r="I2369" s="757"/>
    </row>
    <row r="2370" spans="1:9" ht="15.75" customHeight="1">
      <c r="A2370" s="963">
        <v>102059</v>
      </c>
      <c r="B2370" s="963" t="s">
        <v>5348</v>
      </c>
      <c r="C2370" s="964" t="s">
        <v>122</v>
      </c>
      <c r="D2370" s="965">
        <v>430.06</v>
      </c>
      <c r="E2370" s="757"/>
      <c r="F2370" s="757"/>
      <c r="G2370" s="757"/>
      <c r="H2370" s="757"/>
      <c r="I2370" s="757"/>
    </row>
    <row r="2371" spans="1:9" ht="15.75" customHeight="1">
      <c r="A2371" s="963">
        <v>102060</v>
      </c>
      <c r="B2371" s="963" t="s">
        <v>5349</v>
      </c>
      <c r="C2371" s="964" t="s">
        <v>122</v>
      </c>
      <c r="D2371" s="965">
        <v>364.95</v>
      </c>
      <c r="E2371" s="757"/>
      <c r="F2371" s="757"/>
      <c r="G2371" s="757"/>
      <c r="H2371" s="757"/>
      <c r="I2371" s="757"/>
    </row>
    <row r="2372" spans="1:9" ht="15.75" customHeight="1">
      <c r="A2372" s="963">
        <v>102061</v>
      </c>
      <c r="B2372" s="963" t="s">
        <v>5350</v>
      </c>
      <c r="C2372" s="964" t="s">
        <v>122</v>
      </c>
      <c r="D2372" s="965">
        <v>250.49</v>
      </c>
      <c r="E2372" s="757"/>
      <c r="F2372" s="757"/>
      <c r="G2372" s="757"/>
      <c r="H2372" s="757"/>
      <c r="I2372" s="757"/>
    </row>
    <row r="2373" spans="1:9" ht="15.75" customHeight="1">
      <c r="A2373" s="963">
        <v>102062</v>
      </c>
      <c r="B2373" s="963" t="s">
        <v>5351</v>
      </c>
      <c r="C2373" s="964" t="s">
        <v>122</v>
      </c>
      <c r="D2373" s="965">
        <v>228.14</v>
      </c>
      <c r="E2373" s="757"/>
      <c r="F2373" s="757"/>
      <c r="G2373" s="757"/>
      <c r="H2373" s="757"/>
      <c r="I2373" s="757"/>
    </row>
    <row r="2374" spans="1:9" ht="15.75" customHeight="1">
      <c r="A2374" s="963">
        <v>102063</v>
      </c>
      <c r="B2374" s="963" t="s">
        <v>5352</v>
      </c>
      <c r="C2374" s="964" t="s">
        <v>122</v>
      </c>
      <c r="D2374" s="965">
        <v>178.31</v>
      </c>
      <c r="E2374" s="757"/>
      <c r="F2374" s="757"/>
      <c r="G2374" s="757"/>
      <c r="H2374" s="757"/>
      <c r="I2374" s="757"/>
    </row>
    <row r="2375" spans="1:9" ht="15.75" customHeight="1">
      <c r="A2375" s="963">
        <v>102064</v>
      </c>
      <c r="B2375" s="963" t="s">
        <v>5353</v>
      </c>
      <c r="C2375" s="964" t="s">
        <v>122</v>
      </c>
      <c r="D2375" s="965">
        <v>153.63999999999999</v>
      </c>
      <c r="E2375" s="757"/>
      <c r="F2375" s="757"/>
      <c r="G2375" s="757"/>
      <c r="H2375" s="757"/>
      <c r="I2375" s="757"/>
    </row>
    <row r="2376" spans="1:9" ht="15.75" customHeight="1">
      <c r="A2376" s="963">
        <v>102065</v>
      </c>
      <c r="B2376" s="963" t="s">
        <v>5354</v>
      </c>
      <c r="C2376" s="964" t="s">
        <v>122</v>
      </c>
      <c r="D2376" s="965">
        <v>139.99</v>
      </c>
      <c r="E2376" s="757"/>
      <c r="F2376" s="757"/>
      <c r="G2376" s="757"/>
      <c r="H2376" s="757"/>
      <c r="I2376" s="757"/>
    </row>
    <row r="2377" spans="1:9" ht="15.75" customHeight="1">
      <c r="A2377" s="963">
        <v>102066</v>
      </c>
      <c r="B2377" s="963" t="s">
        <v>5355</v>
      </c>
      <c r="C2377" s="964" t="s">
        <v>122</v>
      </c>
      <c r="D2377" s="965">
        <v>421.35</v>
      </c>
      <c r="E2377" s="757"/>
      <c r="F2377" s="757"/>
      <c r="G2377" s="757"/>
      <c r="H2377" s="757"/>
      <c r="I2377" s="757"/>
    </row>
    <row r="2378" spans="1:9" ht="15.75" customHeight="1">
      <c r="A2378" s="963">
        <v>102067</v>
      </c>
      <c r="B2378" s="963" t="s">
        <v>5356</v>
      </c>
      <c r="C2378" s="964" t="s">
        <v>122</v>
      </c>
      <c r="D2378" s="965">
        <v>362.78</v>
      </c>
      <c r="E2378" s="757"/>
      <c r="F2378" s="757"/>
      <c r="G2378" s="757"/>
      <c r="H2378" s="757"/>
      <c r="I2378" s="757"/>
    </row>
    <row r="2379" spans="1:9" ht="15.75" customHeight="1">
      <c r="A2379" s="963">
        <v>102068</v>
      </c>
      <c r="B2379" s="963" t="s">
        <v>5357</v>
      </c>
      <c r="C2379" s="964" t="s">
        <v>122</v>
      </c>
      <c r="D2379" s="965">
        <v>212.83</v>
      </c>
      <c r="E2379" s="757"/>
      <c r="F2379" s="757"/>
      <c r="G2379" s="757"/>
      <c r="H2379" s="757"/>
      <c r="I2379" s="757"/>
    </row>
    <row r="2380" spans="1:9" ht="15.75" customHeight="1">
      <c r="A2380" s="963">
        <v>102069</v>
      </c>
      <c r="B2380" s="963" t="s">
        <v>5358</v>
      </c>
      <c r="C2380" s="964" t="s">
        <v>122</v>
      </c>
      <c r="D2380" s="965">
        <v>193.01</v>
      </c>
      <c r="E2380" s="757"/>
      <c r="F2380" s="757"/>
      <c r="G2380" s="757"/>
      <c r="H2380" s="757"/>
      <c r="I2380" s="757"/>
    </row>
    <row r="2381" spans="1:9" ht="15.75" customHeight="1">
      <c r="A2381" s="963">
        <v>102070</v>
      </c>
      <c r="B2381" s="963" t="s">
        <v>5359</v>
      </c>
      <c r="C2381" s="964" t="s">
        <v>122</v>
      </c>
      <c r="D2381" s="965">
        <v>157.27000000000001</v>
      </c>
      <c r="E2381" s="757"/>
      <c r="F2381" s="757"/>
      <c r="G2381" s="757"/>
      <c r="H2381" s="757"/>
      <c r="I2381" s="757"/>
    </row>
    <row r="2382" spans="1:9" ht="15.75" customHeight="1">
      <c r="A2382" s="963">
        <v>102071</v>
      </c>
      <c r="B2382" s="963" t="s">
        <v>5360</v>
      </c>
      <c r="C2382" s="964" t="s">
        <v>122</v>
      </c>
      <c r="D2382" s="965">
        <v>137.02000000000001</v>
      </c>
      <c r="E2382" s="757"/>
      <c r="F2382" s="757"/>
      <c r="G2382" s="757"/>
      <c r="H2382" s="757"/>
      <c r="I2382" s="757"/>
    </row>
    <row r="2383" spans="1:9" ht="15.75" customHeight="1">
      <c r="A2383" s="963">
        <v>102072</v>
      </c>
      <c r="B2383" s="963" t="s">
        <v>5361</v>
      </c>
      <c r="C2383" s="964" t="s">
        <v>122</v>
      </c>
      <c r="D2383" s="965">
        <v>141.24</v>
      </c>
      <c r="E2383" s="757"/>
      <c r="F2383" s="757"/>
      <c r="G2383" s="757"/>
      <c r="H2383" s="757"/>
      <c r="I2383" s="757"/>
    </row>
    <row r="2384" spans="1:9" ht="15.75" customHeight="1">
      <c r="A2384" s="963">
        <v>102073</v>
      </c>
      <c r="B2384" s="963" t="s">
        <v>5362</v>
      </c>
      <c r="C2384" s="964" t="s">
        <v>964</v>
      </c>
      <c r="D2384" s="965">
        <v>3304.38</v>
      </c>
      <c r="E2384" s="757"/>
      <c r="F2384" s="757"/>
      <c r="G2384" s="757"/>
      <c r="H2384" s="757"/>
      <c r="I2384" s="757"/>
    </row>
    <row r="2385" spans="1:9" ht="15.75" customHeight="1">
      <c r="A2385" s="963">
        <v>102074</v>
      </c>
      <c r="B2385" s="963" t="s">
        <v>5363</v>
      </c>
      <c r="C2385" s="964" t="s">
        <v>964</v>
      </c>
      <c r="D2385" s="965">
        <v>4006</v>
      </c>
      <c r="E2385" s="757"/>
      <c r="F2385" s="757"/>
      <c r="G2385" s="757"/>
      <c r="H2385" s="757"/>
      <c r="I2385" s="757"/>
    </row>
    <row r="2386" spans="1:9" ht="15.75" customHeight="1">
      <c r="A2386" s="963">
        <v>102075</v>
      </c>
      <c r="B2386" s="963" t="s">
        <v>5364</v>
      </c>
      <c r="C2386" s="964" t="s">
        <v>964</v>
      </c>
      <c r="D2386" s="965">
        <v>4229.43</v>
      </c>
      <c r="E2386" s="757"/>
      <c r="F2386" s="757"/>
      <c r="G2386" s="757"/>
      <c r="H2386" s="757"/>
      <c r="I2386" s="757"/>
    </row>
    <row r="2387" spans="1:9" ht="15.75" customHeight="1">
      <c r="A2387" s="963">
        <v>102076</v>
      </c>
      <c r="B2387" s="963" t="s">
        <v>5365</v>
      </c>
      <c r="C2387" s="964" t="s">
        <v>964</v>
      </c>
      <c r="D2387" s="965">
        <v>4344.25</v>
      </c>
      <c r="E2387" s="757"/>
      <c r="F2387" s="757"/>
      <c r="G2387" s="757"/>
      <c r="H2387" s="757"/>
      <c r="I2387" s="757"/>
    </row>
    <row r="2388" spans="1:9" ht="15.75" customHeight="1">
      <c r="A2388" s="963">
        <v>102077</v>
      </c>
      <c r="B2388" s="963" t="s">
        <v>5366</v>
      </c>
      <c r="C2388" s="964" t="s">
        <v>964</v>
      </c>
      <c r="D2388" s="965">
        <v>4523.8100000000004</v>
      </c>
      <c r="E2388" s="757"/>
      <c r="F2388" s="757"/>
      <c r="G2388" s="757"/>
      <c r="H2388" s="757"/>
      <c r="I2388" s="757"/>
    </row>
    <row r="2389" spans="1:9" ht="15.75" customHeight="1">
      <c r="A2389" s="963">
        <v>102078</v>
      </c>
      <c r="B2389" s="963" t="s">
        <v>5367</v>
      </c>
      <c r="C2389" s="964" t="s">
        <v>964</v>
      </c>
      <c r="D2389" s="965">
        <v>4551.8599999999997</v>
      </c>
      <c r="E2389" s="757"/>
      <c r="F2389" s="757"/>
      <c r="G2389" s="757"/>
      <c r="H2389" s="757"/>
      <c r="I2389" s="757"/>
    </row>
    <row r="2390" spans="1:9" ht="15.75" customHeight="1">
      <c r="A2390" s="963">
        <v>102079</v>
      </c>
      <c r="B2390" s="963" t="s">
        <v>5368</v>
      </c>
      <c r="C2390" s="964" t="s">
        <v>964</v>
      </c>
      <c r="D2390" s="965">
        <v>4445.08</v>
      </c>
      <c r="E2390" s="757"/>
      <c r="F2390" s="757"/>
      <c r="G2390" s="757"/>
      <c r="H2390" s="757"/>
      <c r="I2390" s="757"/>
    </row>
    <row r="2391" spans="1:9" ht="15.75" customHeight="1">
      <c r="A2391" s="963">
        <v>102080</v>
      </c>
      <c r="B2391" s="963" t="s">
        <v>5369</v>
      </c>
      <c r="C2391" s="964" t="s">
        <v>964</v>
      </c>
      <c r="D2391" s="965">
        <v>3944.1</v>
      </c>
      <c r="E2391" s="757"/>
      <c r="F2391" s="757"/>
      <c r="G2391" s="757"/>
      <c r="H2391" s="757"/>
      <c r="I2391" s="757"/>
    </row>
    <row r="2392" spans="1:9" ht="15.75" customHeight="1">
      <c r="A2392" s="963">
        <v>102086</v>
      </c>
      <c r="B2392" s="963" t="s">
        <v>5370</v>
      </c>
      <c r="C2392" s="964" t="s">
        <v>122</v>
      </c>
      <c r="D2392" s="965">
        <v>191.64</v>
      </c>
      <c r="E2392" s="757"/>
      <c r="F2392" s="757"/>
      <c r="G2392" s="757"/>
      <c r="H2392" s="757"/>
      <c r="I2392" s="757"/>
    </row>
    <row r="2393" spans="1:9" ht="15.75" customHeight="1">
      <c r="A2393" s="963">
        <v>102087</v>
      </c>
      <c r="B2393" s="963" t="s">
        <v>5371</v>
      </c>
      <c r="C2393" s="964" t="s">
        <v>122</v>
      </c>
      <c r="D2393" s="965">
        <v>167.92</v>
      </c>
      <c r="E2393" s="757"/>
      <c r="F2393" s="757"/>
      <c r="G2393" s="757"/>
      <c r="H2393" s="757"/>
      <c r="I2393" s="757"/>
    </row>
    <row r="2394" spans="1:9" ht="15.75" customHeight="1">
      <c r="A2394" s="963">
        <v>102088</v>
      </c>
      <c r="B2394" s="963" t="s">
        <v>5372</v>
      </c>
      <c r="C2394" s="964" t="s">
        <v>122</v>
      </c>
      <c r="D2394" s="965">
        <v>195.9</v>
      </c>
      <c r="E2394" s="757"/>
      <c r="F2394" s="757"/>
      <c r="G2394" s="757"/>
      <c r="H2394" s="757"/>
      <c r="I2394" s="757"/>
    </row>
    <row r="2395" spans="1:9" ht="15.75" customHeight="1">
      <c r="A2395" s="963">
        <v>102089</v>
      </c>
      <c r="B2395" s="963" t="s">
        <v>5373</v>
      </c>
      <c r="C2395" s="964" t="s">
        <v>122</v>
      </c>
      <c r="D2395" s="965">
        <v>151.49</v>
      </c>
      <c r="E2395" s="757"/>
      <c r="F2395" s="757"/>
      <c r="G2395" s="757"/>
      <c r="H2395" s="757"/>
      <c r="I2395" s="757"/>
    </row>
    <row r="2396" spans="1:9" ht="15.75" customHeight="1">
      <c r="A2396" s="963">
        <v>102090</v>
      </c>
      <c r="B2396" s="963" t="s">
        <v>5374</v>
      </c>
      <c r="C2396" s="964" t="s">
        <v>122</v>
      </c>
      <c r="D2396" s="965">
        <v>124.57</v>
      </c>
      <c r="E2396" s="757"/>
      <c r="F2396" s="757"/>
      <c r="G2396" s="757"/>
      <c r="H2396" s="757"/>
      <c r="I2396" s="757"/>
    </row>
    <row r="2397" spans="1:9" ht="15.75" customHeight="1">
      <c r="A2397" s="963">
        <v>102091</v>
      </c>
      <c r="B2397" s="963" t="s">
        <v>5375</v>
      </c>
      <c r="C2397" s="964" t="s">
        <v>122</v>
      </c>
      <c r="D2397" s="965">
        <v>217.13</v>
      </c>
      <c r="E2397" s="757"/>
      <c r="F2397" s="757"/>
      <c r="G2397" s="757"/>
      <c r="H2397" s="757"/>
      <c r="I2397" s="757"/>
    </row>
    <row r="2398" spans="1:9" ht="15.75" customHeight="1">
      <c r="A2398" s="963">
        <v>103760</v>
      </c>
      <c r="B2398" s="963" t="s">
        <v>5376</v>
      </c>
      <c r="C2398" s="964" t="s">
        <v>122</v>
      </c>
      <c r="D2398" s="965">
        <v>94.47</v>
      </c>
      <c r="E2398" s="757"/>
      <c r="F2398" s="757"/>
      <c r="G2398" s="757"/>
      <c r="H2398" s="757"/>
      <c r="I2398" s="757"/>
    </row>
    <row r="2399" spans="1:9" ht="15.75" customHeight="1">
      <c r="A2399" s="963">
        <v>103761</v>
      </c>
      <c r="B2399" s="963" t="s">
        <v>5377</v>
      </c>
      <c r="C2399" s="964" t="s">
        <v>122</v>
      </c>
      <c r="D2399" s="965">
        <v>67.72</v>
      </c>
      <c r="E2399" s="757"/>
      <c r="F2399" s="757"/>
      <c r="G2399" s="757"/>
      <c r="H2399" s="757"/>
      <c r="I2399" s="757"/>
    </row>
    <row r="2400" spans="1:9" ht="15.75" customHeight="1">
      <c r="A2400" s="963">
        <v>103762</v>
      </c>
      <c r="B2400" s="963" t="s">
        <v>5378</v>
      </c>
      <c r="C2400" s="964" t="s">
        <v>122</v>
      </c>
      <c r="D2400" s="965">
        <v>58.9</v>
      </c>
      <c r="E2400" s="757"/>
      <c r="F2400" s="757"/>
      <c r="G2400" s="757"/>
      <c r="H2400" s="757"/>
      <c r="I2400" s="757"/>
    </row>
    <row r="2401" spans="1:9" ht="15.75" customHeight="1">
      <c r="A2401" s="963">
        <v>103763</v>
      </c>
      <c r="B2401" s="963" t="s">
        <v>5379</v>
      </c>
      <c r="C2401" s="964" t="s">
        <v>122</v>
      </c>
      <c r="D2401" s="965">
        <v>52.88</v>
      </c>
      <c r="E2401" s="757"/>
      <c r="F2401" s="757"/>
      <c r="G2401" s="757"/>
      <c r="H2401" s="757"/>
      <c r="I2401" s="757"/>
    </row>
    <row r="2402" spans="1:9" ht="15.75" customHeight="1">
      <c r="A2402" s="963">
        <v>89996</v>
      </c>
      <c r="B2402" s="963" t="s">
        <v>5380</v>
      </c>
      <c r="C2402" s="964" t="s">
        <v>1607</v>
      </c>
      <c r="D2402" s="965">
        <v>11.23</v>
      </c>
      <c r="E2402" s="757"/>
      <c r="F2402" s="757"/>
      <c r="G2402" s="757"/>
      <c r="H2402" s="757"/>
      <c r="I2402" s="757"/>
    </row>
    <row r="2403" spans="1:9" ht="15.75" customHeight="1">
      <c r="A2403" s="963">
        <v>89997</v>
      </c>
      <c r="B2403" s="963" t="s">
        <v>5381</v>
      </c>
      <c r="C2403" s="964" t="s">
        <v>1607</v>
      </c>
      <c r="D2403" s="965">
        <v>9.27</v>
      </c>
      <c r="E2403" s="757"/>
      <c r="F2403" s="757"/>
      <c r="G2403" s="757"/>
      <c r="H2403" s="757"/>
      <c r="I2403" s="757"/>
    </row>
    <row r="2404" spans="1:9" ht="15.75" customHeight="1">
      <c r="A2404" s="963">
        <v>89998</v>
      </c>
      <c r="B2404" s="963" t="s">
        <v>5382</v>
      </c>
      <c r="C2404" s="964" t="s">
        <v>1607</v>
      </c>
      <c r="D2404" s="965">
        <v>10.8</v>
      </c>
      <c r="E2404" s="757"/>
      <c r="F2404" s="757"/>
      <c r="G2404" s="757"/>
      <c r="H2404" s="757"/>
      <c r="I2404" s="757"/>
    </row>
    <row r="2405" spans="1:9" ht="15.75" customHeight="1">
      <c r="A2405" s="963">
        <v>89999</v>
      </c>
      <c r="B2405" s="963" t="s">
        <v>5383</v>
      </c>
      <c r="C2405" s="964" t="s">
        <v>1607</v>
      </c>
      <c r="D2405" s="965">
        <v>15.69</v>
      </c>
      <c r="E2405" s="757"/>
      <c r="F2405" s="757"/>
      <c r="G2405" s="757"/>
      <c r="H2405" s="757"/>
      <c r="I2405" s="757"/>
    </row>
    <row r="2406" spans="1:9" ht="15.75" customHeight="1">
      <c r="A2406" s="963">
        <v>90000</v>
      </c>
      <c r="B2406" s="963" t="s">
        <v>5384</v>
      </c>
      <c r="C2406" s="964" t="s">
        <v>1607</v>
      </c>
      <c r="D2406" s="965">
        <v>12.99</v>
      </c>
      <c r="E2406" s="757"/>
      <c r="F2406" s="757"/>
      <c r="G2406" s="757"/>
      <c r="H2406" s="757"/>
      <c r="I2406" s="757"/>
    </row>
    <row r="2407" spans="1:9" ht="15.75" customHeight="1">
      <c r="A2407" s="963">
        <v>91593</v>
      </c>
      <c r="B2407" s="963" t="s">
        <v>5385</v>
      </c>
      <c r="C2407" s="964" t="s">
        <v>1607</v>
      </c>
      <c r="D2407" s="965">
        <v>11.08</v>
      </c>
      <c r="E2407" s="757"/>
      <c r="F2407" s="757"/>
      <c r="G2407" s="757"/>
      <c r="H2407" s="757"/>
      <c r="I2407" s="757"/>
    </row>
    <row r="2408" spans="1:9" ht="15.75" customHeight="1">
      <c r="A2408" s="963">
        <v>91594</v>
      </c>
      <c r="B2408" s="963" t="s">
        <v>5386</v>
      </c>
      <c r="C2408" s="964" t="s">
        <v>1607</v>
      </c>
      <c r="D2408" s="965">
        <v>11.45</v>
      </c>
      <c r="E2408" s="757"/>
      <c r="F2408" s="757"/>
      <c r="G2408" s="757"/>
      <c r="H2408" s="757"/>
      <c r="I2408" s="757"/>
    </row>
    <row r="2409" spans="1:9" ht="15.75" customHeight="1">
      <c r="A2409" s="963">
        <v>91595</v>
      </c>
      <c r="B2409" s="963" t="s">
        <v>5387</v>
      </c>
      <c r="C2409" s="964" t="s">
        <v>1607</v>
      </c>
      <c r="D2409" s="965">
        <v>12.04</v>
      </c>
      <c r="E2409" s="757"/>
      <c r="F2409" s="757"/>
      <c r="G2409" s="757"/>
      <c r="H2409" s="757"/>
      <c r="I2409" s="757"/>
    </row>
    <row r="2410" spans="1:9" ht="15.75" customHeight="1">
      <c r="A2410" s="963">
        <v>91596</v>
      </c>
      <c r="B2410" s="963" t="s">
        <v>5388</v>
      </c>
      <c r="C2410" s="964" t="s">
        <v>1607</v>
      </c>
      <c r="D2410" s="965">
        <v>11.35</v>
      </c>
      <c r="E2410" s="757"/>
      <c r="F2410" s="757"/>
      <c r="G2410" s="757"/>
      <c r="H2410" s="757"/>
      <c r="I2410" s="757"/>
    </row>
    <row r="2411" spans="1:9" ht="15.75" customHeight="1">
      <c r="A2411" s="963">
        <v>91597</v>
      </c>
      <c r="B2411" s="963" t="s">
        <v>5389</v>
      </c>
      <c r="C2411" s="964" t="s">
        <v>1607</v>
      </c>
      <c r="D2411" s="965">
        <v>8.0299999999999994</v>
      </c>
      <c r="E2411" s="757"/>
      <c r="F2411" s="757"/>
      <c r="G2411" s="757"/>
      <c r="H2411" s="757"/>
      <c r="I2411" s="757"/>
    </row>
    <row r="2412" spans="1:9" ht="15.75" customHeight="1">
      <c r="A2412" s="963">
        <v>91598</v>
      </c>
      <c r="B2412" s="963" t="s">
        <v>5390</v>
      </c>
      <c r="C2412" s="964" t="s">
        <v>1607</v>
      </c>
      <c r="D2412" s="965">
        <v>11.11</v>
      </c>
      <c r="E2412" s="757"/>
      <c r="F2412" s="757"/>
      <c r="G2412" s="757"/>
      <c r="H2412" s="757"/>
      <c r="I2412" s="757"/>
    </row>
    <row r="2413" spans="1:9" ht="15.75" customHeight="1">
      <c r="A2413" s="963">
        <v>91599</v>
      </c>
      <c r="B2413" s="963" t="s">
        <v>5391</v>
      </c>
      <c r="C2413" s="964" t="s">
        <v>1607</v>
      </c>
      <c r="D2413" s="965">
        <v>8.35</v>
      </c>
      <c r="E2413" s="757"/>
      <c r="F2413" s="757"/>
      <c r="G2413" s="757"/>
      <c r="H2413" s="757"/>
      <c r="I2413" s="757"/>
    </row>
    <row r="2414" spans="1:9" ht="15.75" customHeight="1">
      <c r="A2414" s="963">
        <v>91600</v>
      </c>
      <c r="B2414" s="963" t="s">
        <v>5392</v>
      </c>
      <c r="C2414" s="964" t="s">
        <v>1607</v>
      </c>
      <c r="D2414" s="965">
        <v>13.47</v>
      </c>
      <c r="E2414" s="757"/>
      <c r="F2414" s="757"/>
      <c r="G2414" s="757"/>
      <c r="H2414" s="757"/>
      <c r="I2414" s="757"/>
    </row>
    <row r="2415" spans="1:9" ht="15.75" customHeight="1">
      <c r="A2415" s="963">
        <v>91601</v>
      </c>
      <c r="B2415" s="963" t="s">
        <v>5393</v>
      </c>
      <c r="C2415" s="964" t="s">
        <v>1607</v>
      </c>
      <c r="D2415" s="965">
        <v>13.18</v>
      </c>
      <c r="E2415" s="757"/>
      <c r="F2415" s="757"/>
      <c r="G2415" s="757"/>
      <c r="H2415" s="757"/>
      <c r="I2415" s="757"/>
    </row>
    <row r="2416" spans="1:9" ht="15.75" customHeight="1">
      <c r="A2416" s="963">
        <v>91602</v>
      </c>
      <c r="B2416" s="963" t="s">
        <v>5394</v>
      </c>
      <c r="C2416" s="964" t="s">
        <v>1607</v>
      </c>
      <c r="D2416" s="965">
        <v>12.4</v>
      </c>
      <c r="E2416" s="757"/>
      <c r="F2416" s="757"/>
      <c r="G2416" s="757"/>
      <c r="H2416" s="757"/>
      <c r="I2416" s="757"/>
    </row>
    <row r="2417" spans="1:9" ht="15.75" customHeight="1">
      <c r="A2417" s="963">
        <v>91603</v>
      </c>
      <c r="B2417" s="963" t="s">
        <v>5395</v>
      </c>
      <c r="C2417" s="964" t="s">
        <v>1607</v>
      </c>
      <c r="D2417" s="965">
        <v>11.72</v>
      </c>
      <c r="E2417" s="757"/>
      <c r="F2417" s="757"/>
      <c r="G2417" s="757"/>
      <c r="H2417" s="757"/>
      <c r="I2417" s="757"/>
    </row>
    <row r="2418" spans="1:9" ht="15.75" customHeight="1">
      <c r="A2418" s="963">
        <v>92759</v>
      </c>
      <c r="B2418" s="963" t="s">
        <v>5396</v>
      </c>
      <c r="C2418" s="964" t="s">
        <v>1607</v>
      </c>
      <c r="D2418" s="965">
        <v>14.33</v>
      </c>
      <c r="E2418" s="757"/>
      <c r="F2418" s="757"/>
      <c r="G2418" s="757"/>
      <c r="H2418" s="757"/>
      <c r="I2418" s="757"/>
    </row>
    <row r="2419" spans="1:9" ht="15.75" customHeight="1">
      <c r="A2419" s="963">
        <v>92760</v>
      </c>
      <c r="B2419" s="963" t="s">
        <v>5397</v>
      </c>
      <c r="C2419" s="964" t="s">
        <v>1607</v>
      </c>
      <c r="D2419" s="965">
        <v>13.99</v>
      </c>
      <c r="E2419" s="757"/>
      <c r="F2419" s="757"/>
      <c r="G2419" s="757"/>
      <c r="H2419" s="757"/>
      <c r="I2419" s="757"/>
    </row>
    <row r="2420" spans="1:9" ht="15.75" customHeight="1">
      <c r="A2420" s="963">
        <v>92761</v>
      </c>
      <c r="B2420" s="963" t="s">
        <v>5398</v>
      </c>
      <c r="C2420" s="964" t="s">
        <v>1607</v>
      </c>
      <c r="D2420" s="965">
        <v>13.47</v>
      </c>
      <c r="E2420" s="757"/>
      <c r="F2420" s="757"/>
      <c r="G2420" s="757"/>
      <c r="H2420" s="757"/>
      <c r="I2420" s="757"/>
    </row>
    <row r="2421" spans="1:9" ht="15.75" customHeight="1">
      <c r="A2421" s="963">
        <v>92762</v>
      </c>
      <c r="B2421" s="963" t="s">
        <v>5399</v>
      </c>
      <c r="C2421" s="964" t="s">
        <v>1607</v>
      </c>
      <c r="D2421" s="965">
        <v>12.22</v>
      </c>
      <c r="E2421" s="757"/>
      <c r="F2421" s="757"/>
      <c r="G2421" s="757"/>
      <c r="H2421" s="757"/>
      <c r="I2421" s="757"/>
    </row>
    <row r="2422" spans="1:9" ht="15.75" customHeight="1">
      <c r="A2422" s="963">
        <v>92763</v>
      </c>
      <c r="B2422" s="963" t="s">
        <v>5400</v>
      </c>
      <c r="C2422" s="964" t="s">
        <v>1607</v>
      </c>
      <c r="D2422" s="965">
        <v>10.38</v>
      </c>
      <c r="E2422" s="757"/>
      <c r="F2422" s="757"/>
      <c r="G2422" s="757"/>
      <c r="H2422" s="757"/>
      <c r="I2422" s="757"/>
    </row>
    <row r="2423" spans="1:9" ht="15.75" customHeight="1">
      <c r="A2423" s="963">
        <v>92764</v>
      </c>
      <c r="B2423" s="963" t="s">
        <v>5401</v>
      </c>
      <c r="C2423" s="964" t="s">
        <v>1607</v>
      </c>
      <c r="D2423" s="965">
        <v>10.130000000000001</v>
      </c>
      <c r="E2423" s="757"/>
      <c r="F2423" s="757"/>
      <c r="G2423" s="757"/>
      <c r="H2423" s="757"/>
      <c r="I2423" s="757"/>
    </row>
    <row r="2424" spans="1:9" ht="15.75" customHeight="1">
      <c r="A2424" s="963">
        <v>92765</v>
      </c>
      <c r="B2424" s="963" t="s">
        <v>5402</v>
      </c>
      <c r="C2424" s="964" t="s">
        <v>1607</v>
      </c>
      <c r="D2424" s="965">
        <v>11.6</v>
      </c>
      <c r="E2424" s="757"/>
      <c r="F2424" s="757"/>
      <c r="G2424" s="757"/>
      <c r="H2424" s="757"/>
      <c r="I2424" s="757"/>
    </row>
    <row r="2425" spans="1:9" ht="15.75" customHeight="1">
      <c r="A2425" s="963">
        <v>92766</v>
      </c>
      <c r="B2425" s="963" t="s">
        <v>5403</v>
      </c>
      <c r="C2425" s="964" t="s">
        <v>1607</v>
      </c>
      <c r="D2425" s="965">
        <v>11.52</v>
      </c>
      <c r="E2425" s="757"/>
      <c r="F2425" s="757"/>
      <c r="G2425" s="757"/>
      <c r="H2425" s="757"/>
      <c r="I2425" s="757"/>
    </row>
    <row r="2426" spans="1:9" ht="15.75" customHeight="1">
      <c r="A2426" s="963">
        <v>92767</v>
      </c>
      <c r="B2426" s="963" t="s">
        <v>5404</v>
      </c>
      <c r="C2426" s="964" t="s">
        <v>1607</v>
      </c>
      <c r="D2426" s="965">
        <v>15.5</v>
      </c>
      <c r="E2426" s="757"/>
      <c r="F2426" s="757"/>
      <c r="G2426" s="757"/>
      <c r="H2426" s="757"/>
      <c r="I2426" s="757"/>
    </row>
    <row r="2427" spans="1:9" ht="15.75" customHeight="1">
      <c r="A2427" s="963">
        <v>92768</v>
      </c>
      <c r="B2427" s="963" t="s">
        <v>5405</v>
      </c>
      <c r="C2427" s="964" t="s">
        <v>1607</v>
      </c>
      <c r="D2427" s="965">
        <v>13.96</v>
      </c>
      <c r="E2427" s="757"/>
      <c r="F2427" s="757"/>
      <c r="G2427" s="757"/>
      <c r="H2427" s="757"/>
      <c r="I2427" s="757"/>
    </row>
    <row r="2428" spans="1:9" ht="15.75" customHeight="1">
      <c r="A2428" s="963">
        <v>92769</v>
      </c>
      <c r="B2428" s="963" t="s">
        <v>5406</v>
      </c>
      <c r="C2428" s="964" t="s">
        <v>1607</v>
      </c>
      <c r="D2428" s="965">
        <v>13.59</v>
      </c>
      <c r="E2428" s="757"/>
      <c r="F2428" s="757"/>
      <c r="G2428" s="757"/>
      <c r="H2428" s="757"/>
      <c r="I2428" s="757"/>
    </row>
    <row r="2429" spans="1:9" ht="15.75" customHeight="1">
      <c r="A2429" s="963">
        <v>92770</v>
      </c>
      <c r="B2429" s="963" t="s">
        <v>5407</v>
      </c>
      <c r="C2429" s="964" t="s">
        <v>1607</v>
      </c>
      <c r="D2429" s="965">
        <v>13.09</v>
      </c>
      <c r="E2429" s="757"/>
      <c r="F2429" s="757"/>
      <c r="G2429" s="757"/>
      <c r="H2429" s="757"/>
      <c r="I2429" s="757"/>
    </row>
    <row r="2430" spans="1:9" ht="15.75" customHeight="1">
      <c r="A2430" s="963">
        <v>92771</v>
      </c>
      <c r="B2430" s="963" t="s">
        <v>5408</v>
      </c>
      <c r="C2430" s="964" t="s">
        <v>1607</v>
      </c>
      <c r="D2430" s="965">
        <v>11.85</v>
      </c>
      <c r="E2430" s="757"/>
      <c r="F2430" s="757"/>
      <c r="G2430" s="757"/>
      <c r="H2430" s="757"/>
      <c r="I2430" s="757"/>
    </row>
    <row r="2431" spans="1:9" ht="15.75" customHeight="1">
      <c r="A2431" s="963">
        <v>92772</v>
      </c>
      <c r="B2431" s="963" t="s">
        <v>5409</v>
      </c>
      <c r="C2431" s="964" t="s">
        <v>1607</v>
      </c>
      <c r="D2431" s="965">
        <v>10.050000000000001</v>
      </c>
      <c r="E2431" s="757"/>
      <c r="F2431" s="757"/>
      <c r="G2431" s="757"/>
      <c r="H2431" s="757"/>
      <c r="I2431" s="757"/>
    </row>
    <row r="2432" spans="1:9" ht="15.75" customHeight="1">
      <c r="A2432" s="963">
        <v>92773</v>
      </c>
      <c r="B2432" s="963" t="s">
        <v>5410</v>
      </c>
      <c r="C2432" s="964" t="s">
        <v>1607</v>
      </c>
      <c r="D2432" s="965">
        <v>9.91</v>
      </c>
      <c r="E2432" s="757"/>
      <c r="F2432" s="757"/>
      <c r="G2432" s="757"/>
      <c r="H2432" s="757"/>
      <c r="I2432" s="757"/>
    </row>
    <row r="2433" spans="1:9" ht="15.75" customHeight="1">
      <c r="A2433" s="963">
        <v>92774</v>
      </c>
      <c r="B2433" s="963" t="s">
        <v>5411</v>
      </c>
      <c r="C2433" s="964" t="s">
        <v>1607</v>
      </c>
      <c r="D2433" s="965">
        <v>11.48</v>
      </c>
      <c r="E2433" s="757"/>
      <c r="F2433" s="757"/>
      <c r="G2433" s="757"/>
      <c r="H2433" s="757"/>
      <c r="I2433" s="757"/>
    </row>
    <row r="2434" spans="1:9" ht="15.75" customHeight="1">
      <c r="A2434" s="963">
        <v>92798</v>
      </c>
      <c r="B2434" s="963" t="s">
        <v>5412</v>
      </c>
      <c r="C2434" s="964" t="s">
        <v>1607</v>
      </c>
      <c r="D2434" s="965">
        <v>10.49</v>
      </c>
      <c r="E2434" s="757"/>
      <c r="F2434" s="757"/>
      <c r="G2434" s="757"/>
      <c r="H2434" s="757"/>
      <c r="I2434" s="757"/>
    </row>
    <row r="2435" spans="1:9" ht="15.75" customHeight="1">
      <c r="A2435" s="963">
        <v>92799</v>
      </c>
      <c r="B2435" s="963" t="s">
        <v>5413</v>
      </c>
      <c r="C2435" s="964" t="s">
        <v>1607</v>
      </c>
      <c r="D2435" s="965">
        <v>11.59</v>
      </c>
      <c r="E2435" s="757"/>
      <c r="F2435" s="757"/>
      <c r="G2435" s="757"/>
      <c r="H2435" s="757"/>
      <c r="I2435" s="757"/>
    </row>
    <row r="2436" spans="1:9" ht="15.75" customHeight="1">
      <c r="A2436" s="963">
        <v>92800</v>
      </c>
      <c r="B2436" s="963" t="s">
        <v>5414</v>
      </c>
      <c r="C2436" s="964" t="s">
        <v>1607</v>
      </c>
      <c r="D2436" s="965">
        <v>10.73</v>
      </c>
      <c r="E2436" s="757"/>
      <c r="F2436" s="757"/>
      <c r="G2436" s="757"/>
      <c r="H2436" s="757"/>
      <c r="I2436" s="757"/>
    </row>
    <row r="2437" spans="1:9" ht="15.75" customHeight="1">
      <c r="A2437" s="963">
        <v>92801</v>
      </c>
      <c r="B2437" s="963" t="s">
        <v>5415</v>
      </c>
      <c r="C2437" s="964" t="s">
        <v>1607</v>
      </c>
      <c r="D2437" s="965">
        <v>11.12</v>
      </c>
      <c r="E2437" s="757"/>
      <c r="F2437" s="757"/>
      <c r="G2437" s="757"/>
      <c r="H2437" s="757"/>
      <c r="I2437" s="757"/>
    </row>
    <row r="2438" spans="1:9" ht="15.75" customHeight="1">
      <c r="A2438" s="963">
        <v>92802</v>
      </c>
      <c r="B2438" s="963" t="s">
        <v>5416</v>
      </c>
      <c r="C2438" s="964" t="s">
        <v>1607</v>
      </c>
      <c r="D2438" s="965">
        <v>11.22</v>
      </c>
      <c r="E2438" s="757"/>
      <c r="F2438" s="757"/>
      <c r="G2438" s="757"/>
      <c r="H2438" s="757"/>
      <c r="I2438" s="757"/>
    </row>
    <row r="2439" spans="1:9" ht="15.75" customHeight="1">
      <c r="A2439" s="963">
        <v>92803</v>
      </c>
      <c r="B2439" s="963" t="s">
        <v>5417</v>
      </c>
      <c r="C2439" s="964" t="s">
        <v>1607</v>
      </c>
      <c r="D2439" s="965">
        <v>10.42</v>
      </c>
      <c r="E2439" s="757"/>
      <c r="F2439" s="757"/>
      <c r="G2439" s="757"/>
      <c r="H2439" s="757"/>
      <c r="I2439" s="757"/>
    </row>
    <row r="2440" spans="1:9" ht="15.75" customHeight="1">
      <c r="A2440" s="963">
        <v>92804</v>
      </c>
      <c r="B2440" s="963" t="s">
        <v>5418</v>
      </c>
      <c r="C2440" s="964" t="s">
        <v>1607</v>
      </c>
      <c r="D2440" s="965">
        <v>8.9499999999999993</v>
      </c>
      <c r="E2440" s="757"/>
      <c r="F2440" s="757"/>
      <c r="G2440" s="757"/>
      <c r="H2440" s="757"/>
      <c r="I2440" s="757"/>
    </row>
    <row r="2441" spans="1:9" ht="15.75" customHeight="1">
      <c r="A2441" s="963">
        <v>92805</v>
      </c>
      <c r="B2441" s="963" t="s">
        <v>5419</v>
      </c>
      <c r="C2441" s="964" t="s">
        <v>1607</v>
      </c>
      <c r="D2441" s="965">
        <v>8.89</v>
      </c>
      <c r="E2441" s="757"/>
      <c r="F2441" s="757"/>
      <c r="G2441" s="757"/>
      <c r="H2441" s="757"/>
      <c r="I2441" s="757"/>
    </row>
    <row r="2442" spans="1:9" ht="15.75" customHeight="1">
      <c r="A2442" s="963">
        <v>92806</v>
      </c>
      <c r="B2442" s="963" t="s">
        <v>5420</v>
      </c>
      <c r="C2442" s="964" t="s">
        <v>1607</v>
      </c>
      <c r="D2442" s="965">
        <v>10.49</v>
      </c>
      <c r="E2442" s="757"/>
      <c r="F2442" s="757"/>
      <c r="G2442" s="757"/>
      <c r="H2442" s="757"/>
      <c r="I2442" s="757"/>
    </row>
    <row r="2443" spans="1:9" ht="15.75" customHeight="1">
      <c r="A2443" s="963">
        <v>92875</v>
      </c>
      <c r="B2443" s="963" t="s">
        <v>5421</v>
      </c>
      <c r="C2443" s="964" t="s">
        <v>1607</v>
      </c>
      <c r="D2443" s="965">
        <v>10.45</v>
      </c>
      <c r="E2443" s="757"/>
      <c r="F2443" s="757"/>
      <c r="G2443" s="757"/>
      <c r="H2443" s="757"/>
      <c r="I2443" s="757"/>
    </row>
    <row r="2444" spans="1:9" ht="15.75" customHeight="1">
      <c r="A2444" s="963">
        <v>92876</v>
      </c>
      <c r="B2444" s="963" t="s">
        <v>5422</v>
      </c>
      <c r="C2444" s="964" t="s">
        <v>1607</v>
      </c>
      <c r="D2444" s="965">
        <v>10.33</v>
      </c>
      <c r="E2444" s="757"/>
      <c r="F2444" s="757"/>
      <c r="G2444" s="757"/>
      <c r="H2444" s="757"/>
      <c r="I2444" s="757"/>
    </row>
    <row r="2445" spans="1:9" ht="15.75" customHeight="1">
      <c r="A2445" s="963">
        <v>92877</v>
      </c>
      <c r="B2445" s="963" t="s">
        <v>5423</v>
      </c>
      <c r="C2445" s="964" t="s">
        <v>1607</v>
      </c>
      <c r="D2445" s="965">
        <v>11.26</v>
      </c>
      <c r="E2445" s="757"/>
      <c r="F2445" s="757"/>
      <c r="G2445" s="757"/>
      <c r="H2445" s="757"/>
      <c r="I2445" s="757"/>
    </row>
    <row r="2446" spans="1:9" ht="15.75" customHeight="1">
      <c r="A2446" s="963">
        <v>92878</v>
      </c>
      <c r="B2446" s="963" t="s">
        <v>5424</v>
      </c>
      <c r="C2446" s="964" t="s">
        <v>1607</v>
      </c>
      <c r="D2446" s="965">
        <v>11.12</v>
      </c>
      <c r="E2446" s="757"/>
      <c r="F2446" s="757"/>
      <c r="G2446" s="757"/>
      <c r="H2446" s="757"/>
      <c r="I2446" s="757"/>
    </row>
    <row r="2447" spans="1:9" ht="15.75" customHeight="1">
      <c r="A2447" s="963">
        <v>92879</v>
      </c>
      <c r="B2447" s="963" t="s">
        <v>5425</v>
      </c>
      <c r="C2447" s="964" t="s">
        <v>1607</v>
      </c>
      <c r="D2447" s="965">
        <v>11.04</v>
      </c>
      <c r="E2447" s="757"/>
      <c r="F2447" s="757"/>
      <c r="G2447" s="757"/>
      <c r="H2447" s="757"/>
      <c r="I2447" s="757"/>
    </row>
    <row r="2448" spans="1:9" ht="15.75" customHeight="1">
      <c r="A2448" s="963">
        <v>92880</v>
      </c>
      <c r="B2448" s="963" t="s">
        <v>5426</v>
      </c>
      <c r="C2448" s="964" t="s">
        <v>1607</v>
      </c>
      <c r="D2448" s="965">
        <v>11.3</v>
      </c>
      <c r="E2448" s="757"/>
      <c r="F2448" s="757"/>
      <c r="G2448" s="757"/>
      <c r="H2448" s="757"/>
      <c r="I2448" s="757"/>
    </row>
    <row r="2449" spans="1:9" ht="15.75" customHeight="1">
      <c r="A2449" s="963">
        <v>92881</v>
      </c>
      <c r="B2449" s="963" t="s">
        <v>5427</v>
      </c>
      <c r="C2449" s="964" t="s">
        <v>1607</v>
      </c>
      <c r="D2449" s="965">
        <v>11.28</v>
      </c>
      <c r="E2449" s="757"/>
      <c r="F2449" s="757"/>
      <c r="G2449" s="757"/>
      <c r="H2449" s="757"/>
      <c r="I2449" s="757"/>
    </row>
    <row r="2450" spans="1:9" ht="15.75" customHeight="1">
      <c r="A2450" s="963">
        <v>92882</v>
      </c>
      <c r="B2450" s="963" t="s">
        <v>5428</v>
      </c>
      <c r="C2450" s="964" t="s">
        <v>1607</v>
      </c>
      <c r="D2450" s="965">
        <v>13.7</v>
      </c>
      <c r="E2450" s="757"/>
      <c r="F2450" s="757"/>
      <c r="G2450" s="757"/>
      <c r="H2450" s="757"/>
      <c r="I2450" s="757"/>
    </row>
    <row r="2451" spans="1:9" ht="15.75" customHeight="1">
      <c r="A2451" s="963">
        <v>92883</v>
      </c>
      <c r="B2451" s="963" t="s">
        <v>5429</v>
      </c>
      <c r="C2451" s="964" t="s">
        <v>1607</v>
      </c>
      <c r="D2451" s="965">
        <v>12.94</v>
      </c>
      <c r="E2451" s="757"/>
      <c r="F2451" s="757"/>
      <c r="G2451" s="757"/>
      <c r="H2451" s="757"/>
      <c r="I2451" s="757"/>
    </row>
    <row r="2452" spans="1:9" ht="15.75" customHeight="1">
      <c r="A2452" s="963">
        <v>92884</v>
      </c>
      <c r="B2452" s="963" t="s">
        <v>5430</v>
      </c>
      <c r="C2452" s="964" t="s">
        <v>1607</v>
      </c>
      <c r="D2452" s="965">
        <v>13.38</v>
      </c>
      <c r="E2452" s="757"/>
      <c r="F2452" s="757"/>
      <c r="G2452" s="757"/>
      <c r="H2452" s="757"/>
      <c r="I2452" s="757"/>
    </row>
    <row r="2453" spans="1:9" ht="15.75" customHeight="1">
      <c r="A2453" s="963">
        <v>92885</v>
      </c>
      <c r="B2453" s="963" t="s">
        <v>5431</v>
      </c>
      <c r="C2453" s="964" t="s">
        <v>1607</v>
      </c>
      <c r="D2453" s="965">
        <v>12.86</v>
      </c>
      <c r="E2453" s="757"/>
      <c r="F2453" s="757"/>
      <c r="G2453" s="757"/>
      <c r="H2453" s="757"/>
      <c r="I2453" s="757"/>
    </row>
    <row r="2454" spans="1:9" ht="15.75" customHeight="1">
      <c r="A2454" s="963">
        <v>92886</v>
      </c>
      <c r="B2454" s="963" t="s">
        <v>5432</v>
      </c>
      <c r="C2454" s="964" t="s">
        <v>1607</v>
      </c>
      <c r="D2454" s="965">
        <v>12.44</v>
      </c>
      <c r="E2454" s="757"/>
      <c r="F2454" s="757"/>
      <c r="G2454" s="757"/>
      <c r="H2454" s="757"/>
      <c r="I2454" s="757"/>
    </row>
    <row r="2455" spans="1:9" ht="15.75" customHeight="1">
      <c r="A2455" s="963">
        <v>92887</v>
      </c>
      <c r="B2455" s="963" t="s">
        <v>5433</v>
      </c>
      <c r="C2455" s="964" t="s">
        <v>1607</v>
      </c>
      <c r="D2455" s="965">
        <v>12.46</v>
      </c>
      <c r="E2455" s="757"/>
      <c r="F2455" s="757"/>
      <c r="G2455" s="757"/>
      <c r="H2455" s="757"/>
      <c r="I2455" s="757"/>
    </row>
    <row r="2456" spans="1:9" ht="15.75" customHeight="1">
      <c r="A2456" s="963">
        <v>92888</v>
      </c>
      <c r="B2456" s="963" t="s">
        <v>5434</v>
      </c>
      <c r="C2456" s="964" t="s">
        <v>1607</v>
      </c>
      <c r="D2456" s="965">
        <v>12.24</v>
      </c>
      <c r="E2456" s="757"/>
      <c r="F2456" s="757"/>
      <c r="G2456" s="757"/>
      <c r="H2456" s="757"/>
      <c r="I2456" s="757"/>
    </row>
    <row r="2457" spans="1:9" ht="15.75" customHeight="1">
      <c r="A2457" s="963">
        <v>92915</v>
      </c>
      <c r="B2457" s="963" t="s">
        <v>5435</v>
      </c>
      <c r="C2457" s="964" t="s">
        <v>1607</v>
      </c>
      <c r="D2457" s="965">
        <v>16.45</v>
      </c>
      <c r="E2457" s="757"/>
      <c r="F2457" s="757"/>
      <c r="G2457" s="757"/>
      <c r="H2457" s="757"/>
      <c r="I2457" s="757"/>
    </row>
    <row r="2458" spans="1:9" ht="15.75" customHeight="1">
      <c r="A2458" s="963">
        <v>92916</v>
      </c>
      <c r="B2458" s="963" t="s">
        <v>5436</v>
      </c>
      <c r="C2458" s="964" t="s">
        <v>1607</v>
      </c>
      <c r="D2458" s="965">
        <v>15.55</v>
      </c>
      <c r="E2458" s="757"/>
      <c r="F2458" s="757"/>
      <c r="G2458" s="757"/>
      <c r="H2458" s="757"/>
      <c r="I2458" s="757"/>
    </row>
    <row r="2459" spans="1:9" ht="15.75" customHeight="1">
      <c r="A2459" s="963">
        <v>92917</v>
      </c>
      <c r="B2459" s="963" t="s">
        <v>5437</v>
      </c>
      <c r="C2459" s="964" t="s">
        <v>1607</v>
      </c>
      <c r="D2459" s="965">
        <v>14.59</v>
      </c>
      <c r="E2459" s="757"/>
      <c r="F2459" s="757"/>
      <c r="G2459" s="757"/>
      <c r="H2459" s="757"/>
      <c r="I2459" s="757"/>
    </row>
    <row r="2460" spans="1:9" ht="15.75" customHeight="1">
      <c r="A2460" s="963">
        <v>92919</v>
      </c>
      <c r="B2460" s="963" t="s">
        <v>5438</v>
      </c>
      <c r="C2460" s="964" t="s">
        <v>1607</v>
      </c>
      <c r="D2460" s="965">
        <v>12.98</v>
      </c>
      <c r="E2460" s="757"/>
      <c r="F2460" s="757"/>
      <c r="G2460" s="757"/>
      <c r="H2460" s="757"/>
      <c r="I2460" s="757"/>
    </row>
    <row r="2461" spans="1:9" ht="15.75" customHeight="1">
      <c r="A2461" s="963">
        <v>92921</v>
      </c>
      <c r="B2461" s="963" t="s">
        <v>5439</v>
      </c>
      <c r="C2461" s="964" t="s">
        <v>1607</v>
      </c>
      <c r="D2461" s="965">
        <v>10.89</v>
      </c>
      <c r="E2461" s="757"/>
      <c r="F2461" s="757"/>
      <c r="G2461" s="757"/>
      <c r="H2461" s="757"/>
      <c r="I2461" s="757"/>
    </row>
    <row r="2462" spans="1:9" ht="15.75" customHeight="1">
      <c r="A2462" s="963">
        <v>92922</v>
      </c>
      <c r="B2462" s="963" t="s">
        <v>5440</v>
      </c>
      <c r="C2462" s="964" t="s">
        <v>1607</v>
      </c>
      <c r="D2462" s="965">
        <v>10.51</v>
      </c>
      <c r="E2462" s="757"/>
      <c r="F2462" s="757"/>
      <c r="G2462" s="757"/>
      <c r="H2462" s="757"/>
      <c r="I2462" s="757"/>
    </row>
    <row r="2463" spans="1:9" ht="15.75" customHeight="1">
      <c r="A2463" s="963">
        <v>92923</v>
      </c>
      <c r="B2463" s="963" t="s">
        <v>5441</v>
      </c>
      <c r="C2463" s="964" t="s">
        <v>1607</v>
      </c>
      <c r="D2463" s="965">
        <v>11.9</v>
      </c>
      <c r="E2463" s="757"/>
      <c r="F2463" s="757"/>
      <c r="G2463" s="757"/>
      <c r="H2463" s="757"/>
      <c r="I2463" s="757"/>
    </row>
    <row r="2464" spans="1:9" ht="15.75" customHeight="1">
      <c r="A2464" s="963">
        <v>92924</v>
      </c>
      <c r="B2464" s="963" t="s">
        <v>5442</v>
      </c>
      <c r="C2464" s="964" t="s">
        <v>1607</v>
      </c>
      <c r="D2464" s="965">
        <v>11.75</v>
      </c>
      <c r="E2464" s="757"/>
      <c r="F2464" s="757"/>
      <c r="G2464" s="757"/>
      <c r="H2464" s="757"/>
      <c r="I2464" s="757"/>
    </row>
    <row r="2465" spans="1:9" ht="15.75" customHeight="1">
      <c r="A2465" s="963">
        <v>95448</v>
      </c>
      <c r="B2465" s="963" t="s">
        <v>5443</v>
      </c>
      <c r="C2465" s="964" t="s">
        <v>1607</v>
      </c>
      <c r="D2465" s="965">
        <v>11.52</v>
      </c>
      <c r="E2465" s="757"/>
      <c r="F2465" s="757"/>
      <c r="G2465" s="757"/>
      <c r="H2465" s="757"/>
      <c r="I2465" s="757"/>
    </row>
    <row r="2466" spans="1:9" ht="15.75" customHeight="1">
      <c r="A2466" s="963">
        <v>95576</v>
      </c>
      <c r="B2466" s="963" t="s">
        <v>5444</v>
      </c>
      <c r="C2466" s="964" t="s">
        <v>1607</v>
      </c>
      <c r="D2466" s="965">
        <v>13.58</v>
      </c>
      <c r="E2466" s="757"/>
      <c r="F2466" s="757"/>
      <c r="G2466" s="757"/>
      <c r="H2466" s="757"/>
      <c r="I2466" s="757"/>
    </row>
    <row r="2467" spans="1:9" ht="15.75" customHeight="1">
      <c r="A2467" s="963">
        <v>95577</v>
      </c>
      <c r="B2467" s="963" t="s">
        <v>5445</v>
      </c>
      <c r="C2467" s="964" t="s">
        <v>1607</v>
      </c>
      <c r="D2467" s="965">
        <v>11.88</v>
      </c>
      <c r="E2467" s="757"/>
      <c r="F2467" s="757"/>
      <c r="G2467" s="757"/>
      <c r="H2467" s="757"/>
      <c r="I2467" s="757"/>
    </row>
    <row r="2468" spans="1:9" ht="15.75" customHeight="1">
      <c r="A2468" s="963">
        <v>95578</v>
      </c>
      <c r="B2468" s="963" t="s">
        <v>5446</v>
      </c>
      <c r="C2468" s="964" t="s">
        <v>1607</v>
      </c>
      <c r="D2468" s="965">
        <v>10.029999999999999</v>
      </c>
      <c r="E2468" s="757"/>
      <c r="F2468" s="757"/>
      <c r="G2468" s="757"/>
      <c r="H2468" s="757"/>
      <c r="I2468" s="757"/>
    </row>
    <row r="2469" spans="1:9" ht="15.75" customHeight="1">
      <c r="A2469" s="963">
        <v>95579</v>
      </c>
      <c r="B2469" s="963" t="s">
        <v>5447</v>
      </c>
      <c r="C2469" s="964" t="s">
        <v>1607</v>
      </c>
      <c r="D2469" s="965">
        <v>9.7799999999999994</v>
      </c>
      <c r="E2469" s="757"/>
      <c r="F2469" s="757"/>
      <c r="G2469" s="757"/>
      <c r="H2469" s="757"/>
      <c r="I2469" s="757"/>
    </row>
    <row r="2470" spans="1:9" ht="15.75" customHeight="1">
      <c r="A2470" s="963">
        <v>95580</v>
      </c>
      <c r="B2470" s="963" t="s">
        <v>5448</v>
      </c>
      <c r="C2470" s="964" t="s">
        <v>1607</v>
      </c>
      <c r="D2470" s="965">
        <v>11.3</v>
      </c>
      <c r="E2470" s="757"/>
      <c r="F2470" s="757"/>
      <c r="G2470" s="757"/>
      <c r="H2470" s="757"/>
      <c r="I2470" s="757"/>
    </row>
    <row r="2471" spans="1:9" ht="15.75" customHeight="1">
      <c r="A2471" s="963">
        <v>95581</v>
      </c>
      <c r="B2471" s="963" t="s">
        <v>5449</v>
      </c>
      <c r="C2471" s="964" t="s">
        <v>1607</v>
      </c>
      <c r="D2471" s="965">
        <v>11.27</v>
      </c>
      <c r="E2471" s="757"/>
      <c r="F2471" s="757"/>
      <c r="G2471" s="757"/>
      <c r="H2471" s="757"/>
      <c r="I2471" s="757"/>
    </row>
    <row r="2472" spans="1:9" ht="15.75" customHeight="1">
      <c r="A2472" s="963">
        <v>95582</v>
      </c>
      <c r="B2472" s="963" t="s">
        <v>5450</v>
      </c>
      <c r="C2472" s="964" t="s">
        <v>1607</v>
      </c>
      <c r="D2472" s="965">
        <v>12.28</v>
      </c>
      <c r="E2472" s="757"/>
      <c r="F2472" s="757"/>
      <c r="G2472" s="757"/>
      <c r="H2472" s="757"/>
      <c r="I2472" s="757"/>
    </row>
    <row r="2473" spans="1:9" ht="15.75" customHeight="1">
      <c r="A2473" s="963">
        <v>95583</v>
      </c>
      <c r="B2473" s="963" t="s">
        <v>5451</v>
      </c>
      <c r="C2473" s="964" t="s">
        <v>1607</v>
      </c>
      <c r="D2473" s="965">
        <v>15.72</v>
      </c>
      <c r="E2473" s="757"/>
      <c r="F2473" s="757"/>
      <c r="G2473" s="757"/>
      <c r="H2473" s="757"/>
      <c r="I2473" s="757"/>
    </row>
    <row r="2474" spans="1:9" ht="15.75" customHeight="1">
      <c r="A2474" s="963">
        <v>95584</v>
      </c>
      <c r="B2474" s="963" t="s">
        <v>5452</v>
      </c>
      <c r="C2474" s="964" t="s">
        <v>1607</v>
      </c>
      <c r="D2474" s="965">
        <v>14.52</v>
      </c>
      <c r="E2474" s="757"/>
      <c r="F2474" s="757"/>
      <c r="G2474" s="757"/>
      <c r="H2474" s="757"/>
      <c r="I2474" s="757"/>
    </row>
    <row r="2475" spans="1:9" ht="15.75" customHeight="1">
      <c r="A2475" s="963">
        <v>95592</v>
      </c>
      <c r="B2475" s="963" t="s">
        <v>5453</v>
      </c>
      <c r="C2475" s="964" t="s">
        <v>1607</v>
      </c>
      <c r="D2475" s="965">
        <v>15.72</v>
      </c>
      <c r="E2475" s="757"/>
      <c r="F2475" s="757"/>
      <c r="G2475" s="757"/>
      <c r="H2475" s="757"/>
      <c r="I2475" s="757"/>
    </row>
    <row r="2476" spans="1:9" ht="15.75" customHeight="1">
      <c r="A2476" s="963">
        <v>95593</v>
      </c>
      <c r="B2476" s="963" t="s">
        <v>5454</v>
      </c>
      <c r="C2476" s="964" t="s">
        <v>1607</v>
      </c>
      <c r="D2476" s="965">
        <v>14.52</v>
      </c>
      <c r="E2476" s="757"/>
      <c r="F2476" s="757"/>
      <c r="G2476" s="757"/>
      <c r="H2476" s="757"/>
      <c r="I2476" s="757"/>
    </row>
    <row r="2477" spans="1:9" ht="15.75" customHeight="1">
      <c r="A2477" s="963">
        <v>95943</v>
      </c>
      <c r="B2477" s="963" t="s">
        <v>5455</v>
      </c>
      <c r="C2477" s="964" t="s">
        <v>1607</v>
      </c>
      <c r="D2477" s="965">
        <v>20.61</v>
      </c>
      <c r="E2477" s="757"/>
      <c r="F2477" s="757"/>
      <c r="G2477" s="757"/>
      <c r="H2477" s="757"/>
      <c r="I2477" s="757"/>
    </row>
    <row r="2478" spans="1:9" ht="15.75" customHeight="1">
      <c r="A2478" s="963">
        <v>95944</v>
      </c>
      <c r="B2478" s="963" t="s">
        <v>5456</v>
      </c>
      <c r="C2478" s="964" t="s">
        <v>1607</v>
      </c>
      <c r="D2478" s="965">
        <v>19.27</v>
      </c>
      <c r="E2478" s="757"/>
      <c r="F2478" s="757"/>
      <c r="G2478" s="757"/>
      <c r="H2478" s="757"/>
      <c r="I2478" s="757"/>
    </row>
    <row r="2479" spans="1:9" ht="15.75" customHeight="1">
      <c r="A2479" s="963">
        <v>95945</v>
      </c>
      <c r="B2479" s="963" t="s">
        <v>5457</v>
      </c>
      <c r="C2479" s="964" t="s">
        <v>1607</v>
      </c>
      <c r="D2479" s="965">
        <v>16.350000000000001</v>
      </c>
      <c r="E2479" s="757"/>
      <c r="F2479" s="757"/>
      <c r="G2479" s="757"/>
      <c r="H2479" s="757"/>
      <c r="I2479" s="757"/>
    </row>
    <row r="2480" spans="1:9" ht="15.75" customHeight="1">
      <c r="A2480" s="963">
        <v>95946</v>
      </c>
      <c r="B2480" s="963" t="s">
        <v>5458</v>
      </c>
      <c r="C2480" s="964" t="s">
        <v>1607</v>
      </c>
      <c r="D2480" s="965">
        <v>13.52</v>
      </c>
      <c r="E2480" s="757"/>
      <c r="F2480" s="757"/>
      <c r="G2480" s="757"/>
      <c r="H2480" s="757"/>
      <c r="I2480" s="757"/>
    </row>
    <row r="2481" spans="1:9" ht="15.75" customHeight="1">
      <c r="A2481" s="963">
        <v>95947</v>
      </c>
      <c r="B2481" s="963" t="s">
        <v>5459</v>
      </c>
      <c r="C2481" s="964" t="s">
        <v>1607</v>
      </c>
      <c r="D2481" s="965">
        <v>10.77</v>
      </c>
      <c r="E2481" s="757"/>
      <c r="F2481" s="757"/>
      <c r="G2481" s="757"/>
      <c r="H2481" s="757"/>
      <c r="I2481" s="757"/>
    </row>
    <row r="2482" spans="1:9" ht="15.75" customHeight="1">
      <c r="A2482" s="963">
        <v>95948</v>
      </c>
      <c r="B2482" s="963" t="s">
        <v>5460</v>
      </c>
      <c r="C2482" s="964" t="s">
        <v>1607</v>
      </c>
      <c r="D2482" s="965">
        <v>9.81</v>
      </c>
      <c r="E2482" s="757"/>
      <c r="F2482" s="757"/>
      <c r="G2482" s="757"/>
      <c r="H2482" s="757"/>
      <c r="I2482" s="757"/>
    </row>
    <row r="2483" spans="1:9" ht="15.75" customHeight="1">
      <c r="A2483" s="963">
        <v>96544</v>
      </c>
      <c r="B2483" s="963" t="s">
        <v>5461</v>
      </c>
      <c r="C2483" s="964" t="s">
        <v>1607</v>
      </c>
      <c r="D2483" s="965">
        <v>16.22</v>
      </c>
      <c r="E2483" s="757"/>
      <c r="F2483" s="757"/>
      <c r="G2483" s="757"/>
      <c r="H2483" s="757"/>
      <c r="I2483" s="757"/>
    </row>
    <row r="2484" spans="1:9" ht="15.75" customHeight="1">
      <c r="A2484" s="963">
        <v>96545</v>
      </c>
      <c r="B2484" s="963" t="s">
        <v>5462</v>
      </c>
      <c r="C2484" s="964" t="s">
        <v>1607</v>
      </c>
      <c r="D2484" s="965">
        <v>15.24</v>
      </c>
      <c r="E2484" s="757"/>
      <c r="F2484" s="757"/>
      <c r="G2484" s="757"/>
      <c r="H2484" s="757"/>
      <c r="I2484" s="757"/>
    </row>
    <row r="2485" spans="1:9" ht="15.75" customHeight="1">
      <c r="A2485" s="963">
        <v>96546</v>
      </c>
      <c r="B2485" s="963" t="s">
        <v>5463</v>
      </c>
      <c r="C2485" s="964" t="s">
        <v>1607</v>
      </c>
      <c r="D2485" s="965">
        <v>13.67</v>
      </c>
      <c r="E2485" s="757"/>
      <c r="F2485" s="757"/>
      <c r="G2485" s="757"/>
      <c r="H2485" s="757"/>
      <c r="I2485" s="757"/>
    </row>
    <row r="2486" spans="1:9" ht="15.75" customHeight="1">
      <c r="A2486" s="963">
        <v>96547</v>
      </c>
      <c r="B2486" s="963" t="s">
        <v>5464</v>
      </c>
      <c r="C2486" s="964" t="s">
        <v>1607</v>
      </c>
      <c r="D2486" s="965">
        <v>11.58</v>
      </c>
      <c r="E2486" s="757"/>
      <c r="F2486" s="757"/>
      <c r="G2486" s="757"/>
      <c r="H2486" s="757"/>
      <c r="I2486" s="757"/>
    </row>
    <row r="2487" spans="1:9" ht="15.75" customHeight="1">
      <c r="A2487" s="963">
        <v>96548</v>
      </c>
      <c r="B2487" s="963" t="s">
        <v>5465</v>
      </c>
      <c r="C2487" s="964" t="s">
        <v>1607</v>
      </c>
      <c r="D2487" s="965">
        <v>11</v>
      </c>
      <c r="E2487" s="757"/>
      <c r="F2487" s="757"/>
      <c r="G2487" s="757"/>
      <c r="H2487" s="757"/>
      <c r="I2487" s="757"/>
    </row>
    <row r="2488" spans="1:9" ht="15.75" customHeight="1">
      <c r="A2488" s="963">
        <v>96549</v>
      </c>
      <c r="B2488" s="963" t="s">
        <v>5466</v>
      </c>
      <c r="C2488" s="964" t="s">
        <v>1607</v>
      </c>
      <c r="D2488" s="965">
        <v>12.23</v>
      </c>
      <c r="E2488" s="757"/>
      <c r="F2488" s="757"/>
      <c r="G2488" s="757"/>
      <c r="H2488" s="757"/>
      <c r="I2488" s="757"/>
    </row>
    <row r="2489" spans="1:9" ht="15.75" customHeight="1">
      <c r="A2489" s="963">
        <v>96550</v>
      </c>
      <c r="B2489" s="963" t="s">
        <v>5467</v>
      </c>
      <c r="C2489" s="964" t="s">
        <v>1607</v>
      </c>
      <c r="D2489" s="965">
        <v>11.94</v>
      </c>
      <c r="E2489" s="757"/>
      <c r="F2489" s="757"/>
      <c r="G2489" s="757"/>
      <c r="H2489" s="757"/>
      <c r="I2489" s="757"/>
    </row>
    <row r="2490" spans="1:9" ht="15.75" customHeight="1">
      <c r="A2490" s="963">
        <v>100064</v>
      </c>
      <c r="B2490" s="963" t="s">
        <v>5468</v>
      </c>
      <c r="C2490" s="964" t="s">
        <v>1607</v>
      </c>
      <c r="D2490" s="965">
        <v>11.33</v>
      </c>
      <c r="E2490" s="757"/>
      <c r="F2490" s="757"/>
      <c r="G2490" s="757"/>
      <c r="H2490" s="757"/>
      <c r="I2490" s="757"/>
    </row>
    <row r="2491" spans="1:9" ht="15.75" customHeight="1">
      <c r="A2491" s="963">
        <v>100066</v>
      </c>
      <c r="B2491" s="963" t="s">
        <v>5469</v>
      </c>
      <c r="C2491" s="964" t="s">
        <v>1607</v>
      </c>
      <c r="D2491" s="965">
        <v>11.26</v>
      </c>
      <c r="E2491" s="757"/>
      <c r="F2491" s="757"/>
      <c r="G2491" s="757"/>
      <c r="H2491" s="757"/>
      <c r="I2491" s="757"/>
    </row>
    <row r="2492" spans="1:9" ht="15.75" customHeight="1">
      <c r="A2492" s="963">
        <v>100067</v>
      </c>
      <c r="B2492" s="963" t="s">
        <v>5470</v>
      </c>
      <c r="C2492" s="964" t="s">
        <v>1607</v>
      </c>
      <c r="D2492" s="965">
        <v>12.61</v>
      </c>
      <c r="E2492" s="757"/>
      <c r="F2492" s="757"/>
      <c r="G2492" s="757"/>
      <c r="H2492" s="757"/>
      <c r="I2492" s="757"/>
    </row>
    <row r="2493" spans="1:9" ht="15.75" customHeight="1">
      <c r="A2493" s="963">
        <v>100068</v>
      </c>
      <c r="B2493" s="963" t="s">
        <v>5471</v>
      </c>
      <c r="C2493" s="964" t="s">
        <v>1607</v>
      </c>
      <c r="D2493" s="965">
        <v>10.08</v>
      </c>
      <c r="E2493" s="757"/>
      <c r="F2493" s="757"/>
      <c r="G2493" s="757"/>
      <c r="H2493" s="757"/>
      <c r="I2493" s="757"/>
    </row>
    <row r="2494" spans="1:9" ht="15.75" customHeight="1">
      <c r="A2494" s="963">
        <v>102920</v>
      </c>
      <c r="B2494" s="963" t="s">
        <v>5472</v>
      </c>
      <c r="C2494" s="964" t="s">
        <v>1607</v>
      </c>
      <c r="D2494" s="965">
        <v>8.99</v>
      </c>
      <c r="E2494" s="757"/>
      <c r="F2494" s="757"/>
      <c r="G2494" s="757"/>
      <c r="H2494" s="757"/>
      <c r="I2494" s="757"/>
    </row>
    <row r="2495" spans="1:9" ht="15.75" customHeight="1">
      <c r="A2495" s="963">
        <v>102921</v>
      </c>
      <c r="B2495" s="963" t="s">
        <v>5473</v>
      </c>
      <c r="C2495" s="964" t="s">
        <v>1607</v>
      </c>
      <c r="D2495" s="965">
        <v>8.76</v>
      </c>
      <c r="E2495" s="757"/>
      <c r="F2495" s="757"/>
      <c r="G2495" s="757"/>
      <c r="H2495" s="757"/>
      <c r="I2495" s="757"/>
    </row>
    <row r="2496" spans="1:9" ht="15.75" customHeight="1">
      <c r="A2496" s="963">
        <v>102922</v>
      </c>
      <c r="B2496" s="963" t="s">
        <v>5474</v>
      </c>
      <c r="C2496" s="964" t="s">
        <v>1607</v>
      </c>
      <c r="D2496" s="965">
        <v>9.4499999999999993</v>
      </c>
      <c r="E2496" s="757"/>
      <c r="F2496" s="757"/>
      <c r="G2496" s="757"/>
      <c r="H2496" s="757"/>
      <c r="I2496" s="757"/>
    </row>
    <row r="2497" spans="1:9" ht="15.75" customHeight="1">
      <c r="A2497" s="963">
        <v>102923</v>
      </c>
      <c r="B2497" s="963" t="s">
        <v>5475</v>
      </c>
      <c r="C2497" s="964" t="s">
        <v>1607</v>
      </c>
      <c r="D2497" s="965">
        <v>8.59</v>
      </c>
      <c r="E2497" s="757"/>
      <c r="F2497" s="757"/>
      <c r="G2497" s="757"/>
      <c r="H2497" s="757"/>
      <c r="I2497" s="757"/>
    </row>
    <row r="2498" spans="1:9" ht="15.75" customHeight="1">
      <c r="A2498" s="963">
        <v>103088</v>
      </c>
      <c r="B2498" s="963" t="s">
        <v>5476</v>
      </c>
      <c r="C2498" s="964" t="s">
        <v>1607</v>
      </c>
      <c r="D2498" s="965">
        <v>10.4</v>
      </c>
      <c r="E2498" s="757"/>
      <c r="F2498" s="757"/>
      <c r="G2498" s="757"/>
      <c r="H2498" s="757"/>
      <c r="I2498" s="757"/>
    </row>
    <row r="2499" spans="1:9" ht="15.75" customHeight="1">
      <c r="A2499" s="963">
        <v>104104</v>
      </c>
      <c r="B2499" s="963" t="s">
        <v>5477</v>
      </c>
      <c r="C2499" s="964" t="s">
        <v>1607</v>
      </c>
      <c r="D2499" s="965">
        <v>12.46</v>
      </c>
      <c r="E2499" s="757"/>
      <c r="F2499" s="757"/>
      <c r="G2499" s="757"/>
      <c r="H2499" s="757"/>
      <c r="I2499" s="757"/>
    </row>
    <row r="2500" spans="1:9" ht="15.75" customHeight="1">
      <c r="A2500" s="963">
        <v>104105</v>
      </c>
      <c r="B2500" s="963" t="s">
        <v>5478</v>
      </c>
      <c r="C2500" s="964" t="s">
        <v>1607</v>
      </c>
      <c r="D2500" s="965">
        <v>12.46</v>
      </c>
      <c r="E2500" s="757"/>
      <c r="F2500" s="757"/>
      <c r="G2500" s="757"/>
      <c r="H2500" s="757"/>
      <c r="I2500" s="757"/>
    </row>
    <row r="2501" spans="1:9" ht="15.75" customHeight="1">
      <c r="A2501" s="963">
        <v>104106</v>
      </c>
      <c r="B2501" s="963" t="s">
        <v>5479</v>
      </c>
      <c r="C2501" s="964" t="s">
        <v>1607</v>
      </c>
      <c r="D2501" s="965">
        <v>11.02</v>
      </c>
      <c r="E2501" s="757"/>
      <c r="F2501" s="757"/>
      <c r="G2501" s="757"/>
      <c r="H2501" s="757"/>
      <c r="I2501" s="757"/>
    </row>
    <row r="2502" spans="1:9" ht="15.75" customHeight="1">
      <c r="A2502" s="963">
        <v>104107</v>
      </c>
      <c r="B2502" s="963" t="s">
        <v>5480</v>
      </c>
      <c r="C2502" s="964" t="s">
        <v>1607</v>
      </c>
      <c r="D2502" s="965">
        <v>11.57</v>
      </c>
      <c r="E2502" s="757"/>
      <c r="F2502" s="757"/>
      <c r="G2502" s="757"/>
      <c r="H2502" s="757"/>
      <c r="I2502" s="757"/>
    </row>
    <row r="2503" spans="1:9" ht="15.75" customHeight="1">
      <c r="A2503" s="963">
        <v>104108</v>
      </c>
      <c r="B2503" s="963" t="s">
        <v>5481</v>
      </c>
      <c r="C2503" s="964" t="s">
        <v>1607</v>
      </c>
      <c r="D2503" s="965">
        <v>13.59</v>
      </c>
      <c r="E2503" s="757"/>
      <c r="F2503" s="757"/>
      <c r="G2503" s="757"/>
      <c r="H2503" s="757"/>
      <c r="I2503" s="757"/>
    </row>
    <row r="2504" spans="1:9" ht="15.75" customHeight="1">
      <c r="A2504" s="963">
        <v>104109</v>
      </c>
      <c r="B2504" s="963" t="s">
        <v>5482</v>
      </c>
      <c r="C2504" s="964" t="s">
        <v>1607</v>
      </c>
      <c r="D2504" s="965">
        <v>16.079999999999998</v>
      </c>
      <c r="E2504" s="757"/>
      <c r="F2504" s="757"/>
      <c r="G2504" s="757"/>
      <c r="H2504" s="757"/>
      <c r="I2504" s="757"/>
    </row>
    <row r="2505" spans="1:9" ht="15.75" customHeight="1">
      <c r="A2505" s="963">
        <v>104110</v>
      </c>
      <c r="B2505" s="963" t="s">
        <v>5483</v>
      </c>
      <c r="C2505" s="964" t="s">
        <v>1607</v>
      </c>
      <c r="D2505" s="965">
        <v>17.66</v>
      </c>
      <c r="E2505" s="757"/>
      <c r="F2505" s="757"/>
      <c r="G2505" s="757"/>
      <c r="H2505" s="757"/>
      <c r="I2505" s="757"/>
    </row>
    <row r="2506" spans="1:9" ht="15.75" customHeight="1">
      <c r="A2506" s="963">
        <v>104111</v>
      </c>
      <c r="B2506" s="963" t="s">
        <v>5484</v>
      </c>
      <c r="C2506" s="964" t="s">
        <v>1607</v>
      </c>
      <c r="D2506" s="965">
        <v>19.29</v>
      </c>
      <c r="E2506" s="757"/>
      <c r="F2506" s="757"/>
      <c r="G2506" s="757"/>
      <c r="H2506" s="757"/>
      <c r="I2506" s="757"/>
    </row>
    <row r="2507" spans="1:9" ht="15.75" customHeight="1">
      <c r="A2507" s="963">
        <v>89993</v>
      </c>
      <c r="B2507" s="963" t="s">
        <v>5485</v>
      </c>
      <c r="C2507" s="964" t="s">
        <v>964</v>
      </c>
      <c r="D2507" s="965">
        <v>915.74</v>
      </c>
      <c r="E2507" s="757"/>
      <c r="F2507" s="757"/>
      <c r="G2507" s="757"/>
      <c r="H2507" s="757"/>
      <c r="I2507" s="757"/>
    </row>
    <row r="2508" spans="1:9" ht="15.75" customHeight="1">
      <c r="A2508" s="963">
        <v>89994</v>
      </c>
      <c r="B2508" s="963" t="s">
        <v>5486</v>
      </c>
      <c r="C2508" s="964" t="s">
        <v>964</v>
      </c>
      <c r="D2508" s="965">
        <v>800.84</v>
      </c>
      <c r="E2508" s="757"/>
      <c r="F2508" s="757"/>
      <c r="G2508" s="757"/>
      <c r="H2508" s="757"/>
      <c r="I2508" s="757"/>
    </row>
    <row r="2509" spans="1:9" ht="15.75" customHeight="1">
      <c r="A2509" s="963">
        <v>89995</v>
      </c>
      <c r="B2509" s="963" t="s">
        <v>5487</v>
      </c>
      <c r="C2509" s="964" t="s">
        <v>964</v>
      </c>
      <c r="D2509" s="965">
        <v>886.35</v>
      </c>
      <c r="E2509" s="757"/>
      <c r="F2509" s="757"/>
      <c r="G2509" s="757"/>
      <c r="H2509" s="757"/>
      <c r="I2509" s="757"/>
    </row>
    <row r="2510" spans="1:9" ht="15.75" customHeight="1">
      <c r="A2510" s="963">
        <v>90278</v>
      </c>
      <c r="B2510" s="963" t="s">
        <v>5488</v>
      </c>
      <c r="C2510" s="964" t="s">
        <v>964</v>
      </c>
      <c r="D2510" s="965">
        <v>484.7</v>
      </c>
      <c r="E2510" s="757"/>
      <c r="F2510" s="757"/>
      <c r="G2510" s="757"/>
      <c r="H2510" s="757"/>
      <c r="I2510" s="757"/>
    </row>
    <row r="2511" spans="1:9" ht="15.75" customHeight="1">
      <c r="A2511" s="963">
        <v>90279</v>
      </c>
      <c r="B2511" s="963" t="s">
        <v>5489</v>
      </c>
      <c r="C2511" s="964" t="s">
        <v>964</v>
      </c>
      <c r="D2511" s="965">
        <v>531.54999999999995</v>
      </c>
      <c r="E2511" s="757"/>
      <c r="F2511" s="757"/>
      <c r="G2511" s="757"/>
      <c r="H2511" s="757"/>
      <c r="I2511" s="757"/>
    </row>
    <row r="2512" spans="1:9" ht="15.75" customHeight="1">
      <c r="A2512" s="963">
        <v>90280</v>
      </c>
      <c r="B2512" s="963" t="s">
        <v>5490</v>
      </c>
      <c r="C2512" s="964" t="s">
        <v>964</v>
      </c>
      <c r="D2512" s="965">
        <v>587.5</v>
      </c>
      <c r="E2512" s="757"/>
      <c r="F2512" s="757"/>
      <c r="G2512" s="757"/>
      <c r="H2512" s="757"/>
      <c r="I2512" s="757"/>
    </row>
    <row r="2513" spans="1:9" ht="15.75" customHeight="1">
      <c r="A2513" s="963">
        <v>90281</v>
      </c>
      <c r="B2513" s="963" t="s">
        <v>5491</v>
      </c>
      <c r="C2513" s="964" t="s">
        <v>964</v>
      </c>
      <c r="D2513" s="965">
        <v>679.3</v>
      </c>
      <c r="E2513" s="757"/>
      <c r="F2513" s="757"/>
      <c r="G2513" s="757"/>
      <c r="H2513" s="757"/>
      <c r="I2513" s="757"/>
    </row>
    <row r="2514" spans="1:9" ht="15.75" customHeight="1">
      <c r="A2514" s="963">
        <v>90282</v>
      </c>
      <c r="B2514" s="963" t="s">
        <v>5492</v>
      </c>
      <c r="C2514" s="964" t="s">
        <v>964</v>
      </c>
      <c r="D2514" s="965">
        <v>479.33</v>
      </c>
      <c r="E2514" s="757"/>
      <c r="F2514" s="757"/>
      <c r="G2514" s="757"/>
      <c r="H2514" s="757"/>
      <c r="I2514" s="757"/>
    </row>
    <row r="2515" spans="1:9" ht="15.75" customHeight="1">
      <c r="A2515" s="963">
        <v>90283</v>
      </c>
      <c r="B2515" s="963" t="s">
        <v>5493</v>
      </c>
      <c r="C2515" s="964" t="s">
        <v>964</v>
      </c>
      <c r="D2515" s="965">
        <v>527.70000000000005</v>
      </c>
      <c r="E2515" s="757"/>
      <c r="F2515" s="757"/>
      <c r="G2515" s="757"/>
      <c r="H2515" s="757"/>
      <c r="I2515" s="757"/>
    </row>
    <row r="2516" spans="1:9" ht="15.75" customHeight="1">
      <c r="A2516" s="963">
        <v>90284</v>
      </c>
      <c r="B2516" s="963" t="s">
        <v>5494</v>
      </c>
      <c r="C2516" s="964" t="s">
        <v>964</v>
      </c>
      <c r="D2516" s="965">
        <v>587.57000000000005</v>
      </c>
      <c r="E2516" s="757"/>
      <c r="F2516" s="757"/>
      <c r="G2516" s="757"/>
      <c r="H2516" s="757"/>
      <c r="I2516" s="757"/>
    </row>
    <row r="2517" spans="1:9" ht="15.75" customHeight="1">
      <c r="A2517" s="963">
        <v>90285</v>
      </c>
      <c r="B2517" s="963" t="s">
        <v>5495</v>
      </c>
      <c r="C2517" s="964" t="s">
        <v>964</v>
      </c>
      <c r="D2517" s="965">
        <v>688.42</v>
      </c>
      <c r="E2517" s="757"/>
      <c r="F2517" s="757"/>
      <c r="G2517" s="757"/>
      <c r="H2517" s="757"/>
      <c r="I2517" s="757"/>
    </row>
    <row r="2518" spans="1:9" ht="15.75" customHeight="1">
      <c r="A2518" s="963">
        <v>94962</v>
      </c>
      <c r="B2518" s="963" t="s">
        <v>5496</v>
      </c>
      <c r="C2518" s="964" t="s">
        <v>964</v>
      </c>
      <c r="D2518" s="965">
        <v>376.21</v>
      </c>
      <c r="E2518" s="757"/>
      <c r="F2518" s="757"/>
      <c r="G2518" s="757"/>
      <c r="H2518" s="757"/>
      <c r="I2518" s="757"/>
    </row>
    <row r="2519" spans="1:9" ht="15.75" customHeight="1">
      <c r="A2519" s="963">
        <v>94963</v>
      </c>
      <c r="B2519" s="963" t="s">
        <v>5497</v>
      </c>
      <c r="C2519" s="964" t="s">
        <v>964</v>
      </c>
      <c r="D2519" s="965">
        <v>416.11</v>
      </c>
      <c r="E2519" s="757"/>
      <c r="F2519" s="757"/>
      <c r="G2519" s="757"/>
      <c r="H2519" s="757"/>
      <c r="I2519" s="757"/>
    </row>
    <row r="2520" spans="1:9" ht="15.75" customHeight="1">
      <c r="A2520" s="963">
        <v>94964</v>
      </c>
      <c r="B2520" s="963" t="s">
        <v>5498</v>
      </c>
      <c r="C2520" s="964" t="s">
        <v>964</v>
      </c>
      <c r="D2520" s="965">
        <v>452.7</v>
      </c>
      <c r="E2520" s="757"/>
      <c r="F2520" s="757"/>
      <c r="G2520" s="757"/>
      <c r="H2520" s="757"/>
      <c r="I2520" s="757"/>
    </row>
    <row r="2521" spans="1:9" ht="15.75" customHeight="1">
      <c r="A2521" s="963">
        <v>94965</v>
      </c>
      <c r="B2521" s="963" t="s">
        <v>5499</v>
      </c>
      <c r="C2521" s="964" t="s">
        <v>964</v>
      </c>
      <c r="D2521" s="965">
        <v>471.16</v>
      </c>
      <c r="E2521" s="757"/>
      <c r="F2521" s="757"/>
      <c r="G2521" s="757"/>
      <c r="H2521" s="757"/>
      <c r="I2521" s="757"/>
    </row>
    <row r="2522" spans="1:9" ht="15.75" customHeight="1">
      <c r="A2522" s="963">
        <v>94966</v>
      </c>
      <c r="B2522" s="963" t="s">
        <v>5500</v>
      </c>
      <c r="C2522" s="964" t="s">
        <v>964</v>
      </c>
      <c r="D2522" s="965">
        <v>486.81</v>
      </c>
      <c r="E2522" s="757"/>
      <c r="F2522" s="757"/>
      <c r="G2522" s="757"/>
      <c r="H2522" s="757"/>
      <c r="I2522" s="757"/>
    </row>
    <row r="2523" spans="1:9" ht="15.75" customHeight="1">
      <c r="A2523" s="963">
        <v>94967</v>
      </c>
      <c r="B2523" s="963" t="s">
        <v>5501</v>
      </c>
      <c r="C2523" s="964" t="s">
        <v>964</v>
      </c>
      <c r="D2523" s="965">
        <v>552.55999999999995</v>
      </c>
      <c r="E2523" s="757"/>
      <c r="F2523" s="757"/>
      <c r="G2523" s="757"/>
      <c r="H2523" s="757"/>
      <c r="I2523" s="757"/>
    </row>
    <row r="2524" spans="1:9" ht="15.75" customHeight="1">
      <c r="A2524" s="963">
        <v>94968</v>
      </c>
      <c r="B2524" s="963" t="s">
        <v>5502</v>
      </c>
      <c r="C2524" s="964" t="s">
        <v>964</v>
      </c>
      <c r="D2524" s="965">
        <v>374.66</v>
      </c>
      <c r="E2524" s="757"/>
      <c r="F2524" s="757"/>
      <c r="G2524" s="757"/>
      <c r="H2524" s="757"/>
      <c r="I2524" s="757"/>
    </row>
    <row r="2525" spans="1:9" ht="15.75" customHeight="1">
      <c r="A2525" s="963">
        <v>94969</v>
      </c>
      <c r="B2525" s="963" t="s">
        <v>5503</v>
      </c>
      <c r="C2525" s="964" t="s">
        <v>964</v>
      </c>
      <c r="D2525" s="965">
        <v>411.86</v>
      </c>
      <c r="E2525" s="757"/>
      <c r="F2525" s="757"/>
      <c r="G2525" s="757"/>
      <c r="H2525" s="757"/>
      <c r="I2525" s="757"/>
    </row>
    <row r="2526" spans="1:9" ht="15.75" customHeight="1">
      <c r="A2526" s="963">
        <v>94970</v>
      </c>
      <c r="B2526" s="963" t="s">
        <v>5504</v>
      </c>
      <c r="C2526" s="964" t="s">
        <v>964</v>
      </c>
      <c r="D2526" s="965">
        <v>443.56</v>
      </c>
      <c r="E2526" s="757"/>
      <c r="F2526" s="757"/>
      <c r="G2526" s="757"/>
      <c r="H2526" s="757"/>
      <c r="I2526" s="757"/>
    </row>
    <row r="2527" spans="1:9" ht="15.75" customHeight="1">
      <c r="A2527" s="963">
        <v>94971</v>
      </c>
      <c r="B2527" s="963" t="s">
        <v>5505</v>
      </c>
      <c r="C2527" s="964" t="s">
        <v>964</v>
      </c>
      <c r="D2527" s="965">
        <v>467.07</v>
      </c>
      <c r="E2527" s="757"/>
      <c r="F2527" s="757"/>
      <c r="G2527" s="757"/>
      <c r="H2527" s="757"/>
      <c r="I2527" s="757"/>
    </row>
    <row r="2528" spans="1:9" ht="15.75" customHeight="1">
      <c r="A2528" s="963">
        <v>94972</v>
      </c>
      <c r="B2528" s="963" t="s">
        <v>5506</v>
      </c>
      <c r="C2528" s="964" t="s">
        <v>964</v>
      </c>
      <c r="D2528" s="966">
        <v>482.69</v>
      </c>
      <c r="E2528" s="757"/>
      <c r="F2528" s="757"/>
      <c r="G2528" s="757"/>
      <c r="H2528" s="757"/>
      <c r="I2528" s="757"/>
    </row>
    <row r="2529" spans="1:9" ht="15.75" customHeight="1">
      <c r="A2529" s="963">
        <v>94973</v>
      </c>
      <c r="B2529" s="963" t="s">
        <v>5507</v>
      </c>
      <c r="C2529" s="964" t="s">
        <v>964</v>
      </c>
      <c r="D2529" s="966">
        <v>547.13</v>
      </c>
      <c r="E2529" s="757"/>
      <c r="F2529" s="757"/>
      <c r="G2529" s="757"/>
      <c r="H2529" s="757"/>
      <c r="I2529" s="757"/>
    </row>
    <row r="2530" spans="1:9" ht="15.75" customHeight="1">
      <c r="A2530" s="963">
        <v>94974</v>
      </c>
      <c r="B2530" s="963" t="s">
        <v>1597</v>
      </c>
      <c r="C2530" s="964" t="s">
        <v>964</v>
      </c>
      <c r="D2530" s="966">
        <v>426.29</v>
      </c>
      <c r="E2530" s="757"/>
      <c r="F2530" s="757"/>
      <c r="G2530" s="757"/>
      <c r="H2530" s="757"/>
      <c r="I2530" s="757"/>
    </row>
    <row r="2531" spans="1:9" ht="15.75" customHeight="1">
      <c r="A2531" s="963">
        <v>94975</v>
      </c>
      <c r="B2531" s="963" t="s">
        <v>5508</v>
      </c>
      <c r="C2531" s="964" t="s">
        <v>964</v>
      </c>
      <c r="D2531" s="966">
        <v>461.38</v>
      </c>
      <c r="E2531" s="757"/>
      <c r="F2531" s="757"/>
      <c r="G2531" s="757"/>
      <c r="H2531" s="757"/>
      <c r="I2531" s="757"/>
    </row>
    <row r="2532" spans="1:9" ht="15.75" customHeight="1">
      <c r="A2532" s="963">
        <v>96555</v>
      </c>
      <c r="B2532" s="963" t="s">
        <v>5509</v>
      </c>
      <c r="C2532" s="964" t="s">
        <v>964</v>
      </c>
      <c r="D2532" s="966">
        <v>650.09</v>
      </c>
      <c r="E2532" s="757"/>
      <c r="F2532" s="757"/>
      <c r="G2532" s="757"/>
      <c r="H2532" s="757"/>
      <c r="I2532" s="757"/>
    </row>
    <row r="2533" spans="1:9" ht="15.75" customHeight="1">
      <c r="A2533" s="963">
        <v>96556</v>
      </c>
      <c r="B2533" s="963" t="s">
        <v>5510</v>
      </c>
      <c r="C2533" s="964" t="s">
        <v>964</v>
      </c>
      <c r="D2533" s="966">
        <v>719.98</v>
      </c>
      <c r="E2533" s="757"/>
      <c r="F2533" s="757"/>
      <c r="G2533" s="757"/>
      <c r="H2533" s="757"/>
      <c r="I2533" s="757"/>
    </row>
    <row r="2534" spans="1:9" ht="15.75" customHeight="1">
      <c r="A2534" s="963">
        <v>96557</v>
      </c>
      <c r="B2534" s="963" t="s">
        <v>5511</v>
      </c>
      <c r="C2534" s="964" t="s">
        <v>964</v>
      </c>
      <c r="D2534" s="966">
        <v>587.78</v>
      </c>
      <c r="E2534" s="757"/>
      <c r="F2534" s="757"/>
      <c r="G2534" s="757"/>
      <c r="H2534" s="757"/>
      <c r="I2534" s="757"/>
    </row>
    <row r="2535" spans="1:9" ht="15.75" customHeight="1">
      <c r="A2535" s="963">
        <v>96558</v>
      </c>
      <c r="B2535" s="963" t="s">
        <v>5512</v>
      </c>
      <c r="C2535" s="964" t="s">
        <v>964</v>
      </c>
      <c r="D2535" s="966">
        <v>594.04</v>
      </c>
      <c r="E2535" s="757"/>
      <c r="F2535" s="757"/>
      <c r="G2535" s="757"/>
      <c r="H2535" s="757"/>
      <c r="I2535" s="757"/>
    </row>
    <row r="2536" spans="1:9" ht="15.75" customHeight="1">
      <c r="A2536" s="963">
        <v>99235</v>
      </c>
      <c r="B2536" s="963" t="s">
        <v>5513</v>
      </c>
      <c r="C2536" s="964" t="s">
        <v>964</v>
      </c>
      <c r="D2536" s="966">
        <v>570.14</v>
      </c>
      <c r="E2536" s="757"/>
      <c r="F2536" s="757"/>
      <c r="G2536" s="757"/>
      <c r="H2536" s="757"/>
      <c r="I2536" s="757"/>
    </row>
    <row r="2537" spans="1:9" ht="15.75" customHeight="1">
      <c r="A2537" s="963">
        <v>99431</v>
      </c>
      <c r="B2537" s="963" t="s">
        <v>5514</v>
      </c>
      <c r="C2537" s="964" t="s">
        <v>964</v>
      </c>
      <c r="D2537" s="966">
        <v>589.37</v>
      </c>
      <c r="E2537" s="757"/>
      <c r="F2537" s="757"/>
      <c r="G2537" s="757"/>
      <c r="H2537" s="757"/>
      <c r="I2537" s="757"/>
    </row>
    <row r="2538" spans="1:9" ht="15.75" customHeight="1">
      <c r="A2538" s="963">
        <v>99432</v>
      </c>
      <c r="B2538" s="963" t="s">
        <v>5515</v>
      </c>
      <c r="C2538" s="964" t="s">
        <v>964</v>
      </c>
      <c r="D2538" s="966">
        <v>572.38</v>
      </c>
      <c r="E2538" s="757"/>
      <c r="F2538" s="757"/>
      <c r="G2538" s="757"/>
      <c r="H2538" s="757"/>
      <c r="I2538" s="757"/>
    </row>
    <row r="2539" spans="1:9" ht="15.75" customHeight="1">
      <c r="A2539" s="963">
        <v>99433</v>
      </c>
      <c r="B2539" s="963" t="s">
        <v>5516</v>
      </c>
      <c r="C2539" s="964" t="s">
        <v>964</v>
      </c>
      <c r="D2539" s="966">
        <v>619.97</v>
      </c>
      <c r="E2539" s="757"/>
      <c r="F2539" s="757"/>
      <c r="G2539" s="757"/>
      <c r="H2539" s="757"/>
      <c r="I2539" s="757"/>
    </row>
    <row r="2540" spans="1:9" ht="15.75" customHeight="1">
      <c r="A2540" s="963">
        <v>99434</v>
      </c>
      <c r="B2540" s="963" t="s">
        <v>5517</v>
      </c>
      <c r="C2540" s="964" t="s">
        <v>964</v>
      </c>
      <c r="D2540" s="966">
        <v>592.73</v>
      </c>
      <c r="E2540" s="757"/>
      <c r="F2540" s="757"/>
      <c r="G2540" s="757"/>
      <c r="H2540" s="757"/>
      <c r="I2540" s="757"/>
    </row>
    <row r="2541" spans="1:9" ht="15.75" customHeight="1">
      <c r="A2541" s="963">
        <v>99435</v>
      </c>
      <c r="B2541" s="963" t="s">
        <v>5518</v>
      </c>
      <c r="C2541" s="964" t="s">
        <v>964</v>
      </c>
      <c r="D2541" s="966">
        <v>574.69000000000005</v>
      </c>
      <c r="E2541" s="757"/>
      <c r="F2541" s="757"/>
      <c r="G2541" s="757"/>
      <c r="H2541" s="757"/>
      <c r="I2541" s="757"/>
    </row>
    <row r="2542" spans="1:9" ht="15.75" customHeight="1">
      <c r="A2542" s="963">
        <v>99436</v>
      </c>
      <c r="B2542" s="963" t="s">
        <v>5519</v>
      </c>
      <c r="C2542" s="964" t="s">
        <v>964</v>
      </c>
      <c r="D2542" s="966">
        <v>637.52</v>
      </c>
      <c r="E2542" s="757"/>
      <c r="F2542" s="757"/>
      <c r="G2542" s="757"/>
      <c r="H2542" s="757"/>
      <c r="I2542" s="757"/>
    </row>
    <row r="2543" spans="1:9" ht="15.75" customHeight="1">
      <c r="A2543" s="963">
        <v>99437</v>
      </c>
      <c r="B2543" s="963" t="s">
        <v>5520</v>
      </c>
      <c r="C2543" s="964" t="s">
        <v>964</v>
      </c>
      <c r="D2543" s="965">
        <v>604.38</v>
      </c>
      <c r="E2543" s="757"/>
      <c r="F2543" s="757"/>
      <c r="G2543" s="757"/>
      <c r="H2543" s="757"/>
      <c r="I2543" s="757"/>
    </row>
    <row r="2544" spans="1:9" ht="15.75" customHeight="1">
      <c r="A2544" s="963">
        <v>99438</v>
      </c>
      <c r="B2544" s="963" t="s">
        <v>5521</v>
      </c>
      <c r="C2544" s="964" t="s">
        <v>964</v>
      </c>
      <c r="D2544" s="965">
        <v>609.19000000000005</v>
      </c>
      <c r="E2544" s="757"/>
      <c r="F2544" s="757"/>
      <c r="G2544" s="757"/>
      <c r="H2544" s="757"/>
      <c r="I2544" s="757"/>
    </row>
    <row r="2545" spans="1:9" ht="15.75" customHeight="1">
      <c r="A2545" s="963">
        <v>99439</v>
      </c>
      <c r="B2545" s="963" t="s">
        <v>5522</v>
      </c>
      <c r="C2545" s="964" t="s">
        <v>964</v>
      </c>
      <c r="D2545" s="965">
        <v>580.11</v>
      </c>
      <c r="E2545" s="757"/>
      <c r="F2545" s="757"/>
      <c r="G2545" s="757"/>
      <c r="H2545" s="757"/>
      <c r="I2545" s="757"/>
    </row>
    <row r="2546" spans="1:9" ht="15.75" customHeight="1">
      <c r="A2546" s="963">
        <v>102473</v>
      </c>
      <c r="B2546" s="963" t="s">
        <v>5523</v>
      </c>
      <c r="C2546" s="964" t="s">
        <v>964</v>
      </c>
      <c r="D2546" s="965">
        <v>547.78</v>
      </c>
      <c r="E2546" s="757"/>
      <c r="F2546" s="757"/>
      <c r="G2546" s="757"/>
      <c r="H2546" s="757"/>
      <c r="I2546" s="757"/>
    </row>
    <row r="2547" spans="1:9" ht="15.75" customHeight="1">
      <c r="A2547" s="963">
        <v>102474</v>
      </c>
      <c r="B2547" s="963" t="s">
        <v>5524</v>
      </c>
      <c r="C2547" s="964" t="s">
        <v>964</v>
      </c>
      <c r="D2547" s="965">
        <v>583.47</v>
      </c>
      <c r="E2547" s="757"/>
      <c r="F2547" s="757"/>
      <c r="G2547" s="757"/>
      <c r="H2547" s="757"/>
      <c r="I2547" s="757"/>
    </row>
    <row r="2548" spans="1:9" ht="15.75" customHeight="1">
      <c r="A2548" s="963">
        <v>102475</v>
      </c>
      <c r="B2548" s="963" t="s">
        <v>5525</v>
      </c>
      <c r="C2548" s="964" t="s">
        <v>964</v>
      </c>
      <c r="D2548" s="965">
        <v>625.16</v>
      </c>
      <c r="E2548" s="757"/>
      <c r="F2548" s="757"/>
      <c r="G2548" s="757"/>
      <c r="H2548" s="757"/>
      <c r="I2548" s="757"/>
    </row>
    <row r="2549" spans="1:9" ht="15.75" customHeight="1">
      <c r="A2549" s="963">
        <v>102476</v>
      </c>
      <c r="B2549" s="963" t="s">
        <v>5526</v>
      </c>
      <c r="C2549" s="964" t="s">
        <v>964</v>
      </c>
      <c r="D2549" s="965">
        <v>643.44000000000005</v>
      </c>
      <c r="E2549" s="757"/>
      <c r="F2549" s="757"/>
      <c r="G2549" s="757"/>
      <c r="H2549" s="757"/>
      <c r="I2549" s="757"/>
    </row>
    <row r="2550" spans="1:9" ht="15.75" customHeight="1">
      <c r="A2550" s="963">
        <v>102477</v>
      </c>
      <c r="B2550" s="963" t="s">
        <v>5527</v>
      </c>
      <c r="C2550" s="964" t="s">
        <v>964</v>
      </c>
      <c r="D2550" s="965">
        <v>675.98</v>
      </c>
      <c r="E2550" s="757"/>
      <c r="F2550" s="757"/>
      <c r="G2550" s="757"/>
      <c r="H2550" s="757"/>
      <c r="I2550" s="757"/>
    </row>
    <row r="2551" spans="1:9" ht="15.75" customHeight="1">
      <c r="A2551" s="963">
        <v>102478</v>
      </c>
      <c r="B2551" s="963" t="s">
        <v>5528</v>
      </c>
      <c r="C2551" s="964" t="s">
        <v>964</v>
      </c>
      <c r="D2551" s="965">
        <v>723.85</v>
      </c>
      <c r="E2551" s="757"/>
      <c r="F2551" s="757"/>
      <c r="G2551" s="757"/>
      <c r="H2551" s="757"/>
      <c r="I2551" s="757"/>
    </row>
    <row r="2552" spans="1:9" ht="15.75" customHeight="1">
      <c r="A2552" s="963">
        <v>102479</v>
      </c>
      <c r="B2552" s="963" t="s">
        <v>5529</v>
      </c>
      <c r="C2552" s="964" t="s">
        <v>964</v>
      </c>
      <c r="D2552" s="965">
        <v>547.08000000000004</v>
      </c>
      <c r="E2552" s="757"/>
      <c r="F2552" s="757"/>
      <c r="G2552" s="757"/>
      <c r="H2552" s="757"/>
      <c r="I2552" s="757"/>
    </row>
    <row r="2553" spans="1:9" ht="15.75" customHeight="1">
      <c r="A2553" s="963">
        <v>102480</v>
      </c>
      <c r="B2553" s="963" t="s">
        <v>5530</v>
      </c>
      <c r="C2553" s="964" t="s">
        <v>964</v>
      </c>
      <c r="D2553" s="965">
        <v>579.83000000000004</v>
      </c>
      <c r="E2553" s="757"/>
      <c r="F2553" s="757"/>
      <c r="G2553" s="757"/>
      <c r="H2553" s="757"/>
      <c r="I2553" s="757"/>
    </row>
    <row r="2554" spans="1:9" ht="15.75" customHeight="1">
      <c r="A2554" s="963">
        <v>102481</v>
      </c>
      <c r="B2554" s="963" t="s">
        <v>5531</v>
      </c>
      <c r="C2554" s="964" t="s">
        <v>964</v>
      </c>
      <c r="D2554" s="965">
        <v>616.80999999999995</v>
      </c>
      <c r="E2554" s="757"/>
      <c r="F2554" s="757"/>
      <c r="G2554" s="757"/>
      <c r="H2554" s="757"/>
      <c r="I2554" s="757"/>
    </row>
    <row r="2555" spans="1:9" ht="15.75" customHeight="1">
      <c r="A2555" s="963">
        <v>102482</v>
      </c>
      <c r="B2555" s="963" t="s">
        <v>5532</v>
      </c>
      <c r="C2555" s="964" t="s">
        <v>964</v>
      </c>
      <c r="D2555" s="965">
        <v>643</v>
      </c>
      <c r="E2555" s="757"/>
      <c r="F2555" s="757"/>
      <c r="G2555" s="757"/>
      <c r="H2555" s="757"/>
      <c r="I2555" s="757"/>
    </row>
    <row r="2556" spans="1:9" ht="15.75" customHeight="1">
      <c r="A2556" s="963">
        <v>102483</v>
      </c>
      <c r="B2556" s="963" t="s">
        <v>5533</v>
      </c>
      <c r="C2556" s="964" t="s">
        <v>964</v>
      </c>
      <c r="D2556" s="965">
        <v>672.56</v>
      </c>
      <c r="E2556" s="757"/>
      <c r="F2556" s="757"/>
      <c r="G2556" s="757"/>
      <c r="H2556" s="757"/>
      <c r="I2556" s="757"/>
    </row>
    <row r="2557" spans="1:9" ht="15.75" customHeight="1">
      <c r="A2557" s="963">
        <v>102484</v>
      </c>
      <c r="B2557" s="963" t="s">
        <v>5534</v>
      </c>
      <c r="C2557" s="964" t="s">
        <v>964</v>
      </c>
      <c r="D2557" s="965">
        <v>724.7</v>
      </c>
      <c r="E2557" s="757"/>
      <c r="F2557" s="757"/>
      <c r="G2557" s="757"/>
      <c r="H2557" s="757"/>
      <c r="I2557" s="757"/>
    </row>
    <row r="2558" spans="1:9" ht="15.75" customHeight="1">
      <c r="A2558" s="963">
        <v>102485</v>
      </c>
      <c r="B2558" s="963" t="s">
        <v>5535</v>
      </c>
      <c r="C2558" s="964" t="s">
        <v>964</v>
      </c>
      <c r="D2558" s="965">
        <v>602.04999999999995</v>
      </c>
      <c r="E2558" s="757"/>
      <c r="F2558" s="757"/>
      <c r="G2558" s="757"/>
      <c r="H2558" s="757"/>
      <c r="I2558" s="757"/>
    </row>
    <row r="2559" spans="1:9" ht="15.75" customHeight="1">
      <c r="A2559" s="963">
        <v>102486</v>
      </c>
      <c r="B2559" s="963" t="s">
        <v>5536</v>
      </c>
      <c r="C2559" s="964" t="s">
        <v>964</v>
      </c>
      <c r="D2559" s="965">
        <v>630.49</v>
      </c>
      <c r="E2559" s="757"/>
      <c r="F2559" s="757"/>
      <c r="G2559" s="757"/>
      <c r="H2559" s="757"/>
      <c r="I2559" s="757"/>
    </row>
    <row r="2560" spans="1:9" ht="15.75" customHeight="1">
      <c r="A2560" s="963">
        <v>102487</v>
      </c>
      <c r="B2560" s="963" t="s">
        <v>5537</v>
      </c>
      <c r="C2560" s="964" t="s">
        <v>964</v>
      </c>
      <c r="D2560" s="965">
        <v>534</v>
      </c>
      <c r="E2560" s="757"/>
      <c r="F2560" s="757"/>
      <c r="G2560" s="757"/>
      <c r="H2560" s="757"/>
      <c r="I2560" s="757"/>
    </row>
    <row r="2561" spans="1:9" ht="15.75" customHeight="1">
      <c r="A2561" s="963">
        <v>103183</v>
      </c>
      <c r="B2561" s="963" t="s">
        <v>5538</v>
      </c>
      <c r="C2561" s="964" t="s">
        <v>964</v>
      </c>
      <c r="D2561" s="965">
        <v>613.28</v>
      </c>
      <c r="E2561" s="757"/>
      <c r="F2561" s="757"/>
      <c r="G2561" s="757"/>
      <c r="H2561" s="757"/>
      <c r="I2561" s="757"/>
    </row>
    <row r="2562" spans="1:9" ht="15.75" customHeight="1">
      <c r="A2562" s="963">
        <v>103184</v>
      </c>
      <c r="B2562" s="963" t="s">
        <v>5539</v>
      </c>
      <c r="C2562" s="964" t="s">
        <v>964</v>
      </c>
      <c r="D2562" s="965">
        <v>579.89</v>
      </c>
      <c r="E2562" s="757"/>
      <c r="F2562" s="757"/>
      <c r="G2562" s="757"/>
      <c r="H2562" s="757"/>
      <c r="I2562" s="757"/>
    </row>
    <row r="2563" spans="1:9" ht="15.75" customHeight="1">
      <c r="A2563" s="963">
        <v>103669</v>
      </c>
      <c r="B2563" s="963" t="s">
        <v>5540</v>
      </c>
      <c r="C2563" s="964" t="s">
        <v>964</v>
      </c>
      <c r="D2563" s="965">
        <v>798.32</v>
      </c>
      <c r="E2563" s="757"/>
      <c r="F2563" s="757"/>
      <c r="G2563" s="757"/>
      <c r="H2563" s="757"/>
      <c r="I2563" s="757"/>
    </row>
    <row r="2564" spans="1:9" ht="15.75" customHeight="1">
      <c r="A2564" s="963">
        <v>103670</v>
      </c>
      <c r="B2564" s="963" t="s">
        <v>5541</v>
      </c>
      <c r="C2564" s="964" t="s">
        <v>964</v>
      </c>
      <c r="D2564" s="965">
        <v>235.16</v>
      </c>
      <c r="E2564" s="757"/>
      <c r="F2564" s="757"/>
      <c r="G2564" s="757"/>
      <c r="H2564" s="757"/>
      <c r="I2564" s="757"/>
    </row>
    <row r="2565" spans="1:9" ht="15.75" customHeight="1">
      <c r="A2565" s="963">
        <v>103671</v>
      </c>
      <c r="B2565" s="963" t="s">
        <v>5542</v>
      </c>
      <c r="C2565" s="964" t="s">
        <v>964</v>
      </c>
      <c r="D2565" s="965">
        <v>601.28</v>
      </c>
      <c r="E2565" s="757"/>
      <c r="F2565" s="757"/>
      <c r="G2565" s="757"/>
      <c r="H2565" s="757"/>
      <c r="I2565" s="757"/>
    </row>
    <row r="2566" spans="1:9" ht="15.75" customHeight="1">
      <c r="A2566" s="963">
        <v>103672</v>
      </c>
      <c r="B2566" s="963" t="s">
        <v>5543</v>
      </c>
      <c r="C2566" s="964" t="s">
        <v>964</v>
      </c>
      <c r="D2566" s="965">
        <v>563.71</v>
      </c>
      <c r="E2566" s="757"/>
      <c r="F2566" s="757"/>
      <c r="G2566" s="757"/>
      <c r="H2566" s="757"/>
      <c r="I2566" s="757"/>
    </row>
    <row r="2567" spans="1:9" ht="15.75" customHeight="1">
      <c r="A2567" s="963">
        <v>103673</v>
      </c>
      <c r="B2567" s="963" t="s">
        <v>5544</v>
      </c>
      <c r="C2567" s="964" t="s">
        <v>964</v>
      </c>
      <c r="D2567" s="965">
        <v>32.96</v>
      </c>
      <c r="E2567" s="757"/>
      <c r="F2567" s="757"/>
      <c r="G2567" s="757"/>
      <c r="H2567" s="757"/>
      <c r="I2567" s="757"/>
    </row>
    <row r="2568" spans="1:9" ht="15.75" customHeight="1">
      <c r="A2568" s="963">
        <v>103674</v>
      </c>
      <c r="B2568" s="963" t="s">
        <v>5545</v>
      </c>
      <c r="C2568" s="964" t="s">
        <v>964</v>
      </c>
      <c r="D2568" s="965">
        <v>579.97</v>
      </c>
      <c r="E2568" s="757"/>
      <c r="F2568" s="757"/>
      <c r="G2568" s="757"/>
      <c r="H2568" s="757"/>
      <c r="I2568" s="757"/>
    </row>
    <row r="2569" spans="1:9" ht="15.75" customHeight="1">
      <c r="A2569" s="963">
        <v>103675</v>
      </c>
      <c r="B2569" s="963" t="s">
        <v>5546</v>
      </c>
      <c r="C2569" s="964" t="s">
        <v>964</v>
      </c>
      <c r="D2569" s="965">
        <v>564.27</v>
      </c>
      <c r="E2569" s="757"/>
      <c r="F2569" s="757"/>
      <c r="G2569" s="757"/>
      <c r="H2569" s="757"/>
      <c r="I2569" s="757"/>
    </row>
    <row r="2570" spans="1:9" ht="15.75" customHeight="1">
      <c r="A2570" s="963">
        <v>103676</v>
      </c>
      <c r="B2570" s="963" t="s">
        <v>5547</v>
      </c>
      <c r="C2570" s="964" t="s">
        <v>964</v>
      </c>
      <c r="D2570" s="965">
        <v>842.57</v>
      </c>
      <c r="E2570" s="757"/>
      <c r="F2570" s="757"/>
      <c r="G2570" s="757"/>
      <c r="H2570" s="757"/>
      <c r="I2570" s="757"/>
    </row>
    <row r="2571" spans="1:9" ht="15.75" customHeight="1">
      <c r="A2571" s="963">
        <v>103677</v>
      </c>
      <c r="B2571" s="963" t="s">
        <v>5548</v>
      </c>
      <c r="C2571" s="964" t="s">
        <v>964</v>
      </c>
      <c r="D2571" s="965">
        <v>707.98</v>
      </c>
      <c r="E2571" s="757"/>
      <c r="F2571" s="757"/>
      <c r="G2571" s="757"/>
      <c r="H2571" s="757"/>
      <c r="I2571" s="757"/>
    </row>
    <row r="2572" spans="1:9" ht="15.75" customHeight="1">
      <c r="A2572" s="963">
        <v>103678</v>
      </c>
      <c r="B2572" s="963" t="s">
        <v>5549</v>
      </c>
      <c r="C2572" s="964" t="s">
        <v>964</v>
      </c>
      <c r="D2572" s="965">
        <v>767.27</v>
      </c>
      <c r="E2572" s="757"/>
      <c r="F2572" s="757"/>
      <c r="G2572" s="757"/>
      <c r="H2572" s="757"/>
      <c r="I2572" s="757"/>
    </row>
    <row r="2573" spans="1:9" ht="15.75" customHeight="1">
      <c r="A2573" s="963">
        <v>103679</v>
      </c>
      <c r="B2573" s="963" t="s">
        <v>5550</v>
      </c>
      <c r="C2573" s="964" t="s">
        <v>964</v>
      </c>
      <c r="D2573" s="965">
        <v>674.56</v>
      </c>
      <c r="E2573" s="757"/>
      <c r="F2573" s="757"/>
      <c r="G2573" s="757"/>
      <c r="H2573" s="757"/>
      <c r="I2573" s="757"/>
    </row>
    <row r="2574" spans="1:9" ht="15.75" customHeight="1">
      <c r="A2574" s="963">
        <v>103680</v>
      </c>
      <c r="B2574" s="963" t="s">
        <v>5551</v>
      </c>
      <c r="C2574" s="964" t="s">
        <v>964</v>
      </c>
      <c r="D2574" s="965">
        <v>712.64</v>
      </c>
      <c r="E2574" s="757"/>
      <c r="F2574" s="757"/>
      <c r="G2574" s="757"/>
      <c r="H2574" s="757"/>
      <c r="I2574" s="757"/>
    </row>
    <row r="2575" spans="1:9" ht="15.75" customHeight="1">
      <c r="A2575" s="963">
        <v>103681</v>
      </c>
      <c r="B2575" s="963" t="s">
        <v>5552</v>
      </c>
      <c r="C2575" s="964" t="s">
        <v>964</v>
      </c>
      <c r="D2575" s="965">
        <v>621.99</v>
      </c>
      <c r="E2575" s="757"/>
      <c r="F2575" s="757"/>
      <c r="G2575" s="757"/>
      <c r="H2575" s="757"/>
      <c r="I2575" s="757"/>
    </row>
    <row r="2576" spans="1:9" ht="15.75" customHeight="1">
      <c r="A2576" s="963">
        <v>103682</v>
      </c>
      <c r="B2576" s="963" t="s">
        <v>5553</v>
      </c>
      <c r="C2576" s="964" t="s">
        <v>964</v>
      </c>
      <c r="D2576" s="965">
        <v>812.32</v>
      </c>
      <c r="E2576" s="757"/>
      <c r="F2576" s="757"/>
      <c r="G2576" s="757"/>
      <c r="H2576" s="757"/>
      <c r="I2576" s="757"/>
    </row>
    <row r="2577" spans="1:9" ht="15.75" customHeight="1">
      <c r="A2577" s="963">
        <v>103683</v>
      </c>
      <c r="B2577" s="963" t="s">
        <v>5554</v>
      </c>
      <c r="C2577" s="964" t="s">
        <v>964</v>
      </c>
      <c r="D2577" s="965">
        <v>1040.43</v>
      </c>
      <c r="E2577" s="757"/>
      <c r="F2577" s="757"/>
      <c r="G2577" s="757"/>
      <c r="H2577" s="757"/>
      <c r="I2577" s="757"/>
    </row>
    <row r="2578" spans="1:9" ht="15.75" customHeight="1">
      <c r="A2578" s="963">
        <v>103684</v>
      </c>
      <c r="B2578" s="963" t="s">
        <v>5555</v>
      </c>
      <c r="C2578" s="964" t="s">
        <v>964</v>
      </c>
      <c r="D2578" s="965">
        <v>577.80999999999995</v>
      </c>
      <c r="E2578" s="757"/>
      <c r="F2578" s="757"/>
      <c r="G2578" s="757"/>
      <c r="H2578" s="757"/>
      <c r="I2578" s="757"/>
    </row>
    <row r="2579" spans="1:9" ht="15.75" customHeight="1">
      <c r="A2579" s="963">
        <v>103685</v>
      </c>
      <c r="B2579" s="963" t="s">
        <v>5556</v>
      </c>
      <c r="C2579" s="964" t="s">
        <v>964</v>
      </c>
      <c r="D2579" s="965">
        <v>567.88</v>
      </c>
      <c r="E2579" s="757"/>
      <c r="F2579" s="757"/>
      <c r="G2579" s="757"/>
      <c r="H2579" s="757"/>
      <c r="I2579" s="757"/>
    </row>
    <row r="2580" spans="1:9" ht="15.75" customHeight="1">
      <c r="A2580" s="963">
        <v>103686</v>
      </c>
      <c r="B2580" s="963" t="s">
        <v>5557</v>
      </c>
      <c r="C2580" s="964" t="s">
        <v>964</v>
      </c>
      <c r="D2580" s="965">
        <v>615.75</v>
      </c>
      <c r="E2580" s="757"/>
      <c r="F2580" s="757"/>
      <c r="G2580" s="757"/>
      <c r="H2580" s="757"/>
      <c r="I2580" s="757"/>
    </row>
    <row r="2581" spans="1:9" ht="15.75" customHeight="1">
      <c r="A2581" s="963">
        <v>103687</v>
      </c>
      <c r="B2581" s="963" t="s">
        <v>5558</v>
      </c>
      <c r="C2581" s="964" t="s">
        <v>964</v>
      </c>
      <c r="D2581" s="965">
        <v>895.85</v>
      </c>
      <c r="E2581" s="757"/>
      <c r="F2581" s="757"/>
      <c r="G2581" s="757"/>
      <c r="H2581" s="757"/>
      <c r="I2581" s="757"/>
    </row>
    <row r="2582" spans="1:9" ht="15.75" customHeight="1">
      <c r="A2582" s="963">
        <v>103688</v>
      </c>
      <c r="B2582" s="963" t="s">
        <v>5559</v>
      </c>
      <c r="C2582" s="964" t="s">
        <v>964</v>
      </c>
      <c r="D2582" s="965">
        <v>702.9</v>
      </c>
      <c r="E2582" s="757"/>
      <c r="F2582" s="757"/>
      <c r="G2582" s="757"/>
      <c r="H2582" s="757"/>
      <c r="I2582" s="757"/>
    </row>
    <row r="2583" spans="1:9" ht="15.75" customHeight="1">
      <c r="A2583" s="963">
        <v>101963</v>
      </c>
      <c r="B2583" s="963" t="s">
        <v>5560</v>
      </c>
      <c r="C2583" s="964" t="s">
        <v>122</v>
      </c>
      <c r="D2583" s="965">
        <v>166.18</v>
      </c>
      <c r="E2583" s="757"/>
      <c r="F2583" s="757"/>
      <c r="G2583" s="757"/>
      <c r="H2583" s="757"/>
      <c r="I2583" s="757"/>
    </row>
    <row r="2584" spans="1:9" ht="15.75" customHeight="1">
      <c r="A2584" s="963">
        <v>101964</v>
      </c>
      <c r="B2584" s="963" t="s">
        <v>5561</v>
      </c>
      <c r="C2584" s="964" t="s">
        <v>122</v>
      </c>
      <c r="D2584" s="965">
        <v>155.15</v>
      </c>
      <c r="E2584" s="757"/>
      <c r="F2584" s="757"/>
      <c r="G2584" s="757"/>
      <c r="H2584" s="757"/>
      <c r="I2584" s="757"/>
    </row>
    <row r="2585" spans="1:9" ht="15.75" customHeight="1">
      <c r="A2585" s="963">
        <v>101165</v>
      </c>
      <c r="B2585" s="963" t="s">
        <v>5562</v>
      </c>
      <c r="C2585" s="964" t="s">
        <v>964</v>
      </c>
      <c r="D2585" s="965">
        <v>821.9</v>
      </c>
      <c r="E2585" s="757"/>
      <c r="F2585" s="757"/>
      <c r="G2585" s="757"/>
      <c r="H2585" s="757"/>
      <c r="I2585" s="757"/>
    </row>
    <row r="2586" spans="1:9" ht="15.75" customHeight="1">
      <c r="A2586" s="963">
        <v>101166</v>
      </c>
      <c r="B2586" s="963" t="s">
        <v>5563</v>
      </c>
      <c r="C2586" s="964" t="s">
        <v>964</v>
      </c>
      <c r="D2586" s="965">
        <v>556.84</v>
      </c>
      <c r="E2586" s="757"/>
      <c r="F2586" s="757"/>
      <c r="G2586" s="757"/>
      <c r="H2586" s="757"/>
      <c r="I2586" s="757"/>
    </row>
    <row r="2587" spans="1:9" ht="15.75" customHeight="1">
      <c r="A2587" s="963">
        <v>98575</v>
      </c>
      <c r="B2587" s="963" t="s">
        <v>5564</v>
      </c>
      <c r="C2587" s="964" t="s">
        <v>164</v>
      </c>
      <c r="D2587" s="965">
        <v>103.24</v>
      </c>
      <c r="E2587" s="757"/>
      <c r="F2587" s="757"/>
      <c r="G2587" s="757"/>
      <c r="H2587" s="757"/>
      <c r="I2587" s="757"/>
    </row>
    <row r="2588" spans="1:9" ht="15.75" customHeight="1">
      <c r="A2588" s="963">
        <v>98576</v>
      </c>
      <c r="B2588" s="963" t="s">
        <v>5565</v>
      </c>
      <c r="C2588" s="964" t="s">
        <v>164</v>
      </c>
      <c r="D2588" s="965">
        <v>23.66</v>
      </c>
      <c r="E2588" s="757"/>
      <c r="F2588" s="757"/>
      <c r="G2588" s="757"/>
      <c r="H2588" s="757"/>
      <c r="I2588" s="757"/>
    </row>
    <row r="2589" spans="1:9" ht="15.75" customHeight="1">
      <c r="A2589" s="963">
        <v>98577</v>
      </c>
      <c r="B2589" s="963" t="s">
        <v>5566</v>
      </c>
      <c r="C2589" s="964" t="s">
        <v>164</v>
      </c>
      <c r="D2589" s="965">
        <v>43.61</v>
      </c>
      <c r="E2589" s="757"/>
      <c r="F2589" s="757"/>
      <c r="G2589" s="757"/>
      <c r="H2589" s="757"/>
      <c r="I2589" s="757"/>
    </row>
    <row r="2590" spans="1:9" ht="15.75" customHeight="1">
      <c r="A2590" s="963">
        <v>93182</v>
      </c>
      <c r="B2590" s="963" t="s">
        <v>5567</v>
      </c>
      <c r="C2590" s="964" t="s">
        <v>164</v>
      </c>
      <c r="D2590" s="965">
        <v>44.11</v>
      </c>
      <c r="E2590" s="757"/>
      <c r="F2590" s="757"/>
      <c r="G2590" s="757"/>
      <c r="H2590" s="757"/>
      <c r="I2590" s="757"/>
    </row>
    <row r="2591" spans="1:9" ht="15.75" customHeight="1">
      <c r="A2591" s="963">
        <v>93183</v>
      </c>
      <c r="B2591" s="963" t="s">
        <v>5568</v>
      </c>
      <c r="C2591" s="964" t="s">
        <v>164</v>
      </c>
      <c r="D2591" s="965">
        <v>56.58</v>
      </c>
      <c r="E2591" s="757"/>
      <c r="F2591" s="757"/>
      <c r="G2591" s="757"/>
      <c r="H2591" s="757"/>
      <c r="I2591" s="757"/>
    </row>
    <row r="2592" spans="1:9" ht="15.75" customHeight="1">
      <c r="A2592" s="963">
        <v>93184</v>
      </c>
      <c r="B2592" s="963" t="s">
        <v>5569</v>
      </c>
      <c r="C2592" s="964" t="s">
        <v>164</v>
      </c>
      <c r="D2592" s="965">
        <v>32.58</v>
      </c>
      <c r="E2592" s="757"/>
      <c r="F2592" s="757"/>
      <c r="G2592" s="757"/>
      <c r="H2592" s="757"/>
      <c r="I2592" s="757"/>
    </row>
    <row r="2593" spans="1:9" ht="15.75" customHeight="1">
      <c r="A2593" s="963">
        <v>93185</v>
      </c>
      <c r="B2593" s="963" t="s">
        <v>5570</v>
      </c>
      <c r="C2593" s="964" t="s">
        <v>164</v>
      </c>
      <c r="D2593" s="965">
        <v>55.78</v>
      </c>
      <c r="E2593" s="757"/>
      <c r="F2593" s="757"/>
      <c r="G2593" s="757"/>
      <c r="H2593" s="757"/>
      <c r="I2593" s="757"/>
    </row>
    <row r="2594" spans="1:9" ht="15.75" customHeight="1">
      <c r="A2594" s="963">
        <v>93186</v>
      </c>
      <c r="B2594" s="963" t="s">
        <v>5571</v>
      </c>
      <c r="C2594" s="964" t="s">
        <v>164</v>
      </c>
      <c r="D2594" s="965">
        <v>82.39</v>
      </c>
      <c r="E2594" s="757"/>
      <c r="F2594" s="757"/>
      <c r="G2594" s="757"/>
      <c r="H2594" s="757"/>
      <c r="I2594" s="757"/>
    </row>
    <row r="2595" spans="1:9" ht="15.75" customHeight="1">
      <c r="A2595" s="963">
        <v>93187</v>
      </c>
      <c r="B2595" s="963" t="s">
        <v>5572</v>
      </c>
      <c r="C2595" s="964" t="s">
        <v>164</v>
      </c>
      <c r="D2595" s="965">
        <v>93.43</v>
      </c>
      <c r="E2595" s="757"/>
      <c r="F2595" s="757"/>
      <c r="G2595" s="757"/>
      <c r="H2595" s="757"/>
      <c r="I2595" s="757"/>
    </row>
    <row r="2596" spans="1:9" ht="15.75" customHeight="1">
      <c r="A2596" s="963">
        <v>93188</v>
      </c>
      <c r="B2596" s="963" t="s">
        <v>5573</v>
      </c>
      <c r="C2596" s="964" t="s">
        <v>164</v>
      </c>
      <c r="D2596" s="965">
        <v>82.89</v>
      </c>
      <c r="E2596" s="757"/>
      <c r="F2596" s="757"/>
      <c r="G2596" s="757"/>
      <c r="H2596" s="757"/>
      <c r="I2596" s="757"/>
    </row>
    <row r="2597" spans="1:9" ht="15.75" customHeight="1">
      <c r="A2597" s="963">
        <v>93189</v>
      </c>
      <c r="B2597" s="963" t="s">
        <v>5574</v>
      </c>
      <c r="C2597" s="964" t="s">
        <v>164</v>
      </c>
      <c r="D2597" s="965">
        <v>95.39</v>
      </c>
      <c r="E2597" s="757"/>
      <c r="F2597" s="757"/>
      <c r="G2597" s="757"/>
      <c r="H2597" s="757"/>
      <c r="I2597" s="757"/>
    </row>
    <row r="2598" spans="1:9" ht="15.75" customHeight="1">
      <c r="A2598" s="963">
        <v>93190</v>
      </c>
      <c r="B2598" s="963" t="s">
        <v>5575</v>
      </c>
      <c r="C2598" s="964" t="s">
        <v>164</v>
      </c>
      <c r="D2598" s="965">
        <v>45.43</v>
      </c>
      <c r="E2598" s="757"/>
      <c r="F2598" s="757"/>
      <c r="G2598" s="757"/>
      <c r="H2598" s="757"/>
      <c r="I2598" s="757"/>
    </row>
    <row r="2599" spans="1:9" ht="15.75" customHeight="1">
      <c r="A2599" s="963">
        <v>93191</v>
      </c>
      <c r="B2599" s="963" t="s">
        <v>5576</v>
      </c>
      <c r="C2599" s="964" t="s">
        <v>164</v>
      </c>
      <c r="D2599" s="965">
        <v>46.6</v>
      </c>
      <c r="E2599" s="757"/>
      <c r="F2599" s="757"/>
      <c r="G2599" s="757"/>
      <c r="H2599" s="757"/>
      <c r="I2599" s="757"/>
    </row>
    <row r="2600" spans="1:9" ht="15.75" customHeight="1">
      <c r="A2600" s="963">
        <v>93192</v>
      </c>
      <c r="B2600" s="963" t="s">
        <v>5577</v>
      </c>
      <c r="C2600" s="964" t="s">
        <v>164</v>
      </c>
      <c r="D2600" s="965">
        <v>55.83</v>
      </c>
      <c r="E2600" s="757"/>
      <c r="F2600" s="757"/>
      <c r="G2600" s="757"/>
      <c r="H2600" s="757"/>
      <c r="I2600" s="757"/>
    </row>
    <row r="2601" spans="1:9" ht="15.75" customHeight="1">
      <c r="A2601" s="963">
        <v>93193</v>
      </c>
      <c r="B2601" s="963" t="s">
        <v>5578</v>
      </c>
      <c r="C2601" s="964" t="s">
        <v>164</v>
      </c>
      <c r="D2601" s="965">
        <v>48.64</v>
      </c>
      <c r="E2601" s="757"/>
      <c r="F2601" s="757"/>
      <c r="G2601" s="757"/>
      <c r="H2601" s="757"/>
      <c r="I2601" s="757"/>
    </row>
    <row r="2602" spans="1:9" ht="15.75" customHeight="1">
      <c r="A2602" s="963">
        <v>93194</v>
      </c>
      <c r="B2602" s="963" t="s">
        <v>5579</v>
      </c>
      <c r="C2602" s="964" t="s">
        <v>164</v>
      </c>
      <c r="D2602" s="965">
        <v>43.23</v>
      </c>
      <c r="E2602" s="757"/>
      <c r="F2602" s="757"/>
      <c r="G2602" s="757"/>
      <c r="H2602" s="757"/>
      <c r="I2602" s="757"/>
    </row>
    <row r="2603" spans="1:9" ht="15.75" customHeight="1">
      <c r="A2603" s="963">
        <v>93195</v>
      </c>
      <c r="B2603" s="963" t="s">
        <v>5580</v>
      </c>
      <c r="C2603" s="964" t="s">
        <v>164</v>
      </c>
      <c r="D2603" s="965">
        <v>52.58</v>
      </c>
      <c r="E2603" s="757"/>
      <c r="F2603" s="757"/>
      <c r="G2603" s="757"/>
      <c r="H2603" s="757"/>
      <c r="I2603" s="757"/>
    </row>
    <row r="2604" spans="1:9" ht="15.75" customHeight="1">
      <c r="A2604" s="963">
        <v>93196</v>
      </c>
      <c r="B2604" s="963" t="s">
        <v>5581</v>
      </c>
      <c r="C2604" s="964" t="s">
        <v>164</v>
      </c>
      <c r="D2604" s="965">
        <v>77.41</v>
      </c>
      <c r="E2604" s="757"/>
      <c r="F2604" s="757"/>
      <c r="G2604" s="757"/>
      <c r="H2604" s="757"/>
      <c r="I2604" s="757"/>
    </row>
    <row r="2605" spans="1:9" ht="15.75" customHeight="1">
      <c r="A2605" s="963">
        <v>93197</v>
      </c>
      <c r="B2605" s="963" t="s">
        <v>5582</v>
      </c>
      <c r="C2605" s="964" t="s">
        <v>164</v>
      </c>
      <c r="D2605" s="965">
        <v>86.9</v>
      </c>
      <c r="E2605" s="757"/>
      <c r="F2605" s="757"/>
      <c r="G2605" s="757"/>
      <c r="H2605" s="757"/>
      <c r="I2605" s="757"/>
    </row>
    <row r="2606" spans="1:9" ht="15.75" customHeight="1">
      <c r="A2606" s="963">
        <v>93198</v>
      </c>
      <c r="B2606" s="963" t="s">
        <v>5583</v>
      </c>
      <c r="C2606" s="964" t="s">
        <v>164</v>
      </c>
      <c r="D2606" s="965">
        <v>37.840000000000003</v>
      </c>
      <c r="E2606" s="757"/>
      <c r="F2606" s="757"/>
      <c r="G2606" s="757"/>
      <c r="H2606" s="757"/>
      <c r="I2606" s="757"/>
    </row>
    <row r="2607" spans="1:9" ht="15.75" customHeight="1">
      <c r="A2607" s="963">
        <v>93199</v>
      </c>
      <c r="B2607" s="963" t="s">
        <v>5584</v>
      </c>
      <c r="C2607" s="964" t="s">
        <v>164</v>
      </c>
      <c r="D2607" s="965">
        <v>37.36</v>
      </c>
      <c r="E2607" s="757"/>
      <c r="F2607" s="757"/>
      <c r="G2607" s="757"/>
      <c r="H2607" s="757"/>
      <c r="I2607" s="757"/>
    </row>
    <row r="2608" spans="1:9" ht="15.75" customHeight="1">
      <c r="A2608" s="963">
        <v>93200</v>
      </c>
      <c r="B2608" s="963" t="s">
        <v>5585</v>
      </c>
      <c r="C2608" s="964" t="s">
        <v>164</v>
      </c>
      <c r="D2608" s="965">
        <v>2.71</v>
      </c>
      <c r="E2608" s="757"/>
      <c r="F2608" s="757"/>
      <c r="G2608" s="757"/>
      <c r="H2608" s="757"/>
      <c r="I2608" s="757"/>
    </row>
    <row r="2609" spans="1:9" ht="15.75" customHeight="1">
      <c r="A2609" s="963">
        <v>93201</v>
      </c>
      <c r="B2609" s="963" t="s">
        <v>5586</v>
      </c>
      <c r="C2609" s="964" t="s">
        <v>164</v>
      </c>
      <c r="D2609" s="965">
        <v>5.41</v>
      </c>
      <c r="E2609" s="757"/>
      <c r="F2609" s="757"/>
      <c r="G2609" s="757"/>
      <c r="H2609" s="757"/>
      <c r="I2609" s="757"/>
    </row>
    <row r="2610" spans="1:9" ht="15.75" customHeight="1">
      <c r="A2610" s="963">
        <v>93202</v>
      </c>
      <c r="B2610" s="963" t="s">
        <v>5587</v>
      </c>
      <c r="C2610" s="964" t="s">
        <v>164</v>
      </c>
      <c r="D2610" s="965">
        <v>22.51</v>
      </c>
      <c r="E2610" s="757"/>
      <c r="F2610" s="757"/>
      <c r="G2610" s="757"/>
      <c r="H2610" s="757"/>
      <c r="I2610" s="757"/>
    </row>
    <row r="2611" spans="1:9" ht="15.75" customHeight="1">
      <c r="A2611" s="963">
        <v>93203</v>
      </c>
      <c r="B2611" s="963" t="s">
        <v>5588</v>
      </c>
      <c r="C2611" s="964" t="s">
        <v>164</v>
      </c>
      <c r="D2611" s="965">
        <v>14.51</v>
      </c>
      <c r="E2611" s="757"/>
      <c r="F2611" s="757"/>
      <c r="G2611" s="757"/>
      <c r="H2611" s="757"/>
      <c r="I2611" s="757"/>
    </row>
    <row r="2612" spans="1:9" ht="15.75" customHeight="1">
      <c r="A2612" s="963">
        <v>93204</v>
      </c>
      <c r="B2612" s="963" t="s">
        <v>5589</v>
      </c>
      <c r="C2612" s="964" t="s">
        <v>164</v>
      </c>
      <c r="D2612" s="965">
        <v>57.23</v>
      </c>
      <c r="E2612" s="757"/>
      <c r="F2612" s="757"/>
      <c r="G2612" s="757"/>
      <c r="H2612" s="757"/>
      <c r="I2612" s="757"/>
    </row>
    <row r="2613" spans="1:9" ht="15.75" customHeight="1">
      <c r="A2613" s="963">
        <v>93205</v>
      </c>
      <c r="B2613" s="963" t="s">
        <v>5590</v>
      </c>
      <c r="C2613" s="964" t="s">
        <v>164</v>
      </c>
      <c r="D2613" s="965">
        <v>36.49</v>
      </c>
      <c r="E2613" s="757"/>
      <c r="F2613" s="757"/>
      <c r="G2613" s="757"/>
      <c r="H2613" s="757"/>
      <c r="I2613" s="757"/>
    </row>
    <row r="2614" spans="1:9" ht="15.75" customHeight="1">
      <c r="A2614" s="963">
        <v>97733</v>
      </c>
      <c r="B2614" s="963" t="s">
        <v>5591</v>
      </c>
      <c r="C2614" s="964" t="s">
        <v>964</v>
      </c>
      <c r="D2614" s="965">
        <v>2852.26</v>
      </c>
      <c r="E2614" s="757"/>
      <c r="F2614" s="757"/>
      <c r="G2614" s="757"/>
      <c r="H2614" s="757"/>
      <c r="I2614" s="757"/>
    </row>
    <row r="2615" spans="1:9" ht="15.75" customHeight="1">
      <c r="A2615" s="963">
        <v>97734</v>
      </c>
      <c r="B2615" s="963" t="s">
        <v>5592</v>
      </c>
      <c r="C2615" s="964" t="s">
        <v>964</v>
      </c>
      <c r="D2615" s="965">
        <v>2503.5100000000002</v>
      </c>
      <c r="E2615" s="757"/>
      <c r="F2615" s="757"/>
      <c r="G2615" s="757"/>
      <c r="H2615" s="757"/>
      <c r="I2615" s="757"/>
    </row>
    <row r="2616" spans="1:9" ht="15.75" customHeight="1">
      <c r="A2616" s="963">
        <v>97735</v>
      </c>
      <c r="B2616" s="963" t="s">
        <v>5593</v>
      </c>
      <c r="C2616" s="964" t="s">
        <v>964</v>
      </c>
      <c r="D2616" s="965">
        <v>2103.0500000000002</v>
      </c>
      <c r="E2616" s="757"/>
      <c r="F2616" s="757"/>
      <c r="G2616" s="757"/>
      <c r="H2616" s="757"/>
      <c r="I2616" s="757"/>
    </row>
    <row r="2617" spans="1:9" ht="15.75" customHeight="1">
      <c r="A2617" s="963">
        <v>97736</v>
      </c>
      <c r="B2617" s="963" t="s">
        <v>5594</v>
      </c>
      <c r="C2617" s="964" t="s">
        <v>964</v>
      </c>
      <c r="D2617" s="965">
        <v>1386.4</v>
      </c>
      <c r="E2617" s="757"/>
      <c r="F2617" s="757"/>
      <c r="G2617" s="757"/>
      <c r="H2617" s="757"/>
      <c r="I2617" s="757"/>
    </row>
    <row r="2618" spans="1:9" ht="15.75" customHeight="1">
      <c r="A2618" s="963">
        <v>97737</v>
      </c>
      <c r="B2618" s="963" t="s">
        <v>5595</v>
      </c>
      <c r="C2618" s="964" t="s">
        <v>964</v>
      </c>
      <c r="D2618" s="965">
        <v>2828.1</v>
      </c>
      <c r="E2618" s="757"/>
      <c r="F2618" s="757"/>
      <c r="G2618" s="757"/>
      <c r="H2618" s="757"/>
      <c r="I2618" s="757"/>
    </row>
    <row r="2619" spans="1:9" ht="15.75" customHeight="1">
      <c r="A2619" s="963">
        <v>97738</v>
      </c>
      <c r="B2619" s="963" t="s">
        <v>5596</v>
      </c>
      <c r="C2619" s="964" t="s">
        <v>964</v>
      </c>
      <c r="D2619" s="965">
        <v>3656.11</v>
      </c>
      <c r="E2619" s="757"/>
      <c r="F2619" s="757"/>
      <c r="G2619" s="757"/>
      <c r="H2619" s="757"/>
      <c r="I2619" s="757"/>
    </row>
    <row r="2620" spans="1:9" ht="15.75" customHeight="1">
      <c r="A2620" s="963">
        <v>97739</v>
      </c>
      <c r="B2620" s="963" t="s">
        <v>5597</v>
      </c>
      <c r="C2620" s="964" t="s">
        <v>964</v>
      </c>
      <c r="D2620" s="965">
        <v>2375.5300000000002</v>
      </c>
      <c r="E2620" s="757"/>
      <c r="F2620" s="757"/>
      <c r="G2620" s="757"/>
      <c r="H2620" s="757"/>
      <c r="I2620" s="757"/>
    </row>
    <row r="2621" spans="1:9" ht="15.75" customHeight="1">
      <c r="A2621" s="963">
        <v>97740</v>
      </c>
      <c r="B2621" s="963" t="s">
        <v>5598</v>
      </c>
      <c r="C2621" s="964" t="s">
        <v>964</v>
      </c>
      <c r="D2621" s="965">
        <v>1786.19</v>
      </c>
      <c r="E2621" s="757"/>
      <c r="F2621" s="757"/>
      <c r="G2621" s="757"/>
      <c r="H2621" s="757"/>
      <c r="I2621" s="757"/>
    </row>
    <row r="2622" spans="1:9" ht="15.75" customHeight="1">
      <c r="A2622" s="963">
        <v>98615</v>
      </c>
      <c r="B2622" s="963" t="s">
        <v>5599</v>
      </c>
      <c r="C2622" s="964" t="s">
        <v>122</v>
      </c>
      <c r="D2622" s="965">
        <v>132.5</v>
      </c>
      <c r="E2622" s="757"/>
      <c r="F2622" s="757"/>
      <c r="G2622" s="757"/>
      <c r="H2622" s="757"/>
      <c r="I2622" s="757"/>
    </row>
    <row r="2623" spans="1:9" ht="15.75" customHeight="1">
      <c r="A2623" s="963">
        <v>98616</v>
      </c>
      <c r="B2623" s="963" t="s">
        <v>5600</v>
      </c>
      <c r="C2623" s="964" t="s">
        <v>122</v>
      </c>
      <c r="D2623" s="965">
        <v>102.86</v>
      </c>
      <c r="E2623" s="757"/>
      <c r="F2623" s="757"/>
      <c r="G2623" s="757"/>
      <c r="H2623" s="757"/>
      <c r="I2623" s="757"/>
    </row>
    <row r="2624" spans="1:9" ht="15.75" customHeight="1">
      <c r="A2624" s="963">
        <v>98617</v>
      </c>
      <c r="B2624" s="963" t="s">
        <v>5601</v>
      </c>
      <c r="C2624" s="964" t="s">
        <v>122</v>
      </c>
      <c r="D2624" s="965">
        <v>94.95</v>
      </c>
      <c r="E2624" s="757"/>
      <c r="F2624" s="757"/>
      <c r="G2624" s="757"/>
      <c r="H2624" s="757"/>
      <c r="I2624" s="757"/>
    </row>
    <row r="2625" spans="1:9" ht="15.75" customHeight="1">
      <c r="A2625" s="963">
        <v>98618</v>
      </c>
      <c r="B2625" s="963" t="s">
        <v>5602</v>
      </c>
      <c r="C2625" s="964" t="s">
        <v>122</v>
      </c>
      <c r="D2625" s="965">
        <v>130.4</v>
      </c>
      <c r="E2625" s="757"/>
      <c r="F2625" s="757"/>
      <c r="G2625" s="757"/>
      <c r="H2625" s="757"/>
      <c r="I2625" s="757"/>
    </row>
    <row r="2626" spans="1:9" ht="15.75" customHeight="1">
      <c r="A2626" s="963">
        <v>98619</v>
      </c>
      <c r="B2626" s="963" t="s">
        <v>5603</v>
      </c>
      <c r="C2626" s="964" t="s">
        <v>122</v>
      </c>
      <c r="D2626" s="965">
        <v>118.41</v>
      </c>
      <c r="E2626" s="757"/>
      <c r="F2626" s="757"/>
      <c r="G2626" s="757"/>
      <c r="H2626" s="757"/>
      <c r="I2626" s="757"/>
    </row>
    <row r="2627" spans="1:9" ht="15.75" customHeight="1">
      <c r="A2627" s="963">
        <v>98620</v>
      </c>
      <c r="B2627" s="963" t="s">
        <v>5604</v>
      </c>
      <c r="C2627" s="964" t="s">
        <v>122</v>
      </c>
      <c r="D2627" s="965">
        <v>112.37</v>
      </c>
      <c r="E2627" s="757"/>
      <c r="F2627" s="757"/>
      <c r="G2627" s="757"/>
      <c r="H2627" s="757"/>
      <c r="I2627" s="757"/>
    </row>
    <row r="2628" spans="1:9" ht="15.75" customHeight="1">
      <c r="A2628" s="963">
        <v>98621</v>
      </c>
      <c r="B2628" s="963" t="s">
        <v>5605</v>
      </c>
      <c r="C2628" s="964" t="s">
        <v>122</v>
      </c>
      <c r="D2628" s="965">
        <v>147.55000000000001</v>
      </c>
      <c r="E2628" s="757"/>
      <c r="F2628" s="757"/>
      <c r="G2628" s="757"/>
      <c r="H2628" s="757"/>
      <c r="I2628" s="757"/>
    </row>
    <row r="2629" spans="1:9" ht="15.75" customHeight="1">
      <c r="A2629" s="963">
        <v>98622</v>
      </c>
      <c r="B2629" s="963" t="s">
        <v>5606</v>
      </c>
      <c r="C2629" s="964" t="s">
        <v>122</v>
      </c>
      <c r="D2629" s="965">
        <v>137.91999999999999</v>
      </c>
      <c r="E2629" s="757"/>
      <c r="F2629" s="757"/>
      <c r="G2629" s="757"/>
      <c r="H2629" s="757"/>
      <c r="I2629" s="757"/>
    </row>
    <row r="2630" spans="1:9" ht="15.75" customHeight="1">
      <c r="A2630" s="963">
        <v>98623</v>
      </c>
      <c r="B2630" s="963" t="s">
        <v>5607</v>
      </c>
      <c r="C2630" s="964" t="s">
        <v>122</v>
      </c>
      <c r="D2630" s="965">
        <v>133.02000000000001</v>
      </c>
      <c r="E2630" s="757"/>
      <c r="F2630" s="757"/>
      <c r="G2630" s="757"/>
      <c r="H2630" s="757"/>
      <c r="I2630" s="757"/>
    </row>
    <row r="2631" spans="1:9" ht="15.75" customHeight="1">
      <c r="A2631" s="963">
        <v>98624</v>
      </c>
      <c r="B2631" s="963" t="s">
        <v>5608</v>
      </c>
      <c r="C2631" s="964" t="s">
        <v>122</v>
      </c>
      <c r="D2631" s="965">
        <v>166.25</v>
      </c>
      <c r="E2631" s="757"/>
      <c r="F2631" s="757"/>
      <c r="G2631" s="757"/>
      <c r="H2631" s="757"/>
      <c r="I2631" s="757"/>
    </row>
    <row r="2632" spans="1:9" ht="15.75" customHeight="1">
      <c r="A2632" s="963">
        <v>98625</v>
      </c>
      <c r="B2632" s="963" t="s">
        <v>5609</v>
      </c>
      <c r="C2632" s="964" t="s">
        <v>122</v>
      </c>
      <c r="D2632" s="965">
        <v>158.13</v>
      </c>
      <c r="E2632" s="757"/>
      <c r="F2632" s="757"/>
      <c r="G2632" s="757"/>
      <c r="H2632" s="757"/>
      <c r="I2632" s="757"/>
    </row>
    <row r="2633" spans="1:9" ht="15.75" customHeight="1">
      <c r="A2633" s="963">
        <v>98626</v>
      </c>
      <c r="B2633" s="963" t="s">
        <v>5610</v>
      </c>
      <c r="C2633" s="964" t="s">
        <v>122</v>
      </c>
      <c r="D2633" s="965">
        <v>153.91999999999999</v>
      </c>
      <c r="E2633" s="757"/>
      <c r="F2633" s="757"/>
      <c r="G2633" s="757"/>
      <c r="H2633" s="757"/>
      <c r="I2633" s="757"/>
    </row>
    <row r="2634" spans="1:9" ht="15.75" customHeight="1">
      <c r="A2634" s="963">
        <v>98655</v>
      </c>
      <c r="B2634" s="963" t="s">
        <v>5611</v>
      </c>
      <c r="C2634" s="964" t="s">
        <v>164</v>
      </c>
      <c r="D2634" s="965">
        <v>611.41999999999996</v>
      </c>
      <c r="E2634" s="757"/>
      <c r="F2634" s="757"/>
      <c r="G2634" s="757"/>
      <c r="H2634" s="757"/>
      <c r="I2634" s="757"/>
    </row>
    <row r="2635" spans="1:9" ht="15.75" customHeight="1">
      <c r="A2635" s="963">
        <v>98656</v>
      </c>
      <c r="B2635" s="963" t="s">
        <v>5612</v>
      </c>
      <c r="C2635" s="964" t="s">
        <v>164</v>
      </c>
      <c r="D2635" s="965">
        <v>618.84</v>
      </c>
      <c r="E2635" s="757"/>
      <c r="F2635" s="757"/>
      <c r="G2635" s="757"/>
      <c r="H2635" s="757"/>
      <c r="I2635" s="757"/>
    </row>
    <row r="2636" spans="1:9" ht="15.75" customHeight="1">
      <c r="A2636" s="963">
        <v>98657</v>
      </c>
      <c r="B2636" s="963" t="s">
        <v>5613</v>
      </c>
      <c r="C2636" s="964" t="s">
        <v>164</v>
      </c>
      <c r="D2636" s="965">
        <v>626.26</v>
      </c>
      <c r="E2636" s="757"/>
      <c r="F2636" s="757"/>
      <c r="G2636" s="757"/>
      <c r="H2636" s="757"/>
      <c r="I2636" s="757"/>
    </row>
    <row r="2637" spans="1:9" ht="15.75" customHeight="1">
      <c r="A2637" s="963">
        <v>98658</v>
      </c>
      <c r="B2637" s="963" t="s">
        <v>5614</v>
      </c>
      <c r="C2637" s="964" t="s">
        <v>164</v>
      </c>
      <c r="D2637" s="965">
        <v>633.69000000000005</v>
      </c>
      <c r="E2637" s="757"/>
      <c r="F2637" s="757"/>
      <c r="G2637" s="757"/>
      <c r="H2637" s="757"/>
      <c r="I2637" s="757"/>
    </row>
    <row r="2638" spans="1:9" ht="15.75" customHeight="1">
      <c r="A2638" s="963">
        <v>98659</v>
      </c>
      <c r="B2638" s="963" t="s">
        <v>5615</v>
      </c>
      <c r="C2638" s="964" t="s">
        <v>164</v>
      </c>
      <c r="D2638" s="965">
        <v>648.52</v>
      </c>
      <c r="E2638" s="757"/>
      <c r="F2638" s="757"/>
      <c r="G2638" s="757"/>
      <c r="H2638" s="757"/>
      <c r="I2638" s="757"/>
    </row>
    <row r="2639" spans="1:9" ht="15.75" customHeight="1">
      <c r="A2639" s="963">
        <v>98746</v>
      </c>
      <c r="B2639" s="963" t="s">
        <v>5616</v>
      </c>
      <c r="C2639" s="964" t="s">
        <v>164</v>
      </c>
      <c r="D2639" s="965">
        <v>61.24</v>
      </c>
      <c r="E2639" s="757"/>
      <c r="F2639" s="757"/>
      <c r="G2639" s="757"/>
      <c r="H2639" s="757"/>
      <c r="I2639" s="757"/>
    </row>
    <row r="2640" spans="1:9" ht="15.75" customHeight="1">
      <c r="A2640" s="963">
        <v>98749</v>
      </c>
      <c r="B2640" s="963" t="s">
        <v>5617</v>
      </c>
      <c r="C2640" s="964" t="s">
        <v>164</v>
      </c>
      <c r="D2640" s="965">
        <v>75.23</v>
      </c>
      <c r="E2640" s="757"/>
      <c r="F2640" s="757"/>
      <c r="G2640" s="757"/>
      <c r="H2640" s="757"/>
      <c r="I2640" s="757"/>
    </row>
    <row r="2641" spans="1:9" ht="15.75" customHeight="1">
      <c r="A2641" s="963">
        <v>98750</v>
      </c>
      <c r="B2641" s="963" t="s">
        <v>5618</v>
      </c>
      <c r="C2641" s="964" t="s">
        <v>164</v>
      </c>
      <c r="D2641" s="965">
        <v>92.34</v>
      </c>
      <c r="E2641" s="757"/>
      <c r="F2641" s="757"/>
      <c r="G2641" s="757"/>
      <c r="H2641" s="757"/>
      <c r="I2641" s="757"/>
    </row>
    <row r="2642" spans="1:9" ht="15.75" customHeight="1">
      <c r="A2642" s="963">
        <v>98751</v>
      </c>
      <c r="B2642" s="963" t="s">
        <v>5619</v>
      </c>
      <c r="C2642" s="964" t="s">
        <v>164</v>
      </c>
      <c r="D2642" s="965">
        <v>137.08000000000001</v>
      </c>
      <c r="E2642" s="757"/>
      <c r="F2642" s="757"/>
      <c r="G2642" s="757"/>
      <c r="H2642" s="757"/>
      <c r="I2642" s="757"/>
    </row>
    <row r="2643" spans="1:9" ht="15.75" customHeight="1">
      <c r="A2643" s="963">
        <v>98752</v>
      </c>
      <c r="B2643" s="963" t="s">
        <v>5620</v>
      </c>
      <c r="C2643" s="964" t="s">
        <v>164</v>
      </c>
      <c r="D2643" s="965">
        <v>191.22</v>
      </c>
      <c r="E2643" s="757"/>
      <c r="F2643" s="757"/>
      <c r="G2643" s="757"/>
      <c r="H2643" s="757"/>
      <c r="I2643" s="757"/>
    </row>
    <row r="2644" spans="1:9" ht="15.75" customHeight="1">
      <c r="A2644" s="963">
        <v>98753</v>
      </c>
      <c r="B2644" s="963" t="s">
        <v>5621</v>
      </c>
      <c r="C2644" s="964" t="s">
        <v>164</v>
      </c>
      <c r="D2644" s="965">
        <v>258.79000000000002</v>
      </c>
      <c r="E2644" s="757"/>
      <c r="F2644" s="757"/>
      <c r="G2644" s="757"/>
      <c r="H2644" s="757"/>
      <c r="I2644" s="757"/>
    </row>
    <row r="2645" spans="1:9" ht="15.75" customHeight="1">
      <c r="A2645" s="963">
        <v>100763</v>
      </c>
      <c r="B2645" s="963" t="s">
        <v>5622</v>
      </c>
      <c r="C2645" s="964" t="s">
        <v>1607</v>
      </c>
      <c r="D2645" s="965">
        <v>17.28</v>
      </c>
      <c r="E2645" s="757"/>
      <c r="F2645" s="757"/>
      <c r="G2645" s="757"/>
      <c r="H2645" s="757"/>
      <c r="I2645" s="757"/>
    </row>
    <row r="2646" spans="1:9" ht="15.75" customHeight="1">
      <c r="A2646" s="963">
        <v>100764</v>
      </c>
      <c r="B2646" s="963" t="s">
        <v>5623</v>
      </c>
      <c r="C2646" s="964" t="s">
        <v>1607</v>
      </c>
      <c r="D2646" s="965">
        <v>17.149999999999999</v>
      </c>
      <c r="E2646" s="757"/>
      <c r="F2646" s="757"/>
      <c r="G2646" s="757"/>
      <c r="H2646" s="757"/>
      <c r="I2646" s="757"/>
    </row>
    <row r="2647" spans="1:9" ht="15.75" customHeight="1">
      <c r="A2647" s="963">
        <v>100765</v>
      </c>
      <c r="B2647" s="963" t="s">
        <v>5624</v>
      </c>
      <c r="C2647" s="964" t="s">
        <v>1607</v>
      </c>
      <c r="D2647" s="965">
        <v>16.760000000000002</v>
      </c>
      <c r="E2647" s="757"/>
      <c r="F2647" s="757"/>
      <c r="G2647" s="757"/>
      <c r="H2647" s="757"/>
      <c r="I2647" s="757"/>
    </row>
    <row r="2648" spans="1:9" ht="15.75" customHeight="1">
      <c r="A2648" s="963">
        <v>100766</v>
      </c>
      <c r="B2648" s="963" t="s">
        <v>5625</v>
      </c>
      <c r="C2648" s="964" t="s">
        <v>1607</v>
      </c>
      <c r="D2648" s="965">
        <v>16.97</v>
      </c>
      <c r="E2648" s="757"/>
      <c r="F2648" s="757"/>
      <c r="G2648" s="757"/>
      <c r="H2648" s="757"/>
      <c r="I2648" s="757"/>
    </row>
    <row r="2649" spans="1:9" ht="15.75" customHeight="1">
      <c r="A2649" s="963">
        <v>100767</v>
      </c>
      <c r="B2649" s="963" t="s">
        <v>5626</v>
      </c>
      <c r="C2649" s="964" t="s">
        <v>1607</v>
      </c>
      <c r="D2649" s="965">
        <v>16.18</v>
      </c>
      <c r="E2649" s="757"/>
      <c r="F2649" s="757"/>
      <c r="G2649" s="757"/>
      <c r="H2649" s="757"/>
      <c r="I2649" s="757"/>
    </row>
    <row r="2650" spans="1:9" ht="15.75" customHeight="1">
      <c r="A2650" s="963">
        <v>100768</v>
      </c>
      <c r="B2650" s="963" t="s">
        <v>5627</v>
      </c>
      <c r="C2650" s="964" t="s">
        <v>1607</v>
      </c>
      <c r="D2650" s="965">
        <v>22.16</v>
      </c>
      <c r="E2650" s="757"/>
      <c r="F2650" s="757"/>
      <c r="G2650" s="757"/>
      <c r="H2650" s="757"/>
      <c r="I2650" s="757"/>
    </row>
    <row r="2651" spans="1:9" ht="15.75" customHeight="1">
      <c r="A2651" s="963">
        <v>100769</v>
      </c>
      <c r="B2651" s="963" t="s">
        <v>5628</v>
      </c>
      <c r="C2651" s="964" t="s">
        <v>1607</v>
      </c>
      <c r="D2651" s="965">
        <v>21.77</v>
      </c>
      <c r="E2651" s="757"/>
      <c r="F2651" s="757"/>
      <c r="G2651" s="757"/>
      <c r="H2651" s="757"/>
      <c r="I2651" s="757"/>
    </row>
    <row r="2652" spans="1:9" ht="15.75" customHeight="1">
      <c r="A2652" s="963">
        <v>100770</v>
      </c>
      <c r="B2652" s="963" t="s">
        <v>5629</v>
      </c>
      <c r="C2652" s="964" t="s">
        <v>1607</v>
      </c>
      <c r="D2652" s="965">
        <v>21.11</v>
      </c>
      <c r="E2652" s="757"/>
      <c r="F2652" s="757"/>
      <c r="G2652" s="757"/>
      <c r="H2652" s="757"/>
      <c r="I2652" s="757"/>
    </row>
    <row r="2653" spans="1:9" ht="15.75" customHeight="1">
      <c r="A2653" s="963">
        <v>100771</v>
      </c>
      <c r="B2653" s="963" t="s">
        <v>5630</v>
      </c>
      <c r="C2653" s="964" t="s">
        <v>1607</v>
      </c>
      <c r="D2653" s="965">
        <v>28.02</v>
      </c>
      <c r="E2653" s="757"/>
      <c r="F2653" s="757"/>
      <c r="G2653" s="757"/>
      <c r="H2653" s="757"/>
      <c r="I2653" s="757"/>
    </row>
    <row r="2654" spans="1:9" ht="15.75" customHeight="1">
      <c r="A2654" s="963">
        <v>100772</v>
      </c>
      <c r="B2654" s="963" t="s">
        <v>5631</v>
      </c>
      <c r="C2654" s="964" t="s">
        <v>1607</v>
      </c>
      <c r="D2654" s="965">
        <v>16.63</v>
      </c>
      <c r="E2654" s="757"/>
      <c r="F2654" s="757"/>
      <c r="G2654" s="757"/>
      <c r="H2654" s="757"/>
      <c r="I2654" s="757"/>
    </row>
    <row r="2655" spans="1:9" ht="15.75" customHeight="1">
      <c r="A2655" s="963">
        <v>100773</v>
      </c>
      <c r="B2655" s="963" t="s">
        <v>5632</v>
      </c>
      <c r="C2655" s="964" t="s">
        <v>1607</v>
      </c>
      <c r="D2655" s="965">
        <v>20.48</v>
      </c>
      <c r="E2655" s="757"/>
      <c r="F2655" s="757"/>
      <c r="G2655" s="757"/>
      <c r="H2655" s="757"/>
      <c r="I2655" s="757"/>
    </row>
    <row r="2656" spans="1:9" ht="15.75" customHeight="1">
      <c r="A2656" s="963">
        <v>100774</v>
      </c>
      <c r="B2656" s="963" t="s">
        <v>5633</v>
      </c>
      <c r="C2656" s="964" t="s">
        <v>1607</v>
      </c>
      <c r="D2656" s="965">
        <v>13.03</v>
      </c>
      <c r="E2656" s="757"/>
      <c r="F2656" s="757"/>
      <c r="G2656" s="757"/>
      <c r="H2656" s="757"/>
      <c r="I2656" s="757"/>
    </row>
    <row r="2657" spans="1:9" ht="15.75" customHeight="1">
      <c r="A2657" s="963">
        <v>100775</v>
      </c>
      <c r="B2657" s="963" t="s">
        <v>5634</v>
      </c>
      <c r="C2657" s="964" t="s">
        <v>1607</v>
      </c>
      <c r="D2657" s="965">
        <v>14.89</v>
      </c>
      <c r="E2657" s="757"/>
      <c r="F2657" s="757"/>
      <c r="G2657" s="757"/>
      <c r="H2657" s="757"/>
      <c r="I2657" s="757"/>
    </row>
    <row r="2658" spans="1:9" ht="15.75" customHeight="1">
      <c r="A2658" s="963">
        <v>100776</v>
      </c>
      <c r="B2658" s="963" t="s">
        <v>5635</v>
      </c>
      <c r="C2658" s="964" t="s">
        <v>1607</v>
      </c>
      <c r="D2658" s="965">
        <v>20.58</v>
      </c>
      <c r="E2658" s="757"/>
      <c r="F2658" s="757"/>
      <c r="G2658" s="757"/>
      <c r="H2658" s="757"/>
      <c r="I2658" s="757"/>
    </row>
    <row r="2659" spans="1:9" ht="15.75" customHeight="1">
      <c r="A2659" s="963">
        <v>100777</v>
      </c>
      <c r="B2659" s="963" t="s">
        <v>5636</v>
      </c>
      <c r="C2659" s="964" t="s">
        <v>1607</v>
      </c>
      <c r="D2659" s="965">
        <v>15.1</v>
      </c>
      <c r="E2659" s="757"/>
      <c r="F2659" s="757"/>
      <c r="G2659" s="757"/>
      <c r="H2659" s="757"/>
      <c r="I2659" s="757"/>
    </row>
    <row r="2660" spans="1:9" ht="15.75" customHeight="1">
      <c r="A2660" s="963">
        <v>100778</v>
      </c>
      <c r="B2660" s="963" t="s">
        <v>5637</v>
      </c>
      <c r="C2660" s="964" t="s">
        <v>1607</v>
      </c>
      <c r="D2660" s="965">
        <v>11.44</v>
      </c>
      <c r="E2660" s="757"/>
      <c r="F2660" s="757"/>
      <c r="G2660" s="757"/>
      <c r="H2660" s="757"/>
      <c r="I2660" s="757"/>
    </row>
    <row r="2661" spans="1:9" ht="15.75" customHeight="1">
      <c r="A2661" s="963">
        <v>103795</v>
      </c>
      <c r="B2661" s="963" t="s">
        <v>5638</v>
      </c>
      <c r="C2661" s="964" t="s">
        <v>122</v>
      </c>
      <c r="D2661" s="965">
        <v>75.88</v>
      </c>
      <c r="E2661" s="757"/>
      <c r="F2661" s="757"/>
      <c r="G2661" s="757"/>
      <c r="H2661" s="757"/>
      <c r="I2661" s="757"/>
    </row>
    <row r="2662" spans="1:9" ht="15.75" customHeight="1">
      <c r="A2662" s="963">
        <v>103796</v>
      </c>
      <c r="B2662" s="963" t="s">
        <v>5639</v>
      </c>
      <c r="C2662" s="964" t="s">
        <v>122</v>
      </c>
      <c r="D2662" s="965">
        <v>82.86</v>
      </c>
      <c r="E2662" s="757"/>
      <c r="F2662" s="757"/>
      <c r="G2662" s="757"/>
      <c r="H2662" s="757"/>
      <c r="I2662" s="757"/>
    </row>
    <row r="2663" spans="1:9" ht="15.75" customHeight="1">
      <c r="A2663" s="963">
        <v>103797</v>
      </c>
      <c r="B2663" s="963" t="s">
        <v>5640</v>
      </c>
      <c r="C2663" s="964" t="s">
        <v>1607</v>
      </c>
      <c r="D2663" s="965">
        <v>15.88</v>
      </c>
      <c r="E2663" s="757"/>
      <c r="F2663" s="757"/>
      <c r="G2663" s="757"/>
      <c r="H2663" s="757"/>
      <c r="I2663" s="757"/>
    </row>
    <row r="2664" spans="1:9" ht="15.75" customHeight="1">
      <c r="A2664" s="963">
        <v>103798</v>
      </c>
      <c r="B2664" s="963" t="s">
        <v>5641</v>
      </c>
      <c r="C2664" s="964" t="s">
        <v>964</v>
      </c>
      <c r="D2664" s="965">
        <v>564.76</v>
      </c>
      <c r="E2664" s="757"/>
      <c r="F2664" s="757"/>
      <c r="G2664" s="757"/>
      <c r="H2664" s="757"/>
      <c r="I2664" s="757"/>
    </row>
    <row r="2665" spans="1:9" ht="15.75" customHeight="1">
      <c r="A2665" s="963">
        <v>103799</v>
      </c>
      <c r="B2665" s="963" t="s">
        <v>5642</v>
      </c>
      <c r="C2665" s="964" t="s">
        <v>964</v>
      </c>
      <c r="D2665" s="965">
        <v>399.29</v>
      </c>
      <c r="E2665" s="757"/>
      <c r="F2665" s="757"/>
      <c r="G2665" s="757"/>
      <c r="H2665" s="757"/>
      <c r="I2665" s="757"/>
    </row>
    <row r="2666" spans="1:9" ht="15.75" customHeight="1">
      <c r="A2666" s="963">
        <v>103800</v>
      </c>
      <c r="B2666" s="963" t="s">
        <v>5643</v>
      </c>
      <c r="C2666" s="964" t="s">
        <v>964</v>
      </c>
      <c r="D2666" s="965">
        <v>469.56</v>
      </c>
      <c r="E2666" s="757"/>
      <c r="F2666" s="757"/>
      <c r="G2666" s="757"/>
      <c r="H2666" s="757"/>
      <c r="I2666" s="757"/>
    </row>
    <row r="2667" spans="1:9" ht="15.75" customHeight="1">
      <c r="A2667" s="963">
        <v>103801</v>
      </c>
      <c r="B2667" s="963" t="s">
        <v>5644</v>
      </c>
      <c r="C2667" s="964" t="s">
        <v>964</v>
      </c>
      <c r="D2667" s="965">
        <v>593.63</v>
      </c>
      <c r="E2667" s="757"/>
      <c r="F2667" s="757"/>
      <c r="G2667" s="757"/>
      <c r="H2667" s="757"/>
      <c r="I2667" s="757"/>
    </row>
    <row r="2668" spans="1:9" ht="15.75" customHeight="1">
      <c r="A2668" s="963">
        <v>103925</v>
      </c>
      <c r="B2668" s="963" t="s">
        <v>5645</v>
      </c>
      <c r="C2668" s="964" t="s">
        <v>964</v>
      </c>
      <c r="D2668" s="965">
        <v>1530.69</v>
      </c>
      <c r="E2668" s="757"/>
      <c r="F2668" s="757"/>
      <c r="G2668" s="757"/>
      <c r="H2668" s="757"/>
      <c r="I2668" s="757"/>
    </row>
    <row r="2669" spans="1:9" ht="15.75" customHeight="1">
      <c r="A2669" s="963">
        <v>103926</v>
      </c>
      <c r="B2669" s="963" t="s">
        <v>5646</v>
      </c>
      <c r="C2669" s="964" t="s">
        <v>964</v>
      </c>
      <c r="D2669" s="965">
        <v>1230.76</v>
      </c>
      <c r="E2669" s="757"/>
      <c r="F2669" s="757"/>
      <c r="G2669" s="757"/>
      <c r="H2669" s="757"/>
      <c r="I2669" s="757"/>
    </row>
    <row r="2670" spans="1:9" ht="15.75" customHeight="1">
      <c r="A2670" s="963">
        <v>103928</v>
      </c>
      <c r="B2670" s="963" t="s">
        <v>5647</v>
      </c>
      <c r="C2670" s="964" t="s">
        <v>964</v>
      </c>
      <c r="D2670" s="965">
        <v>469.56</v>
      </c>
      <c r="E2670" s="757"/>
      <c r="F2670" s="757"/>
      <c r="G2670" s="757"/>
      <c r="H2670" s="757"/>
      <c r="I2670" s="757"/>
    </row>
    <row r="2671" spans="1:9" ht="15.75" customHeight="1">
      <c r="A2671" s="963">
        <v>103929</v>
      </c>
      <c r="B2671" s="963" t="s">
        <v>5648</v>
      </c>
      <c r="C2671" s="964" t="s">
        <v>964</v>
      </c>
      <c r="D2671" s="965">
        <v>1422.32</v>
      </c>
      <c r="E2671" s="757"/>
      <c r="F2671" s="757"/>
      <c r="G2671" s="757"/>
      <c r="H2671" s="757"/>
      <c r="I2671" s="757"/>
    </row>
    <row r="2672" spans="1:9" ht="15.75" customHeight="1">
      <c r="A2672" s="963">
        <v>103930</v>
      </c>
      <c r="B2672" s="963" t="s">
        <v>5649</v>
      </c>
      <c r="C2672" s="964" t="s">
        <v>964</v>
      </c>
      <c r="D2672" s="965">
        <v>830.6</v>
      </c>
      <c r="E2672" s="757"/>
      <c r="F2672" s="757"/>
      <c r="G2672" s="757"/>
      <c r="H2672" s="757"/>
      <c r="I2672" s="757"/>
    </row>
    <row r="2673" spans="1:9" ht="15.75" customHeight="1">
      <c r="A2673" s="963">
        <v>103931</v>
      </c>
      <c r="B2673" s="963" t="s">
        <v>5650</v>
      </c>
      <c r="C2673" s="964" t="s">
        <v>964</v>
      </c>
      <c r="D2673" s="965">
        <v>563.27</v>
      </c>
      <c r="E2673" s="757"/>
      <c r="F2673" s="757"/>
      <c r="G2673" s="757"/>
      <c r="H2673" s="757"/>
      <c r="I2673" s="757"/>
    </row>
    <row r="2674" spans="1:9" ht="15.75" customHeight="1">
      <c r="A2674" s="963">
        <v>103932</v>
      </c>
      <c r="B2674" s="963" t="s">
        <v>5651</v>
      </c>
      <c r="C2674" s="964" t="s">
        <v>964</v>
      </c>
      <c r="D2674" s="965">
        <v>524.11</v>
      </c>
      <c r="E2674" s="757"/>
      <c r="F2674" s="757"/>
      <c r="G2674" s="757"/>
      <c r="H2674" s="757"/>
      <c r="I2674" s="757"/>
    </row>
    <row r="2675" spans="1:9" ht="15.75" customHeight="1">
      <c r="A2675" s="963">
        <v>103933</v>
      </c>
      <c r="B2675" s="963" t="s">
        <v>5652</v>
      </c>
      <c r="C2675" s="964" t="s">
        <v>964</v>
      </c>
      <c r="D2675" s="965">
        <v>1618.55</v>
      </c>
      <c r="E2675" s="757"/>
      <c r="F2675" s="757"/>
      <c r="G2675" s="757"/>
      <c r="H2675" s="757"/>
      <c r="I2675" s="757"/>
    </row>
    <row r="2676" spans="1:9" ht="15.75" customHeight="1">
      <c r="A2676" s="963">
        <v>104466</v>
      </c>
      <c r="B2676" s="963" t="s">
        <v>5653</v>
      </c>
      <c r="C2676" s="964" t="s">
        <v>1607</v>
      </c>
      <c r="D2676" s="965">
        <v>29.08</v>
      </c>
      <c r="E2676" s="757"/>
      <c r="F2676" s="757"/>
      <c r="G2676" s="757"/>
      <c r="H2676" s="757"/>
      <c r="I2676" s="757"/>
    </row>
    <row r="2677" spans="1:9" ht="15.75" customHeight="1">
      <c r="A2677" s="963">
        <v>104467</v>
      </c>
      <c r="B2677" s="963" t="s">
        <v>5654</v>
      </c>
      <c r="C2677" s="964" t="s">
        <v>1607</v>
      </c>
      <c r="D2677" s="965">
        <v>39.78</v>
      </c>
      <c r="E2677" s="757"/>
      <c r="F2677" s="757"/>
      <c r="G2677" s="757"/>
      <c r="H2677" s="757"/>
      <c r="I2677" s="757"/>
    </row>
    <row r="2678" spans="1:9" ht="15.75" customHeight="1">
      <c r="A2678" s="963">
        <v>104468</v>
      </c>
      <c r="B2678" s="963" t="s">
        <v>5655</v>
      </c>
      <c r="C2678" s="964" t="s">
        <v>1607</v>
      </c>
      <c r="D2678" s="965">
        <v>52.4</v>
      </c>
      <c r="E2678" s="757"/>
      <c r="F2678" s="757"/>
      <c r="G2678" s="757"/>
      <c r="H2678" s="757"/>
      <c r="I2678" s="757"/>
    </row>
    <row r="2679" spans="1:9" ht="15.75" customHeight="1">
      <c r="A2679" s="963">
        <v>104469</v>
      </c>
      <c r="B2679" s="963" t="s">
        <v>5656</v>
      </c>
      <c r="C2679" s="964" t="s">
        <v>1607</v>
      </c>
      <c r="D2679" s="965">
        <v>56</v>
      </c>
      <c r="E2679" s="757"/>
      <c r="F2679" s="757"/>
      <c r="G2679" s="757"/>
      <c r="H2679" s="757"/>
      <c r="I2679" s="757"/>
    </row>
    <row r="2680" spans="1:9" ht="15.75" customHeight="1">
      <c r="A2680" s="963">
        <v>104470</v>
      </c>
      <c r="B2680" s="963" t="s">
        <v>5657</v>
      </c>
      <c r="C2680" s="964" t="s">
        <v>1607</v>
      </c>
      <c r="D2680" s="965">
        <v>30.64</v>
      </c>
      <c r="E2680" s="757"/>
      <c r="F2680" s="757"/>
      <c r="G2680" s="757"/>
      <c r="H2680" s="757"/>
      <c r="I2680" s="757"/>
    </row>
    <row r="2681" spans="1:9" ht="15.75" customHeight="1">
      <c r="A2681" s="963">
        <v>104471</v>
      </c>
      <c r="B2681" s="963" t="s">
        <v>5658</v>
      </c>
      <c r="C2681" s="964" t="s">
        <v>1607</v>
      </c>
      <c r="D2681" s="965">
        <v>27.57</v>
      </c>
      <c r="E2681" s="757"/>
      <c r="F2681" s="757"/>
      <c r="G2681" s="757"/>
      <c r="H2681" s="757"/>
      <c r="I2681" s="757"/>
    </row>
    <row r="2682" spans="1:9" ht="15.75" customHeight="1">
      <c r="A2682" s="963">
        <v>104472</v>
      </c>
      <c r="B2682" s="963" t="s">
        <v>5659</v>
      </c>
      <c r="C2682" s="964" t="s">
        <v>1607</v>
      </c>
      <c r="D2682" s="965">
        <v>40.78</v>
      </c>
      <c r="E2682" s="757"/>
      <c r="F2682" s="757"/>
      <c r="G2682" s="757"/>
      <c r="H2682" s="757"/>
      <c r="I2682" s="757"/>
    </row>
    <row r="2683" spans="1:9" ht="15.75" customHeight="1">
      <c r="A2683" s="963">
        <v>104483</v>
      </c>
      <c r="B2683" s="963" t="s">
        <v>5660</v>
      </c>
      <c r="C2683" s="964" t="s">
        <v>964</v>
      </c>
      <c r="D2683" s="965">
        <v>2022.19</v>
      </c>
      <c r="E2683" s="757"/>
      <c r="F2683" s="757"/>
      <c r="G2683" s="757"/>
      <c r="H2683" s="757"/>
      <c r="I2683" s="757"/>
    </row>
    <row r="2684" spans="1:9" ht="15.75" customHeight="1">
      <c r="A2684" s="963">
        <v>104484</v>
      </c>
      <c r="B2684" s="963" t="s">
        <v>5661</v>
      </c>
      <c r="C2684" s="964" t="s">
        <v>964</v>
      </c>
      <c r="D2684" s="965">
        <v>3403.93</v>
      </c>
      <c r="E2684" s="757"/>
      <c r="F2684" s="757"/>
      <c r="G2684" s="757"/>
      <c r="H2684" s="757"/>
      <c r="I2684" s="757"/>
    </row>
    <row r="2685" spans="1:9" ht="15.75" customHeight="1">
      <c r="A2685" s="963">
        <v>104485</v>
      </c>
      <c r="B2685" s="963" t="s">
        <v>5662</v>
      </c>
      <c r="C2685" s="964" t="s">
        <v>964</v>
      </c>
      <c r="D2685" s="965">
        <v>2722.76</v>
      </c>
      <c r="E2685" s="757"/>
      <c r="F2685" s="757"/>
      <c r="G2685" s="757"/>
      <c r="H2685" s="757"/>
      <c r="I2685" s="757"/>
    </row>
    <row r="2686" spans="1:9" ht="15.75" customHeight="1">
      <c r="A2686" s="963">
        <v>104486</v>
      </c>
      <c r="B2686" s="963" t="s">
        <v>5663</v>
      </c>
      <c r="C2686" s="964" t="s">
        <v>964</v>
      </c>
      <c r="D2686" s="965">
        <v>2911.52</v>
      </c>
      <c r="E2686" s="757"/>
      <c r="F2686" s="757"/>
      <c r="G2686" s="757"/>
      <c r="H2686" s="757"/>
      <c r="I2686" s="757"/>
    </row>
    <row r="2687" spans="1:9" ht="15.75" customHeight="1">
      <c r="A2687" s="963">
        <v>104487</v>
      </c>
      <c r="B2687" s="963" t="s">
        <v>5664</v>
      </c>
      <c r="C2687" s="964" t="s">
        <v>964</v>
      </c>
      <c r="D2687" s="965">
        <v>2393.8200000000002</v>
      </c>
      <c r="E2687" s="757"/>
      <c r="F2687" s="757"/>
      <c r="G2687" s="757"/>
      <c r="H2687" s="757"/>
      <c r="I2687" s="757"/>
    </row>
    <row r="2688" spans="1:9" ht="15.75" customHeight="1">
      <c r="A2688" s="963">
        <v>104488</v>
      </c>
      <c r="B2688" s="963" t="s">
        <v>5665</v>
      </c>
      <c r="C2688" s="964" t="s">
        <v>964</v>
      </c>
      <c r="D2688" s="965">
        <v>2333.1999999999998</v>
      </c>
      <c r="E2688" s="757"/>
      <c r="F2688" s="757"/>
      <c r="G2688" s="757"/>
      <c r="H2688" s="757"/>
      <c r="I2688" s="757"/>
    </row>
    <row r="2689" spans="1:9" ht="15.75" customHeight="1">
      <c r="A2689" s="963">
        <v>104489</v>
      </c>
      <c r="B2689" s="963" t="s">
        <v>5666</v>
      </c>
      <c r="C2689" s="964" t="s">
        <v>964</v>
      </c>
      <c r="D2689" s="965">
        <v>3547.8</v>
      </c>
      <c r="E2689" s="757"/>
      <c r="F2689" s="757"/>
      <c r="G2689" s="757"/>
      <c r="H2689" s="757"/>
      <c r="I2689" s="757"/>
    </row>
    <row r="2690" spans="1:9" ht="15.75" customHeight="1">
      <c r="A2690" s="963">
        <v>104490</v>
      </c>
      <c r="B2690" s="963" t="s">
        <v>5667</v>
      </c>
      <c r="C2690" s="964" t="s">
        <v>964</v>
      </c>
      <c r="D2690" s="965">
        <v>2301.3000000000002</v>
      </c>
      <c r="E2690" s="757"/>
      <c r="F2690" s="757"/>
      <c r="G2690" s="757"/>
      <c r="H2690" s="757"/>
      <c r="I2690" s="757"/>
    </row>
    <row r="2691" spans="1:9" ht="15.75" customHeight="1">
      <c r="A2691" s="963">
        <v>98560</v>
      </c>
      <c r="B2691" s="963" t="s">
        <v>5668</v>
      </c>
      <c r="C2691" s="964" t="s">
        <v>122</v>
      </c>
      <c r="D2691" s="965">
        <v>42.91</v>
      </c>
      <c r="E2691" s="757"/>
      <c r="F2691" s="757"/>
      <c r="G2691" s="757"/>
      <c r="H2691" s="757"/>
      <c r="I2691" s="757"/>
    </row>
    <row r="2692" spans="1:9" ht="15.75" customHeight="1">
      <c r="A2692" s="963">
        <v>98561</v>
      </c>
      <c r="B2692" s="963" t="s">
        <v>5669</v>
      </c>
      <c r="C2692" s="964" t="s">
        <v>122</v>
      </c>
      <c r="D2692" s="965">
        <v>38.19</v>
      </c>
      <c r="E2692" s="757"/>
      <c r="F2692" s="757"/>
      <c r="G2692" s="757"/>
      <c r="H2692" s="757"/>
      <c r="I2692" s="757"/>
    </row>
    <row r="2693" spans="1:9" ht="15.75" customHeight="1">
      <c r="A2693" s="963">
        <v>98562</v>
      </c>
      <c r="B2693" s="963" t="s">
        <v>5670</v>
      </c>
      <c r="C2693" s="964" t="s">
        <v>122</v>
      </c>
      <c r="D2693" s="965">
        <v>39.36</v>
      </c>
      <c r="E2693" s="757"/>
      <c r="F2693" s="757"/>
      <c r="G2693" s="757"/>
      <c r="H2693" s="757"/>
      <c r="I2693" s="757"/>
    </row>
    <row r="2694" spans="1:9" ht="15.75" customHeight="1">
      <c r="A2694" s="963">
        <v>98555</v>
      </c>
      <c r="B2694" s="963" t="s">
        <v>5671</v>
      </c>
      <c r="C2694" s="964" t="s">
        <v>122</v>
      </c>
      <c r="D2694" s="965">
        <v>27.52</v>
      </c>
      <c r="E2694" s="757"/>
      <c r="F2694" s="757"/>
      <c r="G2694" s="757"/>
      <c r="H2694" s="757"/>
      <c r="I2694" s="757"/>
    </row>
    <row r="2695" spans="1:9" ht="15.75" customHeight="1">
      <c r="A2695" s="963">
        <v>98556</v>
      </c>
      <c r="B2695" s="963" t="s">
        <v>5672</v>
      </c>
      <c r="C2695" s="964" t="s">
        <v>122</v>
      </c>
      <c r="D2695" s="965">
        <v>51.18</v>
      </c>
      <c r="E2695" s="757"/>
      <c r="F2695" s="757"/>
      <c r="G2695" s="757"/>
      <c r="H2695" s="757"/>
      <c r="I2695" s="757"/>
    </row>
    <row r="2696" spans="1:9" ht="15.75" customHeight="1">
      <c r="A2696" s="963">
        <v>98558</v>
      </c>
      <c r="B2696" s="963" t="s">
        <v>5673</v>
      </c>
      <c r="C2696" s="964" t="s">
        <v>141</v>
      </c>
      <c r="D2696" s="965">
        <v>8.01</v>
      </c>
      <c r="E2696" s="757"/>
      <c r="F2696" s="757"/>
      <c r="G2696" s="757"/>
      <c r="H2696" s="757"/>
      <c r="I2696" s="757"/>
    </row>
    <row r="2697" spans="1:9" ht="15.75" customHeight="1">
      <c r="A2697" s="963">
        <v>98559</v>
      </c>
      <c r="B2697" s="963" t="s">
        <v>5674</v>
      </c>
      <c r="C2697" s="964" t="s">
        <v>164</v>
      </c>
      <c r="D2697" s="965">
        <v>4.57</v>
      </c>
      <c r="E2697" s="757"/>
      <c r="F2697" s="757"/>
      <c r="G2697" s="757"/>
      <c r="H2697" s="757"/>
      <c r="I2697" s="757"/>
    </row>
    <row r="2698" spans="1:9" ht="15.75" customHeight="1">
      <c r="A2698" s="963">
        <v>98546</v>
      </c>
      <c r="B2698" s="963" t="s">
        <v>5675</v>
      </c>
      <c r="C2698" s="964" t="s">
        <v>122</v>
      </c>
      <c r="D2698" s="965">
        <v>104.7</v>
      </c>
      <c r="E2698" s="757"/>
      <c r="F2698" s="757"/>
      <c r="G2698" s="757"/>
      <c r="H2698" s="757"/>
      <c r="I2698" s="757"/>
    </row>
    <row r="2699" spans="1:9" ht="15.75" customHeight="1">
      <c r="A2699" s="963">
        <v>98547</v>
      </c>
      <c r="B2699" s="963" t="s">
        <v>5676</v>
      </c>
      <c r="C2699" s="964" t="s">
        <v>122</v>
      </c>
      <c r="D2699" s="965">
        <v>199.06</v>
      </c>
      <c r="E2699" s="757"/>
      <c r="F2699" s="757"/>
      <c r="G2699" s="757"/>
      <c r="H2699" s="757"/>
      <c r="I2699" s="757"/>
    </row>
    <row r="2700" spans="1:9" ht="15.75" customHeight="1">
      <c r="A2700" s="963">
        <v>98553</v>
      </c>
      <c r="B2700" s="963" t="s">
        <v>5677</v>
      </c>
      <c r="C2700" s="964" t="s">
        <v>122</v>
      </c>
      <c r="D2700" s="965">
        <v>170.96</v>
      </c>
      <c r="E2700" s="757"/>
      <c r="F2700" s="757"/>
      <c r="G2700" s="757"/>
      <c r="H2700" s="757"/>
      <c r="I2700" s="757"/>
    </row>
    <row r="2701" spans="1:9" ht="15.75" customHeight="1">
      <c r="A2701" s="963">
        <v>98554</v>
      </c>
      <c r="B2701" s="963" t="s">
        <v>5678</v>
      </c>
      <c r="C2701" s="964" t="s">
        <v>122</v>
      </c>
      <c r="D2701" s="965">
        <v>51.6</v>
      </c>
      <c r="E2701" s="757"/>
      <c r="F2701" s="757"/>
      <c r="G2701" s="757"/>
      <c r="H2701" s="757"/>
      <c r="I2701" s="757"/>
    </row>
    <row r="2702" spans="1:9" ht="15.75" customHeight="1">
      <c r="A2702" s="963">
        <v>98557</v>
      </c>
      <c r="B2702" s="963" t="s">
        <v>5679</v>
      </c>
      <c r="C2702" s="964" t="s">
        <v>122</v>
      </c>
      <c r="D2702" s="965">
        <v>47.79</v>
      </c>
      <c r="E2702" s="757"/>
      <c r="F2702" s="757"/>
      <c r="G2702" s="757"/>
      <c r="H2702" s="757"/>
      <c r="I2702" s="757"/>
    </row>
    <row r="2703" spans="1:9" ht="15.75" customHeight="1">
      <c r="A2703" s="963">
        <v>98563</v>
      </c>
      <c r="B2703" s="963" t="s">
        <v>5680</v>
      </c>
      <c r="C2703" s="964" t="s">
        <v>122</v>
      </c>
      <c r="D2703" s="965">
        <v>31.26</v>
      </c>
      <c r="E2703" s="757"/>
      <c r="F2703" s="757"/>
      <c r="G2703" s="757"/>
      <c r="H2703" s="757"/>
      <c r="I2703" s="757"/>
    </row>
    <row r="2704" spans="1:9" ht="15.75" customHeight="1">
      <c r="A2704" s="963">
        <v>98564</v>
      </c>
      <c r="B2704" s="963" t="s">
        <v>5681</v>
      </c>
      <c r="C2704" s="964" t="s">
        <v>122</v>
      </c>
      <c r="D2704" s="965">
        <v>46.9</v>
      </c>
      <c r="E2704" s="757"/>
      <c r="F2704" s="757"/>
      <c r="G2704" s="757"/>
      <c r="H2704" s="757"/>
      <c r="I2704" s="757"/>
    </row>
    <row r="2705" spans="1:9" ht="15.75" customHeight="1">
      <c r="A2705" s="963">
        <v>98565</v>
      </c>
      <c r="B2705" s="963" t="s">
        <v>5682</v>
      </c>
      <c r="C2705" s="964" t="s">
        <v>122</v>
      </c>
      <c r="D2705" s="965">
        <v>44.66</v>
      </c>
      <c r="E2705" s="757"/>
      <c r="F2705" s="757"/>
      <c r="G2705" s="757"/>
      <c r="H2705" s="757"/>
      <c r="I2705" s="757"/>
    </row>
    <row r="2706" spans="1:9" ht="15.75" customHeight="1">
      <c r="A2706" s="963">
        <v>98566</v>
      </c>
      <c r="B2706" s="963" t="s">
        <v>5683</v>
      </c>
      <c r="C2706" s="964" t="s">
        <v>122</v>
      </c>
      <c r="D2706" s="965">
        <v>60.29</v>
      </c>
      <c r="E2706" s="757"/>
      <c r="F2706" s="757"/>
      <c r="G2706" s="757"/>
      <c r="H2706" s="757"/>
      <c r="I2706" s="757"/>
    </row>
    <row r="2707" spans="1:9" ht="15.75" customHeight="1">
      <c r="A2707" s="963">
        <v>98567</v>
      </c>
      <c r="B2707" s="963" t="s">
        <v>5684</v>
      </c>
      <c r="C2707" s="964" t="s">
        <v>122</v>
      </c>
      <c r="D2707" s="965">
        <v>57.34</v>
      </c>
      <c r="E2707" s="757"/>
      <c r="F2707" s="757"/>
      <c r="G2707" s="757"/>
      <c r="H2707" s="757"/>
      <c r="I2707" s="757"/>
    </row>
    <row r="2708" spans="1:9" ht="15.75" customHeight="1">
      <c r="A2708" s="963">
        <v>98568</v>
      </c>
      <c r="B2708" s="963" t="s">
        <v>5685</v>
      </c>
      <c r="C2708" s="964" t="s">
        <v>122</v>
      </c>
      <c r="D2708" s="965">
        <v>72.94</v>
      </c>
      <c r="E2708" s="757"/>
      <c r="F2708" s="757"/>
      <c r="G2708" s="757"/>
      <c r="H2708" s="757"/>
      <c r="I2708" s="757"/>
    </row>
    <row r="2709" spans="1:9" ht="15.75" customHeight="1">
      <c r="A2709" s="963">
        <v>98569</v>
      </c>
      <c r="B2709" s="963" t="s">
        <v>5686</v>
      </c>
      <c r="C2709" s="964" t="s">
        <v>122</v>
      </c>
      <c r="D2709" s="965">
        <v>70.7</v>
      </c>
      <c r="E2709" s="757"/>
      <c r="F2709" s="757"/>
      <c r="G2709" s="757"/>
      <c r="H2709" s="757"/>
      <c r="I2709" s="757"/>
    </row>
    <row r="2710" spans="1:9" ht="15.75" customHeight="1">
      <c r="A2710" s="963">
        <v>98570</v>
      </c>
      <c r="B2710" s="963" t="s">
        <v>5687</v>
      </c>
      <c r="C2710" s="964" t="s">
        <v>122</v>
      </c>
      <c r="D2710" s="965">
        <v>86.35</v>
      </c>
      <c r="E2710" s="757"/>
      <c r="F2710" s="757"/>
      <c r="G2710" s="757"/>
      <c r="H2710" s="757"/>
      <c r="I2710" s="757"/>
    </row>
    <row r="2711" spans="1:9" ht="15.75" customHeight="1">
      <c r="A2711" s="963">
        <v>98571</v>
      </c>
      <c r="B2711" s="963" t="s">
        <v>5688</v>
      </c>
      <c r="C2711" s="964" t="s">
        <v>122</v>
      </c>
      <c r="D2711" s="965">
        <v>36.74</v>
      </c>
      <c r="E2711" s="757"/>
      <c r="F2711" s="757"/>
      <c r="G2711" s="757"/>
      <c r="H2711" s="757"/>
      <c r="I2711" s="757"/>
    </row>
    <row r="2712" spans="1:9" ht="15.75" customHeight="1">
      <c r="A2712" s="963">
        <v>98572</v>
      </c>
      <c r="B2712" s="963" t="s">
        <v>5689</v>
      </c>
      <c r="C2712" s="964" t="s">
        <v>122</v>
      </c>
      <c r="D2712" s="965">
        <v>45.13</v>
      </c>
      <c r="E2712" s="757"/>
      <c r="F2712" s="757"/>
      <c r="G2712" s="757"/>
      <c r="H2712" s="757"/>
      <c r="I2712" s="757"/>
    </row>
    <row r="2713" spans="1:9" ht="15.75" customHeight="1">
      <c r="A2713" s="963">
        <v>98573</v>
      </c>
      <c r="B2713" s="963" t="s">
        <v>5690</v>
      </c>
      <c r="C2713" s="964" t="s">
        <v>122</v>
      </c>
      <c r="D2713" s="965">
        <v>60.43</v>
      </c>
      <c r="E2713" s="757"/>
      <c r="F2713" s="757"/>
      <c r="G2713" s="757"/>
      <c r="H2713" s="757"/>
      <c r="I2713" s="757"/>
    </row>
    <row r="2714" spans="1:9" ht="15.75" customHeight="1">
      <c r="A2714" s="963">
        <v>91831</v>
      </c>
      <c r="B2714" s="963" t="s">
        <v>5691</v>
      </c>
      <c r="C2714" s="964" t="s">
        <v>164</v>
      </c>
      <c r="D2714" s="965">
        <v>7.94</v>
      </c>
      <c r="E2714" s="757"/>
      <c r="F2714" s="757"/>
      <c r="G2714" s="757"/>
      <c r="H2714" s="757"/>
      <c r="I2714" s="757"/>
    </row>
    <row r="2715" spans="1:9" ht="15.75" customHeight="1">
      <c r="A2715" s="963">
        <v>91833</v>
      </c>
      <c r="B2715" s="963" t="s">
        <v>5692</v>
      </c>
      <c r="C2715" s="964" t="s">
        <v>164</v>
      </c>
      <c r="D2715" s="965">
        <v>8.5399999999999991</v>
      </c>
      <c r="E2715" s="757"/>
      <c r="F2715" s="757"/>
      <c r="G2715" s="757"/>
      <c r="H2715" s="757"/>
      <c r="I2715" s="757"/>
    </row>
    <row r="2716" spans="1:9" ht="15.75" customHeight="1">
      <c r="A2716" s="963">
        <v>91834</v>
      </c>
      <c r="B2716" s="963" t="s">
        <v>5693</v>
      </c>
      <c r="C2716" s="964" t="s">
        <v>164</v>
      </c>
      <c r="D2716" s="965">
        <v>8.76</v>
      </c>
      <c r="E2716" s="757"/>
      <c r="F2716" s="757"/>
      <c r="G2716" s="757"/>
      <c r="H2716" s="757"/>
      <c r="I2716" s="757"/>
    </row>
    <row r="2717" spans="1:9" ht="15.75" customHeight="1">
      <c r="A2717" s="963">
        <v>91835</v>
      </c>
      <c r="B2717" s="963" t="s">
        <v>5694</v>
      </c>
      <c r="C2717" s="964" t="s">
        <v>164</v>
      </c>
      <c r="D2717" s="965">
        <v>10.32</v>
      </c>
      <c r="E2717" s="757"/>
      <c r="F2717" s="757"/>
      <c r="G2717" s="757"/>
      <c r="H2717" s="757"/>
      <c r="I2717" s="757"/>
    </row>
    <row r="2718" spans="1:9" ht="15.75" customHeight="1">
      <c r="A2718" s="963">
        <v>91836</v>
      </c>
      <c r="B2718" s="963" t="s">
        <v>5695</v>
      </c>
      <c r="C2718" s="964" t="s">
        <v>164</v>
      </c>
      <c r="D2718" s="965">
        <v>11.67</v>
      </c>
      <c r="E2718" s="757"/>
      <c r="F2718" s="757"/>
      <c r="G2718" s="757"/>
      <c r="H2718" s="757"/>
      <c r="I2718" s="757"/>
    </row>
    <row r="2719" spans="1:9" ht="15.75" customHeight="1">
      <c r="A2719" s="963">
        <v>91837</v>
      </c>
      <c r="B2719" s="963" t="s">
        <v>5696</v>
      </c>
      <c r="C2719" s="964" t="s">
        <v>164</v>
      </c>
      <c r="D2719" s="965">
        <v>15.32</v>
      </c>
      <c r="E2719" s="757"/>
      <c r="F2719" s="757"/>
      <c r="G2719" s="757"/>
      <c r="H2719" s="757"/>
      <c r="I2719" s="757"/>
    </row>
    <row r="2720" spans="1:9" ht="15.75" customHeight="1">
      <c r="A2720" s="963">
        <v>91839</v>
      </c>
      <c r="B2720" s="963" t="s">
        <v>5697</v>
      </c>
      <c r="C2720" s="964" t="s">
        <v>164</v>
      </c>
      <c r="D2720" s="965">
        <v>13.09</v>
      </c>
      <c r="E2720" s="757"/>
      <c r="F2720" s="757"/>
      <c r="G2720" s="757"/>
      <c r="H2720" s="757"/>
      <c r="I2720" s="757"/>
    </row>
    <row r="2721" spans="1:9" ht="15.75" customHeight="1">
      <c r="A2721" s="963">
        <v>91840</v>
      </c>
      <c r="B2721" s="963" t="s">
        <v>5698</v>
      </c>
      <c r="C2721" s="964" t="s">
        <v>164</v>
      </c>
      <c r="D2721" s="965">
        <v>17.350000000000001</v>
      </c>
      <c r="E2721" s="757"/>
      <c r="F2721" s="757"/>
      <c r="G2721" s="757"/>
      <c r="H2721" s="757"/>
      <c r="I2721" s="757"/>
    </row>
    <row r="2722" spans="1:9" ht="15.75" customHeight="1">
      <c r="A2722" s="963">
        <v>91841</v>
      </c>
      <c r="B2722" s="963" t="s">
        <v>5699</v>
      </c>
      <c r="C2722" s="964" t="s">
        <v>164</v>
      </c>
      <c r="D2722" s="965">
        <v>15.85</v>
      </c>
      <c r="E2722" s="757"/>
      <c r="F2722" s="757"/>
      <c r="G2722" s="757"/>
      <c r="H2722" s="757"/>
      <c r="I2722" s="757"/>
    </row>
    <row r="2723" spans="1:9" ht="15.75" customHeight="1">
      <c r="A2723" s="963">
        <v>91842</v>
      </c>
      <c r="B2723" s="963" t="s">
        <v>1731</v>
      </c>
      <c r="C2723" s="964" t="s">
        <v>164</v>
      </c>
      <c r="D2723" s="965">
        <v>5.64</v>
      </c>
      <c r="E2723" s="757"/>
      <c r="F2723" s="757"/>
      <c r="G2723" s="757"/>
      <c r="H2723" s="757"/>
      <c r="I2723" s="757"/>
    </row>
    <row r="2724" spans="1:9" ht="15.75" customHeight="1">
      <c r="A2724" s="963">
        <v>91843</v>
      </c>
      <c r="B2724" s="963" t="s">
        <v>5700</v>
      </c>
      <c r="C2724" s="964" t="s">
        <v>164</v>
      </c>
      <c r="D2724" s="965">
        <v>6.24</v>
      </c>
      <c r="E2724" s="757"/>
      <c r="F2724" s="757"/>
      <c r="G2724" s="757"/>
      <c r="H2724" s="757"/>
      <c r="I2724" s="757"/>
    </row>
    <row r="2725" spans="1:9" ht="15.75" customHeight="1">
      <c r="A2725" s="963">
        <v>91844</v>
      </c>
      <c r="B2725" s="963" t="s">
        <v>5701</v>
      </c>
      <c r="C2725" s="964" t="s">
        <v>164</v>
      </c>
      <c r="D2725" s="965">
        <v>6.48</v>
      </c>
      <c r="E2725" s="757"/>
      <c r="F2725" s="757"/>
      <c r="G2725" s="757"/>
      <c r="H2725" s="757"/>
      <c r="I2725" s="757"/>
    </row>
    <row r="2726" spans="1:9" ht="15.75" customHeight="1">
      <c r="A2726" s="963">
        <v>91845</v>
      </c>
      <c r="B2726" s="963" t="s">
        <v>5702</v>
      </c>
      <c r="C2726" s="964" t="s">
        <v>164</v>
      </c>
      <c r="D2726" s="965">
        <v>8.0399999999999991</v>
      </c>
      <c r="E2726" s="757"/>
      <c r="F2726" s="757"/>
      <c r="G2726" s="757"/>
      <c r="H2726" s="757"/>
      <c r="I2726" s="757"/>
    </row>
    <row r="2727" spans="1:9" ht="15.75" customHeight="1">
      <c r="A2727" s="963">
        <v>91846</v>
      </c>
      <c r="B2727" s="963" t="s">
        <v>5703</v>
      </c>
      <c r="C2727" s="964" t="s">
        <v>164</v>
      </c>
      <c r="D2727" s="965">
        <v>9.39</v>
      </c>
      <c r="E2727" s="757"/>
      <c r="F2727" s="757"/>
      <c r="G2727" s="757"/>
      <c r="H2727" s="757"/>
      <c r="I2727" s="757"/>
    </row>
    <row r="2728" spans="1:9" ht="15.75" customHeight="1">
      <c r="A2728" s="963">
        <v>91847</v>
      </c>
      <c r="B2728" s="963" t="s">
        <v>5704</v>
      </c>
      <c r="C2728" s="964" t="s">
        <v>164</v>
      </c>
      <c r="D2728" s="965">
        <v>13.04</v>
      </c>
      <c r="E2728" s="757"/>
      <c r="F2728" s="757"/>
      <c r="G2728" s="757"/>
      <c r="H2728" s="757"/>
      <c r="I2728" s="757"/>
    </row>
    <row r="2729" spans="1:9" ht="15.75" customHeight="1">
      <c r="A2729" s="963">
        <v>91849</v>
      </c>
      <c r="B2729" s="963" t="s">
        <v>5705</v>
      </c>
      <c r="C2729" s="964" t="s">
        <v>164</v>
      </c>
      <c r="D2729" s="965">
        <v>10.81</v>
      </c>
      <c r="E2729" s="757"/>
      <c r="F2729" s="757"/>
      <c r="G2729" s="757"/>
      <c r="H2729" s="757"/>
      <c r="I2729" s="757"/>
    </row>
    <row r="2730" spans="1:9" ht="15.75" customHeight="1">
      <c r="A2730" s="963">
        <v>91850</v>
      </c>
      <c r="B2730" s="963" t="s">
        <v>5706</v>
      </c>
      <c r="C2730" s="964" t="s">
        <v>164</v>
      </c>
      <c r="D2730" s="965">
        <v>15.12</v>
      </c>
      <c r="E2730" s="757"/>
      <c r="F2730" s="757"/>
      <c r="G2730" s="757"/>
      <c r="H2730" s="757"/>
      <c r="I2730" s="757"/>
    </row>
    <row r="2731" spans="1:9" ht="15.75" customHeight="1">
      <c r="A2731" s="963">
        <v>91851</v>
      </c>
      <c r="B2731" s="963" t="s">
        <v>5707</v>
      </c>
      <c r="C2731" s="964" t="s">
        <v>164</v>
      </c>
      <c r="D2731" s="965">
        <v>13.62</v>
      </c>
      <c r="E2731" s="757"/>
      <c r="F2731" s="757"/>
      <c r="G2731" s="757"/>
      <c r="H2731" s="757"/>
      <c r="I2731" s="757"/>
    </row>
    <row r="2732" spans="1:9" ht="15.75" customHeight="1">
      <c r="A2732" s="963">
        <v>91852</v>
      </c>
      <c r="B2732" s="963" t="s">
        <v>1732</v>
      </c>
      <c r="C2732" s="964" t="s">
        <v>164</v>
      </c>
      <c r="D2732" s="965">
        <v>7.65</v>
      </c>
      <c r="E2732" s="757"/>
      <c r="F2732" s="757"/>
      <c r="G2732" s="757"/>
      <c r="H2732" s="757"/>
      <c r="I2732" s="757"/>
    </row>
    <row r="2733" spans="1:9" ht="15.75" customHeight="1">
      <c r="A2733" s="963">
        <v>91853</v>
      </c>
      <c r="B2733" s="963" t="s">
        <v>5708</v>
      </c>
      <c r="C2733" s="964" t="s">
        <v>164</v>
      </c>
      <c r="D2733" s="965">
        <v>8.2100000000000009</v>
      </c>
      <c r="E2733" s="757"/>
      <c r="F2733" s="757"/>
      <c r="G2733" s="757"/>
      <c r="H2733" s="757"/>
      <c r="I2733" s="757"/>
    </row>
    <row r="2734" spans="1:9" ht="15.75" customHeight="1">
      <c r="A2734" s="963">
        <v>91854</v>
      </c>
      <c r="B2734" s="963" t="s">
        <v>5709</v>
      </c>
      <c r="C2734" s="964" t="s">
        <v>164</v>
      </c>
      <c r="D2734" s="965">
        <v>8.4499999999999993</v>
      </c>
      <c r="E2734" s="757"/>
      <c r="F2734" s="757"/>
      <c r="G2734" s="757"/>
      <c r="H2734" s="757"/>
      <c r="I2734" s="757"/>
    </row>
    <row r="2735" spans="1:9" ht="15.75" customHeight="1">
      <c r="A2735" s="963">
        <v>91855</v>
      </c>
      <c r="B2735" s="963" t="s">
        <v>5710</v>
      </c>
      <c r="C2735" s="964" t="s">
        <v>164</v>
      </c>
      <c r="D2735" s="965">
        <v>9.9</v>
      </c>
      <c r="E2735" s="757"/>
      <c r="F2735" s="757"/>
      <c r="G2735" s="757"/>
      <c r="H2735" s="757"/>
      <c r="I2735" s="757"/>
    </row>
    <row r="2736" spans="1:9" ht="15.75" customHeight="1">
      <c r="A2736" s="963">
        <v>91856</v>
      </c>
      <c r="B2736" s="963" t="s">
        <v>5711</v>
      </c>
      <c r="C2736" s="964" t="s">
        <v>164</v>
      </c>
      <c r="D2736" s="965">
        <v>11.2</v>
      </c>
      <c r="E2736" s="757"/>
      <c r="F2736" s="757"/>
      <c r="G2736" s="757"/>
      <c r="H2736" s="757"/>
      <c r="I2736" s="757"/>
    </row>
    <row r="2737" spans="1:9" ht="15.75" customHeight="1">
      <c r="A2737" s="963">
        <v>91857</v>
      </c>
      <c r="B2737" s="963" t="s">
        <v>5712</v>
      </c>
      <c r="C2737" s="964" t="s">
        <v>164</v>
      </c>
      <c r="D2737" s="965">
        <v>14.58</v>
      </c>
      <c r="E2737" s="757"/>
      <c r="F2737" s="757"/>
      <c r="G2737" s="757"/>
      <c r="H2737" s="757"/>
      <c r="I2737" s="757"/>
    </row>
    <row r="2738" spans="1:9" ht="15.75" customHeight="1">
      <c r="A2738" s="963">
        <v>91859</v>
      </c>
      <c r="B2738" s="963" t="s">
        <v>5713</v>
      </c>
      <c r="C2738" s="964" t="s">
        <v>164</v>
      </c>
      <c r="D2738" s="965">
        <v>12.52</v>
      </c>
      <c r="E2738" s="757"/>
      <c r="F2738" s="757"/>
      <c r="G2738" s="757"/>
      <c r="H2738" s="757"/>
      <c r="I2738" s="757"/>
    </row>
    <row r="2739" spans="1:9" ht="15.75" customHeight="1">
      <c r="A2739" s="963">
        <v>91860</v>
      </c>
      <c r="B2739" s="963" t="s">
        <v>5714</v>
      </c>
      <c r="C2739" s="964" t="s">
        <v>164</v>
      </c>
      <c r="D2739" s="965">
        <v>16.57</v>
      </c>
      <c r="E2739" s="757"/>
      <c r="F2739" s="757"/>
      <c r="G2739" s="757"/>
      <c r="H2739" s="757"/>
      <c r="I2739" s="757"/>
    </row>
    <row r="2740" spans="1:9" ht="15.75" customHeight="1">
      <c r="A2740" s="963">
        <v>91861</v>
      </c>
      <c r="B2740" s="963" t="s">
        <v>5715</v>
      </c>
      <c r="C2740" s="964" t="s">
        <v>164</v>
      </c>
      <c r="D2740" s="965">
        <v>15.17</v>
      </c>
      <c r="E2740" s="757"/>
      <c r="F2740" s="757"/>
      <c r="G2740" s="757"/>
      <c r="H2740" s="757"/>
      <c r="I2740" s="757"/>
    </row>
    <row r="2741" spans="1:9" ht="15.75" customHeight="1">
      <c r="A2741" s="963">
        <v>91862</v>
      </c>
      <c r="B2741" s="963" t="s">
        <v>5716</v>
      </c>
      <c r="C2741" s="964" t="s">
        <v>164</v>
      </c>
      <c r="D2741" s="965">
        <v>9.7899999999999991</v>
      </c>
      <c r="E2741" s="757"/>
      <c r="F2741" s="757"/>
      <c r="G2741" s="757"/>
      <c r="H2741" s="757"/>
      <c r="I2741" s="757"/>
    </row>
    <row r="2742" spans="1:9" ht="15.75" customHeight="1">
      <c r="A2742" s="963">
        <v>91863</v>
      </c>
      <c r="B2742" s="963" t="s">
        <v>5717</v>
      </c>
      <c r="C2742" s="964" t="s">
        <v>164</v>
      </c>
      <c r="D2742" s="965">
        <v>11.49</v>
      </c>
      <c r="E2742" s="757"/>
      <c r="F2742" s="757"/>
      <c r="G2742" s="757"/>
      <c r="H2742" s="757"/>
      <c r="I2742" s="757"/>
    </row>
    <row r="2743" spans="1:9" ht="15.75" customHeight="1">
      <c r="A2743" s="963">
        <v>91864</v>
      </c>
      <c r="B2743" s="963" t="s">
        <v>5718</v>
      </c>
      <c r="C2743" s="964" t="s">
        <v>164</v>
      </c>
      <c r="D2743" s="965">
        <v>15.4</v>
      </c>
      <c r="E2743" s="757"/>
      <c r="F2743" s="757"/>
      <c r="G2743" s="757"/>
      <c r="H2743" s="757"/>
      <c r="I2743" s="757"/>
    </row>
    <row r="2744" spans="1:9" ht="15.75" customHeight="1">
      <c r="A2744" s="963">
        <v>91865</v>
      </c>
      <c r="B2744" s="963" t="s">
        <v>5719</v>
      </c>
      <c r="C2744" s="964" t="s">
        <v>164</v>
      </c>
      <c r="D2744" s="965">
        <v>19.239999999999998</v>
      </c>
      <c r="E2744" s="757"/>
      <c r="F2744" s="757"/>
      <c r="G2744" s="757"/>
      <c r="H2744" s="757"/>
      <c r="I2744" s="757"/>
    </row>
    <row r="2745" spans="1:9" ht="15.75" customHeight="1">
      <c r="A2745" s="963">
        <v>91866</v>
      </c>
      <c r="B2745" s="963" t="s">
        <v>5720</v>
      </c>
      <c r="C2745" s="964" t="s">
        <v>164</v>
      </c>
      <c r="D2745" s="965">
        <v>7.61</v>
      </c>
      <c r="E2745" s="757"/>
      <c r="F2745" s="757"/>
      <c r="G2745" s="757"/>
      <c r="H2745" s="757"/>
      <c r="I2745" s="757"/>
    </row>
    <row r="2746" spans="1:9" ht="15.75" customHeight="1">
      <c r="A2746" s="963">
        <v>91867</v>
      </c>
      <c r="B2746" s="963" t="s">
        <v>5721</v>
      </c>
      <c r="C2746" s="964" t="s">
        <v>164</v>
      </c>
      <c r="D2746" s="965">
        <v>9.32</v>
      </c>
      <c r="E2746" s="757"/>
      <c r="F2746" s="757"/>
      <c r="G2746" s="757"/>
      <c r="H2746" s="757"/>
      <c r="I2746" s="757"/>
    </row>
    <row r="2747" spans="1:9" ht="15.75" customHeight="1">
      <c r="A2747" s="963">
        <v>91868</v>
      </c>
      <c r="B2747" s="963" t="s">
        <v>5722</v>
      </c>
      <c r="C2747" s="964" t="s">
        <v>164</v>
      </c>
      <c r="D2747" s="965">
        <v>13.23</v>
      </c>
      <c r="E2747" s="757"/>
      <c r="F2747" s="757"/>
      <c r="G2747" s="757"/>
      <c r="H2747" s="757"/>
      <c r="I2747" s="757"/>
    </row>
    <row r="2748" spans="1:9" ht="15.75" customHeight="1">
      <c r="A2748" s="963">
        <v>91869</v>
      </c>
      <c r="B2748" s="963" t="s">
        <v>5723</v>
      </c>
      <c r="C2748" s="964" t="s">
        <v>164</v>
      </c>
      <c r="D2748" s="965">
        <v>17.079999999999998</v>
      </c>
      <c r="E2748" s="757"/>
      <c r="F2748" s="757"/>
      <c r="G2748" s="757"/>
      <c r="H2748" s="757"/>
      <c r="I2748" s="757"/>
    </row>
    <row r="2749" spans="1:9" ht="15.75" customHeight="1">
      <c r="A2749" s="963">
        <v>91870</v>
      </c>
      <c r="B2749" s="963" t="s">
        <v>5724</v>
      </c>
      <c r="C2749" s="964" t="s">
        <v>164</v>
      </c>
      <c r="D2749" s="965">
        <v>10.23</v>
      </c>
      <c r="E2749" s="757"/>
      <c r="F2749" s="757"/>
      <c r="G2749" s="757"/>
      <c r="H2749" s="757"/>
      <c r="I2749" s="757"/>
    </row>
    <row r="2750" spans="1:9" ht="15.75" customHeight="1">
      <c r="A2750" s="963">
        <v>91871</v>
      </c>
      <c r="B2750" s="963" t="s">
        <v>5725</v>
      </c>
      <c r="C2750" s="964" t="s">
        <v>164</v>
      </c>
      <c r="D2750" s="965">
        <v>11.96</v>
      </c>
      <c r="E2750" s="757"/>
      <c r="F2750" s="757"/>
      <c r="G2750" s="757"/>
      <c r="H2750" s="757"/>
      <c r="I2750" s="757"/>
    </row>
    <row r="2751" spans="1:9" ht="15.75" customHeight="1">
      <c r="A2751" s="963">
        <v>91872</v>
      </c>
      <c r="B2751" s="963" t="s">
        <v>5726</v>
      </c>
      <c r="C2751" s="964" t="s">
        <v>164</v>
      </c>
      <c r="D2751" s="965">
        <v>15.87</v>
      </c>
      <c r="E2751" s="757"/>
      <c r="F2751" s="757"/>
      <c r="G2751" s="757"/>
      <c r="H2751" s="757"/>
      <c r="I2751" s="757"/>
    </row>
    <row r="2752" spans="1:9" ht="15.75" customHeight="1">
      <c r="A2752" s="963">
        <v>91873</v>
      </c>
      <c r="B2752" s="963" t="s">
        <v>5727</v>
      </c>
      <c r="C2752" s="964" t="s">
        <v>164</v>
      </c>
      <c r="D2752" s="965">
        <v>19.670000000000002</v>
      </c>
      <c r="E2752" s="757"/>
      <c r="F2752" s="757"/>
      <c r="G2752" s="757"/>
      <c r="H2752" s="757"/>
      <c r="I2752" s="757"/>
    </row>
    <row r="2753" spans="1:9" ht="15.75" customHeight="1">
      <c r="A2753" s="963">
        <v>93008</v>
      </c>
      <c r="B2753" s="963" t="s">
        <v>5728</v>
      </c>
      <c r="C2753" s="964" t="s">
        <v>164</v>
      </c>
      <c r="D2753" s="965">
        <v>17.440000000000001</v>
      </c>
      <c r="E2753" s="757"/>
      <c r="F2753" s="757"/>
      <c r="G2753" s="757"/>
      <c r="H2753" s="757"/>
      <c r="I2753" s="757"/>
    </row>
    <row r="2754" spans="1:9" ht="15.75" customHeight="1">
      <c r="A2754" s="963">
        <v>93009</v>
      </c>
      <c r="B2754" s="963" t="s">
        <v>5729</v>
      </c>
      <c r="C2754" s="964" t="s">
        <v>164</v>
      </c>
      <c r="D2754" s="965">
        <v>26.34</v>
      </c>
      <c r="E2754" s="757"/>
      <c r="F2754" s="757"/>
      <c r="G2754" s="757"/>
      <c r="H2754" s="757"/>
      <c r="I2754" s="757"/>
    </row>
    <row r="2755" spans="1:9" ht="15.75" customHeight="1">
      <c r="A2755" s="963">
        <v>93010</v>
      </c>
      <c r="B2755" s="963" t="s">
        <v>5730</v>
      </c>
      <c r="C2755" s="964" t="s">
        <v>164</v>
      </c>
      <c r="D2755" s="965">
        <v>37.07</v>
      </c>
      <c r="E2755" s="757"/>
      <c r="F2755" s="757"/>
      <c r="G2755" s="757"/>
      <c r="H2755" s="757"/>
      <c r="I2755" s="757"/>
    </row>
    <row r="2756" spans="1:9" ht="15.75" customHeight="1">
      <c r="A2756" s="963">
        <v>93011</v>
      </c>
      <c r="B2756" s="963" t="s">
        <v>5731</v>
      </c>
      <c r="C2756" s="964" t="s">
        <v>164</v>
      </c>
      <c r="D2756" s="965">
        <v>45.63</v>
      </c>
      <c r="E2756" s="757"/>
      <c r="F2756" s="757"/>
      <c r="G2756" s="757"/>
      <c r="H2756" s="757"/>
      <c r="I2756" s="757"/>
    </row>
    <row r="2757" spans="1:9" ht="15.75" customHeight="1">
      <c r="A2757" s="963">
        <v>93012</v>
      </c>
      <c r="B2757" s="963" t="s">
        <v>5732</v>
      </c>
      <c r="C2757" s="964" t="s">
        <v>164</v>
      </c>
      <c r="D2757" s="965">
        <v>69.650000000000006</v>
      </c>
      <c r="E2757" s="757"/>
      <c r="F2757" s="757"/>
      <c r="G2757" s="757"/>
      <c r="H2757" s="757"/>
      <c r="I2757" s="757"/>
    </row>
    <row r="2758" spans="1:9" ht="15.75" customHeight="1">
      <c r="A2758" s="963">
        <v>95726</v>
      </c>
      <c r="B2758" s="963" t="s">
        <v>5733</v>
      </c>
      <c r="C2758" s="964" t="s">
        <v>164</v>
      </c>
      <c r="D2758" s="965">
        <v>8.06</v>
      </c>
      <c r="E2758" s="757"/>
      <c r="F2758" s="757"/>
      <c r="G2758" s="757"/>
      <c r="H2758" s="757"/>
      <c r="I2758" s="757"/>
    </row>
    <row r="2759" spans="1:9" ht="15.75" customHeight="1">
      <c r="A2759" s="963">
        <v>95727</v>
      </c>
      <c r="B2759" s="963" t="s">
        <v>5734</v>
      </c>
      <c r="C2759" s="964" t="s">
        <v>164</v>
      </c>
      <c r="D2759" s="965">
        <v>11.01</v>
      </c>
      <c r="E2759" s="757"/>
      <c r="F2759" s="757"/>
      <c r="G2759" s="757"/>
      <c r="H2759" s="757"/>
      <c r="I2759" s="757"/>
    </row>
    <row r="2760" spans="1:9" ht="15.75" customHeight="1">
      <c r="A2760" s="963">
        <v>95728</v>
      </c>
      <c r="B2760" s="963" t="s">
        <v>5735</v>
      </c>
      <c r="C2760" s="964" t="s">
        <v>164</v>
      </c>
      <c r="D2760" s="965">
        <v>15.95</v>
      </c>
      <c r="E2760" s="757"/>
      <c r="F2760" s="757"/>
      <c r="G2760" s="757"/>
      <c r="H2760" s="757"/>
      <c r="I2760" s="757"/>
    </row>
    <row r="2761" spans="1:9" ht="15.75" customHeight="1">
      <c r="A2761" s="963">
        <v>97667</v>
      </c>
      <c r="B2761" s="963" t="s">
        <v>5736</v>
      </c>
      <c r="C2761" s="964" t="s">
        <v>164</v>
      </c>
      <c r="D2761" s="965">
        <v>13.99</v>
      </c>
      <c r="E2761" s="757"/>
      <c r="F2761" s="757"/>
      <c r="G2761" s="757"/>
      <c r="H2761" s="757"/>
      <c r="I2761" s="757"/>
    </row>
    <row r="2762" spans="1:9" ht="15.75" customHeight="1">
      <c r="A2762" s="963">
        <v>97668</v>
      </c>
      <c r="B2762" s="963" t="s">
        <v>5737</v>
      </c>
      <c r="C2762" s="964" t="s">
        <v>164</v>
      </c>
      <c r="D2762" s="965">
        <v>20.010000000000002</v>
      </c>
      <c r="E2762" s="757"/>
      <c r="F2762" s="757"/>
      <c r="G2762" s="757"/>
      <c r="H2762" s="757"/>
      <c r="I2762" s="757"/>
    </row>
    <row r="2763" spans="1:9" ht="15.75" customHeight="1">
      <c r="A2763" s="963">
        <v>97669</v>
      </c>
      <c r="B2763" s="963" t="s">
        <v>5738</v>
      </c>
      <c r="C2763" s="964" t="s">
        <v>164</v>
      </c>
      <c r="D2763" s="965">
        <v>28.79</v>
      </c>
      <c r="E2763" s="757"/>
      <c r="F2763" s="757"/>
      <c r="G2763" s="757"/>
      <c r="H2763" s="757"/>
      <c r="I2763" s="757"/>
    </row>
    <row r="2764" spans="1:9" ht="15.75" customHeight="1">
      <c r="A2764" s="963">
        <v>97670</v>
      </c>
      <c r="B2764" s="963" t="s">
        <v>5739</v>
      </c>
      <c r="C2764" s="964" t="s">
        <v>164</v>
      </c>
      <c r="D2764" s="965">
        <v>38.6</v>
      </c>
      <c r="E2764" s="757"/>
      <c r="F2764" s="757"/>
      <c r="G2764" s="757"/>
      <c r="H2764" s="757"/>
      <c r="I2764" s="757"/>
    </row>
    <row r="2765" spans="1:9" ht="15.75" customHeight="1">
      <c r="A2765" s="963">
        <v>91874</v>
      </c>
      <c r="B2765" s="963" t="s">
        <v>5740</v>
      </c>
      <c r="C2765" s="964" t="s">
        <v>141</v>
      </c>
      <c r="D2765" s="965">
        <v>3.8</v>
      </c>
      <c r="E2765" s="757"/>
      <c r="F2765" s="757"/>
      <c r="G2765" s="757"/>
      <c r="H2765" s="757"/>
      <c r="I2765" s="757"/>
    </row>
    <row r="2766" spans="1:9" ht="15.75" customHeight="1">
      <c r="A2766" s="963">
        <v>91875</v>
      </c>
      <c r="B2766" s="963" t="s">
        <v>5741</v>
      </c>
      <c r="C2766" s="964" t="s">
        <v>141</v>
      </c>
      <c r="D2766" s="965">
        <v>5</v>
      </c>
      <c r="E2766" s="757"/>
      <c r="F2766" s="757"/>
      <c r="G2766" s="757"/>
      <c r="H2766" s="757"/>
      <c r="I2766" s="757"/>
    </row>
    <row r="2767" spans="1:9" ht="15.75" customHeight="1">
      <c r="A2767" s="963">
        <v>91876</v>
      </c>
      <c r="B2767" s="963" t="s">
        <v>5742</v>
      </c>
      <c r="C2767" s="964" t="s">
        <v>141</v>
      </c>
      <c r="D2767" s="965">
        <v>6.58</v>
      </c>
      <c r="E2767" s="757"/>
      <c r="F2767" s="757"/>
      <c r="G2767" s="757"/>
      <c r="H2767" s="757"/>
      <c r="I2767" s="757"/>
    </row>
    <row r="2768" spans="1:9" ht="15.75" customHeight="1">
      <c r="A2768" s="963">
        <v>91877</v>
      </c>
      <c r="B2768" s="963" t="s">
        <v>5743</v>
      </c>
      <c r="C2768" s="964" t="s">
        <v>141</v>
      </c>
      <c r="D2768" s="965">
        <v>8.64</v>
      </c>
      <c r="E2768" s="757"/>
      <c r="F2768" s="757"/>
      <c r="G2768" s="757"/>
      <c r="H2768" s="757"/>
      <c r="I2768" s="757"/>
    </row>
    <row r="2769" spans="1:9" ht="15.75" customHeight="1">
      <c r="A2769" s="963">
        <v>91878</v>
      </c>
      <c r="B2769" s="963" t="s">
        <v>5744</v>
      </c>
      <c r="C2769" s="964" t="s">
        <v>141</v>
      </c>
      <c r="D2769" s="965">
        <v>4.9400000000000004</v>
      </c>
      <c r="E2769" s="757"/>
      <c r="F2769" s="757"/>
      <c r="G2769" s="757"/>
      <c r="H2769" s="757"/>
      <c r="I2769" s="757"/>
    </row>
    <row r="2770" spans="1:9" ht="15.75" customHeight="1">
      <c r="A2770" s="963">
        <v>91879</v>
      </c>
      <c r="B2770" s="963" t="s">
        <v>5745</v>
      </c>
      <c r="C2770" s="964" t="s">
        <v>141</v>
      </c>
      <c r="D2770" s="965">
        <v>6.11</v>
      </c>
      <c r="E2770" s="757"/>
      <c r="F2770" s="757"/>
      <c r="G2770" s="757"/>
      <c r="H2770" s="757"/>
      <c r="I2770" s="757"/>
    </row>
    <row r="2771" spans="1:9" ht="15.75" customHeight="1">
      <c r="A2771" s="963">
        <v>91880</v>
      </c>
      <c r="B2771" s="963" t="s">
        <v>5746</v>
      </c>
      <c r="C2771" s="964" t="s">
        <v>141</v>
      </c>
      <c r="D2771" s="965">
        <v>7.72</v>
      </c>
      <c r="E2771" s="757"/>
      <c r="F2771" s="757"/>
      <c r="G2771" s="757"/>
      <c r="H2771" s="757"/>
      <c r="I2771" s="757"/>
    </row>
    <row r="2772" spans="1:9" ht="15.75" customHeight="1">
      <c r="A2772" s="963">
        <v>91881</v>
      </c>
      <c r="B2772" s="963" t="s">
        <v>5747</v>
      </c>
      <c r="C2772" s="964" t="s">
        <v>141</v>
      </c>
      <c r="D2772" s="965">
        <v>9.7899999999999991</v>
      </c>
      <c r="E2772" s="757"/>
      <c r="F2772" s="757"/>
      <c r="G2772" s="757"/>
      <c r="H2772" s="757"/>
      <c r="I2772" s="757"/>
    </row>
    <row r="2773" spans="1:9" ht="15.75" customHeight="1">
      <c r="A2773" s="963">
        <v>91882</v>
      </c>
      <c r="B2773" s="963" t="s">
        <v>5748</v>
      </c>
      <c r="C2773" s="964" t="s">
        <v>141</v>
      </c>
      <c r="D2773" s="965">
        <v>6.18</v>
      </c>
      <c r="E2773" s="757"/>
      <c r="F2773" s="757"/>
      <c r="G2773" s="757"/>
      <c r="H2773" s="757"/>
      <c r="I2773" s="757"/>
    </row>
    <row r="2774" spans="1:9" ht="15.75" customHeight="1">
      <c r="A2774" s="963">
        <v>91884</v>
      </c>
      <c r="B2774" s="963" t="s">
        <v>5749</v>
      </c>
      <c r="C2774" s="964" t="s">
        <v>141</v>
      </c>
      <c r="D2774" s="965">
        <v>7.06</v>
      </c>
      <c r="E2774" s="757"/>
      <c r="F2774" s="757"/>
      <c r="G2774" s="757"/>
      <c r="H2774" s="757"/>
      <c r="I2774" s="757"/>
    </row>
    <row r="2775" spans="1:9" ht="15.75" customHeight="1">
      <c r="A2775" s="963">
        <v>91885</v>
      </c>
      <c r="B2775" s="963" t="s">
        <v>5750</v>
      </c>
      <c r="C2775" s="964" t="s">
        <v>141</v>
      </c>
      <c r="D2775" s="965">
        <v>8.2799999999999994</v>
      </c>
      <c r="E2775" s="757"/>
      <c r="F2775" s="757"/>
      <c r="G2775" s="757"/>
      <c r="H2775" s="757"/>
      <c r="I2775" s="757"/>
    </row>
    <row r="2776" spans="1:9" ht="15.75" customHeight="1">
      <c r="A2776" s="963">
        <v>91886</v>
      </c>
      <c r="B2776" s="963" t="s">
        <v>5751</v>
      </c>
      <c r="C2776" s="964" t="s">
        <v>141</v>
      </c>
      <c r="D2776" s="965">
        <v>9.9</v>
      </c>
      <c r="E2776" s="757"/>
      <c r="F2776" s="757"/>
      <c r="G2776" s="757"/>
      <c r="H2776" s="757"/>
      <c r="I2776" s="757"/>
    </row>
    <row r="2777" spans="1:9" ht="15.75" customHeight="1">
      <c r="A2777" s="963">
        <v>91887</v>
      </c>
      <c r="B2777" s="963" t="s">
        <v>5752</v>
      </c>
      <c r="C2777" s="964" t="s">
        <v>141</v>
      </c>
      <c r="D2777" s="965">
        <v>6.71</v>
      </c>
      <c r="E2777" s="757"/>
      <c r="F2777" s="757"/>
      <c r="G2777" s="757"/>
      <c r="H2777" s="757"/>
      <c r="I2777" s="757"/>
    </row>
    <row r="2778" spans="1:9" ht="15.75" customHeight="1">
      <c r="A2778" s="963">
        <v>91889</v>
      </c>
      <c r="B2778" s="963" t="s">
        <v>5753</v>
      </c>
      <c r="C2778" s="964" t="s">
        <v>141</v>
      </c>
      <c r="D2778" s="965">
        <v>6.52</v>
      </c>
      <c r="E2778" s="757"/>
      <c r="F2778" s="757"/>
      <c r="G2778" s="757"/>
      <c r="H2778" s="757"/>
      <c r="I2778" s="757"/>
    </row>
    <row r="2779" spans="1:9" ht="15.75" customHeight="1">
      <c r="A2779" s="963">
        <v>91890</v>
      </c>
      <c r="B2779" s="963" t="s">
        <v>5754</v>
      </c>
      <c r="C2779" s="964" t="s">
        <v>141</v>
      </c>
      <c r="D2779" s="965">
        <v>8.11</v>
      </c>
      <c r="E2779" s="757"/>
      <c r="F2779" s="757"/>
      <c r="G2779" s="757"/>
      <c r="H2779" s="757"/>
      <c r="I2779" s="757"/>
    </row>
    <row r="2780" spans="1:9" ht="15.75" customHeight="1">
      <c r="A2780" s="963">
        <v>91892</v>
      </c>
      <c r="B2780" s="963" t="s">
        <v>5755</v>
      </c>
      <c r="C2780" s="964" t="s">
        <v>141</v>
      </c>
      <c r="D2780" s="965">
        <v>9.39</v>
      </c>
      <c r="E2780" s="757"/>
      <c r="F2780" s="757"/>
      <c r="G2780" s="757"/>
      <c r="H2780" s="757"/>
      <c r="I2780" s="757"/>
    </row>
    <row r="2781" spans="1:9" ht="15.75" customHeight="1">
      <c r="A2781" s="963">
        <v>91893</v>
      </c>
      <c r="B2781" s="963" t="s">
        <v>5756</v>
      </c>
      <c r="C2781" s="964" t="s">
        <v>141</v>
      </c>
      <c r="D2781" s="965">
        <v>10.98</v>
      </c>
      <c r="E2781" s="757"/>
      <c r="F2781" s="757"/>
      <c r="G2781" s="757"/>
      <c r="H2781" s="757"/>
      <c r="I2781" s="757"/>
    </row>
    <row r="2782" spans="1:9" ht="15.75" customHeight="1">
      <c r="A2782" s="963">
        <v>91895</v>
      </c>
      <c r="B2782" s="963" t="s">
        <v>5757</v>
      </c>
      <c r="C2782" s="964" t="s">
        <v>141</v>
      </c>
      <c r="D2782" s="965">
        <v>12.29</v>
      </c>
      <c r="E2782" s="757"/>
      <c r="F2782" s="757"/>
      <c r="G2782" s="757"/>
      <c r="H2782" s="757"/>
      <c r="I2782" s="757"/>
    </row>
    <row r="2783" spans="1:9" ht="15.75" customHeight="1">
      <c r="A2783" s="963">
        <v>91896</v>
      </c>
      <c r="B2783" s="963" t="s">
        <v>5758</v>
      </c>
      <c r="C2783" s="964" t="s">
        <v>141</v>
      </c>
      <c r="D2783" s="965">
        <v>13.5</v>
      </c>
      <c r="E2783" s="757"/>
      <c r="F2783" s="757"/>
      <c r="G2783" s="757"/>
      <c r="H2783" s="757"/>
      <c r="I2783" s="757"/>
    </row>
    <row r="2784" spans="1:9" ht="15.75" customHeight="1">
      <c r="A2784" s="963">
        <v>91898</v>
      </c>
      <c r="B2784" s="963" t="s">
        <v>5759</v>
      </c>
      <c r="C2784" s="964" t="s">
        <v>141</v>
      </c>
      <c r="D2784" s="965">
        <v>14.9</v>
      </c>
      <c r="E2784" s="757"/>
      <c r="F2784" s="757"/>
      <c r="G2784" s="757"/>
      <c r="H2784" s="757"/>
      <c r="I2784" s="757"/>
    </row>
    <row r="2785" spans="1:9" ht="15.75" customHeight="1">
      <c r="A2785" s="963">
        <v>91899</v>
      </c>
      <c r="B2785" s="963" t="s">
        <v>5760</v>
      </c>
      <c r="C2785" s="964" t="s">
        <v>141</v>
      </c>
      <c r="D2785" s="965">
        <v>8.3800000000000008</v>
      </c>
      <c r="E2785" s="757"/>
      <c r="F2785" s="757"/>
      <c r="G2785" s="757"/>
      <c r="H2785" s="757"/>
      <c r="I2785" s="757"/>
    </row>
    <row r="2786" spans="1:9" ht="15.75" customHeight="1">
      <c r="A2786" s="963">
        <v>91901</v>
      </c>
      <c r="B2786" s="963" t="s">
        <v>5761</v>
      </c>
      <c r="C2786" s="964" t="s">
        <v>141</v>
      </c>
      <c r="D2786" s="965">
        <v>8.19</v>
      </c>
      <c r="E2786" s="757"/>
      <c r="F2786" s="757"/>
      <c r="G2786" s="757"/>
      <c r="H2786" s="757"/>
      <c r="I2786" s="757"/>
    </row>
    <row r="2787" spans="1:9" ht="15.75" customHeight="1">
      <c r="A2787" s="963">
        <v>91902</v>
      </c>
      <c r="B2787" s="963" t="s">
        <v>5762</v>
      </c>
      <c r="C2787" s="964" t="s">
        <v>141</v>
      </c>
      <c r="D2787" s="965">
        <v>9.7799999999999994</v>
      </c>
      <c r="E2787" s="757"/>
      <c r="F2787" s="757"/>
      <c r="G2787" s="757"/>
      <c r="H2787" s="757"/>
      <c r="I2787" s="757"/>
    </row>
    <row r="2788" spans="1:9" ht="15.75" customHeight="1">
      <c r="A2788" s="963">
        <v>91904</v>
      </c>
      <c r="B2788" s="963" t="s">
        <v>5763</v>
      </c>
      <c r="C2788" s="964" t="s">
        <v>141</v>
      </c>
      <c r="D2788" s="965">
        <v>11.06</v>
      </c>
      <c r="E2788" s="757"/>
      <c r="F2788" s="757"/>
      <c r="G2788" s="757"/>
      <c r="H2788" s="757"/>
      <c r="I2788" s="757"/>
    </row>
    <row r="2789" spans="1:9" ht="15.75" customHeight="1">
      <c r="A2789" s="963">
        <v>91905</v>
      </c>
      <c r="B2789" s="963" t="s">
        <v>5764</v>
      </c>
      <c r="C2789" s="964" t="s">
        <v>141</v>
      </c>
      <c r="D2789" s="965">
        <v>12.63</v>
      </c>
      <c r="E2789" s="757"/>
      <c r="F2789" s="757"/>
      <c r="G2789" s="757"/>
      <c r="H2789" s="757"/>
      <c r="I2789" s="757"/>
    </row>
    <row r="2790" spans="1:9" ht="15.75" customHeight="1">
      <c r="A2790" s="963">
        <v>91907</v>
      </c>
      <c r="B2790" s="963" t="s">
        <v>5765</v>
      </c>
      <c r="C2790" s="964" t="s">
        <v>141</v>
      </c>
      <c r="D2790" s="965">
        <v>13.94</v>
      </c>
      <c r="E2790" s="757"/>
      <c r="F2790" s="757"/>
      <c r="G2790" s="757"/>
      <c r="H2790" s="757"/>
      <c r="I2790" s="757"/>
    </row>
    <row r="2791" spans="1:9" ht="15.75" customHeight="1">
      <c r="A2791" s="963">
        <v>91908</v>
      </c>
      <c r="B2791" s="963" t="s">
        <v>5766</v>
      </c>
      <c r="C2791" s="964" t="s">
        <v>141</v>
      </c>
      <c r="D2791" s="965">
        <v>15.2</v>
      </c>
      <c r="E2791" s="757"/>
      <c r="F2791" s="757"/>
      <c r="G2791" s="757"/>
      <c r="H2791" s="757"/>
      <c r="I2791" s="757"/>
    </row>
    <row r="2792" spans="1:9" ht="15.75" customHeight="1">
      <c r="A2792" s="963">
        <v>91910</v>
      </c>
      <c r="B2792" s="963" t="s">
        <v>5767</v>
      </c>
      <c r="C2792" s="964" t="s">
        <v>141</v>
      </c>
      <c r="D2792" s="965">
        <v>16.600000000000001</v>
      </c>
      <c r="E2792" s="757"/>
      <c r="F2792" s="757"/>
      <c r="G2792" s="757"/>
      <c r="H2792" s="757"/>
      <c r="I2792" s="757"/>
    </row>
    <row r="2793" spans="1:9" ht="15.75" customHeight="1">
      <c r="A2793" s="963">
        <v>91911</v>
      </c>
      <c r="B2793" s="963" t="s">
        <v>5768</v>
      </c>
      <c r="C2793" s="964" t="s">
        <v>141</v>
      </c>
      <c r="D2793" s="965">
        <v>10.28</v>
      </c>
      <c r="E2793" s="757"/>
      <c r="F2793" s="757"/>
      <c r="G2793" s="757"/>
      <c r="H2793" s="757"/>
      <c r="I2793" s="757"/>
    </row>
    <row r="2794" spans="1:9" ht="15.75" customHeight="1">
      <c r="A2794" s="963">
        <v>91913</v>
      </c>
      <c r="B2794" s="963" t="s">
        <v>5769</v>
      </c>
      <c r="C2794" s="964" t="s">
        <v>141</v>
      </c>
      <c r="D2794" s="965">
        <v>10.09</v>
      </c>
      <c r="E2794" s="757"/>
      <c r="F2794" s="757"/>
      <c r="G2794" s="757"/>
      <c r="H2794" s="757"/>
      <c r="I2794" s="757"/>
    </row>
    <row r="2795" spans="1:9" ht="15.75" customHeight="1">
      <c r="A2795" s="963">
        <v>91914</v>
      </c>
      <c r="B2795" s="963" t="s">
        <v>5770</v>
      </c>
      <c r="C2795" s="964" t="s">
        <v>141</v>
      </c>
      <c r="D2795" s="965">
        <v>11.25</v>
      </c>
      <c r="E2795" s="757"/>
      <c r="F2795" s="757"/>
      <c r="G2795" s="757"/>
      <c r="H2795" s="757"/>
      <c r="I2795" s="757"/>
    </row>
    <row r="2796" spans="1:9" ht="15.75" customHeight="1">
      <c r="A2796" s="963">
        <v>91916</v>
      </c>
      <c r="B2796" s="963" t="s">
        <v>5771</v>
      </c>
      <c r="C2796" s="964" t="s">
        <v>141</v>
      </c>
      <c r="D2796" s="965">
        <v>12.53</v>
      </c>
      <c r="E2796" s="757"/>
      <c r="F2796" s="757"/>
      <c r="G2796" s="757"/>
      <c r="H2796" s="757"/>
      <c r="I2796" s="757"/>
    </row>
    <row r="2797" spans="1:9" ht="15.75" customHeight="1">
      <c r="A2797" s="963">
        <v>91917</v>
      </c>
      <c r="B2797" s="963" t="s">
        <v>5772</v>
      </c>
      <c r="C2797" s="964" t="s">
        <v>141</v>
      </c>
      <c r="D2797" s="965">
        <v>13.51</v>
      </c>
      <c r="E2797" s="757"/>
      <c r="F2797" s="757"/>
      <c r="G2797" s="757"/>
      <c r="H2797" s="757"/>
      <c r="I2797" s="757"/>
    </row>
    <row r="2798" spans="1:9" ht="15.75" customHeight="1">
      <c r="A2798" s="963">
        <v>91919</v>
      </c>
      <c r="B2798" s="963" t="s">
        <v>5773</v>
      </c>
      <c r="C2798" s="964" t="s">
        <v>141</v>
      </c>
      <c r="D2798" s="965">
        <v>14.82</v>
      </c>
      <c r="E2798" s="757"/>
      <c r="F2798" s="757"/>
      <c r="G2798" s="757"/>
      <c r="H2798" s="757"/>
      <c r="I2798" s="757"/>
    </row>
    <row r="2799" spans="1:9" ht="15.75" customHeight="1">
      <c r="A2799" s="963">
        <v>91920</v>
      </c>
      <c r="B2799" s="963" t="s">
        <v>5774</v>
      </c>
      <c r="C2799" s="964" t="s">
        <v>141</v>
      </c>
      <c r="D2799" s="965">
        <v>15.4</v>
      </c>
      <c r="E2799" s="757"/>
      <c r="F2799" s="757"/>
      <c r="G2799" s="757"/>
      <c r="H2799" s="757"/>
      <c r="I2799" s="757"/>
    </row>
    <row r="2800" spans="1:9" ht="15.75" customHeight="1">
      <c r="A2800" s="963">
        <v>91922</v>
      </c>
      <c r="B2800" s="963" t="s">
        <v>5775</v>
      </c>
      <c r="C2800" s="964" t="s">
        <v>141</v>
      </c>
      <c r="D2800" s="965">
        <v>16.8</v>
      </c>
      <c r="E2800" s="757"/>
      <c r="F2800" s="757"/>
      <c r="G2800" s="757"/>
      <c r="H2800" s="757"/>
      <c r="I2800" s="757"/>
    </row>
    <row r="2801" spans="1:9" ht="15.75" customHeight="1">
      <c r="A2801" s="963">
        <v>93013</v>
      </c>
      <c r="B2801" s="963" t="s">
        <v>5776</v>
      </c>
      <c r="C2801" s="964" t="s">
        <v>141</v>
      </c>
      <c r="D2801" s="965">
        <v>11.18</v>
      </c>
      <c r="E2801" s="757"/>
      <c r="F2801" s="757"/>
      <c r="G2801" s="757"/>
      <c r="H2801" s="757"/>
      <c r="I2801" s="757"/>
    </row>
    <row r="2802" spans="1:9" ht="15.75" customHeight="1">
      <c r="A2802" s="963">
        <v>93014</v>
      </c>
      <c r="B2802" s="963" t="s">
        <v>5777</v>
      </c>
      <c r="C2802" s="964" t="s">
        <v>141</v>
      </c>
      <c r="D2802" s="965">
        <v>13.56</v>
      </c>
      <c r="E2802" s="757"/>
      <c r="F2802" s="757"/>
      <c r="G2802" s="757"/>
      <c r="H2802" s="757"/>
      <c r="I2802" s="757"/>
    </row>
    <row r="2803" spans="1:9" ht="15.75" customHeight="1">
      <c r="A2803" s="963">
        <v>93015</v>
      </c>
      <c r="B2803" s="963" t="s">
        <v>5778</v>
      </c>
      <c r="C2803" s="964" t="s">
        <v>141</v>
      </c>
      <c r="D2803" s="965">
        <v>19.649999999999999</v>
      </c>
      <c r="E2803" s="757"/>
      <c r="F2803" s="757"/>
      <c r="G2803" s="757"/>
      <c r="H2803" s="757"/>
      <c r="I2803" s="757"/>
    </row>
    <row r="2804" spans="1:9" ht="15.75" customHeight="1">
      <c r="A2804" s="963">
        <v>93016</v>
      </c>
      <c r="B2804" s="963" t="s">
        <v>5779</v>
      </c>
      <c r="C2804" s="964" t="s">
        <v>141</v>
      </c>
      <c r="D2804" s="965">
        <v>23.55</v>
      </c>
      <c r="E2804" s="757"/>
      <c r="F2804" s="757"/>
      <c r="G2804" s="757"/>
      <c r="H2804" s="757"/>
      <c r="I2804" s="757"/>
    </row>
    <row r="2805" spans="1:9" ht="15.75" customHeight="1">
      <c r="A2805" s="963">
        <v>93017</v>
      </c>
      <c r="B2805" s="963" t="s">
        <v>5780</v>
      </c>
      <c r="C2805" s="964" t="s">
        <v>141</v>
      </c>
      <c r="D2805" s="965">
        <v>34.450000000000003</v>
      </c>
      <c r="E2805" s="757"/>
      <c r="F2805" s="757"/>
      <c r="G2805" s="757"/>
      <c r="H2805" s="757"/>
      <c r="I2805" s="757"/>
    </row>
    <row r="2806" spans="1:9" ht="15.75" customHeight="1">
      <c r="A2806" s="963">
        <v>93018</v>
      </c>
      <c r="B2806" s="963" t="s">
        <v>5781</v>
      </c>
      <c r="C2806" s="964" t="s">
        <v>141</v>
      </c>
      <c r="D2806" s="965">
        <v>17.03</v>
      </c>
      <c r="E2806" s="757"/>
      <c r="F2806" s="757"/>
      <c r="G2806" s="757"/>
      <c r="H2806" s="757"/>
      <c r="I2806" s="757"/>
    </row>
    <row r="2807" spans="1:9" ht="15.75" customHeight="1">
      <c r="A2807" s="963">
        <v>93020</v>
      </c>
      <c r="B2807" s="963" t="s">
        <v>5782</v>
      </c>
      <c r="C2807" s="964" t="s">
        <v>141</v>
      </c>
      <c r="D2807" s="965">
        <v>21.34</v>
      </c>
      <c r="E2807" s="757"/>
      <c r="F2807" s="757"/>
      <c r="G2807" s="757"/>
      <c r="H2807" s="757"/>
      <c r="I2807" s="757"/>
    </row>
    <row r="2808" spans="1:9" ht="15.75" customHeight="1">
      <c r="A2808" s="963">
        <v>93022</v>
      </c>
      <c r="B2808" s="963" t="s">
        <v>5783</v>
      </c>
      <c r="C2808" s="964" t="s">
        <v>141</v>
      </c>
      <c r="D2808" s="965">
        <v>33.69</v>
      </c>
      <c r="E2808" s="757"/>
      <c r="F2808" s="757"/>
      <c r="G2808" s="757"/>
      <c r="H2808" s="757"/>
      <c r="I2808" s="757"/>
    </row>
    <row r="2809" spans="1:9" ht="15.75" customHeight="1">
      <c r="A2809" s="963">
        <v>93024</v>
      </c>
      <c r="B2809" s="963" t="s">
        <v>5784</v>
      </c>
      <c r="C2809" s="964" t="s">
        <v>141</v>
      </c>
      <c r="D2809" s="965">
        <v>35.72</v>
      </c>
      <c r="E2809" s="757"/>
      <c r="F2809" s="757"/>
      <c r="G2809" s="757"/>
      <c r="H2809" s="757"/>
      <c r="I2809" s="757"/>
    </row>
    <row r="2810" spans="1:9" ht="15.75" customHeight="1">
      <c r="A2810" s="963">
        <v>93026</v>
      </c>
      <c r="B2810" s="963" t="s">
        <v>5785</v>
      </c>
      <c r="C2810" s="964" t="s">
        <v>141</v>
      </c>
      <c r="D2810" s="965">
        <v>56.25</v>
      </c>
      <c r="E2810" s="757"/>
      <c r="F2810" s="757"/>
      <c r="G2810" s="757"/>
      <c r="H2810" s="757"/>
      <c r="I2810" s="757"/>
    </row>
    <row r="2811" spans="1:9" ht="15.75" customHeight="1">
      <c r="A2811" s="963">
        <v>97559</v>
      </c>
      <c r="B2811" s="963" t="s">
        <v>5786</v>
      </c>
      <c r="C2811" s="964" t="s">
        <v>141</v>
      </c>
      <c r="D2811" s="965">
        <v>7.97</v>
      </c>
      <c r="E2811" s="757"/>
      <c r="F2811" s="757"/>
      <c r="G2811" s="757"/>
      <c r="H2811" s="757"/>
      <c r="I2811" s="757"/>
    </row>
    <row r="2812" spans="1:9" ht="15.75" customHeight="1">
      <c r="A2812" s="963">
        <v>97562</v>
      </c>
      <c r="B2812" s="963" t="s">
        <v>5787</v>
      </c>
      <c r="C2812" s="964" t="s">
        <v>141</v>
      </c>
      <c r="D2812" s="965">
        <v>9.64</v>
      </c>
      <c r="E2812" s="757"/>
      <c r="F2812" s="757"/>
      <c r="G2812" s="757"/>
      <c r="H2812" s="757"/>
      <c r="I2812" s="757"/>
    </row>
    <row r="2813" spans="1:9" ht="15.75" customHeight="1">
      <c r="A2813" s="963">
        <v>97564</v>
      </c>
      <c r="B2813" s="963" t="s">
        <v>5788</v>
      </c>
      <c r="C2813" s="964" t="s">
        <v>141</v>
      </c>
      <c r="D2813" s="965">
        <v>11.11</v>
      </c>
      <c r="E2813" s="757"/>
      <c r="F2813" s="757"/>
      <c r="G2813" s="757"/>
      <c r="H2813" s="757"/>
      <c r="I2813" s="757"/>
    </row>
    <row r="2814" spans="1:9" ht="15.75" customHeight="1">
      <c r="A2814" s="963">
        <v>104395</v>
      </c>
      <c r="B2814" s="963" t="s">
        <v>5789</v>
      </c>
      <c r="C2814" s="964" t="s">
        <v>141</v>
      </c>
      <c r="D2814" s="965">
        <v>15.21</v>
      </c>
      <c r="E2814" s="757"/>
      <c r="F2814" s="757"/>
      <c r="G2814" s="757"/>
      <c r="H2814" s="757"/>
      <c r="I2814" s="757"/>
    </row>
    <row r="2815" spans="1:9" ht="15.75" customHeight="1">
      <c r="A2815" s="963">
        <v>91924</v>
      </c>
      <c r="B2815" s="963" t="s">
        <v>5790</v>
      </c>
      <c r="C2815" s="964" t="s">
        <v>164</v>
      </c>
      <c r="D2815" s="965">
        <v>2.73</v>
      </c>
      <c r="E2815" s="757"/>
      <c r="F2815" s="757"/>
      <c r="G2815" s="757"/>
      <c r="H2815" s="757"/>
      <c r="I2815" s="757"/>
    </row>
    <row r="2816" spans="1:9" ht="15.75" customHeight="1">
      <c r="A2816" s="963">
        <v>91925</v>
      </c>
      <c r="B2816" s="963" t="s">
        <v>5791</v>
      </c>
      <c r="C2816" s="964" t="s">
        <v>164</v>
      </c>
      <c r="D2816" s="965">
        <v>3.35</v>
      </c>
      <c r="E2816" s="757"/>
      <c r="F2816" s="757"/>
      <c r="G2816" s="757"/>
      <c r="H2816" s="757"/>
      <c r="I2816" s="757"/>
    </row>
    <row r="2817" spans="1:9" ht="15.75" customHeight="1">
      <c r="A2817" s="963">
        <v>91926</v>
      </c>
      <c r="B2817" s="963" t="s">
        <v>5792</v>
      </c>
      <c r="C2817" s="964" t="s">
        <v>164</v>
      </c>
      <c r="D2817" s="965">
        <v>4</v>
      </c>
      <c r="E2817" s="757"/>
      <c r="F2817" s="757"/>
      <c r="G2817" s="757"/>
      <c r="H2817" s="757"/>
      <c r="I2817" s="757"/>
    </row>
    <row r="2818" spans="1:9" ht="15.75" customHeight="1">
      <c r="A2818" s="963">
        <v>91927</v>
      </c>
      <c r="B2818" s="963" t="s">
        <v>5793</v>
      </c>
      <c r="C2818" s="964" t="s">
        <v>164</v>
      </c>
      <c r="D2818" s="965">
        <v>4.53</v>
      </c>
      <c r="E2818" s="757"/>
      <c r="F2818" s="757"/>
      <c r="G2818" s="757"/>
      <c r="H2818" s="757"/>
      <c r="I2818" s="757"/>
    </row>
    <row r="2819" spans="1:9" ht="15.75" customHeight="1">
      <c r="A2819" s="963">
        <v>91928</v>
      </c>
      <c r="B2819" s="963" t="s">
        <v>5794</v>
      </c>
      <c r="C2819" s="964" t="s">
        <v>164</v>
      </c>
      <c r="D2819" s="965">
        <v>6.24</v>
      </c>
      <c r="E2819" s="757"/>
      <c r="F2819" s="757"/>
      <c r="G2819" s="757"/>
      <c r="H2819" s="757"/>
      <c r="I2819" s="757"/>
    </row>
    <row r="2820" spans="1:9" ht="15.75" customHeight="1">
      <c r="A2820" s="963">
        <v>91929</v>
      </c>
      <c r="B2820" s="963" t="s">
        <v>5795</v>
      </c>
      <c r="C2820" s="964" t="s">
        <v>164</v>
      </c>
      <c r="D2820" s="965">
        <v>6.69</v>
      </c>
      <c r="E2820" s="757"/>
      <c r="F2820" s="757"/>
      <c r="G2820" s="757"/>
      <c r="H2820" s="757"/>
      <c r="I2820" s="757"/>
    </row>
    <row r="2821" spans="1:9" ht="15.75" customHeight="1">
      <c r="A2821" s="963">
        <v>91930</v>
      </c>
      <c r="B2821" s="963" t="s">
        <v>5796</v>
      </c>
      <c r="C2821" s="964" t="s">
        <v>164</v>
      </c>
      <c r="D2821" s="965">
        <v>8.74</v>
      </c>
      <c r="E2821" s="757"/>
      <c r="F2821" s="757"/>
      <c r="G2821" s="757"/>
      <c r="H2821" s="757"/>
      <c r="I2821" s="757"/>
    </row>
    <row r="2822" spans="1:9" ht="15.75" customHeight="1">
      <c r="A2822" s="963">
        <v>91931</v>
      </c>
      <c r="B2822" s="963" t="s">
        <v>5797</v>
      </c>
      <c r="C2822" s="964" t="s">
        <v>164</v>
      </c>
      <c r="D2822" s="965">
        <v>9.48</v>
      </c>
      <c r="E2822" s="757"/>
      <c r="F2822" s="757"/>
      <c r="G2822" s="757"/>
      <c r="H2822" s="757"/>
      <c r="I2822" s="757"/>
    </row>
    <row r="2823" spans="1:9" ht="15.75" customHeight="1">
      <c r="A2823" s="963">
        <v>91932</v>
      </c>
      <c r="B2823" s="963" t="s">
        <v>5798</v>
      </c>
      <c r="C2823" s="964" t="s">
        <v>164</v>
      </c>
      <c r="D2823" s="966">
        <v>15.81</v>
      </c>
      <c r="E2823" s="757"/>
      <c r="F2823" s="757"/>
      <c r="G2823" s="757"/>
      <c r="H2823" s="757"/>
      <c r="I2823" s="757"/>
    </row>
    <row r="2824" spans="1:9" ht="15.75" customHeight="1">
      <c r="A2824" s="963">
        <v>91933</v>
      </c>
      <c r="B2824" s="963" t="s">
        <v>5799</v>
      </c>
      <c r="C2824" s="964" t="s">
        <v>164</v>
      </c>
      <c r="D2824" s="965">
        <v>15.21</v>
      </c>
      <c r="E2824" s="757"/>
      <c r="F2824" s="757"/>
      <c r="G2824" s="757"/>
      <c r="H2824" s="757"/>
      <c r="I2824" s="757"/>
    </row>
    <row r="2825" spans="1:9" ht="15.75" customHeight="1">
      <c r="A2825" s="963">
        <v>91934</v>
      </c>
      <c r="B2825" s="963" t="s">
        <v>5800</v>
      </c>
      <c r="C2825" s="964" t="s">
        <v>164</v>
      </c>
      <c r="D2825" s="965">
        <v>22.79</v>
      </c>
      <c r="E2825" s="757"/>
      <c r="F2825" s="757"/>
      <c r="G2825" s="757"/>
      <c r="H2825" s="757"/>
      <c r="I2825" s="757"/>
    </row>
    <row r="2826" spans="1:9" ht="15.75" customHeight="1">
      <c r="A2826" s="963">
        <v>91935</v>
      </c>
      <c r="B2826" s="963" t="s">
        <v>5801</v>
      </c>
      <c r="C2826" s="964" t="s">
        <v>164</v>
      </c>
      <c r="D2826" s="965">
        <v>23.94</v>
      </c>
      <c r="E2826" s="757"/>
      <c r="F2826" s="757"/>
      <c r="G2826" s="757"/>
      <c r="H2826" s="757"/>
      <c r="I2826" s="757"/>
    </row>
    <row r="2827" spans="1:9" ht="15.75" customHeight="1">
      <c r="A2827" s="963">
        <v>92979</v>
      </c>
      <c r="B2827" s="963" t="s">
        <v>5802</v>
      </c>
      <c r="C2827" s="964" t="s">
        <v>164</v>
      </c>
      <c r="D2827" s="965">
        <v>11.36</v>
      </c>
      <c r="E2827" s="757"/>
      <c r="F2827" s="757"/>
      <c r="G2827" s="757"/>
      <c r="H2827" s="757"/>
      <c r="I2827" s="757"/>
    </row>
    <row r="2828" spans="1:9" ht="15.75" customHeight="1">
      <c r="A2828" s="963">
        <v>92980</v>
      </c>
      <c r="B2828" s="963" t="s">
        <v>5803</v>
      </c>
      <c r="C2828" s="964" t="s">
        <v>164</v>
      </c>
      <c r="D2828" s="965">
        <v>10.85</v>
      </c>
      <c r="E2828" s="757"/>
      <c r="F2828" s="757"/>
      <c r="G2828" s="757"/>
      <c r="H2828" s="757"/>
      <c r="I2828" s="757"/>
    </row>
    <row r="2829" spans="1:9" ht="15.75" customHeight="1">
      <c r="A2829" s="963">
        <v>92981</v>
      </c>
      <c r="B2829" s="963" t="s">
        <v>5804</v>
      </c>
      <c r="C2829" s="964" t="s">
        <v>164</v>
      </c>
      <c r="D2829" s="965">
        <v>16.25</v>
      </c>
      <c r="E2829" s="757"/>
      <c r="F2829" s="757"/>
      <c r="G2829" s="757"/>
      <c r="H2829" s="757"/>
      <c r="I2829" s="757"/>
    </row>
    <row r="2830" spans="1:9" ht="15.75" customHeight="1">
      <c r="A2830" s="963">
        <v>92982</v>
      </c>
      <c r="B2830" s="963" t="s">
        <v>5805</v>
      </c>
      <c r="C2830" s="964" t="s">
        <v>164</v>
      </c>
      <c r="D2830" s="965">
        <v>17.23</v>
      </c>
      <c r="E2830" s="757"/>
      <c r="F2830" s="757"/>
      <c r="G2830" s="757"/>
      <c r="H2830" s="757"/>
      <c r="I2830" s="757"/>
    </row>
    <row r="2831" spans="1:9" ht="15.75" customHeight="1">
      <c r="A2831" s="963">
        <v>92984</v>
      </c>
      <c r="B2831" s="963" t="s">
        <v>1324</v>
      </c>
      <c r="C2831" s="964" t="s">
        <v>164</v>
      </c>
      <c r="D2831" s="965">
        <v>28.02</v>
      </c>
      <c r="E2831" s="757"/>
      <c r="F2831" s="757"/>
      <c r="G2831" s="757"/>
      <c r="H2831" s="757"/>
      <c r="I2831" s="757"/>
    </row>
    <row r="2832" spans="1:9" ht="15.75" customHeight="1">
      <c r="A2832" s="963">
        <v>92986</v>
      </c>
      <c r="B2832" s="963" t="s">
        <v>1352</v>
      </c>
      <c r="C2832" s="964" t="s">
        <v>164</v>
      </c>
      <c r="D2832" s="965">
        <v>38.96</v>
      </c>
      <c r="E2832" s="757"/>
      <c r="F2832" s="757"/>
      <c r="G2832" s="757"/>
      <c r="H2832" s="757"/>
      <c r="I2832" s="757"/>
    </row>
    <row r="2833" spans="1:9" ht="15.75" customHeight="1">
      <c r="A2833" s="963">
        <v>92988</v>
      </c>
      <c r="B2833" s="963" t="s">
        <v>5806</v>
      </c>
      <c r="C2833" s="964" t="s">
        <v>164</v>
      </c>
      <c r="D2833" s="965">
        <v>56.81</v>
      </c>
      <c r="E2833" s="757"/>
      <c r="F2833" s="757"/>
      <c r="G2833" s="757"/>
      <c r="H2833" s="757"/>
      <c r="I2833" s="757"/>
    </row>
    <row r="2834" spans="1:9" ht="15.75" customHeight="1">
      <c r="A2834" s="963">
        <v>92990</v>
      </c>
      <c r="B2834" s="963" t="s">
        <v>5807</v>
      </c>
      <c r="C2834" s="964" t="s">
        <v>164</v>
      </c>
      <c r="D2834" s="965">
        <v>78.849999999999994</v>
      </c>
      <c r="E2834" s="757"/>
      <c r="F2834" s="757"/>
      <c r="G2834" s="757"/>
      <c r="H2834" s="757"/>
      <c r="I2834" s="757"/>
    </row>
    <row r="2835" spans="1:9" ht="15.75" customHeight="1">
      <c r="A2835" s="963">
        <v>92992</v>
      </c>
      <c r="B2835" s="963" t="s">
        <v>5808</v>
      </c>
      <c r="C2835" s="964" t="s">
        <v>164</v>
      </c>
      <c r="D2835" s="965">
        <v>102.05</v>
      </c>
      <c r="E2835" s="757"/>
      <c r="F2835" s="757"/>
      <c r="G2835" s="757"/>
      <c r="H2835" s="757"/>
      <c r="I2835" s="757"/>
    </row>
    <row r="2836" spans="1:9" ht="15.75" customHeight="1">
      <c r="A2836" s="963">
        <v>92994</v>
      </c>
      <c r="B2836" s="963" t="s">
        <v>5809</v>
      </c>
      <c r="C2836" s="964" t="s">
        <v>164</v>
      </c>
      <c r="D2836" s="965">
        <v>132.83000000000001</v>
      </c>
      <c r="E2836" s="757"/>
      <c r="F2836" s="757"/>
      <c r="G2836" s="757"/>
      <c r="H2836" s="757"/>
      <c r="I2836" s="757"/>
    </row>
    <row r="2837" spans="1:9" ht="15.75" customHeight="1">
      <c r="A2837" s="963">
        <v>92996</v>
      </c>
      <c r="B2837" s="963" t="s">
        <v>5810</v>
      </c>
      <c r="C2837" s="964" t="s">
        <v>164</v>
      </c>
      <c r="D2837" s="965">
        <v>160.77000000000001</v>
      </c>
      <c r="E2837" s="757"/>
      <c r="F2837" s="757"/>
      <c r="G2837" s="757"/>
      <c r="H2837" s="757"/>
      <c r="I2837" s="757"/>
    </row>
    <row r="2838" spans="1:9" ht="15.75" customHeight="1">
      <c r="A2838" s="963">
        <v>92998</v>
      </c>
      <c r="B2838" s="963" t="s">
        <v>5811</v>
      </c>
      <c r="C2838" s="964" t="s">
        <v>164</v>
      </c>
      <c r="D2838" s="965">
        <v>197.15</v>
      </c>
      <c r="E2838" s="757"/>
      <c r="F2838" s="757"/>
      <c r="G2838" s="757"/>
      <c r="H2838" s="757"/>
      <c r="I2838" s="757"/>
    </row>
    <row r="2839" spans="1:9" ht="15.75" customHeight="1">
      <c r="A2839" s="963">
        <v>93000</v>
      </c>
      <c r="B2839" s="963" t="s">
        <v>5812</v>
      </c>
      <c r="C2839" s="964" t="s">
        <v>164</v>
      </c>
      <c r="D2839" s="965">
        <v>261.27</v>
      </c>
      <c r="E2839" s="757"/>
      <c r="F2839" s="757"/>
      <c r="G2839" s="757"/>
      <c r="H2839" s="757"/>
      <c r="I2839" s="757"/>
    </row>
    <row r="2840" spans="1:9" ht="15.75" customHeight="1">
      <c r="A2840" s="963">
        <v>93002</v>
      </c>
      <c r="B2840" s="963" t="s">
        <v>5813</v>
      </c>
      <c r="C2840" s="964" t="s">
        <v>164</v>
      </c>
      <c r="D2840" s="965">
        <v>338.13</v>
      </c>
      <c r="E2840" s="757"/>
      <c r="F2840" s="757"/>
      <c r="G2840" s="757"/>
      <c r="H2840" s="757"/>
      <c r="I2840" s="757"/>
    </row>
    <row r="2841" spans="1:9" ht="15.75" customHeight="1">
      <c r="A2841" s="963">
        <v>101884</v>
      </c>
      <c r="B2841" s="963" t="s">
        <v>5814</v>
      </c>
      <c r="C2841" s="964" t="s">
        <v>164</v>
      </c>
      <c r="D2841" s="965">
        <v>11.16</v>
      </c>
      <c r="E2841" s="757"/>
      <c r="F2841" s="757"/>
      <c r="G2841" s="757"/>
      <c r="H2841" s="757"/>
      <c r="I2841" s="757"/>
    </row>
    <row r="2842" spans="1:9" ht="15.75" customHeight="1">
      <c r="A2842" s="963">
        <v>101885</v>
      </c>
      <c r="B2842" s="963" t="s">
        <v>5815</v>
      </c>
      <c r="C2842" s="964" t="s">
        <v>164</v>
      </c>
      <c r="D2842" s="965">
        <v>10.65</v>
      </c>
      <c r="E2842" s="757"/>
      <c r="F2842" s="757"/>
      <c r="G2842" s="757"/>
      <c r="H2842" s="757"/>
      <c r="I2842" s="757"/>
    </row>
    <row r="2843" spans="1:9" ht="15.75" customHeight="1">
      <c r="A2843" s="963">
        <v>101886</v>
      </c>
      <c r="B2843" s="963" t="s">
        <v>5816</v>
      </c>
      <c r="C2843" s="964" t="s">
        <v>164</v>
      </c>
      <c r="D2843" s="965">
        <v>16.02</v>
      </c>
      <c r="E2843" s="757"/>
      <c r="F2843" s="757"/>
      <c r="G2843" s="757"/>
      <c r="H2843" s="757"/>
      <c r="I2843" s="757"/>
    </row>
    <row r="2844" spans="1:9" ht="15.75" customHeight="1">
      <c r="A2844" s="963">
        <v>101887</v>
      </c>
      <c r="B2844" s="963" t="s">
        <v>5817</v>
      </c>
      <c r="C2844" s="964" t="s">
        <v>164</v>
      </c>
      <c r="D2844" s="965">
        <v>17</v>
      </c>
      <c r="E2844" s="757"/>
      <c r="F2844" s="757"/>
      <c r="G2844" s="757"/>
      <c r="H2844" s="757"/>
      <c r="I2844" s="757"/>
    </row>
    <row r="2845" spans="1:9" ht="15.75" customHeight="1">
      <c r="A2845" s="963">
        <v>101888</v>
      </c>
      <c r="B2845" s="963" t="s">
        <v>5818</v>
      </c>
      <c r="C2845" s="964" t="s">
        <v>164</v>
      </c>
      <c r="D2845" s="965">
        <v>25.1</v>
      </c>
      <c r="E2845" s="757"/>
      <c r="F2845" s="757"/>
      <c r="G2845" s="757"/>
      <c r="H2845" s="757"/>
      <c r="I2845" s="757"/>
    </row>
    <row r="2846" spans="1:9" ht="15.75" customHeight="1">
      <c r="A2846" s="963">
        <v>101889</v>
      </c>
      <c r="B2846" s="963" t="s">
        <v>5819</v>
      </c>
      <c r="C2846" s="964" t="s">
        <v>164</v>
      </c>
      <c r="D2846" s="965">
        <v>26.39</v>
      </c>
      <c r="E2846" s="757"/>
      <c r="F2846" s="757"/>
      <c r="G2846" s="757"/>
      <c r="H2846" s="757"/>
      <c r="I2846" s="757"/>
    </row>
    <row r="2847" spans="1:9" ht="15.75" customHeight="1">
      <c r="A2847" s="963">
        <v>91936</v>
      </c>
      <c r="B2847" s="963" t="s">
        <v>5820</v>
      </c>
      <c r="C2847" s="964" t="s">
        <v>141</v>
      </c>
      <c r="D2847" s="965">
        <v>9.66</v>
      </c>
      <c r="E2847" s="757"/>
      <c r="F2847" s="757"/>
      <c r="G2847" s="757"/>
      <c r="H2847" s="757"/>
      <c r="I2847" s="757"/>
    </row>
    <row r="2848" spans="1:9" ht="15.75" customHeight="1">
      <c r="A2848" s="963">
        <v>91937</v>
      </c>
      <c r="B2848" s="963" t="s">
        <v>1734</v>
      </c>
      <c r="C2848" s="964" t="s">
        <v>141</v>
      </c>
      <c r="D2848" s="965">
        <v>8.43</v>
      </c>
      <c r="E2848" s="757"/>
      <c r="F2848" s="757"/>
      <c r="G2848" s="757"/>
      <c r="H2848" s="757"/>
      <c r="I2848" s="757"/>
    </row>
    <row r="2849" spans="1:9" ht="15.75" customHeight="1">
      <c r="A2849" s="963">
        <v>91939</v>
      </c>
      <c r="B2849" s="963" t="s">
        <v>5821</v>
      </c>
      <c r="C2849" s="964" t="s">
        <v>141</v>
      </c>
      <c r="D2849" s="965">
        <v>22.62</v>
      </c>
      <c r="E2849" s="757"/>
      <c r="F2849" s="757"/>
      <c r="G2849" s="757"/>
      <c r="H2849" s="757"/>
      <c r="I2849" s="757"/>
    </row>
    <row r="2850" spans="1:9" ht="15.75" customHeight="1">
      <c r="A2850" s="963">
        <v>91940</v>
      </c>
      <c r="B2850" s="963" t="s">
        <v>5822</v>
      </c>
      <c r="C2850" s="964" t="s">
        <v>141</v>
      </c>
      <c r="D2850" s="965">
        <v>11.86</v>
      </c>
      <c r="E2850" s="757"/>
      <c r="F2850" s="757"/>
      <c r="G2850" s="757"/>
      <c r="H2850" s="757"/>
      <c r="I2850" s="757"/>
    </row>
    <row r="2851" spans="1:9" ht="15.75" customHeight="1">
      <c r="A2851" s="963">
        <v>91941</v>
      </c>
      <c r="B2851" s="963" t="s">
        <v>5823</v>
      </c>
      <c r="C2851" s="964" t="s">
        <v>141</v>
      </c>
      <c r="D2851" s="965">
        <v>7.81</v>
      </c>
      <c r="E2851" s="757"/>
      <c r="F2851" s="757"/>
      <c r="G2851" s="757"/>
      <c r="H2851" s="757"/>
      <c r="I2851" s="757"/>
    </row>
    <row r="2852" spans="1:9" ht="15.75" customHeight="1">
      <c r="A2852" s="963">
        <v>91942</v>
      </c>
      <c r="B2852" s="963" t="s">
        <v>5824</v>
      </c>
      <c r="C2852" s="964" t="s">
        <v>141</v>
      </c>
      <c r="D2852" s="965">
        <v>27.38</v>
      </c>
      <c r="E2852" s="757"/>
      <c r="F2852" s="757"/>
      <c r="G2852" s="757"/>
      <c r="H2852" s="757"/>
      <c r="I2852" s="757"/>
    </row>
    <row r="2853" spans="1:9" ht="15.75" customHeight="1">
      <c r="A2853" s="963">
        <v>91943</v>
      </c>
      <c r="B2853" s="963" t="s">
        <v>5825</v>
      </c>
      <c r="C2853" s="964" t="s">
        <v>141</v>
      </c>
      <c r="D2853" s="965">
        <v>14.98</v>
      </c>
      <c r="E2853" s="757"/>
      <c r="F2853" s="757"/>
      <c r="G2853" s="757"/>
      <c r="H2853" s="757"/>
      <c r="I2853" s="757"/>
    </row>
    <row r="2854" spans="1:9" ht="15.75" customHeight="1">
      <c r="A2854" s="963">
        <v>91944</v>
      </c>
      <c r="B2854" s="963" t="s">
        <v>5826</v>
      </c>
      <c r="C2854" s="964" t="s">
        <v>141</v>
      </c>
      <c r="D2854" s="966">
        <v>10.36</v>
      </c>
      <c r="E2854" s="757"/>
      <c r="F2854" s="757"/>
      <c r="G2854" s="757"/>
      <c r="H2854" s="757"/>
      <c r="I2854" s="757"/>
    </row>
    <row r="2855" spans="1:9" ht="15.75" customHeight="1">
      <c r="A2855" s="963">
        <v>92865</v>
      </c>
      <c r="B2855" s="963" t="s">
        <v>5827</v>
      </c>
      <c r="C2855" s="964" t="s">
        <v>141</v>
      </c>
      <c r="D2855" s="966">
        <v>8.86</v>
      </c>
      <c r="E2855" s="757"/>
      <c r="F2855" s="757"/>
      <c r="G2855" s="757"/>
      <c r="H2855" s="757"/>
      <c r="I2855" s="757"/>
    </row>
    <row r="2856" spans="1:9" ht="15.75" customHeight="1">
      <c r="A2856" s="963">
        <v>92866</v>
      </c>
      <c r="B2856" s="963" t="s">
        <v>5828</v>
      </c>
      <c r="C2856" s="964" t="s">
        <v>141</v>
      </c>
      <c r="D2856" s="966">
        <v>7.12</v>
      </c>
      <c r="E2856" s="757"/>
      <c r="F2856" s="757"/>
      <c r="G2856" s="757"/>
      <c r="H2856" s="757"/>
      <c r="I2856" s="757"/>
    </row>
    <row r="2857" spans="1:9" ht="15.75" customHeight="1">
      <c r="A2857" s="963">
        <v>92867</v>
      </c>
      <c r="B2857" s="963" t="s">
        <v>5829</v>
      </c>
      <c r="C2857" s="964" t="s">
        <v>141</v>
      </c>
      <c r="D2857" s="966">
        <v>22.59</v>
      </c>
      <c r="E2857" s="757"/>
      <c r="F2857" s="757"/>
      <c r="G2857" s="757"/>
      <c r="H2857" s="757"/>
      <c r="I2857" s="757"/>
    </row>
    <row r="2858" spans="1:9" ht="15.75" customHeight="1">
      <c r="A2858" s="963">
        <v>92868</v>
      </c>
      <c r="B2858" s="963" t="s">
        <v>5830</v>
      </c>
      <c r="C2858" s="964" t="s">
        <v>141</v>
      </c>
      <c r="D2858" s="965">
        <v>11.83</v>
      </c>
      <c r="E2858" s="757"/>
      <c r="F2858" s="757"/>
      <c r="G2858" s="757"/>
      <c r="H2858" s="757"/>
      <c r="I2858" s="757"/>
    </row>
    <row r="2859" spans="1:9" ht="15.75" customHeight="1">
      <c r="A2859" s="963">
        <v>92869</v>
      </c>
      <c r="B2859" s="963" t="s">
        <v>5831</v>
      </c>
      <c r="C2859" s="964" t="s">
        <v>141</v>
      </c>
      <c r="D2859" s="965">
        <v>7.78</v>
      </c>
      <c r="E2859" s="757"/>
      <c r="F2859" s="757"/>
      <c r="G2859" s="757"/>
      <c r="H2859" s="757"/>
      <c r="I2859" s="757"/>
    </row>
    <row r="2860" spans="1:9" ht="15.75" customHeight="1">
      <c r="A2860" s="963">
        <v>92870</v>
      </c>
      <c r="B2860" s="963" t="s">
        <v>5832</v>
      </c>
      <c r="C2860" s="964" t="s">
        <v>141</v>
      </c>
      <c r="D2860" s="965">
        <v>27.51</v>
      </c>
      <c r="E2860" s="757"/>
      <c r="F2860" s="757"/>
      <c r="G2860" s="757"/>
      <c r="H2860" s="757"/>
      <c r="I2860" s="757"/>
    </row>
    <row r="2861" spans="1:9" ht="15.75" customHeight="1">
      <c r="A2861" s="963">
        <v>92871</v>
      </c>
      <c r="B2861" s="963" t="s">
        <v>5833</v>
      </c>
      <c r="C2861" s="964" t="s">
        <v>141</v>
      </c>
      <c r="D2861" s="965">
        <v>15.11</v>
      </c>
      <c r="E2861" s="757"/>
      <c r="F2861" s="757"/>
      <c r="G2861" s="757"/>
      <c r="H2861" s="757"/>
      <c r="I2861" s="757"/>
    </row>
    <row r="2862" spans="1:9" ht="15.75" customHeight="1">
      <c r="A2862" s="963">
        <v>92872</v>
      </c>
      <c r="B2862" s="963" t="s">
        <v>5834</v>
      </c>
      <c r="C2862" s="964" t="s">
        <v>141</v>
      </c>
      <c r="D2862" s="965">
        <v>10.49</v>
      </c>
      <c r="E2862" s="757"/>
      <c r="F2862" s="757"/>
      <c r="G2862" s="757"/>
      <c r="H2862" s="757"/>
      <c r="I2862" s="757"/>
    </row>
    <row r="2863" spans="1:9" ht="15.75" customHeight="1">
      <c r="A2863" s="963">
        <v>95777</v>
      </c>
      <c r="B2863" s="963" t="s">
        <v>5835</v>
      </c>
      <c r="C2863" s="964" t="s">
        <v>141</v>
      </c>
      <c r="D2863" s="966">
        <v>22.66</v>
      </c>
      <c r="E2863" s="757"/>
      <c r="F2863" s="757"/>
      <c r="G2863" s="757"/>
      <c r="H2863" s="757"/>
      <c r="I2863" s="757"/>
    </row>
    <row r="2864" spans="1:9" ht="15.75" customHeight="1">
      <c r="A2864" s="963">
        <v>95778</v>
      </c>
      <c r="B2864" s="963" t="s">
        <v>5836</v>
      </c>
      <c r="C2864" s="964" t="s">
        <v>141</v>
      </c>
      <c r="D2864" s="966">
        <v>25.12</v>
      </c>
      <c r="E2864" s="757"/>
      <c r="F2864" s="757"/>
      <c r="G2864" s="757"/>
      <c r="H2864" s="757"/>
      <c r="I2864" s="757"/>
    </row>
    <row r="2865" spans="1:9" ht="15.75" customHeight="1">
      <c r="A2865" s="963">
        <v>95779</v>
      </c>
      <c r="B2865" s="963" t="s">
        <v>5837</v>
      </c>
      <c r="C2865" s="964" t="s">
        <v>141</v>
      </c>
      <c r="D2865" s="966">
        <v>20.81</v>
      </c>
      <c r="E2865" s="757"/>
      <c r="F2865" s="757"/>
      <c r="G2865" s="757"/>
      <c r="H2865" s="757"/>
      <c r="I2865" s="757"/>
    </row>
    <row r="2866" spans="1:9" ht="15.75" customHeight="1">
      <c r="A2866" s="963">
        <v>95780</v>
      </c>
      <c r="B2866" s="963" t="s">
        <v>5838</v>
      </c>
      <c r="C2866" s="964" t="s">
        <v>141</v>
      </c>
      <c r="D2866" s="965">
        <v>27.3</v>
      </c>
      <c r="E2866" s="757"/>
      <c r="F2866" s="757"/>
      <c r="G2866" s="757"/>
      <c r="H2866" s="757"/>
      <c r="I2866" s="757"/>
    </row>
    <row r="2867" spans="1:9" ht="15.75" customHeight="1">
      <c r="A2867" s="963">
        <v>95781</v>
      </c>
      <c r="B2867" s="963" t="s">
        <v>5839</v>
      </c>
      <c r="C2867" s="964" t="s">
        <v>141</v>
      </c>
      <c r="D2867" s="965">
        <v>30.57</v>
      </c>
      <c r="E2867" s="757"/>
      <c r="F2867" s="757"/>
      <c r="G2867" s="757"/>
      <c r="H2867" s="757"/>
      <c r="I2867" s="757"/>
    </row>
    <row r="2868" spans="1:9" ht="15.75" customHeight="1">
      <c r="A2868" s="963">
        <v>95782</v>
      </c>
      <c r="B2868" s="963" t="s">
        <v>5840</v>
      </c>
      <c r="C2868" s="964" t="s">
        <v>141</v>
      </c>
      <c r="D2868" s="965">
        <v>29.4</v>
      </c>
      <c r="E2868" s="757"/>
      <c r="F2868" s="757"/>
      <c r="G2868" s="757"/>
      <c r="H2868" s="757"/>
      <c r="I2868" s="757"/>
    </row>
    <row r="2869" spans="1:9" ht="15.75" customHeight="1">
      <c r="A2869" s="963">
        <v>95785</v>
      </c>
      <c r="B2869" s="963" t="s">
        <v>5841</v>
      </c>
      <c r="C2869" s="964" t="s">
        <v>141</v>
      </c>
      <c r="D2869" s="965">
        <v>35.03</v>
      </c>
      <c r="E2869" s="757"/>
      <c r="F2869" s="757"/>
      <c r="G2869" s="757"/>
      <c r="H2869" s="757"/>
      <c r="I2869" s="757"/>
    </row>
    <row r="2870" spans="1:9" ht="15.75" customHeight="1">
      <c r="A2870" s="963">
        <v>95787</v>
      </c>
      <c r="B2870" s="963" t="s">
        <v>5842</v>
      </c>
      <c r="C2870" s="964" t="s">
        <v>141</v>
      </c>
      <c r="D2870" s="965">
        <v>24.56</v>
      </c>
      <c r="E2870" s="757"/>
      <c r="F2870" s="757"/>
      <c r="G2870" s="757"/>
      <c r="H2870" s="757"/>
      <c r="I2870" s="757"/>
    </row>
    <row r="2871" spans="1:9" ht="15.75" customHeight="1">
      <c r="A2871" s="963">
        <v>95789</v>
      </c>
      <c r="B2871" s="963" t="s">
        <v>5843</v>
      </c>
      <c r="C2871" s="964" t="s">
        <v>141</v>
      </c>
      <c r="D2871" s="965">
        <v>34.14</v>
      </c>
      <c r="E2871" s="757"/>
      <c r="F2871" s="757"/>
      <c r="G2871" s="757"/>
      <c r="H2871" s="757"/>
      <c r="I2871" s="757"/>
    </row>
    <row r="2872" spans="1:9" ht="15.75" customHeight="1">
      <c r="A2872" s="963">
        <v>95791</v>
      </c>
      <c r="B2872" s="963" t="s">
        <v>5844</v>
      </c>
      <c r="C2872" s="964" t="s">
        <v>141</v>
      </c>
      <c r="D2872" s="965">
        <v>48.26</v>
      </c>
      <c r="E2872" s="757"/>
      <c r="F2872" s="757"/>
      <c r="G2872" s="757"/>
      <c r="H2872" s="757"/>
      <c r="I2872" s="757"/>
    </row>
    <row r="2873" spans="1:9" ht="15.75" customHeight="1">
      <c r="A2873" s="963">
        <v>95795</v>
      </c>
      <c r="B2873" s="963" t="s">
        <v>5845</v>
      </c>
      <c r="C2873" s="964" t="s">
        <v>141</v>
      </c>
      <c r="D2873" s="965">
        <v>28.03</v>
      </c>
      <c r="E2873" s="757"/>
      <c r="F2873" s="757"/>
      <c r="G2873" s="757"/>
      <c r="H2873" s="757"/>
      <c r="I2873" s="757"/>
    </row>
    <row r="2874" spans="1:9" ht="15.75" customHeight="1">
      <c r="A2874" s="963">
        <v>95796</v>
      </c>
      <c r="B2874" s="963" t="s">
        <v>5846</v>
      </c>
      <c r="C2874" s="964" t="s">
        <v>141</v>
      </c>
      <c r="D2874" s="966">
        <v>40.119999999999997</v>
      </c>
      <c r="E2874" s="757"/>
      <c r="F2874" s="757"/>
      <c r="G2874" s="757"/>
      <c r="H2874" s="757"/>
      <c r="I2874" s="757"/>
    </row>
    <row r="2875" spans="1:9" ht="15.75" customHeight="1">
      <c r="A2875" s="963">
        <v>95797</v>
      </c>
      <c r="B2875" s="963" t="s">
        <v>5847</v>
      </c>
      <c r="C2875" s="964" t="s">
        <v>141</v>
      </c>
      <c r="D2875" s="966">
        <v>56.07</v>
      </c>
      <c r="E2875" s="757"/>
      <c r="F2875" s="757"/>
      <c r="G2875" s="757"/>
      <c r="H2875" s="757"/>
      <c r="I2875" s="757"/>
    </row>
    <row r="2876" spans="1:9" ht="15.75" customHeight="1">
      <c r="A2876" s="963">
        <v>95801</v>
      </c>
      <c r="B2876" s="963" t="s">
        <v>5848</v>
      </c>
      <c r="C2876" s="964" t="s">
        <v>141</v>
      </c>
      <c r="D2876" s="966">
        <v>33.99</v>
      </c>
      <c r="E2876" s="757"/>
      <c r="F2876" s="757"/>
      <c r="G2876" s="757"/>
      <c r="H2876" s="757"/>
      <c r="I2876" s="757"/>
    </row>
    <row r="2877" spans="1:9" ht="15.75" customHeight="1">
      <c r="A2877" s="963">
        <v>95802</v>
      </c>
      <c r="B2877" s="963" t="s">
        <v>5849</v>
      </c>
      <c r="C2877" s="964" t="s">
        <v>141</v>
      </c>
      <c r="D2877" s="966">
        <v>41.87</v>
      </c>
      <c r="E2877" s="757"/>
      <c r="F2877" s="757"/>
      <c r="G2877" s="757"/>
      <c r="H2877" s="757"/>
      <c r="I2877" s="757"/>
    </row>
    <row r="2878" spans="1:9" ht="15.75" customHeight="1">
      <c r="A2878" s="963">
        <v>95803</v>
      </c>
      <c r="B2878" s="963" t="s">
        <v>5850</v>
      </c>
      <c r="C2878" s="964" t="s">
        <v>141</v>
      </c>
      <c r="D2878" s="965">
        <v>61.97</v>
      </c>
      <c r="E2878" s="757"/>
      <c r="F2878" s="757"/>
      <c r="G2878" s="757"/>
      <c r="H2878" s="757"/>
      <c r="I2878" s="757"/>
    </row>
    <row r="2879" spans="1:9" ht="15.75" customHeight="1">
      <c r="A2879" s="963">
        <v>95804</v>
      </c>
      <c r="B2879" s="963" t="s">
        <v>5851</v>
      </c>
      <c r="C2879" s="964" t="s">
        <v>141</v>
      </c>
      <c r="D2879" s="965">
        <v>15.51</v>
      </c>
      <c r="E2879" s="757"/>
      <c r="F2879" s="757"/>
      <c r="G2879" s="757"/>
      <c r="H2879" s="757"/>
      <c r="I2879" s="757"/>
    </row>
    <row r="2880" spans="1:9" ht="15.75" customHeight="1">
      <c r="A2880" s="963">
        <v>95805</v>
      </c>
      <c r="B2880" s="963" t="s">
        <v>5852</v>
      </c>
      <c r="C2880" s="964" t="s">
        <v>141</v>
      </c>
      <c r="D2880" s="965">
        <v>16.5</v>
      </c>
      <c r="E2880" s="757"/>
      <c r="F2880" s="757"/>
      <c r="G2880" s="757"/>
      <c r="H2880" s="757"/>
      <c r="I2880" s="757"/>
    </row>
    <row r="2881" spans="1:9" ht="15.75" customHeight="1">
      <c r="A2881" s="963">
        <v>95806</v>
      </c>
      <c r="B2881" s="963" t="s">
        <v>5853</v>
      </c>
      <c r="C2881" s="964" t="s">
        <v>141</v>
      </c>
      <c r="D2881" s="966">
        <v>18.190000000000001</v>
      </c>
      <c r="E2881" s="757"/>
      <c r="F2881" s="757"/>
      <c r="G2881" s="757"/>
      <c r="H2881" s="757"/>
      <c r="I2881" s="757"/>
    </row>
    <row r="2882" spans="1:9" ht="15.75" customHeight="1">
      <c r="A2882" s="963">
        <v>95807</v>
      </c>
      <c r="B2882" s="963" t="s">
        <v>5854</v>
      </c>
      <c r="C2882" s="964" t="s">
        <v>141</v>
      </c>
      <c r="D2882" s="965">
        <v>18.350000000000001</v>
      </c>
      <c r="E2882" s="757"/>
      <c r="F2882" s="757"/>
      <c r="G2882" s="757"/>
      <c r="H2882" s="757"/>
      <c r="I2882" s="757"/>
    </row>
    <row r="2883" spans="1:9" ht="15.75" customHeight="1">
      <c r="A2883" s="963">
        <v>95808</v>
      </c>
      <c r="B2883" s="963" t="s">
        <v>5855</v>
      </c>
      <c r="C2883" s="964" t="s">
        <v>141</v>
      </c>
      <c r="D2883" s="965">
        <v>21.31</v>
      </c>
      <c r="E2883" s="757"/>
      <c r="F2883" s="757"/>
      <c r="G2883" s="757"/>
      <c r="H2883" s="757"/>
      <c r="I2883" s="757"/>
    </row>
    <row r="2884" spans="1:9" ht="15.75" customHeight="1">
      <c r="A2884" s="963">
        <v>95809</v>
      </c>
      <c r="B2884" s="963" t="s">
        <v>5856</v>
      </c>
      <c r="C2884" s="964" t="s">
        <v>141</v>
      </c>
      <c r="D2884" s="965">
        <v>26.63</v>
      </c>
      <c r="E2884" s="757"/>
      <c r="F2884" s="757"/>
      <c r="G2884" s="757"/>
      <c r="H2884" s="757"/>
      <c r="I2884" s="757"/>
    </row>
    <row r="2885" spans="1:9" ht="15.75" customHeight="1">
      <c r="A2885" s="963">
        <v>95810</v>
      </c>
      <c r="B2885" s="963" t="s">
        <v>5857</v>
      </c>
      <c r="C2885" s="964" t="s">
        <v>141</v>
      </c>
      <c r="D2885" s="965">
        <v>10.4</v>
      </c>
      <c r="E2885" s="757"/>
      <c r="F2885" s="757"/>
      <c r="G2885" s="757"/>
      <c r="H2885" s="757"/>
      <c r="I2885" s="757"/>
    </row>
    <row r="2886" spans="1:9" ht="15.75" customHeight="1">
      <c r="A2886" s="963">
        <v>95811</v>
      </c>
      <c r="B2886" s="963" t="s">
        <v>5858</v>
      </c>
      <c r="C2886" s="964" t="s">
        <v>141</v>
      </c>
      <c r="D2886" s="965">
        <v>13.37</v>
      </c>
      <c r="E2886" s="757"/>
      <c r="F2886" s="757"/>
      <c r="G2886" s="757"/>
      <c r="H2886" s="757"/>
      <c r="I2886" s="757"/>
    </row>
    <row r="2887" spans="1:9" ht="15.75" customHeight="1">
      <c r="A2887" s="963">
        <v>95812</v>
      </c>
      <c r="B2887" s="963" t="s">
        <v>5859</v>
      </c>
      <c r="C2887" s="964" t="s">
        <v>141</v>
      </c>
      <c r="D2887" s="965">
        <v>18.690000000000001</v>
      </c>
      <c r="E2887" s="757"/>
      <c r="F2887" s="757"/>
      <c r="G2887" s="757"/>
      <c r="H2887" s="757"/>
      <c r="I2887" s="757"/>
    </row>
    <row r="2888" spans="1:9" ht="15.75" customHeight="1">
      <c r="A2888" s="963">
        <v>95813</v>
      </c>
      <c r="B2888" s="963" t="s">
        <v>5860</v>
      </c>
      <c r="C2888" s="964" t="s">
        <v>141</v>
      </c>
      <c r="D2888" s="965">
        <v>12.23</v>
      </c>
      <c r="E2888" s="757"/>
      <c r="F2888" s="757"/>
      <c r="G2888" s="757"/>
      <c r="H2888" s="757"/>
      <c r="I2888" s="757"/>
    </row>
    <row r="2889" spans="1:9" ht="15.75" customHeight="1">
      <c r="A2889" s="963">
        <v>95814</v>
      </c>
      <c r="B2889" s="963" t="s">
        <v>5861</v>
      </c>
      <c r="C2889" s="964" t="s">
        <v>141</v>
      </c>
      <c r="D2889" s="965">
        <v>16.18</v>
      </c>
      <c r="E2889" s="757"/>
      <c r="F2889" s="757"/>
      <c r="G2889" s="757"/>
      <c r="H2889" s="757"/>
      <c r="I2889" s="757"/>
    </row>
    <row r="2890" spans="1:9" ht="15.75" customHeight="1">
      <c r="A2890" s="963">
        <v>95815</v>
      </c>
      <c r="B2890" s="963" t="s">
        <v>5862</v>
      </c>
      <c r="C2890" s="964" t="s">
        <v>141</v>
      </c>
      <c r="D2890" s="965">
        <v>24.23</v>
      </c>
      <c r="E2890" s="757"/>
      <c r="F2890" s="757"/>
      <c r="G2890" s="757"/>
      <c r="H2890" s="757"/>
      <c r="I2890" s="757"/>
    </row>
    <row r="2891" spans="1:9" ht="15.75" customHeight="1">
      <c r="A2891" s="963">
        <v>95816</v>
      </c>
      <c r="B2891" s="963" t="s">
        <v>5863</v>
      </c>
      <c r="C2891" s="964" t="s">
        <v>141</v>
      </c>
      <c r="D2891" s="965">
        <v>22.16</v>
      </c>
      <c r="E2891" s="757"/>
      <c r="F2891" s="757"/>
      <c r="G2891" s="757"/>
      <c r="H2891" s="757"/>
      <c r="I2891" s="757"/>
    </row>
    <row r="2892" spans="1:9" ht="15.75" customHeight="1">
      <c r="A2892" s="963">
        <v>95817</v>
      </c>
      <c r="B2892" s="963" t="s">
        <v>5864</v>
      </c>
      <c r="C2892" s="964" t="s">
        <v>141</v>
      </c>
      <c r="D2892" s="965">
        <v>26.8</v>
      </c>
      <c r="E2892" s="757"/>
      <c r="F2892" s="757"/>
      <c r="G2892" s="757"/>
      <c r="H2892" s="757"/>
      <c r="I2892" s="757"/>
    </row>
    <row r="2893" spans="1:9" ht="15.75" customHeight="1">
      <c r="A2893" s="963">
        <v>95818</v>
      </c>
      <c r="B2893" s="963" t="s">
        <v>5865</v>
      </c>
      <c r="C2893" s="964" t="s">
        <v>141</v>
      </c>
      <c r="D2893" s="965">
        <v>37.11</v>
      </c>
      <c r="E2893" s="757"/>
      <c r="F2893" s="757"/>
      <c r="G2893" s="757"/>
      <c r="H2893" s="757"/>
      <c r="I2893" s="757"/>
    </row>
    <row r="2894" spans="1:9" ht="15.75" customHeight="1">
      <c r="A2894" s="963">
        <v>97881</v>
      </c>
      <c r="B2894" s="963" t="s">
        <v>5866</v>
      </c>
      <c r="C2894" s="964" t="s">
        <v>141</v>
      </c>
      <c r="D2894" s="965">
        <v>121.1</v>
      </c>
      <c r="E2894" s="757"/>
      <c r="F2894" s="757"/>
      <c r="G2894" s="757"/>
      <c r="H2894" s="757"/>
      <c r="I2894" s="757"/>
    </row>
    <row r="2895" spans="1:9" ht="15.75" customHeight="1">
      <c r="A2895" s="963">
        <v>97882</v>
      </c>
      <c r="B2895" s="963" t="s">
        <v>5867</v>
      </c>
      <c r="C2895" s="964" t="s">
        <v>141</v>
      </c>
      <c r="D2895" s="965">
        <v>191.81</v>
      </c>
      <c r="E2895" s="757"/>
      <c r="F2895" s="757"/>
      <c r="G2895" s="757"/>
      <c r="H2895" s="757"/>
      <c r="I2895" s="757"/>
    </row>
    <row r="2896" spans="1:9" ht="15.75" customHeight="1">
      <c r="A2896" s="963">
        <v>97883</v>
      </c>
      <c r="B2896" s="963" t="s">
        <v>5868</v>
      </c>
      <c r="C2896" s="964" t="s">
        <v>141</v>
      </c>
      <c r="D2896" s="965">
        <v>372.58</v>
      </c>
      <c r="E2896" s="757"/>
      <c r="F2896" s="757"/>
      <c r="G2896" s="757"/>
      <c r="H2896" s="757"/>
      <c r="I2896" s="757"/>
    </row>
    <row r="2897" spans="1:9" ht="15.75" customHeight="1">
      <c r="A2897" s="963">
        <v>97884</v>
      </c>
      <c r="B2897" s="963" t="s">
        <v>5869</v>
      </c>
      <c r="C2897" s="964" t="s">
        <v>141</v>
      </c>
      <c r="D2897" s="965">
        <v>732.18</v>
      </c>
      <c r="E2897" s="757"/>
      <c r="F2897" s="757"/>
      <c r="G2897" s="757"/>
      <c r="H2897" s="757"/>
      <c r="I2897" s="757"/>
    </row>
    <row r="2898" spans="1:9" ht="15.75" customHeight="1">
      <c r="A2898" s="963">
        <v>97885</v>
      </c>
      <c r="B2898" s="963" t="s">
        <v>5870</v>
      </c>
      <c r="C2898" s="964" t="s">
        <v>141</v>
      </c>
      <c r="D2898" s="965">
        <v>1129.82</v>
      </c>
      <c r="E2898" s="757"/>
      <c r="F2898" s="757"/>
      <c r="G2898" s="757"/>
      <c r="H2898" s="757"/>
      <c r="I2898" s="757"/>
    </row>
    <row r="2899" spans="1:9" ht="15.75" customHeight="1">
      <c r="A2899" s="963">
        <v>97886</v>
      </c>
      <c r="B2899" s="963" t="s">
        <v>5871</v>
      </c>
      <c r="C2899" s="964" t="s">
        <v>141</v>
      </c>
      <c r="D2899" s="965">
        <v>143.22999999999999</v>
      </c>
      <c r="E2899" s="757"/>
      <c r="F2899" s="757"/>
      <c r="G2899" s="757"/>
      <c r="H2899" s="757"/>
      <c r="I2899" s="757"/>
    </row>
    <row r="2900" spans="1:9" ht="15.75" customHeight="1">
      <c r="A2900" s="963">
        <v>97887</v>
      </c>
      <c r="B2900" s="963" t="s">
        <v>5872</v>
      </c>
      <c r="C2900" s="964" t="s">
        <v>141</v>
      </c>
      <c r="D2900" s="965">
        <v>225.6</v>
      </c>
      <c r="E2900" s="757"/>
      <c r="F2900" s="757"/>
      <c r="G2900" s="757"/>
      <c r="H2900" s="757"/>
      <c r="I2900" s="757"/>
    </row>
    <row r="2901" spans="1:9" ht="15.75" customHeight="1">
      <c r="A2901" s="963">
        <v>97888</v>
      </c>
      <c r="B2901" s="963" t="s">
        <v>5873</v>
      </c>
      <c r="C2901" s="964" t="s">
        <v>141</v>
      </c>
      <c r="D2901" s="965">
        <v>438.02</v>
      </c>
      <c r="E2901" s="757"/>
      <c r="F2901" s="757"/>
      <c r="G2901" s="757"/>
      <c r="H2901" s="757"/>
      <c r="I2901" s="757"/>
    </row>
    <row r="2902" spans="1:9" ht="15.75" customHeight="1">
      <c r="A2902" s="963">
        <v>97889</v>
      </c>
      <c r="B2902" s="963" t="s">
        <v>5874</v>
      </c>
      <c r="C2902" s="964" t="s">
        <v>141</v>
      </c>
      <c r="D2902" s="965">
        <v>594.16999999999996</v>
      </c>
      <c r="E2902" s="757"/>
      <c r="F2902" s="757"/>
      <c r="G2902" s="757"/>
      <c r="H2902" s="757"/>
      <c r="I2902" s="757"/>
    </row>
    <row r="2903" spans="1:9" ht="15.75" customHeight="1">
      <c r="A2903" s="963">
        <v>97890</v>
      </c>
      <c r="B2903" s="963" t="s">
        <v>5875</v>
      </c>
      <c r="C2903" s="964" t="s">
        <v>141</v>
      </c>
      <c r="D2903" s="965">
        <v>687.14</v>
      </c>
      <c r="E2903" s="757"/>
      <c r="F2903" s="757"/>
      <c r="G2903" s="757"/>
      <c r="H2903" s="757"/>
      <c r="I2903" s="757"/>
    </row>
    <row r="2904" spans="1:9" ht="15.75" customHeight="1">
      <c r="A2904" s="963">
        <v>97891</v>
      </c>
      <c r="B2904" s="963" t="s">
        <v>5876</v>
      </c>
      <c r="C2904" s="964" t="s">
        <v>141</v>
      </c>
      <c r="D2904" s="965">
        <v>173.51</v>
      </c>
      <c r="E2904" s="757"/>
      <c r="F2904" s="757"/>
      <c r="G2904" s="757"/>
      <c r="H2904" s="757"/>
      <c r="I2904" s="757"/>
    </row>
    <row r="2905" spans="1:9" ht="15.75" customHeight="1">
      <c r="A2905" s="963">
        <v>97892</v>
      </c>
      <c r="B2905" s="963" t="s">
        <v>5877</v>
      </c>
      <c r="C2905" s="964" t="s">
        <v>141</v>
      </c>
      <c r="D2905" s="965">
        <v>327.95</v>
      </c>
      <c r="E2905" s="757"/>
      <c r="F2905" s="757"/>
      <c r="G2905" s="757"/>
      <c r="H2905" s="757"/>
      <c r="I2905" s="757"/>
    </row>
    <row r="2906" spans="1:9" ht="15.75" customHeight="1">
      <c r="A2906" s="963">
        <v>97893</v>
      </c>
      <c r="B2906" s="963" t="s">
        <v>5878</v>
      </c>
      <c r="C2906" s="964" t="s">
        <v>141</v>
      </c>
      <c r="D2906" s="965">
        <v>453.77</v>
      </c>
      <c r="E2906" s="757"/>
      <c r="F2906" s="757"/>
      <c r="G2906" s="757"/>
      <c r="H2906" s="757"/>
      <c r="I2906" s="757"/>
    </row>
    <row r="2907" spans="1:9" ht="15.75" customHeight="1">
      <c r="A2907" s="963">
        <v>97894</v>
      </c>
      <c r="B2907" s="963" t="s">
        <v>5879</v>
      </c>
      <c r="C2907" s="964" t="s">
        <v>141</v>
      </c>
      <c r="D2907" s="965">
        <v>517.01</v>
      </c>
      <c r="E2907" s="757"/>
      <c r="F2907" s="757"/>
      <c r="G2907" s="757"/>
      <c r="H2907" s="757"/>
      <c r="I2907" s="757"/>
    </row>
    <row r="2908" spans="1:9" ht="15.75" customHeight="1">
      <c r="A2908" s="963">
        <v>104396</v>
      </c>
      <c r="B2908" s="963" t="s">
        <v>5880</v>
      </c>
      <c r="C2908" s="964" t="s">
        <v>141</v>
      </c>
      <c r="D2908" s="965">
        <v>15.71</v>
      </c>
      <c r="E2908" s="757"/>
      <c r="F2908" s="757"/>
      <c r="G2908" s="757"/>
      <c r="H2908" s="757"/>
      <c r="I2908" s="757"/>
    </row>
    <row r="2909" spans="1:9" ht="15.75" customHeight="1">
      <c r="A2909" s="963">
        <v>104397</v>
      </c>
      <c r="B2909" s="963" t="s">
        <v>5881</v>
      </c>
      <c r="C2909" s="964" t="s">
        <v>141</v>
      </c>
      <c r="D2909" s="965">
        <v>18.57</v>
      </c>
      <c r="E2909" s="757"/>
      <c r="F2909" s="757"/>
      <c r="G2909" s="757"/>
      <c r="H2909" s="757"/>
      <c r="I2909" s="757"/>
    </row>
    <row r="2910" spans="1:9" ht="15.75" customHeight="1">
      <c r="A2910" s="963">
        <v>104398</v>
      </c>
      <c r="B2910" s="963" t="s">
        <v>5882</v>
      </c>
      <c r="C2910" s="964" t="s">
        <v>141</v>
      </c>
      <c r="D2910" s="965">
        <v>18.34</v>
      </c>
      <c r="E2910" s="757"/>
      <c r="F2910" s="757"/>
      <c r="G2910" s="757"/>
      <c r="H2910" s="757"/>
      <c r="I2910" s="757"/>
    </row>
    <row r="2911" spans="1:9" ht="15.75" customHeight="1">
      <c r="A2911" s="963">
        <v>104399</v>
      </c>
      <c r="B2911" s="963" t="s">
        <v>5883</v>
      </c>
      <c r="C2911" s="964" t="s">
        <v>141</v>
      </c>
      <c r="D2911" s="965">
        <v>20.51</v>
      </c>
      <c r="E2911" s="757"/>
      <c r="F2911" s="757"/>
      <c r="G2911" s="757"/>
      <c r="H2911" s="757"/>
      <c r="I2911" s="757"/>
    </row>
    <row r="2912" spans="1:9" ht="15.75" customHeight="1">
      <c r="A2912" s="963">
        <v>104400</v>
      </c>
      <c r="B2912" s="963" t="s">
        <v>5884</v>
      </c>
      <c r="C2912" s="964" t="s">
        <v>141</v>
      </c>
      <c r="D2912" s="965">
        <v>26.28</v>
      </c>
      <c r="E2912" s="757"/>
      <c r="F2912" s="757"/>
      <c r="G2912" s="757"/>
      <c r="H2912" s="757"/>
      <c r="I2912" s="757"/>
    </row>
    <row r="2913" spans="1:9" ht="15.75" customHeight="1">
      <c r="A2913" s="963">
        <v>104401</v>
      </c>
      <c r="B2913" s="963" t="s">
        <v>5885</v>
      </c>
      <c r="C2913" s="964" t="s">
        <v>141</v>
      </c>
      <c r="D2913" s="965">
        <v>17.25</v>
      </c>
      <c r="E2913" s="757"/>
      <c r="F2913" s="757"/>
      <c r="G2913" s="757"/>
      <c r="H2913" s="757"/>
      <c r="I2913" s="757"/>
    </row>
    <row r="2914" spans="1:9" ht="15.75" customHeight="1">
      <c r="A2914" s="963">
        <v>104402</v>
      </c>
      <c r="B2914" s="963" t="s">
        <v>5886</v>
      </c>
      <c r="C2914" s="964" t="s">
        <v>141</v>
      </c>
      <c r="D2914" s="965">
        <v>18.43</v>
      </c>
      <c r="E2914" s="757"/>
      <c r="F2914" s="757"/>
      <c r="G2914" s="757"/>
      <c r="H2914" s="757"/>
      <c r="I2914" s="757"/>
    </row>
    <row r="2915" spans="1:9" ht="15.75" customHeight="1">
      <c r="A2915" s="963">
        <v>104403</v>
      </c>
      <c r="B2915" s="963" t="s">
        <v>5887</v>
      </c>
      <c r="C2915" s="964" t="s">
        <v>141</v>
      </c>
      <c r="D2915" s="965">
        <v>22.82</v>
      </c>
      <c r="E2915" s="757"/>
      <c r="F2915" s="757"/>
      <c r="G2915" s="757"/>
      <c r="H2915" s="757"/>
      <c r="I2915" s="757"/>
    </row>
    <row r="2916" spans="1:9" ht="15.75" customHeight="1">
      <c r="A2916" s="963">
        <v>104404</v>
      </c>
      <c r="B2916" s="963" t="s">
        <v>5888</v>
      </c>
      <c r="C2916" s="964" t="s">
        <v>141</v>
      </c>
      <c r="D2916" s="965">
        <v>23.87</v>
      </c>
      <c r="E2916" s="757"/>
      <c r="F2916" s="757"/>
      <c r="G2916" s="757"/>
      <c r="H2916" s="757"/>
      <c r="I2916" s="757"/>
    </row>
    <row r="2917" spans="1:9" ht="15.75" customHeight="1">
      <c r="A2917" s="963">
        <v>104405</v>
      </c>
      <c r="B2917" s="963" t="s">
        <v>5889</v>
      </c>
      <c r="C2917" s="964" t="s">
        <v>141</v>
      </c>
      <c r="D2917" s="965">
        <v>32.159999999999997</v>
      </c>
      <c r="E2917" s="757"/>
      <c r="F2917" s="757"/>
      <c r="G2917" s="757"/>
      <c r="H2917" s="757"/>
      <c r="I2917" s="757"/>
    </row>
    <row r="2918" spans="1:9" ht="15.75" customHeight="1">
      <c r="A2918" s="963">
        <v>93653</v>
      </c>
      <c r="B2918" s="963" t="s">
        <v>5890</v>
      </c>
      <c r="C2918" s="964" t="s">
        <v>141</v>
      </c>
      <c r="D2918" s="965">
        <v>10.62</v>
      </c>
      <c r="E2918" s="757"/>
      <c r="F2918" s="757"/>
      <c r="G2918" s="757"/>
      <c r="H2918" s="757"/>
      <c r="I2918" s="757"/>
    </row>
    <row r="2919" spans="1:9" ht="15.75" customHeight="1">
      <c r="A2919" s="963">
        <v>93654</v>
      </c>
      <c r="B2919" s="963" t="s">
        <v>5891</v>
      </c>
      <c r="C2919" s="964" t="s">
        <v>141</v>
      </c>
      <c r="D2919" s="965">
        <v>11.12</v>
      </c>
      <c r="E2919" s="757"/>
      <c r="F2919" s="757"/>
      <c r="G2919" s="757"/>
      <c r="H2919" s="757"/>
      <c r="I2919" s="757"/>
    </row>
    <row r="2920" spans="1:9" ht="15.75" customHeight="1">
      <c r="A2920" s="963">
        <v>93655</v>
      </c>
      <c r="B2920" s="963" t="s">
        <v>5892</v>
      </c>
      <c r="C2920" s="964" t="s">
        <v>141</v>
      </c>
      <c r="D2920" s="965">
        <v>12.08</v>
      </c>
      <c r="E2920" s="757"/>
      <c r="F2920" s="757"/>
      <c r="G2920" s="757"/>
      <c r="H2920" s="757"/>
      <c r="I2920" s="757"/>
    </row>
    <row r="2921" spans="1:9" ht="15.75" customHeight="1">
      <c r="A2921" s="963">
        <v>93656</v>
      </c>
      <c r="B2921" s="963" t="s">
        <v>5893</v>
      </c>
      <c r="C2921" s="964" t="s">
        <v>141</v>
      </c>
      <c r="D2921" s="965">
        <v>12.08</v>
      </c>
      <c r="E2921" s="757"/>
      <c r="F2921" s="757"/>
      <c r="G2921" s="757"/>
      <c r="H2921" s="757"/>
      <c r="I2921" s="757"/>
    </row>
    <row r="2922" spans="1:9" ht="15.75" customHeight="1">
      <c r="A2922" s="963">
        <v>93657</v>
      </c>
      <c r="B2922" s="963" t="s">
        <v>5894</v>
      </c>
      <c r="C2922" s="964" t="s">
        <v>141</v>
      </c>
      <c r="D2922" s="965">
        <v>13.27</v>
      </c>
      <c r="E2922" s="757"/>
      <c r="F2922" s="757"/>
      <c r="G2922" s="757"/>
      <c r="H2922" s="757"/>
      <c r="I2922" s="757"/>
    </row>
    <row r="2923" spans="1:9" ht="15.75" customHeight="1">
      <c r="A2923" s="963">
        <v>93658</v>
      </c>
      <c r="B2923" s="963" t="s">
        <v>5895</v>
      </c>
      <c r="C2923" s="964" t="s">
        <v>141</v>
      </c>
      <c r="D2923" s="965">
        <v>19.2</v>
      </c>
      <c r="E2923" s="757"/>
      <c r="F2923" s="757"/>
      <c r="G2923" s="757"/>
      <c r="H2923" s="757"/>
      <c r="I2923" s="757"/>
    </row>
    <row r="2924" spans="1:9" ht="15.75" customHeight="1">
      <c r="A2924" s="963">
        <v>93659</v>
      </c>
      <c r="B2924" s="963" t="s">
        <v>5896</v>
      </c>
      <c r="C2924" s="964" t="s">
        <v>141</v>
      </c>
      <c r="D2924" s="965">
        <v>21.59</v>
      </c>
      <c r="E2924" s="757"/>
      <c r="F2924" s="757"/>
      <c r="G2924" s="757"/>
      <c r="H2924" s="757"/>
      <c r="I2924" s="757"/>
    </row>
    <row r="2925" spans="1:9" ht="15.75" customHeight="1">
      <c r="A2925" s="963">
        <v>93660</v>
      </c>
      <c r="B2925" s="963" t="s">
        <v>5897</v>
      </c>
      <c r="C2925" s="964" t="s">
        <v>141</v>
      </c>
      <c r="D2925" s="965">
        <v>52.9</v>
      </c>
      <c r="E2925" s="757"/>
      <c r="F2925" s="757"/>
      <c r="G2925" s="757"/>
      <c r="H2925" s="757"/>
      <c r="I2925" s="757"/>
    </row>
    <row r="2926" spans="1:9" ht="15.75" customHeight="1">
      <c r="A2926" s="963">
        <v>93661</v>
      </c>
      <c r="B2926" s="963" t="s">
        <v>5898</v>
      </c>
      <c r="C2926" s="964" t="s">
        <v>141</v>
      </c>
      <c r="D2926" s="965">
        <v>53.89</v>
      </c>
      <c r="E2926" s="757"/>
      <c r="F2926" s="757"/>
      <c r="G2926" s="757"/>
      <c r="H2926" s="757"/>
      <c r="I2926" s="757"/>
    </row>
    <row r="2927" spans="1:9" ht="15.75" customHeight="1">
      <c r="A2927" s="963">
        <v>93662</v>
      </c>
      <c r="B2927" s="963" t="s">
        <v>5899</v>
      </c>
      <c r="C2927" s="964" t="s">
        <v>141</v>
      </c>
      <c r="D2927" s="965">
        <v>55.82</v>
      </c>
      <c r="E2927" s="757"/>
      <c r="F2927" s="757"/>
      <c r="G2927" s="757"/>
      <c r="H2927" s="757"/>
      <c r="I2927" s="757"/>
    </row>
    <row r="2928" spans="1:9" ht="15.75" customHeight="1">
      <c r="A2928" s="963">
        <v>93663</v>
      </c>
      <c r="B2928" s="963" t="s">
        <v>5900</v>
      </c>
      <c r="C2928" s="964" t="s">
        <v>141</v>
      </c>
      <c r="D2928" s="965">
        <v>55.82</v>
      </c>
      <c r="E2928" s="757"/>
      <c r="F2928" s="757"/>
      <c r="G2928" s="757"/>
      <c r="H2928" s="757"/>
      <c r="I2928" s="757"/>
    </row>
    <row r="2929" spans="1:9" ht="15.75" customHeight="1">
      <c r="A2929" s="963">
        <v>93664</v>
      </c>
      <c r="B2929" s="963" t="s">
        <v>5901</v>
      </c>
      <c r="C2929" s="964" t="s">
        <v>141</v>
      </c>
      <c r="D2929" s="965">
        <v>58.2</v>
      </c>
      <c r="E2929" s="757"/>
      <c r="F2929" s="757"/>
      <c r="G2929" s="757"/>
      <c r="H2929" s="757"/>
      <c r="I2929" s="757"/>
    </row>
    <row r="2930" spans="1:9" ht="15.75" customHeight="1">
      <c r="A2930" s="963">
        <v>93665</v>
      </c>
      <c r="B2930" s="963" t="s">
        <v>5902</v>
      </c>
      <c r="C2930" s="964" t="s">
        <v>141</v>
      </c>
      <c r="D2930" s="965">
        <v>61.14</v>
      </c>
      <c r="E2930" s="757"/>
      <c r="F2930" s="757"/>
      <c r="G2930" s="757"/>
      <c r="H2930" s="757"/>
      <c r="I2930" s="757"/>
    </row>
    <row r="2931" spans="1:9" ht="15.75" customHeight="1">
      <c r="A2931" s="963">
        <v>93666</v>
      </c>
      <c r="B2931" s="963" t="s">
        <v>5903</v>
      </c>
      <c r="C2931" s="964" t="s">
        <v>141</v>
      </c>
      <c r="D2931" s="965">
        <v>65.900000000000006</v>
      </c>
      <c r="E2931" s="757"/>
      <c r="F2931" s="757"/>
      <c r="G2931" s="757"/>
      <c r="H2931" s="757"/>
      <c r="I2931" s="757"/>
    </row>
    <row r="2932" spans="1:9" ht="15.75" customHeight="1">
      <c r="A2932" s="963">
        <v>93667</v>
      </c>
      <c r="B2932" s="963" t="s">
        <v>5904</v>
      </c>
      <c r="C2932" s="964" t="s">
        <v>141</v>
      </c>
      <c r="D2932" s="965">
        <v>66.02</v>
      </c>
      <c r="E2932" s="757"/>
      <c r="F2932" s="757"/>
      <c r="G2932" s="757"/>
      <c r="H2932" s="757"/>
      <c r="I2932" s="757"/>
    </row>
    <row r="2933" spans="1:9" ht="15.75" customHeight="1">
      <c r="A2933" s="963">
        <v>93668</v>
      </c>
      <c r="B2933" s="963" t="s">
        <v>5905</v>
      </c>
      <c r="C2933" s="964" t="s">
        <v>141</v>
      </c>
      <c r="D2933" s="965">
        <v>67.489999999999995</v>
      </c>
      <c r="E2933" s="757"/>
      <c r="F2933" s="757"/>
      <c r="G2933" s="757"/>
      <c r="H2933" s="757"/>
      <c r="I2933" s="757"/>
    </row>
    <row r="2934" spans="1:9" ht="15.75" customHeight="1">
      <c r="A2934" s="963">
        <v>93669</v>
      </c>
      <c r="B2934" s="963" t="s">
        <v>5906</v>
      </c>
      <c r="C2934" s="964" t="s">
        <v>141</v>
      </c>
      <c r="D2934" s="965">
        <v>70.400000000000006</v>
      </c>
      <c r="E2934" s="757"/>
      <c r="F2934" s="757"/>
      <c r="G2934" s="757"/>
      <c r="H2934" s="757"/>
      <c r="I2934" s="757"/>
    </row>
    <row r="2935" spans="1:9" ht="15.75" customHeight="1">
      <c r="A2935" s="963">
        <v>93670</v>
      </c>
      <c r="B2935" s="963" t="s">
        <v>5907</v>
      </c>
      <c r="C2935" s="964" t="s">
        <v>141</v>
      </c>
      <c r="D2935" s="965">
        <v>70.400000000000006</v>
      </c>
      <c r="E2935" s="757"/>
      <c r="F2935" s="757"/>
      <c r="G2935" s="757"/>
      <c r="H2935" s="757"/>
      <c r="I2935" s="757"/>
    </row>
    <row r="2936" spans="1:9" ht="15.75" customHeight="1">
      <c r="A2936" s="963">
        <v>93671</v>
      </c>
      <c r="B2936" s="963" t="s">
        <v>5908</v>
      </c>
      <c r="C2936" s="964" t="s">
        <v>141</v>
      </c>
      <c r="D2936" s="965">
        <v>73.959999999999994</v>
      </c>
      <c r="E2936" s="757"/>
      <c r="F2936" s="757"/>
      <c r="G2936" s="757"/>
      <c r="H2936" s="757"/>
      <c r="I2936" s="757"/>
    </row>
    <row r="2937" spans="1:9" ht="15.75" customHeight="1">
      <c r="A2937" s="963">
        <v>93672</v>
      </c>
      <c r="B2937" s="963" t="s">
        <v>5909</v>
      </c>
      <c r="C2937" s="964" t="s">
        <v>141</v>
      </c>
      <c r="D2937" s="965">
        <v>79.47</v>
      </c>
      <c r="E2937" s="757"/>
      <c r="F2937" s="757"/>
      <c r="G2937" s="757"/>
      <c r="H2937" s="757"/>
      <c r="I2937" s="757"/>
    </row>
    <row r="2938" spans="1:9" ht="15.75" customHeight="1">
      <c r="A2938" s="963">
        <v>93673</v>
      </c>
      <c r="B2938" s="963" t="s">
        <v>1756</v>
      </c>
      <c r="C2938" s="964" t="s">
        <v>141</v>
      </c>
      <c r="D2938" s="965">
        <v>86.63</v>
      </c>
      <c r="E2938" s="757"/>
      <c r="F2938" s="757"/>
      <c r="G2938" s="757"/>
      <c r="H2938" s="757"/>
      <c r="I2938" s="757"/>
    </row>
    <row r="2939" spans="1:9" ht="15.75" customHeight="1">
      <c r="A2939" s="963">
        <v>97359</v>
      </c>
      <c r="B2939" s="963" t="s">
        <v>5910</v>
      </c>
      <c r="C2939" s="964" t="s">
        <v>141</v>
      </c>
      <c r="D2939" s="965">
        <v>3778.9</v>
      </c>
      <c r="E2939" s="757"/>
      <c r="F2939" s="757"/>
      <c r="G2939" s="757"/>
      <c r="H2939" s="757"/>
      <c r="I2939" s="757"/>
    </row>
    <row r="2940" spans="1:9" ht="15.75" customHeight="1">
      <c r="A2940" s="963">
        <v>97360</v>
      </c>
      <c r="B2940" s="963" t="s">
        <v>5911</v>
      </c>
      <c r="C2940" s="964" t="s">
        <v>141</v>
      </c>
      <c r="D2940" s="965">
        <v>7303.65</v>
      </c>
      <c r="E2940" s="757"/>
      <c r="F2940" s="757"/>
      <c r="G2940" s="757"/>
      <c r="H2940" s="757"/>
      <c r="I2940" s="757"/>
    </row>
    <row r="2941" spans="1:9" ht="15.75" customHeight="1">
      <c r="A2941" s="963">
        <v>97361</v>
      </c>
      <c r="B2941" s="963" t="s">
        <v>5912</v>
      </c>
      <c r="C2941" s="964" t="s">
        <v>141</v>
      </c>
      <c r="D2941" s="965">
        <v>9738.2000000000007</v>
      </c>
      <c r="E2941" s="757"/>
      <c r="F2941" s="757"/>
      <c r="G2941" s="757"/>
      <c r="H2941" s="757"/>
      <c r="I2941" s="757"/>
    </row>
    <row r="2942" spans="1:9" ht="15.75" customHeight="1">
      <c r="A2942" s="963">
        <v>97362</v>
      </c>
      <c r="B2942" s="963" t="s">
        <v>5913</v>
      </c>
      <c r="C2942" s="964" t="s">
        <v>141</v>
      </c>
      <c r="D2942" s="965">
        <v>1728.52</v>
      </c>
      <c r="E2942" s="757"/>
      <c r="F2942" s="757"/>
      <c r="G2942" s="757"/>
      <c r="H2942" s="757"/>
      <c r="I2942" s="757"/>
    </row>
    <row r="2943" spans="1:9" ht="15.75" customHeight="1">
      <c r="A2943" s="963">
        <v>101875</v>
      </c>
      <c r="B2943" s="963" t="s">
        <v>5914</v>
      </c>
      <c r="C2943" s="964" t="s">
        <v>141</v>
      </c>
      <c r="D2943" s="965">
        <v>369.42</v>
      </c>
      <c r="E2943" s="757"/>
      <c r="F2943" s="757"/>
      <c r="G2943" s="757"/>
      <c r="H2943" s="757"/>
      <c r="I2943" s="757"/>
    </row>
    <row r="2944" spans="1:9" ht="15.75" customHeight="1">
      <c r="A2944" s="963">
        <v>101876</v>
      </c>
      <c r="B2944" s="963" t="s">
        <v>5915</v>
      </c>
      <c r="C2944" s="964" t="s">
        <v>141</v>
      </c>
      <c r="D2944" s="965">
        <v>81.260000000000005</v>
      </c>
      <c r="E2944" s="757"/>
      <c r="F2944" s="757"/>
      <c r="G2944" s="757"/>
      <c r="H2944" s="757"/>
      <c r="I2944" s="757"/>
    </row>
    <row r="2945" spans="1:9" ht="15.75" customHeight="1">
      <c r="A2945" s="963">
        <v>101877</v>
      </c>
      <c r="B2945" s="963" t="s">
        <v>5916</v>
      </c>
      <c r="C2945" s="964" t="s">
        <v>141</v>
      </c>
      <c r="D2945" s="965">
        <v>55.17</v>
      </c>
      <c r="E2945" s="757"/>
      <c r="F2945" s="757"/>
      <c r="G2945" s="757"/>
      <c r="H2945" s="757"/>
      <c r="I2945" s="757"/>
    </row>
    <row r="2946" spans="1:9" ht="15.75" customHeight="1">
      <c r="A2946" s="963">
        <v>101878</v>
      </c>
      <c r="B2946" s="963" t="s">
        <v>5917</v>
      </c>
      <c r="C2946" s="964" t="s">
        <v>141</v>
      </c>
      <c r="D2946" s="965">
        <v>505.72</v>
      </c>
      <c r="E2946" s="757"/>
      <c r="F2946" s="757"/>
      <c r="G2946" s="757"/>
      <c r="H2946" s="757"/>
      <c r="I2946" s="757"/>
    </row>
    <row r="2947" spans="1:9" ht="15.75" customHeight="1">
      <c r="A2947" s="963">
        <v>101879</v>
      </c>
      <c r="B2947" s="963" t="s">
        <v>5918</v>
      </c>
      <c r="C2947" s="964" t="s">
        <v>141</v>
      </c>
      <c r="D2947" s="965">
        <v>535.49</v>
      </c>
      <c r="E2947" s="757"/>
      <c r="F2947" s="757"/>
      <c r="G2947" s="757"/>
      <c r="H2947" s="757"/>
      <c r="I2947" s="757"/>
    </row>
    <row r="2948" spans="1:9" ht="15.75" customHeight="1">
      <c r="A2948" s="963">
        <v>101880</v>
      </c>
      <c r="B2948" s="963" t="s">
        <v>5919</v>
      </c>
      <c r="C2948" s="964" t="s">
        <v>141</v>
      </c>
      <c r="D2948" s="965">
        <v>616.52</v>
      </c>
      <c r="E2948" s="757"/>
      <c r="F2948" s="757"/>
      <c r="G2948" s="757"/>
      <c r="H2948" s="757"/>
      <c r="I2948" s="757"/>
    </row>
    <row r="2949" spans="1:9" ht="15.75" customHeight="1">
      <c r="A2949" s="963">
        <v>101881</v>
      </c>
      <c r="B2949" s="963" t="s">
        <v>5920</v>
      </c>
      <c r="C2949" s="964" t="s">
        <v>141</v>
      </c>
      <c r="D2949" s="965">
        <v>887.57</v>
      </c>
      <c r="E2949" s="757"/>
      <c r="F2949" s="757"/>
      <c r="G2949" s="757"/>
      <c r="H2949" s="757"/>
      <c r="I2949" s="757"/>
    </row>
    <row r="2950" spans="1:9" ht="15.75" customHeight="1">
      <c r="A2950" s="963">
        <v>101882</v>
      </c>
      <c r="B2950" s="963" t="s">
        <v>5921</v>
      </c>
      <c r="C2950" s="964" t="s">
        <v>141</v>
      </c>
      <c r="D2950" s="965">
        <v>1261.21</v>
      </c>
      <c r="E2950" s="757"/>
      <c r="F2950" s="757"/>
      <c r="G2950" s="757"/>
      <c r="H2950" s="757"/>
      <c r="I2950" s="757"/>
    </row>
    <row r="2951" spans="1:9" ht="15.75" customHeight="1">
      <c r="A2951" s="963">
        <v>101883</v>
      </c>
      <c r="B2951" s="963" t="s">
        <v>1343</v>
      </c>
      <c r="C2951" s="964" t="s">
        <v>141</v>
      </c>
      <c r="D2951" s="965">
        <v>510.35</v>
      </c>
      <c r="E2951" s="757"/>
      <c r="F2951" s="757"/>
      <c r="G2951" s="757"/>
      <c r="H2951" s="757"/>
      <c r="I2951" s="757"/>
    </row>
    <row r="2952" spans="1:9" ht="15.75" customHeight="1">
      <c r="A2952" s="963">
        <v>101890</v>
      </c>
      <c r="B2952" s="963" t="s">
        <v>5922</v>
      </c>
      <c r="C2952" s="964" t="s">
        <v>141</v>
      </c>
      <c r="D2952" s="965">
        <v>14.59</v>
      </c>
      <c r="E2952" s="757"/>
      <c r="F2952" s="757"/>
      <c r="G2952" s="757"/>
      <c r="H2952" s="757"/>
      <c r="I2952" s="757"/>
    </row>
    <row r="2953" spans="1:9" ht="15.75" customHeight="1">
      <c r="A2953" s="963">
        <v>101891</v>
      </c>
      <c r="B2953" s="963" t="s">
        <v>5923</v>
      </c>
      <c r="C2953" s="964" t="s">
        <v>141</v>
      </c>
      <c r="D2953" s="965">
        <v>25.05</v>
      </c>
      <c r="E2953" s="757"/>
      <c r="F2953" s="757"/>
      <c r="G2953" s="757"/>
      <c r="H2953" s="757"/>
      <c r="I2953" s="757"/>
    </row>
    <row r="2954" spans="1:9" ht="15.75" customHeight="1">
      <c r="A2954" s="963">
        <v>101892</v>
      </c>
      <c r="B2954" s="963" t="s">
        <v>5924</v>
      </c>
      <c r="C2954" s="964" t="s">
        <v>141</v>
      </c>
      <c r="D2954" s="965">
        <v>66.319999999999993</v>
      </c>
      <c r="E2954" s="757"/>
      <c r="F2954" s="757"/>
      <c r="G2954" s="757"/>
      <c r="H2954" s="757"/>
      <c r="I2954" s="757"/>
    </row>
    <row r="2955" spans="1:9" ht="15.75" customHeight="1">
      <c r="A2955" s="963">
        <v>101893</v>
      </c>
      <c r="B2955" s="963" t="s">
        <v>5925</v>
      </c>
      <c r="C2955" s="964" t="s">
        <v>141</v>
      </c>
      <c r="D2955" s="965">
        <v>84.56</v>
      </c>
      <c r="E2955" s="757"/>
      <c r="F2955" s="757"/>
      <c r="G2955" s="757"/>
      <c r="H2955" s="757"/>
      <c r="I2955" s="757"/>
    </row>
    <row r="2956" spans="1:9" ht="15.75" customHeight="1">
      <c r="A2956" s="963">
        <v>101894</v>
      </c>
      <c r="B2956" s="963" t="s">
        <v>1354</v>
      </c>
      <c r="C2956" s="964" t="s">
        <v>141</v>
      </c>
      <c r="D2956" s="965">
        <v>141.22999999999999</v>
      </c>
      <c r="E2956" s="757"/>
      <c r="F2956" s="757"/>
      <c r="G2956" s="757"/>
      <c r="H2956" s="757"/>
      <c r="I2956" s="757"/>
    </row>
    <row r="2957" spans="1:9" ht="15.75" customHeight="1">
      <c r="A2957" s="963">
        <v>101895</v>
      </c>
      <c r="B2957" s="963" t="s">
        <v>1356</v>
      </c>
      <c r="C2957" s="964" t="s">
        <v>141</v>
      </c>
      <c r="D2957" s="965">
        <v>389.63</v>
      </c>
      <c r="E2957" s="757"/>
      <c r="F2957" s="757"/>
      <c r="G2957" s="757"/>
      <c r="H2957" s="757"/>
      <c r="I2957" s="757"/>
    </row>
    <row r="2958" spans="1:9" ht="15.75" customHeight="1">
      <c r="A2958" s="963">
        <v>101896</v>
      </c>
      <c r="B2958" s="963" t="s">
        <v>5926</v>
      </c>
      <c r="C2958" s="964" t="s">
        <v>141</v>
      </c>
      <c r="D2958" s="965">
        <v>588.62</v>
      </c>
      <c r="E2958" s="757"/>
      <c r="F2958" s="757"/>
      <c r="G2958" s="757"/>
      <c r="H2958" s="757"/>
      <c r="I2958" s="757"/>
    </row>
    <row r="2959" spans="1:9" ht="15.75" customHeight="1">
      <c r="A2959" s="963">
        <v>101897</v>
      </c>
      <c r="B2959" s="963" t="s">
        <v>5927</v>
      </c>
      <c r="C2959" s="964" t="s">
        <v>141</v>
      </c>
      <c r="D2959" s="965">
        <v>945.24</v>
      </c>
      <c r="E2959" s="757"/>
      <c r="F2959" s="757"/>
      <c r="G2959" s="757"/>
      <c r="H2959" s="757"/>
      <c r="I2959" s="757"/>
    </row>
    <row r="2960" spans="1:9" ht="15.75" customHeight="1">
      <c r="A2960" s="963">
        <v>101898</v>
      </c>
      <c r="B2960" s="963" t="s">
        <v>5928</v>
      </c>
      <c r="C2960" s="964" t="s">
        <v>141</v>
      </c>
      <c r="D2960" s="965">
        <v>1268.76</v>
      </c>
      <c r="E2960" s="757"/>
      <c r="F2960" s="757"/>
      <c r="G2960" s="757"/>
      <c r="H2960" s="757"/>
      <c r="I2960" s="757"/>
    </row>
    <row r="2961" spans="1:9" ht="15.75" customHeight="1">
      <c r="A2961" s="963">
        <v>101899</v>
      </c>
      <c r="B2961" s="963" t="s">
        <v>5929</v>
      </c>
      <c r="C2961" s="964" t="s">
        <v>141</v>
      </c>
      <c r="D2961" s="965">
        <v>2038.3</v>
      </c>
      <c r="E2961" s="757"/>
      <c r="F2961" s="757"/>
      <c r="G2961" s="757"/>
      <c r="H2961" s="757"/>
      <c r="I2961" s="757"/>
    </row>
    <row r="2962" spans="1:9" ht="15.75" customHeight="1">
      <c r="A2962" s="963">
        <v>101900</v>
      </c>
      <c r="B2962" s="963" t="s">
        <v>5930</v>
      </c>
      <c r="C2962" s="964" t="s">
        <v>141</v>
      </c>
      <c r="D2962" s="965">
        <v>4267.22</v>
      </c>
      <c r="E2962" s="757"/>
      <c r="F2962" s="757"/>
      <c r="G2962" s="757"/>
      <c r="H2962" s="757"/>
      <c r="I2962" s="757"/>
    </row>
    <row r="2963" spans="1:9" ht="15.75" customHeight="1">
      <c r="A2963" s="963">
        <v>101901</v>
      </c>
      <c r="B2963" s="963" t="s">
        <v>5931</v>
      </c>
      <c r="C2963" s="964" t="s">
        <v>141</v>
      </c>
      <c r="D2963" s="965">
        <v>137.69</v>
      </c>
      <c r="E2963" s="757"/>
      <c r="F2963" s="757"/>
      <c r="G2963" s="757"/>
      <c r="H2963" s="757"/>
      <c r="I2963" s="757"/>
    </row>
    <row r="2964" spans="1:9" ht="15.75" customHeight="1">
      <c r="A2964" s="963">
        <v>101902</v>
      </c>
      <c r="B2964" s="963" t="s">
        <v>5932</v>
      </c>
      <c r="C2964" s="964" t="s">
        <v>141</v>
      </c>
      <c r="D2964" s="965">
        <v>169.94</v>
      </c>
      <c r="E2964" s="757"/>
      <c r="F2964" s="757"/>
      <c r="G2964" s="757"/>
      <c r="H2964" s="757"/>
      <c r="I2964" s="757"/>
    </row>
    <row r="2965" spans="1:9" ht="15.75" customHeight="1">
      <c r="A2965" s="963">
        <v>101903</v>
      </c>
      <c r="B2965" s="963" t="s">
        <v>5933</v>
      </c>
      <c r="C2965" s="964" t="s">
        <v>141</v>
      </c>
      <c r="D2965" s="965">
        <v>355.05</v>
      </c>
      <c r="E2965" s="757"/>
      <c r="F2965" s="757"/>
      <c r="G2965" s="757"/>
      <c r="H2965" s="757"/>
      <c r="I2965" s="757"/>
    </row>
    <row r="2966" spans="1:9" ht="15.75" customHeight="1">
      <c r="A2966" s="963">
        <v>101904</v>
      </c>
      <c r="B2966" s="963" t="s">
        <v>5934</v>
      </c>
      <c r="C2966" s="964" t="s">
        <v>141</v>
      </c>
      <c r="D2966" s="965">
        <v>1312.12</v>
      </c>
      <c r="E2966" s="757"/>
      <c r="F2966" s="757"/>
      <c r="G2966" s="757"/>
      <c r="H2966" s="757"/>
      <c r="I2966" s="757"/>
    </row>
    <row r="2967" spans="1:9" ht="15.75" customHeight="1">
      <c r="A2967" s="963">
        <v>101938</v>
      </c>
      <c r="B2967" s="963" t="s">
        <v>5935</v>
      </c>
      <c r="C2967" s="964" t="s">
        <v>141</v>
      </c>
      <c r="D2967" s="965">
        <v>109.32</v>
      </c>
      <c r="E2967" s="757"/>
      <c r="F2967" s="757"/>
      <c r="G2967" s="757"/>
      <c r="H2967" s="757"/>
      <c r="I2967" s="757"/>
    </row>
    <row r="2968" spans="1:9" ht="15.75" customHeight="1">
      <c r="A2968" s="963">
        <v>101946</v>
      </c>
      <c r="B2968" s="963" t="s">
        <v>5936</v>
      </c>
      <c r="C2968" s="964" t="s">
        <v>141</v>
      </c>
      <c r="D2968" s="965">
        <v>149.93</v>
      </c>
      <c r="E2968" s="757"/>
      <c r="F2968" s="757"/>
      <c r="G2968" s="757"/>
      <c r="H2968" s="757"/>
      <c r="I2968" s="757"/>
    </row>
    <row r="2969" spans="1:9" ht="15.75" customHeight="1">
      <c r="A2969" s="963">
        <v>91945</v>
      </c>
      <c r="B2969" s="963" t="s">
        <v>5937</v>
      </c>
      <c r="C2969" s="964" t="s">
        <v>141</v>
      </c>
      <c r="D2969" s="965">
        <v>8.3000000000000007</v>
      </c>
      <c r="E2969" s="757"/>
      <c r="F2969" s="757"/>
      <c r="G2969" s="757"/>
      <c r="H2969" s="757"/>
      <c r="I2969" s="757"/>
    </row>
    <row r="2970" spans="1:9" ht="15.75" customHeight="1">
      <c r="A2970" s="963">
        <v>91946</v>
      </c>
      <c r="B2970" s="963" t="s">
        <v>5938</v>
      </c>
      <c r="C2970" s="964" t="s">
        <v>141</v>
      </c>
      <c r="D2970" s="965">
        <v>7.02</v>
      </c>
      <c r="E2970" s="757"/>
      <c r="F2970" s="757"/>
      <c r="G2970" s="757"/>
      <c r="H2970" s="757"/>
      <c r="I2970" s="757"/>
    </row>
    <row r="2971" spans="1:9" ht="15.75" customHeight="1">
      <c r="A2971" s="963">
        <v>91947</v>
      </c>
      <c r="B2971" s="963" t="s">
        <v>5939</v>
      </c>
      <c r="C2971" s="964" t="s">
        <v>141</v>
      </c>
      <c r="D2971" s="965">
        <v>6.22</v>
      </c>
      <c r="E2971" s="757"/>
      <c r="F2971" s="757"/>
      <c r="G2971" s="757"/>
      <c r="H2971" s="757"/>
      <c r="I2971" s="757"/>
    </row>
    <row r="2972" spans="1:9" ht="15.75" customHeight="1">
      <c r="A2972" s="963">
        <v>91949</v>
      </c>
      <c r="B2972" s="963" t="s">
        <v>5940</v>
      </c>
      <c r="C2972" s="964" t="s">
        <v>141</v>
      </c>
      <c r="D2972" s="965">
        <v>12.89</v>
      </c>
      <c r="E2972" s="757"/>
      <c r="F2972" s="757"/>
      <c r="G2972" s="757"/>
      <c r="H2972" s="757"/>
      <c r="I2972" s="757"/>
    </row>
    <row r="2973" spans="1:9" ht="15.75" customHeight="1">
      <c r="A2973" s="963">
        <v>91950</v>
      </c>
      <c r="B2973" s="963" t="s">
        <v>5941</v>
      </c>
      <c r="C2973" s="964" t="s">
        <v>141</v>
      </c>
      <c r="D2973" s="965">
        <v>11.34</v>
      </c>
      <c r="E2973" s="757"/>
      <c r="F2973" s="757"/>
      <c r="G2973" s="757"/>
      <c r="H2973" s="757"/>
      <c r="I2973" s="757"/>
    </row>
    <row r="2974" spans="1:9" ht="15.75" customHeight="1">
      <c r="A2974" s="963">
        <v>91951</v>
      </c>
      <c r="B2974" s="963" t="s">
        <v>5942</v>
      </c>
      <c r="C2974" s="964" t="s">
        <v>141</v>
      </c>
      <c r="D2974" s="965">
        <v>10.41</v>
      </c>
      <c r="E2974" s="757"/>
      <c r="F2974" s="757"/>
      <c r="G2974" s="757"/>
      <c r="H2974" s="757"/>
      <c r="I2974" s="757"/>
    </row>
    <row r="2975" spans="1:9" ht="15.75" customHeight="1">
      <c r="A2975" s="963">
        <v>91952</v>
      </c>
      <c r="B2975" s="963" t="s">
        <v>5943</v>
      </c>
      <c r="C2975" s="964" t="s">
        <v>141</v>
      </c>
      <c r="D2975" s="965">
        <v>15.55</v>
      </c>
      <c r="E2975" s="757"/>
      <c r="F2975" s="757"/>
      <c r="G2975" s="757"/>
      <c r="H2975" s="757"/>
      <c r="I2975" s="757"/>
    </row>
    <row r="2976" spans="1:9" ht="15.75" customHeight="1">
      <c r="A2976" s="963">
        <v>91953</v>
      </c>
      <c r="B2976" s="963" t="s">
        <v>5944</v>
      </c>
      <c r="C2976" s="964" t="s">
        <v>141</v>
      </c>
      <c r="D2976" s="965">
        <v>22.57</v>
      </c>
      <c r="E2976" s="757"/>
      <c r="F2976" s="757"/>
      <c r="G2976" s="757"/>
      <c r="H2976" s="757"/>
      <c r="I2976" s="757"/>
    </row>
    <row r="2977" spans="1:9" ht="15.75" customHeight="1">
      <c r="A2977" s="963">
        <v>91954</v>
      </c>
      <c r="B2977" s="963" t="s">
        <v>5945</v>
      </c>
      <c r="C2977" s="964" t="s">
        <v>141</v>
      </c>
      <c r="D2977" s="965">
        <v>20.85</v>
      </c>
      <c r="E2977" s="757"/>
      <c r="F2977" s="757"/>
      <c r="G2977" s="757"/>
      <c r="H2977" s="757"/>
      <c r="I2977" s="757"/>
    </row>
    <row r="2978" spans="1:9" ht="15.75" customHeight="1">
      <c r="A2978" s="963">
        <v>91955</v>
      </c>
      <c r="B2978" s="963" t="s">
        <v>5946</v>
      </c>
      <c r="C2978" s="964" t="s">
        <v>141</v>
      </c>
      <c r="D2978" s="965">
        <v>27.87</v>
      </c>
      <c r="E2978" s="757"/>
      <c r="F2978" s="757"/>
      <c r="G2978" s="757"/>
      <c r="H2978" s="757"/>
      <c r="I2978" s="757"/>
    </row>
    <row r="2979" spans="1:9" ht="15.75" customHeight="1">
      <c r="A2979" s="963">
        <v>91956</v>
      </c>
      <c r="B2979" s="963" t="s">
        <v>5947</v>
      </c>
      <c r="C2979" s="964" t="s">
        <v>141</v>
      </c>
      <c r="D2979" s="965">
        <v>34</v>
      </c>
      <c r="E2979" s="757"/>
      <c r="F2979" s="757"/>
      <c r="G2979" s="757"/>
      <c r="H2979" s="757"/>
      <c r="I2979" s="757"/>
    </row>
    <row r="2980" spans="1:9" ht="15.75" customHeight="1">
      <c r="A2980" s="963">
        <v>91957</v>
      </c>
      <c r="B2980" s="963" t="s">
        <v>5948</v>
      </c>
      <c r="C2980" s="964" t="s">
        <v>141</v>
      </c>
      <c r="D2980" s="965">
        <v>41.02</v>
      </c>
      <c r="E2980" s="757"/>
      <c r="F2980" s="757"/>
      <c r="G2980" s="757"/>
      <c r="H2980" s="757"/>
      <c r="I2980" s="757"/>
    </row>
    <row r="2981" spans="1:9" ht="15.75" customHeight="1">
      <c r="A2981" s="963">
        <v>91958</v>
      </c>
      <c r="B2981" s="963" t="s">
        <v>5949</v>
      </c>
      <c r="C2981" s="964" t="s">
        <v>141</v>
      </c>
      <c r="D2981" s="965">
        <v>28.74</v>
      </c>
      <c r="E2981" s="757"/>
      <c r="F2981" s="757"/>
      <c r="G2981" s="757"/>
      <c r="H2981" s="757"/>
      <c r="I2981" s="757"/>
    </row>
    <row r="2982" spans="1:9" ht="15.75" customHeight="1">
      <c r="A2982" s="963">
        <v>91959</v>
      </c>
      <c r="B2982" s="963" t="s">
        <v>1735</v>
      </c>
      <c r="C2982" s="964" t="s">
        <v>141</v>
      </c>
      <c r="D2982" s="965">
        <v>35.76</v>
      </c>
      <c r="E2982" s="757"/>
      <c r="F2982" s="757"/>
      <c r="G2982" s="757"/>
      <c r="H2982" s="757"/>
      <c r="I2982" s="757"/>
    </row>
    <row r="2983" spans="1:9" ht="15.75" customHeight="1">
      <c r="A2983" s="963">
        <v>91960</v>
      </c>
      <c r="B2983" s="963" t="s">
        <v>5950</v>
      </c>
      <c r="C2983" s="964" t="s">
        <v>141</v>
      </c>
      <c r="D2983" s="965">
        <v>39.31</v>
      </c>
      <c r="E2983" s="757"/>
      <c r="F2983" s="757"/>
      <c r="G2983" s="757"/>
      <c r="H2983" s="757"/>
      <c r="I2983" s="757"/>
    </row>
    <row r="2984" spans="1:9" ht="15.75" customHeight="1">
      <c r="A2984" s="963">
        <v>91961</v>
      </c>
      <c r="B2984" s="963" t="s">
        <v>5951</v>
      </c>
      <c r="C2984" s="964" t="s">
        <v>141</v>
      </c>
      <c r="D2984" s="965">
        <v>46.33</v>
      </c>
      <c r="E2984" s="757"/>
      <c r="F2984" s="757"/>
      <c r="G2984" s="757"/>
      <c r="H2984" s="757"/>
      <c r="I2984" s="757"/>
    </row>
    <row r="2985" spans="1:9" ht="15.75" customHeight="1">
      <c r="A2985" s="963">
        <v>91962</v>
      </c>
      <c r="B2985" s="963" t="s">
        <v>5952</v>
      </c>
      <c r="C2985" s="964" t="s">
        <v>141</v>
      </c>
      <c r="D2985" s="965">
        <v>52.49</v>
      </c>
      <c r="E2985" s="757"/>
      <c r="F2985" s="757"/>
      <c r="G2985" s="757"/>
      <c r="H2985" s="757"/>
      <c r="I2985" s="757"/>
    </row>
    <row r="2986" spans="1:9" ht="15.75" customHeight="1">
      <c r="A2986" s="963">
        <v>91963</v>
      </c>
      <c r="B2986" s="963" t="s">
        <v>5953</v>
      </c>
      <c r="C2986" s="964" t="s">
        <v>141</v>
      </c>
      <c r="D2986" s="965">
        <v>59.51</v>
      </c>
      <c r="E2986" s="757"/>
      <c r="F2986" s="757"/>
      <c r="G2986" s="757"/>
      <c r="H2986" s="757"/>
      <c r="I2986" s="757"/>
    </row>
    <row r="2987" spans="1:9" ht="15.75" customHeight="1">
      <c r="A2987" s="963">
        <v>91964</v>
      </c>
      <c r="B2987" s="963" t="s">
        <v>5954</v>
      </c>
      <c r="C2987" s="964" t="s">
        <v>141</v>
      </c>
      <c r="D2987" s="965">
        <v>47.19</v>
      </c>
      <c r="E2987" s="757"/>
      <c r="F2987" s="757"/>
      <c r="G2987" s="757"/>
      <c r="H2987" s="757"/>
      <c r="I2987" s="757"/>
    </row>
    <row r="2988" spans="1:9" ht="15.75" customHeight="1">
      <c r="A2988" s="963">
        <v>91965</v>
      </c>
      <c r="B2988" s="963" t="s">
        <v>5955</v>
      </c>
      <c r="C2988" s="964" t="s">
        <v>141</v>
      </c>
      <c r="D2988" s="965">
        <v>54.21</v>
      </c>
      <c r="E2988" s="757"/>
      <c r="F2988" s="757"/>
      <c r="G2988" s="757"/>
      <c r="H2988" s="757"/>
      <c r="I2988" s="757"/>
    </row>
    <row r="2989" spans="1:9" ht="15.75" customHeight="1">
      <c r="A2989" s="963">
        <v>91966</v>
      </c>
      <c r="B2989" s="963" t="s">
        <v>5956</v>
      </c>
      <c r="C2989" s="964" t="s">
        <v>141</v>
      </c>
      <c r="D2989" s="965">
        <v>41.92</v>
      </c>
      <c r="E2989" s="757"/>
      <c r="F2989" s="757"/>
      <c r="G2989" s="757"/>
      <c r="H2989" s="757"/>
      <c r="I2989" s="757"/>
    </row>
    <row r="2990" spans="1:9" ht="15.75" customHeight="1">
      <c r="A2990" s="963">
        <v>91967</v>
      </c>
      <c r="B2990" s="963" t="s">
        <v>5957</v>
      </c>
      <c r="C2990" s="964" t="s">
        <v>141</v>
      </c>
      <c r="D2990" s="965">
        <v>48.94</v>
      </c>
      <c r="E2990" s="757"/>
      <c r="F2990" s="757"/>
      <c r="G2990" s="757"/>
      <c r="H2990" s="757"/>
      <c r="I2990" s="757"/>
    </row>
    <row r="2991" spans="1:9" ht="15.75" customHeight="1">
      <c r="A2991" s="963">
        <v>91968</v>
      </c>
      <c r="B2991" s="963" t="s">
        <v>5958</v>
      </c>
      <c r="C2991" s="964" t="s">
        <v>141</v>
      </c>
      <c r="D2991" s="965">
        <v>57.76</v>
      </c>
      <c r="E2991" s="757"/>
      <c r="F2991" s="757"/>
      <c r="G2991" s="757"/>
      <c r="H2991" s="757"/>
      <c r="I2991" s="757"/>
    </row>
    <row r="2992" spans="1:9" ht="15.75" customHeight="1">
      <c r="A2992" s="963">
        <v>91969</v>
      </c>
      <c r="B2992" s="963" t="s">
        <v>5959</v>
      </c>
      <c r="C2992" s="964" t="s">
        <v>141</v>
      </c>
      <c r="D2992" s="965">
        <v>64.78</v>
      </c>
      <c r="E2992" s="757"/>
      <c r="F2992" s="757"/>
      <c r="G2992" s="757"/>
      <c r="H2992" s="757"/>
      <c r="I2992" s="757"/>
    </row>
    <row r="2993" spans="1:9" ht="15.75" customHeight="1">
      <c r="A2993" s="963">
        <v>91970</v>
      </c>
      <c r="B2993" s="963" t="s">
        <v>5960</v>
      </c>
      <c r="C2993" s="964" t="s">
        <v>141</v>
      </c>
      <c r="D2993" s="965">
        <v>60.64</v>
      </c>
      <c r="E2993" s="757"/>
      <c r="F2993" s="757"/>
      <c r="G2993" s="757"/>
      <c r="H2993" s="757"/>
      <c r="I2993" s="757"/>
    </row>
    <row r="2994" spans="1:9" ht="15.75" customHeight="1">
      <c r="A2994" s="963">
        <v>91971</v>
      </c>
      <c r="B2994" s="963" t="s">
        <v>5961</v>
      </c>
      <c r="C2994" s="964" t="s">
        <v>141</v>
      </c>
      <c r="D2994" s="965">
        <v>71.98</v>
      </c>
      <c r="E2994" s="757"/>
      <c r="F2994" s="757"/>
      <c r="G2994" s="757"/>
      <c r="H2994" s="757"/>
      <c r="I2994" s="757"/>
    </row>
    <row r="2995" spans="1:9" ht="15.75" customHeight="1">
      <c r="A2995" s="963">
        <v>91972</v>
      </c>
      <c r="B2995" s="963" t="s">
        <v>5962</v>
      </c>
      <c r="C2995" s="964" t="s">
        <v>141</v>
      </c>
      <c r="D2995" s="965">
        <v>65.959999999999994</v>
      </c>
      <c r="E2995" s="757"/>
      <c r="F2995" s="757"/>
      <c r="G2995" s="757"/>
      <c r="H2995" s="757"/>
      <c r="I2995" s="757"/>
    </row>
    <row r="2996" spans="1:9" ht="15.75" customHeight="1">
      <c r="A2996" s="963">
        <v>91973</v>
      </c>
      <c r="B2996" s="963" t="s">
        <v>5963</v>
      </c>
      <c r="C2996" s="964" t="s">
        <v>141</v>
      </c>
      <c r="D2996" s="965">
        <v>77.3</v>
      </c>
      <c r="E2996" s="757"/>
      <c r="F2996" s="757"/>
      <c r="G2996" s="757"/>
      <c r="H2996" s="757"/>
      <c r="I2996" s="757"/>
    </row>
    <row r="2997" spans="1:9" ht="15.75" customHeight="1">
      <c r="A2997" s="963">
        <v>91974</v>
      </c>
      <c r="B2997" s="963" t="s">
        <v>5964</v>
      </c>
      <c r="C2997" s="964" t="s">
        <v>141</v>
      </c>
      <c r="D2997" s="965">
        <v>55.34</v>
      </c>
      <c r="E2997" s="757"/>
      <c r="F2997" s="757"/>
      <c r="G2997" s="757"/>
      <c r="H2997" s="757"/>
      <c r="I2997" s="757"/>
    </row>
    <row r="2998" spans="1:9" ht="15.75" customHeight="1">
      <c r="A2998" s="963">
        <v>91975</v>
      </c>
      <c r="B2998" s="963" t="s">
        <v>5965</v>
      </c>
      <c r="C2998" s="964" t="s">
        <v>141</v>
      </c>
      <c r="D2998" s="965">
        <v>66.680000000000007</v>
      </c>
      <c r="E2998" s="757"/>
      <c r="F2998" s="757"/>
      <c r="G2998" s="757"/>
      <c r="H2998" s="757"/>
      <c r="I2998" s="757"/>
    </row>
    <row r="2999" spans="1:9" ht="15.75" customHeight="1">
      <c r="A2999" s="963">
        <v>91976</v>
      </c>
      <c r="B2999" s="963" t="s">
        <v>5966</v>
      </c>
      <c r="C2999" s="964" t="s">
        <v>141</v>
      </c>
      <c r="D2999" s="965">
        <v>81.790000000000006</v>
      </c>
      <c r="E2999" s="757"/>
      <c r="F2999" s="757"/>
      <c r="G2999" s="757"/>
      <c r="H2999" s="757"/>
      <c r="I2999" s="757"/>
    </row>
    <row r="3000" spans="1:9" ht="15.75" customHeight="1">
      <c r="A3000" s="963">
        <v>91977</v>
      </c>
      <c r="B3000" s="963" t="s">
        <v>5967</v>
      </c>
      <c r="C3000" s="964" t="s">
        <v>141</v>
      </c>
      <c r="D3000" s="965">
        <v>93.13</v>
      </c>
      <c r="E3000" s="757"/>
      <c r="F3000" s="757"/>
      <c r="G3000" s="757"/>
      <c r="H3000" s="757"/>
      <c r="I3000" s="757"/>
    </row>
    <row r="3001" spans="1:9" ht="15.75" customHeight="1">
      <c r="A3001" s="963">
        <v>91978</v>
      </c>
      <c r="B3001" s="963" t="s">
        <v>5968</v>
      </c>
      <c r="C3001" s="964" t="s">
        <v>141</v>
      </c>
      <c r="D3001" s="965">
        <v>33.85</v>
      </c>
      <c r="E3001" s="757"/>
      <c r="F3001" s="757"/>
      <c r="G3001" s="757"/>
      <c r="H3001" s="757"/>
      <c r="I3001" s="757"/>
    </row>
    <row r="3002" spans="1:9" ht="15.75" customHeight="1">
      <c r="A3002" s="963">
        <v>91979</v>
      </c>
      <c r="B3002" s="963" t="s">
        <v>5969</v>
      </c>
      <c r="C3002" s="964" t="s">
        <v>141</v>
      </c>
      <c r="D3002" s="965">
        <v>40.869999999999997</v>
      </c>
      <c r="E3002" s="757"/>
      <c r="F3002" s="757"/>
      <c r="G3002" s="757"/>
      <c r="H3002" s="757"/>
      <c r="I3002" s="757"/>
    </row>
    <row r="3003" spans="1:9" ht="15.75" customHeight="1">
      <c r="A3003" s="963">
        <v>91980</v>
      </c>
      <c r="B3003" s="963" t="s">
        <v>5970</v>
      </c>
      <c r="C3003" s="964" t="s">
        <v>141</v>
      </c>
      <c r="D3003" s="965">
        <v>32.68</v>
      </c>
      <c r="E3003" s="757"/>
      <c r="F3003" s="757"/>
      <c r="G3003" s="757"/>
      <c r="H3003" s="757"/>
      <c r="I3003" s="757"/>
    </row>
    <row r="3004" spans="1:9" ht="15.75" customHeight="1">
      <c r="A3004" s="963">
        <v>91981</v>
      </c>
      <c r="B3004" s="963" t="s">
        <v>5971</v>
      </c>
      <c r="C3004" s="964" t="s">
        <v>141</v>
      </c>
      <c r="D3004" s="965">
        <v>39.700000000000003</v>
      </c>
      <c r="E3004" s="757"/>
      <c r="F3004" s="757"/>
      <c r="G3004" s="757"/>
      <c r="H3004" s="757"/>
      <c r="I3004" s="757"/>
    </row>
    <row r="3005" spans="1:9" ht="15.75" customHeight="1">
      <c r="A3005" s="963">
        <v>91982</v>
      </c>
      <c r="B3005" s="963" t="s">
        <v>5972</v>
      </c>
      <c r="C3005" s="964" t="s">
        <v>141</v>
      </c>
      <c r="D3005" s="965">
        <v>82.98</v>
      </c>
      <c r="E3005" s="757"/>
      <c r="F3005" s="757"/>
      <c r="G3005" s="757"/>
      <c r="H3005" s="757"/>
      <c r="I3005" s="757"/>
    </row>
    <row r="3006" spans="1:9" ht="15.75" customHeight="1">
      <c r="A3006" s="963">
        <v>91983</v>
      </c>
      <c r="B3006" s="963" t="s">
        <v>5973</v>
      </c>
      <c r="C3006" s="964" t="s">
        <v>141</v>
      </c>
      <c r="D3006" s="965">
        <v>90</v>
      </c>
      <c r="E3006" s="757"/>
      <c r="F3006" s="757"/>
      <c r="G3006" s="757"/>
      <c r="H3006" s="757"/>
      <c r="I3006" s="757"/>
    </row>
    <row r="3007" spans="1:9" ht="15.75" customHeight="1">
      <c r="A3007" s="963">
        <v>91984</v>
      </c>
      <c r="B3007" s="963" t="s">
        <v>5974</v>
      </c>
      <c r="C3007" s="964" t="s">
        <v>141</v>
      </c>
      <c r="D3007" s="965">
        <v>14.47</v>
      </c>
      <c r="E3007" s="757"/>
      <c r="F3007" s="757"/>
      <c r="G3007" s="757"/>
      <c r="H3007" s="757"/>
      <c r="I3007" s="757"/>
    </row>
    <row r="3008" spans="1:9" ht="15.75" customHeight="1">
      <c r="A3008" s="963">
        <v>91985</v>
      </c>
      <c r="B3008" s="963" t="s">
        <v>5975</v>
      </c>
      <c r="C3008" s="964" t="s">
        <v>141</v>
      </c>
      <c r="D3008" s="965">
        <v>21.49</v>
      </c>
      <c r="E3008" s="757"/>
      <c r="F3008" s="757"/>
      <c r="G3008" s="757"/>
      <c r="H3008" s="757"/>
      <c r="I3008" s="757"/>
    </row>
    <row r="3009" spans="1:9" ht="15.75" customHeight="1">
      <c r="A3009" s="963">
        <v>91986</v>
      </c>
      <c r="B3009" s="963" t="s">
        <v>5976</v>
      </c>
      <c r="C3009" s="964" t="s">
        <v>141</v>
      </c>
      <c r="D3009" s="965">
        <v>31.72</v>
      </c>
      <c r="E3009" s="757"/>
      <c r="F3009" s="757"/>
      <c r="G3009" s="757"/>
      <c r="H3009" s="757"/>
      <c r="I3009" s="757"/>
    </row>
    <row r="3010" spans="1:9" ht="15.75" customHeight="1">
      <c r="A3010" s="963">
        <v>91987</v>
      </c>
      <c r="B3010" s="963" t="s">
        <v>5977</v>
      </c>
      <c r="C3010" s="964" t="s">
        <v>141</v>
      </c>
      <c r="D3010" s="966">
        <v>38.74</v>
      </c>
      <c r="E3010" s="757"/>
      <c r="F3010" s="757"/>
      <c r="G3010" s="757"/>
      <c r="H3010" s="757"/>
      <c r="I3010" s="757"/>
    </row>
    <row r="3011" spans="1:9" ht="15.75" customHeight="1">
      <c r="A3011" s="963">
        <v>91988</v>
      </c>
      <c r="B3011" s="963" t="s">
        <v>5978</v>
      </c>
      <c r="C3011" s="964" t="s">
        <v>141</v>
      </c>
      <c r="D3011" s="966">
        <v>18.39</v>
      </c>
      <c r="E3011" s="757"/>
      <c r="F3011" s="757"/>
      <c r="G3011" s="757"/>
      <c r="H3011" s="757"/>
      <c r="I3011" s="757"/>
    </row>
    <row r="3012" spans="1:9" ht="15.75" customHeight="1">
      <c r="A3012" s="963">
        <v>91989</v>
      </c>
      <c r="B3012" s="963" t="s">
        <v>5979</v>
      </c>
      <c r="C3012" s="964" t="s">
        <v>141</v>
      </c>
      <c r="D3012" s="966">
        <v>25.41</v>
      </c>
      <c r="E3012" s="757"/>
      <c r="F3012" s="757"/>
      <c r="G3012" s="757"/>
      <c r="H3012" s="757"/>
      <c r="I3012" s="757"/>
    </row>
    <row r="3013" spans="1:9" ht="15.75" customHeight="1">
      <c r="A3013" s="963">
        <v>91990</v>
      </c>
      <c r="B3013" s="963" t="s">
        <v>5980</v>
      </c>
      <c r="C3013" s="964" t="s">
        <v>141</v>
      </c>
      <c r="D3013" s="966">
        <v>27.2</v>
      </c>
      <c r="E3013" s="757"/>
      <c r="F3013" s="757"/>
      <c r="G3013" s="757"/>
      <c r="H3013" s="757"/>
      <c r="I3013" s="757"/>
    </row>
    <row r="3014" spans="1:9" ht="15.75" customHeight="1">
      <c r="A3014" s="963">
        <v>91991</v>
      </c>
      <c r="B3014" s="963" t="s">
        <v>5981</v>
      </c>
      <c r="C3014" s="964" t="s">
        <v>141</v>
      </c>
      <c r="D3014" s="966">
        <v>29.32</v>
      </c>
      <c r="E3014" s="757"/>
      <c r="F3014" s="757"/>
      <c r="G3014" s="757"/>
      <c r="H3014" s="757"/>
      <c r="I3014" s="757"/>
    </row>
    <row r="3015" spans="1:9" ht="15.75" customHeight="1">
      <c r="A3015" s="963">
        <v>91992</v>
      </c>
      <c r="B3015" s="963" t="s">
        <v>5982</v>
      </c>
      <c r="C3015" s="964" t="s">
        <v>141</v>
      </c>
      <c r="D3015" s="966">
        <v>34.22</v>
      </c>
      <c r="E3015" s="757"/>
      <c r="F3015" s="757"/>
      <c r="G3015" s="757"/>
      <c r="H3015" s="757"/>
      <c r="I3015" s="757"/>
    </row>
    <row r="3016" spans="1:9" ht="15.75" customHeight="1">
      <c r="A3016" s="963">
        <v>91993</v>
      </c>
      <c r="B3016" s="963" t="s">
        <v>5983</v>
      </c>
      <c r="C3016" s="964" t="s">
        <v>141</v>
      </c>
      <c r="D3016" s="966">
        <v>36.340000000000003</v>
      </c>
      <c r="E3016" s="757"/>
      <c r="F3016" s="757"/>
      <c r="G3016" s="757"/>
      <c r="H3016" s="757"/>
      <c r="I3016" s="757"/>
    </row>
    <row r="3017" spans="1:9" ht="15.75" customHeight="1">
      <c r="A3017" s="963">
        <v>91994</v>
      </c>
      <c r="B3017" s="963" t="s">
        <v>5984</v>
      </c>
      <c r="C3017" s="964" t="s">
        <v>141</v>
      </c>
      <c r="D3017" s="966">
        <v>19.75</v>
      </c>
      <c r="E3017" s="757"/>
      <c r="F3017" s="757"/>
      <c r="G3017" s="757"/>
      <c r="H3017" s="757"/>
      <c r="I3017" s="757"/>
    </row>
    <row r="3018" spans="1:9" ht="15.75" customHeight="1">
      <c r="A3018" s="963">
        <v>91995</v>
      </c>
      <c r="B3018" s="963" t="s">
        <v>5985</v>
      </c>
      <c r="C3018" s="964" t="s">
        <v>141</v>
      </c>
      <c r="D3018" s="966">
        <v>21.87</v>
      </c>
      <c r="E3018" s="757"/>
      <c r="F3018" s="757"/>
      <c r="G3018" s="757"/>
      <c r="H3018" s="757"/>
      <c r="I3018" s="757"/>
    </row>
    <row r="3019" spans="1:9" ht="15.75" customHeight="1">
      <c r="A3019" s="963">
        <v>91996</v>
      </c>
      <c r="B3019" s="963" t="s">
        <v>5986</v>
      </c>
      <c r="C3019" s="964" t="s">
        <v>141</v>
      </c>
      <c r="D3019" s="966">
        <v>26.77</v>
      </c>
      <c r="E3019" s="757"/>
      <c r="F3019" s="757"/>
      <c r="G3019" s="757"/>
      <c r="H3019" s="757"/>
      <c r="I3019" s="757"/>
    </row>
    <row r="3020" spans="1:9" ht="15.75" customHeight="1">
      <c r="A3020" s="963">
        <v>91997</v>
      </c>
      <c r="B3020" s="963" t="s">
        <v>5987</v>
      </c>
      <c r="C3020" s="964" t="s">
        <v>141</v>
      </c>
      <c r="D3020" s="966">
        <v>28.89</v>
      </c>
      <c r="E3020" s="757"/>
      <c r="F3020" s="757"/>
      <c r="G3020" s="757"/>
      <c r="H3020" s="757"/>
      <c r="I3020" s="757"/>
    </row>
    <row r="3021" spans="1:9" ht="15.75" customHeight="1">
      <c r="A3021" s="963">
        <v>91998</v>
      </c>
      <c r="B3021" s="963" t="s">
        <v>5988</v>
      </c>
      <c r="C3021" s="964" t="s">
        <v>141</v>
      </c>
      <c r="D3021" s="966">
        <v>16.87</v>
      </c>
      <c r="E3021" s="757"/>
      <c r="F3021" s="757"/>
      <c r="G3021" s="757"/>
      <c r="H3021" s="757"/>
      <c r="I3021" s="757"/>
    </row>
    <row r="3022" spans="1:9" ht="15.75" customHeight="1">
      <c r="A3022" s="963">
        <v>91999</v>
      </c>
      <c r="B3022" s="963" t="s">
        <v>5989</v>
      </c>
      <c r="C3022" s="964" t="s">
        <v>141</v>
      </c>
      <c r="D3022" s="966">
        <v>18.989999999999998</v>
      </c>
      <c r="E3022" s="757"/>
      <c r="F3022" s="757"/>
      <c r="G3022" s="757"/>
      <c r="H3022" s="757"/>
      <c r="I3022" s="757"/>
    </row>
    <row r="3023" spans="1:9" ht="15.75" customHeight="1">
      <c r="A3023" s="963">
        <v>92000</v>
      </c>
      <c r="B3023" s="963" t="s">
        <v>5990</v>
      </c>
      <c r="C3023" s="964" t="s">
        <v>141</v>
      </c>
      <c r="D3023" s="966">
        <v>23.89</v>
      </c>
      <c r="E3023" s="757"/>
      <c r="F3023" s="757"/>
      <c r="G3023" s="757"/>
      <c r="H3023" s="757"/>
      <c r="I3023" s="757"/>
    </row>
    <row r="3024" spans="1:9" ht="15.75" customHeight="1">
      <c r="A3024" s="963">
        <v>92001</v>
      </c>
      <c r="B3024" s="963" t="s">
        <v>5991</v>
      </c>
      <c r="C3024" s="964" t="s">
        <v>141</v>
      </c>
      <c r="D3024" s="966">
        <v>26.01</v>
      </c>
      <c r="E3024" s="757"/>
      <c r="F3024" s="757"/>
      <c r="G3024" s="757"/>
      <c r="H3024" s="757"/>
      <c r="I3024" s="757"/>
    </row>
    <row r="3025" spans="1:9" ht="15.75" customHeight="1">
      <c r="A3025" s="963">
        <v>92002</v>
      </c>
      <c r="B3025" s="963" t="s">
        <v>5992</v>
      </c>
      <c r="C3025" s="964" t="s">
        <v>141</v>
      </c>
      <c r="D3025" s="966">
        <v>37.11</v>
      </c>
      <c r="E3025" s="757"/>
      <c r="F3025" s="757"/>
      <c r="G3025" s="757"/>
      <c r="H3025" s="757"/>
      <c r="I3025" s="757"/>
    </row>
    <row r="3026" spans="1:9" ht="15.75" customHeight="1">
      <c r="A3026" s="963">
        <v>92003</v>
      </c>
      <c r="B3026" s="963" t="s">
        <v>5993</v>
      </c>
      <c r="C3026" s="964" t="s">
        <v>141</v>
      </c>
      <c r="D3026" s="966">
        <v>41.35</v>
      </c>
      <c r="E3026" s="757"/>
      <c r="F3026" s="757"/>
      <c r="G3026" s="757"/>
      <c r="H3026" s="757"/>
      <c r="I3026" s="757"/>
    </row>
    <row r="3027" spans="1:9" ht="15.75" customHeight="1">
      <c r="A3027" s="963">
        <v>92004</v>
      </c>
      <c r="B3027" s="963" t="s">
        <v>5994</v>
      </c>
      <c r="C3027" s="964" t="s">
        <v>141</v>
      </c>
      <c r="D3027" s="966">
        <v>44.13</v>
      </c>
      <c r="E3027" s="757"/>
      <c r="F3027" s="757"/>
      <c r="G3027" s="757"/>
      <c r="H3027" s="757"/>
      <c r="I3027" s="757"/>
    </row>
    <row r="3028" spans="1:9" ht="15.75" customHeight="1">
      <c r="A3028" s="963">
        <v>92005</v>
      </c>
      <c r="B3028" s="963" t="s">
        <v>5995</v>
      </c>
      <c r="C3028" s="964" t="s">
        <v>141</v>
      </c>
      <c r="D3028" s="966">
        <v>48.37</v>
      </c>
      <c r="E3028" s="757"/>
      <c r="F3028" s="757"/>
      <c r="G3028" s="757"/>
      <c r="H3028" s="757"/>
      <c r="I3028" s="757"/>
    </row>
    <row r="3029" spans="1:9" ht="15.75" customHeight="1">
      <c r="A3029" s="963">
        <v>92006</v>
      </c>
      <c r="B3029" s="963" t="s">
        <v>5996</v>
      </c>
      <c r="C3029" s="964" t="s">
        <v>141</v>
      </c>
      <c r="D3029" s="966">
        <v>31.33</v>
      </c>
      <c r="E3029" s="757"/>
      <c r="F3029" s="757"/>
      <c r="G3029" s="757"/>
      <c r="H3029" s="757"/>
      <c r="I3029" s="757"/>
    </row>
    <row r="3030" spans="1:9" ht="15.75" customHeight="1">
      <c r="A3030" s="963">
        <v>92007</v>
      </c>
      <c r="B3030" s="963" t="s">
        <v>5997</v>
      </c>
      <c r="C3030" s="964" t="s">
        <v>141</v>
      </c>
      <c r="D3030" s="966">
        <v>35.57</v>
      </c>
      <c r="E3030" s="757"/>
      <c r="F3030" s="757"/>
      <c r="G3030" s="757"/>
      <c r="H3030" s="757"/>
      <c r="I3030" s="757"/>
    </row>
    <row r="3031" spans="1:9" ht="15.75" customHeight="1">
      <c r="A3031" s="963">
        <v>92008</v>
      </c>
      <c r="B3031" s="963" t="s">
        <v>5998</v>
      </c>
      <c r="C3031" s="964" t="s">
        <v>141</v>
      </c>
      <c r="D3031" s="966">
        <v>38.35</v>
      </c>
      <c r="E3031" s="757"/>
      <c r="F3031" s="757"/>
      <c r="G3031" s="757"/>
      <c r="H3031" s="757"/>
      <c r="I3031" s="757"/>
    </row>
    <row r="3032" spans="1:9" ht="15.75" customHeight="1">
      <c r="A3032" s="963">
        <v>92009</v>
      </c>
      <c r="B3032" s="963" t="s">
        <v>5999</v>
      </c>
      <c r="C3032" s="964" t="s">
        <v>141</v>
      </c>
      <c r="D3032" s="966">
        <v>42.59</v>
      </c>
      <c r="E3032" s="757"/>
      <c r="F3032" s="757"/>
      <c r="G3032" s="757"/>
      <c r="H3032" s="757"/>
      <c r="I3032" s="757"/>
    </row>
    <row r="3033" spans="1:9" ht="15.75" customHeight="1">
      <c r="A3033" s="963">
        <v>92010</v>
      </c>
      <c r="B3033" s="963" t="s">
        <v>6000</v>
      </c>
      <c r="C3033" s="964" t="s">
        <v>141</v>
      </c>
      <c r="D3033" s="966">
        <v>54.46</v>
      </c>
      <c r="E3033" s="757"/>
      <c r="F3033" s="757"/>
      <c r="G3033" s="757"/>
      <c r="H3033" s="757"/>
      <c r="I3033" s="757"/>
    </row>
    <row r="3034" spans="1:9" ht="15.75" customHeight="1">
      <c r="A3034" s="963">
        <v>92011</v>
      </c>
      <c r="B3034" s="963" t="s">
        <v>6001</v>
      </c>
      <c r="C3034" s="964" t="s">
        <v>141</v>
      </c>
      <c r="D3034" s="965">
        <v>60.82</v>
      </c>
      <c r="E3034" s="757"/>
      <c r="F3034" s="757"/>
      <c r="G3034" s="757"/>
      <c r="H3034" s="757"/>
      <c r="I3034" s="757"/>
    </row>
    <row r="3035" spans="1:9" ht="15.75" customHeight="1">
      <c r="A3035" s="963">
        <v>92012</v>
      </c>
      <c r="B3035" s="963" t="s">
        <v>6002</v>
      </c>
      <c r="C3035" s="964" t="s">
        <v>141</v>
      </c>
      <c r="D3035" s="965">
        <v>61.48</v>
      </c>
      <c r="E3035" s="757"/>
      <c r="F3035" s="757"/>
      <c r="G3035" s="757"/>
      <c r="H3035" s="757"/>
      <c r="I3035" s="757"/>
    </row>
    <row r="3036" spans="1:9" ht="15.75" customHeight="1">
      <c r="A3036" s="963">
        <v>92013</v>
      </c>
      <c r="B3036" s="963" t="s">
        <v>6003</v>
      </c>
      <c r="C3036" s="964" t="s">
        <v>141</v>
      </c>
      <c r="D3036" s="965">
        <v>67.84</v>
      </c>
      <c r="E3036" s="757"/>
      <c r="F3036" s="757"/>
      <c r="G3036" s="757"/>
      <c r="H3036" s="757"/>
      <c r="I3036" s="757"/>
    </row>
    <row r="3037" spans="1:9" ht="15.75" customHeight="1">
      <c r="A3037" s="963">
        <v>92014</v>
      </c>
      <c r="B3037" s="963" t="s">
        <v>6004</v>
      </c>
      <c r="C3037" s="964" t="s">
        <v>141</v>
      </c>
      <c r="D3037" s="966">
        <v>45.79</v>
      </c>
      <c r="E3037" s="757"/>
      <c r="F3037" s="757"/>
      <c r="G3037" s="757"/>
      <c r="H3037" s="757"/>
      <c r="I3037" s="757"/>
    </row>
    <row r="3038" spans="1:9" ht="15.75" customHeight="1">
      <c r="A3038" s="963">
        <v>92015</v>
      </c>
      <c r="B3038" s="963" t="s">
        <v>6005</v>
      </c>
      <c r="C3038" s="964" t="s">
        <v>141</v>
      </c>
      <c r="D3038" s="965">
        <v>52.15</v>
      </c>
      <c r="E3038" s="757"/>
      <c r="F3038" s="757"/>
      <c r="G3038" s="757"/>
      <c r="H3038" s="757"/>
      <c r="I3038" s="757"/>
    </row>
    <row r="3039" spans="1:9" ht="15.75" customHeight="1">
      <c r="A3039" s="963">
        <v>92016</v>
      </c>
      <c r="B3039" s="963" t="s">
        <v>6006</v>
      </c>
      <c r="C3039" s="964" t="s">
        <v>141</v>
      </c>
      <c r="D3039" s="965">
        <v>52.81</v>
      </c>
      <c r="E3039" s="757"/>
      <c r="F3039" s="757"/>
      <c r="G3039" s="757"/>
      <c r="H3039" s="757"/>
      <c r="I3039" s="757"/>
    </row>
    <row r="3040" spans="1:9" ht="15.75" customHeight="1">
      <c r="A3040" s="963">
        <v>92017</v>
      </c>
      <c r="B3040" s="963" t="s">
        <v>6007</v>
      </c>
      <c r="C3040" s="964" t="s">
        <v>141</v>
      </c>
      <c r="D3040" s="965">
        <v>59.17</v>
      </c>
      <c r="E3040" s="757"/>
      <c r="F3040" s="757"/>
      <c r="G3040" s="757"/>
      <c r="H3040" s="757"/>
      <c r="I3040" s="757"/>
    </row>
    <row r="3041" spans="1:9" ht="15.75" customHeight="1">
      <c r="A3041" s="963">
        <v>92018</v>
      </c>
      <c r="B3041" s="963" t="s">
        <v>6008</v>
      </c>
      <c r="C3041" s="964" t="s">
        <v>141</v>
      </c>
      <c r="D3041" s="966">
        <v>60.64</v>
      </c>
      <c r="E3041" s="757"/>
      <c r="F3041" s="757"/>
      <c r="G3041" s="757"/>
      <c r="H3041" s="757"/>
      <c r="I3041" s="757"/>
    </row>
    <row r="3042" spans="1:9" ht="15.75" customHeight="1">
      <c r="A3042" s="963">
        <v>92019</v>
      </c>
      <c r="B3042" s="963" t="s">
        <v>6009</v>
      </c>
      <c r="C3042" s="964" t="s">
        <v>141</v>
      </c>
      <c r="D3042" s="966">
        <v>71.98</v>
      </c>
      <c r="E3042" s="757"/>
      <c r="F3042" s="757"/>
      <c r="G3042" s="757"/>
      <c r="H3042" s="757"/>
      <c r="I3042" s="757"/>
    </row>
    <row r="3043" spans="1:9" ht="15.75" customHeight="1">
      <c r="A3043" s="963">
        <v>92020</v>
      </c>
      <c r="B3043" s="963" t="s">
        <v>6010</v>
      </c>
      <c r="C3043" s="964" t="s">
        <v>141</v>
      </c>
      <c r="D3043" s="966">
        <v>89.76</v>
      </c>
      <c r="E3043" s="757"/>
      <c r="F3043" s="757"/>
      <c r="G3043" s="757"/>
      <c r="H3043" s="757"/>
      <c r="I3043" s="757"/>
    </row>
    <row r="3044" spans="1:9" ht="15.75" customHeight="1">
      <c r="A3044" s="963">
        <v>92021</v>
      </c>
      <c r="B3044" s="963" t="s">
        <v>6011</v>
      </c>
      <c r="C3044" s="964" t="s">
        <v>141</v>
      </c>
      <c r="D3044" s="966">
        <v>101.1</v>
      </c>
      <c r="E3044" s="757"/>
      <c r="F3044" s="757"/>
      <c r="G3044" s="757"/>
      <c r="H3044" s="757"/>
      <c r="I3044" s="757"/>
    </row>
    <row r="3045" spans="1:9" ht="15.75" customHeight="1">
      <c r="A3045" s="963">
        <v>92022</v>
      </c>
      <c r="B3045" s="963" t="s">
        <v>6012</v>
      </c>
      <c r="C3045" s="964" t="s">
        <v>141</v>
      </c>
      <c r="D3045" s="966">
        <v>32.9</v>
      </c>
      <c r="E3045" s="757"/>
      <c r="F3045" s="757"/>
      <c r="G3045" s="757"/>
      <c r="H3045" s="757"/>
      <c r="I3045" s="757"/>
    </row>
    <row r="3046" spans="1:9" ht="15.75" customHeight="1">
      <c r="A3046" s="963">
        <v>92023</v>
      </c>
      <c r="B3046" s="963" t="s">
        <v>6013</v>
      </c>
      <c r="C3046" s="964" t="s">
        <v>141</v>
      </c>
      <c r="D3046" s="966">
        <v>39.92</v>
      </c>
      <c r="E3046" s="757"/>
      <c r="F3046" s="757"/>
      <c r="G3046" s="757"/>
      <c r="H3046" s="757"/>
      <c r="I3046" s="757"/>
    </row>
    <row r="3047" spans="1:9" ht="15.75" customHeight="1">
      <c r="A3047" s="963">
        <v>92024</v>
      </c>
      <c r="B3047" s="963" t="s">
        <v>6014</v>
      </c>
      <c r="C3047" s="964" t="s">
        <v>141</v>
      </c>
      <c r="D3047" s="966">
        <v>50.29</v>
      </c>
      <c r="E3047" s="757"/>
      <c r="F3047" s="757"/>
      <c r="G3047" s="757"/>
      <c r="H3047" s="757"/>
      <c r="I3047" s="757"/>
    </row>
    <row r="3048" spans="1:9" ht="15.75" customHeight="1">
      <c r="A3048" s="963">
        <v>92025</v>
      </c>
      <c r="B3048" s="963" t="s">
        <v>6015</v>
      </c>
      <c r="C3048" s="964" t="s">
        <v>141</v>
      </c>
      <c r="D3048" s="966">
        <v>57.31</v>
      </c>
      <c r="E3048" s="757"/>
      <c r="F3048" s="757"/>
      <c r="G3048" s="757"/>
      <c r="H3048" s="757"/>
      <c r="I3048" s="757"/>
    </row>
    <row r="3049" spans="1:9" ht="15.75" customHeight="1">
      <c r="A3049" s="963">
        <v>92026</v>
      </c>
      <c r="B3049" s="963" t="s">
        <v>6016</v>
      </c>
      <c r="C3049" s="964" t="s">
        <v>141</v>
      </c>
      <c r="D3049" s="966">
        <v>46.09</v>
      </c>
      <c r="E3049" s="757"/>
      <c r="F3049" s="757"/>
      <c r="G3049" s="757"/>
      <c r="H3049" s="757"/>
      <c r="I3049" s="757"/>
    </row>
    <row r="3050" spans="1:9" ht="15.75" customHeight="1">
      <c r="A3050" s="963">
        <v>92027</v>
      </c>
      <c r="B3050" s="963" t="s">
        <v>6017</v>
      </c>
      <c r="C3050" s="964" t="s">
        <v>141</v>
      </c>
      <c r="D3050" s="966">
        <v>53.11</v>
      </c>
      <c r="E3050" s="757"/>
      <c r="F3050" s="757"/>
      <c r="G3050" s="757"/>
      <c r="H3050" s="757"/>
      <c r="I3050" s="757"/>
    </row>
    <row r="3051" spans="1:9" ht="15.75" customHeight="1">
      <c r="A3051" s="963">
        <v>92028</v>
      </c>
      <c r="B3051" s="963" t="s">
        <v>6018</v>
      </c>
      <c r="C3051" s="964" t="s">
        <v>141</v>
      </c>
      <c r="D3051" s="966">
        <v>38.21</v>
      </c>
      <c r="E3051" s="757"/>
      <c r="F3051" s="757"/>
      <c r="G3051" s="757"/>
      <c r="H3051" s="757"/>
      <c r="I3051" s="757"/>
    </row>
    <row r="3052" spans="1:9" ht="15.75" customHeight="1">
      <c r="A3052" s="963">
        <v>92029</v>
      </c>
      <c r="B3052" s="963" t="s">
        <v>6019</v>
      </c>
      <c r="C3052" s="964" t="s">
        <v>141</v>
      </c>
      <c r="D3052" s="966">
        <v>45.23</v>
      </c>
      <c r="E3052" s="757"/>
      <c r="F3052" s="757"/>
      <c r="G3052" s="757"/>
      <c r="H3052" s="757"/>
      <c r="I3052" s="757"/>
    </row>
    <row r="3053" spans="1:9" ht="15.75" customHeight="1">
      <c r="A3053" s="963">
        <v>92030</v>
      </c>
      <c r="B3053" s="963" t="s">
        <v>6020</v>
      </c>
      <c r="C3053" s="964" t="s">
        <v>141</v>
      </c>
      <c r="D3053" s="966">
        <v>55.56</v>
      </c>
      <c r="E3053" s="757"/>
      <c r="F3053" s="757"/>
      <c r="G3053" s="757"/>
      <c r="H3053" s="757"/>
      <c r="I3053" s="757"/>
    </row>
    <row r="3054" spans="1:9" ht="15.75" customHeight="1">
      <c r="A3054" s="963">
        <v>92031</v>
      </c>
      <c r="B3054" s="963" t="s">
        <v>6021</v>
      </c>
      <c r="C3054" s="964" t="s">
        <v>141</v>
      </c>
      <c r="D3054" s="966">
        <v>62.58</v>
      </c>
      <c r="E3054" s="757"/>
      <c r="F3054" s="757"/>
      <c r="G3054" s="757"/>
      <c r="H3054" s="757"/>
      <c r="I3054" s="757"/>
    </row>
    <row r="3055" spans="1:9" ht="15.75" customHeight="1">
      <c r="A3055" s="963">
        <v>92032</v>
      </c>
      <c r="B3055" s="963" t="s">
        <v>6022</v>
      </c>
      <c r="C3055" s="964" t="s">
        <v>141</v>
      </c>
      <c r="D3055" s="966">
        <v>56.66</v>
      </c>
      <c r="E3055" s="757"/>
      <c r="F3055" s="757"/>
      <c r="G3055" s="757"/>
      <c r="H3055" s="757"/>
      <c r="I3055" s="757"/>
    </row>
    <row r="3056" spans="1:9" ht="15.75" customHeight="1">
      <c r="A3056" s="963">
        <v>92033</v>
      </c>
      <c r="B3056" s="963" t="s">
        <v>6023</v>
      </c>
      <c r="C3056" s="964" t="s">
        <v>141</v>
      </c>
      <c r="D3056" s="966">
        <v>63.68</v>
      </c>
      <c r="E3056" s="757"/>
      <c r="F3056" s="757"/>
      <c r="G3056" s="757"/>
      <c r="H3056" s="757"/>
      <c r="I3056" s="757"/>
    </row>
    <row r="3057" spans="1:9" ht="15.75" customHeight="1">
      <c r="A3057" s="963">
        <v>92034</v>
      </c>
      <c r="B3057" s="963" t="s">
        <v>6024</v>
      </c>
      <c r="C3057" s="964" t="s">
        <v>141</v>
      </c>
      <c r="D3057" s="966">
        <v>51.39</v>
      </c>
      <c r="E3057" s="757"/>
      <c r="F3057" s="757"/>
      <c r="G3057" s="757"/>
      <c r="H3057" s="757"/>
      <c r="I3057" s="757"/>
    </row>
    <row r="3058" spans="1:9" ht="15.75" customHeight="1">
      <c r="A3058" s="963">
        <v>92035</v>
      </c>
      <c r="B3058" s="963" t="s">
        <v>6025</v>
      </c>
      <c r="C3058" s="964" t="s">
        <v>141</v>
      </c>
      <c r="D3058" s="965">
        <v>58.41</v>
      </c>
      <c r="E3058" s="757"/>
      <c r="F3058" s="757"/>
      <c r="G3058" s="757"/>
      <c r="H3058" s="757"/>
      <c r="I3058" s="757"/>
    </row>
    <row r="3059" spans="1:9" ht="15.75" customHeight="1">
      <c r="A3059" s="963">
        <v>97583</v>
      </c>
      <c r="B3059" s="963" t="s">
        <v>6026</v>
      </c>
      <c r="C3059" s="964" t="s">
        <v>141</v>
      </c>
      <c r="D3059" s="965">
        <v>88.14</v>
      </c>
      <c r="E3059" s="757"/>
      <c r="F3059" s="757"/>
      <c r="G3059" s="757"/>
      <c r="H3059" s="757"/>
      <c r="I3059" s="757"/>
    </row>
    <row r="3060" spans="1:9" ht="15.75" customHeight="1">
      <c r="A3060" s="963">
        <v>97584</v>
      </c>
      <c r="B3060" s="963" t="s">
        <v>6027</v>
      </c>
      <c r="C3060" s="964" t="s">
        <v>141</v>
      </c>
      <c r="D3060" s="965">
        <v>124.95</v>
      </c>
      <c r="E3060" s="757"/>
      <c r="F3060" s="757"/>
      <c r="G3060" s="757"/>
      <c r="H3060" s="757"/>
      <c r="I3060" s="757"/>
    </row>
    <row r="3061" spans="1:9" ht="15.75" customHeight="1">
      <c r="A3061" s="963">
        <v>97585</v>
      </c>
      <c r="B3061" s="963" t="s">
        <v>6028</v>
      </c>
      <c r="C3061" s="964" t="s">
        <v>141</v>
      </c>
      <c r="D3061" s="965">
        <v>119.49</v>
      </c>
      <c r="E3061" s="757"/>
      <c r="F3061" s="757"/>
      <c r="G3061" s="757"/>
      <c r="H3061" s="757"/>
      <c r="I3061" s="757"/>
    </row>
    <row r="3062" spans="1:9" ht="15.75" customHeight="1">
      <c r="A3062" s="963">
        <v>97586</v>
      </c>
      <c r="B3062" s="963" t="s">
        <v>6029</v>
      </c>
      <c r="C3062" s="964" t="s">
        <v>141</v>
      </c>
      <c r="D3062" s="965">
        <v>163.95</v>
      </c>
      <c r="E3062" s="757"/>
      <c r="F3062" s="757"/>
      <c r="G3062" s="757"/>
      <c r="H3062" s="757"/>
      <c r="I3062" s="757"/>
    </row>
    <row r="3063" spans="1:9" ht="15.75" customHeight="1">
      <c r="A3063" s="963">
        <v>97587</v>
      </c>
      <c r="B3063" s="963" t="s">
        <v>6030</v>
      </c>
      <c r="C3063" s="964" t="s">
        <v>141</v>
      </c>
      <c r="D3063" s="965">
        <v>303.70999999999998</v>
      </c>
      <c r="E3063" s="757"/>
      <c r="F3063" s="757"/>
      <c r="G3063" s="757"/>
      <c r="H3063" s="757"/>
      <c r="I3063" s="757"/>
    </row>
    <row r="3064" spans="1:9" ht="15.75" customHeight="1">
      <c r="A3064" s="963">
        <v>97589</v>
      </c>
      <c r="B3064" s="963" t="s">
        <v>6031</v>
      </c>
      <c r="C3064" s="964" t="s">
        <v>141</v>
      </c>
      <c r="D3064" s="965">
        <v>38.36</v>
      </c>
      <c r="E3064" s="757"/>
      <c r="F3064" s="757"/>
      <c r="G3064" s="757"/>
      <c r="H3064" s="757"/>
      <c r="I3064" s="757"/>
    </row>
    <row r="3065" spans="1:9" ht="15.75" customHeight="1">
      <c r="A3065" s="963">
        <v>97590</v>
      </c>
      <c r="B3065" s="963" t="s">
        <v>6032</v>
      </c>
      <c r="C3065" s="964" t="s">
        <v>141</v>
      </c>
      <c r="D3065" s="965">
        <v>99.78</v>
      </c>
      <c r="E3065" s="757"/>
      <c r="F3065" s="757"/>
      <c r="G3065" s="757"/>
      <c r="H3065" s="757"/>
      <c r="I3065" s="757"/>
    </row>
    <row r="3066" spans="1:9" ht="15.75" customHeight="1">
      <c r="A3066" s="963">
        <v>97591</v>
      </c>
      <c r="B3066" s="963" t="s">
        <v>6033</v>
      </c>
      <c r="C3066" s="964" t="s">
        <v>141</v>
      </c>
      <c r="D3066" s="965">
        <v>130.58000000000001</v>
      </c>
      <c r="E3066" s="757"/>
      <c r="F3066" s="757"/>
      <c r="G3066" s="757"/>
      <c r="H3066" s="757"/>
      <c r="I3066" s="757"/>
    </row>
    <row r="3067" spans="1:9" ht="15.75" customHeight="1">
      <c r="A3067" s="963">
        <v>97593</v>
      </c>
      <c r="B3067" s="963" t="s">
        <v>6034</v>
      </c>
      <c r="C3067" s="964" t="s">
        <v>141</v>
      </c>
      <c r="D3067" s="965">
        <v>147.86000000000001</v>
      </c>
      <c r="E3067" s="757"/>
      <c r="F3067" s="757"/>
      <c r="G3067" s="757"/>
      <c r="H3067" s="757"/>
      <c r="I3067" s="757"/>
    </row>
    <row r="3068" spans="1:9" ht="15.75" customHeight="1">
      <c r="A3068" s="963">
        <v>97594</v>
      </c>
      <c r="B3068" s="963" t="s">
        <v>6035</v>
      </c>
      <c r="C3068" s="964" t="s">
        <v>141</v>
      </c>
      <c r="D3068" s="965">
        <v>132.44</v>
      </c>
      <c r="E3068" s="757"/>
      <c r="F3068" s="757"/>
      <c r="G3068" s="757"/>
      <c r="H3068" s="757"/>
      <c r="I3068" s="757"/>
    </row>
    <row r="3069" spans="1:9" ht="15.75" customHeight="1">
      <c r="A3069" s="963">
        <v>97595</v>
      </c>
      <c r="B3069" s="963" t="s">
        <v>6036</v>
      </c>
      <c r="C3069" s="964" t="s">
        <v>141</v>
      </c>
      <c r="D3069" s="965">
        <v>103.55</v>
      </c>
      <c r="E3069" s="757"/>
      <c r="F3069" s="757"/>
      <c r="G3069" s="757"/>
      <c r="H3069" s="757"/>
      <c r="I3069" s="757"/>
    </row>
    <row r="3070" spans="1:9" ht="15.75" customHeight="1">
      <c r="A3070" s="963">
        <v>97596</v>
      </c>
      <c r="B3070" s="963" t="s">
        <v>6037</v>
      </c>
      <c r="C3070" s="964" t="s">
        <v>141</v>
      </c>
      <c r="D3070" s="965">
        <v>70.37</v>
      </c>
      <c r="E3070" s="757"/>
      <c r="F3070" s="757"/>
      <c r="G3070" s="757"/>
      <c r="H3070" s="757"/>
      <c r="I3070" s="757"/>
    </row>
    <row r="3071" spans="1:9" ht="15.75" customHeight="1">
      <c r="A3071" s="963">
        <v>97597</v>
      </c>
      <c r="B3071" s="963" t="s">
        <v>6038</v>
      </c>
      <c r="C3071" s="964" t="s">
        <v>141</v>
      </c>
      <c r="D3071" s="965">
        <v>71.569999999999993</v>
      </c>
      <c r="E3071" s="757"/>
      <c r="F3071" s="757"/>
      <c r="G3071" s="757"/>
      <c r="H3071" s="757"/>
      <c r="I3071" s="757"/>
    </row>
    <row r="3072" spans="1:9" ht="15.75" customHeight="1">
      <c r="A3072" s="963">
        <v>97598</v>
      </c>
      <c r="B3072" s="963" t="s">
        <v>6039</v>
      </c>
      <c r="C3072" s="964" t="s">
        <v>141</v>
      </c>
      <c r="D3072" s="965">
        <v>67.33</v>
      </c>
      <c r="E3072" s="757"/>
      <c r="F3072" s="757"/>
      <c r="G3072" s="757"/>
      <c r="H3072" s="757"/>
      <c r="I3072" s="757"/>
    </row>
    <row r="3073" spans="1:9" ht="15.75" customHeight="1">
      <c r="A3073" s="963">
        <v>97599</v>
      </c>
      <c r="B3073" s="963" t="s">
        <v>1443</v>
      </c>
      <c r="C3073" s="964" t="s">
        <v>141</v>
      </c>
      <c r="D3073" s="965">
        <v>23.22</v>
      </c>
      <c r="E3073" s="757"/>
      <c r="F3073" s="757"/>
      <c r="G3073" s="757"/>
      <c r="H3073" s="757"/>
      <c r="I3073" s="757"/>
    </row>
    <row r="3074" spans="1:9" ht="15.75" customHeight="1">
      <c r="A3074" s="963">
        <v>97609</v>
      </c>
      <c r="B3074" s="963" t="s">
        <v>6040</v>
      </c>
      <c r="C3074" s="964" t="s">
        <v>141</v>
      </c>
      <c r="D3074" s="965">
        <v>13.52</v>
      </c>
      <c r="E3074" s="757"/>
      <c r="F3074" s="757"/>
      <c r="G3074" s="757"/>
      <c r="H3074" s="757"/>
      <c r="I3074" s="757"/>
    </row>
    <row r="3075" spans="1:9" ht="15.75" customHeight="1">
      <c r="A3075" s="963">
        <v>97610</v>
      </c>
      <c r="B3075" s="963" t="s">
        <v>6041</v>
      </c>
      <c r="C3075" s="964" t="s">
        <v>141</v>
      </c>
      <c r="D3075" s="965">
        <v>14.46</v>
      </c>
      <c r="E3075" s="757"/>
      <c r="F3075" s="757"/>
      <c r="G3075" s="757"/>
      <c r="H3075" s="757"/>
      <c r="I3075" s="757"/>
    </row>
    <row r="3076" spans="1:9" ht="15.75" customHeight="1">
      <c r="A3076" s="963">
        <v>97611</v>
      </c>
      <c r="B3076" s="963" t="s">
        <v>6042</v>
      </c>
      <c r="C3076" s="964" t="s">
        <v>141</v>
      </c>
      <c r="D3076" s="965">
        <v>22.65</v>
      </c>
      <c r="E3076" s="757"/>
      <c r="F3076" s="757"/>
      <c r="G3076" s="757"/>
      <c r="H3076" s="757"/>
      <c r="I3076" s="757"/>
    </row>
    <row r="3077" spans="1:9" ht="15.75" customHeight="1">
      <c r="A3077" s="963">
        <v>97612</v>
      </c>
      <c r="B3077" s="963" t="s">
        <v>6043</v>
      </c>
      <c r="C3077" s="964" t="s">
        <v>141</v>
      </c>
      <c r="D3077" s="965">
        <v>24.81</v>
      </c>
      <c r="E3077" s="757"/>
      <c r="F3077" s="757"/>
      <c r="G3077" s="757"/>
      <c r="H3077" s="757"/>
      <c r="I3077" s="757"/>
    </row>
    <row r="3078" spans="1:9" ht="15.75" customHeight="1">
      <c r="A3078" s="963">
        <v>97613</v>
      </c>
      <c r="B3078" s="963" t="s">
        <v>6044</v>
      </c>
      <c r="C3078" s="964" t="s">
        <v>141</v>
      </c>
      <c r="D3078" s="965">
        <v>31.99</v>
      </c>
      <c r="E3078" s="757"/>
      <c r="F3078" s="757"/>
      <c r="G3078" s="757"/>
      <c r="H3078" s="757"/>
      <c r="I3078" s="757"/>
    </row>
    <row r="3079" spans="1:9" ht="15.75" customHeight="1">
      <c r="A3079" s="963">
        <v>97614</v>
      </c>
      <c r="B3079" s="963" t="s">
        <v>6045</v>
      </c>
      <c r="C3079" s="964" t="s">
        <v>141</v>
      </c>
      <c r="D3079" s="965">
        <v>57.93</v>
      </c>
      <c r="E3079" s="757"/>
      <c r="F3079" s="757"/>
      <c r="G3079" s="757"/>
      <c r="H3079" s="757"/>
      <c r="I3079" s="757"/>
    </row>
    <row r="3080" spans="1:9" ht="15.75" customHeight="1">
      <c r="A3080" s="963">
        <v>97615</v>
      </c>
      <c r="B3080" s="963" t="s">
        <v>6046</v>
      </c>
      <c r="C3080" s="964" t="s">
        <v>141</v>
      </c>
      <c r="D3080" s="965">
        <v>53.2</v>
      </c>
      <c r="E3080" s="757"/>
      <c r="F3080" s="757"/>
      <c r="G3080" s="757"/>
      <c r="H3080" s="757"/>
      <c r="I3080" s="757"/>
    </row>
    <row r="3081" spans="1:9" ht="15.75" customHeight="1">
      <c r="A3081" s="963">
        <v>97616</v>
      </c>
      <c r="B3081" s="963" t="s">
        <v>6047</v>
      </c>
      <c r="C3081" s="964" t="s">
        <v>141</v>
      </c>
      <c r="D3081" s="965">
        <v>61.67</v>
      </c>
      <c r="E3081" s="757"/>
      <c r="F3081" s="757"/>
      <c r="G3081" s="757"/>
      <c r="H3081" s="757"/>
      <c r="I3081" s="757"/>
    </row>
    <row r="3082" spans="1:9" ht="15.75" customHeight="1">
      <c r="A3082" s="963">
        <v>97617</v>
      </c>
      <c r="B3082" s="963" t="s">
        <v>6048</v>
      </c>
      <c r="C3082" s="964" t="s">
        <v>141</v>
      </c>
      <c r="D3082" s="965">
        <v>61.34</v>
      </c>
      <c r="E3082" s="757"/>
      <c r="F3082" s="757"/>
      <c r="G3082" s="757"/>
      <c r="H3082" s="757"/>
      <c r="I3082" s="757"/>
    </row>
    <row r="3083" spans="1:9" ht="15.75" customHeight="1">
      <c r="A3083" s="963">
        <v>97618</v>
      </c>
      <c r="B3083" s="963" t="s">
        <v>6049</v>
      </c>
      <c r="C3083" s="964" t="s">
        <v>141</v>
      </c>
      <c r="D3083" s="965">
        <v>56.24</v>
      </c>
      <c r="E3083" s="757"/>
      <c r="F3083" s="757"/>
      <c r="G3083" s="757"/>
      <c r="H3083" s="757"/>
      <c r="I3083" s="757"/>
    </row>
    <row r="3084" spans="1:9" ht="15.75" customHeight="1">
      <c r="A3084" s="963">
        <v>100902</v>
      </c>
      <c r="B3084" s="963" t="s">
        <v>6050</v>
      </c>
      <c r="C3084" s="964" t="s">
        <v>141</v>
      </c>
      <c r="D3084" s="965">
        <v>21.75</v>
      </c>
      <c r="E3084" s="757"/>
      <c r="F3084" s="757"/>
      <c r="G3084" s="757"/>
      <c r="H3084" s="757"/>
      <c r="I3084" s="757"/>
    </row>
    <row r="3085" spans="1:9" ht="15.75" customHeight="1">
      <c r="A3085" s="963">
        <v>100903</v>
      </c>
      <c r="B3085" s="963" t="s">
        <v>6051</v>
      </c>
      <c r="C3085" s="964" t="s">
        <v>141</v>
      </c>
      <c r="D3085" s="965">
        <v>25.9</v>
      </c>
      <c r="E3085" s="757"/>
      <c r="F3085" s="757"/>
      <c r="G3085" s="757"/>
      <c r="H3085" s="757"/>
      <c r="I3085" s="757"/>
    </row>
    <row r="3086" spans="1:9" ht="15.75" customHeight="1">
      <c r="A3086" s="963">
        <v>100904</v>
      </c>
      <c r="B3086" s="963" t="s">
        <v>6052</v>
      </c>
      <c r="C3086" s="964" t="s">
        <v>141</v>
      </c>
      <c r="D3086" s="965">
        <v>88.14</v>
      </c>
      <c r="E3086" s="757"/>
      <c r="F3086" s="757"/>
      <c r="G3086" s="757"/>
      <c r="H3086" s="757"/>
      <c r="I3086" s="757"/>
    </row>
    <row r="3087" spans="1:9" ht="15.75" customHeight="1">
      <c r="A3087" s="963">
        <v>100905</v>
      </c>
      <c r="B3087" s="963" t="s">
        <v>6053</v>
      </c>
      <c r="C3087" s="964" t="s">
        <v>141</v>
      </c>
      <c r="D3087" s="965">
        <v>238.97</v>
      </c>
      <c r="E3087" s="757"/>
      <c r="F3087" s="757"/>
      <c r="G3087" s="757"/>
      <c r="H3087" s="757"/>
      <c r="I3087" s="757"/>
    </row>
    <row r="3088" spans="1:9" ht="15.75" customHeight="1">
      <c r="A3088" s="963">
        <v>100906</v>
      </c>
      <c r="B3088" s="963" t="s">
        <v>6054</v>
      </c>
      <c r="C3088" s="964" t="s">
        <v>141</v>
      </c>
      <c r="D3088" s="965">
        <v>327.89</v>
      </c>
      <c r="E3088" s="757"/>
      <c r="F3088" s="757"/>
      <c r="G3088" s="757"/>
      <c r="H3088" s="757"/>
      <c r="I3088" s="757"/>
    </row>
    <row r="3089" spans="1:9" ht="15.75" customHeight="1">
      <c r="A3089" s="963">
        <v>100919</v>
      </c>
      <c r="B3089" s="963" t="s">
        <v>6055</v>
      </c>
      <c r="C3089" s="964" t="s">
        <v>141</v>
      </c>
      <c r="D3089" s="965">
        <v>66.400000000000006</v>
      </c>
      <c r="E3089" s="757"/>
      <c r="F3089" s="757"/>
      <c r="G3089" s="757"/>
      <c r="H3089" s="757"/>
      <c r="I3089" s="757"/>
    </row>
    <row r="3090" spans="1:9" ht="15.75" customHeight="1">
      <c r="A3090" s="963">
        <v>100920</v>
      </c>
      <c r="B3090" s="963" t="s">
        <v>6056</v>
      </c>
      <c r="C3090" s="964" t="s">
        <v>141</v>
      </c>
      <c r="D3090" s="965">
        <v>114.24</v>
      </c>
      <c r="E3090" s="757"/>
      <c r="F3090" s="757"/>
      <c r="G3090" s="757"/>
      <c r="H3090" s="757"/>
      <c r="I3090" s="757"/>
    </row>
    <row r="3091" spans="1:9" ht="15.75" customHeight="1">
      <c r="A3091" s="963">
        <v>100921</v>
      </c>
      <c r="B3091" s="963" t="s">
        <v>6057</v>
      </c>
      <c r="C3091" s="964" t="s">
        <v>141</v>
      </c>
      <c r="D3091" s="965">
        <v>63.48</v>
      </c>
      <c r="E3091" s="757"/>
      <c r="F3091" s="757"/>
      <c r="G3091" s="757"/>
      <c r="H3091" s="757"/>
      <c r="I3091" s="757"/>
    </row>
    <row r="3092" spans="1:9" ht="15.75" customHeight="1">
      <c r="A3092" s="963">
        <v>100922</v>
      </c>
      <c r="B3092" s="963" t="s">
        <v>6058</v>
      </c>
      <c r="C3092" s="964" t="s">
        <v>141</v>
      </c>
      <c r="D3092" s="965">
        <v>45.79</v>
      </c>
      <c r="E3092" s="757"/>
      <c r="F3092" s="757"/>
      <c r="G3092" s="757"/>
      <c r="H3092" s="757"/>
      <c r="I3092" s="757"/>
    </row>
    <row r="3093" spans="1:9" ht="15.75" customHeight="1">
      <c r="A3093" s="963">
        <v>100923</v>
      </c>
      <c r="B3093" s="963" t="s">
        <v>6059</v>
      </c>
      <c r="C3093" s="964" t="s">
        <v>141</v>
      </c>
      <c r="D3093" s="965">
        <v>53.72</v>
      </c>
      <c r="E3093" s="757"/>
      <c r="F3093" s="757"/>
      <c r="G3093" s="757"/>
      <c r="H3093" s="757"/>
      <c r="I3093" s="757"/>
    </row>
    <row r="3094" spans="1:9" ht="15.75" customHeight="1">
      <c r="A3094" s="963">
        <v>103782</v>
      </c>
      <c r="B3094" s="963" t="s">
        <v>6060</v>
      </c>
      <c r="C3094" s="964" t="s">
        <v>141</v>
      </c>
      <c r="D3094" s="965">
        <v>31.08</v>
      </c>
      <c r="E3094" s="757"/>
      <c r="F3094" s="757"/>
      <c r="G3094" s="757"/>
      <c r="H3094" s="757"/>
      <c r="I3094" s="757"/>
    </row>
    <row r="3095" spans="1:9" ht="15.75" customHeight="1">
      <c r="A3095" s="963">
        <v>101489</v>
      </c>
      <c r="B3095" s="963" t="s">
        <v>6061</v>
      </c>
      <c r="C3095" s="964" t="s">
        <v>141</v>
      </c>
      <c r="D3095" s="965">
        <v>1323.55</v>
      </c>
      <c r="E3095" s="757"/>
      <c r="F3095" s="757"/>
      <c r="G3095" s="757"/>
      <c r="H3095" s="757"/>
      <c r="I3095" s="757"/>
    </row>
    <row r="3096" spans="1:9" ht="15.75" customHeight="1">
      <c r="A3096" s="963">
        <v>101490</v>
      </c>
      <c r="B3096" s="963" t="s">
        <v>6062</v>
      </c>
      <c r="C3096" s="964" t="s">
        <v>141</v>
      </c>
      <c r="D3096" s="965">
        <v>1419.58</v>
      </c>
      <c r="E3096" s="757"/>
      <c r="F3096" s="757"/>
      <c r="G3096" s="757"/>
      <c r="H3096" s="757"/>
      <c r="I3096" s="757"/>
    </row>
    <row r="3097" spans="1:9" ht="15.75" customHeight="1">
      <c r="A3097" s="963">
        <v>101491</v>
      </c>
      <c r="B3097" s="963" t="s">
        <v>6063</v>
      </c>
      <c r="C3097" s="964" t="s">
        <v>141</v>
      </c>
      <c r="D3097" s="965">
        <v>1464.46</v>
      </c>
      <c r="E3097" s="757"/>
      <c r="F3097" s="757"/>
      <c r="G3097" s="757"/>
      <c r="H3097" s="757"/>
      <c r="I3097" s="757"/>
    </row>
    <row r="3098" spans="1:9" ht="15.75" customHeight="1">
      <c r="A3098" s="963">
        <v>101492</v>
      </c>
      <c r="B3098" s="963" t="s">
        <v>6064</v>
      </c>
      <c r="C3098" s="964" t="s">
        <v>141</v>
      </c>
      <c r="D3098" s="965">
        <v>1613.28</v>
      </c>
      <c r="E3098" s="757"/>
      <c r="F3098" s="757"/>
      <c r="G3098" s="757"/>
      <c r="H3098" s="757"/>
      <c r="I3098" s="757"/>
    </row>
    <row r="3099" spans="1:9" ht="15.75" customHeight="1">
      <c r="A3099" s="963">
        <v>101493</v>
      </c>
      <c r="B3099" s="963" t="s">
        <v>6065</v>
      </c>
      <c r="C3099" s="964" t="s">
        <v>141</v>
      </c>
      <c r="D3099" s="965">
        <v>1311.38</v>
      </c>
      <c r="E3099" s="757"/>
      <c r="F3099" s="757"/>
      <c r="G3099" s="757"/>
      <c r="H3099" s="757"/>
      <c r="I3099" s="757"/>
    </row>
    <row r="3100" spans="1:9" ht="15.75" customHeight="1">
      <c r="A3100" s="963">
        <v>101494</v>
      </c>
      <c r="B3100" s="963" t="s">
        <v>6066</v>
      </c>
      <c r="C3100" s="964" t="s">
        <v>141</v>
      </c>
      <c r="D3100" s="965">
        <v>1407.41</v>
      </c>
      <c r="E3100" s="757"/>
      <c r="F3100" s="757"/>
      <c r="G3100" s="757"/>
      <c r="H3100" s="757"/>
      <c r="I3100" s="757"/>
    </row>
    <row r="3101" spans="1:9" ht="15.75" customHeight="1">
      <c r="A3101" s="963">
        <v>101495</v>
      </c>
      <c r="B3101" s="963" t="s">
        <v>6067</v>
      </c>
      <c r="C3101" s="964" t="s">
        <v>141</v>
      </c>
      <c r="D3101" s="965">
        <v>1452.29</v>
      </c>
      <c r="E3101" s="757"/>
      <c r="F3101" s="757"/>
      <c r="G3101" s="757"/>
      <c r="H3101" s="757"/>
      <c r="I3101" s="757"/>
    </row>
    <row r="3102" spans="1:9" ht="15.75" customHeight="1">
      <c r="A3102" s="963">
        <v>101496</v>
      </c>
      <c r="B3102" s="963" t="s">
        <v>6068</v>
      </c>
      <c r="C3102" s="964" t="s">
        <v>141</v>
      </c>
      <c r="D3102" s="965">
        <v>1601.11</v>
      </c>
      <c r="E3102" s="757"/>
      <c r="F3102" s="757"/>
      <c r="G3102" s="757"/>
      <c r="H3102" s="757"/>
      <c r="I3102" s="757"/>
    </row>
    <row r="3103" spans="1:9" ht="15.75" customHeight="1">
      <c r="A3103" s="963">
        <v>101497</v>
      </c>
      <c r="B3103" s="963" t="s">
        <v>6069</v>
      </c>
      <c r="C3103" s="964" t="s">
        <v>141</v>
      </c>
      <c r="D3103" s="965">
        <v>1575.3</v>
      </c>
      <c r="E3103" s="757"/>
      <c r="F3103" s="757"/>
      <c r="G3103" s="757"/>
      <c r="H3103" s="757"/>
      <c r="I3103" s="757"/>
    </row>
    <row r="3104" spans="1:9" ht="15.75" customHeight="1">
      <c r="A3104" s="963">
        <v>101498</v>
      </c>
      <c r="B3104" s="963" t="s">
        <v>6070</v>
      </c>
      <c r="C3104" s="964" t="s">
        <v>141</v>
      </c>
      <c r="D3104" s="965">
        <v>1720.66</v>
      </c>
      <c r="E3104" s="757"/>
      <c r="F3104" s="757"/>
      <c r="G3104" s="757"/>
      <c r="H3104" s="757"/>
      <c r="I3104" s="757"/>
    </row>
    <row r="3105" spans="1:9" ht="15.75" customHeight="1">
      <c r="A3105" s="963">
        <v>101499</v>
      </c>
      <c r="B3105" s="963" t="s">
        <v>6071</v>
      </c>
      <c r="C3105" s="964" t="s">
        <v>141</v>
      </c>
      <c r="D3105" s="965">
        <v>1788.59</v>
      </c>
      <c r="E3105" s="757"/>
      <c r="F3105" s="757"/>
      <c r="G3105" s="757"/>
      <c r="H3105" s="757"/>
      <c r="I3105" s="757"/>
    </row>
    <row r="3106" spans="1:9" ht="15.75" customHeight="1">
      <c r="A3106" s="963">
        <v>101500</v>
      </c>
      <c r="B3106" s="963" t="s">
        <v>6072</v>
      </c>
      <c r="C3106" s="964" t="s">
        <v>141</v>
      </c>
      <c r="D3106" s="965">
        <v>1999.22</v>
      </c>
      <c r="E3106" s="757"/>
      <c r="F3106" s="757"/>
      <c r="G3106" s="757"/>
      <c r="H3106" s="757"/>
      <c r="I3106" s="757"/>
    </row>
    <row r="3107" spans="1:9" ht="15.75" customHeight="1">
      <c r="A3107" s="963">
        <v>101501</v>
      </c>
      <c r="B3107" s="963" t="s">
        <v>6073</v>
      </c>
      <c r="C3107" s="964" t="s">
        <v>141</v>
      </c>
      <c r="D3107" s="965">
        <v>1569.79</v>
      </c>
      <c r="E3107" s="757"/>
      <c r="F3107" s="757"/>
      <c r="G3107" s="757"/>
      <c r="H3107" s="757"/>
      <c r="I3107" s="757"/>
    </row>
    <row r="3108" spans="1:9" ht="15.75" customHeight="1">
      <c r="A3108" s="963">
        <v>101502</v>
      </c>
      <c r="B3108" s="963" t="s">
        <v>6074</v>
      </c>
      <c r="C3108" s="964" t="s">
        <v>141</v>
      </c>
      <c r="D3108" s="965">
        <v>1715.15</v>
      </c>
      <c r="E3108" s="757"/>
      <c r="F3108" s="757"/>
      <c r="G3108" s="757"/>
      <c r="H3108" s="757"/>
      <c r="I3108" s="757"/>
    </row>
    <row r="3109" spans="1:9" ht="15.75" customHeight="1">
      <c r="A3109" s="963">
        <v>101503</v>
      </c>
      <c r="B3109" s="963" t="s">
        <v>6075</v>
      </c>
      <c r="C3109" s="964" t="s">
        <v>141</v>
      </c>
      <c r="D3109" s="965">
        <v>1783.08</v>
      </c>
      <c r="E3109" s="757"/>
      <c r="F3109" s="757"/>
      <c r="G3109" s="757"/>
      <c r="H3109" s="757"/>
      <c r="I3109" s="757"/>
    </row>
    <row r="3110" spans="1:9" ht="15.75" customHeight="1">
      <c r="A3110" s="963">
        <v>101504</v>
      </c>
      <c r="B3110" s="963" t="s">
        <v>6076</v>
      </c>
      <c r="C3110" s="964" t="s">
        <v>141</v>
      </c>
      <c r="D3110" s="965">
        <v>1993.71</v>
      </c>
      <c r="E3110" s="757"/>
      <c r="F3110" s="757"/>
      <c r="G3110" s="757"/>
      <c r="H3110" s="757"/>
      <c r="I3110" s="757"/>
    </row>
    <row r="3111" spans="1:9" ht="15.75" customHeight="1">
      <c r="A3111" s="963">
        <v>101505</v>
      </c>
      <c r="B3111" s="963" t="s">
        <v>6077</v>
      </c>
      <c r="C3111" s="964" t="s">
        <v>141</v>
      </c>
      <c r="D3111" s="965">
        <v>1680.45</v>
      </c>
      <c r="E3111" s="757"/>
      <c r="F3111" s="757"/>
      <c r="G3111" s="757"/>
      <c r="H3111" s="757"/>
      <c r="I3111" s="757"/>
    </row>
    <row r="3112" spans="1:9" ht="15.75" customHeight="1">
      <c r="A3112" s="963">
        <v>101506</v>
      </c>
      <c r="B3112" s="963" t="s">
        <v>6078</v>
      </c>
      <c r="C3112" s="964" t="s">
        <v>141</v>
      </c>
      <c r="D3112" s="965">
        <v>1874.25</v>
      </c>
      <c r="E3112" s="757"/>
      <c r="F3112" s="757"/>
      <c r="G3112" s="757"/>
      <c r="H3112" s="757"/>
      <c r="I3112" s="757"/>
    </row>
    <row r="3113" spans="1:9" ht="15.75" customHeight="1">
      <c r="A3113" s="963">
        <v>101507</v>
      </c>
      <c r="B3113" s="963" t="s">
        <v>6079</v>
      </c>
      <c r="C3113" s="964" t="s">
        <v>141</v>
      </c>
      <c r="D3113" s="966">
        <v>1964.83</v>
      </c>
      <c r="E3113" s="757"/>
      <c r="F3113" s="757"/>
      <c r="G3113" s="757"/>
      <c r="H3113" s="757"/>
      <c r="I3113" s="757"/>
    </row>
    <row r="3114" spans="1:9" ht="15.75" customHeight="1">
      <c r="A3114" s="963">
        <v>101508</v>
      </c>
      <c r="B3114" s="963" t="s">
        <v>6080</v>
      </c>
      <c r="C3114" s="964" t="s">
        <v>141</v>
      </c>
      <c r="D3114" s="965">
        <v>2236.1799999999998</v>
      </c>
      <c r="E3114" s="757"/>
      <c r="F3114" s="757"/>
      <c r="G3114" s="757"/>
      <c r="H3114" s="757"/>
      <c r="I3114" s="757"/>
    </row>
    <row r="3115" spans="1:9" ht="15.75" customHeight="1">
      <c r="A3115" s="963">
        <v>101509</v>
      </c>
      <c r="B3115" s="963" t="s">
        <v>6081</v>
      </c>
      <c r="C3115" s="964" t="s">
        <v>141</v>
      </c>
      <c r="D3115" s="965">
        <v>1723.49</v>
      </c>
      <c r="E3115" s="757"/>
      <c r="F3115" s="757"/>
      <c r="G3115" s="757"/>
      <c r="H3115" s="757"/>
      <c r="I3115" s="757"/>
    </row>
    <row r="3116" spans="1:9" ht="15.75" customHeight="1">
      <c r="A3116" s="963">
        <v>101510</v>
      </c>
      <c r="B3116" s="963" t="s">
        <v>6082</v>
      </c>
      <c r="C3116" s="964" t="s">
        <v>141</v>
      </c>
      <c r="D3116" s="965">
        <v>1917.29</v>
      </c>
      <c r="E3116" s="757"/>
      <c r="F3116" s="757"/>
      <c r="G3116" s="757"/>
      <c r="H3116" s="757"/>
      <c r="I3116" s="757"/>
    </row>
    <row r="3117" spans="1:9" ht="15.75" customHeight="1">
      <c r="A3117" s="963">
        <v>101511</v>
      </c>
      <c r="B3117" s="963" t="s">
        <v>6083</v>
      </c>
      <c r="C3117" s="964" t="s">
        <v>141</v>
      </c>
      <c r="D3117" s="965">
        <v>2007.87</v>
      </c>
      <c r="E3117" s="757"/>
      <c r="F3117" s="757"/>
      <c r="G3117" s="757"/>
      <c r="H3117" s="757"/>
      <c r="I3117" s="757"/>
    </row>
    <row r="3118" spans="1:9" ht="15.75" customHeight="1">
      <c r="A3118" s="963">
        <v>101512</v>
      </c>
      <c r="B3118" s="963" t="s">
        <v>1346</v>
      </c>
      <c r="C3118" s="964" t="s">
        <v>141</v>
      </c>
      <c r="D3118" s="965">
        <v>2279.2199999999998</v>
      </c>
      <c r="E3118" s="757"/>
      <c r="F3118" s="757"/>
      <c r="G3118" s="757"/>
      <c r="H3118" s="757"/>
      <c r="I3118" s="757"/>
    </row>
    <row r="3119" spans="1:9" ht="15.75" customHeight="1">
      <c r="A3119" s="963">
        <v>101513</v>
      </c>
      <c r="B3119" s="963" t="s">
        <v>6084</v>
      </c>
      <c r="C3119" s="964" t="s">
        <v>141</v>
      </c>
      <c r="D3119" s="965">
        <v>782.68</v>
      </c>
      <c r="E3119" s="757"/>
      <c r="F3119" s="757"/>
      <c r="G3119" s="757"/>
      <c r="H3119" s="757"/>
      <c r="I3119" s="757"/>
    </row>
    <row r="3120" spans="1:9" ht="15.75" customHeight="1">
      <c r="A3120" s="963">
        <v>101514</v>
      </c>
      <c r="B3120" s="963" t="s">
        <v>6085</v>
      </c>
      <c r="C3120" s="964" t="s">
        <v>141</v>
      </c>
      <c r="D3120" s="965">
        <v>897.91</v>
      </c>
      <c r="E3120" s="757"/>
      <c r="F3120" s="757"/>
      <c r="G3120" s="757"/>
      <c r="H3120" s="757"/>
      <c r="I3120" s="757"/>
    </row>
    <row r="3121" spans="1:9" ht="15.75" customHeight="1">
      <c r="A3121" s="963">
        <v>101515</v>
      </c>
      <c r="B3121" s="963" t="s">
        <v>6086</v>
      </c>
      <c r="C3121" s="964" t="s">
        <v>141</v>
      </c>
      <c r="D3121" s="965">
        <v>951.77</v>
      </c>
      <c r="E3121" s="757"/>
      <c r="F3121" s="757"/>
      <c r="G3121" s="757"/>
      <c r="H3121" s="757"/>
      <c r="I3121" s="757"/>
    </row>
    <row r="3122" spans="1:9" ht="15.75" customHeight="1">
      <c r="A3122" s="963">
        <v>101516</v>
      </c>
      <c r="B3122" s="963" t="s">
        <v>6087</v>
      </c>
      <c r="C3122" s="964" t="s">
        <v>141</v>
      </c>
      <c r="D3122" s="965">
        <v>1096.18</v>
      </c>
      <c r="E3122" s="757"/>
      <c r="F3122" s="757"/>
      <c r="G3122" s="757"/>
      <c r="H3122" s="757"/>
      <c r="I3122" s="757"/>
    </row>
    <row r="3123" spans="1:9" ht="15.75" customHeight="1">
      <c r="A3123" s="963">
        <v>101517</v>
      </c>
      <c r="B3123" s="963" t="s">
        <v>6088</v>
      </c>
      <c r="C3123" s="964" t="s">
        <v>141</v>
      </c>
      <c r="D3123" s="965">
        <v>770.49</v>
      </c>
      <c r="E3123" s="757"/>
      <c r="F3123" s="757"/>
      <c r="G3123" s="757"/>
      <c r="H3123" s="757"/>
      <c r="I3123" s="757"/>
    </row>
    <row r="3124" spans="1:9" ht="15.75" customHeight="1">
      <c r="A3124" s="963">
        <v>101518</v>
      </c>
      <c r="B3124" s="963" t="s">
        <v>6089</v>
      </c>
      <c r="C3124" s="964" t="s">
        <v>141</v>
      </c>
      <c r="D3124" s="965">
        <v>885.72</v>
      </c>
      <c r="E3124" s="757"/>
      <c r="F3124" s="757"/>
      <c r="G3124" s="757"/>
      <c r="H3124" s="757"/>
      <c r="I3124" s="757"/>
    </row>
    <row r="3125" spans="1:9" ht="15.75" customHeight="1">
      <c r="A3125" s="963">
        <v>101519</v>
      </c>
      <c r="B3125" s="963" t="s">
        <v>6090</v>
      </c>
      <c r="C3125" s="964" t="s">
        <v>141</v>
      </c>
      <c r="D3125" s="965">
        <v>939.58</v>
      </c>
      <c r="E3125" s="757"/>
      <c r="F3125" s="757"/>
      <c r="G3125" s="757"/>
      <c r="H3125" s="757"/>
      <c r="I3125" s="757"/>
    </row>
    <row r="3126" spans="1:9" ht="15.75" customHeight="1">
      <c r="A3126" s="963">
        <v>101520</v>
      </c>
      <c r="B3126" s="963" t="s">
        <v>6091</v>
      </c>
      <c r="C3126" s="964" t="s">
        <v>141</v>
      </c>
      <c r="D3126" s="965">
        <v>1083.99</v>
      </c>
      <c r="E3126" s="757"/>
      <c r="F3126" s="757"/>
      <c r="G3126" s="757"/>
      <c r="H3126" s="757"/>
      <c r="I3126" s="757"/>
    </row>
    <row r="3127" spans="1:9" ht="15.75" customHeight="1">
      <c r="A3127" s="963">
        <v>101521</v>
      </c>
      <c r="B3127" s="963" t="s">
        <v>6092</v>
      </c>
      <c r="C3127" s="964" t="s">
        <v>141</v>
      </c>
      <c r="D3127" s="965">
        <v>1048.8800000000001</v>
      </c>
      <c r="E3127" s="757"/>
      <c r="F3127" s="757"/>
      <c r="G3127" s="757"/>
      <c r="H3127" s="757"/>
      <c r="I3127" s="757"/>
    </row>
    <row r="3128" spans="1:9" ht="15.75" customHeight="1">
      <c r="A3128" s="963">
        <v>101522</v>
      </c>
      <c r="B3128" s="963" t="s">
        <v>6093</v>
      </c>
      <c r="C3128" s="964" t="s">
        <v>141</v>
      </c>
      <c r="D3128" s="965">
        <v>1221.74</v>
      </c>
      <c r="E3128" s="757"/>
      <c r="F3128" s="757"/>
      <c r="G3128" s="757"/>
      <c r="H3128" s="757"/>
      <c r="I3128" s="757"/>
    </row>
    <row r="3129" spans="1:9" ht="15.75" customHeight="1">
      <c r="A3129" s="963">
        <v>101523</v>
      </c>
      <c r="B3129" s="963" t="s">
        <v>6094</v>
      </c>
      <c r="C3129" s="964" t="s">
        <v>141</v>
      </c>
      <c r="D3129" s="965">
        <v>1302.52</v>
      </c>
      <c r="E3129" s="757"/>
      <c r="F3129" s="757"/>
      <c r="G3129" s="757"/>
      <c r="H3129" s="757"/>
      <c r="I3129" s="757"/>
    </row>
    <row r="3130" spans="1:9" ht="15.75" customHeight="1">
      <c r="A3130" s="963">
        <v>101524</v>
      </c>
      <c r="B3130" s="963" t="s">
        <v>6095</v>
      </c>
      <c r="C3130" s="964" t="s">
        <v>141</v>
      </c>
      <c r="D3130" s="965">
        <v>1519.13</v>
      </c>
      <c r="E3130" s="757"/>
      <c r="F3130" s="757"/>
      <c r="G3130" s="757"/>
      <c r="H3130" s="757"/>
      <c r="I3130" s="757"/>
    </row>
    <row r="3131" spans="1:9" ht="15.75" customHeight="1">
      <c r="A3131" s="963">
        <v>101525</v>
      </c>
      <c r="B3131" s="963" t="s">
        <v>6096</v>
      </c>
      <c r="C3131" s="964" t="s">
        <v>141</v>
      </c>
      <c r="D3131" s="965">
        <v>1043.3599999999999</v>
      </c>
      <c r="E3131" s="757"/>
      <c r="F3131" s="757"/>
      <c r="G3131" s="757"/>
      <c r="H3131" s="757"/>
      <c r="I3131" s="757"/>
    </row>
    <row r="3132" spans="1:9" ht="15.75" customHeight="1">
      <c r="A3132" s="963">
        <v>101526</v>
      </c>
      <c r="B3132" s="963" t="s">
        <v>6097</v>
      </c>
      <c r="C3132" s="964" t="s">
        <v>141</v>
      </c>
      <c r="D3132" s="965">
        <v>1216.22</v>
      </c>
      <c r="E3132" s="757"/>
      <c r="F3132" s="757"/>
      <c r="G3132" s="757"/>
      <c r="H3132" s="757"/>
      <c r="I3132" s="757"/>
    </row>
    <row r="3133" spans="1:9" ht="15.75" customHeight="1">
      <c r="A3133" s="963">
        <v>101527</v>
      </c>
      <c r="B3133" s="963" t="s">
        <v>6098</v>
      </c>
      <c r="C3133" s="964" t="s">
        <v>141</v>
      </c>
      <c r="D3133" s="965">
        <v>1297</v>
      </c>
      <c r="E3133" s="757"/>
      <c r="F3133" s="757"/>
      <c r="G3133" s="757"/>
      <c r="H3133" s="757"/>
      <c r="I3133" s="757"/>
    </row>
    <row r="3134" spans="1:9" ht="15.75" customHeight="1">
      <c r="A3134" s="963">
        <v>101528</v>
      </c>
      <c r="B3134" s="963" t="s">
        <v>6099</v>
      </c>
      <c r="C3134" s="964" t="s">
        <v>141</v>
      </c>
      <c r="D3134" s="965">
        <v>1513.61</v>
      </c>
      <c r="E3134" s="757"/>
      <c r="F3134" s="757"/>
      <c r="G3134" s="757"/>
      <c r="H3134" s="757"/>
      <c r="I3134" s="757"/>
    </row>
    <row r="3135" spans="1:9" ht="15.75" customHeight="1">
      <c r="A3135" s="963">
        <v>101529</v>
      </c>
      <c r="B3135" s="963" t="s">
        <v>6100</v>
      </c>
      <c r="C3135" s="964" t="s">
        <v>141</v>
      </c>
      <c r="D3135" s="965">
        <v>1170</v>
      </c>
      <c r="E3135" s="757"/>
      <c r="F3135" s="757"/>
      <c r="G3135" s="757"/>
      <c r="H3135" s="757"/>
      <c r="I3135" s="757"/>
    </row>
    <row r="3136" spans="1:9" ht="15.75" customHeight="1">
      <c r="A3136" s="963">
        <v>101530</v>
      </c>
      <c r="B3136" s="963" t="s">
        <v>6101</v>
      </c>
      <c r="C3136" s="964" t="s">
        <v>141</v>
      </c>
      <c r="D3136" s="965">
        <v>1400.47</v>
      </c>
      <c r="E3136" s="757"/>
      <c r="F3136" s="757"/>
      <c r="G3136" s="757"/>
      <c r="H3136" s="757"/>
      <c r="I3136" s="757"/>
    </row>
    <row r="3137" spans="1:9" ht="15.75" customHeight="1">
      <c r="A3137" s="963">
        <v>101531</v>
      </c>
      <c r="B3137" s="963" t="s">
        <v>6102</v>
      </c>
      <c r="C3137" s="964" t="s">
        <v>141</v>
      </c>
      <c r="D3137" s="965">
        <v>1508.18</v>
      </c>
      <c r="E3137" s="757"/>
      <c r="F3137" s="757"/>
      <c r="G3137" s="757"/>
      <c r="H3137" s="757"/>
      <c r="I3137" s="757"/>
    </row>
    <row r="3138" spans="1:9" ht="15.75" customHeight="1">
      <c r="A3138" s="963">
        <v>101532</v>
      </c>
      <c r="B3138" s="963" t="s">
        <v>6103</v>
      </c>
      <c r="C3138" s="964" t="s">
        <v>141</v>
      </c>
      <c r="D3138" s="965">
        <v>1797</v>
      </c>
      <c r="E3138" s="757"/>
      <c r="F3138" s="757"/>
      <c r="G3138" s="757"/>
      <c r="H3138" s="757"/>
      <c r="I3138" s="757"/>
    </row>
    <row r="3139" spans="1:9" ht="15.75" customHeight="1">
      <c r="A3139" s="963">
        <v>101533</v>
      </c>
      <c r="B3139" s="963" t="s">
        <v>6104</v>
      </c>
      <c r="C3139" s="964" t="s">
        <v>141</v>
      </c>
      <c r="D3139" s="965">
        <v>1213.03</v>
      </c>
      <c r="E3139" s="757"/>
      <c r="F3139" s="757"/>
      <c r="G3139" s="757"/>
      <c r="H3139" s="757"/>
      <c r="I3139" s="757"/>
    </row>
    <row r="3140" spans="1:9" ht="15.75" customHeight="1">
      <c r="A3140" s="963">
        <v>101534</v>
      </c>
      <c r="B3140" s="963" t="s">
        <v>6105</v>
      </c>
      <c r="C3140" s="964" t="s">
        <v>141</v>
      </c>
      <c r="D3140" s="965">
        <v>1443.5</v>
      </c>
      <c r="E3140" s="757"/>
      <c r="F3140" s="757"/>
      <c r="G3140" s="757"/>
      <c r="H3140" s="757"/>
      <c r="I3140" s="757"/>
    </row>
    <row r="3141" spans="1:9" ht="15.75" customHeight="1">
      <c r="A3141" s="963">
        <v>101535</v>
      </c>
      <c r="B3141" s="963" t="s">
        <v>6106</v>
      </c>
      <c r="C3141" s="964" t="s">
        <v>141</v>
      </c>
      <c r="D3141" s="965">
        <v>1551.21</v>
      </c>
      <c r="E3141" s="757"/>
      <c r="F3141" s="757"/>
      <c r="G3141" s="757"/>
      <c r="H3141" s="757"/>
      <c r="I3141" s="757"/>
    </row>
    <row r="3142" spans="1:9" ht="15.75" customHeight="1">
      <c r="A3142" s="963">
        <v>101536</v>
      </c>
      <c r="B3142" s="963" t="s">
        <v>6107</v>
      </c>
      <c r="C3142" s="964" t="s">
        <v>141</v>
      </c>
      <c r="D3142" s="965">
        <v>1840.03</v>
      </c>
      <c r="E3142" s="757"/>
      <c r="F3142" s="757"/>
      <c r="G3142" s="757"/>
      <c r="H3142" s="757"/>
      <c r="I3142" s="757"/>
    </row>
    <row r="3143" spans="1:9" ht="15.75" customHeight="1">
      <c r="A3143" s="963">
        <v>101537</v>
      </c>
      <c r="B3143" s="963" t="s">
        <v>6108</v>
      </c>
      <c r="C3143" s="964" t="s">
        <v>141</v>
      </c>
      <c r="D3143" s="965">
        <v>111.07</v>
      </c>
      <c r="E3143" s="757"/>
      <c r="F3143" s="757"/>
      <c r="G3143" s="757"/>
      <c r="H3143" s="757"/>
      <c r="I3143" s="757"/>
    </row>
    <row r="3144" spans="1:9" ht="15.75" customHeight="1">
      <c r="A3144" s="963">
        <v>101538</v>
      </c>
      <c r="B3144" s="963" t="s">
        <v>6109</v>
      </c>
      <c r="C3144" s="964" t="s">
        <v>141</v>
      </c>
      <c r="D3144" s="965">
        <v>49.92</v>
      </c>
      <c r="E3144" s="757"/>
      <c r="F3144" s="757"/>
      <c r="G3144" s="757"/>
      <c r="H3144" s="757"/>
      <c r="I3144" s="757"/>
    </row>
    <row r="3145" spans="1:9" ht="15.75" customHeight="1">
      <c r="A3145" s="963">
        <v>101539</v>
      </c>
      <c r="B3145" s="963" t="s">
        <v>6110</v>
      </c>
      <c r="C3145" s="964" t="s">
        <v>141</v>
      </c>
      <c r="D3145" s="965">
        <v>80.69</v>
      </c>
      <c r="E3145" s="757"/>
      <c r="F3145" s="757"/>
      <c r="G3145" s="757"/>
      <c r="H3145" s="757"/>
      <c r="I3145" s="757"/>
    </row>
    <row r="3146" spans="1:9" ht="15.75" customHeight="1">
      <c r="A3146" s="963">
        <v>101540</v>
      </c>
      <c r="B3146" s="963" t="s">
        <v>6111</v>
      </c>
      <c r="C3146" s="964" t="s">
        <v>141</v>
      </c>
      <c r="D3146" s="966">
        <v>138.07</v>
      </c>
      <c r="E3146" s="757"/>
      <c r="F3146" s="757"/>
      <c r="G3146" s="757"/>
      <c r="H3146" s="757"/>
      <c r="I3146" s="757"/>
    </row>
    <row r="3147" spans="1:9" ht="15.75" customHeight="1">
      <c r="A3147" s="963">
        <v>101541</v>
      </c>
      <c r="B3147" s="963" t="s">
        <v>6112</v>
      </c>
      <c r="C3147" s="964" t="s">
        <v>141</v>
      </c>
      <c r="D3147" s="965">
        <v>179.61</v>
      </c>
      <c r="E3147" s="757"/>
      <c r="F3147" s="757"/>
      <c r="G3147" s="757"/>
      <c r="H3147" s="757"/>
      <c r="I3147" s="757"/>
    </row>
    <row r="3148" spans="1:9" ht="15.75" customHeight="1">
      <c r="A3148" s="963">
        <v>101542</v>
      </c>
      <c r="B3148" s="963" t="s">
        <v>6113</v>
      </c>
      <c r="C3148" s="964" t="s">
        <v>141</v>
      </c>
      <c r="D3148" s="965">
        <v>37.21</v>
      </c>
      <c r="E3148" s="757"/>
      <c r="F3148" s="757"/>
      <c r="G3148" s="757"/>
      <c r="H3148" s="757"/>
      <c r="I3148" s="757"/>
    </row>
    <row r="3149" spans="1:9" ht="15.75" customHeight="1">
      <c r="A3149" s="963">
        <v>101543</v>
      </c>
      <c r="B3149" s="963" t="s">
        <v>6114</v>
      </c>
      <c r="C3149" s="964" t="s">
        <v>141</v>
      </c>
      <c r="D3149" s="966">
        <v>65.150000000000006</v>
      </c>
      <c r="E3149" s="757"/>
      <c r="F3149" s="757"/>
      <c r="G3149" s="757"/>
      <c r="H3149" s="757"/>
      <c r="I3149" s="757"/>
    </row>
    <row r="3150" spans="1:9" ht="15.75" customHeight="1">
      <c r="A3150" s="963">
        <v>101544</v>
      </c>
      <c r="B3150" s="963" t="s">
        <v>6115</v>
      </c>
      <c r="C3150" s="964" t="s">
        <v>141</v>
      </c>
      <c r="D3150" s="965">
        <v>105.12</v>
      </c>
      <c r="E3150" s="757"/>
      <c r="F3150" s="757"/>
      <c r="G3150" s="757"/>
      <c r="H3150" s="757"/>
      <c r="I3150" s="757"/>
    </row>
    <row r="3151" spans="1:9" ht="15.75" customHeight="1">
      <c r="A3151" s="963">
        <v>101545</v>
      </c>
      <c r="B3151" s="963" t="s">
        <v>6116</v>
      </c>
      <c r="C3151" s="964" t="s">
        <v>141</v>
      </c>
      <c r="D3151" s="965">
        <v>154.13</v>
      </c>
      <c r="E3151" s="757"/>
      <c r="F3151" s="757"/>
      <c r="G3151" s="757"/>
      <c r="H3151" s="757"/>
      <c r="I3151" s="757"/>
    </row>
    <row r="3152" spans="1:9" ht="15.75" customHeight="1">
      <c r="A3152" s="963">
        <v>101546</v>
      </c>
      <c r="B3152" s="963" t="s">
        <v>6117</v>
      </c>
      <c r="C3152" s="964" t="s">
        <v>141</v>
      </c>
      <c r="D3152" s="966">
        <v>18.98</v>
      </c>
      <c r="E3152" s="757"/>
      <c r="F3152" s="757"/>
      <c r="G3152" s="757"/>
      <c r="H3152" s="757"/>
      <c r="I3152" s="757"/>
    </row>
    <row r="3153" spans="1:9" ht="15.75" customHeight="1">
      <c r="A3153" s="963">
        <v>101547</v>
      </c>
      <c r="B3153" s="963" t="s">
        <v>6118</v>
      </c>
      <c r="C3153" s="964" t="s">
        <v>141</v>
      </c>
      <c r="D3153" s="965">
        <v>58.65</v>
      </c>
      <c r="E3153" s="757"/>
      <c r="F3153" s="757"/>
      <c r="G3153" s="757"/>
      <c r="H3153" s="757"/>
      <c r="I3153" s="757"/>
    </row>
    <row r="3154" spans="1:9" ht="15.75" customHeight="1">
      <c r="A3154" s="963">
        <v>101548</v>
      </c>
      <c r="B3154" s="963" t="s">
        <v>6119</v>
      </c>
      <c r="C3154" s="964" t="s">
        <v>141</v>
      </c>
      <c r="D3154" s="965">
        <v>4.99</v>
      </c>
      <c r="E3154" s="757"/>
      <c r="F3154" s="757"/>
      <c r="G3154" s="757"/>
      <c r="H3154" s="757"/>
      <c r="I3154" s="757"/>
    </row>
    <row r="3155" spans="1:9" ht="15.75" customHeight="1">
      <c r="A3155" s="963">
        <v>101549</v>
      </c>
      <c r="B3155" s="963" t="s">
        <v>6120</v>
      </c>
      <c r="C3155" s="964" t="s">
        <v>141</v>
      </c>
      <c r="D3155" s="965">
        <v>15.15</v>
      </c>
      <c r="E3155" s="757"/>
      <c r="F3155" s="757"/>
      <c r="G3155" s="757"/>
      <c r="H3155" s="757"/>
      <c r="I3155" s="757"/>
    </row>
    <row r="3156" spans="1:9" ht="15.75" customHeight="1">
      <c r="A3156" s="963">
        <v>101553</v>
      </c>
      <c r="B3156" s="963" t="s">
        <v>6121</v>
      </c>
      <c r="C3156" s="964" t="s">
        <v>141</v>
      </c>
      <c r="D3156" s="966">
        <v>17.48</v>
      </c>
      <c r="E3156" s="757"/>
      <c r="F3156" s="757"/>
      <c r="G3156" s="757"/>
      <c r="H3156" s="757"/>
      <c r="I3156" s="757"/>
    </row>
    <row r="3157" spans="1:9" ht="15.75" customHeight="1">
      <c r="A3157" s="963">
        <v>101554</v>
      </c>
      <c r="B3157" s="963" t="s">
        <v>6122</v>
      </c>
      <c r="C3157" s="964" t="s">
        <v>141</v>
      </c>
      <c r="D3157" s="965">
        <v>12.05</v>
      </c>
      <c r="E3157" s="757"/>
      <c r="F3157" s="757"/>
      <c r="G3157" s="757"/>
      <c r="H3157" s="757"/>
      <c r="I3157" s="757"/>
    </row>
    <row r="3158" spans="1:9" ht="15.75" customHeight="1">
      <c r="A3158" s="963">
        <v>101555</v>
      </c>
      <c r="B3158" s="963" t="s">
        <v>6123</v>
      </c>
      <c r="C3158" s="964" t="s">
        <v>141</v>
      </c>
      <c r="D3158" s="965">
        <v>7.09</v>
      </c>
      <c r="E3158" s="757"/>
      <c r="F3158" s="757"/>
      <c r="G3158" s="757"/>
      <c r="H3158" s="757"/>
      <c r="I3158" s="757"/>
    </row>
    <row r="3159" spans="1:9" ht="15.75" customHeight="1">
      <c r="A3159" s="963">
        <v>101556</v>
      </c>
      <c r="B3159" s="963" t="s">
        <v>6124</v>
      </c>
      <c r="C3159" s="964" t="s">
        <v>141</v>
      </c>
      <c r="D3159" s="966">
        <v>6.3</v>
      </c>
      <c r="E3159" s="757"/>
      <c r="F3159" s="757"/>
      <c r="G3159" s="757"/>
      <c r="H3159" s="757"/>
      <c r="I3159" s="757"/>
    </row>
    <row r="3160" spans="1:9" ht="15.75" customHeight="1">
      <c r="A3160" s="963">
        <v>101560</v>
      </c>
      <c r="B3160" s="963" t="s">
        <v>6125</v>
      </c>
      <c r="C3160" s="964" t="s">
        <v>164</v>
      </c>
      <c r="D3160" s="965">
        <v>10.67</v>
      </c>
      <c r="E3160" s="757"/>
      <c r="F3160" s="757"/>
      <c r="G3160" s="757"/>
      <c r="H3160" s="757"/>
      <c r="I3160" s="757"/>
    </row>
    <row r="3161" spans="1:9" ht="15.75" customHeight="1">
      <c r="A3161" s="963">
        <v>101561</v>
      </c>
      <c r="B3161" s="963" t="s">
        <v>6126</v>
      </c>
      <c r="C3161" s="964" t="s">
        <v>164</v>
      </c>
      <c r="D3161" s="966">
        <v>16.98</v>
      </c>
      <c r="E3161" s="757"/>
      <c r="F3161" s="757"/>
      <c r="G3161" s="757"/>
      <c r="H3161" s="757"/>
      <c r="I3161" s="757"/>
    </row>
    <row r="3162" spans="1:9" ht="15.75" customHeight="1">
      <c r="A3162" s="963">
        <v>101562</v>
      </c>
      <c r="B3162" s="963" t="s">
        <v>6127</v>
      </c>
      <c r="C3162" s="964" t="s">
        <v>164</v>
      </c>
      <c r="D3162" s="965">
        <v>26.29</v>
      </c>
      <c r="E3162" s="757"/>
      <c r="F3162" s="757"/>
      <c r="G3162" s="757"/>
      <c r="H3162" s="757"/>
      <c r="I3162" s="757"/>
    </row>
    <row r="3163" spans="1:9" ht="15.75" customHeight="1">
      <c r="A3163" s="963">
        <v>101563</v>
      </c>
      <c r="B3163" s="963" t="s">
        <v>6128</v>
      </c>
      <c r="C3163" s="964" t="s">
        <v>164</v>
      </c>
      <c r="D3163" s="966">
        <v>37.130000000000003</v>
      </c>
      <c r="E3163" s="757"/>
      <c r="F3163" s="757"/>
      <c r="G3163" s="757"/>
      <c r="H3163" s="757"/>
      <c r="I3163" s="757"/>
    </row>
    <row r="3164" spans="1:9" ht="15.75" customHeight="1">
      <c r="A3164" s="963">
        <v>101564</v>
      </c>
      <c r="B3164" s="963" t="s">
        <v>6129</v>
      </c>
      <c r="C3164" s="964" t="s">
        <v>164</v>
      </c>
      <c r="D3164" s="966">
        <v>54.88</v>
      </c>
      <c r="E3164" s="757"/>
      <c r="F3164" s="757"/>
      <c r="G3164" s="757"/>
      <c r="H3164" s="757"/>
      <c r="I3164" s="757"/>
    </row>
    <row r="3165" spans="1:9" ht="15.75" customHeight="1">
      <c r="A3165" s="963">
        <v>101565</v>
      </c>
      <c r="B3165" s="963" t="s">
        <v>6130</v>
      </c>
      <c r="C3165" s="964" t="s">
        <v>164</v>
      </c>
      <c r="D3165" s="966">
        <v>76.75</v>
      </c>
      <c r="E3165" s="757"/>
      <c r="F3165" s="757"/>
      <c r="G3165" s="757"/>
      <c r="H3165" s="757"/>
      <c r="I3165" s="757"/>
    </row>
    <row r="3166" spans="1:9" ht="15.75" customHeight="1">
      <c r="A3166" s="963">
        <v>101567</v>
      </c>
      <c r="B3166" s="963" t="s">
        <v>6131</v>
      </c>
      <c r="C3166" s="964" t="s">
        <v>164</v>
      </c>
      <c r="D3166" s="966">
        <v>99.64</v>
      </c>
      <c r="E3166" s="757"/>
      <c r="F3166" s="757"/>
      <c r="G3166" s="757"/>
      <c r="H3166" s="757"/>
      <c r="I3166" s="757"/>
    </row>
    <row r="3167" spans="1:9" ht="15.75" customHeight="1">
      <c r="A3167" s="963">
        <v>101568</v>
      </c>
      <c r="B3167" s="963" t="s">
        <v>6132</v>
      </c>
      <c r="C3167" s="964" t="s">
        <v>164</v>
      </c>
      <c r="D3167" s="965">
        <v>130.29</v>
      </c>
      <c r="E3167" s="757"/>
      <c r="F3167" s="757"/>
      <c r="G3167" s="757"/>
      <c r="H3167" s="757"/>
      <c r="I3167" s="757"/>
    </row>
    <row r="3168" spans="1:9" ht="15.75" customHeight="1">
      <c r="A3168" s="963">
        <v>101626</v>
      </c>
      <c r="B3168" s="963" t="s">
        <v>6133</v>
      </c>
      <c r="C3168" s="964" t="s">
        <v>141</v>
      </c>
      <c r="D3168" s="965">
        <v>178.92</v>
      </c>
      <c r="E3168" s="757"/>
      <c r="F3168" s="757"/>
      <c r="G3168" s="757"/>
      <c r="H3168" s="757"/>
      <c r="I3168" s="757"/>
    </row>
    <row r="3169" spans="1:9" ht="15.75" customHeight="1">
      <c r="A3169" s="963">
        <v>101627</v>
      </c>
      <c r="B3169" s="963" t="s">
        <v>6134</v>
      </c>
      <c r="C3169" s="964" t="s">
        <v>141</v>
      </c>
      <c r="D3169" s="965">
        <v>279.58</v>
      </c>
      <c r="E3169" s="757"/>
      <c r="F3169" s="757"/>
      <c r="G3169" s="757"/>
      <c r="H3169" s="757"/>
      <c r="I3169" s="757"/>
    </row>
    <row r="3170" spans="1:9" ht="15.75" customHeight="1">
      <c r="A3170" s="963">
        <v>101628</v>
      </c>
      <c r="B3170" s="963" t="s">
        <v>6135</v>
      </c>
      <c r="C3170" s="964" t="s">
        <v>141</v>
      </c>
      <c r="D3170" s="965">
        <v>132.35</v>
      </c>
      <c r="E3170" s="757"/>
      <c r="F3170" s="757"/>
      <c r="G3170" s="757"/>
      <c r="H3170" s="757"/>
      <c r="I3170" s="757"/>
    </row>
    <row r="3171" spans="1:9" ht="15.75" customHeight="1">
      <c r="A3171" s="963">
        <v>101629</v>
      </c>
      <c r="B3171" s="963" t="s">
        <v>6136</v>
      </c>
      <c r="C3171" s="964" t="s">
        <v>141</v>
      </c>
      <c r="D3171" s="965">
        <v>156.33000000000001</v>
      </c>
      <c r="E3171" s="757"/>
      <c r="F3171" s="757"/>
      <c r="G3171" s="757"/>
      <c r="H3171" s="757"/>
      <c r="I3171" s="757"/>
    </row>
    <row r="3172" spans="1:9" ht="15.75" customHeight="1">
      <c r="A3172" s="963">
        <v>101630</v>
      </c>
      <c r="B3172" s="963" t="s">
        <v>6137</v>
      </c>
      <c r="C3172" s="964" t="s">
        <v>141</v>
      </c>
      <c r="D3172" s="965">
        <v>72.67</v>
      </c>
      <c r="E3172" s="757"/>
      <c r="F3172" s="757"/>
      <c r="G3172" s="757"/>
      <c r="H3172" s="757"/>
      <c r="I3172" s="757"/>
    </row>
    <row r="3173" spans="1:9" ht="15.75" customHeight="1">
      <c r="A3173" s="963">
        <v>101631</v>
      </c>
      <c r="B3173" s="963" t="s">
        <v>6138</v>
      </c>
      <c r="C3173" s="964" t="s">
        <v>141</v>
      </c>
      <c r="D3173" s="966">
        <v>29.81</v>
      </c>
      <c r="E3173" s="757"/>
      <c r="F3173" s="757"/>
      <c r="G3173" s="757"/>
      <c r="H3173" s="757"/>
      <c r="I3173" s="757"/>
    </row>
    <row r="3174" spans="1:9" ht="15.75" customHeight="1">
      <c r="A3174" s="963">
        <v>101632</v>
      </c>
      <c r="B3174" s="963" t="s">
        <v>6139</v>
      </c>
      <c r="C3174" s="964" t="s">
        <v>141</v>
      </c>
      <c r="D3174" s="966">
        <v>40.1</v>
      </c>
      <c r="E3174" s="757"/>
      <c r="F3174" s="757"/>
      <c r="G3174" s="757"/>
      <c r="H3174" s="757"/>
      <c r="I3174" s="757"/>
    </row>
    <row r="3175" spans="1:9" ht="15.75" customHeight="1">
      <c r="A3175" s="963">
        <v>101633</v>
      </c>
      <c r="B3175" s="963" t="s">
        <v>6140</v>
      </c>
      <c r="C3175" s="964" t="s">
        <v>141</v>
      </c>
      <c r="D3175" s="966">
        <v>102.45</v>
      </c>
      <c r="E3175" s="757"/>
      <c r="F3175" s="757"/>
      <c r="G3175" s="757"/>
      <c r="H3175" s="757"/>
      <c r="I3175" s="757"/>
    </row>
    <row r="3176" spans="1:9" ht="15.75" customHeight="1">
      <c r="A3176" s="963">
        <v>101636</v>
      </c>
      <c r="B3176" s="963" t="s">
        <v>6141</v>
      </c>
      <c r="C3176" s="964" t="s">
        <v>141</v>
      </c>
      <c r="D3176" s="966">
        <v>145.59</v>
      </c>
      <c r="E3176" s="757"/>
      <c r="F3176" s="757"/>
      <c r="G3176" s="757"/>
      <c r="H3176" s="757"/>
      <c r="I3176" s="757"/>
    </row>
    <row r="3177" spans="1:9" ht="15.75" customHeight="1">
      <c r="A3177" s="963">
        <v>101637</v>
      </c>
      <c r="B3177" s="963" t="s">
        <v>6142</v>
      </c>
      <c r="C3177" s="964" t="s">
        <v>141</v>
      </c>
      <c r="D3177" s="966">
        <v>140.01</v>
      </c>
      <c r="E3177" s="757"/>
      <c r="F3177" s="757"/>
      <c r="G3177" s="757"/>
      <c r="H3177" s="757"/>
      <c r="I3177" s="757"/>
    </row>
    <row r="3178" spans="1:9" ht="15.75" customHeight="1">
      <c r="A3178" s="963">
        <v>101640</v>
      </c>
      <c r="B3178" s="963" t="s">
        <v>6143</v>
      </c>
      <c r="C3178" s="964" t="s">
        <v>141</v>
      </c>
      <c r="D3178" s="966">
        <v>100.12</v>
      </c>
      <c r="E3178" s="757"/>
      <c r="F3178" s="757"/>
      <c r="G3178" s="757"/>
      <c r="H3178" s="757"/>
      <c r="I3178" s="757"/>
    </row>
    <row r="3179" spans="1:9" ht="15.75" customHeight="1">
      <c r="A3179" s="963">
        <v>101641</v>
      </c>
      <c r="B3179" s="963" t="s">
        <v>6144</v>
      </c>
      <c r="C3179" s="964" t="s">
        <v>141</v>
      </c>
      <c r="D3179" s="966">
        <v>51.69</v>
      </c>
      <c r="E3179" s="757"/>
      <c r="F3179" s="757"/>
      <c r="G3179" s="757"/>
      <c r="H3179" s="757"/>
      <c r="I3179" s="757"/>
    </row>
    <row r="3180" spans="1:9" ht="15.75" customHeight="1">
      <c r="A3180" s="963">
        <v>101642</v>
      </c>
      <c r="B3180" s="963" t="s">
        <v>6145</v>
      </c>
      <c r="C3180" s="964" t="s">
        <v>141</v>
      </c>
      <c r="D3180" s="965">
        <v>25.75</v>
      </c>
      <c r="E3180" s="757"/>
      <c r="F3180" s="757"/>
      <c r="G3180" s="757"/>
      <c r="H3180" s="757"/>
      <c r="I3180" s="757"/>
    </row>
    <row r="3181" spans="1:9" ht="15.75" customHeight="1">
      <c r="A3181" s="963">
        <v>101643</v>
      </c>
      <c r="B3181" s="963" t="s">
        <v>6146</v>
      </c>
      <c r="C3181" s="964" t="s">
        <v>141</v>
      </c>
      <c r="D3181" s="965">
        <v>45.07</v>
      </c>
      <c r="E3181" s="757"/>
      <c r="F3181" s="757"/>
      <c r="G3181" s="757"/>
      <c r="H3181" s="757"/>
      <c r="I3181" s="757"/>
    </row>
    <row r="3182" spans="1:9" ht="15.75" customHeight="1">
      <c r="A3182" s="963">
        <v>101644</v>
      </c>
      <c r="B3182" s="963" t="s">
        <v>6147</v>
      </c>
      <c r="C3182" s="964" t="s">
        <v>141</v>
      </c>
      <c r="D3182" s="965">
        <v>61.12</v>
      </c>
      <c r="E3182" s="757"/>
      <c r="F3182" s="757"/>
      <c r="G3182" s="757"/>
      <c r="H3182" s="757"/>
      <c r="I3182" s="757"/>
    </row>
    <row r="3183" spans="1:9" ht="15.75" customHeight="1">
      <c r="A3183" s="963">
        <v>101645</v>
      </c>
      <c r="B3183" s="963" t="s">
        <v>6148</v>
      </c>
      <c r="C3183" s="964" t="s">
        <v>141</v>
      </c>
      <c r="D3183" s="965">
        <v>28.75</v>
      </c>
      <c r="E3183" s="757"/>
      <c r="F3183" s="757"/>
      <c r="G3183" s="757"/>
      <c r="H3183" s="757"/>
      <c r="I3183" s="757"/>
    </row>
    <row r="3184" spans="1:9" ht="15.75" customHeight="1">
      <c r="A3184" s="963">
        <v>101646</v>
      </c>
      <c r="B3184" s="963" t="s">
        <v>6149</v>
      </c>
      <c r="C3184" s="964" t="s">
        <v>141</v>
      </c>
      <c r="D3184" s="965">
        <v>38.29</v>
      </c>
      <c r="E3184" s="757"/>
      <c r="F3184" s="757"/>
      <c r="G3184" s="757"/>
      <c r="H3184" s="757"/>
      <c r="I3184" s="757"/>
    </row>
    <row r="3185" spans="1:9" ht="15.75" customHeight="1">
      <c r="A3185" s="963">
        <v>101647</v>
      </c>
      <c r="B3185" s="963" t="s">
        <v>6150</v>
      </c>
      <c r="C3185" s="964" t="s">
        <v>141</v>
      </c>
      <c r="D3185" s="965">
        <v>70.62</v>
      </c>
      <c r="E3185" s="757"/>
      <c r="F3185" s="757"/>
      <c r="G3185" s="757"/>
      <c r="H3185" s="757"/>
      <c r="I3185" s="757"/>
    </row>
    <row r="3186" spans="1:9" ht="15.75" customHeight="1">
      <c r="A3186" s="963">
        <v>101648</v>
      </c>
      <c r="B3186" s="963" t="s">
        <v>6151</v>
      </c>
      <c r="C3186" s="964" t="s">
        <v>141</v>
      </c>
      <c r="D3186" s="965">
        <v>54.54</v>
      </c>
      <c r="E3186" s="757"/>
      <c r="F3186" s="757"/>
      <c r="G3186" s="757"/>
      <c r="H3186" s="757"/>
      <c r="I3186" s="757"/>
    </row>
    <row r="3187" spans="1:9" ht="15.75" customHeight="1">
      <c r="A3187" s="963">
        <v>101649</v>
      </c>
      <c r="B3187" s="963" t="s">
        <v>6152</v>
      </c>
      <c r="C3187" s="964" t="s">
        <v>141</v>
      </c>
      <c r="D3187" s="965">
        <v>62.9</v>
      </c>
      <c r="E3187" s="757"/>
      <c r="F3187" s="757"/>
      <c r="G3187" s="757"/>
      <c r="H3187" s="757"/>
      <c r="I3187" s="757"/>
    </row>
    <row r="3188" spans="1:9" ht="15.75" customHeight="1">
      <c r="A3188" s="963">
        <v>101650</v>
      </c>
      <c r="B3188" s="963" t="s">
        <v>6153</v>
      </c>
      <c r="C3188" s="964" t="s">
        <v>141</v>
      </c>
      <c r="D3188" s="965">
        <v>73.16</v>
      </c>
      <c r="E3188" s="757"/>
      <c r="F3188" s="757"/>
      <c r="G3188" s="757"/>
      <c r="H3188" s="757"/>
      <c r="I3188" s="757"/>
    </row>
    <row r="3189" spans="1:9" ht="15.75" customHeight="1">
      <c r="A3189" s="963">
        <v>101651</v>
      </c>
      <c r="B3189" s="963" t="s">
        <v>6154</v>
      </c>
      <c r="C3189" s="964" t="s">
        <v>141</v>
      </c>
      <c r="D3189" s="965">
        <v>64</v>
      </c>
      <c r="E3189" s="757"/>
      <c r="F3189" s="757"/>
      <c r="G3189" s="757"/>
      <c r="H3189" s="757"/>
      <c r="I3189" s="757"/>
    </row>
    <row r="3190" spans="1:9" ht="15.75" customHeight="1">
      <c r="A3190" s="963">
        <v>101652</v>
      </c>
      <c r="B3190" s="963" t="s">
        <v>6155</v>
      </c>
      <c r="C3190" s="964" t="s">
        <v>141</v>
      </c>
      <c r="D3190" s="965">
        <v>526.83000000000004</v>
      </c>
      <c r="E3190" s="757"/>
      <c r="F3190" s="757"/>
      <c r="G3190" s="757"/>
      <c r="H3190" s="757"/>
      <c r="I3190" s="757"/>
    </row>
    <row r="3191" spans="1:9" ht="15.75" customHeight="1">
      <c r="A3191" s="963">
        <v>101653</v>
      </c>
      <c r="B3191" s="963" t="s">
        <v>6156</v>
      </c>
      <c r="C3191" s="964" t="s">
        <v>141</v>
      </c>
      <c r="D3191" s="965">
        <v>270.51</v>
      </c>
      <c r="E3191" s="757"/>
      <c r="F3191" s="757"/>
      <c r="G3191" s="757"/>
      <c r="H3191" s="757"/>
      <c r="I3191" s="757"/>
    </row>
    <row r="3192" spans="1:9" ht="15.75" customHeight="1">
      <c r="A3192" s="963">
        <v>101654</v>
      </c>
      <c r="B3192" s="963" t="s">
        <v>6157</v>
      </c>
      <c r="C3192" s="964" t="s">
        <v>141</v>
      </c>
      <c r="D3192" s="965">
        <v>255.4</v>
      </c>
      <c r="E3192" s="757"/>
      <c r="F3192" s="757"/>
      <c r="G3192" s="757"/>
      <c r="H3192" s="757"/>
      <c r="I3192" s="757"/>
    </row>
    <row r="3193" spans="1:9" ht="15.75" customHeight="1">
      <c r="A3193" s="963">
        <v>101655</v>
      </c>
      <c r="B3193" s="963" t="s">
        <v>6158</v>
      </c>
      <c r="C3193" s="964" t="s">
        <v>141</v>
      </c>
      <c r="D3193" s="965">
        <v>411.15</v>
      </c>
      <c r="E3193" s="757"/>
      <c r="F3193" s="757"/>
      <c r="G3193" s="757"/>
      <c r="H3193" s="757"/>
      <c r="I3193" s="757"/>
    </row>
    <row r="3194" spans="1:9" ht="15.75" customHeight="1">
      <c r="A3194" s="963">
        <v>101656</v>
      </c>
      <c r="B3194" s="963" t="s">
        <v>6159</v>
      </c>
      <c r="C3194" s="964" t="s">
        <v>141</v>
      </c>
      <c r="D3194" s="965">
        <v>447.51</v>
      </c>
      <c r="E3194" s="757"/>
      <c r="F3194" s="757"/>
      <c r="G3194" s="757"/>
      <c r="H3194" s="757"/>
      <c r="I3194" s="757"/>
    </row>
    <row r="3195" spans="1:9" ht="15.75" customHeight="1">
      <c r="A3195" s="963">
        <v>101657</v>
      </c>
      <c r="B3195" s="963" t="s">
        <v>6160</v>
      </c>
      <c r="C3195" s="964" t="s">
        <v>141</v>
      </c>
      <c r="D3195" s="965">
        <v>524.97</v>
      </c>
      <c r="E3195" s="757"/>
      <c r="F3195" s="757"/>
      <c r="G3195" s="757"/>
      <c r="H3195" s="757"/>
      <c r="I3195" s="757"/>
    </row>
    <row r="3196" spans="1:9" ht="15.75" customHeight="1">
      <c r="A3196" s="963">
        <v>101658</v>
      </c>
      <c r="B3196" s="963" t="s">
        <v>6161</v>
      </c>
      <c r="C3196" s="964" t="s">
        <v>141</v>
      </c>
      <c r="D3196" s="965">
        <v>684.25</v>
      </c>
      <c r="E3196" s="757"/>
      <c r="F3196" s="757"/>
      <c r="G3196" s="757"/>
      <c r="H3196" s="757"/>
      <c r="I3196" s="757"/>
    </row>
    <row r="3197" spans="1:9" ht="15.75" customHeight="1">
      <c r="A3197" s="963">
        <v>101659</v>
      </c>
      <c r="B3197" s="963" t="s">
        <v>6162</v>
      </c>
      <c r="C3197" s="964" t="s">
        <v>141</v>
      </c>
      <c r="D3197" s="965">
        <v>783.31</v>
      </c>
      <c r="E3197" s="757"/>
      <c r="F3197" s="757"/>
      <c r="G3197" s="757"/>
      <c r="H3197" s="757"/>
      <c r="I3197" s="757"/>
    </row>
    <row r="3198" spans="1:9" ht="15.75" customHeight="1">
      <c r="A3198" s="963">
        <v>101660</v>
      </c>
      <c r="B3198" s="963" t="s">
        <v>6163</v>
      </c>
      <c r="C3198" s="964" t="s">
        <v>141</v>
      </c>
      <c r="D3198" s="965">
        <v>1250.96</v>
      </c>
      <c r="E3198" s="757"/>
      <c r="F3198" s="757"/>
      <c r="G3198" s="757"/>
      <c r="H3198" s="757"/>
      <c r="I3198" s="757"/>
    </row>
    <row r="3199" spans="1:9" ht="15.75" customHeight="1">
      <c r="A3199" s="963">
        <v>101661</v>
      </c>
      <c r="B3199" s="963" t="s">
        <v>6164</v>
      </c>
      <c r="C3199" s="964" t="s">
        <v>141</v>
      </c>
      <c r="D3199" s="965">
        <v>103.21</v>
      </c>
      <c r="E3199" s="757"/>
      <c r="F3199" s="757"/>
      <c r="G3199" s="757"/>
      <c r="H3199" s="757"/>
      <c r="I3199" s="757"/>
    </row>
    <row r="3200" spans="1:9" ht="15.75" customHeight="1">
      <c r="A3200" s="963">
        <v>101662</v>
      </c>
      <c r="B3200" s="963" t="s">
        <v>6165</v>
      </c>
      <c r="C3200" s="964" t="s">
        <v>141</v>
      </c>
      <c r="D3200" s="965">
        <v>728.26</v>
      </c>
      <c r="E3200" s="757"/>
      <c r="F3200" s="757"/>
      <c r="G3200" s="757"/>
      <c r="H3200" s="757"/>
      <c r="I3200" s="757"/>
    </row>
    <row r="3201" spans="1:9" ht="15.75" customHeight="1">
      <c r="A3201" s="963">
        <v>101663</v>
      </c>
      <c r="B3201" s="963" t="s">
        <v>6166</v>
      </c>
      <c r="C3201" s="964" t="s">
        <v>141</v>
      </c>
      <c r="D3201" s="965">
        <v>23.17</v>
      </c>
      <c r="E3201" s="757"/>
      <c r="F3201" s="757"/>
      <c r="G3201" s="757"/>
      <c r="H3201" s="757"/>
      <c r="I3201" s="757"/>
    </row>
    <row r="3202" spans="1:9" ht="15.75" customHeight="1">
      <c r="A3202" s="963">
        <v>101664</v>
      </c>
      <c r="B3202" s="963" t="s">
        <v>6167</v>
      </c>
      <c r="C3202" s="964" t="s">
        <v>141</v>
      </c>
      <c r="D3202" s="965">
        <v>24.43</v>
      </c>
      <c r="E3202" s="757"/>
      <c r="F3202" s="757"/>
      <c r="G3202" s="757"/>
      <c r="H3202" s="757"/>
      <c r="I3202" s="757"/>
    </row>
    <row r="3203" spans="1:9" ht="15.75" customHeight="1">
      <c r="A3203" s="963">
        <v>101665</v>
      </c>
      <c r="B3203" s="963" t="s">
        <v>6168</v>
      </c>
      <c r="C3203" s="964" t="s">
        <v>141</v>
      </c>
      <c r="D3203" s="965">
        <v>29.83</v>
      </c>
      <c r="E3203" s="757"/>
      <c r="F3203" s="757"/>
      <c r="G3203" s="757"/>
      <c r="H3203" s="757"/>
      <c r="I3203" s="757"/>
    </row>
    <row r="3204" spans="1:9" ht="15.75" customHeight="1">
      <c r="A3204" s="963">
        <v>101666</v>
      </c>
      <c r="B3204" s="963" t="s">
        <v>6169</v>
      </c>
      <c r="C3204" s="964" t="s">
        <v>141</v>
      </c>
      <c r="D3204" s="965">
        <v>413.54</v>
      </c>
      <c r="E3204" s="757"/>
      <c r="F3204" s="757"/>
      <c r="G3204" s="757"/>
      <c r="H3204" s="757"/>
      <c r="I3204" s="757"/>
    </row>
    <row r="3205" spans="1:9" ht="15.75" customHeight="1">
      <c r="A3205" s="963">
        <v>102085</v>
      </c>
      <c r="B3205" s="963" t="s">
        <v>6170</v>
      </c>
      <c r="C3205" s="964" t="s">
        <v>141</v>
      </c>
      <c r="D3205" s="965">
        <v>202.8</v>
      </c>
      <c r="E3205" s="757"/>
      <c r="F3205" s="757"/>
      <c r="G3205" s="757"/>
      <c r="H3205" s="757"/>
      <c r="I3205" s="757"/>
    </row>
    <row r="3206" spans="1:9" ht="15.75" customHeight="1">
      <c r="A3206" s="963">
        <v>100578</v>
      </c>
      <c r="B3206" s="963" t="s">
        <v>1759</v>
      </c>
      <c r="C3206" s="964" t="s">
        <v>141</v>
      </c>
      <c r="D3206" s="965">
        <v>480.16</v>
      </c>
      <c r="E3206" s="757"/>
      <c r="F3206" s="757"/>
      <c r="G3206" s="757"/>
      <c r="H3206" s="757"/>
      <c r="I3206" s="757"/>
    </row>
    <row r="3207" spans="1:9" ht="15.75" customHeight="1">
      <c r="A3207" s="963">
        <v>100579</v>
      </c>
      <c r="B3207" s="963" t="s">
        <v>6171</v>
      </c>
      <c r="C3207" s="964" t="s">
        <v>141</v>
      </c>
      <c r="D3207" s="965">
        <v>527.67999999999995</v>
      </c>
      <c r="E3207" s="757"/>
      <c r="F3207" s="757"/>
      <c r="G3207" s="757"/>
      <c r="H3207" s="757"/>
      <c r="I3207" s="757"/>
    </row>
    <row r="3208" spans="1:9" ht="15.75" customHeight="1">
      <c r="A3208" s="963">
        <v>100580</v>
      </c>
      <c r="B3208" s="963" t="s">
        <v>6172</v>
      </c>
      <c r="C3208" s="964" t="s">
        <v>141</v>
      </c>
      <c r="D3208" s="965">
        <v>566.54</v>
      </c>
      <c r="E3208" s="757"/>
      <c r="F3208" s="757"/>
      <c r="G3208" s="757"/>
      <c r="H3208" s="757"/>
      <c r="I3208" s="757"/>
    </row>
    <row r="3209" spans="1:9" ht="15.75" customHeight="1">
      <c r="A3209" s="963">
        <v>100581</v>
      </c>
      <c r="B3209" s="963" t="s">
        <v>6173</v>
      </c>
      <c r="C3209" s="964" t="s">
        <v>141</v>
      </c>
      <c r="D3209" s="965">
        <v>551.26</v>
      </c>
      <c r="E3209" s="757"/>
      <c r="F3209" s="757"/>
      <c r="G3209" s="757"/>
      <c r="H3209" s="757"/>
      <c r="I3209" s="757"/>
    </row>
    <row r="3210" spans="1:9" ht="15.75" customHeight="1">
      <c r="A3210" s="963">
        <v>100582</v>
      </c>
      <c r="B3210" s="963" t="s">
        <v>6174</v>
      </c>
      <c r="C3210" s="964" t="s">
        <v>141</v>
      </c>
      <c r="D3210" s="966">
        <v>621.15</v>
      </c>
      <c r="E3210" s="757"/>
      <c r="F3210" s="757"/>
      <c r="G3210" s="757"/>
      <c r="H3210" s="757"/>
      <c r="I3210" s="757"/>
    </row>
    <row r="3211" spans="1:9" ht="15.75" customHeight="1">
      <c r="A3211" s="963">
        <v>100583</v>
      </c>
      <c r="B3211" s="963" t="s">
        <v>6175</v>
      </c>
      <c r="C3211" s="964" t="s">
        <v>141</v>
      </c>
      <c r="D3211" s="965">
        <v>576.13</v>
      </c>
      <c r="E3211" s="757"/>
      <c r="F3211" s="757"/>
      <c r="G3211" s="757"/>
      <c r="H3211" s="757"/>
      <c r="I3211" s="757"/>
    </row>
    <row r="3212" spans="1:9" ht="15.75" customHeight="1">
      <c r="A3212" s="963">
        <v>100584</v>
      </c>
      <c r="B3212" s="963" t="s">
        <v>6176</v>
      </c>
      <c r="C3212" s="964" t="s">
        <v>141</v>
      </c>
      <c r="D3212" s="965">
        <v>618.25</v>
      </c>
      <c r="E3212" s="757"/>
      <c r="F3212" s="757"/>
      <c r="G3212" s="757"/>
      <c r="H3212" s="757"/>
      <c r="I3212" s="757"/>
    </row>
    <row r="3213" spans="1:9" ht="15.75" customHeight="1">
      <c r="A3213" s="963">
        <v>100585</v>
      </c>
      <c r="B3213" s="963" t="s">
        <v>6177</v>
      </c>
      <c r="C3213" s="964" t="s">
        <v>141</v>
      </c>
      <c r="D3213" s="965">
        <v>624.77</v>
      </c>
      <c r="E3213" s="757"/>
      <c r="F3213" s="757"/>
      <c r="G3213" s="757"/>
      <c r="H3213" s="757"/>
      <c r="I3213" s="757"/>
    </row>
    <row r="3214" spans="1:9" ht="15.75" customHeight="1">
      <c r="A3214" s="963">
        <v>100586</v>
      </c>
      <c r="B3214" s="963" t="s">
        <v>6178</v>
      </c>
      <c r="C3214" s="964" t="s">
        <v>141</v>
      </c>
      <c r="D3214" s="965">
        <v>691.98</v>
      </c>
      <c r="E3214" s="757"/>
      <c r="F3214" s="757"/>
      <c r="G3214" s="757"/>
      <c r="H3214" s="757"/>
      <c r="I3214" s="757"/>
    </row>
    <row r="3215" spans="1:9" ht="15.75" customHeight="1">
      <c r="A3215" s="963">
        <v>100587</v>
      </c>
      <c r="B3215" s="963" t="s">
        <v>6179</v>
      </c>
      <c r="C3215" s="964" t="s">
        <v>141</v>
      </c>
      <c r="D3215" s="965">
        <v>674.71</v>
      </c>
      <c r="E3215" s="757"/>
      <c r="F3215" s="757"/>
      <c r="G3215" s="757"/>
      <c r="H3215" s="757"/>
      <c r="I3215" s="757"/>
    </row>
    <row r="3216" spans="1:9" ht="15.75" customHeight="1">
      <c r="A3216" s="963">
        <v>100588</v>
      </c>
      <c r="B3216" s="963" t="s">
        <v>6180</v>
      </c>
      <c r="C3216" s="964" t="s">
        <v>141</v>
      </c>
      <c r="D3216" s="965">
        <v>726.98</v>
      </c>
      <c r="E3216" s="757"/>
      <c r="F3216" s="757"/>
      <c r="G3216" s="757"/>
      <c r="H3216" s="757"/>
      <c r="I3216" s="757"/>
    </row>
    <row r="3217" spans="1:9" ht="15.75" customHeight="1">
      <c r="A3217" s="963">
        <v>100589</v>
      </c>
      <c r="B3217" s="963" t="s">
        <v>6181</v>
      </c>
      <c r="C3217" s="964" t="s">
        <v>141</v>
      </c>
      <c r="D3217" s="965">
        <v>735.62</v>
      </c>
      <c r="E3217" s="757"/>
      <c r="F3217" s="757"/>
      <c r="G3217" s="757"/>
      <c r="H3217" s="757"/>
      <c r="I3217" s="757"/>
    </row>
    <row r="3218" spans="1:9" ht="15.75" customHeight="1">
      <c r="A3218" s="963">
        <v>100590</v>
      </c>
      <c r="B3218" s="963" t="s">
        <v>6182</v>
      </c>
      <c r="C3218" s="964" t="s">
        <v>141</v>
      </c>
      <c r="D3218" s="966">
        <v>787.02</v>
      </c>
      <c r="E3218" s="757"/>
      <c r="F3218" s="757"/>
      <c r="G3218" s="757"/>
      <c r="H3218" s="757"/>
      <c r="I3218" s="757"/>
    </row>
    <row r="3219" spans="1:9" ht="15.75" customHeight="1">
      <c r="A3219" s="963">
        <v>100591</v>
      </c>
      <c r="B3219" s="963" t="s">
        <v>6183</v>
      </c>
      <c r="C3219" s="964" t="s">
        <v>141</v>
      </c>
      <c r="D3219" s="965">
        <v>738.49</v>
      </c>
      <c r="E3219" s="757"/>
      <c r="F3219" s="757"/>
      <c r="G3219" s="757"/>
      <c r="H3219" s="757"/>
      <c r="I3219" s="757"/>
    </row>
    <row r="3220" spans="1:9" ht="15.75" customHeight="1">
      <c r="A3220" s="963">
        <v>100592</v>
      </c>
      <c r="B3220" s="963" t="s">
        <v>6184</v>
      </c>
      <c r="C3220" s="964" t="s">
        <v>141</v>
      </c>
      <c r="D3220" s="965">
        <v>781.14</v>
      </c>
      <c r="E3220" s="757"/>
      <c r="F3220" s="757"/>
      <c r="G3220" s="757"/>
      <c r="H3220" s="757"/>
      <c r="I3220" s="757"/>
    </row>
    <row r="3221" spans="1:9" ht="15.75" customHeight="1">
      <c r="A3221" s="963">
        <v>100593</v>
      </c>
      <c r="B3221" s="963" t="s">
        <v>6185</v>
      </c>
      <c r="C3221" s="964" t="s">
        <v>141</v>
      </c>
      <c r="D3221" s="965">
        <v>790.79</v>
      </c>
      <c r="E3221" s="757"/>
      <c r="F3221" s="757"/>
      <c r="G3221" s="757"/>
      <c r="H3221" s="757"/>
      <c r="I3221" s="757"/>
    </row>
    <row r="3222" spans="1:9" ht="15.75" customHeight="1">
      <c r="A3222" s="963">
        <v>100594</v>
      </c>
      <c r="B3222" s="963" t="s">
        <v>6186</v>
      </c>
      <c r="C3222" s="964" t="s">
        <v>141</v>
      </c>
      <c r="D3222" s="966">
        <v>863.29</v>
      </c>
      <c r="E3222" s="757"/>
      <c r="F3222" s="757"/>
      <c r="G3222" s="757"/>
      <c r="H3222" s="757"/>
      <c r="I3222" s="757"/>
    </row>
    <row r="3223" spans="1:9" ht="15.75" customHeight="1">
      <c r="A3223" s="963">
        <v>100595</v>
      </c>
      <c r="B3223" s="963" t="s">
        <v>6187</v>
      </c>
      <c r="C3223" s="964" t="s">
        <v>141</v>
      </c>
      <c r="D3223" s="965">
        <v>947.59</v>
      </c>
      <c r="E3223" s="757"/>
      <c r="F3223" s="757"/>
      <c r="G3223" s="757"/>
      <c r="H3223" s="757"/>
      <c r="I3223" s="757"/>
    </row>
    <row r="3224" spans="1:9" ht="15.75" customHeight="1">
      <c r="A3224" s="963">
        <v>100596</v>
      </c>
      <c r="B3224" s="963" t="s">
        <v>6188</v>
      </c>
      <c r="C3224" s="964" t="s">
        <v>141</v>
      </c>
      <c r="D3224" s="965">
        <v>1045.5899999999999</v>
      </c>
      <c r="E3224" s="757"/>
      <c r="F3224" s="757"/>
      <c r="G3224" s="757"/>
      <c r="H3224" s="757"/>
      <c r="I3224" s="757"/>
    </row>
    <row r="3225" spans="1:9" ht="15.75" customHeight="1">
      <c r="A3225" s="963">
        <v>100597</v>
      </c>
      <c r="B3225" s="963" t="s">
        <v>6189</v>
      </c>
      <c r="C3225" s="964" t="s">
        <v>141</v>
      </c>
      <c r="D3225" s="965">
        <v>1085.4000000000001</v>
      </c>
      <c r="E3225" s="757"/>
      <c r="F3225" s="757"/>
      <c r="G3225" s="757"/>
      <c r="H3225" s="757"/>
      <c r="I3225" s="757"/>
    </row>
    <row r="3226" spans="1:9" ht="15.75" customHeight="1">
      <c r="A3226" s="963">
        <v>100598</v>
      </c>
      <c r="B3226" s="963" t="s">
        <v>6190</v>
      </c>
      <c r="C3226" s="964" t="s">
        <v>141</v>
      </c>
      <c r="D3226" s="965">
        <v>1166.22</v>
      </c>
      <c r="E3226" s="757"/>
      <c r="F3226" s="757"/>
      <c r="G3226" s="757"/>
      <c r="H3226" s="757"/>
      <c r="I3226" s="757"/>
    </row>
    <row r="3227" spans="1:9" ht="15.75" customHeight="1">
      <c r="A3227" s="963">
        <v>100599</v>
      </c>
      <c r="B3227" s="963" t="s">
        <v>6191</v>
      </c>
      <c r="C3227" s="964" t="s">
        <v>141</v>
      </c>
      <c r="D3227" s="965">
        <v>506.42</v>
      </c>
      <c r="E3227" s="757"/>
      <c r="F3227" s="757"/>
      <c r="G3227" s="757"/>
      <c r="H3227" s="757"/>
      <c r="I3227" s="757"/>
    </row>
    <row r="3228" spans="1:9" ht="15.75" customHeight="1">
      <c r="A3228" s="963">
        <v>100600</v>
      </c>
      <c r="B3228" s="963" t="s">
        <v>6192</v>
      </c>
      <c r="C3228" s="964" t="s">
        <v>141</v>
      </c>
      <c r="D3228" s="965">
        <v>589.05999999999995</v>
      </c>
      <c r="E3228" s="757"/>
      <c r="F3228" s="757"/>
      <c r="G3228" s="757"/>
      <c r="H3228" s="757"/>
      <c r="I3228" s="757"/>
    </row>
    <row r="3229" spans="1:9" ht="15.75" customHeight="1">
      <c r="A3229" s="963">
        <v>100601</v>
      </c>
      <c r="B3229" s="963" t="s">
        <v>6193</v>
      </c>
      <c r="C3229" s="964" t="s">
        <v>141</v>
      </c>
      <c r="D3229" s="965">
        <v>732.39</v>
      </c>
      <c r="E3229" s="757"/>
      <c r="F3229" s="757"/>
      <c r="G3229" s="757"/>
      <c r="H3229" s="757"/>
      <c r="I3229" s="757"/>
    </row>
    <row r="3230" spans="1:9" ht="15.75" customHeight="1">
      <c r="A3230" s="963">
        <v>100602</v>
      </c>
      <c r="B3230" s="963" t="s">
        <v>6194</v>
      </c>
      <c r="C3230" s="964" t="s">
        <v>141</v>
      </c>
      <c r="D3230" s="965">
        <v>911.15</v>
      </c>
      <c r="E3230" s="757"/>
      <c r="F3230" s="757"/>
      <c r="G3230" s="757"/>
      <c r="H3230" s="757"/>
      <c r="I3230" s="757"/>
    </row>
    <row r="3231" spans="1:9" ht="15.75" customHeight="1">
      <c r="A3231" s="963">
        <v>100603</v>
      </c>
      <c r="B3231" s="963" t="s">
        <v>6195</v>
      </c>
      <c r="C3231" s="964" t="s">
        <v>141</v>
      </c>
      <c r="D3231" s="965">
        <v>1369.67</v>
      </c>
      <c r="E3231" s="757"/>
      <c r="F3231" s="757"/>
      <c r="G3231" s="757"/>
      <c r="H3231" s="757"/>
      <c r="I3231" s="757"/>
    </row>
    <row r="3232" spans="1:9" ht="15.75" customHeight="1">
      <c r="A3232" s="963">
        <v>100604</v>
      </c>
      <c r="B3232" s="963" t="s">
        <v>6196</v>
      </c>
      <c r="C3232" s="964" t="s">
        <v>141</v>
      </c>
      <c r="D3232" s="965">
        <v>628.03</v>
      </c>
      <c r="E3232" s="757"/>
      <c r="F3232" s="757"/>
      <c r="G3232" s="757"/>
      <c r="H3232" s="757"/>
      <c r="I3232" s="757"/>
    </row>
    <row r="3233" spans="1:9" ht="15.75" customHeight="1">
      <c r="A3233" s="963">
        <v>100605</v>
      </c>
      <c r="B3233" s="963" t="s">
        <v>6197</v>
      </c>
      <c r="C3233" s="964" t="s">
        <v>141</v>
      </c>
      <c r="D3233" s="965">
        <v>957</v>
      </c>
      <c r="E3233" s="757"/>
      <c r="F3233" s="757"/>
      <c r="G3233" s="757"/>
      <c r="H3233" s="757"/>
      <c r="I3233" s="757"/>
    </row>
    <row r="3234" spans="1:9" ht="15.75" customHeight="1">
      <c r="A3234" s="963">
        <v>100606</v>
      </c>
      <c r="B3234" s="963" t="s">
        <v>6198</v>
      </c>
      <c r="C3234" s="964" t="s">
        <v>141</v>
      </c>
      <c r="D3234" s="965">
        <v>1424.28</v>
      </c>
      <c r="E3234" s="757"/>
      <c r="F3234" s="757"/>
      <c r="G3234" s="757"/>
      <c r="H3234" s="757"/>
      <c r="I3234" s="757"/>
    </row>
    <row r="3235" spans="1:9" ht="15.75" customHeight="1">
      <c r="A3235" s="963">
        <v>100607</v>
      </c>
      <c r="B3235" s="963" t="s">
        <v>6199</v>
      </c>
      <c r="C3235" s="964" t="s">
        <v>141</v>
      </c>
      <c r="D3235" s="965">
        <v>646.64</v>
      </c>
      <c r="E3235" s="757"/>
      <c r="F3235" s="757"/>
      <c r="G3235" s="757"/>
      <c r="H3235" s="757"/>
      <c r="I3235" s="757"/>
    </row>
    <row r="3236" spans="1:9" ht="15.75" customHeight="1">
      <c r="A3236" s="963">
        <v>100608</v>
      </c>
      <c r="B3236" s="963" t="s">
        <v>6200</v>
      </c>
      <c r="C3236" s="964" t="s">
        <v>141</v>
      </c>
      <c r="D3236" s="965">
        <v>979.62</v>
      </c>
      <c r="E3236" s="757"/>
      <c r="F3236" s="757"/>
      <c r="G3236" s="757"/>
      <c r="H3236" s="757"/>
      <c r="I3236" s="757"/>
    </row>
    <row r="3237" spans="1:9" ht="15.75" customHeight="1">
      <c r="A3237" s="963">
        <v>100609</v>
      </c>
      <c r="B3237" s="963" t="s">
        <v>6201</v>
      </c>
      <c r="C3237" s="964" t="s">
        <v>141</v>
      </c>
      <c r="D3237" s="965">
        <v>1453.21</v>
      </c>
      <c r="E3237" s="757"/>
      <c r="F3237" s="757"/>
      <c r="G3237" s="757"/>
      <c r="H3237" s="757"/>
      <c r="I3237" s="757"/>
    </row>
    <row r="3238" spans="1:9" ht="15.75" customHeight="1">
      <c r="A3238" s="963">
        <v>100610</v>
      </c>
      <c r="B3238" s="963" t="s">
        <v>6202</v>
      </c>
      <c r="C3238" s="964" t="s">
        <v>141</v>
      </c>
      <c r="D3238" s="965">
        <v>665.25</v>
      </c>
      <c r="E3238" s="757"/>
      <c r="F3238" s="757"/>
      <c r="G3238" s="757"/>
      <c r="H3238" s="757"/>
      <c r="I3238" s="757"/>
    </row>
    <row r="3239" spans="1:9" ht="15.75" customHeight="1">
      <c r="A3239" s="963">
        <v>100611</v>
      </c>
      <c r="B3239" s="963" t="s">
        <v>6203</v>
      </c>
      <c r="C3239" s="964" t="s">
        <v>141</v>
      </c>
      <c r="D3239" s="965">
        <v>814.65</v>
      </c>
      <c r="E3239" s="757"/>
      <c r="F3239" s="757"/>
      <c r="G3239" s="757"/>
      <c r="H3239" s="757"/>
      <c r="I3239" s="757"/>
    </row>
    <row r="3240" spans="1:9" ht="15.75" customHeight="1">
      <c r="A3240" s="963">
        <v>100612</v>
      </c>
      <c r="B3240" s="963" t="s">
        <v>6204</v>
      </c>
      <c r="C3240" s="964" t="s">
        <v>141</v>
      </c>
      <c r="D3240" s="965">
        <v>1001.88</v>
      </c>
      <c r="E3240" s="757"/>
      <c r="F3240" s="757"/>
      <c r="G3240" s="757"/>
      <c r="H3240" s="757"/>
      <c r="I3240" s="757"/>
    </row>
    <row r="3241" spans="1:9" ht="15.75" customHeight="1">
      <c r="A3241" s="963">
        <v>100613</v>
      </c>
      <c r="B3241" s="963" t="s">
        <v>6205</v>
      </c>
      <c r="C3241" s="964" t="s">
        <v>141</v>
      </c>
      <c r="D3241" s="965">
        <v>1481.44</v>
      </c>
      <c r="E3241" s="757"/>
      <c r="F3241" s="757"/>
      <c r="G3241" s="757"/>
      <c r="H3241" s="757"/>
      <c r="I3241" s="757"/>
    </row>
    <row r="3242" spans="1:9" ht="15.75" customHeight="1">
      <c r="A3242" s="963">
        <v>100614</v>
      </c>
      <c r="B3242" s="963" t="s">
        <v>6206</v>
      </c>
      <c r="C3242" s="964" t="s">
        <v>141</v>
      </c>
      <c r="D3242" s="965">
        <v>855.18</v>
      </c>
      <c r="E3242" s="757"/>
      <c r="F3242" s="757"/>
      <c r="G3242" s="757"/>
      <c r="H3242" s="757"/>
      <c r="I3242" s="757"/>
    </row>
    <row r="3243" spans="1:9" ht="15.75" customHeight="1">
      <c r="A3243" s="963">
        <v>100615</v>
      </c>
      <c r="B3243" s="963" t="s">
        <v>6207</v>
      </c>
      <c r="C3243" s="964" t="s">
        <v>141</v>
      </c>
      <c r="D3243" s="965">
        <v>1046.07</v>
      </c>
      <c r="E3243" s="757"/>
      <c r="F3243" s="757"/>
      <c r="G3243" s="757"/>
      <c r="H3243" s="757"/>
      <c r="I3243" s="757"/>
    </row>
    <row r="3244" spans="1:9" ht="15.75" customHeight="1">
      <c r="A3244" s="963">
        <v>100616</v>
      </c>
      <c r="B3244" s="963" t="s">
        <v>6208</v>
      </c>
      <c r="C3244" s="964" t="s">
        <v>141</v>
      </c>
      <c r="D3244" s="965">
        <v>1540.31</v>
      </c>
      <c r="E3244" s="757"/>
      <c r="F3244" s="757"/>
      <c r="G3244" s="757"/>
      <c r="H3244" s="757"/>
      <c r="I3244" s="757"/>
    </row>
    <row r="3245" spans="1:9" ht="15.75" customHeight="1">
      <c r="A3245" s="963">
        <v>100617</v>
      </c>
      <c r="B3245" s="963" t="s">
        <v>6209</v>
      </c>
      <c r="C3245" s="964" t="s">
        <v>141</v>
      </c>
      <c r="D3245" s="965">
        <v>1090.04</v>
      </c>
      <c r="E3245" s="757"/>
      <c r="F3245" s="757"/>
      <c r="G3245" s="757"/>
      <c r="H3245" s="757"/>
      <c r="I3245" s="757"/>
    </row>
    <row r="3246" spans="1:9" ht="15.75" customHeight="1">
      <c r="A3246" s="963">
        <v>100618</v>
      </c>
      <c r="B3246" s="963" t="s">
        <v>6210</v>
      </c>
      <c r="C3246" s="964" t="s">
        <v>141</v>
      </c>
      <c r="D3246" s="965">
        <v>1605.43</v>
      </c>
      <c r="E3246" s="757"/>
      <c r="F3246" s="757"/>
      <c r="G3246" s="757"/>
      <c r="H3246" s="757"/>
      <c r="I3246" s="757"/>
    </row>
    <row r="3247" spans="1:9" ht="15.75" customHeight="1">
      <c r="A3247" s="963">
        <v>100619</v>
      </c>
      <c r="B3247" s="963" t="s">
        <v>6211</v>
      </c>
      <c r="C3247" s="964" t="s">
        <v>141</v>
      </c>
      <c r="D3247" s="965">
        <v>583.04</v>
      </c>
      <c r="E3247" s="757"/>
      <c r="F3247" s="757"/>
      <c r="G3247" s="757"/>
      <c r="H3247" s="757"/>
      <c r="I3247" s="757"/>
    </row>
    <row r="3248" spans="1:9" ht="15.75" customHeight="1">
      <c r="A3248" s="963">
        <v>100620</v>
      </c>
      <c r="B3248" s="963" t="s">
        <v>6212</v>
      </c>
      <c r="C3248" s="964" t="s">
        <v>141</v>
      </c>
      <c r="D3248" s="965">
        <v>3718.62</v>
      </c>
      <c r="E3248" s="757"/>
      <c r="F3248" s="757"/>
      <c r="G3248" s="757"/>
      <c r="H3248" s="757"/>
      <c r="I3248" s="757"/>
    </row>
    <row r="3249" spans="1:9" ht="15.75" customHeight="1">
      <c r="A3249" s="963">
        <v>100621</v>
      </c>
      <c r="B3249" s="963" t="s">
        <v>6213</v>
      </c>
      <c r="C3249" s="964" t="s">
        <v>141</v>
      </c>
      <c r="D3249" s="965">
        <v>4193.55</v>
      </c>
      <c r="E3249" s="757"/>
      <c r="F3249" s="757"/>
      <c r="G3249" s="757"/>
      <c r="H3249" s="757"/>
      <c r="I3249" s="757"/>
    </row>
    <row r="3250" spans="1:9" ht="15.75" customHeight="1">
      <c r="A3250" s="963">
        <v>100622</v>
      </c>
      <c r="B3250" s="963" t="s">
        <v>6214</v>
      </c>
      <c r="C3250" s="964" t="s">
        <v>141</v>
      </c>
      <c r="D3250" s="965">
        <v>2581.88</v>
      </c>
      <c r="E3250" s="757"/>
      <c r="F3250" s="757"/>
      <c r="G3250" s="757"/>
      <c r="H3250" s="757"/>
      <c r="I3250" s="757"/>
    </row>
    <row r="3251" spans="1:9" ht="15.75" customHeight="1">
      <c r="A3251" s="963">
        <v>100623</v>
      </c>
      <c r="B3251" s="963" t="s">
        <v>6215</v>
      </c>
      <c r="C3251" s="964" t="s">
        <v>141</v>
      </c>
      <c r="D3251" s="965">
        <v>2769.9</v>
      </c>
      <c r="E3251" s="757"/>
      <c r="F3251" s="757"/>
      <c r="G3251" s="757"/>
      <c r="H3251" s="757"/>
      <c r="I3251" s="757"/>
    </row>
    <row r="3252" spans="1:9" ht="15.75" customHeight="1">
      <c r="A3252" s="963">
        <v>97600</v>
      </c>
      <c r="B3252" s="963" t="s">
        <v>6216</v>
      </c>
      <c r="C3252" s="964" t="s">
        <v>141</v>
      </c>
      <c r="D3252" s="965">
        <v>323.12</v>
      </c>
      <c r="E3252" s="757"/>
      <c r="F3252" s="757"/>
      <c r="G3252" s="757"/>
      <c r="H3252" s="757"/>
      <c r="I3252" s="757"/>
    </row>
    <row r="3253" spans="1:9" ht="15.75" customHeight="1">
      <c r="A3253" s="963">
        <v>97601</v>
      </c>
      <c r="B3253" s="963" t="s">
        <v>6217</v>
      </c>
      <c r="C3253" s="964" t="s">
        <v>141</v>
      </c>
      <c r="D3253" s="965">
        <v>342.44</v>
      </c>
      <c r="E3253" s="757"/>
      <c r="F3253" s="757"/>
      <c r="G3253" s="757"/>
      <c r="H3253" s="757"/>
      <c r="I3253" s="757"/>
    </row>
    <row r="3254" spans="1:9" ht="15.75" customHeight="1">
      <c r="A3254" s="963">
        <v>97605</v>
      </c>
      <c r="B3254" s="963" t="s">
        <v>6218</v>
      </c>
      <c r="C3254" s="964" t="s">
        <v>141</v>
      </c>
      <c r="D3254" s="965">
        <v>92.57</v>
      </c>
      <c r="E3254" s="757"/>
      <c r="F3254" s="757"/>
      <c r="G3254" s="757"/>
      <c r="H3254" s="757"/>
      <c r="I3254" s="757"/>
    </row>
    <row r="3255" spans="1:9" ht="15.75" customHeight="1">
      <c r="A3255" s="963">
        <v>97606</v>
      </c>
      <c r="B3255" s="963" t="s">
        <v>6219</v>
      </c>
      <c r="C3255" s="964" t="s">
        <v>141</v>
      </c>
      <c r="D3255" s="965">
        <v>101.7</v>
      </c>
      <c r="E3255" s="757"/>
      <c r="F3255" s="757"/>
      <c r="G3255" s="757"/>
      <c r="H3255" s="757"/>
      <c r="I3255" s="757"/>
    </row>
    <row r="3256" spans="1:9" ht="15.75" customHeight="1">
      <c r="A3256" s="963">
        <v>97607</v>
      </c>
      <c r="B3256" s="963" t="s">
        <v>6220</v>
      </c>
      <c r="C3256" s="964" t="s">
        <v>141</v>
      </c>
      <c r="D3256" s="965">
        <v>112.13</v>
      </c>
      <c r="E3256" s="757"/>
      <c r="F3256" s="757"/>
      <c r="G3256" s="757"/>
      <c r="H3256" s="757"/>
      <c r="I3256" s="757"/>
    </row>
    <row r="3257" spans="1:9" ht="15.75" customHeight="1">
      <c r="A3257" s="963">
        <v>97608</v>
      </c>
      <c r="B3257" s="963" t="s">
        <v>6221</v>
      </c>
      <c r="C3257" s="964" t="s">
        <v>141</v>
      </c>
      <c r="D3257" s="965">
        <v>121.26</v>
      </c>
      <c r="E3257" s="757"/>
      <c r="F3257" s="757"/>
      <c r="G3257" s="757"/>
      <c r="H3257" s="757"/>
      <c r="I3257" s="757"/>
    </row>
    <row r="3258" spans="1:9" ht="15.75" customHeight="1">
      <c r="A3258" s="963">
        <v>102102</v>
      </c>
      <c r="B3258" s="963" t="s">
        <v>6222</v>
      </c>
      <c r="C3258" s="964" t="s">
        <v>141</v>
      </c>
      <c r="D3258" s="965">
        <v>9776.48</v>
      </c>
      <c r="E3258" s="757"/>
      <c r="F3258" s="757"/>
      <c r="G3258" s="757"/>
      <c r="H3258" s="757"/>
      <c r="I3258" s="757"/>
    </row>
    <row r="3259" spans="1:9" ht="15.75" customHeight="1">
      <c r="A3259" s="963">
        <v>102103</v>
      </c>
      <c r="B3259" s="963" t="s">
        <v>6223</v>
      </c>
      <c r="C3259" s="964" t="s">
        <v>141</v>
      </c>
      <c r="D3259" s="965">
        <v>10886.19</v>
      </c>
      <c r="E3259" s="757"/>
      <c r="F3259" s="757"/>
      <c r="G3259" s="757"/>
      <c r="H3259" s="757"/>
      <c r="I3259" s="757"/>
    </row>
    <row r="3260" spans="1:9" ht="15.75" customHeight="1">
      <c r="A3260" s="963">
        <v>102104</v>
      </c>
      <c r="B3260" s="963" t="s">
        <v>6224</v>
      </c>
      <c r="C3260" s="964" t="s">
        <v>141</v>
      </c>
      <c r="D3260" s="965">
        <v>13981.1</v>
      </c>
      <c r="E3260" s="757"/>
      <c r="F3260" s="757"/>
      <c r="G3260" s="757"/>
      <c r="H3260" s="757"/>
      <c r="I3260" s="757"/>
    </row>
    <row r="3261" spans="1:9" ht="15.75" customHeight="1">
      <c r="A3261" s="963">
        <v>102105</v>
      </c>
      <c r="B3261" s="963" t="s">
        <v>6225</v>
      </c>
      <c r="C3261" s="964" t="s">
        <v>141</v>
      </c>
      <c r="D3261" s="965">
        <v>17196.88</v>
      </c>
      <c r="E3261" s="757"/>
      <c r="F3261" s="757"/>
      <c r="G3261" s="757"/>
      <c r="H3261" s="757"/>
      <c r="I3261" s="757"/>
    </row>
    <row r="3262" spans="1:9" ht="15.75" customHeight="1">
      <c r="A3262" s="963">
        <v>102106</v>
      </c>
      <c r="B3262" s="963" t="s">
        <v>6226</v>
      </c>
      <c r="C3262" s="964" t="s">
        <v>141</v>
      </c>
      <c r="D3262" s="965">
        <v>21587.01</v>
      </c>
      <c r="E3262" s="757"/>
      <c r="F3262" s="757"/>
      <c r="G3262" s="757"/>
      <c r="H3262" s="757"/>
      <c r="I3262" s="757"/>
    </row>
    <row r="3263" spans="1:9" ht="15.75" customHeight="1">
      <c r="A3263" s="963">
        <v>102107</v>
      </c>
      <c r="B3263" s="963" t="s">
        <v>6227</v>
      </c>
      <c r="C3263" s="964" t="s">
        <v>141</v>
      </c>
      <c r="D3263" s="965">
        <v>30145.53</v>
      </c>
      <c r="E3263" s="757"/>
      <c r="F3263" s="757"/>
      <c r="G3263" s="757"/>
      <c r="H3263" s="757"/>
      <c r="I3263" s="757"/>
    </row>
    <row r="3264" spans="1:9" ht="15.75" customHeight="1">
      <c r="A3264" s="963">
        <v>102108</v>
      </c>
      <c r="B3264" s="963" t="s">
        <v>6228</v>
      </c>
      <c r="C3264" s="964" t="s">
        <v>141</v>
      </c>
      <c r="D3264" s="965">
        <v>35114.239999999998</v>
      </c>
      <c r="E3264" s="757"/>
      <c r="F3264" s="757"/>
      <c r="G3264" s="757"/>
      <c r="H3264" s="757"/>
      <c r="I3264" s="757"/>
    </row>
    <row r="3265" spans="1:9" ht="15.75" customHeight="1">
      <c r="A3265" s="963">
        <v>102109</v>
      </c>
      <c r="B3265" s="963" t="s">
        <v>6229</v>
      </c>
      <c r="C3265" s="964" t="s">
        <v>141</v>
      </c>
      <c r="D3265" s="965">
        <v>63.95</v>
      </c>
      <c r="E3265" s="757"/>
      <c r="F3265" s="757"/>
      <c r="G3265" s="757"/>
      <c r="H3265" s="757"/>
      <c r="I3265" s="757"/>
    </row>
    <row r="3266" spans="1:9" ht="15.75" customHeight="1">
      <c r="A3266" s="963">
        <v>102110</v>
      </c>
      <c r="B3266" s="963" t="s">
        <v>6230</v>
      </c>
      <c r="C3266" s="964" t="s">
        <v>141</v>
      </c>
      <c r="D3266" s="965">
        <v>219.85</v>
      </c>
      <c r="E3266" s="757"/>
      <c r="F3266" s="757"/>
      <c r="G3266" s="757"/>
      <c r="H3266" s="757"/>
      <c r="I3266" s="757"/>
    </row>
    <row r="3267" spans="1:9" ht="15.75" customHeight="1">
      <c r="A3267" s="963">
        <v>103654</v>
      </c>
      <c r="B3267" s="963" t="s">
        <v>6231</v>
      </c>
      <c r="C3267" s="964" t="s">
        <v>141</v>
      </c>
      <c r="D3267" s="965">
        <v>56910.65</v>
      </c>
      <c r="E3267" s="757"/>
      <c r="F3267" s="757"/>
      <c r="G3267" s="757"/>
      <c r="H3267" s="757"/>
      <c r="I3267" s="757"/>
    </row>
    <row r="3268" spans="1:9" ht="15.75" customHeight="1">
      <c r="A3268" s="963">
        <v>103655</v>
      </c>
      <c r="B3268" s="963" t="s">
        <v>6232</v>
      </c>
      <c r="C3268" s="964" t="s">
        <v>141</v>
      </c>
      <c r="D3268" s="965">
        <v>77975.19</v>
      </c>
      <c r="E3268" s="757"/>
      <c r="F3268" s="757"/>
      <c r="G3268" s="757"/>
      <c r="H3268" s="757"/>
      <c r="I3268" s="757"/>
    </row>
    <row r="3269" spans="1:9" ht="15.75" customHeight="1">
      <c r="A3269" s="963">
        <v>103656</v>
      </c>
      <c r="B3269" s="963" t="s">
        <v>6233</v>
      </c>
      <c r="C3269" s="964" t="s">
        <v>141</v>
      </c>
      <c r="D3269" s="965">
        <v>109042.5</v>
      </c>
      <c r="E3269" s="757"/>
      <c r="F3269" s="757"/>
      <c r="G3269" s="757"/>
      <c r="H3269" s="757"/>
      <c r="I3269" s="757"/>
    </row>
    <row r="3270" spans="1:9" ht="15.75" customHeight="1">
      <c r="A3270" s="963">
        <v>104473</v>
      </c>
      <c r="B3270" s="963" t="s">
        <v>6234</v>
      </c>
      <c r="C3270" s="964" t="s">
        <v>141</v>
      </c>
      <c r="D3270" s="966">
        <v>131.83000000000001</v>
      </c>
      <c r="E3270" s="757"/>
      <c r="F3270" s="757"/>
      <c r="G3270" s="757"/>
      <c r="H3270" s="757"/>
      <c r="I3270" s="757"/>
    </row>
    <row r="3271" spans="1:9" ht="15.75" customHeight="1">
      <c r="A3271" s="963">
        <v>104474</v>
      </c>
      <c r="B3271" s="963" t="s">
        <v>6235</v>
      </c>
      <c r="C3271" s="964" t="s">
        <v>141</v>
      </c>
      <c r="D3271" s="966">
        <v>291.47000000000003</v>
      </c>
      <c r="E3271" s="757"/>
      <c r="F3271" s="757"/>
      <c r="G3271" s="757"/>
      <c r="H3271" s="757"/>
      <c r="I3271" s="757"/>
    </row>
    <row r="3272" spans="1:9" ht="15.75" customHeight="1">
      <c r="A3272" s="963">
        <v>104475</v>
      </c>
      <c r="B3272" s="963" t="s">
        <v>1712</v>
      </c>
      <c r="C3272" s="964" t="s">
        <v>141</v>
      </c>
      <c r="D3272" s="965">
        <v>117.45</v>
      </c>
      <c r="E3272" s="757"/>
      <c r="F3272" s="757"/>
      <c r="G3272" s="757"/>
      <c r="H3272" s="757"/>
      <c r="I3272" s="757"/>
    </row>
    <row r="3273" spans="1:9" ht="15.75" customHeight="1">
      <c r="A3273" s="963">
        <v>104476</v>
      </c>
      <c r="B3273" s="963" t="s">
        <v>1722</v>
      </c>
      <c r="C3273" s="964" t="s">
        <v>141</v>
      </c>
      <c r="D3273" s="965">
        <v>148.54</v>
      </c>
      <c r="E3273" s="757"/>
      <c r="F3273" s="757"/>
      <c r="G3273" s="757"/>
      <c r="H3273" s="757"/>
      <c r="I3273" s="757"/>
    </row>
    <row r="3274" spans="1:9" ht="15.75" customHeight="1">
      <c r="A3274" s="963">
        <v>104477</v>
      </c>
      <c r="B3274" s="963" t="s">
        <v>6236</v>
      </c>
      <c r="C3274" s="964" t="s">
        <v>141</v>
      </c>
      <c r="D3274" s="965">
        <v>111.55</v>
      </c>
      <c r="E3274" s="757"/>
      <c r="F3274" s="757"/>
      <c r="G3274" s="757"/>
      <c r="H3274" s="757"/>
      <c r="I3274" s="757"/>
    </row>
    <row r="3275" spans="1:9" ht="15.75" customHeight="1">
      <c r="A3275" s="963">
        <v>104478</v>
      </c>
      <c r="B3275" s="963" t="s">
        <v>6237</v>
      </c>
      <c r="C3275" s="964" t="s">
        <v>141</v>
      </c>
      <c r="D3275" s="965">
        <v>255.57</v>
      </c>
      <c r="E3275" s="757"/>
      <c r="F3275" s="757"/>
      <c r="G3275" s="757"/>
      <c r="H3275" s="757"/>
      <c r="I3275" s="757"/>
    </row>
    <row r="3276" spans="1:9" ht="15.75" customHeight="1">
      <c r="A3276" s="963">
        <v>104479</v>
      </c>
      <c r="B3276" s="963" t="s">
        <v>6238</v>
      </c>
      <c r="C3276" s="964" t="s">
        <v>141</v>
      </c>
      <c r="D3276" s="965">
        <v>103.02</v>
      </c>
      <c r="E3276" s="757"/>
      <c r="F3276" s="757"/>
      <c r="G3276" s="757"/>
      <c r="H3276" s="757"/>
      <c r="I3276" s="757"/>
    </row>
    <row r="3277" spans="1:9" ht="15.75" customHeight="1">
      <c r="A3277" s="963">
        <v>104480</v>
      </c>
      <c r="B3277" s="963" t="s">
        <v>6239</v>
      </c>
      <c r="C3277" s="964" t="s">
        <v>141</v>
      </c>
      <c r="D3277" s="965">
        <v>116.96</v>
      </c>
      <c r="E3277" s="757"/>
      <c r="F3277" s="757"/>
      <c r="G3277" s="757"/>
      <c r="H3277" s="757"/>
      <c r="I3277" s="757"/>
    </row>
    <row r="3278" spans="1:9" ht="15.75" customHeight="1">
      <c r="A3278" s="963">
        <v>104481</v>
      </c>
      <c r="B3278" s="963" t="s">
        <v>6240</v>
      </c>
      <c r="C3278" s="964" t="s">
        <v>141</v>
      </c>
      <c r="D3278" s="966">
        <v>289.37</v>
      </c>
      <c r="E3278" s="757"/>
      <c r="F3278" s="757"/>
      <c r="G3278" s="757"/>
      <c r="H3278" s="757"/>
      <c r="I3278" s="757"/>
    </row>
    <row r="3279" spans="1:9" ht="15.75" customHeight="1">
      <c r="A3279" s="963">
        <v>96971</v>
      </c>
      <c r="B3279" s="963" t="s">
        <v>6241</v>
      </c>
      <c r="C3279" s="964" t="s">
        <v>164</v>
      </c>
      <c r="D3279" s="965">
        <v>31.92</v>
      </c>
      <c r="E3279" s="757"/>
      <c r="F3279" s="757"/>
      <c r="G3279" s="757"/>
      <c r="H3279" s="757"/>
      <c r="I3279" s="757"/>
    </row>
    <row r="3280" spans="1:9" ht="15.75" customHeight="1">
      <c r="A3280" s="963">
        <v>96972</v>
      </c>
      <c r="B3280" s="963" t="s">
        <v>6242</v>
      </c>
      <c r="C3280" s="964" t="s">
        <v>164</v>
      </c>
      <c r="D3280" s="965">
        <v>43.77</v>
      </c>
      <c r="E3280" s="757"/>
      <c r="F3280" s="757"/>
      <c r="G3280" s="757"/>
      <c r="H3280" s="757"/>
      <c r="I3280" s="757"/>
    </row>
    <row r="3281" spans="1:9" ht="15.75" customHeight="1">
      <c r="A3281" s="963">
        <v>96973</v>
      </c>
      <c r="B3281" s="963" t="s">
        <v>6243</v>
      </c>
      <c r="C3281" s="964" t="s">
        <v>164</v>
      </c>
      <c r="D3281" s="965">
        <v>59.56</v>
      </c>
      <c r="E3281" s="757"/>
      <c r="F3281" s="757"/>
      <c r="G3281" s="757"/>
      <c r="H3281" s="757"/>
      <c r="I3281" s="757"/>
    </row>
    <row r="3282" spans="1:9" ht="15.75" customHeight="1">
      <c r="A3282" s="963">
        <v>96974</v>
      </c>
      <c r="B3282" s="963" t="s">
        <v>6244</v>
      </c>
      <c r="C3282" s="964" t="s">
        <v>164</v>
      </c>
      <c r="D3282" s="965">
        <v>79.739999999999995</v>
      </c>
      <c r="E3282" s="757"/>
      <c r="F3282" s="757"/>
      <c r="G3282" s="757"/>
      <c r="H3282" s="757"/>
      <c r="I3282" s="757"/>
    </row>
    <row r="3283" spans="1:9" ht="15.75" customHeight="1">
      <c r="A3283" s="963">
        <v>96975</v>
      </c>
      <c r="B3283" s="963" t="s">
        <v>6245</v>
      </c>
      <c r="C3283" s="964" t="s">
        <v>164</v>
      </c>
      <c r="D3283" s="965">
        <v>101.11</v>
      </c>
      <c r="E3283" s="757"/>
      <c r="F3283" s="757"/>
      <c r="G3283" s="757"/>
      <c r="H3283" s="757"/>
      <c r="I3283" s="757"/>
    </row>
    <row r="3284" spans="1:9" ht="15.75" customHeight="1">
      <c r="A3284" s="963">
        <v>96976</v>
      </c>
      <c r="B3284" s="963" t="s">
        <v>6246</v>
      </c>
      <c r="C3284" s="964" t="s">
        <v>164</v>
      </c>
      <c r="D3284" s="965">
        <v>137.22999999999999</v>
      </c>
      <c r="E3284" s="757"/>
      <c r="F3284" s="757"/>
      <c r="G3284" s="757"/>
      <c r="H3284" s="757"/>
      <c r="I3284" s="757"/>
    </row>
    <row r="3285" spans="1:9" ht="15.75" customHeight="1">
      <c r="A3285" s="963">
        <v>96977</v>
      </c>
      <c r="B3285" s="963" t="s">
        <v>1757</v>
      </c>
      <c r="C3285" s="964" t="s">
        <v>164</v>
      </c>
      <c r="D3285" s="965">
        <v>62.28</v>
      </c>
      <c r="E3285" s="757"/>
      <c r="F3285" s="757"/>
      <c r="G3285" s="757"/>
      <c r="H3285" s="757"/>
      <c r="I3285" s="757"/>
    </row>
    <row r="3286" spans="1:9" ht="15.75" customHeight="1">
      <c r="A3286" s="963">
        <v>96978</v>
      </c>
      <c r="B3286" s="963" t="s">
        <v>6247</v>
      </c>
      <c r="C3286" s="964" t="s">
        <v>164</v>
      </c>
      <c r="D3286" s="965">
        <v>82.13</v>
      </c>
      <c r="E3286" s="757"/>
      <c r="F3286" s="757"/>
      <c r="G3286" s="757"/>
      <c r="H3286" s="757"/>
      <c r="I3286" s="757"/>
    </row>
    <row r="3287" spans="1:9" ht="15.75" customHeight="1">
      <c r="A3287" s="963">
        <v>96979</v>
      </c>
      <c r="B3287" s="963" t="s">
        <v>6248</v>
      </c>
      <c r="C3287" s="964" t="s">
        <v>164</v>
      </c>
      <c r="D3287" s="965">
        <v>117.69</v>
      </c>
      <c r="E3287" s="757"/>
      <c r="F3287" s="757"/>
      <c r="G3287" s="757"/>
      <c r="H3287" s="757"/>
      <c r="I3287" s="757"/>
    </row>
    <row r="3288" spans="1:9" ht="15.75" customHeight="1">
      <c r="A3288" s="963">
        <v>96984</v>
      </c>
      <c r="B3288" s="963" t="s">
        <v>6249</v>
      </c>
      <c r="C3288" s="964" t="s">
        <v>141</v>
      </c>
      <c r="D3288" s="965">
        <v>54.21</v>
      </c>
      <c r="E3288" s="757"/>
      <c r="F3288" s="757"/>
      <c r="G3288" s="757"/>
      <c r="H3288" s="757"/>
      <c r="I3288" s="757"/>
    </row>
    <row r="3289" spans="1:9" ht="15.75" customHeight="1">
      <c r="A3289" s="963">
        <v>96985</v>
      </c>
      <c r="B3289" s="963" t="s">
        <v>6250</v>
      </c>
      <c r="C3289" s="964" t="s">
        <v>141</v>
      </c>
      <c r="D3289" s="965">
        <v>63.11</v>
      </c>
      <c r="E3289" s="757"/>
      <c r="F3289" s="757"/>
      <c r="G3289" s="757"/>
      <c r="H3289" s="757"/>
      <c r="I3289" s="757"/>
    </row>
    <row r="3290" spans="1:9" ht="15.75" customHeight="1">
      <c r="A3290" s="963">
        <v>96986</v>
      </c>
      <c r="B3290" s="963" t="s">
        <v>6251</v>
      </c>
      <c r="C3290" s="964" t="s">
        <v>141</v>
      </c>
      <c r="D3290" s="965">
        <v>94.22</v>
      </c>
      <c r="E3290" s="757"/>
      <c r="F3290" s="757"/>
      <c r="G3290" s="757"/>
      <c r="H3290" s="757"/>
      <c r="I3290" s="757"/>
    </row>
    <row r="3291" spans="1:9" ht="15.75" customHeight="1">
      <c r="A3291" s="963">
        <v>96987</v>
      </c>
      <c r="B3291" s="963" t="s">
        <v>6252</v>
      </c>
      <c r="C3291" s="964" t="s">
        <v>141</v>
      </c>
      <c r="D3291" s="965">
        <v>74.510000000000005</v>
      </c>
      <c r="E3291" s="757"/>
      <c r="F3291" s="757"/>
      <c r="G3291" s="757"/>
      <c r="H3291" s="757"/>
      <c r="I3291" s="757"/>
    </row>
    <row r="3292" spans="1:9" ht="15.75" customHeight="1">
      <c r="A3292" s="963">
        <v>96988</v>
      </c>
      <c r="B3292" s="963" t="s">
        <v>6253</v>
      </c>
      <c r="C3292" s="964" t="s">
        <v>141</v>
      </c>
      <c r="D3292" s="965">
        <v>93.88</v>
      </c>
      <c r="E3292" s="757"/>
      <c r="F3292" s="757"/>
      <c r="G3292" s="757"/>
      <c r="H3292" s="757"/>
      <c r="I3292" s="757"/>
    </row>
    <row r="3293" spans="1:9" ht="15.75" customHeight="1">
      <c r="A3293" s="963">
        <v>96989</v>
      </c>
      <c r="B3293" s="963" t="s">
        <v>6254</v>
      </c>
      <c r="C3293" s="964" t="s">
        <v>141</v>
      </c>
      <c r="D3293" s="965">
        <v>78.5</v>
      </c>
      <c r="E3293" s="757"/>
      <c r="F3293" s="757"/>
      <c r="G3293" s="757"/>
      <c r="H3293" s="757"/>
      <c r="I3293" s="757"/>
    </row>
    <row r="3294" spans="1:9" ht="15.75" customHeight="1">
      <c r="A3294" s="963">
        <v>98463</v>
      </c>
      <c r="B3294" s="963" t="s">
        <v>6255</v>
      </c>
      <c r="C3294" s="964" t="s">
        <v>141</v>
      </c>
      <c r="D3294" s="965">
        <v>17.38</v>
      </c>
      <c r="E3294" s="757"/>
      <c r="F3294" s="757"/>
      <c r="G3294" s="757"/>
      <c r="H3294" s="757"/>
      <c r="I3294" s="757"/>
    </row>
    <row r="3295" spans="1:9" ht="15.75" customHeight="1">
      <c r="A3295" s="963">
        <v>103490</v>
      </c>
      <c r="B3295" s="963" t="s">
        <v>6256</v>
      </c>
      <c r="C3295" s="964" t="s">
        <v>964</v>
      </c>
      <c r="D3295" s="965">
        <v>2624.49</v>
      </c>
      <c r="E3295" s="757"/>
      <c r="F3295" s="757"/>
      <c r="G3295" s="757"/>
      <c r="H3295" s="757"/>
      <c r="I3295" s="757"/>
    </row>
    <row r="3296" spans="1:9" ht="15.75" customHeight="1">
      <c r="A3296" s="963">
        <v>103491</v>
      </c>
      <c r="B3296" s="963" t="s">
        <v>6257</v>
      </c>
      <c r="C3296" s="964" t="s">
        <v>964</v>
      </c>
      <c r="D3296" s="965">
        <v>701.56</v>
      </c>
      <c r="E3296" s="757"/>
      <c r="F3296" s="757"/>
      <c r="G3296" s="757"/>
      <c r="H3296" s="757"/>
      <c r="I3296" s="757"/>
    </row>
    <row r="3297" spans="1:9" ht="15.75" customHeight="1">
      <c r="A3297" s="963">
        <v>96765</v>
      </c>
      <c r="B3297" s="963" t="s">
        <v>6258</v>
      </c>
      <c r="C3297" s="964" t="s">
        <v>141</v>
      </c>
      <c r="D3297" s="965">
        <v>1593.61</v>
      </c>
      <c r="E3297" s="757"/>
      <c r="F3297" s="757"/>
      <c r="G3297" s="757"/>
      <c r="H3297" s="757"/>
      <c r="I3297" s="757"/>
    </row>
    <row r="3298" spans="1:9" ht="15.75" customHeight="1">
      <c r="A3298" s="963">
        <v>101905</v>
      </c>
      <c r="B3298" s="963" t="s">
        <v>1793</v>
      </c>
      <c r="C3298" s="964" t="s">
        <v>141</v>
      </c>
      <c r="D3298" s="965">
        <v>289.91000000000003</v>
      </c>
      <c r="E3298" s="757"/>
      <c r="F3298" s="757"/>
      <c r="G3298" s="757"/>
      <c r="H3298" s="757"/>
      <c r="I3298" s="757"/>
    </row>
    <row r="3299" spans="1:9" ht="15.75" customHeight="1">
      <c r="A3299" s="963">
        <v>101906</v>
      </c>
      <c r="B3299" s="963" t="s">
        <v>6259</v>
      </c>
      <c r="C3299" s="964" t="s">
        <v>141</v>
      </c>
      <c r="D3299" s="965">
        <v>877.12</v>
      </c>
      <c r="E3299" s="757"/>
      <c r="F3299" s="757"/>
      <c r="G3299" s="757"/>
      <c r="H3299" s="757"/>
      <c r="I3299" s="757"/>
    </row>
    <row r="3300" spans="1:9" ht="15.75" customHeight="1">
      <c r="A3300" s="963">
        <v>101907</v>
      </c>
      <c r="B3300" s="963" t="s">
        <v>6260</v>
      </c>
      <c r="C3300" s="964" t="s">
        <v>141</v>
      </c>
      <c r="D3300" s="965">
        <v>948.66</v>
      </c>
      <c r="E3300" s="757"/>
      <c r="F3300" s="757"/>
      <c r="G3300" s="757"/>
      <c r="H3300" s="757"/>
      <c r="I3300" s="757"/>
    </row>
    <row r="3301" spans="1:9" ht="15.75" customHeight="1">
      <c r="A3301" s="963">
        <v>101908</v>
      </c>
      <c r="B3301" s="963" t="s">
        <v>1440</v>
      </c>
      <c r="C3301" s="964" t="s">
        <v>141</v>
      </c>
      <c r="D3301" s="965">
        <v>280.95999999999998</v>
      </c>
      <c r="E3301" s="757"/>
      <c r="F3301" s="757"/>
      <c r="G3301" s="757"/>
      <c r="H3301" s="757"/>
      <c r="I3301" s="757"/>
    </row>
    <row r="3302" spans="1:9" ht="15.75" customHeight="1">
      <c r="A3302" s="963">
        <v>101909</v>
      </c>
      <c r="B3302" s="963" t="s">
        <v>6261</v>
      </c>
      <c r="C3302" s="964" t="s">
        <v>141</v>
      </c>
      <c r="D3302" s="965">
        <v>328.66</v>
      </c>
      <c r="E3302" s="757"/>
      <c r="F3302" s="757"/>
      <c r="G3302" s="757"/>
      <c r="H3302" s="757"/>
      <c r="I3302" s="757"/>
    </row>
    <row r="3303" spans="1:9" ht="15.75" customHeight="1">
      <c r="A3303" s="963">
        <v>101910</v>
      </c>
      <c r="B3303" s="963" t="s">
        <v>6262</v>
      </c>
      <c r="C3303" s="964" t="s">
        <v>141</v>
      </c>
      <c r="D3303" s="965">
        <v>388.27</v>
      </c>
      <c r="E3303" s="757"/>
      <c r="F3303" s="757"/>
      <c r="G3303" s="757"/>
      <c r="H3303" s="757"/>
      <c r="I3303" s="757"/>
    </row>
    <row r="3304" spans="1:9" ht="15.75" customHeight="1">
      <c r="A3304" s="963">
        <v>101911</v>
      </c>
      <c r="B3304" s="963" t="s">
        <v>6263</v>
      </c>
      <c r="C3304" s="964" t="s">
        <v>141</v>
      </c>
      <c r="D3304" s="965">
        <v>447.89</v>
      </c>
      <c r="E3304" s="757"/>
      <c r="F3304" s="757"/>
      <c r="G3304" s="757"/>
      <c r="H3304" s="757"/>
      <c r="I3304" s="757"/>
    </row>
    <row r="3305" spans="1:9" ht="15.75" customHeight="1">
      <c r="A3305" s="963">
        <v>101912</v>
      </c>
      <c r="B3305" s="963" t="s">
        <v>6264</v>
      </c>
      <c r="C3305" s="964" t="s">
        <v>141</v>
      </c>
      <c r="D3305" s="965">
        <v>1965.05</v>
      </c>
      <c r="E3305" s="757"/>
      <c r="F3305" s="757"/>
      <c r="G3305" s="757"/>
      <c r="H3305" s="757"/>
      <c r="I3305" s="757"/>
    </row>
    <row r="3306" spans="1:9" ht="15.75" customHeight="1">
      <c r="A3306" s="963">
        <v>101913</v>
      </c>
      <c r="B3306" s="963" t="s">
        <v>6265</v>
      </c>
      <c r="C3306" s="964" t="s">
        <v>141</v>
      </c>
      <c r="D3306" s="965">
        <v>463.77</v>
      </c>
      <c r="E3306" s="757"/>
      <c r="F3306" s="757"/>
      <c r="G3306" s="757"/>
      <c r="H3306" s="757"/>
      <c r="I3306" s="757"/>
    </row>
    <row r="3307" spans="1:9" ht="15.75" customHeight="1">
      <c r="A3307" s="963">
        <v>101914</v>
      </c>
      <c r="B3307" s="963" t="s">
        <v>6266</v>
      </c>
      <c r="C3307" s="964" t="s">
        <v>141</v>
      </c>
      <c r="D3307" s="965">
        <v>589.30999999999995</v>
      </c>
      <c r="E3307" s="757"/>
      <c r="F3307" s="757"/>
      <c r="G3307" s="757"/>
      <c r="H3307" s="757"/>
      <c r="I3307" s="757"/>
    </row>
    <row r="3308" spans="1:9" ht="15.75" customHeight="1">
      <c r="A3308" s="963">
        <v>101915</v>
      </c>
      <c r="B3308" s="963" t="s">
        <v>6267</v>
      </c>
      <c r="C3308" s="964" t="s">
        <v>141</v>
      </c>
      <c r="D3308" s="965">
        <v>395.33</v>
      </c>
      <c r="E3308" s="757"/>
      <c r="F3308" s="757"/>
      <c r="G3308" s="757"/>
      <c r="H3308" s="757"/>
      <c r="I3308" s="757"/>
    </row>
    <row r="3309" spans="1:9" ht="15.75" customHeight="1">
      <c r="A3309" s="963">
        <v>101916</v>
      </c>
      <c r="B3309" s="963" t="s">
        <v>6268</v>
      </c>
      <c r="C3309" s="964" t="s">
        <v>141</v>
      </c>
      <c r="D3309" s="965">
        <v>3332.27</v>
      </c>
      <c r="E3309" s="757"/>
      <c r="F3309" s="757"/>
      <c r="G3309" s="757"/>
      <c r="H3309" s="757"/>
      <c r="I3309" s="757"/>
    </row>
    <row r="3310" spans="1:9" ht="15.75" customHeight="1">
      <c r="A3310" s="963">
        <v>101917</v>
      </c>
      <c r="B3310" s="963" t="s">
        <v>6269</v>
      </c>
      <c r="C3310" s="964" t="s">
        <v>141</v>
      </c>
      <c r="D3310" s="965">
        <v>138.79</v>
      </c>
      <c r="E3310" s="757"/>
      <c r="F3310" s="757"/>
      <c r="G3310" s="757"/>
      <c r="H3310" s="757"/>
      <c r="I3310" s="757"/>
    </row>
    <row r="3311" spans="1:9" ht="15.75" customHeight="1">
      <c r="A3311" s="963">
        <v>98261</v>
      </c>
      <c r="B3311" s="963" t="s">
        <v>6270</v>
      </c>
      <c r="C3311" s="964" t="s">
        <v>164</v>
      </c>
      <c r="D3311" s="965">
        <v>3</v>
      </c>
      <c r="E3311" s="757"/>
      <c r="F3311" s="757"/>
      <c r="G3311" s="757"/>
      <c r="H3311" s="757"/>
      <c r="I3311" s="757"/>
    </row>
    <row r="3312" spans="1:9" ht="15.75" customHeight="1">
      <c r="A3312" s="963">
        <v>98262</v>
      </c>
      <c r="B3312" s="963" t="s">
        <v>6271</v>
      </c>
      <c r="C3312" s="964" t="s">
        <v>164</v>
      </c>
      <c r="D3312" s="965">
        <v>3.65</v>
      </c>
      <c r="E3312" s="757"/>
      <c r="F3312" s="757"/>
      <c r="G3312" s="757"/>
      <c r="H3312" s="757"/>
      <c r="I3312" s="757"/>
    </row>
    <row r="3313" spans="1:9" ht="15.75" customHeight="1">
      <c r="A3313" s="963">
        <v>98263</v>
      </c>
      <c r="B3313" s="963" t="s">
        <v>6272</v>
      </c>
      <c r="C3313" s="964" t="s">
        <v>164</v>
      </c>
      <c r="D3313" s="965">
        <v>3.81</v>
      </c>
      <c r="E3313" s="757"/>
      <c r="F3313" s="757"/>
      <c r="G3313" s="757"/>
      <c r="H3313" s="757"/>
      <c r="I3313" s="757"/>
    </row>
    <row r="3314" spans="1:9" ht="15.75" customHeight="1">
      <c r="A3314" s="963">
        <v>98264</v>
      </c>
      <c r="B3314" s="963" t="s">
        <v>6273</v>
      </c>
      <c r="C3314" s="964" t="s">
        <v>164</v>
      </c>
      <c r="D3314" s="965">
        <v>4.5</v>
      </c>
      <c r="E3314" s="757"/>
      <c r="F3314" s="757"/>
      <c r="G3314" s="757"/>
      <c r="H3314" s="757"/>
      <c r="I3314" s="757"/>
    </row>
    <row r="3315" spans="1:9" ht="15.75" customHeight="1">
      <c r="A3315" s="963">
        <v>98265</v>
      </c>
      <c r="B3315" s="963" t="s">
        <v>6274</v>
      </c>
      <c r="C3315" s="964" t="s">
        <v>164</v>
      </c>
      <c r="D3315" s="965">
        <v>4.97</v>
      </c>
      <c r="E3315" s="757"/>
      <c r="F3315" s="757"/>
      <c r="G3315" s="757"/>
      <c r="H3315" s="757"/>
      <c r="I3315" s="757"/>
    </row>
    <row r="3316" spans="1:9" ht="15.75" customHeight="1">
      <c r="A3316" s="963">
        <v>98266</v>
      </c>
      <c r="B3316" s="963" t="s">
        <v>6275</v>
      </c>
      <c r="C3316" s="964" t="s">
        <v>164</v>
      </c>
      <c r="D3316" s="965">
        <v>5.61</v>
      </c>
      <c r="E3316" s="757"/>
      <c r="F3316" s="757"/>
      <c r="G3316" s="757"/>
      <c r="H3316" s="757"/>
      <c r="I3316" s="757"/>
    </row>
    <row r="3317" spans="1:9" ht="15.75" customHeight="1">
      <c r="A3317" s="963">
        <v>98267</v>
      </c>
      <c r="B3317" s="963" t="s">
        <v>6276</v>
      </c>
      <c r="C3317" s="964" t="s">
        <v>164</v>
      </c>
      <c r="D3317" s="965">
        <v>8.76</v>
      </c>
      <c r="E3317" s="757"/>
      <c r="F3317" s="757"/>
      <c r="G3317" s="757"/>
      <c r="H3317" s="757"/>
      <c r="I3317" s="757"/>
    </row>
    <row r="3318" spans="1:9" ht="15.75" customHeight="1">
      <c r="A3318" s="963">
        <v>98268</v>
      </c>
      <c r="B3318" s="963" t="s">
        <v>6277</v>
      </c>
      <c r="C3318" s="964" t="s">
        <v>164</v>
      </c>
      <c r="D3318" s="965">
        <v>13.86</v>
      </c>
      <c r="E3318" s="757"/>
      <c r="F3318" s="757"/>
      <c r="G3318" s="757"/>
      <c r="H3318" s="757"/>
      <c r="I3318" s="757"/>
    </row>
    <row r="3319" spans="1:9" ht="15.75" customHeight="1">
      <c r="A3319" s="963">
        <v>98269</v>
      </c>
      <c r="B3319" s="963" t="s">
        <v>6278</v>
      </c>
      <c r="C3319" s="964" t="s">
        <v>164</v>
      </c>
      <c r="D3319" s="965">
        <v>18.760000000000002</v>
      </c>
      <c r="E3319" s="757"/>
      <c r="F3319" s="757"/>
      <c r="G3319" s="757"/>
      <c r="H3319" s="757"/>
      <c r="I3319" s="757"/>
    </row>
    <row r="3320" spans="1:9" ht="15.75" customHeight="1">
      <c r="A3320" s="963">
        <v>98270</v>
      </c>
      <c r="B3320" s="963" t="s">
        <v>6279</v>
      </c>
      <c r="C3320" s="964" t="s">
        <v>164</v>
      </c>
      <c r="D3320" s="965">
        <v>28.06</v>
      </c>
      <c r="E3320" s="757"/>
      <c r="F3320" s="757"/>
      <c r="G3320" s="757"/>
      <c r="H3320" s="757"/>
      <c r="I3320" s="757"/>
    </row>
    <row r="3321" spans="1:9" ht="15.75" customHeight="1">
      <c r="A3321" s="963">
        <v>98271</v>
      </c>
      <c r="B3321" s="963" t="s">
        <v>6280</v>
      </c>
      <c r="C3321" s="964" t="s">
        <v>164</v>
      </c>
      <c r="D3321" s="965">
        <v>39.24</v>
      </c>
      <c r="E3321" s="757"/>
      <c r="F3321" s="757"/>
      <c r="G3321" s="757"/>
      <c r="H3321" s="757"/>
      <c r="I3321" s="757"/>
    </row>
    <row r="3322" spans="1:9" ht="15.75" customHeight="1">
      <c r="A3322" s="963">
        <v>98272</v>
      </c>
      <c r="B3322" s="963" t="s">
        <v>6281</v>
      </c>
      <c r="C3322" s="964" t="s">
        <v>164</v>
      </c>
      <c r="D3322" s="965">
        <v>89.34</v>
      </c>
      <c r="E3322" s="757"/>
      <c r="F3322" s="757"/>
      <c r="G3322" s="757"/>
      <c r="H3322" s="757"/>
      <c r="I3322" s="757"/>
    </row>
    <row r="3323" spans="1:9" ht="15.75" customHeight="1">
      <c r="A3323" s="963">
        <v>98273</v>
      </c>
      <c r="B3323" s="963" t="s">
        <v>6282</v>
      </c>
      <c r="C3323" s="964" t="s">
        <v>164</v>
      </c>
      <c r="D3323" s="965">
        <v>2.12</v>
      </c>
      <c r="E3323" s="757"/>
      <c r="F3323" s="757"/>
      <c r="G3323" s="757"/>
      <c r="H3323" s="757"/>
      <c r="I3323" s="757"/>
    </row>
    <row r="3324" spans="1:9" ht="15.75" customHeight="1">
      <c r="A3324" s="963">
        <v>98274</v>
      </c>
      <c r="B3324" s="963" t="s">
        <v>6283</v>
      </c>
      <c r="C3324" s="964" t="s">
        <v>164</v>
      </c>
      <c r="D3324" s="965">
        <v>2.59</v>
      </c>
      <c r="E3324" s="757"/>
      <c r="F3324" s="757"/>
      <c r="G3324" s="757"/>
      <c r="H3324" s="757"/>
      <c r="I3324" s="757"/>
    </row>
    <row r="3325" spans="1:9" ht="15.75" customHeight="1">
      <c r="A3325" s="963">
        <v>98275</v>
      </c>
      <c r="B3325" s="963" t="s">
        <v>6284</v>
      </c>
      <c r="C3325" s="964" t="s">
        <v>164</v>
      </c>
      <c r="D3325" s="965">
        <v>3.21</v>
      </c>
      <c r="E3325" s="757"/>
      <c r="F3325" s="757"/>
      <c r="G3325" s="757"/>
      <c r="H3325" s="757"/>
      <c r="I3325" s="757"/>
    </row>
    <row r="3326" spans="1:9" ht="15.75" customHeight="1">
      <c r="A3326" s="963">
        <v>98276</v>
      </c>
      <c r="B3326" s="963" t="s">
        <v>6285</v>
      </c>
      <c r="C3326" s="964" t="s">
        <v>164</v>
      </c>
      <c r="D3326" s="965">
        <v>6.37</v>
      </c>
      <c r="E3326" s="757"/>
      <c r="F3326" s="757"/>
      <c r="G3326" s="757"/>
      <c r="H3326" s="757"/>
      <c r="I3326" s="757"/>
    </row>
    <row r="3327" spans="1:9" ht="15.75" customHeight="1">
      <c r="A3327" s="963">
        <v>98277</v>
      </c>
      <c r="B3327" s="963" t="s">
        <v>6286</v>
      </c>
      <c r="C3327" s="964" t="s">
        <v>164</v>
      </c>
      <c r="D3327" s="965">
        <v>11.47</v>
      </c>
      <c r="E3327" s="757"/>
      <c r="F3327" s="757"/>
      <c r="G3327" s="757"/>
      <c r="H3327" s="757"/>
      <c r="I3327" s="757"/>
    </row>
    <row r="3328" spans="1:9" ht="15.75" customHeight="1">
      <c r="A3328" s="963">
        <v>98278</v>
      </c>
      <c r="B3328" s="963" t="s">
        <v>6287</v>
      </c>
      <c r="C3328" s="964" t="s">
        <v>164</v>
      </c>
      <c r="D3328" s="965">
        <v>16.38</v>
      </c>
      <c r="E3328" s="757"/>
      <c r="F3328" s="757"/>
      <c r="G3328" s="757"/>
      <c r="H3328" s="757"/>
      <c r="I3328" s="757"/>
    </row>
    <row r="3329" spans="1:9" ht="15.75" customHeight="1">
      <c r="A3329" s="963">
        <v>98279</v>
      </c>
      <c r="B3329" s="963" t="s">
        <v>6288</v>
      </c>
      <c r="C3329" s="964" t="s">
        <v>164</v>
      </c>
      <c r="D3329" s="965">
        <v>25.67</v>
      </c>
      <c r="E3329" s="757"/>
      <c r="F3329" s="757"/>
      <c r="G3329" s="757"/>
      <c r="H3329" s="757"/>
      <c r="I3329" s="757"/>
    </row>
    <row r="3330" spans="1:9" ht="15.75" customHeight="1">
      <c r="A3330" s="963">
        <v>98280</v>
      </c>
      <c r="B3330" s="963" t="s">
        <v>6289</v>
      </c>
      <c r="C3330" s="964" t="s">
        <v>164</v>
      </c>
      <c r="D3330" s="965">
        <v>6.06</v>
      </c>
      <c r="E3330" s="757"/>
      <c r="F3330" s="757"/>
      <c r="G3330" s="757"/>
      <c r="H3330" s="757"/>
      <c r="I3330" s="757"/>
    </row>
    <row r="3331" spans="1:9" ht="15.75" customHeight="1">
      <c r="A3331" s="963">
        <v>98281</v>
      </c>
      <c r="B3331" s="963" t="s">
        <v>6290</v>
      </c>
      <c r="C3331" s="964" t="s">
        <v>164</v>
      </c>
      <c r="D3331" s="965">
        <v>6.72</v>
      </c>
      <c r="E3331" s="757"/>
      <c r="F3331" s="757"/>
      <c r="G3331" s="757"/>
      <c r="H3331" s="757"/>
      <c r="I3331" s="757"/>
    </row>
    <row r="3332" spans="1:9" ht="15.75" customHeight="1">
      <c r="A3332" s="963">
        <v>98282</v>
      </c>
      <c r="B3332" s="963" t="s">
        <v>6291</v>
      </c>
      <c r="C3332" s="964" t="s">
        <v>164</v>
      </c>
      <c r="D3332" s="965">
        <v>6.88</v>
      </c>
      <c r="E3332" s="757"/>
      <c r="F3332" s="757"/>
      <c r="G3332" s="757"/>
      <c r="H3332" s="757"/>
      <c r="I3332" s="757"/>
    </row>
    <row r="3333" spans="1:9" ht="15.75" customHeight="1">
      <c r="A3333" s="963">
        <v>98283</v>
      </c>
      <c r="B3333" s="963" t="s">
        <v>6292</v>
      </c>
      <c r="C3333" s="964" t="s">
        <v>164</v>
      </c>
      <c r="D3333" s="965">
        <v>7.58</v>
      </c>
      <c r="E3333" s="757"/>
      <c r="F3333" s="757"/>
      <c r="G3333" s="757"/>
      <c r="H3333" s="757"/>
      <c r="I3333" s="757"/>
    </row>
    <row r="3334" spans="1:9" ht="15.75" customHeight="1">
      <c r="A3334" s="963">
        <v>98284</v>
      </c>
      <c r="B3334" s="963" t="s">
        <v>6293</v>
      </c>
      <c r="C3334" s="964" t="s">
        <v>164</v>
      </c>
      <c r="D3334" s="965">
        <v>8.0399999999999991</v>
      </c>
      <c r="E3334" s="757"/>
      <c r="F3334" s="757"/>
      <c r="G3334" s="757"/>
      <c r="H3334" s="757"/>
      <c r="I3334" s="757"/>
    </row>
    <row r="3335" spans="1:9" ht="15.75" customHeight="1">
      <c r="A3335" s="963">
        <v>98285</v>
      </c>
      <c r="B3335" s="963" t="s">
        <v>6294</v>
      </c>
      <c r="C3335" s="964" t="s">
        <v>164</v>
      </c>
      <c r="D3335" s="965">
        <v>8.67</v>
      </c>
      <c r="E3335" s="757"/>
      <c r="F3335" s="757"/>
      <c r="G3335" s="757"/>
      <c r="H3335" s="757"/>
      <c r="I3335" s="757"/>
    </row>
    <row r="3336" spans="1:9" ht="15.75" customHeight="1">
      <c r="A3336" s="963">
        <v>98286</v>
      </c>
      <c r="B3336" s="963" t="s">
        <v>6295</v>
      </c>
      <c r="C3336" s="964" t="s">
        <v>164</v>
      </c>
      <c r="D3336" s="965">
        <v>11.83</v>
      </c>
      <c r="E3336" s="757"/>
      <c r="F3336" s="757"/>
      <c r="G3336" s="757"/>
      <c r="H3336" s="757"/>
      <c r="I3336" s="757"/>
    </row>
    <row r="3337" spans="1:9" ht="15.75" customHeight="1">
      <c r="A3337" s="963">
        <v>98287</v>
      </c>
      <c r="B3337" s="963" t="s">
        <v>6296</v>
      </c>
      <c r="C3337" s="964" t="s">
        <v>164</v>
      </c>
      <c r="D3337" s="965">
        <v>1.1499999999999999</v>
      </c>
      <c r="E3337" s="757"/>
      <c r="F3337" s="757"/>
      <c r="G3337" s="757"/>
      <c r="H3337" s="757"/>
      <c r="I3337" s="757"/>
    </row>
    <row r="3338" spans="1:9" ht="15.75" customHeight="1">
      <c r="A3338" s="963">
        <v>98288</v>
      </c>
      <c r="B3338" s="963" t="s">
        <v>6297</v>
      </c>
      <c r="C3338" s="964" t="s">
        <v>164</v>
      </c>
      <c r="D3338" s="965">
        <v>1.8</v>
      </c>
      <c r="E3338" s="757"/>
      <c r="F3338" s="757"/>
      <c r="G3338" s="757"/>
      <c r="H3338" s="757"/>
      <c r="I3338" s="757"/>
    </row>
    <row r="3339" spans="1:9" ht="15.75" customHeight="1">
      <c r="A3339" s="963">
        <v>98289</v>
      </c>
      <c r="B3339" s="963" t="s">
        <v>6298</v>
      </c>
      <c r="C3339" s="964" t="s">
        <v>164</v>
      </c>
      <c r="D3339" s="965">
        <v>1.97</v>
      </c>
      <c r="E3339" s="757"/>
      <c r="F3339" s="757"/>
      <c r="G3339" s="757"/>
      <c r="H3339" s="757"/>
      <c r="I3339" s="757"/>
    </row>
    <row r="3340" spans="1:9" ht="15.75" customHeight="1">
      <c r="A3340" s="963">
        <v>98290</v>
      </c>
      <c r="B3340" s="963" t="s">
        <v>6299</v>
      </c>
      <c r="C3340" s="964" t="s">
        <v>164</v>
      </c>
      <c r="D3340" s="965">
        <v>2.66</v>
      </c>
      <c r="E3340" s="757"/>
      <c r="F3340" s="757"/>
      <c r="G3340" s="757"/>
      <c r="H3340" s="757"/>
      <c r="I3340" s="757"/>
    </row>
    <row r="3341" spans="1:9" ht="15.75" customHeight="1">
      <c r="A3341" s="963">
        <v>98291</v>
      </c>
      <c r="B3341" s="963" t="s">
        <v>6300</v>
      </c>
      <c r="C3341" s="964" t="s">
        <v>164</v>
      </c>
      <c r="D3341" s="965">
        <v>3.13</v>
      </c>
      <c r="E3341" s="757"/>
      <c r="F3341" s="757"/>
      <c r="G3341" s="757"/>
      <c r="H3341" s="757"/>
      <c r="I3341" s="757"/>
    </row>
    <row r="3342" spans="1:9" ht="15.75" customHeight="1">
      <c r="A3342" s="963">
        <v>98292</v>
      </c>
      <c r="B3342" s="963" t="s">
        <v>6301</v>
      </c>
      <c r="C3342" s="964" t="s">
        <v>164</v>
      </c>
      <c r="D3342" s="965">
        <v>3.77</v>
      </c>
      <c r="E3342" s="757"/>
      <c r="F3342" s="757"/>
      <c r="G3342" s="757"/>
      <c r="H3342" s="757"/>
      <c r="I3342" s="757"/>
    </row>
    <row r="3343" spans="1:9" ht="15.75" customHeight="1">
      <c r="A3343" s="963">
        <v>98293</v>
      </c>
      <c r="B3343" s="963" t="s">
        <v>6302</v>
      </c>
      <c r="C3343" s="964" t="s">
        <v>164</v>
      </c>
      <c r="D3343" s="965">
        <v>6.92</v>
      </c>
      <c r="E3343" s="757"/>
      <c r="F3343" s="757"/>
      <c r="G3343" s="757"/>
      <c r="H3343" s="757"/>
      <c r="I3343" s="757"/>
    </row>
    <row r="3344" spans="1:9" ht="15.75" customHeight="1">
      <c r="A3344" s="963">
        <v>98400</v>
      </c>
      <c r="B3344" s="963" t="s">
        <v>6303</v>
      </c>
      <c r="C3344" s="964" t="s">
        <v>164</v>
      </c>
      <c r="D3344" s="965">
        <v>10.65</v>
      </c>
      <c r="E3344" s="757"/>
      <c r="F3344" s="757"/>
      <c r="G3344" s="757"/>
      <c r="H3344" s="757"/>
      <c r="I3344" s="757"/>
    </row>
    <row r="3345" spans="1:9" ht="15.75" customHeight="1">
      <c r="A3345" s="963">
        <v>98401</v>
      </c>
      <c r="B3345" s="963" t="s">
        <v>6304</v>
      </c>
      <c r="C3345" s="964" t="s">
        <v>164</v>
      </c>
      <c r="D3345" s="965">
        <v>16.48</v>
      </c>
      <c r="E3345" s="757"/>
      <c r="F3345" s="757"/>
      <c r="G3345" s="757"/>
      <c r="H3345" s="757"/>
      <c r="I3345" s="757"/>
    </row>
    <row r="3346" spans="1:9" ht="15.75" customHeight="1">
      <c r="A3346" s="963">
        <v>98402</v>
      </c>
      <c r="B3346" s="963" t="s">
        <v>6305</v>
      </c>
      <c r="C3346" s="964" t="s">
        <v>164</v>
      </c>
      <c r="D3346" s="965">
        <v>19.170000000000002</v>
      </c>
      <c r="E3346" s="757"/>
      <c r="F3346" s="757"/>
      <c r="G3346" s="757"/>
      <c r="H3346" s="757"/>
      <c r="I3346" s="757"/>
    </row>
    <row r="3347" spans="1:9" ht="15.75" customHeight="1">
      <c r="A3347" s="963">
        <v>100556</v>
      </c>
      <c r="B3347" s="963" t="s">
        <v>6306</v>
      </c>
      <c r="C3347" s="964" t="s">
        <v>141</v>
      </c>
      <c r="D3347" s="965">
        <v>35.29</v>
      </c>
      <c r="E3347" s="757"/>
      <c r="F3347" s="757"/>
      <c r="G3347" s="757"/>
      <c r="H3347" s="757"/>
      <c r="I3347" s="757"/>
    </row>
    <row r="3348" spans="1:9" ht="15.75" customHeight="1">
      <c r="A3348" s="963">
        <v>100557</v>
      </c>
      <c r="B3348" s="963" t="s">
        <v>6307</v>
      </c>
      <c r="C3348" s="964" t="s">
        <v>141</v>
      </c>
      <c r="D3348" s="965">
        <v>444.41</v>
      </c>
      <c r="E3348" s="757"/>
      <c r="F3348" s="757"/>
      <c r="G3348" s="757"/>
      <c r="H3348" s="757"/>
      <c r="I3348" s="757"/>
    </row>
    <row r="3349" spans="1:9" ht="15.75" customHeight="1">
      <c r="A3349" s="963">
        <v>100560</v>
      </c>
      <c r="B3349" s="963" t="s">
        <v>6308</v>
      </c>
      <c r="C3349" s="964" t="s">
        <v>141</v>
      </c>
      <c r="D3349" s="965">
        <v>96.1</v>
      </c>
      <c r="E3349" s="757"/>
      <c r="F3349" s="757"/>
      <c r="G3349" s="757"/>
      <c r="H3349" s="757"/>
      <c r="I3349" s="757"/>
    </row>
    <row r="3350" spans="1:9" ht="15.75" customHeight="1">
      <c r="A3350" s="963">
        <v>100561</v>
      </c>
      <c r="B3350" s="963" t="s">
        <v>6309</v>
      </c>
      <c r="C3350" s="964" t="s">
        <v>141</v>
      </c>
      <c r="D3350" s="965">
        <v>176.57</v>
      </c>
      <c r="E3350" s="757"/>
      <c r="F3350" s="757"/>
      <c r="G3350" s="757"/>
      <c r="H3350" s="757"/>
      <c r="I3350" s="757"/>
    </row>
    <row r="3351" spans="1:9" ht="15.75" customHeight="1">
      <c r="A3351" s="963">
        <v>100562</v>
      </c>
      <c r="B3351" s="963" t="s">
        <v>6310</v>
      </c>
      <c r="C3351" s="964" t="s">
        <v>141</v>
      </c>
      <c r="D3351" s="965">
        <v>274.12</v>
      </c>
      <c r="E3351" s="757"/>
      <c r="F3351" s="757"/>
      <c r="G3351" s="757"/>
      <c r="H3351" s="757"/>
      <c r="I3351" s="757"/>
    </row>
    <row r="3352" spans="1:9" ht="15.75" customHeight="1">
      <c r="A3352" s="963">
        <v>100563</v>
      </c>
      <c r="B3352" s="963" t="s">
        <v>6311</v>
      </c>
      <c r="C3352" s="964" t="s">
        <v>141</v>
      </c>
      <c r="D3352" s="965">
        <v>395.82</v>
      </c>
      <c r="E3352" s="757"/>
      <c r="F3352" s="757"/>
      <c r="G3352" s="757"/>
      <c r="H3352" s="757"/>
      <c r="I3352" s="757"/>
    </row>
    <row r="3353" spans="1:9" ht="15.75" customHeight="1">
      <c r="A3353" s="963">
        <v>101795</v>
      </c>
      <c r="B3353" s="963" t="s">
        <v>6312</v>
      </c>
      <c r="C3353" s="964" t="s">
        <v>141</v>
      </c>
      <c r="D3353" s="965">
        <v>504.07</v>
      </c>
      <c r="E3353" s="757"/>
      <c r="F3353" s="757"/>
      <c r="G3353" s="757"/>
      <c r="H3353" s="757"/>
      <c r="I3353" s="757"/>
    </row>
    <row r="3354" spans="1:9" ht="15.75" customHeight="1">
      <c r="A3354" s="963">
        <v>101798</v>
      </c>
      <c r="B3354" s="963" t="s">
        <v>6313</v>
      </c>
      <c r="C3354" s="964" t="s">
        <v>141</v>
      </c>
      <c r="D3354" s="965">
        <v>360.12</v>
      </c>
      <c r="E3354" s="757"/>
      <c r="F3354" s="757"/>
      <c r="G3354" s="757"/>
      <c r="H3354" s="757"/>
      <c r="I3354" s="757"/>
    </row>
    <row r="3355" spans="1:9" ht="15.75" customHeight="1">
      <c r="A3355" s="963">
        <v>101799</v>
      </c>
      <c r="B3355" s="963" t="s">
        <v>6314</v>
      </c>
      <c r="C3355" s="964" t="s">
        <v>141</v>
      </c>
      <c r="D3355" s="965">
        <v>880.03</v>
      </c>
      <c r="E3355" s="757"/>
      <c r="F3355" s="757"/>
      <c r="G3355" s="757"/>
      <c r="H3355" s="757"/>
      <c r="I3355" s="757"/>
    </row>
    <row r="3356" spans="1:9" ht="15.75" customHeight="1">
      <c r="A3356" s="963">
        <v>98397</v>
      </c>
      <c r="B3356" s="963" t="s">
        <v>6315</v>
      </c>
      <c r="C3356" s="964" t="s">
        <v>122</v>
      </c>
      <c r="D3356" s="965">
        <v>11.14</v>
      </c>
      <c r="E3356" s="757"/>
      <c r="F3356" s="757"/>
      <c r="G3356" s="757"/>
      <c r="H3356" s="757"/>
      <c r="I3356" s="757"/>
    </row>
    <row r="3357" spans="1:9" ht="15.75" customHeight="1">
      <c r="A3357" s="963">
        <v>103244</v>
      </c>
      <c r="B3357" s="963" t="s">
        <v>6316</v>
      </c>
      <c r="C3357" s="964" t="s">
        <v>141</v>
      </c>
      <c r="D3357" s="965">
        <v>2172.2800000000002</v>
      </c>
      <c r="E3357" s="757"/>
      <c r="F3357" s="757"/>
      <c r="G3357" s="757"/>
      <c r="H3357" s="757"/>
      <c r="I3357" s="757"/>
    </row>
    <row r="3358" spans="1:9" ht="15.75" customHeight="1">
      <c r="A3358" s="963">
        <v>103245</v>
      </c>
      <c r="B3358" s="963" t="s">
        <v>6317</v>
      </c>
      <c r="C3358" s="964" t="s">
        <v>141</v>
      </c>
      <c r="D3358" s="965">
        <v>1711.33</v>
      </c>
      <c r="E3358" s="757"/>
      <c r="F3358" s="757"/>
      <c r="G3358" s="757"/>
      <c r="H3358" s="757"/>
      <c r="I3358" s="757"/>
    </row>
    <row r="3359" spans="1:9" ht="15.75" customHeight="1">
      <c r="A3359" s="963">
        <v>103246</v>
      </c>
      <c r="B3359" s="963" t="s">
        <v>6318</v>
      </c>
      <c r="C3359" s="964" t="s">
        <v>141</v>
      </c>
      <c r="D3359" s="965">
        <v>1867.22</v>
      </c>
      <c r="E3359" s="757"/>
      <c r="F3359" s="757"/>
      <c r="G3359" s="757"/>
      <c r="H3359" s="757"/>
      <c r="I3359" s="757"/>
    </row>
    <row r="3360" spans="1:9" ht="15.75" customHeight="1">
      <c r="A3360" s="963">
        <v>103247</v>
      </c>
      <c r="B3360" s="963" t="s">
        <v>6319</v>
      </c>
      <c r="C3360" s="964" t="s">
        <v>141</v>
      </c>
      <c r="D3360" s="965">
        <v>2412.02</v>
      </c>
      <c r="E3360" s="757"/>
      <c r="F3360" s="757"/>
      <c r="G3360" s="757"/>
      <c r="H3360" s="757"/>
      <c r="I3360" s="757"/>
    </row>
    <row r="3361" spans="1:9" ht="15.75" customHeight="1">
      <c r="A3361" s="963">
        <v>103248</v>
      </c>
      <c r="B3361" s="963" t="s">
        <v>6320</v>
      </c>
      <c r="C3361" s="964" t="s">
        <v>141</v>
      </c>
      <c r="D3361" s="965">
        <v>1969.29</v>
      </c>
      <c r="E3361" s="757"/>
      <c r="F3361" s="757"/>
      <c r="G3361" s="757"/>
      <c r="H3361" s="757"/>
      <c r="I3361" s="757"/>
    </row>
    <row r="3362" spans="1:9" ht="15.75" customHeight="1">
      <c r="A3362" s="963">
        <v>103249</v>
      </c>
      <c r="B3362" s="963" t="s">
        <v>6321</v>
      </c>
      <c r="C3362" s="964" t="s">
        <v>141</v>
      </c>
      <c r="D3362" s="965">
        <v>2116.4</v>
      </c>
      <c r="E3362" s="757"/>
      <c r="F3362" s="757"/>
      <c r="G3362" s="757"/>
      <c r="H3362" s="757"/>
      <c r="I3362" s="757"/>
    </row>
    <row r="3363" spans="1:9" ht="15.75" customHeight="1">
      <c r="A3363" s="963">
        <v>103250</v>
      </c>
      <c r="B3363" s="963" t="s">
        <v>6322</v>
      </c>
      <c r="C3363" s="964" t="s">
        <v>141</v>
      </c>
      <c r="D3363" s="965">
        <v>3506.04</v>
      </c>
      <c r="E3363" s="757"/>
      <c r="F3363" s="757"/>
      <c r="G3363" s="757"/>
      <c r="H3363" s="757"/>
      <c r="I3363" s="757"/>
    </row>
    <row r="3364" spans="1:9" ht="15.75" customHeight="1">
      <c r="A3364" s="963">
        <v>103251</v>
      </c>
      <c r="B3364" s="963" t="s">
        <v>6323</v>
      </c>
      <c r="C3364" s="964" t="s">
        <v>141</v>
      </c>
      <c r="D3364" s="965">
        <v>2766.59</v>
      </c>
      <c r="E3364" s="757"/>
      <c r="F3364" s="757"/>
      <c r="G3364" s="757"/>
      <c r="H3364" s="757"/>
      <c r="I3364" s="757"/>
    </row>
    <row r="3365" spans="1:9" ht="15.75" customHeight="1">
      <c r="A3365" s="963">
        <v>103252</v>
      </c>
      <c r="B3365" s="963" t="s">
        <v>6324</v>
      </c>
      <c r="C3365" s="964" t="s">
        <v>141</v>
      </c>
      <c r="D3365" s="965">
        <v>3064.79</v>
      </c>
      <c r="E3365" s="757"/>
      <c r="F3365" s="757"/>
      <c r="G3365" s="757"/>
      <c r="H3365" s="757"/>
      <c r="I3365" s="757"/>
    </row>
    <row r="3366" spans="1:9" ht="15.75" customHeight="1">
      <c r="A3366" s="963">
        <v>103253</v>
      </c>
      <c r="B3366" s="963" t="s">
        <v>6325</v>
      </c>
      <c r="C3366" s="964" t="s">
        <v>141</v>
      </c>
      <c r="D3366" s="965">
        <v>4782.3900000000003</v>
      </c>
      <c r="E3366" s="757"/>
      <c r="F3366" s="757"/>
      <c r="G3366" s="757"/>
      <c r="H3366" s="757"/>
      <c r="I3366" s="757"/>
    </row>
    <row r="3367" spans="1:9" ht="15.75" customHeight="1">
      <c r="A3367" s="963">
        <v>103254</v>
      </c>
      <c r="B3367" s="963" t="s">
        <v>6326</v>
      </c>
      <c r="C3367" s="964" t="s">
        <v>141</v>
      </c>
      <c r="D3367" s="965">
        <v>3573.48</v>
      </c>
      <c r="E3367" s="757"/>
      <c r="F3367" s="757"/>
      <c r="G3367" s="757"/>
      <c r="H3367" s="757"/>
      <c r="I3367" s="757"/>
    </row>
    <row r="3368" spans="1:9" ht="15.75" customHeight="1">
      <c r="A3368" s="963">
        <v>103255</v>
      </c>
      <c r="B3368" s="963" t="s">
        <v>6327</v>
      </c>
      <c r="C3368" s="964" t="s">
        <v>141</v>
      </c>
      <c r="D3368" s="965">
        <v>4000.02</v>
      </c>
      <c r="E3368" s="757"/>
      <c r="F3368" s="757"/>
      <c r="G3368" s="757"/>
      <c r="H3368" s="757"/>
      <c r="I3368" s="757"/>
    </row>
    <row r="3369" spans="1:9" ht="15.75" customHeight="1">
      <c r="A3369" s="963">
        <v>103256</v>
      </c>
      <c r="B3369" s="963" t="s">
        <v>6328</v>
      </c>
      <c r="C3369" s="964" t="s">
        <v>141</v>
      </c>
      <c r="D3369" s="965">
        <v>8879.33</v>
      </c>
      <c r="E3369" s="757"/>
      <c r="F3369" s="757"/>
      <c r="G3369" s="757"/>
      <c r="H3369" s="757"/>
      <c r="I3369" s="757"/>
    </row>
    <row r="3370" spans="1:9" ht="15.75" customHeight="1">
      <c r="A3370" s="963">
        <v>103257</v>
      </c>
      <c r="B3370" s="963" t="s">
        <v>6329</v>
      </c>
      <c r="C3370" s="964" t="s">
        <v>141</v>
      </c>
      <c r="D3370" s="965">
        <v>5061.95</v>
      </c>
      <c r="E3370" s="757"/>
      <c r="F3370" s="757"/>
      <c r="G3370" s="757"/>
      <c r="H3370" s="757"/>
      <c r="I3370" s="757"/>
    </row>
    <row r="3371" spans="1:9" ht="15.75" customHeight="1">
      <c r="A3371" s="963">
        <v>103258</v>
      </c>
      <c r="B3371" s="963" t="s">
        <v>6330</v>
      </c>
      <c r="C3371" s="964" t="s">
        <v>141</v>
      </c>
      <c r="D3371" s="965">
        <v>9928.73</v>
      </c>
      <c r="E3371" s="757"/>
      <c r="F3371" s="757"/>
      <c r="G3371" s="757"/>
      <c r="H3371" s="757"/>
      <c r="I3371" s="757"/>
    </row>
    <row r="3372" spans="1:9" ht="15.75" customHeight="1">
      <c r="A3372" s="963">
        <v>103259</v>
      </c>
      <c r="B3372" s="963" t="s">
        <v>6331</v>
      </c>
      <c r="C3372" s="964" t="s">
        <v>141</v>
      </c>
      <c r="D3372" s="965">
        <v>5338.72</v>
      </c>
      <c r="E3372" s="757"/>
      <c r="F3372" s="757"/>
      <c r="G3372" s="757"/>
      <c r="H3372" s="757"/>
      <c r="I3372" s="757"/>
    </row>
    <row r="3373" spans="1:9" ht="15.75" customHeight="1">
      <c r="A3373" s="963">
        <v>103260</v>
      </c>
      <c r="B3373" s="963" t="s">
        <v>6332</v>
      </c>
      <c r="C3373" s="964" t="s">
        <v>141</v>
      </c>
      <c r="D3373" s="965">
        <v>5484.79</v>
      </c>
      <c r="E3373" s="757"/>
      <c r="F3373" s="757"/>
      <c r="G3373" s="757"/>
      <c r="H3373" s="757"/>
      <c r="I3373" s="757"/>
    </row>
    <row r="3374" spans="1:9" ht="15.75" customHeight="1">
      <c r="A3374" s="963">
        <v>103261</v>
      </c>
      <c r="B3374" s="963" t="s">
        <v>6333</v>
      </c>
      <c r="C3374" s="964" t="s">
        <v>141</v>
      </c>
      <c r="D3374" s="965">
        <v>11200.26</v>
      </c>
      <c r="E3374" s="757"/>
      <c r="F3374" s="757"/>
      <c r="G3374" s="757"/>
      <c r="H3374" s="757"/>
      <c r="I3374" s="757"/>
    </row>
    <row r="3375" spans="1:9" ht="15.75" customHeight="1">
      <c r="A3375" s="963">
        <v>103262</v>
      </c>
      <c r="B3375" s="963" t="s">
        <v>6334</v>
      </c>
      <c r="C3375" s="964" t="s">
        <v>141</v>
      </c>
      <c r="D3375" s="965">
        <v>7018.14</v>
      </c>
      <c r="E3375" s="757"/>
      <c r="F3375" s="757"/>
      <c r="G3375" s="757"/>
      <c r="H3375" s="757"/>
      <c r="I3375" s="757"/>
    </row>
    <row r="3376" spans="1:9" ht="15.75" customHeight="1">
      <c r="A3376" s="963">
        <v>103263</v>
      </c>
      <c r="B3376" s="963" t="s">
        <v>6335</v>
      </c>
      <c r="C3376" s="964" t="s">
        <v>141</v>
      </c>
      <c r="D3376" s="965">
        <v>15529.45</v>
      </c>
      <c r="E3376" s="757"/>
      <c r="F3376" s="757"/>
      <c r="G3376" s="757"/>
      <c r="H3376" s="757"/>
      <c r="I3376" s="757"/>
    </row>
    <row r="3377" spans="1:9" ht="15.75" customHeight="1">
      <c r="A3377" s="963">
        <v>103264</v>
      </c>
      <c r="B3377" s="963" t="s">
        <v>6336</v>
      </c>
      <c r="C3377" s="964" t="s">
        <v>141</v>
      </c>
      <c r="D3377" s="965">
        <v>8682.11</v>
      </c>
      <c r="E3377" s="757"/>
      <c r="F3377" s="757"/>
      <c r="G3377" s="757"/>
      <c r="H3377" s="757"/>
      <c r="I3377" s="757"/>
    </row>
    <row r="3378" spans="1:9" ht="15.75" customHeight="1">
      <c r="A3378" s="963">
        <v>103265</v>
      </c>
      <c r="B3378" s="963" t="s">
        <v>6337</v>
      </c>
      <c r="C3378" s="964" t="s">
        <v>141</v>
      </c>
      <c r="D3378" s="965">
        <v>18734.55</v>
      </c>
      <c r="E3378" s="757"/>
      <c r="F3378" s="757"/>
      <c r="G3378" s="757"/>
      <c r="H3378" s="757"/>
      <c r="I3378" s="757"/>
    </row>
    <row r="3379" spans="1:9" ht="15.75" customHeight="1">
      <c r="A3379" s="963">
        <v>103266</v>
      </c>
      <c r="B3379" s="963" t="s">
        <v>6338</v>
      </c>
      <c r="C3379" s="964" t="s">
        <v>141</v>
      </c>
      <c r="D3379" s="965">
        <v>9703.49</v>
      </c>
      <c r="E3379" s="757"/>
      <c r="F3379" s="757"/>
      <c r="G3379" s="757"/>
      <c r="H3379" s="757"/>
      <c r="I3379" s="757"/>
    </row>
    <row r="3380" spans="1:9" ht="15.75" customHeight="1">
      <c r="A3380" s="963">
        <v>103267</v>
      </c>
      <c r="B3380" s="963" t="s">
        <v>6339</v>
      </c>
      <c r="C3380" s="964" t="s">
        <v>141</v>
      </c>
      <c r="D3380" s="965">
        <v>5537.32</v>
      </c>
      <c r="E3380" s="757"/>
      <c r="F3380" s="757"/>
      <c r="G3380" s="757"/>
      <c r="H3380" s="757"/>
      <c r="I3380" s="757"/>
    </row>
    <row r="3381" spans="1:9" ht="15.75" customHeight="1">
      <c r="A3381" s="963">
        <v>103268</v>
      </c>
      <c r="B3381" s="963" t="s">
        <v>6340</v>
      </c>
      <c r="C3381" s="964" t="s">
        <v>141</v>
      </c>
      <c r="D3381" s="965">
        <v>6577.69</v>
      </c>
      <c r="E3381" s="757"/>
      <c r="F3381" s="757"/>
      <c r="G3381" s="757"/>
      <c r="H3381" s="757"/>
      <c r="I3381" s="757"/>
    </row>
    <row r="3382" spans="1:9" ht="15.75" customHeight="1">
      <c r="A3382" s="963">
        <v>103269</v>
      </c>
      <c r="B3382" s="963" t="s">
        <v>6341</v>
      </c>
      <c r="C3382" s="964" t="s">
        <v>141</v>
      </c>
      <c r="D3382" s="965">
        <v>6810.21</v>
      </c>
      <c r="E3382" s="757"/>
      <c r="F3382" s="757"/>
      <c r="G3382" s="757"/>
      <c r="H3382" s="757"/>
      <c r="I3382" s="757"/>
    </row>
    <row r="3383" spans="1:9" ht="15.75" customHeight="1">
      <c r="A3383" s="963">
        <v>103270</v>
      </c>
      <c r="B3383" s="963" t="s">
        <v>6342</v>
      </c>
      <c r="C3383" s="964" t="s">
        <v>141</v>
      </c>
      <c r="D3383" s="965">
        <v>7070.11</v>
      </c>
      <c r="E3383" s="757"/>
      <c r="F3383" s="757"/>
      <c r="G3383" s="757"/>
      <c r="H3383" s="757"/>
      <c r="I3383" s="757"/>
    </row>
    <row r="3384" spans="1:9" ht="15.75" customHeight="1">
      <c r="A3384" s="963">
        <v>103271</v>
      </c>
      <c r="B3384" s="963" t="s">
        <v>6343</v>
      </c>
      <c r="C3384" s="964" t="s">
        <v>141</v>
      </c>
      <c r="D3384" s="965">
        <v>10022.219999999999</v>
      </c>
      <c r="E3384" s="757"/>
      <c r="F3384" s="757"/>
      <c r="G3384" s="757"/>
      <c r="H3384" s="757"/>
      <c r="I3384" s="757"/>
    </row>
    <row r="3385" spans="1:9" ht="15.75" customHeight="1">
      <c r="A3385" s="963">
        <v>103272</v>
      </c>
      <c r="B3385" s="963" t="s">
        <v>6344</v>
      </c>
      <c r="C3385" s="964" t="s">
        <v>141</v>
      </c>
      <c r="D3385" s="965">
        <v>10352.719999999999</v>
      </c>
      <c r="E3385" s="757"/>
      <c r="F3385" s="757"/>
      <c r="G3385" s="757"/>
      <c r="H3385" s="757"/>
      <c r="I3385" s="757"/>
    </row>
    <row r="3386" spans="1:9" ht="15.75" customHeight="1">
      <c r="A3386" s="963">
        <v>103273</v>
      </c>
      <c r="B3386" s="963" t="s">
        <v>6345</v>
      </c>
      <c r="C3386" s="964" t="s">
        <v>141</v>
      </c>
      <c r="D3386" s="965">
        <v>10615.89</v>
      </c>
      <c r="E3386" s="757"/>
      <c r="F3386" s="757"/>
      <c r="G3386" s="757"/>
      <c r="H3386" s="757"/>
      <c r="I3386" s="757"/>
    </row>
    <row r="3387" spans="1:9" ht="15.75" customHeight="1">
      <c r="A3387" s="963">
        <v>103274</v>
      </c>
      <c r="B3387" s="963" t="s">
        <v>6346</v>
      </c>
      <c r="C3387" s="964" t="s">
        <v>141</v>
      </c>
      <c r="D3387" s="965">
        <v>12170.31</v>
      </c>
      <c r="E3387" s="757"/>
      <c r="F3387" s="757"/>
      <c r="G3387" s="757"/>
      <c r="H3387" s="757"/>
      <c r="I3387" s="757"/>
    </row>
    <row r="3388" spans="1:9" ht="15.75" customHeight="1">
      <c r="A3388" s="963">
        <v>103275</v>
      </c>
      <c r="B3388" s="963" t="s">
        <v>6347</v>
      </c>
      <c r="C3388" s="964" t="s">
        <v>141</v>
      </c>
      <c r="D3388" s="965">
        <v>12106.85</v>
      </c>
      <c r="E3388" s="757"/>
      <c r="F3388" s="757"/>
      <c r="G3388" s="757"/>
      <c r="H3388" s="757"/>
      <c r="I3388" s="757"/>
    </row>
    <row r="3389" spans="1:9" ht="15.75" customHeight="1">
      <c r="A3389" s="963">
        <v>103276</v>
      </c>
      <c r="B3389" s="963" t="s">
        <v>6348</v>
      </c>
      <c r="C3389" s="964" t="s">
        <v>141</v>
      </c>
      <c r="D3389" s="965">
        <v>12708.05</v>
      </c>
      <c r="E3389" s="757"/>
      <c r="F3389" s="757"/>
      <c r="G3389" s="757"/>
      <c r="H3389" s="757"/>
      <c r="I3389" s="757"/>
    </row>
    <row r="3390" spans="1:9" ht="15.75" customHeight="1">
      <c r="A3390" s="963">
        <v>103277</v>
      </c>
      <c r="B3390" s="963" t="s">
        <v>6349</v>
      </c>
      <c r="C3390" s="964" t="s">
        <v>141</v>
      </c>
      <c r="D3390" s="965">
        <v>23498.02</v>
      </c>
      <c r="E3390" s="757"/>
      <c r="F3390" s="757"/>
      <c r="G3390" s="757"/>
      <c r="H3390" s="757"/>
      <c r="I3390" s="757"/>
    </row>
    <row r="3391" spans="1:9" ht="15.75" customHeight="1">
      <c r="A3391" s="963">
        <v>103278</v>
      </c>
      <c r="B3391" s="963" t="s">
        <v>6350</v>
      </c>
      <c r="C3391" s="964" t="s">
        <v>141</v>
      </c>
      <c r="D3391" s="965">
        <v>30101.11</v>
      </c>
      <c r="E3391" s="757"/>
      <c r="F3391" s="757"/>
      <c r="G3391" s="757"/>
      <c r="H3391" s="757"/>
      <c r="I3391" s="757"/>
    </row>
    <row r="3392" spans="1:9" ht="15.75" customHeight="1">
      <c r="A3392" s="963">
        <v>103288</v>
      </c>
      <c r="B3392" s="963" t="s">
        <v>6351</v>
      </c>
      <c r="C3392" s="964" t="s">
        <v>141</v>
      </c>
      <c r="D3392" s="965">
        <v>14.03</v>
      </c>
      <c r="E3392" s="757"/>
      <c r="F3392" s="757"/>
      <c r="G3392" s="757"/>
      <c r="H3392" s="757"/>
      <c r="I3392" s="757"/>
    </row>
    <row r="3393" spans="1:9" ht="15.75" customHeight="1">
      <c r="A3393" s="963">
        <v>103289</v>
      </c>
      <c r="B3393" s="963" t="s">
        <v>6352</v>
      </c>
      <c r="C3393" s="964" t="s">
        <v>164</v>
      </c>
      <c r="D3393" s="965">
        <v>31.27</v>
      </c>
      <c r="E3393" s="757"/>
      <c r="F3393" s="757"/>
      <c r="G3393" s="757"/>
      <c r="H3393" s="757"/>
      <c r="I3393" s="757"/>
    </row>
    <row r="3394" spans="1:9" ht="15.75" customHeight="1">
      <c r="A3394" s="963">
        <v>103290</v>
      </c>
      <c r="B3394" s="963" t="s">
        <v>6353</v>
      </c>
      <c r="C3394" s="964" t="s">
        <v>164</v>
      </c>
      <c r="D3394" s="965">
        <v>52.48</v>
      </c>
      <c r="E3394" s="757"/>
      <c r="F3394" s="757"/>
      <c r="G3394" s="757"/>
      <c r="H3394" s="757"/>
      <c r="I3394" s="757"/>
    </row>
    <row r="3395" spans="1:9" ht="15.75" customHeight="1">
      <c r="A3395" s="963">
        <v>103291</v>
      </c>
      <c r="B3395" s="963" t="s">
        <v>6354</v>
      </c>
      <c r="C3395" s="964" t="s">
        <v>164</v>
      </c>
      <c r="D3395" s="965">
        <v>64.91</v>
      </c>
      <c r="E3395" s="757"/>
      <c r="F3395" s="757"/>
      <c r="G3395" s="757"/>
      <c r="H3395" s="757"/>
      <c r="I3395" s="757"/>
    </row>
    <row r="3396" spans="1:9" ht="15.75" customHeight="1">
      <c r="A3396" s="963">
        <v>103292</v>
      </c>
      <c r="B3396" s="963" t="s">
        <v>6355</v>
      </c>
      <c r="C3396" s="964" t="s">
        <v>164</v>
      </c>
      <c r="D3396" s="965">
        <v>78.56</v>
      </c>
      <c r="E3396" s="757"/>
      <c r="F3396" s="757"/>
      <c r="G3396" s="757"/>
      <c r="H3396" s="757"/>
      <c r="I3396" s="757"/>
    </row>
    <row r="3397" spans="1:9" ht="15.75" customHeight="1">
      <c r="A3397" s="963">
        <v>101936</v>
      </c>
      <c r="B3397" s="963" t="s">
        <v>6356</v>
      </c>
      <c r="C3397" s="964" t="s">
        <v>141</v>
      </c>
      <c r="D3397" s="965">
        <v>7389.03</v>
      </c>
      <c r="E3397" s="757"/>
      <c r="F3397" s="757"/>
      <c r="G3397" s="757"/>
      <c r="H3397" s="757"/>
      <c r="I3397" s="757"/>
    </row>
    <row r="3398" spans="1:9" ht="15.75" customHeight="1">
      <c r="A3398" s="963">
        <v>101937</v>
      </c>
      <c r="B3398" s="963" t="s">
        <v>6357</v>
      </c>
      <c r="C3398" s="964" t="s">
        <v>141</v>
      </c>
      <c r="D3398" s="965">
        <v>13062.55</v>
      </c>
      <c r="E3398" s="757"/>
      <c r="F3398" s="757"/>
      <c r="G3398" s="757"/>
      <c r="H3398" s="757"/>
      <c r="I3398" s="757"/>
    </row>
    <row r="3399" spans="1:9" ht="15.75" customHeight="1">
      <c r="A3399" s="963">
        <v>98294</v>
      </c>
      <c r="B3399" s="963" t="s">
        <v>6358</v>
      </c>
      <c r="C3399" s="964" t="s">
        <v>164</v>
      </c>
      <c r="D3399" s="965">
        <v>5.19</v>
      </c>
      <c r="E3399" s="757"/>
      <c r="F3399" s="757"/>
      <c r="G3399" s="757"/>
      <c r="H3399" s="757"/>
      <c r="I3399" s="757"/>
    </row>
    <row r="3400" spans="1:9" ht="15.75" customHeight="1">
      <c r="A3400" s="963">
        <v>98295</v>
      </c>
      <c r="B3400" s="963" t="s">
        <v>6359</v>
      </c>
      <c r="C3400" s="964" t="s">
        <v>164</v>
      </c>
      <c r="D3400" s="965">
        <v>4.63</v>
      </c>
      <c r="E3400" s="757"/>
      <c r="F3400" s="757"/>
      <c r="G3400" s="757"/>
      <c r="H3400" s="757"/>
      <c r="I3400" s="757"/>
    </row>
    <row r="3401" spans="1:9" ht="15.75" customHeight="1">
      <c r="A3401" s="963">
        <v>98296</v>
      </c>
      <c r="B3401" s="963" t="s">
        <v>6360</v>
      </c>
      <c r="C3401" s="964" t="s">
        <v>164</v>
      </c>
      <c r="D3401" s="965">
        <v>7.58</v>
      </c>
      <c r="E3401" s="757"/>
      <c r="F3401" s="757"/>
      <c r="G3401" s="757"/>
      <c r="H3401" s="757"/>
      <c r="I3401" s="757"/>
    </row>
    <row r="3402" spans="1:9" ht="15.75" customHeight="1">
      <c r="A3402" s="963">
        <v>98297</v>
      </c>
      <c r="B3402" s="963" t="s">
        <v>1358</v>
      </c>
      <c r="C3402" s="964" t="s">
        <v>164</v>
      </c>
      <c r="D3402" s="965">
        <v>6.68</v>
      </c>
      <c r="E3402" s="757"/>
      <c r="F3402" s="757"/>
      <c r="G3402" s="757"/>
      <c r="H3402" s="757"/>
      <c r="I3402" s="757"/>
    </row>
    <row r="3403" spans="1:9" ht="15.75" customHeight="1">
      <c r="A3403" s="963">
        <v>98298</v>
      </c>
      <c r="B3403" s="963" t="s">
        <v>6361</v>
      </c>
      <c r="C3403" s="964" t="s">
        <v>164</v>
      </c>
      <c r="D3403" s="965">
        <v>18.48</v>
      </c>
      <c r="E3403" s="757"/>
      <c r="F3403" s="757"/>
      <c r="G3403" s="757"/>
      <c r="H3403" s="757"/>
      <c r="I3403" s="757"/>
    </row>
    <row r="3404" spans="1:9" ht="15.75" customHeight="1">
      <c r="A3404" s="963">
        <v>98299</v>
      </c>
      <c r="B3404" s="963" t="s">
        <v>6362</v>
      </c>
      <c r="C3404" s="964" t="s">
        <v>164</v>
      </c>
      <c r="D3404" s="965">
        <v>17.39</v>
      </c>
      <c r="E3404" s="757"/>
      <c r="F3404" s="757"/>
      <c r="G3404" s="757"/>
      <c r="H3404" s="757"/>
      <c r="I3404" s="757"/>
    </row>
    <row r="3405" spans="1:9" ht="15.75" customHeight="1">
      <c r="A3405" s="963">
        <v>98300</v>
      </c>
      <c r="B3405" s="963" t="s">
        <v>6363</v>
      </c>
      <c r="C3405" s="964" t="s">
        <v>164</v>
      </c>
      <c r="D3405" s="965">
        <v>4.51</v>
      </c>
      <c r="E3405" s="757"/>
      <c r="F3405" s="757"/>
      <c r="G3405" s="757"/>
      <c r="H3405" s="757"/>
      <c r="I3405" s="757"/>
    </row>
    <row r="3406" spans="1:9" ht="15.75" customHeight="1">
      <c r="A3406" s="963">
        <v>98301</v>
      </c>
      <c r="B3406" s="963" t="s">
        <v>6364</v>
      </c>
      <c r="C3406" s="964" t="s">
        <v>141</v>
      </c>
      <c r="D3406" s="965">
        <v>585.87</v>
      </c>
      <c r="E3406" s="757"/>
      <c r="F3406" s="757"/>
      <c r="G3406" s="757"/>
      <c r="H3406" s="757"/>
      <c r="I3406" s="757"/>
    </row>
    <row r="3407" spans="1:9" ht="15.75" customHeight="1">
      <c r="A3407" s="963">
        <v>98302</v>
      </c>
      <c r="B3407" s="963" t="s">
        <v>6365</v>
      </c>
      <c r="C3407" s="964" t="s">
        <v>141</v>
      </c>
      <c r="D3407" s="965">
        <v>1156.97</v>
      </c>
      <c r="E3407" s="757"/>
      <c r="F3407" s="757"/>
      <c r="G3407" s="757"/>
      <c r="H3407" s="757"/>
      <c r="I3407" s="757"/>
    </row>
    <row r="3408" spans="1:9" ht="15.75" customHeight="1">
      <c r="A3408" s="963">
        <v>98304</v>
      </c>
      <c r="B3408" s="963" t="s">
        <v>6366</v>
      </c>
      <c r="C3408" s="964" t="s">
        <v>141</v>
      </c>
      <c r="D3408" s="965">
        <v>3700.34</v>
      </c>
      <c r="E3408" s="757"/>
      <c r="F3408" s="757"/>
      <c r="G3408" s="757"/>
      <c r="H3408" s="757"/>
      <c r="I3408" s="757"/>
    </row>
    <row r="3409" spans="1:9" ht="15.75" customHeight="1">
      <c r="A3409" s="963">
        <v>98305</v>
      </c>
      <c r="B3409" s="963" t="s">
        <v>6367</v>
      </c>
      <c r="C3409" s="964" t="s">
        <v>141</v>
      </c>
      <c r="D3409" s="965">
        <v>2810.16</v>
      </c>
      <c r="E3409" s="757"/>
      <c r="F3409" s="757"/>
      <c r="G3409" s="757"/>
      <c r="H3409" s="757"/>
      <c r="I3409" s="757"/>
    </row>
    <row r="3410" spans="1:9" ht="15.75" customHeight="1">
      <c r="A3410" s="963">
        <v>98306</v>
      </c>
      <c r="B3410" s="963" t="s">
        <v>6368</v>
      </c>
      <c r="C3410" s="964" t="s">
        <v>141</v>
      </c>
      <c r="D3410" s="965">
        <v>57.12</v>
      </c>
      <c r="E3410" s="757"/>
      <c r="F3410" s="757"/>
      <c r="G3410" s="757"/>
      <c r="H3410" s="757"/>
      <c r="I3410" s="757"/>
    </row>
    <row r="3411" spans="1:9" ht="15.75" customHeight="1">
      <c r="A3411" s="963">
        <v>98307</v>
      </c>
      <c r="B3411" s="963" t="s">
        <v>1360</v>
      </c>
      <c r="C3411" s="964" t="s">
        <v>141</v>
      </c>
      <c r="D3411" s="965">
        <v>42.77</v>
      </c>
      <c r="E3411" s="757"/>
      <c r="F3411" s="757"/>
      <c r="G3411" s="757"/>
      <c r="H3411" s="757"/>
      <c r="I3411" s="757"/>
    </row>
    <row r="3412" spans="1:9" ht="15.75" customHeight="1">
      <c r="A3412" s="963">
        <v>98308</v>
      </c>
      <c r="B3412" s="963" t="s">
        <v>6369</v>
      </c>
      <c r="C3412" s="964" t="s">
        <v>141</v>
      </c>
      <c r="D3412" s="965">
        <v>27.77</v>
      </c>
      <c r="E3412" s="757"/>
      <c r="F3412" s="757"/>
      <c r="G3412" s="757"/>
      <c r="H3412" s="757"/>
      <c r="I3412" s="757"/>
    </row>
    <row r="3413" spans="1:9" ht="15.75" customHeight="1">
      <c r="A3413" s="963">
        <v>98593</v>
      </c>
      <c r="B3413" s="963" t="s">
        <v>6370</v>
      </c>
      <c r="C3413" s="964" t="s">
        <v>141</v>
      </c>
      <c r="D3413" s="965">
        <v>2535.86</v>
      </c>
      <c r="E3413" s="757"/>
      <c r="F3413" s="757"/>
      <c r="G3413" s="757"/>
      <c r="H3413" s="757"/>
      <c r="I3413" s="757"/>
    </row>
    <row r="3414" spans="1:9" ht="15.75" customHeight="1">
      <c r="A3414" s="963">
        <v>100553</v>
      </c>
      <c r="B3414" s="963" t="s">
        <v>6371</v>
      </c>
      <c r="C3414" s="964" t="s">
        <v>164</v>
      </c>
      <c r="D3414" s="965">
        <v>19.77</v>
      </c>
      <c r="E3414" s="757"/>
      <c r="F3414" s="757"/>
      <c r="G3414" s="757"/>
      <c r="H3414" s="757"/>
      <c r="I3414" s="757"/>
    </row>
    <row r="3415" spans="1:9" ht="15.75" customHeight="1">
      <c r="A3415" s="963">
        <v>100554</v>
      </c>
      <c r="B3415" s="963" t="s">
        <v>6372</v>
      </c>
      <c r="C3415" s="964" t="s">
        <v>164</v>
      </c>
      <c r="D3415" s="965">
        <v>4.3</v>
      </c>
      <c r="E3415" s="757"/>
      <c r="F3415" s="757"/>
      <c r="G3415" s="757"/>
      <c r="H3415" s="757"/>
      <c r="I3415" s="757"/>
    </row>
    <row r="3416" spans="1:9" ht="15.75" customHeight="1">
      <c r="A3416" s="963">
        <v>100555</v>
      </c>
      <c r="B3416" s="963" t="s">
        <v>6373</v>
      </c>
      <c r="C3416" s="964" t="s">
        <v>141</v>
      </c>
      <c r="D3416" s="965">
        <v>1401.69</v>
      </c>
      <c r="E3416" s="757"/>
      <c r="F3416" s="757"/>
      <c r="G3416" s="757"/>
      <c r="H3416" s="757"/>
      <c r="I3416" s="757"/>
    </row>
    <row r="3417" spans="1:9" ht="15.75" customHeight="1">
      <c r="A3417" s="963">
        <v>89355</v>
      </c>
      <c r="B3417" s="963" t="s">
        <v>6374</v>
      </c>
      <c r="C3417" s="964" t="s">
        <v>164</v>
      </c>
      <c r="D3417" s="965">
        <v>16.97</v>
      </c>
      <c r="E3417" s="757"/>
      <c r="F3417" s="757"/>
      <c r="G3417" s="757"/>
      <c r="H3417" s="757"/>
      <c r="I3417" s="757"/>
    </row>
    <row r="3418" spans="1:9" ht="15.75" customHeight="1">
      <c r="A3418" s="963">
        <v>89356</v>
      </c>
      <c r="B3418" s="963" t="s">
        <v>6375</v>
      </c>
      <c r="C3418" s="964" t="s">
        <v>164</v>
      </c>
      <c r="D3418" s="965">
        <v>19.53</v>
      </c>
      <c r="E3418" s="757"/>
      <c r="F3418" s="757"/>
      <c r="G3418" s="757"/>
      <c r="H3418" s="757"/>
      <c r="I3418" s="757"/>
    </row>
    <row r="3419" spans="1:9" ht="15.75" customHeight="1">
      <c r="A3419" s="963">
        <v>89357</v>
      </c>
      <c r="B3419" s="963" t="s">
        <v>6376</v>
      </c>
      <c r="C3419" s="964" t="s">
        <v>164</v>
      </c>
      <c r="D3419" s="965">
        <v>28.18</v>
      </c>
      <c r="E3419" s="757"/>
      <c r="F3419" s="757"/>
      <c r="G3419" s="757"/>
      <c r="H3419" s="757"/>
      <c r="I3419" s="757"/>
    </row>
    <row r="3420" spans="1:9" ht="15.75" customHeight="1">
      <c r="A3420" s="963">
        <v>89401</v>
      </c>
      <c r="B3420" s="963" t="s">
        <v>6377</v>
      </c>
      <c r="C3420" s="964" t="s">
        <v>164</v>
      </c>
      <c r="D3420" s="965">
        <v>9.68</v>
      </c>
      <c r="E3420" s="757"/>
      <c r="F3420" s="757"/>
      <c r="G3420" s="757"/>
      <c r="H3420" s="757"/>
      <c r="I3420" s="757"/>
    </row>
    <row r="3421" spans="1:9" ht="15.75" customHeight="1">
      <c r="A3421" s="963">
        <v>89402</v>
      </c>
      <c r="B3421" s="963" t="s">
        <v>6378</v>
      </c>
      <c r="C3421" s="964" t="s">
        <v>164</v>
      </c>
      <c r="D3421" s="965">
        <v>11.09</v>
      </c>
      <c r="E3421" s="757"/>
      <c r="F3421" s="757"/>
      <c r="G3421" s="757"/>
      <c r="H3421" s="757"/>
      <c r="I3421" s="757"/>
    </row>
    <row r="3422" spans="1:9" ht="15.75" customHeight="1">
      <c r="A3422" s="963">
        <v>89403</v>
      </c>
      <c r="B3422" s="963" t="s">
        <v>6379</v>
      </c>
      <c r="C3422" s="964" t="s">
        <v>164</v>
      </c>
      <c r="D3422" s="965">
        <v>18.12</v>
      </c>
      <c r="E3422" s="757"/>
      <c r="F3422" s="757"/>
      <c r="G3422" s="757"/>
      <c r="H3422" s="757"/>
      <c r="I3422" s="757"/>
    </row>
    <row r="3423" spans="1:9" ht="15.75" customHeight="1">
      <c r="A3423" s="963">
        <v>89446</v>
      </c>
      <c r="B3423" s="963" t="s">
        <v>6380</v>
      </c>
      <c r="C3423" s="964" t="s">
        <v>164</v>
      </c>
      <c r="D3423" s="965">
        <v>5.79</v>
      </c>
      <c r="E3423" s="757"/>
      <c r="F3423" s="757"/>
      <c r="G3423" s="757"/>
      <c r="H3423" s="757"/>
      <c r="I3423" s="757"/>
    </row>
    <row r="3424" spans="1:9" ht="15.75" customHeight="1">
      <c r="A3424" s="963">
        <v>89447</v>
      </c>
      <c r="B3424" s="963" t="s">
        <v>6381</v>
      </c>
      <c r="C3424" s="964" t="s">
        <v>164</v>
      </c>
      <c r="D3424" s="965">
        <v>11.8</v>
      </c>
      <c r="E3424" s="757"/>
      <c r="F3424" s="757"/>
      <c r="G3424" s="757"/>
      <c r="H3424" s="757"/>
      <c r="I3424" s="757"/>
    </row>
    <row r="3425" spans="1:9" ht="15.75" customHeight="1">
      <c r="A3425" s="963">
        <v>89448</v>
      </c>
      <c r="B3425" s="963" t="s">
        <v>6382</v>
      </c>
      <c r="C3425" s="964" t="s">
        <v>164</v>
      </c>
      <c r="D3425" s="965">
        <v>18.23</v>
      </c>
      <c r="E3425" s="757"/>
      <c r="F3425" s="757"/>
      <c r="G3425" s="757"/>
      <c r="H3425" s="757"/>
      <c r="I3425" s="757"/>
    </row>
    <row r="3426" spans="1:9" ht="15.75" customHeight="1">
      <c r="A3426" s="963">
        <v>89449</v>
      </c>
      <c r="B3426" s="963" t="s">
        <v>6383</v>
      </c>
      <c r="C3426" s="964" t="s">
        <v>164</v>
      </c>
      <c r="D3426" s="965">
        <v>20.12</v>
      </c>
      <c r="E3426" s="757"/>
      <c r="F3426" s="757"/>
      <c r="G3426" s="757"/>
      <c r="H3426" s="757"/>
      <c r="I3426" s="757"/>
    </row>
    <row r="3427" spans="1:9" ht="15.75" customHeight="1">
      <c r="A3427" s="963">
        <v>89450</v>
      </c>
      <c r="B3427" s="963" t="s">
        <v>6384</v>
      </c>
      <c r="C3427" s="964" t="s">
        <v>164</v>
      </c>
      <c r="D3427" s="965">
        <v>32.5</v>
      </c>
      <c r="E3427" s="757"/>
      <c r="F3427" s="757"/>
      <c r="G3427" s="757"/>
      <c r="H3427" s="757"/>
      <c r="I3427" s="757"/>
    </row>
    <row r="3428" spans="1:9" ht="15.75" customHeight="1">
      <c r="A3428" s="963">
        <v>89451</v>
      </c>
      <c r="B3428" s="963" t="s">
        <v>6385</v>
      </c>
      <c r="C3428" s="964" t="s">
        <v>164</v>
      </c>
      <c r="D3428" s="965">
        <v>53.22</v>
      </c>
      <c r="E3428" s="757"/>
      <c r="F3428" s="757"/>
      <c r="G3428" s="757"/>
      <c r="H3428" s="757"/>
      <c r="I3428" s="757"/>
    </row>
    <row r="3429" spans="1:9" ht="15.75" customHeight="1">
      <c r="A3429" s="963">
        <v>89452</v>
      </c>
      <c r="B3429" s="963" t="s">
        <v>6386</v>
      </c>
      <c r="C3429" s="964" t="s">
        <v>164</v>
      </c>
      <c r="D3429" s="965">
        <v>73.53</v>
      </c>
      <c r="E3429" s="757"/>
      <c r="F3429" s="757"/>
      <c r="G3429" s="757"/>
      <c r="H3429" s="757"/>
      <c r="I3429" s="757"/>
    </row>
    <row r="3430" spans="1:9" ht="15.75" customHeight="1">
      <c r="A3430" s="963">
        <v>89508</v>
      </c>
      <c r="B3430" s="963" t="s">
        <v>6387</v>
      </c>
      <c r="C3430" s="964" t="s">
        <v>164</v>
      </c>
      <c r="D3430" s="965">
        <v>16.13</v>
      </c>
      <c r="E3430" s="757"/>
      <c r="F3430" s="757"/>
      <c r="G3430" s="757"/>
      <c r="H3430" s="757"/>
      <c r="I3430" s="757"/>
    </row>
    <row r="3431" spans="1:9" ht="15.75" customHeight="1">
      <c r="A3431" s="963">
        <v>89509</v>
      </c>
      <c r="B3431" s="963" t="s">
        <v>6388</v>
      </c>
      <c r="C3431" s="964" t="s">
        <v>164</v>
      </c>
      <c r="D3431" s="965">
        <v>21.99</v>
      </c>
      <c r="E3431" s="757"/>
      <c r="F3431" s="757"/>
      <c r="G3431" s="757"/>
      <c r="H3431" s="757"/>
      <c r="I3431" s="757"/>
    </row>
    <row r="3432" spans="1:9" ht="15.75" customHeight="1">
      <c r="A3432" s="963">
        <v>89511</v>
      </c>
      <c r="B3432" s="963" t="s">
        <v>6389</v>
      </c>
      <c r="C3432" s="964" t="s">
        <v>164</v>
      </c>
      <c r="D3432" s="965">
        <v>38</v>
      </c>
      <c r="E3432" s="757"/>
      <c r="F3432" s="757"/>
      <c r="G3432" s="757"/>
      <c r="H3432" s="757"/>
      <c r="I3432" s="757"/>
    </row>
    <row r="3433" spans="1:9" ht="15.75" customHeight="1">
      <c r="A3433" s="963">
        <v>89512</v>
      </c>
      <c r="B3433" s="963" t="s">
        <v>6390</v>
      </c>
      <c r="C3433" s="964" t="s">
        <v>164</v>
      </c>
      <c r="D3433" s="965">
        <v>47.69</v>
      </c>
      <c r="E3433" s="757"/>
      <c r="F3433" s="757"/>
      <c r="G3433" s="757"/>
      <c r="H3433" s="757"/>
      <c r="I3433" s="757"/>
    </row>
    <row r="3434" spans="1:9" ht="15.75" customHeight="1">
      <c r="A3434" s="963">
        <v>89576</v>
      </c>
      <c r="B3434" s="963" t="s">
        <v>6391</v>
      </c>
      <c r="C3434" s="964" t="s">
        <v>164</v>
      </c>
      <c r="D3434" s="965">
        <v>28.75</v>
      </c>
      <c r="E3434" s="757"/>
      <c r="F3434" s="757"/>
      <c r="G3434" s="757"/>
      <c r="H3434" s="757"/>
      <c r="I3434" s="757"/>
    </row>
    <row r="3435" spans="1:9" ht="15.75" customHeight="1">
      <c r="A3435" s="963">
        <v>89578</v>
      </c>
      <c r="B3435" s="963" t="s">
        <v>6392</v>
      </c>
      <c r="C3435" s="964" t="s">
        <v>164</v>
      </c>
      <c r="D3435" s="965">
        <v>35.409999999999997</v>
      </c>
      <c r="E3435" s="757"/>
      <c r="F3435" s="757"/>
      <c r="G3435" s="757"/>
      <c r="H3435" s="757"/>
      <c r="I3435" s="757"/>
    </row>
    <row r="3436" spans="1:9" ht="15.75" customHeight="1">
      <c r="A3436" s="963">
        <v>89580</v>
      </c>
      <c r="B3436" s="963" t="s">
        <v>6393</v>
      </c>
      <c r="C3436" s="964" t="s">
        <v>164</v>
      </c>
      <c r="D3436" s="965">
        <v>73.709999999999994</v>
      </c>
      <c r="E3436" s="757"/>
      <c r="F3436" s="757"/>
      <c r="G3436" s="757"/>
      <c r="H3436" s="757"/>
      <c r="I3436" s="757"/>
    </row>
    <row r="3437" spans="1:9" ht="15.75" customHeight="1">
      <c r="A3437" s="963">
        <v>89633</v>
      </c>
      <c r="B3437" s="963" t="s">
        <v>6394</v>
      </c>
      <c r="C3437" s="964" t="s">
        <v>164</v>
      </c>
      <c r="D3437" s="965">
        <v>23.25</v>
      </c>
      <c r="E3437" s="757"/>
      <c r="F3437" s="757"/>
      <c r="G3437" s="757"/>
      <c r="H3437" s="757"/>
      <c r="I3437" s="757"/>
    </row>
    <row r="3438" spans="1:9" ht="15.75" customHeight="1">
      <c r="A3438" s="963">
        <v>89634</v>
      </c>
      <c r="B3438" s="963" t="s">
        <v>6395</v>
      </c>
      <c r="C3438" s="964" t="s">
        <v>164</v>
      </c>
      <c r="D3438" s="965">
        <v>33.68</v>
      </c>
      <c r="E3438" s="757"/>
      <c r="F3438" s="757"/>
      <c r="G3438" s="757"/>
      <c r="H3438" s="757"/>
      <c r="I3438" s="757"/>
    </row>
    <row r="3439" spans="1:9" ht="15.75" customHeight="1">
      <c r="A3439" s="963">
        <v>89635</v>
      </c>
      <c r="B3439" s="963" t="s">
        <v>6396</v>
      </c>
      <c r="C3439" s="964" t="s">
        <v>164</v>
      </c>
      <c r="D3439" s="965">
        <v>50.89</v>
      </c>
      <c r="E3439" s="757"/>
      <c r="F3439" s="757"/>
      <c r="G3439" s="757"/>
      <c r="H3439" s="757"/>
      <c r="I3439" s="757"/>
    </row>
    <row r="3440" spans="1:9" ht="15.75" customHeight="1">
      <c r="A3440" s="963">
        <v>89636</v>
      </c>
      <c r="B3440" s="963" t="s">
        <v>6397</v>
      </c>
      <c r="C3440" s="964" t="s">
        <v>164</v>
      </c>
      <c r="D3440" s="965">
        <v>64.47</v>
      </c>
      <c r="E3440" s="757"/>
      <c r="F3440" s="757"/>
      <c r="G3440" s="757"/>
      <c r="H3440" s="757"/>
      <c r="I3440" s="757"/>
    </row>
    <row r="3441" spans="1:9" ht="15.75" customHeight="1">
      <c r="A3441" s="963">
        <v>89711</v>
      </c>
      <c r="B3441" s="963" t="s">
        <v>6398</v>
      </c>
      <c r="C3441" s="964" t="s">
        <v>164</v>
      </c>
      <c r="D3441" s="965">
        <v>18.73</v>
      </c>
      <c r="E3441" s="757"/>
      <c r="F3441" s="757"/>
      <c r="G3441" s="757"/>
      <c r="H3441" s="757"/>
      <c r="I3441" s="757"/>
    </row>
    <row r="3442" spans="1:9" ht="15.75" customHeight="1">
      <c r="A3442" s="963">
        <v>89712</v>
      </c>
      <c r="B3442" s="963" t="s">
        <v>6399</v>
      </c>
      <c r="C3442" s="964" t="s">
        <v>164</v>
      </c>
      <c r="D3442" s="965">
        <v>24.71</v>
      </c>
      <c r="E3442" s="757"/>
      <c r="F3442" s="757"/>
      <c r="G3442" s="757"/>
      <c r="H3442" s="757"/>
      <c r="I3442" s="757"/>
    </row>
    <row r="3443" spans="1:9" ht="15.75" customHeight="1">
      <c r="A3443" s="963">
        <v>89713</v>
      </c>
      <c r="B3443" s="963" t="s">
        <v>6400</v>
      </c>
      <c r="C3443" s="964" t="s">
        <v>164</v>
      </c>
      <c r="D3443" s="965">
        <v>31.04</v>
      </c>
      <c r="E3443" s="757"/>
      <c r="F3443" s="757"/>
      <c r="G3443" s="757"/>
      <c r="H3443" s="757"/>
      <c r="I3443" s="757"/>
    </row>
    <row r="3444" spans="1:9" ht="15.75" customHeight="1">
      <c r="A3444" s="963">
        <v>89714</v>
      </c>
      <c r="B3444" s="963" t="s">
        <v>6401</v>
      </c>
      <c r="C3444" s="964" t="s">
        <v>164</v>
      </c>
      <c r="D3444" s="965">
        <v>34.369999999999997</v>
      </c>
      <c r="E3444" s="757"/>
      <c r="F3444" s="757"/>
      <c r="G3444" s="757"/>
      <c r="H3444" s="757"/>
      <c r="I3444" s="757"/>
    </row>
    <row r="3445" spans="1:9" ht="15.75" customHeight="1">
      <c r="A3445" s="963">
        <v>89716</v>
      </c>
      <c r="B3445" s="963" t="s">
        <v>6402</v>
      </c>
      <c r="C3445" s="964" t="s">
        <v>164</v>
      </c>
      <c r="D3445" s="965">
        <v>26.02</v>
      </c>
      <c r="E3445" s="757"/>
      <c r="F3445" s="757"/>
      <c r="G3445" s="757"/>
      <c r="H3445" s="757"/>
      <c r="I3445" s="757"/>
    </row>
    <row r="3446" spans="1:9" ht="15.75" customHeight="1">
      <c r="A3446" s="963">
        <v>89717</v>
      </c>
      <c r="B3446" s="963" t="s">
        <v>6403</v>
      </c>
      <c r="C3446" s="964" t="s">
        <v>164</v>
      </c>
      <c r="D3446" s="965">
        <v>41.85</v>
      </c>
      <c r="E3446" s="757"/>
      <c r="F3446" s="757"/>
      <c r="G3446" s="757"/>
      <c r="H3446" s="757"/>
      <c r="I3446" s="757"/>
    </row>
    <row r="3447" spans="1:9" ht="15.75" customHeight="1">
      <c r="A3447" s="963">
        <v>89770</v>
      </c>
      <c r="B3447" s="963" t="s">
        <v>6404</v>
      </c>
      <c r="C3447" s="964" t="s">
        <v>164</v>
      </c>
      <c r="D3447" s="965">
        <v>47.14</v>
      </c>
      <c r="E3447" s="757"/>
      <c r="F3447" s="757"/>
      <c r="G3447" s="757"/>
      <c r="H3447" s="757"/>
      <c r="I3447" s="757"/>
    </row>
    <row r="3448" spans="1:9" ht="15.75" customHeight="1">
      <c r="A3448" s="963">
        <v>89771</v>
      </c>
      <c r="B3448" s="963" t="s">
        <v>6405</v>
      </c>
      <c r="C3448" s="964" t="s">
        <v>164</v>
      </c>
      <c r="D3448" s="965">
        <v>62.98</v>
      </c>
      <c r="E3448" s="757"/>
      <c r="F3448" s="757"/>
      <c r="G3448" s="757"/>
      <c r="H3448" s="757"/>
      <c r="I3448" s="757"/>
    </row>
    <row r="3449" spans="1:9" ht="15.75" customHeight="1">
      <c r="A3449" s="963">
        <v>89773</v>
      </c>
      <c r="B3449" s="963" t="s">
        <v>6406</v>
      </c>
      <c r="C3449" s="964" t="s">
        <v>164</v>
      </c>
      <c r="D3449" s="965">
        <v>148.27000000000001</v>
      </c>
      <c r="E3449" s="757"/>
      <c r="F3449" s="757"/>
      <c r="G3449" s="757"/>
      <c r="H3449" s="757"/>
      <c r="I3449" s="757"/>
    </row>
    <row r="3450" spans="1:9" ht="15.75" customHeight="1">
      <c r="A3450" s="963">
        <v>89775</v>
      </c>
      <c r="B3450" s="963" t="s">
        <v>6407</v>
      </c>
      <c r="C3450" s="964" t="s">
        <v>164</v>
      </c>
      <c r="D3450" s="965">
        <v>232.05</v>
      </c>
      <c r="E3450" s="757"/>
      <c r="F3450" s="757"/>
      <c r="G3450" s="757"/>
      <c r="H3450" s="757"/>
      <c r="I3450" s="757"/>
    </row>
    <row r="3451" spans="1:9" ht="15.75" customHeight="1">
      <c r="A3451" s="963">
        <v>89798</v>
      </c>
      <c r="B3451" s="963" t="s">
        <v>6408</v>
      </c>
      <c r="C3451" s="964" t="s">
        <v>164</v>
      </c>
      <c r="D3451" s="965">
        <v>14.28</v>
      </c>
      <c r="E3451" s="757"/>
      <c r="F3451" s="757"/>
      <c r="G3451" s="757"/>
      <c r="H3451" s="757"/>
      <c r="I3451" s="757"/>
    </row>
    <row r="3452" spans="1:9" ht="15.75" customHeight="1">
      <c r="A3452" s="963">
        <v>89799</v>
      </c>
      <c r="B3452" s="963" t="s">
        <v>6409</v>
      </c>
      <c r="C3452" s="964" t="s">
        <v>164</v>
      </c>
      <c r="D3452" s="965">
        <v>22.38</v>
      </c>
      <c r="E3452" s="757"/>
      <c r="F3452" s="757"/>
      <c r="G3452" s="757"/>
      <c r="H3452" s="757"/>
      <c r="I3452" s="757"/>
    </row>
    <row r="3453" spans="1:9" ht="15.75" customHeight="1">
      <c r="A3453" s="963">
        <v>89800</v>
      </c>
      <c r="B3453" s="963" t="s">
        <v>6410</v>
      </c>
      <c r="C3453" s="964" t="s">
        <v>164</v>
      </c>
      <c r="D3453" s="965">
        <v>27.51</v>
      </c>
      <c r="E3453" s="757"/>
      <c r="F3453" s="757"/>
      <c r="G3453" s="757"/>
      <c r="H3453" s="757"/>
      <c r="I3453" s="757"/>
    </row>
    <row r="3454" spans="1:9" ht="15.75" customHeight="1">
      <c r="A3454" s="963">
        <v>89848</v>
      </c>
      <c r="B3454" s="963" t="s">
        <v>6411</v>
      </c>
      <c r="C3454" s="964" t="s">
        <v>164</v>
      </c>
      <c r="D3454" s="965">
        <v>26.63</v>
      </c>
      <c r="E3454" s="757"/>
      <c r="F3454" s="757"/>
      <c r="G3454" s="757"/>
      <c r="H3454" s="757"/>
      <c r="I3454" s="757"/>
    </row>
    <row r="3455" spans="1:9" ht="15.75" customHeight="1">
      <c r="A3455" s="963">
        <v>89849</v>
      </c>
      <c r="B3455" s="963" t="s">
        <v>6412</v>
      </c>
      <c r="C3455" s="964" t="s">
        <v>164</v>
      </c>
      <c r="D3455" s="965">
        <v>57.72</v>
      </c>
      <c r="E3455" s="757"/>
      <c r="F3455" s="757"/>
      <c r="G3455" s="757"/>
      <c r="H3455" s="757"/>
      <c r="I3455" s="757"/>
    </row>
    <row r="3456" spans="1:9" ht="15.75" customHeight="1">
      <c r="A3456" s="963">
        <v>89865</v>
      </c>
      <c r="B3456" s="963" t="s">
        <v>6413</v>
      </c>
      <c r="C3456" s="964" t="s">
        <v>164</v>
      </c>
      <c r="D3456" s="965">
        <v>14.72</v>
      </c>
      <c r="E3456" s="757"/>
      <c r="F3456" s="757"/>
      <c r="G3456" s="757"/>
      <c r="H3456" s="757"/>
      <c r="I3456" s="757"/>
    </row>
    <row r="3457" spans="1:9" ht="15.75" customHeight="1">
      <c r="A3457" s="963">
        <v>91784</v>
      </c>
      <c r="B3457" s="963" t="s">
        <v>6414</v>
      </c>
      <c r="C3457" s="964" t="s">
        <v>164</v>
      </c>
      <c r="D3457" s="965">
        <v>39.06</v>
      </c>
      <c r="E3457" s="757"/>
      <c r="F3457" s="757"/>
      <c r="G3457" s="757"/>
      <c r="H3457" s="757"/>
      <c r="I3457" s="757"/>
    </row>
    <row r="3458" spans="1:9" ht="15.75" customHeight="1">
      <c r="A3458" s="963">
        <v>91785</v>
      </c>
      <c r="B3458" s="963" t="s">
        <v>6415</v>
      </c>
      <c r="C3458" s="964" t="s">
        <v>164</v>
      </c>
      <c r="D3458" s="965">
        <v>38.1</v>
      </c>
      <c r="E3458" s="757"/>
      <c r="F3458" s="757"/>
      <c r="G3458" s="757"/>
      <c r="H3458" s="757"/>
      <c r="I3458" s="757"/>
    </row>
    <row r="3459" spans="1:9" ht="15.75" customHeight="1">
      <c r="A3459" s="963">
        <v>91786</v>
      </c>
      <c r="B3459" s="963" t="s">
        <v>6416</v>
      </c>
      <c r="C3459" s="964" t="s">
        <v>164</v>
      </c>
      <c r="D3459" s="965">
        <v>29.41</v>
      </c>
      <c r="E3459" s="757"/>
      <c r="F3459" s="757"/>
      <c r="G3459" s="757"/>
      <c r="H3459" s="757"/>
      <c r="I3459" s="757"/>
    </row>
    <row r="3460" spans="1:9" ht="15.75" customHeight="1">
      <c r="A3460" s="963">
        <v>91787</v>
      </c>
      <c r="B3460" s="963" t="s">
        <v>6417</v>
      </c>
      <c r="C3460" s="964" t="s">
        <v>164</v>
      </c>
      <c r="D3460" s="965">
        <v>35.42</v>
      </c>
      <c r="E3460" s="757"/>
      <c r="F3460" s="757"/>
      <c r="G3460" s="757"/>
      <c r="H3460" s="757"/>
      <c r="I3460" s="757"/>
    </row>
    <row r="3461" spans="1:9" ht="15.75" customHeight="1">
      <c r="A3461" s="963">
        <v>91788</v>
      </c>
      <c r="B3461" s="963" t="s">
        <v>6418</v>
      </c>
      <c r="C3461" s="964" t="s">
        <v>164</v>
      </c>
      <c r="D3461" s="965">
        <v>42.49</v>
      </c>
      <c r="E3461" s="757"/>
      <c r="F3461" s="757"/>
      <c r="G3461" s="757"/>
      <c r="H3461" s="757"/>
      <c r="I3461" s="757"/>
    </row>
    <row r="3462" spans="1:9" ht="15.75" customHeight="1">
      <c r="A3462" s="963">
        <v>91789</v>
      </c>
      <c r="B3462" s="963" t="s">
        <v>6419</v>
      </c>
      <c r="C3462" s="964" t="s">
        <v>164</v>
      </c>
      <c r="D3462" s="965">
        <v>51.65</v>
      </c>
      <c r="E3462" s="757"/>
      <c r="F3462" s="757"/>
      <c r="G3462" s="757"/>
      <c r="H3462" s="757"/>
      <c r="I3462" s="757"/>
    </row>
    <row r="3463" spans="1:9" ht="15.75" customHeight="1">
      <c r="A3463" s="963">
        <v>91790</v>
      </c>
      <c r="B3463" s="963" t="s">
        <v>6420</v>
      </c>
      <c r="C3463" s="964" t="s">
        <v>164</v>
      </c>
      <c r="D3463" s="965">
        <v>58.44</v>
      </c>
      <c r="E3463" s="757"/>
      <c r="F3463" s="757"/>
      <c r="G3463" s="757"/>
      <c r="H3463" s="757"/>
      <c r="I3463" s="757"/>
    </row>
    <row r="3464" spans="1:9" ht="15.75" customHeight="1">
      <c r="A3464" s="963">
        <v>91791</v>
      </c>
      <c r="B3464" s="963" t="s">
        <v>6421</v>
      </c>
      <c r="C3464" s="964" t="s">
        <v>164</v>
      </c>
      <c r="D3464" s="965">
        <v>80.05</v>
      </c>
      <c r="E3464" s="757"/>
      <c r="F3464" s="757"/>
      <c r="G3464" s="757"/>
      <c r="H3464" s="757"/>
      <c r="I3464" s="757"/>
    </row>
    <row r="3465" spans="1:9" ht="15.75" customHeight="1">
      <c r="A3465" s="963">
        <v>91792</v>
      </c>
      <c r="B3465" s="963" t="s">
        <v>6422</v>
      </c>
      <c r="C3465" s="964" t="s">
        <v>164</v>
      </c>
      <c r="D3465" s="965">
        <v>53.99</v>
      </c>
      <c r="E3465" s="757"/>
      <c r="F3465" s="757"/>
      <c r="G3465" s="757"/>
      <c r="H3465" s="757"/>
      <c r="I3465" s="757"/>
    </row>
    <row r="3466" spans="1:9" ht="15.75" customHeight="1">
      <c r="A3466" s="963">
        <v>91793</v>
      </c>
      <c r="B3466" s="963" t="s">
        <v>6423</v>
      </c>
      <c r="C3466" s="964" t="s">
        <v>164</v>
      </c>
      <c r="D3466" s="965">
        <v>87.43</v>
      </c>
      <c r="E3466" s="757"/>
      <c r="F3466" s="757"/>
      <c r="G3466" s="757"/>
      <c r="H3466" s="757"/>
      <c r="I3466" s="757"/>
    </row>
    <row r="3467" spans="1:9" ht="15.75" customHeight="1">
      <c r="A3467" s="963">
        <v>91794</v>
      </c>
      <c r="B3467" s="963" t="s">
        <v>6424</v>
      </c>
      <c r="C3467" s="964" t="s">
        <v>164</v>
      </c>
      <c r="D3467" s="965">
        <v>43.11</v>
      </c>
      <c r="E3467" s="757"/>
      <c r="F3467" s="757"/>
      <c r="G3467" s="757"/>
      <c r="H3467" s="757"/>
      <c r="I3467" s="757"/>
    </row>
    <row r="3468" spans="1:9" ht="15.75" customHeight="1">
      <c r="A3468" s="963">
        <v>91795</v>
      </c>
      <c r="B3468" s="963" t="s">
        <v>6425</v>
      </c>
      <c r="C3468" s="964" t="s">
        <v>164</v>
      </c>
      <c r="D3468" s="965">
        <v>66.37</v>
      </c>
      <c r="E3468" s="757"/>
      <c r="F3468" s="757"/>
      <c r="G3468" s="757"/>
      <c r="H3468" s="757"/>
      <c r="I3468" s="757"/>
    </row>
    <row r="3469" spans="1:9" ht="15.75" customHeight="1">
      <c r="A3469" s="963">
        <v>91796</v>
      </c>
      <c r="B3469" s="963" t="s">
        <v>6426</v>
      </c>
      <c r="C3469" s="964" t="s">
        <v>164</v>
      </c>
      <c r="D3469" s="965">
        <v>70.14</v>
      </c>
      <c r="E3469" s="757"/>
      <c r="F3469" s="757"/>
      <c r="G3469" s="757"/>
      <c r="H3469" s="757"/>
      <c r="I3469" s="757"/>
    </row>
    <row r="3470" spans="1:9" ht="15.75" customHeight="1">
      <c r="A3470" s="963">
        <v>92275</v>
      </c>
      <c r="B3470" s="963" t="s">
        <v>6427</v>
      </c>
      <c r="C3470" s="964" t="s">
        <v>164</v>
      </c>
      <c r="D3470" s="965">
        <v>53.53</v>
      </c>
      <c r="E3470" s="757"/>
      <c r="F3470" s="757"/>
      <c r="G3470" s="757"/>
      <c r="H3470" s="757"/>
      <c r="I3470" s="757"/>
    </row>
    <row r="3471" spans="1:9" ht="15.75" customHeight="1">
      <c r="A3471" s="963">
        <v>92276</v>
      </c>
      <c r="B3471" s="963" t="s">
        <v>6428</v>
      </c>
      <c r="C3471" s="964" t="s">
        <v>164</v>
      </c>
      <c r="D3471" s="965">
        <v>67.97</v>
      </c>
      <c r="E3471" s="757"/>
      <c r="F3471" s="757"/>
      <c r="G3471" s="757"/>
      <c r="H3471" s="757"/>
      <c r="I3471" s="757"/>
    </row>
    <row r="3472" spans="1:9" ht="15.75" customHeight="1">
      <c r="A3472" s="963">
        <v>92277</v>
      </c>
      <c r="B3472" s="963" t="s">
        <v>6429</v>
      </c>
      <c r="C3472" s="964" t="s">
        <v>164</v>
      </c>
      <c r="D3472" s="965">
        <v>98.32</v>
      </c>
      <c r="E3472" s="757"/>
      <c r="F3472" s="757"/>
      <c r="G3472" s="757"/>
      <c r="H3472" s="757"/>
      <c r="I3472" s="757"/>
    </row>
    <row r="3473" spans="1:9" ht="15.75" customHeight="1">
      <c r="A3473" s="963">
        <v>92278</v>
      </c>
      <c r="B3473" s="963" t="s">
        <v>6430</v>
      </c>
      <c r="C3473" s="964" t="s">
        <v>164</v>
      </c>
      <c r="D3473" s="965">
        <v>132.38999999999999</v>
      </c>
      <c r="E3473" s="757"/>
      <c r="F3473" s="757"/>
      <c r="G3473" s="757"/>
      <c r="H3473" s="757"/>
      <c r="I3473" s="757"/>
    </row>
    <row r="3474" spans="1:9" ht="15.75" customHeight="1">
      <c r="A3474" s="963">
        <v>92279</v>
      </c>
      <c r="B3474" s="963" t="s">
        <v>6431</v>
      </c>
      <c r="C3474" s="964" t="s">
        <v>164</v>
      </c>
      <c r="D3474" s="965">
        <v>191.49</v>
      </c>
      <c r="E3474" s="757"/>
      <c r="F3474" s="757"/>
      <c r="G3474" s="757"/>
      <c r="H3474" s="757"/>
      <c r="I3474" s="757"/>
    </row>
    <row r="3475" spans="1:9" ht="15.75" customHeight="1">
      <c r="A3475" s="963">
        <v>92280</v>
      </c>
      <c r="B3475" s="963" t="s">
        <v>6432</v>
      </c>
      <c r="C3475" s="964" t="s">
        <v>164</v>
      </c>
      <c r="D3475" s="965">
        <v>269</v>
      </c>
      <c r="E3475" s="757"/>
      <c r="F3475" s="757"/>
      <c r="G3475" s="757"/>
      <c r="H3475" s="757"/>
      <c r="I3475" s="757"/>
    </row>
    <row r="3476" spans="1:9" ht="15.75" customHeight="1">
      <c r="A3476" s="963">
        <v>92281</v>
      </c>
      <c r="B3476" s="963" t="s">
        <v>6433</v>
      </c>
      <c r="C3476" s="964" t="s">
        <v>164</v>
      </c>
      <c r="D3476" s="965">
        <v>151.30000000000001</v>
      </c>
      <c r="E3476" s="757"/>
      <c r="F3476" s="757"/>
      <c r="G3476" s="757"/>
      <c r="H3476" s="757"/>
      <c r="I3476" s="757"/>
    </row>
    <row r="3477" spans="1:9" ht="15.75" customHeight="1">
      <c r="A3477" s="963">
        <v>92282</v>
      </c>
      <c r="B3477" s="963" t="s">
        <v>6434</v>
      </c>
      <c r="C3477" s="964" t="s">
        <v>164</v>
      </c>
      <c r="D3477" s="965">
        <v>169.74</v>
      </c>
      <c r="E3477" s="757"/>
      <c r="F3477" s="757"/>
      <c r="G3477" s="757"/>
      <c r="H3477" s="757"/>
      <c r="I3477" s="757"/>
    </row>
    <row r="3478" spans="1:9" ht="15.75" customHeight="1">
      <c r="A3478" s="963">
        <v>92283</v>
      </c>
      <c r="B3478" s="963" t="s">
        <v>6435</v>
      </c>
      <c r="C3478" s="964" t="s">
        <v>164</v>
      </c>
      <c r="D3478" s="965">
        <v>227.05</v>
      </c>
      <c r="E3478" s="757"/>
      <c r="F3478" s="757"/>
      <c r="G3478" s="757"/>
      <c r="H3478" s="757"/>
      <c r="I3478" s="757"/>
    </row>
    <row r="3479" spans="1:9" ht="15.75" customHeight="1">
      <c r="A3479" s="963">
        <v>92284</v>
      </c>
      <c r="B3479" s="963" t="s">
        <v>6436</v>
      </c>
      <c r="C3479" s="964" t="s">
        <v>164</v>
      </c>
      <c r="D3479" s="965">
        <v>279.20999999999998</v>
      </c>
      <c r="E3479" s="757"/>
      <c r="F3479" s="757"/>
      <c r="G3479" s="757"/>
      <c r="H3479" s="757"/>
      <c r="I3479" s="757"/>
    </row>
    <row r="3480" spans="1:9" ht="15.75" customHeight="1">
      <c r="A3480" s="963">
        <v>92285</v>
      </c>
      <c r="B3480" s="963" t="s">
        <v>6437</v>
      </c>
      <c r="C3480" s="964" t="s">
        <v>164</v>
      </c>
      <c r="D3480" s="965">
        <v>367.04</v>
      </c>
      <c r="E3480" s="757"/>
      <c r="F3480" s="757"/>
      <c r="G3480" s="757"/>
      <c r="H3480" s="757"/>
      <c r="I3480" s="757"/>
    </row>
    <row r="3481" spans="1:9" ht="15.75" customHeight="1">
      <c r="A3481" s="963">
        <v>92286</v>
      </c>
      <c r="B3481" s="963" t="s">
        <v>6438</v>
      </c>
      <c r="C3481" s="964" t="s">
        <v>164</v>
      </c>
      <c r="D3481" s="965">
        <v>447.04</v>
      </c>
      <c r="E3481" s="757"/>
      <c r="F3481" s="757"/>
      <c r="G3481" s="757"/>
      <c r="H3481" s="757"/>
      <c r="I3481" s="757"/>
    </row>
    <row r="3482" spans="1:9" ht="15.75" customHeight="1">
      <c r="A3482" s="963">
        <v>92305</v>
      </c>
      <c r="B3482" s="963" t="s">
        <v>6439</v>
      </c>
      <c r="C3482" s="964" t="s">
        <v>164</v>
      </c>
      <c r="D3482" s="965">
        <v>35.28</v>
      </c>
      <c r="E3482" s="757"/>
      <c r="F3482" s="757"/>
      <c r="G3482" s="757"/>
      <c r="H3482" s="757"/>
      <c r="I3482" s="757"/>
    </row>
    <row r="3483" spans="1:9" ht="15.75" customHeight="1">
      <c r="A3483" s="963">
        <v>92306</v>
      </c>
      <c r="B3483" s="963" t="s">
        <v>6440</v>
      </c>
      <c r="C3483" s="964" t="s">
        <v>164</v>
      </c>
      <c r="D3483" s="965">
        <v>57.78</v>
      </c>
      <c r="E3483" s="757"/>
      <c r="F3483" s="757"/>
      <c r="G3483" s="757"/>
      <c r="H3483" s="757"/>
      <c r="I3483" s="757"/>
    </row>
    <row r="3484" spans="1:9" ht="15.75" customHeight="1">
      <c r="A3484" s="963">
        <v>92307</v>
      </c>
      <c r="B3484" s="963" t="s">
        <v>6441</v>
      </c>
      <c r="C3484" s="964" t="s">
        <v>164</v>
      </c>
      <c r="D3484" s="965">
        <v>72.41</v>
      </c>
      <c r="E3484" s="757"/>
      <c r="F3484" s="757"/>
      <c r="G3484" s="757"/>
      <c r="H3484" s="757"/>
      <c r="I3484" s="757"/>
    </row>
    <row r="3485" spans="1:9" ht="15.75" customHeight="1">
      <c r="A3485" s="963">
        <v>92308</v>
      </c>
      <c r="B3485" s="963" t="s">
        <v>6442</v>
      </c>
      <c r="C3485" s="964" t="s">
        <v>164</v>
      </c>
      <c r="D3485" s="965">
        <v>57.82</v>
      </c>
      <c r="E3485" s="757"/>
      <c r="F3485" s="757"/>
      <c r="G3485" s="757"/>
      <c r="H3485" s="757"/>
      <c r="I3485" s="757"/>
    </row>
    <row r="3486" spans="1:9" ht="15.75" customHeight="1">
      <c r="A3486" s="963">
        <v>92309</v>
      </c>
      <c r="B3486" s="963" t="s">
        <v>6443</v>
      </c>
      <c r="C3486" s="964" t="s">
        <v>164</v>
      </c>
      <c r="D3486" s="965">
        <v>157.66999999999999</v>
      </c>
      <c r="E3486" s="757"/>
      <c r="F3486" s="757"/>
      <c r="G3486" s="757"/>
      <c r="H3486" s="757"/>
      <c r="I3486" s="757"/>
    </row>
    <row r="3487" spans="1:9" ht="15.75" customHeight="1">
      <c r="A3487" s="963">
        <v>92310</v>
      </c>
      <c r="B3487" s="963" t="s">
        <v>6444</v>
      </c>
      <c r="C3487" s="964" t="s">
        <v>164</v>
      </c>
      <c r="D3487" s="965">
        <v>176.31</v>
      </c>
      <c r="E3487" s="757"/>
      <c r="F3487" s="757"/>
      <c r="G3487" s="757"/>
      <c r="H3487" s="757"/>
      <c r="I3487" s="757"/>
    </row>
    <row r="3488" spans="1:9" ht="15.75" customHeight="1">
      <c r="A3488" s="963">
        <v>92320</v>
      </c>
      <c r="B3488" s="963" t="s">
        <v>6445</v>
      </c>
      <c r="C3488" s="964" t="s">
        <v>164</v>
      </c>
      <c r="D3488" s="965">
        <v>44.01</v>
      </c>
      <c r="E3488" s="757"/>
      <c r="F3488" s="757"/>
      <c r="G3488" s="757"/>
      <c r="H3488" s="757"/>
      <c r="I3488" s="757"/>
    </row>
    <row r="3489" spans="1:9" ht="15.75" customHeight="1">
      <c r="A3489" s="963">
        <v>92321</v>
      </c>
      <c r="B3489" s="963" t="s">
        <v>6446</v>
      </c>
      <c r="C3489" s="964" t="s">
        <v>164</v>
      </c>
      <c r="D3489" s="965">
        <v>72.849999999999994</v>
      </c>
      <c r="E3489" s="757"/>
      <c r="F3489" s="757"/>
      <c r="G3489" s="757"/>
      <c r="H3489" s="757"/>
      <c r="I3489" s="757"/>
    </row>
    <row r="3490" spans="1:9" ht="15.75" customHeight="1">
      <c r="A3490" s="963">
        <v>92322</v>
      </c>
      <c r="B3490" s="963" t="s">
        <v>6447</v>
      </c>
      <c r="C3490" s="964" t="s">
        <v>164</v>
      </c>
      <c r="D3490" s="965">
        <v>92.88</v>
      </c>
      <c r="E3490" s="757"/>
      <c r="F3490" s="757"/>
      <c r="G3490" s="757"/>
      <c r="H3490" s="757"/>
      <c r="I3490" s="757"/>
    </row>
    <row r="3491" spans="1:9" ht="15.75" customHeight="1">
      <c r="A3491" s="963">
        <v>92323</v>
      </c>
      <c r="B3491" s="963" t="s">
        <v>6448</v>
      </c>
      <c r="C3491" s="964" t="s">
        <v>164</v>
      </c>
      <c r="D3491" s="965">
        <v>64.459999999999994</v>
      </c>
      <c r="E3491" s="757"/>
      <c r="F3491" s="757"/>
      <c r="G3491" s="757"/>
      <c r="H3491" s="757"/>
      <c r="I3491" s="757"/>
    </row>
    <row r="3492" spans="1:9" ht="15.75" customHeight="1">
      <c r="A3492" s="963">
        <v>92324</v>
      </c>
      <c r="B3492" s="963" t="s">
        <v>6449</v>
      </c>
      <c r="C3492" s="964" t="s">
        <v>164</v>
      </c>
      <c r="D3492" s="965">
        <v>170.63</v>
      </c>
      <c r="E3492" s="757"/>
      <c r="F3492" s="757"/>
      <c r="G3492" s="757"/>
      <c r="H3492" s="757"/>
      <c r="I3492" s="757"/>
    </row>
    <row r="3493" spans="1:9" ht="15.75" customHeight="1">
      <c r="A3493" s="963">
        <v>92325</v>
      </c>
      <c r="B3493" s="963" t="s">
        <v>6450</v>
      </c>
      <c r="C3493" s="964" t="s">
        <v>164</v>
      </c>
      <c r="D3493" s="965">
        <v>194.67</v>
      </c>
      <c r="E3493" s="757"/>
      <c r="F3493" s="757"/>
      <c r="G3493" s="757"/>
      <c r="H3493" s="757"/>
      <c r="I3493" s="757"/>
    </row>
    <row r="3494" spans="1:9" ht="15.75" customHeight="1">
      <c r="A3494" s="963">
        <v>92335</v>
      </c>
      <c r="B3494" s="963" t="s">
        <v>6451</v>
      </c>
      <c r="C3494" s="964" t="s">
        <v>164</v>
      </c>
      <c r="D3494" s="965">
        <v>96.41</v>
      </c>
      <c r="E3494" s="757"/>
      <c r="F3494" s="757"/>
      <c r="G3494" s="757"/>
      <c r="H3494" s="757"/>
      <c r="I3494" s="757"/>
    </row>
    <row r="3495" spans="1:9" ht="15.75" customHeight="1">
      <c r="A3495" s="963">
        <v>92336</v>
      </c>
      <c r="B3495" s="963" t="s">
        <v>6452</v>
      </c>
      <c r="C3495" s="964" t="s">
        <v>164</v>
      </c>
      <c r="D3495" s="965">
        <v>118.75</v>
      </c>
      <c r="E3495" s="757"/>
      <c r="F3495" s="757"/>
      <c r="G3495" s="757"/>
      <c r="H3495" s="757"/>
      <c r="I3495" s="757"/>
    </row>
    <row r="3496" spans="1:9" ht="15.75" customHeight="1">
      <c r="A3496" s="963">
        <v>92337</v>
      </c>
      <c r="B3496" s="963" t="s">
        <v>6453</v>
      </c>
      <c r="C3496" s="964" t="s">
        <v>164</v>
      </c>
      <c r="D3496" s="965">
        <v>157.33000000000001</v>
      </c>
      <c r="E3496" s="757"/>
      <c r="F3496" s="757"/>
      <c r="G3496" s="757"/>
      <c r="H3496" s="757"/>
      <c r="I3496" s="757"/>
    </row>
    <row r="3497" spans="1:9" ht="15.75" customHeight="1">
      <c r="A3497" s="963">
        <v>92338</v>
      </c>
      <c r="B3497" s="963" t="s">
        <v>6454</v>
      </c>
      <c r="C3497" s="964" t="s">
        <v>164</v>
      </c>
      <c r="D3497" s="965">
        <v>142.58000000000001</v>
      </c>
      <c r="E3497" s="757"/>
      <c r="F3497" s="757"/>
      <c r="G3497" s="757"/>
      <c r="H3497" s="757"/>
      <c r="I3497" s="757"/>
    </row>
    <row r="3498" spans="1:9" ht="15.75" customHeight="1">
      <c r="A3498" s="963">
        <v>92339</v>
      </c>
      <c r="B3498" s="963" t="s">
        <v>6455</v>
      </c>
      <c r="C3498" s="964" t="s">
        <v>164</v>
      </c>
      <c r="D3498" s="965">
        <v>219.19</v>
      </c>
      <c r="E3498" s="757"/>
      <c r="F3498" s="757"/>
      <c r="G3498" s="757"/>
      <c r="H3498" s="757"/>
      <c r="I3498" s="757"/>
    </row>
    <row r="3499" spans="1:9" ht="15.75" customHeight="1">
      <c r="A3499" s="963">
        <v>92341</v>
      </c>
      <c r="B3499" s="963" t="s">
        <v>6456</v>
      </c>
      <c r="C3499" s="964" t="s">
        <v>164</v>
      </c>
      <c r="D3499" s="965">
        <v>104.42</v>
      </c>
      <c r="E3499" s="757"/>
      <c r="F3499" s="757"/>
      <c r="G3499" s="757"/>
      <c r="H3499" s="757"/>
      <c r="I3499" s="757"/>
    </row>
    <row r="3500" spans="1:9" ht="15.75" customHeight="1">
      <c r="A3500" s="963">
        <v>92342</v>
      </c>
      <c r="B3500" s="963" t="s">
        <v>6457</v>
      </c>
      <c r="C3500" s="964" t="s">
        <v>164</v>
      </c>
      <c r="D3500" s="965">
        <v>126.82</v>
      </c>
      <c r="E3500" s="757"/>
      <c r="F3500" s="757"/>
      <c r="G3500" s="757"/>
      <c r="H3500" s="757"/>
      <c r="I3500" s="757"/>
    </row>
    <row r="3501" spans="1:9" ht="15.75" customHeight="1">
      <c r="A3501" s="963">
        <v>92343</v>
      </c>
      <c r="B3501" s="963" t="s">
        <v>6458</v>
      </c>
      <c r="C3501" s="964" t="s">
        <v>164</v>
      </c>
      <c r="D3501" s="965">
        <v>165.47</v>
      </c>
      <c r="E3501" s="757"/>
      <c r="F3501" s="757"/>
      <c r="G3501" s="757"/>
      <c r="H3501" s="757"/>
      <c r="I3501" s="757"/>
    </row>
    <row r="3502" spans="1:9" ht="15.75" customHeight="1">
      <c r="A3502" s="963">
        <v>92359</v>
      </c>
      <c r="B3502" s="963" t="s">
        <v>6459</v>
      </c>
      <c r="C3502" s="964" t="s">
        <v>164</v>
      </c>
      <c r="D3502" s="965">
        <v>69.72</v>
      </c>
      <c r="E3502" s="757"/>
      <c r="F3502" s="757"/>
      <c r="G3502" s="757"/>
      <c r="H3502" s="757"/>
      <c r="I3502" s="757"/>
    </row>
    <row r="3503" spans="1:9" ht="15.75" customHeight="1">
      <c r="A3503" s="963">
        <v>92360</v>
      </c>
      <c r="B3503" s="963" t="s">
        <v>6460</v>
      </c>
      <c r="C3503" s="964" t="s">
        <v>164</v>
      </c>
      <c r="D3503" s="965">
        <v>93.25</v>
      </c>
      <c r="E3503" s="757"/>
      <c r="F3503" s="757"/>
      <c r="G3503" s="757"/>
      <c r="H3503" s="757"/>
      <c r="I3503" s="757"/>
    </row>
    <row r="3504" spans="1:9" ht="15.75" customHeight="1">
      <c r="A3504" s="963">
        <v>92361</v>
      </c>
      <c r="B3504" s="963" t="s">
        <v>6461</v>
      </c>
      <c r="C3504" s="964" t="s">
        <v>164</v>
      </c>
      <c r="D3504" s="965">
        <v>125.59</v>
      </c>
      <c r="E3504" s="757"/>
      <c r="F3504" s="757"/>
      <c r="G3504" s="757"/>
      <c r="H3504" s="757"/>
      <c r="I3504" s="757"/>
    </row>
    <row r="3505" spans="1:9" ht="15.75" customHeight="1">
      <c r="A3505" s="963">
        <v>92362</v>
      </c>
      <c r="B3505" s="963" t="s">
        <v>6462</v>
      </c>
      <c r="C3505" s="964" t="s">
        <v>164</v>
      </c>
      <c r="D3505" s="965">
        <v>201.53</v>
      </c>
      <c r="E3505" s="757"/>
      <c r="F3505" s="757"/>
      <c r="G3505" s="757"/>
      <c r="H3505" s="757"/>
      <c r="I3505" s="757"/>
    </row>
    <row r="3506" spans="1:9" ht="15.75" customHeight="1">
      <c r="A3506" s="963">
        <v>92364</v>
      </c>
      <c r="B3506" s="963" t="s">
        <v>6463</v>
      </c>
      <c r="C3506" s="964" t="s">
        <v>164</v>
      </c>
      <c r="D3506" s="965">
        <v>58.27</v>
      </c>
      <c r="E3506" s="757"/>
      <c r="F3506" s="757"/>
      <c r="G3506" s="757"/>
      <c r="H3506" s="757"/>
      <c r="I3506" s="757"/>
    </row>
    <row r="3507" spans="1:9" ht="15.75" customHeight="1">
      <c r="A3507" s="963">
        <v>92365</v>
      </c>
      <c r="B3507" s="963" t="s">
        <v>6464</v>
      </c>
      <c r="C3507" s="964" t="s">
        <v>164</v>
      </c>
      <c r="D3507" s="965">
        <v>67.209999999999994</v>
      </c>
      <c r="E3507" s="757"/>
      <c r="F3507" s="757"/>
      <c r="G3507" s="757"/>
      <c r="H3507" s="757"/>
      <c r="I3507" s="757"/>
    </row>
    <row r="3508" spans="1:9" ht="15.75" customHeight="1">
      <c r="A3508" s="963">
        <v>92366</v>
      </c>
      <c r="B3508" s="963" t="s">
        <v>6465</v>
      </c>
      <c r="C3508" s="964" t="s">
        <v>164</v>
      </c>
      <c r="D3508" s="965">
        <v>94.5</v>
      </c>
      <c r="E3508" s="757"/>
      <c r="F3508" s="757"/>
      <c r="G3508" s="757"/>
      <c r="H3508" s="757"/>
      <c r="I3508" s="757"/>
    </row>
    <row r="3509" spans="1:9" ht="15.75" customHeight="1">
      <c r="A3509" s="963">
        <v>92367</v>
      </c>
      <c r="B3509" s="963" t="s">
        <v>6466</v>
      </c>
      <c r="C3509" s="964" t="s">
        <v>164</v>
      </c>
      <c r="D3509" s="965">
        <v>116.45</v>
      </c>
      <c r="E3509" s="757"/>
      <c r="F3509" s="757"/>
      <c r="G3509" s="757"/>
      <c r="H3509" s="757"/>
      <c r="I3509" s="757"/>
    </row>
    <row r="3510" spans="1:9" ht="15.75" customHeight="1">
      <c r="A3510" s="963">
        <v>92368</v>
      </c>
      <c r="B3510" s="963" t="s">
        <v>6467</v>
      </c>
      <c r="C3510" s="964" t="s">
        <v>164</v>
      </c>
      <c r="D3510" s="965">
        <v>154.68</v>
      </c>
      <c r="E3510" s="757"/>
      <c r="F3510" s="757"/>
      <c r="G3510" s="757"/>
      <c r="H3510" s="757"/>
      <c r="I3510" s="757"/>
    </row>
    <row r="3511" spans="1:9" ht="15.75" customHeight="1">
      <c r="A3511" s="963">
        <v>92645</v>
      </c>
      <c r="B3511" s="963" t="s">
        <v>6468</v>
      </c>
      <c r="C3511" s="964" t="s">
        <v>164</v>
      </c>
      <c r="D3511" s="965">
        <v>72.78</v>
      </c>
      <c r="E3511" s="757"/>
      <c r="F3511" s="757"/>
      <c r="G3511" s="757"/>
      <c r="H3511" s="757"/>
      <c r="I3511" s="757"/>
    </row>
    <row r="3512" spans="1:9" ht="15.75" customHeight="1">
      <c r="A3512" s="963">
        <v>92646</v>
      </c>
      <c r="B3512" s="963" t="s">
        <v>6469</v>
      </c>
      <c r="C3512" s="964" t="s">
        <v>164</v>
      </c>
      <c r="D3512" s="965">
        <v>96.3</v>
      </c>
      <c r="E3512" s="757"/>
      <c r="F3512" s="757"/>
      <c r="G3512" s="757"/>
      <c r="H3512" s="757"/>
      <c r="I3512" s="757"/>
    </row>
    <row r="3513" spans="1:9" ht="15.75" customHeight="1">
      <c r="A3513" s="963">
        <v>92648</v>
      </c>
      <c r="B3513" s="963" t="s">
        <v>6470</v>
      </c>
      <c r="C3513" s="964" t="s">
        <v>164</v>
      </c>
      <c r="D3513" s="965">
        <v>105.3</v>
      </c>
      <c r="E3513" s="757"/>
      <c r="F3513" s="757"/>
      <c r="G3513" s="757"/>
      <c r="H3513" s="757"/>
      <c r="I3513" s="757"/>
    </row>
    <row r="3514" spans="1:9" ht="15.75" customHeight="1">
      <c r="A3514" s="963">
        <v>92649</v>
      </c>
      <c r="B3514" s="963" t="s">
        <v>6471</v>
      </c>
      <c r="C3514" s="964" t="s">
        <v>164</v>
      </c>
      <c r="D3514" s="965">
        <v>128.63999999999999</v>
      </c>
      <c r="E3514" s="757"/>
      <c r="F3514" s="757"/>
      <c r="G3514" s="757"/>
      <c r="H3514" s="757"/>
      <c r="I3514" s="757"/>
    </row>
    <row r="3515" spans="1:9" ht="15.75" customHeight="1">
      <c r="A3515" s="963">
        <v>92650</v>
      </c>
      <c r="B3515" s="963" t="s">
        <v>6472</v>
      </c>
      <c r="C3515" s="964" t="s">
        <v>164</v>
      </c>
      <c r="D3515" s="965">
        <v>204.59</v>
      </c>
      <c r="E3515" s="757"/>
      <c r="F3515" s="757"/>
      <c r="G3515" s="757"/>
      <c r="H3515" s="757"/>
      <c r="I3515" s="757"/>
    </row>
    <row r="3516" spans="1:9" ht="15.75" customHeight="1">
      <c r="A3516" s="963">
        <v>92652</v>
      </c>
      <c r="B3516" s="963" t="s">
        <v>6473</v>
      </c>
      <c r="C3516" s="964" t="s">
        <v>164</v>
      </c>
      <c r="D3516" s="965">
        <v>61.93</v>
      </c>
      <c r="E3516" s="757"/>
      <c r="F3516" s="757"/>
      <c r="G3516" s="757"/>
      <c r="H3516" s="757"/>
      <c r="I3516" s="757"/>
    </row>
    <row r="3517" spans="1:9" ht="15.75" customHeight="1">
      <c r="A3517" s="963">
        <v>92653</v>
      </c>
      <c r="B3517" s="963" t="s">
        <v>6474</v>
      </c>
      <c r="C3517" s="964" t="s">
        <v>164</v>
      </c>
      <c r="D3517" s="965">
        <v>70.91</v>
      </c>
      <c r="E3517" s="757"/>
      <c r="F3517" s="757"/>
      <c r="G3517" s="757"/>
      <c r="H3517" s="757"/>
      <c r="I3517" s="757"/>
    </row>
    <row r="3518" spans="1:9" ht="15.75" customHeight="1">
      <c r="A3518" s="963">
        <v>92654</v>
      </c>
      <c r="B3518" s="963" t="s">
        <v>6475</v>
      </c>
      <c r="C3518" s="964" t="s">
        <v>164</v>
      </c>
      <c r="D3518" s="965">
        <v>98.2</v>
      </c>
      <c r="E3518" s="757"/>
      <c r="F3518" s="757"/>
      <c r="G3518" s="757"/>
      <c r="H3518" s="757"/>
      <c r="I3518" s="757"/>
    </row>
    <row r="3519" spans="1:9" ht="15.75" customHeight="1">
      <c r="A3519" s="963">
        <v>92655</v>
      </c>
      <c r="B3519" s="963" t="s">
        <v>6476</v>
      </c>
      <c r="C3519" s="964" t="s">
        <v>164</v>
      </c>
      <c r="D3519" s="965">
        <v>120.22</v>
      </c>
      <c r="E3519" s="757"/>
      <c r="F3519" s="757"/>
      <c r="G3519" s="757"/>
      <c r="H3519" s="757"/>
      <c r="I3519" s="757"/>
    </row>
    <row r="3520" spans="1:9" ht="15.75" customHeight="1">
      <c r="A3520" s="963">
        <v>92656</v>
      </c>
      <c r="B3520" s="963" t="s">
        <v>6477</v>
      </c>
      <c r="C3520" s="964" t="s">
        <v>164</v>
      </c>
      <c r="D3520" s="965">
        <v>158.46</v>
      </c>
      <c r="E3520" s="757"/>
      <c r="F3520" s="757"/>
      <c r="G3520" s="757"/>
      <c r="H3520" s="757"/>
      <c r="I3520" s="757"/>
    </row>
    <row r="3521" spans="1:9" ht="15.75" customHeight="1">
      <c r="A3521" s="963">
        <v>92687</v>
      </c>
      <c r="B3521" s="963" t="s">
        <v>6478</v>
      </c>
      <c r="C3521" s="964" t="s">
        <v>164</v>
      </c>
      <c r="D3521" s="965">
        <v>28.3</v>
      </c>
      <c r="E3521" s="757"/>
      <c r="F3521" s="757"/>
      <c r="G3521" s="757"/>
      <c r="H3521" s="757"/>
      <c r="I3521" s="757"/>
    </row>
    <row r="3522" spans="1:9" ht="15.75" customHeight="1">
      <c r="A3522" s="963">
        <v>92688</v>
      </c>
      <c r="B3522" s="963" t="s">
        <v>6479</v>
      </c>
      <c r="C3522" s="964" t="s">
        <v>164</v>
      </c>
      <c r="D3522" s="965">
        <v>38.75</v>
      </c>
      <c r="E3522" s="757"/>
      <c r="F3522" s="757"/>
      <c r="G3522" s="757"/>
      <c r="H3522" s="757"/>
      <c r="I3522" s="757"/>
    </row>
    <row r="3523" spans="1:9" ht="15.75" customHeight="1">
      <c r="A3523" s="963">
        <v>92689</v>
      </c>
      <c r="B3523" s="963" t="s">
        <v>6480</v>
      </c>
      <c r="C3523" s="964" t="s">
        <v>164</v>
      </c>
      <c r="D3523" s="965">
        <v>50.38</v>
      </c>
      <c r="E3523" s="757"/>
      <c r="F3523" s="757"/>
      <c r="G3523" s="757"/>
      <c r="H3523" s="757"/>
      <c r="I3523" s="757"/>
    </row>
    <row r="3524" spans="1:9" ht="15.75" customHeight="1">
      <c r="A3524" s="963">
        <v>92690</v>
      </c>
      <c r="B3524" s="963" t="s">
        <v>6481</v>
      </c>
      <c r="C3524" s="964" t="s">
        <v>164</v>
      </c>
      <c r="D3524" s="965">
        <v>71.209999999999994</v>
      </c>
      <c r="E3524" s="757"/>
      <c r="F3524" s="757"/>
      <c r="G3524" s="757"/>
      <c r="H3524" s="757"/>
      <c r="I3524" s="757"/>
    </row>
    <row r="3525" spans="1:9" ht="15.75" customHeight="1">
      <c r="A3525" s="963">
        <v>92691</v>
      </c>
      <c r="B3525" s="963" t="s">
        <v>6482</v>
      </c>
      <c r="C3525" s="964" t="s">
        <v>164</v>
      </c>
      <c r="D3525" s="965">
        <v>90.01</v>
      </c>
      <c r="E3525" s="757"/>
      <c r="F3525" s="757"/>
      <c r="G3525" s="757"/>
      <c r="H3525" s="757"/>
      <c r="I3525" s="757"/>
    </row>
    <row r="3526" spans="1:9" ht="15.75" customHeight="1">
      <c r="A3526" s="963">
        <v>94462</v>
      </c>
      <c r="B3526" s="963" t="s">
        <v>6483</v>
      </c>
      <c r="C3526" s="964" t="s">
        <v>164</v>
      </c>
      <c r="D3526" s="965">
        <v>101.52</v>
      </c>
      <c r="E3526" s="757"/>
      <c r="F3526" s="757"/>
      <c r="G3526" s="757"/>
      <c r="H3526" s="757"/>
      <c r="I3526" s="757"/>
    </row>
    <row r="3527" spans="1:9" ht="15.75" customHeight="1">
      <c r="A3527" s="963">
        <v>94463</v>
      </c>
      <c r="B3527" s="963" t="s">
        <v>6484</v>
      </c>
      <c r="C3527" s="964" t="s">
        <v>164</v>
      </c>
      <c r="D3527" s="965">
        <v>120.72</v>
      </c>
      <c r="E3527" s="757"/>
      <c r="F3527" s="757"/>
      <c r="G3527" s="757"/>
      <c r="H3527" s="757"/>
      <c r="I3527" s="757"/>
    </row>
    <row r="3528" spans="1:9" ht="15.75" customHeight="1">
      <c r="A3528" s="963">
        <v>94464</v>
      </c>
      <c r="B3528" s="963" t="s">
        <v>6485</v>
      </c>
      <c r="C3528" s="964" t="s">
        <v>164</v>
      </c>
      <c r="D3528" s="965">
        <v>171.62</v>
      </c>
      <c r="E3528" s="757"/>
      <c r="F3528" s="757"/>
      <c r="G3528" s="757"/>
      <c r="H3528" s="757"/>
      <c r="I3528" s="757"/>
    </row>
    <row r="3529" spans="1:9" ht="15.75" customHeight="1">
      <c r="A3529" s="963">
        <v>94602</v>
      </c>
      <c r="B3529" s="963" t="s">
        <v>6486</v>
      </c>
      <c r="C3529" s="964" t="s">
        <v>164</v>
      </c>
      <c r="D3529" s="965">
        <v>200.07</v>
      </c>
      <c r="E3529" s="757"/>
      <c r="F3529" s="757"/>
      <c r="G3529" s="757"/>
      <c r="H3529" s="757"/>
      <c r="I3529" s="757"/>
    </row>
    <row r="3530" spans="1:9" ht="15.75" customHeight="1">
      <c r="A3530" s="963">
        <v>94603</v>
      </c>
      <c r="B3530" s="963" t="s">
        <v>6487</v>
      </c>
      <c r="C3530" s="964" t="s">
        <v>164</v>
      </c>
      <c r="D3530" s="965">
        <v>271.36</v>
      </c>
      <c r="E3530" s="757"/>
      <c r="F3530" s="757"/>
      <c r="G3530" s="757"/>
      <c r="H3530" s="757"/>
      <c r="I3530" s="757"/>
    </row>
    <row r="3531" spans="1:9" ht="15.75" customHeight="1">
      <c r="A3531" s="963">
        <v>94604</v>
      </c>
      <c r="B3531" s="963" t="s">
        <v>6488</v>
      </c>
      <c r="C3531" s="964" t="s">
        <v>164</v>
      </c>
      <c r="D3531" s="965">
        <v>372.77</v>
      </c>
      <c r="E3531" s="757"/>
      <c r="F3531" s="757"/>
      <c r="G3531" s="757"/>
      <c r="H3531" s="757"/>
      <c r="I3531" s="757"/>
    </row>
    <row r="3532" spans="1:9" ht="15.75" customHeight="1">
      <c r="A3532" s="963">
        <v>94605</v>
      </c>
      <c r="B3532" s="963" t="s">
        <v>6489</v>
      </c>
      <c r="C3532" s="964" t="s">
        <v>164</v>
      </c>
      <c r="D3532" s="965">
        <v>536.39</v>
      </c>
      <c r="E3532" s="757"/>
      <c r="F3532" s="757"/>
      <c r="G3532" s="757"/>
      <c r="H3532" s="757"/>
      <c r="I3532" s="757"/>
    </row>
    <row r="3533" spans="1:9" ht="15.75" customHeight="1">
      <c r="A3533" s="963">
        <v>94648</v>
      </c>
      <c r="B3533" s="963" t="s">
        <v>6490</v>
      </c>
      <c r="C3533" s="964" t="s">
        <v>164</v>
      </c>
      <c r="D3533" s="965">
        <v>10.029999999999999</v>
      </c>
      <c r="E3533" s="757"/>
      <c r="F3533" s="757"/>
      <c r="G3533" s="757"/>
      <c r="H3533" s="757"/>
      <c r="I3533" s="757"/>
    </row>
    <row r="3534" spans="1:9" ht="15.75" customHeight="1">
      <c r="A3534" s="963">
        <v>94649</v>
      </c>
      <c r="B3534" s="963" t="s">
        <v>6491</v>
      </c>
      <c r="C3534" s="964" t="s">
        <v>164</v>
      </c>
      <c r="D3534" s="965">
        <v>15.86</v>
      </c>
      <c r="E3534" s="757"/>
      <c r="F3534" s="757"/>
      <c r="G3534" s="757"/>
      <c r="H3534" s="757"/>
      <c r="I3534" s="757"/>
    </row>
    <row r="3535" spans="1:9" ht="15.75" customHeight="1">
      <c r="A3535" s="963">
        <v>94650</v>
      </c>
      <c r="B3535" s="963" t="s">
        <v>6492</v>
      </c>
      <c r="C3535" s="964" t="s">
        <v>164</v>
      </c>
      <c r="D3535" s="965">
        <v>23.94</v>
      </c>
      <c r="E3535" s="757"/>
      <c r="F3535" s="757"/>
      <c r="G3535" s="757"/>
      <c r="H3535" s="757"/>
      <c r="I3535" s="757"/>
    </row>
    <row r="3536" spans="1:9" ht="15.75" customHeight="1">
      <c r="A3536" s="963">
        <v>94651</v>
      </c>
      <c r="B3536" s="963" t="s">
        <v>6493</v>
      </c>
      <c r="C3536" s="964" t="s">
        <v>164</v>
      </c>
      <c r="D3536" s="965">
        <v>25.56</v>
      </c>
      <c r="E3536" s="757"/>
      <c r="F3536" s="757"/>
      <c r="G3536" s="757"/>
      <c r="H3536" s="757"/>
      <c r="I3536" s="757"/>
    </row>
    <row r="3537" spans="1:9" ht="15.75" customHeight="1">
      <c r="A3537" s="963">
        <v>94652</v>
      </c>
      <c r="B3537" s="963" t="s">
        <v>6494</v>
      </c>
      <c r="C3537" s="964" t="s">
        <v>164</v>
      </c>
      <c r="D3537" s="965">
        <v>40.869999999999997</v>
      </c>
      <c r="E3537" s="757"/>
      <c r="F3537" s="757"/>
      <c r="G3537" s="757"/>
      <c r="H3537" s="757"/>
      <c r="I3537" s="757"/>
    </row>
    <row r="3538" spans="1:9" ht="15.75" customHeight="1">
      <c r="A3538" s="963">
        <v>94653</v>
      </c>
      <c r="B3538" s="963" t="s">
        <v>6495</v>
      </c>
      <c r="C3538" s="964" t="s">
        <v>164</v>
      </c>
      <c r="D3538" s="965">
        <v>60.09</v>
      </c>
      <c r="E3538" s="757"/>
      <c r="F3538" s="757"/>
      <c r="G3538" s="757"/>
      <c r="H3538" s="757"/>
      <c r="I3538" s="757"/>
    </row>
    <row r="3539" spans="1:9" ht="15.75" customHeight="1">
      <c r="A3539" s="963">
        <v>94654</v>
      </c>
      <c r="B3539" s="963" t="s">
        <v>6496</v>
      </c>
      <c r="C3539" s="964" t="s">
        <v>164</v>
      </c>
      <c r="D3539" s="965">
        <v>84.47</v>
      </c>
      <c r="E3539" s="757"/>
      <c r="F3539" s="757"/>
      <c r="G3539" s="757"/>
      <c r="H3539" s="757"/>
      <c r="I3539" s="757"/>
    </row>
    <row r="3540" spans="1:9" ht="15.75" customHeight="1">
      <c r="A3540" s="963">
        <v>94655</v>
      </c>
      <c r="B3540" s="963" t="s">
        <v>6497</v>
      </c>
      <c r="C3540" s="964" t="s">
        <v>164</v>
      </c>
      <c r="D3540" s="965">
        <v>120.7</v>
      </c>
      <c r="E3540" s="757"/>
      <c r="F3540" s="757"/>
      <c r="G3540" s="757"/>
      <c r="H3540" s="757"/>
      <c r="I3540" s="757"/>
    </row>
    <row r="3541" spans="1:9" ht="15.75" customHeight="1">
      <c r="A3541" s="963">
        <v>94716</v>
      </c>
      <c r="B3541" s="963" t="s">
        <v>6498</v>
      </c>
      <c r="C3541" s="964" t="s">
        <v>164</v>
      </c>
      <c r="D3541" s="965">
        <v>24.76</v>
      </c>
      <c r="E3541" s="757"/>
      <c r="F3541" s="757"/>
      <c r="G3541" s="757"/>
      <c r="H3541" s="757"/>
      <c r="I3541" s="757"/>
    </row>
    <row r="3542" spans="1:9" ht="15.75" customHeight="1">
      <c r="A3542" s="963">
        <v>94717</v>
      </c>
      <c r="B3542" s="963" t="s">
        <v>6499</v>
      </c>
      <c r="C3542" s="964" t="s">
        <v>164</v>
      </c>
      <c r="D3542" s="965">
        <v>39.299999999999997</v>
      </c>
      <c r="E3542" s="757"/>
      <c r="F3542" s="757"/>
      <c r="G3542" s="757"/>
      <c r="H3542" s="757"/>
      <c r="I3542" s="757"/>
    </row>
    <row r="3543" spans="1:9" ht="15.75" customHeight="1">
      <c r="A3543" s="963">
        <v>94718</v>
      </c>
      <c r="B3543" s="963" t="s">
        <v>6500</v>
      </c>
      <c r="C3543" s="964" t="s">
        <v>164</v>
      </c>
      <c r="D3543" s="965">
        <v>50.8</v>
      </c>
      <c r="E3543" s="757"/>
      <c r="F3543" s="757"/>
      <c r="G3543" s="757"/>
      <c r="H3543" s="757"/>
      <c r="I3543" s="757"/>
    </row>
    <row r="3544" spans="1:9" ht="15.75" customHeight="1">
      <c r="A3544" s="963">
        <v>94719</v>
      </c>
      <c r="B3544" s="963" t="s">
        <v>6501</v>
      </c>
      <c r="C3544" s="964" t="s">
        <v>164</v>
      </c>
      <c r="D3544" s="965">
        <v>65.92</v>
      </c>
      <c r="E3544" s="757"/>
      <c r="F3544" s="757"/>
      <c r="G3544" s="757"/>
      <c r="H3544" s="757"/>
      <c r="I3544" s="757"/>
    </row>
    <row r="3545" spans="1:9" ht="15.75" customHeight="1">
      <c r="A3545" s="963">
        <v>94720</v>
      </c>
      <c r="B3545" s="963" t="s">
        <v>6502</v>
      </c>
      <c r="C3545" s="964" t="s">
        <v>164</v>
      </c>
      <c r="D3545" s="965">
        <v>95.46</v>
      </c>
      <c r="E3545" s="757"/>
      <c r="F3545" s="757"/>
      <c r="G3545" s="757"/>
      <c r="H3545" s="757"/>
      <c r="I3545" s="757"/>
    </row>
    <row r="3546" spans="1:9" ht="15.75" customHeight="1">
      <c r="A3546" s="963">
        <v>94721</v>
      </c>
      <c r="B3546" s="963" t="s">
        <v>6503</v>
      </c>
      <c r="C3546" s="964" t="s">
        <v>164</v>
      </c>
      <c r="D3546" s="965">
        <v>147.77000000000001</v>
      </c>
      <c r="E3546" s="757"/>
      <c r="F3546" s="757"/>
      <c r="G3546" s="757"/>
      <c r="H3546" s="757"/>
      <c r="I3546" s="757"/>
    </row>
    <row r="3547" spans="1:9" ht="15.75" customHeight="1">
      <c r="A3547" s="963">
        <v>94722</v>
      </c>
      <c r="B3547" s="963" t="s">
        <v>6504</v>
      </c>
      <c r="C3547" s="964" t="s">
        <v>164</v>
      </c>
      <c r="D3547" s="965">
        <v>254.12</v>
      </c>
      <c r="E3547" s="757"/>
      <c r="F3547" s="757"/>
      <c r="G3547" s="757"/>
      <c r="H3547" s="757"/>
      <c r="I3547" s="757"/>
    </row>
    <row r="3548" spans="1:9" ht="15.75" customHeight="1">
      <c r="A3548" s="963">
        <v>94723</v>
      </c>
      <c r="B3548" s="963" t="s">
        <v>6505</v>
      </c>
      <c r="C3548" s="964" t="s">
        <v>164</v>
      </c>
      <c r="D3548" s="965">
        <v>464.07</v>
      </c>
      <c r="E3548" s="757"/>
      <c r="F3548" s="757"/>
      <c r="G3548" s="757"/>
      <c r="H3548" s="757"/>
      <c r="I3548" s="757"/>
    </row>
    <row r="3549" spans="1:9" ht="15.75" customHeight="1">
      <c r="A3549" s="963">
        <v>95697</v>
      </c>
      <c r="B3549" s="963" t="s">
        <v>6506</v>
      </c>
      <c r="C3549" s="964" t="s">
        <v>164</v>
      </c>
      <c r="D3549" s="965">
        <v>102.24</v>
      </c>
      <c r="E3549" s="757"/>
      <c r="F3549" s="757"/>
      <c r="G3549" s="757"/>
      <c r="H3549" s="757"/>
      <c r="I3549" s="757"/>
    </row>
    <row r="3550" spans="1:9" ht="15.75" customHeight="1">
      <c r="A3550" s="963">
        <v>96635</v>
      </c>
      <c r="B3550" s="963" t="s">
        <v>6507</v>
      </c>
      <c r="C3550" s="964" t="s">
        <v>164</v>
      </c>
      <c r="D3550" s="965">
        <v>34.619999999999997</v>
      </c>
      <c r="E3550" s="757"/>
      <c r="F3550" s="757"/>
      <c r="G3550" s="757"/>
      <c r="H3550" s="757"/>
      <c r="I3550" s="757"/>
    </row>
    <row r="3551" spans="1:9" ht="15.75" customHeight="1">
      <c r="A3551" s="963">
        <v>96636</v>
      </c>
      <c r="B3551" s="963" t="s">
        <v>6508</v>
      </c>
      <c r="C3551" s="964" t="s">
        <v>164</v>
      </c>
      <c r="D3551" s="965">
        <v>36.92</v>
      </c>
      <c r="E3551" s="757"/>
      <c r="F3551" s="757"/>
      <c r="G3551" s="757"/>
      <c r="H3551" s="757"/>
      <c r="I3551" s="757"/>
    </row>
    <row r="3552" spans="1:9" ht="15.75" customHeight="1">
      <c r="A3552" s="963">
        <v>96644</v>
      </c>
      <c r="B3552" s="963" t="s">
        <v>6509</v>
      </c>
      <c r="C3552" s="964" t="s">
        <v>164</v>
      </c>
      <c r="D3552" s="965">
        <v>20.56</v>
      </c>
      <c r="E3552" s="757"/>
      <c r="F3552" s="757"/>
      <c r="G3552" s="757"/>
      <c r="H3552" s="757"/>
      <c r="I3552" s="757"/>
    </row>
    <row r="3553" spans="1:9" ht="15.75" customHeight="1">
      <c r="A3553" s="963">
        <v>96645</v>
      </c>
      <c r="B3553" s="963" t="s">
        <v>6510</v>
      </c>
      <c r="C3553" s="964" t="s">
        <v>164</v>
      </c>
      <c r="D3553" s="965">
        <v>17.989999999999998</v>
      </c>
      <c r="E3553" s="757"/>
      <c r="F3553" s="757"/>
      <c r="G3553" s="757"/>
      <c r="H3553" s="757"/>
      <c r="I3553" s="757"/>
    </row>
    <row r="3554" spans="1:9" ht="15.75" customHeight="1">
      <c r="A3554" s="963">
        <v>96646</v>
      </c>
      <c r="B3554" s="963" t="s">
        <v>6511</v>
      </c>
      <c r="C3554" s="964" t="s">
        <v>164</v>
      </c>
      <c r="D3554" s="965">
        <v>22.36</v>
      </c>
      <c r="E3554" s="757"/>
      <c r="F3554" s="757"/>
      <c r="G3554" s="757"/>
      <c r="H3554" s="757"/>
      <c r="I3554" s="757"/>
    </row>
    <row r="3555" spans="1:9" ht="15.75" customHeight="1">
      <c r="A3555" s="963">
        <v>96647</v>
      </c>
      <c r="B3555" s="963" t="s">
        <v>6512</v>
      </c>
      <c r="C3555" s="964" t="s">
        <v>164</v>
      </c>
      <c r="D3555" s="965">
        <v>22.46</v>
      </c>
      <c r="E3555" s="757"/>
      <c r="F3555" s="757"/>
      <c r="G3555" s="757"/>
      <c r="H3555" s="757"/>
      <c r="I3555" s="757"/>
    </row>
    <row r="3556" spans="1:9" ht="15.75" customHeight="1">
      <c r="A3556" s="963">
        <v>96648</v>
      </c>
      <c r="B3556" s="963" t="s">
        <v>6513</v>
      </c>
      <c r="C3556" s="964" t="s">
        <v>164</v>
      </c>
      <c r="D3556" s="965">
        <v>28.13</v>
      </c>
      <c r="E3556" s="757"/>
      <c r="F3556" s="757"/>
      <c r="G3556" s="757"/>
      <c r="H3556" s="757"/>
      <c r="I3556" s="757"/>
    </row>
    <row r="3557" spans="1:9" ht="15.75" customHeight="1">
      <c r="A3557" s="963">
        <v>96649</v>
      </c>
      <c r="B3557" s="963" t="s">
        <v>6514</v>
      </c>
      <c r="C3557" s="964" t="s">
        <v>164</v>
      </c>
      <c r="D3557" s="965">
        <v>37.869999999999997</v>
      </c>
      <c r="E3557" s="757"/>
      <c r="F3557" s="757"/>
      <c r="G3557" s="757"/>
      <c r="H3557" s="757"/>
      <c r="I3557" s="757"/>
    </row>
    <row r="3558" spans="1:9" ht="15.75" customHeight="1">
      <c r="A3558" s="963">
        <v>96668</v>
      </c>
      <c r="B3558" s="963" t="s">
        <v>6515</v>
      </c>
      <c r="C3558" s="964" t="s">
        <v>164</v>
      </c>
      <c r="D3558" s="965">
        <v>16.82</v>
      </c>
      <c r="E3558" s="757"/>
      <c r="F3558" s="757"/>
      <c r="G3558" s="757"/>
      <c r="H3558" s="757"/>
      <c r="I3558" s="757"/>
    </row>
    <row r="3559" spans="1:9" ht="15.75" customHeight="1">
      <c r="A3559" s="963">
        <v>96669</v>
      </c>
      <c r="B3559" s="963" t="s">
        <v>6516</v>
      </c>
      <c r="C3559" s="964" t="s">
        <v>164</v>
      </c>
      <c r="D3559" s="965">
        <v>16</v>
      </c>
      <c r="E3559" s="757"/>
      <c r="F3559" s="757"/>
      <c r="G3559" s="757"/>
      <c r="H3559" s="757"/>
      <c r="I3559" s="757"/>
    </row>
    <row r="3560" spans="1:9" ht="15.75" customHeight="1">
      <c r="A3560" s="963">
        <v>96670</v>
      </c>
      <c r="B3560" s="963" t="s">
        <v>6517</v>
      </c>
      <c r="C3560" s="964" t="s">
        <v>164</v>
      </c>
      <c r="D3560" s="965">
        <v>20.93</v>
      </c>
      <c r="E3560" s="757"/>
      <c r="F3560" s="757"/>
      <c r="G3560" s="757"/>
      <c r="H3560" s="757"/>
      <c r="I3560" s="757"/>
    </row>
    <row r="3561" spans="1:9" ht="15.75" customHeight="1">
      <c r="A3561" s="963">
        <v>96671</v>
      </c>
      <c r="B3561" s="963" t="s">
        <v>6518</v>
      </c>
      <c r="C3561" s="964" t="s">
        <v>164</v>
      </c>
      <c r="D3561" s="965">
        <v>32.22</v>
      </c>
      <c r="E3561" s="757"/>
      <c r="F3561" s="757"/>
      <c r="G3561" s="757"/>
      <c r="H3561" s="757"/>
      <c r="I3561" s="757"/>
    </row>
    <row r="3562" spans="1:9" ht="15.75" customHeight="1">
      <c r="A3562" s="963">
        <v>96672</v>
      </c>
      <c r="B3562" s="963" t="s">
        <v>6519</v>
      </c>
      <c r="C3562" s="964" t="s">
        <v>164</v>
      </c>
      <c r="D3562" s="965">
        <v>49.74</v>
      </c>
      <c r="E3562" s="757"/>
      <c r="F3562" s="757"/>
      <c r="G3562" s="757"/>
      <c r="H3562" s="757"/>
      <c r="I3562" s="757"/>
    </row>
    <row r="3563" spans="1:9" ht="15.75" customHeight="1">
      <c r="A3563" s="963">
        <v>96673</v>
      </c>
      <c r="B3563" s="963" t="s">
        <v>6520</v>
      </c>
      <c r="C3563" s="964" t="s">
        <v>164</v>
      </c>
      <c r="D3563" s="965">
        <v>62.98</v>
      </c>
      <c r="E3563" s="757"/>
      <c r="F3563" s="757"/>
      <c r="G3563" s="757"/>
      <c r="H3563" s="757"/>
      <c r="I3563" s="757"/>
    </row>
    <row r="3564" spans="1:9" ht="15.75" customHeight="1">
      <c r="A3564" s="963">
        <v>96674</v>
      </c>
      <c r="B3564" s="963" t="s">
        <v>6521</v>
      </c>
      <c r="C3564" s="964" t="s">
        <v>164</v>
      </c>
      <c r="D3564" s="965">
        <v>103.2</v>
      </c>
      <c r="E3564" s="757"/>
      <c r="F3564" s="757"/>
      <c r="G3564" s="757"/>
      <c r="H3564" s="757"/>
      <c r="I3564" s="757"/>
    </row>
    <row r="3565" spans="1:9" ht="15.75" customHeight="1">
      <c r="A3565" s="963">
        <v>96675</v>
      </c>
      <c r="B3565" s="963" t="s">
        <v>6522</v>
      </c>
      <c r="C3565" s="964" t="s">
        <v>164</v>
      </c>
      <c r="D3565" s="965">
        <v>150.96</v>
      </c>
      <c r="E3565" s="757"/>
      <c r="F3565" s="757"/>
      <c r="G3565" s="757"/>
      <c r="H3565" s="757"/>
      <c r="I3565" s="757"/>
    </row>
    <row r="3566" spans="1:9" ht="15.75" customHeight="1">
      <c r="A3566" s="963">
        <v>96676</v>
      </c>
      <c r="B3566" s="963" t="s">
        <v>6523</v>
      </c>
      <c r="C3566" s="964" t="s">
        <v>164</v>
      </c>
      <c r="D3566" s="965">
        <v>20.74</v>
      </c>
      <c r="E3566" s="757"/>
      <c r="F3566" s="757"/>
      <c r="G3566" s="757"/>
      <c r="H3566" s="757"/>
      <c r="I3566" s="757"/>
    </row>
    <row r="3567" spans="1:9" ht="15.75" customHeight="1">
      <c r="A3567" s="963">
        <v>96677</v>
      </c>
      <c r="B3567" s="963" t="s">
        <v>6524</v>
      </c>
      <c r="C3567" s="964" t="s">
        <v>164</v>
      </c>
      <c r="D3567" s="965">
        <v>27.17</v>
      </c>
      <c r="E3567" s="757"/>
      <c r="F3567" s="757"/>
      <c r="G3567" s="757"/>
      <c r="H3567" s="757"/>
      <c r="I3567" s="757"/>
    </row>
    <row r="3568" spans="1:9" ht="15.75" customHeight="1">
      <c r="A3568" s="963">
        <v>96678</v>
      </c>
      <c r="B3568" s="963" t="s">
        <v>6525</v>
      </c>
      <c r="C3568" s="964" t="s">
        <v>164</v>
      </c>
      <c r="D3568" s="965">
        <v>37.76</v>
      </c>
      <c r="E3568" s="757"/>
      <c r="F3568" s="757"/>
      <c r="G3568" s="757"/>
      <c r="H3568" s="757"/>
      <c r="I3568" s="757"/>
    </row>
    <row r="3569" spans="1:9" ht="15.75" customHeight="1">
      <c r="A3569" s="963">
        <v>96679</v>
      </c>
      <c r="B3569" s="963" t="s">
        <v>6526</v>
      </c>
      <c r="C3569" s="964" t="s">
        <v>164</v>
      </c>
      <c r="D3569" s="965">
        <v>56.98</v>
      </c>
      <c r="E3569" s="757"/>
      <c r="F3569" s="757"/>
      <c r="G3569" s="757"/>
      <c r="H3569" s="757"/>
      <c r="I3569" s="757"/>
    </row>
    <row r="3570" spans="1:9" ht="15.75" customHeight="1">
      <c r="A3570" s="963">
        <v>96680</v>
      </c>
      <c r="B3570" s="963" t="s">
        <v>6527</v>
      </c>
      <c r="C3570" s="964" t="s">
        <v>164</v>
      </c>
      <c r="D3570" s="965">
        <v>95.5</v>
      </c>
      <c r="E3570" s="757"/>
      <c r="F3570" s="757"/>
      <c r="G3570" s="757"/>
      <c r="H3570" s="757"/>
      <c r="I3570" s="757"/>
    </row>
    <row r="3571" spans="1:9" ht="15.75" customHeight="1">
      <c r="A3571" s="963">
        <v>96681</v>
      </c>
      <c r="B3571" s="963" t="s">
        <v>6528</v>
      </c>
      <c r="C3571" s="964" t="s">
        <v>164</v>
      </c>
      <c r="D3571" s="965">
        <v>129.15</v>
      </c>
      <c r="E3571" s="757"/>
      <c r="F3571" s="757"/>
      <c r="G3571" s="757"/>
      <c r="H3571" s="757"/>
      <c r="I3571" s="757"/>
    </row>
    <row r="3572" spans="1:9" ht="15.75" customHeight="1">
      <c r="A3572" s="963">
        <v>96682</v>
      </c>
      <c r="B3572" s="963" t="s">
        <v>6529</v>
      </c>
      <c r="C3572" s="964" t="s">
        <v>164</v>
      </c>
      <c r="D3572" s="965">
        <v>215.11</v>
      </c>
      <c r="E3572" s="757"/>
      <c r="F3572" s="757"/>
      <c r="G3572" s="757"/>
      <c r="H3572" s="757"/>
      <c r="I3572" s="757"/>
    </row>
    <row r="3573" spans="1:9" ht="15.75" customHeight="1">
      <c r="A3573" s="963">
        <v>96683</v>
      </c>
      <c r="B3573" s="963" t="s">
        <v>6530</v>
      </c>
      <c r="C3573" s="964" t="s">
        <v>164</v>
      </c>
      <c r="D3573" s="965">
        <v>296.10000000000002</v>
      </c>
      <c r="E3573" s="757"/>
      <c r="F3573" s="757"/>
      <c r="G3573" s="757"/>
      <c r="H3573" s="757"/>
      <c r="I3573" s="757"/>
    </row>
    <row r="3574" spans="1:9" ht="15.75" customHeight="1">
      <c r="A3574" s="963">
        <v>96718</v>
      </c>
      <c r="B3574" s="963" t="s">
        <v>6531</v>
      </c>
      <c r="C3574" s="964" t="s">
        <v>164</v>
      </c>
      <c r="D3574" s="965">
        <v>10.23</v>
      </c>
      <c r="E3574" s="757"/>
      <c r="F3574" s="757"/>
      <c r="G3574" s="757"/>
      <c r="H3574" s="757"/>
      <c r="I3574" s="757"/>
    </row>
    <row r="3575" spans="1:9" ht="15.75" customHeight="1">
      <c r="A3575" s="963">
        <v>96719</v>
      </c>
      <c r="B3575" s="963" t="s">
        <v>6532</v>
      </c>
      <c r="C3575" s="964" t="s">
        <v>164</v>
      </c>
      <c r="D3575" s="965">
        <v>18.46</v>
      </c>
      <c r="E3575" s="757"/>
      <c r="F3575" s="757"/>
      <c r="G3575" s="757"/>
      <c r="H3575" s="757"/>
      <c r="I3575" s="757"/>
    </row>
    <row r="3576" spans="1:9" ht="15.75" customHeight="1">
      <c r="A3576" s="963">
        <v>96720</v>
      </c>
      <c r="B3576" s="963" t="s">
        <v>6533</v>
      </c>
      <c r="C3576" s="964" t="s">
        <v>164</v>
      </c>
      <c r="D3576" s="965">
        <v>16.760000000000002</v>
      </c>
      <c r="E3576" s="757"/>
      <c r="F3576" s="757"/>
      <c r="G3576" s="757"/>
      <c r="H3576" s="757"/>
      <c r="I3576" s="757"/>
    </row>
    <row r="3577" spans="1:9" ht="15.75" customHeight="1">
      <c r="A3577" s="963">
        <v>96721</v>
      </c>
      <c r="B3577" s="963" t="s">
        <v>6534</v>
      </c>
      <c r="C3577" s="964" t="s">
        <v>164</v>
      </c>
      <c r="D3577" s="965">
        <v>20.59</v>
      </c>
      <c r="E3577" s="757"/>
      <c r="F3577" s="757"/>
      <c r="G3577" s="757"/>
      <c r="H3577" s="757"/>
      <c r="I3577" s="757"/>
    </row>
    <row r="3578" spans="1:9" ht="15.75" customHeight="1">
      <c r="A3578" s="963">
        <v>96722</v>
      </c>
      <c r="B3578" s="963" t="s">
        <v>6535</v>
      </c>
      <c r="C3578" s="964" t="s">
        <v>164</v>
      </c>
      <c r="D3578" s="965">
        <v>33.07</v>
      </c>
      <c r="E3578" s="757"/>
      <c r="F3578" s="757"/>
      <c r="G3578" s="757"/>
      <c r="H3578" s="757"/>
      <c r="I3578" s="757"/>
    </row>
    <row r="3579" spans="1:9" ht="15.75" customHeight="1">
      <c r="A3579" s="963">
        <v>96723</v>
      </c>
      <c r="B3579" s="963" t="s">
        <v>6536</v>
      </c>
      <c r="C3579" s="964" t="s">
        <v>164</v>
      </c>
      <c r="D3579" s="965">
        <v>48.24</v>
      </c>
      <c r="E3579" s="757"/>
      <c r="F3579" s="757"/>
      <c r="G3579" s="757"/>
      <c r="H3579" s="757"/>
      <c r="I3579" s="757"/>
    </row>
    <row r="3580" spans="1:9" ht="15.75" customHeight="1">
      <c r="A3580" s="963">
        <v>96724</v>
      </c>
      <c r="B3580" s="963" t="s">
        <v>6537</v>
      </c>
      <c r="C3580" s="964" t="s">
        <v>164</v>
      </c>
      <c r="D3580" s="965">
        <v>63.92</v>
      </c>
      <c r="E3580" s="757"/>
      <c r="F3580" s="757"/>
      <c r="G3580" s="757"/>
      <c r="H3580" s="757"/>
      <c r="I3580" s="757"/>
    </row>
    <row r="3581" spans="1:9" ht="15.75" customHeight="1">
      <c r="A3581" s="963">
        <v>96725</v>
      </c>
      <c r="B3581" s="963" t="s">
        <v>6538</v>
      </c>
      <c r="C3581" s="964" t="s">
        <v>164</v>
      </c>
      <c r="D3581" s="965">
        <v>99.49</v>
      </c>
      <c r="E3581" s="757"/>
      <c r="F3581" s="757"/>
      <c r="G3581" s="757"/>
      <c r="H3581" s="757"/>
      <c r="I3581" s="757"/>
    </row>
    <row r="3582" spans="1:9" ht="15.75" customHeight="1">
      <c r="A3582" s="963">
        <v>96726</v>
      </c>
      <c r="B3582" s="963" t="s">
        <v>6539</v>
      </c>
      <c r="C3582" s="964" t="s">
        <v>164</v>
      </c>
      <c r="D3582" s="965">
        <v>140.72</v>
      </c>
      <c r="E3582" s="757"/>
      <c r="F3582" s="757"/>
      <c r="G3582" s="757"/>
      <c r="H3582" s="757"/>
      <c r="I3582" s="757"/>
    </row>
    <row r="3583" spans="1:9" ht="15.75" customHeight="1">
      <c r="A3583" s="963">
        <v>96727</v>
      </c>
      <c r="B3583" s="963" t="s">
        <v>6540</v>
      </c>
      <c r="C3583" s="964" t="s">
        <v>164</v>
      </c>
      <c r="D3583" s="965">
        <v>16.36</v>
      </c>
      <c r="E3583" s="757"/>
      <c r="F3583" s="757"/>
      <c r="G3583" s="757"/>
      <c r="H3583" s="757"/>
      <c r="I3583" s="757"/>
    </row>
    <row r="3584" spans="1:9" ht="15.75" customHeight="1">
      <c r="A3584" s="963">
        <v>96728</v>
      </c>
      <c r="B3584" s="963" t="s">
        <v>6541</v>
      </c>
      <c r="C3584" s="964" t="s">
        <v>164</v>
      </c>
      <c r="D3584" s="965">
        <v>20.56</v>
      </c>
      <c r="E3584" s="757"/>
      <c r="F3584" s="757"/>
      <c r="G3584" s="757"/>
      <c r="H3584" s="757"/>
      <c r="I3584" s="757"/>
    </row>
    <row r="3585" spans="1:9" ht="15.75" customHeight="1">
      <c r="A3585" s="963">
        <v>96729</v>
      </c>
      <c r="B3585" s="963" t="s">
        <v>6542</v>
      </c>
      <c r="C3585" s="964" t="s">
        <v>164</v>
      </c>
      <c r="D3585" s="965">
        <v>26.99</v>
      </c>
      <c r="E3585" s="757"/>
      <c r="F3585" s="757"/>
      <c r="G3585" s="757"/>
      <c r="H3585" s="757"/>
      <c r="I3585" s="757"/>
    </row>
    <row r="3586" spans="1:9" ht="15.75" customHeight="1">
      <c r="A3586" s="963">
        <v>96730</v>
      </c>
      <c r="B3586" s="963" t="s">
        <v>6543</v>
      </c>
      <c r="C3586" s="964" t="s">
        <v>164</v>
      </c>
      <c r="D3586" s="965">
        <v>35.9</v>
      </c>
      <c r="E3586" s="757"/>
      <c r="F3586" s="757"/>
      <c r="G3586" s="757"/>
      <c r="H3586" s="757"/>
      <c r="I3586" s="757"/>
    </row>
    <row r="3587" spans="1:9" ht="15.75" customHeight="1">
      <c r="A3587" s="963">
        <v>96731</v>
      </c>
      <c r="B3587" s="963" t="s">
        <v>6544</v>
      </c>
      <c r="C3587" s="964" t="s">
        <v>164</v>
      </c>
      <c r="D3587" s="965">
        <v>55.95</v>
      </c>
      <c r="E3587" s="757"/>
      <c r="F3587" s="757"/>
      <c r="G3587" s="757"/>
      <c r="H3587" s="757"/>
      <c r="I3587" s="757"/>
    </row>
    <row r="3588" spans="1:9" ht="15.75" customHeight="1">
      <c r="A3588" s="963">
        <v>96732</v>
      </c>
      <c r="B3588" s="963" t="s">
        <v>6545</v>
      </c>
      <c r="C3588" s="964" t="s">
        <v>164</v>
      </c>
      <c r="D3588" s="965">
        <v>90.46</v>
      </c>
      <c r="E3588" s="757"/>
      <c r="F3588" s="757"/>
      <c r="G3588" s="757"/>
      <c r="H3588" s="757"/>
      <c r="I3588" s="757"/>
    </row>
    <row r="3589" spans="1:9" ht="15.75" customHeight="1">
      <c r="A3589" s="963">
        <v>96733</v>
      </c>
      <c r="B3589" s="963" t="s">
        <v>6546</v>
      </c>
      <c r="C3589" s="964" t="s">
        <v>164</v>
      </c>
      <c r="D3589" s="965">
        <v>124.78</v>
      </c>
      <c r="E3589" s="757"/>
      <c r="F3589" s="757"/>
      <c r="G3589" s="757"/>
      <c r="H3589" s="757"/>
      <c r="I3589" s="757"/>
    </row>
    <row r="3590" spans="1:9" ht="15.75" customHeight="1">
      <c r="A3590" s="963">
        <v>96734</v>
      </c>
      <c r="B3590" s="963" t="s">
        <v>6547</v>
      </c>
      <c r="C3590" s="964" t="s">
        <v>164</v>
      </c>
      <c r="D3590" s="965">
        <v>202.03</v>
      </c>
      <c r="E3590" s="757"/>
      <c r="F3590" s="757"/>
      <c r="G3590" s="757"/>
      <c r="H3590" s="757"/>
      <c r="I3590" s="757"/>
    </row>
    <row r="3591" spans="1:9" ht="15.75" customHeight="1">
      <c r="A3591" s="963">
        <v>96735</v>
      </c>
      <c r="B3591" s="963" t="s">
        <v>6548</v>
      </c>
      <c r="C3591" s="964" t="s">
        <v>164</v>
      </c>
      <c r="D3591" s="965">
        <v>265.64</v>
      </c>
      <c r="E3591" s="757"/>
      <c r="F3591" s="757"/>
      <c r="G3591" s="757"/>
      <c r="H3591" s="757"/>
      <c r="I3591" s="757"/>
    </row>
    <row r="3592" spans="1:9" ht="15.75" customHeight="1">
      <c r="A3592" s="963">
        <v>96798</v>
      </c>
      <c r="B3592" s="963" t="s">
        <v>6549</v>
      </c>
      <c r="C3592" s="964" t="s">
        <v>164</v>
      </c>
      <c r="D3592" s="965">
        <v>8.84</v>
      </c>
      <c r="E3592" s="757"/>
      <c r="F3592" s="757"/>
      <c r="G3592" s="757"/>
      <c r="H3592" s="757"/>
      <c r="I3592" s="757"/>
    </row>
    <row r="3593" spans="1:9" ht="15.75" customHeight="1">
      <c r="A3593" s="963">
        <v>96799</v>
      </c>
      <c r="B3593" s="963" t="s">
        <v>6550</v>
      </c>
      <c r="C3593" s="964" t="s">
        <v>164</v>
      </c>
      <c r="D3593" s="965">
        <v>11.8</v>
      </c>
      <c r="E3593" s="757"/>
      <c r="F3593" s="757"/>
      <c r="G3593" s="757"/>
      <c r="H3593" s="757"/>
      <c r="I3593" s="757"/>
    </row>
    <row r="3594" spans="1:9" ht="15.75" customHeight="1">
      <c r="A3594" s="963">
        <v>96800</v>
      </c>
      <c r="B3594" s="963" t="s">
        <v>6551</v>
      </c>
      <c r="C3594" s="964" t="s">
        <v>164</v>
      </c>
      <c r="D3594" s="965">
        <v>17.09</v>
      </c>
      <c r="E3594" s="757"/>
      <c r="F3594" s="757"/>
      <c r="G3594" s="757"/>
      <c r="H3594" s="757"/>
      <c r="I3594" s="757"/>
    </row>
    <row r="3595" spans="1:9" ht="15.75" customHeight="1">
      <c r="A3595" s="963">
        <v>96801</v>
      </c>
      <c r="B3595" s="963" t="s">
        <v>6552</v>
      </c>
      <c r="C3595" s="964" t="s">
        <v>164</v>
      </c>
      <c r="D3595" s="965">
        <v>26.33</v>
      </c>
      <c r="E3595" s="757"/>
      <c r="F3595" s="757"/>
      <c r="G3595" s="757"/>
      <c r="H3595" s="757"/>
      <c r="I3595" s="757"/>
    </row>
    <row r="3596" spans="1:9" ht="15.75" customHeight="1">
      <c r="A3596" s="963">
        <v>97327</v>
      </c>
      <c r="B3596" s="963" t="s">
        <v>6553</v>
      </c>
      <c r="C3596" s="964" t="s">
        <v>164</v>
      </c>
      <c r="D3596" s="965">
        <v>28.06</v>
      </c>
      <c r="E3596" s="757"/>
      <c r="F3596" s="757"/>
      <c r="G3596" s="757"/>
      <c r="H3596" s="757"/>
      <c r="I3596" s="757"/>
    </row>
    <row r="3597" spans="1:9" ht="15.75" customHeight="1">
      <c r="A3597" s="963">
        <v>97328</v>
      </c>
      <c r="B3597" s="963" t="s">
        <v>6554</v>
      </c>
      <c r="C3597" s="964" t="s">
        <v>164</v>
      </c>
      <c r="D3597" s="965">
        <v>49.23</v>
      </c>
      <c r="E3597" s="757"/>
      <c r="F3597" s="757"/>
      <c r="G3597" s="757"/>
      <c r="H3597" s="757"/>
      <c r="I3597" s="757"/>
    </row>
    <row r="3598" spans="1:9" ht="15.75" customHeight="1">
      <c r="A3598" s="963">
        <v>97329</v>
      </c>
      <c r="B3598" s="963" t="s">
        <v>6555</v>
      </c>
      <c r="C3598" s="964" t="s">
        <v>164</v>
      </c>
      <c r="D3598" s="965">
        <v>61.59</v>
      </c>
      <c r="E3598" s="757"/>
      <c r="F3598" s="757"/>
      <c r="G3598" s="757"/>
      <c r="H3598" s="757"/>
      <c r="I3598" s="757"/>
    </row>
    <row r="3599" spans="1:9" ht="15.75" customHeight="1">
      <c r="A3599" s="963">
        <v>97330</v>
      </c>
      <c r="B3599" s="963" t="s">
        <v>6556</v>
      </c>
      <c r="C3599" s="964" t="s">
        <v>164</v>
      </c>
      <c r="D3599" s="965">
        <v>75.2</v>
      </c>
      <c r="E3599" s="757"/>
      <c r="F3599" s="757"/>
      <c r="G3599" s="757"/>
      <c r="H3599" s="757"/>
      <c r="I3599" s="757"/>
    </row>
    <row r="3600" spans="1:9" ht="15.75" customHeight="1">
      <c r="A3600" s="963">
        <v>97331</v>
      </c>
      <c r="B3600" s="963" t="s">
        <v>6557</v>
      </c>
      <c r="C3600" s="964" t="s">
        <v>164</v>
      </c>
      <c r="D3600" s="965">
        <v>28.32</v>
      </c>
      <c r="E3600" s="757"/>
      <c r="F3600" s="757"/>
      <c r="G3600" s="757"/>
      <c r="H3600" s="757"/>
      <c r="I3600" s="757"/>
    </row>
    <row r="3601" spans="1:9" ht="15.75" customHeight="1">
      <c r="A3601" s="963">
        <v>97332</v>
      </c>
      <c r="B3601" s="963" t="s">
        <v>6558</v>
      </c>
      <c r="C3601" s="964" t="s">
        <v>164</v>
      </c>
      <c r="D3601" s="965">
        <v>49.53</v>
      </c>
      <c r="E3601" s="757"/>
      <c r="F3601" s="757"/>
      <c r="G3601" s="757"/>
      <c r="H3601" s="757"/>
      <c r="I3601" s="757"/>
    </row>
    <row r="3602" spans="1:9" ht="15.75" customHeight="1">
      <c r="A3602" s="963">
        <v>97333</v>
      </c>
      <c r="B3602" s="963" t="s">
        <v>6559</v>
      </c>
      <c r="C3602" s="964" t="s">
        <v>164</v>
      </c>
      <c r="D3602" s="965">
        <v>61.96</v>
      </c>
      <c r="E3602" s="757"/>
      <c r="F3602" s="757"/>
      <c r="G3602" s="757"/>
      <c r="H3602" s="757"/>
      <c r="I3602" s="757"/>
    </row>
    <row r="3603" spans="1:9" ht="15.75" customHeight="1">
      <c r="A3603" s="963">
        <v>97334</v>
      </c>
      <c r="B3603" s="963" t="s">
        <v>6560</v>
      </c>
      <c r="C3603" s="964" t="s">
        <v>164</v>
      </c>
      <c r="D3603" s="965">
        <v>75.61</v>
      </c>
      <c r="E3603" s="757"/>
      <c r="F3603" s="757"/>
      <c r="G3603" s="757"/>
      <c r="H3603" s="757"/>
      <c r="I3603" s="757"/>
    </row>
    <row r="3604" spans="1:9" ht="15.75" customHeight="1">
      <c r="A3604" s="963">
        <v>97335</v>
      </c>
      <c r="B3604" s="963" t="s">
        <v>6561</v>
      </c>
      <c r="C3604" s="964" t="s">
        <v>164</v>
      </c>
      <c r="D3604" s="965">
        <v>77.2</v>
      </c>
      <c r="E3604" s="757"/>
      <c r="F3604" s="757"/>
      <c r="G3604" s="757"/>
      <c r="H3604" s="757"/>
      <c r="I3604" s="757"/>
    </row>
    <row r="3605" spans="1:9" ht="15.75" customHeight="1">
      <c r="A3605" s="963">
        <v>97336</v>
      </c>
      <c r="B3605" s="963" t="s">
        <v>6562</v>
      </c>
      <c r="C3605" s="964" t="s">
        <v>164</v>
      </c>
      <c r="D3605" s="965">
        <v>98.25</v>
      </c>
      <c r="E3605" s="757"/>
      <c r="F3605" s="757"/>
      <c r="G3605" s="757"/>
      <c r="H3605" s="757"/>
      <c r="I3605" s="757"/>
    </row>
    <row r="3606" spans="1:9" ht="15.75" customHeight="1">
      <c r="A3606" s="963">
        <v>97337</v>
      </c>
      <c r="B3606" s="963" t="s">
        <v>6563</v>
      </c>
      <c r="C3606" s="964" t="s">
        <v>164</v>
      </c>
      <c r="D3606" s="965">
        <v>147.87</v>
      </c>
      <c r="E3606" s="757"/>
      <c r="F3606" s="757"/>
      <c r="G3606" s="757"/>
      <c r="H3606" s="757"/>
      <c r="I3606" s="757"/>
    </row>
    <row r="3607" spans="1:9" ht="15.75" customHeight="1">
      <c r="A3607" s="963">
        <v>97338</v>
      </c>
      <c r="B3607" s="963" t="s">
        <v>6564</v>
      </c>
      <c r="C3607" s="964" t="s">
        <v>164</v>
      </c>
      <c r="D3607" s="965">
        <v>177.92</v>
      </c>
      <c r="E3607" s="757"/>
      <c r="F3607" s="757"/>
      <c r="G3607" s="757"/>
      <c r="H3607" s="757"/>
      <c r="I3607" s="757"/>
    </row>
    <row r="3608" spans="1:9" ht="15.75" customHeight="1">
      <c r="A3608" s="963">
        <v>97339</v>
      </c>
      <c r="B3608" s="963" t="s">
        <v>6565</v>
      </c>
      <c r="C3608" s="964" t="s">
        <v>164</v>
      </c>
      <c r="D3608" s="965">
        <v>191.49</v>
      </c>
      <c r="E3608" s="757"/>
      <c r="F3608" s="757"/>
      <c r="G3608" s="757"/>
      <c r="H3608" s="757"/>
      <c r="I3608" s="757"/>
    </row>
    <row r="3609" spans="1:9" ht="15.75" customHeight="1">
      <c r="A3609" s="963">
        <v>97340</v>
      </c>
      <c r="B3609" s="963" t="s">
        <v>6566</v>
      </c>
      <c r="C3609" s="964" t="s">
        <v>164</v>
      </c>
      <c r="D3609" s="965">
        <v>192.44</v>
      </c>
      <c r="E3609" s="757"/>
      <c r="F3609" s="757"/>
      <c r="G3609" s="757"/>
      <c r="H3609" s="757"/>
      <c r="I3609" s="757"/>
    </row>
    <row r="3610" spans="1:9" ht="15.75" customHeight="1">
      <c r="A3610" s="963">
        <v>97347</v>
      </c>
      <c r="B3610" s="963" t="s">
        <v>6567</v>
      </c>
      <c r="C3610" s="964" t="s">
        <v>164</v>
      </c>
      <c r="D3610" s="965">
        <v>93.06</v>
      </c>
      <c r="E3610" s="757"/>
      <c r="F3610" s="757"/>
      <c r="G3610" s="757"/>
      <c r="H3610" s="757"/>
      <c r="I3610" s="757"/>
    </row>
    <row r="3611" spans="1:9" ht="15.75" customHeight="1">
      <c r="A3611" s="963">
        <v>97348</v>
      </c>
      <c r="B3611" s="963" t="s">
        <v>6568</v>
      </c>
      <c r="C3611" s="964" t="s">
        <v>164</v>
      </c>
      <c r="D3611" s="965">
        <v>128.61000000000001</v>
      </c>
      <c r="E3611" s="757"/>
      <c r="F3611" s="757"/>
      <c r="G3611" s="757"/>
      <c r="H3611" s="757"/>
      <c r="I3611" s="757"/>
    </row>
    <row r="3612" spans="1:9" ht="15.75" customHeight="1">
      <c r="A3612" s="963">
        <v>97349</v>
      </c>
      <c r="B3612" s="963" t="s">
        <v>6569</v>
      </c>
      <c r="C3612" s="964" t="s">
        <v>164</v>
      </c>
      <c r="D3612" s="965">
        <v>185.46</v>
      </c>
      <c r="E3612" s="757"/>
      <c r="F3612" s="757"/>
      <c r="G3612" s="757"/>
      <c r="H3612" s="757"/>
      <c r="I3612" s="757"/>
    </row>
    <row r="3613" spans="1:9" ht="15.75" customHeight="1">
      <c r="A3613" s="963">
        <v>97350</v>
      </c>
      <c r="B3613" s="963" t="s">
        <v>6570</v>
      </c>
      <c r="C3613" s="964" t="s">
        <v>164</v>
      </c>
      <c r="D3613" s="965">
        <v>225.2</v>
      </c>
      <c r="E3613" s="757"/>
      <c r="F3613" s="757"/>
      <c r="G3613" s="757"/>
      <c r="H3613" s="757"/>
      <c r="I3613" s="757"/>
    </row>
    <row r="3614" spans="1:9" ht="15.75" customHeight="1">
      <c r="A3614" s="963">
        <v>97351</v>
      </c>
      <c r="B3614" s="963" t="s">
        <v>6571</v>
      </c>
      <c r="C3614" s="964" t="s">
        <v>164</v>
      </c>
      <c r="D3614" s="965">
        <v>311.44</v>
      </c>
      <c r="E3614" s="757"/>
      <c r="F3614" s="757"/>
      <c r="G3614" s="757"/>
      <c r="H3614" s="757"/>
      <c r="I3614" s="757"/>
    </row>
    <row r="3615" spans="1:9" ht="15.75" customHeight="1">
      <c r="A3615" s="963">
        <v>97352</v>
      </c>
      <c r="B3615" s="963" t="s">
        <v>6572</v>
      </c>
      <c r="C3615" s="964" t="s">
        <v>164</v>
      </c>
      <c r="D3615" s="965">
        <v>403.68</v>
      </c>
      <c r="E3615" s="757"/>
      <c r="F3615" s="757"/>
      <c r="G3615" s="757"/>
      <c r="H3615" s="757"/>
      <c r="I3615" s="757"/>
    </row>
    <row r="3616" spans="1:9" ht="15.75" customHeight="1">
      <c r="A3616" s="963">
        <v>97353</v>
      </c>
      <c r="B3616" s="963" t="s">
        <v>6573</v>
      </c>
      <c r="C3616" s="964" t="s">
        <v>164</v>
      </c>
      <c r="D3616" s="965">
        <v>60.72</v>
      </c>
      <c r="E3616" s="757"/>
      <c r="F3616" s="757"/>
      <c r="G3616" s="757"/>
      <c r="H3616" s="757"/>
      <c r="I3616" s="757"/>
    </row>
    <row r="3617" spans="1:9" ht="15.75" customHeight="1">
      <c r="A3617" s="963">
        <v>97354</v>
      </c>
      <c r="B3617" s="963" t="s">
        <v>6574</v>
      </c>
      <c r="C3617" s="964" t="s">
        <v>164</v>
      </c>
      <c r="D3617" s="965">
        <v>96.72</v>
      </c>
      <c r="E3617" s="757"/>
      <c r="F3617" s="757"/>
      <c r="G3617" s="757"/>
      <c r="H3617" s="757"/>
      <c r="I3617" s="757"/>
    </row>
    <row r="3618" spans="1:9" ht="15.75" customHeight="1">
      <c r="A3618" s="963">
        <v>97355</v>
      </c>
      <c r="B3618" s="963" t="s">
        <v>6575</v>
      </c>
      <c r="C3618" s="964" t="s">
        <v>164</v>
      </c>
      <c r="D3618" s="965">
        <v>132.53</v>
      </c>
      <c r="E3618" s="757"/>
      <c r="F3618" s="757"/>
      <c r="G3618" s="757"/>
      <c r="H3618" s="757"/>
      <c r="I3618" s="757"/>
    </row>
    <row r="3619" spans="1:9" ht="15.75" customHeight="1">
      <c r="A3619" s="963">
        <v>97356</v>
      </c>
      <c r="B3619" s="963" t="s">
        <v>6576</v>
      </c>
      <c r="C3619" s="964" t="s">
        <v>164</v>
      </c>
      <c r="D3619" s="965">
        <v>68.739999999999995</v>
      </c>
      <c r="E3619" s="757"/>
      <c r="F3619" s="757"/>
      <c r="G3619" s="757"/>
      <c r="H3619" s="757"/>
      <c r="I3619" s="757"/>
    </row>
    <row r="3620" spans="1:9" ht="15.75" customHeight="1">
      <c r="A3620" s="963">
        <v>97357</v>
      </c>
      <c r="B3620" s="963" t="s">
        <v>6577</v>
      </c>
      <c r="C3620" s="964" t="s">
        <v>164</v>
      </c>
      <c r="D3620" s="965">
        <v>110.53</v>
      </c>
      <c r="E3620" s="757"/>
      <c r="F3620" s="757"/>
      <c r="G3620" s="757"/>
      <c r="H3620" s="757"/>
      <c r="I3620" s="757"/>
    </row>
    <row r="3621" spans="1:9" ht="15.75" customHeight="1">
      <c r="A3621" s="963">
        <v>97358</v>
      </c>
      <c r="B3621" s="963" t="s">
        <v>6578</v>
      </c>
      <c r="C3621" s="964" t="s">
        <v>164</v>
      </c>
      <c r="D3621" s="965">
        <v>151.35</v>
      </c>
      <c r="E3621" s="757"/>
      <c r="F3621" s="757"/>
      <c r="G3621" s="757"/>
      <c r="H3621" s="757"/>
      <c r="I3621" s="757"/>
    </row>
    <row r="3622" spans="1:9" ht="15.75" customHeight="1">
      <c r="A3622" s="963">
        <v>97498</v>
      </c>
      <c r="B3622" s="963" t="s">
        <v>6579</v>
      </c>
      <c r="C3622" s="964" t="s">
        <v>164</v>
      </c>
      <c r="D3622" s="965">
        <v>47.03</v>
      </c>
      <c r="E3622" s="757"/>
      <c r="F3622" s="757"/>
      <c r="G3622" s="757"/>
      <c r="H3622" s="757"/>
      <c r="I3622" s="757"/>
    </row>
    <row r="3623" spans="1:9" ht="15.75" customHeight="1">
      <c r="A3623" s="963">
        <v>97535</v>
      </c>
      <c r="B3623" s="963" t="s">
        <v>6580</v>
      </c>
      <c r="C3623" s="964" t="s">
        <v>164</v>
      </c>
      <c r="D3623" s="965">
        <v>50.69</v>
      </c>
      <c r="E3623" s="757"/>
      <c r="F3623" s="757"/>
      <c r="G3623" s="757"/>
      <c r="H3623" s="757"/>
      <c r="I3623" s="757"/>
    </row>
    <row r="3624" spans="1:9" ht="15.75" customHeight="1">
      <c r="A3624" s="963">
        <v>97536</v>
      </c>
      <c r="B3624" s="963" t="s">
        <v>6581</v>
      </c>
      <c r="C3624" s="964" t="s">
        <v>164</v>
      </c>
      <c r="D3624" s="965">
        <v>59.1</v>
      </c>
      <c r="E3624" s="757"/>
      <c r="F3624" s="757"/>
      <c r="G3624" s="757"/>
      <c r="H3624" s="757"/>
      <c r="I3624" s="757"/>
    </row>
    <row r="3625" spans="1:9" ht="15.75" customHeight="1">
      <c r="A3625" s="963">
        <v>100788</v>
      </c>
      <c r="B3625" s="963" t="s">
        <v>6582</v>
      </c>
      <c r="C3625" s="964" t="s">
        <v>141</v>
      </c>
      <c r="D3625" s="965">
        <v>672.47</v>
      </c>
      <c r="E3625" s="757"/>
      <c r="F3625" s="757"/>
      <c r="G3625" s="757"/>
      <c r="H3625" s="757"/>
      <c r="I3625" s="757"/>
    </row>
    <row r="3626" spans="1:9" ht="15.75" customHeight="1">
      <c r="A3626" s="963">
        <v>100791</v>
      </c>
      <c r="B3626" s="963" t="s">
        <v>6583</v>
      </c>
      <c r="C3626" s="964" t="s">
        <v>164</v>
      </c>
      <c r="D3626" s="965">
        <v>17.920000000000002</v>
      </c>
      <c r="E3626" s="757"/>
      <c r="F3626" s="757"/>
      <c r="G3626" s="757"/>
      <c r="H3626" s="757"/>
      <c r="I3626" s="757"/>
    </row>
    <row r="3627" spans="1:9" ht="15.75" customHeight="1">
      <c r="A3627" s="963">
        <v>100792</v>
      </c>
      <c r="B3627" s="963" t="s">
        <v>6584</v>
      </c>
      <c r="C3627" s="964" t="s">
        <v>164</v>
      </c>
      <c r="D3627" s="965">
        <v>26.67</v>
      </c>
      <c r="E3627" s="757"/>
      <c r="F3627" s="757"/>
      <c r="G3627" s="757"/>
      <c r="H3627" s="757"/>
      <c r="I3627" s="757"/>
    </row>
    <row r="3628" spans="1:9" ht="15.75" customHeight="1">
      <c r="A3628" s="963">
        <v>100793</v>
      </c>
      <c r="B3628" s="963" t="s">
        <v>6585</v>
      </c>
      <c r="C3628" s="964" t="s">
        <v>164</v>
      </c>
      <c r="D3628" s="965">
        <v>35.61</v>
      </c>
      <c r="E3628" s="757"/>
      <c r="F3628" s="757"/>
      <c r="G3628" s="757"/>
      <c r="H3628" s="757"/>
      <c r="I3628" s="757"/>
    </row>
    <row r="3629" spans="1:9" ht="15.75" customHeight="1">
      <c r="A3629" s="963">
        <v>100794</v>
      </c>
      <c r="B3629" s="963" t="s">
        <v>6586</v>
      </c>
      <c r="C3629" s="964" t="s">
        <v>164</v>
      </c>
      <c r="D3629" s="965">
        <v>48.27</v>
      </c>
      <c r="E3629" s="757"/>
      <c r="F3629" s="757"/>
      <c r="G3629" s="757"/>
      <c r="H3629" s="757"/>
      <c r="I3629" s="757"/>
    </row>
    <row r="3630" spans="1:9" ht="15.75" customHeight="1">
      <c r="A3630" s="963">
        <v>100799</v>
      </c>
      <c r="B3630" s="963" t="s">
        <v>6587</v>
      </c>
      <c r="C3630" s="964" t="s">
        <v>164</v>
      </c>
      <c r="D3630" s="965">
        <v>18.3</v>
      </c>
      <c r="E3630" s="757"/>
      <c r="F3630" s="757"/>
      <c r="G3630" s="757"/>
      <c r="H3630" s="757"/>
      <c r="I3630" s="757"/>
    </row>
    <row r="3631" spans="1:9" ht="15.75" customHeight="1">
      <c r="A3631" s="963">
        <v>100800</v>
      </c>
      <c r="B3631" s="963" t="s">
        <v>6588</v>
      </c>
      <c r="C3631" s="964" t="s">
        <v>164</v>
      </c>
      <c r="D3631" s="965">
        <v>27.05</v>
      </c>
      <c r="E3631" s="757"/>
      <c r="F3631" s="757"/>
      <c r="G3631" s="757"/>
      <c r="H3631" s="757"/>
      <c r="I3631" s="757"/>
    </row>
    <row r="3632" spans="1:9" ht="15.75" customHeight="1">
      <c r="A3632" s="963">
        <v>100801</v>
      </c>
      <c r="B3632" s="963" t="s">
        <v>6589</v>
      </c>
      <c r="C3632" s="964" t="s">
        <v>164</v>
      </c>
      <c r="D3632" s="965">
        <v>35.979999999999997</v>
      </c>
      <c r="E3632" s="757"/>
      <c r="F3632" s="757"/>
      <c r="G3632" s="757"/>
      <c r="H3632" s="757"/>
      <c r="I3632" s="757"/>
    </row>
    <row r="3633" spans="1:9" ht="15.75" customHeight="1">
      <c r="A3633" s="963">
        <v>100802</v>
      </c>
      <c r="B3633" s="963" t="s">
        <v>6590</v>
      </c>
      <c r="C3633" s="964" t="s">
        <v>164</v>
      </c>
      <c r="D3633" s="965">
        <v>48.65</v>
      </c>
      <c r="E3633" s="757"/>
      <c r="F3633" s="757"/>
      <c r="G3633" s="757"/>
      <c r="H3633" s="757"/>
      <c r="I3633" s="757"/>
    </row>
    <row r="3634" spans="1:9" ht="15.75" customHeight="1">
      <c r="A3634" s="963">
        <v>100803</v>
      </c>
      <c r="B3634" s="963" t="s">
        <v>6591</v>
      </c>
      <c r="C3634" s="964" t="s">
        <v>164</v>
      </c>
      <c r="D3634" s="965">
        <v>17.149999999999999</v>
      </c>
      <c r="E3634" s="757"/>
      <c r="F3634" s="757"/>
      <c r="G3634" s="757"/>
      <c r="H3634" s="757"/>
      <c r="I3634" s="757"/>
    </row>
    <row r="3635" spans="1:9" ht="15.75" customHeight="1">
      <c r="A3635" s="963">
        <v>100804</v>
      </c>
      <c r="B3635" s="963" t="s">
        <v>6592</v>
      </c>
      <c r="C3635" s="964" t="s">
        <v>164</v>
      </c>
      <c r="D3635" s="965">
        <v>25.76</v>
      </c>
      <c r="E3635" s="757"/>
      <c r="F3635" s="757"/>
      <c r="G3635" s="757"/>
      <c r="H3635" s="757"/>
      <c r="I3635" s="757"/>
    </row>
    <row r="3636" spans="1:9" ht="15.75" customHeight="1">
      <c r="A3636" s="963">
        <v>100805</v>
      </c>
      <c r="B3636" s="963" t="s">
        <v>6593</v>
      </c>
      <c r="C3636" s="964" t="s">
        <v>164</v>
      </c>
      <c r="D3636" s="965">
        <v>34.51</v>
      </c>
      <c r="E3636" s="757"/>
      <c r="F3636" s="757"/>
      <c r="G3636" s="757"/>
      <c r="H3636" s="757"/>
      <c r="I3636" s="757"/>
    </row>
    <row r="3637" spans="1:9" ht="15.75" customHeight="1">
      <c r="A3637" s="963">
        <v>100806</v>
      </c>
      <c r="B3637" s="963" t="s">
        <v>6594</v>
      </c>
      <c r="C3637" s="964" t="s">
        <v>164</v>
      </c>
      <c r="D3637" s="965">
        <v>46.92</v>
      </c>
      <c r="E3637" s="757"/>
      <c r="F3637" s="757"/>
      <c r="G3637" s="757"/>
      <c r="H3637" s="757"/>
      <c r="I3637" s="757"/>
    </row>
    <row r="3638" spans="1:9" ht="15.75" customHeight="1">
      <c r="A3638" s="963">
        <v>100807</v>
      </c>
      <c r="B3638" s="963" t="s">
        <v>6595</v>
      </c>
      <c r="C3638" s="964" t="s">
        <v>164</v>
      </c>
      <c r="D3638" s="965">
        <v>22.7</v>
      </c>
      <c r="E3638" s="757"/>
      <c r="F3638" s="757"/>
      <c r="G3638" s="757"/>
      <c r="H3638" s="757"/>
      <c r="I3638" s="757"/>
    </row>
    <row r="3639" spans="1:9" ht="15.75" customHeight="1">
      <c r="A3639" s="963">
        <v>100808</v>
      </c>
      <c r="B3639" s="963" t="s">
        <v>6596</v>
      </c>
      <c r="C3639" s="964" t="s">
        <v>164</v>
      </c>
      <c r="D3639" s="965">
        <v>32.270000000000003</v>
      </c>
      <c r="E3639" s="757"/>
      <c r="F3639" s="757"/>
      <c r="G3639" s="757"/>
      <c r="H3639" s="757"/>
      <c r="I3639" s="757"/>
    </row>
    <row r="3640" spans="1:9" ht="15.75" customHeight="1">
      <c r="A3640" s="963">
        <v>100809</v>
      </c>
      <c r="B3640" s="963" t="s">
        <v>6597</v>
      </c>
      <c r="C3640" s="964" t="s">
        <v>164</v>
      </c>
      <c r="D3640" s="965">
        <v>42.23</v>
      </c>
      <c r="E3640" s="757"/>
      <c r="F3640" s="757"/>
      <c r="G3640" s="757"/>
      <c r="H3640" s="757"/>
      <c r="I3640" s="757"/>
    </row>
    <row r="3641" spans="1:9" ht="15.75" customHeight="1">
      <c r="A3641" s="963">
        <v>100810</v>
      </c>
      <c r="B3641" s="963" t="s">
        <v>6598</v>
      </c>
      <c r="C3641" s="964" t="s">
        <v>164</v>
      </c>
      <c r="D3641" s="965">
        <v>56.33</v>
      </c>
      <c r="E3641" s="757"/>
      <c r="F3641" s="757"/>
      <c r="G3641" s="757"/>
      <c r="H3641" s="757"/>
      <c r="I3641" s="757"/>
    </row>
    <row r="3642" spans="1:9" ht="15.75" customHeight="1">
      <c r="A3642" s="963">
        <v>101918</v>
      </c>
      <c r="B3642" s="963" t="s">
        <v>6599</v>
      </c>
      <c r="C3642" s="964" t="s">
        <v>164</v>
      </c>
      <c r="D3642" s="965">
        <v>222.15</v>
      </c>
      <c r="E3642" s="757"/>
      <c r="F3642" s="757"/>
      <c r="G3642" s="757"/>
      <c r="H3642" s="757"/>
      <c r="I3642" s="757"/>
    </row>
    <row r="3643" spans="1:9" ht="15.75" customHeight="1">
      <c r="A3643" s="963">
        <v>101919</v>
      </c>
      <c r="B3643" s="963" t="s">
        <v>6600</v>
      </c>
      <c r="C3643" s="964" t="s">
        <v>141</v>
      </c>
      <c r="D3643" s="965">
        <v>416.63</v>
      </c>
      <c r="E3643" s="757"/>
      <c r="F3643" s="757"/>
      <c r="G3643" s="757"/>
      <c r="H3643" s="757"/>
      <c r="I3643" s="757"/>
    </row>
    <row r="3644" spans="1:9" ht="15.75" customHeight="1">
      <c r="A3644" s="963">
        <v>101920</v>
      </c>
      <c r="B3644" s="963" t="s">
        <v>6601</v>
      </c>
      <c r="C3644" s="964" t="s">
        <v>141</v>
      </c>
      <c r="D3644" s="965">
        <v>192.21</v>
      </c>
      <c r="E3644" s="757"/>
      <c r="F3644" s="757"/>
      <c r="G3644" s="757"/>
      <c r="H3644" s="757"/>
      <c r="I3644" s="757"/>
    </row>
    <row r="3645" spans="1:9" ht="15.75" customHeight="1">
      <c r="A3645" s="963">
        <v>101921</v>
      </c>
      <c r="B3645" s="963" t="s">
        <v>6602</v>
      </c>
      <c r="C3645" s="964" t="s">
        <v>141</v>
      </c>
      <c r="D3645" s="965">
        <v>221.11</v>
      </c>
      <c r="E3645" s="757"/>
      <c r="F3645" s="757"/>
      <c r="G3645" s="757"/>
      <c r="H3645" s="757"/>
      <c r="I3645" s="757"/>
    </row>
    <row r="3646" spans="1:9" ht="15.75" customHeight="1">
      <c r="A3646" s="963">
        <v>101922</v>
      </c>
      <c r="B3646" s="963" t="s">
        <v>6603</v>
      </c>
      <c r="C3646" s="964" t="s">
        <v>141</v>
      </c>
      <c r="D3646" s="965">
        <v>221.11</v>
      </c>
      <c r="E3646" s="757"/>
      <c r="F3646" s="757"/>
      <c r="G3646" s="757"/>
      <c r="H3646" s="757"/>
      <c r="I3646" s="757"/>
    </row>
    <row r="3647" spans="1:9" ht="15.75" customHeight="1">
      <c r="A3647" s="963">
        <v>101923</v>
      </c>
      <c r="B3647" s="963" t="s">
        <v>6604</v>
      </c>
      <c r="C3647" s="964" t="s">
        <v>141</v>
      </c>
      <c r="D3647" s="965">
        <v>221.11</v>
      </c>
      <c r="E3647" s="757"/>
      <c r="F3647" s="757"/>
      <c r="G3647" s="757"/>
      <c r="H3647" s="757"/>
      <c r="I3647" s="757"/>
    </row>
    <row r="3648" spans="1:9" ht="15.75" customHeight="1">
      <c r="A3648" s="963">
        <v>101924</v>
      </c>
      <c r="B3648" s="963" t="s">
        <v>6605</v>
      </c>
      <c r="C3648" s="964" t="s">
        <v>141</v>
      </c>
      <c r="D3648" s="965">
        <v>180.12</v>
      </c>
      <c r="E3648" s="757"/>
      <c r="F3648" s="757"/>
      <c r="G3648" s="757"/>
      <c r="H3648" s="757"/>
      <c r="I3648" s="757"/>
    </row>
    <row r="3649" spans="1:9" ht="15.75" customHeight="1">
      <c r="A3649" s="963">
        <v>101925</v>
      </c>
      <c r="B3649" s="963" t="s">
        <v>6606</v>
      </c>
      <c r="C3649" s="964" t="s">
        <v>141</v>
      </c>
      <c r="D3649" s="965">
        <v>303.57</v>
      </c>
      <c r="E3649" s="757"/>
      <c r="F3649" s="757"/>
      <c r="G3649" s="757"/>
      <c r="H3649" s="757"/>
      <c r="I3649" s="757"/>
    </row>
    <row r="3650" spans="1:9" ht="15.75" customHeight="1">
      <c r="A3650" s="963">
        <v>101926</v>
      </c>
      <c r="B3650" s="963" t="s">
        <v>6607</v>
      </c>
      <c r="C3650" s="964" t="s">
        <v>141</v>
      </c>
      <c r="D3650" s="965">
        <v>390.51</v>
      </c>
      <c r="E3650" s="757"/>
      <c r="F3650" s="757"/>
      <c r="G3650" s="757"/>
      <c r="H3650" s="757"/>
      <c r="I3650" s="757"/>
    </row>
    <row r="3651" spans="1:9" ht="15.75" customHeight="1">
      <c r="A3651" s="963">
        <v>101927</v>
      </c>
      <c r="B3651" s="963" t="s">
        <v>6608</v>
      </c>
      <c r="C3651" s="964" t="s">
        <v>164</v>
      </c>
      <c r="D3651" s="965">
        <v>210.74</v>
      </c>
      <c r="E3651" s="757"/>
      <c r="F3651" s="757"/>
      <c r="G3651" s="757"/>
      <c r="H3651" s="757"/>
      <c r="I3651" s="757"/>
    </row>
    <row r="3652" spans="1:9" ht="15.75" customHeight="1">
      <c r="A3652" s="963">
        <v>101928</v>
      </c>
      <c r="B3652" s="963" t="s">
        <v>6609</v>
      </c>
      <c r="C3652" s="964" t="s">
        <v>141</v>
      </c>
      <c r="D3652" s="965">
        <v>420.99</v>
      </c>
      <c r="E3652" s="757"/>
      <c r="F3652" s="757"/>
      <c r="G3652" s="757"/>
      <c r="H3652" s="757"/>
      <c r="I3652" s="757"/>
    </row>
    <row r="3653" spans="1:9" ht="15.75" customHeight="1">
      <c r="A3653" s="963">
        <v>101929</v>
      </c>
      <c r="B3653" s="963" t="s">
        <v>6610</v>
      </c>
      <c r="C3653" s="964" t="s">
        <v>141</v>
      </c>
      <c r="D3653" s="965">
        <v>196.57</v>
      </c>
      <c r="E3653" s="757"/>
      <c r="F3653" s="757"/>
      <c r="G3653" s="757"/>
      <c r="H3653" s="757"/>
      <c r="I3653" s="757"/>
    </row>
    <row r="3654" spans="1:9" ht="15.75" customHeight="1">
      <c r="A3654" s="963">
        <v>101930</v>
      </c>
      <c r="B3654" s="963" t="s">
        <v>6611</v>
      </c>
      <c r="C3654" s="964" t="s">
        <v>141</v>
      </c>
      <c r="D3654" s="965">
        <v>225.47</v>
      </c>
      <c r="E3654" s="757"/>
      <c r="F3654" s="757"/>
      <c r="G3654" s="757"/>
      <c r="H3654" s="757"/>
      <c r="I3654" s="757"/>
    </row>
    <row r="3655" spans="1:9" ht="15.75" customHeight="1">
      <c r="A3655" s="963">
        <v>101931</v>
      </c>
      <c r="B3655" s="963" t="s">
        <v>6612</v>
      </c>
      <c r="C3655" s="964" t="s">
        <v>141</v>
      </c>
      <c r="D3655" s="965">
        <v>225.47</v>
      </c>
      <c r="E3655" s="757"/>
      <c r="F3655" s="757"/>
      <c r="G3655" s="757"/>
      <c r="H3655" s="757"/>
      <c r="I3655" s="757"/>
    </row>
    <row r="3656" spans="1:9" ht="15.75" customHeight="1">
      <c r="A3656" s="963">
        <v>101932</v>
      </c>
      <c r="B3656" s="963" t="s">
        <v>6613</v>
      </c>
      <c r="C3656" s="964" t="s">
        <v>141</v>
      </c>
      <c r="D3656" s="965">
        <v>225.47</v>
      </c>
      <c r="E3656" s="757"/>
      <c r="F3656" s="757"/>
      <c r="G3656" s="757"/>
      <c r="H3656" s="757"/>
      <c r="I3656" s="757"/>
    </row>
    <row r="3657" spans="1:9" ht="15.75" customHeight="1">
      <c r="A3657" s="963">
        <v>101933</v>
      </c>
      <c r="B3657" s="963" t="s">
        <v>6614</v>
      </c>
      <c r="C3657" s="964" t="s">
        <v>141</v>
      </c>
      <c r="D3657" s="965">
        <v>184.48</v>
      </c>
      <c r="E3657" s="757"/>
      <c r="F3657" s="757"/>
      <c r="G3657" s="757"/>
      <c r="H3657" s="757"/>
      <c r="I3657" s="757"/>
    </row>
    <row r="3658" spans="1:9" ht="15.75" customHeight="1">
      <c r="A3658" s="963">
        <v>101934</v>
      </c>
      <c r="B3658" s="963" t="s">
        <v>6615</v>
      </c>
      <c r="C3658" s="964" t="s">
        <v>141</v>
      </c>
      <c r="D3658" s="965">
        <v>310.12</v>
      </c>
      <c r="E3658" s="757"/>
      <c r="F3658" s="757"/>
      <c r="G3658" s="757"/>
      <c r="H3658" s="757"/>
      <c r="I3658" s="757"/>
    </row>
    <row r="3659" spans="1:9" ht="15.75" customHeight="1">
      <c r="A3659" s="963">
        <v>101935</v>
      </c>
      <c r="B3659" s="963" t="s">
        <v>6616</v>
      </c>
      <c r="C3659" s="964" t="s">
        <v>141</v>
      </c>
      <c r="D3659" s="965">
        <v>399.25</v>
      </c>
      <c r="E3659" s="757"/>
      <c r="F3659" s="757"/>
      <c r="G3659" s="757"/>
      <c r="H3659" s="757"/>
      <c r="I3659" s="757"/>
    </row>
    <row r="3660" spans="1:9" ht="15.75" customHeight="1">
      <c r="A3660" s="963">
        <v>103802</v>
      </c>
      <c r="B3660" s="963" t="s">
        <v>6617</v>
      </c>
      <c r="C3660" s="964" t="s">
        <v>164</v>
      </c>
      <c r="D3660" s="965">
        <v>36.950000000000003</v>
      </c>
      <c r="E3660" s="757"/>
      <c r="F3660" s="757"/>
      <c r="G3660" s="757"/>
      <c r="H3660" s="757"/>
      <c r="I3660" s="757"/>
    </row>
    <row r="3661" spans="1:9" ht="15.75" customHeight="1">
      <c r="A3661" s="963">
        <v>103803</v>
      </c>
      <c r="B3661" s="963" t="s">
        <v>6618</v>
      </c>
      <c r="C3661" s="964" t="s">
        <v>164</v>
      </c>
      <c r="D3661" s="965">
        <v>63.53</v>
      </c>
      <c r="E3661" s="757"/>
      <c r="F3661" s="757"/>
      <c r="G3661" s="757"/>
      <c r="H3661" s="757"/>
      <c r="I3661" s="757"/>
    </row>
    <row r="3662" spans="1:9" ht="15.75" customHeight="1">
      <c r="A3662" s="963">
        <v>103804</v>
      </c>
      <c r="B3662" s="963" t="s">
        <v>6619</v>
      </c>
      <c r="C3662" s="964" t="s">
        <v>164</v>
      </c>
      <c r="D3662" s="965">
        <v>77.48</v>
      </c>
      <c r="E3662" s="757"/>
      <c r="F3662" s="757"/>
      <c r="G3662" s="757"/>
      <c r="H3662" s="757"/>
      <c r="I3662" s="757"/>
    </row>
    <row r="3663" spans="1:9" ht="15.75" customHeight="1">
      <c r="A3663" s="963">
        <v>103835</v>
      </c>
      <c r="B3663" s="963" t="s">
        <v>6620</v>
      </c>
      <c r="C3663" s="964" t="s">
        <v>164</v>
      </c>
      <c r="D3663" s="965">
        <v>57.65</v>
      </c>
      <c r="E3663" s="757"/>
      <c r="F3663" s="757"/>
      <c r="G3663" s="757"/>
      <c r="H3663" s="757"/>
      <c r="I3663" s="757"/>
    </row>
    <row r="3664" spans="1:9" ht="15.75" customHeight="1">
      <c r="A3664" s="963">
        <v>103836</v>
      </c>
      <c r="B3664" s="963" t="s">
        <v>6621</v>
      </c>
      <c r="C3664" s="964" t="s">
        <v>164</v>
      </c>
      <c r="D3664" s="965">
        <v>90.17</v>
      </c>
      <c r="E3664" s="757"/>
      <c r="F3664" s="757"/>
      <c r="G3664" s="757"/>
      <c r="H3664" s="757"/>
      <c r="I3664" s="757"/>
    </row>
    <row r="3665" spans="1:9" ht="15.75" customHeight="1">
      <c r="A3665" s="963">
        <v>103837</v>
      </c>
      <c r="B3665" s="963" t="s">
        <v>6622</v>
      </c>
      <c r="C3665" s="964" t="s">
        <v>164</v>
      </c>
      <c r="D3665" s="965">
        <v>113.85</v>
      </c>
      <c r="E3665" s="757"/>
      <c r="F3665" s="757"/>
      <c r="G3665" s="757"/>
      <c r="H3665" s="757"/>
      <c r="I3665" s="757"/>
    </row>
    <row r="3666" spans="1:9" ht="15.75" customHeight="1">
      <c r="A3666" s="963">
        <v>103868</v>
      </c>
      <c r="B3666" s="963" t="s">
        <v>6623</v>
      </c>
      <c r="C3666" s="964" t="s">
        <v>164</v>
      </c>
      <c r="D3666" s="965">
        <v>44.48</v>
      </c>
      <c r="E3666" s="757"/>
      <c r="F3666" s="757"/>
      <c r="G3666" s="757"/>
      <c r="H3666" s="757"/>
      <c r="I3666" s="757"/>
    </row>
    <row r="3667" spans="1:9" ht="15.75" customHeight="1">
      <c r="A3667" s="963">
        <v>103869</v>
      </c>
      <c r="B3667" s="963" t="s">
        <v>6624</v>
      </c>
      <c r="C3667" s="964" t="s">
        <v>164</v>
      </c>
      <c r="D3667" s="965">
        <v>68.81</v>
      </c>
      <c r="E3667" s="757"/>
      <c r="F3667" s="757"/>
      <c r="G3667" s="757"/>
      <c r="H3667" s="757"/>
      <c r="I3667" s="757"/>
    </row>
    <row r="3668" spans="1:9" ht="15.75" customHeight="1">
      <c r="A3668" s="963">
        <v>103870</v>
      </c>
      <c r="B3668" s="963" t="s">
        <v>6625</v>
      </c>
      <c r="C3668" s="964" t="s">
        <v>164</v>
      </c>
      <c r="D3668" s="965">
        <v>84.98</v>
      </c>
      <c r="E3668" s="757"/>
      <c r="F3668" s="757"/>
      <c r="G3668" s="757"/>
      <c r="H3668" s="757"/>
      <c r="I3668" s="757"/>
    </row>
    <row r="3669" spans="1:9" ht="15.75" customHeight="1">
      <c r="A3669" s="963">
        <v>103871</v>
      </c>
      <c r="B3669" s="963" t="s">
        <v>6626</v>
      </c>
      <c r="C3669" s="964" t="s">
        <v>164</v>
      </c>
      <c r="D3669" s="965">
        <v>64.849999999999994</v>
      </c>
      <c r="E3669" s="757"/>
      <c r="F3669" s="757"/>
      <c r="G3669" s="757"/>
      <c r="H3669" s="757"/>
      <c r="I3669" s="757"/>
    </row>
    <row r="3670" spans="1:9" ht="15.75" customHeight="1">
      <c r="A3670" s="963">
        <v>103872</v>
      </c>
      <c r="B3670" s="963" t="s">
        <v>6627</v>
      </c>
      <c r="C3670" s="964" t="s">
        <v>164</v>
      </c>
      <c r="D3670" s="965">
        <v>166.51</v>
      </c>
      <c r="E3670" s="757"/>
      <c r="F3670" s="757"/>
      <c r="G3670" s="757"/>
      <c r="H3670" s="757"/>
      <c r="I3670" s="757"/>
    </row>
    <row r="3671" spans="1:9" ht="15.75" customHeight="1">
      <c r="A3671" s="963">
        <v>103873</v>
      </c>
      <c r="B3671" s="963" t="s">
        <v>6628</v>
      </c>
      <c r="C3671" s="964" t="s">
        <v>164</v>
      </c>
      <c r="D3671" s="965">
        <v>186.7</v>
      </c>
      <c r="E3671" s="757"/>
      <c r="F3671" s="757"/>
      <c r="G3671" s="757"/>
      <c r="H3671" s="757"/>
      <c r="I3671" s="757"/>
    </row>
    <row r="3672" spans="1:9" ht="15.75" customHeight="1">
      <c r="A3672" s="963">
        <v>103978</v>
      </c>
      <c r="B3672" s="963" t="s">
        <v>6629</v>
      </c>
      <c r="C3672" s="964" t="s">
        <v>164</v>
      </c>
      <c r="D3672" s="965">
        <v>25.65</v>
      </c>
      <c r="E3672" s="757"/>
      <c r="F3672" s="757"/>
      <c r="G3672" s="757"/>
      <c r="H3672" s="757"/>
      <c r="I3672" s="757"/>
    </row>
    <row r="3673" spans="1:9" ht="15.75" customHeight="1">
      <c r="A3673" s="963">
        <v>103979</v>
      </c>
      <c r="B3673" s="963" t="s">
        <v>6630</v>
      </c>
      <c r="C3673" s="964" t="s">
        <v>164</v>
      </c>
      <c r="D3673" s="965">
        <v>28.97</v>
      </c>
      <c r="E3673" s="757"/>
      <c r="F3673" s="757"/>
      <c r="G3673" s="757"/>
      <c r="H3673" s="757"/>
      <c r="I3673" s="757"/>
    </row>
    <row r="3674" spans="1:9" ht="15.75" customHeight="1">
      <c r="A3674" s="963">
        <v>104021</v>
      </c>
      <c r="B3674" s="963" t="s">
        <v>6631</v>
      </c>
      <c r="C3674" s="964" t="s">
        <v>164</v>
      </c>
      <c r="D3674" s="965">
        <v>70.650000000000006</v>
      </c>
      <c r="E3674" s="757"/>
      <c r="F3674" s="757"/>
      <c r="G3674" s="757"/>
      <c r="H3674" s="757"/>
      <c r="I3674" s="757"/>
    </row>
    <row r="3675" spans="1:9" ht="15.75" customHeight="1">
      <c r="A3675" s="963">
        <v>104166</v>
      </c>
      <c r="B3675" s="963" t="s">
        <v>6632</v>
      </c>
      <c r="C3675" s="964" t="s">
        <v>164</v>
      </c>
      <c r="D3675" s="965">
        <v>78.209999999999994</v>
      </c>
      <c r="E3675" s="757"/>
      <c r="F3675" s="757"/>
      <c r="G3675" s="757"/>
      <c r="H3675" s="757"/>
      <c r="I3675" s="757"/>
    </row>
    <row r="3676" spans="1:9" ht="15.75" customHeight="1">
      <c r="A3676" s="963">
        <v>104194</v>
      </c>
      <c r="B3676" s="963" t="s">
        <v>6633</v>
      </c>
      <c r="C3676" s="964" t="s">
        <v>164</v>
      </c>
      <c r="D3676" s="965">
        <v>18.97</v>
      </c>
      <c r="E3676" s="757"/>
      <c r="F3676" s="757"/>
      <c r="G3676" s="757"/>
      <c r="H3676" s="757"/>
      <c r="I3676" s="757"/>
    </row>
    <row r="3677" spans="1:9" ht="15.75" customHeight="1">
      <c r="A3677" s="963">
        <v>104195</v>
      </c>
      <c r="B3677" s="963" t="s">
        <v>6634</v>
      </c>
      <c r="C3677" s="964" t="s">
        <v>164</v>
      </c>
      <c r="D3677" s="965">
        <v>20.260000000000002</v>
      </c>
      <c r="E3677" s="757"/>
      <c r="F3677" s="757"/>
      <c r="G3677" s="757"/>
      <c r="H3677" s="757"/>
      <c r="I3677" s="757"/>
    </row>
    <row r="3678" spans="1:9" ht="15.75" customHeight="1">
      <c r="A3678" s="963">
        <v>104315</v>
      </c>
      <c r="B3678" s="963" t="s">
        <v>6635</v>
      </c>
      <c r="C3678" s="964" t="s">
        <v>164</v>
      </c>
      <c r="D3678" s="965">
        <v>13.67</v>
      </c>
      <c r="E3678" s="757"/>
      <c r="F3678" s="757"/>
      <c r="G3678" s="757"/>
      <c r="H3678" s="757"/>
      <c r="I3678" s="757"/>
    </row>
    <row r="3679" spans="1:9" ht="15.75" customHeight="1">
      <c r="A3679" s="963">
        <v>104316</v>
      </c>
      <c r="B3679" s="963" t="s">
        <v>6636</v>
      </c>
      <c r="C3679" s="964" t="s">
        <v>164</v>
      </c>
      <c r="D3679" s="965">
        <v>21.29</v>
      </c>
      <c r="E3679" s="757"/>
      <c r="F3679" s="757"/>
      <c r="G3679" s="757"/>
      <c r="H3679" s="757"/>
      <c r="I3679" s="757"/>
    </row>
    <row r="3680" spans="1:9" ht="15.75" customHeight="1">
      <c r="A3680" s="963">
        <v>89358</v>
      </c>
      <c r="B3680" s="963" t="s">
        <v>6637</v>
      </c>
      <c r="C3680" s="964" t="s">
        <v>141</v>
      </c>
      <c r="D3680" s="965">
        <v>6.28</v>
      </c>
      <c r="E3680" s="757"/>
      <c r="F3680" s="757"/>
      <c r="G3680" s="757"/>
      <c r="H3680" s="757"/>
      <c r="I3680" s="757"/>
    </row>
    <row r="3681" spans="1:9" ht="15.75" customHeight="1">
      <c r="A3681" s="963">
        <v>89359</v>
      </c>
      <c r="B3681" s="963" t="s">
        <v>6638</v>
      </c>
      <c r="C3681" s="964" t="s">
        <v>141</v>
      </c>
      <c r="D3681" s="965">
        <v>6.91</v>
      </c>
      <c r="E3681" s="757"/>
      <c r="F3681" s="757"/>
      <c r="G3681" s="757"/>
      <c r="H3681" s="757"/>
      <c r="I3681" s="757"/>
    </row>
    <row r="3682" spans="1:9" ht="15.75" customHeight="1">
      <c r="A3682" s="963">
        <v>89360</v>
      </c>
      <c r="B3682" s="963" t="s">
        <v>6639</v>
      </c>
      <c r="C3682" s="964" t="s">
        <v>141</v>
      </c>
      <c r="D3682" s="965">
        <v>8.0500000000000007</v>
      </c>
      <c r="E3682" s="757"/>
      <c r="F3682" s="757"/>
      <c r="G3682" s="757"/>
      <c r="H3682" s="757"/>
      <c r="I3682" s="757"/>
    </row>
    <row r="3683" spans="1:9" ht="15.75" customHeight="1">
      <c r="A3683" s="963">
        <v>89361</v>
      </c>
      <c r="B3683" s="963" t="s">
        <v>6640</v>
      </c>
      <c r="C3683" s="964" t="s">
        <v>141</v>
      </c>
      <c r="D3683" s="965">
        <v>8.1300000000000008</v>
      </c>
      <c r="E3683" s="757"/>
      <c r="F3683" s="757"/>
      <c r="G3683" s="757"/>
      <c r="H3683" s="757"/>
      <c r="I3683" s="757"/>
    </row>
    <row r="3684" spans="1:9" ht="15.75" customHeight="1">
      <c r="A3684" s="963">
        <v>89362</v>
      </c>
      <c r="B3684" s="963" t="s">
        <v>6641</v>
      </c>
      <c r="C3684" s="964" t="s">
        <v>141</v>
      </c>
      <c r="D3684" s="965">
        <v>7.5</v>
      </c>
      <c r="E3684" s="757"/>
      <c r="F3684" s="757"/>
      <c r="G3684" s="757"/>
      <c r="H3684" s="757"/>
      <c r="I3684" s="757"/>
    </row>
    <row r="3685" spans="1:9" ht="15.75" customHeight="1">
      <c r="A3685" s="963">
        <v>89363</v>
      </c>
      <c r="B3685" s="963" t="s">
        <v>6642</v>
      </c>
      <c r="C3685" s="964" t="s">
        <v>141</v>
      </c>
      <c r="D3685" s="965">
        <v>8.4</v>
      </c>
      <c r="E3685" s="757"/>
      <c r="F3685" s="757"/>
      <c r="G3685" s="757"/>
      <c r="H3685" s="757"/>
      <c r="I3685" s="757"/>
    </row>
    <row r="3686" spans="1:9" ht="15.75" customHeight="1">
      <c r="A3686" s="963">
        <v>89364</v>
      </c>
      <c r="B3686" s="963" t="s">
        <v>6643</v>
      </c>
      <c r="C3686" s="964" t="s">
        <v>141</v>
      </c>
      <c r="D3686" s="965">
        <v>10.119999999999999</v>
      </c>
      <c r="E3686" s="757"/>
      <c r="F3686" s="757"/>
      <c r="G3686" s="757"/>
      <c r="H3686" s="757"/>
      <c r="I3686" s="757"/>
    </row>
    <row r="3687" spans="1:9" ht="15.75" customHeight="1">
      <c r="A3687" s="963">
        <v>89365</v>
      </c>
      <c r="B3687" s="963" t="s">
        <v>6644</v>
      </c>
      <c r="C3687" s="964" t="s">
        <v>141</v>
      </c>
      <c r="D3687" s="965">
        <v>9.5</v>
      </c>
      <c r="E3687" s="757"/>
      <c r="F3687" s="757"/>
      <c r="G3687" s="757"/>
      <c r="H3687" s="757"/>
      <c r="I3687" s="757"/>
    </row>
    <row r="3688" spans="1:9" ht="15.75" customHeight="1">
      <c r="A3688" s="963">
        <v>89366</v>
      </c>
      <c r="B3688" s="963" t="s">
        <v>6645</v>
      </c>
      <c r="C3688" s="964" t="s">
        <v>141</v>
      </c>
      <c r="D3688" s="965">
        <v>15.49</v>
      </c>
      <c r="E3688" s="757"/>
      <c r="F3688" s="757"/>
      <c r="G3688" s="757"/>
      <c r="H3688" s="757"/>
      <c r="I3688" s="757"/>
    </row>
    <row r="3689" spans="1:9" ht="15.75" customHeight="1">
      <c r="A3689" s="963">
        <v>89367</v>
      </c>
      <c r="B3689" s="963" t="s">
        <v>6646</v>
      </c>
      <c r="C3689" s="964" t="s">
        <v>141</v>
      </c>
      <c r="D3689" s="965">
        <v>10.88</v>
      </c>
      <c r="E3689" s="757"/>
      <c r="F3689" s="757"/>
      <c r="G3689" s="757"/>
      <c r="H3689" s="757"/>
      <c r="I3689" s="757"/>
    </row>
    <row r="3690" spans="1:9" ht="15.75" customHeight="1">
      <c r="A3690" s="963">
        <v>89368</v>
      </c>
      <c r="B3690" s="963" t="s">
        <v>6647</v>
      </c>
      <c r="C3690" s="964" t="s">
        <v>141</v>
      </c>
      <c r="D3690" s="965">
        <v>12.88</v>
      </c>
      <c r="E3690" s="757"/>
      <c r="F3690" s="757"/>
      <c r="G3690" s="757"/>
      <c r="H3690" s="757"/>
      <c r="I3690" s="757"/>
    </row>
    <row r="3691" spans="1:9" ht="15.75" customHeight="1">
      <c r="A3691" s="963">
        <v>89369</v>
      </c>
      <c r="B3691" s="963" t="s">
        <v>6648</v>
      </c>
      <c r="C3691" s="964" t="s">
        <v>141</v>
      </c>
      <c r="D3691" s="965">
        <v>15.57</v>
      </c>
      <c r="E3691" s="757"/>
      <c r="F3691" s="757"/>
      <c r="G3691" s="757"/>
      <c r="H3691" s="757"/>
      <c r="I3691" s="757"/>
    </row>
    <row r="3692" spans="1:9" ht="15.75" customHeight="1">
      <c r="A3692" s="963">
        <v>89370</v>
      </c>
      <c r="B3692" s="963" t="s">
        <v>6649</v>
      </c>
      <c r="C3692" s="964" t="s">
        <v>141</v>
      </c>
      <c r="D3692" s="965">
        <v>13.26</v>
      </c>
      <c r="E3692" s="757"/>
      <c r="F3692" s="757"/>
      <c r="G3692" s="757"/>
      <c r="H3692" s="757"/>
      <c r="I3692" s="757"/>
    </row>
    <row r="3693" spans="1:9" ht="15.75" customHeight="1">
      <c r="A3693" s="963">
        <v>89371</v>
      </c>
      <c r="B3693" s="963" t="s">
        <v>6650</v>
      </c>
      <c r="C3693" s="964" t="s">
        <v>141</v>
      </c>
      <c r="D3693" s="965">
        <v>4.83</v>
      </c>
      <c r="E3693" s="757"/>
      <c r="F3693" s="757"/>
      <c r="G3693" s="757"/>
      <c r="H3693" s="757"/>
      <c r="I3693" s="757"/>
    </row>
    <row r="3694" spans="1:9" ht="15.75" customHeight="1">
      <c r="A3694" s="963">
        <v>89372</v>
      </c>
      <c r="B3694" s="963" t="s">
        <v>6651</v>
      </c>
      <c r="C3694" s="964" t="s">
        <v>141</v>
      </c>
      <c r="D3694" s="965">
        <v>16.27</v>
      </c>
      <c r="E3694" s="757"/>
      <c r="F3694" s="757"/>
      <c r="G3694" s="757"/>
      <c r="H3694" s="757"/>
      <c r="I3694" s="757"/>
    </row>
    <row r="3695" spans="1:9" ht="15.75" customHeight="1">
      <c r="A3695" s="963">
        <v>89373</v>
      </c>
      <c r="B3695" s="963" t="s">
        <v>6652</v>
      </c>
      <c r="C3695" s="964" t="s">
        <v>141</v>
      </c>
      <c r="D3695" s="965">
        <v>5.96</v>
      </c>
      <c r="E3695" s="757"/>
      <c r="F3695" s="757"/>
      <c r="G3695" s="757"/>
      <c r="H3695" s="757"/>
      <c r="I3695" s="757"/>
    </row>
    <row r="3696" spans="1:9" ht="15.75" customHeight="1">
      <c r="A3696" s="963">
        <v>89374</v>
      </c>
      <c r="B3696" s="963" t="s">
        <v>6653</v>
      </c>
      <c r="C3696" s="964" t="s">
        <v>141</v>
      </c>
      <c r="D3696" s="965">
        <v>9.6999999999999993</v>
      </c>
      <c r="E3696" s="757"/>
      <c r="F3696" s="757"/>
      <c r="G3696" s="757"/>
      <c r="H3696" s="757"/>
      <c r="I3696" s="757"/>
    </row>
    <row r="3697" spans="1:9" ht="15.75" customHeight="1">
      <c r="A3697" s="963">
        <v>89375</v>
      </c>
      <c r="B3697" s="963" t="s">
        <v>6654</v>
      </c>
      <c r="C3697" s="964" t="s">
        <v>141</v>
      </c>
      <c r="D3697" s="965">
        <v>11.65</v>
      </c>
      <c r="E3697" s="757"/>
      <c r="F3697" s="757"/>
      <c r="G3697" s="757"/>
      <c r="H3697" s="757"/>
      <c r="I3697" s="757"/>
    </row>
    <row r="3698" spans="1:9" ht="15.75" customHeight="1">
      <c r="A3698" s="963">
        <v>89376</v>
      </c>
      <c r="B3698" s="963" t="s">
        <v>6655</v>
      </c>
      <c r="C3698" s="964" t="s">
        <v>141</v>
      </c>
      <c r="D3698" s="965">
        <v>4.63</v>
      </c>
      <c r="E3698" s="757"/>
      <c r="F3698" s="757"/>
      <c r="G3698" s="757"/>
      <c r="H3698" s="757"/>
      <c r="I3698" s="757"/>
    </row>
    <row r="3699" spans="1:9" ht="15.75" customHeight="1">
      <c r="A3699" s="963">
        <v>89377</v>
      </c>
      <c r="B3699" s="963" t="s">
        <v>6656</v>
      </c>
      <c r="C3699" s="964" t="s">
        <v>141</v>
      </c>
      <c r="D3699" s="965">
        <v>9.66</v>
      </c>
      <c r="E3699" s="757"/>
      <c r="F3699" s="757"/>
      <c r="G3699" s="757"/>
      <c r="H3699" s="757"/>
      <c r="I3699" s="757"/>
    </row>
    <row r="3700" spans="1:9" ht="15.75" customHeight="1">
      <c r="A3700" s="963">
        <v>89378</v>
      </c>
      <c r="B3700" s="963" t="s">
        <v>6657</v>
      </c>
      <c r="C3700" s="964" t="s">
        <v>141</v>
      </c>
      <c r="D3700" s="965">
        <v>5.68</v>
      </c>
      <c r="E3700" s="757"/>
      <c r="F3700" s="757"/>
      <c r="G3700" s="757"/>
      <c r="H3700" s="757"/>
      <c r="I3700" s="757"/>
    </row>
    <row r="3701" spans="1:9" ht="15.75" customHeight="1">
      <c r="A3701" s="963">
        <v>89379</v>
      </c>
      <c r="B3701" s="963" t="s">
        <v>6658</v>
      </c>
      <c r="C3701" s="964" t="s">
        <v>141</v>
      </c>
      <c r="D3701" s="965">
        <v>19.079999999999998</v>
      </c>
      <c r="E3701" s="757"/>
      <c r="F3701" s="757"/>
      <c r="G3701" s="757"/>
      <c r="H3701" s="757"/>
      <c r="I3701" s="757"/>
    </row>
    <row r="3702" spans="1:9" ht="15.75" customHeight="1">
      <c r="A3702" s="963">
        <v>89380</v>
      </c>
      <c r="B3702" s="963" t="s">
        <v>6659</v>
      </c>
      <c r="C3702" s="964" t="s">
        <v>141</v>
      </c>
      <c r="D3702" s="965">
        <v>8.86</v>
      </c>
      <c r="E3702" s="757"/>
      <c r="F3702" s="757"/>
      <c r="G3702" s="757"/>
      <c r="H3702" s="757"/>
      <c r="I3702" s="757"/>
    </row>
    <row r="3703" spans="1:9" ht="15.75" customHeight="1">
      <c r="A3703" s="963">
        <v>89381</v>
      </c>
      <c r="B3703" s="963" t="s">
        <v>6660</v>
      </c>
      <c r="C3703" s="964" t="s">
        <v>141</v>
      </c>
      <c r="D3703" s="965">
        <v>11.97</v>
      </c>
      <c r="E3703" s="757"/>
      <c r="F3703" s="757"/>
      <c r="G3703" s="757"/>
      <c r="H3703" s="757"/>
      <c r="I3703" s="757"/>
    </row>
    <row r="3704" spans="1:9" ht="15.75" customHeight="1">
      <c r="A3704" s="963">
        <v>89382</v>
      </c>
      <c r="B3704" s="963" t="s">
        <v>6661</v>
      </c>
      <c r="C3704" s="964" t="s">
        <v>141</v>
      </c>
      <c r="D3704" s="965">
        <v>14.02</v>
      </c>
      <c r="E3704" s="757"/>
      <c r="F3704" s="757"/>
      <c r="G3704" s="757"/>
      <c r="H3704" s="757"/>
      <c r="I3704" s="757"/>
    </row>
    <row r="3705" spans="1:9" ht="15.75" customHeight="1">
      <c r="A3705" s="963">
        <v>89383</v>
      </c>
      <c r="B3705" s="963" t="s">
        <v>6662</v>
      </c>
      <c r="C3705" s="964" t="s">
        <v>141</v>
      </c>
      <c r="D3705" s="965">
        <v>5.37</v>
      </c>
      <c r="E3705" s="757"/>
      <c r="F3705" s="757"/>
      <c r="G3705" s="757"/>
      <c r="H3705" s="757"/>
      <c r="I3705" s="757"/>
    </row>
    <row r="3706" spans="1:9" ht="15.75" customHeight="1">
      <c r="A3706" s="963">
        <v>89384</v>
      </c>
      <c r="B3706" s="963" t="s">
        <v>6663</v>
      </c>
      <c r="C3706" s="964" t="s">
        <v>141</v>
      </c>
      <c r="D3706" s="965">
        <v>12.5</v>
      </c>
      <c r="E3706" s="757"/>
      <c r="F3706" s="757"/>
      <c r="G3706" s="757"/>
      <c r="H3706" s="757"/>
      <c r="I3706" s="757"/>
    </row>
    <row r="3707" spans="1:9" ht="15.75" customHeight="1">
      <c r="A3707" s="963">
        <v>89385</v>
      </c>
      <c r="B3707" s="963" t="s">
        <v>6664</v>
      </c>
      <c r="C3707" s="964" t="s">
        <v>141</v>
      </c>
      <c r="D3707" s="965">
        <v>6.09</v>
      </c>
      <c r="E3707" s="757"/>
      <c r="F3707" s="757"/>
      <c r="G3707" s="757"/>
      <c r="H3707" s="757"/>
      <c r="I3707" s="757"/>
    </row>
    <row r="3708" spans="1:9" ht="15.75" customHeight="1">
      <c r="A3708" s="963">
        <v>89386</v>
      </c>
      <c r="B3708" s="963" t="s">
        <v>6665</v>
      </c>
      <c r="C3708" s="964" t="s">
        <v>141</v>
      </c>
      <c r="D3708" s="965">
        <v>8.11</v>
      </c>
      <c r="E3708" s="757"/>
      <c r="F3708" s="757"/>
      <c r="G3708" s="757"/>
      <c r="H3708" s="757"/>
      <c r="I3708" s="757"/>
    </row>
    <row r="3709" spans="1:9" ht="15.75" customHeight="1">
      <c r="A3709" s="963">
        <v>89387</v>
      </c>
      <c r="B3709" s="963" t="s">
        <v>6666</v>
      </c>
      <c r="C3709" s="964" t="s">
        <v>141</v>
      </c>
      <c r="D3709" s="965">
        <v>31.27</v>
      </c>
      <c r="E3709" s="757"/>
      <c r="F3709" s="757"/>
      <c r="G3709" s="757"/>
      <c r="H3709" s="757"/>
      <c r="I3709" s="757"/>
    </row>
    <row r="3710" spans="1:9" ht="15.75" customHeight="1">
      <c r="A3710" s="963">
        <v>89389</v>
      </c>
      <c r="B3710" s="963" t="s">
        <v>6667</v>
      </c>
      <c r="C3710" s="964" t="s">
        <v>141</v>
      </c>
      <c r="D3710" s="965">
        <v>10.49</v>
      </c>
      <c r="E3710" s="757"/>
      <c r="F3710" s="757"/>
      <c r="G3710" s="757"/>
      <c r="H3710" s="757"/>
      <c r="I3710" s="757"/>
    </row>
    <row r="3711" spans="1:9" ht="15.75" customHeight="1">
      <c r="A3711" s="963">
        <v>89390</v>
      </c>
      <c r="B3711" s="963" t="s">
        <v>6668</v>
      </c>
      <c r="C3711" s="964" t="s">
        <v>141</v>
      </c>
      <c r="D3711" s="965">
        <v>21.44</v>
      </c>
      <c r="E3711" s="757"/>
      <c r="F3711" s="757"/>
      <c r="G3711" s="757"/>
      <c r="H3711" s="757"/>
      <c r="I3711" s="757"/>
    </row>
    <row r="3712" spans="1:9" ht="15.75" customHeight="1">
      <c r="A3712" s="963">
        <v>89391</v>
      </c>
      <c r="B3712" s="963" t="s">
        <v>6669</v>
      </c>
      <c r="C3712" s="964" t="s">
        <v>141</v>
      </c>
      <c r="D3712" s="965">
        <v>7.33</v>
      </c>
      <c r="E3712" s="757"/>
      <c r="F3712" s="757"/>
      <c r="G3712" s="757"/>
      <c r="H3712" s="757"/>
      <c r="I3712" s="757"/>
    </row>
    <row r="3713" spans="1:9" ht="15.75" customHeight="1">
      <c r="A3713" s="963">
        <v>89392</v>
      </c>
      <c r="B3713" s="963" t="s">
        <v>6670</v>
      </c>
      <c r="C3713" s="964" t="s">
        <v>141</v>
      </c>
      <c r="D3713" s="965">
        <v>24.98</v>
      </c>
      <c r="E3713" s="757"/>
      <c r="F3713" s="757"/>
      <c r="G3713" s="757"/>
      <c r="H3713" s="757"/>
      <c r="I3713" s="757"/>
    </row>
    <row r="3714" spans="1:9" ht="15.75" customHeight="1">
      <c r="A3714" s="963">
        <v>89393</v>
      </c>
      <c r="B3714" s="963" t="s">
        <v>6671</v>
      </c>
      <c r="C3714" s="964" t="s">
        <v>141</v>
      </c>
      <c r="D3714" s="965">
        <v>8.8000000000000007</v>
      </c>
      <c r="E3714" s="757"/>
      <c r="F3714" s="757"/>
      <c r="G3714" s="757"/>
      <c r="H3714" s="757"/>
      <c r="I3714" s="757"/>
    </row>
    <row r="3715" spans="1:9" ht="15.75" customHeight="1">
      <c r="A3715" s="963">
        <v>89394</v>
      </c>
      <c r="B3715" s="963" t="s">
        <v>6672</v>
      </c>
      <c r="C3715" s="964" t="s">
        <v>141</v>
      </c>
      <c r="D3715" s="965">
        <v>17.690000000000001</v>
      </c>
      <c r="E3715" s="757"/>
      <c r="F3715" s="757"/>
      <c r="G3715" s="757"/>
      <c r="H3715" s="757"/>
      <c r="I3715" s="757"/>
    </row>
    <row r="3716" spans="1:9" ht="15.75" customHeight="1">
      <c r="A3716" s="963">
        <v>89395</v>
      </c>
      <c r="B3716" s="963" t="s">
        <v>6673</v>
      </c>
      <c r="C3716" s="964" t="s">
        <v>141</v>
      </c>
      <c r="D3716" s="965">
        <v>10.42</v>
      </c>
      <c r="E3716" s="757"/>
      <c r="F3716" s="757"/>
      <c r="G3716" s="757"/>
      <c r="H3716" s="757"/>
      <c r="I3716" s="757"/>
    </row>
    <row r="3717" spans="1:9" ht="15.75" customHeight="1">
      <c r="A3717" s="963">
        <v>89396</v>
      </c>
      <c r="B3717" s="963" t="s">
        <v>6674</v>
      </c>
      <c r="C3717" s="964" t="s">
        <v>141</v>
      </c>
      <c r="D3717" s="965">
        <v>19.41</v>
      </c>
      <c r="E3717" s="757"/>
      <c r="F3717" s="757"/>
      <c r="G3717" s="757"/>
      <c r="H3717" s="757"/>
      <c r="I3717" s="757"/>
    </row>
    <row r="3718" spans="1:9" ht="15.75" customHeight="1">
      <c r="A3718" s="963">
        <v>89397</v>
      </c>
      <c r="B3718" s="963" t="s">
        <v>6675</v>
      </c>
      <c r="C3718" s="964" t="s">
        <v>141</v>
      </c>
      <c r="D3718" s="965">
        <v>12.76</v>
      </c>
      <c r="E3718" s="757"/>
      <c r="F3718" s="757"/>
      <c r="G3718" s="757"/>
      <c r="H3718" s="757"/>
      <c r="I3718" s="757"/>
    </row>
    <row r="3719" spans="1:9" ht="15.75" customHeight="1">
      <c r="A3719" s="963">
        <v>89398</v>
      </c>
      <c r="B3719" s="963" t="s">
        <v>6676</v>
      </c>
      <c r="C3719" s="964" t="s">
        <v>141</v>
      </c>
      <c r="D3719" s="965">
        <v>15.34</v>
      </c>
      <c r="E3719" s="757"/>
      <c r="F3719" s="757"/>
      <c r="G3719" s="757"/>
      <c r="H3719" s="757"/>
      <c r="I3719" s="757"/>
    </row>
    <row r="3720" spans="1:9" ht="15.75" customHeight="1">
      <c r="A3720" s="963">
        <v>89399</v>
      </c>
      <c r="B3720" s="963" t="s">
        <v>6677</v>
      </c>
      <c r="C3720" s="964" t="s">
        <v>141</v>
      </c>
      <c r="D3720" s="965">
        <v>23.82</v>
      </c>
      <c r="E3720" s="757"/>
      <c r="F3720" s="757"/>
      <c r="G3720" s="757"/>
      <c r="H3720" s="757"/>
      <c r="I3720" s="757"/>
    </row>
    <row r="3721" spans="1:9" ht="15.75" customHeight="1">
      <c r="A3721" s="963">
        <v>89400</v>
      </c>
      <c r="B3721" s="963" t="s">
        <v>6678</v>
      </c>
      <c r="C3721" s="964" t="s">
        <v>141</v>
      </c>
      <c r="D3721" s="965">
        <v>17.77</v>
      </c>
      <c r="E3721" s="757"/>
      <c r="F3721" s="757"/>
      <c r="G3721" s="757"/>
      <c r="H3721" s="757"/>
      <c r="I3721" s="757"/>
    </row>
    <row r="3722" spans="1:9" ht="15.75" customHeight="1">
      <c r="A3722" s="963">
        <v>89404</v>
      </c>
      <c r="B3722" s="963" t="s">
        <v>6679</v>
      </c>
      <c r="C3722" s="964" t="s">
        <v>141</v>
      </c>
      <c r="D3722" s="965">
        <v>5.75</v>
      </c>
      <c r="E3722" s="757"/>
      <c r="F3722" s="757"/>
      <c r="G3722" s="757"/>
      <c r="H3722" s="757"/>
      <c r="I3722" s="757"/>
    </row>
    <row r="3723" spans="1:9" ht="15.75" customHeight="1">
      <c r="A3723" s="963">
        <v>89405</v>
      </c>
      <c r="B3723" s="963" t="s">
        <v>6680</v>
      </c>
      <c r="C3723" s="964" t="s">
        <v>141</v>
      </c>
      <c r="D3723" s="965">
        <v>6.38</v>
      </c>
      <c r="E3723" s="757"/>
      <c r="F3723" s="757"/>
      <c r="G3723" s="757"/>
      <c r="H3723" s="757"/>
      <c r="I3723" s="757"/>
    </row>
    <row r="3724" spans="1:9" ht="15.75" customHeight="1">
      <c r="A3724" s="963">
        <v>89406</v>
      </c>
      <c r="B3724" s="963" t="s">
        <v>6681</v>
      </c>
      <c r="C3724" s="964" t="s">
        <v>141</v>
      </c>
      <c r="D3724" s="965">
        <v>7.52</v>
      </c>
      <c r="E3724" s="757"/>
      <c r="F3724" s="757"/>
      <c r="G3724" s="757"/>
      <c r="H3724" s="757"/>
      <c r="I3724" s="757"/>
    </row>
    <row r="3725" spans="1:9" ht="15.75" customHeight="1">
      <c r="A3725" s="963">
        <v>89407</v>
      </c>
      <c r="B3725" s="963" t="s">
        <v>6682</v>
      </c>
      <c r="C3725" s="964" t="s">
        <v>141</v>
      </c>
      <c r="D3725" s="965">
        <v>7.6</v>
      </c>
      <c r="E3725" s="757"/>
      <c r="F3725" s="757"/>
      <c r="G3725" s="757"/>
      <c r="H3725" s="757"/>
      <c r="I3725" s="757"/>
    </row>
    <row r="3726" spans="1:9" ht="15.75" customHeight="1">
      <c r="A3726" s="963">
        <v>89408</v>
      </c>
      <c r="B3726" s="963" t="s">
        <v>6683</v>
      </c>
      <c r="C3726" s="964" t="s">
        <v>141</v>
      </c>
      <c r="D3726" s="965">
        <v>6.88</v>
      </c>
      <c r="E3726" s="757"/>
      <c r="F3726" s="757"/>
      <c r="G3726" s="757"/>
      <c r="H3726" s="757"/>
      <c r="I3726" s="757"/>
    </row>
    <row r="3727" spans="1:9" ht="15.75" customHeight="1">
      <c r="A3727" s="963">
        <v>89409</v>
      </c>
      <c r="B3727" s="963" t="s">
        <v>6684</v>
      </c>
      <c r="C3727" s="964" t="s">
        <v>141</v>
      </c>
      <c r="D3727" s="965">
        <v>7.78</v>
      </c>
      <c r="E3727" s="757"/>
      <c r="F3727" s="757"/>
      <c r="G3727" s="757"/>
      <c r="H3727" s="757"/>
      <c r="I3727" s="757"/>
    </row>
    <row r="3728" spans="1:9" ht="15.75" customHeight="1">
      <c r="A3728" s="963">
        <v>89410</v>
      </c>
      <c r="B3728" s="963" t="s">
        <v>6685</v>
      </c>
      <c r="C3728" s="964" t="s">
        <v>141</v>
      </c>
      <c r="D3728" s="965">
        <v>9.5</v>
      </c>
      <c r="E3728" s="757"/>
      <c r="F3728" s="757"/>
      <c r="G3728" s="757"/>
      <c r="H3728" s="757"/>
      <c r="I3728" s="757"/>
    </row>
    <row r="3729" spans="1:9" ht="15.75" customHeight="1">
      <c r="A3729" s="963">
        <v>89411</v>
      </c>
      <c r="B3729" s="963" t="s">
        <v>6686</v>
      </c>
      <c r="C3729" s="964" t="s">
        <v>141</v>
      </c>
      <c r="D3729" s="965">
        <v>8.8800000000000008</v>
      </c>
      <c r="E3729" s="757"/>
      <c r="F3729" s="757"/>
      <c r="G3729" s="757"/>
      <c r="H3729" s="757"/>
      <c r="I3729" s="757"/>
    </row>
    <row r="3730" spans="1:9" ht="15.75" customHeight="1">
      <c r="A3730" s="963">
        <v>89412</v>
      </c>
      <c r="B3730" s="963" t="s">
        <v>6687</v>
      </c>
      <c r="C3730" s="964" t="s">
        <v>141</v>
      </c>
      <c r="D3730" s="965">
        <v>8.3699999999999992</v>
      </c>
      <c r="E3730" s="757"/>
      <c r="F3730" s="757"/>
      <c r="G3730" s="757"/>
      <c r="H3730" s="757"/>
      <c r="I3730" s="757"/>
    </row>
    <row r="3731" spans="1:9" ht="15.75" customHeight="1">
      <c r="A3731" s="963">
        <v>89413</v>
      </c>
      <c r="B3731" s="963" t="s">
        <v>6688</v>
      </c>
      <c r="C3731" s="964" t="s">
        <v>141</v>
      </c>
      <c r="D3731" s="965">
        <v>10.15</v>
      </c>
      <c r="E3731" s="757"/>
      <c r="F3731" s="757"/>
      <c r="G3731" s="757"/>
      <c r="H3731" s="757"/>
      <c r="I3731" s="757"/>
    </row>
    <row r="3732" spans="1:9" ht="15.75" customHeight="1">
      <c r="A3732" s="963">
        <v>89414</v>
      </c>
      <c r="B3732" s="963" t="s">
        <v>6689</v>
      </c>
      <c r="C3732" s="964" t="s">
        <v>141</v>
      </c>
      <c r="D3732" s="965">
        <v>12.15</v>
      </c>
      <c r="E3732" s="757"/>
      <c r="F3732" s="757"/>
      <c r="G3732" s="757"/>
      <c r="H3732" s="757"/>
      <c r="I3732" s="757"/>
    </row>
    <row r="3733" spans="1:9" ht="15.75" customHeight="1">
      <c r="A3733" s="963">
        <v>89415</v>
      </c>
      <c r="B3733" s="963" t="s">
        <v>6690</v>
      </c>
      <c r="C3733" s="964" t="s">
        <v>141</v>
      </c>
      <c r="D3733" s="965">
        <v>14.84</v>
      </c>
      <c r="E3733" s="757"/>
      <c r="F3733" s="757"/>
      <c r="G3733" s="757"/>
      <c r="H3733" s="757"/>
      <c r="I3733" s="757"/>
    </row>
    <row r="3734" spans="1:9" ht="15.75" customHeight="1">
      <c r="A3734" s="963">
        <v>89416</v>
      </c>
      <c r="B3734" s="963" t="s">
        <v>6691</v>
      </c>
      <c r="C3734" s="964" t="s">
        <v>141</v>
      </c>
      <c r="D3734" s="965">
        <v>12.53</v>
      </c>
      <c r="E3734" s="757"/>
      <c r="F3734" s="757"/>
      <c r="G3734" s="757"/>
      <c r="H3734" s="757"/>
      <c r="I3734" s="757"/>
    </row>
    <row r="3735" spans="1:9" ht="15.75" customHeight="1">
      <c r="A3735" s="963">
        <v>89417</v>
      </c>
      <c r="B3735" s="963" t="s">
        <v>6692</v>
      </c>
      <c r="C3735" s="964" t="s">
        <v>141</v>
      </c>
      <c r="D3735" s="965">
        <v>4.47</v>
      </c>
      <c r="E3735" s="757"/>
      <c r="F3735" s="757"/>
      <c r="G3735" s="757"/>
      <c r="H3735" s="757"/>
      <c r="I3735" s="757"/>
    </row>
    <row r="3736" spans="1:9" ht="15.75" customHeight="1">
      <c r="A3736" s="963">
        <v>89418</v>
      </c>
      <c r="B3736" s="963" t="s">
        <v>6693</v>
      </c>
      <c r="C3736" s="964" t="s">
        <v>141</v>
      </c>
      <c r="D3736" s="965">
        <v>15.91</v>
      </c>
      <c r="E3736" s="757"/>
      <c r="F3736" s="757"/>
      <c r="G3736" s="757"/>
      <c r="H3736" s="757"/>
      <c r="I3736" s="757"/>
    </row>
    <row r="3737" spans="1:9" ht="15.75" customHeight="1">
      <c r="A3737" s="963">
        <v>89419</v>
      </c>
      <c r="B3737" s="963" t="s">
        <v>6694</v>
      </c>
      <c r="C3737" s="964" t="s">
        <v>141</v>
      </c>
      <c r="D3737" s="965">
        <v>5.59</v>
      </c>
      <c r="E3737" s="757"/>
      <c r="F3737" s="757"/>
      <c r="G3737" s="757"/>
      <c r="H3737" s="757"/>
      <c r="I3737" s="757"/>
    </row>
    <row r="3738" spans="1:9" ht="15.75" customHeight="1">
      <c r="A3738" s="963">
        <v>89421</v>
      </c>
      <c r="B3738" s="963" t="s">
        <v>6695</v>
      </c>
      <c r="C3738" s="964" t="s">
        <v>141</v>
      </c>
      <c r="D3738" s="965">
        <v>11.29</v>
      </c>
      <c r="E3738" s="757"/>
      <c r="F3738" s="757"/>
      <c r="G3738" s="757"/>
      <c r="H3738" s="757"/>
      <c r="I3738" s="757"/>
    </row>
    <row r="3739" spans="1:9" ht="15.75" customHeight="1">
      <c r="A3739" s="963">
        <v>89423</v>
      </c>
      <c r="B3739" s="963" t="s">
        <v>6696</v>
      </c>
      <c r="C3739" s="964" t="s">
        <v>141</v>
      </c>
      <c r="D3739" s="965">
        <v>9.3000000000000007</v>
      </c>
      <c r="E3739" s="757"/>
      <c r="F3739" s="757"/>
      <c r="G3739" s="757"/>
      <c r="H3739" s="757"/>
      <c r="I3739" s="757"/>
    </row>
    <row r="3740" spans="1:9" ht="15.75" customHeight="1">
      <c r="A3740" s="963">
        <v>89424</v>
      </c>
      <c r="B3740" s="963" t="s">
        <v>6697</v>
      </c>
      <c r="C3740" s="964" t="s">
        <v>141</v>
      </c>
      <c r="D3740" s="965">
        <v>5.27</v>
      </c>
      <c r="E3740" s="757"/>
      <c r="F3740" s="757"/>
      <c r="G3740" s="757"/>
      <c r="H3740" s="757"/>
      <c r="I3740" s="757"/>
    </row>
    <row r="3741" spans="1:9" ht="15.75" customHeight="1">
      <c r="A3741" s="963">
        <v>89425</v>
      </c>
      <c r="B3741" s="963" t="s">
        <v>6698</v>
      </c>
      <c r="C3741" s="964" t="s">
        <v>141</v>
      </c>
      <c r="D3741" s="965">
        <v>18.670000000000002</v>
      </c>
      <c r="E3741" s="757"/>
      <c r="F3741" s="757"/>
      <c r="G3741" s="757"/>
      <c r="H3741" s="757"/>
      <c r="I3741" s="757"/>
    </row>
    <row r="3742" spans="1:9" ht="15.75" customHeight="1">
      <c r="A3742" s="963">
        <v>89426</v>
      </c>
      <c r="B3742" s="963" t="s">
        <v>6699</v>
      </c>
      <c r="C3742" s="964" t="s">
        <v>141</v>
      </c>
      <c r="D3742" s="965">
        <v>8.4</v>
      </c>
      <c r="E3742" s="757"/>
      <c r="F3742" s="757"/>
      <c r="G3742" s="757"/>
      <c r="H3742" s="757"/>
      <c r="I3742" s="757"/>
    </row>
    <row r="3743" spans="1:9" ht="15.75" customHeight="1">
      <c r="A3743" s="963">
        <v>89427</v>
      </c>
      <c r="B3743" s="963" t="s">
        <v>6700</v>
      </c>
      <c r="C3743" s="964" t="s">
        <v>141</v>
      </c>
      <c r="D3743" s="965">
        <v>11.6</v>
      </c>
      <c r="E3743" s="757"/>
      <c r="F3743" s="757"/>
      <c r="G3743" s="757"/>
      <c r="H3743" s="757"/>
      <c r="I3743" s="757"/>
    </row>
    <row r="3744" spans="1:9" ht="15.75" customHeight="1">
      <c r="A3744" s="963">
        <v>89428</v>
      </c>
      <c r="B3744" s="963" t="s">
        <v>6701</v>
      </c>
      <c r="C3744" s="964" t="s">
        <v>141</v>
      </c>
      <c r="D3744" s="965">
        <v>13.61</v>
      </c>
      <c r="E3744" s="757"/>
      <c r="F3744" s="757"/>
      <c r="G3744" s="757"/>
      <c r="H3744" s="757"/>
      <c r="I3744" s="757"/>
    </row>
    <row r="3745" spans="1:9" ht="15.75" customHeight="1">
      <c r="A3745" s="963">
        <v>89429</v>
      </c>
      <c r="B3745" s="963" t="s">
        <v>6702</v>
      </c>
      <c r="C3745" s="964" t="s">
        <v>141</v>
      </c>
      <c r="D3745" s="965">
        <v>5</v>
      </c>
      <c r="E3745" s="757"/>
      <c r="F3745" s="757"/>
      <c r="G3745" s="757"/>
      <c r="H3745" s="757"/>
      <c r="I3745" s="757"/>
    </row>
    <row r="3746" spans="1:9" ht="15.75" customHeight="1">
      <c r="A3746" s="963">
        <v>89430</v>
      </c>
      <c r="B3746" s="963" t="s">
        <v>6703</v>
      </c>
      <c r="C3746" s="964" t="s">
        <v>141</v>
      </c>
      <c r="D3746" s="965">
        <v>12.09</v>
      </c>
      <c r="E3746" s="757"/>
      <c r="F3746" s="757"/>
      <c r="G3746" s="757"/>
      <c r="H3746" s="757"/>
      <c r="I3746" s="757"/>
    </row>
    <row r="3747" spans="1:9" ht="15.75" customHeight="1">
      <c r="A3747" s="963">
        <v>89431</v>
      </c>
      <c r="B3747" s="963" t="s">
        <v>6704</v>
      </c>
      <c r="C3747" s="964" t="s">
        <v>141</v>
      </c>
      <c r="D3747" s="965">
        <v>7.62</v>
      </c>
      <c r="E3747" s="757"/>
      <c r="F3747" s="757"/>
      <c r="G3747" s="757"/>
      <c r="H3747" s="757"/>
      <c r="I3747" s="757"/>
    </row>
    <row r="3748" spans="1:9" ht="15.75" customHeight="1">
      <c r="A3748" s="963">
        <v>89432</v>
      </c>
      <c r="B3748" s="963" t="s">
        <v>6705</v>
      </c>
      <c r="C3748" s="964" t="s">
        <v>141</v>
      </c>
      <c r="D3748" s="965">
        <v>30.78</v>
      </c>
      <c r="E3748" s="757"/>
      <c r="F3748" s="757"/>
      <c r="G3748" s="757"/>
      <c r="H3748" s="757"/>
      <c r="I3748" s="757"/>
    </row>
    <row r="3749" spans="1:9" ht="15.75" customHeight="1">
      <c r="A3749" s="963">
        <v>89433</v>
      </c>
      <c r="B3749" s="963" t="s">
        <v>6706</v>
      </c>
      <c r="C3749" s="964" t="s">
        <v>141</v>
      </c>
      <c r="D3749" s="965">
        <v>12</v>
      </c>
      <c r="E3749" s="757"/>
      <c r="F3749" s="757"/>
      <c r="G3749" s="757"/>
      <c r="H3749" s="757"/>
      <c r="I3749" s="757"/>
    </row>
    <row r="3750" spans="1:9" ht="15.75" customHeight="1">
      <c r="A3750" s="963">
        <v>89434</v>
      </c>
      <c r="B3750" s="963" t="s">
        <v>6707</v>
      </c>
      <c r="C3750" s="964" t="s">
        <v>141</v>
      </c>
      <c r="D3750" s="965">
        <v>10.029999999999999</v>
      </c>
      <c r="E3750" s="757"/>
      <c r="F3750" s="757"/>
      <c r="G3750" s="757"/>
      <c r="H3750" s="757"/>
      <c r="I3750" s="757"/>
    </row>
    <row r="3751" spans="1:9" ht="15.75" customHeight="1">
      <c r="A3751" s="963">
        <v>89435</v>
      </c>
      <c r="B3751" s="963" t="s">
        <v>6708</v>
      </c>
      <c r="C3751" s="964" t="s">
        <v>141</v>
      </c>
      <c r="D3751" s="965">
        <v>20.95</v>
      </c>
      <c r="E3751" s="757"/>
      <c r="F3751" s="757"/>
      <c r="G3751" s="757"/>
      <c r="H3751" s="757"/>
      <c r="I3751" s="757"/>
    </row>
    <row r="3752" spans="1:9" ht="15.75" customHeight="1">
      <c r="A3752" s="963">
        <v>89436</v>
      </c>
      <c r="B3752" s="963" t="s">
        <v>6709</v>
      </c>
      <c r="C3752" s="964" t="s">
        <v>141</v>
      </c>
      <c r="D3752" s="965">
        <v>6.87</v>
      </c>
      <c r="E3752" s="757"/>
      <c r="F3752" s="757"/>
      <c r="G3752" s="757"/>
      <c r="H3752" s="757"/>
      <c r="I3752" s="757"/>
    </row>
    <row r="3753" spans="1:9" ht="15.75" customHeight="1">
      <c r="A3753" s="963">
        <v>89437</v>
      </c>
      <c r="B3753" s="963" t="s">
        <v>6710</v>
      </c>
      <c r="C3753" s="964" t="s">
        <v>141</v>
      </c>
      <c r="D3753" s="965">
        <v>24.49</v>
      </c>
      <c r="E3753" s="757"/>
      <c r="F3753" s="757"/>
      <c r="G3753" s="757"/>
      <c r="H3753" s="757"/>
      <c r="I3753" s="757"/>
    </row>
    <row r="3754" spans="1:9" ht="15.75" customHeight="1">
      <c r="A3754" s="963">
        <v>89438</v>
      </c>
      <c r="B3754" s="963" t="s">
        <v>6711</v>
      </c>
      <c r="C3754" s="964" t="s">
        <v>141</v>
      </c>
      <c r="D3754" s="965">
        <v>8.1</v>
      </c>
      <c r="E3754" s="757"/>
      <c r="F3754" s="757"/>
      <c r="G3754" s="757"/>
      <c r="H3754" s="757"/>
      <c r="I3754" s="757"/>
    </row>
    <row r="3755" spans="1:9" ht="15.75" customHeight="1">
      <c r="A3755" s="963">
        <v>89439</v>
      </c>
      <c r="B3755" s="963" t="s">
        <v>6712</v>
      </c>
      <c r="C3755" s="964" t="s">
        <v>141</v>
      </c>
      <c r="D3755" s="965">
        <v>9.82</v>
      </c>
      <c r="E3755" s="757"/>
      <c r="F3755" s="757"/>
      <c r="G3755" s="757"/>
      <c r="H3755" s="757"/>
      <c r="I3755" s="757"/>
    </row>
    <row r="3756" spans="1:9" ht="15.75" customHeight="1">
      <c r="A3756" s="963">
        <v>89440</v>
      </c>
      <c r="B3756" s="963" t="s">
        <v>6713</v>
      </c>
      <c r="C3756" s="964" t="s">
        <v>141</v>
      </c>
      <c r="D3756" s="965">
        <v>9.6</v>
      </c>
      <c r="E3756" s="757"/>
      <c r="F3756" s="757"/>
      <c r="G3756" s="757"/>
      <c r="H3756" s="757"/>
      <c r="I3756" s="757"/>
    </row>
    <row r="3757" spans="1:9" ht="15.75" customHeight="1">
      <c r="A3757" s="963">
        <v>89442</v>
      </c>
      <c r="B3757" s="963" t="s">
        <v>6714</v>
      </c>
      <c r="C3757" s="964" t="s">
        <v>141</v>
      </c>
      <c r="D3757" s="965">
        <v>12</v>
      </c>
      <c r="E3757" s="757"/>
      <c r="F3757" s="757"/>
      <c r="G3757" s="757"/>
      <c r="H3757" s="757"/>
      <c r="I3757" s="757"/>
    </row>
    <row r="3758" spans="1:9" ht="15.75" customHeight="1">
      <c r="A3758" s="963">
        <v>89443</v>
      </c>
      <c r="B3758" s="963" t="s">
        <v>6715</v>
      </c>
      <c r="C3758" s="964" t="s">
        <v>141</v>
      </c>
      <c r="D3758" s="965">
        <v>14.37</v>
      </c>
      <c r="E3758" s="757"/>
      <c r="F3758" s="757"/>
      <c r="G3758" s="757"/>
      <c r="H3758" s="757"/>
      <c r="I3758" s="757"/>
    </row>
    <row r="3759" spans="1:9" ht="15.75" customHeight="1">
      <c r="A3759" s="963">
        <v>89444</v>
      </c>
      <c r="B3759" s="963" t="s">
        <v>6716</v>
      </c>
      <c r="C3759" s="964" t="s">
        <v>141</v>
      </c>
      <c r="D3759" s="965">
        <v>23.34</v>
      </c>
      <c r="E3759" s="757"/>
      <c r="F3759" s="757"/>
      <c r="G3759" s="757"/>
      <c r="H3759" s="757"/>
      <c r="I3759" s="757"/>
    </row>
    <row r="3760" spans="1:9" ht="15.75" customHeight="1">
      <c r="A3760" s="963">
        <v>89445</v>
      </c>
      <c r="B3760" s="963" t="s">
        <v>6717</v>
      </c>
      <c r="C3760" s="964" t="s">
        <v>141</v>
      </c>
      <c r="D3760" s="965">
        <v>16.87</v>
      </c>
      <c r="E3760" s="757"/>
      <c r="F3760" s="757"/>
      <c r="G3760" s="757"/>
      <c r="H3760" s="757"/>
      <c r="I3760" s="757"/>
    </row>
    <row r="3761" spans="1:9" ht="15.75" customHeight="1">
      <c r="A3761" s="963">
        <v>89481</v>
      </c>
      <c r="B3761" s="963" t="s">
        <v>6718</v>
      </c>
      <c r="C3761" s="964" t="s">
        <v>141</v>
      </c>
      <c r="D3761" s="965">
        <v>4.38</v>
      </c>
      <c r="E3761" s="757"/>
      <c r="F3761" s="757"/>
      <c r="G3761" s="757"/>
      <c r="H3761" s="757"/>
      <c r="I3761" s="757"/>
    </row>
    <row r="3762" spans="1:9" ht="15.75" customHeight="1">
      <c r="A3762" s="963">
        <v>89485</v>
      </c>
      <c r="B3762" s="963" t="s">
        <v>6719</v>
      </c>
      <c r="C3762" s="964" t="s">
        <v>141</v>
      </c>
      <c r="D3762" s="965">
        <v>5.28</v>
      </c>
      <c r="E3762" s="757"/>
      <c r="F3762" s="757"/>
      <c r="G3762" s="757"/>
      <c r="H3762" s="757"/>
      <c r="I3762" s="757"/>
    </row>
    <row r="3763" spans="1:9" ht="15.75" customHeight="1">
      <c r="A3763" s="963">
        <v>89489</v>
      </c>
      <c r="B3763" s="963" t="s">
        <v>6720</v>
      </c>
      <c r="C3763" s="964" t="s">
        <v>141</v>
      </c>
      <c r="D3763" s="965">
        <v>7</v>
      </c>
      <c r="E3763" s="757"/>
      <c r="F3763" s="757"/>
      <c r="G3763" s="757"/>
      <c r="H3763" s="757"/>
      <c r="I3763" s="757"/>
    </row>
    <row r="3764" spans="1:9" ht="15.75" customHeight="1">
      <c r="A3764" s="963">
        <v>89490</v>
      </c>
      <c r="B3764" s="963" t="s">
        <v>6721</v>
      </c>
      <c r="C3764" s="964" t="s">
        <v>141</v>
      </c>
      <c r="D3764" s="965">
        <v>6.38</v>
      </c>
      <c r="E3764" s="757"/>
      <c r="F3764" s="757"/>
      <c r="G3764" s="757"/>
      <c r="H3764" s="757"/>
      <c r="I3764" s="757"/>
    </row>
    <row r="3765" spans="1:9" ht="15.75" customHeight="1">
      <c r="A3765" s="963">
        <v>89492</v>
      </c>
      <c r="B3765" s="963" t="s">
        <v>6722</v>
      </c>
      <c r="C3765" s="964" t="s">
        <v>141</v>
      </c>
      <c r="D3765" s="965">
        <v>7.24</v>
      </c>
      <c r="E3765" s="757"/>
      <c r="F3765" s="757"/>
      <c r="G3765" s="757"/>
      <c r="H3765" s="757"/>
      <c r="I3765" s="757"/>
    </row>
    <row r="3766" spans="1:9" ht="15.75" customHeight="1">
      <c r="A3766" s="963">
        <v>89493</v>
      </c>
      <c r="B3766" s="963" t="s">
        <v>6723</v>
      </c>
      <c r="C3766" s="964" t="s">
        <v>141</v>
      </c>
      <c r="D3766" s="965">
        <v>9.24</v>
      </c>
      <c r="E3766" s="757"/>
      <c r="F3766" s="757"/>
      <c r="G3766" s="757"/>
      <c r="H3766" s="757"/>
      <c r="I3766" s="757"/>
    </row>
    <row r="3767" spans="1:9" ht="15.75" customHeight="1">
      <c r="A3767" s="963">
        <v>89494</v>
      </c>
      <c r="B3767" s="963" t="s">
        <v>6724</v>
      </c>
      <c r="C3767" s="964" t="s">
        <v>141</v>
      </c>
      <c r="D3767" s="965">
        <v>11.93</v>
      </c>
      <c r="E3767" s="757"/>
      <c r="F3767" s="757"/>
      <c r="G3767" s="757"/>
      <c r="H3767" s="757"/>
      <c r="I3767" s="757"/>
    </row>
    <row r="3768" spans="1:9" ht="15.75" customHeight="1">
      <c r="A3768" s="963">
        <v>89496</v>
      </c>
      <c r="B3768" s="963" t="s">
        <v>6725</v>
      </c>
      <c r="C3768" s="964" t="s">
        <v>141</v>
      </c>
      <c r="D3768" s="965">
        <v>9.6199999999999992</v>
      </c>
      <c r="E3768" s="757"/>
      <c r="F3768" s="757"/>
      <c r="G3768" s="757"/>
      <c r="H3768" s="757"/>
      <c r="I3768" s="757"/>
    </row>
    <row r="3769" spans="1:9" ht="15.75" customHeight="1">
      <c r="A3769" s="963">
        <v>89497</v>
      </c>
      <c r="B3769" s="963" t="s">
        <v>6726</v>
      </c>
      <c r="C3769" s="964" t="s">
        <v>141</v>
      </c>
      <c r="D3769" s="965">
        <v>12.3</v>
      </c>
      <c r="E3769" s="757"/>
      <c r="F3769" s="757"/>
      <c r="G3769" s="757"/>
      <c r="H3769" s="757"/>
      <c r="I3769" s="757"/>
    </row>
    <row r="3770" spans="1:9" ht="15.75" customHeight="1">
      <c r="A3770" s="963">
        <v>89498</v>
      </c>
      <c r="B3770" s="963" t="s">
        <v>6727</v>
      </c>
      <c r="C3770" s="964" t="s">
        <v>141</v>
      </c>
      <c r="D3770" s="965">
        <v>12.37</v>
      </c>
      <c r="E3770" s="757"/>
      <c r="F3770" s="757"/>
      <c r="G3770" s="757"/>
      <c r="H3770" s="757"/>
      <c r="I3770" s="757"/>
    </row>
    <row r="3771" spans="1:9" ht="15.75" customHeight="1">
      <c r="A3771" s="963">
        <v>89499</v>
      </c>
      <c r="B3771" s="963" t="s">
        <v>6728</v>
      </c>
      <c r="C3771" s="964" t="s">
        <v>141</v>
      </c>
      <c r="D3771" s="965">
        <v>19.420000000000002</v>
      </c>
      <c r="E3771" s="757"/>
      <c r="F3771" s="757"/>
      <c r="G3771" s="757"/>
      <c r="H3771" s="757"/>
      <c r="I3771" s="757"/>
    </row>
    <row r="3772" spans="1:9" ht="15.75" customHeight="1">
      <c r="A3772" s="963">
        <v>89500</v>
      </c>
      <c r="B3772" s="963" t="s">
        <v>6729</v>
      </c>
      <c r="C3772" s="964" t="s">
        <v>141</v>
      </c>
      <c r="D3772" s="965">
        <v>11.74</v>
      </c>
      <c r="E3772" s="757"/>
      <c r="F3772" s="757"/>
      <c r="G3772" s="757"/>
      <c r="H3772" s="757"/>
      <c r="I3772" s="757"/>
    </row>
    <row r="3773" spans="1:9" ht="15.75" customHeight="1">
      <c r="A3773" s="963">
        <v>89501</v>
      </c>
      <c r="B3773" s="963" t="s">
        <v>6730</v>
      </c>
      <c r="C3773" s="964" t="s">
        <v>141</v>
      </c>
      <c r="D3773" s="965">
        <v>12.84</v>
      </c>
      <c r="E3773" s="757"/>
      <c r="F3773" s="757"/>
      <c r="G3773" s="757"/>
      <c r="H3773" s="757"/>
      <c r="I3773" s="757"/>
    </row>
    <row r="3774" spans="1:9" ht="15.75" customHeight="1">
      <c r="A3774" s="963">
        <v>89502</v>
      </c>
      <c r="B3774" s="963" t="s">
        <v>6731</v>
      </c>
      <c r="C3774" s="964" t="s">
        <v>141</v>
      </c>
      <c r="D3774" s="965">
        <v>15.74</v>
      </c>
      <c r="E3774" s="757"/>
      <c r="F3774" s="757"/>
      <c r="G3774" s="757"/>
      <c r="H3774" s="757"/>
      <c r="I3774" s="757"/>
    </row>
    <row r="3775" spans="1:9" ht="15.75" customHeight="1">
      <c r="A3775" s="963">
        <v>89503</v>
      </c>
      <c r="B3775" s="963" t="s">
        <v>6732</v>
      </c>
      <c r="C3775" s="964" t="s">
        <v>141</v>
      </c>
      <c r="D3775" s="965">
        <v>22.2</v>
      </c>
      <c r="E3775" s="757"/>
      <c r="F3775" s="757"/>
      <c r="G3775" s="757"/>
      <c r="H3775" s="757"/>
      <c r="I3775" s="757"/>
    </row>
    <row r="3776" spans="1:9" ht="15.75" customHeight="1">
      <c r="A3776" s="963">
        <v>89504</v>
      </c>
      <c r="B3776" s="963" t="s">
        <v>6733</v>
      </c>
      <c r="C3776" s="964" t="s">
        <v>141</v>
      </c>
      <c r="D3776" s="965">
        <v>17.82</v>
      </c>
      <c r="E3776" s="757"/>
      <c r="F3776" s="757"/>
      <c r="G3776" s="757"/>
      <c r="H3776" s="757"/>
      <c r="I3776" s="757"/>
    </row>
    <row r="3777" spans="1:9" ht="15.75" customHeight="1">
      <c r="A3777" s="963">
        <v>89505</v>
      </c>
      <c r="B3777" s="963" t="s">
        <v>6734</v>
      </c>
      <c r="C3777" s="964" t="s">
        <v>141</v>
      </c>
      <c r="D3777" s="965">
        <v>42.33</v>
      </c>
      <c r="E3777" s="757"/>
      <c r="F3777" s="757"/>
      <c r="G3777" s="757"/>
      <c r="H3777" s="757"/>
      <c r="I3777" s="757"/>
    </row>
    <row r="3778" spans="1:9" ht="15.75" customHeight="1">
      <c r="A3778" s="963">
        <v>89506</v>
      </c>
      <c r="B3778" s="963" t="s">
        <v>6735</v>
      </c>
      <c r="C3778" s="964" t="s">
        <v>141</v>
      </c>
      <c r="D3778" s="965">
        <v>40.299999999999997</v>
      </c>
      <c r="E3778" s="757"/>
      <c r="F3778" s="757"/>
      <c r="G3778" s="757"/>
      <c r="H3778" s="757"/>
      <c r="I3778" s="757"/>
    </row>
    <row r="3779" spans="1:9" ht="15.75" customHeight="1">
      <c r="A3779" s="963">
        <v>89507</v>
      </c>
      <c r="B3779" s="963" t="s">
        <v>6736</v>
      </c>
      <c r="C3779" s="964" t="s">
        <v>141</v>
      </c>
      <c r="D3779" s="965">
        <v>48.32</v>
      </c>
      <c r="E3779" s="757"/>
      <c r="F3779" s="757"/>
      <c r="G3779" s="757"/>
      <c r="H3779" s="757"/>
      <c r="I3779" s="757"/>
    </row>
    <row r="3780" spans="1:9" ht="15.75" customHeight="1">
      <c r="A3780" s="963">
        <v>89510</v>
      </c>
      <c r="B3780" s="963" t="s">
        <v>6737</v>
      </c>
      <c r="C3780" s="964" t="s">
        <v>141</v>
      </c>
      <c r="D3780" s="965">
        <v>26.08</v>
      </c>
      <c r="E3780" s="757"/>
      <c r="F3780" s="757"/>
      <c r="G3780" s="757"/>
      <c r="H3780" s="757"/>
      <c r="I3780" s="757"/>
    </row>
    <row r="3781" spans="1:9" ht="15.75" customHeight="1">
      <c r="A3781" s="963">
        <v>89513</v>
      </c>
      <c r="B3781" s="963" t="s">
        <v>6738</v>
      </c>
      <c r="C3781" s="964" t="s">
        <v>141</v>
      </c>
      <c r="D3781" s="965">
        <v>110.73</v>
      </c>
      <c r="E3781" s="757"/>
      <c r="F3781" s="757"/>
      <c r="G3781" s="757"/>
      <c r="H3781" s="757"/>
      <c r="I3781" s="757"/>
    </row>
    <row r="3782" spans="1:9" ht="15.75" customHeight="1">
      <c r="A3782" s="963">
        <v>89514</v>
      </c>
      <c r="B3782" s="963" t="s">
        <v>6739</v>
      </c>
      <c r="C3782" s="964" t="s">
        <v>141</v>
      </c>
      <c r="D3782" s="965">
        <v>7.66</v>
      </c>
      <c r="E3782" s="757"/>
      <c r="F3782" s="757"/>
      <c r="G3782" s="757"/>
      <c r="H3782" s="757"/>
      <c r="I3782" s="757"/>
    </row>
    <row r="3783" spans="1:9" ht="15.75" customHeight="1">
      <c r="A3783" s="963">
        <v>89515</v>
      </c>
      <c r="B3783" s="963" t="s">
        <v>6740</v>
      </c>
      <c r="C3783" s="964" t="s">
        <v>141</v>
      </c>
      <c r="D3783" s="965">
        <v>87.29</v>
      </c>
      <c r="E3783" s="757"/>
      <c r="F3783" s="757"/>
      <c r="G3783" s="757"/>
      <c r="H3783" s="757"/>
      <c r="I3783" s="757"/>
    </row>
    <row r="3784" spans="1:9" ht="15.75" customHeight="1">
      <c r="A3784" s="963">
        <v>89516</v>
      </c>
      <c r="B3784" s="963" t="s">
        <v>6741</v>
      </c>
      <c r="C3784" s="964" t="s">
        <v>141</v>
      </c>
      <c r="D3784" s="965">
        <v>7.75</v>
      </c>
      <c r="E3784" s="757"/>
      <c r="F3784" s="757"/>
      <c r="G3784" s="757"/>
      <c r="H3784" s="757"/>
      <c r="I3784" s="757"/>
    </row>
    <row r="3785" spans="1:9" ht="15.75" customHeight="1">
      <c r="A3785" s="963">
        <v>89517</v>
      </c>
      <c r="B3785" s="963" t="s">
        <v>6742</v>
      </c>
      <c r="C3785" s="964" t="s">
        <v>141</v>
      </c>
      <c r="D3785" s="965">
        <v>72.33</v>
      </c>
      <c r="E3785" s="757"/>
      <c r="F3785" s="757"/>
      <c r="G3785" s="757"/>
      <c r="H3785" s="757"/>
      <c r="I3785" s="757"/>
    </row>
    <row r="3786" spans="1:9" ht="15.75" customHeight="1">
      <c r="A3786" s="963">
        <v>89518</v>
      </c>
      <c r="B3786" s="963" t="s">
        <v>6743</v>
      </c>
      <c r="C3786" s="964" t="s">
        <v>141</v>
      </c>
      <c r="D3786" s="965">
        <v>15.27</v>
      </c>
      <c r="E3786" s="757"/>
      <c r="F3786" s="757"/>
      <c r="G3786" s="757"/>
      <c r="H3786" s="757"/>
      <c r="I3786" s="757"/>
    </row>
    <row r="3787" spans="1:9" ht="15.75" customHeight="1">
      <c r="A3787" s="963">
        <v>89519</v>
      </c>
      <c r="B3787" s="963" t="s">
        <v>6744</v>
      </c>
      <c r="C3787" s="964" t="s">
        <v>141</v>
      </c>
      <c r="D3787" s="965">
        <v>47.44</v>
      </c>
      <c r="E3787" s="757"/>
      <c r="F3787" s="757"/>
      <c r="G3787" s="757"/>
      <c r="H3787" s="757"/>
      <c r="I3787" s="757"/>
    </row>
    <row r="3788" spans="1:9" ht="15.75" customHeight="1">
      <c r="A3788" s="963">
        <v>89520</v>
      </c>
      <c r="B3788" s="963" t="s">
        <v>6745</v>
      </c>
      <c r="C3788" s="964" t="s">
        <v>141</v>
      </c>
      <c r="D3788" s="965">
        <v>16.07</v>
      </c>
      <c r="E3788" s="757"/>
      <c r="F3788" s="757"/>
      <c r="G3788" s="757"/>
      <c r="H3788" s="757"/>
      <c r="I3788" s="757"/>
    </row>
    <row r="3789" spans="1:9" ht="15.75" customHeight="1">
      <c r="A3789" s="963">
        <v>89521</v>
      </c>
      <c r="B3789" s="963" t="s">
        <v>6746</v>
      </c>
      <c r="C3789" s="964" t="s">
        <v>141</v>
      </c>
      <c r="D3789" s="965">
        <v>132.12</v>
      </c>
      <c r="E3789" s="757"/>
      <c r="F3789" s="757"/>
      <c r="G3789" s="757"/>
      <c r="H3789" s="757"/>
      <c r="I3789" s="757"/>
    </row>
    <row r="3790" spans="1:9" ht="15.75" customHeight="1">
      <c r="A3790" s="963">
        <v>89522</v>
      </c>
      <c r="B3790" s="963" t="s">
        <v>6747</v>
      </c>
      <c r="C3790" s="964" t="s">
        <v>141</v>
      </c>
      <c r="D3790" s="965">
        <v>30.33</v>
      </c>
      <c r="E3790" s="757"/>
      <c r="F3790" s="757"/>
      <c r="G3790" s="757"/>
      <c r="H3790" s="757"/>
      <c r="I3790" s="757"/>
    </row>
    <row r="3791" spans="1:9" ht="15.75" customHeight="1">
      <c r="A3791" s="963">
        <v>89523</v>
      </c>
      <c r="B3791" s="963" t="s">
        <v>6748</v>
      </c>
      <c r="C3791" s="964" t="s">
        <v>141</v>
      </c>
      <c r="D3791" s="965">
        <v>107.02</v>
      </c>
      <c r="E3791" s="757"/>
      <c r="F3791" s="757"/>
      <c r="G3791" s="757"/>
      <c r="H3791" s="757"/>
      <c r="I3791" s="757"/>
    </row>
    <row r="3792" spans="1:9" ht="15.75" customHeight="1">
      <c r="A3792" s="963">
        <v>89524</v>
      </c>
      <c r="B3792" s="963" t="s">
        <v>6749</v>
      </c>
      <c r="C3792" s="964" t="s">
        <v>141</v>
      </c>
      <c r="D3792" s="965">
        <v>30.84</v>
      </c>
      <c r="E3792" s="757"/>
      <c r="F3792" s="757"/>
      <c r="G3792" s="757"/>
      <c r="H3792" s="757"/>
      <c r="I3792" s="757"/>
    </row>
    <row r="3793" spans="1:9" ht="15.75" customHeight="1">
      <c r="A3793" s="963">
        <v>89525</v>
      </c>
      <c r="B3793" s="963" t="s">
        <v>6750</v>
      </c>
      <c r="C3793" s="964" t="s">
        <v>141</v>
      </c>
      <c r="D3793" s="965">
        <v>91.41</v>
      </c>
      <c r="E3793" s="757"/>
      <c r="F3793" s="757"/>
      <c r="G3793" s="757"/>
      <c r="H3793" s="757"/>
      <c r="I3793" s="757"/>
    </row>
    <row r="3794" spans="1:9" ht="15.75" customHeight="1">
      <c r="A3794" s="963">
        <v>89526</v>
      </c>
      <c r="B3794" s="963" t="s">
        <v>6751</v>
      </c>
      <c r="C3794" s="964" t="s">
        <v>141</v>
      </c>
      <c r="D3794" s="965">
        <v>40.25</v>
      </c>
      <c r="E3794" s="757"/>
      <c r="F3794" s="757"/>
      <c r="G3794" s="757"/>
      <c r="H3794" s="757"/>
      <c r="I3794" s="757"/>
    </row>
    <row r="3795" spans="1:9" ht="15.75" customHeight="1">
      <c r="A3795" s="963">
        <v>89527</v>
      </c>
      <c r="B3795" s="963" t="s">
        <v>6752</v>
      </c>
      <c r="C3795" s="964" t="s">
        <v>141</v>
      </c>
      <c r="D3795" s="965">
        <v>57.36</v>
      </c>
      <c r="E3795" s="757"/>
      <c r="F3795" s="757"/>
      <c r="G3795" s="757"/>
      <c r="H3795" s="757"/>
      <c r="I3795" s="757"/>
    </row>
    <row r="3796" spans="1:9" ht="15.75" customHeight="1">
      <c r="A3796" s="963">
        <v>89528</v>
      </c>
      <c r="B3796" s="963" t="s">
        <v>6753</v>
      </c>
      <c r="C3796" s="964" t="s">
        <v>141</v>
      </c>
      <c r="D3796" s="965">
        <v>3.59</v>
      </c>
      <c r="E3796" s="757"/>
      <c r="F3796" s="757"/>
      <c r="G3796" s="757"/>
      <c r="H3796" s="757"/>
      <c r="I3796" s="757"/>
    </row>
    <row r="3797" spans="1:9" ht="15.75" customHeight="1">
      <c r="A3797" s="963">
        <v>89529</v>
      </c>
      <c r="B3797" s="963" t="s">
        <v>6754</v>
      </c>
      <c r="C3797" s="964" t="s">
        <v>141</v>
      </c>
      <c r="D3797" s="965">
        <v>37.31</v>
      </c>
      <c r="E3797" s="757"/>
      <c r="F3797" s="757"/>
      <c r="G3797" s="757"/>
      <c r="H3797" s="757"/>
      <c r="I3797" s="757"/>
    </row>
    <row r="3798" spans="1:9" ht="15.75" customHeight="1">
      <c r="A3798" s="963">
        <v>89530</v>
      </c>
      <c r="B3798" s="963" t="s">
        <v>6755</v>
      </c>
      <c r="C3798" s="964" t="s">
        <v>141</v>
      </c>
      <c r="D3798" s="965">
        <v>16.989999999999998</v>
      </c>
      <c r="E3798" s="757"/>
      <c r="F3798" s="757"/>
      <c r="G3798" s="757"/>
      <c r="H3798" s="757"/>
      <c r="I3798" s="757"/>
    </row>
    <row r="3799" spans="1:9" ht="15.75" customHeight="1">
      <c r="A3799" s="963">
        <v>89531</v>
      </c>
      <c r="B3799" s="963" t="s">
        <v>6756</v>
      </c>
      <c r="C3799" s="964" t="s">
        <v>141</v>
      </c>
      <c r="D3799" s="965">
        <v>38.450000000000003</v>
      </c>
      <c r="E3799" s="757"/>
      <c r="F3799" s="757"/>
      <c r="G3799" s="757"/>
      <c r="H3799" s="757"/>
      <c r="I3799" s="757"/>
    </row>
    <row r="3800" spans="1:9" ht="15.75" customHeight="1">
      <c r="A3800" s="963">
        <v>89532</v>
      </c>
      <c r="B3800" s="963" t="s">
        <v>6757</v>
      </c>
      <c r="C3800" s="964" t="s">
        <v>141</v>
      </c>
      <c r="D3800" s="965">
        <v>6.6</v>
      </c>
      <c r="E3800" s="757"/>
      <c r="F3800" s="757"/>
      <c r="G3800" s="757"/>
      <c r="H3800" s="757"/>
      <c r="I3800" s="757"/>
    </row>
    <row r="3801" spans="1:9" ht="15.75" customHeight="1">
      <c r="A3801" s="963">
        <v>89535</v>
      </c>
      <c r="B3801" s="963" t="s">
        <v>6758</v>
      </c>
      <c r="C3801" s="964" t="s">
        <v>141</v>
      </c>
      <c r="D3801" s="965">
        <v>43.38</v>
      </c>
      <c r="E3801" s="757"/>
      <c r="F3801" s="757"/>
      <c r="G3801" s="757"/>
      <c r="H3801" s="757"/>
      <c r="I3801" s="757"/>
    </row>
    <row r="3802" spans="1:9" ht="15.75" customHeight="1">
      <c r="A3802" s="963">
        <v>89536</v>
      </c>
      <c r="B3802" s="963" t="s">
        <v>6759</v>
      </c>
      <c r="C3802" s="964" t="s">
        <v>141</v>
      </c>
      <c r="D3802" s="965">
        <v>11.93</v>
      </c>
      <c r="E3802" s="757"/>
      <c r="F3802" s="757"/>
      <c r="G3802" s="757"/>
      <c r="H3802" s="757"/>
      <c r="I3802" s="757"/>
    </row>
    <row r="3803" spans="1:9" ht="15.75" customHeight="1">
      <c r="A3803" s="963">
        <v>89540</v>
      </c>
      <c r="B3803" s="963" t="s">
        <v>6760</v>
      </c>
      <c r="C3803" s="964" t="s">
        <v>141</v>
      </c>
      <c r="D3803" s="965">
        <v>10.41</v>
      </c>
      <c r="E3803" s="757"/>
      <c r="F3803" s="757"/>
      <c r="G3803" s="757"/>
      <c r="H3803" s="757"/>
      <c r="I3803" s="757"/>
    </row>
    <row r="3804" spans="1:9" ht="15.75" customHeight="1">
      <c r="A3804" s="963">
        <v>89541</v>
      </c>
      <c r="B3804" s="963" t="s">
        <v>6761</v>
      </c>
      <c r="C3804" s="964" t="s">
        <v>141</v>
      </c>
      <c r="D3804" s="965">
        <v>5.67</v>
      </c>
      <c r="E3804" s="757"/>
      <c r="F3804" s="757"/>
      <c r="G3804" s="757"/>
      <c r="H3804" s="757"/>
      <c r="I3804" s="757"/>
    </row>
    <row r="3805" spans="1:9" ht="15.75" customHeight="1">
      <c r="A3805" s="963">
        <v>89542</v>
      </c>
      <c r="B3805" s="963" t="s">
        <v>6762</v>
      </c>
      <c r="C3805" s="964" t="s">
        <v>141</v>
      </c>
      <c r="D3805" s="965">
        <v>28.83</v>
      </c>
      <c r="E3805" s="757"/>
      <c r="F3805" s="757"/>
      <c r="G3805" s="757"/>
      <c r="H3805" s="757"/>
      <c r="I3805" s="757"/>
    </row>
    <row r="3806" spans="1:9" ht="15.75" customHeight="1">
      <c r="A3806" s="963">
        <v>89544</v>
      </c>
      <c r="B3806" s="963" t="s">
        <v>6763</v>
      </c>
      <c r="C3806" s="964" t="s">
        <v>141</v>
      </c>
      <c r="D3806" s="965">
        <v>8.17</v>
      </c>
      <c r="E3806" s="757"/>
      <c r="F3806" s="757"/>
      <c r="G3806" s="757"/>
      <c r="H3806" s="757"/>
      <c r="I3806" s="757"/>
    </row>
    <row r="3807" spans="1:9" ht="15.75" customHeight="1">
      <c r="A3807" s="963">
        <v>89545</v>
      </c>
      <c r="B3807" s="963" t="s">
        <v>6764</v>
      </c>
      <c r="C3807" s="964" t="s">
        <v>141</v>
      </c>
      <c r="D3807" s="965">
        <v>17.079999999999998</v>
      </c>
      <c r="E3807" s="757"/>
      <c r="F3807" s="757"/>
      <c r="G3807" s="757"/>
      <c r="H3807" s="757"/>
      <c r="I3807" s="757"/>
    </row>
    <row r="3808" spans="1:9" ht="15.75" customHeight="1">
      <c r="A3808" s="963">
        <v>89546</v>
      </c>
      <c r="B3808" s="963" t="s">
        <v>6765</v>
      </c>
      <c r="C3808" s="964" t="s">
        <v>141</v>
      </c>
      <c r="D3808" s="965">
        <v>11.15</v>
      </c>
      <c r="E3808" s="757"/>
      <c r="F3808" s="757"/>
      <c r="G3808" s="757"/>
      <c r="H3808" s="757"/>
      <c r="I3808" s="757"/>
    </row>
    <row r="3809" spans="1:9" ht="15.75" customHeight="1">
      <c r="A3809" s="963">
        <v>89547</v>
      </c>
      <c r="B3809" s="963" t="s">
        <v>6766</v>
      </c>
      <c r="C3809" s="964" t="s">
        <v>141</v>
      </c>
      <c r="D3809" s="965">
        <v>22.07</v>
      </c>
      <c r="E3809" s="757"/>
      <c r="F3809" s="757"/>
      <c r="G3809" s="757"/>
      <c r="H3809" s="757"/>
      <c r="I3809" s="757"/>
    </row>
    <row r="3810" spans="1:9" ht="15.75" customHeight="1">
      <c r="A3810" s="963">
        <v>89548</v>
      </c>
      <c r="B3810" s="963" t="s">
        <v>6767</v>
      </c>
      <c r="C3810" s="964" t="s">
        <v>141</v>
      </c>
      <c r="D3810" s="965">
        <v>23.49</v>
      </c>
      <c r="E3810" s="757"/>
      <c r="F3810" s="757"/>
      <c r="G3810" s="757"/>
      <c r="H3810" s="757"/>
      <c r="I3810" s="757"/>
    </row>
    <row r="3811" spans="1:9" ht="15.75" customHeight="1">
      <c r="A3811" s="963">
        <v>89549</v>
      </c>
      <c r="B3811" s="963" t="s">
        <v>6768</v>
      </c>
      <c r="C3811" s="964" t="s">
        <v>141</v>
      </c>
      <c r="D3811" s="965">
        <v>19.47</v>
      </c>
      <c r="E3811" s="757"/>
      <c r="F3811" s="757"/>
      <c r="G3811" s="757"/>
      <c r="H3811" s="757"/>
      <c r="I3811" s="757"/>
    </row>
    <row r="3812" spans="1:9" ht="15.75" customHeight="1">
      <c r="A3812" s="963">
        <v>89550</v>
      </c>
      <c r="B3812" s="963" t="s">
        <v>6769</v>
      </c>
      <c r="C3812" s="964" t="s">
        <v>141</v>
      </c>
      <c r="D3812" s="965">
        <v>43.2</v>
      </c>
      <c r="E3812" s="757"/>
      <c r="F3812" s="757"/>
      <c r="G3812" s="757"/>
      <c r="H3812" s="757"/>
      <c r="I3812" s="757"/>
    </row>
    <row r="3813" spans="1:9" ht="15.75" customHeight="1">
      <c r="A3813" s="963">
        <v>89551</v>
      </c>
      <c r="B3813" s="963" t="s">
        <v>6770</v>
      </c>
      <c r="C3813" s="964" t="s">
        <v>141</v>
      </c>
      <c r="D3813" s="965">
        <v>8.23</v>
      </c>
      <c r="E3813" s="757"/>
      <c r="F3813" s="757"/>
      <c r="G3813" s="757"/>
      <c r="H3813" s="757"/>
      <c r="I3813" s="757"/>
    </row>
    <row r="3814" spans="1:9" ht="15.75" customHeight="1">
      <c r="A3814" s="963">
        <v>89552</v>
      </c>
      <c r="B3814" s="963" t="s">
        <v>6771</v>
      </c>
      <c r="C3814" s="964" t="s">
        <v>141</v>
      </c>
      <c r="D3814" s="965">
        <v>19</v>
      </c>
      <c r="E3814" s="757"/>
      <c r="F3814" s="757"/>
      <c r="G3814" s="757"/>
      <c r="H3814" s="757"/>
      <c r="I3814" s="757"/>
    </row>
    <row r="3815" spans="1:9" ht="15.75" customHeight="1">
      <c r="A3815" s="963">
        <v>89553</v>
      </c>
      <c r="B3815" s="963" t="s">
        <v>6772</v>
      </c>
      <c r="C3815" s="964" t="s">
        <v>141</v>
      </c>
      <c r="D3815" s="965">
        <v>5.07</v>
      </c>
      <c r="E3815" s="757"/>
      <c r="F3815" s="757"/>
      <c r="G3815" s="757"/>
      <c r="H3815" s="757"/>
      <c r="I3815" s="757"/>
    </row>
    <row r="3816" spans="1:9" ht="15.75" customHeight="1">
      <c r="A3816" s="963">
        <v>89554</v>
      </c>
      <c r="B3816" s="963" t="s">
        <v>6773</v>
      </c>
      <c r="C3816" s="964" t="s">
        <v>141</v>
      </c>
      <c r="D3816" s="965">
        <v>27.59</v>
      </c>
      <c r="E3816" s="757"/>
      <c r="F3816" s="757"/>
      <c r="G3816" s="757"/>
      <c r="H3816" s="757"/>
      <c r="I3816" s="757"/>
    </row>
    <row r="3817" spans="1:9" ht="15.75" customHeight="1">
      <c r="A3817" s="963">
        <v>89555</v>
      </c>
      <c r="B3817" s="963" t="s">
        <v>6774</v>
      </c>
      <c r="C3817" s="964" t="s">
        <v>141</v>
      </c>
      <c r="D3817" s="965">
        <v>22.54</v>
      </c>
      <c r="E3817" s="757"/>
      <c r="F3817" s="757"/>
      <c r="G3817" s="757"/>
      <c r="H3817" s="757"/>
      <c r="I3817" s="757"/>
    </row>
    <row r="3818" spans="1:9" ht="15.75" customHeight="1">
      <c r="A3818" s="963">
        <v>89556</v>
      </c>
      <c r="B3818" s="963" t="s">
        <v>6775</v>
      </c>
      <c r="C3818" s="964" t="s">
        <v>141</v>
      </c>
      <c r="D3818" s="965">
        <v>41.39</v>
      </c>
      <c r="E3818" s="757"/>
      <c r="F3818" s="757"/>
      <c r="G3818" s="757"/>
      <c r="H3818" s="757"/>
      <c r="I3818" s="757"/>
    </row>
    <row r="3819" spans="1:9" ht="15.75" customHeight="1">
      <c r="A3819" s="963">
        <v>89557</v>
      </c>
      <c r="B3819" s="963" t="s">
        <v>6776</v>
      </c>
      <c r="C3819" s="964" t="s">
        <v>141</v>
      </c>
      <c r="D3819" s="965">
        <v>32.76</v>
      </c>
      <c r="E3819" s="757"/>
      <c r="F3819" s="757"/>
      <c r="G3819" s="757"/>
      <c r="H3819" s="757"/>
      <c r="I3819" s="757"/>
    </row>
    <row r="3820" spans="1:9" ht="15.75" customHeight="1">
      <c r="A3820" s="963">
        <v>89558</v>
      </c>
      <c r="B3820" s="963" t="s">
        <v>6777</v>
      </c>
      <c r="C3820" s="964" t="s">
        <v>141</v>
      </c>
      <c r="D3820" s="965">
        <v>9.06</v>
      </c>
      <c r="E3820" s="757"/>
      <c r="F3820" s="757"/>
      <c r="G3820" s="757"/>
      <c r="H3820" s="757"/>
      <c r="I3820" s="757"/>
    </row>
    <row r="3821" spans="1:9" ht="15.75" customHeight="1">
      <c r="A3821" s="963">
        <v>89559</v>
      </c>
      <c r="B3821" s="963" t="s">
        <v>6778</v>
      </c>
      <c r="C3821" s="964" t="s">
        <v>141</v>
      </c>
      <c r="D3821" s="965">
        <v>70.53</v>
      </c>
      <c r="E3821" s="757"/>
      <c r="F3821" s="757"/>
      <c r="G3821" s="757"/>
      <c r="H3821" s="757"/>
      <c r="I3821" s="757"/>
    </row>
    <row r="3822" spans="1:9" ht="15.75" customHeight="1">
      <c r="A3822" s="963">
        <v>89560</v>
      </c>
      <c r="B3822" s="963" t="s">
        <v>6779</v>
      </c>
      <c r="C3822" s="964" t="s">
        <v>141</v>
      </c>
      <c r="D3822" s="965">
        <v>37.049999999999997</v>
      </c>
      <c r="E3822" s="757"/>
      <c r="F3822" s="757"/>
      <c r="G3822" s="757"/>
      <c r="H3822" s="757"/>
      <c r="I3822" s="757"/>
    </row>
    <row r="3823" spans="1:9" ht="15.75" customHeight="1">
      <c r="A3823" s="963">
        <v>89561</v>
      </c>
      <c r="B3823" s="963" t="s">
        <v>6780</v>
      </c>
      <c r="C3823" s="964" t="s">
        <v>141</v>
      </c>
      <c r="D3823" s="965">
        <v>14.19</v>
      </c>
      <c r="E3823" s="757"/>
      <c r="F3823" s="757"/>
      <c r="G3823" s="757"/>
      <c r="H3823" s="757"/>
      <c r="I3823" s="757"/>
    </row>
    <row r="3824" spans="1:9" ht="15.75" customHeight="1">
      <c r="A3824" s="963">
        <v>89562</v>
      </c>
      <c r="B3824" s="963" t="s">
        <v>6781</v>
      </c>
      <c r="C3824" s="964" t="s">
        <v>141</v>
      </c>
      <c r="D3824" s="965">
        <v>9.9</v>
      </c>
      <c r="E3824" s="757"/>
      <c r="F3824" s="757"/>
      <c r="G3824" s="757"/>
      <c r="H3824" s="757"/>
      <c r="I3824" s="757"/>
    </row>
    <row r="3825" spans="1:9" ht="15.75" customHeight="1">
      <c r="A3825" s="963">
        <v>89563</v>
      </c>
      <c r="B3825" s="963" t="s">
        <v>6782</v>
      </c>
      <c r="C3825" s="964" t="s">
        <v>141</v>
      </c>
      <c r="D3825" s="965">
        <v>35.96</v>
      </c>
      <c r="E3825" s="757"/>
      <c r="F3825" s="757"/>
      <c r="G3825" s="757"/>
      <c r="H3825" s="757"/>
      <c r="I3825" s="757"/>
    </row>
    <row r="3826" spans="1:9" ht="15.75" customHeight="1">
      <c r="A3826" s="963">
        <v>89564</v>
      </c>
      <c r="B3826" s="963" t="s">
        <v>6783</v>
      </c>
      <c r="C3826" s="964" t="s">
        <v>141</v>
      </c>
      <c r="D3826" s="965">
        <v>15.75</v>
      </c>
      <c r="E3826" s="757"/>
      <c r="F3826" s="757"/>
      <c r="G3826" s="757"/>
      <c r="H3826" s="757"/>
      <c r="I3826" s="757"/>
    </row>
    <row r="3827" spans="1:9" ht="15.75" customHeight="1">
      <c r="A3827" s="963">
        <v>89565</v>
      </c>
      <c r="B3827" s="963" t="s">
        <v>6784</v>
      </c>
      <c r="C3827" s="964" t="s">
        <v>141</v>
      </c>
      <c r="D3827" s="965">
        <v>57.99</v>
      </c>
      <c r="E3827" s="757"/>
      <c r="F3827" s="757"/>
      <c r="G3827" s="757"/>
      <c r="H3827" s="757"/>
      <c r="I3827" s="757"/>
    </row>
    <row r="3828" spans="1:9" ht="15.75" customHeight="1">
      <c r="A3828" s="963">
        <v>89566</v>
      </c>
      <c r="B3828" s="963" t="s">
        <v>6785</v>
      </c>
      <c r="C3828" s="964" t="s">
        <v>141</v>
      </c>
      <c r="D3828" s="965">
        <v>48.75</v>
      </c>
      <c r="E3828" s="757"/>
      <c r="F3828" s="757"/>
      <c r="G3828" s="757"/>
      <c r="H3828" s="757"/>
      <c r="I3828" s="757"/>
    </row>
    <row r="3829" spans="1:9" ht="15.75" customHeight="1">
      <c r="A3829" s="963">
        <v>89567</v>
      </c>
      <c r="B3829" s="963" t="s">
        <v>6786</v>
      </c>
      <c r="C3829" s="964" t="s">
        <v>141</v>
      </c>
      <c r="D3829" s="965">
        <v>83.19</v>
      </c>
      <c r="E3829" s="757"/>
      <c r="F3829" s="757"/>
      <c r="G3829" s="757"/>
      <c r="H3829" s="757"/>
      <c r="I3829" s="757"/>
    </row>
    <row r="3830" spans="1:9" ht="15.75" customHeight="1">
      <c r="A3830" s="963">
        <v>89568</v>
      </c>
      <c r="B3830" s="963" t="s">
        <v>6787</v>
      </c>
      <c r="C3830" s="964" t="s">
        <v>141</v>
      </c>
      <c r="D3830" s="965">
        <v>34.21</v>
      </c>
      <c r="E3830" s="757"/>
      <c r="F3830" s="757"/>
      <c r="G3830" s="757"/>
      <c r="H3830" s="757"/>
      <c r="I3830" s="757"/>
    </row>
    <row r="3831" spans="1:9" ht="15.75" customHeight="1">
      <c r="A3831" s="963">
        <v>89569</v>
      </c>
      <c r="B3831" s="963" t="s">
        <v>6788</v>
      </c>
      <c r="C3831" s="964" t="s">
        <v>141</v>
      </c>
      <c r="D3831" s="965">
        <v>98.16</v>
      </c>
      <c r="E3831" s="757"/>
      <c r="F3831" s="757"/>
      <c r="G3831" s="757"/>
      <c r="H3831" s="757"/>
      <c r="I3831" s="757"/>
    </row>
    <row r="3832" spans="1:9" ht="15.75" customHeight="1">
      <c r="A3832" s="963">
        <v>89570</v>
      </c>
      <c r="B3832" s="963" t="s">
        <v>6789</v>
      </c>
      <c r="C3832" s="964" t="s">
        <v>141</v>
      </c>
      <c r="D3832" s="965">
        <v>11.07</v>
      </c>
      <c r="E3832" s="757"/>
      <c r="F3832" s="757"/>
      <c r="G3832" s="757"/>
      <c r="H3832" s="757"/>
      <c r="I3832" s="757"/>
    </row>
    <row r="3833" spans="1:9" ht="15.75" customHeight="1">
      <c r="A3833" s="963">
        <v>89571</v>
      </c>
      <c r="B3833" s="963" t="s">
        <v>6790</v>
      </c>
      <c r="C3833" s="964" t="s">
        <v>141</v>
      </c>
      <c r="D3833" s="965">
        <v>71.55</v>
      </c>
      <c r="E3833" s="757"/>
      <c r="F3833" s="757"/>
      <c r="G3833" s="757"/>
      <c r="H3833" s="757"/>
      <c r="I3833" s="757"/>
    </row>
    <row r="3834" spans="1:9" ht="15.75" customHeight="1">
      <c r="A3834" s="963">
        <v>89572</v>
      </c>
      <c r="B3834" s="963" t="s">
        <v>6791</v>
      </c>
      <c r="C3834" s="964" t="s">
        <v>141</v>
      </c>
      <c r="D3834" s="965">
        <v>8.0500000000000007</v>
      </c>
      <c r="E3834" s="757"/>
      <c r="F3834" s="757"/>
      <c r="G3834" s="757"/>
      <c r="H3834" s="757"/>
      <c r="I3834" s="757"/>
    </row>
    <row r="3835" spans="1:9" ht="15.75" customHeight="1">
      <c r="A3835" s="963">
        <v>89573</v>
      </c>
      <c r="B3835" s="963" t="s">
        <v>6792</v>
      </c>
      <c r="C3835" s="964" t="s">
        <v>141</v>
      </c>
      <c r="D3835" s="965">
        <v>79.31</v>
      </c>
      <c r="E3835" s="757"/>
      <c r="F3835" s="757"/>
      <c r="G3835" s="757"/>
      <c r="H3835" s="757"/>
      <c r="I3835" s="757"/>
    </row>
    <row r="3836" spans="1:9" ht="15.75" customHeight="1">
      <c r="A3836" s="963">
        <v>89574</v>
      </c>
      <c r="B3836" s="963" t="s">
        <v>6793</v>
      </c>
      <c r="C3836" s="964" t="s">
        <v>141</v>
      </c>
      <c r="D3836" s="965">
        <v>162.36000000000001</v>
      </c>
      <c r="E3836" s="757"/>
      <c r="F3836" s="757"/>
      <c r="G3836" s="757"/>
      <c r="H3836" s="757"/>
      <c r="I3836" s="757"/>
    </row>
    <row r="3837" spans="1:9" ht="15.75" customHeight="1">
      <c r="A3837" s="963">
        <v>89575</v>
      </c>
      <c r="B3837" s="963" t="s">
        <v>6794</v>
      </c>
      <c r="C3837" s="964" t="s">
        <v>141</v>
      </c>
      <c r="D3837" s="965">
        <v>10.5</v>
      </c>
      <c r="E3837" s="757"/>
      <c r="F3837" s="757"/>
      <c r="G3837" s="757"/>
      <c r="H3837" s="757"/>
      <c r="I3837" s="757"/>
    </row>
    <row r="3838" spans="1:9" ht="15.75" customHeight="1">
      <c r="A3838" s="963">
        <v>89577</v>
      </c>
      <c r="B3838" s="963" t="s">
        <v>6795</v>
      </c>
      <c r="C3838" s="964" t="s">
        <v>141</v>
      </c>
      <c r="D3838" s="965">
        <v>38.64</v>
      </c>
      <c r="E3838" s="757"/>
      <c r="F3838" s="757"/>
      <c r="G3838" s="757"/>
      <c r="H3838" s="757"/>
      <c r="I3838" s="757"/>
    </row>
    <row r="3839" spans="1:9" ht="15.75" customHeight="1">
      <c r="A3839" s="963">
        <v>89579</v>
      </c>
      <c r="B3839" s="963" t="s">
        <v>6796</v>
      </c>
      <c r="C3839" s="964" t="s">
        <v>141</v>
      </c>
      <c r="D3839" s="965">
        <v>11.28</v>
      </c>
      <c r="E3839" s="757"/>
      <c r="F3839" s="757"/>
      <c r="G3839" s="757"/>
      <c r="H3839" s="757"/>
      <c r="I3839" s="757"/>
    </row>
    <row r="3840" spans="1:9" ht="15.75" customHeight="1">
      <c r="A3840" s="963">
        <v>89581</v>
      </c>
      <c r="B3840" s="963" t="s">
        <v>6797</v>
      </c>
      <c r="C3840" s="964" t="s">
        <v>141</v>
      </c>
      <c r="D3840" s="965">
        <v>33.33</v>
      </c>
      <c r="E3840" s="757"/>
      <c r="F3840" s="757"/>
      <c r="G3840" s="757"/>
      <c r="H3840" s="757"/>
      <c r="I3840" s="757"/>
    </row>
    <row r="3841" spans="1:9" ht="15.75" customHeight="1">
      <c r="A3841" s="963">
        <v>89582</v>
      </c>
      <c r="B3841" s="963" t="s">
        <v>6798</v>
      </c>
      <c r="C3841" s="964" t="s">
        <v>141</v>
      </c>
      <c r="D3841" s="965">
        <v>33.840000000000003</v>
      </c>
      <c r="E3841" s="757"/>
      <c r="F3841" s="757"/>
      <c r="G3841" s="757"/>
      <c r="H3841" s="757"/>
      <c r="I3841" s="757"/>
    </row>
    <row r="3842" spans="1:9" ht="15.75" customHeight="1">
      <c r="A3842" s="963">
        <v>89583</v>
      </c>
      <c r="B3842" s="963" t="s">
        <v>6799</v>
      </c>
      <c r="C3842" s="964" t="s">
        <v>141</v>
      </c>
      <c r="D3842" s="965">
        <v>43.25</v>
      </c>
      <c r="E3842" s="757"/>
      <c r="F3842" s="757"/>
      <c r="G3842" s="757"/>
      <c r="H3842" s="757"/>
      <c r="I3842" s="757"/>
    </row>
    <row r="3843" spans="1:9" ht="15.75" customHeight="1">
      <c r="A3843" s="963">
        <v>89584</v>
      </c>
      <c r="B3843" s="963" t="s">
        <v>6800</v>
      </c>
      <c r="C3843" s="964" t="s">
        <v>141</v>
      </c>
      <c r="D3843" s="965">
        <v>42.74</v>
      </c>
      <c r="E3843" s="757"/>
      <c r="F3843" s="757"/>
      <c r="G3843" s="757"/>
      <c r="H3843" s="757"/>
      <c r="I3843" s="757"/>
    </row>
    <row r="3844" spans="1:9" ht="15.75" customHeight="1">
      <c r="A3844" s="963">
        <v>89585</v>
      </c>
      <c r="B3844" s="963" t="s">
        <v>6801</v>
      </c>
      <c r="C3844" s="964" t="s">
        <v>141</v>
      </c>
      <c r="D3844" s="965">
        <v>43.88</v>
      </c>
      <c r="E3844" s="757"/>
      <c r="F3844" s="757"/>
      <c r="G3844" s="757"/>
      <c r="H3844" s="757"/>
      <c r="I3844" s="757"/>
    </row>
    <row r="3845" spans="1:9" ht="15.75" customHeight="1">
      <c r="A3845" s="963">
        <v>89587</v>
      </c>
      <c r="B3845" s="963" t="s">
        <v>6802</v>
      </c>
      <c r="C3845" s="964" t="s">
        <v>141</v>
      </c>
      <c r="D3845" s="965">
        <v>48.81</v>
      </c>
      <c r="E3845" s="757"/>
      <c r="F3845" s="757"/>
      <c r="G3845" s="757"/>
      <c r="H3845" s="757"/>
      <c r="I3845" s="757"/>
    </row>
    <row r="3846" spans="1:9" ht="15.75" customHeight="1">
      <c r="A3846" s="963">
        <v>89590</v>
      </c>
      <c r="B3846" s="963" t="s">
        <v>6803</v>
      </c>
      <c r="C3846" s="964" t="s">
        <v>141</v>
      </c>
      <c r="D3846" s="965">
        <v>136.27000000000001</v>
      </c>
      <c r="E3846" s="757"/>
      <c r="F3846" s="757"/>
      <c r="G3846" s="757"/>
      <c r="H3846" s="757"/>
      <c r="I3846" s="757"/>
    </row>
    <row r="3847" spans="1:9" ht="15.75" customHeight="1">
      <c r="A3847" s="963">
        <v>89591</v>
      </c>
      <c r="B3847" s="963" t="s">
        <v>6804</v>
      </c>
      <c r="C3847" s="964" t="s">
        <v>141</v>
      </c>
      <c r="D3847" s="965">
        <v>132.77000000000001</v>
      </c>
      <c r="E3847" s="757"/>
      <c r="F3847" s="757"/>
      <c r="G3847" s="757"/>
      <c r="H3847" s="757"/>
      <c r="I3847" s="757"/>
    </row>
    <row r="3848" spans="1:9" ht="15.75" customHeight="1">
      <c r="A3848" s="963">
        <v>89592</v>
      </c>
      <c r="B3848" s="963" t="s">
        <v>6805</v>
      </c>
      <c r="C3848" s="964" t="s">
        <v>141</v>
      </c>
      <c r="D3848" s="965">
        <v>163.6</v>
      </c>
      <c r="E3848" s="757"/>
      <c r="F3848" s="757"/>
      <c r="G3848" s="757"/>
      <c r="H3848" s="757"/>
      <c r="I3848" s="757"/>
    </row>
    <row r="3849" spans="1:9" ht="15.75" customHeight="1">
      <c r="A3849" s="963">
        <v>89593</v>
      </c>
      <c r="B3849" s="963" t="s">
        <v>6806</v>
      </c>
      <c r="C3849" s="964" t="s">
        <v>141</v>
      </c>
      <c r="D3849" s="965">
        <v>25.72</v>
      </c>
      <c r="E3849" s="757"/>
      <c r="F3849" s="757"/>
      <c r="G3849" s="757"/>
      <c r="H3849" s="757"/>
      <c r="I3849" s="757"/>
    </row>
    <row r="3850" spans="1:9" ht="15.75" customHeight="1">
      <c r="A3850" s="963">
        <v>89594</v>
      </c>
      <c r="B3850" s="963" t="s">
        <v>6807</v>
      </c>
      <c r="C3850" s="964" t="s">
        <v>141</v>
      </c>
      <c r="D3850" s="965">
        <v>37.57</v>
      </c>
      <c r="E3850" s="757"/>
      <c r="F3850" s="757"/>
      <c r="G3850" s="757"/>
      <c r="H3850" s="757"/>
      <c r="I3850" s="757"/>
    </row>
    <row r="3851" spans="1:9" ht="15.75" customHeight="1">
      <c r="A3851" s="963">
        <v>89595</v>
      </c>
      <c r="B3851" s="963" t="s">
        <v>6808</v>
      </c>
      <c r="C3851" s="964" t="s">
        <v>141</v>
      </c>
      <c r="D3851" s="965">
        <v>14.18</v>
      </c>
      <c r="E3851" s="757"/>
      <c r="F3851" s="757"/>
      <c r="G3851" s="757"/>
      <c r="H3851" s="757"/>
      <c r="I3851" s="757"/>
    </row>
    <row r="3852" spans="1:9" ht="15.75" customHeight="1">
      <c r="A3852" s="963">
        <v>89596</v>
      </c>
      <c r="B3852" s="963" t="s">
        <v>6809</v>
      </c>
      <c r="C3852" s="964" t="s">
        <v>141</v>
      </c>
      <c r="D3852" s="965">
        <v>9.66</v>
      </c>
      <c r="E3852" s="757"/>
      <c r="F3852" s="757"/>
      <c r="G3852" s="757"/>
      <c r="H3852" s="757"/>
      <c r="I3852" s="757"/>
    </row>
    <row r="3853" spans="1:9" ht="15.75" customHeight="1">
      <c r="A3853" s="963">
        <v>89597</v>
      </c>
      <c r="B3853" s="963" t="s">
        <v>6810</v>
      </c>
      <c r="C3853" s="964" t="s">
        <v>141</v>
      </c>
      <c r="D3853" s="965">
        <v>22.29</v>
      </c>
      <c r="E3853" s="757"/>
      <c r="F3853" s="757"/>
      <c r="G3853" s="757"/>
      <c r="H3853" s="757"/>
      <c r="I3853" s="757"/>
    </row>
    <row r="3854" spans="1:9" ht="15.75" customHeight="1">
      <c r="A3854" s="963">
        <v>89598</v>
      </c>
      <c r="B3854" s="963" t="s">
        <v>6811</v>
      </c>
      <c r="C3854" s="964" t="s">
        <v>141</v>
      </c>
      <c r="D3854" s="965">
        <v>52.41</v>
      </c>
      <c r="E3854" s="757"/>
      <c r="F3854" s="757"/>
      <c r="G3854" s="757"/>
      <c r="H3854" s="757"/>
      <c r="I3854" s="757"/>
    </row>
    <row r="3855" spans="1:9" ht="15.75" customHeight="1">
      <c r="A3855" s="963">
        <v>89599</v>
      </c>
      <c r="B3855" s="963" t="s">
        <v>6812</v>
      </c>
      <c r="C3855" s="964" t="s">
        <v>141</v>
      </c>
      <c r="D3855" s="965">
        <v>24.08</v>
      </c>
      <c r="E3855" s="757"/>
      <c r="F3855" s="757"/>
      <c r="G3855" s="757"/>
      <c r="H3855" s="757"/>
      <c r="I3855" s="757"/>
    </row>
    <row r="3856" spans="1:9" ht="15.75" customHeight="1">
      <c r="A3856" s="963">
        <v>89600</v>
      </c>
      <c r="B3856" s="963" t="s">
        <v>6813</v>
      </c>
      <c r="C3856" s="964" t="s">
        <v>141</v>
      </c>
      <c r="D3856" s="965">
        <v>25.49</v>
      </c>
      <c r="E3856" s="757"/>
      <c r="F3856" s="757"/>
      <c r="G3856" s="757"/>
      <c r="H3856" s="757"/>
      <c r="I3856" s="757"/>
    </row>
    <row r="3857" spans="1:9" ht="15.75" customHeight="1">
      <c r="A3857" s="963">
        <v>89605</v>
      </c>
      <c r="B3857" s="963" t="s">
        <v>6814</v>
      </c>
      <c r="C3857" s="964" t="s">
        <v>141</v>
      </c>
      <c r="D3857" s="965">
        <v>20.32</v>
      </c>
      <c r="E3857" s="757"/>
      <c r="F3857" s="757"/>
      <c r="G3857" s="757"/>
      <c r="H3857" s="757"/>
      <c r="I3857" s="757"/>
    </row>
    <row r="3858" spans="1:9" ht="15.75" customHeight="1">
      <c r="A3858" s="963">
        <v>89609</v>
      </c>
      <c r="B3858" s="963" t="s">
        <v>6815</v>
      </c>
      <c r="C3858" s="964" t="s">
        <v>141</v>
      </c>
      <c r="D3858" s="965">
        <v>90.38</v>
      </c>
      <c r="E3858" s="757"/>
      <c r="F3858" s="757"/>
      <c r="G3858" s="757"/>
      <c r="H3858" s="757"/>
      <c r="I3858" s="757"/>
    </row>
    <row r="3859" spans="1:9" ht="15.75" customHeight="1">
      <c r="A3859" s="963">
        <v>89610</v>
      </c>
      <c r="B3859" s="963" t="s">
        <v>6816</v>
      </c>
      <c r="C3859" s="964" t="s">
        <v>141</v>
      </c>
      <c r="D3859" s="965">
        <v>19.09</v>
      </c>
      <c r="E3859" s="757"/>
      <c r="F3859" s="757"/>
      <c r="G3859" s="757"/>
      <c r="H3859" s="757"/>
      <c r="I3859" s="757"/>
    </row>
    <row r="3860" spans="1:9" ht="15.75" customHeight="1">
      <c r="A3860" s="963">
        <v>89611</v>
      </c>
      <c r="B3860" s="963" t="s">
        <v>6817</v>
      </c>
      <c r="C3860" s="964" t="s">
        <v>141</v>
      </c>
      <c r="D3860" s="965">
        <v>31.81</v>
      </c>
      <c r="E3860" s="757"/>
      <c r="F3860" s="757"/>
      <c r="G3860" s="757"/>
      <c r="H3860" s="757"/>
      <c r="I3860" s="757"/>
    </row>
    <row r="3861" spans="1:9" ht="15.75" customHeight="1">
      <c r="A3861" s="963">
        <v>89612</v>
      </c>
      <c r="B3861" s="963" t="s">
        <v>6818</v>
      </c>
      <c r="C3861" s="964" t="s">
        <v>141</v>
      </c>
      <c r="D3861" s="965">
        <v>179.38</v>
      </c>
      <c r="E3861" s="757"/>
      <c r="F3861" s="757"/>
      <c r="G3861" s="757"/>
      <c r="H3861" s="757"/>
      <c r="I3861" s="757"/>
    </row>
    <row r="3862" spans="1:9" ht="15.75" customHeight="1">
      <c r="A3862" s="963">
        <v>89613</v>
      </c>
      <c r="B3862" s="963" t="s">
        <v>6819</v>
      </c>
      <c r="C3862" s="964" t="s">
        <v>141</v>
      </c>
      <c r="D3862" s="965">
        <v>30.53</v>
      </c>
      <c r="E3862" s="757"/>
      <c r="F3862" s="757"/>
      <c r="G3862" s="757"/>
      <c r="H3862" s="757"/>
      <c r="I3862" s="757"/>
    </row>
    <row r="3863" spans="1:9" ht="15.75" customHeight="1">
      <c r="A3863" s="963">
        <v>89614</v>
      </c>
      <c r="B3863" s="963" t="s">
        <v>6820</v>
      </c>
      <c r="C3863" s="964" t="s">
        <v>141</v>
      </c>
      <c r="D3863" s="965">
        <v>61.79</v>
      </c>
      <c r="E3863" s="757"/>
      <c r="F3863" s="757"/>
      <c r="G3863" s="757"/>
      <c r="H3863" s="757"/>
      <c r="I3863" s="757"/>
    </row>
    <row r="3864" spans="1:9" ht="15.75" customHeight="1">
      <c r="A3864" s="963">
        <v>89615</v>
      </c>
      <c r="B3864" s="963" t="s">
        <v>6821</v>
      </c>
      <c r="C3864" s="964" t="s">
        <v>141</v>
      </c>
      <c r="D3864" s="965">
        <v>211.85</v>
      </c>
      <c r="E3864" s="757"/>
      <c r="F3864" s="757"/>
      <c r="G3864" s="757"/>
      <c r="H3864" s="757"/>
      <c r="I3864" s="757"/>
    </row>
    <row r="3865" spans="1:9" ht="15.75" customHeight="1">
      <c r="A3865" s="963">
        <v>89616</v>
      </c>
      <c r="B3865" s="963" t="s">
        <v>6822</v>
      </c>
      <c r="C3865" s="964" t="s">
        <v>141</v>
      </c>
      <c r="D3865" s="965">
        <v>41.1</v>
      </c>
      <c r="E3865" s="757"/>
      <c r="F3865" s="757"/>
      <c r="G3865" s="757"/>
      <c r="H3865" s="757"/>
      <c r="I3865" s="757"/>
    </row>
    <row r="3866" spans="1:9" ht="15.75" customHeight="1">
      <c r="A3866" s="963">
        <v>89617</v>
      </c>
      <c r="B3866" s="963" t="s">
        <v>6823</v>
      </c>
      <c r="C3866" s="964" t="s">
        <v>141</v>
      </c>
      <c r="D3866" s="965">
        <v>6.26</v>
      </c>
      <c r="E3866" s="757"/>
      <c r="F3866" s="757"/>
      <c r="G3866" s="757"/>
      <c r="H3866" s="757"/>
      <c r="I3866" s="757"/>
    </row>
    <row r="3867" spans="1:9" ht="15.75" customHeight="1">
      <c r="A3867" s="963">
        <v>89620</v>
      </c>
      <c r="B3867" s="963" t="s">
        <v>6824</v>
      </c>
      <c r="C3867" s="964" t="s">
        <v>141</v>
      </c>
      <c r="D3867" s="965">
        <v>10.51</v>
      </c>
      <c r="E3867" s="757"/>
      <c r="F3867" s="757"/>
      <c r="G3867" s="757"/>
      <c r="H3867" s="757"/>
      <c r="I3867" s="757"/>
    </row>
    <row r="3868" spans="1:9" ht="15.75" customHeight="1">
      <c r="A3868" s="963">
        <v>89622</v>
      </c>
      <c r="B3868" s="963" t="s">
        <v>6825</v>
      </c>
      <c r="C3868" s="964" t="s">
        <v>141</v>
      </c>
      <c r="D3868" s="965">
        <v>13.27</v>
      </c>
      <c r="E3868" s="757"/>
      <c r="F3868" s="757"/>
      <c r="G3868" s="757"/>
      <c r="H3868" s="757"/>
      <c r="I3868" s="757"/>
    </row>
    <row r="3869" spans="1:9" ht="15.75" customHeight="1">
      <c r="A3869" s="963">
        <v>89623</v>
      </c>
      <c r="B3869" s="963" t="s">
        <v>6826</v>
      </c>
      <c r="C3869" s="964" t="s">
        <v>141</v>
      </c>
      <c r="D3869" s="965">
        <v>18.260000000000002</v>
      </c>
      <c r="E3869" s="757"/>
      <c r="F3869" s="757"/>
      <c r="G3869" s="757"/>
      <c r="H3869" s="757"/>
      <c r="I3869" s="757"/>
    </row>
    <row r="3870" spans="1:9" ht="15.75" customHeight="1">
      <c r="A3870" s="963">
        <v>89624</v>
      </c>
      <c r="B3870" s="963" t="s">
        <v>6827</v>
      </c>
      <c r="C3870" s="964" t="s">
        <v>141</v>
      </c>
      <c r="D3870" s="965">
        <v>16.899999999999999</v>
      </c>
      <c r="E3870" s="757"/>
      <c r="F3870" s="757"/>
      <c r="G3870" s="757"/>
      <c r="H3870" s="757"/>
      <c r="I3870" s="757"/>
    </row>
    <row r="3871" spans="1:9" ht="15.75" customHeight="1">
      <c r="A3871" s="963">
        <v>89625</v>
      </c>
      <c r="B3871" s="963" t="s">
        <v>6828</v>
      </c>
      <c r="C3871" s="964" t="s">
        <v>141</v>
      </c>
      <c r="D3871" s="965">
        <v>20.99</v>
      </c>
      <c r="E3871" s="757"/>
      <c r="F3871" s="757"/>
      <c r="G3871" s="757"/>
      <c r="H3871" s="757"/>
      <c r="I3871" s="757"/>
    </row>
    <row r="3872" spans="1:9" ht="15.75" customHeight="1">
      <c r="A3872" s="963">
        <v>89626</v>
      </c>
      <c r="B3872" s="963" t="s">
        <v>6829</v>
      </c>
      <c r="C3872" s="964" t="s">
        <v>141</v>
      </c>
      <c r="D3872" s="965">
        <v>29.68</v>
      </c>
      <c r="E3872" s="757"/>
      <c r="F3872" s="757"/>
      <c r="G3872" s="757"/>
      <c r="H3872" s="757"/>
      <c r="I3872" s="757"/>
    </row>
    <row r="3873" spans="1:9" ht="15.75" customHeight="1">
      <c r="A3873" s="963">
        <v>89627</v>
      </c>
      <c r="B3873" s="963" t="s">
        <v>6830</v>
      </c>
      <c r="C3873" s="964" t="s">
        <v>141</v>
      </c>
      <c r="D3873" s="965">
        <v>19.149999999999999</v>
      </c>
      <c r="E3873" s="757"/>
      <c r="F3873" s="757"/>
      <c r="G3873" s="757"/>
      <c r="H3873" s="757"/>
      <c r="I3873" s="757"/>
    </row>
    <row r="3874" spans="1:9" ht="15.75" customHeight="1">
      <c r="A3874" s="963">
        <v>89628</v>
      </c>
      <c r="B3874" s="963" t="s">
        <v>6831</v>
      </c>
      <c r="C3874" s="964" t="s">
        <v>141</v>
      </c>
      <c r="D3874" s="965">
        <v>48.03</v>
      </c>
      <c r="E3874" s="757"/>
      <c r="F3874" s="757"/>
      <c r="G3874" s="757"/>
      <c r="H3874" s="757"/>
      <c r="I3874" s="757"/>
    </row>
    <row r="3875" spans="1:9" ht="15.75" customHeight="1">
      <c r="A3875" s="963">
        <v>89629</v>
      </c>
      <c r="B3875" s="963" t="s">
        <v>6832</v>
      </c>
      <c r="C3875" s="964" t="s">
        <v>141</v>
      </c>
      <c r="D3875" s="965">
        <v>82.77</v>
      </c>
      <c r="E3875" s="757"/>
      <c r="F3875" s="757"/>
      <c r="G3875" s="757"/>
      <c r="H3875" s="757"/>
      <c r="I3875" s="757"/>
    </row>
    <row r="3876" spans="1:9" ht="15.75" customHeight="1">
      <c r="A3876" s="963">
        <v>89630</v>
      </c>
      <c r="B3876" s="963" t="s">
        <v>6833</v>
      </c>
      <c r="C3876" s="964" t="s">
        <v>141</v>
      </c>
      <c r="D3876" s="965">
        <v>62.41</v>
      </c>
      <c r="E3876" s="757"/>
      <c r="F3876" s="757"/>
      <c r="G3876" s="757"/>
      <c r="H3876" s="757"/>
      <c r="I3876" s="757"/>
    </row>
    <row r="3877" spans="1:9" ht="15.75" customHeight="1">
      <c r="A3877" s="963">
        <v>89631</v>
      </c>
      <c r="B3877" s="963" t="s">
        <v>6834</v>
      </c>
      <c r="C3877" s="964" t="s">
        <v>141</v>
      </c>
      <c r="D3877" s="965">
        <v>109.64</v>
      </c>
      <c r="E3877" s="757"/>
      <c r="F3877" s="757"/>
      <c r="G3877" s="757"/>
      <c r="H3877" s="757"/>
      <c r="I3877" s="757"/>
    </row>
    <row r="3878" spans="1:9" ht="15.75" customHeight="1">
      <c r="A3878" s="963">
        <v>89632</v>
      </c>
      <c r="B3878" s="963" t="s">
        <v>6835</v>
      </c>
      <c r="C3878" s="964" t="s">
        <v>141</v>
      </c>
      <c r="D3878" s="965">
        <v>129.9</v>
      </c>
      <c r="E3878" s="757"/>
      <c r="F3878" s="757"/>
      <c r="G3878" s="757"/>
      <c r="H3878" s="757"/>
      <c r="I3878" s="757"/>
    </row>
    <row r="3879" spans="1:9" ht="15.75" customHeight="1">
      <c r="A3879" s="963">
        <v>89637</v>
      </c>
      <c r="B3879" s="963" t="s">
        <v>6836</v>
      </c>
      <c r="C3879" s="964" t="s">
        <v>141</v>
      </c>
      <c r="D3879" s="965">
        <v>9.26</v>
      </c>
      <c r="E3879" s="757"/>
      <c r="F3879" s="757"/>
      <c r="G3879" s="757"/>
      <c r="H3879" s="757"/>
      <c r="I3879" s="757"/>
    </row>
    <row r="3880" spans="1:9" ht="15.75" customHeight="1">
      <c r="A3880" s="963">
        <v>89638</v>
      </c>
      <c r="B3880" s="963" t="s">
        <v>6837</v>
      </c>
      <c r="C3880" s="964" t="s">
        <v>141</v>
      </c>
      <c r="D3880" s="965">
        <v>10.199999999999999</v>
      </c>
      <c r="E3880" s="757"/>
      <c r="F3880" s="757"/>
      <c r="G3880" s="757"/>
      <c r="H3880" s="757"/>
      <c r="I3880" s="757"/>
    </row>
    <row r="3881" spans="1:9" ht="15.75" customHeight="1">
      <c r="A3881" s="963">
        <v>89639</v>
      </c>
      <c r="B3881" s="963" t="s">
        <v>6838</v>
      </c>
      <c r="C3881" s="964" t="s">
        <v>141</v>
      </c>
      <c r="D3881" s="965">
        <v>10.87</v>
      </c>
      <c r="E3881" s="757"/>
      <c r="F3881" s="757"/>
      <c r="G3881" s="757"/>
      <c r="H3881" s="757"/>
      <c r="I3881" s="757"/>
    </row>
    <row r="3882" spans="1:9" ht="15.75" customHeight="1">
      <c r="A3882" s="963">
        <v>89640</v>
      </c>
      <c r="B3882" s="963" t="s">
        <v>6839</v>
      </c>
      <c r="C3882" s="964" t="s">
        <v>141</v>
      </c>
      <c r="D3882" s="965">
        <v>18.02</v>
      </c>
      <c r="E3882" s="757"/>
      <c r="F3882" s="757"/>
      <c r="G3882" s="757"/>
      <c r="H3882" s="757"/>
      <c r="I3882" s="757"/>
    </row>
    <row r="3883" spans="1:9" ht="15.75" customHeight="1">
      <c r="A3883" s="963">
        <v>89641</v>
      </c>
      <c r="B3883" s="963" t="s">
        <v>6840</v>
      </c>
      <c r="C3883" s="964" t="s">
        <v>141</v>
      </c>
      <c r="D3883" s="965">
        <v>11.93</v>
      </c>
      <c r="E3883" s="757"/>
      <c r="F3883" s="757"/>
      <c r="G3883" s="757"/>
      <c r="H3883" s="757"/>
      <c r="I3883" s="757"/>
    </row>
    <row r="3884" spans="1:9" ht="15.75" customHeight="1">
      <c r="A3884" s="963">
        <v>89642</v>
      </c>
      <c r="B3884" s="963" t="s">
        <v>6841</v>
      </c>
      <c r="C3884" s="964" t="s">
        <v>141</v>
      </c>
      <c r="D3884" s="965">
        <v>13.59</v>
      </c>
      <c r="E3884" s="757"/>
      <c r="F3884" s="757"/>
      <c r="G3884" s="757"/>
      <c r="H3884" s="757"/>
      <c r="I3884" s="757"/>
    </row>
    <row r="3885" spans="1:9" ht="15.75" customHeight="1">
      <c r="A3885" s="963">
        <v>89643</v>
      </c>
      <c r="B3885" s="963" t="s">
        <v>6842</v>
      </c>
      <c r="C3885" s="964" t="s">
        <v>141</v>
      </c>
      <c r="D3885" s="965">
        <v>14.91</v>
      </c>
      <c r="E3885" s="757"/>
      <c r="F3885" s="757"/>
      <c r="G3885" s="757"/>
      <c r="H3885" s="757"/>
      <c r="I3885" s="757"/>
    </row>
    <row r="3886" spans="1:9" ht="15.75" customHeight="1">
      <c r="A3886" s="963">
        <v>89644</v>
      </c>
      <c r="B3886" s="963" t="s">
        <v>6843</v>
      </c>
      <c r="C3886" s="964" t="s">
        <v>141</v>
      </c>
      <c r="D3886" s="965">
        <v>22.11</v>
      </c>
      <c r="E3886" s="757"/>
      <c r="F3886" s="757"/>
      <c r="G3886" s="757"/>
      <c r="H3886" s="757"/>
      <c r="I3886" s="757"/>
    </row>
    <row r="3887" spans="1:9" ht="15.75" customHeight="1">
      <c r="A3887" s="963">
        <v>89645</v>
      </c>
      <c r="B3887" s="963" t="s">
        <v>6844</v>
      </c>
      <c r="C3887" s="964" t="s">
        <v>141</v>
      </c>
      <c r="D3887" s="965">
        <v>31.43</v>
      </c>
      <c r="E3887" s="757"/>
      <c r="F3887" s="757"/>
      <c r="G3887" s="757"/>
      <c r="H3887" s="757"/>
      <c r="I3887" s="757"/>
    </row>
    <row r="3888" spans="1:9" ht="15.75" customHeight="1">
      <c r="A3888" s="963">
        <v>89646</v>
      </c>
      <c r="B3888" s="963" t="s">
        <v>6845</v>
      </c>
      <c r="C3888" s="964" t="s">
        <v>141</v>
      </c>
      <c r="D3888" s="965">
        <v>18.670000000000002</v>
      </c>
      <c r="E3888" s="757"/>
      <c r="F3888" s="757"/>
      <c r="G3888" s="757"/>
      <c r="H3888" s="757"/>
      <c r="I3888" s="757"/>
    </row>
    <row r="3889" spans="1:9" ht="15.75" customHeight="1">
      <c r="A3889" s="963">
        <v>89647</v>
      </c>
      <c r="B3889" s="963" t="s">
        <v>6846</v>
      </c>
      <c r="C3889" s="964" t="s">
        <v>141</v>
      </c>
      <c r="D3889" s="965">
        <v>17.98</v>
      </c>
      <c r="E3889" s="757"/>
      <c r="F3889" s="757"/>
      <c r="G3889" s="757"/>
      <c r="H3889" s="757"/>
      <c r="I3889" s="757"/>
    </row>
    <row r="3890" spans="1:9" ht="15.75" customHeight="1">
      <c r="A3890" s="963">
        <v>89648</v>
      </c>
      <c r="B3890" s="963" t="s">
        <v>6847</v>
      </c>
      <c r="C3890" s="964" t="s">
        <v>141</v>
      </c>
      <c r="D3890" s="965">
        <v>23.14</v>
      </c>
      <c r="E3890" s="757"/>
      <c r="F3890" s="757"/>
      <c r="G3890" s="757"/>
      <c r="H3890" s="757"/>
      <c r="I3890" s="757"/>
    </row>
    <row r="3891" spans="1:9" ht="15.75" customHeight="1">
      <c r="A3891" s="963">
        <v>89649</v>
      </c>
      <c r="B3891" s="963" t="s">
        <v>6848</v>
      </c>
      <c r="C3891" s="964" t="s">
        <v>141</v>
      </c>
      <c r="D3891" s="965">
        <v>28.22</v>
      </c>
      <c r="E3891" s="757"/>
      <c r="F3891" s="757"/>
      <c r="G3891" s="757"/>
      <c r="H3891" s="757"/>
      <c r="I3891" s="757"/>
    </row>
    <row r="3892" spans="1:9" ht="15.75" customHeight="1">
      <c r="A3892" s="963">
        <v>89650</v>
      </c>
      <c r="B3892" s="963" t="s">
        <v>6849</v>
      </c>
      <c r="C3892" s="964" t="s">
        <v>141</v>
      </c>
      <c r="D3892" s="965">
        <v>26.53</v>
      </c>
      <c r="E3892" s="757"/>
      <c r="F3892" s="757"/>
      <c r="G3892" s="757"/>
      <c r="H3892" s="757"/>
      <c r="I3892" s="757"/>
    </row>
    <row r="3893" spans="1:9" ht="15.75" customHeight="1">
      <c r="A3893" s="963">
        <v>89651</v>
      </c>
      <c r="B3893" s="963" t="s">
        <v>6850</v>
      </c>
      <c r="C3893" s="964" t="s">
        <v>141</v>
      </c>
      <c r="D3893" s="965">
        <v>6.15</v>
      </c>
      <c r="E3893" s="757"/>
      <c r="F3893" s="757"/>
      <c r="G3893" s="757"/>
      <c r="H3893" s="757"/>
      <c r="I3893" s="757"/>
    </row>
    <row r="3894" spans="1:9" ht="15.75" customHeight="1">
      <c r="A3894" s="963">
        <v>89652</v>
      </c>
      <c r="B3894" s="963" t="s">
        <v>6851</v>
      </c>
      <c r="C3894" s="964" t="s">
        <v>141</v>
      </c>
      <c r="D3894" s="965">
        <v>11.41</v>
      </c>
      <c r="E3894" s="757"/>
      <c r="F3894" s="757"/>
      <c r="G3894" s="757"/>
      <c r="H3894" s="757"/>
      <c r="I3894" s="757"/>
    </row>
    <row r="3895" spans="1:9" ht="15.75" customHeight="1">
      <c r="A3895" s="963">
        <v>89653</v>
      </c>
      <c r="B3895" s="963" t="s">
        <v>6852</v>
      </c>
      <c r="C3895" s="964" t="s">
        <v>141</v>
      </c>
      <c r="D3895" s="965">
        <v>16.739999999999998</v>
      </c>
      <c r="E3895" s="757"/>
      <c r="F3895" s="757"/>
      <c r="G3895" s="757"/>
      <c r="H3895" s="757"/>
      <c r="I3895" s="757"/>
    </row>
    <row r="3896" spans="1:9" ht="15.75" customHeight="1">
      <c r="A3896" s="963">
        <v>89654</v>
      </c>
      <c r="B3896" s="963" t="s">
        <v>6853</v>
      </c>
      <c r="C3896" s="964" t="s">
        <v>141</v>
      </c>
      <c r="D3896" s="965">
        <v>19.59</v>
      </c>
      <c r="E3896" s="757"/>
      <c r="F3896" s="757"/>
      <c r="G3896" s="757"/>
      <c r="H3896" s="757"/>
      <c r="I3896" s="757"/>
    </row>
    <row r="3897" spans="1:9" ht="15.75" customHeight="1">
      <c r="A3897" s="963">
        <v>89655</v>
      </c>
      <c r="B3897" s="963" t="s">
        <v>6854</v>
      </c>
      <c r="C3897" s="964" t="s">
        <v>141</v>
      </c>
      <c r="D3897" s="965">
        <v>23.58</v>
      </c>
      <c r="E3897" s="757"/>
      <c r="F3897" s="757"/>
      <c r="G3897" s="757"/>
      <c r="H3897" s="757"/>
      <c r="I3897" s="757"/>
    </row>
    <row r="3898" spans="1:9" ht="15.75" customHeight="1">
      <c r="A3898" s="963">
        <v>89656</v>
      </c>
      <c r="B3898" s="963" t="s">
        <v>6855</v>
      </c>
      <c r="C3898" s="964" t="s">
        <v>141</v>
      </c>
      <c r="D3898" s="965">
        <v>21.88</v>
      </c>
      <c r="E3898" s="757"/>
      <c r="F3898" s="757"/>
      <c r="G3898" s="757"/>
      <c r="H3898" s="757"/>
      <c r="I3898" s="757"/>
    </row>
    <row r="3899" spans="1:9" ht="15.75" customHeight="1">
      <c r="A3899" s="963">
        <v>89657</v>
      </c>
      <c r="B3899" s="963" t="s">
        <v>6856</v>
      </c>
      <c r="C3899" s="964" t="s">
        <v>141</v>
      </c>
      <c r="D3899" s="965">
        <v>13.09</v>
      </c>
      <c r="E3899" s="757"/>
      <c r="F3899" s="757"/>
      <c r="G3899" s="757"/>
      <c r="H3899" s="757"/>
      <c r="I3899" s="757"/>
    </row>
    <row r="3900" spans="1:9" ht="15.75" customHeight="1">
      <c r="A3900" s="963">
        <v>89658</v>
      </c>
      <c r="B3900" s="963" t="s">
        <v>6857</v>
      </c>
      <c r="C3900" s="964" t="s">
        <v>141</v>
      </c>
      <c r="D3900" s="965">
        <v>8.19</v>
      </c>
      <c r="E3900" s="757"/>
      <c r="F3900" s="757"/>
      <c r="G3900" s="757"/>
      <c r="H3900" s="757"/>
      <c r="I3900" s="757"/>
    </row>
    <row r="3901" spans="1:9" ht="15.75" customHeight="1">
      <c r="A3901" s="963">
        <v>89659</v>
      </c>
      <c r="B3901" s="963" t="s">
        <v>6858</v>
      </c>
      <c r="C3901" s="964" t="s">
        <v>141</v>
      </c>
      <c r="D3901" s="965">
        <v>16.12</v>
      </c>
      <c r="E3901" s="757"/>
      <c r="F3901" s="757"/>
      <c r="G3901" s="757"/>
      <c r="H3901" s="757"/>
      <c r="I3901" s="757"/>
    </row>
    <row r="3902" spans="1:9" ht="15.75" customHeight="1">
      <c r="A3902" s="963">
        <v>89660</v>
      </c>
      <c r="B3902" s="963" t="s">
        <v>6859</v>
      </c>
      <c r="C3902" s="964" t="s">
        <v>141</v>
      </c>
      <c r="D3902" s="965">
        <v>8.31</v>
      </c>
      <c r="E3902" s="757"/>
      <c r="F3902" s="757"/>
      <c r="G3902" s="757"/>
      <c r="H3902" s="757"/>
      <c r="I3902" s="757"/>
    </row>
    <row r="3903" spans="1:9" ht="15.75" customHeight="1">
      <c r="A3903" s="963">
        <v>89661</v>
      </c>
      <c r="B3903" s="963" t="s">
        <v>6860</v>
      </c>
      <c r="C3903" s="964" t="s">
        <v>141</v>
      </c>
      <c r="D3903" s="965">
        <v>22.63</v>
      </c>
      <c r="E3903" s="757"/>
      <c r="F3903" s="757"/>
      <c r="G3903" s="757"/>
      <c r="H3903" s="757"/>
      <c r="I3903" s="757"/>
    </row>
    <row r="3904" spans="1:9" ht="15.75" customHeight="1">
      <c r="A3904" s="963">
        <v>89662</v>
      </c>
      <c r="B3904" s="963" t="s">
        <v>6861</v>
      </c>
      <c r="C3904" s="964" t="s">
        <v>141</v>
      </c>
      <c r="D3904" s="965">
        <v>30.68</v>
      </c>
      <c r="E3904" s="757"/>
      <c r="F3904" s="757"/>
      <c r="G3904" s="757"/>
      <c r="H3904" s="757"/>
      <c r="I3904" s="757"/>
    </row>
    <row r="3905" spans="1:9" ht="15.75" customHeight="1">
      <c r="A3905" s="963">
        <v>89663</v>
      </c>
      <c r="B3905" s="963" t="s">
        <v>6862</v>
      </c>
      <c r="C3905" s="964" t="s">
        <v>141</v>
      </c>
      <c r="D3905" s="965">
        <v>29.33</v>
      </c>
      <c r="E3905" s="757"/>
      <c r="F3905" s="757"/>
      <c r="G3905" s="757"/>
      <c r="H3905" s="757"/>
      <c r="I3905" s="757"/>
    </row>
    <row r="3906" spans="1:9" ht="15.75" customHeight="1">
      <c r="A3906" s="963">
        <v>89664</v>
      </c>
      <c r="B3906" s="963" t="s">
        <v>6863</v>
      </c>
      <c r="C3906" s="964" t="s">
        <v>141</v>
      </c>
      <c r="D3906" s="965">
        <v>16.05</v>
      </c>
      <c r="E3906" s="757"/>
      <c r="F3906" s="757"/>
      <c r="G3906" s="757"/>
      <c r="H3906" s="757"/>
      <c r="I3906" s="757"/>
    </row>
    <row r="3907" spans="1:9" ht="15.75" customHeight="1">
      <c r="A3907" s="963">
        <v>89666</v>
      </c>
      <c r="B3907" s="963" t="s">
        <v>6864</v>
      </c>
      <c r="C3907" s="964" t="s">
        <v>141</v>
      </c>
      <c r="D3907" s="965">
        <v>6.18</v>
      </c>
      <c r="E3907" s="757"/>
      <c r="F3907" s="757"/>
      <c r="G3907" s="757"/>
      <c r="H3907" s="757"/>
      <c r="I3907" s="757"/>
    </row>
    <row r="3908" spans="1:9" ht="15.75" customHeight="1">
      <c r="A3908" s="963">
        <v>89667</v>
      </c>
      <c r="B3908" s="963" t="s">
        <v>6865</v>
      </c>
      <c r="C3908" s="964" t="s">
        <v>141</v>
      </c>
      <c r="D3908" s="965">
        <v>45.2</v>
      </c>
      <c r="E3908" s="757"/>
      <c r="F3908" s="757"/>
      <c r="G3908" s="757"/>
      <c r="H3908" s="757"/>
      <c r="I3908" s="757"/>
    </row>
    <row r="3909" spans="1:9" ht="15.75" customHeight="1">
      <c r="A3909" s="963">
        <v>89668</v>
      </c>
      <c r="B3909" s="963" t="s">
        <v>6866</v>
      </c>
      <c r="C3909" s="964" t="s">
        <v>141</v>
      </c>
      <c r="D3909" s="965">
        <v>28.61</v>
      </c>
      <c r="E3909" s="757"/>
      <c r="F3909" s="757"/>
      <c r="G3909" s="757"/>
      <c r="H3909" s="757"/>
      <c r="I3909" s="757"/>
    </row>
    <row r="3910" spans="1:9" ht="15.75" customHeight="1">
      <c r="A3910" s="963">
        <v>89669</v>
      </c>
      <c r="B3910" s="963" t="s">
        <v>6867</v>
      </c>
      <c r="C3910" s="964" t="s">
        <v>141</v>
      </c>
      <c r="D3910" s="965">
        <v>31.24</v>
      </c>
      <c r="E3910" s="757"/>
      <c r="F3910" s="757"/>
      <c r="G3910" s="757"/>
      <c r="H3910" s="757"/>
      <c r="I3910" s="757"/>
    </row>
    <row r="3911" spans="1:9" ht="15.75" customHeight="1">
      <c r="A3911" s="963">
        <v>89670</v>
      </c>
      <c r="B3911" s="963" t="s">
        <v>6868</v>
      </c>
      <c r="C3911" s="964" t="s">
        <v>141</v>
      </c>
      <c r="D3911" s="965">
        <v>12.59</v>
      </c>
      <c r="E3911" s="757"/>
      <c r="F3911" s="757"/>
      <c r="G3911" s="757"/>
      <c r="H3911" s="757"/>
      <c r="I3911" s="757"/>
    </row>
    <row r="3912" spans="1:9" ht="15.75" customHeight="1">
      <c r="A3912" s="963">
        <v>89671</v>
      </c>
      <c r="B3912" s="963" t="s">
        <v>6869</v>
      </c>
      <c r="C3912" s="964" t="s">
        <v>141</v>
      </c>
      <c r="D3912" s="965">
        <v>45.01</v>
      </c>
      <c r="E3912" s="757"/>
      <c r="F3912" s="757"/>
      <c r="G3912" s="757"/>
      <c r="H3912" s="757"/>
      <c r="I3912" s="757"/>
    </row>
    <row r="3913" spans="1:9" ht="15.75" customHeight="1">
      <c r="A3913" s="963">
        <v>89672</v>
      </c>
      <c r="B3913" s="963" t="s">
        <v>6870</v>
      </c>
      <c r="C3913" s="964" t="s">
        <v>141</v>
      </c>
      <c r="D3913" s="965">
        <v>22.46</v>
      </c>
      <c r="E3913" s="757"/>
      <c r="F3913" s="757"/>
      <c r="G3913" s="757"/>
      <c r="H3913" s="757"/>
      <c r="I3913" s="757"/>
    </row>
    <row r="3914" spans="1:9" ht="15.75" customHeight="1">
      <c r="A3914" s="963">
        <v>89673</v>
      </c>
      <c r="B3914" s="963" t="s">
        <v>6871</v>
      </c>
      <c r="C3914" s="964" t="s">
        <v>141</v>
      </c>
      <c r="D3914" s="965">
        <v>35.58</v>
      </c>
      <c r="E3914" s="757"/>
      <c r="F3914" s="757"/>
      <c r="G3914" s="757"/>
      <c r="H3914" s="757"/>
      <c r="I3914" s="757"/>
    </row>
    <row r="3915" spans="1:9" ht="15.75" customHeight="1">
      <c r="A3915" s="963">
        <v>89674</v>
      </c>
      <c r="B3915" s="963" t="s">
        <v>6872</v>
      </c>
      <c r="C3915" s="964" t="s">
        <v>141</v>
      </c>
      <c r="D3915" s="965">
        <v>29.6</v>
      </c>
      <c r="E3915" s="757"/>
      <c r="F3915" s="757"/>
      <c r="G3915" s="757"/>
      <c r="H3915" s="757"/>
      <c r="I3915" s="757"/>
    </row>
    <row r="3916" spans="1:9" ht="15.75" customHeight="1">
      <c r="A3916" s="963">
        <v>89675</v>
      </c>
      <c r="B3916" s="963" t="s">
        <v>6873</v>
      </c>
      <c r="C3916" s="964" t="s">
        <v>141</v>
      </c>
      <c r="D3916" s="965">
        <v>74.150000000000006</v>
      </c>
      <c r="E3916" s="757"/>
      <c r="F3916" s="757"/>
      <c r="G3916" s="757"/>
      <c r="H3916" s="757"/>
      <c r="I3916" s="757"/>
    </row>
    <row r="3917" spans="1:9" ht="15.75" customHeight="1">
      <c r="A3917" s="963">
        <v>89676</v>
      </c>
      <c r="B3917" s="963" t="s">
        <v>6874</v>
      </c>
      <c r="C3917" s="964" t="s">
        <v>141</v>
      </c>
      <c r="D3917" s="965">
        <v>36.200000000000003</v>
      </c>
      <c r="E3917" s="757"/>
      <c r="F3917" s="757"/>
      <c r="G3917" s="757"/>
      <c r="H3917" s="757"/>
      <c r="I3917" s="757"/>
    </row>
    <row r="3918" spans="1:9" ht="15.75" customHeight="1">
      <c r="A3918" s="963">
        <v>89677</v>
      </c>
      <c r="B3918" s="963" t="s">
        <v>6875</v>
      </c>
      <c r="C3918" s="964" t="s">
        <v>141</v>
      </c>
      <c r="D3918" s="965">
        <v>76.61</v>
      </c>
      <c r="E3918" s="757"/>
      <c r="F3918" s="757"/>
      <c r="G3918" s="757"/>
      <c r="H3918" s="757"/>
      <c r="I3918" s="757"/>
    </row>
    <row r="3919" spans="1:9" ht="15.75" customHeight="1">
      <c r="A3919" s="963">
        <v>89678</v>
      </c>
      <c r="B3919" s="963" t="s">
        <v>6876</v>
      </c>
      <c r="C3919" s="964" t="s">
        <v>141</v>
      </c>
      <c r="D3919" s="965">
        <v>10.61</v>
      </c>
      <c r="E3919" s="757"/>
      <c r="F3919" s="757"/>
      <c r="G3919" s="757"/>
      <c r="H3919" s="757"/>
      <c r="I3919" s="757"/>
    </row>
    <row r="3920" spans="1:9" ht="15.75" customHeight="1">
      <c r="A3920" s="963">
        <v>89679</v>
      </c>
      <c r="B3920" s="963" t="s">
        <v>6877</v>
      </c>
      <c r="C3920" s="964" t="s">
        <v>141</v>
      </c>
      <c r="D3920" s="965">
        <v>127.86</v>
      </c>
      <c r="E3920" s="757"/>
      <c r="F3920" s="757"/>
      <c r="G3920" s="757"/>
      <c r="H3920" s="757"/>
      <c r="I3920" s="757"/>
    </row>
    <row r="3921" spans="1:9" ht="15.75" customHeight="1">
      <c r="A3921" s="963">
        <v>89680</v>
      </c>
      <c r="B3921" s="963" t="s">
        <v>6878</v>
      </c>
      <c r="C3921" s="964" t="s">
        <v>141</v>
      </c>
      <c r="D3921" s="965">
        <v>20.87</v>
      </c>
      <c r="E3921" s="757"/>
      <c r="F3921" s="757"/>
      <c r="G3921" s="757"/>
      <c r="H3921" s="757"/>
      <c r="I3921" s="757"/>
    </row>
    <row r="3922" spans="1:9" ht="15.75" customHeight="1">
      <c r="A3922" s="963">
        <v>89681</v>
      </c>
      <c r="B3922" s="963" t="s">
        <v>6879</v>
      </c>
      <c r="C3922" s="964" t="s">
        <v>141</v>
      </c>
      <c r="D3922" s="965">
        <v>92.67</v>
      </c>
      <c r="E3922" s="757"/>
      <c r="F3922" s="757"/>
      <c r="G3922" s="757"/>
      <c r="H3922" s="757"/>
      <c r="I3922" s="757"/>
    </row>
    <row r="3923" spans="1:9" ht="15.75" customHeight="1">
      <c r="A3923" s="963">
        <v>89682</v>
      </c>
      <c r="B3923" s="963" t="s">
        <v>6880</v>
      </c>
      <c r="C3923" s="964" t="s">
        <v>141</v>
      </c>
      <c r="D3923" s="965">
        <v>30.18</v>
      </c>
      <c r="E3923" s="757"/>
      <c r="F3923" s="757"/>
      <c r="G3923" s="757"/>
      <c r="H3923" s="757"/>
      <c r="I3923" s="757"/>
    </row>
    <row r="3924" spans="1:9" ht="15.75" customHeight="1">
      <c r="A3924" s="963">
        <v>89683</v>
      </c>
      <c r="B3924" s="963" t="s">
        <v>6881</v>
      </c>
      <c r="C3924" s="964" t="s">
        <v>141</v>
      </c>
      <c r="D3924" s="965">
        <v>300.77999999999997</v>
      </c>
      <c r="E3924" s="757"/>
      <c r="F3924" s="757"/>
      <c r="G3924" s="757"/>
      <c r="H3924" s="757"/>
      <c r="I3924" s="757"/>
    </row>
    <row r="3925" spans="1:9" ht="15.75" customHeight="1">
      <c r="A3925" s="963">
        <v>89684</v>
      </c>
      <c r="B3925" s="963" t="s">
        <v>6882</v>
      </c>
      <c r="C3925" s="964" t="s">
        <v>141</v>
      </c>
      <c r="D3925" s="965">
        <v>43.51</v>
      </c>
      <c r="E3925" s="757"/>
      <c r="F3925" s="757"/>
      <c r="G3925" s="757"/>
      <c r="H3925" s="757"/>
      <c r="I3925" s="757"/>
    </row>
    <row r="3926" spans="1:9" ht="15.75" customHeight="1">
      <c r="A3926" s="963">
        <v>89685</v>
      </c>
      <c r="B3926" s="963" t="s">
        <v>6883</v>
      </c>
      <c r="C3926" s="964" t="s">
        <v>141</v>
      </c>
      <c r="D3926" s="965">
        <v>62</v>
      </c>
      <c r="E3926" s="757"/>
      <c r="F3926" s="757"/>
      <c r="G3926" s="757"/>
      <c r="H3926" s="757"/>
      <c r="I3926" s="757"/>
    </row>
    <row r="3927" spans="1:9" ht="15.75" customHeight="1">
      <c r="A3927" s="963">
        <v>89686</v>
      </c>
      <c r="B3927" s="963" t="s">
        <v>6884</v>
      </c>
      <c r="C3927" s="964" t="s">
        <v>141</v>
      </c>
      <c r="D3927" s="965">
        <v>55.86</v>
      </c>
      <c r="E3927" s="757"/>
      <c r="F3927" s="757"/>
      <c r="G3927" s="757"/>
      <c r="H3927" s="757"/>
      <c r="I3927" s="757"/>
    </row>
    <row r="3928" spans="1:9" ht="15.75" customHeight="1">
      <c r="A3928" s="963">
        <v>89687</v>
      </c>
      <c r="B3928" s="963" t="s">
        <v>6885</v>
      </c>
      <c r="C3928" s="964" t="s">
        <v>141</v>
      </c>
      <c r="D3928" s="965">
        <v>52.76</v>
      </c>
      <c r="E3928" s="757"/>
      <c r="F3928" s="757"/>
      <c r="G3928" s="757"/>
      <c r="H3928" s="757"/>
      <c r="I3928" s="757"/>
    </row>
    <row r="3929" spans="1:9" ht="15.75" customHeight="1">
      <c r="A3929" s="963">
        <v>89689</v>
      </c>
      <c r="B3929" s="963" t="s">
        <v>6886</v>
      </c>
      <c r="C3929" s="964" t="s">
        <v>141</v>
      </c>
      <c r="D3929" s="965">
        <v>36.659999999999997</v>
      </c>
      <c r="E3929" s="757"/>
      <c r="F3929" s="757"/>
      <c r="G3929" s="757"/>
      <c r="H3929" s="757"/>
      <c r="I3929" s="757"/>
    </row>
    <row r="3930" spans="1:9" ht="15.75" customHeight="1">
      <c r="A3930" s="963">
        <v>89690</v>
      </c>
      <c r="B3930" s="963" t="s">
        <v>6887</v>
      </c>
      <c r="C3930" s="964" t="s">
        <v>141</v>
      </c>
      <c r="D3930" s="965">
        <v>90.44</v>
      </c>
      <c r="E3930" s="757"/>
      <c r="F3930" s="757"/>
      <c r="G3930" s="757"/>
      <c r="H3930" s="757"/>
      <c r="I3930" s="757"/>
    </row>
    <row r="3931" spans="1:9" ht="15.75" customHeight="1">
      <c r="A3931" s="963">
        <v>89691</v>
      </c>
      <c r="B3931" s="963" t="s">
        <v>6888</v>
      </c>
      <c r="C3931" s="964" t="s">
        <v>141</v>
      </c>
      <c r="D3931" s="965">
        <v>11.79</v>
      </c>
      <c r="E3931" s="757"/>
      <c r="F3931" s="757"/>
      <c r="G3931" s="757"/>
      <c r="H3931" s="757"/>
      <c r="I3931" s="757"/>
    </row>
    <row r="3932" spans="1:9" ht="15.75" customHeight="1">
      <c r="A3932" s="963">
        <v>89692</v>
      </c>
      <c r="B3932" s="963" t="s">
        <v>6889</v>
      </c>
      <c r="C3932" s="964" t="s">
        <v>141</v>
      </c>
      <c r="D3932" s="965">
        <v>104.32</v>
      </c>
      <c r="E3932" s="757"/>
      <c r="F3932" s="757"/>
      <c r="G3932" s="757"/>
      <c r="H3932" s="757"/>
      <c r="I3932" s="757"/>
    </row>
    <row r="3933" spans="1:9" ht="15.75" customHeight="1">
      <c r="A3933" s="963">
        <v>89693</v>
      </c>
      <c r="B3933" s="963" t="s">
        <v>6890</v>
      </c>
      <c r="C3933" s="964" t="s">
        <v>141</v>
      </c>
      <c r="D3933" s="965">
        <v>78.8</v>
      </c>
      <c r="E3933" s="757"/>
      <c r="F3933" s="757"/>
      <c r="G3933" s="757"/>
      <c r="H3933" s="757"/>
      <c r="I3933" s="757"/>
    </row>
    <row r="3934" spans="1:9" ht="15.75" customHeight="1">
      <c r="A3934" s="963">
        <v>89694</v>
      </c>
      <c r="B3934" s="963" t="s">
        <v>6891</v>
      </c>
      <c r="C3934" s="964" t="s">
        <v>141</v>
      </c>
      <c r="D3934" s="965">
        <v>18.54</v>
      </c>
      <c r="E3934" s="757"/>
      <c r="F3934" s="757"/>
      <c r="G3934" s="757"/>
      <c r="H3934" s="757"/>
      <c r="I3934" s="757"/>
    </row>
    <row r="3935" spans="1:9" ht="15.75" customHeight="1">
      <c r="A3935" s="963">
        <v>89695</v>
      </c>
      <c r="B3935" s="963" t="s">
        <v>6892</v>
      </c>
      <c r="C3935" s="964" t="s">
        <v>141</v>
      </c>
      <c r="D3935" s="965">
        <v>15.42</v>
      </c>
      <c r="E3935" s="757"/>
      <c r="F3935" s="757"/>
      <c r="G3935" s="757"/>
      <c r="H3935" s="757"/>
      <c r="I3935" s="757"/>
    </row>
    <row r="3936" spans="1:9" ht="15.75" customHeight="1">
      <c r="A3936" s="963">
        <v>89696</v>
      </c>
      <c r="B3936" s="963" t="s">
        <v>6893</v>
      </c>
      <c r="C3936" s="964" t="s">
        <v>141</v>
      </c>
      <c r="D3936" s="965">
        <v>85.47</v>
      </c>
      <c r="E3936" s="757"/>
      <c r="F3936" s="757"/>
      <c r="G3936" s="757"/>
      <c r="H3936" s="757"/>
      <c r="I3936" s="757"/>
    </row>
    <row r="3937" spans="1:9" ht="15.75" customHeight="1">
      <c r="A3937" s="963">
        <v>89697</v>
      </c>
      <c r="B3937" s="963" t="s">
        <v>6894</v>
      </c>
      <c r="C3937" s="964" t="s">
        <v>141</v>
      </c>
      <c r="D3937" s="965">
        <v>15.37</v>
      </c>
      <c r="E3937" s="757"/>
      <c r="F3937" s="757"/>
      <c r="G3937" s="757"/>
      <c r="H3937" s="757"/>
      <c r="I3937" s="757"/>
    </row>
    <row r="3938" spans="1:9" ht="15.75" customHeight="1">
      <c r="A3938" s="963">
        <v>89698</v>
      </c>
      <c r="B3938" s="963" t="s">
        <v>6895</v>
      </c>
      <c r="C3938" s="964" t="s">
        <v>141</v>
      </c>
      <c r="D3938" s="965">
        <v>276.58</v>
      </c>
      <c r="E3938" s="757"/>
      <c r="F3938" s="757"/>
      <c r="G3938" s="757"/>
      <c r="H3938" s="757"/>
      <c r="I3938" s="757"/>
    </row>
    <row r="3939" spans="1:9" ht="15.75" customHeight="1">
      <c r="A3939" s="963">
        <v>89699</v>
      </c>
      <c r="B3939" s="963" t="s">
        <v>6896</v>
      </c>
      <c r="C3939" s="964" t="s">
        <v>141</v>
      </c>
      <c r="D3939" s="965">
        <v>207.59</v>
      </c>
      <c r="E3939" s="757"/>
      <c r="F3939" s="757"/>
      <c r="G3939" s="757"/>
      <c r="H3939" s="757"/>
      <c r="I3939" s="757"/>
    </row>
    <row r="3940" spans="1:9" ht="15.75" customHeight="1">
      <c r="A3940" s="963">
        <v>89700</v>
      </c>
      <c r="B3940" s="963" t="s">
        <v>6897</v>
      </c>
      <c r="C3940" s="964" t="s">
        <v>141</v>
      </c>
      <c r="D3940" s="965">
        <v>21.18</v>
      </c>
      <c r="E3940" s="757"/>
      <c r="F3940" s="757"/>
      <c r="G3940" s="757"/>
      <c r="H3940" s="757"/>
      <c r="I3940" s="757"/>
    </row>
    <row r="3941" spans="1:9" ht="15.75" customHeight="1">
      <c r="A3941" s="963">
        <v>89701</v>
      </c>
      <c r="B3941" s="963" t="s">
        <v>6898</v>
      </c>
      <c r="C3941" s="964" t="s">
        <v>141</v>
      </c>
      <c r="D3941" s="965">
        <v>201.83</v>
      </c>
      <c r="E3941" s="757"/>
      <c r="F3941" s="757"/>
      <c r="G3941" s="757"/>
      <c r="H3941" s="757"/>
      <c r="I3941" s="757"/>
    </row>
    <row r="3942" spans="1:9" ht="15.75" customHeight="1">
      <c r="A3942" s="963">
        <v>89702</v>
      </c>
      <c r="B3942" s="963" t="s">
        <v>6899</v>
      </c>
      <c r="C3942" s="964" t="s">
        <v>141</v>
      </c>
      <c r="D3942" s="965">
        <v>19.79</v>
      </c>
      <c r="E3942" s="757"/>
      <c r="F3942" s="757"/>
      <c r="G3942" s="757"/>
      <c r="H3942" s="757"/>
      <c r="I3942" s="757"/>
    </row>
    <row r="3943" spans="1:9" ht="15.75" customHeight="1">
      <c r="A3943" s="963">
        <v>89703</v>
      </c>
      <c r="B3943" s="963" t="s">
        <v>6900</v>
      </c>
      <c r="C3943" s="964" t="s">
        <v>141</v>
      </c>
      <c r="D3943" s="965">
        <v>46.48</v>
      </c>
      <c r="E3943" s="757"/>
      <c r="F3943" s="757"/>
      <c r="G3943" s="757"/>
      <c r="H3943" s="757"/>
      <c r="I3943" s="757"/>
    </row>
    <row r="3944" spans="1:9" ht="15.75" customHeight="1">
      <c r="A3944" s="963">
        <v>89704</v>
      </c>
      <c r="B3944" s="963" t="s">
        <v>6901</v>
      </c>
      <c r="C3944" s="964" t="s">
        <v>141</v>
      </c>
      <c r="D3944" s="965">
        <v>154.88999999999999</v>
      </c>
      <c r="E3944" s="757"/>
      <c r="F3944" s="757"/>
      <c r="G3944" s="757"/>
      <c r="H3944" s="757"/>
      <c r="I3944" s="757"/>
    </row>
    <row r="3945" spans="1:9" ht="15.75" customHeight="1">
      <c r="A3945" s="963">
        <v>89705</v>
      </c>
      <c r="B3945" s="963" t="s">
        <v>6902</v>
      </c>
      <c r="C3945" s="964" t="s">
        <v>141</v>
      </c>
      <c r="D3945" s="965">
        <v>22.81</v>
      </c>
      <c r="E3945" s="757"/>
      <c r="F3945" s="757"/>
      <c r="G3945" s="757"/>
      <c r="H3945" s="757"/>
      <c r="I3945" s="757"/>
    </row>
    <row r="3946" spans="1:9" ht="15.75" customHeight="1">
      <c r="A3946" s="963">
        <v>89706</v>
      </c>
      <c r="B3946" s="963" t="s">
        <v>6903</v>
      </c>
      <c r="C3946" s="964" t="s">
        <v>141</v>
      </c>
      <c r="D3946" s="965">
        <v>53.91</v>
      </c>
      <c r="E3946" s="757"/>
      <c r="F3946" s="757"/>
      <c r="G3946" s="757"/>
      <c r="H3946" s="757"/>
      <c r="I3946" s="757"/>
    </row>
    <row r="3947" spans="1:9" ht="15.75" customHeight="1">
      <c r="A3947" s="963">
        <v>89718</v>
      </c>
      <c r="B3947" s="963" t="s">
        <v>6904</v>
      </c>
      <c r="C3947" s="964" t="s">
        <v>164</v>
      </c>
      <c r="D3947" s="965">
        <v>53.84</v>
      </c>
      <c r="E3947" s="757"/>
      <c r="F3947" s="757"/>
      <c r="G3947" s="757"/>
      <c r="H3947" s="757"/>
      <c r="I3947" s="757"/>
    </row>
    <row r="3948" spans="1:9" ht="15.75" customHeight="1">
      <c r="A3948" s="963">
        <v>89719</v>
      </c>
      <c r="B3948" s="963" t="s">
        <v>6905</v>
      </c>
      <c r="C3948" s="964" t="s">
        <v>141</v>
      </c>
      <c r="D3948" s="965">
        <v>11.37</v>
      </c>
      <c r="E3948" s="757"/>
      <c r="F3948" s="757"/>
      <c r="G3948" s="757"/>
      <c r="H3948" s="757"/>
      <c r="I3948" s="757"/>
    </row>
    <row r="3949" spans="1:9" ht="15.75" customHeight="1">
      <c r="A3949" s="963">
        <v>89720</v>
      </c>
      <c r="B3949" s="963" t="s">
        <v>6906</v>
      </c>
      <c r="C3949" s="964" t="s">
        <v>141</v>
      </c>
      <c r="D3949" s="965">
        <v>13.03</v>
      </c>
      <c r="E3949" s="757"/>
      <c r="F3949" s="757"/>
      <c r="G3949" s="757"/>
      <c r="H3949" s="757"/>
      <c r="I3949" s="757"/>
    </row>
    <row r="3950" spans="1:9" ht="15.75" customHeight="1">
      <c r="A3950" s="963">
        <v>89721</v>
      </c>
      <c r="B3950" s="963" t="s">
        <v>6907</v>
      </c>
      <c r="C3950" s="964" t="s">
        <v>141</v>
      </c>
      <c r="D3950" s="965">
        <v>14.35</v>
      </c>
      <c r="E3950" s="757"/>
      <c r="F3950" s="757"/>
      <c r="G3950" s="757"/>
      <c r="H3950" s="757"/>
      <c r="I3950" s="757"/>
    </row>
    <row r="3951" spans="1:9" ht="15.75" customHeight="1">
      <c r="A3951" s="963">
        <v>89723</v>
      </c>
      <c r="B3951" s="963" t="s">
        <v>6908</v>
      </c>
      <c r="C3951" s="964" t="s">
        <v>141</v>
      </c>
      <c r="D3951" s="965">
        <v>18.02</v>
      </c>
      <c r="E3951" s="757"/>
      <c r="F3951" s="757"/>
      <c r="G3951" s="757"/>
      <c r="H3951" s="757"/>
      <c r="I3951" s="757"/>
    </row>
    <row r="3952" spans="1:9" ht="15.75" customHeight="1">
      <c r="A3952" s="963">
        <v>89724</v>
      </c>
      <c r="B3952" s="963" t="s">
        <v>6909</v>
      </c>
      <c r="C3952" s="964" t="s">
        <v>141</v>
      </c>
      <c r="D3952" s="965">
        <v>8.59</v>
      </c>
      <c r="E3952" s="757"/>
      <c r="F3952" s="757"/>
      <c r="G3952" s="757"/>
      <c r="H3952" s="757"/>
      <c r="I3952" s="757"/>
    </row>
    <row r="3953" spans="1:9" ht="15.75" customHeight="1">
      <c r="A3953" s="963">
        <v>89725</v>
      </c>
      <c r="B3953" s="963" t="s">
        <v>6910</v>
      </c>
      <c r="C3953" s="964" t="s">
        <v>141</v>
      </c>
      <c r="D3953" s="965">
        <v>17.329999999999998</v>
      </c>
      <c r="E3953" s="757"/>
      <c r="F3953" s="757"/>
      <c r="G3953" s="757"/>
      <c r="H3953" s="757"/>
      <c r="I3953" s="757"/>
    </row>
    <row r="3954" spans="1:9" ht="15.75" customHeight="1">
      <c r="A3954" s="963">
        <v>89726</v>
      </c>
      <c r="B3954" s="963" t="s">
        <v>6911</v>
      </c>
      <c r="C3954" s="964" t="s">
        <v>141</v>
      </c>
      <c r="D3954" s="965">
        <v>8.85</v>
      </c>
      <c r="E3954" s="757"/>
      <c r="F3954" s="757"/>
      <c r="G3954" s="757"/>
      <c r="H3954" s="757"/>
      <c r="I3954" s="757"/>
    </row>
    <row r="3955" spans="1:9" ht="15.75" customHeight="1">
      <c r="A3955" s="963">
        <v>89727</v>
      </c>
      <c r="B3955" s="963" t="s">
        <v>6912</v>
      </c>
      <c r="C3955" s="964" t="s">
        <v>141</v>
      </c>
      <c r="D3955" s="965">
        <v>22.49</v>
      </c>
      <c r="E3955" s="757"/>
      <c r="F3955" s="757"/>
      <c r="G3955" s="757"/>
      <c r="H3955" s="757"/>
      <c r="I3955" s="757"/>
    </row>
    <row r="3956" spans="1:9" ht="15.75" customHeight="1">
      <c r="A3956" s="963">
        <v>89728</v>
      </c>
      <c r="B3956" s="963" t="s">
        <v>6913</v>
      </c>
      <c r="C3956" s="964" t="s">
        <v>141</v>
      </c>
      <c r="D3956" s="965">
        <v>11.85</v>
      </c>
      <c r="E3956" s="757"/>
      <c r="F3956" s="757"/>
      <c r="G3956" s="757"/>
      <c r="H3956" s="757"/>
      <c r="I3956" s="757"/>
    </row>
    <row r="3957" spans="1:9" ht="15.75" customHeight="1">
      <c r="A3957" s="963">
        <v>89729</v>
      </c>
      <c r="B3957" s="963" t="s">
        <v>6914</v>
      </c>
      <c r="C3957" s="964" t="s">
        <v>141</v>
      </c>
      <c r="D3957" s="965">
        <v>27.45</v>
      </c>
      <c r="E3957" s="757"/>
      <c r="F3957" s="757"/>
      <c r="G3957" s="757"/>
      <c r="H3957" s="757"/>
      <c r="I3957" s="757"/>
    </row>
    <row r="3958" spans="1:9" ht="15.75" customHeight="1">
      <c r="A3958" s="963">
        <v>89730</v>
      </c>
      <c r="B3958" s="963" t="s">
        <v>6915</v>
      </c>
      <c r="C3958" s="964" t="s">
        <v>141</v>
      </c>
      <c r="D3958" s="965">
        <v>13.97</v>
      </c>
      <c r="E3958" s="757"/>
      <c r="F3958" s="757"/>
      <c r="G3958" s="757"/>
      <c r="H3958" s="757"/>
      <c r="I3958" s="757"/>
    </row>
    <row r="3959" spans="1:9" ht="15.75" customHeight="1">
      <c r="A3959" s="963">
        <v>89731</v>
      </c>
      <c r="B3959" s="963" t="s">
        <v>6916</v>
      </c>
      <c r="C3959" s="964" t="s">
        <v>141</v>
      </c>
      <c r="D3959" s="965">
        <v>13.68</v>
      </c>
      <c r="E3959" s="757"/>
      <c r="F3959" s="757"/>
      <c r="G3959" s="757"/>
      <c r="H3959" s="757"/>
      <c r="I3959" s="757"/>
    </row>
    <row r="3960" spans="1:9" ht="15.75" customHeight="1">
      <c r="A3960" s="963">
        <v>89732</v>
      </c>
      <c r="B3960" s="963" t="s">
        <v>6917</v>
      </c>
      <c r="C3960" s="964" t="s">
        <v>141</v>
      </c>
      <c r="D3960" s="965">
        <v>14.5</v>
      </c>
      <c r="E3960" s="757"/>
      <c r="F3960" s="757"/>
      <c r="G3960" s="757"/>
      <c r="H3960" s="757"/>
      <c r="I3960" s="757"/>
    </row>
    <row r="3961" spans="1:9" ht="15.75" customHeight="1">
      <c r="A3961" s="963">
        <v>89733</v>
      </c>
      <c r="B3961" s="963" t="s">
        <v>6918</v>
      </c>
      <c r="C3961" s="964" t="s">
        <v>141</v>
      </c>
      <c r="D3961" s="965">
        <v>23.12</v>
      </c>
      <c r="E3961" s="757"/>
      <c r="F3961" s="757"/>
      <c r="G3961" s="757"/>
      <c r="H3961" s="757"/>
      <c r="I3961" s="757"/>
    </row>
    <row r="3962" spans="1:9" ht="15.75" customHeight="1">
      <c r="A3962" s="963">
        <v>89734</v>
      </c>
      <c r="B3962" s="963" t="s">
        <v>6919</v>
      </c>
      <c r="C3962" s="964" t="s">
        <v>141</v>
      </c>
      <c r="D3962" s="965">
        <v>25.76</v>
      </c>
      <c r="E3962" s="757"/>
      <c r="F3962" s="757"/>
      <c r="G3962" s="757"/>
      <c r="H3962" s="757"/>
      <c r="I3962" s="757"/>
    </row>
    <row r="3963" spans="1:9" ht="15.75" customHeight="1">
      <c r="A3963" s="963">
        <v>89735</v>
      </c>
      <c r="B3963" s="963" t="s">
        <v>6920</v>
      </c>
      <c r="C3963" s="964" t="s">
        <v>141</v>
      </c>
      <c r="D3963" s="965">
        <v>25.56</v>
      </c>
      <c r="E3963" s="757"/>
      <c r="F3963" s="757"/>
      <c r="G3963" s="757"/>
      <c r="H3963" s="757"/>
      <c r="I3963" s="757"/>
    </row>
    <row r="3964" spans="1:9" ht="15.75" customHeight="1">
      <c r="A3964" s="963">
        <v>89736</v>
      </c>
      <c r="B3964" s="963" t="s">
        <v>6921</v>
      </c>
      <c r="C3964" s="964" t="s">
        <v>141</v>
      </c>
      <c r="D3964" s="965">
        <v>7.81</v>
      </c>
      <c r="E3964" s="757"/>
      <c r="F3964" s="757"/>
      <c r="G3964" s="757"/>
      <c r="H3964" s="757"/>
      <c r="I3964" s="757"/>
    </row>
    <row r="3965" spans="1:9" ht="15.75" customHeight="1">
      <c r="A3965" s="963">
        <v>89737</v>
      </c>
      <c r="B3965" s="963" t="s">
        <v>6922</v>
      </c>
      <c r="C3965" s="964" t="s">
        <v>141</v>
      </c>
      <c r="D3965" s="965">
        <v>21.48</v>
      </c>
      <c r="E3965" s="757"/>
      <c r="F3965" s="757"/>
      <c r="G3965" s="757"/>
      <c r="H3965" s="757"/>
      <c r="I3965" s="757"/>
    </row>
    <row r="3966" spans="1:9" ht="15.75" customHeight="1">
      <c r="A3966" s="963">
        <v>89738</v>
      </c>
      <c r="B3966" s="963" t="s">
        <v>6923</v>
      </c>
      <c r="C3966" s="964" t="s">
        <v>141</v>
      </c>
      <c r="D3966" s="965">
        <v>15.74</v>
      </c>
      <c r="E3966" s="757"/>
      <c r="F3966" s="757"/>
      <c r="G3966" s="757"/>
      <c r="H3966" s="757"/>
      <c r="I3966" s="757"/>
    </row>
    <row r="3967" spans="1:9" ht="15.75" customHeight="1">
      <c r="A3967" s="963">
        <v>89739</v>
      </c>
      <c r="B3967" s="963" t="s">
        <v>6924</v>
      </c>
      <c r="C3967" s="964" t="s">
        <v>141</v>
      </c>
      <c r="D3967" s="965">
        <v>22.57</v>
      </c>
      <c r="E3967" s="757"/>
      <c r="F3967" s="757"/>
      <c r="G3967" s="757"/>
      <c r="H3967" s="757"/>
      <c r="I3967" s="757"/>
    </row>
    <row r="3968" spans="1:9" ht="15.75" customHeight="1">
      <c r="A3968" s="963">
        <v>89740</v>
      </c>
      <c r="B3968" s="963" t="s">
        <v>6925</v>
      </c>
      <c r="C3968" s="964" t="s">
        <v>141</v>
      </c>
      <c r="D3968" s="965">
        <v>7.92</v>
      </c>
      <c r="E3968" s="757"/>
      <c r="F3968" s="757"/>
      <c r="G3968" s="757"/>
      <c r="H3968" s="757"/>
      <c r="I3968" s="757"/>
    </row>
    <row r="3969" spans="1:9" ht="15.75" customHeight="1">
      <c r="A3969" s="963">
        <v>89741</v>
      </c>
      <c r="B3969" s="963" t="s">
        <v>6926</v>
      </c>
      <c r="C3969" s="964" t="s">
        <v>141</v>
      </c>
      <c r="D3969" s="965">
        <v>22.25</v>
      </c>
      <c r="E3969" s="757"/>
      <c r="F3969" s="757"/>
      <c r="G3969" s="757"/>
      <c r="H3969" s="757"/>
      <c r="I3969" s="757"/>
    </row>
    <row r="3970" spans="1:9" ht="15.75" customHeight="1">
      <c r="A3970" s="963">
        <v>89742</v>
      </c>
      <c r="B3970" s="963" t="s">
        <v>6927</v>
      </c>
      <c r="C3970" s="964" t="s">
        <v>141</v>
      </c>
      <c r="D3970" s="965">
        <v>40.53</v>
      </c>
      <c r="E3970" s="757"/>
      <c r="F3970" s="757"/>
      <c r="G3970" s="757"/>
      <c r="H3970" s="757"/>
      <c r="I3970" s="757"/>
    </row>
    <row r="3971" spans="1:9" ht="15.75" customHeight="1">
      <c r="A3971" s="963">
        <v>89743</v>
      </c>
      <c r="B3971" s="963" t="s">
        <v>6928</v>
      </c>
      <c r="C3971" s="964" t="s">
        <v>141</v>
      </c>
      <c r="D3971" s="965">
        <v>63.51</v>
      </c>
      <c r="E3971" s="757"/>
      <c r="F3971" s="757"/>
      <c r="G3971" s="757"/>
      <c r="H3971" s="757"/>
      <c r="I3971" s="757"/>
    </row>
    <row r="3972" spans="1:9" ht="15.75" customHeight="1">
      <c r="A3972" s="963">
        <v>89744</v>
      </c>
      <c r="B3972" s="963" t="s">
        <v>6929</v>
      </c>
      <c r="C3972" s="964" t="s">
        <v>141</v>
      </c>
      <c r="D3972" s="965">
        <v>26.09</v>
      </c>
      <c r="E3972" s="757"/>
      <c r="F3972" s="757"/>
      <c r="G3972" s="757"/>
      <c r="H3972" s="757"/>
      <c r="I3972" s="757"/>
    </row>
    <row r="3973" spans="1:9" ht="15.75" customHeight="1">
      <c r="A3973" s="963">
        <v>89746</v>
      </c>
      <c r="B3973" s="963" t="s">
        <v>6930</v>
      </c>
      <c r="C3973" s="964" t="s">
        <v>141</v>
      </c>
      <c r="D3973" s="965">
        <v>27.03</v>
      </c>
      <c r="E3973" s="757"/>
      <c r="F3973" s="757"/>
      <c r="G3973" s="757"/>
      <c r="H3973" s="757"/>
      <c r="I3973" s="757"/>
    </row>
    <row r="3974" spans="1:9" ht="15.75" customHeight="1">
      <c r="A3974" s="963">
        <v>89747</v>
      </c>
      <c r="B3974" s="963" t="s">
        <v>6931</v>
      </c>
      <c r="C3974" s="964" t="s">
        <v>141</v>
      </c>
      <c r="D3974" s="965">
        <v>28.95</v>
      </c>
      <c r="E3974" s="757"/>
      <c r="F3974" s="757"/>
      <c r="G3974" s="757"/>
      <c r="H3974" s="757"/>
      <c r="I3974" s="757"/>
    </row>
    <row r="3975" spans="1:9" ht="15.75" customHeight="1">
      <c r="A3975" s="963">
        <v>89748</v>
      </c>
      <c r="B3975" s="963" t="s">
        <v>6932</v>
      </c>
      <c r="C3975" s="964" t="s">
        <v>141</v>
      </c>
      <c r="D3975" s="965">
        <v>42.88</v>
      </c>
      <c r="E3975" s="757"/>
      <c r="F3975" s="757"/>
      <c r="G3975" s="757"/>
      <c r="H3975" s="757"/>
      <c r="I3975" s="757"/>
    </row>
    <row r="3976" spans="1:9" ht="15.75" customHeight="1">
      <c r="A3976" s="963">
        <v>89749</v>
      </c>
      <c r="B3976" s="963" t="s">
        <v>6933</v>
      </c>
      <c r="C3976" s="964" t="s">
        <v>141</v>
      </c>
      <c r="D3976" s="965">
        <v>15.67</v>
      </c>
      <c r="E3976" s="757"/>
      <c r="F3976" s="757"/>
      <c r="G3976" s="757"/>
      <c r="H3976" s="757"/>
      <c r="I3976" s="757"/>
    </row>
    <row r="3977" spans="1:9" ht="15.75" customHeight="1">
      <c r="A3977" s="963">
        <v>89750</v>
      </c>
      <c r="B3977" s="963" t="s">
        <v>6934</v>
      </c>
      <c r="C3977" s="964" t="s">
        <v>141</v>
      </c>
      <c r="D3977" s="965">
        <v>82</v>
      </c>
      <c r="E3977" s="757"/>
      <c r="F3977" s="757"/>
      <c r="G3977" s="757"/>
      <c r="H3977" s="757"/>
      <c r="I3977" s="757"/>
    </row>
    <row r="3978" spans="1:9" ht="15.75" customHeight="1">
      <c r="A3978" s="963">
        <v>89752</v>
      </c>
      <c r="B3978" s="963" t="s">
        <v>6935</v>
      </c>
      <c r="C3978" s="964" t="s">
        <v>141</v>
      </c>
      <c r="D3978" s="965">
        <v>6.42</v>
      </c>
      <c r="E3978" s="757"/>
      <c r="F3978" s="757"/>
      <c r="G3978" s="757"/>
      <c r="H3978" s="757"/>
      <c r="I3978" s="757"/>
    </row>
    <row r="3979" spans="1:9" ht="15.75" customHeight="1">
      <c r="A3979" s="963">
        <v>89753</v>
      </c>
      <c r="B3979" s="963" t="s">
        <v>6936</v>
      </c>
      <c r="C3979" s="964" t="s">
        <v>141</v>
      </c>
      <c r="D3979" s="965">
        <v>8.2799999999999994</v>
      </c>
      <c r="E3979" s="757"/>
      <c r="F3979" s="757"/>
      <c r="G3979" s="757"/>
      <c r="H3979" s="757"/>
      <c r="I3979" s="757"/>
    </row>
    <row r="3980" spans="1:9" ht="15.75" customHeight="1">
      <c r="A3980" s="963">
        <v>89754</v>
      </c>
      <c r="B3980" s="963" t="s">
        <v>6937</v>
      </c>
      <c r="C3980" s="964" t="s">
        <v>141</v>
      </c>
      <c r="D3980" s="965">
        <v>21.11</v>
      </c>
      <c r="E3980" s="757"/>
      <c r="F3980" s="757"/>
      <c r="G3980" s="757"/>
      <c r="H3980" s="757"/>
      <c r="I3980" s="757"/>
    </row>
    <row r="3981" spans="1:9" ht="15.75" customHeight="1">
      <c r="A3981" s="963">
        <v>89755</v>
      </c>
      <c r="B3981" s="963" t="s">
        <v>6938</v>
      </c>
      <c r="C3981" s="964" t="s">
        <v>141</v>
      </c>
      <c r="D3981" s="965">
        <v>12.16</v>
      </c>
      <c r="E3981" s="757"/>
      <c r="F3981" s="757"/>
      <c r="G3981" s="757"/>
      <c r="H3981" s="757"/>
      <c r="I3981" s="757"/>
    </row>
    <row r="3982" spans="1:9" ht="15.75" customHeight="1">
      <c r="A3982" s="963">
        <v>89756</v>
      </c>
      <c r="B3982" s="963" t="s">
        <v>6939</v>
      </c>
      <c r="C3982" s="964" t="s">
        <v>141</v>
      </c>
      <c r="D3982" s="965">
        <v>22.03</v>
      </c>
      <c r="E3982" s="757"/>
      <c r="F3982" s="757"/>
      <c r="G3982" s="757"/>
      <c r="H3982" s="757"/>
      <c r="I3982" s="757"/>
    </row>
    <row r="3983" spans="1:9" ht="15.75" customHeight="1">
      <c r="A3983" s="963">
        <v>89757</v>
      </c>
      <c r="B3983" s="963" t="s">
        <v>6940</v>
      </c>
      <c r="C3983" s="964" t="s">
        <v>141</v>
      </c>
      <c r="D3983" s="965">
        <v>29.17</v>
      </c>
      <c r="E3983" s="757"/>
      <c r="F3983" s="757"/>
      <c r="G3983" s="757"/>
      <c r="H3983" s="757"/>
      <c r="I3983" s="757"/>
    </row>
    <row r="3984" spans="1:9" ht="15.75" customHeight="1">
      <c r="A3984" s="963">
        <v>89758</v>
      </c>
      <c r="B3984" s="963" t="s">
        <v>6941</v>
      </c>
      <c r="C3984" s="964" t="s">
        <v>141</v>
      </c>
      <c r="D3984" s="965">
        <v>36.15</v>
      </c>
      <c r="E3984" s="757"/>
      <c r="F3984" s="757"/>
      <c r="G3984" s="757"/>
      <c r="H3984" s="757"/>
      <c r="I3984" s="757"/>
    </row>
    <row r="3985" spans="1:9" ht="15.75" customHeight="1">
      <c r="A3985" s="963">
        <v>89759</v>
      </c>
      <c r="B3985" s="963" t="s">
        <v>6942</v>
      </c>
      <c r="C3985" s="964" t="s">
        <v>141</v>
      </c>
      <c r="D3985" s="965">
        <v>10.199999999999999</v>
      </c>
      <c r="E3985" s="757"/>
      <c r="F3985" s="757"/>
      <c r="G3985" s="757"/>
      <c r="H3985" s="757"/>
      <c r="I3985" s="757"/>
    </row>
    <row r="3986" spans="1:9" ht="15.75" customHeight="1">
      <c r="A3986" s="963">
        <v>89760</v>
      </c>
      <c r="B3986" s="963" t="s">
        <v>6943</v>
      </c>
      <c r="C3986" s="964" t="s">
        <v>141</v>
      </c>
      <c r="D3986" s="965">
        <v>20.350000000000001</v>
      </c>
      <c r="E3986" s="757"/>
      <c r="F3986" s="757"/>
      <c r="G3986" s="757"/>
      <c r="H3986" s="757"/>
      <c r="I3986" s="757"/>
    </row>
    <row r="3987" spans="1:9" ht="15.75" customHeight="1">
      <c r="A3987" s="963">
        <v>89761</v>
      </c>
      <c r="B3987" s="963" t="s">
        <v>6944</v>
      </c>
      <c r="C3987" s="964" t="s">
        <v>141</v>
      </c>
      <c r="D3987" s="965">
        <v>29.66</v>
      </c>
      <c r="E3987" s="757"/>
      <c r="F3987" s="757"/>
      <c r="G3987" s="757"/>
      <c r="H3987" s="757"/>
      <c r="I3987" s="757"/>
    </row>
    <row r="3988" spans="1:9" ht="15.75" customHeight="1">
      <c r="A3988" s="963">
        <v>89762</v>
      </c>
      <c r="B3988" s="963" t="s">
        <v>6945</v>
      </c>
      <c r="C3988" s="964" t="s">
        <v>141</v>
      </c>
      <c r="D3988" s="965">
        <v>42.99</v>
      </c>
      <c r="E3988" s="757"/>
      <c r="F3988" s="757"/>
      <c r="G3988" s="757"/>
      <c r="H3988" s="757"/>
      <c r="I3988" s="757"/>
    </row>
    <row r="3989" spans="1:9" ht="15.75" customHeight="1">
      <c r="A3989" s="963">
        <v>89763</v>
      </c>
      <c r="B3989" s="963" t="s">
        <v>6946</v>
      </c>
      <c r="C3989" s="964" t="s">
        <v>141</v>
      </c>
      <c r="D3989" s="965">
        <v>55.36</v>
      </c>
      <c r="E3989" s="757"/>
      <c r="F3989" s="757"/>
      <c r="G3989" s="757"/>
      <c r="H3989" s="757"/>
      <c r="I3989" s="757"/>
    </row>
    <row r="3990" spans="1:9" ht="15.75" customHeight="1">
      <c r="A3990" s="963">
        <v>89764</v>
      </c>
      <c r="B3990" s="963" t="s">
        <v>6947</v>
      </c>
      <c r="C3990" s="964" t="s">
        <v>141</v>
      </c>
      <c r="D3990" s="965">
        <v>36.18</v>
      </c>
      <c r="E3990" s="757"/>
      <c r="F3990" s="757"/>
      <c r="G3990" s="757"/>
      <c r="H3990" s="757"/>
      <c r="I3990" s="757"/>
    </row>
    <row r="3991" spans="1:9" ht="15.75" customHeight="1">
      <c r="A3991" s="963">
        <v>89765</v>
      </c>
      <c r="B3991" s="963" t="s">
        <v>6948</v>
      </c>
      <c r="C3991" s="964" t="s">
        <v>141</v>
      </c>
      <c r="D3991" s="965">
        <v>14.63</v>
      </c>
      <c r="E3991" s="757"/>
      <c r="F3991" s="757"/>
      <c r="G3991" s="757"/>
      <c r="H3991" s="757"/>
      <c r="I3991" s="757"/>
    </row>
    <row r="3992" spans="1:9" ht="15.75" customHeight="1">
      <c r="A3992" s="963">
        <v>89767</v>
      </c>
      <c r="B3992" s="963" t="s">
        <v>6949</v>
      </c>
      <c r="C3992" s="964" t="s">
        <v>141</v>
      </c>
      <c r="D3992" s="965">
        <v>19.05</v>
      </c>
      <c r="E3992" s="757"/>
      <c r="F3992" s="757"/>
      <c r="G3992" s="757"/>
      <c r="H3992" s="757"/>
      <c r="I3992" s="757"/>
    </row>
    <row r="3993" spans="1:9" ht="15.75" customHeight="1">
      <c r="A3993" s="963">
        <v>89768</v>
      </c>
      <c r="B3993" s="963" t="s">
        <v>6950</v>
      </c>
      <c r="C3993" s="964" t="s">
        <v>141</v>
      </c>
      <c r="D3993" s="965">
        <v>21.94</v>
      </c>
      <c r="E3993" s="757"/>
      <c r="F3993" s="757"/>
      <c r="G3993" s="757"/>
      <c r="H3993" s="757"/>
      <c r="I3993" s="757"/>
    </row>
    <row r="3994" spans="1:9" ht="15.75" customHeight="1">
      <c r="A3994" s="963">
        <v>89769</v>
      </c>
      <c r="B3994" s="963" t="s">
        <v>6951</v>
      </c>
      <c r="C3994" s="964" t="s">
        <v>141</v>
      </c>
      <c r="D3994" s="965">
        <v>52.89</v>
      </c>
      <c r="E3994" s="757"/>
      <c r="F3994" s="757"/>
      <c r="G3994" s="757"/>
      <c r="H3994" s="757"/>
      <c r="I3994" s="757"/>
    </row>
    <row r="3995" spans="1:9" ht="15.75" customHeight="1">
      <c r="A3995" s="963">
        <v>89772</v>
      </c>
      <c r="B3995" s="963" t="s">
        <v>6952</v>
      </c>
      <c r="C3995" s="964" t="s">
        <v>164</v>
      </c>
      <c r="D3995" s="965">
        <v>91.94</v>
      </c>
      <c r="E3995" s="757"/>
      <c r="F3995" s="757"/>
      <c r="G3995" s="757"/>
      <c r="H3995" s="757"/>
      <c r="I3995" s="757"/>
    </row>
    <row r="3996" spans="1:9" ht="15.75" customHeight="1">
      <c r="A3996" s="963">
        <v>89774</v>
      </c>
      <c r="B3996" s="963" t="s">
        <v>6953</v>
      </c>
      <c r="C3996" s="964" t="s">
        <v>141</v>
      </c>
      <c r="D3996" s="965">
        <v>14.19</v>
      </c>
      <c r="E3996" s="757"/>
      <c r="F3996" s="757"/>
      <c r="G3996" s="757"/>
      <c r="H3996" s="757"/>
      <c r="I3996" s="757"/>
    </row>
    <row r="3997" spans="1:9" ht="15.75" customHeight="1">
      <c r="A3997" s="963">
        <v>89776</v>
      </c>
      <c r="B3997" s="963" t="s">
        <v>6954</v>
      </c>
      <c r="C3997" s="964" t="s">
        <v>141</v>
      </c>
      <c r="D3997" s="965">
        <v>25.6</v>
      </c>
      <c r="E3997" s="757"/>
      <c r="F3997" s="757"/>
      <c r="G3997" s="757"/>
      <c r="H3997" s="757"/>
      <c r="I3997" s="757"/>
    </row>
    <row r="3998" spans="1:9" ht="15.75" customHeight="1">
      <c r="A3998" s="963">
        <v>89777</v>
      </c>
      <c r="B3998" s="963" t="s">
        <v>6955</v>
      </c>
      <c r="C3998" s="964" t="s">
        <v>141</v>
      </c>
      <c r="D3998" s="965">
        <v>24.42</v>
      </c>
      <c r="E3998" s="757"/>
      <c r="F3998" s="757"/>
      <c r="G3998" s="757"/>
      <c r="H3998" s="757"/>
      <c r="I3998" s="757"/>
    </row>
    <row r="3999" spans="1:9" ht="15.75" customHeight="1">
      <c r="A3999" s="963">
        <v>89778</v>
      </c>
      <c r="B3999" s="963" t="s">
        <v>6956</v>
      </c>
      <c r="C3999" s="964" t="s">
        <v>141</v>
      </c>
      <c r="D3999" s="965">
        <v>15.92</v>
      </c>
      <c r="E3999" s="757"/>
      <c r="F3999" s="757"/>
      <c r="G3999" s="757"/>
      <c r="H3999" s="757"/>
      <c r="I3999" s="757"/>
    </row>
    <row r="4000" spans="1:9" ht="15.75" customHeight="1">
      <c r="A4000" s="963">
        <v>89779</v>
      </c>
      <c r="B4000" s="963" t="s">
        <v>6957</v>
      </c>
      <c r="C4000" s="964" t="s">
        <v>141</v>
      </c>
      <c r="D4000" s="965">
        <v>35.03</v>
      </c>
      <c r="E4000" s="757"/>
      <c r="F4000" s="757"/>
      <c r="G4000" s="757"/>
      <c r="H4000" s="757"/>
      <c r="I4000" s="757"/>
    </row>
    <row r="4001" spans="1:9" ht="15.75" customHeight="1">
      <c r="A4001" s="963">
        <v>89780</v>
      </c>
      <c r="B4001" s="963" t="s">
        <v>6958</v>
      </c>
      <c r="C4001" s="964" t="s">
        <v>141</v>
      </c>
      <c r="D4001" s="965">
        <v>22.73</v>
      </c>
      <c r="E4001" s="757"/>
      <c r="F4001" s="757"/>
      <c r="G4001" s="757"/>
      <c r="H4001" s="757"/>
      <c r="I4001" s="757"/>
    </row>
    <row r="4002" spans="1:9" ht="15.75" customHeight="1">
      <c r="A4002" s="963">
        <v>89781</v>
      </c>
      <c r="B4002" s="963" t="s">
        <v>6959</v>
      </c>
      <c r="C4002" s="964" t="s">
        <v>141</v>
      </c>
      <c r="D4002" s="965">
        <v>35.07</v>
      </c>
      <c r="E4002" s="757"/>
      <c r="F4002" s="757"/>
      <c r="G4002" s="757"/>
      <c r="H4002" s="757"/>
      <c r="I4002" s="757"/>
    </row>
    <row r="4003" spans="1:9" ht="15.75" customHeight="1">
      <c r="A4003" s="963">
        <v>89782</v>
      </c>
      <c r="B4003" s="963" t="s">
        <v>6960</v>
      </c>
      <c r="C4003" s="964" t="s">
        <v>141</v>
      </c>
      <c r="D4003" s="965">
        <v>12.65</v>
      </c>
      <c r="E4003" s="757"/>
      <c r="F4003" s="757"/>
      <c r="G4003" s="757"/>
      <c r="H4003" s="757"/>
      <c r="I4003" s="757"/>
    </row>
    <row r="4004" spans="1:9" ht="15.75" customHeight="1">
      <c r="A4004" s="963">
        <v>89783</v>
      </c>
      <c r="B4004" s="963" t="s">
        <v>6961</v>
      </c>
      <c r="C4004" s="964" t="s">
        <v>141</v>
      </c>
      <c r="D4004" s="965">
        <v>12.77</v>
      </c>
      <c r="E4004" s="757"/>
      <c r="F4004" s="757"/>
      <c r="G4004" s="757"/>
      <c r="H4004" s="757"/>
      <c r="I4004" s="757"/>
    </row>
    <row r="4005" spans="1:9" ht="15.75" customHeight="1">
      <c r="A4005" s="963">
        <v>89784</v>
      </c>
      <c r="B4005" s="963" t="s">
        <v>6962</v>
      </c>
      <c r="C4005" s="964" t="s">
        <v>141</v>
      </c>
      <c r="D4005" s="965">
        <v>22.93</v>
      </c>
      <c r="E4005" s="757"/>
      <c r="F4005" s="757"/>
      <c r="G4005" s="757"/>
      <c r="H4005" s="757"/>
      <c r="I4005" s="757"/>
    </row>
    <row r="4006" spans="1:9" ht="15.75" customHeight="1">
      <c r="A4006" s="963">
        <v>89785</v>
      </c>
      <c r="B4006" s="963" t="s">
        <v>6963</v>
      </c>
      <c r="C4006" s="964" t="s">
        <v>141</v>
      </c>
      <c r="D4006" s="965">
        <v>25.56</v>
      </c>
      <c r="E4006" s="757"/>
      <c r="F4006" s="757"/>
      <c r="G4006" s="757"/>
      <c r="H4006" s="757"/>
      <c r="I4006" s="757"/>
    </row>
    <row r="4007" spans="1:9" ht="15.75" customHeight="1">
      <c r="A4007" s="963">
        <v>89786</v>
      </c>
      <c r="B4007" s="963" t="s">
        <v>6964</v>
      </c>
      <c r="C4007" s="964" t="s">
        <v>141</v>
      </c>
      <c r="D4007" s="965">
        <v>38.1</v>
      </c>
      <c r="E4007" s="757"/>
      <c r="F4007" s="757"/>
      <c r="G4007" s="757"/>
      <c r="H4007" s="757"/>
      <c r="I4007" s="757"/>
    </row>
    <row r="4008" spans="1:9" ht="15.75" customHeight="1">
      <c r="A4008" s="963">
        <v>89787</v>
      </c>
      <c r="B4008" s="963" t="s">
        <v>6965</v>
      </c>
      <c r="C4008" s="964" t="s">
        <v>141</v>
      </c>
      <c r="D4008" s="965">
        <v>34.659999999999997</v>
      </c>
      <c r="E4008" s="757"/>
      <c r="F4008" s="757"/>
      <c r="G4008" s="757"/>
      <c r="H4008" s="757"/>
      <c r="I4008" s="757"/>
    </row>
    <row r="4009" spans="1:9" ht="15.75" customHeight="1">
      <c r="A4009" s="963">
        <v>89788</v>
      </c>
      <c r="B4009" s="963" t="s">
        <v>6966</v>
      </c>
      <c r="C4009" s="964" t="s">
        <v>141</v>
      </c>
      <c r="D4009" s="965">
        <v>78.48</v>
      </c>
      <c r="E4009" s="757"/>
      <c r="F4009" s="757"/>
      <c r="G4009" s="757"/>
      <c r="H4009" s="757"/>
      <c r="I4009" s="757"/>
    </row>
    <row r="4010" spans="1:9" ht="15.75" customHeight="1">
      <c r="A4010" s="963">
        <v>89789</v>
      </c>
      <c r="B4010" s="963" t="s">
        <v>6967</v>
      </c>
      <c r="C4010" s="964" t="s">
        <v>141</v>
      </c>
      <c r="D4010" s="965">
        <v>66.13</v>
      </c>
      <c r="E4010" s="757"/>
      <c r="F4010" s="757"/>
      <c r="G4010" s="757"/>
      <c r="H4010" s="757"/>
      <c r="I4010" s="757"/>
    </row>
    <row r="4011" spans="1:9" ht="15.75" customHeight="1">
      <c r="A4011" s="963">
        <v>89790</v>
      </c>
      <c r="B4011" s="963" t="s">
        <v>6968</v>
      </c>
      <c r="C4011" s="964" t="s">
        <v>141</v>
      </c>
      <c r="D4011" s="965">
        <v>159.16</v>
      </c>
      <c r="E4011" s="757"/>
      <c r="F4011" s="757"/>
      <c r="G4011" s="757"/>
      <c r="H4011" s="757"/>
      <c r="I4011" s="757"/>
    </row>
    <row r="4012" spans="1:9" ht="15.75" customHeight="1">
      <c r="A4012" s="963">
        <v>89791</v>
      </c>
      <c r="B4012" s="963" t="s">
        <v>6969</v>
      </c>
      <c r="C4012" s="964" t="s">
        <v>141</v>
      </c>
      <c r="D4012" s="965">
        <v>153.57</v>
      </c>
      <c r="E4012" s="757"/>
      <c r="F4012" s="757"/>
      <c r="G4012" s="757"/>
      <c r="H4012" s="757"/>
      <c r="I4012" s="757"/>
    </row>
    <row r="4013" spans="1:9" ht="15.75" customHeight="1">
      <c r="A4013" s="963">
        <v>89792</v>
      </c>
      <c r="B4013" s="963" t="s">
        <v>6970</v>
      </c>
      <c r="C4013" s="964" t="s">
        <v>141</v>
      </c>
      <c r="D4013" s="965">
        <v>187.24</v>
      </c>
      <c r="E4013" s="757"/>
      <c r="F4013" s="757"/>
      <c r="G4013" s="757"/>
      <c r="H4013" s="757"/>
      <c r="I4013" s="757"/>
    </row>
    <row r="4014" spans="1:9" ht="15.75" customHeight="1">
      <c r="A4014" s="963">
        <v>89793</v>
      </c>
      <c r="B4014" s="963" t="s">
        <v>6971</v>
      </c>
      <c r="C4014" s="964" t="s">
        <v>141</v>
      </c>
      <c r="D4014" s="965">
        <v>222</v>
      </c>
      <c r="E4014" s="757"/>
      <c r="F4014" s="757"/>
      <c r="G4014" s="757"/>
      <c r="H4014" s="757"/>
      <c r="I4014" s="757"/>
    </row>
    <row r="4015" spans="1:9" ht="15.75" customHeight="1">
      <c r="A4015" s="963">
        <v>89794</v>
      </c>
      <c r="B4015" s="963" t="s">
        <v>6972</v>
      </c>
      <c r="C4015" s="964" t="s">
        <v>141</v>
      </c>
      <c r="D4015" s="965">
        <v>18.350000000000001</v>
      </c>
      <c r="E4015" s="757"/>
      <c r="F4015" s="757"/>
      <c r="G4015" s="757"/>
      <c r="H4015" s="757"/>
      <c r="I4015" s="757"/>
    </row>
    <row r="4016" spans="1:9" ht="15.75" customHeight="1">
      <c r="A4016" s="963">
        <v>89795</v>
      </c>
      <c r="B4016" s="963" t="s">
        <v>6973</v>
      </c>
      <c r="C4016" s="964" t="s">
        <v>141</v>
      </c>
      <c r="D4016" s="965">
        <v>40.42</v>
      </c>
      <c r="E4016" s="757"/>
      <c r="F4016" s="757"/>
      <c r="G4016" s="757"/>
      <c r="H4016" s="757"/>
      <c r="I4016" s="757"/>
    </row>
    <row r="4017" spans="1:9" ht="15.75" customHeight="1">
      <c r="A4017" s="963">
        <v>89796</v>
      </c>
      <c r="B4017" s="963" t="s">
        <v>6974</v>
      </c>
      <c r="C4017" s="964" t="s">
        <v>141</v>
      </c>
      <c r="D4017" s="965">
        <v>41.9</v>
      </c>
      <c r="E4017" s="757"/>
      <c r="F4017" s="757"/>
      <c r="G4017" s="757"/>
      <c r="H4017" s="757"/>
      <c r="I4017" s="757"/>
    </row>
    <row r="4018" spans="1:9" ht="15.75" customHeight="1">
      <c r="A4018" s="963">
        <v>89797</v>
      </c>
      <c r="B4018" s="963" t="s">
        <v>6975</v>
      </c>
      <c r="C4018" s="964" t="s">
        <v>141</v>
      </c>
      <c r="D4018" s="965">
        <v>50.88</v>
      </c>
      <c r="E4018" s="757"/>
      <c r="F4018" s="757"/>
      <c r="G4018" s="757"/>
      <c r="H4018" s="757"/>
      <c r="I4018" s="757"/>
    </row>
    <row r="4019" spans="1:9" ht="15.75" customHeight="1">
      <c r="A4019" s="963">
        <v>89801</v>
      </c>
      <c r="B4019" s="963" t="s">
        <v>6976</v>
      </c>
      <c r="C4019" s="964" t="s">
        <v>141</v>
      </c>
      <c r="D4019" s="965">
        <v>9.77</v>
      </c>
      <c r="E4019" s="757"/>
      <c r="F4019" s="757"/>
      <c r="G4019" s="757"/>
      <c r="H4019" s="757"/>
      <c r="I4019" s="757"/>
    </row>
    <row r="4020" spans="1:9" ht="15.75" customHeight="1">
      <c r="A4020" s="963">
        <v>89802</v>
      </c>
      <c r="B4020" s="963" t="s">
        <v>6977</v>
      </c>
      <c r="C4020" s="964" t="s">
        <v>141</v>
      </c>
      <c r="D4020" s="965">
        <v>10.59</v>
      </c>
      <c r="E4020" s="757"/>
      <c r="F4020" s="757"/>
      <c r="G4020" s="757"/>
      <c r="H4020" s="757"/>
      <c r="I4020" s="757"/>
    </row>
    <row r="4021" spans="1:9" ht="15.75" customHeight="1">
      <c r="A4021" s="963">
        <v>89803</v>
      </c>
      <c r="B4021" s="963" t="s">
        <v>6978</v>
      </c>
      <c r="C4021" s="964" t="s">
        <v>141</v>
      </c>
      <c r="D4021" s="965">
        <v>19.21</v>
      </c>
      <c r="E4021" s="757"/>
      <c r="F4021" s="757"/>
      <c r="G4021" s="757"/>
      <c r="H4021" s="757"/>
      <c r="I4021" s="757"/>
    </row>
    <row r="4022" spans="1:9" ht="15.75" customHeight="1">
      <c r="A4022" s="963">
        <v>89804</v>
      </c>
      <c r="B4022" s="963" t="s">
        <v>6979</v>
      </c>
      <c r="C4022" s="964" t="s">
        <v>141</v>
      </c>
      <c r="D4022" s="965">
        <v>21.65</v>
      </c>
      <c r="E4022" s="757"/>
      <c r="F4022" s="757"/>
      <c r="G4022" s="757"/>
      <c r="H4022" s="757"/>
      <c r="I4022" s="757"/>
    </row>
    <row r="4023" spans="1:9" ht="15.75" customHeight="1">
      <c r="A4023" s="963">
        <v>89805</v>
      </c>
      <c r="B4023" s="963" t="s">
        <v>6980</v>
      </c>
      <c r="C4023" s="964" t="s">
        <v>141</v>
      </c>
      <c r="D4023" s="965">
        <v>19.989999999999998</v>
      </c>
      <c r="E4023" s="757"/>
      <c r="F4023" s="757"/>
      <c r="G4023" s="757"/>
      <c r="H4023" s="757"/>
      <c r="I4023" s="757"/>
    </row>
    <row r="4024" spans="1:9" ht="15.75" customHeight="1">
      <c r="A4024" s="963">
        <v>89806</v>
      </c>
      <c r="B4024" s="963" t="s">
        <v>6981</v>
      </c>
      <c r="C4024" s="964" t="s">
        <v>141</v>
      </c>
      <c r="D4024" s="965">
        <v>21.08</v>
      </c>
      <c r="E4024" s="757"/>
      <c r="F4024" s="757"/>
      <c r="G4024" s="757"/>
      <c r="H4024" s="757"/>
      <c r="I4024" s="757"/>
    </row>
    <row r="4025" spans="1:9" ht="15.75" customHeight="1">
      <c r="A4025" s="963">
        <v>89807</v>
      </c>
      <c r="B4025" s="963" t="s">
        <v>6982</v>
      </c>
      <c r="C4025" s="964" t="s">
        <v>141</v>
      </c>
      <c r="D4025" s="965">
        <v>39.04</v>
      </c>
      <c r="E4025" s="757"/>
      <c r="F4025" s="757"/>
      <c r="G4025" s="757"/>
      <c r="H4025" s="757"/>
      <c r="I4025" s="757"/>
    </row>
    <row r="4026" spans="1:9" ht="15.75" customHeight="1">
      <c r="A4026" s="963">
        <v>89808</v>
      </c>
      <c r="B4026" s="963" t="s">
        <v>6983</v>
      </c>
      <c r="C4026" s="964" t="s">
        <v>141</v>
      </c>
      <c r="D4026" s="965">
        <v>62.02</v>
      </c>
      <c r="E4026" s="757"/>
      <c r="F4026" s="757"/>
      <c r="G4026" s="757"/>
      <c r="H4026" s="757"/>
      <c r="I4026" s="757"/>
    </row>
    <row r="4027" spans="1:9" ht="15.75" customHeight="1">
      <c r="A4027" s="963">
        <v>89809</v>
      </c>
      <c r="B4027" s="963" t="s">
        <v>6984</v>
      </c>
      <c r="C4027" s="964" t="s">
        <v>141</v>
      </c>
      <c r="D4027" s="965">
        <v>27.02</v>
      </c>
      <c r="E4027" s="757"/>
      <c r="F4027" s="757"/>
      <c r="G4027" s="757"/>
      <c r="H4027" s="757"/>
      <c r="I4027" s="757"/>
    </row>
    <row r="4028" spans="1:9" ht="15.75" customHeight="1">
      <c r="A4028" s="963">
        <v>89810</v>
      </c>
      <c r="B4028" s="963" t="s">
        <v>6985</v>
      </c>
      <c r="C4028" s="964" t="s">
        <v>141</v>
      </c>
      <c r="D4028" s="965">
        <v>27.96</v>
      </c>
      <c r="E4028" s="757"/>
      <c r="F4028" s="757"/>
      <c r="G4028" s="757"/>
      <c r="H4028" s="757"/>
      <c r="I4028" s="757"/>
    </row>
    <row r="4029" spans="1:9" ht="15.75" customHeight="1">
      <c r="A4029" s="963">
        <v>89811</v>
      </c>
      <c r="B4029" s="963" t="s">
        <v>6986</v>
      </c>
      <c r="C4029" s="964" t="s">
        <v>141</v>
      </c>
      <c r="D4029" s="965">
        <v>43.81</v>
      </c>
      <c r="E4029" s="757"/>
      <c r="F4029" s="757"/>
      <c r="G4029" s="757"/>
      <c r="H4029" s="757"/>
      <c r="I4029" s="757"/>
    </row>
    <row r="4030" spans="1:9" ht="15.75" customHeight="1">
      <c r="A4030" s="963">
        <v>89812</v>
      </c>
      <c r="B4030" s="963" t="s">
        <v>6987</v>
      </c>
      <c r="C4030" s="964" t="s">
        <v>141</v>
      </c>
      <c r="D4030" s="965">
        <v>82.93</v>
      </c>
      <c r="E4030" s="757"/>
      <c r="F4030" s="757"/>
      <c r="G4030" s="757"/>
      <c r="H4030" s="757"/>
      <c r="I4030" s="757"/>
    </row>
    <row r="4031" spans="1:9" ht="15.75" customHeight="1">
      <c r="A4031" s="963">
        <v>89813</v>
      </c>
      <c r="B4031" s="963" t="s">
        <v>6988</v>
      </c>
      <c r="C4031" s="964" t="s">
        <v>141</v>
      </c>
      <c r="D4031" s="965">
        <v>5.62</v>
      </c>
      <c r="E4031" s="757"/>
      <c r="F4031" s="757"/>
      <c r="G4031" s="757"/>
      <c r="H4031" s="757"/>
      <c r="I4031" s="757"/>
    </row>
    <row r="4032" spans="1:9" ht="15.75" customHeight="1">
      <c r="A4032" s="963">
        <v>89814</v>
      </c>
      <c r="B4032" s="963" t="s">
        <v>6989</v>
      </c>
      <c r="C4032" s="964" t="s">
        <v>141</v>
      </c>
      <c r="D4032" s="965">
        <v>18.5</v>
      </c>
      <c r="E4032" s="757"/>
      <c r="F4032" s="757"/>
      <c r="G4032" s="757"/>
      <c r="H4032" s="757"/>
      <c r="I4032" s="757"/>
    </row>
    <row r="4033" spans="1:9" ht="15.75" customHeight="1">
      <c r="A4033" s="963">
        <v>89815</v>
      </c>
      <c r="B4033" s="963" t="s">
        <v>6990</v>
      </c>
      <c r="C4033" s="964" t="s">
        <v>141</v>
      </c>
      <c r="D4033" s="965">
        <v>27.66</v>
      </c>
      <c r="E4033" s="757"/>
      <c r="F4033" s="757"/>
      <c r="G4033" s="757"/>
      <c r="H4033" s="757"/>
      <c r="I4033" s="757"/>
    </row>
    <row r="4034" spans="1:9" ht="15.75" customHeight="1">
      <c r="A4034" s="963">
        <v>89816</v>
      </c>
      <c r="B4034" s="963" t="s">
        <v>6991</v>
      </c>
      <c r="C4034" s="964" t="s">
        <v>141</v>
      </c>
      <c r="D4034" s="965">
        <v>40.99</v>
      </c>
      <c r="E4034" s="757"/>
      <c r="F4034" s="757"/>
      <c r="G4034" s="757"/>
      <c r="H4034" s="757"/>
      <c r="I4034" s="757"/>
    </row>
    <row r="4035" spans="1:9" ht="15.75" customHeight="1">
      <c r="A4035" s="963">
        <v>89817</v>
      </c>
      <c r="B4035" s="963" t="s">
        <v>6992</v>
      </c>
      <c r="C4035" s="964" t="s">
        <v>141</v>
      </c>
      <c r="D4035" s="965">
        <v>13.17</v>
      </c>
      <c r="E4035" s="757"/>
      <c r="F4035" s="757"/>
      <c r="G4035" s="757"/>
      <c r="H4035" s="757"/>
      <c r="I4035" s="757"/>
    </row>
    <row r="4036" spans="1:9" ht="15.75" customHeight="1">
      <c r="A4036" s="963">
        <v>89818</v>
      </c>
      <c r="B4036" s="963" t="s">
        <v>6993</v>
      </c>
      <c r="C4036" s="964" t="s">
        <v>141</v>
      </c>
      <c r="D4036" s="965">
        <v>53.4</v>
      </c>
      <c r="E4036" s="757"/>
      <c r="F4036" s="757"/>
      <c r="G4036" s="757"/>
      <c r="H4036" s="757"/>
      <c r="I4036" s="757"/>
    </row>
    <row r="4037" spans="1:9" ht="15.75" customHeight="1">
      <c r="A4037" s="963">
        <v>89819</v>
      </c>
      <c r="B4037" s="963" t="s">
        <v>6994</v>
      </c>
      <c r="C4037" s="964" t="s">
        <v>141</v>
      </c>
      <c r="D4037" s="965">
        <v>24.61</v>
      </c>
      <c r="E4037" s="757"/>
      <c r="F4037" s="757"/>
      <c r="G4037" s="757"/>
      <c r="H4037" s="757"/>
      <c r="I4037" s="757"/>
    </row>
    <row r="4038" spans="1:9" ht="15.75" customHeight="1">
      <c r="A4038" s="963">
        <v>89821</v>
      </c>
      <c r="B4038" s="963" t="s">
        <v>6995</v>
      </c>
      <c r="C4038" s="964" t="s">
        <v>141</v>
      </c>
      <c r="D4038" s="965">
        <v>16.53</v>
      </c>
      <c r="E4038" s="757"/>
      <c r="F4038" s="757"/>
      <c r="G4038" s="757"/>
      <c r="H4038" s="757"/>
      <c r="I4038" s="757"/>
    </row>
    <row r="4039" spans="1:9" ht="15.75" customHeight="1">
      <c r="A4039" s="963">
        <v>89822</v>
      </c>
      <c r="B4039" s="963" t="s">
        <v>6996</v>
      </c>
      <c r="C4039" s="964" t="s">
        <v>141</v>
      </c>
      <c r="D4039" s="965">
        <v>24.19</v>
      </c>
      <c r="E4039" s="757"/>
      <c r="F4039" s="757"/>
      <c r="G4039" s="757"/>
      <c r="H4039" s="757"/>
      <c r="I4039" s="757"/>
    </row>
    <row r="4040" spans="1:9" ht="15.75" customHeight="1">
      <c r="A4040" s="963">
        <v>89823</v>
      </c>
      <c r="B4040" s="963" t="s">
        <v>6997</v>
      </c>
      <c r="C4040" s="964" t="s">
        <v>141</v>
      </c>
      <c r="D4040" s="965">
        <v>35.64</v>
      </c>
      <c r="E4040" s="757"/>
      <c r="F4040" s="757"/>
      <c r="G4040" s="757"/>
      <c r="H4040" s="757"/>
      <c r="I4040" s="757"/>
    </row>
    <row r="4041" spans="1:9" ht="15.75" customHeight="1">
      <c r="A4041" s="963">
        <v>89824</v>
      </c>
      <c r="B4041" s="963" t="s">
        <v>6998</v>
      </c>
      <c r="C4041" s="964" t="s">
        <v>141</v>
      </c>
      <c r="D4041" s="965">
        <v>37.89</v>
      </c>
      <c r="E4041" s="757"/>
      <c r="F4041" s="757"/>
      <c r="G4041" s="757"/>
      <c r="H4041" s="757"/>
      <c r="I4041" s="757"/>
    </row>
    <row r="4042" spans="1:9" ht="15.75" customHeight="1">
      <c r="A4042" s="963">
        <v>89825</v>
      </c>
      <c r="B4042" s="963" t="s">
        <v>6999</v>
      </c>
      <c r="C4042" s="964" t="s">
        <v>141</v>
      </c>
      <c r="D4042" s="965">
        <v>17.71</v>
      </c>
      <c r="E4042" s="757"/>
      <c r="F4042" s="757"/>
      <c r="G4042" s="757"/>
      <c r="H4042" s="757"/>
      <c r="I4042" s="757"/>
    </row>
    <row r="4043" spans="1:9" ht="15.75" customHeight="1">
      <c r="A4043" s="963">
        <v>89826</v>
      </c>
      <c r="B4043" s="963" t="s">
        <v>7000</v>
      </c>
      <c r="C4043" s="964" t="s">
        <v>141</v>
      </c>
      <c r="D4043" s="965">
        <v>128.88999999999999</v>
      </c>
      <c r="E4043" s="757"/>
      <c r="F4043" s="757"/>
      <c r="G4043" s="757"/>
      <c r="H4043" s="757"/>
      <c r="I4043" s="757"/>
    </row>
    <row r="4044" spans="1:9" ht="15.75" customHeight="1">
      <c r="A4044" s="963">
        <v>89827</v>
      </c>
      <c r="B4044" s="963" t="s">
        <v>7001</v>
      </c>
      <c r="C4044" s="964" t="s">
        <v>141</v>
      </c>
      <c r="D4044" s="965">
        <v>20.34</v>
      </c>
      <c r="E4044" s="757"/>
      <c r="F4044" s="757"/>
      <c r="G4044" s="757"/>
      <c r="H4044" s="757"/>
      <c r="I4044" s="757"/>
    </row>
    <row r="4045" spans="1:9" ht="15.75" customHeight="1">
      <c r="A4045" s="963">
        <v>89828</v>
      </c>
      <c r="B4045" s="963" t="s">
        <v>7002</v>
      </c>
      <c r="C4045" s="964" t="s">
        <v>141</v>
      </c>
      <c r="D4045" s="965">
        <v>60.21</v>
      </c>
      <c r="E4045" s="757"/>
      <c r="F4045" s="757"/>
      <c r="G4045" s="757"/>
      <c r="H4045" s="757"/>
      <c r="I4045" s="757"/>
    </row>
    <row r="4046" spans="1:9" ht="15.75" customHeight="1">
      <c r="A4046" s="963">
        <v>89829</v>
      </c>
      <c r="B4046" s="963" t="s">
        <v>7003</v>
      </c>
      <c r="C4046" s="964" t="s">
        <v>141</v>
      </c>
      <c r="D4046" s="965">
        <v>36.11</v>
      </c>
      <c r="E4046" s="757"/>
      <c r="F4046" s="757"/>
      <c r="G4046" s="757"/>
      <c r="H4046" s="757"/>
      <c r="I4046" s="757"/>
    </row>
    <row r="4047" spans="1:9" ht="15.75" customHeight="1">
      <c r="A4047" s="963">
        <v>89830</v>
      </c>
      <c r="B4047" s="963" t="s">
        <v>7004</v>
      </c>
      <c r="C4047" s="964" t="s">
        <v>141</v>
      </c>
      <c r="D4047" s="965">
        <v>38.43</v>
      </c>
      <c r="E4047" s="757"/>
      <c r="F4047" s="757"/>
      <c r="G4047" s="757"/>
      <c r="H4047" s="757"/>
      <c r="I4047" s="757"/>
    </row>
    <row r="4048" spans="1:9" ht="15.75" customHeight="1">
      <c r="A4048" s="963">
        <v>89831</v>
      </c>
      <c r="B4048" s="963" t="s">
        <v>7005</v>
      </c>
      <c r="C4048" s="964" t="s">
        <v>141</v>
      </c>
      <c r="D4048" s="965">
        <v>64.7</v>
      </c>
      <c r="E4048" s="757"/>
      <c r="F4048" s="757"/>
      <c r="G4048" s="757"/>
      <c r="H4048" s="757"/>
      <c r="I4048" s="757"/>
    </row>
    <row r="4049" spans="1:9" ht="15.75" customHeight="1">
      <c r="A4049" s="963">
        <v>89832</v>
      </c>
      <c r="B4049" s="963" t="s">
        <v>7006</v>
      </c>
      <c r="C4049" s="964" t="s">
        <v>141</v>
      </c>
      <c r="D4049" s="965">
        <v>40.56</v>
      </c>
      <c r="E4049" s="757"/>
      <c r="F4049" s="757"/>
      <c r="G4049" s="757"/>
      <c r="H4049" s="757"/>
      <c r="I4049" s="757"/>
    </row>
    <row r="4050" spans="1:9" ht="15.75" customHeight="1">
      <c r="A4050" s="963">
        <v>89833</v>
      </c>
      <c r="B4050" s="963" t="s">
        <v>7007</v>
      </c>
      <c r="C4050" s="964" t="s">
        <v>141</v>
      </c>
      <c r="D4050" s="965">
        <v>43.13</v>
      </c>
      <c r="E4050" s="757"/>
      <c r="F4050" s="757"/>
      <c r="G4050" s="757"/>
      <c r="H4050" s="757"/>
      <c r="I4050" s="757"/>
    </row>
    <row r="4051" spans="1:9" ht="15.75" customHeight="1">
      <c r="A4051" s="963">
        <v>89834</v>
      </c>
      <c r="B4051" s="963" t="s">
        <v>7008</v>
      </c>
      <c r="C4051" s="964" t="s">
        <v>141</v>
      </c>
      <c r="D4051" s="965">
        <v>52.11</v>
      </c>
      <c r="E4051" s="757"/>
      <c r="F4051" s="757"/>
      <c r="G4051" s="757"/>
      <c r="H4051" s="757"/>
      <c r="I4051" s="757"/>
    </row>
    <row r="4052" spans="1:9" ht="15.75" customHeight="1">
      <c r="A4052" s="963">
        <v>89835</v>
      </c>
      <c r="B4052" s="963" t="s">
        <v>7009</v>
      </c>
      <c r="C4052" s="964" t="s">
        <v>141</v>
      </c>
      <c r="D4052" s="965">
        <v>42.75</v>
      </c>
      <c r="E4052" s="757"/>
      <c r="F4052" s="757"/>
      <c r="G4052" s="757"/>
      <c r="H4052" s="757"/>
      <c r="I4052" s="757"/>
    </row>
    <row r="4053" spans="1:9" ht="15.75" customHeight="1">
      <c r="A4053" s="963">
        <v>89836</v>
      </c>
      <c r="B4053" s="963" t="s">
        <v>7010</v>
      </c>
      <c r="C4053" s="964" t="s">
        <v>141</v>
      </c>
      <c r="D4053" s="965">
        <v>203.15</v>
      </c>
      <c r="E4053" s="757"/>
      <c r="F4053" s="757"/>
      <c r="G4053" s="757"/>
      <c r="H4053" s="757"/>
      <c r="I4053" s="757"/>
    </row>
    <row r="4054" spans="1:9" ht="15.75" customHeight="1">
      <c r="A4054" s="963">
        <v>89837</v>
      </c>
      <c r="B4054" s="963" t="s">
        <v>7011</v>
      </c>
      <c r="C4054" s="964" t="s">
        <v>141</v>
      </c>
      <c r="D4054" s="965">
        <v>135.29</v>
      </c>
      <c r="E4054" s="757"/>
      <c r="F4054" s="757"/>
      <c r="G4054" s="757"/>
      <c r="H4054" s="757"/>
      <c r="I4054" s="757"/>
    </row>
    <row r="4055" spans="1:9" ht="15.75" customHeight="1">
      <c r="A4055" s="963">
        <v>89838</v>
      </c>
      <c r="B4055" s="963" t="s">
        <v>7012</v>
      </c>
      <c r="C4055" s="964" t="s">
        <v>141</v>
      </c>
      <c r="D4055" s="965">
        <v>154.66</v>
      </c>
      <c r="E4055" s="757"/>
      <c r="F4055" s="757"/>
      <c r="G4055" s="757"/>
      <c r="H4055" s="757"/>
      <c r="I4055" s="757"/>
    </row>
    <row r="4056" spans="1:9" ht="15.75" customHeight="1">
      <c r="A4056" s="963">
        <v>89839</v>
      </c>
      <c r="B4056" s="963" t="s">
        <v>7013</v>
      </c>
      <c r="C4056" s="964" t="s">
        <v>141</v>
      </c>
      <c r="D4056" s="965">
        <v>175.85</v>
      </c>
      <c r="E4056" s="757"/>
      <c r="F4056" s="757"/>
      <c r="G4056" s="757"/>
      <c r="H4056" s="757"/>
      <c r="I4056" s="757"/>
    </row>
    <row r="4057" spans="1:9" ht="15.75" customHeight="1">
      <c r="A4057" s="963">
        <v>89840</v>
      </c>
      <c r="B4057" s="963" t="s">
        <v>7014</v>
      </c>
      <c r="C4057" s="964" t="s">
        <v>141</v>
      </c>
      <c r="D4057" s="965">
        <v>181.36</v>
      </c>
      <c r="E4057" s="757"/>
      <c r="F4057" s="757"/>
      <c r="G4057" s="757"/>
      <c r="H4057" s="757"/>
      <c r="I4057" s="757"/>
    </row>
    <row r="4058" spans="1:9" ht="15.75" customHeight="1">
      <c r="A4058" s="963">
        <v>89841</v>
      </c>
      <c r="B4058" s="963" t="s">
        <v>7015</v>
      </c>
      <c r="C4058" s="964" t="s">
        <v>141</v>
      </c>
      <c r="D4058" s="965">
        <v>267.3</v>
      </c>
      <c r="E4058" s="757"/>
      <c r="F4058" s="757"/>
      <c r="G4058" s="757"/>
      <c r="H4058" s="757"/>
      <c r="I4058" s="757"/>
    </row>
    <row r="4059" spans="1:9" ht="15.75" customHeight="1">
      <c r="A4059" s="963">
        <v>89842</v>
      </c>
      <c r="B4059" s="963" t="s">
        <v>7016</v>
      </c>
      <c r="C4059" s="964" t="s">
        <v>141</v>
      </c>
      <c r="D4059" s="965">
        <v>48.87</v>
      </c>
      <c r="E4059" s="757"/>
      <c r="F4059" s="757"/>
      <c r="G4059" s="757"/>
      <c r="H4059" s="757"/>
      <c r="I4059" s="757"/>
    </row>
    <row r="4060" spans="1:9" ht="15.75" customHeight="1">
      <c r="A4060" s="963">
        <v>89844</v>
      </c>
      <c r="B4060" s="963" t="s">
        <v>7017</v>
      </c>
      <c r="C4060" s="964" t="s">
        <v>141</v>
      </c>
      <c r="D4060" s="965">
        <v>61.78</v>
      </c>
      <c r="E4060" s="757"/>
      <c r="F4060" s="757"/>
      <c r="G4060" s="757"/>
      <c r="H4060" s="757"/>
      <c r="I4060" s="757"/>
    </row>
    <row r="4061" spans="1:9" ht="15.75" customHeight="1">
      <c r="A4061" s="963">
        <v>89845</v>
      </c>
      <c r="B4061" s="963" t="s">
        <v>7018</v>
      </c>
      <c r="C4061" s="964" t="s">
        <v>141</v>
      </c>
      <c r="D4061" s="965">
        <v>98.09</v>
      </c>
      <c r="E4061" s="757"/>
      <c r="F4061" s="757"/>
      <c r="G4061" s="757"/>
      <c r="H4061" s="757"/>
      <c r="I4061" s="757"/>
    </row>
    <row r="4062" spans="1:9" ht="15.75" customHeight="1">
      <c r="A4062" s="963">
        <v>89846</v>
      </c>
      <c r="B4062" s="963" t="s">
        <v>7019</v>
      </c>
      <c r="C4062" s="964" t="s">
        <v>141</v>
      </c>
      <c r="D4062" s="965">
        <v>213.96</v>
      </c>
      <c r="E4062" s="757"/>
      <c r="F4062" s="757"/>
      <c r="G4062" s="757"/>
      <c r="H4062" s="757"/>
      <c r="I4062" s="757"/>
    </row>
    <row r="4063" spans="1:9" ht="15.75" customHeight="1">
      <c r="A4063" s="963">
        <v>89847</v>
      </c>
      <c r="B4063" s="963" t="s">
        <v>7020</v>
      </c>
      <c r="C4063" s="964" t="s">
        <v>141</v>
      </c>
      <c r="D4063" s="965">
        <v>254.17</v>
      </c>
      <c r="E4063" s="757"/>
      <c r="F4063" s="757"/>
      <c r="G4063" s="757"/>
      <c r="H4063" s="757"/>
      <c r="I4063" s="757"/>
    </row>
    <row r="4064" spans="1:9" ht="15.75" customHeight="1">
      <c r="A4064" s="963">
        <v>89850</v>
      </c>
      <c r="B4064" s="963" t="s">
        <v>7021</v>
      </c>
      <c r="C4064" s="964" t="s">
        <v>141</v>
      </c>
      <c r="D4064" s="965">
        <v>29.29</v>
      </c>
      <c r="E4064" s="757"/>
      <c r="F4064" s="757"/>
      <c r="G4064" s="757"/>
      <c r="H4064" s="757"/>
      <c r="I4064" s="757"/>
    </row>
    <row r="4065" spans="1:9" ht="15.75" customHeight="1">
      <c r="A4065" s="963">
        <v>89851</v>
      </c>
      <c r="B4065" s="963" t="s">
        <v>7022</v>
      </c>
      <c r="C4065" s="964" t="s">
        <v>141</v>
      </c>
      <c r="D4065" s="965">
        <v>30.23</v>
      </c>
      <c r="E4065" s="757"/>
      <c r="F4065" s="757"/>
      <c r="G4065" s="757"/>
      <c r="H4065" s="757"/>
      <c r="I4065" s="757"/>
    </row>
    <row r="4066" spans="1:9" ht="15.75" customHeight="1">
      <c r="A4066" s="963">
        <v>89852</v>
      </c>
      <c r="B4066" s="963" t="s">
        <v>7023</v>
      </c>
      <c r="C4066" s="964" t="s">
        <v>141</v>
      </c>
      <c r="D4066" s="965">
        <v>46.08</v>
      </c>
      <c r="E4066" s="757"/>
      <c r="F4066" s="757"/>
      <c r="G4066" s="757"/>
      <c r="H4066" s="757"/>
      <c r="I4066" s="757"/>
    </row>
    <row r="4067" spans="1:9" ht="15.75" customHeight="1">
      <c r="A4067" s="963">
        <v>89853</v>
      </c>
      <c r="B4067" s="963" t="s">
        <v>7024</v>
      </c>
      <c r="C4067" s="964" t="s">
        <v>141</v>
      </c>
      <c r="D4067" s="965">
        <v>85.2</v>
      </c>
      <c r="E4067" s="757"/>
      <c r="F4067" s="757"/>
      <c r="G4067" s="757"/>
      <c r="H4067" s="757"/>
      <c r="I4067" s="757"/>
    </row>
    <row r="4068" spans="1:9" ht="15.75" customHeight="1">
      <c r="A4068" s="963">
        <v>89854</v>
      </c>
      <c r="B4068" s="963" t="s">
        <v>7025</v>
      </c>
      <c r="C4068" s="964" t="s">
        <v>141</v>
      </c>
      <c r="D4068" s="965">
        <v>109.35</v>
      </c>
      <c r="E4068" s="757"/>
      <c r="F4068" s="757"/>
      <c r="G4068" s="757"/>
      <c r="H4068" s="757"/>
      <c r="I4068" s="757"/>
    </row>
    <row r="4069" spans="1:9" ht="15.75" customHeight="1">
      <c r="A4069" s="963">
        <v>89855</v>
      </c>
      <c r="B4069" s="963" t="s">
        <v>7026</v>
      </c>
      <c r="C4069" s="964" t="s">
        <v>141</v>
      </c>
      <c r="D4069" s="965">
        <v>115.16</v>
      </c>
      <c r="E4069" s="757"/>
      <c r="F4069" s="757"/>
      <c r="G4069" s="757"/>
      <c r="H4069" s="757"/>
      <c r="I4069" s="757"/>
    </row>
    <row r="4070" spans="1:9" ht="15.75" customHeight="1">
      <c r="A4070" s="963">
        <v>89856</v>
      </c>
      <c r="B4070" s="963" t="s">
        <v>7027</v>
      </c>
      <c r="C4070" s="964" t="s">
        <v>141</v>
      </c>
      <c r="D4070" s="965">
        <v>18.05</v>
      </c>
      <c r="E4070" s="757"/>
      <c r="F4070" s="757"/>
      <c r="G4070" s="757"/>
      <c r="H4070" s="757"/>
      <c r="I4070" s="757"/>
    </row>
    <row r="4071" spans="1:9" ht="15.75" customHeight="1">
      <c r="A4071" s="963">
        <v>89857</v>
      </c>
      <c r="B4071" s="963" t="s">
        <v>7028</v>
      </c>
      <c r="C4071" s="964" t="s">
        <v>141</v>
      </c>
      <c r="D4071" s="965">
        <v>37.15</v>
      </c>
      <c r="E4071" s="757"/>
      <c r="F4071" s="757"/>
      <c r="G4071" s="757"/>
      <c r="H4071" s="757"/>
      <c r="I4071" s="757"/>
    </row>
    <row r="4072" spans="1:9" ht="15.75" customHeight="1">
      <c r="A4072" s="963">
        <v>89860</v>
      </c>
      <c r="B4072" s="963" t="s">
        <v>7029</v>
      </c>
      <c r="C4072" s="964" t="s">
        <v>141</v>
      </c>
      <c r="D4072" s="965">
        <v>46.16</v>
      </c>
      <c r="E4072" s="757"/>
      <c r="F4072" s="757"/>
      <c r="G4072" s="757"/>
      <c r="H4072" s="757"/>
      <c r="I4072" s="757"/>
    </row>
    <row r="4073" spans="1:9" ht="15.75" customHeight="1">
      <c r="A4073" s="963">
        <v>89861</v>
      </c>
      <c r="B4073" s="963" t="s">
        <v>7030</v>
      </c>
      <c r="C4073" s="964" t="s">
        <v>141</v>
      </c>
      <c r="D4073" s="965">
        <v>55.14</v>
      </c>
      <c r="E4073" s="757"/>
      <c r="F4073" s="757"/>
      <c r="G4073" s="757"/>
      <c r="H4073" s="757"/>
      <c r="I4073" s="757"/>
    </row>
    <row r="4074" spans="1:9" ht="15.75" customHeight="1">
      <c r="A4074" s="963">
        <v>89866</v>
      </c>
      <c r="B4074" s="963" t="s">
        <v>7031</v>
      </c>
      <c r="C4074" s="964" t="s">
        <v>141</v>
      </c>
      <c r="D4074" s="965">
        <v>5.88</v>
      </c>
      <c r="E4074" s="757"/>
      <c r="F4074" s="757"/>
      <c r="G4074" s="757"/>
      <c r="H4074" s="757"/>
      <c r="I4074" s="757"/>
    </row>
    <row r="4075" spans="1:9" ht="15.75" customHeight="1">
      <c r="A4075" s="963">
        <v>89867</v>
      </c>
      <c r="B4075" s="963" t="s">
        <v>7032</v>
      </c>
      <c r="C4075" s="964" t="s">
        <v>141</v>
      </c>
      <c r="D4075" s="965">
        <v>6.78</v>
      </c>
      <c r="E4075" s="757"/>
      <c r="F4075" s="757"/>
      <c r="G4075" s="757"/>
      <c r="H4075" s="757"/>
      <c r="I4075" s="757"/>
    </row>
    <row r="4076" spans="1:9" ht="15.75" customHeight="1">
      <c r="A4076" s="963">
        <v>89868</v>
      </c>
      <c r="B4076" s="963" t="s">
        <v>7033</v>
      </c>
      <c r="C4076" s="964" t="s">
        <v>141</v>
      </c>
      <c r="D4076" s="965">
        <v>4.59</v>
      </c>
      <c r="E4076" s="757"/>
      <c r="F4076" s="757"/>
      <c r="G4076" s="757"/>
      <c r="H4076" s="757"/>
      <c r="I4076" s="757"/>
    </row>
    <row r="4077" spans="1:9" ht="15.75" customHeight="1">
      <c r="A4077" s="963">
        <v>89869</v>
      </c>
      <c r="B4077" s="963" t="s">
        <v>7034</v>
      </c>
      <c r="C4077" s="964" t="s">
        <v>141</v>
      </c>
      <c r="D4077" s="965">
        <v>8.26</v>
      </c>
      <c r="E4077" s="757"/>
      <c r="F4077" s="757"/>
      <c r="G4077" s="757"/>
      <c r="H4077" s="757"/>
      <c r="I4077" s="757"/>
    </row>
    <row r="4078" spans="1:9" ht="15.75" customHeight="1">
      <c r="A4078" s="963">
        <v>89979</v>
      </c>
      <c r="B4078" s="963" t="s">
        <v>7035</v>
      </c>
      <c r="C4078" s="964" t="s">
        <v>141</v>
      </c>
      <c r="D4078" s="965">
        <v>25.46</v>
      </c>
      <c r="E4078" s="757"/>
      <c r="F4078" s="757"/>
      <c r="G4078" s="757"/>
      <c r="H4078" s="757"/>
      <c r="I4078" s="757"/>
    </row>
    <row r="4079" spans="1:9" ht="15.75" customHeight="1">
      <c r="A4079" s="963">
        <v>89981</v>
      </c>
      <c r="B4079" s="963" t="s">
        <v>7036</v>
      </c>
      <c r="C4079" s="964" t="s">
        <v>141</v>
      </c>
      <c r="D4079" s="965">
        <v>23.2</v>
      </c>
      <c r="E4079" s="757"/>
      <c r="F4079" s="757"/>
      <c r="G4079" s="757"/>
      <c r="H4079" s="757"/>
      <c r="I4079" s="757"/>
    </row>
    <row r="4080" spans="1:9" ht="15.75" customHeight="1">
      <c r="A4080" s="963">
        <v>90373</v>
      </c>
      <c r="B4080" s="963" t="s">
        <v>7037</v>
      </c>
      <c r="C4080" s="964" t="s">
        <v>141</v>
      </c>
      <c r="D4080" s="965">
        <v>11.95</v>
      </c>
      <c r="E4080" s="757"/>
      <c r="F4080" s="757"/>
      <c r="G4080" s="757"/>
      <c r="H4080" s="757"/>
      <c r="I4080" s="757"/>
    </row>
    <row r="4081" spans="1:9" ht="15.75" customHeight="1">
      <c r="A4081" s="963">
        <v>90374</v>
      </c>
      <c r="B4081" s="963" t="s">
        <v>7038</v>
      </c>
      <c r="C4081" s="964" t="s">
        <v>141</v>
      </c>
      <c r="D4081" s="965">
        <v>21.11</v>
      </c>
      <c r="E4081" s="757"/>
      <c r="F4081" s="757"/>
      <c r="G4081" s="757"/>
      <c r="H4081" s="757"/>
      <c r="I4081" s="757"/>
    </row>
    <row r="4082" spans="1:9" ht="15.75" customHeight="1">
      <c r="A4082" s="963">
        <v>92287</v>
      </c>
      <c r="B4082" s="963" t="s">
        <v>7039</v>
      </c>
      <c r="C4082" s="964" t="s">
        <v>141</v>
      </c>
      <c r="D4082" s="965">
        <v>15.98</v>
      </c>
      <c r="E4082" s="757"/>
      <c r="F4082" s="757"/>
      <c r="G4082" s="757"/>
      <c r="H4082" s="757"/>
      <c r="I4082" s="757"/>
    </row>
    <row r="4083" spans="1:9" ht="15.75" customHeight="1">
      <c r="A4083" s="963">
        <v>92288</v>
      </c>
      <c r="B4083" s="963" t="s">
        <v>7040</v>
      </c>
      <c r="C4083" s="964" t="s">
        <v>141</v>
      </c>
      <c r="D4083" s="965">
        <v>25.48</v>
      </c>
      <c r="E4083" s="757"/>
      <c r="F4083" s="757"/>
      <c r="G4083" s="757"/>
      <c r="H4083" s="757"/>
      <c r="I4083" s="757"/>
    </row>
    <row r="4084" spans="1:9" ht="15.75" customHeight="1">
      <c r="A4084" s="963">
        <v>92289</v>
      </c>
      <c r="B4084" s="963" t="s">
        <v>7041</v>
      </c>
      <c r="C4084" s="964" t="s">
        <v>141</v>
      </c>
      <c r="D4084" s="965">
        <v>45.76</v>
      </c>
      <c r="E4084" s="757"/>
      <c r="F4084" s="757"/>
      <c r="G4084" s="757"/>
      <c r="H4084" s="757"/>
      <c r="I4084" s="757"/>
    </row>
    <row r="4085" spans="1:9" ht="15.75" customHeight="1">
      <c r="A4085" s="963">
        <v>92290</v>
      </c>
      <c r="B4085" s="963" t="s">
        <v>7042</v>
      </c>
      <c r="C4085" s="964" t="s">
        <v>141</v>
      </c>
      <c r="D4085" s="965">
        <v>69.790000000000006</v>
      </c>
      <c r="E4085" s="757"/>
      <c r="F4085" s="757"/>
      <c r="G4085" s="757"/>
      <c r="H4085" s="757"/>
      <c r="I4085" s="757"/>
    </row>
    <row r="4086" spans="1:9" ht="15.75" customHeight="1">
      <c r="A4086" s="963">
        <v>92291</v>
      </c>
      <c r="B4086" s="963" t="s">
        <v>7043</v>
      </c>
      <c r="C4086" s="964" t="s">
        <v>141</v>
      </c>
      <c r="D4086" s="965">
        <v>108.61</v>
      </c>
      <c r="E4086" s="757"/>
      <c r="F4086" s="757"/>
      <c r="G4086" s="757"/>
      <c r="H4086" s="757"/>
      <c r="I4086" s="757"/>
    </row>
    <row r="4087" spans="1:9" ht="15.75" customHeight="1">
      <c r="A4087" s="963">
        <v>92292</v>
      </c>
      <c r="B4087" s="963" t="s">
        <v>7044</v>
      </c>
      <c r="C4087" s="964" t="s">
        <v>141</v>
      </c>
      <c r="D4087" s="965">
        <v>340.9</v>
      </c>
      <c r="E4087" s="757"/>
      <c r="F4087" s="757"/>
      <c r="G4087" s="757"/>
      <c r="H4087" s="757"/>
      <c r="I4087" s="757"/>
    </row>
    <row r="4088" spans="1:9" ht="15.75" customHeight="1">
      <c r="A4088" s="963">
        <v>92293</v>
      </c>
      <c r="B4088" s="963" t="s">
        <v>7045</v>
      </c>
      <c r="C4088" s="964" t="s">
        <v>141</v>
      </c>
      <c r="D4088" s="965">
        <v>8.98</v>
      </c>
      <c r="E4088" s="757"/>
      <c r="F4088" s="757"/>
      <c r="G4088" s="757"/>
      <c r="H4088" s="757"/>
      <c r="I4088" s="757"/>
    </row>
    <row r="4089" spans="1:9" ht="15.75" customHeight="1">
      <c r="A4089" s="963">
        <v>92294</v>
      </c>
      <c r="B4089" s="963" t="s">
        <v>7046</v>
      </c>
      <c r="C4089" s="964" t="s">
        <v>141</v>
      </c>
      <c r="D4089" s="965">
        <v>15.44</v>
      </c>
      <c r="E4089" s="757"/>
      <c r="F4089" s="757"/>
      <c r="G4089" s="757"/>
      <c r="H4089" s="757"/>
      <c r="I4089" s="757"/>
    </row>
    <row r="4090" spans="1:9" ht="15.75" customHeight="1">
      <c r="A4090" s="963">
        <v>92295</v>
      </c>
      <c r="B4090" s="963" t="s">
        <v>7047</v>
      </c>
      <c r="C4090" s="964" t="s">
        <v>141</v>
      </c>
      <c r="D4090" s="965">
        <v>29.64</v>
      </c>
      <c r="E4090" s="757"/>
      <c r="F4090" s="757"/>
      <c r="G4090" s="757"/>
      <c r="H4090" s="757"/>
      <c r="I4090" s="757"/>
    </row>
    <row r="4091" spans="1:9" ht="15.75" customHeight="1">
      <c r="A4091" s="963">
        <v>92296</v>
      </c>
      <c r="B4091" s="963" t="s">
        <v>7048</v>
      </c>
      <c r="C4091" s="964" t="s">
        <v>141</v>
      </c>
      <c r="D4091" s="965">
        <v>39.39</v>
      </c>
      <c r="E4091" s="757"/>
      <c r="F4091" s="757"/>
      <c r="G4091" s="757"/>
      <c r="H4091" s="757"/>
      <c r="I4091" s="757"/>
    </row>
    <row r="4092" spans="1:9" ht="15.75" customHeight="1">
      <c r="A4092" s="963">
        <v>92297</v>
      </c>
      <c r="B4092" s="963" t="s">
        <v>7049</v>
      </c>
      <c r="C4092" s="964" t="s">
        <v>141</v>
      </c>
      <c r="D4092" s="965">
        <v>61.44</v>
      </c>
      <c r="E4092" s="757"/>
      <c r="F4092" s="757"/>
      <c r="G4092" s="757"/>
      <c r="H4092" s="757"/>
      <c r="I4092" s="757"/>
    </row>
    <row r="4093" spans="1:9" ht="15.75" customHeight="1">
      <c r="A4093" s="963">
        <v>92298</v>
      </c>
      <c r="B4093" s="963" t="s">
        <v>7050</v>
      </c>
      <c r="C4093" s="964" t="s">
        <v>141</v>
      </c>
      <c r="D4093" s="965">
        <v>175.16</v>
      </c>
      <c r="E4093" s="757"/>
      <c r="F4093" s="757"/>
      <c r="G4093" s="757"/>
      <c r="H4093" s="757"/>
      <c r="I4093" s="757"/>
    </row>
    <row r="4094" spans="1:9" ht="15.75" customHeight="1">
      <c r="A4094" s="963">
        <v>92299</v>
      </c>
      <c r="B4094" s="963" t="s">
        <v>7051</v>
      </c>
      <c r="C4094" s="964" t="s">
        <v>141</v>
      </c>
      <c r="D4094" s="965">
        <v>21.01</v>
      </c>
      <c r="E4094" s="757"/>
      <c r="F4094" s="757"/>
      <c r="G4094" s="757"/>
      <c r="H4094" s="757"/>
      <c r="I4094" s="757"/>
    </row>
    <row r="4095" spans="1:9" ht="15.75" customHeight="1">
      <c r="A4095" s="963">
        <v>92300</v>
      </c>
      <c r="B4095" s="963" t="s">
        <v>7052</v>
      </c>
      <c r="C4095" s="964" t="s">
        <v>141</v>
      </c>
      <c r="D4095" s="965">
        <v>32.31</v>
      </c>
      <c r="E4095" s="757"/>
      <c r="F4095" s="757"/>
      <c r="G4095" s="757"/>
      <c r="H4095" s="757"/>
      <c r="I4095" s="757"/>
    </row>
    <row r="4096" spans="1:9" ht="15.75" customHeight="1">
      <c r="A4096" s="963">
        <v>92301</v>
      </c>
      <c r="B4096" s="963" t="s">
        <v>7053</v>
      </c>
      <c r="C4096" s="964" t="s">
        <v>141</v>
      </c>
      <c r="D4096" s="965">
        <v>65.11</v>
      </c>
      <c r="E4096" s="757"/>
      <c r="F4096" s="757"/>
      <c r="G4096" s="757"/>
      <c r="H4096" s="757"/>
      <c r="I4096" s="757"/>
    </row>
    <row r="4097" spans="1:9" ht="15.75" customHeight="1">
      <c r="A4097" s="963">
        <v>92302</v>
      </c>
      <c r="B4097" s="963" t="s">
        <v>7054</v>
      </c>
      <c r="C4097" s="964" t="s">
        <v>141</v>
      </c>
      <c r="D4097" s="965">
        <v>86.25</v>
      </c>
      <c r="E4097" s="757"/>
      <c r="F4097" s="757"/>
      <c r="G4097" s="757"/>
      <c r="H4097" s="757"/>
      <c r="I4097" s="757"/>
    </row>
    <row r="4098" spans="1:9" ht="15.75" customHeight="1">
      <c r="A4098" s="963">
        <v>92303</v>
      </c>
      <c r="B4098" s="963" t="s">
        <v>7055</v>
      </c>
      <c r="C4098" s="964" t="s">
        <v>141</v>
      </c>
      <c r="D4098" s="965">
        <v>159.68</v>
      </c>
      <c r="E4098" s="757"/>
      <c r="F4098" s="757"/>
      <c r="G4098" s="757"/>
      <c r="H4098" s="757"/>
      <c r="I4098" s="757"/>
    </row>
    <row r="4099" spans="1:9" ht="15.75" customHeight="1">
      <c r="A4099" s="963">
        <v>92304</v>
      </c>
      <c r="B4099" s="963" t="s">
        <v>7056</v>
      </c>
      <c r="C4099" s="964" t="s">
        <v>141</v>
      </c>
      <c r="D4099" s="965">
        <v>418.88</v>
      </c>
      <c r="E4099" s="757"/>
      <c r="F4099" s="757"/>
      <c r="G4099" s="757"/>
      <c r="H4099" s="757"/>
      <c r="I4099" s="757"/>
    </row>
    <row r="4100" spans="1:9" ht="15.75" customHeight="1">
      <c r="A4100" s="963">
        <v>92311</v>
      </c>
      <c r="B4100" s="963" t="s">
        <v>7057</v>
      </c>
      <c r="C4100" s="964" t="s">
        <v>141</v>
      </c>
      <c r="D4100" s="965">
        <v>11.16</v>
      </c>
      <c r="E4100" s="757"/>
      <c r="F4100" s="757"/>
      <c r="G4100" s="757"/>
      <c r="H4100" s="757"/>
      <c r="I4100" s="757"/>
    </row>
    <row r="4101" spans="1:9" ht="15.75" customHeight="1">
      <c r="A4101" s="963">
        <v>92312</v>
      </c>
      <c r="B4101" s="963" t="s">
        <v>7058</v>
      </c>
      <c r="C4101" s="964" t="s">
        <v>141</v>
      </c>
      <c r="D4101" s="965">
        <v>19.170000000000002</v>
      </c>
      <c r="E4101" s="757"/>
      <c r="F4101" s="757"/>
      <c r="G4101" s="757"/>
      <c r="H4101" s="757"/>
      <c r="I4101" s="757"/>
    </row>
    <row r="4102" spans="1:9" ht="15.75" customHeight="1">
      <c r="A4102" s="963">
        <v>92313</v>
      </c>
      <c r="B4102" s="963" t="s">
        <v>7059</v>
      </c>
      <c r="C4102" s="964" t="s">
        <v>141</v>
      </c>
      <c r="D4102" s="965">
        <v>28.41</v>
      </c>
      <c r="E4102" s="757"/>
      <c r="F4102" s="757"/>
      <c r="G4102" s="757"/>
      <c r="H4102" s="757"/>
      <c r="I4102" s="757"/>
    </row>
    <row r="4103" spans="1:9" ht="15.75" customHeight="1">
      <c r="A4103" s="963">
        <v>92314</v>
      </c>
      <c r="B4103" s="963" t="s">
        <v>7060</v>
      </c>
      <c r="C4103" s="964" t="s">
        <v>141</v>
      </c>
      <c r="D4103" s="965">
        <v>7.39</v>
      </c>
      <c r="E4103" s="757"/>
      <c r="F4103" s="757"/>
      <c r="G4103" s="757"/>
      <c r="H4103" s="757"/>
      <c r="I4103" s="757"/>
    </row>
    <row r="4104" spans="1:9" ht="15.75" customHeight="1">
      <c r="A4104" s="963">
        <v>92315</v>
      </c>
      <c r="B4104" s="963" t="s">
        <v>7061</v>
      </c>
      <c r="C4104" s="964" t="s">
        <v>141</v>
      </c>
      <c r="D4104" s="965">
        <v>11.1</v>
      </c>
      <c r="E4104" s="757"/>
      <c r="F4104" s="757"/>
      <c r="G4104" s="757"/>
      <c r="H4104" s="757"/>
      <c r="I4104" s="757"/>
    </row>
    <row r="4105" spans="1:9" ht="15.75" customHeight="1">
      <c r="A4105" s="963">
        <v>92316</v>
      </c>
      <c r="B4105" s="963" t="s">
        <v>7062</v>
      </c>
      <c r="C4105" s="964" t="s">
        <v>141</v>
      </c>
      <c r="D4105" s="965">
        <v>17.41</v>
      </c>
      <c r="E4105" s="757"/>
      <c r="F4105" s="757"/>
      <c r="G4105" s="757"/>
      <c r="H4105" s="757"/>
      <c r="I4105" s="757"/>
    </row>
    <row r="4106" spans="1:9" ht="15.75" customHeight="1">
      <c r="A4106" s="963">
        <v>92317</v>
      </c>
      <c r="B4106" s="963" t="s">
        <v>7063</v>
      </c>
      <c r="C4106" s="964" t="s">
        <v>141</v>
      </c>
      <c r="D4106" s="965">
        <v>15.59</v>
      </c>
      <c r="E4106" s="757"/>
      <c r="F4106" s="757"/>
      <c r="G4106" s="757"/>
      <c r="H4106" s="757"/>
      <c r="I4106" s="757"/>
    </row>
    <row r="4107" spans="1:9" ht="15.75" customHeight="1">
      <c r="A4107" s="963">
        <v>92318</v>
      </c>
      <c r="B4107" s="963" t="s">
        <v>7064</v>
      </c>
      <c r="C4107" s="964" t="s">
        <v>141</v>
      </c>
      <c r="D4107" s="965">
        <v>25.26</v>
      </c>
      <c r="E4107" s="757"/>
      <c r="F4107" s="757"/>
      <c r="G4107" s="757"/>
      <c r="H4107" s="757"/>
      <c r="I4107" s="757"/>
    </row>
    <row r="4108" spans="1:9" ht="15.75" customHeight="1">
      <c r="A4108" s="963">
        <v>92319</v>
      </c>
      <c r="B4108" s="963" t="s">
        <v>7065</v>
      </c>
      <c r="C4108" s="964" t="s">
        <v>141</v>
      </c>
      <c r="D4108" s="965">
        <v>36.229999999999997</v>
      </c>
      <c r="E4108" s="757"/>
      <c r="F4108" s="757"/>
      <c r="G4108" s="757"/>
      <c r="H4108" s="757"/>
      <c r="I4108" s="757"/>
    </row>
    <row r="4109" spans="1:9" ht="15.75" customHeight="1">
      <c r="A4109" s="963">
        <v>92326</v>
      </c>
      <c r="B4109" s="963" t="s">
        <v>7066</v>
      </c>
      <c r="C4109" s="964" t="s">
        <v>141</v>
      </c>
      <c r="D4109" s="965">
        <v>11.65</v>
      </c>
      <c r="E4109" s="757"/>
      <c r="F4109" s="757"/>
      <c r="G4109" s="757"/>
      <c r="H4109" s="757"/>
      <c r="I4109" s="757"/>
    </row>
    <row r="4110" spans="1:9" ht="15.75" customHeight="1">
      <c r="A4110" s="963">
        <v>92327</v>
      </c>
      <c r="B4110" s="963" t="s">
        <v>7067</v>
      </c>
      <c r="C4110" s="964" t="s">
        <v>141</v>
      </c>
      <c r="D4110" s="965">
        <v>21.51</v>
      </c>
      <c r="E4110" s="757"/>
      <c r="F4110" s="757"/>
      <c r="G4110" s="757"/>
      <c r="H4110" s="757"/>
      <c r="I4110" s="757"/>
    </row>
    <row r="4111" spans="1:9" ht="15.75" customHeight="1">
      <c r="A4111" s="963">
        <v>92328</v>
      </c>
      <c r="B4111" s="963" t="s">
        <v>7068</v>
      </c>
      <c r="C4111" s="964" t="s">
        <v>141</v>
      </c>
      <c r="D4111" s="965">
        <v>32.619999999999997</v>
      </c>
      <c r="E4111" s="757"/>
      <c r="F4111" s="757"/>
      <c r="G4111" s="757"/>
      <c r="H4111" s="757"/>
      <c r="I4111" s="757"/>
    </row>
    <row r="4112" spans="1:9" ht="15.75" customHeight="1">
      <c r="A4112" s="963">
        <v>92329</v>
      </c>
      <c r="B4112" s="963" t="s">
        <v>7069</v>
      </c>
      <c r="C4112" s="964" t="s">
        <v>141</v>
      </c>
      <c r="D4112" s="965">
        <v>7.53</v>
      </c>
      <c r="E4112" s="757"/>
      <c r="F4112" s="757"/>
      <c r="G4112" s="757"/>
      <c r="H4112" s="757"/>
      <c r="I4112" s="757"/>
    </row>
    <row r="4113" spans="1:9" ht="15.75" customHeight="1">
      <c r="A4113" s="963">
        <v>92330</v>
      </c>
      <c r="B4113" s="963" t="s">
        <v>7070</v>
      </c>
      <c r="C4113" s="964" t="s">
        <v>141</v>
      </c>
      <c r="D4113" s="965">
        <v>12.68</v>
      </c>
      <c r="E4113" s="757"/>
      <c r="F4113" s="757"/>
      <c r="G4113" s="757"/>
      <c r="H4113" s="757"/>
      <c r="I4113" s="757"/>
    </row>
    <row r="4114" spans="1:9" ht="15.75" customHeight="1">
      <c r="A4114" s="963">
        <v>92331</v>
      </c>
      <c r="B4114" s="963" t="s">
        <v>7071</v>
      </c>
      <c r="C4114" s="964" t="s">
        <v>141</v>
      </c>
      <c r="D4114" s="965">
        <v>20.23</v>
      </c>
      <c r="E4114" s="757"/>
      <c r="F4114" s="757"/>
      <c r="G4114" s="757"/>
      <c r="H4114" s="757"/>
      <c r="I4114" s="757"/>
    </row>
    <row r="4115" spans="1:9" ht="15.75" customHeight="1">
      <c r="A4115" s="963">
        <v>92332</v>
      </c>
      <c r="B4115" s="963" t="s">
        <v>7072</v>
      </c>
      <c r="C4115" s="964" t="s">
        <v>141</v>
      </c>
      <c r="D4115" s="965">
        <v>15.86</v>
      </c>
      <c r="E4115" s="757"/>
      <c r="F4115" s="757"/>
      <c r="G4115" s="757"/>
      <c r="H4115" s="757"/>
      <c r="I4115" s="757"/>
    </row>
    <row r="4116" spans="1:9" ht="15.75" customHeight="1">
      <c r="A4116" s="963">
        <v>92333</v>
      </c>
      <c r="B4116" s="963" t="s">
        <v>7073</v>
      </c>
      <c r="C4116" s="964" t="s">
        <v>141</v>
      </c>
      <c r="D4116" s="965">
        <v>28.4</v>
      </c>
      <c r="E4116" s="757"/>
      <c r="F4116" s="757"/>
      <c r="G4116" s="757"/>
      <c r="H4116" s="757"/>
      <c r="I4116" s="757"/>
    </row>
    <row r="4117" spans="1:9" ht="15.75" customHeight="1">
      <c r="A4117" s="963">
        <v>92334</v>
      </c>
      <c r="B4117" s="963" t="s">
        <v>7074</v>
      </c>
      <c r="C4117" s="964" t="s">
        <v>141</v>
      </c>
      <c r="D4117" s="965">
        <v>41.85</v>
      </c>
      <c r="E4117" s="757"/>
      <c r="F4117" s="757"/>
      <c r="G4117" s="757"/>
      <c r="H4117" s="757"/>
      <c r="I4117" s="757"/>
    </row>
    <row r="4118" spans="1:9" ht="15.75" customHeight="1">
      <c r="A4118" s="963">
        <v>92344</v>
      </c>
      <c r="B4118" s="963" t="s">
        <v>7075</v>
      </c>
      <c r="C4118" s="964" t="s">
        <v>141</v>
      </c>
      <c r="D4118" s="965">
        <v>61.6</v>
      </c>
      <c r="E4118" s="757"/>
      <c r="F4118" s="757"/>
      <c r="G4118" s="757"/>
      <c r="H4118" s="757"/>
      <c r="I4118" s="757"/>
    </row>
    <row r="4119" spans="1:9" ht="15.75" customHeight="1">
      <c r="A4119" s="963">
        <v>92345</v>
      </c>
      <c r="B4119" s="963" t="s">
        <v>7076</v>
      </c>
      <c r="C4119" s="964" t="s">
        <v>141</v>
      </c>
      <c r="D4119" s="965">
        <v>61.57</v>
      </c>
      <c r="E4119" s="757"/>
      <c r="F4119" s="757"/>
      <c r="G4119" s="757"/>
      <c r="H4119" s="757"/>
      <c r="I4119" s="757"/>
    </row>
    <row r="4120" spans="1:9" ht="15.75" customHeight="1">
      <c r="A4120" s="963">
        <v>92346</v>
      </c>
      <c r="B4120" s="963" t="s">
        <v>7077</v>
      </c>
      <c r="C4120" s="964" t="s">
        <v>141</v>
      </c>
      <c r="D4120" s="965">
        <v>83.38</v>
      </c>
      <c r="E4120" s="757"/>
      <c r="F4120" s="757"/>
      <c r="G4120" s="757"/>
      <c r="H4120" s="757"/>
      <c r="I4120" s="757"/>
    </row>
    <row r="4121" spans="1:9" ht="15.75" customHeight="1">
      <c r="A4121" s="963">
        <v>92347</v>
      </c>
      <c r="B4121" s="963" t="s">
        <v>7078</v>
      </c>
      <c r="C4121" s="964" t="s">
        <v>141</v>
      </c>
      <c r="D4121" s="965">
        <v>94.16</v>
      </c>
      <c r="E4121" s="757"/>
      <c r="F4121" s="757"/>
      <c r="G4121" s="757"/>
      <c r="H4121" s="757"/>
      <c r="I4121" s="757"/>
    </row>
    <row r="4122" spans="1:9" ht="15.75" customHeight="1">
      <c r="A4122" s="963">
        <v>92348</v>
      </c>
      <c r="B4122" s="963" t="s">
        <v>7079</v>
      </c>
      <c r="C4122" s="964" t="s">
        <v>141</v>
      </c>
      <c r="D4122" s="965">
        <v>120.92</v>
      </c>
      <c r="E4122" s="757"/>
      <c r="F4122" s="757"/>
      <c r="G4122" s="757"/>
      <c r="H4122" s="757"/>
      <c r="I4122" s="757"/>
    </row>
    <row r="4123" spans="1:9" ht="15.75" customHeight="1">
      <c r="A4123" s="963">
        <v>92349</v>
      </c>
      <c r="B4123" s="963" t="s">
        <v>7080</v>
      </c>
      <c r="C4123" s="964" t="s">
        <v>141</v>
      </c>
      <c r="D4123" s="965">
        <v>130.51</v>
      </c>
      <c r="E4123" s="757"/>
      <c r="F4123" s="757"/>
      <c r="G4123" s="757"/>
      <c r="H4123" s="757"/>
      <c r="I4123" s="757"/>
    </row>
    <row r="4124" spans="1:9" ht="15.75" customHeight="1">
      <c r="A4124" s="963">
        <v>92350</v>
      </c>
      <c r="B4124" s="963" t="s">
        <v>7081</v>
      </c>
      <c r="C4124" s="964" t="s">
        <v>141</v>
      </c>
      <c r="D4124" s="965">
        <v>91.6</v>
      </c>
      <c r="E4124" s="757"/>
      <c r="F4124" s="757"/>
      <c r="G4124" s="757"/>
      <c r="H4124" s="757"/>
      <c r="I4124" s="757"/>
    </row>
    <row r="4125" spans="1:9" ht="15.75" customHeight="1">
      <c r="A4125" s="963">
        <v>92351</v>
      </c>
      <c r="B4125" s="963" t="s">
        <v>7082</v>
      </c>
      <c r="C4125" s="964" t="s">
        <v>141</v>
      </c>
      <c r="D4125" s="965">
        <v>89.2</v>
      </c>
      <c r="E4125" s="757"/>
      <c r="F4125" s="757"/>
      <c r="G4125" s="757"/>
      <c r="H4125" s="757"/>
      <c r="I4125" s="757"/>
    </row>
    <row r="4126" spans="1:9" ht="15.75" customHeight="1">
      <c r="A4126" s="963">
        <v>92352</v>
      </c>
      <c r="B4126" s="963" t="s">
        <v>7083</v>
      </c>
      <c r="C4126" s="964" t="s">
        <v>141</v>
      </c>
      <c r="D4126" s="965">
        <v>145.91999999999999</v>
      </c>
      <c r="E4126" s="757"/>
      <c r="F4126" s="757"/>
      <c r="G4126" s="757"/>
      <c r="H4126" s="757"/>
      <c r="I4126" s="757"/>
    </row>
    <row r="4127" spans="1:9" ht="15.75" customHeight="1">
      <c r="A4127" s="963">
        <v>92353</v>
      </c>
      <c r="B4127" s="963" t="s">
        <v>7084</v>
      </c>
      <c r="C4127" s="964" t="s">
        <v>141</v>
      </c>
      <c r="D4127" s="965">
        <v>135.38</v>
      </c>
      <c r="E4127" s="757"/>
      <c r="F4127" s="757"/>
      <c r="G4127" s="757"/>
      <c r="H4127" s="757"/>
      <c r="I4127" s="757"/>
    </row>
    <row r="4128" spans="1:9" ht="15.75" customHeight="1">
      <c r="A4128" s="963">
        <v>92354</v>
      </c>
      <c r="B4128" s="963" t="s">
        <v>7085</v>
      </c>
      <c r="C4128" s="964" t="s">
        <v>141</v>
      </c>
      <c r="D4128" s="965">
        <v>198.07</v>
      </c>
      <c r="E4128" s="757"/>
      <c r="F4128" s="757"/>
      <c r="G4128" s="757"/>
      <c r="H4128" s="757"/>
      <c r="I4128" s="757"/>
    </row>
    <row r="4129" spans="1:9" ht="15.75" customHeight="1">
      <c r="A4129" s="963">
        <v>92355</v>
      </c>
      <c r="B4129" s="963" t="s">
        <v>7086</v>
      </c>
      <c r="C4129" s="964" t="s">
        <v>141</v>
      </c>
      <c r="D4129" s="965">
        <v>177.75</v>
      </c>
      <c r="E4129" s="757"/>
      <c r="F4129" s="757"/>
      <c r="G4129" s="757"/>
      <c r="H4129" s="757"/>
      <c r="I4129" s="757"/>
    </row>
    <row r="4130" spans="1:9" ht="15.75" customHeight="1">
      <c r="A4130" s="963">
        <v>92356</v>
      </c>
      <c r="B4130" s="963" t="s">
        <v>7087</v>
      </c>
      <c r="C4130" s="964" t="s">
        <v>141</v>
      </c>
      <c r="D4130" s="965">
        <v>118.84</v>
      </c>
      <c r="E4130" s="757"/>
      <c r="F4130" s="757"/>
      <c r="G4130" s="757"/>
      <c r="H4130" s="757"/>
      <c r="I4130" s="757"/>
    </row>
    <row r="4131" spans="1:9" ht="15.75" customHeight="1">
      <c r="A4131" s="963">
        <v>92357</v>
      </c>
      <c r="B4131" s="963" t="s">
        <v>7088</v>
      </c>
      <c r="C4131" s="964" t="s">
        <v>141</v>
      </c>
      <c r="D4131" s="965">
        <v>185.76</v>
      </c>
      <c r="E4131" s="757"/>
      <c r="F4131" s="757"/>
      <c r="G4131" s="757"/>
      <c r="H4131" s="757"/>
      <c r="I4131" s="757"/>
    </row>
    <row r="4132" spans="1:9" ht="15.75" customHeight="1">
      <c r="A4132" s="963">
        <v>92358</v>
      </c>
      <c r="B4132" s="963" t="s">
        <v>7089</v>
      </c>
      <c r="C4132" s="964" t="s">
        <v>141</v>
      </c>
      <c r="D4132" s="965">
        <v>234.98</v>
      </c>
      <c r="E4132" s="757"/>
      <c r="F4132" s="757"/>
      <c r="G4132" s="757"/>
      <c r="H4132" s="757"/>
      <c r="I4132" s="757"/>
    </row>
    <row r="4133" spans="1:9" ht="15.75" customHeight="1">
      <c r="A4133" s="963">
        <v>92369</v>
      </c>
      <c r="B4133" s="963" t="s">
        <v>7090</v>
      </c>
      <c r="C4133" s="964" t="s">
        <v>141</v>
      </c>
      <c r="D4133" s="965">
        <v>30.79</v>
      </c>
      <c r="E4133" s="757"/>
      <c r="F4133" s="757"/>
      <c r="G4133" s="757"/>
      <c r="H4133" s="757"/>
      <c r="I4133" s="757"/>
    </row>
    <row r="4134" spans="1:9" ht="15.75" customHeight="1">
      <c r="A4134" s="963">
        <v>92370</v>
      </c>
      <c r="B4134" s="963" t="s">
        <v>7091</v>
      </c>
      <c r="C4134" s="964" t="s">
        <v>141</v>
      </c>
      <c r="D4134" s="965">
        <v>32.729999999999997</v>
      </c>
      <c r="E4134" s="757"/>
      <c r="F4134" s="757"/>
      <c r="G4134" s="757"/>
      <c r="H4134" s="757"/>
      <c r="I4134" s="757"/>
    </row>
    <row r="4135" spans="1:9" ht="15.75" customHeight="1">
      <c r="A4135" s="963">
        <v>92371</v>
      </c>
      <c r="B4135" s="963" t="s">
        <v>7092</v>
      </c>
      <c r="C4135" s="964" t="s">
        <v>141</v>
      </c>
      <c r="D4135" s="965">
        <v>38.22</v>
      </c>
      <c r="E4135" s="757"/>
      <c r="F4135" s="757"/>
      <c r="G4135" s="757"/>
      <c r="H4135" s="757"/>
      <c r="I4135" s="757"/>
    </row>
    <row r="4136" spans="1:9" ht="15.75" customHeight="1">
      <c r="A4136" s="963">
        <v>92372</v>
      </c>
      <c r="B4136" s="963" t="s">
        <v>7093</v>
      </c>
      <c r="C4136" s="964" t="s">
        <v>141</v>
      </c>
      <c r="D4136" s="965">
        <v>40.020000000000003</v>
      </c>
      <c r="E4136" s="757"/>
      <c r="F4136" s="757"/>
      <c r="G4136" s="757"/>
      <c r="H4136" s="757"/>
      <c r="I4136" s="757"/>
    </row>
    <row r="4137" spans="1:9" ht="15.75" customHeight="1">
      <c r="A4137" s="963">
        <v>92373</v>
      </c>
      <c r="B4137" s="963" t="s">
        <v>7094</v>
      </c>
      <c r="C4137" s="964" t="s">
        <v>141</v>
      </c>
      <c r="D4137" s="965">
        <v>45.99</v>
      </c>
      <c r="E4137" s="757"/>
      <c r="F4137" s="757"/>
      <c r="G4137" s="757"/>
      <c r="H4137" s="757"/>
      <c r="I4137" s="757"/>
    </row>
    <row r="4138" spans="1:9" ht="15.75" customHeight="1">
      <c r="A4138" s="963">
        <v>92374</v>
      </c>
      <c r="B4138" s="963" t="s">
        <v>7095</v>
      </c>
      <c r="C4138" s="964" t="s">
        <v>141</v>
      </c>
      <c r="D4138" s="965">
        <v>46.34</v>
      </c>
      <c r="E4138" s="757"/>
      <c r="F4138" s="757"/>
      <c r="G4138" s="757"/>
      <c r="H4138" s="757"/>
      <c r="I4138" s="757"/>
    </row>
    <row r="4139" spans="1:9" ht="15.75" customHeight="1">
      <c r="A4139" s="963">
        <v>92375</v>
      </c>
      <c r="B4139" s="963" t="s">
        <v>7096</v>
      </c>
      <c r="C4139" s="964" t="s">
        <v>141</v>
      </c>
      <c r="D4139" s="965">
        <v>61.56</v>
      </c>
      <c r="E4139" s="757"/>
      <c r="F4139" s="757"/>
      <c r="G4139" s="757"/>
      <c r="H4139" s="757"/>
      <c r="I4139" s="757"/>
    </row>
    <row r="4140" spans="1:9" ht="15.75" customHeight="1">
      <c r="A4140" s="963">
        <v>92376</v>
      </c>
      <c r="B4140" s="963" t="s">
        <v>7097</v>
      </c>
      <c r="C4140" s="964" t="s">
        <v>141</v>
      </c>
      <c r="D4140" s="965">
        <v>61.53</v>
      </c>
      <c r="E4140" s="757"/>
      <c r="F4140" s="757"/>
      <c r="G4140" s="757"/>
      <c r="H4140" s="757"/>
      <c r="I4140" s="757"/>
    </row>
    <row r="4141" spans="1:9" ht="15.75" customHeight="1">
      <c r="A4141" s="963">
        <v>92377</v>
      </c>
      <c r="B4141" s="963" t="s">
        <v>7098</v>
      </c>
      <c r="C4141" s="964" t="s">
        <v>141</v>
      </c>
      <c r="D4141" s="965">
        <v>84.67</v>
      </c>
      <c r="E4141" s="757"/>
      <c r="F4141" s="757"/>
      <c r="G4141" s="757"/>
      <c r="H4141" s="757"/>
      <c r="I4141" s="757"/>
    </row>
    <row r="4142" spans="1:9" ht="15.75" customHeight="1">
      <c r="A4142" s="963">
        <v>92378</v>
      </c>
      <c r="B4142" s="963" t="s">
        <v>7099</v>
      </c>
      <c r="C4142" s="964" t="s">
        <v>141</v>
      </c>
      <c r="D4142" s="965">
        <v>95.45</v>
      </c>
      <c r="E4142" s="757"/>
      <c r="F4142" s="757"/>
      <c r="G4142" s="757"/>
      <c r="H4142" s="757"/>
      <c r="I4142" s="757"/>
    </row>
    <row r="4143" spans="1:9" ht="15.75" customHeight="1">
      <c r="A4143" s="963">
        <v>92379</v>
      </c>
      <c r="B4143" s="963" t="s">
        <v>7100</v>
      </c>
      <c r="C4143" s="964" t="s">
        <v>141</v>
      </c>
      <c r="D4143" s="965">
        <v>123.56</v>
      </c>
      <c r="E4143" s="757"/>
      <c r="F4143" s="757"/>
      <c r="G4143" s="757"/>
      <c r="H4143" s="757"/>
      <c r="I4143" s="757"/>
    </row>
    <row r="4144" spans="1:9" ht="15.75" customHeight="1">
      <c r="A4144" s="963">
        <v>92380</v>
      </c>
      <c r="B4144" s="963" t="s">
        <v>7101</v>
      </c>
      <c r="C4144" s="964" t="s">
        <v>141</v>
      </c>
      <c r="D4144" s="965">
        <v>133.15</v>
      </c>
      <c r="E4144" s="757"/>
      <c r="F4144" s="757"/>
      <c r="G4144" s="757"/>
      <c r="H4144" s="757"/>
      <c r="I4144" s="757"/>
    </row>
    <row r="4145" spans="1:9" ht="15.75" customHeight="1">
      <c r="A4145" s="963">
        <v>92381</v>
      </c>
      <c r="B4145" s="963" t="s">
        <v>7102</v>
      </c>
      <c r="C4145" s="964" t="s">
        <v>141</v>
      </c>
      <c r="D4145" s="965">
        <v>46.83</v>
      </c>
      <c r="E4145" s="757"/>
      <c r="F4145" s="757"/>
      <c r="G4145" s="757"/>
      <c r="H4145" s="757"/>
      <c r="I4145" s="757"/>
    </row>
    <row r="4146" spans="1:9" ht="15.75" customHeight="1">
      <c r="A4146" s="963">
        <v>92382</v>
      </c>
      <c r="B4146" s="963" t="s">
        <v>7103</v>
      </c>
      <c r="C4146" s="964" t="s">
        <v>141</v>
      </c>
      <c r="D4146" s="965">
        <v>44.26</v>
      </c>
      <c r="E4146" s="757"/>
      <c r="F4146" s="757"/>
      <c r="G4146" s="757"/>
      <c r="H4146" s="757"/>
      <c r="I4146" s="757"/>
    </row>
    <row r="4147" spans="1:9" ht="15.75" customHeight="1">
      <c r="A4147" s="963">
        <v>92383</v>
      </c>
      <c r="B4147" s="963" t="s">
        <v>7104</v>
      </c>
      <c r="C4147" s="964" t="s">
        <v>141</v>
      </c>
      <c r="D4147" s="965">
        <v>61.12</v>
      </c>
      <c r="E4147" s="757"/>
      <c r="F4147" s="757"/>
      <c r="G4147" s="757"/>
      <c r="H4147" s="757"/>
      <c r="I4147" s="757"/>
    </row>
    <row r="4148" spans="1:9" ht="15.75" customHeight="1">
      <c r="A4148" s="963">
        <v>92384</v>
      </c>
      <c r="B4148" s="963" t="s">
        <v>7105</v>
      </c>
      <c r="C4148" s="964" t="s">
        <v>141</v>
      </c>
      <c r="D4148" s="965">
        <v>56</v>
      </c>
      <c r="E4148" s="757"/>
      <c r="F4148" s="757"/>
      <c r="G4148" s="757"/>
      <c r="H4148" s="757"/>
      <c r="I4148" s="757"/>
    </row>
    <row r="4149" spans="1:9" ht="15.75" customHeight="1">
      <c r="A4149" s="963">
        <v>92385</v>
      </c>
      <c r="B4149" s="963" t="s">
        <v>7106</v>
      </c>
      <c r="C4149" s="964" t="s">
        <v>141</v>
      </c>
      <c r="D4149" s="965">
        <v>70.819999999999993</v>
      </c>
      <c r="E4149" s="757"/>
      <c r="F4149" s="757"/>
      <c r="G4149" s="757"/>
      <c r="H4149" s="757"/>
      <c r="I4149" s="757"/>
    </row>
    <row r="4150" spans="1:9" ht="15.75" customHeight="1">
      <c r="A4150" s="963">
        <v>92386</v>
      </c>
      <c r="B4150" s="963" t="s">
        <v>7107</v>
      </c>
      <c r="C4150" s="964" t="s">
        <v>141</v>
      </c>
      <c r="D4150" s="965">
        <v>67.290000000000006</v>
      </c>
      <c r="E4150" s="757"/>
      <c r="F4150" s="757"/>
      <c r="G4150" s="757"/>
      <c r="H4150" s="757"/>
      <c r="I4150" s="757"/>
    </row>
    <row r="4151" spans="1:9" ht="15.75" customHeight="1">
      <c r="A4151" s="963">
        <v>92387</v>
      </c>
      <c r="B4151" s="963" t="s">
        <v>7108</v>
      </c>
      <c r="C4151" s="964" t="s">
        <v>141</v>
      </c>
      <c r="D4151" s="965">
        <v>91.52</v>
      </c>
      <c r="E4151" s="757"/>
      <c r="F4151" s="757"/>
      <c r="G4151" s="757"/>
      <c r="H4151" s="757"/>
      <c r="I4151" s="757"/>
    </row>
    <row r="4152" spans="1:9" ht="15.75" customHeight="1">
      <c r="A4152" s="963">
        <v>92388</v>
      </c>
      <c r="B4152" s="963" t="s">
        <v>7109</v>
      </c>
      <c r="C4152" s="964" t="s">
        <v>141</v>
      </c>
      <c r="D4152" s="965">
        <v>89.12</v>
      </c>
      <c r="E4152" s="757"/>
      <c r="F4152" s="757"/>
      <c r="G4152" s="757"/>
      <c r="H4152" s="757"/>
      <c r="I4152" s="757"/>
    </row>
    <row r="4153" spans="1:9" ht="15.75" customHeight="1">
      <c r="A4153" s="963">
        <v>92389</v>
      </c>
      <c r="B4153" s="963" t="s">
        <v>7110</v>
      </c>
      <c r="C4153" s="964" t="s">
        <v>141</v>
      </c>
      <c r="D4153" s="965">
        <v>147.88</v>
      </c>
      <c r="E4153" s="757"/>
      <c r="F4153" s="757"/>
      <c r="G4153" s="757"/>
      <c r="H4153" s="757"/>
      <c r="I4153" s="757"/>
    </row>
    <row r="4154" spans="1:9" ht="15.75" customHeight="1">
      <c r="A4154" s="963">
        <v>92390</v>
      </c>
      <c r="B4154" s="963" t="s">
        <v>7111</v>
      </c>
      <c r="C4154" s="964" t="s">
        <v>141</v>
      </c>
      <c r="D4154" s="965">
        <v>137.34</v>
      </c>
      <c r="E4154" s="757"/>
      <c r="F4154" s="757"/>
      <c r="G4154" s="757"/>
      <c r="H4154" s="757"/>
      <c r="I4154" s="757"/>
    </row>
    <row r="4155" spans="1:9" ht="15.75" customHeight="1">
      <c r="A4155" s="963">
        <v>92635</v>
      </c>
      <c r="B4155" s="963" t="s">
        <v>7112</v>
      </c>
      <c r="C4155" s="964" t="s">
        <v>141</v>
      </c>
      <c r="D4155" s="965">
        <v>202.03</v>
      </c>
      <c r="E4155" s="757"/>
      <c r="F4155" s="757"/>
      <c r="G4155" s="757"/>
      <c r="H4155" s="757"/>
      <c r="I4155" s="757"/>
    </row>
    <row r="4156" spans="1:9" ht="15.75" customHeight="1">
      <c r="A4156" s="963">
        <v>92636</v>
      </c>
      <c r="B4156" s="963" t="s">
        <v>7113</v>
      </c>
      <c r="C4156" s="964" t="s">
        <v>141</v>
      </c>
      <c r="D4156" s="965">
        <v>181.71</v>
      </c>
      <c r="E4156" s="757"/>
      <c r="F4156" s="757"/>
      <c r="G4156" s="757"/>
      <c r="H4156" s="757"/>
      <c r="I4156" s="757"/>
    </row>
    <row r="4157" spans="1:9" ht="15.75" customHeight="1">
      <c r="A4157" s="963">
        <v>92637</v>
      </c>
      <c r="B4157" s="963" t="s">
        <v>7114</v>
      </c>
      <c r="C4157" s="964" t="s">
        <v>141</v>
      </c>
      <c r="D4157" s="965">
        <v>59.94</v>
      </c>
      <c r="E4157" s="757"/>
      <c r="F4157" s="757"/>
      <c r="G4157" s="757"/>
      <c r="H4157" s="757"/>
      <c r="I4157" s="757"/>
    </row>
    <row r="4158" spans="1:9" ht="15.75" customHeight="1">
      <c r="A4158" s="963">
        <v>92638</v>
      </c>
      <c r="B4158" s="963" t="s">
        <v>7115</v>
      </c>
      <c r="C4158" s="964" t="s">
        <v>141</v>
      </c>
      <c r="D4158" s="965">
        <v>75.290000000000006</v>
      </c>
      <c r="E4158" s="757"/>
      <c r="F4158" s="757"/>
      <c r="G4158" s="757"/>
      <c r="H4158" s="757"/>
      <c r="I4158" s="757"/>
    </row>
    <row r="4159" spans="1:9" ht="15.75" customHeight="1">
      <c r="A4159" s="963">
        <v>92639</v>
      </c>
      <c r="B4159" s="963" t="s">
        <v>7116</v>
      </c>
      <c r="C4159" s="964" t="s">
        <v>141</v>
      </c>
      <c r="D4159" s="965">
        <v>88.31</v>
      </c>
      <c r="E4159" s="757"/>
      <c r="F4159" s="757"/>
      <c r="G4159" s="757"/>
      <c r="H4159" s="757"/>
      <c r="I4159" s="757"/>
    </row>
    <row r="4160" spans="1:9" ht="15.75" customHeight="1">
      <c r="A4160" s="963">
        <v>92640</v>
      </c>
      <c r="B4160" s="963" t="s">
        <v>7117</v>
      </c>
      <c r="C4160" s="964" t="s">
        <v>141</v>
      </c>
      <c r="D4160" s="966">
        <v>118.73</v>
      </c>
      <c r="E4160" s="757"/>
      <c r="F4160" s="757"/>
      <c r="G4160" s="757"/>
      <c r="H4160" s="757"/>
      <c r="I4160" s="757"/>
    </row>
    <row r="4161" spans="1:9" ht="15.75" customHeight="1">
      <c r="A4161" s="963">
        <v>92642</v>
      </c>
      <c r="B4161" s="963" t="s">
        <v>7118</v>
      </c>
      <c r="C4161" s="964" t="s">
        <v>141</v>
      </c>
      <c r="D4161" s="965">
        <v>188.32</v>
      </c>
      <c r="E4161" s="757"/>
      <c r="F4161" s="757"/>
      <c r="G4161" s="757"/>
      <c r="H4161" s="757"/>
      <c r="I4161" s="757"/>
    </row>
    <row r="4162" spans="1:9" ht="15.75" customHeight="1">
      <c r="A4162" s="963">
        <v>92644</v>
      </c>
      <c r="B4162" s="963" t="s">
        <v>7119</v>
      </c>
      <c r="C4162" s="964" t="s">
        <v>141</v>
      </c>
      <c r="D4162" s="965">
        <v>240.26</v>
      </c>
      <c r="E4162" s="757"/>
      <c r="F4162" s="757"/>
      <c r="G4162" s="757"/>
      <c r="H4162" s="757"/>
      <c r="I4162" s="757"/>
    </row>
    <row r="4163" spans="1:9" ht="15.75" customHeight="1">
      <c r="A4163" s="963">
        <v>92657</v>
      </c>
      <c r="B4163" s="963" t="s">
        <v>7120</v>
      </c>
      <c r="C4163" s="964" t="s">
        <v>141</v>
      </c>
      <c r="D4163" s="966">
        <v>23.67</v>
      </c>
      <c r="E4163" s="757"/>
      <c r="F4163" s="757"/>
      <c r="G4163" s="757"/>
      <c r="H4163" s="757"/>
      <c r="I4163" s="757"/>
    </row>
    <row r="4164" spans="1:9" ht="15.75" customHeight="1">
      <c r="A4164" s="963">
        <v>92658</v>
      </c>
      <c r="B4164" s="963" t="s">
        <v>7121</v>
      </c>
      <c r="C4164" s="964" t="s">
        <v>141</v>
      </c>
      <c r="D4164" s="965">
        <v>25.61</v>
      </c>
      <c r="E4164" s="757"/>
      <c r="F4164" s="757"/>
      <c r="G4164" s="757"/>
      <c r="H4164" s="757"/>
      <c r="I4164" s="757"/>
    </row>
    <row r="4165" spans="1:9" ht="15.75" customHeight="1">
      <c r="A4165" s="963">
        <v>92659</v>
      </c>
      <c r="B4165" s="963" t="s">
        <v>7122</v>
      </c>
      <c r="C4165" s="964" t="s">
        <v>141</v>
      </c>
      <c r="D4165" s="965">
        <v>30.11</v>
      </c>
      <c r="E4165" s="757"/>
      <c r="F4165" s="757"/>
      <c r="G4165" s="757"/>
      <c r="H4165" s="757"/>
      <c r="I4165" s="757"/>
    </row>
    <row r="4166" spans="1:9" ht="15.75" customHeight="1">
      <c r="A4166" s="963">
        <v>92660</v>
      </c>
      <c r="B4166" s="963" t="s">
        <v>7123</v>
      </c>
      <c r="C4166" s="964" t="s">
        <v>141</v>
      </c>
      <c r="D4166" s="965">
        <v>31.91</v>
      </c>
      <c r="E4166" s="757"/>
      <c r="F4166" s="757"/>
      <c r="G4166" s="757"/>
      <c r="H4166" s="757"/>
      <c r="I4166" s="757"/>
    </row>
    <row r="4167" spans="1:9" ht="15.75" customHeight="1">
      <c r="A4167" s="963">
        <v>92661</v>
      </c>
      <c r="B4167" s="963" t="s">
        <v>7124</v>
      </c>
      <c r="C4167" s="964" t="s">
        <v>141</v>
      </c>
      <c r="D4167" s="965">
        <v>36.75</v>
      </c>
      <c r="E4167" s="757"/>
      <c r="F4167" s="757"/>
      <c r="G4167" s="757"/>
      <c r="H4167" s="757"/>
      <c r="I4167" s="757"/>
    </row>
    <row r="4168" spans="1:9" ht="15.75" customHeight="1">
      <c r="A4168" s="963">
        <v>92662</v>
      </c>
      <c r="B4168" s="963" t="s">
        <v>7125</v>
      </c>
      <c r="C4168" s="964" t="s">
        <v>141</v>
      </c>
      <c r="D4168" s="965">
        <v>37.1</v>
      </c>
      <c r="E4168" s="757"/>
      <c r="F4168" s="757"/>
      <c r="G4168" s="757"/>
      <c r="H4168" s="757"/>
      <c r="I4168" s="757"/>
    </row>
    <row r="4169" spans="1:9" ht="15.75" customHeight="1">
      <c r="A4169" s="963">
        <v>92663</v>
      </c>
      <c r="B4169" s="963" t="s">
        <v>7126</v>
      </c>
      <c r="C4169" s="964" t="s">
        <v>141</v>
      </c>
      <c r="D4169" s="965">
        <v>50.92</v>
      </c>
      <c r="E4169" s="757"/>
      <c r="F4169" s="757"/>
      <c r="G4169" s="757"/>
      <c r="H4169" s="757"/>
      <c r="I4169" s="757"/>
    </row>
    <row r="4170" spans="1:9" ht="15.75" customHeight="1">
      <c r="A4170" s="963">
        <v>92664</v>
      </c>
      <c r="B4170" s="963" t="s">
        <v>7127</v>
      </c>
      <c r="C4170" s="964" t="s">
        <v>141</v>
      </c>
      <c r="D4170" s="965">
        <v>50.89</v>
      </c>
      <c r="E4170" s="757"/>
      <c r="F4170" s="757"/>
      <c r="G4170" s="757"/>
      <c r="H4170" s="757"/>
      <c r="I4170" s="757"/>
    </row>
    <row r="4171" spans="1:9" ht="15.75" customHeight="1">
      <c r="A4171" s="963">
        <v>92665</v>
      </c>
      <c r="B4171" s="963" t="s">
        <v>7128</v>
      </c>
      <c r="C4171" s="964" t="s">
        <v>141</v>
      </c>
      <c r="D4171" s="965">
        <v>71.92</v>
      </c>
      <c r="E4171" s="757"/>
      <c r="F4171" s="757"/>
      <c r="G4171" s="757"/>
      <c r="H4171" s="757"/>
      <c r="I4171" s="757"/>
    </row>
    <row r="4172" spans="1:9" ht="15.75" customHeight="1">
      <c r="A4172" s="963">
        <v>92666</v>
      </c>
      <c r="B4172" s="963" t="s">
        <v>7129</v>
      </c>
      <c r="C4172" s="964" t="s">
        <v>141</v>
      </c>
      <c r="D4172" s="965">
        <v>82.7</v>
      </c>
      <c r="E4172" s="757"/>
      <c r="F4172" s="757"/>
      <c r="G4172" s="757"/>
      <c r="H4172" s="757"/>
      <c r="I4172" s="757"/>
    </row>
    <row r="4173" spans="1:9" ht="15.75" customHeight="1">
      <c r="A4173" s="963">
        <v>92667</v>
      </c>
      <c r="B4173" s="963" t="s">
        <v>7130</v>
      </c>
      <c r="C4173" s="964" t="s">
        <v>141</v>
      </c>
      <c r="D4173" s="965">
        <v>108.74</v>
      </c>
      <c r="E4173" s="757"/>
      <c r="F4173" s="757"/>
      <c r="G4173" s="757"/>
      <c r="H4173" s="757"/>
      <c r="I4173" s="757"/>
    </row>
    <row r="4174" spans="1:9" ht="15.75" customHeight="1">
      <c r="A4174" s="963">
        <v>92668</v>
      </c>
      <c r="B4174" s="963" t="s">
        <v>7131</v>
      </c>
      <c r="C4174" s="964" t="s">
        <v>141</v>
      </c>
      <c r="D4174" s="965">
        <v>118.33</v>
      </c>
      <c r="E4174" s="757"/>
      <c r="F4174" s="757"/>
      <c r="G4174" s="757"/>
      <c r="H4174" s="757"/>
      <c r="I4174" s="757"/>
    </row>
    <row r="4175" spans="1:9" ht="15.75" customHeight="1">
      <c r="A4175" s="963">
        <v>92669</v>
      </c>
      <c r="B4175" s="963" t="s">
        <v>7132</v>
      </c>
      <c r="C4175" s="964" t="s">
        <v>141</v>
      </c>
      <c r="D4175" s="965">
        <v>36.119999999999997</v>
      </c>
      <c r="E4175" s="757"/>
      <c r="F4175" s="757"/>
      <c r="G4175" s="757"/>
      <c r="H4175" s="757"/>
      <c r="I4175" s="757"/>
    </row>
    <row r="4176" spans="1:9" ht="15.75" customHeight="1">
      <c r="A4176" s="963">
        <v>92670</v>
      </c>
      <c r="B4176" s="963" t="s">
        <v>7133</v>
      </c>
      <c r="C4176" s="964" t="s">
        <v>141</v>
      </c>
      <c r="D4176" s="965">
        <v>33.549999999999997</v>
      </c>
      <c r="E4176" s="757"/>
      <c r="F4176" s="757"/>
      <c r="G4176" s="757"/>
      <c r="H4176" s="757"/>
      <c r="I4176" s="757"/>
    </row>
    <row r="4177" spans="1:9" ht="15.75" customHeight="1">
      <c r="A4177" s="963">
        <v>92671</v>
      </c>
      <c r="B4177" s="963" t="s">
        <v>7134</v>
      </c>
      <c r="C4177" s="964" t="s">
        <v>141</v>
      </c>
      <c r="D4177" s="965">
        <v>48.98</v>
      </c>
      <c r="E4177" s="757"/>
      <c r="F4177" s="757"/>
      <c r="G4177" s="757"/>
      <c r="H4177" s="757"/>
      <c r="I4177" s="757"/>
    </row>
    <row r="4178" spans="1:9" ht="15.75" customHeight="1">
      <c r="A4178" s="963">
        <v>92672</v>
      </c>
      <c r="B4178" s="963" t="s">
        <v>7135</v>
      </c>
      <c r="C4178" s="964" t="s">
        <v>141</v>
      </c>
      <c r="D4178" s="965">
        <v>43.86</v>
      </c>
      <c r="E4178" s="757"/>
      <c r="F4178" s="757"/>
      <c r="G4178" s="757"/>
      <c r="H4178" s="757"/>
      <c r="I4178" s="757"/>
    </row>
    <row r="4179" spans="1:9" ht="15.75" customHeight="1">
      <c r="A4179" s="963">
        <v>92673</v>
      </c>
      <c r="B4179" s="963" t="s">
        <v>7136</v>
      </c>
      <c r="C4179" s="964" t="s">
        <v>141</v>
      </c>
      <c r="D4179" s="965">
        <v>56.98</v>
      </c>
      <c r="E4179" s="757"/>
      <c r="F4179" s="757"/>
      <c r="G4179" s="757"/>
      <c r="H4179" s="757"/>
      <c r="I4179" s="757"/>
    </row>
    <row r="4180" spans="1:9" ht="15.75" customHeight="1">
      <c r="A4180" s="963">
        <v>92674</v>
      </c>
      <c r="B4180" s="963" t="s">
        <v>7137</v>
      </c>
      <c r="C4180" s="964" t="s">
        <v>141</v>
      </c>
      <c r="D4180" s="965">
        <v>53.45</v>
      </c>
      <c r="E4180" s="757"/>
      <c r="F4180" s="757"/>
      <c r="G4180" s="757"/>
      <c r="H4180" s="757"/>
      <c r="I4180" s="757"/>
    </row>
    <row r="4181" spans="1:9" ht="15.75" customHeight="1">
      <c r="A4181" s="963">
        <v>92675</v>
      </c>
      <c r="B4181" s="963" t="s">
        <v>7138</v>
      </c>
      <c r="C4181" s="964" t="s">
        <v>141</v>
      </c>
      <c r="D4181" s="965">
        <v>75.599999999999994</v>
      </c>
      <c r="E4181" s="757"/>
      <c r="F4181" s="757"/>
      <c r="G4181" s="757"/>
      <c r="H4181" s="757"/>
      <c r="I4181" s="757"/>
    </row>
    <row r="4182" spans="1:9" ht="15.75" customHeight="1">
      <c r="A4182" s="963">
        <v>92676</v>
      </c>
      <c r="B4182" s="963" t="s">
        <v>7139</v>
      </c>
      <c r="C4182" s="964" t="s">
        <v>141</v>
      </c>
      <c r="D4182" s="965">
        <v>73.2</v>
      </c>
      <c r="E4182" s="757"/>
      <c r="F4182" s="757"/>
      <c r="G4182" s="757"/>
      <c r="H4182" s="757"/>
      <c r="I4182" s="757"/>
    </row>
    <row r="4183" spans="1:9" ht="15.75" customHeight="1">
      <c r="A4183" s="963">
        <v>92677</v>
      </c>
      <c r="B4183" s="963" t="s">
        <v>7140</v>
      </c>
      <c r="C4183" s="964" t="s">
        <v>141</v>
      </c>
      <c r="D4183" s="965">
        <v>128.80000000000001</v>
      </c>
      <c r="E4183" s="757"/>
      <c r="F4183" s="757"/>
      <c r="G4183" s="757"/>
      <c r="H4183" s="757"/>
      <c r="I4183" s="757"/>
    </row>
    <row r="4184" spans="1:9" ht="15.75" customHeight="1">
      <c r="A4184" s="963">
        <v>92678</v>
      </c>
      <c r="B4184" s="963" t="s">
        <v>7141</v>
      </c>
      <c r="C4184" s="964" t="s">
        <v>141</v>
      </c>
      <c r="D4184" s="965">
        <v>118.26</v>
      </c>
      <c r="E4184" s="757"/>
      <c r="F4184" s="757"/>
      <c r="G4184" s="757"/>
      <c r="H4184" s="757"/>
      <c r="I4184" s="757"/>
    </row>
    <row r="4185" spans="1:9" ht="15.75" customHeight="1">
      <c r="A4185" s="963">
        <v>92679</v>
      </c>
      <c r="B4185" s="963" t="s">
        <v>7142</v>
      </c>
      <c r="C4185" s="964" t="s">
        <v>141</v>
      </c>
      <c r="D4185" s="965">
        <v>179.82</v>
      </c>
      <c r="E4185" s="757"/>
      <c r="F4185" s="757"/>
      <c r="G4185" s="757"/>
      <c r="H4185" s="757"/>
      <c r="I4185" s="757"/>
    </row>
    <row r="4186" spans="1:9" ht="15.75" customHeight="1">
      <c r="A4186" s="963">
        <v>92680</v>
      </c>
      <c r="B4186" s="963" t="s">
        <v>7143</v>
      </c>
      <c r="C4186" s="964" t="s">
        <v>141</v>
      </c>
      <c r="D4186" s="965">
        <v>159.5</v>
      </c>
      <c r="E4186" s="757"/>
      <c r="F4186" s="757"/>
      <c r="G4186" s="757"/>
      <c r="H4186" s="757"/>
      <c r="I4186" s="757"/>
    </row>
    <row r="4187" spans="1:9" ht="15.75" customHeight="1">
      <c r="A4187" s="963">
        <v>92681</v>
      </c>
      <c r="B4187" s="963" t="s">
        <v>7144</v>
      </c>
      <c r="C4187" s="964" t="s">
        <v>141</v>
      </c>
      <c r="D4187" s="965">
        <v>45.66</v>
      </c>
      <c r="E4187" s="757"/>
      <c r="F4187" s="757"/>
      <c r="G4187" s="757"/>
      <c r="H4187" s="757"/>
      <c r="I4187" s="757"/>
    </row>
    <row r="4188" spans="1:9" ht="15.75" customHeight="1">
      <c r="A4188" s="963">
        <v>92682</v>
      </c>
      <c r="B4188" s="963" t="s">
        <v>7145</v>
      </c>
      <c r="C4188" s="964" t="s">
        <v>141</v>
      </c>
      <c r="D4188" s="965">
        <v>59.04</v>
      </c>
      <c r="E4188" s="757"/>
      <c r="F4188" s="757"/>
      <c r="G4188" s="757"/>
      <c r="H4188" s="757"/>
      <c r="I4188" s="757"/>
    </row>
    <row r="4189" spans="1:9" ht="15.75" customHeight="1">
      <c r="A4189" s="963">
        <v>92683</v>
      </c>
      <c r="B4189" s="963" t="s">
        <v>7146</v>
      </c>
      <c r="C4189" s="964" t="s">
        <v>141</v>
      </c>
      <c r="D4189" s="965">
        <v>69.86</v>
      </c>
      <c r="E4189" s="757"/>
      <c r="F4189" s="757"/>
      <c r="G4189" s="757"/>
      <c r="H4189" s="757"/>
      <c r="I4189" s="757"/>
    </row>
    <row r="4190" spans="1:9" ht="15.75" customHeight="1">
      <c r="A4190" s="963">
        <v>92684</v>
      </c>
      <c r="B4190" s="963" t="s">
        <v>7147</v>
      </c>
      <c r="C4190" s="964" t="s">
        <v>141</v>
      </c>
      <c r="D4190" s="965">
        <v>97.5</v>
      </c>
      <c r="E4190" s="757"/>
      <c r="F4190" s="757"/>
      <c r="G4190" s="757"/>
      <c r="H4190" s="757"/>
      <c r="I4190" s="757"/>
    </row>
    <row r="4191" spans="1:9" ht="15.75" customHeight="1">
      <c r="A4191" s="963">
        <v>92685</v>
      </c>
      <c r="B4191" s="963" t="s">
        <v>7148</v>
      </c>
      <c r="C4191" s="964" t="s">
        <v>141</v>
      </c>
      <c r="D4191" s="965">
        <v>162.91</v>
      </c>
      <c r="E4191" s="757"/>
      <c r="F4191" s="757"/>
      <c r="G4191" s="757"/>
      <c r="H4191" s="757"/>
      <c r="I4191" s="757"/>
    </row>
    <row r="4192" spans="1:9" ht="15.75" customHeight="1">
      <c r="A4192" s="963">
        <v>92686</v>
      </c>
      <c r="B4192" s="963" t="s">
        <v>7149</v>
      </c>
      <c r="C4192" s="964" t="s">
        <v>141</v>
      </c>
      <c r="D4192" s="965">
        <v>210.62</v>
      </c>
      <c r="E4192" s="757"/>
      <c r="F4192" s="757"/>
      <c r="G4192" s="757"/>
      <c r="H4192" s="757"/>
      <c r="I4192" s="757"/>
    </row>
    <row r="4193" spans="1:9" ht="15.75" customHeight="1">
      <c r="A4193" s="963">
        <v>92692</v>
      </c>
      <c r="B4193" s="963" t="s">
        <v>7150</v>
      </c>
      <c r="C4193" s="964" t="s">
        <v>141</v>
      </c>
      <c r="D4193" s="965">
        <v>12.57</v>
      </c>
      <c r="E4193" s="757"/>
      <c r="F4193" s="757"/>
      <c r="G4193" s="757"/>
      <c r="H4193" s="757"/>
      <c r="I4193" s="757"/>
    </row>
    <row r="4194" spans="1:9" ht="15.75" customHeight="1">
      <c r="A4194" s="963">
        <v>92693</v>
      </c>
      <c r="B4194" s="963" t="s">
        <v>7151</v>
      </c>
      <c r="C4194" s="964" t="s">
        <v>141</v>
      </c>
      <c r="D4194" s="965">
        <v>13</v>
      </c>
      <c r="E4194" s="757"/>
      <c r="F4194" s="757"/>
      <c r="G4194" s="757"/>
      <c r="H4194" s="757"/>
      <c r="I4194" s="757"/>
    </row>
    <row r="4195" spans="1:9" ht="15.75" customHeight="1">
      <c r="A4195" s="963">
        <v>92694</v>
      </c>
      <c r="B4195" s="963" t="s">
        <v>7152</v>
      </c>
      <c r="C4195" s="964" t="s">
        <v>141</v>
      </c>
      <c r="D4195" s="965">
        <v>19.600000000000001</v>
      </c>
      <c r="E4195" s="757"/>
      <c r="F4195" s="757"/>
      <c r="G4195" s="757"/>
      <c r="H4195" s="757"/>
      <c r="I4195" s="757"/>
    </row>
    <row r="4196" spans="1:9" ht="15.75" customHeight="1">
      <c r="A4196" s="963">
        <v>92695</v>
      </c>
      <c r="B4196" s="963" t="s">
        <v>7153</v>
      </c>
      <c r="C4196" s="964" t="s">
        <v>141</v>
      </c>
      <c r="D4196" s="965">
        <v>20.03</v>
      </c>
      <c r="E4196" s="757"/>
      <c r="F4196" s="757"/>
      <c r="G4196" s="757"/>
      <c r="H4196" s="757"/>
      <c r="I4196" s="757"/>
    </row>
    <row r="4197" spans="1:9" ht="15.75" customHeight="1">
      <c r="A4197" s="963">
        <v>92696</v>
      </c>
      <c r="B4197" s="963" t="s">
        <v>7154</v>
      </c>
      <c r="C4197" s="964" t="s">
        <v>141</v>
      </c>
      <c r="D4197" s="965">
        <v>30.49</v>
      </c>
      <c r="E4197" s="757"/>
      <c r="F4197" s="757"/>
      <c r="G4197" s="757"/>
      <c r="H4197" s="757"/>
      <c r="I4197" s="757"/>
    </row>
    <row r="4198" spans="1:9" ht="15.75" customHeight="1">
      <c r="A4198" s="963">
        <v>92697</v>
      </c>
      <c r="B4198" s="963" t="s">
        <v>7155</v>
      </c>
      <c r="C4198" s="964" t="s">
        <v>141</v>
      </c>
      <c r="D4198" s="965">
        <v>32.43</v>
      </c>
      <c r="E4198" s="757"/>
      <c r="F4198" s="757"/>
      <c r="G4198" s="757"/>
      <c r="H4198" s="757"/>
      <c r="I4198" s="757"/>
    </row>
    <row r="4199" spans="1:9" ht="15.75" customHeight="1">
      <c r="A4199" s="963">
        <v>92698</v>
      </c>
      <c r="B4199" s="963" t="s">
        <v>7156</v>
      </c>
      <c r="C4199" s="964" t="s">
        <v>141</v>
      </c>
      <c r="D4199" s="965">
        <v>18.559999999999999</v>
      </c>
      <c r="E4199" s="757"/>
      <c r="F4199" s="757"/>
      <c r="G4199" s="757"/>
      <c r="H4199" s="757"/>
      <c r="I4199" s="757"/>
    </row>
    <row r="4200" spans="1:9" ht="15.75" customHeight="1">
      <c r="A4200" s="963">
        <v>92699</v>
      </c>
      <c r="B4200" s="963" t="s">
        <v>7157</v>
      </c>
      <c r="C4200" s="964" t="s">
        <v>141</v>
      </c>
      <c r="D4200" s="965">
        <v>17.16</v>
      </c>
      <c r="E4200" s="757"/>
      <c r="F4200" s="757"/>
      <c r="G4200" s="757"/>
      <c r="H4200" s="757"/>
      <c r="I4200" s="757"/>
    </row>
    <row r="4201" spans="1:9" ht="15.75" customHeight="1">
      <c r="A4201" s="963">
        <v>92700</v>
      </c>
      <c r="B4201" s="963" t="s">
        <v>7158</v>
      </c>
      <c r="C4201" s="964" t="s">
        <v>141</v>
      </c>
      <c r="D4201" s="965">
        <v>29.93</v>
      </c>
      <c r="E4201" s="757"/>
      <c r="F4201" s="757"/>
      <c r="G4201" s="757"/>
      <c r="H4201" s="757"/>
      <c r="I4201" s="757"/>
    </row>
    <row r="4202" spans="1:9" ht="15.75" customHeight="1">
      <c r="A4202" s="963">
        <v>92701</v>
      </c>
      <c r="B4202" s="963" t="s">
        <v>7159</v>
      </c>
      <c r="C4202" s="964" t="s">
        <v>141</v>
      </c>
      <c r="D4202" s="965">
        <v>27.85</v>
      </c>
      <c r="E4202" s="757"/>
      <c r="F4202" s="757"/>
      <c r="G4202" s="757"/>
      <c r="H4202" s="757"/>
      <c r="I4202" s="757"/>
    </row>
    <row r="4203" spans="1:9" ht="15.75" customHeight="1">
      <c r="A4203" s="963">
        <v>92702</v>
      </c>
      <c r="B4203" s="963" t="s">
        <v>7160</v>
      </c>
      <c r="C4203" s="964" t="s">
        <v>141</v>
      </c>
      <c r="D4203" s="965">
        <v>46.42</v>
      </c>
      <c r="E4203" s="757"/>
      <c r="F4203" s="757"/>
      <c r="G4203" s="757"/>
      <c r="H4203" s="757"/>
      <c r="I4203" s="757"/>
    </row>
    <row r="4204" spans="1:9" ht="15.75" customHeight="1">
      <c r="A4204" s="963">
        <v>92703</v>
      </c>
      <c r="B4204" s="963" t="s">
        <v>7161</v>
      </c>
      <c r="C4204" s="964" t="s">
        <v>141</v>
      </c>
      <c r="D4204" s="965">
        <v>43.85</v>
      </c>
      <c r="E4204" s="757"/>
      <c r="F4204" s="757"/>
      <c r="G4204" s="757"/>
      <c r="H4204" s="757"/>
      <c r="I4204" s="757"/>
    </row>
    <row r="4205" spans="1:9" ht="15.75" customHeight="1">
      <c r="A4205" s="963">
        <v>92704</v>
      </c>
      <c r="B4205" s="963" t="s">
        <v>7162</v>
      </c>
      <c r="C4205" s="964" t="s">
        <v>141</v>
      </c>
      <c r="D4205" s="965">
        <v>23.14</v>
      </c>
      <c r="E4205" s="757"/>
      <c r="F4205" s="757"/>
      <c r="G4205" s="757"/>
      <c r="H4205" s="757"/>
      <c r="I4205" s="757"/>
    </row>
    <row r="4206" spans="1:9" ht="15.75" customHeight="1">
      <c r="A4206" s="963">
        <v>92705</v>
      </c>
      <c r="B4206" s="963" t="s">
        <v>7163</v>
      </c>
      <c r="C4206" s="964" t="s">
        <v>141</v>
      </c>
      <c r="D4206" s="965">
        <v>36.700000000000003</v>
      </c>
      <c r="E4206" s="757"/>
      <c r="F4206" s="757"/>
      <c r="G4206" s="757"/>
      <c r="H4206" s="757"/>
      <c r="I4206" s="757"/>
    </row>
    <row r="4207" spans="1:9" ht="15.75" customHeight="1">
      <c r="A4207" s="963">
        <v>92706</v>
      </c>
      <c r="B4207" s="963" t="s">
        <v>7164</v>
      </c>
      <c r="C4207" s="964" t="s">
        <v>141</v>
      </c>
      <c r="D4207" s="965">
        <v>59.38</v>
      </c>
      <c r="E4207" s="757"/>
      <c r="F4207" s="757"/>
      <c r="G4207" s="757"/>
      <c r="H4207" s="757"/>
      <c r="I4207" s="757"/>
    </row>
    <row r="4208" spans="1:9" ht="15.75" customHeight="1">
      <c r="A4208" s="963">
        <v>92889</v>
      </c>
      <c r="B4208" s="963" t="s">
        <v>7165</v>
      </c>
      <c r="C4208" s="964" t="s">
        <v>141</v>
      </c>
      <c r="D4208" s="965">
        <v>131.53</v>
      </c>
      <c r="E4208" s="757"/>
      <c r="F4208" s="757"/>
      <c r="G4208" s="757"/>
      <c r="H4208" s="757"/>
      <c r="I4208" s="757"/>
    </row>
    <row r="4209" spans="1:9" ht="15.75" customHeight="1">
      <c r="A4209" s="963">
        <v>92890</v>
      </c>
      <c r="B4209" s="963" t="s">
        <v>7166</v>
      </c>
      <c r="C4209" s="964" t="s">
        <v>141</v>
      </c>
      <c r="D4209" s="965">
        <v>203.65</v>
      </c>
      <c r="E4209" s="757"/>
      <c r="F4209" s="757"/>
      <c r="G4209" s="757"/>
      <c r="H4209" s="757"/>
      <c r="I4209" s="757"/>
    </row>
    <row r="4210" spans="1:9" ht="15.75" customHeight="1">
      <c r="A4210" s="963">
        <v>92891</v>
      </c>
      <c r="B4210" s="963" t="s">
        <v>7167</v>
      </c>
      <c r="C4210" s="964" t="s">
        <v>141</v>
      </c>
      <c r="D4210" s="965">
        <v>302.87</v>
      </c>
      <c r="E4210" s="757"/>
      <c r="F4210" s="757"/>
      <c r="G4210" s="757"/>
      <c r="H4210" s="757"/>
      <c r="I4210" s="757"/>
    </row>
    <row r="4211" spans="1:9" ht="15.75" customHeight="1">
      <c r="A4211" s="963">
        <v>92892</v>
      </c>
      <c r="B4211" s="963" t="s">
        <v>7168</v>
      </c>
      <c r="C4211" s="964" t="s">
        <v>141</v>
      </c>
      <c r="D4211" s="965">
        <v>53.55</v>
      </c>
      <c r="E4211" s="757"/>
      <c r="F4211" s="757"/>
      <c r="G4211" s="757"/>
      <c r="H4211" s="757"/>
      <c r="I4211" s="757"/>
    </row>
    <row r="4212" spans="1:9" ht="15.75" customHeight="1">
      <c r="A4212" s="963">
        <v>92893</v>
      </c>
      <c r="B4212" s="963" t="s">
        <v>7169</v>
      </c>
      <c r="C4212" s="964" t="s">
        <v>141</v>
      </c>
      <c r="D4212" s="965">
        <v>78.72</v>
      </c>
      <c r="E4212" s="757"/>
      <c r="F4212" s="757"/>
      <c r="G4212" s="757"/>
      <c r="H4212" s="757"/>
      <c r="I4212" s="757"/>
    </row>
    <row r="4213" spans="1:9" ht="15.75" customHeight="1">
      <c r="A4213" s="963">
        <v>92894</v>
      </c>
      <c r="B4213" s="963" t="s">
        <v>7170</v>
      </c>
      <c r="C4213" s="964" t="s">
        <v>141</v>
      </c>
      <c r="D4213" s="965">
        <v>94.91</v>
      </c>
      <c r="E4213" s="757"/>
      <c r="F4213" s="757"/>
      <c r="G4213" s="757"/>
      <c r="H4213" s="757"/>
      <c r="I4213" s="757"/>
    </row>
    <row r="4214" spans="1:9" ht="15.75" customHeight="1">
      <c r="A4214" s="963">
        <v>92895</v>
      </c>
      <c r="B4214" s="963" t="s">
        <v>7171</v>
      </c>
      <c r="C4214" s="964" t="s">
        <v>141</v>
      </c>
      <c r="D4214" s="965">
        <v>131.49</v>
      </c>
      <c r="E4214" s="757"/>
      <c r="F4214" s="757"/>
      <c r="G4214" s="757"/>
      <c r="H4214" s="757"/>
      <c r="I4214" s="757"/>
    </row>
    <row r="4215" spans="1:9" ht="15.75" customHeight="1">
      <c r="A4215" s="963">
        <v>92896</v>
      </c>
      <c r="B4215" s="963" t="s">
        <v>7172</v>
      </c>
      <c r="C4215" s="964" t="s">
        <v>141</v>
      </c>
      <c r="D4215" s="965">
        <v>204.94</v>
      </c>
      <c r="E4215" s="757"/>
      <c r="F4215" s="757"/>
      <c r="G4215" s="757"/>
      <c r="H4215" s="757"/>
      <c r="I4215" s="757"/>
    </row>
    <row r="4216" spans="1:9" ht="15.75" customHeight="1">
      <c r="A4216" s="963">
        <v>92897</v>
      </c>
      <c r="B4216" s="963" t="s">
        <v>7173</v>
      </c>
      <c r="C4216" s="964" t="s">
        <v>141</v>
      </c>
      <c r="D4216" s="965">
        <v>305.51</v>
      </c>
      <c r="E4216" s="757"/>
      <c r="F4216" s="757"/>
      <c r="G4216" s="757"/>
      <c r="H4216" s="757"/>
      <c r="I4216" s="757"/>
    </row>
    <row r="4217" spans="1:9" ht="15.75" customHeight="1">
      <c r="A4217" s="963">
        <v>92898</v>
      </c>
      <c r="B4217" s="963" t="s">
        <v>7174</v>
      </c>
      <c r="C4217" s="964" t="s">
        <v>141</v>
      </c>
      <c r="D4217" s="965">
        <v>46.43</v>
      </c>
      <c r="E4217" s="757"/>
      <c r="F4217" s="757"/>
      <c r="G4217" s="757"/>
      <c r="H4217" s="757"/>
      <c r="I4217" s="757"/>
    </row>
    <row r="4218" spans="1:9" ht="15.75" customHeight="1">
      <c r="A4218" s="963">
        <v>92899</v>
      </c>
      <c r="B4218" s="963" t="s">
        <v>7175</v>
      </c>
      <c r="C4218" s="964" t="s">
        <v>141</v>
      </c>
      <c r="D4218" s="965">
        <v>70.61</v>
      </c>
      <c r="E4218" s="757"/>
      <c r="F4218" s="757"/>
      <c r="G4218" s="757"/>
      <c r="H4218" s="757"/>
      <c r="I4218" s="757"/>
    </row>
    <row r="4219" spans="1:9" ht="15.75" customHeight="1">
      <c r="A4219" s="963">
        <v>92900</v>
      </c>
      <c r="B4219" s="963" t="s">
        <v>7176</v>
      </c>
      <c r="C4219" s="964" t="s">
        <v>141</v>
      </c>
      <c r="D4219" s="965">
        <v>85.67</v>
      </c>
      <c r="E4219" s="757"/>
      <c r="F4219" s="757"/>
      <c r="G4219" s="757"/>
      <c r="H4219" s="757"/>
      <c r="I4219" s="757"/>
    </row>
    <row r="4220" spans="1:9" ht="15.75" customHeight="1">
      <c r="A4220" s="963">
        <v>92901</v>
      </c>
      <c r="B4220" s="963" t="s">
        <v>7177</v>
      </c>
      <c r="C4220" s="964" t="s">
        <v>141</v>
      </c>
      <c r="D4220" s="965">
        <v>120.85</v>
      </c>
      <c r="E4220" s="757"/>
      <c r="F4220" s="757"/>
      <c r="G4220" s="757"/>
      <c r="H4220" s="757"/>
      <c r="I4220" s="757"/>
    </row>
    <row r="4221" spans="1:9" ht="15.75" customHeight="1">
      <c r="A4221" s="963">
        <v>92902</v>
      </c>
      <c r="B4221" s="963" t="s">
        <v>7178</v>
      </c>
      <c r="C4221" s="964" t="s">
        <v>141</v>
      </c>
      <c r="D4221" s="965">
        <v>192.19</v>
      </c>
      <c r="E4221" s="757"/>
      <c r="F4221" s="757"/>
      <c r="G4221" s="757"/>
      <c r="H4221" s="757"/>
      <c r="I4221" s="757"/>
    </row>
    <row r="4222" spans="1:9" ht="15.75" customHeight="1">
      <c r="A4222" s="963">
        <v>92903</v>
      </c>
      <c r="B4222" s="963" t="s">
        <v>7179</v>
      </c>
      <c r="C4222" s="964" t="s">
        <v>141</v>
      </c>
      <c r="D4222" s="965">
        <v>290.69</v>
      </c>
      <c r="E4222" s="757"/>
      <c r="F4222" s="757"/>
      <c r="G4222" s="757"/>
      <c r="H4222" s="757"/>
      <c r="I4222" s="757"/>
    </row>
    <row r="4223" spans="1:9" ht="15.75" customHeight="1">
      <c r="A4223" s="963">
        <v>92904</v>
      </c>
      <c r="B4223" s="963" t="s">
        <v>7180</v>
      </c>
      <c r="C4223" s="964" t="s">
        <v>141</v>
      </c>
      <c r="D4223" s="965">
        <v>32.11</v>
      </c>
      <c r="E4223" s="757"/>
      <c r="F4223" s="757"/>
      <c r="G4223" s="757"/>
      <c r="H4223" s="757"/>
      <c r="I4223" s="757"/>
    </row>
    <row r="4224" spans="1:9" ht="15.75" customHeight="1">
      <c r="A4224" s="963">
        <v>92905</v>
      </c>
      <c r="B4224" s="963" t="s">
        <v>7181</v>
      </c>
      <c r="C4224" s="964" t="s">
        <v>141</v>
      </c>
      <c r="D4224" s="965">
        <v>45.1</v>
      </c>
      <c r="E4224" s="757"/>
      <c r="F4224" s="757"/>
      <c r="G4224" s="757"/>
      <c r="H4224" s="757"/>
      <c r="I4224" s="757"/>
    </row>
    <row r="4225" spans="1:9" ht="15.75" customHeight="1">
      <c r="A4225" s="963">
        <v>92906</v>
      </c>
      <c r="B4225" s="963" t="s">
        <v>7182</v>
      </c>
      <c r="C4225" s="964" t="s">
        <v>141</v>
      </c>
      <c r="D4225" s="965">
        <v>53.25</v>
      </c>
      <c r="E4225" s="757"/>
      <c r="F4225" s="757"/>
      <c r="G4225" s="757"/>
      <c r="H4225" s="757"/>
      <c r="I4225" s="757"/>
    </row>
    <row r="4226" spans="1:9" ht="15.75" customHeight="1">
      <c r="A4226" s="963">
        <v>92907</v>
      </c>
      <c r="B4226" s="963" t="s">
        <v>7183</v>
      </c>
      <c r="C4226" s="964" t="s">
        <v>141</v>
      </c>
      <c r="D4226" s="965">
        <v>65.64</v>
      </c>
      <c r="E4226" s="757"/>
      <c r="F4226" s="757"/>
      <c r="G4226" s="757"/>
      <c r="H4226" s="757"/>
      <c r="I4226" s="757"/>
    </row>
    <row r="4227" spans="1:9" ht="15.75" customHeight="1">
      <c r="A4227" s="963">
        <v>92908</v>
      </c>
      <c r="B4227" s="963" t="s">
        <v>7184</v>
      </c>
      <c r="C4227" s="964" t="s">
        <v>141</v>
      </c>
      <c r="D4227" s="965">
        <v>65.64</v>
      </c>
      <c r="E4227" s="757"/>
      <c r="F4227" s="757"/>
      <c r="G4227" s="757"/>
      <c r="H4227" s="757"/>
      <c r="I4227" s="757"/>
    </row>
    <row r="4228" spans="1:9" ht="15.75" customHeight="1">
      <c r="A4228" s="963">
        <v>92909</v>
      </c>
      <c r="B4228" s="963" t="s">
        <v>7185</v>
      </c>
      <c r="C4228" s="964" t="s">
        <v>141</v>
      </c>
      <c r="D4228" s="965">
        <v>65.64</v>
      </c>
      <c r="E4228" s="757"/>
      <c r="F4228" s="757"/>
      <c r="G4228" s="757"/>
      <c r="H4228" s="757"/>
      <c r="I4228" s="757"/>
    </row>
    <row r="4229" spans="1:9" ht="15.75" customHeight="1">
      <c r="A4229" s="963">
        <v>92910</v>
      </c>
      <c r="B4229" s="963" t="s">
        <v>7186</v>
      </c>
      <c r="C4229" s="964" t="s">
        <v>141</v>
      </c>
      <c r="D4229" s="965">
        <v>98.71</v>
      </c>
      <c r="E4229" s="757"/>
      <c r="F4229" s="757"/>
      <c r="G4229" s="757"/>
      <c r="H4229" s="757"/>
      <c r="I4229" s="757"/>
    </row>
    <row r="4230" spans="1:9" ht="15.75" customHeight="1">
      <c r="A4230" s="963">
        <v>92911</v>
      </c>
      <c r="B4230" s="963" t="s">
        <v>7187</v>
      </c>
      <c r="C4230" s="964" t="s">
        <v>141</v>
      </c>
      <c r="D4230" s="965">
        <v>98.71</v>
      </c>
      <c r="E4230" s="757"/>
      <c r="F4230" s="757"/>
      <c r="G4230" s="757"/>
      <c r="H4230" s="757"/>
      <c r="I4230" s="757"/>
    </row>
    <row r="4231" spans="1:9" ht="15.75" customHeight="1">
      <c r="A4231" s="963">
        <v>92912</v>
      </c>
      <c r="B4231" s="963" t="s">
        <v>7188</v>
      </c>
      <c r="C4231" s="964" t="s">
        <v>141</v>
      </c>
      <c r="D4231" s="965">
        <v>136.26</v>
      </c>
      <c r="E4231" s="757"/>
      <c r="F4231" s="757"/>
      <c r="G4231" s="757"/>
      <c r="H4231" s="757"/>
      <c r="I4231" s="757"/>
    </row>
    <row r="4232" spans="1:9" ht="15.75" customHeight="1">
      <c r="A4232" s="963">
        <v>92913</v>
      </c>
      <c r="B4232" s="963" t="s">
        <v>7189</v>
      </c>
      <c r="C4232" s="964" t="s">
        <v>141</v>
      </c>
      <c r="D4232" s="965">
        <v>138.44999999999999</v>
      </c>
      <c r="E4232" s="757"/>
      <c r="F4232" s="757"/>
      <c r="G4232" s="757"/>
      <c r="H4232" s="757"/>
      <c r="I4232" s="757"/>
    </row>
    <row r="4233" spans="1:9" ht="15.75" customHeight="1">
      <c r="A4233" s="963">
        <v>92914</v>
      </c>
      <c r="B4233" s="963" t="s">
        <v>7190</v>
      </c>
      <c r="C4233" s="964" t="s">
        <v>141</v>
      </c>
      <c r="D4233" s="965">
        <v>138.44999999999999</v>
      </c>
      <c r="E4233" s="757"/>
      <c r="F4233" s="757"/>
      <c r="G4233" s="757"/>
      <c r="H4233" s="757"/>
      <c r="I4233" s="757"/>
    </row>
    <row r="4234" spans="1:9" ht="15.75" customHeight="1">
      <c r="A4234" s="963">
        <v>92918</v>
      </c>
      <c r="B4234" s="963" t="s">
        <v>7191</v>
      </c>
      <c r="C4234" s="964" t="s">
        <v>141</v>
      </c>
      <c r="D4234" s="965">
        <v>32.57</v>
      </c>
      <c r="E4234" s="757"/>
      <c r="F4234" s="757"/>
      <c r="G4234" s="757"/>
      <c r="H4234" s="757"/>
      <c r="I4234" s="757"/>
    </row>
    <row r="4235" spans="1:9" ht="15.75" customHeight="1">
      <c r="A4235" s="963">
        <v>92920</v>
      </c>
      <c r="B4235" s="963" t="s">
        <v>7192</v>
      </c>
      <c r="C4235" s="964" t="s">
        <v>141</v>
      </c>
      <c r="D4235" s="965">
        <v>32.840000000000003</v>
      </c>
      <c r="E4235" s="757"/>
      <c r="F4235" s="757"/>
      <c r="G4235" s="757"/>
      <c r="H4235" s="757"/>
      <c r="I4235" s="757"/>
    </row>
    <row r="4236" spans="1:9" ht="15.75" customHeight="1">
      <c r="A4236" s="963">
        <v>92925</v>
      </c>
      <c r="B4236" s="963" t="s">
        <v>7193</v>
      </c>
      <c r="C4236" s="964" t="s">
        <v>141</v>
      </c>
      <c r="D4236" s="965">
        <v>41.46</v>
      </c>
      <c r="E4236" s="757"/>
      <c r="F4236" s="757"/>
      <c r="G4236" s="757"/>
      <c r="H4236" s="757"/>
      <c r="I4236" s="757"/>
    </row>
    <row r="4237" spans="1:9" ht="15.75" customHeight="1">
      <c r="A4237" s="963">
        <v>92926</v>
      </c>
      <c r="B4237" s="963" t="s">
        <v>7194</v>
      </c>
      <c r="C4237" s="964" t="s">
        <v>141</v>
      </c>
      <c r="D4237" s="965">
        <v>41.45</v>
      </c>
      <c r="E4237" s="757"/>
      <c r="F4237" s="757"/>
      <c r="G4237" s="757"/>
      <c r="H4237" s="757"/>
      <c r="I4237" s="757"/>
    </row>
    <row r="4238" spans="1:9" ht="15.75" customHeight="1">
      <c r="A4238" s="963">
        <v>92927</v>
      </c>
      <c r="B4238" s="963" t="s">
        <v>7195</v>
      </c>
      <c r="C4238" s="964" t="s">
        <v>141</v>
      </c>
      <c r="D4238" s="965">
        <v>41.45</v>
      </c>
      <c r="E4238" s="757"/>
      <c r="F4238" s="757"/>
      <c r="G4238" s="757"/>
      <c r="H4238" s="757"/>
      <c r="I4238" s="757"/>
    </row>
    <row r="4239" spans="1:9" ht="15.75" customHeight="1">
      <c r="A4239" s="963">
        <v>92928</v>
      </c>
      <c r="B4239" s="963" t="s">
        <v>7196</v>
      </c>
      <c r="C4239" s="964" t="s">
        <v>141</v>
      </c>
      <c r="D4239" s="965">
        <v>47.83</v>
      </c>
      <c r="E4239" s="757"/>
      <c r="F4239" s="757"/>
      <c r="G4239" s="757"/>
      <c r="H4239" s="757"/>
      <c r="I4239" s="757"/>
    </row>
    <row r="4240" spans="1:9" ht="15.75" customHeight="1">
      <c r="A4240" s="963">
        <v>92929</v>
      </c>
      <c r="B4240" s="963" t="s">
        <v>7197</v>
      </c>
      <c r="C4240" s="964" t="s">
        <v>141</v>
      </c>
      <c r="D4240" s="965">
        <v>47.83</v>
      </c>
      <c r="E4240" s="757"/>
      <c r="F4240" s="757"/>
      <c r="G4240" s="757"/>
      <c r="H4240" s="757"/>
      <c r="I4240" s="757"/>
    </row>
    <row r="4241" spans="1:9" ht="15.75" customHeight="1">
      <c r="A4241" s="963">
        <v>92930</v>
      </c>
      <c r="B4241" s="963" t="s">
        <v>7198</v>
      </c>
      <c r="C4241" s="964" t="s">
        <v>141</v>
      </c>
      <c r="D4241" s="965">
        <v>47.83</v>
      </c>
      <c r="E4241" s="757"/>
      <c r="F4241" s="757"/>
      <c r="G4241" s="757"/>
      <c r="H4241" s="757"/>
      <c r="I4241" s="757"/>
    </row>
    <row r="4242" spans="1:9" ht="15.75" customHeight="1">
      <c r="A4242" s="963">
        <v>92931</v>
      </c>
      <c r="B4242" s="963" t="s">
        <v>7199</v>
      </c>
      <c r="C4242" s="964" t="s">
        <v>141</v>
      </c>
      <c r="D4242" s="965">
        <v>65.599999999999994</v>
      </c>
      <c r="E4242" s="757"/>
      <c r="F4242" s="757"/>
      <c r="G4242" s="757"/>
      <c r="H4242" s="757"/>
      <c r="I4242" s="757"/>
    </row>
    <row r="4243" spans="1:9" ht="15.75" customHeight="1">
      <c r="A4243" s="963">
        <v>92932</v>
      </c>
      <c r="B4243" s="963" t="s">
        <v>7200</v>
      </c>
      <c r="C4243" s="964" t="s">
        <v>141</v>
      </c>
      <c r="D4243" s="965">
        <v>65.599999999999994</v>
      </c>
      <c r="E4243" s="757"/>
      <c r="F4243" s="757"/>
      <c r="G4243" s="757"/>
      <c r="H4243" s="757"/>
      <c r="I4243" s="757"/>
    </row>
    <row r="4244" spans="1:9" ht="15.75" customHeight="1">
      <c r="A4244" s="963">
        <v>92933</v>
      </c>
      <c r="B4244" s="963" t="s">
        <v>7201</v>
      </c>
      <c r="C4244" s="964" t="s">
        <v>141</v>
      </c>
      <c r="D4244" s="965">
        <v>65.599999999999994</v>
      </c>
      <c r="E4244" s="757"/>
      <c r="F4244" s="757"/>
      <c r="G4244" s="757"/>
      <c r="H4244" s="757"/>
      <c r="I4244" s="757"/>
    </row>
    <row r="4245" spans="1:9" ht="15.75" customHeight="1">
      <c r="A4245" s="963">
        <v>92934</v>
      </c>
      <c r="B4245" s="963" t="s">
        <v>7202</v>
      </c>
      <c r="C4245" s="964" t="s">
        <v>141</v>
      </c>
      <c r="D4245" s="965">
        <v>100</v>
      </c>
      <c r="E4245" s="757"/>
      <c r="F4245" s="757"/>
      <c r="G4245" s="757"/>
      <c r="H4245" s="757"/>
      <c r="I4245" s="757"/>
    </row>
    <row r="4246" spans="1:9" ht="15.75" customHeight="1">
      <c r="A4246" s="963">
        <v>92935</v>
      </c>
      <c r="B4246" s="963" t="s">
        <v>7203</v>
      </c>
      <c r="C4246" s="964" t="s">
        <v>141</v>
      </c>
      <c r="D4246" s="965">
        <v>100</v>
      </c>
      <c r="E4246" s="757"/>
      <c r="F4246" s="757"/>
      <c r="G4246" s="757"/>
      <c r="H4246" s="757"/>
      <c r="I4246" s="757"/>
    </row>
    <row r="4247" spans="1:9" ht="15.75" customHeight="1">
      <c r="A4247" s="963">
        <v>92936</v>
      </c>
      <c r="B4247" s="963" t="s">
        <v>7204</v>
      </c>
      <c r="C4247" s="964" t="s">
        <v>141</v>
      </c>
      <c r="D4247" s="966">
        <v>141.09</v>
      </c>
      <c r="E4247" s="757"/>
      <c r="F4247" s="757"/>
      <c r="G4247" s="757"/>
      <c r="H4247" s="757"/>
      <c r="I4247" s="757"/>
    </row>
    <row r="4248" spans="1:9" ht="15.75" customHeight="1">
      <c r="A4248" s="963">
        <v>92937</v>
      </c>
      <c r="B4248" s="963" t="s">
        <v>7205</v>
      </c>
      <c r="C4248" s="964" t="s">
        <v>141</v>
      </c>
      <c r="D4248" s="965">
        <v>141.09</v>
      </c>
      <c r="E4248" s="757"/>
      <c r="F4248" s="757"/>
      <c r="G4248" s="757"/>
      <c r="H4248" s="757"/>
      <c r="I4248" s="757"/>
    </row>
    <row r="4249" spans="1:9" ht="15.75" customHeight="1">
      <c r="A4249" s="963">
        <v>92938</v>
      </c>
      <c r="B4249" s="963" t="s">
        <v>7206</v>
      </c>
      <c r="C4249" s="964" t="s">
        <v>141</v>
      </c>
      <c r="D4249" s="965">
        <v>25.45</v>
      </c>
      <c r="E4249" s="757"/>
      <c r="F4249" s="757"/>
      <c r="G4249" s="757"/>
      <c r="H4249" s="757"/>
      <c r="I4249" s="757"/>
    </row>
    <row r="4250" spans="1:9" ht="15.75" customHeight="1">
      <c r="A4250" s="963">
        <v>92939</v>
      </c>
      <c r="B4250" s="963" t="s">
        <v>7207</v>
      </c>
      <c r="C4250" s="964" t="s">
        <v>141</v>
      </c>
      <c r="D4250" s="965">
        <v>25.72</v>
      </c>
      <c r="E4250" s="757"/>
      <c r="F4250" s="757"/>
      <c r="G4250" s="757"/>
      <c r="H4250" s="757"/>
      <c r="I4250" s="757"/>
    </row>
    <row r="4251" spans="1:9" ht="15.75" customHeight="1">
      <c r="A4251" s="963">
        <v>92940</v>
      </c>
      <c r="B4251" s="963" t="s">
        <v>7208</v>
      </c>
      <c r="C4251" s="964" t="s">
        <v>141</v>
      </c>
      <c r="D4251" s="965">
        <v>33.35</v>
      </c>
      <c r="E4251" s="757"/>
      <c r="F4251" s="757"/>
      <c r="G4251" s="757"/>
      <c r="H4251" s="757"/>
      <c r="I4251" s="757"/>
    </row>
    <row r="4252" spans="1:9" ht="15.75" customHeight="1">
      <c r="A4252" s="963">
        <v>92941</v>
      </c>
      <c r="B4252" s="963" t="s">
        <v>7209</v>
      </c>
      <c r="C4252" s="964" t="s">
        <v>141</v>
      </c>
      <c r="D4252" s="965">
        <v>33.340000000000003</v>
      </c>
      <c r="E4252" s="757"/>
      <c r="F4252" s="757"/>
      <c r="G4252" s="757"/>
      <c r="H4252" s="757"/>
      <c r="I4252" s="757"/>
    </row>
    <row r="4253" spans="1:9" ht="15.75" customHeight="1">
      <c r="A4253" s="963">
        <v>92942</v>
      </c>
      <c r="B4253" s="963" t="s">
        <v>7210</v>
      </c>
      <c r="C4253" s="964" t="s">
        <v>141</v>
      </c>
      <c r="D4253" s="965">
        <v>33.340000000000003</v>
      </c>
      <c r="E4253" s="757"/>
      <c r="F4253" s="757"/>
      <c r="G4253" s="757"/>
      <c r="H4253" s="757"/>
      <c r="I4253" s="757"/>
    </row>
    <row r="4254" spans="1:9" ht="15.75" customHeight="1">
      <c r="A4254" s="963">
        <v>92943</v>
      </c>
      <c r="B4254" s="963" t="s">
        <v>7211</v>
      </c>
      <c r="C4254" s="964" t="s">
        <v>141</v>
      </c>
      <c r="D4254" s="965">
        <v>38.590000000000003</v>
      </c>
      <c r="E4254" s="757"/>
      <c r="F4254" s="757"/>
      <c r="G4254" s="757"/>
      <c r="H4254" s="757"/>
      <c r="I4254" s="757"/>
    </row>
    <row r="4255" spans="1:9" ht="15.75" customHeight="1">
      <c r="A4255" s="963">
        <v>92944</v>
      </c>
      <c r="B4255" s="963" t="s">
        <v>7212</v>
      </c>
      <c r="C4255" s="964" t="s">
        <v>141</v>
      </c>
      <c r="D4255" s="965">
        <v>38.590000000000003</v>
      </c>
      <c r="E4255" s="757"/>
      <c r="F4255" s="757"/>
      <c r="G4255" s="757"/>
      <c r="H4255" s="757"/>
      <c r="I4255" s="757"/>
    </row>
    <row r="4256" spans="1:9" ht="15.75" customHeight="1">
      <c r="A4256" s="963">
        <v>92945</v>
      </c>
      <c r="B4256" s="963" t="s">
        <v>7213</v>
      </c>
      <c r="C4256" s="964" t="s">
        <v>141</v>
      </c>
      <c r="D4256" s="965">
        <v>38.590000000000003</v>
      </c>
      <c r="E4256" s="757"/>
      <c r="F4256" s="757"/>
      <c r="G4256" s="757"/>
      <c r="H4256" s="757"/>
      <c r="I4256" s="757"/>
    </row>
    <row r="4257" spans="1:9" ht="15.75" customHeight="1">
      <c r="A4257" s="963">
        <v>92946</v>
      </c>
      <c r="B4257" s="963" t="s">
        <v>7214</v>
      </c>
      <c r="C4257" s="964" t="s">
        <v>141</v>
      </c>
      <c r="D4257" s="965">
        <v>54.96</v>
      </c>
      <c r="E4257" s="757"/>
      <c r="F4257" s="757"/>
      <c r="G4257" s="757"/>
      <c r="H4257" s="757"/>
      <c r="I4257" s="757"/>
    </row>
    <row r="4258" spans="1:9" ht="15.75" customHeight="1">
      <c r="A4258" s="963">
        <v>92947</v>
      </c>
      <c r="B4258" s="963" t="s">
        <v>7215</v>
      </c>
      <c r="C4258" s="964" t="s">
        <v>141</v>
      </c>
      <c r="D4258" s="965">
        <v>54.96</v>
      </c>
      <c r="E4258" s="757"/>
      <c r="F4258" s="757"/>
      <c r="G4258" s="757"/>
      <c r="H4258" s="757"/>
      <c r="I4258" s="757"/>
    </row>
    <row r="4259" spans="1:9" ht="15.75" customHeight="1">
      <c r="A4259" s="963">
        <v>92948</v>
      </c>
      <c r="B4259" s="963" t="s">
        <v>7216</v>
      </c>
      <c r="C4259" s="964" t="s">
        <v>141</v>
      </c>
      <c r="D4259" s="965">
        <v>54.96</v>
      </c>
      <c r="E4259" s="757"/>
      <c r="F4259" s="757"/>
      <c r="G4259" s="757"/>
      <c r="H4259" s="757"/>
      <c r="I4259" s="757"/>
    </row>
    <row r="4260" spans="1:9" ht="15.75" customHeight="1">
      <c r="A4260" s="963">
        <v>92949</v>
      </c>
      <c r="B4260" s="963" t="s">
        <v>7217</v>
      </c>
      <c r="C4260" s="964" t="s">
        <v>141</v>
      </c>
      <c r="D4260" s="965">
        <v>87.25</v>
      </c>
      <c r="E4260" s="757"/>
      <c r="F4260" s="757"/>
      <c r="G4260" s="757"/>
      <c r="H4260" s="757"/>
      <c r="I4260" s="757"/>
    </row>
    <row r="4261" spans="1:9" ht="15.75" customHeight="1">
      <c r="A4261" s="963">
        <v>92950</v>
      </c>
      <c r="B4261" s="963" t="s">
        <v>7218</v>
      </c>
      <c r="C4261" s="964" t="s">
        <v>141</v>
      </c>
      <c r="D4261" s="965">
        <v>87.25</v>
      </c>
      <c r="E4261" s="757"/>
      <c r="F4261" s="757"/>
      <c r="G4261" s="757"/>
      <c r="H4261" s="757"/>
      <c r="I4261" s="757"/>
    </row>
    <row r="4262" spans="1:9" ht="15.75" customHeight="1">
      <c r="A4262" s="963">
        <v>92951</v>
      </c>
      <c r="B4262" s="963" t="s">
        <v>7219</v>
      </c>
      <c r="C4262" s="964" t="s">
        <v>141</v>
      </c>
      <c r="D4262" s="965">
        <v>126.27</v>
      </c>
      <c r="E4262" s="757"/>
      <c r="F4262" s="757"/>
      <c r="G4262" s="757"/>
      <c r="H4262" s="757"/>
      <c r="I4262" s="757"/>
    </row>
    <row r="4263" spans="1:9" ht="15.75" customHeight="1">
      <c r="A4263" s="963">
        <v>92952</v>
      </c>
      <c r="B4263" s="963" t="s">
        <v>7220</v>
      </c>
      <c r="C4263" s="964" t="s">
        <v>141</v>
      </c>
      <c r="D4263" s="965">
        <v>126.27</v>
      </c>
      <c r="E4263" s="757"/>
      <c r="F4263" s="757"/>
      <c r="G4263" s="757"/>
      <c r="H4263" s="757"/>
      <c r="I4263" s="757"/>
    </row>
    <row r="4264" spans="1:9" ht="15.75" customHeight="1">
      <c r="A4264" s="963">
        <v>92953</v>
      </c>
      <c r="B4264" s="963" t="s">
        <v>7221</v>
      </c>
      <c r="C4264" s="964" t="s">
        <v>141</v>
      </c>
      <c r="D4264" s="965">
        <v>21.43</v>
      </c>
      <c r="E4264" s="757"/>
      <c r="F4264" s="757"/>
      <c r="G4264" s="757"/>
      <c r="H4264" s="757"/>
      <c r="I4264" s="757"/>
    </row>
    <row r="4265" spans="1:9" ht="15.75" customHeight="1">
      <c r="A4265" s="963">
        <v>93050</v>
      </c>
      <c r="B4265" s="963" t="s">
        <v>7222</v>
      </c>
      <c r="C4265" s="964" t="s">
        <v>141</v>
      </c>
      <c r="D4265" s="965">
        <v>10.26</v>
      </c>
      <c r="E4265" s="757"/>
      <c r="F4265" s="757"/>
      <c r="G4265" s="757"/>
      <c r="H4265" s="757"/>
      <c r="I4265" s="757"/>
    </row>
    <row r="4266" spans="1:9" ht="15.75" customHeight="1">
      <c r="A4266" s="963">
        <v>93052</v>
      </c>
      <c r="B4266" s="963" t="s">
        <v>7223</v>
      </c>
      <c r="C4266" s="964" t="s">
        <v>141</v>
      </c>
      <c r="D4266" s="965">
        <v>499.27</v>
      </c>
      <c r="E4266" s="757"/>
      <c r="F4266" s="757"/>
      <c r="G4266" s="757"/>
      <c r="H4266" s="757"/>
      <c r="I4266" s="757"/>
    </row>
    <row r="4267" spans="1:9" ht="15.75" customHeight="1">
      <c r="A4267" s="963">
        <v>93054</v>
      </c>
      <c r="B4267" s="963" t="s">
        <v>7224</v>
      </c>
      <c r="C4267" s="964" t="s">
        <v>141</v>
      </c>
      <c r="D4267" s="965">
        <v>20.71</v>
      </c>
      <c r="E4267" s="757"/>
      <c r="F4267" s="757"/>
      <c r="G4267" s="757"/>
      <c r="H4267" s="757"/>
      <c r="I4267" s="757"/>
    </row>
    <row r="4268" spans="1:9" ht="15.75" customHeight="1">
      <c r="A4268" s="963">
        <v>93055</v>
      </c>
      <c r="B4268" s="963" t="s">
        <v>7225</v>
      </c>
      <c r="C4268" s="964" t="s">
        <v>141</v>
      </c>
      <c r="D4268" s="965">
        <v>42.64</v>
      </c>
      <c r="E4268" s="757"/>
      <c r="F4268" s="757"/>
      <c r="G4268" s="757"/>
      <c r="H4268" s="757"/>
      <c r="I4268" s="757"/>
    </row>
    <row r="4269" spans="1:9" ht="15.75" customHeight="1">
      <c r="A4269" s="963">
        <v>93056</v>
      </c>
      <c r="B4269" s="963" t="s">
        <v>7226</v>
      </c>
      <c r="C4269" s="964" t="s">
        <v>141</v>
      </c>
      <c r="D4269" s="965">
        <v>15.44</v>
      </c>
      <c r="E4269" s="757"/>
      <c r="F4269" s="757"/>
      <c r="G4269" s="757"/>
      <c r="H4269" s="757"/>
      <c r="I4269" s="757"/>
    </row>
    <row r="4270" spans="1:9" ht="15.75" customHeight="1">
      <c r="A4270" s="963">
        <v>93057</v>
      </c>
      <c r="B4270" s="963" t="s">
        <v>7227</v>
      </c>
      <c r="C4270" s="964" t="s">
        <v>141</v>
      </c>
      <c r="D4270" s="965">
        <v>12.81</v>
      </c>
      <c r="E4270" s="757"/>
      <c r="F4270" s="757"/>
      <c r="G4270" s="757"/>
      <c r="H4270" s="757"/>
      <c r="I4270" s="757"/>
    </row>
    <row r="4271" spans="1:9" ht="15.75" customHeight="1">
      <c r="A4271" s="963">
        <v>93058</v>
      </c>
      <c r="B4271" s="963" t="s">
        <v>7228</v>
      </c>
      <c r="C4271" s="964" t="s">
        <v>141</v>
      </c>
      <c r="D4271" s="965">
        <v>549.15</v>
      </c>
      <c r="E4271" s="757"/>
      <c r="F4271" s="757"/>
      <c r="G4271" s="757"/>
      <c r="H4271" s="757"/>
      <c r="I4271" s="757"/>
    </row>
    <row r="4272" spans="1:9" ht="15.75" customHeight="1">
      <c r="A4272" s="963">
        <v>93059</v>
      </c>
      <c r="B4272" s="963" t="s">
        <v>7229</v>
      </c>
      <c r="C4272" s="964" t="s">
        <v>141</v>
      </c>
      <c r="D4272" s="965">
        <v>27.42</v>
      </c>
      <c r="E4272" s="757"/>
      <c r="F4272" s="757"/>
      <c r="G4272" s="757"/>
      <c r="H4272" s="757"/>
      <c r="I4272" s="757"/>
    </row>
    <row r="4273" spans="1:9" ht="15.75" customHeight="1">
      <c r="A4273" s="963">
        <v>93060</v>
      </c>
      <c r="B4273" s="963" t="s">
        <v>7230</v>
      </c>
      <c r="C4273" s="964" t="s">
        <v>141</v>
      </c>
      <c r="D4273" s="965">
        <v>74.989999999999995</v>
      </c>
      <c r="E4273" s="757"/>
      <c r="F4273" s="757"/>
      <c r="G4273" s="757"/>
      <c r="H4273" s="757"/>
      <c r="I4273" s="757"/>
    </row>
    <row r="4274" spans="1:9" ht="15.75" customHeight="1">
      <c r="A4274" s="963">
        <v>93061</v>
      </c>
      <c r="B4274" s="963" t="s">
        <v>7231</v>
      </c>
      <c r="C4274" s="964" t="s">
        <v>141</v>
      </c>
      <c r="D4274" s="965">
        <v>29.77</v>
      </c>
      <c r="E4274" s="757"/>
      <c r="F4274" s="757"/>
      <c r="G4274" s="757"/>
      <c r="H4274" s="757"/>
      <c r="I4274" s="757"/>
    </row>
    <row r="4275" spans="1:9" ht="15.75" customHeight="1">
      <c r="A4275" s="963">
        <v>93062</v>
      </c>
      <c r="B4275" s="963" t="s">
        <v>7232</v>
      </c>
      <c r="C4275" s="964" t="s">
        <v>141</v>
      </c>
      <c r="D4275" s="965">
        <v>25.05</v>
      </c>
      <c r="E4275" s="757"/>
      <c r="F4275" s="757"/>
      <c r="G4275" s="757"/>
      <c r="H4275" s="757"/>
      <c r="I4275" s="757"/>
    </row>
    <row r="4276" spans="1:9" ht="15.75" customHeight="1">
      <c r="A4276" s="963">
        <v>93063</v>
      </c>
      <c r="B4276" s="963" t="s">
        <v>7233</v>
      </c>
      <c r="C4276" s="964" t="s">
        <v>141</v>
      </c>
      <c r="D4276" s="965">
        <v>629.21</v>
      </c>
      <c r="E4276" s="757"/>
      <c r="F4276" s="757"/>
      <c r="G4276" s="757"/>
      <c r="H4276" s="757"/>
      <c r="I4276" s="757"/>
    </row>
    <row r="4277" spans="1:9" ht="15.75" customHeight="1">
      <c r="A4277" s="963">
        <v>93064</v>
      </c>
      <c r="B4277" s="963" t="s">
        <v>7234</v>
      </c>
      <c r="C4277" s="964" t="s">
        <v>141</v>
      </c>
      <c r="D4277" s="965">
        <v>45.99</v>
      </c>
      <c r="E4277" s="757"/>
      <c r="F4277" s="757"/>
      <c r="G4277" s="757"/>
      <c r="H4277" s="757"/>
      <c r="I4277" s="757"/>
    </row>
    <row r="4278" spans="1:9" ht="15.75" customHeight="1">
      <c r="A4278" s="963">
        <v>93065</v>
      </c>
      <c r="B4278" s="963" t="s">
        <v>7235</v>
      </c>
      <c r="C4278" s="964" t="s">
        <v>141</v>
      </c>
      <c r="D4278" s="965">
        <v>41.28</v>
      </c>
      <c r="E4278" s="757"/>
      <c r="F4278" s="757"/>
      <c r="G4278" s="757"/>
      <c r="H4278" s="757"/>
      <c r="I4278" s="757"/>
    </row>
    <row r="4279" spans="1:9" ht="15.75" customHeight="1">
      <c r="A4279" s="963">
        <v>93066</v>
      </c>
      <c r="B4279" s="963" t="s">
        <v>7236</v>
      </c>
      <c r="C4279" s="964" t="s">
        <v>141</v>
      </c>
      <c r="D4279" s="965">
        <v>789.65</v>
      </c>
      <c r="E4279" s="757"/>
      <c r="F4279" s="757"/>
      <c r="G4279" s="757"/>
      <c r="H4279" s="757"/>
      <c r="I4279" s="757"/>
    </row>
    <row r="4280" spans="1:9" ht="15.75" customHeight="1">
      <c r="A4280" s="963">
        <v>93067</v>
      </c>
      <c r="B4280" s="963" t="s">
        <v>7237</v>
      </c>
      <c r="C4280" s="964" t="s">
        <v>141</v>
      </c>
      <c r="D4280" s="965">
        <v>68.63</v>
      </c>
      <c r="E4280" s="757"/>
      <c r="F4280" s="757"/>
      <c r="G4280" s="757"/>
      <c r="H4280" s="757"/>
      <c r="I4280" s="757"/>
    </row>
    <row r="4281" spans="1:9" ht="15.75" customHeight="1">
      <c r="A4281" s="963">
        <v>93068</v>
      </c>
      <c r="B4281" s="963" t="s">
        <v>7238</v>
      </c>
      <c r="C4281" s="964" t="s">
        <v>141</v>
      </c>
      <c r="D4281" s="965">
        <v>58.29</v>
      </c>
      <c r="E4281" s="757"/>
      <c r="F4281" s="757"/>
      <c r="G4281" s="757"/>
      <c r="H4281" s="757"/>
      <c r="I4281" s="757"/>
    </row>
    <row r="4282" spans="1:9" ht="15.75" customHeight="1">
      <c r="A4282" s="963">
        <v>93069</v>
      </c>
      <c r="B4282" s="963" t="s">
        <v>7239</v>
      </c>
      <c r="C4282" s="964" t="s">
        <v>141</v>
      </c>
      <c r="D4282" s="965">
        <v>1094.7</v>
      </c>
      <c r="E4282" s="757"/>
      <c r="F4282" s="757"/>
      <c r="G4282" s="757"/>
      <c r="H4282" s="757"/>
      <c r="I4282" s="757"/>
    </row>
    <row r="4283" spans="1:9" ht="15.75" customHeight="1">
      <c r="A4283" s="963">
        <v>93070</v>
      </c>
      <c r="B4283" s="963" t="s">
        <v>7240</v>
      </c>
      <c r="C4283" s="964" t="s">
        <v>141</v>
      </c>
      <c r="D4283" s="965">
        <v>175.16</v>
      </c>
      <c r="E4283" s="757"/>
      <c r="F4283" s="757"/>
      <c r="G4283" s="757"/>
      <c r="H4283" s="757"/>
      <c r="I4283" s="757"/>
    </row>
    <row r="4284" spans="1:9" ht="15.75" customHeight="1">
      <c r="A4284" s="963">
        <v>93071</v>
      </c>
      <c r="B4284" s="963" t="s">
        <v>7241</v>
      </c>
      <c r="C4284" s="964" t="s">
        <v>141</v>
      </c>
      <c r="D4284" s="965">
        <v>161.06</v>
      </c>
      <c r="E4284" s="757"/>
      <c r="F4284" s="757"/>
      <c r="G4284" s="757"/>
      <c r="H4284" s="757"/>
      <c r="I4284" s="757"/>
    </row>
    <row r="4285" spans="1:9" ht="15.75" customHeight="1">
      <c r="A4285" s="963">
        <v>93072</v>
      </c>
      <c r="B4285" s="963" t="s">
        <v>7242</v>
      </c>
      <c r="C4285" s="964" t="s">
        <v>141</v>
      </c>
      <c r="D4285" s="965">
        <v>1444.84</v>
      </c>
      <c r="E4285" s="757"/>
      <c r="F4285" s="757"/>
      <c r="G4285" s="757"/>
      <c r="H4285" s="757"/>
      <c r="I4285" s="757"/>
    </row>
    <row r="4286" spans="1:9" ht="15.75" customHeight="1">
      <c r="A4286" s="963">
        <v>93074</v>
      </c>
      <c r="B4286" s="963" t="s">
        <v>7243</v>
      </c>
      <c r="C4286" s="964" t="s">
        <v>141</v>
      </c>
      <c r="D4286" s="965">
        <v>11.44</v>
      </c>
      <c r="E4286" s="757"/>
      <c r="F4286" s="757"/>
      <c r="G4286" s="757"/>
      <c r="H4286" s="757"/>
      <c r="I4286" s="757"/>
    </row>
    <row r="4287" spans="1:9" ht="15.75" customHeight="1">
      <c r="A4287" s="963">
        <v>93075</v>
      </c>
      <c r="B4287" s="963" t="s">
        <v>7244</v>
      </c>
      <c r="C4287" s="964" t="s">
        <v>141</v>
      </c>
      <c r="D4287" s="965">
        <v>17.86</v>
      </c>
      <c r="E4287" s="757"/>
      <c r="F4287" s="757"/>
      <c r="G4287" s="757"/>
      <c r="H4287" s="757"/>
      <c r="I4287" s="757"/>
    </row>
    <row r="4288" spans="1:9" ht="15.75" customHeight="1">
      <c r="A4288" s="963">
        <v>93076</v>
      </c>
      <c r="B4288" s="963" t="s">
        <v>7245</v>
      </c>
      <c r="C4288" s="964" t="s">
        <v>141</v>
      </c>
      <c r="D4288" s="965">
        <v>18.89</v>
      </c>
      <c r="E4288" s="757"/>
      <c r="F4288" s="757"/>
      <c r="G4288" s="757"/>
      <c r="H4288" s="757"/>
      <c r="I4288" s="757"/>
    </row>
    <row r="4289" spans="1:9" ht="15.75" customHeight="1">
      <c r="A4289" s="963">
        <v>93077</v>
      </c>
      <c r="B4289" s="963" t="s">
        <v>7246</v>
      </c>
      <c r="C4289" s="964" t="s">
        <v>141</v>
      </c>
      <c r="D4289" s="965">
        <v>25.6</v>
      </c>
      <c r="E4289" s="757"/>
      <c r="F4289" s="757"/>
      <c r="G4289" s="757"/>
      <c r="H4289" s="757"/>
      <c r="I4289" s="757"/>
    </row>
    <row r="4290" spans="1:9" ht="15.75" customHeight="1">
      <c r="A4290" s="963">
        <v>93078</v>
      </c>
      <c r="B4290" s="963" t="s">
        <v>7247</v>
      </c>
      <c r="C4290" s="964" t="s">
        <v>141</v>
      </c>
      <c r="D4290" s="965">
        <v>28.78</v>
      </c>
      <c r="E4290" s="757"/>
      <c r="F4290" s="757"/>
      <c r="G4290" s="757"/>
      <c r="H4290" s="757"/>
      <c r="I4290" s="757"/>
    </row>
    <row r="4291" spans="1:9" ht="15.75" customHeight="1">
      <c r="A4291" s="963">
        <v>93079</v>
      </c>
      <c r="B4291" s="963" t="s">
        <v>7248</v>
      </c>
      <c r="C4291" s="964" t="s">
        <v>141</v>
      </c>
      <c r="D4291" s="965">
        <v>26.7</v>
      </c>
      <c r="E4291" s="757"/>
      <c r="F4291" s="757"/>
      <c r="G4291" s="757"/>
      <c r="H4291" s="757"/>
      <c r="I4291" s="757"/>
    </row>
    <row r="4292" spans="1:9" ht="15.75" customHeight="1">
      <c r="A4292" s="963">
        <v>93080</v>
      </c>
      <c r="B4292" s="963" t="s">
        <v>7249</v>
      </c>
      <c r="C4292" s="964" t="s">
        <v>141</v>
      </c>
      <c r="D4292" s="965">
        <v>7.42</v>
      </c>
      <c r="E4292" s="757"/>
      <c r="F4292" s="757"/>
      <c r="G4292" s="757"/>
      <c r="H4292" s="757"/>
      <c r="I4292" s="757"/>
    </row>
    <row r="4293" spans="1:9" ht="15.75" customHeight="1">
      <c r="A4293" s="963">
        <v>93081</v>
      </c>
      <c r="B4293" s="963" t="s">
        <v>7250</v>
      </c>
      <c r="C4293" s="964" t="s">
        <v>141</v>
      </c>
      <c r="D4293" s="965">
        <v>17.02</v>
      </c>
      <c r="E4293" s="757"/>
      <c r="F4293" s="757"/>
      <c r="G4293" s="757"/>
      <c r="H4293" s="757"/>
      <c r="I4293" s="757"/>
    </row>
    <row r="4294" spans="1:9" ht="15.75" customHeight="1">
      <c r="A4294" s="963">
        <v>93082</v>
      </c>
      <c r="B4294" s="963" t="s">
        <v>7251</v>
      </c>
      <c r="C4294" s="964" t="s">
        <v>141</v>
      </c>
      <c r="D4294" s="965">
        <v>22.16</v>
      </c>
      <c r="E4294" s="757"/>
      <c r="F4294" s="757"/>
      <c r="G4294" s="757"/>
      <c r="H4294" s="757"/>
      <c r="I4294" s="757"/>
    </row>
    <row r="4295" spans="1:9" ht="15.75" customHeight="1">
      <c r="A4295" s="963">
        <v>93083</v>
      </c>
      <c r="B4295" s="963" t="s">
        <v>7252</v>
      </c>
      <c r="C4295" s="964" t="s">
        <v>141</v>
      </c>
      <c r="D4295" s="965">
        <v>431.89</v>
      </c>
      <c r="E4295" s="757"/>
      <c r="F4295" s="757"/>
      <c r="G4295" s="757"/>
      <c r="H4295" s="757"/>
      <c r="I4295" s="757"/>
    </row>
    <row r="4296" spans="1:9" ht="15.75" customHeight="1">
      <c r="A4296" s="963">
        <v>93084</v>
      </c>
      <c r="B4296" s="963" t="s">
        <v>7253</v>
      </c>
      <c r="C4296" s="964" t="s">
        <v>141</v>
      </c>
      <c r="D4296" s="965">
        <v>12.38</v>
      </c>
      <c r="E4296" s="757"/>
      <c r="F4296" s="757"/>
      <c r="G4296" s="757"/>
      <c r="H4296" s="757"/>
      <c r="I4296" s="757"/>
    </row>
    <row r="4297" spans="1:9" ht="15.75" customHeight="1">
      <c r="A4297" s="963">
        <v>93085</v>
      </c>
      <c r="B4297" s="963" t="s">
        <v>7254</v>
      </c>
      <c r="C4297" s="964" t="s">
        <v>141</v>
      </c>
      <c r="D4297" s="965">
        <v>12.95</v>
      </c>
      <c r="E4297" s="757"/>
      <c r="F4297" s="757"/>
      <c r="G4297" s="757"/>
      <c r="H4297" s="757"/>
      <c r="I4297" s="757"/>
    </row>
    <row r="4298" spans="1:9" ht="15.75" customHeight="1">
      <c r="A4298" s="963">
        <v>93086</v>
      </c>
      <c r="B4298" s="963" t="s">
        <v>7255</v>
      </c>
      <c r="C4298" s="964" t="s">
        <v>141</v>
      </c>
      <c r="D4298" s="965">
        <v>501.39</v>
      </c>
      <c r="E4298" s="757"/>
      <c r="F4298" s="757"/>
      <c r="G4298" s="757"/>
      <c r="H4298" s="757"/>
      <c r="I4298" s="757"/>
    </row>
    <row r="4299" spans="1:9" ht="15.75" customHeight="1">
      <c r="A4299" s="963">
        <v>93087</v>
      </c>
      <c r="B4299" s="963" t="s">
        <v>7256</v>
      </c>
      <c r="C4299" s="964" t="s">
        <v>141</v>
      </c>
      <c r="D4299" s="965">
        <v>17.79</v>
      </c>
      <c r="E4299" s="757"/>
      <c r="F4299" s="757"/>
      <c r="G4299" s="757"/>
      <c r="H4299" s="757"/>
      <c r="I4299" s="757"/>
    </row>
    <row r="4300" spans="1:9" ht="15.75" customHeight="1">
      <c r="A4300" s="963">
        <v>93088</v>
      </c>
      <c r="B4300" s="963" t="s">
        <v>7257</v>
      </c>
      <c r="C4300" s="964" t="s">
        <v>141</v>
      </c>
      <c r="D4300" s="965">
        <v>22.07</v>
      </c>
      <c r="E4300" s="757"/>
      <c r="F4300" s="757"/>
      <c r="G4300" s="757"/>
      <c r="H4300" s="757"/>
      <c r="I4300" s="757"/>
    </row>
    <row r="4301" spans="1:9" ht="15.75" customHeight="1">
      <c r="A4301" s="963">
        <v>93089</v>
      </c>
      <c r="B4301" s="963" t="s">
        <v>7258</v>
      </c>
      <c r="C4301" s="964" t="s">
        <v>141</v>
      </c>
      <c r="D4301" s="965">
        <v>44.76</v>
      </c>
      <c r="E4301" s="757"/>
      <c r="F4301" s="757"/>
      <c r="G4301" s="757"/>
      <c r="H4301" s="757"/>
      <c r="I4301" s="757"/>
    </row>
    <row r="4302" spans="1:9" ht="15.75" customHeight="1">
      <c r="A4302" s="963">
        <v>93090</v>
      </c>
      <c r="B4302" s="963" t="s">
        <v>7259</v>
      </c>
      <c r="C4302" s="964" t="s">
        <v>141</v>
      </c>
      <c r="D4302" s="965">
        <v>17.41</v>
      </c>
      <c r="E4302" s="757"/>
      <c r="F4302" s="757"/>
      <c r="G4302" s="757"/>
      <c r="H4302" s="757"/>
      <c r="I4302" s="757"/>
    </row>
    <row r="4303" spans="1:9" ht="15.75" customHeight="1">
      <c r="A4303" s="963">
        <v>93091</v>
      </c>
      <c r="B4303" s="963" t="s">
        <v>7260</v>
      </c>
      <c r="C4303" s="964" t="s">
        <v>141</v>
      </c>
      <c r="D4303" s="965">
        <v>14.85</v>
      </c>
      <c r="E4303" s="757"/>
      <c r="F4303" s="757"/>
      <c r="G4303" s="757"/>
      <c r="H4303" s="757"/>
      <c r="I4303" s="757"/>
    </row>
    <row r="4304" spans="1:9" ht="15.75" customHeight="1">
      <c r="A4304" s="963">
        <v>93092</v>
      </c>
      <c r="B4304" s="963" t="s">
        <v>7261</v>
      </c>
      <c r="C4304" s="964" t="s">
        <v>141</v>
      </c>
      <c r="D4304" s="965">
        <v>551.12</v>
      </c>
      <c r="E4304" s="757"/>
      <c r="F4304" s="757"/>
      <c r="G4304" s="757"/>
      <c r="H4304" s="757"/>
      <c r="I4304" s="757"/>
    </row>
    <row r="4305" spans="1:9" ht="15.75" customHeight="1">
      <c r="A4305" s="963">
        <v>93093</v>
      </c>
      <c r="B4305" s="963" t="s">
        <v>7262</v>
      </c>
      <c r="C4305" s="964" t="s">
        <v>141</v>
      </c>
      <c r="D4305" s="965">
        <v>28.4</v>
      </c>
      <c r="E4305" s="757"/>
      <c r="F4305" s="757"/>
      <c r="G4305" s="757"/>
      <c r="H4305" s="757"/>
      <c r="I4305" s="757"/>
    </row>
    <row r="4306" spans="1:9" ht="15.75" customHeight="1">
      <c r="A4306" s="963">
        <v>93094</v>
      </c>
      <c r="B4306" s="963" t="s">
        <v>7263</v>
      </c>
      <c r="C4306" s="964" t="s">
        <v>141</v>
      </c>
      <c r="D4306" s="965">
        <v>76.959999999999994</v>
      </c>
      <c r="E4306" s="757"/>
      <c r="F4306" s="757"/>
      <c r="G4306" s="757"/>
      <c r="H4306" s="757"/>
      <c r="I4306" s="757"/>
    </row>
    <row r="4307" spans="1:9" ht="15.75" customHeight="1">
      <c r="A4307" s="963">
        <v>93097</v>
      </c>
      <c r="B4307" s="963" t="s">
        <v>7264</v>
      </c>
      <c r="C4307" s="964" t="s">
        <v>141</v>
      </c>
      <c r="D4307" s="965">
        <v>11.64</v>
      </c>
      <c r="E4307" s="757"/>
      <c r="F4307" s="757"/>
      <c r="G4307" s="757"/>
      <c r="H4307" s="757"/>
      <c r="I4307" s="757"/>
    </row>
    <row r="4308" spans="1:9" ht="15.75" customHeight="1">
      <c r="A4308" s="963">
        <v>93098</v>
      </c>
      <c r="B4308" s="963" t="s">
        <v>7265</v>
      </c>
      <c r="C4308" s="964" t="s">
        <v>141</v>
      </c>
      <c r="D4308" s="965">
        <v>17.96</v>
      </c>
      <c r="E4308" s="757"/>
      <c r="F4308" s="757"/>
      <c r="G4308" s="757"/>
      <c r="H4308" s="757"/>
      <c r="I4308" s="757"/>
    </row>
    <row r="4309" spans="1:9" ht="15.75" customHeight="1">
      <c r="A4309" s="963">
        <v>93099</v>
      </c>
      <c r="B4309" s="963" t="s">
        <v>7266</v>
      </c>
      <c r="C4309" s="964" t="s">
        <v>141</v>
      </c>
      <c r="D4309" s="965">
        <v>21.23</v>
      </c>
      <c r="E4309" s="757"/>
      <c r="F4309" s="757"/>
      <c r="G4309" s="757"/>
      <c r="H4309" s="757"/>
      <c r="I4309" s="757"/>
    </row>
    <row r="4310" spans="1:9" ht="15.75" customHeight="1">
      <c r="A4310" s="963">
        <v>93100</v>
      </c>
      <c r="B4310" s="963" t="s">
        <v>7267</v>
      </c>
      <c r="C4310" s="964" t="s">
        <v>141</v>
      </c>
      <c r="D4310" s="965">
        <v>26.76</v>
      </c>
      <c r="E4310" s="757"/>
      <c r="F4310" s="757"/>
      <c r="G4310" s="757"/>
      <c r="H4310" s="757"/>
      <c r="I4310" s="757"/>
    </row>
    <row r="4311" spans="1:9" ht="15.75" customHeight="1">
      <c r="A4311" s="963">
        <v>93101</v>
      </c>
      <c r="B4311" s="963" t="s">
        <v>7268</v>
      </c>
      <c r="C4311" s="964" t="s">
        <v>141</v>
      </c>
      <c r="D4311" s="965">
        <v>29.95</v>
      </c>
      <c r="E4311" s="757"/>
      <c r="F4311" s="757"/>
      <c r="G4311" s="757"/>
      <c r="H4311" s="757"/>
      <c r="I4311" s="757"/>
    </row>
    <row r="4312" spans="1:9" ht="15.75" customHeight="1">
      <c r="A4312" s="963">
        <v>93102</v>
      </c>
      <c r="B4312" s="963" t="s">
        <v>7269</v>
      </c>
      <c r="C4312" s="964" t="s">
        <v>141</v>
      </c>
      <c r="D4312" s="965">
        <v>30.91</v>
      </c>
      <c r="E4312" s="757"/>
      <c r="F4312" s="757"/>
      <c r="G4312" s="757"/>
      <c r="H4312" s="757"/>
      <c r="I4312" s="757"/>
    </row>
    <row r="4313" spans="1:9" ht="15.75" customHeight="1">
      <c r="A4313" s="963">
        <v>93103</v>
      </c>
      <c r="B4313" s="963" t="s">
        <v>7270</v>
      </c>
      <c r="C4313" s="964" t="s">
        <v>141</v>
      </c>
      <c r="D4313" s="965">
        <v>7.56</v>
      </c>
      <c r="E4313" s="757"/>
      <c r="F4313" s="757"/>
      <c r="G4313" s="757"/>
      <c r="H4313" s="757"/>
      <c r="I4313" s="757"/>
    </row>
    <row r="4314" spans="1:9" ht="15.75" customHeight="1">
      <c r="A4314" s="963">
        <v>93104</v>
      </c>
      <c r="B4314" s="963" t="s">
        <v>7271</v>
      </c>
      <c r="C4314" s="964" t="s">
        <v>141</v>
      </c>
      <c r="D4314" s="965">
        <v>17.079999999999998</v>
      </c>
      <c r="E4314" s="757"/>
      <c r="F4314" s="757"/>
      <c r="G4314" s="757"/>
      <c r="H4314" s="757"/>
      <c r="I4314" s="757"/>
    </row>
    <row r="4315" spans="1:9" ht="15.75" customHeight="1">
      <c r="A4315" s="963">
        <v>93105</v>
      </c>
      <c r="B4315" s="963" t="s">
        <v>7272</v>
      </c>
      <c r="C4315" s="964" t="s">
        <v>141</v>
      </c>
      <c r="D4315" s="965">
        <v>22.3</v>
      </c>
      <c r="E4315" s="757"/>
      <c r="F4315" s="757"/>
      <c r="G4315" s="757"/>
      <c r="H4315" s="757"/>
      <c r="I4315" s="757"/>
    </row>
    <row r="4316" spans="1:9" ht="15.75" customHeight="1">
      <c r="A4316" s="963">
        <v>93106</v>
      </c>
      <c r="B4316" s="963" t="s">
        <v>7273</v>
      </c>
      <c r="C4316" s="964" t="s">
        <v>141</v>
      </c>
      <c r="D4316" s="965">
        <v>432.03</v>
      </c>
      <c r="E4316" s="757"/>
      <c r="F4316" s="757"/>
      <c r="G4316" s="757"/>
      <c r="H4316" s="757"/>
      <c r="I4316" s="757"/>
    </row>
    <row r="4317" spans="1:9" ht="15.75" customHeight="1">
      <c r="A4317" s="963">
        <v>93107</v>
      </c>
      <c r="B4317" s="963" t="s">
        <v>7274</v>
      </c>
      <c r="C4317" s="964" t="s">
        <v>141</v>
      </c>
      <c r="D4317" s="965">
        <v>13.96</v>
      </c>
      <c r="E4317" s="757"/>
      <c r="F4317" s="757"/>
      <c r="G4317" s="757"/>
      <c r="H4317" s="757"/>
      <c r="I4317" s="757"/>
    </row>
    <row r="4318" spans="1:9" ht="15.75" customHeight="1">
      <c r="A4318" s="963">
        <v>93108</v>
      </c>
      <c r="B4318" s="963" t="s">
        <v>7275</v>
      </c>
      <c r="C4318" s="964" t="s">
        <v>141</v>
      </c>
      <c r="D4318" s="965">
        <v>11.77</v>
      </c>
      <c r="E4318" s="757"/>
      <c r="F4318" s="757"/>
      <c r="G4318" s="757"/>
      <c r="H4318" s="757"/>
      <c r="I4318" s="757"/>
    </row>
    <row r="4319" spans="1:9" ht="15.75" customHeight="1">
      <c r="A4319" s="963">
        <v>93109</v>
      </c>
      <c r="B4319" s="963" t="s">
        <v>7276</v>
      </c>
      <c r="C4319" s="964" t="s">
        <v>141</v>
      </c>
      <c r="D4319" s="965">
        <v>502.97</v>
      </c>
      <c r="E4319" s="757"/>
      <c r="F4319" s="757"/>
      <c r="G4319" s="757"/>
      <c r="H4319" s="757"/>
      <c r="I4319" s="757"/>
    </row>
    <row r="4320" spans="1:9" ht="15.75" customHeight="1">
      <c r="A4320" s="963">
        <v>93110</v>
      </c>
      <c r="B4320" s="963" t="s">
        <v>7277</v>
      </c>
      <c r="C4320" s="964" t="s">
        <v>141</v>
      </c>
      <c r="D4320" s="965">
        <v>18.57</v>
      </c>
      <c r="E4320" s="757"/>
      <c r="F4320" s="757"/>
      <c r="G4320" s="757"/>
      <c r="H4320" s="757"/>
      <c r="I4320" s="757"/>
    </row>
    <row r="4321" spans="1:9" ht="15.75" customHeight="1">
      <c r="A4321" s="963">
        <v>93111</v>
      </c>
      <c r="B4321" s="963" t="s">
        <v>7278</v>
      </c>
      <c r="C4321" s="964" t="s">
        <v>141</v>
      </c>
      <c r="D4321" s="965">
        <v>22.56</v>
      </c>
      <c r="E4321" s="757"/>
      <c r="F4321" s="757"/>
      <c r="G4321" s="757"/>
      <c r="H4321" s="757"/>
      <c r="I4321" s="757"/>
    </row>
    <row r="4322" spans="1:9" ht="15.75" customHeight="1">
      <c r="A4322" s="963">
        <v>93112</v>
      </c>
      <c r="B4322" s="963" t="s">
        <v>7279</v>
      </c>
      <c r="C4322" s="964" t="s">
        <v>141</v>
      </c>
      <c r="D4322" s="965">
        <v>46.34</v>
      </c>
      <c r="E4322" s="757"/>
      <c r="F4322" s="757"/>
      <c r="G4322" s="757"/>
      <c r="H4322" s="757"/>
      <c r="I4322" s="757"/>
    </row>
    <row r="4323" spans="1:9" ht="15.75" customHeight="1">
      <c r="A4323" s="963">
        <v>93113</v>
      </c>
      <c r="B4323" s="963" t="s">
        <v>7280</v>
      </c>
      <c r="C4323" s="964" t="s">
        <v>141</v>
      </c>
      <c r="D4323" s="965">
        <v>20.23</v>
      </c>
      <c r="E4323" s="757"/>
      <c r="F4323" s="757"/>
      <c r="G4323" s="757"/>
      <c r="H4323" s="757"/>
      <c r="I4323" s="757"/>
    </row>
    <row r="4324" spans="1:9" ht="15.75" customHeight="1">
      <c r="A4324" s="963">
        <v>93114</v>
      </c>
      <c r="B4324" s="963" t="s">
        <v>7281</v>
      </c>
      <c r="C4324" s="964" t="s">
        <v>141</v>
      </c>
      <c r="D4324" s="965">
        <v>29.82</v>
      </c>
      <c r="E4324" s="757"/>
      <c r="F4324" s="757"/>
      <c r="G4324" s="757"/>
      <c r="H4324" s="757"/>
      <c r="I4324" s="757"/>
    </row>
    <row r="4325" spans="1:9" ht="15.75" customHeight="1">
      <c r="A4325" s="963">
        <v>93115</v>
      </c>
      <c r="B4325" s="963" t="s">
        <v>7282</v>
      </c>
      <c r="C4325" s="964" t="s">
        <v>141</v>
      </c>
      <c r="D4325" s="965">
        <v>79.78</v>
      </c>
      <c r="E4325" s="757"/>
      <c r="F4325" s="757"/>
      <c r="G4325" s="757"/>
      <c r="H4325" s="757"/>
      <c r="I4325" s="757"/>
    </row>
    <row r="4326" spans="1:9" ht="15.75" customHeight="1">
      <c r="A4326" s="963">
        <v>93116</v>
      </c>
      <c r="B4326" s="963" t="s">
        <v>7283</v>
      </c>
      <c r="C4326" s="964" t="s">
        <v>141</v>
      </c>
      <c r="D4326" s="965">
        <v>553.94000000000005</v>
      </c>
      <c r="E4326" s="757"/>
      <c r="F4326" s="757"/>
      <c r="G4326" s="757"/>
      <c r="H4326" s="757"/>
      <c r="I4326" s="757"/>
    </row>
    <row r="4327" spans="1:9" ht="15.75" customHeight="1">
      <c r="A4327" s="963">
        <v>93117</v>
      </c>
      <c r="B4327" s="963" t="s">
        <v>7284</v>
      </c>
      <c r="C4327" s="964" t="s">
        <v>141</v>
      </c>
      <c r="D4327" s="965">
        <v>54.45</v>
      </c>
      <c r="E4327" s="757"/>
      <c r="F4327" s="757"/>
      <c r="G4327" s="757"/>
      <c r="H4327" s="757"/>
      <c r="I4327" s="757"/>
    </row>
    <row r="4328" spans="1:9" ht="15.75" customHeight="1">
      <c r="A4328" s="963">
        <v>93118</v>
      </c>
      <c r="B4328" s="963" t="s">
        <v>7285</v>
      </c>
      <c r="C4328" s="964" t="s">
        <v>141</v>
      </c>
      <c r="D4328" s="965">
        <v>80.209999999999994</v>
      </c>
      <c r="E4328" s="757"/>
      <c r="F4328" s="757"/>
      <c r="G4328" s="757"/>
      <c r="H4328" s="757"/>
      <c r="I4328" s="757"/>
    </row>
    <row r="4329" spans="1:9" ht="15.75" customHeight="1">
      <c r="A4329" s="963">
        <v>93119</v>
      </c>
      <c r="B4329" s="963" t="s">
        <v>7286</v>
      </c>
      <c r="C4329" s="964" t="s">
        <v>141</v>
      </c>
      <c r="D4329" s="965">
        <v>15.7</v>
      </c>
      <c r="E4329" s="757"/>
      <c r="F4329" s="757"/>
      <c r="G4329" s="757"/>
      <c r="H4329" s="757"/>
      <c r="I4329" s="757"/>
    </row>
    <row r="4330" spans="1:9" ht="15.75" customHeight="1">
      <c r="A4330" s="963">
        <v>93120</v>
      </c>
      <c r="B4330" s="963" t="s">
        <v>7287</v>
      </c>
      <c r="C4330" s="964" t="s">
        <v>141</v>
      </c>
      <c r="D4330" s="965">
        <v>24.01</v>
      </c>
      <c r="E4330" s="757"/>
      <c r="F4330" s="757"/>
      <c r="G4330" s="757"/>
      <c r="H4330" s="757"/>
      <c r="I4330" s="757"/>
    </row>
    <row r="4331" spans="1:9" ht="15.75" customHeight="1">
      <c r="A4331" s="963">
        <v>93121</v>
      </c>
      <c r="B4331" s="963" t="s">
        <v>7288</v>
      </c>
      <c r="C4331" s="964" t="s">
        <v>141</v>
      </c>
      <c r="D4331" s="965">
        <v>27.19</v>
      </c>
      <c r="E4331" s="757"/>
      <c r="F4331" s="757"/>
      <c r="G4331" s="757"/>
      <c r="H4331" s="757"/>
      <c r="I4331" s="757"/>
    </row>
    <row r="4332" spans="1:9" ht="15.75" customHeight="1">
      <c r="A4332" s="963">
        <v>93122</v>
      </c>
      <c r="B4332" s="963" t="s">
        <v>7289</v>
      </c>
      <c r="C4332" s="964" t="s">
        <v>141</v>
      </c>
      <c r="D4332" s="965">
        <v>23.77</v>
      </c>
      <c r="E4332" s="757"/>
      <c r="F4332" s="757"/>
      <c r="G4332" s="757"/>
      <c r="H4332" s="757"/>
      <c r="I4332" s="757"/>
    </row>
    <row r="4333" spans="1:9" ht="15.75" customHeight="1">
      <c r="A4333" s="963">
        <v>93123</v>
      </c>
      <c r="B4333" s="963" t="s">
        <v>7290</v>
      </c>
      <c r="C4333" s="964" t="s">
        <v>141</v>
      </c>
      <c r="D4333" s="965">
        <v>54.11</v>
      </c>
      <c r="E4333" s="757"/>
      <c r="F4333" s="757"/>
      <c r="G4333" s="757"/>
      <c r="H4333" s="757"/>
      <c r="I4333" s="757"/>
    </row>
    <row r="4334" spans="1:9" ht="15.75" customHeight="1">
      <c r="A4334" s="963">
        <v>93124</v>
      </c>
      <c r="B4334" s="963" t="s">
        <v>7291</v>
      </c>
      <c r="C4334" s="964" t="s">
        <v>141</v>
      </c>
      <c r="D4334" s="965">
        <v>85.47</v>
      </c>
      <c r="E4334" s="757"/>
      <c r="F4334" s="757"/>
      <c r="G4334" s="757"/>
      <c r="H4334" s="757"/>
      <c r="I4334" s="757"/>
    </row>
    <row r="4335" spans="1:9" ht="15.75" customHeight="1">
      <c r="A4335" s="963">
        <v>93125</v>
      </c>
      <c r="B4335" s="963" t="s">
        <v>7292</v>
      </c>
      <c r="C4335" s="964" t="s">
        <v>141</v>
      </c>
      <c r="D4335" s="965">
        <v>125.98</v>
      </c>
      <c r="E4335" s="757"/>
      <c r="F4335" s="757"/>
      <c r="G4335" s="757"/>
      <c r="H4335" s="757"/>
      <c r="I4335" s="757"/>
    </row>
    <row r="4336" spans="1:9" ht="15.75" customHeight="1">
      <c r="A4336" s="963">
        <v>93126</v>
      </c>
      <c r="B4336" s="963" t="s">
        <v>7293</v>
      </c>
      <c r="C4336" s="964" t="s">
        <v>141</v>
      </c>
      <c r="D4336" s="965">
        <v>280.5</v>
      </c>
      <c r="E4336" s="757"/>
      <c r="F4336" s="757"/>
      <c r="G4336" s="757"/>
      <c r="H4336" s="757"/>
      <c r="I4336" s="757"/>
    </row>
    <row r="4337" spans="1:9" ht="15.75" customHeight="1">
      <c r="A4337" s="963">
        <v>93133</v>
      </c>
      <c r="B4337" s="963" t="s">
        <v>7294</v>
      </c>
      <c r="C4337" s="964" t="s">
        <v>141</v>
      </c>
      <c r="D4337" s="965">
        <v>17.059999999999999</v>
      </c>
      <c r="E4337" s="757"/>
      <c r="F4337" s="757"/>
      <c r="G4337" s="757"/>
      <c r="H4337" s="757"/>
      <c r="I4337" s="757"/>
    </row>
    <row r="4338" spans="1:9" ht="15.75" customHeight="1">
      <c r="A4338" s="963">
        <v>94465</v>
      </c>
      <c r="B4338" s="963" t="s">
        <v>7295</v>
      </c>
      <c r="C4338" s="964" t="s">
        <v>141</v>
      </c>
      <c r="D4338" s="965">
        <v>50.27</v>
      </c>
      <c r="E4338" s="757"/>
      <c r="F4338" s="757"/>
      <c r="G4338" s="757"/>
      <c r="H4338" s="757"/>
      <c r="I4338" s="757"/>
    </row>
    <row r="4339" spans="1:9" ht="15.75" customHeight="1">
      <c r="A4339" s="963">
        <v>94466</v>
      </c>
      <c r="B4339" s="963" t="s">
        <v>7296</v>
      </c>
      <c r="C4339" s="964" t="s">
        <v>141</v>
      </c>
      <c r="D4339" s="965">
        <v>50.3</v>
      </c>
      <c r="E4339" s="757"/>
      <c r="F4339" s="757"/>
      <c r="G4339" s="757"/>
      <c r="H4339" s="757"/>
      <c r="I4339" s="757"/>
    </row>
    <row r="4340" spans="1:9" ht="15.75" customHeight="1">
      <c r="A4340" s="963">
        <v>94467</v>
      </c>
      <c r="B4340" s="963" t="s">
        <v>7297</v>
      </c>
      <c r="C4340" s="964" t="s">
        <v>141</v>
      </c>
      <c r="D4340" s="965">
        <v>80.63</v>
      </c>
      <c r="E4340" s="757"/>
      <c r="F4340" s="757"/>
      <c r="G4340" s="757"/>
      <c r="H4340" s="757"/>
      <c r="I4340" s="757"/>
    </row>
    <row r="4341" spans="1:9" ht="15.75" customHeight="1">
      <c r="A4341" s="963">
        <v>94468</v>
      </c>
      <c r="B4341" s="963" t="s">
        <v>7298</v>
      </c>
      <c r="C4341" s="964" t="s">
        <v>141</v>
      </c>
      <c r="D4341" s="965">
        <v>69.849999999999994</v>
      </c>
      <c r="E4341" s="757"/>
      <c r="F4341" s="757"/>
      <c r="G4341" s="757"/>
      <c r="H4341" s="757"/>
      <c r="I4341" s="757"/>
    </row>
    <row r="4342" spans="1:9" ht="15.75" customHeight="1">
      <c r="A4342" s="963">
        <v>94469</v>
      </c>
      <c r="B4342" s="963" t="s">
        <v>7299</v>
      </c>
      <c r="C4342" s="964" t="s">
        <v>141</v>
      </c>
      <c r="D4342" s="965">
        <v>118.17</v>
      </c>
      <c r="E4342" s="757"/>
      <c r="F4342" s="757"/>
      <c r="G4342" s="757"/>
      <c r="H4342" s="757"/>
      <c r="I4342" s="757"/>
    </row>
    <row r="4343" spans="1:9" ht="15.75" customHeight="1">
      <c r="A4343" s="963">
        <v>94470</v>
      </c>
      <c r="B4343" s="963" t="s">
        <v>7300</v>
      </c>
      <c r="C4343" s="964" t="s">
        <v>141</v>
      </c>
      <c r="D4343" s="965">
        <v>108.58</v>
      </c>
      <c r="E4343" s="757"/>
      <c r="F4343" s="757"/>
      <c r="G4343" s="757"/>
      <c r="H4343" s="757"/>
      <c r="I4343" s="757"/>
    </row>
    <row r="4344" spans="1:9" ht="15.75" customHeight="1">
      <c r="A4344" s="963">
        <v>94471</v>
      </c>
      <c r="B4344" s="963" t="s">
        <v>7301</v>
      </c>
      <c r="C4344" s="964" t="s">
        <v>141</v>
      </c>
      <c r="D4344" s="965">
        <v>72.319999999999993</v>
      </c>
      <c r="E4344" s="757"/>
      <c r="F4344" s="757"/>
      <c r="G4344" s="757"/>
      <c r="H4344" s="757"/>
      <c r="I4344" s="757"/>
    </row>
    <row r="4345" spans="1:9" ht="15.75" customHeight="1">
      <c r="A4345" s="963">
        <v>94472</v>
      </c>
      <c r="B4345" s="963" t="s">
        <v>7302</v>
      </c>
      <c r="C4345" s="964" t="s">
        <v>141</v>
      </c>
      <c r="D4345" s="965">
        <v>74.72</v>
      </c>
      <c r="E4345" s="757"/>
      <c r="F4345" s="757"/>
      <c r="G4345" s="757"/>
      <c r="H4345" s="757"/>
      <c r="I4345" s="757"/>
    </row>
    <row r="4346" spans="1:9" ht="15.75" customHeight="1">
      <c r="A4346" s="963">
        <v>94473</v>
      </c>
      <c r="B4346" s="963" t="s">
        <v>7303</v>
      </c>
      <c r="C4346" s="964" t="s">
        <v>141</v>
      </c>
      <c r="D4346" s="965">
        <v>115.21</v>
      </c>
      <c r="E4346" s="757"/>
      <c r="F4346" s="757"/>
      <c r="G4346" s="757"/>
      <c r="H4346" s="757"/>
      <c r="I4346" s="757"/>
    </row>
    <row r="4347" spans="1:9" ht="15.75" customHeight="1">
      <c r="A4347" s="963">
        <v>94474</v>
      </c>
      <c r="B4347" s="963" t="s">
        <v>7304</v>
      </c>
      <c r="C4347" s="964" t="s">
        <v>141</v>
      </c>
      <c r="D4347" s="965">
        <v>125.75</v>
      </c>
      <c r="E4347" s="757"/>
      <c r="F4347" s="757"/>
      <c r="G4347" s="757"/>
      <c r="H4347" s="757"/>
      <c r="I4347" s="757"/>
    </row>
    <row r="4348" spans="1:9" ht="15.75" customHeight="1">
      <c r="A4348" s="963">
        <v>94475</v>
      </c>
      <c r="B4348" s="963" t="s">
        <v>7305</v>
      </c>
      <c r="C4348" s="964" t="s">
        <v>141</v>
      </c>
      <c r="D4348" s="965">
        <v>159.30000000000001</v>
      </c>
      <c r="E4348" s="757"/>
      <c r="F4348" s="757"/>
      <c r="G4348" s="757"/>
      <c r="H4348" s="757"/>
      <c r="I4348" s="757"/>
    </row>
    <row r="4349" spans="1:9" ht="15.75" customHeight="1">
      <c r="A4349" s="963">
        <v>94476</v>
      </c>
      <c r="B4349" s="963" t="s">
        <v>7306</v>
      </c>
      <c r="C4349" s="964" t="s">
        <v>141</v>
      </c>
      <c r="D4349" s="965">
        <v>179.62</v>
      </c>
      <c r="E4349" s="757"/>
      <c r="F4349" s="757"/>
      <c r="G4349" s="757"/>
      <c r="H4349" s="757"/>
      <c r="I4349" s="757"/>
    </row>
    <row r="4350" spans="1:9" ht="15.75" customHeight="1">
      <c r="A4350" s="963">
        <v>94477</v>
      </c>
      <c r="B4350" s="963" t="s">
        <v>7307</v>
      </c>
      <c r="C4350" s="964" t="s">
        <v>141</v>
      </c>
      <c r="D4350" s="965">
        <v>96.21</v>
      </c>
      <c r="E4350" s="757"/>
      <c r="F4350" s="757"/>
      <c r="G4350" s="757"/>
      <c r="H4350" s="757"/>
      <c r="I4350" s="757"/>
    </row>
    <row r="4351" spans="1:9" ht="15.75" customHeight="1">
      <c r="A4351" s="963">
        <v>94478</v>
      </c>
      <c r="B4351" s="963" t="s">
        <v>7308</v>
      </c>
      <c r="C4351" s="964" t="s">
        <v>141</v>
      </c>
      <c r="D4351" s="965">
        <v>158.72</v>
      </c>
      <c r="E4351" s="757"/>
      <c r="F4351" s="757"/>
      <c r="G4351" s="757"/>
      <c r="H4351" s="757"/>
      <c r="I4351" s="757"/>
    </row>
    <row r="4352" spans="1:9" ht="15.75" customHeight="1">
      <c r="A4352" s="963">
        <v>94479</v>
      </c>
      <c r="B4352" s="963" t="s">
        <v>7309</v>
      </c>
      <c r="C4352" s="964" t="s">
        <v>141</v>
      </c>
      <c r="D4352" s="965">
        <v>210.23</v>
      </c>
      <c r="E4352" s="757"/>
      <c r="F4352" s="757"/>
      <c r="G4352" s="757"/>
      <c r="H4352" s="757"/>
      <c r="I4352" s="757"/>
    </row>
    <row r="4353" spans="1:9" ht="15.75" customHeight="1">
      <c r="A4353" s="963">
        <v>94606</v>
      </c>
      <c r="B4353" s="963" t="s">
        <v>7310</v>
      </c>
      <c r="C4353" s="964" t="s">
        <v>141</v>
      </c>
      <c r="D4353" s="965">
        <v>73.28</v>
      </c>
      <c r="E4353" s="757"/>
      <c r="F4353" s="757"/>
      <c r="G4353" s="757"/>
      <c r="H4353" s="757"/>
      <c r="I4353" s="757"/>
    </row>
    <row r="4354" spans="1:9" ht="15.75" customHeight="1">
      <c r="A4354" s="963">
        <v>94608</v>
      </c>
      <c r="B4354" s="963" t="s">
        <v>7311</v>
      </c>
      <c r="C4354" s="964" t="s">
        <v>141</v>
      </c>
      <c r="D4354" s="965">
        <v>183.95</v>
      </c>
      <c r="E4354" s="757"/>
      <c r="F4354" s="757"/>
      <c r="G4354" s="757"/>
      <c r="H4354" s="757"/>
      <c r="I4354" s="757"/>
    </row>
    <row r="4355" spans="1:9" ht="15.75" customHeight="1">
      <c r="A4355" s="963">
        <v>94610</v>
      </c>
      <c r="B4355" s="963" t="s">
        <v>7312</v>
      </c>
      <c r="C4355" s="964" t="s">
        <v>141</v>
      </c>
      <c r="D4355" s="965">
        <v>274.27999999999997</v>
      </c>
      <c r="E4355" s="757"/>
      <c r="F4355" s="757"/>
      <c r="G4355" s="757"/>
      <c r="H4355" s="757"/>
      <c r="I4355" s="757"/>
    </row>
    <row r="4356" spans="1:9" ht="15.75" customHeight="1">
      <c r="A4356" s="963">
        <v>94612</v>
      </c>
      <c r="B4356" s="963" t="s">
        <v>7313</v>
      </c>
      <c r="C4356" s="964" t="s">
        <v>141</v>
      </c>
      <c r="D4356" s="965">
        <v>386</v>
      </c>
      <c r="E4356" s="757"/>
      <c r="F4356" s="757"/>
      <c r="G4356" s="757"/>
      <c r="H4356" s="757"/>
      <c r="I4356" s="757"/>
    </row>
    <row r="4357" spans="1:9" ht="15.75" customHeight="1">
      <c r="A4357" s="963">
        <v>94614</v>
      </c>
      <c r="B4357" s="963" t="s">
        <v>7314</v>
      </c>
      <c r="C4357" s="964" t="s">
        <v>141</v>
      </c>
      <c r="D4357" s="965">
        <v>124.44</v>
      </c>
      <c r="E4357" s="757"/>
      <c r="F4357" s="757"/>
      <c r="G4357" s="757"/>
      <c r="H4357" s="757"/>
      <c r="I4357" s="757"/>
    </row>
    <row r="4358" spans="1:9" ht="15.75" customHeight="1">
      <c r="A4358" s="963">
        <v>94615</v>
      </c>
      <c r="B4358" s="963" t="s">
        <v>7315</v>
      </c>
      <c r="C4358" s="964" t="s">
        <v>141</v>
      </c>
      <c r="D4358" s="965">
        <v>141.81</v>
      </c>
      <c r="E4358" s="757"/>
      <c r="F4358" s="757"/>
      <c r="G4358" s="757"/>
      <c r="H4358" s="757"/>
      <c r="I4358" s="757"/>
    </row>
    <row r="4359" spans="1:9" ht="15.75" customHeight="1">
      <c r="A4359" s="963">
        <v>94616</v>
      </c>
      <c r="B4359" s="963" t="s">
        <v>7316</v>
      </c>
      <c r="C4359" s="964" t="s">
        <v>141</v>
      </c>
      <c r="D4359" s="965">
        <v>352.76</v>
      </c>
      <c r="E4359" s="757"/>
      <c r="F4359" s="757"/>
      <c r="G4359" s="757"/>
      <c r="H4359" s="757"/>
      <c r="I4359" s="757"/>
    </row>
    <row r="4360" spans="1:9" ht="15.75" customHeight="1">
      <c r="A4360" s="963">
        <v>94617</v>
      </c>
      <c r="B4360" s="963" t="s">
        <v>7317</v>
      </c>
      <c r="C4360" s="964" t="s">
        <v>141</v>
      </c>
      <c r="D4360" s="965">
        <v>292.36</v>
      </c>
      <c r="E4360" s="757"/>
      <c r="F4360" s="757"/>
      <c r="G4360" s="757"/>
      <c r="H4360" s="757"/>
      <c r="I4360" s="757"/>
    </row>
    <row r="4361" spans="1:9" ht="15.75" customHeight="1">
      <c r="A4361" s="963">
        <v>94618</v>
      </c>
      <c r="B4361" s="963" t="s">
        <v>7318</v>
      </c>
      <c r="C4361" s="964" t="s">
        <v>141</v>
      </c>
      <c r="D4361" s="965">
        <v>346.02</v>
      </c>
      <c r="E4361" s="757"/>
      <c r="F4361" s="757"/>
      <c r="G4361" s="757"/>
      <c r="H4361" s="757"/>
      <c r="I4361" s="757"/>
    </row>
    <row r="4362" spans="1:9" ht="15.75" customHeight="1">
      <c r="A4362" s="963">
        <v>94620</v>
      </c>
      <c r="B4362" s="963" t="s">
        <v>7319</v>
      </c>
      <c r="C4362" s="964" t="s">
        <v>141</v>
      </c>
      <c r="D4362" s="965">
        <v>797.85</v>
      </c>
      <c r="E4362" s="757"/>
      <c r="F4362" s="757"/>
      <c r="G4362" s="757"/>
      <c r="H4362" s="757"/>
      <c r="I4362" s="757"/>
    </row>
    <row r="4363" spans="1:9" ht="15.75" customHeight="1">
      <c r="A4363" s="963">
        <v>94622</v>
      </c>
      <c r="B4363" s="963" t="s">
        <v>7320</v>
      </c>
      <c r="C4363" s="964" t="s">
        <v>141</v>
      </c>
      <c r="D4363" s="965">
        <v>182.57</v>
      </c>
      <c r="E4363" s="757"/>
      <c r="F4363" s="757"/>
      <c r="G4363" s="757"/>
      <c r="H4363" s="757"/>
      <c r="I4363" s="757"/>
    </row>
    <row r="4364" spans="1:9" ht="15.75" customHeight="1">
      <c r="A4364" s="963">
        <v>94623</v>
      </c>
      <c r="B4364" s="963" t="s">
        <v>7321</v>
      </c>
      <c r="C4364" s="964" t="s">
        <v>141</v>
      </c>
      <c r="D4364" s="965">
        <v>436.54</v>
      </c>
      <c r="E4364" s="757"/>
      <c r="F4364" s="757"/>
      <c r="G4364" s="757"/>
      <c r="H4364" s="757"/>
      <c r="I4364" s="757"/>
    </row>
    <row r="4365" spans="1:9" ht="15.75" customHeight="1">
      <c r="A4365" s="963">
        <v>94624</v>
      </c>
      <c r="B4365" s="963" t="s">
        <v>7322</v>
      </c>
      <c r="C4365" s="964" t="s">
        <v>141</v>
      </c>
      <c r="D4365" s="965">
        <v>666.58</v>
      </c>
      <c r="E4365" s="757"/>
      <c r="F4365" s="757"/>
      <c r="G4365" s="757"/>
      <c r="H4365" s="757"/>
      <c r="I4365" s="757"/>
    </row>
    <row r="4366" spans="1:9" ht="15.75" customHeight="1">
      <c r="A4366" s="963">
        <v>94625</v>
      </c>
      <c r="B4366" s="963" t="s">
        <v>7323</v>
      </c>
      <c r="C4366" s="964" t="s">
        <v>141</v>
      </c>
      <c r="D4366" s="965">
        <v>1393.31</v>
      </c>
      <c r="E4366" s="757"/>
      <c r="F4366" s="757"/>
      <c r="G4366" s="757"/>
      <c r="H4366" s="757"/>
      <c r="I4366" s="757"/>
    </row>
    <row r="4367" spans="1:9" ht="15.75" customHeight="1">
      <c r="A4367" s="963">
        <v>94656</v>
      </c>
      <c r="B4367" s="963" t="s">
        <v>7324</v>
      </c>
      <c r="C4367" s="964" t="s">
        <v>141</v>
      </c>
      <c r="D4367" s="965">
        <v>5.36</v>
      </c>
      <c r="E4367" s="757"/>
      <c r="F4367" s="757"/>
      <c r="G4367" s="757"/>
      <c r="H4367" s="757"/>
      <c r="I4367" s="757"/>
    </row>
    <row r="4368" spans="1:9" ht="15.75" customHeight="1">
      <c r="A4368" s="963">
        <v>94657</v>
      </c>
      <c r="B4368" s="963" t="s">
        <v>7325</v>
      </c>
      <c r="C4368" s="964" t="s">
        <v>141</v>
      </c>
      <c r="D4368" s="965">
        <v>5.27</v>
      </c>
      <c r="E4368" s="757"/>
      <c r="F4368" s="757"/>
      <c r="G4368" s="757"/>
      <c r="H4368" s="757"/>
      <c r="I4368" s="757"/>
    </row>
    <row r="4369" spans="1:9" ht="15.75" customHeight="1">
      <c r="A4369" s="963">
        <v>94658</v>
      </c>
      <c r="B4369" s="963" t="s">
        <v>7326</v>
      </c>
      <c r="C4369" s="964" t="s">
        <v>141</v>
      </c>
      <c r="D4369" s="965">
        <v>6.4</v>
      </c>
      <c r="E4369" s="757"/>
      <c r="F4369" s="757"/>
      <c r="G4369" s="757"/>
      <c r="H4369" s="757"/>
      <c r="I4369" s="757"/>
    </row>
    <row r="4370" spans="1:9" ht="15.75" customHeight="1">
      <c r="A4370" s="963">
        <v>94659</v>
      </c>
      <c r="B4370" s="963" t="s">
        <v>7327</v>
      </c>
      <c r="C4370" s="964" t="s">
        <v>141</v>
      </c>
      <c r="D4370" s="965">
        <v>6.64</v>
      </c>
      <c r="E4370" s="757"/>
      <c r="F4370" s="757"/>
      <c r="G4370" s="757"/>
      <c r="H4370" s="757"/>
      <c r="I4370" s="757"/>
    </row>
    <row r="4371" spans="1:9" ht="15.75" customHeight="1">
      <c r="A4371" s="963">
        <v>94660</v>
      </c>
      <c r="B4371" s="963" t="s">
        <v>7328</v>
      </c>
      <c r="C4371" s="964" t="s">
        <v>141</v>
      </c>
      <c r="D4371" s="965">
        <v>10.94</v>
      </c>
      <c r="E4371" s="757"/>
      <c r="F4371" s="757"/>
      <c r="G4371" s="757"/>
      <c r="H4371" s="757"/>
      <c r="I4371" s="757"/>
    </row>
    <row r="4372" spans="1:9" ht="15.75" customHeight="1">
      <c r="A4372" s="963">
        <v>94661</v>
      </c>
      <c r="B4372" s="963" t="s">
        <v>7329</v>
      </c>
      <c r="C4372" s="964" t="s">
        <v>141</v>
      </c>
      <c r="D4372" s="965">
        <v>11.58</v>
      </c>
      <c r="E4372" s="757"/>
      <c r="F4372" s="757"/>
      <c r="G4372" s="757"/>
      <c r="H4372" s="757"/>
      <c r="I4372" s="757"/>
    </row>
    <row r="4373" spans="1:9" ht="15.75" customHeight="1">
      <c r="A4373" s="963">
        <v>94662</v>
      </c>
      <c r="B4373" s="963" t="s">
        <v>7330</v>
      </c>
      <c r="C4373" s="964" t="s">
        <v>141</v>
      </c>
      <c r="D4373" s="965">
        <v>11.82</v>
      </c>
      <c r="E4373" s="757"/>
      <c r="F4373" s="757"/>
      <c r="G4373" s="757"/>
      <c r="H4373" s="757"/>
      <c r="I4373" s="757"/>
    </row>
    <row r="4374" spans="1:9" ht="15.75" customHeight="1">
      <c r="A4374" s="963">
        <v>94663</v>
      </c>
      <c r="B4374" s="963" t="s">
        <v>7331</v>
      </c>
      <c r="C4374" s="964" t="s">
        <v>141</v>
      </c>
      <c r="D4374" s="965">
        <v>11.7</v>
      </c>
      <c r="E4374" s="757"/>
      <c r="F4374" s="757"/>
      <c r="G4374" s="757"/>
      <c r="H4374" s="757"/>
      <c r="I4374" s="757"/>
    </row>
    <row r="4375" spans="1:9" ht="15.75" customHeight="1">
      <c r="A4375" s="963">
        <v>94664</v>
      </c>
      <c r="B4375" s="963" t="s">
        <v>7332</v>
      </c>
      <c r="C4375" s="964" t="s">
        <v>141</v>
      </c>
      <c r="D4375" s="965">
        <v>25.15</v>
      </c>
      <c r="E4375" s="757"/>
      <c r="F4375" s="757"/>
      <c r="G4375" s="757"/>
      <c r="H4375" s="757"/>
      <c r="I4375" s="757"/>
    </row>
    <row r="4376" spans="1:9" ht="15.75" customHeight="1">
      <c r="A4376" s="963">
        <v>94665</v>
      </c>
      <c r="B4376" s="963" t="s">
        <v>7333</v>
      </c>
      <c r="C4376" s="964" t="s">
        <v>141</v>
      </c>
      <c r="D4376" s="965">
        <v>27.69</v>
      </c>
      <c r="E4376" s="757"/>
      <c r="F4376" s="757"/>
      <c r="G4376" s="757"/>
      <c r="H4376" s="757"/>
      <c r="I4376" s="757"/>
    </row>
    <row r="4377" spans="1:9" ht="15.75" customHeight="1">
      <c r="A4377" s="963">
        <v>94666</v>
      </c>
      <c r="B4377" s="963" t="s">
        <v>7334</v>
      </c>
      <c r="C4377" s="964" t="s">
        <v>141</v>
      </c>
      <c r="D4377" s="965">
        <v>34.770000000000003</v>
      </c>
      <c r="E4377" s="757"/>
      <c r="F4377" s="757"/>
      <c r="G4377" s="757"/>
      <c r="H4377" s="757"/>
      <c r="I4377" s="757"/>
    </row>
    <row r="4378" spans="1:9" ht="15.75" customHeight="1">
      <c r="A4378" s="963">
        <v>94667</v>
      </c>
      <c r="B4378" s="963" t="s">
        <v>7335</v>
      </c>
      <c r="C4378" s="964" t="s">
        <v>141</v>
      </c>
      <c r="D4378" s="965">
        <v>34.880000000000003</v>
      </c>
      <c r="E4378" s="757"/>
      <c r="F4378" s="757"/>
      <c r="G4378" s="757"/>
      <c r="H4378" s="757"/>
      <c r="I4378" s="757"/>
    </row>
    <row r="4379" spans="1:9" ht="15.75" customHeight="1">
      <c r="A4379" s="963">
        <v>94668</v>
      </c>
      <c r="B4379" s="963" t="s">
        <v>7336</v>
      </c>
      <c r="C4379" s="964" t="s">
        <v>141</v>
      </c>
      <c r="D4379" s="965">
        <v>53.1</v>
      </c>
      <c r="E4379" s="757"/>
      <c r="F4379" s="757"/>
      <c r="G4379" s="757"/>
      <c r="H4379" s="757"/>
      <c r="I4379" s="757"/>
    </row>
    <row r="4380" spans="1:9" ht="15.75" customHeight="1">
      <c r="A4380" s="963">
        <v>94669</v>
      </c>
      <c r="B4380" s="963" t="s">
        <v>7337</v>
      </c>
      <c r="C4380" s="964" t="s">
        <v>141</v>
      </c>
      <c r="D4380" s="965">
        <v>72.930000000000007</v>
      </c>
      <c r="E4380" s="757"/>
      <c r="F4380" s="757"/>
      <c r="G4380" s="757"/>
      <c r="H4380" s="757"/>
      <c r="I4380" s="757"/>
    </row>
    <row r="4381" spans="1:9" ht="15.75" customHeight="1">
      <c r="A4381" s="963">
        <v>94670</v>
      </c>
      <c r="B4381" s="963" t="s">
        <v>7338</v>
      </c>
      <c r="C4381" s="964" t="s">
        <v>141</v>
      </c>
      <c r="D4381" s="965">
        <v>72.239999999999995</v>
      </c>
      <c r="E4381" s="757"/>
      <c r="F4381" s="757"/>
      <c r="G4381" s="757"/>
      <c r="H4381" s="757"/>
      <c r="I4381" s="757"/>
    </row>
    <row r="4382" spans="1:9" ht="15.75" customHeight="1">
      <c r="A4382" s="963">
        <v>94671</v>
      </c>
      <c r="B4382" s="963" t="s">
        <v>7339</v>
      </c>
      <c r="C4382" s="964" t="s">
        <v>141</v>
      </c>
      <c r="D4382" s="965">
        <v>108.53</v>
      </c>
      <c r="E4382" s="757"/>
      <c r="F4382" s="757"/>
      <c r="G4382" s="757"/>
      <c r="H4382" s="757"/>
      <c r="I4382" s="757"/>
    </row>
    <row r="4383" spans="1:9" ht="15.75" customHeight="1">
      <c r="A4383" s="963">
        <v>94672</v>
      </c>
      <c r="B4383" s="963" t="s">
        <v>7340</v>
      </c>
      <c r="C4383" s="964" t="s">
        <v>141</v>
      </c>
      <c r="D4383" s="965">
        <v>8.67</v>
      </c>
      <c r="E4383" s="757"/>
      <c r="F4383" s="757"/>
      <c r="G4383" s="757"/>
      <c r="H4383" s="757"/>
      <c r="I4383" s="757"/>
    </row>
    <row r="4384" spans="1:9" ht="15.75" customHeight="1">
      <c r="A4384" s="963">
        <v>94673</v>
      </c>
      <c r="B4384" s="963" t="s">
        <v>7341</v>
      </c>
      <c r="C4384" s="964" t="s">
        <v>141</v>
      </c>
      <c r="D4384" s="965">
        <v>9.32</v>
      </c>
      <c r="E4384" s="757"/>
      <c r="F4384" s="757"/>
      <c r="G4384" s="757"/>
      <c r="H4384" s="757"/>
      <c r="I4384" s="757"/>
    </row>
    <row r="4385" spans="1:9" ht="15.75" customHeight="1">
      <c r="A4385" s="963">
        <v>94674</v>
      </c>
      <c r="B4385" s="963" t="s">
        <v>7342</v>
      </c>
      <c r="C4385" s="964" t="s">
        <v>141</v>
      </c>
      <c r="D4385" s="965">
        <v>8.67</v>
      </c>
      <c r="E4385" s="757"/>
      <c r="F4385" s="757"/>
      <c r="G4385" s="757"/>
      <c r="H4385" s="757"/>
      <c r="I4385" s="757"/>
    </row>
    <row r="4386" spans="1:9" ht="15.75" customHeight="1">
      <c r="A4386" s="963">
        <v>94675</v>
      </c>
      <c r="B4386" s="963" t="s">
        <v>7343</v>
      </c>
      <c r="C4386" s="964" t="s">
        <v>141</v>
      </c>
      <c r="D4386" s="965">
        <v>13.36</v>
      </c>
      <c r="E4386" s="757"/>
      <c r="F4386" s="757"/>
      <c r="G4386" s="757"/>
      <c r="H4386" s="757"/>
      <c r="I4386" s="757"/>
    </row>
    <row r="4387" spans="1:9" ht="15.75" customHeight="1">
      <c r="A4387" s="963">
        <v>94676</v>
      </c>
      <c r="B4387" s="963" t="s">
        <v>7344</v>
      </c>
      <c r="C4387" s="964" t="s">
        <v>141</v>
      </c>
      <c r="D4387" s="965">
        <v>15.66</v>
      </c>
      <c r="E4387" s="757"/>
      <c r="F4387" s="757"/>
      <c r="G4387" s="757"/>
      <c r="H4387" s="757"/>
      <c r="I4387" s="757"/>
    </row>
    <row r="4388" spans="1:9" ht="15.75" customHeight="1">
      <c r="A4388" s="963">
        <v>94677</v>
      </c>
      <c r="B4388" s="963" t="s">
        <v>7345</v>
      </c>
      <c r="C4388" s="964" t="s">
        <v>141</v>
      </c>
      <c r="D4388" s="965">
        <v>22.78</v>
      </c>
      <c r="E4388" s="757"/>
      <c r="F4388" s="757"/>
      <c r="G4388" s="757"/>
      <c r="H4388" s="757"/>
      <c r="I4388" s="757"/>
    </row>
    <row r="4389" spans="1:9" ht="15.75" customHeight="1">
      <c r="A4389" s="963">
        <v>94678</v>
      </c>
      <c r="B4389" s="963" t="s">
        <v>7346</v>
      </c>
      <c r="C4389" s="964" t="s">
        <v>141</v>
      </c>
      <c r="D4389" s="965">
        <v>14.61</v>
      </c>
      <c r="E4389" s="757"/>
      <c r="F4389" s="757"/>
      <c r="G4389" s="757"/>
      <c r="H4389" s="757"/>
      <c r="I4389" s="757"/>
    </row>
    <row r="4390" spans="1:9" ht="15.75" customHeight="1">
      <c r="A4390" s="963">
        <v>94679</v>
      </c>
      <c r="B4390" s="963" t="s">
        <v>7347</v>
      </c>
      <c r="C4390" s="964" t="s">
        <v>141</v>
      </c>
      <c r="D4390" s="965">
        <v>23.97</v>
      </c>
      <c r="E4390" s="757"/>
      <c r="F4390" s="757"/>
      <c r="G4390" s="757"/>
      <c r="H4390" s="757"/>
      <c r="I4390" s="757"/>
    </row>
    <row r="4391" spans="1:9" ht="15.75" customHeight="1">
      <c r="A4391" s="963">
        <v>94680</v>
      </c>
      <c r="B4391" s="963" t="s">
        <v>7348</v>
      </c>
      <c r="C4391" s="964" t="s">
        <v>141</v>
      </c>
      <c r="D4391" s="965">
        <v>49.3</v>
      </c>
      <c r="E4391" s="757"/>
      <c r="F4391" s="757"/>
      <c r="G4391" s="757"/>
      <c r="H4391" s="757"/>
      <c r="I4391" s="757"/>
    </row>
    <row r="4392" spans="1:9" ht="15.75" customHeight="1">
      <c r="A4392" s="963">
        <v>94681</v>
      </c>
      <c r="B4392" s="963" t="s">
        <v>7349</v>
      </c>
      <c r="C4392" s="964" t="s">
        <v>141</v>
      </c>
      <c r="D4392" s="965">
        <v>55.29</v>
      </c>
      <c r="E4392" s="757"/>
      <c r="F4392" s="757"/>
      <c r="G4392" s="757"/>
      <c r="H4392" s="757"/>
      <c r="I4392" s="757"/>
    </row>
    <row r="4393" spans="1:9" ht="15.75" customHeight="1">
      <c r="A4393" s="963">
        <v>94682</v>
      </c>
      <c r="B4393" s="963" t="s">
        <v>7350</v>
      </c>
      <c r="C4393" s="964" t="s">
        <v>141</v>
      </c>
      <c r="D4393" s="965">
        <v>114.93</v>
      </c>
      <c r="E4393" s="757"/>
      <c r="F4393" s="757"/>
      <c r="G4393" s="757"/>
      <c r="H4393" s="757"/>
      <c r="I4393" s="757"/>
    </row>
    <row r="4394" spans="1:9" ht="15.75" customHeight="1">
      <c r="A4394" s="963">
        <v>94683</v>
      </c>
      <c r="B4394" s="963" t="s">
        <v>7351</v>
      </c>
      <c r="C4394" s="964" t="s">
        <v>141</v>
      </c>
      <c r="D4394" s="965">
        <v>76.53</v>
      </c>
      <c r="E4394" s="757"/>
      <c r="F4394" s="757"/>
      <c r="G4394" s="757"/>
      <c r="H4394" s="757"/>
      <c r="I4394" s="757"/>
    </row>
    <row r="4395" spans="1:9" ht="15.75" customHeight="1">
      <c r="A4395" s="963">
        <v>94684</v>
      </c>
      <c r="B4395" s="963" t="s">
        <v>7352</v>
      </c>
      <c r="C4395" s="964" t="s">
        <v>141</v>
      </c>
      <c r="D4395" s="965">
        <v>146.78</v>
      </c>
      <c r="E4395" s="757"/>
      <c r="F4395" s="757"/>
      <c r="G4395" s="757"/>
      <c r="H4395" s="757"/>
      <c r="I4395" s="757"/>
    </row>
    <row r="4396" spans="1:9" ht="15.75" customHeight="1">
      <c r="A4396" s="963">
        <v>94685</v>
      </c>
      <c r="B4396" s="963" t="s">
        <v>7353</v>
      </c>
      <c r="C4396" s="964" t="s">
        <v>141</v>
      </c>
      <c r="D4396" s="965">
        <v>106.07</v>
      </c>
      <c r="E4396" s="757"/>
      <c r="F4396" s="757"/>
      <c r="G4396" s="757"/>
      <c r="H4396" s="757"/>
      <c r="I4396" s="757"/>
    </row>
    <row r="4397" spans="1:9" ht="15.75" customHeight="1">
      <c r="A4397" s="963">
        <v>94686</v>
      </c>
      <c r="B4397" s="963" t="s">
        <v>7354</v>
      </c>
      <c r="C4397" s="964" t="s">
        <v>141</v>
      </c>
      <c r="D4397" s="965">
        <v>268.60000000000002</v>
      </c>
      <c r="E4397" s="757"/>
      <c r="F4397" s="757"/>
      <c r="G4397" s="757"/>
      <c r="H4397" s="757"/>
      <c r="I4397" s="757"/>
    </row>
    <row r="4398" spans="1:9" ht="15.75" customHeight="1">
      <c r="A4398" s="963">
        <v>94687</v>
      </c>
      <c r="B4398" s="963" t="s">
        <v>7355</v>
      </c>
      <c r="C4398" s="964" t="s">
        <v>141</v>
      </c>
      <c r="D4398" s="965">
        <v>241.58</v>
      </c>
      <c r="E4398" s="757"/>
      <c r="F4398" s="757"/>
      <c r="G4398" s="757"/>
      <c r="H4398" s="757"/>
      <c r="I4398" s="757"/>
    </row>
    <row r="4399" spans="1:9" ht="15.75" customHeight="1">
      <c r="A4399" s="963">
        <v>94688</v>
      </c>
      <c r="B4399" s="963" t="s">
        <v>7356</v>
      </c>
      <c r="C4399" s="964" t="s">
        <v>141</v>
      </c>
      <c r="D4399" s="965">
        <v>9.32</v>
      </c>
      <c r="E4399" s="757"/>
      <c r="F4399" s="757"/>
      <c r="G4399" s="757"/>
      <c r="H4399" s="757"/>
      <c r="I4399" s="757"/>
    </row>
    <row r="4400" spans="1:9" ht="15.75" customHeight="1">
      <c r="A4400" s="963">
        <v>94689</v>
      </c>
      <c r="B4400" s="963" t="s">
        <v>7357</v>
      </c>
      <c r="C4400" s="964" t="s">
        <v>141</v>
      </c>
      <c r="D4400" s="965">
        <v>12.84</v>
      </c>
      <c r="E4400" s="757"/>
      <c r="F4400" s="757"/>
      <c r="G4400" s="757"/>
      <c r="H4400" s="757"/>
      <c r="I4400" s="757"/>
    </row>
    <row r="4401" spans="1:9" ht="15.75" customHeight="1">
      <c r="A4401" s="963">
        <v>94690</v>
      </c>
      <c r="B4401" s="963" t="s">
        <v>7358</v>
      </c>
      <c r="C4401" s="964" t="s">
        <v>141</v>
      </c>
      <c r="D4401" s="965">
        <v>12.31</v>
      </c>
      <c r="E4401" s="757"/>
      <c r="F4401" s="757"/>
      <c r="G4401" s="757"/>
      <c r="H4401" s="757"/>
      <c r="I4401" s="757"/>
    </row>
    <row r="4402" spans="1:9" ht="15.75" customHeight="1">
      <c r="A4402" s="963">
        <v>94691</v>
      </c>
      <c r="B4402" s="963" t="s">
        <v>7359</v>
      </c>
      <c r="C4402" s="964" t="s">
        <v>141</v>
      </c>
      <c r="D4402" s="965">
        <v>15.69</v>
      </c>
      <c r="E4402" s="757"/>
      <c r="F4402" s="757"/>
      <c r="G4402" s="757"/>
      <c r="H4402" s="757"/>
      <c r="I4402" s="757"/>
    </row>
    <row r="4403" spans="1:9" ht="15.75" customHeight="1">
      <c r="A4403" s="963">
        <v>94692</v>
      </c>
      <c r="B4403" s="963" t="s">
        <v>7360</v>
      </c>
      <c r="C4403" s="964" t="s">
        <v>141</v>
      </c>
      <c r="D4403" s="965">
        <v>22.86</v>
      </c>
      <c r="E4403" s="757"/>
      <c r="F4403" s="757"/>
      <c r="G4403" s="757"/>
      <c r="H4403" s="757"/>
      <c r="I4403" s="757"/>
    </row>
    <row r="4404" spans="1:9" ht="15.75" customHeight="1">
      <c r="A4404" s="963">
        <v>94693</v>
      </c>
      <c r="B4404" s="963" t="s">
        <v>7361</v>
      </c>
      <c r="C4404" s="964" t="s">
        <v>141</v>
      </c>
      <c r="D4404" s="965">
        <v>22.21</v>
      </c>
      <c r="E4404" s="757"/>
      <c r="F4404" s="757"/>
      <c r="G4404" s="757"/>
      <c r="H4404" s="757"/>
      <c r="I4404" s="757"/>
    </row>
    <row r="4405" spans="1:9" ht="15.75" customHeight="1">
      <c r="A4405" s="963">
        <v>94694</v>
      </c>
      <c r="B4405" s="963" t="s">
        <v>7362</v>
      </c>
      <c r="C4405" s="964" t="s">
        <v>141</v>
      </c>
      <c r="D4405" s="965">
        <v>23.35</v>
      </c>
      <c r="E4405" s="757"/>
      <c r="F4405" s="757"/>
      <c r="G4405" s="757"/>
      <c r="H4405" s="757"/>
      <c r="I4405" s="757"/>
    </row>
    <row r="4406" spans="1:9" ht="15.75" customHeight="1">
      <c r="A4406" s="963">
        <v>94695</v>
      </c>
      <c r="B4406" s="963" t="s">
        <v>7363</v>
      </c>
      <c r="C4406" s="964" t="s">
        <v>141</v>
      </c>
      <c r="D4406" s="965">
        <v>33.17</v>
      </c>
      <c r="E4406" s="757"/>
      <c r="F4406" s="757"/>
      <c r="G4406" s="757"/>
      <c r="H4406" s="757"/>
      <c r="I4406" s="757"/>
    </row>
    <row r="4407" spans="1:9" ht="15.75" customHeight="1">
      <c r="A4407" s="963">
        <v>94696</v>
      </c>
      <c r="B4407" s="963" t="s">
        <v>7364</v>
      </c>
      <c r="C4407" s="964" t="s">
        <v>141</v>
      </c>
      <c r="D4407" s="965">
        <v>57.8</v>
      </c>
      <c r="E4407" s="757"/>
      <c r="F4407" s="757"/>
      <c r="G4407" s="757"/>
      <c r="H4407" s="757"/>
      <c r="I4407" s="757"/>
    </row>
    <row r="4408" spans="1:9" ht="15.75" customHeight="1">
      <c r="A4408" s="963">
        <v>94697</v>
      </c>
      <c r="B4408" s="963" t="s">
        <v>7365</v>
      </c>
      <c r="C4408" s="964" t="s">
        <v>141</v>
      </c>
      <c r="D4408" s="965">
        <v>88.59</v>
      </c>
      <c r="E4408" s="757"/>
      <c r="F4408" s="757"/>
      <c r="G4408" s="757"/>
      <c r="H4408" s="757"/>
      <c r="I4408" s="757"/>
    </row>
    <row r="4409" spans="1:9" ht="15.75" customHeight="1">
      <c r="A4409" s="963">
        <v>94698</v>
      </c>
      <c r="B4409" s="963" t="s">
        <v>7366</v>
      </c>
      <c r="C4409" s="964" t="s">
        <v>141</v>
      </c>
      <c r="D4409" s="965">
        <v>71.33</v>
      </c>
      <c r="E4409" s="757"/>
      <c r="F4409" s="757"/>
      <c r="G4409" s="757"/>
      <c r="H4409" s="757"/>
      <c r="I4409" s="757"/>
    </row>
    <row r="4410" spans="1:9" ht="15.75" customHeight="1">
      <c r="A4410" s="963">
        <v>94699</v>
      </c>
      <c r="B4410" s="963" t="s">
        <v>7367</v>
      </c>
      <c r="C4410" s="964" t="s">
        <v>141</v>
      </c>
      <c r="D4410" s="965">
        <v>129.9</v>
      </c>
      <c r="E4410" s="757"/>
      <c r="F4410" s="757"/>
      <c r="G4410" s="757"/>
      <c r="H4410" s="757"/>
      <c r="I4410" s="757"/>
    </row>
    <row r="4411" spans="1:9" ht="15.75" customHeight="1">
      <c r="A4411" s="963">
        <v>94700</v>
      </c>
      <c r="B4411" s="963" t="s">
        <v>7368</v>
      </c>
      <c r="C4411" s="964" t="s">
        <v>141</v>
      </c>
      <c r="D4411" s="965">
        <v>153.54</v>
      </c>
      <c r="E4411" s="757"/>
      <c r="F4411" s="757"/>
      <c r="G4411" s="757"/>
      <c r="H4411" s="757"/>
      <c r="I4411" s="757"/>
    </row>
    <row r="4412" spans="1:9" ht="15.75" customHeight="1">
      <c r="A4412" s="963">
        <v>94701</v>
      </c>
      <c r="B4412" s="963" t="s">
        <v>7369</v>
      </c>
      <c r="C4412" s="964" t="s">
        <v>141</v>
      </c>
      <c r="D4412" s="965">
        <v>234.08</v>
      </c>
      <c r="E4412" s="757"/>
      <c r="F4412" s="757"/>
      <c r="G4412" s="757"/>
      <c r="H4412" s="757"/>
      <c r="I4412" s="757"/>
    </row>
    <row r="4413" spans="1:9" ht="15.75" customHeight="1">
      <c r="A4413" s="963">
        <v>94702</v>
      </c>
      <c r="B4413" s="963" t="s">
        <v>7370</v>
      </c>
      <c r="C4413" s="964" t="s">
        <v>141</v>
      </c>
      <c r="D4413" s="965">
        <v>204.68</v>
      </c>
      <c r="E4413" s="757"/>
      <c r="F4413" s="757"/>
      <c r="G4413" s="757"/>
      <c r="H4413" s="757"/>
      <c r="I4413" s="757"/>
    </row>
    <row r="4414" spans="1:9" ht="15.75" customHeight="1">
      <c r="A4414" s="963">
        <v>94703</v>
      </c>
      <c r="B4414" s="963" t="s">
        <v>7371</v>
      </c>
      <c r="C4414" s="964" t="s">
        <v>141</v>
      </c>
      <c r="D4414" s="965">
        <v>20.94</v>
      </c>
      <c r="E4414" s="757"/>
      <c r="F4414" s="757"/>
      <c r="G4414" s="757"/>
      <c r="H4414" s="757"/>
      <c r="I4414" s="757"/>
    </row>
    <row r="4415" spans="1:9" ht="15.75" customHeight="1">
      <c r="A4415" s="963">
        <v>94704</v>
      </c>
      <c r="B4415" s="963" t="s">
        <v>7372</v>
      </c>
      <c r="C4415" s="964" t="s">
        <v>141</v>
      </c>
      <c r="D4415" s="965">
        <v>28.17</v>
      </c>
      <c r="E4415" s="757"/>
      <c r="F4415" s="757"/>
      <c r="G4415" s="757"/>
      <c r="H4415" s="757"/>
      <c r="I4415" s="757"/>
    </row>
    <row r="4416" spans="1:9" ht="15.75" customHeight="1">
      <c r="A4416" s="963">
        <v>94705</v>
      </c>
      <c r="B4416" s="963" t="s">
        <v>7373</v>
      </c>
      <c r="C4416" s="964" t="s">
        <v>141</v>
      </c>
      <c r="D4416" s="965">
        <v>38.880000000000003</v>
      </c>
      <c r="E4416" s="757"/>
      <c r="F4416" s="757"/>
      <c r="G4416" s="757"/>
      <c r="H4416" s="757"/>
      <c r="I4416" s="757"/>
    </row>
    <row r="4417" spans="1:9" ht="15.75" customHeight="1">
      <c r="A4417" s="963">
        <v>94706</v>
      </c>
      <c r="B4417" s="963" t="s">
        <v>7374</v>
      </c>
      <c r="C4417" s="964" t="s">
        <v>141</v>
      </c>
      <c r="D4417" s="965">
        <v>43.93</v>
      </c>
      <c r="E4417" s="757"/>
      <c r="F4417" s="757"/>
      <c r="G4417" s="757"/>
      <c r="H4417" s="757"/>
      <c r="I4417" s="757"/>
    </row>
    <row r="4418" spans="1:9" ht="15.75" customHeight="1">
      <c r="A4418" s="963">
        <v>94707</v>
      </c>
      <c r="B4418" s="963" t="s">
        <v>7375</v>
      </c>
      <c r="C4418" s="964" t="s">
        <v>141</v>
      </c>
      <c r="D4418" s="965">
        <v>66.72</v>
      </c>
      <c r="E4418" s="757"/>
      <c r="F4418" s="757"/>
      <c r="G4418" s="757"/>
      <c r="H4418" s="757"/>
      <c r="I4418" s="757"/>
    </row>
    <row r="4419" spans="1:9" ht="15.75" customHeight="1">
      <c r="A4419" s="963">
        <v>94713</v>
      </c>
      <c r="B4419" s="963" t="s">
        <v>7376</v>
      </c>
      <c r="C4419" s="964" t="s">
        <v>141</v>
      </c>
      <c r="D4419" s="965">
        <v>266.60000000000002</v>
      </c>
      <c r="E4419" s="757"/>
      <c r="F4419" s="757"/>
      <c r="G4419" s="757"/>
      <c r="H4419" s="757"/>
      <c r="I4419" s="757"/>
    </row>
    <row r="4420" spans="1:9" ht="15.75" customHeight="1">
      <c r="A4420" s="963">
        <v>94714</v>
      </c>
      <c r="B4420" s="963" t="s">
        <v>7377</v>
      </c>
      <c r="C4420" s="964" t="s">
        <v>141</v>
      </c>
      <c r="D4420" s="965">
        <v>373.33</v>
      </c>
      <c r="E4420" s="757"/>
      <c r="F4420" s="757"/>
      <c r="G4420" s="757"/>
      <c r="H4420" s="757"/>
      <c r="I4420" s="757"/>
    </row>
    <row r="4421" spans="1:9" ht="15.75" customHeight="1">
      <c r="A4421" s="963">
        <v>94715</v>
      </c>
      <c r="B4421" s="963" t="s">
        <v>7378</v>
      </c>
      <c r="C4421" s="964" t="s">
        <v>141</v>
      </c>
      <c r="D4421" s="965">
        <v>328.9</v>
      </c>
      <c r="E4421" s="757"/>
      <c r="F4421" s="757"/>
      <c r="G4421" s="757"/>
      <c r="H4421" s="757"/>
      <c r="I4421" s="757"/>
    </row>
    <row r="4422" spans="1:9" ht="15.75" customHeight="1">
      <c r="A4422" s="963">
        <v>94724</v>
      </c>
      <c r="B4422" s="963" t="s">
        <v>7379</v>
      </c>
      <c r="C4422" s="964" t="s">
        <v>141</v>
      </c>
      <c r="D4422" s="965">
        <v>26.27</v>
      </c>
      <c r="E4422" s="757"/>
      <c r="F4422" s="757"/>
      <c r="G4422" s="757"/>
      <c r="H4422" s="757"/>
      <c r="I4422" s="757"/>
    </row>
    <row r="4423" spans="1:9" ht="15.75" customHeight="1">
      <c r="A4423" s="963">
        <v>94725</v>
      </c>
      <c r="B4423" s="963" t="s">
        <v>7380</v>
      </c>
      <c r="C4423" s="964" t="s">
        <v>141</v>
      </c>
      <c r="D4423" s="965">
        <v>5.74</v>
      </c>
      <c r="E4423" s="757"/>
      <c r="F4423" s="757"/>
      <c r="G4423" s="757"/>
      <c r="H4423" s="757"/>
      <c r="I4423" s="757"/>
    </row>
    <row r="4424" spans="1:9" ht="15.75" customHeight="1">
      <c r="A4424" s="963">
        <v>94726</v>
      </c>
      <c r="B4424" s="963" t="s">
        <v>7381</v>
      </c>
      <c r="C4424" s="964" t="s">
        <v>141</v>
      </c>
      <c r="D4424" s="965">
        <v>32.909999999999997</v>
      </c>
      <c r="E4424" s="757"/>
      <c r="F4424" s="757"/>
      <c r="G4424" s="757"/>
      <c r="H4424" s="757"/>
      <c r="I4424" s="757"/>
    </row>
    <row r="4425" spans="1:9" ht="15.75" customHeight="1">
      <c r="A4425" s="963">
        <v>94727</v>
      </c>
      <c r="B4425" s="963" t="s">
        <v>7382</v>
      </c>
      <c r="C4425" s="964" t="s">
        <v>141</v>
      </c>
      <c r="D4425" s="965">
        <v>8.7799999999999994</v>
      </c>
      <c r="E4425" s="757"/>
      <c r="F4425" s="757"/>
      <c r="G4425" s="757"/>
      <c r="H4425" s="757"/>
      <c r="I4425" s="757"/>
    </row>
    <row r="4426" spans="1:9" ht="15.75" customHeight="1">
      <c r="A4426" s="963">
        <v>94728</v>
      </c>
      <c r="B4426" s="963" t="s">
        <v>7383</v>
      </c>
      <c r="C4426" s="964" t="s">
        <v>141</v>
      </c>
      <c r="D4426" s="965">
        <v>51.9</v>
      </c>
      <c r="E4426" s="757"/>
      <c r="F4426" s="757"/>
      <c r="G4426" s="757"/>
      <c r="H4426" s="757"/>
      <c r="I4426" s="757"/>
    </row>
    <row r="4427" spans="1:9" ht="15.75" customHeight="1">
      <c r="A4427" s="963">
        <v>94729</v>
      </c>
      <c r="B4427" s="963" t="s">
        <v>7384</v>
      </c>
      <c r="C4427" s="964" t="s">
        <v>141</v>
      </c>
      <c r="D4427" s="965">
        <v>16.760000000000002</v>
      </c>
      <c r="E4427" s="757"/>
      <c r="F4427" s="757"/>
      <c r="G4427" s="757"/>
      <c r="H4427" s="757"/>
      <c r="I4427" s="757"/>
    </row>
    <row r="4428" spans="1:9" ht="15.75" customHeight="1">
      <c r="A4428" s="963">
        <v>94730</v>
      </c>
      <c r="B4428" s="963" t="s">
        <v>7385</v>
      </c>
      <c r="C4428" s="964" t="s">
        <v>141</v>
      </c>
      <c r="D4428" s="965">
        <v>62.54</v>
      </c>
      <c r="E4428" s="757"/>
      <c r="F4428" s="757"/>
      <c r="G4428" s="757"/>
      <c r="H4428" s="757"/>
      <c r="I4428" s="757"/>
    </row>
    <row r="4429" spans="1:9" ht="15.75" customHeight="1">
      <c r="A4429" s="963">
        <v>94731</v>
      </c>
      <c r="B4429" s="963" t="s">
        <v>7386</v>
      </c>
      <c r="C4429" s="964" t="s">
        <v>141</v>
      </c>
      <c r="D4429" s="965">
        <v>21.48</v>
      </c>
      <c r="E4429" s="757"/>
      <c r="F4429" s="757"/>
      <c r="G4429" s="757"/>
      <c r="H4429" s="757"/>
      <c r="I4429" s="757"/>
    </row>
    <row r="4430" spans="1:9" ht="15.75" customHeight="1">
      <c r="A4430" s="963">
        <v>94732</v>
      </c>
      <c r="B4430" s="963" t="s">
        <v>7387</v>
      </c>
      <c r="C4430" s="964" t="s">
        <v>141</v>
      </c>
      <c r="D4430" s="965">
        <v>102.18</v>
      </c>
      <c r="E4430" s="757"/>
      <c r="F4430" s="757"/>
      <c r="G4430" s="757"/>
      <c r="H4430" s="757"/>
      <c r="I4430" s="757"/>
    </row>
    <row r="4431" spans="1:9" ht="15.75" customHeight="1">
      <c r="A4431" s="963">
        <v>94733</v>
      </c>
      <c r="B4431" s="963" t="s">
        <v>7388</v>
      </c>
      <c r="C4431" s="964" t="s">
        <v>141</v>
      </c>
      <c r="D4431" s="965">
        <v>41.28</v>
      </c>
      <c r="E4431" s="757"/>
      <c r="F4431" s="757"/>
      <c r="G4431" s="757"/>
      <c r="H4431" s="757"/>
      <c r="I4431" s="757"/>
    </row>
    <row r="4432" spans="1:9" ht="15.75" customHeight="1">
      <c r="A4432" s="963">
        <v>94734</v>
      </c>
      <c r="B4432" s="963" t="s">
        <v>7389</v>
      </c>
      <c r="C4432" s="964" t="s">
        <v>141</v>
      </c>
      <c r="D4432" s="965">
        <v>372.91</v>
      </c>
      <c r="E4432" s="757"/>
      <c r="F4432" s="757"/>
      <c r="G4432" s="757"/>
      <c r="H4432" s="757"/>
      <c r="I4432" s="757"/>
    </row>
    <row r="4433" spans="1:9" ht="15.75" customHeight="1">
      <c r="A4433" s="963">
        <v>94736</v>
      </c>
      <c r="B4433" s="963" t="s">
        <v>7390</v>
      </c>
      <c r="C4433" s="964" t="s">
        <v>141</v>
      </c>
      <c r="D4433" s="965">
        <v>545.12</v>
      </c>
      <c r="E4433" s="757"/>
      <c r="F4433" s="757"/>
      <c r="G4433" s="757"/>
      <c r="H4433" s="757"/>
      <c r="I4433" s="757"/>
    </row>
    <row r="4434" spans="1:9" ht="15.75" customHeight="1">
      <c r="A4434" s="963">
        <v>94737</v>
      </c>
      <c r="B4434" s="963" t="s">
        <v>7391</v>
      </c>
      <c r="C4434" s="964" t="s">
        <v>141</v>
      </c>
      <c r="D4434" s="965">
        <v>179.27</v>
      </c>
      <c r="E4434" s="757"/>
      <c r="F4434" s="757"/>
      <c r="G4434" s="757"/>
      <c r="H4434" s="757"/>
      <c r="I4434" s="757"/>
    </row>
    <row r="4435" spans="1:9" ht="15.75" customHeight="1">
      <c r="A4435" s="963">
        <v>94738</v>
      </c>
      <c r="B4435" s="963" t="s">
        <v>7392</v>
      </c>
      <c r="C4435" s="964" t="s">
        <v>141</v>
      </c>
      <c r="D4435" s="965">
        <v>1641.62</v>
      </c>
      <c r="E4435" s="757"/>
      <c r="F4435" s="757"/>
      <c r="G4435" s="757"/>
      <c r="H4435" s="757"/>
      <c r="I4435" s="757"/>
    </row>
    <row r="4436" spans="1:9" ht="15.75" customHeight="1">
      <c r="A4436" s="963">
        <v>94739</v>
      </c>
      <c r="B4436" s="963" t="s">
        <v>7393</v>
      </c>
      <c r="C4436" s="964" t="s">
        <v>141</v>
      </c>
      <c r="D4436" s="965">
        <v>206.11</v>
      </c>
      <c r="E4436" s="757"/>
      <c r="F4436" s="757"/>
      <c r="G4436" s="757"/>
      <c r="H4436" s="757"/>
      <c r="I4436" s="757"/>
    </row>
    <row r="4437" spans="1:9" ht="15.75" customHeight="1">
      <c r="A4437" s="963">
        <v>94740</v>
      </c>
      <c r="B4437" s="963" t="s">
        <v>7394</v>
      </c>
      <c r="C4437" s="964" t="s">
        <v>141</v>
      </c>
      <c r="D4437" s="965">
        <v>9.1199999999999992</v>
      </c>
      <c r="E4437" s="757"/>
      <c r="F4437" s="757"/>
      <c r="G4437" s="757"/>
      <c r="H4437" s="757"/>
      <c r="I4437" s="757"/>
    </row>
    <row r="4438" spans="1:9" ht="15.75" customHeight="1">
      <c r="A4438" s="963">
        <v>94741</v>
      </c>
      <c r="B4438" s="963" t="s">
        <v>7395</v>
      </c>
      <c r="C4438" s="964" t="s">
        <v>141</v>
      </c>
      <c r="D4438" s="965">
        <v>12.1</v>
      </c>
      <c r="E4438" s="757"/>
      <c r="F4438" s="757"/>
      <c r="G4438" s="757"/>
      <c r="H4438" s="757"/>
      <c r="I4438" s="757"/>
    </row>
    <row r="4439" spans="1:9" ht="15.75" customHeight="1">
      <c r="A4439" s="963">
        <v>94742</v>
      </c>
      <c r="B4439" s="963" t="s">
        <v>7396</v>
      </c>
      <c r="C4439" s="964" t="s">
        <v>141</v>
      </c>
      <c r="D4439" s="965">
        <v>14.18</v>
      </c>
      <c r="E4439" s="757"/>
      <c r="F4439" s="757"/>
      <c r="G4439" s="757"/>
      <c r="H4439" s="757"/>
      <c r="I4439" s="757"/>
    </row>
    <row r="4440" spans="1:9" ht="15.75" customHeight="1">
      <c r="A4440" s="963">
        <v>94743</v>
      </c>
      <c r="B4440" s="963" t="s">
        <v>7397</v>
      </c>
      <c r="C4440" s="964" t="s">
        <v>141</v>
      </c>
      <c r="D4440" s="965">
        <v>18.649999999999999</v>
      </c>
      <c r="E4440" s="757"/>
      <c r="F4440" s="757"/>
      <c r="G4440" s="757"/>
      <c r="H4440" s="757"/>
      <c r="I4440" s="757"/>
    </row>
    <row r="4441" spans="1:9" ht="15.75" customHeight="1">
      <c r="A4441" s="963">
        <v>94744</v>
      </c>
      <c r="B4441" s="963" t="s">
        <v>7398</v>
      </c>
      <c r="C4441" s="964" t="s">
        <v>141</v>
      </c>
      <c r="D4441" s="965">
        <v>23.47</v>
      </c>
      <c r="E4441" s="757"/>
      <c r="F4441" s="757"/>
      <c r="G4441" s="757"/>
      <c r="H4441" s="757"/>
      <c r="I4441" s="757"/>
    </row>
    <row r="4442" spans="1:9" ht="15.75" customHeight="1">
      <c r="A4442" s="963">
        <v>94746</v>
      </c>
      <c r="B4442" s="963" t="s">
        <v>7399</v>
      </c>
      <c r="C4442" s="964" t="s">
        <v>141</v>
      </c>
      <c r="D4442" s="965">
        <v>32.770000000000003</v>
      </c>
      <c r="E4442" s="757"/>
      <c r="F4442" s="757"/>
      <c r="G4442" s="757"/>
      <c r="H4442" s="757"/>
      <c r="I4442" s="757"/>
    </row>
    <row r="4443" spans="1:9" ht="15.75" customHeight="1">
      <c r="A4443" s="963">
        <v>94748</v>
      </c>
      <c r="B4443" s="963" t="s">
        <v>7400</v>
      </c>
      <c r="C4443" s="964" t="s">
        <v>141</v>
      </c>
      <c r="D4443" s="965">
        <v>78.48</v>
      </c>
      <c r="E4443" s="757"/>
      <c r="F4443" s="757"/>
      <c r="G4443" s="757"/>
      <c r="H4443" s="757"/>
      <c r="I4443" s="757"/>
    </row>
    <row r="4444" spans="1:9" ht="15.75" customHeight="1">
      <c r="A4444" s="963">
        <v>94750</v>
      </c>
      <c r="B4444" s="963" t="s">
        <v>7401</v>
      </c>
      <c r="C4444" s="964" t="s">
        <v>141</v>
      </c>
      <c r="D4444" s="965">
        <v>156.41999999999999</v>
      </c>
      <c r="E4444" s="757"/>
      <c r="F4444" s="757"/>
      <c r="G4444" s="757"/>
      <c r="H4444" s="757"/>
      <c r="I4444" s="757"/>
    </row>
    <row r="4445" spans="1:9" ht="15.75" customHeight="1">
      <c r="A4445" s="963">
        <v>94752</v>
      </c>
      <c r="B4445" s="963" t="s">
        <v>7402</v>
      </c>
      <c r="C4445" s="964" t="s">
        <v>141</v>
      </c>
      <c r="D4445" s="965">
        <v>188.97</v>
      </c>
      <c r="E4445" s="757"/>
      <c r="F4445" s="757"/>
      <c r="G4445" s="757"/>
      <c r="H4445" s="757"/>
      <c r="I4445" s="757"/>
    </row>
    <row r="4446" spans="1:9" ht="15.75" customHeight="1">
      <c r="A4446" s="963">
        <v>94754</v>
      </c>
      <c r="B4446" s="963" t="s">
        <v>7403</v>
      </c>
      <c r="C4446" s="964" t="s">
        <v>141</v>
      </c>
      <c r="D4446" s="965">
        <v>255.18</v>
      </c>
      <c r="E4446" s="757"/>
      <c r="F4446" s="757"/>
      <c r="G4446" s="757"/>
      <c r="H4446" s="757"/>
      <c r="I4446" s="757"/>
    </row>
    <row r="4447" spans="1:9" ht="15.75" customHeight="1">
      <c r="A4447" s="963">
        <v>94756</v>
      </c>
      <c r="B4447" s="963" t="s">
        <v>7404</v>
      </c>
      <c r="C4447" s="964" t="s">
        <v>141</v>
      </c>
      <c r="D4447" s="965">
        <v>11.31</v>
      </c>
      <c r="E4447" s="757"/>
      <c r="F4447" s="757"/>
      <c r="G4447" s="757"/>
      <c r="H4447" s="757"/>
      <c r="I4447" s="757"/>
    </row>
    <row r="4448" spans="1:9" ht="15.75" customHeight="1">
      <c r="A4448" s="963">
        <v>94757</v>
      </c>
      <c r="B4448" s="963" t="s">
        <v>7405</v>
      </c>
      <c r="C4448" s="964" t="s">
        <v>141</v>
      </c>
      <c r="D4448" s="965">
        <v>16.39</v>
      </c>
      <c r="E4448" s="757"/>
      <c r="F4448" s="757"/>
      <c r="G4448" s="757"/>
      <c r="H4448" s="757"/>
      <c r="I4448" s="757"/>
    </row>
    <row r="4449" spans="1:9" ht="15.75" customHeight="1">
      <c r="A4449" s="963">
        <v>94758</v>
      </c>
      <c r="B4449" s="963" t="s">
        <v>7406</v>
      </c>
      <c r="C4449" s="964" t="s">
        <v>141</v>
      </c>
      <c r="D4449" s="965">
        <v>47.06</v>
      </c>
      <c r="E4449" s="757"/>
      <c r="F4449" s="757"/>
      <c r="G4449" s="757"/>
      <c r="H4449" s="757"/>
      <c r="I4449" s="757"/>
    </row>
    <row r="4450" spans="1:9" ht="15.75" customHeight="1">
      <c r="A4450" s="963">
        <v>94759</v>
      </c>
      <c r="B4450" s="963" t="s">
        <v>7407</v>
      </c>
      <c r="C4450" s="964" t="s">
        <v>141</v>
      </c>
      <c r="D4450" s="965">
        <v>58.06</v>
      </c>
      <c r="E4450" s="757"/>
      <c r="F4450" s="757"/>
      <c r="G4450" s="757"/>
      <c r="H4450" s="757"/>
      <c r="I4450" s="757"/>
    </row>
    <row r="4451" spans="1:9" ht="15.75" customHeight="1">
      <c r="A4451" s="963">
        <v>94760</v>
      </c>
      <c r="B4451" s="963" t="s">
        <v>7408</v>
      </c>
      <c r="C4451" s="964" t="s">
        <v>141</v>
      </c>
      <c r="D4451" s="965">
        <v>97.35</v>
      </c>
      <c r="E4451" s="757"/>
      <c r="F4451" s="757"/>
      <c r="G4451" s="757"/>
      <c r="H4451" s="757"/>
      <c r="I4451" s="757"/>
    </row>
    <row r="4452" spans="1:9" ht="15.75" customHeight="1">
      <c r="A4452" s="963">
        <v>94761</v>
      </c>
      <c r="B4452" s="963" t="s">
        <v>7409</v>
      </c>
      <c r="C4452" s="964" t="s">
        <v>141</v>
      </c>
      <c r="D4452" s="965">
        <v>209.39</v>
      </c>
      <c r="E4452" s="757"/>
      <c r="F4452" s="757"/>
      <c r="G4452" s="757"/>
      <c r="H4452" s="757"/>
      <c r="I4452" s="757"/>
    </row>
    <row r="4453" spans="1:9" ht="15.75" customHeight="1">
      <c r="A4453" s="963">
        <v>94762</v>
      </c>
      <c r="B4453" s="963" t="s">
        <v>7410</v>
      </c>
      <c r="C4453" s="964" t="s">
        <v>141</v>
      </c>
      <c r="D4453" s="965">
        <v>254.9</v>
      </c>
      <c r="E4453" s="757"/>
      <c r="F4453" s="757"/>
      <c r="G4453" s="757"/>
      <c r="H4453" s="757"/>
      <c r="I4453" s="757"/>
    </row>
    <row r="4454" spans="1:9" ht="15.75" customHeight="1">
      <c r="A4454" s="963">
        <v>94763</v>
      </c>
      <c r="B4454" s="963" t="s">
        <v>7411</v>
      </c>
      <c r="C4454" s="964" t="s">
        <v>141</v>
      </c>
      <c r="D4454" s="965">
        <v>311.36</v>
      </c>
      <c r="E4454" s="757"/>
      <c r="F4454" s="757"/>
      <c r="G4454" s="757"/>
      <c r="H4454" s="757"/>
      <c r="I4454" s="757"/>
    </row>
    <row r="4455" spans="1:9" ht="15.75" customHeight="1">
      <c r="A4455" s="963">
        <v>94764</v>
      </c>
      <c r="B4455" s="963" t="s">
        <v>7412</v>
      </c>
      <c r="C4455" s="964" t="s">
        <v>141</v>
      </c>
      <c r="D4455" s="965">
        <v>35.630000000000003</v>
      </c>
      <c r="E4455" s="757"/>
      <c r="F4455" s="757"/>
      <c r="G4455" s="757"/>
      <c r="H4455" s="757"/>
      <c r="I4455" s="757"/>
    </row>
    <row r="4456" spans="1:9" ht="15.75" customHeight="1">
      <c r="A4456" s="963">
        <v>94765</v>
      </c>
      <c r="B4456" s="963" t="s">
        <v>7413</v>
      </c>
      <c r="C4456" s="964" t="s">
        <v>141</v>
      </c>
      <c r="D4456" s="965">
        <v>38.840000000000003</v>
      </c>
      <c r="E4456" s="757"/>
      <c r="F4456" s="757"/>
      <c r="G4456" s="757"/>
      <c r="H4456" s="757"/>
      <c r="I4456" s="757"/>
    </row>
    <row r="4457" spans="1:9" ht="15.75" customHeight="1">
      <c r="A4457" s="963">
        <v>94766</v>
      </c>
      <c r="B4457" s="963" t="s">
        <v>7414</v>
      </c>
      <c r="C4457" s="964" t="s">
        <v>141</v>
      </c>
      <c r="D4457" s="965">
        <v>43.09</v>
      </c>
      <c r="E4457" s="757"/>
      <c r="F4457" s="757"/>
      <c r="G4457" s="757"/>
      <c r="H4457" s="757"/>
      <c r="I4457" s="757"/>
    </row>
    <row r="4458" spans="1:9" ht="15.75" customHeight="1">
      <c r="A4458" s="963">
        <v>94767</v>
      </c>
      <c r="B4458" s="963" t="s">
        <v>7415</v>
      </c>
      <c r="C4458" s="964" t="s">
        <v>141</v>
      </c>
      <c r="D4458" s="965">
        <v>64.680000000000007</v>
      </c>
      <c r="E4458" s="757"/>
      <c r="F4458" s="757"/>
      <c r="G4458" s="757"/>
      <c r="H4458" s="757"/>
      <c r="I4458" s="757"/>
    </row>
    <row r="4459" spans="1:9" ht="15.75" customHeight="1">
      <c r="A4459" s="963">
        <v>94768</v>
      </c>
      <c r="B4459" s="963" t="s">
        <v>7416</v>
      </c>
      <c r="C4459" s="964" t="s">
        <v>141</v>
      </c>
      <c r="D4459" s="965">
        <v>73.06</v>
      </c>
      <c r="E4459" s="757"/>
      <c r="F4459" s="757"/>
      <c r="G4459" s="757"/>
      <c r="H4459" s="757"/>
      <c r="I4459" s="757"/>
    </row>
    <row r="4460" spans="1:9" ht="15.75" customHeight="1">
      <c r="A4460" s="963">
        <v>94769</v>
      </c>
      <c r="B4460" s="963" t="s">
        <v>7417</v>
      </c>
      <c r="C4460" s="964" t="s">
        <v>141</v>
      </c>
      <c r="D4460" s="965">
        <v>100.31</v>
      </c>
      <c r="E4460" s="757"/>
      <c r="F4460" s="757"/>
      <c r="G4460" s="757"/>
      <c r="H4460" s="757"/>
      <c r="I4460" s="757"/>
    </row>
    <row r="4461" spans="1:9" ht="15.75" customHeight="1">
      <c r="A4461" s="963">
        <v>94770</v>
      </c>
      <c r="B4461" s="963" t="s">
        <v>7418</v>
      </c>
      <c r="C4461" s="964" t="s">
        <v>141</v>
      </c>
      <c r="D4461" s="965">
        <v>39.67</v>
      </c>
      <c r="E4461" s="757"/>
      <c r="F4461" s="757"/>
      <c r="G4461" s="757"/>
      <c r="H4461" s="757"/>
      <c r="I4461" s="757"/>
    </row>
    <row r="4462" spans="1:9" ht="15.75" customHeight="1">
      <c r="A4462" s="963">
        <v>94771</v>
      </c>
      <c r="B4462" s="963" t="s">
        <v>7419</v>
      </c>
      <c r="C4462" s="964" t="s">
        <v>141</v>
      </c>
      <c r="D4462" s="965">
        <v>42.88</v>
      </c>
      <c r="E4462" s="757"/>
      <c r="F4462" s="757"/>
      <c r="G4462" s="757"/>
      <c r="H4462" s="757"/>
      <c r="I4462" s="757"/>
    </row>
    <row r="4463" spans="1:9" ht="15.75" customHeight="1">
      <c r="A4463" s="963">
        <v>94772</v>
      </c>
      <c r="B4463" s="963" t="s">
        <v>7420</v>
      </c>
      <c r="C4463" s="964" t="s">
        <v>141</v>
      </c>
      <c r="D4463" s="965">
        <v>47.13</v>
      </c>
      <c r="E4463" s="757"/>
      <c r="F4463" s="757"/>
      <c r="G4463" s="757"/>
      <c r="H4463" s="757"/>
      <c r="I4463" s="757"/>
    </row>
    <row r="4464" spans="1:9" ht="15.75" customHeight="1">
      <c r="A4464" s="963">
        <v>94773</v>
      </c>
      <c r="B4464" s="963" t="s">
        <v>7421</v>
      </c>
      <c r="C4464" s="964" t="s">
        <v>141</v>
      </c>
      <c r="D4464" s="965">
        <v>68.72</v>
      </c>
      <c r="E4464" s="757"/>
      <c r="F4464" s="757"/>
      <c r="G4464" s="757"/>
      <c r="H4464" s="757"/>
      <c r="I4464" s="757"/>
    </row>
    <row r="4465" spans="1:9" ht="15.75" customHeight="1">
      <c r="A4465" s="963">
        <v>94774</v>
      </c>
      <c r="B4465" s="963" t="s">
        <v>7422</v>
      </c>
      <c r="C4465" s="964" t="s">
        <v>141</v>
      </c>
      <c r="D4465" s="965">
        <v>77.099999999999994</v>
      </c>
      <c r="E4465" s="757"/>
      <c r="F4465" s="757"/>
      <c r="G4465" s="757"/>
      <c r="H4465" s="757"/>
      <c r="I4465" s="757"/>
    </row>
    <row r="4466" spans="1:9" ht="15.75" customHeight="1">
      <c r="A4466" s="963">
        <v>94775</v>
      </c>
      <c r="B4466" s="963" t="s">
        <v>7423</v>
      </c>
      <c r="C4466" s="964" t="s">
        <v>141</v>
      </c>
      <c r="D4466" s="965">
        <v>105.67</v>
      </c>
      <c r="E4466" s="757"/>
      <c r="F4466" s="757"/>
      <c r="G4466" s="757"/>
      <c r="H4466" s="757"/>
      <c r="I4466" s="757"/>
    </row>
    <row r="4467" spans="1:9" ht="15.75" customHeight="1">
      <c r="A4467" s="963">
        <v>94783</v>
      </c>
      <c r="B4467" s="963" t="s">
        <v>7424</v>
      </c>
      <c r="C4467" s="964" t="s">
        <v>141</v>
      </c>
      <c r="D4467" s="965">
        <v>19.78</v>
      </c>
      <c r="E4467" s="757"/>
      <c r="F4467" s="757"/>
      <c r="G4467" s="757"/>
      <c r="H4467" s="757"/>
      <c r="I4467" s="757"/>
    </row>
    <row r="4468" spans="1:9" ht="15.75" customHeight="1">
      <c r="A4468" s="963">
        <v>94785</v>
      </c>
      <c r="B4468" s="963" t="s">
        <v>7425</v>
      </c>
      <c r="C4468" s="964" t="s">
        <v>141</v>
      </c>
      <c r="D4468" s="965">
        <v>22.83</v>
      </c>
      <c r="E4468" s="757"/>
      <c r="F4468" s="757"/>
      <c r="G4468" s="757"/>
      <c r="H4468" s="757"/>
      <c r="I4468" s="757"/>
    </row>
    <row r="4469" spans="1:9" ht="15.75" customHeight="1">
      <c r="A4469" s="963">
        <v>94789</v>
      </c>
      <c r="B4469" s="963" t="s">
        <v>7426</v>
      </c>
      <c r="C4469" s="964" t="s">
        <v>141</v>
      </c>
      <c r="D4469" s="965">
        <v>254.53</v>
      </c>
      <c r="E4469" s="757"/>
      <c r="F4469" s="757"/>
      <c r="G4469" s="757"/>
      <c r="H4469" s="757"/>
      <c r="I4469" s="757"/>
    </row>
    <row r="4470" spans="1:9" ht="15.75" customHeight="1">
      <c r="A4470" s="963">
        <v>94790</v>
      </c>
      <c r="B4470" s="963" t="s">
        <v>7427</v>
      </c>
      <c r="C4470" s="964" t="s">
        <v>141</v>
      </c>
      <c r="D4470" s="965">
        <v>353.07</v>
      </c>
      <c r="E4470" s="757"/>
      <c r="F4470" s="757"/>
      <c r="G4470" s="757"/>
      <c r="H4470" s="757"/>
      <c r="I4470" s="757"/>
    </row>
    <row r="4471" spans="1:9" ht="15.75" customHeight="1">
      <c r="A4471" s="963">
        <v>94791</v>
      </c>
      <c r="B4471" s="963" t="s">
        <v>7428</v>
      </c>
      <c r="C4471" s="964" t="s">
        <v>141</v>
      </c>
      <c r="D4471" s="965">
        <v>467.27</v>
      </c>
      <c r="E4471" s="757"/>
      <c r="F4471" s="757"/>
      <c r="G4471" s="757"/>
      <c r="H4471" s="757"/>
      <c r="I4471" s="757"/>
    </row>
    <row r="4472" spans="1:9" ht="15.75" customHeight="1">
      <c r="A4472" s="963">
        <v>94863</v>
      </c>
      <c r="B4472" s="963" t="s">
        <v>7429</v>
      </c>
      <c r="C4472" s="964" t="s">
        <v>141</v>
      </c>
      <c r="D4472" s="965">
        <v>150.97999999999999</v>
      </c>
      <c r="E4472" s="757"/>
      <c r="F4472" s="757"/>
      <c r="G4472" s="757"/>
      <c r="H4472" s="757"/>
      <c r="I4472" s="757"/>
    </row>
    <row r="4473" spans="1:9" ht="15.75" customHeight="1">
      <c r="A4473" s="963">
        <v>95237</v>
      </c>
      <c r="B4473" s="963" t="s">
        <v>7430</v>
      </c>
      <c r="C4473" s="964" t="s">
        <v>141</v>
      </c>
      <c r="D4473" s="965">
        <v>25</v>
      </c>
      <c r="E4473" s="757"/>
      <c r="F4473" s="757"/>
      <c r="G4473" s="757"/>
      <c r="H4473" s="757"/>
      <c r="I4473" s="757"/>
    </row>
    <row r="4474" spans="1:9" ht="15.75" customHeight="1">
      <c r="A4474" s="963">
        <v>95693</v>
      </c>
      <c r="B4474" s="963" t="s">
        <v>7431</v>
      </c>
      <c r="C4474" s="964" t="s">
        <v>141</v>
      </c>
      <c r="D4474" s="965">
        <v>50.44</v>
      </c>
      <c r="E4474" s="757"/>
      <c r="F4474" s="757"/>
      <c r="G4474" s="757"/>
      <c r="H4474" s="757"/>
      <c r="I4474" s="757"/>
    </row>
    <row r="4475" spans="1:9" ht="15.75" customHeight="1">
      <c r="A4475" s="963">
        <v>95694</v>
      </c>
      <c r="B4475" s="963" t="s">
        <v>7432</v>
      </c>
      <c r="C4475" s="964" t="s">
        <v>141</v>
      </c>
      <c r="D4475" s="965">
        <v>55.26</v>
      </c>
      <c r="E4475" s="757"/>
      <c r="F4475" s="757"/>
      <c r="G4475" s="757"/>
      <c r="H4475" s="757"/>
      <c r="I4475" s="757"/>
    </row>
    <row r="4476" spans="1:9" ht="15.75" customHeight="1">
      <c r="A4476" s="963">
        <v>95695</v>
      </c>
      <c r="B4476" s="963" t="s">
        <v>7433</v>
      </c>
      <c r="C4476" s="964" t="s">
        <v>141</v>
      </c>
      <c r="D4476" s="965">
        <v>60.69</v>
      </c>
      <c r="E4476" s="757"/>
      <c r="F4476" s="757"/>
      <c r="G4476" s="757"/>
      <c r="H4476" s="757"/>
      <c r="I4476" s="757"/>
    </row>
    <row r="4477" spans="1:9" ht="15.75" customHeight="1">
      <c r="A4477" s="963">
        <v>95696</v>
      </c>
      <c r="B4477" s="963" t="s">
        <v>7434</v>
      </c>
      <c r="C4477" s="964" t="s">
        <v>141</v>
      </c>
      <c r="D4477" s="965">
        <v>31.97</v>
      </c>
      <c r="E4477" s="757"/>
      <c r="F4477" s="757"/>
      <c r="G4477" s="757"/>
      <c r="H4477" s="757"/>
      <c r="I4477" s="757"/>
    </row>
    <row r="4478" spans="1:9" ht="15.75" customHeight="1">
      <c r="A4478" s="963">
        <v>96637</v>
      </c>
      <c r="B4478" s="963" t="s">
        <v>7435</v>
      </c>
      <c r="C4478" s="964" t="s">
        <v>141</v>
      </c>
      <c r="D4478" s="965">
        <v>12.47</v>
      </c>
      <c r="E4478" s="757"/>
      <c r="F4478" s="757"/>
      <c r="G4478" s="757"/>
      <c r="H4478" s="757"/>
      <c r="I4478" s="757"/>
    </row>
    <row r="4479" spans="1:9" ht="15.75" customHeight="1">
      <c r="A4479" s="963">
        <v>96638</v>
      </c>
      <c r="B4479" s="963" t="s">
        <v>7436</v>
      </c>
      <c r="C4479" s="964" t="s">
        <v>141</v>
      </c>
      <c r="D4479" s="965">
        <v>12.86</v>
      </c>
      <c r="E4479" s="757"/>
      <c r="F4479" s="757"/>
      <c r="G4479" s="757"/>
      <c r="H4479" s="757"/>
      <c r="I4479" s="757"/>
    </row>
    <row r="4480" spans="1:9" ht="15.75" customHeight="1">
      <c r="A4480" s="963">
        <v>96639</v>
      </c>
      <c r="B4480" s="963" t="s">
        <v>7437</v>
      </c>
      <c r="C4480" s="964" t="s">
        <v>141</v>
      </c>
      <c r="D4480" s="965">
        <v>8.7799999999999994</v>
      </c>
      <c r="E4480" s="757"/>
      <c r="F4480" s="757"/>
      <c r="G4480" s="757"/>
      <c r="H4480" s="757"/>
      <c r="I4480" s="757"/>
    </row>
    <row r="4481" spans="1:9" ht="15.75" customHeight="1">
      <c r="A4481" s="963">
        <v>96640</v>
      </c>
      <c r="B4481" s="963" t="s">
        <v>7438</v>
      </c>
      <c r="C4481" s="964" t="s">
        <v>141</v>
      </c>
      <c r="D4481" s="965">
        <v>24.05</v>
      </c>
      <c r="E4481" s="757"/>
      <c r="F4481" s="757"/>
      <c r="G4481" s="757"/>
      <c r="H4481" s="757"/>
      <c r="I4481" s="757"/>
    </row>
    <row r="4482" spans="1:9" ht="15.75" customHeight="1">
      <c r="A4482" s="963">
        <v>96641</v>
      </c>
      <c r="B4482" s="963" t="s">
        <v>7439</v>
      </c>
      <c r="C4482" s="964" t="s">
        <v>141</v>
      </c>
      <c r="D4482" s="965">
        <v>15.53</v>
      </c>
      <c r="E4482" s="757"/>
      <c r="F4482" s="757"/>
      <c r="G4482" s="757"/>
      <c r="H4482" s="757"/>
      <c r="I4482" s="757"/>
    </row>
    <row r="4483" spans="1:9" ht="15.75" customHeight="1">
      <c r="A4483" s="963">
        <v>96642</v>
      </c>
      <c r="B4483" s="963" t="s">
        <v>7440</v>
      </c>
      <c r="C4483" s="964" t="s">
        <v>141</v>
      </c>
      <c r="D4483" s="965">
        <v>16.37</v>
      </c>
      <c r="E4483" s="757"/>
      <c r="F4483" s="757"/>
      <c r="G4483" s="757"/>
      <c r="H4483" s="757"/>
      <c r="I4483" s="757"/>
    </row>
    <row r="4484" spans="1:9" ht="15.75" customHeight="1">
      <c r="A4484" s="963">
        <v>96643</v>
      </c>
      <c r="B4484" s="963" t="s">
        <v>7441</v>
      </c>
      <c r="C4484" s="964" t="s">
        <v>141</v>
      </c>
      <c r="D4484" s="965">
        <v>41.75</v>
      </c>
      <c r="E4484" s="757"/>
      <c r="F4484" s="757"/>
      <c r="G4484" s="757"/>
      <c r="H4484" s="757"/>
      <c r="I4484" s="757"/>
    </row>
    <row r="4485" spans="1:9" ht="15.75" customHeight="1">
      <c r="A4485" s="963">
        <v>96650</v>
      </c>
      <c r="B4485" s="963" t="s">
        <v>7442</v>
      </c>
      <c r="C4485" s="964" t="s">
        <v>141</v>
      </c>
      <c r="D4485" s="965">
        <v>7.27</v>
      </c>
      <c r="E4485" s="757"/>
      <c r="F4485" s="757"/>
      <c r="G4485" s="757"/>
      <c r="H4485" s="757"/>
      <c r="I4485" s="757"/>
    </row>
    <row r="4486" spans="1:9" ht="15.75" customHeight="1">
      <c r="A4486" s="963">
        <v>96651</v>
      </c>
      <c r="B4486" s="963" t="s">
        <v>7443</v>
      </c>
      <c r="C4486" s="964" t="s">
        <v>141</v>
      </c>
      <c r="D4486" s="965">
        <v>7.66</v>
      </c>
      <c r="E4486" s="757"/>
      <c r="F4486" s="757"/>
      <c r="G4486" s="757"/>
      <c r="H4486" s="757"/>
      <c r="I4486" s="757"/>
    </row>
    <row r="4487" spans="1:9" ht="15.75" customHeight="1">
      <c r="A4487" s="963">
        <v>96652</v>
      </c>
      <c r="B4487" s="963" t="s">
        <v>7444</v>
      </c>
      <c r="C4487" s="964" t="s">
        <v>141</v>
      </c>
      <c r="D4487" s="965">
        <v>8.84</v>
      </c>
      <c r="E4487" s="757"/>
      <c r="F4487" s="757"/>
      <c r="G4487" s="757"/>
      <c r="H4487" s="757"/>
      <c r="I4487" s="757"/>
    </row>
    <row r="4488" spans="1:9" ht="15.75" customHeight="1">
      <c r="A4488" s="963">
        <v>96653</v>
      </c>
      <c r="B4488" s="963" t="s">
        <v>7445</v>
      </c>
      <c r="C4488" s="964" t="s">
        <v>141</v>
      </c>
      <c r="D4488" s="965">
        <v>12.15</v>
      </c>
      <c r="E4488" s="757"/>
      <c r="F4488" s="757"/>
      <c r="G4488" s="757"/>
      <c r="H4488" s="757"/>
      <c r="I4488" s="757"/>
    </row>
    <row r="4489" spans="1:9" ht="15.75" customHeight="1">
      <c r="A4489" s="963">
        <v>96654</v>
      </c>
      <c r="B4489" s="963" t="s">
        <v>7446</v>
      </c>
      <c r="C4489" s="964" t="s">
        <v>141</v>
      </c>
      <c r="D4489" s="965">
        <v>13.97</v>
      </c>
      <c r="E4489" s="757"/>
      <c r="F4489" s="757"/>
      <c r="G4489" s="757"/>
      <c r="H4489" s="757"/>
      <c r="I4489" s="757"/>
    </row>
    <row r="4490" spans="1:9" ht="15.75" customHeight="1">
      <c r="A4490" s="963">
        <v>96655</v>
      </c>
      <c r="B4490" s="963" t="s">
        <v>7447</v>
      </c>
      <c r="C4490" s="964" t="s">
        <v>141</v>
      </c>
      <c r="D4490" s="965">
        <v>19.36</v>
      </c>
      <c r="E4490" s="757"/>
      <c r="F4490" s="757"/>
      <c r="G4490" s="757"/>
      <c r="H4490" s="757"/>
      <c r="I4490" s="757"/>
    </row>
    <row r="4491" spans="1:9" ht="15.75" customHeight="1">
      <c r="A4491" s="963">
        <v>96656</v>
      </c>
      <c r="B4491" s="963" t="s">
        <v>7448</v>
      </c>
      <c r="C4491" s="964" t="s">
        <v>141</v>
      </c>
      <c r="D4491" s="965">
        <v>5.32</v>
      </c>
      <c r="E4491" s="757"/>
      <c r="F4491" s="757"/>
      <c r="G4491" s="757"/>
      <c r="H4491" s="757"/>
      <c r="I4491" s="757"/>
    </row>
    <row r="4492" spans="1:9" ht="15.75" customHeight="1">
      <c r="A4492" s="963">
        <v>96657</v>
      </c>
      <c r="B4492" s="963" t="s">
        <v>7449</v>
      </c>
      <c r="C4492" s="964" t="s">
        <v>141</v>
      </c>
      <c r="D4492" s="965">
        <v>22.5</v>
      </c>
      <c r="E4492" s="757"/>
      <c r="F4492" s="757"/>
      <c r="G4492" s="757"/>
      <c r="H4492" s="757"/>
      <c r="I4492" s="757"/>
    </row>
    <row r="4493" spans="1:9" ht="15.75" customHeight="1">
      <c r="A4493" s="963">
        <v>96658</v>
      </c>
      <c r="B4493" s="963" t="s">
        <v>7450</v>
      </c>
      <c r="C4493" s="964" t="s">
        <v>141</v>
      </c>
      <c r="D4493" s="965">
        <v>13.98</v>
      </c>
      <c r="E4493" s="757"/>
      <c r="F4493" s="757"/>
      <c r="G4493" s="757"/>
      <c r="H4493" s="757"/>
      <c r="I4493" s="757"/>
    </row>
    <row r="4494" spans="1:9" ht="15.75" customHeight="1">
      <c r="A4494" s="963">
        <v>96659</v>
      </c>
      <c r="B4494" s="963" t="s">
        <v>7451</v>
      </c>
      <c r="C4494" s="964" t="s">
        <v>141</v>
      </c>
      <c r="D4494" s="965">
        <v>7.2</v>
      </c>
      <c r="E4494" s="757"/>
      <c r="F4494" s="757"/>
      <c r="G4494" s="757"/>
      <c r="H4494" s="757"/>
      <c r="I4494" s="757"/>
    </row>
    <row r="4495" spans="1:9" ht="15.75" customHeight="1">
      <c r="A4495" s="963">
        <v>96660</v>
      </c>
      <c r="B4495" s="963" t="s">
        <v>7452</v>
      </c>
      <c r="C4495" s="964" t="s">
        <v>141</v>
      </c>
      <c r="D4495" s="965">
        <v>30.91</v>
      </c>
      <c r="E4495" s="757"/>
      <c r="F4495" s="757"/>
      <c r="G4495" s="757"/>
      <c r="H4495" s="757"/>
      <c r="I4495" s="757"/>
    </row>
    <row r="4496" spans="1:9" ht="15.75" customHeight="1">
      <c r="A4496" s="963">
        <v>96661</v>
      </c>
      <c r="B4496" s="963" t="s">
        <v>7453</v>
      </c>
      <c r="C4496" s="964" t="s">
        <v>141</v>
      </c>
      <c r="D4496" s="965">
        <v>30.61</v>
      </c>
      <c r="E4496" s="757"/>
      <c r="F4496" s="757"/>
      <c r="G4496" s="757"/>
      <c r="H4496" s="757"/>
      <c r="I4496" s="757"/>
    </row>
    <row r="4497" spans="1:9" ht="15.75" customHeight="1">
      <c r="A4497" s="963">
        <v>96662</v>
      </c>
      <c r="B4497" s="963" t="s">
        <v>7454</v>
      </c>
      <c r="C4497" s="964" t="s">
        <v>141</v>
      </c>
      <c r="D4497" s="965">
        <v>8.18</v>
      </c>
      <c r="E4497" s="757"/>
      <c r="F4497" s="757"/>
      <c r="G4497" s="757"/>
      <c r="H4497" s="757"/>
      <c r="I4497" s="757"/>
    </row>
    <row r="4498" spans="1:9" ht="15.75" customHeight="1">
      <c r="A4498" s="963">
        <v>96663</v>
      </c>
      <c r="B4498" s="963" t="s">
        <v>7455</v>
      </c>
      <c r="C4498" s="964" t="s">
        <v>141</v>
      </c>
      <c r="D4498" s="965">
        <v>14.58</v>
      </c>
      <c r="E4498" s="757"/>
      <c r="F4498" s="757"/>
      <c r="G4498" s="757"/>
      <c r="H4498" s="757"/>
      <c r="I4498" s="757"/>
    </row>
    <row r="4499" spans="1:9" ht="15.75" customHeight="1">
      <c r="A4499" s="963">
        <v>96664</v>
      </c>
      <c r="B4499" s="963" t="s">
        <v>7456</v>
      </c>
      <c r="C4499" s="964" t="s">
        <v>141</v>
      </c>
      <c r="D4499" s="965">
        <v>16.190000000000001</v>
      </c>
      <c r="E4499" s="757"/>
      <c r="F4499" s="757"/>
      <c r="G4499" s="757"/>
      <c r="H4499" s="757"/>
      <c r="I4499" s="757"/>
    </row>
    <row r="4500" spans="1:9" ht="15.75" customHeight="1">
      <c r="A4500" s="963">
        <v>96665</v>
      </c>
      <c r="B4500" s="963" t="s">
        <v>7457</v>
      </c>
      <c r="C4500" s="964" t="s">
        <v>141</v>
      </c>
      <c r="D4500" s="965">
        <v>9.42</v>
      </c>
      <c r="E4500" s="757"/>
      <c r="F4500" s="757"/>
      <c r="G4500" s="757"/>
      <c r="H4500" s="757"/>
      <c r="I4500" s="757"/>
    </row>
    <row r="4501" spans="1:9" ht="15.75" customHeight="1">
      <c r="A4501" s="963">
        <v>96666</v>
      </c>
      <c r="B4501" s="963" t="s">
        <v>7458</v>
      </c>
      <c r="C4501" s="964" t="s">
        <v>141</v>
      </c>
      <c r="D4501" s="965">
        <v>14.37</v>
      </c>
      <c r="E4501" s="757"/>
      <c r="F4501" s="757"/>
      <c r="G4501" s="757"/>
      <c r="H4501" s="757"/>
      <c r="I4501" s="757"/>
    </row>
    <row r="4502" spans="1:9" ht="15.75" customHeight="1">
      <c r="A4502" s="963">
        <v>96667</v>
      </c>
      <c r="B4502" s="963" t="s">
        <v>7459</v>
      </c>
      <c r="C4502" s="964" t="s">
        <v>141</v>
      </c>
      <c r="D4502" s="965">
        <v>21.13</v>
      </c>
      <c r="E4502" s="757"/>
      <c r="F4502" s="757"/>
      <c r="G4502" s="757"/>
      <c r="H4502" s="757"/>
      <c r="I4502" s="757"/>
    </row>
    <row r="4503" spans="1:9" ht="15.75" customHeight="1">
      <c r="A4503" s="963">
        <v>96684</v>
      </c>
      <c r="B4503" s="963" t="s">
        <v>7460</v>
      </c>
      <c r="C4503" s="964" t="s">
        <v>141</v>
      </c>
      <c r="D4503" s="965">
        <v>9.14</v>
      </c>
      <c r="E4503" s="757"/>
      <c r="F4503" s="757"/>
      <c r="G4503" s="757"/>
      <c r="H4503" s="757"/>
      <c r="I4503" s="757"/>
    </row>
    <row r="4504" spans="1:9" ht="15.75" customHeight="1">
      <c r="A4504" s="963">
        <v>96685</v>
      </c>
      <c r="B4504" s="963" t="s">
        <v>7461</v>
      </c>
      <c r="C4504" s="964" t="s">
        <v>141</v>
      </c>
      <c r="D4504" s="965">
        <v>9.5299999999999994</v>
      </c>
      <c r="E4504" s="757"/>
      <c r="F4504" s="757"/>
      <c r="G4504" s="757"/>
      <c r="H4504" s="757"/>
      <c r="I4504" s="757"/>
    </row>
    <row r="4505" spans="1:9" ht="15.75" customHeight="1">
      <c r="A4505" s="963">
        <v>96686</v>
      </c>
      <c r="B4505" s="963" t="s">
        <v>7462</v>
      </c>
      <c r="C4505" s="964" t="s">
        <v>141</v>
      </c>
      <c r="D4505" s="965">
        <v>11.93</v>
      </c>
      <c r="E4505" s="757"/>
      <c r="F4505" s="757"/>
      <c r="G4505" s="757"/>
      <c r="H4505" s="757"/>
      <c r="I4505" s="757"/>
    </row>
    <row r="4506" spans="1:9" ht="15.75" customHeight="1">
      <c r="A4506" s="963">
        <v>96687</v>
      </c>
      <c r="B4506" s="963" t="s">
        <v>7463</v>
      </c>
      <c r="C4506" s="964" t="s">
        <v>141</v>
      </c>
      <c r="D4506" s="965">
        <v>15.24</v>
      </c>
      <c r="E4506" s="757"/>
      <c r="F4506" s="757"/>
      <c r="G4506" s="757"/>
      <c r="H4506" s="757"/>
      <c r="I4506" s="757"/>
    </row>
    <row r="4507" spans="1:9" ht="15.75" customHeight="1">
      <c r="A4507" s="963">
        <v>96688</v>
      </c>
      <c r="B4507" s="963" t="s">
        <v>7464</v>
      </c>
      <c r="C4507" s="964" t="s">
        <v>141</v>
      </c>
      <c r="D4507" s="965">
        <v>18.43</v>
      </c>
      <c r="E4507" s="757"/>
      <c r="F4507" s="757"/>
      <c r="G4507" s="757"/>
      <c r="H4507" s="757"/>
      <c r="I4507" s="757"/>
    </row>
    <row r="4508" spans="1:9" ht="15.75" customHeight="1">
      <c r="A4508" s="963">
        <v>96689</v>
      </c>
      <c r="B4508" s="963" t="s">
        <v>7465</v>
      </c>
      <c r="C4508" s="964" t="s">
        <v>141</v>
      </c>
      <c r="D4508" s="965">
        <v>23.82</v>
      </c>
      <c r="E4508" s="757"/>
      <c r="F4508" s="757"/>
      <c r="G4508" s="757"/>
      <c r="H4508" s="757"/>
      <c r="I4508" s="757"/>
    </row>
    <row r="4509" spans="1:9" ht="15.75" customHeight="1">
      <c r="A4509" s="963">
        <v>96690</v>
      </c>
      <c r="B4509" s="963" t="s">
        <v>7466</v>
      </c>
      <c r="C4509" s="964" t="s">
        <v>141</v>
      </c>
      <c r="D4509" s="965">
        <v>26.24</v>
      </c>
      <c r="E4509" s="757"/>
      <c r="F4509" s="757"/>
      <c r="G4509" s="757"/>
      <c r="H4509" s="757"/>
      <c r="I4509" s="757"/>
    </row>
    <row r="4510" spans="1:9" ht="15.75" customHeight="1">
      <c r="A4510" s="963">
        <v>96691</v>
      </c>
      <c r="B4510" s="963" t="s">
        <v>7467</v>
      </c>
      <c r="C4510" s="964" t="s">
        <v>141</v>
      </c>
      <c r="D4510" s="965">
        <v>34.770000000000003</v>
      </c>
      <c r="E4510" s="757"/>
      <c r="F4510" s="757"/>
      <c r="G4510" s="757"/>
      <c r="H4510" s="757"/>
      <c r="I4510" s="757"/>
    </row>
    <row r="4511" spans="1:9" ht="15.75" customHeight="1">
      <c r="A4511" s="963">
        <v>96692</v>
      </c>
      <c r="B4511" s="963" t="s">
        <v>7468</v>
      </c>
      <c r="C4511" s="964" t="s">
        <v>141</v>
      </c>
      <c r="D4511" s="965">
        <v>37.94</v>
      </c>
      <c r="E4511" s="757"/>
      <c r="F4511" s="757"/>
      <c r="G4511" s="757"/>
      <c r="H4511" s="757"/>
      <c r="I4511" s="757"/>
    </row>
    <row r="4512" spans="1:9" ht="15.75" customHeight="1">
      <c r="A4512" s="963">
        <v>96693</v>
      </c>
      <c r="B4512" s="963" t="s">
        <v>7469</v>
      </c>
      <c r="C4512" s="964" t="s">
        <v>141</v>
      </c>
      <c r="D4512" s="965">
        <v>53.16</v>
      </c>
      <c r="E4512" s="757"/>
      <c r="F4512" s="757"/>
      <c r="G4512" s="757"/>
      <c r="H4512" s="757"/>
      <c r="I4512" s="757"/>
    </row>
    <row r="4513" spans="1:9" ht="15.75" customHeight="1">
      <c r="A4513" s="963">
        <v>96694</v>
      </c>
      <c r="B4513" s="963" t="s">
        <v>7470</v>
      </c>
      <c r="C4513" s="964" t="s">
        <v>141</v>
      </c>
      <c r="D4513" s="965">
        <v>85.06</v>
      </c>
      <c r="E4513" s="757"/>
      <c r="F4513" s="757"/>
      <c r="G4513" s="757"/>
      <c r="H4513" s="757"/>
      <c r="I4513" s="757"/>
    </row>
    <row r="4514" spans="1:9" ht="15.75" customHeight="1">
      <c r="A4514" s="963">
        <v>96695</v>
      </c>
      <c r="B4514" s="963" t="s">
        <v>7471</v>
      </c>
      <c r="C4514" s="964" t="s">
        <v>141</v>
      </c>
      <c r="D4514" s="965">
        <v>94.34</v>
      </c>
      <c r="E4514" s="757"/>
      <c r="F4514" s="757"/>
      <c r="G4514" s="757"/>
      <c r="H4514" s="757"/>
      <c r="I4514" s="757"/>
    </row>
    <row r="4515" spans="1:9" ht="15.75" customHeight="1">
      <c r="A4515" s="963">
        <v>96696</v>
      </c>
      <c r="B4515" s="963" t="s">
        <v>7472</v>
      </c>
      <c r="C4515" s="964" t="s">
        <v>141</v>
      </c>
      <c r="D4515" s="965">
        <v>106.59</v>
      </c>
      <c r="E4515" s="757"/>
      <c r="F4515" s="757"/>
      <c r="G4515" s="757"/>
      <c r="H4515" s="757"/>
      <c r="I4515" s="757"/>
    </row>
    <row r="4516" spans="1:9" ht="15.75" customHeight="1">
      <c r="A4516" s="963">
        <v>96697</v>
      </c>
      <c r="B4516" s="963" t="s">
        <v>7473</v>
      </c>
      <c r="C4516" s="964" t="s">
        <v>141</v>
      </c>
      <c r="D4516" s="965">
        <v>327.36</v>
      </c>
      <c r="E4516" s="757"/>
      <c r="F4516" s="757"/>
      <c r="G4516" s="757"/>
      <c r="H4516" s="757"/>
      <c r="I4516" s="757"/>
    </row>
    <row r="4517" spans="1:9" ht="15.75" customHeight="1">
      <c r="A4517" s="963">
        <v>96698</v>
      </c>
      <c r="B4517" s="963" t="s">
        <v>7474</v>
      </c>
      <c r="C4517" s="964" t="s">
        <v>141</v>
      </c>
      <c r="D4517" s="965">
        <v>6.56</v>
      </c>
      <c r="E4517" s="757"/>
      <c r="F4517" s="757"/>
      <c r="G4517" s="757"/>
      <c r="H4517" s="757"/>
      <c r="I4517" s="757"/>
    </row>
    <row r="4518" spans="1:9" ht="15.75" customHeight="1">
      <c r="A4518" s="963">
        <v>96699</v>
      </c>
      <c r="B4518" s="963" t="s">
        <v>7475</v>
      </c>
      <c r="C4518" s="964" t="s">
        <v>141</v>
      </c>
      <c r="D4518" s="965">
        <v>23.74</v>
      </c>
      <c r="E4518" s="757"/>
      <c r="F4518" s="757"/>
      <c r="G4518" s="757"/>
      <c r="H4518" s="757"/>
      <c r="I4518" s="757"/>
    </row>
    <row r="4519" spans="1:9" ht="15.75" customHeight="1">
      <c r="A4519" s="963">
        <v>96700</v>
      </c>
      <c r="B4519" s="963" t="s">
        <v>7476</v>
      </c>
      <c r="C4519" s="964" t="s">
        <v>141</v>
      </c>
      <c r="D4519" s="965">
        <v>15.22</v>
      </c>
      <c r="E4519" s="757"/>
      <c r="F4519" s="757"/>
      <c r="G4519" s="757"/>
      <c r="H4519" s="757"/>
      <c r="I4519" s="757"/>
    </row>
    <row r="4520" spans="1:9" ht="15.75" customHeight="1">
      <c r="A4520" s="963">
        <v>96701</v>
      </c>
      <c r="B4520" s="963" t="s">
        <v>7477</v>
      </c>
      <c r="C4520" s="964" t="s">
        <v>141</v>
      </c>
      <c r="D4520" s="965">
        <v>9.26</v>
      </c>
      <c r="E4520" s="757"/>
      <c r="F4520" s="757"/>
      <c r="G4520" s="757"/>
      <c r="H4520" s="757"/>
      <c r="I4520" s="757"/>
    </row>
    <row r="4521" spans="1:9" ht="15.75" customHeight="1">
      <c r="A4521" s="963">
        <v>96702</v>
      </c>
      <c r="B4521" s="963" t="s">
        <v>7478</v>
      </c>
      <c r="C4521" s="964" t="s">
        <v>141</v>
      </c>
      <c r="D4521" s="965">
        <v>9.83</v>
      </c>
      <c r="E4521" s="757"/>
      <c r="F4521" s="757"/>
      <c r="G4521" s="757"/>
      <c r="H4521" s="757"/>
      <c r="I4521" s="757"/>
    </row>
    <row r="4522" spans="1:9" ht="15.75" customHeight="1">
      <c r="A4522" s="963">
        <v>96703</v>
      </c>
      <c r="B4522" s="963" t="s">
        <v>7479</v>
      </c>
      <c r="C4522" s="964" t="s">
        <v>141</v>
      </c>
      <c r="D4522" s="965">
        <v>17.55</v>
      </c>
      <c r="E4522" s="757"/>
      <c r="F4522" s="757"/>
      <c r="G4522" s="757"/>
      <c r="H4522" s="757"/>
      <c r="I4522" s="757"/>
    </row>
    <row r="4523" spans="1:9" ht="15.75" customHeight="1">
      <c r="A4523" s="963">
        <v>96704</v>
      </c>
      <c r="B4523" s="963" t="s">
        <v>7480</v>
      </c>
      <c r="C4523" s="964" t="s">
        <v>141</v>
      </c>
      <c r="D4523" s="965">
        <v>18.309999999999999</v>
      </c>
      <c r="E4523" s="757"/>
      <c r="F4523" s="757"/>
      <c r="G4523" s="757"/>
      <c r="H4523" s="757"/>
      <c r="I4523" s="757"/>
    </row>
    <row r="4524" spans="1:9" ht="15.75" customHeight="1">
      <c r="A4524" s="963">
        <v>96705</v>
      </c>
      <c r="B4524" s="963" t="s">
        <v>7481</v>
      </c>
      <c r="C4524" s="964" t="s">
        <v>141</v>
      </c>
      <c r="D4524" s="965">
        <v>21.29</v>
      </c>
      <c r="E4524" s="757"/>
      <c r="F4524" s="757"/>
      <c r="G4524" s="757"/>
      <c r="H4524" s="757"/>
      <c r="I4524" s="757"/>
    </row>
    <row r="4525" spans="1:9" ht="15.75" customHeight="1">
      <c r="A4525" s="963">
        <v>96706</v>
      </c>
      <c r="B4525" s="963" t="s">
        <v>7482</v>
      </c>
      <c r="C4525" s="964" t="s">
        <v>141</v>
      </c>
      <c r="D4525" s="965">
        <v>32.229999999999997</v>
      </c>
      <c r="E4525" s="757"/>
      <c r="F4525" s="757"/>
      <c r="G4525" s="757"/>
      <c r="H4525" s="757"/>
      <c r="I4525" s="757"/>
    </row>
    <row r="4526" spans="1:9" ht="15.75" customHeight="1">
      <c r="A4526" s="963">
        <v>96707</v>
      </c>
      <c r="B4526" s="963" t="s">
        <v>7483</v>
      </c>
      <c r="C4526" s="964" t="s">
        <v>141</v>
      </c>
      <c r="D4526" s="965">
        <v>53.25</v>
      </c>
      <c r="E4526" s="757"/>
      <c r="F4526" s="757"/>
      <c r="G4526" s="757"/>
      <c r="H4526" s="757"/>
      <c r="I4526" s="757"/>
    </row>
    <row r="4527" spans="1:9" ht="15.75" customHeight="1">
      <c r="A4527" s="963">
        <v>96708</v>
      </c>
      <c r="B4527" s="963" t="s">
        <v>7484</v>
      </c>
      <c r="C4527" s="964" t="s">
        <v>141</v>
      </c>
      <c r="D4527" s="965">
        <v>82</v>
      </c>
      <c r="E4527" s="757"/>
      <c r="F4527" s="757"/>
      <c r="G4527" s="757"/>
      <c r="H4527" s="757"/>
      <c r="I4527" s="757"/>
    </row>
    <row r="4528" spans="1:9" ht="15.75" customHeight="1">
      <c r="A4528" s="963">
        <v>96709</v>
      </c>
      <c r="B4528" s="963" t="s">
        <v>7485</v>
      </c>
      <c r="C4528" s="964" t="s">
        <v>141</v>
      </c>
      <c r="D4528" s="965">
        <v>104.95</v>
      </c>
      <c r="E4528" s="757"/>
      <c r="F4528" s="757"/>
      <c r="G4528" s="757"/>
      <c r="H4528" s="757"/>
      <c r="I4528" s="757"/>
    </row>
    <row r="4529" spans="1:9" ht="15.75" customHeight="1">
      <c r="A4529" s="963">
        <v>96710</v>
      </c>
      <c r="B4529" s="963" t="s">
        <v>7486</v>
      </c>
      <c r="C4529" s="964" t="s">
        <v>141</v>
      </c>
      <c r="D4529" s="965">
        <v>11.92</v>
      </c>
      <c r="E4529" s="757"/>
      <c r="F4529" s="757"/>
      <c r="G4529" s="757"/>
      <c r="H4529" s="757"/>
      <c r="I4529" s="757"/>
    </row>
    <row r="4530" spans="1:9" ht="15.75" customHeight="1">
      <c r="A4530" s="963">
        <v>96711</v>
      </c>
      <c r="B4530" s="963" t="s">
        <v>7487</v>
      </c>
      <c r="C4530" s="964" t="s">
        <v>141</v>
      </c>
      <c r="D4530" s="965">
        <v>18.489999999999998</v>
      </c>
      <c r="E4530" s="757"/>
      <c r="F4530" s="757"/>
      <c r="G4530" s="757"/>
      <c r="H4530" s="757"/>
      <c r="I4530" s="757"/>
    </row>
    <row r="4531" spans="1:9" ht="15.75" customHeight="1">
      <c r="A4531" s="963">
        <v>96712</v>
      </c>
      <c r="B4531" s="963" t="s">
        <v>7488</v>
      </c>
      <c r="C4531" s="964" t="s">
        <v>141</v>
      </c>
      <c r="D4531" s="965">
        <v>27.08</v>
      </c>
      <c r="E4531" s="757"/>
      <c r="F4531" s="757"/>
      <c r="G4531" s="757"/>
      <c r="H4531" s="757"/>
      <c r="I4531" s="757"/>
    </row>
    <row r="4532" spans="1:9" ht="15.75" customHeight="1">
      <c r="A4532" s="963">
        <v>96713</v>
      </c>
      <c r="B4532" s="963" t="s">
        <v>7489</v>
      </c>
      <c r="C4532" s="964" t="s">
        <v>141</v>
      </c>
      <c r="D4532" s="965">
        <v>42.93</v>
      </c>
      <c r="E4532" s="757"/>
      <c r="F4532" s="757"/>
      <c r="G4532" s="757"/>
      <c r="H4532" s="757"/>
      <c r="I4532" s="757"/>
    </row>
    <row r="4533" spans="1:9" ht="15.75" customHeight="1">
      <c r="A4533" s="963">
        <v>96714</v>
      </c>
      <c r="B4533" s="963" t="s">
        <v>7490</v>
      </c>
      <c r="C4533" s="964" t="s">
        <v>141</v>
      </c>
      <c r="D4533" s="965">
        <v>62.06</v>
      </c>
      <c r="E4533" s="757"/>
      <c r="F4533" s="757"/>
      <c r="G4533" s="757"/>
      <c r="H4533" s="757"/>
      <c r="I4533" s="757"/>
    </row>
    <row r="4534" spans="1:9" ht="15.75" customHeight="1">
      <c r="A4534" s="963">
        <v>96715</v>
      </c>
      <c r="B4534" s="963" t="s">
        <v>7491</v>
      </c>
      <c r="C4534" s="964" t="s">
        <v>141</v>
      </c>
      <c r="D4534" s="965">
        <v>114.47</v>
      </c>
      <c r="E4534" s="757"/>
      <c r="F4534" s="757"/>
      <c r="G4534" s="757"/>
      <c r="H4534" s="757"/>
      <c r="I4534" s="757"/>
    </row>
    <row r="4535" spans="1:9" ht="15.75" customHeight="1">
      <c r="A4535" s="963">
        <v>96716</v>
      </c>
      <c r="B4535" s="963" t="s">
        <v>7492</v>
      </c>
      <c r="C4535" s="964" t="s">
        <v>141</v>
      </c>
      <c r="D4535" s="965">
        <v>149.97999999999999</v>
      </c>
      <c r="E4535" s="757"/>
      <c r="F4535" s="757"/>
      <c r="G4535" s="757"/>
      <c r="H4535" s="757"/>
      <c r="I4535" s="757"/>
    </row>
    <row r="4536" spans="1:9" ht="15.75" customHeight="1">
      <c r="A4536" s="963">
        <v>96717</v>
      </c>
      <c r="B4536" s="963" t="s">
        <v>7493</v>
      </c>
      <c r="C4536" s="964" t="s">
        <v>141</v>
      </c>
      <c r="D4536" s="965">
        <v>294.41000000000003</v>
      </c>
      <c r="E4536" s="757"/>
      <c r="F4536" s="757"/>
      <c r="G4536" s="757"/>
      <c r="H4536" s="757"/>
      <c r="I4536" s="757"/>
    </row>
    <row r="4537" spans="1:9" ht="15.75" customHeight="1">
      <c r="A4537" s="963">
        <v>96736</v>
      </c>
      <c r="B4537" s="963" t="s">
        <v>7494</v>
      </c>
      <c r="C4537" s="964" t="s">
        <v>141</v>
      </c>
      <c r="D4537" s="965">
        <v>5.61</v>
      </c>
      <c r="E4537" s="757"/>
      <c r="F4537" s="757"/>
      <c r="G4537" s="757"/>
      <c r="H4537" s="757"/>
      <c r="I4537" s="757"/>
    </row>
    <row r="4538" spans="1:9" ht="15.75" customHeight="1">
      <c r="A4538" s="963">
        <v>96737</v>
      </c>
      <c r="B4538" s="963" t="s">
        <v>7495</v>
      </c>
      <c r="C4538" s="964" t="s">
        <v>141</v>
      </c>
      <c r="D4538" s="965">
        <v>5.4</v>
      </c>
      <c r="E4538" s="757"/>
      <c r="F4538" s="757"/>
      <c r="G4538" s="757"/>
      <c r="H4538" s="757"/>
      <c r="I4538" s="757"/>
    </row>
    <row r="4539" spans="1:9" ht="15.75" customHeight="1">
      <c r="A4539" s="963">
        <v>96738</v>
      </c>
      <c r="B4539" s="963" t="s">
        <v>7496</v>
      </c>
      <c r="C4539" s="964" t="s">
        <v>141</v>
      </c>
      <c r="D4539" s="965">
        <v>22.58</v>
      </c>
      <c r="E4539" s="757"/>
      <c r="F4539" s="757"/>
      <c r="G4539" s="757"/>
      <c r="H4539" s="757"/>
      <c r="I4539" s="757"/>
    </row>
    <row r="4540" spans="1:9" ht="15.75" customHeight="1">
      <c r="A4540" s="963">
        <v>96739</v>
      </c>
      <c r="B4540" s="963" t="s">
        <v>7497</v>
      </c>
      <c r="C4540" s="964" t="s">
        <v>141</v>
      </c>
      <c r="D4540" s="965">
        <v>8.0299999999999994</v>
      </c>
      <c r="E4540" s="757"/>
      <c r="F4540" s="757"/>
      <c r="G4540" s="757"/>
      <c r="H4540" s="757"/>
      <c r="I4540" s="757"/>
    </row>
    <row r="4541" spans="1:9" ht="15.75" customHeight="1">
      <c r="A4541" s="963">
        <v>96740</v>
      </c>
      <c r="B4541" s="963" t="s">
        <v>7498</v>
      </c>
      <c r="C4541" s="964" t="s">
        <v>141</v>
      </c>
      <c r="D4541" s="965">
        <v>31.82</v>
      </c>
      <c r="E4541" s="757"/>
      <c r="F4541" s="757"/>
      <c r="G4541" s="757"/>
      <c r="H4541" s="757"/>
      <c r="I4541" s="757"/>
    </row>
    <row r="4542" spans="1:9" ht="15.75" customHeight="1">
      <c r="A4542" s="963">
        <v>96741</v>
      </c>
      <c r="B4542" s="963" t="s">
        <v>7499</v>
      </c>
      <c r="C4542" s="964" t="s">
        <v>141</v>
      </c>
      <c r="D4542" s="965">
        <v>15.22</v>
      </c>
      <c r="E4542" s="757"/>
      <c r="F4542" s="757"/>
      <c r="G4542" s="757"/>
      <c r="H4542" s="757"/>
      <c r="I4542" s="757"/>
    </row>
    <row r="4543" spans="1:9" ht="15.75" customHeight="1">
      <c r="A4543" s="963">
        <v>96742</v>
      </c>
      <c r="B4543" s="963" t="s">
        <v>7500</v>
      </c>
      <c r="C4543" s="964" t="s">
        <v>141</v>
      </c>
      <c r="D4543" s="965">
        <v>19.760000000000002</v>
      </c>
      <c r="E4543" s="757"/>
      <c r="F4543" s="757"/>
      <c r="G4543" s="757"/>
      <c r="H4543" s="757"/>
      <c r="I4543" s="757"/>
    </row>
    <row r="4544" spans="1:9" ht="15.75" customHeight="1">
      <c r="A4544" s="963">
        <v>96743</v>
      </c>
      <c r="B4544" s="963" t="s">
        <v>7501</v>
      </c>
      <c r="C4544" s="964" t="s">
        <v>141</v>
      </c>
      <c r="D4544" s="965">
        <v>28.9</v>
      </c>
      <c r="E4544" s="757"/>
      <c r="F4544" s="757"/>
      <c r="G4544" s="757"/>
      <c r="H4544" s="757"/>
      <c r="I4544" s="757"/>
    </row>
    <row r="4545" spans="1:9" ht="15.75" customHeight="1">
      <c r="A4545" s="963">
        <v>96744</v>
      </c>
      <c r="B4545" s="963" t="s">
        <v>7502</v>
      </c>
      <c r="C4545" s="964" t="s">
        <v>141</v>
      </c>
      <c r="D4545" s="965">
        <v>52.3</v>
      </c>
      <c r="E4545" s="757"/>
      <c r="F4545" s="757"/>
      <c r="G4545" s="757"/>
      <c r="H4545" s="757"/>
      <c r="I4545" s="757"/>
    </row>
    <row r="4546" spans="1:9" ht="15.75" customHeight="1">
      <c r="A4546" s="963">
        <v>96745</v>
      </c>
      <c r="B4546" s="963" t="s">
        <v>7503</v>
      </c>
      <c r="C4546" s="964" t="s">
        <v>141</v>
      </c>
      <c r="D4546" s="965">
        <v>78.959999999999994</v>
      </c>
      <c r="E4546" s="757"/>
      <c r="F4546" s="757"/>
      <c r="G4546" s="757"/>
      <c r="H4546" s="757"/>
      <c r="I4546" s="757"/>
    </row>
    <row r="4547" spans="1:9" ht="15.75" customHeight="1">
      <c r="A4547" s="963">
        <v>96746</v>
      </c>
      <c r="B4547" s="963" t="s">
        <v>7504</v>
      </c>
      <c r="C4547" s="964" t="s">
        <v>141</v>
      </c>
      <c r="D4547" s="965">
        <v>105.04</v>
      </c>
      <c r="E4547" s="757"/>
      <c r="F4547" s="757"/>
      <c r="G4547" s="757"/>
      <c r="H4547" s="757"/>
      <c r="I4547" s="757"/>
    </row>
    <row r="4548" spans="1:9" ht="15.75" customHeight="1">
      <c r="A4548" s="963">
        <v>96747</v>
      </c>
      <c r="B4548" s="963" t="s">
        <v>7505</v>
      </c>
      <c r="C4548" s="964" t="s">
        <v>141</v>
      </c>
      <c r="D4548" s="965">
        <v>6.75</v>
      </c>
      <c r="E4548" s="757"/>
      <c r="F4548" s="757"/>
      <c r="G4548" s="757"/>
      <c r="H4548" s="757"/>
      <c r="I4548" s="757"/>
    </row>
    <row r="4549" spans="1:9" ht="15.75" customHeight="1">
      <c r="A4549" s="963">
        <v>96748</v>
      </c>
      <c r="B4549" s="963" t="s">
        <v>7506</v>
      </c>
      <c r="C4549" s="964" t="s">
        <v>141</v>
      </c>
      <c r="D4549" s="965">
        <v>7.4</v>
      </c>
      <c r="E4549" s="757"/>
      <c r="F4549" s="757"/>
      <c r="G4549" s="757"/>
      <c r="H4549" s="757"/>
      <c r="I4549" s="757"/>
    </row>
    <row r="4550" spans="1:9" ht="15.75" customHeight="1">
      <c r="A4550" s="963">
        <v>96749</v>
      </c>
      <c r="B4550" s="963" t="s">
        <v>7507</v>
      </c>
      <c r="C4550" s="964" t="s">
        <v>141</v>
      </c>
      <c r="D4550" s="965">
        <v>10.08</v>
      </c>
      <c r="E4550" s="757"/>
      <c r="F4550" s="757"/>
      <c r="G4550" s="757"/>
      <c r="H4550" s="757"/>
      <c r="I4550" s="757"/>
    </row>
    <row r="4551" spans="1:9" ht="15.75" customHeight="1">
      <c r="A4551" s="963">
        <v>96750</v>
      </c>
      <c r="B4551" s="963" t="s">
        <v>7508</v>
      </c>
      <c r="C4551" s="964" t="s">
        <v>141</v>
      </c>
      <c r="D4551" s="965">
        <v>14.92</v>
      </c>
      <c r="E4551" s="757"/>
      <c r="F4551" s="757"/>
      <c r="G4551" s="757"/>
      <c r="H4551" s="757"/>
      <c r="I4551" s="757"/>
    </row>
    <row r="4552" spans="1:9" ht="15.75" customHeight="1">
      <c r="A4552" s="963">
        <v>96751</v>
      </c>
      <c r="B4552" s="963" t="s">
        <v>7509</v>
      </c>
      <c r="C4552" s="964" t="s">
        <v>141</v>
      </c>
      <c r="D4552" s="965">
        <v>23.9</v>
      </c>
      <c r="E4552" s="757"/>
      <c r="F4552" s="757"/>
      <c r="G4552" s="757"/>
      <c r="H4552" s="757"/>
      <c r="I4552" s="757"/>
    </row>
    <row r="4553" spans="1:9" ht="15.75" customHeight="1">
      <c r="A4553" s="963">
        <v>96752</v>
      </c>
      <c r="B4553" s="963" t="s">
        <v>7510</v>
      </c>
      <c r="C4553" s="964" t="s">
        <v>141</v>
      </c>
      <c r="D4553" s="965">
        <v>32.89</v>
      </c>
      <c r="E4553" s="757"/>
      <c r="F4553" s="757"/>
      <c r="G4553" s="757"/>
      <c r="H4553" s="757"/>
      <c r="I4553" s="757"/>
    </row>
    <row r="4554" spans="1:9" ht="15.75" customHeight="1">
      <c r="A4554" s="963">
        <v>96753</v>
      </c>
      <c r="B4554" s="963" t="s">
        <v>7511</v>
      </c>
      <c r="C4554" s="964" t="s">
        <v>141</v>
      </c>
      <c r="D4554" s="965">
        <v>83.6</v>
      </c>
      <c r="E4554" s="757"/>
      <c r="F4554" s="757"/>
      <c r="G4554" s="757"/>
      <c r="H4554" s="757"/>
      <c r="I4554" s="757"/>
    </row>
    <row r="4555" spans="1:9" ht="15.75" customHeight="1">
      <c r="A4555" s="963">
        <v>96754</v>
      </c>
      <c r="B4555" s="963" t="s">
        <v>7512</v>
      </c>
      <c r="C4555" s="964" t="s">
        <v>141</v>
      </c>
      <c r="D4555" s="965">
        <v>101.99</v>
      </c>
      <c r="E4555" s="757"/>
      <c r="F4555" s="757"/>
      <c r="G4555" s="757"/>
      <c r="H4555" s="757"/>
      <c r="I4555" s="757"/>
    </row>
    <row r="4556" spans="1:9" ht="15.75" customHeight="1">
      <c r="A4556" s="963">
        <v>96755</v>
      </c>
      <c r="B4556" s="963" t="s">
        <v>7513</v>
      </c>
      <c r="C4556" s="964" t="s">
        <v>141</v>
      </c>
      <c r="D4556" s="965">
        <v>327.47000000000003</v>
      </c>
      <c r="E4556" s="757"/>
      <c r="F4556" s="757"/>
      <c r="G4556" s="757"/>
      <c r="H4556" s="757"/>
      <c r="I4556" s="757"/>
    </row>
    <row r="4557" spans="1:9" ht="15.75" customHeight="1">
      <c r="A4557" s="963">
        <v>96756</v>
      </c>
      <c r="B4557" s="963" t="s">
        <v>7514</v>
      </c>
      <c r="C4557" s="964" t="s">
        <v>141</v>
      </c>
      <c r="D4557" s="965">
        <v>18.61</v>
      </c>
      <c r="E4557" s="757"/>
      <c r="F4557" s="757"/>
      <c r="G4557" s="757"/>
      <c r="H4557" s="757"/>
      <c r="I4557" s="757"/>
    </row>
    <row r="4558" spans="1:9" ht="15.75" customHeight="1">
      <c r="A4558" s="963">
        <v>96757</v>
      </c>
      <c r="B4558" s="963" t="s">
        <v>7515</v>
      </c>
      <c r="C4558" s="964" t="s">
        <v>141</v>
      </c>
      <c r="D4558" s="965">
        <v>22.72</v>
      </c>
      <c r="E4558" s="757"/>
      <c r="F4558" s="757"/>
      <c r="G4558" s="757"/>
      <c r="H4558" s="757"/>
      <c r="I4558" s="757"/>
    </row>
    <row r="4559" spans="1:9" ht="15.75" customHeight="1">
      <c r="A4559" s="963">
        <v>96758</v>
      </c>
      <c r="B4559" s="963" t="s">
        <v>7516</v>
      </c>
      <c r="C4559" s="964" t="s">
        <v>141</v>
      </c>
      <c r="D4559" s="965">
        <v>16.02</v>
      </c>
      <c r="E4559" s="757"/>
      <c r="F4559" s="757"/>
      <c r="G4559" s="757"/>
      <c r="H4559" s="757"/>
      <c r="I4559" s="757"/>
    </row>
    <row r="4560" spans="1:9" ht="15.75" customHeight="1">
      <c r="A4560" s="963">
        <v>96759</v>
      </c>
      <c r="B4560" s="963" t="s">
        <v>7517</v>
      </c>
      <c r="C4560" s="964" t="s">
        <v>141</v>
      </c>
      <c r="D4560" s="965">
        <v>22.39</v>
      </c>
      <c r="E4560" s="757"/>
      <c r="F4560" s="757"/>
      <c r="G4560" s="757"/>
      <c r="H4560" s="757"/>
      <c r="I4560" s="757"/>
    </row>
    <row r="4561" spans="1:9" ht="15.75" customHeight="1">
      <c r="A4561" s="963">
        <v>96760</v>
      </c>
      <c r="B4561" s="963" t="s">
        <v>7518</v>
      </c>
      <c r="C4561" s="964" t="s">
        <v>141</v>
      </c>
      <c r="D4561" s="965">
        <v>39.799999999999997</v>
      </c>
      <c r="E4561" s="757"/>
      <c r="F4561" s="757"/>
      <c r="G4561" s="757"/>
      <c r="H4561" s="757"/>
      <c r="I4561" s="757"/>
    </row>
    <row r="4562" spans="1:9" ht="15.75" customHeight="1">
      <c r="A4562" s="963">
        <v>96761</v>
      </c>
      <c r="B4562" s="963" t="s">
        <v>7519</v>
      </c>
      <c r="C4562" s="964" t="s">
        <v>141</v>
      </c>
      <c r="D4562" s="965">
        <v>55.34</v>
      </c>
      <c r="E4562" s="757"/>
      <c r="F4562" s="757"/>
      <c r="G4562" s="757"/>
      <c r="H4562" s="757"/>
      <c r="I4562" s="757"/>
    </row>
    <row r="4563" spans="1:9" ht="15.75" customHeight="1">
      <c r="A4563" s="963">
        <v>96762</v>
      </c>
      <c r="B4563" s="963" t="s">
        <v>7520</v>
      </c>
      <c r="C4563" s="964" t="s">
        <v>141</v>
      </c>
      <c r="D4563" s="965">
        <v>112.5</v>
      </c>
      <c r="E4563" s="757"/>
      <c r="F4563" s="757"/>
      <c r="G4563" s="757"/>
      <c r="H4563" s="757"/>
      <c r="I4563" s="757"/>
    </row>
    <row r="4564" spans="1:9" ht="15.75" customHeight="1">
      <c r="A4564" s="963">
        <v>96763</v>
      </c>
      <c r="B4564" s="963" t="s">
        <v>7521</v>
      </c>
      <c r="C4564" s="964" t="s">
        <v>141</v>
      </c>
      <c r="D4564" s="965">
        <v>143.84</v>
      </c>
      <c r="E4564" s="757"/>
      <c r="F4564" s="757"/>
      <c r="G4564" s="757"/>
      <c r="H4564" s="757"/>
      <c r="I4564" s="757"/>
    </row>
    <row r="4565" spans="1:9" ht="15.75" customHeight="1">
      <c r="A4565" s="963">
        <v>96764</v>
      </c>
      <c r="B4565" s="963" t="s">
        <v>7522</v>
      </c>
      <c r="C4565" s="964" t="s">
        <v>141</v>
      </c>
      <c r="D4565" s="965">
        <v>294.58</v>
      </c>
      <c r="E4565" s="757"/>
      <c r="F4565" s="757"/>
      <c r="G4565" s="757"/>
      <c r="H4565" s="757"/>
      <c r="I4565" s="757"/>
    </row>
    <row r="4566" spans="1:9" ht="15.75" customHeight="1">
      <c r="A4566" s="963">
        <v>96802</v>
      </c>
      <c r="B4566" s="963" t="s">
        <v>7523</v>
      </c>
      <c r="C4566" s="964" t="s">
        <v>141</v>
      </c>
      <c r="D4566" s="965">
        <v>216.59</v>
      </c>
      <c r="E4566" s="757"/>
      <c r="F4566" s="757"/>
      <c r="G4566" s="757"/>
      <c r="H4566" s="757"/>
      <c r="I4566" s="757"/>
    </row>
    <row r="4567" spans="1:9" ht="15.75" customHeight="1">
      <c r="A4567" s="963">
        <v>96803</v>
      </c>
      <c r="B4567" s="963" t="s">
        <v>7524</v>
      </c>
      <c r="C4567" s="964" t="s">
        <v>141</v>
      </c>
      <c r="D4567" s="965">
        <v>111.32</v>
      </c>
      <c r="E4567" s="757"/>
      <c r="F4567" s="757"/>
      <c r="G4567" s="757"/>
      <c r="H4567" s="757"/>
      <c r="I4567" s="757"/>
    </row>
    <row r="4568" spans="1:9" ht="15.75" customHeight="1">
      <c r="A4568" s="963">
        <v>96804</v>
      </c>
      <c r="B4568" s="963" t="s">
        <v>7525</v>
      </c>
      <c r="C4568" s="964" t="s">
        <v>141</v>
      </c>
      <c r="D4568" s="965">
        <v>199.53</v>
      </c>
      <c r="E4568" s="757"/>
      <c r="F4568" s="757"/>
      <c r="G4568" s="757"/>
      <c r="H4568" s="757"/>
      <c r="I4568" s="757"/>
    </row>
    <row r="4569" spans="1:9" ht="15.75" customHeight="1">
      <c r="A4569" s="963">
        <v>96805</v>
      </c>
      <c r="B4569" s="963" t="s">
        <v>7526</v>
      </c>
      <c r="C4569" s="964" t="s">
        <v>141</v>
      </c>
      <c r="D4569" s="965">
        <v>223.84</v>
      </c>
      <c r="E4569" s="757"/>
      <c r="F4569" s="757"/>
      <c r="G4569" s="757"/>
      <c r="H4569" s="757"/>
      <c r="I4569" s="757"/>
    </row>
    <row r="4570" spans="1:9" ht="15.75" customHeight="1">
      <c r="A4570" s="963">
        <v>96806</v>
      </c>
      <c r="B4570" s="963" t="s">
        <v>7527</v>
      </c>
      <c r="C4570" s="964" t="s">
        <v>141</v>
      </c>
      <c r="D4570" s="965">
        <v>108.85</v>
      </c>
      <c r="E4570" s="757"/>
      <c r="F4570" s="757"/>
      <c r="G4570" s="757"/>
      <c r="H4570" s="757"/>
      <c r="I4570" s="757"/>
    </row>
    <row r="4571" spans="1:9" ht="15.75" customHeight="1">
      <c r="A4571" s="963">
        <v>96807</v>
      </c>
      <c r="B4571" s="963" t="s">
        <v>7528</v>
      </c>
      <c r="C4571" s="964" t="s">
        <v>141</v>
      </c>
      <c r="D4571" s="965">
        <v>181.67</v>
      </c>
      <c r="E4571" s="757"/>
      <c r="F4571" s="757"/>
      <c r="G4571" s="757"/>
      <c r="H4571" s="757"/>
      <c r="I4571" s="757"/>
    </row>
    <row r="4572" spans="1:9" ht="15.75" customHeight="1">
      <c r="A4572" s="963">
        <v>96808</v>
      </c>
      <c r="B4572" s="963" t="s">
        <v>7529</v>
      </c>
      <c r="C4572" s="964" t="s">
        <v>141</v>
      </c>
      <c r="D4572" s="965">
        <v>10.3</v>
      </c>
      <c r="E4572" s="757"/>
      <c r="F4572" s="757"/>
      <c r="G4572" s="757"/>
      <c r="H4572" s="757"/>
      <c r="I4572" s="757"/>
    </row>
    <row r="4573" spans="1:9" ht="15.75" customHeight="1">
      <c r="A4573" s="963">
        <v>96809</v>
      </c>
      <c r="B4573" s="963" t="s">
        <v>7530</v>
      </c>
      <c r="C4573" s="964" t="s">
        <v>141</v>
      </c>
      <c r="D4573" s="965">
        <v>11.76</v>
      </c>
      <c r="E4573" s="757"/>
      <c r="F4573" s="757"/>
      <c r="G4573" s="757"/>
      <c r="H4573" s="757"/>
      <c r="I4573" s="757"/>
    </row>
    <row r="4574" spans="1:9" ht="15.75" customHeight="1">
      <c r="A4574" s="963">
        <v>96810</v>
      </c>
      <c r="B4574" s="963" t="s">
        <v>7531</v>
      </c>
      <c r="C4574" s="964" t="s">
        <v>141</v>
      </c>
      <c r="D4574" s="965">
        <v>12.75</v>
      </c>
      <c r="E4574" s="757"/>
      <c r="F4574" s="757"/>
      <c r="G4574" s="757"/>
      <c r="H4574" s="757"/>
      <c r="I4574" s="757"/>
    </row>
    <row r="4575" spans="1:9" ht="15.75" customHeight="1">
      <c r="A4575" s="963">
        <v>96811</v>
      </c>
      <c r="B4575" s="963" t="s">
        <v>7532</v>
      </c>
      <c r="C4575" s="964" t="s">
        <v>141</v>
      </c>
      <c r="D4575" s="965">
        <v>13.73</v>
      </c>
      <c r="E4575" s="757"/>
      <c r="F4575" s="757"/>
      <c r="G4575" s="757"/>
      <c r="H4575" s="757"/>
      <c r="I4575" s="757"/>
    </row>
    <row r="4576" spans="1:9" ht="15.75" customHeight="1">
      <c r="A4576" s="963">
        <v>96812</v>
      </c>
      <c r="B4576" s="963" t="s">
        <v>7533</v>
      </c>
      <c r="C4576" s="964" t="s">
        <v>141</v>
      </c>
      <c r="D4576" s="965">
        <v>13.21</v>
      </c>
      <c r="E4576" s="757"/>
      <c r="F4576" s="757"/>
      <c r="G4576" s="757"/>
      <c r="H4576" s="757"/>
      <c r="I4576" s="757"/>
    </row>
    <row r="4577" spans="1:9" ht="15.75" customHeight="1">
      <c r="A4577" s="963">
        <v>96813</v>
      </c>
      <c r="B4577" s="963" t="s">
        <v>7534</v>
      </c>
      <c r="C4577" s="964" t="s">
        <v>141</v>
      </c>
      <c r="D4577" s="965">
        <v>15.17</v>
      </c>
      <c r="E4577" s="757"/>
      <c r="F4577" s="757"/>
      <c r="G4577" s="757"/>
      <c r="H4577" s="757"/>
      <c r="I4577" s="757"/>
    </row>
    <row r="4578" spans="1:9" ht="15.75" customHeight="1">
      <c r="A4578" s="963">
        <v>96814</v>
      </c>
      <c r="B4578" s="963" t="s">
        <v>7535</v>
      </c>
      <c r="C4578" s="964" t="s">
        <v>141</v>
      </c>
      <c r="D4578" s="965">
        <v>12.88</v>
      </c>
      <c r="E4578" s="757"/>
      <c r="F4578" s="757"/>
      <c r="G4578" s="757"/>
      <c r="H4578" s="757"/>
      <c r="I4578" s="757"/>
    </row>
    <row r="4579" spans="1:9" ht="15.75" customHeight="1">
      <c r="A4579" s="963">
        <v>96815</v>
      </c>
      <c r="B4579" s="963" t="s">
        <v>7536</v>
      </c>
      <c r="C4579" s="964" t="s">
        <v>141</v>
      </c>
      <c r="D4579" s="965">
        <v>21.55</v>
      </c>
      <c r="E4579" s="757"/>
      <c r="F4579" s="757"/>
      <c r="G4579" s="757"/>
      <c r="H4579" s="757"/>
      <c r="I4579" s="757"/>
    </row>
    <row r="4580" spans="1:9" ht="15.75" customHeight="1">
      <c r="A4580" s="963">
        <v>96816</v>
      </c>
      <c r="B4580" s="963" t="s">
        <v>7537</v>
      </c>
      <c r="C4580" s="964" t="s">
        <v>141</v>
      </c>
      <c r="D4580" s="965">
        <v>17.809999999999999</v>
      </c>
      <c r="E4580" s="757"/>
      <c r="F4580" s="757"/>
      <c r="G4580" s="757"/>
      <c r="H4580" s="757"/>
      <c r="I4580" s="757"/>
    </row>
    <row r="4581" spans="1:9" ht="15.75" customHeight="1">
      <c r="A4581" s="963">
        <v>96817</v>
      </c>
      <c r="B4581" s="963" t="s">
        <v>7538</v>
      </c>
      <c r="C4581" s="964" t="s">
        <v>141</v>
      </c>
      <c r="D4581" s="965">
        <v>20.190000000000001</v>
      </c>
      <c r="E4581" s="757"/>
      <c r="F4581" s="757"/>
      <c r="G4581" s="757"/>
      <c r="H4581" s="757"/>
      <c r="I4581" s="757"/>
    </row>
    <row r="4582" spans="1:9" ht="15.75" customHeight="1">
      <c r="A4582" s="963">
        <v>96818</v>
      </c>
      <c r="B4582" s="963" t="s">
        <v>7539</v>
      </c>
      <c r="C4582" s="964" t="s">
        <v>141</v>
      </c>
      <c r="D4582" s="965">
        <v>18.829999999999998</v>
      </c>
      <c r="E4582" s="757"/>
      <c r="F4582" s="757"/>
      <c r="G4582" s="757"/>
      <c r="H4582" s="757"/>
      <c r="I4582" s="757"/>
    </row>
    <row r="4583" spans="1:9" ht="15.75" customHeight="1">
      <c r="A4583" s="963">
        <v>96819</v>
      </c>
      <c r="B4583" s="963" t="s">
        <v>7540</v>
      </c>
      <c r="C4583" s="964" t="s">
        <v>141</v>
      </c>
      <c r="D4583" s="965">
        <v>18.829999999999998</v>
      </c>
      <c r="E4583" s="757"/>
      <c r="F4583" s="757"/>
      <c r="G4583" s="757"/>
      <c r="H4583" s="757"/>
      <c r="I4583" s="757"/>
    </row>
    <row r="4584" spans="1:9" ht="15.75" customHeight="1">
      <c r="A4584" s="963">
        <v>96820</v>
      </c>
      <c r="B4584" s="963" t="s">
        <v>7541</v>
      </c>
      <c r="C4584" s="964" t="s">
        <v>141</v>
      </c>
      <c r="D4584" s="965">
        <v>34</v>
      </c>
      <c r="E4584" s="757"/>
      <c r="F4584" s="757"/>
      <c r="G4584" s="757"/>
      <c r="H4584" s="757"/>
      <c r="I4584" s="757"/>
    </row>
    <row r="4585" spans="1:9" ht="15.75" customHeight="1">
      <c r="A4585" s="963">
        <v>96821</v>
      </c>
      <c r="B4585" s="963" t="s">
        <v>7542</v>
      </c>
      <c r="C4585" s="964" t="s">
        <v>141</v>
      </c>
      <c r="D4585" s="965">
        <v>29.05</v>
      </c>
      <c r="E4585" s="757"/>
      <c r="F4585" s="757"/>
      <c r="G4585" s="757"/>
      <c r="H4585" s="757"/>
      <c r="I4585" s="757"/>
    </row>
    <row r="4586" spans="1:9" ht="15.75" customHeight="1">
      <c r="A4586" s="963">
        <v>96822</v>
      </c>
      <c r="B4586" s="963" t="s">
        <v>7543</v>
      </c>
      <c r="C4586" s="964" t="s">
        <v>141</v>
      </c>
      <c r="D4586" s="965">
        <v>29.43</v>
      </c>
      <c r="E4586" s="757"/>
      <c r="F4586" s="757"/>
      <c r="G4586" s="757"/>
      <c r="H4586" s="757"/>
      <c r="I4586" s="757"/>
    </row>
    <row r="4587" spans="1:9" ht="15.75" customHeight="1">
      <c r="A4587" s="963">
        <v>96823</v>
      </c>
      <c r="B4587" s="963" t="s">
        <v>7544</v>
      </c>
      <c r="C4587" s="964" t="s">
        <v>141</v>
      </c>
      <c r="D4587" s="965">
        <v>12.15</v>
      </c>
      <c r="E4587" s="757"/>
      <c r="F4587" s="757"/>
      <c r="G4587" s="757"/>
      <c r="H4587" s="757"/>
      <c r="I4587" s="757"/>
    </row>
    <row r="4588" spans="1:9" ht="15.75" customHeight="1">
      <c r="A4588" s="963">
        <v>96824</v>
      </c>
      <c r="B4588" s="963" t="s">
        <v>7545</v>
      </c>
      <c r="C4588" s="964" t="s">
        <v>141</v>
      </c>
      <c r="D4588" s="965">
        <v>13.67</v>
      </c>
      <c r="E4588" s="757"/>
      <c r="F4588" s="757"/>
      <c r="G4588" s="757"/>
      <c r="H4588" s="757"/>
      <c r="I4588" s="757"/>
    </row>
    <row r="4589" spans="1:9" ht="15.75" customHeight="1">
      <c r="A4589" s="963">
        <v>96825</v>
      </c>
      <c r="B4589" s="963" t="s">
        <v>7546</v>
      </c>
      <c r="C4589" s="964" t="s">
        <v>141</v>
      </c>
      <c r="D4589" s="965">
        <v>18.440000000000001</v>
      </c>
      <c r="E4589" s="757"/>
      <c r="F4589" s="757"/>
      <c r="G4589" s="757"/>
      <c r="H4589" s="757"/>
      <c r="I4589" s="757"/>
    </row>
    <row r="4590" spans="1:9" ht="15.75" customHeight="1">
      <c r="A4590" s="963">
        <v>96826</v>
      </c>
      <c r="B4590" s="963" t="s">
        <v>7547</v>
      </c>
      <c r="C4590" s="964" t="s">
        <v>141</v>
      </c>
      <c r="D4590" s="965">
        <v>16.8</v>
      </c>
      <c r="E4590" s="757"/>
      <c r="F4590" s="757"/>
      <c r="G4590" s="757"/>
      <c r="H4590" s="757"/>
      <c r="I4590" s="757"/>
    </row>
    <row r="4591" spans="1:9" ht="15.75" customHeight="1">
      <c r="A4591" s="963">
        <v>96827</v>
      </c>
      <c r="B4591" s="963" t="s">
        <v>7548</v>
      </c>
      <c r="C4591" s="964" t="s">
        <v>141</v>
      </c>
      <c r="D4591" s="965">
        <v>17.420000000000002</v>
      </c>
      <c r="E4591" s="757"/>
      <c r="F4591" s="757"/>
      <c r="G4591" s="757"/>
      <c r="H4591" s="757"/>
      <c r="I4591" s="757"/>
    </row>
    <row r="4592" spans="1:9" ht="15.75" customHeight="1">
      <c r="A4592" s="963">
        <v>96828</v>
      </c>
      <c r="B4592" s="963" t="s">
        <v>7549</v>
      </c>
      <c r="C4592" s="964" t="s">
        <v>141</v>
      </c>
      <c r="D4592" s="965">
        <v>21.78</v>
      </c>
      <c r="E4592" s="757"/>
      <c r="F4592" s="757"/>
      <c r="G4592" s="757"/>
      <c r="H4592" s="757"/>
      <c r="I4592" s="757"/>
    </row>
    <row r="4593" spans="1:9" ht="15.75" customHeight="1">
      <c r="A4593" s="963">
        <v>96829</v>
      </c>
      <c r="B4593" s="963" t="s">
        <v>7550</v>
      </c>
      <c r="C4593" s="964" t="s">
        <v>141</v>
      </c>
      <c r="D4593" s="965">
        <v>16.77</v>
      </c>
      <c r="E4593" s="757"/>
      <c r="F4593" s="757"/>
      <c r="G4593" s="757"/>
      <c r="H4593" s="757"/>
      <c r="I4593" s="757"/>
    </row>
    <row r="4594" spans="1:9" ht="15.75" customHeight="1">
      <c r="A4594" s="963">
        <v>96830</v>
      </c>
      <c r="B4594" s="963" t="s">
        <v>7551</v>
      </c>
      <c r="C4594" s="964" t="s">
        <v>141</v>
      </c>
      <c r="D4594" s="965">
        <v>24.29</v>
      </c>
      <c r="E4594" s="757"/>
      <c r="F4594" s="757"/>
      <c r="G4594" s="757"/>
      <c r="H4594" s="757"/>
      <c r="I4594" s="757"/>
    </row>
    <row r="4595" spans="1:9" ht="15.75" customHeight="1">
      <c r="A4595" s="963">
        <v>96831</v>
      </c>
      <c r="B4595" s="963" t="s">
        <v>7552</v>
      </c>
      <c r="C4595" s="964" t="s">
        <v>141</v>
      </c>
      <c r="D4595" s="965">
        <v>19.88</v>
      </c>
      <c r="E4595" s="757"/>
      <c r="F4595" s="757"/>
      <c r="G4595" s="757"/>
      <c r="H4595" s="757"/>
      <c r="I4595" s="757"/>
    </row>
    <row r="4596" spans="1:9" ht="15.75" customHeight="1">
      <c r="A4596" s="963">
        <v>96832</v>
      </c>
      <c r="B4596" s="963" t="s">
        <v>7553</v>
      </c>
      <c r="C4596" s="964" t="s">
        <v>141</v>
      </c>
      <c r="D4596" s="965">
        <v>22.92</v>
      </c>
      <c r="E4596" s="757"/>
      <c r="F4596" s="757"/>
      <c r="G4596" s="757"/>
      <c r="H4596" s="757"/>
      <c r="I4596" s="757"/>
    </row>
    <row r="4597" spans="1:9" ht="15.75" customHeight="1">
      <c r="A4597" s="963">
        <v>96833</v>
      </c>
      <c r="B4597" s="963" t="s">
        <v>7554</v>
      </c>
      <c r="C4597" s="964" t="s">
        <v>141</v>
      </c>
      <c r="D4597" s="965">
        <v>21.49</v>
      </c>
      <c r="E4597" s="757"/>
      <c r="F4597" s="757"/>
      <c r="G4597" s="757"/>
      <c r="H4597" s="757"/>
      <c r="I4597" s="757"/>
    </row>
    <row r="4598" spans="1:9" ht="15.75" customHeight="1">
      <c r="A4598" s="963">
        <v>96834</v>
      </c>
      <c r="B4598" s="963" t="s">
        <v>7555</v>
      </c>
      <c r="C4598" s="964" t="s">
        <v>141</v>
      </c>
      <c r="D4598" s="965">
        <v>35.33</v>
      </c>
      <c r="E4598" s="757"/>
      <c r="F4598" s="757"/>
      <c r="G4598" s="757"/>
      <c r="H4598" s="757"/>
      <c r="I4598" s="757"/>
    </row>
    <row r="4599" spans="1:9" ht="15.75" customHeight="1">
      <c r="A4599" s="963">
        <v>96835</v>
      </c>
      <c r="B4599" s="963" t="s">
        <v>7556</v>
      </c>
      <c r="C4599" s="964" t="s">
        <v>141</v>
      </c>
      <c r="D4599" s="965">
        <v>30.61</v>
      </c>
      <c r="E4599" s="757"/>
      <c r="F4599" s="757"/>
      <c r="G4599" s="757"/>
      <c r="H4599" s="757"/>
      <c r="I4599" s="757"/>
    </row>
    <row r="4600" spans="1:9" ht="15.75" customHeight="1">
      <c r="A4600" s="963">
        <v>96836</v>
      </c>
      <c r="B4600" s="963" t="s">
        <v>7557</v>
      </c>
      <c r="C4600" s="964" t="s">
        <v>141</v>
      </c>
      <c r="D4600" s="965">
        <v>32.57</v>
      </c>
      <c r="E4600" s="757"/>
      <c r="F4600" s="757"/>
      <c r="G4600" s="757"/>
      <c r="H4600" s="757"/>
      <c r="I4600" s="757"/>
    </row>
    <row r="4601" spans="1:9" ht="15.75" customHeight="1">
      <c r="A4601" s="963">
        <v>96837</v>
      </c>
      <c r="B4601" s="963" t="s">
        <v>7558</v>
      </c>
      <c r="C4601" s="964" t="s">
        <v>141</v>
      </c>
      <c r="D4601" s="965">
        <v>17.93</v>
      </c>
      <c r="E4601" s="757"/>
      <c r="F4601" s="757"/>
      <c r="G4601" s="757"/>
      <c r="H4601" s="757"/>
      <c r="I4601" s="757"/>
    </row>
    <row r="4602" spans="1:9" ht="15.75" customHeight="1">
      <c r="A4602" s="963">
        <v>96838</v>
      </c>
      <c r="B4602" s="963" t="s">
        <v>7559</v>
      </c>
      <c r="C4602" s="964" t="s">
        <v>141</v>
      </c>
      <c r="D4602" s="965">
        <v>16.52</v>
      </c>
      <c r="E4602" s="757"/>
      <c r="F4602" s="757"/>
      <c r="G4602" s="757"/>
      <c r="H4602" s="757"/>
      <c r="I4602" s="757"/>
    </row>
    <row r="4603" spans="1:9" ht="15.75" customHeight="1">
      <c r="A4603" s="963">
        <v>96839</v>
      </c>
      <c r="B4603" s="963" t="s">
        <v>7560</v>
      </c>
      <c r="C4603" s="964" t="s">
        <v>141</v>
      </c>
      <c r="D4603" s="965">
        <v>16.27</v>
      </c>
      <c r="E4603" s="757"/>
      <c r="F4603" s="757"/>
      <c r="G4603" s="757"/>
      <c r="H4603" s="757"/>
      <c r="I4603" s="757"/>
    </row>
    <row r="4604" spans="1:9" ht="15.75" customHeight="1">
      <c r="A4604" s="963">
        <v>96840</v>
      </c>
      <c r="B4604" s="963" t="s">
        <v>7561</v>
      </c>
      <c r="C4604" s="964" t="s">
        <v>141</v>
      </c>
      <c r="D4604" s="965">
        <v>20.95</v>
      </c>
      <c r="E4604" s="757"/>
      <c r="F4604" s="757"/>
      <c r="G4604" s="757"/>
      <c r="H4604" s="757"/>
      <c r="I4604" s="757"/>
    </row>
    <row r="4605" spans="1:9" ht="15.75" customHeight="1">
      <c r="A4605" s="963">
        <v>96841</v>
      </c>
      <c r="B4605" s="963" t="s">
        <v>7562</v>
      </c>
      <c r="C4605" s="964" t="s">
        <v>141</v>
      </c>
      <c r="D4605" s="965">
        <v>18.420000000000002</v>
      </c>
      <c r="E4605" s="757"/>
      <c r="F4605" s="757"/>
      <c r="G4605" s="757"/>
      <c r="H4605" s="757"/>
      <c r="I4605" s="757"/>
    </row>
    <row r="4606" spans="1:9" ht="15.75" customHeight="1">
      <c r="A4606" s="963">
        <v>96842</v>
      </c>
      <c r="B4606" s="963" t="s">
        <v>7563</v>
      </c>
      <c r="C4606" s="964" t="s">
        <v>141</v>
      </c>
      <c r="D4606" s="965">
        <v>23.27</v>
      </c>
      <c r="E4606" s="757"/>
      <c r="F4606" s="757"/>
      <c r="G4606" s="757"/>
      <c r="H4606" s="757"/>
      <c r="I4606" s="757"/>
    </row>
    <row r="4607" spans="1:9" ht="15.75" customHeight="1">
      <c r="A4607" s="963">
        <v>96843</v>
      </c>
      <c r="B4607" s="963" t="s">
        <v>7564</v>
      </c>
      <c r="C4607" s="964" t="s">
        <v>141</v>
      </c>
      <c r="D4607" s="965">
        <v>22.4</v>
      </c>
      <c r="E4607" s="757"/>
      <c r="F4607" s="757"/>
      <c r="G4607" s="757"/>
      <c r="H4607" s="757"/>
      <c r="I4607" s="757"/>
    </row>
    <row r="4608" spans="1:9" ht="15.75" customHeight="1">
      <c r="A4608" s="963">
        <v>96844</v>
      </c>
      <c r="B4608" s="963" t="s">
        <v>7565</v>
      </c>
      <c r="C4608" s="964" t="s">
        <v>141</v>
      </c>
      <c r="D4608" s="965">
        <v>30.33</v>
      </c>
      <c r="E4608" s="757"/>
      <c r="F4608" s="757"/>
      <c r="G4608" s="757"/>
      <c r="H4608" s="757"/>
      <c r="I4608" s="757"/>
    </row>
    <row r="4609" spans="1:9" ht="15.75" customHeight="1">
      <c r="A4609" s="963">
        <v>96845</v>
      </c>
      <c r="B4609" s="963" t="s">
        <v>7566</v>
      </c>
      <c r="C4609" s="964" t="s">
        <v>141</v>
      </c>
      <c r="D4609" s="965">
        <v>32.549999999999997</v>
      </c>
      <c r="E4609" s="757"/>
      <c r="F4609" s="757"/>
      <c r="G4609" s="757"/>
      <c r="H4609" s="757"/>
      <c r="I4609" s="757"/>
    </row>
    <row r="4610" spans="1:9" ht="15.75" customHeight="1">
      <c r="A4610" s="963">
        <v>96846</v>
      </c>
      <c r="B4610" s="963" t="s">
        <v>7567</v>
      </c>
      <c r="C4610" s="964" t="s">
        <v>141</v>
      </c>
      <c r="D4610" s="965">
        <v>25.78</v>
      </c>
      <c r="E4610" s="757"/>
      <c r="F4610" s="757"/>
      <c r="G4610" s="757"/>
      <c r="H4610" s="757"/>
      <c r="I4610" s="757"/>
    </row>
    <row r="4611" spans="1:9" ht="15.75" customHeight="1">
      <c r="A4611" s="963">
        <v>96847</v>
      </c>
      <c r="B4611" s="963" t="s">
        <v>7568</v>
      </c>
      <c r="C4611" s="964" t="s">
        <v>141</v>
      </c>
      <c r="D4611" s="965">
        <v>28.26</v>
      </c>
      <c r="E4611" s="757"/>
      <c r="F4611" s="757"/>
      <c r="G4611" s="757"/>
      <c r="H4611" s="757"/>
      <c r="I4611" s="757"/>
    </row>
    <row r="4612" spans="1:9" ht="15.75" customHeight="1">
      <c r="A4612" s="963">
        <v>96848</v>
      </c>
      <c r="B4612" s="963" t="s">
        <v>7569</v>
      </c>
      <c r="C4612" s="964" t="s">
        <v>141</v>
      </c>
      <c r="D4612" s="965">
        <v>42.16</v>
      </c>
      <c r="E4612" s="757"/>
      <c r="F4612" s="757"/>
      <c r="G4612" s="757"/>
      <c r="H4612" s="757"/>
      <c r="I4612" s="757"/>
    </row>
    <row r="4613" spans="1:9" ht="15.75" customHeight="1">
      <c r="A4613" s="963">
        <v>96849</v>
      </c>
      <c r="B4613" s="963" t="s">
        <v>7570</v>
      </c>
      <c r="C4613" s="964" t="s">
        <v>141</v>
      </c>
      <c r="D4613" s="965">
        <v>15.38</v>
      </c>
      <c r="E4613" s="757"/>
      <c r="F4613" s="757"/>
      <c r="G4613" s="757"/>
      <c r="H4613" s="757"/>
      <c r="I4613" s="757"/>
    </row>
    <row r="4614" spans="1:9" ht="15.75" customHeight="1">
      <c r="A4614" s="963">
        <v>96850</v>
      </c>
      <c r="B4614" s="963" t="s">
        <v>7571</v>
      </c>
      <c r="C4614" s="964" t="s">
        <v>141</v>
      </c>
      <c r="D4614" s="965">
        <v>17.91</v>
      </c>
      <c r="E4614" s="757"/>
      <c r="F4614" s="757"/>
      <c r="G4614" s="757"/>
      <c r="H4614" s="757"/>
      <c r="I4614" s="757"/>
    </row>
    <row r="4615" spans="1:9" ht="15.75" customHeight="1">
      <c r="A4615" s="963">
        <v>96851</v>
      </c>
      <c r="B4615" s="963" t="s">
        <v>7572</v>
      </c>
      <c r="C4615" s="964" t="s">
        <v>141</v>
      </c>
      <c r="D4615" s="965">
        <v>23.58</v>
      </c>
      <c r="E4615" s="757"/>
      <c r="F4615" s="757"/>
      <c r="G4615" s="757"/>
      <c r="H4615" s="757"/>
      <c r="I4615" s="757"/>
    </row>
    <row r="4616" spans="1:9" ht="15.75" customHeight="1">
      <c r="A4616" s="963">
        <v>96852</v>
      </c>
      <c r="B4616" s="963" t="s">
        <v>7573</v>
      </c>
      <c r="C4616" s="964" t="s">
        <v>141</v>
      </c>
      <c r="D4616" s="965">
        <v>20.39</v>
      </c>
      <c r="E4616" s="757"/>
      <c r="F4616" s="757"/>
      <c r="G4616" s="757"/>
      <c r="H4616" s="757"/>
      <c r="I4616" s="757"/>
    </row>
    <row r="4617" spans="1:9" ht="15.75" customHeight="1">
      <c r="A4617" s="963">
        <v>96853</v>
      </c>
      <c r="B4617" s="963" t="s">
        <v>7574</v>
      </c>
      <c r="C4617" s="964" t="s">
        <v>141</v>
      </c>
      <c r="D4617" s="965">
        <v>22.87</v>
      </c>
      <c r="E4617" s="757"/>
      <c r="F4617" s="757"/>
      <c r="G4617" s="757"/>
      <c r="H4617" s="757"/>
      <c r="I4617" s="757"/>
    </row>
    <row r="4618" spans="1:9" ht="15.75" customHeight="1">
      <c r="A4618" s="963">
        <v>96854</v>
      </c>
      <c r="B4618" s="963" t="s">
        <v>7575</v>
      </c>
      <c r="C4618" s="964" t="s">
        <v>141</v>
      </c>
      <c r="D4618" s="965">
        <v>27.26</v>
      </c>
      <c r="E4618" s="757"/>
      <c r="F4618" s="757"/>
      <c r="G4618" s="757"/>
      <c r="H4618" s="757"/>
      <c r="I4618" s="757"/>
    </row>
    <row r="4619" spans="1:9" ht="15.75" customHeight="1">
      <c r="A4619" s="963">
        <v>96855</v>
      </c>
      <c r="B4619" s="963" t="s">
        <v>7576</v>
      </c>
      <c r="C4619" s="964" t="s">
        <v>141</v>
      </c>
      <c r="D4619" s="965">
        <v>25.31</v>
      </c>
      <c r="E4619" s="757"/>
      <c r="F4619" s="757"/>
      <c r="G4619" s="757"/>
      <c r="H4619" s="757"/>
      <c r="I4619" s="757"/>
    </row>
    <row r="4620" spans="1:9" ht="15.75" customHeight="1">
      <c r="A4620" s="963">
        <v>96856</v>
      </c>
      <c r="B4620" s="963" t="s">
        <v>7577</v>
      </c>
      <c r="C4620" s="964" t="s">
        <v>141</v>
      </c>
      <c r="D4620" s="965">
        <v>25.67</v>
      </c>
      <c r="E4620" s="757"/>
      <c r="F4620" s="757"/>
      <c r="G4620" s="757"/>
      <c r="H4620" s="757"/>
      <c r="I4620" s="757"/>
    </row>
    <row r="4621" spans="1:9" ht="15.75" customHeight="1">
      <c r="A4621" s="963">
        <v>96857</v>
      </c>
      <c r="B4621" s="963" t="s">
        <v>7578</v>
      </c>
      <c r="C4621" s="964" t="s">
        <v>141</v>
      </c>
      <c r="D4621" s="965">
        <v>40.51</v>
      </c>
      <c r="E4621" s="757"/>
      <c r="F4621" s="757"/>
      <c r="G4621" s="757"/>
      <c r="H4621" s="757"/>
      <c r="I4621" s="757"/>
    </row>
    <row r="4622" spans="1:9" ht="15.75" customHeight="1">
      <c r="A4622" s="963">
        <v>96858</v>
      </c>
      <c r="B4622" s="963" t="s">
        <v>7579</v>
      </c>
      <c r="C4622" s="964" t="s">
        <v>141</v>
      </c>
      <c r="D4622" s="965">
        <v>41.08</v>
      </c>
      <c r="E4622" s="757"/>
      <c r="F4622" s="757"/>
      <c r="G4622" s="757"/>
      <c r="H4622" s="757"/>
      <c r="I4622" s="757"/>
    </row>
    <row r="4623" spans="1:9" ht="15.75" customHeight="1">
      <c r="A4623" s="963">
        <v>96859</v>
      </c>
      <c r="B4623" s="963" t="s">
        <v>7580</v>
      </c>
      <c r="C4623" s="964" t="s">
        <v>141</v>
      </c>
      <c r="D4623" s="965">
        <v>50.72</v>
      </c>
      <c r="E4623" s="757"/>
      <c r="F4623" s="757"/>
      <c r="G4623" s="757"/>
      <c r="H4623" s="757"/>
      <c r="I4623" s="757"/>
    </row>
    <row r="4624" spans="1:9" ht="15.75" customHeight="1">
      <c r="A4624" s="963">
        <v>96860</v>
      </c>
      <c r="B4624" s="963" t="s">
        <v>7581</v>
      </c>
      <c r="C4624" s="964" t="s">
        <v>141</v>
      </c>
      <c r="D4624" s="965">
        <v>20.9</v>
      </c>
      <c r="E4624" s="757"/>
      <c r="F4624" s="757"/>
      <c r="G4624" s="757"/>
      <c r="H4624" s="757"/>
      <c r="I4624" s="757"/>
    </row>
    <row r="4625" spans="1:9" ht="15.75" customHeight="1">
      <c r="A4625" s="963">
        <v>96861</v>
      </c>
      <c r="B4625" s="963" t="s">
        <v>7582</v>
      </c>
      <c r="C4625" s="964" t="s">
        <v>141</v>
      </c>
      <c r="D4625" s="965">
        <v>22.5</v>
      </c>
      <c r="E4625" s="757"/>
      <c r="F4625" s="757"/>
      <c r="G4625" s="757"/>
      <c r="H4625" s="757"/>
      <c r="I4625" s="757"/>
    </row>
    <row r="4626" spans="1:9" ht="15.75" customHeight="1">
      <c r="A4626" s="963">
        <v>96862</v>
      </c>
      <c r="B4626" s="963" t="s">
        <v>7583</v>
      </c>
      <c r="C4626" s="964" t="s">
        <v>141</v>
      </c>
      <c r="D4626" s="965">
        <v>25.18</v>
      </c>
      <c r="E4626" s="757"/>
      <c r="F4626" s="757"/>
      <c r="G4626" s="757"/>
      <c r="H4626" s="757"/>
      <c r="I4626" s="757"/>
    </row>
    <row r="4627" spans="1:9" ht="15.75" customHeight="1">
      <c r="A4627" s="963">
        <v>96863</v>
      </c>
      <c r="B4627" s="963" t="s">
        <v>7584</v>
      </c>
      <c r="C4627" s="964" t="s">
        <v>141</v>
      </c>
      <c r="D4627" s="965">
        <v>24.91</v>
      </c>
      <c r="E4627" s="757"/>
      <c r="F4627" s="757"/>
      <c r="G4627" s="757"/>
      <c r="H4627" s="757"/>
      <c r="I4627" s="757"/>
    </row>
    <row r="4628" spans="1:9" ht="15.75" customHeight="1">
      <c r="A4628" s="963">
        <v>96864</v>
      </c>
      <c r="B4628" s="963" t="s">
        <v>7585</v>
      </c>
      <c r="C4628" s="964" t="s">
        <v>141</v>
      </c>
      <c r="D4628" s="965">
        <v>39.1</v>
      </c>
      <c r="E4628" s="757"/>
      <c r="F4628" s="757"/>
      <c r="G4628" s="757"/>
      <c r="H4628" s="757"/>
      <c r="I4628" s="757"/>
    </row>
    <row r="4629" spans="1:9" ht="15.75" customHeight="1">
      <c r="A4629" s="963">
        <v>96865</v>
      </c>
      <c r="B4629" s="963" t="s">
        <v>7586</v>
      </c>
      <c r="C4629" s="964" t="s">
        <v>141</v>
      </c>
      <c r="D4629" s="965">
        <v>38.32</v>
      </c>
      <c r="E4629" s="757"/>
      <c r="F4629" s="757"/>
      <c r="G4629" s="757"/>
      <c r="H4629" s="757"/>
      <c r="I4629" s="757"/>
    </row>
    <row r="4630" spans="1:9" ht="15.75" customHeight="1">
      <c r="A4630" s="963">
        <v>96866</v>
      </c>
      <c r="B4630" s="963" t="s">
        <v>7587</v>
      </c>
      <c r="C4630" s="964" t="s">
        <v>141</v>
      </c>
      <c r="D4630" s="965">
        <v>51.31</v>
      </c>
      <c r="E4630" s="757"/>
      <c r="F4630" s="757"/>
      <c r="G4630" s="757"/>
      <c r="H4630" s="757"/>
      <c r="I4630" s="757"/>
    </row>
    <row r="4631" spans="1:9" ht="15.75" customHeight="1">
      <c r="A4631" s="963">
        <v>96867</v>
      </c>
      <c r="B4631" s="963" t="s">
        <v>7588</v>
      </c>
      <c r="C4631" s="964" t="s">
        <v>141</v>
      </c>
      <c r="D4631" s="965">
        <v>59.4</v>
      </c>
      <c r="E4631" s="757"/>
      <c r="F4631" s="757"/>
      <c r="G4631" s="757"/>
      <c r="H4631" s="757"/>
      <c r="I4631" s="757"/>
    </row>
    <row r="4632" spans="1:9" ht="15.75" customHeight="1">
      <c r="A4632" s="963">
        <v>96868</v>
      </c>
      <c r="B4632" s="963" t="s">
        <v>7589</v>
      </c>
      <c r="C4632" s="964" t="s">
        <v>141</v>
      </c>
      <c r="D4632" s="965">
        <v>23.73</v>
      </c>
      <c r="E4632" s="757"/>
      <c r="F4632" s="757"/>
      <c r="G4632" s="757"/>
      <c r="H4632" s="757"/>
      <c r="I4632" s="757"/>
    </row>
    <row r="4633" spans="1:9" ht="15.75" customHeight="1">
      <c r="A4633" s="963">
        <v>96869</v>
      </c>
      <c r="B4633" s="963" t="s">
        <v>7590</v>
      </c>
      <c r="C4633" s="964" t="s">
        <v>141</v>
      </c>
      <c r="D4633" s="965">
        <v>28.35</v>
      </c>
      <c r="E4633" s="757"/>
      <c r="F4633" s="757"/>
      <c r="G4633" s="757"/>
      <c r="H4633" s="757"/>
      <c r="I4633" s="757"/>
    </row>
    <row r="4634" spans="1:9" ht="15.75" customHeight="1">
      <c r="A4634" s="963">
        <v>96870</v>
      </c>
      <c r="B4634" s="963" t="s">
        <v>7591</v>
      </c>
      <c r="C4634" s="964" t="s">
        <v>141</v>
      </c>
      <c r="D4634" s="965">
        <v>44.51</v>
      </c>
      <c r="E4634" s="757"/>
      <c r="F4634" s="757"/>
      <c r="G4634" s="757"/>
      <c r="H4634" s="757"/>
      <c r="I4634" s="757"/>
    </row>
    <row r="4635" spans="1:9" ht="15.75" customHeight="1">
      <c r="A4635" s="963">
        <v>96871</v>
      </c>
      <c r="B4635" s="963" t="s">
        <v>7592</v>
      </c>
      <c r="C4635" s="964" t="s">
        <v>141</v>
      </c>
      <c r="D4635" s="965">
        <v>64.319999999999993</v>
      </c>
      <c r="E4635" s="757"/>
      <c r="F4635" s="757"/>
      <c r="G4635" s="757"/>
      <c r="H4635" s="757"/>
      <c r="I4635" s="757"/>
    </row>
    <row r="4636" spans="1:9" ht="15.75" customHeight="1">
      <c r="A4636" s="963">
        <v>96872</v>
      </c>
      <c r="B4636" s="963" t="s">
        <v>7593</v>
      </c>
      <c r="C4636" s="964" t="s">
        <v>141</v>
      </c>
      <c r="D4636" s="965">
        <v>58.54</v>
      </c>
      <c r="E4636" s="757"/>
      <c r="F4636" s="757"/>
      <c r="G4636" s="757"/>
      <c r="H4636" s="757"/>
      <c r="I4636" s="757"/>
    </row>
    <row r="4637" spans="1:9" ht="15.75" customHeight="1">
      <c r="A4637" s="963">
        <v>96873</v>
      </c>
      <c r="B4637" s="963" t="s">
        <v>7594</v>
      </c>
      <c r="C4637" s="964" t="s">
        <v>141</v>
      </c>
      <c r="D4637" s="965">
        <v>67.47</v>
      </c>
      <c r="E4637" s="757"/>
      <c r="F4637" s="757"/>
      <c r="G4637" s="757"/>
      <c r="H4637" s="757"/>
      <c r="I4637" s="757"/>
    </row>
    <row r="4638" spans="1:9" ht="15.75" customHeight="1">
      <c r="A4638" s="963">
        <v>96874</v>
      </c>
      <c r="B4638" s="963" t="s">
        <v>7595</v>
      </c>
      <c r="C4638" s="964" t="s">
        <v>141</v>
      </c>
      <c r="D4638" s="965">
        <v>71.709999999999994</v>
      </c>
      <c r="E4638" s="757"/>
      <c r="F4638" s="757"/>
      <c r="G4638" s="757"/>
      <c r="H4638" s="757"/>
      <c r="I4638" s="757"/>
    </row>
    <row r="4639" spans="1:9" ht="15.75" customHeight="1">
      <c r="A4639" s="963">
        <v>96875</v>
      </c>
      <c r="B4639" s="963" t="s">
        <v>7596</v>
      </c>
      <c r="C4639" s="964" t="s">
        <v>141</v>
      </c>
      <c r="D4639" s="965">
        <v>86.07</v>
      </c>
      <c r="E4639" s="757"/>
      <c r="F4639" s="757"/>
      <c r="G4639" s="757"/>
      <c r="H4639" s="757"/>
      <c r="I4639" s="757"/>
    </row>
    <row r="4640" spans="1:9" ht="15.75" customHeight="1">
      <c r="A4640" s="963">
        <v>96876</v>
      </c>
      <c r="B4640" s="963" t="s">
        <v>7597</v>
      </c>
      <c r="C4640" s="964" t="s">
        <v>141</v>
      </c>
      <c r="D4640" s="966">
        <v>157.56</v>
      </c>
      <c r="E4640" s="757"/>
      <c r="F4640" s="757"/>
      <c r="G4640" s="757"/>
      <c r="H4640" s="757"/>
      <c r="I4640" s="757"/>
    </row>
    <row r="4641" spans="1:9" ht="15.75" customHeight="1">
      <c r="A4641" s="963">
        <v>96877</v>
      </c>
      <c r="B4641" s="963" t="s">
        <v>7598</v>
      </c>
      <c r="C4641" s="964" t="s">
        <v>141</v>
      </c>
      <c r="D4641" s="965">
        <v>167.98</v>
      </c>
      <c r="E4641" s="757"/>
      <c r="F4641" s="757"/>
      <c r="G4641" s="757"/>
      <c r="H4641" s="757"/>
      <c r="I4641" s="757"/>
    </row>
    <row r="4642" spans="1:9" ht="15.75" customHeight="1">
      <c r="A4642" s="963">
        <v>96878</v>
      </c>
      <c r="B4642" s="963" t="s">
        <v>7599</v>
      </c>
      <c r="C4642" s="964" t="s">
        <v>141</v>
      </c>
      <c r="D4642" s="965">
        <v>169.93</v>
      </c>
      <c r="E4642" s="757"/>
      <c r="F4642" s="757"/>
      <c r="G4642" s="757"/>
      <c r="H4642" s="757"/>
      <c r="I4642" s="757"/>
    </row>
    <row r="4643" spans="1:9" ht="15.75" customHeight="1">
      <c r="A4643" s="963">
        <v>96879</v>
      </c>
      <c r="B4643" s="963" t="s">
        <v>7600</v>
      </c>
      <c r="C4643" s="964" t="s">
        <v>141</v>
      </c>
      <c r="D4643" s="965">
        <v>170.99</v>
      </c>
      <c r="E4643" s="757"/>
      <c r="F4643" s="757"/>
      <c r="G4643" s="757"/>
      <c r="H4643" s="757"/>
      <c r="I4643" s="757"/>
    </row>
    <row r="4644" spans="1:9" ht="15.75" customHeight="1">
      <c r="A4644" s="963">
        <v>96880</v>
      </c>
      <c r="B4644" s="963" t="s">
        <v>7601</v>
      </c>
      <c r="C4644" s="964" t="s">
        <v>141</v>
      </c>
      <c r="D4644" s="965">
        <v>194.33</v>
      </c>
      <c r="E4644" s="757"/>
      <c r="F4644" s="757"/>
      <c r="G4644" s="757"/>
      <c r="H4644" s="757"/>
      <c r="I4644" s="757"/>
    </row>
    <row r="4645" spans="1:9" ht="15.75" customHeight="1">
      <c r="A4645" s="963">
        <v>96881</v>
      </c>
      <c r="B4645" s="963" t="s">
        <v>7602</v>
      </c>
      <c r="C4645" s="964" t="s">
        <v>141</v>
      </c>
      <c r="D4645" s="965">
        <v>204.91</v>
      </c>
      <c r="E4645" s="757"/>
      <c r="F4645" s="757"/>
      <c r="G4645" s="757"/>
      <c r="H4645" s="757"/>
      <c r="I4645" s="757"/>
    </row>
    <row r="4646" spans="1:9" ht="15.75" customHeight="1">
      <c r="A4646" s="963">
        <v>97425</v>
      </c>
      <c r="B4646" s="963" t="s">
        <v>7603</v>
      </c>
      <c r="C4646" s="964" t="s">
        <v>141</v>
      </c>
      <c r="D4646" s="965">
        <v>29.33</v>
      </c>
      <c r="E4646" s="757"/>
      <c r="F4646" s="757"/>
      <c r="G4646" s="757"/>
      <c r="H4646" s="757"/>
      <c r="I4646" s="757"/>
    </row>
    <row r="4647" spans="1:9" ht="15.75" customHeight="1">
      <c r="A4647" s="963">
        <v>97426</v>
      </c>
      <c r="B4647" s="963" t="s">
        <v>7604</v>
      </c>
      <c r="C4647" s="964" t="s">
        <v>141</v>
      </c>
      <c r="D4647" s="965">
        <v>36.380000000000003</v>
      </c>
      <c r="E4647" s="757"/>
      <c r="F4647" s="757"/>
      <c r="G4647" s="757"/>
      <c r="H4647" s="757"/>
      <c r="I4647" s="757"/>
    </row>
    <row r="4648" spans="1:9" ht="15.75" customHeight="1">
      <c r="A4648" s="963">
        <v>97427</v>
      </c>
      <c r="B4648" s="963" t="s">
        <v>7605</v>
      </c>
      <c r="C4648" s="964" t="s">
        <v>141</v>
      </c>
      <c r="D4648" s="965">
        <v>41.72</v>
      </c>
      <c r="E4648" s="757"/>
      <c r="F4648" s="757"/>
      <c r="G4648" s="757"/>
      <c r="H4648" s="757"/>
      <c r="I4648" s="757"/>
    </row>
    <row r="4649" spans="1:9" ht="15.75" customHeight="1">
      <c r="A4649" s="963">
        <v>97428</v>
      </c>
      <c r="B4649" s="963" t="s">
        <v>7606</v>
      </c>
      <c r="C4649" s="964" t="s">
        <v>141</v>
      </c>
      <c r="D4649" s="965">
        <v>54.09</v>
      </c>
      <c r="E4649" s="757"/>
      <c r="F4649" s="757"/>
      <c r="G4649" s="757"/>
      <c r="H4649" s="757"/>
      <c r="I4649" s="757"/>
    </row>
    <row r="4650" spans="1:9" ht="15.75" customHeight="1">
      <c r="A4650" s="963">
        <v>97429</v>
      </c>
      <c r="B4650" s="963" t="s">
        <v>7607</v>
      </c>
      <c r="C4650" s="964" t="s">
        <v>141</v>
      </c>
      <c r="D4650" s="965">
        <v>65.48</v>
      </c>
      <c r="E4650" s="757"/>
      <c r="F4650" s="757"/>
      <c r="G4650" s="757"/>
      <c r="H4650" s="757"/>
      <c r="I4650" s="757"/>
    </row>
    <row r="4651" spans="1:9" ht="15.75" customHeight="1">
      <c r="A4651" s="963">
        <v>97430</v>
      </c>
      <c r="B4651" s="963" t="s">
        <v>7608</v>
      </c>
      <c r="C4651" s="964" t="s">
        <v>141</v>
      </c>
      <c r="D4651" s="965">
        <v>40.36</v>
      </c>
      <c r="E4651" s="757"/>
      <c r="F4651" s="757"/>
      <c r="G4651" s="757"/>
      <c r="H4651" s="757"/>
      <c r="I4651" s="757"/>
    </row>
    <row r="4652" spans="1:9" ht="15.75" customHeight="1">
      <c r="A4652" s="963">
        <v>97431</v>
      </c>
      <c r="B4652" s="963" t="s">
        <v>7609</v>
      </c>
      <c r="C4652" s="964" t="s">
        <v>141</v>
      </c>
      <c r="D4652" s="965">
        <v>44.77</v>
      </c>
      <c r="E4652" s="757"/>
      <c r="F4652" s="757"/>
      <c r="G4652" s="757"/>
      <c r="H4652" s="757"/>
      <c r="I4652" s="757"/>
    </row>
    <row r="4653" spans="1:9" ht="15.75" customHeight="1">
      <c r="A4653" s="963">
        <v>97432</v>
      </c>
      <c r="B4653" s="963" t="s">
        <v>7610</v>
      </c>
      <c r="C4653" s="964" t="s">
        <v>141</v>
      </c>
      <c r="D4653" s="965">
        <v>50.44</v>
      </c>
      <c r="E4653" s="757"/>
      <c r="F4653" s="757"/>
      <c r="G4653" s="757"/>
      <c r="H4653" s="757"/>
      <c r="I4653" s="757"/>
    </row>
    <row r="4654" spans="1:9" ht="15.75" customHeight="1">
      <c r="A4654" s="963">
        <v>97433</v>
      </c>
      <c r="B4654" s="963" t="s">
        <v>7611</v>
      </c>
      <c r="C4654" s="964" t="s">
        <v>141</v>
      </c>
      <c r="D4654" s="965">
        <v>97.37</v>
      </c>
      <c r="E4654" s="757"/>
      <c r="F4654" s="757"/>
      <c r="G4654" s="757"/>
      <c r="H4654" s="757"/>
      <c r="I4654" s="757"/>
    </row>
    <row r="4655" spans="1:9" ht="15.75" customHeight="1">
      <c r="A4655" s="963">
        <v>97434</v>
      </c>
      <c r="B4655" s="963" t="s">
        <v>7612</v>
      </c>
      <c r="C4655" s="964" t="s">
        <v>141</v>
      </c>
      <c r="D4655" s="965">
        <v>99.39</v>
      </c>
      <c r="E4655" s="757"/>
      <c r="F4655" s="757"/>
      <c r="G4655" s="757"/>
      <c r="H4655" s="757"/>
      <c r="I4655" s="757"/>
    </row>
    <row r="4656" spans="1:9" ht="15.75" customHeight="1">
      <c r="A4656" s="963">
        <v>97435</v>
      </c>
      <c r="B4656" s="963" t="s">
        <v>7613</v>
      </c>
      <c r="C4656" s="964" t="s">
        <v>141</v>
      </c>
      <c r="D4656" s="965">
        <v>114.06</v>
      </c>
      <c r="E4656" s="757"/>
      <c r="F4656" s="757"/>
      <c r="G4656" s="757"/>
      <c r="H4656" s="757"/>
      <c r="I4656" s="757"/>
    </row>
    <row r="4657" spans="1:9" ht="15.75" customHeight="1">
      <c r="A4657" s="963">
        <v>97436</v>
      </c>
      <c r="B4657" s="963" t="s">
        <v>7614</v>
      </c>
      <c r="C4657" s="964" t="s">
        <v>141</v>
      </c>
      <c r="D4657" s="965">
        <v>117.94</v>
      </c>
      <c r="E4657" s="757"/>
      <c r="F4657" s="757"/>
      <c r="G4657" s="757"/>
      <c r="H4657" s="757"/>
      <c r="I4657" s="757"/>
    </row>
    <row r="4658" spans="1:9" ht="15.75" customHeight="1">
      <c r="A4658" s="963">
        <v>97437</v>
      </c>
      <c r="B4658" s="963" t="s">
        <v>7615</v>
      </c>
      <c r="C4658" s="964" t="s">
        <v>141</v>
      </c>
      <c r="D4658" s="965">
        <v>130.62</v>
      </c>
      <c r="E4658" s="757"/>
      <c r="F4658" s="757"/>
      <c r="G4658" s="757"/>
      <c r="H4658" s="757"/>
      <c r="I4658" s="757"/>
    </row>
    <row r="4659" spans="1:9" ht="15.75" customHeight="1">
      <c r="A4659" s="963">
        <v>97438</v>
      </c>
      <c r="B4659" s="963" t="s">
        <v>7616</v>
      </c>
      <c r="C4659" s="964" t="s">
        <v>141</v>
      </c>
      <c r="D4659" s="965">
        <v>134.77000000000001</v>
      </c>
      <c r="E4659" s="757"/>
      <c r="F4659" s="757"/>
      <c r="G4659" s="757"/>
      <c r="H4659" s="757"/>
      <c r="I4659" s="757"/>
    </row>
    <row r="4660" spans="1:9" ht="15.75" customHeight="1">
      <c r="A4660" s="963">
        <v>97439</v>
      </c>
      <c r="B4660" s="963" t="s">
        <v>7617</v>
      </c>
      <c r="C4660" s="964" t="s">
        <v>141</v>
      </c>
      <c r="D4660" s="965">
        <v>149.16999999999999</v>
      </c>
      <c r="E4660" s="757"/>
      <c r="F4660" s="757"/>
      <c r="G4660" s="757"/>
      <c r="H4660" s="757"/>
      <c r="I4660" s="757"/>
    </row>
    <row r="4661" spans="1:9" ht="15.75" customHeight="1">
      <c r="A4661" s="963">
        <v>97440</v>
      </c>
      <c r="B4661" s="963" t="s">
        <v>7618</v>
      </c>
      <c r="C4661" s="964" t="s">
        <v>141</v>
      </c>
      <c r="D4661" s="965">
        <v>179.42</v>
      </c>
      <c r="E4661" s="757"/>
      <c r="F4661" s="757"/>
      <c r="G4661" s="757"/>
      <c r="H4661" s="757"/>
      <c r="I4661" s="757"/>
    </row>
    <row r="4662" spans="1:9" ht="15.75" customHeight="1">
      <c r="A4662" s="963">
        <v>97442</v>
      </c>
      <c r="B4662" s="963" t="s">
        <v>7619</v>
      </c>
      <c r="C4662" s="964" t="s">
        <v>141</v>
      </c>
      <c r="D4662" s="965">
        <v>197.84</v>
      </c>
      <c r="E4662" s="757"/>
      <c r="F4662" s="757"/>
      <c r="G4662" s="757"/>
      <c r="H4662" s="757"/>
      <c r="I4662" s="757"/>
    </row>
    <row r="4663" spans="1:9" ht="15.75" customHeight="1">
      <c r="A4663" s="963">
        <v>97443</v>
      </c>
      <c r="B4663" s="963" t="s">
        <v>7620</v>
      </c>
      <c r="C4663" s="964" t="s">
        <v>141</v>
      </c>
      <c r="D4663" s="965">
        <v>122.96</v>
      </c>
      <c r="E4663" s="757"/>
      <c r="F4663" s="757"/>
      <c r="G4663" s="757"/>
      <c r="H4663" s="757"/>
      <c r="I4663" s="757"/>
    </row>
    <row r="4664" spans="1:9" ht="15.75" customHeight="1">
      <c r="A4664" s="963">
        <v>97444</v>
      </c>
      <c r="B4664" s="963" t="s">
        <v>7621</v>
      </c>
      <c r="C4664" s="964" t="s">
        <v>141</v>
      </c>
      <c r="D4664" s="965">
        <v>148.49</v>
      </c>
      <c r="E4664" s="757"/>
      <c r="F4664" s="757"/>
      <c r="G4664" s="757"/>
      <c r="H4664" s="757"/>
      <c r="I4664" s="757"/>
    </row>
    <row r="4665" spans="1:9" ht="15.75" customHeight="1">
      <c r="A4665" s="963">
        <v>97446</v>
      </c>
      <c r="B4665" s="963" t="s">
        <v>7622</v>
      </c>
      <c r="C4665" s="964" t="s">
        <v>141</v>
      </c>
      <c r="D4665" s="965">
        <v>270.04000000000002</v>
      </c>
      <c r="E4665" s="757"/>
      <c r="F4665" s="757"/>
      <c r="G4665" s="757"/>
      <c r="H4665" s="757"/>
      <c r="I4665" s="757"/>
    </row>
    <row r="4666" spans="1:9" ht="15.75" customHeight="1">
      <c r="A4666" s="963">
        <v>97447</v>
      </c>
      <c r="B4666" s="963" t="s">
        <v>7623</v>
      </c>
      <c r="C4666" s="964" t="s">
        <v>141</v>
      </c>
      <c r="D4666" s="965">
        <v>270.04000000000002</v>
      </c>
      <c r="E4666" s="757"/>
      <c r="F4666" s="757"/>
      <c r="G4666" s="757"/>
      <c r="H4666" s="757"/>
      <c r="I4666" s="757"/>
    </row>
    <row r="4667" spans="1:9" ht="15.75" customHeight="1">
      <c r="A4667" s="963">
        <v>97449</v>
      </c>
      <c r="B4667" s="963" t="s">
        <v>7624</v>
      </c>
      <c r="C4667" s="964" t="s">
        <v>141</v>
      </c>
      <c r="D4667" s="965">
        <v>286.77</v>
      </c>
      <c r="E4667" s="757"/>
      <c r="F4667" s="757"/>
      <c r="G4667" s="757"/>
      <c r="H4667" s="757"/>
      <c r="I4667" s="757"/>
    </row>
    <row r="4668" spans="1:9" ht="15.75" customHeight="1">
      <c r="A4668" s="963">
        <v>97450</v>
      </c>
      <c r="B4668" s="963" t="s">
        <v>7625</v>
      </c>
      <c r="C4668" s="964" t="s">
        <v>141</v>
      </c>
      <c r="D4668" s="965">
        <v>356.29</v>
      </c>
      <c r="E4668" s="757"/>
      <c r="F4668" s="757"/>
      <c r="G4668" s="757"/>
      <c r="H4668" s="757"/>
      <c r="I4668" s="757"/>
    </row>
    <row r="4669" spans="1:9" ht="15.75" customHeight="1">
      <c r="A4669" s="963">
        <v>97452</v>
      </c>
      <c r="B4669" s="963" t="s">
        <v>7626</v>
      </c>
      <c r="C4669" s="964" t="s">
        <v>141</v>
      </c>
      <c r="D4669" s="965">
        <v>205.44</v>
      </c>
      <c r="E4669" s="757"/>
      <c r="F4669" s="757"/>
      <c r="G4669" s="757"/>
      <c r="H4669" s="757"/>
      <c r="I4669" s="757"/>
    </row>
    <row r="4670" spans="1:9" ht="15.75" customHeight="1">
      <c r="A4670" s="963">
        <v>97453</v>
      </c>
      <c r="B4670" s="963" t="s">
        <v>7627</v>
      </c>
      <c r="C4670" s="964" t="s">
        <v>141</v>
      </c>
      <c r="D4670" s="965">
        <v>220.02</v>
      </c>
      <c r="E4670" s="757"/>
      <c r="F4670" s="757"/>
      <c r="G4670" s="757"/>
      <c r="H4670" s="757"/>
      <c r="I4670" s="757"/>
    </row>
    <row r="4671" spans="1:9" ht="15.75" customHeight="1">
      <c r="A4671" s="963">
        <v>97454</v>
      </c>
      <c r="B4671" s="963" t="s">
        <v>7628</v>
      </c>
      <c r="C4671" s="964" t="s">
        <v>141</v>
      </c>
      <c r="D4671" s="965">
        <v>368.35</v>
      </c>
      <c r="E4671" s="757"/>
      <c r="F4671" s="757"/>
      <c r="G4671" s="757"/>
      <c r="H4671" s="757"/>
      <c r="I4671" s="757"/>
    </row>
    <row r="4672" spans="1:9" ht="15.75" customHeight="1">
      <c r="A4672" s="963">
        <v>97455</v>
      </c>
      <c r="B4672" s="963" t="s">
        <v>7629</v>
      </c>
      <c r="C4672" s="964" t="s">
        <v>141</v>
      </c>
      <c r="D4672" s="965">
        <v>391.66</v>
      </c>
      <c r="E4672" s="757"/>
      <c r="F4672" s="757"/>
      <c r="G4672" s="757"/>
      <c r="H4672" s="757"/>
      <c r="I4672" s="757"/>
    </row>
    <row r="4673" spans="1:9" ht="15.75" customHeight="1">
      <c r="A4673" s="963">
        <v>97456</v>
      </c>
      <c r="B4673" s="963" t="s">
        <v>7630</v>
      </c>
      <c r="C4673" s="964" t="s">
        <v>141</v>
      </c>
      <c r="D4673" s="965">
        <v>875.15</v>
      </c>
      <c r="E4673" s="757"/>
      <c r="F4673" s="757"/>
      <c r="G4673" s="757"/>
      <c r="H4673" s="757"/>
      <c r="I4673" s="757"/>
    </row>
    <row r="4674" spans="1:9" ht="15.75" customHeight="1">
      <c r="A4674" s="963">
        <v>97457</v>
      </c>
      <c r="B4674" s="963" t="s">
        <v>7631</v>
      </c>
      <c r="C4674" s="964" t="s">
        <v>141</v>
      </c>
      <c r="D4674" s="966">
        <v>770.58</v>
      </c>
      <c r="E4674" s="757"/>
      <c r="F4674" s="757"/>
      <c r="G4674" s="757"/>
      <c r="H4674" s="757"/>
      <c r="I4674" s="757"/>
    </row>
    <row r="4675" spans="1:9" ht="15.75" customHeight="1">
      <c r="A4675" s="963">
        <v>97458</v>
      </c>
      <c r="B4675" s="963" t="s">
        <v>7632</v>
      </c>
      <c r="C4675" s="964" t="s">
        <v>141</v>
      </c>
      <c r="D4675" s="965">
        <v>332.43</v>
      </c>
      <c r="E4675" s="757"/>
      <c r="F4675" s="757"/>
      <c r="G4675" s="757"/>
      <c r="H4675" s="757"/>
      <c r="I4675" s="757"/>
    </row>
    <row r="4676" spans="1:9" ht="15.75" customHeight="1">
      <c r="A4676" s="963">
        <v>97459</v>
      </c>
      <c r="B4676" s="963" t="s">
        <v>7633</v>
      </c>
      <c r="C4676" s="964" t="s">
        <v>141</v>
      </c>
      <c r="D4676" s="965">
        <v>595.76</v>
      </c>
      <c r="E4676" s="757"/>
      <c r="F4676" s="757"/>
      <c r="G4676" s="757"/>
      <c r="H4676" s="757"/>
      <c r="I4676" s="757"/>
    </row>
    <row r="4677" spans="1:9" ht="15.75" customHeight="1">
      <c r="A4677" s="963">
        <v>97460</v>
      </c>
      <c r="B4677" s="963" t="s">
        <v>7634</v>
      </c>
      <c r="C4677" s="964" t="s">
        <v>141</v>
      </c>
      <c r="D4677" s="965">
        <v>936.13</v>
      </c>
      <c r="E4677" s="757"/>
      <c r="F4677" s="757"/>
      <c r="G4677" s="757"/>
      <c r="H4677" s="757"/>
      <c r="I4677" s="757"/>
    </row>
    <row r="4678" spans="1:9" ht="15.75" customHeight="1">
      <c r="A4678" s="963">
        <v>97461</v>
      </c>
      <c r="B4678" s="963" t="s">
        <v>7635</v>
      </c>
      <c r="C4678" s="964" t="s">
        <v>141</v>
      </c>
      <c r="D4678" s="966">
        <v>39.200000000000003</v>
      </c>
      <c r="E4678" s="757"/>
      <c r="F4678" s="757"/>
      <c r="G4678" s="757"/>
      <c r="H4678" s="757"/>
      <c r="I4678" s="757"/>
    </row>
    <row r="4679" spans="1:9" ht="15.75" customHeight="1">
      <c r="A4679" s="963">
        <v>97462</v>
      </c>
      <c r="B4679" s="963" t="s">
        <v>7636</v>
      </c>
      <c r="C4679" s="964" t="s">
        <v>141</v>
      </c>
      <c r="D4679" s="966">
        <v>31.72</v>
      </c>
      <c r="E4679" s="757"/>
      <c r="F4679" s="757"/>
      <c r="G4679" s="757"/>
      <c r="H4679" s="757"/>
      <c r="I4679" s="757"/>
    </row>
    <row r="4680" spans="1:9" ht="15.75" customHeight="1">
      <c r="A4680" s="963">
        <v>97464</v>
      </c>
      <c r="B4680" s="963" t="s">
        <v>7637</v>
      </c>
      <c r="C4680" s="964" t="s">
        <v>141</v>
      </c>
      <c r="D4680" s="966">
        <v>57.43</v>
      </c>
      <c r="E4680" s="757"/>
      <c r="F4680" s="757"/>
      <c r="G4680" s="757"/>
      <c r="H4680" s="757"/>
      <c r="I4680" s="757"/>
    </row>
    <row r="4681" spans="1:9" ht="15.75" customHeight="1">
      <c r="A4681" s="963">
        <v>97465</v>
      </c>
      <c r="B4681" s="963" t="s">
        <v>7638</v>
      </c>
      <c r="C4681" s="964" t="s">
        <v>141</v>
      </c>
      <c r="D4681" s="965">
        <v>70.040000000000006</v>
      </c>
      <c r="E4681" s="757"/>
      <c r="F4681" s="757"/>
      <c r="G4681" s="757"/>
      <c r="H4681" s="757"/>
      <c r="I4681" s="757"/>
    </row>
    <row r="4682" spans="1:9" ht="15.75" customHeight="1">
      <c r="A4682" s="963">
        <v>97467</v>
      </c>
      <c r="B4682" s="963" t="s">
        <v>7639</v>
      </c>
      <c r="C4682" s="964" t="s">
        <v>141</v>
      </c>
      <c r="D4682" s="965">
        <v>73.03</v>
      </c>
      <c r="E4682" s="757"/>
      <c r="F4682" s="757"/>
      <c r="G4682" s="757"/>
      <c r="H4682" s="757"/>
      <c r="I4682" s="757"/>
    </row>
    <row r="4683" spans="1:9" ht="15.75" customHeight="1">
      <c r="A4683" s="963">
        <v>97468</v>
      </c>
      <c r="B4683" s="963" t="s">
        <v>7640</v>
      </c>
      <c r="C4683" s="964" t="s">
        <v>141</v>
      </c>
      <c r="D4683" s="965">
        <v>89.17</v>
      </c>
      <c r="E4683" s="757"/>
      <c r="F4683" s="757"/>
      <c r="G4683" s="757"/>
      <c r="H4683" s="757"/>
      <c r="I4683" s="757"/>
    </row>
    <row r="4684" spans="1:9" ht="15.75" customHeight="1">
      <c r="A4684" s="963">
        <v>97470</v>
      </c>
      <c r="B4684" s="963" t="s">
        <v>7641</v>
      </c>
      <c r="C4684" s="964" t="s">
        <v>141</v>
      </c>
      <c r="D4684" s="965">
        <v>110.06</v>
      </c>
      <c r="E4684" s="757"/>
      <c r="F4684" s="757"/>
      <c r="G4684" s="757"/>
      <c r="H4684" s="757"/>
      <c r="I4684" s="757"/>
    </row>
    <row r="4685" spans="1:9" ht="15.75" customHeight="1">
      <c r="A4685" s="963">
        <v>97471</v>
      </c>
      <c r="B4685" s="963" t="s">
        <v>7642</v>
      </c>
      <c r="C4685" s="964" t="s">
        <v>141</v>
      </c>
      <c r="D4685" s="965">
        <v>135.59</v>
      </c>
      <c r="E4685" s="757"/>
      <c r="F4685" s="757"/>
      <c r="G4685" s="757"/>
      <c r="H4685" s="757"/>
      <c r="I4685" s="757"/>
    </row>
    <row r="4686" spans="1:9" ht="15.75" customHeight="1">
      <c r="A4686" s="963">
        <v>97474</v>
      </c>
      <c r="B4686" s="963" t="s">
        <v>7643</v>
      </c>
      <c r="C4686" s="964" t="s">
        <v>141</v>
      </c>
      <c r="D4686" s="965">
        <v>207.72</v>
      </c>
      <c r="E4686" s="757"/>
      <c r="F4686" s="757"/>
      <c r="G4686" s="757"/>
      <c r="H4686" s="757"/>
      <c r="I4686" s="757"/>
    </row>
    <row r="4687" spans="1:9" ht="15.75" customHeight="1">
      <c r="A4687" s="963">
        <v>97475</v>
      </c>
      <c r="B4687" s="963" t="s">
        <v>7644</v>
      </c>
      <c r="C4687" s="964" t="s">
        <v>141</v>
      </c>
      <c r="D4687" s="965">
        <v>259.33999999999997</v>
      </c>
      <c r="E4687" s="757"/>
      <c r="F4687" s="757"/>
      <c r="G4687" s="757"/>
      <c r="H4687" s="757"/>
      <c r="I4687" s="757"/>
    </row>
    <row r="4688" spans="1:9" ht="15.75" customHeight="1">
      <c r="A4688" s="963">
        <v>97477</v>
      </c>
      <c r="B4688" s="963" t="s">
        <v>7645</v>
      </c>
      <c r="C4688" s="964" t="s">
        <v>141</v>
      </c>
      <c r="D4688" s="965">
        <v>278.27</v>
      </c>
      <c r="E4688" s="757"/>
      <c r="F4688" s="757"/>
      <c r="G4688" s="757"/>
      <c r="H4688" s="757"/>
      <c r="I4688" s="757"/>
    </row>
    <row r="4689" spans="1:9" ht="15.75" customHeight="1">
      <c r="A4689" s="963">
        <v>97478</v>
      </c>
      <c r="B4689" s="963" t="s">
        <v>7646</v>
      </c>
      <c r="C4689" s="964" t="s">
        <v>141</v>
      </c>
      <c r="D4689" s="965">
        <v>347.79</v>
      </c>
      <c r="E4689" s="757"/>
      <c r="F4689" s="757"/>
      <c r="G4689" s="757"/>
      <c r="H4689" s="757"/>
      <c r="I4689" s="757"/>
    </row>
    <row r="4690" spans="1:9" ht="15.75" customHeight="1">
      <c r="A4690" s="963">
        <v>97479</v>
      </c>
      <c r="B4690" s="963" t="s">
        <v>7647</v>
      </c>
      <c r="C4690" s="964" t="s">
        <v>141</v>
      </c>
      <c r="D4690" s="965">
        <v>63.94</v>
      </c>
      <c r="E4690" s="757"/>
      <c r="F4690" s="757"/>
      <c r="G4690" s="757"/>
      <c r="H4690" s="757"/>
      <c r="I4690" s="757"/>
    </row>
    <row r="4691" spans="1:9" ht="15.75" customHeight="1">
      <c r="A4691" s="963">
        <v>97480</v>
      </c>
      <c r="B4691" s="963" t="s">
        <v>7648</v>
      </c>
      <c r="C4691" s="964" t="s">
        <v>141</v>
      </c>
      <c r="D4691" s="965">
        <v>63.94</v>
      </c>
      <c r="E4691" s="757"/>
      <c r="F4691" s="757"/>
      <c r="G4691" s="757"/>
      <c r="H4691" s="757"/>
      <c r="I4691" s="757"/>
    </row>
    <row r="4692" spans="1:9" ht="15.75" customHeight="1">
      <c r="A4692" s="963">
        <v>97481</v>
      </c>
      <c r="B4692" s="963" t="s">
        <v>7649</v>
      </c>
      <c r="C4692" s="964" t="s">
        <v>141</v>
      </c>
      <c r="D4692" s="965">
        <v>94.19</v>
      </c>
      <c r="E4692" s="757"/>
      <c r="F4692" s="757"/>
      <c r="G4692" s="757"/>
      <c r="H4692" s="757"/>
      <c r="I4692" s="757"/>
    </row>
    <row r="4693" spans="1:9" ht="15.75" customHeight="1">
      <c r="A4693" s="963">
        <v>97482</v>
      </c>
      <c r="B4693" s="963" t="s">
        <v>7650</v>
      </c>
      <c r="C4693" s="964" t="s">
        <v>141</v>
      </c>
      <c r="D4693" s="965">
        <v>94.19</v>
      </c>
      <c r="E4693" s="757"/>
      <c r="F4693" s="757"/>
      <c r="G4693" s="757"/>
      <c r="H4693" s="757"/>
      <c r="I4693" s="757"/>
    </row>
    <row r="4694" spans="1:9" ht="15.75" customHeight="1">
      <c r="A4694" s="963">
        <v>97483</v>
      </c>
      <c r="B4694" s="963" t="s">
        <v>7651</v>
      </c>
      <c r="C4694" s="964" t="s">
        <v>141</v>
      </c>
      <c r="D4694" s="965">
        <v>133.63999999999999</v>
      </c>
      <c r="E4694" s="757"/>
      <c r="F4694" s="757"/>
      <c r="G4694" s="757"/>
      <c r="H4694" s="757"/>
      <c r="I4694" s="757"/>
    </row>
    <row r="4695" spans="1:9" ht="15.75" customHeight="1">
      <c r="A4695" s="963">
        <v>97484</v>
      </c>
      <c r="B4695" s="963" t="s">
        <v>7652</v>
      </c>
      <c r="C4695" s="964" t="s">
        <v>141</v>
      </c>
      <c r="D4695" s="965">
        <v>133.63999999999999</v>
      </c>
      <c r="E4695" s="757"/>
      <c r="F4695" s="757"/>
      <c r="G4695" s="757"/>
      <c r="H4695" s="757"/>
      <c r="I4695" s="757"/>
    </row>
    <row r="4696" spans="1:9" ht="15.75" customHeight="1">
      <c r="A4696" s="963">
        <v>97485</v>
      </c>
      <c r="B4696" s="963" t="s">
        <v>7653</v>
      </c>
      <c r="C4696" s="964" t="s">
        <v>141</v>
      </c>
      <c r="D4696" s="965">
        <v>186.13</v>
      </c>
      <c r="E4696" s="757"/>
      <c r="F4696" s="757"/>
      <c r="G4696" s="757"/>
      <c r="H4696" s="757"/>
      <c r="I4696" s="757"/>
    </row>
    <row r="4697" spans="1:9" ht="15.75" customHeight="1">
      <c r="A4697" s="963">
        <v>97486</v>
      </c>
      <c r="B4697" s="963" t="s">
        <v>7654</v>
      </c>
      <c r="C4697" s="964" t="s">
        <v>141</v>
      </c>
      <c r="D4697" s="965">
        <v>200.71</v>
      </c>
      <c r="E4697" s="757"/>
      <c r="F4697" s="757"/>
      <c r="G4697" s="757"/>
      <c r="H4697" s="757"/>
      <c r="I4697" s="757"/>
    </row>
    <row r="4698" spans="1:9" ht="15.75" customHeight="1">
      <c r="A4698" s="963">
        <v>97487</v>
      </c>
      <c r="B4698" s="963" t="s">
        <v>7655</v>
      </c>
      <c r="C4698" s="964" t="s">
        <v>141</v>
      </c>
      <c r="D4698" s="965">
        <v>352.34</v>
      </c>
      <c r="E4698" s="757"/>
      <c r="F4698" s="757"/>
      <c r="G4698" s="757"/>
      <c r="H4698" s="757"/>
      <c r="I4698" s="757"/>
    </row>
    <row r="4699" spans="1:9" ht="15.75" customHeight="1">
      <c r="A4699" s="963">
        <v>97488</v>
      </c>
      <c r="B4699" s="963" t="s">
        <v>7656</v>
      </c>
      <c r="C4699" s="964" t="s">
        <v>141</v>
      </c>
      <c r="D4699" s="965">
        <v>375.65</v>
      </c>
      <c r="E4699" s="757"/>
      <c r="F4699" s="757"/>
      <c r="G4699" s="757"/>
      <c r="H4699" s="757"/>
      <c r="I4699" s="757"/>
    </row>
    <row r="4700" spans="1:9" ht="15.75" customHeight="1">
      <c r="A4700" s="963">
        <v>97489</v>
      </c>
      <c r="B4700" s="963" t="s">
        <v>7657</v>
      </c>
      <c r="C4700" s="964" t="s">
        <v>141</v>
      </c>
      <c r="D4700" s="965">
        <v>862.37</v>
      </c>
      <c r="E4700" s="757"/>
      <c r="F4700" s="757"/>
      <c r="G4700" s="757"/>
      <c r="H4700" s="757"/>
      <c r="I4700" s="757"/>
    </row>
    <row r="4701" spans="1:9" ht="15.75" customHeight="1">
      <c r="A4701" s="963">
        <v>97490</v>
      </c>
      <c r="B4701" s="963" t="s">
        <v>7658</v>
      </c>
      <c r="C4701" s="964" t="s">
        <v>141</v>
      </c>
      <c r="D4701" s="965">
        <v>757.8</v>
      </c>
      <c r="E4701" s="757"/>
      <c r="F4701" s="757"/>
      <c r="G4701" s="757"/>
      <c r="H4701" s="757"/>
      <c r="I4701" s="757"/>
    </row>
    <row r="4702" spans="1:9" ht="15.75" customHeight="1">
      <c r="A4702" s="963">
        <v>97491</v>
      </c>
      <c r="B4702" s="963" t="s">
        <v>7659</v>
      </c>
      <c r="C4702" s="964" t="s">
        <v>141</v>
      </c>
      <c r="D4702" s="965">
        <v>100.71</v>
      </c>
      <c r="E4702" s="757"/>
      <c r="F4702" s="757"/>
      <c r="G4702" s="757"/>
      <c r="H4702" s="757"/>
      <c r="I4702" s="757"/>
    </row>
    <row r="4703" spans="1:9" ht="15.75" customHeight="1">
      <c r="A4703" s="963">
        <v>97492</v>
      </c>
      <c r="B4703" s="963" t="s">
        <v>7660</v>
      </c>
      <c r="C4703" s="964" t="s">
        <v>141</v>
      </c>
      <c r="D4703" s="965">
        <v>149.93</v>
      </c>
      <c r="E4703" s="757"/>
      <c r="F4703" s="757"/>
      <c r="G4703" s="757"/>
      <c r="H4703" s="757"/>
      <c r="I4703" s="757"/>
    </row>
    <row r="4704" spans="1:9" ht="15.75" customHeight="1">
      <c r="A4704" s="963">
        <v>97493</v>
      </c>
      <c r="B4704" s="963" t="s">
        <v>7661</v>
      </c>
      <c r="C4704" s="964" t="s">
        <v>141</v>
      </c>
      <c r="D4704" s="965">
        <v>193.96</v>
      </c>
      <c r="E4704" s="757"/>
      <c r="F4704" s="757"/>
      <c r="G4704" s="757"/>
      <c r="H4704" s="757"/>
      <c r="I4704" s="757"/>
    </row>
    <row r="4705" spans="1:9" ht="15.75" customHeight="1">
      <c r="A4705" s="963">
        <v>97494</v>
      </c>
      <c r="B4705" s="963" t="s">
        <v>7662</v>
      </c>
      <c r="C4705" s="964" t="s">
        <v>141</v>
      </c>
      <c r="D4705" s="965">
        <v>306.64</v>
      </c>
      <c r="E4705" s="757"/>
      <c r="F4705" s="757"/>
      <c r="G4705" s="757"/>
      <c r="H4705" s="757"/>
      <c r="I4705" s="757"/>
    </row>
    <row r="4706" spans="1:9" ht="15.75" customHeight="1">
      <c r="A4706" s="963">
        <v>97495</v>
      </c>
      <c r="B4706" s="963" t="s">
        <v>7663</v>
      </c>
      <c r="C4706" s="964" t="s">
        <v>141</v>
      </c>
      <c r="D4706" s="965">
        <v>574.37</v>
      </c>
      <c r="E4706" s="757"/>
      <c r="F4706" s="757"/>
      <c r="G4706" s="757"/>
      <c r="H4706" s="757"/>
      <c r="I4706" s="757"/>
    </row>
    <row r="4707" spans="1:9" ht="15.75" customHeight="1">
      <c r="A4707" s="963">
        <v>97496</v>
      </c>
      <c r="B4707" s="963" t="s">
        <v>7664</v>
      </c>
      <c r="C4707" s="964" t="s">
        <v>141</v>
      </c>
      <c r="D4707" s="965">
        <v>919.14</v>
      </c>
      <c r="E4707" s="757"/>
      <c r="F4707" s="757"/>
      <c r="G4707" s="757"/>
      <c r="H4707" s="757"/>
      <c r="I4707" s="757"/>
    </row>
    <row r="4708" spans="1:9" ht="15.75" customHeight="1">
      <c r="A4708" s="963">
        <v>97499</v>
      </c>
      <c r="B4708" s="963" t="s">
        <v>7665</v>
      </c>
      <c r="C4708" s="964" t="s">
        <v>141</v>
      </c>
      <c r="D4708" s="965">
        <v>37.119999999999997</v>
      </c>
      <c r="E4708" s="757"/>
      <c r="F4708" s="757"/>
      <c r="G4708" s="757"/>
      <c r="H4708" s="757"/>
      <c r="I4708" s="757"/>
    </row>
    <row r="4709" spans="1:9" ht="15.75" customHeight="1">
      <c r="A4709" s="963">
        <v>97500</v>
      </c>
      <c r="B4709" s="963" t="s">
        <v>7666</v>
      </c>
      <c r="C4709" s="964" t="s">
        <v>141</v>
      </c>
      <c r="D4709" s="965">
        <v>29.64</v>
      </c>
      <c r="E4709" s="757"/>
      <c r="F4709" s="757"/>
      <c r="G4709" s="757"/>
      <c r="H4709" s="757"/>
      <c r="I4709" s="757"/>
    </row>
    <row r="4710" spans="1:9" ht="15.75" customHeight="1">
      <c r="A4710" s="963">
        <v>97502</v>
      </c>
      <c r="B4710" s="963" t="s">
        <v>7667</v>
      </c>
      <c r="C4710" s="964" t="s">
        <v>141</v>
      </c>
      <c r="D4710" s="965">
        <v>53.57</v>
      </c>
      <c r="E4710" s="757"/>
      <c r="F4710" s="757"/>
      <c r="G4710" s="757"/>
      <c r="H4710" s="757"/>
      <c r="I4710" s="757"/>
    </row>
    <row r="4711" spans="1:9" ht="15.75" customHeight="1">
      <c r="A4711" s="963">
        <v>97503</v>
      </c>
      <c r="B4711" s="963" t="s">
        <v>7668</v>
      </c>
      <c r="C4711" s="964" t="s">
        <v>141</v>
      </c>
      <c r="D4711" s="965">
        <v>66.37</v>
      </c>
      <c r="E4711" s="757"/>
      <c r="F4711" s="757"/>
      <c r="G4711" s="757"/>
      <c r="H4711" s="757"/>
      <c r="I4711" s="757"/>
    </row>
    <row r="4712" spans="1:9" ht="15.75" customHeight="1">
      <c r="A4712" s="963">
        <v>97505</v>
      </c>
      <c r="B4712" s="963" t="s">
        <v>7669</v>
      </c>
      <c r="C4712" s="964" t="s">
        <v>141</v>
      </c>
      <c r="D4712" s="965">
        <v>67.59</v>
      </c>
      <c r="E4712" s="757"/>
      <c r="F4712" s="757"/>
      <c r="G4712" s="757"/>
      <c r="H4712" s="757"/>
      <c r="I4712" s="757"/>
    </row>
    <row r="4713" spans="1:9" ht="15.75" customHeight="1">
      <c r="A4713" s="963">
        <v>97506</v>
      </c>
      <c r="B4713" s="963" t="s">
        <v>7670</v>
      </c>
      <c r="C4713" s="964" t="s">
        <v>141</v>
      </c>
      <c r="D4713" s="965">
        <v>83.73</v>
      </c>
      <c r="E4713" s="757"/>
      <c r="F4713" s="757"/>
      <c r="G4713" s="757"/>
      <c r="H4713" s="757"/>
      <c r="I4713" s="757"/>
    </row>
    <row r="4714" spans="1:9" ht="15.75" customHeight="1">
      <c r="A4714" s="963">
        <v>97508</v>
      </c>
      <c r="B4714" s="963" t="s">
        <v>7671</v>
      </c>
      <c r="C4714" s="964" t="s">
        <v>141</v>
      </c>
      <c r="D4714" s="965">
        <v>102.36</v>
      </c>
      <c r="E4714" s="757"/>
      <c r="F4714" s="757"/>
      <c r="G4714" s="757"/>
      <c r="H4714" s="757"/>
      <c r="I4714" s="757"/>
    </row>
    <row r="4715" spans="1:9" ht="15.75" customHeight="1">
      <c r="A4715" s="963">
        <v>97509</v>
      </c>
      <c r="B4715" s="963" t="s">
        <v>7672</v>
      </c>
      <c r="C4715" s="964" t="s">
        <v>141</v>
      </c>
      <c r="D4715" s="965">
        <v>127.89</v>
      </c>
      <c r="E4715" s="757"/>
      <c r="F4715" s="757"/>
      <c r="G4715" s="757"/>
      <c r="H4715" s="757"/>
      <c r="I4715" s="757"/>
    </row>
    <row r="4716" spans="1:9" ht="15.75" customHeight="1">
      <c r="A4716" s="963">
        <v>97511</v>
      </c>
      <c r="B4716" s="963" t="s">
        <v>7673</v>
      </c>
      <c r="C4716" s="964" t="s">
        <v>141</v>
      </c>
      <c r="D4716" s="965">
        <v>196.66</v>
      </c>
      <c r="E4716" s="757"/>
      <c r="F4716" s="757"/>
      <c r="G4716" s="757"/>
      <c r="H4716" s="757"/>
      <c r="I4716" s="757"/>
    </row>
    <row r="4717" spans="1:9" ht="15.75" customHeight="1">
      <c r="A4717" s="963">
        <v>97512</v>
      </c>
      <c r="B4717" s="963" t="s">
        <v>7674</v>
      </c>
      <c r="C4717" s="964" t="s">
        <v>141</v>
      </c>
      <c r="D4717" s="965">
        <v>248.28</v>
      </c>
      <c r="E4717" s="757"/>
      <c r="F4717" s="757"/>
      <c r="G4717" s="757"/>
      <c r="H4717" s="757"/>
      <c r="I4717" s="757"/>
    </row>
    <row r="4718" spans="1:9" ht="15.75" customHeight="1">
      <c r="A4718" s="963">
        <v>97514</v>
      </c>
      <c r="B4718" s="963" t="s">
        <v>7675</v>
      </c>
      <c r="C4718" s="964" t="s">
        <v>141</v>
      </c>
      <c r="D4718" s="965">
        <v>263.73</v>
      </c>
      <c r="E4718" s="757"/>
      <c r="F4718" s="757"/>
      <c r="G4718" s="757"/>
      <c r="H4718" s="757"/>
      <c r="I4718" s="757"/>
    </row>
    <row r="4719" spans="1:9" ht="15.75" customHeight="1">
      <c r="A4719" s="963">
        <v>97515</v>
      </c>
      <c r="B4719" s="963" t="s">
        <v>7676</v>
      </c>
      <c r="C4719" s="964" t="s">
        <v>141</v>
      </c>
      <c r="D4719" s="965">
        <v>333.25</v>
      </c>
      <c r="E4719" s="757"/>
      <c r="F4719" s="757"/>
      <c r="G4719" s="757"/>
      <c r="H4719" s="757"/>
      <c r="I4719" s="757"/>
    </row>
    <row r="4720" spans="1:9" ht="15.75" customHeight="1">
      <c r="A4720" s="963">
        <v>97517</v>
      </c>
      <c r="B4720" s="963" t="s">
        <v>7677</v>
      </c>
      <c r="C4720" s="964" t="s">
        <v>141</v>
      </c>
      <c r="D4720" s="965">
        <v>60.82</v>
      </c>
      <c r="E4720" s="757"/>
      <c r="F4720" s="757"/>
      <c r="G4720" s="757"/>
      <c r="H4720" s="757"/>
      <c r="I4720" s="757"/>
    </row>
    <row r="4721" spans="1:9" ht="15.75" customHeight="1">
      <c r="A4721" s="963">
        <v>97518</v>
      </c>
      <c r="B4721" s="963" t="s">
        <v>7678</v>
      </c>
      <c r="C4721" s="964" t="s">
        <v>141</v>
      </c>
      <c r="D4721" s="965">
        <v>60.82</v>
      </c>
      <c r="E4721" s="757"/>
      <c r="F4721" s="757"/>
      <c r="G4721" s="757"/>
      <c r="H4721" s="757"/>
      <c r="I4721" s="757"/>
    </row>
    <row r="4722" spans="1:9" ht="15.75" customHeight="1">
      <c r="A4722" s="963">
        <v>97519</v>
      </c>
      <c r="B4722" s="963" t="s">
        <v>7679</v>
      </c>
      <c r="C4722" s="964" t="s">
        <v>141</v>
      </c>
      <c r="D4722" s="965">
        <v>88.69</v>
      </c>
      <c r="E4722" s="757"/>
      <c r="F4722" s="757"/>
      <c r="G4722" s="757"/>
      <c r="H4722" s="757"/>
      <c r="I4722" s="757"/>
    </row>
    <row r="4723" spans="1:9" ht="15.75" customHeight="1">
      <c r="A4723" s="963">
        <v>97520</v>
      </c>
      <c r="B4723" s="963" t="s">
        <v>7680</v>
      </c>
      <c r="C4723" s="964" t="s">
        <v>141</v>
      </c>
      <c r="D4723" s="965">
        <v>88.69</v>
      </c>
      <c r="E4723" s="757"/>
      <c r="F4723" s="757"/>
      <c r="G4723" s="757"/>
      <c r="H4723" s="757"/>
      <c r="I4723" s="757"/>
    </row>
    <row r="4724" spans="1:9" ht="15.75" customHeight="1">
      <c r="A4724" s="963">
        <v>97521</v>
      </c>
      <c r="B4724" s="963" t="s">
        <v>7681</v>
      </c>
      <c r="C4724" s="964" t="s">
        <v>141</v>
      </c>
      <c r="D4724" s="965">
        <v>125.45</v>
      </c>
      <c r="E4724" s="757"/>
      <c r="F4724" s="757"/>
      <c r="G4724" s="757"/>
      <c r="H4724" s="757"/>
      <c r="I4724" s="757"/>
    </row>
    <row r="4725" spans="1:9" ht="15.75" customHeight="1">
      <c r="A4725" s="963">
        <v>97522</v>
      </c>
      <c r="B4725" s="963" t="s">
        <v>7682</v>
      </c>
      <c r="C4725" s="964" t="s">
        <v>141</v>
      </c>
      <c r="D4725" s="965">
        <v>125.45</v>
      </c>
      <c r="E4725" s="757"/>
      <c r="F4725" s="757"/>
      <c r="G4725" s="757"/>
      <c r="H4725" s="757"/>
      <c r="I4725" s="757"/>
    </row>
    <row r="4726" spans="1:9" ht="15.75" customHeight="1">
      <c r="A4726" s="963">
        <v>97523</v>
      </c>
      <c r="B4726" s="963" t="s">
        <v>7683</v>
      </c>
      <c r="C4726" s="964" t="s">
        <v>141</v>
      </c>
      <c r="D4726" s="965">
        <v>174.58</v>
      </c>
      <c r="E4726" s="757"/>
      <c r="F4726" s="757"/>
      <c r="G4726" s="757"/>
      <c r="H4726" s="757"/>
      <c r="I4726" s="757"/>
    </row>
    <row r="4727" spans="1:9" ht="15.75" customHeight="1">
      <c r="A4727" s="963">
        <v>97524</v>
      </c>
      <c r="B4727" s="963" t="s">
        <v>7684</v>
      </c>
      <c r="C4727" s="964" t="s">
        <v>141</v>
      </c>
      <c r="D4727" s="965">
        <v>189.16</v>
      </c>
      <c r="E4727" s="757"/>
      <c r="F4727" s="757"/>
      <c r="G4727" s="757"/>
      <c r="H4727" s="757"/>
      <c r="I4727" s="757"/>
    </row>
    <row r="4728" spans="1:9" ht="15.75" customHeight="1">
      <c r="A4728" s="963">
        <v>97525</v>
      </c>
      <c r="B4728" s="963" t="s">
        <v>7685</v>
      </c>
      <c r="C4728" s="964" t="s">
        <v>141</v>
      </c>
      <c r="D4728" s="965">
        <v>335.66</v>
      </c>
      <c r="E4728" s="757"/>
      <c r="F4728" s="757"/>
      <c r="G4728" s="757"/>
      <c r="H4728" s="757"/>
      <c r="I4728" s="757"/>
    </row>
    <row r="4729" spans="1:9" ht="15.75" customHeight="1">
      <c r="A4729" s="963">
        <v>97526</v>
      </c>
      <c r="B4729" s="963" t="s">
        <v>7686</v>
      </c>
      <c r="C4729" s="964" t="s">
        <v>141</v>
      </c>
      <c r="D4729" s="965">
        <v>358.97</v>
      </c>
      <c r="E4729" s="757"/>
      <c r="F4729" s="757"/>
      <c r="G4729" s="757"/>
      <c r="H4729" s="757"/>
      <c r="I4729" s="757"/>
    </row>
    <row r="4730" spans="1:9" ht="15.75" customHeight="1">
      <c r="A4730" s="963">
        <v>97527</v>
      </c>
      <c r="B4730" s="963" t="s">
        <v>7687</v>
      </c>
      <c r="C4730" s="964" t="s">
        <v>141</v>
      </c>
      <c r="D4730" s="965">
        <v>840.61</v>
      </c>
      <c r="E4730" s="757"/>
      <c r="F4730" s="757"/>
      <c r="G4730" s="757"/>
      <c r="H4730" s="757"/>
      <c r="I4730" s="757"/>
    </row>
    <row r="4731" spans="1:9" ht="15.75" customHeight="1">
      <c r="A4731" s="963">
        <v>97528</v>
      </c>
      <c r="B4731" s="963" t="s">
        <v>7688</v>
      </c>
      <c r="C4731" s="964" t="s">
        <v>141</v>
      </c>
      <c r="D4731" s="965">
        <v>736.04</v>
      </c>
      <c r="E4731" s="757"/>
      <c r="F4731" s="757"/>
      <c r="G4731" s="757"/>
      <c r="H4731" s="757"/>
      <c r="I4731" s="757"/>
    </row>
    <row r="4732" spans="1:9" ht="15.75" customHeight="1">
      <c r="A4732" s="963">
        <v>97529</v>
      </c>
      <c r="B4732" s="963" t="s">
        <v>7689</v>
      </c>
      <c r="C4732" s="964" t="s">
        <v>141</v>
      </c>
      <c r="D4732" s="965">
        <v>96.61</v>
      </c>
      <c r="E4732" s="757"/>
      <c r="F4732" s="757"/>
      <c r="G4732" s="757"/>
      <c r="H4732" s="757"/>
      <c r="I4732" s="757"/>
    </row>
    <row r="4733" spans="1:9" ht="15.75" customHeight="1">
      <c r="A4733" s="963">
        <v>97530</v>
      </c>
      <c r="B4733" s="963" t="s">
        <v>7690</v>
      </c>
      <c r="C4733" s="964" t="s">
        <v>141</v>
      </c>
      <c r="D4733" s="965">
        <v>142.59</v>
      </c>
      <c r="E4733" s="757"/>
      <c r="F4733" s="757"/>
      <c r="G4733" s="757"/>
      <c r="H4733" s="757"/>
      <c r="I4733" s="757"/>
    </row>
    <row r="4734" spans="1:9" ht="15.75" customHeight="1">
      <c r="A4734" s="963">
        <v>97531</v>
      </c>
      <c r="B4734" s="963" t="s">
        <v>7691</v>
      </c>
      <c r="C4734" s="964" t="s">
        <v>141</v>
      </c>
      <c r="D4734" s="965">
        <v>183.02</v>
      </c>
      <c r="E4734" s="757"/>
      <c r="F4734" s="757"/>
      <c r="G4734" s="757"/>
      <c r="H4734" s="757"/>
      <c r="I4734" s="757"/>
    </row>
    <row r="4735" spans="1:9" ht="15.75" customHeight="1">
      <c r="A4735" s="963">
        <v>97532</v>
      </c>
      <c r="B4735" s="963" t="s">
        <v>7692</v>
      </c>
      <c r="C4735" s="964" t="s">
        <v>141</v>
      </c>
      <c r="D4735" s="965">
        <v>291.23</v>
      </c>
      <c r="E4735" s="757"/>
      <c r="F4735" s="757"/>
      <c r="G4735" s="757"/>
      <c r="H4735" s="757"/>
      <c r="I4735" s="757"/>
    </row>
    <row r="4736" spans="1:9" ht="15.75" customHeight="1">
      <c r="A4736" s="963">
        <v>97533</v>
      </c>
      <c r="B4736" s="963" t="s">
        <v>7693</v>
      </c>
      <c r="C4736" s="964" t="s">
        <v>141</v>
      </c>
      <c r="D4736" s="965">
        <v>555.41999999999996</v>
      </c>
      <c r="E4736" s="757"/>
      <c r="F4736" s="757"/>
      <c r="G4736" s="757"/>
      <c r="H4736" s="757"/>
      <c r="I4736" s="757"/>
    </row>
    <row r="4737" spans="1:9" ht="15.75" customHeight="1">
      <c r="A4737" s="963">
        <v>97534</v>
      </c>
      <c r="B4737" s="963" t="s">
        <v>7694</v>
      </c>
      <c r="C4737" s="964" t="s">
        <v>141</v>
      </c>
      <c r="D4737" s="965">
        <v>890.11</v>
      </c>
      <c r="E4737" s="757"/>
      <c r="F4737" s="757"/>
      <c r="G4737" s="757"/>
      <c r="H4737" s="757"/>
      <c r="I4737" s="757"/>
    </row>
    <row r="4738" spans="1:9" ht="15.75" customHeight="1">
      <c r="A4738" s="963">
        <v>97537</v>
      </c>
      <c r="B4738" s="963" t="s">
        <v>7695</v>
      </c>
      <c r="C4738" s="964" t="s">
        <v>141</v>
      </c>
      <c r="D4738" s="965">
        <v>26.79</v>
      </c>
      <c r="E4738" s="757"/>
      <c r="F4738" s="757"/>
      <c r="G4738" s="757"/>
      <c r="H4738" s="757"/>
      <c r="I4738" s="757"/>
    </row>
    <row r="4739" spans="1:9" ht="15.75" customHeight="1">
      <c r="A4739" s="963">
        <v>97540</v>
      </c>
      <c r="B4739" s="963" t="s">
        <v>7696</v>
      </c>
      <c r="C4739" s="964" t="s">
        <v>141</v>
      </c>
      <c r="D4739" s="965">
        <v>34.299999999999997</v>
      </c>
      <c r="E4739" s="757"/>
      <c r="F4739" s="757"/>
      <c r="G4739" s="757"/>
      <c r="H4739" s="757"/>
      <c r="I4739" s="757"/>
    </row>
    <row r="4740" spans="1:9" ht="15.75" customHeight="1">
      <c r="A4740" s="963">
        <v>97541</v>
      </c>
      <c r="B4740" s="963" t="s">
        <v>7697</v>
      </c>
      <c r="C4740" s="964" t="s">
        <v>141</v>
      </c>
      <c r="D4740" s="965">
        <v>28.09</v>
      </c>
      <c r="E4740" s="757"/>
      <c r="F4740" s="757"/>
      <c r="G4740" s="757"/>
      <c r="H4740" s="757"/>
      <c r="I4740" s="757"/>
    </row>
    <row r="4741" spans="1:9" ht="15.75" customHeight="1">
      <c r="A4741" s="963">
        <v>97543</v>
      </c>
      <c r="B4741" s="963" t="s">
        <v>7698</v>
      </c>
      <c r="C4741" s="964" t="s">
        <v>141</v>
      </c>
      <c r="D4741" s="965">
        <v>53.32</v>
      </c>
      <c r="E4741" s="757"/>
      <c r="F4741" s="757"/>
      <c r="G4741" s="757"/>
      <c r="H4741" s="757"/>
      <c r="I4741" s="757"/>
    </row>
    <row r="4742" spans="1:9" ht="15.75" customHeight="1">
      <c r="A4742" s="963">
        <v>97544</v>
      </c>
      <c r="B4742" s="963" t="s">
        <v>7699</v>
      </c>
      <c r="C4742" s="964" t="s">
        <v>141</v>
      </c>
      <c r="D4742" s="965">
        <v>45.84</v>
      </c>
      <c r="E4742" s="757"/>
      <c r="F4742" s="757"/>
      <c r="G4742" s="757"/>
      <c r="H4742" s="757"/>
      <c r="I4742" s="757"/>
    </row>
    <row r="4743" spans="1:9" ht="15.75" customHeight="1">
      <c r="A4743" s="963">
        <v>97546</v>
      </c>
      <c r="B4743" s="963" t="s">
        <v>7700</v>
      </c>
      <c r="C4743" s="964" t="s">
        <v>141</v>
      </c>
      <c r="D4743" s="965">
        <v>37</v>
      </c>
      <c r="E4743" s="757"/>
      <c r="F4743" s="757"/>
      <c r="G4743" s="757"/>
      <c r="H4743" s="757"/>
      <c r="I4743" s="757"/>
    </row>
    <row r="4744" spans="1:9" ht="15.75" customHeight="1">
      <c r="A4744" s="963">
        <v>97547</v>
      </c>
      <c r="B4744" s="963" t="s">
        <v>7701</v>
      </c>
      <c r="C4744" s="964" t="s">
        <v>141</v>
      </c>
      <c r="D4744" s="965">
        <v>37</v>
      </c>
      <c r="E4744" s="757"/>
      <c r="F4744" s="757"/>
      <c r="G4744" s="757"/>
      <c r="H4744" s="757"/>
      <c r="I4744" s="757"/>
    </row>
    <row r="4745" spans="1:9" ht="15.75" customHeight="1">
      <c r="A4745" s="963">
        <v>97548</v>
      </c>
      <c r="B4745" s="963" t="s">
        <v>7702</v>
      </c>
      <c r="C4745" s="964" t="s">
        <v>141</v>
      </c>
      <c r="D4745" s="965">
        <v>53.29</v>
      </c>
      <c r="E4745" s="757"/>
      <c r="F4745" s="757"/>
      <c r="G4745" s="757"/>
      <c r="H4745" s="757"/>
      <c r="I4745" s="757"/>
    </row>
    <row r="4746" spans="1:9" ht="15.75" customHeight="1">
      <c r="A4746" s="963">
        <v>97549</v>
      </c>
      <c r="B4746" s="963" t="s">
        <v>7703</v>
      </c>
      <c r="C4746" s="964" t="s">
        <v>141</v>
      </c>
      <c r="D4746" s="965">
        <v>53.29</v>
      </c>
      <c r="E4746" s="757"/>
      <c r="F4746" s="757"/>
      <c r="G4746" s="757"/>
      <c r="H4746" s="757"/>
      <c r="I4746" s="757"/>
    </row>
    <row r="4747" spans="1:9" ht="15.75" customHeight="1">
      <c r="A4747" s="963">
        <v>97550</v>
      </c>
      <c r="B4747" s="963" t="s">
        <v>7704</v>
      </c>
      <c r="C4747" s="964" t="s">
        <v>141</v>
      </c>
      <c r="D4747" s="965">
        <v>85.15</v>
      </c>
      <c r="E4747" s="757"/>
      <c r="F4747" s="757"/>
      <c r="G4747" s="757"/>
      <c r="H4747" s="757"/>
      <c r="I4747" s="757"/>
    </row>
    <row r="4748" spans="1:9" ht="15.75" customHeight="1">
      <c r="A4748" s="963">
        <v>97551</v>
      </c>
      <c r="B4748" s="963" t="s">
        <v>7705</v>
      </c>
      <c r="C4748" s="964" t="s">
        <v>141</v>
      </c>
      <c r="D4748" s="965">
        <v>85.15</v>
      </c>
      <c r="E4748" s="757"/>
      <c r="F4748" s="757"/>
      <c r="G4748" s="757"/>
      <c r="H4748" s="757"/>
      <c r="I4748" s="757"/>
    </row>
    <row r="4749" spans="1:9" ht="15.75" customHeight="1">
      <c r="A4749" s="963">
        <v>97552</v>
      </c>
      <c r="B4749" s="963" t="s">
        <v>7706</v>
      </c>
      <c r="C4749" s="964" t="s">
        <v>141</v>
      </c>
      <c r="D4749" s="965">
        <v>54.75</v>
      </c>
      <c r="E4749" s="757"/>
      <c r="F4749" s="757"/>
      <c r="G4749" s="757"/>
      <c r="H4749" s="757"/>
      <c r="I4749" s="757"/>
    </row>
    <row r="4750" spans="1:9" ht="15.75" customHeight="1">
      <c r="A4750" s="963">
        <v>97553</v>
      </c>
      <c r="B4750" s="963" t="s">
        <v>7707</v>
      </c>
      <c r="C4750" s="964" t="s">
        <v>141</v>
      </c>
      <c r="D4750" s="965">
        <v>76.459999999999994</v>
      </c>
      <c r="E4750" s="757"/>
      <c r="F4750" s="757"/>
      <c r="G4750" s="757"/>
      <c r="H4750" s="757"/>
      <c r="I4750" s="757"/>
    </row>
    <row r="4751" spans="1:9" ht="15.75" customHeight="1">
      <c r="A4751" s="963">
        <v>97554</v>
      </c>
      <c r="B4751" s="963" t="s">
        <v>7708</v>
      </c>
      <c r="C4751" s="964" t="s">
        <v>141</v>
      </c>
      <c r="D4751" s="965">
        <v>129.07</v>
      </c>
      <c r="E4751" s="757"/>
      <c r="F4751" s="757"/>
      <c r="G4751" s="757"/>
      <c r="H4751" s="757"/>
      <c r="I4751" s="757"/>
    </row>
    <row r="4752" spans="1:9" ht="15.75" customHeight="1">
      <c r="A4752" s="963">
        <v>98602</v>
      </c>
      <c r="B4752" s="963" t="s">
        <v>7709</v>
      </c>
      <c r="C4752" s="964" t="s">
        <v>141</v>
      </c>
      <c r="D4752" s="965">
        <v>16.72</v>
      </c>
      <c r="E4752" s="757"/>
      <c r="F4752" s="757"/>
      <c r="G4752" s="757"/>
      <c r="H4752" s="757"/>
      <c r="I4752" s="757"/>
    </row>
    <row r="4753" spans="1:9" ht="15.75" customHeight="1">
      <c r="A4753" s="963">
        <v>103805</v>
      </c>
      <c r="B4753" s="963" t="s">
        <v>7710</v>
      </c>
      <c r="C4753" s="964" t="s">
        <v>141</v>
      </c>
      <c r="D4753" s="966">
        <v>15.04</v>
      </c>
      <c r="E4753" s="757"/>
      <c r="F4753" s="757"/>
      <c r="G4753" s="757"/>
      <c r="H4753" s="757"/>
      <c r="I4753" s="757"/>
    </row>
    <row r="4754" spans="1:9" ht="15.75" customHeight="1">
      <c r="A4754" s="963">
        <v>103806</v>
      </c>
      <c r="B4754" s="963" t="s">
        <v>7711</v>
      </c>
      <c r="C4754" s="964" t="s">
        <v>141</v>
      </c>
      <c r="D4754" s="965">
        <v>15.01</v>
      </c>
      <c r="E4754" s="757"/>
      <c r="F4754" s="757"/>
      <c r="G4754" s="757"/>
      <c r="H4754" s="757"/>
      <c r="I4754" s="757"/>
    </row>
    <row r="4755" spans="1:9" ht="15.75" customHeight="1">
      <c r="A4755" s="963">
        <v>103807</v>
      </c>
      <c r="B4755" s="963" t="s">
        <v>7712</v>
      </c>
      <c r="C4755" s="964" t="s">
        <v>141</v>
      </c>
      <c r="D4755" s="965">
        <v>19.66</v>
      </c>
      <c r="E4755" s="757"/>
      <c r="F4755" s="757"/>
      <c r="G4755" s="757"/>
      <c r="H4755" s="757"/>
      <c r="I4755" s="757"/>
    </row>
    <row r="4756" spans="1:9" ht="15.75" customHeight="1">
      <c r="A4756" s="963">
        <v>103808</v>
      </c>
      <c r="B4756" s="963" t="s">
        <v>7713</v>
      </c>
      <c r="C4756" s="964" t="s">
        <v>141</v>
      </c>
      <c r="D4756" s="965">
        <v>28.5</v>
      </c>
      <c r="E4756" s="757"/>
      <c r="F4756" s="757"/>
      <c r="G4756" s="757"/>
      <c r="H4756" s="757"/>
      <c r="I4756" s="757"/>
    </row>
    <row r="4757" spans="1:9" ht="15.75" customHeight="1">
      <c r="A4757" s="963">
        <v>103809</v>
      </c>
      <c r="B4757" s="963" t="s">
        <v>7714</v>
      </c>
      <c r="C4757" s="964" t="s">
        <v>141</v>
      </c>
      <c r="D4757" s="965">
        <v>28.22</v>
      </c>
      <c r="E4757" s="757"/>
      <c r="F4757" s="757"/>
      <c r="G4757" s="757"/>
      <c r="H4757" s="757"/>
      <c r="I4757" s="757"/>
    </row>
    <row r="4758" spans="1:9" ht="15.75" customHeight="1">
      <c r="A4758" s="963">
        <v>103810</v>
      </c>
      <c r="B4758" s="963" t="s">
        <v>7715</v>
      </c>
      <c r="C4758" s="964" t="s">
        <v>141</v>
      </c>
      <c r="D4758" s="965">
        <v>30.26</v>
      </c>
      <c r="E4758" s="757"/>
      <c r="F4758" s="757"/>
      <c r="G4758" s="757"/>
      <c r="H4758" s="757"/>
      <c r="I4758" s="757"/>
    </row>
    <row r="4759" spans="1:9" ht="15.75" customHeight="1">
      <c r="A4759" s="963">
        <v>103811</v>
      </c>
      <c r="B4759" s="963" t="s">
        <v>7716</v>
      </c>
      <c r="C4759" s="964" t="s">
        <v>141</v>
      </c>
      <c r="D4759" s="965">
        <v>33.450000000000003</v>
      </c>
      <c r="E4759" s="757"/>
      <c r="F4759" s="757"/>
      <c r="G4759" s="757"/>
      <c r="H4759" s="757"/>
      <c r="I4759" s="757"/>
    </row>
    <row r="4760" spans="1:9" ht="15.75" customHeight="1">
      <c r="A4760" s="963">
        <v>103812</v>
      </c>
      <c r="B4760" s="963" t="s">
        <v>7717</v>
      </c>
      <c r="C4760" s="964" t="s">
        <v>141</v>
      </c>
      <c r="D4760" s="965">
        <v>42.7</v>
      </c>
      <c r="E4760" s="757"/>
      <c r="F4760" s="757"/>
      <c r="G4760" s="757"/>
      <c r="H4760" s="757"/>
      <c r="I4760" s="757"/>
    </row>
    <row r="4761" spans="1:9" ht="15.75" customHeight="1">
      <c r="A4761" s="963">
        <v>103813</v>
      </c>
      <c r="B4761" s="963" t="s">
        <v>7718</v>
      </c>
      <c r="C4761" s="964" t="s">
        <v>141</v>
      </c>
      <c r="D4761" s="965">
        <v>40.99</v>
      </c>
      <c r="E4761" s="757"/>
      <c r="F4761" s="757"/>
      <c r="G4761" s="757"/>
      <c r="H4761" s="757"/>
      <c r="I4761" s="757"/>
    </row>
    <row r="4762" spans="1:9" ht="15.75" customHeight="1">
      <c r="A4762" s="963">
        <v>103814</v>
      </c>
      <c r="B4762" s="963" t="s">
        <v>7719</v>
      </c>
      <c r="C4762" s="964" t="s">
        <v>141</v>
      </c>
      <c r="D4762" s="965">
        <v>9.7899999999999991</v>
      </c>
      <c r="E4762" s="757"/>
      <c r="F4762" s="757"/>
      <c r="G4762" s="757"/>
      <c r="H4762" s="757"/>
      <c r="I4762" s="757"/>
    </row>
    <row r="4763" spans="1:9" ht="15.75" customHeight="1">
      <c r="A4763" s="963">
        <v>103815</v>
      </c>
      <c r="B4763" s="963" t="s">
        <v>7720</v>
      </c>
      <c r="C4763" s="964" t="s">
        <v>141</v>
      </c>
      <c r="D4763" s="965">
        <v>9.82</v>
      </c>
      <c r="E4763" s="757"/>
      <c r="F4763" s="757"/>
      <c r="G4763" s="757"/>
      <c r="H4763" s="757"/>
      <c r="I4763" s="757"/>
    </row>
    <row r="4764" spans="1:9" ht="15.75" customHeight="1">
      <c r="A4764" s="963">
        <v>103816</v>
      </c>
      <c r="B4764" s="963" t="s">
        <v>7721</v>
      </c>
      <c r="C4764" s="964" t="s">
        <v>141</v>
      </c>
      <c r="D4764" s="965">
        <v>24.56</v>
      </c>
      <c r="E4764" s="757"/>
      <c r="F4764" s="757"/>
      <c r="G4764" s="757"/>
      <c r="H4764" s="757"/>
      <c r="I4764" s="757"/>
    </row>
    <row r="4765" spans="1:9" ht="15.75" customHeight="1">
      <c r="A4765" s="963">
        <v>103817</v>
      </c>
      <c r="B4765" s="963" t="s">
        <v>7722</v>
      </c>
      <c r="C4765" s="964" t="s">
        <v>141</v>
      </c>
      <c r="D4765" s="965">
        <v>434.29</v>
      </c>
      <c r="E4765" s="757"/>
      <c r="F4765" s="757"/>
      <c r="G4765" s="757"/>
      <c r="H4765" s="757"/>
      <c r="I4765" s="757"/>
    </row>
    <row r="4766" spans="1:9" ht="15.75" customHeight="1">
      <c r="A4766" s="963">
        <v>103818</v>
      </c>
      <c r="B4766" s="963" t="s">
        <v>7723</v>
      </c>
      <c r="C4766" s="964" t="s">
        <v>141</v>
      </c>
      <c r="D4766" s="965">
        <v>18.21</v>
      </c>
      <c r="E4766" s="757"/>
      <c r="F4766" s="757"/>
      <c r="G4766" s="757"/>
      <c r="H4766" s="757"/>
      <c r="I4766" s="757"/>
    </row>
    <row r="4767" spans="1:9" ht="15.75" customHeight="1">
      <c r="A4767" s="963">
        <v>103819</v>
      </c>
      <c r="B4767" s="963" t="s">
        <v>7724</v>
      </c>
      <c r="C4767" s="964" t="s">
        <v>141</v>
      </c>
      <c r="D4767" s="965">
        <v>17.38</v>
      </c>
      <c r="E4767" s="757"/>
      <c r="F4767" s="757"/>
      <c r="G4767" s="757"/>
      <c r="H4767" s="757"/>
      <c r="I4767" s="757"/>
    </row>
    <row r="4768" spans="1:9" ht="15.75" customHeight="1">
      <c r="A4768" s="963">
        <v>103820</v>
      </c>
      <c r="B4768" s="963" t="s">
        <v>7725</v>
      </c>
      <c r="C4768" s="964" t="s">
        <v>141</v>
      </c>
      <c r="D4768" s="965">
        <v>18.66</v>
      </c>
      <c r="E4768" s="757"/>
      <c r="F4768" s="757"/>
      <c r="G4768" s="757"/>
      <c r="H4768" s="757"/>
      <c r="I4768" s="757"/>
    </row>
    <row r="4769" spans="1:9" ht="15.75" customHeight="1">
      <c r="A4769" s="963">
        <v>103821</v>
      </c>
      <c r="B4769" s="963" t="s">
        <v>7726</v>
      </c>
      <c r="C4769" s="964" t="s">
        <v>141</v>
      </c>
      <c r="D4769" s="965">
        <v>507.67</v>
      </c>
      <c r="E4769" s="757"/>
      <c r="F4769" s="757"/>
      <c r="G4769" s="757"/>
      <c r="H4769" s="757"/>
      <c r="I4769" s="757"/>
    </row>
    <row r="4770" spans="1:9" ht="15.75" customHeight="1">
      <c r="A4770" s="963">
        <v>103822</v>
      </c>
      <c r="B4770" s="963" t="s">
        <v>7727</v>
      </c>
      <c r="C4770" s="964" t="s">
        <v>141</v>
      </c>
      <c r="D4770" s="966">
        <v>51.04</v>
      </c>
      <c r="E4770" s="757"/>
      <c r="F4770" s="757"/>
      <c r="G4770" s="757"/>
      <c r="H4770" s="757"/>
      <c r="I4770" s="757"/>
    </row>
    <row r="4771" spans="1:9" ht="15.75" customHeight="1">
      <c r="A4771" s="963">
        <v>103823</v>
      </c>
      <c r="B4771" s="963" t="s">
        <v>7728</v>
      </c>
      <c r="C4771" s="964" t="s">
        <v>141</v>
      </c>
      <c r="D4771" s="965">
        <v>15.26</v>
      </c>
      <c r="E4771" s="757"/>
      <c r="F4771" s="757"/>
      <c r="G4771" s="757"/>
      <c r="H4771" s="757"/>
      <c r="I4771" s="757"/>
    </row>
    <row r="4772" spans="1:9" ht="15.75" customHeight="1">
      <c r="A4772" s="963">
        <v>103824</v>
      </c>
      <c r="B4772" s="963" t="s">
        <v>7729</v>
      </c>
      <c r="C4772" s="964" t="s">
        <v>141</v>
      </c>
      <c r="D4772" s="965">
        <v>20.92</v>
      </c>
      <c r="E4772" s="757"/>
      <c r="F4772" s="757"/>
      <c r="G4772" s="757"/>
      <c r="H4772" s="757"/>
      <c r="I4772" s="757"/>
    </row>
    <row r="4773" spans="1:9" ht="15.75" customHeight="1">
      <c r="A4773" s="963">
        <v>103825</v>
      </c>
      <c r="B4773" s="963" t="s">
        <v>7730</v>
      </c>
      <c r="C4773" s="964" t="s">
        <v>141</v>
      </c>
      <c r="D4773" s="965">
        <v>24.91</v>
      </c>
      <c r="E4773" s="757"/>
      <c r="F4773" s="757"/>
      <c r="G4773" s="757"/>
      <c r="H4773" s="757"/>
      <c r="I4773" s="757"/>
    </row>
    <row r="4774" spans="1:9" ht="15.75" customHeight="1">
      <c r="A4774" s="963">
        <v>103826</v>
      </c>
      <c r="B4774" s="963" t="s">
        <v>7731</v>
      </c>
      <c r="C4774" s="964" t="s">
        <v>141</v>
      </c>
      <c r="D4774" s="965">
        <v>26.53</v>
      </c>
      <c r="E4774" s="757"/>
      <c r="F4774" s="757"/>
      <c r="G4774" s="757"/>
      <c r="H4774" s="757"/>
      <c r="I4774" s="757"/>
    </row>
    <row r="4775" spans="1:9" ht="15.75" customHeight="1">
      <c r="A4775" s="963">
        <v>103827</v>
      </c>
      <c r="B4775" s="963" t="s">
        <v>7732</v>
      </c>
      <c r="C4775" s="964" t="s">
        <v>141</v>
      </c>
      <c r="D4775" s="965">
        <v>26.53</v>
      </c>
      <c r="E4775" s="757"/>
      <c r="F4775" s="757"/>
      <c r="G4775" s="757"/>
      <c r="H4775" s="757"/>
      <c r="I4775" s="757"/>
    </row>
    <row r="4776" spans="1:9" ht="15.75" customHeight="1">
      <c r="A4776" s="963">
        <v>103828</v>
      </c>
      <c r="B4776" s="963" t="s">
        <v>7733</v>
      </c>
      <c r="C4776" s="964" t="s">
        <v>141</v>
      </c>
      <c r="D4776" s="965">
        <v>86.08</v>
      </c>
      <c r="E4776" s="757"/>
      <c r="F4776" s="757"/>
      <c r="G4776" s="757"/>
      <c r="H4776" s="757"/>
      <c r="I4776" s="757"/>
    </row>
    <row r="4777" spans="1:9" ht="15.75" customHeight="1">
      <c r="A4777" s="963">
        <v>103829</v>
      </c>
      <c r="B4777" s="963" t="s">
        <v>7734</v>
      </c>
      <c r="C4777" s="964" t="s">
        <v>141</v>
      </c>
      <c r="D4777" s="965">
        <v>560.24</v>
      </c>
      <c r="E4777" s="757"/>
      <c r="F4777" s="757"/>
      <c r="G4777" s="757"/>
      <c r="H4777" s="757"/>
      <c r="I4777" s="757"/>
    </row>
    <row r="4778" spans="1:9" ht="15.75" customHeight="1">
      <c r="A4778" s="963">
        <v>103830</v>
      </c>
      <c r="B4778" s="963" t="s">
        <v>7735</v>
      </c>
      <c r="C4778" s="964" t="s">
        <v>141</v>
      </c>
      <c r="D4778" s="965">
        <v>32.96</v>
      </c>
      <c r="E4778" s="757"/>
      <c r="F4778" s="757"/>
      <c r="G4778" s="757"/>
      <c r="H4778" s="757"/>
      <c r="I4778" s="757"/>
    </row>
    <row r="4779" spans="1:9" ht="15.75" customHeight="1">
      <c r="A4779" s="963">
        <v>103831</v>
      </c>
      <c r="B4779" s="963" t="s">
        <v>7736</v>
      </c>
      <c r="C4779" s="964" t="s">
        <v>141</v>
      </c>
      <c r="D4779" s="965">
        <v>22.79</v>
      </c>
      <c r="E4779" s="757"/>
      <c r="F4779" s="757"/>
      <c r="G4779" s="757"/>
      <c r="H4779" s="757"/>
      <c r="I4779" s="757"/>
    </row>
    <row r="4780" spans="1:9" ht="15.75" customHeight="1">
      <c r="A4780" s="963">
        <v>103832</v>
      </c>
      <c r="B4780" s="963" t="s">
        <v>7737</v>
      </c>
      <c r="C4780" s="964" t="s">
        <v>141</v>
      </c>
      <c r="D4780" s="965">
        <v>20.37</v>
      </c>
      <c r="E4780" s="757"/>
      <c r="F4780" s="757"/>
      <c r="G4780" s="757"/>
      <c r="H4780" s="757"/>
      <c r="I4780" s="757"/>
    </row>
    <row r="4781" spans="1:9" ht="15.75" customHeight="1">
      <c r="A4781" s="963">
        <v>103833</v>
      </c>
      <c r="B4781" s="963" t="s">
        <v>7738</v>
      </c>
      <c r="C4781" s="964" t="s">
        <v>141</v>
      </c>
      <c r="D4781" s="965">
        <v>37.74</v>
      </c>
      <c r="E4781" s="757"/>
      <c r="F4781" s="757"/>
      <c r="G4781" s="757"/>
      <c r="H4781" s="757"/>
      <c r="I4781" s="757"/>
    </row>
    <row r="4782" spans="1:9" ht="15.75" customHeight="1">
      <c r="A4782" s="963">
        <v>103834</v>
      </c>
      <c r="B4782" s="963" t="s">
        <v>7739</v>
      </c>
      <c r="C4782" s="964" t="s">
        <v>141</v>
      </c>
      <c r="D4782" s="965">
        <v>55.31</v>
      </c>
      <c r="E4782" s="757"/>
      <c r="F4782" s="757"/>
      <c r="G4782" s="757"/>
      <c r="H4782" s="757"/>
      <c r="I4782" s="757"/>
    </row>
    <row r="4783" spans="1:9" ht="15.75" customHeight="1">
      <c r="A4783" s="963">
        <v>103838</v>
      </c>
      <c r="B4783" s="963" t="s">
        <v>7740</v>
      </c>
      <c r="C4783" s="964" t="s">
        <v>141</v>
      </c>
      <c r="D4783" s="965">
        <v>14.5</v>
      </c>
      <c r="E4783" s="757"/>
      <c r="F4783" s="757"/>
      <c r="G4783" s="757"/>
      <c r="H4783" s="757"/>
      <c r="I4783" s="757"/>
    </row>
    <row r="4784" spans="1:9" ht="15.75" customHeight="1">
      <c r="A4784" s="963">
        <v>103839</v>
      </c>
      <c r="B4784" s="963" t="s">
        <v>7741</v>
      </c>
      <c r="C4784" s="964" t="s">
        <v>141</v>
      </c>
      <c r="D4784" s="965">
        <v>14.47</v>
      </c>
      <c r="E4784" s="757"/>
      <c r="F4784" s="757"/>
      <c r="G4784" s="757"/>
      <c r="H4784" s="757"/>
      <c r="I4784" s="757"/>
    </row>
    <row r="4785" spans="1:9" ht="15.75" customHeight="1">
      <c r="A4785" s="963">
        <v>103840</v>
      </c>
      <c r="B4785" s="963" t="s">
        <v>7742</v>
      </c>
      <c r="C4785" s="964" t="s">
        <v>141</v>
      </c>
      <c r="D4785" s="965">
        <v>19.38</v>
      </c>
      <c r="E4785" s="757"/>
      <c r="F4785" s="757"/>
      <c r="G4785" s="757"/>
      <c r="H4785" s="757"/>
      <c r="I4785" s="757"/>
    </row>
    <row r="4786" spans="1:9" ht="15.75" customHeight="1">
      <c r="A4786" s="963">
        <v>103841</v>
      </c>
      <c r="B4786" s="963" t="s">
        <v>7743</v>
      </c>
      <c r="C4786" s="964" t="s">
        <v>141</v>
      </c>
      <c r="D4786" s="965">
        <v>24.23</v>
      </c>
      <c r="E4786" s="757"/>
      <c r="F4786" s="757"/>
      <c r="G4786" s="757"/>
      <c r="H4786" s="757"/>
      <c r="I4786" s="757"/>
    </row>
    <row r="4787" spans="1:9" ht="15.75" customHeight="1">
      <c r="A4787" s="963">
        <v>103842</v>
      </c>
      <c r="B4787" s="963" t="s">
        <v>7744</v>
      </c>
      <c r="C4787" s="964" t="s">
        <v>141</v>
      </c>
      <c r="D4787" s="965">
        <v>23.95</v>
      </c>
      <c r="E4787" s="757"/>
      <c r="F4787" s="757"/>
      <c r="G4787" s="757"/>
      <c r="H4787" s="757"/>
      <c r="I4787" s="757"/>
    </row>
    <row r="4788" spans="1:9" ht="15.75" customHeight="1">
      <c r="A4788" s="963">
        <v>103843</v>
      </c>
      <c r="B4788" s="963" t="s">
        <v>7745</v>
      </c>
      <c r="C4788" s="964" t="s">
        <v>141</v>
      </c>
      <c r="D4788" s="965">
        <v>28.13</v>
      </c>
      <c r="E4788" s="757"/>
      <c r="F4788" s="757"/>
      <c r="G4788" s="757"/>
      <c r="H4788" s="757"/>
      <c r="I4788" s="757"/>
    </row>
    <row r="4789" spans="1:9" ht="15.75" customHeight="1">
      <c r="A4789" s="963">
        <v>103844</v>
      </c>
      <c r="B4789" s="963" t="s">
        <v>7746</v>
      </c>
      <c r="C4789" s="964" t="s">
        <v>141</v>
      </c>
      <c r="D4789" s="965">
        <v>31.32</v>
      </c>
      <c r="E4789" s="757"/>
      <c r="F4789" s="757"/>
      <c r="G4789" s="757"/>
      <c r="H4789" s="757"/>
      <c r="I4789" s="757"/>
    </row>
    <row r="4790" spans="1:9" ht="15.75" customHeight="1">
      <c r="A4790" s="963">
        <v>103845</v>
      </c>
      <c r="B4790" s="963" t="s">
        <v>7747</v>
      </c>
      <c r="C4790" s="964" t="s">
        <v>141</v>
      </c>
      <c r="D4790" s="965">
        <v>35.22</v>
      </c>
      <c r="E4790" s="757"/>
      <c r="F4790" s="757"/>
      <c r="G4790" s="757"/>
      <c r="H4790" s="757"/>
      <c r="I4790" s="757"/>
    </row>
    <row r="4791" spans="1:9" ht="15.75" customHeight="1">
      <c r="A4791" s="963">
        <v>103846</v>
      </c>
      <c r="B4791" s="963" t="s">
        <v>7748</v>
      </c>
      <c r="C4791" s="964" t="s">
        <v>141</v>
      </c>
      <c r="D4791" s="965">
        <v>33.51</v>
      </c>
      <c r="E4791" s="757"/>
      <c r="F4791" s="757"/>
      <c r="G4791" s="757"/>
      <c r="H4791" s="757"/>
      <c r="I4791" s="757"/>
    </row>
    <row r="4792" spans="1:9" ht="15.75" customHeight="1">
      <c r="A4792" s="963">
        <v>103847</v>
      </c>
      <c r="B4792" s="963" t="s">
        <v>7749</v>
      </c>
      <c r="C4792" s="964" t="s">
        <v>141</v>
      </c>
      <c r="D4792" s="965">
        <v>9.42</v>
      </c>
      <c r="E4792" s="757"/>
      <c r="F4792" s="757"/>
      <c r="G4792" s="757"/>
      <c r="H4792" s="757"/>
      <c r="I4792" s="757"/>
    </row>
    <row r="4793" spans="1:9" ht="15.75" customHeight="1">
      <c r="A4793" s="963">
        <v>103848</v>
      </c>
      <c r="B4793" s="963" t="s">
        <v>7750</v>
      </c>
      <c r="C4793" s="964" t="s">
        <v>141</v>
      </c>
      <c r="D4793" s="966">
        <v>9.4499999999999993</v>
      </c>
      <c r="E4793" s="757"/>
      <c r="F4793" s="757"/>
      <c r="G4793" s="757"/>
      <c r="H4793" s="757"/>
      <c r="I4793" s="757"/>
    </row>
    <row r="4794" spans="1:9" ht="15.75" customHeight="1">
      <c r="A4794" s="963">
        <v>103849</v>
      </c>
      <c r="B4794" s="963" t="s">
        <v>7751</v>
      </c>
      <c r="C4794" s="964" t="s">
        <v>141</v>
      </c>
      <c r="D4794" s="966">
        <v>24.19</v>
      </c>
      <c r="E4794" s="757"/>
      <c r="F4794" s="757"/>
      <c r="G4794" s="757"/>
      <c r="H4794" s="757"/>
      <c r="I4794" s="757"/>
    </row>
    <row r="4795" spans="1:9" ht="15.75" customHeight="1">
      <c r="A4795" s="963">
        <v>103850</v>
      </c>
      <c r="B4795" s="963" t="s">
        <v>7752</v>
      </c>
      <c r="C4795" s="964" t="s">
        <v>141</v>
      </c>
      <c r="D4795" s="966">
        <v>433.92</v>
      </c>
      <c r="E4795" s="757"/>
      <c r="F4795" s="757"/>
      <c r="G4795" s="757"/>
      <c r="H4795" s="757"/>
      <c r="I4795" s="757"/>
    </row>
    <row r="4796" spans="1:9" ht="15.75" customHeight="1">
      <c r="A4796" s="963">
        <v>103851</v>
      </c>
      <c r="B4796" s="963" t="s">
        <v>7753</v>
      </c>
      <c r="C4796" s="964" t="s">
        <v>141</v>
      </c>
      <c r="D4796" s="966">
        <v>18.03</v>
      </c>
      <c r="E4796" s="757"/>
      <c r="F4796" s="757"/>
      <c r="G4796" s="757"/>
      <c r="H4796" s="757"/>
      <c r="I4796" s="757"/>
    </row>
    <row r="4797" spans="1:9" ht="15.75" customHeight="1">
      <c r="A4797" s="963">
        <v>103852</v>
      </c>
      <c r="B4797" s="963" t="s">
        <v>7754</v>
      </c>
      <c r="C4797" s="964" t="s">
        <v>141</v>
      </c>
      <c r="D4797" s="966">
        <v>14.5</v>
      </c>
      <c r="E4797" s="757"/>
      <c r="F4797" s="757"/>
      <c r="G4797" s="757"/>
      <c r="H4797" s="757"/>
      <c r="I4797" s="757"/>
    </row>
    <row r="4798" spans="1:9" ht="15.75" customHeight="1">
      <c r="A4798" s="963">
        <v>103853</v>
      </c>
      <c r="B4798" s="963" t="s">
        <v>7755</v>
      </c>
      <c r="C4798" s="964" t="s">
        <v>141</v>
      </c>
      <c r="D4798" s="966">
        <v>15.78</v>
      </c>
      <c r="E4798" s="757"/>
      <c r="F4798" s="757"/>
      <c r="G4798" s="757"/>
      <c r="H4798" s="757"/>
      <c r="I4798" s="757"/>
    </row>
    <row r="4799" spans="1:9" ht="15.75" customHeight="1">
      <c r="A4799" s="963">
        <v>103854</v>
      </c>
      <c r="B4799" s="963" t="s">
        <v>7756</v>
      </c>
      <c r="C4799" s="964" t="s">
        <v>141</v>
      </c>
      <c r="D4799" s="966">
        <v>504.79</v>
      </c>
      <c r="E4799" s="757"/>
      <c r="F4799" s="757"/>
      <c r="G4799" s="757"/>
      <c r="H4799" s="757"/>
      <c r="I4799" s="757"/>
    </row>
    <row r="4800" spans="1:9" ht="15.75" customHeight="1">
      <c r="A4800" s="963">
        <v>103855</v>
      </c>
      <c r="B4800" s="963" t="s">
        <v>7757</v>
      </c>
      <c r="C4800" s="964" t="s">
        <v>141</v>
      </c>
      <c r="D4800" s="966">
        <v>48.16</v>
      </c>
      <c r="E4800" s="757"/>
      <c r="F4800" s="757"/>
      <c r="G4800" s="757"/>
      <c r="H4800" s="757"/>
      <c r="I4800" s="757"/>
    </row>
    <row r="4801" spans="1:9" ht="15.75" customHeight="1">
      <c r="A4801" s="963">
        <v>103856</v>
      </c>
      <c r="B4801" s="963" t="s">
        <v>7758</v>
      </c>
      <c r="C4801" s="964" t="s">
        <v>141</v>
      </c>
      <c r="D4801" s="966">
        <v>13.71</v>
      </c>
      <c r="E4801" s="757"/>
      <c r="F4801" s="757"/>
      <c r="G4801" s="757"/>
      <c r="H4801" s="757"/>
      <c r="I4801" s="757"/>
    </row>
    <row r="4802" spans="1:9" ht="15.75" customHeight="1">
      <c r="A4802" s="963">
        <v>103857</v>
      </c>
      <c r="B4802" s="963" t="s">
        <v>7759</v>
      </c>
      <c r="C4802" s="964" t="s">
        <v>141</v>
      </c>
      <c r="D4802" s="966">
        <v>19.5</v>
      </c>
      <c r="E4802" s="757"/>
      <c r="F4802" s="757"/>
      <c r="G4802" s="757"/>
      <c r="H4802" s="757"/>
      <c r="I4802" s="757"/>
    </row>
    <row r="4803" spans="1:9" ht="15.75" customHeight="1">
      <c r="A4803" s="963">
        <v>103858</v>
      </c>
      <c r="B4803" s="963" t="s">
        <v>7760</v>
      </c>
      <c r="C4803" s="964" t="s">
        <v>141</v>
      </c>
      <c r="D4803" s="966">
        <v>23.47</v>
      </c>
      <c r="E4803" s="757"/>
      <c r="F4803" s="757"/>
      <c r="G4803" s="757"/>
      <c r="H4803" s="757"/>
      <c r="I4803" s="757"/>
    </row>
    <row r="4804" spans="1:9" ht="15.75" customHeight="1">
      <c r="A4804" s="963">
        <v>103859</v>
      </c>
      <c r="B4804" s="963" t="s">
        <v>7761</v>
      </c>
      <c r="C4804" s="964" t="s">
        <v>141</v>
      </c>
      <c r="D4804" s="966">
        <v>21.98</v>
      </c>
      <c r="E4804" s="757"/>
      <c r="F4804" s="757"/>
      <c r="G4804" s="757"/>
      <c r="H4804" s="757"/>
      <c r="I4804" s="757"/>
    </row>
    <row r="4805" spans="1:9" ht="15.75" customHeight="1">
      <c r="A4805" s="963">
        <v>103860</v>
      </c>
      <c r="B4805" s="963" t="s">
        <v>7762</v>
      </c>
      <c r="C4805" s="964" t="s">
        <v>141</v>
      </c>
      <c r="D4805" s="966">
        <v>21.98</v>
      </c>
      <c r="E4805" s="757"/>
      <c r="F4805" s="757"/>
      <c r="G4805" s="757"/>
      <c r="H4805" s="757"/>
      <c r="I4805" s="757"/>
    </row>
    <row r="4806" spans="1:9" ht="15.75" customHeight="1">
      <c r="A4806" s="963">
        <v>103861</v>
      </c>
      <c r="B4806" s="963" t="s">
        <v>7763</v>
      </c>
      <c r="C4806" s="964" t="s">
        <v>141</v>
      </c>
      <c r="D4806" s="966">
        <v>81.53</v>
      </c>
      <c r="E4806" s="757"/>
      <c r="F4806" s="757"/>
      <c r="G4806" s="757"/>
      <c r="H4806" s="757"/>
      <c r="I4806" s="757"/>
    </row>
    <row r="4807" spans="1:9" ht="15.75" customHeight="1">
      <c r="A4807" s="963">
        <v>103862</v>
      </c>
      <c r="B4807" s="963" t="s">
        <v>7764</v>
      </c>
      <c r="C4807" s="964" t="s">
        <v>141</v>
      </c>
      <c r="D4807" s="966">
        <v>555.69000000000005</v>
      </c>
      <c r="E4807" s="757"/>
      <c r="F4807" s="757"/>
      <c r="G4807" s="757"/>
      <c r="H4807" s="757"/>
      <c r="I4807" s="757"/>
    </row>
    <row r="4808" spans="1:9" ht="15.75" customHeight="1">
      <c r="A4808" s="963">
        <v>103863</v>
      </c>
      <c r="B4808" s="963" t="s">
        <v>7765</v>
      </c>
      <c r="C4808" s="964" t="s">
        <v>141</v>
      </c>
      <c r="D4808" s="966">
        <v>30.7</v>
      </c>
      <c r="E4808" s="757"/>
      <c r="F4808" s="757"/>
      <c r="G4808" s="757"/>
      <c r="H4808" s="757"/>
      <c r="I4808" s="757"/>
    </row>
    <row r="4809" spans="1:9" ht="15.75" customHeight="1">
      <c r="A4809" s="963">
        <v>103864</v>
      </c>
      <c r="B4809" s="963" t="s">
        <v>7766</v>
      </c>
      <c r="C4809" s="964" t="s">
        <v>141</v>
      </c>
      <c r="D4809" s="966">
        <v>18.940000000000001</v>
      </c>
      <c r="E4809" s="757"/>
      <c r="F4809" s="757"/>
      <c r="G4809" s="757"/>
      <c r="H4809" s="757"/>
      <c r="I4809" s="757"/>
    </row>
    <row r="4810" spans="1:9" ht="15.75" customHeight="1">
      <c r="A4810" s="963">
        <v>103865</v>
      </c>
      <c r="B4810" s="963" t="s">
        <v>7767</v>
      </c>
      <c r="C4810" s="964" t="s">
        <v>141</v>
      </c>
      <c r="D4810" s="966">
        <v>19.64</v>
      </c>
      <c r="E4810" s="757"/>
      <c r="F4810" s="757"/>
      <c r="G4810" s="757"/>
      <c r="H4810" s="757"/>
      <c r="I4810" s="757"/>
    </row>
    <row r="4811" spans="1:9" ht="15.75" customHeight="1">
      <c r="A4811" s="963">
        <v>103866</v>
      </c>
      <c r="B4811" s="963" t="s">
        <v>7768</v>
      </c>
      <c r="C4811" s="964" t="s">
        <v>141</v>
      </c>
      <c r="D4811" s="966">
        <v>32.020000000000003</v>
      </c>
      <c r="E4811" s="757"/>
      <c r="F4811" s="757"/>
      <c r="G4811" s="757"/>
      <c r="H4811" s="757"/>
      <c r="I4811" s="757"/>
    </row>
    <row r="4812" spans="1:9" ht="15.75" customHeight="1">
      <c r="A4812" s="963">
        <v>103867</v>
      </c>
      <c r="B4812" s="963" t="s">
        <v>7769</v>
      </c>
      <c r="C4812" s="964" t="s">
        <v>141</v>
      </c>
      <c r="D4812" s="966">
        <v>45.33</v>
      </c>
      <c r="E4812" s="757"/>
      <c r="F4812" s="757"/>
      <c r="G4812" s="757"/>
      <c r="H4812" s="757"/>
      <c r="I4812" s="757"/>
    </row>
    <row r="4813" spans="1:9" ht="15.75" customHeight="1">
      <c r="A4813" s="963">
        <v>103874</v>
      </c>
      <c r="B4813" s="963" t="s">
        <v>7770</v>
      </c>
      <c r="C4813" s="964" t="s">
        <v>141</v>
      </c>
      <c r="D4813" s="966">
        <v>15.08</v>
      </c>
      <c r="E4813" s="757"/>
      <c r="F4813" s="757"/>
      <c r="G4813" s="757"/>
      <c r="H4813" s="757"/>
      <c r="I4813" s="757"/>
    </row>
    <row r="4814" spans="1:9" ht="15.75" customHeight="1">
      <c r="A4814" s="963">
        <v>103875</v>
      </c>
      <c r="B4814" s="963" t="s">
        <v>7771</v>
      </c>
      <c r="C4814" s="964" t="s">
        <v>141</v>
      </c>
      <c r="D4814" s="966">
        <v>15.05</v>
      </c>
      <c r="E4814" s="757"/>
      <c r="F4814" s="757"/>
      <c r="G4814" s="757"/>
      <c r="H4814" s="757"/>
      <c r="I4814" s="757"/>
    </row>
    <row r="4815" spans="1:9" ht="15.75" customHeight="1">
      <c r="A4815" s="963">
        <v>103876</v>
      </c>
      <c r="B4815" s="963" t="s">
        <v>7772</v>
      </c>
      <c r="C4815" s="964" t="s">
        <v>141</v>
      </c>
      <c r="D4815" s="966">
        <v>19.670000000000002</v>
      </c>
      <c r="E4815" s="757"/>
      <c r="F4815" s="757"/>
      <c r="G4815" s="757"/>
      <c r="H4815" s="757"/>
      <c r="I4815" s="757"/>
    </row>
    <row r="4816" spans="1:9" ht="15.75" customHeight="1">
      <c r="A4816" s="963">
        <v>103877</v>
      </c>
      <c r="B4816" s="963" t="s">
        <v>7773</v>
      </c>
      <c r="C4816" s="964" t="s">
        <v>141</v>
      </c>
      <c r="D4816" s="966">
        <v>23.59</v>
      </c>
      <c r="E4816" s="757"/>
      <c r="F4816" s="757"/>
      <c r="G4816" s="757"/>
      <c r="H4816" s="757"/>
      <c r="I4816" s="757"/>
    </row>
    <row r="4817" spans="1:9" ht="15.75" customHeight="1">
      <c r="A4817" s="963">
        <v>103878</v>
      </c>
      <c r="B4817" s="963" t="s">
        <v>7774</v>
      </c>
      <c r="C4817" s="964" t="s">
        <v>141</v>
      </c>
      <c r="D4817" s="966">
        <v>23.31</v>
      </c>
      <c r="E4817" s="757"/>
      <c r="F4817" s="757"/>
      <c r="G4817" s="757"/>
      <c r="H4817" s="757"/>
      <c r="I4817" s="757"/>
    </row>
    <row r="4818" spans="1:9" ht="15.75" customHeight="1">
      <c r="A4818" s="963">
        <v>103879</v>
      </c>
      <c r="B4818" s="963" t="s">
        <v>7775</v>
      </c>
      <c r="C4818" s="964" t="s">
        <v>141</v>
      </c>
      <c r="D4818" s="966">
        <v>27.8</v>
      </c>
      <c r="E4818" s="757"/>
      <c r="F4818" s="757"/>
      <c r="G4818" s="757"/>
      <c r="H4818" s="757"/>
      <c r="I4818" s="757"/>
    </row>
    <row r="4819" spans="1:9" ht="15.75" customHeight="1">
      <c r="A4819" s="963">
        <v>103880</v>
      </c>
      <c r="B4819" s="963" t="s">
        <v>7776</v>
      </c>
      <c r="C4819" s="964" t="s">
        <v>141</v>
      </c>
      <c r="D4819" s="966">
        <v>30.99</v>
      </c>
      <c r="E4819" s="757"/>
      <c r="F4819" s="757"/>
      <c r="G4819" s="757"/>
      <c r="H4819" s="757"/>
      <c r="I4819" s="757"/>
    </row>
    <row r="4820" spans="1:9" ht="15.75" customHeight="1">
      <c r="A4820" s="963">
        <v>103881</v>
      </c>
      <c r="B4820" s="963" t="s">
        <v>7777</v>
      </c>
      <c r="C4820" s="964" t="s">
        <v>141</v>
      </c>
      <c r="D4820" s="966">
        <v>33.549999999999997</v>
      </c>
      <c r="E4820" s="757"/>
      <c r="F4820" s="757"/>
      <c r="G4820" s="757"/>
      <c r="H4820" s="757"/>
      <c r="I4820" s="757"/>
    </row>
    <row r="4821" spans="1:9" ht="15.75" customHeight="1">
      <c r="A4821" s="963">
        <v>103882</v>
      </c>
      <c r="B4821" s="963" t="s">
        <v>7778</v>
      </c>
      <c r="C4821" s="964" t="s">
        <v>141</v>
      </c>
      <c r="D4821" s="966">
        <v>31.84</v>
      </c>
      <c r="E4821" s="757"/>
      <c r="F4821" s="757"/>
      <c r="G4821" s="757"/>
      <c r="H4821" s="757"/>
      <c r="I4821" s="757"/>
    </row>
    <row r="4822" spans="1:9" ht="15.75" customHeight="1">
      <c r="A4822" s="963">
        <v>103883</v>
      </c>
      <c r="B4822" s="963" t="s">
        <v>7779</v>
      </c>
      <c r="C4822" s="964" t="s">
        <v>141</v>
      </c>
      <c r="D4822" s="966">
        <v>9.81</v>
      </c>
      <c r="E4822" s="757"/>
      <c r="F4822" s="757"/>
      <c r="G4822" s="757"/>
      <c r="H4822" s="757"/>
      <c r="I4822" s="757"/>
    </row>
    <row r="4823" spans="1:9" ht="15.75" customHeight="1">
      <c r="A4823" s="963">
        <v>103884</v>
      </c>
      <c r="B4823" s="963" t="s">
        <v>7780</v>
      </c>
      <c r="C4823" s="964" t="s">
        <v>141</v>
      </c>
      <c r="D4823" s="966">
        <v>9.84</v>
      </c>
      <c r="E4823" s="757"/>
      <c r="F4823" s="757"/>
      <c r="G4823" s="757"/>
      <c r="H4823" s="757"/>
      <c r="I4823" s="757"/>
    </row>
    <row r="4824" spans="1:9" ht="15.75" customHeight="1">
      <c r="A4824" s="963">
        <v>103885</v>
      </c>
      <c r="B4824" s="963" t="s">
        <v>7781</v>
      </c>
      <c r="C4824" s="964" t="s">
        <v>141</v>
      </c>
      <c r="D4824" s="966">
        <v>24.58</v>
      </c>
      <c r="E4824" s="757"/>
      <c r="F4824" s="757"/>
      <c r="G4824" s="757"/>
      <c r="H4824" s="757"/>
      <c r="I4824" s="757"/>
    </row>
    <row r="4825" spans="1:9" ht="15.75" customHeight="1">
      <c r="A4825" s="963">
        <v>103886</v>
      </c>
      <c r="B4825" s="963" t="s">
        <v>7782</v>
      </c>
      <c r="C4825" s="964" t="s">
        <v>141</v>
      </c>
      <c r="D4825" s="966">
        <v>434.31</v>
      </c>
      <c r="E4825" s="757"/>
      <c r="F4825" s="757"/>
      <c r="G4825" s="757"/>
      <c r="H4825" s="757"/>
      <c r="I4825" s="757"/>
    </row>
    <row r="4826" spans="1:9" ht="15.75" customHeight="1">
      <c r="A4826" s="963">
        <v>103887</v>
      </c>
      <c r="B4826" s="963" t="s">
        <v>7783</v>
      </c>
      <c r="C4826" s="964" t="s">
        <v>141</v>
      </c>
      <c r="D4826" s="966">
        <v>18.22</v>
      </c>
      <c r="E4826" s="757"/>
      <c r="F4826" s="757"/>
      <c r="G4826" s="757"/>
      <c r="H4826" s="757"/>
      <c r="I4826" s="757"/>
    </row>
    <row r="4827" spans="1:9" ht="15.75" customHeight="1">
      <c r="A4827" s="963">
        <v>103888</v>
      </c>
      <c r="B4827" s="963" t="s">
        <v>7784</v>
      </c>
      <c r="C4827" s="964" t="s">
        <v>141</v>
      </c>
      <c r="D4827" s="966">
        <v>14.06</v>
      </c>
      <c r="E4827" s="757"/>
      <c r="F4827" s="757"/>
      <c r="G4827" s="757"/>
      <c r="H4827" s="757"/>
      <c r="I4827" s="757"/>
    </row>
    <row r="4828" spans="1:9" ht="15.75" customHeight="1">
      <c r="A4828" s="963">
        <v>103889</v>
      </c>
      <c r="B4828" s="963" t="s">
        <v>7785</v>
      </c>
      <c r="C4828" s="964" t="s">
        <v>141</v>
      </c>
      <c r="D4828" s="966">
        <v>15.34</v>
      </c>
      <c r="E4828" s="757"/>
      <c r="F4828" s="757"/>
      <c r="G4828" s="757"/>
      <c r="H4828" s="757"/>
      <c r="I4828" s="757"/>
    </row>
    <row r="4829" spans="1:9" ht="15.75" customHeight="1">
      <c r="A4829" s="963">
        <v>103890</v>
      </c>
      <c r="B4829" s="963" t="s">
        <v>7786</v>
      </c>
      <c r="C4829" s="964" t="s">
        <v>141</v>
      </c>
      <c r="D4829" s="966">
        <v>504.35</v>
      </c>
      <c r="E4829" s="757"/>
      <c r="F4829" s="757"/>
      <c r="G4829" s="757"/>
      <c r="H4829" s="757"/>
      <c r="I4829" s="757"/>
    </row>
    <row r="4830" spans="1:9" ht="15.75" customHeight="1">
      <c r="A4830" s="963">
        <v>103891</v>
      </c>
      <c r="B4830" s="963" t="s">
        <v>7787</v>
      </c>
      <c r="C4830" s="964" t="s">
        <v>141</v>
      </c>
      <c r="D4830" s="966">
        <v>47.72</v>
      </c>
      <c r="E4830" s="757"/>
      <c r="F4830" s="757"/>
      <c r="G4830" s="757"/>
      <c r="H4830" s="757"/>
      <c r="I4830" s="757"/>
    </row>
    <row r="4831" spans="1:9" ht="15.75" customHeight="1">
      <c r="A4831" s="963">
        <v>103892</v>
      </c>
      <c r="B4831" s="963" t="s">
        <v>7788</v>
      </c>
      <c r="C4831" s="964" t="s">
        <v>141</v>
      </c>
      <c r="D4831" s="966">
        <v>13.75</v>
      </c>
      <c r="E4831" s="757"/>
      <c r="F4831" s="757"/>
      <c r="G4831" s="757"/>
      <c r="H4831" s="757"/>
      <c r="I4831" s="757"/>
    </row>
    <row r="4832" spans="1:9" ht="15.75" customHeight="1">
      <c r="A4832" s="963">
        <v>103893</v>
      </c>
      <c r="B4832" s="963" t="s">
        <v>7789</v>
      </c>
      <c r="C4832" s="964" t="s">
        <v>141</v>
      </c>
      <c r="D4832" s="966">
        <v>19.260000000000002</v>
      </c>
      <c r="E4832" s="757"/>
      <c r="F4832" s="757"/>
      <c r="G4832" s="757"/>
      <c r="H4832" s="757"/>
      <c r="I4832" s="757"/>
    </row>
    <row r="4833" spans="1:9" ht="15.75" customHeight="1">
      <c r="A4833" s="963">
        <v>103894</v>
      </c>
      <c r="B4833" s="963" t="s">
        <v>7790</v>
      </c>
      <c r="C4833" s="964" t="s">
        <v>141</v>
      </c>
      <c r="D4833" s="966">
        <v>23.25</v>
      </c>
      <c r="E4833" s="757"/>
      <c r="F4833" s="757"/>
      <c r="G4833" s="757"/>
      <c r="H4833" s="757"/>
      <c r="I4833" s="757"/>
    </row>
    <row r="4834" spans="1:9" ht="15.75" customHeight="1">
      <c r="A4834" s="963">
        <v>103895</v>
      </c>
      <c r="B4834" s="963" t="s">
        <v>7791</v>
      </c>
      <c r="C4834" s="964" t="s">
        <v>141</v>
      </c>
      <c r="D4834" s="966">
        <v>20.84</v>
      </c>
      <c r="E4834" s="757"/>
      <c r="F4834" s="757"/>
      <c r="G4834" s="757"/>
      <c r="H4834" s="757"/>
      <c r="I4834" s="757"/>
    </row>
    <row r="4835" spans="1:9" ht="15.75" customHeight="1">
      <c r="A4835" s="963">
        <v>103896</v>
      </c>
      <c r="B4835" s="963" t="s">
        <v>7792</v>
      </c>
      <c r="C4835" s="964" t="s">
        <v>141</v>
      </c>
      <c r="D4835" s="966">
        <v>20.84</v>
      </c>
      <c r="E4835" s="757"/>
      <c r="F4835" s="757"/>
      <c r="G4835" s="757"/>
      <c r="H4835" s="757"/>
      <c r="I4835" s="757"/>
    </row>
    <row r="4836" spans="1:9" ht="15.75" customHeight="1">
      <c r="A4836" s="963">
        <v>103897</v>
      </c>
      <c r="B4836" s="963" t="s">
        <v>7793</v>
      </c>
      <c r="C4836" s="964" t="s">
        <v>141</v>
      </c>
      <c r="D4836" s="966">
        <v>80.39</v>
      </c>
      <c r="E4836" s="757"/>
      <c r="F4836" s="757"/>
      <c r="G4836" s="757"/>
      <c r="H4836" s="757"/>
      <c r="I4836" s="757"/>
    </row>
    <row r="4837" spans="1:9" ht="15.75" customHeight="1">
      <c r="A4837" s="963">
        <v>103898</v>
      </c>
      <c r="B4837" s="963" t="s">
        <v>7794</v>
      </c>
      <c r="C4837" s="964" t="s">
        <v>141</v>
      </c>
      <c r="D4837" s="966">
        <v>554.54999999999995</v>
      </c>
      <c r="E4837" s="757"/>
      <c r="F4837" s="757"/>
      <c r="G4837" s="757"/>
      <c r="H4837" s="757"/>
      <c r="I4837" s="757"/>
    </row>
    <row r="4838" spans="1:9" ht="15.75" customHeight="1">
      <c r="A4838" s="963">
        <v>103899</v>
      </c>
      <c r="B4838" s="963" t="s">
        <v>7795</v>
      </c>
      <c r="C4838" s="964" t="s">
        <v>141</v>
      </c>
      <c r="D4838" s="966">
        <v>30.11</v>
      </c>
      <c r="E4838" s="757"/>
      <c r="F4838" s="757"/>
      <c r="G4838" s="757"/>
      <c r="H4838" s="757"/>
      <c r="I4838" s="757"/>
    </row>
    <row r="4839" spans="1:9" ht="15.75" customHeight="1">
      <c r="A4839" s="963">
        <v>103900</v>
      </c>
      <c r="B4839" s="963" t="s">
        <v>7796</v>
      </c>
      <c r="C4839" s="964" t="s">
        <v>141</v>
      </c>
      <c r="D4839" s="965">
        <v>18.05</v>
      </c>
      <c r="E4839" s="757"/>
      <c r="F4839" s="757"/>
      <c r="G4839" s="757"/>
      <c r="H4839" s="757"/>
      <c r="I4839" s="757"/>
    </row>
    <row r="4840" spans="1:9" ht="15.75" customHeight="1">
      <c r="A4840" s="963">
        <v>103901</v>
      </c>
      <c r="B4840" s="963" t="s">
        <v>7797</v>
      </c>
      <c r="C4840" s="964" t="s">
        <v>141</v>
      </c>
      <c r="D4840" s="965">
        <v>20.420000000000002</v>
      </c>
      <c r="E4840" s="757"/>
      <c r="F4840" s="757"/>
      <c r="G4840" s="757"/>
      <c r="H4840" s="757"/>
      <c r="I4840" s="757"/>
    </row>
    <row r="4841" spans="1:9" ht="15.75" customHeight="1">
      <c r="A4841" s="963">
        <v>103902</v>
      </c>
      <c r="B4841" s="963" t="s">
        <v>7798</v>
      </c>
      <c r="C4841" s="964" t="s">
        <v>141</v>
      </c>
      <c r="D4841" s="965">
        <v>31.17</v>
      </c>
      <c r="E4841" s="757"/>
      <c r="F4841" s="757"/>
      <c r="G4841" s="757"/>
      <c r="H4841" s="757"/>
      <c r="I4841" s="757"/>
    </row>
    <row r="4842" spans="1:9" ht="15.75" customHeight="1">
      <c r="A4842" s="963">
        <v>103903</v>
      </c>
      <c r="B4842" s="963" t="s">
        <v>7799</v>
      </c>
      <c r="C4842" s="964" t="s">
        <v>141</v>
      </c>
      <c r="D4842" s="965">
        <v>43.07</v>
      </c>
      <c r="E4842" s="757"/>
      <c r="F4842" s="757"/>
      <c r="G4842" s="757"/>
      <c r="H4842" s="757"/>
      <c r="I4842" s="757"/>
    </row>
    <row r="4843" spans="1:9" ht="15.75" customHeight="1">
      <c r="A4843" s="963">
        <v>103947</v>
      </c>
      <c r="B4843" s="963" t="s">
        <v>7800</v>
      </c>
      <c r="C4843" s="964" t="s">
        <v>141</v>
      </c>
      <c r="D4843" s="965">
        <v>5.0199999999999996</v>
      </c>
      <c r="E4843" s="757"/>
      <c r="F4843" s="757"/>
      <c r="G4843" s="757"/>
      <c r="H4843" s="757"/>
      <c r="I4843" s="757"/>
    </row>
    <row r="4844" spans="1:9" ht="15.75" customHeight="1">
      <c r="A4844" s="963">
        <v>103948</v>
      </c>
      <c r="B4844" s="963" t="s">
        <v>7801</v>
      </c>
      <c r="C4844" s="964" t="s">
        <v>141</v>
      </c>
      <c r="D4844" s="965">
        <v>6.36</v>
      </c>
      <c r="E4844" s="757"/>
      <c r="F4844" s="757"/>
      <c r="G4844" s="757"/>
      <c r="H4844" s="757"/>
      <c r="I4844" s="757"/>
    </row>
    <row r="4845" spans="1:9" ht="15.75" customHeight="1">
      <c r="A4845" s="963">
        <v>103949</v>
      </c>
      <c r="B4845" s="963" t="s">
        <v>7802</v>
      </c>
      <c r="C4845" s="964" t="s">
        <v>141</v>
      </c>
      <c r="D4845" s="965">
        <v>8.1300000000000008</v>
      </c>
      <c r="E4845" s="757"/>
      <c r="F4845" s="757"/>
      <c r="G4845" s="757"/>
      <c r="H4845" s="757"/>
      <c r="I4845" s="757"/>
    </row>
    <row r="4846" spans="1:9" ht="15.75" customHeight="1">
      <c r="A4846" s="963">
        <v>103950</v>
      </c>
      <c r="B4846" s="963" t="s">
        <v>7803</v>
      </c>
      <c r="C4846" s="964" t="s">
        <v>141</v>
      </c>
      <c r="D4846" s="965">
        <v>9.2899999999999991</v>
      </c>
      <c r="E4846" s="757"/>
      <c r="F4846" s="757"/>
      <c r="G4846" s="757"/>
      <c r="H4846" s="757"/>
      <c r="I4846" s="757"/>
    </row>
    <row r="4847" spans="1:9" ht="15.75" customHeight="1">
      <c r="A4847" s="963">
        <v>103951</v>
      </c>
      <c r="B4847" s="963" t="s">
        <v>7804</v>
      </c>
      <c r="C4847" s="964" t="s">
        <v>141</v>
      </c>
      <c r="D4847" s="965">
        <v>13.36</v>
      </c>
      <c r="E4847" s="757"/>
      <c r="F4847" s="757"/>
      <c r="G4847" s="757"/>
      <c r="H4847" s="757"/>
      <c r="I4847" s="757"/>
    </row>
    <row r="4848" spans="1:9" ht="15.75" customHeight="1">
      <c r="A4848" s="963">
        <v>103952</v>
      </c>
      <c r="B4848" s="963" t="s">
        <v>7805</v>
      </c>
      <c r="C4848" s="964" t="s">
        <v>141</v>
      </c>
      <c r="D4848" s="965">
        <v>4.6500000000000004</v>
      </c>
      <c r="E4848" s="757"/>
      <c r="F4848" s="757"/>
      <c r="G4848" s="757"/>
      <c r="H4848" s="757"/>
      <c r="I4848" s="757"/>
    </row>
    <row r="4849" spans="1:9" ht="15.75" customHeight="1">
      <c r="A4849" s="963">
        <v>103953</v>
      </c>
      <c r="B4849" s="963" t="s">
        <v>7806</v>
      </c>
      <c r="C4849" s="964" t="s">
        <v>141</v>
      </c>
      <c r="D4849" s="965">
        <v>5.9</v>
      </c>
      <c r="E4849" s="757"/>
      <c r="F4849" s="757"/>
      <c r="G4849" s="757"/>
      <c r="H4849" s="757"/>
      <c r="I4849" s="757"/>
    </row>
    <row r="4850" spans="1:9" ht="15.75" customHeight="1">
      <c r="A4850" s="963">
        <v>103954</v>
      </c>
      <c r="B4850" s="963" t="s">
        <v>7807</v>
      </c>
      <c r="C4850" s="964" t="s">
        <v>141</v>
      </c>
      <c r="D4850" s="965">
        <v>7.71</v>
      </c>
      <c r="E4850" s="757"/>
      <c r="F4850" s="757"/>
      <c r="G4850" s="757"/>
      <c r="H4850" s="757"/>
      <c r="I4850" s="757"/>
    </row>
    <row r="4851" spans="1:9" ht="15.75" customHeight="1">
      <c r="A4851" s="963">
        <v>103955</v>
      </c>
      <c r="B4851" s="963" t="s">
        <v>7808</v>
      </c>
      <c r="C4851" s="964" t="s">
        <v>141</v>
      </c>
      <c r="D4851" s="965">
        <v>8.73</v>
      </c>
      <c r="E4851" s="757"/>
      <c r="F4851" s="757"/>
      <c r="G4851" s="757"/>
      <c r="H4851" s="757"/>
      <c r="I4851" s="757"/>
    </row>
    <row r="4852" spans="1:9" ht="15.75" customHeight="1">
      <c r="A4852" s="963">
        <v>103956</v>
      </c>
      <c r="B4852" s="963" t="s">
        <v>7809</v>
      </c>
      <c r="C4852" s="964" t="s">
        <v>141</v>
      </c>
      <c r="D4852" s="965">
        <v>12.69</v>
      </c>
      <c r="E4852" s="757"/>
      <c r="F4852" s="757"/>
      <c r="G4852" s="757"/>
      <c r="H4852" s="757"/>
      <c r="I4852" s="757"/>
    </row>
    <row r="4853" spans="1:9" ht="15.75" customHeight="1">
      <c r="A4853" s="963">
        <v>103957</v>
      </c>
      <c r="B4853" s="963" t="s">
        <v>7810</v>
      </c>
      <c r="C4853" s="964" t="s">
        <v>141</v>
      </c>
      <c r="D4853" s="965">
        <v>4.0999999999999996</v>
      </c>
      <c r="E4853" s="757"/>
      <c r="F4853" s="757"/>
      <c r="G4853" s="757"/>
      <c r="H4853" s="757"/>
      <c r="I4853" s="757"/>
    </row>
    <row r="4854" spans="1:9" ht="15.75" customHeight="1">
      <c r="A4854" s="963">
        <v>103958</v>
      </c>
      <c r="B4854" s="963" t="s">
        <v>7811</v>
      </c>
      <c r="C4854" s="964" t="s">
        <v>141</v>
      </c>
      <c r="D4854" s="965">
        <v>9.01</v>
      </c>
      <c r="E4854" s="757"/>
      <c r="F4854" s="757"/>
      <c r="G4854" s="757"/>
      <c r="H4854" s="757"/>
      <c r="I4854" s="757"/>
    </row>
    <row r="4855" spans="1:9" ht="15.75" customHeight="1">
      <c r="A4855" s="963">
        <v>103959</v>
      </c>
      <c r="B4855" s="963" t="s">
        <v>7812</v>
      </c>
      <c r="C4855" s="964" t="s">
        <v>141</v>
      </c>
      <c r="D4855" s="965">
        <v>14.03</v>
      </c>
      <c r="E4855" s="757"/>
      <c r="F4855" s="757"/>
      <c r="G4855" s="757"/>
      <c r="H4855" s="757"/>
      <c r="I4855" s="757"/>
    </row>
    <row r="4856" spans="1:9" ht="15.75" customHeight="1">
      <c r="A4856" s="963">
        <v>103962</v>
      </c>
      <c r="B4856" s="963" t="s">
        <v>7813</v>
      </c>
      <c r="C4856" s="964" t="s">
        <v>141</v>
      </c>
      <c r="D4856" s="965">
        <v>5.96</v>
      </c>
      <c r="E4856" s="757"/>
      <c r="F4856" s="757"/>
      <c r="G4856" s="757"/>
      <c r="H4856" s="757"/>
      <c r="I4856" s="757"/>
    </row>
    <row r="4857" spans="1:9" ht="15.75" customHeight="1">
      <c r="A4857" s="963">
        <v>103964</v>
      </c>
      <c r="B4857" s="963" t="s">
        <v>7814</v>
      </c>
      <c r="C4857" s="964" t="s">
        <v>141</v>
      </c>
      <c r="D4857" s="965">
        <v>7.61</v>
      </c>
      <c r="E4857" s="757"/>
      <c r="F4857" s="757"/>
      <c r="G4857" s="757"/>
      <c r="H4857" s="757"/>
      <c r="I4857" s="757"/>
    </row>
    <row r="4858" spans="1:9" ht="15.75" customHeight="1">
      <c r="A4858" s="963">
        <v>103966</v>
      </c>
      <c r="B4858" s="963" t="s">
        <v>7815</v>
      </c>
      <c r="C4858" s="964" t="s">
        <v>141</v>
      </c>
      <c r="D4858" s="965">
        <v>8.9700000000000006</v>
      </c>
      <c r="E4858" s="757"/>
      <c r="F4858" s="757"/>
      <c r="G4858" s="757"/>
      <c r="H4858" s="757"/>
      <c r="I4858" s="757"/>
    </row>
    <row r="4859" spans="1:9" ht="15.75" customHeight="1">
      <c r="A4859" s="963">
        <v>103967</v>
      </c>
      <c r="B4859" s="963" t="s">
        <v>7816</v>
      </c>
      <c r="C4859" s="964" t="s">
        <v>141</v>
      </c>
      <c r="D4859" s="965">
        <v>11.03</v>
      </c>
      <c r="E4859" s="757"/>
      <c r="F4859" s="757"/>
      <c r="G4859" s="757"/>
      <c r="H4859" s="757"/>
      <c r="I4859" s="757"/>
    </row>
    <row r="4860" spans="1:9" ht="15.75" customHeight="1">
      <c r="A4860" s="963">
        <v>103968</v>
      </c>
      <c r="B4860" s="963" t="s">
        <v>7817</v>
      </c>
      <c r="C4860" s="964" t="s">
        <v>141</v>
      </c>
      <c r="D4860" s="965">
        <v>16.510000000000002</v>
      </c>
      <c r="E4860" s="757"/>
      <c r="F4860" s="757"/>
      <c r="G4860" s="757"/>
      <c r="H4860" s="757"/>
      <c r="I4860" s="757"/>
    </row>
    <row r="4861" spans="1:9" ht="15.75" customHeight="1">
      <c r="A4861" s="963">
        <v>103969</v>
      </c>
      <c r="B4861" s="963" t="s">
        <v>7818</v>
      </c>
      <c r="C4861" s="964" t="s">
        <v>141</v>
      </c>
      <c r="D4861" s="965">
        <v>19.760000000000002</v>
      </c>
      <c r="E4861" s="757"/>
      <c r="F4861" s="757"/>
      <c r="G4861" s="757"/>
      <c r="H4861" s="757"/>
      <c r="I4861" s="757"/>
    </row>
    <row r="4862" spans="1:9" ht="15.75" customHeight="1">
      <c r="A4862" s="963">
        <v>103971</v>
      </c>
      <c r="B4862" s="963" t="s">
        <v>7819</v>
      </c>
      <c r="C4862" s="964" t="s">
        <v>141</v>
      </c>
      <c r="D4862" s="965">
        <v>25.29</v>
      </c>
      <c r="E4862" s="757"/>
      <c r="F4862" s="757"/>
      <c r="G4862" s="757"/>
      <c r="H4862" s="757"/>
      <c r="I4862" s="757"/>
    </row>
    <row r="4863" spans="1:9" ht="15.75" customHeight="1">
      <c r="A4863" s="963">
        <v>103972</v>
      </c>
      <c r="B4863" s="963" t="s">
        <v>7820</v>
      </c>
      <c r="C4863" s="964" t="s">
        <v>141</v>
      </c>
      <c r="D4863" s="965">
        <v>29.21</v>
      </c>
      <c r="E4863" s="757"/>
      <c r="F4863" s="757"/>
      <c r="G4863" s="757"/>
      <c r="H4863" s="757"/>
      <c r="I4863" s="757"/>
    </row>
    <row r="4864" spans="1:9" ht="15.75" customHeight="1">
      <c r="A4864" s="963">
        <v>103974</v>
      </c>
      <c r="B4864" s="963" t="s">
        <v>7821</v>
      </c>
      <c r="C4864" s="964" t="s">
        <v>141</v>
      </c>
      <c r="D4864" s="965">
        <v>9.99</v>
      </c>
      <c r="E4864" s="757"/>
      <c r="F4864" s="757"/>
      <c r="G4864" s="757"/>
      <c r="H4864" s="757"/>
      <c r="I4864" s="757"/>
    </row>
    <row r="4865" spans="1:9" ht="15.75" customHeight="1">
      <c r="A4865" s="963">
        <v>103975</v>
      </c>
      <c r="B4865" s="963" t="s">
        <v>7822</v>
      </c>
      <c r="C4865" s="964" t="s">
        <v>141</v>
      </c>
      <c r="D4865" s="965">
        <v>16.82</v>
      </c>
      <c r="E4865" s="757"/>
      <c r="F4865" s="757"/>
      <c r="G4865" s="757"/>
      <c r="H4865" s="757"/>
      <c r="I4865" s="757"/>
    </row>
    <row r="4866" spans="1:9" ht="15.75" customHeight="1">
      <c r="A4866" s="963">
        <v>103976</v>
      </c>
      <c r="B4866" s="963" t="s">
        <v>7823</v>
      </c>
      <c r="C4866" s="964" t="s">
        <v>141</v>
      </c>
      <c r="D4866" s="965">
        <v>25.15</v>
      </c>
      <c r="E4866" s="757"/>
      <c r="F4866" s="757"/>
      <c r="G4866" s="757"/>
      <c r="H4866" s="757"/>
      <c r="I4866" s="757"/>
    </row>
    <row r="4867" spans="1:9" ht="15.75" customHeight="1">
      <c r="A4867" s="963">
        <v>103977</v>
      </c>
      <c r="B4867" s="963" t="s">
        <v>7824</v>
      </c>
      <c r="C4867" s="964" t="s">
        <v>141</v>
      </c>
      <c r="D4867" s="965">
        <v>6.19</v>
      </c>
      <c r="E4867" s="757"/>
      <c r="F4867" s="757"/>
      <c r="G4867" s="757"/>
      <c r="H4867" s="757"/>
      <c r="I4867" s="757"/>
    </row>
    <row r="4868" spans="1:9" ht="15.75" customHeight="1">
      <c r="A4868" s="963">
        <v>103980</v>
      </c>
      <c r="B4868" s="963" t="s">
        <v>7825</v>
      </c>
      <c r="C4868" s="964" t="s">
        <v>141</v>
      </c>
      <c r="D4868" s="965">
        <v>15.64</v>
      </c>
      <c r="E4868" s="757"/>
      <c r="F4868" s="757"/>
      <c r="G4868" s="757"/>
      <c r="H4868" s="757"/>
      <c r="I4868" s="757"/>
    </row>
    <row r="4869" spans="1:9" ht="15.75" customHeight="1">
      <c r="A4869" s="963">
        <v>103981</v>
      </c>
      <c r="B4869" s="963" t="s">
        <v>7826</v>
      </c>
      <c r="C4869" s="964" t="s">
        <v>141</v>
      </c>
      <c r="D4869" s="965">
        <v>15.71</v>
      </c>
      <c r="E4869" s="757"/>
      <c r="F4869" s="757"/>
      <c r="G4869" s="757"/>
      <c r="H4869" s="757"/>
      <c r="I4869" s="757"/>
    </row>
    <row r="4870" spans="1:9" ht="15.75" customHeight="1">
      <c r="A4870" s="963">
        <v>103982</v>
      </c>
      <c r="B4870" s="963" t="s">
        <v>7827</v>
      </c>
      <c r="C4870" s="964" t="s">
        <v>141</v>
      </c>
      <c r="D4870" s="965">
        <v>22.76</v>
      </c>
      <c r="E4870" s="757"/>
      <c r="F4870" s="757"/>
      <c r="G4870" s="757"/>
      <c r="H4870" s="757"/>
      <c r="I4870" s="757"/>
    </row>
    <row r="4871" spans="1:9" ht="15.75" customHeight="1">
      <c r="A4871" s="963">
        <v>103983</v>
      </c>
      <c r="B4871" s="963" t="s">
        <v>7828</v>
      </c>
      <c r="C4871" s="964" t="s">
        <v>141</v>
      </c>
      <c r="D4871" s="965">
        <v>15.08</v>
      </c>
      <c r="E4871" s="757"/>
      <c r="F4871" s="757"/>
      <c r="G4871" s="757"/>
      <c r="H4871" s="757"/>
      <c r="I4871" s="757"/>
    </row>
    <row r="4872" spans="1:9" ht="15.75" customHeight="1">
      <c r="A4872" s="963">
        <v>103984</v>
      </c>
      <c r="B4872" s="963" t="s">
        <v>7829</v>
      </c>
      <c r="C4872" s="964" t="s">
        <v>141</v>
      </c>
      <c r="D4872" s="965">
        <v>16.760000000000002</v>
      </c>
      <c r="E4872" s="757"/>
      <c r="F4872" s="757"/>
      <c r="G4872" s="757"/>
      <c r="H4872" s="757"/>
      <c r="I4872" s="757"/>
    </row>
    <row r="4873" spans="1:9" ht="15.75" customHeight="1">
      <c r="A4873" s="963">
        <v>103985</v>
      </c>
      <c r="B4873" s="963" t="s">
        <v>7830</v>
      </c>
      <c r="C4873" s="964" t="s">
        <v>141</v>
      </c>
      <c r="D4873" s="965">
        <v>19.66</v>
      </c>
      <c r="E4873" s="757"/>
      <c r="F4873" s="757"/>
      <c r="G4873" s="757"/>
      <c r="H4873" s="757"/>
      <c r="I4873" s="757"/>
    </row>
    <row r="4874" spans="1:9" ht="15.75" customHeight="1">
      <c r="A4874" s="963">
        <v>103986</v>
      </c>
      <c r="B4874" s="963" t="s">
        <v>7831</v>
      </c>
      <c r="C4874" s="964" t="s">
        <v>141</v>
      </c>
      <c r="D4874" s="965">
        <v>26.12</v>
      </c>
      <c r="E4874" s="757"/>
      <c r="F4874" s="757"/>
      <c r="G4874" s="757"/>
      <c r="H4874" s="757"/>
      <c r="I4874" s="757"/>
    </row>
    <row r="4875" spans="1:9" ht="15.75" customHeight="1">
      <c r="A4875" s="963">
        <v>103987</v>
      </c>
      <c r="B4875" s="963" t="s">
        <v>7832</v>
      </c>
      <c r="C4875" s="964" t="s">
        <v>141</v>
      </c>
      <c r="D4875" s="965">
        <v>21.74</v>
      </c>
      <c r="E4875" s="757"/>
      <c r="F4875" s="757"/>
      <c r="G4875" s="757"/>
      <c r="H4875" s="757"/>
      <c r="I4875" s="757"/>
    </row>
    <row r="4876" spans="1:9" ht="15.75" customHeight="1">
      <c r="A4876" s="963">
        <v>103988</v>
      </c>
      <c r="B4876" s="963" t="s">
        <v>7833</v>
      </c>
      <c r="C4876" s="964" t="s">
        <v>141</v>
      </c>
      <c r="D4876" s="965">
        <v>11.32</v>
      </c>
      <c r="E4876" s="757"/>
      <c r="F4876" s="757"/>
      <c r="G4876" s="757"/>
      <c r="H4876" s="757"/>
      <c r="I4876" s="757"/>
    </row>
    <row r="4877" spans="1:9" ht="15.75" customHeight="1">
      <c r="A4877" s="963">
        <v>103990</v>
      </c>
      <c r="B4877" s="963" t="s">
        <v>7834</v>
      </c>
      <c r="C4877" s="964" t="s">
        <v>141</v>
      </c>
      <c r="D4877" s="965">
        <v>36.47</v>
      </c>
      <c r="E4877" s="757"/>
      <c r="F4877" s="757"/>
      <c r="G4877" s="757"/>
      <c r="H4877" s="757"/>
      <c r="I4877" s="757"/>
    </row>
    <row r="4878" spans="1:9" ht="15.75" customHeight="1">
      <c r="A4878" s="963">
        <v>103991</v>
      </c>
      <c r="B4878" s="963" t="s">
        <v>7835</v>
      </c>
      <c r="C4878" s="964" t="s">
        <v>141</v>
      </c>
      <c r="D4878" s="965">
        <v>17.850000000000001</v>
      </c>
      <c r="E4878" s="757"/>
      <c r="F4878" s="757"/>
      <c r="G4878" s="757"/>
      <c r="H4878" s="757"/>
      <c r="I4878" s="757"/>
    </row>
    <row r="4879" spans="1:9" ht="15.75" customHeight="1">
      <c r="A4879" s="963">
        <v>103992</v>
      </c>
      <c r="B4879" s="963" t="s">
        <v>7836</v>
      </c>
      <c r="C4879" s="964" t="s">
        <v>141</v>
      </c>
      <c r="D4879" s="965">
        <v>10.15</v>
      </c>
      <c r="E4879" s="757"/>
      <c r="F4879" s="757"/>
      <c r="G4879" s="757"/>
      <c r="H4879" s="757"/>
      <c r="I4879" s="757"/>
    </row>
    <row r="4880" spans="1:9" ht="15.75" customHeight="1">
      <c r="A4880" s="963">
        <v>103993</v>
      </c>
      <c r="B4880" s="963" t="s">
        <v>7837</v>
      </c>
      <c r="C4880" s="964" t="s">
        <v>141</v>
      </c>
      <c r="D4880" s="965">
        <v>8.2899999999999991</v>
      </c>
      <c r="E4880" s="757"/>
      <c r="F4880" s="757"/>
      <c r="G4880" s="757"/>
      <c r="H4880" s="757"/>
      <c r="I4880" s="757"/>
    </row>
    <row r="4881" spans="1:9" ht="15.75" customHeight="1">
      <c r="A4881" s="963">
        <v>103994</v>
      </c>
      <c r="B4881" s="963" t="s">
        <v>7838</v>
      </c>
      <c r="C4881" s="964" t="s">
        <v>141</v>
      </c>
      <c r="D4881" s="965">
        <v>13.13</v>
      </c>
      <c r="E4881" s="757"/>
      <c r="F4881" s="757"/>
      <c r="G4881" s="757"/>
      <c r="H4881" s="757"/>
      <c r="I4881" s="757"/>
    </row>
    <row r="4882" spans="1:9" ht="15.75" customHeight="1">
      <c r="A4882" s="963">
        <v>103995</v>
      </c>
      <c r="B4882" s="963" t="s">
        <v>7839</v>
      </c>
      <c r="C4882" s="964" t="s">
        <v>141</v>
      </c>
      <c r="D4882" s="965">
        <v>13.14</v>
      </c>
      <c r="E4882" s="757"/>
      <c r="F4882" s="757"/>
      <c r="G4882" s="757"/>
      <c r="H4882" s="757"/>
      <c r="I4882" s="757"/>
    </row>
    <row r="4883" spans="1:9" ht="15.75" customHeight="1">
      <c r="A4883" s="963">
        <v>103996</v>
      </c>
      <c r="B4883" s="963" t="s">
        <v>7840</v>
      </c>
      <c r="C4883" s="964" t="s">
        <v>141</v>
      </c>
      <c r="D4883" s="965">
        <v>41.28</v>
      </c>
      <c r="E4883" s="757"/>
      <c r="F4883" s="757"/>
      <c r="G4883" s="757"/>
      <c r="H4883" s="757"/>
      <c r="I4883" s="757"/>
    </row>
    <row r="4884" spans="1:9" ht="15.75" customHeight="1">
      <c r="A4884" s="963">
        <v>103997</v>
      </c>
      <c r="B4884" s="963" t="s">
        <v>7841</v>
      </c>
      <c r="C4884" s="964" t="s">
        <v>141</v>
      </c>
      <c r="D4884" s="965">
        <v>40.21</v>
      </c>
      <c r="E4884" s="757"/>
      <c r="F4884" s="757"/>
      <c r="G4884" s="757"/>
      <c r="H4884" s="757"/>
      <c r="I4884" s="757"/>
    </row>
    <row r="4885" spans="1:9" ht="15.75" customHeight="1">
      <c r="A4885" s="963">
        <v>103998</v>
      </c>
      <c r="B4885" s="963" t="s">
        <v>7842</v>
      </c>
      <c r="C4885" s="964" t="s">
        <v>141</v>
      </c>
      <c r="D4885" s="965">
        <v>13.44</v>
      </c>
      <c r="E4885" s="757"/>
      <c r="F4885" s="757"/>
      <c r="G4885" s="757"/>
      <c r="H4885" s="757"/>
      <c r="I4885" s="757"/>
    </row>
    <row r="4886" spans="1:9" ht="15.75" customHeight="1">
      <c r="A4886" s="963">
        <v>103999</v>
      </c>
      <c r="B4886" s="963" t="s">
        <v>7843</v>
      </c>
      <c r="C4886" s="964" t="s">
        <v>141</v>
      </c>
      <c r="D4886" s="965">
        <v>11.13</v>
      </c>
      <c r="E4886" s="757"/>
      <c r="F4886" s="757"/>
      <c r="G4886" s="757"/>
      <c r="H4886" s="757"/>
      <c r="I4886" s="757"/>
    </row>
    <row r="4887" spans="1:9" ht="15.75" customHeight="1">
      <c r="A4887" s="963">
        <v>104000</v>
      </c>
      <c r="B4887" s="963" t="s">
        <v>7844</v>
      </c>
      <c r="C4887" s="964" t="s">
        <v>141</v>
      </c>
      <c r="D4887" s="965">
        <v>28.22</v>
      </c>
      <c r="E4887" s="757"/>
      <c r="F4887" s="757"/>
      <c r="G4887" s="757"/>
      <c r="H4887" s="757"/>
      <c r="I4887" s="757"/>
    </row>
    <row r="4888" spans="1:9" ht="15.75" customHeight="1">
      <c r="A4888" s="963">
        <v>104001</v>
      </c>
      <c r="B4888" s="963" t="s">
        <v>7845</v>
      </c>
      <c r="C4888" s="964" t="s">
        <v>141</v>
      </c>
      <c r="D4888" s="965">
        <v>12.16</v>
      </c>
      <c r="E4888" s="757"/>
      <c r="F4888" s="757"/>
      <c r="G4888" s="757"/>
      <c r="H4888" s="757"/>
      <c r="I4888" s="757"/>
    </row>
    <row r="4889" spans="1:9" ht="15.75" customHeight="1">
      <c r="A4889" s="963">
        <v>104002</v>
      </c>
      <c r="B4889" s="963" t="s">
        <v>7846</v>
      </c>
      <c r="C4889" s="964" t="s">
        <v>141</v>
      </c>
      <c r="D4889" s="965">
        <v>16.46</v>
      </c>
      <c r="E4889" s="757"/>
      <c r="F4889" s="757"/>
      <c r="G4889" s="757"/>
      <c r="H4889" s="757"/>
      <c r="I4889" s="757"/>
    </row>
    <row r="4890" spans="1:9" ht="15.75" customHeight="1">
      <c r="A4890" s="963">
        <v>104003</v>
      </c>
      <c r="B4890" s="963" t="s">
        <v>7847</v>
      </c>
      <c r="C4890" s="964" t="s">
        <v>141</v>
      </c>
      <c r="D4890" s="965">
        <v>13.31</v>
      </c>
      <c r="E4890" s="757"/>
      <c r="F4890" s="757"/>
      <c r="G4890" s="757"/>
      <c r="H4890" s="757"/>
      <c r="I4890" s="757"/>
    </row>
    <row r="4891" spans="1:9" ht="15.75" customHeight="1">
      <c r="A4891" s="963">
        <v>104004</v>
      </c>
      <c r="B4891" s="963" t="s">
        <v>7848</v>
      </c>
      <c r="C4891" s="964" t="s">
        <v>141</v>
      </c>
      <c r="D4891" s="965">
        <v>26.22</v>
      </c>
      <c r="E4891" s="757"/>
      <c r="F4891" s="757"/>
      <c r="G4891" s="757"/>
      <c r="H4891" s="757"/>
      <c r="I4891" s="757"/>
    </row>
    <row r="4892" spans="1:9" ht="15.75" customHeight="1">
      <c r="A4892" s="963">
        <v>104005</v>
      </c>
      <c r="B4892" s="963" t="s">
        <v>7849</v>
      </c>
      <c r="C4892" s="964" t="s">
        <v>141</v>
      </c>
      <c r="D4892" s="965">
        <v>34.53</v>
      </c>
      <c r="E4892" s="757"/>
      <c r="F4892" s="757"/>
      <c r="G4892" s="757"/>
      <c r="H4892" s="757"/>
      <c r="I4892" s="757"/>
    </row>
    <row r="4893" spans="1:9" ht="15.75" customHeight="1">
      <c r="A4893" s="963">
        <v>104006</v>
      </c>
      <c r="B4893" s="963" t="s">
        <v>7850</v>
      </c>
      <c r="C4893" s="964" t="s">
        <v>141</v>
      </c>
      <c r="D4893" s="965">
        <v>22.97</v>
      </c>
      <c r="E4893" s="757"/>
      <c r="F4893" s="757"/>
      <c r="G4893" s="757"/>
      <c r="H4893" s="757"/>
      <c r="I4893" s="757"/>
    </row>
    <row r="4894" spans="1:9" ht="15.75" customHeight="1">
      <c r="A4894" s="963">
        <v>104007</v>
      </c>
      <c r="B4894" s="963" t="s">
        <v>7851</v>
      </c>
      <c r="C4894" s="964" t="s">
        <v>141</v>
      </c>
      <c r="D4894" s="965">
        <v>20.010000000000002</v>
      </c>
      <c r="E4894" s="757"/>
      <c r="F4894" s="757"/>
      <c r="G4894" s="757"/>
      <c r="H4894" s="757"/>
      <c r="I4894" s="757"/>
    </row>
    <row r="4895" spans="1:9" ht="15.75" customHeight="1">
      <c r="A4895" s="963">
        <v>104008</v>
      </c>
      <c r="B4895" s="963" t="s">
        <v>7852</v>
      </c>
      <c r="C4895" s="964" t="s">
        <v>141</v>
      </c>
      <c r="D4895" s="965">
        <v>29.7</v>
      </c>
      <c r="E4895" s="757"/>
      <c r="F4895" s="757"/>
      <c r="G4895" s="757"/>
      <c r="H4895" s="757"/>
      <c r="I4895" s="757"/>
    </row>
    <row r="4896" spans="1:9" ht="15.75" customHeight="1">
      <c r="A4896" s="963">
        <v>104009</v>
      </c>
      <c r="B4896" s="963" t="s">
        <v>7853</v>
      </c>
      <c r="C4896" s="964" t="s">
        <v>141</v>
      </c>
      <c r="D4896" s="965">
        <v>11.46</v>
      </c>
      <c r="E4896" s="757"/>
      <c r="F4896" s="757"/>
      <c r="G4896" s="757"/>
      <c r="H4896" s="757"/>
      <c r="I4896" s="757"/>
    </row>
    <row r="4897" spans="1:9" ht="15.75" customHeight="1">
      <c r="A4897" s="963">
        <v>104011</v>
      </c>
      <c r="B4897" s="963" t="s">
        <v>7854</v>
      </c>
      <c r="C4897" s="964" t="s">
        <v>141</v>
      </c>
      <c r="D4897" s="965">
        <v>22.7</v>
      </c>
      <c r="E4897" s="757"/>
      <c r="F4897" s="757"/>
      <c r="G4897" s="757"/>
      <c r="H4897" s="757"/>
      <c r="I4897" s="757"/>
    </row>
    <row r="4898" spans="1:9" ht="15.75" customHeight="1">
      <c r="A4898" s="963">
        <v>104012</v>
      </c>
      <c r="B4898" s="963" t="s">
        <v>7855</v>
      </c>
      <c r="C4898" s="964" t="s">
        <v>141</v>
      </c>
      <c r="D4898" s="965">
        <v>21.06</v>
      </c>
      <c r="E4898" s="757"/>
      <c r="F4898" s="757"/>
      <c r="G4898" s="757"/>
      <c r="H4898" s="757"/>
      <c r="I4898" s="757"/>
    </row>
    <row r="4899" spans="1:9" ht="15.75" customHeight="1">
      <c r="A4899" s="963">
        <v>104014</v>
      </c>
      <c r="B4899" s="963" t="s">
        <v>7856</v>
      </c>
      <c r="C4899" s="964" t="s">
        <v>141</v>
      </c>
      <c r="D4899" s="965">
        <v>9.58</v>
      </c>
      <c r="E4899" s="757"/>
      <c r="F4899" s="757"/>
      <c r="G4899" s="757"/>
      <c r="H4899" s="757"/>
      <c r="I4899" s="757"/>
    </row>
    <row r="4900" spans="1:9" ht="15.75" customHeight="1">
      <c r="A4900" s="963">
        <v>104015</v>
      </c>
      <c r="B4900" s="963" t="s">
        <v>7857</v>
      </c>
      <c r="C4900" s="964" t="s">
        <v>141</v>
      </c>
      <c r="D4900" s="965">
        <v>14.32</v>
      </c>
      <c r="E4900" s="757"/>
      <c r="F4900" s="757"/>
      <c r="G4900" s="757"/>
      <c r="H4900" s="757"/>
      <c r="I4900" s="757"/>
    </row>
    <row r="4901" spans="1:9" ht="15.75" customHeight="1">
      <c r="A4901" s="963">
        <v>104016</v>
      </c>
      <c r="B4901" s="963" t="s">
        <v>7858</v>
      </c>
      <c r="C4901" s="964" t="s">
        <v>141</v>
      </c>
      <c r="D4901" s="965">
        <v>19.47</v>
      </c>
      <c r="E4901" s="757"/>
      <c r="F4901" s="757"/>
      <c r="G4901" s="757"/>
      <c r="H4901" s="757"/>
      <c r="I4901" s="757"/>
    </row>
    <row r="4902" spans="1:9" ht="15.75" customHeight="1">
      <c r="A4902" s="963">
        <v>104017</v>
      </c>
      <c r="B4902" s="963" t="s">
        <v>7859</v>
      </c>
      <c r="C4902" s="964" t="s">
        <v>141</v>
      </c>
      <c r="D4902" s="965">
        <v>42.56</v>
      </c>
      <c r="E4902" s="757"/>
      <c r="F4902" s="757"/>
      <c r="G4902" s="757"/>
      <c r="H4902" s="757"/>
      <c r="I4902" s="757"/>
    </row>
    <row r="4903" spans="1:9" ht="15.75" customHeight="1">
      <c r="A4903" s="963">
        <v>104018</v>
      </c>
      <c r="B4903" s="963" t="s">
        <v>7859</v>
      </c>
      <c r="C4903" s="964" t="s">
        <v>141</v>
      </c>
      <c r="D4903" s="965">
        <v>18.649999999999999</v>
      </c>
      <c r="E4903" s="757"/>
      <c r="F4903" s="757"/>
      <c r="G4903" s="757"/>
      <c r="H4903" s="757"/>
      <c r="I4903" s="757"/>
    </row>
    <row r="4904" spans="1:9" ht="15.75" customHeight="1">
      <c r="A4904" s="963">
        <v>104019</v>
      </c>
      <c r="B4904" s="963" t="s">
        <v>7860</v>
      </c>
      <c r="C4904" s="964" t="s">
        <v>141</v>
      </c>
      <c r="D4904" s="965">
        <v>41.61</v>
      </c>
      <c r="E4904" s="757"/>
      <c r="F4904" s="757"/>
      <c r="G4904" s="757"/>
      <c r="H4904" s="757"/>
      <c r="I4904" s="757"/>
    </row>
    <row r="4905" spans="1:9" ht="15.75" customHeight="1">
      <c r="A4905" s="963">
        <v>104020</v>
      </c>
      <c r="B4905" s="963" t="s">
        <v>7861</v>
      </c>
      <c r="C4905" s="964" t="s">
        <v>141</v>
      </c>
      <c r="D4905" s="965">
        <v>54.29</v>
      </c>
      <c r="E4905" s="757"/>
      <c r="F4905" s="757"/>
      <c r="G4905" s="757"/>
      <c r="H4905" s="757"/>
      <c r="I4905" s="757"/>
    </row>
    <row r="4906" spans="1:9" ht="15.75" customHeight="1">
      <c r="A4906" s="963">
        <v>104022</v>
      </c>
      <c r="B4906" s="963" t="s">
        <v>7862</v>
      </c>
      <c r="C4906" s="964" t="s">
        <v>141</v>
      </c>
      <c r="D4906" s="965">
        <v>66.3</v>
      </c>
      <c r="E4906" s="757"/>
      <c r="F4906" s="757"/>
      <c r="G4906" s="757"/>
      <c r="H4906" s="757"/>
      <c r="I4906" s="757"/>
    </row>
    <row r="4907" spans="1:9" ht="15.75" customHeight="1">
      <c r="A4907" s="963">
        <v>104023</v>
      </c>
      <c r="B4907" s="963" t="s">
        <v>7863</v>
      </c>
      <c r="C4907" s="964" t="s">
        <v>141</v>
      </c>
      <c r="D4907" s="965">
        <v>38.46</v>
      </c>
      <c r="E4907" s="757"/>
      <c r="F4907" s="757"/>
      <c r="G4907" s="757"/>
      <c r="H4907" s="757"/>
      <c r="I4907" s="757"/>
    </row>
    <row r="4908" spans="1:9" ht="15.75" customHeight="1">
      <c r="A4908" s="963">
        <v>104024</v>
      </c>
      <c r="B4908" s="963" t="s">
        <v>7864</v>
      </c>
      <c r="C4908" s="964" t="s">
        <v>141</v>
      </c>
      <c r="D4908" s="965">
        <v>38.049999999999997</v>
      </c>
      <c r="E4908" s="757"/>
      <c r="F4908" s="757"/>
      <c r="G4908" s="757"/>
      <c r="H4908" s="757"/>
      <c r="I4908" s="757"/>
    </row>
    <row r="4909" spans="1:9" ht="15.75" customHeight="1">
      <c r="A4909" s="963">
        <v>104025</v>
      </c>
      <c r="B4909" s="963" t="s">
        <v>7865</v>
      </c>
      <c r="C4909" s="964" t="s">
        <v>141</v>
      </c>
      <c r="D4909" s="965">
        <v>26.46</v>
      </c>
      <c r="E4909" s="757"/>
      <c r="F4909" s="757"/>
      <c r="G4909" s="757"/>
      <c r="H4909" s="757"/>
      <c r="I4909" s="757"/>
    </row>
    <row r="4910" spans="1:9" ht="15.75" customHeight="1">
      <c r="A4910" s="963">
        <v>104026</v>
      </c>
      <c r="B4910" s="963" t="s">
        <v>7866</v>
      </c>
      <c r="C4910" s="964" t="s">
        <v>141</v>
      </c>
      <c r="D4910" s="965">
        <v>40.159999999999997</v>
      </c>
      <c r="E4910" s="757"/>
      <c r="F4910" s="757"/>
      <c r="G4910" s="757"/>
      <c r="H4910" s="757"/>
      <c r="I4910" s="757"/>
    </row>
    <row r="4911" spans="1:9" ht="15.75" customHeight="1">
      <c r="A4911" s="963">
        <v>104027</v>
      </c>
      <c r="B4911" s="963" t="s">
        <v>7867</v>
      </c>
      <c r="C4911" s="964" t="s">
        <v>141</v>
      </c>
      <c r="D4911" s="965">
        <v>62.48</v>
      </c>
      <c r="E4911" s="757"/>
      <c r="F4911" s="757"/>
      <c r="G4911" s="757"/>
      <c r="H4911" s="757"/>
      <c r="I4911" s="757"/>
    </row>
    <row r="4912" spans="1:9" ht="15.75" customHeight="1">
      <c r="A4912" s="963">
        <v>104028</v>
      </c>
      <c r="B4912" s="963" t="s">
        <v>7868</v>
      </c>
      <c r="C4912" s="964" t="s">
        <v>141</v>
      </c>
      <c r="D4912" s="965">
        <v>131.03</v>
      </c>
      <c r="E4912" s="757"/>
      <c r="F4912" s="757"/>
      <c r="G4912" s="757"/>
      <c r="H4912" s="757"/>
      <c r="I4912" s="757"/>
    </row>
    <row r="4913" spans="1:9" ht="15.75" customHeight="1">
      <c r="A4913" s="963">
        <v>104029</v>
      </c>
      <c r="B4913" s="963" t="s">
        <v>7869</v>
      </c>
      <c r="C4913" s="964" t="s">
        <v>141</v>
      </c>
      <c r="D4913" s="965">
        <v>66.84</v>
      </c>
      <c r="E4913" s="757"/>
      <c r="F4913" s="757"/>
      <c r="G4913" s="757"/>
      <c r="H4913" s="757"/>
      <c r="I4913" s="757"/>
    </row>
    <row r="4914" spans="1:9" ht="15.75" customHeight="1">
      <c r="A4914" s="963">
        <v>104030</v>
      </c>
      <c r="B4914" s="963" t="s">
        <v>7870</v>
      </c>
      <c r="C4914" s="964" t="s">
        <v>141</v>
      </c>
      <c r="D4914" s="965">
        <v>58.57</v>
      </c>
      <c r="E4914" s="757"/>
      <c r="F4914" s="757"/>
      <c r="G4914" s="757"/>
      <c r="H4914" s="757"/>
      <c r="I4914" s="757"/>
    </row>
    <row r="4915" spans="1:9" ht="15.75" customHeight="1">
      <c r="A4915" s="963">
        <v>104159</v>
      </c>
      <c r="B4915" s="963" t="s">
        <v>7871</v>
      </c>
      <c r="C4915" s="964" t="s">
        <v>141</v>
      </c>
      <c r="D4915" s="965">
        <v>39.31</v>
      </c>
      <c r="E4915" s="757"/>
      <c r="F4915" s="757"/>
      <c r="G4915" s="757"/>
      <c r="H4915" s="757"/>
      <c r="I4915" s="757"/>
    </row>
    <row r="4916" spans="1:9" ht="15.75" customHeight="1">
      <c r="A4916" s="963">
        <v>104167</v>
      </c>
      <c r="B4916" s="963" t="s">
        <v>7872</v>
      </c>
      <c r="C4916" s="964" t="s">
        <v>141</v>
      </c>
      <c r="D4916" s="965">
        <v>128.31</v>
      </c>
      <c r="E4916" s="757"/>
      <c r="F4916" s="757"/>
      <c r="G4916" s="757"/>
      <c r="H4916" s="757"/>
      <c r="I4916" s="757"/>
    </row>
    <row r="4917" spans="1:9" ht="15.75" customHeight="1">
      <c r="A4917" s="963">
        <v>104168</v>
      </c>
      <c r="B4917" s="963" t="s">
        <v>7873</v>
      </c>
      <c r="C4917" s="964" t="s">
        <v>141</v>
      </c>
      <c r="D4917" s="965">
        <v>124.81</v>
      </c>
      <c r="E4917" s="757"/>
      <c r="F4917" s="757"/>
      <c r="G4917" s="757"/>
      <c r="H4917" s="757"/>
      <c r="I4917" s="757"/>
    </row>
    <row r="4918" spans="1:9" ht="15.75" customHeight="1">
      <c r="A4918" s="963">
        <v>104169</v>
      </c>
      <c r="B4918" s="963" t="s">
        <v>7874</v>
      </c>
      <c r="C4918" s="964" t="s">
        <v>141</v>
      </c>
      <c r="D4918" s="965">
        <v>155.63999999999999</v>
      </c>
      <c r="E4918" s="757"/>
      <c r="F4918" s="757"/>
      <c r="G4918" s="757"/>
      <c r="H4918" s="757"/>
      <c r="I4918" s="757"/>
    </row>
    <row r="4919" spans="1:9" ht="15.75" customHeight="1">
      <c r="A4919" s="963">
        <v>104170</v>
      </c>
      <c r="B4919" s="963" t="s">
        <v>7875</v>
      </c>
      <c r="C4919" s="964" t="s">
        <v>141</v>
      </c>
      <c r="D4919" s="965">
        <v>71.150000000000006</v>
      </c>
      <c r="E4919" s="757"/>
      <c r="F4919" s="757"/>
      <c r="G4919" s="757"/>
      <c r="H4919" s="757"/>
      <c r="I4919" s="757"/>
    </row>
    <row r="4920" spans="1:9" ht="15.75" customHeight="1">
      <c r="A4920" s="963">
        <v>104171</v>
      </c>
      <c r="B4920" s="963" t="s">
        <v>7876</v>
      </c>
      <c r="C4920" s="964" t="s">
        <v>141</v>
      </c>
      <c r="D4920" s="965">
        <v>100.99</v>
      </c>
      <c r="E4920" s="757"/>
      <c r="F4920" s="757"/>
      <c r="G4920" s="757"/>
      <c r="H4920" s="757"/>
      <c r="I4920" s="757"/>
    </row>
    <row r="4921" spans="1:9" ht="15.75" customHeight="1">
      <c r="A4921" s="963">
        <v>104172</v>
      </c>
      <c r="B4921" s="963" t="s">
        <v>7877</v>
      </c>
      <c r="C4921" s="964" t="s">
        <v>141</v>
      </c>
      <c r="D4921" s="965">
        <v>295.47000000000003</v>
      </c>
      <c r="E4921" s="757"/>
      <c r="F4921" s="757"/>
      <c r="G4921" s="757"/>
      <c r="H4921" s="757"/>
      <c r="I4921" s="757"/>
    </row>
    <row r="4922" spans="1:9" ht="15.75" customHeight="1">
      <c r="A4922" s="963">
        <v>104173</v>
      </c>
      <c r="B4922" s="963" t="s">
        <v>7878</v>
      </c>
      <c r="C4922" s="964" t="s">
        <v>141</v>
      </c>
      <c r="D4922" s="965">
        <v>89.04</v>
      </c>
      <c r="E4922" s="757"/>
      <c r="F4922" s="757"/>
      <c r="G4922" s="757"/>
      <c r="H4922" s="757"/>
      <c r="I4922" s="757"/>
    </row>
    <row r="4923" spans="1:9" ht="15.75" customHeight="1">
      <c r="A4923" s="963">
        <v>104174</v>
      </c>
      <c r="B4923" s="963" t="s">
        <v>7879</v>
      </c>
      <c r="C4923" s="964" t="s">
        <v>141</v>
      </c>
      <c r="D4923" s="965">
        <v>199.21</v>
      </c>
      <c r="E4923" s="757"/>
      <c r="F4923" s="757"/>
      <c r="G4923" s="757"/>
      <c r="H4923" s="757"/>
      <c r="I4923" s="757"/>
    </row>
    <row r="4924" spans="1:9" ht="15.75" customHeight="1">
      <c r="A4924" s="963">
        <v>104175</v>
      </c>
      <c r="B4924" s="963" t="s">
        <v>7880</v>
      </c>
      <c r="C4924" s="964" t="s">
        <v>141</v>
      </c>
      <c r="D4924" s="965">
        <v>146.51</v>
      </c>
      <c r="E4924" s="757"/>
      <c r="F4924" s="757"/>
      <c r="G4924" s="757"/>
      <c r="H4924" s="757"/>
      <c r="I4924" s="757"/>
    </row>
    <row r="4925" spans="1:9" ht="15.75" customHeight="1">
      <c r="A4925" s="963">
        <v>104176</v>
      </c>
      <c r="B4925" s="963" t="s">
        <v>7881</v>
      </c>
      <c r="C4925" s="964" t="s">
        <v>141</v>
      </c>
      <c r="D4925" s="965">
        <v>265.95999999999998</v>
      </c>
      <c r="E4925" s="757"/>
      <c r="F4925" s="757"/>
      <c r="G4925" s="757"/>
      <c r="H4925" s="757"/>
      <c r="I4925" s="757"/>
    </row>
    <row r="4926" spans="1:9" ht="15.75" customHeight="1">
      <c r="A4926" s="963">
        <v>104177</v>
      </c>
      <c r="B4926" s="963" t="s">
        <v>7882</v>
      </c>
      <c r="C4926" s="964" t="s">
        <v>141</v>
      </c>
      <c r="D4926" s="965">
        <v>191.21</v>
      </c>
      <c r="E4926" s="757"/>
      <c r="F4926" s="757"/>
      <c r="G4926" s="757"/>
      <c r="H4926" s="757"/>
      <c r="I4926" s="757"/>
    </row>
    <row r="4927" spans="1:9" ht="15.75" customHeight="1">
      <c r="A4927" s="963">
        <v>104178</v>
      </c>
      <c r="B4927" s="963" t="s">
        <v>7883</v>
      </c>
      <c r="C4927" s="964" t="s">
        <v>141</v>
      </c>
      <c r="D4927" s="965">
        <v>22.18</v>
      </c>
      <c r="E4927" s="757"/>
      <c r="F4927" s="757"/>
      <c r="G4927" s="757"/>
      <c r="H4927" s="757"/>
      <c r="I4927" s="757"/>
    </row>
    <row r="4928" spans="1:9" ht="15.75" customHeight="1">
      <c r="A4928" s="963">
        <v>104179</v>
      </c>
      <c r="B4928" s="963" t="s">
        <v>7884</v>
      </c>
      <c r="C4928" s="964" t="s">
        <v>141</v>
      </c>
      <c r="D4928" s="965">
        <v>79.069999999999993</v>
      </c>
      <c r="E4928" s="757"/>
      <c r="F4928" s="757"/>
      <c r="G4928" s="757"/>
      <c r="H4928" s="757"/>
      <c r="I4928" s="757"/>
    </row>
    <row r="4929" spans="1:9" ht="15.75" customHeight="1">
      <c r="A4929" s="963">
        <v>104191</v>
      </c>
      <c r="B4929" s="963" t="s">
        <v>7885</v>
      </c>
      <c r="C4929" s="964" t="s">
        <v>141</v>
      </c>
      <c r="D4929" s="965">
        <v>8.77</v>
      </c>
      <c r="E4929" s="757"/>
      <c r="F4929" s="757"/>
      <c r="G4929" s="757"/>
      <c r="H4929" s="757"/>
      <c r="I4929" s="757"/>
    </row>
    <row r="4930" spans="1:9" ht="15.75" customHeight="1">
      <c r="A4930" s="963">
        <v>104192</v>
      </c>
      <c r="B4930" s="963" t="s">
        <v>7886</v>
      </c>
      <c r="C4930" s="964" t="s">
        <v>141</v>
      </c>
      <c r="D4930" s="965">
        <v>25.64</v>
      </c>
      <c r="E4930" s="757"/>
      <c r="F4930" s="757"/>
      <c r="G4930" s="757"/>
      <c r="H4930" s="757"/>
      <c r="I4930" s="757"/>
    </row>
    <row r="4931" spans="1:9" ht="15.75" customHeight="1">
      <c r="A4931" s="963">
        <v>104193</v>
      </c>
      <c r="B4931" s="963" t="s">
        <v>7887</v>
      </c>
      <c r="C4931" s="964" t="s">
        <v>141</v>
      </c>
      <c r="D4931" s="965">
        <v>159.24</v>
      </c>
      <c r="E4931" s="757"/>
      <c r="F4931" s="757"/>
      <c r="G4931" s="757"/>
      <c r="H4931" s="757"/>
      <c r="I4931" s="757"/>
    </row>
    <row r="4932" spans="1:9" ht="15.75" customHeight="1">
      <c r="A4932" s="963">
        <v>104196</v>
      </c>
      <c r="B4932" s="963" t="s">
        <v>7888</v>
      </c>
      <c r="C4932" s="964" t="s">
        <v>141</v>
      </c>
      <c r="D4932" s="965">
        <v>14.44</v>
      </c>
      <c r="E4932" s="757"/>
      <c r="F4932" s="757"/>
      <c r="G4932" s="757"/>
      <c r="H4932" s="757"/>
      <c r="I4932" s="757"/>
    </row>
    <row r="4933" spans="1:9" ht="15.75" customHeight="1">
      <c r="A4933" s="963">
        <v>104197</v>
      </c>
      <c r="B4933" s="963" t="s">
        <v>7889</v>
      </c>
      <c r="C4933" s="964" t="s">
        <v>141</v>
      </c>
      <c r="D4933" s="965">
        <v>26.46</v>
      </c>
      <c r="E4933" s="757"/>
      <c r="F4933" s="757"/>
      <c r="G4933" s="757"/>
      <c r="H4933" s="757"/>
      <c r="I4933" s="757"/>
    </row>
    <row r="4934" spans="1:9" ht="15.75" customHeight="1">
      <c r="A4934" s="963">
        <v>104198</v>
      </c>
      <c r="B4934" s="963" t="s">
        <v>7890</v>
      </c>
      <c r="C4934" s="964" t="s">
        <v>141</v>
      </c>
      <c r="D4934" s="965">
        <v>6.29</v>
      </c>
      <c r="E4934" s="757"/>
      <c r="F4934" s="757"/>
      <c r="G4934" s="757"/>
      <c r="H4934" s="757"/>
      <c r="I4934" s="757"/>
    </row>
    <row r="4935" spans="1:9" ht="15.75" customHeight="1">
      <c r="A4935" s="963">
        <v>104199</v>
      </c>
      <c r="B4935" s="963" t="s">
        <v>7891</v>
      </c>
      <c r="C4935" s="964" t="s">
        <v>141</v>
      </c>
      <c r="D4935" s="965">
        <v>6.05</v>
      </c>
      <c r="E4935" s="757"/>
      <c r="F4935" s="757"/>
      <c r="G4935" s="757"/>
      <c r="H4935" s="757"/>
      <c r="I4935" s="757"/>
    </row>
    <row r="4936" spans="1:9" ht="15.75" customHeight="1">
      <c r="A4936" s="963">
        <v>104200</v>
      </c>
      <c r="B4936" s="963" t="s">
        <v>7892</v>
      </c>
      <c r="C4936" s="964" t="s">
        <v>141</v>
      </c>
      <c r="D4936" s="965">
        <v>5.14</v>
      </c>
      <c r="E4936" s="757"/>
      <c r="F4936" s="757"/>
      <c r="G4936" s="757"/>
      <c r="H4936" s="757"/>
      <c r="I4936" s="757"/>
    </row>
    <row r="4937" spans="1:9" ht="15.75" customHeight="1">
      <c r="A4937" s="963">
        <v>104201</v>
      </c>
      <c r="B4937" s="963" t="s">
        <v>7893</v>
      </c>
      <c r="C4937" s="964" t="s">
        <v>141</v>
      </c>
      <c r="D4937" s="965">
        <v>17.68</v>
      </c>
      <c r="E4937" s="757"/>
      <c r="F4937" s="757"/>
      <c r="G4937" s="757"/>
      <c r="H4937" s="757"/>
      <c r="I4937" s="757"/>
    </row>
    <row r="4938" spans="1:9" ht="15.75" customHeight="1">
      <c r="A4938" s="963">
        <v>104202</v>
      </c>
      <c r="B4938" s="963" t="s">
        <v>7894</v>
      </c>
      <c r="C4938" s="964" t="s">
        <v>141</v>
      </c>
      <c r="D4938" s="965">
        <v>9.16</v>
      </c>
      <c r="E4938" s="757"/>
      <c r="F4938" s="757"/>
      <c r="G4938" s="757"/>
      <c r="H4938" s="757"/>
      <c r="I4938" s="757"/>
    </row>
    <row r="4939" spans="1:9" ht="15.75" customHeight="1">
      <c r="A4939" s="963">
        <v>104317</v>
      </c>
      <c r="B4939" s="963" t="s">
        <v>7895</v>
      </c>
      <c r="C4939" s="964" t="s">
        <v>141</v>
      </c>
      <c r="D4939" s="965">
        <v>5.32</v>
      </c>
      <c r="E4939" s="757"/>
      <c r="F4939" s="757"/>
      <c r="G4939" s="757"/>
      <c r="H4939" s="757"/>
      <c r="I4939" s="757"/>
    </row>
    <row r="4940" spans="1:9" ht="15.75" customHeight="1">
      <c r="A4940" s="963">
        <v>104318</v>
      </c>
      <c r="B4940" s="963" t="s">
        <v>7896</v>
      </c>
      <c r="C4940" s="964" t="s">
        <v>141</v>
      </c>
      <c r="D4940" s="965">
        <v>5.95</v>
      </c>
      <c r="E4940" s="757"/>
      <c r="F4940" s="757"/>
      <c r="G4940" s="757"/>
      <c r="H4940" s="757"/>
      <c r="I4940" s="757"/>
    </row>
    <row r="4941" spans="1:9" ht="15.75" customHeight="1">
      <c r="A4941" s="963">
        <v>104319</v>
      </c>
      <c r="B4941" s="963" t="s">
        <v>7897</v>
      </c>
      <c r="C4941" s="964" t="s">
        <v>141</v>
      </c>
      <c r="D4941" s="965">
        <v>8.4499999999999993</v>
      </c>
      <c r="E4941" s="757"/>
      <c r="F4941" s="757"/>
      <c r="G4941" s="757"/>
      <c r="H4941" s="757"/>
      <c r="I4941" s="757"/>
    </row>
    <row r="4942" spans="1:9" ht="15.75" customHeight="1">
      <c r="A4942" s="963">
        <v>104320</v>
      </c>
      <c r="B4942" s="963" t="s">
        <v>7898</v>
      </c>
      <c r="C4942" s="964" t="s">
        <v>141</v>
      </c>
      <c r="D4942" s="965">
        <v>10.45</v>
      </c>
      <c r="E4942" s="757"/>
      <c r="F4942" s="757"/>
      <c r="G4942" s="757"/>
      <c r="H4942" s="757"/>
      <c r="I4942" s="757"/>
    </row>
    <row r="4943" spans="1:9" ht="15.75" customHeight="1">
      <c r="A4943" s="963">
        <v>104321</v>
      </c>
      <c r="B4943" s="963" t="s">
        <v>7899</v>
      </c>
      <c r="C4943" s="964" t="s">
        <v>141</v>
      </c>
      <c r="D4943" s="965">
        <v>4.21</v>
      </c>
      <c r="E4943" s="757"/>
      <c r="F4943" s="757"/>
      <c r="G4943" s="757"/>
      <c r="H4943" s="757"/>
      <c r="I4943" s="757"/>
    </row>
    <row r="4944" spans="1:9" ht="15.75" customHeight="1">
      <c r="A4944" s="963">
        <v>104322</v>
      </c>
      <c r="B4944" s="963" t="s">
        <v>7900</v>
      </c>
      <c r="C4944" s="964" t="s">
        <v>141</v>
      </c>
      <c r="D4944" s="965">
        <v>6.46</v>
      </c>
      <c r="E4944" s="757"/>
      <c r="F4944" s="757"/>
      <c r="G4944" s="757"/>
      <c r="H4944" s="757"/>
      <c r="I4944" s="757"/>
    </row>
    <row r="4945" spans="1:9" ht="15.75" customHeight="1">
      <c r="A4945" s="963">
        <v>104323</v>
      </c>
      <c r="B4945" s="963" t="s">
        <v>7901</v>
      </c>
      <c r="C4945" s="964" t="s">
        <v>141</v>
      </c>
      <c r="D4945" s="965">
        <v>7.52</v>
      </c>
      <c r="E4945" s="757"/>
      <c r="F4945" s="757"/>
      <c r="G4945" s="757"/>
      <c r="H4945" s="757"/>
      <c r="I4945" s="757"/>
    </row>
    <row r="4946" spans="1:9" ht="15.75" customHeight="1">
      <c r="A4946" s="963">
        <v>104324</v>
      </c>
      <c r="B4946" s="963" t="s">
        <v>7902</v>
      </c>
      <c r="C4946" s="964" t="s">
        <v>141</v>
      </c>
      <c r="D4946" s="965">
        <v>12.08</v>
      </c>
      <c r="E4946" s="757"/>
      <c r="F4946" s="757"/>
      <c r="G4946" s="757"/>
      <c r="H4946" s="757"/>
      <c r="I4946" s="757"/>
    </row>
    <row r="4947" spans="1:9" ht="15.75" customHeight="1">
      <c r="A4947" s="963">
        <v>104341</v>
      </c>
      <c r="B4947" s="963" t="s">
        <v>7903</v>
      </c>
      <c r="C4947" s="964" t="s">
        <v>141</v>
      </c>
      <c r="D4947" s="965">
        <v>10.02</v>
      </c>
      <c r="E4947" s="757"/>
      <c r="F4947" s="757"/>
      <c r="G4947" s="757"/>
      <c r="H4947" s="757"/>
      <c r="I4947" s="757"/>
    </row>
    <row r="4948" spans="1:9" ht="15.75" customHeight="1">
      <c r="A4948" s="963">
        <v>104343</v>
      </c>
      <c r="B4948" s="963" t="s">
        <v>7904</v>
      </c>
      <c r="C4948" s="964" t="s">
        <v>141</v>
      </c>
      <c r="D4948" s="965">
        <v>33.11</v>
      </c>
      <c r="E4948" s="757"/>
      <c r="F4948" s="757"/>
      <c r="G4948" s="757"/>
      <c r="H4948" s="757"/>
      <c r="I4948" s="757"/>
    </row>
    <row r="4949" spans="1:9" ht="15.75" customHeight="1">
      <c r="A4949" s="963">
        <v>104344</v>
      </c>
      <c r="B4949" s="963" t="s">
        <v>7905</v>
      </c>
      <c r="C4949" s="964" t="s">
        <v>141</v>
      </c>
      <c r="D4949" s="965">
        <v>39.869999999999997</v>
      </c>
      <c r="E4949" s="757"/>
      <c r="F4949" s="757"/>
      <c r="G4949" s="757"/>
      <c r="H4949" s="757"/>
      <c r="I4949" s="757"/>
    </row>
    <row r="4950" spans="1:9" ht="15.75" customHeight="1">
      <c r="A4950" s="963">
        <v>104345</v>
      </c>
      <c r="B4950" s="963" t="s">
        <v>7906</v>
      </c>
      <c r="C4950" s="964" t="s">
        <v>141</v>
      </c>
      <c r="D4950" s="965">
        <v>42.19</v>
      </c>
      <c r="E4950" s="757"/>
      <c r="F4950" s="757"/>
      <c r="G4950" s="757"/>
      <c r="H4950" s="757"/>
      <c r="I4950" s="757"/>
    </row>
    <row r="4951" spans="1:9" ht="15.75" customHeight="1">
      <c r="A4951" s="963">
        <v>104346</v>
      </c>
      <c r="B4951" s="963" t="s">
        <v>7907</v>
      </c>
      <c r="C4951" s="964" t="s">
        <v>141</v>
      </c>
      <c r="D4951" s="965">
        <v>44.35</v>
      </c>
      <c r="E4951" s="757"/>
      <c r="F4951" s="757"/>
      <c r="G4951" s="757"/>
      <c r="H4951" s="757"/>
      <c r="I4951" s="757"/>
    </row>
    <row r="4952" spans="1:9" ht="15.75" customHeight="1">
      <c r="A4952" s="963">
        <v>104347</v>
      </c>
      <c r="B4952" s="963" t="s">
        <v>7908</v>
      </c>
      <c r="C4952" s="964" t="s">
        <v>141</v>
      </c>
      <c r="D4952" s="965">
        <v>47.33</v>
      </c>
      <c r="E4952" s="757"/>
      <c r="F4952" s="757"/>
      <c r="G4952" s="757"/>
      <c r="H4952" s="757"/>
      <c r="I4952" s="757"/>
    </row>
    <row r="4953" spans="1:9" ht="15.75" customHeight="1">
      <c r="A4953" s="963">
        <v>104348</v>
      </c>
      <c r="B4953" s="963" t="s">
        <v>7909</v>
      </c>
      <c r="C4953" s="964" t="s">
        <v>141</v>
      </c>
      <c r="D4953" s="965">
        <v>11.7</v>
      </c>
      <c r="E4953" s="757"/>
      <c r="F4953" s="757"/>
      <c r="G4953" s="757"/>
      <c r="H4953" s="757"/>
      <c r="I4953" s="757"/>
    </row>
    <row r="4954" spans="1:9" ht="15.75" customHeight="1">
      <c r="A4954" s="963">
        <v>104350</v>
      </c>
      <c r="B4954" s="963" t="s">
        <v>7910</v>
      </c>
      <c r="C4954" s="964" t="s">
        <v>141</v>
      </c>
      <c r="D4954" s="965">
        <v>30.05</v>
      </c>
      <c r="E4954" s="757"/>
      <c r="F4954" s="757"/>
      <c r="G4954" s="757"/>
      <c r="H4954" s="757"/>
      <c r="I4954" s="757"/>
    </row>
    <row r="4955" spans="1:9" ht="15.75" customHeight="1">
      <c r="A4955" s="963">
        <v>104351</v>
      </c>
      <c r="B4955" s="963" t="s">
        <v>7911</v>
      </c>
      <c r="C4955" s="964" t="s">
        <v>141</v>
      </c>
      <c r="D4955" s="965">
        <v>23.71</v>
      </c>
      <c r="E4955" s="757"/>
      <c r="F4955" s="757"/>
      <c r="G4955" s="757"/>
      <c r="H4955" s="757"/>
      <c r="I4955" s="757"/>
    </row>
    <row r="4956" spans="1:9" ht="15.75" customHeight="1">
      <c r="A4956" s="963">
        <v>104352</v>
      </c>
      <c r="B4956" s="963" t="s">
        <v>7912</v>
      </c>
      <c r="C4956" s="964" t="s">
        <v>141</v>
      </c>
      <c r="D4956" s="965">
        <v>38.950000000000003</v>
      </c>
      <c r="E4956" s="757"/>
      <c r="F4956" s="757"/>
      <c r="G4956" s="757"/>
      <c r="H4956" s="757"/>
      <c r="I4956" s="757"/>
    </row>
    <row r="4957" spans="1:9" ht="15.75" customHeight="1">
      <c r="A4957" s="963">
        <v>104353</v>
      </c>
      <c r="B4957" s="963" t="s">
        <v>7913</v>
      </c>
      <c r="C4957" s="964" t="s">
        <v>141</v>
      </c>
      <c r="D4957" s="965">
        <v>41.27</v>
      </c>
      <c r="E4957" s="757"/>
      <c r="F4957" s="757"/>
      <c r="G4957" s="757"/>
      <c r="H4957" s="757"/>
      <c r="I4957" s="757"/>
    </row>
    <row r="4958" spans="1:9" ht="15.75" customHeight="1">
      <c r="A4958" s="963">
        <v>104354</v>
      </c>
      <c r="B4958" s="963" t="s">
        <v>7914</v>
      </c>
      <c r="C4958" s="964" t="s">
        <v>141</v>
      </c>
      <c r="D4958" s="965">
        <v>44.51</v>
      </c>
      <c r="E4958" s="757"/>
      <c r="F4958" s="757"/>
      <c r="G4958" s="757"/>
      <c r="H4958" s="757"/>
      <c r="I4958" s="757"/>
    </row>
    <row r="4959" spans="1:9" ht="15.75" customHeight="1">
      <c r="A4959" s="963">
        <v>104355</v>
      </c>
      <c r="B4959" s="963" t="s">
        <v>7915</v>
      </c>
      <c r="C4959" s="964" t="s">
        <v>141</v>
      </c>
      <c r="D4959" s="965">
        <v>47.49</v>
      </c>
      <c r="E4959" s="757"/>
      <c r="F4959" s="757"/>
      <c r="G4959" s="757"/>
      <c r="H4959" s="757"/>
      <c r="I4959" s="757"/>
    </row>
    <row r="4960" spans="1:9" ht="15.75" customHeight="1">
      <c r="A4960" s="963">
        <v>104356</v>
      </c>
      <c r="B4960" s="963" t="s">
        <v>7916</v>
      </c>
      <c r="C4960" s="964" t="s">
        <v>141</v>
      </c>
      <c r="D4960" s="965">
        <v>31</v>
      </c>
      <c r="E4960" s="757"/>
      <c r="F4960" s="757"/>
      <c r="G4960" s="757"/>
      <c r="H4960" s="757"/>
      <c r="I4960" s="757"/>
    </row>
    <row r="4961" spans="1:9" ht="15.75" customHeight="1">
      <c r="A4961" s="963">
        <v>104357</v>
      </c>
      <c r="B4961" s="963" t="s">
        <v>7917</v>
      </c>
      <c r="C4961" s="964" t="s">
        <v>141</v>
      </c>
      <c r="D4961" s="965">
        <v>19.05</v>
      </c>
      <c r="E4961" s="757"/>
      <c r="F4961" s="757"/>
      <c r="G4961" s="757"/>
      <c r="H4961" s="757"/>
      <c r="I4961" s="757"/>
    </row>
    <row r="4962" spans="1:9" ht="15.75" customHeight="1">
      <c r="A4962" s="963">
        <v>97895</v>
      </c>
      <c r="B4962" s="963" t="s">
        <v>7918</v>
      </c>
      <c r="C4962" s="964" t="s">
        <v>141</v>
      </c>
      <c r="D4962" s="965">
        <v>168.11</v>
      </c>
      <c r="E4962" s="757"/>
      <c r="F4962" s="757"/>
      <c r="G4962" s="757"/>
      <c r="H4962" s="757"/>
      <c r="I4962" s="757"/>
    </row>
    <row r="4963" spans="1:9" ht="15.75" customHeight="1">
      <c r="A4963" s="963">
        <v>97896</v>
      </c>
      <c r="B4963" s="963" t="s">
        <v>7919</v>
      </c>
      <c r="C4963" s="964" t="s">
        <v>141</v>
      </c>
      <c r="D4963" s="965">
        <v>311.64</v>
      </c>
      <c r="E4963" s="757"/>
      <c r="F4963" s="757"/>
      <c r="G4963" s="757"/>
      <c r="H4963" s="757"/>
      <c r="I4963" s="757"/>
    </row>
    <row r="4964" spans="1:9" ht="15.75" customHeight="1">
      <c r="A4964" s="963">
        <v>97897</v>
      </c>
      <c r="B4964" s="963" t="s">
        <v>7920</v>
      </c>
      <c r="C4964" s="964" t="s">
        <v>141</v>
      </c>
      <c r="D4964" s="965">
        <v>404.09</v>
      </c>
      <c r="E4964" s="757"/>
      <c r="F4964" s="757"/>
      <c r="G4964" s="757"/>
      <c r="H4964" s="757"/>
      <c r="I4964" s="757"/>
    </row>
    <row r="4965" spans="1:9" ht="15.75" customHeight="1">
      <c r="A4965" s="963">
        <v>97898</v>
      </c>
      <c r="B4965" s="963" t="s">
        <v>7921</v>
      </c>
      <c r="C4965" s="964" t="s">
        <v>141</v>
      </c>
      <c r="D4965" s="965">
        <v>772.16</v>
      </c>
      <c r="E4965" s="757"/>
      <c r="F4965" s="757"/>
      <c r="G4965" s="757"/>
      <c r="H4965" s="757"/>
      <c r="I4965" s="757"/>
    </row>
    <row r="4966" spans="1:9" ht="15.75" customHeight="1">
      <c r="A4966" s="963">
        <v>97900</v>
      </c>
      <c r="B4966" s="963" t="s">
        <v>7922</v>
      </c>
      <c r="C4966" s="964" t="s">
        <v>141</v>
      </c>
      <c r="D4966" s="965">
        <v>160.03</v>
      </c>
      <c r="E4966" s="757"/>
      <c r="F4966" s="757"/>
      <c r="G4966" s="757"/>
      <c r="H4966" s="757"/>
      <c r="I4966" s="757"/>
    </row>
    <row r="4967" spans="1:9" ht="15.75" customHeight="1">
      <c r="A4967" s="963">
        <v>97901</v>
      </c>
      <c r="B4967" s="963" t="s">
        <v>7923</v>
      </c>
      <c r="C4967" s="964" t="s">
        <v>141</v>
      </c>
      <c r="D4967" s="965">
        <v>251.29</v>
      </c>
      <c r="E4967" s="757"/>
      <c r="F4967" s="757"/>
      <c r="G4967" s="757"/>
      <c r="H4967" s="757"/>
      <c r="I4967" s="757"/>
    </row>
    <row r="4968" spans="1:9" ht="15.75" customHeight="1">
      <c r="A4968" s="963">
        <v>97902</v>
      </c>
      <c r="B4968" s="963" t="s">
        <v>7924</v>
      </c>
      <c r="C4968" s="964" t="s">
        <v>141</v>
      </c>
      <c r="D4968" s="965">
        <v>490.77</v>
      </c>
      <c r="E4968" s="757"/>
      <c r="F4968" s="757"/>
      <c r="G4968" s="757"/>
      <c r="H4968" s="757"/>
      <c r="I4968" s="757"/>
    </row>
    <row r="4969" spans="1:9" ht="15.75" customHeight="1">
      <c r="A4969" s="963">
        <v>97903</v>
      </c>
      <c r="B4969" s="963" t="s">
        <v>7925</v>
      </c>
      <c r="C4969" s="964" t="s">
        <v>141</v>
      </c>
      <c r="D4969" s="965">
        <v>683.23</v>
      </c>
      <c r="E4969" s="757"/>
      <c r="F4969" s="757"/>
      <c r="G4969" s="757"/>
      <c r="H4969" s="757"/>
      <c r="I4969" s="757"/>
    </row>
    <row r="4970" spans="1:9" ht="15.75" customHeight="1">
      <c r="A4970" s="963">
        <v>97904</v>
      </c>
      <c r="B4970" s="963" t="s">
        <v>7926</v>
      </c>
      <c r="C4970" s="964" t="s">
        <v>141</v>
      </c>
      <c r="D4970" s="965">
        <v>816.42</v>
      </c>
      <c r="E4970" s="757"/>
      <c r="F4970" s="757"/>
      <c r="G4970" s="757"/>
      <c r="H4970" s="757"/>
      <c r="I4970" s="757"/>
    </row>
    <row r="4971" spans="1:9" ht="15.75" customHeight="1">
      <c r="A4971" s="963">
        <v>97905</v>
      </c>
      <c r="B4971" s="963" t="s">
        <v>7927</v>
      </c>
      <c r="C4971" s="964" t="s">
        <v>141</v>
      </c>
      <c r="D4971" s="965">
        <v>204.87</v>
      </c>
      <c r="E4971" s="757"/>
      <c r="F4971" s="757"/>
      <c r="G4971" s="757"/>
      <c r="H4971" s="757"/>
      <c r="I4971" s="757"/>
    </row>
    <row r="4972" spans="1:9" ht="15.75" customHeight="1">
      <c r="A4972" s="963">
        <v>97906</v>
      </c>
      <c r="B4972" s="963" t="s">
        <v>7928</v>
      </c>
      <c r="C4972" s="964" t="s">
        <v>141</v>
      </c>
      <c r="D4972" s="965">
        <v>383.06</v>
      </c>
      <c r="E4972" s="757"/>
      <c r="F4972" s="757"/>
      <c r="G4972" s="757"/>
      <c r="H4972" s="757"/>
      <c r="I4972" s="757"/>
    </row>
    <row r="4973" spans="1:9" ht="15.75" customHeight="1">
      <c r="A4973" s="963">
        <v>97907</v>
      </c>
      <c r="B4973" s="963" t="s">
        <v>7929</v>
      </c>
      <c r="C4973" s="964" t="s">
        <v>141</v>
      </c>
      <c r="D4973" s="965">
        <v>545.79</v>
      </c>
      <c r="E4973" s="757"/>
      <c r="F4973" s="757"/>
      <c r="G4973" s="757"/>
      <c r="H4973" s="757"/>
      <c r="I4973" s="757"/>
    </row>
    <row r="4974" spans="1:9" ht="15.75" customHeight="1">
      <c r="A4974" s="963">
        <v>97908</v>
      </c>
      <c r="B4974" s="963" t="s">
        <v>7930</v>
      </c>
      <c r="C4974" s="964" t="s">
        <v>141</v>
      </c>
      <c r="D4974" s="965">
        <v>653.79999999999995</v>
      </c>
      <c r="E4974" s="757"/>
      <c r="F4974" s="757"/>
      <c r="G4974" s="757"/>
      <c r="H4974" s="757"/>
      <c r="I4974" s="757"/>
    </row>
    <row r="4975" spans="1:9" ht="15.75" customHeight="1">
      <c r="A4975" s="963">
        <v>98102</v>
      </c>
      <c r="B4975" s="963" t="s">
        <v>7931</v>
      </c>
      <c r="C4975" s="964" t="s">
        <v>141</v>
      </c>
      <c r="D4975" s="965">
        <v>159.56</v>
      </c>
      <c r="E4975" s="757"/>
      <c r="F4975" s="757"/>
      <c r="G4975" s="757"/>
      <c r="H4975" s="757"/>
      <c r="I4975" s="757"/>
    </row>
    <row r="4976" spans="1:9" ht="15.75" customHeight="1">
      <c r="A4976" s="963">
        <v>98104</v>
      </c>
      <c r="B4976" s="963" t="s">
        <v>7932</v>
      </c>
      <c r="C4976" s="964" t="s">
        <v>141</v>
      </c>
      <c r="D4976" s="965">
        <v>315.7</v>
      </c>
      <c r="E4976" s="757"/>
      <c r="F4976" s="757"/>
      <c r="G4976" s="757"/>
      <c r="H4976" s="757"/>
      <c r="I4976" s="757"/>
    </row>
    <row r="4977" spans="1:9" ht="15.75" customHeight="1">
      <c r="A4977" s="963">
        <v>98105</v>
      </c>
      <c r="B4977" s="963" t="s">
        <v>7933</v>
      </c>
      <c r="C4977" s="964" t="s">
        <v>141</v>
      </c>
      <c r="D4977" s="965">
        <v>549.79</v>
      </c>
      <c r="E4977" s="757"/>
      <c r="F4977" s="757"/>
      <c r="G4977" s="757"/>
      <c r="H4977" s="757"/>
      <c r="I4977" s="757"/>
    </row>
    <row r="4978" spans="1:9" ht="15.75" customHeight="1">
      <c r="A4978" s="963">
        <v>98106</v>
      </c>
      <c r="B4978" s="963" t="s">
        <v>7934</v>
      </c>
      <c r="C4978" s="964" t="s">
        <v>141</v>
      </c>
      <c r="D4978" s="965">
        <v>908.09</v>
      </c>
      <c r="E4978" s="757"/>
      <c r="F4978" s="757"/>
      <c r="G4978" s="757"/>
      <c r="H4978" s="757"/>
      <c r="I4978" s="757"/>
    </row>
    <row r="4979" spans="1:9" ht="15.75" customHeight="1">
      <c r="A4979" s="963">
        <v>98107</v>
      </c>
      <c r="B4979" s="963" t="s">
        <v>7935</v>
      </c>
      <c r="C4979" s="964" t="s">
        <v>141</v>
      </c>
      <c r="D4979" s="965">
        <v>232.46</v>
      </c>
      <c r="E4979" s="757"/>
      <c r="F4979" s="757"/>
      <c r="G4979" s="757"/>
      <c r="H4979" s="757"/>
      <c r="I4979" s="757"/>
    </row>
    <row r="4980" spans="1:9" ht="15.75" customHeight="1">
      <c r="A4980" s="963">
        <v>98108</v>
      </c>
      <c r="B4980" s="963" t="s">
        <v>7936</v>
      </c>
      <c r="C4980" s="964" t="s">
        <v>141</v>
      </c>
      <c r="D4980" s="965">
        <v>415.31</v>
      </c>
      <c r="E4980" s="757"/>
      <c r="F4980" s="757"/>
      <c r="G4980" s="757"/>
      <c r="H4980" s="757"/>
      <c r="I4980" s="757"/>
    </row>
    <row r="4981" spans="1:9" ht="15.75" customHeight="1">
      <c r="A4981" s="963">
        <v>99250</v>
      </c>
      <c r="B4981" s="963" t="s">
        <v>7937</v>
      </c>
      <c r="C4981" s="964" t="s">
        <v>141</v>
      </c>
      <c r="D4981" s="965">
        <v>154.19999999999999</v>
      </c>
      <c r="E4981" s="757"/>
      <c r="F4981" s="757"/>
      <c r="G4981" s="757"/>
      <c r="H4981" s="757"/>
      <c r="I4981" s="757"/>
    </row>
    <row r="4982" spans="1:9" ht="15.75" customHeight="1">
      <c r="A4982" s="963">
        <v>99251</v>
      </c>
      <c r="B4982" s="963" t="s">
        <v>7938</v>
      </c>
      <c r="C4982" s="964" t="s">
        <v>141</v>
      </c>
      <c r="D4982" s="965">
        <v>241.28</v>
      </c>
      <c r="E4982" s="757"/>
      <c r="F4982" s="757"/>
      <c r="G4982" s="757"/>
      <c r="H4982" s="757"/>
      <c r="I4982" s="757"/>
    </row>
    <row r="4983" spans="1:9" ht="15.75" customHeight="1">
      <c r="A4983" s="963">
        <v>99253</v>
      </c>
      <c r="B4983" s="963" t="s">
        <v>7939</v>
      </c>
      <c r="C4983" s="964" t="s">
        <v>141</v>
      </c>
      <c r="D4983" s="965">
        <v>468.3</v>
      </c>
      <c r="E4983" s="757"/>
      <c r="F4983" s="757"/>
      <c r="G4983" s="757"/>
      <c r="H4983" s="757"/>
      <c r="I4983" s="757"/>
    </row>
    <row r="4984" spans="1:9" ht="15.75" customHeight="1">
      <c r="A4984" s="963">
        <v>99255</v>
      </c>
      <c r="B4984" s="963" t="s">
        <v>7940</v>
      </c>
      <c r="C4984" s="964" t="s">
        <v>141</v>
      </c>
      <c r="D4984" s="965">
        <v>652.41999999999996</v>
      </c>
      <c r="E4984" s="757"/>
      <c r="F4984" s="757"/>
      <c r="G4984" s="757"/>
      <c r="H4984" s="757"/>
      <c r="I4984" s="757"/>
    </row>
    <row r="4985" spans="1:9" ht="15.75" customHeight="1">
      <c r="A4985" s="963">
        <v>99257</v>
      </c>
      <c r="B4985" s="963" t="s">
        <v>7941</v>
      </c>
      <c r="C4985" s="964" t="s">
        <v>141</v>
      </c>
      <c r="D4985" s="965">
        <v>776.57</v>
      </c>
      <c r="E4985" s="757"/>
      <c r="F4985" s="757"/>
      <c r="G4985" s="757"/>
      <c r="H4985" s="757"/>
      <c r="I4985" s="757"/>
    </row>
    <row r="4986" spans="1:9" ht="15.75" customHeight="1">
      <c r="A4986" s="963">
        <v>99258</v>
      </c>
      <c r="B4986" s="963" t="s">
        <v>7942</v>
      </c>
      <c r="C4986" s="964" t="s">
        <v>141</v>
      </c>
      <c r="D4986" s="965">
        <v>198.51</v>
      </c>
      <c r="E4986" s="757"/>
      <c r="F4986" s="757"/>
      <c r="G4986" s="757"/>
      <c r="H4986" s="757"/>
      <c r="I4986" s="757"/>
    </row>
    <row r="4987" spans="1:9" ht="15.75" customHeight="1">
      <c r="A4987" s="963">
        <v>99260</v>
      </c>
      <c r="B4987" s="963" t="s">
        <v>7943</v>
      </c>
      <c r="C4987" s="964" t="s">
        <v>141</v>
      </c>
      <c r="D4987" s="965">
        <v>368.91</v>
      </c>
      <c r="E4987" s="757"/>
      <c r="F4987" s="757"/>
      <c r="G4987" s="757"/>
      <c r="H4987" s="757"/>
      <c r="I4987" s="757"/>
    </row>
    <row r="4988" spans="1:9" ht="15.75" customHeight="1">
      <c r="A4988" s="963">
        <v>99262</v>
      </c>
      <c r="B4988" s="963" t="s">
        <v>7944</v>
      </c>
      <c r="C4988" s="964" t="s">
        <v>141</v>
      </c>
      <c r="D4988" s="965">
        <v>525.6</v>
      </c>
      <c r="E4988" s="757"/>
      <c r="F4988" s="757"/>
      <c r="G4988" s="757"/>
      <c r="H4988" s="757"/>
      <c r="I4988" s="757"/>
    </row>
    <row r="4989" spans="1:9" ht="15.75" customHeight="1">
      <c r="A4989" s="963">
        <v>99264</v>
      </c>
      <c r="B4989" s="963" t="s">
        <v>7945</v>
      </c>
      <c r="C4989" s="964" t="s">
        <v>141</v>
      </c>
      <c r="D4989" s="965">
        <v>626.5</v>
      </c>
      <c r="E4989" s="757"/>
      <c r="F4989" s="757"/>
      <c r="G4989" s="757"/>
      <c r="H4989" s="757"/>
      <c r="I4989" s="757"/>
    </row>
    <row r="4990" spans="1:9" ht="15.75" customHeight="1">
      <c r="A4990" s="963">
        <v>102587</v>
      </c>
      <c r="B4990" s="963" t="s">
        <v>7946</v>
      </c>
      <c r="C4990" s="964" t="s">
        <v>141</v>
      </c>
      <c r="D4990" s="965">
        <v>2.63</v>
      </c>
      <c r="E4990" s="757"/>
      <c r="F4990" s="757"/>
      <c r="G4990" s="757"/>
      <c r="H4990" s="757"/>
      <c r="I4990" s="757"/>
    </row>
    <row r="4991" spans="1:9" ht="15.75" customHeight="1">
      <c r="A4991" s="963">
        <v>102588</v>
      </c>
      <c r="B4991" s="963" t="s">
        <v>7947</v>
      </c>
      <c r="C4991" s="964" t="s">
        <v>141</v>
      </c>
      <c r="D4991" s="965">
        <v>3.8</v>
      </c>
      <c r="E4991" s="757"/>
      <c r="F4991" s="757"/>
      <c r="G4991" s="757"/>
      <c r="H4991" s="757"/>
      <c r="I4991" s="757"/>
    </row>
    <row r="4992" spans="1:9" ht="15.75" customHeight="1">
      <c r="A4992" s="963">
        <v>102589</v>
      </c>
      <c r="B4992" s="963" t="s">
        <v>7948</v>
      </c>
      <c r="C4992" s="964" t="s">
        <v>141</v>
      </c>
      <c r="D4992" s="965">
        <v>2.93</v>
      </c>
      <c r="E4992" s="757"/>
      <c r="F4992" s="757"/>
      <c r="G4992" s="757"/>
      <c r="H4992" s="757"/>
      <c r="I4992" s="757"/>
    </row>
    <row r="4993" spans="1:9" ht="15.75" customHeight="1">
      <c r="A4993" s="963">
        <v>102590</v>
      </c>
      <c r="B4993" s="963" t="s">
        <v>7949</v>
      </c>
      <c r="C4993" s="964" t="s">
        <v>141</v>
      </c>
      <c r="D4993" s="965">
        <v>4.0999999999999996</v>
      </c>
      <c r="E4993" s="757"/>
      <c r="F4993" s="757"/>
      <c r="G4993" s="757"/>
      <c r="H4993" s="757"/>
      <c r="I4993" s="757"/>
    </row>
    <row r="4994" spans="1:9" ht="15.75" customHeight="1">
      <c r="A4994" s="963">
        <v>102591</v>
      </c>
      <c r="B4994" s="963" t="s">
        <v>7950</v>
      </c>
      <c r="C4994" s="964" t="s">
        <v>141</v>
      </c>
      <c r="D4994" s="965">
        <v>3.22</v>
      </c>
      <c r="E4994" s="757"/>
      <c r="F4994" s="757"/>
      <c r="G4994" s="757"/>
      <c r="H4994" s="757"/>
      <c r="I4994" s="757"/>
    </row>
    <row r="4995" spans="1:9" ht="15.75" customHeight="1">
      <c r="A4995" s="963">
        <v>102592</v>
      </c>
      <c r="B4995" s="963" t="s">
        <v>7951</v>
      </c>
      <c r="C4995" s="964" t="s">
        <v>141</v>
      </c>
      <c r="D4995" s="965">
        <v>4.3899999999999997</v>
      </c>
      <c r="E4995" s="757"/>
      <c r="F4995" s="757"/>
      <c r="G4995" s="757"/>
      <c r="H4995" s="757"/>
      <c r="I4995" s="757"/>
    </row>
    <row r="4996" spans="1:9" ht="15.75" customHeight="1">
      <c r="A4996" s="963">
        <v>102593</v>
      </c>
      <c r="B4996" s="963" t="s">
        <v>7952</v>
      </c>
      <c r="C4996" s="964" t="s">
        <v>141</v>
      </c>
      <c r="D4996" s="965">
        <v>3.64</v>
      </c>
      <c r="E4996" s="757"/>
      <c r="F4996" s="757"/>
      <c r="G4996" s="757"/>
      <c r="H4996" s="757"/>
      <c r="I4996" s="757"/>
    </row>
    <row r="4997" spans="1:9" ht="15.75" customHeight="1">
      <c r="A4997" s="963">
        <v>102594</v>
      </c>
      <c r="B4997" s="963" t="s">
        <v>7953</v>
      </c>
      <c r="C4997" s="964" t="s">
        <v>141</v>
      </c>
      <c r="D4997" s="965">
        <v>4.82</v>
      </c>
      <c r="E4997" s="757"/>
      <c r="F4997" s="757"/>
      <c r="G4997" s="757"/>
      <c r="H4997" s="757"/>
      <c r="I4997" s="757"/>
    </row>
    <row r="4998" spans="1:9" ht="15.75" customHeight="1">
      <c r="A4998" s="963">
        <v>102595</v>
      </c>
      <c r="B4998" s="963" t="s">
        <v>7954</v>
      </c>
      <c r="C4998" s="964" t="s">
        <v>141</v>
      </c>
      <c r="D4998" s="965">
        <v>4.1100000000000003</v>
      </c>
      <c r="E4998" s="757"/>
      <c r="F4998" s="757"/>
      <c r="G4998" s="757"/>
      <c r="H4998" s="757"/>
      <c r="I4998" s="757"/>
    </row>
    <row r="4999" spans="1:9" ht="15.75" customHeight="1">
      <c r="A4999" s="963">
        <v>102596</v>
      </c>
      <c r="B4999" s="963" t="s">
        <v>7955</v>
      </c>
      <c r="C4999" s="964" t="s">
        <v>141</v>
      </c>
      <c r="D4999" s="965">
        <v>5.29</v>
      </c>
      <c r="E4999" s="757"/>
      <c r="F4999" s="757"/>
      <c r="G4999" s="757"/>
      <c r="H4999" s="757"/>
      <c r="I4999" s="757"/>
    </row>
    <row r="5000" spans="1:9" ht="15.75" customHeight="1">
      <c r="A5000" s="963">
        <v>102597</v>
      </c>
      <c r="B5000" s="963" t="s">
        <v>7956</v>
      </c>
      <c r="C5000" s="964" t="s">
        <v>141</v>
      </c>
      <c r="D5000" s="965">
        <v>4.71</v>
      </c>
      <c r="E5000" s="757"/>
      <c r="F5000" s="757"/>
      <c r="G5000" s="757"/>
      <c r="H5000" s="757"/>
      <c r="I5000" s="757"/>
    </row>
    <row r="5001" spans="1:9" ht="15.75" customHeight="1">
      <c r="A5001" s="963">
        <v>102598</v>
      </c>
      <c r="B5001" s="963" t="s">
        <v>7957</v>
      </c>
      <c r="C5001" s="964" t="s">
        <v>141</v>
      </c>
      <c r="D5001" s="965">
        <v>5.89</v>
      </c>
      <c r="E5001" s="757"/>
      <c r="F5001" s="757"/>
      <c r="G5001" s="757"/>
      <c r="H5001" s="757"/>
      <c r="I5001" s="757"/>
    </row>
    <row r="5002" spans="1:9" ht="15.75" customHeight="1">
      <c r="A5002" s="963">
        <v>102599</v>
      </c>
      <c r="B5002" s="963" t="s">
        <v>7958</v>
      </c>
      <c r="C5002" s="964" t="s">
        <v>141</v>
      </c>
      <c r="D5002" s="965">
        <v>5.3</v>
      </c>
      <c r="E5002" s="757"/>
      <c r="F5002" s="757"/>
      <c r="G5002" s="757"/>
      <c r="H5002" s="757"/>
      <c r="I5002" s="757"/>
    </row>
    <row r="5003" spans="1:9" ht="15.75" customHeight="1">
      <c r="A5003" s="963">
        <v>102600</v>
      </c>
      <c r="B5003" s="963" t="s">
        <v>7959</v>
      </c>
      <c r="C5003" s="964" t="s">
        <v>141</v>
      </c>
      <c r="D5003" s="965">
        <v>6.48</v>
      </c>
      <c r="E5003" s="757"/>
      <c r="F5003" s="757"/>
      <c r="G5003" s="757"/>
      <c r="H5003" s="757"/>
      <c r="I5003" s="757"/>
    </row>
    <row r="5004" spans="1:9" ht="15.75" customHeight="1">
      <c r="A5004" s="963">
        <v>102601</v>
      </c>
      <c r="B5004" s="963" t="s">
        <v>7960</v>
      </c>
      <c r="C5004" s="964" t="s">
        <v>141</v>
      </c>
      <c r="D5004" s="965">
        <v>6.19</v>
      </c>
      <c r="E5004" s="757"/>
      <c r="F5004" s="757"/>
      <c r="G5004" s="757"/>
      <c r="H5004" s="757"/>
      <c r="I5004" s="757"/>
    </row>
    <row r="5005" spans="1:9" ht="15.75" customHeight="1">
      <c r="A5005" s="963">
        <v>102602</v>
      </c>
      <c r="B5005" s="963" t="s">
        <v>7961</v>
      </c>
      <c r="C5005" s="964" t="s">
        <v>141</v>
      </c>
      <c r="D5005" s="965">
        <v>7.37</v>
      </c>
      <c r="E5005" s="757"/>
      <c r="F5005" s="757"/>
      <c r="G5005" s="757"/>
      <c r="H5005" s="757"/>
      <c r="I5005" s="757"/>
    </row>
    <row r="5006" spans="1:9" ht="15.75" customHeight="1">
      <c r="A5006" s="963">
        <v>102603</v>
      </c>
      <c r="B5006" s="963" t="s">
        <v>7962</v>
      </c>
      <c r="C5006" s="964" t="s">
        <v>141</v>
      </c>
      <c r="D5006" s="965">
        <v>7.68</v>
      </c>
      <c r="E5006" s="757"/>
      <c r="F5006" s="757"/>
      <c r="G5006" s="757"/>
      <c r="H5006" s="757"/>
      <c r="I5006" s="757"/>
    </row>
    <row r="5007" spans="1:9" ht="15.75" customHeight="1">
      <c r="A5007" s="963">
        <v>102604</v>
      </c>
      <c r="B5007" s="963" t="s">
        <v>7963</v>
      </c>
      <c r="C5007" s="964" t="s">
        <v>141</v>
      </c>
      <c r="D5007" s="965">
        <v>8.86</v>
      </c>
      <c r="E5007" s="757"/>
      <c r="F5007" s="757"/>
      <c r="G5007" s="757"/>
      <c r="H5007" s="757"/>
      <c r="I5007" s="757"/>
    </row>
    <row r="5008" spans="1:9" ht="15.75" customHeight="1">
      <c r="A5008" s="963">
        <v>102605</v>
      </c>
      <c r="B5008" s="963" t="s">
        <v>7964</v>
      </c>
      <c r="C5008" s="964" t="s">
        <v>141</v>
      </c>
      <c r="D5008" s="965">
        <v>293.51</v>
      </c>
      <c r="E5008" s="757"/>
      <c r="F5008" s="757"/>
      <c r="G5008" s="757"/>
      <c r="H5008" s="757"/>
      <c r="I5008" s="757"/>
    </row>
    <row r="5009" spans="1:9" ht="15.75" customHeight="1">
      <c r="A5009" s="963">
        <v>102606</v>
      </c>
      <c r="B5009" s="963" t="s">
        <v>7965</v>
      </c>
      <c r="C5009" s="964" t="s">
        <v>141</v>
      </c>
      <c r="D5009" s="965">
        <v>501.42</v>
      </c>
      <c r="E5009" s="757"/>
      <c r="F5009" s="757"/>
      <c r="G5009" s="757"/>
      <c r="H5009" s="757"/>
      <c r="I5009" s="757"/>
    </row>
    <row r="5010" spans="1:9" ht="15.75" customHeight="1">
      <c r="A5010" s="963">
        <v>102607</v>
      </c>
      <c r="B5010" s="963" t="s">
        <v>7966</v>
      </c>
      <c r="C5010" s="964" t="s">
        <v>141</v>
      </c>
      <c r="D5010" s="965">
        <v>510</v>
      </c>
      <c r="E5010" s="757"/>
      <c r="F5010" s="757"/>
      <c r="G5010" s="757"/>
      <c r="H5010" s="757"/>
      <c r="I5010" s="757"/>
    </row>
    <row r="5011" spans="1:9" ht="15.75" customHeight="1">
      <c r="A5011" s="963">
        <v>102608</v>
      </c>
      <c r="B5011" s="963" t="s">
        <v>7967</v>
      </c>
      <c r="C5011" s="964" t="s">
        <v>141</v>
      </c>
      <c r="D5011" s="965">
        <v>1031.8399999999999</v>
      </c>
      <c r="E5011" s="757"/>
      <c r="F5011" s="757"/>
      <c r="G5011" s="757"/>
      <c r="H5011" s="757"/>
      <c r="I5011" s="757"/>
    </row>
    <row r="5012" spans="1:9" ht="15.75" customHeight="1">
      <c r="A5012" s="963">
        <v>102609</v>
      </c>
      <c r="B5012" s="963" t="s">
        <v>7968</v>
      </c>
      <c r="C5012" s="964" t="s">
        <v>141</v>
      </c>
      <c r="D5012" s="966">
        <v>1160.6400000000001</v>
      </c>
      <c r="E5012" s="757"/>
      <c r="F5012" s="757"/>
      <c r="G5012" s="757"/>
      <c r="H5012" s="757"/>
      <c r="I5012" s="757"/>
    </row>
    <row r="5013" spans="1:9" ht="15.75" customHeight="1">
      <c r="A5013" s="963">
        <v>102611</v>
      </c>
      <c r="B5013" s="963" t="s">
        <v>7969</v>
      </c>
      <c r="C5013" s="964" t="s">
        <v>141</v>
      </c>
      <c r="D5013" s="966">
        <v>508.33</v>
      </c>
      <c r="E5013" s="757"/>
      <c r="F5013" s="757"/>
      <c r="G5013" s="757"/>
      <c r="H5013" s="757"/>
      <c r="I5013" s="757"/>
    </row>
    <row r="5014" spans="1:9" ht="15.75" customHeight="1">
      <c r="A5014" s="963">
        <v>102613</v>
      </c>
      <c r="B5014" s="963" t="s">
        <v>7970</v>
      </c>
      <c r="C5014" s="964" t="s">
        <v>141</v>
      </c>
      <c r="D5014" s="966">
        <v>698.46</v>
      </c>
      <c r="E5014" s="757"/>
      <c r="F5014" s="757"/>
      <c r="G5014" s="757"/>
      <c r="H5014" s="757"/>
      <c r="I5014" s="757"/>
    </row>
    <row r="5015" spans="1:9" ht="15.75" customHeight="1">
      <c r="A5015" s="963">
        <v>102614</v>
      </c>
      <c r="B5015" s="963" t="s">
        <v>7971</v>
      </c>
      <c r="C5015" s="964" t="s">
        <v>141</v>
      </c>
      <c r="D5015" s="966">
        <v>1131.3</v>
      </c>
      <c r="E5015" s="757"/>
      <c r="F5015" s="757"/>
      <c r="G5015" s="757"/>
      <c r="H5015" s="757"/>
      <c r="I5015" s="757"/>
    </row>
    <row r="5016" spans="1:9" ht="15.75" customHeight="1">
      <c r="A5016" s="963">
        <v>102615</v>
      </c>
      <c r="B5016" s="963" t="s">
        <v>7972</v>
      </c>
      <c r="C5016" s="964" t="s">
        <v>141</v>
      </c>
      <c r="D5016" s="965">
        <v>1458.05</v>
      </c>
      <c r="E5016" s="757"/>
      <c r="F5016" s="757"/>
      <c r="G5016" s="757"/>
      <c r="H5016" s="757"/>
      <c r="I5016" s="757"/>
    </row>
    <row r="5017" spans="1:9" ht="15.75" customHeight="1">
      <c r="A5017" s="963">
        <v>102617</v>
      </c>
      <c r="B5017" s="963" t="s">
        <v>7973</v>
      </c>
      <c r="C5017" s="964" t="s">
        <v>141</v>
      </c>
      <c r="D5017" s="965">
        <v>3714.58</v>
      </c>
      <c r="E5017" s="757"/>
      <c r="F5017" s="757"/>
      <c r="G5017" s="757"/>
      <c r="H5017" s="757"/>
      <c r="I5017" s="757"/>
    </row>
    <row r="5018" spans="1:9" ht="15.75" customHeight="1">
      <c r="A5018" s="963">
        <v>102619</v>
      </c>
      <c r="B5018" s="963" t="s">
        <v>7974</v>
      </c>
      <c r="C5018" s="964" t="s">
        <v>141</v>
      </c>
      <c r="D5018" s="965">
        <v>7178.53</v>
      </c>
      <c r="E5018" s="757"/>
      <c r="F5018" s="757"/>
      <c r="G5018" s="757"/>
      <c r="H5018" s="757"/>
      <c r="I5018" s="757"/>
    </row>
    <row r="5019" spans="1:9" ht="15.75" customHeight="1">
      <c r="A5019" s="963">
        <v>102622</v>
      </c>
      <c r="B5019" s="963" t="s">
        <v>7975</v>
      </c>
      <c r="C5019" s="964" t="s">
        <v>141</v>
      </c>
      <c r="D5019" s="965">
        <v>586.15</v>
      </c>
      <c r="E5019" s="757"/>
      <c r="F5019" s="757"/>
      <c r="G5019" s="757"/>
      <c r="H5019" s="757"/>
      <c r="I5019" s="757"/>
    </row>
    <row r="5020" spans="1:9" ht="15.75" customHeight="1">
      <c r="A5020" s="963">
        <v>102623</v>
      </c>
      <c r="B5020" s="963" t="s">
        <v>7976</v>
      </c>
      <c r="C5020" s="964" t="s">
        <v>141</v>
      </c>
      <c r="D5020" s="965">
        <v>855.24</v>
      </c>
      <c r="E5020" s="757"/>
      <c r="F5020" s="757"/>
      <c r="G5020" s="757"/>
      <c r="H5020" s="757"/>
      <c r="I5020" s="757"/>
    </row>
    <row r="5021" spans="1:9" ht="15.75" customHeight="1">
      <c r="A5021" s="963">
        <v>89482</v>
      </c>
      <c r="B5021" s="963" t="s">
        <v>7977</v>
      </c>
      <c r="C5021" s="964" t="s">
        <v>141</v>
      </c>
      <c r="D5021" s="965">
        <v>32.729999999999997</v>
      </c>
      <c r="E5021" s="757"/>
      <c r="F5021" s="757"/>
      <c r="G5021" s="757"/>
      <c r="H5021" s="757"/>
      <c r="I5021" s="757"/>
    </row>
    <row r="5022" spans="1:9" ht="15.75" customHeight="1">
      <c r="A5022" s="963">
        <v>89491</v>
      </c>
      <c r="B5022" s="963" t="s">
        <v>7978</v>
      </c>
      <c r="C5022" s="964" t="s">
        <v>141</v>
      </c>
      <c r="D5022" s="966">
        <v>84.57</v>
      </c>
      <c r="E5022" s="757"/>
      <c r="F5022" s="757"/>
      <c r="G5022" s="757"/>
      <c r="H5022" s="757"/>
      <c r="I5022" s="757"/>
    </row>
    <row r="5023" spans="1:9" ht="15.75" customHeight="1">
      <c r="A5023" s="963">
        <v>89495</v>
      </c>
      <c r="B5023" s="963" t="s">
        <v>7979</v>
      </c>
      <c r="C5023" s="964" t="s">
        <v>141</v>
      </c>
      <c r="D5023" s="965">
        <v>15.11</v>
      </c>
      <c r="E5023" s="757"/>
      <c r="F5023" s="757"/>
      <c r="G5023" s="757"/>
      <c r="H5023" s="757"/>
      <c r="I5023" s="757"/>
    </row>
    <row r="5024" spans="1:9" ht="15.75" customHeight="1">
      <c r="A5024" s="963">
        <v>89707</v>
      </c>
      <c r="B5024" s="963" t="s">
        <v>7980</v>
      </c>
      <c r="C5024" s="964" t="s">
        <v>141</v>
      </c>
      <c r="D5024" s="966">
        <v>39.58</v>
      </c>
      <c r="E5024" s="757"/>
      <c r="F5024" s="757"/>
      <c r="G5024" s="757"/>
      <c r="H5024" s="757"/>
      <c r="I5024" s="757"/>
    </row>
    <row r="5025" spans="1:9" ht="15.75" customHeight="1">
      <c r="A5025" s="963">
        <v>89708</v>
      </c>
      <c r="B5025" s="963" t="s">
        <v>1707</v>
      </c>
      <c r="C5025" s="964" t="s">
        <v>141</v>
      </c>
      <c r="D5025" s="966">
        <v>86.08</v>
      </c>
      <c r="E5025" s="757"/>
      <c r="F5025" s="757"/>
      <c r="G5025" s="757"/>
      <c r="H5025" s="757"/>
      <c r="I5025" s="757"/>
    </row>
    <row r="5026" spans="1:9" ht="15.75" customHeight="1">
      <c r="A5026" s="963">
        <v>89709</v>
      </c>
      <c r="B5026" s="963" t="s">
        <v>7981</v>
      </c>
      <c r="C5026" s="964" t="s">
        <v>141</v>
      </c>
      <c r="D5026" s="966">
        <v>17.16</v>
      </c>
      <c r="E5026" s="757"/>
      <c r="F5026" s="757"/>
      <c r="G5026" s="757"/>
      <c r="H5026" s="757"/>
      <c r="I5026" s="757"/>
    </row>
    <row r="5027" spans="1:9" ht="15.75" customHeight="1">
      <c r="A5027" s="963">
        <v>89710</v>
      </c>
      <c r="B5027" s="963" t="s">
        <v>7982</v>
      </c>
      <c r="C5027" s="964" t="s">
        <v>141</v>
      </c>
      <c r="D5027" s="965">
        <v>14.98</v>
      </c>
      <c r="E5027" s="757"/>
      <c r="F5027" s="757"/>
      <c r="G5027" s="757"/>
      <c r="H5027" s="757"/>
      <c r="I5027" s="757"/>
    </row>
    <row r="5028" spans="1:9" ht="15.75" customHeight="1">
      <c r="A5028" s="963">
        <v>104326</v>
      </c>
      <c r="B5028" s="963" t="s">
        <v>7983</v>
      </c>
      <c r="C5028" s="964" t="s">
        <v>141</v>
      </c>
      <c r="D5028" s="966">
        <v>16.329999999999998</v>
      </c>
      <c r="E5028" s="757"/>
      <c r="F5028" s="757"/>
      <c r="G5028" s="757"/>
      <c r="H5028" s="757"/>
      <c r="I5028" s="757"/>
    </row>
    <row r="5029" spans="1:9" ht="15.75" customHeight="1">
      <c r="A5029" s="963">
        <v>104327</v>
      </c>
      <c r="B5029" s="963" t="s">
        <v>7984</v>
      </c>
      <c r="C5029" s="964" t="s">
        <v>141</v>
      </c>
      <c r="D5029" s="965">
        <v>15.53</v>
      </c>
      <c r="E5029" s="757"/>
      <c r="F5029" s="757"/>
      <c r="G5029" s="757"/>
      <c r="H5029" s="757"/>
      <c r="I5029" s="757"/>
    </row>
    <row r="5030" spans="1:9" ht="15.75" customHeight="1">
      <c r="A5030" s="963">
        <v>104328</v>
      </c>
      <c r="B5030" s="963" t="s">
        <v>7985</v>
      </c>
      <c r="C5030" s="964" t="s">
        <v>141</v>
      </c>
      <c r="D5030" s="966">
        <v>58.16</v>
      </c>
      <c r="E5030" s="757"/>
      <c r="F5030" s="757"/>
      <c r="G5030" s="757"/>
      <c r="H5030" s="757"/>
      <c r="I5030" s="757"/>
    </row>
    <row r="5031" spans="1:9" ht="15.75" customHeight="1">
      <c r="A5031" s="963">
        <v>104329</v>
      </c>
      <c r="B5031" s="963" t="s">
        <v>7986</v>
      </c>
      <c r="C5031" s="964" t="s">
        <v>141</v>
      </c>
      <c r="D5031" s="966">
        <v>65.959999999999994</v>
      </c>
      <c r="E5031" s="757"/>
      <c r="F5031" s="757"/>
      <c r="G5031" s="757"/>
      <c r="H5031" s="757"/>
      <c r="I5031" s="757"/>
    </row>
    <row r="5032" spans="1:9" ht="15.75" customHeight="1">
      <c r="A5032" s="963">
        <v>86872</v>
      </c>
      <c r="B5032" s="963" t="s">
        <v>7987</v>
      </c>
      <c r="C5032" s="964" t="s">
        <v>141</v>
      </c>
      <c r="D5032" s="965">
        <v>673.49</v>
      </c>
      <c r="E5032" s="757"/>
      <c r="F5032" s="757"/>
      <c r="G5032" s="757"/>
      <c r="H5032" s="757"/>
      <c r="I5032" s="757"/>
    </row>
    <row r="5033" spans="1:9" ht="15.75" customHeight="1">
      <c r="A5033" s="963">
        <v>86874</v>
      </c>
      <c r="B5033" s="963" t="s">
        <v>7988</v>
      </c>
      <c r="C5033" s="964" t="s">
        <v>141</v>
      </c>
      <c r="D5033" s="966">
        <v>472.7</v>
      </c>
      <c r="E5033" s="757"/>
      <c r="F5033" s="757"/>
      <c r="G5033" s="757"/>
      <c r="H5033" s="757"/>
      <c r="I5033" s="757"/>
    </row>
    <row r="5034" spans="1:9" ht="15.75" customHeight="1">
      <c r="A5034" s="963">
        <v>86875</v>
      </c>
      <c r="B5034" s="963" t="s">
        <v>7989</v>
      </c>
      <c r="C5034" s="964" t="s">
        <v>141</v>
      </c>
      <c r="D5034" s="965">
        <v>373.46</v>
      </c>
      <c r="E5034" s="757"/>
      <c r="F5034" s="757"/>
      <c r="G5034" s="757"/>
      <c r="H5034" s="757"/>
      <c r="I5034" s="757"/>
    </row>
    <row r="5035" spans="1:9" ht="15.75" customHeight="1">
      <c r="A5035" s="963">
        <v>86876</v>
      </c>
      <c r="B5035" s="963" t="s">
        <v>7990</v>
      </c>
      <c r="C5035" s="964" t="s">
        <v>141</v>
      </c>
      <c r="D5035" s="965">
        <v>219.53</v>
      </c>
      <c r="E5035" s="757"/>
      <c r="F5035" s="757"/>
      <c r="G5035" s="757"/>
      <c r="H5035" s="757"/>
      <c r="I5035" s="757"/>
    </row>
    <row r="5036" spans="1:9" ht="15.75" customHeight="1">
      <c r="A5036" s="963">
        <v>86877</v>
      </c>
      <c r="B5036" s="963" t="s">
        <v>7991</v>
      </c>
      <c r="C5036" s="964" t="s">
        <v>141</v>
      </c>
      <c r="D5036" s="966">
        <v>49.18</v>
      </c>
      <c r="E5036" s="757"/>
      <c r="F5036" s="757"/>
      <c r="G5036" s="757"/>
      <c r="H5036" s="757"/>
      <c r="I5036" s="757"/>
    </row>
    <row r="5037" spans="1:9" ht="15.75" customHeight="1">
      <c r="A5037" s="963">
        <v>86878</v>
      </c>
      <c r="B5037" s="963" t="s">
        <v>7992</v>
      </c>
      <c r="C5037" s="964" t="s">
        <v>141</v>
      </c>
      <c r="D5037" s="965">
        <v>52.99</v>
      </c>
      <c r="E5037" s="757"/>
      <c r="F5037" s="757"/>
      <c r="G5037" s="757"/>
      <c r="H5037" s="757"/>
      <c r="I5037" s="757"/>
    </row>
    <row r="5038" spans="1:9" ht="15.75" customHeight="1">
      <c r="A5038" s="963">
        <v>86879</v>
      </c>
      <c r="B5038" s="963" t="s">
        <v>7993</v>
      </c>
      <c r="C5038" s="964" t="s">
        <v>141</v>
      </c>
      <c r="D5038" s="965">
        <v>8.6199999999999992</v>
      </c>
      <c r="E5038" s="757"/>
      <c r="F5038" s="757"/>
      <c r="G5038" s="757"/>
      <c r="H5038" s="757"/>
      <c r="I5038" s="757"/>
    </row>
    <row r="5039" spans="1:9" ht="15.75" customHeight="1">
      <c r="A5039" s="963">
        <v>86880</v>
      </c>
      <c r="B5039" s="963" t="s">
        <v>7994</v>
      </c>
      <c r="C5039" s="964" t="s">
        <v>141</v>
      </c>
      <c r="D5039" s="965">
        <v>25.02</v>
      </c>
      <c r="E5039" s="757"/>
      <c r="F5039" s="757"/>
      <c r="G5039" s="757"/>
      <c r="H5039" s="757"/>
      <c r="I5039" s="757"/>
    </row>
    <row r="5040" spans="1:9" ht="15.75" customHeight="1">
      <c r="A5040" s="963">
        <v>86881</v>
      </c>
      <c r="B5040" s="963" t="s">
        <v>7995</v>
      </c>
      <c r="C5040" s="964" t="s">
        <v>141</v>
      </c>
      <c r="D5040" s="965">
        <v>148.66</v>
      </c>
      <c r="E5040" s="757"/>
      <c r="F5040" s="757"/>
      <c r="G5040" s="757"/>
      <c r="H5040" s="757"/>
      <c r="I5040" s="757"/>
    </row>
    <row r="5041" spans="1:9" ht="15.75" customHeight="1">
      <c r="A5041" s="963">
        <v>86882</v>
      </c>
      <c r="B5041" s="963" t="s">
        <v>7996</v>
      </c>
      <c r="C5041" s="964" t="s">
        <v>141</v>
      </c>
      <c r="D5041" s="966">
        <v>20.98</v>
      </c>
      <c r="E5041" s="757"/>
      <c r="F5041" s="757"/>
      <c r="G5041" s="757"/>
      <c r="H5041" s="757"/>
      <c r="I5041" s="757"/>
    </row>
    <row r="5042" spans="1:9" ht="15.75" customHeight="1">
      <c r="A5042" s="963">
        <v>86883</v>
      </c>
      <c r="B5042" s="963" t="s">
        <v>7997</v>
      </c>
      <c r="C5042" s="964" t="s">
        <v>141</v>
      </c>
      <c r="D5042" s="965">
        <v>11.3</v>
      </c>
      <c r="E5042" s="757"/>
      <c r="F5042" s="757"/>
      <c r="G5042" s="757"/>
      <c r="H5042" s="757"/>
      <c r="I5042" s="757"/>
    </row>
    <row r="5043" spans="1:9" ht="15.75" customHeight="1">
      <c r="A5043" s="963">
        <v>86884</v>
      </c>
      <c r="B5043" s="963" t="s">
        <v>7998</v>
      </c>
      <c r="C5043" s="964" t="s">
        <v>141</v>
      </c>
      <c r="D5043" s="965">
        <v>9.52</v>
      </c>
      <c r="E5043" s="757"/>
      <c r="F5043" s="757"/>
      <c r="G5043" s="757"/>
      <c r="H5043" s="757"/>
      <c r="I5043" s="757"/>
    </row>
    <row r="5044" spans="1:9" ht="15.75" customHeight="1">
      <c r="A5044" s="963">
        <v>86885</v>
      </c>
      <c r="B5044" s="963" t="s">
        <v>7999</v>
      </c>
      <c r="C5044" s="964" t="s">
        <v>141</v>
      </c>
      <c r="D5044" s="965">
        <v>10.94</v>
      </c>
      <c r="E5044" s="757"/>
      <c r="F5044" s="757"/>
      <c r="G5044" s="757"/>
      <c r="H5044" s="757"/>
      <c r="I5044" s="757"/>
    </row>
    <row r="5045" spans="1:9" ht="15.75" customHeight="1">
      <c r="A5045" s="963">
        <v>86886</v>
      </c>
      <c r="B5045" s="963" t="s">
        <v>8000</v>
      </c>
      <c r="C5045" s="964" t="s">
        <v>141</v>
      </c>
      <c r="D5045" s="965">
        <v>36.49</v>
      </c>
      <c r="E5045" s="757"/>
      <c r="F5045" s="757"/>
      <c r="G5045" s="757"/>
      <c r="H5045" s="757"/>
      <c r="I5045" s="757"/>
    </row>
    <row r="5046" spans="1:9" ht="15.75" customHeight="1">
      <c r="A5046" s="963">
        <v>86887</v>
      </c>
      <c r="B5046" s="963" t="s">
        <v>8001</v>
      </c>
      <c r="C5046" s="964" t="s">
        <v>141</v>
      </c>
      <c r="D5046" s="965">
        <v>39.56</v>
      </c>
      <c r="E5046" s="757"/>
      <c r="F5046" s="757"/>
      <c r="G5046" s="757"/>
      <c r="H5046" s="757"/>
      <c r="I5046" s="757"/>
    </row>
    <row r="5047" spans="1:9" ht="15.75" customHeight="1">
      <c r="A5047" s="963">
        <v>86888</v>
      </c>
      <c r="B5047" s="963" t="s">
        <v>8002</v>
      </c>
      <c r="C5047" s="964" t="s">
        <v>141</v>
      </c>
      <c r="D5047" s="965">
        <v>454.6</v>
      </c>
      <c r="E5047" s="757"/>
      <c r="F5047" s="757"/>
      <c r="G5047" s="757"/>
      <c r="H5047" s="757"/>
      <c r="I5047" s="757"/>
    </row>
    <row r="5048" spans="1:9" ht="15.75" customHeight="1">
      <c r="A5048" s="963">
        <v>86889</v>
      </c>
      <c r="B5048" s="963" t="s">
        <v>8003</v>
      </c>
      <c r="C5048" s="964" t="s">
        <v>141</v>
      </c>
      <c r="D5048" s="965">
        <v>538.74</v>
      </c>
      <c r="E5048" s="757"/>
      <c r="F5048" s="757"/>
      <c r="G5048" s="757"/>
      <c r="H5048" s="757"/>
      <c r="I5048" s="757"/>
    </row>
    <row r="5049" spans="1:9" ht="15.75" customHeight="1">
      <c r="A5049" s="963">
        <v>86893</v>
      </c>
      <c r="B5049" s="963" t="s">
        <v>8004</v>
      </c>
      <c r="C5049" s="964" t="s">
        <v>141</v>
      </c>
      <c r="D5049" s="965">
        <v>515.99</v>
      </c>
      <c r="E5049" s="757"/>
      <c r="F5049" s="757"/>
      <c r="G5049" s="757"/>
      <c r="H5049" s="757"/>
      <c r="I5049" s="757"/>
    </row>
    <row r="5050" spans="1:9" ht="15.75" customHeight="1">
      <c r="A5050" s="963">
        <v>86894</v>
      </c>
      <c r="B5050" s="963" t="s">
        <v>8005</v>
      </c>
      <c r="C5050" s="964" t="s">
        <v>141</v>
      </c>
      <c r="D5050" s="965">
        <v>218.58</v>
      </c>
      <c r="E5050" s="757"/>
      <c r="F5050" s="757"/>
      <c r="G5050" s="757"/>
      <c r="H5050" s="757"/>
      <c r="I5050" s="757"/>
    </row>
    <row r="5051" spans="1:9" ht="15.75" customHeight="1">
      <c r="A5051" s="963">
        <v>86895</v>
      </c>
      <c r="B5051" s="963" t="s">
        <v>8006</v>
      </c>
      <c r="C5051" s="964" t="s">
        <v>141</v>
      </c>
      <c r="D5051" s="965">
        <v>277.25</v>
      </c>
      <c r="E5051" s="757"/>
      <c r="F5051" s="757"/>
      <c r="G5051" s="757"/>
      <c r="H5051" s="757"/>
      <c r="I5051" s="757"/>
    </row>
    <row r="5052" spans="1:9" ht="15.75" customHeight="1">
      <c r="A5052" s="963">
        <v>86899</v>
      </c>
      <c r="B5052" s="963" t="s">
        <v>8007</v>
      </c>
      <c r="C5052" s="964" t="s">
        <v>141</v>
      </c>
      <c r="D5052" s="965">
        <v>268.70999999999998</v>
      </c>
      <c r="E5052" s="757"/>
      <c r="F5052" s="757"/>
      <c r="G5052" s="757"/>
      <c r="H5052" s="757"/>
      <c r="I5052" s="757"/>
    </row>
    <row r="5053" spans="1:9" ht="15.75" customHeight="1">
      <c r="A5053" s="963">
        <v>86900</v>
      </c>
      <c r="B5053" s="963" t="s">
        <v>8008</v>
      </c>
      <c r="C5053" s="964" t="s">
        <v>141</v>
      </c>
      <c r="D5053" s="965">
        <v>212.49</v>
      </c>
      <c r="E5053" s="757"/>
      <c r="F5053" s="757"/>
      <c r="G5053" s="757"/>
      <c r="H5053" s="757"/>
      <c r="I5053" s="757"/>
    </row>
    <row r="5054" spans="1:9" ht="15.75" customHeight="1">
      <c r="A5054" s="963">
        <v>86901</v>
      </c>
      <c r="B5054" s="963" t="s">
        <v>8009</v>
      </c>
      <c r="C5054" s="964" t="s">
        <v>141</v>
      </c>
      <c r="D5054" s="965">
        <v>134.81</v>
      </c>
      <c r="E5054" s="757"/>
      <c r="F5054" s="757"/>
      <c r="G5054" s="757"/>
      <c r="H5054" s="757"/>
      <c r="I5054" s="757"/>
    </row>
    <row r="5055" spans="1:9" ht="15.75" customHeight="1">
      <c r="A5055" s="963">
        <v>86902</v>
      </c>
      <c r="B5055" s="963" t="s">
        <v>8010</v>
      </c>
      <c r="C5055" s="964" t="s">
        <v>141</v>
      </c>
      <c r="D5055" s="965">
        <v>299.24</v>
      </c>
      <c r="E5055" s="757"/>
      <c r="F5055" s="757"/>
      <c r="G5055" s="757"/>
      <c r="H5055" s="757"/>
      <c r="I5055" s="757"/>
    </row>
    <row r="5056" spans="1:9" ht="15.75" customHeight="1">
      <c r="A5056" s="963">
        <v>86903</v>
      </c>
      <c r="B5056" s="963" t="s">
        <v>8011</v>
      </c>
      <c r="C5056" s="964" t="s">
        <v>141</v>
      </c>
      <c r="D5056" s="965">
        <v>334.67</v>
      </c>
      <c r="E5056" s="757"/>
      <c r="F5056" s="757"/>
      <c r="G5056" s="757"/>
      <c r="H5056" s="757"/>
      <c r="I5056" s="757"/>
    </row>
    <row r="5057" spans="1:9" ht="15.75" customHeight="1">
      <c r="A5057" s="963">
        <v>86904</v>
      </c>
      <c r="B5057" s="963" t="s">
        <v>8012</v>
      </c>
      <c r="C5057" s="964" t="s">
        <v>141</v>
      </c>
      <c r="D5057" s="965">
        <v>139.16</v>
      </c>
      <c r="E5057" s="757"/>
      <c r="F5057" s="757"/>
      <c r="G5057" s="757"/>
      <c r="H5057" s="757"/>
      <c r="I5057" s="757"/>
    </row>
    <row r="5058" spans="1:9" ht="15.75" customHeight="1">
      <c r="A5058" s="963">
        <v>86905</v>
      </c>
      <c r="B5058" s="963" t="s">
        <v>8013</v>
      </c>
      <c r="C5058" s="964" t="s">
        <v>141</v>
      </c>
      <c r="D5058" s="965">
        <v>300.3</v>
      </c>
      <c r="E5058" s="757"/>
      <c r="F5058" s="757"/>
      <c r="G5058" s="757"/>
      <c r="H5058" s="757"/>
      <c r="I5058" s="757"/>
    </row>
    <row r="5059" spans="1:9" ht="15.75" customHeight="1">
      <c r="A5059" s="963">
        <v>86906</v>
      </c>
      <c r="B5059" s="963" t="s">
        <v>8014</v>
      </c>
      <c r="C5059" s="964" t="s">
        <v>141</v>
      </c>
      <c r="D5059" s="965">
        <v>55.56</v>
      </c>
      <c r="E5059" s="757"/>
      <c r="F5059" s="757"/>
      <c r="G5059" s="757"/>
      <c r="H5059" s="757"/>
      <c r="I5059" s="757"/>
    </row>
    <row r="5060" spans="1:9" ht="15.75" customHeight="1">
      <c r="A5060" s="963">
        <v>86908</v>
      </c>
      <c r="B5060" s="963" t="s">
        <v>8015</v>
      </c>
      <c r="C5060" s="964" t="s">
        <v>141</v>
      </c>
      <c r="D5060" s="965">
        <v>358.77</v>
      </c>
      <c r="E5060" s="757"/>
      <c r="F5060" s="757"/>
      <c r="G5060" s="757"/>
      <c r="H5060" s="757"/>
      <c r="I5060" s="757"/>
    </row>
    <row r="5061" spans="1:9" ht="15.75" customHeight="1">
      <c r="A5061" s="963">
        <v>86909</v>
      </c>
      <c r="B5061" s="963" t="s">
        <v>8016</v>
      </c>
      <c r="C5061" s="964" t="s">
        <v>141</v>
      </c>
      <c r="D5061" s="965">
        <v>96.52</v>
      </c>
      <c r="E5061" s="757"/>
      <c r="F5061" s="757"/>
      <c r="G5061" s="757"/>
      <c r="H5061" s="757"/>
      <c r="I5061" s="757"/>
    </row>
    <row r="5062" spans="1:9" ht="15.75" customHeight="1">
      <c r="A5062" s="963">
        <v>86910</v>
      </c>
      <c r="B5062" s="963" t="s">
        <v>8017</v>
      </c>
      <c r="C5062" s="964" t="s">
        <v>141</v>
      </c>
      <c r="D5062" s="965">
        <v>94.88</v>
      </c>
      <c r="E5062" s="757"/>
      <c r="F5062" s="757"/>
      <c r="G5062" s="757"/>
      <c r="H5062" s="757"/>
      <c r="I5062" s="757"/>
    </row>
    <row r="5063" spans="1:9" ht="15.75" customHeight="1">
      <c r="A5063" s="963">
        <v>86911</v>
      </c>
      <c r="B5063" s="963" t="s">
        <v>8018</v>
      </c>
      <c r="C5063" s="964" t="s">
        <v>141</v>
      </c>
      <c r="D5063" s="965">
        <v>65.03</v>
      </c>
      <c r="E5063" s="757"/>
      <c r="F5063" s="757"/>
      <c r="G5063" s="757"/>
      <c r="H5063" s="757"/>
      <c r="I5063" s="757"/>
    </row>
    <row r="5064" spans="1:9" ht="15.75" customHeight="1">
      <c r="A5064" s="963">
        <v>86913</v>
      </c>
      <c r="B5064" s="963" t="s">
        <v>8019</v>
      </c>
      <c r="C5064" s="964" t="s">
        <v>141</v>
      </c>
      <c r="D5064" s="965">
        <v>40.93</v>
      </c>
      <c r="E5064" s="757"/>
      <c r="F5064" s="757"/>
      <c r="G5064" s="757"/>
      <c r="H5064" s="757"/>
      <c r="I5064" s="757"/>
    </row>
    <row r="5065" spans="1:9" ht="15.75" customHeight="1">
      <c r="A5065" s="963">
        <v>86914</v>
      </c>
      <c r="B5065" s="963" t="s">
        <v>8020</v>
      </c>
      <c r="C5065" s="964" t="s">
        <v>141</v>
      </c>
      <c r="D5065" s="965">
        <v>73.09</v>
      </c>
      <c r="E5065" s="757"/>
      <c r="F5065" s="757"/>
      <c r="G5065" s="757"/>
      <c r="H5065" s="757"/>
      <c r="I5065" s="757"/>
    </row>
    <row r="5066" spans="1:9" ht="15.75" customHeight="1">
      <c r="A5066" s="963">
        <v>86915</v>
      </c>
      <c r="B5066" s="963" t="s">
        <v>8021</v>
      </c>
      <c r="C5066" s="964" t="s">
        <v>141</v>
      </c>
      <c r="D5066" s="965">
        <v>106.15</v>
      </c>
      <c r="E5066" s="757"/>
      <c r="F5066" s="757"/>
      <c r="G5066" s="757"/>
      <c r="H5066" s="757"/>
      <c r="I5066" s="757"/>
    </row>
    <row r="5067" spans="1:9" ht="15.75" customHeight="1">
      <c r="A5067" s="963">
        <v>86916</v>
      </c>
      <c r="B5067" s="963" t="s">
        <v>8022</v>
      </c>
      <c r="C5067" s="964" t="s">
        <v>141</v>
      </c>
      <c r="D5067" s="965">
        <v>21.34</v>
      </c>
      <c r="E5067" s="757"/>
      <c r="F5067" s="757"/>
      <c r="G5067" s="757"/>
      <c r="H5067" s="757"/>
      <c r="I5067" s="757"/>
    </row>
    <row r="5068" spans="1:9" ht="15.75" customHeight="1">
      <c r="A5068" s="963">
        <v>86919</v>
      </c>
      <c r="B5068" s="963" t="s">
        <v>8023</v>
      </c>
      <c r="C5068" s="964" t="s">
        <v>141</v>
      </c>
      <c r="D5068" s="965">
        <v>807.06</v>
      </c>
      <c r="E5068" s="757"/>
      <c r="F5068" s="757"/>
      <c r="G5068" s="757"/>
      <c r="H5068" s="757"/>
      <c r="I5068" s="757"/>
    </row>
    <row r="5069" spans="1:9" ht="15.75" customHeight="1">
      <c r="A5069" s="963">
        <v>86920</v>
      </c>
      <c r="B5069" s="963" t="s">
        <v>8024</v>
      </c>
      <c r="C5069" s="964" t="s">
        <v>141</v>
      </c>
      <c r="D5069" s="965">
        <v>734.34</v>
      </c>
      <c r="E5069" s="757"/>
      <c r="F5069" s="757"/>
      <c r="G5069" s="757"/>
      <c r="H5069" s="757"/>
      <c r="I5069" s="757"/>
    </row>
    <row r="5070" spans="1:9" ht="15.75" customHeight="1">
      <c r="A5070" s="963">
        <v>86921</v>
      </c>
      <c r="B5070" s="963" t="s">
        <v>8025</v>
      </c>
      <c r="C5070" s="964" t="s">
        <v>141</v>
      </c>
      <c r="D5070" s="965">
        <v>714.75</v>
      </c>
      <c r="E5070" s="757"/>
      <c r="F5070" s="757"/>
      <c r="G5070" s="757"/>
      <c r="H5070" s="757"/>
      <c r="I5070" s="757"/>
    </row>
    <row r="5071" spans="1:9" ht="15.75" customHeight="1">
      <c r="A5071" s="963">
        <v>86922</v>
      </c>
      <c r="B5071" s="963" t="s">
        <v>8026</v>
      </c>
      <c r="C5071" s="964" t="s">
        <v>141</v>
      </c>
      <c r="D5071" s="965">
        <v>743.63</v>
      </c>
      <c r="E5071" s="757"/>
      <c r="F5071" s="757"/>
      <c r="G5071" s="757"/>
      <c r="H5071" s="757"/>
      <c r="I5071" s="757"/>
    </row>
    <row r="5072" spans="1:9" ht="15.75" customHeight="1">
      <c r="A5072" s="963">
        <v>86923</v>
      </c>
      <c r="B5072" s="963" t="s">
        <v>8027</v>
      </c>
      <c r="C5072" s="964" t="s">
        <v>141</v>
      </c>
      <c r="D5072" s="965">
        <v>543.23</v>
      </c>
      <c r="E5072" s="757"/>
      <c r="F5072" s="757"/>
      <c r="G5072" s="757"/>
      <c r="H5072" s="757"/>
      <c r="I5072" s="757"/>
    </row>
    <row r="5073" spans="1:9" ht="15.75" customHeight="1">
      <c r="A5073" s="963">
        <v>86924</v>
      </c>
      <c r="B5073" s="963" t="s">
        <v>8028</v>
      </c>
      <c r="C5073" s="964" t="s">
        <v>141</v>
      </c>
      <c r="D5073" s="965">
        <v>523.64</v>
      </c>
      <c r="E5073" s="757"/>
      <c r="F5073" s="757"/>
      <c r="G5073" s="757"/>
      <c r="H5073" s="757"/>
      <c r="I5073" s="757"/>
    </row>
    <row r="5074" spans="1:9" ht="15.75" customHeight="1">
      <c r="A5074" s="963">
        <v>86925</v>
      </c>
      <c r="B5074" s="963" t="s">
        <v>8029</v>
      </c>
      <c r="C5074" s="964" t="s">
        <v>141</v>
      </c>
      <c r="D5074" s="965">
        <v>434.31</v>
      </c>
      <c r="E5074" s="757"/>
      <c r="F5074" s="757"/>
      <c r="G5074" s="757"/>
      <c r="H5074" s="757"/>
      <c r="I5074" s="757"/>
    </row>
    <row r="5075" spans="1:9" ht="15.75" customHeight="1">
      <c r="A5075" s="963">
        <v>86926</v>
      </c>
      <c r="B5075" s="963" t="s">
        <v>8030</v>
      </c>
      <c r="C5075" s="964" t="s">
        <v>141</v>
      </c>
      <c r="D5075" s="965">
        <v>414.72</v>
      </c>
      <c r="E5075" s="757"/>
      <c r="F5075" s="757"/>
      <c r="G5075" s="757"/>
      <c r="H5075" s="757"/>
      <c r="I5075" s="757"/>
    </row>
    <row r="5076" spans="1:9" ht="15.75" customHeight="1">
      <c r="A5076" s="963">
        <v>86927</v>
      </c>
      <c r="B5076" s="963" t="s">
        <v>8031</v>
      </c>
      <c r="C5076" s="964" t="s">
        <v>141</v>
      </c>
      <c r="D5076" s="965">
        <v>290.06</v>
      </c>
      <c r="E5076" s="757"/>
      <c r="F5076" s="757"/>
      <c r="G5076" s="757"/>
      <c r="H5076" s="757"/>
      <c r="I5076" s="757"/>
    </row>
    <row r="5077" spans="1:9" ht="15.75" customHeight="1">
      <c r="A5077" s="963">
        <v>86928</v>
      </c>
      <c r="B5077" s="963" t="s">
        <v>8032</v>
      </c>
      <c r="C5077" s="964" t="s">
        <v>141</v>
      </c>
      <c r="D5077" s="965">
        <v>270.47000000000003</v>
      </c>
      <c r="E5077" s="757"/>
      <c r="F5077" s="757"/>
      <c r="G5077" s="757"/>
      <c r="H5077" s="757"/>
      <c r="I5077" s="757"/>
    </row>
    <row r="5078" spans="1:9" ht="15.75" customHeight="1">
      <c r="A5078" s="963">
        <v>86929</v>
      </c>
      <c r="B5078" s="963" t="s">
        <v>8033</v>
      </c>
      <c r="C5078" s="964" t="s">
        <v>141</v>
      </c>
      <c r="D5078" s="965">
        <v>280.38</v>
      </c>
      <c r="E5078" s="757"/>
      <c r="F5078" s="757"/>
      <c r="G5078" s="757"/>
      <c r="H5078" s="757"/>
      <c r="I5078" s="757"/>
    </row>
    <row r="5079" spans="1:9" ht="15.75" customHeight="1">
      <c r="A5079" s="963">
        <v>86930</v>
      </c>
      <c r="B5079" s="963" t="s">
        <v>8034</v>
      </c>
      <c r="C5079" s="964" t="s">
        <v>141</v>
      </c>
      <c r="D5079" s="965">
        <v>260.79000000000002</v>
      </c>
      <c r="E5079" s="757"/>
      <c r="F5079" s="757"/>
      <c r="G5079" s="757"/>
      <c r="H5079" s="757"/>
      <c r="I5079" s="757"/>
    </row>
    <row r="5080" spans="1:9" ht="15.75" customHeight="1">
      <c r="A5080" s="963">
        <v>86931</v>
      </c>
      <c r="B5080" s="963" t="s">
        <v>8035</v>
      </c>
      <c r="C5080" s="964" t="s">
        <v>141</v>
      </c>
      <c r="D5080" s="965">
        <v>465.54</v>
      </c>
      <c r="E5080" s="757"/>
      <c r="F5080" s="757"/>
      <c r="G5080" s="757"/>
      <c r="H5080" s="757"/>
      <c r="I5080" s="757"/>
    </row>
    <row r="5081" spans="1:9" ht="15.75" customHeight="1">
      <c r="A5081" s="963">
        <v>86932</v>
      </c>
      <c r="B5081" s="963" t="s">
        <v>8036</v>
      </c>
      <c r="C5081" s="964" t="s">
        <v>141</v>
      </c>
      <c r="D5081" s="965">
        <v>494.16</v>
      </c>
      <c r="E5081" s="757"/>
      <c r="F5081" s="757"/>
      <c r="G5081" s="757"/>
      <c r="H5081" s="757"/>
      <c r="I5081" s="757"/>
    </row>
    <row r="5082" spans="1:9" ht="15.75" customHeight="1">
      <c r="A5082" s="963">
        <v>86933</v>
      </c>
      <c r="B5082" s="963" t="s">
        <v>8037</v>
      </c>
      <c r="C5082" s="964" t="s">
        <v>141</v>
      </c>
      <c r="D5082" s="965">
        <v>329.61</v>
      </c>
      <c r="E5082" s="757"/>
      <c r="F5082" s="757"/>
      <c r="G5082" s="757"/>
      <c r="H5082" s="757"/>
      <c r="I5082" s="757"/>
    </row>
    <row r="5083" spans="1:9" ht="15.75" customHeight="1">
      <c r="A5083" s="963">
        <v>86934</v>
      </c>
      <c r="B5083" s="963" t="s">
        <v>8038</v>
      </c>
      <c r="C5083" s="964" t="s">
        <v>141</v>
      </c>
      <c r="D5083" s="965">
        <v>319.93</v>
      </c>
      <c r="E5083" s="757"/>
      <c r="F5083" s="757"/>
      <c r="G5083" s="757"/>
      <c r="H5083" s="757"/>
      <c r="I5083" s="757"/>
    </row>
    <row r="5084" spans="1:9" ht="15.75" customHeight="1">
      <c r="A5084" s="963">
        <v>86935</v>
      </c>
      <c r="B5084" s="963" t="s">
        <v>8039</v>
      </c>
      <c r="C5084" s="964" t="s">
        <v>141</v>
      </c>
      <c r="D5084" s="965">
        <v>276.77999999999997</v>
      </c>
      <c r="E5084" s="757"/>
      <c r="F5084" s="757"/>
      <c r="G5084" s="757"/>
      <c r="H5084" s="757"/>
      <c r="I5084" s="757"/>
    </row>
    <row r="5085" spans="1:9" ht="15.75" customHeight="1">
      <c r="A5085" s="963">
        <v>86936</v>
      </c>
      <c r="B5085" s="963" t="s">
        <v>8040</v>
      </c>
      <c r="C5085" s="964" t="s">
        <v>141</v>
      </c>
      <c r="D5085" s="965">
        <v>414.14</v>
      </c>
      <c r="E5085" s="757"/>
      <c r="F5085" s="757"/>
      <c r="G5085" s="757"/>
      <c r="H5085" s="757"/>
      <c r="I5085" s="757"/>
    </row>
    <row r="5086" spans="1:9" ht="15.75" customHeight="1">
      <c r="A5086" s="963">
        <v>86937</v>
      </c>
      <c r="B5086" s="963" t="s">
        <v>8041</v>
      </c>
      <c r="C5086" s="964" t="s">
        <v>141</v>
      </c>
      <c r="D5086" s="965">
        <v>195.29</v>
      </c>
      <c r="E5086" s="757"/>
      <c r="F5086" s="757"/>
      <c r="G5086" s="757"/>
      <c r="H5086" s="757"/>
      <c r="I5086" s="757"/>
    </row>
    <row r="5087" spans="1:9" ht="15.75" customHeight="1">
      <c r="A5087" s="963">
        <v>86938</v>
      </c>
      <c r="B5087" s="963" t="s">
        <v>8042</v>
      </c>
      <c r="C5087" s="964" t="s">
        <v>141</v>
      </c>
      <c r="D5087" s="965">
        <v>332.65</v>
      </c>
      <c r="E5087" s="757"/>
      <c r="F5087" s="757"/>
      <c r="G5087" s="757"/>
      <c r="H5087" s="757"/>
      <c r="I5087" s="757"/>
    </row>
    <row r="5088" spans="1:9" ht="15.75" customHeight="1">
      <c r="A5088" s="963">
        <v>86939</v>
      </c>
      <c r="B5088" s="963" t="s">
        <v>8043</v>
      </c>
      <c r="C5088" s="964" t="s">
        <v>141</v>
      </c>
      <c r="D5088" s="965">
        <v>384.24</v>
      </c>
      <c r="E5088" s="757"/>
      <c r="F5088" s="757"/>
      <c r="G5088" s="757"/>
      <c r="H5088" s="757"/>
      <c r="I5088" s="757"/>
    </row>
    <row r="5089" spans="1:9" ht="15.75" customHeight="1">
      <c r="A5089" s="963">
        <v>86940</v>
      </c>
      <c r="B5089" s="963" t="s">
        <v>8044</v>
      </c>
      <c r="C5089" s="964" t="s">
        <v>141</v>
      </c>
      <c r="D5089" s="965">
        <v>911.93</v>
      </c>
      <c r="E5089" s="757"/>
      <c r="F5089" s="757"/>
      <c r="G5089" s="757"/>
      <c r="H5089" s="757"/>
      <c r="I5089" s="757"/>
    </row>
    <row r="5090" spans="1:9" ht="15.75" customHeight="1">
      <c r="A5090" s="963">
        <v>86941</v>
      </c>
      <c r="B5090" s="963" t="s">
        <v>8045</v>
      </c>
      <c r="C5090" s="964" t="s">
        <v>141</v>
      </c>
      <c r="D5090" s="965">
        <v>678.22</v>
      </c>
      <c r="E5090" s="757"/>
      <c r="F5090" s="757"/>
      <c r="G5090" s="757"/>
      <c r="H5090" s="757"/>
      <c r="I5090" s="757"/>
    </row>
    <row r="5091" spans="1:9" ht="15.75" customHeight="1">
      <c r="A5091" s="963">
        <v>86942</v>
      </c>
      <c r="B5091" s="963" t="s">
        <v>8046</v>
      </c>
      <c r="C5091" s="964" t="s">
        <v>141</v>
      </c>
      <c r="D5091" s="965">
        <v>233.84</v>
      </c>
      <c r="E5091" s="757"/>
      <c r="F5091" s="757"/>
      <c r="G5091" s="757"/>
      <c r="H5091" s="757"/>
      <c r="I5091" s="757"/>
    </row>
    <row r="5092" spans="1:9" ht="15.75" customHeight="1">
      <c r="A5092" s="963">
        <v>86943</v>
      </c>
      <c r="B5092" s="963" t="s">
        <v>8047</v>
      </c>
      <c r="C5092" s="964" t="s">
        <v>141</v>
      </c>
      <c r="D5092" s="965">
        <v>224.16</v>
      </c>
      <c r="E5092" s="757"/>
      <c r="F5092" s="757"/>
      <c r="G5092" s="757"/>
      <c r="H5092" s="757"/>
      <c r="I5092" s="757"/>
    </row>
    <row r="5093" spans="1:9" ht="15.75" customHeight="1">
      <c r="A5093" s="963">
        <v>86947</v>
      </c>
      <c r="B5093" s="963" t="s">
        <v>8048</v>
      </c>
      <c r="C5093" s="964" t="s">
        <v>141</v>
      </c>
      <c r="D5093" s="965">
        <v>980.78</v>
      </c>
      <c r="E5093" s="757"/>
      <c r="F5093" s="757"/>
      <c r="G5093" s="757"/>
      <c r="H5093" s="757"/>
      <c r="I5093" s="757"/>
    </row>
    <row r="5094" spans="1:9" ht="15.75" customHeight="1">
      <c r="A5094" s="963">
        <v>93396</v>
      </c>
      <c r="B5094" s="963" t="s">
        <v>8049</v>
      </c>
      <c r="C5094" s="964" t="s">
        <v>141</v>
      </c>
      <c r="D5094" s="965">
        <v>537.62</v>
      </c>
      <c r="E5094" s="757"/>
      <c r="F5094" s="757"/>
      <c r="G5094" s="757"/>
      <c r="H5094" s="757"/>
      <c r="I5094" s="757"/>
    </row>
    <row r="5095" spans="1:9" ht="15.75" customHeight="1">
      <c r="A5095" s="963">
        <v>93441</v>
      </c>
      <c r="B5095" s="963" t="s">
        <v>8050</v>
      </c>
      <c r="C5095" s="964" t="s">
        <v>141</v>
      </c>
      <c r="D5095" s="965">
        <v>890.07</v>
      </c>
      <c r="E5095" s="757"/>
      <c r="F5095" s="757"/>
      <c r="G5095" s="757"/>
      <c r="H5095" s="757"/>
      <c r="I5095" s="757"/>
    </row>
    <row r="5096" spans="1:9" ht="15.75" customHeight="1">
      <c r="A5096" s="963">
        <v>93442</v>
      </c>
      <c r="B5096" s="963" t="s">
        <v>8051</v>
      </c>
      <c r="C5096" s="964" t="s">
        <v>141</v>
      </c>
      <c r="D5096" s="965">
        <v>1036.17</v>
      </c>
      <c r="E5096" s="757"/>
      <c r="F5096" s="757"/>
      <c r="G5096" s="757"/>
      <c r="H5096" s="757"/>
      <c r="I5096" s="757"/>
    </row>
    <row r="5097" spans="1:9" ht="15.75" customHeight="1">
      <c r="A5097" s="963">
        <v>95469</v>
      </c>
      <c r="B5097" s="963" t="s">
        <v>8052</v>
      </c>
      <c r="C5097" s="964" t="s">
        <v>141</v>
      </c>
      <c r="D5097" s="965">
        <v>278.49</v>
      </c>
      <c r="E5097" s="757"/>
      <c r="F5097" s="757"/>
      <c r="G5097" s="757"/>
      <c r="H5097" s="757"/>
      <c r="I5097" s="757"/>
    </row>
    <row r="5098" spans="1:9" ht="15.75" customHeight="1">
      <c r="A5098" s="963">
        <v>95470</v>
      </c>
      <c r="B5098" s="963" t="s">
        <v>8053</v>
      </c>
      <c r="C5098" s="964" t="s">
        <v>141</v>
      </c>
      <c r="D5098" s="965">
        <v>287.95</v>
      </c>
      <c r="E5098" s="757"/>
      <c r="F5098" s="757"/>
      <c r="G5098" s="757"/>
      <c r="H5098" s="757"/>
      <c r="I5098" s="757"/>
    </row>
    <row r="5099" spans="1:9" ht="15.75" customHeight="1">
      <c r="A5099" s="963">
        <v>95471</v>
      </c>
      <c r="B5099" s="963" t="s">
        <v>8054</v>
      </c>
      <c r="C5099" s="964" t="s">
        <v>141</v>
      </c>
      <c r="D5099" s="965">
        <v>712.25</v>
      </c>
      <c r="E5099" s="757"/>
      <c r="F5099" s="757"/>
      <c r="G5099" s="757"/>
      <c r="H5099" s="757"/>
      <c r="I5099" s="757"/>
    </row>
    <row r="5100" spans="1:9" ht="15.75" customHeight="1">
      <c r="A5100" s="963">
        <v>95472</v>
      </c>
      <c r="B5100" s="963" t="s">
        <v>8055</v>
      </c>
      <c r="C5100" s="964" t="s">
        <v>141</v>
      </c>
      <c r="D5100" s="965">
        <v>721.71</v>
      </c>
      <c r="E5100" s="757"/>
      <c r="F5100" s="757"/>
      <c r="G5100" s="757"/>
      <c r="H5100" s="757"/>
      <c r="I5100" s="757"/>
    </row>
    <row r="5101" spans="1:9" ht="15.75" customHeight="1">
      <c r="A5101" s="963">
        <v>95542</v>
      </c>
      <c r="B5101" s="963" t="s">
        <v>8056</v>
      </c>
      <c r="C5101" s="964" t="s">
        <v>141</v>
      </c>
      <c r="D5101" s="965">
        <v>22.08</v>
      </c>
      <c r="E5101" s="757"/>
      <c r="F5101" s="757"/>
      <c r="G5101" s="757"/>
      <c r="H5101" s="757"/>
      <c r="I5101" s="757"/>
    </row>
    <row r="5102" spans="1:9" ht="15.75" customHeight="1">
      <c r="A5102" s="963">
        <v>95543</v>
      </c>
      <c r="B5102" s="963" t="s">
        <v>8057</v>
      </c>
      <c r="C5102" s="964" t="s">
        <v>141</v>
      </c>
      <c r="D5102" s="965">
        <v>38.11</v>
      </c>
      <c r="E5102" s="757"/>
      <c r="F5102" s="757"/>
      <c r="G5102" s="757"/>
      <c r="H5102" s="757"/>
      <c r="I5102" s="757"/>
    </row>
    <row r="5103" spans="1:9" ht="15.75" customHeight="1">
      <c r="A5103" s="963">
        <v>95544</v>
      </c>
      <c r="B5103" s="963" t="s">
        <v>1698</v>
      </c>
      <c r="C5103" s="964" t="s">
        <v>141</v>
      </c>
      <c r="D5103" s="965">
        <v>26.32</v>
      </c>
      <c r="E5103" s="757"/>
      <c r="F5103" s="757"/>
      <c r="G5103" s="757"/>
      <c r="H5103" s="757"/>
      <c r="I5103" s="757"/>
    </row>
    <row r="5104" spans="1:9" ht="15.75" customHeight="1">
      <c r="A5104" s="963">
        <v>95545</v>
      </c>
      <c r="B5104" s="963" t="s">
        <v>8058</v>
      </c>
      <c r="C5104" s="964" t="s">
        <v>141</v>
      </c>
      <c r="D5104" s="965">
        <v>25.87</v>
      </c>
      <c r="E5104" s="757"/>
      <c r="F5104" s="757"/>
      <c r="G5104" s="757"/>
      <c r="H5104" s="757"/>
      <c r="I5104" s="757"/>
    </row>
    <row r="5105" spans="1:9" ht="15.75" customHeight="1">
      <c r="A5105" s="963">
        <v>95546</v>
      </c>
      <c r="B5105" s="963" t="s">
        <v>8059</v>
      </c>
      <c r="C5105" s="964" t="s">
        <v>141</v>
      </c>
      <c r="D5105" s="965">
        <v>96.44</v>
      </c>
      <c r="E5105" s="757"/>
      <c r="F5105" s="757"/>
      <c r="G5105" s="757"/>
      <c r="H5105" s="757"/>
      <c r="I5105" s="757"/>
    </row>
    <row r="5106" spans="1:9" ht="15.75" customHeight="1">
      <c r="A5106" s="963">
        <v>95547</v>
      </c>
      <c r="B5106" s="963" t="s">
        <v>8060</v>
      </c>
      <c r="C5106" s="964" t="s">
        <v>141</v>
      </c>
      <c r="D5106" s="965">
        <v>98.37</v>
      </c>
      <c r="E5106" s="757"/>
      <c r="F5106" s="757"/>
      <c r="G5106" s="757"/>
      <c r="H5106" s="757"/>
      <c r="I5106" s="757"/>
    </row>
    <row r="5107" spans="1:9" ht="15.75" customHeight="1">
      <c r="A5107" s="963">
        <v>100848</v>
      </c>
      <c r="B5107" s="963" t="s">
        <v>8061</v>
      </c>
      <c r="C5107" s="964" t="s">
        <v>141</v>
      </c>
      <c r="D5107" s="965">
        <v>514.34</v>
      </c>
      <c r="E5107" s="757"/>
      <c r="F5107" s="757"/>
      <c r="G5107" s="757"/>
      <c r="H5107" s="757"/>
      <c r="I5107" s="757"/>
    </row>
    <row r="5108" spans="1:9" ht="15.75" customHeight="1">
      <c r="A5108" s="963">
        <v>100849</v>
      </c>
      <c r="B5108" s="963" t="s">
        <v>8062</v>
      </c>
      <c r="C5108" s="964" t="s">
        <v>141</v>
      </c>
      <c r="D5108" s="965">
        <v>42.07</v>
      </c>
      <c r="E5108" s="757"/>
      <c r="F5108" s="757"/>
      <c r="G5108" s="757"/>
      <c r="H5108" s="757"/>
      <c r="I5108" s="757"/>
    </row>
    <row r="5109" spans="1:9" ht="15.75" customHeight="1">
      <c r="A5109" s="963">
        <v>100851</v>
      </c>
      <c r="B5109" s="963" t="s">
        <v>8063</v>
      </c>
      <c r="C5109" s="964" t="s">
        <v>141</v>
      </c>
      <c r="D5109" s="965">
        <v>84.93</v>
      </c>
      <c r="E5109" s="757"/>
      <c r="F5109" s="757"/>
      <c r="G5109" s="757"/>
      <c r="H5109" s="757"/>
      <c r="I5109" s="757"/>
    </row>
    <row r="5110" spans="1:9" ht="15.75" customHeight="1">
      <c r="A5110" s="963">
        <v>100852</v>
      </c>
      <c r="B5110" s="963" t="s">
        <v>8064</v>
      </c>
      <c r="C5110" s="964" t="s">
        <v>141</v>
      </c>
      <c r="D5110" s="965">
        <v>233.07</v>
      </c>
      <c r="E5110" s="757"/>
      <c r="F5110" s="757"/>
      <c r="G5110" s="757"/>
      <c r="H5110" s="757"/>
      <c r="I5110" s="757"/>
    </row>
    <row r="5111" spans="1:9" ht="15.75" customHeight="1">
      <c r="A5111" s="963">
        <v>100853</v>
      </c>
      <c r="B5111" s="963" t="s">
        <v>8065</v>
      </c>
      <c r="C5111" s="964" t="s">
        <v>141</v>
      </c>
      <c r="D5111" s="965">
        <v>255.38</v>
      </c>
      <c r="E5111" s="757"/>
      <c r="F5111" s="757"/>
      <c r="G5111" s="757"/>
      <c r="H5111" s="757"/>
      <c r="I5111" s="757"/>
    </row>
    <row r="5112" spans="1:9" ht="15.75" customHeight="1">
      <c r="A5112" s="963">
        <v>100854</v>
      </c>
      <c r="B5112" s="963" t="s">
        <v>8066</v>
      </c>
      <c r="C5112" s="964" t="s">
        <v>141</v>
      </c>
      <c r="D5112" s="965">
        <v>1326.78</v>
      </c>
      <c r="E5112" s="757"/>
      <c r="F5112" s="757"/>
      <c r="G5112" s="757"/>
      <c r="H5112" s="757"/>
      <c r="I5112" s="757"/>
    </row>
    <row r="5113" spans="1:9" ht="15.75" customHeight="1">
      <c r="A5113" s="963">
        <v>100855</v>
      </c>
      <c r="B5113" s="963" t="s">
        <v>8067</v>
      </c>
      <c r="C5113" s="964" t="s">
        <v>141</v>
      </c>
      <c r="D5113" s="965">
        <v>25.87</v>
      </c>
      <c r="E5113" s="757"/>
      <c r="F5113" s="757"/>
      <c r="G5113" s="757"/>
      <c r="H5113" s="757"/>
      <c r="I5113" s="757"/>
    </row>
    <row r="5114" spans="1:9" ht="15.75" customHeight="1">
      <c r="A5114" s="963">
        <v>100856</v>
      </c>
      <c r="B5114" s="963" t="s">
        <v>8068</v>
      </c>
      <c r="C5114" s="964" t="s">
        <v>141</v>
      </c>
      <c r="D5114" s="965">
        <v>28.31</v>
      </c>
      <c r="E5114" s="757"/>
      <c r="F5114" s="757"/>
      <c r="G5114" s="757"/>
      <c r="H5114" s="757"/>
      <c r="I5114" s="757"/>
    </row>
    <row r="5115" spans="1:9" ht="15.75" customHeight="1">
      <c r="A5115" s="963">
        <v>100857</v>
      </c>
      <c r="B5115" s="963" t="s">
        <v>8069</v>
      </c>
      <c r="C5115" s="964" t="s">
        <v>141</v>
      </c>
      <c r="D5115" s="965">
        <v>389.24</v>
      </c>
      <c r="E5115" s="757"/>
      <c r="F5115" s="757"/>
      <c r="G5115" s="757"/>
      <c r="H5115" s="757"/>
      <c r="I5115" s="757"/>
    </row>
    <row r="5116" spans="1:9" ht="15.75" customHeight="1">
      <c r="A5116" s="963">
        <v>100858</v>
      </c>
      <c r="B5116" s="963" t="s">
        <v>8070</v>
      </c>
      <c r="C5116" s="964" t="s">
        <v>141</v>
      </c>
      <c r="D5116" s="965">
        <v>656.52</v>
      </c>
      <c r="E5116" s="757"/>
      <c r="F5116" s="757"/>
      <c r="G5116" s="757"/>
      <c r="H5116" s="757"/>
      <c r="I5116" s="757"/>
    </row>
    <row r="5117" spans="1:9" ht="15.75" customHeight="1">
      <c r="A5117" s="963">
        <v>100859</v>
      </c>
      <c r="B5117" s="963" t="s">
        <v>8071</v>
      </c>
      <c r="C5117" s="964" t="s">
        <v>141</v>
      </c>
      <c r="D5117" s="965">
        <v>935.99</v>
      </c>
      <c r="E5117" s="757"/>
      <c r="F5117" s="757"/>
      <c r="G5117" s="757"/>
      <c r="H5117" s="757"/>
      <c r="I5117" s="757"/>
    </row>
    <row r="5118" spans="1:9" ht="15.75" customHeight="1">
      <c r="A5118" s="963">
        <v>100860</v>
      </c>
      <c r="B5118" s="963" t="s">
        <v>1250</v>
      </c>
      <c r="C5118" s="964" t="s">
        <v>141</v>
      </c>
      <c r="D5118" s="965">
        <v>104.45</v>
      </c>
      <c r="E5118" s="757"/>
      <c r="F5118" s="757"/>
      <c r="G5118" s="757"/>
      <c r="H5118" s="757"/>
      <c r="I5118" s="757"/>
    </row>
    <row r="5119" spans="1:9" ht="15.75" customHeight="1">
      <c r="A5119" s="963">
        <v>100861</v>
      </c>
      <c r="B5119" s="963" t="s">
        <v>8072</v>
      </c>
      <c r="C5119" s="964" t="s">
        <v>141</v>
      </c>
      <c r="D5119" s="965">
        <v>36.86</v>
      </c>
      <c r="E5119" s="757"/>
      <c r="F5119" s="757"/>
      <c r="G5119" s="757"/>
      <c r="H5119" s="757"/>
      <c r="I5119" s="757"/>
    </row>
    <row r="5120" spans="1:9" ht="15.75" customHeight="1">
      <c r="A5120" s="963">
        <v>100862</v>
      </c>
      <c r="B5120" s="963" t="s">
        <v>8073</v>
      </c>
      <c r="C5120" s="964" t="s">
        <v>141</v>
      </c>
      <c r="D5120" s="965">
        <v>41.29</v>
      </c>
      <c r="E5120" s="757"/>
      <c r="F5120" s="757"/>
      <c r="G5120" s="757"/>
      <c r="H5120" s="757"/>
      <c r="I5120" s="757"/>
    </row>
    <row r="5121" spans="1:9" ht="15.75" customHeight="1">
      <c r="A5121" s="963">
        <v>100863</v>
      </c>
      <c r="B5121" s="963" t="s">
        <v>8074</v>
      </c>
      <c r="C5121" s="964" t="s">
        <v>141</v>
      </c>
      <c r="D5121" s="965">
        <v>595.96</v>
      </c>
      <c r="E5121" s="757"/>
      <c r="F5121" s="757"/>
      <c r="G5121" s="757"/>
      <c r="H5121" s="757"/>
      <c r="I5121" s="757"/>
    </row>
    <row r="5122" spans="1:9" ht="15.75" customHeight="1">
      <c r="A5122" s="963">
        <v>100864</v>
      </c>
      <c r="B5122" s="963" t="s">
        <v>8075</v>
      </c>
      <c r="C5122" s="964" t="s">
        <v>141</v>
      </c>
      <c r="D5122" s="965">
        <v>653.72</v>
      </c>
      <c r="E5122" s="757"/>
      <c r="F5122" s="757"/>
      <c r="G5122" s="757"/>
      <c r="H5122" s="757"/>
      <c r="I5122" s="757"/>
    </row>
    <row r="5123" spans="1:9" ht="15.75" customHeight="1">
      <c r="A5123" s="963">
        <v>100865</v>
      </c>
      <c r="B5123" s="963" t="s">
        <v>8076</v>
      </c>
      <c r="C5123" s="964" t="s">
        <v>141</v>
      </c>
      <c r="D5123" s="965">
        <v>576.75</v>
      </c>
      <c r="E5123" s="757"/>
      <c r="F5123" s="757"/>
      <c r="G5123" s="757"/>
      <c r="H5123" s="757"/>
      <c r="I5123" s="757"/>
    </row>
    <row r="5124" spans="1:9" ht="15.75" customHeight="1">
      <c r="A5124" s="963">
        <v>100866</v>
      </c>
      <c r="B5124" s="963" t="s">
        <v>8077</v>
      </c>
      <c r="C5124" s="964" t="s">
        <v>141</v>
      </c>
      <c r="D5124" s="965">
        <v>308.74</v>
      </c>
      <c r="E5124" s="757"/>
      <c r="F5124" s="757"/>
      <c r="G5124" s="757"/>
      <c r="H5124" s="757"/>
      <c r="I5124" s="757"/>
    </row>
    <row r="5125" spans="1:9" ht="15.75" customHeight="1">
      <c r="A5125" s="963">
        <v>100867</v>
      </c>
      <c r="B5125" s="963" t="s">
        <v>8078</v>
      </c>
      <c r="C5125" s="964" t="s">
        <v>141</v>
      </c>
      <c r="D5125" s="965">
        <v>327.79</v>
      </c>
      <c r="E5125" s="757"/>
      <c r="F5125" s="757"/>
      <c r="G5125" s="757"/>
      <c r="H5125" s="757"/>
      <c r="I5125" s="757"/>
    </row>
    <row r="5126" spans="1:9" ht="15.75" customHeight="1">
      <c r="A5126" s="963">
        <v>100868</v>
      </c>
      <c r="B5126" s="963" t="s">
        <v>8079</v>
      </c>
      <c r="C5126" s="964" t="s">
        <v>141</v>
      </c>
      <c r="D5126" s="965">
        <v>340.46</v>
      </c>
      <c r="E5126" s="757"/>
      <c r="F5126" s="757"/>
      <c r="G5126" s="757"/>
      <c r="H5126" s="757"/>
      <c r="I5126" s="757"/>
    </row>
    <row r="5127" spans="1:9" ht="15.75" customHeight="1">
      <c r="A5127" s="963">
        <v>100869</v>
      </c>
      <c r="B5127" s="963" t="s">
        <v>8080</v>
      </c>
      <c r="C5127" s="964" t="s">
        <v>141</v>
      </c>
      <c r="D5127" s="965">
        <v>350.18</v>
      </c>
      <c r="E5127" s="757"/>
      <c r="F5127" s="757"/>
      <c r="G5127" s="757"/>
      <c r="H5127" s="757"/>
      <c r="I5127" s="757"/>
    </row>
    <row r="5128" spans="1:9" ht="15.75" customHeight="1">
      <c r="A5128" s="963">
        <v>100870</v>
      </c>
      <c r="B5128" s="963" t="s">
        <v>8081</v>
      </c>
      <c r="C5128" s="964" t="s">
        <v>141</v>
      </c>
      <c r="D5128" s="965">
        <v>272.77</v>
      </c>
      <c r="E5128" s="757"/>
      <c r="F5128" s="757"/>
      <c r="G5128" s="757"/>
      <c r="H5128" s="757"/>
      <c r="I5128" s="757"/>
    </row>
    <row r="5129" spans="1:9" ht="15.75" customHeight="1">
      <c r="A5129" s="963">
        <v>100871</v>
      </c>
      <c r="B5129" s="963" t="s">
        <v>8082</v>
      </c>
      <c r="C5129" s="964" t="s">
        <v>141</v>
      </c>
      <c r="D5129" s="965">
        <v>292.75</v>
      </c>
      <c r="E5129" s="757"/>
      <c r="F5129" s="757"/>
      <c r="G5129" s="757"/>
      <c r="H5129" s="757"/>
      <c r="I5129" s="757"/>
    </row>
    <row r="5130" spans="1:9" ht="15.75" customHeight="1">
      <c r="A5130" s="963">
        <v>100872</v>
      </c>
      <c r="B5130" s="963" t="s">
        <v>8083</v>
      </c>
      <c r="C5130" s="964" t="s">
        <v>141</v>
      </c>
      <c r="D5130" s="965">
        <v>305.51</v>
      </c>
      <c r="E5130" s="757"/>
      <c r="F5130" s="757"/>
      <c r="G5130" s="757"/>
      <c r="H5130" s="757"/>
      <c r="I5130" s="757"/>
    </row>
    <row r="5131" spans="1:9" ht="15.75" customHeight="1">
      <c r="A5131" s="963">
        <v>100873</v>
      </c>
      <c r="B5131" s="963" t="s">
        <v>8084</v>
      </c>
      <c r="C5131" s="964" t="s">
        <v>141</v>
      </c>
      <c r="D5131" s="965">
        <v>313.48</v>
      </c>
      <c r="E5131" s="757"/>
      <c r="F5131" s="757"/>
      <c r="G5131" s="757"/>
      <c r="H5131" s="757"/>
      <c r="I5131" s="757"/>
    </row>
    <row r="5132" spans="1:9" ht="15.75" customHeight="1">
      <c r="A5132" s="963">
        <v>100874</v>
      </c>
      <c r="B5132" s="963" t="s">
        <v>8085</v>
      </c>
      <c r="C5132" s="964" t="s">
        <v>141</v>
      </c>
      <c r="D5132" s="965">
        <v>308.74</v>
      </c>
      <c r="E5132" s="757"/>
      <c r="F5132" s="757"/>
      <c r="G5132" s="757"/>
      <c r="H5132" s="757"/>
      <c r="I5132" s="757"/>
    </row>
    <row r="5133" spans="1:9" ht="15.75" customHeight="1">
      <c r="A5133" s="963">
        <v>100875</v>
      </c>
      <c r="B5133" s="963" t="s">
        <v>8086</v>
      </c>
      <c r="C5133" s="964" t="s">
        <v>141</v>
      </c>
      <c r="D5133" s="965">
        <v>1065.21</v>
      </c>
      <c r="E5133" s="757"/>
      <c r="F5133" s="757"/>
      <c r="G5133" s="757"/>
      <c r="H5133" s="757"/>
      <c r="I5133" s="757"/>
    </row>
    <row r="5134" spans="1:9" ht="15.75" customHeight="1">
      <c r="A5134" s="963">
        <v>100878</v>
      </c>
      <c r="B5134" s="963" t="s">
        <v>8087</v>
      </c>
      <c r="C5134" s="964" t="s">
        <v>141</v>
      </c>
      <c r="D5134" s="965">
        <v>608.08000000000004</v>
      </c>
      <c r="E5134" s="757"/>
      <c r="F5134" s="757"/>
      <c r="G5134" s="757"/>
      <c r="H5134" s="757"/>
      <c r="I5134" s="757"/>
    </row>
    <row r="5135" spans="1:9" ht="15.75" customHeight="1">
      <c r="A5135" s="963">
        <v>98052</v>
      </c>
      <c r="B5135" s="963" t="s">
        <v>8088</v>
      </c>
      <c r="C5135" s="964" t="s">
        <v>141</v>
      </c>
      <c r="D5135" s="965">
        <v>1821.4</v>
      </c>
      <c r="E5135" s="757"/>
      <c r="F5135" s="757"/>
      <c r="G5135" s="757"/>
      <c r="H5135" s="757"/>
      <c r="I5135" s="757"/>
    </row>
    <row r="5136" spans="1:9" ht="15.75" customHeight="1">
      <c r="A5136" s="963">
        <v>98053</v>
      </c>
      <c r="B5136" s="963" t="s">
        <v>8089</v>
      </c>
      <c r="C5136" s="964" t="s">
        <v>141</v>
      </c>
      <c r="D5136" s="965">
        <v>2504.88</v>
      </c>
      <c r="E5136" s="757"/>
      <c r="F5136" s="757"/>
      <c r="G5136" s="757"/>
      <c r="H5136" s="757"/>
      <c r="I5136" s="757"/>
    </row>
    <row r="5137" spans="1:9" ht="15.75" customHeight="1">
      <c r="A5137" s="963">
        <v>98054</v>
      </c>
      <c r="B5137" s="963" t="s">
        <v>8090</v>
      </c>
      <c r="C5137" s="964" t="s">
        <v>141</v>
      </c>
      <c r="D5137" s="965">
        <v>4108.2700000000004</v>
      </c>
      <c r="E5137" s="757"/>
      <c r="F5137" s="757"/>
      <c r="G5137" s="757"/>
      <c r="H5137" s="757"/>
      <c r="I5137" s="757"/>
    </row>
    <row r="5138" spans="1:9" ht="15.75" customHeight="1">
      <c r="A5138" s="963">
        <v>98055</v>
      </c>
      <c r="B5138" s="963" t="s">
        <v>8091</v>
      </c>
      <c r="C5138" s="964" t="s">
        <v>141</v>
      </c>
      <c r="D5138" s="965">
        <v>5583.81</v>
      </c>
      <c r="E5138" s="757"/>
      <c r="F5138" s="757"/>
      <c r="G5138" s="757"/>
      <c r="H5138" s="757"/>
      <c r="I5138" s="757"/>
    </row>
    <row r="5139" spans="1:9" ht="15.75" customHeight="1">
      <c r="A5139" s="963">
        <v>98056</v>
      </c>
      <c r="B5139" s="963" t="s">
        <v>8092</v>
      </c>
      <c r="C5139" s="964" t="s">
        <v>141</v>
      </c>
      <c r="D5139" s="965">
        <v>6526.91</v>
      </c>
      <c r="E5139" s="757"/>
      <c r="F5139" s="757"/>
      <c r="G5139" s="757"/>
      <c r="H5139" s="757"/>
      <c r="I5139" s="757"/>
    </row>
    <row r="5140" spans="1:9" ht="15.75" customHeight="1">
      <c r="A5140" s="963">
        <v>98057</v>
      </c>
      <c r="B5140" s="963" t="s">
        <v>8093</v>
      </c>
      <c r="C5140" s="964" t="s">
        <v>141</v>
      </c>
      <c r="D5140" s="965">
        <v>7763.83</v>
      </c>
      <c r="E5140" s="757"/>
      <c r="F5140" s="757"/>
      <c r="G5140" s="757"/>
      <c r="H5140" s="757"/>
      <c r="I5140" s="757"/>
    </row>
    <row r="5141" spans="1:9" ht="15.75" customHeight="1">
      <c r="A5141" s="963">
        <v>98058</v>
      </c>
      <c r="B5141" s="963" t="s">
        <v>8094</v>
      </c>
      <c r="C5141" s="964" t="s">
        <v>141</v>
      </c>
      <c r="D5141" s="965">
        <v>1571.62</v>
      </c>
      <c r="E5141" s="757"/>
      <c r="F5141" s="757"/>
      <c r="G5141" s="757"/>
      <c r="H5141" s="757"/>
      <c r="I5141" s="757"/>
    </row>
    <row r="5142" spans="1:9" ht="15.75" customHeight="1">
      <c r="A5142" s="963">
        <v>98059</v>
      </c>
      <c r="B5142" s="963" t="s">
        <v>8095</v>
      </c>
      <c r="C5142" s="964" t="s">
        <v>141</v>
      </c>
      <c r="D5142" s="965">
        <v>3442.23</v>
      </c>
      <c r="E5142" s="757"/>
      <c r="F5142" s="757"/>
      <c r="G5142" s="757"/>
      <c r="H5142" s="757"/>
      <c r="I5142" s="757"/>
    </row>
    <row r="5143" spans="1:9" ht="15.75" customHeight="1">
      <c r="A5143" s="963">
        <v>98060</v>
      </c>
      <c r="B5143" s="963" t="s">
        <v>8096</v>
      </c>
      <c r="C5143" s="964" t="s">
        <v>141</v>
      </c>
      <c r="D5143" s="965">
        <v>4817.75</v>
      </c>
      <c r="E5143" s="757"/>
      <c r="F5143" s="757"/>
      <c r="G5143" s="757"/>
      <c r="H5143" s="757"/>
      <c r="I5143" s="757"/>
    </row>
    <row r="5144" spans="1:9" ht="15.75" customHeight="1">
      <c r="A5144" s="963">
        <v>98061</v>
      </c>
      <c r="B5144" s="963" t="s">
        <v>8097</v>
      </c>
      <c r="C5144" s="964" t="s">
        <v>141</v>
      </c>
      <c r="D5144" s="965">
        <v>6728.79</v>
      </c>
      <c r="E5144" s="757"/>
      <c r="F5144" s="757"/>
      <c r="G5144" s="757"/>
      <c r="H5144" s="757"/>
      <c r="I5144" s="757"/>
    </row>
    <row r="5145" spans="1:9" ht="15.75" customHeight="1">
      <c r="A5145" s="963">
        <v>98062</v>
      </c>
      <c r="B5145" s="963" t="s">
        <v>8098</v>
      </c>
      <c r="C5145" s="964" t="s">
        <v>141</v>
      </c>
      <c r="D5145" s="965">
        <v>2719.99</v>
      </c>
      <c r="E5145" s="757"/>
      <c r="F5145" s="757"/>
      <c r="G5145" s="757"/>
      <c r="H5145" s="757"/>
      <c r="I5145" s="757"/>
    </row>
    <row r="5146" spans="1:9" ht="15.75" customHeight="1">
      <c r="A5146" s="963">
        <v>98063</v>
      </c>
      <c r="B5146" s="963" t="s">
        <v>8099</v>
      </c>
      <c r="C5146" s="964" t="s">
        <v>141</v>
      </c>
      <c r="D5146" s="965">
        <v>4155.47</v>
      </c>
      <c r="E5146" s="757"/>
      <c r="F5146" s="757"/>
      <c r="G5146" s="757"/>
      <c r="H5146" s="757"/>
      <c r="I5146" s="757"/>
    </row>
    <row r="5147" spans="1:9" ht="15.75" customHeight="1">
      <c r="A5147" s="963">
        <v>98064</v>
      </c>
      <c r="B5147" s="963" t="s">
        <v>8100</v>
      </c>
      <c r="C5147" s="964" t="s">
        <v>141</v>
      </c>
      <c r="D5147" s="965">
        <v>4813.5</v>
      </c>
      <c r="E5147" s="757"/>
      <c r="F5147" s="757"/>
      <c r="G5147" s="757"/>
      <c r="H5147" s="757"/>
      <c r="I5147" s="757"/>
    </row>
    <row r="5148" spans="1:9" ht="15.75" customHeight="1">
      <c r="A5148" s="963">
        <v>98065</v>
      </c>
      <c r="B5148" s="963" t="s">
        <v>8101</v>
      </c>
      <c r="C5148" s="964" t="s">
        <v>141</v>
      </c>
      <c r="D5148" s="965">
        <v>6691.14</v>
      </c>
      <c r="E5148" s="757"/>
      <c r="F5148" s="757"/>
      <c r="G5148" s="757"/>
      <c r="H5148" s="757"/>
      <c r="I5148" s="757"/>
    </row>
    <row r="5149" spans="1:9" ht="15.75" customHeight="1">
      <c r="A5149" s="963">
        <v>98066</v>
      </c>
      <c r="B5149" s="963" t="s">
        <v>8102</v>
      </c>
      <c r="C5149" s="964" t="s">
        <v>141</v>
      </c>
      <c r="D5149" s="965">
        <v>4071.31</v>
      </c>
      <c r="E5149" s="757"/>
      <c r="F5149" s="757"/>
      <c r="G5149" s="757"/>
      <c r="H5149" s="757"/>
      <c r="I5149" s="757"/>
    </row>
    <row r="5150" spans="1:9" ht="15.75" customHeight="1">
      <c r="A5150" s="963">
        <v>98067</v>
      </c>
      <c r="B5150" s="963" t="s">
        <v>8103</v>
      </c>
      <c r="C5150" s="964" t="s">
        <v>141</v>
      </c>
      <c r="D5150" s="965">
        <v>5418.9</v>
      </c>
      <c r="E5150" s="757"/>
      <c r="F5150" s="757"/>
      <c r="G5150" s="757"/>
      <c r="H5150" s="757"/>
      <c r="I5150" s="757"/>
    </row>
    <row r="5151" spans="1:9" ht="15.75" customHeight="1">
      <c r="A5151" s="963">
        <v>98068</v>
      </c>
      <c r="B5151" s="963" t="s">
        <v>8104</v>
      </c>
      <c r="C5151" s="964" t="s">
        <v>141</v>
      </c>
      <c r="D5151" s="965">
        <v>7647.7</v>
      </c>
      <c r="E5151" s="757"/>
      <c r="F5151" s="757"/>
      <c r="G5151" s="757"/>
      <c r="H5151" s="757"/>
      <c r="I5151" s="757"/>
    </row>
    <row r="5152" spans="1:9" ht="15.75" customHeight="1">
      <c r="A5152" s="963">
        <v>98069</v>
      </c>
      <c r="B5152" s="963" t="s">
        <v>8105</v>
      </c>
      <c r="C5152" s="964" t="s">
        <v>141</v>
      </c>
      <c r="D5152" s="965">
        <v>10296.08</v>
      </c>
      <c r="E5152" s="757"/>
      <c r="F5152" s="757"/>
      <c r="G5152" s="757"/>
      <c r="H5152" s="757"/>
      <c r="I5152" s="757"/>
    </row>
    <row r="5153" spans="1:9" ht="15.75" customHeight="1">
      <c r="A5153" s="963">
        <v>98070</v>
      </c>
      <c r="B5153" s="963" t="s">
        <v>8106</v>
      </c>
      <c r="C5153" s="964" t="s">
        <v>141</v>
      </c>
      <c r="D5153" s="965">
        <v>11744.69</v>
      </c>
      <c r="E5153" s="757"/>
      <c r="F5153" s="757"/>
      <c r="G5153" s="757"/>
      <c r="H5153" s="757"/>
      <c r="I5153" s="757"/>
    </row>
    <row r="5154" spans="1:9" ht="15.75" customHeight="1">
      <c r="A5154" s="963">
        <v>98071</v>
      </c>
      <c r="B5154" s="963" t="s">
        <v>8107</v>
      </c>
      <c r="C5154" s="964" t="s">
        <v>141</v>
      </c>
      <c r="D5154" s="965">
        <v>12775.31</v>
      </c>
      <c r="E5154" s="757"/>
      <c r="F5154" s="757"/>
      <c r="G5154" s="757"/>
      <c r="H5154" s="757"/>
      <c r="I5154" s="757"/>
    </row>
    <row r="5155" spans="1:9" ht="15.75" customHeight="1">
      <c r="A5155" s="963">
        <v>98072</v>
      </c>
      <c r="B5155" s="963" t="s">
        <v>8108</v>
      </c>
      <c r="C5155" s="964" t="s">
        <v>141</v>
      </c>
      <c r="D5155" s="965">
        <v>3444.66</v>
      </c>
      <c r="E5155" s="757"/>
      <c r="F5155" s="757"/>
      <c r="G5155" s="757"/>
      <c r="H5155" s="757"/>
      <c r="I5155" s="757"/>
    </row>
    <row r="5156" spans="1:9" ht="15.75" customHeight="1">
      <c r="A5156" s="963">
        <v>98073</v>
      </c>
      <c r="B5156" s="963" t="s">
        <v>8109</v>
      </c>
      <c r="C5156" s="964" t="s">
        <v>141</v>
      </c>
      <c r="D5156" s="965">
        <v>5429.94</v>
      </c>
      <c r="E5156" s="757"/>
      <c r="F5156" s="757"/>
      <c r="G5156" s="757"/>
      <c r="H5156" s="757"/>
      <c r="I5156" s="757"/>
    </row>
    <row r="5157" spans="1:9" ht="15.75" customHeight="1">
      <c r="A5157" s="963">
        <v>98074</v>
      </c>
      <c r="B5157" s="963" t="s">
        <v>8110</v>
      </c>
      <c r="C5157" s="964" t="s">
        <v>141</v>
      </c>
      <c r="D5157" s="965">
        <v>8491.77</v>
      </c>
      <c r="E5157" s="757"/>
      <c r="F5157" s="757"/>
      <c r="G5157" s="757"/>
      <c r="H5157" s="757"/>
      <c r="I5157" s="757"/>
    </row>
    <row r="5158" spans="1:9" ht="15.75" customHeight="1">
      <c r="A5158" s="963">
        <v>98075</v>
      </c>
      <c r="B5158" s="963" t="s">
        <v>8111</v>
      </c>
      <c r="C5158" s="964" t="s">
        <v>141</v>
      </c>
      <c r="D5158" s="965">
        <v>11074.61</v>
      </c>
      <c r="E5158" s="757"/>
      <c r="F5158" s="757"/>
      <c r="G5158" s="757"/>
      <c r="H5158" s="757"/>
      <c r="I5158" s="757"/>
    </row>
    <row r="5159" spans="1:9" ht="15.75" customHeight="1">
      <c r="A5159" s="963">
        <v>98076</v>
      </c>
      <c r="B5159" s="963" t="s">
        <v>8112</v>
      </c>
      <c r="C5159" s="964" t="s">
        <v>141</v>
      </c>
      <c r="D5159" s="965">
        <v>12800.21</v>
      </c>
      <c r="E5159" s="757"/>
      <c r="F5159" s="757"/>
      <c r="G5159" s="757"/>
      <c r="H5159" s="757"/>
      <c r="I5159" s="757"/>
    </row>
    <row r="5160" spans="1:9" ht="15.75" customHeight="1">
      <c r="A5160" s="963">
        <v>98077</v>
      </c>
      <c r="B5160" s="963" t="s">
        <v>8113</v>
      </c>
      <c r="C5160" s="964" t="s">
        <v>141</v>
      </c>
      <c r="D5160" s="965">
        <v>15092.42</v>
      </c>
      <c r="E5160" s="757"/>
      <c r="F5160" s="757"/>
      <c r="G5160" s="757"/>
      <c r="H5160" s="757"/>
      <c r="I5160" s="757"/>
    </row>
    <row r="5161" spans="1:9" ht="15.75" customHeight="1">
      <c r="A5161" s="963">
        <v>98078</v>
      </c>
      <c r="B5161" s="963" t="s">
        <v>8114</v>
      </c>
      <c r="C5161" s="964" t="s">
        <v>141</v>
      </c>
      <c r="D5161" s="965">
        <v>3785.68</v>
      </c>
      <c r="E5161" s="757"/>
      <c r="F5161" s="757"/>
      <c r="G5161" s="757"/>
      <c r="H5161" s="757"/>
      <c r="I5161" s="757"/>
    </row>
    <row r="5162" spans="1:9" ht="15.75" customHeight="1">
      <c r="A5162" s="963">
        <v>98079</v>
      </c>
      <c r="B5162" s="963" t="s">
        <v>8115</v>
      </c>
      <c r="C5162" s="964" t="s">
        <v>141</v>
      </c>
      <c r="D5162" s="965">
        <v>6647.74</v>
      </c>
      <c r="E5162" s="757"/>
      <c r="F5162" s="757"/>
      <c r="G5162" s="757"/>
      <c r="H5162" s="757"/>
      <c r="I5162" s="757"/>
    </row>
    <row r="5163" spans="1:9" ht="15.75" customHeight="1">
      <c r="A5163" s="963">
        <v>98080</v>
      </c>
      <c r="B5163" s="963" t="s">
        <v>8116</v>
      </c>
      <c r="C5163" s="964" t="s">
        <v>141</v>
      </c>
      <c r="D5163" s="965">
        <v>8567.01</v>
      </c>
      <c r="E5163" s="757"/>
      <c r="F5163" s="757"/>
      <c r="G5163" s="757"/>
      <c r="H5163" s="757"/>
      <c r="I5163" s="757"/>
    </row>
    <row r="5164" spans="1:9" ht="15.75" customHeight="1">
      <c r="A5164" s="963">
        <v>98081</v>
      </c>
      <c r="B5164" s="963" t="s">
        <v>8117</v>
      </c>
      <c r="C5164" s="964" t="s">
        <v>141</v>
      </c>
      <c r="D5164" s="965">
        <v>12706.3</v>
      </c>
      <c r="E5164" s="757"/>
      <c r="F5164" s="757"/>
      <c r="G5164" s="757"/>
      <c r="H5164" s="757"/>
      <c r="I5164" s="757"/>
    </row>
    <row r="5165" spans="1:9" ht="15.75" customHeight="1">
      <c r="A5165" s="963">
        <v>98082</v>
      </c>
      <c r="B5165" s="963" t="s">
        <v>8118</v>
      </c>
      <c r="C5165" s="964" t="s">
        <v>141</v>
      </c>
      <c r="D5165" s="965">
        <v>3208.13</v>
      </c>
      <c r="E5165" s="757"/>
      <c r="F5165" s="757"/>
      <c r="G5165" s="757"/>
      <c r="H5165" s="757"/>
      <c r="I5165" s="757"/>
    </row>
    <row r="5166" spans="1:9" ht="15.75" customHeight="1">
      <c r="A5166" s="963">
        <v>98083</v>
      </c>
      <c r="B5166" s="963" t="s">
        <v>8119</v>
      </c>
      <c r="C5166" s="964" t="s">
        <v>141</v>
      </c>
      <c r="D5166" s="965">
        <v>4222.25</v>
      </c>
      <c r="E5166" s="757"/>
      <c r="F5166" s="757"/>
      <c r="G5166" s="757"/>
      <c r="H5166" s="757"/>
      <c r="I5166" s="757"/>
    </row>
    <row r="5167" spans="1:9" ht="15.75" customHeight="1">
      <c r="A5167" s="963">
        <v>98084</v>
      </c>
      <c r="B5167" s="963" t="s">
        <v>8120</v>
      </c>
      <c r="C5167" s="964" t="s">
        <v>141</v>
      </c>
      <c r="D5167" s="965">
        <v>5911.58</v>
      </c>
      <c r="E5167" s="757"/>
      <c r="F5167" s="757"/>
      <c r="G5167" s="757"/>
      <c r="H5167" s="757"/>
      <c r="I5167" s="757"/>
    </row>
    <row r="5168" spans="1:9" ht="15.75" customHeight="1">
      <c r="A5168" s="963">
        <v>98085</v>
      </c>
      <c r="B5168" s="963" t="s">
        <v>8121</v>
      </c>
      <c r="C5168" s="964" t="s">
        <v>141</v>
      </c>
      <c r="D5168" s="965">
        <v>8024.98</v>
      </c>
      <c r="E5168" s="757"/>
      <c r="F5168" s="757"/>
      <c r="G5168" s="757"/>
      <c r="H5168" s="757"/>
      <c r="I5168" s="757"/>
    </row>
    <row r="5169" spans="1:9" ht="15.75" customHeight="1">
      <c r="A5169" s="963">
        <v>98086</v>
      </c>
      <c r="B5169" s="963" t="s">
        <v>8122</v>
      </c>
      <c r="C5169" s="964" t="s">
        <v>141</v>
      </c>
      <c r="D5169" s="965">
        <v>9040.1</v>
      </c>
      <c r="E5169" s="757"/>
      <c r="F5169" s="757"/>
      <c r="G5169" s="757"/>
      <c r="H5169" s="757"/>
      <c r="I5169" s="757"/>
    </row>
    <row r="5170" spans="1:9" ht="15.75" customHeight="1">
      <c r="A5170" s="963">
        <v>98087</v>
      </c>
      <c r="B5170" s="963" t="s">
        <v>8123</v>
      </c>
      <c r="C5170" s="964" t="s">
        <v>141</v>
      </c>
      <c r="D5170" s="965">
        <v>9612.17</v>
      </c>
      <c r="E5170" s="757"/>
      <c r="F5170" s="757"/>
      <c r="G5170" s="757"/>
      <c r="H5170" s="757"/>
      <c r="I5170" s="757"/>
    </row>
    <row r="5171" spans="1:9" ht="15.75" customHeight="1">
      <c r="A5171" s="963">
        <v>98088</v>
      </c>
      <c r="B5171" s="963" t="s">
        <v>8124</v>
      </c>
      <c r="C5171" s="964" t="s">
        <v>141</v>
      </c>
      <c r="D5171" s="965">
        <v>2790.27</v>
      </c>
      <c r="E5171" s="757"/>
      <c r="F5171" s="757"/>
      <c r="G5171" s="757"/>
      <c r="H5171" s="757"/>
      <c r="I5171" s="757"/>
    </row>
    <row r="5172" spans="1:9" ht="15.75" customHeight="1">
      <c r="A5172" s="963">
        <v>98089</v>
      </c>
      <c r="B5172" s="963" t="s">
        <v>8125</v>
      </c>
      <c r="C5172" s="964" t="s">
        <v>141</v>
      </c>
      <c r="D5172" s="965">
        <v>4435.51</v>
      </c>
      <c r="E5172" s="757"/>
      <c r="F5172" s="757"/>
      <c r="G5172" s="757"/>
      <c r="H5172" s="757"/>
      <c r="I5172" s="757"/>
    </row>
    <row r="5173" spans="1:9" ht="15.75" customHeight="1">
      <c r="A5173" s="963">
        <v>98090</v>
      </c>
      <c r="B5173" s="963" t="s">
        <v>8126</v>
      </c>
      <c r="C5173" s="964" t="s">
        <v>141</v>
      </c>
      <c r="D5173" s="965">
        <v>7006.78</v>
      </c>
      <c r="E5173" s="757"/>
      <c r="F5173" s="757"/>
      <c r="G5173" s="757"/>
      <c r="H5173" s="757"/>
      <c r="I5173" s="757"/>
    </row>
    <row r="5174" spans="1:9" ht="15.75" customHeight="1">
      <c r="A5174" s="963">
        <v>98091</v>
      </c>
      <c r="B5174" s="963" t="s">
        <v>8127</v>
      </c>
      <c r="C5174" s="964" t="s">
        <v>141</v>
      </c>
      <c r="D5174" s="965">
        <v>9174.1200000000008</v>
      </c>
      <c r="E5174" s="757"/>
      <c r="F5174" s="757"/>
      <c r="G5174" s="757"/>
      <c r="H5174" s="757"/>
      <c r="I5174" s="757"/>
    </row>
    <row r="5175" spans="1:9" ht="15.75" customHeight="1">
      <c r="A5175" s="963">
        <v>98092</v>
      </c>
      <c r="B5175" s="963" t="s">
        <v>8128</v>
      </c>
      <c r="C5175" s="964" t="s">
        <v>141</v>
      </c>
      <c r="D5175" s="965">
        <v>10680.54</v>
      </c>
      <c r="E5175" s="757"/>
      <c r="F5175" s="757"/>
      <c r="G5175" s="757"/>
      <c r="H5175" s="757"/>
      <c r="I5175" s="757"/>
    </row>
    <row r="5176" spans="1:9" ht="15.75" customHeight="1">
      <c r="A5176" s="963">
        <v>98093</v>
      </c>
      <c r="B5176" s="963" t="s">
        <v>8129</v>
      </c>
      <c r="C5176" s="964" t="s">
        <v>141</v>
      </c>
      <c r="D5176" s="965">
        <v>12622.69</v>
      </c>
      <c r="E5176" s="757"/>
      <c r="F5176" s="757"/>
      <c r="G5176" s="757"/>
      <c r="H5176" s="757"/>
      <c r="I5176" s="757"/>
    </row>
    <row r="5177" spans="1:9" ht="15.75" customHeight="1">
      <c r="A5177" s="963">
        <v>98094</v>
      </c>
      <c r="B5177" s="963" t="s">
        <v>8130</v>
      </c>
      <c r="C5177" s="964" t="s">
        <v>141</v>
      </c>
      <c r="D5177" s="965">
        <v>2300.4299999999998</v>
      </c>
      <c r="E5177" s="757"/>
      <c r="F5177" s="757"/>
      <c r="G5177" s="757"/>
      <c r="H5177" s="757"/>
      <c r="I5177" s="757"/>
    </row>
    <row r="5178" spans="1:9" ht="15.75" customHeight="1">
      <c r="A5178" s="963">
        <v>98099</v>
      </c>
      <c r="B5178" s="963" t="s">
        <v>8131</v>
      </c>
      <c r="C5178" s="964" t="s">
        <v>141</v>
      </c>
      <c r="D5178" s="965">
        <v>3934.38</v>
      </c>
      <c r="E5178" s="757"/>
      <c r="F5178" s="757"/>
      <c r="G5178" s="757"/>
      <c r="H5178" s="757"/>
      <c r="I5178" s="757"/>
    </row>
    <row r="5179" spans="1:9" ht="15.75" customHeight="1">
      <c r="A5179" s="963">
        <v>98100</v>
      </c>
      <c r="B5179" s="963" t="s">
        <v>8132</v>
      </c>
      <c r="C5179" s="964" t="s">
        <v>141</v>
      </c>
      <c r="D5179" s="965">
        <v>5171.29</v>
      </c>
      <c r="E5179" s="757"/>
      <c r="F5179" s="757"/>
      <c r="G5179" s="757"/>
      <c r="H5179" s="757"/>
      <c r="I5179" s="757"/>
    </row>
    <row r="5180" spans="1:9" ht="15.75" customHeight="1">
      <c r="A5180" s="963">
        <v>98101</v>
      </c>
      <c r="B5180" s="963" t="s">
        <v>8133</v>
      </c>
      <c r="C5180" s="964" t="s">
        <v>141</v>
      </c>
      <c r="D5180" s="965">
        <v>7651.53</v>
      </c>
      <c r="E5180" s="757"/>
      <c r="F5180" s="757"/>
      <c r="G5180" s="757"/>
      <c r="H5180" s="757"/>
      <c r="I5180" s="757"/>
    </row>
    <row r="5181" spans="1:9" ht="15.75" customHeight="1">
      <c r="A5181" s="963">
        <v>98109</v>
      </c>
      <c r="B5181" s="963" t="s">
        <v>8134</v>
      </c>
      <c r="C5181" s="964" t="s">
        <v>141</v>
      </c>
      <c r="D5181" s="965">
        <v>674.89</v>
      </c>
      <c r="E5181" s="757"/>
      <c r="F5181" s="757"/>
      <c r="G5181" s="757"/>
      <c r="H5181" s="757"/>
      <c r="I5181" s="757"/>
    </row>
    <row r="5182" spans="1:9" ht="15.75" customHeight="1">
      <c r="A5182" s="963">
        <v>98110</v>
      </c>
      <c r="B5182" s="963" t="s">
        <v>8135</v>
      </c>
      <c r="C5182" s="964" t="s">
        <v>141</v>
      </c>
      <c r="D5182" s="965">
        <v>333.51</v>
      </c>
      <c r="E5182" s="757"/>
      <c r="F5182" s="757"/>
      <c r="G5182" s="757"/>
      <c r="H5182" s="757"/>
      <c r="I5182" s="757"/>
    </row>
    <row r="5183" spans="1:9" ht="15.75" customHeight="1">
      <c r="A5183" s="963">
        <v>98111</v>
      </c>
      <c r="B5183" s="963" t="s">
        <v>8136</v>
      </c>
      <c r="C5183" s="964" t="s">
        <v>141</v>
      </c>
      <c r="D5183" s="965">
        <v>44.89</v>
      </c>
      <c r="E5183" s="757"/>
      <c r="F5183" s="757"/>
      <c r="G5183" s="757"/>
      <c r="H5183" s="757"/>
      <c r="I5183" s="757"/>
    </row>
    <row r="5184" spans="1:9" ht="15.75" customHeight="1">
      <c r="A5184" s="963">
        <v>98112</v>
      </c>
      <c r="B5184" s="963" t="s">
        <v>8137</v>
      </c>
      <c r="C5184" s="964" t="s">
        <v>141</v>
      </c>
      <c r="D5184" s="965">
        <v>98.95</v>
      </c>
      <c r="E5184" s="757"/>
      <c r="F5184" s="757"/>
      <c r="G5184" s="757"/>
      <c r="H5184" s="757"/>
      <c r="I5184" s="757"/>
    </row>
    <row r="5185" spans="1:9" ht="15.75" customHeight="1">
      <c r="A5185" s="963">
        <v>98114</v>
      </c>
      <c r="B5185" s="963" t="s">
        <v>8138</v>
      </c>
      <c r="C5185" s="964" t="s">
        <v>141</v>
      </c>
      <c r="D5185" s="965">
        <v>683.23</v>
      </c>
      <c r="E5185" s="757"/>
      <c r="F5185" s="757"/>
      <c r="G5185" s="757"/>
      <c r="H5185" s="757"/>
      <c r="I5185" s="757"/>
    </row>
    <row r="5186" spans="1:9" ht="15.75" customHeight="1">
      <c r="A5186" s="963">
        <v>98115</v>
      </c>
      <c r="B5186" s="963" t="s">
        <v>8139</v>
      </c>
      <c r="C5186" s="964" t="s">
        <v>141</v>
      </c>
      <c r="D5186" s="965">
        <v>84.53</v>
      </c>
      <c r="E5186" s="757"/>
      <c r="F5186" s="757"/>
      <c r="G5186" s="757"/>
      <c r="H5186" s="757"/>
      <c r="I5186" s="757"/>
    </row>
    <row r="5187" spans="1:9" ht="15.75" customHeight="1">
      <c r="A5187" s="963">
        <v>89957</v>
      </c>
      <c r="B5187" s="963" t="s">
        <v>8140</v>
      </c>
      <c r="C5187" s="964" t="s">
        <v>141</v>
      </c>
      <c r="D5187" s="965">
        <v>121.61</v>
      </c>
      <c r="E5187" s="757"/>
      <c r="F5187" s="757"/>
      <c r="G5187" s="757"/>
      <c r="H5187" s="757"/>
      <c r="I5187" s="757"/>
    </row>
    <row r="5188" spans="1:9" ht="15.75" customHeight="1">
      <c r="A5188" s="963">
        <v>89959</v>
      </c>
      <c r="B5188" s="963" t="s">
        <v>8141</v>
      </c>
      <c r="C5188" s="964" t="s">
        <v>141</v>
      </c>
      <c r="D5188" s="965">
        <v>213.03</v>
      </c>
      <c r="E5188" s="757"/>
      <c r="F5188" s="757"/>
      <c r="G5188" s="757"/>
      <c r="H5188" s="757"/>
      <c r="I5188" s="757"/>
    </row>
    <row r="5189" spans="1:9" ht="15.75" customHeight="1">
      <c r="A5189" s="963">
        <v>89349</v>
      </c>
      <c r="B5189" s="963" t="s">
        <v>8142</v>
      </c>
      <c r="C5189" s="964" t="s">
        <v>141</v>
      </c>
      <c r="D5189" s="965">
        <v>25.6</v>
      </c>
      <c r="E5189" s="757"/>
      <c r="F5189" s="757"/>
      <c r="G5189" s="757"/>
      <c r="H5189" s="757"/>
      <c r="I5189" s="757"/>
    </row>
    <row r="5190" spans="1:9" ht="15.75" customHeight="1">
      <c r="A5190" s="963">
        <v>89351</v>
      </c>
      <c r="B5190" s="963" t="s">
        <v>8143</v>
      </c>
      <c r="C5190" s="964" t="s">
        <v>141</v>
      </c>
      <c r="D5190" s="965">
        <v>31.48</v>
      </c>
      <c r="E5190" s="757"/>
      <c r="F5190" s="757"/>
      <c r="G5190" s="757"/>
      <c r="H5190" s="757"/>
      <c r="I5190" s="757"/>
    </row>
    <row r="5191" spans="1:9" ht="15.75" customHeight="1">
      <c r="A5191" s="963">
        <v>89352</v>
      </c>
      <c r="B5191" s="963" t="s">
        <v>8144</v>
      </c>
      <c r="C5191" s="964" t="s">
        <v>141</v>
      </c>
      <c r="D5191" s="965">
        <v>34.979999999999997</v>
      </c>
      <c r="E5191" s="757"/>
      <c r="F5191" s="757"/>
      <c r="G5191" s="757"/>
      <c r="H5191" s="757"/>
      <c r="I5191" s="757"/>
    </row>
    <row r="5192" spans="1:9" ht="15.75" customHeight="1">
      <c r="A5192" s="963">
        <v>89353</v>
      </c>
      <c r="B5192" s="963" t="s">
        <v>8145</v>
      </c>
      <c r="C5192" s="964" t="s">
        <v>141</v>
      </c>
      <c r="D5192" s="965">
        <v>38.21</v>
      </c>
      <c r="E5192" s="757"/>
      <c r="F5192" s="757"/>
      <c r="G5192" s="757"/>
      <c r="H5192" s="757"/>
      <c r="I5192" s="757"/>
    </row>
    <row r="5193" spans="1:9" ht="15.75" customHeight="1">
      <c r="A5193" s="963">
        <v>89354</v>
      </c>
      <c r="B5193" s="963" t="s">
        <v>8146</v>
      </c>
      <c r="C5193" s="964" t="s">
        <v>141</v>
      </c>
      <c r="D5193" s="965">
        <v>403.61</v>
      </c>
      <c r="E5193" s="757"/>
      <c r="F5193" s="757"/>
      <c r="G5193" s="757"/>
      <c r="H5193" s="757"/>
      <c r="I5193" s="757"/>
    </row>
    <row r="5194" spans="1:9" ht="15.75" customHeight="1">
      <c r="A5194" s="963">
        <v>89969</v>
      </c>
      <c r="B5194" s="963" t="s">
        <v>8147</v>
      </c>
      <c r="C5194" s="964" t="s">
        <v>141</v>
      </c>
      <c r="D5194" s="965">
        <v>39.93</v>
      </c>
      <c r="E5194" s="757"/>
      <c r="F5194" s="757"/>
      <c r="G5194" s="757"/>
      <c r="H5194" s="757"/>
      <c r="I5194" s="757"/>
    </row>
    <row r="5195" spans="1:9" ht="15.75" customHeight="1">
      <c r="A5195" s="963">
        <v>89970</v>
      </c>
      <c r="B5195" s="963" t="s">
        <v>8148</v>
      </c>
      <c r="C5195" s="964" t="s">
        <v>141</v>
      </c>
      <c r="D5195" s="965">
        <v>42.94</v>
      </c>
      <c r="E5195" s="757"/>
      <c r="F5195" s="757"/>
      <c r="G5195" s="757"/>
      <c r="H5195" s="757"/>
      <c r="I5195" s="757"/>
    </row>
    <row r="5196" spans="1:9" ht="15.75" customHeight="1">
      <c r="A5196" s="963">
        <v>89971</v>
      </c>
      <c r="B5196" s="963" t="s">
        <v>8149</v>
      </c>
      <c r="C5196" s="964" t="s">
        <v>141</v>
      </c>
      <c r="D5196" s="965">
        <v>44.24</v>
      </c>
      <c r="E5196" s="757"/>
      <c r="F5196" s="757"/>
      <c r="G5196" s="757"/>
      <c r="H5196" s="757"/>
      <c r="I5196" s="757"/>
    </row>
    <row r="5197" spans="1:9" ht="15.75" customHeight="1">
      <c r="A5197" s="963">
        <v>89972</v>
      </c>
      <c r="B5197" s="963" t="s">
        <v>8150</v>
      </c>
      <c r="C5197" s="964" t="s">
        <v>141</v>
      </c>
      <c r="D5197" s="965">
        <v>48.95</v>
      </c>
      <c r="E5197" s="757"/>
      <c r="F5197" s="757"/>
      <c r="G5197" s="757"/>
      <c r="H5197" s="757"/>
      <c r="I5197" s="757"/>
    </row>
    <row r="5198" spans="1:9" ht="15.75" customHeight="1">
      <c r="A5198" s="963">
        <v>89973</v>
      </c>
      <c r="B5198" s="963" t="s">
        <v>8151</v>
      </c>
      <c r="C5198" s="964" t="s">
        <v>141</v>
      </c>
      <c r="D5198" s="965">
        <v>608.47</v>
      </c>
      <c r="E5198" s="757"/>
      <c r="F5198" s="757"/>
      <c r="G5198" s="757"/>
      <c r="H5198" s="757"/>
      <c r="I5198" s="757"/>
    </row>
    <row r="5199" spans="1:9" ht="15.75" customHeight="1">
      <c r="A5199" s="963">
        <v>89974</v>
      </c>
      <c r="B5199" s="963" t="s">
        <v>8152</v>
      </c>
      <c r="C5199" s="964" t="s">
        <v>141</v>
      </c>
      <c r="D5199" s="965">
        <v>285.69</v>
      </c>
      <c r="E5199" s="757"/>
      <c r="F5199" s="757"/>
      <c r="G5199" s="757"/>
      <c r="H5199" s="757"/>
      <c r="I5199" s="757"/>
    </row>
    <row r="5200" spans="1:9" ht="15.75" customHeight="1">
      <c r="A5200" s="963">
        <v>89984</v>
      </c>
      <c r="B5200" s="963" t="s">
        <v>8153</v>
      </c>
      <c r="C5200" s="964" t="s">
        <v>141</v>
      </c>
      <c r="D5200" s="965">
        <v>82.6</v>
      </c>
      <c r="E5200" s="757"/>
      <c r="F5200" s="757"/>
      <c r="G5200" s="757"/>
      <c r="H5200" s="757"/>
      <c r="I5200" s="757"/>
    </row>
    <row r="5201" spans="1:9" ht="15.75" customHeight="1">
      <c r="A5201" s="963">
        <v>89985</v>
      </c>
      <c r="B5201" s="963" t="s">
        <v>8154</v>
      </c>
      <c r="C5201" s="964" t="s">
        <v>141</v>
      </c>
      <c r="D5201" s="965">
        <v>86.61</v>
      </c>
      <c r="E5201" s="757"/>
      <c r="F5201" s="757"/>
      <c r="G5201" s="757"/>
      <c r="H5201" s="757"/>
      <c r="I5201" s="757"/>
    </row>
    <row r="5202" spans="1:9" ht="15.75" customHeight="1">
      <c r="A5202" s="963">
        <v>89986</v>
      </c>
      <c r="B5202" s="963" t="s">
        <v>1701</v>
      </c>
      <c r="C5202" s="964" t="s">
        <v>141</v>
      </c>
      <c r="D5202" s="965">
        <v>80.45</v>
      </c>
      <c r="E5202" s="757"/>
      <c r="F5202" s="757"/>
      <c r="G5202" s="757"/>
      <c r="H5202" s="757"/>
      <c r="I5202" s="757"/>
    </row>
    <row r="5203" spans="1:9" ht="15.75" customHeight="1">
      <c r="A5203" s="963">
        <v>89987</v>
      </c>
      <c r="B5203" s="963" t="s">
        <v>8155</v>
      </c>
      <c r="C5203" s="964" t="s">
        <v>141</v>
      </c>
      <c r="D5203" s="965">
        <v>91.32</v>
      </c>
      <c r="E5203" s="757"/>
      <c r="F5203" s="757"/>
      <c r="G5203" s="757"/>
      <c r="H5203" s="757"/>
      <c r="I5203" s="757"/>
    </row>
    <row r="5204" spans="1:9" ht="15.75" customHeight="1">
      <c r="A5204" s="963">
        <v>90371</v>
      </c>
      <c r="B5204" s="963" t="s">
        <v>8156</v>
      </c>
      <c r="C5204" s="964" t="s">
        <v>141</v>
      </c>
      <c r="D5204" s="965">
        <v>19.43</v>
      </c>
      <c r="E5204" s="757"/>
      <c r="F5204" s="757"/>
      <c r="G5204" s="757"/>
      <c r="H5204" s="757"/>
      <c r="I5204" s="757"/>
    </row>
    <row r="5205" spans="1:9" ht="15.75" customHeight="1">
      <c r="A5205" s="963">
        <v>94489</v>
      </c>
      <c r="B5205" s="963" t="s">
        <v>8157</v>
      </c>
      <c r="C5205" s="964" t="s">
        <v>141</v>
      </c>
      <c r="D5205" s="965">
        <v>19.670000000000002</v>
      </c>
      <c r="E5205" s="757"/>
      <c r="F5205" s="757"/>
      <c r="G5205" s="757"/>
      <c r="H5205" s="757"/>
      <c r="I5205" s="757"/>
    </row>
    <row r="5206" spans="1:9" ht="15.75" customHeight="1">
      <c r="A5206" s="963">
        <v>94490</v>
      </c>
      <c r="B5206" s="963" t="s">
        <v>8158</v>
      </c>
      <c r="C5206" s="964" t="s">
        <v>141</v>
      </c>
      <c r="D5206" s="965">
        <v>28.73</v>
      </c>
      <c r="E5206" s="757"/>
      <c r="F5206" s="757"/>
      <c r="G5206" s="757"/>
      <c r="H5206" s="757"/>
      <c r="I5206" s="757"/>
    </row>
    <row r="5207" spans="1:9" ht="15.75" customHeight="1">
      <c r="A5207" s="963">
        <v>94491</v>
      </c>
      <c r="B5207" s="963" t="s">
        <v>8159</v>
      </c>
      <c r="C5207" s="964" t="s">
        <v>141</v>
      </c>
      <c r="D5207" s="965">
        <v>39.340000000000003</v>
      </c>
      <c r="E5207" s="757"/>
      <c r="F5207" s="757"/>
      <c r="G5207" s="757"/>
      <c r="H5207" s="757"/>
      <c r="I5207" s="757"/>
    </row>
    <row r="5208" spans="1:9" ht="15.75" customHeight="1">
      <c r="A5208" s="963">
        <v>94492</v>
      </c>
      <c r="B5208" s="963" t="s">
        <v>8160</v>
      </c>
      <c r="C5208" s="964" t="s">
        <v>141</v>
      </c>
      <c r="D5208" s="965">
        <v>40.42</v>
      </c>
      <c r="E5208" s="757"/>
      <c r="F5208" s="757"/>
      <c r="G5208" s="757"/>
      <c r="H5208" s="757"/>
      <c r="I5208" s="757"/>
    </row>
    <row r="5209" spans="1:9" ht="15.75" customHeight="1">
      <c r="A5209" s="963">
        <v>94493</v>
      </c>
      <c r="B5209" s="963" t="s">
        <v>8161</v>
      </c>
      <c r="C5209" s="964" t="s">
        <v>141</v>
      </c>
      <c r="D5209" s="965">
        <v>74.05</v>
      </c>
      <c r="E5209" s="757"/>
      <c r="F5209" s="757"/>
      <c r="G5209" s="757"/>
      <c r="H5209" s="757"/>
      <c r="I5209" s="757"/>
    </row>
    <row r="5210" spans="1:9" ht="15.75" customHeight="1">
      <c r="A5210" s="963">
        <v>94495</v>
      </c>
      <c r="B5210" s="963" t="s">
        <v>8162</v>
      </c>
      <c r="C5210" s="964" t="s">
        <v>141</v>
      </c>
      <c r="D5210" s="965">
        <v>59.34</v>
      </c>
      <c r="E5210" s="757"/>
      <c r="F5210" s="757"/>
      <c r="G5210" s="757"/>
      <c r="H5210" s="757"/>
      <c r="I5210" s="757"/>
    </row>
    <row r="5211" spans="1:9" ht="15.75" customHeight="1">
      <c r="A5211" s="963">
        <v>94496</v>
      </c>
      <c r="B5211" s="963" t="s">
        <v>8163</v>
      </c>
      <c r="C5211" s="964" t="s">
        <v>141</v>
      </c>
      <c r="D5211" s="965">
        <v>80.849999999999994</v>
      </c>
      <c r="E5211" s="757"/>
      <c r="F5211" s="757"/>
      <c r="G5211" s="757"/>
      <c r="H5211" s="757"/>
      <c r="I5211" s="757"/>
    </row>
    <row r="5212" spans="1:9" ht="15.75" customHeight="1">
      <c r="A5212" s="963">
        <v>94497</v>
      </c>
      <c r="B5212" s="963" t="s">
        <v>8164</v>
      </c>
      <c r="C5212" s="964" t="s">
        <v>141</v>
      </c>
      <c r="D5212" s="965">
        <v>102.37</v>
      </c>
      <c r="E5212" s="757"/>
      <c r="F5212" s="757"/>
      <c r="G5212" s="757"/>
      <c r="H5212" s="757"/>
      <c r="I5212" s="757"/>
    </row>
    <row r="5213" spans="1:9" ht="15.75" customHeight="1">
      <c r="A5213" s="963">
        <v>94498</v>
      </c>
      <c r="B5213" s="963" t="s">
        <v>8165</v>
      </c>
      <c r="C5213" s="964" t="s">
        <v>141</v>
      </c>
      <c r="D5213" s="965">
        <v>141.55000000000001</v>
      </c>
      <c r="E5213" s="757"/>
      <c r="F5213" s="757"/>
      <c r="G5213" s="757"/>
      <c r="H5213" s="757"/>
      <c r="I5213" s="757"/>
    </row>
    <row r="5214" spans="1:9" ht="15.75" customHeight="1">
      <c r="A5214" s="963">
        <v>94499</v>
      </c>
      <c r="B5214" s="963" t="s">
        <v>8166</v>
      </c>
      <c r="C5214" s="964" t="s">
        <v>141</v>
      </c>
      <c r="D5214" s="965">
        <v>283.98</v>
      </c>
      <c r="E5214" s="757"/>
      <c r="F5214" s="757"/>
      <c r="G5214" s="757"/>
      <c r="H5214" s="757"/>
      <c r="I5214" s="757"/>
    </row>
    <row r="5215" spans="1:9" ht="15.75" customHeight="1">
      <c r="A5215" s="963">
        <v>94500</v>
      </c>
      <c r="B5215" s="963" t="s">
        <v>8167</v>
      </c>
      <c r="C5215" s="964" t="s">
        <v>141</v>
      </c>
      <c r="D5215" s="965">
        <v>344.52</v>
      </c>
      <c r="E5215" s="757"/>
      <c r="F5215" s="757"/>
      <c r="G5215" s="757"/>
      <c r="H5215" s="757"/>
      <c r="I5215" s="757"/>
    </row>
    <row r="5216" spans="1:9" ht="15.75" customHeight="1">
      <c r="A5216" s="963">
        <v>94501</v>
      </c>
      <c r="B5216" s="963" t="s">
        <v>8168</v>
      </c>
      <c r="C5216" s="964" t="s">
        <v>141</v>
      </c>
      <c r="D5216" s="965">
        <v>700.13</v>
      </c>
      <c r="E5216" s="757"/>
      <c r="F5216" s="757"/>
      <c r="G5216" s="757"/>
      <c r="H5216" s="757"/>
      <c r="I5216" s="757"/>
    </row>
    <row r="5217" spans="1:9" ht="15.75" customHeight="1">
      <c r="A5217" s="963">
        <v>94792</v>
      </c>
      <c r="B5217" s="963" t="s">
        <v>8169</v>
      </c>
      <c r="C5217" s="964" t="s">
        <v>141</v>
      </c>
      <c r="D5217" s="965">
        <v>111.37</v>
      </c>
      <c r="E5217" s="757"/>
      <c r="F5217" s="757"/>
      <c r="G5217" s="757"/>
      <c r="H5217" s="757"/>
      <c r="I5217" s="757"/>
    </row>
    <row r="5218" spans="1:9" ht="15.75" customHeight="1">
      <c r="A5218" s="963">
        <v>94793</v>
      </c>
      <c r="B5218" s="963" t="s">
        <v>8170</v>
      </c>
      <c r="C5218" s="964" t="s">
        <v>141</v>
      </c>
      <c r="D5218" s="965">
        <v>153.03</v>
      </c>
      <c r="E5218" s="757"/>
      <c r="F5218" s="757"/>
      <c r="G5218" s="757"/>
      <c r="H5218" s="757"/>
      <c r="I5218" s="757"/>
    </row>
    <row r="5219" spans="1:9" ht="15.75" customHeight="1">
      <c r="A5219" s="963">
        <v>94794</v>
      </c>
      <c r="B5219" s="963" t="s">
        <v>8171</v>
      </c>
      <c r="C5219" s="964" t="s">
        <v>141</v>
      </c>
      <c r="D5219" s="965">
        <v>161.83000000000001</v>
      </c>
      <c r="E5219" s="757"/>
      <c r="F5219" s="757"/>
      <c r="G5219" s="757"/>
      <c r="H5219" s="757"/>
      <c r="I5219" s="757"/>
    </row>
    <row r="5220" spans="1:9" ht="15.75" customHeight="1">
      <c r="A5220" s="963">
        <v>94795</v>
      </c>
      <c r="B5220" s="963" t="s">
        <v>8172</v>
      </c>
      <c r="C5220" s="964" t="s">
        <v>141</v>
      </c>
      <c r="D5220" s="965">
        <v>39.82</v>
      </c>
      <c r="E5220" s="757"/>
      <c r="F5220" s="757"/>
      <c r="G5220" s="757"/>
      <c r="H5220" s="757"/>
      <c r="I5220" s="757"/>
    </row>
    <row r="5221" spans="1:9" ht="15.75" customHeight="1">
      <c r="A5221" s="963">
        <v>94796</v>
      </c>
      <c r="B5221" s="963" t="s">
        <v>8173</v>
      </c>
      <c r="C5221" s="964" t="s">
        <v>141</v>
      </c>
      <c r="D5221" s="965">
        <v>45.12</v>
      </c>
      <c r="E5221" s="757"/>
      <c r="F5221" s="757"/>
      <c r="G5221" s="757"/>
      <c r="H5221" s="757"/>
      <c r="I5221" s="757"/>
    </row>
    <row r="5222" spans="1:9" ht="15.75" customHeight="1">
      <c r="A5222" s="963">
        <v>94797</v>
      </c>
      <c r="B5222" s="963" t="s">
        <v>8174</v>
      </c>
      <c r="C5222" s="964" t="s">
        <v>141</v>
      </c>
      <c r="D5222" s="965">
        <v>95</v>
      </c>
      <c r="E5222" s="757"/>
      <c r="F5222" s="757"/>
      <c r="G5222" s="757"/>
      <c r="H5222" s="757"/>
      <c r="I5222" s="757"/>
    </row>
    <row r="5223" spans="1:9" ht="15.75" customHeight="1">
      <c r="A5223" s="963">
        <v>94798</v>
      </c>
      <c r="B5223" s="963" t="s">
        <v>8175</v>
      </c>
      <c r="C5223" s="964" t="s">
        <v>141</v>
      </c>
      <c r="D5223" s="965">
        <v>158.47999999999999</v>
      </c>
      <c r="E5223" s="757"/>
      <c r="F5223" s="757"/>
      <c r="G5223" s="757"/>
      <c r="H5223" s="757"/>
      <c r="I5223" s="757"/>
    </row>
    <row r="5224" spans="1:9" ht="15.75" customHeight="1">
      <c r="A5224" s="963">
        <v>94799</v>
      </c>
      <c r="B5224" s="963" t="s">
        <v>8176</v>
      </c>
      <c r="C5224" s="964" t="s">
        <v>141</v>
      </c>
      <c r="D5224" s="965">
        <v>194.27</v>
      </c>
      <c r="E5224" s="757"/>
      <c r="F5224" s="757"/>
      <c r="G5224" s="757"/>
      <c r="H5224" s="757"/>
      <c r="I5224" s="757"/>
    </row>
    <row r="5225" spans="1:9" ht="15.75" customHeight="1">
      <c r="A5225" s="963">
        <v>94800</v>
      </c>
      <c r="B5225" s="963" t="s">
        <v>8177</v>
      </c>
      <c r="C5225" s="964" t="s">
        <v>141</v>
      </c>
      <c r="D5225" s="965">
        <v>249.38</v>
      </c>
      <c r="E5225" s="757"/>
      <c r="F5225" s="757"/>
      <c r="G5225" s="757"/>
      <c r="H5225" s="757"/>
      <c r="I5225" s="757"/>
    </row>
    <row r="5226" spans="1:9" ht="15.75" customHeight="1">
      <c r="A5226" s="963">
        <v>95248</v>
      </c>
      <c r="B5226" s="963" t="s">
        <v>8178</v>
      </c>
      <c r="C5226" s="964" t="s">
        <v>141</v>
      </c>
      <c r="D5226" s="965">
        <v>51.06</v>
      </c>
      <c r="E5226" s="757"/>
      <c r="F5226" s="757"/>
      <c r="G5226" s="757"/>
      <c r="H5226" s="757"/>
      <c r="I5226" s="757"/>
    </row>
    <row r="5227" spans="1:9" ht="15.75" customHeight="1">
      <c r="A5227" s="963">
        <v>95249</v>
      </c>
      <c r="B5227" s="963" t="s">
        <v>8179</v>
      </c>
      <c r="C5227" s="964" t="s">
        <v>141</v>
      </c>
      <c r="D5227" s="965">
        <v>59.97</v>
      </c>
      <c r="E5227" s="757"/>
      <c r="F5227" s="757"/>
      <c r="G5227" s="757"/>
      <c r="H5227" s="757"/>
      <c r="I5227" s="757"/>
    </row>
    <row r="5228" spans="1:9" ht="15.75" customHeight="1">
      <c r="A5228" s="963">
        <v>95250</v>
      </c>
      <c r="B5228" s="963" t="s">
        <v>8180</v>
      </c>
      <c r="C5228" s="964" t="s">
        <v>141</v>
      </c>
      <c r="D5228" s="965">
        <v>80.95</v>
      </c>
      <c r="E5228" s="757"/>
      <c r="F5228" s="757"/>
      <c r="G5228" s="757"/>
      <c r="H5228" s="757"/>
      <c r="I5228" s="757"/>
    </row>
    <row r="5229" spans="1:9" ht="15.75" customHeight="1">
      <c r="A5229" s="963">
        <v>95251</v>
      </c>
      <c r="B5229" s="963" t="s">
        <v>8181</v>
      </c>
      <c r="C5229" s="964" t="s">
        <v>141</v>
      </c>
      <c r="D5229" s="965">
        <v>119.91</v>
      </c>
      <c r="E5229" s="757"/>
      <c r="F5229" s="757"/>
      <c r="G5229" s="757"/>
      <c r="H5229" s="757"/>
      <c r="I5229" s="757"/>
    </row>
    <row r="5230" spans="1:9" ht="15.75" customHeight="1">
      <c r="A5230" s="963">
        <v>95252</v>
      </c>
      <c r="B5230" s="963" t="s">
        <v>8182</v>
      </c>
      <c r="C5230" s="964" t="s">
        <v>141</v>
      </c>
      <c r="D5230" s="965">
        <v>145.24</v>
      </c>
      <c r="E5230" s="757"/>
      <c r="F5230" s="757"/>
      <c r="G5230" s="757"/>
      <c r="H5230" s="757"/>
      <c r="I5230" s="757"/>
    </row>
    <row r="5231" spans="1:9" ht="15.75" customHeight="1">
      <c r="A5231" s="963">
        <v>95253</v>
      </c>
      <c r="B5231" s="963" t="s">
        <v>8183</v>
      </c>
      <c r="C5231" s="964" t="s">
        <v>141</v>
      </c>
      <c r="D5231" s="965">
        <v>221.41</v>
      </c>
      <c r="E5231" s="757"/>
      <c r="F5231" s="757"/>
      <c r="G5231" s="757"/>
      <c r="H5231" s="757"/>
      <c r="I5231" s="757"/>
    </row>
    <row r="5232" spans="1:9" ht="15.75" customHeight="1">
      <c r="A5232" s="963">
        <v>99619</v>
      </c>
      <c r="B5232" s="963" t="s">
        <v>8184</v>
      </c>
      <c r="C5232" s="964" t="s">
        <v>141</v>
      </c>
      <c r="D5232" s="965">
        <v>96.64</v>
      </c>
      <c r="E5232" s="757"/>
      <c r="F5232" s="757"/>
      <c r="G5232" s="757"/>
      <c r="H5232" s="757"/>
      <c r="I5232" s="757"/>
    </row>
    <row r="5233" spans="1:9" ht="15.75" customHeight="1">
      <c r="A5233" s="963">
        <v>99620</v>
      </c>
      <c r="B5233" s="963" t="s">
        <v>8185</v>
      </c>
      <c r="C5233" s="964" t="s">
        <v>141</v>
      </c>
      <c r="D5233" s="965">
        <v>131.30000000000001</v>
      </c>
      <c r="E5233" s="757"/>
      <c r="F5233" s="757"/>
      <c r="G5233" s="757"/>
      <c r="H5233" s="757"/>
      <c r="I5233" s="757"/>
    </row>
    <row r="5234" spans="1:9" ht="15.75" customHeight="1">
      <c r="A5234" s="963">
        <v>99621</v>
      </c>
      <c r="B5234" s="963" t="s">
        <v>8186</v>
      </c>
      <c r="C5234" s="964" t="s">
        <v>141</v>
      </c>
      <c r="D5234" s="965">
        <v>195.78</v>
      </c>
      <c r="E5234" s="757"/>
      <c r="F5234" s="757"/>
      <c r="G5234" s="757"/>
      <c r="H5234" s="757"/>
      <c r="I5234" s="757"/>
    </row>
    <row r="5235" spans="1:9" ht="15.75" customHeight="1">
      <c r="A5235" s="963">
        <v>99622</v>
      </c>
      <c r="B5235" s="963" t="s">
        <v>8187</v>
      </c>
      <c r="C5235" s="964" t="s">
        <v>141</v>
      </c>
      <c r="D5235" s="965">
        <v>220.22</v>
      </c>
      <c r="E5235" s="757"/>
      <c r="F5235" s="757"/>
      <c r="G5235" s="757"/>
      <c r="H5235" s="757"/>
      <c r="I5235" s="757"/>
    </row>
    <row r="5236" spans="1:9" ht="15.75" customHeight="1">
      <c r="A5236" s="963">
        <v>99623</v>
      </c>
      <c r="B5236" s="963" t="s">
        <v>8188</v>
      </c>
      <c r="C5236" s="964" t="s">
        <v>141</v>
      </c>
      <c r="D5236" s="965">
        <v>307.41000000000003</v>
      </c>
      <c r="E5236" s="757"/>
      <c r="F5236" s="757"/>
      <c r="G5236" s="757"/>
      <c r="H5236" s="757"/>
      <c r="I5236" s="757"/>
    </row>
    <row r="5237" spans="1:9" ht="15.75" customHeight="1">
      <c r="A5237" s="963">
        <v>99624</v>
      </c>
      <c r="B5237" s="963" t="s">
        <v>8189</v>
      </c>
      <c r="C5237" s="964" t="s">
        <v>141</v>
      </c>
      <c r="D5237" s="965">
        <v>438.41</v>
      </c>
      <c r="E5237" s="757"/>
      <c r="F5237" s="757"/>
      <c r="G5237" s="757"/>
      <c r="H5237" s="757"/>
      <c r="I5237" s="757"/>
    </row>
    <row r="5238" spans="1:9" ht="15.75" customHeight="1">
      <c r="A5238" s="963">
        <v>99625</v>
      </c>
      <c r="B5238" s="963" t="s">
        <v>8190</v>
      </c>
      <c r="C5238" s="964" t="s">
        <v>141</v>
      </c>
      <c r="D5238" s="965">
        <v>603.27</v>
      </c>
      <c r="E5238" s="757"/>
      <c r="F5238" s="757"/>
      <c r="G5238" s="757"/>
      <c r="H5238" s="757"/>
      <c r="I5238" s="757"/>
    </row>
    <row r="5239" spans="1:9" ht="15.75" customHeight="1">
      <c r="A5239" s="963">
        <v>99626</v>
      </c>
      <c r="B5239" s="963" t="s">
        <v>8191</v>
      </c>
      <c r="C5239" s="964" t="s">
        <v>141</v>
      </c>
      <c r="D5239" s="965">
        <v>929.54</v>
      </c>
      <c r="E5239" s="757"/>
      <c r="F5239" s="757"/>
      <c r="G5239" s="757"/>
      <c r="H5239" s="757"/>
      <c r="I5239" s="757"/>
    </row>
    <row r="5240" spans="1:9" ht="15.75" customHeight="1">
      <c r="A5240" s="963">
        <v>99627</v>
      </c>
      <c r="B5240" s="963" t="s">
        <v>8192</v>
      </c>
      <c r="C5240" s="964" t="s">
        <v>141</v>
      </c>
      <c r="D5240" s="965">
        <v>58.28</v>
      </c>
      <c r="E5240" s="757"/>
      <c r="F5240" s="757"/>
      <c r="G5240" s="757"/>
      <c r="H5240" s="757"/>
      <c r="I5240" s="757"/>
    </row>
    <row r="5241" spans="1:9" ht="15.75" customHeight="1">
      <c r="A5241" s="963">
        <v>99628</v>
      </c>
      <c r="B5241" s="963" t="s">
        <v>8193</v>
      </c>
      <c r="C5241" s="964" t="s">
        <v>141</v>
      </c>
      <c r="D5241" s="965">
        <v>63.47</v>
      </c>
      <c r="E5241" s="757"/>
      <c r="F5241" s="757"/>
      <c r="G5241" s="757"/>
      <c r="H5241" s="757"/>
      <c r="I5241" s="757"/>
    </row>
    <row r="5242" spans="1:9" ht="15.75" customHeight="1">
      <c r="A5242" s="963">
        <v>99629</v>
      </c>
      <c r="B5242" s="963" t="s">
        <v>8194</v>
      </c>
      <c r="C5242" s="964" t="s">
        <v>141</v>
      </c>
      <c r="D5242" s="965">
        <v>70.430000000000007</v>
      </c>
      <c r="E5242" s="757"/>
      <c r="F5242" s="757"/>
      <c r="G5242" s="757"/>
      <c r="H5242" s="757"/>
      <c r="I5242" s="757"/>
    </row>
    <row r="5243" spans="1:9" ht="15.75" customHeight="1">
      <c r="A5243" s="963">
        <v>99630</v>
      </c>
      <c r="B5243" s="963" t="s">
        <v>8195</v>
      </c>
      <c r="C5243" s="964" t="s">
        <v>141</v>
      </c>
      <c r="D5243" s="965">
        <v>104.85</v>
      </c>
      <c r="E5243" s="757"/>
      <c r="F5243" s="757"/>
      <c r="G5243" s="757"/>
      <c r="H5243" s="757"/>
      <c r="I5243" s="757"/>
    </row>
    <row r="5244" spans="1:9" ht="15.75" customHeight="1">
      <c r="A5244" s="963">
        <v>99631</v>
      </c>
      <c r="B5244" s="963" t="s">
        <v>8196</v>
      </c>
      <c r="C5244" s="964" t="s">
        <v>141</v>
      </c>
      <c r="D5244" s="965">
        <v>121.95</v>
      </c>
      <c r="E5244" s="757"/>
      <c r="F5244" s="757"/>
      <c r="G5244" s="757"/>
      <c r="H5244" s="757"/>
      <c r="I5244" s="757"/>
    </row>
    <row r="5245" spans="1:9" ht="15.75" customHeight="1">
      <c r="A5245" s="963">
        <v>99632</v>
      </c>
      <c r="B5245" s="963" t="s">
        <v>8197</v>
      </c>
      <c r="C5245" s="964" t="s">
        <v>141</v>
      </c>
      <c r="D5245" s="965">
        <v>176</v>
      </c>
      <c r="E5245" s="757"/>
      <c r="F5245" s="757"/>
      <c r="G5245" s="757"/>
      <c r="H5245" s="757"/>
      <c r="I5245" s="757"/>
    </row>
    <row r="5246" spans="1:9" ht="15.75" customHeight="1">
      <c r="A5246" s="963">
        <v>99633</v>
      </c>
      <c r="B5246" s="963" t="s">
        <v>8198</v>
      </c>
      <c r="C5246" s="964" t="s">
        <v>141</v>
      </c>
      <c r="D5246" s="965">
        <v>378.45</v>
      </c>
      <c r="E5246" s="757"/>
      <c r="F5246" s="757"/>
      <c r="G5246" s="757"/>
      <c r="H5246" s="757"/>
      <c r="I5246" s="757"/>
    </row>
    <row r="5247" spans="1:9" ht="15.75" customHeight="1">
      <c r="A5247" s="963">
        <v>99634</v>
      </c>
      <c r="B5247" s="963" t="s">
        <v>8199</v>
      </c>
      <c r="C5247" s="964" t="s">
        <v>141</v>
      </c>
      <c r="D5247" s="965">
        <v>646.66</v>
      </c>
      <c r="E5247" s="757"/>
      <c r="F5247" s="757"/>
      <c r="G5247" s="757"/>
      <c r="H5247" s="757"/>
      <c r="I5247" s="757"/>
    </row>
    <row r="5248" spans="1:9" ht="15.75" customHeight="1">
      <c r="A5248" s="963">
        <v>99635</v>
      </c>
      <c r="B5248" s="963" t="s">
        <v>8200</v>
      </c>
      <c r="C5248" s="964" t="s">
        <v>141</v>
      </c>
      <c r="D5248" s="965">
        <v>320.02999999999997</v>
      </c>
      <c r="E5248" s="757"/>
      <c r="F5248" s="757"/>
      <c r="G5248" s="757"/>
      <c r="H5248" s="757"/>
      <c r="I5248" s="757"/>
    </row>
    <row r="5249" spans="1:9" ht="15.75" customHeight="1">
      <c r="A5249" s="963">
        <v>103008</v>
      </c>
      <c r="B5249" s="963" t="s">
        <v>8201</v>
      </c>
      <c r="C5249" s="964" t="s">
        <v>141</v>
      </c>
      <c r="D5249" s="965">
        <v>79.03</v>
      </c>
      <c r="E5249" s="757"/>
      <c r="F5249" s="757"/>
      <c r="G5249" s="757"/>
      <c r="H5249" s="757"/>
      <c r="I5249" s="757"/>
    </row>
    <row r="5250" spans="1:9" ht="15.75" customHeight="1">
      <c r="A5250" s="963">
        <v>103009</v>
      </c>
      <c r="B5250" s="963" t="s">
        <v>8202</v>
      </c>
      <c r="C5250" s="964" t="s">
        <v>141</v>
      </c>
      <c r="D5250" s="965">
        <v>278.58999999999997</v>
      </c>
      <c r="E5250" s="757"/>
      <c r="F5250" s="757"/>
      <c r="G5250" s="757"/>
      <c r="H5250" s="757"/>
      <c r="I5250" s="757"/>
    </row>
    <row r="5251" spans="1:9" ht="15.75" customHeight="1">
      <c r="A5251" s="963">
        <v>103010</v>
      </c>
      <c r="B5251" s="963" t="s">
        <v>8203</v>
      </c>
      <c r="C5251" s="964" t="s">
        <v>141</v>
      </c>
      <c r="D5251" s="965">
        <v>59.93</v>
      </c>
      <c r="E5251" s="757"/>
      <c r="F5251" s="757"/>
      <c r="G5251" s="757"/>
      <c r="H5251" s="757"/>
      <c r="I5251" s="757"/>
    </row>
    <row r="5252" spans="1:9" ht="15.75" customHeight="1">
      <c r="A5252" s="963">
        <v>103011</v>
      </c>
      <c r="B5252" s="963" t="s">
        <v>8204</v>
      </c>
      <c r="C5252" s="964" t="s">
        <v>141</v>
      </c>
      <c r="D5252" s="965">
        <v>66.77</v>
      </c>
      <c r="E5252" s="757"/>
      <c r="F5252" s="757"/>
      <c r="G5252" s="757"/>
      <c r="H5252" s="757"/>
      <c r="I5252" s="757"/>
    </row>
    <row r="5253" spans="1:9" ht="15.75" customHeight="1">
      <c r="A5253" s="963">
        <v>103012</v>
      </c>
      <c r="B5253" s="963" t="s">
        <v>8205</v>
      </c>
      <c r="C5253" s="964" t="s">
        <v>141</v>
      </c>
      <c r="D5253" s="965">
        <v>105.36</v>
      </c>
      <c r="E5253" s="757"/>
      <c r="F5253" s="757"/>
      <c r="G5253" s="757"/>
      <c r="H5253" s="757"/>
      <c r="I5253" s="757"/>
    </row>
    <row r="5254" spans="1:9" ht="15.75" customHeight="1">
      <c r="A5254" s="963">
        <v>103013</v>
      </c>
      <c r="B5254" s="963" t="s">
        <v>8206</v>
      </c>
      <c r="C5254" s="964" t="s">
        <v>141</v>
      </c>
      <c r="D5254" s="965">
        <v>113.33</v>
      </c>
      <c r="E5254" s="757"/>
      <c r="F5254" s="757"/>
      <c r="G5254" s="757"/>
      <c r="H5254" s="757"/>
      <c r="I5254" s="757"/>
    </row>
    <row r="5255" spans="1:9" ht="15.75" customHeight="1">
      <c r="A5255" s="963">
        <v>103014</v>
      </c>
      <c r="B5255" s="963" t="s">
        <v>8207</v>
      </c>
      <c r="C5255" s="964" t="s">
        <v>141</v>
      </c>
      <c r="D5255" s="965">
        <v>170.55</v>
      </c>
      <c r="E5255" s="757"/>
      <c r="F5255" s="757"/>
      <c r="G5255" s="757"/>
      <c r="H5255" s="757"/>
      <c r="I5255" s="757"/>
    </row>
    <row r="5256" spans="1:9" ht="15.75" customHeight="1">
      <c r="A5256" s="963">
        <v>103015</v>
      </c>
      <c r="B5256" s="963" t="s">
        <v>8208</v>
      </c>
      <c r="C5256" s="964" t="s">
        <v>141</v>
      </c>
      <c r="D5256" s="965">
        <v>301.87</v>
      </c>
      <c r="E5256" s="757"/>
      <c r="F5256" s="757"/>
      <c r="G5256" s="757"/>
      <c r="H5256" s="757"/>
      <c r="I5256" s="757"/>
    </row>
    <row r="5257" spans="1:9" ht="15.75" customHeight="1">
      <c r="A5257" s="963">
        <v>103016</v>
      </c>
      <c r="B5257" s="963" t="s">
        <v>8209</v>
      </c>
      <c r="C5257" s="964" t="s">
        <v>141</v>
      </c>
      <c r="D5257" s="965">
        <v>412.8</v>
      </c>
      <c r="E5257" s="757"/>
      <c r="F5257" s="757"/>
      <c r="G5257" s="757"/>
      <c r="H5257" s="757"/>
      <c r="I5257" s="757"/>
    </row>
    <row r="5258" spans="1:9" ht="15.75" customHeight="1">
      <c r="A5258" s="963">
        <v>103017</v>
      </c>
      <c r="B5258" s="963" t="s">
        <v>8210</v>
      </c>
      <c r="C5258" s="964" t="s">
        <v>141</v>
      </c>
      <c r="D5258" s="965">
        <v>721.15</v>
      </c>
      <c r="E5258" s="757"/>
      <c r="F5258" s="757"/>
      <c r="G5258" s="757"/>
      <c r="H5258" s="757"/>
      <c r="I5258" s="757"/>
    </row>
    <row r="5259" spans="1:9" ht="15.75" customHeight="1">
      <c r="A5259" s="963">
        <v>103018</v>
      </c>
      <c r="B5259" s="963" t="s">
        <v>8211</v>
      </c>
      <c r="C5259" s="964" t="s">
        <v>141</v>
      </c>
      <c r="D5259" s="965">
        <v>261.27</v>
      </c>
      <c r="E5259" s="757"/>
      <c r="F5259" s="757"/>
      <c r="G5259" s="757"/>
      <c r="H5259" s="757"/>
      <c r="I5259" s="757"/>
    </row>
    <row r="5260" spans="1:9" ht="15.75" customHeight="1">
      <c r="A5260" s="963">
        <v>103019</v>
      </c>
      <c r="B5260" s="963" t="s">
        <v>8212</v>
      </c>
      <c r="C5260" s="964" t="s">
        <v>141</v>
      </c>
      <c r="D5260" s="965">
        <v>197.39</v>
      </c>
      <c r="E5260" s="757"/>
      <c r="F5260" s="757"/>
      <c r="G5260" s="757"/>
      <c r="H5260" s="757"/>
      <c r="I5260" s="757"/>
    </row>
    <row r="5261" spans="1:9" ht="15.75" customHeight="1">
      <c r="A5261" s="963">
        <v>103029</v>
      </c>
      <c r="B5261" s="963" t="s">
        <v>8213</v>
      </c>
      <c r="C5261" s="964" t="s">
        <v>141</v>
      </c>
      <c r="D5261" s="965">
        <v>43.82</v>
      </c>
      <c r="E5261" s="757"/>
      <c r="F5261" s="757"/>
      <c r="G5261" s="757"/>
      <c r="H5261" s="757"/>
      <c r="I5261" s="757"/>
    </row>
    <row r="5262" spans="1:9" ht="15.75" customHeight="1">
      <c r="A5262" s="963">
        <v>103036</v>
      </c>
      <c r="B5262" s="963" t="s">
        <v>8214</v>
      </c>
      <c r="C5262" s="964" t="s">
        <v>141</v>
      </c>
      <c r="D5262" s="965">
        <v>15.45</v>
      </c>
      <c r="E5262" s="757"/>
      <c r="F5262" s="757"/>
      <c r="G5262" s="757"/>
      <c r="H5262" s="757"/>
      <c r="I5262" s="757"/>
    </row>
    <row r="5263" spans="1:9" ht="15.75" customHeight="1">
      <c r="A5263" s="963">
        <v>103037</v>
      </c>
      <c r="B5263" s="963" t="s">
        <v>8215</v>
      </c>
      <c r="C5263" s="964" t="s">
        <v>141</v>
      </c>
      <c r="D5263" s="965">
        <v>30.5</v>
      </c>
      <c r="E5263" s="757"/>
      <c r="F5263" s="757"/>
      <c r="G5263" s="757"/>
      <c r="H5263" s="757"/>
      <c r="I5263" s="757"/>
    </row>
    <row r="5264" spans="1:9" ht="15.75" customHeight="1">
      <c r="A5264" s="963">
        <v>103038</v>
      </c>
      <c r="B5264" s="963" t="s">
        <v>8216</v>
      </c>
      <c r="C5264" s="964" t="s">
        <v>141</v>
      </c>
      <c r="D5264" s="965">
        <v>40.86</v>
      </c>
      <c r="E5264" s="757"/>
      <c r="F5264" s="757"/>
      <c r="G5264" s="757"/>
      <c r="H5264" s="757"/>
      <c r="I5264" s="757"/>
    </row>
    <row r="5265" spans="1:9" ht="15.75" customHeight="1">
      <c r="A5265" s="963">
        <v>103039</v>
      </c>
      <c r="B5265" s="963" t="s">
        <v>8217</v>
      </c>
      <c r="C5265" s="964" t="s">
        <v>141</v>
      </c>
      <c r="D5265" s="965">
        <v>44.85</v>
      </c>
      <c r="E5265" s="757"/>
      <c r="F5265" s="757"/>
      <c r="G5265" s="757"/>
      <c r="H5265" s="757"/>
      <c r="I5265" s="757"/>
    </row>
    <row r="5266" spans="1:9" ht="15.75" customHeight="1">
      <c r="A5266" s="963">
        <v>103040</v>
      </c>
      <c r="B5266" s="963" t="s">
        <v>8218</v>
      </c>
      <c r="C5266" s="964" t="s">
        <v>141</v>
      </c>
      <c r="D5266" s="965">
        <v>66.209999999999994</v>
      </c>
      <c r="E5266" s="757"/>
      <c r="F5266" s="757"/>
      <c r="G5266" s="757"/>
      <c r="H5266" s="757"/>
      <c r="I5266" s="757"/>
    </row>
    <row r="5267" spans="1:9" ht="15.75" customHeight="1">
      <c r="A5267" s="963">
        <v>103041</v>
      </c>
      <c r="B5267" s="963" t="s">
        <v>8219</v>
      </c>
      <c r="C5267" s="964" t="s">
        <v>141</v>
      </c>
      <c r="D5267" s="965">
        <v>12.98</v>
      </c>
      <c r="E5267" s="757"/>
      <c r="F5267" s="757"/>
      <c r="G5267" s="757"/>
      <c r="H5267" s="757"/>
      <c r="I5267" s="757"/>
    </row>
    <row r="5268" spans="1:9" ht="15.75" customHeight="1">
      <c r="A5268" s="963">
        <v>103042</v>
      </c>
      <c r="B5268" s="963" t="s">
        <v>8220</v>
      </c>
      <c r="C5268" s="964" t="s">
        <v>141</v>
      </c>
      <c r="D5268" s="965">
        <v>16.23</v>
      </c>
      <c r="E5268" s="757"/>
      <c r="F5268" s="757"/>
      <c r="G5268" s="757"/>
      <c r="H5268" s="757"/>
      <c r="I5268" s="757"/>
    </row>
    <row r="5269" spans="1:9" ht="15.75" customHeight="1">
      <c r="A5269" s="963">
        <v>103043</v>
      </c>
      <c r="B5269" s="963" t="s">
        <v>8221</v>
      </c>
      <c r="C5269" s="964" t="s">
        <v>141</v>
      </c>
      <c r="D5269" s="965">
        <v>14.89</v>
      </c>
      <c r="E5269" s="757"/>
      <c r="F5269" s="757"/>
      <c r="G5269" s="757"/>
      <c r="H5269" s="757"/>
      <c r="I5269" s="757"/>
    </row>
    <row r="5270" spans="1:9" ht="15.75" customHeight="1">
      <c r="A5270" s="963">
        <v>103044</v>
      </c>
      <c r="B5270" s="963" t="s">
        <v>8222</v>
      </c>
      <c r="C5270" s="964" t="s">
        <v>141</v>
      </c>
      <c r="D5270" s="965">
        <v>20.21</v>
      </c>
      <c r="E5270" s="757"/>
      <c r="F5270" s="757"/>
      <c r="G5270" s="757"/>
      <c r="H5270" s="757"/>
      <c r="I5270" s="757"/>
    </row>
    <row r="5271" spans="1:9" ht="15.75" customHeight="1">
      <c r="A5271" s="963">
        <v>103045</v>
      </c>
      <c r="B5271" s="963" t="s">
        <v>8223</v>
      </c>
      <c r="C5271" s="964" t="s">
        <v>141</v>
      </c>
      <c r="D5271" s="965">
        <v>6.69</v>
      </c>
      <c r="E5271" s="757"/>
      <c r="F5271" s="757"/>
      <c r="G5271" s="757"/>
      <c r="H5271" s="757"/>
      <c r="I5271" s="757"/>
    </row>
    <row r="5272" spans="1:9" ht="15.75" customHeight="1">
      <c r="A5272" s="963">
        <v>103046</v>
      </c>
      <c r="B5272" s="963" t="s">
        <v>8224</v>
      </c>
      <c r="C5272" s="964" t="s">
        <v>141</v>
      </c>
      <c r="D5272" s="965">
        <v>15.42</v>
      </c>
      <c r="E5272" s="757"/>
      <c r="F5272" s="757"/>
      <c r="G5272" s="757"/>
      <c r="H5272" s="757"/>
      <c r="I5272" s="757"/>
    </row>
    <row r="5273" spans="1:9" ht="15.75" customHeight="1">
      <c r="A5273" s="963">
        <v>103047</v>
      </c>
      <c r="B5273" s="963" t="s">
        <v>8225</v>
      </c>
      <c r="C5273" s="964" t="s">
        <v>141</v>
      </c>
      <c r="D5273" s="965">
        <v>16.13</v>
      </c>
      <c r="E5273" s="757"/>
      <c r="F5273" s="757"/>
      <c r="G5273" s="757"/>
      <c r="H5273" s="757"/>
      <c r="I5273" s="757"/>
    </row>
    <row r="5274" spans="1:9" ht="15.75" customHeight="1">
      <c r="A5274" s="963">
        <v>103048</v>
      </c>
      <c r="B5274" s="963" t="s">
        <v>8226</v>
      </c>
      <c r="C5274" s="964" t="s">
        <v>141</v>
      </c>
      <c r="D5274" s="965">
        <v>12.33</v>
      </c>
      <c r="E5274" s="757"/>
      <c r="F5274" s="757"/>
      <c r="G5274" s="757"/>
      <c r="H5274" s="757"/>
      <c r="I5274" s="757"/>
    </row>
    <row r="5275" spans="1:9" ht="15.75" customHeight="1">
      <c r="A5275" s="963">
        <v>103049</v>
      </c>
      <c r="B5275" s="963" t="s">
        <v>8227</v>
      </c>
      <c r="C5275" s="964" t="s">
        <v>141</v>
      </c>
      <c r="D5275" s="965">
        <v>13.34</v>
      </c>
      <c r="E5275" s="757"/>
      <c r="F5275" s="757"/>
      <c r="G5275" s="757"/>
      <c r="H5275" s="757"/>
      <c r="I5275" s="757"/>
    </row>
    <row r="5276" spans="1:9" ht="15.75" customHeight="1">
      <c r="A5276" s="963">
        <v>103050</v>
      </c>
      <c r="B5276" s="963" t="s">
        <v>8228</v>
      </c>
      <c r="C5276" s="964" t="s">
        <v>141</v>
      </c>
      <c r="D5276" s="965">
        <v>20.010000000000002</v>
      </c>
      <c r="E5276" s="757"/>
      <c r="F5276" s="757"/>
      <c r="G5276" s="757"/>
      <c r="H5276" s="757"/>
      <c r="I5276" s="757"/>
    </row>
    <row r="5277" spans="1:9" ht="15.75" customHeight="1">
      <c r="A5277" s="963">
        <v>103051</v>
      </c>
      <c r="B5277" s="963" t="s">
        <v>8229</v>
      </c>
      <c r="C5277" s="964" t="s">
        <v>141</v>
      </c>
      <c r="D5277" s="965">
        <v>24.07</v>
      </c>
      <c r="E5277" s="757"/>
      <c r="F5277" s="757"/>
      <c r="G5277" s="757"/>
      <c r="H5277" s="757"/>
      <c r="I5277" s="757"/>
    </row>
    <row r="5278" spans="1:9" ht="15.75" customHeight="1">
      <c r="A5278" s="963">
        <v>103052</v>
      </c>
      <c r="B5278" s="963" t="s">
        <v>8230</v>
      </c>
      <c r="C5278" s="964" t="s">
        <v>141</v>
      </c>
      <c r="D5278" s="965">
        <v>33.33</v>
      </c>
      <c r="E5278" s="757"/>
      <c r="F5278" s="757"/>
      <c r="G5278" s="757"/>
      <c r="H5278" s="757"/>
      <c r="I5278" s="757"/>
    </row>
    <row r="5279" spans="1:9" ht="15.75" customHeight="1">
      <c r="A5279" s="963">
        <v>95634</v>
      </c>
      <c r="B5279" s="963" t="s">
        <v>8231</v>
      </c>
      <c r="C5279" s="964" t="s">
        <v>141</v>
      </c>
      <c r="D5279" s="965">
        <v>225.24</v>
      </c>
      <c r="E5279" s="757"/>
      <c r="F5279" s="757"/>
      <c r="G5279" s="757"/>
      <c r="H5279" s="757"/>
      <c r="I5279" s="757"/>
    </row>
    <row r="5280" spans="1:9" ht="15.75" customHeight="1">
      <c r="A5280" s="963">
        <v>95635</v>
      </c>
      <c r="B5280" s="963" t="s">
        <v>8232</v>
      </c>
      <c r="C5280" s="964" t="s">
        <v>141</v>
      </c>
      <c r="D5280" s="965">
        <v>235.93</v>
      </c>
      <c r="E5280" s="757"/>
      <c r="F5280" s="757"/>
      <c r="G5280" s="757"/>
      <c r="H5280" s="757"/>
      <c r="I5280" s="757"/>
    </row>
    <row r="5281" spans="1:9" ht="15.75" customHeight="1">
      <c r="A5281" s="963">
        <v>95636</v>
      </c>
      <c r="B5281" s="963" t="s">
        <v>8233</v>
      </c>
      <c r="C5281" s="964" t="s">
        <v>141</v>
      </c>
      <c r="D5281" s="965">
        <v>336.64</v>
      </c>
      <c r="E5281" s="757"/>
      <c r="F5281" s="757"/>
      <c r="G5281" s="757"/>
      <c r="H5281" s="757"/>
      <c r="I5281" s="757"/>
    </row>
    <row r="5282" spans="1:9" ht="15.75" customHeight="1">
      <c r="A5282" s="963">
        <v>95637</v>
      </c>
      <c r="B5282" s="963" t="s">
        <v>8234</v>
      </c>
      <c r="C5282" s="964" t="s">
        <v>141</v>
      </c>
      <c r="D5282" s="965">
        <v>517.02</v>
      </c>
      <c r="E5282" s="757"/>
      <c r="F5282" s="757"/>
      <c r="G5282" s="757"/>
      <c r="H5282" s="757"/>
      <c r="I5282" s="757"/>
    </row>
    <row r="5283" spans="1:9" ht="15.75" customHeight="1">
      <c r="A5283" s="963">
        <v>95638</v>
      </c>
      <c r="B5283" s="963" t="s">
        <v>8235</v>
      </c>
      <c r="C5283" s="964" t="s">
        <v>141</v>
      </c>
      <c r="D5283" s="965">
        <v>633.13</v>
      </c>
      <c r="E5283" s="757"/>
      <c r="F5283" s="757"/>
      <c r="G5283" s="757"/>
      <c r="H5283" s="757"/>
      <c r="I5283" s="757"/>
    </row>
    <row r="5284" spans="1:9" ht="15.75" customHeight="1">
      <c r="A5284" s="963">
        <v>95639</v>
      </c>
      <c r="B5284" s="963" t="s">
        <v>8236</v>
      </c>
      <c r="C5284" s="964" t="s">
        <v>141</v>
      </c>
      <c r="D5284" s="965">
        <v>831.32</v>
      </c>
      <c r="E5284" s="757"/>
      <c r="F5284" s="757"/>
      <c r="G5284" s="757"/>
      <c r="H5284" s="757"/>
      <c r="I5284" s="757"/>
    </row>
    <row r="5285" spans="1:9" ht="15.75" customHeight="1">
      <c r="A5285" s="963">
        <v>95641</v>
      </c>
      <c r="B5285" s="963" t="s">
        <v>8237</v>
      </c>
      <c r="C5285" s="964" t="s">
        <v>141</v>
      </c>
      <c r="D5285" s="965">
        <v>278.98</v>
      </c>
      <c r="E5285" s="757"/>
      <c r="F5285" s="757"/>
      <c r="G5285" s="757"/>
      <c r="H5285" s="757"/>
      <c r="I5285" s="757"/>
    </row>
    <row r="5286" spans="1:9" ht="15.75" customHeight="1">
      <c r="A5286" s="963">
        <v>95642</v>
      </c>
      <c r="B5286" s="963" t="s">
        <v>8238</v>
      </c>
      <c r="C5286" s="964" t="s">
        <v>141</v>
      </c>
      <c r="D5286" s="965">
        <v>412.65</v>
      </c>
      <c r="E5286" s="757"/>
      <c r="F5286" s="757"/>
      <c r="G5286" s="757"/>
      <c r="H5286" s="757"/>
      <c r="I5286" s="757"/>
    </row>
    <row r="5287" spans="1:9" ht="15.75" customHeight="1">
      <c r="A5287" s="963">
        <v>95643</v>
      </c>
      <c r="B5287" s="963" t="s">
        <v>8239</v>
      </c>
      <c r="C5287" s="964" t="s">
        <v>141</v>
      </c>
      <c r="D5287" s="965">
        <v>540.25</v>
      </c>
      <c r="E5287" s="757"/>
      <c r="F5287" s="757"/>
      <c r="G5287" s="757"/>
      <c r="H5287" s="757"/>
      <c r="I5287" s="757"/>
    </row>
    <row r="5288" spans="1:9" ht="15.75" customHeight="1">
      <c r="A5288" s="963">
        <v>95644</v>
      </c>
      <c r="B5288" s="963" t="s">
        <v>8240</v>
      </c>
      <c r="C5288" s="964" t="s">
        <v>141</v>
      </c>
      <c r="D5288" s="965">
        <v>208.7</v>
      </c>
      <c r="E5288" s="757"/>
      <c r="F5288" s="757"/>
      <c r="G5288" s="757"/>
      <c r="H5288" s="757"/>
      <c r="I5288" s="757"/>
    </row>
    <row r="5289" spans="1:9" ht="15.75" customHeight="1">
      <c r="A5289" s="963">
        <v>95645</v>
      </c>
      <c r="B5289" s="963" t="s">
        <v>8241</v>
      </c>
      <c r="C5289" s="964" t="s">
        <v>141</v>
      </c>
      <c r="D5289" s="965">
        <v>383.17</v>
      </c>
      <c r="E5289" s="757"/>
      <c r="F5289" s="757"/>
      <c r="G5289" s="757"/>
      <c r="H5289" s="757"/>
      <c r="I5289" s="757"/>
    </row>
    <row r="5290" spans="1:9" ht="15.75" customHeight="1">
      <c r="A5290" s="963">
        <v>95646</v>
      </c>
      <c r="B5290" s="963" t="s">
        <v>8242</v>
      </c>
      <c r="C5290" s="964" t="s">
        <v>141</v>
      </c>
      <c r="D5290" s="965">
        <v>571.55999999999995</v>
      </c>
      <c r="E5290" s="757"/>
      <c r="F5290" s="757"/>
      <c r="G5290" s="757"/>
      <c r="H5290" s="757"/>
      <c r="I5290" s="757"/>
    </row>
    <row r="5291" spans="1:9" ht="15.75" customHeight="1">
      <c r="A5291" s="963">
        <v>95647</v>
      </c>
      <c r="B5291" s="963" t="s">
        <v>8243</v>
      </c>
      <c r="C5291" s="964" t="s">
        <v>141</v>
      </c>
      <c r="D5291" s="965">
        <v>750.02</v>
      </c>
      <c r="E5291" s="757"/>
      <c r="F5291" s="757"/>
      <c r="G5291" s="757"/>
      <c r="H5291" s="757"/>
      <c r="I5291" s="757"/>
    </row>
    <row r="5292" spans="1:9" ht="15.75" customHeight="1">
      <c r="A5292" s="963">
        <v>95648</v>
      </c>
      <c r="B5292" s="963" t="s">
        <v>8244</v>
      </c>
      <c r="C5292" s="964" t="s">
        <v>141</v>
      </c>
      <c r="D5292" s="965">
        <v>549.07000000000005</v>
      </c>
      <c r="E5292" s="757"/>
      <c r="F5292" s="757"/>
      <c r="G5292" s="757"/>
      <c r="H5292" s="757"/>
      <c r="I5292" s="757"/>
    </row>
    <row r="5293" spans="1:9" ht="15.75" customHeight="1">
      <c r="A5293" s="963">
        <v>95649</v>
      </c>
      <c r="B5293" s="963" t="s">
        <v>8245</v>
      </c>
      <c r="C5293" s="964" t="s">
        <v>141</v>
      </c>
      <c r="D5293" s="965">
        <v>942.78</v>
      </c>
      <c r="E5293" s="757"/>
      <c r="F5293" s="757"/>
      <c r="G5293" s="757"/>
      <c r="H5293" s="757"/>
      <c r="I5293" s="757"/>
    </row>
    <row r="5294" spans="1:9" ht="15.75" customHeight="1">
      <c r="A5294" s="963">
        <v>95650</v>
      </c>
      <c r="B5294" s="963" t="s">
        <v>8246</v>
      </c>
      <c r="C5294" s="964" t="s">
        <v>141</v>
      </c>
      <c r="D5294" s="965">
        <v>1375.92</v>
      </c>
      <c r="E5294" s="757"/>
      <c r="F5294" s="757"/>
      <c r="G5294" s="757"/>
      <c r="H5294" s="757"/>
      <c r="I5294" s="757"/>
    </row>
    <row r="5295" spans="1:9" ht="15.75" customHeight="1">
      <c r="A5295" s="963">
        <v>95651</v>
      </c>
      <c r="B5295" s="963" t="s">
        <v>8247</v>
      </c>
      <c r="C5295" s="964" t="s">
        <v>141</v>
      </c>
      <c r="D5295" s="965">
        <v>1785.89</v>
      </c>
      <c r="E5295" s="757"/>
      <c r="F5295" s="757"/>
      <c r="G5295" s="757"/>
      <c r="H5295" s="757"/>
      <c r="I5295" s="757"/>
    </row>
    <row r="5296" spans="1:9" ht="15.75" customHeight="1">
      <c r="A5296" s="963">
        <v>95652</v>
      </c>
      <c r="B5296" s="963" t="s">
        <v>8248</v>
      </c>
      <c r="C5296" s="964" t="s">
        <v>141</v>
      </c>
      <c r="D5296" s="965">
        <v>684.98</v>
      </c>
      <c r="E5296" s="757"/>
      <c r="F5296" s="757"/>
      <c r="G5296" s="757"/>
      <c r="H5296" s="757"/>
      <c r="I5296" s="757"/>
    </row>
    <row r="5297" spans="1:9" ht="15.75" customHeight="1">
      <c r="A5297" s="963">
        <v>95653</v>
      </c>
      <c r="B5297" s="963" t="s">
        <v>8249</v>
      </c>
      <c r="C5297" s="964" t="s">
        <v>141</v>
      </c>
      <c r="D5297" s="965">
        <v>1212.77</v>
      </c>
      <c r="E5297" s="757"/>
      <c r="F5297" s="757"/>
      <c r="G5297" s="757"/>
      <c r="H5297" s="757"/>
      <c r="I5297" s="757"/>
    </row>
    <row r="5298" spans="1:9" ht="15.75" customHeight="1">
      <c r="A5298" s="963">
        <v>95654</v>
      </c>
      <c r="B5298" s="963" t="s">
        <v>8250</v>
      </c>
      <c r="C5298" s="964" t="s">
        <v>141</v>
      </c>
      <c r="D5298" s="965">
        <v>1785.45</v>
      </c>
      <c r="E5298" s="757"/>
      <c r="F5298" s="757"/>
      <c r="G5298" s="757"/>
      <c r="H5298" s="757"/>
      <c r="I5298" s="757"/>
    </row>
    <row r="5299" spans="1:9" ht="15.75" customHeight="1">
      <c r="A5299" s="963">
        <v>95655</v>
      </c>
      <c r="B5299" s="963" t="s">
        <v>8251</v>
      </c>
      <c r="C5299" s="964" t="s">
        <v>141</v>
      </c>
      <c r="D5299" s="965">
        <v>2328.2800000000002</v>
      </c>
      <c r="E5299" s="757"/>
      <c r="F5299" s="757"/>
      <c r="G5299" s="757"/>
      <c r="H5299" s="757"/>
      <c r="I5299" s="757"/>
    </row>
    <row r="5300" spans="1:9" ht="15.75" customHeight="1">
      <c r="A5300" s="963">
        <v>95657</v>
      </c>
      <c r="B5300" s="963" t="s">
        <v>8252</v>
      </c>
      <c r="C5300" s="964" t="s">
        <v>141</v>
      </c>
      <c r="D5300" s="965">
        <v>243.91</v>
      </c>
      <c r="E5300" s="757"/>
      <c r="F5300" s="757"/>
      <c r="G5300" s="757"/>
      <c r="H5300" s="757"/>
      <c r="I5300" s="757"/>
    </row>
    <row r="5301" spans="1:9" ht="15.75" customHeight="1">
      <c r="A5301" s="963">
        <v>95658</v>
      </c>
      <c r="B5301" s="963" t="s">
        <v>8253</v>
      </c>
      <c r="C5301" s="964" t="s">
        <v>141</v>
      </c>
      <c r="D5301" s="965">
        <v>457.46</v>
      </c>
      <c r="E5301" s="757"/>
      <c r="F5301" s="757"/>
      <c r="G5301" s="757"/>
      <c r="H5301" s="757"/>
      <c r="I5301" s="757"/>
    </row>
    <row r="5302" spans="1:9" ht="15.75" customHeight="1">
      <c r="A5302" s="963">
        <v>95659</v>
      </c>
      <c r="B5302" s="963" t="s">
        <v>8254</v>
      </c>
      <c r="C5302" s="964" t="s">
        <v>141</v>
      </c>
      <c r="D5302" s="965">
        <v>636.49</v>
      </c>
      <c r="E5302" s="757"/>
      <c r="F5302" s="757"/>
      <c r="G5302" s="757"/>
      <c r="H5302" s="757"/>
      <c r="I5302" s="757"/>
    </row>
    <row r="5303" spans="1:9" ht="15.75" customHeight="1">
      <c r="A5303" s="963">
        <v>95660</v>
      </c>
      <c r="B5303" s="963" t="s">
        <v>8255</v>
      </c>
      <c r="C5303" s="964" t="s">
        <v>141</v>
      </c>
      <c r="D5303" s="965">
        <v>909.24</v>
      </c>
      <c r="E5303" s="757"/>
      <c r="F5303" s="757"/>
      <c r="G5303" s="757"/>
      <c r="H5303" s="757"/>
      <c r="I5303" s="757"/>
    </row>
    <row r="5304" spans="1:9" ht="15.75" customHeight="1">
      <c r="A5304" s="963">
        <v>95661</v>
      </c>
      <c r="B5304" s="963" t="s">
        <v>8256</v>
      </c>
      <c r="C5304" s="964" t="s">
        <v>141</v>
      </c>
      <c r="D5304" s="965">
        <v>314.83</v>
      </c>
      <c r="E5304" s="757"/>
      <c r="F5304" s="757"/>
      <c r="G5304" s="757"/>
      <c r="H5304" s="757"/>
      <c r="I5304" s="757"/>
    </row>
    <row r="5305" spans="1:9" ht="15.75" customHeight="1">
      <c r="A5305" s="963">
        <v>95662</v>
      </c>
      <c r="B5305" s="963" t="s">
        <v>8257</v>
      </c>
      <c r="C5305" s="964" t="s">
        <v>141</v>
      </c>
      <c r="D5305" s="965">
        <v>600.03</v>
      </c>
      <c r="E5305" s="757"/>
      <c r="F5305" s="757"/>
      <c r="G5305" s="757"/>
      <c r="H5305" s="757"/>
      <c r="I5305" s="757"/>
    </row>
    <row r="5306" spans="1:9" ht="15.75" customHeight="1">
      <c r="A5306" s="963">
        <v>95663</v>
      </c>
      <c r="B5306" s="963" t="s">
        <v>8258</v>
      </c>
      <c r="C5306" s="964" t="s">
        <v>141</v>
      </c>
      <c r="D5306" s="965">
        <v>904.95</v>
      </c>
      <c r="E5306" s="757"/>
      <c r="F5306" s="757"/>
      <c r="G5306" s="757"/>
      <c r="H5306" s="757"/>
      <c r="I5306" s="757"/>
    </row>
    <row r="5307" spans="1:9" ht="15.75" customHeight="1">
      <c r="A5307" s="963">
        <v>95664</v>
      </c>
      <c r="B5307" s="963" t="s">
        <v>8259</v>
      </c>
      <c r="C5307" s="964" t="s">
        <v>141</v>
      </c>
      <c r="D5307" s="965">
        <v>1192.04</v>
      </c>
      <c r="E5307" s="757"/>
      <c r="F5307" s="757"/>
      <c r="G5307" s="757"/>
      <c r="H5307" s="757"/>
      <c r="I5307" s="757"/>
    </row>
    <row r="5308" spans="1:9" ht="15.75" customHeight="1">
      <c r="A5308" s="963">
        <v>95665</v>
      </c>
      <c r="B5308" s="963" t="s">
        <v>8260</v>
      </c>
      <c r="C5308" s="964" t="s">
        <v>141</v>
      </c>
      <c r="D5308" s="965">
        <v>255.42</v>
      </c>
      <c r="E5308" s="757"/>
      <c r="F5308" s="757"/>
      <c r="G5308" s="757"/>
      <c r="H5308" s="757"/>
      <c r="I5308" s="757"/>
    </row>
    <row r="5309" spans="1:9" ht="15.75" customHeight="1">
      <c r="A5309" s="963">
        <v>95666</v>
      </c>
      <c r="B5309" s="963" t="s">
        <v>8261</v>
      </c>
      <c r="C5309" s="964" t="s">
        <v>141</v>
      </c>
      <c r="D5309" s="965">
        <v>484.36</v>
      </c>
      <c r="E5309" s="757"/>
      <c r="F5309" s="757"/>
      <c r="G5309" s="757"/>
      <c r="H5309" s="757"/>
      <c r="I5309" s="757"/>
    </row>
    <row r="5310" spans="1:9" ht="15.75" customHeight="1">
      <c r="A5310" s="963">
        <v>95667</v>
      </c>
      <c r="B5310" s="963" t="s">
        <v>8262</v>
      </c>
      <c r="C5310" s="964" t="s">
        <v>141</v>
      </c>
      <c r="D5310" s="965">
        <v>722.82</v>
      </c>
      <c r="E5310" s="757"/>
      <c r="F5310" s="757"/>
      <c r="G5310" s="757"/>
      <c r="H5310" s="757"/>
      <c r="I5310" s="757"/>
    </row>
    <row r="5311" spans="1:9" ht="15.75" customHeight="1">
      <c r="A5311" s="963">
        <v>95668</v>
      </c>
      <c r="B5311" s="963" t="s">
        <v>8263</v>
      </c>
      <c r="C5311" s="964" t="s">
        <v>141</v>
      </c>
      <c r="D5311" s="965">
        <v>947.9</v>
      </c>
      <c r="E5311" s="757"/>
      <c r="F5311" s="757"/>
      <c r="G5311" s="757"/>
      <c r="H5311" s="757"/>
      <c r="I5311" s="757"/>
    </row>
    <row r="5312" spans="1:9" ht="15.75" customHeight="1">
      <c r="A5312" s="963">
        <v>95669</v>
      </c>
      <c r="B5312" s="963" t="s">
        <v>8264</v>
      </c>
      <c r="C5312" s="964" t="s">
        <v>141</v>
      </c>
      <c r="D5312" s="965">
        <v>337.81</v>
      </c>
      <c r="E5312" s="757"/>
      <c r="F5312" s="757"/>
      <c r="G5312" s="757"/>
      <c r="H5312" s="757"/>
      <c r="I5312" s="757"/>
    </row>
    <row r="5313" spans="1:9" ht="15.75" customHeight="1">
      <c r="A5313" s="963">
        <v>95670</v>
      </c>
      <c r="B5313" s="963" t="s">
        <v>8265</v>
      </c>
      <c r="C5313" s="964" t="s">
        <v>141</v>
      </c>
      <c r="D5313" s="965">
        <v>625.76</v>
      </c>
      <c r="E5313" s="757"/>
      <c r="F5313" s="757"/>
      <c r="G5313" s="757"/>
      <c r="H5313" s="757"/>
      <c r="I5313" s="757"/>
    </row>
    <row r="5314" spans="1:9" ht="15.75" customHeight="1">
      <c r="A5314" s="963">
        <v>95671</v>
      </c>
      <c r="B5314" s="963" t="s">
        <v>8266</v>
      </c>
      <c r="C5314" s="964" t="s">
        <v>141</v>
      </c>
      <c r="D5314" s="965">
        <v>938.35</v>
      </c>
      <c r="E5314" s="757"/>
      <c r="F5314" s="757"/>
      <c r="G5314" s="757"/>
      <c r="H5314" s="757"/>
      <c r="I5314" s="757"/>
    </row>
    <row r="5315" spans="1:9" ht="15.75" customHeight="1">
      <c r="A5315" s="963">
        <v>95672</v>
      </c>
      <c r="B5315" s="963" t="s">
        <v>8267</v>
      </c>
      <c r="C5315" s="964" t="s">
        <v>141</v>
      </c>
      <c r="D5315" s="965">
        <v>1255.25</v>
      </c>
      <c r="E5315" s="757"/>
      <c r="F5315" s="757"/>
      <c r="G5315" s="757"/>
      <c r="H5315" s="757"/>
      <c r="I5315" s="757"/>
    </row>
    <row r="5316" spans="1:9" ht="15.75" customHeight="1">
      <c r="A5316" s="963">
        <v>95673</v>
      </c>
      <c r="B5316" s="963" t="s">
        <v>8268</v>
      </c>
      <c r="C5316" s="964" t="s">
        <v>141</v>
      </c>
      <c r="D5316" s="965">
        <v>109.27</v>
      </c>
      <c r="E5316" s="757"/>
      <c r="F5316" s="757"/>
      <c r="G5316" s="757"/>
      <c r="H5316" s="757"/>
      <c r="I5316" s="757"/>
    </row>
    <row r="5317" spans="1:9" ht="15.75" customHeight="1">
      <c r="A5317" s="963">
        <v>95674</v>
      </c>
      <c r="B5317" s="963" t="s">
        <v>8269</v>
      </c>
      <c r="C5317" s="964" t="s">
        <v>141</v>
      </c>
      <c r="D5317" s="965">
        <v>116.03</v>
      </c>
      <c r="E5317" s="757"/>
      <c r="F5317" s="757"/>
      <c r="G5317" s="757"/>
      <c r="H5317" s="757"/>
      <c r="I5317" s="757"/>
    </row>
    <row r="5318" spans="1:9" ht="15.75" customHeight="1">
      <c r="A5318" s="963">
        <v>95675</v>
      </c>
      <c r="B5318" s="963" t="s">
        <v>8270</v>
      </c>
      <c r="C5318" s="964" t="s">
        <v>141</v>
      </c>
      <c r="D5318" s="965">
        <v>141.74</v>
      </c>
      <c r="E5318" s="757"/>
      <c r="F5318" s="757"/>
      <c r="G5318" s="757"/>
      <c r="H5318" s="757"/>
      <c r="I5318" s="757"/>
    </row>
    <row r="5319" spans="1:9" ht="15.75" customHeight="1">
      <c r="A5319" s="963">
        <v>95676</v>
      </c>
      <c r="B5319" s="963" t="s">
        <v>8271</v>
      </c>
      <c r="C5319" s="964" t="s">
        <v>141</v>
      </c>
      <c r="D5319" s="965">
        <v>115.81</v>
      </c>
      <c r="E5319" s="757"/>
      <c r="F5319" s="757"/>
      <c r="G5319" s="757"/>
      <c r="H5319" s="757"/>
      <c r="I5319" s="757"/>
    </row>
    <row r="5320" spans="1:9" ht="15.75" customHeight="1">
      <c r="A5320" s="963">
        <v>97741</v>
      </c>
      <c r="B5320" s="963" t="s">
        <v>8272</v>
      </c>
      <c r="C5320" s="964" t="s">
        <v>141</v>
      </c>
      <c r="D5320" s="965">
        <v>156.08000000000001</v>
      </c>
      <c r="E5320" s="757"/>
      <c r="F5320" s="757"/>
      <c r="G5320" s="757"/>
      <c r="H5320" s="757"/>
      <c r="I5320" s="757"/>
    </row>
    <row r="5321" spans="1:9" ht="15.75" customHeight="1">
      <c r="A5321" s="963">
        <v>90436</v>
      </c>
      <c r="B5321" s="963" t="s">
        <v>8273</v>
      </c>
      <c r="C5321" s="964" t="s">
        <v>141</v>
      </c>
      <c r="D5321" s="965">
        <v>11.7</v>
      </c>
      <c r="E5321" s="757"/>
      <c r="F5321" s="757"/>
      <c r="G5321" s="757"/>
      <c r="H5321" s="757"/>
      <c r="I5321" s="757"/>
    </row>
    <row r="5322" spans="1:9" ht="15.75" customHeight="1">
      <c r="A5322" s="963">
        <v>90437</v>
      </c>
      <c r="B5322" s="963" t="s">
        <v>8274</v>
      </c>
      <c r="C5322" s="964" t="s">
        <v>141</v>
      </c>
      <c r="D5322" s="965">
        <v>28.44</v>
      </c>
      <c r="E5322" s="757"/>
      <c r="F5322" s="757"/>
      <c r="G5322" s="757"/>
      <c r="H5322" s="757"/>
      <c r="I5322" s="757"/>
    </row>
    <row r="5323" spans="1:9" ht="15.75" customHeight="1">
      <c r="A5323" s="963">
        <v>90438</v>
      </c>
      <c r="B5323" s="963" t="s">
        <v>8275</v>
      </c>
      <c r="C5323" s="964" t="s">
        <v>141</v>
      </c>
      <c r="D5323" s="965">
        <v>40.76</v>
      </c>
      <c r="E5323" s="757"/>
      <c r="F5323" s="757"/>
      <c r="G5323" s="757"/>
      <c r="H5323" s="757"/>
      <c r="I5323" s="757"/>
    </row>
    <row r="5324" spans="1:9" ht="15.75" customHeight="1">
      <c r="A5324" s="963">
        <v>90439</v>
      </c>
      <c r="B5324" s="963" t="s">
        <v>8276</v>
      </c>
      <c r="C5324" s="964" t="s">
        <v>141</v>
      </c>
      <c r="D5324" s="965">
        <v>50.56</v>
      </c>
      <c r="E5324" s="757"/>
      <c r="F5324" s="757"/>
      <c r="G5324" s="757"/>
      <c r="H5324" s="757"/>
      <c r="I5324" s="757"/>
    </row>
    <row r="5325" spans="1:9" ht="15.75" customHeight="1">
      <c r="A5325" s="963">
        <v>90440</v>
      </c>
      <c r="B5325" s="963" t="s">
        <v>8277</v>
      </c>
      <c r="C5325" s="964" t="s">
        <v>141</v>
      </c>
      <c r="D5325" s="965">
        <v>80.98</v>
      </c>
      <c r="E5325" s="757"/>
      <c r="F5325" s="757"/>
      <c r="G5325" s="757"/>
      <c r="H5325" s="757"/>
      <c r="I5325" s="757"/>
    </row>
    <row r="5326" spans="1:9" ht="15.75" customHeight="1">
      <c r="A5326" s="963">
        <v>90441</v>
      </c>
      <c r="B5326" s="963" t="s">
        <v>8278</v>
      </c>
      <c r="C5326" s="964" t="s">
        <v>141</v>
      </c>
      <c r="D5326" s="965">
        <v>103.44</v>
      </c>
      <c r="E5326" s="757"/>
      <c r="F5326" s="757"/>
      <c r="G5326" s="757"/>
      <c r="H5326" s="757"/>
      <c r="I5326" s="757"/>
    </row>
    <row r="5327" spans="1:9" ht="15.75" customHeight="1">
      <c r="A5327" s="963">
        <v>90443</v>
      </c>
      <c r="B5327" s="963" t="s">
        <v>8279</v>
      </c>
      <c r="C5327" s="964" t="s">
        <v>164</v>
      </c>
      <c r="D5327" s="965">
        <v>10.64</v>
      </c>
      <c r="E5327" s="757"/>
      <c r="F5327" s="757"/>
      <c r="G5327" s="757"/>
      <c r="H5327" s="757"/>
      <c r="I5327" s="757"/>
    </row>
    <row r="5328" spans="1:9" ht="15.75" customHeight="1">
      <c r="A5328" s="963">
        <v>90444</v>
      </c>
      <c r="B5328" s="963" t="s">
        <v>8280</v>
      </c>
      <c r="C5328" s="964" t="s">
        <v>164</v>
      </c>
      <c r="D5328" s="965">
        <v>21.7</v>
      </c>
      <c r="E5328" s="757"/>
      <c r="F5328" s="757"/>
      <c r="G5328" s="757"/>
      <c r="H5328" s="757"/>
      <c r="I5328" s="757"/>
    </row>
    <row r="5329" spans="1:9" ht="15.75" customHeight="1">
      <c r="A5329" s="963">
        <v>90445</v>
      </c>
      <c r="B5329" s="963" t="s">
        <v>8281</v>
      </c>
      <c r="C5329" s="964" t="s">
        <v>164</v>
      </c>
      <c r="D5329" s="965">
        <v>23.16</v>
      </c>
      <c r="E5329" s="757"/>
      <c r="F5329" s="757"/>
      <c r="G5329" s="757"/>
      <c r="H5329" s="757"/>
      <c r="I5329" s="757"/>
    </row>
    <row r="5330" spans="1:9" ht="15.75" customHeight="1">
      <c r="A5330" s="963">
        <v>90446</v>
      </c>
      <c r="B5330" s="963" t="s">
        <v>8282</v>
      </c>
      <c r="C5330" s="964" t="s">
        <v>164</v>
      </c>
      <c r="D5330" s="965">
        <v>25.16</v>
      </c>
      <c r="E5330" s="757"/>
      <c r="F5330" s="757"/>
      <c r="G5330" s="757"/>
      <c r="H5330" s="757"/>
      <c r="I5330" s="757"/>
    </row>
    <row r="5331" spans="1:9" ht="15.75" customHeight="1">
      <c r="A5331" s="963">
        <v>90447</v>
      </c>
      <c r="B5331" s="963" t="s">
        <v>1714</v>
      </c>
      <c r="C5331" s="964" t="s">
        <v>164</v>
      </c>
      <c r="D5331" s="965">
        <v>5.36</v>
      </c>
      <c r="E5331" s="757"/>
      <c r="F5331" s="757"/>
      <c r="G5331" s="757"/>
      <c r="H5331" s="757"/>
      <c r="I5331" s="757"/>
    </row>
    <row r="5332" spans="1:9" ht="15.75" customHeight="1">
      <c r="A5332" s="963">
        <v>90451</v>
      </c>
      <c r="B5332" s="963" t="s">
        <v>8283</v>
      </c>
      <c r="C5332" s="964" t="s">
        <v>141</v>
      </c>
      <c r="D5332" s="965">
        <v>3.89</v>
      </c>
      <c r="E5332" s="757"/>
      <c r="F5332" s="757"/>
      <c r="G5332" s="757"/>
      <c r="H5332" s="757"/>
      <c r="I5332" s="757"/>
    </row>
    <row r="5333" spans="1:9" ht="15.75" customHeight="1">
      <c r="A5333" s="963">
        <v>90452</v>
      </c>
      <c r="B5333" s="963" t="s">
        <v>8284</v>
      </c>
      <c r="C5333" s="964" t="s">
        <v>141</v>
      </c>
      <c r="D5333" s="965">
        <v>18.57</v>
      </c>
      <c r="E5333" s="757"/>
      <c r="F5333" s="757"/>
      <c r="G5333" s="757"/>
      <c r="H5333" s="757"/>
      <c r="I5333" s="757"/>
    </row>
    <row r="5334" spans="1:9" ht="15.75" customHeight="1">
      <c r="A5334" s="963">
        <v>90453</v>
      </c>
      <c r="B5334" s="963" t="s">
        <v>8285</v>
      </c>
      <c r="C5334" s="964" t="s">
        <v>141</v>
      </c>
      <c r="D5334" s="965">
        <v>2.78</v>
      </c>
      <c r="E5334" s="757"/>
      <c r="F5334" s="757"/>
      <c r="G5334" s="757"/>
      <c r="H5334" s="757"/>
      <c r="I5334" s="757"/>
    </row>
    <row r="5335" spans="1:9" ht="15.75" customHeight="1">
      <c r="A5335" s="963">
        <v>90454</v>
      </c>
      <c r="B5335" s="963" t="s">
        <v>8286</v>
      </c>
      <c r="C5335" s="964" t="s">
        <v>141</v>
      </c>
      <c r="D5335" s="965">
        <v>4.8899999999999997</v>
      </c>
      <c r="E5335" s="757"/>
      <c r="F5335" s="757"/>
      <c r="G5335" s="757"/>
      <c r="H5335" s="757"/>
      <c r="I5335" s="757"/>
    </row>
    <row r="5336" spans="1:9" ht="15.75" customHeight="1">
      <c r="A5336" s="963">
        <v>90455</v>
      </c>
      <c r="B5336" s="963" t="s">
        <v>8287</v>
      </c>
      <c r="C5336" s="964" t="s">
        <v>141</v>
      </c>
      <c r="D5336" s="965">
        <v>6.12</v>
      </c>
      <c r="E5336" s="757"/>
      <c r="F5336" s="757"/>
      <c r="G5336" s="757"/>
      <c r="H5336" s="757"/>
      <c r="I5336" s="757"/>
    </row>
    <row r="5337" spans="1:9" ht="15.75" customHeight="1">
      <c r="A5337" s="963">
        <v>90456</v>
      </c>
      <c r="B5337" s="963" t="s">
        <v>1715</v>
      </c>
      <c r="C5337" s="964" t="s">
        <v>141</v>
      </c>
      <c r="D5337" s="965">
        <v>3.42</v>
      </c>
      <c r="E5337" s="757"/>
      <c r="F5337" s="757"/>
      <c r="G5337" s="757"/>
      <c r="H5337" s="757"/>
      <c r="I5337" s="757"/>
    </row>
    <row r="5338" spans="1:9" ht="15.75" customHeight="1">
      <c r="A5338" s="963">
        <v>90457</v>
      </c>
      <c r="B5338" s="963" t="s">
        <v>8288</v>
      </c>
      <c r="C5338" s="964" t="s">
        <v>141</v>
      </c>
      <c r="D5338" s="965">
        <v>7.78</v>
      </c>
      <c r="E5338" s="757"/>
      <c r="F5338" s="757"/>
      <c r="G5338" s="757"/>
      <c r="H5338" s="757"/>
      <c r="I5338" s="757"/>
    </row>
    <row r="5339" spans="1:9" ht="15.75" customHeight="1">
      <c r="A5339" s="963">
        <v>90458</v>
      </c>
      <c r="B5339" s="963" t="s">
        <v>8289</v>
      </c>
      <c r="C5339" s="964" t="s">
        <v>141</v>
      </c>
      <c r="D5339" s="965">
        <v>22.1</v>
      </c>
      <c r="E5339" s="757"/>
      <c r="F5339" s="757"/>
      <c r="G5339" s="757"/>
      <c r="H5339" s="757"/>
      <c r="I5339" s="757"/>
    </row>
    <row r="5340" spans="1:9" ht="15.75" customHeight="1">
      <c r="A5340" s="963">
        <v>90459</v>
      </c>
      <c r="B5340" s="963" t="s">
        <v>8290</v>
      </c>
      <c r="C5340" s="964" t="s">
        <v>141</v>
      </c>
      <c r="D5340" s="965">
        <v>31.17</v>
      </c>
      <c r="E5340" s="757"/>
      <c r="F5340" s="757"/>
      <c r="G5340" s="757"/>
      <c r="H5340" s="757"/>
      <c r="I5340" s="757"/>
    </row>
    <row r="5341" spans="1:9" ht="15.75" customHeight="1">
      <c r="A5341" s="963">
        <v>90460</v>
      </c>
      <c r="B5341" s="963" t="s">
        <v>8291</v>
      </c>
      <c r="C5341" s="964" t="s">
        <v>164</v>
      </c>
      <c r="D5341" s="965">
        <v>10.83</v>
      </c>
      <c r="E5341" s="757"/>
      <c r="F5341" s="757"/>
      <c r="G5341" s="757"/>
      <c r="H5341" s="757"/>
      <c r="I5341" s="757"/>
    </row>
    <row r="5342" spans="1:9" ht="15.75" customHeight="1">
      <c r="A5342" s="963">
        <v>90461</v>
      </c>
      <c r="B5342" s="963" t="s">
        <v>8292</v>
      </c>
      <c r="C5342" s="964" t="s">
        <v>164</v>
      </c>
      <c r="D5342" s="965">
        <v>6.78</v>
      </c>
      <c r="E5342" s="757"/>
      <c r="F5342" s="757"/>
      <c r="G5342" s="757"/>
      <c r="H5342" s="757"/>
      <c r="I5342" s="757"/>
    </row>
    <row r="5343" spans="1:9" ht="15.75" customHeight="1">
      <c r="A5343" s="963">
        <v>90462</v>
      </c>
      <c r="B5343" s="963" t="s">
        <v>8293</v>
      </c>
      <c r="C5343" s="964" t="s">
        <v>164</v>
      </c>
      <c r="D5343" s="965">
        <v>1.45</v>
      </c>
      <c r="E5343" s="757"/>
      <c r="F5343" s="757"/>
      <c r="G5343" s="757"/>
      <c r="H5343" s="757"/>
      <c r="I5343" s="757"/>
    </row>
    <row r="5344" spans="1:9" ht="15.75" customHeight="1">
      <c r="A5344" s="963">
        <v>90463</v>
      </c>
      <c r="B5344" s="963" t="s">
        <v>8294</v>
      </c>
      <c r="C5344" s="964" t="s">
        <v>164</v>
      </c>
      <c r="D5344" s="965">
        <v>1.22</v>
      </c>
      <c r="E5344" s="757"/>
      <c r="F5344" s="757"/>
      <c r="G5344" s="757"/>
      <c r="H5344" s="757"/>
      <c r="I5344" s="757"/>
    </row>
    <row r="5345" spans="1:9" ht="15.75" customHeight="1">
      <c r="A5345" s="963">
        <v>90466</v>
      </c>
      <c r="B5345" s="963" t="s">
        <v>1716</v>
      </c>
      <c r="C5345" s="964" t="s">
        <v>164</v>
      </c>
      <c r="D5345" s="965">
        <v>10.96</v>
      </c>
      <c r="E5345" s="757"/>
      <c r="F5345" s="757"/>
      <c r="G5345" s="757"/>
      <c r="H5345" s="757"/>
      <c r="I5345" s="757"/>
    </row>
    <row r="5346" spans="1:9" ht="15.75" customHeight="1">
      <c r="A5346" s="963">
        <v>90467</v>
      </c>
      <c r="B5346" s="963" t="s">
        <v>8295</v>
      </c>
      <c r="C5346" s="964" t="s">
        <v>164</v>
      </c>
      <c r="D5346" s="965">
        <v>17.37</v>
      </c>
      <c r="E5346" s="757"/>
      <c r="F5346" s="757"/>
      <c r="G5346" s="757"/>
      <c r="H5346" s="757"/>
      <c r="I5346" s="757"/>
    </row>
    <row r="5347" spans="1:9" ht="15.75" customHeight="1">
      <c r="A5347" s="963">
        <v>90468</v>
      </c>
      <c r="B5347" s="963" t="s">
        <v>8296</v>
      </c>
      <c r="C5347" s="964" t="s">
        <v>164</v>
      </c>
      <c r="D5347" s="965">
        <v>5</v>
      </c>
      <c r="E5347" s="757"/>
      <c r="F5347" s="757"/>
      <c r="G5347" s="757"/>
      <c r="H5347" s="757"/>
      <c r="I5347" s="757"/>
    </row>
    <row r="5348" spans="1:9" ht="15.75" customHeight="1">
      <c r="A5348" s="963">
        <v>90469</v>
      </c>
      <c r="B5348" s="963" t="s">
        <v>8297</v>
      </c>
      <c r="C5348" s="964" t="s">
        <v>164</v>
      </c>
      <c r="D5348" s="965">
        <v>8.0399999999999991</v>
      </c>
      <c r="E5348" s="757"/>
      <c r="F5348" s="757"/>
      <c r="G5348" s="757"/>
      <c r="H5348" s="757"/>
      <c r="I5348" s="757"/>
    </row>
    <row r="5349" spans="1:9" ht="15.75" customHeight="1">
      <c r="A5349" s="963">
        <v>90470</v>
      </c>
      <c r="B5349" s="963" t="s">
        <v>8298</v>
      </c>
      <c r="C5349" s="964" t="s">
        <v>164</v>
      </c>
      <c r="D5349" s="965">
        <v>11.19</v>
      </c>
      <c r="E5349" s="757"/>
      <c r="F5349" s="757"/>
      <c r="G5349" s="757"/>
      <c r="H5349" s="757"/>
      <c r="I5349" s="757"/>
    </row>
    <row r="5350" spans="1:9" ht="15.75" customHeight="1">
      <c r="A5350" s="963">
        <v>91166</v>
      </c>
      <c r="B5350" s="963" t="s">
        <v>8299</v>
      </c>
      <c r="C5350" s="964" t="s">
        <v>164</v>
      </c>
      <c r="D5350" s="965">
        <v>2.95</v>
      </c>
      <c r="E5350" s="757"/>
      <c r="F5350" s="757"/>
      <c r="G5350" s="757"/>
      <c r="H5350" s="757"/>
      <c r="I5350" s="757"/>
    </row>
    <row r="5351" spans="1:9" ht="15.75" customHeight="1">
      <c r="A5351" s="963">
        <v>91167</v>
      </c>
      <c r="B5351" s="963" t="s">
        <v>8300</v>
      </c>
      <c r="C5351" s="964" t="s">
        <v>164</v>
      </c>
      <c r="D5351" s="965">
        <v>11.73</v>
      </c>
      <c r="E5351" s="757"/>
      <c r="F5351" s="757"/>
      <c r="G5351" s="757"/>
      <c r="H5351" s="757"/>
      <c r="I5351" s="757"/>
    </row>
    <row r="5352" spans="1:9" ht="15.75" customHeight="1">
      <c r="A5352" s="963">
        <v>91168</v>
      </c>
      <c r="B5352" s="963" t="s">
        <v>8301</v>
      </c>
      <c r="C5352" s="964" t="s">
        <v>164</v>
      </c>
      <c r="D5352" s="965">
        <v>8.9600000000000009</v>
      </c>
      <c r="E5352" s="757"/>
      <c r="F5352" s="757"/>
      <c r="G5352" s="757"/>
      <c r="H5352" s="757"/>
      <c r="I5352" s="757"/>
    </row>
    <row r="5353" spans="1:9" ht="15.75" customHeight="1">
      <c r="A5353" s="963">
        <v>91169</v>
      </c>
      <c r="B5353" s="963" t="s">
        <v>8302</v>
      </c>
      <c r="C5353" s="964" t="s">
        <v>164</v>
      </c>
      <c r="D5353" s="965">
        <v>10.58</v>
      </c>
      <c r="E5353" s="757"/>
      <c r="F5353" s="757"/>
      <c r="G5353" s="757"/>
      <c r="H5353" s="757"/>
      <c r="I5353" s="757"/>
    </row>
    <row r="5354" spans="1:9" ht="15.75" customHeight="1">
      <c r="A5354" s="963">
        <v>91170</v>
      </c>
      <c r="B5354" s="963" t="s">
        <v>8303</v>
      </c>
      <c r="C5354" s="964" t="s">
        <v>164</v>
      </c>
      <c r="D5354" s="965">
        <v>3.01</v>
      </c>
      <c r="E5354" s="757"/>
      <c r="F5354" s="757"/>
      <c r="G5354" s="757"/>
      <c r="H5354" s="757"/>
      <c r="I5354" s="757"/>
    </row>
    <row r="5355" spans="1:9" ht="15.75" customHeight="1">
      <c r="A5355" s="963">
        <v>91171</v>
      </c>
      <c r="B5355" s="963" t="s">
        <v>8304</v>
      </c>
      <c r="C5355" s="964" t="s">
        <v>164</v>
      </c>
      <c r="D5355" s="965">
        <v>3.81</v>
      </c>
      <c r="E5355" s="757"/>
      <c r="F5355" s="757"/>
      <c r="G5355" s="757"/>
      <c r="H5355" s="757"/>
      <c r="I5355" s="757"/>
    </row>
    <row r="5356" spans="1:9" ht="15.75" customHeight="1">
      <c r="A5356" s="963">
        <v>91172</v>
      </c>
      <c r="B5356" s="963" t="s">
        <v>8305</v>
      </c>
      <c r="C5356" s="964" t="s">
        <v>164</v>
      </c>
      <c r="D5356" s="965">
        <v>5.6</v>
      </c>
      <c r="E5356" s="757"/>
      <c r="F5356" s="757"/>
      <c r="G5356" s="757"/>
      <c r="H5356" s="757"/>
      <c r="I5356" s="757"/>
    </row>
    <row r="5357" spans="1:9" ht="15.75" customHeight="1">
      <c r="A5357" s="963">
        <v>91173</v>
      </c>
      <c r="B5357" s="963" t="s">
        <v>8306</v>
      </c>
      <c r="C5357" s="964" t="s">
        <v>164</v>
      </c>
      <c r="D5357" s="965">
        <v>1.52</v>
      </c>
      <c r="E5357" s="757"/>
      <c r="F5357" s="757"/>
      <c r="G5357" s="757"/>
      <c r="H5357" s="757"/>
      <c r="I5357" s="757"/>
    </row>
    <row r="5358" spans="1:9" ht="15.75" customHeight="1">
      <c r="A5358" s="963">
        <v>91174</v>
      </c>
      <c r="B5358" s="963" t="s">
        <v>8307</v>
      </c>
      <c r="C5358" s="964" t="s">
        <v>164</v>
      </c>
      <c r="D5358" s="965">
        <v>3.02</v>
      </c>
      <c r="E5358" s="757"/>
      <c r="F5358" s="757"/>
      <c r="G5358" s="757"/>
      <c r="H5358" s="757"/>
      <c r="I5358" s="757"/>
    </row>
    <row r="5359" spans="1:9" ht="15.75" customHeight="1">
      <c r="A5359" s="963">
        <v>91175</v>
      </c>
      <c r="B5359" s="963" t="s">
        <v>8308</v>
      </c>
      <c r="C5359" s="964" t="s">
        <v>164</v>
      </c>
      <c r="D5359" s="965">
        <v>4.91</v>
      </c>
      <c r="E5359" s="757"/>
      <c r="F5359" s="757"/>
      <c r="G5359" s="757"/>
      <c r="H5359" s="757"/>
      <c r="I5359" s="757"/>
    </row>
    <row r="5360" spans="1:9" ht="15.75" customHeight="1">
      <c r="A5360" s="963">
        <v>91176</v>
      </c>
      <c r="B5360" s="963" t="s">
        <v>8309</v>
      </c>
      <c r="C5360" s="964" t="s">
        <v>164</v>
      </c>
      <c r="D5360" s="965">
        <v>26.37</v>
      </c>
      <c r="E5360" s="757"/>
      <c r="F5360" s="757"/>
      <c r="G5360" s="757"/>
      <c r="H5360" s="757"/>
      <c r="I5360" s="757"/>
    </row>
    <row r="5361" spans="1:9" ht="15.75" customHeight="1">
      <c r="A5361" s="963">
        <v>91177</v>
      </c>
      <c r="B5361" s="963" t="s">
        <v>8310</v>
      </c>
      <c r="C5361" s="964" t="s">
        <v>164</v>
      </c>
      <c r="D5361" s="965">
        <v>12.4</v>
      </c>
      <c r="E5361" s="757"/>
      <c r="F5361" s="757"/>
      <c r="G5361" s="757"/>
      <c r="H5361" s="757"/>
      <c r="I5361" s="757"/>
    </row>
    <row r="5362" spans="1:9" ht="15.75" customHeight="1">
      <c r="A5362" s="963">
        <v>91178</v>
      </c>
      <c r="B5362" s="963" t="s">
        <v>8311</v>
      </c>
      <c r="C5362" s="964" t="s">
        <v>164</v>
      </c>
      <c r="D5362" s="965">
        <v>14.71</v>
      </c>
      <c r="E5362" s="757"/>
      <c r="F5362" s="757"/>
      <c r="G5362" s="757"/>
      <c r="H5362" s="757"/>
      <c r="I5362" s="757"/>
    </row>
    <row r="5363" spans="1:9" ht="15.75" customHeight="1">
      <c r="A5363" s="963">
        <v>91179</v>
      </c>
      <c r="B5363" s="963" t="s">
        <v>8312</v>
      </c>
      <c r="C5363" s="964" t="s">
        <v>164</v>
      </c>
      <c r="D5363" s="965">
        <v>6.77</v>
      </c>
      <c r="E5363" s="757"/>
      <c r="F5363" s="757"/>
      <c r="G5363" s="757"/>
      <c r="H5363" s="757"/>
      <c r="I5363" s="757"/>
    </row>
    <row r="5364" spans="1:9" ht="15.75" customHeight="1">
      <c r="A5364" s="963">
        <v>91180</v>
      </c>
      <c r="B5364" s="963" t="s">
        <v>8313</v>
      </c>
      <c r="C5364" s="964" t="s">
        <v>164</v>
      </c>
      <c r="D5364" s="965">
        <v>6.22</v>
      </c>
      <c r="E5364" s="757"/>
      <c r="F5364" s="757"/>
      <c r="G5364" s="757"/>
      <c r="H5364" s="757"/>
      <c r="I5364" s="757"/>
    </row>
    <row r="5365" spans="1:9" ht="15.75" customHeight="1">
      <c r="A5365" s="963">
        <v>91181</v>
      </c>
      <c r="B5365" s="963" t="s">
        <v>8314</v>
      </c>
      <c r="C5365" s="964" t="s">
        <v>164</v>
      </c>
      <c r="D5365" s="965">
        <v>6.77</v>
      </c>
      <c r="E5365" s="757"/>
      <c r="F5365" s="757"/>
      <c r="G5365" s="757"/>
      <c r="H5365" s="757"/>
      <c r="I5365" s="757"/>
    </row>
    <row r="5366" spans="1:9" ht="15.75" customHeight="1">
      <c r="A5366" s="963">
        <v>91182</v>
      </c>
      <c r="B5366" s="963" t="s">
        <v>8315</v>
      </c>
      <c r="C5366" s="964" t="s">
        <v>164</v>
      </c>
      <c r="D5366" s="965">
        <v>23.85</v>
      </c>
      <c r="E5366" s="757"/>
      <c r="F5366" s="757"/>
      <c r="G5366" s="757"/>
      <c r="H5366" s="757"/>
      <c r="I5366" s="757"/>
    </row>
    <row r="5367" spans="1:9" ht="15.75" customHeight="1">
      <c r="A5367" s="963">
        <v>91183</v>
      </c>
      <c r="B5367" s="963" t="s">
        <v>8316</v>
      </c>
      <c r="C5367" s="964" t="s">
        <v>164</v>
      </c>
      <c r="D5367" s="965">
        <v>11.64</v>
      </c>
      <c r="E5367" s="757"/>
      <c r="F5367" s="757"/>
      <c r="G5367" s="757"/>
      <c r="H5367" s="757"/>
      <c r="I5367" s="757"/>
    </row>
    <row r="5368" spans="1:9" ht="15.75" customHeight="1">
      <c r="A5368" s="963">
        <v>91184</v>
      </c>
      <c r="B5368" s="963" t="s">
        <v>8317</v>
      </c>
      <c r="C5368" s="964" t="s">
        <v>164</v>
      </c>
      <c r="D5368" s="965">
        <v>10.74</v>
      </c>
      <c r="E5368" s="757"/>
      <c r="F5368" s="757"/>
      <c r="G5368" s="757"/>
      <c r="H5368" s="757"/>
      <c r="I5368" s="757"/>
    </row>
    <row r="5369" spans="1:9" ht="15.75" customHeight="1">
      <c r="A5369" s="963">
        <v>91185</v>
      </c>
      <c r="B5369" s="963" t="s">
        <v>8318</v>
      </c>
      <c r="C5369" s="964" t="s">
        <v>164</v>
      </c>
      <c r="D5369" s="965">
        <v>6.12</v>
      </c>
      <c r="E5369" s="757"/>
      <c r="F5369" s="757"/>
      <c r="G5369" s="757"/>
      <c r="H5369" s="757"/>
      <c r="I5369" s="757"/>
    </row>
    <row r="5370" spans="1:9" ht="15.75" customHeight="1">
      <c r="A5370" s="963">
        <v>91186</v>
      </c>
      <c r="B5370" s="963" t="s">
        <v>8319</v>
      </c>
      <c r="C5370" s="964" t="s">
        <v>164</v>
      </c>
      <c r="D5370" s="965">
        <v>4.96</v>
      </c>
      <c r="E5370" s="757"/>
      <c r="F5370" s="757"/>
      <c r="G5370" s="757"/>
      <c r="H5370" s="757"/>
      <c r="I5370" s="757"/>
    </row>
    <row r="5371" spans="1:9" ht="15.75" customHeight="1">
      <c r="A5371" s="963">
        <v>91187</v>
      </c>
      <c r="B5371" s="963" t="s">
        <v>8320</v>
      </c>
      <c r="C5371" s="964" t="s">
        <v>164</v>
      </c>
      <c r="D5371" s="965">
        <v>5.67</v>
      </c>
      <c r="E5371" s="757"/>
      <c r="F5371" s="757"/>
      <c r="G5371" s="757"/>
      <c r="H5371" s="757"/>
      <c r="I5371" s="757"/>
    </row>
    <row r="5372" spans="1:9" ht="15.75" customHeight="1">
      <c r="A5372" s="963">
        <v>91188</v>
      </c>
      <c r="B5372" s="963" t="s">
        <v>8321</v>
      </c>
      <c r="C5372" s="964" t="s">
        <v>141</v>
      </c>
      <c r="D5372" s="965">
        <v>5.9</v>
      </c>
      <c r="E5372" s="757"/>
      <c r="F5372" s="757"/>
      <c r="G5372" s="757"/>
      <c r="H5372" s="757"/>
      <c r="I5372" s="757"/>
    </row>
    <row r="5373" spans="1:9" ht="15.75" customHeight="1">
      <c r="A5373" s="963">
        <v>91189</v>
      </c>
      <c r="B5373" s="963" t="s">
        <v>8322</v>
      </c>
      <c r="C5373" s="964" t="s">
        <v>141</v>
      </c>
      <c r="D5373" s="965">
        <v>41.19</v>
      </c>
      <c r="E5373" s="757"/>
      <c r="F5373" s="757"/>
      <c r="G5373" s="757"/>
      <c r="H5373" s="757"/>
      <c r="I5373" s="757"/>
    </row>
    <row r="5374" spans="1:9" ht="15.75" customHeight="1">
      <c r="A5374" s="963">
        <v>91190</v>
      </c>
      <c r="B5374" s="963" t="s">
        <v>8323</v>
      </c>
      <c r="C5374" s="964" t="s">
        <v>141</v>
      </c>
      <c r="D5374" s="965">
        <v>4.2300000000000004</v>
      </c>
      <c r="E5374" s="757"/>
      <c r="F5374" s="757"/>
      <c r="G5374" s="757"/>
      <c r="H5374" s="757"/>
      <c r="I5374" s="757"/>
    </row>
    <row r="5375" spans="1:9" ht="15.75" customHeight="1">
      <c r="A5375" s="963">
        <v>91191</v>
      </c>
      <c r="B5375" s="963" t="s">
        <v>8324</v>
      </c>
      <c r="C5375" s="964" t="s">
        <v>141</v>
      </c>
      <c r="D5375" s="965">
        <v>4.4800000000000004</v>
      </c>
      <c r="E5375" s="757"/>
      <c r="F5375" s="757"/>
      <c r="G5375" s="757"/>
      <c r="H5375" s="757"/>
      <c r="I5375" s="757"/>
    </row>
    <row r="5376" spans="1:9" ht="15.75" customHeight="1">
      <c r="A5376" s="963">
        <v>91192</v>
      </c>
      <c r="B5376" s="963" t="s">
        <v>8325</v>
      </c>
      <c r="C5376" s="964" t="s">
        <v>141</v>
      </c>
      <c r="D5376" s="965">
        <v>4.95</v>
      </c>
      <c r="E5376" s="757"/>
      <c r="F5376" s="757"/>
      <c r="G5376" s="757"/>
      <c r="H5376" s="757"/>
      <c r="I5376" s="757"/>
    </row>
    <row r="5377" spans="1:9" ht="15.75" customHeight="1">
      <c r="A5377" s="963">
        <v>91222</v>
      </c>
      <c r="B5377" s="963" t="s">
        <v>8326</v>
      </c>
      <c r="C5377" s="964" t="s">
        <v>164</v>
      </c>
      <c r="D5377" s="965">
        <v>11.46</v>
      </c>
      <c r="E5377" s="757"/>
      <c r="F5377" s="757"/>
      <c r="G5377" s="757"/>
      <c r="H5377" s="757"/>
      <c r="I5377" s="757"/>
    </row>
    <row r="5378" spans="1:9" ht="15.75" customHeight="1">
      <c r="A5378" s="963">
        <v>94480</v>
      </c>
      <c r="B5378" s="963" t="s">
        <v>8327</v>
      </c>
      <c r="C5378" s="964" t="s">
        <v>141</v>
      </c>
      <c r="D5378" s="965">
        <v>2563.7600000000002</v>
      </c>
      <c r="E5378" s="757"/>
      <c r="F5378" s="757"/>
      <c r="G5378" s="757"/>
      <c r="H5378" s="757"/>
      <c r="I5378" s="757"/>
    </row>
    <row r="5379" spans="1:9" ht="15.75" customHeight="1">
      <c r="A5379" s="963">
        <v>94481</v>
      </c>
      <c r="B5379" s="963" t="s">
        <v>8328</v>
      </c>
      <c r="C5379" s="964" t="s">
        <v>141</v>
      </c>
      <c r="D5379" s="965">
        <v>1767.9</v>
      </c>
      <c r="E5379" s="757"/>
      <c r="F5379" s="757"/>
      <c r="G5379" s="757"/>
      <c r="H5379" s="757"/>
      <c r="I5379" s="757"/>
    </row>
    <row r="5380" spans="1:9" ht="15.75" customHeight="1">
      <c r="A5380" s="963">
        <v>94482</v>
      </c>
      <c r="B5380" s="963" t="s">
        <v>8329</v>
      </c>
      <c r="C5380" s="964" t="s">
        <v>141</v>
      </c>
      <c r="D5380" s="965">
        <v>1375.26</v>
      </c>
      <c r="E5380" s="757"/>
      <c r="F5380" s="757"/>
      <c r="G5380" s="757"/>
      <c r="H5380" s="757"/>
      <c r="I5380" s="757"/>
    </row>
    <row r="5381" spans="1:9" ht="15.75" customHeight="1">
      <c r="A5381" s="963">
        <v>94483</v>
      </c>
      <c r="B5381" s="963" t="s">
        <v>8330</v>
      </c>
      <c r="C5381" s="964" t="s">
        <v>141</v>
      </c>
      <c r="D5381" s="965">
        <v>1145.1099999999999</v>
      </c>
      <c r="E5381" s="757"/>
      <c r="F5381" s="757"/>
      <c r="G5381" s="757"/>
      <c r="H5381" s="757"/>
      <c r="I5381" s="757"/>
    </row>
    <row r="5382" spans="1:9" ht="15.75" customHeight="1">
      <c r="A5382" s="963">
        <v>95541</v>
      </c>
      <c r="B5382" s="963" t="s">
        <v>8331</v>
      </c>
      <c r="C5382" s="964" t="s">
        <v>141</v>
      </c>
      <c r="D5382" s="965">
        <v>3.79</v>
      </c>
      <c r="E5382" s="757"/>
      <c r="F5382" s="757"/>
      <c r="G5382" s="757"/>
      <c r="H5382" s="757"/>
      <c r="I5382" s="757"/>
    </row>
    <row r="5383" spans="1:9" ht="15.75" customHeight="1">
      <c r="A5383" s="963">
        <v>96559</v>
      </c>
      <c r="B5383" s="963" t="s">
        <v>8332</v>
      </c>
      <c r="C5383" s="964" t="s">
        <v>122</v>
      </c>
      <c r="D5383" s="965">
        <v>30.14</v>
      </c>
      <c r="E5383" s="757"/>
      <c r="F5383" s="757"/>
      <c r="G5383" s="757"/>
      <c r="H5383" s="757"/>
      <c r="I5383" s="757"/>
    </row>
    <row r="5384" spans="1:9" ht="15.75" customHeight="1">
      <c r="A5384" s="963">
        <v>96560</v>
      </c>
      <c r="B5384" s="963" t="s">
        <v>8333</v>
      </c>
      <c r="C5384" s="964" t="s">
        <v>122</v>
      </c>
      <c r="D5384" s="965">
        <v>19.55</v>
      </c>
      <c r="E5384" s="757"/>
      <c r="F5384" s="757"/>
      <c r="G5384" s="757"/>
      <c r="H5384" s="757"/>
      <c r="I5384" s="757"/>
    </row>
    <row r="5385" spans="1:9" ht="15.75" customHeight="1">
      <c r="A5385" s="963">
        <v>96561</v>
      </c>
      <c r="B5385" s="963" t="s">
        <v>8334</v>
      </c>
      <c r="C5385" s="964" t="s">
        <v>122</v>
      </c>
      <c r="D5385" s="965">
        <v>14.21</v>
      </c>
      <c r="E5385" s="757"/>
      <c r="F5385" s="757"/>
      <c r="G5385" s="757"/>
      <c r="H5385" s="757"/>
      <c r="I5385" s="757"/>
    </row>
    <row r="5386" spans="1:9" ht="15.75" customHeight="1">
      <c r="A5386" s="963">
        <v>96562</v>
      </c>
      <c r="B5386" s="963" t="s">
        <v>8335</v>
      </c>
      <c r="C5386" s="964" t="s">
        <v>164</v>
      </c>
      <c r="D5386" s="965">
        <v>18.27</v>
      </c>
      <c r="E5386" s="757"/>
      <c r="F5386" s="757"/>
      <c r="G5386" s="757"/>
      <c r="H5386" s="757"/>
      <c r="I5386" s="757"/>
    </row>
    <row r="5387" spans="1:9" ht="15.75" customHeight="1">
      <c r="A5387" s="963">
        <v>96563</v>
      </c>
      <c r="B5387" s="963" t="s">
        <v>8336</v>
      </c>
      <c r="C5387" s="964" t="s">
        <v>164</v>
      </c>
      <c r="D5387" s="965">
        <v>22.82</v>
      </c>
      <c r="E5387" s="757"/>
      <c r="F5387" s="757"/>
      <c r="G5387" s="757"/>
      <c r="H5387" s="757"/>
      <c r="I5387" s="757"/>
    </row>
    <row r="5388" spans="1:9" ht="15.75" customHeight="1">
      <c r="A5388" s="963">
        <v>100128</v>
      </c>
      <c r="B5388" s="963" t="s">
        <v>8337</v>
      </c>
      <c r="C5388" s="964" t="s">
        <v>141</v>
      </c>
      <c r="D5388" s="965">
        <v>1738.44</v>
      </c>
      <c r="E5388" s="757"/>
      <c r="F5388" s="757"/>
      <c r="G5388" s="757"/>
      <c r="H5388" s="757"/>
      <c r="I5388" s="757"/>
    </row>
    <row r="5389" spans="1:9" ht="15.75" customHeight="1">
      <c r="A5389" s="963">
        <v>101802</v>
      </c>
      <c r="B5389" s="963" t="s">
        <v>8338</v>
      </c>
      <c r="C5389" s="964" t="s">
        <v>141</v>
      </c>
      <c r="D5389" s="965">
        <v>1482.07</v>
      </c>
      <c r="E5389" s="757"/>
      <c r="F5389" s="757"/>
      <c r="G5389" s="757"/>
      <c r="H5389" s="757"/>
      <c r="I5389" s="757"/>
    </row>
    <row r="5390" spans="1:9" ht="15.75" customHeight="1">
      <c r="A5390" s="963">
        <v>101803</v>
      </c>
      <c r="B5390" s="963" t="s">
        <v>8339</v>
      </c>
      <c r="C5390" s="964" t="s">
        <v>141</v>
      </c>
      <c r="D5390" s="965">
        <v>944.23</v>
      </c>
      <c r="E5390" s="757"/>
      <c r="F5390" s="757"/>
      <c r="G5390" s="757"/>
      <c r="H5390" s="757"/>
      <c r="I5390" s="757"/>
    </row>
    <row r="5391" spans="1:9" ht="15.75" customHeight="1">
      <c r="A5391" s="963">
        <v>101804</v>
      </c>
      <c r="B5391" s="963" t="s">
        <v>8340</v>
      </c>
      <c r="C5391" s="964" t="s">
        <v>141</v>
      </c>
      <c r="D5391" s="965">
        <v>1199.04</v>
      </c>
      <c r="E5391" s="757"/>
      <c r="F5391" s="757"/>
      <c r="G5391" s="757"/>
      <c r="H5391" s="757"/>
      <c r="I5391" s="757"/>
    </row>
    <row r="5392" spans="1:9" ht="15.75" customHeight="1">
      <c r="A5392" s="963">
        <v>101805</v>
      </c>
      <c r="B5392" s="963" t="s">
        <v>8341</v>
      </c>
      <c r="C5392" s="964" t="s">
        <v>141</v>
      </c>
      <c r="D5392" s="965">
        <v>1528.48</v>
      </c>
      <c r="E5392" s="757"/>
      <c r="F5392" s="757"/>
      <c r="G5392" s="757"/>
      <c r="H5392" s="757"/>
      <c r="I5392" s="757"/>
    </row>
    <row r="5393" spans="1:9" ht="15.75" customHeight="1">
      <c r="A5393" s="963">
        <v>102111</v>
      </c>
      <c r="B5393" s="963" t="s">
        <v>8342</v>
      </c>
      <c r="C5393" s="964" t="s">
        <v>141</v>
      </c>
      <c r="D5393" s="965">
        <v>857.21</v>
      </c>
      <c r="E5393" s="757"/>
      <c r="F5393" s="757"/>
      <c r="G5393" s="757"/>
      <c r="H5393" s="757"/>
      <c r="I5393" s="757"/>
    </row>
    <row r="5394" spans="1:9" ht="15.75" customHeight="1">
      <c r="A5394" s="963">
        <v>102112</v>
      </c>
      <c r="B5394" s="963" t="s">
        <v>8343</v>
      </c>
      <c r="C5394" s="964" t="s">
        <v>141</v>
      </c>
      <c r="D5394" s="965">
        <v>108.79</v>
      </c>
      <c r="E5394" s="757"/>
      <c r="F5394" s="757"/>
      <c r="G5394" s="757"/>
      <c r="H5394" s="757"/>
      <c r="I5394" s="757"/>
    </row>
    <row r="5395" spans="1:9" ht="15.75" customHeight="1">
      <c r="A5395" s="963">
        <v>102113</v>
      </c>
      <c r="B5395" s="963" t="s">
        <v>8344</v>
      </c>
      <c r="C5395" s="964" t="s">
        <v>141</v>
      </c>
      <c r="D5395" s="965">
        <v>1373.12</v>
      </c>
      <c r="E5395" s="757"/>
      <c r="F5395" s="757"/>
      <c r="G5395" s="757"/>
      <c r="H5395" s="757"/>
      <c r="I5395" s="757"/>
    </row>
    <row r="5396" spans="1:9" ht="15.75" customHeight="1">
      <c r="A5396" s="963">
        <v>102114</v>
      </c>
      <c r="B5396" s="963" t="s">
        <v>8345</v>
      </c>
      <c r="C5396" s="964" t="s">
        <v>141</v>
      </c>
      <c r="D5396" s="965">
        <v>111.52</v>
      </c>
      <c r="E5396" s="757"/>
      <c r="F5396" s="757"/>
      <c r="G5396" s="757"/>
      <c r="H5396" s="757"/>
      <c r="I5396" s="757"/>
    </row>
    <row r="5397" spans="1:9" ht="15.75" customHeight="1">
      <c r="A5397" s="963">
        <v>102115</v>
      </c>
      <c r="B5397" s="963" t="s">
        <v>8346</v>
      </c>
      <c r="C5397" s="964" t="s">
        <v>141</v>
      </c>
      <c r="D5397" s="965">
        <v>2400.12</v>
      </c>
      <c r="E5397" s="757"/>
      <c r="F5397" s="757"/>
      <c r="G5397" s="757"/>
      <c r="H5397" s="757"/>
      <c r="I5397" s="757"/>
    </row>
    <row r="5398" spans="1:9" ht="15.75" customHeight="1">
      <c r="A5398" s="963">
        <v>102116</v>
      </c>
      <c r="B5398" s="963" t="s">
        <v>8347</v>
      </c>
      <c r="C5398" s="964" t="s">
        <v>141</v>
      </c>
      <c r="D5398" s="965">
        <v>1467.24</v>
      </c>
      <c r="E5398" s="757"/>
      <c r="F5398" s="757"/>
      <c r="G5398" s="757"/>
      <c r="H5398" s="757"/>
      <c r="I5398" s="757"/>
    </row>
    <row r="5399" spans="1:9" ht="15.75" customHeight="1">
      <c r="A5399" s="963">
        <v>102117</v>
      </c>
      <c r="B5399" s="963" t="s">
        <v>8348</v>
      </c>
      <c r="C5399" s="964" t="s">
        <v>141</v>
      </c>
      <c r="D5399" s="965">
        <v>114.81</v>
      </c>
      <c r="E5399" s="757"/>
      <c r="F5399" s="757"/>
      <c r="G5399" s="757"/>
      <c r="H5399" s="757"/>
      <c r="I5399" s="757"/>
    </row>
    <row r="5400" spans="1:9" ht="15.75" customHeight="1">
      <c r="A5400" s="963">
        <v>102118</v>
      </c>
      <c r="B5400" s="963" t="s">
        <v>8349</v>
      </c>
      <c r="C5400" s="964" t="s">
        <v>141</v>
      </c>
      <c r="D5400" s="965">
        <v>2004.71</v>
      </c>
      <c r="E5400" s="757"/>
      <c r="F5400" s="757"/>
      <c r="G5400" s="757"/>
      <c r="H5400" s="757"/>
      <c r="I5400" s="757"/>
    </row>
    <row r="5401" spans="1:9" ht="15.75" customHeight="1">
      <c r="A5401" s="963">
        <v>102119</v>
      </c>
      <c r="B5401" s="963" t="s">
        <v>8350</v>
      </c>
      <c r="C5401" s="964" t="s">
        <v>141</v>
      </c>
      <c r="D5401" s="965">
        <v>117.65</v>
      </c>
      <c r="E5401" s="757"/>
      <c r="F5401" s="757"/>
      <c r="G5401" s="757"/>
      <c r="H5401" s="757"/>
      <c r="I5401" s="757"/>
    </row>
    <row r="5402" spans="1:9" ht="15.75" customHeight="1">
      <c r="A5402" s="963">
        <v>102121</v>
      </c>
      <c r="B5402" s="963" t="s">
        <v>8351</v>
      </c>
      <c r="C5402" s="964" t="s">
        <v>141</v>
      </c>
      <c r="D5402" s="965">
        <v>147.34</v>
      </c>
      <c r="E5402" s="757"/>
      <c r="F5402" s="757"/>
      <c r="G5402" s="757"/>
      <c r="H5402" s="757"/>
      <c r="I5402" s="757"/>
    </row>
    <row r="5403" spans="1:9" ht="15.75" customHeight="1">
      <c r="A5403" s="963">
        <v>102122</v>
      </c>
      <c r="B5403" s="963" t="s">
        <v>8352</v>
      </c>
      <c r="C5403" s="964" t="s">
        <v>141</v>
      </c>
      <c r="D5403" s="965">
        <v>6811.2</v>
      </c>
      <c r="E5403" s="757"/>
      <c r="F5403" s="757"/>
      <c r="G5403" s="757"/>
      <c r="H5403" s="757"/>
      <c r="I5403" s="757"/>
    </row>
    <row r="5404" spans="1:9" ht="15.75" customHeight="1">
      <c r="A5404" s="963">
        <v>102123</v>
      </c>
      <c r="B5404" s="963" t="s">
        <v>8353</v>
      </c>
      <c r="C5404" s="964" t="s">
        <v>141</v>
      </c>
      <c r="D5404" s="965">
        <v>155.80000000000001</v>
      </c>
      <c r="E5404" s="757"/>
      <c r="F5404" s="757"/>
      <c r="G5404" s="757"/>
      <c r="H5404" s="757"/>
      <c r="I5404" s="757"/>
    </row>
    <row r="5405" spans="1:9" ht="15.75" customHeight="1">
      <c r="A5405" s="963">
        <v>102136</v>
      </c>
      <c r="B5405" s="963" t="s">
        <v>8354</v>
      </c>
      <c r="C5405" s="964" t="s">
        <v>141</v>
      </c>
      <c r="D5405" s="965">
        <v>56.62</v>
      </c>
      <c r="E5405" s="757"/>
      <c r="F5405" s="757"/>
      <c r="G5405" s="757"/>
      <c r="H5405" s="757"/>
      <c r="I5405" s="757"/>
    </row>
    <row r="5406" spans="1:9" ht="15.75" customHeight="1">
      <c r="A5406" s="963">
        <v>102137</v>
      </c>
      <c r="B5406" s="963" t="s">
        <v>8355</v>
      </c>
      <c r="C5406" s="964" t="s">
        <v>141</v>
      </c>
      <c r="D5406" s="965">
        <v>70.06</v>
      </c>
      <c r="E5406" s="757"/>
      <c r="F5406" s="757"/>
      <c r="G5406" s="757"/>
      <c r="H5406" s="757"/>
      <c r="I5406" s="757"/>
    </row>
    <row r="5407" spans="1:9" ht="15.75" customHeight="1">
      <c r="A5407" s="963">
        <v>102138</v>
      </c>
      <c r="B5407" s="963" t="s">
        <v>8356</v>
      </c>
      <c r="C5407" s="964" t="s">
        <v>141</v>
      </c>
      <c r="D5407" s="965">
        <v>169.57</v>
      </c>
      <c r="E5407" s="757"/>
      <c r="F5407" s="757"/>
      <c r="G5407" s="757"/>
      <c r="H5407" s="757"/>
      <c r="I5407" s="757"/>
    </row>
    <row r="5408" spans="1:9" ht="15.75" customHeight="1">
      <c r="A5408" s="963">
        <v>103517</v>
      </c>
      <c r="B5408" s="963" t="s">
        <v>8357</v>
      </c>
      <c r="C5408" s="964" t="s">
        <v>141</v>
      </c>
      <c r="D5408" s="965">
        <v>3280.73</v>
      </c>
      <c r="E5408" s="757"/>
      <c r="F5408" s="757"/>
      <c r="G5408" s="757"/>
      <c r="H5408" s="757"/>
      <c r="I5408" s="757"/>
    </row>
    <row r="5409" spans="1:9" ht="15.75" customHeight="1">
      <c r="A5409" s="963">
        <v>103519</v>
      </c>
      <c r="B5409" s="963" t="s">
        <v>8358</v>
      </c>
      <c r="C5409" s="964" t="s">
        <v>141</v>
      </c>
      <c r="D5409" s="965">
        <v>8.4700000000000006</v>
      </c>
      <c r="E5409" s="757"/>
      <c r="F5409" s="757"/>
      <c r="G5409" s="757"/>
      <c r="H5409" s="757"/>
      <c r="I5409" s="757"/>
    </row>
    <row r="5410" spans="1:9" ht="15.75" customHeight="1">
      <c r="A5410" s="963">
        <v>103520</v>
      </c>
      <c r="B5410" s="963" t="s">
        <v>8359</v>
      </c>
      <c r="C5410" s="964" t="s">
        <v>141</v>
      </c>
      <c r="D5410" s="965">
        <v>5440.38</v>
      </c>
      <c r="E5410" s="757"/>
      <c r="F5410" s="757"/>
      <c r="G5410" s="757"/>
      <c r="H5410" s="757"/>
      <c r="I5410" s="757"/>
    </row>
    <row r="5411" spans="1:9" ht="15.75" customHeight="1">
      <c r="A5411" s="963">
        <v>103521</v>
      </c>
      <c r="B5411" s="963" t="s">
        <v>8360</v>
      </c>
      <c r="C5411" s="964" t="s">
        <v>141</v>
      </c>
      <c r="D5411" s="965">
        <v>7223.02</v>
      </c>
      <c r="E5411" s="757"/>
      <c r="F5411" s="757"/>
      <c r="G5411" s="757"/>
      <c r="H5411" s="757"/>
      <c r="I5411" s="757"/>
    </row>
    <row r="5412" spans="1:9" ht="15.75" customHeight="1">
      <c r="A5412" s="963">
        <v>103522</v>
      </c>
      <c r="B5412" s="963" t="s">
        <v>8361</v>
      </c>
      <c r="C5412" s="964" t="s">
        <v>141</v>
      </c>
      <c r="D5412" s="965">
        <v>7239.57</v>
      </c>
      <c r="E5412" s="757"/>
      <c r="F5412" s="757"/>
      <c r="G5412" s="757"/>
      <c r="H5412" s="757"/>
      <c r="I5412" s="757"/>
    </row>
    <row r="5413" spans="1:9" ht="15.75" customHeight="1">
      <c r="A5413" s="963">
        <v>103523</v>
      </c>
      <c r="B5413" s="963" t="s">
        <v>8362</v>
      </c>
      <c r="C5413" s="964" t="s">
        <v>141</v>
      </c>
      <c r="D5413" s="965">
        <v>10918.05</v>
      </c>
      <c r="E5413" s="757"/>
      <c r="F5413" s="757"/>
      <c r="G5413" s="757"/>
      <c r="H5413" s="757"/>
      <c r="I5413" s="757"/>
    </row>
    <row r="5414" spans="1:9" ht="15.75" customHeight="1">
      <c r="A5414" s="963">
        <v>104031</v>
      </c>
      <c r="B5414" s="963" t="s">
        <v>8363</v>
      </c>
      <c r="C5414" s="964" t="s">
        <v>141</v>
      </c>
      <c r="D5414" s="965">
        <v>17.77</v>
      </c>
      <c r="E5414" s="757"/>
      <c r="F5414" s="757"/>
      <c r="G5414" s="757"/>
      <c r="H5414" s="757"/>
      <c r="I5414" s="757"/>
    </row>
    <row r="5415" spans="1:9" ht="15.75" customHeight="1">
      <c r="A5415" s="963">
        <v>104032</v>
      </c>
      <c r="B5415" s="963" t="s">
        <v>8364</v>
      </c>
      <c r="C5415" s="964" t="s">
        <v>141</v>
      </c>
      <c r="D5415" s="965">
        <v>23</v>
      </c>
      <c r="E5415" s="757"/>
      <c r="F5415" s="757"/>
      <c r="G5415" s="757"/>
      <c r="H5415" s="757"/>
      <c r="I5415" s="757"/>
    </row>
    <row r="5416" spans="1:9" ht="15.75" customHeight="1">
      <c r="A5416" s="963">
        <v>104033</v>
      </c>
      <c r="B5416" s="963" t="s">
        <v>8365</v>
      </c>
      <c r="C5416" s="964" t="s">
        <v>141</v>
      </c>
      <c r="D5416" s="965">
        <v>20.69</v>
      </c>
      <c r="E5416" s="757"/>
      <c r="F5416" s="757"/>
      <c r="G5416" s="757"/>
      <c r="H5416" s="757"/>
      <c r="I5416" s="757"/>
    </row>
    <row r="5417" spans="1:9" ht="15.75" customHeight="1">
      <c r="A5417" s="963">
        <v>104034</v>
      </c>
      <c r="B5417" s="963" t="s">
        <v>8366</v>
      </c>
      <c r="C5417" s="964" t="s">
        <v>141</v>
      </c>
      <c r="D5417" s="965">
        <v>27.77</v>
      </c>
      <c r="E5417" s="757"/>
      <c r="F5417" s="757"/>
      <c r="G5417" s="757"/>
      <c r="H5417" s="757"/>
      <c r="I5417" s="757"/>
    </row>
    <row r="5418" spans="1:9" ht="15.75" customHeight="1">
      <c r="A5418" s="963">
        <v>104035</v>
      </c>
      <c r="B5418" s="963" t="s">
        <v>8367</v>
      </c>
      <c r="C5418" s="964" t="s">
        <v>141</v>
      </c>
      <c r="D5418" s="965">
        <v>32.14</v>
      </c>
      <c r="E5418" s="757"/>
      <c r="F5418" s="757"/>
      <c r="G5418" s="757"/>
      <c r="H5418" s="757"/>
      <c r="I5418" s="757"/>
    </row>
    <row r="5419" spans="1:9" ht="15.75" customHeight="1">
      <c r="A5419" s="963">
        <v>104036</v>
      </c>
      <c r="B5419" s="963" t="s">
        <v>8368</v>
      </c>
      <c r="C5419" s="964" t="s">
        <v>141</v>
      </c>
      <c r="D5419" s="965">
        <v>33.15</v>
      </c>
      <c r="E5419" s="757"/>
      <c r="F5419" s="757"/>
      <c r="G5419" s="757"/>
      <c r="H5419" s="757"/>
      <c r="I5419" s="757"/>
    </row>
    <row r="5420" spans="1:9" ht="15.75" customHeight="1">
      <c r="A5420" s="963">
        <v>104039</v>
      </c>
      <c r="B5420" s="963" t="s">
        <v>8369</v>
      </c>
      <c r="C5420" s="964" t="s">
        <v>141</v>
      </c>
      <c r="D5420" s="965">
        <v>65.86</v>
      </c>
      <c r="E5420" s="757"/>
      <c r="F5420" s="757"/>
      <c r="G5420" s="757"/>
      <c r="H5420" s="757"/>
      <c r="I5420" s="757"/>
    </row>
    <row r="5421" spans="1:9" ht="15.75" customHeight="1">
      <c r="A5421" s="963">
        <v>104043</v>
      </c>
      <c r="B5421" s="963" t="s">
        <v>8370</v>
      </c>
      <c r="C5421" s="964" t="s">
        <v>141</v>
      </c>
      <c r="D5421" s="965">
        <v>7.22</v>
      </c>
      <c r="E5421" s="757"/>
      <c r="F5421" s="757"/>
      <c r="G5421" s="757"/>
      <c r="H5421" s="757"/>
      <c r="I5421" s="757"/>
    </row>
    <row r="5422" spans="1:9" ht="15.75" customHeight="1">
      <c r="A5422" s="963">
        <v>104044</v>
      </c>
      <c r="B5422" s="963" t="s">
        <v>8371</v>
      </c>
      <c r="C5422" s="964" t="s">
        <v>141</v>
      </c>
      <c r="D5422" s="965">
        <v>7.58</v>
      </c>
      <c r="E5422" s="757"/>
      <c r="F5422" s="757"/>
      <c r="G5422" s="757"/>
      <c r="H5422" s="757"/>
      <c r="I5422" s="757"/>
    </row>
    <row r="5423" spans="1:9" ht="15.75" customHeight="1">
      <c r="A5423" s="963">
        <v>104045</v>
      </c>
      <c r="B5423" s="963" t="s">
        <v>8372</v>
      </c>
      <c r="C5423" s="964" t="s">
        <v>141</v>
      </c>
      <c r="D5423" s="965">
        <v>12.29</v>
      </c>
      <c r="E5423" s="757"/>
      <c r="F5423" s="757"/>
      <c r="G5423" s="757"/>
      <c r="H5423" s="757"/>
      <c r="I5423" s="757"/>
    </row>
    <row r="5424" spans="1:9" ht="15.75" customHeight="1">
      <c r="A5424" s="963">
        <v>104046</v>
      </c>
      <c r="B5424" s="963" t="s">
        <v>8373</v>
      </c>
      <c r="C5424" s="964" t="s">
        <v>141</v>
      </c>
      <c r="D5424" s="965">
        <v>6.86</v>
      </c>
      <c r="E5424" s="757"/>
      <c r="F5424" s="757"/>
      <c r="G5424" s="757"/>
      <c r="H5424" s="757"/>
      <c r="I5424" s="757"/>
    </row>
    <row r="5425" spans="1:9" ht="15.75" customHeight="1">
      <c r="A5425" s="963">
        <v>104047</v>
      </c>
      <c r="B5425" s="963" t="s">
        <v>8374</v>
      </c>
      <c r="C5425" s="964" t="s">
        <v>141</v>
      </c>
      <c r="D5425" s="965">
        <v>7.94</v>
      </c>
      <c r="E5425" s="757"/>
      <c r="F5425" s="757"/>
      <c r="G5425" s="757"/>
      <c r="H5425" s="757"/>
      <c r="I5425" s="757"/>
    </row>
    <row r="5426" spans="1:9" ht="15.75" customHeight="1">
      <c r="A5426" s="963">
        <v>104048</v>
      </c>
      <c r="B5426" s="963" t="s">
        <v>8375</v>
      </c>
      <c r="C5426" s="964" t="s">
        <v>141</v>
      </c>
      <c r="D5426" s="965">
        <v>11.97</v>
      </c>
      <c r="E5426" s="757"/>
      <c r="F5426" s="757"/>
      <c r="G5426" s="757"/>
      <c r="H5426" s="757"/>
      <c r="I5426" s="757"/>
    </row>
    <row r="5427" spans="1:9" ht="15.75" customHeight="1">
      <c r="A5427" s="963">
        <v>104049</v>
      </c>
      <c r="B5427" s="963" t="s">
        <v>8376</v>
      </c>
      <c r="C5427" s="964" t="s">
        <v>141</v>
      </c>
      <c r="D5427" s="965">
        <v>4.7</v>
      </c>
      <c r="E5427" s="757"/>
      <c r="F5427" s="757"/>
      <c r="G5427" s="757"/>
      <c r="H5427" s="757"/>
      <c r="I5427" s="757"/>
    </row>
    <row r="5428" spans="1:9" ht="15.75" customHeight="1">
      <c r="A5428" s="963">
        <v>104050</v>
      </c>
      <c r="B5428" s="963" t="s">
        <v>8377</v>
      </c>
      <c r="C5428" s="964" t="s">
        <v>141</v>
      </c>
      <c r="D5428" s="965">
        <v>7.28</v>
      </c>
      <c r="E5428" s="757"/>
      <c r="F5428" s="757"/>
      <c r="G5428" s="757"/>
      <c r="H5428" s="757"/>
      <c r="I5428" s="757"/>
    </row>
    <row r="5429" spans="1:9" ht="15.75" customHeight="1">
      <c r="A5429" s="963">
        <v>104051</v>
      </c>
      <c r="B5429" s="963" t="s">
        <v>8378</v>
      </c>
      <c r="C5429" s="964" t="s">
        <v>141</v>
      </c>
      <c r="D5429" s="965">
        <v>6.42</v>
      </c>
      <c r="E5429" s="757"/>
      <c r="F5429" s="757"/>
      <c r="G5429" s="757"/>
      <c r="H5429" s="757"/>
      <c r="I5429" s="757"/>
    </row>
    <row r="5430" spans="1:9" ht="15.75" customHeight="1">
      <c r="A5430" s="963">
        <v>104052</v>
      </c>
      <c r="B5430" s="963" t="s">
        <v>8379</v>
      </c>
      <c r="C5430" s="964" t="s">
        <v>141</v>
      </c>
      <c r="D5430" s="965">
        <v>9.02</v>
      </c>
      <c r="E5430" s="757"/>
      <c r="F5430" s="757"/>
      <c r="G5430" s="757"/>
      <c r="H5430" s="757"/>
      <c r="I5430" s="757"/>
    </row>
    <row r="5431" spans="1:9" ht="15.75" customHeight="1">
      <c r="A5431" s="963">
        <v>104053</v>
      </c>
      <c r="B5431" s="963" t="s">
        <v>8380</v>
      </c>
      <c r="C5431" s="964" t="s">
        <v>141</v>
      </c>
      <c r="D5431" s="965">
        <v>7.6</v>
      </c>
      <c r="E5431" s="757"/>
      <c r="F5431" s="757"/>
      <c r="G5431" s="757"/>
      <c r="H5431" s="757"/>
      <c r="I5431" s="757"/>
    </row>
    <row r="5432" spans="1:9" ht="15.75" customHeight="1">
      <c r="A5432" s="963">
        <v>104054</v>
      </c>
      <c r="B5432" s="963" t="s">
        <v>8381</v>
      </c>
      <c r="C5432" s="964" t="s">
        <v>141</v>
      </c>
      <c r="D5432" s="965">
        <v>15.53</v>
      </c>
      <c r="E5432" s="757"/>
      <c r="F5432" s="757"/>
      <c r="G5432" s="757"/>
      <c r="H5432" s="757"/>
      <c r="I5432" s="757"/>
    </row>
    <row r="5433" spans="1:9" ht="15.75" customHeight="1">
      <c r="A5433" s="963">
        <v>104055</v>
      </c>
      <c r="B5433" s="963" t="s">
        <v>8382</v>
      </c>
      <c r="C5433" s="964" t="s">
        <v>141</v>
      </c>
      <c r="D5433" s="965">
        <v>10.44</v>
      </c>
      <c r="E5433" s="757"/>
      <c r="F5433" s="757"/>
      <c r="G5433" s="757"/>
      <c r="H5433" s="757"/>
      <c r="I5433" s="757"/>
    </row>
    <row r="5434" spans="1:9" ht="15.75" customHeight="1">
      <c r="A5434" s="963">
        <v>104056</v>
      </c>
      <c r="B5434" s="963" t="s">
        <v>8383</v>
      </c>
      <c r="C5434" s="964" t="s">
        <v>141</v>
      </c>
      <c r="D5434" s="965">
        <v>15.47</v>
      </c>
      <c r="E5434" s="757"/>
      <c r="F5434" s="757"/>
      <c r="G5434" s="757"/>
      <c r="H5434" s="757"/>
      <c r="I5434" s="757"/>
    </row>
    <row r="5435" spans="1:9" ht="15.75" customHeight="1">
      <c r="A5435" s="963">
        <v>104058</v>
      </c>
      <c r="B5435" s="963" t="s">
        <v>8384</v>
      </c>
      <c r="C5435" s="964" t="s">
        <v>141</v>
      </c>
      <c r="D5435" s="965">
        <v>5.62</v>
      </c>
      <c r="E5435" s="757"/>
      <c r="F5435" s="757"/>
      <c r="G5435" s="757"/>
      <c r="H5435" s="757"/>
      <c r="I5435" s="757"/>
    </row>
    <row r="5436" spans="1:9" ht="15.75" customHeight="1">
      <c r="A5436" s="963">
        <v>104059</v>
      </c>
      <c r="B5436" s="963" t="s">
        <v>8385</v>
      </c>
      <c r="C5436" s="964" t="s">
        <v>141</v>
      </c>
      <c r="D5436" s="965">
        <v>10.01</v>
      </c>
      <c r="E5436" s="757"/>
      <c r="F5436" s="757"/>
      <c r="G5436" s="757"/>
      <c r="H5436" s="757"/>
      <c r="I5436" s="757"/>
    </row>
    <row r="5437" spans="1:9" ht="15.75" customHeight="1">
      <c r="A5437" s="963">
        <v>104060</v>
      </c>
      <c r="B5437" s="963" t="s">
        <v>8386</v>
      </c>
      <c r="C5437" s="964" t="s">
        <v>164</v>
      </c>
      <c r="D5437" s="965">
        <v>8.24</v>
      </c>
      <c r="E5437" s="757"/>
      <c r="F5437" s="757"/>
      <c r="G5437" s="757"/>
      <c r="H5437" s="757"/>
      <c r="I5437" s="757"/>
    </row>
    <row r="5438" spans="1:9" ht="15.75" customHeight="1">
      <c r="A5438" s="963">
        <v>104061</v>
      </c>
      <c r="B5438" s="963" t="s">
        <v>8387</v>
      </c>
      <c r="C5438" s="964" t="s">
        <v>164</v>
      </c>
      <c r="D5438" s="965">
        <v>15.04</v>
      </c>
      <c r="E5438" s="757"/>
      <c r="F5438" s="757"/>
      <c r="G5438" s="757"/>
      <c r="H5438" s="757"/>
      <c r="I5438" s="757"/>
    </row>
    <row r="5439" spans="1:9" ht="15.75" customHeight="1">
      <c r="A5439" s="963">
        <v>104112</v>
      </c>
      <c r="B5439" s="963" t="s">
        <v>8388</v>
      </c>
      <c r="C5439" s="964" t="s">
        <v>141</v>
      </c>
      <c r="D5439" s="965">
        <v>132.47</v>
      </c>
      <c r="E5439" s="757"/>
      <c r="F5439" s="757"/>
      <c r="G5439" s="757"/>
      <c r="H5439" s="757"/>
      <c r="I5439" s="757"/>
    </row>
    <row r="5440" spans="1:9" ht="15.75" customHeight="1">
      <c r="A5440" s="963">
        <v>104114</v>
      </c>
      <c r="B5440" s="963" t="s">
        <v>8389</v>
      </c>
      <c r="C5440" s="964" t="s">
        <v>141</v>
      </c>
      <c r="D5440" s="965">
        <v>200.96</v>
      </c>
      <c r="E5440" s="757"/>
      <c r="F5440" s="757"/>
      <c r="G5440" s="757"/>
      <c r="H5440" s="757"/>
      <c r="I5440" s="757"/>
    </row>
    <row r="5441" spans="1:9" ht="15.75" customHeight="1">
      <c r="A5441" s="963">
        <v>104116</v>
      </c>
      <c r="B5441" s="963" t="s">
        <v>8390</v>
      </c>
      <c r="C5441" s="964" t="s">
        <v>141</v>
      </c>
      <c r="D5441" s="965">
        <v>269.45999999999998</v>
      </c>
      <c r="E5441" s="757"/>
      <c r="F5441" s="757"/>
      <c r="G5441" s="757"/>
      <c r="H5441" s="757"/>
      <c r="I5441" s="757"/>
    </row>
    <row r="5442" spans="1:9" ht="15.75" customHeight="1">
      <c r="A5442" s="963">
        <v>104118</v>
      </c>
      <c r="B5442" s="963" t="s">
        <v>8391</v>
      </c>
      <c r="C5442" s="964" t="s">
        <v>141</v>
      </c>
      <c r="D5442" s="965">
        <v>211.31</v>
      </c>
      <c r="E5442" s="757"/>
      <c r="F5442" s="757"/>
      <c r="G5442" s="757"/>
      <c r="H5442" s="757"/>
      <c r="I5442" s="757"/>
    </row>
    <row r="5443" spans="1:9" ht="15.75" customHeight="1">
      <c r="A5443" s="963">
        <v>104120</v>
      </c>
      <c r="B5443" s="963" t="s">
        <v>8392</v>
      </c>
      <c r="C5443" s="964" t="s">
        <v>141</v>
      </c>
      <c r="D5443" s="965">
        <v>334.54</v>
      </c>
      <c r="E5443" s="757"/>
      <c r="F5443" s="757"/>
      <c r="G5443" s="757"/>
      <c r="H5443" s="757"/>
      <c r="I5443" s="757"/>
    </row>
    <row r="5444" spans="1:9" ht="15.75" customHeight="1">
      <c r="A5444" s="963">
        <v>104122</v>
      </c>
      <c r="B5444" s="963" t="s">
        <v>8393</v>
      </c>
      <c r="C5444" s="964" t="s">
        <v>141</v>
      </c>
      <c r="D5444" s="965">
        <v>457.77</v>
      </c>
      <c r="E5444" s="757"/>
      <c r="F5444" s="757"/>
      <c r="G5444" s="757"/>
      <c r="H5444" s="757"/>
      <c r="I5444" s="757"/>
    </row>
    <row r="5445" spans="1:9" ht="15.75" customHeight="1">
      <c r="A5445" s="963">
        <v>104062</v>
      </c>
      <c r="B5445" s="963" t="s">
        <v>8394</v>
      </c>
      <c r="C5445" s="964" t="s">
        <v>141</v>
      </c>
      <c r="D5445" s="965">
        <v>76.61</v>
      </c>
      <c r="E5445" s="757"/>
      <c r="F5445" s="757"/>
      <c r="G5445" s="757"/>
      <c r="H5445" s="757"/>
      <c r="I5445" s="757"/>
    </row>
    <row r="5446" spans="1:9" ht="15.75" customHeight="1">
      <c r="A5446" s="963">
        <v>104063</v>
      </c>
      <c r="B5446" s="963" t="s">
        <v>8395</v>
      </c>
      <c r="C5446" s="964" t="s">
        <v>141</v>
      </c>
      <c r="D5446" s="965">
        <v>72.66</v>
      </c>
      <c r="E5446" s="757"/>
      <c r="F5446" s="757"/>
      <c r="G5446" s="757"/>
      <c r="H5446" s="757"/>
      <c r="I5446" s="757"/>
    </row>
    <row r="5447" spans="1:9" ht="15.75" customHeight="1">
      <c r="A5447" s="963">
        <v>104064</v>
      </c>
      <c r="B5447" s="963" t="s">
        <v>8396</v>
      </c>
      <c r="C5447" s="964" t="s">
        <v>141</v>
      </c>
      <c r="D5447" s="965">
        <v>190.76</v>
      </c>
      <c r="E5447" s="757"/>
      <c r="F5447" s="757"/>
      <c r="G5447" s="757"/>
      <c r="H5447" s="757"/>
      <c r="I5447" s="757"/>
    </row>
    <row r="5448" spans="1:9" ht="15.75" customHeight="1">
      <c r="A5448" s="963">
        <v>104065</v>
      </c>
      <c r="B5448" s="963" t="s">
        <v>8397</v>
      </c>
      <c r="C5448" s="964" t="s">
        <v>141</v>
      </c>
      <c r="D5448" s="965">
        <v>161.1</v>
      </c>
      <c r="E5448" s="757"/>
      <c r="F5448" s="757"/>
      <c r="G5448" s="757"/>
      <c r="H5448" s="757"/>
      <c r="I5448" s="757"/>
    </row>
    <row r="5449" spans="1:9" ht="15.75" customHeight="1">
      <c r="A5449" s="963">
        <v>104072</v>
      </c>
      <c r="B5449" s="963" t="s">
        <v>8398</v>
      </c>
      <c r="C5449" s="964" t="s">
        <v>141</v>
      </c>
      <c r="D5449" s="965">
        <v>298.58999999999997</v>
      </c>
      <c r="E5449" s="757"/>
      <c r="F5449" s="757"/>
      <c r="G5449" s="757"/>
      <c r="H5449" s="757"/>
      <c r="I5449" s="757"/>
    </row>
    <row r="5450" spans="1:9" ht="15.75" customHeight="1">
      <c r="A5450" s="963">
        <v>104076</v>
      </c>
      <c r="B5450" s="963" t="s">
        <v>8399</v>
      </c>
      <c r="C5450" s="964" t="s">
        <v>141</v>
      </c>
      <c r="D5450" s="965">
        <v>46.1</v>
      </c>
      <c r="E5450" s="757"/>
      <c r="F5450" s="757"/>
      <c r="G5450" s="757"/>
      <c r="H5450" s="757"/>
      <c r="I5450" s="757"/>
    </row>
    <row r="5451" spans="1:9" ht="15.75" customHeight="1">
      <c r="A5451" s="963">
        <v>104082</v>
      </c>
      <c r="B5451" s="963" t="s">
        <v>8400</v>
      </c>
      <c r="C5451" s="964" t="s">
        <v>141</v>
      </c>
      <c r="D5451" s="965">
        <v>31.36</v>
      </c>
      <c r="E5451" s="757"/>
      <c r="F5451" s="757"/>
      <c r="G5451" s="757"/>
      <c r="H5451" s="757"/>
      <c r="I5451" s="757"/>
    </row>
    <row r="5452" spans="1:9" ht="15.75" customHeight="1">
      <c r="A5452" s="963">
        <v>104083</v>
      </c>
      <c r="B5452" s="963" t="s">
        <v>8401</v>
      </c>
      <c r="C5452" s="964" t="s">
        <v>141</v>
      </c>
      <c r="D5452" s="965">
        <v>78.09</v>
      </c>
      <c r="E5452" s="757"/>
      <c r="F5452" s="757"/>
      <c r="G5452" s="757"/>
      <c r="H5452" s="757"/>
      <c r="I5452" s="757"/>
    </row>
    <row r="5453" spans="1:9" ht="15.75" customHeight="1">
      <c r="A5453" s="963">
        <v>104084</v>
      </c>
      <c r="B5453" s="963" t="s">
        <v>8402</v>
      </c>
      <c r="C5453" s="964" t="s">
        <v>141</v>
      </c>
      <c r="D5453" s="965">
        <v>89.27</v>
      </c>
      <c r="E5453" s="757"/>
      <c r="F5453" s="757"/>
      <c r="G5453" s="757"/>
      <c r="H5453" s="757"/>
      <c r="I5453" s="757"/>
    </row>
    <row r="5454" spans="1:9" ht="15.75" customHeight="1">
      <c r="A5454" s="963">
        <v>104085</v>
      </c>
      <c r="B5454" s="963" t="s">
        <v>8403</v>
      </c>
      <c r="C5454" s="964" t="s">
        <v>164</v>
      </c>
      <c r="D5454" s="965">
        <v>55.84</v>
      </c>
      <c r="E5454" s="757"/>
      <c r="F5454" s="757"/>
      <c r="G5454" s="757"/>
      <c r="H5454" s="757"/>
      <c r="I5454" s="757"/>
    </row>
    <row r="5455" spans="1:9" ht="15.75" customHeight="1">
      <c r="A5455" s="963">
        <v>104086</v>
      </c>
      <c r="B5455" s="963" t="s">
        <v>8404</v>
      </c>
      <c r="C5455" s="964" t="s">
        <v>164</v>
      </c>
      <c r="D5455" s="965">
        <v>102.36</v>
      </c>
      <c r="E5455" s="757"/>
      <c r="F5455" s="757"/>
      <c r="G5455" s="757"/>
      <c r="H5455" s="757"/>
      <c r="I5455" s="757"/>
    </row>
    <row r="5456" spans="1:9" ht="15.75" customHeight="1">
      <c r="A5456" s="963">
        <v>104124</v>
      </c>
      <c r="B5456" s="963" t="s">
        <v>8405</v>
      </c>
      <c r="C5456" s="964" t="s">
        <v>141</v>
      </c>
      <c r="D5456" s="965">
        <v>343.13</v>
      </c>
      <c r="E5456" s="757"/>
      <c r="F5456" s="757"/>
      <c r="G5456" s="757"/>
      <c r="H5456" s="757"/>
      <c r="I5456" s="757"/>
    </row>
    <row r="5457" spans="1:9" ht="15.75" customHeight="1">
      <c r="A5457" s="963">
        <v>104130</v>
      </c>
      <c r="B5457" s="963" t="s">
        <v>8406</v>
      </c>
      <c r="C5457" s="964" t="s">
        <v>141</v>
      </c>
      <c r="D5457" s="965">
        <v>523.1</v>
      </c>
      <c r="E5457" s="757"/>
      <c r="F5457" s="757"/>
      <c r="G5457" s="757"/>
      <c r="H5457" s="757"/>
      <c r="I5457" s="757"/>
    </row>
    <row r="5458" spans="1:9" ht="15.75" customHeight="1">
      <c r="A5458" s="963">
        <v>104136</v>
      </c>
      <c r="B5458" s="963" t="s">
        <v>8407</v>
      </c>
      <c r="C5458" s="964" t="s">
        <v>141</v>
      </c>
      <c r="D5458" s="965">
        <v>704.13</v>
      </c>
      <c r="E5458" s="757"/>
      <c r="F5458" s="757"/>
      <c r="G5458" s="757"/>
      <c r="H5458" s="757"/>
      <c r="I5458" s="757"/>
    </row>
    <row r="5459" spans="1:9" ht="15.75" customHeight="1">
      <c r="A5459" s="963">
        <v>104142</v>
      </c>
      <c r="B5459" s="963" t="s">
        <v>8408</v>
      </c>
      <c r="C5459" s="964" t="s">
        <v>141</v>
      </c>
      <c r="D5459" s="965">
        <v>458.56</v>
      </c>
      <c r="E5459" s="757"/>
      <c r="F5459" s="757"/>
      <c r="G5459" s="757"/>
      <c r="H5459" s="757"/>
      <c r="I5459" s="757"/>
    </row>
    <row r="5460" spans="1:9" ht="15.75" customHeight="1">
      <c r="A5460" s="963">
        <v>104148</v>
      </c>
      <c r="B5460" s="963" t="s">
        <v>8409</v>
      </c>
      <c r="C5460" s="964" t="s">
        <v>141</v>
      </c>
      <c r="D5460" s="965">
        <v>715.28</v>
      </c>
      <c r="E5460" s="757"/>
      <c r="F5460" s="757"/>
      <c r="G5460" s="757"/>
      <c r="H5460" s="757"/>
      <c r="I5460" s="757"/>
    </row>
    <row r="5461" spans="1:9" ht="15.75" customHeight="1">
      <c r="A5461" s="963">
        <v>104154</v>
      </c>
      <c r="B5461" s="963" t="s">
        <v>8410</v>
      </c>
      <c r="C5461" s="964" t="s">
        <v>141</v>
      </c>
      <c r="D5461" s="965">
        <v>974.45</v>
      </c>
      <c r="E5461" s="757"/>
      <c r="F5461" s="757"/>
      <c r="G5461" s="757"/>
      <c r="H5461" s="757"/>
      <c r="I5461" s="757"/>
    </row>
    <row r="5462" spans="1:9" ht="15.75" customHeight="1">
      <c r="A5462" s="963">
        <v>96520</v>
      </c>
      <c r="B5462" s="963" t="s">
        <v>8411</v>
      </c>
      <c r="C5462" s="964" t="s">
        <v>964</v>
      </c>
      <c r="D5462" s="965">
        <v>90.28</v>
      </c>
      <c r="E5462" s="757"/>
      <c r="F5462" s="757"/>
      <c r="G5462" s="757"/>
      <c r="H5462" s="757"/>
      <c r="I5462" s="757"/>
    </row>
    <row r="5463" spans="1:9" ht="15.75" customHeight="1">
      <c r="A5463" s="963">
        <v>96521</v>
      </c>
      <c r="B5463" s="963" t="s">
        <v>8412</v>
      </c>
      <c r="C5463" s="964" t="s">
        <v>964</v>
      </c>
      <c r="D5463" s="965">
        <v>41.72</v>
      </c>
      <c r="E5463" s="757"/>
      <c r="F5463" s="757"/>
      <c r="G5463" s="757"/>
      <c r="H5463" s="757"/>
      <c r="I5463" s="757"/>
    </row>
    <row r="5464" spans="1:9" ht="15.75" customHeight="1">
      <c r="A5464" s="963">
        <v>96522</v>
      </c>
      <c r="B5464" s="963" t="s">
        <v>8413</v>
      </c>
      <c r="C5464" s="964" t="s">
        <v>964</v>
      </c>
      <c r="D5464" s="965">
        <v>122.77</v>
      </c>
      <c r="E5464" s="757"/>
      <c r="F5464" s="757"/>
      <c r="G5464" s="757"/>
      <c r="H5464" s="757"/>
      <c r="I5464" s="757"/>
    </row>
    <row r="5465" spans="1:9" ht="15.75" customHeight="1">
      <c r="A5465" s="963">
        <v>96523</v>
      </c>
      <c r="B5465" s="963" t="s">
        <v>8414</v>
      </c>
      <c r="C5465" s="964" t="s">
        <v>964</v>
      </c>
      <c r="D5465" s="965">
        <v>78.37</v>
      </c>
      <c r="E5465" s="757"/>
      <c r="F5465" s="757"/>
      <c r="G5465" s="757"/>
      <c r="H5465" s="757"/>
      <c r="I5465" s="757"/>
    </row>
    <row r="5466" spans="1:9" ht="15.75" customHeight="1">
      <c r="A5466" s="963">
        <v>96524</v>
      </c>
      <c r="B5466" s="963" t="s">
        <v>8415</v>
      </c>
      <c r="C5466" s="964" t="s">
        <v>964</v>
      </c>
      <c r="D5466" s="965">
        <v>154.01</v>
      </c>
      <c r="E5466" s="757"/>
      <c r="F5466" s="757"/>
      <c r="G5466" s="757"/>
      <c r="H5466" s="757"/>
      <c r="I5466" s="757"/>
    </row>
    <row r="5467" spans="1:9" ht="15.75" customHeight="1">
      <c r="A5467" s="963">
        <v>96525</v>
      </c>
      <c r="B5467" s="963" t="s">
        <v>8416</v>
      </c>
      <c r="C5467" s="964" t="s">
        <v>964</v>
      </c>
      <c r="D5467" s="965">
        <v>37.39</v>
      </c>
      <c r="E5467" s="757"/>
      <c r="F5467" s="757"/>
      <c r="G5467" s="757"/>
      <c r="H5467" s="757"/>
      <c r="I5467" s="757"/>
    </row>
    <row r="5468" spans="1:9" ht="15.75" customHeight="1">
      <c r="A5468" s="963">
        <v>96526</v>
      </c>
      <c r="B5468" s="963" t="s">
        <v>8417</v>
      </c>
      <c r="C5468" s="964" t="s">
        <v>964</v>
      </c>
      <c r="D5468" s="965">
        <v>247.87</v>
      </c>
      <c r="E5468" s="757"/>
      <c r="F5468" s="757"/>
      <c r="G5468" s="757"/>
      <c r="H5468" s="757"/>
      <c r="I5468" s="757"/>
    </row>
    <row r="5469" spans="1:9" ht="15.75" customHeight="1">
      <c r="A5469" s="963">
        <v>96527</v>
      </c>
      <c r="B5469" s="963" t="s">
        <v>8418</v>
      </c>
      <c r="C5469" s="964" t="s">
        <v>964</v>
      </c>
      <c r="D5469" s="965">
        <v>102.89</v>
      </c>
      <c r="E5469" s="757"/>
      <c r="F5469" s="757"/>
      <c r="G5469" s="757"/>
      <c r="H5469" s="757"/>
      <c r="I5469" s="757"/>
    </row>
    <row r="5470" spans="1:9" ht="15.75" customHeight="1">
      <c r="A5470" s="963">
        <v>96528</v>
      </c>
      <c r="B5470" s="963" t="s">
        <v>8419</v>
      </c>
      <c r="C5470" s="964" t="s">
        <v>122</v>
      </c>
      <c r="D5470" s="965">
        <v>191.26</v>
      </c>
      <c r="E5470" s="757"/>
      <c r="F5470" s="757"/>
      <c r="G5470" s="757"/>
      <c r="H5470" s="757"/>
      <c r="I5470" s="757"/>
    </row>
    <row r="5471" spans="1:9" ht="15.75" customHeight="1">
      <c r="A5471" s="963">
        <v>101114</v>
      </c>
      <c r="B5471" s="963" t="s">
        <v>8420</v>
      </c>
      <c r="C5471" s="964" t="s">
        <v>964</v>
      </c>
      <c r="D5471" s="965">
        <v>3.81</v>
      </c>
      <c r="E5471" s="757"/>
      <c r="F5471" s="757"/>
      <c r="G5471" s="757"/>
      <c r="H5471" s="757"/>
      <c r="I5471" s="757"/>
    </row>
    <row r="5472" spans="1:9" ht="15.75" customHeight="1">
      <c r="A5472" s="963">
        <v>101115</v>
      </c>
      <c r="B5472" s="963" t="s">
        <v>8421</v>
      </c>
      <c r="C5472" s="964" t="s">
        <v>964</v>
      </c>
      <c r="D5472" s="965">
        <v>3.26</v>
      </c>
      <c r="E5472" s="757"/>
      <c r="F5472" s="757"/>
      <c r="G5472" s="757"/>
      <c r="H5472" s="757"/>
      <c r="I5472" s="757"/>
    </row>
    <row r="5473" spans="1:9" ht="15.75" customHeight="1">
      <c r="A5473" s="963">
        <v>101116</v>
      </c>
      <c r="B5473" s="963" t="s">
        <v>8422</v>
      </c>
      <c r="C5473" s="964" t="s">
        <v>964</v>
      </c>
      <c r="D5473" s="965">
        <v>2.04</v>
      </c>
      <c r="E5473" s="757"/>
      <c r="F5473" s="757"/>
      <c r="G5473" s="757"/>
      <c r="H5473" s="757"/>
      <c r="I5473" s="757"/>
    </row>
    <row r="5474" spans="1:9" ht="15.75" customHeight="1">
      <c r="A5474" s="963">
        <v>101117</v>
      </c>
      <c r="B5474" s="963" t="s">
        <v>8423</v>
      </c>
      <c r="C5474" s="964" t="s">
        <v>964</v>
      </c>
      <c r="D5474" s="965">
        <v>2.97</v>
      </c>
      <c r="E5474" s="757"/>
      <c r="F5474" s="757"/>
      <c r="G5474" s="757"/>
      <c r="H5474" s="757"/>
      <c r="I5474" s="757"/>
    </row>
    <row r="5475" spans="1:9" ht="15.75" customHeight="1">
      <c r="A5475" s="963">
        <v>101118</v>
      </c>
      <c r="B5475" s="963" t="s">
        <v>8424</v>
      </c>
      <c r="C5475" s="964" t="s">
        <v>964</v>
      </c>
      <c r="D5475" s="965">
        <v>3.31</v>
      </c>
      <c r="E5475" s="757"/>
      <c r="F5475" s="757"/>
      <c r="G5475" s="757"/>
      <c r="H5475" s="757"/>
      <c r="I5475" s="757"/>
    </row>
    <row r="5476" spans="1:9" ht="15.75" customHeight="1">
      <c r="A5476" s="963">
        <v>101119</v>
      </c>
      <c r="B5476" s="963" t="s">
        <v>8425</v>
      </c>
      <c r="C5476" s="964" t="s">
        <v>964</v>
      </c>
      <c r="D5476" s="965">
        <v>7.28</v>
      </c>
      <c r="E5476" s="757"/>
      <c r="F5476" s="757"/>
      <c r="G5476" s="757"/>
      <c r="H5476" s="757"/>
      <c r="I5476" s="757"/>
    </row>
    <row r="5477" spans="1:9" ht="15.75" customHeight="1">
      <c r="A5477" s="963">
        <v>101120</v>
      </c>
      <c r="B5477" s="963" t="s">
        <v>8426</v>
      </c>
      <c r="C5477" s="964" t="s">
        <v>964</v>
      </c>
      <c r="D5477" s="965">
        <v>6.24</v>
      </c>
      <c r="E5477" s="757"/>
      <c r="F5477" s="757"/>
      <c r="G5477" s="757"/>
      <c r="H5477" s="757"/>
      <c r="I5477" s="757"/>
    </row>
    <row r="5478" spans="1:9" ht="15.75" customHeight="1">
      <c r="A5478" s="963">
        <v>101121</v>
      </c>
      <c r="B5478" s="963" t="s">
        <v>8427</v>
      </c>
      <c r="C5478" s="964" t="s">
        <v>964</v>
      </c>
      <c r="D5478" s="965">
        <v>3.91</v>
      </c>
      <c r="E5478" s="757"/>
      <c r="F5478" s="757"/>
      <c r="G5478" s="757"/>
      <c r="H5478" s="757"/>
      <c r="I5478" s="757"/>
    </row>
    <row r="5479" spans="1:9" ht="15.75" customHeight="1">
      <c r="A5479" s="963">
        <v>101122</v>
      </c>
      <c r="B5479" s="963" t="s">
        <v>8428</v>
      </c>
      <c r="C5479" s="964" t="s">
        <v>964</v>
      </c>
      <c r="D5479" s="965">
        <v>5.67</v>
      </c>
      <c r="E5479" s="757"/>
      <c r="F5479" s="757"/>
      <c r="G5479" s="757"/>
      <c r="H5479" s="757"/>
      <c r="I5479" s="757"/>
    </row>
    <row r="5480" spans="1:9" ht="15.75" customHeight="1">
      <c r="A5480" s="963">
        <v>101123</v>
      </c>
      <c r="B5480" s="963" t="s">
        <v>8429</v>
      </c>
      <c r="C5480" s="964" t="s">
        <v>964</v>
      </c>
      <c r="D5480" s="965">
        <v>6.33</v>
      </c>
      <c r="E5480" s="757"/>
      <c r="F5480" s="757"/>
      <c r="G5480" s="757"/>
      <c r="H5480" s="757"/>
      <c r="I5480" s="757"/>
    </row>
    <row r="5481" spans="1:9" ht="15.75" customHeight="1">
      <c r="A5481" s="963">
        <v>101124</v>
      </c>
      <c r="B5481" s="963" t="s">
        <v>8430</v>
      </c>
      <c r="C5481" s="964" t="s">
        <v>964</v>
      </c>
      <c r="D5481" s="965">
        <v>13.49</v>
      </c>
      <c r="E5481" s="757"/>
      <c r="F5481" s="757"/>
      <c r="G5481" s="757"/>
      <c r="H5481" s="757"/>
      <c r="I5481" s="757"/>
    </row>
    <row r="5482" spans="1:9" ht="15.75" customHeight="1">
      <c r="A5482" s="963">
        <v>101125</v>
      </c>
      <c r="B5482" s="963" t="s">
        <v>8431</v>
      </c>
      <c r="C5482" s="964" t="s">
        <v>964</v>
      </c>
      <c r="D5482" s="965">
        <v>12.94</v>
      </c>
      <c r="E5482" s="757"/>
      <c r="F5482" s="757"/>
      <c r="G5482" s="757"/>
      <c r="H5482" s="757"/>
      <c r="I5482" s="757"/>
    </row>
    <row r="5483" spans="1:9" ht="15.75" customHeight="1">
      <c r="A5483" s="963">
        <v>101126</v>
      </c>
      <c r="B5483" s="963" t="s">
        <v>8432</v>
      </c>
      <c r="C5483" s="964" t="s">
        <v>964</v>
      </c>
      <c r="D5483" s="965">
        <v>11.72</v>
      </c>
      <c r="E5483" s="757"/>
      <c r="F5483" s="757"/>
      <c r="G5483" s="757"/>
      <c r="H5483" s="757"/>
      <c r="I5483" s="757"/>
    </row>
    <row r="5484" spans="1:9" ht="15.75" customHeight="1">
      <c r="A5484" s="963">
        <v>101127</v>
      </c>
      <c r="B5484" s="963" t="s">
        <v>8433</v>
      </c>
      <c r="C5484" s="964" t="s">
        <v>964</v>
      </c>
      <c r="D5484" s="965">
        <v>12.65</v>
      </c>
      <c r="E5484" s="757"/>
      <c r="F5484" s="757"/>
      <c r="G5484" s="757"/>
      <c r="H5484" s="757"/>
      <c r="I5484" s="757"/>
    </row>
    <row r="5485" spans="1:9" ht="15.75" customHeight="1">
      <c r="A5485" s="963">
        <v>101128</v>
      </c>
      <c r="B5485" s="963" t="s">
        <v>8434</v>
      </c>
      <c r="C5485" s="964" t="s">
        <v>964</v>
      </c>
      <c r="D5485" s="965">
        <v>12.99</v>
      </c>
      <c r="E5485" s="757"/>
      <c r="F5485" s="757"/>
      <c r="G5485" s="757"/>
      <c r="H5485" s="757"/>
      <c r="I5485" s="757"/>
    </row>
    <row r="5486" spans="1:9" ht="15.75" customHeight="1">
      <c r="A5486" s="963">
        <v>101129</v>
      </c>
      <c r="B5486" s="963" t="s">
        <v>8435</v>
      </c>
      <c r="C5486" s="964" t="s">
        <v>964</v>
      </c>
      <c r="D5486" s="965">
        <v>17.350000000000001</v>
      </c>
      <c r="E5486" s="757"/>
      <c r="F5486" s="757"/>
      <c r="G5486" s="757"/>
      <c r="H5486" s="757"/>
      <c r="I5486" s="757"/>
    </row>
    <row r="5487" spans="1:9" ht="15.75" customHeight="1">
      <c r="A5487" s="963">
        <v>101130</v>
      </c>
      <c r="B5487" s="963" t="s">
        <v>8436</v>
      </c>
      <c r="C5487" s="964" t="s">
        <v>964</v>
      </c>
      <c r="D5487" s="965">
        <v>16.309999999999999</v>
      </c>
      <c r="E5487" s="757"/>
      <c r="F5487" s="757"/>
      <c r="G5487" s="757"/>
      <c r="H5487" s="757"/>
      <c r="I5487" s="757"/>
    </row>
    <row r="5488" spans="1:9" ht="15.75" customHeight="1">
      <c r="A5488" s="963">
        <v>101131</v>
      </c>
      <c r="B5488" s="963" t="s">
        <v>8437</v>
      </c>
      <c r="C5488" s="964" t="s">
        <v>964</v>
      </c>
      <c r="D5488" s="965">
        <v>13.98</v>
      </c>
      <c r="E5488" s="757"/>
      <c r="F5488" s="757"/>
      <c r="G5488" s="757"/>
      <c r="H5488" s="757"/>
      <c r="I5488" s="757"/>
    </row>
    <row r="5489" spans="1:9" ht="15.75" customHeight="1">
      <c r="A5489" s="963">
        <v>101132</v>
      </c>
      <c r="B5489" s="963" t="s">
        <v>8438</v>
      </c>
      <c r="C5489" s="964" t="s">
        <v>964</v>
      </c>
      <c r="D5489" s="965">
        <v>15.74</v>
      </c>
      <c r="E5489" s="757"/>
      <c r="F5489" s="757"/>
      <c r="G5489" s="757"/>
      <c r="H5489" s="757"/>
      <c r="I5489" s="757"/>
    </row>
    <row r="5490" spans="1:9" ht="15.75" customHeight="1">
      <c r="A5490" s="963">
        <v>101133</v>
      </c>
      <c r="B5490" s="963" t="s">
        <v>8439</v>
      </c>
      <c r="C5490" s="964" t="s">
        <v>964</v>
      </c>
      <c r="D5490" s="965">
        <v>16.399999999999999</v>
      </c>
      <c r="E5490" s="757"/>
      <c r="F5490" s="757"/>
      <c r="G5490" s="757"/>
      <c r="H5490" s="757"/>
      <c r="I5490" s="757"/>
    </row>
    <row r="5491" spans="1:9" ht="15.75" customHeight="1">
      <c r="A5491" s="963">
        <v>101134</v>
      </c>
      <c r="B5491" s="963" t="s">
        <v>8440</v>
      </c>
      <c r="C5491" s="964" t="s">
        <v>964</v>
      </c>
      <c r="D5491" s="965">
        <v>14.09</v>
      </c>
      <c r="E5491" s="757"/>
      <c r="F5491" s="757"/>
      <c r="G5491" s="757"/>
      <c r="H5491" s="757"/>
      <c r="I5491" s="757"/>
    </row>
    <row r="5492" spans="1:9" ht="15.75" customHeight="1">
      <c r="A5492" s="963">
        <v>101135</v>
      </c>
      <c r="B5492" s="963" t="s">
        <v>8441</v>
      </c>
      <c r="C5492" s="964" t="s">
        <v>964</v>
      </c>
      <c r="D5492" s="965">
        <v>13.54</v>
      </c>
      <c r="E5492" s="757"/>
      <c r="F5492" s="757"/>
      <c r="G5492" s="757"/>
      <c r="H5492" s="757"/>
      <c r="I5492" s="757"/>
    </row>
    <row r="5493" spans="1:9" ht="15.75" customHeight="1">
      <c r="A5493" s="963">
        <v>101136</v>
      </c>
      <c r="B5493" s="963" t="s">
        <v>8442</v>
      </c>
      <c r="C5493" s="964" t="s">
        <v>964</v>
      </c>
      <c r="D5493" s="965">
        <v>12.32</v>
      </c>
      <c r="E5493" s="757"/>
      <c r="F5493" s="757"/>
      <c r="G5493" s="757"/>
      <c r="H5493" s="757"/>
      <c r="I5493" s="757"/>
    </row>
    <row r="5494" spans="1:9" ht="15.75" customHeight="1">
      <c r="A5494" s="963">
        <v>101137</v>
      </c>
      <c r="B5494" s="963" t="s">
        <v>8443</v>
      </c>
      <c r="C5494" s="964" t="s">
        <v>964</v>
      </c>
      <c r="D5494" s="965">
        <v>13.25</v>
      </c>
      <c r="E5494" s="757"/>
      <c r="F5494" s="757"/>
      <c r="G5494" s="757"/>
      <c r="H5494" s="757"/>
      <c r="I5494" s="757"/>
    </row>
    <row r="5495" spans="1:9" ht="15.75" customHeight="1">
      <c r="A5495" s="963">
        <v>101138</v>
      </c>
      <c r="B5495" s="963" t="s">
        <v>8444</v>
      </c>
      <c r="C5495" s="964" t="s">
        <v>964</v>
      </c>
      <c r="D5495" s="965">
        <v>13.59</v>
      </c>
      <c r="E5495" s="757"/>
      <c r="F5495" s="757"/>
      <c r="G5495" s="757"/>
      <c r="H5495" s="757"/>
      <c r="I5495" s="757"/>
    </row>
    <row r="5496" spans="1:9" ht="15.75" customHeight="1">
      <c r="A5496" s="963">
        <v>101139</v>
      </c>
      <c r="B5496" s="963" t="s">
        <v>8445</v>
      </c>
      <c r="C5496" s="964" t="s">
        <v>964</v>
      </c>
      <c r="D5496" s="965">
        <v>17.97</v>
      </c>
      <c r="E5496" s="757"/>
      <c r="F5496" s="757"/>
      <c r="G5496" s="757"/>
      <c r="H5496" s="757"/>
      <c r="I5496" s="757"/>
    </row>
    <row r="5497" spans="1:9" ht="15.75" customHeight="1">
      <c r="A5497" s="963">
        <v>101140</v>
      </c>
      <c r="B5497" s="963" t="s">
        <v>8446</v>
      </c>
      <c r="C5497" s="964" t="s">
        <v>964</v>
      </c>
      <c r="D5497" s="966">
        <v>16.93</v>
      </c>
      <c r="E5497" s="757"/>
      <c r="F5497" s="757"/>
      <c r="G5497" s="757"/>
      <c r="H5497" s="757"/>
      <c r="I5497" s="757"/>
    </row>
    <row r="5498" spans="1:9" ht="15.75" customHeight="1">
      <c r="A5498" s="963">
        <v>101141</v>
      </c>
      <c r="B5498" s="963" t="s">
        <v>8447</v>
      </c>
      <c r="C5498" s="964" t="s">
        <v>964</v>
      </c>
      <c r="D5498" s="966">
        <v>14.6</v>
      </c>
      <c r="E5498" s="757"/>
      <c r="F5498" s="757"/>
      <c r="G5498" s="757"/>
      <c r="H5498" s="757"/>
      <c r="I5498" s="757"/>
    </row>
    <row r="5499" spans="1:9" ht="15.75" customHeight="1">
      <c r="A5499" s="963">
        <v>101142</v>
      </c>
      <c r="B5499" s="963" t="s">
        <v>8448</v>
      </c>
      <c r="C5499" s="964" t="s">
        <v>964</v>
      </c>
      <c r="D5499" s="966">
        <v>16.36</v>
      </c>
      <c r="E5499" s="757"/>
      <c r="F5499" s="757"/>
      <c r="G5499" s="757"/>
      <c r="H5499" s="757"/>
      <c r="I5499" s="757"/>
    </row>
    <row r="5500" spans="1:9" ht="15.75" customHeight="1">
      <c r="A5500" s="963">
        <v>101143</v>
      </c>
      <c r="B5500" s="963" t="s">
        <v>8449</v>
      </c>
      <c r="C5500" s="964" t="s">
        <v>964</v>
      </c>
      <c r="D5500" s="966">
        <v>17.02</v>
      </c>
      <c r="E5500" s="757"/>
      <c r="F5500" s="757"/>
      <c r="G5500" s="757"/>
      <c r="H5500" s="757"/>
      <c r="I5500" s="757"/>
    </row>
    <row r="5501" spans="1:9" ht="15.75" customHeight="1">
      <c r="A5501" s="963">
        <v>101144</v>
      </c>
      <c r="B5501" s="963" t="s">
        <v>8450</v>
      </c>
      <c r="C5501" s="964" t="s">
        <v>964</v>
      </c>
      <c r="D5501" s="965">
        <v>14.21</v>
      </c>
      <c r="E5501" s="757"/>
      <c r="F5501" s="757"/>
      <c r="G5501" s="757"/>
      <c r="H5501" s="757"/>
      <c r="I5501" s="757"/>
    </row>
    <row r="5502" spans="1:9" ht="15.75" customHeight="1">
      <c r="A5502" s="963">
        <v>101145</v>
      </c>
      <c r="B5502" s="963" t="s">
        <v>8451</v>
      </c>
      <c r="C5502" s="964" t="s">
        <v>964</v>
      </c>
      <c r="D5502" s="965">
        <v>13.66</v>
      </c>
      <c r="E5502" s="757"/>
      <c r="F5502" s="757"/>
      <c r="G5502" s="757"/>
      <c r="H5502" s="757"/>
      <c r="I5502" s="757"/>
    </row>
    <row r="5503" spans="1:9" ht="15.75" customHeight="1">
      <c r="A5503" s="963">
        <v>101146</v>
      </c>
      <c r="B5503" s="963" t="s">
        <v>8452</v>
      </c>
      <c r="C5503" s="964" t="s">
        <v>964</v>
      </c>
      <c r="D5503" s="965">
        <v>12.44</v>
      </c>
      <c r="E5503" s="757"/>
      <c r="F5503" s="757"/>
      <c r="G5503" s="757"/>
      <c r="H5503" s="757"/>
      <c r="I5503" s="757"/>
    </row>
    <row r="5504" spans="1:9" ht="15.75" customHeight="1">
      <c r="A5504" s="963">
        <v>101147</v>
      </c>
      <c r="B5504" s="963" t="s">
        <v>8453</v>
      </c>
      <c r="C5504" s="964" t="s">
        <v>964</v>
      </c>
      <c r="D5504" s="965">
        <v>13.37</v>
      </c>
      <c r="E5504" s="757"/>
      <c r="F5504" s="757"/>
      <c r="G5504" s="757"/>
      <c r="H5504" s="757"/>
      <c r="I5504" s="757"/>
    </row>
    <row r="5505" spans="1:9" ht="15.75" customHeight="1">
      <c r="A5505" s="963">
        <v>101148</v>
      </c>
      <c r="B5505" s="963" t="s">
        <v>8454</v>
      </c>
      <c r="C5505" s="964" t="s">
        <v>964</v>
      </c>
      <c r="D5505" s="965">
        <v>13.71</v>
      </c>
      <c r="E5505" s="757"/>
      <c r="F5505" s="757"/>
      <c r="G5505" s="757"/>
      <c r="H5505" s="757"/>
      <c r="I5505" s="757"/>
    </row>
    <row r="5506" spans="1:9" ht="15.75" customHeight="1">
      <c r="A5506" s="963">
        <v>101149</v>
      </c>
      <c r="B5506" s="963" t="s">
        <v>8455</v>
      </c>
      <c r="C5506" s="964" t="s">
        <v>964</v>
      </c>
      <c r="D5506" s="965">
        <v>18.100000000000001</v>
      </c>
      <c r="E5506" s="757"/>
      <c r="F5506" s="757"/>
      <c r="G5506" s="757"/>
      <c r="H5506" s="757"/>
      <c r="I5506" s="757"/>
    </row>
    <row r="5507" spans="1:9" ht="15.75" customHeight="1">
      <c r="A5507" s="963">
        <v>101150</v>
      </c>
      <c r="B5507" s="963" t="s">
        <v>8456</v>
      </c>
      <c r="C5507" s="964" t="s">
        <v>964</v>
      </c>
      <c r="D5507" s="965">
        <v>17.059999999999999</v>
      </c>
      <c r="E5507" s="757"/>
      <c r="F5507" s="757"/>
      <c r="G5507" s="757"/>
      <c r="H5507" s="757"/>
      <c r="I5507" s="757"/>
    </row>
    <row r="5508" spans="1:9" ht="15.75" customHeight="1">
      <c r="A5508" s="963">
        <v>101151</v>
      </c>
      <c r="B5508" s="963" t="s">
        <v>8457</v>
      </c>
      <c r="C5508" s="964" t="s">
        <v>964</v>
      </c>
      <c r="D5508" s="965">
        <v>14.73</v>
      </c>
      <c r="E5508" s="757"/>
      <c r="F5508" s="757"/>
      <c r="G5508" s="757"/>
      <c r="H5508" s="757"/>
      <c r="I5508" s="757"/>
    </row>
    <row r="5509" spans="1:9" ht="15.75" customHeight="1">
      <c r="A5509" s="963">
        <v>101152</v>
      </c>
      <c r="B5509" s="963" t="s">
        <v>8458</v>
      </c>
      <c r="C5509" s="964" t="s">
        <v>964</v>
      </c>
      <c r="D5509" s="965">
        <v>16.489999999999998</v>
      </c>
      <c r="E5509" s="757"/>
      <c r="F5509" s="757"/>
      <c r="G5509" s="757"/>
      <c r="H5509" s="757"/>
      <c r="I5509" s="757"/>
    </row>
    <row r="5510" spans="1:9" ht="15.75" customHeight="1">
      <c r="A5510" s="963">
        <v>101153</v>
      </c>
      <c r="B5510" s="963" t="s">
        <v>8459</v>
      </c>
      <c r="C5510" s="964" t="s">
        <v>964</v>
      </c>
      <c r="D5510" s="965">
        <v>17.149999999999999</v>
      </c>
      <c r="E5510" s="757"/>
      <c r="F5510" s="757"/>
      <c r="G5510" s="757"/>
      <c r="H5510" s="757"/>
      <c r="I5510" s="757"/>
    </row>
    <row r="5511" spans="1:9" ht="15.75" customHeight="1">
      <c r="A5511" s="963">
        <v>101206</v>
      </c>
      <c r="B5511" s="963" t="s">
        <v>8460</v>
      </c>
      <c r="C5511" s="964" t="s">
        <v>964</v>
      </c>
      <c r="D5511" s="965">
        <v>11.42</v>
      </c>
      <c r="E5511" s="757"/>
      <c r="F5511" s="757"/>
      <c r="G5511" s="757"/>
      <c r="H5511" s="757"/>
      <c r="I5511" s="757"/>
    </row>
    <row r="5512" spans="1:9" ht="15.75" customHeight="1">
      <c r="A5512" s="963">
        <v>101207</v>
      </c>
      <c r="B5512" s="963" t="s">
        <v>8461</v>
      </c>
      <c r="C5512" s="964" t="s">
        <v>964</v>
      </c>
      <c r="D5512" s="965">
        <v>10.1</v>
      </c>
      <c r="E5512" s="757"/>
      <c r="F5512" s="757"/>
      <c r="G5512" s="757"/>
      <c r="H5512" s="757"/>
      <c r="I5512" s="757"/>
    </row>
    <row r="5513" spans="1:9" ht="15.75" customHeight="1">
      <c r="A5513" s="963">
        <v>101208</v>
      </c>
      <c r="B5513" s="963" t="s">
        <v>8462</v>
      </c>
      <c r="C5513" s="964" t="s">
        <v>964</v>
      </c>
      <c r="D5513" s="965">
        <v>9.75</v>
      </c>
      <c r="E5513" s="757"/>
      <c r="F5513" s="757"/>
      <c r="G5513" s="757"/>
      <c r="H5513" s="757"/>
      <c r="I5513" s="757"/>
    </row>
    <row r="5514" spans="1:9" ht="15.75" customHeight="1">
      <c r="A5514" s="963">
        <v>101209</v>
      </c>
      <c r="B5514" s="963" t="s">
        <v>8463</v>
      </c>
      <c r="C5514" s="964" t="s">
        <v>964</v>
      </c>
      <c r="D5514" s="965">
        <v>9.07</v>
      </c>
      <c r="E5514" s="757"/>
      <c r="F5514" s="757"/>
      <c r="G5514" s="757"/>
      <c r="H5514" s="757"/>
      <c r="I5514" s="757"/>
    </row>
    <row r="5515" spans="1:9" ht="15.75" customHeight="1">
      <c r="A5515" s="963">
        <v>101210</v>
      </c>
      <c r="B5515" s="963" t="s">
        <v>8464</v>
      </c>
      <c r="C5515" s="964" t="s">
        <v>964</v>
      </c>
      <c r="D5515" s="965">
        <v>16.18</v>
      </c>
      <c r="E5515" s="757"/>
      <c r="F5515" s="757"/>
      <c r="G5515" s="757"/>
      <c r="H5515" s="757"/>
      <c r="I5515" s="757"/>
    </row>
    <row r="5516" spans="1:9" ht="15.75" customHeight="1">
      <c r="A5516" s="963">
        <v>101211</v>
      </c>
      <c r="B5516" s="963" t="s">
        <v>8465</v>
      </c>
      <c r="C5516" s="964" t="s">
        <v>964</v>
      </c>
      <c r="D5516" s="965">
        <v>17.38</v>
      </c>
      <c r="E5516" s="757"/>
      <c r="F5516" s="757"/>
      <c r="G5516" s="757"/>
      <c r="H5516" s="757"/>
      <c r="I5516" s="757"/>
    </row>
    <row r="5517" spans="1:9" ht="15.75" customHeight="1">
      <c r="A5517" s="963">
        <v>101212</v>
      </c>
      <c r="B5517" s="963" t="s">
        <v>8466</v>
      </c>
      <c r="C5517" s="964" t="s">
        <v>964</v>
      </c>
      <c r="D5517" s="965">
        <v>20.21</v>
      </c>
      <c r="E5517" s="757"/>
      <c r="F5517" s="757"/>
      <c r="G5517" s="757"/>
      <c r="H5517" s="757"/>
      <c r="I5517" s="757"/>
    </row>
    <row r="5518" spans="1:9" ht="15.75" customHeight="1">
      <c r="A5518" s="963">
        <v>101213</v>
      </c>
      <c r="B5518" s="963" t="s">
        <v>8467</v>
      </c>
      <c r="C5518" s="964" t="s">
        <v>964</v>
      </c>
      <c r="D5518" s="965">
        <v>22.49</v>
      </c>
      <c r="E5518" s="757"/>
      <c r="F5518" s="757"/>
      <c r="G5518" s="757"/>
      <c r="H5518" s="757"/>
      <c r="I5518" s="757"/>
    </row>
    <row r="5519" spans="1:9" ht="15.75" customHeight="1">
      <c r="A5519" s="963">
        <v>101214</v>
      </c>
      <c r="B5519" s="963" t="s">
        <v>8468</v>
      </c>
      <c r="C5519" s="964" t="s">
        <v>964</v>
      </c>
      <c r="D5519" s="965">
        <v>27.3</v>
      </c>
      <c r="E5519" s="757"/>
      <c r="F5519" s="757"/>
      <c r="G5519" s="757"/>
      <c r="H5519" s="757"/>
      <c r="I5519" s="757"/>
    </row>
    <row r="5520" spans="1:9" ht="15.75" customHeight="1">
      <c r="A5520" s="963">
        <v>101215</v>
      </c>
      <c r="B5520" s="963" t="s">
        <v>8469</v>
      </c>
      <c r="C5520" s="964" t="s">
        <v>964</v>
      </c>
      <c r="D5520" s="965">
        <v>15.5</v>
      </c>
      <c r="E5520" s="757"/>
      <c r="F5520" s="757"/>
      <c r="G5520" s="757"/>
      <c r="H5520" s="757"/>
      <c r="I5520" s="757"/>
    </row>
    <row r="5521" spans="1:9" ht="15.75" customHeight="1">
      <c r="A5521" s="963">
        <v>101216</v>
      </c>
      <c r="B5521" s="963" t="s">
        <v>8470</v>
      </c>
      <c r="C5521" s="964" t="s">
        <v>964</v>
      </c>
      <c r="D5521" s="965">
        <v>16.329999999999998</v>
      </c>
      <c r="E5521" s="757"/>
      <c r="F5521" s="757"/>
      <c r="G5521" s="757"/>
      <c r="H5521" s="757"/>
      <c r="I5521" s="757"/>
    </row>
    <row r="5522" spans="1:9" ht="15.75" customHeight="1">
      <c r="A5522" s="963">
        <v>101217</v>
      </c>
      <c r="B5522" s="963" t="s">
        <v>8471</v>
      </c>
      <c r="C5522" s="964" t="s">
        <v>964</v>
      </c>
      <c r="D5522" s="965">
        <v>18.940000000000001</v>
      </c>
      <c r="E5522" s="757"/>
      <c r="F5522" s="757"/>
      <c r="G5522" s="757"/>
      <c r="H5522" s="757"/>
      <c r="I5522" s="757"/>
    </row>
    <row r="5523" spans="1:9" ht="15.75" customHeight="1">
      <c r="A5523" s="963">
        <v>101218</v>
      </c>
      <c r="B5523" s="963" t="s">
        <v>8472</v>
      </c>
      <c r="C5523" s="964" t="s">
        <v>964</v>
      </c>
      <c r="D5523" s="965">
        <v>20.149999999999999</v>
      </c>
      <c r="E5523" s="757"/>
      <c r="F5523" s="757"/>
      <c r="G5523" s="757"/>
      <c r="H5523" s="757"/>
      <c r="I5523" s="757"/>
    </row>
    <row r="5524" spans="1:9" ht="15.75" customHeight="1">
      <c r="A5524" s="963">
        <v>101219</v>
      </c>
      <c r="B5524" s="963" t="s">
        <v>8473</v>
      </c>
      <c r="C5524" s="964" t="s">
        <v>964</v>
      </c>
      <c r="D5524" s="965">
        <v>24.49</v>
      </c>
      <c r="E5524" s="757"/>
      <c r="F5524" s="757"/>
      <c r="G5524" s="757"/>
      <c r="H5524" s="757"/>
      <c r="I5524" s="757"/>
    </row>
    <row r="5525" spans="1:9" ht="15.75" customHeight="1">
      <c r="A5525" s="963">
        <v>101220</v>
      </c>
      <c r="B5525" s="963" t="s">
        <v>8474</v>
      </c>
      <c r="C5525" s="964" t="s">
        <v>964</v>
      </c>
      <c r="D5525" s="965">
        <v>15.22</v>
      </c>
      <c r="E5525" s="757"/>
      <c r="F5525" s="757"/>
      <c r="G5525" s="757"/>
      <c r="H5525" s="757"/>
      <c r="I5525" s="757"/>
    </row>
    <row r="5526" spans="1:9" ht="15.75" customHeight="1">
      <c r="A5526" s="963">
        <v>101221</v>
      </c>
      <c r="B5526" s="963" t="s">
        <v>8475</v>
      </c>
      <c r="C5526" s="964" t="s">
        <v>964</v>
      </c>
      <c r="D5526" s="965">
        <v>16.170000000000002</v>
      </c>
      <c r="E5526" s="757"/>
      <c r="F5526" s="757"/>
      <c r="G5526" s="757"/>
      <c r="H5526" s="757"/>
      <c r="I5526" s="757"/>
    </row>
    <row r="5527" spans="1:9" ht="15.75" customHeight="1">
      <c r="A5527" s="963">
        <v>101222</v>
      </c>
      <c r="B5527" s="963" t="s">
        <v>8476</v>
      </c>
      <c r="C5527" s="964" t="s">
        <v>964</v>
      </c>
      <c r="D5527" s="965">
        <v>18.78</v>
      </c>
      <c r="E5527" s="757"/>
      <c r="F5527" s="757"/>
      <c r="G5527" s="757"/>
      <c r="H5527" s="757"/>
      <c r="I5527" s="757"/>
    </row>
    <row r="5528" spans="1:9" ht="15.75" customHeight="1">
      <c r="A5528" s="963">
        <v>101223</v>
      </c>
      <c r="B5528" s="963" t="s">
        <v>8477</v>
      </c>
      <c r="C5528" s="964" t="s">
        <v>964</v>
      </c>
      <c r="D5528" s="965">
        <v>20.84</v>
      </c>
      <c r="E5528" s="757"/>
      <c r="F5528" s="757"/>
      <c r="G5528" s="757"/>
      <c r="H5528" s="757"/>
      <c r="I5528" s="757"/>
    </row>
    <row r="5529" spans="1:9" ht="15.75" customHeight="1">
      <c r="A5529" s="963">
        <v>101224</v>
      </c>
      <c r="B5529" s="963" t="s">
        <v>8478</v>
      </c>
      <c r="C5529" s="964" t="s">
        <v>964</v>
      </c>
      <c r="D5529" s="965">
        <v>26.11</v>
      </c>
      <c r="E5529" s="757"/>
      <c r="F5529" s="757"/>
      <c r="G5529" s="757"/>
      <c r="H5529" s="757"/>
      <c r="I5529" s="757"/>
    </row>
    <row r="5530" spans="1:9" ht="15.75" customHeight="1">
      <c r="A5530" s="963">
        <v>101225</v>
      </c>
      <c r="B5530" s="963" t="s">
        <v>8479</v>
      </c>
      <c r="C5530" s="964" t="s">
        <v>964</v>
      </c>
      <c r="D5530" s="965">
        <v>14</v>
      </c>
      <c r="E5530" s="757"/>
      <c r="F5530" s="757"/>
      <c r="G5530" s="757"/>
      <c r="H5530" s="757"/>
      <c r="I5530" s="757"/>
    </row>
    <row r="5531" spans="1:9" ht="15.75" customHeight="1">
      <c r="A5531" s="963">
        <v>101226</v>
      </c>
      <c r="B5531" s="963" t="s">
        <v>8480</v>
      </c>
      <c r="C5531" s="964" t="s">
        <v>964</v>
      </c>
      <c r="D5531" s="965">
        <v>14.82</v>
      </c>
      <c r="E5531" s="757"/>
      <c r="F5531" s="757"/>
      <c r="G5531" s="757"/>
      <c r="H5531" s="757"/>
      <c r="I5531" s="757"/>
    </row>
    <row r="5532" spans="1:9" ht="15.75" customHeight="1">
      <c r="A5532" s="963">
        <v>101227</v>
      </c>
      <c r="B5532" s="963" t="s">
        <v>8481</v>
      </c>
      <c r="C5532" s="964" t="s">
        <v>964</v>
      </c>
      <c r="D5532" s="965">
        <v>17.16</v>
      </c>
      <c r="E5532" s="757"/>
      <c r="F5532" s="757"/>
      <c r="G5532" s="757"/>
      <c r="H5532" s="757"/>
      <c r="I5532" s="757"/>
    </row>
    <row r="5533" spans="1:9" ht="15.75" customHeight="1">
      <c r="A5533" s="963">
        <v>101228</v>
      </c>
      <c r="B5533" s="963" t="s">
        <v>8482</v>
      </c>
      <c r="C5533" s="964" t="s">
        <v>964</v>
      </c>
      <c r="D5533" s="965">
        <v>18.399999999999999</v>
      </c>
      <c r="E5533" s="757"/>
      <c r="F5533" s="757"/>
      <c r="G5533" s="757"/>
      <c r="H5533" s="757"/>
      <c r="I5533" s="757"/>
    </row>
    <row r="5534" spans="1:9" ht="15.75" customHeight="1">
      <c r="A5534" s="963">
        <v>101229</v>
      </c>
      <c r="B5534" s="963" t="s">
        <v>8483</v>
      </c>
      <c r="C5534" s="964" t="s">
        <v>964</v>
      </c>
      <c r="D5534" s="965">
        <v>23.15</v>
      </c>
      <c r="E5534" s="757"/>
      <c r="F5534" s="757"/>
      <c r="G5534" s="757"/>
      <c r="H5534" s="757"/>
      <c r="I5534" s="757"/>
    </row>
    <row r="5535" spans="1:9" ht="15.75" customHeight="1">
      <c r="A5535" s="963">
        <v>101230</v>
      </c>
      <c r="B5535" s="963" t="s">
        <v>8484</v>
      </c>
      <c r="C5535" s="964" t="s">
        <v>964</v>
      </c>
      <c r="D5535" s="965">
        <v>10.11</v>
      </c>
      <c r="E5535" s="757"/>
      <c r="F5535" s="757"/>
      <c r="G5535" s="757"/>
      <c r="H5535" s="757"/>
      <c r="I5535" s="757"/>
    </row>
    <row r="5536" spans="1:9" ht="15.75" customHeight="1">
      <c r="A5536" s="963">
        <v>101231</v>
      </c>
      <c r="B5536" s="963" t="s">
        <v>8485</v>
      </c>
      <c r="C5536" s="964" t="s">
        <v>964</v>
      </c>
      <c r="D5536" s="965">
        <v>9.65</v>
      </c>
      <c r="E5536" s="757"/>
      <c r="F5536" s="757"/>
      <c r="G5536" s="757"/>
      <c r="H5536" s="757"/>
      <c r="I5536" s="757"/>
    </row>
    <row r="5537" spans="1:9" ht="15.75" customHeight="1">
      <c r="A5537" s="963">
        <v>101232</v>
      </c>
      <c r="B5537" s="963" t="s">
        <v>8486</v>
      </c>
      <c r="C5537" s="964" t="s">
        <v>964</v>
      </c>
      <c r="D5537" s="965">
        <v>8.76</v>
      </c>
      <c r="E5537" s="757"/>
      <c r="F5537" s="757"/>
      <c r="G5537" s="757"/>
      <c r="H5537" s="757"/>
      <c r="I5537" s="757"/>
    </row>
    <row r="5538" spans="1:9" ht="15.75" customHeight="1">
      <c r="A5538" s="963">
        <v>101233</v>
      </c>
      <c r="B5538" s="963" t="s">
        <v>8487</v>
      </c>
      <c r="C5538" s="964" t="s">
        <v>964</v>
      </c>
      <c r="D5538" s="965">
        <v>8.1</v>
      </c>
      <c r="E5538" s="757"/>
      <c r="F5538" s="757"/>
      <c r="G5538" s="757"/>
      <c r="H5538" s="757"/>
      <c r="I5538" s="757"/>
    </row>
    <row r="5539" spans="1:9" ht="15.75" customHeight="1">
      <c r="A5539" s="963">
        <v>101234</v>
      </c>
      <c r="B5539" s="963" t="s">
        <v>8488</v>
      </c>
      <c r="C5539" s="964" t="s">
        <v>964</v>
      </c>
      <c r="D5539" s="965">
        <v>15.72</v>
      </c>
      <c r="E5539" s="757"/>
      <c r="F5539" s="757"/>
      <c r="G5539" s="757"/>
      <c r="H5539" s="757"/>
      <c r="I5539" s="757"/>
    </row>
    <row r="5540" spans="1:9" ht="15.75" customHeight="1">
      <c r="A5540" s="963">
        <v>101235</v>
      </c>
      <c r="B5540" s="963" t="s">
        <v>8489</v>
      </c>
      <c r="C5540" s="964" t="s">
        <v>964</v>
      </c>
      <c r="D5540" s="965">
        <v>16.64</v>
      </c>
      <c r="E5540" s="757"/>
      <c r="F5540" s="757"/>
      <c r="G5540" s="757"/>
      <c r="H5540" s="757"/>
      <c r="I5540" s="757"/>
    </row>
    <row r="5541" spans="1:9" ht="15.75" customHeight="1">
      <c r="A5541" s="963">
        <v>101236</v>
      </c>
      <c r="B5541" s="963" t="s">
        <v>8490</v>
      </c>
      <c r="C5541" s="964" t="s">
        <v>964</v>
      </c>
      <c r="D5541" s="965">
        <v>19.36</v>
      </c>
      <c r="E5541" s="757"/>
      <c r="F5541" s="757"/>
      <c r="G5541" s="757"/>
      <c r="H5541" s="757"/>
      <c r="I5541" s="757"/>
    </row>
    <row r="5542" spans="1:9" ht="15.75" customHeight="1">
      <c r="A5542" s="963">
        <v>101237</v>
      </c>
      <c r="B5542" s="963" t="s">
        <v>8491</v>
      </c>
      <c r="C5542" s="964" t="s">
        <v>964</v>
      </c>
      <c r="D5542" s="965">
        <v>20.74</v>
      </c>
      <c r="E5542" s="757"/>
      <c r="F5542" s="757"/>
      <c r="G5542" s="757"/>
      <c r="H5542" s="757"/>
      <c r="I5542" s="757"/>
    </row>
    <row r="5543" spans="1:9" ht="15.75" customHeight="1">
      <c r="A5543" s="963">
        <v>101238</v>
      </c>
      <c r="B5543" s="963" t="s">
        <v>8492</v>
      </c>
      <c r="C5543" s="964" t="s">
        <v>964</v>
      </c>
      <c r="D5543" s="965">
        <v>26.17</v>
      </c>
      <c r="E5543" s="757"/>
      <c r="F5543" s="757"/>
      <c r="G5543" s="757"/>
      <c r="H5543" s="757"/>
      <c r="I5543" s="757"/>
    </row>
    <row r="5544" spans="1:9" ht="15.75" customHeight="1">
      <c r="A5544" s="963">
        <v>101239</v>
      </c>
      <c r="B5544" s="963" t="s">
        <v>8493</v>
      </c>
      <c r="C5544" s="964" t="s">
        <v>964</v>
      </c>
      <c r="D5544" s="965">
        <v>14</v>
      </c>
      <c r="E5544" s="757"/>
      <c r="F5544" s="757"/>
      <c r="G5544" s="757"/>
      <c r="H5544" s="757"/>
      <c r="I5544" s="757"/>
    </row>
    <row r="5545" spans="1:9" ht="15.75" customHeight="1">
      <c r="A5545" s="963">
        <v>101240</v>
      </c>
      <c r="B5545" s="963" t="s">
        <v>8494</v>
      </c>
      <c r="C5545" s="964" t="s">
        <v>964</v>
      </c>
      <c r="D5545" s="965">
        <v>14.85</v>
      </c>
      <c r="E5545" s="757"/>
      <c r="F5545" s="757"/>
      <c r="G5545" s="757"/>
      <c r="H5545" s="757"/>
      <c r="I5545" s="757"/>
    </row>
    <row r="5546" spans="1:9" ht="15.75" customHeight="1">
      <c r="A5546" s="963">
        <v>101241</v>
      </c>
      <c r="B5546" s="963" t="s">
        <v>8495</v>
      </c>
      <c r="C5546" s="964" t="s">
        <v>964</v>
      </c>
      <c r="D5546" s="965">
        <v>17.3</v>
      </c>
      <c r="E5546" s="757"/>
      <c r="F5546" s="757"/>
      <c r="G5546" s="757"/>
      <c r="H5546" s="757"/>
      <c r="I5546" s="757"/>
    </row>
    <row r="5547" spans="1:9" ht="15.75" customHeight="1">
      <c r="A5547" s="963">
        <v>101242</v>
      </c>
      <c r="B5547" s="963" t="s">
        <v>8496</v>
      </c>
      <c r="C5547" s="964" t="s">
        <v>964</v>
      </c>
      <c r="D5547" s="965">
        <v>19.23</v>
      </c>
      <c r="E5547" s="757"/>
      <c r="F5547" s="757"/>
      <c r="G5547" s="757"/>
      <c r="H5547" s="757"/>
      <c r="I5547" s="757"/>
    </row>
    <row r="5548" spans="1:9" ht="15.75" customHeight="1">
      <c r="A5548" s="963">
        <v>101243</v>
      </c>
      <c r="B5548" s="963" t="s">
        <v>8497</v>
      </c>
      <c r="C5548" s="964" t="s">
        <v>964</v>
      </c>
      <c r="D5548" s="965">
        <v>23.43</v>
      </c>
      <c r="E5548" s="757"/>
      <c r="F5548" s="757"/>
      <c r="G5548" s="757"/>
      <c r="H5548" s="757"/>
      <c r="I5548" s="757"/>
    </row>
    <row r="5549" spans="1:9" ht="15.75" customHeight="1">
      <c r="A5549" s="963">
        <v>101244</v>
      </c>
      <c r="B5549" s="963" t="s">
        <v>8498</v>
      </c>
      <c r="C5549" s="964" t="s">
        <v>964</v>
      </c>
      <c r="D5549" s="965">
        <v>14.58</v>
      </c>
      <c r="E5549" s="757"/>
      <c r="F5549" s="757"/>
      <c r="G5549" s="757"/>
      <c r="H5549" s="757"/>
      <c r="I5549" s="757"/>
    </row>
    <row r="5550" spans="1:9" ht="15.75" customHeight="1">
      <c r="A5550" s="963">
        <v>101245</v>
      </c>
      <c r="B5550" s="963" t="s">
        <v>8499</v>
      </c>
      <c r="C5550" s="964" t="s">
        <v>964</v>
      </c>
      <c r="D5550" s="965">
        <v>15.51</v>
      </c>
      <c r="E5550" s="757"/>
      <c r="F5550" s="757"/>
      <c r="G5550" s="757"/>
      <c r="H5550" s="757"/>
      <c r="I5550" s="757"/>
    </row>
    <row r="5551" spans="1:9" ht="15.75" customHeight="1">
      <c r="A5551" s="963">
        <v>101246</v>
      </c>
      <c r="B5551" s="963" t="s">
        <v>8500</v>
      </c>
      <c r="C5551" s="964" t="s">
        <v>964</v>
      </c>
      <c r="D5551" s="965">
        <v>18.04</v>
      </c>
      <c r="E5551" s="757"/>
      <c r="F5551" s="757"/>
      <c r="G5551" s="757"/>
      <c r="H5551" s="757"/>
      <c r="I5551" s="757"/>
    </row>
    <row r="5552" spans="1:9" ht="15.75" customHeight="1">
      <c r="A5552" s="963">
        <v>101247</v>
      </c>
      <c r="B5552" s="963" t="s">
        <v>8501</v>
      </c>
      <c r="C5552" s="964" t="s">
        <v>964</v>
      </c>
      <c r="D5552" s="965">
        <v>19.989999999999998</v>
      </c>
      <c r="E5552" s="757"/>
      <c r="F5552" s="757"/>
      <c r="G5552" s="757"/>
      <c r="H5552" s="757"/>
      <c r="I5552" s="757"/>
    </row>
    <row r="5553" spans="1:9" ht="15.75" customHeight="1">
      <c r="A5553" s="963">
        <v>101248</v>
      </c>
      <c r="B5553" s="963" t="s">
        <v>8502</v>
      </c>
      <c r="C5553" s="964" t="s">
        <v>964</v>
      </c>
      <c r="D5553" s="965">
        <v>25.05</v>
      </c>
      <c r="E5553" s="757"/>
      <c r="F5553" s="757"/>
      <c r="G5553" s="757"/>
      <c r="H5553" s="757"/>
      <c r="I5553" s="757"/>
    </row>
    <row r="5554" spans="1:9" ht="15.75" customHeight="1">
      <c r="A5554" s="963">
        <v>101249</v>
      </c>
      <c r="B5554" s="963" t="s">
        <v>8503</v>
      </c>
      <c r="C5554" s="964" t="s">
        <v>964</v>
      </c>
      <c r="D5554" s="965">
        <v>12.84</v>
      </c>
      <c r="E5554" s="757"/>
      <c r="F5554" s="757"/>
      <c r="G5554" s="757"/>
      <c r="H5554" s="757"/>
      <c r="I5554" s="757"/>
    </row>
    <row r="5555" spans="1:9" ht="15.75" customHeight="1">
      <c r="A5555" s="963">
        <v>101250</v>
      </c>
      <c r="B5555" s="963" t="s">
        <v>8504</v>
      </c>
      <c r="C5555" s="964" t="s">
        <v>964</v>
      </c>
      <c r="D5555" s="965">
        <v>14.19</v>
      </c>
      <c r="E5555" s="757"/>
      <c r="F5555" s="757"/>
      <c r="G5555" s="757"/>
      <c r="H5555" s="757"/>
      <c r="I5555" s="757"/>
    </row>
    <row r="5556" spans="1:9" ht="15.75" customHeight="1">
      <c r="A5556" s="963">
        <v>101251</v>
      </c>
      <c r="B5556" s="963" t="s">
        <v>8505</v>
      </c>
      <c r="C5556" s="964" t="s">
        <v>964</v>
      </c>
      <c r="D5556" s="965">
        <v>16.27</v>
      </c>
      <c r="E5556" s="757"/>
      <c r="F5556" s="757"/>
      <c r="G5556" s="757"/>
      <c r="H5556" s="757"/>
      <c r="I5556" s="757"/>
    </row>
    <row r="5557" spans="1:9" ht="15.75" customHeight="1">
      <c r="A5557" s="963">
        <v>101252</v>
      </c>
      <c r="B5557" s="963" t="s">
        <v>8506</v>
      </c>
      <c r="C5557" s="964" t="s">
        <v>964</v>
      </c>
      <c r="D5557" s="966">
        <v>17.64</v>
      </c>
      <c r="E5557" s="757"/>
      <c r="F5557" s="757"/>
      <c r="G5557" s="757"/>
      <c r="H5557" s="757"/>
      <c r="I5557" s="757"/>
    </row>
    <row r="5558" spans="1:9" ht="15.75" customHeight="1">
      <c r="A5558" s="963">
        <v>101253</v>
      </c>
      <c r="B5558" s="963" t="s">
        <v>8507</v>
      </c>
      <c r="C5558" s="964" t="s">
        <v>964</v>
      </c>
      <c r="D5558" s="966">
        <v>22.21</v>
      </c>
      <c r="E5558" s="757"/>
      <c r="F5558" s="757"/>
      <c r="G5558" s="757"/>
      <c r="H5558" s="757"/>
      <c r="I5558" s="757"/>
    </row>
    <row r="5559" spans="1:9" ht="15.75" customHeight="1">
      <c r="A5559" s="963">
        <v>101254</v>
      </c>
      <c r="B5559" s="963" t="s">
        <v>8508</v>
      </c>
      <c r="C5559" s="964" t="s">
        <v>964</v>
      </c>
      <c r="D5559" s="965">
        <v>11.55</v>
      </c>
      <c r="E5559" s="757"/>
      <c r="F5559" s="757"/>
      <c r="G5559" s="757"/>
      <c r="H5559" s="757"/>
      <c r="I5559" s="757"/>
    </row>
    <row r="5560" spans="1:9" ht="15.75" customHeight="1">
      <c r="A5560" s="963">
        <v>101255</v>
      </c>
      <c r="B5560" s="963" t="s">
        <v>8509</v>
      </c>
      <c r="C5560" s="964" t="s">
        <v>964</v>
      </c>
      <c r="D5560" s="965">
        <v>10.31</v>
      </c>
      <c r="E5560" s="757"/>
      <c r="F5560" s="757"/>
      <c r="G5560" s="757"/>
      <c r="H5560" s="757"/>
      <c r="I5560" s="757"/>
    </row>
    <row r="5561" spans="1:9" ht="15.75" customHeight="1">
      <c r="A5561" s="963">
        <v>101256</v>
      </c>
      <c r="B5561" s="963" t="s">
        <v>8510</v>
      </c>
      <c r="C5561" s="964" t="s">
        <v>964</v>
      </c>
      <c r="D5561" s="965">
        <v>17.8</v>
      </c>
      <c r="E5561" s="757"/>
      <c r="F5561" s="757"/>
      <c r="G5561" s="757"/>
      <c r="H5561" s="757"/>
      <c r="I5561" s="757"/>
    </row>
    <row r="5562" spans="1:9" ht="15.75" customHeight="1">
      <c r="A5562" s="963">
        <v>101257</v>
      </c>
      <c r="B5562" s="963" t="s">
        <v>8511</v>
      </c>
      <c r="C5562" s="964" t="s">
        <v>964</v>
      </c>
      <c r="D5562" s="965">
        <v>18.87</v>
      </c>
      <c r="E5562" s="757"/>
      <c r="F5562" s="757"/>
      <c r="G5562" s="757"/>
      <c r="H5562" s="757"/>
      <c r="I5562" s="757"/>
    </row>
    <row r="5563" spans="1:9" ht="15.75" customHeight="1">
      <c r="A5563" s="963">
        <v>101258</v>
      </c>
      <c r="B5563" s="963" t="s">
        <v>8512</v>
      </c>
      <c r="C5563" s="964" t="s">
        <v>964</v>
      </c>
      <c r="D5563" s="965">
        <v>21.85</v>
      </c>
      <c r="E5563" s="757"/>
      <c r="F5563" s="757"/>
      <c r="G5563" s="757"/>
      <c r="H5563" s="757"/>
      <c r="I5563" s="757"/>
    </row>
    <row r="5564" spans="1:9" ht="15.75" customHeight="1">
      <c r="A5564" s="963">
        <v>101259</v>
      </c>
      <c r="B5564" s="963" t="s">
        <v>8513</v>
      </c>
      <c r="C5564" s="964" t="s">
        <v>964</v>
      </c>
      <c r="D5564" s="965">
        <v>24.19</v>
      </c>
      <c r="E5564" s="757"/>
      <c r="F5564" s="757"/>
      <c r="G5564" s="757"/>
      <c r="H5564" s="757"/>
      <c r="I5564" s="757"/>
    </row>
    <row r="5565" spans="1:9" ht="15.75" customHeight="1">
      <c r="A5565" s="963">
        <v>101260</v>
      </c>
      <c r="B5565" s="963" t="s">
        <v>8514</v>
      </c>
      <c r="C5565" s="964" t="s">
        <v>964</v>
      </c>
      <c r="D5565" s="965">
        <v>30.2</v>
      </c>
      <c r="E5565" s="757"/>
      <c r="F5565" s="757"/>
      <c r="G5565" s="757"/>
      <c r="H5565" s="757"/>
      <c r="I5565" s="757"/>
    </row>
    <row r="5566" spans="1:9" ht="15.75" customHeight="1">
      <c r="A5566" s="963">
        <v>101261</v>
      </c>
      <c r="B5566" s="963" t="s">
        <v>8515</v>
      </c>
      <c r="C5566" s="964" t="s">
        <v>964</v>
      </c>
      <c r="D5566" s="965">
        <v>16.88</v>
      </c>
      <c r="E5566" s="757"/>
      <c r="F5566" s="757"/>
      <c r="G5566" s="757"/>
      <c r="H5566" s="757"/>
      <c r="I5566" s="757"/>
    </row>
    <row r="5567" spans="1:9" ht="15.75" customHeight="1">
      <c r="A5567" s="963">
        <v>101262</v>
      </c>
      <c r="B5567" s="963" t="s">
        <v>8516</v>
      </c>
      <c r="C5567" s="964" t="s">
        <v>964</v>
      </c>
      <c r="D5567" s="965">
        <v>17.920000000000002</v>
      </c>
      <c r="E5567" s="757"/>
      <c r="F5567" s="757"/>
      <c r="G5567" s="757"/>
      <c r="H5567" s="757"/>
      <c r="I5567" s="757"/>
    </row>
    <row r="5568" spans="1:9" ht="15.75" customHeight="1">
      <c r="A5568" s="963">
        <v>101263</v>
      </c>
      <c r="B5568" s="963" t="s">
        <v>8517</v>
      </c>
      <c r="C5568" s="964" t="s">
        <v>964</v>
      </c>
      <c r="D5568" s="965">
        <v>20.73</v>
      </c>
      <c r="E5568" s="757"/>
      <c r="F5568" s="757"/>
      <c r="G5568" s="757"/>
      <c r="H5568" s="757"/>
      <c r="I5568" s="757"/>
    </row>
    <row r="5569" spans="1:9" ht="15.75" customHeight="1">
      <c r="A5569" s="963">
        <v>101264</v>
      </c>
      <c r="B5569" s="963" t="s">
        <v>8518</v>
      </c>
      <c r="C5569" s="964" t="s">
        <v>964</v>
      </c>
      <c r="D5569" s="965">
        <v>22.92</v>
      </c>
      <c r="E5569" s="757"/>
      <c r="F5569" s="757"/>
      <c r="G5569" s="757"/>
      <c r="H5569" s="757"/>
      <c r="I5569" s="757"/>
    </row>
    <row r="5570" spans="1:9" ht="15.75" customHeight="1">
      <c r="A5570" s="963">
        <v>101265</v>
      </c>
      <c r="B5570" s="963" t="s">
        <v>8519</v>
      </c>
      <c r="C5570" s="964" t="s">
        <v>964</v>
      </c>
      <c r="D5570" s="965">
        <v>28.59</v>
      </c>
      <c r="E5570" s="757"/>
      <c r="F5570" s="757"/>
      <c r="G5570" s="757"/>
      <c r="H5570" s="757"/>
      <c r="I5570" s="757"/>
    </row>
    <row r="5571" spans="1:9" ht="15.75" customHeight="1">
      <c r="A5571" s="963">
        <v>101266</v>
      </c>
      <c r="B5571" s="963" t="s">
        <v>8520</v>
      </c>
      <c r="C5571" s="964" t="s">
        <v>964</v>
      </c>
      <c r="D5571" s="965">
        <v>10.32</v>
      </c>
      <c r="E5571" s="757"/>
      <c r="F5571" s="757"/>
      <c r="G5571" s="757"/>
      <c r="H5571" s="757"/>
      <c r="I5571" s="757"/>
    </row>
    <row r="5572" spans="1:9" ht="15.75" customHeight="1">
      <c r="A5572" s="963">
        <v>101267</v>
      </c>
      <c r="B5572" s="963" t="s">
        <v>8521</v>
      </c>
      <c r="C5572" s="964" t="s">
        <v>964</v>
      </c>
      <c r="D5572" s="965">
        <v>9.8699999999999992</v>
      </c>
      <c r="E5572" s="757"/>
      <c r="F5572" s="757"/>
      <c r="G5572" s="757"/>
      <c r="H5572" s="757"/>
      <c r="I5572" s="757"/>
    </row>
    <row r="5573" spans="1:9" ht="15.75" customHeight="1">
      <c r="A5573" s="963">
        <v>101268</v>
      </c>
      <c r="B5573" s="963" t="s">
        <v>8522</v>
      </c>
      <c r="C5573" s="964" t="s">
        <v>964</v>
      </c>
      <c r="D5573" s="965">
        <v>16.29</v>
      </c>
      <c r="E5573" s="757"/>
      <c r="F5573" s="757"/>
      <c r="G5573" s="757"/>
      <c r="H5573" s="757"/>
      <c r="I5573" s="757"/>
    </row>
    <row r="5574" spans="1:9" ht="15.75" customHeight="1">
      <c r="A5574" s="963">
        <v>101269</v>
      </c>
      <c r="B5574" s="963" t="s">
        <v>8523</v>
      </c>
      <c r="C5574" s="964" t="s">
        <v>964</v>
      </c>
      <c r="D5574" s="965">
        <v>18.03</v>
      </c>
      <c r="E5574" s="757"/>
      <c r="F5574" s="757"/>
      <c r="G5574" s="757"/>
      <c r="H5574" s="757"/>
      <c r="I5574" s="757"/>
    </row>
    <row r="5575" spans="1:9" ht="15.75" customHeight="1">
      <c r="A5575" s="963">
        <v>101270</v>
      </c>
      <c r="B5575" s="963" t="s">
        <v>8524</v>
      </c>
      <c r="C5575" s="964" t="s">
        <v>964</v>
      </c>
      <c r="D5575" s="965">
        <v>20.9</v>
      </c>
      <c r="E5575" s="757"/>
      <c r="F5575" s="757"/>
      <c r="G5575" s="757"/>
      <c r="H5575" s="757"/>
      <c r="I5575" s="757"/>
    </row>
    <row r="5576" spans="1:9" ht="15.75" customHeight="1">
      <c r="A5576" s="963">
        <v>101271</v>
      </c>
      <c r="B5576" s="963" t="s">
        <v>8525</v>
      </c>
      <c r="C5576" s="964" t="s">
        <v>964</v>
      </c>
      <c r="D5576" s="965">
        <v>23.12</v>
      </c>
      <c r="E5576" s="757"/>
      <c r="F5576" s="757"/>
      <c r="G5576" s="757"/>
      <c r="H5576" s="757"/>
      <c r="I5576" s="757"/>
    </row>
    <row r="5577" spans="1:9" ht="15.75" customHeight="1">
      <c r="A5577" s="963">
        <v>101272</v>
      </c>
      <c r="B5577" s="963" t="s">
        <v>8526</v>
      </c>
      <c r="C5577" s="964" t="s">
        <v>964</v>
      </c>
      <c r="D5577" s="965">
        <v>28.9</v>
      </c>
      <c r="E5577" s="757"/>
      <c r="F5577" s="757"/>
      <c r="G5577" s="757"/>
      <c r="H5577" s="757"/>
      <c r="I5577" s="757"/>
    </row>
    <row r="5578" spans="1:9" ht="15.75" customHeight="1">
      <c r="A5578" s="963">
        <v>101273</v>
      </c>
      <c r="B5578" s="963" t="s">
        <v>8527</v>
      </c>
      <c r="C5578" s="964" t="s">
        <v>964</v>
      </c>
      <c r="D5578" s="965">
        <v>15.6</v>
      </c>
      <c r="E5578" s="757"/>
      <c r="F5578" s="757"/>
      <c r="G5578" s="757"/>
      <c r="H5578" s="757"/>
      <c r="I5578" s="757"/>
    </row>
    <row r="5579" spans="1:9" ht="15.75" customHeight="1">
      <c r="A5579" s="963">
        <v>101274</v>
      </c>
      <c r="B5579" s="963" t="s">
        <v>8528</v>
      </c>
      <c r="C5579" s="964" t="s">
        <v>964</v>
      </c>
      <c r="D5579" s="965">
        <v>17.18</v>
      </c>
      <c r="E5579" s="757"/>
      <c r="F5579" s="757"/>
      <c r="G5579" s="757"/>
      <c r="H5579" s="757"/>
      <c r="I5579" s="757"/>
    </row>
    <row r="5580" spans="1:9" ht="15.75" customHeight="1">
      <c r="A5580" s="963">
        <v>101275</v>
      </c>
      <c r="B5580" s="963" t="s">
        <v>8529</v>
      </c>
      <c r="C5580" s="964" t="s">
        <v>964</v>
      </c>
      <c r="D5580" s="965">
        <v>19.93</v>
      </c>
      <c r="E5580" s="757"/>
      <c r="F5580" s="757"/>
      <c r="G5580" s="757"/>
      <c r="H5580" s="757"/>
      <c r="I5580" s="757"/>
    </row>
    <row r="5581" spans="1:9" ht="15.75" customHeight="1">
      <c r="A5581" s="963">
        <v>101276</v>
      </c>
      <c r="B5581" s="963" t="s">
        <v>8530</v>
      </c>
      <c r="C5581" s="964" t="s">
        <v>964</v>
      </c>
      <c r="D5581" s="965">
        <v>22.01</v>
      </c>
      <c r="E5581" s="757"/>
      <c r="F5581" s="757"/>
      <c r="G5581" s="757"/>
      <c r="H5581" s="757"/>
      <c r="I5581" s="757"/>
    </row>
    <row r="5582" spans="1:9" ht="15.75" customHeight="1">
      <c r="A5582" s="963">
        <v>101277</v>
      </c>
      <c r="B5582" s="963" t="s">
        <v>8531</v>
      </c>
      <c r="C5582" s="964" t="s">
        <v>964</v>
      </c>
      <c r="D5582" s="965">
        <v>28.05</v>
      </c>
      <c r="E5582" s="757"/>
      <c r="F5582" s="757"/>
      <c r="G5582" s="757"/>
      <c r="H5582" s="757"/>
      <c r="I5582" s="757"/>
    </row>
    <row r="5583" spans="1:9" ht="15.75" customHeight="1">
      <c r="A5583" s="963">
        <v>102354</v>
      </c>
      <c r="B5583" s="963" t="s">
        <v>8532</v>
      </c>
      <c r="C5583" s="964" t="s">
        <v>964</v>
      </c>
      <c r="D5583" s="965">
        <v>139.21</v>
      </c>
      <c r="E5583" s="757"/>
      <c r="F5583" s="757"/>
      <c r="G5583" s="757"/>
      <c r="H5583" s="757"/>
      <c r="I5583" s="757"/>
    </row>
    <row r="5584" spans="1:9" ht="15.75" customHeight="1">
      <c r="A5584" s="963">
        <v>102355</v>
      </c>
      <c r="B5584" s="963" t="s">
        <v>8533</v>
      </c>
      <c r="C5584" s="964" t="s">
        <v>964</v>
      </c>
      <c r="D5584" s="965">
        <v>159.63</v>
      </c>
      <c r="E5584" s="757"/>
      <c r="F5584" s="757"/>
      <c r="G5584" s="757"/>
      <c r="H5584" s="757"/>
      <c r="I5584" s="757"/>
    </row>
    <row r="5585" spans="1:9" ht="15.75" customHeight="1">
      <c r="A5585" s="963">
        <v>102360</v>
      </c>
      <c r="B5585" s="963" t="s">
        <v>8534</v>
      </c>
      <c r="C5585" s="964" t="s">
        <v>964</v>
      </c>
      <c r="D5585" s="965">
        <v>21.71</v>
      </c>
      <c r="E5585" s="757"/>
      <c r="F5585" s="757"/>
      <c r="G5585" s="757"/>
      <c r="H5585" s="757"/>
      <c r="I5585" s="757"/>
    </row>
    <row r="5586" spans="1:9" ht="15.75" customHeight="1">
      <c r="A5586" s="963">
        <v>102361</v>
      </c>
      <c r="B5586" s="963" t="s">
        <v>8535</v>
      </c>
      <c r="C5586" s="964" t="s">
        <v>964</v>
      </c>
      <c r="D5586" s="965">
        <v>32.21</v>
      </c>
      <c r="E5586" s="757"/>
      <c r="F5586" s="757"/>
      <c r="G5586" s="757"/>
      <c r="H5586" s="757"/>
      <c r="I5586" s="757"/>
    </row>
    <row r="5587" spans="1:9" ht="15.75" customHeight="1">
      <c r="A5587" s="963">
        <v>90082</v>
      </c>
      <c r="B5587" s="963" t="s">
        <v>8536</v>
      </c>
      <c r="C5587" s="964" t="s">
        <v>964</v>
      </c>
      <c r="D5587" s="965">
        <v>10.45</v>
      </c>
      <c r="E5587" s="757"/>
      <c r="F5587" s="757"/>
      <c r="G5587" s="757"/>
      <c r="H5587" s="757"/>
      <c r="I5587" s="757"/>
    </row>
    <row r="5588" spans="1:9" ht="15.75" customHeight="1">
      <c r="A5588" s="963">
        <v>90084</v>
      </c>
      <c r="B5588" s="963" t="s">
        <v>8537</v>
      </c>
      <c r="C5588" s="964" t="s">
        <v>964</v>
      </c>
      <c r="D5588" s="965">
        <v>10.119999999999999</v>
      </c>
      <c r="E5588" s="757"/>
      <c r="F5588" s="757"/>
      <c r="G5588" s="757"/>
      <c r="H5588" s="757"/>
      <c r="I5588" s="757"/>
    </row>
    <row r="5589" spans="1:9" ht="15.75" customHeight="1">
      <c r="A5589" s="963">
        <v>90086</v>
      </c>
      <c r="B5589" s="963" t="s">
        <v>8538</v>
      </c>
      <c r="C5589" s="964" t="s">
        <v>964</v>
      </c>
      <c r="D5589" s="965">
        <v>9.56</v>
      </c>
      <c r="E5589" s="757"/>
      <c r="F5589" s="757"/>
      <c r="G5589" s="757"/>
      <c r="H5589" s="757"/>
      <c r="I5589" s="757"/>
    </row>
    <row r="5590" spans="1:9" ht="15.75" customHeight="1">
      <c r="A5590" s="963">
        <v>90087</v>
      </c>
      <c r="B5590" s="963" t="s">
        <v>8539</v>
      </c>
      <c r="C5590" s="964" t="s">
        <v>964</v>
      </c>
      <c r="D5590" s="965">
        <v>8.83</v>
      </c>
      <c r="E5590" s="757"/>
      <c r="F5590" s="757"/>
      <c r="G5590" s="757"/>
      <c r="H5590" s="757"/>
      <c r="I5590" s="757"/>
    </row>
    <row r="5591" spans="1:9" ht="15.75" customHeight="1">
      <c r="A5591" s="963">
        <v>90090</v>
      </c>
      <c r="B5591" s="963" t="s">
        <v>8540</v>
      </c>
      <c r="C5591" s="964" t="s">
        <v>964</v>
      </c>
      <c r="D5591" s="965">
        <v>8.6300000000000008</v>
      </c>
      <c r="E5591" s="757"/>
      <c r="F5591" s="757"/>
      <c r="G5591" s="757"/>
      <c r="H5591" s="757"/>
      <c r="I5591" s="757"/>
    </row>
    <row r="5592" spans="1:9" ht="15.75" customHeight="1">
      <c r="A5592" s="963">
        <v>90091</v>
      </c>
      <c r="B5592" s="963" t="s">
        <v>8541</v>
      </c>
      <c r="C5592" s="964" t="s">
        <v>964</v>
      </c>
      <c r="D5592" s="965">
        <v>5.64</v>
      </c>
      <c r="E5592" s="757"/>
      <c r="F5592" s="757"/>
      <c r="G5592" s="757"/>
      <c r="H5592" s="757"/>
      <c r="I5592" s="757"/>
    </row>
    <row r="5593" spans="1:9" ht="15.75" customHeight="1">
      <c r="A5593" s="963">
        <v>90092</v>
      </c>
      <c r="B5593" s="963" t="s">
        <v>8542</v>
      </c>
      <c r="C5593" s="964" t="s">
        <v>964</v>
      </c>
      <c r="D5593" s="965">
        <v>5.57</v>
      </c>
      <c r="E5593" s="757"/>
      <c r="F5593" s="757"/>
      <c r="G5593" s="757"/>
      <c r="H5593" s="757"/>
      <c r="I5593" s="757"/>
    </row>
    <row r="5594" spans="1:9" ht="15.75" customHeight="1">
      <c r="A5594" s="963">
        <v>90094</v>
      </c>
      <c r="B5594" s="963" t="s">
        <v>8543</v>
      </c>
      <c r="C5594" s="964" t="s">
        <v>964</v>
      </c>
      <c r="D5594" s="965">
        <v>5.29</v>
      </c>
      <c r="E5594" s="757"/>
      <c r="F5594" s="757"/>
      <c r="G5594" s="757"/>
      <c r="H5594" s="757"/>
      <c r="I5594" s="757"/>
    </row>
    <row r="5595" spans="1:9" ht="15.75" customHeight="1">
      <c r="A5595" s="963">
        <v>90095</v>
      </c>
      <c r="B5595" s="963" t="s">
        <v>8544</v>
      </c>
      <c r="C5595" s="964" t="s">
        <v>964</v>
      </c>
      <c r="D5595" s="965">
        <v>4.8600000000000003</v>
      </c>
      <c r="E5595" s="757"/>
      <c r="F5595" s="757"/>
      <c r="G5595" s="757"/>
      <c r="H5595" s="757"/>
      <c r="I5595" s="757"/>
    </row>
    <row r="5596" spans="1:9" ht="15.75" customHeight="1">
      <c r="A5596" s="963">
        <v>90098</v>
      </c>
      <c r="B5596" s="963" t="s">
        <v>8545</v>
      </c>
      <c r="C5596" s="964" t="s">
        <v>964</v>
      </c>
      <c r="D5596" s="965">
        <v>4.7699999999999996</v>
      </c>
      <c r="E5596" s="757"/>
      <c r="F5596" s="757"/>
      <c r="G5596" s="757"/>
      <c r="H5596" s="757"/>
      <c r="I5596" s="757"/>
    </row>
    <row r="5597" spans="1:9" ht="15.75" customHeight="1">
      <c r="A5597" s="963">
        <v>90099</v>
      </c>
      <c r="B5597" s="963" t="s">
        <v>8546</v>
      </c>
      <c r="C5597" s="964" t="s">
        <v>964</v>
      </c>
      <c r="D5597" s="965">
        <v>14.37</v>
      </c>
      <c r="E5597" s="757"/>
      <c r="F5597" s="757"/>
      <c r="G5597" s="757"/>
      <c r="H5597" s="757"/>
      <c r="I5597" s="757"/>
    </row>
    <row r="5598" spans="1:9" ht="15.75" customHeight="1">
      <c r="A5598" s="963">
        <v>90100</v>
      </c>
      <c r="B5598" s="963" t="s">
        <v>8547</v>
      </c>
      <c r="C5598" s="964" t="s">
        <v>964</v>
      </c>
      <c r="D5598" s="965">
        <v>12.21</v>
      </c>
      <c r="E5598" s="757"/>
      <c r="F5598" s="757"/>
      <c r="G5598" s="757"/>
      <c r="H5598" s="757"/>
      <c r="I5598" s="757"/>
    </row>
    <row r="5599" spans="1:9" ht="15.75" customHeight="1">
      <c r="A5599" s="963">
        <v>90101</v>
      </c>
      <c r="B5599" s="963" t="s">
        <v>8548</v>
      </c>
      <c r="C5599" s="964" t="s">
        <v>964</v>
      </c>
      <c r="D5599" s="965">
        <v>12.06</v>
      </c>
      <c r="E5599" s="757"/>
      <c r="F5599" s="757"/>
      <c r="G5599" s="757"/>
      <c r="H5599" s="757"/>
      <c r="I5599" s="757"/>
    </row>
    <row r="5600" spans="1:9" ht="15.75" customHeight="1">
      <c r="A5600" s="963">
        <v>90102</v>
      </c>
      <c r="B5600" s="963" t="s">
        <v>8549</v>
      </c>
      <c r="C5600" s="964" t="s">
        <v>964</v>
      </c>
      <c r="D5600" s="965">
        <v>10.98</v>
      </c>
      <c r="E5600" s="757"/>
      <c r="F5600" s="757"/>
      <c r="G5600" s="757"/>
      <c r="H5600" s="757"/>
      <c r="I5600" s="757"/>
    </row>
    <row r="5601" spans="1:9" ht="15.75" customHeight="1">
      <c r="A5601" s="963">
        <v>90105</v>
      </c>
      <c r="B5601" s="963" t="s">
        <v>8550</v>
      </c>
      <c r="C5601" s="964" t="s">
        <v>964</v>
      </c>
      <c r="D5601" s="965">
        <v>7.92</v>
      </c>
      <c r="E5601" s="757"/>
      <c r="F5601" s="757"/>
      <c r="G5601" s="757"/>
      <c r="H5601" s="757"/>
      <c r="I5601" s="757"/>
    </row>
    <row r="5602" spans="1:9" ht="15.75" customHeight="1">
      <c r="A5602" s="963">
        <v>90106</v>
      </c>
      <c r="B5602" s="963" t="s">
        <v>8551</v>
      </c>
      <c r="C5602" s="964" t="s">
        <v>964</v>
      </c>
      <c r="D5602" s="965">
        <v>6.74</v>
      </c>
      <c r="E5602" s="757"/>
      <c r="F5602" s="757"/>
      <c r="G5602" s="757"/>
      <c r="H5602" s="757"/>
      <c r="I5602" s="757"/>
    </row>
    <row r="5603" spans="1:9" ht="15.75" customHeight="1">
      <c r="A5603" s="963">
        <v>90107</v>
      </c>
      <c r="B5603" s="963" t="s">
        <v>8552</v>
      </c>
      <c r="C5603" s="964" t="s">
        <v>964</v>
      </c>
      <c r="D5603" s="965">
        <v>6.65</v>
      </c>
      <c r="E5603" s="757"/>
      <c r="F5603" s="757"/>
      <c r="G5603" s="757"/>
      <c r="H5603" s="757"/>
      <c r="I5603" s="757"/>
    </row>
    <row r="5604" spans="1:9" ht="15.75" customHeight="1">
      <c r="A5604" s="963">
        <v>90108</v>
      </c>
      <c r="B5604" s="963" t="s">
        <v>8553</v>
      </c>
      <c r="C5604" s="964" t="s">
        <v>964</v>
      </c>
      <c r="D5604" s="965">
        <v>6.05</v>
      </c>
      <c r="E5604" s="757"/>
      <c r="F5604" s="757"/>
      <c r="G5604" s="757"/>
      <c r="H5604" s="757"/>
      <c r="I5604" s="757"/>
    </row>
    <row r="5605" spans="1:9" ht="15.75" customHeight="1">
      <c r="A5605" s="963">
        <v>93358</v>
      </c>
      <c r="B5605" s="963" t="s">
        <v>979</v>
      </c>
      <c r="C5605" s="964" t="s">
        <v>964</v>
      </c>
      <c r="D5605" s="965">
        <v>67.88</v>
      </c>
      <c r="E5605" s="757"/>
      <c r="F5605" s="757"/>
      <c r="G5605" s="757"/>
      <c r="H5605" s="757"/>
      <c r="I5605" s="757"/>
    </row>
    <row r="5606" spans="1:9" ht="15.75" customHeight="1">
      <c r="A5606" s="963">
        <v>102276</v>
      </c>
      <c r="B5606" s="963" t="s">
        <v>8554</v>
      </c>
      <c r="C5606" s="964" t="s">
        <v>964</v>
      </c>
      <c r="D5606" s="965">
        <v>11.75</v>
      </c>
      <c r="E5606" s="757"/>
      <c r="F5606" s="757"/>
      <c r="G5606" s="757"/>
      <c r="H5606" s="757"/>
      <c r="I5606" s="757"/>
    </row>
    <row r="5607" spans="1:9" ht="15.75" customHeight="1">
      <c r="A5607" s="963">
        <v>102277</v>
      </c>
      <c r="B5607" s="963" t="s">
        <v>8555</v>
      </c>
      <c r="C5607" s="964" t="s">
        <v>964</v>
      </c>
      <c r="D5607" s="965">
        <v>9.2799999999999994</v>
      </c>
      <c r="E5607" s="757"/>
      <c r="F5607" s="757"/>
      <c r="G5607" s="757"/>
      <c r="H5607" s="757"/>
      <c r="I5607" s="757"/>
    </row>
    <row r="5608" spans="1:9" ht="15.75" customHeight="1">
      <c r="A5608" s="963">
        <v>102278</v>
      </c>
      <c r="B5608" s="963" t="s">
        <v>8556</v>
      </c>
      <c r="C5608" s="964" t="s">
        <v>964</v>
      </c>
      <c r="D5608" s="965">
        <v>9.19</v>
      </c>
      <c r="E5608" s="757"/>
      <c r="F5608" s="757"/>
      <c r="G5608" s="757"/>
      <c r="H5608" s="757"/>
      <c r="I5608" s="757"/>
    </row>
    <row r="5609" spans="1:9" ht="15.75" customHeight="1">
      <c r="A5609" s="963">
        <v>102279</v>
      </c>
      <c r="B5609" s="963" t="s">
        <v>8557</v>
      </c>
      <c r="C5609" s="964" t="s">
        <v>964</v>
      </c>
      <c r="D5609" s="965">
        <v>6.48</v>
      </c>
      <c r="E5609" s="757"/>
      <c r="F5609" s="757"/>
      <c r="G5609" s="757"/>
      <c r="H5609" s="757"/>
      <c r="I5609" s="757"/>
    </row>
    <row r="5610" spans="1:9" ht="15.75" customHeight="1">
      <c r="A5610" s="963">
        <v>102280</v>
      </c>
      <c r="B5610" s="963" t="s">
        <v>8558</v>
      </c>
      <c r="C5610" s="964" t="s">
        <v>964</v>
      </c>
      <c r="D5610" s="965">
        <v>5.12</v>
      </c>
      <c r="E5610" s="757"/>
      <c r="F5610" s="757"/>
      <c r="G5610" s="757"/>
      <c r="H5610" s="757"/>
      <c r="I5610" s="757"/>
    </row>
    <row r="5611" spans="1:9" ht="15.75" customHeight="1">
      <c r="A5611" s="963">
        <v>102281</v>
      </c>
      <c r="B5611" s="963" t="s">
        <v>8559</v>
      </c>
      <c r="C5611" s="964" t="s">
        <v>964</v>
      </c>
      <c r="D5611" s="965">
        <v>5.08</v>
      </c>
      <c r="E5611" s="757"/>
      <c r="F5611" s="757"/>
      <c r="G5611" s="757"/>
      <c r="H5611" s="757"/>
      <c r="I5611" s="757"/>
    </row>
    <row r="5612" spans="1:9" ht="15.75" customHeight="1">
      <c r="A5612" s="963">
        <v>102282</v>
      </c>
      <c r="B5612" s="963" t="s">
        <v>8560</v>
      </c>
      <c r="C5612" s="964" t="s">
        <v>964</v>
      </c>
      <c r="D5612" s="965">
        <v>13.05</v>
      </c>
      <c r="E5612" s="757"/>
      <c r="F5612" s="757"/>
      <c r="G5612" s="757"/>
      <c r="H5612" s="757"/>
      <c r="I5612" s="757"/>
    </row>
    <row r="5613" spans="1:9" ht="15.75" customHeight="1">
      <c r="A5613" s="963">
        <v>102283</v>
      </c>
      <c r="B5613" s="963" t="s">
        <v>8561</v>
      </c>
      <c r="C5613" s="964" t="s">
        <v>964</v>
      </c>
      <c r="D5613" s="965">
        <v>11.6</v>
      </c>
      <c r="E5613" s="757"/>
      <c r="F5613" s="757"/>
      <c r="G5613" s="757"/>
      <c r="H5613" s="757"/>
      <c r="I5613" s="757"/>
    </row>
    <row r="5614" spans="1:9" ht="15.75" customHeight="1">
      <c r="A5614" s="963">
        <v>102284</v>
      </c>
      <c r="B5614" s="963" t="s">
        <v>8562</v>
      </c>
      <c r="C5614" s="964" t="s">
        <v>964</v>
      </c>
      <c r="D5614" s="965">
        <v>11.24</v>
      </c>
      <c r="E5614" s="757"/>
      <c r="F5614" s="757"/>
      <c r="G5614" s="757"/>
      <c r="H5614" s="757"/>
      <c r="I5614" s="757"/>
    </row>
    <row r="5615" spans="1:9" ht="15.75" customHeight="1">
      <c r="A5615" s="963">
        <v>102285</v>
      </c>
      <c r="B5615" s="963" t="s">
        <v>8563</v>
      </c>
      <c r="C5615" s="964" t="s">
        <v>964</v>
      </c>
      <c r="D5615" s="965">
        <v>10.62</v>
      </c>
      <c r="E5615" s="757"/>
      <c r="F5615" s="757"/>
      <c r="G5615" s="757"/>
      <c r="H5615" s="757"/>
      <c r="I5615" s="757"/>
    </row>
    <row r="5616" spans="1:9" ht="15.75" customHeight="1">
      <c r="A5616" s="963">
        <v>102286</v>
      </c>
      <c r="B5616" s="963" t="s">
        <v>8564</v>
      </c>
      <c r="C5616" s="964" t="s">
        <v>964</v>
      </c>
      <c r="D5616" s="965">
        <v>10.32</v>
      </c>
      <c r="E5616" s="757"/>
      <c r="F5616" s="757"/>
      <c r="G5616" s="757"/>
      <c r="H5616" s="757"/>
      <c r="I5616" s="757"/>
    </row>
    <row r="5617" spans="1:9" ht="15.75" customHeight="1">
      <c r="A5617" s="963">
        <v>102287</v>
      </c>
      <c r="B5617" s="963" t="s">
        <v>8565</v>
      </c>
      <c r="C5617" s="964" t="s">
        <v>964</v>
      </c>
      <c r="D5617" s="965">
        <v>10.23</v>
      </c>
      <c r="E5617" s="757"/>
      <c r="F5617" s="757"/>
      <c r="G5617" s="757"/>
      <c r="H5617" s="757"/>
      <c r="I5617" s="757"/>
    </row>
    <row r="5618" spans="1:9" ht="15.75" customHeight="1">
      <c r="A5618" s="963">
        <v>102288</v>
      </c>
      <c r="B5618" s="963" t="s">
        <v>8566</v>
      </c>
      <c r="C5618" s="964" t="s">
        <v>964</v>
      </c>
      <c r="D5618" s="965">
        <v>9.82</v>
      </c>
      <c r="E5618" s="757"/>
      <c r="F5618" s="757"/>
      <c r="G5618" s="757"/>
      <c r="H5618" s="757"/>
      <c r="I5618" s="757"/>
    </row>
    <row r="5619" spans="1:9" ht="15.75" customHeight="1">
      <c r="A5619" s="963">
        <v>102289</v>
      </c>
      <c r="B5619" s="963" t="s">
        <v>8567</v>
      </c>
      <c r="C5619" s="964" t="s">
        <v>964</v>
      </c>
      <c r="D5619" s="965">
        <v>9.59</v>
      </c>
      <c r="E5619" s="757"/>
      <c r="F5619" s="757"/>
      <c r="G5619" s="757"/>
      <c r="H5619" s="757"/>
      <c r="I5619" s="757"/>
    </row>
    <row r="5620" spans="1:9" ht="15.75" customHeight="1">
      <c r="A5620" s="963">
        <v>102290</v>
      </c>
      <c r="B5620" s="963" t="s">
        <v>8568</v>
      </c>
      <c r="C5620" s="964" t="s">
        <v>964</v>
      </c>
      <c r="D5620" s="965">
        <v>7.19</v>
      </c>
      <c r="E5620" s="757"/>
      <c r="F5620" s="757"/>
      <c r="G5620" s="757"/>
      <c r="H5620" s="757"/>
      <c r="I5620" s="757"/>
    </row>
    <row r="5621" spans="1:9" ht="15.75" customHeight="1">
      <c r="A5621" s="963">
        <v>102291</v>
      </c>
      <c r="B5621" s="963" t="s">
        <v>8569</v>
      </c>
      <c r="C5621" s="964" t="s">
        <v>964</v>
      </c>
      <c r="D5621" s="965">
        <v>6.39</v>
      </c>
      <c r="E5621" s="757"/>
      <c r="F5621" s="757"/>
      <c r="G5621" s="757"/>
      <c r="H5621" s="757"/>
      <c r="I5621" s="757"/>
    </row>
    <row r="5622" spans="1:9" ht="15.75" customHeight="1">
      <c r="A5622" s="963">
        <v>102292</v>
      </c>
      <c r="B5622" s="963" t="s">
        <v>8570</v>
      </c>
      <c r="C5622" s="964" t="s">
        <v>964</v>
      </c>
      <c r="D5622" s="965">
        <v>6.2</v>
      </c>
      <c r="E5622" s="757"/>
      <c r="F5622" s="757"/>
      <c r="G5622" s="757"/>
      <c r="H5622" s="757"/>
      <c r="I5622" s="757"/>
    </row>
    <row r="5623" spans="1:9" ht="15.75" customHeight="1">
      <c r="A5623" s="963">
        <v>102293</v>
      </c>
      <c r="B5623" s="963" t="s">
        <v>8571</v>
      </c>
      <c r="C5623" s="964" t="s">
        <v>964</v>
      </c>
      <c r="D5623" s="965">
        <v>5.86</v>
      </c>
      <c r="E5623" s="757"/>
      <c r="F5623" s="757"/>
      <c r="G5623" s="757"/>
      <c r="H5623" s="757"/>
      <c r="I5623" s="757"/>
    </row>
    <row r="5624" spans="1:9" ht="15.75" customHeight="1">
      <c r="A5624" s="963">
        <v>102294</v>
      </c>
      <c r="B5624" s="963" t="s">
        <v>8572</v>
      </c>
      <c r="C5624" s="964" t="s">
        <v>964</v>
      </c>
      <c r="D5624" s="965">
        <v>5.7</v>
      </c>
      <c r="E5624" s="757"/>
      <c r="F5624" s="757"/>
      <c r="G5624" s="757"/>
      <c r="H5624" s="757"/>
      <c r="I5624" s="757"/>
    </row>
    <row r="5625" spans="1:9" ht="15.75" customHeight="1">
      <c r="A5625" s="963">
        <v>102295</v>
      </c>
      <c r="B5625" s="963" t="s">
        <v>8573</v>
      </c>
      <c r="C5625" s="964" t="s">
        <v>964</v>
      </c>
      <c r="D5625" s="965">
        <v>5.63</v>
      </c>
      <c r="E5625" s="757"/>
      <c r="F5625" s="757"/>
      <c r="G5625" s="757"/>
      <c r="H5625" s="757"/>
      <c r="I5625" s="757"/>
    </row>
    <row r="5626" spans="1:9" ht="15.75" customHeight="1">
      <c r="A5626" s="963">
        <v>102296</v>
      </c>
      <c r="B5626" s="963" t="s">
        <v>8574</v>
      </c>
      <c r="C5626" s="964" t="s">
        <v>964</v>
      </c>
      <c r="D5626" s="965">
        <v>5.41</v>
      </c>
      <c r="E5626" s="757"/>
      <c r="F5626" s="757"/>
      <c r="G5626" s="757"/>
      <c r="H5626" s="757"/>
      <c r="I5626" s="757"/>
    </row>
    <row r="5627" spans="1:9" ht="15.75" customHeight="1">
      <c r="A5627" s="963">
        <v>102297</v>
      </c>
      <c r="B5627" s="963" t="s">
        <v>8575</v>
      </c>
      <c r="C5627" s="964" t="s">
        <v>964</v>
      </c>
      <c r="D5627" s="965">
        <v>5.29</v>
      </c>
      <c r="E5627" s="757"/>
      <c r="F5627" s="757"/>
      <c r="G5627" s="757"/>
      <c r="H5627" s="757"/>
      <c r="I5627" s="757"/>
    </row>
    <row r="5628" spans="1:9" ht="15.75" customHeight="1">
      <c r="A5628" s="963">
        <v>102298</v>
      </c>
      <c r="B5628" s="963" t="s">
        <v>8576</v>
      </c>
      <c r="C5628" s="964" t="s">
        <v>964</v>
      </c>
      <c r="D5628" s="965">
        <v>15.97</v>
      </c>
      <c r="E5628" s="757"/>
      <c r="F5628" s="757"/>
      <c r="G5628" s="757"/>
      <c r="H5628" s="757"/>
      <c r="I5628" s="757"/>
    </row>
    <row r="5629" spans="1:9" ht="15.75" customHeight="1">
      <c r="A5629" s="963">
        <v>102299</v>
      </c>
      <c r="B5629" s="963" t="s">
        <v>8577</v>
      </c>
      <c r="C5629" s="964" t="s">
        <v>964</v>
      </c>
      <c r="D5629" s="965">
        <v>13.58</v>
      </c>
      <c r="E5629" s="757"/>
      <c r="F5629" s="757"/>
      <c r="G5629" s="757"/>
      <c r="H5629" s="757"/>
      <c r="I5629" s="757"/>
    </row>
    <row r="5630" spans="1:9" ht="15.75" customHeight="1">
      <c r="A5630" s="963">
        <v>102300</v>
      </c>
      <c r="B5630" s="963" t="s">
        <v>8578</v>
      </c>
      <c r="C5630" s="964" t="s">
        <v>964</v>
      </c>
      <c r="D5630" s="965">
        <v>13.41</v>
      </c>
      <c r="E5630" s="757"/>
      <c r="F5630" s="757"/>
      <c r="G5630" s="757"/>
      <c r="H5630" s="757"/>
      <c r="I5630" s="757"/>
    </row>
    <row r="5631" spans="1:9" ht="15.75" customHeight="1">
      <c r="A5631" s="963">
        <v>102301</v>
      </c>
      <c r="B5631" s="963" t="s">
        <v>8579</v>
      </c>
      <c r="C5631" s="964" t="s">
        <v>964</v>
      </c>
      <c r="D5631" s="965">
        <v>12.18</v>
      </c>
      <c r="E5631" s="757"/>
      <c r="F5631" s="757"/>
      <c r="G5631" s="757"/>
      <c r="H5631" s="757"/>
      <c r="I5631" s="757"/>
    </row>
    <row r="5632" spans="1:9" ht="15.75" customHeight="1">
      <c r="A5632" s="963">
        <v>102302</v>
      </c>
      <c r="B5632" s="963" t="s">
        <v>8580</v>
      </c>
      <c r="C5632" s="964" t="s">
        <v>964</v>
      </c>
      <c r="D5632" s="965">
        <v>8.8000000000000007</v>
      </c>
      <c r="E5632" s="757"/>
      <c r="F5632" s="757"/>
      <c r="G5632" s="757"/>
      <c r="H5632" s="757"/>
      <c r="I5632" s="757"/>
    </row>
    <row r="5633" spans="1:9" ht="15.75" customHeight="1">
      <c r="A5633" s="963">
        <v>102303</v>
      </c>
      <c r="B5633" s="963" t="s">
        <v>8581</v>
      </c>
      <c r="C5633" s="964" t="s">
        <v>964</v>
      </c>
      <c r="D5633" s="965">
        <v>7.49</v>
      </c>
      <c r="E5633" s="757"/>
      <c r="F5633" s="757"/>
      <c r="G5633" s="757"/>
      <c r="H5633" s="757"/>
      <c r="I5633" s="757"/>
    </row>
    <row r="5634" spans="1:9" ht="15.75" customHeight="1">
      <c r="A5634" s="963">
        <v>102304</v>
      </c>
      <c r="B5634" s="963" t="s">
        <v>8582</v>
      </c>
      <c r="C5634" s="964" t="s">
        <v>964</v>
      </c>
      <c r="D5634" s="965">
        <v>7.38</v>
      </c>
      <c r="E5634" s="757"/>
      <c r="F5634" s="757"/>
      <c r="G5634" s="757"/>
      <c r="H5634" s="757"/>
      <c r="I5634" s="757"/>
    </row>
    <row r="5635" spans="1:9" ht="15.75" customHeight="1">
      <c r="A5635" s="963">
        <v>102305</v>
      </c>
      <c r="B5635" s="963" t="s">
        <v>8583</v>
      </c>
      <c r="C5635" s="964" t="s">
        <v>964</v>
      </c>
      <c r="D5635" s="965">
        <v>6.73</v>
      </c>
      <c r="E5635" s="757"/>
      <c r="F5635" s="757"/>
      <c r="G5635" s="757"/>
      <c r="H5635" s="757"/>
      <c r="I5635" s="757"/>
    </row>
    <row r="5636" spans="1:9" ht="15.75" customHeight="1">
      <c r="A5636" s="963">
        <v>102306</v>
      </c>
      <c r="B5636" s="963" t="s">
        <v>8584</v>
      </c>
      <c r="C5636" s="964" t="s">
        <v>964</v>
      </c>
      <c r="D5636" s="965">
        <v>14.71</v>
      </c>
      <c r="E5636" s="757"/>
      <c r="F5636" s="757"/>
      <c r="G5636" s="757"/>
      <c r="H5636" s="757"/>
      <c r="I5636" s="757"/>
    </row>
    <row r="5637" spans="1:9" ht="15.75" customHeight="1">
      <c r="A5637" s="963">
        <v>102307</v>
      </c>
      <c r="B5637" s="963" t="s">
        <v>8585</v>
      </c>
      <c r="C5637" s="964" t="s">
        <v>964</v>
      </c>
      <c r="D5637" s="965">
        <v>13.04</v>
      </c>
      <c r="E5637" s="757"/>
      <c r="F5637" s="757"/>
      <c r="G5637" s="757"/>
      <c r="H5637" s="757"/>
      <c r="I5637" s="757"/>
    </row>
    <row r="5638" spans="1:9" ht="15.75" customHeight="1">
      <c r="A5638" s="963">
        <v>102308</v>
      </c>
      <c r="B5638" s="963" t="s">
        <v>8586</v>
      </c>
      <c r="C5638" s="964" t="s">
        <v>964</v>
      </c>
      <c r="D5638" s="965">
        <v>12.65</v>
      </c>
      <c r="E5638" s="757"/>
      <c r="F5638" s="757"/>
      <c r="G5638" s="757"/>
      <c r="H5638" s="757"/>
      <c r="I5638" s="757"/>
    </row>
    <row r="5639" spans="1:9" ht="15.75" customHeight="1">
      <c r="A5639" s="963">
        <v>102309</v>
      </c>
      <c r="B5639" s="963" t="s">
        <v>8587</v>
      </c>
      <c r="C5639" s="964" t="s">
        <v>964</v>
      </c>
      <c r="D5639" s="965">
        <v>11.97</v>
      </c>
      <c r="E5639" s="757"/>
      <c r="F5639" s="757"/>
      <c r="G5639" s="757"/>
      <c r="H5639" s="757"/>
      <c r="I5639" s="757"/>
    </row>
    <row r="5640" spans="1:9" ht="15.75" customHeight="1">
      <c r="A5640" s="963">
        <v>102310</v>
      </c>
      <c r="B5640" s="963" t="s">
        <v>8588</v>
      </c>
      <c r="C5640" s="964" t="s">
        <v>964</v>
      </c>
      <c r="D5640" s="966">
        <v>11.62</v>
      </c>
      <c r="E5640" s="757"/>
      <c r="F5640" s="757"/>
      <c r="G5640" s="757"/>
      <c r="H5640" s="757"/>
      <c r="I5640" s="757"/>
    </row>
    <row r="5641" spans="1:9" ht="15.75" customHeight="1">
      <c r="A5641" s="963">
        <v>102311</v>
      </c>
      <c r="B5641" s="963" t="s">
        <v>8589</v>
      </c>
      <c r="C5641" s="964" t="s">
        <v>964</v>
      </c>
      <c r="D5641" s="966">
        <v>11.5</v>
      </c>
      <c r="E5641" s="757"/>
      <c r="F5641" s="757"/>
      <c r="G5641" s="757"/>
      <c r="H5641" s="757"/>
      <c r="I5641" s="757"/>
    </row>
    <row r="5642" spans="1:9" ht="15.75" customHeight="1">
      <c r="A5642" s="963">
        <v>102312</v>
      </c>
      <c r="B5642" s="963" t="s">
        <v>8590</v>
      </c>
      <c r="C5642" s="964" t="s">
        <v>964</v>
      </c>
      <c r="D5642" s="965">
        <v>11.04</v>
      </c>
      <c r="E5642" s="757"/>
      <c r="F5642" s="757"/>
      <c r="G5642" s="757"/>
      <c r="H5642" s="757"/>
      <c r="I5642" s="757"/>
    </row>
    <row r="5643" spans="1:9" ht="15.75" customHeight="1">
      <c r="A5643" s="963">
        <v>102313</v>
      </c>
      <c r="B5643" s="963" t="s">
        <v>8591</v>
      </c>
      <c r="C5643" s="964" t="s">
        <v>964</v>
      </c>
      <c r="D5643" s="965">
        <v>10.79</v>
      </c>
      <c r="E5643" s="757"/>
      <c r="F5643" s="757"/>
      <c r="G5643" s="757"/>
      <c r="H5643" s="757"/>
      <c r="I5643" s="757"/>
    </row>
    <row r="5644" spans="1:9" ht="15.75" customHeight="1">
      <c r="A5644" s="963">
        <v>102314</v>
      </c>
      <c r="B5644" s="963" t="s">
        <v>8592</v>
      </c>
      <c r="C5644" s="964" t="s">
        <v>964</v>
      </c>
      <c r="D5644" s="965">
        <v>8.11</v>
      </c>
      <c r="E5644" s="757"/>
      <c r="F5644" s="757"/>
      <c r="G5644" s="757"/>
      <c r="H5644" s="757"/>
      <c r="I5644" s="757"/>
    </row>
    <row r="5645" spans="1:9" ht="15.75" customHeight="1">
      <c r="A5645" s="963">
        <v>102315</v>
      </c>
      <c r="B5645" s="963" t="s">
        <v>8593</v>
      </c>
      <c r="C5645" s="964" t="s">
        <v>964</v>
      </c>
      <c r="D5645" s="965">
        <v>7.19</v>
      </c>
      <c r="E5645" s="757"/>
      <c r="F5645" s="757"/>
      <c r="G5645" s="757"/>
      <c r="H5645" s="757"/>
      <c r="I5645" s="757"/>
    </row>
    <row r="5646" spans="1:9" ht="15.75" customHeight="1">
      <c r="A5646" s="963">
        <v>102316</v>
      </c>
      <c r="B5646" s="963" t="s">
        <v>8594</v>
      </c>
      <c r="C5646" s="964" t="s">
        <v>964</v>
      </c>
      <c r="D5646" s="966">
        <v>6.98</v>
      </c>
      <c r="E5646" s="757"/>
      <c r="F5646" s="757"/>
      <c r="G5646" s="757"/>
      <c r="H5646" s="757"/>
      <c r="I5646" s="757"/>
    </row>
    <row r="5647" spans="1:9" ht="15.75" customHeight="1">
      <c r="A5647" s="963">
        <v>102317</v>
      </c>
      <c r="B5647" s="963" t="s">
        <v>8595</v>
      </c>
      <c r="C5647" s="964" t="s">
        <v>964</v>
      </c>
      <c r="D5647" s="965">
        <v>6.59</v>
      </c>
      <c r="E5647" s="757"/>
      <c r="F5647" s="757"/>
      <c r="G5647" s="757"/>
      <c r="H5647" s="757"/>
      <c r="I5647" s="757"/>
    </row>
    <row r="5648" spans="1:9" ht="15.75" customHeight="1">
      <c r="A5648" s="963">
        <v>102318</v>
      </c>
      <c r="B5648" s="963" t="s">
        <v>8596</v>
      </c>
      <c r="C5648" s="964" t="s">
        <v>964</v>
      </c>
      <c r="D5648" s="965">
        <v>6.41</v>
      </c>
      <c r="E5648" s="757"/>
      <c r="F5648" s="757"/>
      <c r="G5648" s="757"/>
      <c r="H5648" s="757"/>
      <c r="I5648" s="757"/>
    </row>
    <row r="5649" spans="1:9" ht="15.75" customHeight="1">
      <c r="A5649" s="963">
        <v>102319</v>
      </c>
      <c r="B5649" s="963" t="s">
        <v>8597</v>
      </c>
      <c r="C5649" s="964" t="s">
        <v>964</v>
      </c>
      <c r="D5649" s="965">
        <v>6.34</v>
      </c>
      <c r="E5649" s="757"/>
      <c r="F5649" s="757"/>
      <c r="G5649" s="757"/>
      <c r="H5649" s="757"/>
      <c r="I5649" s="757"/>
    </row>
    <row r="5650" spans="1:9" ht="15.75" customHeight="1">
      <c r="A5650" s="963">
        <v>102320</v>
      </c>
      <c r="B5650" s="963" t="s">
        <v>8598</v>
      </c>
      <c r="C5650" s="964" t="s">
        <v>964</v>
      </c>
      <c r="D5650" s="965">
        <v>6.08</v>
      </c>
      <c r="E5650" s="757"/>
      <c r="F5650" s="757"/>
      <c r="G5650" s="757"/>
      <c r="H5650" s="757"/>
      <c r="I5650" s="757"/>
    </row>
    <row r="5651" spans="1:9" ht="15.75" customHeight="1">
      <c r="A5651" s="963">
        <v>102321</v>
      </c>
      <c r="B5651" s="963" t="s">
        <v>8599</v>
      </c>
      <c r="C5651" s="964" t="s">
        <v>964</v>
      </c>
      <c r="D5651" s="965">
        <v>5.96</v>
      </c>
      <c r="E5651" s="757"/>
      <c r="F5651" s="757"/>
      <c r="G5651" s="757"/>
      <c r="H5651" s="757"/>
      <c r="I5651" s="757"/>
    </row>
    <row r="5652" spans="1:9" ht="15.75" customHeight="1">
      <c r="A5652" s="963">
        <v>102322</v>
      </c>
      <c r="B5652" s="963" t="s">
        <v>8600</v>
      </c>
      <c r="C5652" s="964" t="s">
        <v>964</v>
      </c>
      <c r="D5652" s="965">
        <v>17.989999999999998</v>
      </c>
      <c r="E5652" s="757"/>
      <c r="F5652" s="757"/>
      <c r="G5652" s="757"/>
      <c r="H5652" s="757"/>
      <c r="I5652" s="757"/>
    </row>
    <row r="5653" spans="1:9" ht="15.75" customHeight="1">
      <c r="A5653" s="963">
        <v>102323</v>
      </c>
      <c r="B5653" s="963" t="s">
        <v>8601</v>
      </c>
      <c r="C5653" s="964" t="s">
        <v>964</v>
      </c>
      <c r="D5653" s="965">
        <v>15.26</v>
      </c>
      <c r="E5653" s="757"/>
      <c r="F5653" s="757"/>
      <c r="G5653" s="757"/>
      <c r="H5653" s="757"/>
      <c r="I5653" s="757"/>
    </row>
    <row r="5654" spans="1:9" ht="15.75" customHeight="1">
      <c r="A5654" s="963">
        <v>102324</v>
      </c>
      <c r="B5654" s="963" t="s">
        <v>8602</v>
      </c>
      <c r="C5654" s="964" t="s">
        <v>964</v>
      </c>
      <c r="D5654" s="965">
        <v>15.07</v>
      </c>
      <c r="E5654" s="757"/>
      <c r="F5654" s="757"/>
      <c r="G5654" s="757"/>
      <c r="H5654" s="757"/>
      <c r="I5654" s="757"/>
    </row>
    <row r="5655" spans="1:9" ht="15.75" customHeight="1">
      <c r="A5655" s="963">
        <v>102325</v>
      </c>
      <c r="B5655" s="963" t="s">
        <v>8603</v>
      </c>
      <c r="C5655" s="964" t="s">
        <v>964</v>
      </c>
      <c r="D5655" s="965">
        <v>13.72</v>
      </c>
      <c r="E5655" s="757"/>
      <c r="F5655" s="757"/>
      <c r="G5655" s="757"/>
      <c r="H5655" s="757"/>
      <c r="I5655" s="757"/>
    </row>
    <row r="5656" spans="1:9" ht="15.75" customHeight="1">
      <c r="A5656" s="963">
        <v>102326</v>
      </c>
      <c r="B5656" s="963" t="s">
        <v>8604</v>
      </c>
      <c r="C5656" s="964" t="s">
        <v>964</v>
      </c>
      <c r="D5656" s="965">
        <v>9.92</v>
      </c>
      <c r="E5656" s="757"/>
      <c r="F5656" s="757"/>
      <c r="G5656" s="757"/>
      <c r="H5656" s="757"/>
      <c r="I5656" s="757"/>
    </row>
    <row r="5657" spans="1:9" ht="15.75" customHeight="1">
      <c r="A5657" s="963">
        <v>102327</v>
      </c>
      <c r="B5657" s="963" t="s">
        <v>8605</v>
      </c>
      <c r="C5657" s="964" t="s">
        <v>964</v>
      </c>
      <c r="D5657" s="965">
        <v>8.42</v>
      </c>
      <c r="E5657" s="757"/>
      <c r="F5657" s="757"/>
      <c r="G5657" s="757"/>
      <c r="H5657" s="757"/>
      <c r="I5657" s="757"/>
    </row>
    <row r="5658" spans="1:9" ht="15.75" customHeight="1">
      <c r="A5658" s="963">
        <v>102328</v>
      </c>
      <c r="B5658" s="963" t="s">
        <v>8606</v>
      </c>
      <c r="C5658" s="964" t="s">
        <v>964</v>
      </c>
      <c r="D5658" s="965">
        <v>8.31</v>
      </c>
      <c r="E5658" s="757"/>
      <c r="F5658" s="757"/>
      <c r="G5658" s="757"/>
      <c r="H5658" s="757"/>
      <c r="I5658" s="757"/>
    </row>
    <row r="5659" spans="1:9" ht="15.75" customHeight="1">
      <c r="A5659" s="963">
        <v>102329</v>
      </c>
      <c r="B5659" s="963" t="s">
        <v>8607</v>
      </c>
      <c r="C5659" s="964" t="s">
        <v>964</v>
      </c>
      <c r="D5659" s="965">
        <v>7.58</v>
      </c>
      <c r="E5659" s="757"/>
      <c r="F5659" s="757"/>
      <c r="G5659" s="757"/>
      <c r="H5659" s="757"/>
      <c r="I5659" s="757"/>
    </row>
    <row r="5660" spans="1:9" ht="15.75" customHeight="1">
      <c r="A5660" s="963">
        <v>94304</v>
      </c>
      <c r="B5660" s="963" t="s">
        <v>8608</v>
      </c>
      <c r="C5660" s="964" t="s">
        <v>964</v>
      </c>
      <c r="D5660" s="965">
        <v>110.42</v>
      </c>
      <c r="E5660" s="757"/>
      <c r="F5660" s="757"/>
      <c r="G5660" s="757"/>
      <c r="H5660" s="757"/>
      <c r="I5660" s="757"/>
    </row>
    <row r="5661" spans="1:9" ht="15.75" customHeight="1">
      <c r="A5661" s="963">
        <v>94305</v>
      </c>
      <c r="B5661" s="963" t="s">
        <v>8609</v>
      </c>
      <c r="C5661" s="964" t="s">
        <v>964</v>
      </c>
      <c r="D5661" s="965">
        <v>106.98</v>
      </c>
      <c r="E5661" s="757"/>
      <c r="F5661" s="757"/>
      <c r="G5661" s="757"/>
      <c r="H5661" s="757"/>
      <c r="I5661" s="757"/>
    </row>
    <row r="5662" spans="1:9" ht="15.75" customHeight="1">
      <c r="A5662" s="963">
        <v>94306</v>
      </c>
      <c r="B5662" s="963" t="s">
        <v>8610</v>
      </c>
      <c r="C5662" s="964" t="s">
        <v>964</v>
      </c>
      <c r="D5662" s="965">
        <v>102.63</v>
      </c>
      <c r="E5662" s="757"/>
      <c r="F5662" s="757"/>
      <c r="G5662" s="757"/>
      <c r="H5662" s="757"/>
      <c r="I5662" s="757"/>
    </row>
    <row r="5663" spans="1:9" ht="15.75" customHeight="1">
      <c r="A5663" s="963">
        <v>94307</v>
      </c>
      <c r="B5663" s="963" t="s">
        <v>8611</v>
      </c>
      <c r="C5663" s="964" t="s">
        <v>964</v>
      </c>
      <c r="D5663" s="965">
        <v>103.64</v>
      </c>
      <c r="E5663" s="757"/>
      <c r="F5663" s="757"/>
      <c r="G5663" s="757"/>
      <c r="H5663" s="757"/>
      <c r="I5663" s="757"/>
    </row>
    <row r="5664" spans="1:9" ht="15.75" customHeight="1">
      <c r="A5664" s="963">
        <v>94308</v>
      </c>
      <c r="B5664" s="963" t="s">
        <v>8612</v>
      </c>
      <c r="C5664" s="964" t="s">
        <v>964</v>
      </c>
      <c r="D5664" s="965">
        <v>100.9</v>
      </c>
      <c r="E5664" s="757"/>
      <c r="F5664" s="757"/>
      <c r="G5664" s="757"/>
      <c r="H5664" s="757"/>
      <c r="I5664" s="757"/>
    </row>
    <row r="5665" spans="1:9" ht="15.75" customHeight="1">
      <c r="A5665" s="963">
        <v>94309</v>
      </c>
      <c r="B5665" s="963" t="s">
        <v>8613</v>
      </c>
      <c r="C5665" s="964" t="s">
        <v>964</v>
      </c>
      <c r="D5665" s="965">
        <v>102.17</v>
      </c>
      <c r="E5665" s="757"/>
      <c r="F5665" s="757"/>
      <c r="G5665" s="757"/>
      <c r="H5665" s="757"/>
      <c r="I5665" s="757"/>
    </row>
    <row r="5666" spans="1:9" ht="15.75" customHeight="1">
      <c r="A5666" s="963">
        <v>94310</v>
      </c>
      <c r="B5666" s="963" t="s">
        <v>8614</v>
      </c>
      <c r="C5666" s="964" t="s">
        <v>964</v>
      </c>
      <c r="D5666" s="965">
        <v>100.01</v>
      </c>
      <c r="E5666" s="757"/>
      <c r="F5666" s="757"/>
      <c r="G5666" s="757"/>
      <c r="H5666" s="757"/>
      <c r="I5666" s="757"/>
    </row>
    <row r="5667" spans="1:9" ht="15.75" customHeight="1">
      <c r="A5667" s="963">
        <v>94315</v>
      </c>
      <c r="B5667" s="963" t="s">
        <v>8615</v>
      </c>
      <c r="C5667" s="964" t="s">
        <v>964</v>
      </c>
      <c r="D5667" s="965">
        <v>115.74</v>
      </c>
      <c r="E5667" s="757"/>
      <c r="F5667" s="757"/>
      <c r="G5667" s="757"/>
      <c r="H5667" s="757"/>
      <c r="I5667" s="757"/>
    </row>
    <row r="5668" spans="1:9" ht="15.75" customHeight="1">
      <c r="A5668" s="963">
        <v>94316</v>
      </c>
      <c r="B5668" s="963" t="s">
        <v>8616</v>
      </c>
      <c r="C5668" s="964" t="s">
        <v>964</v>
      </c>
      <c r="D5668" s="965">
        <v>108.16</v>
      </c>
      <c r="E5668" s="757"/>
      <c r="F5668" s="757"/>
      <c r="G5668" s="757"/>
      <c r="H5668" s="757"/>
      <c r="I5668" s="757"/>
    </row>
    <row r="5669" spans="1:9" ht="15.75" customHeight="1">
      <c r="A5669" s="963">
        <v>94317</v>
      </c>
      <c r="B5669" s="963" t="s">
        <v>8617</v>
      </c>
      <c r="C5669" s="964" t="s">
        <v>964</v>
      </c>
      <c r="D5669" s="965">
        <v>104.82</v>
      </c>
      <c r="E5669" s="757"/>
      <c r="F5669" s="757"/>
      <c r="G5669" s="757"/>
      <c r="H5669" s="757"/>
      <c r="I5669" s="757"/>
    </row>
    <row r="5670" spans="1:9" ht="15.75" customHeight="1">
      <c r="A5670" s="963">
        <v>94318</v>
      </c>
      <c r="B5670" s="963" t="s">
        <v>8618</v>
      </c>
      <c r="C5670" s="964" t="s">
        <v>964</v>
      </c>
      <c r="D5670" s="965">
        <v>100.53</v>
      </c>
      <c r="E5670" s="757"/>
      <c r="F5670" s="757"/>
      <c r="G5670" s="757"/>
      <c r="H5670" s="757"/>
      <c r="I5670" s="757"/>
    </row>
    <row r="5671" spans="1:9" ht="15.75" customHeight="1">
      <c r="A5671" s="963">
        <v>94319</v>
      </c>
      <c r="B5671" s="963" t="s">
        <v>8619</v>
      </c>
      <c r="C5671" s="964" t="s">
        <v>964</v>
      </c>
      <c r="D5671" s="965">
        <v>117.43</v>
      </c>
      <c r="E5671" s="757"/>
      <c r="F5671" s="757"/>
      <c r="G5671" s="757"/>
      <c r="H5671" s="757"/>
      <c r="I5671" s="757"/>
    </row>
    <row r="5672" spans="1:9" ht="15.75" customHeight="1">
      <c r="A5672" s="963">
        <v>94327</v>
      </c>
      <c r="B5672" s="963" t="s">
        <v>8620</v>
      </c>
      <c r="C5672" s="964" t="s">
        <v>964</v>
      </c>
      <c r="D5672" s="965">
        <v>87.89</v>
      </c>
      <c r="E5672" s="757"/>
      <c r="F5672" s="757"/>
      <c r="G5672" s="757"/>
      <c r="H5672" s="757"/>
      <c r="I5672" s="757"/>
    </row>
    <row r="5673" spans="1:9" ht="15.75" customHeight="1">
      <c r="A5673" s="963">
        <v>94328</v>
      </c>
      <c r="B5673" s="963" t="s">
        <v>8621</v>
      </c>
      <c r="C5673" s="964" t="s">
        <v>964</v>
      </c>
      <c r="D5673" s="965">
        <v>84.45</v>
      </c>
      <c r="E5673" s="757"/>
      <c r="F5673" s="757"/>
      <c r="G5673" s="757"/>
      <c r="H5673" s="757"/>
      <c r="I5673" s="757"/>
    </row>
    <row r="5674" spans="1:9" ht="15.75" customHeight="1">
      <c r="A5674" s="963">
        <v>94329</v>
      </c>
      <c r="B5674" s="963" t="s">
        <v>8622</v>
      </c>
      <c r="C5674" s="964" t="s">
        <v>964</v>
      </c>
      <c r="D5674" s="965">
        <v>80.099999999999994</v>
      </c>
      <c r="E5674" s="757"/>
      <c r="F5674" s="757"/>
      <c r="G5674" s="757"/>
      <c r="H5674" s="757"/>
      <c r="I5674" s="757"/>
    </row>
    <row r="5675" spans="1:9" ht="15.75" customHeight="1">
      <c r="A5675" s="963">
        <v>94330</v>
      </c>
      <c r="B5675" s="963" t="s">
        <v>8623</v>
      </c>
      <c r="C5675" s="964" t="s">
        <v>964</v>
      </c>
      <c r="D5675" s="965">
        <v>81.11</v>
      </c>
      <c r="E5675" s="757"/>
      <c r="F5675" s="757"/>
      <c r="G5675" s="757"/>
      <c r="H5675" s="757"/>
      <c r="I5675" s="757"/>
    </row>
    <row r="5676" spans="1:9" ht="15.75" customHeight="1">
      <c r="A5676" s="963">
        <v>94331</v>
      </c>
      <c r="B5676" s="963" t="s">
        <v>8624</v>
      </c>
      <c r="C5676" s="964" t="s">
        <v>964</v>
      </c>
      <c r="D5676" s="965">
        <v>78.37</v>
      </c>
      <c r="E5676" s="757"/>
      <c r="F5676" s="757"/>
      <c r="G5676" s="757"/>
      <c r="H5676" s="757"/>
      <c r="I5676" s="757"/>
    </row>
    <row r="5677" spans="1:9" ht="15.75" customHeight="1">
      <c r="A5677" s="963">
        <v>94332</v>
      </c>
      <c r="B5677" s="963" t="s">
        <v>8625</v>
      </c>
      <c r="C5677" s="964" t="s">
        <v>964</v>
      </c>
      <c r="D5677" s="965">
        <v>79.64</v>
      </c>
      <c r="E5677" s="757"/>
      <c r="F5677" s="757"/>
      <c r="G5677" s="757"/>
      <c r="H5677" s="757"/>
      <c r="I5677" s="757"/>
    </row>
    <row r="5678" spans="1:9" ht="15.75" customHeight="1">
      <c r="A5678" s="963">
        <v>94333</v>
      </c>
      <c r="B5678" s="963" t="s">
        <v>8626</v>
      </c>
      <c r="C5678" s="964" t="s">
        <v>964</v>
      </c>
      <c r="D5678" s="965">
        <v>77.48</v>
      </c>
      <c r="E5678" s="757"/>
      <c r="F5678" s="757"/>
      <c r="G5678" s="757"/>
      <c r="H5678" s="757"/>
      <c r="I5678" s="757"/>
    </row>
    <row r="5679" spans="1:9" ht="15.75" customHeight="1">
      <c r="A5679" s="963">
        <v>94338</v>
      </c>
      <c r="B5679" s="963" t="s">
        <v>8627</v>
      </c>
      <c r="C5679" s="964" t="s">
        <v>964</v>
      </c>
      <c r="D5679" s="965">
        <v>93.21</v>
      </c>
      <c r="E5679" s="757"/>
      <c r="F5679" s="757"/>
      <c r="G5679" s="757"/>
      <c r="H5679" s="757"/>
      <c r="I5679" s="757"/>
    </row>
    <row r="5680" spans="1:9" ht="15.75" customHeight="1">
      <c r="A5680" s="963">
        <v>94339</v>
      </c>
      <c r="B5680" s="963" t="s">
        <v>8628</v>
      </c>
      <c r="C5680" s="964" t="s">
        <v>964</v>
      </c>
      <c r="D5680" s="965">
        <v>85.63</v>
      </c>
      <c r="E5680" s="757"/>
      <c r="F5680" s="757"/>
      <c r="G5680" s="757"/>
      <c r="H5680" s="757"/>
      <c r="I5680" s="757"/>
    </row>
    <row r="5681" spans="1:9" ht="15.75" customHeight="1">
      <c r="A5681" s="963">
        <v>94340</v>
      </c>
      <c r="B5681" s="963" t="s">
        <v>8629</v>
      </c>
      <c r="C5681" s="964" t="s">
        <v>964</v>
      </c>
      <c r="D5681" s="965">
        <v>82.29</v>
      </c>
      <c r="E5681" s="757"/>
      <c r="F5681" s="757"/>
      <c r="G5681" s="757"/>
      <c r="H5681" s="757"/>
      <c r="I5681" s="757"/>
    </row>
    <row r="5682" spans="1:9" ht="15.75" customHeight="1">
      <c r="A5682" s="963">
        <v>94341</v>
      </c>
      <c r="B5682" s="963" t="s">
        <v>8630</v>
      </c>
      <c r="C5682" s="964" t="s">
        <v>964</v>
      </c>
      <c r="D5682" s="965">
        <v>78</v>
      </c>
      <c r="E5682" s="757"/>
      <c r="F5682" s="757"/>
      <c r="G5682" s="757"/>
      <c r="H5682" s="757"/>
      <c r="I5682" s="757"/>
    </row>
    <row r="5683" spans="1:9" ht="15.75" customHeight="1">
      <c r="A5683" s="963">
        <v>94342</v>
      </c>
      <c r="B5683" s="963" t="s">
        <v>8631</v>
      </c>
      <c r="C5683" s="964" t="s">
        <v>964</v>
      </c>
      <c r="D5683" s="965">
        <v>94.9</v>
      </c>
      <c r="E5683" s="757"/>
      <c r="F5683" s="757"/>
      <c r="G5683" s="757"/>
      <c r="H5683" s="757"/>
      <c r="I5683" s="757"/>
    </row>
    <row r="5684" spans="1:9" ht="15.75" customHeight="1">
      <c r="A5684" s="963">
        <v>96385</v>
      </c>
      <c r="B5684" s="963" t="s">
        <v>8632</v>
      </c>
      <c r="C5684" s="964" t="s">
        <v>964</v>
      </c>
      <c r="D5684" s="965">
        <v>10.45</v>
      </c>
      <c r="E5684" s="757"/>
      <c r="F5684" s="757"/>
      <c r="G5684" s="757"/>
      <c r="H5684" s="757"/>
      <c r="I5684" s="757"/>
    </row>
    <row r="5685" spans="1:9" ht="15.75" customHeight="1">
      <c r="A5685" s="963">
        <v>96386</v>
      </c>
      <c r="B5685" s="963" t="s">
        <v>8633</v>
      </c>
      <c r="C5685" s="964" t="s">
        <v>964</v>
      </c>
      <c r="D5685" s="965">
        <v>7.63</v>
      </c>
      <c r="E5685" s="757"/>
      <c r="F5685" s="757"/>
      <c r="G5685" s="757"/>
      <c r="H5685" s="757"/>
      <c r="I5685" s="757"/>
    </row>
    <row r="5686" spans="1:9" ht="15.75" customHeight="1">
      <c r="A5686" s="963">
        <v>93360</v>
      </c>
      <c r="B5686" s="963" t="s">
        <v>8634</v>
      </c>
      <c r="C5686" s="964" t="s">
        <v>964</v>
      </c>
      <c r="D5686" s="965">
        <v>20.5</v>
      </c>
      <c r="E5686" s="757"/>
      <c r="F5686" s="757"/>
      <c r="G5686" s="757"/>
      <c r="H5686" s="757"/>
      <c r="I5686" s="757"/>
    </row>
    <row r="5687" spans="1:9" ht="15.75" customHeight="1">
      <c r="A5687" s="963">
        <v>93361</v>
      </c>
      <c r="B5687" s="963" t="s">
        <v>8635</v>
      </c>
      <c r="C5687" s="964" t="s">
        <v>964</v>
      </c>
      <c r="D5687" s="965">
        <v>17.190000000000001</v>
      </c>
      <c r="E5687" s="757"/>
      <c r="F5687" s="757"/>
      <c r="G5687" s="757"/>
      <c r="H5687" s="757"/>
      <c r="I5687" s="757"/>
    </row>
    <row r="5688" spans="1:9" ht="15.75" customHeight="1">
      <c r="A5688" s="963">
        <v>93362</v>
      </c>
      <c r="B5688" s="963" t="s">
        <v>8636</v>
      </c>
      <c r="C5688" s="964" t="s">
        <v>964</v>
      </c>
      <c r="D5688" s="965">
        <v>12.73</v>
      </c>
      <c r="E5688" s="757"/>
      <c r="F5688" s="757"/>
      <c r="G5688" s="757"/>
      <c r="H5688" s="757"/>
      <c r="I5688" s="757"/>
    </row>
    <row r="5689" spans="1:9" ht="15.75" customHeight="1">
      <c r="A5689" s="963">
        <v>93363</v>
      </c>
      <c r="B5689" s="963" t="s">
        <v>8637</v>
      </c>
      <c r="C5689" s="964" t="s">
        <v>964</v>
      </c>
      <c r="D5689" s="965">
        <v>13.73</v>
      </c>
      <c r="E5689" s="757"/>
      <c r="F5689" s="757"/>
      <c r="G5689" s="757"/>
      <c r="H5689" s="757"/>
      <c r="I5689" s="757"/>
    </row>
    <row r="5690" spans="1:9" ht="15.75" customHeight="1">
      <c r="A5690" s="963">
        <v>93364</v>
      </c>
      <c r="B5690" s="963" t="s">
        <v>8638</v>
      </c>
      <c r="C5690" s="964" t="s">
        <v>964</v>
      </c>
      <c r="D5690" s="965">
        <v>10.99</v>
      </c>
      <c r="E5690" s="757"/>
      <c r="F5690" s="757"/>
      <c r="G5690" s="757"/>
      <c r="H5690" s="757"/>
      <c r="I5690" s="757"/>
    </row>
    <row r="5691" spans="1:9" ht="15.75" customHeight="1">
      <c r="A5691" s="963">
        <v>93365</v>
      </c>
      <c r="B5691" s="963" t="s">
        <v>8639</v>
      </c>
      <c r="C5691" s="964" t="s">
        <v>964</v>
      </c>
      <c r="D5691" s="965">
        <v>12.18</v>
      </c>
      <c r="E5691" s="757"/>
      <c r="F5691" s="757"/>
      <c r="G5691" s="757"/>
      <c r="H5691" s="757"/>
      <c r="I5691" s="757"/>
    </row>
    <row r="5692" spans="1:9" ht="15.75" customHeight="1">
      <c r="A5692" s="963">
        <v>93366</v>
      </c>
      <c r="B5692" s="963" t="s">
        <v>8640</v>
      </c>
      <c r="C5692" s="964" t="s">
        <v>964</v>
      </c>
      <c r="D5692" s="965">
        <v>10.11</v>
      </c>
      <c r="E5692" s="757"/>
      <c r="F5692" s="757"/>
      <c r="G5692" s="757"/>
      <c r="H5692" s="757"/>
      <c r="I5692" s="757"/>
    </row>
    <row r="5693" spans="1:9" ht="15.75" customHeight="1">
      <c r="A5693" s="963">
        <v>93367</v>
      </c>
      <c r="B5693" s="963" t="s">
        <v>8641</v>
      </c>
      <c r="C5693" s="964" t="s">
        <v>964</v>
      </c>
      <c r="D5693" s="965">
        <v>19.11</v>
      </c>
      <c r="E5693" s="757"/>
      <c r="F5693" s="757"/>
      <c r="G5693" s="757"/>
      <c r="H5693" s="757"/>
      <c r="I5693" s="757"/>
    </row>
    <row r="5694" spans="1:9" ht="15.75" customHeight="1">
      <c r="A5694" s="963">
        <v>93368</v>
      </c>
      <c r="B5694" s="963" t="s">
        <v>8642</v>
      </c>
      <c r="C5694" s="964" t="s">
        <v>964</v>
      </c>
      <c r="D5694" s="965">
        <v>15.69</v>
      </c>
      <c r="E5694" s="757"/>
      <c r="F5694" s="757"/>
      <c r="G5694" s="757"/>
      <c r="H5694" s="757"/>
      <c r="I5694" s="757"/>
    </row>
    <row r="5695" spans="1:9" ht="15.75" customHeight="1">
      <c r="A5695" s="963">
        <v>93369</v>
      </c>
      <c r="B5695" s="963" t="s">
        <v>8643</v>
      </c>
      <c r="C5695" s="964" t="s">
        <v>964</v>
      </c>
      <c r="D5695" s="965">
        <v>11.35</v>
      </c>
      <c r="E5695" s="757"/>
      <c r="F5695" s="757"/>
      <c r="G5695" s="757"/>
      <c r="H5695" s="757"/>
      <c r="I5695" s="757"/>
    </row>
    <row r="5696" spans="1:9" ht="15.75" customHeight="1">
      <c r="A5696" s="963">
        <v>93370</v>
      </c>
      <c r="B5696" s="963" t="s">
        <v>8644</v>
      </c>
      <c r="C5696" s="964" t="s">
        <v>964</v>
      </c>
      <c r="D5696" s="965">
        <v>12.35</v>
      </c>
      <c r="E5696" s="757"/>
      <c r="F5696" s="757"/>
      <c r="G5696" s="757"/>
      <c r="H5696" s="757"/>
      <c r="I5696" s="757"/>
    </row>
    <row r="5697" spans="1:9" ht="15.75" customHeight="1">
      <c r="A5697" s="963">
        <v>93371</v>
      </c>
      <c r="B5697" s="963" t="s">
        <v>8645</v>
      </c>
      <c r="C5697" s="964" t="s">
        <v>964</v>
      </c>
      <c r="D5697" s="965">
        <v>9.61</v>
      </c>
      <c r="E5697" s="757"/>
      <c r="F5697" s="757"/>
      <c r="G5697" s="757"/>
      <c r="H5697" s="757"/>
      <c r="I5697" s="757"/>
    </row>
    <row r="5698" spans="1:9" ht="15.75" customHeight="1">
      <c r="A5698" s="963">
        <v>93372</v>
      </c>
      <c r="B5698" s="963" t="s">
        <v>8646</v>
      </c>
      <c r="C5698" s="964" t="s">
        <v>964</v>
      </c>
      <c r="D5698" s="965">
        <v>10.88</v>
      </c>
      <c r="E5698" s="757"/>
      <c r="F5698" s="757"/>
      <c r="G5698" s="757"/>
      <c r="H5698" s="757"/>
      <c r="I5698" s="757"/>
    </row>
    <row r="5699" spans="1:9" ht="15.75" customHeight="1">
      <c r="A5699" s="963">
        <v>93373</v>
      </c>
      <c r="B5699" s="963" t="s">
        <v>8647</v>
      </c>
      <c r="C5699" s="964" t="s">
        <v>964</v>
      </c>
      <c r="D5699" s="965">
        <v>8.74</v>
      </c>
      <c r="E5699" s="757"/>
      <c r="F5699" s="757"/>
      <c r="G5699" s="757"/>
      <c r="H5699" s="757"/>
      <c r="I5699" s="757"/>
    </row>
    <row r="5700" spans="1:9" ht="15.75" customHeight="1">
      <c r="A5700" s="963">
        <v>93374</v>
      </c>
      <c r="B5700" s="963" t="s">
        <v>8648</v>
      </c>
      <c r="C5700" s="964" t="s">
        <v>964</v>
      </c>
      <c r="D5700" s="965">
        <v>22.73</v>
      </c>
      <c r="E5700" s="757"/>
      <c r="F5700" s="757"/>
      <c r="G5700" s="757"/>
      <c r="H5700" s="757"/>
      <c r="I5700" s="757"/>
    </row>
    <row r="5701" spans="1:9" ht="15.75" customHeight="1">
      <c r="A5701" s="963">
        <v>93375</v>
      </c>
      <c r="B5701" s="963" t="s">
        <v>8649</v>
      </c>
      <c r="C5701" s="964" t="s">
        <v>964</v>
      </c>
      <c r="D5701" s="965">
        <v>17.55</v>
      </c>
      <c r="E5701" s="757"/>
      <c r="F5701" s="757"/>
      <c r="G5701" s="757"/>
      <c r="H5701" s="757"/>
      <c r="I5701" s="757"/>
    </row>
    <row r="5702" spans="1:9" ht="15.75" customHeight="1">
      <c r="A5702" s="963">
        <v>93376</v>
      </c>
      <c r="B5702" s="963" t="s">
        <v>8650</v>
      </c>
      <c r="C5702" s="964" t="s">
        <v>964</v>
      </c>
      <c r="D5702" s="965">
        <v>14.44</v>
      </c>
      <c r="E5702" s="757"/>
      <c r="F5702" s="757"/>
      <c r="G5702" s="757"/>
      <c r="H5702" s="757"/>
      <c r="I5702" s="757"/>
    </row>
    <row r="5703" spans="1:9" ht="15.75" customHeight="1">
      <c r="A5703" s="963">
        <v>93377</v>
      </c>
      <c r="B5703" s="963" t="s">
        <v>8651</v>
      </c>
      <c r="C5703" s="964" t="s">
        <v>964</v>
      </c>
      <c r="D5703" s="965">
        <v>9.89</v>
      </c>
      <c r="E5703" s="757"/>
      <c r="F5703" s="757"/>
      <c r="G5703" s="757"/>
      <c r="H5703" s="757"/>
      <c r="I5703" s="757"/>
    </row>
    <row r="5704" spans="1:9" ht="15.75" customHeight="1">
      <c r="A5704" s="963">
        <v>93378</v>
      </c>
      <c r="B5704" s="963" t="s">
        <v>8652</v>
      </c>
      <c r="C5704" s="964" t="s">
        <v>964</v>
      </c>
      <c r="D5704" s="965">
        <v>21.18</v>
      </c>
      <c r="E5704" s="757"/>
      <c r="F5704" s="757"/>
      <c r="G5704" s="757"/>
      <c r="H5704" s="757"/>
      <c r="I5704" s="757"/>
    </row>
    <row r="5705" spans="1:9" ht="15.75" customHeight="1">
      <c r="A5705" s="963">
        <v>93379</v>
      </c>
      <c r="B5705" s="963" t="s">
        <v>8653</v>
      </c>
      <c r="C5705" s="964" t="s">
        <v>964</v>
      </c>
      <c r="D5705" s="965">
        <v>16.36</v>
      </c>
      <c r="E5705" s="757"/>
      <c r="F5705" s="757"/>
      <c r="G5705" s="757"/>
      <c r="H5705" s="757"/>
      <c r="I5705" s="757"/>
    </row>
    <row r="5706" spans="1:9" ht="15.75" customHeight="1">
      <c r="A5706" s="963">
        <v>93380</v>
      </c>
      <c r="B5706" s="963" t="s">
        <v>8654</v>
      </c>
      <c r="C5706" s="964" t="s">
        <v>964</v>
      </c>
      <c r="D5706" s="965">
        <v>13.52</v>
      </c>
      <c r="E5706" s="757"/>
      <c r="F5706" s="757"/>
      <c r="G5706" s="757"/>
      <c r="H5706" s="757"/>
      <c r="I5706" s="757"/>
    </row>
    <row r="5707" spans="1:9" ht="15.75" customHeight="1">
      <c r="A5707" s="963">
        <v>93381</v>
      </c>
      <c r="B5707" s="963" t="s">
        <v>8655</v>
      </c>
      <c r="C5707" s="964" t="s">
        <v>964</v>
      </c>
      <c r="D5707" s="965">
        <v>9.25</v>
      </c>
      <c r="E5707" s="757"/>
      <c r="F5707" s="757"/>
      <c r="G5707" s="757"/>
      <c r="H5707" s="757"/>
      <c r="I5707" s="757"/>
    </row>
    <row r="5708" spans="1:9" ht="15.75" customHeight="1">
      <c r="A5708" s="963">
        <v>93382</v>
      </c>
      <c r="B5708" s="963" t="s">
        <v>8656</v>
      </c>
      <c r="C5708" s="964" t="s">
        <v>964</v>
      </c>
      <c r="D5708" s="965">
        <v>26.15</v>
      </c>
      <c r="E5708" s="757"/>
      <c r="F5708" s="757"/>
      <c r="G5708" s="757"/>
      <c r="H5708" s="757"/>
      <c r="I5708" s="757"/>
    </row>
    <row r="5709" spans="1:9" ht="15.75" customHeight="1">
      <c r="A5709" s="963">
        <v>96995</v>
      </c>
      <c r="B5709" s="963" t="s">
        <v>8657</v>
      </c>
      <c r="C5709" s="964" t="s">
        <v>964</v>
      </c>
      <c r="D5709" s="965">
        <v>41.15</v>
      </c>
      <c r="E5709" s="757"/>
      <c r="F5709" s="757"/>
      <c r="G5709" s="757"/>
      <c r="H5709" s="757"/>
      <c r="I5709" s="757"/>
    </row>
    <row r="5710" spans="1:9" ht="15.75" customHeight="1">
      <c r="A5710" s="963">
        <v>97916</v>
      </c>
      <c r="B5710" s="963" t="s">
        <v>8658</v>
      </c>
      <c r="C5710" s="964" t="s">
        <v>8659</v>
      </c>
      <c r="D5710" s="965">
        <v>2.14</v>
      </c>
      <c r="E5710" s="757"/>
      <c r="F5710" s="757"/>
      <c r="G5710" s="757"/>
      <c r="H5710" s="757"/>
      <c r="I5710" s="757"/>
    </row>
    <row r="5711" spans="1:9" ht="15.75" customHeight="1">
      <c r="A5711" s="963">
        <v>97917</v>
      </c>
      <c r="B5711" s="963" t="s">
        <v>8660</v>
      </c>
      <c r="C5711" s="964" t="s">
        <v>8659</v>
      </c>
      <c r="D5711" s="965">
        <v>1.85</v>
      </c>
      <c r="E5711" s="757"/>
      <c r="F5711" s="757"/>
      <c r="G5711" s="757"/>
      <c r="H5711" s="757"/>
      <c r="I5711" s="757"/>
    </row>
    <row r="5712" spans="1:9" ht="15.75" customHeight="1">
      <c r="A5712" s="963">
        <v>97918</v>
      </c>
      <c r="B5712" s="963" t="s">
        <v>8661</v>
      </c>
      <c r="C5712" s="964" t="s">
        <v>8659</v>
      </c>
      <c r="D5712" s="965">
        <v>1.7</v>
      </c>
      <c r="E5712" s="757"/>
      <c r="F5712" s="757"/>
      <c r="G5712" s="757"/>
      <c r="H5712" s="757"/>
      <c r="I5712" s="757"/>
    </row>
    <row r="5713" spans="1:9" ht="15.75" customHeight="1">
      <c r="A5713" s="963">
        <v>97919</v>
      </c>
      <c r="B5713" s="963" t="s">
        <v>8662</v>
      </c>
      <c r="C5713" s="964" t="s">
        <v>8659</v>
      </c>
      <c r="D5713" s="965">
        <v>0.67</v>
      </c>
      <c r="E5713" s="757"/>
      <c r="F5713" s="757"/>
      <c r="G5713" s="757"/>
      <c r="H5713" s="757"/>
      <c r="I5713" s="757"/>
    </row>
    <row r="5714" spans="1:9" ht="15.75" customHeight="1">
      <c r="A5714" s="963">
        <v>101616</v>
      </c>
      <c r="B5714" s="963" t="s">
        <v>8663</v>
      </c>
      <c r="C5714" s="964" t="s">
        <v>122</v>
      </c>
      <c r="D5714" s="965">
        <v>5</v>
      </c>
      <c r="E5714" s="757"/>
      <c r="F5714" s="757"/>
      <c r="G5714" s="757"/>
      <c r="H5714" s="757"/>
      <c r="I5714" s="757"/>
    </row>
    <row r="5715" spans="1:9" ht="15.75" customHeight="1">
      <c r="A5715" s="963">
        <v>101617</v>
      </c>
      <c r="B5715" s="963" t="s">
        <v>8664</v>
      </c>
      <c r="C5715" s="964" t="s">
        <v>122</v>
      </c>
      <c r="D5715" s="965">
        <v>2.4700000000000002</v>
      </c>
      <c r="E5715" s="757"/>
      <c r="F5715" s="757"/>
      <c r="G5715" s="757"/>
      <c r="H5715" s="757"/>
      <c r="I5715" s="757"/>
    </row>
    <row r="5716" spans="1:9" ht="15.75" customHeight="1">
      <c r="A5716" s="963">
        <v>101618</v>
      </c>
      <c r="B5716" s="963" t="s">
        <v>8665</v>
      </c>
      <c r="C5716" s="964" t="s">
        <v>964</v>
      </c>
      <c r="D5716" s="965">
        <v>220.6</v>
      </c>
      <c r="E5716" s="757"/>
      <c r="F5716" s="757"/>
      <c r="G5716" s="757"/>
      <c r="H5716" s="757"/>
      <c r="I5716" s="757"/>
    </row>
    <row r="5717" spans="1:9" ht="15.75" customHeight="1">
      <c r="A5717" s="963">
        <v>101619</v>
      </c>
      <c r="B5717" s="963" t="s">
        <v>8666</v>
      </c>
      <c r="C5717" s="964" t="s">
        <v>964</v>
      </c>
      <c r="D5717" s="965">
        <v>273.66000000000003</v>
      </c>
      <c r="E5717" s="757"/>
      <c r="F5717" s="757"/>
      <c r="G5717" s="757"/>
      <c r="H5717" s="757"/>
      <c r="I5717" s="757"/>
    </row>
    <row r="5718" spans="1:9" ht="15.75" customHeight="1">
      <c r="A5718" s="963">
        <v>101620</v>
      </c>
      <c r="B5718" s="963" t="s">
        <v>8667</v>
      </c>
      <c r="C5718" s="964" t="s">
        <v>964</v>
      </c>
      <c r="D5718" s="965">
        <v>200.45</v>
      </c>
      <c r="E5718" s="757"/>
      <c r="F5718" s="757"/>
      <c r="G5718" s="757"/>
      <c r="H5718" s="757"/>
      <c r="I5718" s="757"/>
    </row>
    <row r="5719" spans="1:9" ht="15.75" customHeight="1">
      <c r="A5719" s="963">
        <v>101621</v>
      </c>
      <c r="B5719" s="963" t="s">
        <v>8668</v>
      </c>
      <c r="C5719" s="964" t="s">
        <v>964</v>
      </c>
      <c r="D5719" s="965">
        <v>253.49</v>
      </c>
      <c r="E5719" s="757"/>
      <c r="F5719" s="757"/>
      <c r="G5719" s="757"/>
      <c r="H5719" s="757"/>
      <c r="I5719" s="757"/>
    </row>
    <row r="5720" spans="1:9" ht="15.75" customHeight="1">
      <c r="A5720" s="963">
        <v>101622</v>
      </c>
      <c r="B5720" s="963" t="s">
        <v>8669</v>
      </c>
      <c r="C5720" s="964" t="s">
        <v>964</v>
      </c>
      <c r="D5720" s="965">
        <v>202.64</v>
      </c>
      <c r="E5720" s="757"/>
      <c r="F5720" s="757"/>
      <c r="G5720" s="757"/>
      <c r="H5720" s="757"/>
      <c r="I5720" s="757"/>
    </row>
    <row r="5721" spans="1:9" ht="15.75" customHeight="1">
      <c r="A5721" s="963">
        <v>101623</v>
      </c>
      <c r="B5721" s="963" t="s">
        <v>8670</v>
      </c>
      <c r="C5721" s="964" t="s">
        <v>964</v>
      </c>
      <c r="D5721" s="965">
        <v>251.52</v>
      </c>
      <c r="E5721" s="757"/>
      <c r="F5721" s="757"/>
      <c r="G5721" s="757"/>
      <c r="H5721" s="757"/>
      <c r="I5721" s="757"/>
    </row>
    <row r="5722" spans="1:9" ht="15.75" customHeight="1">
      <c r="A5722" s="963">
        <v>101624</v>
      </c>
      <c r="B5722" s="963" t="s">
        <v>8671</v>
      </c>
      <c r="C5722" s="964" t="s">
        <v>964</v>
      </c>
      <c r="D5722" s="965">
        <v>213.05</v>
      </c>
      <c r="E5722" s="757"/>
      <c r="F5722" s="757"/>
      <c r="G5722" s="757"/>
      <c r="H5722" s="757"/>
      <c r="I5722" s="757"/>
    </row>
    <row r="5723" spans="1:9" ht="15.75" customHeight="1">
      <c r="A5723" s="963">
        <v>101625</v>
      </c>
      <c r="B5723" s="963" t="s">
        <v>8672</v>
      </c>
      <c r="C5723" s="964" t="s">
        <v>964</v>
      </c>
      <c r="D5723" s="965">
        <v>169.04</v>
      </c>
      <c r="E5723" s="757"/>
      <c r="F5723" s="757"/>
      <c r="G5723" s="757"/>
      <c r="H5723" s="757"/>
      <c r="I5723" s="757"/>
    </row>
    <row r="5724" spans="1:9" ht="15.75" customHeight="1">
      <c r="A5724" s="963">
        <v>95606</v>
      </c>
      <c r="B5724" s="963" t="s">
        <v>8673</v>
      </c>
      <c r="C5724" s="964" t="s">
        <v>964</v>
      </c>
      <c r="D5724" s="965">
        <v>2.09</v>
      </c>
      <c r="E5724" s="757"/>
      <c r="F5724" s="757"/>
      <c r="G5724" s="757"/>
      <c r="H5724" s="757"/>
      <c r="I5724" s="757"/>
    </row>
    <row r="5725" spans="1:9" ht="15.75" customHeight="1">
      <c r="A5725" s="963">
        <v>101159</v>
      </c>
      <c r="B5725" s="963" t="s">
        <v>8674</v>
      </c>
      <c r="C5725" s="964" t="s">
        <v>122</v>
      </c>
      <c r="D5725" s="965">
        <v>116.72</v>
      </c>
      <c r="E5725" s="757"/>
      <c r="F5725" s="757"/>
      <c r="G5725" s="757"/>
      <c r="H5725" s="757"/>
      <c r="I5725" s="757"/>
    </row>
    <row r="5726" spans="1:9" ht="15.75" customHeight="1">
      <c r="A5726" s="963">
        <v>103322</v>
      </c>
      <c r="B5726" s="963" t="s">
        <v>8675</v>
      </c>
      <c r="C5726" s="964" t="s">
        <v>122</v>
      </c>
      <c r="D5726" s="965">
        <v>48.91</v>
      </c>
      <c r="E5726" s="757"/>
      <c r="F5726" s="757"/>
      <c r="G5726" s="757"/>
      <c r="H5726" s="757"/>
      <c r="I5726" s="757"/>
    </row>
    <row r="5727" spans="1:9" ht="15.75" customHeight="1">
      <c r="A5727" s="963">
        <v>103323</v>
      </c>
      <c r="B5727" s="963" t="s">
        <v>8676</v>
      </c>
      <c r="C5727" s="964" t="s">
        <v>122</v>
      </c>
      <c r="D5727" s="965">
        <v>49.97</v>
      </c>
      <c r="E5727" s="757"/>
      <c r="F5727" s="757"/>
      <c r="G5727" s="757"/>
      <c r="H5727" s="757"/>
      <c r="I5727" s="757"/>
    </row>
    <row r="5728" spans="1:9" ht="15.75" customHeight="1">
      <c r="A5728" s="963">
        <v>103324</v>
      </c>
      <c r="B5728" s="963" t="s">
        <v>8677</v>
      </c>
      <c r="C5728" s="964" t="s">
        <v>122</v>
      </c>
      <c r="D5728" s="965">
        <v>65.31</v>
      </c>
      <c r="E5728" s="757"/>
      <c r="F5728" s="757"/>
      <c r="G5728" s="757"/>
      <c r="H5728" s="757"/>
      <c r="I5728" s="757"/>
    </row>
    <row r="5729" spans="1:9" ht="15.75" customHeight="1">
      <c r="A5729" s="963">
        <v>103325</v>
      </c>
      <c r="B5729" s="963" t="s">
        <v>8678</v>
      </c>
      <c r="C5729" s="964" t="s">
        <v>122</v>
      </c>
      <c r="D5729" s="965">
        <v>66.510000000000005</v>
      </c>
      <c r="E5729" s="757"/>
      <c r="F5729" s="757"/>
      <c r="G5729" s="757"/>
      <c r="H5729" s="757"/>
      <c r="I5729" s="757"/>
    </row>
    <row r="5730" spans="1:9" ht="15.75" customHeight="1">
      <c r="A5730" s="963">
        <v>103326</v>
      </c>
      <c r="B5730" s="963" t="s">
        <v>1053</v>
      </c>
      <c r="C5730" s="964" t="s">
        <v>122</v>
      </c>
      <c r="D5730" s="965">
        <v>78.989999999999995</v>
      </c>
      <c r="E5730" s="757"/>
      <c r="F5730" s="757"/>
      <c r="G5730" s="757"/>
      <c r="H5730" s="757"/>
      <c r="I5730" s="757"/>
    </row>
    <row r="5731" spans="1:9" ht="15.75" customHeight="1">
      <c r="A5731" s="963">
        <v>103327</v>
      </c>
      <c r="B5731" s="963" t="s">
        <v>8679</v>
      </c>
      <c r="C5731" s="964" t="s">
        <v>122</v>
      </c>
      <c r="D5731" s="965">
        <v>80.38</v>
      </c>
      <c r="E5731" s="757"/>
      <c r="F5731" s="757"/>
      <c r="G5731" s="757"/>
      <c r="H5731" s="757"/>
      <c r="I5731" s="757"/>
    </row>
    <row r="5732" spans="1:9" ht="15.75" customHeight="1">
      <c r="A5732" s="963">
        <v>103328</v>
      </c>
      <c r="B5732" s="963" t="s">
        <v>1048</v>
      </c>
      <c r="C5732" s="964" t="s">
        <v>122</v>
      </c>
      <c r="D5732" s="965">
        <v>74.53</v>
      </c>
      <c r="E5732" s="757"/>
      <c r="F5732" s="757"/>
      <c r="G5732" s="757"/>
      <c r="H5732" s="757"/>
      <c r="I5732" s="757"/>
    </row>
    <row r="5733" spans="1:9" ht="15.75" customHeight="1">
      <c r="A5733" s="963">
        <v>103329</v>
      </c>
      <c r="B5733" s="963" t="s">
        <v>8680</v>
      </c>
      <c r="C5733" s="964" t="s">
        <v>122</v>
      </c>
      <c r="D5733" s="965">
        <v>75.45</v>
      </c>
      <c r="E5733" s="757"/>
      <c r="F5733" s="757"/>
      <c r="G5733" s="757"/>
      <c r="H5733" s="757"/>
      <c r="I5733" s="757"/>
    </row>
    <row r="5734" spans="1:9" ht="15.75" customHeight="1">
      <c r="A5734" s="963">
        <v>103330</v>
      </c>
      <c r="B5734" s="963" t="s">
        <v>8681</v>
      </c>
      <c r="C5734" s="964" t="s">
        <v>122</v>
      </c>
      <c r="D5734" s="965">
        <v>69.41</v>
      </c>
      <c r="E5734" s="757"/>
      <c r="F5734" s="757"/>
      <c r="G5734" s="757"/>
      <c r="H5734" s="757"/>
      <c r="I5734" s="757"/>
    </row>
    <row r="5735" spans="1:9" ht="15.75" customHeight="1">
      <c r="A5735" s="963">
        <v>103331</v>
      </c>
      <c r="B5735" s="963" t="s">
        <v>8682</v>
      </c>
      <c r="C5735" s="964" t="s">
        <v>122</v>
      </c>
      <c r="D5735" s="965">
        <v>70.400000000000006</v>
      </c>
      <c r="E5735" s="757"/>
      <c r="F5735" s="757"/>
      <c r="G5735" s="757"/>
      <c r="H5735" s="757"/>
      <c r="I5735" s="757"/>
    </row>
    <row r="5736" spans="1:9" ht="15.75" customHeight="1">
      <c r="A5736" s="963">
        <v>103332</v>
      </c>
      <c r="B5736" s="963" t="s">
        <v>8683</v>
      </c>
      <c r="C5736" s="964" t="s">
        <v>122</v>
      </c>
      <c r="D5736" s="965">
        <v>97.62</v>
      </c>
      <c r="E5736" s="757"/>
      <c r="F5736" s="757"/>
      <c r="G5736" s="757"/>
      <c r="H5736" s="757"/>
      <c r="I5736" s="757"/>
    </row>
    <row r="5737" spans="1:9" ht="15.75" customHeight="1">
      <c r="A5737" s="963">
        <v>103333</v>
      </c>
      <c r="B5737" s="963" t="s">
        <v>8684</v>
      </c>
      <c r="C5737" s="964" t="s">
        <v>122</v>
      </c>
      <c r="D5737" s="965">
        <v>98.68</v>
      </c>
      <c r="E5737" s="757"/>
      <c r="F5737" s="757"/>
      <c r="G5737" s="757"/>
      <c r="H5737" s="757"/>
      <c r="I5737" s="757"/>
    </row>
    <row r="5738" spans="1:9" ht="15.75" customHeight="1">
      <c r="A5738" s="963">
        <v>103334</v>
      </c>
      <c r="B5738" s="963" t="s">
        <v>8685</v>
      </c>
      <c r="C5738" s="964" t="s">
        <v>122</v>
      </c>
      <c r="D5738" s="965">
        <v>119.28</v>
      </c>
      <c r="E5738" s="757"/>
      <c r="F5738" s="757"/>
      <c r="G5738" s="757"/>
      <c r="H5738" s="757"/>
      <c r="I5738" s="757"/>
    </row>
    <row r="5739" spans="1:9" ht="15.75" customHeight="1">
      <c r="A5739" s="963">
        <v>103335</v>
      </c>
      <c r="B5739" s="963" t="s">
        <v>8686</v>
      </c>
      <c r="C5739" s="964" t="s">
        <v>122</v>
      </c>
      <c r="D5739" s="965">
        <v>121.14</v>
      </c>
      <c r="E5739" s="757"/>
      <c r="F5739" s="757"/>
      <c r="G5739" s="757"/>
      <c r="H5739" s="757"/>
      <c r="I5739" s="757"/>
    </row>
    <row r="5740" spans="1:9" ht="15.75" customHeight="1">
      <c r="A5740" s="963">
        <v>103350</v>
      </c>
      <c r="B5740" s="963" t="s">
        <v>8687</v>
      </c>
      <c r="C5740" s="964" t="s">
        <v>122</v>
      </c>
      <c r="D5740" s="965">
        <v>147.09</v>
      </c>
      <c r="E5740" s="757"/>
      <c r="F5740" s="757"/>
      <c r="G5740" s="757"/>
      <c r="H5740" s="757"/>
      <c r="I5740" s="757"/>
    </row>
    <row r="5741" spans="1:9" ht="15.75" customHeight="1">
      <c r="A5741" s="963">
        <v>103351</v>
      </c>
      <c r="B5741" s="963" t="s">
        <v>8688</v>
      </c>
      <c r="C5741" s="964" t="s">
        <v>122</v>
      </c>
      <c r="D5741" s="965">
        <v>148.44999999999999</v>
      </c>
      <c r="E5741" s="757"/>
      <c r="F5741" s="757"/>
      <c r="G5741" s="757"/>
      <c r="H5741" s="757"/>
      <c r="I5741" s="757"/>
    </row>
    <row r="5742" spans="1:9" ht="15.75" customHeight="1">
      <c r="A5742" s="963">
        <v>103356</v>
      </c>
      <c r="B5742" s="963" t="s">
        <v>8689</v>
      </c>
      <c r="C5742" s="964" t="s">
        <v>122</v>
      </c>
      <c r="D5742" s="965">
        <v>46.77</v>
      </c>
      <c r="E5742" s="757"/>
      <c r="F5742" s="757"/>
      <c r="G5742" s="757"/>
      <c r="H5742" s="757"/>
      <c r="I5742" s="757"/>
    </row>
    <row r="5743" spans="1:9" ht="15.75" customHeight="1">
      <c r="A5743" s="963">
        <v>103357</v>
      </c>
      <c r="B5743" s="963" t="s">
        <v>8690</v>
      </c>
      <c r="C5743" s="964" t="s">
        <v>122</v>
      </c>
      <c r="D5743" s="965">
        <v>47.55</v>
      </c>
      <c r="E5743" s="757"/>
      <c r="F5743" s="757"/>
      <c r="G5743" s="757"/>
      <c r="H5743" s="757"/>
      <c r="I5743" s="757"/>
    </row>
    <row r="5744" spans="1:9" ht="15.75" customHeight="1">
      <c r="A5744" s="963">
        <v>89282</v>
      </c>
      <c r="B5744" s="963" t="s">
        <v>8691</v>
      </c>
      <c r="C5744" s="964" t="s">
        <v>122</v>
      </c>
      <c r="D5744" s="965">
        <v>64.23</v>
      </c>
      <c r="E5744" s="757"/>
      <c r="F5744" s="757"/>
      <c r="G5744" s="757"/>
      <c r="H5744" s="757"/>
      <c r="I5744" s="757"/>
    </row>
    <row r="5745" spans="1:9" ht="15.75" customHeight="1">
      <c r="A5745" s="963">
        <v>89283</v>
      </c>
      <c r="B5745" s="963" t="s">
        <v>8692</v>
      </c>
      <c r="C5745" s="964" t="s">
        <v>122</v>
      </c>
      <c r="D5745" s="965">
        <v>65.44</v>
      </c>
      <c r="E5745" s="757"/>
      <c r="F5745" s="757"/>
      <c r="G5745" s="757"/>
      <c r="H5745" s="757"/>
      <c r="I5745" s="757"/>
    </row>
    <row r="5746" spans="1:9" ht="15.75" customHeight="1">
      <c r="A5746" s="963">
        <v>89284</v>
      </c>
      <c r="B5746" s="963" t="s">
        <v>8693</v>
      </c>
      <c r="C5746" s="964" t="s">
        <v>122</v>
      </c>
      <c r="D5746" s="965">
        <v>58.67</v>
      </c>
      <c r="E5746" s="757"/>
      <c r="F5746" s="757"/>
      <c r="G5746" s="757"/>
      <c r="H5746" s="757"/>
      <c r="I5746" s="757"/>
    </row>
    <row r="5747" spans="1:9" ht="15.75" customHeight="1">
      <c r="A5747" s="963">
        <v>89285</v>
      </c>
      <c r="B5747" s="963" t="s">
        <v>8694</v>
      </c>
      <c r="C5747" s="964" t="s">
        <v>122</v>
      </c>
      <c r="D5747" s="965">
        <v>59.88</v>
      </c>
      <c r="E5747" s="757"/>
      <c r="F5747" s="757"/>
      <c r="G5747" s="757"/>
      <c r="H5747" s="757"/>
      <c r="I5747" s="757"/>
    </row>
    <row r="5748" spans="1:9" ht="15.75" customHeight="1">
      <c r="A5748" s="963">
        <v>89286</v>
      </c>
      <c r="B5748" s="963" t="s">
        <v>8695</v>
      </c>
      <c r="C5748" s="964" t="s">
        <v>122</v>
      </c>
      <c r="D5748" s="965">
        <v>68.64</v>
      </c>
      <c r="E5748" s="757"/>
      <c r="F5748" s="757"/>
      <c r="G5748" s="757"/>
      <c r="H5748" s="757"/>
      <c r="I5748" s="757"/>
    </row>
    <row r="5749" spans="1:9" ht="15.75" customHeight="1">
      <c r="A5749" s="963">
        <v>89287</v>
      </c>
      <c r="B5749" s="963" t="s">
        <v>8696</v>
      </c>
      <c r="C5749" s="964" t="s">
        <v>122</v>
      </c>
      <c r="D5749" s="965">
        <v>69.849999999999994</v>
      </c>
      <c r="E5749" s="757"/>
      <c r="F5749" s="757"/>
      <c r="G5749" s="757"/>
      <c r="H5749" s="757"/>
      <c r="I5749" s="757"/>
    </row>
    <row r="5750" spans="1:9" ht="15.75" customHeight="1">
      <c r="A5750" s="963">
        <v>89288</v>
      </c>
      <c r="B5750" s="963" t="s">
        <v>8697</v>
      </c>
      <c r="C5750" s="964" t="s">
        <v>122</v>
      </c>
      <c r="D5750" s="965">
        <v>61.07</v>
      </c>
      <c r="E5750" s="757"/>
      <c r="F5750" s="757"/>
      <c r="G5750" s="757"/>
      <c r="H5750" s="757"/>
      <c r="I5750" s="757"/>
    </row>
    <row r="5751" spans="1:9" ht="15.75" customHeight="1">
      <c r="A5751" s="963">
        <v>89289</v>
      </c>
      <c r="B5751" s="963" t="s">
        <v>8698</v>
      </c>
      <c r="C5751" s="964" t="s">
        <v>122</v>
      </c>
      <c r="D5751" s="965">
        <v>62.28</v>
      </c>
      <c r="E5751" s="757"/>
      <c r="F5751" s="757"/>
      <c r="G5751" s="757"/>
      <c r="H5751" s="757"/>
      <c r="I5751" s="757"/>
    </row>
    <row r="5752" spans="1:9" ht="15.75" customHeight="1">
      <c r="A5752" s="963">
        <v>89290</v>
      </c>
      <c r="B5752" s="963" t="s">
        <v>8699</v>
      </c>
      <c r="C5752" s="964" t="s">
        <v>122</v>
      </c>
      <c r="D5752" s="965">
        <v>73.52</v>
      </c>
      <c r="E5752" s="757"/>
      <c r="F5752" s="757"/>
      <c r="G5752" s="757"/>
      <c r="H5752" s="757"/>
      <c r="I5752" s="757"/>
    </row>
    <row r="5753" spans="1:9" ht="15.75" customHeight="1">
      <c r="A5753" s="963">
        <v>89291</v>
      </c>
      <c r="B5753" s="963" t="s">
        <v>8700</v>
      </c>
      <c r="C5753" s="964" t="s">
        <v>122</v>
      </c>
      <c r="D5753" s="965">
        <v>74.86</v>
      </c>
      <c r="E5753" s="757"/>
      <c r="F5753" s="757"/>
      <c r="G5753" s="757"/>
      <c r="H5753" s="757"/>
      <c r="I5753" s="757"/>
    </row>
    <row r="5754" spans="1:9" ht="15.75" customHeight="1">
      <c r="A5754" s="963">
        <v>89292</v>
      </c>
      <c r="B5754" s="963" t="s">
        <v>8701</v>
      </c>
      <c r="C5754" s="964" t="s">
        <v>122</v>
      </c>
      <c r="D5754" s="965">
        <v>67.92</v>
      </c>
      <c r="E5754" s="757"/>
      <c r="F5754" s="757"/>
      <c r="G5754" s="757"/>
      <c r="H5754" s="757"/>
      <c r="I5754" s="757"/>
    </row>
    <row r="5755" spans="1:9" ht="15.75" customHeight="1">
      <c r="A5755" s="963">
        <v>89293</v>
      </c>
      <c r="B5755" s="963" t="s">
        <v>8702</v>
      </c>
      <c r="C5755" s="964" t="s">
        <v>122</v>
      </c>
      <c r="D5755" s="965">
        <v>69.260000000000005</v>
      </c>
      <c r="E5755" s="757"/>
      <c r="F5755" s="757"/>
      <c r="G5755" s="757"/>
      <c r="H5755" s="757"/>
      <c r="I5755" s="757"/>
    </row>
    <row r="5756" spans="1:9" ht="15.75" customHeight="1">
      <c r="A5756" s="963">
        <v>89294</v>
      </c>
      <c r="B5756" s="963" t="s">
        <v>8703</v>
      </c>
      <c r="C5756" s="964" t="s">
        <v>122</v>
      </c>
      <c r="D5756" s="965">
        <v>79.84</v>
      </c>
      <c r="E5756" s="757"/>
      <c r="F5756" s="757"/>
      <c r="G5756" s="757"/>
      <c r="H5756" s="757"/>
      <c r="I5756" s="757"/>
    </row>
    <row r="5757" spans="1:9" ht="15.75" customHeight="1">
      <c r="A5757" s="963">
        <v>89295</v>
      </c>
      <c r="B5757" s="963" t="s">
        <v>8704</v>
      </c>
      <c r="C5757" s="964" t="s">
        <v>122</v>
      </c>
      <c r="D5757" s="965">
        <v>81.180000000000007</v>
      </c>
      <c r="E5757" s="757"/>
      <c r="F5757" s="757"/>
      <c r="G5757" s="757"/>
      <c r="H5757" s="757"/>
      <c r="I5757" s="757"/>
    </row>
    <row r="5758" spans="1:9" ht="15.75" customHeight="1">
      <c r="A5758" s="963">
        <v>89296</v>
      </c>
      <c r="B5758" s="963" t="s">
        <v>8705</v>
      </c>
      <c r="C5758" s="964" t="s">
        <v>122</v>
      </c>
      <c r="D5758" s="965">
        <v>71.319999999999993</v>
      </c>
      <c r="E5758" s="757"/>
      <c r="F5758" s="757"/>
      <c r="G5758" s="757"/>
      <c r="H5758" s="757"/>
      <c r="I5758" s="757"/>
    </row>
    <row r="5759" spans="1:9" ht="15.75" customHeight="1">
      <c r="A5759" s="963">
        <v>89297</v>
      </c>
      <c r="B5759" s="963" t="s">
        <v>8706</v>
      </c>
      <c r="C5759" s="964" t="s">
        <v>122</v>
      </c>
      <c r="D5759" s="965">
        <v>72.66</v>
      </c>
      <c r="E5759" s="757"/>
      <c r="F5759" s="757"/>
      <c r="G5759" s="757"/>
      <c r="H5759" s="757"/>
      <c r="I5759" s="757"/>
    </row>
    <row r="5760" spans="1:9" ht="15.75" customHeight="1">
      <c r="A5760" s="963">
        <v>89298</v>
      </c>
      <c r="B5760" s="963" t="s">
        <v>8707</v>
      </c>
      <c r="C5760" s="964" t="s">
        <v>122</v>
      </c>
      <c r="D5760" s="965">
        <v>75.63</v>
      </c>
      <c r="E5760" s="757"/>
      <c r="F5760" s="757"/>
      <c r="G5760" s="757"/>
      <c r="H5760" s="757"/>
      <c r="I5760" s="757"/>
    </row>
    <row r="5761" spans="1:9" ht="15.75" customHeight="1">
      <c r="A5761" s="963">
        <v>89299</v>
      </c>
      <c r="B5761" s="963" t="s">
        <v>8708</v>
      </c>
      <c r="C5761" s="964" t="s">
        <v>122</v>
      </c>
      <c r="D5761" s="965">
        <v>77.349999999999994</v>
      </c>
      <c r="E5761" s="757"/>
      <c r="F5761" s="757"/>
      <c r="G5761" s="757"/>
      <c r="H5761" s="757"/>
      <c r="I5761" s="757"/>
    </row>
    <row r="5762" spans="1:9" ht="15.75" customHeight="1">
      <c r="A5762" s="963">
        <v>89300</v>
      </c>
      <c r="B5762" s="963" t="s">
        <v>8709</v>
      </c>
      <c r="C5762" s="964" t="s">
        <v>122</v>
      </c>
      <c r="D5762" s="965">
        <v>70.069999999999993</v>
      </c>
      <c r="E5762" s="757"/>
      <c r="F5762" s="757"/>
      <c r="G5762" s="757"/>
      <c r="H5762" s="757"/>
      <c r="I5762" s="757"/>
    </row>
    <row r="5763" spans="1:9" ht="15.75" customHeight="1">
      <c r="A5763" s="963">
        <v>89301</v>
      </c>
      <c r="B5763" s="963" t="s">
        <v>8710</v>
      </c>
      <c r="C5763" s="964" t="s">
        <v>122</v>
      </c>
      <c r="D5763" s="965">
        <v>71.790000000000006</v>
      </c>
      <c r="E5763" s="757"/>
      <c r="F5763" s="757"/>
      <c r="G5763" s="757"/>
      <c r="H5763" s="757"/>
      <c r="I5763" s="757"/>
    </row>
    <row r="5764" spans="1:9" ht="15.75" customHeight="1">
      <c r="A5764" s="963">
        <v>89302</v>
      </c>
      <c r="B5764" s="963" t="s">
        <v>8711</v>
      </c>
      <c r="C5764" s="964" t="s">
        <v>122</v>
      </c>
      <c r="D5764" s="965">
        <v>83.25</v>
      </c>
      <c r="E5764" s="757"/>
      <c r="F5764" s="757"/>
      <c r="G5764" s="757"/>
      <c r="H5764" s="757"/>
      <c r="I5764" s="757"/>
    </row>
    <row r="5765" spans="1:9" ht="15.75" customHeight="1">
      <c r="A5765" s="963">
        <v>89303</v>
      </c>
      <c r="B5765" s="963" t="s">
        <v>8712</v>
      </c>
      <c r="C5765" s="964" t="s">
        <v>122</v>
      </c>
      <c r="D5765" s="965">
        <v>84.97</v>
      </c>
      <c r="E5765" s="757"/>
      <c r="F5765" s="757"/>
      <c r="G5765" s="757"/>
      <c r="H5765" s="757"/>
      <c r="I5765" s="757"/>
    </row>
    <row r="5766" spans="1:9" ht="15.75" customHeight="1">
      <c r="A5766" s="963">
        <v>89304</v>
      </c>
      <c r="B5766" s="963" t="s">
        <v>8713</v>
      </c>
      <c r="C5766" s="964" t="s">
        <v>122</v>
      </c>
      <c r="D5766" s="965">
        <v>74.47</v>
      </c>
      <c r="E5766" s="757"/>
      <c r="F5766" s="757"/>
      <c r="G5766" s="757"/>
      <c r="H5766" s="757"/>
      <c r="I5766" s="757"/>
    </row>
    <row r="5767" spans="1:9" ht="15.75" customHeight="1">
      <c r="A5767" s="963">
        <v>89305</v>
      </c>
      <c r="B5767" s="963" t="s">
        <v>8714</v>
      </c>
      <c r="C5767" s="964" t="s">
        <v>122</v>
      </c>
      <c r="D5767" s="965">
        <v>76.19</v>
      </c>
      <c r="E5767" s="757"/>
      <c r="F5767" s="757"/>
      <c r="G5767" s="757"/>
      <c r="H5767" s="757"/>
      <c r="I5767" s="757"/>
    </row>
    <row r="5768" spans="1:9" ht="15.75" customHeight="1">
      <c r="A5768" s="963">
        <v>89306</v>
      </c>
      <c r="B5768" s="963" t="s">
        <v>8715</v>
      </c>
      <c r="C5768" s="964" t="s">
        <v>122</v>
      </c>
      <c r="D5768" s="965">
        <v>85.22</v>
      </c>
      <c r="E5768" s="757"/>
      <c r="F5768" s="757"/>
      <c r="G5768" s="757"/>
      <c r="H5768" s="757"/>
      <c r="I5768" s="757"/>
    </row>
    <row r="5769" spans="1:9" ht="15.75" customHeight="1">
      <c r="A5769" s="963">
        <v>89307</v>
      </c>
      <c r="B5769" s="963" t="s">
        <v>8716</v>
      </c>
      <c r="C5769" s="964" t="s">
        <v>122</v>
      </c>
      <c r="D5769" s="965">
        <v>87.12</v>
      </c>
      <c r="E5769" s="757"/>
      <c r="F5769" s="757"/>
      <c r="G5769" s="757"/>
      <c r="H5769" s="757"/>
      <c r="I5769" s="757"/>
    </row>
    <row r="5770" spans="1:9" ht="15.75" customHeight="1">
      <c r="A5770" s="963">
        <v>89308</v>
      </c>
      <c r="B5770" s="963" t="s">
        <v>8717</v>
      </c>
      <c r="C5770" s="964" t="s">
        <v>122</v>
      </c>
      <c r="D5770" s="965">
        <v>79.62</v>
      </c>
      <c r="E5770" s="757"/>
      <c r="F5770" s="757"/>
      <c r="G5770" s="757"/>
      <c r="H5770" s="757"/>
      <c r="I5770" s="757"/>
    </row>
    <row r="5771" spans="1:9" ht="15.75" customHeight="1">
      <c r="A5771" s="963">
        <v>89309</v>
      </c>
      <c r="B5771" s="963" t="s">
        <v>8718</v>
      </c>
      <c r="C5771" s="964" t="s">
        <v>122</v>
      </c>
      <c r="D5771" s="965">
        <v>81.52</v>
      </c>
      <c r="E5771" s="757"/>
      <c r="F5771" s="757"/>
      <c r="G5771" s="757"/>
      <c r="H5771" s="757"/>
      <c r="I5771" s="757"/>
    </row>
    <row r="5772" spans="1:9" ht="15.75" customHeight="1">
      <c r="A5772" s="963">
        <v>89310</v>
      </c>
      <c r="B5772" s="963" t="s">
        <v>8719</v>
      </c>
      <c r="C5772" s="964" t="s">
        <v>122</v>
      </c>
      <c r="D5772" s="965">
        <v>97.09</v>
      </c>
      <c r="E5772" s="757"/>
      <c r="F5772" s="757"/>
      <c r="G5772" s="757"/>
      <c r="H5772" s="757"/>
      <c r="I5772" s="757"/>
    </row>
    <row r="5773" spans="1:9" ht="15.75" customHeight="1">
      <c r="A5773" s="963">
        <v>89311</v>
      </c>
      <c r="B5773" s="963" t="s">
        <v>8720</v>
      </c>
      <c r="C5773" s="964" t="s">
        <v>122</v>
      </c>
      <c r="D5773" s="965">
        <v>98.99</v>
      </c>
      <c r="E5773" s="757"/>
      <c r="F5773" s="757"/>
      <c r="G5773" s="757"/>
      <c r="H5773" s="757"/>
      <c r="I5773" s="757"/>
    </row>
    <row r="5774" spans="1:9" ht="15.75" customHeight="1">
      <c r="A5774" s="963">
        <v>89312</v>
      </c>
      <c r="B5774" s="963" t="s">
        <v>8721</v>
      </c>
      <c r="C5774" s="964" t="s">
        <v>122</v>
      </c>
      <c r="D5774" s="965">
        <v>85.02</v>
      </c>
      <c r="E5774" s="757"/>
      <c r="F5774" s="757"/>
      <c r="G5774" s="757"/>
      <c r="H5774" s="757"/>
      <c r="I5774" s="757"/>
    </row>
    <row r="5775" spans="1:9" ht="15.75" customHeight="1">
      <c r="A5775" s="963">
        <v>89313</v>
      </c>
      <c r="B5775" s="963" t="s">
        <v>8722</v>
      </c>
      <c r="C5775" s="964" t="s">
        <v>122</v>
      </c>
      <c r="D5775" s="965">
        <v>86.92</v>
      </c>
      <c r="E5775" s="757"/>
      <c r="F5775" s="757"/>
      <c r="G5775" s="757"/>
      <c r="H5775" s="757"/>
      <c r="I5775" s="757"/>
    </row>
    <row r="5776" spans="1:9" ht="15.75" customHeight="1">
      <c r="A5776" s="963">
        <v>101157</v>
      </c>
      <c r="B5776" s="963" t="s">
        <v>8723</v>
      </c>
      <c r="C5776" s="964" t="s">
        <v>122</v>
      </c>
      <c r="D5776" s="965">
        <v>57.84</v>
      </c>
      <c r="E5776" s="757"/>
      <c r="F5776" s="757"/>
      <c r="G5776" s="757"/>
      <c r="H5776" s="757"/>
      <c r="I5776" s="757"/>
    </row>
    <row r="5777" spans="1:9" ht="15.75" customHeight="1">
      <c r="A5777" s="963">
        <v>101158</v>
      </c>
      <c r="B5777" s="963" t="s">
        <v>8724</v>
      </c>
      <c r="C5777" s="964" t="s">
        <v>122</v>
      </c>
      <c r="D5777" s="965">
        <v>76.03</v>
      </c>
      <c r="E5777" s="757"/>
      <c r="F5777" s="757"/>
      <c r="G5777" s="757"/>
      <c r="H5777" s="757"/>
      <c r="I5777" s="757"/>
    </row>
    <row r="5778" spans="1:9" ht="15.75" customHeight="1">
      <c r="A5778" s="963">
        <v>101162</v>
      </c>
      <c r="B5778" s="963" t="s">
        <v>8725</v>
      </c>
      <c r="C5778" s="964" t="s">
        <v>122</v>
      </c>
      <c r="D5778" s="965">
        <v>130.69999999999999</v>
      </c>
      <c r="E5778" s="757"/>
      <c r="F5778" s="757"/>
      <c r="G5778" s="757"/>
      <c r="H5778" s="757"/>
      <c r="I5778" s="757"/>
    </row>
    <row r="5779" spans="1:9" ht="15.75" customHeight="1">
      <c r="A5779" s="963">
        <v>103316</v>
      </c>
      <c r="B5779" s="963" t="s">
        <v>8726</v>
      </c>
      <c r="C5779" s="964" t="s">
        <v>122</v>
      </c>
      <c r="D5779" s="965">
        <v>64.319999999999993</v>
      </c>
      <c r="E5779" s="757"/>
      <c r="F5779" s="757"/>
      <c r="G5779" s="757"/>
      <c r="H5779" s="757"/>
      <c r="I5779" s="757"/>
    </row>
    <row r="5780" spans="1:9" ht="15.75" customHeight="1">
      <c r="A5780" s="963">
        <v>103317</v>
      </c>
      <c r="B5780" s="963" t="s">
        <v>8727</v>
      </c>
      <c r="C5780" s="964" t="s">
        <v>122</v>
      </c>
      <c r="D5780" s="965">
        <v>65.2</v>
      </c>
      <c r="E5780" s="757"/>
      <c r="F5780" s="757"/>
      <c r="G5780" s="757"/>
      <c r="H5780" s="757"/>
      <c r="I5780" s="757"/>
    </row>
    <row r="5781" spans="1:9" ht="15.75" customHeight="1">
      <c r="A5781" s="963">
        <v>103318</v>
      </c>
      <c r="B5781" s="963" t="s">
        <v>8728</v>
      </c>
      <c r="C5781" s="964" t="s">
        <v>122</v>
      </c>
      <c r="D5781" s="965">
        <v>83.23</v>
      </c>
      <c r="E5781" s="757"/>
      <c r="F5781" s="757"/>
      <c r="G5781" s="757"/>
      <c r="H5781" s="757"/>
      <c r="I5781" s="757"/>
    </row>
    <row r="5782" spans="1:9" ht="15.75" customHeight="1">
      <c r="A5782" s="963">
        <v>103319</v>
      </c>
      <c r="B5782" s="963" t="s">
        <v>8729</v>
      </c>
      <c r="C5782" s="964" t="s">
        <v>122</v>
      </c>
      <c r="D5782" s="965">
        <v>84.26</v>
      </c>
      <c r="E5782" s="757"/>
      <c r="F5782" s="757"/>
      <c r="G5782" s="757"/>
      <c r="H5782" s="757"/>
      <c r="I5782" s="757"/>
    </row>
    <row r="5783" spans="1:9" ht="15.75" customHeight="1">
      <c r="A5783" s="963">
        <v>103320</v>
      </c>
      <c r="B5783" s="963" t="s">
        <v>8730</v>
      </c>
      <c r="C5783" s="964" t="s">
        <v>122</v>
      </c>
      <c r="D5783" s="965">
        <v>100.58</v>
      </c>
      <c r="E5783" s="757"/>
      <c r="F5783" s="757"/>
      <c r="G5783" s="757"/>
      <c r="H5783" s="757"/>
      <c r="I5783" s="757"/>
    </row>
    <row r="5784" spans="1:9" ht="15.75" customHeight="1">
      <c r="A5784" s="963">
        <v>103321</v>
      </c>
      <c r="B5784" s="963" t="s">
        <v>8731</v>
      </c>
      <c r="C5784" s="964" t="s">
        <v>122</v>
      </c>
      <c r="D5784" s="965">
        <v>101.88</v>
      </c>
      <c r="E5784" s="757"/>
      <c r="F5784" s="757"/>
      <c r="G5784" s="757"/>
      <c r="H5784" s="757"/>
      <c r="I5784" s="757"/>
    </row>
    <row r="5785" spans="1:9" ht="15.75" customHeight="1">
      <c r="A5785" s="963">
        <v>103336</v>
      </c>
      <c r="B5785" s="963" t="s">
        <v>8732</v>
      </c>
      <c r="C5785" s="964" t="s">
        <v>122</v>
      </c>
      <c r="D5785" s="965">
        <v>71.7</v>
      </c>
      <c r="E5785" s="757"/>
      <c r="F5785" s="757"/>
      <c r="G5785" s="757"/>
      <c r="H5785" s="757"/>
      <c r="I5785" s="757"/>
    </row>
    <row r="5786" spans="1:9" ht="15.75" customHeight="1">
      <c r="A5786" s="963">
        <v>103337</v>
      </c>
      <c r="B5786" s="963" t="s">
        <v>8733</v>
      </c>
      <c r="C5786" s="964" t="s">
        <v>122</v>
      </c>
      <c r="D5786" s="965">
        <v>72.58</v>
      </c>
      <c r="E5786" s="757"/>
      <c r="F5786" s="757"/>
      <c r="G5786" s="757"/>
      <c r="H5786" s="757"/>
      <c r="I5786" s="757"/>
    </row>
    <row r="5787" spans="1:9" ht="15.75" customHeight="1">
      <c r="A5787" s="963">
        <v>103338</v>
      </c>
      <c r="B5787" s="963" t="s">
        <v>8734</v>
      </c>
      <c r="C5787" s="964" t="s">
        <v>122</v>
      </c>
      <c r="D5787" s="965">
        <v>94.12</v>
      </c>
      <c r="E5787" s="757"/>
      <c r="F5787" s="757"/>
      <c r="G5787" s="757"/>
      <c r="H5787" s="757"/>
      <c r="I5787" s="757"/>
    </row>
    <row r="5788" spans="1:9" ht="15.75" customHeight="1">
      <c r="A5788" s="963">
        <v>103339</v>
      </c>
      <c r="B5788" s="963" t="s">
        <v>8735</v>
      </c>
      <c r="C5788" s="964" t="s">
        <v>122</v>
      </c>
      <c r="D5788" s="965">
        <v>95.15</v>
      </c>
      <c r="E5788" s="757"/>
      <c r="F5788" s="757"/>
      <c r="G5788" s="757"/>
      <c r="H5788" s="757"/>
      <c r="I5788" s="757"/>
    </row>
    <row r="5789" spans="1:9" ht="15.75" customHeight="1">
      <c r="A5789" s="963">
        <v>103340</v>
      </c>
      <c r="B5789" s="963" t="s">
        <v>8736</v>
      </c>
      <c r="C5789" s="964" t="s">
        <v>122</v>
      </c>
      <c r="D5789" s="965">
        <v>114.46</v>
      </c>
      <c r="E5789" s="757"/>
      <c r="F5789" s="757"/>
      <c r="G5789" s="757"/>
      <c r="H5789" s="757"/>
      <c r="I5789" s="757"/>
    </row>
    <row r="5790" spans="1:9" ht="15.75" customHeight="1">
      <c r="A5790" s="963">
        <v>103341</v>
      </c>
      <c r="B5790" s="963" t="s">
        <v>8737</v>
      </c>
      <c r="C5790" s="964" t="s">
        <v>122</v>
      </c>
      <c r="D5790" s="965">
        <v>115.76</v>
      </c>
      <c r="E5790" s="757"/>
      <c r="F5790" s="757"/>
      <c r="G5790" s="757"/>
      <c r="H5790" s="757"/>
      <c r="I5790" s="757"/>
    </row>
    <row r="5791" spans="1:9" ht="15.75" customHeight="1">
      <c r="A5791" s="963">
        <v>103342</v>
      </c>
      <c r="B5791" s="963" t="s">
        <v>8738</v>
      </c>
      <c r="C5791" s="964" t="s">
        <v>122</v>
      </c>
      <c r="D5791" s="965">
        <v>97.34</v>
      </c>
      <c r="E5791" s="757"/>
      <c r="F5791" s="757"/>
      <c r="G5791" s="757"/>
      <c r="H5791" s="757"/>
      <c r="I5791" s="757"/>
    </row>
    <row r="5792" spans="1:9" ht="15.75" customHeight="1">
      <c r="A5792" s="963">
        <v>103343</v>
      </c>
      <c r="B5792" s="963" t="s">
        <v>8739</v>
      </c>
      <c r="C5792" s="964" t="s">
        <v>122</v>
      </c>
      <c r="D5792" s="965">
        <v>98.48</v>
      </c>
      <c r="E5792" s="757"/>
      <c r="F5792" s="757"/>
      <c r="G5792" s="757"/>
      <c r="H5792" s="757"/>
      <c r="I5792" s="757"/>
    </row>
    <row r="5793" spans="1:9" ht="15.75" customHeight="1">
      <c r="A5793" s="963">
        <v>89453</v>
      </c>
      <c r="B5793" s="963" t="s">
        <v>8740</v>
      </c>
      <c r="C5793" s="964" t="s">
        <v>122</v>
      </c>
      <c r="D5793" s="965">
        <v>74.44</v>
      </c>
      <c r="E5793" s="757"/>
      <c r="F5793" s="757"/>
      <c r="G5793" s="757"/>
      <c r="H5793" s="757"/>
      <c r="I5793" s="757"/>
    </row>
    <row r="5794" spans="1:9" ht="15.75" customHeight="1">
      <c r="A5794" s="963">
        <v>89455</v>
      </c>
      <c r="B5794" s="963" t="s">
        <v>8741</v>
      </c>
      <c r="C5794" s="964" t="s">
        <v>122</v>
      </c>
      <c r="D5794" s="965">
        <v>91.06</v>
      </c>
      <c r="E5794" s="757"/>
      <c r="F5794" s="757"/>
      <c r="G5794" s="757"/>
      <c r="H5794" s="757"/>
      <c r="I5794" s="757"/>
    </row>
    <row r="5795" spans="1:9" ht="15.75" customHeight="1">
      <c r="A5795" s="963">
        <v>89462</v>
      </c>
      <c r="B5795" s="963" t="s">
        <v>8742</v>
      </c>
      <c r="C5795" s="964" t="s">
        <v>122</v>
      </c>
      <c r="D5795" s="965">
        <v>97.2</v>
      </c>
      <c r="E5795" s="757"/>
      <c r="F5795" s="757"/>
      <c r="G5795" s="757"/>
      <c r="H5795" s="757"/>
      <c r="I5795" s="757"/>
    </row>
    <row r="5796" spans="1:9" ht="15.75" customHeight="1">
      <c r="A5796" s="963">
        <v>89464</v>
      </c>
      <c r="B5796" s="963" t="s">
        <v>8742</v>
      </c>
      <c r="C5796" s="964" t="s">
        <v>122</v>
      </c>
      <c r="D5796" s="965">
        <v>115.32</v>
      </c>
      <c r="E5796" s="757"/>
      <c r="F5796" s="757"/>
      <c r="G5796" s="757"/>
      <c r="H5796" s="757"/>
      <c r="I5796" s="757"/>
    </row>
    <row r="5797" spans="1:9" ht="15.75" customHeight="1">
      <c r="A5797" s="963">
        <v>89470</v>
      </c>
      <c r="B5797" s="963" t="s">
        <v>8743</v>
      </c>
      <c r="C5797" s="964" t="s">
        <v>122</v>
      </c>
      <c r="D5797" s="965">
        <v>83.6</v>
      </c>
      <c r="E5797" s="757"/>
      <c r="F5797" s="757"/>
      <c r="G5797" s="757"/>
      <c r="H5797" s="757"/>
      <c r="I5797" s="757"/>
    </row>
    <row r="5798" spans="1:9" ht="15.75" customHeight="1">
      <c r="A5798" s="963">
        <v>89472</v>
      </c>
      <c r="B5798" s="963" t="s">
        <v>8744</v>
      </c>
      <c r="C5798" s="964" t="s">
        <v>122</v>
      </c>
      <c r="D5798" s="965">
        <v>101.18</v>
      </c>
      <c r="E5798" s="757"/>
      <c r="F5798" s="757"/>
      <c r="G5798" s="757"/>
      <c r="H5798" s="757"/>
      <c r="I5798" s="757"/>
    </row>
    <row r="5799" spans="1:9" ht="15.75" customHeight="1">
      <c r="A5799" s="963">
        <v>89478</v>
      </c>
      <c r="B5799" s="963" t="s">
        <v>8745</v>
      </c>
      <c r="C5799" s="964" t="s">
        <v>122</v>
      </c>
      <c r="D5799" s="965">
        <v>112.16</v>
      </c>
      <c r="E5799" s="757"/>
      <c r="F5799" s="757"/>
      <c r="G5799" s="757"/>
      <c r="H5799" s="757"/>
      <c r="I5799" s="757"/>
    </row>
    <row r="5800" spans="1:9" ht="15.75" customHeight="1">
      <c r="A5800" s="963">
        <v>89480</v>
      </c>
      <c r="B5800" s="963" t="s">
        <v>8746</v>
      </c>
      <c r="C5800" s="964" t="s">
        <v>122</v>
      </c>
      <c r="D5800" s="965">
        <v>131.27000000000001</v>
      </c>
      <c r="E5800" s="757"/>
      <c r="F5800" s="757"/>
      <c r="G5800" s="757"/>
      <c r="H5800" s="757"/>
      <c r="I5800" s="757"/>
    </row>
    <row r="5801" spans="1:9" ht="15.75" customHeight="1">
      <c r="A5801" s="963">
        <v>91815</v>
      </c>
      <c r="B5801" s="963" t="s">
        <v>8747</v>
      </c>
      <c r="C5801" s="964" t="s">
        <v>122</v>
      </c>
      <c r="D5801" s="965">
        <v>74.44</v>
      </c>
      <c r="E5801" s="757"/>
      <c r="F5801" s="757"/>
      <c r="G5801" s="757"/>
      <c r="H5801" s="757"/>
      <c r="I5801" s="757"/>
    </row>
    <row r="5802" spans="1:9" ht="15.75" customHeight="1">
      <c r="A5802" s="963">
        <v>91816</v>
      </c>
      <c r="B5802" s="963" t="s">
        <v>8748</v>
      </c>
      <c r="C5802" s="964" t="s">
        <v>122</v>
      </c>
      <c r="D5802" s="965">
        <v>97.2</v>
      </c>
      <c r="E5802" s="757"/>
      <c r="F5802" s="757"/>
      <c r="G5802" s="757"/>
      <c r="H5802" s="757"/>
      <c r="I5802" s="757"/>
    </row>
    <row r="5803" spans="1:9" ht="15.75" customHeight="1">
      <c r="A5803" s="963">
        <v>101161</v>
      </c>
      <c r="B5803" s="963" t="s">
        <v>8749</v>
      </c>
      <c r="C5803" s="964" t="s">
        <v>122</v>
      </c>
      <c r="D5803" s="965">
        <v>192.4</v>
      </c>
      <c r="E5803" s="757"/>
      <c r="F5803" s="757"/>
      <c r="G5803" s="757"/>
      <c r="H5803" s="757"/>
      <c r="I5803" s="757"/>
    </row>
    <row r="5804" spans="1:9" ht="15.75" customHeight="1">
      <c r="A5804" s="963">
        <v>101163</v>
      </c>
      <c r="B5804" s="963" t="s">
        <v>8750</v>
      </c>
      <c r="C5804" s="964" t="s">
        <v>122</v>
      </c>
      <c r="D5804" s="965">
        <v>547.27</v>
      </c>
      <c r="E5804" s="757"/>
      <c r="F5804" s="757"/>
      <c r="G5804" s="757"/>
      <c r="H5804" s="757"/>
      <c r="I5804" s="757"/>
    </row>
    <row r="5805" spans="1:9" ht="15.75" customHeight="1">
      <c r="A5805" s="963">
        <v>101164</v>
      </c>
      <c r="B5805" s="963" t="s">
        <v>8751</v>
      </c>
      <c r="C5805" s="964" t="s">
        <v>122</v>
      </c>
      <c r="D5805" s="965">
        <v>555.54999999999995</v>
      </c>
      <c r="E5805" s="757"/>
      <c r="F5805" s="757"/>
      <c r="G5805" s="757"/>
      <c r="H5805" s="757"/>
      <c r="I5805" s="757"/>
    </row>
    <row r="5806" spans="1:9" ht="15.75" customHeight="1">
      <c r="A5806" s="963">
        <v>96358</v>
      </c>
      <c r="B5806" s="963" t="s">
        <v>8752</v>
      </c>
      <c r="C5806" s="964" t="s">
        <v>122</v>
      </c>
      <c r="D5806" s="965">
        <v>88.21</v>
      </c>
      <c r="E5806" s="757"/>
      <c r="F5806" s="757"/>
      <c r="G5806" s="757"/>
      <c r="H5806" s="757"/>
      <c r="I5806" s="757"/>
    </row>
    <row r="5807" spans="1:9" ht="15.75" customHeight="1">
      <c r="A5807" s="963">
        <v>96359</v>
      </c>
      <c r="B5807" s="963" t="s">
        <v>8753</v>
      </c>
      <c r="C5807" s="964" t="s">
        <v>122</v>
      </c>
      <c r="D5807" s="965">
        <v>100</v>
      </c>
      <c r="E5807" s="757"/>
      <c r="F5807" s="757"/>
      <c r="G5807" s="757"/>
      <c r="H5807" s="757"/>
      <c r="I5807" s="757"/>
    </row>
    <row r="5808" spans="1:9" ht="15.75" customHeight="1">
      <c r="A5808" s="963">
        <v>96360</v>
      </c>
      <c r="B5808" s="963" t="s">
        <v>8754</v>
      </c>
      <c r="C5808" s="964" t="s">
        <v>122</v>
      </c>
      <c r="D5808" s="965">
        <v>119.09</v>
      </c>
      <c r="E5808" s="757"/>
      <c r="F5808" s="757"/>
      <c r="G5808" s="757"/>
      <c r="H5808" s="757"/>
      <c r="I5808" s="757"/>
    </row>
    <row r="5809" spans="1:9" ht="15.75" customHeight="1">
      <c r="A5809" s="963">
        <v>96361</v>
      </c>
      <c r="B5809" s="963" t="s">
        <v>8755</v>
      </c>
      <c r="C5809" s="964" t="s">
        <v>122</v>
      </c>
      <c r="D5809" s="965">
        <v>142.16</v>
      </c>
      <c r="E5809" s="757"/>
      <c r="F5809" s="757"/>
      <c r="G5809" s="757"/>
      <c r="H5809" s="757"/>
      <c r="I5809" s="757"/>
    </row>
    <row r="5810" spans="1:9" ht="15.75" customHeight="1">
      <c r="A5810" s="963">
        <v>96362</v>
      </c>
      <c r="B5810" s="963" t="s">
        <v>8756</v>
      </c>
      <c r="C5810" s="964" t="s">
        <v>122</v>
      </c>
      <c r="D5810" s="965">
        <v>113.83</v>
      </c>
      <c r="E5810" s="757"/>
      <c r="F5810" s="757"/>
      <c r="G5810" s="757"/>
      <c r="H5810" s="757"/>
      <c r="I5810" s="757"/>
    </row>
    <row r="5811" spans="1:9" ht="15.75" customHeight="1">
      <c r="A5811" s="963">
        <v>96363</v>
      </c>
      <c r="B5811" s="963" t="s">
        <v>8757</v>
      </c>
      <c r="C5811" s="964" t="s">
        <v>122</v>
      </c>
      <c r="D5811" s="965">
        <v>125.93</v>
      </c>
      <c r="E5811" s="757"/>
      <c r="F5811" s="757"/>
      <c r="G5811" s="757"/>
      <c r="H5811" s="757"/>
      <c r="I5811" s="757"/>
    </row>
    <row r="5812" spans="1:9" ht="15.75" customHeight="1">
      <c r="A5812" s="963">
        <v>96364</v>
      </c>
      <c r="B5812" s="963" t="s">
        <v>8758</v>
      </c>
      <c r="C5812" s="964" t="s">
        <v>122</v>
      </c>
      <c r="D5812" s="965">
        <v>144.69999999999999</v>
      </c>
      <c r="E5812" s="757"/>
      <c r="F5812" s="757"/>
      <c r="G5812" s="757"/>
      <c r="H5812" s="757"/>
      <c r="I5812" s="757"/>
    </row>
    <row r="5813" spans="1:9" ht="15.75" customHeight="1">
      <c r="A5813" s="963">
        <v>96365</v>
      </c>
      <c r="B5813" s="963" t="s">
        <v>8759</v>
      </c>
      <c r="C5813" s="964" t="s">
        <v>122</v>
      </c>
      <c r="D5813" s="965">
        <v>168.07</v>
      </c>
      <c r="E5813" s="757"/>
      <c r="F5813" s="757"/>
      <c r="G5813" s="757"/>
      <c r="H5813" s="757"/>
      <c r="I5813" s="757"/>
    </row>
    <row r="5814" spans="1:9" ht="15.75" customHeight="1">
      <c r="A5814" s="963">
        <v>96366</v>
      </c>
      <c r="B5814" s="963" t="s">
        <v>8760</v>
      </c>
      <c r="C5814" s="964" t="s">
        <v>122</v>
      </c>
      <c r="D5814" s="965">
        <v>139.44999999999999</v>
      </c>
      <c r="E5814" s="757"/>
      <c r="F5814" s="757"/>
      <c r="G5814" s="757"/>
      <c r="H5814" s="757"/>
      <c r="I5814" s="757"/>
    </row>
    <row r="5815" spans="1:9" ht="15.75" customHeight="1">
      <c r="A5815" s="963">
        <v>96367</v>
      </c>
      <c r="B5815" s="963" t="s">
        <v>1065</v>
      </c>
      <c r="C5815" s="964" t="s">
        <v>122</v>
      </c>
      <c r="D5815" s="965">
        <v>151.81</v>
      </c>
      <c r="E5815" s="757"/>
      <c r="F5815" s="757"/>
      <c r="G5815" s="757"/>
      <c r="H5815" s="757"/>
      <c r="I5815" s="757"/>
    </row>
    <row r="5816" spans="1:9" ht="15.75" customHeight="1">
      <c r="A5816" s="963">
        <v>96368</v>
      </c>
      <c r="B5816" s="963" t="s">
        <v>8761</v>
      </c>
      <c r="C5816" s="964" t="s">
        <v>122</v>
      </c>
      <c r="D5816" s="965">
        <v>170.32</v>
      </c>
      <c r="E5816" s="757"/>
      <c r="F5816" s="757"/>
      <c r="G5816" s="757"/>
      <c r="H5816" s="757"/>
      <c r="I5816" s="757"/>
    </row>
    <row r="5817" spans="1:9" ht="15.75" customHeight="1">
      <c r="A5817" s="963">
        <v>96369</v>
      </c>
      <c r="B5817" s="963" t="s">
        <v>8762</v>
      </c>
      <c r="C5817" s="964" t="s">
        <v>122</v>
      </c>
      <c r="D5817" s="965">
        <v>193.97</v>
      </c>
      <c r="E5817" s="757"/>
      <c r="F5817" s="757"/>
      <c r="G5817" s="757"/>
      <c r="H5817" s="757"/>
      <c r="I5817" s="757"/>
    </row>
    <row r="5818" spans="1:9" ht="15.75" customHeight="1">
      <c r="A5818" s="963">
        <v>96370</v>
      </c>
      <c r="B5818" s="963" t="s">
        <v>8763</v>
      </c>
      <c r="C5818" s="964" t="s">
        <v>122</v>
      </c>
      <c r="D5818" s="965">
        <v>60.01</v>
      </c>
      <c r="E5818" s="757"/>
      <c r="F5818" s="757"/>
      <c r="G5818" s="757"/>
      <c r="H5818" s="757"/>
      <c r="I5818" s="757"/>
    </row>
    <row r="5819" spans="1:9" ht="15.75" customHeight="1">
      <c r="A5819" s="963">
        <v>96371</v>
      </c>
      <c r="B5819" s="963" t="s">
        <v>8764</v>
      </c>
      <c r="C5819" s="964" t="s">
        <v>122</v>
      </c>
      <c r="D5819" s="965">
        <v>71.63</v>
      </c>
      <c r="E5819" s="757"/>
      <c r="F5819" s="757"/>
      <c r="G5819" s="757"/>
      <c r="H5819" s="757"/>
      <c r="I5819" s="757"/>
    </row>
    <row r="5820" spans="1:9" ht="15.75" customHeight="1">
      <c r="A5820" s="963">
        <v>96373</v>
      </c>
      <c r="B5820" s="963" t="s">
        <v>8765</v>
      </c>
      <c r="C5820" s="964" t="s">
        <v>164</v>
      </c>
      <c r="D5820" s="965">
        <v>11.73</v>
      </c>
      <c r="E5820" s="757"/>
      <c r="F5820" s="757"/>
      <c r="G5820" s="757"/>
      <c r="H5820" s="757"/>
      <c r="I5820" s="757"/>
    </row>
    <row r="5821" spans="1:9" ht="15.75" customHeight="1">
      <c r="A5821" s="963">
        <v>96374</v>
      </c>
      <c r="B5821" s="963" t="s">
        <v>8766</v>
      </c>
      <c r="C5821" s="964" t="s">
        <v>164</v>
      </c>
      <c r="D5821" s="965">
        <v>23.69</v>
      </c>
      <c r="E5821" s="757"/>
      <c r="F5821" s="757"/>
      <c r="G5821" s="757"/>
      <c r="H5821" s="757"/>
      <c r="I5821" s="757"/>
    </row>
    <row r="5822" spans="1:9" ht="15.75" customHeight="1">
      <c r="A5822" s="963">
        <v>102235</v>
      </c>
      <c r="B5822" s="963" t="s">
        <v>8767</v>
      </c>
      <c r="C5822" s="964" t="s">
        <v>122</v>
      </c>
      <c r="D5822" s="965">
        <v>512.86</v>
      </c>
      <c r="E5822" s="757"/>
      <c r="F5822" s="757"/>
      <c r="G5822" s="757"/>
      <c r="H5822" s="757"/>
      <c r="I5822" s="757"/>
    </row>
    <row r="5823" spans="1:9" ht="15.75" customHeight="1">
      <c r="A5823" s="963">
        <v>102253</v>
      </c>
      <c r="B5823" s="963" t="s">
        <v>8768</v>
      </c>
      <c r="C5823" s="964" t="s">
        <v>122</v>
      </c>
      <c r="D5823" s="965">
        <v>580.66999999999996</v>
      </c>
      <c r="E5823" s="757"/>
      <c r="F5823" s="757"/>
      <c r="G5823" s="757"/>
      <c r="H5823" s="757"/>
      <c r="I5823" s="757"/>
    </row>
    <row r="5824" spans="1:9" ht="15.75" customHeight="1">
      <c r="A5824" s="963">
        <v>102254</v>
      </c>
      <c r="B5824" s="963" t="s">
        <v>8769</v>
      </c>
      <c r="C5824" s="964" t="s">
        <v>122</v>
      </c>
      <c r="D5824" s="965">
        <v>618.54999999999995</v>
      </c>
      <c r="E5824" s="757"/>
      <c r="F5824" s="757"/>
      <c r="G5824" s="757"/>
      <c r="H5824" s="757"/>
      <c r="I5824" s="757"/>
    </row>
    <row r="5825" spans="1:9" ht="15.75" customHeight="1">
      <c r="A5825" s="963">
        <v>102255</v>
      </c>
      <c r="B5825" s="963" t="s">
        <v>8770</v>
      </c>
      <c r="C5825" s="964" t="s">
        <v>122</v>
      </c>
      <c r="D5825" s="965">
        <v>592.87</v>
      </c>
      <c r="E5825" s="757"/>
      <c r="F5825" s="757"/>
      <c r="G5825" s="757"/>
      <c r="H5825" s="757"/>
      <c r="I5825" s="757"/>
    </row>
    <row r="5826" spans="1:9" ht="15.75" customHeight="1">
      <c r="A5826" s="963">
        <v>102256</v>
      </c>
      <c r="B5826" s="963" t="s">
        <v>8771</v>
      </c>
      <c r="C5826" s="964" t="s">
        <v>122</v>
      </c>
      <c r="D5826" s="965">
        <v>733.12</v>
      </c>
      <c r="E5826" s="757"/>
      <c r="F5826" s="757"/>
      <c r="G5826" s="757"/>
      <c r="H5826" s="757"/>
      <c r="I5826" s="757"/>
    </row>
    <row r="5827" spans="1:9" ht="15.75" customHeight="1">
      <c r="A5827" s="963">
        <v>102257</v>
      </c>
      <c r="B5827" s="963" t="s">
        <v>8772</v>
      </c>
      <c r="C5827" s="964" t="s">
        <v>122</v>
      </c>
      <c r="D5827" s="965">
        <v>340.26</v>
      </c>
      <c r="E5827" s="757"/>
      <c r="F5827" s="757"/>
      <c r="G5827" s="757"/>
      <c r="H5827" s="757"/>
      <c r="I5827" s="757"/>
    </row>
    <row r="5828" spans="1:9" ht="15.75" customHeight="1">
      <c r="A5828" s="963">
        <v>102258</v>
      </c>
      <c r="B5828" s="963" t="s">
        <v>8773</v>
      </c>
      <c r="C5828" s="964" t="s">
        <v>122</v>
      </c>
      <c r="D5828" s="965">
        <v>357.98</v>
      </c>
      <c r="E5828" s="757"/>
      <c r="F5828" s="757"/>
      <c r="G5828" s="757"/>
      <c r="H5828" s="757"/>
      <c r="I5828" s="757"/>
    </row>
    <row r="5829" spans="1:9" ht="15.75" customHeight="1">
      <c r="A5829" s="963">
        <v>101154</v>
      </c>
      <c r="B5829" s="963" t="s">
        <v>8774</v>
      </c>
      <c r="C5829" s="964" t="s">
        <v>122</v>
      </c>
      <c r="D5829" s="965">
        <v>100.67</v>
      </c>
      <c r="E5829" s="757"/>
      <c r="F5829" s="757"/>
      <c r="G5829" s="757"/>
      <c r="H5829" s="757"/>
      <c r="I5829" s="757"/>
    </row>
    <row r="5830" spans="1:9" ht="15.75" customHeight="1">
      <c r="A5830" s="963">
        <v>101155</v>
      </c>
      <c r="B5830" s="963" t="s">
        <v>8775</v>
      </c>
      <c r="C5830" s="964" t="s">
        <v>122</v>
      </c>
      <c r="D5830" s="965">
        <v>141.19999999999999</v>
      </c>
      <c r="E5830" s="757"/>
      <c r="F5830" s="757"/>
      <c r="G5830" s="757"/>
      <c r="H5830" s="757"/>
      <c r="I5830" s="757"/>
    </row>
    <row r="5831" spans="1:9" ht="15.75" customHeight="1">
      <c r="A5831" s="963">
        <v>101156</v>
      </c>
      <c r="B5831" s="963" t="s">
        <v>8776</v>
      </c>
      <c r="C5831" s="964" t="s">
        <v>122</v>
      </c>
      <c r="D5831" s="965">
        <v>207.04</v>
      </c>
      <c r="E5831" s="757"/>
      <c r="F5831" s="757"/>
      <c r="G5831" s="757"/>
      <c r="H5831" s="757"/>
      <c r="I5831" s="757"/>
    </row>
    <row r="5832" spans="1:9" ht="15.75" customHeight="1">
      <c r="A5832" s="963">
        <v>101814</v>
      </c>
      <c r="B5832" s="963" t="s">
        <v>8777</v>
      </c>
      <c r="C5832" s="964" t="s">
        <v>122</v>
      </c>
      <c r="D5832" s="965">
        <v>41.87</v>
      </c>
      <c r="E5832" s="757"/>
      <c r="F5832" s="757"/>
      <c r="G5832" s="757"/>
      <c r="H5832" s="757"/>
      <c r="I5832" s="757"/>
    </row>
    <row r="5833" spans="1:9" ht="15.75" customHeight="1">
      <c r="A5833" s="963">
        <v>101816</v>
      </c>
      <c r="B5833" s="963" t="s">
        <v>8778</v>
      </c>
      <c r="C5833" s="964" t="s">
        <v>122</v>
      </c>
      <c r="D5833" s="965">
        <v>63.27</v>
      </c>
      <c r="E5833" s="757"/>
      <c r="F5833" s="757"/>
      <c r="G5833" s="757"/>
      <c r="H5833" s="757"/>
      <c r="I5833" s="757"/>
    </row>
    <row r="5834" spans="1:9" ht="15.75" customHeight="1">
      <c r="A5834" s="963">
        <v>101817</v>
      </c>
      <c r="B5834" s="963" t="s">
        <v>8779</v>
      </c>
      <c r="C5834" s="964" t="s">
        <v>122</v>
      </c>
      <c r="D5834" s="965">
        <v>44.45</v>
      </c>
      <c r="E5834" s="757"/>
      <c r="F5834" s="757"/>
      <c r="G5834" s="757"/>
      <c r="H5834" s="757"/>
      <c r="I5834" s="757"/>
    </row>
    <row r="5835" spans="1:9" ht="15.75" customHeight="1">
      <c r="A5835" s="963">
        <v>101819</v>
      </c>
      <c r="B5835" s="963" t="s">
        <v>8780</v>
      </c>
      <c r="C5835" s="964" t="s">
        <v>122</v>
      </c>
      <c r="D5835" s="965">
        <v>56.25</v>
      </c>
      <c r="E5835" s="757"/>
      <c r="F5835" s="757"/>
      <c r="G5835" s="757"/>
      <c r="H5835" s="757"/>
      <c r="I5835" s="757"/>
    </row>
    <row r="5836" spans="1:9" ht="15.75" customHeight="1">
      <c r="A5836" s="963">
        <v>101820</v>
      </c>
      <c r="B5836" s="963" t="s">
        <v>8781</v>
      </c>
      <c r="C5836" s="964" t="s">
        <v>122</v>
      </c>
      <c r="D5836" s="965">
        <v>35.36</v>
      </c>
      <c r="E5836" s="757"/>
      <c r="F5836" s="757"/>
      <c r="G5836" s="757"/>
      <c r="H5836" s="757"/>
      <c r="I5836" s="757"/>
    </row>
    <row r="5837" spans="1:9" ht="15.75" customHeight="1">
      <c r="A5837" s="963">
        <v>101822</v>
      </c>
      <c r="B5837" s="963" t="s">
        <v>8782</v>
      </c>
      <c r="C5837" s="964" t="s">
        <v>964</v>
      </c>
      <c r="D5837" s="965">
        <v>95.75</v>
      </c>
      <c r="E5837" s="757"/>
      <c r="F5837" s="757"/>
      <c r="G5837" s="757"/>
      <c r="H5837" s="757"/>
      <c r="I5837" s="757"/>
    </row>
    <row r="5838" spans="1:9" ht="15.75" customHeight="1">
      <c r="A5838" s="963">
        <v>101823</v>
      </c>
      <c r="B5838" s="963" t="s">
        <v>8783</v>
      </c>
      <c r="C5838" s="964" t="s">
        <v>964</v>
      </c>
      <c r="D5838" s="965">
        <v>129.47</v>
      </c>
      <c r="E5838" s="757"/>
      <c r="F5838" s="757"/>
      <c r="G5838" s="757"/>
      <c r="H5838" s="757"/>
      <c r="I5838" s="757"/>
    </row>
    <row r="5839" spans="1:9" ht="15.75" customHeight="1">
      <c r="A5839" s="963">
        <v>101824</v>
      </c>
      <c r="B5839" s="963" t="s">
        <v>8784</v>
      </c>
      <c r="C5839" s="964" t="s">
        <v>964</v>
      </c>
      <c r="D5839" s="965">
        <v>160.86000000000001</v>
      </c>
      <c r="E5839" s="757"/>
      <c r="F5839" s="757"/>
      <c r="G5839" s="757"/>
      <c r="H5839" s="757"/>
      <c r="I5839" s="757"/>
    </row>
    <row r="5840" spans="1:9" ht="15.75" customHeight="1">
      <c r="A5840" s="963">
        <v>101825</v>
      </c>
      <c r="B5840" s="963" t="s">
        <v>8785</v>
      </c>
      <c r="C5840" s="964" t="s">
        <v>964</v>
      </c>
      <c r="D5840" s="965">
        <v>191.41</v>
      </c>
      <c r="E5840" s="757"/>
      <c r="F5840" s="757"/>
      <c r="G5840" s="757"/>
      <c r="H5840" s="757"/>
      <c r="I5840" s="757"/>
    </row>
    <row r="5841" spans="1:9" ht="15.75" customHeight="1">
      <c r="A5841" s="963">
        <v>101826</v>
      </c>
      <c r="B5841" s="963" t="s">
        <v>8786</v>
      </c>
      <c r="C5841" s="964" t="s">
        <v>964</v>
      </c>
      <c r="D5841" s="965">
        <v>221.56</v>
      </c>
      <c r="E5841" s="757"/>
      <c r="F5841" s="757"/>
      <c r="G5841" s="757"/>
      <c r="H5841" s="757"/>
      <c r="I5841" s="757"/>
    </row>
    <row r="5842" spans="1:9" ht="15.75" customHeight="1">
      <c r="A5842" s="963">
        <v>101827</v>
      </c>
      <c r="B5842" s="963" t="s">
        <v>8787</v>
      </c>
      <c r="C5842" s="964" t="s">
        <v>964</v>
      </c>
      <c r="D5842" s="965">
        <v>194.25</v>
      </c>
      <c r="E5842" s="757"/>
      <c r="F5842" s="757"/>
      <c r="G5842" s="757"/>
      <c r="H5842" s="757"/>
      <c r="I5842" s="757"/>
    </row>
    <row r="5843" spans="1:9" ht="15.75" customHeight="1">
      <c r="A5843" s="963">
        <v>101828</v>
      </c>
      <c r="B5843" s="963" t="s">
        <v>8788</v>
      </c>
      <c r="C5843" s="964" t="s">
        <v>964</v>
      </c>
      <c r="D5843" s="965">
        <v>177.84</v>
      </c>
      <c r="E5843" s="757"/>
      <c r="F5843" s="757"/>
      <c r="G5843" s="757"/>
      <c r="H5843" s="757"/>
      <c r="I5843" s="757"/>
    </row>
    <row r="5844" spans="1:9" ht="15.75" customHeight="1">
      <c r="A5844" s="963">
        <v>101829</v>
      </c>
      <c r="B5844" s="963" t="s">
        <v>8789</v>
      </c>
      <c r="C5844" s="964" t="s">
        <v>964</v>
      </c>
      <c r="D5844" s="965">
        <v>255.42</v>
      </c>
      <c r="E5844" s="757"/>
      <c r="F5844" s="757"/>
      <c r="G5844" s="757"/>
      <c r="H5844" s="757"/>
      <c r="I5844" s="757"/>
    </row>
    <row r="5845" spans="1:9" ht="15.75" customHeight="1">
      <c r="A5845" s="963">
        <v>101830</v>
      </c>
      <c r="B5845" s="963" t="s">
        <v>8790</v>
      </c>
      <c r="C5845" s="964" t="s">
        <v>964</v>
      </c>
      <c r="D5845" s="965">
        <v>284</v>
      </c>
      <c r="E5845" s="757"/>
      <c r="F5845" s="757"/>
      <c r="G5845" s="757"/>
      <c r="H5845" s="757"/>
      <c r="I5845" s="757"/>
    </row>
    <row r="5846" spans="1:9" ht="15.75" customHeight="1">
      <c r="A5846" s="963">
        <v>101831</v>
      </c>
      <c r="B5846" s="963" t="s">
        <v>8791</v>
      </c>
      <c r="C5846" s="964" t="s">
        <v>964</v>
      </c>
      <c r="D5846" s="965">
        <v>312.18</v>
      </c>
      <c r="E5846" s="757"/>
      <c r="F5846" s="757"/>
      <c r="G5846" s="757"/>
      <c r="H5846" s="757"/>
      <c r="I5846" s="757"/>
    </row>
    <row r="5847" spans="1:9" ht="15.75" customHeight="1">
      <c r="A5847" s="963">
        <v>101832</v>
      </c>
      <c r="B5847" s="963" t="s">
        <v>8792</v>
      </c>
      <c r="C5847" s="964" t="s">
        <v>964</v>
      </c>
      <c r="D5847" s="965">
        <v>239.66</v>
      </c>
      <c r="E5847" s="757"/>
      <c r="F5847" s="757"/>
      <c r="G5847" s="757"/>
      <c r="H5847" s="757"/>
      <c r="I5847" s="757"/>
    </row>
    <row r="5848" spans="1:9" ht="15.75" customHeight="1">
      <c r="A5848" s="963">
        <v>101833</v>
      </c>
      <c r="B5848" s="963" t="s">
        <v>8793</v>
      </c>
      <c r="C5848" s="964" t="s">
        <v>964</v>
      </c>
      <c r="D5848" s="965">
        <v>268.57</v>
      </c>
      <c r="E5848" s="757"/>
      <c r="F5848" s="757"/>
      <c r="G5848" s="757"/>
      <c r="H5848" s="757"/>
      <c r="I5848" s="757"/>
    </row>
    <row r="5849" spans="1:9" ht="15.75" customHeight="1">
      <c r="A5849" s="963">
        <v>101834</v>
      </c>
      <c r="B5849" s="963" t="s">
        <v>8794</v>
      </c>
      <c r="C5849" s="964" t="s">
        <v>964</v>
      </c>
      <c r="D5849" s="965">
        <v>297.08</v>
      </c>
      <c r="E5849" s="757"/>
      <c r="F5849" s="757"/>
      <c r="G5849" s="757"/>
      <c r="H5849" s="757"/>
      <c r="I5849" s="757"/>
    </row>
    <row r="5850" spans="1:9" ht="15.75" customHeight="1">
      <c r="A5850" s="963">
        <v>101835</v>
      </c>
      <c r="B5850" s="963" t="s">
        <v>8795</v>
      </c>
      <c r="C5850" s="964" t="s">
        <v>964</v>
      </c>
      <c r="D5850" s="965">
        <v>283.24</v>
      </c>
      <c r="E5850" s="757"/>
      <c r="F5850" s="757"/>
      <c r="G5850" s="757"/>
      <c r="H5850" s="757"/>
      <c r="I5850" s="757"/>
    </row>
    <row r="5851" spans="1:9" ht="15.75" customHeight="1">
      <c r="A5851" s="963">
        <v>101836</v>
      </c>
      <c r="B5851" s="963" t="s">
        <v>8796</v>
      </c>
      <c r="C5851" s="964" t="s">
        <v>964</v>
      </c>
      <c r="D5851" s="965">
        <v>23.96</v>
      </c>
      <c r="E5851" s="757"/>
      <c r="F5851" s="757"/>
      <c r="G5851" s="757"/>
      <c r="H5851" s="757"/>
      <c r="I5851" s="757"/>
    </row>
    <row r="5852" spans="1:9" ht="15.75" customHeight="1">
      <c r="A5852" s="963">
        <v>101837</v>
      </c>
      <c r="B5852" s="963" t="s">
        <v>8797</v>
      </c>
      <c r="C5852" s="964" t="s">
        <v>964</v>
      </c>
      <c r="D5852" s="965">
        <v>57.68</v>
      </c>
      <c r="E5852" s="757"/>
      <c r="F5852" s="757"/>
      <c r="G5852" s="757"/>
      <c r="H5852" s="757"/>
      <c r="I5852" s="757"/>
    </row>
    <row r="5853" spans="1:9" ht="15.75" customHeight="1">
      <c r="A5853" s="963">
        <v>101838</v>
      </c>
      <c r="B5853" s="963" t="s">
        <v>8798</v>
      </c>
      <c r="C5853" s="964" t="s">
        <v>964</v>
      </c>
      <c r="D5853" s="965">
        <v>89.07</v>
      </c>
      <c r="E5853" s="757"/>
      <c r="F5853" s="757"/>
      <c r="G5853" s="757"/>
      <c r="H5853" s="757"/>
      <c r="I5853" s="757"/>
    </row>
    <row r="5854" spans="1:9" ht="15.75" customHeight="1">
      <c r="A5854" s="963">
        <v>101839</v>
      </c>
      <c r="B5854" s="963" t="s">
        <v>8799</v>
      </c>
      <c r="C5854" s="964" t="s">
        <v>964</v>
      </c>
      <c r="D5854" s="965">
        <v>119.62</v>
      </c>
      <c r="E5854" s="757"/>
      <c r="F5854" s="757"/>
      <c r="G5854" s="757"/>
      <c r="H5854" s="757"/>
      <c r="I5854" s="757"/>
    </row>
    <row r="5855" spans="1:9" ht="15.75" customHeight="1">
      <c r="A5855" s="963">
        <v>101840</v>
      </c>
      <c r="B5855" s="963" t="s">
        <v>8800</v>
      </c>
      <c r="C5855" s="964" t="s">
        <v>964</v>
      </c>
      <c r="D5855" s="965">
        <v>191.29</v>
      </c>
      <c r="E5855" s="757"/>
      <c r="F5855" s="757"/>
      <c r="G5855" s="757"/>
      <c r="H5855" s="757"/>
      <c r="I5855" s="757"/>
    </row>
    <row r="5856" spans="1:9" ht="15.75" customHeight="1">
      <c r="A5856" s="963">
        <v>101841</v>
      </c>
      <c r="B5856" s="963" t="s">
        <v>8801</v>
      </c>
      <c r="C5856" s="964" t="s">
        <v>964</v>
      </c>
      <c r="D5856" s="965">
        <v>122.46</v>
      </c>
      <c r="E5856" s="757"/>
      <c r="F5856" s="757"/>
      <c r="G5856" s="757"/>
      <c r="H5856" s="757"/>
      <c r="I5856" s="757"/>
    </row>
    <row r="5857" spans="1:9" ht="15.75" customHeight="1">
      <c r="A5857" s="963">
        <v>101842</v>
      </c>
      <c r="B5857" s="963" t="s">
        <v>8802</v>
      </c>
      <c r="C5857" s="964" t="s">
        <v>964</v>
      </c>
      <c r="D5857" s="965">
        <v>106.05</v>
      </c>
      <c r="E5857" s="757"/>
      <c r="F5857" s="757"/>
      <c r="G5857" s="757"/>
      <c r="H5857" s="757"/>
      <c r="I5857" s="757"/>
    </row>
    <row r="5858" spans="1:9" ht="15.75" customHeight="1">
      <c r="A5858" s="963">
        <v>101843</v>
      </c>
      <c r="B5858" s="963" t="s">
        <v>8803</v>
      </c>
      <c r="C5858" s="964" t="s">
        <v>964</v>
      </c>
      <c r="D5858" s="965">
        <v>183.63</v>
      </c>
      <c r="E5858" s="757"/>
      <c r="F5858" s="757"/>
      <c r="G5858" s="757"/>
      <c r="H5858" s="757"/>
      <c r="I5858" s="757"/>
    </row>
    <row r="5859" spans="1:9" ht="15.75" customHeight="1">
      <c r="A5859" s="963">
        <v>101844</v>
      </c>
      <c r="B5859" s="963" t="s">
        <v>8804</v>
      </c>
      <c r="C5859" s="964" t="s">
        <v>964</v>
      </c>
      <c r="D5859" s="965">
        <v>212.21</v>
      </c>
      <c r="E5859" s="757"/>
      <c r="F5859" s="757"/>
      <c r="G5859" s="757"/>
      <c r="H5859" s="757"/>
      <c r="I5859" s="757"/>
    </row>
    <row r="5860" spans="1:9" ht="15.75" customHeight="1">
      <c r="A5860" s="963">
        <v>101845</v>
      </c>
      <c r="B5860" s="963" t="s">
        <v>8805</v>
      </c>
      <c r="C5860" s="964" t="s">
        <v>964</v>
      </c>
      <c r="D5860" s="965">
        <v>240.39</v>
      </c>
      <c r="E5860" s="757"/>
      <c r="F5860" s="757"/>
      <c r="G5860" s="757"/>
      <c r="H5860" s="757"/>
      <c r="I5860" s="757"/>
    </row>
    <row r="5861" spans="1:9" ht="15.75" customHeight="1">
      <c r="A5861" s="963">
        <v>101846</v>
      </c>
      <c r="B5861" s="963" t="s">
        <v>8806</v>
      </c>
      <c r="C5861" s="964" t="s">
        <v>964</v>
      </c>
      <c r="D5861" s="965">
        <v>167.87</v>
      </c>
      <c r="E5861" s="757"/>
      <c r="F5861" s="757"/>
      <c r="G5861" s="757"/>
      <c r="H5861" s="757"/>
      <c r="I5861" s="757"/>
    </row>
    <row r="5862" spans="1:9" ht="15.75" customHeight="1">
      <c r="A5862" s="963">
        <v>101847</v>
      </c>
      <c r="B5862" s="963" t="s">
        <v>8807</v>
      </c>
      <c r="C5862" s="964" t="s">
        <v>964</v>
      </c>
      <c r="D5862" s="965">
        <v>196.78</v>
      </c>
      <c r="E5862" s="757"/>
      <c r="F5862" s="757"/>
      <c r="G5862" s="757"/>
      <c r="H5862" s="757"/>
      <c r="I5862" s="757"/>
    </row>
    <row r="5863" spans="1:9" ht="15.75" customHeight="1">
      <c r="A5863" s="963">
        <v>101848</v>
      </c>
      <c r="B5863" s="963" t="s">
        <v>8808</v>
      </c>
      <c r="C5863" s="964" t="s">
        <v>964</v>
      </c>
      <c r="D5863" s="965">
        <v>225.29</v>
      </c>
      <c r="E5863" s="757"/>
      <c r="F5863" s="757"/>
      <c r="G5863" s="757"/>
      <c r="H5863" s="757"/>
      <c r="I5863" s="757"/>
    </row>
    <row r="5864" spans="1:9" ht="15.75" customHeight="1">
      <c r="A5864" s="963">
        <v>101849</v>
      </c>
      <c r="B5864" s="963" t="s">
        <v>8809</v>
      </c>
      <c r="C5864" s="964" t="s">
        <v>964</v>
      </c>
      <c r="D5864" s="965">
        <v>211.45</v>
      </c>
      <c r="E5864" s="757"/>
      <c r="F5864" s="757"/>
      <c r="G5864" s="757"/>
      <c r="H5864" s="757"/>
      <c r="I5864" s="757"/>
    </row>
    <row r="5865" spans="1:9" ht="15.75" customHeight="1">
      <c r="A5865" s="963">
        <v>101850</v>
      </c>
      <c r="B5865" s="963" t="s">
        <v>8810</v>
      </c>
      <c r="C5865" s="964" t="s">
        <v>122</v>
      </c>
      <c r="D5865" s="965">
        <v>54.59</v>
      </c>
      <c r="E5865" s="757"/>
      <c r="F5865" s="757"/>
      <c r="G5865" s="757"/>
      <c r="H5865" s="757"/>
      <c r="I5865" s="757"/>
    </row>
    <row r="5866" spans="1:9" ht="15.75" customHeight="1">
      <c r="A5866" s="963">
        <v>101852</v>
      </c>
      <c r="B5866" s="963" t="s">
        <v>8811</v>
      </c>
      <c r="C5866" s="964" t="s">
        <v>122</v>
      </c>
      <c r="D5866" s="965">
        <v>67.02</v>
      </c>
      <c r="E5866" s="757"/>
      <c r="F5866" s="757"/>
      <c r="G5866" s="757"/>
      <c r="H5866" s="757"/>
      <c r="I5866" s="757"/>
    </row>
    <row r="5867" spans="1:9" ht="15.75" customHeight="1">
      <c r="A5867" s="963">
        <v>101853</v>
      </c>
      <c r="B5867" s="963" t="s">
        <v>8812</v>
      </c>
      <c r="C5867" s="964" t="s">
        <v>122</v>
      </c>
      <c r="D5867" s="965">
        <v>49.99</v>
      </c>
      <c r="E5867" s="757"/>
      <c r="F5867" s="757"/>
      <c r="G5867" s="757"/>
      <c r="H5867" s="757"/>
      <c r="I5867" s="757"/>
    </row>
    <row r="5868" spans="1:9" ht="15.75" customHeight="1">
      <c r="A5868" s="963">
        <v>101855</v>
      </c>
      <c r="B5868" s="963" t="s">
        <v>8813</v>
      </c>
      <c r="C5868" s="964" t="s">
        <v>122</v>
      </c>
      <c r="D5868" s="965">
        <v>71.92</v>
      </c>
      <c r="E5868" s="757"/>
      <c r="F5868" s="757"/>
      <c r="G5868" s="757"/>
      <c r="H5868" s="757"/>
      <c r="I5868" s="757"/>
    </row>
    <row r="5869" spans="1:9" ht="15.75" customHeight="1">
      <c r="A5869" s="963">
        <v>101856</v>
      </c>
      <c r="B5869" s="963" t="s">
        <v>8814</v>
      </c>
      <c r="C5869" s="964" t="s">
        <v>122</v>
      </c>
      <c r="D5869" s="965">
        <v>23.19</v>
      </c>
      <c r="E5869" s="757"/>
      <c r="F5869" s="757"/>
      <c r="G5869" s="757"/>
      <c r="H5869" s="757"/>
      <c r="I5869" s="757"/>
    </row>
    <row r="5870" spans="1:9" ht="15.75" customHeight="1">
      <c r="A5870" s="963">
        <v>101857</v>
      </c>
      <c r="B5870" s="963" t="s">
        <v>8815</v>
      </c>
      <c r="C5870" s="964" t="s">
        <v>122</v>
      </c>
      <c r="D5870" s="965">
        <v>28.62</v>
      </c>
      <c r="E5870" s="757"/>
      <c r="F5870" s="757"/>
      <c r="G5870" s="757"/>
      <c r="H5870" s="757"/>
      <c r="I5870" s="757"/>
    </row>
    <row r="5871" spans="1:9" ht="15.75" customHeight="1">
      <c r="A5871" s="963">
        <v>101858</v>
      </c>
      <c r="B5871" s="963" t="s">
        <v>8816</v>
      </c>
      <c r="C5871" s="964" t="s">
        <v>122</v>
      </c>
      <c r="D5871" s="965">
        <v>23.64</v>
      </c>
      <c r="E5871" s="757"/>
      <c r="F5871" s="757"/>
      <c r="G5871" s="757"/>
      <c r="H5871" s="757"/>
      <c r="I5871" s="757"/>
    </row>
    <row r="5872" spans="1:9" ht="15.75" customHeight="1">
      <c r="A5872" s="963">
        <v>101859</v>
      </c>
      <c r="B5872" s="963" t="s">
        <v>8817</v>
      </c>
      <c r="C5872" s="964" t="s">
        <v>122</v>
      </c>
      <c r="D5872" s="965">
        <v>25.98</v>
      </c>
      <c r="E5872" s="757"/>
      <c r="F5872" s="757"/>
      <c r="G5872" s="757"/>
      <c r="H5872" s="757"/>
      <c r="I5872" s="757"/>
    </row>
    <row r="5873" spans="1:9" ht="15.75" customHeight="1">
      <c r="A5873" s="963">
        <v>101860</v>
      </c>
      <c r="B5873" s="963" t="s">
        <v>8818</v>
      </c>
      <c r="C5873" s="964" t="s">
        <v>122</v>
      </c>
      <c r="D5873" s="965">
        <v>29.65</v>
      </c>
      <c r="E5873" s="757"/>
      <c r="F5873" s="757"/>
      <c r="G5873" s="757"/>
      <c r="H5873" s="757"/>
      <c r="I5873" s="757"/>
    </row>
    <row r="5874" spans="1:9" ht="15.75" customHeight="1">
      <c r="A5874" s="963">
        <v>101861</v>
      </c>
      <c r="B5874" s="963" t="s">
        <v>8819</v>
      </c>
      <c r="C5874" s="964" t="s">
        <v>122</v>
      </c>
      <c r="D5874" s="965">
        <v>27.83</v>
      </c>
      <c r="E5874" s="757"/>
      <c r="F5874" s="757"/>
      <c r="G5874" s="757"/>
      <c r="H5874" s="757"/>
      <c r="I5874" s="757"/>
    </row>
    <row r="5875" spans="1:9" ht="15.75" customHeight="1">
      <c r="A5875" s="963">
        <v>101862</v>
      </c>
      <c r="B5875" s="963" t="s">
        <v>8820</v>
      </c>
      <c r="C5875" s="964" t="s">
        <v>122</v>
      </c>
      <c r="D5875" s="965">
        <v>30.21</v>
      </c>
      <c r="E5875" s="757"/>
      <c r="F5875" s="757"/>
      <c r="G5875" s="757"/>
      <c r="H5875" s="757"/>
      <c r="I5875" s="757"/>
    </row>
    <row r="5876" spans="1:9" ht="15.75" customHeight="1">
      <c r="A5876" s="963">
        <v>101863</v>
      </c>
      <c r="B5876" s="963" t="s">
        <v>8821</v>
      </c>
      <c r="C5876" s="964" t="s">
        <v>122</v>
      </c>
      <c r="D5876" s="965">
        <v>23.96</v>
      </c>
      <c r="E5876" s="757"/>
      <c r="F5876" s="757"/>
      <c r="G5876" s="757"/>
      <c r="H5876" s="757"/>
      <c r="I5876" s="757"/>
    </row>
    <row r="5877" spans="1:9" ht="15.75" customHeight="1">
      <c r="A5877" s="963">
        <v>101864</v>
      </c>
      <c r="B5877" s="963" t="s">
        <v>8822</v>
      </c>
      <c r="C5877" s="964" t="s">
        <v>122</v>
      </c>
      <c r="D5877" s="965">
        <v>27.64</v>
      </c>
      <c r="E5877" s="757"/>
      <c r="F5877" s="757"/>
      <c r="G5877" s="757"/>
      <c r="H5877" s="757"/>
      <c r="I5877" s="757"/>
    </row>
    <row r="5878" spans="1:9" ht="15.75" customHeight="1">
      <c r="A5878" s="963">
        <v>101865</v>
      </c>
      <c r="B5878" s="963" t="s">
        <v>8823</v>
      </c>
      <c r="C5878" s="964" t="s">
        <v>122</v>
      </c>
      <c r="D5878" s="965">
        <v>31.31</v>
      </c>
      <c r="E5878" s="757"/>
      <c r="F5878" s="757"/>
      <c r="G5878" s="757"/>
      <c r="H5878" s="757"/>
      <c r="I5878" s="757"/>
    </row>
    <row r="5879" spans="1:9" ht="15.75" customHeight="1">
      <c r="A5879" s="963">
        <v>101866</v>
      </c>
      <c r="B5879" s="963" t="s">
        <v>8824</v>
      </c>
      <c r="C5879" s="964" t="s">
        <v>122</v>
      </c>
      <c r="D5879" s="965">
        <v>28.02</v>
      </c>
      <c r="E5879" s="757"/>
      <c r="F5879" s="757"/>
      <c r="G5879" s="757"/>
      <c r="H5879" s="757"/>
      <c r="I5879" s="757"/>
    </row>
    <row r="5880" spans="1:9" ht="15.75" customHeight="1">
      <c r="A5880" s="963">
        <v>101867</v>
      </c>
      <c r="B5880" s="963" t="s">
        <v>8825</v>
      </c>
      <c r="C5880" s="964" t="s">
        <v>122</v>
      </c>
      <c r="D5880" s="965">
        <v>31.68</v>
      </c>
      <c r="E5880" s="757"/>
      <c r="F5880" s="757"/>
      <c r="G5880" s="757"/>
      <c r="H5880" s="757"/>
      <c r="I5880" s="757"/>
    </row>
    <row r="5881" spans="1:9" ht="15.75" customHeight="1">
      <c r="A5881" s="963">
        <v>101868</v>
      </c>
      <c r="B5881" s="963" t="s">
        <v>8826</v>
      </c>
      <c r="C5881" s="964" t="s">
        <v>122</v>
      </c>
      <c r="D5881" s="965">
        <v>25.45</v>
      </c>
      <c r="E5881" s="757"/>
      <c r="F5881" s="757"/>
      <c r="G5881" s="757"/>
      <c r="H5881" s="757"/>
      <c r="I5881" s="757"/>
    </row>
    <row r="5882" spans="1:9" ht="15.75" customHeight="1">
      <c r="A5882" s="963">
        <v>101869</v>
      </c>
      <c r="B5882" s="963" t="s">
        <v>8827</v>
      </c>
      <c r="C5882" s="964" t="s">
        <v>122</v>
      </c>
      <c r="D5882" s="965">
        <v>29.11</v>
      </c>
      <c r="E5882" s="757"/>
      <c r="F5882" s="757"/>
      <c r="G5882" s="757"/>
      <c r="H5882" s="757"/>
      <c r="I5882" s="757"/>
    </row>
    <row r="5883" spans="1:9" ht="15.75" customHeight="1">
      <c r="A5883" s="963">
        <v>101870</v>
      </c>
      <c r="B5883" s="963" t="s">
        <v>8828</v>
      </c>
      <c r="C5883" s="964" t="s">
        <v>122</v>
      </c>
      <c r="D5883" s="965">
        <v>32.79</v>
      </c>
      <c r="E5883" s="757"/>
      <c r="F5883" s="757"/>
      <c r="G5883" s="757"/>
      <c r="H5883" s="757"/>
      <c r="I5883" s="757"/>
    </row>
    <row r="5884" spans="1:9" ht="15.75" customHeight="1">
      <c r="A5884" s="963">
        <v>102098</v>
      </c>
      <c r="B5884" s="963" t="s">
        <v>8829</v>
      </c>
      <c r="C5884" s="964" t="s">
        <v>964</v>
      </c>
      <c r="D5884" s="965">
        <v>1795.65</v>
      </c>
      <c r="E5884" s="757"/>
      <c r="F5884" s="757"/>
      <c r="G5884" s="757"/>
      <c r="H5884" s="757"/>
      <c r="I5884" s="757"/>
    </row>
    <row r="5885" spans="1:9" ht="15.75" customHeight="1">
      <c r="A5885" s="963">
        <v>102988</v>
      </c>
      <c r="B5885" s="963" t="s">
        <v>8830</v>
      </c>
      <c r="C5885" s="964" t="s">
        <v>122</v>
      </c>
      <c r="D5885" s="965">
        <v>46.41</v>
      </c>
      <c r="E5885" s="757"/>
      <c r="F5885" s="757"/>
      <c r="G5885" s="757"/>
      <c r="H5885" s="757"/>
      <c r="I5885" s="757"/>
    </row>
    <row r="5886" spans="1:9" ht="15.75" customHeight="1">
      <c r="A5886" s="963">
        <v>100576</v>
      </c>
      <c r="B5886" s="963" t="s">
        <v>8831</v>
      </c>
      <c r="C5886" s="964" t="s">
        <v>122</v>
      </c>
      <c r="D5886" s="965">
        <v>2.21</v>
      </c>
      <c r="E5886" s="757"/>
      <c r="F5886" s="757"/>
      <c r="G5886" s="757"/>
      <c r="H5886" s="757"/>
      <c r="I5886" s="757"/>
    </row>
    <row r="5887" spans="1:9" ht="15.75" customHeight="1">
      <c r="A5887" s="963">
        <v>100577</v>
      </c>
      <c r="B5887" s="963" t="s">
        <v>8832</v>
      </c>
      <c r="C5887" s="964" t="s">
        <v>122</v>
      </c>
      <c r="D5887" s="965">
        <v>1.07</v>
      </c>
      <c r="E5887" s="757"/>
      <c r="F5887" s="757"/>
      <c r="G5887" s="757"/>
      <c r="H5887" s="757"/>
      <c r="I5887" s="757"/>
    </row>
    <row r="5888" spans="1:9" ht="15.75" customHeight="1">
      <c r="A5888" s="963">
        <v>96388</v>
      </c>
      <c r="B5888" s="963" t="s">
        <v>8833</v>
      </c>
      <c r="C5888" s="964" t="s">
        <v>964</v>
      </c>
      <c r="D5888" s="965">
        <v>10.79</v>
      </c>
      <c r="E5888" s="757"/>
      <c r="F5888" s="757"/>
      <c r="G5888" s="757"/>
      <c r="H5888" s="757"/>
      <c r="I5888" s="757"/>
    </row>
    <row r="5889" spans="1:9" ht="15.75" customHeight="1">
      <c r="A5889" s="963">
        <v>96389</v>
      </c>
      <c r="B5889" s="963" t="s">
        <v>8834</v>
      </c>
      <c r="C5889" s="964" t="s">
        <v>964</v>
      </c>
      <c r="D5889" s="965">
        <v>49.02</v>
      </c>
      <c r="E5889" s="757"/>
      <c r="F5889" s="757"/>
      <c r="G5889" s="757"/>
      <c r="H5889" s="757"/>
      <c r="I5889" s="757"/>
    </row>
    <row r="5890" spans="1:9" ht="15.75" customHeight="1">
      <c r="A5890" s="963">
        <v>96390</v>
      </c>
      <c r="B5890" s="963" t="s">
        <v>8835</v>
      </c>
      <c r="C5890" s="964" t="s">
        <v>964</v>
      </c>
      <c r="D5890" s="965">
        <v>78.569999999999993</v>
      </c>
      <c r="E5890" s="757"/>
      <c r="F5890" s="757"/>
      <c r="G5890" s="757"/>
      <c r="H5890" s="757"/>
      <c r="I5890" s="757"/>
    </row>
    <row r="5891" spans="1:9" ht="15.75" customHeight="1">
      <c r="A5891" s="963">
        <v>96391</v>
      </c>
      <c r="B5891" s="963" t="s">
        <v>8836</v>
      </c>
      <c r="C5891" s="964" t="s">
        <v>964</v>
      </c>
      <c r="D5891" s="965">
        <v>109.79</v>
      </c>
      <c r="E5891" s="757"/>
      <c r="F5891" s="757"/>
      <c r="G5891" s="757"/>
      <c r="H5891" s="757"/>
      <c r="I5891" s="757"/>
    </row>
    <row r="5892" spans="1:9" ht="15.75" customHeight="1">
      <c r="A5892" s="963">
        <v>96392</v>
      </c>
      <c r="B5892" s="963" t="s">
        <v>8837</v>
      </c>
      <c r="C5892" s="964" t="s">
        <v>964</v>
      </c>
      <c r="D5892" s="965">
        <v>139.94</v>
      </c>
      <c r="E5892" s="757"/>
      <c r="F5892" s="757"/>
      <c r="G5892" s="757"/>
      <c r="H5892" s="757"/>
      <c r="I5892" s="757"/>
    </row>
    <row r="5893" spans="1:9" ht="15.75" customHeight="1">
      <c r="A5893" s="963">
        <v>96396</v>
      </c>
      <c r="B5893" s="963" t="s">
        <v>8838</v>
      </c>
      <c r="C5893" s="964" t="s">
        <v>964</v>
      </c>
      <c r="D5893" s="965">
        <v>199.46</v>
      </c>
      <c r="E5893" s="757"/>
      <c r="F5893" s="757"/>
      <c r="G5893" s="757"/>
      <c r="H5893" s="757"/>
      <c r="I5893" s="757"/>
    </row>
    <row r="5894" spans="1:9" ht="15.75" customHeight="1">
      <c r="A5894" s="963">
        <v>96397</v>
      </c>
      <c r="B5894" s="963" t="s">
        <v>8839</v>
      </c>
      <c r="C5894" s="964" t="s">
        <v>964</v>
      </c>
      <c r="D5894" s="965">
        <v>258.76</v>
      </c>
      <c r="E5894" s="757"/>
      <c r="F5894" s="757"/>
      <c r="G5894" s="757"/>
      <c r="H5894" s="757"/>
      <c r="I5894" s="757"/>
    </row>
    <row r="5895" spans="1:9" ht="15.75" customHeight="1">
      <c r="A5895" s="963">
        <v>96398</v>
      </c>
      <c r="B5895" s="963" t="s">
        <v>8840</v>
      </c>
      <c r="C5895" s="964" t="s">
        <v>964</v>
      </c>
      <c r="D5895" s="965">
        <v>338.35</v>
      </c>
      <c r="E5895" s="757"/>
      <c r="F5895" s="757"/>
      <c r="G5895" s="757"/>
      <c r="H5895" s="757"/>
      <c r="I5895" s="757"/>
    </row>
    <row r="5896" spans="1:9" ht="15.75" customHeight="1">
      <c r="A5896" s="963">
        <v>96399</v>
      </c>
      <c r="B5896" s="963" t="s">
        <v>8841</v>
      </c>
      <c r="C5896" s="964" t="s">
        <v>964</v>
      </c>
      <c r="D5896" s="965">
        <v>137.04</v>
      </c>
      <c r="E5896" s="757"/>
      <c r="F5896" s="757"/>
      <c r="G5896" s="757"/>
      <c r="H5896" s="757"/>
      <c r="I5896" s="757"/>
    </row>
    <row r="5897" spans="1:9" ht="15.75" customHeight="1">
      <c r="A5897" s="963">
        <v>96400</v>
      </c>
      <c r="B5897" s="963" t="s">
        <v>8842</v>
      </c>
      <c r="C5897" s="964" t="s">
        <v>964</v>
      </c>
      <c r="D5897" s="965">
        <v>177.39</v>
      </c>
      <c r="E5897" s="757"/>
      <c r="F5897" s="757"/>
      <c r="G5897" s="757"/>
      <c r="H5897" s="757"/>
      <c r="I5897" s="757"/>
    </row>
    <row r="5898" spans="1:9" ht="15.75" customHeight="1">
      <c r="A5898" s="963">
        <v>100564</v>
      </c>
      <c r="B5898" s="963" t="s">
        <v>8843</v>
      </c>
      <c r="C5898" s="964" t="s">
        <v>964</v>
      </c>
      <c r="D5898" s="965">
        <v>118.67</v>
      </c>
      <c r="E5898" s="757"/>
      <c r="F5898" s="757"/>
      <c r="G5898" s="757"/>
      <c r="H5898" s="757"/>
      <c r="I5898" s="757"/>
    </row>
    <row r="5899" spans="1:9" ht="15.75" customHeight="1">
      <c r="A5899" s="963">
        <v>100565</v>
      </c>
      <c r="B5899" s="963" t="s">
        <v>8844</v>
      </c>
      <c r="C5899" s="964" t="s">
        <v>964</v>
      </c>
      <c r="D5899" s="965">
        <v>102.31</v>
      </c>
      <c r="E5899" s="757"/>
      <c r="F5899" s="757"/>
      <c r="G5899" s="757"/>
      <c r="H5899" s="757"/>
      <c r="I5899" s="757"/>
    </row>
    <row r="5900" spans="1:9" ht="15.75" customHeight="1">
      <c r="A5900" s="963">
        <v>100566</v>
      </c>
      <c r="B5900" s="963" t="s">
        <v>8845</v>
      </c>
      <c r="C5900" s="964" t="s">
        <v>964</v>
      </c>
      <c r="D5900" s="965">
        <v>179.84</v>
      </c>
      <c r="E5900" s="757"/>
      <c r="F5900" s="757"/>
      <c r="G5900" s="757"/>
      <c r="H5900" s="757"/>
      <c r="I5900" s="757"/>
    </row>
    <row r="5901" spans="1:9" ht="15.75" customHeight="1">
      <c r="A5901" s="963">
        <v>100567</v>
      </c>
      <c r="B5901" s="963" t="s">
        <v>8846</v>
      </c>
      <c r="C5901" s="964" t="s">
        <v>964</v>
      </c>
      <c r="D5901" s="965">
        <v>208.48</v>
      </c>
      <c r="E5901" s="757"/>
      <c r="F5901" s="757"/>
      <c r="G5901" s="757"/>
      <c r="H5901" s="757"/>
      <c r="I5901" s="757"/>
    </row>
    <row r="5902" spans="1:9" ht="15.75" customHeight="1">
      <c r="A5902" s="963">
        <v>100568</v>
      </c>
      <c r="B5902" s="963" t="s">
        <v>8847</v>
      </c>
      <c r="C5902" s="964" t="s">
        <v>964</v>
      </c>
      <c r="D5902" s="965">
        <v>236.6</v>
      </c>
      <c r="E5902" s="757"/>
      <c r="F5902" s="757"/>
      <c r="G5902" s="757"/>
      <c r="H5902" s="757"/>
      <c r="I5902" s="757"/>
    </row>
    <row r="5903" spans="1:9" ht="15.75" customHeight="1">
      <c r="A5903" s="963">
        <v>100569</v>
      </c>
      <c r="B5903" s="963" t="s">
        <v>8848</v>
      </c>
      <c r="C5903" s="964" t="s">
        <v>964</v>
      </c>
      <c r="D5903" s="965">
        <v>164.08</v>
      </c>
      <c r="E5903" s="757"/>
      <c r="F5903" s="757"/>
      <c r="G5903" s="757"/>
      <c r="H5903" s="757"/>
      <c r="I5903" s="757"/>
    </row>
    <row r="5904" spans="1:9" ht="15.75" customHeight="1">
      <c r="A5904" s="963">
        <v>100570</v>
      </c>
      <c r="B5904" s="963" t="s">
        <v>8849</v>
      </c>
      <c r="C5904" s="964" t="s">
        <v>964</v>
      </c>
      <c r="D5904" s="965">
        <v>195.28</v>
      </c>
      <c r="E5904" s="757"/>
      <c r="F5904" s="757"/>
      <c r="G5904" s="757"/>
      <c r="H5904" s="757"/>
      <c r="I5904" s="757"/>
    </row>
    <row r="5905" spans="1:9" ht="15.75" customHeight="1">
      <c r="A5905" s="963">
        <v>100571</v>
      </c>
      <c r="B5905" s="963" t="s">
        <v>8850</v>
      </c>
      <c r="C5905" s="964" t="s">
        <v>964</v>
      </c>
      <c r="D5905" s="965">
        <v>221.56</v>
      </c>
      <c r="E5905" s="757"/>
      <c r="F5905" s="757"/>
      <c r="G5905" s="757"/>
      <c r="H5905" s="757"/>
      <c r="I5905" s="757"/>
    </row>
    <row r="5906" spans="1:9" ht="15.75" customHeight="1">
      <c r="A5906" s="963">
        <v>100572</v>
      </c>
      <c r="B5906" s="963" t="s">
        <v>8851</v>
      </c>
      <c r="C5906" s="964" t="s">
        <v>964</v>
      </c>
      <c r="D5906" s="965">
        <v>123.44</v>
      </c>
      <c r="E5906" s="757"/>
      <c r="F5906" s="757"/>
      <c r="G5906" s="757"/>
      <c r="H5906" s="757"/>
      <c r="I5906" s="757"/>
    </row>
    <row r="5907" spans="1:9" ht="15.75" customHeight="1">
      <c r="A5907" s="963">
        <v>100573</v>
      </c>
      <c r="B5907" s="963" t="s">
        <v>8852</v>
      </c>
      <c r="C5907" s="964" t="s">
        <v>964</v>
      </c>
      <c r="D5907" s="965">
        <v>107.08</v>
      </c>
      <c r="E5907" s="757"/>
      <c r="F5907" s="757"/>
      <c r="G5907" s="757"/>
      <c r="H5907" s="757"/>
      <c r="I5907" s="757"/>
    </row>
    <row r="5908" spans="1:9" ht="15.75" customHeight="1">
      <c r="A5908" s="963">
        <v>100574</v>
      </c>
      <c r="B5908" s="963" t="s">
        <v>8853</v>
      </c>
      <c r="C5908" s="964" t="s">
        <v>964</v>
      </c>
      <c r="D5908" s="965">
        <v>1.31</v>
      </c>
      <c r="E5908" s="757"/>
      <c r="F5908" s="757"/>
      <c r="G5908" s="757"/>
      <c r="H5908" s="757"/>
      <c r="I5908" s="757"/>
    </row>
    <row r="5909" spans="1:9" ht="15.75" customHeight="1">
      <c r="A5909" s="963">
        <v>100575</v>
      </c>
      <c r="B5909" s="963" t="s">
        <v>8854</v>
      </c>
      <c r="C5909" s="964" t="s">
        <v>122</v>
      </c>
      <c r="D5909" s="965">
        <v>0.11</v>
      </c>
      <c r="E5909" s="757"/>
      <c r="F5909" s="757"/>
      <c r="G5909" s="757"/>
      <c r="H5909" s="757"/>
      <c r="I5909" s="757"/>
    </row>
    <row r="5910" spans="1:9" ht="15.75" customHeight="1">
      <c r="A5910" s="963">
        <v>101767</v>
      </c>
      <c r="B5910" s="963" t="s">
        <v>8855</v>
      </c>
      <c r="C5910" s="964" t="s">
        <v>964</v>
      </c>
      <c r="D5910" s="965">
        <v>24.89</v>
      </c>
      <c r="E5910" s="757"/>
      <c r="F5910" s="757"/>
      <c r="G5910" s="757"/>
      <c r="H5910" s="757"/>
      <c r="I5910" s="757"/>
    </row>
    <row r="5911" spans="1:9" ht="15.75" customHeight="1">
      <c r="A5911" s="963">
        <v>101768</v>
      </c>
      <c r="B5911" s="963" t="s">
        <v>8856</v>
      </c>
      <c r="C5911" s="964" t="s">
        <v>964</v>
      </c>
      <c r="D5911" s="965">
        <v>40.409999999999997</v>
      </c>
      <c r="E5911" s="757"/>
      <c r="F5911" s="757"/>
      <c r="G5911" s="757"/>
      <c r="H5911" s="757"/>
      <c r="I5911" s="757"/>
    </row>
    <row r="5912" spans="1:9" ht="15.75" customHeight="1">
      <c r="A5912" s="963">
        <v>92391</v>
      </c>
      <c r="B5912" s="963" t="s">
        <v>8857</v>
      </c>
      <c r="C5912" s="964" t="s">
        <v>122</v>
      </c>
      <c r="D5912" s="965">
        <v>49.88</v>
      </c>
      <c r="E5912" s="757"/>
      <c r="F5912" s="757"/>
      <c r="G5912" s="757"/>
      <c r="H5912" s="757"/>
      <c r="I5912" s="757"/>
    </row>
    <row r="5913" spans="1:9" ht="15.75" customHeight="1">
      <c r="A5913" s="963">
        <v>92392</v>
      </c>
      <c r="B5913" s="963" t="s">
        <v>8858</v>
      </c>
      <c r="C5913" s="964" t="s">
        <v>122</v>
      </c>
      <c r="D5913" s="965">
        <v>99.94</v>
      </c>
      <c r="E5913" s="757"/>
      <c r="F5913" s="757"/>
      <c r="G5913" s="757"/>
      <c r="H5913" s="757"/>
      <c r="I5913" s="757"/>
    </row>
    <row r="5914" spans="1:9" ht="15.75" customHeight="1">
      <c r="A5914" s="963">
        <v>92393</v>
      </c>
      <c r="B5914" s="963" t="s">
        <v>8859</v>
      </c>
      <c r="C5914" s="964" t="s">
        <v>122</v>
      </c>
      <c r="D5914" s="965">
        <v>49.63</v>
      </c>
      <c r="E5914" s="757"/>
      <c r="F5914" s="757"/>
      <c r="G5914" s="757"/>
      <c r="H5914" s="757"/>
      <c r="I5914" s="757"/>
    </row>
    <row r="5915" spans="1:9" ht="15.75" customHeight="1">
      <c r="A5915" s="963">
        <v>92394</v>
      </c>
      <c r="B5915" s="963" t="s">
        <v>8860</v>
      </c>
      <c r="C5915" s="964" t="s">
        <v>122</v>
      </c>
      <c r="D5915" s="965">
        <v>61.18</v>
      </c>
      <c r="E5915" s="757"/>
      <c r="F5915" s="757"/>
      <c r="G5915" s="757"/>
      <c r="H5915" s="757"/>
      <c r="I5915" s="757"/>
    </row>
    <row r="5916" spans="1:9" ht="15.75" customHeight="1">
      <c r="A5916" s="963">
        <v>92395</v>
      </c>
      <c r="B5916" s="963" t="s">
        <v>8861</v>
      </c>
      <c r="C5916" s="964" t="s">
        <v>122</v>
      </c>
      <c r="D5916" s="965">
        <v>73.150000000000006</v>
      </c>
      <c r="E5916" s="757"/>
      <c r="F5916" s="757"/>
      <c r="G5916" s="757"/>
      <c r="H5916" s="757"/>
      <c r="I5916" s="757"/>
    </row>
    <row r="5917" spans="1:9" ht="15.75" customHeight="1">
      <c r="A5917" s="963">
        <v>92396</v>
      </c>
      <c r="B5917" s="963" t="s">
        <v>8862</v>
      </c>
      <c r="C5917" s="964" t="s">
        <v>122</v>
      </c>
      <c r="D5917" s="965">
        <v>60.95</v>
      </c>
      <c r="E5917" s="757"/>
      <c r="F5917" s="757"/>
      <c r="G5917" s="757"/>
      <c r="H5917" s="757"/>
      <c r="I5917" s="757"/>
    </row>
    <row r="5918" spans="1:9" ht="15.75" customHeight="1">
      <c r="A5918" s="963">
        <v>92397</v>
      </c>
      <c r="B5918" s="963" t="s">
        <v>8863</v>
      </c>
      <c r="C5918" s="964" t="s">
        <v>122</v>
      </c>
      <c r="D5918" s="965">
        <v>52.81</v>
      </c>
      <c r="E5918" s="757"/>
      <c r="F5918" s="757"/>
      <c r="G5918" s="757"/>
      <c r="H5918" s="757"/>
      <c r="I5918" s="757"/>
    </row>
    <row r="5919" spans="1:9" ht="15.75" customHeight="1">
      <c r="A5919" s="963">
        <v>92398</v>
      </c>
      <c r="B5919" s="963" t="s">
        <v>8864</v>
      </c>
      <c r="C5919" s="964" t="s">
        <v>122</v>
      </c>
      <c r="D5919" s="965">
        <v>65.14</v>
      </c>
      <c r="E5919" s="757"/>
      <c r="F5919" s="757"/>
      <c r="G5919" s="757"/>
      <c r="H5919" s="757"/>
      <c r="I5919" s="757"/>
    </row>
    <row r="5920" spans="1:9" ht="15.75" customHeight="1">
      <c r="A5920" s="963">
        <v>92400</v>
      </c>
      <c r="B5920" s="963" t="s">
        <v>8865</v>
      </c>
      <c r="C5920" s="964" t="s">
        <v>122</v>
      </c>
      <c r="D5920" s="965">
        <v>76.069999999999993</v>
      </c>
      <c r="E5920" s="757"/>
      <c r="F5920" s="757"/>
      <c r="G5920" s="757"/>
      <c r="H5920" s="757"/>
      <c r="I5920" s="757"/>
    </row>
    <row r="5921" spans="1:9" ht="15.75" customHeight="1">
      <c r="A5921" s="963">
        <v>92402</v>
      </c>
      <c r="B5921" s="963" t="s">
        <v>8866</v>
      </c>
      <c r="C5921" s="964" t="s">
        <v>122</v>
      </c>
      <c r="D5921" s="965">
        <v>59.17</v>
      </c>
      <c r="E5921" s="757"/>
      <c r="F5921" s="757"/>
      <c r="G5921" s="757"/>
      <c r="H5921" s="757"/>
      <c r="I5921" s="757"/>
    </row>
    <row r="5922" spans="1:9" ht="15.75" customHeight="1">
      <c r="A5922" s="963">
        <v>92403</v>
      </c>
      <c r="B5922" s="963" t="s">
        <v>8867</v>
      </c>
      <c r="C5922" s="964" t="s">
        <v>122</v>
      </c>
      <c r="D5922" s="965">
        <v>50.81</v>
      </c>
      <c r="E5922" s="757"/>
      <c r="F5922" s="757"/>
      <c r="G5922" s="757"/>
      <c r="H5922" s="757"/>
      <c r="I5922" s="757"/>
    </row>
    <row r="5923" spans="1:9" ht="15.75" customHeight="1">
      <c r="A5923" s="963">
        <v>92404</v>
      </c>
      <c r="B5923" s="963" t="s">
        <v>8868</v>
      </c>
      <c r="C5923" s="964" t="s">
        <v>122</v>
      </c>
      <c r="D5923" s="965">
        <v>63.12</v>
      </c>
      <c r="E5923" s="757"/>
      <c r="F5923" s="757"/>
      <c r="G5923" s="757"/>
      <c r="H5923" s="757"/>
      <c r="I5923" s="757"/>
    </row>
    <row r="5924" spans="1:9" ht="15.75" customHeight="1">
      <c r="A5924" s="963">
        <v>92406</v>
      </c>
      <c r="B5924" s="963" t="s">
        <v>8869</v>
      </c>
      <c r="C5924" s="964" t="s">
        <v>122</v>
      </c>
      <c r="D5924" s="965">
        <v>75.290000000000006</v>
      </c>
      <c r="E5924" s="757"/>
      <c r="F5924" s="757"/>
      <c r="G5924" s="757"/>
      <c r="H5924" s="757"/>
      <c r="I5924" s="757"/>
    </row>
    <row r="5925" spans="1:9" ht="15.75" customHeight="1">
      <c r="A5925" s="963">
        <v>93679</v>
      </c>
      <c r="B5925" s="963" t="s">
        <v>8870</v>
      </c>
      <c r="C5925" s="964" t="s">
        <v>122</v>
      </c>
      <c r="D5925" s="965">
        <v>67.040000000000006</v>
      </c>
      <c r="E5925" s="757"/>
      <c r="F5925" s="757"/>
      <c r="G5925" s="757"/>
      <c r="H5925" s="757"/>
      <c r="I5925" s="757"/>
    </row>
    <row r="5926" spans="1:9" ht="15.75" customHeight="1">
      <c r="A5926" s="963">
        <v>93680</v>
      </c>
      <c r="B5926" s="963" t="s">
        <v>8871</v>
      </c>
      <c r="C5926" s="964" t="s">
        <v>122</v>
      </c>
      <c r="D5926" s="965">
        <v>58.74</v>
      </c>
      <c r="E5926" s="757"/>
      <c r="F5926" s="757"/>
      <c r="G5926" s="757"/>
      <c r="H5926" s="757"/>
      <c r="I5926" s="757"/>
    </row>
    <row r="5927" spans="1:9" ht="15.75" customHeight="1">
      <c r="A5927" s="963">
        <v>93681</v>
      </c>
      <c r="B5927" s="963" t="s">
        <v>8872</v>
      </c>
      <c r="C5927" s="964" t="s">
        <v>122</v>
      </c>
      <c r="D5927" s="965">
        <v>69.89</v>
      </c>
      <c r="E5927" s="757"/>
      <c r="F5927" s="757"/>
      <c r="G5927" s="757"/>
      <c r="H5927" s="757"/>
      <c r="I5927" s="757"/>
    </row>
    <row r="5928" spans="1:9" ht="15.75" customHeight="1">
      <c r="A5928" s="963">
        <v>97104</v>
      </c>
      <c r="B5928" s="963" t="s">
        <v>8873</v>
      </c>
      <c r="C5928" s="964" t="s">
        <v>122</v>
      </c>
      <c r="D5928" s="965">
        <v>119.69</v>
      </c>
      <c r="E5928" s="757"/>
      <c r="F5928" s="757"/>
      <c r="G5928" s="757"/>
      <c r="H5928" s="757"/>
      <c r="I5928" s="757"/>
    </row>
    <row r="5929" spans="1:9" ht="15.75" customHeight="1">
      <c r="A5929" s="963">
        <v>97105</v>
      </c>
      <c r="B5929" s="963" t="s">
        <v>8874</v>
      </c>
      <c r="C5929" s="964" t="s">
        <v>122</v>
      </c>
      <c r="D5929" s="965">
        <v>134.83000000000001</v>
      </c>
      <c r="E5929" s="757"/>
      <c r="F5929" s="757"/>
      <c r="G5929" s="757"/>
      <c r="H5929" s="757"/>
      <c r="I5929" s="757"/>
    </row>
    <row r="5930" spans="1:9" ht="15.75" customHeight="1">
      <c r="A5930" s="963">
        <v>97106</v>
      </c>
      <c r="B5930" s="963" t="s">
        <v>8875</v>
      </c>
      <c r="C5930" s="964" t="s">
        <v>122</v>
      </c>
      <c r="D5930" s="965">
        <v>149.30000000000001</v>
      </c>
      <c r="E5930" s="757"/>
      <c r="F5930" s="757"/>
      <c r="G5930" s="757"/>
      <c r="H5930" s="757"/>
      <c r="I5930" s="757"/>
    </row>
    <row r="5931" spans="1:9" ht="15.75" customHeight="1">
      <c r="A5931" s="963">
        <v>97107</v>
      </c>
      <c r="B5931" s="963" t="s">
        <v>8876</v>
      </c>
      <c r="C5931" s="964" t="s">
        <v>122</v>
      </c>
      <c r="D5931" s="965">
        <v>170.44</v>
      </c>
      <c r="E5931" s="757"/>
      <c r="F5931" s="757"/>
      <c r="G5931" s="757"/>
      <c r="H5931" s="757"/>
      <c r="I5931" s="757"/>
    </row>
    <row r="5932" spans="1:9" ht="15.75" customHeight="1">
      <c r="A5932" s="963">
        <v>97108</v>
      </c>
      <c r="B5932" s="963" t="s">
        <v>8877</v>
      </c>
      <c r="C5932" s="964" t="s">
        <v>122</v>
      </c>
      <c r="D5932" s="965">
        <v>196</v>
      </c>
      <c r="E5932" s="757"/>
      <c r="F5932" s="757"/>
      <c r="G5932" s="757"/>
      <c r="H5932" s="757"/>
      <c r="I5932" s="757"/>
    </row>
    <row r="5933" spans="1:9" ht="15.75" customHeight="1">
      <c r="A5933" s="963">
        <v>97109</v>
      </c>
      <c r="B5933" s="963" t="s">
        <v>8878</v>
      </c>
      <c r="C5933" s="964" t="s">
        <v>122</v>
      </c>
      <c r="D5933" s="965">
        <v>216.95</v>
      </c>
      <c r="E5933" s="757"/>
      <c r="F5933" s="757"/>
      <c r="G5933" s="757"/>
      <c r="H5933" s="757"/>
      <c r="I5933" s="757"/>
    </row>
    <row r="5934" spans="1:9" ht="15.75" customHeight="1">
      <c r="A5934" s="963">
        <v>97111</v>
      </c>
      <c r="B5934" s="963" t="s">
        <v>8879</v>
      </c>
      <c r="C5934" s="964" t="s">
        <v>122</v>
      </c>
      <c r="D5934" s="965">
        <v>247.03</v>
      </c>
      <c r="E5934" s="757"/>
      <c r="F5934" s="757"/>
      <c r="G5934" s="757"/>
      <c r="H5934" s="757"/>
      <c r="I5934" s="757"/>
    </row>
    <row r="5935" spans="1:9" ht="15.75" customHeight="1">
      <c r="A5935" s="963">
        <v>97112</v>
      </c>
      <c r="B5935" s="963" t="s">
        <v>8880</v>
      </c>
      <c r="C5935" s="964" t="s">
        <v>122</v>
      </c>
      <c r="D5935" s="965">
        <v>212.24</v>
      </c>
      <c r="E5935" s="757"/>
      <c r="F5935" s="757"/>
      <c r="G5935" s="757"/>
      <c r="H5935" s="757"/>
      <c r="I5935" s="757"/>
    </row>
    <row r="5936" spans="1:9" ht="15.75" customHeight="1">
      <c r="A5936" s="963">
        <v>97113</v>
      </c>
      <c r="B5936" s="963" t="s">
        <v>8881</v>
      </c>
      <c r="C5936" s="964" t="s">
        <v>122</v>
      </c>
      <c r="D5936" s="965">
        <v>2.35</v>
      </c>
      <c r="E5936" s="757"/>
      <c r="F5936" s="757"/>
      <c r="G5936" s="757"/>
      <c r="H5936" s="757"/>
      <c r="I5936" s="757"/>
    </row>
    <row r="5937" spans="1:9" ht="15.75" customHeight="1">
      <c r="A5937" s="963">
        <v>97114</v>
      </c>
      <c r="B5937" s="963" t="s">
        <v>8882</v>
      </c>
      <c r="C5937" s="964" t="s">
        <v>164</v>
      </c>
      <c r="D5937" s="965">
        <v>0.3</v>
      </c>
      <c r="E5937" s="757"/>
      <c r="F5937" s="757"/>
      <c r="G5937" s="757"/>
      <c r="H5937" s="757"/>
      <c r="I5937" s="757"/>
    </row>
    <row r="5938" spans="1:9" ht="15.75" customHeight="1">
      <c r="A5938" s="963">
        <v>97115</v>
      </c>
      <c r="B5938" s="963" t="s">
        <v>8883</v>
      </c>
      <c r="C5938" s="964" t="s">
        <v>1607</v>
      </c>
      <c r="D5938" s="965">
        <v>47.78</v>
      </c>
      <c r="E5938" s="757"/>
      <c r="F5938" s="757"/>
      <c r="G5938" s="757"/>
      <c r="H5938" s="757"/>
      <c r="I5938" s="757"/>
    </row>
    <row r="5939" spans="1:9" ht="15.75" customHeight="1">
      <c r="A5939" s="963">
        <v>97116</v>
      </c>
      <c r="B5939" s="963" t="s">
        <v>8884</v>
      </c>
      <c r="C5939" s="964" t="s">
        <v>1607</v>
      </c>
      <c r="D5939" s="965">
        <v>22.21</v>
      </c>
      <c r="E5939" s="757"/>
      <c r="F5939" s="757"/>
      <c r="G5939" s="757"/>
      <c r="H5939" s="757"/>
      <c r="I5939" s="757"/>
    </row>
    <row r="5940" spans="1:9" ht="15.75" customHeight="1">
      <c r="A5940" s="963">
        <v>97117</v>
      </c>
      <c r="B5940" s="963" t="s">
        <v>8885</v>
      </c>
      <c r="C5940" s="964" t="s">
        <v>1607</v>
      </c>
      <c r="D5940" s="965">
        <v>20.28</v>
      </c>
      <c r="E5940" s="757"/>
      <c r="F5940" s="757"/>
      <c r="G5940" s="757"/>
      <c r="H5940" s="757"/>
      <c r="I5940" s="757"/>
    </row>
    <row r="5941" spans="1:9" ht="15.75" customHeight="1">
      <c r="A5941" s="963">
        <v>97118</v>
      </c>
      <c r="B5941" s="963" t="s">
        <v>8886</v>
      </c>
      <c r="C5941" s="964" t="s">
        <v>1607</v>
      </c>
      <c r="D5941" s="965">
        <v>17.27</v>
      </c>
      <c r="E5941" s="757"/>
      <c r="F5941" s="757"/>
      <c r="G5941" s="757"/>
      <c r="H5941" s="757"/>
      <c r="I5941" s="757"/>
    </row>
    <row r="5942" spans="1:9" ht="15.75" customHeight="1">
      <c r="A5942" s="963">
        <v>97119</v>
      </c>
      <c r="B5942" s="963" t="s">
        <v>8887</v>
      </c>
      <c r="C5942" s="964" t="s">
        <v>1607</v>
      </c>
      <c r="D5942" s="965">
        <v>16.02</v>
      </c>
      <c r="E5942" s="757"/>
      <c r="F5942" s="757"/>
      <c r="G5942" s="757"/>
      <c r="H5942" s="757"/>
      <c r="I5942" s="757"/>
    </row>
    <row r="5943" spans="1:9" ht="15.75" customHeight="1">
      <c r="A5943" s="963">
        <v>97120</v>
      </c>
      <c r="B5943" s="963" t="s">
        <v>8888</v>
      </c>
      <c r="C5943" s="964" t="s">
        <v>1607</v>
      </c>
      <c r="D5943" s="965">
        <v>10.48</v>
      </c>
      <c r="E5943" s="757"/>
      <c r="F5943" s="757"/>
      <c r="G5943" s="757"/>
      <c r="H5943" s="757"/>
      <c r="I5943" s="757"/>
    </row>
    <row r="5944" spans="1:9" ht="15.75" customHeight="1">
      <c r="A5944" s="963">
        <v>101167</v>
      </c>
      <c r="B5944" s="963" t="s">
        <v>8889</v>
      </c>
      <c r="C5944" s="964" t="s">
        <v>122</v>
      </c>
      <c r="D5944" s="965">
        <v>71.319999999999993</v>
      </c>
      <c r="E5944" s="757"/>
      <c r="F5944" s="757"/>
      <c r="G5944" s="757"/>
      <c r="H5944" s="757"/>
      <c r="I5944" s="757"/>
    </row>
    <row r="5945" spans="1:9" ht="15.75" customHeight="1">
      <c r="A5945" s="963">
        <v>101169</v>
      </c>
      <c r="B5945" s="963" t="s">
        <v>8890</v>
      </c>
      <c r="C5945" s="964" t="s">
        <v>122</v>
      </c>
      <c r="D5945" s="965">
        <v>83.78</v>
      </c>
      <c r="E5945" s="757"/>
      <c r="F5945" s="757"/>
      <c r="G5945" s="757"/>
      <c r="H5945" s="757"/>
      <c r="I5945" s="757"/>
    </row>
    <row r="5946" spans="1:9" ht="15.75" customHeight="1">
      <c r="A5946" s="963">
        <v>101170</v>
      </c>
      <c r="B5946" s="963" t="s">
        <v>8891</v>
      </c>
      <c r="C5946" s="964" t="s">
        <v>122</v>
      </c>
      <c r="D5946" s="965">
        <v>48.57</v>
      </c>
      <c r="E5946" s="757"/>
      <c r="F5946" s="757"/>
      <c r="G5946" s="757"/>
      <c r="H5946" s="757"/>
      <c r="I5946" s="757"/>
    </row>
    <row r="5947" spans="1:9" ht="15.75" customHeight="1">
      <c r="A5947" s="963">
        <v>101172</v>
      </c>
      <c r="B5947" s="963" t="s">
        <v>8892</v>
      </c>
      <c r="C5947" s="964" t="s">
        <v>122</v>
      </c>
      <c r="D5947" s="965">
        <v>70.61</v>
      </c>
      <c r="E5947" s="757"/>
      <c r="F5947" s="757"/>
      <c r="G5947" s="757"/>
      <c r="H5947" s="757"/>
      <c r="I5947" s="757"/>
    </row>
    <row r="5948" spans="1:9" ht="15.75" customHeight="1">
      <c r="A5948" s="963">
        <v>103904</v>
      </c>
      <c r="B5948" s="963" t="s">
        <v>8893</v>
      </c>
      <c r="C5948" s="964" t="s">
        <v>122</v>
      </c>
      <c r="D5948" s="965">
        <v>116.44</v>
      </c>
      <c r="E5948" s="757"/>
      <c r="F5948" s="757"/>
      <c r="G5948" s="757"/>
      <c r="H5948" s="757"/>
      <c r="I5948" s="757"/>
    </row>
    <row r="5949" spans="1:9" ht="15.75" customHeight="1">
      <c r="A5949" s="963">
        <v>103905</v>
      </c>
      <c r="B5949" s="963" t="s">
        <v>8894</v>
      </c>
      <c r="C5949" s="964" t="s">
        <v>122</v>
      </c>
      <c r="D5949" s="965">
        <v>122.64</v>
      </c>
      <c r="E5949" s="757"/>
      <c r="F5949" s="757"/>
      <c r="G5949" s="757"/>
      <c r="H5949" s="757"/>
      <c r="I5949" s="757"/>
    </row>
    <row r="5950" spans="1:9" ht="15.75" customHeight="1">
      <c r="A5950" s="963">
        <v>103906</v>
      </c>
      <c r="B5950" s="963" t="s">
        <v>8895</v>
      </c>
      <c r="C5950" s="964" t="s">
        <v>122</v>
      </c>
      <c r="D5950" s="965">
        <v>146.57</v>
      </c>
      <c r="E5950" s="757"/>
      <c r="F5950" s="757"/>
      <c r="G5950" s="757"/>
      <c r="H5950" s="757"/>
      <c r="I5950" s="757"/>
    </row>
    <row r="5951" spans="1:9" ht="15.75" customHeight="1">
      <c r="A5951" s="963">
        <v>103907</v>
      </c>
      <c r="B5951" s="963" t="s">
        <v>8896</v>
      </c>
      <c r="C5951" s="964" t="s">
        <v>122</v>
      </c>
      <c r="D5951" s="965">
        <v>128.79</v>
      </c>
      <c r="E5951" s="757"/>
      <c r="F5951" s="757"/>
      <c r="G5951" s="757"/>
      <c r="H5951" s="757"/>
      <c r="I5951" s="757"/>
    </row>
    <row r="5952" spans="1:9" ht="15.75" customHeight="1">
      <c r="A5952" s="963">
        <v>103908</v>
      </c>
      <c r="B5952" s="963" t="s">
        <v>8897</v>
      </c>
      <c r="C5952" s="964" t="s">
        <v>122</v>
      </c>
      <c r="D5952" s="965">
        <v>144.96</v>
      </c>
      <c r="E5952" s="757"/>
      <c r="F5952" s="757"/>
      <c r="G5952" s="757"/>
      <c r="H5952" s="757"/>
      <c r="I5952" s="757"/>
    </row>
    <row r="5953" spans="1:9" ht="15.75" customHeight="1">
      <c r="A5953" s="963">
        <v>103909</v>
      </c>
      <c r="B5953" s="963" t="s">
        <v>8898</v>
      </c>
      <c r="C5953" s="964" t="s">
        <v>122</v>
      </c>
      <c r="D5953" s="965">
        <v>165.56</v>
      </c>
      <c r="E5953" s="757"/>
      <c r="F5953" s="757"/>
      <c r="G5953" s="757"/>
      <c r="H5953" s="757"/>
      <c r="I5953" s="757"/>
    </row>
    <row r="5954" spans="1:9" ht="15.75" customHeight="1">
      <c r="A5954" s="963">
        <v>103911</v>
      </c>
      <c r="B5954" s="963" t="s">
        <v>8899</v>
      </c>
      <c r="C5954" s="964" t="s">
        <v>122</v>
      </c>
      <c r="D5954" s="965">
        <v>190.58</v>
      </c>
      <c r="E5954" s="757"/>
      <c r="F5954" s="757"/>
      <c r="G5954" s="757"/>
      <c r="H5954" s="757"/>
      <c r="I5954" s="757"/>
    </row>
    <row r="5955" spans="1:9" ht="15.75" customHeight="1">
      <c r="A5955" s="963">
        <v>103912</v>
      </c>
      <c r="B5955" s="963" t="s">
        <v>8900</v>
      </c>
      <c r="C5955" s="964" t="s">
        <v>122</v>
      </c>
      <c r="D5955" s="965">
        <v>86.73</v>
      </c>
      <c r="E5955" s="757"/>
      <c r="F5955" s="757"/>
      <c r="G5955" s="757"/>
      <c r="H5955" s="757"/>
      <c r="I5955" s="757"/>
    </row>
    <row r="5956" spans="1:9" ht="15.75" customHeight="1">
      <c r="A5956" s="963">
        <v>103913</v>
      </c>
      <c r="B5956" s="963" t="s">
        <v>8901</v>
      </c>
      <c r="C5956" s="964" t="s">
        <v>122</v>
      </c>
      <c r="D5956" s="965">
        <v>115.79</v>
      </c>
      <c r="E5956" s="757"/>
      <c r="F5956" s="757"/>
      <c r="G5956" s="757"/>
      <c r="H5956" s="757"/>
      <c r="I5956" s="757"/>
    </row>
    <row r="5957" spans="1:9" ht="15.75" customHeight="1">
      <c r="A5957" s="963">
        <v>103914</v>
      </c>
      <c r="B5957" s="963" t="s">
        <v>8902</v>
      </c>
      <c r="C5957" s="964" t="s">
        <v>122</v>
      </c>
      <c r="D5957" s="965">
        <v>135.15</v>
      </c>
      <c r="E5957" s="757"/>
      <c r="F5957" s="757"/>
      <c r="G5957" s="757"/>
      <c r="H5957" s="757"/>
      <c r="I5957" s="757"/>
    </row>
    <row r="5958" spans="1:9" ht="15.75" customHeight="1">
      <c r="A5958" s="963">
        <v>103915</v>
      </c>
      <c r="B5958" s="963" t="s">
        <v>8903</v>
      </c>
      <c r="C5958" s="964" t="s">
        <v>122</v>
      </c>
      <c r="D5958" s="965">
        <v>147.77000000000001</v>
      </c>
      <c r="E5958" s="757"/>
      <c r="F5958" s="757"/>
      <c r="G5958" s="757"/>
      <c r="H5958" s="757"/>
      <c r="I5958" s="757"/>
    </row>
    <row r="5959" spans="1:9" ht="15.75" customHeight="1">
      <c r="A5959" s="963">
        <v>103916</v>
      </c>
      <c r="B5959" s="963" t="s">
        <v>8904</v>
      </c>
      <c r="C5959" s="964" t="s">
        <v>122</v>
      </c>
      <c r="D5959" s="965">
        <v>168.87</v>
      </c>
      <c r="E5959" s="757"/>
      <c r="F5959" s="757"/>
      <c r="G5959" s="757"/>
      <c r="H5959" s="757"/>
      <c r="I5959" s="757"/>
    </row>
    <row r="5960" spans="1:9" ht="15.75" customHeight="1">
      <c r="A5960" s="963">
        <v>103917</v>
      </c>
      <c r="B5960" s="963" t="s">
        <v>8905</v>
      </c>
      <c r="C5960" s="964" t="s">
        <v>122</v>
      </c>
      <c r="D5960" s="965">
        <v>195.1</v>
      </c>
      <c r="E5960" s="757"/>
      <c r="F5960" s="757"/>
      <c r="G5960" s="757"/>
      <c r="H5960" s="757"/>
      <c r="I5960" s="757"/>
    </row>
    <row r="5961" spans="1:9" ht="15.75" customHeight="1">
      <c r="A5961" s="963">
        <v>103918</v>
      </c>
      <c r="B5961" s="963" t="s">
        <v>8906</v>
      </c>
      <c r="C5961" s="964" t="s">
        <v>122</v>
      </c>
      <c r="D5961" s="965">
        <v>205.39</v>
      </c>
      <c r="E5961" s="757"/>
      <c r="F5961" s="757"/>
      <c r="G5961" s="757"/>
      <c r="H5961" s="757"/>
      <c r="I5961" s="757"/>
    </row>
    <row r="5962" spans="1:9" ht="15.75" customHeight="1">
      <c r="A5962" s="963">
        <v>104432</v>
      </c>
      <c r="B5962" s="963" t="s">
        <v>8907</v>
      </c>
      <c r="C5962" s="964" t="s">
        <v>122</v>
      </c>
      <c r="D5962" s="965">
        <v>64.37</v>
      </c>
      <c r="E5962" s="757"/>
      <c r="F5962" s="757"/>
      <c r="G5962" s="757"/>
      <c r="H5962" s="757"/>
      <c r="I5962" s="757"/>
    </row>
    <row r="5963" spans="1:9" ht="15.75" customHeight="1">
      <c r="A5963" s="963">
        <v>104433</v>
      </c>
      <c r="B5963" s="963" t="s">
        <v>8908</v>
      </c>
      <c r="C5963" s="964" t="s">
        <v>122</v>
      </c>
      <c r="D5963" s="965">
        <v>55.26</v>
      </c>
      <c r="E5963" s="757"/>
      <c r="F5963" s="757"/>
      <c r="G5963" s="757"/>
      <c r="H5963" s="757"/>
      <c r="I5963" s="757"/>
    </row>
    <row r="5964" spans="1:9" ht="15.75" customHeight="1">
      <c r="A5964" s="963">
        <v>103694</v>
      </c>
      <c r="B5964" s="963" t="s">
        <v>8909</v>
      </c>
      <c r="C5964" s="964" t="s">
        <v>141</v>
      </c>
      <c r="D5964" s="965">
        <v>117.12</v>
      </c>
      <c r="E5964" s="757"/>
      <c r="F5964" s="757"/>
      <c r="G5964" s="757"/>
      <c r="H5964" s="757"/>
      <c r="I5964" s="757"/>
    </row>
    <row r="5965" spans="1:9" ht="15.75" customHeight="1">
      <c r="A5965" s="963">
        <v>103695</v>
      </c>
      <c r="B5965" s="963" t="s">
        <v>8910</v>
      </c>
      <c r="C5965" s="964" t="s">
        <v>141</v>
      </c>
      <c r="D5965" s="965">
        <v>103.87</v>
      </c>
      <c r="E5965" s="757"/>
      <c r="F5965" s="757"/>
      <c r="G5965" s="757"/>
      <c r="H5965" s="757"/>
      <c r="I5965" s="757"/>
    </row>
    <row r="5966" spans="1:9" ht="15.75" customHeight="1">
      <c r="A5966" s="963">
        <v>103696</v>
      </c>
      <c r="B5966" s="963" t="s">
        <v>8911</v>
      </c>
      <c r="C5966" s="964" t="s">
        <v>141</v>
      </c>
      <c r="D5966" s="965">
        <v>139.12</v>
      </c>
      <c r="E5966" s="757"/>
      <c r="F5966" s="757"/>
      <c r="G5966" s="757"/>
      <c r="H5966" s="757"/>
      <c r="I5966" s="757"/>
    </row>
    <row r="5967" spans="1:9" ht="15.75" customHeight="1">
      <c r="A5967" s="963">
        <v>103697</v>
      </c>
      <c r="B5967" s="963" t="s">
        <v>8912</v>
      </c>
      <c r="C5967" s="964" t="s">
        <v>141</v>
      </c>
      <c r="D5967" s="965">
        <v>125.87</v>
      </c>
      <c r="E5967" s="757"/>
      <c r="F5967" s="757"/>
      <c r="G5967" s="757"/>
      <c r="H5967" s="757"/>
      <c r="I5967" s="757"/>
    </row>
    <row r="5968" spans="1:9" ht="15.75" customHeight="1">
      <c r="A5968" s="963">
        <v>95995</v>
      </c>
      <c r="B5968" s="963" t="s">
        <v>8913</v>
      </c>
      <c r="C5968" s="964" t="s">
        <v>964</v>
      </c>
      <c r="D5968" s="965">
        <v>1447.6</v>
      </c>
      <c r="E5968" s="757"/>
      <c r="F5968" s="757"/>
      <c r="G5968" s="757"/>
      <c r="H5968" s="757"/>
      <c r="I5968" s="757"/>
    </row>
    <row r="5969" spans="1:9" ht="15.75" customHeight="1">
      <c r="A5969" s="963">
        <v>95996</v>
      </c>
      <c r="B5969" s="963" t="s">
        <v>8914</v>
      </c>
      <c r="C5969" s="964" t="s">
        <v>964</v>
      </c>
      <c r="D5969" s="965">
        <v>1252.47</v>
      </c>
      <c r="E5969" s="757"/>
      <c r="F5969" s="757"/>
      <c r="G5969" s="757"/>
      <c r="H5969" s="757"/>
      <c r="I5969" s="757"/>
    </row>
    <row r="5970" spans="1:9" ht="15.75" customHeight="1">
      <c r="A5970" s="963">
        <v>96001</v>
      </c>
      <c r="B5970" s="963" t="s">
        <v>8915</v>
      </c>
      <c r="C5970" s="964" t="s">
        <v>122</v>
      </c>
      <c r="D5970" s="965">
        <v>7.2</v>
      </c>
      <c r="E5970" s="757"/>
      <c r="F5970" s="757"/>
      <c r="G5970" s="757"/>
      <c r="H5970" s="757"/>
      <c r="I5970" s="757"/>
    </row>
    <row r="5971" spans="1:9" ht="15.75" customHeight="1">
      <c r="A5971" s="963">
        <v>96393</v>
      </c>
      <c r="B5971" s="963" t="s">
        <v>8916</v>
      </c>
      <c r="C5971" s="964" t="s">
        <v>964</v>
      </c>
      <c r="D5971" s="965">
        <v>187.49</v>
      </c>
      <c r="E5971" s="757"/>
      <c r="F5971" s="757"/>
      <c r="G5971" s="757"/>
      <c r="H5971" s="757"/>
      <c r="I5971" s="757"/>
    </row>
    <row r="5972" spans="1:9" ht="15.75" customHeight="1">
      <c r="A5972" s="963">
        <v>96394</v>
      </c>
      <c r="B5972" s="963" t="s">
        <v>8917</v>
      </c>
      <c r="C5972" s="964" t="s">
        <v>964</v>
      </c>
      <c r="D5972" s="965">
        <v>245.21</v>
      </c>
      <c r="E5972" s="757"/>
      <c r="F5972" s="757"/>
      <c r="G5972" s="757"/>
      <c r="H5972" s="757"/>
      <c r="I5972" s="757"/>
    </row>
    <row r="5973" spans="1:9" ht="15.75" customHeight="1">
      <c r="A5973" s="963">
        <v>96395</v>
      </c>
      <c r="B5973" s="963" t="s">
        <v>8918</v>
      </c>
      <c r="C5973" s="964" t="s">
        <v>964</v>
      </c>
      <c r="D5973" s="965">
        <v>326.38</v>
      </c>
      <c r="E5973" s="757"/>
      <c r="F5973" s="757"/>
      <c r="G5973" s="757"/>
      <c r="H5973" s="757"/>
      <c r="I5973" s="757"/>
    </row>
    <row r="5974" spans="1:9" ht="15.75" customHeight="1">
      <c r="A5974" s="963">
        <v>88411</v>
      </c>
      <c r="B5974" s="963" t="s">
        <v>8919</v>
      </c>
      <c r="C5974" s="964" t="s">
        <v>122</v>
      </c>
      <c r="D5974" s="965">
        <v>2.8</v>
      </c>
      <c r="E5974" s="757"/>
      <c r="F5974" s="757"/>
      <c r="G5974" s="757"/>
      <c r="H5974" s="757"/>
      <c r="I5974" s="757"/>
    </row>
    <row r="5975" spans="1:9" ht="15.75" customHeight="1">
      <c r="A5975" s="963">
        <v>88412</v>
      </c>
      <c r="B5975" s="963" t="s">
        <v>8920</v>
      </c>
      <c r="C5975" s="964" t="s">
        <v>122</v>
      </c>
      <c r="D5975" s="965">
        <v>2.19</v>
      </c>
      <c r="E5975" s="757"/>
      <c r="F5975" s="757"/>
      <c r="G5975" s="757"/>
      <c r="H5975" s="757"/>
      <c r="I5975" s="757"/>
    </row>
    <row r="5976" spans="1:9" ht="15.75" customHeight="1">
      <c r="A5976" s="963">
        <v>88413</v>
      </c>
      <c r="B5976" s="963" t="s">
        <v>8921</v>
      </c>
      <c r="C5976" s="964" t="s">
        <v>122</v>
      </c>
      <c r="D5976" s="965">
        <v>4.03</v>
      </c>
      <c r="E5976" s="757"/>
      <c r="F5976" s="757"/>
      <c r="G5976" s="757"/>
      <c r="H5976" s="757"/>
      <c r="I5976" s="757"/>
    </row>
    <row r="5977" spans="1:9" ht="15.75" customHeight="1">
      <c r="A5977" s="963">
        <v>88414</v>
      </c>
      <c r="B5977" s="963" t="s">
        <v>8922</v>
      </c>
      <c r="C5977" s="964" t="s">
        <v>122</v>
      </c>
      <c r="D5977" s="965">
        <v>4.42</v>
      </c>
      <c r="E5977" s="757"/>
      <c r="F5977" s="757"/>
      <c r="G5977" s="757"/>
      <c r="H5977" s="757"/>
      <c r="I5977" s="757"/>
    </row>
    <row r="5978" spans="1:9" ht="15.75" customHeight="1">
      <c r="A5978" s="963">
        <v>88415</v>
      </c>
      <c r="B5978" s="963" t="s">
        <v>8923</v>
      </c>
      <c r="C5978" s="964" t="s">
        <v>122</v>
      </c>
      <c r="D5978" s="965">
        <v>3</v>
      </c>
      <c r="E5978" s="757"/>
      <c r="F5978" s="757"/>
      <c r="G5978" s="757"/>
      <c r="H5978" s="757"/>
      <c r="I5978" s="757"/>
    </row>
    <row r="5979" spans="1:9" ht="15.75" customHeight="1">
      <c r="A5979" s="963">
        <v>88416</v>
      </c>
      <c r="B5979" s="963" t="s">
        <v>8924</v>
      </c>
      <c r="C5979" s="964" t="s">
        <v>122</v>
      </c>
      <c r="D5979" s="965">
        <v>12.81</v>
      </c>
      <c r="E5979" s="757"/>
      <c r="F5979" s="757"/>
      <c r="G5979" s="757"/>
      <c r="H5979" s="757"/>
      <c r="I5979" s="757"/>
    </row>
    <row r="5980" spans="1:9" ht="15.75" customHeight="1">
      <c r="A5980" s="963">
        <v>88417</v>
      </c>
      <c r="B5980" s="963" t="s">
        <v>8925</v>
      </c>
      <c r="C5980" s="964" t="s">
        <v>122</v>
      </c>
      <c r="D5980" s="965">
        <v>10.64</v>
      </c>
      <c r="E5980" s="757"/>
      <c r="F5980" s="757"/>
      <c r="G5980" s="757"/>
      <c r="H5980" s="757"/>
      <c r="I5980" s="757"/>
    </row>
    <row r="5981" spans="1:9" ht="15.75" customHeight="1">
      <c r="A5981" s="963">
        <v>88420</v>
      </c>
      <c r="B5981" s="963" t="s">
        <v>8926</v>
      </c>
      <c r="C5981" s="964" t="s">
        <v>122</v>
      </c>
      <c r="D5981" s="965">
        <v>17.190000000000001</v>
      </c>
      <c r="E5981" s="757"/>
      <c r="F5981" s="757"/>
      <c r="G5981" s="757"/>
      <c r="H5981" s="757"/>
      <c r="I5981" s="757"/>
    </row>
    <row r="5982" spans="1:9" ht="15.75" customHeight="1">
      <c r="A5982" s="963">
        <v>88421</v>
      </c>
      <c r="B5982" s="963" t="s">
        <v>8927</v>
      </c>
      <c r="C5982" s="964" t="s">
        <v>122</v>
      </c>
      <c r="D5982" s="965">
        <v>18.579999999999998</v>
      </c>
      <c r="E5982" s="757"/>
      <c r="F5982" s="757"/>
      <c r="G5982" s="757"/>
      <c r="H5982" s="757"/>
      <c r="I5982" s="757"/>
    </row>
    <row r="5983" spans="1:9" ht="15.75" customHeight="1">
      <c r="A5983" s="963">
        <v>88423</v>
      </c>
      <c r="B5983" s="963" t="s">
        <v>8928</v>
      </c>
      <c r="C5983" s="964" t="s">
        <v>122</v>
      </c>
      <c r="D5983" s="965">
        <v>13.49</v>
      </c>
      <c r="E5983" s="757"/>
      <c r="F5983" s="757"/>
      <c r="G5983" s="757"/>
      <c r="H5983" s="757"/>
      <c r="I5983" s="757"/>
    </row>
    <row r="5984" spans="1:9" ht="15.75" customHeight="1">
      <c r="A5984" s="963">
        <v>88424</v>
      </c>
      <c r="B5984" s="963" t="s">
        <v>8929</v>
      </c>
      <c r="C5984" s="964" t="s">
        <v>122</v>
      </c>
      <c r="D5984" s="965">
        <v>15.79</v>
      </c>
      <c r="E5984" s="757"/>
      <c r="F5984" s="757"/>
      <c r="G5984" s="757"/>
      <c r="H5984" s="757"/>
      <c r="I5984" s="757"/>
    </row>
    <row r="5985" spans="1:9" ht="15.75" customHeight="1">
      <c r="A5985" s="963">
        <v>88426</v>
      </c>
      <c r="B5985" s="963" t="s">
        <v>8930</v>
      </c>
      <c r="C5985" s="964" t="s">
        <v>122</v>
      </c>
      <c r="D5985" s="965">
        <v>12.05</v>
      </c>
      <c r="E5985" s="757"/>
      <c r="F5985" s="757"/>
      <c r="G5985" s="757"/>
      <c r="H5985" s="757"/>
      <c r="I5985" s="757"/>
    </row>
    <row r="5986" spans="1:9" ht="15.75" customHeight="1">
      <c r="A5986" s="963">
        <v>88428</v>
      </c>
      <c r="B5986" s="963" t="s">
        <v>8931</v>
      </c>
      <c r="C5986" s="964" t="s">
        <v>122</v>
      </c>
      <c r="D5986" s="965">
        <v>23.32</v>
      </c>
      <c r="E5986" s="757"/>
      <c r="F5986" s="757"/>
      <c r="G5986" s="757"/>
      <c r="H5986" s="757"/>
      <c r="I5986" s="757"/>
    </row>
    <row r="5987" spans="1:9" ht="15.75" customHeight="1">
      <c r="A5987" s="963">
        <v>88429</v>
      </c>
      <c r="B5987" s="963" t="s">
        <v>8932</v>
      </c>
      <c r="C5987" s="964" t="s">
        <v>122</v>
      </c>
      <c r="D5987" s="965">
        <v>25.74</v>
      </c>
      <c r="E5987" s="757"/>
      <c r="F5987" s="757"/>
      <c r="G5987" s="757"/>
      <c r="H5987" s="757"/>
      <c r="I5987" s="757"/>
    </row>
    <row r="5988" spans="1:9" ht="15.75" customHeight="1">
      <c r="A5988" s="963">
        <v>88431</v>
      </c>
      <c r="B5988" s="963" t="s">
        <v>8933</v>
      </c>
      <c r="C5988" s="964" t="s">
        <v>122</v>
      </c>
      <c r="D5988" s="965">
        <v>16.97</v>
      </c>
      <c r="E5988" s="757"/>
      <c r="F5988" s="757"/>
      <c r="G5988" s="757"/>
      <c r="H5988" s="757"/>
      <c r="I5988" s="757"/>
    </row>
    <row r="5989" spans="1:9" ht="15.75" customHeight="1">
      <c r="A5989" s="963">
        <v>88432</v>
      </c>
      <c r="B5989" s="963" t="s">
        <v>8934</v>
      </c>
      <c r="C5989" s="964" t="s">
        <v>122</v>
      </c>
      <c r="D5989" s="965">
        <v>13.72</v>
      </c>
      <c r="E5989" s="757"/>
      <c r="F5989" s="757"/>
      <c r="G5989" s="757"/>
      <c r="H5989" s="757"/>
      <c r="I5989" s="757"/>
    </row>
    <row r="5990" spans="1:9" ht="15.75" customHeight="1">
      <c r="A5990" s="963">
        <v>88484</v>
      </c>
      <c r="B5990" s="963" t="s">
        <v>8935</v>
      </c>
      <c r="C5990" s="964" t="s">
        <v>122</v>
      </c>
      <c r="D5990" s="965">
        <v>3.01</v>
      </c>
      <c r="E5990" s="757"/>
      <c r="F5990" s="757"/>
      <c r="G5990" s="757"/>
      <c r="H5990" s="757"/>
      <c r="I5990" s="757"/>
    </row>
    <row r="5991" spans="1:9" ht="15.75" customHeight="1">
      <c r="A5991" s="963">
        <v>88485</v>
      </c>
      <c r="B5991" s="963" t="s">
        <v>8936</v>
      </c>
      <c r="C5991" s="964" t="s">
        <v>122</v>
      </c>
      <c r="D5991" s="965">
        <v>2.66</v>
      </c>
      <c r="E5991" s="757"/>
      <c r="F5991" s="757"/>
      <c r="G5991" s="757"/>
      <c r="H5991" s="757"/>
      <c r="I5991" s="757"/>
    </row>
    <row r="5992" spans="1:9" ht="15.75" customHeight="1">
      <c r="A5992" s="963">
        <v>88488</v>
      </c>
      <c r="B5992" s="963" t="s">
        <v>8937</v>
      </c>
      <c r="C5992" s="964" t="s">
        <v>122</v>
      </c>
      <c r="D5992" s="965">
        <v>13.35</v>
      </c>
      <c r="E5992" s="757"/>
      <c r="F5992" s="757"/>
      <c r="G5992" s="757"/>
      <c r="H5992" s="757"/>
      <c r="I5992" s="757"/>
    </row>
    <row r="5993" spans="1:9" ht="15.75" customHeight="1">
      <c r="A5993" s="963">
        <v>88489</v>
      </c>
      <c r="B5993" s="963" t="s">
        <v>8938</v>
      </c>
      <c r="C5993" s="964" t="s">
        <v>122</v>
      </c>
      <c r="D5993" s="965">
        <v>11.69</v>
      </c>
      <c r="E5993" s="757"/>
      <c r="F5993" s="757"/>
      <c r="G5993" s="757"/>
      <c r="H5993" s="757"/>
      <c r="I5993" s="757"/>
    </row>
    <row r="5994" spans="1:9" ht="15.75" customHeight="1">
      <c r="A5994" s="963">
        <v>88494</v>
      </c>
      <c r="B5994" s="963" t="s">
        <v>8939</v>
      </c>
      <c r="C5994" s="964" t="s">
        <v>122</v>
      </c>
      <c r="D5994" s="965">
        <v>18.12</v>
      </c>
      <c r="E5994" s="757"/>
      <c r="F5994" s="757"/>
      <c r="G5994" s="757"/>
      <c r="H5994" s="757"/>
      <c r="I5994" s="757"/>
    </row>
    <row r="5995" spans="1:9" ht="15.75" customHeight="1">
      <c r="A5995" s="963">
        <v>88495</v>
      </c>
      <c r="B5995" s="963" t="s">
        <v>8940</v>
      </c>
      <c r="C5995" s="964" t="s">
        <v>122</v>
      </c>
      <c r="D5995" s="965">
        <v>10.18</v>
      </c>
      <c r="E5995" s="757"/>
      <c r="F5995" s="757"/>
      <c r="G5995" s="757"/>
      <c r="H5995" s="757"/>
      <c r="I5995" s="757"/>
    </row>
    <row r="5996" spans="1:9" ht="15.75" customHeight="1">
      <c r="A5996" s="963">
        <v>88496</v>
      </c>
      <c r="B5996" s="963" t="s">
        <v>8941</v>
      </c>
      <c r="C5996" s="964" t="s">
        <v>122</v>
      </c>
      <c r="D5996" s="965">
        <v>24.7</v>
      </c>
      <c r="E5996" s="757"/>
      <c r="F5996" s="757"/>
      <c r="G5996" s="757"/>
      <c r="H5996" s="757"/>
      <c r="I5996" s="757"/>
    </row>
    <row r="5997" spans="1:9" ht="15.75" customHeight="1">
      <c r="A5997" s="963">
        <v>88497</v>
      </c>
      <c r="B5997" s="963" t="s">
        <v>8942</v>
      </c>
      <c r="C5997" s="964" t="s">
        <v>122</v>
      </c>
      <c r="D5997" s="965">
        <v>14.1</v>
      </c>
      <c r="E5997" s="757"/>
      <c r="F5997" s="757"/>
      <c r="G5997" s="757"/>
      <c r="H5997" s="757"/>
      <c r="I5997" s="757"/>
    </row>
    <row r="5998" spans="1:9" ht="15.75" customHeight="1">
      <c r="A5998" s="963">
        <v>95305</v>
      </c>
      <c r="B5998" s="963" t="s">
        <v>8943</v>
      </c>
      <c r="C5998" s="964" t="s">
        <v>122</v>
      </c>
      <c r="D5998" s="965">
        <v>10.62</v>
      </c>
      <c r="E5998" s="757"/>
      <c r="F5998" s="757"/>
      <c r="G5998" s="757"/>
      <c r="H5998" s="757"/>
      <c r="I5998" s="757"/>
    </row>
    <row r="5999" spans="1:9" ht="15.75" customHeight="1">
      <c r="A5999" s="963">
        <v>95306</v>
      </c>
      <c r="B5999" s="963" t="s">
        <v>8944</v>
      </c>
      <c r="C5999" s="964" t="s">
        <v>122</v>
      </c>
      <c r="D5999" s="965">
        <v>12.72</v>
      </c>
      <c r="E5999" s="757"/>
      <c r="F5999" s="757"/>
      <c r="G5999" s="757"/>
      <c r="H5999" s="757"/>
      <c r="I5999" s="757"/>
    </row>
    <row r="6000" spans="1:9" ht="15.75" customHeight="1">
      <c r="A6000" s="963">
        <v>95622</v>
      </c>
      <c r="B6000" s="963" t="s">
        <v>8945</v>
      </c>
      <c r="C6000" s="964" t="s">
        <v>122</v>
      </c>
      <c r="D6000" s="965">
        <v>12.2</v>
      </c>
      <c r="E6000" s="757"/>
      <c r="F6000" s="757"/>
      <c r="G6000" s="757"/>
      <c r="H6000" s="757"/>
      <c r="I6000" s="757"/>
    </row>
    <row r="6001" spans="1:9" ht="15.75" customHeight="1">
      <c r="A6001" s="963">
        <v>95623</v>
      </c>
      <c r="B6001" s="963" t="s">
        <v>8946</v>
      </c>
      <c r="C6001" s="964" t="s">
        <v>122</v>
      </c>
      <c r="D6001" s="965">
        <v>9.24</v>
      </c>
      <c r="E6001" s="757"/>
      <c r="F6001" s="757"/>
      <c r="G6001" s="757"/>
      <c r="H6001" s="757"/>
      <c r="I6001" s="757"/>
    </row>
    <row r="6002" spans="1:9" ht="15.75" customHeight="1">
      <c r="A6002" s="963">
        <v>95624</v>
      </c>
      <c r="B6002" s="963" t="s">
        <v>8947</v>
      </c>
      <c r="C6002" s="964" t="s">
        <v>122</v>
      </c>
      <c r="D6002" s="965">
        <v>18.22</v>
      </c>
      <c r="E6002" s="757"/>
      <c r="F6002" s="757"/>
      <c r="G6002" s="757"/>
      <c r="H6002" s="757"/>
      <c r="I6002" s="757"/>
    </row>
    <row r="6003" spans="1:9" ht="15.75" customHeight="1">
      <c r="A6003" s="963">
        <v>95625</v>
      </c>
      <c r="B6003" s="963" t="s">
        <v>8948</v>
      </c>
      <c r="C6003" s="964" t="s">
        <v>122</v>
      </c>
      <c r="D6003" s="965">
        <v>20.13</v>
      </c>
      <c r="E6003" s="757"/>
      <c r="F6003" s="757"/>
      <c r="G6003" s="757"/>
      <c r="H6003" s="757"/>
      <c r="I6003" s="757"/>
    </row>
    <row r="6004" spans="1:9" ht="15.75" customHeight="1">
      <c r="A6004" s="963">
        <v>95626</v>
      </c>
      <c r="B6004" s="963" t="s">
        <v>8949</v>
      </c>
      <c r="C6004" s="964" t="s">
        <v>122</v>
      </c>
      <c r="D6004" s="965">
        <v>13.16</v>
      </c>
      <c r="E6004" s="757"/>
      <c r="F6004" s="757"/>
      <c r="G6004" s="757"/>
      <c r="H6004" s="757"/>
      <c r="I6004" s="757"/>
    </row>
    <row r="6005" spans="1:9" ht="15.75" customHeight="1">
      <c r="A6005" s="963">
        <v>96126</v>
      </c>
      <c r="B6005" s="963" t="s">
        <v>8950</v>
      </c>
      <c r="C6005" s="964" t="s">
        <v>122</v>
      </c>
      <c r="D6005" s="965">
        <v>16.48</v>
      </c>
      <c r="E6005" s="757"/>
      <c r="F6005" s="757"/>
      <c r="G6005" s="757"/>
      <c r="H6005" s="757"/>
      <c r="I6005" s="757"/>
    </row>
    <row r="6006" spans="1:9" ht="15.75" customHeight="1">
      <c r="A6006" s="963">
        <v>96127</v>
      </c>
      <c r="B6006" s="963" t="s">
        <v>8951</v>
      </c>
      <c r="C6006" s="964" t="s">
        <v>122</v>
      </c>
      <c r="D6006" s="965">
        <v>12.78</v>
      </c>
      <c r="E6006" s="757"/>
      <c r="F6006" s="757"/>
      <c r="G6006" s="757"/>
      <c r="H6006" s="757"/>
      <c r="I6006" s="757"/>
    </row>
    <row r="6007" spans="1:9" ht="15.75" customHeight="1">
      <c r="A6007" s="963">
        <v>96128</v>
      </c>
      <c r="B6007" s="963" t="s">
        <v>8952</v>
      </c>
      <c r="C6007" s="964" t="s">
        <v>122</v>
      </c>
      <c r="D6007" s="965">
        <v>23.98</v>
      </c>
      <c r="E6007" s="757"/>
      <c r="F6007" s="757"/>
      <c r="G6007" s="757"/>
      <c r="H6007" s="757"/>
      <c r="I6007" s="757"/>
    </row>
    <row r="6008" spans="1:9" ht="15.75" customHeight="1">
      <c r="A6008" s="963">
        <v>96129</v>
      </c>
      <c r="B6008" s="963" t="s">
        <v>8953</v>
      </c>
      <c r="C6008" s="964" t="s">
        <v>122</v>
      </c>
      <c r="D6008" s="965">
        <v>26.36</v>
      </c>
      <c r="E6008" s="757"/>
      <c r="F6008" s="757"/>
      <c r="G6008" s="757"/>
      <c r="H6008" s="757"/>
      <c r="I6008" s="757"/>
    </row>
    <row r="6009" spans="1:9" ht="15.75" customHeight="1">
      <c r="A6009" s="963">
        <v>96130</v>
      </c>
      <c r="B6009" s="963" t="s">
        <v>8954</v>
      </c>
      <c r="C6009" s="964" t="s">
        <v>122</v>
      </c>
      <c r="D6009" s="965">
        <v>17.64</v>
      </c>
      <c r="E6009" s="757"/>
      <c r="F6009" s="757"/>
      <c r="G6009" s="757"/>
      <c r="H6009" s="757"/>
      <c r="I6009" s="757"/>
    </row>
    <row r="6010" spans="1:9" ht="15.75" customHeight="1">
      <c r="A6010" s="963">
        <v>96131</v>
      </c>
      <c r="B6010" s="963" t="s">
        <v>8955</v>
      </c>
      <c r="C6010" s="964" t="s">
        <v>122</v>
      </c>
      <c r="D6010" s="965">
        <v>22.86</v>
      </c>
      <c r="E6010" s="757"/>
      <c r="F6010" s="757"/>
      <c r="G6010" s="757"/>
      <c r="H6010" s="757"/>
      <c r="I6010" s="757"/>
    </row>
    <row r="6011" spans="1:9" ht="15.75" customHeight="1">
      <c r="A6011" s="963">
        <v>96132</v>
      </c>
      <c r="B6011" s="963" t="s">
        <v>8956</v>
      </c>
      <c r="C6011" s="964" t="s">
        <v>122</v>
      </c>
      <c r="D6011" s="965">
        <v>17.93</v>
      </c>
      <c r="E6011" s="757"/>
      <c r="F6011" s="757"/>
      <c r="G6011" s="757"/>
      <c r="H6011" s="757"/>
      <c r="I6011" s="757"/>
    </row>
    <row r="6012" spans="1:9" ht="15.75" customHeight="1">
      <c r="A6012" s="963">
        <v>96133</v>
      </c>
      <c r="B6012" s="963" t="s">
        <v>8957</v>
      </c>
      <c r="C6012" s="964" t="s">
        <v>122</v>
      </c>
      <c r="D6012" s="965">
        <v>32.83</v>
      </c>
      <c r="E6012" s="757"/>
      <c r="F6012" s="757"/>
      <c r="G6012" s="757"/>
      <c r="H6012" s="757"/>
      <c r="I6012" s="757"/>
    </row>
    <row r="6013" spans="1:9" ht="15.75" customHeight="1">
      <c r="A6013" s="963">
        <v>96134</v>
      </c>
      <c r="B6013" s="963" t="s">
        <v>8958</v>
      </c>
      <c r="C6013" s="964" t="s">
        <v>122</v>
      </c>
      <c r="D6013" s="965">
        <v>36.01</v>
      </c>
      <c r="E6013" s="757"/>
      <c r="F6013" s="757"/>
      <c r="G6013" s="757"/>
      <c r="H6013" s="757"/>
      <c r="I6013" s="757"/>
    </row>
    <row r="6014" spans="1:9" ht="15.75" customHeight="1">
      <c r="A6014" s="963">
        <v>96135</v>
      </c>
      <c r="B6014" s="963" t="s">
        <v>8959</v>
      </c>
      <c r="C6014" s="964" t="s">
        <v>122</v>
      </c>
      <c r="D6014" s="965">
        <v>24.44</v>
      </c>
      <c r="E6014" s="757"/>
      <c r="F6014" s="757"/>
      <c r="G6014" s="757"/>
      <c r="H6014" s="757"/>
      <c r="I6014" s="757"/>
    </row>
    <row r="6015" spans="1:9" ht="15.75" customHeight="1">
      <c r="A6015" s="963">
        <v>102193</v>
      </c>
      <c r="B6015" s="963" t="s">
        <v>8960</v>
      </c>
      <c r="C6015" s="964" t="s">
        <v>122</v>
      </c>
      <c r="D6015" s="965">
        <v>1.66</v>
      </c>
      <c r="E6015" s="757"/>
      <c r="F6015" s="757"/>
      <c r="G6015" s="757"/>
      <c r="H6015" s="757"/>
      <c r="I6015" s="757"/>
    </row>
    <row r="6016" spans="1:9" ht="15.75" customHeight="1">
      <c r="A6016" s="963">
        <v>102194</v>
      </c>
      <c r="B6016" s="963" t="s">
        <v>8961</v>
      </c>
      <c r="C6016" s="964" t="s">
        <v>122</v>
      </c>
      <c r="D6016" s="965">
        <v>6.53</v>
      </c>
      <c r="E6016" s="757"/>
      <c r="F6016" s="757"/>
      <c r="G6016" s="757"/>
      <c r="H6016" s="757"/>
      <c r="I6016" s="757"/>
    </row>
    <row r="6017" spans="1:9" ht="15.75" customHeight="1">
      <c r="A6017" s="963">
        <v>102197</v>
      </c>
      <c r="B6017" s="963" t="s">
        <v>8962</v>
      </c>
      <c r="C6017" s="964" t="s">
        <v>122</v>
      </c>
      <c r="D6017" s="965">
        <v>22.61</v>
      </c>
      <c r="E6017" s="757"/>
      <c r="F6017" s="757"/>
      <c r="G6017" s="757"/>
      <c r="H6017" s="757"/>
      <c r="I6017" s="757"/>
    </row>
    <row r="6018" spans="1:9" ht="15.75" customHeight="1">
      <c r="A6018" s="963">
        <v>102200</v>
      </c>
      <c r="B6018" s="963" t="s">
        <v>8963</v>
      </c>
      <c r="C6018" s="964" t="s">
        <v>122</v>
      </c>
      <c r="D6018" s="965">
        <v>17.34</v>
      </c>
      <c r="E6018" s="757"/>
      <c r="F6018" s="757"/>
      <c r="G6018" s="757"/>
      <c r="H6018" s="757"/>
      <c r="I6018" s="757"/>
    </row>
    <row r="6019" spans="1:9" ht="15.75" customHeight="1">
      <c r="A6019" s="963">
        <v>102201</v>
      </c>
      <c r="B6019" s="963" t="s">
        <v>8964</v>
      </c>
      <c r="C6019" s="964" t="s">
        <v>122</v>
      </c>
      <c r="D6019" s="965">
        <v>15.67</v>
      </c>
      <c r="E6019" s="757"/>
      <c r="F6019" s="757"/>
      <c r="G6019" s="757"/>
      <c r="H6019" s="757"/>
      <c r="I6019" s="757"/>
    </row>
    <row r="6020" spans="1:9" ht="15.75" customHeight="1">
      <c r="A6020" s="963">
        <v>102202</v>
      </c>
      <c r="B6020" s="963" t="s">
        <v>8965</v>
      </c>
      <c r="C6020" s="964" t="s">
        <v>122</v>
      </c>
      <c r="D6020" s="965">
        <v>43.51</v>
      </c>
      <c r="E6020" s="757"/>
      <c r="F6020" s="757"/>
      <c r="G6020" s="757"/>
      <c r="H6020" s="757"/>
      <c r="I6020" s="757"/>
    </row>
    <row r="6021" spans="1:9" ht="15.75" customHeight="1">
      <c r="A6021" s="963">
        <v>102203</v>
      </c>
      <c r="B6021" s="963" t="s">
        <v>8966</v>
      </c>
      <c r="C6021" s="964" t="s">
        <v>122</v>
      </c>
      <c r="D6021" s="965">
        <v>8.57</v>
      </c>
      <c r="E6021" s="757"/>
      <c r="F6021" s="757"/>
      <c r="G6021" s="757"/>
      <c r="H6021" s="757"/>
      <c r="I6021" s="757"/>
    </row>
    <row r="6022" spans="1:9" ht="15.75" customHeight="1">
      <c r="A6022" s="963">
        <v>102204</v>
      </c>
      <c r="B6022" s="963" t="s">
        <v>8967</v>
      </c>
      <c r="C6022" s="964" t="s">
        <v>122</v>
      </c>
      <c r="D6022" s="965">
        <v>8.86</v>
      </c>
      <c r="E6022" s="757"/>
      <c r="F6022" s="757"/>
      <c r="G6022" s="757"/>
      <c r="H6022" s="757"/>
      <c r="I6022" s="757"/>
    </row>
    <row r="6023" spans="1:9" ht="15.75" customHeight="1">
      <c r="A6023" s="963">
        <v>102205</v>
      </c>
      <c r="B6023" s="963" t="s">
        <v>8968</v>
      </c>
      <c r="C6023" s="964" t="s">
        <v>122</v>
      </c>
      <c r="D6023" s="965">
        <v>7.94</v>
      </c>
      <c r="E6023" s="757"/>
      <c r="F6023" s="757"/>
      <c r="G6023" s="757"/>
      <c r="H6023" s="757"/>
      <c r="I6023" s="757"/>
    </row>
    <row r="6024" spans="1:9" ht="15.75" customHeight="1">
      <c r="A6024" s="963">
        <v>102207</v>
      </c>
      <c r="B6024" s="963" t="s">
        <v>8969</v>
      </c>
      <c r="C6024" s="964" t="s">
        <v>122</v>
      </c>
      <c r="D6024" s="965">
        <v>7.24</v>
      </c>
      <c r="E6024" s="757"/>
      <c r="F6024" s="757"/>
      <c r="G6024" s="757"/>
      <c r="H6024" s="757"/>
      <c r="I6024" s="757"/>
    </row>
    <row r="6025" spans="1:9" ht="15.75" customHeight="1">
      <c r="A6025" s="963">
        <v>102208</v>
      </c>
      <c r="B6025" s="963" t="s">
        <v>8970</v>
      </c>
      <c r="C6025" s="964" t="s">
        <v>122</v>
      </c>
      <c r="D6025" s="965">
        <v>6.88</v>
      </c>
      <c r="E6025" s="757"/>
      <c r="F6025" s="757"/>
      <c r="G6025" s="757"/>
      <c r="H6025" s="757"/>
      <c r="I6025" s="757"/>
    </row>
    <row r="6026" spans="1:9" ht="15.75" customHeight="1">
      <c r="A6026" s="963">
        <v>102209</v>
      </c>
      <c r="B6026" s="963" t="s">
        <v>8971</v>
      </c>
      <c r="C6026" s="964" t="s">
        <v>122</v>
      </c>
      <c r="D6026" s="965">
        <v>7.12</v>
      </c>
      <c r="E6026" s="757"/>
      <c r="F6026" s="757"/>
      <c r="G6026" s="757"/>
      <c r="H6026" s="757"/>
      <c r="I6026" s="757"/>
    </row>
    <row r="6027" spans="1:9" ht="15.75" customHeight="1">
      <c r="A6027" s="963">
        <v>102210</v>
      </c>
      <c r="B6027" s="963" t="s">
        <v>8972</v>
      </c>
      <c r="C6027" s="964" t="s">
        <v>122</v>
      </c>
      <c r="D6027" s="965">
        <v>6.76</v>
      </c>
      <c r="E6027" s="757"/>
      <c r="F6027" s="757"/>
      <c r="G6027" s="757"/>
      <c r="H6027" s="757"/>
      <c r="I6027" s="757"/>
    </row>
    <row r="6028" spans="1:9" ht="15.75" customHeight="1">
      <c r="A6028" s="963">
        <v>102213</v>
      </c>
      <c r="B6028" s="963" t="s">
        <v>8973</v>
      </c>
      <c r="C6028" s="964" t="s">
        <v>122</v>
      </c>
      <c r="D6028" s="965">
        <v>17.16</v>
      </c>
      <c r="E6028" s="757"/>
      <c r="F6028" s="757"/>
      <c r="G6028" s="757"/>
      <c r="H6028" s="757"/>
      <c r="I6028" s="757"/>
    </row>
    <row r="6029" spans="1:9" ht="15.75" customHeight="1">
      <c r="A6029" s="963">
        <v>102214</v>
      </c>
      <c r="B6029" s="963" t="s">
        <v>8974</v>
      </c>
      <c r="C6029" s="964" t="s">
        <v>122</v>
      </c>
      <c r="D6029" s="965">
        <v>17.73</v>
      </c>
      <c r="E6029" s="757"/>
      <c r="F6029" s="757"/>
      <c r="G6029" s="757"/>
      <c r="H6029" s="757"/>
      <c r="I6029" s="757"/>
    </row>
    <row r="6030" spans="1:9" ht="15.75" customHeight="1">
      <c r="A6030" s="963">
        <v>102215</v>
      </c>
      <c r="B6030" s="963" t="s">
        <v>8975</v>
      </c>
      <c r="C6030" s="964" t="s">
        <v>122</v>
      </c>
      <c r="D6030" s="965">
        <v>15.91</v>
      </c>
      <c r="E6030" s="757"/>
      <c r="F6030" s="757"/>
      <c r="G6030" s="757"/>
      <c r="H6030" s="757"/>
      <c r="I6030" s="757"/>
    </row>
    <row r="6031" spans="1:9" ht="15.75" customHeight="1">
      <c r="A6031" s="963">
        <v>102217</v>
      </c>
      <c r="B6031" s="963" t="s">
        <v>8976</v>
      </c>
      <c r="C6031" s="964" t="s">
        <v>122</v>
      </c>
      <c r="D6031" s="965">
        <v>14.51</v>
      </c>
      <c r="E6031" s="757"/>
      <c r="F6031" s="757"/>
      <c r="G6031" s="757"/>
      <c r="H6031" s="757"/>
      <c r="I6031" s="757"/>
    </row>
    <row r="6032" spans="1:9" ht="15.75" customHeight="1">
      <c r="A6032" s="963">
        <v>102218</v>
      </c>
      <c r="B6032" s="963" t="s">
        <v>8977</v>
      </c>
      <c r="C6032" s="964" t="s">
        <v>122</v>
      </c>
      <c r="D6032" s="965">
        <v>13.76</v>
      </c>
      <c r="E6032" s="757"/>
      <c r="F6032" s="757"/>
      <c r="G6032" s="757"/>
      <c r="H6032" s="757"/>
      <c r="I6032" s="757"/>
    </row>
    <row r="6033" spans="1:9" ht="15.75" customHeight="1">
      <c r="A6033" s="963">
        <v>102219</v>
      </c>
      <c r="B6033" s="963" t="s">
        <v>8978</v>
      </c>
      <c r="C6033" s="964" t="s">
        <v>122</v>
      </c>
      <c r="D6033" s="965">
        <v>14.26</v>
      </c>
      <c r="E6033" s="757"/>
      <c r="F6033" s="757"/>
      <c r="G6033" s="757"/>
      <c r="H6033" s="757"/>
      <c r="I6033" s="757"/>
    </row>
    <row r="6034" spans="1:9" ht="15.75" customHeight="1">
      <c r="A6034" s="963">
        <v>102220</v>
      </c>
      <c r="B6034" s="963" t="s">
        <v>8979</v>
      </c>
      <c r="C6034" s="964" t="s">
        <v>122</v>
      </c>
      <c r="D6034" s="965">
        <v>13.52</v>
      </c>
      <c r="E6034" s="757"/>
      <c r="F6034" s="757"/>
      <c r="G6034" s="757"/>
      <c r="H6034" s="757"/>
      <c r="I6034" s="757"/>
    </row>
    <row r="6035" spans="1:9" ht="15.75" customHeight="1">
      <c r="A6035" s="963">
        <v>102223</v>
      </c>
      <c r="B6035" s="963" t="s">
        <v>8980</v>
      </c>
      <c r="C6035" s="964" t="s">
        <v>122</v>
      </c>
      <c r="D6035" s="965">
        <v>25.75</v>
      </c>
      <c r="E6035" s="757"/>
      <c r="F6035" s="757"/>
      <c r="G6035" s="757"/>
      <c r="H6035" s="757"/>
      <c r="I6035" s="757"/>
    </row>
    <row r="6036" spans="1:9" ht="15.75" customHeight="1">
      <c r="A6036" s="963">
        <v>102224</v>
      </c>
      <c r="B6036" s="963" t="s">
        <v>8981</v>
      </c>
      <c r="C6036" s="964" t="s">
        <v>122</v>
      </c>
      <c r="D6036" s="965">
        <v>26.61</v>
      </c>
      <c r="E6036" s="757"/>
      <c r="F6036" s="757"/>
      <c r="G6036" s="757"/>
      <c r="H6036" s="757"/>
      <c r="I6036" s="757"/>
    </row>
    <row r="6037" spans="1:9" ht="15.75" customHeight="1">
      <c r="A6037" s="963">
        <v>102225</v>
      </c>
      <c r="B6037" s="963" t="s">
        <v>8982</v>
      </c>
      <c r="C6037" s="964" t="s">
        <v>122</v>
      </c>
      <c r="D6037" s="965">
        <v>23.88</v>
      </c>
      <c r="E6037" s="757"/>
      <c r="F6037" s="757"/>
      <c r="G6037" s="757"/>
      <c r="H6037" s="757"/>
      <c r="I6037" s="757"/>
    </row>
    <row r="6038" spans="1:9" ht="15.75" customHeight="1">
      <c r="A6038" s="963">
        <v>102227</v>
      </c>
      <c r="B6038" s="963" t="s">
        <v>8983</v>
      </c>
      <c r="C6038" s="964" t="s">
        <v>122</v>
      </c>
      <c r="D6038" s="965">
        <v>21.78</v>
      </c>
      <c r="E6038" s="757"/>
      <c r="F6038" s="757"/>
      <c r="G6038" s="757"/>
      <c r="H6038" s="757"/>
      <c r="I6038" s="757"/>
    </row>
    <row r="6039" spans="1:9" ht="15.75" customHeight="1">
      <c r="A6039" s="963">
        <v>102228</v>
      </c>
      <c r="B6039" s="963" t="s">
        <v>8984</v>
      </c>
      <c r="C6039" s="964" t="s">
        <v>122</v>
      </c>
      <c r="D6039" s="965">
        <v>20.67</v>
      </c>
      <c r="E6039" s="757"/>
      <c r="F6039" s="757"/>
      <c r="G6039" s="757"/>
      <c r="H6039" s="757"/>
      <c r="I6039" s="757"/>
    </row>
    <row r="6040" spans="1:9" ht="15.75" customHeight="1">
      <c r="A6040" s="963">
        <v>102229</v>
      </c>
      <c r="B6040" s="963" t="s">
        <v>8985</v>
      </c>
      <c r="C6040" s="964" t="s">
        <v>122</v>
      </c>
      <c r="D6040" s="965">
        <v>21.4</v>
      </c>
      <c r="E6040" s="757"/>
      <c r="F6040" s="757"/>
      <c r="G6040" s="757"/>
      <c r="H6040" s="757"/>
      <c r="I6040" s="757"/>
    </row>
    <row r="6041" spans="1:9" ht="15.75" customHeight="1">
      <c r="A6041" s="963">
        <v>102230</v>
      </c>
      <c r="B6041" s="963" t="s">
        <v>8986</v>
      </c>
      <c r="C6041" s="964" t="s">
        <v>122</v>
      </c>
      <c r="D6041" s="965">
        <v>20.29</v>
      </c>
      <c r="E6041" s="757"/>
      <c r="F6041" s="757"/>
      <c r="G6041" s="757"/>
      <c r="H6041" s="757"/>
      <c r="I6041" s="757"/>
    </row>
    <row r="6042" spans="1:9" ht="15.75" customHeight="1">
      <c r="A6042" s="963">
        <v>102233</v>
      </c>
      <c r="B6042" s="963" t="s">
        <v>8987</v>
      </c>
      <c r="C6042" s="964" t="s">
        <v>122</v>
      </c>
      <c r="D6042" s="965">
        <v>11.31</v>
      </c>
      <c r="E6042" s="757"/>
      <c r="F6042" s="757"/>
      <c r="G6042" s="757"/>
      <c r="H6042" s="757"/>
      <c r="I6042" s="757"/>
    </row>
    <row r="6043" spans="1:9" ht="15.75" customHeight="1">
      <c r="A6043" s="963">
        <v>102234</v>
      </c>
      <c r="B6043" s="963" t="s">
        <v>8988</v>
      </c>
      <c r="C6043" s="964" t="s">
        <v>122</v>
      </c>
      <c r="D6043" s="965">
        <v>22.63</v>
      </c>
      <c r="E6043" s="757"/>
      <c r="F6043" s="757"/>
      <c r="G6043" s="757"/>
      <c r="H6043" s="757"/>
      <c r="I6043" s="757"/>
    </row>
    <row r="6044" spans="1:9" ht="15.75" customHeight="1">
      <c r="A6044" s="963">
        <v>100716</v>
      </c>
      <c r="B6044" s="963" t="s">
        <v>8989</v>
      </c>
      <c r="C6044" s="964" t="s">
        <v>122</v>
      </c>
      <c r="D6044" s="965">
        <v>26.65</v>
      </c>
      <c r="E6044" s="757"/>
      <c r="F6044" s="757"/>
      <c r="G6044" s="757"/>
      <c r="H6044" s="757"/>
      <c r="I6044" s="757"/>
    </row>
    <row r="6045" spans="1:9" ht="15.75" customHeight="1">
      <c r="A6045" s="963">
        <v>100717</v>
      </c>
      <c r="B6045" s="963" t="s">
        <v>8990</v>
      </c>
      <c r="C6045" s="964" t="s">
        <v>122</v>
      </c>
      <c r="D6045" s="965">
        <v>7.83</v>
      </c>
      <c r="E6045" s="757"/>
      <c r="F6045" s="757"/>
      <c r="G6045" s="757"/>
      <c r="H6045" s="757"/>
      <c r="I6045" s="757"/>
    </row>
    <row r="6046" spans="1:9" ht="15.75" customHeight="1">
      <c r="A6046" s="963">
        <v>100718</v>
      </c>
      <c r="B6046" s="963" t="s">
        <v>8991</v>
      </c>
      <c r="C6046" s="964" t="s">
        <v>164</v>
      </c>
      <c r="D6046" s="965">
        <v>1.0900000000000001</v>
      </c>
      <c r="E6046" s="757"/>
      <c r="F6046" s="757"/>
      <c r="G6046" s="757"/>
      <c r="H6046" s="757"/>
      <c r="I6046" s="757"/>
    </row>
    <row r="6047" spans="1:9" ht="15.75" customHeight="1">
      <c r="A6047" s="963">
        <v>100719</v>
      </c>
      <c r="B6047" s="963" t="s">
        <v>8992</v>
      </c>
      <c r="C6047" s="964" t="s">
        <v>122</v>
      </c>
      <c r="D6047" s="965">
        <v>9.91</v>
      </c>
      <c r="E6047" s="757"/>
      <c r="F6047" s="757"/>
      <c r="G6047" s="757"/>
      <c r="H6047" s="757"/>
      <c r="I6047" s="757"/>
    </row>
    <row r="6048" spans="1:9" ht="15.75" customHeight="1">
      <c r="A6048" s="963">
        <v>100720</v>
      </c>
      <c r="B6048" s="963" t="s">
        <v>8993</v>
      </c>
      <c r="C6048" s="964" t="s">
        <v>122</v>
      </c>
      <c r="D6048" s="965">
        <v>9.27</v>
      </c>
      <c r="E6048" s="757"/>
      <c r="F6048" s="757"/>
      <c r="G6048" s="757"/>
      <c r="H6048" s="757"/>
      <c r="I6048" s="757"/>
    </row>
    <row r="6049" spans="1:9" ht="15.75" customHeight="1">
      <c r="A6049" s="963">
        <v>100721</v>
      </c>
      <c r="B6049" s="963" t="s">
        <v>8994</v>
      </c>
      <c r="C6049" s="964" t="s">
        <v>122</v>
      </c>
      <c r="D6049" s="965">
        <v>21.32</v>
      </c>
      <c r="E6049" s="757"/>
      <c r="F6049" s="757"/>
      <c r="G6049" s="757"/>
      <c r="H6049" s="757"/>
      <c r="I6049" s="757"/>
    </row>
    <row r="6050" spans="1:9" ht="15.75" customHeight="1">
      <c r="A6050" s="963">
        <v>100722</v>
      </c>
      <c r="B6050" s="963" t="s">
        <v>8995</v>
      </c>
      <c r="C6050" s="964" t="s">
        <v>122</v>
      </c>
      <c r="D6050" s="965">
        <v>20.11</v>
      </c>
      <c r="E6050" s="757"/>
      <c r="F6050" s="757"/>
      <c r="G6050" s="757"/>
      <c r="H6050" s="757"/>
      <c r="I6050" s="757"/>
    </row>
    <row r="6051" spans="1:9" ht="15.75" customHeight="1">
      <c r="A6051" s="963">
        <v>100723</v>
      </c>
      <c r="B6051" s="963" t="s">
        <v>8996</v>
      </c>
      <c r="C6051" s="964" t="s">
        <v>122</v>
      </c>
      <c r="D6051" s="965">
        <v>10.66</v>
      </c>
      <c r="E6051" s="757"/>
      <c r="F6051" s="757"/>
      <c r="G6051" s="757"/>
      <c r="H6051" s="757"/>
      <c r="I6051" s="757"/>
    </row>
    <row r="6052" spans="1:9" ht="15.75" customHeight="1">
      <c r="A6052" s="963">
        <v>100724</v>
      </c>
      <c r="B6052" s="963" t="s">
        <v>8997</v>
      </c>
      <c r="C6052" s="964" t="s">
        <v>122</v>
      </c>
      <c r="D6052" s="965">
        <v>12.31</v>
      </c>
      <c r="E6052" s="757"/>
      <c r="F6052" s="757"/>
      <c r="G6052" s="757"/>
      <c r="H6052" s="757"/>
      <c r="I6052" s="757"/>
    </row>
    <row r="6053" spans="1:9" ht="15.75" customHeight="1">
      <c r="A6053" s="963">
        <v>100725</v>
      </c>
      <c r="B6053" s="963" t="s">
        <v>8998</v>
      </c>
      <c r="C6053" s="964" t="s">
        <v>122</v>
      </c>
      <c r="D6053" s="965">
        <v>21.57</v>
      </c>
      <c r="E6053" s="757"/>
      <c r="F6053" s="757"/>
      <c r="G6053" s="757"/>
      <c r="H6053" s="757"/>
      <c r="I6053" s="757"/>
    </row>
    <row r="6054" spans="1:9" ht="15.75" customHeight="1">
      <c r="A6054" s="963">
        <v>100726</v>
      </c>
      <c r="B6054" s="963" t="s">
        <v>8999</v>
      </c>
      <c r="C6054" s="964" t="s">
        <v>122</v>
      </c>
      <c r="D6054" s="965">
        <v>23.05</v>
      </c>
      <c r="E6054" s="757"/>
      <c r="F6054" s="757"/>
      <c r="G6054" s="757"/>
      <c r="H6054" s="757"/>
      <c r="I6054" s="757"/>
    </row>
    <row r="6055" spans="1:9" ht="15.75" customHeight="1">
      <c r="A6055" s="963">
        <v>100727</v>
      </c>
      <c r="B6055" s="963" t="s">
        <v>9000</v>
      </c>
      <c r="C6055" s="964" t="s">
        <v>122</v>
      </c>
      <c r="D6055" s="965">
        <v>24.78</v>
      </c>
      <c r="E6055" s="757"/>
      <c r="F6055" s="757"/>
      <c r="G6055" s="757"/>
      <c r="H6055" s="757"/>
      <c r="I6055" s="757"/>
    </row>
    <row r="6056" spans="1:9" ht="15.75" customHeight="1">
      <c r="A6056" s="963">
        <v>100728</v>
      </c>
      <c r="B6056" s="963" t="s">
        <v>9001</v>
      </c>
      <c r="C6056" s="964" t="s">
        <v>122</v>
      </c>
      <c r="D6056" s="965">
        <v>21.64</v>
      </c>
      <c r="E6056" s="757"/>
      <c r="F6056" s="757"/>
      <c r="G6056" s="757"/>
      <c r="H6056" s="757"/>
      <c r="I6056" s="757"/>
    </row>
    <row r="6057" spans="1:9" ht="15.75" customHeight="1">
      <c r="A6057" s="963">
        <v>100729</v>
      </c>
      <c r="B6057" s="963" t="s">
        <v>9002</v>
      </c>
      <c r="C6057" s="964" t="s">
        <v>122</v>
      </c>
      <c r="D6057" s="965">
        <v>18.600000000000001</v>
      </c>
      <c r="E6057" s="757"/>
      <c r="F6057" s="757"/>
      <c r="G6057" s="757"/>
      <c r="H6057" s="757"/>
      <c r="I6057" s="757"/>
    </row>
    <row r="6058" spans="1:9" ht="15.75" customHeight="1">
      <c r="A6058" s="963">
        <v>100730</v>
      </c>
      <c r="B6058" s="963" t="s">
        <v>9003</v>
      </c>
      <c r="C6058" s="964" t="s">
        <v>122</v>
      </c>
      <c r="D6058" s="965">
        <v>21.23</v>
      </c>
      <c r="E6058" s="757"/>
      <c r="F6058" s="757"/>
      <c r="G6058" s="757"/>
      <c r="H6058" s="757"/>
      <c r="I6058" s="757"/>
    </row>
    <row r="6059" spans="1:9" ht="15.75" customHeight="1">
      <c r="A6059" s="963">
        <v>100733</v>
      </c>
      <c r="B6059" s="963" t="s">
        <v>9004</v>
      </c>
      <c r="C6059" s="964" t="s">
        <v>122</v>
      </c>
      <c r="D6059" s="965">
        <v>10.53</v>
      </c>
      <c r="E6059" s="757"/>
      <c r="F6059" s="757"/>
      <c r="G6059" s="757"/>
      <c r="H6059" s="757"/>
      <c r="I6059" s="757"/>
    </row>
    <row r="6060" spans="1:9" ht="15.75" customHeight="1">
      <c r="A6060" s="963">
        <v>100734</v>
      </c>
      <c r="B6060" s="963" t="s">
        <v>9005</v>
      </c>
      <c r="C6060" s="964" t="s">
        <v>122</v>
      </c>
      <c r="D6060" s="965">
        <v>13.13</v>
      </c>
      <c r="E6060" s="757"/>
      <c r="F6060" s="757"/>
      <c r="G6060" s="757"/>
      <c r="H6060" s="757"/>
      <c r="I6060" s="757"/>
    </row>
    <row r="6061" spans="1:9" ht="15.75" customHeight="1">
      <c r="A6061" s="963">
        <v>100735</v>
      </c>
      <c r="B6061" s="963" t="s">
        <v>9006</v>
      </c>
      <c r="C6061" s="964" t="s">
        <v>122</v>
      </c>
      <c r="D6061" s="965">
        <v>9.2100000000000009</v>
      </c>
      <c r="E6061" s="757"/>
      <c r="F6061" s="757"/>
      <c r="G6061" s="757"/>
      <c r="H6061" s="757"/>
      <c r="I6061" s="757"/>
    </row>
    <row r="6062" spans="1:9" ht="15.75" customHeight="1">
      <c r="A6062" s="963">
        <v>100736</v>
      </c>
      <c r="B6062" s="963" t="s">
        <v>9007</v>
      </c>
      <c r="C6062" s="964" t="s">
        <v>122</v>
      </c>
      <c r="D6062" s="965">
        <v>12.02</v>
      </c>
      <c r="E6062" s="757"/>
      <c r="F6062" s="757"/>
      <c r="G6062" s="757"/>
      <c r="H6062" s="757"/>
      <c r="I6062" s="757"/>
    </row>
    <row r="6063" spans="1:9" ht="15.75" customHeight="1">
      <c r="A6063" s="963">
        <v>100739</v>
      </c>
      <c r="B6063" s="963" t="s">
        <v>9008</v>
      </c>
      <c r="C6063" s="964" t="s">
        <v>122</v>
      </c>
      <c r="D6063" s="965">
        <v>9.75</v>
      </c>
      <c r="E6063" s="757"/>
      <c r="F6063" s="757"/>
      <c r="G6063" s="757"/>
      <c r="H6063" s="757"/>
      <c r="I6063" s="757"/>
    </row>
    <row r="6064" spans="1:9" ht="15.75" customHeight="1">
      <c r="A6064" s="963">
        <v>100740</v>
      </c>
      <c r="B6064" s="963" t="s">
        <v>9009</v>
      </c>
      <c r="C6064" s="964" t="s">
        <v>122</v>
      </c>
      <c r="D6064" s="965">
        <v>9.81</v>
      </c>
      <c r="E6064" s="757"/>
      <c r="F6064" s="757"/>
      <c r="G6064" s="757"/>
      <c r="H6064" s="757"/>
      <c r="I6064" s="757"/>
    </row>
    <row r="6065" spans="1:9" ht="15.75" customHeight="1">
      <c r="A6065" s="963">
        <v>100741</v>
      </c>
      <c r="B6065" s="963" t="s">
        <v>9010</v>
      </c>
      <c r="C6065" s="964" t="s">
        <v>122</v>
      </c>
      <c r="D6065" s="965">
        <v>20.96</v>
      </c>
      <c r="E6065" s="757"/>
      <c r="F6065" s="757"/>
      <c r="G6065" s="757"/>
      <c r="H6065" s="757"/>
      <c r="I6065" s="757"/>
    </row>
    <row r="6066" spans="1:9" ht="15.75" customHeight="1">
      <c r="A6066" s="963">
        <v>100742</v>
      </c>
      <c r="B6066" s="963" t="s">
        <v>9011</v>
      </c>
      <c r="C6066" s="964" t="s">
        <v>122</v>
      </c>
      <c r="D6066" s="965">
        <v>20.62</v>
      </c>
      <c r="E6066" s="757"/>
      <c r="F6066" s="757"/>
      <c r="G6066" s="757"/>
      <c r="H6066" s="757"/>
      <c r="I6066" s="757"/>
    </row>
    <row r="6067" spans="1:9" ht="15.75" customHeight="1">
      <c r="A6067" s="963">
        <v>100743</v>
      </c>
      <c r="B6067" s="963" t="s">
        <v>9012</v>
      </c>
      <c r="C6067" s="964" t="s">
        <v>122</v>
      </c>
      <c r="D6067" s="965">
        <v>9.52</v>
      </c>
      <c r="E6067" s="757"/>
      <c r="F6067" s="757"/>
      <c r="G6067" s="757"/>
      <c r="H6067" s="757"/>
      <c r="I6067" s="757"/>
    </row>
    <row r="6068" spans="1:9" ht="15.75" customHeight="1">
      <c r="A6068" s="963">
        <v>100744</v>
      </c>
      <c r="B6068" s="963" t="s">
        <v>9013</v>
      </c>
      <c r="C6068" s="964" t="s">
        <v>122</v>
      </c>
      <c r="D6068" s="965">
        <v>9.66</v>
      </c>
      <c r="E6068" s="757"/>
      <c r="F6068" s="757"/>
      <c r="G6068" s="757"/>
      <c r="H6068" s="757"/>
      <c r="I6068" s="757"/>
    </row>
    <row r="6069" spans="1:9" ht="15.75" customHeight="1">
      <c r="A6069" s="963">
        <v>100745</v>
      </c>
      <c r="B6069" s="963" t="s">
        <v>9014</v>
      </c>
      <c r="C6069" s="964" t="s">
        <v>122</v>
      </c>
      <c r="D6069" s="965">
        <v>20.72</v>
      </c>
      <c r="E6069" s="757"/>
      <c r="F6069" s="757"/>
      <c r="G6069" s="757"/>
      <c r="H6069" s="757"/>
      <c r="I6069" s="757"/>
    </row>
    <row r="6070" spans="1:9" ht="15.75" customHeight="1">
      <c r="A6070" s="963">
        <v>100746</v>
      </c>
      <c r="B6070" s="963" t="s">
        <v>9015</v>
      </c>
      <c r="C6070" s="964" t="s">
        <v>122</v>
      </c>
      <c r="D6070" s="965">
        <v>20.47</v>
      </c>
      <c r="E6070" s="757"/>
      <c r="F6070" s="757"/>
      <c r="G6070" s="757"/>
      <c r="H6070" s="757"/>
      <c r="I6070" s="757"/>
    </row>
    <row r="6071" spans="1:9" ht="15.75" customHeight="1">
      <c r="A6071" s="963">
        <v>100747</v>
      </c>
      <c r="B6071" s="963" t="s">
        <v>9016</v>
      </c>
      <c r="C6071" s="964" t="s">
        <v>122</v>
      </c>
      <c r="D6071" s="965">
        <v>9.61</v>
      </c>
      <c r="E6071" s="757"/>
      <c r="F6071" s="757"/>
      <c r="G6071" s="757"/>
      <c r="H6071" s="757"/>
      <c r="I6071" s="757"/>
    </row>
    <row r="6072" spans="1:9" ht="15.75" customHeight="1">
      <c r="A6072" s="963">
        <v>100748</v>
      </c>
      <c r="B6072" s="963" t="s">
        <v>9017</v>
      </c>
      <c r="C6072" s="964" t="s">
        <v>122</v>
      </c>
      <c r="D6072" s="965">
        <v>9.7200000000000006</v>
      </c>
      <c r="E6072" s="757"/>
      <c r="F6072" s="757"/>
      <c r="G6072" s="757"/>
      <c r="H6072" s="757"/>
      <c r="I6072" s="757"/>
    </row>
    <row r="6073" spans="1:9" ht="15.75" customHeight="1">
      <c r="A6073" s="963">
        <v>100749</v>
      </c>
      <c r="B6073" s="963" t="s">
        <v>9018</v>
      </c>
      <c r="C6073" s="964" t="s">
        <v>122</v>
      </c>
      <c r="D6073" s="965">
        <v>20.82</v>
      </c>
      <c r="E6073" s="757"/>
      <c r="F6073" s="757"/>
      <c r="G6073" s="757"/>
      <c r="H6073" s="757"/>
      <c r="I6073" s="757"/>
    </row>
    <row r="6074" spans="1:9" ht="15.75" customHeight="1">
      <c r="A6074" s="963">
        <v>100750</v>
      </c>
      <c r="B6074" s="963" t="s">
        <v>9019</v>
      </c>
      <c r="C6074" s="964" t="s">
        <v>122</v>
      </c>
      <c r="D6074" s="965">
        <v>20.53</v>
      </c>
      <c r="E6074" s="757"/>
      <c r="F6074" s="757"/>
      <c r="G6074" s="757"/>
      <c r="H6074" s="757"/>
      <c r="I6074" s="757"/>
    </row>
    <row r="6075" spans="1:9" ht="15.75" customHeight="1">
      <c r="A6075" s="963">
        <v>100751</v>
      </c>
      <c r="B6075" s="963" t="s">
        <v>9020</v>
      </c>
      <c r="C6075" s="964" t="s">
        <v>122</v>
      </c>
      <c r="D6075" s="965">
        <v>37.22</v>
      </c>
      <c r="E6075" s="757"/>
      <c r="F6075" s="757"/>
      <c r="G6075" s="757"/>
      <c r="H6075" s="757"/>
      <c r="I6075" s="757"/>
    </row>
    <row r="6076" spans="1:9" ht="15.75" customHeight="1">
      <c r="A6076" s="963">
        <v>100752</v>
      </c>
      <c r="B6076" s="963" t="s">
        <v>9021</v>
      </c>
      <c r="C6076" s="964" t="s">
        <v>122</v>
      </c>
      <c r="D6076" s="965">
        <v>42.47</v>
      </c>
      <c r="E6076" s="757"/>
      <c r="F6076" s="757"/>
      <c r="G6076" s="757"/>
      <c r="H6076" s="757"/>
      <c r="I6076" s="757"/>
    </row>
    <row r="6077" spans="1:9" ht="15.75" customHeight="1">
      <c r="A6077" s="963">
        <v>100753</v>
      </c>
      <c r="B6077" s="963" t="s">
        <v>9022</v>
      </c>
      <c r="C6077" s="964" t="s">
        <v>122</v>
      </c>
      <c r="D6077" s="965">
        <v>18.440000000000001</v>
      </c>
      <c r="E6077" s="757"/>
      <c r="F6077" s="757"/>
      <c r="G6077" s="757"/>
      <c r="H6077" s="757"/>
      <c r="I6077" s="757"/>
    </row>
    <row r="6078" spans="1:9" ht="15.75" customHeight="1">
      <c r="A6078" s="963">
        <v>100754</v>
      </c>
      <c r="B6078" s="963" t="s">
        <v>9023</v>
      </c>
      <c r="C6078" s="964" t="s">
        <v>122</v>
      </c>
      <c r="D6078" s="965">
        <v>24.06</v>
      </c>
      <c r="E6078" s="757"/>
      <c r="F6078" s="757"/>
      <c r="G6078" s="757"/>
      <c r="H6078" s="757"/>
      <c r="I6078" s="757"/>
    </row>
    <row r="6079" spans="1:9" ht="15.75" customHeight="1">
      <c r="A6079" s="963">
        <v>100757</v>
      </c>
      <c r="B6079" s="963" t="s">
        <v>9024</v>
      </c>
      <c r="C6079" s="964" t="s">
        <v>122</v>
      </c>
      <c r="D6079" s="965">
        <v>41.94</v>
      </c>
      <c r="E6079" s="757"/>
      <c r="F6079" s="757"/>
      <c r="G6079" s="757"/>
      <c r="H6079" s="757"/>
      <c r="I6079" s="757"/>
    </row>
    <row r="6080" spans="1:9" ht="15.75" customHeight="1">
      <c r="A6080" s="963">
        <v>100758</v>
      </c>
      <c r="B6080" s="963" t="s">
        <v>9025</v>
      </c>
      <c r="C6080" s="964" t="s">
        <v>122</v>
      </c>
      <c r="D6080" s="965">
        <v>41.27</v>
      </c>
      <c r="E6080" s="757"/>
      <c r="F6080" s="757"/>
      <c r="G6080" s="757"/>
      <c r="H6080" s="757"/>
      <c r="I6080" s="757"/>
    </row>
    <row r="6081" spans="1:9" ht="15.75" customHeight="1">
      <c r="A6081" s="963">
        <v>100759</v>
      </c>
      <c r="B6081" s="963" t="s">
        <v>9026</v>
      </c>
      <c r="C6081" s="964" t="s">
        <v>122</v>
      </c>
      <c r="D6081" s="965">
        <v>41.45</v>
      </c>
      <c r="E6081" s="757"/>
      <c r="F6081" s="757"/>
      <c r="G6081" s="757"/>
      <c r="H6081" s="757"/>
      <c r="I6081" s="757"/>
    </row>
    <row r="6082" spans="1:9" ht="15.75" customHeight="1">
      <c r="A6082" s="963">
        <v>100760</v>
      </c>
      <c r="B6082" s="963" t="s">
        <v>9027</v>
      </c>
      <c r="C6082" s="964" t="s">
        <v>122</v>
      </c>
      <c r="D6082" s="965">
        <v>40.97</v>
      </c>
      <c r="E6082" s="757"/>
      <c r="F6082" s="757"/>
      <c r="G6082" s="757"/>
      <c r="H6082" s="757"/>
      <c r="I6082" s="757"/>
    </row>
    <row r="6083" spans="1:9" ht="15.75" customHeight="1">
      <c r="A6083" s="963">
        <v>100761</v>
      </c>
      <c r="B6083" s="963" t="s">
        <v>9028</v>
      </c>
      <c r="C6083" s="964" t="s">
        <v>122</v>
      </c>
      <c r="D6083" s="965">
        <v>41.66</v>
      </c>
      <c r="E6083" s="757"/>
      <c r="F6083" s="757"/>
      <c r="G6083" s="757"/>
      <c r="H6083" s="757"/>
      <c r="I6083" s="757"/>
    </row>
    <row r="6084" spans="1:9" ht="15.75" customHeight="1">
      <c r="A6084" s="963">
        <v>100762</v>
      </c>
      <c r="B6084" s="963" t="s">
        <v>9029</v>
      </c>
      <c r="C6084" s="964" t="s">
        <v>122</v>
      </c>
      <c r="D6084" s="965">
        <v>41.09</v>
      </c>
      <c r="E6084" s="757"/>
      <c r="F6084" s="757"/>
      <c r="G6084" s="757"/>
      <c r="H6084" s="757"/>
      <c r="I6084" s="757"/>
    </row>
    <row r="6085" spans="1:9" ht="15.75" customHeight="1">
      <c r="A6085" s="963">
        <v>102488</v>
      </c>
      <c r="B6085" s="963" t="s">
        <v>9030</v>
      </c>
      <c r="C6085" s="964" t="s">
        <v>122</v>
      </c>
      <c r="D6085" s="965">
        <v>2.84</v>
      </c>
      <c r="E6085" s="757"/>
      <c r="F6085" s="757"/>
      <c r="G6085" s="757"/>
      <c r="H6085" s="757"/>
      <c r="I6085" s="757"/>
    </row>
    <row r="6086" spans="1:9" ht="15.75" customHeight="1">
      <c r="A6086" s="963">
        <v>102489</v>
      </c>
      <c r="B6086" s="963" t="s">
        <v>9031</v>
      </c>
      <c r="C6086" s="964" t="s">
        <v>122</v>
      </c>
      <c r="D6086" s="965">
        <v>29.5</v>
      </c>
      <c r="E6086" s="757"/>
      <c r="F6086" s="757"/>
      <c r="G6086" s="757"/>
      <c r="H6086" s="757"/>
      <c r="I6086" s="757"/>
    </row>
    <row r="6087" spans="1:9" ht="15.75" customHeight="1">
      <c r="A6087" s="963">
        <v>102491</v>
      </c>
      <c r="B6087" s="963" t="s">
        <v>9032</v>
      </c>
      <c r="C6087" s="964" t="s">
        <v>122</v>
      </c>
      <c r="D6087" s="965">
        <v>15.29</v>
      </c>
      <c r="E6087" s="757"/>
      <c r="F6087" s="757"/>
      <c r="G6087" s="757"/>
      <c r="H6087" s="757"/>
      <c r="I6087" s="757"/>
    </row>
    <row r="6088" spans="1:9" ht="15.75" customHeight="1">
      <c r="A6088" s="963">
        <v>102492</v>
      </c>
      <c r="B6088" s="963" t="s">
        <v>9033</v>
      </c>
      <c r="C6088" s="964" t="s">
        <v>122</v>
      </c>
      <c r="D6088" s="965">
        <v>19.34</v>
      </c>
      <c r="E6088" s="757"/>
      <c r="F6088" s="757"/>
      <c r="G6088" s="757"/>
      <c r="H6088" s="757"/>
      <c r="I6088" s="757"/>
    </row>
    <row r="6089" spans="1:9" ht="15.75" customHeight="1">
      <c r="A6089" s="963">
        <v>102494</v>
      </c>
      <c r="B6089" s="963" t="s">
        <v>9034</v>
      </c>
      <c r="C6089" s="964" t="s">
        <v>122</v>
      </c>
      <c r="D6089" s="965">
        <v>57.58</v>
      </c>
      <c r="E6089" s="757"/>
      <c r="F6089" s="757"/>
      <c r="G6089" s="757"/>
      <c r="H6089" s="757"/>
      <c r="I6089" s="757"/>
    </row>
    <row r="6090" spans="1:9" ht="15.75" customHeight="1">
      <c r="A6090" s="963">
        <v>102496</v>
      </c>
      <c r="B6090" s="963" t="s">
        <v>9035</v>
      </c>
      <c r="C6090" s="964" t="s">
        <v>164</v>
      </c>
      <c r="D6090" s="965">
        <v>11.67</v>
      </c>
      <c r="E6090" s="757"/>
      <c r="F6090" s="757"/>
      <c r="G6090" s="757"/>
      <c r="H6090" s="757"/>
      <c r="I6090" s="757"/>
    </row>
    <row r="6091" spans="1:9" ht="15.75" customHeight="1">
      <c r="A6091" s="963">
        <v>102497</v>
      </c>
      <c r="B6091" s="963" t="s">
        <v>9036</v>
      </c>
      <c r="C6091" s="964" t="s">
        <v>164</v>
      </c>
      <c r="D6091" s="965">
        <v>4.0999999999999996</v>
      </c>
      <c r="E6091" s="757"/>
      <c r="F6091" s="757"/>
      <c r="G6091" s="757"/>
      <c r="H6091" s="757"/>
      <c r="I6091" s="757"/>
    </row>
    <row r="6092" spans="1:9" ht="15.75" customHeight="1">
      <c r="A6092" s="963">
        <v>102498</v>
      </c>
      <c r="B6092" s="963" t="s">
        <v>9037</v>
      </c>
      <c r="C6092" s="964" t="s">
        <v>164</v>
      </c>
      <c r="D6092" s="965">
        <v>1.26</v>
      </c>
      <c r="E6092" s="757"/>
      <c r="F6092" s="757"/>
      <c r="G6092" s="757"/>
      <c r="H6092" s="757"/>
      <c r="I6092" s="757"/>
    </row>
    <row r="6093" spans="1:9" ht="15.75" customHeight="1">
      <c r="A6093" s="963">
        <v>102499</v>
      </c>
      <c r="B6093" s="963" t="s">
        <v>9038</v>
      </c>
      <c r="C6093" s="964" t="s">
        <v>122</v>
      </c>
      <c r="D6093" s="965">
        <v>2.69</v>
      </c>
      <c r="E6093" s="757"/>
      <c r="F6093" s="757"/>
      <c r="G6093" s="757"/>
      <c r="H6093" s="757"/>
      <c r="I6093" s="757"/>
    </row>
    <row r="6094" spans="1:9" ht="15.75" customHeight="1">
      <c r="A6094" s="963">
        <v>102500</v>
      </c>
      <c r="B6094" s="963" t="s">
        <v>9039</v>
      </c>
      <c r="C6094" s="964" t="s">
        <v>164</v>
      </c>
      <c r="D6094" s="965">
        <v>3.34</v>
      </c>
      <c r="E6094" s="757"/>
      <c r="F6094" s="757"/>
      <c r="G6094" s="757"/>
      <c r="H6094" s="757"/>
      <c r="I6094" s="757"/>
    </row>
    <row r="6095" spans="1:9" ht="15.75" customHeight="1">
      <c r="A6095" s="963">
        <v>102501</v>
      </c>
      <c r="B6095" s="963" t="s">
        <v>9040</v>
      </c>
      <c r="C6095" s="964" t="s">
        <v>122</v>
      </c>
      <c r="D6095" s="965">
        <v>18.510000000000002</v>
      </c>
      <c r="E6095" s="757"/>
      <c r="F6095" s="757"/>
      <c r="G6095" s="757"/>
      <c r="H6095" s="757"/>
      <c r="I6095" s="757"/>
    </row>
    <row r="6096" spans="1:9" ht="15.75" customHeight="1">
      <c r="A6096" s="963">
        <v>102504</v>
      </c>
      <c r="B6096" s="963" t="s">
        <v>9041</v>
      </c>
      <c r="C6096" s="964" t="s">
        <v>164</v>
      </c>
      <c r="D6096" s="965">
        <v>7.78</v>
      </c>
      <c r="E6096" s="757"/>
      <c r="F6096" s="757"/>
      <c r="G6096" s="757"/>
      <c r="H6096" s="757"/>
      <c r="I6096" s="757"/>
    </row>
    <row r="6097" spans="1:9" ht="15.75" customHeight="1">
      <c r="A6097" s="963">
        <v>102505</v>
      </c>
      <c r="B6097" s="963" t="s">
        <v>9042</v>
      </c>
      <c r="C6097" s="964" t="s">
        <v>164</v>
      </c>
      <c r="D6097" s="965">
        <v>8.35</v>
      </c>
      <c r="E6097" s="757"/>
      <c r="F6097" s="757"/>
      <c r="G6097" s="757"/>
      <c r="H6097" s="757"/>
      <c r="I6097" s="757"/>
    </row>
    <row r="6098" spans="1:9" ht="15.75" customHeight="1">
      <c r="A6098" s="963">
        <v>102506</v>
      </c>
      <c r="B6098" s="963" t="s">
        <v>9043</v>
      </c>
      <c r="C6098" s="964" t="s">
        <v>164</v>
      </c>
      <c r="D6098" s="965">
        <v>8.83</v>
      </c>
      <c r="E6098" s="757"/>
      <c r="F6098" s="757"/>
      <c r="G6098" s="757"/>
      <c r="H6098" s="757"/>
      <c r="I6098" s="757"/>
    </row>
    <row r="6099" spans="1:9" ht="15.75" customHeight="1">
      <c r="A6099" s="963">
        <v>102507</v>
      </c>
      <c r="B6099" s="963" t="s">
        <v>9044</v>
      </c>
      <c r="C6099" s="964" t="s">
        <v>164</v>
      </c>
      <c r="D6099" s="965">
        <v>5.42</v>
      </c>
      <c r="E6099" s="757"/>
      <c r="F6099" s="757"/>
      <c r="G6099" s="757"/>
      <c r="H6099" s="757"/>
      <c r="I6099" s="757"/>
    </row>
    <row r="6100" spans="1:9" ht="15.75" customHeight="1">
      <c r="A6100" s="963">
        <v>102508</v>
      </c>
      <c r="B6100" s="963" t="s">
        <v>9045</v>
      </c>
      <c r="C6100" s="964" t="s">
        <v>122</v>
      </c>
      <c r="D6100" s="965">
        <v>39.71</v>
      </c>
      <c r="E6100" s="757"/>
      <c r="F6100" s="757"/>
      <c r="G6100" s="757"/>
      <c r="H6100" s="757"/>
      <c r="I6100" s="757"/>
    </row>
    <row r="6101" spans="1:9" ht="15.75" customHeight="1">
      <c r="A6101" s="963">
        <v>102509</v>
      </c>
      <c r="B6101" s="963" t="s">
        <v>9046</v>
      </c>
      <c r="C6101" s="964" t="s">
        <v>122</v>
      </c>
      <c r="D6101" s="965">
        <v>22.86</v>
      </c>
      <c r="E6101" s="757"/>
      <c r="F6101" s="757"/>
      <c r="G6101" s="757"/>
      <c r="H6101" s="757"/>
      <c r="I6101" s="757"/>
    </row>
    <row r="6102" spans="1:9" ht="15.75" customHeight="1">
      <c r="A6102" s="963">
        <v>102512</v>
      </c>
      <c r="B6102" s="963" t="s">
        <v>9047</v>
      </c>
      <c r="C6102" s="964" t="s">
        <v>164</v>
      </c>
      <c r="D6102" s="965">
        <v>4.79</v>
      </c>
      <c r="E6102" s="757"/>
      <c r="F6102" s="757"/>
      <c r="G6102" s="757"/>
      <c r="H6102" s="757"/>
      <c r="I6102" s="757"/>
    </row>
    <row r="6103" spans="1:9" ht="15.75" customHeight="1">
      <c r="A6103" s="963">
        <v>102513</v>
      </c>
      <c r="B6103" s="963" t="s">
        <v>9048</v>
      </c>
      <c r="C6103" s="964" t="s">
        <v>122</v>
      </c>
      <c r="D6103" s="965">
        <v>36.090000000000003</v>
      </c>
      <c r="E6103" s="757"/>
      <c r="F6103" s="757"/>
      <c r="G6103" s="757"/>
      <c r="H6103" s="757"/>
      <c r="I6103" s="757"/>
    </row>
    <row r="6104" spans="1:9" ht="15.75" customHeight="1">
      <c r="A6104" s="963">
        <v>102520</v>
      </c>
      <c r="B6104" s="963" t="s">
        <v>9049</v>
      </c>
      <c r="C6104" s="964" t="s">
        <v>122</v>
      </c>
      <c r="D6104" s="965">
        <v>63.13</v>
      </c>
      <c r="E6104" s="757"/>
      <c r="F6104" s="757"/>
      <c r="G6104" s="757"/>
      <c r="H6104" s="757"/>
      <c r="I6104" s="757"/>
    </row>
    <row r="6105" spans="1:9" ht="15.75" customHeight="1">
      <c r="A6105" s="963">
        <v>101749</v>
      </c>
      <c r="B6105" s="963" t="s">
        <v>9050</v>
      </c>
      <c r="C6105" s="964" t="s">
        <v>122</v>
      </c>
      <c r="D6105" s="965">
        <v>48.23</v>
      </c>
      <c r="E6105" s="757"/>
      <c r="F6105" s="757"/>
      <c r="G6105" s="757"/>
      <c r="H6105" s="757"/>
      <c r="I6105" s="757"/>
    </row>
    <row r="6106" spans="1:9" ht="15.75" customHeight="1">
      <c r="A6106" s="963">
        <v>101750</v>
      </c>
      <c r="B6106" s="963" t="s">
        <v>9051</v>
      </c>
      <c r="C6106" s="964" t="s">
        <v>122</v>
      </c>
      <c r="D6106" s="965">
        <v>46.18</v>
      </c>
      <c r="E6106" s="757"/>
      <c r="F6106" s="757"/>
      <c r="G6106" s="757"/>
      <c r="H6106" s="757"/>
      <c r="I6106" s="757"/>
    </row>
    <row r="6107" spans="1:9" ht="15.75" customHeight="1">
      <c r="A6107" s="963">
        <v>101729</v>
      </c>
      <c r="B6107" s="963" t="s">
        <v>9052</v>
      </c>
      <c r="C6107" s="964" t="s">
        <v>122</v>
      </c>
      <c r="D6107" s="965">
        <v>208.79</v>
      </c>
      <c r="E6107" s="757"/>
      <c r="F6107" s="757"/>
      <c r="G6107" s="757"/>
      <c r="H6107" s="757"/>
      <c r="I6107" s="757"/>
    </row>
    <row r="6108" spans="1:9" ht="15.75" customHeight="1">
      <c r="A6108" s="963">
        <v>101746</v>
      </c>
      <c r="B6108" s="963" t="s">
        <v>9053</v>
      </c>
      <c r="C6108" s="964" t="s">
        <v>122</v>
      </c>
      <c r="D6108" s="965">
        <v>322.79000000000002</v>
      </c>
      <c r="E6108" s="757"/>
      <c r="F6108" s="757"/>
      <c r="G6108" s="757"/>
      <c r="H6108" s="757"/>
      <c r="I6108" s="757"/>
    </row>
    <row r="6109" spans="1:9" ht="15.75" customHeight="1">
      <c r="A6109" s="963">
        <v>101751</v>
      </c>
      <c r="B6109" s="963" t="s">
        <v>9054</v>
      </c>
      <c r="C6109" s="964" t="s">
        <v>122</v>
      </c>
      <c r="D6109" s="965">
        <v>213.93</v>
      </c>
      <c r="E6109" s="757"/>
      <c r="F6109" s="757"/>
      <c r="G6109" s="757"/>
      <c r="H6109" s="757"/>
      <c r="I6109" s="757"/>
    </row>
    <row r="6110" spans="1:9" ht="15.75" customHeight="1">
      <c r="A6110" s="963">
        <v>87246</v>
      </c>
      <c r="B6110" s="963" t="s">
        <v>9055</v>
      </c>
      <c r="C6110" s="964" t="s">
        <v>122</v>
      </c>
      <c r="D6110" s="965">
        <v>58.71</v>
      </c>
      <c r="E6110" s="757"/>
      <c r="F6110" s="757"/>
      <c r="G6110" s="757"/>
      <c r="H6110" s="757"/>
      <c r="I6110" s="757"/>
    </row>
    <row r="6111" spans="1:9" ht="15.75" customHeight="1">
      <c r="A6111" s="963">
        <v>87247</v>
      </c>
      <c r="B6111" s="963" t="s">
        <v>9056</v>
      </c>
      <c r="C6111" s="964" t="s">
        <v>122</v>
      </c>
      <c r="D6111" s="965">
        <v>52.45</v>
      </c>
      <c r="E6111" s="757"/>
      <c r="F6111" s="757"/>
      <c r="G6111" s="757"/>
      <c r="H6111" s="757"/>
      <c r="I6111" s="757"/>
    </row>
    <row r="6112" spans="1:9" ht="15.75" customHeight="1">
      <c r="A6112" s="963">
        <v>87248</v>
      </c>
      <c r="B6112" s="963" t="s">
        <v>9057</v>
      </c>
      <c r="C6112" s="964" t="s">
        <v>122</v>
      </c>
      <c r="D6112" s="965">
        <v>47.46</v>
      </c>
      <c r="E6112" s="757"/>
      <c r="F6112" s="757"/>
      <c r="G6112" s="757"/>
      <c r="H6112" s="757"/>
      <c r="I6112" s="757"/>
    </row>
    <row r="6113" spans="1:9" ht="15.75" customHeight="1">
      <c r="A6113" s="963">
        <v>87249</v>
      </c>
      <c r="B6113" s="963" t="s">
        <v>9058</v>
      </c>
      <c r="C6113" s="964" t="s">
        <v>122</v>
      </c>
      <c r="D6113" s="965">
        <v>64.87</v>
      </c>
      <c r="E6113" s="757"/>
      <c r="F6113" s="757"/>
      <c r="G6113" s="757"/>
      <c r="H6113" s="757"/>
      <c r="I6113" s="757"/>
    </row>
    <row r="6114" spans="1:9" ht="15.75" customHeight="1">
      <c r="A6114" s="963">
        <v>87250</v>
      </c>
      <c r="B6114" s="963" t="s">
        <v>9059</v>
      </c>
      <c r="C6114" s="964" t="s">
        <v>122</v>
      </c>
      <c r="D6114" s="965">
        <v>54.99</v>
      </c>
      <c r="E6114" s="757"/>
      <c r="F6114" s="757"/>
      <c r="G6114" s="757"/>
      <c r="H6114" s="757"/>
      <c r="I6114" s="757"/>
    </row>
    <row r="6115" spans="1:9" ht="15.75" customHeight="1">
      <c r="A6115" s="963">
        <v>87251</v>
      </c>
      <c r="B6115" s="963" t="s">
        <v>9060</v>
      </c>
      <c r="C6115" s="964" t="s">
        <v>122</v>
      </c>
      <c r="D6115" s="965">
        <v>48.63</v>
      </c>
      <c r="E6115" s="757"/>
      <c r="F6115" s="757"/>
      <c r="G6115" s="757"/>
      <c r="H6115" s="757"/>
      <c r="I6115" s="757"/>
    </row>
    <row r="6116" spans="1:9" ht="15.75" customHeight="1">
      <c r="A6116" s="963">
        <v>87255</v>
      </c>
      <c r="B6116" s="963" t="s">
        <v>9061</v>
      </c>
      <c r="C6116" s="964" t="s">
        <v>122</v>
      </c>
      <c r="D6116" s="965">
        <v>108.46</v>
      </c>
      <c r="E6116" s="757"/>
      <c r="F6116" s="757"/>
      <c r="G6116" s="757"/>
      <c r="H6116" s="757"/>
      <c r="I6116" s="757"/>
    </row>
    <row r="6117" spans="1:9" ht="15.75" customHeight="1">
      <c r="A6117" s="963">
        <v>87256</v>
      </c>
      <c r="B6117" s="963" t="s">
        <v>9062</v>
      </c>
      <c r="C6117" s="964" t="s">
        <v>122</v>
      </c>
      <c r="D6117" s="965">
        <v>96.22</v>
      </c>
      <c r="E6117" s="757"/>
      <c r="F6117" s="757"/>
      <c r="G6117" s="757"/>
      <c r="H6117" s="757"/>
      <c r="I6117" s="757"/>
    </row>
    <row r="6118" spans="1:9" ht="15.75" customHeight="1">
      <c r="A6118" s="963">
        <v>87257</v>
      </c>
      <c r="B6118" s="963" t="s">
        <v>9063</v>
      </c>
      <c r="C6118" s="964" t="s">
        <v>122</v>
      </c>
      <c r="D6118" s="965">
        <v>88.69</v>
      </c>
      <c r="E6118" s="757"/>
      <c r="F6118" s="757"/>
      <c r="G6118" s="757"/>
      <c r="H6118" s="757"/>
      <c r="I6118" s="757"/>
    </row>
    <row r="6119" spans="1:9" ht="15.75" customHeight="1">
      <c r="A6119" s="963">
        <v>87258</v>
      </c>
      <c r="B6119" s="963" t="s">
        <v>9064</v>
      </c>
      <c r="C6119" s="964" t="s">
        <v>122</v>
      </c>
      <c r="D6119" s="965">
        <v>145.97999999999999</v>
      </c>
      <c r="E6119" s="757"/>
      <c r="F6119" s="757"/>
      <c r="G6119" s="757"/>
      <c r="H6119" s="757"/>
      <c r="I6119" s="757"/>
    </row>
    <row r="6120" spans="1:9" ht="15.75" customHeight="1">
      <c r="A6120" s="963">
        <v>87259</v>
      </c>
      <c r="B6120" s="963" t="s">
        <v>9065</v>
      </c>
      <c r="C6120" s="964" t="s">
        <v>122</v>
      </c>
      <c r="D6120" s="965">
        <v>134.35</v>
      </c>
      <c r="E6120" s="757"/>
      <c r="F6120" s="757"/>
      <c r="G6120" s="757"/>
      <c r="H6120" s="757"/>
      <c r="I6120" s="757"/>
    </row>
    <row r="6121" spans="1:9" ht="15.75" customHeight="1">
      <c r="A6121" s="963">
        <v>87260</v>
      </c>
      <c r="B6121" s="963" t="s">
        <v>9066</v>
      </c>
      <c r="C6121" s="964" t="s">
        <v>122</v>
      </c>
      <c r="D6121" s="965">
        <v>127.64</v>
      </c>
      <c r="E6121" s="757"/>
      <c r="F6121" s="757"/>
      <c r="G6121" s="757"/>
      <c r="H6121" s="757"/>
      <c r="I6121" s="757"/>
    </row>
    <row r="6122" spans="1:9" ht="15.75" customHeight="1">
      <c r="A6122" s="963">
        <v>87261</v>
      </c>
      <c r="B6122" s="963" t="s">
        <v>9067</v>
      </c>
      <c r="C6122" s="964" t="s">
        <v>122</v>
      </c>
      <c r="D6122" s="965">
        <v>168.41</v>
      </c>
      <c r="E6122" s="757"/>
      <c r="F6122" s="757"/>
      <c r="G6122" s="757"/>
      <c r="H6122" s="757"/>
      <c r="I6122" s="757"/>
    </row>
    <row r="6123" spans="1:9" ht="15.75" customHeight="1">
      <c r="A6123" s="963">
        <v>87262</v>
      </c>
      <c r="B6123" s="963" t="s">
        <v>9068</v>
      </c>
      <c r="C6123" s="964" t="s">
        <v>122</v>
      </c>
      <c r="D6123" s="965">
        <v>154.63999999999999</v>
      </c>
      <c r="E6123" s="757"/>
      <c r="F6123" s="757"/>
      <c r="G6123" s="757"/>
      <c r="H6123" s="757"/>
      <c r="I6123" s="757"/>
    </row>
    <row r="6124" spans="1:9" ht="15.75" customHeight="1">
      <c r="A6124" s="963">
        <v>87263</v>
      </c>
      <c r="B6124" s="963" t="s">
        <v>9069</v>
      </c>
      <c r="C6124" s="964" t="s">
        <v>122</v>
      </c>
      <c r="D6124" s="965">
        <v>146.72999999999999</v>
      </c>
      <c r="E6124" s="757"/>
      <c r="F6124" s="757"/>
      <c r="G6124" s="757"/>
      <c r="H6124" s="757"/>
      <c r="I6124" s="757"/>
    </row>
    <row r="6125" spans="1:9" ht="15.75" customHeight="1">
      <c r="A6125" s="963">
        <v>89046</v>
      </c>
      <c r="B6125" s="963" t="s">
        <v>9070</v>
      </c>
      <c r="C6125" s="964" t="s">
        <v>122</v>
      </c>
      <c r="D6125" s="965">
        <v>52.2</v>
      </c>
      <c r="E6125" s="757"/>
      <c r="F6125" s="757"/>
      <c r="G6125" s="757"/>
      <c r="H6125" s="757"/>
      <c r="I6125" s="757"/>
    </row>
    <row r="6126" spans="1:9" ht="15.75" customHeight="1">
      <c r="A6126" s="963">
        <v>89171</v>
      </c>
      <c r="B6126" s="963" t="s">
        <v>9071</v>
      </c>
      <c r="C6126" s="964" t="s">
        <v>122</v>
      </c>
      <c r="D6126" s="965">
        <v>49.73</v>
      </c>
      <c r="E6126" s="757"/>
      <c r="F6126" s="757"/>
      <c r="G6126" s="757"/>
      <c r="H6126" s="757"/>
      <c r="I6126" s="757"/>
    </row>
    <row r="6127" spans="1:9" ht="15.75" customHeight="1">
      <c r="A6127" s="963">
        <v>93389</v>
      </c>
      <c r="B6127" s="963" t="s">
        <v>9072</v>
      </c>
      <c r="C6127" s="964" t="s">
        <v>122</v>
      </c>
      <c r="D6127" s="965">
        <v>52.62</v>
      </c>
      <c r="E6127" s="757"/>
      <c r="F6127" s="757"/>
      <c r="G6127" s="757"/>
      <c r="H6127" s="757"/>
      <c r="I6127" s="757"/>
    </row>
    <row r="6128" spans="1:9" ht="15.75" customHeight="1">
      <c r="A6128" s="963">
        <v>93390</v>
      </c>
      <c r="B6128" s="963" t="s">
        <v>9073</v>
      </c>
      <c r="C6128" s="964" t="s">
        <v>122</v>
      </c>
      <c r="D6128" s="965">
        <v>46.48</v>
      </c>
      <c r="E6128" s="757"/>
      <c r="F6128" s="757"/>
      <c r="G6128" s="757"/>
      <c r="H6128" s="757"/>
      <c r="I6128" s="757"/>
    </row>
    <row r="6129" spans="1:9" ht="15.75" customHeight="1">
      <c r="A6129" s="963">
        <v>93391</v>
      </c>
      <c r="B6129" s="963" t="s">
        <v>9074</v>
      </c>
      <c r="C6129" s="964" t="s">
        <v>122</v>
      </c>
      <c r="D6129" s="965">
        <v>41.49</v>
      </c>
      <c r="E6129" s="757"/>
      <c r="F6129" s="757"/>
      <c r="G6129" s="757"/>
      <c r="H6129" s="757"/>
      <c r="I6129" s="757"/>
    </row>
    <row r="6130" spans="1:9" ht="15.75" customHeight="1">
      <c r="A6130" s="963">
        <v>98671</v>
      </c>
      <c r="B6130" s="963" t="s">
        <v>9075</v>
      </c>
      <c r="C6130" s="964" t="s">
        <v>122</v>
      </c>
      <c r="D6130" s="965">
        <v>292.82</v>
      </c>
      <c r="E6130" s="757"/>
      <c r="F6130" s="757"/>
      <c r="G6130" s="757"/>
      <c r="H6130" s="757"/>
      <c r="I6130" s="757"/>
    </row>
    <row r="6131" spans="1:9" ht="15.75" customHeight="1">
      <c r="A6131" s="963">
        <v>98672</v>
      </c>
      <c r="B6131" s="963" t="s">
        <v>9076</v>
      </c>
      <c r="C6131" s="964" t="s">
        <v>122</v>
      </c>
      <c r="D6131" s="965">
        <v>427.65</v>
      </c>
      <c r="E6131" s="757"/>
      <c r="F6131" s="757"/>
      <c r="G6131" s="757"/>
      <c r="H6131" s="757"/>
      <c r="I6131" s="757"/>
    </row>
    <row r="6132" spans="1:9" ht="15.75" customHeight="1">
      <c r="A6132" s="963">
        <v>98678</v>
      </c>
      <c r="B6132" s="963" t="s">
        <v>9077</v>
      </c>
      <c r="C6132" s="964" t="s">
        <v>122</v>
      </c>
      <c r="D6132" s="965">
        <v>503.27</v>
      </c>
      <c r="E6132" s="757"/>
      <c r="F6132" s="757"/>
      <c r="G6132" s="757"/>
      <c r="H6132" s="757"/>
      <c r="I6132" s="757"/>
    </row>
    <row r="6133" spans="1:9" ht="15.75" customHeight="1">
      <c r="A6133" s="963">
        <v>98679</v>
      </c>
      <c r="B6133" s="963" t="s">
        <v>9078</v>
      </c>
      <c r="C6133" s="964" t="s">
        <v>122</v>
      </c>
      <c r="D6133" s="965">
        <v>32.590000000000003</v>
      </c>
      <c r="E6133" s="757"/>
      <c r="F6133" s="757"/>
      <c r="G6133" s="757"/>
      <c r="H6133" s="757"/>
      <c r="I6133" s="757"/>
    </row>
    <row r="6134" spans="1:9" ht="15.75" customHeight="1">
      <c r="A6134" s="963">
        <v>98680</v>
      </c>
      <c r="B6134" s="963" t="s">
        <v>9079</v>
      </c>
      <c r="C6134" s="964" t="s">
        <v>122</v>
      </c>
      <c r="D6134" s="965">
        <v>41.2</v>
      </c>
      <c r="E6134" s="757"/>
      <c r="F6134" s="757"/>
      <c r="G6134" s="757"/>
      <c r="H6134" s="757"/>
      <c r="I6134" s="757"/>
    </row>
    <row r="6135" spans="1:9" ht="15.75" customHeight="1">
      <c r="A6135" s="963">
        <v>98681</v>
      </c>
      <c r="B6135" s="963" t="s">
        <v>9080</v>
      </c>
      <c r="C6135" s="964" t="s">
        <v>122</v>
      </c>
      <c r="D6135" s="965">
        <v>30.54</v>
      </c>
      <c r="E6135" s="757"/>
      <c r="F6135" s="757"/>
      <c r="G6135" s="757"/>
      <c r="H6135" s="757"/>
      <c r="I6135" s="757"/>
    </row>
    <row r="6136" spans="1:9" ht="15.75" customHeight="1">
      <c r="A6136" s="963">
        <v>98682</v>
      </c>
      <c r="B6136" s="963" t="s">
        <v>9081</v>
      </c>
      <c r="C6136" s="964" t="s">
        <v>122</v>
      </c>
      <c r="D6136" s="965">
        <v>39.14</v>
      </c>
      <c r="E6136" s="757"/>
      <c r="F6136" s="757"/>
      <c r="G6136" s="757"/>
      <c r="H6136" s="757"/>
      <c r="I6136" s="757"/>
    </row>
    <row r="6137" spans="1:9" ht="15.75" customHeight="1">
      <c r="A6137" s="963">
        <v>98685</v>
      </c>
      <c r="B6137" s="963" t="s">
        <v>1688</v>
      </c>
      <c r="C6137" s="964" t="s">
        <v>164</v>
      </c>
      <c r="D6137" s="965">
        <v>53.35</v>
      </c>
      <c r="E6137" s="757"/>
      <c r="F6137" s="757"/>
      <c r="G6137" s="757"/>
      <c r="H6137" s="757"/>
      <c r="I6137" s="757"/>
    </row>
    <row r="6138" spans="1:9" ht="15.75" customHeight="1">
      <c r="A6138" s="963">
        <v>98686</v>
      </c>
      <c r="B6138" s="963" t="s">
        <v>9082</v>
      </c>
      <c r="C6138" s="964" t="s">
        <v>164</v>
      </c>
      <c r="D6138" s="965">
        <v>35.47</v>
      </c>
      <c r="E6138" s="757"/>
      <c r="F6138" s="757"/>
      <c r="G6138" s="757"/>
      <c r="H6138" s="757"/>
      <c r="I6138" s="757"/>
    </row>
    <row r="6139" spans="1:9" ht="15.75" customHeight="1">
      <c r="A6139" s="963">
        <v>98688</v>
      </c>
      <c r="B6139" s="963" t="s">
        <v>9083</v>
      </c>
      <c r="C6139" s="964" t="s">
        <v>164</v>
      </c>
      <c r="D6139" s="965">
        <v>70.27</v>
      </c>
      <c r="E6139" s="757"/>
      <c r="F6139" s="757"/>
      <c r="G6139" s="757"/>
      <c r="H6139" s="757"/>
      <c r="I6139" s="757"/>
    </row>
    <row r="6140" spans="1:9" ht="15.75" customHeight="1">
      <c r="A6140" s="963">
        <v>98689</v>
      </c>
      <c r="B6140" s="963" t="s">
        <v>9084</v>
      </c>
      <c r="C6140" s="964" t="s">
        <v>164</v>
      </c>
      <c r="D6140" s="965">
        <v>76.41</v>
      </c>
      <c r="E6140" s="757"/>
      <c r="F6140" s="757"/>
      <c r="G6140" s="757"/>
      <c r="H6140" s="757"/>
      <c r="I6140" s="757"/>
    </row>
    <row r="6141" spans="1:9" ht="15.75" customHeight="1">
      <c r="A6141" s="963">
        <v>101090</v>
      </c>
      <c r="B6141" s="963" t="s">
        <v>9085</v>
      </c>
      <c r="C6141" s="964" t="s">
        <v>122</v>
      </c>
      <c r="D6141" s="965">
        <v>206.2</v>
      </c>
      <c r="E6141" s="757"/>
      <c r="F6141" s="757"/>
      <c r="G6141" s="757"/>
      <c r="H6141" s="757"/>
      <c r="I6141" s="757"/>
    </row>
    <row r="6142" spans="1:9" ht="15.75" customHeight="1">
      <c r="A6142" s="963">
        <v>101091</v>
      </c>
      <c r="B6142" s="963" t="s">
        <v>9086</v>
      </c>
      <c r="C6142" s="964" t="s">
        <v>122</v>
      </c>
      <c r="D6142" s="965">
        <v>130.13</v>
      </c>
      <c r="E6142" s="757"/>
      <c r="F6142" s="757"/>
      <c r="G6142" s="757"/>
      <c r="H6142" s="757"/>
      <c r="I6142" s="757"/>
    </row>
    <row r="6143" spans="1:9" ht="15.75" customHeight="1">
      <c r="A6143" s="963">
        <v>101725</v>
      </c>
      <c r="B6143" s="963" t="s">
        <v>9087</v>
      </c>
      <c r="C6143" s="964" t="s">
        <v>122</v>
      </c>
      <c r="D6143" s="965">
        <v>235.35</v>
      </c>
      <c r="E6143" s="757"/>
      <c r="F6143" s="757"/>
      <c r="G6143" s="757"/>
      <c r="H6143" s="757"/>
      <c r="I6143" s="757"/>
    </row>
    <row r="6144" spans="1:9" ht="15.75" customHeight="1">
      <c r="A6144" s="963">
        <v>101726</v>
      </c>
      <c r="B6144" s="963" t="s">
        <v>9088</v>
      </c>
      <c r="C6144" s="964" t="s">
        <v>122</v>
      </c>
      <c r="D6144" s="965">
        <v>162.72</v>
      </c>
      <c r="E6144" s="757"/>
      <c r="F6144" s="757"/>
      <c r="G6144" s="757"/>
      <c r="H6144" s="757"/>
      <c r="I6144" s="757"/>
    </row>
    <row r="6145" spans="1:9" ht="15.75" customHeight="1">
      <c r="A6145" s="963">
        <v>101731</v>
      </c>
      <c r="B6145" s="963" t="s">
        <v>9089</v>
      </c>
      <c r="C6145" s="964" t="s">
        <v>122</v>
      </c>
      <c r="D6145" s="965">
        <v>302.07</v>
      </c>
      <c r="E6145" s="757"/>
      <c r="F6145" s="757"/>
      <c r="G6145" s="757"/>
      <c r="H6145" s="757"/>
      <c r="I6145" s="757"/>
    </row>
    <row r="6146" spans="1:9" ht="15.75" customHeight="1">
      <c r="A6146" s="963">
        <v>101732</v>
      </c>
      <c r="B6146" s="963" t="s">
        <v>9090</v>
      </c>
      <c r="C6146" s="964" t="s">
        <v>122</v>
      </c>
      <c r="D6146" s="965">
        <v>88.34</v>
      </c>
      <c r="E6146" s="757"/>
      <c r="F6146" s="757"/>
      <c r="G6146" s="757"/>
      <c r="H6146" s="757"/>
      <c r="I6146" s="757"/>
    </row>
    <row r="6147" spans="1:9" ht="15.75" customHeight="1">
      <c r="A6147" s="963">
        <v>101094</v>
      </c>
      <c r="B6147" s="963" t="s">
        <v>9091</v>
      </c>
      <c r="C6147" s="964" t="s">
        <v>164</v>
      </c>
      <c r="D6147" s="965">
        <v>179.34</v>
      </c>
      <c r="E6147" s="757"/>
      <c r="F6147" s="757"/>
      <c r="G6147" s="757"/>
      <c r="H6147" s="757"/>
      <c r="I6147" s="757"/>
    </row>
    <row r="6148" spans="1:9" ht="15.75" customHeight="1">
      <c r="A6148" s="963">
        <v>101727</v>
      </c>
      <c r="B6148" s="963" t="s">
        <v>9092</v>
      </c>
      <c r="C6148" s="964" t="s">
        <v>122</v>
      </c>
      <c r="D6148" s="965">
        <v>214.73</v>
      </c>
      <c r="E6148" s="757"/>
      <c r="F6148" s="757"/>
      <c r="G6148" s="757"/>
      <c r="H6148" s="757"/>
      <c r="I6148" s="757"/>
    </row>
    <row r="6149" spans="1:9" ht="15.75" customHeight="1">
      <c r="A6149" s="963">
        <v>101733</v>
      </c>
      <c r="B6149" s="963" t="s">
        <v>9093</v>
      </c>
      <c r="C6149" s="964" t="s">
        <v>122</v>
      </c>
      <c r="D6149" s="965">
        <v>286.76</v>
      </c>
      <c r="E6149" s="757"/>
      <c r="F6149" s="757"/>
      <c r="G6149" s="757"/>
      <c r="H6149" s="757"/>
      <c r="I6149" s="757"/>
    </row>
    <row r="6150" spans="1:9" ht="15.75" customHeight="1">
      <c r="A6150" s="963">
        <v>101734</v>
      </c>
      <c r="B6150" s="963" t="s">
        <v>9094</v>
      </c>
      <c r="C6150" s="964" t="s">
        <v>122</v>
      </c>
      <c r="D6150" s="965">
        <v>439.91</v>
      </c>
      <c r="E6150" s="757"/>
      <c r="F6150" s="757"/>
      <c r="G6150" s="757"/>
      <c r="H6150" s="757"/>
      <c r="I6150" s="757"/>
    </row>
    <row r="6151" spans="1:9" ht="15.75" customHeight="1">
      <c r="A6151" s="963">
        <v>101735</v>
      </c>
      <c r="B6151" s="963" t="s">
        <v>9095</v>
      </c>
      <c r="C6151" s="964" t="s">
        <v>122</v>
      </c>
      <c r="D6151" s="965">
        <v>451.02</v>
      </c>
      <c r="E6151" s="757"/>
      <c r="F6151" s="757"/>
      <c r="G6151" s="757"/>
      <c r="H6151" s="757"/>
      <c r="I6151" s="757"/>
    </row>
    <row r="6152" spans="1:9" ht="15.75" customHeight="1">
      <c r="A6152" s="963">
        <v>101736</v>
      </c>
      <c r="B6152" s="963" t="s">
        <v>9096</v>
      </c>
      <c r="C6152" s="964" t="s">
        <v>122</v>
      </c>
      <c r="D6152" s="965">
        <v>107.01</v>
      </c>
      <c r="E6152" s="757"/>
      <c r="F6152" s="757"/>
      <c r="G6152" s="757"/>
      <c r="H6152" s="757"/>
      <c r="I6152" s="757"/>
    </row>
    <row r="6153" spans="1:9" ht="15.75" customHeight="1">
      <c r="A6153" s="963">
        <v>101737</v>
      </c>
      <c r="B6153" s="963" t="s">
        <v>9097</v>
      </c>
      <c r="C6153" s="964" t="s">
        <v>122</v>
      </c>
      <c r="D6153" s="965">
        <v>128.97999999999999</v>
      </c>
      <c r="E6153" s="757"/>
      <c r="F6153" s="757"/>
      <c r="G6153" s="757"/>
      <c r="H6153" s="757"/>
      <c r="I6153" s="757"/>
    </row>
    <row r="6154" spans="1:9" ht="15.75" customHeight="1">
      <c r="A6154" s="963">
        <v>101748</v>
      </c>
      <c r="B6154" s="963" t="s">
        <v>9098</v>
      </c>
      <c r="C6154" s="964" t="s">
        <v>122</v>
      </c>
      <c r="D6154" s="965">
        <v>2.85</v>
      </c>
      <c r="E6154" s="757"/>
      <c r="F6154" s="757"/>
      <c r="G6154" s="757"/>
      <c r="H6154" s="757"/>
      <c r="I6154" s="757"/>
    </row>
    <row r="6155" spans="1:9" ht="15.75" customHeight="1">
      <c r="A6155" s="963">
        <v>104162</v>
      </c>
      <c r="B6155" s="963" t="s">
        <v>9099</v>
      </c>
      <c r="C6155" s="964" t="s">
        <v>122</v>
      </c>
      <c r="D6155" s="965">
        <v>84.25</v>
      </c>
      <c r="E6155" s="757"/>
      <c r="F6155" s="757"/>
      <c r="G6155" s="757"/>
      <c r="H6155" s="757"/>
      <c r="I6155" s="757"/>
    </row>
    <row r="6156" spans="1:9" ht="15.75" customHeight="1">
      <c r="A6156" s="963">
        <v>101092</v>
      </c>
      <c r="B6156" s="963" t="s">
        <v>9100</v>
      </c>
      <c r="C6156" s="964" t="s">
        <v>122</v>
      </c>
      <c r="D6156" s="965">
        <v>301.54000000000002</v>
      </c>
      <c r="E6156" s="757"/>
      <c r="F6156" s="757"/>
      <c r="G6156" s="757"/>
      <c r="H6156" s="757"/>
      <c r="I6156" s="757"/>
    </row>
    <row r="6157" spans="1:9" ht="15.75" customHeight="1">
      <c r="A6157" s="963">
        <v>101093</v>
      </c>
      <c r="B6157" s="963" t="s">
        <v>9101</v>
      </c>
      <c r="C6157" s="964" t="s">
        <v>122</v>
      </c>
      <c r="D6157" s="965">
        <v>436.37</v>
      </c>
      <c r="E6157" s="757"/>
      <c r="F6157" s="757"/>
      <c r="G6157" s="757"/>
      <c r="H6157" s="757"/>
      <c r="I6157" s="757"/>
    </row>
    <row r="6158" spans="1:9" ht="15.75" customHeight="1">
      <c r="A6158" s="963">
        <v>98695</v>
      </c>
      <c r="B6158" s="963" t="s">
        <v>9102</v>
      </c>
      <c r="C6158" s="964" t="s">
        <v>164</v>
      </c>
      <c r="D6158" s="965">
        <v>76.39</v>
      </c>
      <c r="E6158" s="757"/>
      <c r="F6158" s="757"/>
      <c r="G6158" s="757"/>
      <c r="H6158" s="757"/>
      <c r="I6158" s="757"/>
    </row>
    <row r="6159" spans="1:9" ht="15.75" customHeight="1">
      <c r="A6159" s="963">
        <v>98697</v>
      </c>
      <c r="B6159" s="963" t="s">
        <v>9103</v>
      </c>
      <c r="C6159" s="964" t="s">
        <v>164</v>
      </c>
      <c r="D6159" s="965">
        <v>50.42</v>
      </c>
      <c r="E6159" s="757"/>
      <c r="F6159" s="757"/>
      <c r="G6159" s="757"/>
      <c r="H6159" s="757"/>
      <c r="I6159" s="757"/>
    </row>
    <row r="6160" spans="1:9" ht="15.75" customHeight="1">
      <c r="A6160" s="963">
        <v>101738</v>
      </c>
      <c r="B6160" s="963" t="s">
        <v>9104</v>
      </c>
      <c r="C6160" s="964" t="s">
        <v>164</v>
      </c>
      <c r="D6160" s="965">
        <v>28.51</v>
      </c>
      <c r="E6160" s="757"/>
      <c r="F6160" s="757"/>
      <c r="G6160" s="757"/>
      <c r="H6160" s="757"/>
      <c r="I6160" s="757"/>
    </row>
    <row r="6161" spans="1:9" ht="15.75" customHeight="1">
      <c r="A6161" s="963">
        <v>101739</v>
      </c>
      <c r="B6161" s="963" t="s">
        <v>9105</v>
      </c>
      <c r="C6161" s="964" t="s">
        <v>164</v>
      </c>
      <c r="D6161" s="965">
        <v>31.14</v>
      </c>
      <c r="E6161" s="757"/>
      <c r="F6161" s="757"/>
      <c r="G6161" s="757"/>
      <c r="H6161" s="757"/>
      <c r="I6161" s="757"/>
    </row>
    <row r="6162" spans="1:9" ht="15.75" customHeight="1">
      <c r="A6162" s="963">
        <v>88648</v>
      </c>
      <c r="B6162" s="963" t="s">
        <v>9106</v>
      </c>
      <c r="C6162" s="964" t="s">
        <v>164</v>
      </c>
      <c r="D6162" s="965">
        <v>6.92</v>
      </c>
      <c r="E6162" s="757"/>
      <c r="F6162" s="757"/>
      <c r="G6162" s="757"/>
      <c r="H6162" s="757"/>
      <c r="I6162" s="757"/>
    </row>
    <row r="6163" spans="1:9" ht="15.75" customHeight="1">
      <c r="A6163" s="963">
        <v>88649</v>
      </c>
      <c r="B6163" s="963" t="s">
        <v>9107</v>
      </c>
      <c r="C6163" s="964" t="s">
        <v>164</v>
      </c>
      <c r="D6163" s="965">
        <v>7.89</v>
      </c>
      <c r="E6163" s="757"/>
      <c r="F6163" s="757"/>
      <c r="G6163" s="757"/>
      <c r="H6163" s="757"/>
      <c r="I6163" s="757"/>
    </row>
    <row r="6164" spans="1:9" ht="15.75" customHeight="1">
      <c r="A6164" s="963">
        <v>88650</v>
      </c>
      <c r="B6164" s="963" t="s">
        <v>9108</v>
      </c>
      <c r="C6164" s="964" t="s">
        <v>164</v>
      </c>
      <c r="D6164" s="965">
        <v>15.82</v>
      </c>
      <c r="E6164" s="757"/>
      <c r="F6164" s="757"/>
      <c r="G6164" s="757"/>
      <c r="H6164" s="757"/>
      <c r="I6164" s="757"/>
    </row>
    <row r="6165" spans="1:9" ht="15.75" customHeight="1">
      <c r="A6165" s="963">
        <v>96467</v>
      </c>
      <c r="B6165" s="963" t="s">
        <v>9109</v>
      </c>
      <c r="C6165" s="964" t="s">
        <v>164</v>
      </c>
      <c r="D6165" s="965">
        <v>6.23</v>
      </c>
      <c r="E6165" s="757"/>
      <c r="F6165" s="757"/>
      <c r="G6165" s="757"/>
      <c r="H6165" s="757"/>
      <c r="I6165" s="757"/>
    </row>
    <row r="6166" spans="1:9" ht="15.75" customHeight="1">
      <c r="A6166" s="963">
        <v>101740</v>
      </c>
      <c r="B6166" s="963" t="s">
        <v>9110</v>
      </c>
      <c r="C6166" s="964" t="s">
        <v>164</v>
      </c>
      <c r="D6166" s="965">
        <v>42.3</v>
      </c>
      <c r="E6166" s="757"/>
      <c r="F6166" s="757"/>
      <c r="G6166" s="757"/>
      <c r="H6166" s="757"/>
      <c r="I6166" s="757"/>
    </row>
    <row r="6167" spans="1:9" ht="15.75" customHeight="1">
      <c r="A6167" s="963">
        <v>101741</v>
      </c>
      <c r="B6167" s="963" t="s">
        <v>9111</v>
      </c>
      <c r="C6167" s="964" t="s">
        <v>164</v>
      </c>
      <c r="D6167" s="965">
        <v>19</v>
      </c>
      <c r="E6167" s="757"/>
      <c r="F6167" s="757"/>
      <c r="G6167" s="757"/>
      <c r="H6167" s="757"/>
      <c r="I6167" s="757"/>
    </row>
    <row r="6168" spans="1:9" ht="15.75" customHeight="1">
      <c r="A6168" s="963">
        <v>94990</v>
      </c>
      <c r="B6168" s="963" t="s">
        <v>9112</v>
      </c>
      <c r="C6168" s="964" t="s">
        <v>964</v>
      </c>
      <c r="D6168" s="965">
        <v>717.9</v>
      </c>
      <c r="E6168" s="757"/>
      <c r="F6168" s="757"/>
      <c r="G6168" s="757"/>
      <c r="H6168" s="757"/>
      <c r="I6168" s="757"/>
    </row>
    <row r="6169" spans="1:9" ht="15.75" customHeight="1">
      <c r="A6169" s="963">
        <v>94991</v>
      </c>
      <c r="B6169" s="963" t="s">
        <v>9113</v>
      </c>
      <c r="C6169" s="964" t="s">
        <v>964</v>
      </c>
      <c r="D6169" s="965">
        <v>643.29</v>
      </c>
      <c r="E6169" s="757"/>
      <c r="F6169" s="757"/>
      <c r="G6169" s="757"/>
      <c r="H6169" s="757"/>
      <c r="I6169" s="757"/>
    </row>
    <row r="6170" spans="1:9" ht="15.75" customHeight="1">
      <c r="A6170" s="963">
        <v>94992</v>
      </c>
      <c r="B6170" s="963" t="s">
        <v>9114</v>
      </c>
      <c r="C6170" s="964" t="s">
        <v>122</v>
      </c>
      <c r="D6170" s="965">
        <v>77.98</v>
      </c>
      <c r="E6170" s="757"/>
      <c r="F6170" s="757"/>
      <c r="G6170" s="757"/>
      <c r="H6170" s="757"/>
      <c r="I6170" s="757"/>
    </row>
    <row r="6171" spans="1:9" ht="15.75" customHeight="1">
      <c r="A6171" s="963">
        <v>94993</v>
      </c>
      <c r="B6171" s="963" t="s">
        <v>9115</v>
      </c>
      <c r="C6171" s="964" t="s">
        <v>122</v>
      </c>
      <c r="D6171" s="966">
        <v>73.5</v>
      </c>
      <c r="E6171" s="757"/>
      <c r="F6171" s="757"/>
      <c r="G6171" s="757"/>
      <c r="H6171" s="757"/>
      <c r="I6171" s="757"/>
    </row>
    <row r="6172" spans="1:9" ht="15.75" customHeight="1">
      <c r="A6172" s="963">
        <v>94994</v>
      </c>
      <c r="B6172" s="963" t="s">
        <v>9116</v>
      </c>
      <c r="C6172" s="964" t="s">
        <v>122</v>
      </c>
      <c r="D6172" s="966">
        <v>92.5</v>
      </c>
      <c r="E6172" s="757"/>
      <c r="F6172" s="757"/>
      <c r="G6172" s="757"/>
      <c r="H6172" s="757"/>
      <c r="I6172" s="757"/>
    </row>
    <row r="6173" spans="1:9" ht="15.75" customHeight="1">
      <c r="A6173" s="963">
        <v>94995</v>
      </c>
      <c r="B6173" s="963" t="s">
        <v>9117</v>
      </c>
      <c r="C6173" s="964" t="s">
        <v>122</v>
      </c>
      <c r="D6173" s="966">
        <v>86.53</v>
      </c>
      <c r="E6173" s="757"/>
      <c r="F6173" s="757"/>
      <c r="G6173" s="757"/>
      <c r="H6173" s="757"/>
      <c r="I6173" s="757"/>
    </row>
    <row r="6174" spans="1:9" ht="15.75" customHeight="1">
      <c r="A6174" s="963">
        <v>101747</v>
      </c>
      <c r="B6174" s="963" t="s">
        <v>9118</v>
      </c>
      <c r="C6174" s="964" t="s">
        <v>122</v>
      </c>
      <c r="D6174" s="966">
        <v>85.44</v>
      </c>
      <c r="E6174" s="757"/>
      <c r="F6174" s="757"/>
      <c r="G6174" s="757"/>
      <c r="H6174" s="757"/>
      <c r="I6174" s="757"/>
    </row>
    <row r="6175" spans="1:9" ht="15.75" customHeight="1">
      <c r="A6175" s="963">
        <v>87620</v>
      </c>
      <c r="B6175" s="963" t="s">
        <v>9119</v>
      </c>
      <c r="C6175" s="964" t="s">
        <v>122</v>
      </c>
      <c r="D6175" s="966">
        <v>28.41</v>
      </c>
      <c r="E6175" s="757"/>
      <c r="F6175" s="757"/>
      <c r="G6175" s="757"/>
      <c r="H6175" s="757"/>
      <c r="I6175" s="757"/>
    </row>
    <row r="6176" spans="1:9" ht="15.75" customHeight="1">
      <c r="A6176" s="963">
        <v>87622</v>
      </c>
      <c r="B6176" s="963" t="s">
        <v>9120</v>
      </c>
      <c r="C6176" s="964" t="s">
        <v>122</v>
      </c>
      <c r="D6176" s="966">
        <v>31.37</v>
      </c>
      <c r="E6176" s="757"/>
      <c r="F6176" s="757"/>
      <c r="G6176" s="757"/>
      <c r="H6176" s="757"/>
      <c r="I6176" s="757"/>
    </row>
    <row r="6177" spans="1:9" ht="15.75" customHeight="1">
      <c r="A6177" s="963">
        <v>87623</v>
      </c>
      <c r="B6177" s="963" t="s">
        <v>9121</v>
      </c>
      <c r="C6177" s="964" t="s">
        <v>122</v>
      </c>
      <c r="D6177" s="965">
        <v>67.8</v>
      </c>
      <c r="E6177" s="757"/>
      <c r="F6177" s="757"/>
      <c r="G6177" s="757"/>
      <c r="H6177" s="757"/>
      <c r="I6177" s="757"/>
    </row>
    <row r="6178" spans="1:9" ht="15.75" customHeight="1">
      <c r="A6178" s="963">
        <v>87624</v>
      </c>
      <c r="B6178" s="963" t="s">
        <v>9121</v>
      </c>
      <c r="C6178" s="964" t="s">
        <v>122</v>
      </c>
      <c r="D6178" s="965">
        <v>73.38</v>
      </c>
      <c r="E6178" s="757"/>
      <c r="F6178" s="757"/>
      <c r="G6178" s="757"/>
      <c r="H6178" s="757"/>
      <c r="I6178" s="757"/>
    </row>
    <row r="6179" spans="1:9" ht="15.75" customHeight="1">
      <c r="A6179" s="963">
        <v>87630</v>
      </c>
      <c r="B6179" s="963" t="s">
        <v>9122</v>
      </c>
      <c r="C6179" s="964" t="s">
        <v>122</v>
      </c>
      <c r="D6179" s="965">
        <v>36.15</v>
      </c>
      <c r="E6179" s="757"/>
      <c r="F6179" s="757"/>
      <c r="G6179" s="757"/>
      <c r="H6179" s="757"/>
      <c r="I6179" s="757"/>
    </row>
    <row r="6180" spans="1:9" ht="15.75" customHeight="1">
      <c r="A6180" s="963">
        <v>87632</v>
      </c>
      <c r="B6180" s="963" t="s">
        <v>9123</v>
      </c>
      <c r="C6180" s="964" t="s">
        <v>122</v>
      </c>
      <c r="D6180" s="965">
        <v>40.270000000000003</v>
      </c>
      <c r="E6180" s="757"/>
      <c r="F6180" s="757"/>
      <c r="G6180" s="757"/>
      <c r="H6180" s="757"/>
      <c r="I6180" s="757"/>
    </row>
    <row r="6181" spans="1:9" ht="15.75" customHeight="1">
      <c r="A6181" s="963">
        <v>87633</v>
      </c>
      <c r="B6181" s="963" t="s">
        <v>9124</v>
      </c>
      <c r="C6181" s="964" t="s">
        <v>122</v>
      </c>
      <c r="D6181" s="965">
        <v>90.91</v>
      </c>
      <c r="E6181" s="757"/>
      <c r="F6181" s="757"/>
      <c r="G6181" s="757"/>
      <c r="H6181" s="757"/>
      <c r="I6181" s="757"/>
    </row>
    <row r="6182" spans="1:9" ht="15.75" customHeight="1">
      <c r="A6182" s="963">
        <v>87634</v>
      </c>
      <c r="B6182" s="963" t="s">
        <v>9125</v>
      </c>
      <c r="C6182" s="964" t="s">
        <v>122</v>
      </c>
      <c r="D6182" s="965">
        <v>98.67</v>
      </c>
      <c r="E6182" s="757"/>
      <c r="F6182" s="757"/>
      <c r="G6182" s="757"/>
      <c r="H6182" s="757"/>
      <c r="I6182" s="757"/>
    </row>
    <row r="6183" spans="1:9" ht="15.75" customHeight="1">
      <c r="A6183" s="963">
        <v>87640</v>
      </c>
      <c r="B6183" s="963" t="s">
        <v>9126</v>
      </c>
      <c r="C6183" s="964" t="s">
        <v>122</v>
      </c>
      <c r="D6183" s="965">
        <v>42.49</v>
      </c>
      <c r="E6183" s="757"/>
      <c r="F6183" s="757"/>
      <c r="G6183" s="757"/>
      <c r="H6183" s="757"/>
      <c r="I6183" s="757"/>
    </row>
    <row r="6184" spans="1:9" ht="15.75" customHeight="1">
      <c r="A6184" s="963">
        <v>87642</v>
      </c>
      <c r="B6184" s="963" t="s">
        <v>9127</v>
      </c>
      <c r="C6184" s="964" t="s">
        <v>122</v>
      </c>
      <c r="D6184" s="965">
        <v>47.55</v>
      </c>
      <c r="E6184" s="757"/>
      <c r="F6184" s="757"/>
      <c r="G6184" s="757"/>
      <c r="H6184" s="757"/>
      <c r="I6184" s="757"/>
    </row>
    <row r="6185" spans="1:9" ht="15.75" customHeight="1">
      <c r="A6185" s="963">
        <v>87643</v>
      </c>
      <c r="B6185" s="963" t="s">
        <v>9128</v>
      </c>
      <c r="C6185" s="964" t="s">
        <v>122</v>
      </c>
      <c r="D6185" s="965">
        <v>109.83</v>
      </c>
      <c r="E6185" s="757"/>
      <c r="F6185" s="757"/>
      <c r="G6185" s="757"/>
      <c r="H6185" s="757"/>
      <c r="I6185" s="757"/>
    </row>
    <row r="6186" spans="1:9" ht="15.75" customHeight="1">
      <c r="A6186" s="963">
        <v>87644</v>
      </c>
      <c r="B6186" s="963" t="s">
        <v>9129</v>
      </c>
      <c r="C6186" s="964" t="s">
        <v>122</v>
      </c>
      <c r="D6186" s="965">
        <v>119.37</v>
      </c>
      <c r="E6186" s="757"/>
      <c r="F6186" s="757"/>
      <c r="G6186" s="757"/>
      <c r="H6186" s="757"/>
      <c r="I6186" s="757"/>
    </row>
    <row r="6187" spans="1:9" ht="15.75" customHeight="1">
      <c r="A6187" s="963">
        <v>87680</v>
      </c>
      <c r="B6187" s="963" t="s">
        <v>9130</v>
      </c>
      <c r="C6187" s="964" t="s">
        <v>122</v>
      </c>
      <c r="D6187" s="965">
        <v>37.229999999999997</v>
      </c>
      <c r="E6187" s="757"/>
      <c r="F6187" s="757"/>
      <c r="G6187" s="757"/>
      <c r="H6187" s="757"/>
      <c r="I6187" s="757"/>
    </row>
    <row r="6188" spans="1:9" ht="15.75" customHeight="1">
      <c r="A6188" s="963">
        <v>87682</v>
      </c>
      <c r="B6188" s="963" t="s">
        <v>9131</v>
      </c>
      <c r="C6188" s="964" t="s">
        <v>122</v>
      </c>
      <c r="D6188" s="965">
        <v>42.29</v>
      </c>
      <c r="E6188" s="757"/>
      <c r="F6188" s="757"/>
      <c r="G6188" s="757"/>
      <c r="H6188" s="757"/>
      <c r="I6188" s="757"/>
    </row>
    <row r="6189" spans="1:9" ht="15.75" customHeight="1">
      <c r="A6189" s="963">
        <v>87683</v>
      </c>
      <c r="B6189" s="963" t="s">
        <v>9132</v>
      </c>
      <c r="C6189" s="964" t="s">
        <v>122</v>
      </c>
      <c r="D6189" s="965">
        <v>104.57</v>
      </c>
      <c r="E6189" s="757"/>
      <c r="F6189" s="757"/>
      <c r="G6189" s="757"/>
      <c r="H6189" s="757"/>
      <c r="I6189" s="757"/>
    </row>
    <row r="6190" spans="1:9" ht="15.75" customHeight="1">
      <c r="A6190" s="963">
        <v>87684</v>
      </c>
      <c r="B6190" s="963" t="s">
        <v>9133</v>
      </c>
      <c r="C6190" s="964" t="s">
        <v>122</v>
      </c>
      <c r="D6190" s="965">
        <v>114.11</v>
      </c>
      <c r="E6190" s="757"/>
      <c r="F6190" s="757"/>
      <c r="G6190" s="757"/>
      <c r="H6190" s="757"/>
      <c r="I6190" s="757"/>
    </row>
    <row r="6191" spans="1:9" ht="15.75" customHeight="1">
      <c r="A6191" s="963">
        <v>87690</v>
      </c>
      <c r="B6191" s="963" t="s">
        <v>1685</v>
      </c>
      <c r="C6191" s="964" t="s">
        <v>122</v>
      </c>
      <c r="D6191" s="965">
        <v>42.66</v>
      </c>
      <c r="E6191" s="757"/>
      <c r="F6191" s="757"/>
      <c r="G6191" s="757"/>
      <c r="H6191" s="757"/>
      <c r="I6191" s="757"/>
    </row>
    <row r="6192" spans="1:9" ht="15.75" customHeight="1">
      <c r="A6192" s="963">
        <v>87692</v>
      </c>
      <c r="B6192" s="963" t="s">
        <v>9134</v>
      </c>
      <c r="C6192" s="964" t="s">
        <v>122</v>
      </c>
      <c r="D6192" s="965">
        <v>48.46</v>
      </c>
      <c r="E6192" s="757"/>
      <c r="F6192" s="757"/>
      <c r="G6192" s="757"/>
      <c r="H6192" s="757"/>
      <c r="I6192" s="757"/>
    </row>
    <row r="6193" spans="1:9" ht="15.75" customHeight="1">
      <c r="A6193" s="963">
        <v>87693</v>
      </c>
      <c r="B6193" s="963" t="s">
        <v>9135</v>
      </c>
      <c r="C6193" s="964" t="s">
        <v>122</v>
      </c>
      <c r="D6193" s="965">
        <v>119.79</v>
      </c>
      <c r="E6193" s="757"/>
      <c r="F6193" s="757"/>
      <c r="G6193" s="757"/>
      <c r="H6193" s="757"/>
      <c r="I6193" s="757"/>
    </row>
    <row r="6194" spans="1:9" ht="15.75" customHeight="1">
      <c r="A6194" s="963">
        <v>87694</v>
      </c>
      <c r="B6194" s="963" t="s">
        <v>9136</v>
      </c>
      <c r="C6194" s="964" t="s">
        <v>122</v>
      </c>
      <c r="D6194" s="965">
        <v>130.71</v>
      </c>
      <c r="E6194" s="757"/>
      <c r="F6194" s="757"/>
      <c r="G6194" s="757"/>
      <c r="H6194" s="757"/>
      <c r="I6194" s="757"/>
    </row>
    <row r="6195" spans="1:9" ht="15.75" customHeight="1">
      <c r="A6195" s="963">
        <v>87700</v>
      </c>
      <c r="B6195" s="963" t="s">
        <v>9137</v>
      </c>
      <c r="C6195" s="964" t="s">
        <v>122</v>
      </c>
      <c r="D6195" s="965">
        <v>46.11</v>
      </c>
      <c r="E6195" s="757"/>
      <c r="F6195" s="757"/>
      <c r="G6195" s="757"/>
      <c r="H6195" s="757"/>
      <c r="I6195" s="757"/>
    </row>
    <row r="6196" spans="1:9" ht="15.75" customHeight="1">
      <c r="A6196" s="963">
        <v>87702</v>
      </c>
      <c r="B6196" s="963" t="s">
        <v>9138</v>
      </c>
      <c r="C6196" s="964" t="s">
        <v>122</v>
      </c>
      <c r="D6196" s="965">
        <v>52.42</v>
      </c>
      <c r="E6196" s="757"/>
      <c r="F6196" s="757"/>
      <c r="G6196" s="757"/>
      <c r="H6196" s="757"/>
      <c r="I6196" s="757"/>
    </row>
    <row r="6197" spans="1:9" ht="15.75" customHeight="1">
      <c r="A6197" s="963">
        <v>87703</v>
      </c>
      <c r="B6197" s="963" t="s">
        <v>9139</v>
      </c>
      <c r="C6197" s="964" t="s">
        <v>122</v>
      </c>
      <c r="D6197" s="965">
        <v>130.09</v>
      </c>
      <c r="E6197" s="757"/>
      <c r="F6197" s="757"/>
      <c r="G6197" s="757"/>
      <c r="H6197" s="757"/>
      <c r="I6197" s="757"/>
    </row>
    <row r="6198" spans="1:9" ht="15.75" customHeight="1">
      <c r="A6198" s="963">
        <v>87704</v>
      </c>
      <c r="B6198" s="963" t="s">
        <v>9140</v>
      </c>
      <c r="C6198" s="964" t="s">
        <v>122</v>
      </c>
      <c r="D6198" s="965">
        <v>141.99</v>
      </c>
      <c r="E6198" s="757"/>
      <c r="F6198" s="757"/>
      <c r="G6198" s="757"/>
      <c r="H6198" s="757"/>
      <c r="I6198" s="757"/>
    </row>
    <row r="6199" spans="1:9" ht="15.75" customHeight="1">
      <c r="A6199" s="963">
        <v>87735</v>
      </c>
      <c r="B6199" s="963" t="s">
        <v>9141</v>
      </c>
      <c r="C6199" s="964" t="s">
        <v>122</v>
      </c>
      <c r="D6199" s="965">
        <v>38.01</v>
      </c>
      <c r="E6199" s="757"/>
      <c r="F6199" s="757"/>
      <c r="G6199" s="757"/>
      <c r="H6199" s="757"/>
      <c r="I6199" s="757"/>
    </row>
    <row r="6200" spans="1:9" ht="15.75" customHeight="1">
      <c r="A6200" s="963">
        <v>87737</v>
      </c>
      <c r="B6200" s="963" t="s">
        <v>9142</v>
      </c>
      <c r="C6200" s="964" t="s">
        <v>122</v>
      </c>
      <c r="D6200" s="965">
        <v>40.97</v>
      </c>
      <c r="E6200" s="757"/>
      <c r="F6200" s="757"/>
      <c r="G6200" s="757"/>
      <c r="H6200" s="757"/>
      <c r="I6200" s="757"/>
    </row>
    <row r="6201" spans="1:9" ht="15.75" customHeight="1">
      <c r="A6201" s="963">
        <v>87738</v>
      </c>
      <c r="B6201" s="963" t="s">
        <v>9143</v>
      </c>
      <c r="C6201" s="964" t="s">
        <v>122</v>
      </c>
      <c r="D6201" s="965">
        <v>77.400000000000006</v>
      </c>
      <c r="E6201" s="757"/>
      <c r="F6201" s="757"/>
      <c r="G6201" s="757"/>
      <c r="H6201" s="757"/>
      <c r="I6201" s="757"/>
    </row>
    <row r="6202" spans="1:9" ht="15.75" customHeight="1">
      <c r="A6202" s="963">
        <v>87739</v>
      </c>
      <c r="B6202" s="963" t="s">
        <v>9144</v>
      </c>
      <c r="C6202" s="964" t="s">
        <v>122</v>
      </c>
      <c r="D6202" s="965">
        <v>82.98</v>
      </c>
      <c r="E6202" s="757"/>
      <c r="F6202" s="757"/>
      <c r="G6202" s="757"/>
      <c r="H6202" s="757"/>
      <c r="I6202" s="757"/>
    </row>
    <row r="6203" spans="1:9" ht="15.75" customHeight="1">
      <c r="A6203" s="963">
        <v>87745</v>
      </c>
      <c r="B6203" s="963" t="s">
        <v>9145</v>
      </c>
      <c r="C6203" s="964" t="s">
        <v>122</v>
      </c>
      <c r="D6203" s="965">
        <v>45.75</v>
      </c>
      <c r="E6203" s="757"/>
      <c r="F6203" s="757"/>
      <c r="G6203" s="757"/>
      <c r="H6203" s="757"/>
      <c r="I6203" s="757"/>
    </row>
    <row r="6204" spans="1:9" ht="15.75" customHeight="1">
      <c r="A6204" s="963">
        <v>87747</v>
      </c>
      <c r="B6204" s="963" t="s">
        <v>9146</v>
      </c>
      <c r="C6204" s="964" t="s">
        <v>122</v>
      </c>
      <c r="D6204" s="965">
        <v>49.87</v>
      </c>
      <c r="E6204" s="757"/>
      <c r="F6204" s="757"/>
      <c r="G6204" s="757"/>
      <c r="H6204" s="757"/>
      <c r="I6204" s="757"/>
    </row>
    <row r="6205" spans="1:9" ht="15.75" customHeight="1">
      <c r="A6205" s="963">
        <v>87748</v>
      </c>
      <c r="B6205" s="963" t="s">
        <v>9147</v>
      </c>
      <c r="C6205" s="964" t="s">
        <v>122</v>
      </c>
      <c r="D6205" s="965">
        <v>100.51</v>
      </c>
      <c r="E6205" s="757"/>
      <c r="F6205" s="757"/>
      <c r="G6205" s="757"/>
      <c r="H6205" s="757"/>
      <c r="I6205" s="757"/>
    </row>
    <row r="6206" spans="1:9" ht="15.75" customHeight="1">
      <c r="A6206" s="963">
        <v>87749</v>
      </c>
      <c r="B6206" s="963" t="s">
        <v>9148</v>
      </c>
      <c r="C6206" s="964" t="s">
        <v>122</v>
      </c>
      <c r="D6206" s="965">
        <v>108.27</v>
      </c>
      <c r="E6206" s="757"/>
      <c r="F6206" s="757"/>
      <c r="G6206" s="757"/>
      <c r="H6206" s="757"/>
      <c r="I6206" s="757"/>
    </row>
    <row r="6207" spans="1:9" ht="15.75" customHeight="1">
      <c r="A6207" s="963">
        <v>87755</v>
      </c>
      <c r="B6207" s="963" t="s">
        <v>9149</v>
      </c>
      <c r="C6207" s="964" t="s">
        <v>122</v>
      </c>
      <c r="D6207" s="965">
        <v>42.4</v>
      </c>
      <c r="E6207" s="757"/>
      <c r="F6207" s="757"/>
      <c r="G6207" s="757"/>
      <c r="H6207" s="757"/>
      <c r="I6207" s="757"/>
    </row>
    <row r="6208" spans="1:9" ht="15.75" customHeight="1">
      <c r="A6208" s="963">
        <v>87757</v>
      </c>
      <c r="B6208" s="963" t="s">
        <v>9150</v>
      </c>
      <c r="C6208" s="964" t="s">
        <v>122</v>
      </c>
      <c r="D6208" s="966">
        <v>46.52</v>
      </c>
      <c r="E6208" s="757"/>
      <c r="F6208" s="757"/>
      <c r="G6208" s="757"/>
      <c r="H6208" s="757"/>
      <c r="I6208" s="757"/>
    </row>
    <row r="6209" spans="1:9" ht="15.75" customHeight="1">
      <c r="A6209" s="963">
        <v>87758</v>
      </c>
      <c r="B6209" s="963" t="s">
        <v>9151</v>
      </c>
      <c r="C6209" s="964" t="s">
        <v>122</v>
      </c>
      <c r="D6209" s="966">
        <v>97.16</v>
      </c>
      <c r="E6209" s="757"/>
      <c r="F6209" s="757"/>
      <c r="G6209" s="757"/>
      <c r="H6209" s="757"/>
      <c r="I6209" s="757"/>
    </row>
    <row r="6210" spans="1:9" ht="15.75" customHeight="1">
      <c r="A6210" s="963">
        <v>87759</v>
      </c>
      <c r="B6210" s="963" t="s">
        <v>9152</v>
      </c>
      <c r="C6210" s="964" t="s">
        <v>122</v>
      </c>
      <c r="D6210" s="966">
        <v>104.92</v>
      </c>
      <c r="E6210" s="757"/>
      <c r="F6210" s="757"/>
      <c r="G6210" s="757"/>
      <c r="H6210" s="757"/>
      <c r="I6210" s="757"/>
    </row>
    <row r="6211" spans="1:9" ht="15.75" customHeight="1">
      <c r="A6211" s="963">
        <v>87765</v>
      </c>
      <c r="B6211" s="963" t="s">
        <v>9153</v>
      </c>
      <c r="C6211" s="964" t="s">
        <v>122</v>
      </c>
      <c r="D6211" s="966">
        <v>48.78</v>
      </c>
      <c r="E6211" s="757"/>
      <c r="F6211" s="757"/>
      <c r="G6211" s="757"/>
      <c r="H6211" s="757"/>
      <c r="I6211" s="757"/>
    </row>
    <row r="6212" spans="1:9" ht="15.75" customHeight="1">
      <c r="A6212" s="963">
        <v>87767</v>
      </c>
      <c r="B6212" s="963" t="s">
        <v>9154</v>
      </c>
      <c r="C6212" s="964" t="s">
        <v>122</v>
      </c>
      <c r="D6212" s="966">
        <v>53.84</v>
      </c>
      <c r="E6212" s="757"/>
      <c r="F6212" s="757"/>
      <c r="G6212" s="757"/>
      <c r="H6212" s="757"/>
      <c r="I6212" s="757"/>
    </row>
    <row r="6213" spans="1:9" ht="15.75" customHeight="1">
      <c r="A6213" s="963">
        <v>87768</v>
      </c>
      <c r="B6213" s="963" t="s">
        <v>9155</v>
      </c>
      <c r="C6213" s="964" t="s">
        <v>122</v>
      </c>
      <c r="D6213" s="966">
        <v>116.12</v>
      </c>
      <c r="E6213" s="757"/>
      <c r="F6213" s="757"/>
      <c r="G6213" s="757"/>
      <c r="H6213" s="757"/>
      <c r="I6213" s="757"/>
    </row>
    <row r="6214" spans="1:9" ht="15.75" customHeight="1">
      <c r="A6214" s="963">
        <v>87769</v>
      </c>
      <c r="B6214" s="963" t="s">
        <v>9156</v>
      </c>
      <c r="C6214" s="964" t="s">
        <v>122</v>
      </c>
      <c r="D6214" s="966">
        <v>125.66</v>
      </c>
      <c r="E6214" s="757"/>
      <c r="F6214" s="757"/>
      <c r="G6214" s="757"/>
      <c r="H6214" s="757"/>
      <c r="I6214" s="757"/>
    </row>
    <row r="6215" spans="1:9" ht="15.75" customHeight="1">
      <c r="A6215" s="963">
        <v>88470</v>
      </c>
      <c r="B6215" s="963" t="s">
        <v>9157</v>
      </c>
      <c r="C6215" s="964" t="s">
        <v>122</v>
      </c>
      <c r="D6215" s="965">
        <v>22.79</v>
      </c>
      <c r="E6215" s="757"/>
      <c r="F6215" s="757"/>
      <c r="G6215" s="757"/>
      <c r="H6215" s="757"/>
      <c r="I6215" s="757"/>
    </row>
    <row r="6216" spans="1:9" ht="15.75" customHeight="1">
      <c r="A6216" s="963">
        <v>88471</v>
      </c>
      <c r="B6216" s="963" t="s">
        <v>9158</v>
      </c>
      <c r="C6216" s="964" t="s">
        <v>122</v>
      </c>
      <c r="D6216" s="965">
        <v>28.48</v>
      </c>
      <c r="E6216" s="757"/>
      <c r="F6216" s="757"/>
      <c r="G6216" s="757"/>
      <c r="H6216" s="757"/>
      <c r="I6216" s="757"/>
    </row>
    <row r="6217" spans="1:9" ht="15.75" customHeight="1">
      <c r="A6217" s="963">
        <v>88472</v>
      </c>
      <c r="B6217" s="963" t="s">
        <v>9159</v>
      </c>
      <c r="C6217" s="964" t="s">
        <v>122</v>
      </c>
      <c r="D6217" s="965">
        <v>33.01</v>
      </c>
      <c r="E6217" s="757"/>
      <c r="F6217" s="757"/>
      <c r="G6217" s="757"/>
      <c r="H6217" s="757"/>
      <c r="I6217" s="757"/>
    </row>
    <row r="6218" spans="1:9" ht="15.75" customHeight="1">
      <c r="A6218" s="963">
        <v>88476</v>
      </c>
      <c r="B6218" s="963" t="s">
        <v>9160</v>
      </c>
      <c r="C6218" s="964" t="s">
        <v>122</v>
      </c>
      <c r="D6218" s="965">
        <v>20.399999999999999</v>
      </c>
      <c r="E6218" s="757"/>
      <c r="F6218" s="757"/>
      <c r="G6218" s="757"/>
      <c r="H6218" s="757"/>
      <c r="I6218" s="757"/>
    </row>
    <row r="6219" spans="1:9" ht="15.75" customHeight="1">
      <c r="A6219" s="963">
        <v>88477</v>
      </c>
      <c r="B6219" s="963" t="s">
        <v>9161</v>
      </c>
      <c r="C6219" s="964" t="s">
        <v>122</v>
      </c>
      <c r="D6219" s="965">
        <v>27.49</v>
      </c>
      <c r="E6219" s="757"/>
      <c r="F6219" s="757"/>
      <c r="G6219" s="757"/>
      <c r="H6219" s="757"/>
      <c r="I6219" s="757"/>
    </row>
    <row r="6220" spans="1:9" ht="15.75" customHeight="1">
      <c r="A6220" s="963">
        <v>88478</v>
      </c>
      <c r="B6220" s="963" t="s">
        <v>9162</v>
      </c>
      <c r="C6220" s="964" t="s">
        <v>122</v>
      </c>
      <c r="D6220" s="965">
        <v>33.369999999999997</v>
      </c>
      <c r="E6220" s="757"/>
      <c r="F6220" s="757"/>
      <c r="G6220" s="757"/>
      <c r="H6220" s="757"/>
      <c r="I6220" s="757"/>
    </row>
    <row r="6221" spans="1:9" ht="15.75" customHeight="1">
      <c r="A6221" s="963">
        <v>90930</v>
      </c>
      <c r="B6221" s="963" t="s">
        <v>9163</v>
      </c>
      <c r="C6221" s="964" t="s">
        <v>122</v>
      </c>
      <c r="D6221" s="965">
        <v>75.930000000000007</v>
      </c>
      <c r="E6221" s="757"/>
      <c r="F6221" s="757"/>
      <c r="G6221" s="757"/>
      <c r="H6221" s="757"/>
      <c r="I6221" s="757"/>
    </row>
    <row r="6222" spans="1:9" ht="15.75" customHeight="1">
      <c r="A6222" s="963">
        <v>90932</v>
      </c>
      <c r="B6222" s="963" t="s">
        <v>9164</v>
      </c>
      <c r="C6222" s="964" t="s">
        <v>122</v>
      </c>
      <c r="D6222" s="965">
        <v>81.73</v>
      </c>
      <c r="E6222" s="757"/>
      <c r="F6222" s="757"/>
      <c r="G6222" s="757"/>
      <c r="H6222" s="757"/>
      <c r="I6222" s="757"/>
    </row>
    <row r="6223" spans="1:9" ht="15.75" customHeight="1">
      <c r="A6223" s="963">
        <v>90933</v>
      </c>
      <c r="B6223" s="963" t="s">
        <v>9165</v>
      </c>
      <c r="C6223" s="964" t="s">
        <v>122</v>
      </c>
      <c r="D6223" s="965">
        <v>153.06</v>
      </c>
      <c r="E6223" s="757"/>
      <c r="F6223" s="757"/>
      <c r="G6223" s="757"/>
      <c r="H6223" s="757"/>
      <c r="I6223" s="757"/>
    </row>
    <row r="6224" spans="1:9" ht="15.75" customHeight="1">
      <c r="A6224" s="963">
        <v>90934</v>
      </c>
      <c r="B6224" s="963" t="s">
        <v>9166</v>
      </c>
      <c r="C6224" s="964" t="s">
        <v>122</v>
      </c>
      <c r="D6224" s="965">
        <v>163.98</v>
      </c>
      <c r="E6224" s="757"/>
      <c r="F6224" s="757"/>
      <c r="G6224" s="757"/>
      <c r="H6224" s="757"/>
      <c r="I6224" s="757"/>
    </row>
    <row r="6225" spans="1:9" ht="15.75" customHeight="1">
      <c r="A6225" s="963">
        <v>90940</v>
      </c>
      <c r="B6225" s="963" t="s">
        <v>9167</v>
      </c>
      <c r="C6225" s="964" t="s">
        <v>122</v>
      </c>
      <c r="D6225" s="965">
        <v>80.42</v>
      </c>
      <c r="E6225" s="757"/>
      <c r="F6225" s="757"/>
      <c r="G6225" s="757"/>
      <c r="H6225" s="757"/>
      <c r="I6225" s="757"/>
    </row>
    <row r="6226" spans="1:9" ht="15.75" customHeight="1">
      <c r="A6226" s="963">
        <v>90942</v>
      </c>
      <c r="B6226" s="963" t="s">
        <v>9168</v>
      </c>
      <c r="C6226" s="964" t="s">
        <v>122</v>
      </c>
      <c r="D6226" s="965">
        <v>86.73</v>
      </c>
      <c r="E6226" s="757"/>
      <c r="F6226" s="757"/>
      <c r="G6226" s="757"/>
      <c r="H6226" s="757"/>
      <c r="I6226" s="757"/>
    </row>
    <row r="6227" spans="1:9" ht="15.75" customHeight="1">
      <c r="A6227" s="963">
        <v>90943</v>
      </c>
      <c r="B6227" s="963" t="s">
        <v>9169</v>
      </c>
      <c r="C6227" s="964" t="s">
        <v>122</v>
      </c>
      <c r="D6227" s="965">
        <v>164.4</v>
      </c>
      <c r="E6227" s="757"/>
      <c r="F6227" s="757"/>
      <c r="G6227" s="757"/>
      <c r="H6227" s="757"/>
      <c r="I6227" s="757"/>
    </row>
    <row r="6228" spans="1:9" ht="15.75" customHeight="1">
      <c r="A6228" s="963">
        <v>90944</v>
      </c>
      <c r="B6228" s="963" t="s">
        <v>9170</v>
      </c>
      <c r="C6228" s="964" t="s">
        <v>122</v>
      </c>
      <c r="D6228" s="965">
        <v>176.3</v>
      </c>
      <c r="E6228" s="757"/>
      <c r="F6228" s="757"/>
      <c r="G6228" s="757"/>
      <c r="H6228" s="757"/>
      <c r="I6228" s="757"/>
    </row>
    <row r="6229" spans="1:9" ht="15.75" customHeight="1">
      <c r="A6229" s="963">
        <v>90950</v>
      </c>
      <c r="B6229" s="963" t="s">
        <v>9171</v>
      </c>
      <c r="C6229" s="964" t="s">
        <v>122</v>
      </c>
      <c r="D6229" s="966">
        <v>88.62</v>
      </c>
      <c r="E6229" s="757"/>
      <c r="F6229" s="757"/>
      <c r="G6229" s="757"/>
      <c r="H6229" s="757"/>
      <c r="I6229" s="757"/>
    </row>
    <row r="6230" spans="1:9" ht="15.75" customHeight="1">
      <c r="A6230" s="963">
        <v>90952</v>
      </c>
      <c r="B6230" s="963" t="s">
        <v>9172</v>
      </c>
      <c r="C6230" s="964" t="s">
        <v>122</v>
      </c>
      <c r="D6230" s="966">
        <v>95.89</v>
      </c>
      <c r="E6230" s="757"/>
      <c r="F6230" s="757"/>
      <c r="G6230" s="757"/>
      <c r="H6230" s="757"/>
      <c r="I6230" s="757"/>
    </row>
    <row r="6231" spans="1:9" ht="15.75" customHeight="1">
      <c r="A6231" s="963">
        <v>90953</v>
      </c>
      <c r="B6231" s="963" t="s">
        <v>9173</v>
      </c>
      <c r="C6231" s="964" t="s">
        <v>122</v>
      </c>
      <c r="D6231" s="966">
        <v>185.19</v>
      </c>
      <c r="E6231" s="757"/>
      <c r="F6231" s="757"/>
      <c r="G6231" s="757"/>
      <c r="H6231" s="757"/>
      <c r="I6231" s="757"/>
    </row>
    <row r="6232" spans="1:9" ht="15.75" customHeight="1">
      <c r="A6232" s="963">
        <v>90954</v>
      </c>
      <c r="B6232" s="963" t="s">
        <v>9174</v>
      </c>
      <c r="C6232" s="964" t="s">
        <v>122</v>
      </c>
      <c r="D6232" s="966">
        <v>198.87</v>
      </c>
      <c r="E6232" s="757"/>
      <c r="F6232" s="757"/>
      <c r="G6232" s="757"/>
      <c r="H6232" s="757"/>
      <c r="I6232" s="757"/>
    </row>
    <row r="6233" spans="1:9" ht="15.75" customHeight="1">
      <c r="A6233" s="963">
        <v>94438</v>
      </c>
      <c r="B6233" s="963" t="s">
        <v>9175</v>
      </c>
      <c r="C6233" s="964" t="s">
        <v>122</v>
      </c>
      <c r="D6233" s="966">
        <v>39.07</v>
      </c>
      <c r="E6233" s="757"/>
      <c r="F6233" s="757"/>
      <c r="G6233" s="757"/>
      <c r="H6233" s="757"/>
      <c r="I6233" s="757"/>
    </row>
    <row r="6234" spans="1:9" ht="15.75" customHeight="1">
      <c r="A6234" s="963">
        <v>94439</v>
      </c>
      <c r="B6234" s="963" t="s">
        <v>9176</v>
      </c>
      <c r="C6234" s="964" t="s">
        <v>122</v>
      </c>
      <c r="D6234" s="966">
        <v>44.15</v>
      </c>
      <c r="E6234" s="757"/>
      <c r="F6234" s="757"/>
      <c r="G6234" s="757"/>
      <c r="H6234" s="757"/>
      <c r="I6234" s="757"/>
    </row>
    <row r="6235" spans="1:9" ht="15.75" customHeight="1">
      <c r="A6235" s="963">
        <v>94779</v>
      </c>
      <c r="B6235" s="963" t="s">
        <v>9177</v>
      </c>
      <c r="C6235" s="964" t="s">
        <v>122</v>
      </c>
      <c r="D6235" s="966">
        <v>37.92</v>
      </c>
      <c r="E6235" s="757"/>
      <c r="F6235" s="757"/>
      <c r="G6235" s="757"/>
      <c r="H6235" s="757"/>
      <c r="I6235" s="757"/>
    </row>
    <row r="6236" spans="1:9" ht="15.75" customHeight="1">
      <c r="A6236" s="963">
        <v>94782</v>
      </c>
      <c r="B6236" s="963" t="s">
        <v>9178</v>
      </c>
      <c r="C6236" s="964" t="s">
        <v>122</v>
      </c>
      <c r="D6236" s="966">
        <v>43.55</v>
      </c>
      <c r="E6236" s="757"/>
      <c r="F6236" s="757"/>
      <c r="G6236" s="757"/>
      <c r="H6236" s="757"/>
      <c r="I6236" s="757"/>
    </row>
    <row r="6237" spans="1:9" ht="15.75" customHeight="1">
      <c r="A6237" s="963">
        <v>102803</v>
      </c>
      <c r="B6237" s="963" t="s">
        <v>9179</v>
      </c>
      <c r="C6237" s="964" t="s">
        <v>122</v>
      </c>
      <c r="D6237" s="966">
        <v>1.92</v>
      </c>
      <c r="E6237" s="757"/>
      <c r="F6237" s="757"/>
      <c r="G6237" s="757"/>
      <c r="H6237" s="757"/>
      <c r="I6237" s="757"/>
    </row>
    <row r="6238" spans="1:9" ht="15.75" customHeight="1">
      <c r="A6238" s="963">
        <v>101742</v>
      </c>
      <c r="B6238" s="963" t="s">
        <v>9180</v>
      </c>
      <c r="C6238" s="964" t="s">
        <v>164</v>
      </c>
      <c r="D6238" s="966">
        <v>57.85</v>
      </c>
      <c r="E6238" s="757"/>
      <c r="F6238" s="757"/>
      <c r="G6238" s="757"/>
      <c r="H6238" s="757"/>
      <c r="I6238" s="757"/>
    </row>
    <row r="6239" spans="1:9" ht="15.75" customHeight="1">
      <c r="A6239" s="963">
        <v>87878</v>
      </c>
      <c r="B6239" s="963" t="s">
        <v>9181</v>
      </c>
      <c r="C6239" s="964" t="s">
        <v>122</v>
      </c>
      <c r="D6239" s="966">
        <v>4.09</v>
      </c>
      <c r="E6239" s="757"/>
      <c r="F6239" s="757"/>
      <c r="G6239" s="757"/>
      <c r="H6239" s="757"/>
      <c r="I6239" s="757"/>
    </row>
    <row r="6240" spans="1:9" ht="15.75" customHeight="1">
      <c r="A6240" s="963">
        <v>87879</v>
      </c>
      <c r="B6240" s="963" t="s">
        <v>9182</v>
      </c>
      <c r="C6240" s="964" t="s">
        <v>122</v>
      </c>
      <c r="D6240" s="966">
        <v>3.69</v>
      </c>
      <c r="E6240" s="757"/>
      <c r="F6240" s="757"/>
      <c r="G6240" s="757"/>
      <c r="H6240" s="757"/>
      <c r="I6240" s="757"/>
    </row>
    <row r="6241" spans="1:9" ht="15.75" customHeight="1">
      <c r="A6241" s="963">
        <v>87881</v>
      </c>
      <c r="B6241" s="963" t="s">
        <v>9183</v>
      </c>
      <c r="C6241" s="964" t="s">
        <v>122</v>
      </c>
      <c r="D6241" s="966">
        <v>7.45</v>
      </c>
      <c r="E6241" s="757"/>
      <c r="F6241" s="757"/>
      <c r="G6241" s="757"/>
      <c r="H6241" s="757"/>
      <c r="I6241" s="757"/>
    </row>
    <row r="6242" spans="1:9" ht="15.75" customHeight="1">
      <c r="A6242" s="963">
        <v>87882</v>
      </c>
      <c r="B6242" s="963" t="s">
        <v>9184</v>
      </c>
      <c r="C6242" s="964" t="s">
        <v>122</v>
      </c>
      <c r="D6242" s="966">
        <v>7.32</v>
      </c>
      <c r="E6242" s="757"/>
      <c r="F6242" s="757"/>
      <c r="G6242" s="757"/>
      <c r="H6242" s="757"/>
      <c r="I6242" s="757"/>
    </row>
    <row r="6243" spans="1:9" ht="15.75" customHeight="1">
      <c r="A6243" s="963">
        <v>87884</v>
      </c>
      <c r="B6243" s="963" t="s">
        <v>9185</v>
      </c>
      <c r="C6243" s="964" t="s">
        <v>122</v>
      </c>
      <c r="D6243" s="966">
        <v>8.86</v>
      </c>
      <c r="E6243" s="757"/>
      <c r="F6243" s="757"/>
      <c r="G6243" s="757"/>
      <c r="H6243" s="757"/>
      <c r="I6243" s="757"/>
    </row>
    <row r="6244" spans="1:9" ht="15.75" customHeight="1">
      <c r="A6244" s="963">
        <v>87885</v>
      </c>
      <c r="B6244" s="963" t="s">
        <v>9186</v>
      </c>
      <c r="C6244" s="964" t="s">
        <v>122</v>
      </c>
      <c r="D6244" s="966">
        <v>8.5399999999999991</v>
      </c>
      <c r="E6244" s="757"/>
      <c r="F6244" s="757"/>
      <c r="G6244" s="757"/>
      <c r="H6244" s="757"/>
      <c r="I6244" s="757"/>
    </row>
    <row r="6245" spans="1:9" ht="15.75" customHeight="1">
      <c r="A6245" s="963">
        <v>87886</v>
      </c>
      <c r="B6245" s="963" t="s">
        <v>9187</v>
      </c>
      <c r="C6245" s="964" t="s">
        <v>122</v>
      </c>
      <c r="D6245" s="966">
        <v>14.95</v>
      </c>
      <c r="E6245" s="757"/>
      <c r="F6245" s="757"/>
      <c r="G6245" s="757"/>
      <c r="H6245" s="757"/>
      <c r="I6245" s="757"/>
    </row>
    <row r="6246" spans="1:9" ht="15.75" customHeight="1">
      <c r="A6246" s="963">
        <v>87887</v>
      </c>
      <c r="B6246" s="963" t="s">
        <v>9188</v>
      </c>
      <c r="C6246" s="964" t="s">
        <v>122</v>
      </c>
      <c r="D6246" s="966">
        <v>14.27</v>
      </c>
      <c r="E6246" s="757"/>
      <c r="F6246" s="757"/>
      <c r="G6246" s="757"/>
      <c r="H6246" s="757"/>
      <c r="I6246" s="757"/>
    </row>
    <row r="6247" spans="1:9" ht="15.75" customHeight="1">
      <c r="A6247" s="963">
        <v>87888</v>
      </c>
      <c r="B6247" s="963" t="s">
        <v>9189</v>
      </c>
      <c r="C6247" s="964" t="s">
        <v>122</v>
      </c>
      <c r="D6247" s="966">
        <v>8.73</v>
      </c>
      <c r="E6247" s="757"/>
      <c r="F6247" s="757"/>
      <c r="G6247" s="757"/>
      <c r="H6247" s="757"/>
      <c r="I6247" s="757"/>
    </row>
    <row r="6248" spans="1:9" ht="15.75" customHeight="1">
      <c r="A6248" s="963">
        <v>87889</v>
      </c>
      <c r="B6248" s="963" t="s">
        <v>9190</v>
      </c>
      <c r="C6248" s="964" t="s">
        <v>122</v>
      </c>
      <c r="D6248" s="966">
        <v>8.6</v>
      </c>
      <c r="E6248" s="757"/>
      <c r="F6248" s="757"/>
      <c r="G6248" s="757"/>
      <c r="H6248" s="757"/>
      <c r="I6248" s="757"/>
    </row>
    <row r="6249" spans="1:9" ht="15.75" customHeight="1">
      <c r="A6249" s="963">
        <v>87891</v>
      </c>
      <c r="B6249" s="963" t="s">
        <v>9191</v>
      </c>
      <c r="C6249" s="964" t="s">
        <v>122</v>
      </c>
      <c r="D6249" s="966">
        <v>10.14</v>
      </c>
      <c r="E6249" s="757"/>
      <c r="F6249" s="757"/>
      <c r="G6249" s="757"/>
      <c r="H6249" s="757"/>
      <c r="I6249" s="757"/>
    </row>
    <row r="6250" spans="1:9" ht="15.75" customHeight="1">
      <c r="A6250" s="963">
        <v>87892</v>
      </c>
      <c r="B6250" s="963" t="s">
        <v>9192</v>
      </c>
      <c r="C6250" s="964" t="s">
        <v>122</v>
      </c>
      <c r="D6250" s="966">
        <v>9.82</v>
      </c>
      <c r="E6250" s="757"/>
      <c r="F6250" s="757"/>
      <c r="G6250" s="757"/>
      <c r="H6250" s="757"/>
      <c r="I6250" s="757"/>
    </row>
    <row r="6251" spans="1:9" ht="15.75" customHeight="1">
      <c r="A6251" s="963">
        <v>87893</v>
      </c>
      <c r="B6251" s="963" t="s">
        <v>9193</v>
      </c>
      <c r="C6251" s="964" t="s">
        <v>122</v>
      </c>
      <c r="D6251" s="966">
        <v>6.01</v>
      </c>
      <c r="E6251" s="757"/>
      <c r="F6251" s="757"/>
      <c r="G6251" s="757"/>
      <c r="H6251" s="757"/>
      <c r="I6251" s="757"/>
    </row>
    <row r="6252" spans="1:9" ht="15.75" customHeight="1">
      <c r="A6252" s="963">
        <v>87894</v>
      </c>
      <c r="B6252" s="963" t="s">
        <v>9194</v>
      </c>
      <c r="C6252" s="964" t="s">
        <v>122</v>
      </c>
      <c r="D6252" s="966">
        <v>5.61</v>
      </c>
      <c r="E6252" s="757"/>
      <c r="F6252" s="757"/>
      <c r="G6252" s="757"/>
      <c r="H6252" s="757"/>
      <c r="I6252" s="757"/>
    </row>
    <row r="6253" spans="1:9" ht="15.75" customHeight="1">
      <c r="A6253" s="963">
        <v>87896</v>
      </c>
      <c r="B6253" s="963" t="s">
        <v>9195</v>
      </c>
      <c r="C6253" s="964" t="s">
        <v>122</v>
      </c>
      <c r="D6253" s="966">
        <v>4.68</v>
      </c>
      <c r="E6253" s="757"/>
      <c r="F6253" s="757"/>
      <c r="G6253" s="757"/>
      <c r="H6253" s="757"/>
      <c r="I6253" s="757"/>
    </row>
    <row r="6254" spans="1:9" ht="15.75" customHeight="1">
      <c r="A6254" s="963">
        <v>87897</v>
      </c>
      <c r="B6254" s="963" t="s">
        <v>9196</v>
      </c>
      <c r="C6254" s="964" t="s">
        <v>122</v>
      </c>
      <c r="D6254" s="966">
        <v>4.28</v>
      </c>
      <c r="E6254" s="757"/>
      <c r="F6254" s="757"/>
      <c r="G6254" s="757"/>
      <c r="H6254" s="757"/>
      <c r="I6254" s="757"/>
    </row>
    <row r="6255" spans="1:9" ht="15.75" customHeight="1">
      <c r="A6255" s="963">
        <v>87899</v>
      </c>
      <c r="B6255" s="963" t="s">
        <v>9197</v>
      </c>
      <c r="C6255" s="964" t="s">
        <v>122</v>
      </c>
      <c r="D6255" s="965">
        <v>9.3000000000000007</v>
      </c>
      <c r="E6255" s="757"/>
      <c r="F6255" s="757"/>
      <c r="G6255" s="757"/>
      <c r="H6255" s="757"/>
      <c r="I6255" s="757"/>
    </row>
    <row r="6256" spans="1:9" ht="15.75" customHeight="1">
      <c r="A6256" s="963">
        <v>87900</v>
      </c>
      <c r="B6256" s="963" t="s">
        <v>9198</v>
      </c>
      <c r="C6256" s="964" t="s">
        <v>122</v>
      </c>
      <c r="D6256" s="965">
        <v>9.17</v>
      </c>
      <c r="E6256" s="757"/>
      <c r="F6256" s="757"/>
      <c r="G6256" s="757"/>
      <c r="H6256" s="757"/>
      <c r="I6256" s="757"/>
    </row>
    <row r="6257" spans="1:9" ht="15.75" customHeight="1">
      <c r="A6257" s="963">
        <v>87902</v>
      </c>
      <c r="B6257" s="963" t="s">
        <v>9199</v>
      </c>
      <c r="C6257" s="964" t="s">
        <v>122</v>
      </c>
      <c r="D6257" s="965">
        <v>10.71</v>
      </c>
      <c r="E6257" s="757"/>
      <c r="F6257" s="757"/>
      <c r="G6257" s="757"/>
      <c r="H6257" s="757"/>
      <c r="I6257" s="757"/>
    </row>
    <row r="6258" spans="1:9" ht="15.75" customHeight="1">
      <c r="A6258" s="963">
        <v>87903</v>
      </c>
      <c r="B6258" s="963" t="s">
        <v>9200</v>
      </c>
      <c r="C6258" s="964" t="s">
        <v>122</v>
      </c>
      <c r="D6258" s="965">
        <v>10.39</v>
      </c>
      <c r="E6258" s="757"/>
      <c r="F6258" s="757"/>
      <c r="G6258" s="757"/>
      <c r="H6258" s="757"/>
      <c r="I6258" s="757"/>
    </row>
    <row r="6259" spans="1:9" ht="15.75" customHeight="1">
      <c r="A6259" s="963">
        <v>87904</v>
      </c>
      <c r="B6259" s="963" t="s">
        <v>9201</v>
      </c>
      <c r="C6259" s="964" t="s">
        <v>122</v>
      </c>
      <c r="D6259" s="965">
        <v>6.92</v>
      </c>
      <c r="E6259" s="757"/>
      <c r="F6259" s="757"/>
      <c r="G6259" s="757"/>
      <c r="H6259" s="757"/>
      <c r="I6259" s="757"/>
    </row>
    <row r="6260" spans="1:9" ht="15.75" customHeight="1">
      <c r="A6260" s="963">
        <v>87905</v>
      </c>
      <c r="B6260" s="963" t="s">
        <v>9202</v>
      </c>
      <c r="C6260" s="964" t="s">
        <v>122</v>
      </c>
      <c r="D6260" s="965">
        <v>6.52</v>
      </c>
      <c r="E6260" s="757"/>
      <c r="F6260" s="757"/>
      <c r="G6260" s="757"/>
      <c r="H6260" s="757"/>
      <c r="I6260" s="757"/>
    </row>
    <row r="6261" spans="1:9" ht="15.75" customHeight="1">
      <c r="A6261" s="963">
        <v>87907</v>
      </c>
      <c r="B6261" s="963" t="s">
        <v>9203</v>
      </c>
      <c r="C6261" s="964" t="s">
        <v>122</v>
      </c>
      <c r="D6261" s="965">
        <v>5.57</v>
      </c>
      <c r="E6261" s="757"/>
      <c r="F6261" s="757"/>
      <c r="G6261" s="757"/>
      <c r="H6261" s="757"/>
      <c r="I6261" s="757"/>
    </row>
    <row r="6262" spans="1:9" ht="15.75" customHeight="1">
      <c r="A6262" s="963">
        <v>87908</v>
      </c>
      <c r="B6262" s="963" t="s">
        <v>9204</v>
      </c>
      <c r="C6262" s="964" t="s">
        <v>122</v>
      </c>
      <c r="D6262" s="965">
        <v>5.17</v>
      </c>
      <c r="E6262" s="757"/>
      <c r="F6262" s="757"/>
      <c r="G6262" s="757"/>
      <c r="H6262" s="757"/>
      <c r="I6262" s="757"/>
    </row>
    <row r="6263" spans="1:9" ht="15.75" customHeight="1">
      <c r="A6263" s="963">
        <v>87910</v>
      </c>
      <c r="B6263" s="963" t="s">
        <v>9205</v>
      </c>
      <c r="C6263" s="964" t="s">
        <v>122</v>
      </c>
      <c r="D6263" s="965">
        <v>19.260000000000002</v>
      </c>
      <c r="E6263" s="757"/>
      <c r="F6263" s="757"/>
      <c r="G6263" s="757"/>
      <c r="H6263" s="757"/>
      <c r="I6263" s="757"/>
    </row>
    <row r="6264" spans="1:9" ht="15.75" customHeight="1">
      <c r="A6264" s="963">
        <v>87911</v>
      </c>
      <c r="B6264" s="963" t="s">
        <v>9206</v>
      </c>
      <c r="C6264" s="964" t="s">
        <v>122</v>
      </c>
      <c r="D6264" s="965">
        <v>18.579999999999998</v>
      </c>
      <c r="E6264" s="757"/>
      <c r="F6264" s="757"/>
      <c r="G6264" s="757"/>
      <c r="H6264" s="757"/>
      <c r="I6264" s="757"/>
    </row>
    <row r="6265" spans="1:9" ht="15.75" customHeight="1">
      <c r="A6265" s="963">
        <v>104410</v>
      </c>
      <c r="B6265" s="963" t="s">
        <v>9207</v>
      </c>
      <c r="C6265" s="964" t="s">
        <v>122</v>
      </c>
      <c r="D6265" s="965">
        <v>4.34</v>
      </c>
      <c r="E6265" s="757"/>
      <c r="F6265" s="757"/>
      <c r="G6265" s="757"/>
      <c r="H6265" s="757"/>
      <c r="I6265" s="757"/>
    </row>
    <row r="6266" spans="1:9" ht="15.75" customHeight="1">
      <c r="A6266" s="963">
        <v>104411</v>
      </c>
      <c r="B6266" s="963" t="s">
        <v>9208</v>
      </c>
      <c r="C6266" s="964" t="s">
        <v>122</v>
      </c>
      <c r="D6266" s="965">
        <v>4.34</v>
      </c>
      <c r="E6266" s="757"/>
      <c r="F6266" s="757"/>
      <c r="G6266" s="757"/>
      <c r="H6266" s="757"/>
      <c r="I6266" s="757"/>
    </row>
    <row r="6267" spans="1:9" ht="15.75" customHeight="1">
      <c r="A6267" s="963">
        <v>87411</v>
      </c>
      <c r="B6267" s="963" t="s">
        <v>9209</v>
      </c>
      <c r="C6267" s="964" t="s">
        <v>122</v>
      </c>
      <c r="D6267" s="965">
        <v>15.15</v>
      </c>
      <c r="E6267" s="757"/>
      <c r="F6267" s="757"/>
      <c r="G6267" s="757"/>
      <c r="H6267" s="757"/>
      <c r="I6267" s="757"/>
    </row>
    <row r="6268" spans="1:9" ht="15.75" customHeight="1">
      <c r="A6268" s="963">
        <v>87412</v>
      </c>
      <c r="B6268" s="963" t="s">
        <v>9210</v>
      </c>
      <c r="C6268" s="964" t="s">
        <v>122</v>
      </c>
      <c r="D6268" s="965">
        <v>21</v>
      </c>
      <c r="E6268" s="757"/>
      <c r="F6268" s="757"/>
      <c r="G6268" s="757"/>
      <c r="H6268" s="757"/>
      <c r="I6268" s="757"/>
    </row>
    <row r="6269" spans="1:9" ht="15.75" customHeight="1">
      <c r="A6269" s="963">
        <v>87413</v>
      </c>
      <c r="B6269" s="963" t="s">
        <v>9211</v>
      </c>
      <c r="C6269" s="964" t="s">
        <v>122</v>
      </c>
      <c r="D6269" s="965">
        <v>24.34</v>
      </c>
      <c r="E6269" s="757"/>
      <c r="F6269" s="757"/>
      <c r="G6269" s="757"/>
      <c r="H6269" s="757"/>
      <c r="I6269" s="757"/>
    </row>
    <row r="6270" spans="1:9" ht="15.75" customHeight="1">
      <c r="A6270" s="963">
        <v>87414</v>
      </c>
      <c r="B6270" s="963" t="s">
        <v>9212</v>
      </c>
      <c r="C6270" s="964" t="s">
        <v>122</v>
      </c>
      <c r="D6270" s="965">
        <v>22.92</v>
      </c>
      <c r="E6270" s="757"/>
      <c r="F6270" s="757"/>
      <c r="G6270" s="757"/>
      <c r="H6270" s="757"/>
      <c r="I6270" s="757"/>
    </row>
    <row r="6271" spans="1:9" ht="15.75" customHeight="1">
      <c r="A6271" s="963">
        <v>87415</v>
      </c>
      <c r="B6271" s="963" t="s">
        <v>9213</v>
      </c>
      <c r="C6271" s="964" t="s">
        <v>122</v>
      </c>
      <c r="D6271" s="965">
        <v>28.6</v>
      </c>
      <c r="E6271" s="757"/>
      <c r="F6271" s="757"/>
      <c r="G6271" s="757"/>
      <c r="H6271" s="757"/>
      <c r="I6271" s="757"/>
    </row>
    <row r="6272" spans="1:9" ht="15.75" customHeight="1">
      <c r="A6272" s="963">
        <v>87416</v>
      </c>
      <c r="B6272" s="963" t="s">
        <v>9214</v>
      </c>
      <c r="C6272" s="964" t="s">
        <v>122</v>
      </c>
      <c r="D6272" s="965">
        <v>32.15</v>
      </c>
      <c r="E6272" s="757"/>
      <c r="F6272" s="757"/>
      <c r="G6272" s="757"/>
      <c r="H6272" s="757"/>
      <c r="I6272" s="757"/>
    </row>
    <row r="6273" spans="1:9" ht="15.75" customHeight="1">
      <c r="A6273" s="963">
        <v>87417</v>
      </c>
      <c r="B6273" s="963" t="s">
        <v>9215</v>
      </c>
      <c r="C6273" s="964" t="s">
        <v>122</v>
      </c>
      <c r="D6273" s="965">
        <v>15.98</v>
      </c>
      <c r="E6273" s="757"/>
      <c r="F6273" s="757"/>
      <c r="G6273" s="757"/>
      <c r="H6273" s="757"/>
      <c r="I6273" s="757"/>
    </row>
    <row r="6274" spans="1:9" ht="15.75" customHeight="1">
      <c r="A6274" s="963">
        <v>87418</v>
      </c>
      <c r="B6274" s="963" t="s">
        <v>9216</v>
      </c>
      <c r="C6274" s="964" t="s">
        <v>122</v>
      </c>
      <c r="D6274" s="965">
        <v>16.41</v>
      </c>
      <c r="E6274" s="757"/>
      <c r="F6274" s="757"/>
      <c r="G6274" s="757"/>
      <c r="H6274" s="757"/>
      <c r="I6274" s="757"/>
    </row>
    <row r="6275" spans="1:9" ht="15.75" customHeight="1">
      <c r="A6275" s="963">
        <v>87419</v>
      </c>
      <c r="B6275" s="963" t="s">
        <v>9217</v>
      </c>
      <c r="C6275" s="964" t="s">
        <v>122</v>
      </c>
      <c r="D6275" s="965">
        <v>17.670000000000002</v>
      </c>
      <c r="E6275" s="757"/>
      <c r="F6275" s="757"/>
      <c r="G6275" s="757"/>
      <c r="H6275" s="757"/>
      <c r="I6275" s="757"/>
    </row>
    <row r="6276" spans="1:9" ht="15.75" customHeight="1">
      <c r="A6276" s="963">
        <v>87420</v>
      </c>
      <c r="B6276" s="963" t="s">
        <v>9218</v>
      </c>
      <c r="C6276" s="964" t="s">
        <v>122</v>
      </c>
      <c r="D6276" s="965">
        <v>24.4</v>
      </c>
      <c r="E6276" s="757"/>
      <c r="F6276" s="757"/>
      <c r="G6276" s="757"/>
      <c r="H6276" s="757"/>
      <c r="I6276" s="757"/>
    </row>
    <row r="6277" spans="1:9" ht="15.75" customHeight="1">
      <c r="A6277" s="963">
        <v>87421</v>
      </c>
      <c r="B6277" s="963" t="s">
        <v>9219</v>
      </c>
      <c r="C6277" s="964" t="s">
        <v>122</v>
      </c>
      <c r="D6277" s="965">
        <v>24.83</v>
      </c>
      <c r="E6277" s="757"/>
      <c r="F6277" s="757"/>
      <c r="G6277" s="757"/>
      <c r="H6277" s="757"/>
      <c r="I6277" s="757"/>
    </row>
    <row r="6278" spans="1:9" ht="15.75" customHeight="1">
      <c r="A6278" s="963">
        <v>87422</v>
      </c>
      <c r="B6278" s="963" t="s">
        <v>9220</v>
      </c>
      <c r="C6278" s="964" t="s">
        <v>122</v>
      </c>
      <c r="D6278" s="965">
        <v>26.09</v>
      </c>
      <c r="E6278" s="757"/>
      <c r="F6278" s="757"/>
      <c r="G6278" s="757"/>
      <c r="H6278" s="757"/>
      <c r="I6278" s="757"/>
    </row>
    <row r="6279" spans="1:9" ht="15.75" customHeight="1">
      <c r="A6279" s="963">
        <v>87423</v>
      </c>
      <c r="B6279" s="963" t="s">
        <v>9221</v>
      </c>
      <c r="C6279" s="964" t="s">
        <v>122</v>
      </c>
      <c r="D6279" s="965">
        <v>31.5</v>
      </c>
      <c r="E6279" s="757"/>
      <c r="F6279" s="757"/>
      <c r="G6279" s="757"/>
      <c r="H6279" s="757"/>
      <c r="I6279" s="757"/>
    </row>
    <row r="6280" spans="1:9" ht="15.75" customHeight="1">
      <c r="A6280" s="963">
        <v>87424</v>
      </c>
      <c r="B6280" s="963" t="s">
        <v>9222</v>
      </c>
      <c r="C6280" s="964" t="s">
        <v>122</v>
      </c>
      <c r="D6280" s="965">
        <v>32.15</v>
      </c>
      <c r="E6280" s="757"/>
      <c r="F6280" s="757"/>
      <c r="G6280" s="757"/>
      <c r="H6280" s="757"/>
      <c r="I6280" s="757"/>
    </row>
    <row r="6281" spans="1:9" ht="15.75" customHeight="1">
      <c r="A6281" s="963">
        <v>87425</v>
      </c>
      <c r="B6281" s="963" t="s">
        <v>9223</v>
      </c>
      <c r="C6281" s="964" t="s">
        <v>122</v>
      </c>
      <c r="D6281" s="965">
        <v>33.19</v>
      </c>
      <c r="E6281" s="757"/>
      <c r="F6281" s="757"/>
      <c r="G6281" s="757"/>
      <c r="H6281" s="757"/>
      <c r="I6281" s="757"/>
    </row>
    <row r="6282" spans="1:9" ht="15.75" customHeight="1">
      <c r="A6282" s="963">
        <v>87426</v>
      </c>
      <c r="B6282" s="963" t="s">
        <v>9224</v>
      </c>
      <c r="C6282" s="964" t="s">
        <v>122</v>
      </c>
      <c r="D6282" s="965">
        <v>37.369999999999997</v>
      </c>
      <c r="E6282" s="757"/>
      <c r="F6282" s="757"/>
      <c r="G6282" s="757"/>
      <c r="H6282" s="757"/>
      <c r="I6282" s="757"/>
    </row>
    <row r="6283" spans="1:9" ht="15.75" customHeight="1">
      <c r="A6283" s="963">
        <v>87427</v>
      </c>
      <c r="B6283" s="963" t="s">
        <v>9225</v>
      </c>
      <c r="C6283" s="964" t="s">
        <v>122</v>
      </c>
      <c r="D6283" s="965">
        <v>38.020000000000003</v>
      </c>
      <c r="E6283" s="757"/>
      <c r="F6283" s="757"/>
      <c r="G6283" s="757"/>
      <c r="H6283" s="757"/>
      <c r="I6283" s="757"/>
    </row>
    <row r="6284" spans="1:9" ht="15.75" customHeight="1">
      <c r="A6284" s="963">
        <v>87428</v>
      </c>
      <c r="B6284" s="963" t="s">
        <v>9226</v>
      </c>
      <c r="C6284" s="964" t="s">
        <v>122</v>
      </c>
      <c r="D6284" s="965">
        <v>39.06</v>
      </c>
      <c r="E6284" s="757"/>
      <c r="F6284" s="757"/>
      <c r="G6284" s="757"/>
      <c r="H6284" s="757"/>
      <c r="I6284" s="757"/>
    </row>
    <row r="6285" spans="1:9" ht="15.75" customHeight="1">
      <c r="A6285" s="963">
        <v>87429</v>
      </c>
      <c r="B6285" s="963" t="s">
        <v>9227</v>
      </c>
      <c r="C6285" s="964" t="s">
        <v>122</v>
      </c>
      <c r="D6285" s="965">
        <v>16.3</v>
      </c>
      <c r="E6285" s="757"/>
      <c r="F6285" s="757"/>
      <c r="G6285" s="757"/>
      <c r="H6285" s="757"/>
      <c r="I6285" s="757"/>
    </row>
    <row r="6286" spans="1:9" ht="15.75" customHeight="1">
      <c r="A6286" s="963">
        <v>87430</v>
      </c>
      <c r="B6286" s="963" t="s">
        <v>9228</v>
      </c>
      <c r="C6286" s="964" t="s">
        <v>122</v>
      </c>
      <c r="D6286" s="965">
        <v>16.73</v>
      </c>
      <c r="E6286" s="757"/>
      <c r="F6286" s="757"/>
      <c r="G6286" s="757"/>
      <c r="H6286" s="757"/>
      <c r="I6286" s="757"/>
    </row>
    <row r="6287" spans="1:9" ht="15.75" customHeight="1">
      <c r="A6287" s="963">
        <v>87431</v>
      </c>
      <c r="B6287" s="963" t="s">
        <v>9229</v>
      </c>
      <c r="C6287" s="964" t="s">
        <v>122</v>
      </c>
      <c r="D6287" s="965">
        <v>16.95</v>
      </c>
      <c r="E6287" s="757"/>
      <c r="F6287" s="757"/>
      <c r="G6287" s="757"/>
      <c r="H6287" s="757"/>
      <c r="I6287" s="757"/>
    </row>
    <row r="6288" spans="1:9" ht="15.75" customHeight="1">
      <c r="A6288" s="963">
        <v>87432</v>
      </c>
      <c r="B6288" s="963" t="s">
        <v>9230</v>
      </c>
      <c r="C6288" s="964" t="s">
        <v>122</v>
      </c>
      <c r="D6288" s="965">
        <v>23.47</v>
      </c>
      <c r="E6288" s="757"/>
      <c r="F6288" s="757"/>
      <c r="G6288" s="757"/>
      <c r="H6288" s="757"/>
      <c r="I6288" s="757"/>
    </row>
    <row r="6289" spans="1:9" ht="15.75" customHeight="1">
      <c r="A6289" s="963">
        <v>87433</v>
      </c>
      <c r="B6289" s="963" t="s">
        <v>9231</v>
      </c>
      <c r="C6289" s="964" t="s">
        <v>122</v>
      </c>
      <c r="D6289" s="965">
        <v>24.34</v>
      </c>
      <c r="E6289" s="757"/>
      <c r="F6289" s="757"/>
      <c r="G6289" s="757"/>
      <c r="H6289" s="757"/>
      <c r="I6289" s="757"/>
    </row>
    <row r="6290" spans="1:9" ht="15.75" customHeight="1">
      <c r="A6290" s="963">
        <v>87434</v>
      </c>
      <c r="B6290" s="963" t="s">
        <v>9232</v>
      </c>
      <c r="C6290" s="964" t="s">
        <v>122</v>
      </c>
      <c r="D6290" s="965">
        <v>24.95</v>
      </c>
      <c r="E6290" s="757"/>
      <c r="F6290" s="757"/>
      <c r="G6290" s="757"/>
      <c r="H6290" s="757"/>
      <c r="I6290" s="757"/>
    </row>
    <row r="6291" spans="1:9" ht="15.75" customHeight="1">
      <c r="A6291" s="963">
        <v>87435</v>
      </c>
      <c r="B6291" s="963" t="s">
        <v>9233</v>
      </c>
      <c r="C6291" s="964" t="s">
        <v>122</v>
      </c>
      <c r="D6291" s="965">
        <v>26.2</v>
      </c>
      <c r="E6291" s="757"/>
      <c r="F6291" s="757"/>
      <c r="G6291" s="757"/>
      <c r="H6291" s="757"/>
      <c r="I6291" s="757"/>
    </row>
    <row r="6292" spans="1:9" ht="15.75" customHeight="1">
      <c r="A6292" s="963">
        <v>87436</v>
      </c>
      <c r="B6292" s="963" t="s">
        <v>9234</v>
      </c>
      <c r="C6292" s="964" t="s">
        <v>122</v>
      </c>
      <c r="D6292" s="965">
        <v>27.67</v>
      </c>
      <c r="E6292" s="757"/>
      <c r="F6292" s="757"/>
      <c r="G6292" s="757"/>
      <c r="H6292" s="757"/>
      <c r="I6292" s="757"/>
    </row>
    <row r="6293" spans="1:9" ht="15.75" customHeight="1">
      <c r="A6293" s="963">
        <v>87437</v>
      </c>
      <c r="B6293" s="963" t="s">
        <v>9235</v>
      </c>
      <c r="C6293" s="964" t="s">
        <v>122</v>
      </c>
      <c r="D6293" s="965">
        <v>28.71</v>
      </c>
      <c r="E6293" s="757"/>
      <c r="F6293" s="757"/>
      <c r="G6293" s="757"/>
      <c r="H6293" s="757"/>
      <c r="I6293" s="757"/>
    </row>
    <row r="6294" spans="1:9" ht="15.75" customHeight="1">
      <c r="A6294" s="963">
        <v>87438</v>
      </c>
      <c r="B6294" s="963" t="s">
        <v>9236</v>
      </c>
      <c r="C6294" s="964" t="s">
        <v>122</v>
      </c>
      <c r="D6294" s="965">
        <v>32.31</v>
      </c>
      <c r="E6294" s="757"/>
      <c r="F6294" s="757"/>
      <c r="G6294" s="757"/>
      <c r="H6294" s="757"/>
      <c r="I6294" s="757"/>
    </row>
    <row r="6295" spans="1:9" ht="15.75" customHeight="1">
      <c r="A6295" s="963">
        <v>87439</v>
      </c>
      <c r="B6295" s="963" t="s">
        <v>9237</v>
      </c>
      <c r="C6295" s="964" t="s">
        <v>122</v>
      </c>
      <c r="D6295" s="965">
        <v>34.18</v>
      </c>
      <c r="E6295" s="757"/>
      <c r="F6295" s="757"/>
      <c r="G6295" s="757"/>
      <c r="H6295" s="757"/>
      <c r="I6295" s="757"/>
    </row>
    <row r="6296" spans="1:9" ht="15.75" customHeight="1">
      <c r="A6296" s="963">
        <v>87440</v>
      </c>
      <c r="B6296" s="963" t="s">
        <v>9238</v>
      </c>
      <c r="C6296" s="964" t="s">
        <v>122</v>
      </c>
      <c r="D6296" s="965">
        <v>35.049999999999997</v>
      </c>
      <c r="E6296" s="757"/>
      <c r="F6296" s="757"/>
      <c r="G6296" s="757"/>
      <c r="H6296" s="757"/>
      <c r="I6296" s="757"/>
    </row>
    <row r="6297" spans="1:9" ht="15.75" customHeight="1">
      <c r="A6297" s="963">
        <v>87527</v>
      </c>
      <c r="B6297" s="963" t="s">
        <v>9239</v>
      </c>
      <c r="C6297" s="964" t="s">
        <v>122</v>
      </c>
      <c r="D6297" s="965">
        <v>34.57</v>
      </c>
      <c r="E6297" s="757"/>
      <c r="F6297" s="757"/>
      <c r="G6297" s="757"/>
      <c r="H6297" s="757"/>
      <c r="I6297" s="757"/>
    </row>
    <row r="6298" spans="1:9" ht="15.75" customHeight="1">
      <c r="A6298" s="963">
        <v>87528</v>
      </c>
      <c r="B6298" s="963" t="s">
        <v>9240</v>
      </c>
      <c r="C6298" s="964" t="s">
        <v>122</v>
      </c>
      <c r="D6298" s="965">
        <v>38.380000000000003</v>
      </c>
      <c r="E6298" s="757"/>
      <c r="F6298" s="757"/>
      <c r="G6298" s="757"/>
      <c r="H6298" s="757"/>
      <c r="I6298" s="757"/>
    </row>
    <row r="6299" spans="1:9" ht="15.75" customHeight="1">
      <c r="A6299" s="963">
        <v>87529</v>
      </c>
      <c r="B6299" s="963" t="s">
        <v>9241</v>
      </c>
      <c r="C6299" s="964" t="s">
        <v>122</v>
      </c>
      <c r="D6299" s="965">
        <v>31.48</v>
      </c>
      <c r="E6299" s="757"/>
      <c r="F6299" s="757"/>
      <c r="G6299" s="757"/>
      <c r="H6299" s="757"/>
      <c r="I6299" s="757"/>
    </row>
    <row r="6300" spans="1:9" ht="15.75" customHeight="1">
      <c r="A6300" s="963">
        <v>87530</v>
      </c>
      <c r="B6300" s="963" t="s">
        <v>9242</v>
      </c>
      <c r="C6300" s="964" t="s">
        <v>122</v>
      </c>
      <c r="D6300" s="965">
        <v>35.29</v>
      </c>
      <c r="E6300" s="757"/>
      <c r="F6300" s="757"/>
      <c r="G6300" s="757"/>
      <c r="H6300" s="757"/>
      <c r="I6300" s="757"/>
    </row>
    <row r="6301" spans="1:9" ht="15.75" customHeight="1">
      <c r="A6301" s="963">
        <v>87531</v>
      </c>
      <c r="B6301" s="963" t="s">
        <v>9243</v>
      </c>
      <c r="C6301" s="964" t="s">
        <v>122</v>
      </c>
      <c r="D6301" s="965">
        <v>30.38</v>
      </c>
      <c r="E6301" s="757"/>
      <c r="F6301" s="757"/>
      <c r="G6301" s="757"/>
      <c r="H6301" s="757"/>
      <c r="I6301" s="757"/>
    </row>
    <row r="6302" spans="1:9" ht="15.75" customHeight="1">
      <c r="A6302" s="963">
        <v>87532</v>
      </c>
      <c r="B6302" s="963" t="s">
        <v>9244</v>
      </c>
      <c r="C6302" s="964" t="s">
        <v>122</v>
      </c>
      <c r="D6302" s="966">
        <v>34.19</v>
      </c>
      <c r="E6302" s="757"/>
      <c r="F6302" s="757"/>
      <c r="G6302" s="757"/>
      <c r="H6302" s="757"/>
      <c r="I6302" s="757"/>
    </row>
    <row r="6303" spans="1:9" ht="15.75" customHeight="1">
      <c r="A6303" s="963">
        <v>87535</v>
      </c>
      <c r="B6303" s="963" t="s">
        <v>9245</v>
      </c>
      <c r="C6303" s="964" t="s">
        <v>122</v>
      </c>
      <c r="D6303" s="965">
        <v>27.29</v>
      </c>
      <c r="E6303" s="757"/>
      <c r="F6303" s="757"/>
      <c r="G6303" s="757"/>
      <c r="H6303" s="757"/>
      <c r="I6303" s="757"/>
    </row>
    <row r="6304" spans="1:9" ht="15.75" customHeight="1">
      <c r="A6304" s="963">
        <v>87536</v>
      </c>
      <c r="B6304" s="963" t="s">
        <v>1143</v>
      </c>
      <c r="C6304" s="964" t="s">
        <v>122</v>
      </c>
      <c r="D6304" s="965">
        <v>31.1</v>
      </c>
      <c r="E6304" s="757"/>
      <c r="F6304" s="757"/>
      <c r="G6304" s="757"/>
      <c r="H6304" s="757"/>
      <c r="I6304" s="757"/>
    </row>
    <row r="6305" spans="1:9" ht="15.75" customHeight="1">
      <c r="A6305" s="963">
        <v>87537</v>
      </c>
      <c r="B6305" s="963" t="s">
        <v>9246</v>
      </c>
      <c r="C6305" s="964" t="s">
        <v>122</v>
      </c>
      <c r="D6305" s="965">
        <v>73.63</v>
      </c>
      <c r="E6305" s="757"/>
      <c r="F6305" s="757"/>
      <c r="G6305" s="757"/>
      <c r="H6305" s="757"/>
      <c r="I6305" s="757"/>
    </row>
    <row r="6306" spans="1:9" ht="15.75" customHeight="1">
      <c r="A6306" s="963">
        <v>87538</v>
      </c>
      <c r="B6306" s="963" t="s">
        <v>9247</v>
      </c>
      <c r="C6306" s="964" t="s">
        <v>122</v>
      </c>
      <c r="D6306" s="965">
        <v>70.98</v>
      </c>
      <c r="E6306" s="757"/>
      <c r="F6306" s="757"/>
      <c r="G6306" s="757"/>
      <c r="H6306" s="757"/>
      <c r="I6306" s="757"/>
    </row>
    <row r="6307" spans="1:9" ht="15.75" customHeight="1">
      <c r="A6307" s="963">
        <v>87539</v>
      </c>
      <c r="B6307" s="963" t="s">
        <v>9248</v>
      </c>
      <c r="C6307" s="964" t="s">
        <v>122</v>
      </c>
      <c r="D6307" s="965">
        <v>70.05</v>
      </c>
      <c r="E6307" s="757"/>
      <c r="F6307" s="757"/>
      <c r="G6307" s="757"/>
      <c r="H6307" s="757"/>
      <c r="I6307" s="757"/>
    </row>
    <row r="6308" spans="1:9" ht="15.75" customHeight="1">
      <c r="A6308" s="963">
        <v>87541</v>
      </c>
      <c r="B6308" s="963" t="s">
        <v>9249</v>
      </c>
      <c r="C6308" s="964" t="s">
        <v>122</v>
      </c>
      <c r="D6308" s="965">
        <v>67.41</v>
      </c>
      <c r="E6308" s="757"/>
      <c r="F6308" s="757"/>
      <c r="G6308" s="757"/>
      <c r="H6308" s="757"/>
      <c r="I6308" s="757"/>
    </row>
    <row r="6309" spans="1:9" ht="15.75" customHeight="1">
      <c r="A6309" s="963">
        <v>87543</v>
      </c>
      <c r="B6309" s="963" t="s">
        <v>9250</v>
      </c>
      <c r="C6309" s="964" t="s">
        <v>122</v>
      </c>
      <c r="D6309" s="965">
        <v>23.02</v>
      </c>
      <c r="E6309" s="757"/>
      <c r="F6309" s="757"/>
      <c r="G6309" s="757"/>
      <c r="H6309" s="757"/>
      <c r="I6309" s="757"/>
    </row>
    <row r="6310" spans="1:9" ht="15.75" customHeight="1">
      <c r="A6310" s="963">
        <v>87545</v>
      </c>
      <c r="B6310" s="963" t="s">
        <v>9251</v>
      </c>
      <c r="C6310" s="964" t="s">
        <v>122</v>
      </c>
      <c r="D6310" s="965">
        <v>23.26</v>
      </c>
      <c r="E6310" s="757"/>
      <c r="F6310" s="757"/>
      <c r="G6310" s="757"/>
      <c r="H6310" s="757"/>
      <c r="I6310" s="757"/>
    </row>
    <row r="6311" spans="1:9" ht="15.75" customHeight="1">
      <c r="A6311" s="963">
        <v>87546</v>
      </c>
      <c r="B6311" s="963" t="s">
        <v>9252</v>
      </c>
      <c r="C6311" s="964" t="s">
        <v>122</v>
      </c>
      <c r="D6311" s="965">
        <v>25.42</v>
      </c>
      <c r="E6311" s="757"/>
      <c r="F6311" s="757"/>
      <c r="G6311" s="757"/>
      <c r="H6311" s="757"/>
      <c r="I6311" s="757"/>
    </row>
    <row r="6312" spans="1:9" ht="15.75" customHeight="1">
      <c r="A6312" s="963">
        <v>87547</v>
      </c>
      <c r="B6312" s="963" t="s">
        <v>9253</v>
      </c>
      <c r="C6312" s="964" t="s">
        <v>122</v>
      </c>
      <c r="D6312" s="965">
        <v>20.190000000000001</v>
      </c>
      <c r="E6312" s="757"/>
      <c r="F6312" s="757"/>
      <c r="G6312" s="757"/>
      <c r="H6312" s="757"/>
      <c r="I6312" s="757"/>
    </row>
    <row r="6313" spans="1:9" ht="15.75" customHeight="1">
      <c r="A6313" s="963">
        <v>87548</v>
      </c>
      <c r="B6313" s="963" t="s">
        <v>9254</v>
      </c>
      <c r="C6313" s="964" t="s">
        <v>122</v>
      </c>
      <c r="D6313" s="965">
        <v>22.35</v>
      </c>
      <c r="E6313" s="757"/>
      <c r="F6313" s="757"/>
      <c r="G6313" s="757"/>
      <c r="H6313" s="757"/>
      <c r="I6313" s="757"/>
    </row>
    <row r="6314" spans="1:9" ht="15.75" customHeight="1">
      <c r="A6314" s="963">
        <v>87549</v>
      </c>
      <c r="B6314" s="963" t="s">
        <v>9255</v>
      </c>
      <c r="C6314" s="964" t="s">
        <v>122</v>
      </c>
      <c r="D6314" s="965">
        <v>19.07</v>
      </c>
      <c r="E6314" s="757"/>
      <c r="F6314" s="757"/>
      <c r="G6314" s="757"/>
      <c r="H6314" s="757"/>
      <c r="I6314" s="757"/>
    </row>
    <row r="6315" spans="1:9" ht="15.75" customHeight="1">
      <c r="A6315" s="963">
        <v>87550</v>
      </c>
      <c r="B6315" s="963" t="s">
        <v>9256</v>
      </c>
      <c r="C6315" s="964" t="s">
        <v>122</v>
      </c>
      <c r="D6315" s="965">
        <v>21.23</v>
      </c>
      <c r="E6315" s="757"/>
      <c r="F6315" s="757"/>
      <c r="G6315" s="757"/>
      <c r="H6315" s="757"/>
      <c r="I6315" s="757"/>
    </row>
    <row r="6316" spans="1:9" ht="15.75" customHeight="1">
      <c r="A6316" s="963">
        <v>87553</v>
      </c>
      <c r="B6316" s="963" t="s">
        <v>9257</v>
      </c>
      <c r="C6316" s="964" t="s">
        <v>122</v>
      </c>
      <c r="D6316" s="965">
        <v>15.98</v>
      </c>
      <c r="E6316" s="757"/>
      <c r="F6316" s="757"/>
      <c r="G6316" s="757"/>
      <c r="H6316" s="757"/>
      <c r="I6316" s="757"/>
    </row>
    <row r="6317" spans="1:9" ht="15.75" customHeight="1">
      <c r="A6317" s="963">
        <v>87554</v>
      </c>
      <c r="B6317" s="963" t="s">
        <v>9258</v>
      </c>
      <c r="C6317" s="964" t="s">
        <v>122</v>
      </c>
      <c r="D6317" s="965">
        <v>18.14</v>
      </c>
      <c r="E6317" s="757"/>
      <c r="F6317" s="757"/>
      <c r="G6317" s="757"/>
      <c r="H6317" s="757"/>
      <c r="I6317" s="757"/>
    </row>
    <row r="6318" spans="1:9" ht="15.75" customHeight="1">
      <c r="A6318" s="963">
        <v>87555</v>
      </c>
      <c r="B6318" s="963" t="s">
        <v>9259</v>
      </c>
      <c r="C6318" s="964" t="s">
        <v>122</v>
      </c>
      <c r="D6318" s="965">
        <v>44.45</v>
      </c>
      <c r="E6318" s="757"/>
      <c r="F6318" s="757"/>
      <c r="G6318" s="757"/>
      <c r="H6318" s="757"/>
      <c r="I6318" s="757"/>
    </row>
    <row r="6319" spans="1:9" ht="15.75" customHeight="1">
      <c r="A6319" s="963">
        <v>87556</v>
      </c>
      <c r="B6319" s="963" t="s">
        <v>9260</v>
      </c>
      <c r="C6319" s="964" t="s">
        <v>122</v>
      </c>
      <c r="D6319" s="965">
        <v>41.81</v>
      </c>
      <c r="E6319" s="757"/>
      <c r="F6319" s="757"/>
      <c r="G6319" s="757"/>
      <c r="H6319" s="757"/>
      <c r="I6319" s="757"/>
    </row>
    <row r="6320" spans="1:9" ht="15.75" customHeight="1">
      <c r="A6320" s="963">
        <v>87557</v>
      </c>
      <c r="B6320" s="963" t="s">
        <v>9261</v>
      </c>
      <c r="C6320" s="964" t="s">
        <v>122</v>
      </c>
      <c r="D6320" s="965">
        <v>40.86</v>
      </c>
      <c r="E6320" s="757"/>
      <c r="F6320" s="757"/>
      <c r="G6320" s="757"/>
      <c r="H6320" s="757"/>
      <c r="I6320" s="757"/>
    </row>
    <row r="6321" spans="1:9" ht="15.75" customHeight="1">
      <c r="A6321" s="963">
        <v>87559</v>
      </c>
      <c r="B6321" s="963" t="s">
        <v>9262</v>
      </c>
      <c r="C6321" s="964" t="s">
        <v>122</v>
      </c>
      <c r="D6321" s="965">
        <v>38.21</v>
      </c>
      <c r="E6321" s="757"/>
      <c r="F6321" s="757"/>
      <c r="G6321" s="757"/>
      <c r="H6321" s="757"/>
      <c r="I6321" s="757"/>
    </row>
    <row r="6322" spans="1:9" ht="15.75" customHeight="1">
      <c r="A6322" s="963">
        <v>87561</v>
      </c>
      <c r="B6322" s="963" t="s">
        <v>9263</v>
      </c>
      <c r="C6322" s="964" t="s">
        <v>122</v>
      </c>
      <c r="D6322" s="965">
        <v>41.1</v>
      </c>
      <c r="E6322" s="757"/>
      <c r="F6322" s="757"/>
      <c r="G6322" s="757"/>
      <c r="H6322" s="757"/>
      <c r="I6322" s="757"/>
    </row>
    <row r="6323" spans="1:9" ht="15.75" customHeight="1">
      <c r="A6323" s="963">
        <v>87775</v>
      </c>
      <c r="B6323" s="963" t="s">
        <v>9264</v>
      </c>
      <c r="C6323" s="964" t="s">
        <v>122</v>
      </c>
      <c r="D6323" s="965">
        <v>44.43</v>
      </c>
      <c r="E6323" s="757"/>
      <c r="F6323" s="757"/>
      <c r="G6323" s="757"/>
      <c r="H6323" s="757"/>
      <c r="I6323" s="757"/>
    </row>
    <row r="6324" spans="1:9" ht="15.75" customHeight="1">
      <c r="A6324" s="963">
        <v>87777</v>
      </c>
      <c r="B6324" s="963" t="s">
        <v>9265</v>
      </c>
      <c r="C6324" s="964" t="s">
        <v>122</v>
      </c>
      <c r="D6324" s="965">
        <v>47.6</v>
      </c>
      <c r="E6324" s="757"/>
      <c r="F6324" s="757"/>
      <c r="G6324" s="757"/>
      <c r="H6324" s="757"/>
      <c r="I6324" s="757"/>
    </row>
    <row r="6325" spans="1:9" ht="15.75" customHeight="1">
      <c r="A6325" s="963">
        <v>87778</v>
      </c>
      <c r="B6325" s="963" t="s">
        <v>9266</v>
      </c>
      <c r="C6325" s="964" t="s">
        <v>122</v>
      </c>
      <c r="D6325" s="965">
        <v>77.41</v>
      </c>
      <c r="E6325" s="757"/>
      <c r="F6325" s="757"/>
      <c r="G6325" s="757"/>
      <c r="H6325" s="757"/>
      <c r="I6325" s="757"/>
    </row>
    <row r="6326" spans="1:9" ht="15.75" customHeight="1">
      <c r="A6326" s="963">
        <v>87779</v>
      </c>
      <c r="B6326" s="963" t="s">
        <v>9267</v>
      </c>
      <c r="C6326" s="964" t="s">
        <v>122</v>
      </c>
      <c r="D6326" s="965">
        <v>57.04</v>
      </c>
      <c r="E6326" s="757"/>
      <c r="F6326" s="757"/>
      <c r="G6326" s="757"/>
      <c r="H6326" s="757"/>
      <c r="I6326" s="757"/>
    </row>
    <row r="6327" spans="1:9" ht="15.75" customHeight="1">
      <c r="A6327" s="963">
        <v>87781</v>
      </c>
      <c r="B6327" s="963" t="s">
        <v>9268</v>
      </c>
      <c r="C6327" s="964" t="s">
        <v>122</v>
      </c>
      <c r="D6327" s="965">
        <v>61.3</v>
      </c>
      <c r="E6327" s="757"/>
      <c r="F6327" s="757"/>
      <c r="G6327" s="757"/>
      <c r="H6327" s="757"/>
      <c r="I6327" s="757"/>
    </row>
    <row r="6328" spans="1:9" ht="15.75" customHeight="1">
      <c r="A6328" s="963">
        <v>87783</v>
      </c>
      <c r="B6328" s="963" t="s">
        <v>9269</v>
      </c>
      <c r="C6328" s="964" t="s">
        <v>122</v>
      </c>
      <c r="D6328" s="965">
        <v>101.48</v>
      </c>
      <c r="E6328" s="757"/>
      <c r="F6328" s="757"/>
      <c r="G6328" s="757"/>
      <c r="H6328" s="757"/>
      <c r="I6328" s="757"/>
    </row>
    <row r="6329" spans="1:9" ht="15.75" customHeight="1">
      <c r="A6329" s="963">
        <v>87784</v>
      </c>
      <c r="B6329" s="963" t="s">
        <v>9270</v>
      </c>
      <c r="C6329" s="964" t="s">
        <v>122</v>
      </c>
      <c r="D6329" s="965">
        <v>62.24</v>
      </c>
      <c r="E6329" s="757"/>
      <c r="F6329" s="757"/>
      <c r="G6329" s="757"/>
      <c r="H6329" s="757"/>
      <c r="I6329" s="757"/>
    </row>
    <row r="6330" spans="1:9" ht="15.75" customHeight="1">
      <c r="A6330" s="963">
        <v>87786</v>
      </c>
      <c r="B6330" s="963" t="s">
        <v>9271</v>
      </c>
      <c r="C6330" s="964" t="s">
        <v>122</v>
      </c>
      <c r="D6330" s="965">
        <v>67.59</v>
      </c>
      <c r="E6330" s="757"/>
      <c r="F6330" s="757"/>
      <c r="G6330" s="757"/>
      <c r="H6330" s="757"/>
      <c r="I6330" s="757"/>
    </row>
    <row r="6331" spans="1:9" ht="15.75" customHeight="1">
      <c r="A6331" s="963">
        <v>87787</v>
      </c>
      <c r="B6331" s="963" t="s">
        <v>9272</v>
      </c>
      <c r="C6331" s="964" t="s">
        <v>122</v>
      </c>
      <c r="D6331" s="965">
        <v>118.75</v>
      </c>
      <c r="E6331" s="757"/>
      <c r="F6331" s="757"/>
      <c r="G6331" s="757"/>
      <c r="H6331" s="757"/>
      <c r="I6331" s="757"/>
    </row>
    <row r="6332" spans="1:9" ht="15.75" customHeight="1">
      <c r="A6332" s="963">
        <v>87788</v>
      </c>
      <c r="B6332" s="963" t="s">
        <v>9273</v>
      </c>
      <c r="C6332" s="964" t="s">
        <v>122</v>
      </c>
      <c r="D6332" s="965">
        <v>73.239999999999995</v>
      </c>
      <c r="E6332" s="757"/>
      <c r="F6332" s="757"/>
      <c r="G6332" s="757"/>
      <c r="H6332" s="757"/>
      <c r="I6332" s="757"/>
    </row>
    <row r="6333" spans="1:9" ht="15.75" customHeight="1">
      <c r="A6333" s="963">
        <v>87790</v>
      </c>
      <c r="B6333" s="963" t="s">
        <v>9274</v>
      </c>
      <c r="C6333" s="964" t="s">
        <v>122</v>
      </c>
      <c r="D6333" s="965">
        <v>79.12</v>
      </c>
      <c r="E6333" s="757"/>
      <c r="F6333" s="757"/>
      <c r="G6333" s="757"/>
      <c r="H6333" s="757"/>
      <c r="I6333" s="757"/>
    </row>
    <row r="6334" spans="1:9" ht="15.75" customHeight="1">
      <c r="A6334" s="963">
        <v>87791</v>
      </c>
      <c r="B6334" s="963" t="s">
        <v>9275</v>
      </c>
      <c r="C6334" s="964" t="s">
        <v>122</v>
      </c>
      <c r="D6334" s="965">
        <v>130.78</v>
      </c>
      <c r="E6334" s="757"/>
      <c r="F6334" s="757"/>
      <c r="G6334" s="757"/>
      <c r="H6334" s="757"/>
      <c r="I6334" s="757"/>
    </row>
    <row r="6335" spans="1:9" ht="15.75" customHeight="1">
      <c r="A6335" s="963">
        <v>87792</v>
      </c>
      <c r="B6335" s="963" t="s">
        <v>9276</v>
      </c>
      <c r="C6335" s="964" t="s">
        <v>122</v>
      </c>
      <c r="D6335" s="965">
        <v>33.229999999999997</v>
      </c>
      <c r="E6335" s="757"/>
      <c r="F6335" s="757"/>
      <c r="G6335" s="757"/>
      <c r="H6335" s="757"/>
      <c r="I6335" s="757"/>
    </row>
    <row r="6336" spans="1:9" ht="15.75" customHeight="1">
      <c r="A6336" s="963">
        <v>87794</v>
      </c>
      <c r="B6336" s="963" t="s">
        <v>9277</v>
      </c>
      <c r="C6336" s="964" t="s">
        <v>122</v>
      </c>
      <c r="D6336" s="965">
        <v>36.200000000000003</v>
      </c>
      <c r="E6336" s="757"/>
      <c r="F6336" s="757"/>
      <c r="G6336" s="757"/>
      <c r="H6336" s="757"/>
      <c r="I6336" s="757"/>
    </row>
    <row r="6337" spans="1:9" ht="15.75" customHeight="1">
      <c r="A6337" s="963">
        <v>87795</v>
      </c>
      <c r="B6337" s="963" t="s">
        <v>9278</v>
      </c>
      <c r="C6337" s="964" t="s">
        <v>122</v>
      </c>
      <c r="D6337" s="965">
        <v>64.84</v>
      </c>
      <c r="E6337" s="757"/>
      <c r="F6337" s="757"/>
      <c r="G6337" s="757"/>
      <c r="H6337" s="757"/>
      <c r="I6337" s="757"/>
    </row>
    <row r="6338" spans="1:9" ht="15.75" customHeight="1">
      <c r="A6338" s="963">
        <v>87797</v>
      </c>
      <c r="B6338" s="963" t="s">
        <v>9279</v>
      </c>
      <c r="C6338" s="964" t="s">
        <v>122</v>
      </c>
      <c r="D6338" s="965">
        <v>45.55</v>
      </c>
      <c r="E6338" s="757"/>
      <c r="F6338" s="757"/>
      <c r="G6338" s="757"/>
      <c r="H6338" s="757"/>
      <c r="I6338" s="757"/>
    </row>
    <row r="6339" spans="1:9" ht="15.75" customHeight="1">
      <c r="A6339" s="963">
        <v>87799</v>
      </c>
      <c r="B6339" s="963" t="s">
        <v>9280</v>
      </c>
      <c r="C6339" s="964" t="s">
        <v>122</v>
      </c>
      <c r="D6339" s="965">
        <v>49.52</v>
      </c>
      <c r="E6339" s="757"/>
      <c r="F6339" s="757"/>
      <c r="G6339" s="757"/>
      <c r="H6339" s="757"/>
      <c r="I6339" s="757"/>
    </row>
    <row r="6340" spans="1:9" ht="15.75" customHeight="1">
      <c r="A6340" s="963">
        <v>87800</v>
      </c>
      <c r="B6340" s="963" t="s">
        <v>9281</v>
      </c>
      <c r="C6340" s="964" t="s">
        <v>122</v>
      </c>
      <c r="D6340" s="965">
        <v>87.73</v>
      </c>
      <c r="E6340" s="757"/>
      <c r="F6340" s="757"/>
      <c r="G6340" s="757"/>
      <c r="H6340" s="757"/>
      <c r="I6340" s="757"/>
    </row>
    <row r="6341" spans="1:9" ht="15.75" customHeight="1">
      <c r="A6341" s="963">
        <v>87801</v>
      </c>
      <c r="B6341" s="963" t="s">
        <v>9282</v>
      </c>
      <c r="C6341" s="964" t="s">
        <v>122</v>
      </c>
      <c r="D6341" s="965">
        <v>50.41</v>
      </c>
      <c r="E6341" s="757"/>
      <c r="F6341" s="757"/>
      <c r="G6341" s="757"/>
      <c r="H6341" s="757"/>
      <c r="I6341" s="757"/>
    </row>
    <row r="6342" spans="1:9" ht="15.75" customHeight="1">
      <c r="A6342" s="963">
        <v>87803</v>
      </c>
      <c r="B6342" s="963" t="s">
        <v>9283</v>
      </c>
      <c r="C6342" s="964" t="s">
        <v>122</v>
      </c>
      <c r="D6342" s="965">
        <v>55.4</v>
      </c>
      <c r="E6342" s="757"/>
      <c r="F6342" s="757"/>
      <c r="G6342" s="757"/>
      <c r="H6342" s="757"/>
      <c r="I6342" s="757"/>
    </row>
    <row r="6343" spans="1:9" ht="15.75" customHeight="1">
      <c r="A6343" s="963">
        <v>87804</v>
      </c>
      <c r="B6343" s="963" t="s">
        <v>9284</v>
      </c>
      <c r="C6343" s="964" t="s">
        <v>122</v>
      </c>
      <c r="D6343" s="965">
        <v>103.87</v>
      </c>
      <c r="E6343" s="757"/>
      <c r="F6343" s="757"/>
      <c r="G6343" s="757"/>
      <c r="H6343" s="757"/>
      <c r="I6343" s="757"/>
    </row>
    <row r="6344" spans="1:9" ht="15.75" customHeight="1">
      <c r="A6344" s="963">
        <v>87805</v>
      </c>
      <c r="B6344" s="963" t="s">
        <v>9285</v>
      </c>
      <c r="C6344" s="964" t="s">
        <v>122</v>
      </c>
      <c r="D6344" s="965">
        <v>54.98</v>
      </c>
      <c r="E6344" s="757"/>
      <c r="F6344" s="757"/>
      <c r="G6344" s="757"/>
      <c r="H6344" s="757"/>
      <c r="I6344" s="757"/>
    </row>
    <row r="6345" spans="1:9" ht="15.75" customHeight="1">
      <c r="A6345" s="963">
        <v>87807</v>
      </c>
      <c r="B6345" s="963" t="s">
        <v>9286</v>
      </c>
      <c r="C6345" s="964" t="s">
        <v>122</v>
      </c>
      <c r="D6345" s="965">
        <v>60.48</v>
      </c>
      <c r="E6345" s="757"/>
      <c r="F6345" s="757"/>
      <c r="G6345" s="757"/>
      <c r="H6345" s="757"/>
      <c r="I6345" s="757"/>
    </row>
    <row r="6346" spans="1:9" ht="15.75" customHeight="1">
      <c r="A6346" s="963">
        <v>87808</v>
      </c>
      <c r="B6346" s="963" t="s">
        <v>9287</v>
      </c>
      <c r="C6346" s="964" t="s">
        <v>122</v>
      </c>
      <c r="D6346" s="965">
        <v>111.39</v>
      </c>
      <c r="E6346" s="757"/>
      <c r="F6346" s="757"/>
      <c r="G6346" s="757"/>
      <c r="H6346" s="757"/>
      <c r="I6346" s="757"/>
    </row>
    <row r="6347" spans="1:9" ht="15.75" customHeight="1">
      <c r="A6347" s="963">
        <v>87809</v>
      </c>
      <c r="B6347" s="963" t="s">
        <v>9288</v>
      </c>
      <c r="C6347" s="964" t="s">
        <v>122</v>
      </c>
      <c r="D6347" s="965">
        <v>61.68</v>
      </c>
      <c r="E6347" s="757"/>
      <c r="F6347" s="757"/>
      <c r="G6347" s="757"/>
      <c r="H6347" s="757"/>
      <c r="I6347" s="757"/>
    </row>
    <row r="6348" spans="1:9" ht="15.75" customHeight="1">
      <c r="A6348" s="963">
        <v>87811</v>
      </c>
      <c r="B6348" s="963" t="s">
        <v>9289</v>
      </c>
      <c r="C6348" s="964" t="s">
        <v>122</v>
      </c>
      <c r="D6348" s="965">
        <v>64.650000000000006</v>
      </c>
      <c r="E6348" s="757"/>
      <c r="F6348" s="757"/>
      <c r="G6348" s="757"/>
      <c r="H6348" s="757"/>
      <c r="I6348" s="757"/>
    </row>
    <row r="6349" spans="1:9" ht="15.75" customHeight="1">
      <c r="A6349" s="963">
        <v>87812</v>
      </c>
      <c r="B6349" s="963" t="s">
        <v>9290</v>
      </c>
      <c r="C6349" s="964" t="s">
        <v>122</v>
      </c>
      <c r="D6349" s="965">
        <v>90.4</v>
      </c>
      <c r="E6349" s="757"/>
      <c r="F6349" s="757"/>
      <c r="G6349" s="757"/>
      <c r="H6349" s="757"/>
      <c r="I6349" s="757"/>
    </row>
    <row r="6350" spans="1:9" ht="15.75" customHeight="1">
      <c r="A6350" s="963">
        <v>87813</v>
      </c>
      <c r="B6350" s="963" t="s">
        <v>9291</v>
      </c>
      <c r="C6350" s="964" t="s">
        <v>122</v>
      </c>
      <c r="D6350" s="965">
        <v>74</v>
      </c>
      <c r="E6350" s="757"/>
      <c r="F6350" s="757"/>
      <c r="G6350" s="757"/>
      <c r="H6350" s="757"/>
      <c r="I6350" s="757"/>
    </row>
    <row r="6351" spans="1:9" ht="15.75" customHeight="1">
      <c r="A6351" s="963">
        <v>87815</v>
      </c>
      <c r="B6351" s="963" t="s">
        <v>9292</v>
      </c>
      <c r="C6351" s="964" t="s">
        <v>122</v>
      </c>
      <c r="D6351" s="965">
        <v>77.97</v>
      </c>
      <c r="E6351" s="757"/>
      <c r="F6351" s="757"/>
      <c r="G6351" s="757"/>
      <c r="H6351" s="757"/>
      <c r="I6351" s="757"/>
    </row>
    <row r="6352" spans="1:9" ht="15.75" customHeight="1">
      <c r="A6352" s="963">
        <v>87816</v>
      </c>
      <c r="B6352" s="963" t="s">
        <v>9293</v>
      </c>
      <c r="C6352" s="964" t="s">
        <v>122</v>
      </c>
      <c r="D6352" s="965">
        <v>113.32</v>
      </c>
      <c r="E6352" s="757"/>
      <c r="F6352" s="757"/>
      <c r="G6352" s="757"/>
      <c r="H6352" s="757"/>
      <c r="I6352" s="757"/>
    </row>
    <row r="6353" spans="1:9" ht="15.75" customHeight="1">
      <c r="A6353" s="963">
        <v>87817</v>
      </c>
      <c r="B6353" s="963" t="s">
        <v>9294</v>
      </c>
      <c r="C6353" s="964" t="s">
        <v>122</v>
      </c>
      <c r="D6353" s="965">
        <v>78.86</v>
      </c>
      <c r="E6353" s="757"/>
      <c r="F6353" s="757"/>
      <c r="G6353" s="757"/>
      <c r="H6353" s="757"/>
      <c r="I6353" s="757"/>
    </row>
    <row r="6354" spans="1:9" ht="15.75" customHeight="1">
      <c r="A6354" s="963">
        <v>87819</v>
      </c>
      <c r="B6354" s="963" t="s">
        <v>9295</v>
      </c>
      <c r="C6354" s="964" t="s">
        <v>122</v>
      </c>
      <c r="D6354" s="965">
        <v>83.85</v>
      </c>
      <c r="E6354" s="757"/>
      <c r="F6354" s="757"/>
      <c r="G6354" s="757"/>
      <c r="H6354" s="757"/>
      <c r="I6354" s="757"/>
    </row>
    <row r="6355" spans="1:9" ht="15.75" customHeight="1">
      <c r="A6355" s="963">
        <v>87820</v>
      </c>
      <c r="B6355" s="963" t="s">
        <v>9296</v>
      </c>
      <c r="C6355" s="964" t="s">
        <v>122</v>
      </c>
      <c r="D6355" s="965">
        <v>129.46</v>
      </c>
      <c r="E6355" s="757"/>
      <c r="F6355" s="757"/>
      <c r="G6355" s="757"/>
      <c r="H6355" s="757"/>
      <c r="I6355" s="757"/>
    </row>
    <row r="6356" spans="1:9" ht="15.75" customHeight="1">
      <c r="A6356" s="963">
        <v>87821</v>
      </c>
      <c r="B6356" s="963" t="s">
        <v>9297</v>
      </c>
      <c r="C6356" s="964" t="s">
        <v>122</v>
      </c>
      <c r="D6356" s="965">
        <v>102.24</v>
      </c>
      <c r="E6356" s="757"/>
      <c r="F6356" s="757"/>
      <c r="G6356" s="757"/>
      <c r="H6356" s="757"/>
      <c r="I6356" s="757"/>
    </row>
    <row r="6357" spans="1:9" ht="15.75" customHeight="1">
      <c r="A6357" s="963">
        <v>87823</v>
      </c>
      <c r="B6357" s="963" t="s">
        <v>9298</v>
      </c>
      <c r="C6357" s="964" t="s">
        <v>122</v>
      </c>
      <c r="D6357" s="965">
        <v>107.74</v>
      </c>
      <c r="E6357" s="757"/>
      <c r="F6357" s="757"/>
      <c r="G6357" s="757"/>
      <c r="H6357" s="757"/>
      <c r="I6357" s="757"/>
    </row>
    <row r="6358" spans="1:9" ht="15.75" customHeight="1">
      <c r="A6358" s="963">
        <v>87824</v>
      </c>
      <c r="B6358" s="963" t="s">
        <v>9299</v>
      </c>
      <c r="C6358" s="964" t="s">
        <v>122</v>
      </c>
      <c r="D6358" s="965">
        <v>149.16999999999999</v>
      </c>
      <c r="E6358" s="757"/>
      <c r="F6358" s="757"/>
      <c r="G6358" s="757"/>
      <c r="H6358" s="757"/>
      <c r="I6358" s="757"/>
    </row>
    <row r="6359" spans="1:9" ht="15.75" customHeight="1">
      <c r="A6359" s="963">
        <v>87825</v>
      </c>
      <c r="B6359" s="963" t="s">
        <v>9300</v>
      </c>
      <c r="C6359" s="964" t="s">
        <v>122</v>
      </c>
      <c r="D6359" s="965">
        <v>57.9</v>
      </c>
      <c r="E6359" s="757"/>
      <c r="F6359" s="757"/>
      <c r="G6359" s="757"/>
      <c r="H6359" s="757"/>
      <c r="I6359" s="757"/>
    </row>
    <row r="6360" spans="1:9" ht="15.75" customHeight="1">
      <c r="A6360" s="963">
        <v>87827</v>
      </c>
      <c r="B6360" s="963" t="s">
        <v>9301</v>
      </c>
      <c r="C6360" s="964" t="s">
        <v>122</v>
      </c>
      <c r="D6360" s="965">
        <v>61.54</v>
      </c>
      <c r="E6360" s="757"/>
      <c r="F6360" s="757"/>
      <c r="G6360" s="757"/>
      <c r="H6360" s="757"/>
      <c r="I6360" s="757"/>
    </row>
    <row r="6361" spans="1:9" ht="15.75" customHeight="1">
      <c r="A6361" s="963">
        <v>87828</v>
      </c>
      <c r="B6361" s="963" t="s">
        <v>9302</v>
      </c>
      <c r="C6361" s="964" t="s">
        <v>122</v>
      </c>
      <c r="D6361" s="965">
        <v>94.76</v>
      </c>
      <c r="E6361" s="757"/>
      <c r="F6361" s="757"/>
      <c r="G6361" s="757"/>
      <c r="H6361" s="757"/>
      <c r="I6361" s="757"/>
    </row>
    <row r="6362" spans="1:9" ht="15.75" customHeight="1">
      <c r="A6362" s="963">
        <v>87829</v>
      </c>
      <c r="B6362" s="963" t="s">
        <v>9303</v>
      </c>
      <c r="C6362" s="964" t="s">
        <v>122</v>
      </c>
      <c r="D6362" s="965">
        <v>70.209999999999994</v>
      </c>
      <c r="E6362" s="757"/>
      <c r="F6362" s="757"/>
      <c r="G6362" s="757"/>
      <c r="H6362" s="757"/>
      <c r="I6362" s="757"/>
    </row>
    <row r="6363" spans="1:9" ht="15.75" customHeight="1">
      <c r="A6363" s="963">
        <v>87831</v>
      </c>
      <c r="B6363" s="963" t="s">
        <v>9304</v>
      </c>
      <c r="C6363" s="964" t="s">
        <v>122</v>
      </c>
      <c r="D6363" s="965">
        <v>75.08</v>
      </c>
      <c r="E6363" s="757"/>
      <c r="F6363" s="757"/>
      <c r="G6363" s="757"/>
      <c r="H6363" s="757"/>
      <c r="I6363" s="757"/>
    </row>
    <row r="6364" spans="1:9" ht="15.75" customHeight="1">
      <c r="A6364" s="963">
        <v>87832</v>
      </c>
      <c r="B6364" s="963" t="s">
        <v>9305</v>
      </c>
      <c r="C6364" s="964" t="s">
        <v>122</v>
      </c>
      <c r="D6364" s="965">
        <v>120.24</v>
      </c>
      <c r="E6364" s="757"/>
      <c r="F6364" s="757"/>
      <c r="G6364" s="757"/>
      <c r="H6364" s="757"/>
      <c r="I6364" s="757"/>
    </row>
    <row r="6365" spans="1:9" ht="15.75" customHeight="1">
      <c r="A6365" s="963">
        <v>87834</v>
      </c>
      <c r="B6365" s="963" t="s">
        <v>9306</v>
      </c>
      <c r="C6365" s="964" t="s">
        <v>122</v>
      </c>
      <c r="D6365" s="965">
        <v>180.04</v>
      </c>
      <c r="E6365" s="757"/>
      <c r="F6365" s="757"/>
      <c r="G6365" s="757"/>
      <c r="H6365" s="757"/>
      <c r="I6365" s="757"/>
    </row>
    <row r="6366" spans="1:9" ht="15.75" customHeight="1">
      <c r="A6366" s="963">
        <v>87835</v>
      </c>
      <c r="B6366" s="963" t="s">
        <v>9307</v>
      </c>
      <c r="C6366" s="964" t="s">
        <v>122</v>
      </c>
      <c r="D6366" s="965">
        <v>123.94</v>
      </c>
      <c r="E6366" s="757"/>
      <c r="F6366" s="757"/>
      <c r="G6366" s="757"/>
      <c r="H6366" s="757"/>
      <c r="I6366" s="757"/>
    </row>
    <row r="6367" spans="1:9" ht="15.75" customHeight="1">
      <c r="A6367" s="963">
        <v>87836</v>
      </c>
      <c r="B6367" s="963" t="s">
        <v>9308</v>
      </c>
      <c r="C6367" s="964" t="s">
        <v>122</v>
      </c>
      <c r="D6367" s="965">
        <v>173.59</v>
      </c>
      <c r="E6367" s="757"/>
      <c r="F6367" s="757"/>
      <c r="G6367" s="757"/>
      <c r="H6367" s="757"/>
      <c r="I6367" s="757"/>
    </row>
    <row r="6368" spans="1:9" ht="15.75" customHeight="1">
      <c r="A6368" s="963">
        <v>87837</v>
      </c>
      <c r="B6368" s="963" t="s">
        <v>9309</v>
      </c>
      <c r="C6368" s="964" t="s">
        <v>122</v>
      </c>
      <c r="D6368" s="965">
        <v>118.22</v>
      </c>
      <c r="E6368" s="757"/>
      <c r="F6368" s="757"/>
      <c r="G6368" s="757"/>
      <c r="H6368" s="757"/>
      <c r="I6368" s="757"/>
    </row>
    <row r="6369" spans="1:9" ht="15.75" customHeight="1">
      <c r="A6369" s="963">
        <v>87838</v>
      </c>
      <c r="B6369" s="963" t="s">
        <v>9310</v>
      </c>
      <c r="C6369" s="964" t="s">
        <v>122</v>
      </c>
      <c r="D6369" s="965">
        <v>186.97</v>
      </c>
      <c r="E6369" s="757"/>
      <c r="F6369" s="757"/>
      <c r="G6369" s="757"/>
      <c r="H6369" s="757"/>
      <c r="I6369" s="757"/>
    </row>
    <row r="6370" spans="1:9" ht="15.75" customHeight="1">
      <c r="A6370" s="963">
        <v>87839</v>
      </c>
      <c r="B6370" s="963" t="s">
        <v>9311</v>
      </c>
      <c r="C6370" s="964" t="s">
        <v>122</v>
      </c>
      <c r="D6370" s="965">
        <v>128.82</v>
      </c>
      <c r="E6370" s="757"/>
      <c r="F6370" s="757"/>
      <c r="G6370" s="757"/>
      <c r="H6370" s="757"/>
      <c r="I6370" s="757"/>
    </row>
    <row r="6371" spans="1:9" ht="15.75" customHeight="1">
      <c r="A6371" s="963">
        <v>87840</v>
      </c>
      <c r="B6371" s="963" t="s">
        <v>9312</v>
      </c>
      <c r="C6371" s="964" t="s">
        <v>122</v>
      </c>
      <c r="D6371" s="965">
        <v>178.95</v>
      </c>
      <c r="E6371" s="757"/>
      <c r="F6371" s="757"/>
      <c r="G6371" s="757"/>
      <c r="H6371" s="757"/>
      <c r="I6371" s="757"/>
    </row>
    <row r="6372" spans="1:9" ht="15.75" customHeight="1">
      <c r="A6372" s="963">
        <v>87841</v>
      </c>
      <c r="B6372" s="963" t="s">
        <v>9313</v>
      </c>
      <c r="C6372" s="964" t="s">
        <v>122</v>
      </c>
      <c r="D6372" s="965">
        <v>121.5</v>
      </c>
      <c r="E6372" s="757"/>
      <c r="F6372" s="757"/>
      <c r="G6372" s="757"/>
      <c r="H6372" s="757"/>
      <c r="I6372" s="757"/>
    </row>
    <row r="6373" spans="1:9" ht="15.75" customHeight="1">
      <c r="A6373" s="963">
        <v>87842</v>
      </c>
      <c r="B6373" s="963" t="s">
        <v>9314</v>
      </c>
      <c r="C6373" s="964" t="s">
        <v>122</v>
      </c>
      <c r="D6373" s="965">
        <v>186.32</v>
      </c>
      <c r="E6373" s="757"/>
      <c r="F6373" s="757"/>
      <c r="G6373" s="757"/>
      <c r="H6373" s="757"/>
      <c r="I6373" s="757"/>
    </row>
    <row r="6374" spans="1:9" ht="15.75" customHeight="1">
      <c r="A6374" s="963">
        <v>87843</v>
      </c>
      <c r="B6374" s="963" t="s">
        <v>9315</v>
      </c>
      <c r="C6374" s="964" t="s">
        <v>122</v>
      </c>
      <c r="D6374" s="965">
        <v>136.83000000000001</v>
      </c>
      <c r="E6374" s="757"/>
      <c r="F6374" s="757"/>
      <c r="G6374" s="757"/>
      <c r="H6374" s="757"/>
      <c r="I6374" s="757"/>
    </row>
    <row r="6375" spans="1:9" ht="15.75" customHeight="1">
      <c r="A6375" s="963">
        <v>87844</v>
      </c>
      <c r="B6375" s="963" t="s">
        <v>9316</v>
      </c>
      <c r="C6375" s="964" t="s">
        <v>122</v>
      </c>
      <c r="D6375" s="965">
        <v>174.12</v>
      </c>
      <c r="E6375" s="757"/>
      <c r="F6375" s="757"/>
      <c r="G6375" s="757"/>
      <c r="H6375" s="757"/>
      <c r="I6375" s="757"/>
    </row>
    <row r="6376" spans="1:9" ht="15.75" customHeight="1">
      <c r="A6376" s="963">
        <v>87845</v>
      </c>
      <c r="B6376" s="963" t="s">
        <v>9317</v>
      </c>
      <c r="C6376" s="964" t="s">
        <v>122</v>
      </c>
      <c r="D6376" s="965">
        <v>125.38</v>
      </c>
      <c r="E6376" s="757"/>
      <c r="F6376" s="757"/>
      <c r="G6376" s="757"/>
      <c r="H6376" s="757"/>
      <c r="I6376" s="757"/>
    </row>
    <row r="6377" spans="1:9" ht="15.75" customHeight="1">
      <c r="A6377" s="963">
        <v>87846</v>
      </c>
      <c r="B6377" s="963" t="s">
        <v>9318</v>
      </c>
      <c r="C6377" s="964" t="s">
        <v>122</v>
      </c>
      <c r="D6377" s="965">
        <v>194.78</v>
      </c>
      <c r="E6377" s="757"/>
      <c r="F6377" s="757"/>
      <c r="G6377" s="757"/>
      <c r="H6377" s="757"/>
      <c r="I6377" s="757"/>
    </row>
    <row r="6378" spans="1:9" ht="15.75" customHeight="1">
      <c r="A6378" s="963">
        <v>87847</v>
      </c>
      <c r="B6378" s="963" t="s">
        <v>9319</v>
      </c>
      <c r="C6378" s="964" t="s">
        <v>122</v>
      </c>
      <c r="D6378" s="965">
        <v>138.69</v>
      </c>
      <c r="E6378" s="757"/>
      <c r="F6378" s="757"/>
      <c r="G6378" s="757"/>
      <c r="H6378" s="757"/>
      <c r="I6378" s="757"/>
    </row>
    <row r="6379" spans="1:9" ht="15.75" customHeight="1">
      <c r="A6379" s="963">
        <v>87848</v>
      </c>
      <c r="B6379" s="963" t="s">
        <v>9320</v>
      </c>
      <c r="C6379" s="964" t="s">
        <v>122</v>
      </c>
      <c r="D6379" s="965">
        <v>187.24</v>
      </c>
      <c r="E6379" s="757"/>
      <c r="F6379" s="757"/>
      <c r="G6379" s="757"/>
      <c r="H6379" s="757"/>
      <c r="I6379" s="757"/>
    </row>
    <row r="6380" spans="1:9" ht="15.75" customHeight="1">
      <c r="A6380" s="963">
        <v>87849</v>
      </c>
      <c r="B6380" s="963" t="s">
        <v>9321</v>
      </c>
      <c r="C6380" s="964" t="s">
        <v>122</v>
      </c>
      <c r="D6380" s="965">
        <v>131.85</v>
      </c>
      <c r="E6380" s="757"/>
      <c r="F6380" s="757"/>
      <c r="G6380" s="757"/>
      <c r="H6380" s="757"/>
      <c r="I6380" s="757"/>
    </row>
    <row r="6381" spans="1:9" ht="15.75" customHeight="1">
      <c r="A6381" s="963">
        <v>87850</v>
      </c>
      <c r="B6381" s="963" t="s">
        <v>9322</v>
      </c>
      <c r="C6381" s="964" t="s">
        <v>122</v>
      </c>
      <c r="D6381" s="965">
        <v>201.73</v>
      </c>
      <c r="E6381" s="757"/>
      <c r="F6381" s="757"/>
      <c r="G6381" s="757"/>
      <c r="H6381" s="757"/>
      <c r="I6381" s="757"/>
    </row>
    <row r="6382" spans="1:9" ht="15.75" customHeight="1">
      <c r="A6382" s="963">
        <v>87851</v>
      </c>
      <c r="B6382" s="963" t="s">
        <v>9323</v>
      </c>
      <c r="C6382" s="964" t="s">
        <v>122</v>
      </c>
      <c r="D6382" s="965">
        <v>143.59</v>
      </c>
      <c r="E6382" s="757"/>
      <c r="F6382" s="757"/>
      <c r="G6382" s="757"/>
      <c r="H6382" s="757"/>
      <c r="I6382" s="757"/>
    </row>
    <row r="6383" spans="1:9" ht="15.75" customHeight="1">
      <c r="A6383" s="963">
        <v>87852</v>
      </c>
      <c r="B6383" s="963" t="s">
        <v>9324</v>
      </c>
      <c r="C6383" s="964" t="s">
        <v>122</v>
      </c>
      <c r="D6383" s="965">
        <v>192.57</v>
      </c>
      <c r="E6383" s="757"/>
      <c r="F6383" s="757"/>
      <c r="G6383" s="757"/>
      <c r="H6383" s="757"/>
      <c r="I6383" s="757"/>
    </row>
    <row r="6384" spans="1:9" ht="15.75" customHeight="1">
      <c r="A6384" s="963">
        <v>87853</v>
      </c>
      <c r="B6384" s="963" t="s">
        <v>9325</v>
      </c>
      <c r="C6384" s="964" t="s">
        <v>122</v>
      </c>
      <c r="D6384" s="965">
        <v>135.12</v>
      </c>
      <c r="E6384" s="757"/>
      <c r="F6384" s="757"/>
      <c r="G6384" s="757"/>
      <c r="H6384" s="757"/>
      <c r="I6384" s="757"/>
    </row>
    <row r="6385" spans="1:9" ht="15.75" customHeight="1">
      <c r="A6385" s="963">
        <v>87854</v>
      </c>
      <c r="B6385" s="963" t="s">
        <v>9326</v>
      </c>
      <c r="C6385" s="964" t="s">
        <v>122</v>
      </c>
      <c r="D6385" s="965">
        <v>201.06</v>
      </c>
      <c r="E6385" s="757"/>
      <c r="F6385" s="757"/>
      <c r="G6385" s="757"/>
      <c r="H6385" s="757"/>
      <c r="I6385" s="757"/>
    </row>
    <row r="6386" spans="1:9" ht="15.75" customHeight="1">
      <c r="A6386" s="963">
        <v>87855</v>
      </c>
      <c r="B6386" s="963" t="s">
        <v>9327</v>
      </c>
      <c r="C6386" s="964" t="s">
        <v>122</v>
      </c>
      <c r="D6386" s="965">
        <v>151.6</v>
      </c>
      <c r="E6386" s="757"/>
      <c r="F6386" s="757"/>
      <c r="G6386" s="757"/>
      <c r="H6386" s="757"/>
      <c r="I6386" s="757"/>
    </row>
    <row r="6387" spans="1:9" ht="15.75" customHeight="1">
      <c r="A6387" s="963">
        <v>87856</v>
      </c>
      <c r="B6387" s="963" t="s">
        <v>9328</v>
      </c>
      <c r="C6387" s="964" t="s">
        <v>122</v>
      </c>
      <c r="D6387" s="965">
        <v>187.77</v>
      </c>
      <c r="E6387" s="757"/>
      <c r="F6387" s="757"/>
      <c r="G6387" s="757"/>
      <c r="H6387" s="757"/>
      <c r="I6387" s="757"/>
    </row>
    <row r="6388" spans="1:9" ht="15.75" customHeight="1">
      <c r="A6388" s="963">
        <v>87857</v>
      </c>
      <c r="B6388" s="963" t="s">
        <v>9329</v>
      </c>
      <c r="C6388" s="964" t="s">
        <v>122</v>
      </c>
      <c r="D6388" s="965">
        <v>138.99</v>
      </c>
      <c r="E6388" s="757"/>
      <c r="F6388" s="757"/>
      <c r="G6388" s="757"/>
      <c r="H6388" s="757"/>
      <c r="I6388" s="757"/>
    </row>
    <row r="6389" spans="1:9" ht="15.75" customHeight="1">
      <c r="A6389" s="963">
        <v>87858</v>
      </c>
      <c r="B6389" s="963" t="s">
        <v>9330</v>
      </c>
      <c r="C6389" s="964" t="s">
        <v>122</v>
      </c>
      <c r="D6389" s="965">
        <v>132.41</v>
      </c>
      <c r="E6389" s="757"/>
      <c r="F6389" s="757"/>
      <c r="G6389" s="757"/>
      <c r="H6389" s="757"/>
      <c r="I6389" s="757"/>
    </row>
    <row r="6390" spans="1:9" ht="15.75" customHeight="1">
      <c r="A6390" s="963">
        <v>87859</v>
      </c>
      <c r="B6390" s="963" t="s">
        <v>9331</v>
      </c>
      <c r="C6390" s="964" t="s">
        <v>122</v>
      </c>
      <c r="D6390" s="965">
        <v>152.26</v>
      </c>
      <c r="E6390" s="757"/>
      <c r="F6390" s="757"/>
      <c r="G6390" s="757"/>
      <c r="H6390" s="757"/>
      <c r="I6390" s="757"/>
    </row>
    <row r="6391" spans="1:9" ht="15.75" customHeight="1">
      <c r="A6391" s="963">
        <v>89048</v>
      </c>
      <c r="B6391" s="963" t="s">
        <v>9332</v>
      </c>
      <c r="C6391" s="964" t="s">
        <v>122</v>
      </c>
      <c r="D6391" s="965">
        <v>32.14</v>
      </c>
      <c r="E6391" s="757"/>
      <c r="F6391" s="757"/>
      <c r="G6391" s="757"/>
      <c r="H6391" s="757"/>
      <c r="I6391" s="757"/>
    </row>
    <row r="6392" spans="1:9" ht="15.75" customHeight="1">
      <c r="A6392" s="963">
        <v>89049</v>
      </c>
      <c r="B6392" s="963" t="s">
        <v>9333</v>
      </c>
      <c r="C6392" s="964" t="s">
        <v>122</v>
      </c>
      <c r="D6392" s="965">
        <v>20.5</v>
      </c>
      <c r="E6392" s="757"/>
      <c r="F6392" s="757"/>
      <c r="G6392" s="757"/>
      <c r="H6392" s="757"/>
      <c r="I6392" s="757"/>
    </row>
    <row r="6393" spans="1:9" ht="15.75" customHeight="1">
      <c r="A6393" s="963">
        <v>89173</v>
      </c>
      <c r="B6393" s="963" t="s">
        <v>9334</v>
      </c>
      <c r="C6393" s="964" t="s">
        <v>122</v>
      </c>
      <c r="D6393" s="965">
        <v>31.64</v>
      </c>
      <c r="E6393" s="757"/>
      <c r="F6393" s="757"/>
      <c r="G6393" s="757"/>
      <c r="H6393" s="757"/>
      <c r="I6393" s="757"/>
    </row>
    <row r="6394" spans="1:9" ht="15.75" customHeight="1">
      <c r="A6394" s="963">
        <v>90406</v>
      </c>
      <c r="B6394" s="963" t="s">
        <v>9335</v>
      </c>
      <c r="C6394" s="964" t="s">
        <v>122</v>
      </c>
      <c r="D6394" s="965">
        <v>40.49</v>
      </c>
      <c r="E6394" s="757"/>
      <c r="F6394" s="757"/>
      <c r="G6394" s="757"/>
      <c r="H6394" s="757"/>
      <c r="I6394" s="757"/>
    </row>
    <row r="6395" spans="1:9" ht="15.75" customHeight="1">
      <c r="A6395" s="963">
        <v>90407</v>
      </c>
      <c r="B6395" s="963" t="s">
        <v>9336</v>
      </c>
      <c r="C6395" s="964" t="s">
        <v>122</v>
      </c>
      <c r="D6395" s="965">
        <v>44.3</v>
      </c>
      <c r="E6395" s="757"/>
      <c r="F6395" s="757"/>
      <c r="G6395" s="757"/>
      <c r="H6395" s="757"/>
      <c r="I6395" s="757"/>
    </row>
    <row r="6396" spans="1:9" ht="15.75" customHeight="1">
      <c r="A6396" s="963">
        <v>90408</v>
      </c>
      <c r="B6396" s="963" t="s">
        <v>9337</v>
      </c>
      <c r="C6396" s="964" t="s">
        <v>122</v>
      </c>
      <c r="D6396" s="965">
        <v>28.93</v>
      </c>
      <c r="E6396" s="757"/>
      <c r="F6396" s="757"/>
      <c r="G6396" s="757"/>
      <c r="H6396" s="757"/>
      <c r="I6396" s="757"/>
    </row>
    <row r="6397" spans="1:9" ht="15.75" customHeight="1">
      <c r="A6397" s="963">
        <v>90409</v>
      </c>
      <c r="B6397" s="963" t="s">
        <v>9338</v>
      </c>
      <c r="C6397" s="964" t="s">
        <v>122</v>
      </c>
      <c r="D6397" s="965">
        <v>31.09</v>
      </c>
      <c r="E6397" s="757"/>
      <c r="F6397" s="757"/>
      <c r="G6397" s="757"/>
      <c r="H6397" s="757"/>
      <c r="I6397" s="757"/>
    </row>
    <row r="6398" spans="1:9" ht="15.75" customHeight="1">
      <c r="A6398" s="963">
        <v>104203</v>
      </c>
      <c r="B6398" s="963" t="s">
        <v>9339</v>
      </c>
      <c r="C6398" s="964" t="s">
        <v>122</v>
      </c>
      <c r="D6398" s="965">
        <v>48.36</v>
      </c>
      <c r="E6398" s="757"/>
      <c r="F6398" s="757"/>
      <c r="G6398" s="757"/>
      <c r="H6398" s="757"/>
      <c r="I6398" s="757"/>
    </row>
    <row r="6399" spans="1:9" ht="15.75" customHeight="1">
      <c r="A6399" s="963">
        <v>104204</v>
      </c>
      <c r="B6399" s="963" t="s">
        <v>9340</v>
      </c>
      <c r="C6399" s="964" t="s">
        <v>122</v>
      </c>
      <c r="D6399" s="965">
        <v>62.36</v>
      </c>
      <c r="E6399" s="757"/>
      <c r="F6399" s="757"/>
      <c r="G6399" s="757"/>
      <c r="H6399" s="757"/>
      <c r="I6399" s="757"/>
    </row>
    <row r="6400" spans="1:9" ht="15.75" customHeight="1">
      <c r="A6400" s="963">
        <v>104205</v>
      </c>
      <c r="B6400" s="963" t="s">
        <v>9341</v>
      </c>
      <c r="C6400" s="964" t="s">
        <v>122</v>
      </c>
      <c r="D6400" s="965">
        <v>68.260000000000005</v>
      </c>
      <c r="E6400" s="757"/>
      <c r="F6400" s="757"/>
      <c r="G6400" s="757"/>
      <c r="H6400" s="757"/>
      <c r="I6400" s="757"/>
    </row>
    <row r="6401" spans="1:9" ht="15.75" customHeight="1">
      <c r="A6401" s="963">
        <v>104206</v>
      </c>
      <c r="B6401" s="963" t="s">
        <v>9342</v>
      </c>
      <c r="C6401" s="964" t="s">
        <v>122</v>
      </c>
      <c r="D6401" s="965">
        <v>75.319999999999993</v>
      </c>
      <c r="E6401" s="757"/>
      <c r="F6401" s="757"/>
      <c r="G6401" s="757"/>
      <c r="H6401" s="757"/>
      <c r="I6401" s="757"/>
    </row>
    <row r="6402" spans="1:9" ht="15.75" customHeight="1">
      <c r="A6402" s="963">
        <v>104207</v>
      </c>
      <c r="B6402" s="963" t="s">
        <v>9343</v>
      </c>
      <c r="C6402" s="964" t="s">
        <v>122</v>
      </c>
      <c r="D6402" s="965">
        <v>36.31</v>
      </c>
      <c r="E6402" s="757"/>
      <c r="F6402" s="757"/>
      <c r="G6402" s="757"/>
      <c r="H6402" s="757"/>
      <c r="I6402" s="757"/>
    </row>
    <row r="6403" spans="1:9" ht="15.75" customHeight="1">
      <c r="A6403" s="963">
        <v>104208</v>
      </c>
      <c r="B6403" s="963" t="s">
        <v>9344</v>
      </c>
      <c r="C6403" s="964" t="s">
        <v>122</v>
      </c>
      <c r="D6403" s="965">
        <v>49.92</v>
      </c>
      <c r="E6403" s="757"/>
      <c r="F6403" s="757"/>
      <c r="G6403" s="757"/>
      <c r="H6403" s="757"/>
      <c r="I6403" s="757"/>
    </row>
    <row r="6404" spans="1:9" ht="15.75" customHeight="1">
      <c r="A6404" s="963">
        <v>104209</v>
      </c>
      <c r="B6404" s="963" t="s">
        <v>9345</v>
      </c>
      <c r="C6404" s="964" t="s">
        <v>122</v>
      </c>
      <c r="D6404" s="965">
        <v>55.48</v>
      </c>
      <c r="E6404" s="757"/>
      <c r="F6404" s="757"/>
      <c r="G6404" s="757"/>
      <c r="H6404" s="757"/>
      <c r="I6404" s="757"/>
    </row>
    <row r="6405" spans="1:9" ht="15.75" customHeight="1">
      <c r="A6405" s="963">
        <v>104210</v>
      </c>
      <c r="B6405" s="963" t="s">
        <v>9346</v>
      </c>
      <c r="C6405" s="964" t="s">
        <v>122</v>
      </c>
      <c r="D6405" s="965">
        <v>57.59</v>
      </c>
      <c r="E6405" s="757"/>
      <c r="F6405" s="757"/>
      <c r="G6405" s="757"/>
      <c r="H6405" s="757"/>
      <c r="I6405" s="757"/>
    </row>
    <row r="6406" spans="1:9" ht="15.75" customHeight="1">
      <c r="A6406" s="963">
        <v>104211</v>
      </c>
      <c r="B6406" s="963" t="s">
        <v>9347</v>
      </c>
      <c r="C6406" s="964" t="s">
        <v>122</v>
      </c>
      <c r="D6406" s="965">
        <v>67.38</v>
      </c>
      <c r="E6406" s="757"/>
      <c r="F6406" s="757"/>
      <c r="G6406" s="757"/>
      <c r="H6406" s="757"/>
      <c r="I6406" s="757"/>
    </row>
    <row r="6407" spans="1:9" ht="15.75" customHeight="1">
      <c r="A6407" s="963">
        <v>104212</v>
      </c>
      <c r="B6407" s="963" t="s">
        <v>9348</v>
      </c>
      <c r="C6407" s="964" t="s">
        <v>122</v>
      </c>
      <c r="D6407" s="965">
        <v>81.03</v>
      </c>
      <c r="E6407" s="757"/>
      <c r="F6407" s="757"/>
      <c r="G6407" s="757"/>
      <c r="H6407" s="757"/>
      <c r="I6407" s="757"/>
    </row>
    <row r="6408" spans="1:9" ht="15.75" customHeight="1">
      <c r="A6408" s="963">
        <v>104213</v>
      </c>
      <c r="B6408" s="963" t="s">
        <v>9349</v>
      </c>
      <c r="C6408" s="964" t="s">
        <v>122</v>
      </c>
      <c r="D6408" s="965">
        <v>86.59</v>
      </c>
      <c r="E6408" s="757"/>
      <c r="F6408" s="757"/>
      <c r="G6408" s="757"/>
      <c r="H6408" s="757"/>
      <c r="I6408" s="757"/>
    </row>
    <row r="6409" spans="1:9" ht="15.75" customHeight="1">
      <c r="A6409" s="963">
        <v>104214</v>
      </c>
      <c r="B6409" s="963" t="s">
        <v>9350</v>
      </c>
      <c r="C6409" s="964" t="s">
        <v>122</v>
      </c>
      <c r="D6409" s="965">
        <v>103.24</v>
      </c>
      <c r="E6409" s="757"/>
      <c r="F6409" s="757"/>
      <c r="G6409" s="757"/>
      <c r="H6409" s="757"/>
      <c r="I6409" s="757"/>
    </row>
    <row r="6410" spans="1:9" ht="15.75" customHeight="1">
      <c r="A6410" s="963">
        <v>104215</v>
      </c>
      <c r="B6410" s="963" t="s">
        <v>9351</v>
      </c>
      <c r="C6410" s="964" t="s">
        <v>122</v>
      </c>
      <c r="D6410" s="965">
        <v>63.09</v>
      </c>
      <c r="E6410" s="757"/>
      <c r="F6410" s="757"/>
      <c r="G6410" s="757"/>
      <c r="H6410" s="757"/>
      <c r="I6410" s="757"/>
    </row>
    <row r="6411" spans="1:9" ht="15.75" customHeight="1">
      <c r="A6411" s="963">
        <v>104216</v>
      </c>
      <c r="B6411" s="963" t="s">
        <v>9352</v>
      </c>
      <c r="C6411" s="964" t="s">
        <v>122</v>
      </c>
      <c r="D6411" s="965">
        <v>76.62</v>
      </c>
      <c r="E6411" s="757"/>
      <c r="F6411" s="757"/>
      <c r="G6411" s="757"/>
      <c r="H6411" s="757"/>
      <c r="I6411" s="757"/>
    </row>
    <row r="6412" spans="1:9" ht="15.75" customHeight="1">
      <c r="A6412" s="963">
        <v>104217</v>
      </c>
      <c r="B6412" s="963" t="s">
        <v>9353</v>
      </c>
      <c r="C6412" s="964" t="s">
        <v>122</v>
      </c>
      <c r="D6412" s="965">
        <v>41.38</v>
      </c>
      <c r="E6412" s="757"/>
      <c r="F6412" s="757"/>
      <c r="G6412" s="757"/>
      <c r="H6412" s="757"/>
      <c r="I6412" s="757"/>
    </row>
    <row r="6413" spans="1:9" ht="15.75" customHeight="1">
      <c r="A6413" s="963">
        <v>104218</v>
      </c>
      <c r="B6413" s="963" t="s">
        <v>9354</v>
      </c>
      <c r="C6413" s="964" t="s">
        <v>122</v>
      </c>
      <c r="D6413" s="965">
        <v>44.55</v>
      </c>
      <c r="E6413" s="757"/>
      <c r="F6413" s="757"/>
      <c r="G6413" s="757"/>
      <c r="H6413" s="757"/>
      <c r="I6413" s="757"/>
    </row>
    <row r="6414" spans="1:9" ht="15.75" customHeight="1">
      <c r="A6414" s="963">
        <v>104219</v>
      </c>
      <c r="B6414" s="963" t="s">
        <v>9355</v>
      </c>
      <c r="C6414" s="964" t="s">
        <v>122</v>
      </c>
      <c r="D6414" s="965">
        <v>74.680000000000007</v>
      </c>
      <c r="E6414" s="757"/>
      <c r="F6414" s="757"/>
      <c r="G6414" s="757"/>
      <c r="H6414" s="757"/>
      <c r="I6414" s="757"/>
    </row>
    <row r="6415" spans="1:9" ht="15.75" customHeight="1">
      <c r="A6415" s="963">
        <v>104220</v>
      </c>
      <c r="B6415" s="963" t="s">
        <v>9356</v>
      </c>
      <c r="C6415" s="964" t="s">
        <v>122</v>
      </c>
      <c r="D6415" s="965">
        <v>45.11</v>
      </c>
      <c r="E6415" s="757"/>
      <c r="F6415" s="757"/>
      <c r="G6415" s="757"/>
      <c r="H6415" s="757"/>
      <c r="I6415" s="757"/>
    </row>
    <row r="6416" spans="1:9" ht="15.75" customHeight="1">
      <c r="A6416" s="963">
        <v>104221</v>
      </c>
      <c r="B6416" s="963" t="s">
        <v>9357</v>
      </c>
      <c r="C6416" s="964" t="s">
        <v>122</v>
      </c>
      <c r="D6416" s="965">
        <v>53.14</v>
      </c>
      <c r="E6416" s="757"/>
      <c r="F6416" s="757"/>
      <c r="G6416" s="757"/>
      <c r="H6416" s="757"/>
      <c r="I6416" s="757"/>
    </row>
    <row r="6417" spans="1:9" ht="15.75" customHeight="1">
      <c r="A6417" s="963">
        <v>104222</v>
      </c>
      <c r="B6417" s="963" t="s">
        <v>9358</v>
      </c>
      <c r="C6417" s="964" t="s">
        <v>122</v>
      </c>
      <c r="D6417" s="965">
        <v>57.4</v>
      </c>
      <c r="E6417" s="757"/>
      <c r="F6417" s="757"/>
      <c r="G6417" s="757"/>
      <c r="H6417" s="757"/>
      <c r="I6417" s="757"/>
    </row>
    <row r="6418" spans="1:9" ht="15.75" customHeight="1">
      <c r="A6418" s="963">
        <v>104223</v>
      </c>
      <c r="B6418" s="963" t="s">
        <v>9359</v>
      </c>
      <c r="C6418" s="964" t="s">
        <v>122</v>
      </c>
      <c r="D6418" s="965">
        <v>97.93</v>
      </c>
      <c r="E6418" s="757"/>
      <c r="F6418" s="757"/>
      <c r="G6418" s="757"/>
      <c r="H6418" s="757"/>
      <c r="I6418" s="757"/>
    </row>
    <row r="6419" spans="1:9" ht="15.75" customHeight="1">
      <c r="A6419" s="963">
        <v>104224</v>
      </c>
      <c r="B6419" s="963" t="s">
        <v>9360</v>
      </c>
      <c r="C6419" s="964" t="s">
        <v>122</v>
      </c>
      <c r="D6419" s="965">
        <v>58.13</v>
      </c>
      <c r="E6419" s="757"/>
      <c r="F6419" s="757"/>
      <c r="G6419" s="757"/>
      <c r="H6419" s="757"/>
      <c r="I6419" s="757"/>
    </row>
    <row r="6420" spans="1:9" ht="15.75" customHeight="1">
      <c r="A6420" s="963">
        <v>104225</v>
      </c>
      <c r="B6420" s="963" t="s">
        <v>9361</v>
      </c>
      <c r="C6420" s="964" t="s">
        <v>122</v>
      </c>
      <c r="D6420" s="965">
        <v>58.34</v>
      </c>
      <c r="E6420" s="757"/>
      <c r="F6420" s="757"/>
      <c r="G6420" s="757"/>
      <c r="H6420" s="757"/>
      <c r="I6420" s="757"/>
    </row>
    <row r="6421" spans="1:9" ht="15.75" customHeight="1">
      <c r="A6421" s="963">
        <v>104226</v>
      </c>
      <c r="B6421" s="963" t="s">
        <v>9362</v>
      </c>
      <c r="C6421" s="964" t="s">
        <v>122</v>
      </c>
      <c r="D6421" s="965">
        <v>63.69</v>
      </c>
      <c r="E6421" s="757"/>
      <c r="F6421" s="757"/>
      <c r="G6421" s="757"/>
      <c r="H6421" s="757"/>
      <c r="I6421" s="757"/>
    </row>
    <row r="6422" spans="1:9" ht="15.75" customHeight="1">
      <c r="A6422" s="963">
        <v>104227</v>
      </c>
      <c r="B6422" s="963" t="s">
        <v>9363</v>
      </c>
      <c r="C6422" s="964" t="s">
        <v>122</v>
      </c>
      <c r="D6422" s="965">
        <v>115.2</v>
      </c>
      <c r="E6422" s="757"/>
      <c r="F6422" s="757"/>
      <c r="G6422" s="757"/>
      <c r="H6422" s="757"/>
      <c r="I6422" s="757"/>
    </row>
    <row r="6423" spans="1:9" ht="15.75" customHeight="1">
      <c r="A6423" s="963">
        <v>104228</v>
      </c>
      <c r="B6423" s="963" t="s">
        <v>9364</v>
      </c>
      <c r="C6423" s="964" t="s">
        <v>122</v>
      </c>
      <c r="D6423" s="965">
        <v>64.02</v>
      </c>
      <c r="E6423" s="757"/>
      <c r="F6423" s="757"/>
      <c r="G6423" s="757"/>
      <c r="H6423" s="757"/>
      <c r="I6423" s="757"/>
    </row>
    <row r="6424" spans="1:9" ht="15.75" customHeight="1">
      <c r="A6424" s="963">
        <v>104229</v>
      </c>
      <c r="B6424" s="963" t="s">
        <v>9365</v>
      </c>
      <c r="C6424" s="964" t="s">
        <v>122</v>
      </c>
      <c r="D6424" s="965">
        <v>68.41</v>
      </c>
      <c r="E6424" s="757"/>
      <c r="F6424" s="757"/>
      <c r="G6424" s="757"/>
      <c r="H6424" s="757"/>
      <c r="I6424" s="757"/>
    </row>
    <row r="6425" spans="1:9" ht="15.75" customHeight="1">
      <c r="A6425" s="963">
        <v>104230</v>
      </c>
      <c r="B6425" s="963" t="s">
        <v>9366</v>
      </c>
      <c r="C6425" s="964" t="s">
        <v>122</v>
      </c>
      <c r="D6425" s="965">
        <v>74.290000000000006</v>
      </c>
      <c r="E6425" s="757"/>
      <c r="F6425" s="757"/>
      <c r="G6425" s="757"/>
      <c r="H6425" s="757"/>
      <c r="I6425" s="757"/>
    </row>
    <row r="6426" spans="1:9" ht="15.75" customHeight="1">
      <c r="A6426" s="963">
        <v>104231</v>
      </c>
      <c r="B6426" s="963" t="s">
        <v>9367</v>
      </c>
      <c r="C6426" s="964" t="s">
        <v>122</v>
      </c>
      <c r="D6426" s="965">
        <v>126.88</v>
      </c>
      <c r="E6426" s="757"/>
      <c r="F6426" s="757"/>
      <c r="G6426" s="757"/>
      <c r="H6426" s="757"/>
      <c r="I6426" s="757"/>
    </row>
    <row r="6427" spans="1:9" ht="15.75" customHeight="1">
      <c r="A6427" s="963">
        <v>104232</v>
      </c>
      <c r="B6427" s="963" t="s">
        <v>9368</v>
      </c>
      <c r="C6427" s="964" t="s">
        <v>122</v>
      </c>
      <c r="D6427" s="965">
        <v>70.67</v>
      </c>
      <c r="E6427" s="757"/>
      <c r="F6427" s="757"/>
      <c r="G6427" s="757"/>
      <c r="H6427" s="757"/>
      <c r="I6427" s="757"/>
    </row>
    <row r="6428" spans="1:9" ht="15.75" customHeight="1">
      <c r="A6428" s="963">
        <v>104233</v>
      </c>
      <c r="B6428" s="963" t="s">
        <v>9369</v>
      </c>
      <c r="C6428" s="964" t="s">
        <v>122</v>
      </c>
      <c r="D6428" s="965">
        <v>31.43</v>
      </c>
      <c r="E6428" s="757"/>
      <c r="F6428" s="757"/>
      <c r="G6428" s="757"/>
      <c r="H6428" s="757"/>
      <c r="I6428" s="757"/>
    </row>
    <row r="6429" spans="1:9" ht="15.75" customHeight="1">
      <c r="A6429" s="963">
        <v>104234</v>
      </c>
      <c r="B6429" s="963" t="s">
        <v>9370</v>
      </c>
      <c r="C6429" s="964" t="s">
        <v>122</v>
      </c>
      <c r="D6429" s="965">
        <v>34.4</v>
      </c>
      <c r="E6429" s="757"/>
      <c r="F6429" s="757"/>
      <c r="G6429" s="757"/>
      <c r="H6429" s="757"/>
      <c r="I6429" s="757"/>
    </row>
    <row r="6430" spans="1:9" ht="15.75" customHeight="1">
      <c r="A6430" s="963">
        <v>104235</v>
      </c>
      <c r="B6430" s="963" t="s">
        <v>9371</v>
      </c>
      <c r="C6430" s="964" t="s">
        <v>122</v>
      </c>
      <c r="D6430" s="965">
        <v>63.16</v>
      </c>
      <c r="E6430" s="757"/>
      <c r="F6430" s="757"/>
      <c r="G6430" s="757"/>
      <c r="H6430" s="757"/>
      <c r="I6430" s="757"/>
    </row>
    <row r="6431" spans="1:9" ht="15.75" customHeight="1">
      <c r="A6431" s="963">
        <v>104236</v>
      </c>
      <c r="B6431" s="963" t="s">
        <v>9372</v>
      </c>
      <c r="C6431" s="964" t="s">
        <v>122</v>
      </c>
      <c r="D6431" s="965">
        <v>34.31</v>
      </c>
      <c r="E6431" s="757"/>
      <c r="F6431" s="757"/>
      <c r="G6431" s="757"/>
      <c r="H6431" s="757"/>
      <c r="I6431" s="757"/>
    </row>
    <row r="6432" spans="1:9" ht="15.75" customHeight="1">
      <c r="A6432" s="963">
        <v>104237</v>
      </c>
      <c r="B6432" s="963" t="s">
        <v>9373</v>
      </c>
      <c r="C6432" s="964" t="s">
        <v>122</v>
      </c>
      <c r="D6432" s="965">
        <v>42.89</v>
      </c>
      <c r="E6432" s="757"/>
      <c r="F6432" s="757"/>
      <c r="G6432" s="757"/>
      <c r="H6432" s="757"/>
      <c r="I6432" s="757"/>
    </row>
    <row r="6433" spans="1:9" ht="15.75" customHeight="1">
      <c r="A6433" s="963">
        <v>104238</v>
      </c>
      <c r="B6433" s="963" t="s">
        <v>9374</v>
      </c>
      <c r="C6433" s="964" t="s">
        <v>122</v>
      </c>
      <c r="D6433" s="965">
        <v>46.86</v>
      </c>
      <c r="E6433" s="757"/>
      <c r="F6433" s="757"/>
      <c r="G6433" s="757"/>
      <c r="H6433" s="757"/>
      <c r="I6433" s="757"/>
    </row>
    <row r="6434" spans="1:9" ht="15.75" customHeight="1">
      <c r="A6434" s="963">
        <v>104239</v>
      </c>
      <c r="B6434" s="963" t="s">
        <v>9375</v>
      </c>
      <c r="C6434" s="964" t="s">
        <v>122</v>
      </c>
      <c r="D6434" s="965">
        <v>85.3</v>
      </c>
      <c r="E6434" s="757"/>
      <c r="F6434" s="757"/>
      <c r="G6434" s="757"/>
      <c r="H6434" s="757"/>
      <c r="I6434" s="757"/>
    </row>
    <row r="6435" spans="1:9" ht="15.75" customHeight="1">
      <c r="A6435" s="963">
        <v>104240</v>
      </c>
      <c r="B6435" s="963" t="s">
        <v>9376</v>
      </c>
      <c r="C6435" s="964" t="s">
        <v>122</v>
      </c>
      <c r="D6435" s="965">
        <v>47.03</v>
      </c>
      <c r="E6435" s="757"/>
      <c r="F6435" s="757"/>
      <c r="G6435" s="757"/>
      <c r="H6435" s="757"/>
      <c r="I6435" s="757"/>
    </row>
    <row r="6436" spans="1:9" ht="15.75" customHeight="1">
      <c r="A6436" s="963">
        <v>104241</v>
      </c>
      <c r="B6436" s="963" t="s">
        <v>9377</v>
      </c>
      <c r="C6436" s="964" t="s">
        <v>122</v>
      </c>
      <c r="D6436" s="965">
        <v>47.75</v>
      </c>
      <c r="E6436" s="757"/>
      <c r="F6436" s="757"/>
      <c r="G6436" s="757"/>
      <c r="H6436" s="757"/>
      <c r="I6436" s="757"/>
    </row>
    <row r="6437" spans="1:9" ht="15.75" customHeight="1">
      <c r="A6437" s="963">
        <v>104242</v>
      </c>
      <c r="B6437" s="963" t="s">
        <v>9378</v>
      </c>
      <c r="C6437" s="964" t="s">
        <v>122</v>
      </c>
      <c r="D6437" s="965">
        <v>52.74</v>
      </c>
      <c r="E6437" s="757"/>
      <c r="F6437" s="757"/>
      <c r="G6437" s="757"/>
      <c r="H6437" s="757"/>
      <c r="I6437" s="757"/>
    </row>
    <row r="6438" spans="1:9" ht="15.75" customHeight="1">
      <c r="A6438" s="963">
        <v>104243</v>
      </c>
      <c r="B6438" s="963" t="s">
        <v>9379</v>
      </c>
      <c r="C6438" s="964" t="s">
        <v>122</v>
      </c>
      <c r="D6438" s="965">
        <v>101.44</v>
      </c>
      <c r="E6438" s="757"/>
      <c r="F6438" s="757"/>
      <c r="G6438" s="757"/>
      <c r="H6438" s="757"/>
      <c r="I6438" s="757"/>
    </row>
    <row r="6439" spans="1:9" ht="15.75" customHeight="1">
      <c r="A6439" s="963">
        <v>104244</v>
      </c>
      <c r="B6439" s="963" t="s">
        <v>9380</v>
      </c>
      <c r="C6439" s="964" t="s">
        <v>122</v>
      </c>
      <c r="D6439" s="965">
        <v>52.58</v>
      </c>
      <c r="E6439" s="757"/>
      <c r="F6439" s="757"/>
      <c r="G6439" s="757"/>
      <c r="H6439" s="757"/>
      <c r="I6439" s="757"/>
    </row>
    <row r="6440" spans="1:9" ht="15.75" customHeight="1">
      <c r="A6440" s="963">
        <v>104245</v>
      </c>
      <c r="B6440" s="963" t="s">
        <v>9381</v>
      </c>
      <c r="C6440" s="964" t="s">
        <v>122</v>
      </c>
      <c r="D6440" s="965">
        <v>52.06</v>
      </c>
      <c r="E6440" s="757"/>
      <c r="F6440" s="757"/>
      <c r="G6440" s="757"/>
      <c r="H6440" s="757"/>
      <c r="I6440" s="757"/>
    </row>
    <row r="6441" spans="1:9" ht="15.75" customHeight="1">
      <c r="A6441" s="963">
        <v>104246</v>
      </c>
      <c r="B6441" s="963" t="s">
        <v>9382</v>
      </c>
      <c r="C6441" s="964" t="s">
        <v>122</v>
      </c>
      <c r="D6441" s="965">
        <v>57.56</v>
      </c>
      <c r="E6441" s="757"/>
      <c r="F6441" s="757"/>
      <c r="G6441" s="757"/>
      <c r="H6441" s="757"/>
      <c r="I6441" s="757"/>
    </row>
    <row r="6442" spans="1:9" ht="15.75" customHeight="1">
      <c r="A6442" s="963">
        <v>104247</v>
      </c>
      <c r="B6442" s="963" t="s">
        <v>9383</v>
      </c>
      <c r="C6442" s="964" t="s">
        <v>122</v>
      </c>
      <c r="D6442" s="965">
        <v>109.05</v>
      </c>
      <c r="E6442" s="757"/>
      <c r="F6442" s="757"/>
      <c r="G6442" s="757"/>
      <c r="H6442" s="757"/>
      <c r="I6442" s="757"/>
    </row>
    <row r="6443" spans="1:9" ht="15.75" customHeight="1">
      <c r="A6443" s="963">
        <v>104248</v>
      </c>
      <c r="B6443" s="963" t="s">
        <v>9384</v>
      </c>
      <c r="C6443" s="964" t="s">
        <v>122</v>
      </c>
      <c r="D6443" s="965">
        <v>54.8</v>
      </c>
      <c r="E6443" s="757"/>
      <c r="F6443" s="757"/>
      <c r="G6443" s="757"/>
      <c r="H6443" s="757"/>
      <c r="I6443" s="757"/>
    </row>
    <row r="6444" spans="1:9" ht="15.75" customHeight="1">
      <c r="A6444" s="963">
        <v>104249</v>
      </c>
      <c r="B6444" s="963" t="s">
        <v>9385</v>
      </c>
      <c r="C6444" s="964" t="s">
        <v>122</v>
      </c>
      <c r="D6444" s="965">
        <v>56.22</v>
      </c>
      <c r="E6444" s="757"/>
      <c r="F6444" s="757"/>
      <c r="G6444" s="757"/>
      <c r="H6444" s="757"/>
      <c r="I6444" s="757"/>
    </row>
    <row r="6445" spans="1:9" ht="15.75" customHeight="1">
      <c r="A6445" s="963">
        <v>104250</v>
      </c>
      <c r="B6445" s="963" t="s">
        <v>9386</v>
      </c>
      <c r="C6445" s="964" t="s">
        <v>122</v>
      </c>
      <c r="D6445" s="965">
        <v>59.19</v>
      </c>
      <c r="E6445" s="757"/>
      <c r="F6445" s="757"/>
      <c r="G6445" s="757"/>
      <c r="H6445" s="757"/>
      <c r="I6445" s="757"/>
    </row>
    <row r="6446" spans="1:9" ht="15.75" customHeight="1">
      <c r="A6446" s="963">
        <v>104251</v>
      </c>
      <c r="B6446" s="963" t="s">
        <v>9387</v>
      </c>
      <c r="C6446" s="964" t="s">
        <v>122</v>
      </c>
      <c r="D6446" s="965">
        <v>85.48</v>
      </c>
      <c r="E6446" s="757"/>
      <c r="F6446" s="757"/>
      <c r="G6446" s="757"/>
      <c r="H6446" s="757"/>
      <c r="I6446" s="757"/>
    </row>
    <row r="6447" spans="1:9" ht="15.75" customHeight="1">
      <c r="A6447" s="963">
        <v>104252</v>
      </c>
      <c r="B6447" s="963" t="s">
        <v>9388</v>
      </c>
      <c r="C6447" s="964" t="s">
        <v>122</v>
      </c>
      <c r="D6447" s="965">
        <v>61.51</v>
      </c>
      <c r="E6447" s="757"/>
      <c r="F6447" s="757"/>
      <c r="G6447" s="757"/>
      <c r="H6447" s="757"/>
      <c r="I6447" s="757"/>
    </row>
    <row r="6448" spans="1:9" ht="15.75" customHeight="1">
      <c r="A6448" s="963">
        <v>104253</v>
      </c>
      <c r="B6448" s="963" t="s">
        <v>9389</v>
      </c>
      <c r="C6448" s="964" t="s">
        <v>122</v>
      </c>
      <c r="D6448" s="965">
        <v>67.680000000000007</v>
      </c>
      <c r="E6448" s="757"/>
      <c r="F6448" s="757"/>
      <c r="G6448" s="757"/>
      <c r="H6448" s="757"/>
      <c r="I6448" s="757"/>
    </row>
    <row r="6449" spans="1:9" ht="15.75" customHeight="1">
      <c r="A6449" s="963">
        <v>104254</v>
      </c>
      <c r="B6449" s="963" t="s">
        <v>9390</v>
      </c>
      <c r="C6449" s="964" t="s">
        <v>122</v>
      </c>
      <c r="D6449" s="965">
        <v>71.650000000000006</v>
      </c>
      <c r="E6449" s="757"/>
      <c r="F6449" s="757"/>
      <c r="G6449" s="757"/>
      <c r="H6449" s="757"/>
      <c r="I6449" s="757"/>
    </row>
    <row r="6450" spans="1:9" ht="15.75" customHeight="1">
      <c r="A6450" s="963">
        <v>104255</v>
      </c>
      <c r="B6450" s="963" t="s">
        <v>9391</v>
      </c>
      <c r="C6450" s="964" t="s">
        <v>122</v>
      </c>
      <c r="D6450" s="965">
        <v>107.63</v>
      </c>
      <c r="E6450" s="757"/>
      <c r="F6450" s="757"/>
      <c r="G6450" s="757"/>
      <c r="H6450" s="757"/>
      <c r="I6450" s="757"/>
    </row>
    <row r="6451" spans="1:9" ht="15.75" customHeight="1">
      <c r="A6451" s="963">
        <v>104256</v>
      </c>
      <c r="B6451" s="963" t="s">
        <v>9392</v>
      </c>
      <c r="C6451" s="964" t="s">
        <v>122</v>
      </c>
      <c r="D6451" s="965">
        <v>74.25</v>
      </c>
      <c r="E6451" s="757"/>
      <c r="F6451" s="757"/>
      <c r="G6451" s="757"/>
      <c r="H6451" s="757"/>
      <c r="I6451" s="757"/>
    </row>
    <row r="6452" spans="1:9" ht="15.75" customHeight="1">
      <c r="A6452" s="963">
        <v>104257</v>
      </c>
      <c r="B6452" s="963" t="s">
        <v>9393</v>
      </c>
      <c r="C6452" s="964" t="s">
        <v>122</v>
      </c>
      <c r="D6452" s="965">
        <v>72.540000000000006</v>
      </c>
      <c r="E6452" s="757"/>
      <c r="F6452" s="757"/>
      <c r="G6452" s="757"/>
      <c r="H6452" s="757"/>
      <c r="I6452" s="757"/>
    </row>
    <row r="6453" spans="1:9" ht="15.75" customHeight="1">
      <c r="A6453" s="963">
        <v>104258</v>
      </c>
      <c r="B6453" s="963" t="s">
        <v>9394</v>
      </c>
      <c r="C6453" s="964" t="s">
        <v>122</v>
      </c>
      <c r="D6453" s="965">
        <v>77.53</v>
      </c>
      <c r="E6453" s="757"/>
      <c r="F6453" s="757"/>
      <c r="G6453" s="757"/>
      <c r="H6453" s="757"/>
      <c r="I6453" s="757"/>
    </row>
    <row r="6454" spans="1:9" ht="15.75" customHeight="1">
      <c r="A6454" s="963">
        <v>104259</v>
      </c>
      <c r="B6454" s="963" t="s">
        <v>9395</v>
      </c>
      <c r="C6454" s="964" t="s">
        <v>122</v>
      </c>
      <c r="D6454" s="965">
        <v>123.77</v>
      </c>
      <c r="E6454" s="757"/>
      <c r="F6454" s="757"/>
      <c r="G6454" s="757"/>
      <c r="H6454" s="757"/>
      <c r="I6454" s="757"/>
    </row>
    <row r="6455" spans="1:9" ht="15.75" customHeight="1">
      <c r="A6455" s="963">
        <v>104260</v>
      </c>
      <c r="B6455" s="963" t="s">
        <v>9396</v>
      </c>
      <c r="C6455" s="964" t="s">
        <v>122</v>
      </c>
      <c r="D6455" s="965">
        <v>79.8</v>
      </c>
      <c r="E6455" s="757"/>
      <c r="F6455" s="757"/>
      <c r="G6455" s="757"/>
      <c r="H6455" s="757"/>
      <c r="I6455" s="757"/>
    </row>
    <row r="6456" spans="1:9" ht="15.75" customHeight="1">
      <c r="A6456" s="963">
        <v>104261</v>
      </c>
      <c r="B6456" s="963" t="s">
        <v>9397</v>
      </c>
      <c r="C6456" s="964" t="s">
        <v>122</v>
      </c>
      <c r="D6456" s="965">
        <v>93.62</v>
      </c>
      <c r="E6456" s="757"/>
      <c r="F6456" s="757"/>
      <c r="G6456" s="757"/>
      <c r="H6456" s="757"/>
      <c r="I6456" s="757"/>
    </row>
    <row r="6457" spans="1:9" ht="15.75" customHeight="1">
      <c r="A6457" s="963">
        <v>104262</v>
      </c>
      <c r="B6457" s="963" t="s">
        <v>9398</v>
      </c>
      <c r="C6457" s="964" t="s">
        <v>122</v>
      </c>
      <c r="D6457" s="965">
        <v>99.12</v>
      </c>
      <c r="E6457" s="757"/>
      <c r="F6457" s="757"/>
      <c r="G6457" s="757"/>
      <c r="H6457" s="757"/>
      <c r="I6457" s="757"/>
    </row>
    <row r="6458" spans="1:9" ht="15.75" customHeight="1">
      <c r="A6458" s="963">
        <v>104263</v>
      </c>
      <c r="B6458" s="963" t="s">
        <v>9399</v>
      </c>
      <c r="C6458" s="964" t="s">
        <v>122</v>
      </c>
      <c r="D6458" s="965">
        <v>142.13999999999999</v>
      </c>
      <c r="E6458" s="757"/>
      <c r="F6458" s="757"/>
      <c r="G6458" s="757"/>
      <c r="H6458" s="757"/>
      <c r="I6458" s="757"/>
    </row>
    <row r="6459" spans="1:9" ht="15.75" customHeight="1">
      <c r="A6459" s="963">
        <v>104264</v>
      </c>
      <c r="B6459" s="963" t="s">
        <v>9400</v>
      </c>
      <c r="C6459" s="964" t="s">
        <v>122</v>
      </c>
      <c r="D6459" s="965">
        <v>94.86</v>
      </c>
      <c r="E6459" s="757"/>
      <c r="F6459" s="757"/>
      <c r="G6459" s="757"/>
      <c r="H6459" s="757"/>
      <c r="I6459" s="757"/>
    </row>
    <row r="6460" spans="1:9" ht="15.75" customHeight="1">
      <c r="A6460" s="963">
        <v>87242</v>
      </c>
      <c r="B6460" s="963" t="s">
        <v>9401</v>
      </c>
      <c r="C6460" s="964" t="s">
        <v>122</v>
      </c>
      <c r="D6460" s="965">
        <v>261.42</v>
      </c>
      <c r="E6460" s="757"/>
      <c r="F6460" s="757"/>
      <c r="G6460" s="757"/>
      <c r="H6460" s="757"/>
      <c r="I6460" s="757"/>
    </row>
    <row r="6461" spans="1:9" ht="15.75" customHeight="1">
      <c r="A6461" s="963">
        <v>87243</v>
      </c>
      <c r="B6461" s="963" t="s">
        <v>9402</v>
      </c>
      <c r="C6461" s="964" t="s">
        <v>122</v>
      </c>
      <c r="D6461" s="965">
        <v>241.18</v>
      </c>
      <c r="E6461" s="757"/>
      <c r="F6461" s="757"/>
      <c r="G6461" s="757"/>
      <c r="H6461" s="757"/>
      <c r="I6461" s="757"/>
    </row>
    <row r="6462" spans="1:9" ht="15.75" customHeight="1">
      <c r="A6462" s="963">
        <v>87244</v>
      </c>
      <c r="B6462" s="963" t="s">
        <v>9403</v>
      </c>
      <c r="C6462" s="964" t="s">
        <v>122</v>
      </c>
      <c r="D6462" s="965">
        <v>251.88</v>
      </c>
      <c r="E6462" s="757"/>
      <c r="F6462" s="757"/>
      <c r="G6462" s="757"/>
      <c r="H6462" s="757"/>
      <c r="I6462" s="757"/>
    </row>
    <row r="6463" spans="1:9" ht="15.75" customHeight="1">
      <c r="A6463" s="963">
        <v>87245</v>
      </c>
      <c r="B6463" s="963" t="s">
        <v>9404</v>
      </c>
      <c r="C6463" s="964" t="s">
        <v>122</v>
      </c>
      <c r="D6463" s="965">
        <v>303.36</v>
      </c>
      <c r="E6463" s="757"/>
      <c r="F6463" s="757"/>
      <c r="G6463" s="757"/>
      <c r="H6463" s="757"/>
      <c r="I6463" s="757"/>
    </row>
    <row r="6464" spans="1:9" ht="15.75" customHeight="1">
      <c r="A6464" s="963">
        <v>87265</v>
      </c>
      <c r="B6464" s="963" t="s">
        <v>9405</v>
      </c>
      <c r="C6464" s="964" t="s">
        <v>122</v>
      </c>
      <c r="D6464" s="965">
        <v>67.28</v>
      </c>
      <c r="E6464" s="757"/>
      <c r="F6464" s="757"/>
      <c r="G6464" s="757"/>
      <c r="H6464" s="757"/>
      <c r="I6464" s="757"/>
    </row>
    <row r="6465" spans="1:9" ht="15.75" customHeight="1">
      <c r="A6465" s="963">
        <v>87267</v>
      </c>
      <c r="B6465" s="963" t="s">
        <v>9406</v>
      </c>
      <c r="C6465" s="964" t="s">
        <v>122</v>
      </c>
      <c r="D6465" s="965">
        <v>73.66</v>
      </c>
      <c r="E6465" s="757"/>
      <c r="F6465" s="757"/>
      <c r="G6465" s="757"/>
      <c r="H6465" s="757"/>
      <c r="I6465" s="757"/>
    </row>
    <row r="6466" spans="1:9" ht="15.75" customHeight="1">
      <c r="A6466" s="963">
        <v>87269</v>
      </c>
      <c r="B6466" s="963" t="s">
        <v>9407</v>
      </c>
      <c r="C6466" s="964" t="s">
        <v>122</v>
      </c>
      <c r="D6466" s="965">
        <v>71.06</v>
      </c>
      <c r="E6466" s="757"/>
      <c r="F6466" s="757"/>
      <c r="G6466" s="757"/>
      <c r="H6466" s="757"/>
      <c r="I6466" s="757"/>
    </row>
    <row r="6467" spans="1:9" ht="15.75" customHeight="1">
      <c r="A6467" s="963">
        <v>87271</v>
      </c>
      <c r="B6467" s="963" t="s">
        <v>9408</v>
      </c>
      <c r="C6467" s="964" t="s">
        <v>122</v>
      </c>
      <c r="D6467" s="965">
        <v>77</v>
      </c>
      <c r="E6467" s="757"/>
      <c r="F6467" s="757"/>
      <c r="G6467" s="757"/>
      <c r="H6467" s="757"/>
      <c r="I6467" s="757"/>
    </row>
    <row r="6468" spans="1:9" ht="15.75" customHeight="1">
      <c r="A6468" s="963">
        <v>87273</v>
      </c>
      <c r="B6468" s="963" t="s">
        <v>9409</v>
      </c>
      <c r="C6468" s="964" t="s">
        <v>122</v>
      </c>
      <c r="D6468" s="965">
        <v>73.58</v>
      </c>
      <c r="E6468" s="757"/>
      <c r="F6468" s="757"/>
      <c r="G6468" s="757"/>
      <c r="H6468" s="757"/>
      <c r="I6468" s="757"/>
    </row>
    <row r="6469" spans="1:9" ht="15.75" customHeight="1">
      <c r="A6469" s="963">
        <v>87275</v>
      </c>
      <c r="B6469" s="963" t="s">
        <v>9410</v>
      </c>
      <c r="C6469" s="964" t="s">
        <v>122</v>
      </c>
      <c r="D6469" s="965">
        <v>81.180000000000007</v>
      </c>
      <c r="E6469" s="757"/>
      <c r="F6469" s="757"/>
      <c r="G6469" s="757"/>
      <c r="H6469" s="757"/>
      <c r="I6469" s="757"/>
    </row>
    <row r="6470" spans="1:9" ht="15.75" customHeight="1">
      <c r="A6470" s="963">
        <v>88786</v>
      </c>
      <c r="B6470" s="963" t="s">
        <v>9411</v>
      </c>
      <c r="C6470" s="964" t="s">
        <v>122</v>
      </c>
      <c r="D6470" s="965">
        <v>378.7</v>
      </c>
      <c r="E6470" s="757"/>
      <c r="F6470" s="757"/>
      <c r="G6470" s="757"/>
      <c r="H6470" s="757"/>
      <c r="I6470" s="757"/>
    </row>
    <row r="6471" spans="1:9" ht="15.75" customHeight="1">
      <c r="A6471" s="963">
        <v>88787</v>
      </c>
      <c r="B6471" s="963" t="s">
        <v>9412</v>
      </c>
      <c r="C6471" s="964" t="s">
        <v>122</v>
      </c>
      <c r="D6471" s="965">
        <v>351.73</v>
      </c>
      <c r="E6471" s="757"/>
      <c r="F6471" s="757"/>
      <c r="G6471" s="757"/>
      <c r="H6471" s="757"/>
      <c r="I6471" s="757"/>
    </row>
    <row r="6472" spans="1:9" ht="15.75" customHeight="1">
      <c r="A6472" s="963">
        <v>88788</v>
      </c>
      <c r="B6472" s="963" t="s">
        <v>9413</v>
      </c>
      <c r="C6472" s="964" t="s">
        <v>122</v>
      </c>
      <c r="D6472" s="965">
        <v>362.43</v>
      </c>
      <c r="E6472" s="757"/>
      <c r="F6472" s="757"/>
      <c r="G6472" s="757"/>
      <c r="H6472" s="757"/>
      <c r="I6472" s="757"/>
    </row>
    <row r="6473" spans="1:9" ht="15.75" customHeight="1">
      <c r="A6473" s="963">
        <v>88789</v>
      </c>
      <c r="B6473" s="963" t="s">
        <v>9414</v>
      </c>
      <c r="C6473" s="964" t="s">
        <v>122</v>
      </c>
      <c r="D6473" s="965">
        <v>437</v>
      </c>
      <c r="E6473" s="757"/>
      <c r="F6473" s="757"/>
      <c r="G6473" s="757"/>
      <c r="H6473" s="757"/>
      <c r="I6473" s="757"/>
    </row>
    <row r="6474" spans="1:9" ht="15.75" customHeight="1">
      <c r="A6474" s="963">
        <v>89045</v>
      </c>
      <c r="B6474" s="963" t="s">
        <v>9415</v>
      </c>
      <c r="C6474" s="964" t="s">
        <v>122</v>
      </c>
      <c r="D6474" s="965">
        <v>74.099999999999994</v>
      </c>
      <c r="E6474" s="757"/>
      <c r="F6474" s="757"/>
      <c r="G6474" s="757"/>
      <c r="H6474" s="757"/>
      <c r="I6474" s="757"/>
    </row>
    <row r="6475" spans="1:9" ht="15.75" customHeight="1">
      <c r="A6475" s="963">
        <v>89170</v>
      </c>
      <c r="B6475" s="963" t="s">
        <v>9416</v>
      </c>
      <c r="C6475" s="964" t="s">
        <v>122</v>
      </c>
      <c r="D6475" s="965">
        <v>72.34</v>
      </c>
      <c r="E6475" s="757"/>
      <c r="F6475" s="757"/>
      <c r="G6475" s="757"/>
      <c r="H6475" s="757"/>
      <c r="I6475" s="757"/>
    </row>
    <row r="6476" spans="1:9" ht="15.75" customHeight="1">
      <c r="A6476" s="963">
        <v>93393</v>
      </c>
      <c r="B6476" s="963" t="s">
        <v>9417</v>
      </c>
      <c r="C6476" s="964" t="s">
        <v>122</v>
      </c>
      <c r="D6476" s="965">
        <v>54.94</v>
      </c>
      <c r="E6476" s="757"/>
      <c r="F6476" s="757"/>
      <c r="G6476" s="757"/>
      <c r="H6476" s="757"/>
      <c r="I6476" s="757"/>
    </row>
    <row r="6477" spans="1:9" ht="15.75" customHeight="1">
      <c r="A6477" s="963">
        <v>93395</v>
      </c>
      <c r="B6477" s="963" t="s">
        <v>9418</v>
      </c>
      <c r="C6477" s="964" t="s">
        <v>122</v>
      </c>
      <c r="D6477" s="965">
        <v>61.2</v>
      </c>
      <c r="E6477" s="757"/>
      <c r="F6477" s="757"/>
      <c r="G6477" s="757"/>
      <c r="H6477" s="757"/>
      <c r="I6477" s="757"/>
    </row>
    <row r="6478" spans="1:9" ht="15.75" customHeight="1">
      <c r="A6478" s="963">
        <v>99195</v>
      </c>
      <c r="B6478" s="963" t="s">
        <v>9419</v>
      </c>
      <c r="C6478" s="964" t="s">
        <v>122</v>
      </c>
      <c r="D6478" s="965">
        <v>62.47</v>
      </c>
      <c r="E6478" s="757"/>
      <c r="F6478" s="757"/>
      <c r="G6478" s="757"/>
      <c r="H6478" s="757"/>
      <c r="I6478" s="757"/>
    </row>
    <row r="6479" spans="1:9" ht="15.75" customHeight="1">
      <c r="A6479" s="963">
        <v>99198</v>
      </c>
      <c r="B6479" s="963" t="s">
        <v>9420</v>
      </c>
      <c r="C6479" s="964" t="s">
        <v>122</v>
      </c>
      <c r="D6479" s="965">
        <v>68.73</v>
      </c>
      <c r="E6479" s="757"/>
      <c r="F6479" s="757"/>
      <c r="G6479" s="757"/>
      <c r="H6479" s="757"/>
      <c r="I6479" s="757"/>
    </row>
    <row r="6480" spans="1:9" ht="15.75" customHeight="1">
      <c r="A6480" s="963">
        <v>104453</v>
      </c>
      <c r="B6480" s="963" t="s">
        <v>9421</v>
      </c>
      <c r="C6480" s="964" t="s">
        <v>122</v>
      </c>
      <c r="D6480" s="965">
        <v>74.28</v>
      </c>
      <c r="E6480" s="757"/>
      <c r="F6480" s="757"/>
      <c r="G6480" s="757"/>
      <c r="H6480" s="757"/>
      <c r="I6480" s="757"/>
    </row>
    <row r="6481" spans="1:9" ht="15.75" customHeight="1">
      <c r="A6481" s="963">
        <v>104454</v>
      </c>
      <c r="B6481" s="963" t="s">
        <v>9422</v>
      </c>
      <c r="C6481" s="964" t="s">
        <v>122</v>
      </c>
      <c r="D6481" s="965">
        <v>76.7</v>
      </c>
      <c r="E6481" s="757"/>
      <c r="F6481" s="757"/>
      <c r="G6481" s="757"/>
      <c r="H6481" s="757"/>
      <c r="I6481" s="757"/>
    </row>
    <row r="6482" spans="1:9" ht="15.75" customHeight="1">
      <c r="A6482" s="963">
        <v>104455</v>
      </c>
      <c r="B6482" s="963" t="s">
        <v>9423</v>
      </c>
      <c r="C6482" s="964" t="s">
        <v>122</v>
      </c>
      <c r="D6482" s="965">
        <v>78.66</v>
      </c>
      <c r="E6482" s="757"/>
      <c r="F6482" s="757"/>
      <c r="G6482" s="757"/>
      <c r="H6482" s="757"/>
      <c r="I6482" s="757"/>
    </row>
    <row r="6483" spans="1:9" ht="15.75" customHeight="1">
      <c r="A6483" s="963">
        <v>104456</v>
      </c>
      <c r="B6483" s="963" t="s">
        <v>9424</v>
      </c>
      <c r="C6483" s="964" t="s">
        <v>122</v>
      </c>
      <c r="D6483" s="965">
        <v>80.69</v>
      </c>
      <c r="E6483" s="757"/>
      <c r="F6483" s="757"/>
      <c r="G6483" s="757"/>
      <c r="H6483" s="757"/>
      <c r="I6483" s="757"/>
    </row>
    <row r="6484" spans="1:9" ht="15.75" customHeight="1">
      <c r="A6484" s="963">
        <v>104457</v>
      </c>
      <c r="B6484" s="963" t="s">
        <v>9425</v>
      </c>
      <c r="C6484" s="964" t="s">
        <v>122</v>
      </c>
      <c r="D6484" s="965">
        <v>82.82</v>
      </c>
      <c r="E6484" s="757"/>
      <c r="F6484" s="757"/>
      <c r="G6484" s="757"/>
      <c r="H6484" s="757"/>
      <c r="I6484" s="757"/>
    </row>
    <row r="6485" spans="1:9" ht="15.75" customHeight="1">
      <c r="A6485" s="963">
        <v>104458</v>
      </c>
      <c r="B6485" s="963" t="s">
        <v>9426</v>
      </c>
      <c r="C6485" s="964" t="s">
        <v>122</v>
      </c>
      <c r="D6485" s="965">
        <v>84.26</v>
      </c>
      <c r="E6485" s="757"/>
      <c r="F6485" s="757"/>
      <c r="G6485" s="757"/>
      <c r="H6485" s="757"/>
      <c r="I6485" s="757"/>
    </row>
    <row r="6486" spans="1:9" ht="15.75" customHeight="1">
      <c r="A6486" s="963">
        <v>104459</v>
      </c>
      <c r="B6486" s="963" t="s">
        <v>9427</v>
      </c>
      <c r="C6486" s="964" t="s">
        <v>122</v>
      </c>
      <c r="D6486" s="965">
        <v>61.82</v>
      </c>
      <c r="E6486" s="757"/>
      <c r="F6486" s="757"/>
      <c r="G6486" s="757"/>
      <c r="H6486" s="757"/>
      <c r="I6486" s="757"/>
    </row>
    <row r="6487" spans="1:9" ht="15.75" customHeight="1">
      <c r="A6487" s="963">
        <v>104460</v>
      </c>
      <c r="B6487" s="963" t="s">
        <v>9428</v>
      </c>
      <c r="C6487" s="964" t="s">
        <v>122</v>
      </c>
      <c r="D6487" s="965">
        <v>64.239999999999995</v>
      </c>
      <c r="E6487" s="757"/>
      <c r="F6487" s="757"/>
      <c r="G6487" s="757"/>
      <c r="H6487" s="757"/>
      <c r="I6487" s="757"/>
    </row>
    <row r="6488" spans="1:9" ht="15.75" customHeight="1">
      <c r="A6488" s="963">
        <v>104461</v>
      </c>
      <c r="B6488" s="963" t="s">
        <v>9429</v>
      </c>
      <c r="C6488" s="964" t="s">
        <v>122</v>
      </c>
      <c r="D6488" s="965">
        <v>69.349999999999994</v>
      </c>
      <c r="E6488" s="757"/>
      <c r="F6488" s="757"/>
      <c r="G6488" s="757"/>
      <c r="H6488" s="757"/>
      <c r="I6488" s="757"/>
    </row>
    <row r="6489" spans="1:9" ht="15.75" customHeight="1">
      <c r="A6489" s="963">
        <v>104462</v>
      </c>
      <c r="B6489" s="963" t="s">
        <v>9430</v>
      </c>
      <c r="C6489" s="964" t="s">
        <v>122</v>
      </c>
      <c r="D6489" s="965">
        <v>71.77</v>
      </c>
      <c r="E6489" s="757"/>
      <c r="F6489" s="757"/>
      <c r="G6489" s="757"/>
      <c r="H6489" s="757"/>
      <c r="I6489" s="757"/>
    </row>
    <row r="6490" spans="1:9" ht="15.75" customHeight="1">
      <c r="A6490" s="963">
        <v>101965</v>
      </c>
      <c r="B6490" s="963" t="s">
        <v>9431</v>
      </c>
      <c r="C6490" s="964" t="s">
        <v>164</v>
      </c>
      <c r="D6490" s="965">
        <v>102.47</v>
      </c>
      <c r="E6490" s="757"/>
      <c r="F6490" s="757"/>
      <c r="G6490" s="757"/>
      <c r="H6490" s="757"/>
      <c r="I6490" s="757"/>
    </row>
    <row r="6491" spans="1:9" ht="15.75" customHeight="1">
      <c r="A6491" s="963">
        <v>101966</v>
      </c>
      <c r="B6491" s="963" t="s">
        <v>9432</v>
      </c>
      <c r="C6491" s="964" t="s">
        <v>164</v>
      </c>
      <c r="D6491" s="965">
        <v>129.08000000000001</v>
      </c>
      <c r="E6491" s="757"/>
      <c r="F6491" s="757"/>
      <c r="G6491" s="757"/>
      <c r="H6491" s="757"/>
      <c r="I6491" s="757"/>
    </row>
    <row r="6492" spans="1:9" ht="15.75" customHeight="1">
      <c r="A6492" s="963">
        <v>101979</v>
      </c>
      <c r="B6492" s="963" t="s">
        <v>9433</v>
      </c>
      <c r="C6492" s="964" t="s">
        <v>164</v>
      </c>
      <c r="D6492" s="965">
        <v>41.78</v>
      </c>
      <c r="E6492" s="757"/>
      <c r="F6492" s="757"/>
      <c r="G6492" s="757"/>
      <c r="H6492" s="757"/>
      <c r="I6492" s="757"/>
    </row>
    <row r="6493" spans="1:9" ht="15.75" customHeight="1">
      <c r="A6493" s="963">
        <v>96112</v>
      </c>
      <c r="B6493" s="963" t="s">
        <v>9434</v>
      </c>
      <c r="C6493" s="964" t="s">
        <v>122</v>
      </c>
      <c r="D6493" s="965">
        <v>124.95</v>
      </c>
      <c r="E6493" s="757"/>
      <c r="F6493" s="757"/>
      <c r="G6493" s="757"/>
      <c r="H6493" s="757"/>
      <c r="I6493" s="757"/>
    </row>
    <row r="6494" spans="1:9" ht="15.75" customHeight="1">
      <c r="A6494" s="963">
        <v>96117</v>
      </c>
      <c r="B6494" s="963" t="s">
        <v>9435</v>
      </c>
      <c r="C6494" s="964" t="s">
        <v>122</v>
      </c>
      <c r="D6494" s="965">
        <v>153.94</v>
      </c>
      <c r="E6494" s="757"/>
      <c r="F6494" s="757"/>
      <c r="G6494" s="757"/>
      <c r="H6494" s="757"/>
      <c r="I6494" s="757"/>
    </row>
    <row r="6495" spans="1:9" ht="15.75" customHeight="1">
      <c r="A6495" s="963">
        <v>96122</v>
      </c>
      <c r="B6495" s="963" t="s">
        <v>9436</v>
      </c>
      <c r="C6495" s="964" t="s">
        <v>164</v>
      </c>
      <c r="D6495" s="965">
        <v>34.880000000000003</v>
      </c>
      <c r="E6495" s="757"/>
      <c r="F6495" s="757"/>
      <c r="G6495" s="757"/>
      <c r="H6495" s="757"/>
      <c r="I6495" s="757"/>
    </row>
    <row r="6496" spans="1:9" ht="15.75" customHeight="1">
      <c r="A6496" s="963">
        <v>96109</v>
      </c>
      <c r="B6496" s="963" t="s">
        <v>9437</v>
      </c>
      <c r="C6496" s="964" t="s">
        <v>122</v>
      </c>
      <c r="D6496" s="965">
        <v>38.5</v>
      </c>
      <c r="E6496" s="757"/>
      <c r="F6496" s="757"/>
      <c r="G6496" s="757"/>
      <c r="H6496" s="757"/>
      <c r="I6496" s="757"/>
    </row>
    <row r="6497" spans="1:9" ht="15.75" customHeight="1">
      <c r="A6497" s="963">
        <v>96110</v>
      </c>
      <c r="B6497" s="963" t="s">
        <v>9438</v>
      </c>
      <c r="C6497" s="964" t="s">
        <v>122</v>
      </c>
      <c r="D6497" s="965">
        <v>66.02</v>
      </c>
      <c r="E6497" s="757"/>
      <c r="F6497" s="757"/>
      <c r="G6497" s="757"/>
      <c r="H6497" s="757"/>
      <c r="I6497" s="757"/>
    </row>
    <row r="6498" spans="1:9" ht="15.75" customHeight="1">
      <c r="A6498" s="963">
        <v>96113</v>
      </c>
      <c r="B6498" s="963" t="s">
        <v>9439</v>
      </c>
      <c r="C6498" s="964" t="s">
        <v>122</v>
      </c>
      <c r="D6498" s="965">
        <v>33.96</v>
      </c>
      <c r="E6498" s="757"/>
      <c r="F6498" s="757"/>
      <c r="G6498" s="757"/>
      <c r="H6498" s="757"/>
      <c r="I6498" s="757"/>
    </row>
    <row r="6499" spans="1:9" ht="15.75" customHeight="1">
      <c r="A6499" s="963">
        <v>96114</v>
      </c>
      <c r="B6499" s="963" t="s">
        <v>1120</v>
      </c>
      <c r="C6499" s="964" t="s">
        <v>122</v>
      </c>
      <c r="D6499" s="965">
        <v>69.45</v>
      </c>
      <c r="E6499" s="757"/>
      <c r="F6499" s="757"/>
      <c r="G6499" s="757"/>
      <c r="H6499" s="757"/>
      <c r="I6499" s="757"/>
    </row>
    <row r="6500" spans="1:9" ht="15.75" customHeight="1">
      <c r="A6500" s="963">
        <v>96120</v>
      </c>
      <c r="B6500" s="963" t="s">
        <v>9440</v>
      </c>
      <c r="C6500" s="964" t="s">
        <v>164</v>
      </c>
      <c r="D6500" s="965">
        <v>2.7</v>
      </c>
      <c r="E6500" s="757"/>
      <c r="F6500" s="757"/>
      <c r="G6500" s="757"/>
      <c r="H6500" s="757"/>
      <c r="I6500" s="757"/>
    </row>
    <row r="6501" spans="1:9" ht="15.75" customHeight="1">
      <c r="A6501" s="963">
        <v>96123</v>
      </c>
      <c r="B6501" s="963" t="s">
        <v>9441</v>
      </c>
      <c r="C6501" s="964" t="s">
        <v>164</v>
      </c>
      <c r="D6501" s="965">
        <v>31.94</v>
      </c>
      <c r="E6501" s="757"/>
      <c r="F6501" s="757"/>
      <c r="G6501" s="757"/>
      <c r="H6501" s="757"/>
      <c r="I6501" s="757"/>
    </row>
    <row r="6502" spans="1:9" ht="15.75" customHeight="1">
      <c r="A6502" s="963">
        <v>99054</v>
      </c>
      <c r="B6502" s="963" t="s">
        <v>9442</v>
      </c>
      <c r="C6502" s="964" t="s">
        <v>122</v>
      </c>
      <c r="D6502" s="965">
        <v>47.48</v>
      </c>
      <c r="E6502" s="757"/>
      <c r="F6502" s="757"/>
      <c r="G6502" s="757"/>
      <c r="H6502" s="757"/>
      <c r="I6502" s="757"/>
    </row>
    <row r="6503" spans="1:9" ht="15.75" customHeight="1">
      <c r="A6503" s="963">
        <v>96111</v>
      </c>
      <c r="B6503" s="963" t="s">
        <v>9443</v>
      </c>
      <c r="C6503" s="964" t="s">
        <v>122</v>
      </c>
      <c r="D6503" s="965">
        <v>65.34</v>
      </c>
      <c r="E6503" s="757"/>
      <c r="F6503" s="757"/>
      <c r="G6503" s="757"/>
      <c r="H6503" s="757"/>
      <c r="I6503" s="757"/>
    </row>
    <row r="6504" spans="1:9" ht="15.75" customHeight="1">
      <c r="A6504" s="963">
        <v>96116</v>
      </c>
      <c r="B6504" s="963" t="s">
        <v>9444</v>
      </c>
      <c r="C6504" s="964" t="s">
        <v>122</v>
      </c>
      <c r="D6504" s="965">
        <v>72.12</v>
      </c>
      <c r="E6504" s="757"/>
      <c r="F6504" s="757"/>
      <c r="G6504" s="757"/>
      <c r="H6504" s="757"/>
      <c r="I6504" s="757"/>
    </row>
    <row r="6505" spans="1:9" ht="15.75" customHeight="1">
      <c r="A6505" s="963">
        <v>96121</v>
      </c>
      <c r="B6505" s="963" t="s">
        <v>9445</v>
      </c>
      <c r="C6505" s="964" t="s">
        <v>164</v>
      </c>
      <c r="D6505" s="965">
        <v>12.42</v>
      </c>
      <c r="E6505" s="757"/>
      <c r="F6505" s="757"/>
      <c r="G6505" s="757"/>
      <c r="H6505" s="757"/>
      <c r="I6505" s="757"/>
    </row>
    <row r="6506" spans="1:9" ht="15.75" customHeight="1">
      <c r="A6506" s="963">
        <v>96485</v>
      </c>
      <c r="B6506" s="963" t="s">
        <v>9446</v>
      </c>
      <c r="C6506" s="964" t="s">
        <v>122</v>
      </c>
      <c r="D6506" s="965">
        <v>77.72</v>
      </c>
      <c r="E6506" s="757"/>
      <c r="F6506" s="757"/>
      <c r="G6506" s="757"/>
      <c r="H6506" s="757"/>
      <c r="I6506" s="757"/>
    </row>
    <row r="6507" spans="1:9" ht="15.75" customHeight="1">
      <c r="A6507" s="963">
        <v>96486</v>
      </c>
      <c r="B6507" s="963" t="s">
        <v>9447</v>
      </c>
      <c r="C6507" s="964" t="s">
        <v>122</v>
      </c>
      <c r="D6507" s="965">
        <v>85.26</v>
      </c>
      <c r="E6507" s="757"/>
      <c r="F6507" s="757"/>
      <c r="G6507" s="757"/>
      <c r="H6507" s="757"/>
      <c r="I6507" s="757"/>
    </row>
    <row r="6508" spans="1:9" ht="15.75" customHeight="1">
      <c r="A6508" s="963">
        <v>91515</v>
      </c>
      <c r="B6508" s="963" t="s">
        <v>9448</v>
      </c>
      <c r="C6508" s="964" t="s">
        <v>122</v>
      </c>
      <c r="D6508" s="965">
        <v>4.92</v>
      </c>
      <c r="E6508" s="757"/>
      <c r="F6508" s="757"/>
      <c r="G6508" s="757"/>
      <c r="H6508" s="757"/>
      <c r="I6508" s="757"/>
    </row>
    <row r="6509" spans="1:9" ht="15.75" customHeight="1">
      <c r="A6509" s="963">
        <v>91519</v>
      </c>
      <c r="B6509" s="963" t="s">
        <v>9449</v>
      </c>
      <c r="C6509" s="964" t="s">
        <v>122</v>
      </c>
      <c r="D6509" s="965">
        <v>6.63</v>
      </c>
      <c r="E6509" s="757"/>
      <c r="F6509" s="757"/>
      <c r="G6509" s="757"/>
      <c r="H6509" s="757"/>
      <c r="I6509" s="757"/>
    </row>
    <row r="6510" spans="1:9" ht="15.75" customHeight="1">
      <c r="A6510" s="963">
        <v>91520</v>
      </c>
      <c r="B6510" s="963" t="s">
        <v>9450</v>
      </c>
      <c r="C6510" s="964" t="s">
        <v>122</v>
      </c>
      <c r="D6510" s="965">
        <v>1.87</v>
      </c>
      <c r="E6510" s="757"/>
      <c r="F6510" s="757"/>
      <c r="G6510" s="757"/>
      <c r="H6510" s="757"/>
      <c r="I6510" s="757"/>
    </row>
    <row r="6511" spans="1:9" ht="15.75" customHeight="1">
      <c r="A6511" s="963">
        <v>91522</v>
      </c>
      <c r="B6511" s="963" t="s">
        <v>9451</v>
      </c>
      <c r="C6511" s="964" t="s">
        <v>122</v>
      </c>
      <c r="D6511" s="965">
        <v>2.58</v>
      </c>
      <c r="E6511" s="757"/>
      <c r="F6511" s="757"/>
      <c r="G6511" s="757"/>
      <c r="H6511" s="757"/>
      <c r="I6511" s="757"/>
    </row>
    <row r="6512" spans="1:9" ht="15.75" customHeight="1">
      <c r="A6512" s="963">
        <v>91525</v>
      </c>
      <c r="B6512" s="963" t="s">
        <v>9452</v>
      </c>
      <c r="C6512" s="964" t="s">
        <v>122</v>
      </c>
      <c r="D6512" s="965">
        <v>6.39</v>
      </c>
      <c r="E6512" s="757"/>
      <c r="F6512" s="757"/>
      <c r="G6512" s="757"/>
      <c r="H6512" s="757"/>
      <c r="I6512" s="757"/>
    </row>
    <row r="6513" spans="1:9" ht="15.75" customHeight="1">
      <c r="A6513" s="963">
        <v>104412</v>
      </c>
      <c r="B6513" s="963" t="s">
        <v>9453</v>
      </c>
      <c r="C6513" s="964" t="s">
        <v>122</v>
      </c>
      <c r="D6513" s="965">
        <v>2.31</v>
      </c>
      <c r="E6513" s="757"/>
      <c r="F6513" s="757"/>
      <c r="G6513" s="757"/>
      <c r="H6513" s="757"/>
      <c r="I6513" s="757"/>
    </row>
    <row r="6514" spans="1:9" ht="15.75" customHeight="1">
      <c r="A6514" s="963">
        <v>104413</v>
      </c>
      <c r="B6514" s="963" t="s">
        <v>9454</v>
      </c>
      <c r="C6514" s="964" t="s">
        <v>122</v>
      </c>
      <c r="D6514" s="965">
        <v>4.0599999999999996</v>
      </c>
      <c r="E6514" s="757"/>
      <c r="F6514" s="757"/>
      <c r="G6514" s="757"/>
      <c r="H6514" s="757"/>
      <c r="I6514" s="757"/>
    </row>
    <row r="6515" spans="1:9" ht="15.75" customHeight="1">
      <c r="A6515" s="963">
        <v>104414</v>
      </c>
      <c r="B6515" s="963" t="s">
        <v>9455</v>
      </c>
      <c r="C6515" s="964" t="s">
        <v>122</v>
      </c>
      <c r="D6515" s="965">
        <v>5.78</v>
      </c>
      <c r="E6515" s="757"/>
      <c r="F6515" s="757"/>
      <c r="G6515" s="757"/>
      <c r="H6515" s="757"/>
      <c r="I6515" s="757"/>
    </row>
    <row r="6516" spans="1:9" ht="15.75" customHeight="1">
      <c r="A6516" s="963">
        <v>104415</v>
      </c>
      <c r="B6516" s="963" t="s">
        <v>9456</v>
      </c>
      <c r="C6516" s="964" t="s">
        <v>122</v>
      </c>
      <c r="D6516" s="965">
        <v>9.6999999999999993</v>
      </c>
      <c r="E6516" s="757"/>
      <c r="F6516" s="757"/>
      <c r="G6516" s="757"/>
      <c r="H6516" s="757"/>
      <c r="I6516" s="757"/>
    </row>
    <row r="6517" spans="1:9" ht="15.75" customHeight="1">
      <c r="A6517" s="963">
        <v>104416</v>
      </c>
      <c r="B6517" s="963" t="s">
        <v>9457</v>
      </c>
      <c r="C6517" s="964" t="s">
        <v>122</v>
      </c>
      <c r="D6517" s="965">
        <v>1.6</v>
      </c>
      <c r="E6517" s="757"/>
      <c r="F6517" s="757"/>
      <c r="G6517" s="757"/>
      <c r="H6517" s="757"/>
      <c r="I6517" s="757"/>
    </row>
    <row r="6518" spans="1:9" ht="15.75" customHeight="1">
      <c r="A6518" s="963">
        <v>104417</v>
      </c>
      <c r="B6518" s="963" t="s">
        <v>9458</v>
      </c>
      <c r="C6518" s="964" t="s">
        <v>122</v>
      </c>
      <c r="D6518" s="965">
        <v>3.35</v>
      </c>
      <c r="E6518" s="757"/>
      <c r="F6518" s="757"/>
      <c r="G6518" s="757"/>
      <c r="H6518" s="757"/>
      <c r="I6518" s="757"/>
    </row>
    <row r="6519" spans="1:9" ht="15.75" customHeight="1">
      <c r="A6519" s="963">
        <v>104418</v>
      </c>
      <c r="B6519" s="963" t="s">
        <v>9459</v>
      </c>
      <c r="C6519" s="964" t="s">
        <v>122</v>
      </c>
      <c r="D6519" s="965">
        <v>2.19</v>
      </c>
      <c r="E6519" s="757"/>
      <c r="F6519" s="757"/>
      <c r="G6519" s="757"/>
      <c r="H6519" s="757"/>
      <c r="I6519" s="757"/>
    </row>
    <row r="6520" spans="1:9" ht="15.75" customHeight="1">
      <c r="A6520" s="963">
        <v>104419</v>
      </c>
      <c r="B6520" s="963" t="s">
        <v>9460</v>
      </c>
      <c r="C6520" s="964" t="s">
        <v>122</v>
      </c>
      <c r="D6520" s="965">
        <v>8.9600000000000009</v>
      </c>
      <c r="E6520" s="757"/>
      <c r="F6520" s="757"/>
      <c r="G6520" s="757"/>
      <c r="H6520" s="757"/>
      <c r="I6520" s="757"/>
    </row>
    <row r="6521" spans="1:9" ht="15.75" customHeight="1">
      <c r="A6521" s="963">
        <v>104420</v>
      </c>
      <c r="B6521" s="963" t="s">
        <v>9461</v>
      </c>
      <c r="C6521" s="964" t="s">
        <v>122</v>
      </c>
      <c r="D6521" s="965">
        <v>8.09</v>
      </c>
      <c r="E6521" s="757"/>
      <c r="F6521" s="757"/>
      <c r="G6521" s="757"/>
      <c r="H6521" s="757"/>
      <c r="I6521" s="757"/>
    </row>
    <row r="6522" spans="1:9" ht="15.75" customHeight="1">
      <c r="A6522" s="963">
        <v>104421</v>
      </c>
      <c r="B6522" s="963" t="s">
        <v>9462</v>
      </c>
      <c r="C6522" s="964" t="s">
        <v>122</v>
      </c>
      <c r="D6522" s="965">
        <v>12.1</v>
      </c>
      <c r="E6522" s="757"/>
      <c r="F6522" s="757"/>
      <c r="G6522" s="757"/>
      <c r="H6522" s="757"/>
      <c r="I6522" s="757"/>
    </row>
    <row r="6523" spans="1:9" ht="15.75" customHeight="1">
      <c r="A6523" s="963">
        <v>104422</v>
      </c>
      <c r="B6523" s="963" t="s">
        <v>9463</v>
      </c>
      <c r="C6523" s="964" t="s">
        <v>122</v>
      </c>
      <c r="D6523" s="965">
        <v>7.38</v>
      </c>
      <c r="E6523" s="757"/>
      <c r="F6523" s="757"/>
      <c r="G6523" s="757"/>
      <c r="H6523" s="757"/>
      <c r="I6523" s="757"/>
    </row>
    <row r="6524" spans="1:9" ht="15.75" customHeight="1">
      <c r="A6524" s="963">
        <v>104423</v>
      </c>
      <c r="B6524" s="963" t="s">
        <v>9464</v>
      </c>
      <c r="C6524" s="964" t="s">
        <v>122</v>
      </c>
      <c r="D6524" s="965">
        <v>18.78</v>
      </c>
      <c r="E6524" s="757"/>
      <c r="F6524" s="757"/>
      <c r="G6524" s="757"/>
      <c r="H6524" s="757"/>
      <c r="I6524" s="757"/>
    </row>
    <row r="6525" spans="1:9" ht="15.75" customHeight="1">
      <c r="A6525" s="963">
        <v>104424</v>
      </c>
      <c r="B6525" s="963" t="s">
        <v>9465</v>
      </c>
      <c r="C6525" s="964" t="s">
        <v>122</v>
      </c>
      <c r="D6525" s="965">
        <v>17.36</v>
      </c>
      <c r="E6525" s="757"/>
      <c r="F6525" s="757"/>
      <c r="G6525" s="757"/>
      <c r="H6525" s="757"/>
      <c r="I6525" s="757"/>
    </row>
    <row r="6526" spans="1:9" ht="15.75" customHeight="1">
      <c r="A6526" s="963">
        <v>104425</v>
      </c>
      <c r="B6526" s="963" t="s">
        <v>9466</v>
      </c>
      <c r="C6526" s="964" t="s">
        <v>122</v>
      </c>
      <c r="D6526" s="965">
        <v>15</v>
      </c>
      <c r="E6526" s="757"/>
      <c r="F6526" s="757"/>
      <c r="G6526" s="757"/>
      <c r="H6526" s="757"/>
      <c r="I6526" s="757"/>
    </row>
    <row r="6527" spans="1:9" ht="15.75" customHeight="1">
      <c r="A6527" s="963">
        <v>87280</v>
      </c>
      <c r="B6527" s="963" t="s">
        <v>9467</v>
      </c>
      <c r="C6527" s="964" t="s">
        <v>964</v>
      </c>
      <c r="D6527" s="965">
        <v>404.37</v>
      </c>
      <c r="E6527" s="757"/>
      <c r="F6527" s="757"/>
      <c r="G6527" s="757"/>
      <c r="H6527" s="757"/>
      <c r="I6527" s="757"/>
    </row>
    <row r="6528" spans="1:9" ht="15.75" customHeight="1">
      <c r="A6528" s="963">
        <v>87281</v>
      </c>
      <c r="B6528" s="963" t="s">
        <v>9468</v>
      </c>
      <c r="C6528" s="964" t="s">
        <v>964</v>
      </c>
      <c r="D6528" s="965">
        <v>400.4</v>
      </c>
      <c r="E6528" s="757"/>
      <c r="F6528" s="757"/>
      <c r="G6528" s="757"/>
      <c r="H6528" s="757"/>
      <c r="I6528" s="757"/>
    </row>
    <row r="6529" spans="1:9" ht="15.75" customHeight="1">
      <c r="A6529" s="963">
        <v>87283</v>
      </c>
      <c r="B6529" s="963" t="s">
        <v>9469</v>
      </c>
      <c r="C6529" s="964" t="s">
        <v>964</v>
      </c>
      <c r="D6529" s="965">
        <v>419.66</v>
      </c>
      <c r="E6529" s="757"/>
      <c r="F6529" s="757"/>
      <c r="G6529" s="757"/>
      <c r="H6529" s="757"/>
      <c r="I6529" s="757"/>
    </row>
    <row r="6530" spans="1:9" ht="15.75" customHeight="1">
      <c r="A6530" s="963">
        <v>87284</v>
      </c>
      <c r="B6530" s="963" t="s">
        <v>9470</v>
      </c>
      <c r="C6530" s="964" t="s">
        <v>964</v>
      </c>
      <c r="D6530" s="965">
        <v>414.49</v>
      </c>
      <c r="E6530" s="757"/>
      <c r="F6530" s="757"/>
      <c r="G6530" s="757"/>
      <c r="H6530" s="757"/>
      <c r="I6530" s="757"/>
    </row>
    <row r="6531" spans="1:9" ht="15.75" customHeight="1">
      <c r="A6531" s="963">
        <v>87286</v>
      </c>
      <c r="B6531" s="963" t="s">
        <v>9471</v>
      </c>
      <c r="C6531" s="964" t="s">
        <v>964</v>
      </c>
      <c r="D6531" s="965">
        <v>501.5</v>
      </c>
      <c r="E6531" s="757"/>
      <c r="F6531" s="757"/>
      <c r="G6531" s="757"/>
      <c r="H6531" s="757"/>
      <c r="I6531" s="757"/>
    </row>
    <row r="6532" spans="1:9" ht="15.75" customHeight="1">
      <c r="A6532" s="963">
        <v>87287</v>
      </c>
      <c r="B6532" s="963" t="s">
        <v>9472</v>
      </c>
      <c r="C6532" s="964" t="s">
        <v>964</v>
      </c>
      <c r="D6532" s="965">
        <v>488.78</v>
      </c>
      <c r="E6532" s="757"/>
      <c r="F6532" s="757"/>
      <c r="G6532" s="757"/>
      <c r="H6532" s="757"/>
      <c r="I6532" s="757"/>
    </row>
    <row r="6533" spans="1:9" ht="15.75" customHeight="1">
      <c r="A6533" s="963">
        <v>87289</v>
      </c>
      <c r="B6533" s="963" t="s">
        <v>9473</v>
      </c>
      <c r="C6533" s="964" t="s">
        <v>964</v>
      </c>
      <c r="D6533" s="965">
        <v>479.88</v>
      </c>
      <c r="E6533" s="757"/>
      <c r="F6533" s="757"/>
      <c r="G6533" s="757"/>
      <c r="H6533" s="757"/>
      <c r="I6533" s="757"/>
    </row>
    <row r="6534" spans="1:9" ht="15.75" customHeight="1">
      <c r="A6534" s="963">
        <v>87290</v>
      </c>
      <c r="B6534" s="963" t="s">
        <v>9474</v>
      </c>
      <c r="C6534" s="964" t="s">
        <v>964</v>
      </c>
      <c r="D6534" s="965">
        <v>473.41</v>
      </c>
      <c r="E6534" s="757"/>
      <c r="F6534" s="757"/>
      <c r="G6534" s="757"/>
      <c r="H6534" s="757"/>
      <c r="I6534" s="757"/>
    </row>
    <row r="6535" spans="1:9" ht="15.75" customHeight="1">
      <c r="A6535" s="963">
        <v>87292</v>
      </c>
      <c r="B6535" s="963" t="s">
        <v>1636</v>
      </c>
      <c r="C6535" s="964" t="s">
        <v>964</v>
      </c>
      <c r="D6535" s="965">
        <v>486.32</v>
      </c>
      <c r="E6535" s="757"/>
      <c r="F6535" s="757"/>
      <c r="G6535" s="757"/>
      <c r="H6535" s="757"/>
      <c r="I6535" s="757"/>
    </row>
    <row r="6536" spans="1:9" ht="15.75" customHeight="1">
      <c r="A6536" s="963">
        <v>87294</v>
      </c>
      <c r="B6536" s="963" t="s">
        <v>9475</v>
      </c>
      <c r="C6536" s="964" t="s">
        <v>964</v>
      </c>
      <c r="D6536" s="965">
        <v>466.72</v>
      </c>
      <c r="E6536" s="757"/>
      <c r="F6536" s="757"/>
      <c r="G6536" s="757"/>
      <c r="H6536" s="757"/>
      <c r="I6536" s="757"/>
    </row>
    <row r="6537" spans="1:9" ht="15.75" customHeight="1">
      <c r="A6537" s="963">
        <v>87295</v>
      </c>
      <c r="B6537" s="963" t="s">
        <v>9476</v>
      </c>
      <c r="C6537" s="964" t="s">
        <v>964</v>
      </c>
      <c r="D6537" s="965">
        <v>471.27</v>
      </c>
      <c r="E6537" s="757"/>
      <c r="F6537" s="757"/>
      <c r="G6537" s="757"/>
      <c r="H6537" s="757"/>
      <c r="I6537" s="757"/>
    </row>
    <row r="6538" spans="1:9" ht="15.75" customHeight="1">
      <c r="A6538" s="963">
        <v>87296</v>
      </c>
      <c r="B6538" s="963" t="s">
        <v>2756</v>
      </c>
      <c r="C6538" s="964" t="s">
        <v>964</v>
      </c>
      <c r="D6538" s="965">
        <v>449.99</v>
      </c>
      <c r="E6538" s="757"/>
      <c r="F6538" s="757"/>
      <c r="G6538" s="757"/>
      <c r="H6538" s="757"/>
      <c r="I6538" s="757"/>
    </row>
    <row r="6539" spans="1:9" ht="15.75" customHeight="1">
      <c r="A6539" s="963">
        <v>87298</v>
      </c>
      <c r="B6539" s="963" t="s">
        <v>9477</v>
      </c>
      <c r="C6539" s="964" t="s">
        <v>964</v>
      </c>
      <c r="D6539" s="965">
        <v>622.1</v>
      </c>
      <c r="E6539" s="757"/>
      <c r="F6539" s="757"/>
      <c r="G6539" s="757"/>
      <c r="H6539" s="757"/>
      <c r="I6539" s="757"/>
    </row>
    <row r="6540" spans="1:9" ht="15.75" customHeight="1">
      <c r="A6540" s="963">
        <v>87299</v>
      </c>
      <c r="B6540" s="963" t="s">
        <v>9478</v>
      </c>
      <c r="C6540" s="964" t="s">
        <v>964</v>
      </c>
      <c r="D6540" s="965">
        <v>411.05</v>
      </c>
      <c r="E6540" s="757"/>
      <c r="F6540" s="757"/>
      <c r="G6540" s="757"/>
      <c r="H6540" s="757"/>
      <c r="I6540" s="757"/>
    </row>
    <row r="6541" spans="1:9" ht="15.75" customHeight="1">
      <c r="A6541" s="963">
        <v>87301</v>
      </c>
      <c r="B6541" s="963" t="s">
        <v>1687</v>
      </c>
      <c r="C6541" s="964" t="s">
        <v>964</v>
      </c>
      <c r="D6541" s="965">
        <v>560.24</v>
      </c>
      <c r="E6541" s="757"/>
      <c r="F6541" s="757"/>
      <c r="G6541" s="757"/>
      <c r="H6541" s="757"/>
      <c r="I6541" s="757"/>
    </row>
    <row r="6542" spans="1:9" ht="15.75" customHeight="1">
      <c r="A6542" s="963">
        <v>87302</v>
      </c>
      <c r="B6542" s="963" t="s">
        <v>9479</v>
      </c>
      <c r="C6542" s="964" t="s">
        <v>964</v>
      </c>
      <c r="D6542" s="965">
        <v>554.13</v>
      </c>
      <c r="E6542" s="757"/>
      <c r="F6542" s="757"/>
      <c r="G6542" s="757"/>
      <c r="H6542" s="757"/>
      <c r="I6542" s="757"/>
    </row>
    <row r="6543" spans="1:9" ht="15.75" customHeight="1">
      <c r="A6543" s="963">
        <v>87304</v>
      </c>
      <c r="B6543" s="963" t="s">
        <v>9480</v>
      </c>
      <c r="C6543" s="964" t="s">
        <v>964</v>
      </c>
      <c r="D6543" s="965">
        <v>508.86</v>
      </c>
      <c r="E6543" s="757"/>
      <c r="F6543" s="757"/>
      <c r="G6543" s="757"/>
      <c r="H6543" s="757"/>
      <c r="I6543" s="757"/>
    </row>
    <row r="6544" spans="1:9" ht="15.75" customHeight="1">
      <c r="A6544" s="963">
        <v>87305</v>
      </c>
      <c r="B6544" s="963" t="s">
        <v>9481</v>
      </c>
      <c r="C6544" s="964" t="s">
        <v>964</v>
      </c>
      <c r="D6544" s="965">
        <v>511.83</v>
      </c>
      <c r="E6544" s="757"/>
      <c r="F6544" s="757"/>
      <c r="G6544" s="757"/>
      <c r="H6544" s="757"/>
      <c r="I6544" s="757"/>
    </row>
    <row r="6545" spans="1:9" ht="15.75" customHeight="1">
      <c r="A6545" s="963">
        <v>87307</v>
      </c>
      <c r="B6545" s="963" t="s">
        <v>9482</v>
      </c>
      <c r="C6545" s="964" t="s">
        <v>964</v>
      </c>
      <c r="D6545" s="965">
        <v>484.22</v>
      </c>
      <c r="E6545" s="757"/>
      <c r="F6545" s="757"/>
      <c r="G6545" s="757"/>
      <c r="H6545" s="757"/>
      <c r="I6545" s="757"/>
    </row>
    <row r="6546" spans="1:9" ht="15.75" customHeight="1">
      <c r="A6546" s="963">
        <v>87308</v>
      </c>
      <c r="B6546" s="963" t="s">
        <v>9483</v>
      </c>
      <c r="C6546" s="964" t="s">
        <v>964</v>
      </c>
      <c r="D6546" s="965">
        <v>476.96</v>
      </c>
      <c r="E6546" s="757"/>
      <c r="F6546" s="757"/>
      <c r="G6546" s="757"/>
      <c r="H6546" s="757"/>
      <c r="I6546" s="757"/>
    </row>
    <row r="6547" spans="1:9" ht="15.75" customHeight="1">
      <c r="A6547" s="963">
        <v>87310</v>
      </c>
      <c r="B6547" s="963" t="s">
        <v>9484</v>
      </c>
      <c r="C6547" s="964" t="s">
        <v>964</v>
      </c>
      <c r="D6547" s="965">
        <v>400.44</v>
      </c>
      <c r="E6547" s="757"/>
      <c r="F6547" s="757"/>
      <c r="G6547" s="757"/>
      <c r="H6547" s="757"/>
      <c r="I6547" s="757"/>
    </row>
    <row r="6548" spans="1:9" ht="15.75" customHeight="1">
      <c r="A6548" s="963">
        <v>87311</v>
      </c>
      <c r="B6548" s="963" t="s">
        <v>9485</v>
      </c>
      <c r="C6548" s="964" t="s">
        <v>964</v>
      </c>
      <c r="D6548" s="965">
        <v>393.23</v>
      </c>
      <c r="E6548" s="757"/>
      <c r="F6548" s="757"/>
      <c r="G6548" s="757"/>
      <c r="H6548" s="757"/>
      <c r="I6548" s="757"/>
    </row>
    <row r="6549" spans="1:9" ht="15.75" customHeight="1">
      <c r="A6549" s="963">
        <v>87313</v>
      </c>
      <c r="B6549" s="963" t="s">
        <v>1682</v>
      </c>
      <c r="C6549" s="964" t="s">
        <v>964</v>
      </c>
      <c r="D6549" s="965">
        <v>483.44</v>
      </c>
      <c r="E6549" s="757"/>
      <c r="F6549" s="757"/>
      <c r="G6549" s="757"/>
      <c r="H6549" s="757"/>
      <c r="I6549" s="757"/>
    </row>
    <row r="6550" spans="1:9" ht="15.75" customHeight="1">
      <c r="A6550" s="963">
        <v>87314</v>
      </c>
      <c r="B6550" s="963" t="s">
        <v>9486</v>
      </c>
      <c r="C6550" s="964" t="s">
        <v>964</v>
      </c>
      <c r="D6550" s="965">
        <v>477.92</v>
      </c>
      <c r="E6550" s="757"/>
      <c r="F6550" s="757"/>
      <c r="G6550" s="757"/>
      <c r="H6550" s="757"/>
      <c r="I6550" s="757"/>
    </row>
    <row r="6551" spans="1:9" ht="15.75" customHeight="1">
      <c r="A6551" s="963">
        <v>87316</v>
      </c>
      <c r="B6551" s="963" t="s">
        <v>9487</v>
      </c>
      <c r="C6551" s="964" t="s">
        <v>964</v>
      </c>
      <c r="D6551" s="965">
        <v>439.01</v>
      </c>
      <c r="E6551" s="757"/>
      <c r="F6551" s="757"/>
      <c r="G6551" s="757"/>
      <c r="H6551" s="757"/>
      <c r="I6551" s="757"/>
    </row>
    <row r="6552" spans="1:9" ht="15.75" customHeight="1">
      <c r="A6552" s="963">
        <v>87317</v>
      </c>
      <c r="B6552" s="963" t="s">
        <v>9488</v>
      </c>
      <c r="C6552" s="964" t="s">
        <v>964</v>
      </c>
      <c r="D6552" s="965">
        <v>427.85</v>
      </c>
      <c r="E6552" s="757"/>
      <c r="F6552" s="757"/>
      <c r="G6552" s="757"/>
      <c r="H6552" s="757"/>
      <c r="I6552" s="757"/>
    </row>
    <row r="6553" spans="1:9" ht="15.75" customHeight="1">
      <c r="A6553" s="963">
        <v>87319</v>
      </c>
      <c r="B6553" s="963" t="s">
        <v>9489</v>
      </c>
      <c r="C6553" s="964" t="s">
        <v>964</v>
      </c>
      <c r="D6553" s="965">
        <v>4127.92</v>
      </c>
      <c r="E6553" s="757"/>
      <c r="F6553" s="757"/>
      <c r="G6553" s="757"/>
      <c r="H6553" s="757"/>
      <c r="I6553" s="757"/>
    </row>
    <row r="6554" spans="1:9" ht="15.75" customHeight="1">
      <c r="A6554" s="963">
        <v>87320</v>
      </c>
      <c r="B6554" s="963" t="s">
        <v>9490</v>
      </c>
      <c r="C6554" s="964" t="s">
        <v>964</v>
      </c>
      <c r="D6554" s="965">
        <v>4138.28</v>
      </c>
      <c r="E6554" s="757"/>
      <c r="F6554" s="757"/>
      <c r="G6554" s="757"/>
      <c r="H6554" s="757"/>
      <c r="I6554" s="757"/>
    </row>
    <row r="6555" spans="1:9" ht="15.75" customHeight="1">
      <c r="A6555" s="963">
        <v>87322</v>
      </c>
      <c r="B6555" s="963" t="s">
        <v>9491</v>
      </c>
      <c r="C6555" s="964" t="s">
        <v>964</v>
      </c>
      <c r="D6555" s="965">
        <v>4235.1000000000004</v>
      </c>
      <c r="E6555" s="757"/>
      <c r="F6555" s="757"/>
      <c r="G6555" s="757"/>
      <c r="H6555" s="757"/>
      <c r="I6555" s="757"/>
    </row>
    <row r="6556" spans="1:9" ht="15.75" customHeight="1">
      <c r="A6556" s="963">
        <v>87323</v>
      </c>
      <c r="B6556" s="963" t="s">
        <v>9492</v>
      </c>
      <c r="C6556" s="964" t="s">
        <v>964</v>
      </c>
      <c r="D6556" s="965">
        <v>4240.74</v>
      </c>
      <c r="E6556" s="757"/>
      <c r="F6556" s="757"/>
      <c r="G6556" s="757"/>
      <c r="H6556" s="757"/>
      <c r="I6556" s="757"/>
    </row>
    <row r="6557" spans="1:9" ht="15.75" customHeight="1">
      <c r="A6557" s="963">
        <v>87325</v>
      </c>
      <c r="B6557" s="963" t="s">
        <v>9493</v>
      </c>
      <c r="C6557" s="964" t="s">
        <v>964</v>
      </c>
      <c r="D6557" s="965">
        <v>4149.6000000000004</v>
      </c>
      <c r="E6557" s="757"/>
      <c r="F6557" s="757"/>
      <c r="G6557" s="757"/>
      <c r="H6557" s="757"/>
      <c r="I6557" s="757"/>
    </row>
    <row r="6558" spans="1:9" ht="15.75" customHeight="1">
      <c r="A6558" s="963">
        <v>87326</v>
      </c>
      <c r="B6558" s="963" t="s">
        <v>9494</v>
      </c>
      <c r="C6558" s="964" t="s">
        <v>964</v>
      </c>
      <c r="D6558" s="965">
        <v>4169.8599999999997</v>
      </c>
      <c r="E6558" s="757"/>
      <c r="F6558" s="757"/>
      <c r="G6558" s="757"/>
      <c r="H6558" s="757"/>
      <c r="I6558" s="757"/>
    </row>
    <row r="6559" spans="1:9" ht="15.75" customHeight="1">
      <c r="A6559" s="963">
        <v>87327</v>
      </c>
      <c r="B6559" s="963" t="s">
        <v>9495</v>
      </c>
      <c r="C6559" s="964" t="s">
        <v>964</v>
      </c>
      <c r="D6559" s="965">
        <v>422.92</v>
      </c>
      <c r="E6559" s="757"/>
      <c r="F6559" s="757"/>
      <c r="G6559" s="757"/>
      <c r="H6559" s="757"/>
      <c r="I6559" s="757"/>
    </row>
    <row r="6560" spans="1:9" ht="15.75" customHeight="1">
      <c r="A6560" s="963">
        <v>87328</v>
      </c>
      <c r="B6560" s="963" t="s">
        <v>9496</v>
      </c>
      <c r="C6560" s="964" t="s">
        <v>964</v>
      </c>
      <c r="D6560" s="965">
        <v>375.45</v>
      </c>
      <c r="E6560" s="757"/>
      <c r="F6560" s="757"/>
      <c r="G6560" s="757"/>
      <c r="H6560" s="757"/>
      <c r="I6560" s="757"/>
    </row>
    <row r="6561" spans="1:9" ht="15.75" customHeight="1">
      <c r="A6561" s="963">
        <v>87329</v>
      </c>
      <c r="B6561" s="963" t="s">
        <v>9497</v>
      </c>
      <c r="C6561" s="964" t="s">
        <v>964</v>
      </c>
      <c r="D6561" s="965">
        <v>452.43</v>
      </c>
      <c r="E6561" s="757"/>
      <c r="F6561" s="757"/>
      <c r="G6561" s="757"/>
      <c r="H6561" s="757"/>
      <c r="I6561" s="757"/>
    </row>
    <row r="6562" spans="1:9" ht="15.75" customHeight="1">
      <c r="A6562" s="963">
        <v>87330</v>
      </c>
      <c r="B6562" s="963" t="s">
        <v>9498</v>
      </c>
      <c r="C6562" s="964" t="s">
        <v>964</v>
      </c>
      <c r="D6562" s="965">
        <v>398.56</v>
      </c>
      <c r="E6562" s="757"/>
      <c r="F6562" s="757"/>
      <c r="G6562" s="757"/>
      <c r="H6562" s="757"/>
      <c r="I6562" s="757"/>
    </row>
    <row r="6563" spans="1:9" ht="15.75" customHeight="1">
      <c r="A6563" s="963">
        <v>87331</v>
      </c>
      <c r="B6563" s="963" t="s">
        <v>9499</v>
      </c>
      <c r="C6563" s="964" t="s">
        <v>964</v>
      </c>
      <c r="D6563" s="965">
        <v>519.63</v>
      </c>
      <c r="E6563" s="757"/>
      <c r="F6563" s="757"/>
      <c r="G6563" s="757"/>
      <c r="H6563" s="757"/>
      <c r="I6563" s="757"/>
    </row>
    <row r="6564" spans="1:9" ht="15.75" customHeight="1">
      <c r="A6564" s="963">
        <v>87332</v>
      </c>
      <c r="B6564" s="963" t="s">
        <v>9500</v>
      </c>
      <c r="C6564" s="964" t="s">
        <v>964</v>
      </c>
      <c r="D6564" s="965">
        <v>470.25</v>
      </c>
      <c r="E6564" s="757"/>
      <c r="F6564" s="757"/>
      <c r="G6564" s="757"/>
      <c r="H6564" s="757"/>
      <c r="I6564" s="757"/>
    </row>
    <row r="6565" spans="1:9" ht="15.75" customHeight="1">
      <c r="A6565" s="963">
        <v>87333</v>
      </c>
      <c r="B6565" s="963" t="s">
        <v>9501</v>
      </c>
      <c r="C6565" s="964" t="s">
        <v>964</v>
      </c>
      <c r="D6565" s="965">
        <v>483.28</v>
      </c>
      <c r="E6565" s="757"/>
      <c r="F6565" s="757"/>
      <c r="G6565" s="757"/>
      <c r="H6565" s="757"/>
      <c r="I6565" s="757"/>
    </row>
    <row r="6566" spans="1:9" ht="15.75" customHeight="1">
      <c r="A6566" s="963">
        <v>87334</v>
      </c>
      <c r="B6566" s="963" t="s">
        <v>9502</v>
      </c>
      <c r="C6566" s="964" t="s">
        <v>964</v>
      </c>
      <c r="D6566" s="965">
        <v>453.29</v>
      </c>
      <c r="E6566" s="757"/>
      <c r="F6566" s="757"/>
      <c r="G6566" s="757"/>
      <c r="H6566" s="757"/>
      <c r="I6566" s="757"/>
    </row>
    <row r="6567" spans="1:9" ht="15.75" customHeight="1">
      <c r="A6567" s="963">
        <v>87335</v>
      </c>
      <c r="B6567" s="963" t="s">
        <v>9503</v>
      </c>
      <c r="C6567" s="964" t="s">
        <v>964</v>
      </c>
      <c r="D6567" s="965">
        <v>477.68</v>
      </c>
      <c r="E6567" s="757"/>
      <c r="F6567" s="757"/>
      <c r="G6567" s="757"/>
      <c r="H6567" s="757"/>
      <c r="I6567" s="757"/>
    </row>
    <row r="6568" spans="1:9" ht="15.75" customHeight="1">
      <c r="A6568" s="963">
        <v>87336</v>
      </c>
      <c r="B6568" s="963" t="s">
        <v>9504</v>
      </c>
      <c r="C6568" s="964" t="s">
        <v>964</v>
      </c>
      <c r="D6568" s="965">
        <v>463.47</v>
      </c>
      <c r="E6568" s="757"/>
      <c r="F6568" s="757"/>
      <c r="G6568" s="757"/>
      <c r="H6568" s="757"/>
      <c r="I6568" s="757"/>
    </row>
    <row r="6569" spans="1:9" ht="15.75" customHeight="1">
      <c r="A6569" s="963">
        <v>87337</v>
      </c>
      <c r="B6569" s="963" t="s">
        <v>9505</v>
      </c>
      <c r="C6569" s="964" t="s">
        <v>964</v>
      </c>
      <c r="D6569" s="965">
        <v>467.85</v>
      </c>
      <c r="E6569" s="757"/>
      <c r="F6569" s="757"/>
      <c r="G6569" s="757"/>
      <c r="H6569" s="757"/>
      <c r="I6569" s="757"/>
    </row>
    <row r="6570" spans="1:9" ht="15.75" customHeight="1">
      <c r="A6570" s="963">
        <v>87338</v>
      </c>
      <c r="B6570" s="963" t="s">
        <v>9506</v>
      </c>
      <c r="C6570" s="964" t="s">
        <v>964</v>
      </c>
      <c r="D6570" s="965">
        <v>447.16</v>
      </c>
      <c r="E6570" s="757"/>
      <c r="F6570" s="757"/>
      <c r="G6570" s="757"/>
      <c r="H6570" s="757"/>
      <c r="I6570" s="757"/>
    </row>
    <row r="6571" spans="1:9" ht="15.75" customHeight="1">
      <c r="A6571" s="963">
        <v>87339</v>
      </c>
      <c r="B6571" s="963" t="s">
        <v>9507</v>
      </c>
      <c r="C6571" s="964" t="s">
        <v>964</v>
      </c>
      <c r="D6571" s="965">
        <v>718.68</v>
      </c>
      <c r="E6571" s="757"/>
      <c r="F6571" s="757"/>
      <c r="G6571" s="757"/>
      <c r="H6571" s="757"/>
      <c r="I6571" s="757"/>
    </row>
    <row r="6572" spans="1:9" ht="15.75" customHeight="1">
      <c r="A6572" s="963">
        <v>87340</v>
      </c>
      <c r="B6572" s="963" t="s">
        <v>9508</v>
      </c>
      <c r="C6572" s="964" t="s">
        <v>964</v>
      </c>
      <c r="D6572" s="965">
        <v>619.20000000000005</v>
      </c>
      <c r="E6572" s="757"/>
      <c r="F6572" s="757"/>
      <c r="G6572" s="757"/>
      <c r="H6572" s="757"/>
      <c r="I6572" s="757"/>
    </row>
    <row r="6573" spans="1:9" ht="15.75" customHeight="1">
      <c r="A6573" s="963">
        <v>87341</v>
      </c>
      <c r="B6573" s="963" t="s">
        <v>9509</v>
      </c>
      <c r="C6573" s="964" t="s">
        <v>964</v>
      </c>
      <c r="D6573" s="965">
        <v>594.1</v>
      </c>
      <c r="E6573" s="757"/>
      <c r="F6573" s="757"/>
      <c r="G6573" s="757"/>
      <c r="H6573" s="757"/>
      <c r="I6573" s="757"/>
    </row>
    <row r="6574" spans="1:9" ht="15.75" customHeight="1">
      <c r="A6574" s="963">
        <v>87342</v>
      </c>
      <c r="B6574" s="963" t="s">
        <v>9510</v>
      </c>
      <c r="C6574" s="964" t="s">
        <v>964</v>
      </c>
      <c r="D6574" s="965">
        <v>616.66999999999996</v>
      </c>
      <c r="E6574" s="757"/>
      <c r="F6574" s="757"/>
      <c r="G6574" s="757"/>
      <c r="H6574" s="757"/>
      <c r="I6574" s="757"/>
    </row>
    <row r="6575" spans="1:9" ht="15.75" customHeight="1">
      <c r="A6575" s="963">
        <v>87343</v>
      </c>
      <c r="B6575" s="963" t="s">
        <v>9511</v>
      </c>
      <c r="C6575" s="964" t="s">
        <v>964</v>
      </c>
      <c r="D6575" s="965">
        <v>560.33000000000004</v>
      </c>
      <c r="E6575" s="757"/>
      <c r="F6575" s="757"/>
      <c r="G6575" s="757"/>
      <c r="H6575" s="757"/>
      <c r="I6575" s="757"/>
    </row>
    <row r="6576" spans="1:9" ht="15.75" customHeight="1">
      <c r="A6576" s="963">
        <v>87344</v>
      </c>
      <c r="B6576" s="963" t="s">
        <v>9512</v>
      </c>
      <c r="C6576" s="964" t="s">
        <v>964</v>
      </c>
      <c r="D6576" s="965">
        <v>529.46</v>
      </c>
      <c r="E6576" s="757"/>
      <c r="F6576" s="757"/>
      <c r="G6576" s="757"/>
      <c r="H6576" s="757"/>
      <c r="I6576" s="757"/>
    </row>
    <row r="6577" spans="1:9" ht="15.75" customHeight="1">
      <c r="A6577" s="963">
        <v>87345</v>
      </c>
      <c r="B6577" s="963" t="s">
        <v>9513</v>
      </c>
      <c r="C6577" s="964" t="s">
        <v>964</v>
      </c>
      <c r="D6577" s="965">
        <v>555.80999999999995</v>
      </c>
      <c r="E6577" s="757"/>
      <c r="F6577" s="757"/>
      <c r="G6577" s="757"/>
      <c r="H6577" s="757"/>
      <c r="I6577" s="757"/>
    </row>
    <row r="6578" spans="1:9" ht="15.75" customHeight="1">
      <c r="A6578" s="963">
        <v>87346</v>
      </c>
      <c r="B6578" s="963" t="s">
        <v>9514</v>
      </c>
      <c r="C6578" s="964" t="s">
        <v>964</v>
      </c>
      <c r="D6578" s="965">
        <v>509.45</v>
      </c>
      <c r="E6578" s="757"/>
      <c r="F6578" s="757"/>
      <c r="G6578" s="757"/>
      <c r="H6578" s="757"/>
      <c r="I6578" s="757"/>
    </row>
    <row r="6579" spans="1:9" ht="15.75" customHeight="1">
      <c r="A6579" s="963">
        <v>87347</v>
      </c>
      <c r="B6579" s="963" t="s">
        <v>9515</v>
      </c>
      <c r="C6579" s="964" t="s">
        <v>964</v>
      </c>
      <c r="D6579" s="965">
        <v>484.76</v>
      </c>
      <c r="E6579" s="757"/>
      <c r="F6579" s="757"/>
      <c r="G6579" s="757"/>
      <c r="H6579" s="757"/>
      <c r="I6579" s="757"/>
    </row>
    <row r="6580" spans="1:9" ht="15.75" customHeight="1">
      <c r="A6580" s="963">
        <v>87348</v>
      </c>
      <c r="B6580" s="963" t="s">
        <v>9516</v>
      </c>
      <c r="C6580" s="964" t="s">
        <v>964</v>
      </c>
      <c r="D6580" s="965">
        <v>510.66</v>
      </c>
      <c r="E6580" s="757"/>
      <c r="F6580" s="757"/>
      <c r="G6580" s="757"/>
      <c r="H6580" s="757"/>
      <c r="I6580" s="757"/>
    </row>
    <row r="6581" spans="1:9" ht="15.75" customHeight="1">
      <c r="A6581" s="963">
        <v>87349</v>
      </c>
      <c r="B6581" s="963" t="s">
        <v>9517</v>
      </c>
      <c r="C6581" s="964" t="s">
        <v>964</v>
      </c>
      <c r="D6581" s="965">
        <v>450.09</v>
      </c>
      <c r="E6581" s="757"/>
      <c r="F6581" s="757"/>
      <c r="G6581" s="757"/>
      <c r="H6581" s="757"/>
      <c r="I6581" s="757"/>
    </row>
    <row r="6582" spans="1:9" ht="15.75" customHeight="1">
      <c r="A6582" s="963">
        <v>87350</v>
      </c>
      <c r="B6582" s="963" t="s">
        <v>9518</v>
      </c>
      <c r="C6582" s="964" t="s">
        <v>964</v>
      </c>
      <c r="D6582" s="965">
        <v>436.95</v>
      </c>
      <c r="E6582" s="757"/>
      <c r="F6582" s="757"/>
      <c r="G6582" s="757"/>
      <c r="H6582" s="757"/>
      <c r="I6582" s="757"/>
    </row>
    <row r="6583" spans="1:9" ht="15.75" customHeight="1">
      <c r="A6583" s="963">
        <v>87351</v>
      </c>
      <c r="B6583" s="963" t="s">
        <v>9519</v>
      </c>
      <c r="C6583" s="964" t="s">
        <v>964</v>
      </c>
      <c r="D6583" s="965">
        <v>379</v>
      </c>
      <c r="E6583" s="757"/>
      <c r="F6583" s="757"/>
      <c r="G6583" s="757"/>
      <c r="H6583" s="757"/>
      <c r="I6583" s="757"/>
    </row>
    <row r="6584" spans="1:9" ht="15.75" customHeight="1">
      <c r="A6584" s="963">
        <v>87352</v>
      </c>
      <c r="B6584" s="963" t="s">
        <v>9520</v>
      </c>
      <c r="C6584" s="964" t="s">
        <v>964</v>
      </c>
      <c r="D6584" s="965">
        <v>548.26</v>
      </c>
      <c r="E6584" s="757"/>
      <c r="F6584" s="757"/>
      <c r="G6584" s="757"/>
      <c r="H6584" s="757"/>
      <c r="I6584" s="757"/>
    </row>
    <row r="6585" spans="1:9" ht="15.75" customHeight="1">
      <c r="A6585" s="963">
        <v>87353</v>
      </c>
      <c r="B6585" s="963" t="s">
        <v>9521</v>
      </c>
      <c r="C6585" s="964" t="s">
        <v>964</v>
      </c>
      <c r="D6585" s="965">
        <v>486.21</v>
      </c>
      <c r="E6585" s="757"/>
      <c r="F6585" s="757"/>
      <c r="G6585" s="757"/>
      <c r="H6585" s="757"/>
      <c r="I6585" s="757"/>
    </row>
    <row r="6586" spans="1:9" ht="15.75" customHeight="1">
      <c r="A6586" s="963">
        <v>87354</v>
      </c>
      <c r="B6586" s="963" t="s">
        <v>9522</v>
      </c>
      <c r="C6586" s="964" t="s">
        <v>964</v>
      </c>
      <c r="D6586" s="965">
        <v>458.92</v>
      </c>
      <c r="E6586" s="757"/>
      <c r="F6586" s="757"/>
      <c r="G6586" s="757"/>
      <c r="H6586" s="757"/>
      <c r="I6586" s="757"/>
    </row>
    <row r="6587" spans="1:9" ht="15.75" customHeight="1">
      <c r="A6587" s="963">
        <v>87355</v>
      </c>
      <c r="B6587" s="963" t="s">
        <v>9523</v>
      </c>
      <c r="C6587" s="964" t="s">
        <v>964</v>
      </c>
      <c r="D6587" s="965">
        <v>469.37</v>
      </c>
      <c r="E6587" s="757"/>
      <c r="F6587" s="757"/>
      <c r="G6587" s="757"/>
      <c r="H6587" s="757"/>
      <c r="I6587" s="757"/>
    </row>
    <row r="6588" spans="1:9" ht="15.75" customHeight="1">
      <c r="A6588" s="963">
        <v>87356</v>
      </c>
      <c r="B6588" s="963" t="s">
        <v>9524</v>
      </c>
      <c r="C6588" s="964" t="s">
        <v>964</v>
      </c>
      <c r="D6588" s="965">
        <v>427.93</v>
      </c>
      <c r="E6588" s="757"/>
      <c r="F6588" s="757"/>
      <c r="G6588" s="757"/>
      <c r="H6588" s="757"/>
      <c r="I6588" s="757"/>
    </row>
    <row r="6589" spans="1:9" ht="15.75" customHeight="1">
      <c r="A6589" s="963">
        <v>87357</v>
      </c>
      <c r="B6589" s="963" t="s">
        <v>9525</v>
      </c>
      <c r="C6589" s="964" t="s">
        <v>964</v>
      </c>
      <c r="D6589" s="965">
        <v>407.68</v>
      </c>
      <c r="E6589" s="757"/>
      <c r="F6589" s="757"/>
      <c r="G6589" s="757"/>
      <c r="H6589" s="757"/>
      <c r="I6589" s="757"/>
    </row>
    <row r="6590" spans="1:9" ht="15.75" customHeight="1">
      <c r="A6590" s="963">
        <v>87358</v>
      </c>
      <c r="B6590" s="963" t="s">
        <v>9526</v>
      </c>
      <c r="C6590" s="964" t="s">
        <v>964</v>
      </c>
      <c r="D6590" s="965">
        <v>4071.48</v>
      </c>
      <c r="E6590" s="757"/>
      <c r="F6590" s="757"/>
      <c r="G6590" s="757"/>
      <c r="H6590" s="757"/>
      <c r="I6590" s="757"/>
    </row>
    <row r="6591" spans="1:9" ht="15.75" customHeight="1">
      <c r="A6591" s="963">
        <v>87359</v>
      </c>
      <c r="B6591" s="963" t="s">
        <v>9527</v>
      </c>
      <c r="C6591" s="964" t="s">
        <v>964</v>
      </c>
      <c r="D6591" s="965">
        <v>4053.89</v>
      </c>
      <c r="E6591" s="757"/>
      <c r="F6591" s="757"/>
      <c r="G6591" s="757"/>
      <c r="H6591" s="757"/>
      <c r="I6591" s="757"/>
    </row>
    <row r="6592" spans="1:9" ht="15.75" customHeight="1">
      <c r="A6592" s="963">
        <v>87360</v>
      </c>
      <c r="B6592" s="963" t="s">
        <v>9528</v>
      </c>
      <c r="C6592" s="964" t="s">
        <v>964</v>
      </c>
      <c r="D6592" s="965">
        <v>4164.6899999999996</v>
      </c>
      <c r="E6592" s="757"/>
      <c r="F6592" s="757"/>
      <c r="G6592" s="757"/>
      <c r="H6592" s="757"/>
      <c r="I6592" s="757"/>
    </row>
    <row r="6593" spans="1:9" ht="15.75" customHeight="1">
      <c r="A6593" s="963">
        <v>87361</v>
      </c>
      <c r="B6593" s="963" t="s">
        <v>9529</v>
      </c>
      <c r="C6593" s="964" t="s">
        <v>964</v>
      </c>
      <c r="D6593" s="965">
        <v>4136.8900000000003</v>
      </c>
      <c r="E6593" s="757"/>
      <c r="F6593" s="757"/>
      <c r="G6593" s="757"/>
      <c r="H6593" s="757"/>
      <c r="I6593" s="757"/>
    </row>
    <row r="6594" spans="1:9" ht="15.75" customHeight="1">
      <c r="A6594" s="963">
        <v>87362</v>
      </c>
      <c r="B6594" s="963" t="s">
        <v>9530</v>
      </c>
      <c r="C6594" s="964" t="s">
        <v>964</v>
      </c>
      <c r="D6594" s="965">
        <v>4145.47</v>
      </c>
      <c r="E6594" s="757"/>
      <c r="F6594" s="757"/>
      <c r="G6594" s="757"/>
      <c r="H6594" s="757"/>
      <c r="I6594" s="757"/>
    </row>
    <row r="6595" spans="1:9" ht="15.75" customHeight="1">
      <c r="A6595" s="963">
        <v>87363</v>
      </c>
      <c r="B6595" s="963" t="s">
        <v>9531</v>
      </c>
      <c r="C6595" s="964" t="s">
        <v>964</v>
      </c>
      <c r="D6595" s="965">
        <v>4103.32</v>
      </c>
      <c r="E6595" s="757"/>
      <c r="F6595" s="757"/>
      <c r="G6595" s="757"/>
      <c r="H6595" s="757"/>
      <c r="I6595" s="757"/>
    </row>
    <row r="6596" spans="1:9" ht="15.75" customHeight="1">
      <c r="A6596" s="963">
        <v>87364</v>
      </c>
      <c r="B6596" s="963" t="s">
        <v>9532</v>
      </c>
      <c r="C6596" s="964" t="s">
        <v>964</v>
      </c>
      <c r="D6596" s="965">
        <v>4094.5</v>
      </c>
      <c r="E6596" s="757"/>
      <c r="F6596" s="757"/>
      <c r="G6596" s="757"/>
      <c r="H6596" s="757"/>
      <c r="I6596" s="757"/>
    </row>
    <row r="6597" spans="1:9" ht="15.75" customHeight="1">
      <c r="A6597" s="963">
        <v>87365</v>
      </c>
      <c r="B6597" s="963" t="s">
        <v>9533</v>
      </c>
      <c r="C6597" s="964" t="s">
        <v>964</v>
      </c>
      <c r="D6597" s="965">
        <v>499.25</v>
      </c>
      <c r="E6597" s="757"/>
      <c r="F6597" s="757"/>
      <c r="G6597" s="757"/>
      <c r="H6597" s="757"/>
      <c r="I6597" s="757"/>
    </row>
    <row r="6598" spans="1:9" ht="15.75" customHeight="1">
      <c r="A6598" s="963">
        <v>87366</v>
      </c>
      <c r="B6598" s="963" t="s">
        <v>9534</v>
      </c>
      <c r="C6598" s="964" t="s">
        <v>964</v>
      </c>
      <c r="D6598" s="965">
        <v>525.91999999999996</v>
      </c>
      <c r="E6598" s="757"/>
      <c r="F6598" s="757"/>
      <c r="G6598" s="757"/>
      <c r="H6598" s="757"/>
      <c r="I6598" s="757"/>
    </row>
    <row r="6599" spans="1:9" ht="15.75" customHeight="1">
      <c r="A6599" s="963">
        <v>87367</v>
      </c>
      <c r="B6599" s="963" t="s">
        <v>1749</v>
      </c>
      <c r="C6599" s="964" t="s">
        <v>964</v>
      </c>
      <c r="D6599" s="965">
        <v>596.74</v>
      </c>
      <c r="E6599" s="757"/>
      <c r="F6599" s="757"/>
      <c r="G6599" s="757"/>
      <c r="H6599" s="757"/>
      <c r="I6599" s="757"/>
    </row>
    <row r="6600" spans="1:9" ht="15.75" customHeight="1">
      <c r="A6600" s="963">
        <v>87368</v>
      </c>
      <c r="B6600" s="963" t="s">
        <v>9535</v>
      </c>
      <c r="C6600" s="964" t="s">
        <v>964</v>
      </c>
      <c r="D6600" s="965">
        <v>578.38</v>
      </c>
      <c r="E6600" s="757"/>
      <c r="F6600" s="757"/>
      <c r="G6600" s="757"/>
      <c r="H6600" s="757"/>
      <c r="I6600" s="757"/>
    </row>
    <row r="6601" spans="1:9" ht="15.75" customHeight="1">
      <c r="A6601" s="963">
        <v>87369</v>
      </c>
      <c r="B6601" s="963" t="s">
        <v>1684</v>
      </c>
      <c r="C6601" s="964" t="s">
        <v>964</v>
      </c>
      <c r="D6601" s="965">
        <v>587.53</v>
      </c>
      <c r="E6601" s="757"/>
      <c r="F6601" s="757"/>
      <c r="G6601" s="757"/>
      <c r="H6601" s="757"/>
      <c r="I6601" s="757"/>
    </row>
    <row r="6602" spans="1:9" ht="15.75" customHeight="1">
      <c r="A6602" s="963">
        <v>87370</v>
      </c>
      <c r="B6602" s="963" t="s">
        <v>9536</v>
      </c>
      <c r="C6602" s="964" t="s">
        <v>964</v>
      </c>
      <c r="D6602" s="965">
        <v>567.78</v>
      </c>
      <c r="E6602" s="757"/>
      <c r="F6602" s="757"/>
      <c r="G6602" s="757"/>
      <c r="H6602" s="757"/>
      <c r="I6602" s="757"/>
    </row>
    <row r="6603" spans="1:9" ht="15.75" customHeight="1">
      <c r="A6603" s="963">
        <v>87371</v>
      </c>
      <c r="B6603" s="963" t="s">
        <v>9537</v>
      </c>
      <c r="C6603" s="964" t="s">
        <v>964</v>
      </c>
      <c r="D6603" s="965">
        <v>553.33000000000004</v>
      </c>
      <c r="E6603" s="757"/>
      <c r="F6603" s="757"/>
      <c r="G6603" s="757"/>
      <c r="H6603" s="757"/>
      <c r="I6603" s="757"/>
    </row>
    <row r="6604" spans="1:9" ht="15.75" customHeight="1">
      <c r="A6604" s="963">
        <v>87372</v>
      </c>
      <c r="B6604" s="963" t="s">
        <v>9538</v>
      </c>
      <c r="C6604" s="964" t="s">
        <v>964</v>
      </c>
      <c r="D6604" s="965">
        <v>731.92</v>
      </c>
      <c r="E6604" s="757"/>
      <c r="F6604" s="757"/>
      <c r="G6604" s="757"/>
      <c r="H6604" s="757"/>
      <c r="I6604" s="757"/>
    </row>
    <row r="6605" spans="1:9" ht="15.75" customHeight="1">
      <c r="A6605" s="963">
        <v>87373</v>
      </c>
      <c r="B6605" s="963" t="s">
        <v>9539</v>
      </c>
      <c r="C6605" s="964" t="s">
        <v>964</v>
      </c>
      <c r="D6605" s="965">
        <v>655.8</v>
      </c>
      <c r="E6605" s="757"/>
      <c r="F6605" s="757"/>
      <c r="G6605" s="757"/>
      <c r="H6605" s="757"/>
      <c r="I6605" s="757"/>
    </row>
    <row r="6606" spans="1:9" ht="15.75" customHeight="1">
      <c r="A6606" s="963">
        <v>87374</v>
      </c>
      <c r="B6606" s="963" t="s">
        <v>9540</v>
      </c>
      <c r="C6606" s="964" t="s">
        <v>964</v>
      </c>
      <c r="D6606" s="965">
        <v>612.20000000000005</v>
      </c>
      <c r="E6606" s="757"/>
      <c r="F6606" s="757"/>
      <c r="G6606" s="757"/>
      <c r="H6606" s="757"/>
      <c r="I6606" s="757"/>
    </row>
    <row r="6607" spans="1:9" ht="15.75" customHeight="1">
      <c r="A6607" s="963">
        <v>87375</v>
      </c>
      <c r="B6607" s="963" t="s">
        <v>9541</v>
      </c>
      <c r="C6607" s="964" t="s">
        <v>964</v>
      </c>
      <c r="D6607" s="965">
        <v>584.11</v>
      </c>
      <c r="E6607" s="757"/>
      <c r="F6607" s="757"/>
      <c r="G6607" s="757"/>
      <c r="H6607" s="757"/>
      <c r="I6607" s="757"/>
    </row>
    <row r="6608" spans="1:9" ht="15.75" customHeight="1">
      <c r="A6608" s="963">
        <v>87376</v>
      </c>
      <c r="B6608" s="963" t="s">
        <v>9542</v>
      </c>
      <c r="C6608" s="964" t="s">
        <v>964</v>
      </c>
      <c r="D6608" s="965">
        <v>502.9</v>
      </c>
      <c r="E6608" s="757"/>
      <c r="F6608" s="757"/>
      <c r="G6608" s="757"/>
      <c r="H6608" s="757"/>
      <c r="I6608" s="757"/>
    </row>
    <row r="6609" spans="1:9" ht="15.75" customHeight="1">
      <c r="A6609" s="963">
        <v>87377</v>
      </c>
      <c r="B6609" s="963" t="s">
        <v>9543</v>
      </c>
      <c r="C6609" s="964" t="s">
        <v>964</v>
      </c>
      <c r="D6609" s="965">
        <v>589.67999999999995</v>
      </c>
      <c r="E6609" s="757"/>
      <c r="F6609" s="757"/>
      <c r="G6609" s="757"/>
      <c r="H6609" s="757"/>
      <c r="I6609" s="757"/>
    </row>
    <row r="6610" spans="1:9" ht="15.75" customHeight="1">
      <c r="A6610" s="963">
        <v>87378</v>
      </c>
      <c r="B6610" s="963" t="s">
        <v>9544</v>
      </c>
      <c r="C6610" s="964" t="s">
        <v>964</v>
      </c>
      <c r="D6610" s="965">
        <v>533.74</v>
      </c>
      <c r="E6610" s="757"/>
      <c r="F6610" s="757"/>
      <c r="G6610" s="757"/>
      <c r="H6610" s="757"/>
      <c r="I6610" s="757"/>
    </row>
    <row r="6611" spans="1:9" ht="15.75" customHeight="1">
      <c r="A6611" s="963">
        <v>87379</v>
      </c>
      <c r="B6611" s="963" t="s">
        <v>9545</v>
      </c>
      <c r="C6611" s="964" t="s">
        <v>964</v>
      </c>
      <c r="D6611" s="965">
        <v>4205.37</v>
      </c>
      <c r="E6611" s="757"/>
      <c r="F6611" s="757"/>
      <c r="G6611" s="757"/>
      <c r="H6611" s="757"/>
      <c r="I6611" s="757"/>
    </row>
    <row r="6612" spans="1:9" ht="15.75" customHeight="1">
      <c r="A6612" s="963">
        <v>87380</v>
      </c>
      <c r="B6612" s="963" t="s">
        <v>9546</v>
      </c>
      <c r="C6612" s="964" t="s">
        <v>964</v>
      </c>
      <c r="D6612" s="965">
        <v>4295.25</v>
      </c>
      <c r="E6612" s="757"/>
      <c r="F6612" s="757"/>
      <c r="G6612" s="757"/>
      <c r="H6612" s="757"/>
      <c r="I6612" s="757"/>
    </row>
    <row r="6613" spans="1:9" ht="15.75" customHeight="1">
      <c r="A6613" s="963">
        <v>87381</v>
      </c>
      <c r="B6613" s="963" t="s">
        <v>9547</v>
      </c>
      <c r="C6613" s="964" t="s">
        <v>964</v>
      </c>
      <c r="D6613" s="965">
        <v>4237.21</v>
      </c>
      <c r="E6613" s="757"/>
      <c r="F6613" s="757"/>
      <c r="G6613" s="757"/>
      <c r="H6613" s="757"/>
      <c r="I6613" s="757"/>
    </row>
    <row r="6614" spans="1:9" ht="15.75" customHeight="1">
      <c r="A6614" s="963">
        <v>87382</v>
      </c>
      <c r="B6614" s="963" t="s">
        <v>9548</v>
      </c>
      <c r="C6614" s="964" t="s">
        <v>964</v>
      </c>
      <c r="D6614" s="965">
        <v>1575.71</v>
      </c>
      <c r="E6614" s="757"/>
      <c r="F6614" s="757"/>
      <c r="G6614" s="757"/>
      <c r="H6614" s="757"/>
      <c r="I6614" s="757"/>
    </row>
    <row r="6615" spans="1:9" ht="15.75" customHeight="1">
      <c r="A6615" s="963">
        <v>87383</v>
      </c>
      <c r="B6615" s="963" t="s">
        <v>9549</v>
      </c>
      <c r="C6615" s="964" t="s">
        <v>964</v>
      </c>
      <c r="D6615" s="965">
        <v>1573.4</v>
      </c>
      <c r="E6615" s="757"/>
      <c r="F6615" s="757"/>
      <c r="G6615" s="757"/>
      <c r="H6615" s="757"/>
      <c r="I6615" s="757"/>
    </row>
    <row r="6616" spans="1:9" ht="15.75" customHeight="1">
      <c r="A6616" s="963">
        <v>87384</v>
      </c>
      <c r="B6616" s="963" t="s">
        <v>9550</v>
      </c>
      <c r="C6616" s="964" t="s">
        <v>964</v>
      </c>
      <c r="D6616" s="965">
        <v>1567.46</v>
      </c>
      <c r="E6616" s="757"/>
      <c r="F6616" s="757"/>
      <c r="G6616" s="757"/>
      <c r="H6616" s="757"/>
      <c r="I6616" s="757"/>
    </row>
    <row r="6617" spans="1:9" ht="15.75" customHeight="1">
      <c r="A6617" s="963">
        <v>87385</v>
      </c>
      <c r="B6617" s="963" t="s">
        <v>9551</v>
      </c>
      <c r="C6617" s="964" t="s">
        <v>964</v>
      </c>
      <c r="D6617" s="965">
        <v>1837.09</v>
      </c>
      <c r="E6617" s="757"/>
      <c r="F6617" s="757"/>
      <c r="G6617" s="757"/>
      <c r="H6617" s="757"/>
      <c r="I6617" s="757"/>
    </row>
    <row r="6618" spans="1:9" ht="15.75" customHeight="1">
      <c r="A6618" s="963">
        <v>87386</v>
      </c>
      <c r="B6618" s="963" t="s">
        <v>9552</v>
      </c>
      <c r="C6618" s="964" t="s">
        <v>964</v>
      </c>
      <c r="D6618" s="965">
        <v>1830.83</v>
      </c>
      <c r="E6618" s="757"/>
      <c r="F6618" s="757"/>
      <c r="G6618" s="757"/>
      <c r="H6618" s="757"/>
      <c r="I6618" s="757"/>
    </row>
    <row r="6619" spans="1:9" ht="15.75" customHeight="1">
      <c r="A6619" s="963">
        <v>87387</v>
      </c>
      <c r="B6619" s="963" t="s">
        <v>9553</v>
      </c>
      <c r="C6619" s="964" t="s">
        <v>964</v>
      </c>
      <c r="D6619" s="965">
        <v>1826.91</v>
      </c>
      <c r="E6619" s="757"/>
      <c r="F6619" s="757"/>
      <c r="G6619" s="757"/>
      <c r="H6619" s="757"/>
      <c r="I6619" s="757"/>
    </row>
    <row r="6620" spans="1:9" ht="15.75" customHeight="1">
      <c r="A6620" s="963">
        <v>87388</v>
      </c>
      <c r="B6620" s="963" t="s">
        <v>9554</v>
      </c>
      <c r="C6620" s="964" t="s">
        <v>964</v>
      </c>
      <c r="D6620" s="965">
        <v>4429.8100000000004</v>
      </c>
      <c r="E6620" s="757"/>
      <c r="F6620" s="757"/>
      <c r="G6620" s="757"/>
      <c r="H6620" s="757"/>
      <c r="I6620" s="757"/>
    </row>
    <row r="6621" spans="1:9" ht="15.75" customHeight="1">
      <c r="A6621" s="963">
        <v>87389</v>
      </c>
      <c r="B6621" s="963" t="s">
        <v>9555</v>
      </c>
      <c r="C6621" s="964" t="s">
        <v>964</v>
      </c>
      <c r="D6621" s="965">
        <v>4447.88</v>
      </c>
      <c r="E6621" s="757"/>
      <c r="F6621" s="757"/>
      <c r="G6621" s="757"/>
      <c r="H6621" s="757"/>
      <c r="I6621" s="757"/>
    </row>
    <row r="6622" spans="1:9" ht="15.75" customHeight="1">
      <c r="A6622" s="963">
        <v>87390</v>
      </c>
      <c r="B6622" s="963" t="s">
        <v>9556</v>
      </c>
      <c r="C6622" s="964" t="s">
        <v>964</v>
      </c>
      <c r="D6622" s="965">
        <v>4471.34</v>
      </c>
      <c r="E6622" s="757"/>
      <c r="F6622" s="757"/>
      <c r="G6622" s="757"/>
      <c r="H6622" s="757"/>
      <c r="I6622" s="757"/>
    </row>
    <row r="6623" spans="1:9" ht="15.75" customHeight="1">
      <c r="A6623" s="963">
        <v>87391</v>
      </c>
      <c r="B6623" s="963" t="s">
        <v>9557</v>
      </c>
      <c r="C6623" s="964" t="s">
        <v>964</v>
      </c>
      <c r="D6623" s="965">
        <v>4920.96</v>
      </c>
      <c r="E6623" s="757"/>
      <c r="F6623" s="757"/>
      <c r="G6623" s="757"/>
      <c r="H6623" s="757"/>
      <c r="I6623" s="757"/>
    </row>
    <row r="6624" spans="1:9" ht="15.75" customHeight="1">
      <c r="A6624" s="963">
        <v>87393</v>
      </c>
      <c r="B6624" s="963" t="s">
        <v>9558</v>
      </c>
      <c r="C6624" s="964" t="s">
        <v>964</v>
      </c>
      <c r="D6624" s="965">
        <v>4965.75</v>
      </c>
      <c r="E6624" s="757"/>
      <c r="F6624" s="757"/>
      <c r="G6624" s="757"/>
      <c r="H6624" s="757"/>
      <c r="I6624" s="757"/>
    </row>
    <row r="6625" spans="1:9" ht="15.75" customHeight="1">
      <c r="A6625" s="963">
        <v>87394</v>
      </c>
      <c r="B6625" s="963" t="s">
        <v>9559</v>
      </c>
      <c r="C6625" s="964" t="s">
        <v>964</v>
      </c>
      <c r="D6625" s="965">
        <v>5010.08</v>
      </c>
      <c r="E6625" s="757"/>
      <c r="F6625" s="757"/>
      <c r="G6625" s="757"/>
      <c r="H6625" s="757"/>
      <c r="I6625" s="757"/>
    </row>
    <row r="6626" spans="1:9" ht="15.75" customHeight="1">
      <c r="A6626" s="963">
        <v>87395</v>
      </c>
      <c r="B6626" s="963" t="s">
        <v>9560</v>
      </c>
      <c r="C6626" s="964" t="s">
        <v>964</v>
      </c>
      <c r="D6626" s="965">
        <v>3102.84</v>
      </c>
      <c r="E6626" s="757"/>
      <c r="F6626" s="757"/>
      <c r="G6626" s="757"/>
      <c r="H6626" s="757"/>
      <c r="I6626" s="757"/>
    </row>
    <row r="6627" spans="1:9" ht="15.75" customHeight="1">
      <c r="A6627" s="963">
        <v>87396</v>
      </c>
      <c r="B6627" s="963" t="s">
        <v>9561</v>
      </c>
      <c r="C6627" s="964" t="s">
        <v>964</v>
      </c>
      <c r="D6627" s="965">
        <v>3123.21</v>
      </c>
      <c r="E6627" s="757"/>
      <c r="F6627" s="757"/>
      <c r="G6627" s="757"/>
      <c r="H6627" s="757"/>
      <c r="I6627" s="757"/>
    </row>
    <row r="6628" spans="1:9" ht="15.75" customHeight="1">
      <c r="A6628" s="963">
        <v>87397</v>
      </c>
      <c r="B6628" s="963" t="s">
        <v>9562</v>
      </c>
      <c r="C6628" s="964" t="s">
        <v>964</v>
      </c>
      <c r="D6628" s="965">
        <v>3144.21</v>
      </c>
      <c r="E6628" s="757"/>
      <c r="F6628" s="757"/>
      <c r="G6628" s="757"/>
      <c r="H6628" s="757"/>
      <c r="I6628" s="757"/>
    </row>
    <row r="6629" spans="1:9" ht="15.75" customHeight="1">
      <c r="A6629" s="963">
        <v>87398</v>
      </c>
      <c r="B6629" s="963" t="s">
        <v>9563</v>
      </c>
      <c r="C6629" s="964" t="s">
        <v>964</v>
      </c>
      <c r="D6629" s="965">
        <v>1746.94</v>
      </c>
      <c r="E6629" s="757"/>
      <c r="F6629" s="757"/>
      <c r="G6629" s="757"/>
      <c r="H6629" s="757"/>
      <c r="I6629" s="757"/>
    </row>
    <row r="6630" spans="1:9" ht="15.75" customHeight="1">
      <c r="A6630" s="963">
        <v>87399</v>
      </c>
      <c r="B6630" s="963" t="s">
        <v>9564</v>
      </c>
      <c r="C6630" s="964" t="s">
        <v>964</v>
      </c>
      <c r="D6630" s="965">
        <v>2010.87</v>
      </c>
      <c r="E6630" s="757"/>
      <c r="F6630" s="757"/>
      <c r="G6630" s="757"/>
      <c r="H6630" s="757"/>
      <c r="I6630" s="757"/>
    </row>
    <row r="6631" spans="1:9" ht="15.75" customHeight="1">
      <c r="A6631" s="963">
        <v>87401</v>
      </c>
      <c r="B6631" s="963" t="s">
        <v>9565</v>
      </c>
      <c r="C6631" s="964" t="s">
        <v>964</v>
      </c>
      <c r="D6631" s="965">
        <v>5178.4799999999996</v>
      </c>
      <c r="E6631" s="757"/>
      <c r="F6631" s="757"/>
      <c r="G6631" s="757"/>
      <c r="H6631" s="757"/>
      <c r="I6631" s="757"/>
    </row>
    <row r="6632" spans="1:9" ht="15.75" customHeight="1">
      <c r="A6632" s="963">
        <v>87402</v>
      </c>
      <c r="B6632" s="963" t="s">
        <v>9566</v>
      </c>
      <c r="C6632" s="964" t="s">
        <v>964</v>
      </c>
      <c r="D6632" s="965">
        <v>3323.13</v>
      </c>
      <c r="E6632" s="757"/>
      <c r="F6632" s="757"/>
      <c r="G6632" s="757"/>
      <c r="H6632" s="757"/>
      <c r="I6632" s="757"/>
    </row>
    <row r="6633" spans="1:9" ht="15.75" customHeight="1">
      <c r="A6633" s="963">
        <v>87404</v>
      </c>
      <c r="B6633" s="963" t="s">
        <v>9567</v>
      </c>
      <c r="C6633" s="964" t="s">
        <v>964</v>
      </c>
      <c r="D6633" s="965">
        <v>4609.99</v>
      </c>
      <c r="E6633" s="757"/>
      <c r="F6633" s="757"/>
      <c r="G6633" s="757"/>
      <c r="H6633" s="757"/>
      <c r="I6633" s="757"/>
    </row>
    <row r="6634" spans="1:9" ht="15.75" customHeight="1">
      <c r="A6634" s="963">
        <v>87405</v>
      </c>
      <c r="B6634" s="963" t="s">
        <v>9568</v>
      </c>
      <c r="C6634" s="964" t="s">
        <v>964</v>
      </c>
      <c r="D6634" s="965">
        <v>4622.71</v>
      </c>
      <c r="E6634" s="757"/>
      <c r="F6634" s="757"/>
      <c r="G6634" s="757"/>
      <c r="H6634" s="757"/>
      <c r="I6634" s="757"/>
    </row>
    <row r="6635" spans="1:9" ht="15.75" customHeight="1">
      <c r="A6635" s="963">
        <v>87407</v>
      </c>
      <c r="B6635" s="963" t="s">
        <v>9569</v>
      </c>
      <c r="C6635" s="964" t="s">
        <v>964</v>
      </c>
      <c r="D6635" s="965">
        <v>1614.15</v>
      </c>
      <c r="E6635" s="757"/>
      <c r="F6635" s="757"/>
      <c r="G6635" s="757"/>
      <c r="H6635" s="757"/>
      <c r="I6635" s="757"/>
    </row>
    <row r="6636" spans="1:9" ht="15.75" customHeight="1">
      <c r="A6636" s="963">
        <v>87408</v>
      </c>
      <c r="B6636" s="963" t="s">
        <v>9570</v>
      </c>
      <c r="C6636" s="964" t="s">
        <v>964</v>
      </c>
      <c r="D6636" s="965">
        <v>1604.59</v>
      </c>
      <c r="E6636" s="757"/>
      <c r="F6636" s="757"/>
      <c r="G6636" s="757"/>
      <c r="H6636" s="757"/>
      <c r="I6636" s="757"/>
    </row>
    <row r="6637" spans="1:9" ht="15.75" customHeight="1">
      <c r="A6637" s="963">
        <v>87410</v>
      </c>
      <c r="B6637" s="963" t="s">
        <v>9571</v>
      </c>
      <c r="C6637" s="964" t="s">
        <v>964</v>
      </c>
      <c r="D6637" s="965">
        <v>818.66</v>
      </c>
      <c r="E6637" s="757"/>
      <c r="F6637" s="757"/>
      <c r="G6637" s="757"/>
      <c r="H6637" s="757"/>
      <c r="I6637" s="757"/>
    </row>
    <row r="6638" spans="1:9" ht="15.75" customHeight="1">
      <c r="A6638" s="963">
        <v>88626</v>
      </c>
      <c r="B6638" s="963" t="s">
        <v>9572</v>
      </c>
      <c r="C6638" s="964" t="s">
        <v>964</v>
      </c>
      <c r="D6638" s="965">
        <v>493.38</v>
      </c>
      <c r="E6638" s="757"/>
      <c r="F6638" s="757"/>
      <c r="G6638" s="757"/>
      <c r="H6638" s="757"/>
      <c r="I6638" s="757"/>
    </row>
    <row r="6639" spans="1:9" ht="15.75" customHeight="1">
      <c r="A6639" s="963">
        <v>88627</v>
      </c>
      <c r="B6639" s="963" t="s">
        <v>9573</v>
      </c>
      <c r="C6639" s="964" t="s">
        <v>964</v>
      </c>
      <c r="D6639" s="965">
        <v>573.05999999999995</v>
      </c>
      <c r="E6639" s="757"/>
      <c r="F6639" s="757"/>
      <c r="G6639" s="757"/>
      <c r="H6639" s="757"/>
      <c r="I6639" s="757"/>
    </row>
    <row r="6640" spans="1:9" ht="15.75" customHeight="1">
      <c r="A6640" s="963">
        <v>88628</v>
      </c>
      <c r="B6640" s="963" t="s">
        <v>9574</v>
      </c>
      <c r="C6640" s="964" t="s">
        <v>964</v>
      </c>
      <c r="D6640" s="965">
        <v>518.87</v>
      </c>
      <c r="E6640" s="757"/>
      <c r="F6640" s="757"/>
      <c r="G6640" s="757"/>
      <c r="H6640" s="757"/>
      <c r="I6640" s="757"/>
    </row>
    <row r="6641" spans="1:9" ht="15.75" customHeight="1">
      <c r="A6641" s="963">
        <v>88629</v>
      </c>
      <c r="B6641" s="963" t="s">
        <v>1668</v>
      </c>
      <c r="C6641" s="964" t="s">
        <v>964</v>
      </c>
      <c r="D6641" s="965">
        <v>602.83000000000004</v>
      </c>
      <c r="E6641" s="757"/>
      <c r="F6641" s="757"/>
      <c r="G6641" s="757"/>
      <c r="H6641" s="757"/>
      <c r="I6641" s="757"/>
    </row>
    <row r="6642" spans="1:9" ht="15.75" customHeight="1">
      <c r="A6642" s="963">
        <v>88630</v>
      </c>
      <c r="B6642" s="963" t="s">
        <v>9575</v>
      </c>
      <c r="C6642" s="964" t="s">
        <v>964</v>
      </c>
      <c r="D6642" s="965">
        <v>445.29</v>
      </c>
      <c r="E6642" s="757"/>
      <c r="F6642" s="757"/>
      <c r="G6642" s="757"/>
      <c r="H6642" s="757"/>
      <c r="I6642" s="757"/>
    </row>
    <row r="6643" spans="1:9" ht="15.75" customHeight="1">
      <c r="A6643" s="963">
        <v>88631</v>
      </c>
      <c r="B6643" s="963" t="s">
        <v>9576</v>
      </c>
      <c r="C6643" s="964" t="s">
        <v>964</v>
      </c>
      <c r="D6643" s="965">
        <v>541.41999999999996</v>
      </c>
      <c r="E6643" s="757"/>
      <c r="F6643" s="757"/>
      <c r="G6643" s="757"/>
      <c r="H6643" s="757"/>
      <c r="I6643" s="757"/>
    </row>
    <row r="6644" spans="1:9" ht="15.75" customHeight="1">
      <c r="A6644" s="963">
        <v>88715</v>
      </c>
      <c r="B6644" s="963" t="s">
        <v>9577</v>
      </c>
      <c r="C6644" s="964" t="s">
        <v>964</v>
      </c>
      <c r="D6644" s="965">
        <v>461.18</v>
      </c>
      <c r="E6644" s="757"/>
      <c r="F6644" s="757"/>
      <c r="G6644" s="757"/>
      <c r="H6644" s="757"/>
      <c r="I6644" s="757"/>
    </row>
    <row r="6645" spans="1:9" ht="15.75" customHeight="1">
      <c r="A6645" s="963">
        <v>95563</v>
      </c>
      <c r="B6645" s="963" t="s">
        <v>9578</v>
      </c>
      <c r="C6645" s="964" t="s">
        <v>964</v>
      </c>
      <c r="D6645" s="965">
        <v>748.88</v>
      </c>
      <c r="E6645" s="757"/>
      <c r="F6645" s="757"/>
      <c r="G6645" s="757"/>
      <c r="H6645" s="757"/>
      <c r="I6645" s="757"/>
    </row>
    <row r="6646" spans="1:9" ht="15.75" customHeight="1">
      <c r="A6646" s="963">
        <v>100464</v>
      </c>
      <c r="B6646" s="963" t="s">
        <v>9579</v>
      </c>
      <c r="C6646" s="964" t="s">
        <v>964</v>
      </c>
      <c r="D6646" s="965">
        <v>513.52</v>
      </c>
      <c r="E6646" s="757"/>
      <c r="F6646" s="757"/>
      <c r="G6646" s="757"/>
      <c r="H6646" s="757"/>
      <c r="I6646" s="757"/>
    </row>
    <row r="6647" spans="1:9" ht="15.75" customHeight="1">
      <c r="A6647" s="963">
        <v>100465</v>
      </c>
      <c r="B6647" s="963" t="s">
        <v>9580</v>
      </c>
      <c r="C6647" s="964" t="s">
        <v>964</v>
      </c>
      <c r="D6647" s="965">
        <v>482.91</v>
      </c>
      <c r="E6647" s="757"/>
      <c r="F6647" s="757"/>
      <c r="G6647" s="757"/>
      <c r="H6647" s="757"/>
      <c r="I6647" s="757"/>
    </row>
    <row r="6648" spans="1:9" ht="15.75" customHeight="1">
      <c r="A6648" s="963">
        <v>100466</v>
      </c>
      <c r="B6648" s="963" t="s">
        <v>9581</v>
      </c>
      <c r="C6648" s="964" t="s">
        <v>964</v>
      </c>
      <c r="D6648" s="965">
        <v>467.8</v>
      </c>
      <c r="E6648" s="757"/>
      <c r="F6648" s="757"/>
      <c r="G6648" s="757"/>
      <c r="H6648" s="757"/>
      <c r="I6648" s="757"/>
    </row>
    <row r="6649" spans="1:9" ht="15.75" customHeight="1">
      <c r="A6649" s="963">
        <v>100468</v>
      </c>
      <c r="B6649" s="963" t="s">
        <v>9582</v>
      </c>
      <c r="C6649" s="964" t="s">
        <v>964</v>
      </c>
      <c r="D6649" s="965">
        <v>623.48</v>
      </c>
      <c r="E6649" s="757"/>
      <c r="F6649" s="757"/>
      <c r="G6649" s="757"/>
      <c r="H6649" s="757"/>
      <c r="I6649" s="757"/>
    </row>
    <row r="6650" spans="1:9" ht="15.75" customHeight="1">
      <c r="A6650" s="963">
        <v>100469</v>
      </c>
      <c r="B6650" s="963" t="s">
        <v>9583</v>
      </c>
      <c r="C6650" s="964" t="s">
        <v>964</v>
      </c>
      <c r="D6650" s="965">
        <v>510.25</v>
      </c>
      <c r="E6650" s="757"/>
      <c r="F6650" s="757"/>
      <c r="G6650" s="757"/>
      <c r="H6650" s="757"/>
      <c r="I6650" s="757"/>
    </row>
    <row r="6651" spans="1:9" ht="15.75" customHeight="1">
      <c r="A6651" s="963">
        <v>100470</v>
      </c>
      <c r="B6651" s="963" t="s">
        <v>9584</v>
      </c>
      <c r="C6651" s="964" t="s">
        <v>964</v>
      </c>
      <c r="D6651" s="965">
        <v>458.28</v>
      </c>
      <c r="E6651" s="757"/>
      <c r="F6651" s="757"/>
      <c r="G6651" s="757"/>
      <c r="H6651" s="757"/>
      <c r="I6651" s="757"/>
    </row>
    <row r="6652" spans="1:9" ht="15.75" customHeight="1">
      <c r="A6652" s="963">
        <v>100472</v>
      </c>
      <c r="B6652" s="963" t="s">
        <v>9585</v>
      </c>
      <c r="C6652" s="964" t="s">
        <v>964</v>
      </c>
      <c r="D6652" s="965">
        <v>498.66</v>
      </c>
      <c r="E6652" s="757"/>
      <c r="F6652" s="757"/>
      <c r="G6652" s="757"/>
      <c r="H6652" s="757"/>
      <c r="I6652" s="757"/>
    </row>
    <row r="6653" spans="1:9" ht="15.75" customHeight="1">
      <c r="A6653" s="963">
        <v>100473</v>
      </c>
      <c r="B6653" s="963" t="s">
        <v>9586</v>
      </c>
      <c r="C6653" s="964" t="s">
        <v>964</v>
      </c>
      <c r="D6653" s="965">
        <v>459.6</v>
      </c>
      <c r="E6653" s="757"/>
      <c r="F6653" s="757"/>
      <c r="G6653" s="757"/>
      <c r="H6653" s="757"/>
      <c r="I6653" s="757"/>
    </row>
    <row r="6654" spans="1:9" ht="15.75" customHeight="1">
      <c r="A6654" s="963">
        <v>100474</v>
      </c>
      <c r="B6654" s="963" t="s">
        <v>9587</v>
      </c>
      <c r="C6654" s="964" t="s">
        <v>964</v>
      </c>
      <c r="D6654" s="965">
        <v>442.85</v>
      </c>
      <c r="E6654" s="757"/>
      <c r="F6654" s="757"/>
      <c r="G6654" s="757"/>
      <c r="H6654" s="757"/>
      <c r="I6654" s="757"/>
    </row>
    <row r="6655" spans="1:9" ht="15.75" customHeight="1">
      <c r="A6655" s="963">
        <v>100475</v>
      </c>
      <c r="B6655" s="963" t="s">
        <v>9588</v>
      </c>
      <c r="C6655" s="964" t="s">
        <v>964</v>
      </c>
      <c r="D6655" s="966">
        <v>713.25</v>
      </c>
      <c r="E6655" s="757"/>
      <c r="F6655" s="757"/>
      <c r="G6655" s="757"/>
      <c r="H6655" s="757"/>
      <c r="I6655" s="757"/>
    </row>
    <row r="6656" spans="1:9" ht="15.75" customHeight="1">
      <c r="A6656" s="963">
        <v>100477</v>
      </c>
      <c r="B6656" s="963" t="s">
        <v>9589</v>
      </c>
      <c r="C6656" s="964" t="s">
        <v>964</v>
      </c>
      <c r="D6656" s="966">
        <v>759.42</v>
      </c>
      <c r="E6656" s="757"/>
      <c r="F6656" s="757"/>
      <c r="G6656" s="757"/>
      <c r="H6656" s="757"/>
      <c r="I6656" s="757"/>
    </row>
    <row r="6657" spans="1:9" ht="15.75" customHeight="1">
      <c r="A6657" s="963">
        <v>100478</v>
      </c>
      <c r="B6657" s="963" t="s">
        <v>9590</v>
      </c>
      <c r="C6657" s="964" t="s">
        <v>964</v>
      </c>
      <c r="D6657" s="966">
        <v>700.05</v>
      </c>
      <c r="E6657" s="757"/>
      <c r="F6657" s="757"/>
      <c r="G6657" s="757"/>
      <c r="H6657" s="757"/>
      <c r="I6657" s="757"/>
    </row>
    <row r="6658" spans="1:9" ht="15.75" customHeight="1">
      <c r="A6658" s="963">
        <v>100479</v>
      </c>
      <c r="B6658" s="963" t="s">
        <v>9591</v>
      </c>
      <c r="C6658" s="964" t="s">
        <v>964</v>
      </c>
      <c r="D6658" s="966">
        <v>687.68</v>
      </c>
      <c r="E6658" s="757"/>
      <c r="F6658" s="757"/>
      <c r="G6658" s="757"/>
      <c r="H6658" s="757"/>
      <c r="I6658" s="757"/>
    </row>
    <row r="6659" spans="1:9" ht="15.75" customHeight="1">
      <c r="A6659" s="963">
        <v>100480</v>
      </c>
      <c r="B6659" s="963" t="s">
        <v>9592</v>
      </c>
      <c r="C6659" s="964" t="s">
        <v>964</v>
      </c>
      <c r="D6659" s="966">
        <v>795.95</v>
      </c>
      <c r="E6659" s="757"/>
      <c r="F6659" s="757"/>
      <c r="G6659" s="757"/>
      <c r="H6659" s="757"/>
      <c r="I6659" s="757"/>
    </row>
    <row r="6660" spans="1:9" ht="15.75" customHeight="1">
      <c r="A6660" s="963">
        <v>100481</v>
      </c>
      <c r="B6660" s="963" t="s">
        <v>9593</v>
      </c>
      <c r="C6660" s="964" t="s">
        <v>964</v>
      </c>
      <c r="D6660" s="966">
        <v>614.34</v>
      </c>
      <c r="E6660" s="757"/>
      <c r="F6660" s="757"/>
      <c r="G6660" s="757"/>
      <c r="H6660" s="757"/>
      <c r="I6660" s="757"/>
    </row>
    <row r="6661" spans="1:9" ht="15.75" customHeight="1">
      <c r="A6661" s="963">
        <v>100483</v>
      </c>
      <c r="B6661" s="963" t="s">
        <v>9594</v>
      </c>
      <c r="C6661" s="964" t="s">
        <v>964</v>
      </c>
      <c r="D6661" s="966">
        <v>648.98</v>
      </c>
      <c r="E6661" s="757"/>
      <c r="F6661" s="757"/>
      <c r="G6661" s="757"/>
      <c r="H6661" s="757"/>
      <c r="I6661" s="757"/>
    </row>
    <row r="6662" spans="1:9" ht="15.75" customHeight="1">
      <c r="A6662" s="963">
        <v>100484</v>
      </c>
      <c r="B6662" s="963" t="s">
        <v>9595</v>
      </c>
      <c r="C6662" s="964" t="s">
        <v>964</v>
      </c>
      <c r="D6662" s="966">
        <v>611.13</v>
      </c>
      <c r="E6662" s="757"/>
      <c r="F6662" s="757"/>
      <c r="G6662" s="757"/>
      <c r="H6662" s="757"/>
      <c r="I6662" s="757"/>
    </row>
    <row r="6663" spans="1:9" ht="15.75" customHeight="1">
      <c r="A6663" s="963">
        <v>100485</v>
      </c>
      <c r="B6663" s="963" t="s">
        <v>9596</v>
      </c>
      <c r="C6663" s="964" t="s">
        <v>964</v>
      </c>
      <c r="D6663" s="966">
        <v>596.66</v>
      </c>
      <c r="E6663" s="757"/>
      <c r="F6663" s="757"/>
      <c r="G6663" s="757"/>
      <c r="H6663" s="757"/>
      <c r="I6663" s="757"/>
    </row>
    <row r="6664" spans="1:9" ht="15.75" customHeight="1">
      <c r="A6664" s="963">
        <v>100486</v>
      </c>
      <c r="B6664" s="963" t="s">
        <v>9597</v>
      </c>
      <c r="C6664" s="964" t="s">
        <v>964</v>
      </c>
      <c r="D6664" s="966">
        <v>702.52</v>
      </c>
      <c r="E6664" s="757"/>
      <c r="F6664" s="757"/>
      <c r="G6664" s="757"/>
      <c r="H6664" s="757"/>
      <c r="I6664" s="757"/>
    </row>
    <row r="6665" spans="1:9" ht="15.75" customHeight="1">
      <c r="A6665" s="963">
        <v>100487</v>
      </c>
      <c r="B6665" s="963" t="s">
        <v>9598</v>
      </c>
      <c r="C6665" s="964" t="s">
        <v>964</v>
      </c>
      <c r="D6665" s="966">
        <v>440.57</v>
      </c>
      <c r="E6665" s="757"/>
      <c r="F6665" s="757"/>
      <c r="G6665" s="757"/>
      <c r="H6665" s="757"/>
      <c r="I6665" s="757"/>
    </row>
    <row r="6666" spans="1:9" ht="15.75" customHeight="1">
      <c r="A6666" s="963">
        <v>100488</v>
      </c>
      <c r="B6666" s="963" t="s">
        <v>9599</v>
      </c>
      <c r="C6666" s="964" t="s">
        <v>964</v>
      </c>
      <c r="D6666" s="966">
        <v>487.72</v>
      </c>
      <c r="E6666" s="757"/>
      <c r="F6666" s="757"/>
      <c r="G6666" s="757"/>
      <c r="H6666" s="757"/>
      <c r="I6666" s="757"/>
    </row>
    <row r="6667" spans="1:9" ht="15.75" customHeight="1">
      <c r="A6667" s="963">
        <v>100489</v>
      </c>
      <c r="B6667" s="963" t="s">
        <v>9600</v>
      </c>
      <c r="C6667" s="964" t="s">
        <v>964</v>
      </c>
      <c r="D6667" s="966">
        <v>518.26</v>
      </c>
      <c r="E6667" s="757"/>
      <c r="F6667" s="757"/>
      <c r="G6667" s="757"/>
      <c r="H6667" s="757"/>
      <c r="I6667" s="757"/>
    </row>
    <row r="6668" spans="1:9" ht="15.75" customHeight="1">
      <c r="A6668" s="963">
        <v>100490</v>
      </c>
      <c r="B6668" s="963" t="s">
        <v>9601</v>
      </c>
      <c r="C6668" s="964" t="s">
        <v>964</v>
      </c>
      <c r="D6668" s="966">
        <v>459.18</v>
      </c>
      <c r="E6668" s="757"/>
      <c r="F6668" s="757"/>
      <c r="G6668" s="757"/>
      <c r="H6668" s="757"/>
      <c r="I6668" s="757"/>
    </row>
    <row r="6669" spans="1:9" ht="15.75" customHeight="1">
      <c r="A6669" s="963">
        <v>100491</v>
      </c>
      <c r="B6669" s="963" t="s">
        <v>9602</v>
      </c>
      <c r="C6669" s="964" t="s">
        <v>964</v>
      </c>
      <c r="D6669" s="966">
        <v>713.65</v>
      </c>
      <c r="E6669" s="757"/>
      <c r="F6669" s="757"/>
      <c r="G6669" s="757"/>
      <c r="H6669" s="757"/>
      <c r="I6669" s="757"/>
    </row>
    <row r="6670" spans="1:9" ht="15.75" customHeight="1">
      <c r="A6670" s="963">
        <v>100492</v>
      </c>
      <c r="B6670" s="963" t="s">
        <v>9603</v>
      </c>
      <c r="C6670" s="964" t="s">
        <v>964</v>
      </c>
      <c r="D6670" s="966">
        <v>615.35</v>
      </c>
      <c r="E6670" s="757"/>
      <c r="F6670" s="757"/>
      <c r="G6670" s="757"/>
      <c r="H6670" s="757"/>
      <c r="I6670" s="757"/>
    </row>
    <row r="6671" spans="1:9" ht="15.75" customHeight="1">
      <c r="A6671" s="963">
        <v>92121</v>
      </c>
      <c r="B6671" s="963" t="s">
        <v>9604</v>
      </c>
      <c r="C6671" s="964" t="s">
        <v>964</v>
      </c>
      <c r="D6671" s="966">
        <v>25.26</v>
      </c>
      <c r="E6671" s="757"/>
      <c r="F6671" s="757"/>
      <c r="G6671" s="757"/>
      <c r="H6671" s="757"/>
      <c r="I6671" s="757"/>
    </row>
    <row r="6672" spans="1:9" ht="15.75" customHeight="1">
      <c r="A6672" s="963">
        <v>92122</v>
      </c>
      <c r="B6672" s="963" t="s">
        <v>9605</v>
      </c>
      <c r="C6672" s="964" t="s">
        <v>964</v>
      </c>
      <c r="D6672" s="965">
        <v>41.14</v>
      </c>
      <c r="E6672" s="757"/>
      <c r="F6672" s="757"/>
      <c r="G6672" s="757"/>
      <c r="H6672" s="757"/>
      <c r="I6672" s="757"/>
    </row>
    <row r="6673" spans="1:9" ht="15.75" customHeight="1">
      <c r="A6673" s="963">
        <v>92123</v>
      </c>
      <c r="B6673" s="963" t="s">
        <v>9606</v>
      </c>
      <c r="C6673" s="964" t="s">
        <v>964</v>
      </c>
      <c r="D6673" s="965">
        <v>51.25</v>
      </c>
      <c r="E6673" s="757"/>
      <c r="F6673" s="757"/>
      <c r="G6673" s="757"/>
      <c r="H6673" s="757"/>
      <c r="I6673" s="757"/>
    </row>
    <row r="6674" spans="1:9" ht="15.75" customHeight="1">
      <c r="A6674" s="963">
        <v>100195</v>
      </c>
      <c r="B6674" s="963" t="s">
        <v>9607</v>
      </c>
      <c r="C6674" s="964" t="s">
        <v>9608</v>
      </c>
      <c r="D6674" s="965">
        <v>0.62</v>
      </c>
      <c r="E6674" s="757"/>
      <c r="F6674" s="757"/>
      <c r="G6674" s="757"/>
      <c r="H6674" s="757"/>
      <c r="I6674" s="757"/>
    </row>
    <row r="6675" spans="1:9" ht="15.75" customHeight="1">
      <c r="A6675" s="963">
        <v>100196</v>
      </c>
      <c r="B6675" s="963" t="s">
        <v>9609</v>
      </c>
      <c r="C6675" s="964" t="s">
        <v>9608</v>
      </c>
      <c r="D6675" s="965">
        <v>1.05</v>
      </c>
      <c r="E6675" s="757"/>
      <c r="F6675" s="757"/>
      <c r="G6675" s="757"/>
      <c r="H6675" s="757"/>
      <c r="I6675" s="757"/>
    </row>
    <row r="6676" spans="1:9" ht="15.75" customHeight="1">
      <c r="A6676" s="963">
        <v>100197</v>
      </c>
      <c r="B6676" s="963" t="s">
        <v>9610</v>
      </c>
      <c r="C6676" s="964" t="s">
        <v>9608</v>
      </c>
      <c r="D6676" s="965">
        <v>1.57</v>
      </c>
      <c r="E6676" s="757"/>
      <c r="F6676" s="757"/>
      <c r="G6676" s="757"/>
      <c r="H6676" s="757"/>
      <c r="I6676" s="757"/>
    </row>
    <row r="6677" spans="1:9" ht="15.75" customHeight="1">
      <c r="A6677" s="963">
        <v>100198</v>
      </c>
      <c r="B6677" s="963" t="s">
        <v>9611</v>
      </c>
      <c r="C6677" s="964" t="s">
        <v>9608</v>
      </c>
      <c r="D6677" s="965">
        <v>0.21</v>
      </c>
      <c r="E6677" s="757"/>
      <c r="F6677" s="757"/>
      <c r="G6677" s="757"/>
      <c r="H6677" s="757"/>
      <c r="I6677" s="757"/>
    </row>
    <row r="6678" spans="1:9" ht="15.75" customHeight="1">
      <c r="A6678" s="963">
        <v>100199</v>
      </c>
      <c r="B6678" s="963" t="s">
        <v>9612</v>
      </c>
      <c r="C6678" s="964" t="s">
        <v>9608</v>
      </c>
      <c r="D6678" s="965">
        <v>0.26</v>
      </c>
      <c r="E6678" s="757"/>
      <c r="F6678" s="757"/>
      <c r="G6678" s="757"/>
      <c r="H6678" s="757"/>
      <c r="I6678" s="757"/>
    </row>
    <row r="6679" spans="1:9" ht="15.75" customHeight="1">
      <c r="A6679" s="963">
        <v>100200</v>
      </c>
      <c r="B6679" s="963" t="s">
        <v>9613</v>
      </c>
      <c r="C6679" s="964" t="s">
        <v>9608</v>
      </c>
      <c r="D6679" s="965">
        <v>0.32</v>
      </c>
      <c r="E6679" s="757"/>
      <c r="F6679" s="757"/>
      <c r="G6679" s="757"/>
      <c r="H6679" s="757"/>
      <c r="I6679" s="757"/>
    </row>
    <row r="6680" spans="1:9" ht="15.75" customHeight="1">
      <c r="A6680" s="963">
        <v>100201</v>
      </c>
      <c r="B6680" s="963" t="s">
        <v>9614</v>
      </c>
      <c r="C6680" s="964" t="s">
        <v>9608</v>
      </c>
      <c r="D6680" s="965">
        <v>0.64</v>
      </c>
      <c r="E6680" s="757"/>
      <c r="F6680" s="757"/>
      <c r="G6680" s="757"/>
      <c r="H6680" s="757"/>
      <c r="I6680" s="757"/>
    </row>
    <row r="6681" spans="1:9" ht="15.75" customHeight="1">
      <c r="A6681" s="963">
        <v>100202</v>
      </c>
      <c r="B6681" s="963" t="s">
        <v>9615</v>
      </c>
      <c r="C6681" s="964" t="s">
        <v>9608</v>
      </c>
      <c r="D6681" s="965">
        <v>0.74</v>
      </c>
      <c r="E6681" s="757"/>
      <c r="F6681" s="757"/>
      <c r="G6681" s="757"/>
      <c r="H6681" s="757"/>
      <c r="I6681" s="757"/>
    </row>
    <row r="6682" spans="1:9" ht="15.75" customHeight="1">
      <c r="A6682" s="963">
        <v>100203</v>
      </c>
      <c r="B6682" s="963" t="s">
        <v>9616</v>
      </c>
      <c r="C6682" s="964" t="s">
        <v>9608</v>
      </c>
      <c r="D6682" s="965">
        <v>0.88</v>
      </c>
      <c r="E6682" s="757"/>
      <c r="F6682" s="757"/>
      <c r="G6682" s="757"/>
      <c r="H6682" s="757"/>
      <c r="I6682" s="757"/>
    </row>
    <row r="6683" spans="1:9" ht="15.75" customHeight="1">
      <c r="A6683" s="963">
        <v>100204</v>
      </c>
      <c r="B6683" s="963" t="s">
        <v>9617</v>
      </c>
      <c r="C6683" s="964" t="s">
        <v>9608</v>
      </c>
      <c r="D6683" s="965">
        <v>0.09</v>
      </c>
      <c r="E6683" s="757"/>
      <c r="F6683" s="757"/>
      <c r="G6683" s="757"/>
      <c r="H6683" s="757"/>
      <c r="I6683" s="757"/>
    </row>
    <row r="6684" spans="1:9" ht="15.75" customHeight="1">
      <c r="A6684" s="963">
        <v>100205</v>
      </c>
      <c r="B6684" s="963" t="s">
        <v>9618</v>
      </c>
      <c r="C6684" s="964" t="s">
        <v>9619</v>
      </c>
      <c r="D6684" s="965">
        <v>1172.1300000000001</v>
      </c>
      <c r="E6684" s="757"/>
      <c r="F6684" s="757"/>
      <c r="G6684" s="757"/>
      <c r="H6684" s="757"/>
      <c r="I6684" s="757"/>
    </row>
    <row r="6685" spans="1:9" ht="15.75" customHeight="1">
      <c r="A6685" s="963">
        <v>100206</v>
      </c>
      <c r="B6685" s="963" t="s">
        <v>9620</v>
      </c>
      <c r="C6685" s="964" t="s">
        <v>9619</v>
      </c>
      <c r="D6685" s="965">
        <v>847.25</v>
      </c>
      <c r="E6685" s="757"/>
      <c r="F6685" s="757"/>
      <c r="G6685" s="757"/>
      <c r="H6685" s="757"/>
      <c r="I6685" s="757"/>
    </row>
    <row r="6686" spans="1:9" ht="15.75" customHeight="1">
      <c r="A6686" s="963">
        <v>100207</v>
      </c>
      <c r="B6686" s="963" t="s">
        <v>9621</v>
      </c>
      <c r="C6686" s="964" t="s">
        <v>9619</v>
      </c>
      <c r="D6686" s="965">
        <v>388.01</v>
      </c>
      <c r="E6686" s="757"/>
      <c r="F6686" s="757"/>
      <c r="G6686" s="757"/>
      <c r="H6686" s="757"/>
      <c r="I6686" s="757"/>
    </row>
    <row r="6687" spans="1:9" ht="15.75" customHeight="1">
      <c r="A6687" s="963">
        <v>100208</v>
      </c>
      <c r="B6687" s="963" t="s">
        <v>9622</v>
      </c>
      <c r="C6687" s="964" t="s">
        <v>9623</v>
      </c>
      <c r="D6687" s="965">
        <v>15.5</v>
      </c>
      <c r="E6687" s="757"/>
      <c r="F6687" s="757"/>
      <c r="G6687" s="757"/>
      <c r="H6687" s="757"/>
      <c r="I6687" s="757"/>
    </row>
    <row r="6688" spans="1:9" ht="15.75" customHeight="1">
      <c r="A6688" s="963">
        <v>100209</v>
      </c>
      <c r="B6688" s="963" t="s">
        <v>9624</v>
      </c>
      <c r="C6688" s="964" t="s">
        <v>9623</v>
      </c>
      <c r="D6688" s="965">
        <v>7.75</v>
      </c>
      <c r="E6688" s="757"/>
      <c r="F6688" s="757"/>
      <c r="G6688" s="757"/>
      <c r="H6688" s="757"/>
      <c r="I6688" s="757"/>
    </row>
    <row r="6689" spans="1:9" ht="15.75" customHeight="1">
      <c r="A6689" s="963">
        <v>100210</v>
      </c>
      <c r="B6689" s="963" t="s">
        <v>9625</v>
      </c>
      <c r="C6689" s="964" t="s">
        <v>9623</v>
      </c>
      <c r="D6689" s="965">
        <v>14.28</v>
      </c>
      <c r="E6689" s="757"/>
      <c r="F6689" s="757"/>
      <c r="G6689" s="757"/>
      <c r="H6689" s="757"/>
      <c r="I6689" s="757"/>
    </row>
    <row r="6690" spans="1:9" ht="15.75" customHeight="1">
      <c r="A6690" s="963">
        <v>100211</v>
      </c>
      <c r="B6690" s="963" t="s">
        <v>9626</v>
      </c>
      <c r="C6690" s="964" t="s">
        <v>9623</v>
      </c>
      <c r="D6690" s="965">
        <v>5.51</v>
      </c>
      <c r="E6690" s="757"/>
      <c r="F6690" s="757"/>
      <c r="G6690" s="757"/>
      <c r="H6690" s="757"/>
      <c r="I6690" s="757"/>
    </row>
    <row r="6691" spans="1:9" ht="15.75" customHeight="1">
      <c r="A6691" s="963">
        <v>100212</v>
      </c>
      <c r="B6691" s="963" t="s">
        <v>9627</v>
      </c>
      <c r="C6691" s="964" t="s">
        <v>9623</v>
      </c>
      <c r="D6691" s="965">
        <v>6.08</v>
      </c>
      <c r="E6691" s="757"/>
      <c r="F6691" s="757"/>
      <c r="G6691" s="757"/>
      <c r="H6691" s="757"/>
      <c r="I6691" s="757"/>
    </row>
    <row r="6692" spans="1:9" ht="15.75" customHeight="1">
      <c r="A6692" s="963">
        <v>100213</v>
      </c>
      <c r="B6692" s="963" t="s">
        <v>9628</v>
      </c>
      <c r="C6692" s="964" t="s">
        <v>9623</v>
      </c>
      <c r="D6692" s="965">
        <v>2.1800000000000002</v>
      </c>
      <c r="E6692" s="757"/>
      <c r="F6692" s="757"/>
      <c r="G6692" s="757"/>
      <c r="H6692" s="757"/>
      <c r="I6692" s="757"/>
    </row>
    <row r="6693" spans="1:9" ht="15.75" customHeight="1">
      <c r="A6693" s="963">
        <v>100214</v>
      </c>
      <c r="B6693" s="963" t="s">
        <v>9629</v>
      </c>
      <c r="C6693" s="964" t="s">
        <v>9623</v>
      </c>
      <c r="D6693" s="965">
        <v>3.35</v>
      </c>
      <c r="E6693" s="757"/>
      <c r="F6693" s="757"/>
      <c r="G6693" s="757"/>
      <c r="H6693" s="757"/>
      <c r="I6693" s="757"/>
    </row>
    <row r="6694" spans="1:9" ht="15.75" customHeight="1">
      <c r="A6694" s="963">
        <v>100215</v>
      </c>
      <c r="B6694" s="963" t="s">
        <v>9630</v>
      </c>
      <c r="C6694" s="964" t="s">
        <v>9623</v>
      </c>
      <c r="D6694" s="965">
        <v>2.87</v>
      </c>
      <c r="E6694" s="757"/>
      <c r="F6694" s="757"/>
      <c r="G6694" s="757"/>
      <c r="H6694" s="757"/>
      <c r="I6694" s="757"/>
    </row>
    <row r="6695" spans="1:9" ht="15.75" customHeight="1">
      <c r="A6695" s="963">
        <v>100216</v>
      </c>
      <c r="B6695" s="963" t="s">
        <v>9631</v>
      </c>
      <c r="C6695" s="964" t="s">
        <v>9623</v>
      </c>
      <c r="D6695" s="965">
        <v>0.77</v>
      </c>
      <c r="E6695" s="757"/>
      <c r="F6695" s="757"/>
      <c r="G6695" s="757"/>
      <c r="H6695" s="757"/>
      <c r="I6695" s="757"/>
    </row>
    <row r="6696" spans="1:9" ht="15.75" customHeight="1">
      <c r="A6696" s="963">
        <v>100217</v>
      </c>
      <c r="B6696" s="963" t="s">
        <v>9632</v>
      </c>
      <c r="C6696" s="964" t="s">
        <v>9623</v>
      </c>
      <c r="D6696" s="965">
        <v>2.5299999999999998</v>
      </c>
      <c r="E6696" s="757"/>
      <c r="F6696" s="757"/>
      <c r="G6696" s="757"/>
      <c r="H6696" s="757"/>
      <c r="I6696" s="757"/>
    </row>
    <row r="6697" spans="1:9" ht="15.75" customHeight="1">
      <c r="A6697" s="963">
        <v>100218</v>
      </c>
      <c r="B6697" s="963" t="s">
        <v>9633</v>
      </c>
      <c r="C6697" s="964" t="s">
        <v>9623</v>
      </c>
      <c r="D6697" s="965">
        <v>1.73</v>
      </c>
      <c r="E6697" s="757"/>
      <c r="F6697" s="757"/>
      <c r="G6697" s="757"/>
      <c r="H6697" s="757"/>
      <c r="I6697" s="757"/>
    </row>
    <row r="6698" spans="1:9" ht="15.75" customHeight="1">
      <c r="A6698" s="963">
        <v>100219</v>
      </c>
      <c r="B6698" s="963" t="s">
        <v>9634</v>
      </c>
      <c r="C6698" s="964" t="s">
        <v>9623</v>
      </c>
      <c r="D6698" s="965">
        <v>0.38</v>
      </c>
      <c r="E6698" s="757"/>
      <c r="F6698" s="757"/>
      <c r="G6698" s="757"/>
      <c r="H6698" s="757"/>
      <c r="I6698" s="757"/>
    </row>
    <row r="6699" spans="1:9" ht="15.75" customHeight="1">
      <c r="A6699" s="963">
        <v>100220</v>
      </c>
      <c r="B6699" s="963" t="s">
        <v>9635</v>
      </c>
      <c r="C6699" s="964" t="s">
        <v>9636</v>
      </c>
      <c r="D6699" s="965">
        <v>22.27</v>
      </c>
      <c r="E6699" s="757"/>
      <c r="F6699" s="757"/>
      <c r="G6699" s="757"/>
      <c r="H6699" s="757"/>
      <c r="I6699" s="757"/>
    </row>
    <row r="6700" spans="1:9" ht="15.75" customHeight="1">
      <c r="A6700" s="963">
        <v>100221</v>
      </c>
      <c r="B6700" s="963" t="s">
        <v>9637</v>
      </c>
      <c r="C6700" s="964" t="s">
        <v>9636</v>
      </c>
      <c r="D6700" s="965">
        <v>25.25</v>
      </c>
      <c r="E6700" s="757"/>
      <c r="F6700" s="757"/>
      <c r="G6700" s="757"/>
      <c r="H6700" s="757"/>
      <c r="I6700" s="757"/>
    </row>
    <row r="6701" spans="1:9" ht="15.75" customHeight="1">
      <c r="A6701" s="963">
        <v>100222</v>
      </c>
      <c r="B6701" s="963" t="s">
        <v>9638</v>
      </c>
      <c r="C6701" s="964" t="s">
        <v>9636</v>
      </c>
      <c r="D6701" s="965">
        <v>9.56</v>
      </c>
      <c r="E6701" s="757"/>
      <c r="F6701" s="757"/>
      <c r="G6701" s="757"/>
      <c r="H6701" s="757"/>
      <c r="I6701" s="757"/>
    </row>
    <row r="6702" spans="1:9" ht="15.75" customHeight="1">
      <c r="A6702" s="963">
        <v>100223</v>
      </c>
      <c r="B6702" s="963" t="s">
        <v>9639</v>
      </c>
      <c r="C6702" s="964" t="s">
        <v>9636</v>
      </c>
      <c r="D6702" s="965">
        <v>4.47</v>
      </c>
      <c r="E6702" s="757"/>
      <c r="F6702" s="757"/>
      <c r="G6702" s="757"/>
      <c r="H6702" s="757"/>
      <c r="I6702" s="757"/>
    </row>
    <row r="6703" spans="1:9" ht="15.75" customHeight="1">
      <c r="A6703" s="963">
        <v>100224</v>
      </c>
      <c r="B6703" s="963" t="s">
        <v>9640</v>
      </c>
      <c r="C6703" s="964" t="s">
        <v>9636</v>
      </c>
      <c r="D6703" s="965">
        <v>2.5299999999999998</v>
      </c>
      <c r="E6703" s="757"/>
      <c r="F6703" s="757"/>
      <c r="G6703" s="757"/>
      <c r="H6703" s="757"/>
      <c r="I6703" s="757"/>
    </row>
    <row r="6704" spans="1:9" ht="15.75" customHeight="1">
      <c r="A6704" s="963">
        <v>100225</v>
      </c>
      <c r="B6704" s="963" t="s">
        <v>9641</v>
      </c>
      <c r="C6704" s="964" t="s">
        <v>9642</v>
      </c>
      <c r="D6704" s="965">
        <v>1.75</v>
      </c>
      <c r="E6704" s="757"/>
      <c r="F6704" s="757"/>
      <c r="G6704" s="757"/>
      <c r="H6704" s="757"/>
      <c r="I6704" s="757"/>
    </row>
    <row r="6705" spans="1:9" ht="15.75" customHeight="1">
      <c r="A6705" s="963">
        <v>100226</v>
      </c>
      <c r="B6705" s="963" t="s">
        <v>9643</v>
      </c>
      <c r="C6705" s="964" t="s">
        <v>9642</v>
      </c>
      <c r="D6705" s="965">
        <v>0.55000000000000004</v>
      </c>
      <c r="E6705" s="757"/>
      <c r="F6705" s="757"/>
      <c r="G6705" s="757"/>
      <c r="H6705" s="757"/>
      <c r="I6705" s="757"/>
    </row>
    <row r="6706" spans="1:9" ht="15.75" customHeight="1">
      <c r="A6706" s="963">
        <v>100227</v>
      </c>
      <c r="B6706" s="963" t="s">
        <v>9644</v>
      </c>
      <c r="C6706" s="964" t="s">
        <v>9642</v>
      </c>
      <c r="D6706" s="965">
        <v>0.81</v>
      </c>
      <c r="E6706" s="757"/>
      <c r="F6706" s="757"/>
      <c r="G6706" s="757"/>
      <c r="H6706" s="757"/>
      <c r="I6706" s="757"/>
    </row>
    <row r="6707" spans="1:9" ht="15.75" customHeight="1">
      <c r="A6707" s="963">
        <v>100228</v>
      </c>
      <c r="B6707" s="963" t="s">
        <v>9645</v>
      </c>
      <c r="C6707" s="964" t="s">
        <v>9642</v>
      </c>
      <c r="D6707" s="965">
        <v>0.25</v>
      </c>
      <c r="E6707" s="757"/>
      <c r="F6707" s="757"/>
      <c r="G6707" s="757"/>
      <c r="H6707" s="757"/>
      <c r="I6707" s="757"/>
    </row>
    <row r="6708" spans="1:9" ht="15.75" customHeight="1">
      <c r="A6708" s="963">
        <v>100229</v>
      </c>
      <c r="B6708" s="963" t="s">
        <v>9646</v>
      </c>
      <c r="C6708" s="964" t="s">
        <v>1607</v>
      </c>
      <c r="D6708" s="965">
        <v>0.01</v>
      </c>
      <c r="E6708" s="757"/>
      <c r="F6708" s="757"/>
      <c r="G6708" s="757"/>
      <c r="H6708" s="757"/>
      <c r="I6708" s="757"/>
    </row>
    <row r="6709" spans="1:9" ht="15.75" customHeight="1">
      <c r="A6709" s="963">
        <v>100230</v>
      </c>
      <c r="B6709" s="963" t="s">
        <v>9647</v>
      </c>
      <c r="C6709" s="964" t="s">
        <v>1607</v>
      </c>
      <c r="D6709" s="965">
        <v>0.02</v>
      </c>
      <c r="E6709" s="757"/>
      <c r="F6709" s="757"/>
      <c r="G6709" s="757"/>
      <c r="H6709" s="757"/>
      <c r="I6709" s="757"/>
    </row>
    <row r="6710" spans="1:9" ht="15.75" customHeight="1">
      <c r="A6710" s="963">
        <v>100231</v>
      </c>
      <c r="B6710" s="963" t="s">
        <v>9648</v>
      </c>
      <c r="C6710" s="964" t="s">
        <v>1607</v>
      </c>
      <c r="D6710" s="965">
        <v>0.03</v>
      </c>
      <c r="E6710" s="757"/>
      <c r="F6710" s="757"/>
      <c r="G6710" s="757"/>
      <c r="H6710" s="757"/>
      <c r="I6710" s="757"/>
    </row>
    <row r="6711" spans="1:9" ht="15.75" customHeight="1">
      <c r="A6711" s="963">
        <v>100232</v>
      </c>
      <c r="B6711" s="963" t="s">
        <v>9649</v>
      </c>
      <c r="C6711" s="964" t="s">
        <v>141</v>
      </c>
      <c r="D6711" s="965">
        <v>0.28999999999999998</v>
      </c>
      <c r="E6711" s="757"/>
      <c r="F6711" s="757"/>
      <c r="G6711" s="757"/>
      <c r="H6711" s="757"/>
      <c r="I6711" s="757"/>
    </row>
    <row r="6712" spans="1:9" ht="15.75" customHeight="1">
      <c r="A6712" s="963">
        <v>100233</v>
      </c>
      <c r="B6712" s="963" t="s">
        <v>9650</v>
      </c>
      <c r="C6712" s="964" t="s">
        <v>141</v>
      </c>
      <c r="D6712" s="965">
        <v>0.14000000000000001</v>
      </c>
      <c r="E6712" s="757"/>
      <c r="F6712" s="757"/>
      <c r="G6712" s="757"/>
      <c r="H6712" s="757"/>
      <c r="I6712" s="757"/>
    </row>
    <row r="6713" spans="1:9" ht="15.75" customHeight="1">
      <c r="A6713" s="963">
        <v>100234</v>
      </c>
      <c r="B6713" s="963" t="s">
        <v>9651</v>
      </c>
      <c r="C6713" s="964" t="s">
        <v>122</v>
      </c>
      <c r="D6713" s="965">
        <v>0.44</v>
      </c>
      <c r="E6713" s="757"/>
      <c r="F6713" s="757"/>
      <c r="G6713" s="757"/>
      <c r="H6713" s="757"/>
      <c r="I6713" s="757"/>
    </row>
    <row r="6714" spans="1:9" ht="15.75" customHeight="1">
      <c r="A6714" s="963">
        <v>100235</v>
      </c>
      <c r="B6714" s="963" t="s">
        <v>9652</v>
      </c>
      <c r="C6714" s="964" t="s">
        <v>1697</v>
      </c>
      <c r="D6714" s="965">
        <v>0.03</v>
      </c>
      <c r="E6714" s="757"/>
      <c r="F6714" s="757"/>
      <c r="G6714" s="757"/>
      <c r="H6714" s="757"/>
      <c r="I6714" s="757"/>
    </row>
    <row r="6715" spans="1:9" ht="15.75" customHeight="1">
      <c r="A6715" s="963">
        <v>100236</v>
      </c>
      <c r="B6715" s="963" t="s">
        <v>9653</v>
      </c>
      <c r="C6715" s="964" t="s">
        <v>9654</v>
      </c>
      <c r="D6715" s="965">
        <v>2.2200000000000002</v>
      </c>
      <c r="E6715" s="757"/>
      <c r="F6715" s="757"/>
      <c r="G6715" s="757"/>
      <c r="H6715" s="757"/>
      <c r="I6715" s="757"/>
    </row>
    <row r="6716" spans="1:9" ht="15.75" customHeight="1">
      <c r="A6716" s="963">
        <v>100237</v>
      </c>
      <c r="B6716" s="963" t="s">
        <v>9655</v>
      </c>
      <c r="C6716" s="964" t="s">
        <v>9654</v>
      </c>
      <c r="D6716" s="965">
        <v>2.66</v>
      </c>
      <c r="E6716" s="757"/>
      <c r="F6716" s="757"/>
      <c r="G6716" s="757"/>
      <c r="H6716" s="757"/>
      <c r="I6716" s="757"/>
    </row>
    <row r="6717" spans="1:9" ht="15.75" customHeight="1">
      <c r="A6717" s="963">
        <v>100238</v>
      </c>
      <c r="B6717" s="963" t="s">
        <v>9656</v>
      </c>
      <c r="C6717" s="964" t="s">
        <v>9654</v>
      </c>
      <c r="D6717" s="965">
        <v>4.26</v>
      </c>
      <c r="E6717" s="757"/>
      <c r="F6717" s="757"/>
      <c r="G6717" s="757"/>
      <c r="H6717" s="757"/>
      <c r="I6717" s="757"/>
    </row>
    <row r="6718" spans="1:9" ht="15.75" customHeight="1">
      <c r="A6718" s="963">
        <v>100239</v>
      </c>
      <c r="B6718" s="963" t="s">
        <v>9657</v>
      </c>
      <c r="C6718" s="964" t="s">
        <v>9654</v>
      </c>
      <c r="D6718" s="965">
        <v>5.32</v>
      </c>
      <c r="E6718" s="757"/>
      <c r="F6718" s="757"/>
      <c r="G6718" s="757"/>
      <c r="H6718" s="757"/>
      <c r="I6718" s="757"/>
    </row>
    <row r="6719" spans="1:9" ht="15.75" customHeight="1">
      <c r="A6719" s="963">
        <v>100240</v>
      </c>
      <c r="B6719" s="963" t="s">
        <v>9658</v>
      </c>
      <c r="C6719" s="964" t="s">
        <v>9654</v>
      </c>
      <c r="D6719" s="965">
        <v>3.19</v>
      </c>
      <c r="E6719" s="757"/>
      <c r="F6719" s="757"/>
      <c r="G6719" s="757"/>
      <c r="H6719" s="757"/>
      <c r="I6719" s="757"/>
    </row>
    <row r="6720" spans="1:9" ht="15.75" customHeight="1">
      <c r="A6720" s="963">
        <v>100241</v>
      </c>
      <c r="B6720" s="963" t="s">
        <v>9659</v>
      </c>
      <c r="C6720" s="964" t="s">
        <v>9654</v>
      </c>
      <c r="D6720" s="965">
        <v>5.32</v>
      </c>
      <c r="E6720" s="757"/>
      <c r="F6720" s="757"/>
      <c r="G6720" s="757"/>
      <c r="H6720" s="757"/>
      <c r="I6720" s="757"/>
    </row>
    <row r="6721" spans="1:9" ht="15.75" customHeight="1">
      <c r="A6721" s="963">
        <v>100242</v>
      </c>
      <c r="B6721" s="963" t="s">
        <v>9660</v>
      </c>
      <c r="C6721" s="964" t="s">
        <v>9654</v>
      </c>
      <c r="D6721" s="965">
        <v>15.74</v>
      </c>
      <c r="E6721" s="757"/>
      <c r="F6721" s="757"/>
      <c r="G6721" s="757"/>
      <c r="H6721" s="757"/>
      <c r="I6721" s="757"/>
    </row>
    <row r="6722" spans="1:9" ht="15.75" customHeight="1">
      <c r="A6722" s="963">
        <v>100243</v>
      </c>
      <c r="B6722" s="963" t="s">
        <v>9661</v>
      </c>
      <c r="C6722" s="964" t="s">
        <v>9654</v>
      </c>
      <c r="D6722" s="965">
        <v>2.5499999999999998</v>
      </c>
      <c r="E6722" s="757"/>
      <c r="F6722" s="757"/>
      <c r="G6722" s="757"/>
      <c r="H6722" s="757"/>
      <c r="I6722" s="757"/>
    </row>
    <row r="6723" spans="1:9" ht="15.75" customHeight="1">
      <c r="A6723" s="963">
        <v>100244</v>
      </c>
      <c r="B6723" s="963" t="s">
        <v>9662</v>
      </c>
      <c r="C6723" s="964" t="s">
        <v>9654</v>
      </c>
      <c r="D6723" s="965">
        <v>3.19</v>
      </c>
      <c r="E6723" s="757"/>
      <c r="F6723" s="757"/>
      <c r="G6723" s="757"/>
      <c r="H6723" s="757"/>
      <c r="I6723" s="757"/>
    </row>
    <row r="6724" spans="1:9" ht="15.75" customHeight="1">
      <c r="A6724" s="963">
        <v>100245</v>
      </c>
      <c r="B6724" s="963" t="s">
        <v>9663</v>
      </c>
      <c r="C6724" s="964" t="s">
        <v>9654</v>
      </c>
      <c r="D6724" s="965">
        <v>6.39</v>
      </c>
      <c r="E6724" s="757"/>
      <c r="F6724" s="757"/>
      <c r="G6724" s="757"/>
      <c r="H6724" s="757"/>
      <c r="I6724" s="757"/>
    </row>
    <row r="6725" spans="1:9" ht="15.75" customHeight="1">
      <c r="A6725" s="963">
        <v>100246</v>
      </c>
      <c r="B6725" s="963" t="s">
        <v>9664</v>
      </c>
      <c r="C6725" s="964" t="s">
        <v>9654</v>
      </c>
      <c r="D6725" s="965">
        <v>2.13</v>
      </c>
      <c r="E6725" s="757"/>
      <c r="F6725" s="757"/>
      <c r="G6725" s="757"/>
      <c r="H6725" s="757"/>
      <c r="I6725" s="757"/>
    </row>
    <row r="6726" spans="1:9" ht="15.75" customHeight="1">
      <c r="A6726" s="963">
        <v>100247</v>
      </c>
      <c r="B6726" s="963" t="s">
        <v>9665</v>
      </c>
      <c r="C6726" s="964" t="s">
        <v>9654</v>
      </c>
      <c r="D6726" s="965">
        <v>2.66</v>
      </c>
      <c r="E6726" s="757"/>
      <c r="F6726" s="757"/>
      <c r="G6726" s="757"/>
      <c r="H6726" s="757"/>
      <c r="I6726" s="757"/>
    </row>
    <row r="6727" spans="1:9" ht="15.75" customHeight="1">
      <c r="A6727" s="963">
        <v>100248</v>
      </c>
      <c r="B6727" s="963" t="s">
        <v>9666</v>
      </c>
      <c r="C6727" s="964" t="s">
        <v>9654</v>
      </c>
      <c r="D6727" s="965">
        <v>10.49</v>
      </c>
      <c r="E6727" s="757"/>
      <c r="F6727" s="757"/>
      <c r="G6727" s="757"/>
      <c r="H6727" s="757"/>
      <c r="I6727" s="757"/>
    </row>
    <row r="6728" spans="1:9" ht="15.75" customHeight="1">
      <c r="A6728" s="963">
        <v>100249</v>
      </c>
      <c r="B6728" s="963" t="s">
        <v>9667</v>
      </c>
      <c r="C6728" s="964" t="s">
        <v>9654</v>
      </c>
      <c r="D6728" s="965">
        <v>2.13</v>
      </c>
      <c r="E6728" s="757"/>
      <c r="F6728" s="757"/>
      <c r="G6728" s="757"/>
      <c r="H6728" s="757"/>
      <c r="I6728" s="757"/>
    </row>
    <row r="6729" spans="1:9" ht="15.75" customHeight="1">
      <c r="A6729" s="963">
        <v>100250</v>
      </c>
      <c r="B6729" s="963" t="s">
        <v>9668</v>
      </c>
      <c r="C6729" s="964" t="s">
        <v>9654</v>
      </c>
      <c r="D6729" s="965">
        <v>3.55</v>
      </c>
      <c r="E6729" s="757"/>
      <c r="F6729" s="757"/>
      <c r="G6729" s="757"/>
      <c r="H6729" s="757"/>
      <c r="I6729" s="757"/>
    </row>
    <row r="6730" spans="1:9" ht="15.75" customHeight="1">
      <c r="A6730" s="963">
        <v>100251</v>
      </c>
      <c r="B6730" s="963" t="s">
        <v>9669</v>
      </c>
      <c r="C6730" s="964" t="s">
        <v>9654</v>
      </c>
      <c r="D6730" s="965">
        <v>10.49</v>
      </c>
      <c r="E6730" s="757"/>
      <c r="F6730" s="757"/>
      <c r="G6730" s="757"/>
      <c r="H6730" s="757"/>
      <c r="I6730" s="757"/>
    </row>
    <row r="6731" spans="1:9" ht="15.75" customHeight="1">
      <c r="A6731" s="963">
        <v>100252</v>
      </c>
      <c r="B6731" s="963" t="s">
        <v>9670</v>
      </c>
      <c r="C6731" s="964" t="s">
        <v>9654</v>
      </c>
      <c r="D6731" s="965">
        <v>15.74</v>
      </c>
      <c r="E6731" s="757"/>
      <c r="F6731" s="757"/>
      <c r="G6731" s="757"/>
      <c r="H6731" s="757"/>
      <c r="I6731" s="757"/>
    </row>
    <row r="6732" spans="1:9" ht="15.75" customHeight="1">
      <c r="A6732" s="963">
        <v>100253</v>
      </c>
      <c r="B6732" s="963" t="s">
        <v>9671</v>
      </c>
      <c r="C6732" s="964" t="s">
        <v>9654</v>
      </c>
      <c r="D6732" s="965">
        <v>20.99</v>
      </c>
      <c r="E6732" s="757"/>
      <c r="F6732" s="757"/>
      <c r="G6732" s="757"/>
      <c r="H6732" s="757"/>
      <c r="I6732" s="757"/>
    </row>
    <row r="6733" spans="1:9" ht="15.75" customHeight="1">
      <c r="A6733" s="963">
        <v>100254</v>
      </c>
      <c r="B6733" s="963" t="s">
        <v>9672</v>
      </c>
      <c r="C6733" s="964" t="s">
        <v>9654</v>
      </c>
      <c r="D6733" s="965">
        <v>31.49</v>
      </c>
      <c r="E6733" s="757"/>
      <c r="F6733" s="757"/>
      <c r="G6733" s="757"/>
      <c r="H6733" s="757"/>
      <c r="I6733" s="757"/>
    </row>
    <row r="6734" spans="1:9" ht="15.75" customHeight="1">
      <c r="A6734" s="963">
        <v>100255</v>
      </c>
      <c r="B6734" s="963" t="s">
        <v>9673</v>
      </c>
      <c r="C6734" s="964" t="s">
        <v>9654</v>
      </c>
      <c r="D6734" s="965">
        <v>10.65</v>
      </c>
      <c r="E6734" s="757"/>
      <c r="F6734" s="757"/>
      <c r="G6734" s="757"/>
      <c r="H6734" s="757"/>
      <c r="I6734" s="757"/>
    </row>
    <row r="6735" spans="1:9" ht="15.75" customHeight="1">
      <c r="A6735" s="963">
        <v>100256</v>
      </c>
      <c r="B6735" s="963" t="s">
        <v>9674</v>
      </c>
      <c r="C6735" s="964" t="s">
        <v>9654</v>
      </c>
      <c r="D6735" s="965">
        <v>7.1</v>
      </c>
      <c r="E6735" s="757"/>
      <c r="F6735" s="757"/>
      <c r="G6735" s="757"/>
      <c r="H6735" s="757"/>
      <c r="I6735" s="757"/>
    </row>
    <row r="6736" spans="1:9" ht="15.75" customHeight="1">
      <c r="A6736" s="963">
        <v>100257</v>
      </c>
      <c r="B6736" s="963" t="s">
        <v>9675</v>
      </c>
      <c r="C6736" s="964" t="s">
        <v>9654</v>
      </c>
      <c r="D6736" s="965">
        <v>4.26</v>
      </c>
      <c r="E6736" s="757"/>
      <c r="F6736" s="757"/>
      <c r="G6736" s="757"/>
      <c r="H6736" s="757"/>
      <c r="I6736" s="757"/>
    </row>
    <row r="6737" spans="1:9" ht="15.75" customHeight="1">
      <c r="A6737" s="963">
        <v>100258</v>
      </c>
      <c r="B6737" s="963" t="s">
        <v>9676</v>
      </c>
      <c r="C6737" s="964" t="s">
        <v>9654</v>
      </c>
      <c r="D6737" s="965">
        <v>10.65</v>
      </c>
      <c r="E6737" s="757"/>
      <c r="F6737" s="757"/>
      <c r="G6737" s="757"/>
      <c r="H6737" s="757"/>
      <c r="I6737" s="757"/>
    </row>
    <row r="6738" spans="1:9" ht="15.75" customHeight="1">
      <c r="A6738" s="963">
        <v>100259</v>
      </c>
      <c r="B6738" s="963" t="s">
        <v>9677</v>
      </c>
      <c r="C6738" s="964" t="s">
        <v>9654</v>
      </c>
      <c r="D6738" s="965">
        <v>20.99</v>
      </c>
      <c r="E6738" s="757"/>
      <c r="F6738" s="757"/>
      <c r="G6738" s="757"/>
      <c r="H6738" s="757"/>
      <c r="I6738" s="757"/>
    </row>
    <row r="6739" spans="1:9" ht="15.75" customHeight="1">
      <c r="A6739" s="963">
        <v>100260</v>
      </c>
      <c r="B6739" s="963" t="s">
        <v>9678</v>
      </c>
      <c r="C6739" s="964" t="s">
        <v>9608</v>
      </c>
      <c r="D6739" s="965">
        <v>6.92</v>
      </c>
      <c r="E6739" s="757"/>
      <c r="F6739" s="757"/>
      <c r="G6739" s="757"/>
      <c r="H6739" s="757"/>
      <c r="I6739" s="757"/>
    </row>
    <row r="6740" spans="1:9" ht="15.75" customHeight="1">
      <c r="A6740" s="963">
        <v>100261</v>
      </c>
      <c r="B6740" s="963" t="s">
        <v>9679</v>
      </c>
      <c r="C6740" s="964" t="s">
        <v>9608</v>
      </c>
      <c r="D6740" s="965">
        <v>4.3499999999999996</v>
      </c>
      <c r="E6740" s="757"/>
      <c r="F6740" s="757"/>
      <c r="G6740" s="757"/>
      <c r="H6740" s="757"/>
      <c r="I6740" s="757"/>
    </row>
    <row r="6741" spans="1:9" ht="15.75" customHeight="1">
      <c r="A6741" s="963">
        <v>100262</v>
      </c>
      <c r="B6741" s="963" t="s">
        <v>9680</v>
      </c>
      <c r="C6741" s="964" t="s">
        <v>9608</v>
      </c>
      <c r="D6741" s="965">
        <v>2.69</v>
      </c>
      <c r="E6741" s="757"/>
      <c r="F6741" s="757"/>
      <c r="G6741" s="757"/>
      <c r="H6741" s="757"/>
      <c r="I6741" s="757"/>
    </row>
    <row r="6742" spans="1:9" ht="15.75" customHeight="1">
      <c r="A6742" s="963">
        <v>100263</v>
      </c>
      <c r="B6742" s="963" t="s">
        <v>9681</v>
      </c>
      <c r="C6742" s="964" t="s">
        <v>9608</v>
      </c>
      <c r="D6742" s="965">
        <v>1.72</v>
      </c>
      <c r="E6742" s="757"/>
      <c r="F6742" s="757"/>
      <c r="G6742" s="757"/>
      <c r="H6742" s="757"/>
      <c r="I6742" s="757"/>
    </row>
    <row r="6743" spans="1:9" ht="15.75" customHeight="1">
      <c r="A6743" s="963">
        <v>100264</v>
      </c>
      <c r="B6743" s="963" t="s">
        <v>9682</v>
      </c>
      <c r="C6743" s="964" t="s">
        <v>9636</v>
      </c>
      <c r="D6743" s="965">
        <v>31.44</v>
      </c>
      <c r="E6743" s="757"/>
      <c r="F6743" s="757"/>
      <c r="G6743" s="757"/>
      <c r="H6743" s="757"/>
      <c r="I6743" s="757"/>
    </row>
    <row r="6744" spans="1:9" ht="15.75" customHeight="1">
      <c r="A6744" s="963">
        <v>100265</v>
      </c>
      <c r="B6744" s="963" t="s">
        <v>9683</v>
      </c>
      <c r="C6744" s="964" t="s">
        <v>122</v>
      </c>
      <c r="D6744" s="965">
        <v>0.66</v>
      </c>
      <c r="E6744" s="757"/>
      <c r="F6744" s="757"/>
      <c r="G6744" s="757"/>
      <c r="H6744" s="757"/>
      <c r="I6744" s="757"/>
    </row>
    <row r="6745" spans="1:9" ht="15.75" customHeight="1">
      <c r="A6745" s="963">
        <v>100266</v>
      </c>
      <c r="B6745" s="963" t="s">
        <v>9684</v>
      </c>
      <c r="C6745" s="964" t="s">
        <v>9623</v>
      </c>
      <c r="D6745" s="965">
        <v>66.83</v>
      </c>
      <c r="E6745" s="757"/>
      <c r="F6745" s="757"/>
      <c r="G6745" s="757"/>
      <c r="H6745" s="757"/>
      <c r="I6745" s="757"/>
    </row>
    <row r="6746" spans="1:9" ht="15.75" customHeight="1">
      <c r="A6746" s="963">
        <v>100267</v>
      </c>
      <c r="B6746" s="963" t="s">
        <v>9685</v>
      </c>
      <c r="C6746" s="964" t="s">
        <v>141</v>
      </c>
      <c r="D6746" s="965">
        <v>1.32</v>
      </c>
      <c r="E6746" s="757"/>
      <c r="F6746" s="757"/>
      <c r="G6746" s="757"/>
      <c r="H6746" s="757"/>
      <c r="I6746" s="757"/>
    </row>
    <row r="6747" spans="1:9" ht="15.75" customHeight="1">
      <c r="A6747" s="963">
        <v>100268</v>
      </c>
      <c r="B6747" s="963" t="s">
        <v>9686</v>
      </c>
      <c r="C6747" s="964" t="s">
        <v>9623</v>
      </c>
      <c r="D6747" s="965">
        <v>66.83</v>
      </c>
      <c r="E6747" s="757"/>
      <c r="F6747" s="757"/>
      <c r="G6747" s="757"/>
      <c r="H6747" s="757"/>
      <c r="I6747" s="757"/>
    </row>
    <row r="6748" spans="1:9" ht="15.75" customHeight="1">
      <c r="A6748" s="963">
        <v>100269</v>
      </c>
      <c r="B6748" s="963" t="s">
        <v>9687</v>
      </c>
      <c r="C6748" s="964" t="s">
        <v>141</v>
      </c>
      <c r="D6748" s="965">
        <v>1.32</v>
      </c>
      <c r="E6748" s="757"/>
      <c r="F6748" s="757"/>
      <c r="G6748" s="757"/>
      <c r="H6748" s="757"/>
      <c r="I6748" s="757"/>
    </row>
    <row r="6749" spans="1:9" ht="15.75" customHeight="1">
      <c r="A6749" s="963">
        <v>100270</v>
      </c>
      <c r="B6749" s="963" t="s">
        <v>9688</v>
      </c>
      <c r="C6749" s="964" t="s">
        <v>9623</v>
      </c>
      <c r="D6749" s="965">
        <v>50.09</v>
      </c>
      <c r="E6749" s="757"/>
      <c r="F6749" s="757"/>
      <c r="G6749" s="757"/>
      <c r="H6749" s="757"/>
      <c r="I6749" s="757"/>
    </row>
    <row r="6750" spans="1:9" ht="15.75" customHeight="1">
      <c r="A6750" s="963">
        <v>100271</v>
      </c>
      <c r="B6750" s="963" t="s">
        <v>9689</v>
      </c>
      <c r="C6750" s="964" t="s">
        <v>9636</v>
      </c>
      <c r="D6750" s="965">
        <v>50.12</v>
      </c>
      <c r="E6750" s="757"/>
      <c r="F6750" s="757"/>
      <c r="G6750" s="757"/>
      <c r="H6750" s="757"/>
      <c r="I6750" s="757"/>
    </row>
    <row r="6751" spans="1:9" ht="15.75" customHeight="1">
      <c r="A6751" s="963">
        <v>100272</v>
      </c>
      <c r="B6751" s="963" t="s">
        <v>9690</v>
      </c>
      <c r="C6751" s="964" t="s">
        <v>122</v>
      </c>
      <c r="D6751" s="965">
        <v>0.99</v>
      </c>
      <c r="E6751" s="757"/>
      <c r="F6751" s="757"/>
      <c r="G6751" s="757"/>
      <c r="H6751" s="757"/>
      <c r="I6751" s="757"/>
    </row>
    <row r="6752" spans="1:9" ht="15.75" customHeight="1">
      <c r="A6752" s="963">
        <v>100273</v>
      </c>
      <c r="B6752" s="963" t="s">
        <v>9691</v>
      </c>
      <c r="C6752" s="964" t="s">
        <v>9608</v>
      </c>
      <c r="D6752" s="965">
        <v>2.61</v>
      </c>
      <c r="E6752" s="757"/>
      <c r="F6752" s="757"/>
      <c r="G6752" s="757"/>
      <c r="H6752" s="757"/>
      <c r="I6752" s="757"/>
    </row>
    <row r="6753" spans="1:9" ht="15.75" customHeight="1">
      <c r="A6753" s="963">
        <v>100274</v>
      </c>
      <c r="B6753" s="963" t="s">
        <v>9692</v>
      </c>
      <c r="C6753" s="964" t="s">
        <v>9636</v>
      </c>
      <c r="D6753" s="965">
        <v>22.28</v>
      </c>
      <c r="E6753" s="757"/>
      <c r="F6753" s="757"/>
      <c r="G6753" s="757"/>
      <c r="H6753" s="757"/>
      <c r="I6753" s="757"/>
    </row>
    <row r="6754" spans="1:9" ht="15.75" customHeight="1">
      <c r="A6754" s="963">
        <v>100275</v>
      </c>
      <c r="B6754" s="963" t="s">
        <v>9693</v>
      </c>
      <c r="C6754" s="964" t="s">
        <v>9636</v>
      </c>
      <c r="D6754" s="965">
        <v>14.41</v>
      </c>
      <c r="E6754" s="757"/>
      <c r="F6754" s="757"/>
      <c r="G6754" s="757"/>
      <c r="H6754" s="757"/>
      <c r="I6754" s="757"/>
    </row>
    <row r="6755" spans="1:9" ht="15.75" customHeight="1">
      <c r="A6755" s="963">
        <v>100276</v>
      </c>
      <c r="B6755" s="963" t="s">
        <v>9694</v>
      </c>
      <c r="C6755" s="964" t="s">
        <v>9636</v>
      </c>
      <c r="D6755" s="965">
        <v>26.29</v>
      </c>
      <c r="E6755" s="757"/>
      <c r="F6755" s="757"/>
      <c r="G6755" s="757"/>
      <c r="H6755" s="757"/>
      <c r="I6755" s="757"/>
    </row>
    <row r="6756" spans="1:9" ht="15.75" customHeight="1">
      <c r="A6756" s="963">
        <v>100277</v>
      </c>
      <c r="B6756" s="963" t="s">
        <v>9695</v>
      </c>
      <c r="C6756" s="964" t="s">
        <v>9636</v>
      </c>
      <c r="D6756" s="965">
        <v>1.62</v>
      </c>
      <c r="E6756" s="757"/>
      <c r="F6756" s="757"/>
      <c r="G6756" s="757"/>
      <c r="H6756" s="757"/>
      <c r="I6756" s="757"/>
    </row>
    <row r="6757" spans="1:9" ht="15.75" customHeight="1">
      <c r="A6757" s="963">
        <v>100278</v>
      </c>
      <c r="B6757" s="963" t="s">
        <v>9696</v>
      </c>
      <c r="C6757" s="964" t="s">
        <v>9623</v>
      </c>
      <c r="D6757" s="965">
        <v>31.97</v>
      </c>
      <c r="E6757" s="757"/>
      <c r="F6757" s="757"/>
      <c r="G6757" s="757"/>
      <c r="H6757" s="757"/>
      <c r="I6757" s="757"/>
    </row>
    <row r="6758" spans="1:9" ht="15.75" customHeight="1">
      <c r="A6758" s="963">
        <v>100279</v>
      </c>
      <c r="B6758" s="963" t="s">
        <v>9697</v>
      </c>
      <c r="C6758" s="964" t="s">
        <v>141</v>
      </c>
      <c r="D6758" s="965">
        <v>0.61</v>
      </c>
      <c r="E6758" s="757"/>
      <c r="F6758" s="757"/>
      <c r="G6758" s="757"/>
      <c r="H6758" s="757"/>
      <c r="I6758" s="757"/>
    </row>
    <row r="6759" spans="1:9" ht="15.75" customHeight="1">
      <c r="A6759" s="963">
        <v>100280</v>
      </c>
      <c r="B6759" s="963" t="s">
        <v>9698</v>
      </c>
      <c r="C6759" s="964" t="s">
        <v>9623</v>
      </c>
      <c r="D6759" s="965">
        <v>14.68</v>
      </c>
      <c r="E6759" s="757"/>
      <c r="F6759" s="757"/>
      <c r="G6759" s="757"/>
      <c r="H6759" s="757"/>
      <c r="I6759" s="757"/>
    </row>
    <row r="6760" spans="1:9" ht="15.75" customHeight="1">
      <c r="A6760" s="963">
        <v>100281</v>
      </c>
      <c r="B6760" s="963" t="s">
        <v>9699</v>
      </c>
      <c r="C6760" s="964" t="s">
        <v>9623</v>
      </c>
      <c r="D6760" s="965">
        <v>3.11</v>
      </c>
      <c r="E6760" s="757"/>
      <c r="F6760" s="757"/>
      <c r="G6760" s="757"/>
      <c r="H6760" s="757"/>
      <c r="I6760" s="757"/>
    </row>
    <row r="6761" spans="1:9" ht="15.75" customHeight="1">
      <c r="A6761" s="963">
        <v>100282</v>
      </c>
      <c r="B6761" s="963" t="s">
        <v>9700</v>
      </c>
      <c r="C6761" s="964" t="s">
        <v>9636</v>
      </c>
      <c r="D6761" s="965">
        <v>125.21</v>
      </c>
      <c r="E6761" s="757"/>
      <c r="F6761" s="757"/>
      <c r="G6761" s="757"/>
      <c r="H6761" s="757"/>
      <c r="I6761" s="757"/>
    </row>
    <row r="6762" spans="1:9" ht="15.75" customHeight="1">
      <c r="A6762" s="963">
        <v>100283</v>
      </c>
      <c r="B6762" s="963" t="s">
        <v>9701</v>
      </c>
      <c r="C6762" s="964" t="s">
        <v>9636</v>
      </c>
      <c r="D6762" s="965">
        <v>20.22</v>
      </c>
      <c r="E6762" s="757"/>
      <c r="F6762" s="757"/>
      <c r="G6762" s="757"/>
      <c r="H6762" s="757"/>
      <c r="I6762" s="757"/>
    </row>
    <row r="6763" spans="1:9" ht="15.75" customHeight="1">
      <c r="A6763" s="963">
        <v>100284</v>
      </c>
      <c r="B6763" s="963" t="s">
        <v>9702</v>
      </c>
      <c r="C6763" s="964" t="s">
        <v>9636</v>
      </c>
      <c r="D6763" s="965">
        <v>9.1</v>
      </c>
      <c r="E6763" s="757"/>
      <c r="F6763" s="757"/>
      <c r="G6763" s="757"/>
      <c r="H6763" s="757"/>
      <c r="I6763" s="757"/>
    </row>
    <row r="6764" spans="1:9" ht="15.75" customHeight="1">
      <c r="A6764" s="963">
        <v>100285</v>
      </c>
      <c r="B6764" s="963" t="s">
        <v>9703</v>
      </c>
      <c r="C6764" s="964" t="s">
        <v>9654</v>
      </c>
      <c r="D6764" s="965">
        <v>33.64</v>
      </c>
      <c r="E6764" s="757"/>
      <c r="F6764" s="757"/>
      <c r="G6764" s="757"/>
      <c r="H6764" s="757"/>
      <c r="I6764" s="757"/>
    </row>
    <row r="6765" spans="1:9" ht="15.75" customHeight="1">
      <c r="A6765" s="963">
        <v>100286</v>
      </c>
      <c r="B6765" s="963" t="s">
        <v>9704</v>
      </c>
      <c r="C6765" s="964" t="s">
        <v>9654</v>
      </c>
      <c r="D6765" s="965">
        <v>10.96</v>
      </c>
      <c r="E6765" s="757"/>
      <c r="F6765" s="757"/>
      <c r="G6765" s="757"/>
      <c r="H6765" s="757"/>
      <c r="I6765" s="757"/>
    </row>
    <row r="6766" spans="1:9" ht="15.75" customHeight="1">
      <c r="A6766" s="963">
        <v>100287</v>
      </c>
      <c r="B6766" s="963" t="s">
        <v>9705</v>
      </c>
      <c r="C6766" s="964" t="s">
        <v>9654</v>
      </c>
      <c r="D6766" s="965">
        <v>10.49</v>
      </c>
      <c r="E6766" s="757"/>
      <c r="F6766" s="757"/>
      <c r="G6766" s="757"/>
      <c r="H6766" s="757"/>
      <c r="I6766" s="757"/>
    </row>
    <row r="6767" spans="1:9" ht="15.75" customHeight="1">
      <c r="A6767" s="963">
        <v>99802</v>
      </c>
      <c r="B6767" s="963" t="s">
        <v>9706</v>
      </c>
      <c r="C6767" s="964" t="s">
        <v>122</v>
      </c>
      <c r="D6767" s="965">
        <v>0.42</v>
      </c>
      <c r="E6767" s="757"/>
      <c r="F6767" s="757"/>
      <c r="G6767" s="757"/>
      <c r="H6767" s="757"/>
      <c r="I6767" s="757"/>
    </row>
    <row r="6768" spans="1:9" ht="15.75" customHeight="1">
      <c r="A6768" s="963">
        <v>99803</v>
      </c>
      <c r="B6768" s="963" t="s">
        <v>9707</v>
      </c>
      <c r="C6768" s="964" t="s">
        <v>122</v>
      </c>
      <c r="D6768" s="965">
        <v>1.66</v>
      </c>
      <c r="E6768" s="757"/>
      <c r="F6768" s="757"/>
      <c r="G6768" s="757"/>
      <c r="H6768" s="757"/>
      <c r="I6768" s="757"/>
    </row>
    <row r="6769" spans="1:9" ht="15.75" customHeight="1">
      <c r="A6769" s="963">
        <v>99804</v>
      </c>
      <c r="B6769" s="963" t="s">
        <v>9708</v>
      </c>
      <c r="C6769" s="964" t="s">
        <v>122</v>
      </c>
      <c r="D6769" s="965">
        <v>4.3099999999999996</v>
      </c>
      <c r="E6769" s="757"/>
      <c r="F6769" s="757"/>
      <c r="G6769" s="757"/>
      <c r="H6769" s="757"/>
      <c r="I6769" s="757"/>
    </row>
    <row r="6770" spans="1:9" ht="15.75" customHeight="1">
      <c r="A6770" s="963">
        <v>99805</v>
      </c>
      <c r="B6770" s="963" t="s">
        <v>9709</v>
      </c>
      <c r="C6770" s="964" t="s">
        <v>122</v>
      </c>
      <c r="D6770" s="965">
        <v>9.0399999999999991</v>
      </c>
      <c r="E6770" s="757"/>
      <c r="F6770" s="757"/>
      <c r="G6770" s="757"/>
      <c r="H6770" s="757"/>
      <c r="I6770" s="757"/>
    </row>
    <row r="6771" spans="1:9" ht="15.75" customHeight="1">
      <c r="A6771" s="963">
        <v>99806</v>
      </c>
      <c r="B6771" s="963" t="s">
        <v>9710</v>
      </c>
      <c r="C6771" s="964" t="s">
        <v>122</v>
      </c>
      <c r="D6771" s="965">
        <v>0.68</v>
      </c>
      <c r="E6771" s="757"/>
      <c r="F6771" s="757"/>
      <c r="G6771" s="757"/>
      <c r="H6771" s="757"/>
      <c r="I6771" s="757"/>
    </row>
    <row r="6772" spans="1:9" ht="15.75" customHeight="1">
      <c r="A6772" s="963">
        <v>99807</v>
      </c>
      <c r="B6772" s="963" t="s">
        <v>9711</v>
      </c>
      <c r="C6772" s="964" t="s">
        <v>122</v>
      </c>
      <c r="D6772" s="965">
        <v>1.31</v>
      </c>
      <c r="E6772" s="757"/>
      <c r="F6772" s="757"/>
      <c r="G6772" s="757"/>
      <c r="H6772" s="757"/>
      <c r="I6772" s="757"/>
    </row>
    <row r="6773" spans="1:9" ht="15.75" customHeight="1">
      <c r="A6773" s="963">
        <v>99808</v>
      </c>
      <c r="B6773" s="963" t="s">
        <v>9712</v>
      </c>
      <c r="C6773" s="964" t="s">
        <v>122</v>
      </c>
      <c r="D6773" s="965">
        <v>3.21</v>
      </c>
      <c r="E6773" s="757"/>
      <c r="F6773" s="757"/>
      <c r="G6773" s="757"/>
      <c r="H6773" s="757"/>
      <c r="I6773" s="757"/>
    </row>
    <row r="6774" spans="1:9" ht="15.75" customHeight="1">
      <c r="A6774" s="963">
        <v>99809</v>
      </c>
      <c r="B6774" s="963" t="s">
        <v>9713</v>
      </c>
      <c r="C6774" s="964" t="s">
        <v>122</v>
      </c>
      <c r="D6774" s="965">
        <v>4.7300000000000004</v>
      </c>
      <c r="E6774" s="757"/>
      <c r="F6774" s="757"/>
      <c r="G6774" s="757"/>
      <c r="H6774" s="757"/>
      <c r="I6774" s="757"/>
    </row>
    <row r="6775" spans="1:9" ht="15.75" customHeight="1">
      <c r="A6775" s="963">
        <v>99810</v>
      </c>
      <c r="B6775" s="963" t="s">
        <v>9714</v>
      </c>
      <c r="C6775" s="964" t="s">
        <v>122</v>
      </c>
      <c r="D6775" s="965">
        <v>5.89</v>
      </c>
      <c r="E6775" s="757"/>
      <c r="F6775" s="757"/>
      <c r="G6775" s="757"/>
      <c r="H6775" s="757"/>
      <c r="I6775" s="757"/>
    </row>
    <row r="6776" spans="1:9" ht="15.75" customHeight="1">
      <c r="A6776" s="963">
        <v>99811</v>
      </c>
      <c r="B6776" s="963" t="s">
        <v>9715</v>
      </c>
      <c r="C6776" s="964" t="s">
        <v>122</v>
      </c>
      <c r="D6776" s="965">
        <v>2.83</v>
      </c>
      <c r="E6776" s="757"/>
      <c r="F6776" s="757"/>
      <c r="G6776" s="757"/>
      <c r="H6776" s="757"/>
      <c r="I6776" s="757"/>
    </row>
    <row r="6777" spans="1:9" ht="15.75" customHeight="1">
      <c r="A6777" s="963">
        <v>99812</v>
      </c>
      <c r="B6777" s="963" t="s">
        <v>9716</v>
      </c>
      <c r="C6777" s="964" t="s">
        <v>122</v>
      </c>
      <c r="D6777" s="965">
        <v>0.9</v>
      </c>
      <c r="E6777" s="757"/>
      <c r="F6777" s="757"/>
      <c r="G6777" s="757"/>
      <c r="H6777" s="757"/>
      <c r="I6777" s="757"/>
    </row>
    <row r="6778" spans="1:9" ht="15.75" customHeight="1">
      <c r="A6778" s="963">
        <v>99813</v>
      </c>
      <c r="B6778" s="963" t="s">
        <v>9717</v>
      </c>
      <c r="C6778" s="964" t="s">
        <v>122</v>
      </c>
      <c r="D6778" s="965">
        <v>0.78</v>
      </c>
      <c r="E6778" s="757"/>
      <c r="F6778" s="757"/>
      <c r="G6778" s="757"/>
      <c r="H6778" s="757"/>
      <c r="I6778" s="757"/>
    </row>
    <row r="6779" spans="1:9" ht="15.75" customHeight="1">
      <c r="A6779" s="963">
        <v>99814</v>
      </c>
      <c r="B6779" s="963" t="s">
        <v>9718</v>
      </c>
      <c r="C6779" s="964" t="s">
        <v>122</v>
      </c>
      <c r="D6779" s="965">
        <v>1.57</v>
      </c>
      <c r="E6779" s="757"/>
      <c r="F6779" s="757"/>
      <c r="G6779" s="757"/>
      <c r="H6779" s="757"/>
      <c r="I6779" s="757"/>
    </row>
    <row r="6780" spans="1:9" ht="15.75" customHeight="1">
      <c r="A6780" s="963">
        <v>99815</v>
      </c>
      <c r="B6780" s="963" t="s">
        <v>9719</v>
      </c>
      <c r="C6780" s="964" t="s">
        <v>141</v>
      </c>
      <c r="D6780" s="966">
        <v>7.18</v>
      </c>
      <c r="E6780" s="757"/>
      <c r="F6780" s="757"/>
      <c r="G6780" s="757"/>
      <c r="H6780" s="757"/>
      <c r="I6780" s="757"/>
    </row>
    <row r="6781" spans="1:9" ht="15.75" customHeight="1">
      <c r="A6781" s="963">
        <v>99816</v>
      </c>
      <c r="B6781" s="963" t="s">
        <v>9720</v>
      </c>
      <c r="C6781" s="964" t="s">
        <v>141</v>
      </c>
      <c r="D6781" s="966">
        <v>7.61</v>
      </c>
      <c r="E6781" s="757"/>
      <c r="F6781" s="757"/>
      <c r="G6781" s="757"/>
      <c r="H6781" s="757"/>
      <c r="I6781" s="757"/>
    </row>
    <row r="6782" spans="1:9" ht="15.75" customHeight="1">
      <c r="A6782" s="963">
        <v>99817</v>
      </c>
      <c r="B6782" s="963" t="s">
        <v>9721</v>
      </c>
      <c r="C6782" s="964" t="s">
        <v>141</v>
      </c>
      <c r="D6782" s="966">
        <v>4.62</v>
      </c>
      <c r="E6782" s="757"/>
      <c r="F6782" s="757"/>
      <c r="G6782" s="757"/>
      <c r="H6782" s="757"/>
      <c r="I6782" s="757"/>
    </row>
    <row r="6783" spans="1:9" ht="15.75" customHeight="1">
      <c r="A6783" s="963">
        <v>99818</v>
      </c>
      <c r="B6783" s="963" t="s">
        <v>9722</v>
      </c>
      <c r="C6783" s="964" t="s">
        <v>141</v>
      </c>
      <c r="D6783" s="966">
        <v>4.62</v>
      </c>
      <c r="E6783" s="757"/>
      <c r="F6783" s="757"/>
      <c r="G6783" s="757"/>
      <c r="H6783" s="757"/>
      <c r="I6783" s="757"/>
    </row>
    <row r="6784" spans="1:9" ht="15.75" customHeight="1">
      <c r="A6784" s="963">
        <v>99819</v>
      </c>
      <c r="B6784" s="963" t="s">
        <v>9723</v>
      </c>
      <c r="C6784" s="964" t="s">
        <v>122</v>
      </c>
      <c r="D6784" s="966">
        <v>13.49</v>
      </c>
      <c r="E6784" s="757"/>
      <c r="F6784" s="757"/>
      <c r="G6784" s="757"/>
      <c r="H6784" s="757"/>
      <c r="I6784" s="757"/>
    </row>
    <row r="6785" spans="1:9" ht="15.75" customHeight="1">
      <c r="A6785" s="963">
        <v>99820</v>
      </c>
      <c r="B6785" s="963" t="s">
        <v>9724</v>
      </c>
      <c r="C6785" s="964" t="s">
        <v>122</v>
      </c>
      <c r="D6785" s="966">
        <v>1.62</v>
      </c>
      <c r="E6785" s="757"/>
      <c r="F6785" s="757"/>
      <c r="G6785" s="757"/>
      <c r="H6785" s="757"/>
      <c r="I6785" s="757"/>
    </row>
    <row r="6786" spans="1:9" ht="15.75" customHeight="1">
      <c r="A6786" s="963">
        <v>99821</v>
      </c>
      <c r="B6786" s="963" t="s">
        <v>9725</v>
      </c>
      <c r="C6786" s="964" t="s">
        <v>122</v>
      </c>
      <c r="D6786" s="966">
        <v>2.52</v>
      </c>
      <c r="E6786" s="757"/>
      <c r="F6786" s="757"/>
      <c r="G6786" s="757"/>
      <c r="H6786" s="757"/>
      <c r="I6786" s="757"/>
    </row>
    <row r="6787" spans="1:9" ht="15.75" customHeight="1">
      <c r="A6787" s="963">
        <v>99822</v>
      </c>
      <c r="B6787" s="963" t="s">
        <v>9726</v>
      </c>
      <c r="C6787" s="964" t="s">
        <v>122</v>
      </c>
      <c r="D6787" s="966">
        <v>0.8</v>
      </c>
      <c r="E6787" s="757"/>
      <c r="F6787" s="757"/>
      <c r="G6787" s="757"/>
      <c r="H6787" s="757"/>
      <c r="I6787" s="757"/>
    </row>
    <row r="6788" spans="1:9" ht="15.75" customHeight="1">
      <c r="A6788" s="963">
        <v>99823</v>
      </c>
      <c r="B6788" s="963" t="s">
        <v>9727</v>
      </c>
      <c r="C6788" s="964" t="s">
        <v>122</v>
      </c>
      <c r="D6788" s="966">
        <v>1.89</v>
      </c>
      <c r="E6788" s="757"/>
      <c r="F6788" s="757"/>
      <c r="G6788" s="757"/>
      <c r="H6788" s="757"/>
      <c r="I6788" s="757"/>
    </row>
    <row r="6789" spans="1:9" ht="15.75" customHeight="1">
      <c r="A6789" s="963">
        <v>99824</v>
      </c>
      <c r="B6789" s="963" t="s">
        <v>9728</v>
      </c>
      <c r="C6789" s="964" t="s">
        <v>122</v>
      </c>
      <c r="D6789" s="966">
        <v>2.06</v>
      </c>
      <c r="E6789" s="757"/>
      <c r="F6789" s="757"/>
      <c r="G6789" s="757"/>
      <c r="H6789" s="757"/>
      <c r="I6789" s="757"/>
    </row>
    <row r="6790" spans="1:9" ht="15.75" customHeight="1">
      <c r="A6790" s="963">
        <v>99825</v>
      </c>
      <c r="B6790" s="963" t="s">
        <v>9729</v>
      </c>
      <c r="C6790" s="964" t="s">
        <v>122</v>
      </c>
      <c r="D6790" s="966">
        <v>2.94</v>
      </c>
      <c r="E6790" s="757"/>
      <c r="F6790" s="757"/>
      <c r="G6790" s="757"/>
      <c r="H6790" s="757"/>
      <c r="I6790" s="757"/>
    </row>
    <row r="6791" spans="1:9" ht="15.75" customHeight="1">
      <c r="A6791" s="963">
        <v>99826</v>
      </c>
      <c r="B6791" s="963" t="s">
        <v>9730</v>
      </c>
      <c r="C6791" s="964" t="s">
        <v>122</v>
      </c>
      <c r="D6791" s="966">
        <v>1.23</v>
      </c>
      <c r="E6791" s="757"/>
      <c r="F6791" s="757"/>
      <c r="G6791" s="757"/>
      <c r="H6791" s="757"/>
      <c r="I6791" s="757"/>
    </row>
    <row r="6792" spans="1:9" ht="15.75" customHeight="1">
      <c r="A6792" s="963">
        <v>97010</v>
      </c>
      <c r="B6792" s="963" t="s">
        <v>9731</v>
      </c>
      <c r="C6792" s="964" t="s">
        <v>164</v>
      </c>
      <c r="D6792" s="966">
        <v>53.62</v>
      </c>
      <c r="E6792" s="757"/>
      <c r="F6792" s="757"/>
      <c r="G6792" s="757"/>
      <c r="H6792" s="757"/>
      <c r="I6792" s="757"/>
    </row>
    <row r="6793" spans="1:9" ht="15.75" customHeight="1">
      <c r="A6793" s="963">
        <v>97011</v>
      </c>
      <c r="B6793" s="963" t="s">
        <v>9732</v>
      </c>
      <c r="C6793" s="964" t="s">
        <v>164</v>
      </c>
      <c r="D6793" s="966">
        <v>41.22</v>
      </c>
      <c r="E6793" s="757"/>
      <c r="F6793" s="757"/>
      <c r="G6793" s="757"/>
      <c r="H6793" s="757"/>
      <c r="I6793" s="757"/>
    </row>
    <row r="6794" spans="1:9" ht="15.75" customHeight="1">
      <c r="A6794" s="963">
        <v>97012</v>
      </c>
      <c r="B6794" s="963" t="s">
        <v>9733</v>
      </c>
      <c r="C6794" s="964" t="s">
        <v>164</v>
      </c>
      <c r="D6794" s="966">
        <v>35.01</v>
      </c>
      <c r="E6794" s="757"/>
      <c r="F6794" s="757"/>
      <c r="G6794" s="757"/>
      <c r="H6794" s="757"/>
      <c r="I6794" s="757"/>
    </row>
    <row r="6795" spans="1:9" ht="15.75" customHeight="1">
      <c r="A6795" s="963">
        <v>97013</v>
      </c>
      <c r="B6795" s="963" t="s">
        <v>9734</v>
      </c>
      <c r="C6795" s="964" t="s">
        <v>164</v>
      </c>
      <c r="D6795" s="966">
        <v>66.16</v>
      </c>
      <c r="E6795" s="757"/>
      <c r="F6795" s="757"/>
      <c r="G6795" s="757"/>
      <c r="H6795" s="757"/>
      <c r="I6795" s="757"/>
    </row>
    <row r="6796" spans="1:9" ht="15.75" customHeight="1">
      <c r="A6796" s="963">
        <v>97014</v>
      </c>
      <c r="B6796" s="963" t="s">
        <v>9735</v>
      </c>
      <c r="C6796" s="964" t="s">
        <v>164</v>
      </c>
      <c r="D6796" s="966">
        <v>49.73</v>
      </c>
      <c r="E6796" s="757"/>
      <c r="F6796" s="757"/>
      <c r="G6796" s="757"/>
      <c r="H6796" s="757"/>
      <c r="I6796" s="757"/>
    </row>
    <row r="6797" spans="1:9" ht="15.75" customHeight="1">
      <c r="A6797" s="963">
        <v>97015</v>
      </c>
      <c r="B6797" s="963" t="s">
        <v>9736</v>
      </c>
      <c r="C6797" s="964" t="s">
        <v>164</v>
      </c>
      <c r="D6797" s="966">
        <v>41.4</v>
      </c>
      <c r="E6797" s="757"/>
      <c r="F6797" s="757"/>
      <c r="G6797" s="757"/>
      <c r="H6797" s="757"/>
      <c r="I6797" s="757"/>
    </row>
    <row r="6798" spans="1:9" ht="15.75" customHeight="1">
      <c r="A6798" s="963">
        <v>97016</v>
      </c>
      <c r="B6798" s="963" t="s">
        <v>9737</v>
      </c>
      <c r="C6798" s="964" t="s">
        <v>164</v>
      </c>
      <c r="D6798" s="966">
        <v>47.61</v>
      </c>
      <c r="E6798" s="757"/>
      <c r="F6798" s="757"/>
      <c r="G6798" s="757"/>
      <c r="H6798" s="757"/>
      <c r="I6798" s="757"/>
    </row>
    <row r="6799" spans="1:9" ht="15.75" customHeight="1">
      <c r="A6799" s="963">
        <v>97017</v>
      </c>
      <c r="B6799" s="963" t="s">
        <v>9738</v>
      </c>
      <c r="C6799" s="964" t="s">
        <v>164</v>
      </c>
      <c r="D6799" s="966">
        <v>35.78</v>
      </c>
      <c r="E6799" s="757"/>
      <c r="F6799" s="757"/>
      <c r="G6799" s="757"/>
      <c r="H6799" s="757"/>
      <c r="I6799" s="757"/>
    </row>
    <row r="6800" spans="1:9" ht="15.75" customHeight="1">
      <c r="A6800" s="963">
        <v>97018</v>
      </c>
      <c r="B6800" s="963" t="s">
        <v>9739</v>
      </c>
      <c r="C6800" s="964" t="s">
        <v>164</v>
      </c>
      <c r="D6800" s="966">
        <v>29.64</v>
      </c>
      <c r="E6800" s="757"/>
      <c r="F6800" s="757"/>
      <c r="G6800" s="757"/>
      <c r="H6800" s="757"/>
      <c r="I6800" s="757"/>
    </row>
    <row r="6801" spans="1:9" ht="15.75" customHeight="1">
      <c r="A6801" s="963">
        <v>97031</v>
      </c>
      <c r="B6801" s="963" t="s">
        <v>9740</v>
      </c>
      <c r="C6801" s="964" t="s">
        <v>164</v>
      </c>
      <c r="D6801" s="966">
        <v>92.07</v>
      </c>
      <c r="E6801" s="757"/>
      <c r="F6801" s="757"/>
      <c r="G6801" s="757"/>
      <c r="H6801" s="757"/>
      <c r="I6801" s="757"/>
    </row>
    <row r="6802" spans="1:9" ht="15.75" customHeight="1">
      <c r="A6802" s="963">
        <v>97032</v>
      </c>
      <c r="B6802" s="963" t="s">
        <v>9741</v>
      </c>
      <c r="C6802" s="964" t="s">
        <v>164</v>
      </c>
      <c r="D6802" s="966">
        <v>55.08</v>
      </c>
      <c r="E6802" s="757"/>
      <c r="F6802" s="757"/>
      <c r="G6802" s="757"/>
      <c r="H6802" s="757"/>
      <c r="I6802" s="757"/>
    </row>
    <row r="6803" spans="1:9" ht="15.75" customHeight="1">
      <c r="A6803" s="963">
        <v>97033</v>
      </c>
      <c r="B6803" s="963" t="s">
        <v>9742</v>
      </c>
      <c r="C6803" s="964" t="s">
        <v>164</v>
      </c>
      <c r="D6803" s="966">
        <v>74.239999999999995</v>
      </c>
      <c r="E6803" s="757"/>
      <c r="F6803" s="757"/>
      <c r="G6803" s="757"/>
      <c r="H6803" s="757"/>
      <c r="I6803" s="757"/>
    </row>
    <row r="6804" spans="1:9" ht="15.75" customHeight="1">
      <c r="A6804" s="963">
        <v>97034</v>
      </c>
      <c r="B6804" s="963" t="s">
        <v>9743</v>
      </c>
      <c r="C6804" s="964" t="s">
        <v>164</v>
      </c>
      <c r="D6804" s="966">
        <v>44.8</v>
      </c>
      <c r="E6804" s="757"/>
      <c r="F6804" s="757"/>
      <c r="G6804" s="757"/>
      <c r="H6804" s="757"/>
      <c r="I6804" s="757"/>
    </row>
    <row r="6805" spans="1:9" ht="15.75" customHeight="1">
      <c r="A6805" s="963">
        <v>97039</v>
      </c>
      <c r="B6805" s="963" t="s">
        <v>9744</v>
      </c>
      <c r="C6805" s="964" t="s">
        <v>122</v>
      </c>
      <c r="D6805" s="966">
        <v>44.72</v>
      </c>
      <c r="E6805" s="757"/>
      <c r="F6805" s="757"/>
      <c r="G6805" s="757"/>
      <c r="H6805" s="757"/>
      <c r="I6805" s="757"/>
    </row>
    <row r="6806" spans="1:9" ht="15.75" customHeight="1">
      <c r="A6806" s="963">
        <v>97040</v>
      </c>
      <c r="B6806" s="963" t="s">
        <v>9745</v>
      </c>
      <c r="C6806" s="964" t="s">
        <v>122</v>
      </c>
      <c r="D6806" s="966">
        <v>19.13</v>
      </c>
      <c r="E6806" s="757"/>
      <c r="F6806" s="757"/>
      <c r="G6806" s="757"/>
      <c r="H6806" s="757"/>
      <c r="I6806" s="757"/>
    </row>
    <row r="6807" spans="1:9" ht="15.75" customHeight="1">
      <c r="A6807" s="963">
        <v>97041</v>
      </c>
      <c r="B6807" s="963" t="s">
        <v>9746</v>
      </c>
      <c r="C6807" s="964" t="s">
        <v>122</v>
      </c>
      <c r="D6807" s="966">
        <v>217.35</v>
      </c>
      <c r="E6807" s="757"/>
      <c r="F6807" s="757"/>
      <c r="G6807" s="757"/>
      <c r="H6807" s="757"/>
      <c r="I6807" s="757"/>
    </row>
    <row r="6808" spans="1:9" ht="15.75" customHeight="1">
      <c r="A6808" s="963">
        <v>97046</v>
      </c>
      <c r="B6808" s="963" t="s">
        <v>9747</v>
      </c>
      <c r="C6808" s="964" t="s">
        <v>122</v>
      </c>
      <c r="D6808" s="966">
        <v>0.35</v>
      </c>
      <c r="E6808" s="757"/>
      <c r="F6808" s="757"/>
      <c r="G6808" s="757"/>
      <c r="H6808" s="757"/>
      <c r="I6808" s="757"/>
    </row>
    <row r="6809" spans="1:9" ht="15.75" customHeight="1">
      <c r="A6809" s="963">
        <v>97047</v>
      </c>
      <c r="B6809" s="963" t="s">
        <v>9748</v>
      </c>
      <c r="C6809" s="964" t="s">
        <v>122</v>
      </c>
      <c r="D6809" s="966">
        <v>0.13</v>
      </c>
      <c r="E6809" s="757"/>
      <c r="F6809" s="757"/>
      <c r="G6809" s="757"/>
      <c r="H6809" s="757"/>
      <c r="I6809" s="757"/>
    </row>
    <row r="6810" spans="1:9" ht="15.75" customHeight="1">
      <c r="A6810" s="963">
        <v>97048</v>
      </c>
      <c r="B6810" s="963" t="s">
        <v>9749</v>
      </c>
      <c r="C6810" s="964" t="s">
        <v>122</v>
      </c>
      <c r="D6810" s="966">
        <v>0.1</v>
      </c>
      <c r="E6810" s="757"/>
      <c r="F6810" s="757"/>
      <c r="G6810" s="757"/>
      <c r="H6810" s="757"/>
      <c r="I6810" s="757"/>
    </row>
    <row r="6811" spans="1:9" ht="15.75" customHeight="1">
      <c r="A6811" s="963">
        <v>97054</v>
      </c>
      <c r="B6811" s="963" t="s">
        <v>9750</v>
      </c>
      <c r="C6811" s="964" t="s">
        <v>141</v>
      </c>
      <c r="D6811" s="966">
        <v>17.850000000000001</v>
      </c>
      <c r="E6811" s="757"/>
      <c r="F6811" s="757"/>
      <c r="G6811" s="757"/>
      <c r="H6811" s="757"/>
      <c r="I6811" s="757"/>
    </row>
    <row r="6812" spans="1:9" ht="15.75" customHeight="1">
      <c r="A6812" s="963">
        <v>97062</v>
      </c>
      <c r="B6812" s="963" t="s">
        <v>9751</v>
      </c>
      <c r="C6812" s="964" t="s">
        <v>122</v>
      </c>
      <c r="D6812" s="966">
        <v>6.81</v>
      </c>
      <c r="E6812" s="757"/>
      <c r="F6812" s="757"/>
      <c r="G6812" s="757"/>
      <c r="H6812" s="757"/>
      <c r="I6812" s="757"/>
    </row>
    <row r="6813" spans="1:9" ht="15.75" customHeight="1">
      <c r="A6813" s="963">
        <v>97063</v>
      </c>
      <c r="B6813" s="963" t="s">
        <v>9752</v>
      </c>
      <c r="C6813" s="964" t="s">
        <v>122</v>
      </c>
      <c r="D6813" s="966">
        <v>7.75</v>
      </c>
      <c r="E6813" s="757"/>
      <c r="F6813" s="757"/>
      <c r="G6813" s="757"/>
      <c r="H6813" s="757"/>
      <c r="I6813" s="757"/>
    </row>
    <row r="6814" spans="1:9" ht="15.75" customHeight="1">
      <c r="A6814" s="963">
        <v>97064</v>
      </c>
      <c r="B6814" s="963" t="s">
        <v>9753</v>
      </c>
      <c r="C6814" s="964" t="s">
        <v>164</v>
      </c>
      <c r="D6814" s="966">
        <v>14.38</v>
      </c>
      <c r="E6814" s="757"/>
      <c r="F6814" s="757"/>
      <c r="G6814" s="757"/>
      <c r="H6814" s="757"/>
      <c r="I6814" s="757"/>
    </row>
    <row r="6815" spans="1:9" ht="15.75" customHeight="1">
      <c r="A6815" s="963">
        <v>97065</v>
      </c>
      <c r="B6815" s="963" t="s">
        <v>9754</v>
      </c>
      <c r="C6815" s="964" t="s">
        <v>964</v>
      </c>
      <c r="D6815" s="966">
        <v>5.07</v>
      </c>
      <c r="E6815" s="757"/>
      <c r="F6815" s="757"/>
      <c r="G6815" s="757"/>
      <c r="H6815" s="757"/>
      <c r="I6815" s="757"/>
    </row>
    <row r="6816" spans="1:9" ht="15.75" customHeight="1">
      <c r="A6816" s="963">
        <v>97066</v>
      </c>
      <c r="B6816" s="963" t="s">
        <v>9755</v>
      </c>
      <c r="C6816" s="964" t="s">
        <v>122</v>
      </c>
      <c r="D6816" s="966">
        <v>62.83</v>
      </c>
      <c r="E6816" s="757"/>
      <c r="F6816" s="757"/>
      <c r="G6816" s="757"/>
      <c r="H6816" s="757"/>
      <c r="I6816" s="757"/>
    </row>
    <row r="6817" spans="1:9" ht="15.75" customHeight="1">
      <c r="A6817" s="963">
        <v>97067</v>
      </c>
      <c r="B6817" s="963" t="s">
        <v>9756</v>
      </c>
      <c r="C6817" s="964" t="s">
        <v>164</v>
      </c>
      <c r="D6817" s="966">
        <v>575.23</v>
      </c>
      <c r="E6817" s="757"/>
      <c r="F6817" s="757"/>
      <c r="G6817" s="757"/>
      <c r="H6817" s="757"/>
      <c r="I6817" s="757"/>
    </row>
    <row r="6818" spans="1:9" ht="15.75" customHeight="1">
      <c r="A6818" s="963">
        <v>97621</v>
      </c>
      <c r="B6818" s="963" t="s">
        <v>9757</v>
      </c>
      <c r="C6818" s="964" t="s">
        <v>964</v>
      </c>
      <c r="D6818" s="966">
        <v>91.93</v>
      </c>
      <c r="E6818" s="757"/>
      <c r="F6818" s="757"/>
      <c r="G6818" s="757"/>
      <c r="H6818" s="757"/>
      <c r="I6818" s="757"/>
    </row>
    <row r="6819" spans="1:9" ht="15.75" customHeight="1">
      <c r="A6819" s="963">
        <v>97622</v>
      </c>
      <c r="B6819" s="963" t="s">
        <v>963</v>
      </c>
      <c r="C6819" s="964" t="s">
        <v>964</v>
      </c>
      <c r="D6819" s="966">
        <v>44.8</v>
      </c>
      <c r="E6819" s="757"/>
      <c r="F6819" s="757"/>
      <c r="G6819" s="757"/>
      <c r="H6819" s="757"/>
      <c r="I6819" s="757"/>
    </row>
    <row r="6820" spans="1:9" ht="15.75" customHeight="1">
      <c r="A6820" s="963">
        <v>97623</v>
      </c>
      <c r="B6820" s="963" t="s">
        <v>9758</v>
      </c>
      <c r="C6820" s="964" t="s">
        <v>964</v>
      </c>
      <c r="D6820" s="966">
        <v>137.25</v>
      </c>
      <c r="E6820" s="757"/>
      <c r="F6820" s="757"/>
      <c r="G6820" s="757"/>
      <c r="H6820" s="757"/>
      <c r="I6820" s="757"/>
    </row>
    <row r="6821" spans="1:9" ht="15.75" customHeight="1">
      <c r="A6821" s="963">
        <v>97624</v>
      </c>
      <c r="B6821" s="963" t="s">
        <v>9759</v>
      </c>
      <c r="C6821" s="964" t="s">
        <v>964</v>
      </c>
      <c r="D6821" s="966">
        <v>84.23</v>
      </c>
      <c r="E6821" s="757"/>
      <c r="F6821" s="757"/>
      <c r="G6821" s="757"/>
      <c r="H6821" s="757"/>
      <c r="I6821" s="757"/>
    </row>
    <row r="6822" spans="1:9" ht="15.75" customHeight="1">
      <c r="A6822" s="963">
        <v>97625</v>
      </c>
      <c r="B6822" s="963" t="s">
        <v>9760</v>
      </c>
      <c r="C6822" s="964" t="s">
        <v>964</v>
      </c>
      <c r="D6822" s="966">
        <v>53.24</v>
      </c>
      <c r="E6822" s="757"/>
      <c r="F6822" s="757"/>
      <c r="G6822" s="757"/>
      <c r="H6822" s="757"/>
      <c r="I6822" s="757"/>
    </row>
    <row r="6823" spans="1:9" ht="15.75" customHeight="1">
      <c r="A6823" s="963">
        <v>97626</v>
      </c>
      <c r="B6823" s="963" t="s">
        <v>9761</v>
      </c>
      <c r="C6823" s="964" t="s">
        <v>964</v>
      </c>
      <c r="D6823" s="966">
        <v>488.51</v>
      </c>
      <c r="E6823" s="757"/>
      <c r="F6823" s="757"/>
      <c r="G6823" s="757"/>
      <c r="H6823" s="757"/>
      <c r="I6823" s="757"/>
    </row>
    <row r="6824" spans="1:9" ht="15.75" customHeight="1">
      <c r="A6824" s="963">
        <v>97627</v>
      </c>
      <c r="B6824" s="963" t="s">
        <v>969</v>
      </c>
      <c r="C6824" s="964" t="s">
        <v>964</v>
      </c>
      <c r="D6824" s="966">
        <v>239.04</v>
      </c>
      <c r="E6824" s="757"/>
      <c r="F6824" s="757"/>
      <c r="G6824" s="757"/>
      <c r="H6824" s="757"/>
      <c r="I6824" s="757"/>
    </row>
    <row r="6825" spans="1:9" ht="15.75" customHeight="1">
      <c r="A6825" s="963">
        <v>97628</v>
      </c>
      <c r="B6825" s="963" t="s">
        <v>9762</v>
      </c>
      <c r="C6825" s="964" t="s">
        <v>964</v>
      </c>
      <c r="D6825" s="966">
        <v>221.43</v>
      </c>
      <c r="E6825" s="757"/>
      <c r="F6825" s="757"/>
      <c r="G6825" s="757"/>
      <c r="H6825" s="757"/>
      <c r="I6825" s="757"/>
    </row>
    <row r="6826" spans="1:9" ht="15.75" customHeight="1">
      <c r="A6826" s="963">
        <v>97629</v>
      </c>
      <c r="B6826" s="963" t="s">
        <v>9763</v>
      </c>
      <c r="C6826" s="964" t="s">
        <v>964</v>
      </c>
      <c r="D6826" s="966">
        <v>101.85</v>
      </c>
      <c r="E6826" s="757"/>
      <c r="F6826" s="757"/>
      <c r="G6826" s="757"/>
      <c r="H6826" s="757"/>
      <c r="I6826" s="757"/>
    </row>
    <row r="6827" spans="1:9" ht="15.75" customHeight="1">
      <c r="A6827" s="963">
        <v>97631</v>
      </c>
      <c r="B6827" s="963" t="s">
        <v>9764</v>
      </c>
      <c r="C6827" s="964" t="s">
        <v>122</v>
      </c>
      <c r="D6827" s="966">
        <v>2.61</v>
      </c>
      <c r="E6827" s="757"/>
      <c r="F6827" s="757"/>
      <c r="G6827" s="757"/>
      <c r="H6827" s="757"/>
      <c r="I6827" s="757"/>
    </row>
    <row r="6828" spans="1:9" ht="15.75" customHeight="1">
      <c r="A6828" s="963">
        <v>97632</v>
      </c>
      <c r="B6828" s="963" t="s">
        <v>9765</v>
      </c>
      <c r="C6828" s="964" t="s">
        <v>164</v>
      </c>
      <c r="D6828" s="966">
        <v>2.04</v>
      </c>
      <c r="E6828" s="757"/>
      <c r="F6828" s="757"/>
      <c r="G6828" s="757"/>
      <c r="H6828" s="757"/>
      <c r="I6828" s="757"/>
    </row>
    <row r="6829" spans="1:9" ht="15.75" customHeight="1">
      <c r="A6829" s="963">
        <v>97633</v>
      </c>
      <c r="B6829" s="963" t="s">
        <v>1621</v>
      </c>
      <c r="C6829" s="964" t="s">
        <v>122</v>
      </c>
      <c r="D6829" s="966">
        <v>17.89</v>
      </c>
      <c r="E6829" s="757"/>
      <c r="F6829" s="757"/>
      <c r="G6829" s="757"/>
      <c r="H6829" s="757"/>
      <c r="I6829" s="757"/>
    </row>
    <row r="6830" spans="1:9" ht="15.75" customHeight="1">
      <c r="A6830" s="963">
        <v>97634</v>
      </c>
      <c r="B6830" s="963" t="s">
        <v>1624</v>
      </c>
      <c r="C6830" s="964" t="s">
        <v>122</v>
      </c>
      <c r="D6830" s="966">
        <v>9.75</v>
      </c>
      <c r="E6830" s="757"/>
      <c r="F6830" s="757"/>
      <c r="G6830" s="757"/>
      <c r="H6830" s="757"/>
      <c r="I6830" s="757"/>
    </row>
    <row r="6831" spans="1:9" ht="15.75" customHeight="1">
      <c r="A6831" s="963">
        <v>97635</v>
      </c>
      <c r="B6831" s="963" t="s">
        <v>9766</v>
      </c>
      <c r="C6831" s="964" t="s">
        <v>122</v>
      </c>
      <c r="D6831" s="966">
        <v>12.67</v>
      </c>
      <c r="E6831" s="757"/>
      <c r="F6831" s="757"/>
      <c r="G6831" s="757"/>
      <c r="H6831" s="757"/>
      <c r="I6831" s="757"/>
    </row>
    <row r="6832" spans="1:9" ht="15.75" customHeight="1">
      <c r="A6832" s="963">
        <v>97636</v>
      </c>
      <c r="B6832" s="963" t="s">
        <v>9767</v>
      </c>
      <c r="C6832" s="964" t="s">
        <v>122</v>
      </c>
      <c r="D6832" s="966">
        <v>17</v>
      </c>
      <c r="E6832" s="757"/>
      <c r="F6832" s="757"/>
      <c r="G6832" s="757"/>
      <c r="H6832" s="757"/>
      <c r="I6832" s="757"/>
    </row>
    <row r="6833" spans="1:9" ht="15.75" customHeight="1">
      <c r="A6833" s="963">
        <v>97637</v>
      </c>
      <c r="B6833" s="963" t="s">
        <v>9768</v>
      </c>
      <c r="C6833" s="964" t="s">
        <v>122</v>
      </c>
      <c r="D6833" s="966">
        <v>2.06</v>
      </c>
      <c r="E6833" s="757"/>
      <c r="F6833" s="757"/>
      <c r="G6833" s="757"/>
      <c r="H6833" s="757"/>
      <c r="I6833" s="757"/>
    </row>
    <row r="6834" spans="1:9" ht="15.75" customHeight="1">
      <c r="A6834" s="963">
        <v>97638</v>
      </c>
      <c r="B6834" s="963" t="s">
        <v>9769</v>
      </c>
      <c r="C6834" s="964" t="s">
        <v>122</v>
      </c>
      <c r="D6834" s="966">
        <v>5.99</v>
      </c>
      <c r="E6834" s="757"/>
      <c r="F6834" s="757"/>
      <c r="G6834" s="757"/>
      <c r="H6834" s="757"/>
      <c r="I6834" s="757"/>
    </row>
    <row r="6835" spans="1:9" ht="15.75" customHeight="1">
      <c r="A6835" s="963">
        <v>97639</v>
      </c>
      <c r="B6835" s="963" t="s">
        <v>9770</v>
      </c>
      <c r="C6835" s="964" t="s">
        <v>122</v>
      </c>
      <c r="D6835" s="966">
        <v>15.79</v>
      </c>
      <c r="E6835" s="757"/>
      <c r="F6835" s="757"/>
      <c r="G6835" s="757"/>
      <c r="H6835" s="757"/>
      <c r="I6835" s="757"/>
    </row>
    <row r="6836" spans="1:9" ht="15.75" customHeight="1">
      <c r="A6836" s="963">
        <v>97640</v>
      </c>
      <c r="B6836" s="963" t="s">
        <v>997</v>
      </c>
      <c r="C6836" s="964" t="s">
        <v>122</v>
      </c>
      <c r="D6836" s="966">
        <v>1.3</v>
      </c>
      <c r="E6836" s="757"/>
      <c r="F6836" s="757"/>
      <c r="G6836" s="757"/>
      <c r="H6836" s="757"/>
      <c r="I6836" s="757"/>
    </row>
    <row r="6837" spans="1:9" ht="15.75" customHeight="1">
      <c r="A6837" s="963">
        <v>97641</v>
      </c>
      <c r="B6837" s="963" t="s">
        <v>9771</v>
      </c>
      <c r="C6837" s="964" t="s">
        <v>122</v>
      </c>
      <c r="D6837" s="966">
        <v>3.94</v>
      </c>
      <c r="E6837" s="757"/>
      <c r="F6837" s="757"/>
      <c r="G6837" s="757"/>
      <c r="H6837" s="757"/>
      <c r="I6837" s="757"/>
    </row>
    <row r="6838" spans="1:9" ht="15.75" customHeight="1">
      <c r="A6838" s="963">
        <v>97642</v>
      </c>
      <c r="B6838" s="963" t="s">
        <v>9772</v>
      </c>
      <c r="C6838" s="964" t="s">
        <v>122</v>
      </c>
      <c r="D6838" s="966">
        <v>2.33</v>
      </c>
      <c r="E6838" s="757"/>
      <c r="F6838" s="757"/>
      <c r="G6838" s="757"/>
      <c r="H6838" s="757"/>
      <c r="I6838" s="757"/>
    </row>
    <row r="6839" spans="1:9" ht="15.75" customHeight="1">
      <c r="A6839" s="963">
        <v>97643</v>
      </c>
      <c r="B6839" s="963" t="s">
        <v>9773</v>
      </c>
      <c r="C6839" s="964" t="s">
        <v>122</v>
      </c>
      <c r="D6839" s="966">
        <v>19.329999999999998</v>
      </c>
      <c r="E6839" s="757"/>
      <c r="F6839" s="757"/>
      <c r="G6839" s="757"/>
      <c r="H6839" s="757"/>
      <c r="I6839" s="757"/>
    </row>
    <row r="6840" spans="1:9" ht="15.75" customHeight="1">
      <c r="A6840" s="963">
        <v>97644</v>
      </c>
      <c r="B6840" s="963" t="s">
        <v>1626</v>
      </c>
      <c r="C6840" s="964" t="s">
        <v>122</v>
      </c>
      <c r="D6840" s="966">
        <v>7.3</v>
      </c>
      <c r="E6840" s="757"/>
      <c r="F6840" s="757"/>
      <c r="G6840" s="757"/>
      <c r="H6840" s="757"/>
      <c r="I6840" s="757"/>
    </row>
    <row r="6841" spans="1:9" ht="15.75" customHeight="1">
      <c r="A6841" s="963">
        <v>97645</v>
      </c>
      <c r="B6841" s="963" t="s">
        <v>9774</v>
      </c>
      <c r="C6841" s="964" t="s">
        <v>122</v>
      </c>
      <c r="D6841" s="966">
        <v>29.42</v>
      </c>
      <c r="E6841" s="757"/>
      <c r="F6841" s="757"/>
      <c r="G6841" s="757"/>
      <c r="H6841" s="757"/>
      <c r="I6841" s="757"/>
    </row>
    <row r="6842" spans="1:9" ht="15.75" customHeight="1">
      <c r="A6842" s="963">
        <v>97647</v>
      </c>
      <c r="B6842" s="963" t="s">
        <v>9775</v>
      </c>
      <c r="C6842" s="964" t="s">
        <v>122</v>
      </c>
      <c r="D6842" s="966">
        <v>2.71</v>
      </c>
      <c r="E6842" s="757"/>
      <c r="F6842" s="757"/>
      <c r="G6842" s="757"/>
      <c r="H6842" s="757"/>
      <c r="I6842" s="757"/>
    </row>
    <row r="6843" spans="1:9" ht="15.75" customHeight="1">
      <c r="A6843" s="963">
        <v>97648</v>
      </c>
      <c r="B6843" s="963" t="s">
        <v>9776</v>
      </c>
      <c r="C6843" s="964" t="s">
        <v>122</v>
      </c>
      <c r="D6843" s="966">
        <v>1.55</v>
      </c>
      <c r="E6843" s="757"/>
      <c r="F6843" s="757"/>
      <c r="G6843" s="757"/>
      <c r="H6843" s="757"/>
      <c r="I6843" s="757"/>
    </row>
    <row r="6844" spans="1:9" ht="15.75" customHeight="1">
      <c r="A6844" s="963">
        <v>97649</v>
      </c>
      <c r="B6844" s="963" t="s">
        <v>9777</v>
      </c>
      <c r="C6844" s="964" t="s">
        <v>122</v>
      </c>
      <c r="D6844" s="966">
        <v>3.5</v>
      </c>
      <c r="E6844" s="757"/>
      <c r="F6844" s="757"/>
      <c r="G6844" s="757"/>
      <c r="H6844" s="757"/>
      <c r="I6844" s="757"/>
    </row>
    <row r="6845" spans="1:9" ht="15.75" customHeight="1">
      <c r="A6845" s="963">
        <v>97650</v>
      </c>
      <c r="B6845" s="963" t="s">
        <v>9778</v>
      </c>
      <c r="C6845" s="964" t="s">
        <v>122</v>
      </c>
      <c r="D6845" s="966">
        <v>5.83</v>
      </c>
      <c r="E6845" s="757"/>
      <c r="F6845" s="757"/>
      <c r="G6845" s="757"/>
      <c r="H6845" s="757"/>
      <c r="I6845" s="757"/>
    </row>
    <row r="6846" spans="1:9" ht="15.75" customHeight="1">
      <c r="A6846" s="963">
        <v>97651</v>
      </c>
      <c r="B6846" s="963" t="s">
        <v>9779</v>
      </c>
      <c r="C6846" s="964" t="s">
        <v>141</v>
      </c>
      <c r="D6846" s="966">
        <v>64.59</v>
      </c>
      <c r="E6846" s="757"/>
      <c r="F6846" s="757"/>
      <c r="G6846" s="757"/>
      <c r="H6846" s="757"/>
      <c r="I6846" s="757"/>
    </row>
    <row r="6847" spans="1:9" ht="15.75" customHeight="1">
      <c r="A6847" s="963">
        <v>97652</v>
      </c>
      <c r="B6847" s="963" t="s">
        <v>9780</v>
      </c>
      <c r="C6847" s="964" t="s">
        <v>141</v>
      </c>
      <c r="D6847" s="966">
        <v>146.44</v>
      </c>
      <c r="E6847" s="757"/>
      <c r="F6847" s="757"/>
      <c r="G6847" s="757"/>
      <c r="H6847" s="757"/>
      <c r="I6847" s="757"/>
    </row>
    <row r="6848" spans="1:9" ht="15.75" customHeight="1">
      <c r="A6848" s="963">
        <v>97653</v>
      </c>
      <c r="B6848" s="963" t="s">
        <v>9781</v>
      </c>
      <c r="C6848" s="964" t="s">
        <v>141</v>
      </c>
      <c r="D6848" s="966">
        <v>115.74</v>
      </c>
      <c r="E6848" s="757"/>
      <c r="F6848" s="757"/>
      <c r="G6848" s="757"/>
      <c r="H6848" s="757"/>
      <c r="I6848" s="757"/>
    </row>
    <row r="6849" spans="1:9" ht="15.75" customHeight="1">
      <c r="A6849" s="963">
        <v>97654</v>
      </c>
      <c r="B6849" s="963" t="s">
        <v>9782</v>
      </c>
      <c r="C6849" s="964" t="s">
        <v>141</v>
      </c>
      <c r="D6849" s="966">
        <v>138.13999999999999</v>
      </c>
      <c r="E6849" s="757"/>
      <c r="F6849" s="757"/>
      <c r="G6849" s="757"/>
      <c r="H6849" s="757"/>
      <c r="I6849" s="757"/>
    </row>
    <row r="6850" spans="1:9" ht="15.75" customHeight="1">
      <c r="A6850" s="963">
        <v>97655</v>
      </c>
      <c r="B6850" s="963" t="s">
        <v>9783</v>
      </c>
      <c r="C6850" s="964" t="s">
        <v>122</v>
      </c>
      <c r="D6850" s="966">
        <v>30.7</v>
      </c>
      <c r="E6850" s="757"/>
      <c r="F6850" s="757"/>
      <c r="G6850" s="757"/>
      <c r="H6850" s="757"/>
      <c r="I6850" s="757"/>
    </row>
    <row r="6851" spans="1:9" ht="15.75" customHeight="1">
      <c r="A6851" s="963">
        <v>97656</v>
      </c>
      <c r="B6851" s="963" t="s">
        <v>9784</v>
      </c>
      <c r="C6851" s="964" t="s">
        <v>141</v>
      </c>
      <c r="D6851" s="966">
        <v>277.48</v>
      </c>
      <c r="E6851" s="757"/>
      <c r="F6851" s="757"/>
      <c r="G6851" s="757"/>
      <c r="H6851" s="757"/>
      <c r="I6851" s="757"/>
    </row>
    <row r="6852" spans="1:9" ht="15.75" customHeight="1">
      <c r="A6852" s="963">
        <v>97657</v>
      </c>
      <c r="B6852" s="963" t="s">
        <v>9785</v>
      </c>
      <c r="C6852" s="964" t="s">
        <v>141</v>
      </c>
      <c r="D6852" s="966">
        <v>549.99</v>
      </c>
      <c r="E6852" s="757"/>
      <c r="F6852" s="757"/>
      <c r="G6852" s="757"/>
      <c r="H6852" s="757"/>
      <c r="I6852" s="757"/>
    </row>
    <row r="6853" spans="1:9" ht="15.75" customHeight="1">
      <c r="A6853" s="963">
        <v>97658</v>
      </c>
      <c r="B6853" s="963" t="s">
        <v>9786</v>
      </c>
      <c r="C6853" s="964" t="s">
        <v>141</v>
      </c>
      <c r="D6853" s="966">
        <v>184</v>
      </c>
      <c r="E6853" s="757"/>
      <c r="F6853" s="757"/>
      <c r="G6853" s="757"/>
      <c r="H6853" s="757"/>
      <c r="I6853" s="757"/>
    </row>
    <row r="6854" spans="1:9" ht="15.75" customHeight="1">
      <c r="A6854" s="963">
        <v>97659</v>
      </c>
      <c r="B6854" s="963" t="s">
        <v>9787</v>
      </c>
      <c r="C6854" s="964" t="s">
        <v>141</v>
      </c>
      <c r="D6854" s="966">
        <v>253.73</v>
      </c>
      <c r="E6854" s="757"/>
      <c r="F6854" s="757"/>
      <c r="G6854" s="757"/>
      <c r="H6854" s="757"/>
      <c r="I6854" s="757"/>
    </row>
    <row r="6855" spans="1:9" ht="15.75" customHeight="1">
      <c r="A6855" s="963">
        <v>97660</v>
      </c>
      <c r="B6855" s="963" t="s">
        <v>9788</v>
      </c>
      <c r="C6855" s="964" t="s">
        <v>141</v>
      </c>
      <c r="D6855" s="966">
        <v>0.53</v>
      </c>
      <c r="E6855" s="757"/>
      <c r="F6855" s="757"/>
      <c r="G6855" s="757"/>
      <c r="H6855" s="757"/>
      <c r="I6855" s="757"/>
    </row>
    <row r="6856" spans="1:9" ht="15.75" customHeight="1">
      <c r="A6856" s="963">
        <v>97661</v>
      </c>
      <c r="B6856" s="963" t="s">
        <v>9789</v>
      </c>
      <c r="C6856" s="964" t="s">
        <v>164</v>
      </c>
      <c r="D6856" s="966">
        <v>0.53</v>
      </c>
      <c r="E6856" s="757"/>
      <c r="F6856" s="757"/>
      <c r="G6856" s="757"/>
      <c r="H6856" s="757"/>
      <c r="I6856" s="757"/>
    </row>
    <row r="6857" spans="1:9" ht="15.75" customHeight="1">
      <c r="A6857" s="963">
        <v>97662</v>
      </c>
      <c r="B6857" s="963" t="s">
        <v>9790</v>
      </c>
      <c r="C6857" s="964" t="s">
        <v>164</v>
      </c>
      <c r="D6857" s="966">
        <v>0.38</v>
      </c>
      <c r="E6857" s="757"/>
      <c r="F6857" s="757"/>
      <c r="G6857" s="757"/>
      <c r="H6857" s="757"/>
      <c r="I6857" s="757"/>
    </row>
    <row r="6858" spans="1:9" ht="15.75" customHeight="1">
      <c r="A6858" s="963">
        <v>97663</v>
      </c>
      <c r="B6858" s="963" t="s">
        <v>1627</v>
      </c>
      <c r="C6858" s="964" t="s">
        <v>141</v>
      </c>
      <c r="D6858" s="966">
        <v>9.61</v>
      </c>
      <c r="E6858" s="757"/>
      <c r="F6858" s="757"/>
      <c r="G6858" s="757"/>
      <c r="H6858" s="757"/>
      <c r="I6858" s="757"/>
    </row>
    <row r="6859" spans="1:9" ht="15.75" customHeight="1">
      <c r="A6859" s="963">
        <v>97664</v>
      </c>
      <c r="B6859" s="963" t="s">
        <v>9791</v>
      </c>
      <c r="C6859" s="964" t="s">
        <v>141</v>
      </c>
      <c r="D6859" s="966">
        <v>1.19</v>
      </c>
      <c r="E6859" s="757"/>
      <c r="F6859" s="757"/>
      <c r="G6859" s="757"/>
      <c r="H6859" s="757"/>
      <c r="I6859" s="757"/>
    </row>
    <row r="6860" spans="1:9" ht="15.75" customHeight="1">
      <c r="A6860" s="963">
        <v>97665</v>
      </c>
      <c r="B6860" s="963" t="s">
        <v>9792</v>
      </c>
      <c r="C6860" s="964" t="s">
        <v>141</v>
      </c>
      <c r="D6860" s="966">
        <v>1.01</v>
      </c>
      <c r="E6860" s="757"/>
      <c r="F6860" s="757"/>
      <c r="G6860" s="757"/>
      <c r="H6860" s="757"/>
      <c r="I6860" s="757"/>
    </row>
    <row r="6861" spans="1:9" ht="15.75" customHeight="1">
      <c r="A6861" s="963">
        <v>97666</v>
      </c>
      <c r="B6861" s="963" t="s">
        <v>1630</v>
      </c>
      <c r="C6861" s="964" t="s">
        <v>141</v>
      </c>
      <c r="D6861" s="966">
        <v>7.01</v>
      </c>
      <c r="E6861" s="757"/>
      <c r="F6861" s="757"/>
      <c r="G6861" s="757"/>
      <c r="H6861" s="757"/>
      <c r="I6861" s="757"/>
    </row>
    <row r="6862" spans="1:9" ht="15.75" customHeight="1">
      <c r="A6862" s="963">
        <v>95967</v>
      </c>
      <c r="B6862" s="963" t="s">
        <v>9793</v>
      </c>
      <c r="C6862" s="964" t="s">
        <v>1522</v>
      </c>
      <c r="D6862" s="966">
        <v>138.33000000000001</v>
      </c>
      <c r="E6862" s="757"/>
      <c r="F6862" s="757"/>
      <c r="G6862" s="757"/>
      <c r="H6862" s="757"/>
      <c r="I6862" s="757"/>
    </row>
    <row r="6863" spans="1:9" ht="15.75" customHeight="1">
      <c r="A6863" s="963">
        <v>99058</v>
      </c>
      <c r="B6863" s="963" t="s">
        <v>9794</v>
      </c>
      <c r="C6863" s="964" t="s">
        <v>141</v>
      </c>
      <c r="D6863" s="966">
        <v>10.9</v>
      </c>
      <c r="E6863" s="757"/>
      <c r="F6863" s="757"/>
      <c r="G6863" s="757"/>
      <c r="H6863" s="757"/>
      <c r="I6863" s="757"/>
    </row>
    <row r="6864" spans="1:9" ht="15.75" customHeight="1">
      <c r="A6864" s="963">
        <v>99059</v>
      </c>
      <c r="B6864" s="963" t="s">
        <v>9795</v>
      </c>
      <c r="C6864" s="964" t="s">
        <v>164</v>
      </c>
      <c r="D6864" s="966">
        <v>51.48</v>
      </c>
      <c r="E6864" s="757"/>
      <c r="F6864" s="757"/>
      <c r="G6864" s="757"/>
      <c r="H6864" s="757"/>
      <c r="I6864" s="757"/>
    </row>
    <row r="6865" spans="1:9" ht="15.75" customHeight="1">
      <c r="A6865" s="963">
        <v>99060</v>
      </c>
      <c r="B6865" s="963" t="s">
        <v>9796</v>
      </c>
      <c r="C6865" s="964" t="s">
        <v>141</v>
      </c>
      <c r="D6865" s="966">
        <v>130</v>
      </c>
      <c r="E6865" s="757"/>
      <c r="F6865" s="757"/>
      <c r="G6865" s="757"/>
      <c r="H6865" s="757"/>
      <c r="I6865" s="757"/>
    </row>
    <row r="6866" spans="1:9" ht="15.75" customHeight="1">
      <c r="A6866" s="963">
        <v>99061</v>
      </c>
      <c r="B6866" s="963" t="s">
        <v>9797</v>
      </c>
      <c r="C6866" s="964" t="s">
        <v>141</v>
      </c>
      <c r="D6866" s="966">
        <v>89.15</v>
      </c>
      <c r="E6866" s="757"/>
      <c r="F6866" s="757"/>
      <c r="G6866" s="757"/>
      <c r="H6866" s="757"/>
      <c r="I6866" s="757"/>
    </row>
    <row r="6867" spans="1:9" ht="15.75" customHeight="1">
      <c r="A6867" s="963">
        <v>99062</v>
      </c>
      <c r="B6867" s="963" t="s">
        <v>9798</v>
      </c>
      <c r="C6867" s="964" t="s">
        <v>141</v>
      </c>
      <c r="D6867" s="966">
        <v>2.0099999999999998</v>
      </c>
      <c r="E6867" s="757"/>
      <c r="F6867" s="757"/>
      <c r="G6867" s="757"/>
      <c r="H6867" s="757"/>
      <c r="I6867" s="757"/>
    </row>
    <row r="6868" spans="1:9" ht="15.75" customHeight="1">
      <c r="A6868" s="963">
        <v>99063</v>
      </c>
      <c r="B6868" s="963" t="s">
        <v>9799</v>
      </c>
      <c r="C6868" s="964" t="s">
        <v>164</v>
      </c>
      <c r="D6868" s="966">
        <v>4.45</v>
      </c>
      <c r="E6868" s="757"/>
      <c r="F6868" s="757"/>
      <c r="G6868" s="757"/>
      <c r="H6868" s="757"/>
      <c r="I6868" s="757"/>
    </row>
    <row r="6869" spans="1:9" ht="15.75" customHeight="1">
      <c r="A6869" s="963">
        <v>99064</v>
      </c>
      <c r="B6869" s="963" t="s">
        <v>9800</v>
      </c>
      <c r="C6869" s="964" t="s">
        <v>164</v>
      </c>
      <c r="D6869" s="966">
        <v>0.54</v>
      </c>
      <c r="E6869" s="757"/>
      <c r="F6869" s="757"/>
      <c r="G6869" s="757"/>
      <c r="H6869" s="757"/>
      <c r="I6869" s="757"/>
    </row>
    <row r="6870" spans="1:9" ht="15.75" customHeight="1">
      <c r="A6870" s="963">
        <v>93588</v>
      </c>
      <c r="B6870" s="963" t="s">
        <v>9801</v>
      </c>
      <c r="C6870" s="964" t="s">
        <v>9619</v>
      </c>
      <c r="D6870" s="966">
        <v>2.79</v>
      </c>
      <c r="E6870" s="757"/>
      <c r="F6870" s="757"/>
      <c r="G6870" s="757"/>
      <c r="H6870" s="757"/>
      <c r="I6870" s="757"/>
    </row>
    <row r="6871" spans="1:9" ht="15.75" customHeight="1">
      <c r="A6871" s="963">
        <v>93589</v>
      </c>
      <c r="B6871" s="963" t="s">
        <v>9802</v>
      </c>
      <c r="C6871" s="964" t="s">
        <v>9619</v>
      </c>
      <c r="D6871" s="966">
        <v>2.4</v>
      </c>
      <c r="E6871" s="757"/>
      <c r="F6871" s="757"/>
      <c r="G6871" s="757"/>
      <c r="H6871" s="757"/>
      <c r="I6871" s="757"/>
    </row>
    <row r="6872" spans="1:9" ht="15.75" customHeight="1">
      <c r="A6872" s="963">
        <v>93590</v>
      </c>
      <c r="B6872" s="963" t="s">
        <v>9803</v>
      </c>
      <c r="C6872" s="964" t="s">
        <v>9619</v>
      </c>
      <c r="D6872" s="966">
        <v>0.87</v>
      </c>
      <c r="E6872" s="757"/>
      <c r="F6872" s="757"/>
      <c r="G6872" s="757"/>
      <c r="H6872" s="757"/>
      <c r="I6872" s="757"/>
    </row>
    <row r="6873" spans="1:9" ht="15.75" customHeight="1">
      <c r="A6873" s="963">
        <v>93591</v>
      </c>
      <c r="B6873" s="963" t="s">
        <v>9804</v>
      </c>
      <c r="C6873" s="964" t="s">
        <v>9619</v>
      </c>
      <c r="D6873" s="966">
        <v>2.48</v>
      </c>
      <c r="E6873" s="757"/>
      <c r="F6873" s="757"/>
      <c r="G6873" s="757"/>
      <c r="H6873" s="757"/>
      <c r="I6873" s="757"/>
    </row>
    <row r="6874" spans="1:9" ht="15.75" customHeight="1">
      <c r="A6874" s="963">
        <v>93592</v>
      </c>
      <c r="B6874" s="963" t="s">
        <v>9805</v>
      </c>
      <c r="C6874" s="964" t="s">
        <v>9619</v>
      </c>
      <c r="D6874" s="966">
        <v>2.15</v>
      </c>
      <c r="E6874" s="757"/>
      <c r="F6874" s="757"/>
      <c r="G6874" s="757"/>
      <c r="H6874" s="757"/>
      <c r="I6874" s="757"/>
    </row>
    <row r="6875" spans="1:9" ht="15.75" customHeight="1">
      <c r="A6875" s="963">
        <v>93593</v>
      </c>
      <c r="B6875" s="963" t="s">
        <v>9806</v>
      </c>
      <c r="C6875" s="964" t="s">
        <v>9619</v>
      </c>
      <c r="D6875" s="966">
        <v>0.79</v>
      </c>
      <c r="E6875" s="757"/>
      <c r="F6875" s="757"/>
      <c r="G6875" s="757"/>
      <c r="H6875" s="757"/>
      <c r="I6875" s="757"/>
    </row>
    <row r="6876" spans="1:9" ht="15.75" customHeight="1">
      <c r="A6876" s="963">
        <v>93594</v>
      </c>
      <c r="B6876" s="963" t="s">
        <v>9807</v>
      </c>
      <c r="C6876" s="964" t="s">
        <v>8659</v>
      </c>
      <c r="D6876" s="966">
        <v>1.86</v>
      </c>
      <c r="E6876" s="757"/>
      <c r="F6876" s="757"/>
      <c r="G6876" s="757"/>
      <c r="H6876" s="757"/>
      <c r="I6876" s="757"/>
    </row>
    <row r="6877" spans="1:9" ht="15.75" customHeight="1">
      <c r="A6877" s="963">
        <v>93595</v>
      </c>
      <c r="B6877" s="963" t="s">
        <v>9808</v>
      </c>
      <c r="C6877" s="964" t="s">
        <v>8659</v>
      </c>
      <c r="D6877" s="966">
        <v>1.62</v>
      </c>
      <c r="E6877" s="757"/>
      <c r="F6877" s="757"/>
      <c r="G6877" s="757"/>
      <c r="H6877" s="757"/>
      <c r="I6877" s="757"/>
    </row>
    <row r="6878" spans="1:9" ht="15.75" customHeight="1">
      <c r="A6878" s="963">
        <v>93596</v>
      </c>
      <c r="B6878" s="963" t="s">
        <v>9809</v>
      </c>
      <c r="C6878" s="964" t="s">
        <v>8659</v>
      </c>
      <c r="D6878" s="966">
        <v>0.57999999999999996</v>
      </c>
      <c r="E6878" s="757"/>
      <c r="F6878" s="757"/>
      <c r="G6878" s="757"/>
      <c r="H6878" s="757"/>
      <c r="I6878" s="757"/>
    </row>
    <row r="6879" spans="1:9" ht="15.75" customHeight="1">
      <c r="A6879" s="963">
        <v>93597</v>
      </c>
      <c r="B6879" s="963" t="s">
        <v>9810</v>
      </c>
      <c r="C6879" s="964" t="s">
        <v>8659</v>
      </c>
      <c r="D6879" s="966">
        <v>1.65</v>
      </c>
      <c r="E6879" s="757"/>
      <c r="F6879" s="757"/>
      <c r="G6879" s="757"/>
      <c r="H6879" s="757"/>
      <c r="I6879" s="757"/>
    </row>
    <row r="6880" spans="1:9" ht="15.75" customHeight="1">
      <c r="A6880" s="963">
        <v>93598</v>
      </c>
      <c r="B6880" s="963" t="s">
        <v>9811</v>
      </c>
      <c r="C6880" s="964" t="s">
        <v>8659</v>
      </c>
      <c r="D6880" s="966">
        <v>1.42</v>
      </c>
      <c r="E6880" s="757"/>
      <c r="F6880" s="757"/>
      <c r="G6880" s="757"/>
      <c r="H6880" s="757"/>
      <c r="I6880" s="757"/>
    </row>
    <row r="6881" spans="1:9" ht="15.75" customHeight="1">
      <c r="A6881" s="963">
        <v>93599</v>
      </c>
      <c r="B6881" s="963" t="s">
        <v>9812</v>
      </c>
      <c r="C6881" s="964" t="s">
        <v>8659</v>
      </c>
      <c r="D6881" s="966">
        <v>0.52</v>
      </c>
      <c r="E6881" s="757"/>
      <c r="F6881" s="757"/>
      <c r="G6881" s="757"/>
      <c r="H6881" s="757"/>
      <c r="I6881" s="757"/>
    </row>
    <row r="6882" spans="1:9" ht="15.75" customHeight="1">
      <c r="A6882" s="963">
        <v>95425</v>
      </c>
      <c r="B6882" s="963" t="s">
        <v>9813</v>
      </c>
      <c r="C6882" s="964" t="s">
        <v>9619</v>
      </c>
      <c r="D6882" s="966">
        <v>2.13</v>
      </c>
      <c r="E6882" s="757"/>
      <c r="F6882" s="757"/>
      <c r="G6882" s="757"/>
      <c r="H6882" s="757"/>
      <c r="I6882" s="757"/>
    </row>
    <row r="6883" spans="1:9" ht="15.75" customHeight="1">
      <c r="A6883" s="963">
        <v>95426</v>
      </c>
      <c r="B6883" s="963" t="s">
        <v>9814</v>
      </c>
      <c r="C6883" s="964" t="s">
        <v>9619</v>
      </c>
      <c r="D6883" s="966">
        <v>1.84</v>
      </c>
      <c r="E6883" s="757"/>
      <c r="F6883" s="757"/>
      <c r="G6883" s="757"/>
      <c r="H6883" s="757"/>
      <c r="I6883" s="757"/>
    </row>
    <row r="6884" spans="1:9" ht="15.75" customHeight="1">
      <c r="A6884" s="963">
        <v>95427</v>
      </c>
      <c r="B6884" s="963" t="s">
        <v>9815</v>
      </c>
      <c r="C6884" s="964" t="s">
        <v>9619</v>
      </c>
      <c r="D6884" s="966">
        <v>0.69</v>
      </c>
      <c r="E6884" s="757"/>
      <c r="F6884" s="757"/>
      <c r="G6884" s="757"/>
      <c r="H6884" s="757"/>
      <c r="I6884" s="757"/>
    </row>
    <row r="6885" spans="1:9" ht="15.75" customHeight="1">
      <c r="A6885" s="963">
        <v>95428</v>
      </c>
      <c r="B6885" s="963" t="s">
        <v>9816</v>
      </c>
      <c r="C6885" s="964" t="s">
        <v>8659</v>
      </c>
      <c r="D6885" s="966">
        <v>1.43</v>
      </c>
      <c r="E6885" s="757"/>
      <c r="F6885" s="757"/>
      <c r="G6885" s="757"/>
      <c r="H6885" s="757"/>
      <c r="I6885" s="757"/>
    </row>
    <row r="6886" spans="1:9" ht="15.75" customHeight="1">
      <c r="A6886" s="963">
        <v>95429</v>
      </c>
      <c r="B6886" s="963" t="s">
        <v>9817</v>
      </c>
      <c r="C6886" s="964" t="s">
        <v>8659</v>
      </c>
      <c r="D6886" s="966">
        <v>1.24</v>
      </c>
      <c r="E6886" s="757"/>
      <c r="F6886" s="757"/>
      <c r="G6886" s="757"/>
      <c r="H6886" s="757"/>
      <c r="I6886" s="757"/>
    </row>
    <row r="6887" spans="1:9" ht="15.75" customHeight="1">
      <c r="A6887" s="963">
        <v>95430</v>
      </c>
      <c r="B6887" s="963" t="s">
        <v>9818</v>
      </c>
      <c r="C6887" s="964" t="s">
        <v>8659</v>
      </c>
      <c r="D6887" s="966">
        <v>0.43</v>
      </c>
      <c r="E6887" s="757"/>
      <c r="F6887" s="757"/>
      <c r="G6887" s="757"/>
      <c r="H6887" s="757"/>
      <c r="I6887" s="757"/>
    </row>
    <row r="6888" spans="1:9" ht="15.75" customHeight="1">
      <c r="A6888" s="963">
        <v>95875</v>
      </c>
      <c r="B6888" s="963" t="s">
        <v>9819</v>
      </c>
      <c r="C6888" s="964" t="s">
        <v>9619</v>
      </c>
      <c r="D6888" s="966">
        <v>2.2000000000000002</v>
      </c>
      <c r="E6888" s="757"/>
      <c r="F6888" s="757"/>
      <c r="G6888" s="757"/>
      <c r="H6888" s="757"/>
      <c r="I6888" s="757"/>
    </row>
    <row r="6889" spans="1:9" ht="15.75" customHeight="1">
      <c r="A6889" s="963">
        <v>95876</v>
      </c>
      <c r="B6889" s="963" t="s">
        <v>9820</v>
      </c>
      <c r="C6889" s="964" t="s">
        <v>9619</v>
      </c>
      <c r="D6889" s="966">
        <v>1.94</v>
      </c>
      <c r="E6889" s="757"/>
      <c r="F6889" s="757"/>
      <c r="G6889" s="757"/>
      <c r="H6889" s="757"/>
      <c r="I6889" s="757"/>
    </row>
    <row r="6890" spans="1:9" ht="15.75" customHeight="1">
      <c r="A6890" s="963">
        <v>95877</v>
      </c>
      <c r="B6890" s="963" t="s">
        <v>9821</v>
      </c>
      <c r="C6890" s="964" t="s">
        <v>9619</v>
      </c>
      <c r="D6890" s="966">
        <v>1.69</v>
      </c>
      <c r="E6890" s="757"/>
      <c r="F6890" s="757"/>
      <c r="G6890" s="757"/>
      <c r="H6890" s="757"/>
      <c r="I6890" s="757"/>
    </row>
    <row r="6891" spans="1:9" ht="15.75" customHeight="1">
      <c r="A6891" s="963">
        <v>95878</v>
      </c>
      <c r="B6891" s="963" t="s">
        <v>9822</v>
      </c>
      <c r="C6891" s="964" t="s">
        <v>8659</v>
      </c>
      <c r="D6891" s="966">
        <v>1.48</v>
      </c>
      <c r="E6891" s="757"/>
      <c r="F6891" s="757"/>
      <c r="G6891" s="757"/>
      <c r="H6891" s="757"/>
      <c r="I6891" s="757"/>
    </row>
    <row r="6892" spans="1:9" ht="15.75" customHeight="1">
      <c r="A6892" s="963">
        <v>95879</v>
      </c>
      <c r="B6892" s="963" t="s">
        <v>9823</v>
      </c>
      <c r="C6892" s="964" t="s">
        <v>8659</v>
      </c>
      <c r="D6892" s="966">
        <v>1.32</v>
      </c>
      <c r="E6892" s="757"/>
      <c r="F6892" s="757"/>
      <c r="G6892" s="757"/>
      <c r="H6892" s="757"/>
      <c r="I6892" s="757"/>
    </row>
    <row r="6893" spans="1:9" ht="15.75" customHeight="1">
      <c r="A6893" s="963">
        <v>95880</v>
      </c>
      <c r="B6893" s="963" t="s">
        <v>9824</v>
      </c>
      <c r="C6893" s="964" t="s">
        <v>8659</v>
      </c>
      <c r="D6893" s="966">
        <v>1.1299999999999999</v>
      </c>
      <c r="E6893" s="757"/>
      <c r="F6893" s="757"/>
      <c r="G6893" s="757"/>
      <c r="H6893" s="757"/>
      <c r="I6893" s="757"/>
    </row>
    <row r="6894" spans="1:9" ht="15.75" customHeight="1">
      <c r="A6894" s="963">
        <v>97912</v>
      </c>
      <c r="B6894" s="963" t="s">
        <v>9825</v>
      </c>
      <c r="C6894" s="964" t="s">
        <v>9619</v>
      </c>
      <c r="D6894" s="966">
        <v>3.21</v>
      </c>
      <c r="E6894" s="757"/>
      <c r="F6894" s="757"/>
      <c r="G6894" s="757"/>
      <c r="H6894" s="757"/>
      <c r="I6894" s="757"/>
    </row>
    <row r="6895" spans="1:9" ht="15.75" customHeight="1">
      <c r="A6895" s="963">
        <v>97913</v>
      </c>
      <c r="B6895" s="963" t="s">
        <v>9826</v>
      </c>
      <c r="C6895" s="964" t="s">
        <v>9619</v>
      </c>
      <c r="D6895" s="966">
        <v>2.78</v>
      </c>
      <c r="E6895" s="757"/>
      <c r="F6895" s="757"/>
      <c r="G6895" s="757"/>
      <c r="H6895" s="757"/>
      <c r="I6895" s="757"/>
    </row>
    <row r="6896" spans="1:9" ht="15.75" customHeight="1">
      <c r="A6896" s="963">
        <v>97914</v>
      </c>
      <c r="B6896" s="963" t="s">
        <v>9827</v>
      </c>
      <c r="C6896" s="964" t="s">
        <v>9619</v>
      </c>
      <c r="D6896" s="966">
        <v>2.54</v>
      </c>
      <c r="E6896" s="757"/>
      <c r="F6896" s="757"/>
      <c r="G6896" s="757"/>
      <c r="H6896" s="757"/>
      <c r="I6896" s="757"/>
    </row>
    <row r="6897" spans="1:9" ht="15.75" customHeight="1">
      <c r="A6897" s="963">
        <v>97915</v>
      </c>
      <c r="B6897" s="963" t="s">
        <v>9828</v>
      </c>
      <c r="C6897" s="964" t="s">
        <v>9619</v>
      </c>
      <c r="D6897" s="966">
        <v>1.02</v>
      </c>
      <c r="E6897" s="757"/>
      <c r="F6897" s="757"/>
      <c r="G6897" s="757"/>
      <c r="H6897" s="757"/>
      <c r="I6897" s="757"/>
    </row>
    <row r="6898" spans="1:9" ht="15.75" customHeight="1">
      <c r="A6898" s="963">
        <v>100937</v>
      </c>
      <c r="B6898" s="963" t="s">
        <v>9829</v>
      </c>
      <c r="C6898" s="964" t="s">
        <v>9619</v>
      </c>
      <c r="D6898" s="966">
        <v>7.65</v>
      </c>
      <c r="E6898" s="757"/>
      <c r="F6898" s="757"/>
      <c r="G6898" s="757"/>
      <c r="H6898" s="757"/>
      <c r="I6898" s="757"/>
    </row>
    <row r="6899" spans="1:9" ht="15.75" customHeight="1">
      <c r="A6899" s="963">
        <v>100938</v>
      </c>
      <c r="B6899" s="963" t="s">
        <v>9830</v>
      </c>
      <c r="C6899" s="964" t="s">
        <v>9619</v>
      </c>
      <c r="D6899" s="966">
        <v>6.66</v>
      </c>
      <c r="E6899" s="757"/>
      <c r="F6899" s="757"/>
      <c r="G6899" s="757"/>
      <c r="H6899" s="757"/>
      <c r="I6899" s="757"/>
    </row>
    <row r="6900" spans="1:9" ht="15.75" customHeight="1">
      <c r="A6900" s="963">
        <v>100939</v>
      </c>
      <c r="B6900" s="963" t="s">
        <v>9831</v>
      </c>
      <c r="C6900" s="964" t="s">
        <v>9619</v>
      </c>
      <c r="D6900" s="966">
        <v>5.93</v>
      </c>
      <c r="E6900" s="757"/>
      <c r="F6900" s="757"/>
      <c r="G6900" s="757"/>
      <c r="H6900" s="757"/>
      <c r="I6900" s="757"/>
    </row>
    <row r="6901" spans="1:9" ht="15.75" customHeight="1">
      <c r="A6901" s="963">
        <v>100940</v>
      </c>
      <c r="B6901" s="963" t="s">
        <v>9832</v>
      </c>
      <c r="C6901" s="964" t="s">
        <v>9619</v>
      </c>
      <c r="D6901" s="966">
        <v>5.12</v>
      </c>
      <c r="E6901" s="757"/>
      <c r="F6901" s="757"/>
      <c r="G6901" s="757"/>
      <c r="H6901" s="757"/>
      <c r="I6901" s="757"/>
    </row>
    <row r="6902" spans="1:9" ht="15.75" customHeight="1">
      <c r="A6902" s="963">
        <v>100941</v>
      </c>
      <c r="B6902" s="963" t="s">
        <v>9833</v>
      </c>
      <c r="C6902" s="964" t="s">
        <v>8659</v>
      </c>
      <c r="D6902" s="966">
        <v>5.09</v>
      </c>
      <c r="E6902" s="757"/>
      <c r="F6902" s="757"/>
      <c r="G6902" s="757"/>
      <c r="H6902" s="757"/>
      <c r="I6902" s="757"/>
    </row>
    <row r="6903" spans="1:9" ht="15.75" customHeight="1">
      <c r="A6903" s="963">
        <v>100942</v>
      </c>
      <c r="B6903" s="963" t="s">
        <v>9834</v>
      </c>
      <c r="C6903" s="964" t="s">
        <v>8659</v>
      </c>
      <c r="D6903" s="966">
        <v>4.4400000000000004</v>
      </c>
      <c r="E6903" s="757"/>
      <c r="F6903" s="757"/>
      <c r="G6903" s="757"/>
      <c r="H6903" s="757"/>
      <c r="I6903" s="757"/>
    </row>
    <row r="6904" spans="1:9" ht="15.75" customHeight="1">
      <c r="A6904" s="963">
        <v>100943</v>
      </c>
      <c r="B6904" s="963" t="s">
        <v>9835</v>
      </c>
      <c r="C6904" s="964" t="s">
        <v>8659</v>
      </c>
      <c r="D6904" s="966">
        <v>3.93</v>
      </c>
      <c r="E6904" s="757"/>
      <c r="F6904" s="757"/>
      <c r="G6904" s="757"/>
      <c r="H6904" s="757"/>
      <c r="I6904" s="757"/>
    </row>
    <row r="6905" spans="1:9" ht="15.75" customHeight="1">
      <c r="A6905" s="963">
        <v>100944</v>
      </c>
      <c r="B6905" s="963" t="s">
        <v>9836</v>
      </c>
      <c r="C6905" s="964" t="s">
        <v>8659</v>
      </c>
      <c r="D6905" s="966">
        <v>3.42</v>
      </c>
      <c r="E6905" s="757"/>
      <c r="F6905" s="757"/>
      <c r="G6905" s="757"/>
      <c r="H6905" s="757"/>
      <c r="I6905" s="757"/>
    </row>
    <row r="6906" spans="1:9" ht="15.75" customHeight="1">
      <c r="A6906" s="963">
        <v>100945</v>
      </c>
      <c r="B6906" s="963" t="s">
        <v>9837</v>
      </c>
      <c r="C6906" s="964" t="s">
        <v>8659</v>
      </c>
      <c r="D6906" s="966">
        <v>2.52</v>
      </c>
      <c r="E6906" s="757"/>
      <c r="F6906" s="757"/>
      <c r="G6906" s="757"/>
      <c r="H6906" s="757"/>
      <c r="I6906" s="757"/>
    </row>
    <row r="6907" spans="1:9" ht="15.75" customHeight="1">
      <c r="A6907" s="963">
        <v>100946</v>
      </c>
      <c r="B6907" s="963" t="s">
        <v>9838</v>
      </c>
      <c r="C6907" s="964" t="s">
        <v>8659</v>
      </c>
      <c r="D6907" s="966">
        <v>2.17</v>
      </c>
      <c r="E6907" s="757"/>
      <c r="F6907" s="757"/>
      <c r="G6907" s="757"/>
      <c r="H6907" s="757"/>
      <c r="I6907" s="757"/>
    </row>
    <row r="6908" spans="1:9" ht="15.75" customHeight="1">
      <c r="A6908" s="963">
        <v>100947</v>
      </c>
      <c r="B6908" s="963" t="s">
        <v>9839</v>
      </c>
      <c r="C6908" s="964" t="s">
        <v>8659</v>
      </c>
      <c r="D6908" s="966">
        <v>2.0099999999999998</v>
      </c>
      <c r="E6908" s="757"/>
      <c r="F6908" s="757"/>
      <c r="G6908" s="757"/>
      <c r="H6908" s="757"/>
      <c r="I6908" s="757"/>
    </row>
    <row r="6909" spans="1:9" ht="15.75" customHeight="1">
      <c r="A6909" s="963">
        <v>100948</v>
      </c>
      <c r="B6909" s="963" t="s">
        <v>9840</v>
      </c>
      <c r="C6909" s="964" t="s">
        <v>8659</v>
      </c>
      <c r="D6909" s="966">
        <v>0.79</v>
      </c>
      <c r="E6909" s="757"/>
      <c r="F6909" s="757"/>
      <c r="G6909" s="757"/>
      <c r="H6909" s="757"/>
      <c r="I6909" s="757"/>
    </row>
    <row r="6910" spans="1:9" ht="15.75" customHeight="1">
      <c r="A6910" s="963">
        <v>100949</v>
      </c>
      <c r="B6910" s="963" t="s">
        <v>9841</v>
      </c>
      <c r="C6910" s="964" t="s">
        <v>8659</v>
      </c>
      <c r="D6910" s="966">
        <v>6.01</v>
      </c>
      <c r="E6910" s="757"/>
      <c r="F6910" s="757"/>
      <c r="G6910" s="757"/>
      <c r="H6910" s="757"/>
      <c r="I6910" s="757"/>
    </row>
    <row r="6911" spans="1:9" ht="15.75" customHeight="1">
      <c r="A6911" s="963">
        <v>100950</v>
      </c>
      <c r="B6911" s="963" t="s">
        <v>9842</v>
      </c>
      <c r="C6911" s="964" t="s">
        <v>8659</v>
      </c>
      <c r="D6911" s="966">
        <v>3.28</v>
      </c>
      <c r="E6911" s="757"/>
      <c r="F6911" s="757"/>
      <c r="G6911" s="757"/>
      <c r="H6911" s="757"/>
      <c r="I6911" s="757"/>
    </row>
    <row r="6912" spans="1:9" ht="15.75" customHeight="1">
      <c r="A6912" s="963">
        <v>100951</v>
      </c>
      <c r="B6912" s="963" t="s">
        <v>9843</v>
      </c>
      <c r="C6912" s="964" t="s">
        <v>8659</v>
      </c>
      <c r="D6912" s="966">
        <v>2.82</v>
      </c>
      <c r="E6912" s="757"/>
      <c r="F6912" s="757"/>
      <c r="G6912" s="757"/>
      <c r="H6912" s="757"/>
      <c r="I6912" s="757"/>
    </row>
    <row r="6913" spans="1:9" ht="15.75" customHeight="1">
      <c r="A6913" s="963">
        <v>100952</v>
      </c>
      <c r="B6913" s="963" t="s">
        <v>9844</v>
      </c>
      <c r="C6913" s="964" t="s">
        <v>8659</v>
      </c>
      <c r="D6913" s="966">
        <v>2.6</v>
      </c>
      <c r="E6913" s="757"/>
      <c r="F6913" s="757"/>
      <c r="G6913" s="757"/>
      <c r="H6913" s="757"/>
      <c r="I6913" s="757"/>
    </row>
    <row r="6914" spans="1:9" ht="15.75" customHeight="1">
      <c r="A6914" s="963">
        <v>100953</v>
      </c>
      <c r="B6914" s="963" t="s">
        <v>9845</v>
      </c>
      <c r="C6914" s="964" t="s">
        <v>8659</v>
      </c>
      <c r="D6914" s="966">
        <v>1.03</v>
      </c>
      <c r="E6914" s="757"/>
      <c r="F6914" s="757"/>
      <c r="G6914" s="757"/>
      <c r="H6914" s="757"/>
      <c r="I6914" s="757"/>
    </row>
    <row r="6915" spans="1:9" ht="15.75" customHeight="1">
      <c r="A6915" s="963">
        <v>100954</v>
      </c>
      <c r="B6915" s="963" t="s">
        <v>9846</v>
      </c>
      <c r="C6915" s="964" t="s">
        <v>8659</v>
      </c>
      <c r="D6915" s="966">
        <v>7.8</v>
      </c>
      <c r="E6915" s="757"/>
      <c r="F6915" s="757"/>
      <c r="G6915" s="757"/>
      <c r="H6915" s="757"/>
      <c r="I6915" s="757"/>
    </row>
    <row r="6916" spans="1:9" ht="15.75" customHeight="1">
      <c r="A6916" s="963">
        <v>100955</v>
      </c>
      <c r="B6916" s="963" t="s">
        <v>9847</v>
      </c>
      <c r="C6916" s="964" t="s">
        <v>9619</v>
      </c>
      <c r="D6916" s="966">
        <v>4.54</v>
      </c>
      <c r="E6916" s="757"/>
      <c r="F6916" s="757"/>
      <c r="G6916" s="757"/>
      <c r="H6916" s="757"/>
      <c r="I6916" s="757"/>
    </row>
    <row r="6917" spans="1:9" ht="15.75" customHeight="1">
      <c r="A6917" s="963">
        <v>100956</v>
      </c>
      <c r="B6917" s="963" t="s">
        <v>9848</v>
      </c>
      <c r="C6917" s="964" t="s">
        <v>9619</v>
      </c>
      <c r="D6917" s="966">
        <v>3.94</v>
      </c>
      <c r="E6917" s="757"/>
      <c r="F6917" s="757"/>
      <c r="G6917" s="757"/>
      <c r="H6917" s="757"/>
      <c r="I6917" s="757"/>
    </row>
    <row r="6918" spans="1:9" ht="15.75" customHeight="1">
      <c r="A6918" s="963">
        <v>100957</v>
      </c>
      <c r="B6918" s="963" t="s">
        <v>9849</v>
      </c>
      <c r="C6918" s="964" t="s">
        <v>9619</v>
      </c>
      <c r="D6918" s="966">
        <v>3.61</v>
      </c>
      <c r="E6918" s="757"/>
      <c r="F6918" s="757"/>
      <c r="G6918" s="757"/>
      <c r="H6918" s="757"/>
      <c r="I6918" s="757"/>
    </row>
    <row r="6919" spans="1:9" ht="15.75" customHeight="1">
      <c r="A6919" s="963">
        <v>100958</v>
      </c>
      <c r="B6919" s="963" t="s">
        <v>9850</v>
      </c>
      <c r="C6919" s="964" t="s">
        <v>9619</v>
      </c>
      <c r="D6919" s="966">
        <v>1.45</v>
      </c>
      <c r="E6919" s="757"/>
      <c r="F6919" s="757"/>
      <c r="G6919" s="757"/>
      <c r="H6919" s="757"/>
      <c r="I6919" s="757"/>
    </row>
    <row r="6920" spans="1:9" ht="15.75" customHeight="1">
      <c r="A6920" s="963">
        <v>100959</v>
      </c>
      <c r="B6920" s="963" t="s">
        <v>9851</v>
      </c>
      <c r="C6920" s="964" t="s">
        <v>9619</v>
      </c>
      <c r="D6920" s="966">
        <v>10.83</v>
      </c>
      <c r="E6920" s="757"/>
      <c r="F6920" s="757"/>
      <c r="G6920" s="757"/>
      <c r="H6920" s="757"/>
      <c r="I6920" s="757"/>
    </row>
    <row r="6921" spans="1:9" ht="15.75" customHeight="1">
      <c r="A6921" s="963">
        <v>100960</v>
      </c>
      <c r="B6921" s="963" t="s">
        <v>9852</v>
      </c>
      <c r="C6921" s="964" t="s">
        <v>9619</v>
      </c>
      <c r="D6921" s="966">
        <v>3.36</v>
      </c>
      <c r="E6921" s="757"/>
      <c r="F6921" s="757"/>
      <c r="G6921" s="757"/>
      <c r="H6921" s="757"/>
      <c r="I6921" s="757"/>
    </row>
    <row r="6922" spans="1:9" ht="15.75" customHeight="1">
      <c r="A6922" s="963">
        <v>100961</v>
      </c>
      <c r="B6922" s="963" t="s">
        <v>9853</v>
      </c>
      <c r="C6922" s="964" t="s">
        <v>9619</v>
      </c>
      <c r="D6922" s="966">
        <v>2.91</v>
      </c>
      <c r="E6922" s="757"/>
      <c r="F6922" s="757"/>
      <c r="G6922" s="757"/>
      <c r="H6922" s="757"/>
      <c r="I6922" s="757"/>
    </row>
    <row r="6923" spans="1:9" ht="15.75" customHeight="1">
      <c r="A6923" s="963">
        <v>100962</v>
      </c>
      <c r="B6923" s="963" t="s">
        <v>9854</v>
      </c>
      <c r="C6923" s="964" t="s">
        <v>9619</v>
      </c>
      <c r="D6923" s="966">
        <v>2.66</v>
      </c>
      <c r="E6923" s="757"/>
      <c r="F6923" s="757"/>
      <c r="G6923" s="757"/>
      <c r="H6923" s="757"/>
      <c r="I6923" s="757"/>
    </row>
    <row r="6924" spans="1:9" ht="15.75" customHeight="1">
      <c r="A6924" s="963">
        <v>100963</v>
      </c>
      <c r="B6924" s="963" t="s">
        <v>9855</v>
      </c>
      <c r="C6924" s="964" t="s">
        <v>9619</v>
      </c>
      <c r="D6924" s="966">
        <v>1.05</v>
      </c>
      <c r="E6924" s="757"/>
      <c r="F6924" s="757"/>
      <c r="G6924" s="757"/>
      <c r="H6924" s="757"/>
      <c r="I6924" s="757"/>
    </row>
    <row r="6925" spans="1:9" ht="15.75" customHeight="1">
      <c r="A6925" s="963">
        <v>100964</v>
      </c>
      <c r="B6925" s="963" t="s">
        <v>9856</v>
      </c>
      <c r="C6925" s="964" t="s">
        <v>9619</v>
      </c>
      <c r="D6925" s="966">
        <v>8.08</v>
      </c>
      <c r="E6925" s="757"/>
      <c r="F6925" s="757"/>
      <c r="G6925" s="757"/>
      <c r="H6925" s="757"/>
      <c r="I6925" s="757"/>
    </row>
    <row r="6926" spans="1:9" ht="15.75" customHeight="1">
      <c r="A6926" s="963">
        <v>100973</v>
      </c>
      <c r="B6926" s="963" t="s">
        <v>9857</v>
      </c>
      <c r="C6926" s="964" t="s">
        <v>964</v>
      </c>
      <c r="D6926" s="966">
        <v>7.8</v>
      </c>
      <c r="E6926" s="757"/>
      <c r="F6926" s="757"/>
      <c r="G6926" s="757"/>
      <c r="H6926" s="757"/>
      <c r="I6926" s="757"/>
    </row>
    <row r="6927" spans="1:9" ht="15.75" customHeight="1">
      <c r="A6927" s="963">
        <v>100974</v>
      </c>
      <c r="B6927" s="963" t="s">
        <v>9858</v>
      </c>
      <c r="C6927" s="964" t="s">
        <v>964</v>
      </c>
      <c r="D6927" s="966">
        <v>7.75</v>
      </c>
      <c r="E6927" s="757"/>
      <c r="F6927" s="757"/>
      <c r="G6927" s="757"/>
      <c r="H6927" s="757"/>
      <c r="I6927" s="757"/>
    </row>
    <row r="6928" spans="1:9" ht="15.75" customHeight="1">
      <c r="A6928" s="963">
        <v>100975</v>
      </c>
      <c r="B6928" s="963" t="s">
        <v>9859</v>
      </c>
      <c r="C6928" s="964" t="s">
        <v>964</v>
      </c>
      <c r="D6928" s="966">
        <v>7.9</v>
      </c>
      <c r="E6928" s="757"/>
      <c r="F6928" s="757"/>
      <c r="G6928" s="757"/>
      <c r="H6928" s="757"/>
      <c r="I6928" s="757"/>
    </row>
    <row r="6929" spans="1:9" ht="15.75" customHeight="1">
      <c r="A6929" s="963">
        <v>100965</v>
      </c>
      <c r="B6929" s="963" t="s">
        <v>9860</v>
      </c>
      <c r="C6929" s="964" t="s">
        <v>8659</v>
      </c>
      <c r="D6929" s="966">
        <v>1.67</v>
      </c>
      <c r="E6929" s="757"/>
      <c r="F6929" s="757"/>
      <c r="G6929" s="757"/>
      <c r="H6929" s="757"/>
      <c r="I6929" s="757"/>
    </row>
    <row r="6930" spans="1:9" ht="15.75" customHeight="1">
      <c r="A6930" s="963">
        <v>100966</v>
      </c>
      <c r="B6930" s="963" t="s">
        <v>9861</v>
      </c>
      <c r="C6930" s="964" t="s">
        <v>8659</v>
      </c>
      <c r="D6930" s="966">
        <v>1.43</v>
      </c>
      <c r="E6930" s="757"/>
      <c r="F6930" s="757"/>
      <c r="G6930" s="757"/>
      <c r="H6930" s="757"/>
      <c r="I6930" s="757"/>
    </row>
    <row r="6931" spans="1:9" ht="15.75" customHeight="1">
      <c r="A6931" s="963">
        <v>100969</v>
      </c>
      <c r="B6931" s="963" t="s">
        <v>9862</v>
      </c>
      <c r="C6931" s="964" t="s">
        <v>8659</v>
      </c>
      <c r="D6931" s="966">
        <v>2.21</v>
      </c>
      <c r="E6931" s="757"/>
      <c r="F6931" s="757"/>
      <c r="G6931" s="757"/>
      <c r="H6931" s="757"/>
      <c r="I6931" s="757"/>
    </row>
    <row r="6932" spans="1:9" ht="15.75" customHeight="1">
      <c r="A6932" s="963">
        <v>100970</v>
      </c>
      <c r="B6932" s="963" t="s">
        <v>9863</v>
      </c>
      <c r="C6932" s="964" t="s">
        <v>8659</v>
      </c>
      <c r="D6932" s="966">
        <v>1.88</v>
      </c>
      <c r="E6932" s="757"/>
      <c r="F6932" s="757"/>
      <c r="G6932" s="757"/>
      <c r="H6932" s="757"/>
      <c r="I6932" s="757"/>
    </row>
    <row r="6933" spans="1:9" ht="15.75" customHeight="1">
      <c r="A6933" s="963">
        <v>102330</v>
      </c>
      <c r="B6933" s="963" t="s">
        <v>9864</v>
      </c>
      <c r="C6933" s="964" t="s">
        <v>8659</v>
      </c>
      <c r="D6933" s="966">
        <v>1.33</v>
      </c>
      <c r="E6933" s="757"/>
      <c r="F6933" s="757"/>
      <c r="G6933" s="757"/>
      <c r="H6933" s="757"/>
      <c r="I6933" s="757"/>
    </row>
    <row r="6934" spans="1:9" ht="15.75" customHeight="1">
      <c r="A6934" s="963">
        <v>102331</v>
      </c>
      <c r="B6934" s="963" t="s">
        <v>9865</v>
      </c>
      <c r="C6934" s="964" t="s">
        <v>8659</v>
      </c>
      <c r="D6934" s="966">
        <v>0.52</v>
      </c>
      <c r="E6934" s="757"/>
      <c r="F6934" s="757"/>
      <c r="G6934" s="757"/>
      <c r="H6934" s="757"/>
      <c r="I6934" s="757"/>
    </row>
    <row r="6935" spans="1:9" ht="15.75" customHeight="1">
      <c r="A6935" s="963">
        <v>102332</v>
      </c>
      <c r="B6935" s="963" t="s">
        <v>9866</v>
      </c>
      <c r="C6935" s="964" t="s">
        <v>8659</v>
      </c>
      <c r="D6935" s="966">
        <v>1.75</v>
      </c>
      <c r="E6935" s="757"/>
      <c r="F6935" s="757"/>
      <c r="G6935" s="757"/>
      <c r="H6935" s="757"/>
      <c r="I6935" s="757"/>
    </row>
    <row r="6936" spans="1:9" ht="15.75" customHeight="1">
      <c r="A6936" s="963">
        <v>102333</v>
      </c>
      <c r="B6936" s="963" t="s">
        <v>9867</v>
      </c>
      <c r="C6936" s="964" t="s">
        <v>8659</v>
      </c>
      <c r="D6936" s="966">
        <v>0.7</v>
      </c>
      <c r="E6936" s="757"/>
      <c r="F6936" s="757"/>
      <c r="G6936" s="757"/>
      <c r="H6936" s="757"/>
      <c r="I6936" s="757"/>
    </row>
    <row r="6937" spans="1:9" ht="15.75" customHeight="1">
      <c r="A6937" s="963">
        <v>101019</v>
      </c>
      <c r="B6937" s="963" t="s">
        <v>9868</v>
      </c>
      <c r="C6937" s="964" t="s">
        <v>9869</v>
      </c>
      <c r="D6937" s="966">
        <v>497.74</v>
      </c>
      <c r="E6937" s="757"/>
      <c r="F6937" s="757"/>
      <c r="G6937" s="757"/>
      <c r="H6937" s="757"/>
      <c r="I6937" s="757"/>
    </row>
    <row r="6938" spans="1:9" ht="15.75" customHeight="1">
      <c r="A6938" s="963">
        <v>101479</v>
      </c>
      <c r="B6938" s="963" t="s">
        <v>9870</v>
      </c>
      <c r="C6938" s="964" t="s">
        <v>9869</v>
      </c>
      <c r="D6938" s="966">
        <v>145.02000000000001</v>
      </c>
      <c r="E6938" s="757"/>
      <c r="F6938" s="757"/>
      <c r="G6938" s="757"/>
      <c r="H6938" s="757"/>
      <c r="I6938" s="757"/>
    </row>
    <row r="6939" spans="1:9" ht="15.75" customHeight="1">
      <c r="A6939" s="963">
        <v>102568</v>
      </c>
      <c r="B6939" s="963" t="s">
        <v>9871</v>
      </c>
      <c r="C6939" s="964" t="s">
        <v>9869</v>
      </c>
      <c r="D6939" s="966">
        <v>247.05</v>
      </c>
      <c r="E6939" s="757"/>
      <c r="F6939" s="757"/>
      <c r="G6939" s="757"/>
      <c r="H6939" s="757"/>
      <c r="I6939" s="757"/>
    </row>
    <row r="6940" spans="1:9" ht="15.75" customHeight="1">
      <c r="A6940" s="963">
        <v>100976</v>
      </c>
      <c r="B6940" s="963" t="s">
        <v>9872</v>
      </c>
      <c r="C6940" s="964" t="s">
        <v>964</v>
      </c>
      <c r="D6940" s="966">
        <v>7.82</v>
      </c>
      <c r="E6940" s="757"/>
      <c r="F6940" s="757"/>
      <c r="G6940" s="757"/>
      <c r="H6940" s="757"/>
      <c r="I6940" s="757"/>
    </row>
    <row r="6941" spans="1:9" ht="15.75" customHeight="1">
      <c r="A6941" s="963">
        <v>100977</v>
      </c>
      <c r="B6941" s="963" t="s">
        <v>9873</v>
      </c>
      <c r="C6941" s="964" t="s">
        <v>964</v>
      </c>
      <c r="D6941" s="966">
        <v>6.65</v>
      </c>
      <c r="E6941" s="757"/>
      <c r="F6941" s="757"/>
      <c r="G6941" s="757"/>
      <c r="H6941" s="757"/>
      <c r="I6941" s="757"/>
    </row>
    <row r="6942" spans="1:9" ht="15.75" customHeight="1">
      <c r="A6942" s="963">
        <v>100978</v>
      </c>
      <c r="B6942" s="963" t="s">
        <v>9874</v>
      </c>
      <c r="C6942" s="964" t="s">
        <v>964</v>
      </c>
      <c r="D6942" s="966">
        <v>6.18</v>
      </c>
      <c r="E6942" s="757"/>
      <c r="F6942" s="757"/>
      <c r="G6942" s="757"/>
      <c r="H6942" s="757"/>
      <c r="I6942" s="757"/>
    </row>
    <row r="6943" spans="1:9" ht="15.75" customHeight="1">
      <c r="A6943" s="963">
        <v>100979</v>
      </c>
      <c r="B6943" s="963" t="s">
        <v>9875</v>
      </c>
      <c r="C6943" s="964" t="s">
        <v>964</v>
      </c>
      <c r="D6943" s="966">
        <v>6.02</v>
      </c>
      <c r="E6943" s="757"/>
      <c r="F6943" s="757"/>
      <c r="G6943" s="757"/>
      <c r="H6943" s="757"/>
      <c r="I6943" s="757"/>
    </row>
    <row r="6944" spans="1:9" ht="15.75" customHeight="1">
      <c r="A6944" s="963">
        <v>100980</v>
      </c>
      <c r="B6944" s="963" t="s">
        <v>9876</v>
      </c>
      <c r="C6944" s="964" t="s">
        <v>964</v>
      </c>
      <c r="D6944" s="966">
        <v>5.75</v>
      </c>
      <c r="E6944" s="757"/>
      <c r="F6944" s="757"/>
      <c r="G6944" s="757"/>
      <c r="H6944" s="757"/>
      <c r="I6944" s="757"/>
    </row>
    <row r="6945" spans="1:9" ht="15.75" customHeight="1">
      <c r="A6945" s="963">
        <v>100981</v>
      </c>
      <c r="B6945" s="963" t="s">
        <v>9877</v>
      </c>
      <c r="C6945" s="964" t="s">
        <v>964</v>
      </c>
      <c r="D6945" s="966">
        <v>8.16</v>
      </c>
      <c r="E6945" s="757"/>
      <c r="F6945" s="757"/>
      <c r="G6945" s="757"/>
      <c r="H6945" s="757"/>
      <c r="I6945" s="757"/>
    </row>
    <row r="6946" spans="1:9" ht="15.75" customHeight="1">
      <c r="A6946" s="963">
        <v>100982</v>
      </c>
      <c r="B6946" s="963" t="s">
        <v>9878</v>
      </c>
      <c r="C6946" s="964" t="s">
        <v>964</v>
      </c>
      <c r="D6946" s="966">
        <v>8.06</v>
      </c>
      <c r="E6946" s="757"/>
      <c r="F6946" s="757"/>
      <c r="G6946" s="757"/>
      <c r="H6946" s="757"/>
      <c r="I6946" s="757"/>
    </row>
    <row r="6947" spans="1:9" ht="15.75" customHeight="1">
      <c r="A6947" s="963">
        <v>100983</v>
      </c>
      <c r="B6947" s="963" t="s">
        <v>9879</v>
      </c>
      <c r="C6947" s="964" t="s">
        <v>964</v>
      </c>
      <c r="D6947" s="966">
        <v>8.18</v>
      </c>
      <c r="E6947" s="757"/>
      <c r="F6947" s="757"/>
      <c r="G6947" s="757"/>
      <c r="H6947" s="757"/>
      <c r="I6947" s="757"/>
    </row>
    <row r="6948" spans="1:9" ht="15.75" customHeight="1">
      <c r="A6948" s="963">
        <v>100984</v>
      </c>
      <c r="B6948" s="963" t="s">
        <v>9880</v>
      </c>
      <c r="C6948" s="964" t="s">
        <v>964</v>
      </c>
      <c r="D6948" s="966">
        <v>8.09</v>
      </c>
      <c r="E6948" s="757"/>
      <c r="F6948" s="757"/>
      <c r="G6948" s="757"/>
      <c r="H6948" s="757"/>
      <c r="I6948" s="757"/>
    </row>
    <row r="6949" spans="1:9" ht="15.75" customHeight="1">
      <c r="A6949" s="963">
        <v>100985</v>
      </c>
      <c r="B6949" s="963" t="s">
        <v>9881</v>
      </c>
      <c r="C6949" s="964" t="s">
        <v>964</v>
      </c>
      <c r="D6949" s="966">
        <v>6.36</v>
      </c>
      <c r="E6949" s="757"/>
      <c r="F6949" s="757"/>
      <c r="G6949" s="757"/>
      <c r="H6949" s="757"/>
      <c r="I6949" s="757"/>
    </row>
    <row r="6950" spans="1:9" ht="15.75" customHeight="1">
      <c r="A6950" s="963">
        <v>100986</v>
      </c>
      <c r="B6950" s="963" t="s">
        <v>9882</v>
      </c>
      <c r="C6950" s="964" t="s">
        <v>964</v>
      </c>
      <c r="D6950" s="966">
        <v>8</v>
      </c>
      <c r="E6950" s="757"/>
      <c r="F6950" s="757"/>
      <c r="G6950" s="757"/>
      <c r="H6950" s="757"/>
      <c r="I6950" s="757"/>
    </row>
    <row r="6951" spans="1:9" ht="15.75" customHeight="1">
      <c r="A6951" s="963">
        <v>100987</v>
      </c>
      <c r="B6951" s="963" t="s">
        <v>9883</v>
      </c>
      <c r="C6951" s="964" t="s">
        <v>964</v>
      </c>
      <c r="D6951" s="966">
        <v>9.35</v>
      </c>
      <c r="E6951" s="757"/>
      <c r="F6951" s="757"/>
      <c r="G6951" s="757"/>
      <c r="H6951" s="757"/>
      <c r="I6951" s="757"/>
    </row>
    <row r="6952" spans="1:9" ht="15.75" customHeight="1">
      <c r="A6952" s="963">
        <v>100988</v>
      </c>
      <c r="B6952" s="963" t="s">
        <v>9884</v>
      </c>
      <c r="C6952" s="964" t="s">
        <v>964</v>
      </c>
      <c r="D6952" s="966">
        <v>10.02</v>
      </c>
      <c r="E6952" s="757"/>
      <c r="F6952" s="757"/>
      <c r="G6952" s="757"/>
      <c r="H6952" s="757"/>
      <c r="I6952" s="757"/>
    </row>
    <row r="6953" spans="1:9" ht="15.75" customHeight="1">
      <c r="A6953" s="963">
        <v>100989</v>
      </c>
      <c r="B6953" s="963" t="s">
        <v>9885</v>
      </c>
      <c r="C6953" s="964" t="s">
        <v>9869</v>
      </c>
      <c r="D6953" s="966">
        <v>5.21</v>
      </c>
      <c r="E6953" s="757"/>
      <c r="F6953" s="757"/>
      <c r="G6953" s="757"/>
      <c r="H6953" s="757"/>
      <c r="I6953" s="757"/>
    </row>
    <row r="6954" spans="1:9" ht="15.75" customHeight="1">
      <c r="A6954" s="963">
        <v>100990</v>
      </c>
      <c r="B6954" s="963" t="s">
        <v>9886</v>
      </c>
      <c r="C6954" s="964" t="s">
        <v>9869</v>
      </c>
      <c r="D6954" s="966">
        <v>5.16</v>
      </c>
      <c r="E6954" s="757"/>
      <c r="F6954" s="757"/>
      <c r="G6954" s="757"/>
      <c r="H6954" s="757"/>
      <c r="I6954" s="757"/>
    </row>
    <row r="6955" spans="1:9" ht="15.75" customHeight="1">
      <c r="A6955" s="963">
        <v>100991</v>
      </c>
      <c r="B6955" s="963" t="s">
        <v>9887</v>
      </c>
      <c r="C6955" s="964" t="s">
        <v>9869</v>
      </c>
      <c r="D6955" s="966">
        <v>5.29</v>
      </c>
      <c r="E6955" s="757"/>
      <c r="F6955" s="757"/>
      <c r="G6955" s="757"/>
      <c r="H6955" s="757"/>
      <c r="I6955" s="757"/>
    </row>
    <row r="6956" spans="1:9" ht="15.75" customHeight="1">
      <c r="A6956" s="963">
        <v>100992</v>
      </c>
      <c r="B6956" s="963" t="s">
        <v>9888</v>
      </c>
      <c r="C6956" s="964" t="s">
        <v>9869</v>
      </c>
      <c r="D6956" s="966">
        <v>5.22</v>
      </c>
      <c r="E6956" s="757"/>
      <c r="F6956" s="757"/>
      <c r="G6956" s="757"/>
      <c r="H6956" s="757"/>
      <c r="I6956" s="757"/>
    </row>
    <row r="6957" spans="1:9" ht="15.75" customHeight="1">
      <c r="A6957" s="963">
        <v>100993</v>
      </c>
      <c r="B6957" s="963" t="s">
        <v>9889</v>
      </c>
      <c r="C6957" s="964" t="s">
        <v>9869</v>
      </c>
      <c r="D6957" s="966">
        <v>4.43</v>
      </c>
      <c r="E6957" s="757"/>
      <c r="F6957" s="757"/>
      <c r="G6957" s="757"/>
      <c r="H6957" s="757"/>
      <c r="I6957" s="757"/>
    </row>
    <row r="6958" spans="1:9" ht="15.75" customHeight="1">
      <c r="A6958" s="963">
        <v>100994</v>
      </c>
      <c r="B6958" s="963" t="s">
        <v>9890</v>
      </c>
      <c r="C6958" s="964" t="s">
        <v>9869</v>
      </c>
      <c r="D6958" s="966">
        <v>4.1100000000000003</v>
      </c>
      <c r="E6958" s="757"/>
      <c r="F6958" s="757"/>
      <c r="G6958" s="757"/>
      <c r="H6958" s="757"/>
      <c r="I6958" s="757"/>
    </row>
    <row r="6959" spans="1:9" ht="15.75" customHeight="1">
      <c r="A6959" s="963">
        <v>100995</v>
      </c>
      <c r="B6959" s="963" t="s">
        <v>9891</v>
      </c>
      <c r="C6959" s="964" t="s">
        <v>9869</v>
      </c>
      <c r="D6959" s="966">
        <v>4.0199999999999996</v>
      </c>
      <c r="E6959" s="757"/>
      <c r="F6959" s="757"/>
      <c r="G6959" s="757"/>
      <c r="H6959" s="757"/>
      <c r="I6959" s="757"/>
    </row>
    <row r="6960" spans="1:9" ht="15.75" customHeight="1">
      <c r="A6960" s="963">
        <v>100996</v>
      </c>
      <c r="B6960" s="963" t="s">
        <v>9892</v>
      </c>
      <c r="C6960" s="964" t="s">
        <v>9869</v>
      </c>
      <c r="D6960" s="966">
        <v>3.82</v>
      </c>
      <c r="E6960" s="757"/>
      <c r="F6960" s="757"/>
      <c r="G6960" s="757"/>
      <c r="H6960" s="757"/>
      <c r="I6960" s="757"/>
    </row>
    <row r="6961" spans="1:9" ht="15.75" customHeight="1">
      <c r="A6961" s="963">
        <v>100997</v>
      </c>
      <c r="B6961" s="963" t="s">
        <v>9893</v>
      </c>
      <c r="C6961" s="964" t="s">
        <v>9869</v>
      </c>
      <c r="D6961" s="966">
        <v>5.45</v>
      </c>
      <c r="E6961" s="757"/>
      <c r="F6961" s="757"/>
      <c r="G6961" s="757"/>
      <c r="H6961" s="757"/>
      <c r="I6961" s="757"/>
    </row>
    <row r="6962" spans="1:9" ht="15.75" customHeight="1">
      <c r="A6962" s="963">
        <v>100998</v>
      </c>
      <c r="B6962" s="963" t="s">
        <v>9894</v>
      </c>
      <c r="C6962" s="964" t="s">
        <v>9869</v>
      </c>
      <c r="D6962" s="966">
        <v>5.37</v>
      </c>
      <c r="E6962" s="757"/>
      <c r="F6962" s="757"/>
      <c r="G6962" s="757"/>
      <c r="H6962" s="757"/>
      <c r="I6962" s="757"/>
    </row>
    <row r="6963" spans="1:9" ht="15.75" customHeight="1">
      <c r="A6963" s="963">
        <v>100999</v>
      </c>
      <c r="B6963" s="963" t="s">
        <v>9895</v>
      </c>
      <c r="C6963" s="964" t="s">
        <v>9869</v>
      </c>
      <c r="D6963" s="966">
        <v>5.48</v>
      </c>
      <c r="E6963" s="757"/>
      <c r="F6963" s="757"/>
      <c r="G6963" s="757"/>
      <c r="H6963" s="757"/>
      <c r="I6963" s="757"/>
    </row>
    <row r="6964" spans="1:9" ht="15.75" customHeight="1">
      <c r="A6964" s="963">
        <v>101000</v>
      </c>
      <c r="B6964" s="963" t="s">
        <v>9896</v>
      </c>
      <c r="C6964" s="964" t="s">
        <v>9869</v>
      </c>
      <c r="D6964" s="966">
        <v>5.39</v>
      </c>
      <c r="E6964" s="757"/>
      <c r="F6964" s="757"/>
      <c r="G6964" s="757"/>
      <c r="H6964" s="757"/>
      <c r="I6964" s="757"/>
    </row>
    <row r="6965" spans="1:9" ht="15.75" customHeight="1">
      <c r="A6965" s="963">
        <v>101001</v>
      </c>
      <c r="B6965" s="963" t="s">
        <v>9897</v>
      </c>
      <c r="C6965" s="964" t="s">
        <v>9869</v>
      </c>
      <c r="D6965" s="966">
        <v>4.24</v>
      </c>
      <c r="E6965" s="757"/>
      <c r="F6965" s="757"/>
      <c r="G6965" s="757"/>
      <c r="H6965" s="757"/>
      <c r="I6965" s="757"/>
    </row>
    <row r="6966" spans="1:9" ht="15.75" customHeight="1">
      <c r="A6966" s="963">
        <v>101002</v>
      </c>
      <c r="B6966" s="963" t="s">
        <v>9898</v>
      </c>
      <c r="C6966" s="964" t="s">
        <v>9869</v>
      </c>
      <c r="D6966" s="966">
        <v>5.31</v>
      </c>
      <c r="E6966" s="757"/>
      <c r="F6966" s="757"/>
      <c r="G6966" s="757"/>
      <c r="H6966" s="757"/>
      <c r="I6966" s="757"/>
    </row>
    <row r="6967" spans="1:9" ht="15.75" customHeight="1">
      <c r="A6967" s="963">
        <v>101003</v>
      </c>
      <c r="B6967" s="963" t="s">
        <v>9899</v>
      </c>
      <c r="C6967" s="964" t="s">
        <v>9869</v>
      </c>
      <c r="D6967" s="966">
        <v>6.23</v>
      </c>
      <c r="E6967" s="757"/>
      <c r="F6967" s="757"/>
      <c r="G6967" s="757"/>
      <c r="H6967" s="757"/>
      <c r="I6967" s="757"/>
    </row>
    <row r="6968" spans="1:9" ht="15.75" customHeight="1">
      <c r="A6968" s="963">
        <v>101004</v>
      </c>
      <c r="B6968" s="963" t="s">
        <v>9900</v>
      </c>
      <c r="C6968" s="964" t="s">
        <v>9869</v>
      </c>
      <c r="D6968" s="966">
        <v>6.68</v>
      </c>
      <c r="E6968" s="757"/>
      <c r="F6968" s="757"/>
      <c r="G6968" s="757"/>
      <c r="H6968" s="757"/>
      <c r="I6968" s="757"/>
    </row>
    <row r="6969" spans="1:9" ht="15.75" customHeight="1">
      <c r="A6969" s="963">
        <v>101005</v>
      </c>
      <c r="B6969" s="963" t="s">
        <v>9901</v>
      </c>
      <c r="C6969" s="964" t="s">
        <v>964</v>
      </c>
      <c r="D6969" s="966">
        <v>17.28</v>
      </c>
      <c r="E6969" s="757"/>
      <c r="F6969" s="757"/>
      <c r="G6969" s="757"/>
      <c r="H6969" s="757"/>
      <c r="I6969" s="757"/>
    </row>
    <row r="6970" spans="1:9" ht="15.75" customHeight="1">
      <c r="A6970" s="963">
        <v>101006</v>
      </c>
      <c r="B6970" s="963" t="s">
        <v>9902</v>
      </c>
      <c r="C6970" s="964" t="s">
        <v>964</v>
      </c>
      <c r="D6970" s="966">
        <v>19.18</v>
      </c>
      <c r="E6970" s="757"/>
      <c r="F6970" s="757"/>
      <c r="G6970" s="757"/>
      <c r="H6970" s="757"/>
      <c r="I6970" s="757"/>
    </row>
    <row r="6971" spans="1:9" ht="15.75" customHeight="1">
      <c r="A6971" s="963">
        <v>101007</v>
      </c>
      <c r="B6971" s="963" t="s">
        <v>9903</v>
      </c>
      <c r="C6971" s="964" t="s">
        <v>964</v>
      </c>
      <c r="D6971" s="966">
        <v>5.01</v>
      </c>
      <c r="E6971" s="757"/>
      <c r="F6971" s="757"/>
      <c r="G6971" s="757"/>
      <c r="H6971" s="757"/>
      <c r="I6971" s="757"/>
    </row>
    <row r="6972" spans="1:9" ht="15.75" customHeight="1">
      <c r="A6972" s="963">
        <v>101008</v>
      </c>
      <c r="B6972" s="963" t="s">
        <v>9904</v>
      </c>
      <c r="C6972" s="964" t="s">
        <v>964</v>
      </c>
      <c r="D6972" s="966">
        <v>5.07</v>
      </c>
      <c r="E6972" s="757"/>
      <c r="F6972" s="757"/>
      <c r="G6972" s="757"/>
      <c r="H6972" s="757"/>
      <c r="I6972" s="757"/>
    </row>
    <row r="6973" spans="1:9" ht="15.75" customHeight="1">
      <c r="A6973" s="963">
        <v>101009</v>
      </c>
      <c r="B6973" s="963" t="s">
        <v>9905</v>
      </c>
      <c r="C6973" s="964" t="s">
        <v>9869</v>
      </c>
      <c r="D6973" s="966">
        <v>39.479999999999997</v>
      </c>
      <c r="E6973" s="757"/>
      <c r="F6973" s="757"/>
      <c r="G6973" s="757"/>
      <c r="H6973" s="757"/>
      <c r="I6973" s="757"/>
    </row>
    <row r="6974" spans="1:9" ht="15.75" customHeight="1">
      <c r="A6974" s="963">
        <v>101010</v>
      </c>
      <c r="B6974" s="963" t="s">
        <v>9906</v>
      </c>
      <c r="C6974" s="964" t="s">
        <v>9869</v>
      </c>
      <c r="D6974" s="966">
        <v>24.86</v>
      </c>
      <c r="E6974" s="757"/>
      <c r="F6974" s="757"/>
      <c r="G6974" s="757"/>
      <c r="H6974" s="757"/>
      <c r="I6974" s="757"/>
    </row>
    <row r="6975" spans="1:9" ht="15.75" customHeight="1">
      <c r="A6975" s="963">
        <v>101013</v>
      </c>
      <c r="B6975" s="963" t="s">
        <v>9907</v>
      </c>
      <c r="C6975" s="964" t="s">
        <v>9869</v>
      </c>
      <c r="D6975" s="966">
        <v>40.5</v>
      </c>
      <c r="E6975" s="757"/>
      <c r="F6975" s="757"/>
      <c r="G6975" s="757"/>
      <c r="H6975" s="757"/>
      <c r="I6975" s="757"/>
    </row>
    <row r="6976" spans="1:9" ht="15.75" customHeight="1">
      <c r="A6976" s="963">
        <v>101014</v>
      </c>
      <c r="B6976" s="963" t="s">
        <v>9908</v>
      </c>
      <c r="C6976" s="964" t="s">
        <v>9869</v>
      </c>
      <c r="D6976" s="966">
        <v>37.11</v>
      </c>
      <c r="E6976" s="757"/>
      <c r="F6976" s="757"/>
      <c r="G6976" s="757"/>
      <c r="H6976" s="757"/>
      <c r="I6976" s="757"/>
    </row>
    <row r="6977" spans="1:9" ht="15.75" customHeight="1">
      <c r="A6977" s="963">
        <v>101015</v>
      </c>
      <c r="B6977" s="963" t="s">
        <v>9909</v>
      </c>
      <c r="C6977" s="964" t="s">
        <v>9869</v>
      </c>
      <c r="D6977" s="966">
        <v>30.48</v>
      </c>
      <c r="E6977" s="757"/>
      <c r="F6977" s="757"/>
      <c r="G6977" s="757"/>
      <c r="H6977" s="757"/>
      <c r="I6977" s="757"/>
    </row>
    <row r="6978" spans="1:9" ht="15.75" customHeight="1">
      <c r="A6978" s="963">
        <v>101016</v>
      </c>
      <c r="B6978" s="963" t="s">
        <v>9910</v>
      </c>
      <c r="C6978" s="964" t="s">
        <v>9869</v>
      </c>
      <c r="D6978" s="966">
        <v>35.29</v>
      </c>
      <c r="E6978" s="757"/>
      <c r="F6978" s="757"/>
      <c r="G6978" s="757"/>
      <c r="H6978" s="757"/>
      <c r="I6978" s="757"/>
    </row>
    <row r="6979" spans="1:9" ht="15.75" customHeight="1">
      <c r="A6979" s="963">
        <v>101017</v>
      </c>
      <c r="B6979" s="963" t="s">
        <v>9911</v>
      </c>
      <c r="C6979" s="964" t="s">
        <v>9869</v>
      </c>
      <c r="D6979" s="966">
        <v>26.76</v>
      </c>
      <c r="E6979" s="757"/>
      <c r="F6979" s="757"/>
      <c r="G6979" s="757"/>
      <c r="H6979" s="757"/>
      <c r="I6979" s="757"/>
    </row>
    <row r="6980" spans="1:9" ht="15.75" customHeight="1">
      <c r="A6980" s="963">
        <v>101018</v>
      </c>
      <c r="B6980" s="963" t="s">
        <v>9912</v>
      </c>
      <c r="C6980" s="964" t="s">
        <v>9869</v>
      </c>
      <c r="D6980" s="966">
        <v>21.99</v>
      </c>
      <c r="E6980" s="757"/>
      <c r="F6980" s="757"/>
      <c r="G6980" s="757"/>
      <c r="H6980" s="757"/>
      <c r="I6980" s="757"/>
    </row>
    <row r="6981" spans="1:9" ht="15.75" customHeight="1">
      <c r="A6981" s="963">
        <v>101463</v>
      </c>
      <c r="B6981" s="963" t="s">
        <v>9913</v>
      </c>
      <c r="C6981" s="964" t="s">
        <v>9869</v>
      </c>
      <c r="D6981" s="966">
        <v>40.64</v>
      </c>
      <c r="E6981" s="757"/>
      <c r="F6981" s="757"/>
      <c r="G6981" s="757"/>
      <c r="H6981" s="757"/>
      <c r="I6981" s="757"/>
    </row>
    <row r="6982" spans="1:9" ht="15.75" customHeight="1">
      <c r="A6982" s="963">
        <v>101464</v>
      </c>
      <c r="B6982" s="963" t="s">
        <v>9914</v>
      </c>
      <c r="C6982" s="964" t="s">
        <v>9869</v>
      </c>
      <c r="D6982" s="966">
        <v>31.21</v>
      </c>
      <c r="E6982" s="757"/>
      <c r="F6982" s="757"/>
      <c r="G6982" s="757"/>
      <c r="H6982" s="757"/>
      <c r="I6982" s="757"/>
    </row>
    <row r="6983" spans="1:9" ht="15.75" customHeight="1">
      <c r="A6983" s="963">
        <v>101465</v>
      </c>
      <c r="B6983" s="963" t="s">
        <v>9915</v>
      </c>
      <c r="C6983" s="964" t="s">
        <v>9869</v>
      </c>
      <c r="D6983" s="966">
        <v>23.86</v>
      </c>
      <c r="E6983" s="757"/>
      <c r="F6983" s="757"/>
      <c r="G6983" s="757"/>
      <c r="H6983" s="757"/>
      <c r="I6983" s="757"/>
    </row>
    <row r="6984" spans="1:9" ht="15.75" customHeight="1">
      <c r="A6984" s="963">
        <v>101466</v>
      </c>
      <c r="B6984" s="963" t="s">
        <v>9916</v>
      </c>
      <c r="C6984" s="964" t="s">
        <v>9869</v>
      </c>
      <c r="D6984" s="966">
        <v>19.399999999999999</v>
      </c>
      <c r="E6984" s="757"/>
      <c r="F6984" s="757"/>
      <c r="G6984" s="757"/>
      <c r="H6984" s="757"/>
      <c r="I6984" s="757"/>
    </row>
    <row r="6985" spans="1:9" ht="15.75" customHeight="1">
      <c r="A6985" s="963">
        <v>101467</v>
      </c>
      <c r="B6985" s="963" t="s">
        <v>9917</v>
      </c>
      <c r="C6985" s="964" t="s">
        <v>9869</v>
      </c>
      <c r="D6985" s="966">
        <v>16.23</v>
      </c>
      <c r="E6985" s="757"/>
      <c r="F6985" s="757"/>
      <c r="G6985" s="757"/>
      <c r="H6985" s="757"/>
      <c r="I6985" s="757"/>
    </row>
    <row r="6986" spans="1:9" ht="15.75" customHeight="1">
      <c r="A6986" s="963">
        <v>101468</v>
      </c>
      <c r="B6986" s="963" t="s">
        <v>9918</v>
      </c>
      <c r="C6986" s="964" t="s">
        <v>9869</v>
      </c>
      <c r="D6986" s="966">
        <v>14.86</v>
      </c>
      <c r="E6986" s="757"/>
      <c r="F6986" s="757"/>
      <c r="G6986" s="757"/>
      <c r="H6986" s="757"/>
      <c r="I6986" s="757"/>
    </row>
    <row r="6987" spans="1:9" ht="15.75" customHeight="1">
      <c r="A6987" s="963">
        <v>101469</v>
      </c>
      <c r="B6987" s="963" t="s">
        <v>9919</v>
      </c>
      <c r="C6987" s="964" t="s">
        <v>9869</v>
      </c>
      <c r="D6987" s="966">
        <v>33.25</v>
      </c>
      <c r="E6987" s="757"/>
      <c r="F6987" s="757"/>
      <c r="G6987" s="757"/>
      <c r="H6987" s="757"/>
      <c r="I6987" s="757"/>
    </row>
    <row r="6988" spans="1:9" ht="15.75" customHeight="1">
      <c r="A6988" s="963">
        <v>101470</v>
      </c>
      <c r="B6988" s="963" t="s">
        <v>9920</v>
      </c>
      <c r="C6988" s="964" t="s">
        <v>9869</v>
      </c>
      <c r="D6988" s="966">
        <v>26.39</v>
      </c>
      <c r="E6988" s="757"/>
      <c r="F6988" s="757"/>
      <c r="G6988" s="757"/>
      <c r="H6988" s="757"/>
      <c r="I6988" s="757"/>
    </row>
    <row r="6989" spans="1:9" ht="15.75" customHeight="1">
      <c r="A6989" s="963">
        <v>101471</v>
      </c>
      <c r="B6989" s="963" t="s">
        <v>9921</v>
      </c>
      <c r="C6989" s="964" t="s">
        <v>9869</v>
      </c>
      <c r="D6989" s="966">
        <v>22.64</v>
      </c>
      <c r="E6989" s="757"/>
      <c r="F6989" s="757"/>
      <c r="G6989" s="757"/>
      <c r="H6989" s="757"/>
      <c r="I6989" s="757"/>
    </row>
    <row r="6990" spans="1:9" ht="15.75" customHeight="1">
      <c r="A6990" s="963">
        <v>101472</v>
      </c>
      <c r="B6990" s="963" t="s">
        <v>9922</v>
      </c>
      <c r="C6990" s="964" t="s">
        <v>9869</v>
      </c>
      <c r="D6990" s="966">
        <v>17.63</v>
      </c>
      <c r="E6990" s="757"/>
      <c r="F6990" s="757"/>
      <c r="G6990" s="757"/>
      <c r="H6990" s="757"/>
      <c r="I6990" s="757"/>
    </row>
    <row r="6991" spans="1:9" ht="15.75" customHeight="1">
      <c r="A6991" s="963">
        <v>101473</v>
      </c>
      <c r="B6991" s="963" t="s">
        <v>9923</v>
      </c>
      <c r="C6991" s="964" t="s">
        <v>9869</v>
      </c>
      <c r="D6991" s="966">
        <v>25.37</v>
      </c>
      <c r="E6991" s="757"/>
      <c r="F6991" s="757"/>
      <c r="G6991" s="757"/>
      <c r="H6991" s="757"/>
      <c r="I6991" s="757"/>
    </row>
    <row r="6992" spans="1:9" ht="15.75" customHeight="1">
      <c r="A6992" s="963">
        <v>101474</v>
      </c>
      <c r="B6992" s="963" t="s">
        <v>9924</v>
      </c>
      <c r="C6992" s="964" t="s">
        <v>9869</v>
      </c>
      <c r="D6992" s="966">
        <v>18.149999999999999</v>
      </c>
      <c r="E6992" s="757"/>
      <c r="F6992" s="757"/>
      <c r="G6992" s="757"/>
      <c r="H6992" s="757"/>
      <c r="I6992" s="757"/>
    </row>
    <row r="6993" spans="1:9" ht="15.75" customHeight="1">
      <c r="A6993" s="963">
        <v>101475</v>
      </c>
      <c r="B6993" s="963" t="s">
        <v>9925</v>
      </c>
      <c r="C6993" s="964" t="s">
        <v>9869</v>
      </c>
      <c r="D6993" s="966">
        <v>16.100000000000001</v>
      </c>
      <c r="E6993" s="757"/>
      <c r="F6993" s="757"/>
      <c r="G6993" s="757"/>
      <c r="H6993" s="757"/>
      <c r="I6993" s="757"/>
    </row>
    <row r="6994" spans="1:9" ht="15.75" customHeight="1">
      <c r="A6994" s="963">
        <v>101476</v>
      </c>
      <c r="B6994" s="963" t="s">
        <v>9926</v>
      </c>
      <c r="C6994" s="964" t="s">
        <v>9869</v>
      </c>
      <c r="D6994" s="966">
        <v>14.36</v>
      </c>
      <c r="E6994" s="757"/>
      <c r="F6994" s="757"/>
      <c r="G6994" s="757"/>
      <c r="H6994" s="757"/>
      <c r="I6994" s="757"/>
    </row>
    <row r="6995" spans="1:9" ht="15.75" customHeight="1">
      <c r="A6995" s="963">
        <v>101477</v>
      </c>
      <c r="B6995" s="963" t="s">
        <v>9927</v>
      </c>
      <c r="C6995" s="964" t="s">
        <v>9869</v>
      </c>
      <c r="D6995" s="966">
        <v>11.76</v>
      </c>
      <c r="E6995" s="757"/>
      <c r="F6995" s="757"/>
      <c r="G6995" s="757"/>
      <c r="H6995" s="757"/>
      <c r="I6995" s="757"/>
    </row>
    <row r="6996" spans="1:9" ht="15.75" customHeight="1">
      <c r="A6996" s="963">
        <v>101478</v>
      </c>
      <c r="B6996" s="963" t="s">
        <v>9928</v>
      </c>
      <c r="C6996" s="964" t="s">
        <v>9869</v>
      </c>
      <c r="D6996" s="966">
        <v>10</v>
      </c>
      <c r="E6996" s="757"/>
      <c r="F6996" s="757"/>
      <c r="G6996" s="757"/>
      <c r="H6996" s="757"/>
      <c r="I6996" s="757"/>
    </row>
    <row r="6997" spans="1:9" ht="15.75" customHeight="1">
      <c r="A6997" s="963">
        <v>101480</v>
      </c>
      <c r="B6997" s="963" t="s">
        <v>9929</v>
      </c>
      <c r="C6997" s="964" t="s">
        <v>9869</v>
      </c>
      <c r="D6997" s="966">
        <v>59.46</v>
      </c>
      <c r="E6997" s="757"/>
      <c r="F6997" s="757"/>
      <c r="G6997" s="757"/>
      <c r="H6997" s="757"/>
      <c r="I6997" s="757"/>
    </row>
    <row r="6998" spans="1:9" ht="15.75" customHeight="1">
      <c r="A6998" s="963">
        <v>101481</v>
      </c>
      <c r="B6998" s="963" t="s">
        <v>9930</v>
      </c>
      <c r="C6998" s="964" t="s">
        <v>9869</v>
      </c>
      <c r="D6998" s="966">
        <v>42.96</v>
      </c>
      <c r="E6998" s="757"/>
      <c r="F6998" s="757"/>
      <c r="G6998" s="757"/>
      <c r="H6998" s="757"/>
      <c r="I6998" s="757"/>
    </row>
    <row r="6999" spans="1:9" ht="15.75" customHeight="1">
      <c r="A6999" s="963">
        <v>101482</v>
      </c>
      <c r="B6999" s="963" t="s">
        <v>9931</v>
      </c>
      <c r="C6999" s="964" t="s">
        <v>9869</v>
      </c>
      <c r="D6999" s="966">
        <v>32.1</v>
      </c>
      <c r="E6999" s="757"/>
      <c r="F6999" s="757"/>
      <c r="G6999" s="757"/>
      <c r="H6999" s="757"/>
      <c r="I6999" s="757"/>
    </row>
    <row r="7000" spans="1:9" ht="15.75" customHeight="1">
      <c r="A7000" s="963">
        <v>101483</v>
      </c>
      <c r="B7000" s="963" t="s">
        <v>9932</v>
      </c>
      <c r="C7000" s="964" t="s">
        <v>9869</v>
      </c>
      <c r="D7000" s="966">
        <v>33.31</v>
      </c>
      <c r="E7000" s="757"/>
      <c r="F7000" s="757"/>
      <c r="G7000" s="757"/>
      <c r="H7000" s="757"/>
      <c r="I7000" s="757"/>
    </row>
    <row r="7001" spans="1:9" ht="15.75" customHeight="1">
      <c r="A7001" s="963">
        <v>101484</v>
      </c>
      <c r="B7001" s="963" t="s">
        <v>9933</v>
      </c>
      <c r="C7001" s="964" t="s">
        <v>9869</v>
      </c>
      <c r="D7001" s="966">
        <v>172.67</v>
      </c>
      <c r="E7001" s="757"/>
      <c r="F7001" s="757"/>
      <c r="G7001" s="757"/>
      <c r="H7001" s="757"/>
      <c r="I7001" s="757"/>
    </row>
    <row r="7002" spans="1:9" ht="15.75" customHeight="1">
      <c r="A7002" s="963">
        <v>101485</v>
      </c>
      <c r="B7002" s="963" t="s">
        <v>9934</v>
      </c>
      <c r="C7002" s="964" t="s">
        <v>9869</v>
      </c>
      <c r="D7002" s="966">
        <v>132.55000000000001</v>
      </c>
      <c r="E7002" s="757"/>
      <c r="F7002" s="757"/>
      <c r="G7002" s="757"/>
      <c r="H7002" s="757"/>
      <c r="I7002" s="757"/>
    </row>
    <row r="7003" spans="1:9" ht="15.75" customHeight="1">
      <c r="A7003" s="963">
        <v>101486</v>
      </c>
      <c r="B7003" s="963" t="s">
        <v>9935</v>
      </c>
      <c r="C7003" s="964" t="s">
        <v>9869</v>
      </c>
      <c r="D7003" s="966">
        <v>119.4</v>
      </c>
      <c r="E7003" s="757"/>
      <c r="F7003" s="757"/>
      <c r="G7003" s="757"/>
      <c r="H7003" s="757"/>
      <c r="I7003" s="757"/>
    </row>
    <row r="7004" spans="1:9" ht="15.75" customHeight="1">
      <c r="A7004" s="963">
        <v>101487</v>
      </c>
      <c r="B7004" s="963" t="s">
        <v>9936</v>
      </c>
      <c r="C7004" s="964" t="s">
        <v>9869</v>
      </c>
      <c r="D7004" s="966">
        <v>87.43</v>
      </c>
      <c r="E7004" s="757"/>
      <c r="F7004" s="757"/>
      <c r="G7004" s="757"/>
      <c r="H7004" s="757"/>
      <c r="I7004" s="757"/>
    </row>
    <row r="7005" spans="1:9" ht="15.75" customHeight="1">
      <c r="A7005" s="963">
        <v>101488</v>
      </c>
      <c r="B7005" s="963" t="s">
        <v>9937</v>
      </c>
      <c r="C7005" s="964" t="s">
        <v>9869</v>
      </c>
      <c r="D7005" s="966">
        <v>75.650000000000006</v>
      </c>
      <c r="E7005" s="757"/>
      <c r="F7005" s="757"/>
      <c r="G7005" s="757"/>
      <c r="H7005" s="757"/>
      <c r="I7005" s="757"/>
    </row>
    <row r="7006" spans="1:9" ht="15.75" customHeight="1">
      <c r="A7006" s="963">
        <v>101188</v>
      </c>
      <c r="B7006" s="963" t="s">
        <v>9938</v>
      </c>
      <c r="C7006" s="964" t="s">
        <v>164</v>
      </c>
      <c r="D7006" s="966">
        <v>5.61</v>
      </c>
      <c r="E7006" s="757"/>
      <c r="F7006" s="757"/>
      <c r="G7006" s="757"/>
      <c r="H7006" s="757"/>
      <c r="I7006" s="757"/>
    </row>
    <row r="7007" spans="1:9" ht="15.75" customHeight="1">
      <c r="A7007" s="963">
        <v>101189</v>
      </c>
      <c r="B7007" s="963" t="s">
        <v>9939</v>
      </c>
      <c r="C7007" s="964" t="s">
        <v>164</v>
      </c>
      <c r="D7007" s="966">
        <v>54.67</v>
      </c>
      <c r="E7007" s="757"/>
      <c r="F7007" s="757"/>
      <c r="G7007" s="757"/>
      <c r="H7007" s="757"/>
      <c r="I7007" s="757"/>
    </row>
    <row r="7008" spans="1:9" ht="15.75" customHeight="1">
      <c r="A7008" s="963">
        <v>101190</v>
      </c>
      <c r="B7008" s="963" t="s">
        <v>9940</v>
      </c>
      <c r="C7008" s="964" t="s">
        <v>164</v>
      </c>
      <c r="D7008" s="966">
        <v>53.77</v>
      </c>
      <c r="E7008" s="757"/>
      <c r="F7008" s="757"/>
      <c r="G7008" s="757"/>
      <c r="H7008" s="757"/>
      <c r="I7008" s="757"/>
    </row>
    <row r="7009" spans="1:9" ht="15.75" customHeight="1">
      <c r="A7009" s="963">
        <v>101191</v>
      </c>
      <c r="B7009" s="963" t="s">
        <v>9941</v>
      </c>
      <c r="C7009" s="964" t="s">
        <v>164</v>
      </c>
      <c r="D7009" s="966">
        <v>54.22</v>
      </c>
      <c r="E7009" s="757"/>
      <c r="F7009" s="757"/>
      <c r="G7009" s="757"/>
      <c r="H7009" s="757"/>
      <c r="I7009" s="757"/>
    </row>
    <row r="7010" spans="1:9" ht="15.75" customHeight="1">
      <c r="A7010" s="963">
        <v>101192</v>
      </c>
      <c r="B7010" s="963" t="s">
        <v>9942</v>
      </c>
      <c r="C7010" s="964" t="s">
        <v>164</v>
      </c>
      <c r="D7010" s="966">
        <v>58.21</v>
      </c>
      <c r="E7010" s="757"/>
      <c r="F7010" s="757"/>
      <c r="G7010" s="757"/>
      <c r="H7010" s="757"/>
      <c r="I7010" s="757"/>
    </row>
    <row r="7011" spans="1:9" ht="15.75" customHeight="1">
      <c r="A7011" s="963">
        <v>101193</v>
      </c>
      <c r="B7011" s="963" t="s">
        <v>9943</v>
      </c>
      <c r="C7011" s="964" t="s">
        <v>164</v>
      </c>
      <c r="D7011" s="966">
        <v>49.67</v>
      </c>
      <c r="E7011" s="757"/>
      <c r="F7011" s="757"/>
      <c r="G7011" s="757"/>
      <c r="H7011" s="757"/>
      <c r="I7011" s="757"/>
    </row>
    <row r="7012" spans="1:9" ht="15.75" customHeight="1">
      <c r="A7012" s="963">
        <v>101194</v>
      </c>
      <c r="B7012" s="963" t="s">
        <v>9944</v>
      </c>
      <c r="C7012" s="964" t="s">
        <v>164</v>
      </c>
      <c r="D7012" s="966">
        <v>50.12</v>
      </c>
      <c r="E7012" s="757"/>
      <c r="F7012" s="757"/>
      <c r="G7012" s="757"/>
      <c r="H7012" s="757"/>
      <c r="I7012" s="757"/>
    </row>
    <row r="7013" spans="1:9" ht="15.75" customHeight="1">
      <c r="A7013" s="963">
        <v>101197</v>
      </c>
      <c r="B7013" s="963" t="s">
        <v>9945</v>
      </c>
      <c r="C7013" s="964" t="s">
        <v>164</v>
      </c>
      <c r="D7013" s="966">
        <v>111.31</v>
      </c>
      <c r="E7013" s="757"/>
      <c r="F7013" s="757"/>
      <c r="G7013" s="757"/>
      <c r="H7013" s="757"/>
      <c r="I7013" s="757"/>
    </row>
    <row r="7014" spans="1:9" ht="15.75" customHeight="1">
      <c r="A7014" s="963">
        <v>101198</v>
      </c>
      <c r="B7014" s="963" t="s">
        <v>9946</v>
      </c>
      <c r="C7014" s="964" t="s">
        <v>164</v>
      </c>
      <c r="D7014" s="966">
        <v>78.36</v>
      </c>
      <c r="E7014" s="757"/>
      <c r="F7014" s="757"/>
      <c r="G7014" s="757"/>
      <c r="H7014" s="757"/>
      <c r="I7014" s="757"/>
    </row>
    <row r="7015" spans="1:9" ht="15.75" customHeight="1">
      <c r="A7015" s="963">
        <v>101199</v>
      </c>
      <c r="B7015" s="963" t="s">
        <v>9947</v>
      </c>
      <c r="C7015" s="964" t="s">
        <v>164</v>
      </c>
      <c r="D7015" s="966">
        <v>79.489999999999995</v>
      </c>
      <c r="E7015" s="757"/>
      <c r="F7015" s="757"/>
      <c r="G7015" s="757"/>
      <c r="H7015" s="757"/>
      <c r="I7015" s="757"/>
    </row>
    <row r="7016" spans="1:9" ht="15.75" customHeight="1">
      <c r="A7016" s="963">
        <v>101200</v>
      </c>
      <c r="B7016" s="963" t="s">
        <v>9948</v>
      </c>
      <c r="C7016" s="964" t="s">
        <v>164</v>
      </c>
      <c r="D7016" s="966">
        <v>47</v>
      </c>
      <c r="E7016" s="757"/>
      <c r="F7016" s="757"/>
      <c r="G7016" s="757"/>
      <c r="H7016" s="757"/>
      <c r="I7016" s="757"/>
    </row>
    <row r="7017" spans="1:9" ht="15.75" customHeight="1">
      <c r="A7017" s="963">
        <v>101201</v>
      </c>
      <c r="B7017" s="963" t="s">
        <v>9949</v>
      </c>
      <c r="C7017" s="964" t="s">
        <v>164</v>
      </c>
      <c r="D7017" s="966">
        <v>60.11</v>
      </c>
      <c r="E7017" s="757"/>
      <c r="F7017" s="757"/>
      <c r="G7017" s="757"/>
      <c r="H7017" s="757"/>
      <c r="I7017" s="757"/>
    </row>
    <row r="7018" spans="1:9" ht="15.75" customHeight="1">
      <c r="A7018" s="963">
        <v>101202</v>
      </c>
      <c r="B7018" s="963" t="s">
        <v>9950</v>
      </c>
      <c r="C7018" s="964" t="s">
        <v>164</v>
      </c>
      <c r="D7018" s="966">
        <v>37.380000000000003</v>
      </c>
      <c r="E7018" s="757"/>
      <c r="F7018" s="757"/>
      <c r="G7018" s="757"/>
      <c r="H7018" s="757"/>
      <c r="I7018" s="757"/>
    </row>
    <row r="7019" spans="1:9" ht="15.75" customHeight="1">
      <c r="A7019" s="963">
        <v>101203</v>
      </c>
      <c r="B7019" s="963" t="s">
        <v>9951</v>
      </c>
      <c r="C7019" s="964" t="s">
        <v>164</v>
      </c>
      <c r="D7019" s="966">
        <v>36.25</v>
      </c>
      <c r="E7019" s="757"/>
      <c r="F7019" s="757"/>
      <c r="G7019" s="757"/>
      <c r="H7019" s="757"/>
      <c r="I7019" s="757"/>
    </row>
    <row r="7020" spans="1:9" ht="15.75" customHeight="1">
      <c r="A7020" s="963">
        <v>101204</v>
      </c>
      <c r="B7020" s="963" t="s">
        <v>9952</v>
      </c>
      <c r="C7020" s="964" t="s">
        <v>164</v>
      </c>
      <c r="D7020" s="966">
        <v>36.700000000000003</v>
      </c>
      <c r="E7020" s="757"/>
      <c r="F7020" s="757"/>
      <c r="G7020" s="757"/>
      <c r="H7020" s="757"/>
      <c r="I7020" s="757"/>
    </row>
    <row r="7021" spans="1:9" ht="15.75" customHeight="1">
      <c r="A7021" s="963">
        <v>101205</v>
      </c>
      <c r="B7021" s="963" t="s">
        <v>9953</v>
      </c>
      <c r="C7021" s="964" t="s">
        <v>164</v>
      </c>
      <c r="D7021" s="966">
        <v>37.380000000000003</v>
      </c>
      <c r="E7021" s="757"/>
      <c r="F7021" s="757"/>
      <c r="G7021" s="757"/>
      <c r="H7021" s="757"/>
      <c r="I7021" s="757"/>
    </row>
    <row r="7022" spans="1:9" ht="15.75" customHeight="1">
      <c r="A7022" s="963">
        <v>102362</v>
      </c>
      <c r="B7022" s="963" t="s">
        <v>9954</v>
      </c>
      <c r="C7022" s="964" t="s">
        <v>122</v>
      </c>
      <c r="D7022" s="966">
        <v>168.92</v>
      </c>
      <c r="E7022" s="757"/>
      <c r="F7022" s="757"/>
      <c r="G7022" s="757"/>
      <c r="H7022" s="757"/>
      <c r="I7022" s="757"/>
    </row>
    <row r="7023" spans="1:9" ht="15.75" customHeight="1">
      <c r="A7023" s="963">
        <v>102363</v>
      </c>
      <c r="B7023" s="963" t="s">
        <v>9955</v>
      </c>
      <c r="C7023" s="964" t="s">
        <v>122</v>
      </c>
      <c r="D7023" s="966">
        <v>183.88</v>
      </c>
      <c r="E7023" s="757"/>
      <c r="F7023" s="757"/>
      <c r="G7023" s="757"/>
      <c r="H7023" s="757"/>
      <c r="I7023" s="757"/>
    </row>
    <row r="7024" spans="1:9" ht="15.75" customHeight="1">
      <c r="A7024" s="963">
        <v>102364</v>
      </c>
      <c r="B7024" s="963" t="s">
        <v>9956</v>
      </c>
      <c r="C7024" s="964" t="s">
        <v>122</v>
      </c>
      <c r="D7024" s="966">
        <v>210.89</v>
      </c>
      <c r="E7024" s="757"/>
      <c r="F7024" s="757"/>
      <c r="G7024" s="757"/>
      <c r="H7024" s="757"/>
      <c r="I7024" s="757"/>
    </row>
    <row r="7025" spans="1:9" ht="15.75" customHeight="1">
      <c r="A7025" s="963">
        <v>98509</v>
      </c>
      <c r="B7025" s="963" t="s">
        <v>9957</v>
      </c>
      <c r="C7025" s="964" t="s">
        <v>141</v>
      </c>
      <c r="D7025" s="966">
        <v>109.05</v>
      </c>
      <c r="E7025" s="757"/>
      <c r="F7025" s="757"/>
      <c r="G7025" s="757"/>
      <c r="H7025" s="757"/>
      <c r="I7025" s="757"/>
    </row>
    <row r="7026" spans="1:9" ht="15.75" customHeight="1">
      <c r="A7026" s="963">
        <v>98510</v>
      </c>
      <c r="B7026" s="963" t="s">
        <v>9958</v>
      </c>
      <c r="C7026" s="964" t="s">
        <v>141</v>
      </c>
      <c r="D7026" s="966">
        <v>143.08000000000001</v>
      </c>
      <c r="E7026" s="757"/>
      <c r="F7026" s="757"/>
      <c r="G7026" s="757"/>
      <c r="H7026" s="757"/>
      <c r="I7026" s="757"/>
    </row>
    <row r="7027" spans="1:9" ht="15.75" customHeight="1">
      <c r="A7027" s="963">
        <v>98511</v>
      </c>
      <c r="B7027" s="963" t="s">
        <v>9959</v>
      </c>
      <c r="C7027" s="964" t="s">
        <v>141</v>
      </c>
      <c r="D7027" s="966">
        <v>284.23</v>
      </c>
      <c r="E7027" s="757"/>
      <c r="F7027" s="757"/>
      <c r="G7027" s="757"/>
      <c r="H7027" s="757"/>
      <c r="I7027" s="757"/>
    </row>
    <row r="7028" spans="1:9" ht="15.75" customHeight="1">
      <c r="A7028" s="963">
        <v>98516</v>
      </c>
      <c r="B7028" s="963" t="s">
        <v>9960</v>
      </c>
      <c r="C7028" s="964" t="s">
        <v>141</v>
      </c>
      <c r="D7028" s="966">
        <v>472.78</v>
      </c>
      <c r="E7028" s="757"/>
      <c r="F7028" s="757"/>
      <c r="G7028" s="757"/>
      <c r="H7028" s="757"/>
      <c r="I7028" s="757"/>
    </row>
    <row r="7029" spans="1:9" ht="15.75" customHeight="1">
      <c r="A7029" s="963">
        <v>98519</v>
      </c>
      <c r="B7029" s="963" t="s">
        <v>9961</v>
      </c>
      <c r="C7029" s="964" t="s">
        <v>122</v>
      </c>
      <c r="D7029" s="966">
        <v>1.61</v>
      </c>
      <c r="E7029" s="757"/>
      <c r="F7029" s="757"/>
      <c r="G7029" s="757"/>
      <c r="H7029" s="757"/>
      <c r="I7029" s="757"/>
    </row>
    <row r="7030" spans="1:9" ht="15.75" customHeight="1">
      <c r="A7030" s="963">
        <v>98520</v>
      </c>
      <c r="B7030" s="963" t="s">
        <v>9962</v>
      </c>
      <c r="C7030" s="964" t="s">
        <v>122</v>
      </c>
      <c r="D7030" s="966">
        <v>4.22</v>
      </c>
      <c r="E7030" s="757"/>
      <c r="F7030" s="757"/>
      <c r="G7030" s="757"/>
      <c r="H7030" s="757"/>
      <c r="I7030" s="757"/>
    </row>
    <row r="7031" spans="1:9" ht="15.75" customHeight="1">
      <c r="A7031" s="963">
        <v>98521</v>
      </c>
      <c r="B7031" s="963" t="s">
        <v>9963</v>
      </c>
      <c r="C7031" s="964" t="s">
        <v>122</v>
      </c>
      <c r="D7031" s="966">
        <v>0.28999999999999998</v>
      </c>
      <c r="E7031" s="757"/>
      <c r="F7031" s="757"/>
      <c r="G7031" s="757"/>
      <c r="H7031" s="757"/>
      <c r="I7031" s="757"/>
    </row>
    <row r="7032" spans="1:9" ht="15.75" customHeight="1">
      <c r="A7032" s="963">
        <v>98522</v>
      </c>
      <c r="B7032" s="963" t="s">
        <v>9964</v>
      </c>
      <c r="C7032" s="964" t="s">
        <v>164</v>
      </c>
      <c r="D7032" s="966">
        <v>149.41999999999999</v>
      </c>
      <c r="E7032" s="757"/>
      <c r="F7032" s="757"/>
      <c r="G7032" s="757"/>
      <c r="H7032" s="757"/>
      <c r="I7032" s="757"/>
    </row>
    <row r="7033" spans="1:9" ht="15.75" customHeight="1">
      <c r="A7033" s="963">
        <v>98524</v>
      </c>
      <c r="B7033" s="963" t="s">
        <v>9965</v>
      </c>
      <c r="C7033" s="964" t="s">
        <v>122</v>
      </c>
      <c r="D7033" s="966">
        <v>2.42</v>
      </c>
      <c r="E7033" s="757"/>
      <c r="F7033" s="757"/>
      <c r="G7033" s="757"/>
      <c r="H7033" s="757"/>
      <c r="I7033" s="757"/>
    </row>
    <row r="7034" spans="1:9" ht="15.75" customHeight="1">
      <c r="A7034" s="963">
        <v>98503</v>
      </c>
      <c r="B7034" s="963" t="s">
        <v>9966</v>
      </c>
      <c r="C7034" s="964" t="s">
        <v>122</v>
      </c>
      <c r="D7034" s="966">
        <v>20.55</v>
      </c>
      <c r="E7034" s="757"/>
      <c r="F7034" s="757"/>
      <c r="G7034" s="757"/>
      <c r="H7034" s="757"/>
      <c r="I7034" s="757"/>
    </row>
    <row r="7035" spans="1:9" ht="15.75" customHeight="1">
      <c r="A7035" s="963">
        <v>98504</v>
      </c>
      <c r="B7035" s="963" t="s">
        <v>9967</v>
      </c>
      <c r="C7035" s="964" t="s">
        <v>122</v>
      </c>
      <c r="D7035" s="966">
        <v>15.47</v>
      </c>
      <c r="E7035" s="757"/>
      <c r="F7035" s="757"/>
      <c r="G7035" s="757"/>
      <c r="H7035" s="757"/>
      <c r="I7035" s="757"/>
    </row>
    <row r="7036" spans="1:9" ht="15.75" customHeight="1">
      <c r="A7036" s="963">
        <v>98505</v>
      </c>
      <c r="B7036" s="963" t="s">
        <v>9968</v>
      </c>
      <c r="C7036" s="964" t="s">
        <v>122</v>
      </c>
      <c r="D7036" s="966">
        <v>154.5</v>
      </c>
      <c r="E7036" s="757"/>
      <c r="F7036" s="757"/>
      <c r="G7036" s="757"/>
      <c r="H7036" s="757"/>
      <c r="I7036" s="757"/>
    </row>
    <row r="7037" spans="1:9" ht="15.75" customHeight="1">
      <c r="A7037" s="963">
        <v>103946</v>
      </c>
      <c r="B7037" s="963" t="s">
        <v>9969</v>
      </c>
      <c r="C7037" s="964" t="s">
        <v>122</v>
      </c>
      <c r="D7037" s="966">
        <v>20.329999999999998</v>
      </c>
      <c r="E7037" s="757"/>
      <c r="F7037" s="757"/>
      <c r="G7037" s="757"/>
      <c r="H7037" s="757"/>
      <c r="I7037" s="757"/>
    </row>
    <row r="7038" spans="1:9" ht="15.75" customHeight="1">
      <c r="A7038" s="963">
        <v>103185</v>
      </c>
      <c r="B7038" s="963" t="s">
        <v>9970</v>
      </c>
      <c r="C7038" s="964" t="s">
        <v>141</v>
      </c>
      <c r="D7038" s="966">
        <v>6074.09</v>
      </c>
      <c r="E7038" s="757"/>
      <c r="F7038" s="757"/>
      <c r="G7038" s="757"/>
      <c r="H7038" s="757"/>
      <c r="I7038" s="757"/>
    </row>
    <row r="7039" spans="1:9" ht="15.75" customHeight="1">
      <c r="A7039" s="963">
        <v>103186</v>
      </c>
      <c r="B7039" s="963" t="s">
        <v>9971</v>
      </c>
      <c r="C7039" s="964" t="s">
        <v>141</v>
      </c>
      <c r="D7039" s="966">
        <v>6419.35</v>
      </c>
      <c r="E7039" s="757"/>
      <c r="F7039" s="757"/>
      <c r="G7039" s="757"/>
      <c r="H7039" s="757"/>
      <c r="I7039" s="757"/>
    </row>
    <row r="7040" spans="1:9" ht="15.75" customHeight="1">
      <c r="A7040" s="963">
        <v>103187</v>
      </c>
      <c r="B7040" s="963" t="s">
        <v>9972</v>
      </c>
      <c r="C7040" s="964" t="s">
        <v>141</v>
      </c>
      <c r="D7040" s="966">
        <v>4816.8</v>
      </c>
      <c r="E7040" s="757"/>
      <c r="F7040" s="757"/>
      <c r="G7040" s="757"/>
      <c r="H7040" s="757"/>
      <c r="I7040" s="757"/>
    </row>
    <row r="7041" spans="1:9" ht="15.75" customHeight="1">
      <c r="A7041" s="963">
        <v>103188</v>
      </c>
      <c r="B7041" s="963" t="s">
        <v>9973</v>
      </c>
      <c r="C7041" s="964" t="s">
        <v>141</v>
      </c>
      <c r="D7041" s="966">
        <v>5183.51</v>
      </c>
      <c r="E7041" s="757"/>
      <c r="F7041" s="757"/>
      <c r="G7041" s="757"/>
      <c r="H7041" s="757"/>
      <c r="I7041" s="757"/>
    </row>
    <row r="7042" spans="1:9" ht="15.75" customHeight="1">
      <c r="A7042" s="963">
        <v>103189</v>
      </c>
      <c r="B7042" s="963" t="s">
        <v>9974</v>
      </c>
      <c r="C7042" s="964" t="s">
        <v>141</v>
      </c>
      <c r="D7042" s="966">
        <v>2595.6</v>
      </c>
      <c r="E7042" s="757"/>
      <c r="F7042" s="757"/>
      <c r="G7042" s="757"/>
      <c r="H7042" s="757"/>
      <c r="I7042" s="757"/>
    </row>
    <row r="7043" spans="1:9" ht="15.75" customHeight="1">
      <c r="A7043" s="963">
        <v>103190</v>
      </c>
      <c r="B7043" s="963" t="s">
        <v>9975</v>
      </c>
      <c r="C7043" s="964" t="s">
        <v>141</v>
      </c>
      <c r="D7043" s="966">
        <v>4033.88</v>
      </c>
      <c r="E7043" s="757"/>
      <c r="F7043" s="757"/>
      <c r="G7043" s="757"/>
      <c r="H7043" s="757"/>
      <c r="I7043" s="757"/>
    </row>
    <row r="7044" spans="1:9" ht="15.75" customHeight="1">
      <c r="A7044" s="963">
        <v>103191</v>
      </c>
      <c r="B7044" s="963" t="s">
        <v>9976</v>
      </c>
      <c r="C7044" s="964" t="s">
        <v>141</v>
      </c>
      <c r="D7044" s="966">
        <v>2349.14</v>
      </c>
      <c r="E7044" s="757"/>
      <c r="F7044" s="757"/>
      <c r="G7044" s="757"/>
      <c r="H7044" s="757"/>
      <c r="I7044" s="757"/>
    </row>
    <row r="7045" spans="1:9" ht="15.75" customHeight="1">
      <c r="A7045" s="963">
        <v>103192</v>
      </c>
      <c r="B7045" s="963" t="s">
        <v>9977</v>
      </c>
      <c r="C7045" s="964" t="s">
        <v>141</v>
      </c>
      <c r="D7045" s="966">
        <v>2501.42</v>
      </c>
      <c r="E7045" s="757"/>
      <c r="F7045" s="757"/>
      <c r="G7045" s="757"/>
      <c r="H7045" s="757"/>
      <c r="I7045" s="757"/>
    </row>
    <row r="7046" spans="1:9" ht="15.75" customHeight="1">
      <c r="A7046" s="963">
        <v>103193</v>
      </c>
      <c r="B7046" s="963" t="s">
        <v>9978</v>
      </c>
      <c r="C7046" s="964" t="s">
        <v>141</v>
      </c>
      <c r="D7046" s="966">
        <v>1925.27</v>
      </c>
      <c r="E7046" s="757"/>
      <c r="F7046" s="757"/>
      <c r="G7046" s="757"/>
      <c r="H7046" s="757"/>
      <c r="I7046" s="757"/>
    </row>
    <row r="7047" spans="1:9" ht="15.75" customHeight="1">
      <c r="A7047" s="963">
        <v>103194</v>
      </c>
      <c r="B7047" s="963" t="s">
        <v>9979</v>
      </c>
      <c r="C7047" s="964" t="s">
        <v>141</v>
      </c>
      <c r="D7047" s="966">
        <v>2775.69</v>
      </c>
      <c r="E7047" s="757"/>
      <c r="F7047" s="757"/>
      <c r="G7047" s="757"/>
      <c r="H7047" s="757"/>
      <c r="I7047" s="757"/>
    </row>
    <row r="7048" spans="1:9" ht="15.75" customHeight="1">
      <c r="A7048" s="963">
        <v>103195</v>
      </c>
      <c r="B7048" s="963" t="s">
        <v>9980</v>
      </c>
      <c r="C7048" s="964" t="s">
        <v>141</v>
      </c>
      <c r="D7048" s="966">
        <v>2162.4299999999998</v>
      </c>
      <c r="E7048" s="757"/>
      <c r="F7048" s="757"/>
      <c r="G7048" s="757"/>
      <c r="H7048" s="757"/>
      <c r="I7048" s="757"/>
    </row>
    <row r="7049" spans="1:9" ht="15.75" customHeight="1">
      <c r="A7049" s="963">
        <v>103205</v>
      </c>
      <c r="B7049" s="963" t="s">
        <v>9981</v>
      </c>
      <c r="C7049" s="964" t="s">
        <v>141</v>
      </c>
      <c r="D7049" s="966">
        <v>4039.16</v>
      </c>
      <c r="E7049" s="757"/>
      <c r="F7049" s="757"/>
      <c r="G7049" s="757"/>
      <c r="H7049" s="757"/>
      <c r="I7049" s="757"/>
    </row>
    <row r="7050" spans="1:9" ht="15.75" customHeight="1">
      <c r="A7050" s="963">
        <v>103206</v>
      </c>
      <c r="B7050" s="963" t="s">
        <v>9982</v>
      </c>
      <c r="C7050" s="964" t="s">
        <v>141</v>
      </c>
      <c r="D7050" s="966">
        <v>2354.4299999999998</v>
      </c>
      <c r="E7050" s="757"/>
      <c r="F7050" s="757"/>
      <c r="G7050" s="757"/>
      <c r="H7050" s="757"/>
      <c r="I7050" s="757"/>
    </row>
    <row r="7051" spans="1:9" ht="15.75" customHeight="1">
      <c r="A7051" s="963">
        <v>103207</v>
      </c>
      <c r="B7051" s="963" t="s">
        <v>9983</v>
      </c>
      <c r="C7051" s="964" t="s">
        <v>141</v>
      </c>
      <c r="D7051" s="966">
        <v>2506.71</v>
      </c>
      <c r="E7051" s="757"/>
      <c r="F7051" s="757"/>
      <c r="G7051" s="757"/>
      <c r="H7051" s="757"/>
      <c r="I7051" s="757"/>
    </row>
    <row r="7052" spans="1:9" ht="15.75" customHeight="1">
      <c r="A7052" s="963">
        <v>103208</v>
      </c>
      <c r="B7052" s="963" t="s">
        <v>9984</v>
      </c>
      <c r="C7052" s="964" t="s">
        <v>141</v>
      </c>
      <c r="D7052" s="966">
        <v>1930.56</v>
      </c>
      <c r="E7052" s="757"/>
      <c r="F7052" s="757"/>
      <c r="G7052" s="757"/>
      <c r="H7052" s="757"/>
      <c r="I7052" s="757"/>
    </row>
    <row r="7053" spans="1:9" ht="15.75" customHeight="1">
      <c r="A7053" s="963">
        <v>103209</v>
      </c>
      <c r="B7053" s="963" t="s">
        <v>9985</v>
      </c>
      <c r="C7053" s="964" t="s">
        <v>141</v>
      </c>
      <c r="D7053" s="966">
        <v>2780.98</v>
      </c>
      <c r="E7053" s="757"/>
      <c r="F7053" s="757"/>
      <c r="G7053" s="757"/>
      <c r="H7053" s="757"/>
      <c r="I7053" s="757"/>
    </row>
    <row r="7054" spans="1:9" ht="15.75" customHeight="1">
      <c r="A7054" s="963">
        <v>103210</v>
      </c>
      <c r="B7054" s="963" t="s">
        <v>9986</v>
      </c>
      <c r="C7054" s="964" t="s">
        <v>141</v>
      </c>
      <c r="D7054" s="966">
        <v>2243.1999999999998</v>
      </c>
      <c r="E7054" s="757"/>
      <c r="F7054" s="757"/>
      <c r="G7054" s="757"/>
      <c r="H7054" s="757"/>
      <c r="I7054" s="757"/>
    </row>
    <row r="7055" spans="1:9" ht="15.75" customHeight="1">
      <c r="A7055" s="963">
        <v>103304</v>
      </c>
      <c r="B7055" s="963" t="s">
        <v>9987</v>
      </c>
      <c r="C7055" s="964" t="s">
        <v>141</v>
      </c>
      <c r="D7055" s="966">
        <v>1229.49</v>
      </c>
      <c r="E7055" s="757"/>
      <c r="F7055" s="757"/>
      <c r="G7055" s="757"/>
      <c r="H7055" s="757"/>
      <c r="I7055" s="757"/>
    </row>
    <row r="7056" spans="1:9" ht="15.75" customHeight="1">
      <c r="A7056" s="963">
        <v>103307</v>
      </c>
      <c r="B7056" s="963" t="s">
        <v>9988</v>
      </c>
      <c r="C7056" s="964" t="s">
        <v>141</v>
      </c>
      <c r="D7056" s="966">
        <v>1308.06</v>
      </c>
      <c r="E7056" s="757"/>
      <c r="F7056" s="757"/>
      <c r="G7056" s="757"/>
      <c r="H7056" s="757"/>
      <c r="I7056" s="757"/>
    </row>
    <row r="7057" spans="1:9" ht="15.75" customHeight="1">
      <c r="A7057" s="963">
        <v>103310</v>
      </c>
      <c r="B7057" s="963" t="s">
        <v>9989</v>
      </c>
      <c r="C7057" s="964" t="s">
        <v>141</v>
      </c>
      <c r="D7057" s="966">
        <v>1268.06</v>
      </c>
      <c r="E7057" s="757"/>
      <c r="F7057" s="757"/>
      <c r="G7057" s="757"/>
      <c r="H7057" s="757"/>
      <c r="I7057" s="757"/>
    </row>
    <row r="7058" spans="1:9" ht="15.75" customHeight="1">
      <c r="A7058" s="963">
        <v>103314</v>
      </c>
      <c r="B7058" s="963" t="s">
        <v>9990</v>
      </c>
      <c r="C7058" s="964" t="s">
        <v>122</v>
      </c>
      <c r="D7058" s="966">
        <v>210.45</v>
      </c>
      <c r="E7058" s="757"/>
      <c r="F7058" s="757"/>
      <c r="G7058" s="757"/>
      <c r="H7058" s="757"/>
      <c r="I7058" s="757"/>
    </row>
    <row r="7059" spans="1:9" ht="15.75" customHeight="1">
      <c r="A7059" s="963">
        <v>103315</v>
      </c>
      <c r="B7059" s="963" t="s">
        <v>9991</v>
      </c>
      <c r="C7059" s="964" t="s">
        <v>122</v>
      </c>
      <c r="D7059" s="966">
        <v>203.86</v>
      </c>
      <c r="E7059" s="757"/>
      <c r="F7059" s="757"/>
      <c r="G7059" s="757"/>
      <c r="H7059" s="757"/>
      <c r="I7059" s="757"/>
    </row>
    <row r="7060" spans="1:9" ht="15.75" customHeight="1">
      <c r="A7060" s="963">
        <v>103769</v>
      </c>
      <c r="B7060" s="963" t="s">
        <v>9992</v>
      </c>
      <c r="C7060" s="964" t="s">
        <v>141</v>
      </c>
      <c r="D7060" s="966">
        <v>2022.21</v>
      </c>
      <c r="E7060" s="757"/>
      <c r="F7060" s="757"/>
      <c r="G7060" s="757"/>
      <c r="H7060" s="757"/>
      <c r="I7060" s="757"/>
    </row>
    <row r="7061" spans="1:9" ht="15.75" customHeight="1">
      <c r="A7061" s="963">
        <v>98525</v>
      </c>
      <c r="B7061" s="963" t="s">
        <v>9993</v>
      </c>
      <c r="C7061" s="964" t="s">
        <v>122</v>
      </c>
      <c r="D7061" s="966">
        <v>0.35</v>
      </c>
      <c r="E7061" s="757"/>
      <c r="F7061" s="757"/>
      <c r="G7061" s="757"/>
      <c r="H7061" s="757"/>
      <c r="I7061" s="757"/>
    </row>
    <row r="7062" spans="1:9" ht="15.75" customHeight="1">
      <c r="A7062" s="963">
        <v>98526</v>
      </c>
      <c r="B7062" s="963" t="s">
        <v>9994</v>
      </c>
      <c r="C7062" s="964" t="s">
        <v>141</v>
      </c>
      <c r="D7062" s="966">
        <v>71.260000000000005</v>
      </c>
      <c r="E7062" s="757"/>
      <c r="F7062" s="757"/>
      <c r="G7062" s="757"/>
      <c r="H7062" s="757"/>
      <c r="I7062" s="757"/>
    </row>
    <row r="7063" spans="1:9" ht="15.75" customHeight="1">
      <c r="A7063" s="963">
        <v>98527</v>
      </c>
      <c r="B7063" s="963" t="s">
        <v>9995</v>
      </c>
      <c r="C7063" s="964" t="s">
        <v>141</v>
      </c>
      <c r="D7063" s="966">
        <v>153.41999999999999</v>
      </c>
      <c r="E7063" s="757"/>
      <c r="F7063" s="757"/>
      <c r="G7063" s="757"/>
      <c r="H7063" s="757"/>
      <c r="I7063" s="757"/>
    </row>
    <row r="7064" spans="1:9" ht="15.75" customHeight="1">
      <c r="A7064" s="963">
        <v>98528</v>
      </c>
      <c r="B7064" s="963" t="s">
        <v>9996</v>
      </c>
      <c r="C7064" s="964" t="s">
        <v>141</v>
      </c>
      <c r="D7064" s="966">
        <v>224.34</v>
      </c>
      <c r="E7064" s="757"/>
      <c r="F7064" s="757"/>
      <c r="G7064" s="757"/>
      <c r="H7064" s="757"/>
      <c r="I7064" s="757"/>
    </row>
    <row r="7065" spans="1:9" ht="15.75" customHeight="1">
      <c r="A7065" s="963">
        <v>98529</v>
      </c>
      <c r="B7065" s="963" t="s">
        <v>9997</v>
      </c>
      <c r="C7065" s="964" t="s">
        <v>141</v>
      </c>
      <c r="D7065" s="966">
        <v>52.26</v>
      </c>
      <c r="E7065" s="757"/>
      <c r="F7065" s="757"/>
      <c r="G7065" s="757"/>
      <c r="H7065" s="757"/>
      <c r="I7065" s="757"/>
    </row>
    <row r="7066" spans="1:9" ht="15.75" customHeight="1">
      <c r="A7066" s="963">
        <v>98530</v>
      </c>
      <c r="B7066" s="963" t="s">
        <v>9998</v>
      </c>
      <c r="C7066" s="964" t="s">
        <v>141</v>
      </c>
      <c r="D7066" s="966">
        <v>93.08</v>
      </c>
      <c r="E7066" s="757"/>
      <c r="F7066" s="757"/>
      <c r="G7066" s="757"/>
      <c r="H7066" s="757"/>
      <c r="I7066" s="757"/>
    </row>
    <row r="7067" spans="1:9" ht="15.75" customHeight="1">
      <c r="A7067" s="963">
        <v>98531</v>
      </c>
      <c r="B7067" s="963" t="s">
        <v>9999</v>
      </c>
      <c r="C7067" s="964" t="s">
        <v>141</v>
      </c>
      <c r="D7067" s="966">
        <v>229.76</v>
      </c>
      <c r="E7067" s="757"/>
      <c r="F7067" s="757"/>
      <c r="G7067" s="757"/>
      <c r="H7067" s="757"/>
      <c r="I7067" s="757"/>
    </row>
    <row r="7068" spans="1:9" ht="15.75" customHeight="1">
      <c r="A7068" s="963">
        <v>98532</v>
      </c>
      <c r="B7068" s="963" t="s">
        <v>10000</v>
      </c>
      <c r="C7068" s="964" t="s">
        <v>141</v>
      </c>
      <c r="D7068" s="966">
        <v>101.7</v>
      </c>
      <c r="E7068" s="757"/>
      <c r="F7068" s="757"/>
      <c r="G7068" s="757"/>
      <c r="H7068" s="757"/>
      <c r="I7068" s="757"/>
    </row>
    <row r="7069" spans="1:9" ht="15.75" customHeight="1">
      <c r="A7069" s="963">
        <v>98533</v>
      </c>
      <c r="B7069" s="963" t="s">
        <v>10001</v>
      </c>
      <c r="C7069" s="964" t="s">
        <v>141</v>
      </c>
      <c r="D7069" s="966">
        <v>270.08999999999997</v>
      </c>
      <c r="E7069" s="757"/>
      <c r="F7069" s="757"/>
      <c r="G7069" s="757"/>
      <c r="H7069" s="757"/>
      <c r="I7069" s="757"/>
    </row>
    <row r="7070" spans="1:9" ht="15.75" customHeight="1">
      <c r="A7070" s="963">
        <v>98534</v>
      </c>
      <c r="B7070" s="963" t="s">
        <v>10002</v>
      </c>
      <c r="C7070" s="964" t="s">
        <v>141</v>
      </c>
      <c r="D7070" s="966">
        <v>701.96</v>
      </c>
      <c r="E7070" s="757"/>
      <c r="F7070" s="757"/>
      <c r="G7070" s="757"/>
      <c r="H7070" s="757"/>
      <c r="I7070" s="757"/>
    </row>
    <row r="7071" spans="1:9" ht="15.75" customHeight="1">
      <c r="A7071" s="963">
        <v>98535</v>
      </c>
      <c r="B7071" s="963" t="s">
        <v>10003</v>
      </c>
      <c r="C7071" s="964" t="s">
        <v>141</v>
      </c>
      <c r="D7071" s="966">
        <v>1093.92</v>
      </c>
      <c r="E7071" s="757"/>
      <c r="F7071" s="757"/>
      <c r="G7071" s="757"/>
      <c r="H7071" s="757"/>
      <c r="I7071" s="757"/>
    </row>
    <row r="7072" spans="1:9" ht="15.75" customHeight="1">
      <c r="A7072" s="963">
        <v>88238</v>
      </c>
      <c r="B7072" s="963" t="s">
        <v>2086</v>
      </c>
      <c r="C7072" s="964" t="s">
        <v>1522</v>
      </c>
      <c r="D7072" s="966">
        <v>17.190000000000001</v>
      </c>
      <c r="E7072" s="757"/>
      <c r="F7072" s="757"/>
      <c r="G7072" s="757"/>
      <c r="H7072" s="757"/>
      <c r="I7072" s="757"/>
    </row>
    <row r="7073" spans="1:9" ht="15.75" customHeight="1">
      <c r="A7073" s="963">
        <v>88239</v>
      </c>
      <c r="B7073" s="963" t="s">
        <v>1586</v>
      </c>
      <c r="C7073" s="964" t="s">
        <v>1522</v>
      </c>
      <c r="D7073" s="966">
        <v>17.05</v>
      </c>
      <c r="E7073" s="757"/>
      <c r="F7073" s="757"/>
      <c r="G7073" s="757"/>
      <c r="H7073" s="757"/>
      <c r="I7073" s="757"/>
    </row>
    <row r="7074" spans="1:9" ht="15.75" customHeight="1">
      <c r="A7074" s="963">
        <v>88240</v>
      </c>
      <c r="B7074" s="963" t="s">
        <v>10004</v>
      </c>
      <c r="C7074" s="964" t="s">
        <v>1522</v>
      </c>
      <c r="D7074" s="966">
        <v>12.85</v>
      </c>
      <c r="E7074" s="757"/>
      <c r="F7074" s="757"/>
      <c r="G7074" s="757"/>
      <c r="H7074" s="757"/>
      <c r="I7074" s="757"/>
    </row>
    <row r="7075" spans="1:9" ht="15.75" customHeight="1">
      <c r="A7075" s="963">
        <v>88241</v>
      </c>
      <c r="B7075" s="963" t="s">
        <v>10005</v>
      </c>
      <c r="C7075" s="964" t="s">
        <v>1522</v>
      </c>
      <c r="D7075" s="966">
        <v>17.190000000000001</v>
      </c>
      <c r="E7075" s="757"/>
      <c r="F7075" s="757"/>
      <c r="G7075" s="757"/>
      <c r="H7075" s="757"/>
      <c r="I7075" s="757"/>
    </row>
    <row r="7076" spans="1:9" ht="15.75" customHeight="1">
      <c r="A7076" s="963">
        <v>88242</v>
      </c>
      <c r="B7076" s="963" t="s">
        <v>10006</v>
      </c>
      <c r="C7076" s="964" t="s">
        <v>1522</v>
      </c>
      <c r="D7076" s="966">
        <v>17.23</v>
      </c>
      <c r="E7076" s="757"/>
      <c r="F7076" s="757"/>
      <c r="G7076" s="757"/>
      <c r="H7076" s="757"/>
      <c r="I7076" s="757"/>
    </row>
    <row r="7077" spans="1:9" ht="15.75" customHeight="1">
      <c r="A7077" s="963">
        <v>88243</v>
      </c>
      <c r="B7077" s="963" t="s">
        <v>1943</v>
      </c>
      <c r="C7077" s="964" t="s">
        <v>1522</v>
      </c>
      <c r="D7077" s="966">
        <v>17.53</v>
      </c>
      <c r="E7077" s="757"/>
      <c r="F7077" s="757"/>
      <c r="G7077" s="757"/>
      <c r="H7077" s="757"/>
      <c r="I7077" s="757"/>
    </row>
    <row r="7078" spans="1:9" ht="15.75" customHeight="1">
      <c r="A7078" s="963">
        <v>88245</v>
      </c>
      <c r="B7078" s="963" t="s">
        <v>2085</v>
      </c>
      <c r="C7078" s="964" t="s">
        <v>1522</v>
      </c>
      <c r="D7078" s="966">
        <v>21.7</v>
      </c>
      <c r="E7078" s="757"/>
      <c r="F7078" s="757"/>
      <c r="G7078" s="757"/>
      <c r="H7078" s="757"/>
      <c r="I7078" s="757"/>
    </row>
    <row r="7079" spans="1:9" ht="15.75" customHeight="1">
      <c r="A7079" s="963">
        <v>88246</v>
      </c>
      <c r="B7079" s="963" t="s">
        <v>10007</v>
      </c>
      <c r="C7079" s="964" t="s">
        <v>1522</v>
      </c>
      <c r="D7079" s="966">
        <v>18.11</v>
      </c>
      <c r="E7079" s="757"/>
      <c r="F7079" s="757"/>
      <c r="G7079" s="757"/>
      <c r="H7079" s="757"/>
      <c r="I7079" s="757"/>
    </row>
    <row r="7080" spans="1:9" ht="15.75" customHeight="1">
      <c r="A7080" s="963">
        <v>88247</v>
      </c>
      <c r="B7080" s="963" t="s">
        <v>1750</v>
      </c>
      <c r="C7080" s="964" t="s">
        <v>1522</v>
      </c>
      <c r="D7080" s="966">
        <v>17.489999999999998</v>
      </c>
      <c r="E7080" s="757"/>
      <c r="F7080" s="757"/>
      <c r="G7080" s="757"/>
      <c r="H7080" s="757"/>
      <c r="I7080" s="757"/>
    </row>
    <row r="7081" spans="1:9" ht="15.75" customHeight="1">
      <c r="A7081" s="963">
        <v>88248</v>
      </c>
      <c r="B7081" s="963" t="s">
        <v>1702</v>
      </c>
      <c r="C7081" s="964" t="s">
        <v>1522</v>
      </c>
      <c r="D7081" s="966">
        <v>16.59</v>
      </c>
      <c r="E7081" s="757"/>
      <c r="F7081" s="757"/>
      <c r="G7081" s="757"/>
      <c r="H7081" s="757"/>
      <c r="I7081" s="757"/>
    </row>
    <row r="7082" spans="1:9" ht="15.75" customHeight="1">
      <c r="A7082" s="963">
        <v>88249</v>
      </c>
      <c r="B7082" s="963" t="s">
        <v>10008</v>
      </c>
      <c r="C7082" s="964" t="s">
        <v>1522</v>
      </c>
      <c r="D7082" s="966">
        <v>21.72</v>
      </c>
      <c r="E7082" s="757"/>
      <c r="F7082" s="757"/>
      <c r="G7082" s="757"/>
      <c r="H7082" s="757"/>
      <c r="I7082" s="757"/>
    </row>
    <row r="7083" spans="1:9" ht="15.75" customHeight="1">
      <c r="A7083" s="963">
        <v>88250</v>
      </c>
      <c r="B7083" s="963" t="s">
        <v>10009</v>
      </c>
      <c r="C7083" s="964" t="s">
        <v>1522</v>
      </c>
      <c r="D7083" s="966">
        <v>16.27</v>
      </c>
      <c r="E7083" s="757"/>
      <c r="F7083" s="757"/>
      <c r="G7083" s="757"/>
      <c r="H7083" s="757"/>
      <c r="I7083" s="757"/>
    </row>
    <row r="7084" spans="1:9" ht="15.75" customHeight="1">
      <c r="A7084" s="963">
        <v>88251</v>
      </c>
      <c r="B7084" s="963" t="s">
        <v>2007</v>
      </c>
      <c r="C7084" s="964" t="s">
        <v>1522</v>
      </c>
      <c r="D7084" s="966">
        <v>17.7</v>
      </c>
      <c r="E7084" s="757"/>
      <c r="F7084" s="757"/>
      <c r="G7084" s="757"/>
      <c r="H7084" s="757"/>
      <c r="I7084" s="757"/>
    </row>
    <row r="7085" spans="1:9" ht="15.75" customHeight="1">
      <c r="A7085" s="963">
        <v>88252</v>
      </c>
      <c r="B7085" s="963" t="s">
        <v>10010</v>
      </c>
      <c r="C7085" s="964" t="s">
        <v>1522</v>
      </c>
      <c r="D7085" s="966">
        <v>17.04</v>
      </c>
      <c r="E7085" s="757"/>
      <c r="F7085" s="757"/>
      <c r="G7085" s="757"/>
      <c r="H7085" s="757"/>
      <c r="I7085" s="757"/>
    </row>
    <row r="7086" spans="1:9" ht="15.75" customHeight="1">
      <c r="A7086" s="963">
        <v>88253</v>
      </c>
      <c r="B7086" s="963" t="s">
        <v>10011</v>
      </c>
      <c r="C7086" s="964" t="s">
        <v>1522</v>
      </c>
      <c r="D7086" s="966">
        <v>16.170000000000002</v>
      </c>
      <c r="E7086" s="757"/>
      <c r="F7086" s="757"/>
      <c r="G7086" s="757"/>
      <c r="H7086" s="757"/>
      <c r="I7086" s="757"/>
    </row>
    <row r="7087" spans="1:9" ht="15.75" customHeight="1">
      <c r="A7087" s="963">
        <v>88255</v>
      </c>
      <c r="B7087" s="963" t="s">
        <v>10012</v>
      </c>
      <c r="C7087" s="964" t="s">
        <v>1522</v>
      </c>
      <c r="D7087" s="966">
        <v>36.130000000000003</v>
      </c>
      <c r="E7087" s="757"/>
      <c r="F7087" s="757"/>
      <c r="G7087" s="757"/>
      <c r="H7087" s="757"/>
      <c r="I7087" s="757"/>
    </row>
    <row r="7088" spans="1:9" ht="15.75" customHeight="1">
      <c r="A7088" s="963">
        <v>88256</v>
      </c>
      <c r="B7088" s="963" t="s">
        <v>1623</v>
      </c>
      <c r="C7088" s="964" t="s">
        <v>1522</v>
      </c>
      <c r="D7088" s="966">
        <v>21.75</v>
      </c>
      <c r="E7088" s="757"/>
      <c r="F7088" s="757"/>
      <c r="G7088" s="757"/>
      <c r="H7088" s="757"/>
      <c r="I7088" s="757"/>
    </row>
    <row r="7089" spans="1:9" ht="15.75" customHeight="1">
      <c r="A7089" s="963">
        <v>88257</v>
      </c>
      <c r="B7089" s="963" t="s">
        <v>10013</v>
      </c>
      <c r="C7089" s="964" t="s">
        <v>1522</v>
      </c>
      <c r="D7089" s="966">
        <v>18.149999999999999</v>
      </c>
      <c r="E7089" s="757"/>
      <c r="F7089" s="757"/>
      <c r="G7089" s="757"/>
      <c r="H7089" s="757"/>
      <c r="I7089" s="757"/>
    </row>
    <row r="7090" spans="1:9" ht="15.75" customHeight="1">
      <c r="A7090" s="963">
        <v>88258</v>
      </c>
      <c r="B7090" s="963" t="s">
        <v>10014</v>
      </c>
      <c r="C7090" s="964" t="s">
        <v>1522</v>
      </c>
      <c r="D7090" s="966">
        <v>14.1</v>
      </c>
      <c r="E7090" s="757"/>
      <c r="F7090" s="757"/>
      <c r="G7090" s="757"/>
      <c r="H7090" s="757"/>
      <c r="I7090" s="757"/>
    </row>
    <row r="7091" spans="1:9" ht="15.75" customHeight="1">
      <c r="A7091" s="963">
        <v>88260</v>
      </c>
      <c r="B7091" s="963" t="s">
        <v>10015</v>
      </c>
      <c r="C7091" s="964" t="s">
        <v>1522</v>
      </c>
      <c r="D7091" s="966">
        <v>21.7</v>
      </c>
      <c r="E7091" s="757"/>
      <c r="F7091" s="757"/>
      <c r="G7091" s="757"/>
      <c r="H7091" s="757"/>
      <c r="I7091" s="757"/>
    </row>
    <row r="7092" spans="1:9" ht="15.75" customHeight="1">
      <c r="A7092" s="963">
        <v>88261</v>
      </c>
      <c r="B7092" s="963" t="s">
        <v>1667</v>
      </c>
      <c r="C7092" s="964" t="s">
        <v>1522</v>
      </c>
      <c r="D7092" s="966">
        <v>20.73</v>
      </c>
      <c r="E7092" s="757"/>
      <c r="F7092" s="757"/>
      <c r="G7092" s="757"/>
      <c r="H7092" s="757"/>
      <c r="I7092" s="757"/>
    </row>
    <row r="7093" spans="1:9" ht="15.75" customHeight="1">
      <c r="A7093" s="963">
        <v>88262</v>
      </c>
      <c r="B7093" s="963" t="s">
        <v>1588</v>
      </c>
      <c r="C7093" s="964" t="s">
        <v>1522</v>
      </c>
      <c r="D7093" s="966">
        <v>21.52</v>
      </c>
      <c r="E7093" s="757"/>
      <c r="F7093" s="757"/>
      <c r="G7093" s="757"/>
      <c r="H7093" s="757"/>
      <c r="I7093" s="757"/>
    </row>
    <row r="7094" spans="1:9" ht="15.75" customHeight="1">
      <c r="A7094" s="963">
        <v>88263</v>
      </c>
      <c r="B7094" s="963" t="s">
        <v>10016</v>
      </c>
      <c r="C7094" s="964" t="s">
        <v>1522</v>
      </c>
      <c r="D7094" s="966">
        <v>16.2</v>
      </c>
      <c r="E7094" s="757"/>
      <c r="F7094" s="757"/>
      <c r="G7094" s="757"/>
      <c r="H7094" s="757"/>
      <c r="I7094" s="757"/>
    </row>
    <row r="7095" spans="1:9" ht="15.75" customHeight="1">
      <c r="A7095" s="963">
        <v>88264</v>
      </c>
      <c r="B7095" s="963" t="s">
        <v>1738</v>
      </c>
      <c r="C7095" s="964" t="s">
        <v>1522</v>
      </c>
      <c r="D7095" s="966">
        <v>22.11</v>
      </c>
      <c r="E7095" s="757"/>
      <c r="F7095" s="757"/>
      <c r="G7095" s="757"/>
      <c r="H7095" s="757"/>
      <c r="I7095" s="757"/>
    </row>
    <row r="7096" spans="1:9" ht="15.75" customHeight="1">
      <c r="A7096" s="963">
        <v>88265</v>
      </c>
      <c r="B7096" s="963" t="s">
        <v>10017</v>
      </c>
      <c r="C7096" s="964" t="s">
        <v>1522</v>
      </c>
      <c r="D7096" s="966">
        <v>22.11</v>
      </c>
      <c r="E7096" s="757"/>
      <c r="F7096" s="757"/>
      <c r="G7096" s="757"/>
      <c r="H7096" s="757"/>
      <c r="I7096" s="757"/>
    </row>
    <row r="7097" spans="1:9" ht="15.75" customHeight="1">
      <c r="A7097" s="963">
        <v>88266</v>
      </c>
      <c r="B7097" s="963" t="s">
        <v>10018</v>
      </c>
      <c r="C7097" s="964" t="s">
        <v>1522</v>
      </c>
      <c r="D7097" s="966">
        <v>24.23</v>
      </c>
      <c r="E7097" s="757"/>
      <c r="F7097" s="757"/>
      <c r="G7097" s="757"/>
      <c r="H7097" s="757"/>
      <c r="I7097" s="757"/>
    </row>
    <row r="7098" spans="1:9" ht="15.75" customHeight="1">
      <c r="A7098" s="963">
        <v>88267</v>
      </c>
      <c r="B7098" s="963" t="s">
        <v>1629</v>
      </c>
      <c r="C7098" s="964" t="s">
        <v>1522</v>
      </c>
      <c r="D7098" s="966">
        <v>21.12</v>
      </c>
      <c r="E7098" s="757"/>
      <c r="F7098" s="757"/>
      <c r="G7098" s="757"/>
      <c r="H7098" s="757"/>
      <c r="I7098" s="757"/>
    </row>
    <row r="7099" spans="1:9" ht="15.75" customHeight="1">
      <c r="A7099" s="963">
        <v>88269</v>
      </c>
      <c r="B7099" s="963" t="s">
        <v>10019</v>
      </c>
      <c r="C7099" s="964" t="s">
        <v>1522</v>
      </c>
      <c r="D7099" s="966">
        <v>21.7</v>
      </c>
      <c r="E7099" s="757"/>
      <c r="F7099" s="757"/>
      <c r="G7099" s="757"/>
      <c r="H7099" s="757"/>
      <c r="I7099" s="757"/>
    </row>
    <row r="7100" spans="1:9" ht="15.75" customHeight="1">
      <c r="A7100" s="963">
        <v>88270</v>
      </c>
      <c r="B7100" s="963" t="s">
        <v>1942</v>
      </c>
      <c r="C7100" s="964" t="s">
        <v>1522</v>
      </c>
      <c r="D7100" s="966">
        <v>21.86</v>
      </c>
      <c r="E7100" s="757"/>
      <c r="F7100" s="757"/>
      <c r="G7100" s="757"/>
      <c r="H7100" s="757"/>
      <c r="I7100" s="757"/>
    </row>
    <row r="7101" spans="1:9" ht="15.75" customHeight="1">
      <c r="A7101" s="963">
        <v>88272</v>
      </c>
      <c r="B7101" s="963" t="s">
        <v>10020</v>
      </c>
      <c r="C7101" s="964" t="s">
        <v>1522</v>
      </c>
      <c r="D7101" s="966">
        <v>23.04</v>
      </c>
      <c r="E7101" s="757"/>
      <c r="F7101" s="757"/>
      <c r="G7101" s="757"/>
      <c r="H7101" s="757"/>
      <c r="I7101" s="757"/>
    </row>
    <row r="7102" spans="1:9" ht="15.75" customHeight="1">
      <c r="A7102" s="963">
        <v>88273</v>
      </c>
      <c r="B7102" s="963" t="s">
        <v>10021</v>
      </c>
      <c r="C7102" s="964" t="s">
        <v>1522</v>
      </c>
      <c r="D7102" s="966">
        <v>21.05</v>
      </c>
      <c r="E7102" s="757"/>
      <c r="F7102" s="757"/>
      <c r="G7102" s="757"/>
      <c r="H7102" s="757"/>
      <c r="I7102" s="757"/>
    </row>
    <row r="7103" spans="1:9" ht="15.75" customHeight="1">
      <c r="A7103" s="963">
        <v>88274</v>
      </c>
      <c r="B7103" s="963" t="s">
        <v>1689</v>
      </c>
      <c r="C7103" s="964" t="s">
        <v>1522</v>
      </c>
      <c r="D7103" s="966">
        <v>21.75</v>
      </c>
      <c r="E7103" s="757"/>
      <c r="F7103" s="757"/>
      <c r="G7103" s="757"/>
      <c r="H7103" s="757"/>
      <c r="I7103" s="757"/>
    </row>
    <row r="7104" spans="1:9" ht="15.75" customHeight="1">
      <c r="A7104" s="963">
        <v>88275</v>
      </c>
      <c r="B7104" s="963" t="s">
        <v>10022</v>
      </c>
      <c r="C7104" s="964" t="s">
        <v>1522</v>
      </c>
      <c r="D7104" s="966">
        <v>26.06</v>
      </c>
      <c r="E7104" s="757"/>
      <c r="F7104" s="757"/>
      <c r="G7104" s="757"/>
      <c r="H7104" s="757"/>
      <c r="I7104" s="757"/>
    </row>
    <row r="7105" spans="1:9" ht="15.75" customHeight="1">
      <c r="A7105" s="963">
        <v>88277</v>
      </c>
      <c r="B7105" s="963" t="s">
        <v>10023</v>
      </c>
      <c r="C7105" s="964" t="s">
        <v>1522</v>
      </c>
      <c r="D7105" s="966">
        <v>14.08</v>
      </c>
      <c r="E7105" s="757"/>
      <c r="F7105" s="757"/>
      <c r="G7105" s="757"/>
      <c r="H7105" s="757"/>
      <c r="I7105" s="757"/>
    </row>
    <row r="7106" spans="1:9" ht="15.75" customHeight="1">
      <c r="A7106" s="963">
        <v>88278</v>
      </c>
      <c r="B7106" s="963" t="s">
        <v>1632</v>
      </c>
      <c r="C7106" s="964" t="s">
        <v>1522</v>
      </c>
      <c r="D7106" s="966">
        <v>16.920000000000002</v>
      </c>
      <c r="E7106" s="757"/>
      <c r="F7106" s="757"/>
      <c r="G7106" s="757"/>
      <c r="H7106" s="757"/>
      <c r="I7106" s="757"/>
    </row>
    <row r="7107" spans="1:9" ht="15.75" customHeight="1">
      <c r="A7107" s="963">
        <v>88279</v>
      </c>
      <c r="B7107" s="963" t="s">
        <v>10024</v>
      </c>
      <c r="C7107" s="964" t="s">
        <v>1522</v>
      </c>
      <c r="D7107" s="966">
        <v>26.17</v>
      </c>
      <c r="E7107" s="757"/>
      <c r="F7107" s="757"/>
      <c r="G7107" s="757"/>
      <c r="H7107" s="757"/>
      <c r="I7107" s="757"/>
    </row>
    <row r="7108" spans="1:9" ht="15.75" customHeight="1">
      <c r="A7108" s="963">
        <v>88281</v>
      </c>
      <c r="B7108" s="963" t="s">
        <v>10025</v>
      </c>
      <c r="C7108" s="964" t="s">
        <v>1522</v>
      </c>
      <c r="D7108" s="966">
        <v>18.760000000000002</v>
      </c>
      <c r="E7108" s="757"/>
      <c r="F7108" s="757"/>
      <c r="G7108" s="757"/>
      <c r="H7108" s="757"/>
      <c r="I7108" s="757"/>
    </row>
    <row r="7109" spans="1:9" ht="15.75" customHeight="1">
      <c r="A7109" s="963">
        <v>88282</v>
      </c>
      <c r="B7109" s="963" t="s">
        <v>10026</v>
      </c>
      <c r="C7109" s="964" t="s">
        <v>1522</v>
      </c>
      <c r="D7109" s="966">
        <v>19.71</v>
      </c>
      <c r="E7109" s="757"/>
      <c r="F7109" s="757"/>
      <c r="G7109" s="757"/>
      <c r="H7109" s="757"/>
      <c r="I7109" s="757"/>
    </row>
    <row r="7110" spans="1:9" ht="15.75" customHeight="1">
      <c r="A7110" s="963">
        <v>88283</v>
      </c>
      <c r="B7110" s="963" t="s">
        <v>10027</v>
      </c>
      <c r="C7110" s="964" t="s">
        <v>1522</v>
      </c>
      <c r="D7110" s="966">
        <v>25.28</v>
      </c>
      <c r="E7110" s="757"/>
      <c r="F7110" s="757"/>
      <c r="G7110" s="757"/>
      <c r="H7110" s="757"/>
      <c r="I7110" s="757"/>
    </row>
    <row r="7111" spans="1:9" ht="15.75" customHeight="1">
      <c r="A7111" s="963">
        <v>88284</v>
      </c>
      <c r="B7111" s="963" t="s">
        <v>10028</v>
      </c>
      <c r="C7111" s="964" t="s">
        <v>1522</v>
      </c>
      <c r="D7111" s="966">
        <v>20.45</v>
      </c>
      <c r="E7111" s="757"/>
      <c r="F7111" s="757"/>
      <c r="G7111" s="757"/>
      <c r="H7111" s="757"/>
      <c r="I7111" s="757"/>
    </row>
    <row r="7112" spans="1:9" ht="15.75" customHeight="1">
      <c r="A7112" s="963">
        <v>88285</v>
      </c>
      <c r="B7112" s="963" t="s">
        <v>10029</v>
      </c>
      <c r="C7112" s="964" t="s">
        <v>1522</v>
      </c>
      <c r="D7112" s="966">
        <v>23.07</v>
      </c>
      <c r="E7112" s="757"/>
      <c r="F7112" s="757"/>
      <c r="G7112" s="757"/>
      <c r="H7112" s="757"/>
      <c r="I7112" s="757"/>
    </row>
    <row r="7113" spans="1:9" ht="15.75" customHeight="1">
      <c r="A7113" s="963">
        <v>88286</v>
      </c>
      <c r="B7113" s="963" t="s">
        <v>10030</v>
      </c>
      <c r="C7113" s="964" t="s">
        <v>1522</v>
      </c>
      <c r="D7113" s="966">
        <v>20.64</v>
      </c>
      <c r="E7113" s="757"/>
      <c r="F7113" s="757"/>
      <c r="G7113" s="757"/>
      <c r="H7113" s="757"/>
      <c r="I7113" s="757"/>
    </row>
    <row r="7114" spans="1:9" ht="15.75" customHeight="1">
      <c r="A7114" s="963">
        <v>88288</v>
      </c>
      <c r="B7114" s="963" t="s">
        <v>10031</v>
      </c>
      <c r="C7114" s="964" t="s">
        <v>1522</v>
      </c>
      <c r="D7114" s="966">
        <v>20.149999999999999</v>
      </c>
      <c r="E7114" s="757"/>
      <c r="F7114" s="757"/>
      <c r="G7114" s="757"/>
      <c r="H7114" s="757"/>
      <c r="I7114" s="757"/>
    </row>
    <row r="7115" spans="1:9" ht="15.75" customHeight="1">
      <c r="A7115" s="963">
        <v>88291</v>
      </c>
      <c r="B7115" s="963" t="s">
        <v>10032</v>
      </c>
      <c r="C7115" s="964" t="s">
        <v>1522</v>
      </c>
      <c r="D7115" s="966">
        <v>18.12</v>
      </c>
      <c r="E7115" s="757"/>
      <c r="F7115" s="757"/>
      <c r="G7115" s="757"/>
      <c r="H7115" s="757"/>
      <c r="I7115" s="757"/>
    </row>
    <row r="7116" spans="1:9" ht="15.75" customHeight="1">
      <c r="A7116" s="963">
        <v>88292</v>
      </c>
      <c r="B7116" s="963" t="s">
        <v>10033</v>
      </c>
      <c r="C7116" s="964" t="s">
        <v>1522</v>
      </c>
      <c r="D7116" s="966">
        <v>19.670000000000002</v>
      </c>
      <c r="E7116" s="757"/>
      <c r="F7116" s="757"/>
      <c r="G7116" s="757"/>
      <c r="H7116" s="757"/>
      <c r="I7116" s="757"/>
    </row>
    <row r="7117" spans="1:9" ht="15.75" customHeight="1">
      <c r="A7117" s="963">
        <v>88293</v>
      </c>
      <c r="B7117" s="963" t="s">
        <v>10034</v>
      </c>
      <c r="C7117" s="964" t="s">
        <v>1522</v>
      </c>
      <c r="D7117" s="966">
        <v>21.58</v>
      </c>
      <c r="E7117" s="757"/>
      <c r="F7117" s="757"/>
      <c r="G7117" s="757"/>
      <c r="H7117" s="757"/>
      <c r="I7117" s="757"/>
    </row>
    <row r="7118" spans="1:9" ht="15.75" customHeight="1">
      <c r="A7118" s="963">
        <v>88294</v>
      </c>
      <c r="B7118" s="963" t="s">
        <v>10035</v>
      </c>
      <c r="C7118" s="964" t="s">
        <v>1522</v>
      </c>
      <c r="D7118" s="966">
        <v>23.43</v>
      </c>
      <c r="E7118" s="757"/>
      <c r="F7118" s="757"/>
      <c r="G7118" s="757"/>
      <c r="H7118" s="757"/>
      <c r="I7118" s="757"/>
    </row>
    <row r="7119" spans="1:9" ht="15.75" customHeight="1">
      <c r="A7119" s="963">
        <v>88295</v>
      </c>
      <c r="B7119" s="963" t="s">
        <v>10036</v>
      </c>
      <c r="C7119" s="964" t="s">
        <v>1522</v>
      </c>
      <c r="D7119" s="966">
        <v>17.21</v>
      </c>
      <c r="E7119" s="757"/>
      <c r="F7119" s="757"/>
      <c r="G7119" s="757"/>
      <c r="H7119" s="757"/>
      <c r="I7119" s="757"/>
    </row>
    <row r="7120" spans="1:9" ht="15.75" customHeight="1">
      <c r="A7120" s="963">
        <v>88296</v>
      </c>
      <c r="B7120" s="963" t="s">
        <v>10037</v>
      </c>
      <c r="C7120" s="964" t="s">
        <v>1522</v>
      </c>
      <c r="D7120" s="966">
        <v>17.21</v>
      </c>
      <c r="E7120" s="757"/>
      <c r="F7120" s="757"/>
      <c r="G7120" s="757"/>
      <c r="H7120" s="757"/>
      <c r="I7120" s="757"/>
    </row>
    <row r="7121" spans="1:9" ht="15.75" customHeight="1">
      <c r="A7121" s="963">
        <v>88297</v>
      </c>
      <c r="B7121" s="963" t="s">
        <v>10038</v>
      </c>
      <c r="C7121" s="964" t="s">
        <v>1522</v>
      </c>
      <c r="D7121" s="966">
        <v>20.56</v>
      </c>
      <c r="E7121" s="757"/>
      <c r="F7121" s="757"/>
      <c r="G7121" s="757"/>
      <c r="H7121" s="757"/>
      <c r="I7121" s="757"/>
    </row>
    <row r="7122" spans="1:9" ht="15.75" customHeight="1">
      <c r="A7122" s="963">
        <v>88298</v>
      </c>
      <c r="B7122" s="963" t="s">
        <v>10039</v>
      </c>
      <c r="C7122" s="964" t="s">
        <v>1522</v>
      </c>
      <c r="D7122" s="966">
        <v>16.5</v>
      </c>
      <c r="E7122" s="757"/>
      <c r="F7122" s="757"/>
      <c r="G7122" s="757"/>
      <c r="H7122" s="757"/>
      <c r="I7122" s="757"/>
    </row>
    <row r="7123" spans="1:9" ht="15.75" customHeight="1">
      <c r="A7123" s="963">
        <v>88299</v>
      </c>
      <c r="B7123" s="963" t="s">
        <v>10040</v>
      </c>
      <c r="C7123" s="964" t="s">
        <v>1522</v>
      </c>
      <c r="D7123" s="966">
        <v>21.9</v>
      </c>
      <c r="E7123" s="757"/>
      <c r="F7123" s="757"/>
      <c r="G7123" s="757"/>
      <c r="H7123" s="757"/>
      <c r="I7123" s="757"/>
    </row>
    <row r="7124" spans="1:9" ht="15.75" customHeight="1">
      <c r="A7124" s="963">
        <v>88300</v>
      </c>
      <c r="B7124" s="963" t="s">
        <v>10041</v>
      </c>
      <c r="C7124" s="964" t="s">
        <v>1522</v>
      </c>
      <c r="D7124" s="966">
        <v>26.19</v>
      </c>
      <c r="E7124" s="757"/>
      <c r="F7124" s="757"/>
      <c r="G7124" s="757"/>
      <c r="H7124" s="757"/>
      <c r="I7124" s="757"/>
    </row>
    <row r="7125" spans="1:9" ht="15.75" customHeight="1">
      <c r="A7125" s="963">
        <v>88301</v>
      </c>
      <c r="B7125" s="963" t="s">
        <v>10042</v>
      </c>
      <c r="C7125" s="964" t="s">
        <v>1522</v>
      </c>
      <c r="D7125" s="966">
        <v>21.05</v>
      </c>
      <c r="E7125" s="757"/>
      <c r="F7125" s="757"/>
      <c r="G7125" s="757"/>
      <c r="H7125" s="757"/>
      <c r="I7125" s="757"/>
    </row>
    <row r="7126" spans="1:9" ht="15.75" customHeight="1">
      <c r="A7126" s="963">
        <v>88302</v>
      </c>
      <c r="B7126" s="963" t="s">
        <v>10043</v>
      </c>
      <c r="C7126" s="964" t="s">
        <v>1522</v>
      </c>
      <c r="D7126" s="966">
        <v>22.51</v>
      </c>
      <c r="E7126" s="757"/>
      <c r="F7126" s="757"/>
      <c r="G7126" s="757"/>
      <c r="H7126" s="757"/>
      <c r="I7126" s="757"/>
    </row>
    <row r="7127" spans="1:9" ht="15.75" customHeight="1">
      <c r="A7127" s="963">
        <v>88303</v>
      </c>
      <c r="B7127" s="963" t="s">
        <v>10044</v>
      </c>
      <c r="C7127" s="964" t="s">
        <v>1522</v>
      </c>
      <c r="D7127" s="966">
        <v>22.27</v>
      </c>
      <c r="E7127" s="757"/>
      <c r="F7127" s="757"/>
      <c r="G7127" s="757"/>
      <c r="H7127" s="757"/>
      <c r="I7127" s="757"/>
    </row>
    <row r="7128" spans="1:9" ht="15.75" customHeight="1">
      <c r="A7128" s="963">
        <v>88304</v>
      </c>
      <c r="B7128" s="963" t="s">
        <v>10045</v>
      </c>
      <c r="C7128" s="964" t="s">
        <v>1522</v>
      </c>
      <c r="D7128" s="966">
        <v>19.78</v>
      </c>
      <c r="E7128" s="757"/>
      <c r="F7128" s="757"/>
      <c r="G7128" s="757"/>
      <c r="H7128" s="757"/>
      <c r="I7128" s="757"/>
    </row>
    <row r="7129" spans="1:9" ht="15.75" customHeight="1">
      <c r="A7129" s="963">
        <v>88306</v>
      </c>
      <c r="B7129" s="963" t="s">
        <v>10046</v>
      </c>
      <c r="C7129" s="964" t="s">
        <v>1522</v>
      </c>
      <c r="D7129" s="966">
        <v>21.29</v>
      </c>
      <c r="E7129" s="757"/>
      <c r="F7129" s="757"/>
      <c r="G7129" s="757"/>
      <c r="H7129" s="757"/>
      <c r="I7129" s="757"/>
    </row>
    <row r="7130" spans="1:9" ht="15.75" customHeight="1">
      <c r="A7130" s="963">
        <v>88307</v>
      </c>
      <c r="B7130" s="963" t="s">
        <v>10047</v>
      </c>
      <c r="C7130" s="964" t="s">
        <v>1522</v>
      </c>
      <c r="D7130" s="966">
        <v>21.45</v>
      </c>
      <c r="E7130" s="757"/>
      <c r="F7130" s="757"/>
      <c r="G7130" s="757"/>
      <c r="H7130" s="757"/>
      <c r="I7130" s="757"/>
    </row>
    <row r="7131" spans="1:9" ht="15.75" customHeight="1">
      <c r="A7131" s="963">
        <v>88308</v>
      </c>
      <c r="B7131" s="963" t="s">
        <v>10048</v>
      </c>
      <c r="C7131" s="964" t="s">
        <v>1522</v>
      </c>
      <c r="D7131" s="966">
        <v>21.75</v>
      </c>
      <c r="E7131" s="757"/>
      <c r="F7131" s="757"/>
      <c r="G7131" s="757"/>
      <c r="H7131" s="757"/>
      <c r="I7131" s="757"/>
    </row>
    <row r="7132" spans="1:9" ht="15.75" customHeight="1">
      <c r="A7132" s="963">
        <v>88309</v>
      </c>
      <c r="B7132" s="963" t="s">
        <v>1615</v>
      </c>
      <c r="C7132" s="964" t="s">
        <v>1522</v>
      </c>
      <c r="D7132" s="966">
        <v>21.86</v>
      </c>
      <c r="E7132" s="757"/>
      <c r="F7132" s="757"/>
      <c r="G7132" s="757"/>
      <c r="H7132" s="757"/>
      <c r="I7132" s="757"/>
    </row>
    <row r="7133" spans="1:9" ht="15.75" customHeight="1">
      <c r="A7133" s="963">
        <v>88310</v>
      </c>
      <c r="B7133" s="963" t="s">
        <v>1695</v>
      </c>
      <c r="C7133" s="964" t="s">
        <v>1522</v>
      </c>
      <c r="D7133" s="966">
        <v>23.1</v>
      </c>
      <c r="E7133" s="757"/>
      <c r="F7133" s="757"/>
      <c r="G7133" s="757"/>
      <c r="H7133" s="757"/>
      <c r="I7133" s="757"/>
    </row>
    <row r="7134" spans="1:9" ht="15.75" customHeight="1">
      <c r="A7134" s="963">
        <v>88311</v>
      </c>
      <c r="B7134" s="963" t="s">
        <v>10049</v>
      </c>
      <c r="C7134" s="964" t="s">
        <v>1522</v>
      </c>
      <c r="D7134" s="966">
        <v>22.58</v>
      </c>
      <c r="E7134" s="757"/>
      <c r="F7134" s="757"/>
      <c r="G7134" s="757"/>
      <c r="H7134" s="757"/>
      <c r="I7134" s="757"/>
    </row>
    <row r="7135" spans="1:9" ht="15.75" customHeight="1">
      <c r="A7135" s="963">
        <v>88312</v>
      </c>
      <c r="B7135" s="963" t="s">
        <v>10050</v>
      </c>
      <c r="C7135" s="964" t="s">
        <v>1522</v>
      </c>
      <c r="D7135" s="966">
        <v>23.1</v>
      </c>
      <c r="E7135" s="757"/>
      <c r="F7135" s="757"/>
      <c r="G7135" s="757"/>
      <c r="H7135" s="757"/>
      <c r="I7135" s="757"/>
    </row>
    <row r="7136" spans="1:9" ht="15.75" customHeight="1">
      <c r="A7136" s="963">
        <v>88313</v>
      </c>
      <c r="B7136" s="963" t="s">
        <v>10051</v>
      </c>
      <c r="C7136" s="964" t="s">
        <v>1522</v>
      </c>
      <c r="D7136" s="966">
        <v>13.51</v>
      </c>
      <c r="E7136" s="757"/>
      <c r="F7136" s="757"/>
      <c r="G7136" s="757"/>
      <c r="H7136" s="757"/>
      <c r="I7136" s="757"/>
    </row>
    <row r="7137" spans="1:9" ht="15.75" customHeight="1">
      <c r="A7137" s="963">
        <v>88314</v>
      </c>
      <c r="B7137" s="963" t="s">
        <v>10052</v>
      </c>
      <c r="C7137" s="964" t="s">
        <v>1522</v>
      </c>
      <c r="D7137" s="966">
        <v>16.190000000000001</v>
      </c>
      <c r="E7137" s="757"/>
      <c r="F7137" s="757"/>
      <c r="G7137" s="757"/>
      <c r="H7137" s="757"/>
      <c r="I7137" s="757"/>
    </row>
    <row r="7138" spans="1:9" ht="15.75" customHeight="1">
      <c r="A7138" s="963">
        <v>88315</v>
      </c>
      <c r="B7138" s="963" t="s">
        <v>2006</v>
      </c>
      <c r="C7138" s="964" t="s">
        <v>1522</v>
      </c>
      <c r="D7138" s="966">
        <v>21.7</v>
      </c>
      <c r="E7138" s="757"/>
      <c r="F7138" s="757"/>
      <c r="G7138" s="757"/>
      <c r="H7138" s="757"/>
      <c r="I7138" s="757"/>
    </row>
    <row r="7139" spans="1:9" ht="15.75" customHeight="1">
      <c r="A7139" s="963">
        <v>88316</v>
      </c>
      <c r="B7139" s="963" t="s">
        <v>1617</v>
      </c>
      <c r="C7139" s="964" t="s">
        <v>1522</v>
      </c>
      <c r="D7139" s="966">
        <v>17.16</v>
      </c>
      <c r="E7139" s="757"/>
      <c r="F7139" s="757"/>
      <c r="G7139" s="757"/>
      <c r="H7139" s="757"/>
      <c r="I7139" s="757"/>
    </row>
    <row r="7140" spans="1:9" ht="15.75" customHeight="1">
      <c r="A7140" s="963">
        <v>88317</v>
      </c>
      <c r="B7140" s="963" t="s">
        <v>10053</v>
      </c>
      <c r="C7140" s="964" t="s">
        <v>1522</v>
      </c>
      <c r="D7140" s="966">
        <v>23.41</v>
      </c>
      <c r="E7140" s="757"/>
      <c r="F7140" s="757"/>
      <c r="G7140" s="757"/>
      <c r="H7140" s="757"/>
      <c r="I7140" s="757"/>
    </row>
    <row r="7141" spans="1:9" ht="15.75" customHeight="1">
      <c r="A7141" s="963">
        <v>88318</v>
      </c>
      <c r="B7141" s="963" t="s">
        <v>10054</v>
      </c>
      <c r="C7141" s="964" t="s">
        <v>1522</v>
      </c>
      <c r="D7141" s="966">
        <v>26.59</v>
      </c>
      <c r="E7141" s="757"/>
      <c r="F7141" s="757"/>
      <c r="G7141" s="757"/>
      <c r="H7141" s="757"/>
      <c r="I7141" s="757"/>
    </row>
    <row r="7142" spans="1:9" ht="15.75" customHeight="1">
      <c r="A7142" s="963">
        <v>88320</v>
      </c>
      <c r="B7142" s="963" t="s">
        <v>10055</v>
      </c>
      <c r="C7142" s="964" t="s">
        <v>1522</v>
      </c>
      <c r="D7142" s="966">
        <v>21.52</v>
      </c>
      <c r="E7142" s="757"/>
      <c r="F7142" s="757"/>
      <c r="G7142" s="757"/>
      <c r="H7142" s="757"/>
      <c r="I7142" s="757"/>
    </row>
    <row r="7143" spans="1:9" ht="15.75" customHeight="1">
      <c r="A7143" s="963">
        <v>88321</v>
      </c>
      <c r="B7143" s="963" t="s">
        <v>10056</v>
      </c>
      <c r="C7143" s="964" t="s">
        <v>1522</v>
      </c>
      <c r="D7143" s="966">
        <v>25.9</v>
      </c>
      <c r="E7143" s="757"/>
      <c r="F7143" s="757"/>
      <c r="G7143" s="757"/>
      <c r="H7143" s="757"/>
      <c r="I7143" s="757"/>
    </row>
    <row r="7144" spans="1:9" ht="15.75" customHeight="1">
      <c r="A7144" s="963">
        <v>88322</v>
      </c>
      <c r="B7144" s="963" t="s">
        <v>10057</v>
      </c>
      <c r="C7144" s="964" t="s">
        <v>1522</v>
      </c>
      <c r="D7144" s="966">
        <v>22.97</v>
      </c>
      <c r="E7144" s="757"/>
      <c r="F7144" s="757"/>
      <c r="G7144" s="757"/>
      <c r="H7144" s="757"/>
      <c r="I7144" s="757"/>
    </row>
    <row r="7145" spans="1:9" ht="15.75" customHeight="1">
      <c r="A7145" s="963">
        <v>88323</v>
      </c>
      <c r="B7145" s="963" t="s">
        <v>10058</v>
      </c>
      <c r="C7145" s="964" t="s">
        <v>1522</v>
      </c>
      <c r="D7145" s="966">
        <v>21.3</v>
      </c>
      <c r="E7145" s="757"/>
      <c r="F7145" s="757"/>
      <c r="G7145" s="757"/>
      <c r="H7145" s="757"/>
      <c r="I7145" s="757"/>
    </row>
    <row r="7146" spans="1:9" ht="15.75" customHeight="1">
      <c r="A7146" s="963">
        <v>88324</v>
      </c>
      <c r="B7146" s="963" t="s">
        <v>10059</v>
      </c>
      <c r="C7146" s="964" t="s">
        <v>1522</v>
      </c>
      <c r="D7146" s="966">
        <v>20.82</v>
      </c>
      <c r="E7146" s="757"/>
      <c r="F7146" s="757"/>
      <c r="G7146" s="757"/>
      <c r="H7146" s="757"/>
      <c r="I7146" s="757"/>
    </row>
    <row r="7147" spans="1:9" ht="15.75" customHeight="1">
      <c r="A7147" s="963">
        <v>88325</v>
      </c>
      <c r="B7147" s="963" t="s">
        <v>1659</v>
      </c>
      <c r="C7147" s="964" t="s">
        <v>1522</v>
      </c>
      <c r="D7147" s="966">
        <v>18.03</v>
      </c>
      <c r="E7147" s="757"/>
      <c r="F7147" s="757"/>
      <c r="G7147" s="757"/>
      <c r="H7147" s="757"/>
      <c r="I7147" s="757"/>
    </row>
    <row r="7148" spans="1:9" ht="15.75" customHeight="1">
      <c r="A7148" s="963">
        <v>88326</v>
      </c>
      <c r="B7148" s="963" t="s">
        <v>10060</v>
      </c>
      <c r="C7148" s="964" t="s">
        <v>1522</v>
      </c>
      <c r="D7148" s="966">
        <v>22.42</v>
      </c>
      <c r="E7148" s="757"/>
      <c r="F7148" s="757"/>
      <c r="G7148" s="757"/>
      <c r="H7148" s="757"/>
      <c r="I7148" s="757"/>
    </row>
    <row r="7149" spans="1:9" ht="15.75" customHeight="1">
      <c r="A7149" s="963">
        <v>88377</v>
      </c>
      <c r="B7149" s="963" t="s">
        <v>10061</v>
      </c>
      <c r="C7149" s="964" t="s">
        <v>1522</v>
      </c>
      <c r="D7149" s="966">
        <v>17.579999999999998</v>
      </c>
      <c r="E7149" s="757"/>
      <c r="F7149" s="757"/>
      <c r="G7149" s="757"/>
      <c r="H7149" s="757"/>
      <c r="I7149" s="757"/>
    </row>
    <row r="7150" spans="1:9" ht="15.75" customHeight="1">
      <c r="A7150" s="963">
        <v>88441</v>
      </c>
      <c r="B7150" s="963" t="s">
        <v>10062</v>
      </c>
      <c r="C7150" s="964" t="s">
        <v>1522</v>
      </c>
      <c r="D7150" s="966">
        <v>16.68</v>
      </c>
      <c r="E7150" s="757"/>
      <c r="F7150" s="757"/>
      <c r="G7150" s="757"/>
      <c r="H7150" s="757"/>
      <c r="I7150" s="757"/>
    </row>
    <row r="7151" spans="1:9" ht="15.75" customHeight="1">
      <c r="A7151" s="963">
        <v>88597</v>
      </c>
      <c r="B7151" s="963" t="s">
        <v>10063</v>
      </c>
      <c r="C7151" s="964" t="s">
        <v>1522</v>
      </c>
      <c r="D7151" s="966">
        <v>35.5</v>
      </c>
      <c r="E7151" s="757"/>
      <c r="F7151" s="757"/>
      <c r="G7151" s="757"/>
      <c r="H7151" s="757"/>
      <c r="I7151" s="757"/>
    </row>
    <row r="7152" spans="1:9" ht="15.75" customHeight="1">
      <c r="A7152" s="963">
        <v>90766</v>
      </c>
      <c r="B7152" s="963" t="s">
        <v>10064</v>
      </c>
      <c r="C7152" s="964" t="s">
        <v>1522</v>
      </c>
      <c r="D7152" s="966">
        <v>19.190000000000001</v>
      </c>
      <c r="E7152" s="757"/>
      <c r="F7152" s="757"/>
      <c r="G7152" s="757"/>
      <c r="H7152" s="757"/>
      <c r="I7152" s="757"/>
    </row>
    <row r="7153" spans="1:9" ht="15.75" customHeight="1">
      <c r="A7153" s="963">
        <v>90767</v>
      </c>
      <c r="B7153" s="963" t="s">
        <v>10065</v>
      </c>
      <c r="C7153" s="964" t="s">
        <v>1522</v>
      </c>
      <c r="D7153" s="966">
        <v>19.82</v>
      </c>
      <c r="E7153" s="757"/>
      <c r="F7153" s="757"/>
      <c r="G7153" s="757"/>
      <c r="H7153" s="757"/>
      <c r="I7153" s="757"/>
    </row>
    <row r="7154" spans="1:9" ht="15.75" customHeight="1">
      <c r="A7154" s="963">
        <v>90768</v>
      </c>
      <c r="B7154" s="963" t="s">
        <v>10066</v>
      </c>
      <c r="C7154" s="964" t="s">
        <v>1522</v>
      </c>
      <c r="D7154" s="966">
        <v>76.06</v>
      </c>
      <c r="E7154" s="757"/>
      <c r="F7154" s="757"/>
      <c r="G7154" s="757"/>
      <c r="H7154" s="757"/>
      <c r="I7154" s="757"/>
    </row>
    <row r="7155" spans="1:9" ht="15.75" customHeight="1">
      <c r="A7155" s="963">
        <v>90769</v>
      </c>
      <c r="B7155" s="963" t="s">
        <v>10067</v>
      </c>
      <c r="C7155" s="964" t="s">
        <v>1522</v>
      </c>
      <c r="D7155" s="966">
        <v>107.3</v>
      </c>
      <c r="E7155" s="757"/>
      <c r="F7155" s="757"/>
      <c r="G7155" s="757"/>
      <c r="H7155" s="757"/>
      <c r="I7155" s="757"/>
    </row>
    <row r="7156" spans="1:9" ht="15.75" customHeight="1">
      <c r="A7156" s="963">
        <v>90770</v>
      </c>
      <c r="B7156" s="963" t="s">
        <v>10068</v>
      </c>
      <c r="C7156" s="964" t="s">
        <v>1522</v>
      </c>
      <c r="D7156" s="966">
        <v>141.30000000000001</v>
      </c>
      <c r="E7156" s="757"/>
      <c r="F7156" s="757"/>
      <c r="G7156" s="757"/>
      <c r="H7156" s="757"/>
      <c r="I7156" s="757"/>
    </row>
    <row r="7157" spans="1:9" ht="15.75" customHeight="1">
      <c r="A7157" s="963">
        <v>90771</v>
      </c>
      <c r="B7157" s="963" t="s">
        <v>10069</v>
      </c>
      <c r="C7157" s="964" t="s">
        <v>1522</v>
      </c>
      <c r="D7157" s="966">
        <v>25.67</v>
      </c>
      <c r="E7157" s="757"/>
      <c r="F7157" s="757"/>
      <c r="G7157" s="757"/>
      <c r="H7157" s="757"/>
      <c r="I7157" s="757"/>
    </row>
    <row r="7158" spans="1:9" ht="15.75" customHeight="1">
      <c r="A7158" s="963">
        <v>90772</v>
      </c>
      <c r="B7158" s="963" t="s">
        <v>10070</v>
      </c>
      <c r="C7158" s="964" t="s">
        <v>1522</v>
      </c>
      <c r="D7158" s="966">
        <v>15.22</v>
      </c>
      <c r="E7158" s="757"/>
      <c r="F7158" s="757"/>
      <c r="G7158" s="757"/>
      <c r="H7158" s="757"/>
      <c r="I7158" s="757"/>
    </row>
    <row r="7159" spans="1:9" ht="15.75" customHeight="1">
      <c r="A7159" s="963">
        <v>90773</v>
      </c>
      <c r="B7159" s="963" t="s">
        <v>10071</v>
      </c>
      <c r="C7159" s="964" t="s">
        <v>1522</v>
      </c>
      <c r="D7159" s="966">
        <v>20.87</v>
      </c>
      <c r="E7159" s="757"/>
      <c r="F7159" s="757"/>
      <c r="G7159" s="757"/>
      <c r="H7159" s="757"/>
      <c r="I7159" s="757"/>
    </row>
    <row r="7160" spans="1:9" ht="15.75" customHeight="1">
      <c r="A7160" s="963">
        <v>90775</v>
      </c>
      <c r="B7160" s="963" t="s">
        <v>10072</v>
      </c>
      <c r="C7160" s="964" t="s">
        <v>1522</v>
      </c>
      <c r="D7160" s="966">
        <v>24.9</v>
      </c>
      <c r="E7160" s="757"/>
      <c r="F7160" s="757"/>
      <c r="G7160" s="757"/>
      <c r="H7160" s="757"/>
      <c r="I7160" s="757"/>
    </row>
    <row r="7161" spans="1:9" ht="15.75" customHeight="1">
      <c r="A7161" s="963">
        <v>90776</v>
      </c>
      <c r="B7161" s="963" t="s">
        <v>1548</v>
      </c>
      <c r="C7161" s="964" t="s">
        <v>1522</v>
      </c>
      <c r="D7161" s="966">
        <v>21.13</v>
      </c>
      <c r="E7161" s="757"/>
      <c r="F7161" s="757"/>
      <c r="G7161" s="757"/>
      <c r="H7161" s="757"/>
      <c r="I7161" s="757"/>
    </row>
    <row r="7162" spans="1:9" ht="15.75" customHeight="1">
      <c r="A7162" s="963">
        <v>90777</v>
      </c>
      <c r="B7162" s="963" t="s">
        <v>10073</v>
      </c>
      <c r="C7162" s="964" t="s">
        <v>1522</v>
      </c>
      <c r="D7162" s="966">
        <v>103.19</v>
      </c>
      <c r="E7162" s="757"/>
      <c r="F7162" s="757"/>
      <c r="G7162" s="757"/>
      <c r="H7162" s="757"/>
      <c r="I7162" s="757"/>
    </row>
    <row r="7163" spans="1:9" ht="15.75" customHeight="1">
      <c r="A7163" s="963">
        <v>90778</v>
      </c>
      <c r="B7163" s="963" t="s">
        <v>10074</v>
      </c>
      <c r="C7163" s="964" t="s">
        <v>1522</v>
      </c>
      <c r="D7163" s="966">
        <v>117.2</v>
      </c>
      <c r="E7163" s="757"/>
      <c r="F7163" s="757"/>
      <c r="G7163" s="757"/>
      <c r="H7163" s="757"/>
      <c r="I7163" s="757"/>
    </row>
    <row r="7164" spans="1:9" ht="15.75" customHeight="1">
      <c r="A7164" s="963">
        <v>90779</v>
      </c>
      <c r="B7164" s="963" t="s">
        <v>10075</v>
      </c>
      <c r="C7164" s="964" t="s">
        <v>1522</v>
      </c>
      <c r="D7164" s="966">
        <v>159.56</v>
      </c>
      <c r="E7164" s="757"/>
      <c r="F7164" s="757"/>
      <c r="G7164" s="757"/>
      <c r="H7164" s="757"/>
      <c r="I7164" s="757"/>
    </row>
    <row r="7165" spans="1:9" ht="15.75" customHeight="1">
      <c r="A7165" s="963">
        <v>90780</v>
      </c>
      <c r="B7165" s="963" t="s">
        <v>10076</v>
      </c>
      <c r="C7165" s="964" t="s">
        <v>1522</v>
      </c>
      <c r="D7165" s="966">
        <v>31.65</v>
      </c>
      <c r="E7165" s="757"/>
      <c r="F7165" s="757"/>
      <c r="G7165" s="757"/>
      <c r="H7165" s="757"/>
      <c r="I7165" s="757"/>
    </row>
    <row r="7166" spans="1:9" ht="15.75" customHeight="1">
      <c r="A7166" s="963">
        <v>90781</v>
      </c>
      <c r="B7166" s="963" t="s">
        <v>10077</v>
      </c>
      <c r="C7166" s="964" t="s">
        <v>1522</v>
      </c>
      <c r="D7166" s="966">
        <v>33.770000000000003</v>
      </c>
      <c r="E7166" s="757"/>
      <c r="F7166" s="757"/>
      <c r="G7166" s="757"/>
      <c r="H7166" s="757"/>
      <c r="I7166" s="757"/>
    </row>
    <row r="7167" spans="1:9" ht="15.75" customHeight="1">
      <c r="A7167" s="963">
        <v>91677</v>
      </c>
      <c r="B7167" s="963" t="s">
        <v>10078</v>
      </c>
      <c r="C7167" s="964" t="s">
        <v>1522</v>
      </c>
      <c r="D7167" s="966">
        <v>148.08000000000001</v>
      </c>
      <c r="E7167" s="757"/>
      <c r="F7167" s="757"/>
      <c r="G7167" s="757"/>
      <c r="H7167" s="757"/>
      <c r="I7167" s="757"/>
    </row>
    <row r="7168" spans="1:9" ht="15.75" customHeight="1">
      <c r="A7168" s="963">
        <v>91678</v>
      </c>
      <c r="B7168" s="963" t="s">
        <v>10079</v>
      </c>
      <c r="C7168" s="964" t="s">
        <v>1522</v>
      </c>
      <c r="D7168" s="966">
        <v>144.13</v>
      </c>
      <c r="E7168" s="757"/>
      <c r="F7168" s="757"/>
      <c r="G7168" s="757"/>
      <c r="H7168" s="757"/>
      <c r="I7168" s="757"/>
    </row>
    <row r="7169" spans="1:9" ht="15.75" customHeight="1">
      <c r="A7169" s="963">
        <v>93558</v>
      </c>
      <c r="B7169" s="963" t="s">
        <v>10080</v>
      </c>
      <c r="C7169" s="964" t="s">
        <v>10081</v>
      </c>
      <c r="D7169" s="966">
        <v>3490.46</v>
      </c>
      <c r="E7169" s="757"/>
      <c r="F7169" s="757"/>
      <c r="G7169" s="757"/>
      <c r="H7169" s="757"/>
      <c r="I7169" s="757"/>
    </row>
    <row r="7170" spans="1:9" ht="15.75" customHeight="1">
      <c r="A7170" s="963">
        <v>93559</v>
      </c>
      <c r="B7170" s="963" t="s">
        <v>10063</v>
      </c>
      <c r="C7170" s="964" t="s">
        <v>10081</v>
      </c>
      <c r="D7170" s="966">
        <v>6236.49</v>
      </c>
      <c r="E7170" s="757"/>
      <c r="F7170" s="757"/>
      <c r="G7170" s="757"/>
      <c r="H7170" s="757"/>
      <c r="I7170" s="757"/>
    </row>
    <row r="7171" spans="1:9" ht="15.75" customHeight="1">
      <c r="A7171" s="963">
        <v>93560</v>
      </c>
      <c r="B7171" s="963" t="s">
        <v>10071</v>
      </c>
      <c r="C7171" s="964" t="s">
        <v>10081</v>
      </c>
      <c r="D7171" s="966">
        <v>3679.37</v>
      </c>
      <c r="E7171" s="757"/>
      <c r="F7171" s="757"/>
      <c r="G7171" s="757"/>
      <c r="H7171" s="757"/>
      <c r="I7171" s="757"/>
    </row>
    <row r="7172" spans="1:9" ht="15.75" customHeight="1">
      <c r="A7172" s="963">
        <v>93561</v>
      </c>
      <c r="B7172" s="963" t="s">
        <v>10072</v>
      </c>
      <c r="C7172" s="964" t="s">
        <v>10081</v>
      </c>
      <c r="D7172" s="966">
        <v>4384.83</v>
      </c>
      <c r="E7172" s="757"/>
      <c r="F7172" s="757"/>
      <c r="G7172" s="757"/>
      <c r="H7172" s="757"/>
      <c r="I7172" s="757"/>
    </row>
    <row r="7173" spans="1:9" ht="15.75" customHeight="1">
      <c r="A7173" s="963">
        <v>93562</v>
      </c>
      <c r="B7173" s="963" t="s">
        <v>10069</v>
      </c>
      <c r="C7173" s="964" t="s">
        <v>10081</v>
      </c>
      <c r="D7173" s="966">
        <v>4519.37</v>
      </c>
      <c r="E7173" s="757"/>
      <c r="F7173" s="757"/>
      <c r="G7173" s="757"/>
      <c r="H7173" s="757"/>
      <c r="I7173" s="757"/>
    </row>
    <row r="7174" spans="1:9" ht="15.75" customHeight="1">
      <c r="A7174" s="963">
        <v>93563</v>
      </c>
      <c r="B7174" s="963" t="s">
        <v>10064</v>
      </c>
      <c r="C7174" s="964" t="s">
        <v>10081</v>
      </c>
      <c r="D7174" s="966">
        <v>3381.62</v>
      </c>
      <c r="E7174" s="757"/>
      <c r="F7174" s="757"/>
      <c r="G7174" s="757"/>
      <c r="H7174" s="757"/>
      <c r="I7174" s="757"/>
    </row>
    <row r="7175" spans="1:9" ht="15.75" customHeight="1">
      <c r="A7175" s="963">
        <v>93564</v>
      </c>
      <c r="B7175" s="963" t="s">
        <v>10065</v>
      </c>
      <c r="C7175" s="964" t="s">
        <v>10081</v>
      </c>
      <c r="D7175" s="966">
        <v>3483.67</v>
      </c>
      <c r="E7175" s="757"/>
      <c r="F7175" s="757"/>
      <c r="G7175" s="757"/>
      <c r="H7175" s="757"/>
      <c r="I7175" s="757"/>
    </row>
    <row r="7176" spans="1:9" ht="15.75" customHeight="1">
      <c r="A7176" s="963">
        <v>93565</v>
      </c>
      <c r="B7176" s="963" t="s">
        <v>10073</v>
      </c>
      <c r="C7176" s="964" t="s">
        <v>10081</v>
      </c>
      <c r="D7176" s="966">
        <v>18037.77</v>
      </c>
      <c r="E7176" s="757"/>
      <c r="F7176" s="757"/>
      <c r="G7176" s="757"/>
      <c r="H7176" s="757"/>
      <c r="I7176" s="757"/>
    </row>
    <row r="7177" spans="1:9" ht="15.75" customHeight="1">
      <c r="A7177" s="963">
        <v>93566</v>
      </c>
      <c r="B7177" s="963" t="s">
        <v>10070</v>
      </c>
      <c r="C7177" s="964" t="s">
        <v>10081</v>
      </c>
      <c r="D7177" s="966">
        <v>2689.79</v>
      </c>
      <c r="E7177" s="757"/>
      <c r="F7177" s="757"/>
      <c r="G7177" s="757"/>
      <c r="H7177" s="757"/>
      <c r="I7177" s="757"/>
    </row>
    <row r="7178" spans="1:9" ht="15.75" customHeight="1">
      <c r="A7178" s="963">
        <v>93567</v>
      </c>
      <c r="B7178" s="963" t="s">
        <v>10074</v>
      </c>
      <c r="C7178" s="964" t="s">
        <v>10081</v>
      </c>
      <c r="D7178" s="966">
        <v>20484.5</v>
      </c>
      <c r="E7178" s="757"/>
      <c r="F7178" s="757"/>
      <c r="G7178" s="757"/>
      <c r="H7178" s="757"/>
      <c r="I7178" s="757"/>
    </row>
    <row r="7179" spans="1:9" ht="15.75" customHeight="1">
      <c r="A7179" s="963">
        <v>93568</v>
      </c>
      <c r="B7179" s="963" t="s">
        <v>10075</v>
      </c>
      <c r="C7179" s="964" t="s">
        <v>10081</v>
      </c>
      <c r="D7179" s="966">
        <v>27879.07</v>
      </c>
      <c r="E7179" s="757"/>
      <c r="F7179" s="757"/>
      <c r="G7179" s="757"/>
      <c r="H7179" s="757"/>
      <c r="I7179" s="757"/>
    </row>
    <row r="7180" spans="1:9" ht="15.75" customHeight="1">
      <c r="A7180" s="963">
        <v>93569</v>
      </c>
      <c r="B7180" s="963" t="s">
        <v>10082</v>
      </c>
      <c r="C7180" s="964" t="s">
        <v>10081</v>
      </c>
      <c r="D7180" s="966">
        <v>13323.11</v>
      </c>
      <c r="E7180" s="757"/>
      <c r="F7180" s="757"/>
      <c r="G7180" s="757"/>
      <c r="H7180" s="757"/>
      <c r="I7180" s="757"/>
    </row>
    <row r="7181" spans="1:9" ht="15.75" customHeight="1">
      <c r="A7181" s="963">
        <v>93570</v>
      </c>
      <c r="B7181" s="963" t="s">
        <v>10083</v>
      </c>
      <c r="C7181" s="964" t="s">
        <v>10081</v>
      </c>
      <c r="D7181" s="966">
        <v>18783.82</v>
      </c>
      <c r="E7181" s="757"/>
      <c r="F7181" s="757"/>
      <c r="G7181" s="757"/>
      <c r="H7181" s="757"/>
      <c r="I7181" s="757"/>
    </row>
    <row r="7182" spans="1:9" ht="15.75" customHeight="1">
      <c r="A7182" s="963">
        <v>93571</v>
      </c>
      <c r="B7182" s="963" t="s">
        <v>10084</v>
      </c>
      <c r="C7182" s="964" t="s">
        <v>10081</v>
      </c>
      <c r="D7182" s="966">
        <v>24726.23</v>
      </c>
      <c r="E7182" s="757"/>
      <c r="F7182" s="757"/>
      <c r="G7182" s="757"/>
      <c r="H7182" s="757"/>
      <c r="I7182" s="757"/>
    </row>
    <row r="7183" spans="1:9" ht="15.75" customHeight="1">
      <c r="A7183" s="963">
        <v>93572</v>
      </c>
      <c r="B7183" s="963" t="s">
        <v>10085</v>
      </c>
      <c r="C7183" s="964" t="s">
        <v>10081</v>
      </c>
      <c r="D7183" s="966">
        <v>3717.51</v>
      </c>
      <c r="E7183" s="757"/>
      <c r="F7183" s="757"/>
      <c r="G7183" s="757"/>
      <c r="H7183" s="757"/>
      <c r="I7183" s="757"/>
    </row>
    <row r="7184" spans="1:9" ht="15.75" customHeight="1">
      <c r="A7184" s="963">
        <v>94295</v>
      </c>
      <c r="B7184" s="963" t="s">
        <v>10076</v>
      </c>
      <c r="C7184" s="964" t="s">
        <v>10081</v>
      </c>
      <c r="D7184" s="966">
        <v>5553.16</v>
      </c>
      <c r="E7184" s="757"/>
      <c r="F7184" s="757"/>
      <c r="G7184" s="757"/>
      <c r="H7184" s="757"/>
      <c r="I7184" s="757"/>
    </row>
    <row r="7185" spans="1:9" ht="15.75" customHeight="1">
      <c r="A7185" s="963">
        <v>94296</v>
      </c>
      <c r="B7185" s="963" t="s">
        <v>10077</v>
      </c>
      <c r="C7185" s="964" t="s">
        <v>10081</v>
      </c>
      <c r="D7185" s="966">
        <v>5929.41</v>
      </c>
      <c r="E7185" s="757"/>
      <c r="F7185" s="757"/>
      <c r="G7185" s="757"/>
      <c r="H7185" s="757"/>
      <c r="I7185" s="757"/>
    </row>
    <row r="7186" spans="1:9" ht="15.75" customHeight="1">
      <c r="A7186" s="963">
        <v>95308</v>
      </c>
      <c r="B7186" s="963" t="s">
        <v>10086</v>
      </c>
      <c r="C7186" s="964" t="s">
        <v>1522</v>
      </c>
      <c r="D7186" s="966">
        <v>0.14000000000000001</v>
      </c>
      <c r="E7186" s="757"/>
      <c r="F7186" s="757"/>
      <c r="G7186" s="757"/>
      <c r="H7186" s="757"/>
      <c r="I7186" s="757"/>
    </row>
    <row r="7187" spans="1:9" ht="15.75" customHeight="1">
      <c r="A7187" s="963">
        <v>95309</v>
      </c>
      <c r="B7187" s="963" t="s">
        <v>10087</v>
      </c>
      <c r="C7187" s="964" t="s">
        <v>1522</v>
      </c>
      <c r="D7187" s="966">
        <v>0.18</v>
      </c>
      <c r="E7187" s="757"/>
      <c r="F7187" s="757"/>
      <c r="G7187" s="757"/>
      <c r="H7187" s="757"/>
      <c r="I7187" s="757"/>
    </row>
    <row r="7188" spans="1:9" ht="15.75" customHeight="1">
      <c r="A7188" s="963">
        <v>95310</v>
      </c>
      <c r="B7188" s="963" t="s">
        <v>10088</v>
      </c>
      <c r="C7188" s="964" t="s">
        <v>1522</v>
      </c>
      <c r="D7188" s="966">
        <v>0.1</v>
      </c>
      <c r="E7188" s="757"/>
      <c r="F7188" s="757"/>
      <c r="G7188" s="757"/>
      <c r="H7188" s="757"/>
      <c r="I7188" s="757"/>
    </row>
    <row r="7189" spans="1:9" ht="15.75" customHeight="1">
      <c r="A7189" s="963">
        <v>95311</v>
      </c>
      <c r="B7189" s="963" t="s">
        <v>10089</v>
      </c>
      <c r="C7189" s="964" t="s">
        <v>1522</v>
      </c>
      <c r="D7189" s="966">
        <v>0.14000000000000001</v>
      </c>
      <c r="E7189" s="757"/>
      <c r="F7189" s="757"/>
      <c r="G7189" s="757"/>
      <c r="H7189" s="757"/>
      <c r="I7189" s="757"/>
    </row>
    <row r="7190" spans="1:9" ht="15.75" customHeight="1">
      <c r="A7190" s="963">
        <v>95312</v>
      </c>
      <c r="B7190" s="963" t="s">
        <v>10090</v>
      </c>
      <c r="C7190" s="964" t="s">
        <v>1522</v>
      </c>
      <c r="D7190" s="966">
        <v>0.18</v>
      </c>
      <c r="E7190" s="757"/>
      <c r="F7190" s="757"/>
      <c r="G7190" s="757"/>
      <c r="H7190" s="757"/>
      <c r="I7190" s="757"/>
    </row>
    <row r="7191" spans="1:9" ht="15.75" customHeight="1">
      <c r="A7191" s="963">
        <v>95313</v>
      </c>
      <c r="B7191" s="963" t="s">
        <v>10091</v>
      </c>
      <c r="C7191" s="964" t="s">
        <v>1522</v>
      </c>
      <c r="D7191" s="966">
        <v>0.14000000000000001</v>
      </c>
      <c r="E7191" s="757"/>
      <c r="F7191" s="757"/>
      <c r="G7191" s="757"/>
      <c r="H7191" s="757"/>
      <c r="I7191" s="757"/>
    </row>
    <row r="7192" spans="1:9" ht="15.75" customHeight="1">
      <c r="A7192" s="963">
        <v>95314</v>
      </c>
      <c r="B7192" s="963" t="s">
        <v>10092</v>
      </c>
      <c r="C7192" s="964" t="s">
        <v>1522</v>
      </c>
      <c r="D7192" s="966">
        <v>0.19</v>
      </c>
      <c r="E7192" s="757"/>
      <c r="F7192" s="757"/>
      <c r="G7192" s="757"/>
      <c r="H7192" s="757"/>
      <c r="I7192" s="757"/>
    </row>
    <row r="7193" spans="1:9" ht="15.75" customHeight="1">
      <c r="A7193" s="963">
        <v>95315</v>
      </c>
      <c r="B7193" s="963" t="s">
        <v>10093</v>
      </c>
      <c r="C7193" s="964" t="s">
        <v>1522</v>
      </c>
      <c r="D7193" s="966">
        <v>0.21</v>
      </c>
      <c r="E7193" s="757"/>
      <c r="F7193" s="757"/>
      <c r="G7193" s="757"/>
      <c r="H7193" s="757"/>
      <c r="I7193" s="757"/>
    </row>
    <row r="7194" spans="1:9" ht="15.75" customHeight="1">
      <c r="A7194" s="963">
        <v>95316</v>
      </c>
      <c r="B7194" s="963" t="s">
        <v>10094</v>
      </c>
      <c r="C7194" s="964" t="s">
        <v>1522</v>
      </c>
      <c r="D7194" s="966">
        <v>0.45</v>
      </c>
      <c r="E7194" s="757"/>
      <c r="F7194" s="757"/>
      <c r="G7194" s="757"/>
      <c r="H7194" s="757"/>
      <c r="I7194" s="757"/>
    </row>
    <row r="7195" spans="1:9" ht="15.75" customHeight="1">
      <c r="A7195" s="963">
        <v>95317</v>
      </c>
      <c r="B7195" s="963" t="s">
        <v>10095</v>
      </c>
      <c r="C7195" s="964" t="s">
        <v>1522</v>
      </c>
      <c r="D7195" s="966">
        <v>0.22</v>
      </c>
      <c r="E7195" s="757"/>
      <c r="F7195" s="757"/>
      <c r="G7195" s="757"/>
      <c r="H7195" s="757"/>
      <c r="I7195" s="757"/>
    </row>
    <row r="7196" spans="1:9" ht="15.75" customHeight="1">
      <c r="A7196" s="963">
        <v>95318</v>
      </c>
      <c r="B7196" s="963" t="s">
        <v>10096</v>
      </c>
      <c r="C7196" s="964" t="s">
        <v>1522</v>
      </c>
      <c r="D7196" s="966">
        <v>0.15</v>
      </c>
      <c r="E7196" s="757"/>
      <c r="F7196" s="757"/>
      <c r="G7196" s="757"/>
      <c r="H7196" s="757"/>
      <c r="I7196" s="757"/>
    </row>
    <row r="7197" spans="1:9" ht="15.75" customHeight="1">
      <c r="A7197" s="963">
        <v>95319</v>
      </c>
      <c r="B7197" s="963" t="s">
        <v>10097</v>
      </c>
      <c r="C7197" s="964" t="s">
        <v>1522</v>
      </c>
      <c r="D7197" s="966">
        <v>0.14000000000000001</v>
      </c>
      <c r="E7197" s="757"/>
      <c r="F7197" s="757"/>
      <c r="G7197" s="757"/>
      <c r="H7197" s="757"/>
      <c r="I7197" s="757"/>
    </row>
    <row r="7198" spans="1:9" ht="15.75" customHeight="1">
      <c r="A7198" s="963">
        <v>95320</v>
      </c>
      <c r="B7198" s="963" t="s">
        <v>10098</v>
      </c>
      <c r="C7198" s="964" t="s">
        <v>1522</v>
      </c>
      <c r="D7198" s="966">
        <v>0.14000000000000001</v>
      </c>
      <c r="E7198" s="757"/>
      <c r="F7198" s="757"/>
      <c r="G7198" s="757"/>
      <c r="H7198" s="757"/>
      <c r="I7198" s="757"/>
    </row>
    <row r="7199" spans="1:9" ht="15.75" customHeight="1">
      <c r="A7199" s="963">
        <v>95321</v>
      </c>
      <c r="B7199" s="963" t="s">
        <v>10099</v>
      </c>
      <c r="C7199" s="964" t="s">
        <v>1522</v>
      </c>
      <c r="D7199" s="966">
        <v>0.14000000000000001</v>
      </c>
      <c r="E7199" s="757"/>
      <c r="F7199" s="757"/>
      <c r="G7199" s="757"/>
      <c r="H7199" s="757"/>
      <c r="I7199" s="757"/>
    </row>
    <row r="7200" spans="1:9" ht="15.75" customHeight="1">
      <c r="A7200" s="963">
        <v>95322</v>
      </c>
      <c r="B7200" s="963" t="s">
        <v>10100</v>
      </c>
      <c r="C7200" s="964" t="s">
        <v>1522</v>
      </c>
      <c r="D7200" s="966">
        <v>0.11</v>
      </c>
      <c r="E7200" s="757"/>
      <c r="F7200" s="757"/>
      <c r="G7200" s="757"/>
      <c r="H7200" s="757"/>
      <c r="I7200" s="757"/>
    </row>
    <row r="7201" spans="1:9" ht="15.75" customHeight="1">
      <c r="A7201" s="963">
        <v>95323</v>
      </c>
      <c r="B7201" s="963" t="s">
        <v>10101</v>
      </c>
      <c r="C7201" s="964" t="s">
        <v>1522</v>
      </c>
      <c r="D7201" s="966">
        <v>0.27</v>
      </c>
      <c r="E7201" s="757"/>
      <c r="F7201" s="757"/>
      <c r="G7201" s="757"/>
      <c r="H7201" s="757"/>
      <c r="I7201" s="757"/>
    </row>
    <row r="7202" spans="1:9" ht="15.75" customHeight="1">
      <c r="A7202" s="963">
        <v>95324</v>
      </c>
      <c r="B7202" s="963" t="s">
        <v>10102</v>
      </c>
      <c r="C7202" s="964" t="s">
        <v>1522</v>
      </c>
      <c r="D7202" s="966">
        <v>0.24</v>
      </c>
      <c r="E7202" s="757"/>
      <c r="F7202" s="757"/>
      <c r="G7202" s="757"/>
      <c r="H7202" s="757"/>
      <c r="I7202" s="757"/>
    </row>
    <row r="7203" spans="1:9" ht="15.75" customHeight="1">
      <c r="A7203" s="963">
        <v>95325</v>
      </c>
      <c r="B7203" s="963" t="s">
        <v>10103</v>
      </c>
      <c r="C7203" s="964" t="s">
        <v>1522</v>
      </c>
      <c r="D7203" s="966">
        <v>0.25</v>
      </c>
      <c r="E7203" s="757"/>
      <c r="F7203" s="757"/>
      <c r="G7203" s="757"/>
      <c r="H7203" s="757"/>
      <c r="I7203" s="757"/>
    </row>
    <row r="7204" spans="1:9" ht="15.75" customHeight="1">
      <c r="A7204" s="963">
        <v>95326</v>
      </c>
      <c r="B7204" s="963" t="s">
        <v>10104</v>
      </c>
      <c r="C7204" s="964" t="s">
        <v>1522</v>
      </c>
      <c r="D7204" s="966">
        <v>0.05</v>
      </c>
      <c r="E7204" s="757"/>
      <c r="F7204" s="757"/>
      <c r="G7204" s="757"/>
      <c r="H7204" s="757"/>
      <c r="I7204" s="757"/>
    </row>
    <row r="7205" spans="1:9" ht="15.75" customHeight="1">
      <c r="A7205" s="963">
        <v>95328</v>
      </c>
      <c r="B7205" s="963" t="s">
        <v>10105</v>
      </c>
      <c r="C7205" s="964" t="s">
        <v>1522</v>
      </c>
      <c r="D7205" s="966">
        <v>0.19</v>
      </c>
      <c r="E7205" s="757"/>
      <c r="F7205" s="757"/>
      <c r="G7205" s="757"/>
      <c r="H7205" s="757"/>
      <c r="I7205" s="757"/>
    </row>
    <row r="7206" spans="1:9" ht="15.75" customHeight="1">
      <c r="A7206" s="963">
        <v>95329</v>
      </c>
      <c r="B7206" s="963" t="s">
        <v>10106</v>
      </c>
      <c r="C7206" s="964" t="s">
        <v>1522</v>
      </c>
      <c r="D7206" s="966">
        <v>0.23</v>
      </c>
      <c r="E7206" s="757"/>
      <c r="F7206" s="757"/>
      <c r="G7206" s="757"/>
      <c r="H7206" s="757"/>
      <c r="I7206" s="757"/>
    </row>
    <row r="7207" spans="1:9" ht="15.75" customHeight="1">
      <c r="A7207" s="963">
        <v>95330</v>
      </c>
      <c r="B7207" s="963" t="s">
        <v>10107</v>
      </c>
      <c r="C7207" s="964" t="s">
        <v>1522</v>
      </c>
      <c r="D7207" s="966">
        <v>0.19</v>
      </c>
      <c r="E7207" s="757"/>
      <c r="F7207" s="757"/>
      <c r="G7207" s="757"/>
      <c r="H7207" s="757"/>
      <c r="I7207" s="757"/>
    </row>
    <row r="7208" spans="1:9" ht="15.75" customHeight="1">
      <c r="A7208" s="963">
        <v>95331</v>
      </c>
      <c r="B7208" s="963" t="s">
        <v>10108</v>
      </c>
      <c r="C7208" s="964" t="s">
        <v>1522</v>
      </c>
      <c r="D7208" s="966">
        <v>0.14000000000000001</v>
      </c>
      <c r="E7208" s="757"/>
      <c r="F7208" s="757"/>
      <c r="G7208" s="757"/>
      <c r="H7208" s="757"/>
      <c r="I7208" s="757"/>
    </row>
    <row r="7209" spans="1:9" ht="15.75" customHeight="1">
      <c r="A7209" s="963">
        <v>95332</v>
      </c>
      <c r="B7209" s="963" t="s">
        <v>10109</v>
      </c>
      <c r="C7209" s="964" t="s">
        <v>1522</v>
      </c>
      <c r="D7209" s="966">
        <v>0.61</v>
      </c>
      <c r="E7209" s="757"/>
      <c r="F7209" s="757"/>
      <c r="G7209" s="757"/>
      <c r="H7209" s="757"/>
      <c r="I7209" s="757"/>
    </row>
    <row r="7210" spans="1:9" ht="15.75" customHeight="1">
      <c r="A7210" s="963">
        <v>95333</v>
      </c>
      <c r="B7210" s="963" t="s">
        <v>10110</v>
      </c>
      <c r="C7210" s="964" t="s">
        <v>1522</v>
      </c>
      <c r="D7210" s="966">
        <v>0.61</v>
      </c>
      <c r="E7210" s="757"/>
      <c r="F7210" s="757"/>
      <c r="G7210" s="757"/>
      <c r="H7210" s="757"/>
      <c r="I7210" s="757"/>
    </row>
    <row r="7211" spans="1:9" ht="15.75" customHeight="1">
      <c r="A7211" s="963">
        <v>95334</v>
      </c>
      <c r="B7211" s="963" t="s">
        <v>10111</v>
      </c>
      <c r="C7211" s="964" t="s">
        <v>1522</v>
      </c>
      <c r="D7211" s="966">
        <v>0.56999999999999995</v>
      </c>
      <c r="E7211" s="757"/>
      <c r="F7211" s="757"/>
      <c r="G7211" s="757"/>
      <c r="H7211" s="757"/>
      <c r="I7211" s="757"/>
    </row>
    <row r="7212" spans="1:9" ht="15.75" customHeight="1">
      <c r="A7212" s="963">
        <v>95335</v>
      </c>
      <c r="B7212" s="963" t="s">
        <v>10112</v>
      </c>
      <c r="C7212" s="964" t="s">
        <v>1522</v>
      </c>
      <c r="D7212" s="966">
        <v>0.28999999999999998</v>
      </c>
      <c r="E7212" s="757"/>
      <c r="F7212" s="757"/>
      <c r="G7212" s="757"/>
      <c r="H7212" s="757"/>
      <c r="I7212" s="757"/>
    </row>
    <row r="7213" spans="1:9" ht="15.75" customHeight="1">
      <c r="A7213" s="963">
        <v>95337</v>
      </c>
      <c r="B7213" s="963" t="s">
        <v>10113</v>
      </c>
      <c r="C7213" s="964" t="s">
        <v>1522</v>
      </c>
      <c r="D7213" s="966">
        <v>0.19</v>
      </c>
      <c r="E7213" s="757"/>
      <c r="F7213" s="757"/>
      <c r="G7213" s="757"/>
      <c r="H7213" s="757"/>
      <c r="I7213" s="757"/>
    </row>
    <row r="7214" spans="1:9" ht="15.75" customHeight="1">
      <c r="A7214" s="963">
        <v>95338</v>
      </c>
      <c r="B7214" s="963" t="s">
        <v>10114</v>
      </c>
      <c r="C7214" s="964" t="s">
        <v>1522</v>
      </c>
      <c r="D7214" s="966">
        <v>0.35</v>
      </c>
      <c r="E7214" s="757"/>
      <c r="F7214" s="757"/>
      <c r="G7214" s="757"/>
      <c r="H7214" s="757"/>
      <c r="I7214" s="757"/>
    </row>
    <row r="7215" spans="1:9" ht="15.75" customHeight="1">
      <c r="A7215" s="963">
        <v>95339</v>
      </c>
      <c r="B7215" s="963" t="s">
        <v>10115</v>
      </c>
      <c r="C7215" s="964" t="s">
        <v>1522</v>
      </c>
      <c r="D7215" s="966">
        <v>0.3</v>
      </c>
      <c r="E7215" s="757"/>
      <c r="F7215" s="757"/>
      <c r="G7215" s="757"/>
      <c r="H7215" s="757"/>
      <c r="I7215" s="757"/>
    </row>
    <row r="7216" spans="1:9" ht="15.75" customHeight="1">
      <c r="A7216" s="963">
        <v>95340</v>
      </c>
      <c r="B7216" s="963" t="s">
        <v>10116</v>
      </c>
      <c r="C7216" s="964" t="s">
        <v>1522</v>
      </c>
      <c r="D7216" s="966">
        <v>0.23</v>
      </c>
      <c r="E7216" s="757"/>
      <c r="F7216" s="757"/>
      <c r="G7216" s="757"/>
      <c r="H7216" s="757"/>
      <c r="I7216" s="757"/>
    </row>
    <row r="7217" spans="1:9" ht="15.75" customHeight="1">
      <c r="A7217" s="963">
        <v>95341</v>
      </c>
      <c r="B7217" s="963" t="s">
        <v>10117</v>
      </c>
      <c r="C7217" s="964" t="s">
        <v>1522</v>
      </c>
      <c r="D7217" s="966">
        <v>0.24</v>
      </c>
      <c r="E7217" s="757"/>
      <c r="F7217" s="757"/>
      <c r="G7217" s="757"/>
      <c r="H7217" s="757"/>
      <c r="I7217" s="757"/>
    </row>
    <row r="7218" spans="1:9" ht="15.75" customHeight="1">
      <c r="A7218" s="963">
        <v>95342</v>
      </c>
      <c r="B7218" s="963" t="s">
        <v>10118</v>
      </c>
      <c r="C7218" s="964" t="s">
        <v>1522</v>
      </c>
      <c r="D7218" s="966">
        <v>0.18</v>
      </c>
      <c r="E7218" s="757"/>
      <c r="F7218" s="757"/>
      <c r="G7218" s="757"/>
      <c r="H7218" s="757"/>
      <c r="I7218" s="757"/>
    </row>
    <row r="7219" spans="1:9" ht="15.75" customHeight="1">
      <c r="A7219" s="963">
        <v>95343</v>
      </c>
      <c r="B7219" s="963" t="s">
        <v>10119</v>
      </c>
      <c r="C7219" s="964" t="s">
        <v>1522</v>
      </c>
      <c r="D7219" s="966">
        <v>0.15</v>
      </c>
      <c r="E7219" s="757"/>
      <c r="F7219" s="757"/>
      <c r="G7219" s="757"/>
      <c r="H7219" s="757"/>
      <c r="I7219" s="757"/>
    </row>
    <row r="7220" spans="1:9" ht="15.75" customHeight="1">
      <c r="A7220" s="963">
        <v>95344</v>
      </c>
      <c r="B7220" s="963" t="s">
        <v>10120</v>
      </c>
      <c r="C7220" s="964" t="s">
        <v>1522</v>
      </c>
      <c r="D7220" s="966">
        <v>0.15</v>
      </c>
      <c r="E7220" s="757"/>
      <c r="F7220" s="757"/>
      <c r="G7220" s="757"/>
      <c r="H7220" s="757"/>
      <c r="I7220" s="757"/>
    </row>
    <row r="7221" spans="1:9" ht="15.75" customHeight="1">
      <c r="A7221" s="963">
        <v>95345</v>
      </c>
      <c r="B7221" s="963" t="s">
        <v>10121</v>
      </c>
      <c r="C7221" s="964" t="s">
        <v>1522</v>
      </c>
      <c r="D7221" s="966">
        <v>0.63</v>
      </c>
      <c r="E7221" s="757"/>
      <c r="F7221" s="757"/>
      <c r="G7221" s="757"/>
      <c r="H7221" s="757"/>
      <c r="I7221" s="757"/>
    </row>
    <row r="7222" spans="1:9" ht="15.75" customHeight="1">
      <c r="A7222" s="963">
        <v>95346</v>
      </c>
      <c r="B7222" s="963" t="s">
        <v>10122</v>
      </c>
      <c r="C7222" s="964" t="s">
        <v>1522</v>
      </c>
      <c r="D7222" s="966">
        <v>7.0000000000000007E-2</v>
      </c>
      <c r="E7222" s="757"/>
      <c r="F7222" s="757"/>
      <c r="G7222" s="757"/>
      <c r="H7222" s="757"/>
      <c r="I7222" s="757"/>
    </row>
    <row r="7223" spans="1:9" ht="15.75" customHeight="1">
      <c r="A7223" s="963">
        <v>95347</v>
      </c>
      <c r="B7223" s="963" t="s">
        <v>10123</v>
      </c>
      <c r="C7223" s="964" t="s">
        <v>1522</v>
      </c>
      <c r="D7223" s="966">
        <v>0.08</v>
      </c>
      <c r="E7223" s="757"/>
      <c r="F7223" s="757"/>
      <c r="G7223" s="757"/>
      <c r="H7223" s="757"/>
      <c r="I7223" s="757"/>
    </row>
    <row r="7224" spans="1:9" ht="15.75" customHeight="1">
      <c r="A7224" s="963">
        <v>95348</v>
      </c>
      <c r="B7224" s="963" t="s">
        <v>10124</v>
      </c>
      <c r="C7224" s="964" t="s">
        <v>1522</v>
      </c>
      <c r="D7224" s="966">
        <v>0.1</v>
      </c>
      <c r="E7224" s="757"/>
      <c r="F7224" s="757"/>
      <c r="G7224" s="757"/>
      <c r="H7224" s="757"/>
      <c r="I7224" s="757"/>
    </row>
    <row r="7225" spans="1:9" ht="15.75" customHeight="1">
      <c r="A7225" s="963">
        <v>95349</v>
      </c>
      <c r="B7225" s="963" t="s">
        <v>10125</v>
      </c>
      <c r="C7225" s="964" t="s">
        <v>1522</v>
      </c>
      <c r="D7225" s="966">
        <v>0.08</v>
      </c>
      <c r="E7225" s="757"/>
      <c r="F7225" s="757"/>
      <c r="G7225" s="757"/>
      <c r="H7225" s="757"/>
      <c r="I7225" s="757"/>
    </row>
    <row r="7226" spans="1:9" ht="15.75" customHeight="1">
      <c r="A7226" s="963">
        <v>95350</v>
      </c>
      <c r="B7226" s="963" t="s">
        <v>10126</v>
      </c>
      <c r="C7226" s="964" t="s">
        <v>1522</v>
      </c>
      <c r="D7226" s="966">
        <v>0.09</v>
      </c>
      <c r="E7226" s="757"/>
      <c r="F7226" s="757"/>
      <c r="G7226" s="757"/>
      <c r="H7226" s="757"/>
      <c r="I7226" s="757"/>
    </row>
    <row r="7227" spans="1:9" ht="15.75" customHeight="1">
      <c r="A7227" s="963">
        <v>95351</v>
      </c>
      <c r="B7227" s="963" t="s">
        <v>10127</v>
      </c>
      <c r="C7227" s="964" t="s">
        <v>1522</v>
      </c>
      <c r="D7227" s="966">
        <v>0.27</v>
      </c>
      <c r="E7227" s="757"/>
      <c r="F7227" s="757"/>
      <c r="G7227" s="757"/>
      <c r="H7227" s="757"/>
      <c r="I7227" s="757"/>
    </row>
    <row r="7228" spans="1:9" ht="15.75" customHeight="1">
      <c r="A7228" s="963">
        <v>95352</v>
      </c>
      <c r="B7228" s="963" t="s">
        <v>10128</v>
      </c>
      <c r="C7228" s="964" t="s">
        <v>1522</v>
      </c>
      <c r="D7228" s="966">
        <v>0.14000000000000001</v>
      </c>
      <c r="E7228" s="757"/>
      <c r="F7228" s="757"/>
      <c r="G7228" s="757"/>
      <c r="H7228" s="757"/>
      <c r="I7228" s="757"/>
    </row>
    <row r="7229" spans="1:9" ht="15.75" customHeight="1">
      <c r="A7229" s="963">
        <v>95354</v>
      </c>
      <c r="B7229" s="963" t="s">
        <v>10129</v>
      </c>
      <c r="C7229" s="964" t="s">
        <v>1522</v>
      </c>
      <c r="D7229" s="966">
        <v>0.11</v>
      </c>
      <c r="E7229" s="757"/>
      <c r="F7229" s="757"/>
      <c r="G7229" s="757"/>
      <c r="H7229" s="757"/>
      <c r="I7229" s="757"/>
    </row>
    <row r="7230" spans="1:9" ht="15.75" customHeight="1">
      <c r="A7230" s="963">
        <v>95355</v>
      </c>
      <c r="B7230" s="963" t="s">
        <v>10130</v>
      </c>
      <c r="C7230" s="964" t="s">
        <v>1522</v>
      </c>
      <c r="D7230" s="966">
        <v>0.13</v>
      </c>
      <c r="E7230" s="757"/>
      <c r="F7230" s="757"/>
      <c r="G7230" s="757"/>
      <c r="H7230" s="757"/>
      <c r="I7230" s="757"/>
    </row>
    <row r="7231" spans="1:9" ht="15.75" customHeight="1">
      <c r="A7231" s="963">
        <v>95356</v>
      </c>
      <c r="B7231" s="963" t="s">
        <v>10131</v>
      </c>
      <c r="C7231" s="964" t="s">
        <v>1522</v>
      </c>
      <c r="D7231" s="966">
        <v>0.14000000000000001</v>
      </c>
      <c r="E7231" s="757"/>
      <c r="F7231" s="757"/>
      <c r="G7231" s="757"/>
      <c r="H7231" s="757"/>
      <c r="I7231" s="757"/>
    </row>
    <row r="7232" spans="1:9" ht="15.75" customHeight="1">
      <c r="A7232" s="963">
        <v>95357</v>
      </c>
      <c r="B7232" s="963" t="s">
        <v>10132</v>
      </c>
      <c r="C7232" s="964" t="s">
        <v>1522</v>
      </c>
      <c r="D7232" s="966">
        <v>0.22</v>
      </c>
      <c r="E7232" s="757"/>
      <c r="F7232" s="757"/>
      <c r="G7232" s="757"/>
      <c r="H7232" s="757"/>
      <c r="I7232" s="757"/>
    </row>
    <row r="7233" spans="1:9" ht="15.75" customHeight="1">
      <c r="A7233" s="963">
        <v>95358</v>
      </c>
      <c r="B7233" s="963" t="s">
        <v>10133</v>
      </c>
      <c r="C7233" s="964" t="s">
        <v>1522</v>
      </c>
      <c r="D7233" s="966">
        <v>0.21</v>
      </c>
      <c r="E7233" s="757"/>
      <c r="F7233" s="757"/>
      <c r="G7233" s="757"/>
      <c r="H7233" s="757"/>
      <c r="I7233" s="757"/>
    </row>
    <row r="7234" spans="1:9" ht="15.75" customHeight="1">
      <c r="A7234" s="963">
        <v>95359</v>
      </c>
      <c r="B7234" s="963" t="s">
        <v>10134</v>
      </c>
      <c r="C7234" s="964" t="s">
        <v>1522</v>
      </c>
      <c r="D7234" s="966">
        <v>0.21</v>
      </c>
      <c r="E7234" s="757"/>
      <c r="F7234" s="757"/>
      <c r="G7234" s="757"/>
      <c r="H7234" s="757"/>
      <c r="I7234" s="757"/>
    </row>
    <row r="7235" spans="1:9" ht="15.75" customHeight="1">
      <c r="A7235" s="963">
        <v>95360</v>
      </c>
      <c r="B7235" s="963" t="s">
        <v>10135</v>
      </c>
      <c r="C7235" s="964" t="s">
        <v>1522</v>
      </c>
      <c r="D7235" s="966">
        <v>0.19</v>
      </c>
      <c r="E7235" s="757"/>
      <c r="F7235" s="757"/>
      <c r="G7235" s="757"/>
      <c r="H7235" s="757"/>
      <c r="I7235" s="757"/>
    </row>
    <row r="7236" spans="1:9" ht="15.75" customHeight="1">
      <c r="A7236" s="963">
        <v>95361</v>
      </c>
      <c r="B7236" s="963" t="s">
        <v>10136</v>
      </c>
      <c r="C7236" s="964" t="s">
        <v>1522</v>
      </c>
      <c r="D7236" s="966">
        <v>0.1</v>
      </c>
      <c r="E7236" s="757"/>
      <c r="F7236" s="757"/>
      <c r="G7236" s="757"/>
      <c r="H7236" s="757"/>
      <c r="I7236" s="757"/>
    </row>
    <row r="7237" spans="1:9" ht="15.75" customHeight="1">
      <c r="A7237" s="963">
        <v>95362</v>
      </c>
      <c r="B7237" s="963" t="s">
        <v>10137</v>
      </c>
      <c r="C7237" s="964" t="s">
        <v>1522</v>
      </c>
      <c r="D7237" s="966">
        <v>0.14000000000000001</v>
      </c>
      <c r="E7237" s="757"/>
      <c r="F7237" s="757"/>
      <c r="G7237" s="757"/>
      <c r="H7237" s="757"/>
      <c r="I7237" s="757"/>
    </row>
    <row r="7238" spans="1:9" ht="15.75" customHeight="1">
      <c r="A7238" s="963">
        <v>95363</v>
      </c>
      <c r="B7238" s="963" t="s">
        <v>10138</v>
      </c>
      <c r="C7238" s="964" t="s">
        <v>1522</v>
      </c>
      <c r="D7238" s="966">
        <v>0.18</v>
      </c>
      <c r="E7238" s="757"/>
      <c r="F7238" s="757"/>
      <c r="G7238" s="757"/>
      <c r="H7238" s="757"/>
      <c r="I7238" s="757"/>
    </row>
    <row r="7239" spans="1:9" ht="15.75" customHeight="1">
      <c r="A7239" s="963">
        <v>95364</v>
      </c>
      <c r="B7239" s="963" t="s">
        <v>10139</v>
      </c>
      <c r="C7239" s="964" t="s">
        <v>1522</v>
      </c>
      <c r="D7239" s="966">
        <v>0.14000000000000001</v>
      </c>
      <c r="E7239" s="757"/>
      <c r="F7239" s="757"/>
      <c r="G7239" s="757"/>
      <c r="H7239" s="757"/>
      <c r="I7239" s="757"/>
    </row>
    <row r="7240" spans="1:9" ht="15.75" customHeight="1">
      <c r="A7240" s="963">
        <v>95365</v>
      </c>
      <c r="B7240" s="963" t="s">
        <v>10140</v>
      </c>
      <c r="C7240" s="964" t="s">
        <v>1522</v>
      </c>
      <c r="D7240" s="966">
        <v>0.15</v>
      </c>
      <c r="E7240" s="757"/>
      <c r="F7240" s="757"/>
      <c r="G7240" s="757"/>
      <c r="H7240" s="757"/>
      <c r="I7240" s="757"/>
    </row>
    <row r="7241" spans="1:9" ht="15.75" customHeight="1">
      <c r="A7241" s="963">
        <v>95366</v>
      </c>
      <c r="B7241" s="963" t="s">
        <v>10141</v>
      </c>
      <c r="C7241" s="964" t="s">
        <v>1522</v>
      </c>
      <c r="D7241" s="966">
        <v>0.15</v>
      </c>
      <c r="E7241" s="757"/>
      <c r="F7241" s="757"/>
      <c r="G7241" s="757"/>
      <c r="H7241" s="757"/>
      <c r="I7241" s="757"/>
    </row>
    <row r="7242" spans="1:9" ht="15.75" customHeight="1">
      <c r="A7242" s="963">
        <v>95367</v>
      </c>
      <c r="B7242" s="963" t="s">
        <v>10142</v>
      </c>
      <c r="C7242" s="964" t="s">
        <v>1522</v>
      </c>
      <c r="D7242" s="966">
        <v>0.13</v>
      </c>
      <c r="E7242" s="757"/>
      <c r="F7242" s="757"/>
      <c r="G7242" s="757"/>
      <c r="H7242" s="757"/>
      <c r="I7242" s="757"/>
    </row>
    <row r="7243" spans="1:9" ht="15.75" customHeight="1">
      <c r="A7243" s="963">
        <v>95368</v>
      </c>
      <c r="B7243" s="963" t="s">
        <v>10143</v>
      </c>
      <c r="C7243" s="964" t="s">
        <v>1522</v>
      </c>
      <c r="D7243" s="966">
        <v>0.19</v>
      </c>
      <c r="E7243" s="757"/>
      <c r="F7243" s="757"/>
      <c r="G7243" s="757"/>
      <c r="H7243" s="757"/>
      <c r="I7243" s="757"/>
    </row>
    <row r="7244" spans="1:9" ht="15.75" customHeight="1">
      <c r="A7244" s="963">
        <v>95369</v>
      </c>
      <c r="B7244" s="963" t="s">
        <v>10144</v>
      </c>
      <c r="C7244" s="964" t="s">
        <v>1522</v>
      </c>
      <c r="D7244" s="966">
        <v>0.14000000000000001</v>
      </c>
      <c r="E7244" s="757"/>
      <c r="F7244" s="757"/>
      <c r="G7244" s="757"/>
      <c r="H7244" s="757"/>
      <c r="I7244" s="757"/>
    </row>
    <row r="7245" spans="1:9" ht="15.75" customHeight="1">
      <c r="A7245" s="963">
        <v>95370</v>
      </c>
      <c r="B7245" s="963" t="s">
        <v>10145</v>
      </c>
      <c r="C7245" s="964" t="s">
        <v>1522</v>
      </c>
      <c r="D7245" s="966">
        <v>0.24</v>
      </c>
      <c r="E7245" s="757"/>
      <c r="F7245" s="757"/>
      <c r="G7245" s="757"/>
      <c r="H7245" s="757"/>
      <c r="I7245" s="757"/>
    </row>
    <row r="7246" spans="1:9" ht="15.75" customHeight="1">
      <c r="A7246" s="963">
        <v>95371</v>
      </c>
      <c r="B7246" s="963" t="s">
        <v>10146</v>
      </c>
      <c r="C7246" s="964" t="s">
        <v>1522</v>
      </c>
      <c r="D7246" s="966">
        <v>0.35</v>
      </c>
      <c r="E7246" s="757"/>
      <c r="F7246" s="757"/>
      <c r="G7246" s="757"/>
      <c r="H7246" s="757"/>
      <c r="I7246" s="757"/>
    </row>
    <row r="7247" spans="1:9" ht="15.75" customHeight="1">
      <c r="A7247" s="963">
        <v>95372</v>
      </c>
      <c r="B7247" s="963" t="s">
        <v>10147</v>
      </c>
      <c r="C7247" s="964" t="s">
        <v>1522</v>
      </c>
      <c r="D7247" s="966">
        <v>0.24</v>
      </c>
      <c r="E7247" s="757"/>
      <c r="F7247" s="757"/>
      <c r="G7247" s="757"/>
      <c r="H7247" s="757"/>
      <c r="I7247" s="757"/>
    </row>
    <row r="7248" spans="1:9" ht="15.75" customHeight="1">
      <c r="A7248" s="963">
        <v>95373</v>
      </c>
      <c r="B7248" s="963" t="s">
        <v>10148</v>
      </c>
      <c r="C7248" s="964" t="s">
        <v>1522</v>
      </c>
      <c r="D7248" s="966">
        <v>0.23</v>
      </c>
      <c r="E7248" s="757"/>
      <c r="F7248" s="757"/>
      <c r="G7248" s="757"/>
      <c r="H7248" s="757"/>
      <c r="I7248" s="757"/>
    </row>
    <row r="7249" spans="1:9" ht="15.75" customHeight="1">
      <c r="A7249" s="963">
        <v>95374</v>
      </c>
      <c r="B7249" s="963" t="s">
        <v>10149</v>
      </c>
      <c r="C7249" s="964" t="s">
        <v>1522</v>
      </c>
      <c r="D7249" s="966">
        <v>0.24</v>
      </c>
      <c r="E7249" s="757"/>
      <c r="F7249" s="757"/>
      <c r="G7249" s="757"/>
      <c r="H7249" s="757"/>
      <c r="I7249" s="757"/>
    </row>
    <row r="7250" spans="1:9" ht="15.75" customHeight="1">
      <c r="A7250" s="963">
        <v>95375</v>
      </c>
      <c r="B7250" s="963" t="s">
        <v>10150</v>
      </c>
      <c r="C7250" s="964" t="s">
        <v>1522</v>
      </c>
      <c r="D7250" s="966">
        <v>0.2</v>
      </c>
      <c r="E7250" s="757"/>
      <c r="F7250" s="757"/>
      <c r="G7250" s="757"/>
      <c r="H7250" s="757"/>
      <c r="I7250" s="757"/>
    </row>
    <row r="7251" spans="1:9" ht="15.75" customHeight="1">
      <c r="A7251" s="963">
        <v>95376</v>
      </c>
      <c r="B7251" s="963" t="s">
        <v>10151</v>
      </c>
      <c r="C7251" s="964" t="s">
        <v>1522</v>
      </c>
      <c r="D7251" s="966">
        <v>0.06</v>
      </c>
      <c r="E7251" s="757"/>
      <c r="F7251" s="757"/>
      <c r="G7251" s="757"/>
      <c r="H7251" s="757"/>
      <c r="I7251" s="757"/>
    </row>
    <row r="7252" spans="1:9" ht="15.75" customHeight="1">
      <c r="A7252" s="963">
        <v>95377</v>
      </c>
      <c r="B7252" s="963" t="s">
        <v>10152</v>
      </c>
      <c r="C7252" s="964" t="s">
        <v>1522</v>
      </c>
      <c r="D7252" s="966">
        <v>0.19</v>
      </c>
      <c r="E7252" s="757"/>
      <c r="F7252" s="757"/>
      <c r="G7252" s="757"/>
      <c r="H7252" s="757"/>
      <c r="I7252" s="757"/>
    </row>
    <row r="7253" spans="1:9" ht="15.75" customHeight="1">
      <c r="A7253" s="963">
        <v>95378</v>
      </c>
      <c r="B7253" s="963" t="s">
        <v>10153</v>
      </c>
      <c r="C7253" s="964" t="s">
        <v>1522</v>
      </c>
      <c r="D7253" s="966">
        <v>0.26</v>
      </c>
      <c r="E7253" s="757"/>
      <c r="F7253" s="757"/>
      <c r="G7253" s="757"/>
      <c r="H7253" s="757"/>
      <c r="I7253" s="757"/>
    </row>
    <row r="7254" spans="1:9" ht="15.75" customHeight="1">
      <c r="A7254" s="963">
        <v>95379</v>
      </c>
      <c r="B7254" s="963" t="s">
        <v>10154</v>
      </c>
      <c r="C7254" s="964" t="s">
        <v>1522</v>
      </c>
      <c r="D7254" s="966">
        <v>0.2</v>
      </c>
      <c r="E7254" s="757"/>
      <c r="F7254" s="757"/>
      <c r="G7254" s="757"/>
      <c r="H7254" s="757"/>
      <c r="I7254" s="757"/>
    </row>
    <row r="7255" spans="1:9" ht="15.75" customHeight="1">
      <c r="A7255" s="963">
        <v>95380</v>
      </c>
      <c r="B7255" s="963" t="s">
        <v>10155</v>
      </c>
      <c r="C7255" s="964" t="s">
        <v>1522</v>
      </c>
      <c r="D7255" s="966">
        <v>0.23</v>
      </c>
      <c r="E7255" s="757"/>
      <c r="F7255" s="757"/>
      <c r="G7255" s="757"/>
      <c r="H7255" s="757"/>
      <c r="I7255" s="757"/>
    </row>
    <row r="7256" spans="1:9" ht="15.75" customHeight="1">
      <c r="A7256" s="963">
        <v>95382</v>
      </c>
      <c r="B7256" s="963" t="s">
        <v>10156</v>
      </c>
      <c r="C7256" s="964" t="s">
        <v>1522</v>
      </c>
      <c r="D7256" s="966">
        <v>0.19</v>
      </c>
      <c r="E7256" s="757"/>
      <c r="F7256" s="757"/>
      <c r="G7256" s="757"/>
      <c r="H7256" s="757"/>
      <c r="I7256" s="757"/>
    </row>
    <row r="7257" spans="1:9" ht="15.75" customHeight="1">
      <c r="A7257" s="963">
        <v>95383</v>
      </c>
      <c r="B7257" s="963" t="s">
        <v>10157</v>
      </c>
      <c r="C7257" s="964" t="s">
        <v>1522</v>
      </c>
      <c r="D7257" s="966">
        <v>0.19</v>
      </c>
      <c r="E7257" s="757"/>
      <c r="F7257" s="757"/>
      <c r="G7257" s="757"/>
      <c r="H7257" s="757"/>
      <c r="I7257" s="757"/>
    </row>
    <row r="7258" spans="1:9" ht="15.75" customHeight="1">
      <c r="A7258" s="963">
        <v>95384</v>
      </c>
      <c r="B7258" s="963" t="s">
        <v>10158</v>
      </c>
      <c r="C7258" s="964" t="s">
        <v>1522</v>
      </c>
      <c r="D7258" s="966">
        <v>0.23</v>
      </c>
      <c r="E7258" s="757"/>
      <c r="F7258" s="757"/>
      <c r="G7258" s="757"/>
      <c r="H7258" s="757"/>
      <c r="I7258" s="757"/>
    </row>
    <row r="7259" spans="1:9" ht="15.75" customHeight="1">
      <c r="A7259" s="963">
        <v>95385</v>
      </c>
      <c r="B7259" s="963" t="s">
        <v>10159</v>
      </c>
      <c r="C7259" s="964" t="s">
        <v>1522</v>
      </c>
      <c r="D7259" s="966">
        <v>0.18</v>
      </c>
      <c r="E7259" s="757"/>
      <c r="F7259" s="757"/>
      <c r="G7259" s="757"/>
      <c r="H7259" s="757"/>
      <c r="I7259" s="757"/>
    </row>
    <row r="7260" spans="1:9" ht="15.75" customHeight="1">
      <c r="A7260" s="963">
        <v>95386</v>
      </c>
      <c r="B7260" s="963" t="s">
        <v>10160</v>
      </c>
      <c r="C7260" s="964" t="s">
        <v>1522</v>
      </c>
      <c r="D7260" s="966">
        <v>0.19</v>
      </c>
      <c r="E7260" s="757"/>
      <c r="F7260" s="757"/>
      <c r="G7260" s="757"/>
      <c r="H7260" s="757"/>
      <c r="I7260" s="757"/>
    </row>
    <row r="7261" spans="1:9" ht="15.75" customHeight="1">
      <c r="A7261" s="963">
        <v>95387</v>
      </c>
      <c r="B7261" s="963" t="s">
        <v>10161</v>
      </c>
      <c r="C7261" s="964" t="s">
        <v>1522</v>
      </c>
      <c r="D7261" s="966">
        <v>0.19</v>
      </c>
      <c r="E7261" s="757"/>
      <c r="F7261" s="757"/>
      <c r="G7261" s="757"/>
      <c r="H7261" s="757"/>
      <c r="I7261" s="757"/>
    </row>
    <row r="7262" spans="1:9" ht="15.75" customHeight="1">
      <c r="A7262" s="963">
        <v>95388</v>
      </c>
      <c r="B7262" s="963" t="s">
        <v>10162</v>
      </c>
      <c r="C7262" s="964" t="s">
        <v>1522</v>
      </c>
      <c r="D7262" s="966">
        <v>0.08</v>
      </c>
      <c r="E7262" s="757"/>
      <c r="F7262" s="757"/>
      <c r="G7262" s="757"/>
      <c r="H7262" s="757"/>
      <c r="I7262" s="757"/>
    </row>
    <row r="7263" spans="1:9" ht="15.75" customHeight="1">
      <c r="A7263" s="963">
        <v>95389</v>
      </c>
      <c r="B7263" s="963" t="s">
        <v>10163</v>
      </c>
      <c r="C7263" s="964" t="s">
        <v>1522</v>
      </c>
      <c r="D7263" s="966">
        <v>0.11</v>
      </c>
      <c r="E7263" s="757"/>
      <c r="F7263" s="757"/>
      <c r="G7263" s="757"/>
      <c r="H7263" s="757"/>
      <c r="I7263" s="757"/>
    </row>
    <row r="7264" spans="1:9" ht="15.75" customHeight="1">
      <c r="A7264" s="963">
        <v>95390</v>
      </c>
      <c r="B7264" s="963" t="s">
        <v>10164</v>
      </c>
      <c r="C7264" s="964" t="s">
        <v>1522</v>
      </c>
      <c r="D7264" s="966">
        <v>0.06</v>
      </c>
      <c r="E7264" s="757"/>
      <c r="F7264" s="757"/>
      <c r="G7264" s="757"/>
      <c r="H7264" s="757"/>
      <c r="I7264" s="757"/>
    </row>
    <row r="7265" spans="1:9" ht="15.75" customHeight="1">
      <c r="A7265" s="963">
        <v>95391</v>
      </c>
      <c r="B7265" s="963" t="s">
        <v>10165</v>
      </c>
      <c r="C7265" s="964" t="s">
        <v>1522</v>
      </c>
      <c r="D7265" s="966">
        <v>0.16</v>
      </c>
      <c r="E7265" s="757"/>
      <c r="F7265" s="757"/>
      <c r="G7265" s="757"/>
      <c r="H7265" s="757"/>
      <c r="I7265" s="757"/>
    </row>
    <row r="7266" spans="1:9" ht="15.75" customHeight="1">
      <c r="A7266" s="963">
        <v>95392</v>
      </c>
      <c r="B7266" s="963" t="s">
        <v>10166</v>
      </c>
      <c r="C7266" s="964" t="s">
        <v>1522</v>
      </c>
      <c r="D7266" s="966">
        <v>0.08</v>
      </c>
      <c r="E7266" s="757"/>
      <c r="F7266" s="757"/>
      <c r="G7266" s="757"/>
      <c r="H7266" s="757"/>
      <c r="I7266" s="757"/>
    </row>
    <row r="7267" spans="1:9" ht="15.75" customHeight="1">
      <c r="A7267" s="963">
        <v>95393</v>
      </c>
      <c r="B7267" s="963" t="s">
        <v>10167</v>
      </c>
      <c r="C7267" s="964" t="s">
        <v>1522</v>
      </c>
      <c r="D7267" s="966">
        <v>0.35</v>
      </c>
      <c r="E7267" s="757"/>
      <c r="F7267" s="757"/>
      <c r="G7267" s="757"/>
      <c r="H7267" s="757"/>
      <c r="I7267" s="757"/>
    </row>
    <row r="7268" spans="1:9" ht="15.75" customHeight="1">
      <c r="A7268" s="963">
        <v>95394</v>
      </c>
      <c r="B7268" s="963" t="s">
        <v>10168</v>
      </c>
      <c r="C7268" s="964" t="s">
        <v>1522</v>
      </c>
      <c r="D7268" s="966">
        <v>0.57999999999999996</v>
      </c>
      <c r="E7268" s="757"/>
      <c r="F7268" s="757"/>
      <c r="G7268" s="757"/>
      <c r="H7268" s="757"/>
      <c r="I7268" s="757"/>
    </row>
    <row r="7269" spans="1:9" ht="15.75" customHeight="1">
      <c r="A7269" s="963">
        <v>95395</v>
      </c>
      <c r="B7269" s="963" t="s">
        <v>10169</v>
      </c>
      <c r="C7269" s="964" t="s">
        <v>1522</v>
      </c>
      <c r="D7269" s="966">
        <v>0.83</v>
      </c>
      <c r="E7269" s="757"/>
      <c r="F7269" s="757"/>
      <c r="G7269" s="757"/>
      <c r="H7269" s="757"/>
      <c r="I7269" s="757"/>
    </row>
    <row r="7270" spans="1:9" ht="15.75" customHeight="1">
      <c r="A7270" s="963">
        <v>95396</v>
      </c>
      <c r="B7270" s="963" t="s">
        <v>10170</v>
      </c>
      <c r="C7270" s="964" t="s">
        <v>1522</v>
      </c>
      <c r="D7270" s="966">
        <v>1.1000000000000001</v>
      </c>
      <c r="E7270" s="757"/>
      <c r="F7270" s="757"/>
      <c r="G7270" s="757"/>
      <c r="H7270" s="757"/>
      <c r="I7270" s="757"/>
    </row>
    <row r="7271" spans="1:9" ht="15.75" customHeight="1">
      <c r="A7271" s="963">
        <v>95397</v>
      </c>
      <c r="B7271" s="963" t="s">
        <v>10171</v>
      </c>
      <c r="C7271" s="964" t="s">
        <v>1522</v>
      </c>
      <c r="D7271" s="966">
        <v>0.11</v>
      </c>
      <c r="E7271" s="757"/>
      <c r="F7271" s="757"/>
      <c r="G7271" s="757"/>
      <c r="H7271" s="757"/>
      <c r="I7271" s="757"/>
    </row>
    <row r="7272" spans="1:9" ht="15.75" customHeight="1">
      <c r="A7272" s="963">
        <v>95398</v>
      </c>
      <c r="B7272" s="963" t="s">
        <v>10172</v>
      </c>
      <c r="C7272" s="964" t="s">
        <v>1522</v>
      </c>
      <c r="D7272" s="966">
        <v>0.06</v>
      </c>
      <c r="E7272" s="757"/>
      <c r="F7272" s="757"/>
      <c r="G7272" s="757"/>
      <c r="H7272" s="757"/>
      <c r="I7272" s="757"/>
    </row>
    <row r="7273" spans="1:9" ht="15.75" customHeight="1">
      <c r="A7273" s="963">
        <v>95399</v>
      </c>
      <c r="B7273" s="963" t="s">
        <v>10173</v>
      </c>
      <c r="C7273" s="964" t="s">
        <v>1522</v>
      </c>
      <c r="D7273" s="966">
        <v>0.09</v>
      </c>
      <c r="E7273" s="757"/>
      <c r="F7273" s="757"/>
      <c r="G7273" s="757"/>
      <c r="H7273" s="757"/>
      <c r="I7273" s="757"/>
    </row>
    <row r="7274" spans="1:9" ht="15.75" customHeight="1">
      <c r="A7274" s="963">
        <v>95400</v>
      </c>
      <c r="B7274" s="963" t="s">
        <v>10174</v>
      </c>
      <c r="C7274" s="964" t="s">
        <v>1522</v>
      </c>
      <c r="D7274" s="966">
        <v>0.11</v>
      </c>
      <c r="E7274" s="757"/>
      <c r="F7274" s="757"/>
      <c r="G7274" s="757"/>
      <c r="H7274" s="757"/>
      <c r="I7274" s="757"/>
    </row>
    <row r="7275" spans="1:9" ht="15.75" customHeight="1">
      <c r="A7275" s="963">
        <v>95401</v>
      </c>
      <c r="B7275" s="963" t="s">
        <v>1550</v>
      </c>
      <c r="C7275" s="964" t="s">
        <v>1522</v>
      </c>
      <c r="D7275" s="966">
        <v>0.37</v>
      </c>
      <c r="E7275" s="757"/>
      <c r="F7275" s="757"/>
      <c r="G7275" s="757"/>
      <c r="H7275" s="757"/>
      <c r="I7275" s="757"/>
    </row>
    <row r="7276" spans="1:9" ht="15.75" customHeight="1">
      <c r="A7276" s="963">
        <v>95402</v>
      </c>
      <c r="B7276" s="963" t="s">
        <v>10175</v>
      </c>
      <c r="C7276" s="964" t="s">
        <v>1522</v>
      </c>
      <c r="D7276" s="966">
        <v>1.41</v>
      </c>
      <c r="E7276" s="757"/>
      <c r="F7276" s="757"/>
      <c r="G7276" s="757"/>
      <c r="H7276" s="757"/>
      <c r="I7276" s="757"/>
    </row>
    <row r="7277" spans="1:9" ht="15.75" customHeight="1">
      <c r="A7277" s="963">
        <v>95403</v>
      </c>
      <c r="B7277" s="963" t="s">
        <v>10176</v>
      </c>
      <c r="C7277" s="964" t="s">
        <v>1522</v>
      </c>
      <c r="D7277" s="966">
        <v>1.61</v>
      </c>
      <c r="E7277" s="757"/>
      <c r="F7277" s="757"/>
      <c r="G7277" s="757"/>
      <c r="H7277" s="757"/>
      <c r="I7277" s="757"/>
    </row>
    <row r="7278" spans="1:9" ht="15.75" customHeight="1">
      <c r="A7278" s="963">
        <v>95404</v>
      </c>
      <c r="B7278" s="963" t="s">
        <v>10177</v>
      </c>
      <c r="C7278" s="964" t="s">
        <v>1522</v>
      </c>
      <c r="D7278" s="966">
        <v>2.2000000000000002</v>
      </c>
      <c r="E7278" s="757"/>
      <c r="F7278" s="757"/>
      <c r="G7278" s="757"/>
      <c r="H7278" s="757"/>
      <c r="I7278" s="757"/>
    </row>
    <row r="7279" spans="1:9" ht="15.75" customHeight="1">
      <c r="A7279" s="963">
        <v>95405</v>
      </c>
      <c r="B7279" s="963" t="s">
        <v>10178</v>
      </c>
      <c r="C7279" s="964" t="s">
        <v>1522</v>
      </c>
      <c r="D7279" s="966">
        <v>0.57999999999999996</v>
      </c>
      <c r="E7279" s="757"/>
      <c r="F7279" s="757"/>
      <c r="G7279" s="757"/>
      <c r="H7279" s="757"/>
      <c r="I7279" s="757"/>
    </row>
    <row r="7280" spans="1:9" ht="15.75" customHeight="1">
      <c r="A7280" s="963">
        <v>95406</v>
      </c>
      <c r="B7280" s="963" t="s">
        <v>10179</v>
      </c>
      <c r="C7280" s="964" t="s">
        <v>1522</v>
      </c>
      <c r="D7280" s="966">
        <v>0.25</v>
      </c>
      <c r="E7280" s="757"/>
      <c r="F7280" s="757"/>
      <c r="G7280" s="757"/>
      <c r="H7280" s="757"/>
      <c r="I7280" s="757"/>
    </row>
    <row r="7281" spans="1:9" ht="15.75" customHeight="1">
      <c r="A7281" s="963">
        <v>95407</v>
      </c>
      <c r="B7281" s="963" t="s">
        <v>10180</v>
      </c>
      <c r="C7281" s="964" t="s">
        <v>1522</v>
      </c>
      <c r="D7281" s="966">
        <v>4.6399999999999997</v>
      </c>
      <c r="E7281" s="757"/>
      <c r="F7281" s="757"/>
      <c r="G7281" s="757"/>
      <c r="H7281" s="757"/>
      <c r="I7281" s="757"/>
    </row>
    <row r="7282" spans="1:9" ht="15.75" customHeight="1">
      <c r="A7282" s="963">
        <v>95408</v>
      </c>
      <c r="B7282" s="963" t="s">
        <v>10181</v>
      </c>
      <c r="C7282" s="964" t="s">
        <v>10081</v>
      </c>
      <c r="D7282" s="966">
        <v>10.73</v>
      </c>
      <c r="E7282" s="757"/>
      <c r="F7282" s="757"/>
      <c r="G7282" s="757"/>
      <c r="H7282" s="757"/>
      <c r="I7282" s="757"/>
    </row>
    <row r="7283" spans="1:9" ht="15.75" customHeight="1">
      <c r="A7283" s="963">
        <v>95409</v>
      </c>
      <c r="B7283" s="963" t="s">
        <v>10182</v>
      </c>
      <c r="C7283" s="964" t="s">
        <v>10081</v>
      </c>
      <c r="D7283" s="966">
        <v>21.73</v>
      </c>
      <c r="E7283" s="757"/>
      <c r="F7283" s="757"/>
      <c r="G7283" s="757"/>
      <c r="H7283" s="757"/>
      <c r="I7283" s="757"/>
    </row>
    <row r="7284" spans="1:9" ht="15.75" customHeight="1">
      <c r="A7284" s="963">
        <v>95410</v>
      </c>
      <c r="B7284" s="963" t="s">
        <v>10183</v>
      </c>
      <c r="C7284" s="964" t="s">
        <v>10081</v>
      </c>
      <c r="D7284" s="966">
        <v>12.3</v>
      </c>
      <c r="E7284" s="757"/>
      <c r="F7284" s="757"/>
      <c r="G7284" s="757"/>
      <c r="H7284" s="757"/>
      <c r="I7284" s="757"/>
    </row>
    <row r="7285" spans="1:9" ht="15.75" customHeight="1">
      <c r="A7285" s="963">
        <v>95411</v>
      </c>
      <c r="B7285" s="963" t="s">
        <v>10184</v>
      </c>
      <c r="C7285" s="964" t="s">
        <v>10081</v>
      </c>
      <c r="D7285" s="966">
        <v>14.91</v>
      </c>
      <c r="E7285" s="757"/>
      <c r="F7285" s="757"/>
      <c r="G7285" s="757"/>
      <c r="H7285" s="757"/>
      <c r="I7285" s="757"/>
    </row>
    <row r="7286" spans="1:9" ht="15.75" customHeight="1">
      <c r="A7286" s="963">
        <v>95412</v>
      </c>
      <c r="B7286" s="963" t="s">
        <v>10185</v>
      </c>
      <c r="C7286" s="964" t="s">
        <v>10081</v>
      </c>
      <c r="D7286" s="966">
        <v>15.4</v>
      </c>
      <c r="E7286" s="757"/>
      <c r="F7286" s="757"/>
      <c r="G7286" s="757"/>
      <c r="H7286" s="757"/>
      <c r="I7286" s="757"/>
    </row>
    <row r="7287" spans="1:9" ht="15.75" customHeight="1">
      <c r="A7287" s="963">
        <v>95413</v>
      </c>
      <c r="B7287" s="963" t="s">
        <v>10186</v>
      </c>
      <c r="C7287" s="964" t="s">
        <v>10081</v>
      </c>
      <c r="D7287" s="966">
        <v>11.17</v>
      </c>
      <c r="E7287" s="757"/>
      <c r="F7287" s="757"/>
      <c r="G7287" s="757"/>
      <c r="H7287" s="757"/>
      <c r="I7287" s="757"/>
    </row>
    <row r="7288" spans="1:9" ht="15.75" customHeight="1">
      <c r="A7288" s="963">
        <v>95414</v>
      </c>
      <c r="B7288" s="963" t="s">
        <v>10187</v>
      </c>
      <c r="C7288" s="964" t="s">
        <v>10081</v>
      </c>
      <c r="D7288" s="966">
        <v>47.56</v>
      </c>
      <c r="E7288" s="757"/>
      <c r="F7288" s="757"/>
      <c r="G7288" s="757"/>
      <c r="H7288" s="757"/>
      <c r="I7288" s="757"/>
    </row>
    <row r="7289" spans="1:9" ht="15.75" customHeight="1">
      <c r="A7289" s="963">
        <v>95415</v>
      </c>
      <c r="B7289" s="963" t="s">
        <v>10188</v>
      </c>
      <c r="C7289" s="964" t="s">
        <v>10081</v>
      </c>
      <c r="D7289" s="966">
        <v>187.76</v>
      </c>
      <c r="E7289" s="757"/>
      <c r="F7289" s="757"/>
      <c r="G7289" s="757"/>
      <c r="H7289" s="757"/>
      <c r="I7289" s="757"/>
    </row>
    <row r="7290" spans="1:9" ht="15.75" customHeight="1">
      <c r="A7290" s="963">
        <v>95416</v>
      </c>
      <c r="B7290" s="963" t="s">
        <v>10189</v>
      </c>
      <c r="C7290" s="964" t="s">
        <v>10081</v>
      </c>
      <c r="D7290" s="966">
        <v>8.6199999999999992</v>
      </c>
      <c r="E7290" s="757"/>
      <c r="F7290" s="757"/>
      <c r="G7290" s="757"/>
      <c r="H7290" s="757"/>
      <c r="I7290" s="757"/>
    </row>
    <row r="7291" spans="1:9" ht="15.75" customHeight="1">
      <c r="A7291" s="963">
        <v>95417</v>
      </c>
      <c r="B7291" s="963" t="s">
        <v>10190</v>
      </c>
      <c r="C7291" s="964" t="s">
        <v>10081</v>
      </c>
      <c r="D7291" s="966">
        <v>213.71</v>
      </c>
      <c r="E7291" s="757"/>
      <c r="F7291" s="757"/>
      <c r="G7291" s="757"/>
      <c r="H7291" s="757"/>
      <c r="I7291" s="757"/>
    </row>
    <row r="7292" spans="1:9" ht="15.75" customHeight="1">
      <c r="A7292" s="963">
        <v>95418</v>
      </c>
      <c r="B7292" s="963" t="s">
        <v>10191</v>
      </c>
      <c r="C7292" s="964" t="s">
        <v>10081</v>
      </c>
      <c r="D7292" s="966">
        <v>292.14</v>
      </c>
      <c r="E7292" s="757"/>
      <c r="F7292" s="757"/>
      <c r="G7292" s="757"/>
      <c r="H7292" s="757"/>
      <c r="I7292" s="757"/>
    </row>
    <row r="7293" spans="1:9" ht="15.75" customHeight="1">
      <c r="A7293" s="963">
        <v>95419</v>
      </c>
      <c r="B7293" s="963" t="s">
        <v>10192</v>
      </c>
      <c r="C7293" s="964" t="s">
        <v>10081</v>
      </c>
      <c r="D7293" s="966">
        <v>77.98</v>
      </c>
      <c r="E7293" s="757"/>
      <c r="F7293" s="757"/>
      <c r="G7293" s="757"/>
      <c r="H7293" s="757"/>
      <c r="I7293" s="757"/>
    </row>
    <row r="7294" spans="1:9" ht="15.75" customHeight="1">
      <c r="A7294" s="963">
        <v>95420</v>
      </c>
      <c r="B7294" s="963" t="s">
        <v>10193</v>
      </c>
      <c r="C7294" s="964" t="s">
        <v>10081</v>
      </c>
      <c r="D7294" s="966">
        <v>110.76</v>
      </c>
      <c r="E7294" s="757"/>
      <c r="F7294" s="757"/>
      <c r="G7294" s="757"/>
      <c r="H7294" s="757"/>
      <c r="I7294" s="757"/>
    </row>
    <row r="7295" spans="1:9" ht="15.75" customHeight="1">
      <c r="A7295" s="963">
        <v>95421</v>
      </c>
      <c r="B7295" s="963" t="s">
        <v>10194</v>
      </c>
      <c r="C7295" s="964" t="s">
        <v>10081</v>
      </c>
      <c r="D7295" s="966">
        <v>146.44</v>
      </c>
      <c r="E7295" s="757"/>
      <c r="F7295" s="757"/>
      <c r="G7295" s="757"/>
      <c r="H7295" s="757"/>
      <c r="I7295" s="757"/>
    </row>
    <row r="7296" spans="1:9" ht="15.75" customHeight="1">
      <c r="A7296" s="963">
        <v>95422</v>
      </c>
      <c r="B7296" s="963" t="s">
        <v>10195</v>
      </c>
      <c r="C7296" s="964" t="s">
        <v>10081</v>
      </c>
      <c r="D7296" s="966">
        <v>49.72</v>
      </c>
      <c r="E7296" s="757"/>
      <c r="F7296" s="757"/>
      <c r="G7296" s="757"/>
      <c r="H7296" s="757"/>
      <c r="I7296" s="757"/>
    </row>
    <row r="7297" spans="1:9" ht="15.75" customHeight="1">
      <c r="A7297" s="963">
        <v>95423</v>
      </c>
      <c r="B7297" s="963" t="s">
        <v>10196</v>
      </c>
      <c r="C7297" s="964" t="s">
        <v>10081</v>
      </c>
      <c r="D7297" s="966">
        <v>77.569999999999993</v>
      </c>
      <c r="E7297" s="757"/>
      <c r="F7297" s="757"/>
      <c r="G7297" s="757"/>
      <c r="H7297" s="757"/>
      <c r="I7297" s="757"/>
    </row>
    <row r="7298" spans="1:9" ht="15.75" customHeight="1">
      <c r="A7298" s="963">
        <v>95424</v>
      </c>
      <c r="B7298" s="963" t="s">
        <v>10197</v>
      </c>
      <c r="C7298" s="964" t="s">
        <v>10081</v>
      </c>
      <c r="D7298" s="966">
        <v>33.549999999999997</v>
      </c>
      <c r="E7298" s="757"/>
      <c r="F7298" s="757"/>
      <c r="G7298" s="757"/>
      <c r="H7298" s="757"/>
      <c r="I7298" s="757"/>
    </row>
    <row r="7299" spans="1:9" ht="15.75" customHeight="1">
      <c r="A7299" s="963">
        <v>100288</v>
      </c>
      <c r="B7299" s="963" t="s">
        <v>10198</v>
      </c>
      <c r="C7299" s="964" t="s">
        <v>1522</v>
      </c>
      <c r="D7299" s="966">
        <v>0.06</v>
      </c>
      <c r="E7299" s="757"/>
      <c r="F7299" s="757"/>
      <c r="G7299" s="757"/>
      <c r="H7299" s="757"/>
      <c r="I7299" s="757"/>
    </row>
    <row r="7300" spans="1:9" ht="15.75" customHeight="1">
      <c r="A7300" s="963">
        <v>100289</v>
      </c>
      <c r="B7300" s="963" t="s">
        <v>10199</v>
      </c>
      <c r="C7300" s="964" t="s">
        <v>1522</v>
      </c>
      <c r="D7300" s="966">
        <v>17.45</v>
      </c>
      <c r="E7300" s="757"/>
      <c r="F7300" s="757"/>
      <c r="G7300" s="757"/>
      <c r="H7300" s="757"/>
      <c r="I7300" s="757"/>
    </row>
    <row r="7301" spans="1:9" ht="15.75" customHeight="1">
      <c r="A7301" s="963">
        <v>100290</v>
      </c>
      <c r="B7301" s="963" t="s">
        <v>10200</v>
      </c>
      <c r="C7301" s="964" t="s">
        <v>1522</v>
      </c>
      <c r="D7301" s="966">
        <v>0.06</v>
      </c>
      <c r="E7301" s="757"/>
      <c r="F7301" s="757"/>
      <c r="G7301" s="757"/>
      <c r="H7301" s="757"/>
      <c r="I7301" s="757"/>
    </row>
    <row r="7302" spans="1:9" ht="15.75" customHeight="1">
      <c r="A7302" s="963">
        <v>100291</v>
      </c>
      <c r="B7302" s="963" t="s">
        <v>10201</v>
      </c>
      <c r="C7302" s="964" t="s">
        <v>1522</v>
      </c>
      <c r="D7302" s="966">
        <v>0.18</v>
      </c>
      <c r="E7302" s="757"/>
      <c r="F7302" s="757"/>
      <c r="G7302" s="757"/>
      <c r="H7302" s="757"/>
      <c r="I7302" s="757"/>
    </row>
    <row r="7303" spans="1:9" ht="15.75" customHeight="1">
      <c r="A7303" s="963">
        <v>100292</v>
      </c>
      <c r="B7303" s="963" t="s">
        <v>10202</v>
      </c>
      <c r="C7303" s="964" t="s">
        <v>1522</v>
      </c>
      <c r="D7303" s="966">
        <v>0.71</v>
      </c>
      <c r="E7303" s="757"/>
      <c r="F7303" s="757"/>
      <c r="G7303" s="757"/>
      <c r="H7303" s="757"/>
      <c r="I7303" s="757"/>
    </row>
    <row r="7304" spans="1:9" ht="15.75" customHeight="1">
      <c r="A7304" s="963">
        <v>100293</v>
      </c>
      <c r="B7304" s="963" t="s">
        <v>10203</v>
      </c>
      <c r="C7304" s="964" t="s">
        <v>1522</v>
      </c>
      <c r="D7304" s="966">
        <v>0.18</v>
      </c>
      <c r="E7304" s="757"/>
      <c r="F7304" s="757"/>
      <c r="G7304" s="757"/>
      <c r="H7304" s="757"/>
      <c r="I7304" s="757"/>
    </row>
    <row r="7305" spans="1:9" ht="15.75" customHeight="1">
      <c r="A7305" s="963">
        <v>100294</v>
      </c>
      <c r="B7305" s="963" t="s">
        <v>10204</v>
      </c>
      <c r="C7305" s="964" t="s">
        <v>1522</v>
      </c>
      <c r="D7305" s="966">
        <v>0.51</v>
      </c>
      <c r="E7305" s="757"/>
      <c r="F7305" s="757"/>
      <c r="G7305" s="757"/>
      <c r="H7305" s="757"/>
      <c r="I7305" s="757"/>
    </row>
    <row r="7306" spans="1:9" ht="15.75" customHeight="1">
      <c r="A7306" s="963">
        <v>100295</v>
      </c>
      <c r="B7306" s="963" t="s">
        <v>10205</v>
      </c>
      <c r="C7306" s="964" t="s">
        <v>1522</v>
      </c>
      <c r="D7306" s="966">
        <v>0.43</v>
      </c>
      <c r="E7306" s="757"/>
      <c r="F7306" s="757"/>
      <c r="G7306" s="757"/>
      <c r="H7306" s="757"/>
      <c r="I7306" s="757"/>
    </row>
    <row r="7307" spans="1:9" ht="15.75" customHeight="1">
      <c r="A7307" s="963">
        <v>100296</v>
      </c>
      <c r="B7307" s="963" t="s">
        <v>1525</v>
      </c>
      <c r="C7307" s="964" t="s">
        <v>1522</v>
      </c>
      <c r="D7307" s="966">
        <v>1.1200000000000001</v>
      </c>
      <c r="E7307" s="757"/>
      <c r="F7307" s="757"/>
      <c r="G7307" s="757"/>
      <c r="H7307" s="757"/>
      <c r="I7307" s="757"/>
    </row>
    <row r="7308" spans="1:9" ht="15.75" customHeight="1">
      <c r="A7308" s="963">
        <v>100297</v>
      </c>
      <c r="B7308" s="963" t="s">
        <v>10206</v>
      </c>
      <c r="C7308" s="964" t="s">
        <v>1522</v>
      </c>
      <c r="D7308" s="966">
        <v>1.26</v>
      </c>
      <c r="E7308" s="757"/>
      <c r="F7308" s="757"/>
      <c r="G7308" s="757"/>
      <c r="H7308" s="757"/>
      <c r="I7308" s="757"/>
    </row>
    <row r="7309" spans="1:9" ht="15.75" customHeight="1">
      <c r="A7309" s="963">
        <v>100298</v>
      </c>
      <c r="B7309" s="963" t="s">
        <v>10207</v>
      </c>
      <c r="C7309" s="964" t="s">
        <v>1522</v>
      </c>
      <c r="D7309" s="966">
        <v>0.45</v>
      </c>
      <c r="E7309" s="757"/>
      <c r="F7309" s="757"/>
      <c r="G7309" s="757"/>
      <c r="H7309" s="757"/>
      <c r="I7309" s="757"/>
    </row>
    <row r="7310" spans="1:9" ht="15.75" customHeight="1">
      <c r="A7310" s="963">
        <v>100299</v>
      </c>
      <c r="B7310" s="963" t="s">
        <v>10208</v>
      </c>
      <c r="C7310" s="964" t="s">
        <v>1522</v>
      </c>
      <c r="D7310" s="966">
        <v>0.41</v>
      </c>
      <c r="E7310" s="757"/>
      <c r="F7310" s="757"/>
      <c r="G7310" s="757"/>
      <c r="H7310" s="757"/>
      <c r="I7310" s="757"/>
    </row>
    <row r="7311" spans="1:9" ht="15.75" customHeight="1">
      <c r="A7311" s="963">
        <v>100300</v>
      </c>
      <c r="B7311" s="963" t="s">
        <v>10209</v>
      </c>
      <c r="C7311" s="964" t="s">
        <v>1522</v>
      </c>
      <c r="D7311" s="966">
        <v>14.71</v>
      </c>
      <c r="E7311" s="757"/>
      <c r="F7311" s="757"/>
      <c r="G7311" s="757"/>
      <c r="H7311" s="757"/>
      <c r="I7311" s="757"/>
    </row>
    <row r="7312" spans="1:9" ht="15.75" customHeight="1">
      <c r="A7312" s="963">
        <v>100301</v>
      </c>
      <c r="B7312" s="963" t="s">
        <v>10210</v>
      </c>
      <c r="C7312" s="964" t="s">
        <v>1522</v>
      </c>
      <c r="D7312" s="966">
        <v>18.579999999999998</v>
      </c>
      <c r="E7312" s="757"/>
      <c r="F7312" s="757"/>
      <c r="G7312" s="757"/>
      <c r="H7312" s="757"/>
      <c r="I7312" s="757"/>
    </row>
    <row r="7313" spans="1:9" ht="15.75" customHeight="1">
      <c r="A7313" s="963">
        <v>100302</v>
      </c>
      <c r="B7313" s="963" t="s">
        <v>10211</v>
      </c>
      <c r="C7313" s="964" t="s">
        <v>1522</v>
      </c>
      <c r="D7313" s="966">
        <v>149.06</v>
      </c>
      <c r="E7313" s="757"/>
      <c r="F7313" s="757"/>
      <c r="G7313" s="757"/>
      <c r="H7313" s="757"/>
      <c r="I7313" s="757"/>
    </row>
    <row r="7314" spans="1:9" ht="15.75" customHeight="1">
      <c r="A7314" s="963">
        <v>100303</v>
      </c>
      <c r="B7314" s="963" t="s">
        <v>10212</v>
      </c>
      <c r="C7314" s="964" t="s">
        <v>1522</v>
      </c>
      <c r="D7314" s="966">
        <v>17.23</v>
      </c>
      <c r="E7314" s="757"/>
      <c r="F7314" s="757"/>
      <c r="G7314" s="757"/>
      <c r="H7314" s="757"/>
      <c r="I7314" s="757"/>
    </row>
    <row r="7315" spans="1:9" ht="15.75" customHeight="1">
      <c r="A7315" s="963">
        <v>100304</v>
      </c>
      <c r="B7315" s="963" t="s">
        <v>10213</v>
      </c>
      <c r="C7315" s="964" t="s">
        <v>1522</v>
      </c>
      <c r="D7315" s="966">
        <v>106.68</v>
      </c>
      <c r="E7315" s="757"/>
      <c r="F7315" s="757"/>
      <c r="G7315" s="757"/>
      <c r="H7315" s="757"/>
      <c r="I7315" s="757"/>
    </row>
    <row r="7316" spans="1:9" ht="15.75" customHeight="1">
      <c r="A7316" s="963">
        <v>100305</v>
      </c>
      <c r="B7316" s="963" t="s">
        <v>1520</v>
      </c>
      <c r="C7316" s="964" t="s">
        <v>1522</v>
      </c>
      <c r="D7316" s="966">
        <v>104.35</v>
      </c>
      <c r="E7316" s="757"/>
      <c r="F7316" s="757"/>
      <c r="G7316" s="757"/>
      <c r="H7316" s="757"/>
      <c r="I7316" s="757"/>
    </row>
    <row r="7317" spans="1:9" ht="15.75" customHeight="1">
      <c r="A7317" s="963">
        <v>100306</v>
      </c>
      <c r="B7317" s="963" t="s">
        <v>10214</v>
      </c>
      <c r="C7317" s="964" t="s">
        <v>1522</v>
      </c>
      <c r="D7317" s="966">
        <v>117.49</v>
      </c>
      <c r="E7317" s="757"/>
      <c r="F7317" s="757"/>
      <c r="G7317" s="757"/>
      <c r="H7317" s="757"/>
      <c r="I7317" s="757"/>
    </row>
    <row r="7318" spans="1:9" ht="15.75" customHeight="1">
      <c r="A7318" s="963">
        <v>100307</v>
      </c>
      <c r="B7318" s="963" t="s">
        <v>10215</v>
      </c>
      <c r="C7318" s="964" t="s">
        <v>1522</v>
      </c>
      <c r="D7318" s="966">
        <v>19.28</v>
      </c>
      <c r="E7318" s="757"/>
      <c r="F7318" s="757"/>
      <c r="G7318" s="757"/>
      <c r="H7318" s="757"/>
      <c r="I7318" s="757"/>
    </row>
    <row r="7319" spans="1:9" ht="15.75" customHeight="1">
      <c r="A7319" s="963">
        <v>100308</v>
      </c>
      <c r="B7319" s="963" t="s">
        <v>10216</v>
      </c>
      <c r="C7319" s="964" t="s">
        <v>1522</v>
      </c>
      <c r="D7319" s="966">
        <v>21.91</v>
      </c>
      <c r="E7319" s="757"/>
      <c r="F7319" s="757"/>
      <c r="G7319" s="757"/>
      <c r="H7319" s="757"/>
      <c r="I7319" s="757"/>
    </row>
    <row r="7320" spans="1:9" ht="15.75" customHeight="1">
      <c r="A7320" s="963">
        <v>100309</v>
      </c>
      <c r="B7320" s="963" t="s">
        <v>10217</v>
      </c>
      <c r="C7320" s="964" t="s">
        <v>1522</v>
      </c>
      <c r="D7320" s="966">
        <v>26.2</v>
      </c>
      <c r="E7320" s="757"/>
      <c r="F7320" s="757"/>
      <c r="G7320" s="757"/>
      <c r="H7320" s="757"/>
      <c r="I7320" s="757"/>
    </row>
    <row r="7321" spans="1:9" ht="15.75" customHeight="1">
      <c r="A7321" s="963">
        <v>100310</v>
      </c>
      <c r="B7321" s="963" t="s">
        <v>10218</v>
      </c>
      <c r="C7321" s="964" t="s">
        <v>10081</v>
      </c>
      <c r="D7321" s="966">
        <v>8.2899999999999991</v>
      </c>
      <c r="E7321" s="757"/>
      <c r="F7321" s="757"/>
      <c r="G7321" s="757"/>
      <c r="H7321" s="757"/>
      <c r="I7321" s="757"/>
    </row>
    <row r="7322" spans="1:9" ht="15.75" customHeight="1">
      <c r="A7322" s="963">
        <v>100311</v>
      </c>
      <c r="B7322" s="963" t="s">
        <v>10219</v>
      </c>
      <c r="C7322" s="964" t="s">
        <v>10081</v>
      </c>
      <c r="D7322" s="966">
        <v>95</v>
      </c>
      <c r="E7322" s="757"/>
      <c r="F7322" s="757"/>
      <c r="G7322" s="757"/>
      <c r="H7322" s="757"/>
      <c r="I7322" s="757"/>
    </row>
    <row r="7323" spans="1:9" ht="15.75" customHeight="1">
      <c r="A7323" s="963">
        <v>100312</v>
      </c>
      <c r="B7323" s="963" t="s">
        <v>10220</v>
      </c>
      <c r="C7323" s="964" t="s">
        <v>10081</v>
      </c>
      <c r="D7323" s="966">
        <v>174.63</v>
      </c>
      <c r="E7323" s="757"/>
      <c r="F7323" s="757"/>
      <c r="G7323" s="757"/>
      <c r="H7323" s="757"/>
      <c r="I7323" s="757"/>
    </row>
    <row r="7324" spans="1:9" ht="15.75" customHeight="1">
      <c r="A7324" s="963">
        <v>100313</v>
      </c>
      <c r="B7324" s="963" t="s">
        <v>10221</v>
      </c>
      <c r="C7324" s="964" t="s">
        <v>10081</v>
      </c>
      <c r="D7324" s="966">
        <v>148.91999999999999</v>
      </c>
      <c r="E7324" s="757"/>
      <c r="F7324" s="757"/>
      <c r="G7324" s="757"/>
      <c r="H7324" s="757"/>
      <c r="I7324" s="757"/>
    </row>
    <row r="7325" spans="1:9" ht="15.75" customHeight="1">
      <c r="A7325" s="963">
        <v>100314</v>
      </c>
      <c r="B7325" s="963" t="s">
        <v>10222</v>
      </c>
      <c r="C7325" s="964" t="s">
        <v>10081</v>
      </c>
      <c r="D7325" s="966">
        <v>168.01</v>
      </c>
      <c r="E7325" s="757"/>
      <c r="F7325" s="757"/>
      <c r="G7325" s="757"/>
      <c r="H7325" s="757"/>
      <c r="I7325" s="757"/>
    </row>
    <row r="7326" spans="1:9" ht="15.75" customHeight="1">
      <c r="A7326" s="963">
        <v>100315</v>
      </c>
      <c r="B7326" s="963" t="s">
        <v>10223</v>
      </c>
      <c r="C7326" s="964" t="s">
        <v>10081</v>
      </c>
      <c r="D7326" s="966">
        <v>54.74</v>
      </c>
      <c r="E7326" s="757"/>
      <c r="F7326" s="757"/>
      <c r="G7326" s="757"/>
      <c r="H7326" s="757"/>
      <c r="I7326" s="757"/>
    </row>
    <row r="7327" spans="1:9" ht="15.75" customHeight="1">
      <c r="A7327" s="963">
        <v>100316</v>
      </c>
      <c r="B7327" s="963" t="s">
        <v>10209</v>
      </c>
      <c r="C7327" s="964" t="s">
        <v>10081</v>
      </c>
      <c r="D7327" s="966">
        <v>2600.91</v>
      </c>
      <c r="E7327" s="757"/>
      <c r="F7327" s="757"/>
      <c r="G7327" s="757"/>
      <c r="H7327" s="757"/>
      <c r="I7327" s="757"/>
    </row>
    <row r="7328" spans="1:9" ht="15.75" customHeight="1">
      <c r="A7328" s="963">
        <v>100317</v>
      </c>
      <c r="B7328" s="963" t="s">
        <v>10224</v>
      </c>
      <c r="C7328" s="964" t="s">
        <v>10081</v>
      </c>
      <c r="D7328" s="966">
        <v>26105.73</v>
      </c>
      <c r="E7328" s="757"/>
      <c r="F7328" s="757"/>
      <c r="G7328" s="757"/>
      <c r="H7328" s="757"/>
      <c r="I7328" s="757"/>
    </row>
    <row r="7329" spans="1:9" ht="15.75" customHeight="1">
      <c r="A7329" s="963">
        <v>100318</v>
      </c>
      <c r="B7329" s="963" t="s">
        <v>10213</v>
      </c>
      <c r="C7329" s="964" t="s">
        <v>10081</v>
      </c>
      <c r="D7329" s="966">
        <v>18795.39</v>
      </c>
      <c r="E7329" s="757"/>
      <c r="F7329" s="757"/>
      <c r="G7329" s="757"/>
      <c r="H7329" s="757"/>
      <c r="I7329" s="757"/>
    </row>
    <row r="7330" spans="1:9" ht="15.75" customHeight="1">
      <c r="A7330" s="963">
        <v>100319</v>
      </c>
      <c r="B7330" s="963" t="s">
        <v>1520</v>
      </c>
      <c r="C7330" s="964" t="s">
        <v>10081</v>
      </c>
      <c r="D7330" s="966">
        <v>18254.45</v>
      </c>
      <c r="E7330" s="757"/>
      <c r="F7330" s="757"/>
      <c r="G7330" s="757"/>
      <c r="H7330" s="757"/>
      <c r="I7330" s="757"/>
    </row>
    <row r="7331" spans="1:9" ht="15.75" customHeight="1">
      <c r="A7331" s="963">
        <v>100320</v>
      </c>
      <c r="B7331" s="963" t="s">
        <v>10214</v>
      </c>
      <c r="C7331" s="964" t="s">
        <v>10081</v>
      </c>
      <c r="D7331" s="966">
        <v>20551.759999999998</v>
      </c>
      <c r="E7331" s="757"/>
      <c r="F7331" s="757"/>
      <c r="G7331" s="757"/>
      <c r="H7331" s="757"/>
      <c r="I7331" s="757"/>
    </row>
    <row r="7332" spans="1:9" ht="15.75" customHeight="1">
      <c r="A7332" s="963">
        <v>100321</v>
      </c>
      <c r="B7332" s="963" t="s">
        <v>10217</v>
      </c>
      <c r="C7332" s="964" t="s">
        <v>10081</v>
      </c>
      <c r="D7332" s="966">
        <v>4595.97</v>
      </c>
      <c r="E7332" s="757"/>
      <c r="F7332" s="757"/>
      <c r="G7332" s="757"/>
      <c r="H7332" s="757"/>
      <c r="I7332" s="757"/>
    </row>
    <row r="7333" spans="1:9" ht="15.75" customHeight="1">
      <c r="A7333" s="963">
        <v>100533</v>
      </c>
      <c r="B7333" s="963" t="s">
        <v>1558</v>
      </c>
      <c r="C7333" s="964" t="s">
        <v>1522</v>
      </c>
      <c r="D7333" s="966">
        <v>27.29</v>
      </c>
      <c r="E7333" s="757"/>
      <c r="F7333" s="757"/>
      <c r="G7333" s="757"/>
      <c r="H7333" s="757"/>
      <c r="I7333" s="757"/>
    </row>
    <row r="7334" spans="1:9" ht="15.75" customHeight="1">
      <c r="A7334" s="963">
        <v>100534</v>
      </c>
      <c r="B7334" s="963" t="s">
        <v>1558</v>
      </c>
      <c r="C7334" s="964" t="s">
        <v>10081</v>
      </c>
      <c r="D7334" s="966">
        <v>4796.6000000000004</v>
      </c>
      <c r="E7334" s="757"/>
      <c r="F7334" s="757"/>
      <c r="G7334" s="757"/>
      <c r="H7334" s="757"/>
      <c r="I7334" s="757"/>
    </row>
    <row r="7335" spans="1:9" ht="15.75" customHeight="1">
      <c r="A7335" s="963">
        <v>100535</v>
      </c>
      <c r="B7335" s="963" t="s">
        <v>1560</v>
      </c>
      <c r="C7335" s="964" t="s">
        <v>1522</v>
      </c>
      <c r="D7335" s="966">
        <v>0.43</v>
      </c>
      <c r="E7335" s="757"/>
      <c r="F7335" s="757"/>
      <c r="G7335" s="757"/>
      <c r="H7335" s="757"/>
      <c r="I7335" s="757"/>
    </row>
    <row r="7336" spans="1:9" ht="15.75" customHeight="1">
      <c r="A7336" s="963">
        <v>100536</v>
      </c>
      <c r="B7336" s="963" t="s">
        <v>10225</v>
      </c>
      <c r="C7336" s="964" t="s">
        <v>10081</v>
      </c>
      <c r="D7336" s="966">
        <v>57.32</v>
      </c>
      <c r="E7336" s="757"/>
      <c r="F7336" s="757"/>
      <c r="G7336" s="757"/>
      <c r="H7336" s="757"/>
      <c r="I7336" s="757"/>
    </row>
    <row r="7337" spans="1:9" ht="15.75" customHeight="1">
      <c r="A7337" s="963">
        <v>101284</v>
      </c>
      <c r="B7337" s="963" t="s">
        <v>10226</v>
      </c>
      <c r="C7337" s="964" t="s">
        <v>1522</v>
      </c>
      <c r="D7337" s="966">
        <v>1.73</v>
      </c>
      <c r="E7337" s="757"/>
      <c r="F7337" s="757"/>
      <c r="G7337" s="757"/>
      <c r="H7337" s="757"/>
      <c r="I7337" s="757"/>
    </row>
    <row r="7338" spans="1:9" ht="15.75" customHeight="1">
      <c r="A7338" s="963">
        <v>101285</v>
      </c>
      <c r="B7338" s="963" t="s">
        <v>10227</v>
      </c>
      <c r="C7338" s="964" t="s">
        <v>1522</v>
      </c>
      <c r="D7338" s="966">
        <v>0.69</v>
      </c>
      <c r="E7338" s="757"/>
      <c r="F7338" s="757"/>
      <c r="G7338" s="757"/>
      <c r="H7338" s="757"/>
      <c r="I7338" s="757"/>
    </row>
    <row r="7339" spans="1:9" ht="15.75" customHeight="1">
      <c r="A7339" s="963">
        <v>101286</v>
      </c>
      <c r="B7339" s="963" t="s">
        <v>10228</v>
      </c>
      <c r="C7339" s="964" t="s">
        <v>10081</v>
      </c>
      <c r="D7339" s="966">
        <v>18.79</v>
      </c>
      <c r="E7339" s="757"/>
      <c r="F7339" s="757"/>
      <c r="G7339" s="757"/>
      <c r="H7339" s="757"/>
      <c r="I7339" s="757"/>
    </row>
    <row r="7340" spans="1:9" ht="15.75" customHeight="1">
      <c r="A7340" s="963">
        <v>101287</v>
      </c>
      <c r="B7340" s="963" t="s">
        <v>10229</v>
      </c>
      <c r="C7340" s="964" t="s">
        <v>10081</v>
      </c>
      <c r="D7340" s="966">
        <v>60.8</v>
      </c>
      <c r="E7340" s="757"/>
      <c r="F7340" s="757"/>
      <c r="G7340" s="757"/>
      <c r="H7340" s="757"/>
      <c r="I7340" s="757"/>
    </row>
    <row r="7341" spans="1:9" ht="15.75" customHeight="1">
      <c r="A7341" s="963">
        <v>101288</v>
      </c>
      <c r="B7341" s="963" t="s">
        <v>10230</v>
      </c>
      <c r="C7341" s="964" t="s">
        <v>10081</v>
      </c>
      <c r="D7341" s="966">
        <v>14.2</v>
      </c>
      <c r="E7341" s="757"/>
      <c r="F7341" s="757"/>
      <c r="G7341" s="757"/>
      <c r="H7341" s="757"/>
      <c r="I7341" s="757"/>
    </row>
    <row r="7342" spans="1:9" ht="15.75" customHeight="1">
      <c r="A7342" s="963">
        <v>101289</v>
      </c>
      <c r="B7342" s="963" t="s">
        <v>10231</v>
      </c>
      <c r="C7342" s="964" t="s">
        <v>10081</v>
      </c>
      <c r="D7342" s="966">
        <v>18.79</v>
      </c>
      <c r="E7342" s="757"/>
      <c r="F7342" s="757"/>
      <c r="G7342" s="757"/>
      <c r="H7342" s="757"/>
      <c r="I7342" s="757"/>
    </row>
    <row r="7343" spans="1:9" ht="15.75" customHeight="1">
      <c r="A7343" s="963">
        <v>101290</v>
      </c>
      <c r="B7343" s="963" t="s">
        <v>10232</v>
      </c>
      <c r="C7343" s="964" t="s">
        <v>10081</v>
      </c>
      <c r="D7343" s="966">
        <v>24.04</v>
      </c>
      <c r="E7343" s="757"/>
      <c r="F7343" s="757"/>
      <c r="G7343" s="757"/>
      <c r="H7343" s="757"/>
      <c r="I7343" s="757"/>
    </row>
    <row r="7344" spans="1:9" ht="15.75" customHeight="1">
      <c r="A7344" s="963">
        <v>101291</v>
      </c>
      <c r="B7344" s="963" t="s">
        <v>10233</v>
      </c>
      <c r="C7344" s="964" t="s">
        <v>10081</v>
      </c>
      <c r="D7344" s="966">
        <v>19.54</v>
      </c>
      <c r="E7344" s="757"/>
      <c r="F7344" s="757"/>
      <c r="G7344" s="757"/>
      <c r="H7344" s="757"/>
      <c r="I7344" s="757"/>
    </row>
    <row r="7345" spans="1:9" ht="15.75" customHeight="1">
      <c r="A7345" s="963">
        <v>101292</v>
      </c>
      <c r="B7345" s="963" t="s">
        <v>10234</v>
      </c>
      <c r="C7345" s="964" t="s">
        <v>10081</v>
      </c>
      <c r="D7345" s="966">
        <v>19.54</v>
      </c>
      <c r="E7345" s="757"/>
      <c r="F7345" s="757"/>
      <c r="G7345" s="757"/>
      <c r="H7345" s="757"/>
      <c r="I7345" s="757"/>
    </row>
    <row r="7346" spans="1:9" ht="15.75" customHeight="1">
      <c r="A7346" s="963">
        <v>101293</v>
      </c>
      <c r="B7346" s="963" t="s">
        <v>10235</v>
      </c>
      <c r="C7346" s="964" t="s">
        <v>10081</v>
      </c>
      <c r="D7346" s="966">
        <v>25.31</v>
      </c>
      <c r="E7346" s="757"/>
      <c r="F7346" s="757"/>
      <c r="G7346" s="757"/>
      <c r="H7346" s="757"/>
      <c r="I7346" s="757"/>
    </row>
    <row r="7347" spans="1:9" ht="15.75" customHeight="1">
      <c r="A7347" s="963">
        <v>101294</v>
      </c>
      <c r="B7347" s="963" t="s">
        <v>10236</v>
      </c>
      <c r="C7347" s="964" t="s">
        <v>10081</v>
      </c>
      <c r="D7347" s="966">
        <v>27.83</v>
      </c>
      <c r="E7347" s="757"/>
      <c r="F7347" s="757"/>
      <c r="G7347" s="757"/>
      <c r="H7347" s="757"/>
      <c r="I7347" s="757"/>
    </row>
    <row r="7348" spans="1:9" ht="15.75" customHeight="1">
      <c r="A7348" s="963">
        <v>101295</v>
      </c>
      <c r="B7348" s="963" t="s">
        <v>10237</v>
      </c>
      <c r="C7348" s="964" t="s">
        <v>10081</v>
      </c>
      <c r="D7348" s="966">
        <v>24.04</v>
      </c>
      <c r="E7348" s="757"/>
      <c r="F7348" s="757"/>
      <c r="G7348" s="757"/>
      <c r="H7348" s="757"/>
      <c r="I7348" s="757"/>
    </row>
    <row r="7349" spans="1:9" ht="15.75" customHeight="1">
      <c r="A7349" s="963">
        <v>101296</v>
      </c>
      <c r="B7349" s="963" t="s">
        <v>10238</v>
      </c>
      <c r="C7349" s="964" t="s">
        <v>10081</v>
      </c>
      <c r="D7349" s="966">
        <v>29.29</v>
      </c>
      <c r="E7349" s="757"/>
      <c r="F7349" s="757"/>
      <c r="G7349" s="757"/>
      <c r="H7349" s="757"/>
      <c r="I7349" s="757"/>
    </row>
    <row r="7350" spans="1:9" ht="15.75" customHeight="1">
      <c r="A7350" s="963">
        <v>101297</v>
      </c>
      <c r="B7350" s="963" t="s">
        <v>10239</v>
      </c>
      <c r="C7350" s="964" t="s">
        <v>10081</v>
      </c>
      <c r="D7350" s="966">
        <v>20.84</v>
      </c>
      <c r="E7350" s="757"/>
      <c r="F7350" s="757"/>
      <c r="G7350" s="757"/>
      <c r="H7350" s="757"/>
      <c r="I7350" s="757"/>
    </row>
    <row r="7351" spans="1:9" ht="15.75" customHeight="1">
      <c r="A7351" s="963">
        <v>101298</v>
      </c>
      <c r="B7351" s="963" t="s">
        <v>10240</v>
      </c>
      <c r="C7351" s="964" t="s">
        <v>10081</v>
      </c>
      <c r="D7351" s="966">
        <v>19.149999999999999</v>
      </c>
      <c r="E7351" s="757"/>
      <c r="F7351" s="757"/>
      <c r="G7351" s="757"/>
      <c r="H7351" s="757"/>
      <c r="I7351" s="757"/>
    </row>
    <row r="7352" spans="1:9" ht="15.75" customHeight="1">
      <c r="A7352" s="963">
        <v>101299</v>
      </c>
      <c r="B7352" s="963" t="s">
        <v>10241</v>
      </c>
      <c r="C7352" s="964" t="s">
        <v>10081</v>
      </c>
      <c r="D7352" s="966">
        <v>24.04</v>
      </c>
      <c r="E7352" s="757"/>
      <c r="F7352" s="757"/>
      <c r="G7352" s="757"/>
      <c r="H7352" s="757"/>
      <c r="I7352" s="757"/>
    </row>
    <row r="7353" spans="1:9" ht="15.75" customHeight="1">
      <c r="A7353" s="963">
        <v>101300</v>
      </c>
      <c r="B7353" s="963" t="s">
        <v>10242</v>
      </c>
      <c r="C7353" s="964" t="s">
        <v>10081</v>
      </c>
      <c r="D7353" s="966">
        <v>18.79</v>
      </c>
      <c r="E7353" s="757"/>
      <c r="F7353" s="757"/>
      <c r="G7353" s="757"/>
      <c r="H7353" s="757"/>
      <c r="I7353" s="757"/>
    </row>
    <row r="7354" spans="1:9" ht="15.75" customHeight="1">
      <c r="A7354" s="963">
        <v>101301</v>
      </c>
      <c r="B7354" s="963" t="s">
        <v>10243</v>
      </c>
      <c r="C7354" s="964" t="s">
        <v>10081</v>
      </c>
      <c r="D7354" s="966">
        <v>15.1</v>
      </c>
      <c r="E7354" s="757"/>
      <c r="F7354" s="757"/>
      <c r="G7354" s="757"/>
      <c r="H7354" s="757"/>
      <c r="I7354" s="757"/>
    </row>
    <row r="7355" spans="1:9" ht="15.75" customHeight="1">
      <c r="A7355" s="963">
        <v>101302</v>
      </c>
      <c r="B7355" s="963" t="s">
        <v>10244</v>
      </c>
      <c r="C7355" s="964" t="s">
        <v>10081</v>
      </c>
      <c r="D7355" s="966">
        <v>36.06</v>
      </c>
      <c r="E7355" s="757"/>
      <c r="F7355" s="757"/>
      <c r="G7355" s="757"/>
      <c r="H7355" s="757"/>
      <c r="I7355" s="757"/>
    </row>
    <row r="7356" spans="1:9" ht="15.75" customHeight="1">
      <c r="A7356" s="963">
        <v>101303</v>
      </c>
      <c r="B7356" s="963" t="s">
        <v>10245</v>
      </c>
      <c r="C7356" s="964" t="s">
        <v>10081</v>
      </c>
      <c r="D7356" s="966">
        <v>57.38</v>
      </c>
      <c r="E7356" s="757"/>
      <c r="F7356" s="757"/>
      <c r="G7356" s="757"/>
      <c r="H7356" s="757"/>
      <c r="I7356" s="757"/>
    </row>
    <row r="7357" spans="1:9" ht="15.75" customHeight="1">
      <c r="A7357" s="963">
        <v>101304</v>
      </c>
      <c r="B7357" s="963" t="s">
        <v>10246</v>
      </c>
      <c r="C7357" s="964" t="s">
        <v>10081</v>
      </c>
      <c r="D7357" s="966">
        <v>32.380000000000003</v>
      </c>
      <c r="E7357" s="757"/>
      <c r="F7357" s="757"/>
      <c r="G7357" s="757"/>
      <c r="H7357" s="757"/>
      <c r="I7357" s="757"/>
    </row>
    <row r="7358" spans="1:9" ht="15.75" customHeight="1">
      <c r="A7358" s="963">
        <v>101305</v>
      </c>
      <c r="B7358" s="963" t="s">
        <v>10247</v>
      </c>
      <c r="C7358" s="964" t="s">
        <v>10081</v>
      </c>
      <c r="D7358" s="966">
        <v>33.9</v>
      </c>
      <c r="E7358" s="757"/>
      <c r="F7358" s="757"/>
      <c r="G7358" s="757"/>
      <c r="H7358" s="757"/>
      <c r="I7358" s="757"/>
    </row>
    <row r="7359" spans="1:9" ht="15.75" customHeight="1">
      <c r="A7359" s="963">
        <v>101307</v>
      </c>
      <c r="B7359" s="963" t="s">
        <v>10248</v>
      </c>
      <c r="C7359" s="964" t="s">
        <v>10081</v>
      </c>
      <c r="D7359" s="966">
        <v>25.31</v>
      </c>
      <c r="E7359" s="757"/>
      <c r="F7359" s="757"/>
      <c r="G7359" s="757"/>
      <c r="H7359" s="757"/>
      <c r="I7359" s="757"/>
    </row>
    <row r="7360" spans="1:9" ht="15.75" customHeight="1">
      <c r="A7360" s="963">
        <v>101308</v>
      </c>
      <c r="B7360" s="963" t="s">
        <v>10249</v>
      </c>
      <c r="C7360" s="964" t="s">
        <v>10081</v>
      </c>
      <c r="D7360" s="966">
        <v>20.100000000000001</v>
      </c>
      <c r="E7360" s="757"/>
      <c r="F7360" s="757"/>
      <c r="G7360" s="757"/>
      <c r="H7360" s="757"/>
      <c r="I7360" s="757"/>
    </row>
    <row r="7361" spans="1:9" ht="15.75" customHeight="1">
      <c r="A7361" s="963">
        <v>101309</v>
      </c>
      <c r="B7361" s="963" t="s">
        <v>10250</v>
      </c>
      <c r="C7361" s="964" t="s">
        <v>10081</v>
      </c>
      <c r="D7361" s="966">
        <v>24.04</v>
      </c>
      <c r="E7361" s="757"/>
      <c r="F7361" s="757"/>
      <c r="G7361" s="757"/>
      <c r="H7361" s="757"/>
      <c r="I7361" s="757"/>
    </row>
    <row r="7362" spans="1:9" ht="15.75" customHeight="1">
      <c r="A7362" s="963">
        <v>101310</v>
      </c>
      <c r="B7362" s="963" t="s">
        <v>10251</v>
      </c>
      <c r="C7362" s="964" t="s">
        <v>10081</v>
      </c>
      <c r="D7362" s="966">
        <v>30.85</v>
      </c>
      <c r="E7362" s="757"/>
      <c r="F7362" s="757"/>
      <c r="G7362" s="757"/>
      <c r="H7362" s="757"/>
      <c r="I7362" s="757"/>
    </row>
    <row r="7363" spans="1:9" ht="15.75" customHeight="1">
      <c r="A7363" s="963">
        <v>101311</v>
      </c>
      <c r="B7363" s="963" t="s">
        <v>10252</v>
      </c>
      <c r="C7363" s="964" t="s">
        <v>10081</v>
      </c>
      <c r="D7363" s="966">
        <v>25.31</v>
      </c>
      <c r="E7363" s="757"/>
      <c r="F7363" s="757"/>
      <c r="G7363" s="757"/>
      <c r="H7363" s="757"/>
      <c r="I7363" s="757"/>
    </row>
    <row r="7364" spans="1:9" ht="15.75" customHeight="1">
      <c r="A7364" s="963">
        <v>101312</v>
      </c>
      <c r="B7364" s="963" t="s">
        <v>10253</v>
      </c>
      <c r="C7364" s="964" t="s">
        <v>10081</v>
      </c>
      <c r="D7364" s="966">
        <v>19.05</v>
      </c>
      <c r="E7364" s="757"/>
      <c r="F7364" s="757"/>
      <c r="G7364" s="757"/>
      <c r="H7364" s="757"/>
      <c r="I7364" s="757"/>
    </row>
    <row r="7365" spans="1:9" ht="15.75" customHeight="1">
      <c r="A7365" s="963">
        <v>101313</v>
      </c>
      <c r="B7365" s="963" t="s">
        <v>10254</v>
      </c>
      <c r="C7365" s="964" t="s">
        <v>10081</v>
      </c>
      <c r="D7365" s="966">
        <v>81.89</v>
      </c>
      <c r="E7365" s="757"/>
      <c r="F7365" s="757"/>
      <c r="G7365" s="757"/>
      <c r="H7365" s="757"/>
      <c r="I7365" s="757"/>
    </row>
    <row r="7366" spans="1:9" ht="15.75" customHeight="1">
      <c r="A7366" s="963">
        <v>101314</v>
      </c>
      <c r="B7366" s="963" t="s">
        <v>10255</v>
      </c>
      <c r="C7366" s="964" t="s">
        <v>10081</v>
      </c>
      <c r="D7366" s="966">
        <v>81.89</v>
      </c>
      <c r="E7366" s="757"/>
      <c r="F7366" s="757"/>
      <c r="G7366" s="757"/>
      <c r="H7366" s="757"/>
      <c r="I7366" s="757"/>
    </row>
    <row r="7367" spans="1:9" ht="15.75" customHeight="1">
      <c r="A7367" s="963">
        <v>101315</v>
      </c>
      <c r="B7367" s="963" t="s">
        <v>10256</v>
      </c>
      <c r="C7367" s="964" t="s">
        <v>10081</v>
      </c>
      <c r="D7367" s="966">
        <v>76.31</v>
      </c>
      <c r="E7367" s="757"/>
      <c r="F7367" s="757"/>
      <c r="G7367" s="757"/>
      <c r="H7367" s="757"/>
      <c r="I7367" s="757"/>
    </row>
    <row r="7368" spans="1:9" ht="15.75" customHeight="1">
      <c r="A7368" s="963">
        <v>101316</v>
      </c>
      <c r="B7368" s="963" t="s">
        <v>10257</v>
      </c>
      <c r="C7368" s="964" t="s">
        <v>10081</v>
      </c>
      <c r="D7368" s="966">
        <v>39.450000000000003</v>
      </c>
      <c r="E7368" s="757"/>
      <c r="F7368" s="757"/>
      <c r="G7368" s="757"/>
      <c r="H7368" s="757"/>
      <c r="I7368" s="757"/>
    </row>
    <row r="7369" spans="1:9" ht="15.75" customHeight="1">
      <c r="A7369" s="963">
        <v>101317</v>
      </c>
      <c r="B7369" s="963" t="s">
        <v>10258</v>
      </c>
      <c r="C7369" s="964" t="s">
        <v>10081</v>
      </c>
      <c r="D7369" s="966">
        <v>230.24</v>
      </c>
      <c r="E7369" s="757"/>
      <c r="F7369" s="757"/>
      <c r="G7369" s="757"/>
      <c r="H7369" s="757"/>
      <c r="I7369" s="757"/>
    </row>
    <row r="7370" spans="1:9" ht="15.75" customHeight="1">
      <c r="A7370" s="963">
        <v>101318</v>
      </c>
      <c r="B7370" s="963" t="s">
        <v>10259</v>
      </c>
      <c r="C7370" s="964" t="s">
        <v>10081</v>
      </c>
      <c r="D7370" s="966">
        <v>614.64</v>
      </c>
      <c r="E7370" s="757"/>
      <c r="F7370" s="757"/>
      <c r="G7370" s="757"/>
      <c r="H7370" s="757"/>
      <c r="I7370" s="757"/>
    </row>
    <row r="7371" spans="1:9" ht="15.75" customHeight="1">
      <c r="A7371" s="963">
        <v>101319</v>
      </c>
      <c r="B7371" s="963" t="s">
        <v>10260</v>
      </c>
      <c r="C7371" s="964" t="s">
        <v>10081</v>
      </c>
      <c r="D7371" s="966">
        <v>91.81</v>
      </c>
      <c r="E7371" s="757"/>
      <c r="F7371" s="757"/>
      <c r="G7371" s="757"/>
      <c r="H7371" s="757"/>
      <c r="I7371" s="757"/>
    </row>
    <row r="7372" spans="1:9" ht="15.75" customHeight="1">
      <c r="A7372" s="963">
        <v>101320</v>
      </c>
      <c r="B7372" s="963" t="s">
        <v>10261</v>
      </c>
      <c r="C7372" s="964" t="s">
        <v>10081</v>
      </c>
      <c r="D7372" s="966">
        <v>22.51</v>
      </c>
      <c r="E7372" s="757"/>
      <c r="F7372" s="757"/>
      <c r="G7372" s="757"/>
      <c r="H7372" s="757"/>
      <c r="I7372" s="757"/>
    </row>
    <row r="7373" spans="1:9" ht="15.75" customHeight="1">
      <c r="A7373" s="963">
        <v>101322</v>
      </c>
      <c r="B7373" s="963" t="s">
        <v>10262</v>
      </c>
      <c r="C7373" s="964" t="s">
        <v>10081</v>
      </c>
      <c r="D7373" s="966">
        <v>25.33</v>
      </c>
      <c r="E7373" s="757"/>
      <c r="F7373" s="757"/>
      <c r="G7373" s="757"/>
      <c r="H7373" s="757"/>
      <c r="I7373" s="757"/>
    </row>
    <row r="7374" spans="1:9" ht="15.75" customHeight="1">
      <c r="A7374" s="963">
        <v>101323</v>
      </c>
      <c r="B7374" s="963" t="s">
        <v>10263</v>
      </c>
      <c r="C7374" s="964" t="s">
        <v>10081</v>
      </c>
      <c r="D7374" s="966">
        <v>46.58</v>
      </c>
      <c r="E7374" s="757"/>
      <c r="F7374" s="757"/>
      <c r="G7374" s="757"/>
      <c r="H7374" s="757"/>
      <c r="I7374" s="757"/>
    </row>
    <row r="7375" spans="1:9" ht="15.75" customHeight="1">
      <c r="A7375" s="963">
        <v>101324</v>
      </c>
      <c r="B7375" s="963" t="s">
        <v>10264</v>
      </c>
      <c r="C7375" s="964" t="s">
        <v>10081</v>
      </c>
      <c r="D7375" s="966">
        <v>10.11</v>
      </c>
      <c r="E7375" s="757"/>
      <c r="F7375" s="757"/>
      <c r="G7375" s="757"/>
      <c r="H7375" s="757"/>
      <c r="I7375" s="757"/>
    </row>
    <row r="7376" spans="1:9" ht="15.75" customHeight="1">
      <c r="A7376" s="963">
        <v>101325</v>
      </c>
      <c r="B7376" s="963" t="s">
        <v>10265</v>
      </c>
      <c r="C7376" s="964" t="s">
        <v>10081</v>
      </c>
      <c r="D7376" s="966">
        <v>20.38</v>
      </c>
      <c r="E7376" s="757"/>
      <c r="F7376" s="757"/>
      <c r="G7376" s="757"/>
      <c r="H7376" s="757"/>
      <c r="I7376" s="757"/>
    </row>
    <row r="7377" spans="1:9" ht="15.75" customHeight="1">
      <c r="A7377" s="963">
        <v>101326</v>
      </c>
      <c r="B7377" s="963" t="s">
        <v>10266</v>
      </c>
      <c r="C7377" s="964" t="s">
        <v>10081</v>
      </c>
      <c r="D7377" s="966">
        <v>8.02</v>
      </c>
      <c r="E7377" s="757"/>
      <c r="F7377" s="757"/>
      <c r="G7377" s="757"/>
      <c r="H7377" s="757"/>
      <c r="I7377" s="757"/>
    </row>
    <row r="7378" spans="1:9" ht="15.75" customHeight="1">
      <c r="A7378" s="963">
        <v>101327</v>
      </c>
      <c r="B7378" s="963" t="s">
        <v>10267</v>
      </c>
      <c r="C7378" s="964" t="s">
        <v>10081</v>
      </c>
      <c r="D7378" s="966">
        <v>7.9</v>
      </c>
      <c r="E7378" s="757"/>
      <c r="F7378" s="757"/>
      <c r="G7378" s="757"/>
      <c r="H7378" s="757"/>
      <c r="I7378" s="757"/>
    </row>
    <row r="7379" spans="1:9" ht="15.75" customHeight="1">
      <c r="A7379" s="963">
        <v>101328</v>
      </c>
      <c r="B7379" s="963" t="s">
        <v>10268</v>
      </c>
      <c r="C7379" s="964" t="s">
        <v>10081</v>
      </c>
      <c r="D7379" s="966">
        <v>14.32</v>
      </c>
      <c r="E7379" s="757"/>
      <c r="F7379" s="757"/>
      <c r="G7379" s="757"/>
      <c r="H7379" s="757"/>
      <c r="I7379" s="757"/>
    </row>
    <row r="7380" spans="1:9" ht="15.75" customHeight="1">
      <c r="A7380" s="963">
        <v>101329</v>
      </c>
      <c r="B7380" s="963" t="s">
        <v>10269</v>
      </c>
      <c r="C7380" s="964" t="s">
        <v>10081</v>
      </c>
      <c r="D7380" s="966">
        <v>40.369999999999997</v>
      </c>
      <c r="E7380" s="757"/>
      <c r="F7380" s="757"/>
      <c r="G7380" s="757"/>
      <c r="H7380" s="757"/>
      <c r="I7380" s="757"/>
    </row>
    <row r="7381" spans="1:9" ht="15.75" customHeight="1">
      <c r="A7381" s="963">
        <v>101330</v>
      </c>
      <c r="B7381" s="963" t="s">
        <v>10270</v>
      </c>
      <c r="C7381" s="964" t="s">
        <v>10081</v>
      </c>
      <c r="D7381" s="966">
        <v>31.45</v>
      </c>
      <c r="E7381" s="757"/>
      <c r="F7381" s="757"/>
      <c r="G7381" s="757"/>
      <c r="H7381" s="757"/>
      <c r="I7381" s="757"/>
    </row>
    <row r="7382" spans="1:9" ht="15.75" customHeight="1">
      <c r="A7382" s="963">
        <v>101331</v>
      </c>
      <c r="B7382" s="963" t="s">
        <v>10271</v>
      </c>
      <c r="C7382" s="964" t="s">
        <v>10081</v>
      </c>
      <c r="D7382" s="966">
        <v>32.380000000000003</v>
      </c>
      <c r="E7382" s="757"/>
      <c r="F7382" s="757"/>
      <c r="G7382" s="757"/>
      <c r="H7382" s="757"/>
      <c r="I7382" s="757"/>
    </row>
    <row r="7383" spans="1:9" ht="15.75" customHeight="1">
      <c r="A7383" s="963">
        <v>101332</v>
      </c>
      <c r="B7383" s="963" t="s">
        <v>10272</v>
      </c>
      <c r="C7383" s="964" t="s">
        <v>10081</v>
      </c>
      <c r="D7383" s="966">
        <v>11.2</v>
      </c>
      <c r="E7383" s="757"/>
      <c r="F7383" s="757"/>
      <c r="G7383" s="757"/>
      <c r="H7383" s="757"/>
      <c r="I7383" s="757"/>
    </row>
    <row r="7384" spans="1:9" ht="15.75" customHeight="1">
      <c r="A7384" s="963">
        <v>101333</v>
      </c>
      <c r="B7384" s="963" t="s">
        <v>10273</v>
      </c>
      <c r="C7384" s="964" t="s">
        <v>10081</v>
      </c>
      <c r="D7384" s="966">
        <v>24.12</v>
      </c>
      <c r="E7384" s="757"/>
      <c r="F7384" s="757"/>
      <c r="G7384" s="757"/>
      <c r="H7384" s="757"/>
      <c r="I7384" s="757"/>
    </row>
    <row r="7385" spans="1:9" ht="15.75" customHeight="1">
      <c r="A7385" s="963">
        <v>101334</v>
      </c>
      <c r="B7385" s="963" t="s">
        <v>10274</v>
      </c>
      <c r="C7385" s="964" t="s">
        <v>10081</v>
      </c>
      <c r="D7385" s="966">
        <v>60.54</v>
      </c>
      <c r="E7385" s="757"/>
      <c r="F7385" s="757"/>
      <c r="G7385" s="757"/>
      <c r="H7385" s="757"/>
      <c r="I7385" s="757"/>
    </row>
    <row r="7386" spans="1:9" ht="15.75" customHeight="1">
      <c r="A7386" s="963">
        <v>101335</v>
      </c>
      <c r="B7386" s="963" t="s">
        <v>10275</v>
      </c>
      <c r="C7386" s="964" t="s">
        <v>10081</v>
      </c>
      <c r="D7386" s="966">
        <v>12.88</v>
      </c>
      <c r="E7386" s="757"/>
      <c r="F7386" s="757"/>
      <c r="G7386" s="757"/>
      <c r="H7386" s="757"/>
      <c r="I7386" s="757"/>
    </row>
    <row r="7387" spans="1:9" ht="15.75" customHeight="1">
      <c r="A7387" s="963">
        <v>101336</v>
      </c>
      <c r="B7387" s="963" t="s">
        <v>10276</v>
      </c>
      <c r="C7387" s="964" t="s">
        <v>10081</v>
      </c>
      <c r="D7387" s="966">
        <v>36.03</v>
      </c>
      <c r="E7387" s="757"/>
      <c r="F7387" s="757"/>
      <c r="G7387" s="757"/>
      <c r="H7387" s="757"/>
      <c r="I7387" s="757"/>
    </row>
    <row r="7388" spans="1:9" ht="15.75" customHeight="1">
      <c r="A7388" s="963">
        <v>101337</v>
      </c>
      <c r="B7388" s="963" t="s">
        <v>10277</v>
      </c>
      <c r="C7388" s="964" t="s">
        <v>10081</v>
      </c>
      <c r="D7388" s="966">
        <v>19.260000000000002</v>
      </c>
      <c r="E7388" s="757"/>
      <c r="F7388" s="757"/>
      <c r="G7388" s="757"/>
      <c r="H7388" s="757"/>
      <c r="I7388" s="757"/>
    </row>
    <row r="7389" spans="1:9" ht="15.75" customHeight="1">
      <c r="A7389" s="963">
        <v>101338</v>
      </c>
      <c r="B7389" s="963" t="s">
        <v>10278</v>
      </c>
      <c r="C7389" s="964" t="s">
        <v>10081</v>
      </c>
      <c r="D7389" s="966">
        <v>19.3</v>
      </c>
      <c r="E7389" s="757"/>
      <c r="F7389" s="757"/>
      <c r="G7389" s="757"/>
      <c r="H7389" s="757"/>
      <c r="I7389" s="757"/>
    </row>
    <row r="7390" spans="1:9" ht="15.75" customHeight="1">
      <c r="A7390" s="963">
        <v>101339</v>
      </c>
      <c r="B7390" s="963" t="s">
        <v>10279</v>
      </c>
      <c r="C7390" s="964" t="s">
        <v>10081</v>
      </c>
      <c r="D7390" s="966">
        <v>15.79</v>
      </c>
      <c r="E7390" s="757"/>
      <c r="F7390" s="757"/>
      <c r="G7390" s="757"/>
      <c r="H7390" s="757"/>
      <c r="I7390" s="757"/>
    </row>
    <row r="7391" spans="1:9" ht="15.75" customHeight="1">
      <c r="A7391" s="963">
        <v>101340</v>
      </c>
      <c r="B7391" s="963" t="s">
        <v>10280</v>
      </c>
      <c r="C7391" s="964" t="s">
        <v>10081</v>
      </c>
      <c r="D7391" s="966">
        <v>15.23</v>
      </c>
      <c r="E7391" s="757"/>
      <c r="F7391" s="757"/>
      <c r="G7391" s="757"/>
      <c r="H7391" s="757"/>
      <c r="I7391" s="757"/>
    </row>
    <row r="7392" spans="1:9" ht="15.75" customHeight="1">
      <c r="A7392" s="963">
        <v>101341</v>
      </c>
      <c r="B7392" s="963" t="s">
        <v>10281</v>
      </c>
      <c r="C7392" s="964" t="s">
        <v>10081</v>
      </c>
      <c r="D7392" s="966">
        <v>17.399999999999999</v>
      </c>
      <c r="E7392" s="757"/>
      <c r="F7392" s="757"/>
      <c r="G7392" s="757"/>
      <c r="H7392" s="757"/>
      <c r="I7392" s="757"/>
    </row>
    <row r="7393" spans="1:9" ht="15.75" customHeight="1">
      <c r="A7393" s="963">
        <v>101342</v>
      </c>
      <c r="B7393" s="963" t="s">
        <v>10282</v>
      </c>
      <c r="C7393" s="964" t="s">
        <v>10081</v>
      </c>
      <c r="D7393" s="966">
        <v>19.43</v>
      </c>
      <c r="E7393" s="757"/>
      <c r="F7393" s="757"/>
      <c r="G7393" s="757"/>
      <c r="H7393" s="757"/>
      <c r="I7393" s="757"/>
    </row>
    <row r="7394" spans="1:9" ht="15.75" customHeight="1">
      <c r="A7394" s="963">
        <v>101343</v>
      </c>
      <c r="B7394" s="963" t="s">
        <v>10283</v>
      </c>
      <c r="C7394" s="964" t="s">
        <v>10081</v>
      </c>
      <c r="D7394" s="966">
        <v>29.54</v>
      </c>
      <c r="E7394" s="757"/>
      <c r="F7394" s="757"/>
      <c r="G7394" s="757"/>
      <c r="H7394" s="757"/>
      <c r="I7394" s="757"/>
    </row>
    <row r="7395" spans="1:9" ht="15.75" customHeight="1">
      <c r="A7395" s="963">
        <v>101344</v>
      </c>
      <c r="B7395" s="963" t="s">
        <v>10284</v>
      </c>
      <c r="C7395" s="964" t="s">
        <v>10081</v>
      </c>
      <c r="D7395" s="966">
        <v>28.99</v>
      </c>
      <c r="E7395" s="757"/>
      <c r="F7395" s="757"/>
      <c r="G7395" s="757"/>
      <c r="H7395" s="757"/>
      <c r="I7395" s="757"/>
    </row>
    <row r="7396" spans="1:9" ht="15.75" customHeight="1">
      <c r="A7396" s="963">
        <v>101345</v>
      </c>
      <c r="B7396" s="963" t="s">
        <v>10285</v>
      </c>
      <c r="C7396" s="964" t="s">
        <v>10081</v>
      </c>
      <c r="D7396" s="966">
        <v>28.99</v>
      </c>
      <c r="E7396" s="757"/>
      <c r="F7396" s="757"/>
      <c r="G7396" s="757"/>
      <c r="H7396" s="757"/>
      <c r="I7396" s="757"/>
    </row>
    <row r="7397" spans="1:9" ht="15.75" customHeight="1">
      <c r="A7397" s="963">
        <v>101346</v>
      </c>
      <c r="B7397" s="963" t="s">
        <v>10286</v>
      </c>
      <c r="C7397" s="964" t="s">
        <v>10081</v>
      </c>
      <c r="D7397" s="966">
        <v>26.45</v>
      </c>
      <c r="E7397" s="757"/>
      <c r="F7397" s="757"/>
      <c r="G7397" s="757"/>
      <c r="H7397" s="757"/>
      <c r="I7397" s="757"/>
    </row>
    <row r="7398" spans="1:9" ht="15.75" customHeight="1">
      <c r="A7398" s="963">
        <v>101347</v>
      </c>
      <c r="B7398" s="963" t="s">
        <v>10287</v>
      </c>
      <c r="C7398" s="964" t="s">
        <v>10081</v>
      </c>
      <c r="D7398" s="966">
        <v>25.39</v>
      </c>
      <c r="E7398" s="757"/>
      <c r="F7398" s="757"/>
      <c r="G7398" s="757"/>
      <c r="H7398" s="757"/>
      <c r="I7398" s="757"/>
    </row>
    <row r="7399" spans="1:9" ht="15.75" customHeight="1">
      <c r="A7399" s="963">
        <v>101348</v>
      </c>
      <c r="B7399" s="963" t="s">
        <v>10288</v>
      </c>
      <c r="C7399" s="964" t="s">
        <v>10081</v>
      </c>
      <c r="D7399" s="966">
        <v>14.08</v>
      </c>
      <c r="E7399" s="757"/>
      <c r="F7399" s="757"/>
      <c r="G7399" s="757"/>
      <c r="H7399" s="757"/>
      <c r="I7399" s="757"/>
    </row>
    <row r="7400" spans="1:9" ht="15.75" customHeight="1">
      <c r="A7400" s="963">
        <v>101349</v>
      </c>
      <c r="B7400" s="963" t="s">
        <v>10289</v>
      </c>
      <c r="C7400" s="964" t="s">
        <v>10081</v>
      </c>
      <c r="D7400" s="966">
        <v>19.760000000000002</v>
      </c>
      <c r="E7400" s="757"/>
      <c r="F7400" s="757"/>
      <c r="G7400" s="757"/>
      <c r="H7400" s="757"/>
      <c r="I7400" s="757"/>
    </row>
    <row r="7401" spans="1:9" ht="15.75" customHeight="1">
      <c r="A7401" s="963">
        <v>101350</v>
      </c>
      <c r="B7401" s="963" t="s">
        <v>10290</v>
      </c>
      <c r="C7401" s="964" t="s">
        <v>10081</v>
      </c>
      <c r="D7401" s="966">
        <v>24.25</v>
      </c>
      <c r="E7401" s="757"/>
      <c r="F7401" s="757"/>
      <c r="G7401" s="757"/>
      <c r="H7401" s="757"/>
      <c r="I7401" s="757"/>
    </row>
    <row r="7402" spans="1:9" ht="15.75" customHeight="1">
      <c r="A7402" s="963">
        <v>101351</v>
      </c>
      <c r="B7402" s="963" t="s">
        <v>10291</v>
      </c>
      <c r="C7402" s="964" t="s">
        <v>10081</v>
      </c>
      <c r="D7402" s="966">
        <v>18.850000000000001</v>
      </c>
      <c r="E7402" s="757"/>
      <c r="F7402" s="757"/>
      <c r="G7402" s="757"/>
      <c r="H7402" s="757"/>
      <c r="I7402" s="757"/>
    </row>
    <row r="7403" spans="1:9" ht="15.75" customHeight="1">
      <c r="A7403" s="963">
        <v>101352</v>
      </c>
      <c r="B7403" s="963" t="s">
        <v>10292</v>
      </c>
      <c r="C7403" s="964" t="s">
        <v>10081</v>
      </c>
      <c r="D7403" s="966">
        <v>20.399999999999999</v>
      </c>
      <c r="E7403" s="757"/>
      <c r="F7403" s="757"/>
      <c r="G7403" s="757"/>
      <c r="H7403" s="757"/>
      <c r="I7403" s="757"/>
    </row>
    <row r="7404" spans="1:9" ht="15.75" customHeight="1">
      <c r="A7404" s="963">
        <v>101353</v>
      </c>
      <c r="B7404" s="963" t="s">
        <v>10293</v>
      </c>
      <c r="C7404" s="964" t="s">
        <v>10081</v>
      </c>
      <c r="D7404" s="966">
        <v>20.149999999999999</v>
      </c>
      <c r="E7404" s="757"/>
      <c r="F7404" s="757"/>
      <c r="G7404" s="757"/>
      <c r="H7404" s="757"/>
      <c r="I7404" s="757"/>
    </row>
    <row r="7405" spans="1:9" ht="15.75" customHeight="1">
      <c r="A7405" s="963">
        <v>101354</v>
      </c>
      <c r="B7405" s="963" t="s">
        <v>10294</v>
      </c>
      <c r="C7405" s="964" t="s">
        <v>10081</v>
      </c>
      <c r="D7405" s="966">
        <v>25.76</v>
      </c>
      <c r="E7405" s="757"/>
      <c r="F7405" s="757"/>
      <c r="G7405" s="757"/>
      <c r="H7405" s="757"/>
      <c r="I7405" s="757"/>
    </row>
    <row r="7406" spans="1:9" ht="15.75" customHeight="1">
      <c r="A7406" s="963">
        <v>101355</v>
      </c>
      <c r="B7406" s="963" t="s">
        <v>10295</v>
      </c>
      <c r="C7406" s="964" t="s">
        <v>10081</v>
      </c>
      <c r="D7406" s="966">
        <v>17.52</v>
      </c>
      <c r="E7406" s="757"/>
      <c r="F7406" s="757"/>
      <c r="G7406" s="757"/>
      <c r="H7406" s="757"/>
      <c r="I7406" s="757"/>
    </row>
    <row r="7407" spans="1:9" ht="15.75" customHeight="1">
      <c r="A7407" s="963">
        <v>101356</v>
      </c>
      <c r="B7407" s="963" t="s">
        <v>10296</v>
      </c>
      <c r="C7407" s="964" t="s">
        <v>10081</v>
      </c>
      <c r="D7407" s="966">
        <v>32.380000000000003</v>
      </c>
      <c r="E7407" s="757"/>
      <c r="F7407" s="757"/>
      <c r="G7407" s="757"/>
      <c r="H7407" s="757"/>
      <c r="I7407" s="757"/>
    </row>
    <row r="7408" spans="1:9" ht="15.75" customHeight="1">
      <c r="A7408" s="963">
        <v>101357</v>
      </c>
      <c r="B7408" s="963" t="s">
        <v>10297</v>
      </c>
      <c r="C7408" s="964" t="s">
        <v>10081</v>
      </c>
      <c r="D7408" s="966">
        <v>46.53</v>
      </c>
      <c r="E7408" s="757"/>
      <c r="F7408" s="757"/>
      <c r="G7408" s="757"/>
      <c r="H7408" s="757"/>
      <c r="I7408" s="757"/>
    </row>
    <row r="7409" spans="1:9" ht="15.75" customHeight="1">
      <c r="A7409" s="963">
        <v>101358</v>
      </c>
      <c r="B7409" s="963" t="s">
        <v>10298</v>
      </c>
      <c r="C7409" s="964" t="s">
        <v>10081</v>
      </c>
      <c r="D7409" s="966">
        <v>32.39</v>
      </c>
      <c r="E7409" s="757"/>
      <c r="F7409" s="757"/>
      <c r="G7409" s="757"/>
      <c r="H7409" s="757"/>
      <c r="I7409" s="757"/>
    </row>
    <row r="7410" spans="1:9" ht="15.75" customHeight="1">
      <c r="A7410" s="963">
        <v>101359</v>
      </c>
      <c r="B7410" s="963" t="s">
        <v>10299</v>
      </c>
      <c r="C7410" s="964" t="s">
        <v>10081</v>
      </c>
      <c r="D7410" s="966">
        <v>31.45</v>
      </c>
      <c r="E7410" s="757"/>
      <c r="F7410" s="757"/>
      <c r="G7410" s="757"/>
      <c r="H7410" s="757"/>
      <c r="I7410" s="757"/>
    </row>
    <row r="7411" spans="1:9" ht="15.75" customHeight="1">
      <c r="A7411" s="963">
        <v>101360</v>
      </c>
      <c r="B7411" s="963" t="s">
        <v>10300</v>
      </c>
      <c r="C7411" s="964" t="s">
        <v>10081</v>
      </c>
      <c r="D7411" s="966">
        <v>32.39</v>
      </c>
      <c r="E7411" s="757"/>
      <c r="F7411" s="757"/>
      <c r="G7411" s="757"/>
      <c r="H7411" s="757"/>
      <c r="I7411" s="757"/>
    </row>
    <row r="7412" spans="1:9" ht="15.75" customHeight="1">
      <c r="A7412" s="963">
        <v>101361</v>
      </c>
      <c r="B7412" s="963" t="s">
        <v>10301</v>
      </c>
      <c r="C7412" s="964" t="s">
        <v>10081</v>
      </c>
      <c r="D7412" s="966">
        <v>27.64</v>
      </c>
      <c r="E7412" s="757"/>
      <c r="F7412" s="757"/>
      <c r="G7412" s="757"/>
      <c r="H7412" s="757"/>
      <c r="I7412" s="757"/>
    </row>
    <row r="7413" spans="1:9" ht="15.75" customHeight="1">
      <c r="A7413" s="963">
        <v>101362</v>
      </c>
      <c r="B7413" s="963" t="s">
        <v>10302</v>
      </c>
      <c r="C7413" s="964" t="s">
        <v>10081</v>
      </c>
      <c r="D7413" s="966">
        <v>8.4499999999999993</v>
      </c>
      <c r="E7413" s="757"/>
      <c r="F7413" s="757"/>
      <c r="G7413" s="757"/>
      <c r="H7413" s="757"/>
      <c r="I7413" s="757"/>
    </row>
    <row r="7414" spans="1:9" ht="15.75" customHeight="1">
      <c r="A7414" s="963">
        <v>101363</v>
      </c>
      <c r="B7414" s="963" t="s">
        <v>10303</v>
      </c>
      <c r="C7414" s="964" t="s">
        <v>10081</v>
      </c>
      <c r="D7414" s="966">
        <v>25.31</v>
      </c>
      <c r="E7414" s="757"/>
      <c r="F7414" s="757"/>
      <c r="G7414" s="757"/>
      <c r="H7414" s="757"/>
      <c r="I7414" s="757"/>
    </row>
    <row r="7415" spans="1:9" ht="15.75" customHeight="1">
      <c r="A7415" s="963">
        <v>101364</v>
      </c>
      <c r="B7415" s="963" t="s">
        <v>10304</v>
      </c>
      <c r="C7415" s="964" t="s">
        <v>10081</v>
      </c>
      <c r="D7415" s="966">
        <v>34.549999999999997</v>
      </c>
      <c r="E7415" s="757"/>
      <c r="F7415" s="757"/>
      <c r="G7415" s="757"/>
      <c r="H7415" s="757"/>
      <c r="I7415" s="757"/>
    </row>
    <row r="7416" spans="1:9" ht="15.75" customHeight="1">
      <c r="A7416" s="963">
        <v>101365</v>
      </c>
      <c r="B7416" s="963" t="s">
        <v>10305</v>
      </c>
      <c r="C7416" s="964" t="s">
        <v>10081</v>
      </c>
      <c r="D7416" s="966">
        <v>26.57</v>
      </c>
      <c r="E7416" s="757"/>
      <c r="F7416" s="757"/>
      <c r="G7416" s="757"/>
      <c r="H7416" s="757"/>
      <c r="I7416" s="757"/>
    </row>
    <row r="7417" spans="1:9" ht="15.75" customHeight="1">
      <c r="A7417" s="963">
        <v>101366</v>
      </c>
      <c r="B7417" s="963" t="s">
        <v>10306</v>
      </c>
      <c r="C7417" s="964" t="s">
        <v>10081</v>
      </c>
      <c r="D7417" s="966">
        <v>31.22</v>
      </c>
      <c r="E7417" s="757"/>
      <c r="F7417" s="757"/>
      <c r="G7417" s="757"/>
      <c r="H7417" s="757"/>
      <c r="I7417" s="757"/>
    </row>
    <row r="7418" spans="1:9" ht="15.75" customHeight="1">
      <c r="A7418" s="963">
        <v>101367</v>
      </c>
      <c r="B7418" s="963" t="s">
        <v>10307</v>
      </c>
      <c r="C7418" s="964" t="s">
        <v>10081</v>
      </c>
      <c r="D7418" s="966">
        <v>25.31</v>
      </c>
      <c r="E7418" s="757"/>
      <c r="F7418" s="757"/>
      <c r="G7418" s="757"/>
      <c r="H7418" s="757"/>
      <c r="I7418" s="757"/>
    </row>
    <row r="7419" spans="1:9" ht="15.75" customHeight="1">
      <c r="A7419" s="963">
        <v>101368</v>
      </c>
      <c r="B7419" s="963" t="s">
        <v>10308</v>
      </c>
      <c r="C7419" s="964" t="s">
        <v>10081</v>
      </c>
      <c r="D7419" s="966">
        <v>25.23</v>
      </c>
      <c r="E7419" s="757"/>
      <c r="F7419" s="757"/>
      <c r="G7419" s="757"/>
      <c r="H7419" s="757"/>
      <c r="I7419" s="757"/>
    </row>
    <row r="7420" spans="1:9" ht="15.75" customHeight="1">
      <c r="A7420" s="963">
        <v>101369</v>
      </c>
      <c r="B7420" s="963" t="s">
        <v>10309</v>
      </c>
      <c r="C7420" s="964" t="s">
        <v>10081</v>
      </c>
      <c r="D7420" s="966">
        <v>30.63</v>
      </c>
      <c r="E7420" s="757"/>
      <c r="F7420" s="757"/>
      <c r="G7420" s="757"/>
      <c r="H7420" s="757"/>
      <c r="I7420" s="757"/>
    </row>
    <row r="7421" spans="1:9" ht="15.75" customHeight="1">
      <c r="A7421" s="963">
        <v>101370</v>
      </c>
      <c r="B7421" s="963" t="s">
        <v>10310</v>
      </c>
      <c r="C7421" s="964" t="s">
        <v>10081</v>
      </c>
      <c r="D7421" s="966">
        <v>25.01</v>
      </c>
      <c r="E7421" s="757"/>
      <c r="F7421" s="757"/>
      <c r="G7421" s="757"/>
      <c r="H7421" s="757"/>
      <c r="I7421" s="757"/>
    </row>
    <row r="7422" spans="1:9" ht="15.75" customHeight="1">
      <c r="A7422" s="963">
        <v>101371</v>
      </c>
      <c r="B7422" s="963" t="s">
        <v>10311</v>
      </c>
      <c r="C7422" s="964" t="s">
        <v>10081</v>
      </c>
      <c r="D7422" s="966">
        <v>25.52</v>
      </c>
      <c r="E7422" s="757"/>
      <c r="F7422" s="757"/>
      <c r="G7422" s="757"/>
      <c r="H7422" s="757"/>
      <c r="I7422" s="757"/>
    </row>
    <row r="7423" spans="1:9" ht="15.75" customHeight="1">
      <c r="A7423" s="963">
        <v>101372</v>
      </c>
      <c r="B7423" s="963" t="s">
        <v>10312</v>
      </c>
      <c r="C7423" s="964" t="s">
        <v>10081</v>
      </c>
      <c r="D7423" s="966">
        <v>8.6199999999999992</v>
      </c>
      <c r="E7423" s="757"/>
      <c r="F7423" s="757"/>
      <c r="G7423" s="757"/>
      <c r="H7423" s="757"/>
      <c r="I7423" s="757"/>
    </row>
    <row r="7424" spans="1:9" ht="15.75" customHeight="1">
      <c r="A7424" s="963">
        <v>101373</v>
      </c>
      <c r="B7424" s="963" t="s">
        <v>10313</v>
      </c>
      <c r="C7424" s="964" t="s">
        <v>1522</v>
      </c>
      <c r="D7424" s="966">
        <v>160.37</v>
      </c>
      <c r="E7424" s="757"/>
      <c r="F7424" s="757"/>
      <c r="G7424" s="757"/>
      <c r="H7424" s="757"/>
      <c r="I7424" s="757"/>
    </row>
    <row r="7425" spans="1:9" ht="15.75" customHeight="1">
      <c r="A7425" s="963">
        <v>101374</v>
      </c>
      <c r="B7425" s="963" t="s">
        <v>2086</v>
      </c>
      <c r="C7425" s="964" t="s">
        <v>10081</v>
      </c>
      <c r="D7425" s="966">
        <v>3066.44</v>
      </c>
      <c r="E7425" s="757"/>
      <c r="F7425" s="757"/>
      <c r="G7425" s="757"/>
      <c r="H7425" s="757"/>
      <c r="I7425" s="757"/>
    </row>
    <row r="7426" spans="1:9" ht="15.75" customHeight="1">
      <c r="A7426" s="963">
        <v>101375</v>
      </c>
      <c r="B7426" s="963" t="s">
        <v>10314</v>
      </c>
      <c r="C7426" s="964" t="s">
        <v>10081</v>
      </c>
      <c r="D7426" s="966">
        <v>3105.03</v>
      </c>
      <c r="E7426" s="757"/>
      <c r="F7426" s="757"/>
      <c r="G7426" s="757"/>
      <c r="H7426" s="757"/>
      <c r="I7426" s="757"/>
    </row>
    <row r="7427" spans="1:9" ht="15.75" customHeight="1">
      <c r="A7427" s="963">
        <v>101376</v>
      </c>
      <c r="B7427" s="963" t="s">
        <v>10315</v>
      </c>
      <c r="C7427" s="964" t="s">
        <v>10081</v>
      </c>
      <c r="D7427" s="966">
        <v>2289.0100000000002</v>
      </c>
      <c r="E7427" s="757"/>
      <c r="F7427" s="757"/>
      <c r="G7427" s="757"/>
      <c r="H7427" s="757"/>
      <c r="I7427" s="757"/>
    </row>
    <row r="7428" spans="1:9" ht="15.75" customHeight="1">
      <c r="A7428" s="963">
        <v>101377</v>
      </c>
      <c r="B7428" s="963" t="s">
        <v>10005</v>
      </c>
      <c r="C7428" s="964" t="s">
        <v>10081</v>
      </c>
      <c r="D7428" s="966">
        <v>3066.44</v>
      </c>
      <c r="E7428" s="757"/>
      <c r="F7428" s="757"/>
      <c r="G7428" s="757"/>
      <c r="H7428" s="757"/>
      <c r="I7428" s="757"/>
    </row>
    <row r="7429" spans="1:9" ht="15.75" customHeight="1">
      <c r="A7429" s="963">
        <v>101378</v>
      </c>
      <c r="B7429" s="963" t="s">
        <v>10210</v>
      </c>
      <c r="C7429" s="964" t="s">
        <v>10081</v>
      </c>
      <c r="D7429" s="966">
        <v>3324.21</v>
      </c>
      <c r="E7429" s="757"/>
      <c r="F7429" s="757"/>
      <c r="G7429" s="757"/>
      <c r="H7429" s="757"/>
      <c r="I7429" s="757"/>
    </row>
    <row r="7430" spans="1:9" ht="15.75" customHeight="1">
      <c r="A7430" s="963">
        <v>101379</v>
      </c>
      <c r="B7430" s="963" t="s">
        <v>10316</v>
      </c>
      <c r="C7430" s="964" t="s">
        <v>10081</v>
      </c>
      <c r="D7430" s="966">
        <v>3156.8</v>
      </c>
      <c r="E7430" s="757"/>
      <c r="F7430" s="757"/>
      <c r="G7430" s="757"/>
      <c r="H7430" s="757"/>
      <c r="I7430" s="757"/>
    </row>
    <row r="7431" spans="1:9" ht="15.75" customHeight="1">
      <c r="A7431" s="963">
        <v>101380</v>
      </c>
      <c r="B7431" s="963" t="s">
        <v>1943</v>
      </c>
      <c r="C7431" s="964" t="s">
        <v>10081</v>
      </c>
      <c r="D7431" s="966">
        <v>3123.5</v>
      </c>
      <c r="E7431" s="757"/>
      <c r="F7431" s="757"/>
      <c r="G7431" s="757"/>
      <c r="H7431" s="757"/>
      <c r="I7431" s="757"/>
    </row>
    <row r="7432" spans="1:9" ht="15.75" customHeight="1">
      <c r="A7432" s="963">
        <v>101381</v>
      </c>
      <c r="B7432" s="963" t="s">
        <v>2085</v>
      </c>
      <c r="C7432" s="964" t="s">
        <v>10081</v>
      </c>
      <c r="D7432" s="966">
        <v>3850.81</v>
      </c>
      <c r="E7432" s="757"/>
      <c r="F7432" s="757"/>
      <c r="G7432" s="757"/>
      <c r="H7432" s="757"/>
      <c r="I7432" s="757"/>
    </row>
    <row r="7433" spans="1:9" ht="15.75" customHeight="1">
      <c r="A7433" s="963">
        <v>101382</v>
      </c>
      <c r="B7433" s="963" t="s">
        <v>10317</v>
      </c>
      <c r="C7433" s="964" t="s">
        <v>10081</v>
      </c>
      <c r="D7433" s="966">
        <v>3203.78</v>
      </c>
      <c r="E7433" s="757"/>
      <c r="F7433" s="757"/>
      <c r="G7433" s="757"/>
      <c r="H7433" s="757"/>
      <c r="I7433" s="757"/>
    </row>
    <row r="7434" spans="1:9" ht="15.75" customHeight="1">
      <c r="A7434" s="963">
        <v>101383</v>
      </c>
      <c r="B7434" s="963" t="s">
        <v>10212</v>
      </c>
      <c r="C7434" s="964" t="s">
        <v>10081</v>
      </c>
      <c r="D7434" s="966">
        <v>3071.69</v>
      </c>
      <c r="E7434" s="757"/>
      <c r="F7434" s="757"/>
      <c r="G7434" s="757"/>
      <c r="H7434" s="757"/>
      <c r="I7434" s="757"/>
    </row>
    <row r="7435" spans="1:9" ht="15.75" customHeight="1">
      <c r="A7435" s="963">
        <v>101384</v>
      </c>
      <c r="B7435" s="963" t="s">
        <v>1702</v>
      </c>
      <c r="C7435" s="964" t="s">
        <v>10081</v>
      </c>
      <c r="D7435" s="966">
        <v>2947.61</v>
      </c>
      <c r="E7435" s="757"/>
      <c r="F7435" s="757"/>
      <c r="G7435" s="757"/>
      <c r="H7435" s="757"/>
      <c r="I7435" s="757"/>
    </row>
    <row r="7436" spans="1:9" ht="15.75" customHeight="1">
      <c r="A7436" s="963">
        <v>101385</v>
      </c>
      <c r="B7436" s="963" t="s">
        <v>10318</v>
      </c>
      <c r="C7436" s="964" t="s">
        <v>10081</v>
      </c>
      <c r="D7436" s="966">
        <v>3821.54</v>
      </c>
      <c r="E7436" s="757"/>
      <c r="F7436" s="757"/>
      <c r="G7436" s="757"/>
      <c r="H7436" s="757"/>
      <c r="I7436" s="757"/>
    </row>
    <row r="7437" spans="1:9" ht="15.75" customHeight="1">
      <c r="A7437" s="963">
        <v>101386</v>
      </c>
      <c r="B7437" s="963" t="s">
        <v>10009</v>
      </c>
      <c r="C7437" s="964" t="s">
        <v>10081</v>
      </c>
      <c r="D7437" s="966">
        <v>2884.47</v>
      </c>
      <c r="E7437" s="757"/>
      <c r="F7437" s="757"/>
      <c r="G7437" s="757"/>
      <c r="H7437" s="757"/>
      <c r="I7437" s="757"/>
    </row>
    <row r="7438" spans="1:9" ht="15.75" customHeight="1">
      <c r="A7438" s="963">
        <v>101387</v>
      </c>
      <c r="B7438" s="963" t="s">
        <v>10319</v>
      </c>
      <c r="C7438" s="964" t="s">
        <v>10081</v>
      </c>
      <c r="D7438" s="966">
        <v>3071.69</v>
      </c>
      <c r="E7438" s="757"/>
      <c r="F7438" s="757"/>
      <c r="G7438" s="757"/>
      <c r="H7438" s="757"/>
      <c r="I7438" s="757"/>
    </row>
    <row r="7439" spans="1:9" ht="15.75" customHeight="1">
      <c r="A7439" s="963">
        <v>101388</v>
      </c>
      <c r="B7439" s="963" t="s">
        <v>10010</v>
      </c>
      <c r="C7439" s="964" t="s">
        <v>10081</v>
      </c>
      <c r="D7439" s="966">
        <v>3033.15</v>
      </c>
      <c r="E7439" s="757"/>
      <c r="F7439" s="757"/>
      <c r="G7439" s="757"/>
      <c r="H7439" s="757"/>
      <c r="I7439" s="757"/>
    </row>
    <row r="7440" spans="1:9" ht="15.75" customHeight="1">
      <c r="A7440" s="963">
        <v>101389</v>
      </c>
      <c r="B7440" s="963" t="s">
        <v>10011</v>
      </c>
      <c r="C7440" s="964" t="s">
        <v>10081</v>
      </c>
      <c r="D7440" s="966">
        <v>2855.49</v>
      </c>
      <c r="E7440" s="757"/>
      <c r="F7440" s="757"/>
      <c r="G7440" s="757"/>
      <c r="H7440" s="757"/>
      <c r="I7440" s="757"/>
    </row>
    <row r="7441" spans="1:9" ht="15.75" customHeight="1">
      <c r="A7441" s="963">
        <v>101390</v>
      </c>
      <c r="B7441" s="963" t="s">
        <v>10320</v>
      </c>
      <c r="C7441" s="964" t="s">
        <v>10081</v>
      </c>
      <c r="D7441" s="966">
        <v>6341.62</v>
      </c>
      <c r="E7441" s="757"/>
      <c r="F7441" s="757"/>
      <c r="G7441" s="757"/>
      <c r="H7441" s="757"/>
      <c r="I7441" s="757"/>
    </row>
    <row r="7442" spans="1:9" ht="15.75" customHeight="1">
      <c r="A7442" s="963">
        <v>101391</v>
      </c>
      <c r="B7442" s="963" t="s">
        <v>10321</v>
      </c>
      <c r="C7442" s="964" t="s">
        <v>10081</v>
      </c>
      <c r="D7442" s="966">
        <v>3857.88</v>
      </c>
      <c r="E7442" s="757"/>
      <c r="F7442" s="757"/>
      <c r="G7442" s="757"/>
      <c r="H7442" s="757"/>
      <c r="I7442" s="757"/>
    </row>
    <row r="7443" spans="1:9" ht="15.75" customHeight="1">
      <c r="A7443" s="963">
        <v>101392</v>
      </c>
      <c r="B7443" s="963" t="s">
        <v>10322</v>
      </c>
      <c r="C7443" s="964" t="s">
        <v>10081</v>
      </c>
      <c r="D7443" s="966">
        <v>3209.85</v>
      </c>
      <c r="E7443" s="757"/>
      <c r="F7443" s="757"/>
      <c r="G7443" s="757"/>
      <c r="H7443" s="757"/>
      <c r="I7443" s="757"/>
    </row>
    <row r="7444" spans="1:9" ht="15.75" customHeight="1">
      <c r="A7444" s="963">
        <v>101394</v>
      </c>
      <c r="B7444" s="963" t="s">
        <v>10015</v>
      </c>
      <c r="C7444" s="964" t="s">
        <v>10081</v>
      </c>
      <c r="D7444" s="966">
        <v>3850.81</v>
      </c>
      <c r="E7444" s="757"/>
      <c r="F7444" s="757"/>
      <c r="G7444" s="757"/>
      <c r="H7444" s="757"/>
      <c r="I7444" s="757"/>
    </row>
    <row r="7445" spans="1:9" ht="15.75" customHeight="1">
      <c r="A7445" s="963">
        <v>101395</v>
      </c>
      <c r="B7445" s="963" t="s">
        <v>10323</v>
      </c>
      <c r="C7445" s="964" t="s">
        <v>10081</v>
      </c>
      <c r="D7445" s="966">
        <v>3038.44</v>
      </c>
      <c r="E7445" s="757"/>
      <c r="F7445" s="757"/>
      <c r="G7445" s="757"/>
      <c r="H7445" s="757"/>
      <c r="I7445" s="757"/>
    </row>
    <row r="7446" spans="1:9" ht="15.75" customHeight="1">
      <c r="A7446" s="963">
        <v>101396</v>
      </c>
      <c r="B7446" s="963" t="s">
        <v>10324</v>
      </c>
      <c r="C7446" s="964" t="s">
        <v>10081</v>
      </c>
      <c r="D7446" s="966">
        <v>3680.31</v>
      </c>
      <c r="E7446" s="757"/>
      <c r="F7446" s="757"/>
      <c r="G7446" s="757"/>
      <c r="H7446" s="757"/>
      <c r="I7446" s="757"/>
    </row>
    <row r="7447" spans="1:9" ht="15.75" customHeight="1">
      <c r="A7447" s="963">
        <v>101397</v>
      </c>
      <c r="B7447" s="963" t="s">
        <v>1588</v>
      </c>
      <c r="C7447" s="964" t="s">
        <v>10081</v>
      </c>
      <c r="D7447" s="966">
        <v>3817.54</v>
      </c>
      <c r="E7447" s="757"/>
      <c r="F7447" s="757"/>
      <c r="G7447" s="757"/>
      <c r="H7447" s="757"/>
      <c r="I7447" s="757"/>
    </row>
    <row r="7448" spans="1:9" ht="15.75" customHeight="1">
      <c r="A7448" s="963">
        <v>101398</v>
      </c>
      <c r="B7448" s="963" t="s">
        <v>10325</v>
      </c>
      <c r="C7448" s="964" t="s">
        <v>10081</v>
      </c>
      <c r="D7448" s="966">
        <v>2872.88</v>
      </c>
      <c r="E7448" s="757"/>
      <c r="F7448" s="757"/>
      <c r="G7448" s="757"/>
      <c r="H7448" s="757"/>
      <c r="I7448" s="757"/>
    </row>
    <row r="7449" spans="1:9" ht="15.75" customHeight="1">
      <c r="A7449" s="963">
        <v>101399</v>
      </c>
      <c r="B7449" s="963" t="s">
        <v>1738</v>
      </c>
      <c r="C7449" s="964" t="s">
        <v>10081</v>
      </c>
      <c r="D7449" s="966">
        <v>3903.95</v>
      </c>
      <c r="E7449" s="757"/>
      <c r="F7449" s="757"/>
      <c r="G7449" s="757"/>
      <c r="H7449" s="757"/>
      <c r="I7449" s="757"/>
    </row>
    <row r="7450" spans="1:9" ht="15.75" customHeight="1">
      <c r="A7450" s="963">
        <v>101400</v>
      </c>
      <c r="B7450" s="963" t="s">
        <v>10326</v>
      </c>
      <c r="C7450" s="964" t="s">
        <v>10081</v>
      </c>
      <c r="D7450" s="966">
        <v>3903.95</v>
      </c>
      <c r="E7450" s="757"/>
      <c r="F7450" s="757"/>
      <c r="G7450" s="757"/>
      <c r="H7450" s="757"/>
      <c r="I7450" s="757"/>
    </row>
    <row r="7451" spans="1:9" ht="15.75" customHeight="1">
      <c r="A7451" s="963">
        <v>101401</v>
      </c>
      <c r="B7451" s="963" t="s">
        <v>10018</v>
      </c>
      <c r="C7451" s="964" t="s">
        <v>10081</v>
      </c>
      <c r="D7451" s="966">
        <v>4279.68</v>
      </c>
      <c r="E7451" s="757"/>
      <c r="F7451" s="757"/>
      <c r="G7451" s="757"/>
      <c r="H7451" s="757"/>
      <c r="I7451" s="757"/>
    </row>
    <row r="7452" spans="1:9" ht="15.75" customHeight="1">
      <c r="A7452" s="963">
        <v>101402</v>
      </c>
      <c r="B7452" s="963" t="s">
        <v>1629</v>
      </c>
      <c r="C7452" s="964" t="s">
        <v>10081</v>
      </c>
      <c r="D7452" s="966">
        <v>3735.6</v>
      </c>
      <c r="E7452" s="757"/>
      <c r="F7452" s="757"/>
      <c r="G7452" s="757"/>
      <c r="H7452" s="757"/>
      <c r="I7452" s="757"/>
    </row>
    <row r="7453" spans="1:9" ht="15.75" customHeight="1">
      <c r="A7453" s="963">
        <v>101403</v>
      </c>
      <c r="B7453" s="963" t="s">
        <v>10313</v>
      </c>
      <c r="C7453" s="964" t="s">
        <v>10081</v>
      </c>
      <c r="D7453" s="966">
        <v>28040.42</v>
      </c>
      <c r="E7453" s="757"/>
      <c r="F7453" s="757"/>
      <c r="G7453" s="757"/>
      <c r="H7453" s="757"/>
      <c r="I7453" s="757"/>
    </row>
    <row r="7454" spans="1:9" ht="15.75" customHeight="1">
      <c r="A7454" s="963">
        <v>101404</v>
      </c>
      <c r="B7454" s="963" t="s">
        <v>10078</v>
      </c>
      <c r="C7454" s="964" t="s">
        <v>10081</v>
      </c>
      <c r="D7454" s="966">
        <v>25762.86</v>
      </c>
      <c r="E7454" s="757"/>
      <c r="F7454" s="757"/>
      <c r="G7454" s="757"/>
      <c r="H7454" s="757"/>
      <c r="I7454" s="757"/>
    </row>
    <row r="7455" spans="1:9" ht="15.75" customHeight="1">
      <c r="A7455" s="963">
        <v>101405</v>
      </c>
      <c r="B7455" s="963" t="s">
        <v>10079</v>
      </c>
      <c r="C7455" s="964" t="s">
        <v>10081</v>
      </c>
      <c r="D7455" s="966">
        <v>25240.03</v>
      </c>
      <c r="E7455" s="757"/>
      <c r="F7455" s="757"/>
      <c r="G7455" s="757"/>
      <c r="H7455" s="757"/>
      <c r="I7455" s="757"/>
    </row>
    <row r="7456" spans="1:9" ht="15.75" customHeight="1">
      <c r="A7456" s="963">
        <v>101407</v>
      </c>
      <c r="B7456" s="963" t="s">
        <v>10019</v>
      </c>
      <c r="C7456" s="964" t="s">
        <v>10081</v>
      </c>
      <c r="D7456" s="966">
        <v>3852.87</v>
      </c>
      <c r="E7456" s="757"/>
      <c r="F7456" s="757"/>
      <c r="G7456" s="757"/>
      <c r="H7456" s="757"/>
      <c r="I7456" s="757"/>
    </row>
    <row r="7457" spans="1:9" ht="15.75" customHeight="1">
      <c r="A7457" s="963">
        <v>101408</v>
      </c>
      <c r="B7457" s="963" t="s">
        <v>1942</v>
      </c>
      <c r="C7457" s="964" t="s">
        <v>10081</v>
      </c>
      <c r="D7457" s="966">
        <v>3874.12</v>
      </c>
      <c r="E7457" s="757"/>
      <c r="F7457" s="757"/>
      <c r="G7457" s="757"/>
      <c r="H7457" s="757"/>
      <c r="I7457" s="757"/>
    </row>
    <row r="7458" spans="1:9" ht="15.75" customHeight="1">
      <c r="A7458" s="963">
        <v>101409</v>
      </c>
      <c r="B7458" s="963" t="s">
        <v>10327</v>
      </c>
      <c r="C7458" s="964" t="s">
        <v>10081</v>
      </c>
      <c r="D7458" s="966">
        <v>2501.12</v>
      </c>
      <c r="E7458" s="757"/>
      <c r="F7458" s="757"/>
      <c r="G7458" s="757"/>
      <c r="H7458" s="757"/>
      <c r="I7458" s="757"/>
    </row>
    <row r="7459" spans="1:9" ht="15.75" customHeight="1">
      <c r="A7459" s="963">
        <v>101410</v>
      </c>
      <c r="B7459" s="963" t="s">
        <v>10062</v>
      </c>
      <c r="C7459" s="964" t="s">
        <v>10081</v>
      </c>
      <c r="D7459" s="966">
        <v>2980.73</v>
      </c>
      <c r="E7459" s="757"/>
      <c r="F7459" s="757"/>
      <c r="G7459" s="757"/>
      <c r="H7459" s="757"/>
      <c r="I7459" s="757"/>
    </row>
    <row r="7460" spans="1:9" ht="15.75" customHeight="1">
      <c r="A7460" s="963">
        <v>101411</v>
      </c>
      <c r="B7460" s="963" t="s">
        <v>10328</v>
      </c>
      <c r="C7460" s="964" t="s">
        <v>10081</v>
      </c>
      <c r="D7460" s="966">
        <v>2494.1</v>
      </c>
      <c r="E7460" s="757"/>
      <c r="F7460" s="757"/>
      <c r="G7460" s="757"/>
      <c r="H7460" s="757"/>
      <c r="I7460" s="757"/>
    </row>
    <row r="7461" spans="1:9" ht="15.75" customHeight="1">
      <c r="A7461" s="963">
        <v>101412</v>
      </c>
      <c r="B7461" s="963" t="s">
        <v>10329</v>
      </c>
      <c r="C7461" s="964" t="s">
        <v>10081</v>
      </c>
      <c r="D7461" s="966">
        <v>4094.44</v>
      </c>
      <c r="E7461" s="757"/>
      <c r="F7461" s="757"/>
      <c r="G7461" s="757"/>
      <c r="H7461" s="757"/>
      <c r="I7461" s="757"/>
    </row>
    <row r="7462" spans="1:9" ht="15.75" customHeight="1">
      <c r="A7462" s="963">
        <v>101413</v>
      </c>
      <c r="B7462" s="963" t="s">
        <v>10021</v>
      </c>
      <c r="C7462" s="964" t="s">
        <v>10081</v>
      </c>
      <c r="D7462" s="966">
        <v>3736.41</v>
      </c>
      <c r="E7462" s="757"/>
      <c r="F7462" s="757"/>
      <c r="G7462" s="757"/>
      <c r="H7462" s="757"/>
      <c r="I7462" s="757"/>
    </row>
    <row r="7463" spans="1:9" ht="15.75" customHeight="1">
      <c r="A7463" s="963">
        <v>101414</v>
      </c>
      <c r="B7463" s="963" t="s">
        <v>10330</v>
      </c>
      <c r="C7463" s="964" t="s">
        <v>10081</v>
      </c>
      <c r="D7463" s="966">
        <v>3857.88</v>
      </c>
      <c r="E7463" s="757"/>
      <c r="F7463" s="757"/>
      <c r="G7463" s="757"/>
      <c r="H7463" s="757"/>
      <c r="I7463" s="757"/>
    </row>
    <row r="7464" spans="1:9" ht="15.75" customHeight="1">
      <c r="A7464" s="963">
        <v>101415</v>
      </c>
      <c r="B7464" s="963" t="s">
        <v>10331</v>
      </c>
      <c r="C7464" s="964" t="s">
        <v>10081</v>
      </c>
      <c r="D7464" s="966">
        <v>4599.2</v>
      </c>
      <c r="E7464" s="757"/>
      <c r="F7464" s="757"/>
      <c r="G7464" s="757"/>
      <c r="H7464" s="757"/>
      <c r="I7464" s="757"/>
    </row>
    <row r="7465" spans="1:9" ht="15.75" customHeight="1">
      <c r="A7465" s="963">
        <v>101416</v>
      </c>
      <c r="B7465" s="963" t="s">
        <v>10216</v>
      </c>
      <c r="C7465" s="964" t="s">
        <v>10081</v>
      </c>
      <c r="D7465" s="966">
        <v>3875.85</v>
      </c>
      <c r="E7465" s="757"/>
      <c r="F7465" s="757"/>
      <c r="G7465" s="757"/>
      <c r="H7465" s="757"/>
      <c r="I7465" s="757"/>
    </row>
    <row r="7466" spans="1:9" ht="15.75" customHeight="1">
      <c r="A7466" s="963">
        <v>101417</v>
      </c>
      <c r="B7466" s="963" t="s">
        <v>10332</v>
      </c>
      <c r="C7466" s="964" t="s">
        <v>10081</v>
      </c>
      <c r="D7466" s="966">
        <v>3416.95</v>
      </c>
      <c r="E7466" s="757"/>
      <c r="F7466" s="757"/>
      <c r="G7466" s="757"/>
      <c r="H7466" s="757"/>
      <c r="I7466" s="757"/>
    </row>
    <row r="7467" spans="1:9" ht="15.75" customHeight="1">
      <c r="A7467" s="963">
        <v>101418</v>
      </c>
      <c r="B7467" s="963" t="s">
        <v>10333</v>
      </c>
      <c r="C7467" s="964" t="s">
        <v>10081</v>
      </c>
      <c r="D7467" s="966">
        <v>2998.82</v>
      </c>
      <c r="E7467" s="757"/>
      <c r="F7467" s="757"/>
      <c r="G7467" s="757"/>
      <c r="H7467" s="757"/>
      <c r="I7467" s="757"/>
    </row>
    <row r="7468" spans="1:9" ht="15.75" customHeight="1">
      <c r="A7468" s="963">
        <v>101419</v>
      </c>
      <c r="B7468" s="963" t="s">
        <v>10334</v>
      </c>
      <c r="C7468" s="964" t="s">
        <v>10081</v>
      </c>
      <c r="D7468" s="966">
        <v>4552.1099999999997</v>
      </c>
      <c r="E7468" s="757"/>
      <c r="F7468" s="757"/>
      <c r="G7468" s="757"/>
      <c r="H7468" s="757"/>
      <c r="I7468" s="757"/>
    </row>
    <row r="7469" spans="1:9" ht="15.75" customHeight="1">
      <c r="A7469" s="963">
        <v>101420</v>
      </c>
      <c r="B7469" s="963" t="s">
        <v>10335</v>
      </c>
      <c r="C7469" s="964" t="s">
        <v>10081</v>
      </c>
      <c r="D7469" s="966">
        <v>3325.27</v>
      </c>
      <c r="E7469" s="757"/>
      <c r="F7469" s="757"/>
      <c r="G7469" s="757"/>
      <c r="H7469" s="757"/>
      <c r="I7469" s="757"/>
    </row>
    <row r="7470" spans="1:9" ht="15.75" customHeight="1">
      <c r="A7470" s="963">
        <v>101421</v>
      </c>
      <c r="B7470" s="963" t="s">
        <v>10336</v>
      </c>
      <c r="C7470" s="964" t="s">
        <v>10081</v>
      </c>
      <c r="D7470" s="966">
        <v>4466.88</v>
      </c>
      <c r="E7470" s="757"/>
      <c r="F7470" s="757"/>
      <c r="G7470" s="757"/>
      <c r="H7470" s="757"/>
      <c r="I7470" s="757"/>
    </row>
    <row r="7471" spans="1:9" ht="15.75" customHeight="1">
      <c r="A7471" s="963">
        <v>101422</v>
      </c>
      <c r="B7471" s="963" t="s">
        <v>10337</v>
      </c>
      <c r="C7471" s="964" t="s">
        <v>10081</v>
      </c>
      <c r="D7471" s="966">
        <v>3620.68</v>
      </c>
      <c r="E7471" s="757"/>
      <c r="F7471" s="757"/>
      <c r="G7471" s="757"/>
      <c r="H7471" s="757"/>
      <c r="I7471" s="757"/>
    </row>
    <row r="7472" spans="1:9" ht="15.75" customHeight="1">
      <c r="A7472" s="963">
        <v>101423</v>
      </c>
      <c r="B7472" s="963" t="s">
        <v>10338</v>
      </c>
      <c r="C7472" s="964" t="s">
        <v>10081</v>
      </c>
      <c r="D7472" s="966">
        <v>4077.6</v>
      </c>
      <c r="E7472" s="757"/>
      <c r="F7472" s="757"/>
      <c r="G7472" s="757"/>
      <c r="H7472" s="757"/>
      <c r="I7472" s="757"/>
    </row>
    <row r="7473" spans="1:9" ht="15.75" customHeight="1">
      <c r="A7473" s="963">
        <v>101424</v>
      </c>
      <c r="B7473" s="963" t="s">
        <v>10339</v>
      </c>
      <c r="C7473" s="964" t="s">
        <v>10081</v>
      </c>
      <c r="D7473" s="966">
        <v>3645.51</v>
      </c>
      <c r="E7473" s="757"/>
      <c r="F7473" s="757"/>
      <c r="G7473" s="757"/>
      <c r="H7473" s="757"/>
      <c r="I7473" s="757"/>
    </row>
    <row r="7474" spans="1:9" ht="15.75" customHeight="1">
      <c r="A7474" s="963">
        <v>101425</v>
      </c>
      <c r="B7474" s="963" t="s">
        <v>10340</v>
      </c>
      <c r="C7474" s="964" t="s">
        <v>10081</v>
      </c>
      <c r="D7474" s="966">
        <v>3549.49</v>
      </c>
      <c r="E7474" s="757"/>
      <c r="F7474" s="757"/>
      <c r="G7474" s="757"/>
      <c r="H7474" s="757"/>
      <c r="I7474" s="757"/>
    </row>
    <row r="7475" spans="1:9" ht="15.75" customHeight="1">
      <c r="A7475" s="963">
        <v>101426</v>
      </c>
      <c r="B7475" s="963" t="s">
        <v>10341</v>
      </c>
      <c r="C7475" s="964" t="s">
        <v>10081</v>
      </c>
      <c r="D7475" s="966">
        <v>3794.76</v>
      </c>
      <c r="E7475" s="757"/>
      <c r="F7475" s="757"/>
      <c r="G7475" s="757"/>
      <c r="H7475" s="757"/>
      <c r="I7475" s="757"/>
    </row>
    <row r="7476" spans="1:9" ht="15.75" customHeight="1">
      <c r="A7476" s="963">
        <v>101427</v>
      </c>
      <c r="B7476" s="963" t="s">
        <v>10032</v>
      </c>
      <c r="C7476" s="964" t="s">
        <v>10081</v>
      </c>
      <c r="D7476" s="966">
        <v>3210.26</v>
      </c>
      <c r="E7476" s="757"/>
      <c r="F7476" s="757"/>
      <c r="G7476" s="757"/>
      <c r="H7476" s="757"/>
      <c r="I7476" s="757"/>
    </row>
    <row r="7477" spans="1:9" ht="15.75" customHeight="1">
      <c r="A7477" s="963">
        <v>101428</v>
      </c>
      <c r="B7477" s="963" t="s">
        <v>10342</v>
      </c>
      <c r="C7477" s="964" t="s">
        <v>10081</v>
      </c>
      <c r="D7477" s="966">
        <v>3118.28</v>
      </c>
      <c r="E7477" s="757"/>
      <c r="F7477" s="757"/>
      <c r="G7477" s="757"/>
      <c r="H7477" s="757"/>
      <c r="I7477" s="757"/>
    </row>
    <row r="7478" spans="1:9" ht="15.75" customHeight="1">
      <c r="A7478" s="963">
        <v>101429</v>
      </c>
      <c r="B7478" s="963" t="s">
        <v>10343</v>
      </c>
      <c r="C7478" s="964" t="s">
        <v>10081</v>
      </c>
      <c r="D7478" s="966">
        <v>3479.65</v>
      </c>
      <c r="E7478" s="757"/>
      <c r="F7478" s="757"/>
      <c r="G7478" s="757"/>
      <c r="H7478" s="757"/>
      <c r="I7478" s="757"/>
    </row>
    <row r="7479" spans="1:9" ht="15.75" customHeight="1">
      <c r="A7479" s="963">
        <v>101430</v>
      </c>
      <c r="B7479" s="963" t="s">
        <v>10344</v>
      </c>
      <c r="C7479" s="964" t="s">
        <v>10081</v>
      </c>
      <c r="D7479" s="966">
        <v>3817.34</v>
      </c>
      <c r="E7479" s="757"/>
      <c r="F7479" s="757"/>
      <c r="G7479" s="757"/>
      <c r="H7479" s="757"/>
      <c r="I7479" s="757"/>
    </row>
    <row r="7480" spans="1:9" ht="15.75" customHeight="1">
      <c r="A7480" s="963">
        <v>101431</v>
      </c>
      <c r="B7480" s="963" t="s">
        <v>10035</v>
      </c>
      <c r="C7480" s="964" t="s">
        <v>10081</v>
      </c>
      <c r="D7480" s="966">
        <v>4134.67</v>
      </c>
      <c r="E7480" s="757"/>
      <c r="F7480" s="757"/>
      <c r="G7480" s="757"/>
      <c r="H7480" s="757"/>
      <c r="I7480" s="757"/>
    </row>
    <row r="7481" spans="1:9" ht="15.75" customHeight="1">
      <c r="A7481" s="963">
        <v>101432</v>
      </c>
      <c r="B7481" s="963" t="s">
        <v>10345</v>
      </c>
      <c r="C7481" s="964" t="s">
        <v>10081</v>
      </c>
      <c r="D7481" s="966">
        <v>3046.52</v>
      </c>
      <c r="E7481" s="757"/>
      <c r="F7481" s="757"/>
      <c r="G7481" s="757"/>
      <c r="H7481" s="757"/>
      <c r="I7481" s="757"/>
    </row>
    <row r="7482" spans="1:9" ht="15.75" customHeight="1">
      <c r="A7482" s="963">
        <v>101433</v>
      </c>
      <c r="B7482" s="963" t="s">
        <v>10037</v>
      </c>
      <c r="C7482" s="964" t="s">
        <v>10081</v>
      </c>
      <c r="D7482" s="966">
        <v>3046.52</v>
      </c>
      <c r="E7482" s="757"/>
      <c r="F7482" s="757"/>
      <c r="G7482" s="757"/>
      <c r="H7482" s="757"/>
      <c r="I7482" s="757"/>
    </row>
    <row r="7483" spans="1:9" ht="15.75" customHeight="1">
      <c r="A7483" s="963">
        <v>101434</v>
      </c>
      <c r="B7483" s="963" t="s">
        <v>10346</v>
      </c>
      <c r="C7483" s="964" t="s">
        <v>10081</v>
      </c>
      <c r="D7483" s="966">
        <v>3762.2</v>
      </c>
      <c r="E7483" s="757"/>
      <c r="F7483" s="757"/>
      <c r="G7483" s="757"/>
      <c r="H7483" s="757"/>
      <c r="I7483" s="757"/>
    </row>
    <row r="7484" spans="1:9" ht="15.75" customHeight="1">
      <c r="A7484" s="963">
        <v>101435</v>
      </c>
      <c r="B7484" s="963" t="s">
        <v>10347</v>
      </c>
      <c r="C7484" s="964" t="s">
        <v>10081</v>
      </c>
      <c r="D7484" s="966">
        <v>3634.87</v>
      </c>
      <c r="E7484" s="757"/>
      <c r="F7484" s="757"/>
      <c r="G7484" s="757"/>
      <c r="H7484" s="757"/>
      <c r="I7484" s="757"/>
    </row>
    <row r="7485" spans="1:9" ht="15.75" customHeight="1">
      <c r="A7485" s="963">
        <v>101436</v>
      </c>
      <c r="B7485" s="963" t="s">
        <v>10039</v>
      </c>
      <c r="C7485" s="964" t="s">
        <v>10081</v>
      </c>
      <c r="D7485" s="966">
        <v>2926.61</v>
      </c>
      <c r="E7485" s="757"/>
      <c r="F7485" s="757"/>
      <c r="G7485" s="757"/>
      <c r="H7485" s="757"/>
      <c r="I7485" s="757"/>
    </row>
    <row r="7486" spans="1:9" ht="15.75" customHeight="1">
      <c r="A7486" s="963">
        <v>101437</v>
      </c>
      <c r="B7486" s="963" t="s">
        <v>10348</v>
      </c>
      <c r="C7486" s="964" t="s">
        <v>10081</v>
      </c>
      <c r="D7486" s="966">
        <v>3872.53</v>
      </c>
      <c r="E7486" s="757"/>
      <c r="F7486" s="757"/>
      <c r="G7486" s="757"/>
      <c r="H7486" s="757"/>
      <c r="I7486" s="757"/>
    </row>
    <row r="7487" spans="1:9" ht="15.75" customHeight="1">
      <c r="A7487" s="963">
        <v>101438</v>
      </c>
      <c r="B7487" s="963" t="s">
        <v>10041</v>
      </c>
      <c r="C7487" s="964" t="s">
        <v>10081</v>
      </c>
      <c r="D7487" s="966">
        <v>4619.4399999999996</v>
      </c>
      <c r="E7487" s="757"/>
      <c r="F7487" s="757"/>
      <c r="G7487" s="757"/>
      <c r="H7487" s="757"/>
      <c r="I7487" s="757"/>
    </row>
    <row r="7488" spans="1:9" ht="15.75" customHeight="1">
      <c r="A7488" s="963">
        <v>101439</v>
      </c>
      <c r="B7488" s="963" t="s">
        <v>10042</v>
      </c>
      <c r="C7488" s="964" t="s">
        <v>10081</v>
      </c>
      <c r="D7488" s="966">
        <v>3720.95</v>
      </c>
      <c r="E7488" s="757"/>
      <c r="F7488" s="757"/>
      <c r="G7488" s="757"/>
      <c r="H7488" s="757"/>
      <c r="I7488" s="757"/>
    </row>
    <row r="7489" spans="1:9" ht="15.75" customHeight="1">
      <c r="A7489" s="963">
        <v>101440</v>
      </c>
      <c r="B7489" s="963" t="s">
        <v>10349</v>
      </c>
      <c r="C7489" s="964" t="s">
        <v>10081</v>
      </c>
      <c r="D7489" s="966">
        <v>3979.23</v>
      </c>
      <c r="E7489" s="757"/>
      <c r="F7489" s="757"/>
      <c r="G7489" s="757"/>
      <c r="H7489" s="757"/>
      <c r="I7489" s="757"/>
    </row>
    <row r="7490" spans="1:9" ht="15.75" customHeight="1">
      <c r="A7490" s="963">
        <v>101441</v>
      </c>
      <c r="B7490" s="963" t="s">
        <v>10044</v>
      </c>
      <c r="C7490" s="964" t="s">
        <v>10081</v>
      </c>
      <c r="D7490" s="966">
        <v>3936.75</v>
      </c>
      <c r="E7490" s="757"/>
      <c r="F7490" s="757"/>
      <c r="G7490" s="757"/>
      <c r="H7490" s="757"/>
      <c r="I7490" s="757"/>
    </row>
    <row r="7491" spans="1:9" ht="15.75" customHeight="1">
      <c r="A7491" s="963">
        <v>101442</v>
      </c>
      <c r="B7491" s="963" t="s">
        <v>10350</v>
      </c>
      <c r="C7491" s="964" t="s">
        <v>10081</v>
      </c>
      <c r="D7491" s="966">
        <v>3679</v>
      </c>
      <c r="E7491" s="757"/>
      <c r="F7491" s="757"/>
      <c r="G7491" s="757"/>
      <c r="H7491" s="757"/>
      <c r="I7491" s="757"/>
    </row>
    <row r="7492" spans="1:9" ht="15.75" customHeight="1">
      <c r="A7492" s="963">
        <v>101443</v>
      </c>
      <c r="B7492" s="963" t="s">
        <v>10045</v>
      </c>
      <c r="C7492" s="964" t="s">
        <v>10081</v>
      </c>
      <c r="D7492" s="966">
        <v>3499.09</v>
      </c>
      <c r="E7492" s="757"/>
      <c r="F7492" s="757"/>
      <c r="G7492" s="757"/>
      <c r="H7492" s="757"/>
      <c r="I7492" s="757"/>
    </row>
    <row r="7493" spans="1:9" ht="15.75" customHeight="1">
      <c r="A7493" s="963">
        <v>101444</v>
      </c>
      <c r="B7493" s="963" t="s">
        <v>10048</v>
      </c>
      <c r="C7493" s="964" t="s">
        <v>10081</v>
      </c>
      <c r="D7493" s="966">
        <v>3857.88</v>
      </c>
      <c r="E7493" s="757"/>
      <c r="F7493" s="757"/>
      <c r="G7493" s="757"/>
      <c r="H7493" s="757"/>
      <c r="I7493" s="757"/>
    </row>
    <row r="7494" spans="1:9" ht="15.75" customHeight="1">
      <c r="A7494" s="963">
        <v>101445</v>
      </c>
      <c r="B7494" s="963" t="s">
        <v>1615</v>
      </c>
      <c r="C7494" s="964" t="s">
        <v>10081</v>
      </c>
      <c r="D7494" s="966">
        <v>3872.03</v>
      </c>
      <c r="E7494" s="757"/>
      <c r="F7494" s="757"/>
      <c r="G7494" s="757"/>
      <c r="H7494" s="757"/>
      <c r="I7494" s="757"/>
    </row>
    <row r="7495" spans="1:9" ht="15.75" customHeight="1">
      <c r="A7495" s="963">
        <v>101446</v>
      </c>
      <c r="B7495" s="963" t="s">
        <v>1695</v>
      </c>
      <c r="C7495" s="964" t="s">
        <v>10081</v>
      </c>
      <c r="D7495" s="966">
        <v>4110.3900000000003</v>
      </c>
      <c r="E7495" s="757"/>
      <c r="F7495" s="757"/>
      <c r="G7495" s="757"/>
      <c r="H7495" s="757"/>
      <c r="I7495" s="757"/>
    </row>
    <row r="7496" spans="1:9" ht="15.75" customHeight="1">
      <c r="A7496" s="963">
        <v>101447</v>
      </c>
      <c r="B7496" s="963" t="s">
        <v>10049</v>
      </c>
      <c r="C7496" s="964" t="s">
        <v>10081</v>
      </c>
      <c r="D7496" s="966">
        <v>4022.05</v>
      </c>
      <c r="E7496" s="757"/>
      <c r="F7496" s="757"/>
      <c r="G7496" s="757"/>
      <c r="H7496" s="757"/>
      <c r="I7496" s="757"/>
    </row>
    <row r="7497" spans="1:9" ht="15.75" customHeight="1">
      <c r="A7497" s="963">
        <v>101448</v>
      </c>
      <c r="B7497" s="963" t="s">
        <v>10050</v>
      </c>
      <c r="C7497" s="964" t="s">
        <v>10081</v>
      </c>
      <c r="D7497" s="966">
        <v>4110.3900000000003</v>
      </c>
      <c r="E7497" s="757"/>
      <c r="F7497" s="757"/>
      <c r="G7497" s="757"/>
      <c r="H7497" s="757"/>
      <c r="I7497" s="757"/>
    </row>
    <row r="7498" spans="1:9" ht="15.75" customHeight="1">
      <c r="A7498" s="963">
        <v>101449</v>
      </c>
      <c r="B7498" s="963" t="s">
        <v>10351</v>
      </c>
      <c r="C7498" s="964" t="s">
        <v>10081</v>
      </c>
      <c r="D7498" s="966">
        <v>2401.6799999999998</v>
      </c>
      <c r="E7498" s="757"/>
      <c r="F7498" s="757"/>
      <c r="G7498" s="757"/>
      <c r="H7498" s="757"/>
      <c r="I7498" s="757"/>
    </row>
    <row r="7499" spans="1:9" ht="15.75" customHeight="1">
      <c r="A7499" s="963">
        <v>101450</v>
      </c>
      <c r="B7499" s="963" t="s">
        <v>10052</v>
      </c>
      <c r="C7499" s="964" t="s">
        <v>10081</v>
      </c>
      <c r="D7499" s="966">
        <v>2873.77</v>
      </c>
      <c r="E7499" s="757"/>
      <c r="F7499" s="757"/>
      <c r="G7499" s="757"/>
      <c r="H7499" s="757"/>
      <c r="I7499" s="757"/>
    </row>
    <row r="7500" spans="1:9" ht="15.75" customHeight="1">
      <c r="A7500" s="963">
        <v>101451</v>
      </c>
      <c r="B7500" s="963" t="s">
        <v>2006</v>
      </c>
      <c r="C7500" s="964" t="s">
        <v>10081</v>
      </c>
      <c r="D7500" s="966">
        <v>3850.81</v>
      </c>
      <c r="E7500" s="757"/>
      <c r="F7500" s="757"/>
      <c r="G7500" s="757"/>
      <c r="H7500" s="757"/>
      <c r="I7500" s="757"/>
    </row>
    <row r="7501" spans="1:9" ht="15.75" customHeight="1">
      <c r="A7501" s="963">
        <v>101452</v>
      </c>
      <c r="B7501" s="963" t="s">
        <v>10352</v>
      </c>
      <c r="C7501" s="964" t="s">
        <v>10081</v>
      </c>
      <c r="D7501" s="966">
        <v>3048.91</v>
      </c>
      <c r="E7501" s="757"/>
      <c r="F7501" s="757"/>
      <c r="G7501" s="757"/>
      <c r="H7501" s="757"/>
      <c r="I7501" s="757"/>
    </row>
    <row r="7502" spans="1:9" ht="15.75" customHeight="1">
      <c r="A7502" s="963">
        <v>101453</v>
      </c>
      <c r="B7502" s="963" t="s">
        <v>10053</v>
      </c>
      <c r="C7502" s="964" t="s">
        <v>10081</v>
      </c>
      <c r="D7502" s="966">
        <v>4160.41</v>
      </c>
      <c r="E7502" s="757"/>
      <c r="F7502" s="757"/>
      <c r="G7502" s="757"/>
      <c r="H7502" s="757"/>
      <c r="I7502" s="757"/>
    </row>
    <row r="7503" spans="1:9" ht="15.75" customHeight="1">
      <c r="A7503" s="963">
        <v>101454</v>
      </c>
      <c r="B7503" s="963" t="s">
        <v>10353</v>
      </c>
      <c r="C7503" s="964" t="s">
        <v>10081</v>
      </c>
      <c r="D7503" s="966">
        <v>4720.2700000000004</v>
      </c>
      <c r="E7503" s="757"/>
      <c r="F7503" s="757"/>
      <c r="G7503" s="757"/>
      <c r="H7503" s="757"/>
      <c r="I7503" s="757"/>
    </row>
    <row r="7504" spans="1:9" ht="15.75" customHeight="1">
      <c r="A7504" s="963">
        <v>101455</v>
      </c>
      <c r="B7504" s="963" t="s">
        <v>10055</v>
      </c>
      <c r="C7504" s="964" t="s">
        <v>10081</v>
      </c>
      <c r="D7504" s="966">
        <v>3817.54</v>
      </c>
      <c r="E7504" s="757"/>
      <c r="F7504" s="757"/>
      <c r="G7504" s="757"/>
      <c r="H7504" s="757"/>
      <c r="I7504" s="757"/>
    </row>
    <row r="7505" spans="1:9" ht="15.75" customHeight="1">
      <c r="A7505" s="963">
        <v>101456</v>
      </c>
      <c r="B7505" s="963" t="s">
        <v>10354</v>
      </c>
      <c r="C7505" s="964" t="s">
        <v>10081</v>
      </c>
      <c r="D7505" s="966">
        <v>4553.87</v>
      </c>
      <c r="E7505" s="757"/>
      <c r="F7505" s="757"/>
      <c r="G7505" s="757"/>
      <c r="H7505" s="757"/>
      <c r="I7505" s="757"/>
    </row>
    <row r="7506" spans="1:9" ht="15.75" customHeight="1">
      <c r="A7506" s="963">
        <v>101457</v>
      </c>
      <c r="B7506" s="963" t="s">
        <v>10355</v>
      </c>
      <c r="C7506" s="964" t="s">
        <v>10081</v>
      </c>
      <c r="D7506" s="966">
        <v>4265.58</v>
      </c>
      <c r="E7506" s="757"/>
      <c r="F7506" s="757"/>
      <c r="G7506" s="757"/>
      <c r="H7506" s="757"/>
      <c r="I7506" s="757"/>
    </row>
    <row r="7507" spans="1:9" ht="15.75" customHeight="1">
      <c r="A7507" s="963">
        <v>101458</v>
      </c>
      <c r="B7507" s="963" t="s">
        <v>10356</v>
      </c>
      <c r="C7507" s="964" t="s">
        <v>10081</v>
      </c>
      <c r="D7507" s="966">
        <v>3781.33</v>
      </c>
      <c r="E7507" s="757"/>
      <c r="F7507" s="757"/>
      <c r="G7507" s="757"/>
      <c r="H7507" s="757"/>
      <c r="I7507" s="757"/>
    </row>
    <row r="7508" spans="1:9" ht="15.75" customHeight="1">
      <c r="A7508" s="963">
        <v>101459</v>
      </c>
      <c r="B7508" s="963" t="s">
        <v>1659</v>
      </c>
      <c r="C7508" s="964" t="s">
        <v>10081</v>
      </c>
      <c r="D7508" s="966">
        <v>3210.79</v>
      </c>
      <c r="E7508" s="757"/>
      <c r="F7508" s="757"/>
      <c r="G7508" s="757"/>
      <c r="H7508" s="757"/>
      <c r="I7508" s="757"/>
    </row>
    <row r="7509" spans="1:9" ht="15.75" customHeight="1">
      <c r="A7509" s="963">
        <v>101460</v>
      </c>
      <c r="B7509" s="963" t="s">
        <v>10199</v>
      </c>
      <c r="C7509" s="964" t="s">
        <v>10081</v>
      </c>
      <c r="D7509" s="966">
        <v>3112.63</v>
      </c>
      <c r="E7509" s="757"/>
      <c r="F7509" s="757"/>
      <c r="G7509" s="757"/>
      <c r="H7509" s="757"/>
      <c r="I7509" s="757"/>
    </row>
    <row r="7510" spans="1:9" ht="15.75" customHeight="1">
      <c r="A7510" s="52">
        <v>38605</v>
      </c>
      <c r="B7510" s="52" t="s">
        <v>10357</v>
      </c>
      <c r="C7510" s="52" t="s">
        <v>10358</v>
      </c>
      <c r="D7510" s="808">
        <v>113.72</v>
      </c>
      <c r="E7510" s="757"/>
      <c r="F7510" s="757"/>
      <c r="G7510" s="757"/>
      <c r="H7510" s="757"/>
      <c r="I7510" s="757"/>
    </row>
    <row r="7511" spans="1:9" ht="15.75" customHeight="1">
      <c r="A7511" s="52">
        <v>11270</v>
      </c>
      <c r="B7511" s="52" t="s">
        <v>10359</v>
      </c>
      <c r="C7511" s="52" t="s">
        <v>10358</v>
      </c>
      <c r="D7511" s="808">
        <v>2.89</v>
      </c>
      <c r="E7511" s="757"/>
      <c r="F7511" s="757"/>
      <c r="G7511" s="757"/>
      <c r="H7511" s="757"/>
      <c r="I7511" s="757"/>
    </row>
    <row r="7512" spans="1:9" ht="15.75" customHeight="1">
      <c r="A7512" s="52">
        <v>412</v>
      </c>
      <c r="B7512" s="52" t="s">
        <v>10360</v>
      </c>
      <c r="C7512" s="52" t="s">
        <v>10358</v>
      </c>
      <c r="D7512" s="808">
        <v>0.82</v>
      </c>
      <c r="E7512" s="757"/>
      <c r="F7512" s="757"/>
      <c r="G7512" s="757"/>
      <c r="H7512" s="757"/>
      <c r="I7512" s="757"/>
    </row>
    <row r="7513" spans="1:9" ht="15.75" customHeight="1">
      <c r="A7513" s="52">
        <v>414</v>
      </c>
      <c r="B7513" s="52" t="s">
        <v>10361</v>
      </c>
      <c r="C7513" s="52" t="s">
        <v>10358</v>
      </c>
      <c r="D7513" s="808">
        <v>0.05</v>
      </c>
      <c r="E7513" s="757"/>
      <c r="F7513" s="757"/>
      <c r="G7513" s="757"/>
      <c r="H7513" s="757"/>
      <c r="I7513" s="757"/>
    </row>
    <row r="7514" spans="1:9" ht="15.75" customHeight="1">
      <c r="A7514" s="52">
        <v>410</v>
      </c>
      <c r="B7514" s="52" t="s">
        <v>10362</v>
      </c>
      <c r="C7514" s="52" t="s">
        <v>10358</v>
      </c>
      <c r="D7514" s="808">
        <v>0.12</v>
      </c>
      <c r="E7514" s="757"/>
      <c r="F7514" s="757"/>
      <c r="G7514" s="757"/>
      <c r="H7514" s="757"/>
      <c r="I7514" s="757"/>
    </row>
    <row r="7515" spans="1:9" ht="15.75" customHeight="1">
      <c r="A7515" s="52">
        <v>411</v>
      </c>
      <c r="B7515" s="52" t="s">
        <v>10363</v>
      </c>
      <c r="C7515" s="52" t="s">
        <v>10358</v>
      </c>
      <c r="D7515" s="808">
        <v>0.16</v>
      </c>
      <c r="E7515" s="757"/>
      <c r="F7515" s="757"/>
      <c r="G7515" s="757"/>
      <c r="H7515" s="757"/>
      <c r="I7515" s="757"/>
    </row>
    <row r="7516" spans="1:9" ht="15.75" customHeight="1">
      <c r="A7516" s="52">
        <v>408</v>
      </c>
      <c r="B7516" s="52" t="s">
        <v>10364</v>
      </c>
      <c r="C7516" s="52" t="s">
        <v>10358</v>
      </c>
      <c r="D7516" s="808">
        <v>0.79</v>
      </c>
      <c r="E7516" s="757"/>
      <c r="F7516" s="757"/>
      <c r="G7516" s="757"/>
      <c r="H7516" s="757"/>
      <c r="I7516" s="757"/>
    </row>
    <row r="7517" spans="1:9" ht="15.75" customHeight="1">
      <c r="A7517" s="52">
        <v>39131</v>
      </c>
      <c r="B7517" s="52" t="s">
        <v>10365</v>
      </c>
      <c r="C7517" s="52" t="s">
        <v>10358</v>
      </c>
      <c r="D7517" s="808">
        <v>4.3899999999999997</v>
      </c>
      <c r="E7517" s="757"/>
      <c r="F7517" s="757"/>
      <c r="G7517" s="757"/>
      <c r="H7517" s="757"/>
      <c r="I7517" s="757"/>
    </row>
    <row r="7518" spans="1:9" ht="15.75" customHeight="1">
      <c r="A7518" s="52">
        <v>394</v>
      </c>
      <c r="B7518" s="52" t="s">
        <v>10366</v>
      </c>
      <c r="C7518" s="52" t="s">
        <v>10358</v>
      </c>
      <c r="D7518" s="808">
        <v>4.4400000000000004</v>
      </c>
      <c r="E7518" s="757"/>
      <c r="F7518" s="757"/>
      <c r="G7518" s="757"/>
      <c r="H7518" s="757"/>
      <c r="I7518" s="757"/>
    </row>
    <row r="7519" spans="1:9" ht="15.75" customHeight="1">
      <c r="A7519" s="52">
        <v>39130</v>
      </c>
      <c r="B7519" s="52" t="s">
        <v>10367</v>
      </c>
      <c r="C7519" s="52" t="s">
        <v>10358</v>
      </c>
      <c r="D7519" s="808">
        <v>4</v>
      </c>
      <c r="E7519" s="757"/>
      <c r="F7519" s="757"/>
      <c r="G7519" s="757"/>
      <c r="H7519" s="757"/>
      <c r="I7519" s="757"/>
    </row>
    <row r="7520" spans="1:9" ht="15.75" customHeight="1">
      <c r="A7520" s="52">
        <v>395</v>
      </c>
      <c r="B7520" s="52" t="s">
        <v>10368</v>
      </c>
      <c r="C7520" s="52" t="s">
        <v>10358</v>
      </c>
      <c r="D7520" s="808">
        <v>4.28</v>
      </c>
      <c r="E7520" s="757"/>
      <c r="F7520" s="757"/>
      <c r="G7520" s="757"/>
      <c r="H7520" s="757"/>
      <c r="I7520" s="757"/>
    </row>
    <row r="7521" spans="1:9" ht="15.75" customHeight="1">
      <c r="A7521" s="52">
        <v>39127</v>
      </c>
      <c r="B7521" s="52" t="s">
        <v>10369</v>
      </c>
      <c r="C7521" s="52" t="s">
        <v>10358</v>
      </c>
      <c r="D7521" s="808">
        <v>2.11</v>
      </c>
      <c r="E7521" s="757"/>
      <c r="F7521" s="757"/>
      <c r="G7521" s="757"/>
      <c r="H7521" s="757"/>
      <c r="I7521" s="757"/>
    </row>
    <row r="7522" spans="1:9" ht="15.75" customHeight="1">
      <c r="A7522" s="52">
        <v>392</v>
      </c>
      <c r="B7522" s="52" t="s">
        <v>10370</v>
      </c>
      <c r="C7522" s="52" t="s">
        <v>10358</v>
      </c>
      <c r="D7522" s="808">
        <v>2.16</v>
      </c>
      <c r="E7522" s="757"/>
      <c r="F7522" s="757"/>
      <c r="G7522" s="757"/>
      <c r="H7522" s="757"/>
      <c r="I7522" s="757"/>
    </row>
    <row r="7523" spans="1:9" ht="15.75" customHeight="1">
      <c r="A7523" s="52">
        <v>39129</v>
      </c>
      <c r="B7523" s="52" t="s">
        <v>10371</v>
      </c>
      <c r="C7523" s="52" t="s">
        <v>10358</v>
      </c>
      <c r="D7523" s="808">
        <v>2.4700000000000002</v>
      </c>
      <c r="E7523" s="757"/>
      <c r="F7523" s="757"/>
      <c r="G7523" s="757"/>
      <c r="H7523" s="757"/>
      <c r="I7523" s="757"/>
    </row>
    <row r="7524" spans="1:9" ht="15.75" customHeight="1">
      <c r="A7524" s="52">
        <v>393</v>
      </c>
      <c r="B7524" s="52" t="s">
        <v>10372</v>
      </c>
      <c r="C7524" s="52" t="s">
        <v>10358</v>
      </c>
      <c r="D7524" s="808">
        <v>2.58</v>
      </c>
      <c r="E7524" s="757"/>
      <c r="F7524" s="757"/>
      <c r="G7524" s="757"/>
      <c r="H7524" s="757"/>
      <c r="I7524" s="757"/>
    </row>
    <row r="7525" spans="1:9" ht="15.75" customHeight="1">
      <c r="A7525" s="52">
        <v>39133</v>
      </c>
      <c r="B7525" s="52" t="s">
        <v>10373</v>
      </c>
      <c r="C7525" s="52" t="s">
        <v>10358</v>
      </c>
      <c r="D7525" s="808">
        <v>5.76</v>
      </c>
      <c r="E7525" s="757"/>
      <c r="F7525" s="757"/>
      <c r="G7525" s="757"/>
      <c r="H7525" s="757"/>
      <c r="I7525" s="757"/>
    </row>
    <row r="7526" spans="1:9" ht="15.75" customHeight="1">
      <c r="A7526" s="52">
        <v>397</v>
      </c>
      <c r="B7526" s="52" t="s">
        <v>10374</v>
      </c>
      <c r="C7526" s="52" t="s">
        <v>10358</v>
      </c>
      <c r="D7526" s="808">
        <v>6.36</v>
      </c>
      <c r="E7526" s="757"/>
      <c r="F7526" s="757"/>
      <c r="G7526" s="757"/>
      <c r="H7526" s="757"/>
      <c r="I7526" s="757"/>
    </row>
    <row r="7527" spans="1:9" ht="15.75" customHeight="1">
      <c r="A7527" s="52">
        <v>39132</v>
      </c>
      <c r="B7527" s="52" t="s">
        <v>10375</v>
      </c>
      <c r="C7527" s="52" t="s">
        <v>10358</v>
      </c>
      <c r="D7527" s="808">
        <v>4.6100000000000003</v>
      </c>
      <c r="E7527" s="757"/>
      <c r="F7527" s="757"/>
      <c r="G7527" s="757"/>
      <c r="H7527" s="757"/>
      <c r="I7527" s="757"/>
    </row>
    <row r="7528" spans="1:9" ht="15.75" customHeight="1">
      <c r="A7528" s="52">
        <v>396</v>
      </c>
      <c r="B7528" s="52" t="s">
        <v>10376</v>
      </c>
      <c r="C7528" s="52" t="s">
        <v>10358</v>
      </c>
      <c r="D7528" s="808">
        <v>4.9400000000000004</v>
      </c>
      <c r="E7528" s="757"/>
      <c r="F7528" s="757"/>
      <c r="G7528" s="757"/>
      <c r="H7528" s="757"/>
      <c r="I7528" s="757"/>
    </row>
    <row r="7529" spans="1:9" ht="15.75" customHeight="1">
      <c r="A7529" s="52">
        <v>39135</v>
      </c>
      <c r="B7529" s="52" t="s">
        <v>10377</v>
      </c>
      <c r="C7529" s="52" t="s">
        <v>10358</v>
      </c>
      <c r="D7529" s="808">
        <v>9.2200000000000006</v>
      </c>
      <c r="E7529" s="757"/>
      <c r="F7529" s="757"/>
      <c r="G7529" s="757"/>
      <c r="H7529" s="757"/>
      <c r="I7529" s="757"/>
    </row>
    <row r="7530" spans="1:9" ht="15.75" customHeight="1">
      <c r="A7530" s="52">
        <v>39128</v>
      </c>
      <c r="B7530" s="52" t="s">
        <v>10378</v>
      </c>
      <c r="C7530" s="52" t="s">
        <v>10358</v>
      </c>
      <c r="D7530" s="808">
        <v>2.2999999999999998</v>
      </c>
      <c r="E7530" s="757"/>
      <c r="F7530" s="757"/>
      <c r="G7530" s="757"/>
      <c r="H7530" s="757"/>
      <c r="I7530" s="757"/>
    </row>
    <row r="7531" spans="1:9" ht="15.75" customHeight="1">
      <c r="A7531" s="52">
        <v>400</v>
      </c>
      <c r="B7531" s="52" t="s">
        <v>10379</v>
      </c>
      <c r="C7531" s="52" t="s">
        <v>10358</v>
      </c>
      <c r="D7531" s="808">
        <v>2.25</v>
      </c>
      <c r="E7531" s="757"/>
      <c r="F7531" s="757"/>
      <c r="G7531" s="757"/>
      <c r="H7531" s="757"/>
      <c r="I7531" s="757"/>
    </row>
    <row r="7532" spans="1:9" ht="15.75" customHeight="1">
      <c r="A7532" s="52">
        <v>39125</v>
      </c>
      <c r="B7532" s="52" t="s">
        <v>10380</v>
      </c>
      <c r="C7532" s="52" t="s">
        <v>10358</v>
      </c>
      <c r="D7532" s="808">
        <v>2.2999999999999998</v>
      </c>
      <c r="E7532" s="757"/>
      <c r="F7532" s="757"/>
      <c r="G7532" s="757"/>
      <c r="H7532" s="757"/>
      <c r="I7532" s="757"/>
    </row>
    <row r="7533" spans="1:9" ht="15.75" customHeight="1">
      <c r="A7533" s="52">
        <v>39134</v>
      </c>
      <c r="B7533" s="52" t="s">
        <v>10381</v>
      </c>
      <c r="C7533" s="52" t="s">
        <v>10358</v>
      </c>
      <c r="D7533" s="808">
        <v>7.68</v>
      </c>
      <c r="E7533" s="757"/>
      <c r="F7533" s="757"/>
      <c r="G7533" s="757"/>
      <c r="H7533" s="757"/>
      <c r="I7533" s="757"/>
    </row>
    <row r="7534" spans="1:9" ht="15.75" customHeight="1">
      <c r="A7534" s="52">
        <v>398</v>
      </c>
      <c r="B7534" s="52" t="s">
        <v>10382</v>
      </c>
      <c r="C7534" s="52" t="s">
        <v>10358</v>
      </c>
      <c r="D7534" s="808">
        <v>7.08</v>
      </c>
      <c r="E7534" s="757"/>
      <c r="F7534" s="757"/>
      <c r="G7534" s="757"/>
      <c r="H7534" s="757"/>
      <c r="I7534" s="757"/>
    </row>
    <row r="7535" spans="1:9" ht="15.75" customHeight="1">
      <c r="A7535" s="52">
        <v>39126</v>
      </c>
      <c r="B7535" s="52" t="s">
        <v>10383</v>
      </c>
      <c r="C7535" s="52" t="s">
        <v>10358</v>
      </c>
      <c r="D7535" s="808">
        <v>10.37</v>
      </c>
      <c r="E7535" s="757"/>
      <c r="F7535" s="757"/>
      <c r="G7535" s="757"/>
      <c r="H7535" s="757"/>
      <c r="I7535" s="757"/>
    </row>
    <row r="7536" spans="1:9" ht="15.75" customHeight="1">
      <c r="A7536" s="52">
        <v>399</v>
      </c>
      <c r="B7536" s="52" t="s">
        <v>10384</v>
      </c>
      <c r="C7536" s="52" t="s">
        <v>10358</v>
      </c>
      <c r="D7536" s="808">
        <v>9.1300000000000008</v>
      </c>
      <c r="E7536" s="757"/>
      <c r="F7536" s="757"/>
      <c r="G7536" s="757"/>
      <c r="H7536" s="757"/>
      <c r="I7536" s="757"/>
    </row>
    <row r="7537" spans="1:9" ht="15.75" customHeight="1">
      <c r="A7537" s="52">
        <v>39158</v>
      </c>
      <c r="B7537" s="52" t="s">
        <v>10385</v>
      </c>
      <c r="C7537" s="52" t="s">
        <v>10358</v>
      </c>
      <c r="D7537" s="808">
        <v>24.53</v>
      </c>
      <c r="E7537" s="757"/>
      <c r="F7537" s="757"/>
      <c r="G7537" s="757"/>
      <c r="H7537" s="757"/>
      <c r="I7537" s="757"/>
    </row>
    <row r="7538" spans="1:9" ht="15.75" customHeight="1">
      <c r="A7538" s="52">
        <v>39141</v>
      </c>
      <c r="B7538" s="52" t="s">
        <v>10386</v>
      </c>
      <c r="C7538" s="52" t="s">
        <v>10358</v>
      </c>
      <c r="D7538" s="808">
        <v>1.78</v>
      </c>
      <c r="E7538" s="757"/>
      <c r="F7538" s="757"/>
      <c r="G7538" s="757"/>
      <c r="H7538" s="757"/>
      <c r="I7538" s="757"/>
    </row>
    <row r="7539" spans="1:9" ht="15.75" customHeight="1">
      <c r="A7539" s="52">
        <v>39140</v>
      </c>
      <c r="B7539" s="52" t="s">
        <v>10387</v>
      </c>
      <c r="C7539" s="52" t="s">
        <v>10358</v>
      </c>
      <c r="D7539" s="808">
        <v>1.61</v>
      </c>
      <c r="E7539" s="757"/>
      <c r="F7539" s="757"/>
      <c r="G7539" s="757"/>
      <c r="H7539" s="757"/>
      <c r="I7539" s="757"/>
    </row>
    <row r="7540" spans="1:9" ht="15.75" customHeight="1">
      <c r="A7540" s="52">
        <v>39137</v>
      </c>
      <c r="B7540" s="52" t="s">
        <v>10388</v>
      </c>
      <c r="C7540" s="52" t="s">
        <v>10358</v>
      </c>
      <c r="D7540" s="808">
        <v>0.93</v>
      </c>
      <c r="E7540" s="757"/>
      <c r="F7540" s="757"/>
      <c r="G7540" s="757"/>
      <c r="H7540" s="757"/>
      <c r="I7540" s="757"/>
    </row>
    <row r="7541" spans="1:9" ht="15.75" customHeight="1">
      <c r="A7541" s="52">
        <v>39139</v>
      </c>
      <c r="B7541" s="52" t="s">
        <v>10389</v>
      </c>
      <c r="C7541" s="52" t="s">
        <v>10358</v>
      </c>
      <c r="D7541" s="808">
        <v>1.34</v>
      </c>
      <c r="E7541" s="757"/>
      <c r="F7541" s="757"/>
      <c r="G7541" s="757"/>
      <c r="H7541" s="757"/>
      <c r="I7541" s="757"/>
    </row>
    <row r="7542" spans="1:9" ht="15.75" customHeight="1">
      <c r="A7542" s="52">
        <v>39143</v>
      </c>
      <c r="B7542" s="52" t="s">
        <v>10390</v>
      </c>
      <c r="C7542" s="52" t="s">
        <v>10358</v>
      </c>
      <c r="D7542" s="808">
        <v>3.67</v>
      </c>
      <c r="E7542" s="757"/>
      <c r="F7542" s="757"/>
      <c r="G7542" s="757"/>
      <c r="H7542" s="757"/>
      <c r="I7542" s="757"/>
    </row>
    <row r="7543" spans="1:9" ht="15.75" customHeight="1">
      <c r="A7543" s="52">
        <v>39142</v>
      </c>
      <c r="B7543" s="52" t="s">
        <v>10391</v>
      </c>
      <c r="C7543" s="52" t="s">
        <v>10358</v>
      </c>
      <c r="D7543" s="808">
        <v>2.63</v>
      </c>
      <c r="E7543" s="757"/>
      <c r="F7543" s="757"/>
      <c r="G7543" s="757"/>
      <c r="H7543" s="757"/>
      <c r="I7543" s="757"/>
    </row>
    <row r="7544" spans="1:9" ht="15.75" customHeight="1">
      <c r="A7544" s="52">
        <v>39138</v>
      </c>
      <c r="B7544" s="52" t="s">
        <v>10392</v>
      </c>
      <c r="C7544" s="52" t="s">
        <v>10358</v>
      </c>
      <c r="D7544" s="808">
        <v>0.98</v>
      </c>
      <c r="E7544" s="757"/>
      <c r="F7544" s="757"/>
      <c r="G7544" s="757"/>
      <c r="H7544" s="757"/>
      <c r="I7544" s="757"/>
    </row>
    <row r="7545" spans="1:9" ht="15.75" customHeight="1">
      <c r="A7545" s="52">
        <v>39136</v>
      </c>
      <c r="B7545" s="52" t="s">
        <v>10393</v>
      </c>
      <c r="C7545" s="52" t="s">
        <v>10358</v>
      </c>
      <c r="D7545" s="808">
        <v>0.65</v>
      </c>
      <c r="E7545" s="757"/>
      <c r="F7545" s="757"/>
      <c r="G7545" s="757"/>
      <c r="H7545" s="757"/>
      <c r="I7545" s="757"/>
    </row>
    <row r="7546" spans="1:9" ht="15.75" customHeight="1">
      <c r="A7546" s="52">
        <v>39144</v>
      </c>
      <c r="B7546" s="52" t="s">
        <v>10394</v>
      </c>
      <c r="C7546" s="52" t="s">
        <v>10358</v>
      </c>
      <c r="D7546" s="808">
        <v>4.28</v>
      </c>
      <c r="E7546" s="757"/>
      <c r="F7546" s="757"/>
      <c r="G7546" s="757"/>
      <c r="H7546" s="757"/>
      <c r="I7546" s="757"/>
    </row>
    <row r="7547" spans="1:9" ht="15.75" customHeight="1">
      <c r="A7547" s="52">
        <v>39145</v>
      </c>
      <c r="B7547" s="52" t="s">
        <v>10395</v>
      </c>
      <c r="C7547" s="52" t="s">
        <v>10358</v>
      </c>
      <c r="D7547" s="808">
        <v>7.05</v>
      </c>
      <c r="E7547" s="757"/>
      <c r="F7547" s="757"/>
      <c r="G7547" s="757"/>
      <c r="H7547" s="757"/>
      <c r="I7547" s="757"/>
    </row>
    <row r="7548" spans="1:9" ht="15.75" customHeight="1">
      <c r="A7548" s="52">
        <v>12615</v>
      </c>
      <c r="B7548" s="52" t="s">
        <v>10396</v>
      </c>
      <c r="C7548" s="52" t="s">
        <v>10358</v>
      </c>
      <c r="D7548" s="808">
        <v>14</v>
      </c>
      <c r="E7548" s="757"/>
      <c r="F7548" s="757"/>
      <c r="G7548" s="757"/>
      <c r="H7548" s="757"/>
      <c r="I7548" s="757"/>
    </row>
    <row r="7549" spans="1:9" ht="15.75" customHeight="1">
      <c r="A7549" s="52">
        <v>11927</v>
      </c>
      <c r="B7549" s="52" t="s">
        <v>10397</v>
      </c>
      <c r="C7549" s="52" t="s">
        <v>10358</v>
      </c>
      <c r="D7549" s="808">
        <v>8.6300000000000008</v>
      </c>
      <c r="E7549" s="757"/>
      <c r="F7549" s="757"/>
      <c r="G7549" s="757"/>
      <c r="H7549" s="757"/>
      <c r="I7549" s="757"/>
    </row>
    <row r="7550" spans="1:9" ht="15.75" customHeight="1">
      <c r="A7550" s="52">
        <v>11928</v>
      </c>
      <c r="B7550" s="52" t="s">
        <v>10398</v>
      </c>
      <c r="C7550" s="52" t="s">
        <v>10358</v>
      </c>
      <c r="D7550" s="808">
        <v>9.89</v>
      </c>
      <c r="E7550" s="757"/>
      <c r="F7550" s="757"/>
      <c r="G7550" s="757"/>
      <c r="H7550" s="757"/>
      <c r="I7550" s="757"/>
    </row>
    <row r="7551" spans="1:9" ht="15.75" customHeight="1">
      <c r="A7551" s="52">
        <v>11929</v>
      </c>
      <c r="B7551" s="52" t="s">
        <v>10399</v>
      </c>
      <c r="C7551" s="52" t="s">
        <v>10358</v>
      </c>
      <c r="D7551" s="808">
        <v>15.29</v>
      </c>
      <c r="E7551" s="757"/>
      <c r="F7551" s="757"/>
      <c r="G7551" s="757"/>
      <c r="H7551" s="757"/>
      <c r="I7551" s="757"/>
    </row>
    <row r="7552" spans="1:9" ht="15.75" customHeight="1">
      <c r="A7552" s="52">
        <v>36801</v>
      </c>
      <c r="B7552" s="52" t="s">
        <v>10400</v>
      </c>
      <c r="C7552" s="52" t="s">
        <v>10358</v>
      </c>
      <c r="D7552" s="808">
        <v>25.78</v>
      </c>
      <c r="E7552" s="757"/>
      <c r="F7552" s="757"/>
      <c r="G7552" s="757"/>
      <c r="H7552" s="757"/>
      <c r="I7552" s="757"/>
    </row>
    <row r="7553" spans="1:9" ht="15.75" customHeight="1">
      <c r="A7553" s="52">
        <v>36246</v>
      </c>
      <c r="B7553" s="52" t="s">
        <v>10401</v>
      </c>
      <c r="C7553" s="52" t="s">
        <v>10402</v>
      </c>
      <c r="D7553" s="808">
        <v>5.12</v>
      </c>
      <c r="E7553" s="757"/>
      <c r="F7553" s="757"/>
      <c r="G7553" s="757"/>
      <c r="H7553" s="757"/>
      <c r="I7553" s="757"/>
    </row>
    <row r="7554" spans="1:9" ht="15.75" customHeight="1">
      <c r="A7554" s="52">
        <v>37600</v>
      </c>
      <c r="B7554" s="52" t="s">
        <v>10403</v>
      </c>
      <c r="C7554" s="52" t="s">
        <v>10358</v>
      </c>
      <c r="D7554" s="808">
        <v>112.99</v>
      </c>
      <c r="E7554" s="757"/>
      <c r="F7554" s="757"/>
      <c r="G7554" s="757"/>
      <c r="H7554" s="757"/>
      <c r="I7554" s="757"/>
    </row>
    <row r="7555" spans="1:9" ht="15.75" customHeight="1">
      <c r="A7555" s="52">
        <v>37599</v>
      </c>
      <c r="B7555" s="52" t="s">
        <v>10404</v>
      </c>
      <c r="C7555" s="52" t="s">
        <v>10358</v>
      </c>
      <c r="D7555" s="808">
        <v>105.16</v>
      </c>
      <c r="E7555" s="757"/>
      <c r="F7555" s="757"/>
      <c r="G7555" s="757"/>
      <c r="H7555" s="757"/>
      <c r="I7555" s="757"/>
    </row>
    <row r="7556" spans="1:9" ht="15.75" customHeight="1">
      <c r="A7556" s="52">
        <v>1</v>
      </c>
      <c r="B7556" s="52" t="s">
        <v>10405</v>
      </c>
      <c r="C7556" s="52" t="s">
        <v>10406</v>
      </c>
      <c r="D7556" s="808">
        <v>90</v>
      </c>
      <c r="E7556" s="757"/>
      <c r="F7556" s="757"/>
      <c r="G7556" s="757"/>
      <c r="H7556" s="757"/>
      <c r="I7556" s="757"/>
    </row>
    <row r="7557" spans="1:9" ht="15.75" customHeight="1">
      <c r="A7557" s="52">
        <v>3</v>
      </c>
      <c r="B7557" s="52" t="s">
        <v>10407</v>
      </c>
      <c r="C7557" s="52" t="s">
        <v>10408</v>
      </c>
      <c r="D7557" s="808">
        <v>13.58</v>
      </c>
      <c r="E7557" s="757"/>
      <c r="F7557" s="757"/>
      <c r="G7557" s="757"/>
      <c r="H7557" s="757"/>
      <c r="I7557" s="757"/>
    </row>
    <row r="7558" spans="1:9" ht="15.75" customHeight="1">
      <c r="A7558" s="52">
        <v>43054</v>
      </c>
      <c r="B7558" s="52" t="s">
        <v>10409</v>
      </c>
      <c r="C7558" s="52" t="s">
        <v>10406</v>
      </c>
      <c r="D7558" s="808">
        <v>9.8800000000000008</v>
      </c>
      <c r="E7558" s="757"/>
      <c r="F7558" s="757"/>
      <c r="G7558" s="757"/>
      <c r="H7558" s="757"/>
      <c r="I7558" s="757"/>
    </row>
    <row r="7559" spans="1:9" ht="15.75" customHeight="1">
      <c r="A7559" s="52">
        <v>42402</v>
      </c>
      <c r="B7559" s="52" t="s">
        <v>10410</v>
      </c>
      <c r="C7559" s="52" t="s">
        <v>10406</v>
      </c>
      <c r="D7559" s="808">
        <v>9.4499999999999993</v>
      </c>
      <c r="E7559" s="757"/>
      <c r="F7559" s="757"/>
      <c r="G7559" s="757"/>
      <c r="H7559" s="757"/>
      <c r="I7559" s="757"/>
    </row>
    <row r="7560" spans="1:9" ht="15.75" customHeight="1">
      <c r="A7560" s="52">
        <v>42403</v>
      </c>
      <c r="B7560" s="52" t="s">
        <v>10411</v>
      </c>
      <c r="C7560" s="52" t="s">
        <v>10406</v>
      </c>
      <c r="D7560" s="808">
        <v>12.12</v>
      </c>
      <c r="E7560" s="757"/>
      <c r="F7560" s="757"/>
      <c r="G7560" s="757"/>
      <c r="H7560" s="757"/>
      <c r="I7560" s="757"/>
    </row>
    <row r="7561" spans="1:9" ht="15.75" customHeight="1">
      <c r="A7561" s="52">
        <v>42404</v>
      </c>
      <c r="B7561" s="52" t="s">
        <v>10412</v>
      </c>
      <c r="C7561" s="52" t="s">
        <v>10406</v>
      </c>
      <c r="D7561" s="808">
        <v>12.05</v>
      </c>
      <c r="E7561" s="757"/>
      <c r="F7561" s="757"/>
      <c r="G7561" s="757"/>
      <c r="H7561" s="757"/>
      <c r="I7561" s="757"/>
    </row>
    <row r="7562" spans="1:9" ht="15.75" customHeight="1">
      <c r="A7562" s="52">
        <v>42405</v>
      </c>
      <c r="B7562" s="52" t="s">
        <v>10413</v>
      </c>
      <c r="C7562" s="52" t="s">
        <v>10406</v>
      </c>
      <c r="D7562" s="808">
        <v>12.84</v>
      </c>
      <c r="E7562" s="757"/>
      <c r="F7562" s="757"/>
      <c r="G7562" s="757"/>
      <c r="H7562" s="757"/>
      <c r="I7562" s="757"/>
    </row>
    <row r="7563" spans="1:9" ht="15.75" customHeight="1">
      <c r="A7563" s="52">
        <v>34341</v>
      </c>
      <c r="B7563" s="52" t="s">
        <v>10414</v>
      </c>
      <c r="C7563" s="52" t="s">
        <v>10406</v>
      </c>
      <c r="D7563" s="808">
        <v>11.14</v>
      </c>
      <c r="E7563" s="757"/>
      <c r="F7563" s="757"/>
      <c r="G7563" s="757"/>
      <c r="H7563" s="757"/>
      <c r="I7563" s="757"/>
    </row>
    <row r="7564" spans="1:9" ht="15.75" customHeight="1">
      <c r="A7564" s="52">
        <v>43053</v>
      </c>
      <c r="B7564" s="52" t="s">
        <v>10415</v>
      </c>
      <c r="C7564" s="52" t="s">
        <v>10406</v>
      </c>
      <c r="D7564" s="808">
        <v>8.83</v>
      </c>
      <c r="E7564" s="757"/>
      <c r="F7564" s="757"/>
      <c r="G7564" s="757"/>
      <c r="H7564" s="757"/>
      <c r="I7564" s="757"/>
    </row>
    <row r="7565" spans="1:9" ht="15.75" customHeight="1">
      <c r="A7565" s="52">
        <v>43058</v>
      </c>
      <c r="B7565" s="52" t="s">
        <v>10416</v>
      </c>
      <c r="C7565" s="52" t="s">
        <v>10406</v>
      </c>
      <c r="D7565" s="808">
        <v>9.15</v>
      </c>
      <c r="E7565" s="757"/>
      <c r="F7565" s="757"/>
      <c r="G7565" s="757"/>
      <c r="H7565" s="757"/>
      <c r="I7565" s="757"/>
    </row>
    <row r="7566" spans="1:9" ht="15.75" customHeight="1">
      <c r="A7566" s="52">
        <v>34</v>
      </c>
      <c r="B7566" s="52" t="s">
        <v>10417</v>
      </c>
      <c r="C7566" s="52" t="s">
        <v>10406</v>
      </c>
      <c r="D7566" s="808">
        <v>9.1999999999999993</v>
      </c>
      <c r="E7566" s="757"/>
      <c r="F7566" s="757"/>
      <c r="G7566" s="757"/>
      <c r="H7566" s="757"/>
      <c r="I7566" s="757"/>
    </row>
    <row r="7567" spans="1:9" ht="15.75" customHeight="1">
      <c r="A7567" s="52">
        <v>43055</v>
      </c>
      <c r="B7567" s="52" t="s">
        <v>10418</v>
      </c>
      <c r="C7567" s="52" t="s">
        <v>10406</v>
      </c>
      <c r="D7567" s="808">
        <v>7.97</v>
      </c>
      <c r="E7567" s="757"/>
      <c r="F7567" s="757"/>
      <c r="G7567" s="757"/>
      <c r="H7567" s="757"/>
      <c r="I7567" s="757"/>
    </row>
    <row r="7568" spans="1:9" ht="15.75" customHeight="1">
      <c r="A7568" s="52">
        <v>43056</v>
      </c>
      <c r="B7568" s="52" t="s">
        <v>10419</v>
      </c>
      <c r="C7568" s="52" t="s">
        <v>10406</v>
      </c>
      <c r="D7568" s="808">
        <v>9.19</v>
      </c>
      <c r="E7568" s="757"/>
      <c r="F7568" s="757"/>
      <c r="G7568" s="757"/>
      <c r="H7568" s="757"/>
      <c r="I7568" s="757"/>
    </row>
    <row r="7569" spans="1:9" ht="15.75" customHeight="1">
      <c r="A7569" s="52">
        <v>43057</v>
      </c>
      <c r="B7569" s="52" t="s">
        <v>10420</v>
      </c>
      <c r="C7569" s="52" t="s">
        <v>10406</v>
      </c>
      <c r="D7569" s="808">
        <v>10.1</v>
      </c>
      <c r="E7569" s="757"/>
      <c r="F7569" s="757"/>
      <c r="G7569" s="757"/>
      <c r="H7569" s="757"/>
      <c r="I7569" s="757"/>
    </row>
    <row r="7570" spans="1:9" ht="15.75" customHeight="1">
      <c r="A7570" s="52">
        <v>34449</v>
      </c>
      <c r="B7570" s="52" t="s">
        <v>10421</v>
      </c>
      <c r="C7570" s="52" t="s">
        <v>10406</v>
      </c>
      <c r="D7570" s="808">
        <v>10.79</v>
      </c>
      <c r="E7570" s="757"/>
      <c r="F7570" s="757"/>
      <c r="G7570" s="757"/>
      <c r="H7570" s="757"/>
      <c r="I7570" s="757"/>
    </row>
    <row r="7571" spans="1:9" ht="15.75" customHeight="1">
      <c r="A7571" s="52">
        <v>32</v>
      </c>
      <c r="B7571" s="52" t="s">
        <v>10422</v>
      </c>
      <c r="C7571" s="52" t="s">
        <v>10406</v>
      </c>
      <c r="D7571" s="808">
        <v>9.6999999999999993</v>
      </c>
      <c r="E7571" s="757"/>
      <c r="F7571" s="757"/>
      <c r="G7571" s="757"/>
      <c r="H7571" s="757"/>
      <c r="I7571" s="757"/>
    </row>
    <row r="7572" spans="1:9" ht="15.75" customHeight="1">
      <c r="A7572" s="52">
        <v>33</v>
      </c>
      <c r="B7572" s="52" t="s">
        <v>10423</v>
      </c>
      <c r="C7572" s="52" t="s">
        <v>10406</v>
      </c>
      <c r="D7572" s="808">
        <v>9.76</v>
      </c>
      <c r="E7572" s="757"/>
      <c r="F7572" s="757"/>
      <c r="G7572" s="757"/>
      <c r="H7572" s="757"/>
      <c r="I7572" s="757"/>
    </row>
    <row r="7573" spans="1:9" ht="15.75" customHeight="1">
      <c r="A7573" s="52">
        <v>43061</v>
      </c>
      <c r="B7573" s="52" t="s">
        <v>10424</v>
      </c>
      <c r="C7573" s="52" t="s">
        <v>10406</v>
      </c>
      <c r="D7573" s="808">
        <v>9.1199999999999992</v>
      </c>
      <c r="E7573" s="757"/>
      <c r="F7573" s="757"/>
      <c r="G7573" s="757"/>
      <c r="H7573" s="757"/>
      <c r="I7573" s="757"/>
    </row>
    <row r="7574" spans="1:9" ht="15.75" customHeight="1">
      <c r="A7574" s="52">
        <v>43059</v>
      </c>
      <c r="B7574" s="52" t="s">
        <v>10425</v>
      </c>
      <c r="C7574" s="52" t="s">
        <v>10406</v>
      </c>
      <c r="D7574" s="808">
        <v>8.7100000000000009</v>
      </c>
      <c r="E7574" s="757"/>
      <c r="F7574" s="757"/>
      <c r="G7574" s="757"/>
      <c r="H7574" s="757"/>
      <c r="I7574" s="757"/>
    </row>
    <row r="7575" spans="1:9" ht="15.75" customHeight="1">
      <c r="A7575" s="52">
        <v>43062</v>
      </c>
      <c r="B7575" s="52" t="s">
        <v>10426</v>
      </c>
      <c r="C7575" s="52" t="s">
        <v>10406</v>
      </c>
      <c r="D7575" s="808">
        <v>9.65</v>
      </c>
      <c r="E7575" s="757"/>
      <c r="F7575" s="757"/>
      <c r="G7575" s="757"/>
      <c r="H7575" s="757"/>
      <c r="I7575" s="757"/>
    </row>
    <row r="7576" spans="1:9" ht="15.75" customHeight="1">
      <c r="A7576" s="52">
        <v>43060</v>
      </c>
      <c r="B7576" s="52" t="s">
        <v>10427</v>
      </c>
      <c r="C7576" s="52" t="s">
        <v>10406</v>
      </c>
      <c r="D7576" s="808">
        <v>7.58</v>
      </c>
      <c r="E7576" s="757"/>
      <c r="F7576" s="757"/>
      <c r="G7576" s="757"/>
      <c r="H7576" s="757"/>
      <c r="I7576" s="757"/>
    </row>
    <row r="7577" spans="1:9" ht="15.75" customHeight="1">
      <c r="A7577" s="52">
        <v>40410</v>
      </c>
      <c r="B7577" s="52" t="s">
        <v>10428</v>
      </c>
      <c r="C7577" s="52" t="s">
        <v>10358</v>
      </c>
      <c r="D7577" s="808">
        <v>26.72</v>
      </c>
      <c r="E7577" s="757"/>
      <c r="F7577" s="757"/>
      <c r="G7577" s="757"/>
      <c r="H7577" s="757"/>
      <c r="I7577" s="757"/>
    </row>
    <row r="7578" spans="1:9" ht="15.75" customHeight="1">
      <c r="A7578" s="52">
        <v>40411</v>
      </c>
      <c r="B7578" s="52" t="s">
        <v>10429</v>
      </c>
      <c r="C7578" s="52" t="s">
        <v>10358</v>
      </c>
      <c r="D7578" s="808">
        <v>29</v>
      </c>
      <c r="E7578" s="757"/>
      <c r="F7578" s="757"/>
      <c r="G7578" s="757"/>
      <c r="H7578" s="757"/>
      <c r="I7578" s="757"/>
    </row>
    <row r="7579" spans="1:9" ht="15.75" customHeight="1">
      <c r="A7579" s="52">
        <v>40412</v>
      </c>
      <c r="B7579" s="52" t="s">
        <v>10430</v>
      </c>
      <c r="C7579" s="52" t="s">
        <v>10358</v>
      </c>
      <c r="D7579" s="808">
        <v>32.54</v>
      </c>
      <c r="E7579" s="757"/>
      <c r="F7579" s="757"/>
      <c r="G7579" s="757"/>
      <c r="H7579" s="757"/>
      <c r="I7579" s="757"/>
    </row>
    <row r="7580" spans="1:9" ht="15.75" customHeight="1">
      <c r="A7580" s="52">
        <v>44254</v>
      </c>
      <c r="B7580" s="52" t="s">
        <v>10431</v>
      </c>
      <c r="C7580" s="52" t="s">
        <v>10358</v>
      </c>
      <c r="D7580" s="808">
        <v>29.63</v>
      </c>
      <c r="E7580" s="757"/>
      <c r="F7580" s="757"/>
      <c r="G7580" s="757"/>
      <c r="H7580" s="757"/>
      <c r="I7580" s="757"/>
    </row>
    <row r="7581" spans="1:9" ht="15.75" customHeight="1">
      <c r="A7581" s="52">
        <v>44255</v>
      </c>
      <c r="B7581" s="52" t="s">
        <v>10432</v>
      </c>
      <c r="C7581" s="52" t="s">
        <v>10358</v>
      </c>
      <c r="D7581" s="808">
        <v>32.840000000000003</v>
      </c>
      <c r="E7581" s="757"/>
      <c r="F7581" s="757"/>
      <c r="G7581" s="757"/>
      <c r="H7581" s="757"/>
      <c r="I7581" s="757"/>
    </row>
    <row r="7582" spans="1:9" ht="15.75" customHeight="1">
      <c r="A7582" s="52">
        <v>44256</v>
      </c>
      <c r="B7582" s="52" t="s">
        <v>10433</v>
      </c>
      <c r="C7582" s="52" t="s">
        <v>10358</v>
      </c>
      <c r="D7582" s="808">
        <v>37.090000000000003</v>
      </c>
      <c r="E7582" s="757"/>
      <c r="F7582" s="757"/>
      <c r="G7582" s="757"/>
      <c r="H7582" s="757"/>
      <c r="I7582" s="757"/>
    </row>
    <row r="7583" spans="1:9" ht="15.75" customHeight="1">
      <c r="A7583" s="52">
        <v>44257</v>
      </c>
      <c r="B7583" s="52" t="s">
        <v>10434</v>
      </c>
      <c r="C7583" s="52" t="s">
        <v>10358</v>
      </c>
      <c r="D7583" s="808">
        <v>58.68</v>
      </c>
      <c r="E7583" s="757"/>
      <c r="F7583" s="757"/>
      <c r="G7583" s="757"/>
      <c r="H7583" s="757"/>
      <c r="I7583" s="757"/>
    </row>
    <row r="7584" spans="1:9" ht="15.75" customHeight="1">
      <c r="A7584" s="52">
        <v>44258</v>
      </c>
      <c r="B7584" s="52" t="s">
        <v>10435</v>
      </c>
      <c r="C7584" s="52" t="s">
        <v>10358</v>
      </c>
      <c r="D7584" s="808">
        <v>67.06</v>
      </c>
      <c r="E7584" s="757"/>
      <c r="F7584" s="757"/>
      <c r="G7584" s="757"/>
      <c r="H7584" s="757"/>
      <c r="I7584" s="757"/>
    </row>
    <row r="7585" spans="1:9" ht="15.75" customHeight="1">
      <c r="A7585" s="52">
        <v>44259</v>
      </c>
      <c r="B7585" s="52" t="s">
        <v>10436</v>
      </c>
      <c r="C7585" s="52" t="s">
        <v>10358</v>
      </c>
      <c r="D7585" s="808">
        <v>92.05</v>
      </c>
      <c r="E7585" s="757"/>
      <c r="F7585" s="757"/>
      <c r="G7585" s="757"/>
      <c r="H7585" s="757"/>
      <c r="I7585" s="757"/>
    </row>
    <row r="7586" spans="1:9" ht="15.75" customHeight="1">
      <c r="A7586" s="52">
        <v>38838</v>
      </c>
      <c r="B7586" s="52" t="s">
        <v>10437</v>
      </c>
      <c r="C7586" s="52" t="s">
        <v>10358</v>
      </c>
      <c r="D7586" s="808">
        <v>7.56</v>
      </c>
      <c r="E7586" s="757"/>
      <c r="F7586" s="757"/>
      <c r="G7586" s="757"/>
      <c r="H7586" s="757"/>
      <c r="I7586" s="757"/>
    </row>
    <row r="7587" spans="1:9" ht="15.75" customHeight="1">
      <c r="A7587" s="52">
        <v>38839</v>
      </c>
      <c r="B7587" s="52" t="s">
        <v>10438</v>
      </c>
      <c r="C7587" s="52" t="s">
        <v>10358</v>
      </c>
      <c r="D7587" s="808">
        <v>8.91</v>
      </c>
      <c r="E7587" s="757"/>
      <c r="F7587" s="757"/>
      <c r="G7587" s="757"/>
      <c r="H7587" s="757"/>
      <c r="I7587" s="757"/>
    </row>
    <row r="7588" spans="1:9" ht="15.75" customHeight="1">
      <c r="A7588" s="52">
        <v>55</v>
      </c>
      <c r="B7588" s="52" t="s">
        <v>10439</v>
      </c>
      <c r="C7588" s="52" t="s">
        <v>10358</v>
      </c>
      <c r="D7588" s="808">
        <v>4.08</v>
      </c>
      <c r="E7588" s="757"/>
      <c r="F7588" s="757"/>
      <c r="G7588" s="757"/>
      <c r="H7588" s="757"/>
      <c r="I7588" s="757"/>
    </row>
    <row r="7589" spans="1:9" ht="15.75" customHeight="1">
      <c r="A7589" s="52">
        <v>61</v>
      </c>
      <c r="B7589" s="52" t="s">
        <v>10440</v>
      </c>
      <c r="C7589" s="52" t="s">
        <v>10358</v>
      </c>
      <c r="D7589" s="808">
        <v>3.86</v>
      </c>
      <c r="E7589" s="757"/>
      <c r="F7589" s="757"/>
      <c r="G7589" s="757"/>
      <c r="H7589" s="757"/>
      <c r="I7589" s="757"/>
    </row>
    <row r="7590" spans="1:9" ht="15.75" customHeight="1">
      <c r="A7590" s="52">
        <v>62</v>
      </c>
      <c r="B7590" s="52" t="s">
        <v>10441</v>
      </c>
      <c r="C7590" s="52" t="s">
        <v>10358</v>
      </c>
      <c r="D7590" s="808">
        <v>7.99</v>
      </c>
      <c r="E7590" s="757"/>
      <c r="F7590" s="757"/>
      <c r="G7590" s="757"/>
      <c r="H7590" s="757"/>
      <c r="I7590" s="757"/>
    </row>
    <row r="7591" spans="1:9" ht="15.75" customHeight="1">
      <c r="A7591" s="52">
        <v>103</v>
      </c>
      <c r="B7591" s="52" t="s">
        <v>10442</v>
      </c>
      <c r="C7591" s="52" t="s">
        <v>10358</v>
      </c>
      <c r="D7591" s="808">
        <v>50.31</v>
      </c>
      <c r="E7591" s="757"/>
      <c r="F7591" s="757"/>
      <c r="G7591" s="757"/>
      <c r="H7591" s="757"/>
      <c r="I7591" s="757"/>
    </row>
    <row r="7592" spans="1:9" ht="15.75" customHeight="1">
      <c r="A7592" s="52">
        <v>107</v>
      </c>
      <c r="B7592" s="52" t="s">
        <v>10443</v>
      </c>
      <c r="C7592" s="52" t="s">
        <v>10358</v>
      </c>
      <c r="D7592" s="808">
        <v>0.94</v>
      </c>
      <c r="E7592" s="757"/>
      <c r="F7592" s="757"/>
      <c r="G7592" s="757"/>
      <c r="H7592" s="757"/>
      <c r="I7592" s="757"/>
    </row>
    <row r="7593" spans="1:9" ht="15.75" customHeight="1">
      <c r="A7593" s="52">
        <v>65</v>
      </c>
      <c r="B7593" s="52" t="s">
        <v>10444</v>
      </c>
      <c r="C7593" s="52" t="s">
        <v>10358</v>
      </c>
      <c r="D7593" s="808">
        <v>1.04</v>
      </c>
      <c r="E7593" s="757"/>
      <c r="F7593" s="757"/>
      <c r="G7593" s="757"/>
      <c r="H7593" s="757"/>
      <c r="I7593" s="757"/>
    </row>
    <row r="7594" spans="1:9" ht="15.75" customHeight="1">
      <c r="A7594" s="52">
        <v>108</v>
      </c>
      <c r="B7594" s="52" t="s">
        <v>10445</v>
      </c>
      <c r="C7594" s="52" t="s">
        <v>10358</v>
      </c>
      <c r="D7594" s="808">
        <v>2.08</v>
      </c>
      <c r="E7594" s="757"/>
      <c r="F7594" s="757"/>
      <c r="G7594" s="757"/>
      <c r="H7594" s="757"/>
      <c r="I7594" s="757"/>
    </row>
    <row r="7595" spans="1:9" ht="15.75" customHeight="1">
      <c r="A7595" s="52">
        <v>110</v>
      </c>
      <c r="B7595" s="52" t="s">
        <v>10446</v>
      </c>
      <c r="C7595" s="52" t="s">
        <v>10358</v>
      </c>
      <c r="D7595" s="808">
        <v>7.24</v>
      </c>
      <c r="E7595" s="757"/>
      <c r="F7595" s="757"/>
      <c r="G7595" s="757"/>
      <c r="H7595" s="757"/>
      <c r="I7595" s="757"/>
    </row>
    <row r="7596" spans="1:9" ht="15.75" customHeight="1">
      <c r="A7596" s="52">
        <v>109</v>
      </c>
      <c r="B7596" s="52" t="s">
        <v>10447</v>
      </c>
      <c r="C7596" s="52" t="s">
        <v>10358</v>
      </c>
      <c r="D7596" s="808">
        <v>4.3099999999999996</v>
      </c>
      <c r="E7596" s="757"/>
      <c r="F7596" s="757"/>
      <c r="G7596" s="757"/>
      <c r="H7596" s="757"/>
      <c r="I7596" s="757"/>
    </row>
    <row r="7597" spans="1:9" ht="15.75" customHeight="1">
      <c r="A7597" s="52">
        <v>111</v>
      </c>
      <c r="B7597" s="52" t="s">
        <v>10448</v>
      </c>
      <c r="C7597" s="52" t="s">
        <v>10358</v>
      </c>
      <c r="D7597" s="808">
        <v>9.7899999999999991</v>
      </c>
      <c r="E7597" s="757"/>
      <c r="F7597" s="757"/>
      <c r="G7597" s="757"/>
      <c r="H7597" s="757"/>
      <c r="I7597" s="757"/>
    </row>
    <row r="7598" spans="1:9" ht="15.75" customHeight="1">
      <c r="A7598" s="52">
        <v>112</v>
      </c>
      <c r="B7598" s="52" t="s">
        <v>10449</v>
      </c>
      <c r="C7598" s="52" t="s">
        <v>10358</v>
      </c>
      <c r="D7598" s="808">
        <v>5.19</v>
      </c>
      <c r="E7598" s="757"/>
      <c r="F7598" s="757"/>
      <c r="G7598" s="757"/>
      <c r="H7598" s="757"/>
      <c r="I7598" s="757"/>
    </row>
    <row r="7599" spans="1:9" ht="15.75" customHeight="1">
      <c r="A7599" s="52">
        <v>113</v>
      </c>
      <c r="B7599" s="52" t="s">
        <v>10450</v>
      </c>
      <c r="C7599" s="52" t="s">
        <v>10358</v>
      </c>
      <c r="D7599" s="808">
        <v>12.99</v>
      </c>
      <c r="E7599" s="757"/>
      <c r="F7599" s="757"/>
      <c r="G7599" s="757"/>
      <c r="H7599" s="757"/>
      <c r="I7599" s="757"/>
    </row>
    <row r="7600" spans="1:9" ht="15.75" customHeight="1">
      <c r="A7600" s="52">
        <v>104</v>
      </c>
      <c r="B7600" s="52" t="s">
        <v>10451</v>
      </c>
      <c r="C7600" s="52" t="s">
        <v>10358</v>
      </c>
      <c r="D7600" s="808">
        <v>22.61</v>
      </c>
      <c r="E7600" s="757"/>
      <c r="F7600" s="757"/>
      <c r="G7600" s="757"/>
      <c r="H7600" s="757"/>
      <c r="I7600" s="757"/>
    </row>
    <row r="7601" spans="1:9" ht="15.75" customHeight="1">
      <c r="A7601" s="52">
        <v>102</v>
      </c>
      <c r="B7601" s="52" t="s">
        <v>10452</v>
      </c>
      <c r="C7601" s="52" t="s">
        <v>10358</v>
      </c>
      <c r="D7601" s="808">
        <v>31.17</v>
      </c>
      <c r="E7601" s="757"/>
      <c r="F7601" s="757"/>
      <c r="G7601" s="757"/>
      <c r="H7601" s="757"/>
      <c r="I7601" s="757"/>
    </row>
    <row r="7602" spans="1:9" ht="15.75" customHeight="1">
      <c r="A7602" s="52">
        <v>95</v>
      </c>
      <c r="B7602" s="52" t="s">
        <v>10453</v>
      </c>
      <c r="C7602" s="52" t="s">
        <v>10358</v>
      </c>
      <c r="D7602" s="808">
        <v>13.17</v>
      </c>
      <c r="E7602" s="757"/>
      <c r="F7602" s="757"/>
      <c r="G7602" s="757"/>
      <c r="H7602" s="757"/>
      <c r="I7602" s="757"/>
    </row>
    <row r="7603" spans="1:9" ht="15.75" customHeight="1">
      <c r="A7603" s="52">
        <v>96</v>
      </c>
      <c r="B7603" s="52" t="s">
        <v>10454</v>
      </c>
      <c r="C7603" s="52" t="s">
        <v>10358</v>
      </c>
      <c r="D7603" s="808">
        <v>14.33</v>
      </c>
      <c r="E7603" s="757"/>
      <c r="F7603" s="757"/>
      <c r="G7603" s="757"/>
      <c r="H7603" s="757"/>
      <c r="I7603" s="757"/>
    </row>
    <row r="7604" spans="1:9" ht="15.75" customHeight="1">
      <c r="A7604" s="52">
        <v>97</v>
      </c>
      <c r="B7604" s="52" t="s">
        <v>10455</v>
      </c>
      <c r="C7604" s="52" t="s">
        <v>10358</v>
      </c>
      <c r="D7604" s="808">
        <v>21.56</v>
      </c>
      <c r="E7604" s="757"/>
      <c r="F7604" s="757"/>
      <c r="G7604" s="757"/>
      <c r="H7604" s="757"/>
      <c r="I7604" s="757"/>
    </row>
    <row r="7605" spans="1:9" ht="15.75" customHeight="1">
      <c r="A7605" s="52">
        <v>98</v>
      </c>
      <c r="B7605" s="52" t="s">
        <v>10456</v>
      </c>
      <c r="C7605" s="52" t="s">
        <v>10358</v>
      </c>
      <c r="D7605" s="808">
        <v>32.270000000000003</v>
      </c>
      <c r="E7605" s="757"/>
      <c r="F7605" s="757"/>
      <c r="G7605" s="757"/>
      <c r="H7605" s="757"/>
      <c r="I7605" s="757"/>
    </row>
    <row r="7606" spans="1:9" ht="15.75" customHeight="1">
      <c r="A7606" s="52">
        <v>99</v>
      </c>
      <c r="B7606" s="52" t="s">
        <v>10457</v>
      </c>
      <c r="C7606" s="52" t="s">
        <v>10358</v>
      </c>
      <c r="D7606" s="808">
        <v>30.5</v>
      </c>
      <c r="E7606" s="757"/>
      <c r="F7606" s="757"/>
      <c r="G7606" s="757"/>
      <c r="H7606" s="757"/>
      <c r="I7606" s="757"/>
    </row>
    <row r="7607" spans="1:9" ht="15.75" customHeight="1">
      <c r="A7607" s="52">
        <v>100</v>
      </c>
      <c r="B7607" s="52" t="s">
        <v>10458</v>
      </c>
      <c r="C7607" s="52" t="s">
        <v>10358</v>
      </c>
      <c r="D7607" s="808">
        <v>53.29</v>
      </c>
      <c r="E7607" s="757"/>
      <c r="F7607" s="757"/>
      <c r="G7607" s="757"/>
      <c r="H7607" s="757"/>
      <c r="I7607" s="757"/>
    </row>
    <row r="7608" spans="1:9" ht="15.75" customHeight="1">
      <c r="A7608" s="52">
        <v>75</v>
      </c>
      <c r="B7608" s="52" t="s">
        <v>10459</v>
      </c>
      <c r="C7608" s="52" t="s">
        <v>10358</v>
      </c>
      <c r="D7608" s="808">
        <v>310.67</v>
      </c>
      <c r="E7608" s="757"/>
      <c r="F7608" s="757"/>
      <c r="G7608" s="757"/>
      <c r="H7608" s="757"/>
      <c r="I7608" s="757"/>
    </row>
    <row r="7609" spans="1:9" ht="15.75" customHeight="1">
      <c r="A7609" s="52">
        <v>83</v>
      </c>
      <c r="B7609" s="52" t="s">
        <v>10460</v>
      </c>
      <c r="C7609" s="52" t="s">
        <v>10358</v>
      </c>
      <c r="D7609" s="808">
        <v>248.37</v>
      </c>
      <c r="E7609" s="757"/>
      <c r="F7609" s="757"/>
      <c r="G7609" s="757"/>
      <c r="H7609" s="757"/>
      <c r="I7609" s="757"/>
    </row>
    <row r="7610" spans="1:9" ht="15.75" customHeight="1">
      <c r="A7610" s="52">
        <v>74</v>
      </c>
      <c r="B7610" s="52" t="s">
        <v>10461</v>
      </c>
      <c r="C7610" s="52" t="s">
        <v>10358</v>
      </c>
      <c r="D7610" s="808">
        <v>355.1</v>
      </c>
      <c r="E7610" s="757"/>
      <c r="F7610" s="757"/>
      <c r="G7610" s="757"/>
      <c r="H7610" s="757"/>
      <c r="I7610" s="757"/>
    </row>
    <row r="7611" spans="1:9" ht="15.75" customHeight="1">
      <c r="A7611" s="52">
        <v>106</v>
      </c>
      <c r="B7611" s="52" t="s">
        <v>10462</v>
      </c>
      <c r="C7611" s="52" t="s">
        <v>10358</v>
      </c>
      <c r="D7611" s="808">
        <v>449.04</v>
      </c>
      <c r="E7611" s="757"/>
      <c r="F7611" s="757"/>
      <c r="G7611" s="757"/>
      <c r="H7611" s="757"/>
      <c r="I7611" s="757"/>
    </row>
    <row r="7612" spans="1:9" ht="15.75" customHeight="1">
      <c r="A7612" s="52">
        <v>88</v>
      </c>
      <c r="B7612" s="52" t="s">
        <v>10463</v>
      </c>
      <c r="C7612" s="52" t="s">
        <v>10358</v>
      </c>
      <c r="D7612" s="808">
        <v>12.62</v>
      </c>
      <c r="E7612" s="757"/>
      <c r="F7612" s="757"/>
      <c r="G7612" s="757"/>
      <c r="H7612" s="757"/>
      <c r="I7612" s="757"/>
    </row>
    <row r="7613" spans="1:9" ht="15.75" customHeight="1">
      <c r="A7613" s="52">
        <v>82</v>
      </c>
      <c r="B7613" s="52" t="s">
        <v>10464</v>
      </c>
      <c r="C7613" s="52" t="s">
        <v>10358</v>
      </c>
      <c r="D7613" s="808">
        <v>236.3</v>
      </c>
      <c r="E7613" s="757"/>
      <c r="F7613" s="757"/>
      <c r="G7613" s="757"/>
      <c r="H7613" s="757"/>
      <c r="I7613" s="757"/>
    </row>
    <row r="7614" spans="1:9" ht="15.75" customHeight="1">
      <c r="A7614" s="52">
        <v>105</v>
      </c>
      <c r="B7614" s="52" t="s">
        <v>10465</v>
      </c>
      <c r="C7614" s="52" t="s">
        <v>10358</v>
      </c>
      <c r="D7614" s="808">
        <v>334.84</v>
      </c>
      <c r="E7614" s="757"/>
      <c r="F7614" s="757"/>
      <c r="G7614" s="757"/>
      <c r="H7614" s="757"/>
      <c r="I7614" s="757"/>
    </row>
    <row r="7615" spans="1:9" ht="15.75" customHeight="1">
      <c r="A7615" s="52">
        <v>60</v>
      </c>
      <c r="B7615" s="52" t="s">
        <v>10466</v>
      </c>
      <c r="C7615" s="52" t="s">
        <v>10358</v>
      </c>
      <c r="D7615" s="808">
        <v>5.29</v>
      </c>
      <c r="E7615" s="757"/>
      <c r="F7615" s="757"/>
      <c r="G7615" s="757"/>
      <c r="H7615" s="757"/>
      <c r="I7615" s="757"/>
    </row>
    <row r="7616" spans="1:9" ht="15.75" customHeight="1">
      <c r="A7616" s="52">
        <v>72</v>
      </c>
      <c r="B7616" s="52" t="s">
        <v>10467</v>
      </c>
      <c r="C7616" s="52" t="s">
        <v>10358</v>
      </c>
      <c r="D7616" s="808">
        <v>58.49</v>
      </c>
      <c r="E7616" s="757"/>
      <c r="F7616" s="757"/>
      <c r="G7616" s="757"/>
      <c r="H7616" s="757"/>
      <c r="I7616" s="757"/>
    </row>
    <row r="7617" spans="1:9" ht="15.75" customHeight="1">
      <c r="A7617" s="52">
        <v>67</v>
      </c>
      <c r="B7617" s="52" t="s">
        <v>10468</v>
      </c>
      <c r="C7617" s="52" t="s">
        <v>10358</v>
      </c>
      <c r="D7617" s="808">
        <v>18.91</v>
      </c>
      <c r="E7617" s="757"/>
      <c r="F7617" s="757"/>
      <c r="G7617" s="757"/>
      <c r="H7617" s="757"/>
      <c r="I7617" s="757"/>
    </row>
    <row r="7618" spans="1:9" ht="15.75" customHeight="1">
      <c r="A7618" s="52">
        <v>71</v>
      </c>
      <c r="B7618" s="52" t="s">
        <v>10469</v>
      </c>
      <c r="C7618" s="52" t="s">
        <v>10358</v>
      </c>
      <c r="D7618" s="808">
        <v>36.130000000000003</v>
      </c>
      <c r="E7618" s="757"/>
      <c r="F7618" s="757"/>
      <c r="G7618" s="757"/>
      <c r="H7618" s="757"/>
      <c r="I7618" s="757"/>
    </row>
    <row r="7619" spans="1:9" ht="15.75" customHeight="1">
      <c r="A7619" s="52">
        <v>73</v>
      </c>
      <c r="B7619" s="52" t="s">
        <v>10470</v>
      </c>
      <c r="C7619" s="52" t="s">
        <v>10358</v>
      </c>
      <c r="D7619" s="808">
        <v>18.100000000000001</v>
      </c>
      <c r="E7619" s="757"/>
      <c r="F7619" s="757"/>
      <c r="G7619" s="757"/>
      <c r="H7619" s="757"/>
      <c r="I7619" s="757"/>
    </row>
    <row r="7620" spans="1:9" ht="15.75" customHeight="1">
      <c r="A7620" s="52">
        <v>37997</v>
      </c>
      <c r="B7620" s="52" t="s">
        <v>10471</v>
      </c>
      <c r="C7620" s="52" t="s">
        <v>10358</v>
      </c>
      <c r="D7620" s="808">
        <v>17.649999999999999</v>
      </c>
      <c r="E7620" s="757"/>
      <c r="F7620" s="757"/>
      <c r="G7620" s="757"/>
      <c r="H7620" s="757"/>
      <c r="I7620" s="757"/>
    </row>
    <row r="7621" spans="1:9" ht="15.75" customHeight="1">
      <c r="A7621" s="52">
        <v>37998</v>
      </c>
      <c r="B7621" s="52" t="s">
        <v>10472</v>
      </c>
      <c r="C7621" s="52" t="s">
        <v>10358</v>
      </c>
      <c r="D7621" s="808">
        <v>23.63</v>
      </c>
      <c r="E7621" s="757"/>
      <c r="F7621" s="757"/>
      <c r="G7621" s="757"/>
      <c r="H7621" s="757"/>
      <c r="I7621" s="757"/>
    </row>
    <row r="7622" spans="1:9" ht="15.75" customHeight="1">
      <c r="A7622" s="52">
        <v>10899</v>
      </c>
      <c r="B7622" s="52" t="s">
        <v>10473</v>
      </c>
      <c r="C7622" s="52" t="s">
        <v>10358</v>
      </c>
      <c r="D7622" s="808">
        <v>78.849999999999994</v>
      </c>
      <c r="E7622" s="757"/>
      <c r="F7622" s="757"/>
      <c r="G7622" s="757"/>
      <c r="H7622" s="757"/>
      <c r="I7622" s="757"/>
    </row>
    <row r="7623" spans="1:9" ht="15.75" customHeight="1">
      <c r="A7623" s="52">
        <v>10900</v>
      </c>
      <c r="B7623" s="52" t="s">
        <v>10474</v>
      </c>
      <c r="C7623" s="52" t="s">
        <v>10358</v>
      </c>
      <c r="D7623" s="808">
        <v>61.71</v>
      </c>
      <c r="E7623" s="757"/>
      <c r="F7623" s="757"/>
      <c r="G7623" s="757"/>
      <c r="H7623" s="757"/>
      <c r="I7623" s="757"/>
    </row>
    <row r="7624" spans="1:9" ht="15.75" customHeight="1">
      <c r="A7624" s="52">
        <v>46</v>
      </c>
      <c r="B7624" s="52" t="s">
        <v>10475</v>
      </c>
      <c r="C7624" s="52" t="s">
        <v>10358</v>
      </c>
      <c r="D7624" s="808">
        <v>49</v>
      </c>
      <c r="E7624" s="757"/>
      <c r="F7624" s="757"/>
      <c r="G7624" s="757"/>
      <c r="H7624" s="757"/>
      <c r="I7624" s="757"/>
    </row>
    <row r="7625" spans="1:9" ht="15.75" customHeight="1">
      <c r="A7625" s="52">
        <v>12863</v>
      </c>
      <c r="B7625" s="52" t="s">
        <v>10476</v>
      </c>
      <c r="C7625" s="52" t="s">
        <v>10358</v>
      </c>
      <c r="D7625" s="808">
        <v>31.13</v>
      </c>
      <c r="E7625" s="757"/>
      <c r="F7625" s="757"/>
      <c r="G7625" s="757"/>
      <c r="H7625" s="757"/>
      <c r="I7625" s="757"/>
    </row>
    <row r="7626" spans="1:9" ht="15.75" customHeight="1">
      <c r="A7626" s="52">
        <v>47</v>
      </c>
      <c r="B7626" s="52" t="s">
        <v>10477</v>
      </c>
      <c r="C7626" s="52" t="s">
        <v>10358</v>
      </c>
      <c r="D7626" s="808">
        <v>83.78</v>
      </c>
      <c r="E7626" s="757"/>
      <c r="F7626" s="757"/>
      <c r="G7626" s="757"/>
      <c r="H7626" s="757"/>
      <c r="I7626" s="757"/>
    </row>
    <row r="7627" spans="1:9" ht="15.75" customHeight="1">
      <c r="A7627" s="52">
        <v>48</v>
      </c>
      <c r="B7627" s="52" t="s">
        <v>10478</v>
      </c>
      <c r="C7627" s="52" t="s">
        <v>10358</v>
      </c>
      <c r="D7627" s="808">
        <v>21.85</v>
      </c>
      <c r="E7627" s="757"/>
      <c r="F7627" s="757"/>
      <c r="G7627" s="757"/>
      <c r="H7627" s="757"/>
      <c r="I7627" s="757"/>
    </row>
    <row r="7628" spans="1:9" ht="15.75" customHeight="1">
      <c r="A7628" s="52">
        <v>52</v>
      </c>
      <c r="B7628" s="52" t="s">
        <v>10479</v>
      </c>
      <c r="C7628" s="52" t="s">
        <v>10358</v>
      </c>
      <c r="D7628" s="808">
        <v>16.600000000000001</v>
      </c>
      <c r="E7628" s="757"/>
      <c r="F7628" s="757"/>
      <c r="G7628" s="757"/>
      <c r="H7628" s="757"/>
      <c r="I7628" s="757"/>
    </row>
    <row r="7629" spans="1:9" ht="15.75" customHeight="1">
      <c r="A7629" s="52">
        <v>43</v>
      </c>
      <c r="B7629" s="52" t="s">
        <v>10480</v>
      </c>
      <c r="C7629" s="52" t="s">
        <v>10358</v>
      </c>
      <c r="D7629" s="808">
        <v>56.03</v>
      </c>
      <c r="E7629" s="757"/>
      <c r="F7629" s="757"/>
      <c r="G7629" s="757"/>
      <c r="H7629" s="757"/>
      <c r="I7629" s="757"/>
    </row>
    <row r="7630" spans="1:9" ht="15.75" customHeight="1">
      <c r="A7630" s="52">
        <v>39719</v>
      </c>
      <c r="B7630" s="52" t="s">
        <v>10481</v>
      </c>
      <c r="C7630" s="52" t="s">
        <v>10408</v>
      </c>
      <c r="D7630" s="808">
        <v>140.11000000000001</v>
      </c>
      <c r="E7630" s="757"/>
      <c r="F7630" s="757"/>
      <c r="G7630" s="757"/>
      <c r="H7630" s="757"/>
      <c r="I7630" s="757"/>
    </row>
    <row r="7631" spans="1:9" ht="15.75" customHeight="1">
      <c r="A7631" s="52">
        <v>3410</v>
      </c>
      <c r="B7631" s="52" t="s">
        <v>10482</v>
      </c>
      <c r="C7631" s="52" t="s">
        <v>10406</v>
      </c>
      <c r="D7631" s="808">
        <v>31.51</v>
      </c>
      <c r="E7631" s="757"/>
      <c r="F7631" s="757"/>
      <c r="G7631" s="757"/>
      <c r="H7631" s="757"/>
      <c r="I7631" s="757"/>
    </row>
    <row r="7632" spans="1:9" ht="15.75" customHeight="1">
      <c r="A7632" s="52">
        <v>4791</v>
      </c>
      <c r="B7632" s="52" t="s">
        <v>10483</v>
      </c>
      <c r="C7632" s="52" t="s">
        <v>10406</v>
      </c>
      <c r="D7632" s="808">
        <v>41.01</v>
      </c>
      <c r="E7632" s="757"/>
      <c r="F7632" s="757"/>
      <c r="G7632" s="757"/>
      <c r="H7632" s="757"/>
      <c r="I7632" s="757"/>
    </row>
    <row r="7633" spans="1:9" ht="15.75" customHeight="1">
      <c r="A7633" s="52">
        <v>157</v>
      </c>
      <c r="B7633" s="52" t="s">
        <v>10484</v>
      </c>
      <c r="C7633" s="52" t="s">
        <v>10406</v>
      </c>
      <c r="D7633" s="808">
        <v>198.79</v>
      </c>
      <c r="E7633" s="757"/>
      <c r="F7633" s="757"/>
      <c r="G7633" s="757"/>
      <c r="H7633" s="757"/>
      <c r="I7633" s="757"/>
    </row>
    <row r="7634" spans="1:9" ht="15.75" customHeight="1">
      <c r="A7634" s="52">
        <v>156</v>
      </c>
      <c r="B7634" s="52" t="s">
        <v>10485</v>
      </c>
      <c r="C7634" s="52" t="s">
        <v>10406</v>
      </c>
      <c r="D7634" s="808">
        <v>70.78</v>
      </c>
      <c r="E7634" s="757"/>
      <c r="F7634" s="757"/>
      <c r="G7634" s="757"/>
      <c r="H7634" s="757"/>
      <c r="I7634" s="757"/>
    </row>
    <row r="7635" spans="1:9" ht="15.75" customHeight="1">
      <c r="A7635" s="52">
        <v>131</v>
      </c>
      <c r="B7635" s="52" t="s">
        <v>10486</v>
      </c>
      <c r="C7635" s="52" t="s">
        <v>10406</v>
      </c>
      <c r="D7635" s="808">
        <v>60.53</v>
      </c>
      <c r="E7635" s="757"/>
      <c r="F7635" s="757"/>
      <c r="G7635" s="757"/>
      <c r="H7635" s="757"/>
      <c r="I7635" s="757"/>
    </row>
    <row r="7636" spans="1:9" ht="15.75" customHeight="1">
      <c r="A7636" s="52">
        <v>21114</v>
      </c>
      <c r="B7636" s="52" t="s">
        <v>10487</v>
      </c>
      <c r="C7636" s="52" t="s">
        <v>10358</v>
      </c>
      <c r="D7636" s="808">
        <v>27.62</v>
      </c>
      <c r="E7636" s="757"/>
      <c r="F7636" s="757"/>
      <c r="G7636" s="757"/>
      <c r="H7636" s="757"/>
      <c r="I7636" s="757"/>
    </row>
    <row r="7637" spans="1:9" ht="15.75" customHeight="1">
      <c r="A7637" s="52">
        <v>119</v>
      </c>
      <c r="B7637" s="52" t="s">
        <v>10488</v>
      </c>
      <c r="C7637" s="52" t="s">
        <v>10358</v>
      </c>
      <c r="D7637" s="808">
        <v>7</v>
      </c>
      <c r="E7637" s="757"/>
      <c r="F7637" s="757"/>
      <c r="G7637" s="757"/>
      <c r="H7637" s="757"/>
      <c r="I7637" s="757"/>
    </row>
    <row r="7638" spans="1:9" ht="15.75" customHeight="1">
      <c r="A7638" s="52">
        <v>122</v>
      </c>
      <c r="B7638" s="52" t="s">
        <v>10489</v>
      </c>
      <c r="C7638" s="52" t="s">
        <v>10358</v>
      </c>
      <c r="D7638" s="808">
        <v>53.86</v>
      </c>
      <c r="E7638" s="757"/>
      <c r="F7638" s="757"/>
      <c r="G7638" s="757"/>
      <c r="H7638" s="757"/>
      <c r="I7638" s="757"/>
    </row>
    <row r="7639" spans="1:9" ht="15.75" customHeight="1">
      <c r="A7639" s="52">
        <v>20080</v>
      </c>
      <c r="B7639" s="52" t="s">
        <v>10490</v>
      </c>
      <c r="C7639" s="52" t="s">
        <v>10358</v>
      </c>
      <c r="D7639" s="808">
        <v>17.579999999999998</v>
      </c>
      <c r="E7639" s="757"/>
      <c r="F7639" s="757"/>
      <c r="G7639" s="757"/>
      <c r="H7639" s="757"/>
      <c r="I7639" s="757"/>
    </row>
    <row r="7640" spans="1:9" ht="15.75" customHeight="1">
      <c r="A7640" s="52">
        <v>124</v>
      </c>
      <c r="B7640" s="52" t="s">
        <v>10491</v>
      </c>
      <c r="C7640" s="52" t="s">
        <v>10408</v>
      </c>
      <c r="D7640" s="808">
        <v>23.34</v>
      </c>
      <c r="E7640" s="757"/>
      <c r="F7640" s="757"/>
      <c r="G7640" s="757"/>
      <c r="H7640" s="757"/>
      <c r="I7640" s="757"/>
    </row>
    <row r="7641" spans="1:9" ht="15.75" customHeight="1">
      <c r="A7641" s="52">
        <v>7334</v>
      </c>
      <c r="B7641" s="52" t="s">
        <v>10492</v>
      </c>
      <c r="C7641" s="52" t="s">
        <v>10408</v>
      </c>
      <c r="D7641" s="808">
        <v>20.02</v>
      </c>
      <c r="E7641" s="757"/>
      <c r="F7641" s="757"/>
      <c r="G7641" s="757"/>
      <c r="H7641" s="757"/>
      <c r="I7641" s="757"/>
    </row>
    <row r="7642" spans="1:9" ht="15.75" customHeight="1">
      <c r="A7642" s="52">
        <v>123</v>
      </c>
      <c r="B7642" s="52" t="s">
        <v>10493</v>
      </c>
      <c r="C7642" s="52" t="s">
        <v>10408</v>
      </c>
      <c r="D7642" s="808">
        <v>9.5500000000000007</v>
      </c>
      <c r="E7642" s="757"/>
      <c r="F7642" s="757"/>
      <c r="G7642" s="757"/>
      <c r="H7642" s="757"/>
      <c r="I7642" s="757"/>
    </row>
    <row r="7643" spans="1:9" ht="15.75" customHeight="1">
      <c r="A7643" s="52">
        <v>127</v>
      </c>
      <c r="B7643" s="52" t="s">
        <v>10494</v>
      </c>
      <c r="C7643" s="52" t="s">
        <v>10408</v>
      </c>
      <c r="D7643" s="808">
        <v>22.8</v>
      </c>
      <c r="E7643" s="757"/>
      <c r="F7643" s="757"/>
      <c r="G7643" s="757"/>
      <c r="H7643" s="757"/>
      <c r="I7643" s="757"/>
    </row>
    <row r="7644" spans="1:9" ht="15.75" customHeight="1">
      <c r="A7644" s="52">
        <v>41373</v>
      </c>
      <c r="B7644" s="52" t="s">
        <v>10495</v>
      </c>
      <c r="C7644" s="52" t="s">
        <v>10408</v>
      </c>
      <c r="D7644" s="808">
        <v>31.77</v>
      </c>
      <c r="E7644" s="757"/>
      <c r="F7644" s="757"/>
      <c r="G7644" s="757"/>
      <c r="H7644" s="757"/>
      <c r="I7644" s="757"/>
    </row>
    <row r="7645" spans="1:9" ht="15.75" customHeight="1">
      <c r="A7645" s="52">
        <v>133</v>
      </c>
      <c r="B7645" s="52" t="s">
        <v>10496</v>
      </c>
      <c r="C7645" s="52" t="s">
        <v>10408</v>
      </c>
      <c r="D7645" s="808">
        <v>9.4700000000000006</v>
      </c>
      <c r="E7645" s="757"/>
      <c r="F7645" s="757"/>
      <c r="G7645" s="757"/>
      <c r="H7645" s="757"/>
      <c r="I7645" s="757"/>
    </row>
    <row r="7646" spans="1:9" ht="15.75" customHeight="1">
      <c r="A7646" s="52">
        <v>43617</v>
      </c>
      <c r="B7646" s="52" t="s">
        <v>10497</v>
      </c>
      <c r="C7646" s="52" t="s">
        <v>10408</v>
      </c>
      <c r="D7646" s="808">
        <v>10.58</v>
      </c>
      <c r="E7646" s="757"/>
      <c r="F7646" s="757"/>
      <c r="G7646" s="757"/>
      <c r="H7646" s="757"/>
      <c r="I7646" s="757"/>
    </row>
    <row r="7647" spans="1:9" ht="15.75" customHeight="1">
      <c r="A7647" s="52">
        <v>132</v>
      </c>
      <c r="B7647" s="52" t="s">
        <v>10498</v>
      </c>
      <c r="C7647" s="52" t="s">
        <v>10408</v>
      </c>
      <c r="D7647" s="808">
        <v>9.82</v>
      </c>
      <c r="E7647" s="757"/>
      <c r="F7647" s="757"/>
      <c r="G7647" s="757"/>
      <c r="H7647" s="757"/>
      <c r="I7647" s="757"/>
    </row>
    <row r="7648" spans="1:9" ht="15.75" customHeight="1">
      <c r="A7648" s="52">
        <v>43618</v>
      </c>
      <c r="B7648" s="52" t="s">
        <v>10499</v>
      </c>
      <c r="C7648" s="52" t="s">
        <v>10406</v>
      </c>
      <c r="D7648" s="808">
        <v>24.71</v>
      </c>
      <c r="E7648" s="757"/>
      <c r="F7648" s="757"/>
      <c r="G7648" s="757"/>
      <c r="H7648" s="757"/>
      <c r="I7648" s="757"/>
    </row>
    <row r="7649" spans="1:9" ht="15.75" customHeight="1">
      <c r="A7649" s="52">
        <v>37476</v>
      </c>
      <c r="B7649" s="52" t="s">
        <v>10500</v>
      </c>
      <c r="C7649" s="52" t="s">
        <v>10358</v>
      </c>
      <c r="D7649" s="967">
        <v>3494.11</v>
      </c>
      <c r="E7649" s="757"/>
      <c r="F7649" s="757"/>
      <c r="G7649" s="757"/>
      <c r="H7649" s="757"/>
      <c r="I7649" s="757"/>
    </row>
    <row r="7650" spans="1:9" ht="15.75" customHeight="1">
      <c r="A7650" s="52">
        <v>37478</v>
      </c>
      <c r="B7650" s="52" t="s">
        <v>10501</v>
      </c>
      <c r="C7650" s="52" t="s">
        <v>10358</v>
      </c>
      <c r="D7650" s="967">
        <v>4376.47</v>
      </c>
      <c r="E7650" s="757"/>
      <c r="F7650" s="757"/>
      <c r="G7650" s="757"/>
      <c r="H7650" s="757"/>
      <c r="I7650" s="757"/>
    </row>
    <row r="7651" spans="1:9" ht="15.75" customHeight="1">
      <c r="A7651" s="52">
        <v>37477</v>
      </c>
      <c r="B7651" s="52" t="s">
        <v>10502</v>
      </c>
      <c r="C7651" s="52" t="s">
        <v>10358</v>
      </c>
      <c r="D7651" s="967">
        <v>5929.41</v>
      </c>
      <c r="E7651" s="757"/>
      <c r="F7651" s="757"/>
      <c r="G7651" s="757"/>
      <c r="H7651" s="757"/>
      <c r="I7651" s="757"/>
    </row>
    <row r="7652" spans="1:9" ht="15.75" customHeight="1">
      <c r="A7652" s="52">
        <v>37479</v>
      </c>
      <c r="B7652" s="52" t="s">
        <v>10503</v>
      </c>
      <c r="C7652" s="52" t="s">
        <v>10358</v>
      </c>
      <c r="D7652" s="967">
        <v>7032.35</v>
      </c>
      <c r="E7652" s="757"/>
      <c r="F7652" s="757"/>
      <c r="G7652" s="757"/>
      <c r="H7652" s="757"/>
      <c r="I7652" s="757"/>
    </row>
    <row r="7653" spans="1:9" ht="15.75" customHeight="1">
      <c r="A7653" s="52">
        <v>4319</v>
      </c>
      <c r="B7653" s="52" t="s">
        <v>10504</v>
      </c>
      <c r="C7653" s="52" t="s">
        <v>10358</v>
      </c>
      <c r="D7653" s="808">
        <v>1.96</v>
      </c>
      <c r="E7653" s="757"/>
      <c r="F7653" s="757"/>
      <c r="G7653" s="757"/>
      <c r="H7653" s="757"/>
      <c r="I7653" s="757"/>
    </row>
    <row r="7654" spans="1:9" ht="15.75" customHeight="1">
      <c r="A7654" s="52">
        <v>42409</v>
      </c>
      <c r="B7654" s="52" t="s">
        <v>10505</v>
      </c>
      <c r="C7654" s="52" t="s">
        <v>10406</v>
      </c>
      <c r="D7654" s="808">
        <v>15.56</v>
      </c>
      <c r="E7654" s="757"/>
      <c r="F7654" s="757"/>
      <c r="G7654" s="757"/>
      <c r="H7654" s="757"/>
      <c r="I7654" s="757"/>
    </row>
    <row r="7655" spans="1:9" ht="15.75" customHeight="1">
      <c r="A7655" s="52">
        <v>40553</v>
      </c>
      <c r="B7655" s="52" t="s">
        <v>10506</v>
      </c>
      <c r="C7655" s="52" t="s">
        <v>10507</v>
      </c>
      <c r="D7655" s="808">
        <v>44.08</v>
      </c>
      <c r="E7655" s="757"/>
      <c r="F7655" s="757"/>
      <c r="G7655" s="757"/>
      <c r="H7655" s="757"/>
      <c r="I7655" s="757"/>
    </row>
    <row r="7656" spans="1:9" ht="15.75" customHeight="1">
      <c r="A7656" s="52">
        <v>6114</v>
      </c>
      <c r="B7656" s="52" t="s">
        <v>10508</v>
      </c>
      <c r="C7656" s="52" t="s">
        <v>10509</v>
      </c>
      <c r="D7656" s="808">
        <v>12.78</v>
      </c>
      <c r="E7656" s="757"/>
      <c r="F7656" s="757"/>
      <c r="G7656" s="757"/>
      <c r="H7656" s="757"/>
      <c r="I7656" s="757"/>
    </row>
    <row r="7657" spans="1:9" ht="15.75" customHeight="1">
      <c r="A7657" s="52">
        <v>40912</v>
      </c>
      <c r="B7657" s="52" t="s">
        <v>10510</v>
      </c>
      <c r="C7657" s="52" t="s">
        <v>10511</v>
      </c>
      <c r="D7657" s="967">
        <v>2243</v>
      </c>
      <c r="E7657" s="757"/>
      <c r="F7657" s="757"/>
      <c r="G7657" s="757"/>
      <c r="H7657" s="757"/>
      <c r="I7657" s="757"/>
    </row>
    <row r="7658" spans="1:9" ht="15.75" customHeight="1">
      <c r="A7658" s="52">
        <v>247</v>
      </c>
      <c r="B7658" s="52" t="s">
        <v>10512</v>
      </c>
      <c r="C7658" s="52" t="s">
        <v>10509</v>
      </c>
      <c r="D7658" s="808">
        <v>12.78</v>
      </c>
      <c r="E7658" s="757"/>
      <c r="F7658" s="757"/>
      <c r="G7658" s="757"/>
      <c r="H7658" s="757"/>
      <c r="I7658" s="757"/>
    </row>
    <row r="7659" spans="1:9" ht="15.75" customHeight="1">
      <c r="A7659" s="52">
        <v>40919</v>
      </c>
      <c r="B7659" s="52" t="s">
        <v>10513</v>
      </c>
      <c r="C7659" s="52" t="s">
        <v>10511</v>
      </c>
      <c r="D7659" s="967">
        <v>2243.02</v>
      </c>
      <c r="E7659" s="757"/>
      <c r="F7659" s="757"/>
      <c r="G7659" s="757"/>
      <c r="H7659" s="757"/>
      <c r="I7659" s="757"/>
    </row>
    <row r="7660" spans="1:9" ht="15.75" customHeight="1">
      <c r="A7660" s="52">
        <v>40984</v>
      </c>
      <c r="B7660" s="52" t="s">
        <v>10514</v>
      </c>
      <c r="C7660" s="52" t="s">
        <v>10511</v>
      </c>
      <c r="D7660" s="967">
        <v>1695.25</v>
      </c>
      <c r="E7660" s="757"/>
      <c r="F7660" s="757"/>
      <c r="G7660" s="757"/>
      <c r="H7660" s="757"/>
      <c r="I7660" s="757"/>
    </row>
    <row r="7661" spans="1:9" ht="15.75" customHeight="1">
      <c r="A7661" s="52">
        <v>44499</v>
      </c>
      <c r="B7661" s="52" t="s">
        <v>10515</v>
      </c>
      <c r="C7661" s="52" t="s">
        <v>10509</v>
      </c>
      <c r="D7661" s="808">
        <v>9.66</v>
      </c>
      <c r="E7661" s="757"/>
      <c r="F7661" s="757"/>
      <c r="G7661" s="757"/>
      <c r="H7661" s="757"/>
      <c r="I7661" s="757"/>
    </row>
    <row r="7662" spans="1:9" ht="15.75" customHeight="1">
      <c r="A7662" s="52">
        <v>248</v>
      </c>
      <c r="B7662" s="52" t="s">
        <v>10516</v>
      </c>
      <c r="C7662" s="52" t="s">
        <v>10509</v>
      </c>
      <c r="D7662" s="808">
        <v>12.78</v>
      </c>
      <c r="E7662" s="757"/>
      <c r="F7662" s="757"/>
      <c r="G7662" s="757"/>
      <c r="H7662" s="757"/>
      <c r="I7662" s="757"/>
    </row>
    <row r="7663" spans="1:9" ht="15.75" customHeight="1">
      <c r="A7663" s="52">
        <v>41086</v>
      </c>
      <c r="B7663" s="52" t="s">
        <v>10517</v>
      </c>
      <c r="C7663" s="52" t="s">
        <v>10511</v>
      </c>
      <c r="D7663" s="967">
        <v>2243</v>
      </c>
      <c r="E7663" s="757"/>
      <c r="F7663" s="757"/>
      <c r="G7663" s="757"/>
      <c r="H7663" s="757"/>
      <c r="I7663" s="757"/>
    </row>
    <row r="7664" spans="1:9" ht="15.75" customHeight="1">
      <c r="A7664" s="52">
        <v>34466</v>
      </c>
      <c r="B7664" s="52" t="s">
        <v>10518</v>
      </c>
      <c r="C7664" s="52" t="s">
        <v>10509</v>
      </c>
      <c r="D7664" s="808">
        <v>12.78</v>
      </c>
      <c r="E7664" s="757"/>
      <c r="F7664" s="757"/>
      <c r="G7664" s="757"/>
      <c r="H7664" s="757"/>
      <c r="I7664" s="757"/>
    </row>
    <row r="7665" spans="1:9" ht="15.75" customHeight="1">
      <c r="A7665" s="52">
        <v>41083</v>
      </c>
      <c r="B7665" s="52" t="s">
        <v>10519</v>
      </c>
      <c r="C7665" s="52" t="s">
        <v>10511</v>
      </c>
      <c r="D7665" s="967">
        <v>2243.02</v>
      </c>
      <c r="E7665" s="757"/>
      <c r="F7665" s="757"/>
      <c r="G7665" s="757"/>
      <c r="H7665" s="757"/>
      <c r="I7665" s="757"/>
    </row>
    <row r="7666" spans="1:9" ht="15.75" customHeight="1">
      <c r="A7666" s="52">
        <v>252</v>
      </c>
      <c r="B7666" s="52" t="s">
        <v>10520</v>
      </c>
      <c r="C7666" s="52" t="s">
        <v>10509</v>
      </c>
      <c r="D7666" s="808">
        <v>13.29</v>
      </c>
      <c r="E7666" s="757"/>
      <c r="F7666" s="757"/>
      <c r="G7666" s="757"/>
      <c r="H7666" s="757"/>
      <c r="I7666" s="757"/>
    </row>
    <row r="7667" spans="1:9" ht="15.75" customHeight="1">
      <c r="A7667" s="52">
        <v>40909</v>
      </c>
      <c r="B7667" s="52" t="s">
        <v>10521</v>
      </c>
      <c r="C7667" s="52" t="s">
        <v>10511</v>
      </c>
      <c r="D7667" s="967">
        <v>2332.61</v>
      </c>
      <c r="E7667" s="757"/>
      <c r="F7667" s="757"/>
      <c r="G7667" s="757"/>
      <c r="H7667" s="757"/>
      <c r="I7667" s="757"/>
    </row>
    <row r="7668" spans="1:9" ht="15.75" customHeight="1">
      <c r="A7668" s="52">
        <v>242</v>
      </c>
      <c r="B7668" s="52" t="s">
        <v>10522</v>
      </c>
      <c r="C7668" s="52" t="s">
        <v>10509</v>
      </c>
      <c r="D7668" s="808">
        <v>13.29</v>
      </c>
      <c r="E7668" s="757"/>
      <c r="F7668" s="757"/>
      <c r="G7668" s="757"/>
      <c r="H7668" s="757"/>
      <c r="I7668" s="757"/>
    </row>
    <row r="7669" spans="1:9" ht="15.75" customHeight="1">
      <c r="A7669" s="52">
        <v>41085</v>
      </c>
      <c r="B7669" s="52" t="s">
        <v>10523</v>
      </c>
      <c r="C7669" s="52" t="s">
        <v>10511</v>
      </c>
      <c r="D7669" s="967">
        <v>2332.8000000000002</v>
      </c>
      <c r="E7669" s="757"/>
      <c r="F7669" s="757"/>
      <c r="G7669" s="757"/>
      <c r="H7669" s="757"/>
      <c r="I7669" s="757"/>
    </row>
    <row r="7670" spans="1:9" ht="15.75" customHeight="1">
      <c r="A7670" s="52">
        <v>427</v>
      </c>
      <c r="B7670" s="52" t="s">
        <v>10524</v>
      </c>
      <c r="C7670" s="52" t="s">
        <v>10358</v>
      </c>
      <c r="D7670" s="808">
        <v>9.3699999999999992</v>
      </c>
      <c r="E7670" s="757"/>
      <c r="F7670" s="757"/>
      <c r="G7670" s="757"/>
      <c r="H7670" s="757"/>
      <c r="I7670" s="757"/>
    </row>
    <row r="7671" spans="1:9" ht="15.75" customHeight="1">
      <c r="A7671" s="52">
        <v>417</v>
      </c>
      <c r="B7671" s="52" t="s">
        <v>10525</v>
      </c>
      <c r="C7671" s="52" t="s">
        <v>10358</v>
      </c>
      <c r="D7671" s="808">
        <v>4.42</v>
      </c>
      <c r="E7671" s="757"/>
      <c r="F7671" s="757"/>
      <c r="G7671" s="757"/>
      <c r="H7671" s="757"/>
      <c r="I7671" s="757"/>
    </row>
    <row r="7672" spans="1:9" ht="15.75" customHeight="1">
      <c r="A7672" s="52">
        <v>11273</v>
      </c>
      <c r="B7672" s="52" t="s">
        <v>10526</v>
      </c>
      <c r="C7672" s="52" t="s">
        <v>10358</v>
      </c>
      <c r="D7672" s="808">
        <v>13.71</v>
      </c>
      <c r="E7672" s="757"/>
      <c r="F7672" s="757"/>
      <c r="G7672" s="757"/>
      <c r="H7672" s="757"/>
      <c r="I7672" s="757"/>
    </row>
    <row r="7673" spans="1:9" ht="15.75" customHeight="1">
      <c r="A7673" s="52">
        <v>11272</v>
      </c>
      <c r="B7673" s="52" t="s">
        <v>10527</v>
      </c>
      <c r="C7673" s="52" t="s">
        <v>10358</v>
      </c>
      <c r="D7673" s="808">
        <v>8.2799999999999994</v>
      </c>
      <c r="E7673" s="757"/>
      <c r="F7673" s="757"/>
      <c r="G7673" s="757"/>
      <c r="H7673" s="757"/>
      <c r="I7673" s="757"/>
    </row>
    <row r="7674" spans="1:9" ht="15.75" customHeight="1">
      <c r="A7674" s="52">
        <v>11275</v>
      </c>
      <c r="B7674" s="52" t="s">
        <v>10528</v>
      </c>
      <c r="C7674" s="52" t="s">
        <v>10358</v>
      </c>
      <c r="D7674" s="808">
        <v>3.32</v>
      </c>
      <c r="E7674" s="757"/>
      <c r="F7674" s="757"/>
      <c r="G7674" s="757"/>
      <c r="H7674" s="757"/>
      <c r="I7674" s="757"/>
    </row>
    <row r="7675" spans="1:9" ht="15.75" customHeight="1">
      <c r="A7675" s="52">
        <v>11274</v>
      </c>
      <c r="B7675" s="52" t="s">
        <v>10529</v>
      </c>
      <c r="C7675" s="52" t="s">
        <v>10358</v>
      </c>
      <c r="D7675" s="808">
        <v>2.5299999999999998</v>
      </c>
      <c r="E7675" s="757"/>
      <c r="F7675" s="757"/>
      <c r="G7675" s="757"/>
      <c r="H7675" s="757"/>
      <c r="I7675" s="757"/>
    </row>
    <row r="7676" spans="1:9" ht="15.75" customHeight="1">
      <c r="A7676" s="52">
        <v>38470</v>
      </c>
      <c r="B7676" s="52" t="s">
        <v>10530</v>
      </c>
      <c r="C7676" s="52" t="s">
        <v>10358</v>
      </c>
      <c r="D7676" s="808">
        <v>36.9</v>
      </c>
      <c r="E7676" s="757"/>
      <c r="F7676" s="757"/>
      <c r="G7676" s="757"/>
      <c r="H7676" s="757"/>
      <c r="I7676" s="757"/>
    </row>
    <row r="7677" spans="1:9" ht="15.75" customHeight="1">
      <c r="A7677" s="52">
        <v>38547</v>
      </c>
      <c r="B7677" s="52" t="s">
        <v>10531</v>
      </c>
      <c r="C7677" s="52" t="s">
        <v>10358</v>
      </c>
      <c r="D7677" s="808">
        <v>100.69</v>
      </c>
      <c r="E7677" s="757"/>
      <c r="F7677" s="757"/>
      <c r="G7677" s="757"/>
      <c r="H7677" s="757"/>
      <c r="I7677" s="757"/>
    </row>
    <row r="7678" spans="1:9" ht="15.75" customHeight="1">
      <c r="A7678" s="52">
        <v>38469</v>
      </c>
      <c r="B7678" s="52" t="s">
        <v>10532</v>
      </c>
      <c r="C7678" s="52" t="s">
        <v>10358</v>
      </c>
      <c r="D7678" s="808">
        <v>108.27</v>
      </c>
      <c r="E7678" s="757"/>
      <c r="F7678" s="757"/>
      <c r="G7678" s="757"/>
      <c r="H7678" s="757"/>
      <c r="I7678" s="757"/>
    </row>
    <row r="7679" spans="1:9" ht="15.75" customHeight="1">
      <c r="A7679" s="52">
        <v>38467</v>
      </c>
      <c r="B7679" s="52" t="s">
        <v>10533</v>
      </c>
      <c r="C7679" s="52" t="s">
        <v>10358</v>
      </c>
      <c r="D7679" s="808">
        <v>60.92</v>
      </c>
      <c r="E7679" s="757"/>
      <c r="F7679" s="757"/>
      <c r="G7679" s="757"/>
      <c r="H7679" s="757"/>
      <c r="I7679" s="757"/>
    </row>
    <row r="7680" spans="1:9" ht="15.75" customHeight="1">
      <c r="A7680" s="52">
        <v>38468</v>
      </c>
      <c r="B7680" s="52" t="s">
        <v>10534</v>
      </c>
      <c r="C7680" s="52" t="s">
        <v>10358</v>
      </c>
      <c r="D7680" s="808">
        <v>67.040000000000006</v>
      </c>
      <c r="E7680" s="757"/>
      <c r="F7680" s="757"/>
      <c r="G7680" s="757"/>
      <c r="H7680" s="757"/>
      <c r="I7680" s="757"/>
    </row>
    <row r="7681" spans="1:9" ht="15.75" customHeight="1">
      <c r="A7681" s="52">
        <v>38471</v>
      </c>
      <c r="B7681" s="52" t="s">
        <v>10535</v>
      </c>
      <c r="C7681" s="52" t="s">
        <v>10358</v>
      </c>
      <c r="D7681" s="808">
        <v>87.06</v>
      </c>
      <c r="E7681" s="757"/>
      <c r="F7681" s="757"/>
      <c r="G7681" s="757"/>
      <c r="H7681" s="757"/>
      <c r="I7681" s="757"/>
    </row>
    <row r="7682" spans="1:9" ht="15.75" customHeight="1">
      <c r="A7682" s="52">
        <v>37370</v>
      </c>
      <c r="B7682" s="52" t="s">
        <v>10536</v>
      </c>
      <c r="C7682" s="52" t="s">
        <v>10509</v>
      </c>
      <c r="D7682" s="808">
        <v>0.48</v>
      </c>
      <c r="E7682" s="757"/>
      <c r="F7682" s="757"/>
      <c r="G7682" s="757"/>
      <c r="H7682" s="757"/>
      <c r="I7682" s="757"/>
    </row>
    <row r="7683" spans="1:9" ht="15.75" customHeight="1">
      <c r="A7683" s="52">
        <v>40861</v>
      </c>
      <c r="B7683" s="52" t="s">
        <v>10537</v>
      </c>
      <c r="C7683" s="52" t="s">
        <v>10511</v>
      </c>
      <c r="D7683" s="808">
        <v>136.66999999999999</v>
      </c>
      <c r="E7683" s="757"/>
      <c r="F7683" s="757"/>
      <c r="G7683" s="757"/>
      <c r="H7683" s="757"/>
      <c r="I7683" s="757"/>
    </row>
    <row r="7684" spans="1:9" ht="15.75" customHeight="1">
      <c r="A7684" s="52">
        <v>10658</v>
      </c>
      <c r="B7684" s="52" t="s">
        <v>10538</v>
      </c>
      <c r="C7684" s="52" t="s">
        <v>10358</v>
      </c>
      <c r="D7684" s="967">
        <v>7770</v>
      </c>
      <c r="E7684" s="757"/>
      <c r="F7684" s="757"/>
      <c r="G7684" s="757"/>
      <c r="H7684" s="757"/>
      <c r="I7684" s="757"/>
    </row>
    <row r="7685" spans="1:9" ht="15.75" customHeight="1">
      <c r="A7685" s="52">
        <v>253</v>
      </c>
      <c r="B7685" s="52" t="s">
        <v>10539</v>
      </c>
      <c r="C7685" s="52" t="s">
        <v>10509</v>
      </c>
      <c r="D7685" s="808">
        <v>17.239999999999998</v>
      </c>
      <c r="E7685" s="757"/>
      <c r="F7685" s="757"/>
      <c r="G7685" s="757"/>
      <c r="H7685" s="757"/>
      <c r="I7685" s="757"/>
    </row>
    <row r="7686" spans="1:9" ht="15.75" customHeight="1">
      <c r="A7686" s="52">
        <v>40809</v>
      </c>
      <c r="B7686" s="52" t="s">
        <v>10540</v>
      </c>
      <c r="C7686" s="52" t="s">
        <v>10511</v>
      </c>
      <c r="D7686" s="967">
        <v>3020.85</v>
      </c>
      <c r="E7686" s="757"/>
      <c r="F7686" s="757"/>
      <c r="G7686" s="757"/>
      <c r="H7686" s="757"/>
      <c r="I7686" s="757"/>
    </row>
    <row r="7687" spans="1:9" ht="15.75" customHeight="1">
      <c r="A7687" s="52">
        <v>42428</v>
      </c>
      <c r="B7687" s="52" t="s">
        <v>10541</v>
      </c>
      <c r="C7687" s="52" t="s">
        <v>10358</v>
      </c>
      <c r="D7687" s="967">
        <v>2251</v>
      </c>
      <c r="E7687" s="757"/>
      <c r="F7687" s="757"/>
      <c r="G7687" s="757"/>
      <c r="H7687" s="757"/>
      <c r="I7687" s="757"/>
    </row>
    <row r="7688" spans="1:9" ht="15.75" customHeight="1">
      <c r="A7688" s="52">
        <v>583</v>
      </c>
      <c r="B7688" s="52" t="s">
        <v>10542</v>
      </c>
      <c r="C7688" s="52" t="s">
        <v>10406</v>
      </c>
      <c r="D7688" s="808">
        <v>40.520000000000003</v>
      </c>
      <c r="E7688" s="757"/>
      <c r="F7688" s="757"/>
      <c r="G7688" s="757"/>
      <c r="H7688" s="757"/>
      <c r="I7688" s="757"/>
    </row>
    <row r="7689" spans="1:9" ht="15.75" customHeight="1">
      <c r="A7689" s="52">
        <v>301</v>
      </c>
      <c r="B7689" s="52" t="s">
        <v>10543</v>
      </c>
      <c r="C7689" s="52" t="s">
        <v>10358</v>
      </c>
      <c r="D7689" s="808">
        <v>3.5</v>
      </c>
      <c r="E7689" s="757"/>
      <c r="F7689" s="757"/>
      <c r="G7689" s="757"/>
      <c r="H7689" s="757"/>
      <c r="I7689" s="757"/>
    </row>
    <row r="7690" spans="1:9" ht="15.75" customHeight="1">
      <c r="A7690" s="52">
        <v>296</v>
      </c>
      <c r="B7690" s="52" t="s">
        <v>10544</v>
      </c>
      <c r="C7690" s="52" t="s">
        <v>10358</v>
      </c>
      <c r="D7690" s="808">
        <v>1.98</v>
      </c>
      <c r="E7690" s="757"/>
      <c r="F7690" s="757"/>
      <c r="G7690" s="757"/>
      <c r="H7690" s="757"/>
      <c r="I7690" s="757"/>
    </row>
    <row r="7691" spans="1:9" ht="15.75" customHeight="1">
      <c r="A7691" s="52">
        <v>297</v>
      </c>
      <c r="B7691" s="52" t="s">
        <v>10545</v>
      </c>
      <c r="C7691" s="52" t="s">
        <v>10358</v>
      </c>
      <c r="D7691" s="808">
        <v>2.91</v>
      </c>
      <c r="E7691" s="757"/>
      <c r="F7691" s="757"/>
      <c r="G7691" s="757"/>
      <c r="H7691" s="757"/>
      <c r="I7691" s="757"/>
    </row>
    <row r="7692" spans="1:9" ht="15.75" customHeight="1">
      <c r="A7692" s="52">
        <v>299</v>
      </c>
      <c r="B7692" s="52" t="s">
        <v>10546</v>
      </c>
      <c r="C7692" s="52" t="s">
        <v>10358</v>
      </c>
      <c r="D7692" s="808">
        <v>4.0999999999999996</v>
      </c>
      <c r="E7692" s="757"/>
      <c r="F7692" s="757"/>
      <c r="G7692" s="757"/>
      <c r="H7692" s="757"/>
      <c r="I7692" s="757"/>
    </row>
    <row r="7693" spans="1:9" ht="15.75" customHeight="1">
      <c r="A7693" s="52">
        <v>300</v>
      </c>
      <c r="B7693" s="52" t="s">
        <v>10547</v>
      </c>
      <c r="C7693" s="52" t="s">
        <v>10358</v>
      </c>
      <c r="D7693" s="808">
        <v>14.21</v>
      </c>
      <c r="E7693" s="757"/>
      <c r="F7693" s="757"/>
      <c r="G7693" s="757"/>
      <c r="H7693" s="757"/>
      <c r="I7693" s="757"/>
    </row>
    <row r="7694" spans="1:9" ht="15.75" customHeight="1">
      <c r="A7694" s="52">
        <v>20085</v>
      </c>
      <c r="B7694" s="52" t="s">
        <v>10548</v>
      </c>
      <c r="C7694" s="52" t="s">
        <v>10358</v>
      </c>
      <c r="D7694" s="808">
        <v>2.59</v>
      </c>
      <c r="E7694" s="757"/>
      <c r="F7694" s="757"/>
      <c r="G7694" s="757"/>
      <c r="H7694" s="757"/>
      <c r="I7694" s="757"/>
    </row>
    <row r="7695" spans="1:9" ht="15.75" customHeight="1">
      <c r="A7695" s="52">
        <v>298</v>
      </c>
      <c r="B7695" s="52" t="s">
        <v>10549</v>
      </c>
      <c r="C7695" s="52" t="s">
        <v>10358</v>
      </c>
      <c r="D7695" s="808">
        <v>3.15</v>
      </c>
      <c r="E7695" s="757"/>
      <c r="F7695" s="757"/>
      <c r="G7695" s="757"/>
      <c r="H7695" s="757"/>
      <c r="I7695" s="757"/>
    </row>
    <row r="7696" spans="1:9" ht="15.75" customHeight="1">
      <c r="A7696" s="52">
        <v>311</v>
      </c>
      <c r="B7696" s="52" t="s">
        <v>10550</v>
      </c>
      <c r="C7696" s="52" t="s">
        <v>10358</v>
      </c>
      <c r="D7696" s="808">
        <v>11.71</v>
      </c>
      <c r="E7696" s="757"/>
      <c r="F7696" s="757"/>
      <c r="G7696" s="757"/>
      <c r="H7696" s="757"/>
      <c r="I7696" s="757"/>
    </row>
    <row r="7697" spans="1:9" ht="15.75" customHeight="1">
      <c r="A7697" s="52">
        <v>318</v>
      </c>
      <c r="B7697" s="52" t="s">
        <v>10551</v>
      </c>
      <c r="C7697" s="52" t="s">
        <v>10358</v>
      </c>
      <c r="D7697" s="808">
        <v>23.59</v>
      </c>
      <c r="E7697" s="757"/>
      <c r="F7697" s="757"/>
      <c r="G7697" s="757"/>
      <c r="H7697" s="757"/>
      <c r="I7697" s="757"/>
    </row>
    <row r="7698" spans="1:9" ht="15.75" customHeight="1">
      <c r="A7698" s="52">
        <v>319</v>
      </c>
      <c r="B7698" s="52" t="s">
        <v>10552</v>
      </c>
      <c r="C7698" s="52" t="s">
        <v>10358</v>
      </c>
      <c r="D7698" s="808">
        <v>37</v>
      </c>
      <c r="E7698" s="757"/>
      <c r="F7698" s="757"/>
      <c r="G7698" s="757"/>
      <c r="H7698" s="757"/>
      <c r="I7698" s="757"/>
    </row>
    <row r="7699" spans="1:9" ht="15.75" customHeight="1">
      <c r="A7699" s="52">
        <v>303</v>
      </c>
      <c r="B7699" s="52" t="s">
        <v>10553</v>
      </c>
      <c r="C7699" s="52" t="s">
        <v>10358</v>
      </c>
      <c r="D7699" s="808">
        <v>3.87</v>
      </c>
      <c r="E7699" s="757"/>
      <c r="F7699" s="757"/>
      <c r="G7699" s="757"/>
      <c r="H7699" s="757"/>
      <c r="I7699" s="757"/>
    </row>
    <row r="7700" spans="1:9" ht="15.75" customHeight="1">
      <c r="A7700" s="52">
        <v>305</v>
      </c>
      <c r="B7700" s="52" t="s">
        <v>10554</v>
      </c>
      <c r="C7700" s="52" t="s">
        <v>10358</v>
      </c>
      <c r="D7700" s="808">
        <v>12.2</v>
      </c>
      <c r="E7700" s="757"/>
      <c r="F7700" s="757"/>
      <c r="G7700" s="757"/>
      <c r="H7700" s="757"/>
      <c r="I7700" s="757"/>
    </row>
    <row r="7701" spans="1:9" ht="15.75" customHeight="1">
      <c r="A7701" s="52">
        <v>306</v>
      </c>
      <c r="B7701" s="52" t="s">
        <v>10555</v>
      </c>
      <c r="C7701" s="52" t="s">
        <v>10358</v>
      </c>
      <c r="D7701" s="808">
        <v>18.5</v>
      </c>
      <c r="E7701" s="757"/>
      <c r="F7701" s="757"/>
      <c r="G7701" s="757"/>
      <c r="H7701" s="757"/>
      <c r="I7701" s="757"/>
    </row>
    <row r="7702" spans="1:9" ht="15.75" customHeight="1">
      <c r="A7702" s="52">
        <v>307</v>
      </c>
      <c r="B7702" s="52" t="s">
        <v>10556</v>
      </c>
      <c r="C7702" s="52" t="s">
        <v>10358</v>
      </c>
      <c r="D7702" s="808">
        <v>46.73</v>
      </c>
      <c r="E7702" s="757"/>
      <c r="F7702" s="757"/>
      <c r="G7702" s="757"/>
      <c r="H7702" s="757"/>
      <c r="I7702" s="757"/>
    </row>
    <row r="7703" spans="1:9" ht="15.75" customHeight="1">
      <c r="A7703" s="52">
        <v>309</v>
      </c>
      <c r="B7703" s="52" t="s">
        <v>10557</v>
      </c>
      <c r="C7703" s="52" t="s">
        <v>10358</v>
      </c>
      <c r="D7703" s="808">
        <v>76.55</v>
      </c>
      <c r="E7703" s="757"/>
      <c r="F7703" s="757"/>
      <c r="G7703" s="757"/>
      <c r="H7703" s="757"/>
      <c r="I7703" s="757"/>
    </row>
    <row r="7704" spans="1:9" ht="15.75" customHeight="1">
      <c r="A7704" s="52">
        <v>310</v>
      </c>
      <c r="B7704" s="52" t="s">
        <v>10558</v>
      </c>
      <c r="C7704" s="52" t="s">
        <v>10358</v>
      </c>
      <c r="D7704" s="808">
        <v>106.11</v>
      </c>
      <c r="E7704" s="757"/>
      <c r="F7704" s="757"/>
      <c r="G7704" s="757"/>
      <c r="H7704" s="757"/>
      <c r="I7704" s="757"/>
    </row>
    <row r="7705" spans="1:9" ht="15.75" customHeight="1">
      <c r="A7705" s="52">
        <v>328</v>
      </c>
      <c r="B7705" s="52" t="s">
        <v>10559</v>
      </c>
      <c r="C7705" s="52" t="s">
        <v>10358</v>
      </c>
      <c r="D7705" s="808">
        <v>9.2799999999999994</v>
      </c>
      <c r="E7705" s="757"/>
      <c r="F7705" s="757"/>
      <c r="G7705" s="757"/>
      <c r="H7705" s="757"/>
      <c r="I7705" s="757"/>
    </row>
    <row r="7706" spans="1:9" ht="15.75" customHeight="1">
      <c r="A7706" s="52">
        <v>325</v>
      </c>
      <c r="B7706" s="52" t="s">
        <v>10560</v>
      </c>
      <c r="C7706" s="52" t="s">
        <v>10358</v>
      </c>
      <c r="D7706" s="808">
        <v>2.73</v>
      </c>
      <c r="E7706" s="757"/>
      <c r="F7706" s="757"/>
      <c r="G7706" s="757"/>
      <c r="H7706" s="757"/>
      <c r="I7706" s="757"/>
    </row>
    <row r="7707" spans="1:9" ht="15.75" customHeight="1">
      <c r="A7707" s="52">
        <v>20326</v>
      </c>
      <c r="B7707" s="52" t="s">
        <v>10561</v>
      </c>
      <c r="C7707" s="52" t="s">
        <v>10358</v>
      </c>
      <c r="D7707" s="808">
        <v>5.01</v>
      </c>
      <c r="E7707" s="757"/>
      <c r="F7707" s="757"/>
      <c r="G7707" s="757"/>
      <c r="H7707" s="757"/>
      <c r="I7707" s="757"/>
    </row>
    <row r="7708" spans="1:9" ht="15.75" customHeight="1">
      <c r="A7708" s="52">
        <v>329</v>
      </c>
      <c r="B7708" s="52" t="s">
        <v>10562</v>
      </c>
      <c r="C7708" s="52" t="s">
        <v>10358</v>
      </c>
      <c r="D7708" s="808">
        <v>7.76</v>
      </c>
      <c r="E7708" s="757"/>
      <c r="F7708" s="757"/>
      <c r="G7708" s="757"/>
      <c r="H7708" s="757"/>
      <c r="I7708" s="757"/>
    </row>
    <row r="7709" spans="1:9" ht="15.75" customHeight="1">
      <c r="A7709" s="52">
        <v>308</v>
      </c>
      <c r="B7709" s="52" t="s">
        <v>10563</v>
      </c>
      <c r="C7709" s="52" t="s">
        <v>10358</v>
      </c>
      <c r="D7709" s="808">
        <v>104.3</v>
      </c>
      <c r="E7709" s="757"/>
      <c r="F7709" s="757"/>
      <c r="G7709" s="757"/>
      <c r="H7709" s="757"/>
      <c r="I7709" s="757"/>
    </row>
    <row r="7710" spans="1:9" ht="15.75" customHeight="1">
      <c r="A7710" s="52">
        <v>39642</v>
      </c>
      <c r="B7710" s="52" t="s">
        <v>10564</v>
      </c>
      <c r="C7710" s="52" t="s">
        <v>10358</v>
      </c>
      <c r="D7710" s="808">
        <v>3.43</v>
      </c>
      <c r="E7710" s="757"/>
      <c r="F7710" s="757"/>
      <c r="G7710" s="757"/>
      <c r="H7710" s="757"/>
      <c r="I7710" s="757"/>
    </row>
    <row r="7711" spans="1:9" ht="15.75" customHeight="1">
      <c r="A7711" s="52">
        <v>39641</v>
      </c>
      <c r="B7711" s="52" t="s">
        <v>10565</v>
      </c>
      <c r="C7711" s="52" t="s">
        <v>10358</v>
      </c>
      <c r="D7711" s="808">
        <v>3.01</v>
      </c>
      <c r="E7711" s="757"/>
      <c r="F7711" s="757"/>
      <c r="G7711" s="757"/>
      <c r="H7711" s="757"/>
      <c r="I7711" s="757"/>
    </row>
    <row r="7712" spans="1:9" ht="15.75" customHeight="1">
      <c r="A7712" s="52">
        <v>39643</v>
      </c>
      <c r="B7712" s="52" t="s">
        <v>10566</v>
      </c>
      <c r="C7712" s="52" t="s">
        <v>10358</v>
      </c>
      <c r="D7712" s="808">
        <v>4.03</v>
      </c>
      <c r="E7712" s="757"/>
      <c r="F7712" s="757"/>
      <c r="G7712" s="757"/>
      <c r="H7712" s="757"/>
      <c r="I7712" s="757"/>
    </row>
    <row r="7713" spans="1:9" ht="15.75" customHeight="1">
      <c r="A7713" s="52">
        <v>39644</v>
      </c>
      <c r="B7713" s="52" t="s">
        <v>10567</v>
      </c>
      <c r="C7713" s="52" t="s">
        <v>10358</v>
      </c>
      <c r="D7713" s="808">
        <v>6.25</v>
      </c>
      <c r="E7713" s="757"/>
      <c r="F7713" s="757"/>
      <c r="G7713" s="757"/>
      <c r="H7713" s="757"/>
      <c r="I7713" s="757"/>
    </row>
    <row r="7714" spans="1:9" ht="15.75" customHeight="1">
      <c r="A7714" s="52">
        <v>39645</v>
      </c>
      <c r="B7714" s="52" t="s">
        <v>10568</v>
      </c>
      <c r="C7714" s="52" t="s">
        <v>10358</v>
      </c>
      <c r="D7714" s="808">
        <v>6.86</v>
      </c>
      <c r="E7714" s="757"/>
      <c r="F7714" s="757"/>
      <c r="G7714" s="757"/>
      <c r="H7714" s="757"/>
      <c r="I7714" s="757"/>
    </row>
    <row r="7715" spans="1:9" ht="15.75" customHeight="1">
      <c r="A7715" s="52">
        <v>41610</v>
      </c>
      <c r="B7715" s="52" t="s">
        <v>10569</v>
      </c>
      <c r="C7715" s="52" t="s">
        <v>10358</v>
      </c>
      <c r="D7715" s="808">
        <v>648.24</v>
      </c>
      <c r="E7715" s="757"/>
      <c r="F7715" s="757"/>
      <c r="G7715" s="757"/>
      <c r="H7715" s="757"/>
      <c r="I7715" s="757"/>
    </row>
    <row r="7716" spans="1:9" ht="15.75" customHeight="1">
      <c r="A7716" s="52">
        <v>41611</v>
      </c>
      <c r="B7716" s="52" t="s">
        <v>10570</v>
      </c>
      <c r="C7716" s="52" t="s">
        <v>10358</v>
      </c>
      <c r="D7716" s="967">
        <v>1021.76</v>
      </c>
      <c r="E7716" s="757"/>
      <c r="F7716" s="757"/>
      <c r="G7716" s="757"/>
      <c r="H7716" s="757"/>
      <c r="I7716" s="757"/>
    </row>
    <row r="7717" spans="1:9" ht="15.75" customHeight="1">
      <c r="A7717" s="52">
        <v>41612</v>
      </c>
      <c r="B7717" s="52" t="s">
        <v>10571</v>
      </c>
      <c r="C7717" s="52" t="s">
        <v>10358</v>
      </c>
      <c r="D7717" s="967">
        <v>1434.7</v>
      </c>
      <c r="E7717" s="757"/>
      <c r="F7717" s="757"/>
      <c r="G7717" s="757"/>
      <c r="H7717" s="757"/>
      <c r="I7717" s="757"/>
    </row>
    <row r="7718" spans="1:9" ht="15.75" customHeight="1">
      <c r="A7718" s="52">
        <v>41637</v>
      </c>
      <c r="B7718" s="52" t="s">
        <v>10572</v>
      </c>
      <c r="C7718" s="52" t="s">
        <v>10358</v>
      </c>
      <c r="D7718" s="808">
        <v>134.11000000000001</v>
      </c>
      <c r="E7718" s="757"/>
      <c r="F7718" s="757"/>
      <c r="G7718" s="757"/>
      <c r="H7718" s="757"/>
      <c r="I7718" s="757"/>
    </row>
    <row r="7719" spans="1:9" ht="15.75" customHeight="1">
      <c r="A7719" s="52">
        <v>41638</v>
      </c>
      <c r="B7719" s="52" t="s">
        <v>10573</v>
      </c>
      <c r="C7719" s="52" t="s">
        <v>10358</v>
      </c>
      <c r="D7719" s="808">
        <v>174.7</v>
      </c>
      <c r="E7719" s="757"/>
      <c r="F7719" s="757"/>
      <c r="G7719" s="757"/>
      <c r="H7719" s="757"/>
      <c r="I7719" s="757"/>
    </row>
    <row r="7720" spans="1:9" ht="15.75" customHeight="1">
      <c r="A7720" s="52">
        <v>41639</v>
      </c>
      <c r="B7720" s="52" t="s">
        <v>10574</v>
      </c>
      <c r="C7720" s="52" t="s">
        <v>10358</v>
      </c>
      <c r="D7720" s="808">
        <v>422.64</v>
      </c>
      <c r="E7720" s="757"/>
      <c r="F7720" s="757"/>
      <c r="G7720" s="757"/>
      <c r="H7720" s="757"/>
      <c r="I7720" s="757"/>
    </row>
    <row r="7721" spans="1:9" ht="15.75" customHeight="1">
      <c r="A7721" s="52">
        <v>11789</v>
      </c>
      <c r="B7721" s="52" t="s">
        <v>10575</v>
      </c>
      <c r="C7721" s="52" t="s">
        <v>10358</v>
      </c>
      <c r="D7721" s="808">
        <v>1.25</v>
      </c>
      <c r="E7721" s="757"/>
      <c r="F7721" s="757"/>
      <c r="G7721" s="757"/>
      <c r="H7721" s="757"/>
      <c r="I7721" s="757"/>
    </row>
    <row r="7722" spans="1:9" ht="15.75" customHeight="1">
      <c r="A7722" s="52">
        <v>20975</v>
      </c>
      <c r="B7722" s="52" t="s">
        <v>10576</v>
      </c>
      <c r="C7722" s="52" t="s">
        <v>10358</v>
      </c>
      <c r="D7722" s="808">
        <v>12.36</v>
      </c>
      <c r="E7722" s="757"/>
      <c r="F7722" s="757"/>
      <c r="G7722" s="757"/>
      <c r="H7722" s="757"/>
      <c r="I7722" s="757"/>
    </row>
    <row r="7723" spans="1:9" ht="15.75" customHeight="1">
      <c r="A7723" s="52">
        <v>20976</v>
      </c>
      <c r="B7723" s="52" t="s">
        <v>10577</v>
      </c>
      <c r="C7723" s="52" t="s">
        <v>10358</v>
      </c>
      <c r="D7723" s="808">
        <v>18.68</v>
      </c>
      <c r="E7723" s="757"/>
      <c r="F7723" s="757"/>
      <c r="G7723" s="757"/>
      <c r="H7723" s="757"/>
      <c r="I7723" s="757"/>
    </row>
    <row r="7724" spans="1:9" ht="15.75" customHeight="1">
      <c r="A7724" s="52">
        <v>40340</v>
      </c>
      <c r="B7724" s="52" t="s">
        <v>10578</v>
      </c>
      <c r="C7724" s="52" t="s">
        <v>10358</v>
      </c>
      <c r="D7724" s="808">
        <v>25.75</v>
      </c>
      <c r="E7724" s="757"/>
      <c r="F7724" s="757"/>
      <c r="G7724" s="757"/>
      <c r="H7724" s="757"/>
      <c r="I7724" s="757"/>
    </row>
    <row r="7725" spans="1:9" ht="15.75" customHeight="1">
      <c r="A7725" s="52">
        <v>40341</v>
      </c>
      <c r="B7725" s="52" t="s">
        <v>10579</v>
      </c>
      <c r="C7725" s="52" t="s">
        <v>10358</v>
      </c>
      <c r="D7725" s="808">
        <v>30.73</v>
      </c>
      <c r="E7725" s="757"/>
      <c r="F7725" s="757"/>
      <c r="G7725" s="757"/>
      <c r="H7725" s="757"/>
      <c r="I7725" s="757"/>
    </row>
    <row r="7726" spans="1:9" ht="15.75" customHeight="1">
      <c r="A7726" s="52">
        <v>40342</v>
      </c>
      <c r="B7726" s="52" t="s">
        <v>10580</v>
      </c>
      <c r="C7726" s="52" t="s">
        <v>10358</v>
      </c>
      <c r="D7726" s="808">
        <v>36.65</v>
      </c>
      <c r="E7726" s="757"/>
      <c r="F7726" s="757"/>
      <c r="G7726" s="757"/>
      <c r="H7726" s="757"/>
      <c r="I7726" s="757"/>
    </row>
    <row r="7727" spans="1:9" ht="15.75" customHeight="1">
      <c r="A7727" s="52">
        <v>40343</v>
      </c>
      <c r="B7727" s="52" t="s">
        <v>10581</v>
      </c>
      <c r="C7727" s="52" t="s">
        <v>10358</v>
      </c>
      <c r="D7727" s="808">
        <v>43.47</v>
      </c>
      <c r="E7727" s="757"/>
      <c r="F7727" s="757"/>
      <c r="G7727" s="757"/>
      <c r="H7727" s="757"/>
      <c r="I7727" s="757"/>
    </row>
    <row r="7728" spans="1:9" ht="15.75" customHeight="1">
      <c r="A7728" s="52">
        <v>40344</v>
      </c>
      <c r="B7728" s="52" t="s">
        <v>10582</v>
      </c>
      <c r="C7728" s="52" t="s">
        <v>10358</v>
      </c>
      <c r="D7728" s="808">
        <v>59.26</v>
      </c>
      <c r="E7728" s="757"/>
      <c r="F7728" s="757"/>
      <c r="G7728" s="757"/>
      <c r="H7728" s="757"/>
      <c r="I7728" s="757"/>
    </row>
    <row r="7729" spans="1:9" ht="15.75" customHeight="1">
      <c r="A7729" s="52">
        <v>40345</v>
      </c>
      <c r="B7729" s="52" t="s">
        <v>10583</v>
      </c>
      <c r="C7729" s="52" t="s">
        <v>10358</v>
      </c>
      <c r="D7729" s="808">
        <v>73.010000000000005</v>
      </c>
      <c r="E7729" s="757"/>
      <c r="F7729" s="757"/>
      <c r="G7729" s="757"/>
      <c r="H7729" s="757"/>
      <c r="I7729" s="757"/>
    </row>
    <row r="7730" spans="1:9" ht="15.75" customHeight="1">
      <c r="A7730" s="52">
        <v>40346</v>
      </c>
      <c r="B7730" s="52" t="s">
        <v>10584</v>
      </c>
      <c r="C7730" s="52" t="s">
        <v>10358</v>
      </c>
      <c r="D7730" s="808">
        <v>84.7</v>
      </c>
      <c r="E7730" s="757"/>
      <c r="F7730" s="757"/>
      <c r="G7730" s="757"/>
      <c r="H7730" s="757"/>
      <c r="I7730" s="757"/>
    </row>
    <row r="7731" spans="1:9" ht="15.75" customHeight="1">
      <c r="A7731" s="52">
        <v>40347</v>
      </c>
      <c r="B7731" s="52" t="s">
        <v>10585</v>
      </c>
      <c r="C7731" s="52" t="s">
        <v>10358</v>
      </c>
      <c r="D7731" s="808">
        <v>106.42</v>
      </c>
      <c r="E7731" s="757"/>
      <c r="F7731" s="757"/>
      <c r="G7731" s="757"/>
      <c r="H7731" s="757"/>
      <c r="I7731" s="757"/>
    </row>
    <row r="7732" spans="1:9" ht="15.75" customHeight="1">
      <c r="A7732" s="52">
        <v>6138</v>
      </c>
      <c r="B7732" s="52" t="s">
        <v>10586</v>
      </c>
      <c r="C7732" s="52" t="s">
        <v>10358</v>
      </c>
      <c r="D7732" s="808">
        <v>9.76</v>
      </c>
      <c r="E7732" s="757"/>
      <c r="F7732" s="757"/>
      <c r="G7732" s="757"/>
      <c r="H7732" s="757"/>
      <c r="I7732" s="757"/>
    </row>
    <row r="7733" spans="1:9" ht="15.75" customHeight="1">
      <c r="A7733" s="52">
        <v>38840</v>
      </c>
      <c r="B7733" s="52" t="s">
        <v>10587</v>
      </c>
      <c r="C7733" s="52" t="s">
        <v>10358</v>
      </c>
      <c r="D7733" s="808">
        <v>2.12</v>
      </c>
      <c r="E7733" s="757"/>
      <c r="F7733" s="757"/>
      <c r="G7733" s="757"/>
      <c r="H7733" s="757"/>
      <c r="I7733" s="757"/>
    </row>
    <row r="7734" spans="1:9" ht="15.75" customHeight="1">
      <c r="A7734" s="52">
        <v>38841</v>
      </c>
      <c r="B7734" s="52" t="s">
        <v>10588</v>
      </c>
      <c r="C7734" s="52" t="s">
        <v>10358</v>
      </c>
      <c r="D7734" s="808">
        <v>2.35</v>
      </c>
      <c r="E7734" s="757"/>
      <c r="F7734" s="757"/>
      <c r="G7734" s="757"/>
      <c r="H7734" s="757"/>
      <c r="I7734" s="757"/>
    </row>
    <row r="7735" spans="1:9" ht="15.75" customHeight="1">
      <c r="A7735" s="52">
        <v>38842</v>
      </c>
      <c r="B7735" s="52" t="s">
        <v>10589</v>
      </c>
      <c r="C7735" s="52" t="s">
        <v>10358</v>
      </c>
      <c r="D7735" s="808">
        <v>4.6399999999999997</v>
      </c>
      <c r="E7735" s="757"/>
      <c r="F7735" s="757"/>
      <c r="G7735" s="757"/>
      <c r="H7735" s="757"/>
      <c r="I7735" s="757"/>
    </row>
    <row r="7736" spans="1:9" ht="15.75" customHeight="1">
      <c r="A7736" s="52">
        <v>38843</v>
      </c>
      <c r="B7736" s="52" t="s">
        <v>10590</v>
      </c>
      <c r="C7736" s="52" t="s">
        <v>10358</v>
      </c>
      <c r="D7736" s="808">
        <v>7.25</v>
      </c>
      <c r="E7736" s="757"/>
      <c r="F7736" s="757"/>
      <c r="G7736" s="757"/>
      <c r="H7736" s="757"/>
      <c r="I7736" s="757"/>
    </row>
    <row r="7737" spans="1:9" ht="15.75" customHeight="1">
      <c r="A7737" s="52">
        <v>43424</v>
      </c>
      <c r="B7737" s="52" t="s">
        <v>10591</v>
      </c>
      <c r="C7737" s="52" t="s">
        <v>10358</v>
      </c>
      <c r="D7737" s="808">
        <v>543.12</v>
      </c>
      <c r="E7737" s="757"/>
      <c r="F7737" s="757"/>
      <c r="G7737" s="757"/>
      <c r="H7737" s="757"/>
      <c r="I7737" s="757"/>
    </row>
    <row r="7738" spans="1:9" ht="15.75" customHeight="1">
      <c r="A7738" s="52">
        <v>43426</v>
      </c>
      <c r="B7738" s="52" t="s">
        <v>10592</v>
      </c>
      <c r="C7738" s="52" t="s">
        <v>10358</v>
      </c>
      <c r="D7738" s="967">
        <v>1873.23</v>
      </c>
      <c r="E7738" s="757"/>
      <c r="F7738" s="757"/>
      <c r="G7738" s="757"/>
      <c r="H7738" s="757"/>
      <c r="I7738" s="757"/>
    </row>
    <row r="7739" spans="1:9" ht="15.75" customHeight="1">
      <c r="A7739" s="52">
        <v>12565</v>
      </c>
      <c r="B7739" s="52" t="s">
        <v>10593</v>
      </c>
      <c r="C7739" s="52" t="s">
        <v>10358</v>
      </c>
      <c r="D7739" s="808">
        <v>656.92</v>
      </c>
      <c r="E7739" s="757"/>
      <c r="F7739" s="757"/>
      <c r="G7739" s="757"/>
      <c r="H7739" s="757"/>
      <c r="I7739" s="757"/>
    </row>
    <row r="7740" spans="1:9" ht="15.75" customHeight="1">
      <c r="A7740" s="52">
        <v>12567</v>
      </c>
      <c r="B7740" s="52" t="s">
        <v>10594</v>
      </c>
      <c r="C7740" s="52" t="s">
        <v>10358</v>
      </c>
      <c r="D7740" s="808">
        <v>882.35</v>
      </c>
      <c r="E7740" s="757"/>
      <c r="F7740" s="757"/>
      <c r="G7740" s="757"/>
      <c r="H7740" s="757"/>
      <c r="I7740" s="757"/>
    </row>
    <row r="7741" spans="1:9" ht="15.75" customHeight="1">
      <c r="A7741" s="52">
        <v>12568</v>
      </c>
      <c r="B7741" s="52" t="s">
        <v>10595</v>
      </c>
      <c r="C7741" s="52" t="s">
        <v>10358</v>
      </c>
      <c r="D7741" s="967">
        <v>1235.29</v>
      </c>
      <c r="E7741" s="757"/>
      <c r="F7741" s="757"/>
      <c r="G7741" s="757"/>
      <c r="H7741" s="757"/>
      <c r="I7741" s="757"/>
    </row>
    <row r="7742" spans="1:9" ht="15.75" customHeight="1">
      <c r="A7742" s="52">
        <v>43441</v>
      </c>
      <c r="B7742" s="52" t="s">
        <v>10596</v>
      </c>
      <c r="C7742" s="52" t="s">
        <v>10358</v>
      </c>
      <c r="D7742" s="808">
        <v>158.82</v>
      </c>
      <c r="E7742" s="757"/>
      <c r="F7742" s="757"/>
      <c r="G7742" s="757"/>
      <c r="H7742" s="757"/>
      <c r="I7742" s="757"/>
    </row>
    <row r="7743" spans="1:9" ht="15.75" customHeight="1">
      <c r="A7743" s="52">
        <v>43423</v>
      </c>
      <c r="B7743" s="52" t="s">
        <v>10597</v>
      </c>
      <c r="C7743" s="52" t="s">
        <v>10358</v>
      </c>
      <c r="D7743" s="808">
        <v>74.11</v>
      </c>
      <c r="E7743" s="757"/>
      <c r="F7743" s="757"/>
      <c r="G7743" s="757"/>
      <c r="H7743" s="757"/>
      <c r="I7743" s="757"/>
    </row>
    <row r="7744" spans="1:9" ht="15.75" customHeight="1">
      <c r="A7744" s="52">
        <v>12532</v>
      </c>
      <c r="B7744" s="52" t="s">
        <v>10598</v>
      </c>
      <c r="C7744" s="52" t="s">
        <v>10358</v>
      </c>
      <c r="D7744" s="808">
        <v>114.3</v>
      </c>
      <c r="E7744" s="757"/>
      <c r="F7744" s="757"/>
      <c r="G7744" s="757"/>
      <c r="H7744" s="757"/>
      <c r="I7744" s="757"/>
    </row>
    <row r="7745" spans="1:9" ht="15.75" customHeight="1">
      <c r="A7745" s="52">
        <v>43444</v>
      </c>
      <c r="B7745" s="52" t="s">
        <v>10599</v>
      </c>
      <c r="C7745" s="52" t="s">
        <v>10358</v>
      </c>
      <c r="D7745" s="808">
        <v>383.82</v>
      </c>
      <c r="E7745" s="757"/>
      <c r="F7745" s="757"/>
      <c r="G7745" s="757"/>
      <c r="H7745" s="757"/>
      <c r="I7745" s="757"/>
    </row>
    <row r="7746" spans="1:9" ht="15.75" customHeight="1">
      <c r="A7746" s="52">
        <v>12551</v>
      </c>
      <c r="B7746" s="52" t="s">
        <v>10600</v>
      </c>
      <c r="C7746" s="52" t="s">
        <v>10358</v>
      </c>
      <c r="D7746" s="808">
        <v>273.83999999999997</v>
      </c>
      <c r="E7746" s="757"/>
      <c r="F7746" s="757"/>
      <c r="G7746" s="757"/>
      <c r="H7746" s="757"/>
      <c r="I7746" s="757"/>
    </row>
    <row r="7747" spans="1:9" ht="15.75" customHeight="1">
      <c r="A7747" s="52">
        <v>43442</v>
      </c>
      <c r="B7747" s="52" t="s">
        <v>10601</v>
      </c>
      <c r="C7747" s="52" t="s">
        <v>10358</v>
      </c>
      <c r="D7747" s="808">
        <v>211.76</v>
      </c>
      <c r="E7747" s="757"/>
      <c r="F7747" s="757"/>
      <c r="G7747" s="757"/>
      <c r="H7747" s="757"/>
      <c r="I7747" s="757"/>
    </row>
    <row r="7748" spans="1:9" ht="15.75" customHeight="1">
      <c r="A7748" s="52">
        <v>43443</v>
      </c>
      <c r="B7748" s="52" t="s">
        <v>10602</v>
      </c>
      <c r="C7748" s="52" t="s">
        <v>10358</v>
      </c>
      <c r="D7748" s="808">
        <v>277.94</v>
      </c>
      <c r="E7748" s="757"/>
      <c r="F7748" s="757"/>
      <c r="G7748" s="757"/>
      <c r="H7748" s="757"/>
      <c r="I7748" s="757"/>
    </row>
    <row r="7749" spans="1:9" ht="15.75" customHeight="1">
      <c r="A7749" s="52">
        <v>12544</v>
      </c>
      <c r="B7749" s="52" t="s">
        <v>10603</v>
      </c>
      <c r="C7749" s="52" t="s">
        <v>10358</v>
      </c>
      <c r="D7749" s="808">
        <v>149.99</v>
      </c>
      <c r="E7749" s="757"/>
      <c r="F7749" s="757"/>
      <c r="G7749" s="757"/>
      <c r="H7749" s="757"/>
      <c r="I7749" s="757"/>
    </row>
    <row r="7750" spans="1:9" ht="15.75" customHeight="1">
      <c r="A7750" s="52">
        <v>12547</v>
      </c>
      <c r="B7750" s="52" t="s">
        <v>10604</v>
      </c>
      <c r="C7750" s="52" t="s">
        <v>10358</v>
      </c>
      <c r="D7750" s="808">
        <v>201.74</v>
      </c>
      <c r="E7750" s="757"/>
      <c r="F7750" s="757"/>
      <c r="G7750" s="757"/>
      <c r="H7750" s="757"/>
      <c r="I7750" s="757"/>
    </row>
    <row r="7751" spans="1:9" ht="15.75" customHeight="1">
      <c r="A7751" s="52">
        <v>43445</v>
      </c>
      <c r="B7751" s="52" t="s">
        <v>10605</v>
      </c>
      <c r="C7751" s="52" t="s">
        <v>10358</v>
      </c>
      <c r="D7751" s="808">
        <v>529.41</v>
      </c>
      <c r="E7751" s="757"/>
      <c r="F7751" s="757"/>
      <c r="G7751" s="757"/>
      <c r="H7751" s="757"/>
      <c r="I7751" s="757"/>
    </row>
    <row r="7752" spans="1:9" ht="15.75" customHeight="1">
      <c r="A7752" s="52">
        <v>12563</v>
      </c>
      <c r="B7752" s="52" t="s">
        <v>10606</v>
      </c>
      <c r="C7752" s="52" t="s">
        <v>10358</v>
      </c>
      <c r="D7752" s="808">
        <v>378.77</v>
      </c>
      <c r="E7752" s="757"/>
      <c r="F7752" s="757"/>
      <c r="G7752" s="757"/>
      <c r="H7752" s="757"/>
      <c r="I7752" s="757"/>
    </row>
    <row r="7753" spans="1:9" ht="15.75" customHeight="1">
      <c r="A7753" s="52">
        <v>43425</v>
      </c>
      <c r="B7753" s="52" t="s">
        <v>10607</v>
      </c>
      <c r="C7753" s="52" t="s">
        <v>10358</v>
      </c>
      <c r="D7753" s="808">
        <v>238.23</v>
      </c>
      <c r="E7753" s="757"/>
      <c r="F7753" s="757"/>
      <c r="G7753" s="757"/>
      <c r="H7753" s="757"/>
      <c r="I7753" s="757"/>
    </row>
    <row r="7754" spans="1:9" ht="15.75" customHeight="1">
      <c r="A7754" s="52">
        <v>43446</v>
      </c>
      <c r="B7754" s="52" t="s">
        <v>10608</v>
      </c>
      <c r="C7754" s="52" t="s">
        <v>10358</v>
      </c>
      <c r="D7754" s="808">
        <v>502.94</v>
      </c>
      <c r="E7754" s="757"/>
      <c r="F7754" s="757"/>
      <c r="G7754" s="757"/>
      <c r="H7754" s="757"/>
      <c r="I7754" s="757"/>
    </row>
    <row r="7755" spans="1:9" ht="15.75" customHeight="1">
      <c r="A7755" s="52">
        <v>43447</v>
      </c>
      <c r="B7755" s="52" t="s">
        <v>10609</v>
      </c>
      <c r="C7755" s="52" t="s">
        <v>10358</v>
      </c>
      <c r="D7755" s="808">
        <v>617.64</v>
      </c>
      <c r="E7755" s="757"/>
      <c r="F7755" s="757"/>
      <c r="G7755" s="757"/>
      <c r="H7755" s="757"/>
      <c r="I7755" s="757"/>
    </row>
    <row r="7756" spans="1:9" ht="15.75" customHeight="1">
      <c r="A7756" s="52">
        <v>43448</v>
      </c>
      <c r="B7756" s="52" t="s">
        <v>10610</v>
      </c>
      <c r="C7756" s="52" t="s">
        <v>10358</v>
      </c>
      <c r="D7756" s="808">
        <v>864.7</v>
      </c>
      <c r="E7756" s="757"/>
      <c r="F7756" s="757"/>
      <c r="G7756" s="757"/>
      <c r="H7756" s="757"/>
      <c r="I7756" s="757"/>
    </row>
    <row r="7757" spans="1:9" ht="15.75" customHeight="1">
      <c r="A7757" s="52">
        <v>13761</v>
      </c>
      <c r="B7757" s="52" t="s">
        <v>10611</v>
      </c>
      <c r="C7757" s="52" t="s">
        <v>10358</v>
      </c>
      <c r="D7757" s="967">
        <v>2575.0700000000002</v>
      </c>
      <c r="E7757" s="757"/>
      <c r="F7757" s="757"/>
      <c r="G7757" s="757"/>
      <c r="H7757" s="757"/>
      <c r="I7757" s="757"/>
    </row>
    <row r="7758" spans="1:9" ht="15.75" customHeight="1">
      <c r="A7758" s="52">
        <v>4814</v>
      </c>
      <c r="B7758" s="52" t="s">
        <v>10612</v>
      </c>
      <c r="C7758" s="52" t="s">
        <v>10358</v>
      </c>
      <c r="D7758" s="808">
        <v>79.040000000000006</v>
      </c>
      <c r="E7758" s="757"/>
      <c r="F7758" s="757"/>
      <c r="G7758" s="757"/>
      <c r="H7758" s="757"/>
      <c r="I7758" s="757"/>
    </row>
    <row r="7759" spans="1:9" ht="15.75" customHeight="1">
      <c r="A7759" s="52">
        <v>44473</v>
      </c>
      <c r="B7759" s="52" t="s">
        <v>10613</v>
      </c>
      <c r="C7759" s="52" t="s">
        <v>10358</v>
      </c>
      <c r="D7759" s="967">
        <v>2628.07</v>
      </c>
      <c r="E7759" s="757"/>
      <c r="F7759" s="757"/>
      <c r="G7759" s="757"/>
      <c r="H7759" s="757"/>
      <c r="I7759" s="757"/>
    </row>
    <row r="7760" spans="1:9" ht="15.75" customHeight="1">
      <c r="A7760" s="52">
        <v>6122</v>
      </c>
      <c r="B7760" s="52" t="s">
        <v>10614</v>
      </c>
      <c r="C7760" s="52" t="s">
        <v>10509</v>
      </c>
      <c r="D7760" s="808">
        <v>17.600000000000001</v>
      </c>
      <c r="E7760" s="757"/>
      <c r="F7760" s="757"/>
      <c r="G7760" s="757"/>
      <c r="H7760" s="757"/>
      <c r="I7760" s="757"/>
    </row>
    <row r="7761" spans="1:9" ht="15.75" customHeight="1">
      <c r="A7761" s="52">
        <v>40810</v>
      </c>
      <c r="B7761" s="52" t="s">
        <v>10615</v>
      </c>
      <c r="C7761" s="52" t="s">
        <v>10511</v>
      </c>
      <c r="D7761" s="967">
        <v>3086.51</v>
      </c>
      <c r="E7761" s="757"/>
      <c r="F7761" s="757"/>
      <c r="G7761" s="757"/>
      <c r="H7761" s="757"/>
      <c r="I7761" s="757"/>
    </row>
    <row r="7762" spans="1:9" ht="15.75" customHeight="1">
      <c r="A7762" s="52">
        <v>21100</v>
      </c>
      <c r="B7762" s="52" t="s">
        <v>10616</v>
      </c>
      <c r="C7762" s="52" t="s">
        <v>10358</v>
      </c>
      <c r="D7762" s="967">
        <v>3563.75</v>
      </c>
      <c r="E7762" s="757"/>
      <c r="F7762" s="757"/>
      <c r="G7762" s="757"/>
      <c r="H7762" s="757"/>
      <c r="I7762" s="757"/>
    </row>
    <row r="7763" spans="1:9" ht="15.75" customHeight="1">
      <c r="A7763" s="52">
        <v>11816</v>
      </c>
      <c r="B7763" s="52" t="s">
        <v>10617</v>
      </c>
      <c r="C7763" s="52" t="s">
        <v>10358</v>
      </c>
      <c r="D7763" s="967">
        <v>3800</v>
      </c>
      <c r="E7763" s="757"/>
      <c r="F7763" s="757"/>
      <c r="G7763" s="757"/>
      <c r="H7763" s="757"/>
      <c r="I7763" s="757"/>
    </row>
    <row r="7764" spans="1:9" ht="15.75" customHeight="1">
      <c r="A7764" s="52">
        <v>11814</v>
      </c>
      <c r="B7764" s="52" t="s">
        <v>10618</v>
      </c>
      <c r="C7764" s="52" t="s">
        <v>10358</v>
      </c>
      <c r="D7764" s="967">
        <v>8271.64</v>
      </c>
      <c r="E7764" s="757"/>
      <c r="F7764" s="757"/>
      <c r="G7764" s="757"/>
      <c r="H7764" s="757"/>
      <c r="I7764" s="757"/>
    </row>
    <row r="7765" spans="1:9" ht="15.75" customHeight="1">
      <c r="A7765" s="52">
        <v>14186</v>
      </c>
      <c r="B7765" s="52" t="s">
        <v>10619</v>
      </c>
      <c r="C7765" s="52" t="s">
        <v>10358</v>
      </c>
      <c r="D7765" s="967">
        <v>10386.17</v>
      </c>
      <c r="E7765" s="757"/>
      <c r="F7765" s="757"/>
      <c r="G7765" s="757"/>
      <c r="H7765" s="757"/>
      <c r="I7765" s="757"/>
    </row>
    <row r="7766" spans="1:9" ht="15.75" customHeight="1">
      <c r="A7766" s="52">
        <v>14185</v>
      </c>
      <c r="B7766" s="52" t="s">
        <v>10620</v>
      </c>
      <c r="C7766" s="52" t="s">
        <v>10358</v>
      </c>
      <c r="D7766" s="967">
        <v>13454.13</v>
      </c>
      <c r="E7766" s="757"/>
      <c r="F7766" s="757"/>
      <c r="G7766" s="757"/>
      <c r="H7766" s="757"/>
      <c r="I7766" s="757"/>
    </row>
    <row r="7767" spans="1:9" ht="15.75" customHeight="1">
      <c r="A7767" s="52">
        <v>11811</v>
      </c>
      <c r="B7767" s="52" t="s">
        <v>10621</v>
      </c>
      <c r="C7767" s="52" t="s">
        <v>10358</v>
      </c>
      <c r="D7767" s="967">
        <v>5144.3500000000004</v>
      </c>
      <c r="E7767" s="757"/>
      <c r="F7767" s="757"/>
      <c r="G7767" s="757"/>
      <c r="H7767" s="757"/>
      <c r="I7767" s="757"/>
    </row>
    <row r="7768" spans="1:9" ht="15.75" customHeight="1">
      <c r="A7768" s="52">
        <v>44498</v>
      </c>
      <c r="B7768" s="52" t="s">
        <v>10622</v>
      </c>
      <c r="C7768" s="52" t="s">
        <v>10358</v>
      </c>
      <c r="D7768" s="967">
        <v>311346.62</v>
      </c>
      <c r="E7768" s="757"/>
      <c r="F7768" s="757"/>
      <c r="G7768" s="757"/>
      <c r="H7768" s="757"/>
      <c r="I7768" s="757"/>
    </row>
    <row r="7769" spans="1:9" ht="15.75" customHeight="1">
      <c r="A7769" s="52">
        <v>34469</v>
      </c>
      <c r="B7769" s="52" t="s">
        <v>10623</v>
      </c>
      <c r="C7769" s="52" t="s">
        <v>10358</v>
      </c>
      <c r="D7769" s="967">
        <v>10386.5</v>
      </c>
      <c r="E7769" s="757"/>
      <c r="F7769" s="757"/>
      <c r="G7769" s="757"/>
      <c r="H7769" s="757"/>
      <c r="I7769" s="757"/>
    </row>
    <row r="7770" spans="1:9" ht="15.75" customHeight="1">
      <c r="A7770" s="52">
        <v>34476</v>
      </c>
      <c r="B7770" s="52" t="s">
        <v>10624</v>
      </c>
      <c r="C7770" s="52" t="s">
        <v>10358</v>
      </c>
      <c r="D7770" s="967">
        <v>5416.99</v>
      </c>
      <c r="E7770" s="757"/>
      <c r="F7770" s="757"/>
      <c r="G7770" s="757"/>
      <c r="H7770" s="757"/>
      <c r="I7770" s="757"/>
    </row>
    <row r="7771" spans="1:9" ht="15.75" customHeight="1">
      <c r="A7771" s="52">
        <v>34477</v>
      </c>
      <c r="B7771" s="52" t="s">
        <v>10625</v>
      </c>
      <c r="C7771" s="52" t="s">
        <v>10358</v>
      </c>
      <c r="D7771" s="967">
        <v>7189.4</v>
      </c>
      <c r="E7771" s="757"/>
      <c r="F7771" s="757"/>
      <c r="G7771" s="757"/>
      <c r="H7771" s="757"/>
      <c r="I7771" s="757"/>
    </row>
    <row r="7772" spans="1:9" ht="15.75" customHeight="1">
      <c r="A7772" s="52">
        <v>34482</v>
      </c>
      <c r="B7772" s="52" t="s">
        <v>10626</v>
      </c>
      <c r="C7772" s="52" t="s">
        <v>10358</v>
      </c>
      <c r="D7772" s="967">
        <v>6714.5</v>
      </c>
      <c r="E7772" s="757"/>
      <c r="F7772" s="757"/>
      <c r="G7772" s="757"/>
      <c r="H7772" s="757"/>
      <c r="I7772" s="757"/>
    </row>
    <row r="7773" spans="1:9" ht="15.75" customHeight="1">
      <c r="A7773" s="52">
        <v>34472</v>
      </c>
      <c r="B7773" s="52" t="s">
        <v>10627</v>
      </c>
      <c r="C7773" s="52" t="s">
        <v>10358</v>
      </c>
      <c r="D7773" s="967">
        <v>3195.6</v>
      </c>
      <c r="E7773" s="757"/>
      <c r="F7773" s="757"/>
      <c r="G7773" s="757"/>
      <c r="H7773" s="757"/>
      <c r="I7773" s="757"/>
    </row>
    <row r="7774" spans="1:9" ht="15.75" customHeight="1">
      <c r="A7774" s="52">
        <v>42425</v>
      </c>
      <c r="B7774" s="52" t="s">
        <v>10628</v>
      </c>
      <c r="C7774" s="52" t="s">
        <v>10358</v>
      </c>
      <c r="D7774" s="967">
        <v>2242.4499999999998</v>
      </c>
      <c r="E7774" s="757"/>
      <c r="F7774" s="757"/>
      <c r="G7774" s="757"/>
      <c r="H7774" s="757"/>
      <c r="I7774" s="757"/>
    </row>
    <row r="7775" spans="1:9" ht="15.75" customHeight="1">
      <c r="A7775" s="52">
        <v>42422</v>
      </c>
      <c r="B7775" s="52" t="s">
        <v>10629</v>
      </c>
      <c r="C7775" s="52" t="s">
        <v>10358</v>
      </c>
      <c r="D7775" s="967">
        <v>3329</v>
      </c>
      <c r="E7775" s="757"/>
      <c r="F7775" s="757"/>
      <c r="G7775" s="757"/>
      <c r="H7775" s="757"/>
      <c r="I7775" s="757"/>
    </row>
    <row r="7776" spans="1:9" ht="15.75" customHeight="1">
      <c r="A7776" s="52">
        <v>43184</v>
      </c>
      <c r="B7776" s="52" t="s">
        <v>10630</v>
      </c>
      <c r="C7776" s="52" t="s">
        <v>10358</v>
      </c>
      <c r="D7776" s="967">
        <v>4600.99</v>
      </c>
      <c r="E7776" s="757"/>
      <c r="F7776" s="757"/>
      <c r="G7776" s="757"/>
      <c r="H7776" s="757"/>
      <c r="I7776" s="757"/>
    </row>
    <row r="7777" spans="1:9" ht="15.75" customHeight="1">
      <c r="A7777" s="52">
        <v>42424</v>
      </c>
      <c r="B7777" s="52" t="s">
        <v>10631</v>
      </c>
      <c r="C7777" s="52" t="s">
        <v>10358</v>
      </c>
      <c r="D7777" s="967">
        <v>2002.71</v>
      </c>
      <c r="E7777" s="757"/>
      <c r="F7777" s="757"/>
      <c r="G7777" s="757"/>
      <c r="H7777" s="757"/>
      <c r="I7777" s="757"/>
    </row>
    <row r="7778" spans="1:9" ht="15.75" customHeight="1">
      <c r="A7778" s="52">
        <v>42421</v>
      </c>
      <c r="B7778" s="52" t="s">
        <v>10632</v>
      </c>
      <c r="C7778" s="52" t="s">
        <v>10358</v>
      </c>
      <c r="D7778" s="967">
        <v>18234.43</v>
      </c>
      <c r="E7778" s="757"/>
      <c r="F7778" s="757"/>
      <c r="G7778" s="757"/>
      <c r="H7778" s="757"/>
      <c r="I7778" s="757"/>
    </row>
    <row r="7779" spans="1:9" ht="15.75" customHeight="1">
      <c r="A7779" s="52">
        <v>42416</v>
      </c>
      <c r="B7779" s="52" t="s">
        <v>10633</v>
      </c>
      <c r="C7779" s="52" t="s">
        <v>10358</v>
      </c>
      <c r="D7779" s="967">
        <v>8633.44</v>
      </c>
      <c r="E7779" s="757"/>
      <c r="F7779" s="757"/>
      <c r="G7779" s="757"/>
      <c r="H7779" s="757"/>
      <c r="I7779" s="757"/>
    </row>
    <row r="7780" spans="1:9" ht="15.75" customHeight="1">
      <c r="A7780" s="52">
        <v>42417</v>
      </c>
      <c r="B7780" s="52" t="s">
        <v>10634</v>
      </c>
      <c r="C7780" s="52" t="s">
        <v>10358</v>
      </c>
      <c r="D7780" s="967">
        <v>9678.7900000000009</v>
      </c>
      <c r="E7780" s="757"/>
      <c r="F7780" s="757"/>
      <c r="G7780" s="757"/>
      <c r="H7780" s="757"/>
      <c r="I7780" s="757"/>
    </row>
    <row r="7781" spans="1:9" ht="15.75" customHeight="1">
      <c r="A7781" s="52">
        <v>42419</v>
      </c>
      <c r="B7781" s="52" t="s">
        <v>10635</v>
      </c>
      <c r="C7781" s="52" t="s">
        <v>10358</v>
      </c>
      <c r="D7781" s="967">
        <v>10934.98</v>
      </c>
      <c r="E7781" s="757"/>
      <c r="F7781" s="757"/>
      <c r="G7781" s="757"/>
      <c r="H7781" s="757"/>
      <c r="I7781" s="757"/>
    </row>
    <row r="7782" spans="1:9" ht="15.75" customHeight="1">
      <c r="A7782" s="52">
        <v>42420</v>
      </c>
      <c r="B7782" s="52" t="s">
        <v>10636</v>
      </c>
      <c r="C7782" s="52" t="s">
        <v>10358</v>
      </c>
      <c r="D7782" s="967">
        <v>15029.33</v>
      </c>
      <c r="E7782" s="757"/>
      <c r="F7782" s="757"/>
      <c r="G7782" s="757"/>
      <c r="H7782" s="757"/>
      <c r="I7782" s="757"/>
    </row>
    <row r="7783" spans="1:9" ht="15.75" customHeight="1">
      <c r="A7783" s="52">
        <v>43195</v>
      </c>
      <c r="B7783" s="52" t="s">
        <v>10637</v>
      </c>
      <c r="C7783" s="52" t="s">
        <v>10358</v>
      </c>
      <c r="D7783" s="967">
        <v>5292.04</v>
      </c>
      <c r="E7783" s="757"/>
      <c r="F7783" s="757"/>
      <c r="G7783" s="757"/>
      <c r="H7783" s="757"/>
      <c r="I7783" s="757"/>
    </row>
    <row r="7784" spans="1:9" ht="15.75" customHeight="1">
      <c r="A7784" s="52">
        <v>43196</v>
      </c>
      <c r="B7784" s="52" t="s">
        <v>10638</v>
      </c>
      <c r="C7784" s="52" t="s">
        <v>10358</v>
      </c>
      <c r="D7784" s="967">
        <v>6558.72</v>
      </c>
      <c r="E7784" s="757"/>
      <c r="F7784" s="757"/>
      <c r="G7784" s="757"/>
      <c r="H7784" s="757"/>
      <c r="I7784" s="757"/>
    </row>
    <row r="7785" spans="1:9" ht="15.75" customHeight="1">
      <c r="A7785" s="52">
        <v>43198</v>
      </c>
      <c r="B7785" s="52" t="s">
        <v>10639</v>
      </c>
      <c r="C7785" s="52" t="s">
        <v>10358</v>
      </c>
      <c r="D7785" s="967">
        <v>9746.11</v>
      </c>
      <c r="E7785" s="757"/>
      <c r="F7785" s="757"/>
      <c r="G7785" s="757"/>
      <c r="H7785" s="757"/>
      <c r="I7785" s="757"/>
    </row>
    <row r="7786" spans="1:9" ht="15.75" customHeight="1">
      <c r="A7786" s="52">
        <v>43199</v>
      </c>
      <c r="B7786" s="52" t="s">
        <v>10640</v>
      </c>
      <c r="C7786" s="52" t="s">
        <v>10358</v>
      </c>
      <c r="D7786" s="967">
        <v>10103.24</v>
      </c>
      <c r="E7786" s="757"/>
      <c r="F7786" s="757"/>
      <c r="G7786" s="757"/>
      <c r="H7786" s="757"/>
      <c r="I7786" s="757"/>
    </row>
    <row r="7787" spans="1:9" ht="15.75" customHeight="1">
      <c r="A7787" s="52">
        <v>43200</v>
      </c>
      <c r="B7787" s="52" t="s">
        <v>10641</v>
      </c>
      <c r="C7787" s="52" t="s">
        <v>10358</v>
      </c>
      <c r="D7787" s="967">
        <v>11594.2</v>
      </c>
      <c r="E7787" s="757"/>
      <c r="F7787" s="757"/>
      <c r="G7787" s="757"/>
      <c r="H7787" s="757"/>
      <c r="I7787" s="757"/>
    </row>
    <row r="7788" spans="1:9" ht="15.75" customHeight="1">
      <c r="A7788" s="52">
        <v>39556</v>
      </c>
      <c r="B7788" s="52" t="s">
        <v>10642</v>
      </c>
      <c r="C7788" s="52" t="s">
        <v>10358</v>
      </c>
      <c r="D7788" s="967">
        <v>6332.41</v>
      </c>
      <c r="E7788" s="757"/>
      <c r="F7788" s="757"/>
      <c r="G7788" s="757"/>
      <c r="H7788" s="757"/>
      <c r="I7788" s="757"/>
    </row>
    <row r="7789" spans="1:9" ht="15.75" customHeight="1">
      <c r="A7789" s="52">
        <v>39557</v>
      </c>
      <c r="B7789" s="52" t="s">
        <v>10643</v>
      </c>
      <c r="C7789" s="52" t="s">
        <v>10358</v>
      </c>
      <c r="D7789" s="967">
        <v>6818.62</v>
      </c>
      <c r="E7789" s="757"/>
      <c r="F7789" s="757"/>
      <c r="G7789" s="757"/>
      <c r="H7789" s="757"/>
      <c r="I7789" s="757"/>
    </row>
    <row r="7790" spans="1:9" ht="15.75" customHeight="1">
      <c r="A7790" s="52">
        <v>39559</v>
      </c>
      <c r="B7790" s="52" t="s">
        <v>10644</v>
      </c>
      <c r="C7790" s="52" t="s">
        <v>10358</v>
      </c>
      <c r="D7790" s="967">
        <v>10076.61</v>
      </c>
      <c r="E7790" s="757"/>
      <c r="F7790" s="757"/>
      <c r="G7790" s="757"/>
      <c r="H7790" s="757"/>
      <c r="I7790" s="757"/>
    </row>
    <row r="7791" spans="1:9" ht="15.75" customHeight="1">
      <c r="A7791" s="52">
        <v>39560</v>
      </c>
      <c r="B7791" s="52" t="s">
        <v>10645</v>
      </c>
      <c r="C7791" s="52" t="s">
        <v>10358</v>
      </c>
      <c r="D7791" s="967">
        <v>11657.66</v>
      </c>
      <c r="E7791" s="757"/>
      <c r="F7791" s="757"/>
      <c r="G7791" s="757"/>
      <c r="H7791" s="757"/>
      <c r="I7791" s="757"/>
    </row>
    <row r="7792" spans="1:9" ht="15.75" customHeight="1">
      <c r="A7792" s="52">
        <v>39561</v>
      </c>
      <c r="B7792" s="52" t="s">
        <v>10646</v>
      </c>
      <c r="C7792" s="52" t="s">
        <v>10358</v>
      </c>
      <c r="D7792" s="967">
        <v>12195.4</v>
      </c>
      <c r="E7792" s="757"/>
      <c r="F7792" s="757"/>
      <c r="G7792" s="757"/>
      <c r="H7792" s="757"/>
      <c r="I7792" s="757"/>
    </row>
    <row r="7793" spans="1:9" ht="15.75" customHeight="1">
      <c r="A7793" s="52">
        <v>43190</v>
      </c>
      <c r="B7793" s="52" t="s">
        <v>10647</v>
      </c>
      <c r="C7793" s="52" t="s">
        <v>10358</v>
      </c>
      <c r="D7793" s="967">
        <v>1799.72</v>
      </c>
      <c r="E7793" s="757"/>
      <c r="F7793" s="757"/>
      <c r="G7793" s="757"/>
      <c r="H7793" s="757"/>
      <c r="I7793" s="757"/>
    </row>
    <row r="7794" spans="1:9" ht="15.75" customHeight="1">
      <c r="A7794" s="52">
        <v>39555</v>
      </c>
      <c r="B7794" s="52" t="s">
        <v>10648</v>
      </c>
      <c r="C7794" s="52" t="s">
        <v>10358</v>
      </c>
      <c r="D7794" s="967">
        <v>1946.83</v>
      </c>
      <c r="E7794" s="757"/>
      <c r="F7794" s="757"/>
      <c r="G7794" s="757"/>
      <c r="H7794" s="757"/>
      <c r="I7794" s="757"/>
    </row>
    <row r="7795" spans="1:9" ht="15.75" customHeight="1">
      <c r="A7795" s="52">
        <v>43191</v>
      </c>
      <c r="B7795" s="52" t="s">
        <v>10649</v>
      </c>
      <c r="C7795" s="52" t="s">
        <v>10358</v>
      </c>
      <c r="D7795" s="967">
        <v>2589.5500000000002</v>
      </c>
      <c r="E7795" s="757"/>
      <c r="F7795" s="757"/>
      <c r="G7795" s="757"/>
      <c r="H7795" s="757"/>
      <c r="I7795" s="757"/>
    </row>
    <row r="7796" spans="1:9" ht="15.75" customHeight="1">
      <c r="A7796" s="52">
        <v>39548</v>
      </c>
      <c r="B7796" s="52" t="s">
        <v>10650</v>
      </c>
      <c r="C7796" s="52" t="s">
        <v>10358</v>
      </c>
      <c r="D7796" s="967">
        <v>2887.75</v>
      </c>
      <c r="E7796" s="757"/>
      <c r="F7796" s="757"/>
      <c r="G7796" s="757"/>
      <c r="H7796" s="757"/>
      <c r="I7796" s="757"/>
    </row>
    <row r="7797" spans="1:9" ht="15.75" customHeight="1">
      <c r="A7797" s="52">
        <v>43192</v>
      </c>
      <c r="B7797" s="52" t="s">
        <v>10651</v>
      </c>
      <c r="C7797" s="52" t="s">
        <v>10358</v>
      </c>
      <c r="D7797" s="967">
        <v>3392.08</v>
      </c>
      <c r="E7797" s="757"/>
      <c r="F7797" s="757"/>
      <c r="G7797" s="757"/>
      <c r="H7797" s="757"/>
      <c r="I7797" s="757"/>
    </row>
    <row r="7798" spans="1:9" ht="15.75" customHeight="1">
      <c r="A7798" s="52">
        <v>39554</v>
      </c>
      <c r="B7798" s="52" t="s">
        <v>10652</v>
      </c>
      <c r="C7798" s="52" t="s">
        <v>10358</v>
      </c>
      <c r="D7798" s="967">
        <v>3818.62</v>
      </c>
      <c r="E7798" s="757"/>
      <c r="F7798" s="757"/>
      <c r="G7798" s="757"/>
      <c r="H7798" s="757"/>
      <c r="I7798" s="757"/>
    </row>
    <row r="7799" spans="1:9" ht="15.75" customHeight="1">
      <c r="A7799" s="52">
        <v>43194</v>
      </c>
      <c r="B7799" s="52" t="s">
        <v>10653</v>
      </c>
      <c r="C7799" s="52" t="s">
        <v>10358</v>
      </c>
      <c r="D7799" s="967">
        <v>1541.76</v>
      </c>
      <c r="E7799" s="757"/>
      <c r="F7799" s="757"/>
      <c r="G7799" s="757"/>
      <c r="H7799" s="757"/>
      <c r="I7799" s="757"/>
    </row>
    <row r="7800" spans="1:9" ht="15.75" customHeight="1">
      <c r="A7800" s="52">
        <v>39551</v>
      </c>
      <c r="B7800" s="52" t="s">
        <v>10654</v>
      </c>
      <c r="C7800" s="52" t="s">
        <v>10358</v>
      </c>
      <c r="D7800" s="967">
        <v>1697.65</v>
      </c>
      <c r="E7800" s="757"/>
      <c r="F7800" s="757"/>
      <c r="G7800" s="757"/>
      <c r="H7800" s="757"/>
      <c r="I7800" s="757"/>
    </row>
    <row r="7801" spans="1:9" ht="15.75" customHeight="1">
      <c r="A7801" s="52">
        <v>43185</v>
      </c>
      <c r="B7801" s="52" t="s">
        <v>10655</v>
      </c>
      <c r="C7801" s="52" t="s">
        <v>10358</v>
      </c>
      <c r="D7801" s="967">
        <v>4824.41</v>
      </c>
      <c r="E7801" s="757"/>
      <c r="F7801" s="757"/>
      <c r="G7801" s="757"/>
      <c r="H7801" s="757"/>
      <c r="I7801" s="757"/>
    </row>
    <row r="7802" spans="1:9" ht="15.75" customHeight="1">
      <c r="A7802" s="52">
        <v>43186</v>
      </c>
      <c r="B7802" s="52" t="s">
        <v>10656</v>
      </c>
      <c r="C7802" s="52" t="s">
        <v>10358</v>
      </c>
      <c r="D7802" s="967">
        <v>5088.78</v>
      </c>
      <c r="E7802" s="757"/>
      <c r="F7802" s="757"/>
      <c r="G7802" s="757"/>
      <c r="H7802" s="757"/>
      <c r="I7802" s="757"/>
    </row>
    <row r="7803" spans="1:9" ht="15.75" customHeight="1">
      <c r="A7803" s="52">
        <v>43187</v>
      </c>
      <c r="B7803" s="52" t="s">
        <v>10657</v>
      </c>
      <c r="C7803" s="52" t="s">
        <v>10358</v>
      </c>
      <c r="D7803" s="967">
        <v>6752.86</v>
      </c>
      <c r="E7803" s="757"/>
      <c r="F7803" s="757"/>
      <c r="G7803" s="757"/>
      <c r="H7803" s="757"/>
      <c r="I7803" s="757"/>
    </row>
    <row r="7804" spans="1:9" ht="15.75" customHeight="1">
      <c r="A7804" s="52">
        <v>43188</v>
      </c>
      <c r="B7804" s="52" t="s">
        <v>10658</v>
      </c>
      <c r="C7804" s="52" t="s">
        <v>10358</v>
      </c>
      <c r="D7804" s="967">
        <v>8181.99</v>
      </c>
      <c r="E7804" s="757"/>
      <c r="F7804" s="757"/>
      <c r="G7804" s="757"/>
      <c r="H7804" s="757"/>
      <c r="I7804" s="757"/>
    </row>
    <row r="7805" spans="1:9" ht="15.75" customHeight="1">
      <c r="A7805" s="52">
        <v>43189</v>
      </c>
      <c r="B7805" s="52" t="s">
        <v>10659</v>
      </c>
      <c r="C7805" s="52" t="s">
        <v>10358</v>
      </c>
      <c r="D7805" s="967">
        <v>9203.3700000000008</v>
      </c>
      <c r="E7805" s="757"/>
      <c r="F7805" s="757"/>
      <c r="G7805" s="757"/>
      <c r="H7805" s="757"/>
      <c r="I7805" s="757"/>
    </row>
    <row r="7806" spans="1:9" ht="15.75" customHeight="1">
      <c r="A7806" s="52">
        <v>39580</v>
      </c>
      <c r="B7806" s="52" t="s">
        <v>10660</v>
      </c>
      <c r="C7806" s="52" t="s">
        <v>10358</v>
      </c>
      <c r="D7806" s="967">
        <v>72526.320000000007</v>
      </c>
      <c r="E7806" s="757"/>
      <c r="F7806" s="757"/>
      <c r="G7806" s="757"/>
      <c r="H7806" s="757"/>
      <c r="I7806" s="757"/>
    </row>
    <row r="7807" spans="1:9" ht="15.75" customHeight="1">
      <c r="A7807" s="52">
        <v>39577</v>
      </c>
      <c r="B7807" s="52" t="s">
        <v>10661</v>
      </c>
      <c r="C7807" s="52" t="s">
        <v>10358</v>
      </c>
      <c r="D7807" s="967">
        <v>22700.58</v>
      </c>
      <c r="E7807" s="757"/>
      <c r="F7807" s="757"/>
      <c r="G7807" s="757"/>
      <c r="H7807" s="757"/>
      <c r="I7807" s="757"/>
    </row>
    <row r="7808" spans="1:9" ht="15.75" customHeight="1">
      <c r="A7808" s="52">
        <v>39578</v>
      </c>
      <c r="B7808" s="52" t="s">
        <v>10662</v>
      </c>
      <c r="C7808" s="52" t="s">
        <v>10358</v>
      </c>
      <c r="D7808" s="967">
        <v>29295.55</v>
      </c>
      <c r="E7808" s="757"/>
      <c r="F7808" s="757"/>
      <c r="G7808" s="757"/>
      <c r="H7808" s="757"/>
      <c r="I7808" s="757"/>
    </row>
    <row r="7809" spans="1:9" ht="15.75" customHeight="1">
      <c r="A7809" s="52">
        <v>39579</v>
      </c>
      <c r="B7809" s="52" t="s">
        <v>10663</v>
      </c>
      <c r="C7809" s="52" t="s">
        <v>10358</v>
      </c>
      <c r="D7809" s="967">
        <v>42622.74</v>
      </c>
      <c r="E7809" s="757"/>
      <c r="F7809" s="757"/>
      <c r="G7809" s="757"/>
      <c r="H7809" s="757"/>
      <c r="I7809" s="757"/>
    </row>
    <row r="7810" spans="1:9" ht="15.75" customHeight="1">
      <c r="A7810" s="52">
        <v>39826</v>
      </c>
      <c r="B7810" s="52" t="s">
        <v>10664</v>
      </c>
      <c r="C7810" s="52" t="s">
        <v>10358</v>
      </c>
      <c r="D7810" s="967">
        <v>5234.8500000000004</v>
      </c>
      <c r="E7810" s="757"/>
      <c r="F7810" s="757"/>
      <c r="G7810" s="757"/>
      <c r="H7810" s="757"/>
      <c r="I7810" s="757"/>
    </row>
    <row r="7811" spans="1:9" ht="15.75" customHeight="1">
      <c r="A7811" s="52">
        <v>10700</v>
      </c>
      <c r="B7811" s="52" t="s">
        <v>10665</v>
      </c>
      <c r="C7811" s="52" t="s">
        <v>10358</v>
      </c>
      <c r="D7811" s="967">
        <v>28286.799999999999</v>
      </c>
      <c r="E7811" s="757"/>
      <c r="F7811" s="757"/>
      <c r="G7811" s="757"/>
      <c r="H7811" s="757"/>
      <c r="I7811" s="757"/>
    </row>
    <row r="7812" spans="1:9" ht="15.75" customHeight="1">
      <c r="A7812" s="52">
        <v>346</v>
      </c>
      <c r="B7812" s="52" t="s">
        <v>10666</v>
      </c>
      <c r="C7812" s="52" t="s">
        <v>10406</v>
      </c>
      <c r="D7812" s="808">
        <v>35</v>
      </c>
      <c r="E7812" s="757"/>
      <c r="F7812" s="757"/>
      <c r="G7812" s="757"/>
      <c r="H7812" s="757"/>
      <c r="I7812" s="757"/>
    </row>
    <row r="7813" spans="1:9" ht="15.75" customHeight="1">
      <c r="A7813" s="52">
        <v>3312</v>
      </c>
      <c r="B7813" s="52" t="s">
        <v>10667</v>
      </c>
      <c r="C7813" s="52" t="s">
        <v>10406</v>
      </c>
      <c r="D7813" s="808">
        <v>31</v>
      </c>
      <c r="E7813" s="757"/>
      <c r="F7813" s="757"/>
      <c r="G7813" s="757"/>
      <c r="H7813" s="757"/>
      <c r="I7813" s="757"/>
    </row>
    <row r="7814" spans="1:9" ht="15.75" customHeight="1">
      <c r="A7814" s="52">
        <v>339</v>
      </c>
      <c r="B7814" s="52" t="s">
        <v>10668</v>
      </c>
      <c r="C7814" s="52" t="s">
        <v>10402</v>
      </c>
      <c r="D7814" s="808">
        <v>1.8</v>
      </c>
      <c r="E7814" s="757"/>
      <c r="F7814" s="757"/>
      <c r="G7814" s="757"/>
      <c r="H7814" s="757"/>
      <c r="I7814" s="757"/>
    </row>
    <row r="7815" spans="1:9" ht="15.75" customHeight="1">
      <c r="A7815" s="52">
        <v>340</v>
      </c>
      <c r="B7815" s="52" t="s">
        <v>10669</v>
      </c>
      <c r="C7815" s="52" t="s">
        <v>10402</v>
      </c>
      <c r="D7815" s="808">
        <v>1.63</v>
      </c>
      <c r="E7815" s="757"/>
      <c r="F7815" s="757"/>
      <c r="G7815" s="757"/>
      <c r="H7815" s="757"/>
      <c r="I7815" s="757"/>
    </row>
    <row r="7816" spans="1:9" ht="15.75" customHeight="1">
      <c r="A7816" s="52">
        <v>43130</v>
      </c>
      <c r="B7816" s="52" t="s">
        <v>10670</v>
      </c>
      <c r="C7816" s="52" t="s">
        <v>10406</v>
      </c>
      <c r="D7816" s="808">
        <v>29.55</v>
      </c>
      <c r="E7816" s="757"/>
      <c r="F7816" s="757"/>
      <c r="G7816" s="757"/>
      <c r="H7816" s="757"/>
      <c r="I7816" s="757"/>
    </row>
    <row r="7817" spans="1:9" ht="15.75" customHeight="1">
      <c r="A7817" s="52">
        <v>344</v>
      </c>
      <c r="B7817" s="52" t="s">
        <v>10671</v>
      </c>
      <c r="C7817" s="52" t="s">
        <v>10406</v>
      </c>
      <c r="D7817" s="808">
        <v>38.840000000000003</v>
      </c>
      <c r="E7817" s="757"/>
      <c r="F7817" s="757"/>
      <c r="G7817" s="757"/>
      <c r="H7817" s="757"/>
      <c r="I7817" s="757"/>
    </row>
    <row r="7818" spans="1:9" ht="15.75" customHeight="1">
      <c r="A7818" s="52">
        <v>345</v>
      </c>
      <c r="B7818" s="52" t="s">
        <v>10672</v>
      </c>
      <c r="C7818" s="52" t="s">
        <v>10406</v>
      </c>
      <c r="D7818" s="808">
        <v>42.15</v>
      </c>
      <c r="E7818" s="757"/>
      <c r="F7818" s="757"/>
      <c r="G7818" s="757"/>
      <c r="H7818" s="757"/>
      <c r="I7818" s="757"/>
    </row>
    <row r="7819" spans="1:9" ht="15.75" customHeight="1">
      <c r="A7819" s="52">
        <v>43131</v>
      </c>
      <c r="B7819" s="52" t="s">
        <v>10673</v>
      </c>
      <c r="C7819" s="52" t="s">
        <v>10406</v>
      </c>
      <c r="D7819" s="808">
        <v>34.33</v>
      </c>
      <c r="E7819" s="757"/>
      <c r="F7819" s="757"/>
      <c r="G7819" s="757"/>
      <c r="H7819" s="757"/>
      <c r="I7819" s="757"/>
    </row>
    <row r="7820" spans="1:9" ht="15.75" customHeight="1">
      <c r="A7820" s="52">
        <v>3313</v>
      </c>
      <c r="B7820" s="52" t="s">
        <v>10674</v>
      </c>
      <c r="C7820" s="52" t="s">
        <v>10406</v>
      </c>
      <c r="D7820" s="808">
        <v>39.89</v>
      </c>
      <c r="E7820" s="757"/>
      <c r="F7820" s="757"/>
      <c r="G7820" s="757"/>
      <c r="H7820" s="757"/>
      <c r="I7820" s="757"/>
    </row>
    <row r="7821" spans="1:9" ht="15.75" customHeight="1">
      <c r="A7821" s="52">
        <v>43132</v>
      </c>
      <c r="B7821" s="52" t="s">
        <v>10675</v>
      </c>
      <c r="C7821" s="52" t="s">
        <v>10406</v>
      </c>
      <c r="D7821" s="808">
        <v>29.55</v>
      </c>
      <c r="E7821" s="757"/>
      <c r="F7821" s="757"/>
      <c r="G7821" s="757"/>
      <c r="H7821" s="757"/>
      <c r="I7821" s="757"/>
    </row>
    <row r="7822" spans="1:9" ht="15.75" customHeight="1">
      <c r="A7822" s="52">
        <v>366</v>
      </c>
      <c r="B7822" s="52" t="s">
        <v>10676</v>
      </c>
      <c r="C7822" s="52" t="s">
        <v>10507</v>
      </c>
      <c r="D7822" s="808">
        <v>110</v>
      </c>
      <c r="E7822" s="757"/>
      <c r="F7822" s="757"/>
      <c r="G7822" s="757"/>
      <c r="H7822" s="757"/>
      <c r="I7822" s="757"/>
    </row>
    <row r="7823" spans="1:9" ht="15.75" customHeight="1">
      <c r="A7823" s="52">
        <v>367</v>
      </c>
      <c r="B7823" s="52" t="s">
        <v>10677</v>
      </c>
      <c r="C7823" s="52" t="s">
        <v>10507</v>
      </c>
      <c r="D7823" s="808">
        <v>111.43</v>
      </c>
      <c r="E7823" s="757"/>
      <c r="F7823" s="757"/>
      <c r="G7823" s="757"/>
      <c r="H7823" s="757"/>
      <c r="I7823" s="757"/>
    </row>
    <row r="7824" spans="1:9" ht="15.75" customHeight="1">
      <c r="A7824" s="52">
        <v>370</v>
      </c>
      <c r="B7824" s="52" t="s">
        <v>10678</v>
      </c>
      <c r="C7824" s="52" t="s">
        <v>10507</v>
      </c>
      <c r="D7824" s="808">
        <v>110</v>
      </c>
      <c r="E7824" s="757"/>
      <c r="F7824" s="757"/>
      <c r="G7824" s="757"/>
      <c r="H7824" s="757"/>
      <c r="I7824" s="757"/>
    </row>
    <row r="7825" spans="1:9" ht="15.75" customHeight="1">
      <c r="A7825" s="52">
        <v>368</v>
      </c>
      <c r="B7825" s="52" t="s">
        <v>10679</v>
      </c>
      <c r="C7825" s="52" t="s">
        <v>10507</v>
      </c>
      <c r="D7825" s="808">
        <v>55</v>
      </c>
      <c r="E7825" s="757"/>
      <c r="F7825" s="757"/>
      <c r="G7825" s="757"/>
      <c r="H7825" s="757"/>
      <c r="I7825" s="757"/>
    </row>
    <row r="7826" spans="1:9" ht="15.75" customHeight="1">
      <c r="A7826" s="52">
        <v>11075</v>
      </c>
      <c r="B7826" s="52" t="s">
        <v>10680</v>
      </c>
      <c r="C7826" s="52" t="s">
        <v>10507</v>
      </c>
      <c r="D7826" s="967">
        <v>1262.46</v>
      </c>
      <c r="E7826" s="757"/>
      <c r="F7826" s="757"/>
      <c r="G7826" s="757"/>
      <c r="H7826" s="757"/>
      <c r="I7826" s="757"/>
    </row>
    <row r="7827" spans="1:9" ht="15.75" customHeight="1">
      <c r="A7827" s="52">
        <v>1381</v>
      </c>
      <c r="B7827" s="52" t="s">
        <v>10681</v>
      </c>
      <c r="C7827" s="52" t="s">
        <v>10406</v>
      </c>
      <c r="D7827" s="808">
        <v>0.75</v>
      </c>
      <c r="E7827" s="757"/>
      <c r="F7827" s="757"/>
      <c r="G7827" s="757"/>
      <c r="H7827" s="757"/>
      <c r="I7827" s="757"/>
    </row>
    <row r="7828" spans="1:9" ht="15.75" customHeight="1">
      <c r="A7828" s="52">
        <v>34353</v>
      </c>
      <c r="B7828" s="52" t="s">
        <v>10682</v>
      </c>
      <c r="C7828" s="52" t="s">
        <v>10406</v>
      </c>
      <c r="D7828" s="808">
        <v>1.39</v>
      </c>
      <c r="E7828" s="757"/>
      <c r="F7828" s="757"/>
      <c r="G7828" s="757"/>
      <c r="H7828" s="757"/>
      <c r="I7828" s="757"/>
    </row>
    <row r="7829" spans="1:9" ht="15.75" customHeight="1">
      <c r="A7829" s="52">
        <v>37595</v>
      </c>
      <c r="B7829" s="52" t="s">
        <v>10683</v>
      </c>
      <c r="C7829" s="52" t="s">
        <v>10406</v>
      </c>
      <c r="D7829" s="808">
        <v>2.2999999999999998</v>
      </c>
      <c r="E7829" s="757"/>
      <c r="F7829" s="757"/>
      <c r="G7829" s="757"/>
      <c r="H7829" s="757"/>
      <c r="I7829" s="757"/>
    </row>
    <row r="7830" spans="1:9" ht="15.75" customHeight="1">
      <c r="A7830" s="52">
        <v>37596</v>
      </c>
      <c r="B7830" s="52" t="s">
        <v>10684</v>
      </c>
      <c r="C7830" s="52" t="s">
        <v>10406</v>
      </c>
      <c r="D7830" s="808">
        <v>2.64</v>
      </c>
      <c r="E7830" s="757"/>
      <c r="F7830" s="757"/>
      <c r="G7830" s="757"/>
      <c r="H7830" s="757"/>
      <c r="I7830" s="757"/>
    </row>
    <row r="7831" spans="1:9" ht="15.75" customHeight="1">
      <c r="A7831" s="52">
        <v>371</v>
      </c>
      <c r="B7831" s="52" t="s">
        <v>10685</v>
      </c>
      <c r="C7831" s="52" t="s">
        <v>10406</v>
      </c>
      <c r="D7831" s="808">
        <v>0.81</v>
      </c>
      <c r="E7831" s="757"/>
      <c r="F7831" s="757"/>
      <c r="G7831" s="757"/>
      <c r="H7831" s="757"/>
      <c r="I7831" s="757"/>
    </row>
    <row r="7832" spans="1:9" ht="15.75" customHeight="1">
      <c r="A7832" s="52">
        <v>37553</v>
      </c>
      <c r="B7832" s="52" t="s">
        <v>10686</v>
      </c>
      <c r="C7832" s="52" t="s">
        <v>10406</v>
      </c>
      <c r="D7832" s="808">
        <v>1.53</v>
      </c>
      <c r="E7832" s="757"/>
      <c r="F7832" s="757"/>
      <c r="G7832" s="757"/>
      <c r="H7832" s="757"/>
      <c r="I7832" s="757"/>
    </row>
    <row r="7833" spans="1:9" ht="15.75" customHeight="1">
      <c r="A7833" s="52">
        <v>37552</v>
      </c>
      <c r="B7833" s="52" t="s">
        <v>10687</v>
      </c>
      <c r="C7833" s="52" t="s">
        <v>10406</v>
      </c>
      <c r="D7833" s="808">
        <v>2.46</v>
      </c>
      <c r="E7833" s="757"/>
      <c r="F7833" s="757"/>
      <c r="G7833" s="757"/>
      <c r="H7833" s="757"/>
      <c r="I7833" s="757"/>
    </row>
    <row r="7834" spans="1:9" ht="15.75" customHeight="1">
      <c r="A7834" s="52">
        <v>36880</v>
      </c>
      <c r="B7834" s="52" t="s">
        <v>10688</v>
      </c>
      <c r="C7834" s="52" t="s">
        <v>10406</v>
      </c>
      <c r="D7834" s="808">
        <v>2.5</v>
      </c>
      <c r="E7834" s="757"/>
      <c r="F7834" s="757"/>
      <c r="G7834" s="757"/>
      <c r="H7834" s="757"/>
      <c r="I7834" s="757"/>
    </row>
    <row r="7835" spans="1:9" ht="15.75" customHeight="1">
      <c r="A7835" s="52">
        <v>34355</v>
      </c>
      <c r="B7835" s="52" t="s">
        <v>10689</v>
      </c>
      <c r="C7835" s="52" t="s">
        <v>10406</v>
      </c>
      <c r="D7835" s="808">
        <v>2.15</v>
      </c>
      <c r="E7835" s="757"/>
      <c r="F7835" s="757"/>
      <c r="G7835" s="757"/>
      <c r="H7835" s="757"/>
      <c r="I7835" s="757"/>
    </row>
    <row r="7836" spans="1:9" ht="15.75" customHeight="1">
      <c r="A7836" s="52">
        <v>130</v>
      </c>
      <c r="B7836" s="52" t="s">
        <v>10690</v>
      </c>
      <c r="C7836" s="52" t="s">
        <v>10406</v>
      </c>
      <c r="D7836" s="808">
        <v>5.44</v>
      </c>
      <c r="E7836" s="757"/>
      <c r="F7836" s="757"/>
      <c r="G7836" s="757"/>
      <c r="H7836" s="757"/>
      <c r="I7836" s="757"/>
    </row>
    <row r="7837" spans="1:9" ht="15.75" customHeight="1">
      <c r="A7837" s="52">
        <v>135</v>
      </c>
      <c r="B7837" s="52" t="s">
        <v>10691</v>
      </c>
      <c r="C7837" s="52" t="s">
        <v>10406</v>
      </c>
      <c r="D7837" s="808">
        <v>4.38</v>
      </c>
      <c r="E7837" s="757"/>
      <c r="F7837" s="757"/>
      <c r="G7837" s="757"/>
      <c r="H7837" s="757"/>
      <c r="I7837" s="757"/>
    </row>
    <row r="7838" spans="1:9" ht="15.75" customHeight="1">
      <c r="A7838" s="52">
        <v>36886</v>
      </c>
      <c r="B7838" s="52" t="s">
        <v>10692</v>
      </c>
      <c r="C7838" s="52" t="s">
        <v>10406</v>
      </c>
      <c r="D7838" s="808">
        <v>0.77</v>
      </c>
      <c r="E7838" s="757"/>
      <c r="F7838" s="757"/>
      <c r="G7838" s="757"/>
      <c r="H7838" s="757"/>
      <c r="I7838" s="757"/>
    </row>
    <row r="7839" spans="1:9" ht="15.75" customHeight="1">
      <c r="A7839" s="52">
        <v>38546</v>
      </c>
      <c r="B7839" s="52" t="s">
        <v>10693</v>
      </c>
      <c r="C7839" s="52" t="s">
        <v>10507</v>
      </c>
      <c r="D7839" s="808">
        <v>471.37</v>
      </c>
      <c r="E7839" s="757"/>
      <c r="F7839" s="757"/>
      <c r="G7839" s="757"/>
      <c r="H7839" s="757"/>
      <c r="I7839" s="757"/>
    </row>
    <row r="7840" spans="1:9" ht="15.75" customHeight="1">
      <c r="A7840" s="52">
        <v>34549</v>
      </c>
      <c r="B7840" s="52" t="s">
        <v>10694</v>
      </c>
      <c r="C7840" s="52" t="s">
        <v>10507</v>
      </c>
      <c r="D7840" s="967">
        <v>1460.67</v>
      </c>
      <c r="E7840" s="757"/>
      <c r="F7840" s="757"/>
      <c r="G7840" s="757"/>
      <c r="H7840" s="757"/>
      <c r="I7840" s="757"/>
    </row>
    <row r="7841" spans="1:9" ht="15.75" customHeight="1">
      <c r="A7841" s="52">
        <v>6081</v>
      </c>
      <c r="B7841" s="52" t="s">
        <v>10695</v>
      </c>
      <c r="C7841" s="52" t="s">
        <v>10507</v>
      </c>
      <c r="D7841" s="808">
        <v>102.24</v>
      </c>
      <c r="E7841" s="757"/>
      <c r="F7841" s="757"/>
      <c r="G7841" s="757"/>
      <c r="H7841" s="757"/>
      <c r="I7841" s="757"/>
    </row>
    <row r="7842" spans="1:9" ht="15.75" customHeight="1">
      <c r="A7842" s="52">
        <v>6077</v>
      </c>
      <c r="B7842" s="52" t="s">
        <v>10696</v>
      </c>
      <c r="C7842" s="52" t="s">
        <v>10507</v>
      </c>
      <c r="D7842" s="808">
        <v>73.03</v>
      </c>
      <c r="E7842" s="757"/>
      <c r="F7842" s="757"/>
      <c r="G7842" s="757"/>
      <c r="H7842" s="757"/>
      <c r="I7842" s="757"/>
    </row>
    <row r="7843" spans="1:9" ht="15.75" customHeight="1">
      <c r="A7843" s="52">
        <v>6079</v>
      </c>
      <c r="B7843" s="52" t="s">
        <v>10697</v>
      </c>
      <c r="C7843" s="52" t="s">
        <v>10507</v>
      </c>
      <c r="D7843" s="808">
        <v>73.03</v>
      </c>
      <c r="E7843" s="757"/>
      <c r="F7843" s="757"/>
      <c r="G7843" s="757"/>
      <c r="H7843" s="757"/>
      <c r="I7843" s="757"/>
    </row>
    <row r="7844" spans="1:9" ht="15.75" customHeight="1">
      <c r="A7844" s="52">
        <v>1091</v>
      </c>
      <c r="B7844" s="52" t="s">
        <v>10698</v>
      </c>
      <c r="C7844" s="52" t="s">
        <v>10358</v>
      </c>
      <c r="D7844" s="808">
        <v>37.340000000000003</v>
      </c>
      <c r="E7844" s="757"/>
      <c r="F7844" s="757"/>
      <c r="G7844" s="757"/>
      <c r="H7844" s="757"/>
      <c r="I7844" s="757"/>
    </row>
    <row r="7845" spans="1:9" ht="15.75" customHeight="1">
      <c r="A7845" s="52">
        <v>1094</v>
      </c>
      <c r="B7845" s="52" t="s">
        <v>10699</v>
      </c>
      <c r="C7845" s="52" t="s">
        <v>10358</v>
      </c>
      <c r="D7845" s="808">
        <v>26.12</v>
      </c>
      <c r="E7845" s="757"/>
      <c r="F7845" s="757"/>
      <c r="G7845" s="757"/>
      <c r="H7845" s="757"/>
      <c r="I7845" s="757"/>
    </row>
    <row r="7846" spans="1:9" ht="15.75" customHeight="1">
      <c r="A7846" s="52">
        <v>1095</v>
      </c>
      <c r="B7846" s="52" t="s">
        <v>10700</v>
      </c>
      <c r="C7846" s="52" t="s">
        <v>10358</v>
      </c>
      <c r="D7846" s="808">
        <v>55.51</v>
      </c>
      <c r="E7846" s="757"/>
      <c r="F7846" s="757"/>
      <c r="G7846" s="757"/>
      <c r="H7846" s="757"/>
      <c r="I7846" s="757"/>
    </row>
    <row r="7847" spans="1:9" ht="15.75" customHeight="1">
      <c r="A7847" s="52">
        <v>1092</v>
      </c>
      <c r="B7847" s="52" t="s">
        <v>10701</v>
      </c>
      <c r="C7847" s="52" t="s">
        <v>10358</v>
      </c>
      <c r="D7847" s="808">
        <v>42.95</v>
      </c>
      <c r="E7847" s="757"/>
      <c r="F7847" s="757"/>
      <c r="G7847" s="757"/>
      <c r="H7847" s="757"/>
      <c r="I7847" s="757"/>
    </row>
    <row r="7848" spans="1:9" ht="15.75" customHeight="1">
      <c r="A7848" s="52">
        <v>1093</v>
      </c>
      <c r="B7848" s="52" t="s">
        <v>10702</v>
      </c>
      <c r="C7848" s="52" t="s">
        <v>10358</v>
      </c>
      <c r="D7848" s="808">
        <v>100.3</v>
      </c>
      <c r="E7848" s="757"/>
      <c r="F7848" s="757"/>
      <c r="G7848" s="757"/>
      <c r="H7848" s="757"/>
      <c r="I7848" s="757"/>
    </row>
    <row r="7849" spans="1:9" ht="15.75" customHeight="1">
      <c r="A7849" s="52">
        <v>1090</v>
      </c>
      <c r="B7849" s="52" t="s">
        <v>10703</v>
      </c>
      <c r="C7849" s="52" t="s">
        <v>10358</v>
      </c>
      <c r="D7849" s="808">
        <v>71.81</v>
      </c>
      <c r="E7849" s="757"/>
      <c r="F7849" s="757"/>
      <c r="G7849" s="757"/>
      <c r="H7849" s="757"/>
      <c r="I7849" s="757"/>
    </row>
    <row r="7850" spans="1:9" ht="15.75" customHeight="1">
      <c r="A7850" s="52">
        <v>1096</v>
      </c>
      <c r="B7850" s="52" t="s">
        <v>10704</v>
      </c>
      <c r="C7850" s="52" t="s">
        <v>10358</v>
      </c>
      <c r="D7850" s="808">
        <v>129.24</v>
      </c>
      <c r="E7850" s="757"/>
      <c r="F7850" s="757"/>
      <c r="G7850" s="757"/>
      <c r="H7850" s="757"/>
      <c r="I7850" s="757"/>
    </row>
    <row r="7851" spans="1:9" ht="15.75" customHeight="1">
      <c r="A7851" s="52">
        <v>1097</v>
      </c>
      <c r="B7851" s="52" t="s">
        <v>10705</v>
      </c>
      <c r="C7851" s="52" t="s">
        <v>10358</v>
      </c>
      <c r="D7851" s="808">
        <v>109.71</v>
      </c>
      <c r="E7851" s="757"/>
      <c r="F7851" s="757"/>
      <c r="G7851" s="757"/>
      <c r="H7851" s="757"/>
      <c r="I7851" s="757"/>
    </row>
    <row r="7852" spans="1:9" ht="15.75" customHeight="1">
      <c r="A7852" s="52">
        <v>378</v>
      </c>
      <c r="B7852" s="52" t="s">
        <v>10706</v>
      </c>
      <c r="C7852" s="52" t="s">
        <v>10509</v>
      </c>
      <c r="D7852" s="808">
        <v>17.239999999999998</v>
      </c>
      <c r="E7852" s="757"/>
      <c r="F7852" s="757"/>
      <c r="G7852" s="757"/>
      <c r="H7852" s="757"/>
      <c r="I7852" s="757"/>
    </row>
    <row r="7853" spans="1:9" ht="15.75" customHeight="1">
      <c r="A7853" s="52">
        <v>40911</v>
      </c>
      <c r="B7853" s="52" t="s">
        <v>10707</v>
      </c>
      <c r="C7853" s="52" t="s">
        <v>10511</v>
      </c>
      <c r="D7853" s="967">
        <v>3020.85</v>
      </c>
      <c r="E7853" s="757"/>
      <c r="F7853" s="757"/>
      <c r="G7853" s="757"/>
      <c r="H7853" s="757"/>
      <c r="I7853" s="757"/>
    </row>
    <row r="7854" spans="1:9" ht="15.75" customHeight="1">
      <c r="A7854" s="52">
        <v>33939</v>
      </c>
      <c r="B7854" s="52" t="s">
        <v>10708</v>
      </c>
      <c r="C7854" s="52" t="s">
        <v>10509</v>
      </c>
      <c r="D7854" s="808">
        <v>73.7</v>
      </c>
      <c r="E7854" s="757"/>
      <c r="F7854" s="757"/>
      <c r="G7854" s="757"/>
      <c r="H7854" s="757"/>
      <c r="I7854" s="757"/>
    </row>
    <row r="7855" spans="1:9" ht="15.75" customHeight="1">
      <c r="A7855" s="52">
        <v>40815</v>
      </c>
      <c r="B7855" s="52" t="s">
        <v>10709</v>
      </c>
      <c r="C7855" s="52" t="s">
        <v>10511</v>
      </c>
      <c r="D7855" s="967">
        <v>12910.83</v>
      </c>
      <c r="E7855" s="757"/>
      <c r="F7855" s="757"/>
      <c r="G7855" s="757"/>
      <c r="H7855" s="757"/>
      <c r="I7855" s="757"/>
    </row>
    <row r="7856" spans="1:9" ht="15.75" customHeight="1">
      <c r="A7856" s="52">
        <v>34760</v>
      </c>
      <c r="B7856" s="52" t="s">
        <v>10710</v>
      </c>
      <c r="C7856" s="52" t="s">
        <v>10509</v>
      </c>
      <c r="D7856" s="808">
        <v>104.39</v>
      </c>
      <c r="E7856" s="757"/>
      <c r="F7856" s="757"/>
      <c r="G7856" s="757"/>
      <c r="H7856" s="757"/>
      <c r="I7856" s="757"/>
    </row>
    <row r="7857" spans="1:9" ht="15.75" customHeight="1">
      <c r="A7857" s="52">
        <v>40935</v>
      </c>
      <c r="B7857" s="52" t="s">
        <v>10711</v>
      </c>
      <c r="C7857" s="52" t="s">
        <v>10511</v>
      </c>
      <c r="D7857" s="967">
        <v>18286.46</v>
      </c>
      <c r="E7857" s="757"/>
      <c r="F7857" s="757"/>
      <c r="G7857" s="757"/>
      <c r="H7857" s="757"/>
      <c r="I7857" s="757"/>
    </row>
    <row r="7858" spans="1:9" ht="15.75" customHeight="1">
      <c r="A7858" s="52">
        <v>33952</v>
      </c>
      <c r="B7858" s="52" t="s">
        <v>10712</v>
      </c>
      <c r="C7858" s="52" t="s">
        <v>10509</v>
      </c>
      <c r="D7858" s="808">
        <v>104.69</v>
      </c>
      <c r="E7858" s="757"/>
      <c r="F7858" s="757"/>
      <c r="G7858" s="757"/>
      <c r="H7858" s="757"/>
      <c r="I7858" s="757"/>
    </row>
    <row r="7859" spans="1:9" ht="15.75" customHeight="1">
      <c r="A7859" s="52">
        <v>40816</v>
      </c>
      <c r="B7859" s="52" t="s">
        <v>10713</v>
      </c>
      <c r="C7859" s="52" t="s">
        <v>10511</v>
      </c>
      <c r="D7859" s="967">
        <v>18338.759999999998</v>
      </c>
      <c r="E7859" s="757"/>
      <c r="F7859" s="757"/>
      <c r="G7859" s="757"/>
      <c r="H7859" s="757"/>
      <c r="I7859" s="757"/>
    </row>
    <row r="7860" spans="1:9" ht="15.75" customHeight="1">
      <c r="A7860" s="52">
        <v>33953</v>
      </c>
      <c r="B7860" s="52" t="s">
        <v>10714</v>
      </c>
      <c r="C7860" s="52" t="s">
        <v>10509</v>
      </c>
      <c r="D7860" s="808">
        <v>138.41999999999999</v>
      </c>
      <c r="E7860" s="757"/>
      <c r="F7860" s="757"/>
      <c r="G7860" s="757"/>
      <c r="H7860" s="757"/>
      <c r="I7860" s="757"/>
    </row>
    <row r="7861" spans="1:9" ht="15.75" customHeight="1">
      <c r="A7861" s="52">
        <v>40817</v>
      </c>
      <c r="B7861" s="52" t="s">
        <v>10715</v>
      </c>
      <c r="C7861" s="52" t="s">
        <v>10511</v>
      </c>
      <c r="D7861" s="967">
        <v>24245.49</v>
      </c>
      <c r="E7861" s="757"/>
      <c r="F7861" s="757"/>
      <c r="G7861" s="757"/>
      <c r="H7861" s="757"/>
      <c r="I7861" s="757"/>
    </row>
    <row r="7862" spans="1:9" ht="15.75" customHeight="1">
      <c r="A7862" s="52">
        <v>13348</v>
      </c>
      <c r="B7862" s="52" t="s">
        <v>10716</v>
      </c>
      <c r="C7862" s="52" t="s">
        <v>10358</v>
      </c>
      <c r="D7862" s="808">
        <v>1.32</v>
      </c>
      <c r="E7862" s="757"/>
      <c r="F7862" s="757"/>
      <c r="G7862" s="757"/>
      <c r="H7862" s="757"/>
      <c r="I7862" s="757"/>
    </row>
    <row r="7863" spans="1:9" ht="15.75" customHeight="1">
      <c r="A7863" s="52">
        <v>39211</v>
      </c>
      <c r="B7863" s="52" t="s">
        <v>10717</v>
      </c>
      <c r="C7863" s="52" t="s">
        <v>10358</v>
      </c>
      <c r="D7863" s="808">
        <v>1.71</v>
      </c>
      <c r="E7863" s="757"/>
      <c r="F7863" s="757"/>
      <c r="G7863" s="757"/>
      <c r="H7863" s="757"/>
      <c r="I7863" s="757"/>
    </row>
    <row r="7864" spans="1:9" ht="15.75" customHeight="1">
      <c r="A7864" s="52">
        <v>39212</v>
      </c>
      <c r="B7864" s="52" t="s">
        <v>10718</v>
      </c>
      <c r="C7864" s="52" t="s">
        <v>10358</v>
      </c>
      <c r="D7864" s="808">
        <v>1.91</v>
      </c>
      <c r="E7864" s="757"/>
      <c r="F7864" s="757"/>
      <c r="G7864" s="757"/>
      <c r="H7864" s="757"/>
      <c r="I7864" s="757"/>
    </row>
    <row r="7865" spans="1:9" ht="15.75" customHeight="1">
      <c r="A7865" s="52">
        <v>39208</v>
      </c>
      <c r="B7865" s="52" t="s">
        <v>10719</v>
      </c>
      <c r="C7865" s="52" t="s">
        <v>10358</v>
      </c>
      <c r="D7865" s="808">
        <v>0.52</v>
      </c>
      <c r="E7865" s="757"/>
      <c r="F7865" s="757"/>
      <c r="G7865" s="757"/>
      <c r="H7865" s="757"/>
      <c r="I7865" s="757"/>
    </row>
    <row r="7866" spans="1:9" ht="15.75" customHeight="1">
      <c r="A7866" s="52">
        <v>39210</v>
      </c>
      <c r="B7866" s="52" t="s">
        <v>10720</v>
      </c>
      <c r="C7866" s="52" t="s">
        <v>10358</v>
      </c>
      <c r="D7866" s="808">
        <v>0.96</v>
      </c>
      <c r="E7866" s="757"/>
      <c r="F7866" s="757"/>
      <c r="G7866" s="757"/>
      <c r="H7866" s="757"/>
      <c r="I7866" s="757"/>
    </row>
    <row r="7867" spans="1:9" ht="15.75" customHeight="1">
      <c r="A7867" s="52">
        <v>39214</v>
      </c>
      <c r="B7867" s="52" t="s">
        <v>10721</v>
      </c>
      <c r="C7867" s="52" t="s">
        <v>10358</v>
      </c>
      <c r="D7867" s="808">
        <v>3.53</v>
      </c>
      <c r="E7867" s="757"/>
      <c r="F7867" s="757"/>
      <c r="G7867" s="757"/>
      <c r="H7867" s="757"/>
      <c r="I7867" s="757"/>
    </row>
    <row r="7868" spans="1:9" ht="15.75" customHeight="1">
      <c r="A7868" s="52">
        <v>39213</v>
      </c>
      <c r="B7868" s="52" t="s">
        <v>10722</v>
      </c>
      <c r="C7868" s="52" t="s">
        <v>10358</v>
      </c>
      <c r="D7868" s="808">
        <v>2.4900000000000002</v>
      </c>
      <c r="E7868" s="757"/>
      <c r="F7868" s="757"/>
      <c r="G7868" s="757"/>
      <c r="H7868" s="757"/>
      <c r="I7868" s="757"/>
    </row>
    <row r="7869" spans="1:9" ht="15.75" customHeight="1">
      <c r="A7869" s="52">
        <v>39209</v>
      </c>
      <c r="B7869" s="52" t="s">
        <v>10723</v>
      </c>
      <c r="C7869" s="52" t="s">
        <v>10358</v>
      </c>
      <c r="D7869" s="808">
        <v>0.62</v>
      </c>
      <c r="E7869" s="757"/>
      <c r="F7869" s="757"/>
      <c r="G7869" s="757"/>
      <c r="H7869" s="757"/>
      <c r="I7869" s="757"/>
    </row>
    <row r="7870" spans="1:9" ht="15.75" customHeight="1">
      <c r="A7870" s="52">
        <v>39207</v>
      </c>
      <c r="B7870" s="52" t="s">
        <v>10724</v>
      </c>
      <c r="C7870" s="52" t="s">
        <v>10358</v>
      </c>
      <c r="D7870" s="808">
        <v>0.96</v>
      </c>
      <c r="E7870" s="757"/>
      <c r="F7870" s="757"/>
      <c r="G7870" s="757"/>
      <c r="H7870" s="757"/>
      <c r="I7870" s="757"/>
    </row>
    <row r="7871" spans="1:9" ht="15.75" customHeight="1">
      <c r="A7871" s="52">
        <v>39215</v>
      </c>
      <c r="B7871" s="52" t="s">
        <v>10725</v>
      </c>
      <c r="C7871" s="52" t="s">
        <v>10358</v>
      </c>
      <c r="D7871" s="808">
        <v>6.44</v>
      </c>
      <c r="E7871" s="757"/>
      <c r="F7871" s="757"/>
      <c r="G7871" s="757"/>
      <c r="H7871" s="757"/>
      <c r="I7871" s="757"/>
    </row>
    <row r="7872" spans="1:9" ht="15.75" customHeight="1">
      <c r="A7872" s="52">
        <v>39216</v>
      </c>
      <c r="B7872" s="52" t="s">
        <v>10726</v>
      </c>
      <c r="C7872" s="52" t="s">
        <v>10358</v>
      </c>
      <c r="D7872" s="808">
        <v>8.98</v>
      </c>
      <c r="E7872" s="757"/>
      <c r="F7872" s="757"/>
      <c r="G7872" s="757"/>
      <c r="H7872" s="757"/>
      <c r="I7872" s="757"/>
    </row>
    <row r="7873" spans="1:9" ht="15.75" customHeight="1">
      <c r="A7873" s="52">
        <v>11267</v>
      </c>
      <c r="B7873" s="52" t="s">
        <v>10727</v>
      </c>
      <c r="C7873" s="52" t="s">
        <v>10358</v>
      </c>
      <c r="D7873" s="808">
        <v>1.1499999999999999</v>
      </c>
      <c r="E7873" s="757"/>
      <c r="F7873" s="757"/>
      <c r="G7873" s="757"/>
      <c r="H7873" s="757"/>
      <c r="I7873" s="757"/>
    </row>
    <row r="7874" spans="1:9" ht="15.75" customHeight="1">
      <c r="A7874" s="52">
        <v>379</v>
      </c>
      <c r="B7874" s="52" t="s">
        <v>10728</v>
      </c>
      <c r="C7874" s="52" t="s">
        <v>10358</v>
      </c>
      <c r="D7874" s="808">
        <v>1.1599999999999999</v>
      </c>
      <c r="E7874" s="757"/>
      <c r="F7874" s="757"/>
      <c r="G7874" s="757"/>
      <c r="H7874" s="757"/>
      <c r="I7874" s="757"/>
    </row>
    <row r="7875" spans="1:9" ht="15.75" customHeight="1">
      <c r="A7875" s="52">
        <v>510</v>
      </c>
      <c r="B7875" s="52" t="s">
        <v>10729</v>
      </c>
      <c r="C7875" s="52" t="s">
        <v>10406</v>
      </c>
      <c r="D7875" s="808">
        <v>13.59</v>
      </c>
      <c r="E7875" s="757"/>
      <c r="F7875" s="757"/>
      <c r="G7875" s="757"/>
      <c r="H7875" s="757"/>
      <c r="I7875" s="757"/>
    </row>
    <row r="7876" spans="1:9" ht="15.75" customHeight="1">
      <c r="A7876" s="52">
        <v>516</v>
      </c>
      <c r="B7876" s="52" t="s">
        <v>10730</v>
      </c>
      <c r="C7876" s="52" t="s">
        <v>10406</v>
      </c>
      <c r="D7876" s="808">
        <v>16.11</v>
      </c>
      <c r="E7876" s="757"/>
      <c r="F7876" s="757"/>
      <c r="G7876" s="757"/>
      <c r="H7876" s="757"/>
      <c r="I7876" s="757"/>
    </row>
    <row r="7877" spans="1:9" ht="15.75" customHeight="1">
      <c r="A7877" s="52">
        <v>509</v>
      </c>
      <c r="B7877" s="52" t="s">
        <v>10731</v>
      </c>
      <c r="C7877" s="52" t="s">
        <v>10406</v>
      </c>
      <c r="D7877" s="808">
        <v>18.07</v>
      </c>
      <c r="E7877" s="757"/>
      <c r="F7877" s="757"/>
      <c r="G7877" s="757"/>
      <c r="H7877" s="757"/>
      <c r="I7877" s="757"/>
    </row>
    <row r="7878" spans="1:9" ht="15.75" customHeight="1">
      <c r="A7878" s="52">
        <v>40331</v>
      </c>
      <c r="B7878" s="52" t="s">
        <v>10732</v>
      </c>
      <c r="C7878" s="52" t="s">
        <v>10509</v>
      </c>
      <c r="D7878" s="808">
        <v>14.81</v>
      </c>
      <c r="E7878" s="757"/>
      <c r="F7878" s="757"/>
      <c r="G7878" s="757"/>
      <c r="H7878" s="757"/>
      <c r="I7878" s="757"/>
    </row>
    <row r="7879" spans="1:9" ht="15.75" customHeight="1">
      <c r="A7879" s="52">
        <v>40930</v>
      </c>
      <c r="B7879" s="52" t="s">
        <v>10733</v>
      </c>
      <c r="C7879" s="52" t="s">
        <v>10511</v>
      </c>
      <c r="D7879" s="967">
        <v>2596.39</v>
      </c>
      <c r="E7879" s="757"/>
      <c r="F7879" s="757"/>
      <c r="G7879" s="757"/>
      <c r="H7879" s="757"/>
      <c r="I7879" s="757"/>
    </row>
    <row r="7880" spans="1:9" ht="15.75" customHeight="1">
      <c r="A7880" s="52">
        <v>11761</v>
      </c>
      <c r="B7880" s="52" t="s">
        <v>10734</v>
      </c>
      <c r="C7880" s="52" t="s">
        <v>10358</v>
      </c>
      <c r="D7880" s="808">
        <v>80.86</v>
      </c>
      <c r="E7880" s="757"/>
      <c r="F7880" s="757"/>
      <c r="G7880" s="757"/>
      <c r="H7880" s="757"/>
      <c r="I7880" s="757"/>
    </row>
    <row r="7881" spans="1:9" ht="15.75" customHeight="1">
      <c r="A7881" s="52">
        <v>377</v>
      </c>
      <c r="B7881" s="52" t="s">
        <v>10735</v>
      </c>
      <c r="C7881" s="52" t="s">
        <v>10358</v>
      </c>
      <c r="D7881" s="808">
        <v>38</v>
      </c>
      <c r="E7881" s="757"/>
      <c r="F7881" s="757"/>
      <c r="G7881" s="757"/>
      <c r="H7881" s="757"/>
      <c r="I7881" s="757"/>
    </row>
    <row r="7882" spans="1:9" ht="15.75" customHeight="1">
      <c r="A7882" s="52">
        <v>7588</v>
      </c>
      <c r="B7882" s="52" t="s">
        <v>10736</v>
      </c>
      <c r="C7882" s="52" t="s">
        <v>10358</v>
      </c>
      <c r="D7882" s="808">
        <v>45</v>
      </c>
      <c r="E7882" s="757"/>
      <c r="F7882" s="757"/>
      <c r="G7882" s="757"/>
      <c r="H7882" s="757"/>
      <c r="I7882" s="757"/>
    </row>
    <row r="7883" spans="1:9" ht="15.75" customHeight="1">
      <c r="A7883" s="52">
        <v>34392</v>
      </c>
      <c r="B7883" s="52" t="s">
        <v>10737</v>
      </c>
      <c r="C7883" s="52" t="s">
        <v>10509</v>
      </c>
      <c r="D7883" s="808">
        <v>12.78</v>
      </c>
      <c r="E7883" s="757"/>
      <c r="F7883" s="757"/>
      <c r="G7883" s="757"/>
      <c r="H7883" s="757"/>
      <c r="I7883" s="757"/>
    </row>
    <row r="7884" spans="1:9" ht="15.75" customHeight="1">
      <c r="A7884" s="52">
        <v>40908</v>
      </c>
      <c r="B7884" s="52" t="s">
        <v>10738</v>
      </c>
      <c r="C7884" s="52" t="s">
        <v>10511</v>
      </c>
      <c r="D7884" s="967">
        <v>2243.02</v>
      </c>
      <c r="E7884" s="757"/>
      <c r="F7884" s="757"/>
      <c r="G7884" s="757"/>
      <c r="H7884" s="757"/>
      <c r="I7884" s="757"/>
    </row>
    <row r="7885" spans="1:9" ht="15.75" customHeight="1">
      <c r="A7885" s="52">
        <v>34551</v>
      </c>
      <c r="B7885" s="52" t="s">
        <v>10739</v>
      </c>
      <c r="C7885" s="52" t="s">
        <v>10509</v>
      </c>
      <c r="D7885" s="808">
        <v>12.78</v>
      </c>
      <c r="E7885" s="757"/>
      <c r="F7885" s="757"/>
      <c r="G7885" s="757"/>
      <c r="H7885" s="757"/>
      <c r="I7885" s="757"/>
    </row>
    <row r="7886" spans="1:9" ht="15.75" customHeight="1">
      <c r="A7886" s="52">
        <v>41078</v>
      </c>
      <c r="B7886" s="52" t="s">
        <v>10740</v>
      </c>
      <c r="C7886" s="52" t="s">
        <v>10511</v>
      </c>
      <c r="D7886" s="967">
        <v>2243</v>
      </c>
      <c r="E7886" s="757"/>
      <c r="F7886" s="757"/>
      <c r="G7886" s="757"/>
      <c r="H7886" s="757"/>
      <c r="I7886" s="757"/>
    </row>
    <row r="7887" spans="1:9" ht="15.75" customHeight="1">
      <c r="A7887" s="52">
        <v>246</v>
      </c>
      <c r="B7887" s="52" t="s">
        <v>10741</v>
      </c>
      <c r="C7887" s="52" t="s">
        <v>10509</v>
      </c>
      <c r="D7887" s="808">
        <v>12.78</v>
      </c>
      <c r="E7887" s="757"/>
      <c r="F7887" s="757"/>
      <c r="G7887" s="757"/>
      <c r="H7887" s="757"/>
      <c r="I7887" s="757"/>
    </row>
    <row r="7888" spans="1:9" ht="15.75" customHeight="1">
      <c r="A7888" s="52">
        <v>40927</v>
      </c>
      <c r="B7888" s="52" t="s">
        <v>10742</v>
      </c>
      <c r="C7888" s="52" t="s">
        <v>10511</v>
      </c>
      <c r="D7888" s="967">
        <v>2243.02</v>
      </c>
      <c r="E7888" s="757"/>
      <c r="F7888" s="757"/>
      <c r="G7888" s="757"/>
      <c r="H7888" s="757"/>
      <c r="I7888" s="757"/>
    </row>
    <row r="7889" spans="1:9" ht="15.75" customHeight="1">
      <c r="A7889" s="52">
        <v>2350</v>
      </c>
      <c r="B7889" s="52" t="s">
        <v>10743</v>
      </c>
      <c r="C7889" s="52" t="s">
        <v>10509</v>
      </c>
      <c r="D7889" s="808">
        <v>13.29</v>
      </c>
      <c r="E7889" s="757"/>
      <c r="F7889" s="757"/>
      <c r="G7889" s="757"/>
      <c r="H7889" s="757"/>
      <c r="I7889" s="757"/>
    </row>
    <row r="7890" spans="1:9" ht="15.75" customHeight="1">
      <c r="A7890" s="52">
        <v>40812</v>
      </c>
      <c r="B7890" s="52" t="s">
        <v>10744</v>
      </c>
      <c r="C7890" s="52" t="s">
        <v>10511</v>
      </c>
      <c r="D7890" s="967">
        <v>2331.5700000000002</v>
      </c>
      <c r="E7890" s="757"/>
      <c r="F7890" s="757"/>
      <c r="G7890" s="757"/>
      <c r="H7890" s="757"/>
      <c r="I7890" s="757"/>
    </row>
    <row r="7891" spans="1:9" ht="15.75" customHeight="1">
      <c r="A7891" s="52">
        <v>245</v>
      </c>
      <c r="B7891" s="52" t="s">
        <v>10745</v>
      </c>
      <c r="C7891" s="52" t="s">
        <v>10509</v>
      </c>
      <c r="D7891" s="808">
        <v>19.7</v>
      </c>
      <c r="E7891" s="757"/>
      <c r="F7891" s="757"/>
      <c r="G7891" s="757"/>
      <c r="H7891" s="757"/>
      <c r="I7891" s="757"/>
    </row>
    <row r="7892" spans="1:9" ht="15.75" customHeight="1">
      <c r="A7892" s="52">
        <v>41090</v>
      </c>
      <c r="B7892" s="52" t="s">
        <v>10746</v>
      </c>
      <c r="C7892" s="52" t="s">
        <v>10511</v>
      </c>
      <c r="D7892" s="967">
        <v>3451.1</v>
      </c>
      <c r="E7892" s="757"/>
      <c r="F7892" s="757"/>
      <c r="G7892" s="757"/>
      <c r="H7892" s="757"/>
      <c r="I7892" s="757"/>
    </row>
    <row r="7893" spans="1:9" ht="15.75" customHeight="1">
      <c r="A7893" s="52">
        <v>251</v>
      </c>
      <c r="B7893" s="52" t="s">
        <v>10747</v>
      </c>
      <c r="C7893" s="52" t="s">
        <v>10509</v>
      </c>
      <c r="D7893" s="808">
        <v>13.04</v>
      </c>
      <c r="E7893" s="757"/>
      <c r="F7893" s="757"/>
      <c r="G7893" s="757"/>
      <c r="H7893" s="757"/>
      <c r="I7893" s="757"/>
    </row>
    <row r="7894" spans="1:9" ht="15.75" customHeight="1">
      <c r="A7894" s="52">
        <v>40975</v>
      </c>
      <c r="B7894" s="52" t="s">
        <v>10748</v>
      </c>
      <c r="C7894" s="52" t="s">
        <v>10511</v>
      </c>
      <c r="D7894" s="967">
        <v>2285.7600000000002</v>
      </c>
      <c r="E7894" s="757"/>
      <c r="F7894" s="757"/>
      <c r="G7894" s="757"/>
      <c r="H7894" s="757"/>
      <c r="I7894" s="757"/>
    </row>
    <row r="7895" spans="1:9" ht="15.75" customHeight="1">
      <c r="A7895" s="52">
        <v>6127</v>
      </c>
      <c r="B7895" s="52" t="s">
        <v>10749</v>
      </c>
      <c r="C7895" s="52" t="s">
        <v>10509</v>
      </c>
      <c r="D7895" s="808">
        <v>12.78</v>
      </c>
      <c r="E7895" s="757"/>
      <c r="F7895" s="757"/>
      <c r="G7895" s="757"/>
      <c r="H7895" s="757"/>
      <c r="I7895" s="757"/>
    </row>
    <row r="7896" spans="1:9" ht="15.75" customHeight="1">
      <c r="A7896" s="52">
        <v>41072</v>
      </c>
      <c r="B7896" s="52" t="s">
        <v>10750</v>
      </c>
      <c r="C7896" s="52" t="s">
        <v>10511</v>
      </c>
      <c r="D7896" s="967">
        <v>2243</v>
      </c>
      <c r="E7896" s="757"/>
      <c r="F7896" s="757"/>
      <c r="G7896" s="757"/>
      <c r="H7896" s="757"/>
      <c r="I7896" s="757"/>
    </row>
    <row r="7897" spans="1:9" ht="15.75" customHeight="1">
      <c r="A7897" s="52">
        <v>6121</v>
      </c>
      <c r="B7897" s="52" t="s">
        <v>10751</v>
      </c>
      <c r="C7897" s="52" t="s">
        <v>10509</v>
      </c>
      <c r="D7897" s="808">
        <v>12.8</v>
      </c>
      <c r="E7897" s="757"/>
      <c r="F7897" s="757"/>
      <c r="G7897" s="757"/>
      <c r="H7897" s="757"/>
      <c r="I7897" s="757"/>
    </row>
    <row r="7898" spans="1:9" ht="15.75" customHeight="1">
      <c r="A7898" s="52">
        <v>41071</v>
      </c>
      <c r="B7898" s="52" t="s">
        <v>10752</v>
      </c>
      <c r="C7898" s="52" t="s">
        <v>10511</v>
      </c>
      <c r="D7898" s="967">
        <v>2243.1999999999998</v>
      </c>
      <c r="E7898" s="757"/>
      <c r="F7898" s="757"/>
      <c r="G7898" s="757"/>
      <c r="H7898" s="757"/>
      <c r="I7898" s="757"/>
    </row>
    <row r="7899" spans="1:9" ht="15.75" customHeight="1">
      <c r="A7899" s="52">
        <v>244</v>
      </c>
      <c r="B7899" s="52" t="s">
        <v>10753</v>
      </c>
      <c r="C7899" s="52" t="s">
        <v>10509</v>
      </c>
      <c r="D7899" s="808">
        <v>14.25</v>
      </c>
      <c r="E7899" s="757"/>
      <c r="F7899" s="757"/>
      <c r="G7899" s="757"/>
      <c r="H7899" s="757"/>
      <c r="I7899" s="757"/>
    </row>
    <row r="7900" spans="1:9" ht="15.75" customHeight="1">
      <c r="A7900" s="52">
        <v>41093</v>
      </c>
      <c r="B7900" s="52" t="s">
        <v>10754</v>
      </c>
      <c r="C7900" s="52" t="s">
        <v>10511</v>
      </c>
      <c r="D7900" s="967">
        <v>2500.1999999999998</v>
      </c>
      <c r="E7900" s="757"/>
      <c r="F7900" s="757"/>
      <c r="G7900" s="757"/>
      <c r="H7900" s="757"/>
      <c r="I7900" s="757"/>
    </row>
    <row r="7901" spans="1:9" ht="15.75" customHeight="1">
      <c r="A7901" s="52">
        <v>532</v>
      </c>
      <c r="B7901" s="52" t="s">
        <v>10755</v>
      </c>
      <c r="C7901" s="52" t="s">
        <v>10509</v>
      </c>
      <c r="D7901" s="808">
        <v>34.08</v>
      </c>
      <c r="E7901" s="757"/>
      <c r="F7901" s="757"/>
      <c r="G7901" s="757"/>
      <c r="H7901" s="757"/>
      <c r="I7901" s="757"/>
    </row>
    <row r="7902" spans="1:9" ht="15.75" customHeight="1">
      <c r="A7902" s="52">
        <v>40931</v>
      </c>
      <c r="B7902" s="52" t="s">
        <v>10756</v>
      </c>
      <c r="C7902" s="52" t="s">
        <v>10511</v>
      </c>
      <c r="D7902" s="967">
        <v>5971.26</v>
      </c>
      <c r="E7902" s="757"/>
      <c r="F7902" s="757"/>
      <c r="G7902" s="757"/>
      <c r="H7902" s="757"/>
      <c r="I7902" s="757"/>
    </row>
    <row r="7903" spans="1:9" ht="15.75" customHeight="1">
      <c r="A7903" s="52">
        <v>36150</v>
      </c>
      <c r="B7903" s="52" t="s">
        <v>10757</v>
      </c>
      <c r="C7903" s="52" t="s">
        <v>10358</v>
      </c>
      <c r="D7903" s="808">
        <v>66.819999999999993</v>
      </c>
      <c r="E7903" s="757"/>
      <c r="F7903" s="757"/>
      <c r="G7903" s="757"/>
      <c r="H7903" s="757"/>
      <c r="I7903" s="757"/>
    </row>
    <row r="7904" spans="1:9" ht="15.75" customHeight="1">
      <c r="A7904" s="52">
        <v>4760</v>
      </c>
      <c r="B7904" s="52" t="s">
        <v>10758</v>
      </c>
      <c r="C7904" s="52" t="s">
        <v>10509</v>
      </c>
      <c r="D7904" s="808">
        <v>17.239999999999998</v>
      </c>
      <c r="E7904" s="757"/>
      <c r="F7904" s="757"/>
      <c r="G7904" s="757"/>
      <c r="H7904" s="757"/>
      <c r="I7904" s="757"/>
    </row>
    <row r="7905" spans="1:9" ht="15.75" customHeight="1">
      <c r="A7905" s="52">
        <v>41069</v>
      </c>
      <c r="B7905" s="52" t="s">
        <v>10759</v>
      </c>
      <c r="C7905" s="52" t="s">
        <v>10511</v>
      </c>
      <c r="D7905" s="967">
        <v>3020.85</v>
      </c>
      <c r="E7905" s="757"/>
      <c r="F7905" s="757"/>
      <c r="G7905" s="757"/>
      <c r="H7905" s="757"/>
      <c r="I7905" s="757"/>
    </row>
    <row r="7906" spans="1:9" ht="15.75" customHeight="1">
      <c r="A7906" s="52">
        <v>10422</v>
      </c>
      <c r="B7906" s="52" t="s">
        <v>10760</v>
      </c>
      <c r="C7906" s="52" t="s">
        <v>10358</v>
      </c>
      <c r="D7906" s="808">
        <v>362.62</v>
      </c>
      <c r="E7906" s="757"/>
      <c r="F7906" s="757"/>
      <c r="G7906" s="757"/>
      <c r="H7906" s="757"/>
      <c r="I7906" s="757"/>
    </row>
    <row r="7907" spans="1:9" ht="15.75" customHeight="1">
      <c r="A7907" s="52">
        <v>44019</v>
      </c>
      <c r="B7907" s="52" t="s">
        <v>10761</v>
      </c>
      <c r="C7907" s="52" t="s">
        <v>10358</v>
      </c>
      <c r="D7907" s="808">
        <v>501.96</v>
      </c>
      <c r="E7907" s="757"/>
      <c r="F7907" s="757"/>
      <c r="G7907" s="757"/>
      <c r="H7907" s="757"/>
      <c r="I7907" s="757"/>
    </row>
    <row r="7908" spans="1:9" ht="15.75" customHeight="1">
      <c r="A7908" s="52">
        <v>36520</v>
      </c>
      <c r="B7908" s="52" t="s">
        <v>10762</v>
      </c>
      <c r="C7908" s="52" t="s">
        <v>10358</v>
      </c>
      <c r="D7908" s="808">
        <v>610.33000000000004</v>
      </c>
      <c r="E7908" s="757"/>
      <c r="F7908" s="757"/>
      <c r="G7908" s="757"/>
      <c r="H7908" s="757"/>
      <c r="I7908" s="757"/>
    </row>
    <row r="7909" spans="1:9" ht="15.75" customHeight="1">
      <c r="A7909" s="52">
        <v>42319</v>
      </c>
      <c r="B7909" s="52" t="s">
        <v>10763</v>
      </c>
      <c r="C7909" s="52" t="s">
        <v>10358</v>
      </c>
      <c r="D7909" s="808">
        <v>546.89</v>
      </c>
      <c r="E7909" s="757"/>
      <c r="F7909" s="757"/>
      <c r="G7909" s="757"/>
      <c r="H7909" s="757"/>
      <c r="I7909" s="757"/>
    </row>
    <row r="7910" spans="1:9" ht="15.75" customHeight="1">
      <c r="A7910" s="52">
        <v>10420</v>
      </c>
      <c r="B7910" s="52" t="s">
        <v>10764</v>
      </c>
      <c r="C7910" s="52" t="s">
        <v>10358</v>
      </c>
      <c r="D7910" s="808">
        <v>194</v>
      </c>
      <c r="E7910" s="757"/>
      <c r="F7910" s="757"/>
      <c r="G7910" s="757"/>
      <c r="H7910" s="757"/>
      <c r="I7910" s="757"/>
    </row>
    <row r="7911" spans="1:9" ht="15.75" customHeight="1">
      <c r="A7911" s="52">
        <v>10421</v>
      </c>
      <c r="B7911" s="52" t="s">
        <v>10765</v>
      </c>
      <c r="C7911" s="52" t="s">
        <v>10358</v>
      </c>
      <c r="D7911" s="808">
        <v>213.18</v>
      </c>
      <c r="E7911" s="757"/>
      <c r="F7911" s="757"/>
      <c r="G7911" s="757"/>
      <c r="H7911" s="757"/>
      <c r="I7911" s="757"/>
    </row>
    <row r="7912" spans="1:9" ht="15.75" customHeight="1">
      <c r="A7912" s="52">
        <v>11786</v>
      </c>
      <c r="B7912" s="52" t="s">
        <v>10766</v>
      </c>
      <c r="C7912" s="52" t="s">
        <v>10358</v>
      </c>
      <c r="D7912" s="808">
        <v>429.85</v>
      </c>
      <c r="E7912" s="757"/>
      <c r="F7912" s="757"/>
      <c r="G7912" s="757"/>
      <c r="H7912" s="757"/>
      <c r="I7912" s="757"/>
    </row>
    <row r="7913" spans="1:9" ht="15.75" customHeight="1">
      <c r="A7913" s="52">
        <v>10</v>
      </c>
      <c r="B7913" s="52" t="s">
        <v>10767</v>
      </c>
      <c r="C7913" s="52" t="s">
        <v>10358</v>
      </c>
      <c r="D7913" s="808">
        <v>5.36</v>
      </c>
      <c r="E7913" s="757"/>
      <c r="F7913" s="757"/>
      <c r="G7913" s="757"/>
      <c r="H7913" s="757"/>
      <c r="I7913" s="757"/>
    </row>
    <row r="7914" spans="1:9" ht="15.75" customHeight="1">
      <c r="A7914" s="52">
        <v>4815</v>
      </c>
      <c r="B7914" s="52" t="s">
        <v>10768</v>
      </c>
      <c r="C7914" s="52" t="s">
        <v>10358</v>
      </c>
      <c r="D7914" s="808">
        <v>9.4499999999999993</v>
      </c>
      <c r="E7914" s="757"/>
      <c r="F7914" s="757"/>
      <c r="G7914" s="757"/>
      <c r="H7914" s="757"/>
      <c r="I7914" s="757"/>
    </row>
    <row r="7915" spans="1:9" ht="15.75" customHeight="1">
      <c r="A7915" s="52">
        <v>541</v>
      </c>
      <c r="B7915" s="52" t="s">
        <v>10769</v>
      </c>
      <c r="C7915" s="52" t="s">
        <v>10358</v>
      </c>
      <c r="D7915" s="808">
        <v>123</v>
      </c>
      <c r="E7915" s="757"/>
      <c r="F7915" s="757"/>
      <c r="G7915" s="757"/>
      <c r="H7915" s="757"/>
      <c r="I7915" s="757"/>
    </row>
    <row r="7916" spans="1:9" ht="15.75" customHeight="1">
      <c r="A7916" s="52">
        <v>542</v>
      </c>
      <c r="B7916" s="52" t="s">
        <v>10770</v>
      </c>
      <c r="C7916" s="52" t="s">
        <v>10358</v>
      </c>
      <c r="D7916" s="808">
        <v>154.18</v>
      </c>
      <c r="E7916" s="757"/>
      <c r="F7916" s="757"/>
      <c r="G7916" s="757"/>
      <c r="H7916" s="757"/>
      <c r="I7916" s="757"/>
    </row>
    <row r="7917" spans="1:9" ht="15.75" customHeight="1">
      <c r="A7917" s="52">
        <v>540</v>
      </c>
      <c r="B7917" s="52" t="s">
        <v>10771</v>
      </c>
      <c r="C7917" s="52" t="s">
        <v>10358</v>
      </c>
      <c r="D7917" s="808">
        <v>347.44</v>
      </c>
      <c r="E7917" s="757"/>
      <c r="F7917" s="757"/>
      <c r="G7917" s="757"/>
      <c r="H7917" s="757"/>
      <c r="I7917" s="757"/>
    </row>
    <row r="7918" spans="1:9" ht="15.75" customHeight="1">
      <c r="A7918" s="52">
        <v>38364</v>
      </c>
      <c r="B7918" s="52" t="s">
        <v>10772</v>
      </c>
      <c r="C7918" s="52" t="s">
        <v>10358</v>
      </c>
      <c r="D7918" s="808">
        <v>566.03</v>
      </c>
      <c r="E7918" s="757"/>
      <c r="F7918" s="757"/>
      <c r="G7918" s="757"/>
      <c r="H7918" s="757"/>
      <c r="I7918" s="757"/>
    </row>
    <row r="7919" spans="1:9" ht="15.75" customHeight="1">
      <c r="A7919" s="52">
        <v>11692</v>
      </c>
      <c r="B7919" s="52" t="s">
        <v>10773</v>
      </c>
      <c r="C7919" s="52" t="s">
        <v>10774</v>
      </c>
      <c r="D7919" s="808">
        <v>384.9</v>
      </c>
      <c r="E7919" s="757"/>
      <c r="F7919" s="757"/>
      <c r="G7919" s="757"/>
      <c r="H7919" s="757"/>
      <c r="I7919" s="757"/>
    </row>
    <row r="7920" spans="1:9" ht="15.75" customHeight="1">
      <c r="A7920" s="52">
        <v>1746</v>
      </c>
      <c r="B7920" s="52" t="s">
        <v>10775</v>
      </c>
      <c r="C7920" s="52" t="s">
        <v>10358</v>
      </c>
      <c r="D7920" s="808">
        <v>259</v>
      </c>
      <c r="E7920" s="757"/>
      <c r="F7920" s="757"/>
      <c r="G7920" s="757"/>
      <c r="H7920" s="757"/>
      <c r="I7920" s="757"/>
    </row>
    <row r="7921" spans="1:9" ht="15.75" customHeight="1">
      <c r="A7921" s="52">
        <v>1748</v>
      </c>
      <c r="B7921" s="52" t="s">
        <v>10776</v>
      </c>
      <c r="C7921" s="52" t="s">
        <v>10358</v>
      </c>
      <c r="D7921" s="808">
        <v>344.41</v>
      </c>
      <c r="E7921" s="757"/>
      <c r="F7921" s="757"/>
      <c r="G7921" s="757"/>
      <c r="H7921" s="757"/>
      <c r="I7921" s="757"/>
    </row>
    <row r="7922" spans="1:9" ht="15.75" customHeight="1">
      <c r="A7922" s="52">
        <v>1749</v>
      </c>
      <c r="B7922" s="52" t="s">
        <v>10777</v>
      </c>
      <c r="C7922" s="52" t="s">
        <v>10358</v>
      </c>
      <c r="D7922" s="808">
        <v>498.98</v>
      </c>
      <c r="E7922" s="757"/>
      <c r="F7922" s="757"/>
      <c r="G7922" s="757"/>
      <c r="H7922" s="757"/>
      <c r="I7922" s="757"/>
    </row>
    <row r="7923" spans="1:9" ht="15.75" customHeight="1">
      <c r="A7923" s="52">
        <v>37412</v>
      </c>
      <c r="B7923" s="52" t="s">
        <v>10778</v>
      </c>
      <c r="C7923" s="52" t="s">
        <v>10358</v>
      </c>
      <c r="D7923" s="808">
        <v>253.17</v>
      </c>
      <c r="E7923" s="757"/>
      <c r="F7923" s="757"/>
      <c r="G7923" s="757"/>
      <c r="H7923" s="757"/>
      <c r="I7923" s="757"/>
    </row>
    <row r="7924" spans="1:9" ht="15.75" customHeight="1">
      <c r="A7924" s="52">
        <v>1745</v>
      </c>
      <c r="B7924" s="52" t="s">
        <v>10779</v>
      </c>
      <c r="C7924" s="52" t="s">
        <v>10358</v>
      </c>
      <c r="D7924" s="808">
        <v>301.05</v>
      </c>
      <c r="E7924" s="757"/>
      <c r="F7924" s="757"/>
      <c r="G7924" s="757"/>
      <c r="H7924" s="757"/>
      <c r="I7924" s="757"/>
    </row>
    <row r="7925" spans="1:9" ht="15.75" customHeight="1">
      <c r="A7925" s="52">
        <v>1750</v>
      </c>
      <c r="B7925" s="52" t="s">
        <v>10780</v>
      </c>
      <c r="C7925" s="52" t="s">
        <v>10358</v>
      </c>
      <c r="D7925" s="808">
        <v>703.52</v>
      </c>
      <c r="E7925" s="757"/>
      <c r="F7925" s="757"/>
      <c r="G7925" s="757"/>
      <c r="H7925" s="757"/>
      <c r="I7925" s="757"/>
    </row>
    <row r="7926" spans="1:9" ht="15.75" customHeight="1">
      <c r="A7926" s="52">
        <v>11687</v>
      </c>
      <c r="B7926" s="52" t="s">
        <v>10781</v>
      </c>
      <c r="C7926" s="52" t="s">
        <v>10402</v>
      </c>
      <c r="D7926" s="967">
        <v>1120.92</v>
      </c>
      <c r="E7926" s="757"/>
      <c r="F7926" s="757"/>
      <c r="G7926" s="757"/>
      <c r="H7926" s="757"/>
      <c r="I7926" s="757"/>
    </row>
    <row r="7927" spans="1:9" ht="15.75" customHeight="1">
      <c r="A7927" s="52">
        <v>11689</v>
      </c>
      <c r="B7927" s="52" t="s">
        <v>10782</v>
      </c>
      <c r="C7927" s="52" t="s">
        <v>10402</v>
      </c>
      <c r="D7927" s="967">
        <v>1404.45</v>
      </c>
      <c r="E7927" s="757"/>
      <c r="F7927" s="757"/>
      <c r="G7927" s="757"/>
      <c r="H7927" s="757"/>
      <c r="I7927" s="757"/>
    </row>
    <row r="7928" spans="1:9" ht="15.75" customHeight="1">
      <c r="A7928" s="52">
        <v>11693</v>
      </c>
      <c r="B7928" s="52" t="s">
        <v>10783</v>
      </c>
      <c r="C7928" s="52" t="s">
        <v>10774</v>
      </c>
      <c r="D7928" s="808">
        <v>136.38</v>
      </c>
      <c r="E7928" s="757"/>
      <c r="F7928" s="757"/>
      <c r="G7928" s="757"/>
      <c r="H7928" s="757"/>
      <c r="I7928" s="757"/>
    </row>
    <row r="7929" spans="1:9" ht="15.75" customHeight="1">
      <c r="A7929" s="52">
        <v>36215</v>
      </c>
      <c r="B7929" s="52" t="s">
        <v>10784</v>
      </c>
      <c r="C7929" s="52" t="s">
        <v>10358</v>
      </c>
      <c r="D7929" s="808">
        <v>883.19</v>
      </c>
      <c r="E7929" s="757"/>
      <c r="F7929" s="757"/>
      <c r="G7929" s="757"/>
      <c r="H7929" s="757"/>
      <c r="I7929" s="757"/>
    </row>
    <row r="7930" spans="1:9" ht="15.75" customHeight="1">
      <c r="A7930" s="52">
        <v>42439</v>
      </c>
      <c r="B7930" s="52" t="s">
        <v>10785</v>
      </c>
      <c r="C7930" s="52" t="s">
        <v>10358</v>
      </c>
      <c r="D7930" s="967">
        <v>1197.21</v>
      </c>
      <c r="E7930" s="757"/>
      <c r="F7930" s="757"/>
      <c r="G7930" s="757"/>
      <c r="H7930" s="757"/>
      <c r="I7930" s="757"/>
    </row>
    <row r="7931" spans="1:9" ht="15.75" customHeight="1">
      <c r="A7931" s="52">
        <v>38381</v>
      </c>
      <c r="B7931" s="52" t="s">
        <v>10786</v>
      </c>
      <c r="C7931" s="52" t="s">
        <v>10358</v>
      </c>
      <c r="D7931" s="808">
        <v>8.16</v>
      </c>
      <c r="E7931" s="757"/>
      <c r="F7931" s="757"/>
      <c r="G7931" s="757"/>
      <c r="H7931" s="757"/>
      <c r="I7931" s="757"/>
    </row>
    <row r="7932" spans="1:9" ht="15.75" customHeight="1">
      <c r="A7932" s="52">
        <v>39621</v>
      </c>
      <c r="B7932" s="52" t="s">
        <v>10787</v>
      </c>
      <c r="C7932" s="52" t="s">
        <v>10788</v>
      </c>
      <c r="D7932" s="967">
        <v>1066.26</v>
      </c>
      <c r="E7932" s="757"/>
      <c r="F7932" s="757"/>
      <c r="G7932" s="757"/>
      <c r="H7932" s="757"/>
      <c r="I7932" s="757"/>
    </row>
    <row r="7933" spans="1:9" ht="15.75" customHeight="1">
      <c r="A7933" s="52">
        <v>39624</v>
      </c>
      <c r="B7933" s="52" t="s">
        <v>10789</v>
      </c>
      <c r="C7933" s="52" t="s">
        <v>10788</v>
      </c>
      <c r="D7933" s="967">
        <v>1176.21</v>
      </c>
      <c r="E7933" s="757"/>
      <c r="F7933" s="757"/>
      <c r="G7933" s="757"/>
      <c r="H7933" s="757"/>
      <c r="I7933" s="757"/>
    </row>
    <row r="7934" spans="1:9" ht="15.75" customHeight="1">
      <c r="A7934" s="52">
        <v>39615</v>
      </c>
      <c r="B7934" s="52" t="s">
        <v>10790</v>
      </c>
      <c r="C7934" s="52" t="s">
        <v>10358</v>
      </c>
      <c r="D7934" s="808">
        <v>475.29</v>
      </c>
      <c r="E7934" s="757"/>
      <c r="F7934" s="757"/>
      <c r="G7934" s="757"/>
      <c r="H7934" s="757"/>
      <c r="I7934" s="757"/>
    </row>
    <row r="7935" spans="1:9" ht="15.75" customHeight="1">
      <c r="A7935" s="52">
        <v>39620</v>
      </c>
      <c r="B7935" s="52" t="s">
        <v>10791</v>
      </c>
      <c r="C7935" s="52" t="s">
        <v>10358</v>
      </c>
      <c r="D7935" s="808">
        <v>725.91</v>
      </c>
      <c r="E7935" s="757"/>
      <c r="F7935" s="757"/>
      <c r="G7935" s="757"/>
      <c r="H7935" s="757"/>
      <c r="I7935" s="757"/>
    </row>
    <row r="7936" spans="1:9" ht="15.75" customHeight="1">
      <c r="A7936" s="52">
        <v>39623</v>
      </c>
      <c r="B7936" s="52" t="s">
        <v>10792</v>
      </c>
      <c r="C7936" s="52" t="s">
        <v>10358</v>
      </c>
      <c r="D7936" s="808">
        <v>777.51</v>
      </c>
      <c r="E7936" s="757"/>
      <c r="F7936" s="757"/>
      <c r="G7936" s="757"/>
      <c r="H7936" s="757"/>
      <c r="I7936" s="757"/>
    </row>
    <row r="7937" spans="1:9" ht="15.75" customHeight="1">
      <c r="A7937" s="52">
        <v>546</v>
      </c>
      <c r="B7937" s="52" t="s">
        <v>10793</v>
      </c>
      <c r="C7937" s="52" t="s">
        <v>10406</v>
      </c>
      <c r="D7937" s="808">
        <v>10.51</v>
      </c>
      <c r="E7937" s="757"/>
      <c r="F7937" s="757"/>
      <c r="G7937" s="757"/>
      <c r="H7937" s="757"/>
      <c r="I7937" s="757"/>
    </row>
    <row r="7938" spans="1:9" ht="15.75" customHeight="1">
      <c r="A7938" s="52">
        <v>566</v>
      </c>
      <c r="B7938" s="52" t="s">
        <v>10794</v>
      </c>
      <c r="C7938" s="52" t="s">
        <v>10402</v>
      </c>
      <c r="D7938" s="808">
        <v>4.99</v>
      </c>
      <c r="E7938" s="757"/>
      <c r="F7938" s="757"/>
      <c r="G7938" s="757"/>
      <c r="H7938" s="757"/>
      <c r="I7938" s="757"/>
    </row>
    <row r="7939" spans="1:9" ht="15.75" customHeight="1">
      <c r="A7939" s="52">
        <v>565</v>
      </c>
      <c r="B7939" s="52" t="s">
        <v>10795</v>
      </c>
      <c r="C7939" s="52" t="s">
        <v>10402</v>
      </c>
      <c r="D7939" s="808">
        <v>18.18</v>
      </c>
      <c r="E7939" s="757"/>
      <c r="F7939" s="757"/>
      <c r="G7939" s="757"/>
      <c r="H7939" s="757"/>
      <c r="I7939" s="757"/>
    </row>
    <row r="7940" spans="1:9" ht="15.75" customHeight="1">
      <c r="A7940" s="52">
        <v>555</v>
      </c>
      <c r="B7940" s="52" t="s">
        <v>10796</v>
      </c>
      <c r="C7940" s="52" t="s">
        <v>10402</v>
      </c>
      <c r="D7940" s="808">
        <v>12.89</v>
      </c>
      <c r="E7940" s="757"/>
      <c r="F7940" s="757"/>
      <c r="G7940" s="757"/>
      <c r="H7940" s="757"/>
      <c r="I7940" s="757"/>
    </row>
    <row r="7941" spans="1:9" ht="15.75" customHeight="1">
      <c r="A7941" s="52">
        <v>557</v>
      </c>
      <c r="B7941" s="52" t="s">
        <v>10797</v>
      </c>
      <c r="C7941" s="52" t="s">
        <v>10402</v>
      </c>
      <c r="D7941" s="808">
        <v>40.44</v>
      </c>
      <c r="E7941" s="757"/>
      <c r="F7941" s="757"/>
      <c r="G7941" s="757"/>
      <c r="H7941" s="757"/>
      <c r="I7941" s="757"/>
    </row>
    <row r="7942" spans="1:9" ht="15.75" customHeight="1">
      <c r="A7942" s="52">
        <v>552</v>
      </c>
      <c r="B7942" s="52" t="s">
        <v>10798</v>
      </c>
      <c r="C7942" s="52" t="s">
        <v>10402</v>
      </c>
      <c r="D7942" s="808">
        <v>20.059999999999999</v>
      </c>
      <c r="E7942" s="757"/>
      <c r="F7942" s="757"/>
      <c r="G7942" s="757"/>
      <c r="H7942" s="757"/>
      <c r="I7942" s="757"/>
    </row>
    <row r="7943" spans="1:9" ht="15.75" customHeight="1">
      <c r="A7943" s="52">
        <v>563</v>
      </c>
      <c r="B7943" s="52" t="s">
        <v>10799</v>
      </c>
      <c r="C7943" s="52" t="s">
        <v>10402</v>
      </c>
      <c r="D7943" s="808">
        <v>30.15</v>
      </c>
      <c r="E7943" s="757"/>
      <c r="F7943" s="757"/>
      <c r="G7943" s="757"/>
      <c r="H7943" s="757"/>
      <c r="I7943" s="757"/>
    </row>
    <row r="7944" spans="1:9" ht="15.75" customHeight="1">
      <c r="A7944" s="52">
        <v>549</v>
      </c>
      <c r="B7944" s="52" t="s">
        <v>10800</v>
      </c>
      <c r="C7944" s="52" t="s">
        <v>10402</v>
      </c>
      <c r="D7944" s="808">
        <v>54.26</v>
      </c>
      <c r="E7944" s="757"/>
      <c r="F7944" s="757"/>
      <c r="G7944" s="757"/>
      <c r="H7944" s="757"/>
      <c r="I7944" s="757"/>
    </row>
    <row r="7945" spans="1:9" ht="15.75" customHeight="1">
      <c r="A7945" s="52">
        <v>551</v>
      </c>
      <c r="B7945" s="52" t="s">
        <v>10801</v>
      </c>
      <c r="C7945" s="52" t="s">
        <v>10402</v>
      </c>
      <c r="D7945" s="808">
        <v>107.44</v>
      </c>
      <c r="E7945" s="757"/>
      <c r="F7945" s="757"/>
      <c r="G7945" s="757"/>
      <c r="H7945" s="757"/>
      <c r="I7945" s="757"/>
    </row>
    <row r="7946" spans="1:9" ht="15.75" customHeight="1">
      <c r="A7946" s="52">
        <v>559</v>
      </c>
      <c r="B7946" s="52" t="s">
        <v>10802</v>
      </c>
      <c r="C7946" s="52" t="s">
        <v>10402</v>
      </c>
      <c r="D7946" s="808">
        <v>26.86</v>
      </c>
      <c r="E7946" s="757"/>
      <c r="F7946" s="757"/>
      <c r="G7946" s="757"/>
      <c r="H7946" s="757"/>
      <c r="I7946" s="757"/>
    </row>
    <row r="7947" spans="1:9" ht="15.75" customHeight="1">
      <c r="A7947" s="52">
        <v>560</v>
      </c>
      <c r="B7947" s="52" t="s">
        <v>10803</v>
      </c>
      <c r="C7947" s="52" t="s">
        <v>10402</v>
      </c>
      <c r="D7947" s="808">
        <v>33.6</v>
      </c>
      <c r="E7947" s="757"/>
      <c r="F7947" s="757"/>
      <c r="G7947" s="757"/>
      <c r="H7947" s="757"/>
      <c r="I7947" s="757"/>
    </row>
    <row r="7948" spans="1:9" ht="15.75" customHeight="1">
      <c r="A7948" s="52">
        <v>547</v>
      </c>
      <c r="B7948" s="52" t="s">
        <v>10804</v>
      </c>
      <c r="C7948" s="52" t="s">
        <v>10402</v>
      </c>
      <c r="D7948" s="808">
        <v>40.229999999999997</v>
      </c>
      <c r="E7948" s="757"/>
      <c r="F7948" s="757"/>
      <c r="G7948" s="757"/>
      <c r="H7948" s="757"/>
      <c r="I7948" s="757"/>
    </row>
    <row r="7949" spans="1:9" ht="15.75" customHeight="1">
      <c r="A7949" s="52">
        <v>36207</v>
      </c>
      <c r="B7949" s="52" t="s">
        <v>10805</v>
      </c>
      <c r="C7949" s="52" t="s">
        <v>10358</v>
      </c>
      <c r="D7949" s="808">
        <v>391.19</v>
      </c>
      <c r="E7949" s="757"/>
      <c r="F7949" s="757"/>
      <c r="G7949" s="757"/>
      <c r="H7949" s="757"/>
      <c r="I7949" s="757"/>
    </row>
    <row r="7950" spans="1:9" ht="15.75" customHeight="1">
      <c r="A7950" s="52">
        <v>36209</v>
      </c>
      <c r="B7950" s="52" t="s">
        <v>10806</v>
      </c>
      <c r="C7950" s="52" t="s">
        <v>10358</v>
      </c>
      <c r="D7950" s="808">
        <v>448.95</v>
      </c>
      <c r="E7950" s="757"/>
      <c r="F7950" s="757"/>
      <c r="G7950" s="757"/>
      <c r="H7950" s="757"/>
      <c r="I7950" s="757"/>
    </row>
    <row r="7951" spans="1:9" ht="15.75" customHeight="1">
      <c r="A7951" s="52">
        <v>36210</v>
      </c>
      <c r="B7951" s="52" t="s">
        <v>10807</v>
      </c>
      <c r="C7951" s="52" t="s">
        <v>10358</v>
      </c>
      <c r="D7951" s="808">
        <v>485.75</v>
      </c>
      <c r="E7951" s="757"/>
      <c r="F7951" s="757"/>
      <c r="G7951" s="757"/>
      <c r="H7951" s="757"/>
      <c r="I7951" s="757"/>
    </row>
    <row r="7952" spans="1:9" ht="15.75" customHeight="1">
      <c r="A7952" s="52">
        <v>36204</v>
      </c>
      <c r="B7952" s="52" t="s">
        <v>10808</v>
      </c>
      <c r="C7952" s="52" t="s">
        <v>10358</v>
      </c>
      <c r="D7952" s="808">
        <v>172.23</v>
      </c>
      <c r="E7952" s="757"/>
      <c r="F7952" s="757"/>
      <c r="G7952" s="757"/>
      <c r="H7952" s="757"/>
      <c r="I7952" s="757"/>
    </row>
    <row r="7953" spans="1:9" ht="15.75" customHeight="1">
      <c r="A7953" s="52">
        <v>36205</v>
      </c>
      <c r="B7953" s="52" t="s">
        <v>10809</v>
      </c>
      <c r="C7953" s="52" t="s">
        <v>10358</v>
      </c>
      <c r="D7953" s="808">
        <v>191.28</v>
      </c>
      <c r="E7953" s="757"/>
      <c r="F7953" s="757"/>
      <c r="G7953" s="757"/>
      <c r="H7953" s="757"/>
      <c r="I7953" s="757"/>
    </row>
    <row r="7954" spans="1:9" ht="15.75" customHeight="1">
      <c r="A7954" s="52">
        <v>36081</v>
      </c>
      <c r="B7954" s="52" t="s">
        <v>10810</v>
      </c>
      <c r="C7954" s="52" t="s">
        <v>10358</v>
      </c>
      <c r="D7954" s="808">
        <v>203.95</v>
      </c>
      <c r="E7954" s="757"/>
      <c r="F7954" s="757"/>
      <c r="G7954" s="757"/>
      <c r="H7954" s="757"/>
      <c r="I7954" s="757"/>
    </row>
    <row r="7955" spans="1:9" ht="15.75" customHeight="1">
      <c r="A7955" s="52">
        <v>36206</v>
      </c>
      <c r="B7955" s="52" t="s">
        <v>10811</v>
      </c>
      <c r="C7955" s="52" t="s">
        <v>10358</v>
      </c>
      <c r="D7955" s="808">
        <v>213.67</v>
      </c>
      <c r="E7955" s="757"/>
      <c r="F7955" s="757"/>
      <c r="G7955" s="757"/>
      <c r="H7955" s="757"/>
      <c r="I7955" s="757"/>
    </row>
    <row r="7956" spans="1:9" ht="15.75" customHeight="1">
      <c r="A7956" s="52">
        <v>36218</v>
      </c>
      <c r="B7956" s="52" t="s">
        <v>10812</v>
      </c>
      <c r="C7956" s="52" t="s">
        <v>10358</v>
      </c>
      <c r="D7956" s="808">
        <v>136.26</v>
      </c>
      <c r="E7956" s="757"/>
      <c r="F7956" s="757"/>
      <c r="G7956" s="757"/>
      <c r="H7956" s="757"/>
      <c r="I7956" s="757"/>
    </row>
    <row r="7957" spans="1:9" ht="15.75" customHeight="1">
      <c r="A7957" s="52">
        <v>36220</v>
      </c>
      <c r="B7957" s="52" t="s">
        <v>10813</v>
      </c>
      <c r="C7957" s="52" t="s">
        <v>10358</v>
      </c>
      <c r="D7957" s="808">
        <v>156.24</v>
      </c>
      <c r="E7957" s="757"/>
      <c r="F7957" s="757"/>
      <c r="G7957" s="757"/>
      <c r="H7957" s="757"/>
      <c r="I7957" s="757"/>
    </row>
    <row r="7958" spans="1:9" ht="15.75" customHeight="1">
      <c r="A7958" s="52">
        <v>36080</v>
      </c>
      <c r="B7958" s="52" t="s">
        <v>10814</v>
      </c>
      <c r="C7958" s="52" t="s">
        <v>10358</v>
      </c>
      <c r="D7958" s="808">
        <v>169</v>
      </c>
      <c r="E7958" s="757"/>
      <c r="F7958" s="757"/>
      <c r="G7958" s="757"/>
      <c r="H7958" s="757"/>
      <c r="I7958" s="757"/>
    </row>
    <row r="7959" spans="1:9" ht="15.75" customHeight="1">
      <c r="A7959" s="52">
        <v>36223</v>
      </c>
      <c r="B7959" s="52" t="s">
        <v>10815</v>
      </c>
      <c r="C7959" s="52" t="s">
        <v>10358</v>
      </c>
      <c r="D7959" s="808">
        <v>176.97</v>
      </c>
      <c r="E7959" s="757"/>
      <c r="F7959" s="757"/>
      <c r="G7959" s="757"/>
      <c r="H7959" s="757"/>
      <c r="I7959" s="757"/>
    </row>
    <row r="7960" spans="1:9" ht="15.75" customHeight="1">
      <c r="A7960" s="52">
        <v>38127</v>
      </c>
      <c r="B7960" s="52" t="s">
        <v>10816</v>
      </c>
      <c r="C7960" s="52" t="s">
        <v>10358</v>
      </c>
      <c r="D7960" s="808">
        <v>328.26</v>
      </c>
      <c r="E7960" s="757"/>
      <c r="F7960" s="757"/>
      <c r="G7960" s="757"/>
      <c r="H7960" s="757"/>
      <c r="I7960" s="757"/>
    </row>
    <row r="7961" spans="1:9" ht="15.75" customHeight="1">
      <c r="A7961" s="52">
        <v>38060</v>
      </c>
      <c r="B7961" s="52" t="s">
        <v>10817</v>
      </c>
      <c r="C7961" s="52" t="s">
        <v>10358</v>
      </c>
      <c r="D7961" s="808">
        <v>29.66</v>
      </c>
      <c r="E7961" s="757"/>
      <c r="F7961" s="757"/>
      <c r="G7961" s="757"/>
      <c r="H7961" s="757"/>
      <c r="I7961" s="757"/>
    </row>
    <row r="7962" spans="1:9" ht="15.75" customHeight="1">
      <c r="A7962" s="52">
        <v>10956</v>
      </c>
      <c r="B7962" s="52" t="s">
        <v>10818</v>
      </c>
      <c r="C7962" s="52" t="s">
        <v>10358</v>
      </c>
      <c r="D7962" s="808">
        <v>32.520000000000003</v>
      </c>
      <c r="E7962" s="757"/>
      <c r="F7962" s="757"/>
      <c r="G7962" s="757"/>
      <c r="H7962" s="757"/>
      <c r="I7962" s="757"/>
    </row>
    <row r="7963" spans="1:9" ht="15.75" customHeight="1">
      <c r="A7963" s="52">
        <v>39380</v>
      </c>
      <c r="B7963" s="52" t="s">
        <v>10819</v>
      </c>
      <c r="C7963" s="52" t="s">
        <v>10358</v>
      </c>
      <c r="D7963" s="808">
        <v>22.52</v>
      </c>
      <c r="E7963" s="757"/>
      <c r="F7963" s="757"/>
      <c r="G7963" s="757"/>
      <c r="H7963" s="757"/>
      <c r="I7963" s="757"/>
    </row>
    <row r="7964" spans="1:9" ht="15.75" customHeight="1">
      <c r="A7964" s="52">
        <v>44172</v>
      </c>
      <c r="B7964" s="52" t="s">
        <v>10820</v>
      </c>
      <c r="C7964" s="52" t="s">
        <v>10358</v>
      </c>
      <c r="D7964" s="808">
        <v>7.82</v>
      </c>
      <c r="E7964" s="757"/>
      <c r="F7964" s="757"/>
      <c r="G7964" s="757"/>
      <c r="H7964" s="757"/>
      <c r="I7964" s="757"/>
    </row>
    <row r="7965" spans="1:9" ht="15.75" customHeight="1">
      <c r="A7965" s="52">
        <v>37597</v>
      </c>
      <c r="B7965" s="52" t="s">
        <v>10821</v>
      </c>
      <c r="C7965" s="52" t="s">
        <v>10358</v>
      </c>
      <c r="D7965" s="967">
        <v>645703.12</v>
      </c>
      <c r="E7965" s="757"/>
      <c r="F7965" s="757"/>
      <c r="G7965" s="757"/>
      <c r="H7965" s="757"/>
      <c r="I7965" s="757"/>
    </row>
    <row r="7966" spans="1:9" ht="15.75" customHeight="1">
      <c r="A7966" s="52">
        <v>183</v>
      </c>
      <c r="B7966" s="52" t="s">
        <v>10822</v>
      </c>
      <c r="C7966" s="52" t="s">
        <v>10823</v>
      </c>
      <c r="D7966" s="808">
        <v>220</v>
      </c>
      <c r="E7966" s="757"/>
      <c r="F7966" s="757"/>
      <c r="G7966" s="757"/>
      <c r="H7966" s="757"/>
      <c r="I7966" s="757"/>
    </row>
    <row r="7967" spans="1:9" ht="15.75" customHeight="1">
      <c r="A7967" s="52">
        <v>184</v>
      </c>
      <c r="B7967" s="52" t="s">
        <v>10824</v>
      </c>
      <c r="C7967" s="52" t="s">
        <v>10823</v>
      </c>
      <c r="D7967" s="808">
        <v>136.25</v>
      </c>
      <c r="E7967" s="757"/>
      <c r="F7967" s="757"/>
      <c r="G7967" s="757"/>
      <c r="H7967" s="757"/>
      <c r="I7967" s="757"/>
    </row>
    <row r="7968" spans="1:9" ht="15.75" customHeight="1">
      <c r="A7968" s="52">
        <v>181</v>
      </c>
      <c r="B7968" s="52" t="s">
        <v>10825</v>
      </c>
      <c r="C7968" s="52" t="s">
        <v>10823</v>
      </c>
      <c r="D7968" s="808">
        <v>293.8</v>
      </c>
      <c r="E7968" s="757"/>
      <c r="F7968" s="757"/>
      <c r="G7968" s="757"/>
      <c r="H7968" s="757"/>
      <c r="I7968" s="757"/>
    </row>
    <row r="7969" spans="1:9" ht="15.75" customHeight="1">
      <c r="A7969" s="52">
        <v>20001</v>
      </c>
      <c r="B7969" s="52" t="s">
        <v>10826</v>
      </c>
      <c r="C7969" s="52" t="s">
        <v>10823</v>
      </c>
      <c r="D7969" s="808">
        <v>170.32</v>
      </c>
      <c r="E7969" s="757"/>
      <c r="F7969" s="757"/>
      <c r="G7969" s="757"/>
      <c r="H7969" s="757"/>
      <c r="I7969" s="757"/>
    </row>
    <row r="7970" spans="1:9" ht="15.75" customHeight="1">
      <c r="A7970" s="52">
        <v>39837</v>
      </c>
      <c r="B7970" s="52" t="s">
        <v>10827</v>
      </c>
      <c r="C7970" s="52" t="s">
        <v>10823</v>
      </c>
      <c r="D7970" s="808">
        <v>415.72</v>
      </c>
      <c r="E7970" s="757"/>
      <c r="F7970" s="757"/>
      <c r="G7970" s="757"/>
      <c r="H7970" s="757"/>
      <c r="I7970" s="757"/>
    </row>
    <row r="7971" spans="1:9" ht="15.75" customHeight="1">
      <c r="A7971" s="52">
        <v>43366</v>
      </c>
      <c r="B7971" s="52" t="s">
        <v>10828</v>
      </c>
      <c r="C7971" s="52" t="s">
        <v>10406</v>
      </c>
      <c r="D7971" s="808">
        <v>3.09</v>
      </c>
      <c r="E7971" s="757"/>
      <c r="F7971" s="757"/>
      <c r="G7971" s="757"/>
      <c r="H7971" s="757"/>
      <c r="I7971" s="757"/>
    </row>
    <row r="7972" spans="1:9" ht="15.75" customHeight="1">
      <c r="A7972" s="52">
        <v>10535</v>
      </c>
      <c r="B7972" s="52" t="s">
        <v>10829</v>
      </c>
      <c r="C7972" s="52" t="s">
        <v>10358</v>
      </c>
      <c r="D7972" s="967">
        <v>6000</v>
      </c>
      <c r="E7972" s="757"/>
      <c r="F7972" s="757"/>
      <c r="G7972" s="757"/>
      <c r="H7972" s="757"/>
      <c r="I7972" s="757"/>
    </row>
    <row r="7973" spans="1:9" ht="15.75" customHeight="1">
      <c r="A7973" s="52">
        <v>10537</v>
      </c>
      <c r="B7973" s="52" t="s">
        <v>10830</v>
      </c>
      <c r="C7973" s="52" t="s">
        <v>10358</v>
      </c>
      <c r="D7973" s="967">
        <v>8182.37</v>
      </c>
      <c r="E7973" s="757"/>
      <c r="F7973" s="757"/>
      <c r="G7973" s="757"/>
      <c r="H7973" s="757"/>
      <c r="I7973" s="757"/>
    </row>
    <row r="7974" spans="1:9" ht="15.75" customHeight="1">
      <c r="A7974" s="52">
        <v>13891</v>
      </c>
      <c r="B7974" s="52" t="s">
        <v>10831</v>
      </c>
      <c r="C7974" s="52" t="s">
        <v>10358</v>
      </c>
      <c r="D7974" s="967">
        <v>7505.08</v>
      </c>
      <c r="E7974" s="757"/>
      <c r="F7974" s="757"/>
      <c r="G7974" s="757"/>
      <c r="H7974" s="757"/>
      <c r="I7974" s="757"/>
    </row>
    <row r="7975" spans="1:9" ht="15.75" customHeight="1">
      <c r="A7975" s="52">
        <v>44492</v>
      </c>
      <c r="B7975" s="52" t="s">
        <v>10832</v>
      </c>
      <c r="C7975" s="52" t="s">
        <v>10358</v>
      </c>
      <c r="D7975" s="967">
        <v>32644.06</v>
      </c>
      <c r="E7975" s="757"/>
      <c r="F7975" s="757"/>
      <c r="G7975" s="757"/>
      <c r="H7975" s="757"/>
      <c r="I7975" s="757"/>
    </row>
    <row r="7976" spans="1:9" ht="15.75" customHeight="1">
      <c r="A7976" s="52">
        <v>36396</v>
      </c>
      <c r="B7976" s="52" t="s">
        <v>10833</v>
      </c>
      <c r="C7976" s="52" t="s">
        <v>10358</v>
      </c>
      <c r="D7976" s="967">
        <v>6864.4</v>
      </c>
      <c r="E7976" s="757"/>
      <c r="F7976" s="757"/>
      <c r="G7976" s="757"/>
      <c r="H7976" s="757"/>
      <c r="I7976" s="757"/>
    </row>
    <row r="7977" spans="1:9" ht="15.75" customHeight="1">
      <c r="A7977" s="52">
        <v>36397</v>
      </c>
      <c r="B7977" s="52" t="s">
        <v>10834</v>
      </c>
      <c r="C7977" s="52" t="s">
        <v>10358</v>
      </c>
      <c r="D7977" s="967">
        <v>24406.77</v>
      </c>
      <c r="E7977" s="757"/>
      <c r="F7977" s="757"/>
      <c r="G7977" s="757"/>
      <c r="H7977" s="757"/>
      <c r="I7977" s="757"/>
    </row>
    <row r="7978" spans="1:9" ht="15.75" customHeight="1">
      <c r="A7978" s="52">
        <v>36398</v>
      </c>
      <c r="B7978" s="52" t="s">
        <v>10835</v>
      </c>
      <c r="C7978" s="52" t="s">
        <v>10358</v>
      </c>
      <c r="D7978" s="967">
        <v>29664.400000000001</v>
      </c>
      <c r="E7978" s="757"/>
      <c r="F7978" s="757"/>
      <c r="G7978" s="757"/>
      <c r="H7978" s="757"/>
      <c r="I7978" s="757"/>
    </row>
    <row r="7979" spans="1:9" ht="15.75" customHeight="1">
      <c r="A7979" s="52">
        <v>647</v>
      </c>
      <c r="B7979" s="52" t="s">
        <v>10836</v>
      </c>
      <c r="C7979" s="52" t="s">
        <v>10509</v>
      </c>
      <c r="D7979" s="808">
        <v>14.81</v>
      </c>
      <c r="E7979" s="757"/>
      <c r="F7979" s="757"/>
      <c r="G7979" s="757"/>
      <c r="H7979" s="757"/>
      <c r="I7979" s="757"/>
    </row>
    <row r="7980" spans="1:9" ht="15.75" customHeight="1">
      <c r="A7980" s="52">
        <v>40920</v>
      </c>
      <c r="B7980" s="52" t="s">
        <v>10837</v>
      </c>
      <c r="C7980" s="52" t="s">
        <v>10511</v>
      </c>
      <c r="D7980" s="967">
        <v>2596.39</v>
      </c>
      <c r="E7980" s="757"/>
      <c r="F7980" s="757"/>
      <c r="G7980" s="757"/>
      <c r="H7980" s="757"/>
      <c r="I7980" s="757"/>
    </row>
    <row r="7981" spans="1:9" ht="15.75" customHeight="1">
      <c r="A7981" s="52">
        <v>715</v>
      </c>
      <c r="B7981" s="52" t="s">
        <v>10838</v>
      </c>
      <c r="C7981" s="52" t="s">
        <v>10358</v>
      </c>
      <c r="D7981" s="808">
        <v>16.149999999999999</v>
      </c>
      <c r="E7981" s="757"/>
      <c r="F7981" s="757"/>
      <c r="G7981" s="757"/>
      <c r="H7981" s="757"/>
      <c r="I7981" s="757"/>
    </row>
    <row r="7982" spans="1:9" ht="15.75" customHeight="1">
      <c r="A7982" s="52">
        <v>716</v>
      </c>
      <c r="B7982" s="52" t="s">
        <v>10839</v>
      </c>
      <c r="C7982" s="52" t="s">
        <v>10358</v>
      </c>
      <c r="D7982" s="808">
        <v>18.260000000000002</v>
      </c>
      <c r="E7982" s="757"/>
      <c r="F7982" s="757"/>
      <c r="G7982" s="757"/>
      <c r="H7982" s="757"/>
      <c r="I7982" s="757"/>
    </row>
    <row r="7983" spans="1:9" ht="15.75" customHeight="1">
      <c r="A7983" s="52">
        <v>38783</v>
      </c>
      <c r="B7983" s="52" t="s">
        <v>10840</v>
      </c>
      <c r="C7983" s="52" t="s">
        <v>10358</v>
      </c>
      <c r="D7983" s="808">
        <v>0.93</v>
      </c>
      <c r="E7983" s="757"/>
      <c r="F7983" s="757"/>
      <c r="G7983" s="757"/>
      <c r="H7983" s="757"/>
      <c r="I7983" s="757"/>
    </row>
    <row r="7984" spans="1:9" ht="15.75" customHeight="1">
      <c r="A7984" s="52">
        <v>37593</v>
      </c>
      <c r="B7984" s="52" t="s">
        <v>10841</v>
      </c>
      <c r="C7984" s="52" t="s">
        <v>10358</v>
      </c>
      <c r="D7984" s="808">
        <v>2.2999999999999998</v>
      </c>
      <c r="E7984" s="757"/>
      <c r="F7984" s="757"/>
      <c r="G7984" s="757"/>
      <c r="H7984" s="757"/>
      <c r="I7984" s="757"/>
    </row>
    <row r="7985" spans="1:9" ht="15.75" customHeight="1">
      <c r="A7985" s="52">
        <v>37594</v>
      </c>
      <c r="B7985" s="52" t="s">
        <v>10842</v>
      </c>
      <c r="C7985" s="52" t="s">
        <v>10358</v>
      </c>
      <c r="D7985" s="808">
        <v>2.86</v>
      </c>
      <c r="E7985" s="757"/>
      <c r="F7985" s="757"/>
      <c r="G7985" s="757"/>
      <c r="H7985" s="757"/>
      <c r="I7985" s="757"/>
    </row>
    <row r="7986" spans="1:9" ht="15.75" customHeight="1">
      <c r="A7986" s="52">
        <v>37592</v>
      </c>
      <c r="B7986" s="52" t="s">
        <v>10843</v>
      </c>
      <c r="C7986" s="52" t="s">
        <v>10358</v>
      </c>
      <c r="D7986" s="808">
        <v>1.81</v>
      </c>
      <c r="E7986" s="757"/>
      <c r="F7986" s="757"/>
      <c r="G7986" s="757"/>
      <c r="H7986" s="757"/>
      <c r="I7986" s="757"/>
    </row>
    <row r="7987" spans="1:9" ht="15.75" customHeight="1">
      <c r="A7987" s="52">
        <v>7270</v>
      </c>
      <c r="B7987" s="52" t="s">
        <v>10844</v>
      </c>
      <c r="C7987" s="52" t="s">
        <v>10358</v>
      </c>
      <c r="D7987" s="808">
        <v>0.81</v>
      </c>
      <c r="E7987" s="757"/>
      <c r="F7987" s="757"/>
      <c r="G7987" s="757"/>
      <c r="H7987" s="757"/>
      <c r="I7987" s="757"/>
    </row>
    <row r="7988" spans="1:9" ht="15.75" customHeight="1">
      <c r="A7988" s="52">
        <v>7267</v>
      </c>
      <c r="B7988" s="52" t="s">
        <v>10845</v>
      </c>
      <c r="C7988" s="52" t="s">
        <v>10358</v>
      </c>
      <c r="D7988" s="808">
        <v>0.63</v>
      </c>
      <c r="E7988" s="757"/>
      <c r="F7988" s="757"/>
      <c r="G7988" s="757"/>
      <c r="H7988" s="757"/>
      <c r="I7988" s="757"/>
    </row>
    <row r="7989" spans="1:9" ht="15.75" customHeight="1">
      <c r="A7989" s="52">
        <v>7271</v>
      </c>
      <c r="B7989" s="52" t="s">
        <v>10846</v>
      </c>
      <c r="C7989" s="52" t="s">
        <v>10358</v>
      </c>
      <c r="D7989" s="808">
        <v>0.7</v>
      </c>
      <c r="E7989" s="757"/>
      <c r="F7989" s="757"/>
      <c r="G7989" s="757"/>
      <c r="H7989" s="757"/>
      <c r="I7989" s="757"/>
    </row>
    <row r="7990" spans="1:9" ht="15.75" customHeight="1">
      <c r="A7990" s="52">
        <v>7268</v>
      </c>
      <c r="B7990" s="52" t="s">
        <v>10847</v>
      </c>
      <c r="C7990" s="52" t="s">
        <v>10358</v>
      </c>
      <c r="D7990" s="808">
        <v>0.97</v>
      </c>
      <c r="E7990" s="757"/>
      <c r="F7990" s="757"/>
      <c r="G7990" s="757"/>
      <c r="H7990" s="757"/>
      <c r="I7990" s="757"/>
    </row>
    <row r="7991" spans="1:9" ht="15.75" customHeight="1">
      <c r="A7991" s="52">
        <v>41372</v>
      </c>
      <c r="B7991" s="52" t="s">
        <v>10848</v>
      </c>
      <c r="C7991" s="52" t="s">
        <v>10774</v>
      </c>
      <c r="D7991" s="808">
        <v>91.91</v>
      </c>
      <c r="E7991" s="757"/>
      <c r="F7991" s="757"/>
      <c r="G7991" s="757"/>
      <c r="H7991" s="757"/>
      <c r="I7991" s="757"/>
    </row>
    <row r="7992" spans="1:9" ht="15.75" customHeight="1">
      <c r="A7992" s="52">
        <v>41371</v>
      </c>
      <c r="B7992" s="52" t="s">
        <v>10849</v>
      </c>
      <c r="C7992" s="52" t="s">
        <v>10774</v>
      </c>
      <c r="D7992" s="808">
        <v>54.33</v>
      </c>
      <c r="E7992" s="757"/>
      <c r="F7992" s="757"/>
      <c r="G7992" s="757"/>
      <c r="H7992" s="757"/>
      <c r="I7992" s="757"/>
    </row>
    <row r="7993" spans="1:9" ht="15.75" customHeight="1">
      <c r="A7993" s="52">
        <v>34556</v>
      </c>
      <c r="B7993" s="52" t="s">
        <v>10850</v>
      </c>
      <c r="C7993" s="52" t="s">
        <v>10358</v>
      </c>
      <c r="D7993" s="808">
        <v>4.17</v>
      </c>
      <c r="E7993" s="757"/>
      <c r="F7993" s="757"/>
      <c r="G7993" s="757"/>
      <c r="H7993" s="757"/>
      <c r="I7993" s="757"/>
    </row>
    <row r="7994" spans="1:9" ht="15.75" customHeight="1">
      <c r="A7994" s="52">
        <v>37873</v>
      </c>
      <c r="B7994" s="52" t="s">
        <v>10851</v>
      </c>
      <c r="C7994" s="52" t="s">
        <v>10358</v>
      </c>
      <c r="D7994" s="808">
        <v>4.24</v>
      </c>
      <c r="E7994" s="757"/>
      <c r="F7994" s="757"/>
      <c r="G7994" s="757"/>
      <c r="H7994" s="757"/>
      <c r="I7994" s="757"/>
    </row>
    <row r="7995" spans="1:9" ht="15.75" customHeight="1">
      <c r="A7995" s="52">
        <v>34564</v>
      </c>
      <c r="B7995" s="52" t="s">
        <v>10852</v>
      </c>
      <c r="C7995" s="52" t="s">
        <v>10358</v>
      </c>
      <c r="D7995" s="808">
        <v>4.4400000000000004</v>
      </c>
      <c r="E7995" s="757"/>
      <c r="F7995" s="757"/>
      <c r="G7995" s="757"/>
      <c r="H7995" s="757"/>
      <c r="I7995" s="757"/>
    </row>
    <row r="7996" spans="1:9" ht="15.75" customHeight="1">
      <c r="A7996" s="52">
        <v>34565</v>
      </c>
      <c r="B7996" s="52" t="s">
        <v>10853</v>
      </c>
      <c r="C7996" s="52" t="s">
        <v>10358</v>
      </c>
      <c r="D7996" s="808">
        <v>4.7</v>
      </c>
      <c r="E7996" s="757"/>
      <c r="F7996" s="757"/>
      <c r="G7996" s="757"/>
      <c r="H7996" s="757"/>
      <c r="I7996" s="757"/>
    </row>
    <row r="7997" spans="1:9" ht="15.75" customHeight="1">
      <c r="A7997" s="52">
        <v>38590</v>
      </c>
      <c r="B7997" s="52" t="s">
        <v>10854</v>
      </c>
      <c r="C7997" s="52" t="s">
        <v>10358</v>
      </c>
      <c r="D7997" s="808">
        <v>3.47</v>
      </c>
      <c r="E7997" s="757"/>
      <c r="F7997" s="757"/>
      <c r="G7997" s="757"/>
      <c r="H7997" s="757"/>
      <c r="I7997" s="757"/>
    </row>
    <row r="7998" spans="1:9" ht="15.75" customHeight="1">
      <c r="A7998" s="52">
        <v>34566</v>
      </c>
      <c r="B7998" s="52" t="s">
        <v>10855</v>
      </c>
      <c r="C7998" s="52" t="s">
        <v>10358</v>
      </c>
      <c r="D7998" s="808">
        <v>3.65</v>
      </c>
      <c r="E7998" s="757"/>
      <c r="F7998" s="757"/>
      <c r="G7998" s="757"/>
      <c r="H7998" s="757"/>
      <c r="I7998" s="757"/>
    </row>
    <row r="7999" spans="1:9" ht="15.75" customHeight="1">
      <c r="A7999" s="52">
        <v>34567</v>
      </c>
      <c r="B7999" s="52" t="s">
        <v>10856</v>
      </c>
      <c r="C7999" s="52" t="s">
        <v>10358</v>
      </c>
      <c r="D7999" s="808">
        <v>3.87</v>
      </c>
      <c r="E7999" s="757"/>
      <c r="F7999" s="757"/>
      <c r="G7999" s="757"/>
      <c r="H7999" s="757"/>
      <c r="I7999" s="757"/>
    </row>
    <row r="8000" spans="1:9" ht="15.75" customHeight="1">
      <c r="A8000" s="52">
        <v>38591</v>
      </c>
      <c r="B8000" s="52" t="s">
        <v>10857</v>
      </c>
      <c r="C8000" s="52" t="s">
        <v>10358</v>
      </c>
      <c r="D8000" s="808">
        <v>3.51</v>
      </c>
      <c r="E8000" s="757"/>
      <c r="F8000" s="757"/>
      <c r="G8000" s="757"/>
      <c r="H8000" s="757"/>
      <c r="I8000" s="757"/>
    </row>
    <row r="8001" spans="1:9" ht="15.75" customHeight="1">
      <c r="A8001" s="52">
        <v>34568</v>
      </c>
      <c r="B8001" s="52" t="s">
        <v>10858</v>
      </c>
      <c r="C8001" s="52" t="s">
        <v>10358</v>
      </c>
      <c r="D8001" s="808">
        <v>4.57</v>
      </c>
      <c r="E8001" s="757"/>
      <c r="F8001" s="757"/>
      <c r="G8001" s="757"/>
      <c r="H8001" s="757"/>
      <c r="I8001" s="757"/>
    </row>
    <row r="8002" spans="1:9" ht="15.75" customHeight="1">
      <c r="A8002" s="52">
        <v>34569</v>
      </c>
      <c r="B8002" s="52" t="s">
        <v>10859</v>
      </c>
      <c r="C8002" s="52" t="s">
        <v>10358</v>
      </c>
      <c r="D8002" s="808">
        <v>4.7</v>
      </c>
      <c r="E8002" s="757"/>
      <c r="F8002" s="757"/>
      <c r="G8002" s="757"/>
      <c r="H8002" s="757"/>
      <c r="I8002" s="757"/>
    </row>
    <row r="8003" spans="1:9" ht="15.75" customHeight="1">
      <c r="A8003" s="52">
        <v>34570</v>
      </c>
      <c r="B8003" s="52" t="s">
        <v>10860</v>
      </c>
      <c r="C8003" s="52" t="s">
        <v>10358</v>
      </c>
      <c r="D8003" s="808">
        <v>5.0999999999999996</v>
      </c>
      <c r="E8003" s="757"/>
      <c r="F8003" s="757"/>
      <c r="G8003" s="757"/>
      <c r="H8003" s="757"/>
      <c r="I8003" s="757"/>
    </row>
    <row r="8004" spans="1:9" ht="15.75" customHeight="1">
      <c r="A8004" s="52">
        <v>25070</v>
      </c>
      <c r="B8004" s="52" t="s">
        <v>10861</v>
      </c>
      <c r="C8004" s="52" t="s">
        <v>10358</v>
      </c>
      <c r="D8004" s="808">
        <v>3.84</v>
      </c>
      <c r="E8004" s="757"/>
      <c r="F8004" s="757"/>
      <c r="G8004" s="757"/>
      <c r="H8004" s="757"/>
      <c r="I8004" s="757"/>
    </row>
    <row r="8005" spans="1:9" ht="15.75" customHeight="1">
      <c r="A8005" s="52">
        <v>34571</v>
      </c>
      <c r="B8005" s="52" t="s">
        <v>10862</v>
      </c>
      <c r="C8005" s="52" t="s">
        <v>10358</v>
      </c>
      <c r="D8005" s="808">
        <v>3.87</v>
      </c>
      <c r="E8005" s="757"/>
      <c r="F8005" s="757"/>
      <c r="G8005" s="757"/>
      <c r="H8005" s="757"/>
      <c r="I8005" s="757"/>
    </row>
    <row r="8006" spans="1:9" ht="15.75" customHeight="1">
      <c r="A8006" s="52">
        <v>34573</v>
      </c>
      <c r="B8006" s="52" t="s">
        <v>10863</v>
      </c>
      <c r="C8006" s="52" t="s">
        <v>10358</v>
      </c>
      <c r="D8006" s="808">
        <v>4.08</v>
      </c>
      <c r="E8006" s="757"/>
      <c r="F8006" s="757"/>
      <c r="G8006" s="757"/>
      <c r="H8006" s="757"/>
      <c r="I8006" s="757"/>
    </row>
    <row r="8007" spans="1:9" ht="15.75" customHeight="1">
      <c r="A8007" s="52">
        <v>37107</v>
      </c>
      <c r="B8007" s="52" t="s">
        <v>10864</v>
      </c>
      <c r="C8007" s="52" t="s">
        <v>10358</v>
      </c>
      <c r="D8007" s="808">
        <v>5.38</v>
      </c>
      <c r="E8007" s="757"/>
      <c r="F8007" s="757"/>
      <c r="G8007" s="757"/>
      <c r="H8007" s="757"/>
      <c r="I8007" s="757"/>
    </row>
    <row r="8008" spans="1:9" ht="15.75" customHeight="1">
      <c r="A8008" s="52">
        <v>34576</v>
      </c>
      <c r="B8008" s="52" t="s">
        <v>10865</v>
      </c>
      <c r="C8008" s="52" t="s">
        <v>10358</v>
      </c>
      <c r="D8008" s="808">
        <v>5.94</v>
      </c>
      <c r="E8008" s="757"/>
      <c r="F8008" s="757"/>
      <c r="G8008" s="757"/>
      <c r="H8008" s="757"/>
      <c r="I8008" s="757"/>
    </row>
    <row r="8009" spans="1:9" ht="15.75" customHeight="1">
      <c r="A8009" s="52">
        <v>34577</v>
      </c>
      <c r="B8009" s="52" t="s">
        <v>10866</v>
      </c>
      <c r="C8009" s="52" t="s">
        <v>10358</v>
      </c>
      <c r="D8009" s="808">
        <v>6.2</v>
      </c>
      <c r="E8009" s="757"/>
      <c r="F8009" s="757"/>
      <c r="G8009" s="757"/>
      <c r="H8009" s="757"/>
      <c r="I8009" s="757"/>
    </row>
    <row r="8010" spans="1:9" ht="15.75" customHeight="1">
      <c r="A8010" s="52">
        <v>34578</v>
      </c>
      <c r="B8010" s="52" t="s">
        <v>10867</v>
      </c>
      <c r="C8010" s="52" t="s">
        <v>10358</v>
      </c>
      <c r="D8010" s="808">
        <v>6.72</v>
      </c>
      <c r="E8010" s="757"/>
      <c r="F8010" s="757"/>
      <c r="G8010" s="757"/>
      <c r="H8010" s="757"/>
      <c r="I8010" s="757"/>
    </row>
    <row r="8011" spans="1:9" ht="15.75" customHeight="1">
      <c r="A8011" s="52">
        <v>34579</v>
      </c>
      <c r="B8011" s="52" t="s">
        <v>10868</v>
      </c>
      <c r="C8011" s="52" t="s">
        <v>10358</v>
      </c>
      <c r="D8011" s="808">
        <v>7.17</v>
      </c>
      <c r="E8011" s="757"/>
      <c r="F8011" s="757"/>
      <c r="G8011" s="757"/>
      <c r="H8011" s="757"/>
      <c r="I8011" s="757"/>
    </row>
    <row r="8012" spans="1:9" ht="15.75" customHeight="1">
      <c r="A8012" s="52">
        <v>25067</v>
      </c>
      <c r="B8012" s="52" t="s">
        <v>10869</v>
      </c>
      <c r="C8012" s="52" t="s">
        <v>10358</v>
      </c>
      <c r="D8012" s="808">
        <v>4.8</v>
      </c>
      <c r="E8012" s="757"/>
      <c r="F8012" s="757"/>
      <c r="G8012" s="757"/>
      <c r="H8012" s="757"/>
      <c r="I8012" s="757"/>
    </row>
    <row r="8013" spans="1:9" ht="15.75" customHeight="1">
      <c r="A8013" s="52">
        <v>34580</v>
      </c>
      <c r="B8013" s="52" t="s">
        <v>10870</v>
      </c>
      <c r="C8013" s="52" t="s">
        <v>10358</v>
      </c>
      <c r="D8013" s="808">
        <v>5.36</v>
      </c>
      <c r="E8013" s="757"/>
      <c r="F8013" s="757"/>
      <c r="G8013" s="757"/>
      <c r="H8013" s="757"/>
      <c r="I8013" s="757"/>
    </row>
    <row r="8014" spans="1:9" ht="15.75" customHeight="1">
      <c r="A8014" s="52">
        <v>25071</v>
      </c>
      <c r="B8014" s="52" t="s">
        <v>10871</v>
      </c>
      <c r="C8014" s="52" t="s">
        <v>10358</v>
      </c>
      <c r="D8014" s="808">
        <v>2.67</v>
      </c>
      <c r="E8014" s="757"/>
      <c r="F8014" s="757"/>
      <c r="G8014" s="757"/>
      <c r="H8014" s="757"/>
      <c r="I8014" s="757"/>
    </row>
    <row r="8015" spans="1:9" ht="15.75" customHeight="1">
      <c r="A8015" s="52">
        <v>44171</v>
      </c>
      <c r="B8015" s="52" t="s">
        <v>10872</v>
      </c>
      <c r="C8015" s="52" t="s">
        <v>10358</v>
      </c>
      <c r="D8015" s="808">
        <v>22.3</v>
      </c>
      <c r="E8015" s="757"/>
      <c r="F8015" s="757"/>
      <c r="G8015" s="757"/>
      <c r="H8015" s="757"/>
      <c r="I8015" s="757"/>
    </row>
    <row r="8016" spans="1:9" ht="15.75" customHeight="1">
      <c r="A8016" s="52">
        <v>38395</v>
      </c>
      <c r="B8016" s="52" t="s">
        <v>10873</v>
      </c>
      <c r="C8016" s="52" t="s">
        <v>10358</v>
      </c>
      <c r="D8016" s="808">
        <v>6.82</v>
      </c>
      <c r="E8016" s="757"/>
      <c r="F8016" s="757"/>
      <c r="G8016" s="757"/>
      <c r="H8016" s="757"/>
      <c r="I8016" s="757"/>
    </row>
    <row r="8017" spans="1:9" ht="15.75" customHeight="1">
      <c r="A8017" s="52">
        <v>34583</v>
      </c>
      <c r="B8017" s="52" t="s">
        <v>10874</v>
      </c>
      <c r="C8017" s="52" t="s">
        <v>10774</v>
      </c>
      <c r="D8017" s="808">
        <v>57.21</v>
      </c>
      <c r="E8017" s="757"/>
      <c r="F8017" s="757"/>
      <c r="G8017" s="757"/>
      <c r="H8017" s="757"/>
      <c r="I8017" s="757"/>
    </row>
    <row r="8018" spans="1:9" ht="15.75" customHeight="1">
      <c r="A8018" s="52">
        <v>34584</v>
      </c>
      <c r="B8018" s="52" t="s">
        <v>10875</v>
      </c>
      <c r="C8018" s="52" t="s">
        <v>10774</v>
      </c>
      <c r="D8018" s="808">
        <v>41.96</v>
      </c>
      <c r="E8018" s="757"/>
      <c r="F8018" s="757"/>
      <c r="G8018" s="757"/>
      <c r="H8018" s="757"/>
      <c r="I8018" s="757"/>
    </row>
    <row r="8019" spans="1:9" ht="15.75" customHeight="1">
      <c r="A8019" s="52">
        <v>709</v>
      </c>
      <c r="B8019" s="52" t="s">
        <v>10876</v>
      </c>
      <c r="C8019" s="52" t="s">
        <v>10774</v>
      </c>
      <c r="D8019" s="808">
        <v>777.77</v>
      </c>
      <c r="E8019" s="757"/>
      <c r="F8019" s="757"/>
      <c r="G8019" s="757"/>
      <c r="H8019" s="757"/>
      <c r="I8019" s="757"/>
    </row>
    <row r="8020" spans="1:9" ht="15.75" customHeight="1">
      <c r="A8020" s="52">
        <v>34599</v>
      </c>
      <c r="B8020" s="52" t="s">
        <v>10877</v>
      </c>
      <c r="C8020" s="52" t="s">
        <v>10358</v>
      </c>
      <c r="D8020" s="808">
        <v>2.74</v>
      </c>
      <c r="E8020" s="757"/>
      <c r="F8020" s="757"/>
      <c r="G8020" s="757"/>
      <c r="H8020" s="757"/>
      <c r="I8020" s="757"/>
    </row>
    <row r="8021" spans="1:9" ht="15.75" customHeight="1">
      <c r="A8021" s="52">
        <v>34592</v>
      </c>
      <c r="B8021" s="52" t="s">
        <v>10878</v>
      </c>
      <c r="C8021" s="52" t="s">
        <v>10358</v>
      </c>
      <c r="D8021" s="808">
        <v>3.05</v>
      </c>
      <c r="E8021" s="757"/>
      <c r="F8021" s="757"/>
      <c r="G8021" s="757"/>
      <c r="H8021" s="757"/>
      <c r="I8021" s="757"/>
    </row>
    <row r="8022" spans="1:9" ht="15.75" customHeight="1">
      <c r="A8022" s="52">
        <v>37103</v>
      </c>
      <c r="B8022" s="52" t="s">
        <v>10879</v>
      </c>
      <c r="C8022" s="52" t="s">
        <v>10358</v>
      </c>
      <c r="D8022" s="808">
        <v>3.49</v>
      </c>
      <c r="E8022" s="757"/>
      <c r="F8022" s="757"/>
      <c r="G8022" s="757"/>
      <c r="H8022" s="757"/>
      <c r="I8022" s="757"/>
    </row>
    <row r="8023" spans="1:9" ht="15.75" customHeight="1">
      <c r="A8023" s="52">
        <v>34555</v>
      </c>
      <c r="B8023" s="52" t="s">
        <v>10880</v>
      </c>
      <c r="C8023" s="52" t="s">
        <v>10358</v>
      </c>
      <c r="D8023" s="808">
        <v>4.43</v>
      </c>
      <c r="E8023" s="757"/>
      <c r="F8023" s="757"/>
      <c r="G8023" s="757"/>
      <c r="H8023" s="757"/>
      <c r="I8023" s="757"/>
    </row>
    <row r="8024" spans="1:9" ht="15.75" customHeight="1">
      <c r="A8024" s="52">
        <v>674</v>
      </c>
      <c r="B8024" s="52" t="s">
        <v>10881</v>
      </c>
      <c r="C8024" s="52" t="s">
        <v>10774</v>
      </c>
      <c r="D8024" s="808">
        <v>65.489999999999995</v>
      </c>
      <c r="E8024" s="757"/>
      <c r="F8024" s="757"/>
      <c r="G8024" s="757"/>
      <c r="H8024" s="757"/>
      <c r="I8024" s="757"/>
    </row>
    <row r="8025" spans="1:9" ht="15.75" customHeight="1">
      <c r="A8025" s="52">
        <v>34600</v>
      </c>
      <c r="B8025" s="52" t="s">
        <v>10882</v>
      </c>
      <c r="C8025" s="52" t="s">
        <v>10774</v>
      </c>
      <c r="D8025" s="808">
        <v>96.2</v>
      </c>
      <c r="E8025" s="757"/>
      <c r="F8025" s="757"/>
      <c r="G8025" s="757"/>
      <c r="H8025" s="757"/>
      <c r="I8025" s="757"/>
    </row>
    <row r="8026" spans="1:9" ht="15.75" customHeight="1">
      <c r="A8026" s="52">
        <v>652</v>
      </c>
      <c r="B8026" s="52" t="s">
        <v>10883</v>
      </c>
      <c r="C8026" s="52" t="s">
        <v>10774</v>
      </c>
      <c r="D8026" s="808">
        <v>147.36000000000001</v>
      </c>
      <c r="E8026" s="757"/>
      <c r="F8026" s="757"/>
      <c r="G8026" s="757"/>
      <c r="H8026" s="757"/>
      <c r="I8026" s="757"/>
    </row>
    <row r="8027" spans="1:9" ht="15.75" customHeight="1">
      <c r="A8027" s="52">
        <v>651</v>
      </c>
      <c r="B8027" s="52" t="s">
        <v>10884</v>
      </c>
      <c r="C8027" s="52" t="s">
        <v>10358</v>
      </c>
      <c r="D8027" s="808">
        <v>3.36</v>
      </c>
      <c r="E8027" s="757"/>
      <c r="F8027" s="757"/>
      <c r="G8027" s="757"/>
      <c r="H8027" s="757"/>
      <c r="I8027" s="757"/>
    </row>
    <row r="8028" spans="1:9" ht="15.75" customHeight="1">
      <c r="A8028" s="52">
        <v>654</v>
      </c>
      <c r="B8028" s="52" t="s">
        <v>10885</v>
      </c>
      <c r="C8028" s="52" t="s">
        <v>10358</v>
      </c>
      <c r="D8028" s="808">
        <v>4.17</v>
      </c>
      <c r="E8028" s="757"/>
      <c r="F8028" s="757"/>
      <c r="G8028" s="757"/>
      <c r="H8028" s="757"/>
      <c r="I8028" s="757"/>
    </row>
    <row r="8029" spans="1:9" ht="15.75" customHeight="1">
      <c r="A8029" s="52">
        <v>650</v>
      </c>
      <c r="B8029" s="52" t="s">
        <v>10886</v>
      </c>
      <c r="C8029" s="52" t="s">
        <v>10358</v>
      </c>
      <c r="D8029" s="808">
        <v>2.69</v>
      </c>
      <c r="E8029" s="757"/>
      <c r="F8029" s="757"/>
      <c r="G8029" s="757"/>
      <c r="H8029" s="757"/>
      <c r="I8029" s="757"/>
    </row>
    <row r="8030" spans="1:9" ht="15.75" customHeight="1">
      <c r="A8030" s="52">
        <v>718</v>
      </c>
      <c r="B8030" s="52" t="s">
        <v>10887</v>
      </c>
      <c r="C8030" s="52" t="s">
        <v>10358</v>
      </c>
      <c r="D8030" s="808">
        <v>15.96</v>
      </c>
      <c r="E8030" s="757"/>
      <c r="F8030" s="757"/>
      <c r="G8030" s="757"/>
      <c r="H8030" s="757"/>
      <c r="I8030" s="757"/>
    </row>
    <row r="8031" spans="1:9" ht="15.75" customHeight="1">
      <c r="A8031" s="52">
        <v>11981</v>
      </c>
      <c r="B8031" s="52" t="s">
        <v>10888</v>
      </c>
      <c r="C8031" s="52" t="s">
        <v>10358</v>
      </c>
      <c r="D8031" s="808">
        <v>15.5</v>
      </c>
      <c r="E8031" s="757"/>
      <c r="F8031" s="757"/>
      <c r="G8031" s="757"/>
      <c r="H8031" s="757"/>
      <c r="I8031" s="757"/>
    </row>
    <row r="8032" spans="1:9" ht="15.75" customHeight="1">
      <c r="A8032" s="52">
        <v>34586</v>
      </c>
      <c r="B8032" s="52" t="s">
        <v>10889</v>
      </c>
      <c r="C8032" s="52" t="s">
        <v>10358</v>
      </c>
      <c r="D8032" s="808">
        <v>1.96</v>
      </c>
      <c r="E8032" s="757"/>
      <c r="F8032" s="757"/>
      <c r="G8032" s="757"/>
      <c r="H8032" s="757"/>
      <c r="I8032" s="757"/>
    </row>
    <row r="8033" spans="1:9" ht="15.75" customHeight="1">
      <c r="A8033" s="52">
        <v>38603</v>
      </c>
      <c r="B8033" s="52" t="s">
        <v>10890</v>
      </c>
      <c r="C8033" s="52" t="s">
        <v>10358</v>
      </c>
      <c r="D8033" s="808">
        <v>2.38</v>
      </c>
      <c r="E8033" s="757"/>
      <c r="F8033" s="757"/>
      <c r="G8033" s="757"/>
      <c r="H8033" s="757"/>
      <c r="I8033" s="757"/>
    </row>
    <row r="8034" spans="1:9" ht="15.75" customHeight="1">
      <c r="A8034" s="52">
        <v>34588</v>
      </c>
      <c r="B8034" s="52" t="s">
        <v>10891</v>
      </c>
      <c r="C8034" s="52" t="s">
        <v>10358</v>
      </c>
      <c r="D8034" s="808">
        <v>2.56</v>
      </c>
      <c r="E8034" s="757"/>
      <c r="F8034" s="757"/>
      <c r="G8034" s="757"/>
      <c r="H8034" s="757"/>
      <c r="I8034" s="757"/>
    </row>
    <row r="8035" spans="1:9" ht="15.75" customHeight="1">
      <c r="A8035" s="52">
        <v>34590</v>
      </c>
      <c r="B8035" s="52" t="s">
        <v>10892</v>
      </c>
      <c r="C8035" s="52" t="s">
        <v>10358</v>
      </c>
      <c r="D8035" s="808">
        <v>2.34</v>
      </c>
      <c r="E8035" s="757"/>
      <c r="F8035" s="757"/>
      <c r="G8035" s="757"/>
      <c r="H8035" s="757"/>
      <c r="I8035" s="757"/>
    </row>
    <row r="8036" spans="1:9" ht="15.75" customHeight="1">
      <c r="A8036" s="52">
        <v>34591</v>
      </c>
      <c r="B8036" s="52" t="s">
        <v>10893</v>
      </c>
      <c r="C8036" s="52" t="s">
        <v>10358</v>
      </c>
      <c r="D8036" s="808">
        <v>3.17</v>
      </c>
      <c r="E8036" s="757"/>
      <c r="F8036" s="757"/>
      <c r="G8036" s="757"/>
      <c r="H8036" s="757"/>
      <c r="I8036" s="757"/>
    </row>
    <row r="8037" spans="1:9" ht="15.75" customHeight="1">
      <c r="A8037" s="52">
        <v>40517</v>
      </c>
      <c r="B8037" s="52" t="s">
        <v>10894</v>
      </c>
      <c r="C8037" s="52" t="s">
        <v>10774</v>
      </c>
      <c r="D8037" s="808">
        <v>39.49</v>
      </c>
      <c r="E8037" s="757"/>
      <c r="F8037" s="757"/>
      <c r="G8037" s="757"/>
      <c r="H8037" s="757"/>
      <c r="I8037" s="757"/>
    </row>
    <row r="8038" spans="1:9" ht="15.75" customHeight="1">
      <c r="A8038" s="52">
        <v>40515</v>
      </c>
      <c r="B8038" s="52" t="s">
        <v>10895</v>
      </c>
      <c r="C8038" s="52" t="s">
        <v>10774</v>
      </c>
      <c r="D8038" s="808">
        <v>88.85</v>
      </c>
      <c r="E8038" s="757"/>
      <c r="F8038" s="757"/>
      <c r="G8038" s="757"/>
      <c r="H8038" s="757"/>
      <c r="I8038" s="757"/>
    </row>
    <row r="8039" spans="1:9" ht="15.75" customHeight="1">
      <c r="A8039" s="52">
        <v>40529</v>
      </c>
      <c r="B8039" s="52" t="s">
        <v>10896</v>
      </c>
      <c r="C8039" s="52" t="s">
        <v>10774</v>
      </c>
      <c r="D8039" s="808">
        <v>56.76</v>
      </c>
      <c r="E8039" s="757"/>
      <c r="F8039" s="757"/>
      <c r="G8039" s="757"/>
      <c r="H8039" s="757"/>
      <c r="I8039" s="757"/>
    </row>
    <row r="8040" spans="1:9" ht="15.75" customHeight="1">
      <c r="A8040" s="52">
        <v>36170</v>
      </c>
      <c r="B8040" s="52" t="s">
        <v>10897</v>
      </c>
      <c r="C8040" s="52" t="s">
        <v>10774</v>
      </c>
      <c r="D8040" s="808">
        <v>47.1</v>
      </c>
      <c r="E8040" s="757"/>
      <c r="F8040" s="757"/>
      <c r="G8040" s="757"/>
      <c r="H8040" s="757"/>
      <c r="I8040" s="757"/>
    </row>
    <row r="8041" spans="1:9" ht="15.75" customHeight="1">
      <c r="A8041" s="52">
        <v>40524</v>
      </c>
      <c r="B8041" s="52" t="s">
        <v>10898</v>
      </c>
      <c r="C8041" s="52" t="s">
        <v>10774</v>
      </c>
      <c r="D8041" s="808">
        <v>55.53</v>
      </c>
      <c r="E8041" s="757"/>
      <c r="F8041" s="757"/>
      <c r="G8041" s="757"/>
      <c r="H8041" s="757"/>
      <c r="I8041" s="757"/>
    </row>
    <row r="8042" spans="1:9" ht="15.75" customHeight="1">
      <c r="A8042" s="52">
        <v>36156</v>
      </c>
      <c r="B8042" s="52" t="s">
        <v>10899</v>
      </c>
      <c r="C8042" s="52" t="s">
        <v>10774</v>
      </c>
      <c r="D8042" s="808">
        <v>43.19</v>
      </c>
      <c r="E8042" s="757"/>
      <c r="F8042" s="757"/>
      <c r="G8042" s="757"/>
      <c r="H8042" s="757"/>
      <c r="I8042" s="757"/>
    </row>
    <row r="8043" spans="1:9" ht="15.75" customHeight="1">
      <c r="A8043" s="52">
        <v>36155</v>
      </c>
      <c r="B8043" s="52" t="s">
        <v>10900</v>
      </c>
      <c r="C8043" s="52" t="s">
        <v>10774</v>
      </c>
      <c r="D8043" s="808">
        <v>37.28</v>
      </c>
      <c r="E8043" s="757"/>
      <c r="F8043" s="757"/>
      <c r="G8043" s="757"/>
      <c r="H8043" s="757"/>
      <c r="I8043" s="757"/>
    </row>
    <row r="8044" spans="1:9" ht="15.75" customHeight="1">
      <c r="A8044" s="52">
        <v>36154</v>
      </c>
      <c r="B8044" s="52" t="s">
        <v>10901</v>
      </c>
      <c r="C8044" s="52" t="s">
        <v>10774</v>
      </c>
      <c r="D8044" s="808">
        <v>51.83</v>
      </c>
      <c r="E8044" s="757"/>
      <c r="F8044" s="757"/>
      <c r="G8044" s="757"/>
      <c r="H8044" s="757"/>
      <c r="I8044" s="757"/>
    </row>
    <row r="8045" spans="1:9" ht="15.75" customHeight="1">
      <c r="A8045" s="52">
        <v>695</v>
      </c>
      <c r="B8045" s="52" t="s">
        <v>10902</v>
      </c>
      <c r="C8045" s="52" t="s">
        <v>10774</v>
      </c>
      <c r="D8045" s="808">
        <v>38.07</v>
      </c>
      <c r="E8045" s="757"/>
      <c r="F8045" s="757"/>
      <c r="G8045" s="757"/>
      <c r="H8045" s="757"/>
      <c r="I8045" s="757"/>
    </row>
    <row r="8046" spans="1:9" ht="15.75" customHeight="1">
      <c r="A8046" s="52">
        <v>679</v>
      </c>
      <c r="B8046" s="52" t="s">
        <v>10903</v>
      </c>
      <c r="C8046" s="52" t="s">
        <v>10774</v>
      </c>
      <c r="D8046" s="808">
        <v>56.76</v>
      </c>
      <c r="E8046" s="757"/>
      <c r="F8046" s="757"/>
      <c r="G8046" s="757"/>
      <c r="H8046" s="757"/>
      <c r="I8046" s="757"/>
    </row>
    <row r="8047" spans="1:9" ht="15.75" customHeight="1">
      <c r="A8047" s="52">
        <v>711</v>
      </c>
      <c r="B8047" s="52" t="s">
        <v>10904</v>
      </c>
      <c r="C8047" s="52" t="s">
        <v>10774</v>
      </c>
      <c r="D8047" s="808">
        <v>37.549999999999997</v>
      </c>
      <c r="E8047" s="757"/>
      <c r="F8047" s="757"/>
      <c r="G8047" s="757"/>
      <c r="H8047" s="757"/>
      <c r="I8047" s="757"/>
    </row>
    <row r="8048" spans="1:9" ht="15.75" customHeight="1">
      <c r="A8048" s="52">
        <v>712</v>
      </c>
      <c r="B8048" s="52" t="s">
        <v>10905</v>
      </c>
      <c r="C8048" s="52" t="s">
        <v>10774</v>
      </c>
      <c r="D8048" s="808">
        <v>47.3</v>
      </c>
      <c r="E8048" s="757"/>
      <c r="F8048" s="757"/>
      <c r="G8048" s="757"/>
      <c r="H8048" s="757"/>
      <c r="I8048" s="757"/>
    </row>
    <row r="8049" spans="1:9" ht="15.75" customHeight="1">
      <c r="A8049" s="52">
        <v>12614</v>
      </c>
      <c r="B8049" s="52" t="s">
        <v>10906</v>
      </c>
      <c r="C8049" s="52" t="s">
        <v>10358</v>
      </c>
      <c r="D8049" s="808">
        <v>60.35</v>
      </c>
      <c r="E8049" s="757"/>
      <c r="F8049" s="757"/>
      <c r="G8049" s="757"/>
      <c r="H8049" s="757"/>
      <c r="I8049" s="757"/>
    </row>
    <row r="8050" spans="1:9" ht="15.75" customHeight="1">
      <c r="A8050" s="52">
        <v>6140</v>
      </c>
      <c r="B8050" s="52" t="s">
        <v>10907</v>
      </c>
      <c r="C8050" s="52" t="s">
        <v>10358</v>
      </c>
      <c r="D8050" s="808">
        <v>4.3499999999999996</v>
      </c>
      <c r="E8050" s="757"/>
      <c r="F8050" s="757"/>
      <c r="G8050" s="757"/>
      <c r="H8050" s="757"/>
      <c r="I8050" s="757"/>
    </row>
    <row r="8051" spans="1:9" ht="15.75" customHeight="1">
      <c r="A8051" s="52">
        <v>38399</v>
      </c>
      <c r="B8051" s="52" t="s">
        <v>10908</v>
      </c>
      <c r="C8051" s="52" t="s">
        <v>10358</v>
      </c>
      <c r="D8051" s="808">
        <v>259.5</v>
      </c>
      <c r="E8051" s="757"/>
      <c r="F8051" s="757"/>
      <c r="G8051" s="757"/>
      <c r="H8051" s="757"/>
      <c r="I8051" s="757"/>
    </row>
    <row r="8052" spans="1:9" ht="15.75" customHeight="1">
      <c r="A8052" s="52">
        <v>735</v>
      </c>
      <c r="B8052" s="52" t="s">
        <v>10909</v>
      </c>
      <c r="C8052" s="52" t="s">
        <v>10358</v>
      </c>
      <c r="D8052" s="967">
        <v>2244.3200000000002</v>
      </c>
      <c r="E8052" s="757"/>
      <c r="F8052" s="757"/>
      <c r="G8052" s="757"/>
      <c r="H8052" s="757"/>
      <c r="I8052" s="757"/>
    </row>
    <row r="8053" spans="1:9" ht="15.75" customHeight="1">
      <c r="A8053" s="52">
        <v>736</v>
      </c>
      <c r="B8053" s="52" t="s">
        <v>10910</v>
      </c>
      <c r="C8053" s="52" t="s">
        <v>10358</v>
      </c>
      <c r="D8053" s="967">
        <v>1887.06</v>
      </c>
      <c r="E8053" s="757"/>
      <c r="F8053" s="757"/>
      <c r="G8053" s="757"/>
      <c r="H8053" s="757"/>
      <c r="I8053" s="757"/>
    </row>
    <row r="8054" spans="1:9" ht="15.75" customHeight="1">
      <c r="A8054" s="52">
        <v>729</v>
      </c>
      <c r="B8054" s="52" t="s">
        <v>10911</v>
      </c>
      <c r="C8054" s="52" t="s">
        <v>10358</v>
      </c>
      <c r="D8054" s="808">
        <v>769</v>
      </c>
      <c r="E8054" s="757"/>
      <c r="F8054" s="757"/>
      <c r="G8054" s="757"/>
      <c r="H8054" s="757"/>
      <c r="I8054" s="757"/>
    </row>
    <row r="8055" spans="1:9" ht="15.75" customHeight="1">
      <c r="A8055" s="52">
        <v>39925</v>
      </c>
      <c r="B8055" s="52" t="s">
        <v>10912</v>
      </c>
      <c r="C8055" s="52" t="s">
        <v>10358</v>
      </c>
      <c r="D8055" s="967">
        <v>11111.98</v>
      </c>
      <c r="E8055" s="757"/>
      <c r="F8055" s="757"/>
      <c r="G8055" s="757"/>
      <c r="H8055" s="757"/>
      <c r="I8055" s="757"/>
    </row>
    <row r="8056" spans="1:9" ht="15.75" customHeight="1">
      <c r="A8056" s="52">
        <v>731</v>
      </c>
      <c r="B8056" s="52" t="s">
        <v>10913</v>
      </c>
      <c r="C8056" s="52" t="s">
        <v>10358</v>
      </c>
      <c r="D8056" s="808">
        <v>748.42</v>
      </c>
      <c r="E8056" s="757"/>
      <c r="F8056" s="757"/>
      <c r="G8056" s="757"/>
      <c r="H8056" s="757"/>
      <c r="I8056" s="757"/>
    </row>
    <row r="8057" spans="1:9" ht="15.75" customHeight="1">
      <c r="A8057" s="52">
        <v>10575</v>
      </c>
      <c r="B8057" s="52" t="s">
        <v>10914</v>
      </c>
      <c r="C8057" s="52" t="s">
        <v>10358</v>
      </c>
      <c r="D8057" s="967">
        <v>1167.97</v>
      </c>
      <c r="E8057" s="757"/>
      <c r="F8057" s="757"/>
      <c r="G8057" s="757"/>
      <c r="H8057" s="757"/>
      <c r="I8057" s="757"/>
    </row>
    <row r="8058" spans="1:9" ht="15.75" customHeight="1">
      <c r="A8058" s="52">
        <v>733</v>
      </c>
      <c r="B8058" s="52" t="s">
        <v>10915</v>
      </c>
      <c r="C8058" s="52" t="s">
        <v>10358</v>
      </c>
      <c r="D8058" s="967">
        <v>1278.79</v>
      </c>
      <c r="E8058" s="757"/>
      <c r="F8058" s="757"/>
      <c r="G8058" s="757"/>
      <c r="H8058" s="757"/>
      <c r="I8058" s="757"/>
    </row>
    <row r="8059" spans="1:9" ht="15.75" customHeight="1">
      <c r="A8059" s="52">
        <v>732</v>
      </c>
      <c r="B8059" s="52" t="s">
        <v>10916</v>
      </c>
      <c r="C8059" s="52" t="s">
        <v>10358</v>
      </c>
      <c r="D8059" s="967">
        <v>1261.5999999999999</v>
      </c>
      <c r="E8059" s="757"/>
      <c r="F8059" s="757"/>
      <c r="G8059" s="757"/>
      <c r="H8059" s="757"/>
      <c r="I8059" s="757"/>
    </row>
    <row r="8060" spans="1:9" ht="15.75" customHeight="1">
      <c r="A8060" s="52">
        <v>737</v>
      </c>
      <c r="B8060" s="52" t="s">
        <v>10917</v>
      </c>
      <c r="C8060" s="52" t="s">
        <v>10358</v>
      </c>
      <c r="D8060" s="967">
        <v>7074.67</v>
      </c>
      <c r="E8060" s="757"/>
      <c r="F8060" s="757"/>
      <c r="G8060" s="757"/>
      <c r="H8060" s="757"/>
      <c r="I8060" s="757"/>
    </row>
    <row r="8061" spans="1:9" ht="15.75" customHeight="1">
      <c r="A8061" s="52">
        <v>738</v>
      </c>
      <c r="B8061" s="52" t="s">
        <v>10918</v>
      </c>
      <c r="C8061" s="52" t="s">
        <v>10358</v>
      </c>
      <c r="D8061" s="967">
        <v>3280.47</v>
      </c>
      <c r="E8061" s="757"/>
      <c r="F8061" s="757"/>
      <c r="G8061" s="757"/>
      <c r="H8061" s="757"/>
      <c r="I8061" s="757"/>
    </row>
    <row r="8062" spans="1:9" ht="15.75" customHeight="1">
      <c r="A8062" s="52">
        <v>740</v>
      </c>
      <c r="B8062" s="52" t="s">
        <v>10919</v>
      </c>
      <c r="C8062" s="52" t="s">
        <v>10358</v>
      </c>
      <c r="D8062" s="967">
        <v>6655.4</v>
      </c>
      <c r="E8062" s="757"/>
      <c r="F8062" s="757"/>
      <c r="G8062" s="757"/>
      <c r="H8062" s="757"/>
      <c r="I8062" s="757"/>
    </row>
    <row r="8063" spans="1:9" ht="15.75" customHeight="1">
      <c r="A8063" s="52">
        <v>734</v>
      </c>
      <c r="B8063" s="52" t="s">
        <v>10920</v>
      </c>
      <c r="C8063" s="52" t="s">
        <v>10358</v>
      </c>
      <c r="D8063" s="967">
        <v>1352.43</v>
      </c>
      <c r="E8063" s="757"/>
      <c r="F8063" s="757"/>
      <c r="G8063" s="757"/>
      <c r="H8063" s="757"/>
      <c r="I8063" s="757"/>
    </row>
    <row r="8064" spans="1:9" ht="15.75" customHeight="1">
      <c r="A8064" s="52">
        <v>39008</v>
      </c>
      <c r="B8064" s="52" t="s">
        <v>10921</v>
      </c>
      <c r="C8064" s="52" t="s">
        <v>10358</v>
      </c>
      <c r="D8064" s="967">
        <v>73141.83</v>
      </c>
      <c r="E8064" s="757"/>
      <c r="F8064" s="757"/>
      <c r="G8064" s="757"/>
      <c r="H8064" s="757"/>
      <c r="I8064" s="757"/>
    </row>
    <row r="8065" spans="1:9" ht="15.75" customHeight="1">
      <c r="A8065" s="52">
        <v>39009</v>
      </c>
      <c r="B8065" s="52" t="s">
        <v>10922</v>
      </c>
      <c r="C8065" s="52" t="s">
        <v>10358</v>
      </c>
      <c r="D8065" s="967">
        <v>78362.41</v>
      </c>
      <c r="E8065" s="757"/>
      <c r="F8065" s="757"/>
      <c r="G8065" s="757"/>
      <c r="H8065" s="757"/>
      <c r="I8065" s="757"/>
    </row>
    <row r="8066" spans="1:9" ht="15.75" customHeight="1">
      <c r="A8066" s="52">
        <v>10587</v>
      </c>
      <c r="B8066" s="52" t="s">
        <v>10923</v>
      </c>
      <c r="C8066" s="52" t="s">
        <v>10358</v>
      </c>
      <c r="D8066" s="967">
        <v>3126.2</v>
      </c>
      <c r="E8066" s="757"/>
      <c r="F8066" s="757"/>
      <c r="G8066" s="757"/>
      <c r="H8066" s="757"/>
      <c r="I8066" s="757"/>
    </row>
    <row r="8067" spans="1:9" ht="15.75" customHeight="1">
      <c r="A8067" s="52">
        <v>759</v>
      </c>
      <c r="B8067" s="52" t="s">
        <v>10924</v>
      </c>
      <c r="C8067" s="52" t="s">
        <v>10358</v>
      </c>
      <c r="D8067" s="967">
        <v>4494.8500000000004</v>
      </c>
      <c r="E8067" s="757"/>
      <c r="F8067" s="757"/>
      <c r="G8067" s="757"/>
      <c r="H8067" s="757"/>
      <c r="I8067" s="757"/>
    </row>
    <row r="8068" spans="1:9" ht="15.75" customHeight="1">
      <c r="A8068" s="52">
        <v>761</v>
      </c>
      <c r="B8068" s="52" t="s">
        <v>10925</v>
      </c>
      <c r="C8068" s="52" t="s">
        <v>10358</v>
      </c>
      <c r="D8068" s="967">
        <v>7619.15</v>
      </c>
      <c r="E8068" s="757"/>
      <c r="F8068" s="757"/>
      <c r="G8068" s="757"/>
      <c r="H8068" s="757"/>
      <c r="I8068" s="757"/>
    </row>
    <row r="8069" spans="1:9" ht="15.75" customHeight="1">
      <c r="A8069" s="52">
        <v>750</v>
      </c>
      <c r="B8069" s="52" t="s">
        <v>10926</v>
      </c>
      <c r="C8069" s="52" t="s">
        <v>10358</v>
      </c>
      <c r="D8069" s="967">
        <v>7233.78</v>
      </c>
      <c r="E8069" s="757"/>
      <c r="F8069" s="757"/>
      <c r="G8069" s="757"/>
      <c r="H8069" s="757"/>
      <c r="I8069" s="757"/>
    </row>
    <row r="8070" spans="1:9" ht="15.75" customHeight="1">
      <c r="A8070" s="52">
        <v>755</v>
      </c>
      <c r="B8070" s="52" t="s">
        <v>10927</v>
      </c>
      <c r="C8070" s="52" t="s">
        <v>10358</v>
      </c>
      <c r="D8070" s="967">
        <v>29683.93</v>
      </c>
      <c r="E8070" s="757"/>
      <c r="F8070" s="757"/>
      <c r="G8070" s="757"/>
      <c r="H8070" s="757"/>
      <c r="I8070" s="757"/>
    </row>
    <row r="8071" spans="1:9" ht="15.75" customHeight="1">
      <c r="A8071" s="52">
        <v>749</v>
      </c>
      <c r="B8071" s="52" t="s">
        <v>10928</v>
      </c>
      <c r="C8071" s="52" t="s">
        <v>10358</v>
      </c>
      <c r="D8071" s="967">
        <v>10917.2</v>
      </c>
      <c r="E8071" s="757"/>
      <c r="F8071" s="757"/>
      <c r="G8071" s="757"/>
      <c r="H8071" s="757"/>
      <c r="I8071" s="757"/>
    </row>
    <row r="8072" spans="1:9" ht="15.75" customHeight="1">
      <c r="A8072" s="52">
        <v>756</v>
      </c>
      <c r="B8072" s="52" t="s">
        <v>10929</v>
      </c>
      <c r="C8072" s="52" t="s">
        <v>10358</v>
      </c>
      <c r="D8072" s="967">
        <v>32374.3</v>
      </c>
      <c r="E8072" s="757"/>
      <c r="F8072" s="757"/>
      <c r="G8072" s="757"/>
      <c r="H8072" s="757"/>
      <c r="I8072" s="757"/>
    </row>
    <row r="8073" spans="1:9" ht="15.75" customHeight="1">
      <c r="A8073" s="52">
        <v>757</v>
      </c>
      <c r="B8073" s="52" t="s">
        <v>10930</v>
      </c>
      <c r="C8073" s="52" t="s">
        <v>10358</v>
      </c>
      <c r="D8073" s="967">
        <v>14700</v>
      </c>
      <c r="E8073" s="757"/>
      <c r="F8073" s="757"/>
      <c r="G8073" s="757"/>
      <c r="H8073" s="757"/>
      <c r="I8073" s="757"/>
    </row>
    <row r="8074" spans="1:9" ht="15.75" customHeight="1">
      <c r="A8074" s="52">
        <v>10588</v>
      </c>
      <c r="B8074" s="52" t="s">
        <v>10931</v>
      </c>
      <c r="C8074" s="52" t="s">
        <v>10358</v>
      </c>
      <c r="D8074" s="967">
        <v>3245.39</v>
      </c>
      <c r="E8074" s="757"/>
      <c r="F8074" s="757"/>
      <c r="G8074" s="757"/>
      <c r="H8074" s="757"/>
      <c r="I8074" s="757"/>
    </row>
    <row r="8075" spans="1:9" ht="15.75" customHeight="1">
      <c r="A8075" s="52">
        <v>10592</v>
      </c>
      <c r="B8075" s="52" t="s">
        <v>10932</v>
      </c>
      <c r="C8075" s="52" t="s">
        <v>10358</v>
      </c>
      <c r="D8075" s="967">
        <v>3920</v>
      </c>
      <c r="E8075" s="757"/>
      <c r="F8075" s="757"/>
      <c r="G8075" s="757"/>
      <c r="H8075" s="757"/>
      <c r="I8075" s="757"/>
    </row>
    <row r="8076" spans="1:9" ht="15.75" customHeight="1">
      <c r="A8076" s="52">
        <v>10589</v>
      </c>
      <c r="B8076" s="52" t="s">
        <v>10933</v>
      </c>
      <c r="C8076" s="52" t="s">
        <v>10358</v>
      </c>
      <c r="D8076" s="967">
        <v>5266.27</v>
      </c>
      <c r="E8076" s="757"/>
      <c r="F8076" s="757"/>
      <c r="G8076" s="757"/>
      <c r="H8076" s="757"/>
      <c r="I8076" s="757"/>
    </row>
    <row r="8077" spans="1:9" ht="15.75" customHeight="1">
      <c r="A8077" s="52">
        <v>760</v>
      </c>
      <c r="B8077" s="52" t="s">
        <v>10934</v>
      </c>
      <c r="C8077" s="52" t="s">
        <v>10358</v>
      </c>
      <c r="D8077" s="967">
        <v>29400</v>
      </c>
      <c r="E8077" s="757"/>
      <c r="F8077" s="757"/>
      <c r="G8077" s="757"/>
      <c r="H8077" s="757"/>
      <c r="I8077" s="757"/>
    </row>
    <row r="8078" spans="1:9" ht="15.75" customHeight="1">
      <c r="A8078" s="52">
        <v>751</v>
      </c>
      <c r="B8078" s="52" t="s">
        <v>10935</v>
      </c>
      <c r="C8078" s="52" t="s">
        <v>10358</v>
      </c>
      <c r="D8078" s="967">
        <v>4630.5</v>
      </c>
      <c r="E8078" s="757"/>
      <c r="F8078" s="757"/>
      <c r="G8078" s="757"/>
      <c r="H8078" s="757"/>
      <c r="I8078" s="757"/>
    </row>
    <row r="8079" spans="1:9" ht="15.75" customHeight="1">
      <c r="A8079" s="52">
        <v>754</v>
      </c>
      <c r="B8079" s="52" t="s">
        <v>10936</v>
      </c>
      <c r="C8079" s="52" t="s">
        <v>10358</v>
      </c>
      <c r="D8079" s="967">
        <v>7350</v>
      </c>
      <c r="E8079" s="757"/>
      <c r="F8079" s="757"/>
      <c r="G8079" s="757"/>
      <c r="H8079" s="757"/>
      <c r="I8079" s="757"/>
    </row>
    <row r="8080" spans="1:9" ht="15.75" customHeight="1">
      <c r="A8080" s="52">
        <v>44489</v>
      </c>
      <c r="B8080" s="52" t="s">
        <v>10937</v>
      </c>
      <c r="C8080" s="52" t="s">
        <v>10358</v>
      </c>
      <c r="D8080" s="967">
        <v>191173.05</v>
      </c>
      <c r="E8080" s="757"/>
      <c r="F8080" s="757"/>
      <c r="G8080" s="757"/>
      <c r="H8080" s="757"/>
      <c r="I8080" s="757"/>
    </row>
    <row r="8081" spans="1:9" ht="15.75" customHeight="1">
      <c r="A8081" s="52">
        <v>39917</v>
      </c>
      <c r="B8081" s="52" t="s">
        <v>10938</v>
      </c>
      <c r="C8081" s="52" t="s">
        <v>10358</v>
      </c>
      <c r="D8081" s="967">
        <v>112351.13</v>
      </c>
      <c r="E8081" s="757"/>
      <c r="F8081" s="757"/>
      <c r="G8081" s="757"/>
      <c r="H8081" s="757"/>
      <c r="I8081" s="757"/>
    </row>
    <row r="8082" spans="1:9" ht="15.75" customHeight="1">
      <c r="A8082" s="52">
        <v>38167</v>
      </c>
      <c r="B8082" s="52" t="s">
        <v>10939</v>
      </c>
      <c r="C8082" s="52" t="s">
        <v>10788</v>
      </c>
      <c r="D8082" s="808">
        <v>26.4</v>
      </c>
      <c r="E8082" s="757"/>
      <c r="F8082" s="757"/>
      <c r="G8082" s="757"/>
      <c r="H8082" s="757"/>
      <c r="I8082" s="757"/>
    </row>
    <row r="8083" spans="1:9" ht="15.75" customHeight="1">
      <c r="A8083" s="52">
        <v>36145</v>
      </c>
      <c r="B8083" s="52" t="s">
        <v>10940</v>
      </c>
      <c r="C8083" s="52" t="s">
        <v>10788</v>
      </c>
      <c r="D8083" s="808">
        <v>64.8</v>
      </c>
      <c r="E8083" s="757"/>
      <c r="F8083" s="757"/>
      <c r="G8083" s="757"/>
      <c r="H8083" s="757"/>
      <c r="I8083" s="757"/>
    </row>
    <row r="8084" spans="1:9" ht="15.75" customHeight="1">
      <c r="A8084" s="52">
        <v>12893</v>
      </c>
      <c r="B8084" s="52" t="s">
        <v>10941</v>
      </c>
      <c r="C8084" s="52" t="s">
        <v>10788</v>
      </c>
      <c r="D8084" s="808">
        <v>108</v>
      </c>
      <c r="E8084" s="757"/>
      <c r="F8084" s="757"/>
      <c r="G8084" s="757"/>
      <c r="H8084" s="757"/>
      <c r="I8084" s="757"/>
    </row>
    <row r="8085" spans="1:9" ht="15.75" customHeight="1">
      <c r="A8085" s="52">
        <v>11685</v>
      </c>
      <c r="B8085" s="52" t="s">
        <v>10942</v>
      </c>
      <c r="C8085" s="52" t="s">
        <v>10358</v>
      </c>
      <c r="D8085" s="808">
        <v>22.85</v>
      </c>
      <c r="E8085" s="757"/>
      <c r="F8085" s="757"/>
      <c r="G8085" s="757"/>
      <c r="H8085" s="757"/>
      <c r="I8085" s="757"/>
    </row>
    <row r="8086" spans="1:9" ht="15.75" customHeight="1">
      <c r="A8086" s="52">
        <v>11680</v>
      </c>
      <c r="B8086" s="52" t="s">
        <v>10943</v>
      </c>
      <c r="C8086" s="52" t="s">
        <v>10358</v>
      </c>
      <c r="D8086" s="808">
        <v>14.94</v>
      </c>
      <c r="E8086" s="757"/>
      <c r="F8086" s="757"/>
      <c r="G8086" s="757"/>
      <c r="H8086" s="757"/>
      <c r="I8086" s="757"/>
    </row>
    <row r="8087" spans="1:9" ht="15.75" customHeight="1">
      <c r="A8087" s="52">
        <v>11679</v>
      </c>
      <c r="B8087" s="52" t="s">
        <v>10944</v>
      </c>
      <c r="C8087" s="52" t="s">
        <v>10358</v>
      </c>
      <c r="D8087" s="808">
        <v>20.25</v>
      </c>
      <c r="E8087" s="757"/>
      <c r="F8087" s="757"/>
      <c r="G8087" s="757"/>
      <c r="H8087" s="757"/>
      <c r="I8087" s="757"/>
    </row>
    <row r="8088" spans="1:9" ht="15.75" customHeight="1">
      <c r="A8088" s="52">
        <v>2512</v>
      </c>
      <c r="B8088" s="52" t="s">
        <v>10945</v>
      </c>
      <c r="C8088" s="52" t="s">
        <v>10358</v>
      </c>
      <c r="D8088" s="808">
        <v>43.3</v>
      </c>
      <c r="E8088" s="757"/>
      <c r="F8088" s="757"/>
      <c r="G8088" s="757"/>
      <c r="H8088" s="757"/>
      <c r="I8088" s="757"/>
    </row>
    <row r="8089" spans="1:9" ht="15.75" customHeight="1">
      <c r="A8089" s="52">
        <v>4374</v>
      </c>
      <c r="B8089" s="52" t="s">
        <v>10946</v>
      </c>
      <c r="C8089" s="52" t="s">
        <v>10358</v>
      </c>
      <c r="D8089" s="808">
        <v>0.48</v>
      </c>
      <c r="E8089" s="757"/>
      <c r="F8089" s="757"/>
      <c r="G8089" s="757"/>
      <c r="H8089" s="757"/>
      <c r="I8089" s="757"/>
    </row>
    <row r="8090" spans="1:9" ht="15.75" customHeight="1">
      <c r="A8090" s="52">
        <v>7568</v>
      </c>
      <c r="B8090" s="52" t="s">
        <v>10947</v>
      </c>
      <c r="C8090" s="52" t="s">
        <v>10358</v>
      </c>
      <c r="D8090" s="808">
        <v>0.79</v>
      </c>
      <c r="E8090" s="757"/>
      <c r="F8090" s="757"/>
      <c r="G8090" s="757"/>
      <c r="H8090" s="757"/>
      <c r="I8090" s="757"/>
    </row>
    <row r="8091" spans="1:9" ht="15.75" customHeight="1">
      <c r="A8091" s="52">
        <v>7584</v>
      </c>
      <c r="B8091" s="52" t="s">
        <v>10948</v>
      </c>
      <c r="C8091" s="52" t="s">
        <v>10358</v>
      </c>
      <c r="D8091" s="808">
        <v>1.21</v>
      </c>
      <c r="E8091" s="757"/>
      <c r="F8091" s="757"/>
      <c r="G8091" s="757"/>
      <c r="H8091" s="757"/>
      <c r="I8091" s="757"/>
    </row>
    <row r="8092" spans="1:9" ht="15.75" customHeight="1">
      <c r="A8092" s="52">
        <v>11945</v>
      </c>
      <c r="B8092" s="52" t="s">
        <v>10949</v>
      </c>
      <c r="C8092" s="52" t="s">
        <v>10358</v>
      </c>
      <c r="D8092" s="808">
        <v>7.0000000000000007E-2</v>
      </c>
      <c r="E8092" s="757"/>
      <c r="F8092" s="757"/>
      <c r="G8092" s="757"/>
      <c r="H8092" s="757"/>
      <c r="I8092" s="757"/>
    </row>
    <row r="8093" spans="1:9" ht="15.75" customHeight="1">
      <c r="A8093" s="52">
        <v>11946</v>
      </c>
      <c r="B8093" s="52" t="s">
        <v>10950</v>
      </c>
      <c r="C8093" s="52" t="s">
        <v>10358</v>
      </c>
      <c r="D8093" s="808">
        <v>0.09</v>
      </c>
      <c r="E8093" s="757"/>
      <c r="F8093" s="757"/>
      <c r="G8093" s="757"/>
      <c r="H8093" s="757"/>
      <c r="I8093" s="757"/>
    </row>
    <row r="8094" spans="1:9" ht="15.75" customHeight="1">
      <c r="A8094" s="52">
        <v>4375</v>
      </c>
      <c r="B8094" s="52" t="s">
        <v>10951</v>
      </c>
      <c r="C8094" s="52" t="s">
        <v>10358</v>
      </c>
      <c r="D8094" s="808">
        <v>0.13</v>
      </c>
      <c r="E8094" s="757"/>
      <c r="F8094" s="757"/>
      <c r="G8094" s="757"/>
      <c r="H8094" s="757"/>
      <c r="I8094" s="757"/>
    </row>
    <row r="8095" spans="1:9" ht="15.75" customHeight="1">
      <c r="A8095" s="52">
        <v>11950</v>
      </c>
      <c r="B8095" s="52" t="s">
        <v>10952</v>
      </c>
      <c r="C8095" s="52" t="s">
        <v>10358</v>
      </c>
      <c r="D8095" s="808">
        <v>0.26</v>
      </c>
      <c r="E8095" s="757"/>
      <c r="F8095" s="757"/>
      <c r="G8095" s="757"/>
      <c r="H8095" s="757"/>
      <c r="I8095" s="757"/>
    </row>
    <row r="8096" spans="1:9" ht="15.75" customHeight="1">
      <c r="A8096" s="52">
        <v>4376</v>
      </c>
      <c r="B8096" s="52" t="s">
        <v>10953</v>
      </c>
      <c r="C8096" s="52" t="s">
        <v>10358</v>
      </c>
      <c r="D8096" s="808">
        <v>0.25</v>
      </c>
      <c r="E8096" s="757"/>
      <c r="F8096" s="757"/>
      <c r="G8096" s="757"/>
      <c r="H8096" s="757"/>
      <c r="I8096" s="757"/>
    </row>
    <row r="8097" spans="1:9" ht="15.75" customHeight="1">
      <c r="A8097" s="52">
        <v>7583</v>
      </c>
      <c r="B8097" s="52" t="s">
        <v>10954</v>
      </c>
      <c r="C8097" s="52" t="s">
        <v>10358</v>
      </c>
      <c r="D8097" s="808">
        <v>0.54</v>
      </c>
      <c r="E8097" s="757"/>
      <c r="F8097" s="757"/>
      <c r="G8097" s="757"/>
      <c r="H8097" s="757"/>
      <c r="I8097" s="757"/>
    </row>
    <row r="8098" spans="1:9" ht="15.75" customHeight="1">
      <c r="A8098" s="52">
        <v>4350</v>
      </c>
      <c r="B8098" s="52" t="s">
        <v>10955</v>
      </c>
      <c r="C8098" s="52" t="s">
        <v>10358</v>
      </c>
      <c r="D8098" s="808">
        <v>0.71</v>
      </c>
      <c r="E8098" s="757"/>
      <c r="F8098" s="757"/>
      <c r="G8098" s="757"/>
      <c r="H8098" s="757"/>
      <c r="I8098" s="757"/>
    </row>
    <row r="8099" spans="1:9" ht="15.75" customHeight="1">
      <c r="A8099" s="52">
        <v>44400</v>
      </c>
      <c r="B8099" s="52" t="s">
        <v>10956</v>
      </c>
      <c r="C8099" s="52" t="s">
        <v>10358</v>
      </c>
      <c r="D8099" s="808">
        <v>32.72</v>
      </c>
      <c r="E8099" s="757"/>
      <c r="F8099" s="757"/>
      <c r="G8099" s="757"/>
      <c r="H8099" s="757"/>
      <c r="I8099" s="757"/>
    </row>
    <row r="8100" spans="1:9" ht="15.75" customHeight="1">
      <c r="A8100" s="52">
        <v>39886</v>
      </c>
      <c r="B8100" s="52" t="s">
        <v>10957</v>
      </c>
      <c r="C8100" s="52" t="s">
        <v>10358</v>
      </c>
      <c r="D8100" s="808">
        <v>5.7</v>
      </c>
      <c r="E8100" s="757"/>
      <c r="F8100" s="757"/>
      <c r="G8100" s="757"/>
      <c r="H8100" s="757"/>
      <c r="I8100" s="757"/>
    </row>
    <row r="8101" spans="1:9" ht="15.75" customHeight="1">
      <c r="A8101" s="52">
        <v>39887</v>
      </c>
      <c r="B8101" s="52" t="s">
        <v>10958</v>
      </c>
      <c r="C8101" s="52" t="s">
        <v>10358</v>
      </c>
      <c r="D8101" s="808">
        <v>8.5500000000000007</v>
      </c>
      <c r="E8101" s="757"/>
      <c r="F8101" s="757"/>
      <c r="G8101" s="757"/>
      <c r="H8101" s="757"/>
      <c r="I8101" s="757"/>
    </row>
    <row r="8102" spans="1:9" ht="15.75" customHeight="1">
      <c r="A8102" s="52">
        <v>39888</v>
      </c>
      <c r="B8102" s="52" t="s">
        <v>10959</v>
      </c>
      <c r="C8102" s="52" t="s">
        <v>10358</v>
      </c>
      <c r="D8102" s="808">
        <v>19.55</v>
      </c>
      <c r="E8102" s="757"/>
      <c r="F8102" s="757"/>
      <c r="G8102" s="757"/>
      <c r="H8102" s="757"/>
      <c r="I8102" s="757"/>
    </row>
    <row r="8103" spans="1:9" ht="15.75" customHeight="1">
      <c r="A8103" s="52">
        <v>39890</v>
      </c>
      <c r="B8103" s="52" t="s">
        <v>10960</v>
      </c>
      <c r="C8103" s="52" t="s">
        <v>10358</v>
      </c>
      <c r="D8103" s="808">
        <v>33.369999999999997</v>
      </c>
      <c r="E8103" s="757"/>
      <c r="F8103" s="757"/>
      <c r="G8103" s="757"/>
      <c r="H8103" s="757"/>
      <c r="I8103" s="757"/>
    </row>
    <row r="8104" spans="1:9" ht="15.75" customHeight="1">
      <c r="A8104" s="52">
        <v>39891</v>
      </c>
      <c r="B8104" s="52" t="s">
        <v>10961</v>
      </c>
      <c r="C8104" s="52" t="s">
        <v>10358</v>
      </c>
      <c r="D8104" s="808">
        <v>47.05</v>
      </c>
      <c r="E8104" s="757"/>
      <c r="F8104" s="757"/>
      <c r="G8104" s="757"/>
      <c r="H8104" s="757"/>
      <c r="I8104" s="757"/>
    </row>
    <row r="8105" spans="1:9" ht="15.75" customHeight="1">
      <c r="A8105" s="52">
        <v>39892</v>
      </c>
      <c r="B8105" s="52" t="s">
        <v>10962</v>
      </c>
      <c r="C8105" s="52" t="s">
        <v>10358</v>
      </c>
      <c r="D8105" s="808">
        <v>146.66999999999999</v>
      </c>
      <c r="E8105" s="757"/>
      <c r="F8105" s="757"/>
      <c r="G8105" s="757"/>
      <c r="H8105" s="757"/>
      <c r="I8105" s="757"/>
    </row>
    <row r="8106" spans="1:9" ht="15.75" customHeight="1">
      <c r="A8106" s="52">
        <v>790</v>
      </c>
      <c r="B8106" s="52" t="s">
        <v>10963</v>
      </c>
      <c r="C8106" s="52" t="s">
        <v>10358</v>
      </c>
      <c r="D8106" s="808">
        <v>21.7</v>
      </c>
      <c r="E8106" s="757"/>
      <c r="F8106" s="757"/>
      <c r="G8106" s="757"/>
      <c r="H8106" s="757"/>
      <c r="I8106" s="757"/>
    </row>
    <row r="8107" spans="1:9" ht="15.75" customHeight="1">
      <c r="A8107" s="52">
        <v>766</v>
      </c>
      <c r="B8107" s="52" t="s">
        <v>10964</v>
      </c>
      <c r="C8107" s="52" t="s">
        <v>10358</v>
      </c>
      <c r="D8107" s="808">
        <v>21.7</v>
      </c>
      <c r="E8107" s="757"/>
      <c r="F8107" s="757"/>
      <c r="G8107" s="757"/>
      <c r="H8107" s="757"/>
      <c r="I8107" s="757"/>
    </row>
    <row r="8108" spans="1:9" ht="15.75" customHeight="1">
      <c r="A8108" s="52">
        <v>791</v>
      </c>
      <c r="B8108" s="52" t="s">
        <v>10965</v>
      </c>
      <c r="C8108" s="52" t="s">
        <v>10358</v>
      </c>
      <c r="D8108" s="808">
        <v>21.7</v>
      </c>
      <c r="E8108" s="757"/>
      <c r="F8108" s="757"/>
      <c r="G8108" s="757"/>
      <c r="H8108" s="757"/>
      <c r="I8108" s="757"/>
    </row>
    <row r="8109" spans="1:9" ht="15.75" customHeight="1">
      <c r="A8109" s="52">
        <v>767</v>
      </c>
      <c r="B8109" s="52" t="s">
        <v>10966</v>
      </c>
      <c r="C8109" s="52" t="s">
        <v>10358</v>
      </c>
      <c r="D8109" s="808">
        <v>21.7</v>
      </c>
      <c r="E8109" s="757"/>
      <c r="F8109" s="757"/>
      <c r="G8109" s="757"/>
      <c r="H8109" s="757"/>
      <c r="I8109" s="757"/>
    </row>
    <row r="8110" spans="1:9" ht="15.75" customHeight="1">
      <c r="A8110" s="52">
        <v>768</v>
      </c>
      <c r="B8110" s="52" t="s">
        <v>10967</v>
      </c>
      <c r="C8110" s="52" t="s">
        <v>10358</v>
      </c>
      <c r="D8110" s="808">
        <v>17.04</v>
      </c>
      <c r="E8110" s="757"/>
      <c r="F8110" s="757"/>
      <c r="G8110" s="757"/>
      <c r="H8110" s="757"/>
      <c r="I8110" s="757"/>
    </row>
    <row r="8111" spans="1:9" ht="15.75" customHeight="1">
      <c r="A8111" s="52">
        <v>789</v>
      </c>
      <c r="B8111" s="52" t="s">
        <v>10968</v>
      </c>
      <c r="C8111" s="52" t="s">
        <v>10358</v>
      </c>
      <c r="D8111" s="808">
        <v>16.68</v>
      </c>
      <c r="E8111" s="757"/>
      <c r="F8111" s="757"/>
      <c r="G8111" s="757"/>
      <c r="H8111" s="757"/>
      <c r="I8111" s="757"/>
    </row>
    <row r="8112" spans="1:9" ht="15.75" customHeight="1">
      <c r="A8112" s="52">
        <v>769</v>
      </c>
      <c r="B8112" s="52" t="s">
        <v>10969</v>
      </c>
      <c r="C8112" s="52" t="s">
        <v>10358</v>
      </c>
      <c r="D8112" s="808">
        <v>17.04</v>
      </c>
      <c r="E8112" s="757"/>
      <c r="F8112" s="757"/>
      <c r="G8112" s="757"/>
      <c r="H8112" s="757"/>
      <c r="I8112" s="757"/>
    </row>
    <row r="8113" spans="1:9" ht="15.75" customHeight="1">
      <c r="A8113" s="52">
        <v>770</v>
      </c>
      <c r="B8113" s="52" t="s">
        <v>10970</v>
      </c>
      <c r="C8113" s="52" t="s">
        <v>10358</v>
      </c>
      <c r="D8113" s="808">
        <v>6.01</v>
      </c>
      <c r="E8113" s="757"/>
      <c r="F8113" s="757"/>
      <c r="G8113" s="757"/>
      <c r="H8113" s="757"/>
      <c r="I8113" s="757"/>
    </row>
    <row r="8114" spans="1:9" ht="15.75" customHeight="1">
      <c r="A8114" s="52">
        <v>12394</v>
      </c>
      <c r="B8114" s="52" t="s">
        <v>10971</v>
      </c>
      <c r="C8114" s="52" t="s">
        <v>10358</v>
      </c>
      <c r="D8114" s="808">
        <v>6.01</v>
      </c>
      <c r="E8114" s="757"/>
      <c r="F8114" s="757"/>
      <c r="G8114" s="757"/>
      <c r="H8114" s="757"/>
      <c r="I8114" s="757"/>
    </row>
    <row r="8115" spans="1:9" ht="15.75" customHeight="1">
      <c r="A8115" s="52">
        <v>764</v>
      </c>
      <c r="B8115" s="52" t="s">
        <v>10972</v>
      </c>
      <c r="C8115" s="52" t="s">
        <v>10358</v>
      </c>
      <c r="D8115" s="808">
        <v>10.49</v>
      </c>
      <c r="E8115" s="757"/>
      <c r="F8115" s="757"/>
      <c r="G8115" s="757"/>
      <c r="H8115" s="757"/>
      <c r="I8115" s="757"/>
    </row>
    <row r="8116" spans="1:9" ht="15.75" customHeight="1">
      <c r="A8116" s="52">
        <v>765</v>
      </c>
      <c r="B8116" s="52" t="s">
        <v>10973</v>
      </c>
      <c r="C8116" s="52" t="s">
        <v>10358</v>
      </c>
      <c r="D8116" s="808">
        <v>10.49</v>
      </c>
      <c r="E8116" s="757"/>
      <c r="F8116" s="757"/>
      <c r="G8116" s="757"/>
      <c r="H8116" s="757"/>
      <c r="I8116" s="757"/>
    </row>
    <row r="8117" spans="1:9" ht="15.75" customHeight="1">
      <c r="A8117" s="52">
        <v>787</v>
      </c>
      <c r="B8117" s="52" t="s">
        <v>10974</v>
      </c>
      <c r="C8117" s="52" t="s">
        <v>10358</v>
      </c>
      <c r="D8117" s="808">
        <v>46.86</v>
      </c>
      <c r="E8117" s="757"/>
      <c r="F8117" s="757"/>
      <c r="G8117" s="757"/>
      <c r="H8117" s="757"/>
      <c r="I8117" s="757"/>
    </row>
    <row r="8118" spans="1:9" ht="15.75" customHeight="1">
      <c r="A8118" s="52">
        <v>774</v>
      </c>
      <c r="B8118" s="52" t="s">
        <v>10975</v>
      </c>
      <c r="C8118" s="52" t="s">
        <v>10358</v>
      </c>
      <c r="D8118" s="808">
        <v>46.86</v>
      </c>
      <c r="E8118" s="757"/>
      <c r="F8118" s="757"/>
      <c r="G8118" s="757"/>
      <c r="H8118" s="757"/>
      <c r="I8118" s="757"/>
    </row>
    <row r="8119" spans="1:9" ht="15.75" customHeight="1">
      <c r="A8119" s="52">
        <v>773</v>
      </c>
      <c r="B8119" s="52" t="s">
        <v>10976</v>
      </c>
      <c r="C8119" s="52" t="s">
        <v>10358</v>
      </c>
      <c r="D8119" s="808">
        <v>46.86</v>
      </c>
      <c r="E8119" s="757"/>
      <c r="F8119" s="757"/>
      <c r="G8119" s="757"/>
      <c r="H8119" s="757"/>
      <c r="I8119" s="757"/>
    </row>
    <row r="8120" spans="1:9" ht="15.75" customHeight="1">
      <c r="A8120" s="52">
        <v>775</v>
      </c>
      <c r="B8120" s="52" t="s">
        <v>10977</v>
      </c>
      <c r="C8120" s="52" t="s">
        <v>10358</v>
      </c>
      <c r="D8120" s="808">
        <v>46.86</v>
      </c>
      <c r="E8120" s="757"/>
      <c r="F8120" s="757"/>
      <c r="G8120" s="757"/>
      <c r="H8120" s="757"/>
      <c r="I8120" s="757"/>
    </row>
    <row r="8121" spans="1:9" ht="15.75" customHeight="1">
      <c r="A8121" s="52">
        <v>788</v>
      </c>
      <c r="B8121" s="52" t="s">
        <v>10978</v>
      </c>
      <c r="C8121" s="52" t="s">
        <v>10358</v>
      </c>
      <c r="D8121" s="808">
        <v>29.12</v>
      </c>
      <c r="E8121" s="757"/>
      <c r="F8121" s="757"/>
      <c r="G8121" s="757"/>
      <c r="H8121" s="757"/>
      <c r="I8121" s="757"/>
    </row>
    <row r="8122" spans="1:9" ht="15.75" customHeight="1">
      <c r="A8122" s="52">
        <v>772</v>
      </c>
      <c r="B8122" s="52" t="s">
        <v>10979</v>
      </c>
      <c r="C8122" s="52" t="s">
        <v>10358</v>
      </c>
      <c r="D8122" s="808">
        <v>29.12</v>
      </c>
      <c r="E8122" s="757"/>
      <c r="F8122" s="757"/>
      <c r="G8122" s="757"/>
      <c r="H8122" s="757"/>
      <c r="I8122" s="757"/>
    </row>
    <row r="8123" spans="1:9" ht="15.75" customHeight="1">
      <c r="A8123" s="52">
        <v>771</v>
      </c>
      <c r="B8123" s="52" t="s">
        <v>10980</v>
      </c>
      <c r="C8123" s="52" t="s">
        <v>10358</v>
      </c>
      <c r="D8123" s="808">
        <v>29.12</v>
      </c>
      <c r="E8123" s="757"/>
      <c r="F8123" s="757"/>
      <c r="G8123" s="757"/>
      <c r="H8123" s="757"/>
      <c r="I8123" s="757"/>
    </row>
    <row r="8124" spans="1:9" ht="15.75" customHeight="1">
      <c r="A8124" s="52">
        <v>779</v>
      </c>
      <c r="B8124" s="52" t="s">
        <v>10981</v>
      </c>
      <c r="C8124" s="52" t="s">
        <v>10358</v>
      </c>
      <c r="D8124" s="808">
        <v>7.24</v>
      </c>
      <c r="E8124" s="757"/>
      <c r="F8124" s="757"/>
      <c r="G8124" s="757"/>
      <c r="H8124" s="757"/>
      <c r="I8124" s="757"/>
    </row>
    <row r="8125" spans="1:9" ht="15.75" customHeight="1">
      <c r="A8125" s="52">
        <v>776</v>
      </c>
      <c r="B8125" s="52" t="s">
        <v>10982</v>
      </c>
      <c r="C8125" s="52" t="s">
        <v>10358</v>
      </c>
      <c r="D8125" s="808">
        <v>69.08</v>
      </c>
      <c r="E8125" s="757"/>
      <c r="F8125" s="757"/>
      <c r="G8125" s="757"/>
      <c r="H8125" s="757"/>
      <c r="I8125" s="757"/>
    </row>
    <row r="8126" spans="1:9" ht="15.75" customHeight="1">
      <c r="A8126" s="52">
        <v>777</v>
      </c>
      <c r="B8126" s="52" t="s">
        <v>10983</v>
      </c>
      <c r="C8126" s="52" t="s">
        <v>10358</v>
      </c>
      <c r="D8126" s="808">
        <v>67.150000000000006</v>
      </c>
      <c r="E8126" s="757"/>
      <c r="F8126" s="757"/>
      <c r="G8126" s="757"/>
      <c r="H8126" s="757"/>
      <c r="I8126" s="757"/>
    </row>
    <row r="8127" spans="1:9" ht="15.75" customHeight="1">
      <c r="A8127" s="52">
        <v>780</v>
      </c>
      <c r="B8127" s="52" t="s">
        <v>10984</v>
      </c>
      <c r="C8127" s="52" t="s">
        <v>10358</v>
      </c>
      <c r="D8127" s="808">
        <v>67.489999999999995</v>
      </c>
      <c r="E8127" s="757"/>
      <c r="F8127" s="757"/>
      <c r="G8127" s="757"/>
      <c r="H8127" s="757"/>
      <c r="I8127" s="757"/>
    </row>
    <row r="8128" spans="1:9" ht="15.75" customHeight="1">
      <c r="A8128" s="52">
        <v>778</v>
      </c>
      <c r="B8128" s="52" t="s">
        <v>10985</v>
      </c>
      <c r="C8128" s="52" t="s">
        <v>10358</v>
      </c>
      <c r="D8128" s="808">
        <v>69.08</v>
      </c>
      <c r="E8128" s="757"/>
      <c r="F8128" s="757"/>
      <c r="G8128" s="757"/>
      <c r="H8128" s="757"/>
      <c r="I8128" s="757"/>
    </row>
    <row r="8129" spans="1:9" ht="15.75" customHeight="1">
      <c r="A8129" s="52">
        <v>781</v>
      </c>
      <c r="B8129" s="52" t="s">
        <v>10986</v>
      </c>
      <c r="C8129" s="52" t="s">
        <v>10358</v>
      </c>
      <c r="D8129" s="808">
        <v>127.63</v>
      </c>
      <c r="E8129" s="757"/>
      <c r="F8129" s="757"/>
      <c r="G8129" s="757"/>
      <c r="H8129" s="757"/>
      <c r="I8129" s="757"/>
    </row>
    <row r="8130" spans="1:9" ht="15.75" customHeight="1">
      <c r="A8130" s="52">
        <v>786</v>
      </c>
      <c r="B8130" s="52" t="s">
        <v>10987</v>
      </c>
      <c r="C8130" s="52" t="s">
        <v>10358</v>
      </c>
      <c r="D8130" s="808">
        <v>127.63</v>
      </c>
      <c r="E8130" s="757"/>
      <c r="F8130" s="757"/>
      <c r="G8130" s="757"/>
      <c r="H8130" s="757"/>
      <c r="I8130" s="757"/>
    </row>
    <row r="8131" spans="1:9" ht="15.75" customHeight="1">
      <c r="A8131" s="52">
        <v>782</v>
      </c>
      <c r="B8131" s="52" t="s">
        <v>10988</v>
      </c>
      <c r="C8131" s="52" t="s">
        <v>10358</v>
      </c>
      <c r="D8131" s="808">
        <v>127.63</v>
      </c>
      <c r="E8131" s="757"/>
      <c r="F8131" s="757"/>
      <c r="G8131" s="757"/>
      <c r="H8131" s="757"/>
      <c r="I8131" s="757"/>
    </row>
    <row r="8132" spans="1:9" ht="15.75" customHeight="1">
      <c r="A8132" s="52">
        <v>783</v>
      </c>
      <c r="B8132" s="52" t="s">
        <v>10989</v>
      </c>
      <c r="C8132" s="52" t="s">
        <v>10358</v>
      </c>
      <c r="D8132" s="808">
        <v>349.3</v>
      </c>
      <c r="E8132" s="757"/>
      <c r="F8132" s="757"/>
      <c r="G8132" s="757"/>
      <c r="H8132" s="757"/>
      <c r="I8132" s="757"/>
    </row>
    <row r="8133" spans="1:9" ht="15.75" customHeight="1">
      <c r="A8133" s="52">
        <v>785</v>
      </c>
      <c r="B8133" s="52" t="s">
        <v>10990</v>
      </c>
      <c r="C8133" s="52" t="s">
        <v>10358</v>
      </c>
      <c r="D8133" s="808">
        <v>369.07</v>
      </c>
      <c r="E8133" s="757"/>
      <c r="F8133" s="757"/>
      <c r="G8133" s="757"/>
      <c r="H8133" s="757"/>
      <c r="I8133" s="757"/>
    </row>
    <row r="8134" spans="1:9" ht="15.75" customHeight="1">
      <c r="A8134" s="52">
        <v>784</v>
      </c>
      <c r="B8134" s="52" t="s">
        <v>10991</v>
      </c>
      <c r="C8134" s="52" t="s">
        <v>10358</v>
      </c>
      <c r="D8134" s="808">
        <v>395.92</v>
      </c>
      <c r="E8134" s="757"/>
      <c r="F8134" s="757"/>
      <c r="G8134" s="757"/>
      <c r="H8134" s="757"/>
      <c r="I8134" s="757"/>
    </row>
    <row r="8135" spans="1:9" ht="15.75" customHeight="1">
      <c r="A8135" s="52">
        <v>828</v>
      </c>
      <c r="B8135" s="52" t="s">
        <v>10992</v>
      </c>
      <c r="C8135" s="52" t="s">
        <v>10358</v>
      </c>
      <c r="D8135" s="808">
        <v>0.69</v>
      </c>
      <c r="E8135" s="757"/>
      <c r="F8135" s="757"/>
      <c r="G8135" s="757"/>
      <c r="H8135" s="757"/>
      <c r="I8135" s="757"/>
    </row>
    <row r="8136" spans="1:9" ht="15.75" customHeight="1">
      <c r="A8136" s="52">
        <v>829</v>
      </c>
      <c r="B8136" s="52" t="s">
        <v>10993</v>
      </c>
      <c r="C8136" s="52" t="s">
        <v>10358</v>
      </c>
      <c r="D8136" s="808">
        <v>1.1100000000000001</v>
      </c>
      <c r="E8136" s="757"/>
      <c r="F8136" s="757"/>
      <c r="G8136" s="757"/>
      <c r="H8136" s="757"/>
      <c r="I8136" s="757"/>
    </row>
    <row r="8137" spans="1:9" ht="15.75" customHeight="1">
      <c r="A8137" s="52">
        <v>812</v>
      </c>
      <c r="B8137" s="52" t="s">
        <v>10994</v>
      </c>
      <c r="C8137" s="52" t="s">
        <v>10358</v>
      </c>
      <c r="D8137" s="808">
        <v>2.4500000000000002</v>
      </c>
      <c r="E8137" s="757"/>
      <c r="F8137" s="757"/>
      <c r="G8137" s="757"/>
      <c r="H8137" s="757"/>
      <c r="I8137" s="757"/>
    </row>
    <row r="8138" spans="1:9" ht="15.75" customHeight="1">
      <c r="A8138" s="52">
        <v>819</v>
      </c>
      <c r="B8138" s="52" t="s">
        <v>10995</v>
      </c>
      <c r="C8138" s="52" t="s">
        <v>10358</v>
      </c>
      <c r="D8138" s="808">
        <v>4.25</v>
      </c>
      <c r="E8138" s="757"/>
      <c r="F8138" s="757"/>
      <c r="G8138" s="757"/>
      <c r="H8138" s="757"/>
      <c r="I8138" s="757"/>
    </row>
    <row r="8139" spans="1:9" ht="15.75" customHeight="1">
      <c r="A8139" s="52">
        <v>818</v>
      </c>
      <c r="B8139" s="52" t="s">
        <v>10996</v>
      </c>
      <c r="C8139" s="52" t="s">
        <v>10358</v>
      </c>
      <c r="D8139" s="808">
        <v>7.93</v>
      </c>
      <c r="E8139" s="757"/>
      <c r="F8139" s="757"/>
      <c r="G8139" s="757"/>
      <c r="H8139" s="757"/>
      <c r="I8139" s="757"/>
    </row>
    <row r="8140" spans="1:9" ht="15.75" customHeight="1">
      <c r="A8140" s="52">
        <v>832</v>
      </c>
      <c r="B8140" s="52" t="s">
        <v>10997</v>
      </c>
      <c r="C8140" s="52" t="s">
        <v>10358</v>
      </c>
      <c r="D8140" s="808">
        <v>3.27</v>
      </c>
      <c r="E8140" s="757"/>
      <c r="F8140" s="757"/>
      <c r="G8140" s="757"/>
      <c r="H8140" s="757"/>
      <c r="I8140" s="757"/>
    </row>
    <row r="8141" spans="1:9" ht="15.75" customHeight="1">
      <c r="A8141" s="52">
        <v>834</v>
      </c>
      <c r="B8141" s="52" t="s">
        <v>10998</v>
      </c>
      <c r="C8141" s="52" t="s">
        <v>10358</v>
      </c>
      <c r="D8141" s="808">
        <v>4.24</v>
      </c>
      <c r="E8141" s="757"/>
      <c r="F8141" s="757"/>
      <c r="G8141" s="757"/>
      <c r="H8141" s="757"/>
      <c r="I8141" s="757"/>
    </row>
    <row r="8142" spans="1:9" ht="15.75" customHeight="1">
      <c r="A8142" s="52">
        <v>813</v>
      </c>
      <c r="B8142" s="52" t="s">
        <v>10999</v>
      </c>
      <c r="C8142" s="52" t="s">
        <v>10358</v>
      </c>
      <c r="D8142" s="808">
        <v>4.93</v>
      </c>
      <c r="E8142" s="757"/>
      <c r="F8142" s="757"/>
      <c r="G8142" s="757"/>
      <c r="H8142" s="757"/>
      <c r="I8142" s="757"/>
    </row>
    <row r="8143" spans="1:9" ht="15.75" customHeight="1">
      <c r="A8143" s="52">
        <v>820</v>
      </c>
      <c r="B8143" s="52" t="s">
        <v>11000</v>
      </c>
      <c r="C8143" s="52" t="s">
        <v>10358</v>
      </c>
      <c r="D8143" s="808">
        <v>6.64</v>
      </c>
      <c r="E8143" s="757"/>
      <c r="F8143" s="757"/>
      <c r="G8143" s="757"/>
      <c r="H8143" s="757"/>
      <c r="I8143" s="757"/>
    </row>
    <row r="8144" spans="1:9" ht="15.75" customHeight="1">
      <c r="A8144" s="52">
        <v>816</v>
      </c>
      <c r="B8144" s="52" t="s">
        <v>11001</v>
      </c>
      <c r="C8144" s="52" t="s">
        <v>10358</v>
      </c>
      <c r="D8144" s="808">
        <v>11.83</v>
      </c>
      <c r="E8144" s="757"/>
      <c r="F8144" s="757"/>
      <c r="G8144" s="757"/>
      <c r="H8144" s="757"/>
      <c r="I8144" s="757"/>
    </row>
    <row r="8145" spans="1:9" ht="15.75" customHeight="1">
      <c r="A8145" s="52">
        <v>814</v>
      </c>
      <c r="B8145" s="52" t="s">
        <v>11002</v>
      </c>
      <c r="C8145" s="52" t="s">
        <v>10358</v>
      </c>
      <c r="D8145" s="808">
        <v>14.7</v>
      </c>
      <c r="E8145" s="757"/>
      <c r="F8145" s="757"/>
      <c r="G8145" s="757"/>
      <c r="H8145" s="757"/>
      <c r="I8145" s="757"/>
    </row>
    <row r="8146" spans="1:9" ht="15.75" customHeight="1">
      <c r="A8146" s="52">
        <v>822</v>
      </c>
      <c r="B8146" s="52" t="s">
        <v>11003</v>
      </c>
      <c r="C8146" s="52" t="s">
        <v>10358</v>
      </c>
      <c r="D8146" s="808">
        <v>19.190000000000001</v>
      </c>
      <c r="E8146" s="757"/>
      <c r="F8146" s="757"/>
      <c r="G8146" s="757"/>
      <c r="H8146" s="757"/>
      <c r="I8146" s="757"/>
    </row>
    <row r="8147" spans="1:9" ht="15.75" customHeight="1">
      <c r="A8147" s="52">
        <v>821</v>
      </c>
      <c r="B8147" s="52" t="s">
        <v>11004</v>
      </c>
      <c r="C8147" s="52" t="s">
        <v>10358</v>
      </c>
      <c r="D8147" s="808">
        <v>21.95</v>
      </c>
      <c r="E8147" s="757"/>
      <c r="F8147" s="757"/>
      <c r="G8147" s="757"/>
      <c r="H8147" s="757"/>
      <c r="I8147" s="757"/>
    </row>
    <row r="8148" spans="1:9" ht="15.75" customHeight="1">
      <c r="A8148" s="52">
        <v>20086</v>
      </c>
      <c r="B8148" s="52" t="s">
        <v>11005</v>
      </c>
      <c r="C8148" s="52" t="s">
        <v>10358</v>
      </c>
      <c r="D8148" s="808">
        <v>3.45</v>
      </c>
      <c r="E8148" s="757"/>
      <c r="F8148" s="757"/>
      <c r="G8148" s="757"/>
      <c r="H8148" s="757"/>
      <c r="I8148" s="757"/>
    </row>
    <row r="8149" spans="1:9" ht="15.75" customHeight="1">
      <c r="A8149" s="52">
        <v>39191</v>
      </c>
      <c r="B8149" s="52" t="s">
        <v>11006</v>
      </c>
      <c r="C8149" s="52" t="s">
        <v>10358</v>
      </c>
      <c r="D8149" s="808">
        <v>20.059999999999999</v>
      </c>
      <c r="E8149" s="757"/>
      <c r="F8149" s="757"/>
      <c r="G8149" s="757"/>
      <c r="H8149" s="757"/>
      <c r="I8149" s="757"/>
    </row>
    <row r="8150" spans="1:9" ht="15.75" customHeight="1">
      <c r="A8150" s="52">
        <v>39190</v>
      </c>
      <c r="B8150" s="52" t="s">
        <v>11007</v>
      </c>
      <c r="C8150" s="52" t="s">
        <v>10358</v>
      </c>
      <c r="D8150" s="808">
        <v>20.95</v>
      </c>
      <c r="E8150" s="757"/>
      <c r="F8150" s="757"/>
      <c r="G8150" s="757"/>
      <c r="H8150" s="757"/>
      <c r="I8150" s="757"/>
    </row>
    <row r="8151" spans="1:9" ht="15.75" customHeight="1">
      <c r="A8151" s="52">
        <v>39189</v>
      </c>
      <c r="B8151" s="52" t="s">
        <v>11008</v>
      </c>
      <c r="C8151" s="52" t="s">
        <v>10358</v>
      </c>
      <c r="D8151" s="808">
        <v>22.18</v>
      </c>
      <c r="E8151" s="757"/>
      <c r="F8151" s="757"/>
      <c r="G8151" s="757"/>
      <c r="H8151" s="757"/>
      <c r="I8151" s="757"/>
    </row>
    <row r="8152" spans="1:9" ht="15.75" customHeight="1">
      <c r="A8152" s="52">
        <v>39186</v>
      </c>
      <c r="B8152" s="52" t="s">
        <v>11009</v>
      </c>
      <c r="C8152" s="52" t="s">
        <v>10358</v>
      </c>
      <c r="D8152" s="808">
        <v>19.84</v>
      </c>
      <c r="E8152" s="757"/>
      <c r="F8152" s="757"/>
      <c r="G8152" s="757"/>
      <c r="H8152" s="757"/>
      <c r="I8152" s="757"/>
    </row>
    <row r="8153" spans="1:9" ht="15.75" customHeight="1">
      <c r="A8153" s="52">
        <v>39188</v>
      </c>
      <c r="B8153" s="52" t="s">
        <v>11010</v>
      </c>
      <c r="C8153" s="52" t="s">
        <v>10358</v>
      </c>
      <c r="D8153" s="808">
        <v>16.329999999999998</v>
      </c>
      <c r="E8153" s="757"/>
      <c r="F8153" s="757"/>
      <c r="G8153" s="757"/>
      <c r="H8153" s="757"/>
      <c r="I8153" s="757"/>
    </row>
    <row r="8154" spans="1:9" ht="15.75" customHeight="1">
      <c r="A8154" s="52">
        <v>39187</v>
      </c>
      <c r="B8154" s="52" t="s">
        <v>11011</v>
      </c>
      <c r="C8154" s="52" t="s">
        <v>10358</v>
      </c>
      <c r="D8154" s="808">
        <v>17.11</v>
      </c>
      <c r="E8154" s="757"/>
      <c r="F8154" s="757"/>
      <c r="G8154" s="757"/>
      <c r="H8154" s="757"/>
      <c r="I8154" s="757"/>
    </row>
    <row r="8155" spans="1:9" ht="15.75" customHeight="1">
      <c r="A8155" s="52">
        <v>39184</v>
      </c>
      <c r="B8155" s="52" t="s">
        <v>11012</v>
      </c>
      <c r="C8155" s="52" t="s">
        <v>10358</v>
      </c>
      <c r="D8155" s="808">
        <v>6.44</v>
      </c>
      <c r="E8155" s="757"/>
      <c r="F8155" s="757"/>
      <c r="G8155" s="757"/>
      <c r="H8155" s="757"/>
      <c r="I8155" s="757"/>
    </row>
    <row r="8156" spans="1:9" ht="15.75" customHeight="1">
      <c r="A8156" s="52">
        <v>39185</v>
      </c>
      <c r="B8156" s="52" t="s">
        <v>11013</v>
      </c>
      <c r="C8156" s="52" t="s">
        <v>10358</v>
      </c>
      <c r="D8156" s="808">
        <v>5.87</v>
      </c>
      <c r="E8156" s="757"/>
      <c r="F8156" s="757"/>
      <c r="G8156" s="757"/>
      <c r="H8156" s="757"/>
      <c r="I8156" s="757"/>
    </row>
    <row r="8157" spans="1:9" ht="15.75" customHeight="1">
      <c r="A8157" s="52">
        <v>39198</v>
      </c>
      <c r="B8157" s="52" t="s">
        <v>11014</v>
      </c>
      <c r="C8157" s="52" t="s">
        <v>10358</v>
      </c>
      <c r="D8157" s="808">
        <v>65.81</v>
      </c>
      <c r="E8157" s="757"/>
      <c r="F8157" s="757"/>
      <c r="G8157" s="757"/>
      <c r="H8157" s="757"/>
      <c r="I8157" s="757"/>
    </row>
    <row r="8158" spans="1:9" ht="15.75" customHeight="1">
      <c r="A8158" s="52">
        <v>39197</v>
      </c>
      <c r="B8158" s="52" t="s">
        <v>11015</v>
      </c>
      <c r="C8158" s="52" t="s">
        <v>10358</v>
      </c>
      <c r="D8158" s="808">
        <v>68.75</v>
      </c>
      <c r="E8158" s="757"/>
      <c r="F8158" s="757"/>
      <c r="G8158" s="757"/>
      <c r="H8158" s="757"/>
      <c r="I8158" s="757"/>
    </row>
    <row r="8159" spans="1:9" ht="15.75" customHeight="1">
      <c r="A8159" s="52">
        <v>39196</v>
      </c>
      <c r="B8159" s="52" t="s">
        <v>11016</v>
      </c>
      <c r="C8159" s="52" t="s">
        <v>10358</v>
      </c>
      <c r="D8159" s="808">
        <v>70.900000000000006</v>
      </c>
      <c r="E8159" s="757"/>
      <c r="F8159" s="757"/>
      <c r="G8159" s="757"/>
      <c r="H8159" s="757"/>
      <c r="I8159" s="757"/>
    </row>
    <row r="8160" spans="1:9" ht="15.75" customHeight="1">
      <c r="A8160" s="52">
        <v>39199</v>
      </c>
      <c r="B8160" s="52" t="s">
        <v>11017</v>
      </c>
      <c r="C8160" s="52" t="s">
        <v>10358</v>
      </c>
      <c r="D8160" s="808">
        <v>63.33</v>
      </c>
      <c r="E8160" s="757"/>
      <c r="F8160" s="757"/>
      <c r="G8160" s="757"/>
      <c r="H8160" s="757"/>
      <c r="I8160" s="757"/>
    </row>
    <row r="8161" spans="1:9" ht="15.75" customHeight="1">
      <c r="A8161" s="52">
        <v>39195</v>
      </c>
      <c r="B8161" s="52" t="s">
        <v>11018</v>
      </c>
      <c r="C8161" s="52" t="s">
        <v>10358</v>
      </c>
      <c r="D8161" s="808">
        <v>36.549999999999997</v>
      </c>
      <c r="E8161" s="757"/>
      <c r="F8161" s="757"/>
      <c r="G8161" s="757"/>
      <c r="H8161" s="757"/>
      <c r="I8161" s="757"/>
    </row>
    <row r="8162" spans="1:9" ht="15.75" customHeight="1">
      <c r="A8162" s="52">
        <v>39194</v>
      </c>
      <c r="B8162" s="52" t="s">
        <v>11019</v>
      </c>
      <c r="C8162" s="52" t="s">
        <v>10358</v>
      </c>
      <c r="D8162" s="808">
        <v>39.119999999999997</v>
      </c>
      <c r="E8162" s="757"/>
      <c r="F8162" s="757"/>
      <c r="G8162" s="757"/>
      <c r="H8162" s="757"/>
      <c r="I8162" s="757"/>
    </row>
    <row r="8163" spans="1:9" ht="15.75" customHeight="1">
      <c r="A8163" s="52">
        <v>39193</v>
      </c>
      <c r="B8163" s="52" t="s">
        <v>11020</v>
      </c>
      <c r="C8163" s="52" t="s">
        <v>10358</v>
      </c>
      <c r="D8163" s="808">
        <v>42.87</v>
      </c>
      <c r="E8163" s="757"/>
      <c r="F8163" s="757"/>
      <c r="G8163" s="757"/>
      <c r="H8163" s="757"/>
      <c r="I8163" s="757"/>
    </row>
    <row r="8164" spans="1:9" ht="15.75" customHeight="1">
      <c r="A8164" s="52">
        <v>39192</v>
      </c>
      <c r="B8164" s="52" t="s">
        <v>11021</v>
      </c>
      <c r="C8164" s="52" t="s">
        <v>10358</v>
      </c>
      <c r="D8164" s="808">
        <v>44.6</v>
      </c>
      <c r="E8164" s="757"/>
      <c r="F8164" s="757"/>
      <c r="G8164" s="757"/>
      <c r="H8164" s="757"/>
      <c r="I8164" s="757"/>
    </row>
    <row r="8165" spans="1:9" ht="15.75" customHeight="1">
      <c r="A8165" s="52">
        <v>39920</v>
      </c>
      <c r="B8165" s="52" t="s">
        <v>11022</v>
      </c>
      <c r="C8165" s="52" t="s">
        <v>10358</v>
      </c>
      <c r="D8165" s="808">
        <v>5.4</v>
      </c>
      <c r="E8165" s="757"/>
      <c r="F8165" s="757"/>
      <c r="G8165" s="757"/>
      <c r="H8165" s="757"/>
      <c r="I8165" s="757"/>
    </row>
    <row r="8166" spans="1:9" ht="15.75" customHeight="1">
      <c r="A8166" s="52">
        <v>39201</v>
      </c>
      <c r="B8166" s="52" t="s">
        <v>11023</v>
      </c>
      <c r="C8166" s="52" t="s">
        <v>10358</v>
      </c>
      <c r="D8166" s="808">
        <v>78.680000000000007</v>
      </c>
      <c r="E8166" s="757"/>
      <c r="F8166" s="757"/>
      <c r="G8166" s="757"/>
      <c r="H8166" s="757"/>
      <c r="I8166" s="757"/>
    </row>
    <row r="8167" spans="1:9" ht="15.75" customHeight="1">
      <c r="A8167" s="52">
        <v>39200</v>
      </c>
      <c r="B8167" s="52" t="s">
        <v>11024</v>
      </c>
      <c r="C8167" s="52" t="s">
        <v>10358</v>
      </c>
      <c r="D8167" s="808">
        <v>79.31</v>
      </c>
      <c r="E8167" s="757"/>
      <c r="F8167" s="757"/>
      <c r="G8167" s="757"/>
      <c r="H8167" s="757"/>
      <c r="I8167" s="757"/>
    </row>
    <row r="8168" spans="1:9" ht="15.75" customHeight="1">
      <c r="A8168" s="52">
        <v>39203</v>
      </c>
      <c r="B8168" s="52" t="s">
        <v>11025</v>
      </c>
      <c r="C8168" s="52" t="s">
        <v>10358</v>
      </c>
      <c r="D8168" s="808">
        <v>64.040000000000006</v>
      </c>
      <c r="E8168" s="757"/>
      <c r="F8168" s="757"/>
      <c r="G8168" s="757"/>
      <c r="H8168" s="757"/>
      <c r="I8168" s="757"/>
    </row>
    <row r="8169" spans="1:9" ht="15.75" customHeight="1">
      <c r="A8169" s="52">
        <v>39202</v>
      </c>
      <c r="B8169" s="52" t="s">
        <v>11026</v>
      </c>
      <c r="C8169" s="52" t="s">
        <v>10358</v>
      </c>
      <c r="D8169" s="808">
        <v>75.23</v>
      </c>
      <c r="E8169" s="757"/>
      <c r="F8169" s="757"/>
      <c r="G8169" s="757"/>
      <c r="H8169" s="757"/>
      <c r="I8169" s="757"/>
    </row>
    <row r="8170" spans="1:9" ht="15.75" customHeight="1">
      <c r="A8170" s="52">
        <v>39205</v>
      </c>
      <c r="B8170" s="52" t="s">
        <v>11027</v>
      </c>
      <c r="C8170" s="52" t="s">
        <v>10358</v>
      </c>
      <c r="D8170" s="808">
        <v>125.51</v>
      </c>
      <c r="E8170" s="757"/>
      <c r="F8170" s="757"/>
      <c r="G8170" s="757"/>
      <c r="H8170" s="757"/>
      <c r="I8170" s="757"/>
    </row>
    <row r="8171" spans="1:9" ht="15.75" customHeight="1">
      <c r="A8171" s="52">
        <v>39204</v>
      </c>
      <c r="B8171" s="52" t="s">
        <v>11028</v>
      </c>
      <c r="C8171" s="52" t="s">
        <v>10358</v>
      </c>
      <c r="D8171" s="808">
        <v>128.55000000000001</v>
      </c>
      <c r="E8171" s="757"/>
      <c r="F8171" s="757"/>
      <c r="G8171" s="757"/>
      <c r="H8171" s="757"/>
      <c r="I8171" s="757"/>
    </row>
    <row r="8172" spans="1:9" ht="15.75" customHeight="1">
      <c r="A8172" s="52">
        <v>39206</v>
      </c>
      <c r="B8172" s="52" t="s">
        <v>11029</v>
      </c>
      <c r="C8172" s="52" t="s">
        <v>10358</v>
      </c>
      <c r="D8172" s="808">
        <v>121.95</v>
      </c>
      <c r="E8172" s="757"/>
      <c r="F8172" s="757"/>
      <c r="G8172" s="757"/>
      <c r="H8172" s="757"/>
      <c r="I8172" s="757"/>
    </row>
    <row r="8173" spans="1:9" ht="15.75" customHeight="1">
      <c r="A8173" s="52">
        <v>798</v>
      </c>
      <c r="B8173" s="52" t="s">
        <v>11030</v>
      </c>
      <c r="C8173" s="52" t="s">
        <v>10358</v>
      </c>
      <c r="D8173" s="808">
        <v>1.37</v>
      </c>
      <c r="E8173" s="757"/>
      <c r="F8173" s="757"/>
      <c r="G8173" s="757"/>
      <c r="H8173" s="757"/>
      <c r="I8173" s="757"/>
    </row>
    <row r="8174" spans="1:9" ht="15.75" customHeight="1">
      <c r="A8174" s="52">
        <v>797</v>
      </c>
      <c r="B8174" s="52" t="s">
        <v>11031</v>
      </c>
      <c r="C8174" s="52" t="s">
        <v>10358</v>
      </c>
      <c r="D8174" s="808">
        <v>9.94</v>
      </c>
      <c r="E8174" s="757"/>
      <c r="F8174" s="757"/>
      <c r="G8174" s="757"/>
      <c r="H8174" s="757"/>
      <c r="I8174" s="757"/>
    </row>
    <row r="8175" spans="1:9" ht="15.75" customHeight="1">
      <c r="A8175" s="52">
        <v>796</v>
      </c>
      <c r="B8175" s="52" t="s">
        <v>11032</v>
      </c>
      <c r="C8175" s="52" t="s">
        <v>10358</v>
      </c>
      <c r="D8175" s="808">
        <v>8.44</v>
      </c>
      <c r="E8175" s="757"/>
      <c r="F8175" s="757"/>
      <c r="G8175" s="757"/>
      <c r="H8175" s="757"/>
      <c r="I8175" s="757"/>
    </row>
    <row r="8176" spans="1:9" ht="15.75" customHeight="1">
      <c r="A8176" s="52">
        <v>799</v>
      </c>
      <c r="B8176" s="52" t="s">
        <v>11033</v>
      </c>
      <c r="C8176" s="52" t="s">
        <v>10358</v>
      </c>
      <c r="D8176" s="808">
        <v>4.08</v>
      </c>
      <c r="E8176" s="757"/>
      <c r="F8176" s="757"/>
      <c r="G8176" s="757"/>
      <c r="H8176" s="757"/>
      <c r="I8176" s="757"/>
    </row>
    <row r="8177" spans="1:9" ht="15.75" customHeight="1">
      <c r="A8177" s="52">
        <v>792</v>
      </c>
      <c r="B8177" s="52" t="s">
        <v>11034</v>
      </c>
      <c r="C8177" s="52" t="s">
        <v>10358</v>
      </c>
      <c r="D8177" s="808">
        <v>3.95</v>
      </c>
      <c r="E8177" s="757"/>
      <c r="F8177" s="757"/>
      <c r="G8177" s="757"/>
      <c r="H8177" s="757"/>
      <c r="I8177" s="757"/>
    </row>
    <row r="8178" spans="1:9" ht="15.75" customHeight="1">
      <c r="A8178" s="52">
        <v>38001</v>
      </c>
      <c r="B8178" s="52" t="s">
        <v>11035</v>
      </c>
      <c r="C8178" s="52" t="s">
        <v>10358</v>
      </c>
      <c r="D8178" s="808">
        <v>1.21</v>
      </c>
      <c r="E8178" s="757"/>
      <c r="F8178" s="757"/>
      <c r="G8178" s="757"/>
      <c r="H8178" s="757"/>
      <c r="I8178" s="757"/>
    </row>
    <row r="8179" spans="1:9" ht="15.75" customHeight="1">
      <c r="A8179" s="52">
        <v>38002</v>
      </c>
      <c r="B8179" s="52" t="s">
        <v>11036</v>
      </c>
      <c r="C8179" s="52" t="s">
        <v>10358</v>
      </c>
      <c r="D8179" s="808">
        <v>4.22</v>
      </c>
      <c r="E8179" s="757"/>
      <c r="F8179" s="757"/>
      <c r="G8179" s="757"/>
      <c r="H8179" s="757"/>
      <c r="I8179" s="757"/>
    </row>
    <row r="8180" spans="1:9" ht="15.75" customHeight="1">
      <c r="A8180" s="52">
        <v>38003</v>
      </c>
      <c r="B8180" s="52" t="s">
        <v>11037</v>
      </c>
      <c r="C8180" s="52" t="s">
        <v>10358</v>
      </c>
      <c r="D8180" s="808">
        <v>28.85</v>
      </c>
      <c r="E8180" s="757"/>
      <c r="F8180" s="757"/>
      <c r="G8180" s="757"/>
      <c r="H8180" s="757"/>
      <c r="I8180" s="757"/>
    </row>
    <row r="8181" spans="1:9" ht="15.75" customHeight="1">
      <c r="A8181" s="52">
        <v>38004</v>
      </c>
      <c r="B8181" s="52" t="s">
        <v>11038</v>
      </c>
      <c r="C8181" s="52" t="s">
        <v>10358</v>
      </c>
      <c r="D8181" s="808">
        <v>33.18</v>
      </c>
      <c r="E8181" s="757"/>
      <c r="F8181" s="757"/>
      <c r="G8181" s="757"/>
      <c r="H8181" s="757"/>
      <c r="I8181" s="757"/>
    </row>
    <row r="8182" spans="1:9" ht="15.75" customHeight="1">
      <c r="A8182" s="52">
        <v>44263</v>
      </c>
      <c r="B8182" s="52" t="s">
        <v>11039</v>
      </c>
      <c r="C8182" s="52" t="s">
        <v>10358</v>
      </c>
      <c r="D8182" s="808">
        <v>59.56</v>
      </c>
      <c r="E8182" s="757"/>
      <c r="F8182" s="757"/>
      <c r="G8182" s="757"/>
      <c r="H8182" s="757"/>
      <c r="I8182" s="757"/>
    </row>
    <row r="8183" spans="1:9" ht="15.75" customHeight="1">
      <c r="A8183" s="52">
        <v>36327</v>
      </c>
      <c r="B8183" s="52" t="s">
        <v>11040</v>
      </c>
      <c r="C8183" s="52" t="s">
        <v>10358</v>
      </c>
      <c r="D8183" s="808">
        <v>4.07</v>
      </c>
      <c r="E8183" s="757"/>
      <c r="F8183" s="757"/>
      <c r="G8183" s="757"/>
      <c r="H8183" s="757"/>
      <c r="I8183" s="757"/>
    </row>
    <row r="8184" spans="1:9" ht="15.75" customHeight="1">
      <c r="A8184" s="52">
        <v>38992</v>
      </c>
      <c r="B8184" s="52" t="s">
        <v>11041</v>
      </c>
      <c r="C8184" s="52" t="s">
        <v>10358</v>
      </c>
      <c r="D8184" s="808">
        <v>4.95</v>
      </c>
      <c r="E8184" s="757"/>
      <c r="F8184" s="757"/>
      <c r="G8184" s="757"/>
      <c r="H8184" s="757"/>
      <c r="I8184" s="757"/>
    </row>
    <row r="8185" spans="1:9" ht="15.75" customHeight="1">
      <c r="A8185" s="52">
        <v>38993</v>
      </c>
      <c r="B8185" s="52" t="s">
        <v>11042</v>
      </c>
      <c r="C8185" s="52" t="s">
        <v>10358</v>
      </c>
      <c r="D8185" s="808">
        <v>12.87</v>
      </c>
      <c r="E8185" s="757"/>
      <c r="F8185" s="757"/>
      <c r="G8185" s="757"/>
      <c r="H8185" s="757"/>
      <c r="I8185" s="757"/>
    </row>
    <row r="8186" spans="1:9" ht="15.75" customHeight="1">
      <c r="A8186" s="52">
        <v>44175</v>
      </c>
      <c r="B8186" s="52" t="s">
        <v>11043</v>
      </c>
      <c r="C8186" s="52" t="s">
        <v>10358</v>
      </c>
      <c r="D8186" s="808">
        <v>22.46</v>
      </c>
      <c r="E8186" s="757"/>
      <c r="F8186" s="757"/>
      <c r="G8186" s="757"/>
      <c r="H8186" s="757"/>
      <c r="I8186" s="757"/>
    </row>
    <row r="8187" spans="1:9" ht="15.75" customHeight="1">
      <c r="A8187" s="52">
        <v>44177</v>
      </c>
      <c r="B8187" s="52" t="s">
        <v>11044</v>
      </c>
      <c r="C8187" s="52" t="s">
        <v>10358</v>
      </c>
      <c r="D8187" s="808">
        <v>16.78</v>
      </c>
      <c r="E8187" s="757"/>
      <c r="F8187" s="757"/>
      <c r="G8187" s="757"/>
      <c r="H8187" s="757"/>
      <c r="I8187" s="757"/>
    </row>
    <row r="8188" spans="1:9" ht="15.75" customHeight="1">
      <c r="A8188" s="52">
        <v>38418</v>
      </c>
      <c r="B8188" s="52" t="s">
        <v>11045</v>
      </c>
      <c r="C8188" s="52" t="s">
        <v>10358</v>
      </c>
      <c r="D8188" s="808">
        <v>5.93</v>
      </c>
      <c r="E8188" s="757"/>
      <c r="F8188" s="757"/>
      <c r="G8188" s="757"/>
      <c r="H8188" s="757"/>
      <c r="I8188" s="757"/>
    </row>
    <row r="8189" spans="1:9" ht="15.75" customHeight="1">
      <c r="A8189" s="52">
        <v>39178</v>
      </c>
      <c r="B8189" s="52" t="s">
        <v>11046</v>
      </c>
      <c r="C8189" s="52" t="s">
        <v>10358</v>
      </c>
      <c r="D8189" s="808">
        <v>2.17</v>
      </c>
      <c r="E8189" s="757"/>
      <c r="F8189" s="757"/>
      <c r="G8189" s="757"/>
      <c r="H8189" s="757"/>
      <c r="I8189" s="757"/>
    </row>
    <row r="8190" spans="1:9" ht="15.75" customHeight="1">
      <c r="A8190" s="52">
        <v>39177</v>
      </c>
      <c r="B8190" s="52" t="s">
        <v>11047</v>
      </c>
      <c r="C8190" s="52" t="s">
        <v>10358</v>
      </c>
      <c r="D8190" s="808">
        <v>1.96</v>
      </c>
      <c r="E8190" s="757"/>
      <c r="F8190" s="757"/>
      <c r="G8190" s="757"/>
      <c r="H8190" s="757"/>
      <c r="I8190" s="757"/>
    </row>
    <row r="8191" spans="1:9" ht="15.75" customHeight="1">
      <c r="A8191" s="52">
        <v>39174</v>
      </c>
      <c r="B8191" s="52" t="s">
        <v>11048</v>
      </c>
      <c r="C8191" s="52" t="s">
        <v>10358</v>
      </c>
      <c r="D8191" s="808">
        <v>0.98</v>
      </c>
      <c r="E8191" s="757"/>
      <c r="F8191" s="757"/>
      <c r="G8191" s="757"/>
      <c r="H8191" s="757"/>
      <c r="I8191" s="757"/>
    </row>
    <row r="8192" spans="1:9" ht="15.75" customHeight="1">
      <c r="A8192" s="52">
        <v>39176</v>
      </c>
      <c r="B8192" s="52" t="s">
        <v>11049</v>
      </c>
      <c r="C8192" s="52" t="s">
        <v>10358</v>
      </c>
      <c r="D8192" s="808">
        <v>1.28</v>
      </c>
      <c r="E8192" s="757"/>
      <c r="F8192" s="757"/>
      <c r="G8192" s="757"/>
      <c r="H8192" s="757"/>
      <c r="I8192" s="757"/>
    </row>
    <row r="8193" spans="1:9" ht="15.75" customHeight="1">
      <c r="A8193" s="52">
        <v>39180</v>
      </c>
      <c r="B8193" s="52" t="s">
        <v>11050</v>
      </c>
      <c r="C8193" s="52" t="s">
        <v>10358</v>
      </c>
      <c r="D8193" s="808">
        <v>5.89</v>
      </c>
      <c r="E8193" s="757"/>
      <c r="F8193" s="757"/>
      <c r="G8193" s="757"/>
      <c r="H8193" s="757"/>
      <c r="I8193" s="757"/>
    </row>
    <row r="8194" spans="1:9" ht="15.75" customHeight="1">
      <c r="A8194" s="52">
        <v>39179</v>
      </c>
      <c r="B8194" s="52" t="s">
        <v>11051</v>
      </c>
      <c r="C8194" s="52" t="s">
        <v>10358</v>
      </c>
      <c r="D8194" s="808">
        <v>5.21</v>
      </c>
      <c r="E8194" s="757"/>
      <c r="F8194" s="757"/>
      <c r="G8194" s="757"/>
      <c r="H8194" s="757"/>
      <c r="I8194" s="757"/>
    </row>
    <row r="8195" spans="1:9" ht="15.75" customHeight="1">
      <c r="A8195" s="52">
        <v>39175</v>
      </c>
      <c r="B8195" s="52" t="s">
        <v>11052</v>
      </c>
      <c r="C8195" s="52" t="s">
        <v>10358</v>
      </c>
      <c r="D8195" s="808">
        <v>1.2</v>
      </c>
      <c r="E8195" s="757"/>
      <c r="F8195" s="757"/>
      <c r="G8195" s="757"/>
      <c r="H8195" s="757"/>
      <c r="I8195" s="757"/>
    </row>
    <row r="8196" spans="1:9" ht="15.75" customHeight="1">
      <c r="A8196" s="52">
        <v>39217</v>
      </c>
      <c r="B8196" s="52" t="s">
        <v>11053</v>
      </c>
      <c r="C8196" s="52" t="s">
        <v>10358</v>
      </c>
      <c r="D8196" s="808">
        <v>0.92</v>
      </c>
      <c r="E8196" s="757"/>
      <c r="F8196" s="757"/>
      <c r="G8196" s="757"/>
      <c r="H8196" s="757"/>
      <c r="I8196" s="757"/>
    </row>
    <row r="8197" spans="1:9" ht="15.75" customHeight="1">
      <c r="A8197" s="52">
        <v>39181</v>
      </c>
      <c r="B8197" s="52" t="s">
        <v>11054</v>
      </c>
      <c r="C8197" s="52" t="s">
        <v>10358</v>
      </c>
      <c r="D8197" s="808">
        <v>7.9</v>
      </c>
      <c r="E8197" s="757"/>
      <c r="F8197" s="757"/>
      <c r="G8197" s="757"/>
      <c r="H8197" s="757"/>
      <c r="I8197" s="757"/>
    </row>
    <row r="8198" spans="1:9" ht="15.75" customHeight="1">
      <c r="A8198" s="52">
        <v>39182</v>
      </c>
      <c r="B8198" s="52" t="s">
        <v>11055</v>
      </c>
      <c r="C8198" s="52" t="s">
        <v>10358</v>
      </c>
      <c r="D8198" s="808">
        <v>11.11</v>
      </c>
      <c r="E8198" s="757"/>
      <c r="F8198" s="757"/>
      <c r="G8198" s="757"/>
      <c r="H8198" s="757"/>
      <c r="I8198" s="757"/>
    </row>
    <row r="8199" spans="1:9" ht="15.75" customHeight="1">
      <c r="A8199" s="52">
        <v>12616</v>
      </c>
      <c r="B8199" s="52" t="s">
        <v>11056</v>
      </c>
      <c r="C8199" s="52" t="s">
        <v>10358</v>
      </c>
      <c r="D8199" s="808">
        <v>18.3</v>
      </c>
      <c r="E8199" s="757"/>
      <c r="F8199" s="757"/>
      <c r="G8199" s="757"/>
      <c r="H8199" s="757"/>
      <c r="I8199" s="757"/>
    </row>
    <row r="8200" spans="1:9" ht="15.75" customHeight="1">
      <c r="A8200" s="52">
        <v>1049</v>
      </c>
      <c r="B8200" s="52" t="s">
        <v>11057</v>
      </c>
      <c r="C8200" s="52" t="s">
        <v>10358</v>
      </c>
      <c r="D8200" s="808">
        <v>9.3000000000000007</v>
      </c>
      <c r="E8200" s="757"/>
      <c r="F8200" s="757"/>
      <c r="G8200" s="757"/>
      <c r="H8200" s="757"/>
      <c r="I8200" s="757"/>
    </row>
    <row r="8201" spans="1:9" ht="15.75" customHeight="1">
      <c r="A8201" s="52">
        <v>1099</v>
      </c>
      <c r="B8201" s="52" t="s">
        <v>11058</v>
      </c>
      <c r="C8201" s="52" t="s">
        <v>10358</v>
      </c>
      <c r="D8201" s="808">
        <v>7.11</v>
      </c>
      <c r="E8201" s="757"/>
      <c r="F8201" s="757"/>
      <c r="G8201" s="757"/>
      <c r="H8201" s="757"/>
      <c r="I8201" s="757"/>
    </row>
    <row r="8202" spans="1:9" ht="15.75" customHeight="1">
      <c r="A8202" s="52">
        <v>39678</v>
      </c>
      <c r="B8202" s="52" t="s">
        <v>11059</v>
      </c>
      <c r="C8202" s="52" t="s">
        <v>10358</v>
      </c>
      <c r="D8202" s="808">
        <v>2.87</v>
      </c>
      <c r="E8202" s="757"/>
      <c r="F8202" s="757"/>
      <c r="G8202" s="757"/>
      <c r="H8202" s="757"/>
      <c r="I8202" s="757"/>
    </row>
    <row r="8203" spans="1:9" ht="15.75" customHeight="1">
      <c r="A8203" s="52">
        <v>1050</v>
      </c>
      <c r="B8203" s="52" t="s">
        <v>11060</v>
      </c>
      <c r="C8203" s="52" t="s">
        <v>10358</v>
      </c>
      <c r="D8203" s="808">
        <v>4.8600000000000003</v>
      </c>
      <c r="E8203" s="757"/>
      <c r="F8203" s="757"/>
      <c r="G8203" s="757"/>
      <c r="H8203" s="757"/>
      <c r="I8203" s="757"/>
    </row>
    <row r="8204" spans="1:9" ht="15.75" customHeight="1">
      <c r="A8204" s="52">
        <v>1101</v>
      </c>
      <c r="B8204" s="52" t="s">
        <v>11061</v>
      </c>
      <c r="C8204" s="52" t="s">
        <v>10358</v>
      </c>
      <c r="D8204" s="808">
        <v>30.67</v>
      </c>
      <c r="E8204" s="757"/>
      <c r="F8204" s="757"/>
      <c r="G8204" s="757"/>
      <c r="H8204" s="757"/>
      <c r="I8204" s="757"/>
    </row>
    <row r="8205" spans="1:9" ht="15.75" customHeight="1">
      <c r="A8205" s="52">
        <v>1100</v>
      </c>
      <c r="B8205" s="52" t="s">
        <v>11062</v>
      </c>
      <c r="C8205" s="52" t="s">
        <v>10358</v>
      </c>
      <c r="D8205" s="808">
        <v>15.82</v>
      </c>
      <c r="E8205" s="757"/>
      <c r="F8205" s="757"/>
      <c r="G8205" s="757"/>
      <c r="H8205" s="757"/>
      <c r="I8205" s="757"/>
    </row>
    <row r="8206" spans="1:9" ht="15.75" customHeight="1">
      <c r="A8206" s="52">
        <v>39679</v>
      </c>
      <c r="B8206" s="52" t="s">
        <v>11063</v>
      </c>
      <c r="C8206" s="52" t="s">
        <v>10358</v>
      </c>
      <c r="D8206" s="808">
        <v>61.13</v>
      </c>
      <c r="E8206" s="757"/>
      <c r="F8206" s="757"/>
      <c r="G8206" s="757"/>
      <c r="H8206" s="757"/>
      <c r="I8206" s="757"/>
    </row>
    <row r="8207" spans="1:9" ht="15.75" customHeight="1">
      <c r="A8207" s="52">
        <v>1098</v>
      </c>
      <c r="B8207" s="52" t="s">
        <v>11064</v>
      </c>
      <c r="C8207" s="52" t="s">
        <v>10358</v>
      </c>
      <c r="D8207" s="808">
        <v>3.79</v>
      </c>
      <c r="E8207" s="757"/>
      <c r="F8207" s="757"/>
      <c r="G8207" s="757"/>
      <c r="H8207" s="757"/>
      <c r="I8207" s="757"/>
    </row>
    <row r="8208" spans="1:9" ht="15.75" customHeight="1">
      <c r="A8208" s="52">
        <v>1102</v>
      </c>
      <c r="B8208" s="52" t="s">
        <v>11065</v>
      </c>
      <c r="C8208" s="52" t="s">
        <v>10358</v>
      </c>
      <c r="D8208" s="808">
        <v>45.73</v>
      </c>
      <c r="E8208" s="757"/>
      <c r="F8208" s="757"/>
      <c r="G8208" s="757"/>
      <c r="H8208" s="757"/>
      <c r="I8208" s="757"/>
    </row>
    <row r="8209" spans="1:9" ht="15.75" customHeight="1">
      <c r="A8209" s="52">
        <v>1051</v>
      </c>
      <c r="B8209" s="52" t="s">
        <v>11066</v>
      </c>
      <c r="C8209" s="52" t="s">
        <v>10358</v>
      </c>
      <c r="D8209" s="808">
        <v>66.48</v>
      </c>
      <c r="E8209" s="757"/>
      <c r="F8209" s="757"/>
      <c r="G8209" s="757"/>
      <c r="H8209" s="757"/>
      <c r="I8209" s="757"/>
    </row>
    <row r="8210" spans="1:9" ht="15.75" customHeight="1">
      <c r="A8210" s="52">
        <v>37399</v>
      </c>
      <c r="B8210" s="52" t="s">
        <v>11067</v>
      </c>
      <c r="C8210" s="52" t="s">
        <v>10358</v>
      </c>
      <c r="D8210" s="808">
        <v>11.88</v>
      </c>
      <c r="E8210" s="757"/>
      <c r="F8210" s="757"/>
      <c r="G8210" s="757"/>
      <c r="H8210" s="757"/>
      <c r="I8210" s="757"/>
    </row>
    <row r="8211" spans="1:9" ht="15.75" customHeight="1">
      <c r="A8211" s="52">
        <v>43834</v>
      </c>
      <c r="B8211" s="52" t="s">
        <v>11068</v>
      </c>
      <c r="C8211" s="52" t="s">
        <v>10402</v>
      </c>
      <c r="D8211" s="808">
        <v>15.98</v>
      </c>
      <c r="E8211" s="757"/>
      <c r="F8211" s="757"/>
      <c r="G8211" s="757"/>
      <c r="H8211" s="757"/>
      <c r="I8211" s="757"/>
    </row>
    <row r="8212" spans="1:9" ht="15.75" customHeight="1">
      <c r="A8212" s="52">
        <v>43835</v>
      </c>
      <c r="B8212" s="52" t="s">
        <v>11069</v>
      </c>
      <c r="C8212" s="52" t="s">
        <v>10402</v>
      </c>
      <c r="D8212" s="808">
        <v>1.43</v>
      </c>
      <c r="E8212" s="757"/>
      <c r="F8212" s="757"/>
      <c r="G8212" s="757"/>
      <c r="H8212" s="757"/>
      <c r="I8212" s="757"/>
    </row>
    <row r="8213" spans="1:9" ht="15.75" customHeight="1">
      <c r="A8213" s="52">
        <v>43833</v>
      </c>
      <c r="B8213" s="52" t="s">
        <v>11070</v>
      </c>
      <c r="C8213" s="52" t="s">
        <v>10402</v>
      </c>
      <c r="D8213" s="808">
        <v>1.49</v>
      </c>
      <c r="E8213" s="757"/>
      <c r="F8213" s="757"/>
      <c r="G8213" s="757"/>
      <c r="H8213" s="757"/>
      <c r="I8213" s="757"/>
    </row>
    <row r="8214" spans="1:9" ht="15.75" customHeight="1">
      <c r="A8214" s="52">
        <v>41955</v>
      </c>
      <c r="B8214" s="52" t="s">
        <v>11071</v>
      </c>
      <c r="C8214" s="52" t="s">
        <v>10406</v>
      </c>
      <c r="D8214" s="808">
        <v>98.9</v>
      </c>
      <c r="E8214" s="757"/>
      <c r="F8214" s="757"/>
      <c r="G8214" s="757"/>
      <c r="H8214" s="757"/>
      <c r="I8214" s="757"/>
    </row>
    <row r="8215" spans="1:9" ht="15.75" customHeight="1">
      <c r="A8215" s="52">
        <v>41953</v>
      </c>
      <c r="B8215" s="52" t="s">
        <v>11072</v>
      </c>
      <c r="C8215" s="52" t="s">
        <v>10406</v>
      </c>
      <c r="D8215" s="808">
        <v>94.38</v>
      </c>
      <c r="E8215" s="757"/>
      <c r="F8215" s="757"/>
      <c r="G8215" s="757"/>
      <c r="H8215" s="757"/>
      <c r="I8215" s="757"/>
    </row>
    <row r="8216" spans="1:9" ht="15.75" customHeight="1">
      <c r="A8216" s="52">
        <v>41954</v>
      </c>
      <c r="B8216" s="52" t="s">
        <v>11073</v>
      </c>
      <c r="C8216" s="52" t="s">
        <v>10406</v>
      </c>
      <c r="D8216" s="808">
        <v>93.48</v>
      </c>
      <c r="E8216" s="757"/>
      <c r="F8216" s="757"/>
      <c r="G8216" s="757"/>
      <c r="H8216" s="757"/>
      <c r="I8216" s="757"/>
    </row>
    <row r="8217" spans="1:9" ht="15.75" customHeight="1">
      <c r="A8217" s="52">
        <v>25004</v>
      </c>
      <c r="B8217" s="52" t="s">
        <v>11074</v>
      </c>
      <c r="C8217" s="52" t="s">
        <v>10406</v>
      </c>
      <c r="D8217" s="808">
        <v>51.21</v>
      </c>
      <c r="E8217" s="757"/>
      <c r="F8217" s="757"/>
      <c r="G8217" s="757"/>
      <c r="H8217" s="757"/>
      <c r="I8217" s="757"/>
    </row>
    <row r="8218" spans="1:9" ht="15.75" customHeight="1">
      <c r="A8218" s="52">
        <v>25002</v>
      </c>
      <c r="B8218" s="52" t="s">
        <v>11075</v>
      </c>
      <c r="C8218" s="52" t="s">
        <v>10406</v>
      </c>
      <c r="D8218" s="808">
        <v>51.21</v>
      </c>
      <c r="E8218" s="757"/>
      <c r="F8218" s="757"/>
      <c r="G8218" s="757"/>
      <c r="H8218" s="757"/>
      <c r="I8218" s="757"/>
    </row>
    <row r="8219" spans="1:9" ht="15.75" customHeight="1">
      <c r="A8219" s="52">
        <v>37409</v>
      </c>
      <c r="B8219" s="52" t="s">
        <v>11076</v>
      </c>
      <c r="C8219" s="52" t="s">
        <v>10406</v>
      </c>
      <c r="D8219" s="808">
        <v>51.21</v>
      </c>
      <c r="E8219" s="757"/>
      <c r="F8219" s="757"/>
      <c r="G8219" s="757"/>
      <c r="H8219" s="757"/>
      <c r="I8219" s="757"/>
    </row>
    <row r="8220" spans="1:9" ht="15.75" customHeight="1">
      <c r="A8220" s="52">
        <v>841</v>
      </c>
      <c r="B8220" s="52" t="s">
        <v>11077</v>
      </c>
      <c r="C8220" s="52" t="s">
        <v>10406</v>
      </c>
      <c r="D8220" s="808">
        <v>51.83</v>
      </c>
      <c r="E8220" s="757"/>
      <c r="F8220" s="757"/>
      <c r="G8220" s="757"/>
      <c r="H8220" s="757"/>
      <c r="I8220" s="757"/>
    </row>
    <row r="8221" spans="1:9" ht="15.75" customHeight="1">
      <c r="A8221" s="52">
        <v>25005</v>
      </c>
      <c r="B8221" s="52" t="s">
        <v>11078</v>
      </c>
      <c r="C8221" s="52" t="s">
        <v>10406</v>
      </c>
      <c r="D8221" s="808">
        <v>56.19</v>
      </c>
      <c r="E8221" s="757"/>
      <c r="F8221" s="757"/>
      <c r="G8221" s="757"/>
      <c r="H8221" s="757"/>
      <c r="I8221" s="757"/>
    </row>
    <row r="8222" spans="1:9" ht="15.75" customHeight="1">
      <c r="A8222" s="52">
        <v>25003</v>
      </c>
      <c r="B8222" s="52" t="s">
        <v>11079</v>
      </c>
      <c r="C8222" s="52" t="s">
        <v>10406</v>
      </c>
      <c r="D8222" s="808">
        <v>57.04</v>
      </c>
      <c r="E8222" s="757"/>
      <c r="F8222" s="757"/>
      <c r="G8222" s="757"/>
      <c r="H8222" s="757"/>
      <c r="I8222" s="757"/>
    </row>
    <row r="8223" spans="1:9" ht="15.75" customHeight="1">
      <c r="A8223" s="52">
        <v>37410</v>
      </c>
      <c r="B8223" s="52" t="s">
        <v>11080</v>
      </c>
      <c r="C8223" s="52" t="s">
        <v>10406</v>
      </c>
      <c r="D8223" s="808">
        <v>56.19</v>
      </c>
      <c r="E8223" s="757"/>
      <c r="F8223" s="757"/>
      <c r="G8223" s="757"/>
      <c r="H8223" s="757"/>
      <c r="I8223" s="757"/>
    </row>
    <row r="8224" spans="1:9" ht="15.75" customHeight="1">
      <c r="A8224" s="52">
        <v>842</v>
      </c>
      <c r="B8224" s="52" t="s">
        <v>11081</v>
      </c>
      <c r="C8224" s="52" t="s">
        <v>10406</v>
      </c>
      <c r="D8224" s="808">
        <v>56.99</v>
      </c>
      <c r="E8224" s="757"/>
      <c r="F8224" s="757"/>
      <c r="G8224" s="757"/>
      <c r="H8224" s="757"/>
      <c r="I8224" s="757"/>
    </row>
    <row r="8225" spans="1:9" ht="15.75" customHeight="1">
      <c r="A8225" s="52">
        <v>44391</v>
      </c>
      <c r="B8225" s="52" t="s">
        <v>11082</v>
      </c>
      <c r="C8225" s="52" t="s">
        <v>10402</v>
      </c>
      <c r="D8225" s="808">
        <v>121.43</v>
      </c>
      <c r="E8225" s="757"/>
      <c r="F8225" s="757"/>
      <c r="G8225" s="757"/>
      <c r="H8225" s="757"/>
      <c r="I8225" s="757"/>
    </row>
    <row r="8226" spans="1:9" ht="15.75" customHeight="1">
      <c r="A8226" s="52">
        <v>44388</v>
      </c>
      <c r="B8226" s="52" t="s">
        <v>11083</v>
      </c>
      <c r="C8226" s="52" t="s">
        <v>10402</v>
      </c>
      <c r="D8226" s="808">
        <v>2.63</v>
      </c>
      <c r="E8226" s="757"/>
      <c r="F8226" s="757"/>
      <c r="G8226" s="757"/>
      <c r="H8226" s="757"/>
      <c r="I8226" s="757"/>
    </row>
    <row r="8227" spans="1:9" ht="15.75" customHeight="1">
      <c r="A8227" s="52">
        <v>44392</v>
      </c>
      <c r="B8227" s="52" t="s">
        <v>11084</v>
      </c>
      <c r="C8227" s="52" t="s">
        <v>10402</v>
      </c>
      <c r="D8227" s="808">
        <v>241.79</v>
      </c>
      <c r="E8227" s="757"/>
      <c r="F8227" s="757"/>
      <c r="G8227" s="757"/>
      <c r="H8227" s="757"/>
      <c r="I8227" s="757"/>
    </row>
    <row r="8228" spans="1:9" ht="15.75" customHeight="1">
      <c r="A8228" s="52">
        <v>44390</v>
      </c>
      <c r="B8228" s="52" t="s">
        <v>11085</v>
      </c>
      <c r="C8228" s="52" t="s">
        <v>10402</v>
      </c>
      <c r="D8228" s="808">
        <v>51.23</v>
      </c>
      <c r="E8228" s="757"/>
      <c r="F8228" s="757"/>
      <c r="G8228" s="757"/>
      <c r="H8228" s="757"/>
      <c r="I8228" s="757"/>
    </row>
    <row r="8229" spans="1:9" ht="15.75" customHeight="1">
      <c r="A8229" s="52">
        <v>44389</v>
      </c>
      <c r="B8229" s="52" t="s">
        <v>11086</v>
      </c>
      <c r="C8229" s="52" t="s">
        <v>10402</v>
      </c>
      <c r="D8229" s="808">
        <v>6.05</v>
      </c>
      <c r="E8229" s="757"/>
      <c r="F8229" s="757"/>
      <c r="G8229" s="757"/>
      <c r="H8229" s="757"/>
      <c r="I8229" s="757"/>
    </row>
    <row r="8230" spans="1:9" ht="15.75" customHeight="1">
      <c r="A8230" s="52">
        <v>862</v>
      </c>
      <c r="B8230" s="52" t="s">
        <v>11087</v>
      </c>
      <c r="C8230" s="52" t="s">
        <v>10402</v>
      </c>
      <c r="D8230" s="808">
        <v>11.08</v>
      </c>
      <c r="E8230" s="757"/>
      <c r="F8230" s="757"/>
      <c r="G8230" s="757"/>
      <c r="H8230" s="757"/>
      <c r="I8230" s="757"/>
    </row>
    <row r="8231" spans="1:9" ht="15.75" customHeight="1">
      <c r="A8231" s="52">
        <v>866</v>
      </c>
      <c r="B8231" s="52" t="s">
        <v>11088</v>
      </c>
      <c r="C8231" s="52" t="s">
        <v>10402</v>
      </c>
      <c r="D8231" s="808">
        <v>140.79</v>
      </c>
      <c r="E8231" s="757"/>
      <c r="F8231" s="757"/>
      <c r="G8231" s="757"/>
      <c r="H8231" s="757"/>
      <c r="I8231" s="757"/>
    </row>
    <row r="8232" spans="1:9" ht="15.75" customHeight="1">
      <c r="A8232" s="52">
        <v>892</v>
      </c>
      <c r="B8232" s="52" t="s">
        <v>11089</v>
      </c>
      <c r="C8232" s="52" t="s">
        <v>10402</v>
      </c>
      <c r="D8232" s="808">
        <v>170.43</v>
      </c>
      <c r="E8232" s="757"/>
      <c r="F8232" s="757"/>
      <c r="G8232" s="757"/>
      <c r="H8232" s="757"/>
      <c r="I8232" s="757"/>
    </row>
    <row r="8233" spans="1:9" ht="15.75" customHeight="1">
      <c r="A8233" s="52">
        <v>857</v>
      </c>
      <c r="B8233" s="52" t="s">
        <v>11090</v>
      </c>
      <c r="C8233" s="52" t="s">
        <v>10402</v>
      </c>
      <c r="D8233" s="808">
        <v>18.53</v>
      </c>
      <c r="E8233" s="757"/>
      <c r="F8233" s="757"/>
      <c r="G8233" s="757"/>
      <c r="H8233" s="757"/>
      <c r="I8233" s="757"/>
    </row>
    <row r="8234" spans="1:9" ht="15.75" customHeight="1">
      <c r="A8234" s="52">
        <v>37404</v>
      </c>
      <c r="B8234" s="52" t="s">
        <v>11091</v>
      </c>
      <c r="C8234" s="52" t="s">
        <v>10402</v>
      </c>
      <c r="D8234" s="808">
        <v>197.18</v>
      </c>
      <c r="E8234" s="757"/>
      <c r="F8234" s="757"/>
      <c r="G8234" s="757"/>
      <c r="H8234" s="757"/>
      <c r="I8234" s="757"/>
    </row>
    <row r="8235" spans="1:9" ht="15.75" customHeight="1">
      <c r="A8235" s="52">
        <v>868</v>
      </c>
      <c r="B8235" s="52" t="s">
        <v>11092</v>
      </c>
      <c r="C8235" s="52" t="s">
        <v>10402</v>
      </c>
      <c r="D8235" s="808">
        <v>26.42</v>
      </c>
      <c r="E8235" s="757"/>
      <c r="F8235" s="757"/>
      <c r="G8235" s="757"/>
      <c r="H8235" s="757"/>
      <c r="I8235" s="757"/>
    </row>
    <row r="8236" spans="1:9" ht="15.75" customHeight="1">
      <c r="A8236" s="52">
        <v>863</v>
      </c>
      <c r="B8236" s="52" t="s">
        <v>11093</v>
      </c>
      <c r="C8236" s="52" t="s">
        <v>10402</v>
      </c>
      <c r="D8236" s="808">
        <v>38.9</v>
      </c>
      <c r="E8236" s="757"/>
      <c r="F8236" s="757"/>
      <c r="G8236" s="757"/>
      <c r="H8236" s="757"/>
      <c r="I8236" s="757"/>
    </row>
    <row r="8237" spans="1:9" ht="15.75" customHeight="1">
      <c r="A8237" s="52">
        <v>867</v>
      </c>
      <c r="B8237" s="52" t="s">
        <v>11094</v>
      </c>
      <c r="C8237" s="52" t="s">
        <v>10402</v>
      </c>
      <c r="D8237" s="808">
        <v>55.42</v>
      </c>
      <c r="E8237" s="757"/>
      <c r="F8237" s="757"/>
      <c r="G8237" s="757"/>
      <c r="H8237" s="757"/>
      <c r="I8237" s="757"/>
    </row>
    <row r="8238" spans="1:9" ht="15.75" customHeight="1">
      <c r="A8238" s="52">
        <v>864</v>
      </c>
      <c r="B8238" s="52" t="s">
        <v>11095</v>
      </c>
      <c r="C8238" s="52" t="s">
        <v>10402</v>
      </c>
      <c r="D8238" s="808">
        <v>73.209999999999994</v>
      </c>
      <c r="E8238" s="757"/>
      <c r="F8238" s="757"/>
      <c r="G8238" s="757"/>
      <c r="H8238" s="757"/>
      <c r="I8238" s="757"/>
    </row>
    <row r="8239" spans="1:9" ht="15.75" customHeight="1">
      <c r="A8239" s="52">
        <v>865</v>
      </c>
      <c r="B8239" s="52" t="s">
        <v>11096</v>
      </c>
      <c r="C8239" s="52" t="s">
        <v>10402</v>
      </c>
      <c r="D8239" s="808">
        <v>105.3</v>
      </c>
      <c r="E8239" s="757"/>
      <c r="F8239" s="757"/>
      <c r="G8239" s="757"/>
      <c r="H8239" s="757"/>
      <c r="I8239" s="757"/>
    </row>
    <row r="8240" spans="1:9" ht="15.75" customHeight="1">
      <c r="A8240" s="52">
        <v>993</v>
      </c>
      <c r="B8240" s="52" t="s">
        <v>11097</v>
      </c>
      <c r="C8240" s="52" t="s">
        <v>10402</v>
      </c>
      <c r="D8240" s="808">
        <v>2</v>
      </c>
      <c r="E8240" s="757"/>
      <c r="F8240" s="757"/>
      <c r="G8240" s="757"/>
      <c r="H8240" s="757"/>
      <c r="I8240" s="757"/>
    </row>
    <row r="8241" spans="1:9" ht="15.75" customHeight="1">
      <c r="A8241" s="52">
        <v>1020</v>
      </c>
      <c r="B8241" s="52" t="s">
        <v>11098</v>
      </c>
      <c r="C8241" s="52" t="s">
        <v>10402</v>
      </c>
      <c r="D8241" s="808">
        <v>10.210000000000001</v>
      </c>
      <c r="E8241" s="757"/>
      <c r="F8241" s="757"/>
      <c r="G8241" s="757"/>
      <c r="H8241" s="757"/>
      <c r="I8241" s="757"/>
    </row>
    <row r="8242" spans="1:9" ht="15.75" customHeight="1">
      <c r="A8242" s="52">
        <v>1017</v>
      </c>
      <c r="B8242" s="52" t="s">
        <v>11099</v>
      </c>
      <c r="C8242" s="52" t="s">
        <v>10402</v>
      </c>
      <c r="D8242" s="808">
        <v>125.2</v>
      </c>
      <c r="E8242" s="757"/>
      <c r="F8242" s="757"/>
      <c r="G8242" s="757"/>
      <c r="H8242" s="757"/>
      <c r="I8242" s="757"/>
    </row>
    <row r="8243" spans="1:9" ht="15.75" customHeight="1">
      <c r="A8243" s="52">
        <v>999</v>
      </c>
      <c r="B8243" s="52" t="s">
        <v>11100</v>
      </c>
      <c r="C8243" s="52" t="s">
        <v>10402</v>
      </c>
      <c r="D8243" s="808">
        <v>151.69</v>
      </c>
      <c r="E8243" s="757"/>
      <c r="F8243" s="757"/>
      <c r="G8243" s="757"/>
      <c r="H8243" s="757"/>
      <c r="I8243" s="757"/>
    </row>
    <row r="8244" spans="1:9" ht="15.75" customHeight="1">
      <c r="A8244" s="52">
        <v>995</v>
      </c>
      <c r="B8244" s="52" t="s">
        <v>11101</v>
      </c>
      <c r="C8244" s="52" t="s">
        <v>10402</v>
      </c>
      <c r="D8244" s="808">
        <v>16.27</v>
      </c>
      <c r="E8244" s="757"/>
      <c r="F8244" s="757"/>
      <c r="G8244" s="757"/>
      <c r="H8244" s="757"/>
      <c r="I8244" s="757"/>
    </row>
    <row r="8245" spans="1:9" ht="15.75" customHeight="1">
      <c r="A8245" s="52">
        <v>1000</v>
      </c>
      <c r="B8245" s="52" t="s">
        <v>11102</v>
      </c>
      <c r="C8245" s="52" t="s">
        <v>10402</v>
      </c>
      <c r="D8245" s="808">
        <v>186.32</v>
      </c>
      <c r="E8245" s="757"/>
      <c r="F8245" s="757"/>
      <c r="G8245" s="757"/>
      <c r="H8245" s="757"/>
      <c r="I8245" s="757"/>
    </row>
    <row r="8246" spans="1:9" ht="15.75" customHeight="1">
      <c r="A8246" s="52">
        <v>1022</v>
      </c>
      <c r="B8246" s="52" t="s">
        <v>11103</v>
      </c>
      <c r="C8246" s="52" t="s">
        <v>10402</v>
      </c>
      <c r="D8246" s="808">
        <v>2.79</v>
      </c>
      <c r="E8246" s="757"/>
      <c r="F8246" s="757"/>
      <c r="G8246" s="757"/>
      <c r="H8246" s="757"/>
      <c r="I8246" s="757"/>
    </row>
    <row r="8247" spans="1:9" ht="15.75" customHeight="1">
      <c r="A8247" s="52">
        <v>1015</v>
      </c>
      <c r="B8247" s="52" t="s">
        <v>11104</v>
      </c>
      <c r="C8247" s="52" t="s">
        <v>10402</v>
      </c>
      <c r="D8247" s="808">
        <v>247.59</v>
      </c>
      <c r="E8247" s="757"/>
      <c r="F8247" s="757"/>
      <c r="G8247" s="757"/>
      <c r="H8247" s="757"/>
      <c r="I8247" s="757"/>
    </row>
    <row r="8248" spans="1:9" ht="15.75" customHeight="1">
      <c r="A8248" s="52">
        <v>996</v>
      </c>
      <c r="B8248" s="52" t="s">
        <v>11105</v>
      </c>
      <c r="C8248" s="52" t="s">
        <v>10402</v>
      </c>
      <c r="D8248" s="808">
        <v>25.22</v>
      </c>
      <c r="E8248" s="757"/>
      <c r="F8248" s="757"/>
      <c r="G8248" s="757"/>
      <c r="H8248" s="757"/>
      <c r="I8248" s="757"/>
    </row>
    <row r="8249" spans="1:9" ht="15.75" customHeight="1">
      <c r="A8249" s="52">
        <v>1001</v>
      </c>
      <c r="B8249" s="52" t="s">
        <v>11106</v>
      </c>
      <c r="C8249" s="52" t="s">
        <v>10402</v>
      </c>
      <c r="D8249" s="808">
        <v>321.24</v>
      </c>
      <c r="E8249" s="757"/>
      <c r="F8249" s="757"/>
      <c r="G8249" s="757"/>
      <c r="H8249" s="757"/>
      <c r="I8249" s="757"/>
    </row>
    <row r="8250" spans="1:9" ht="15.75" customHeight="1">
      <c r="A8250" s="52">
        <v>1019</v>
      </c>
      <c r="B8250" s="52" t="s">
        <v>11107</v>
      </c>
      <c r="C8250" s="52" t="s">
        <v>10402</v>
      </c>
      <c r="D8250" s="808">
        <v>35.65</v>
      </c>
      <c r="E8250" s="757"/>
      <c r="F8250" s="757"/>
      <c r="G8250" s="757"/>
      <c r="H8250" s="757"/>
      <c r="I8250" s="757"/>
    </row>
    <row r="8251" spans="1:9" ht="15.75" customHeight="1">
      <c r="A8251" s="52">
        <v>1021</v>
      </c>
      <c r="B8251" s="52" t="s">
        <v>11108</v>
      </c>
      <c r="C8251" s="52" t="s">
        <v>10402</v>
      </c>
      <c r="D8251" s="808">
        <v>4.28</v>
      </c>
      <c r="E8251" s="757"/>
      <c r="F8251" s="757"/>
      <c r="G8251" s="757"/>
      <c r="H8251" s="757"/>
      <c r="I8251" s="757"/>
    </row>
    <row r="8252" spans="1:9" ht="15.75" customHeight="1">
      <c r="A8252" s="52">
        <v>39249</v>
      </c>
      <c r="B8252" s="52" t="s">
        <v>11109</v>
      </c>
      <c r="C8252" s="52" t="s">
        <v>10402</v>
      </c>
      <c r="D8252" s="808">
        <v>431.93</v>
      </c>
      <c r="E8252" s="757"/>
      <c r="F8252" s="757"/>
      <c r="G8252" s="757"/>
      <c r="H8252" s="757"/>
      <c r="I8252" s="757"/>
    </row>
    <row r="8253" spans="1:9" ht="15.75" customHeight="1">
      <c r="A8253" s="52">
        <v>1018</v>
      </c>
      <c r="B8253" s="52" t="s">
        <v>11110</v>
      </c>
      <c r="C8253" s="52" t="s">
        <v>10402</v>
      </c>
      <c r="D8253" s="808">
        <v>52.71</v>
      </c>
      <c r="E8253" s="757"/>
      <c r="F8253" s="757"/>
      <c r="G8253" s="757"/>
      <c r="H8253" s="757"/>
      <c r="I8253" s="757"/>
    </row>
    <row r="8254" spans="1:9" ht="15.75" customHeight="1">
      <c r="A8254" s="52">
        <v>39250</v>
      </c>
      <c r="B8254" s="52" t="s">
        <v>11111</v>
      </c>
      <c r="C8254" s="52" t="s">
        <v>10402</v>
      </c>
      <c r="D8254" s="808">
        <v>516.67999999999995</v>
      </c>
      <c r="E8254" s="757"/>
      <c r="F8254" s="757"/>
      <c r="G8254" s="757"/>
      <c r="H8254" s="757"/>
      <c r="I8254" s="757"/>
    </row>
    <row r="8255" spans="1:9" ht="15.75" customHeight="1">
      <c r="A8255" s="52">
        <v>994</v>
      </c>
      <c r="B8255" s="52" t="s">
        <v>11112</v>
      </c>
      <c r="C8255" s="52" t="s">
        <v>10402</v>
      </c>
      <c r="D8255" s="808">
        <v>6.23</v>
      </c>
      <c r="E8255" s="757"/>
      <c r="F8255" s="757"/>
      <c r="G8255" s="757"/>
      <c r="H8255" s="757"/>
      <c r="I8255" s="757"/>
    </row>
    <row r="8256" spans="1:9" ht="15.75" customHeight="1">
      <c r="A8256" s="52">
        <v>977</v>
      </c>
      <c r="B8256" s="52" t="s">
        <v>11113</v>
      </c>
      <c r="C8256" s="52" t="s">
        <v>10402</v>
      </c>
      <c r="D8256" s="808">
        <v>73.739999999999995</v>
      </c>
      <c r="E8256" s="757"/>
      <c r="F8256" s="757"/>
      <c r="G8256" s="757"/>
      <c r="H8256" s="757"/>
      <c r="I8256" s="757"/>
    </row>
    <row r="8257" spans="1:9" ht="15.75" customHeight="1">
      <c r="A8257" s="52">
        <v>998</v>
      </c>
      <c r="B8257" s="52" t="s">
        <v>11114</v>
      </c>
      <c r="C8257" s="52" t="s">
        <v>10402</v>
      </c>
      <c r="D8257" s="808">
        <v>95.74</v>
      </c>
      <c r="E8257" s="757"/>
      <c r="F8257" s="757"/>
      <c r="G8257" s="757"/>
      <c r="H8257" s="757"/>
      <c r="I8257" s="757"/>
    </row>
    <row r="8258" spans="1:9" ht="15.75" customHeight="1">
      <c r="A8258" s="52">
        <v>39251</v>
      </c>
      <c r="B8258" s="52" t="s">
        <v>11115</v>
      </c>
      <c r="C8258" s="52" t="s">
        <v>10402</v>
      </c>
      <c r="D8258" s="808">
        <v>0.69</v>
      </c>
      <c r="E8258" s="757"/>
      <c r="F8258" s="757"/>
      <c r="G8258" s="757"/>
      <c r="H8258" s="757"/>
      <c r="I8258" s="757"/>
    </row>
    <row r="8259" spans="1:9" ht="15.75" customHeight="1">
      <c r="A8259" s="52">
        <v>1011</v>
      </c>
      <c r="B8259" s="52" t="s">
        <v>11116</v>
      </c>
      <c r="C8259" s="52" t="s">
        <v>10402</v>
      </c>
      <c r="D8259" s="808">
        <v>0.94</v>
      </c>
      <c r="E8259" s="757"/>
      <c r="F8259" s="757"/>
      <c r="G8259" s="757"/>
      <c r="H8259" s="757"/>
      <c r="I8259" s="757"/>
    </row>
    <row r="8260" spans="1:9" ht="15.75" customHeight="1">
      <c r="A8260" s="52">
        <v>39252</v>
      </c>
      <c r="B8260" s="52" t="s">
        <v>11117</v>
      </c>
      <c r="C8260" s="52" t="s">
        <v>10402</v>
      </c>
      <c r="D8260" s="808">
        <v>1.24</v>
      </c>
      <c r="E8260" s="757"/>
      <c r="F8260" s="757"/>
      <c r="G8260" s="757"/>
      <c r="H8260" s="757"/>
      <c r="I8260" s="757"/>
    </row>
    <row r="8261" spans="1:9" ht="15.75" customHeight="1">
      <c r="A8261" s="52">
        <v>1013</v>
      </c>
      <c r="B8261" s="52" t="s">
        <v>11118</v>
      </c>
      <c r="C8261" s="52" t="s">
        <v>10402</v>
      </c>
      <c r="D8261" s="808">
        <v>1.48</v>
      </c>
      <c r="E8261" s="757"/>
      <c r="F8261" s="757"/>
      <c r="G8261" s="757"/>
      <c r="H8261" s="757"/>
      <c r="I8261" s="757"/>
    </row>
    <row r="8262" spans="1:9" ht="15.75" customHeight="1">
      <c r="A8262" s="52">
        <v>980</v>
      </c>
      <c r="B8262" s="52" t="s">
        <v>11119</v>
      </c>
      <c r="C8262" s="52" t="s">
        <v>10402</v>
      </c>
      <c r="D8262" s="808">
        <v>10.71</v>
      </c>
      <c r="E8262" s="757"/>
      <c r="F8262" s="757"/>
      <c r="G8262" s="757"/>
      <c r="H8262" s="757"/>
      <c r="I8262" s="757"/>
    </row>
    <row r="8263" spans="1:9" ht="15.75" customHeight="1">
      <c r="A8263" s="52">
        <v>39237</v>
      </c>
      <c r="B8263" s="52" t="s">
        <v>11120</v>
      </c>
      <c r="C8263" s="52" t="s">
        <v>10402</v>
      </c>
      <c r="D8263" s="808">
        <v>113.98</v>
      </c>
      <c r="E8263" s="757"/>
      <c r="F8263" s="757"/>
      <c r="G8263" s="757"/>
      <c r="H8263" s="757"/>
      <c r="I8263" s="757"/>
    </row>
    <row r="8264" spans="1:9" ht="15.75" customHeight="1">
      <c r="A8264" s="52">
        <v>39238</v>
      </c>
      <c r="B8264" s="52" t="s">
        <v>11121</v>
      </c>
      <c r="C8264" s="52" t="s">
        <v>10402</v>
      </c>
      <c r="D8264" s="808">
        <v>143.76</v>
      </c>
      <c r="E8264" s="757"/>
      <c r="F8264" s="757"/>
      <c r="G8264" s="757"/>
      <c r="H8264" s="757"/>
      <c r="I8264" s="757"/>
    </row>
    <row r="8265" spans="1:9" ht="15.75" customHeight="1">
      <c r="A8265" s="52">
        <v>979</v>
      </c>
      <c r="B8265" s="52" t="s">
        <v>11122</v>
      </c>
      <c r="C8265" s="52" t="s">
        <v>10402</v>
      </c>
      <c r="D8265" s="808">
        <v>15.31</v>
      </c>
      <c r="E8265" s="757"/>
      <c r="F8265" s="757"/>
      <c r="G8265" s="757"/>
      <c r="H8265" s="757"/>
      <c r="I8265" s="757"/>
    </row>
    <row r="8266" spans="1:9" ht="15.75" customHeight="1">
      <c r="A8266" s="52">
        <v>39239</v>
      </c>
      <c r="B8266" s="52" t="s">
        <v>11123</v>
      </c>
      <c r="C8266" s="52" t="s">
        <v>10402</v>
      </c>
      <c r="D8266" s="808">
        <v>173.67</v>
      </c>
      <c r="E8266" s="757"/>
      <c r="F8266" s="757"/>
      <c r="G8266" s="757"/>
      <c r="H8266" s="757"/>
      <c r="I8266" s="757"/>
    </row>
    <row r="8267" spans="1:9" ht="15.75" customHeight="1">
      <c r="A8267" s="52">
        <v>1014</v>
      </c>
      <c r="B8267" s="52" t="s">
        <v>11124</v>
      </c>
      <c r="C8267" s="52" t="s">
        <v>10402</v>
      </c>
      <c r="D8267" s="808">
        <v>2.35</v>
      </c>
      <c r="E8267" s="757"/>
      <c r="F8267" s="757"/>
      <c r="G8267" s="757"/>
      <c r="H8267" s="757"/>
      <c r="I8267" s="757"/>
    </row>
    <row r="8268" spans="1:9" ht="15.75" customHeight="1">
      <c r="A8268" s="52">
        <v>39240</v>
      </c>
      <c r="B8268" s="52" t="s">
        <v>11125</v>
      </c>
      <c r="C8268" s="52" t="s">
        <v>10402</v>
      </c>
      <c r="D8268" s="808">
        <v>228.42</v>
      </c>
      <c r="E8268" s="757"/>
      <c r="F8268" s="757"/>
      <c r="G8268" s="757"/>
      <c r="H8268" s="757"/>
      <c r="I8268" s="757"/>
    </row>
    <row r="8269" spans="1:9" ht="15.75" customHeight="1">
      <c r="A8269" s="52">
        <v>39232</v>
      </c>
      <c r="B8269" s="52" t="s">
        <v>11126</v>
      </c>
      <c r="C8269" s="52" t="s">
        <v>10402</v>
      </c>
      <c r="D8269" s="808">
        <v>23.97</v>
      </c>
      <c r="E8269" s="757"/>
      <c r="F8269" s="757"/>
      <c r="G8269" s="757"/>
      <c r="H8269" s="757"/>
      <c r="I8269" s="757"/>
    </row>
    <row r="8270" spans="1:9" ht="15.75" customHeight="1">
      <c r="A8270" s="52">
        <v>39233</v>
      </c>
      <c r="B8270" s="52" t="s">
        <v>11127</v>
      </c>
      <c r="C8270" s="52" t="s">
        <v>10402</v>
      </c>
      <c r="D8270" s="808">
        <v>34.94</v>
      </c>
      <c r="E8270" s="757"/>
      <c r="F8270" s="757"/>
      <c r="G8270" s="757"/>
      <c r="H8270" s="757"/>
      <c r="I8270" s="757"/>
    </row>
    <row r="8271" spans="1:9" ht="15.75" customHeight="1">
      <c r="A8271" s="52">
        <v>981</v>
      </c>
      <c r="B8271" s="52" t="s">
        <v>11128</v>
      </c>
      <c r="C8271" s="52" t="s">
        <v>10402</v>
      </c>
      <c r="D8271" s="808">
        <v>3.9</v>
      </c>
      <c r="E8271" s="757"/>
      <c r="F8271" s="757"/>
      <c r="G8271" s="757"/>
      <c r="H8271" s="757"/>
      <c r="I8271" s="757"/>
    </row>
    <row r="8272" spans="1:9" ht="15.75" customHeight="1">
      <c r="A8272" s="52">
        <v>39234</v>
      </c>
      <c r="B8272" s="52" t="s">
        <v>11129</v>
      </c>
      <c r="C8272" s="52" t="s">
        <v>10402</v>
      </c>
      <c r="D8272" s="808">
        <v>48.64</v>
      </c>
      <c r="E8272" s="757"/>
      <c r="F8272" s="757"/>
      <c r="G8272" s="757"/>
      <c r="H8272" s="757"/>
      <c r="I8272" s="757"/>
    </row>
    <row r="8273" spans="1:9" ht="15.75" customHeight="1">
      <c r="A8273" s="52">
        <v>982</v>
      </c>
      <c r="B8273" s="52" t="s">
        <v>11130</v>
      </c>
      <c r="C8273" s="52" t="s">
        <v>10402</v>
      </c>
      <c r="D8273" s="808">
        <v>5.61</v>
      </c>
      <c r="E8273" s="757"/>
      <c r="F8273" s="757"/>
      <c r="G8273" s="757"/>
      <c r="H8273" s="757"/>
      <c r="I8273" s="757"/>
    </row>
    <row r="8274" spans="1:9" ht="15.75" customHeight="1">
      <c r="A8274" s="52">
        <v>39235</v>
      </c>
      <c r="B8274" s="52" t="s">
        <v>11131</v>
      </c>
      <c r="C8274" s="52" t="s">
        <v>10402</v>
      </c>
      <c r="D8274" s="808">
        <v>71.73</v>
      </c>
      <c r="E8274" s="757"/>
      <c r="F8274" s="757"/>
      <c r="G8274" s="757"/>
      <c r="H8274" s="757"/>
      <c r="I8274" s="757"/>
    </row>
    <row r="8275" spans="1:9" ht="15.75" customHeight="1">
      <c r="A8275" s="52">
        <v>39236</v>
      </c>
      <c r="B8275" s="52" t="s">
        <v>11132</v>
      </c>
      <c r="C8275" s="52" t="s">
        <v>10402</v>
      </c>
      <c r="D8275" s="808">
        <v>95.07</v>
      </c>
      <c r="E8275" s="757"/>
      <c r="F8275" s="757"/>
      <c r="G8275" s="757"/>
      <c r="H8275" s="757"/>
      <c r="I8275" s="757"/>
    </row>
    <row r="8276" spans="1:9" ht="15.75" customHeight="1">
      <c r="A8276" s="52">
        <v>990</v>
      </c>
      <c r="B8276" s="52" t="s">
        <v>11133</v>
      </c>
      <c r="C8276" s="52" t="s">
        <v>10402</v>
      </c>
      <c r="D8276" s="808">
        <v>168.69</v>
      </c>
      <c r="E8276" s="757"/>
      <c r="F8276" s="757"/>
      <c r="G8276" s="757"/>
      <c r="H8276" s="757"/>
      <c r="I8276" s="757"/>
    </row>
    <row r="8277" spans="1:9" ht="15.75" customHeight="1">
      <c r="A8277" s="52">
        <v>39241</v>
      </c>
      <c r="B8277" s="52" t="s">
        <v>11134</v>
      </c>
      <c r="C8277" s="52" t="s">
        <v>10402</v>
      </c>
      <c r="D8277" s="808">
        <v>16.61</v>
      </c>
      <c r="E8277" s="757"/>
      <c r="F8277" s="757"/>
      <c r="G8277" s="757"/>
      <c r="H8277" s="757"/>
      <c r="I8277" s="757"/>
    </row>
    <row r="8278" spans="1:9" ht="15.75" customHeight="1">
      <c r="A8278" s="52">
        <v>1005</v>
      </c>
      <c r="B8278" s="52" t="s">
        <v>11135</v>
      </c>
      <c r="C8278" s="52" t="s">
        <v>10402</v>
      </c>
      <c r="D8278" s="808">
        <v>210.03</v>
      </c>
      <c r="E8278" s="757"/>
      <c r="F8278" s="757"/>
      <c r="G8278" s="757"/>
      <c r="H8278" s="757"/>
      <c r="I8278" s="757"/>
    </row>
    <row r="8279" spans="1:9" ht="15.75" customHeight="1">
      <c r="A8279" s="52">
        <v>991</v>
      </c>
      <c r="B8279" s="52" t="s">
        <v>11136</v>
      </c>
      <c r="C8279" s="52" t="s">
        <v>10402</v>
      </c>
      <c r="D8279" s="808">
        <v>275.08999999999997</v>
      </c>
      <c r="E8279" s="757"/>
      <c r="F8279" s="757"/>
      <c r="G8279" s="757"/>
      <c r="H8279" s="757"/>
      <c r="I8279" s="757"/>
    </row>
    <row r="8280" spans="1:9" ht="15.75" customHeight="1">
      <c r="A8280" s="52">
        <v>986</v>
      </c>
      <c r="B8280" s="52" t="s">
        <v>11137</v>
      </c>
      <c r="C8280" s="52" t="s">
        <v>10402</v>
      </c>
      <c r="D8280" s="808">
        <v>26.24</v>
      </c>
      <c r="E8280" s="757"/>
      <c r="F8280" s="757"/>
      <c r="G8280" s="757"/>
      <c r="H8280" s="757"/>
      <c r="I8280" s="757"/>
    </row>
    <row r="8281" spans="1:9" ht="15.75" customHeight="1">
      <c r="A8281" s="52">
        <v>987</v>
      </c>
      <c r="B8281" s="52" t="s">
        <v>11138</v>
      </c>
      <c r="C8281" s="52" t="s">
        <v>10402</v>
      </c>
      <c r="D8281" s="808">
        <v>35.92</v>
      </c>
      <c r="E8281" s="757"/>
      <c r="F8281" s="757"/>
      <c r="G8281" s="757"/>
      <c r="H8281" s="757"/>
      <c r="I8281" s="757"/>
    </row>
    <row r="8282" spans="1:9" ht="15.75" customHeight="1">
      <c r="A8282" s="52">
        <v>1007</v>
      </c>
      <c r="B8282" s="52" t="s">
        <v>11139</v>
      </c>
      <c r="C8282" s="52" t="s">
        <v>10402</v>
      </c>
      <c r="D8282" s="808">
        <v>49.72</v>
      </c>
      <c r="E8282" s="757"/>
      <c r="F8282" s="757"/>
      <c r="G8282" s="757"/>
      <c r="H8282" s="757"/>
      <c r="I8282" s="757"/>
    </row>
    <row r="8283" spans="1:9" ht="15.75" customHeight="1">
      <c r="A8283" s="52">
        <v>1008</v>
      </c>
      <c r="B8283" s="52" t="s">
        <v>11140</v>
      </c>
      <c r="C8283" s="52" t="s">
        <v>10402</v>
      </c>
      <c r="D8283" s="808">
        <v>6.31</v>
      </c>
      <c r="E8283" s="757"/>
      <c r="F8283" s="757"/>
      <c r="G8283" s="757"/>
      <c r="H8283" s="757"/>
      <c r="I8283" s="757"/>
    </row>
    <row r="8284" spans="1:9" ht="15.75" customHeight="1">
      <c r="A8284" s="52">
        <v>988</v>
      </c>
      <c r="B8284" s="52" t="s">
        <v>11141</v>
      </c>
      <c r="C8284" s="52" t="s">
        <v>10402</v>
      </c>
      <c r="D8284" s="808">
        <v>68.55</v>
      </c>
      <c r="E8284" s="757"/>
      <c r="F8284" s="757"/>
      <c r="G8284" s="757"/>
      <c r="H8284" s="757"/>
      <c r="I8284" s="757"/>
    </row>
    <row r="8285" spans="1:9" ht="15.75" customHeight="1">
      <c r="A8285" s="52">
        <v>989</v>
      </c>
      <c r="B8285" s="52" t="s">
        <v>11142</v>
      </c>
      <c r="C8285" s="52" t="s">
        <v>10402</v>
      </c>
      <c r="D8285" s="808">
        <v>94.63</v>
      </c>
      <c r="E8285" s="757"/>
      <c r="F8285" s="757"/>
      <c r="G8285" s="757"/>
      <c r="H8285" s="757"/>
      <c r="I8285" s="757"/>
    </row>
    <row r="8286" spans="1:9" ht="15.75" customHeight="1">
      <c r="A8286" s="52">
        <v>1006</v>
      </c>
      <c r="B8286" s="52" t="s">
        <v>11143</v>
      </c>
      <c r="C8286" s="52" t="s">
        <v>10402</v>
      </c>
      <c r="D8286" s="808">
        <v>126.86</v>
      </c>
      <c r="E8286" s="757"/>
      <c r="F8286" s="757"/>
      <c r="G8286" s="757"/>
      <c r="H8286" s="757"/>
      <c r="I8286" s="757"/>
    </row>
    <row r="8287" spans="1:9" ht="15.75" customHeight="1">
      <c r="A8287" s="52">
        <v>43972</v>
      </c>
      <c r="B8287" s="52" t="s">
        <v>11144</v>
      </c>
      <c r="C8287" s="52" t="s">
        <v>10402</v>
      </c>
      <c r="D8287" s="808">
        <v>3.05</v>
      </c>
      <c r="E8287" s="757"/>
      <c r="F8287" s="757"/>
      <c r="G8287" s="757"/>
      <c r="H8287" s="757"/>
      <c r="I8287" s="757"/>
    </row>
    <row r="8288" spans="1:9" ht="15.75" customHeight="1">
      <c r="A8288" s="52">
        <v>43971</v>
      </c>
      <c r="B8288" s="52" t="s">
        <v>11145</v>
      </c>
      <c r="C8288" s="52" t="s">
        <v>10402</v>
      </c>
      <c r="D8288" s="808">
        <v>2.33</v>
      </c>
      <c r="E8288" s="757"/>
      <c r="F8288" s="757"/>
      <c r="G8288" s="757"/>
      <c r="H8288" s="757"/>
      <c r="I8288" s="757"/>
    </row>
    <row r="8289" spans="1:9" ht="15.75" customHeight="1">
      <c r="A8289" s="52">
        <v>39598</v>
      </c>
      <c r="B8289" s="52" t="s">
        <v>11146</v>
      </c>
      <c r="C8289" s="52" t="s">
        <v>10402</v>
      </c>
      <c r="D8289" s="808">
        <v>4.32</v>
      </c>
      <c r="E8289" s="757"/>
      <c r="F8289" s="757"/>
      <c r="G8289" s="757"/>
      <c r="H8289" s="757"/>
      <c r="I8289" s="757"/>
    </row>
    <row r="8290" spans="1:9" ht="15.75" customHeight="1">
      <c r="A8290" s="52">
        <v>43973</v>
      </c>
      <c r="B8290" s="52" t="s">
        <v>11147</v>
      </c>
      <c r="C8290" s="52" t="s">
        <v>10402</v>
      </c>
      <c r="D8290" s="808">
        <v>3.19</v>
      </c>
      <c r="E8290" s="757"/>
      <c r="F8290" s="757"/>
      <c r="G8290" s="757"/>
      <c r="H8290" s="757"/>
      <c r="I8290" s="757"/>
    </row>
    <row r="8291" spans="1:9" ht="15.75" customHeight="1">
      <c r="A8291" s="52">
        <v>39599</v>
      </c>
      <c r="B8291" s="52" t="s">
        <v>11148</v>
      </c>
      <c r="C8291" s="52" t="s">
        <v>10402</v>
      </c>
      <c r="D8291" s="808">
        <v>6.21</v>
      </c>
      <c r="E8291" s="757"/>
      <c r="F8291" s="757"/>
      <c r="G8291" s="757"/>
      <c r="H8291" s="757"/>
      <c r="I8291" s="757"/>
    </row>
    <row r="8292" spans="1:9" ht="15.75" customHeight="1">
      <c r="A8292" s="52">
        <v>43832</v>
      </c>
      <c r="B8292" s="52" t="s">
        <v>11149</v>
      </c>
      <c r="C8292" s="52" t="s">
        <v>10402</v>
      </c>
      <c r="D8292" s="808">
        <v>16.37</v>
      </c>
      <c r="E8292" s="757"/>
      <c r="F8292" s="757"/>
      <c r="G8292" s="757"/>
      <c r="H8292" s="757"/>
      <c r="I8292" s="757"/>
    </row>
    <row r="8293" spans="1:9" ht="15.75" customHeight="1">
      <c r="A8293" s="52">
        <v>34602</v>
      </c>
      <c r="B8293" s="52" t="s">
        <v>11150</v>
      </c>
      <c r="C8293" s="52" t="s">
        <v>10402</v>
      </c>
      <c r="D8293" s="808">
        <v>4.34</v>
      </c>
      <c r="E8293" s="757"/>
      <c r="F8293" s="757"/>
      <c r="G8293" s="757"/>
      <c r="H8293" s="757"/>
      <c r="I8293" s="757"/>
    </row>
    <row r="8294" spans="1:9" ht="15.75" customHeight="1">
      <c r="A8294" s="52">
        <v>34607</v>
      </c>
      <c r="B8294" s="52" t="s">
        <v>11151</v>
      </c>
      <c r="C8294" s="52" t="s">
        <v>10402</v>
      </c>
      <c r="D8294" s="808">
        <v>10.64</v>
      </c>
      <c r="E8294" s="757"/>
      <c r="F8294" s="757"/>
      <c r="G8294" s="757"/>
      <c r="H8294" s="757"/>
      <c r="I8294" s="757"/>
    </row>
    <row r="8295" spans="1:9" ht="15.75" customHeight="1">
      <c r="A8295" s="52">
        <v>34609</v>
      </c>
      <c r="B8295" s="52" t="s">
        <v>11152</v>
      </c>
      <c r="C8295" s="52" t="s">
        <v>10402</v>
      </c>
      <c r="D8295" s="808">
        <v>15.47</v>
      </c>
      <c r="E8295" s="757"/>
      <c r="F8295" s="757"/>
      <c r="G8295" s="757"/>
      <c r="H8295" s="757"/>
      <c r="I8295" s="757"/>
    </row>
    <row r="8296" spans="1:9" ht="15.75" customHeight="1">
      <c r="A8296" s="52">
        <v>34618</v>
      </c>
      <c r="B8296" s="52" t="s">
        <v>11153</v>
      </c>
      <c r="C8296" s="52" t="s">
        <v>10402</v>
      </c>
      <c r="D8296" s="808">
        <v>5.92</v>
      </c>
      <c r="E8296" s="757"/>
      <c r="F8296" s="757"/>
      <c r="G8296" s="757"/>
      <c r="H8296" s="757"/>
      <c r="I8296" s="757"/>
    </row>
    <row r="8297" spans="1:9" ht="15.75" customHeight="1">
      <c r="A8297" s="52">
        <v>34621</v>
      </c>
      <c r="B8297" s="52" t="s">
        <v>11154</v>
      </c>
      <c r="C8297" s="52" t="s">
        <v>10402</v>
      </c>
      <c r="D8297" s="808">
        <v>14.66</v>
      </c>
      <c r="E8297" s="757"/>
      <c r="F8297" s="757"/>
      <c r="G8297" s="757"/>
      <c r="H8297" s="757"/>
      <c r="I8297" s="757"/>
    </row>
    <row r="8298" spans="1:9" ht="15.75" customHeight="1">
      <c r="A8298" s="52">
        <v>34622</v>
      </c>
      <c r="B8298" s="52" t="s">
        <v>11155</v>
      </c>
      <c r="C8298" s="52" t="s">
        <v>10402</v>
      </c>
      <c r="D8298" s="808">
        <v>21.79</v>
      </c>
      <c r="E8298" s="757"/>
      <c r="F8298" s="757"/>
      <c r="G8298" s="757"/>
      <c r="H8298" s="757"/>
      <c r="I8298" s="757"/>
    </row>
    <row r="8299" spans="1:9" ht="15.75" customHeight="1">
      <c r="A8299" s="52">
        <v>34624</v>
      </c>
      <c r="B8299" s="52" t="s">
        <v>11156</v>
      </c>
      <c r="C8299" s="52" t="s">
        <v>10402</v>
      </c>
      <c r="D8299" s="808">
        <v>7.9</v>
      </c>
      <c r="E8299" s="757"/>
      <c r="F8299" s="757"/>
      <c r="G8299" s="757"/>
      <c r="H8299" s="757"/>
      <c r="I8299" s="757"/>
    </row>
    <row r="8300" spans="1:9" ht="15.75" customHeight="1">
      <c r="A8300" s="52">
        <v>34627</v>
      </c>
      <c r="B8300" s="52" t="s">
        <v>11157</v>
      </c>
      <c r="C8300" s="52" t="s">
        <v>10402</v>
      </c>
      <c r="D8300" s="808">
        <v>19.05</v>
      </c>
      <c r="E8300" s="757"/>
      <c r="F8300" s="757"/>
      <c r="G8300" s="757"/>
      <c r="H8300" s="757"/>
      <c r="I8300" s="757"/>
    </row>
    <row r="8301" spans="1:9" ht="15.75" customHeight="1">
      <c r="A8301" s="52">
        <v>34629</v>
      </c>
      <c r="B8301" s="52" t="s">
        <v>11158</v>
      </c>
      <c r="C8301" s="52" t="s">
        <v>10402</v>
      </c>
      <c r="D8301" s="808">
        <v>29.11</v>
      </c>
      <c r="E8301" s="757"/>
      <c r="F8301" s="757"/>
      <c r="G8301" s="757"/>
      <c r="H8301" s="757"/>
      <c r="I8301" s="757"/>
    </row>
    <row r="8302" spans="1:9" ht="15.75" customHeight="1">
      <c r="A8302" s="52">
        <v>39257</v>
      </c>
      <c r="B8302" s="52" t="s">
        <v>11159</v>
      </c>
      <c r="C8302" s="52" t="s">
        <v>10402</v>
      </c>
      <c r="D8302" s="808">
        <v>5.92</v>
      </c>
      <c r="E8302" s="757"/>
      <c r="F8302" s="757"/>
      <c r="G8302" s="757"/>
      <c r="H8302" s="757"/>
      <c r="I8302" s="757"/>
    </row>
    <row r="8303" spans="1:9" ht="15.75" customHeight="1">
      <c r="A8303" s="52">
        <v>39261</v>
      </c>
      <c r="B8303" s="52" t="s">
        <v>11160</v>
      </c>
      <c r="C8303" s="52" t="s">
        <v>10402</v>
      </c>
      <c r="D8303" s="808">
        <v>33.909999999999997</v>
      </c>
      <c r="E8303" s="757"/>
      <c r="F8303" s="757"/>
      <c r="G8303" s="757"/>
      <c r="H8303" s="757"/>
      <c r="I8303" s="757"/>
    </row>
    <row r="8304" spans="1:9" ht="15.75" customHeight="1">
      <c r="A8304" s="52">
        <v>39268</v>
      </c>
      <c r="B8304" s="52" t="s">
        <v>11161</v>
      </c>
      <c r="C8304" s="52" t="s">
        <v>10402</v>
      </c>
      <c r="D8304" s="808">
        <v>530.09</v>
      </c>
      <c r="E8304" s="757"/>
      <c r="F8304" s="757"/>
      <c r="G8304" s="757"/>
      <c r="H8304" s="757"/>
      <c r="I8304" s="757"/>
    </row>
    <row r="8305" spans="1:9" ht="15.75" customHeight="1">
      <c r="A8305" s="52">
        <v>39262</v>
      </c>
      <c r="B8305" s="52" t="s">
        <v>11162</v>
      </c>
      <c r="C8305" s="52" t="s">
        <v>10402</v>
      </c>
      <c r="D8305" s="808">
        <v>54</v>
      </c>
      <c r="E8305" s="757"/>
      <c r="F8305" s="757"/>
      <c r="G8305" s="757"/>
      <c r="H8305" s="757"/>
      <c r="I8305" s="757"/>
    </row>
    <row r="8306" spans="1:9" ht="15.75" customHeight="1">
      <c r="A8306" s="52">
        <v>39258</v>
      </c>
      <c r="B8306" s="52" t="s">
        <v>11163</v>
      </c>
      <c r="C8306" s="52" t="s">
        <v>10402</v>
      </c>
      <c r="D8306" s="808">
        <v>8.93</v>
      </c>
      <c r="E8306" s="757"/>
      <c r="F8306" s="757"/>
      <c r="G8306" s="757"/>
      <c r="H8306" s="757"/>
      <c r="I8306" s="757"/>
    </row>
    <row r="8307" spans="1:9" ht="15.75" customHeight="1">
      <c r="A8307" s="52">
        <v>39263</v>
      </c>
      <c r="B8307" s="52" t="s">
        <v>11164</v>
      </c>
      <c r="C8307" s="52" t="s">
        <v>10402</v>
      </c>
      <c r="D8307" s="808">
        <v>93.38</v>
      </c>
      <c r="E8307" s="757"/>
      <c r="F8307" s="757"/>
      <c r="G8307" s="757"/>
      <c r="H8307" s="757"/>
      <c r="I8307" s="757"/>
    </row>
    <row r="8308" spans="1:9" ht="15.75" customHeight="1">
      <c r="A8308" s="52">
        <v>39264</v>
      </c>
      <c r="B8308" s="52" t="s">
        <v>11165</v>
      </c>
      <c r="C8308" s="52" t="s">
        <v>10402</v>
      </c>
      <c r="D8308" s="808">
        <v>129.36000000000001</v>
      </c>
      <c r="E8308" s="757"/>
      <c r="F8308" s="757"/>
      <c r="G8308" s="757"/>
      <c r="H8308" s="757"/>
      <c r="I8308" s="757"/>
    </row>
    <row r="8309" spans="1:9" ht="15.75" customHeight="1">
      <c r="A8309" s="52">
        <v>39259</v>
      </c>
      <c r="B8309" s="52" t="s">
        <v>11166</v>
      </c>
      <c r="C8309" s="52" t="s">
        <v>10402</v>
      </c>
      <c r="D8309" s="808">
        <v>13.75</v>
      </c>
      <c r="E8309" s="757"/>
      <c r="F8309" s="757"/>
      <c r="G8309" s="757"/>
      <c r="H8309" s="757"/>
      <c r="I8309" s="757"/>
    </row>
    <row r="8310" spans="1:9" ht="15.75" customHeight="1">
      <c r="A8310" s="52">
        <v>39265</v>
      </c>
      <c r="B8310" s="52" t="s">
        <v>11167</v>
      </c>
      <c r="C8310" s="52" t="s">
        <v>10402</v>
      </c>
      <c r="D8310" s="808">
        <v>175.63</v>
      </c>
      <c r="E8310" s="757"/>
      <c r="F8310" s="757"/>
      <c r="G8310" s="757"/>
      <c r="H8310" s="757"/>
      <c r="I8310" s="757"/>
    </row>
    <row r="8311" spans="1:9" ht="15.75" customHeight="1">
      <c r="A8311" s="52">
        <v>39260</v>
      </c>
      <c r="B8311" s="52" t="s">
        <v>11168</v>
      </c>
      <c r="C8311" s="52" t="s">
        <v>10402</v>
      </c>
      <c r="D8311" s="808">
        <v>21.05</v>
      </c>
      <c r="E8311" s="757"/>
      <c r="F8311" s="757"/>
      <c r="G8311" s="757"/>
      <c r="H8311" s="757"/>
      <c r="I8311" s="757"/>
    </row>
    <row r="8312" spans="1:9" ht="15.75" customHeight="1">
      <c r="A8312" s="52">
        <v>39266</v>
      </c>
      <c r="B8312" s="52" t="s">
        <v>11169</v>
      </c>
      <c r="C8312" s="52" t="s">
        <v>10402</v>
      </c>
      <c r="D8312" s="808">
        <v>265.02</v>
      </c>
      <c r="E8312" s="757"/>
      <c r="F8312" s="757"/>
      <c r="G8312" s="757"/>
      <c r="H8312" s="757"/>
      <c r="I8312" s="757"/>
    </row>
    <row r="8313" spans="1:9" ht="15.75" customHeight="1">
      <c r="A8313" s="52">
        <v>39267</v>
      </c>
      <c r="B8313" s="52" t="s">
        <v>11170</v>
      </c>
      <c r="C8313" s="52" t="s">
        <v>10402</v>
      </c>
      <c r="D8313" s="808">
        <v>331.35</v>
      </c>
      <c r="E8313" s="757"/>
      <c r="F8313" s="757"/>
      <c r="G8313" s="757"/>
      <c r="H8313" s="757"/>
      <c r="I8313" s="757"/>
    </row>
    <row r="8314" spans="1:9" ht="15.75" customHeight="1">
      <c r="A8314" s="52">
        <v>11901</v>
      </c>
      <c r="B8314" s="52" t="s">
        <v>11171</v>
      </c>
      <c r="C8314" s="52" t="s">
        <v>10402</v>
      </c>
      <c r="D8314" s="808">
        <v>0.56000000000000005</v>
      </c>
      <c r="E8314" s="757"/>
      <c r="F8314" s="757"/>
      <c r="G8314" s="757"/>
      <c r="H8314" s="757"/>
      <c r="I8314" s="757"/>
    </row>
    <row r="8315" spans="1:9" ht="15.75" customHeight="1">
      <c r="A8315" s="52">
        <v>11902</v>
      </c>
      <c r="B8315" s="52" t="s">
        <v>11172</v>
      </c>
      <c r="C8315" s="52" t="s">
        <v>10402</v>
      </c>
      <c r="D8315" s="808">
        <v>1.07</v>
      </c>
      <c r="E8315" s="757"/>
      <c r="F8315" s="757"/>
      <c r="G8315" s="757"/>
      <c r="H8315" s="757"/>
      <c r="I8315" s="757"/>
    </row>
    <row r="8316" spans="1:9" ht="15.75" customHeight="1">
      <c r="A8316" s="52">
        <v>11903</v>
      </c>
      <c r="B8316" s="52" t="s">
        <v>11173</v>
      </c>
      <c r="C8316" s="52" t="s">
        <v>10402</v>
      </c>
      <c r="D8316" s="808">
        <v>1.1299999999999999</v>
      </c>
      <c r="E8316" s="757"/>
      <c r="F8316" s="757"/>
      <c r="G8316" s="757"/>
      <c r="H8316" s="757"/>
      <c r="I8316" s="757"/>
    </row>
    <row r="8317" spans="1:9" ht="15.75" customHeight="1">
      <c r="A8317" s="52">
        <v>11904</v>
      </c>
      <c r="B8317" s="52" t="s">
        <v>11174</v>
      </c>
      <c r="C8317" s="52" t="s">
        <v>10402</v>
      </c>
      <c r="D8317" s="808">
        <v>1.72</v>
      </c>
      <c r="E8317" s="757"/>
      <c r="F8317" s="757"/>
      <c r="G8317" s="757"/>
      <c r="H8317" s="757"/>
      <c r="I8317" s="757"/>
    </row>
    <row r="8318" spans="1:9" ht="15.75" customHeight="1">
      <c r="A8318" s="52">
        <v>11905</v>
      </c>
      <c r="B8318" s="52" t="s">
        <v>11175</v>
      </c>
      <c r="C8318" s="52" t="s">
        <v>10402</v>
      </c>
      <c r="D8318" s="808">
        <v>2.1</v>
      </c>
      <c r="E8318" s="757"/>
      <c r="F8318" s="757"/>
      <c r="G8318" s="757"/>
      <c r="H8318" s="757"/>
      <c r="I8318" s="757"/>
    </row>
    <row r="8319" spans="1:9" ht="15.75" customHeight="1">
      <c r="A8319" s="52">
        <v>11906</v>
      </c>
      <c r="B8319" s="52" t="s">
        <v>11176</v>
      </c>
      <c r="C8319" s="52" t="s">
        <v>10402</v>
      </c>
      <c r="D8319" s="808">
        <v>2.67</v>
      </c>
      <c r="E8319" s="757"/>
      <c r="F8319" s="757"/>
      <c r="G8319" s="757"/>
      <c r="H8319" s="757"/>
      <c r="I8319" s="757"/>
    </row>
    <row r="8320" spans="1:9" ht="15.75" customHeight="1">
      <c r="A8320" s="52">
        <v>11919</v>
      </c>
      <c r="B8320" s="52" t="s">
        <v>11177</v>
      </c>
      <c r="C8320" s="52" t="s">
        <v>10402</v>
      </c>
      <c r="D8320" s="808">
        <v>4.8899999999999997</v>
      </c>
      <c r="E8320" s="757"/>
      <c r="F8320" s="757"/>
      <c r="G8320" s="757"/>
      <c r="H8320" s="757"/>
      <c r="I8320" s="757"/>
    </row>
    <row r="8321" spans="1:9" ht="15.75" customHeight="1">
      <c r="A8321" s="52">
        <v>11920</v>
      </c>
      <c r="B8321" s="52" t="s">
        <v>11178</v>
      </c>
      <c r="C8321" s="52" t="s">
        <v>10402</v>
      </c>
      <c r="D8321" s="808">
        <v>9.2799999999999994</v>
      </c>
      <c r="E8321" s="757"/>
      <c r="F8321" s="757"/>
      <c r="G8321" s="757"/>
      <c r="H8321" s="757"/>
      <c r="I8321" s="757"/>
    </row>
    <row r="8322" spans="1:9" ht="15.75" customHeight="1">
      <c r="A8322" s="52">
        <v>11924</v>
      </c>
      <c r="B8322" s="52" t="s">
        <v>11179</v>
      </c>
      <c r="C8322" s="52" t="s">
        <v>10402</v>
      </c>
      <c r="D8322" s="808">
        <v>77.95</v>
      </c>
      <c r="E8322" s="757"/>
      <c r="F8322" s="757"/>
      <c r="G8322" s="757"/>
      <c r="H8322" s="757"/>
      <c r="I8322" s="757"/>
    </row>
    <row r="8323" spans="1:9" ht="15.75" customHeight="1">
      <c r="A8323" s="52">
        <v>11921</v>
      </c>
      <c r="B8323" s="52" t="s">
        <v>11180</v>
      </c>
      <c r="C8323" s="52" t="s">
        <v>10402</v>
      </c>
      <c r="D8323" s="808">
        <v>13.58</v>
      </c>
      <c r="E8323" s="757"/>
      <c r="F8323" s="757"/>
      <c r="G8323" s="757"/>
      <c r="H8323" s="757"/>
      <c r="I8323" s="757"/>
    </row>
    <row r="8324" spans="1:9" ht="15.75" customHeight="1">
      <c r="A8324" s="52">
        <v>11922</v>
      </c>
      <c r="B8324" s="52" t="s">
        <v>11181</v>
      </c>
      <c r="C8324" s="52" t="s">
        <v>10402</v>
      </c>
      <c r="D8324" s="808">
        <v>21.97</v>
      </c>
      <c r="E8324" s="757"/>
      <c r="F8324" s="757"/>
      <c r="G8324" s="757"/>
      <c r="H8324" s="757"/>
      <c r="I8324" s="757"/>
    </row>
    <row r="8325" spans="1:9" ht="15.75" customHeight="1">
      <c r="A8325" s="52">
        <v>11923</v>
      </c>
      <c r="B8325" s="52" t="s">
        <v>11182</v>
      </c>
      <c r="C8325" s="52" t="s">
        <v>10402</v>
      </c>
      <c r="D8325" s="808">
        <v>32.159999999999997</v>
      </c>
      <c r="E8325" s="757"/>
      <c r="F8325" s="757"/>
      <c r="G8325" s="757"/>
      <c r="H8325" s="757"/>
      <c r="I8325" s="757"/>
    </row>
    <row r="8326" spans="1:9" ht="15.75" customHeight="1">
      <c r="A8326" s="52">
        <v>11916</v>
      </c>
      <c r="B8326" s="52" t="s">
        <v>11183</v>
      </c>
      <c r="C8326" s="52" t="s">
        <v>10402</v>
      </c>
      <c r="D8326" s="808">
        <v>6.69</v>
      </c>
      <c r="E8326" s="757"/>
      <c r="F8326" s="757"/>
      <c r="G8326" s="757"/>
      <c r="H8326" s="757"/>
      <c r="I8326" s="757"/>
    </row>
    <row r="8327" spans="1:9" ht="15.75" customHeight="1">
      <c r="A8327" s="52">
        <v>11914</v>
      </c>
      <c r="B8327" s="52" t="s">
        <v>11184</v>
      </c>
      <c r="C8327" s="52" t="s">
        <v>10402</v>
      </c>
      <c r="D8327" s="808">
        <v>48.18</v>
      </c>
      <c r="E8327" s="757"/>
      <c r="F8327" s="757"/>
      <c r="G8327" s="757"/>
      <c r="H8327" s="757"/>
      <c r="I8327" s="757"/>
    </row>
    <row r="8328" spans="1:9" ht="15.75" customHeight="1">
      <c r="A8328" s="52">
        <v>11917</v>
      </c>
      <c r="B8328" s="52" t="s">
        <v>11185</v>
      </c>
      <c r="C8328" s="52" t="s">
        <v>10402</v>
      </c>
      <c r="D8328" s="808">
        <v>11.78</v>
      </c>
      <c r="E8328" s="757"/>
      <c r="F8328" s="757"/>
      <c r="G8328" s="757"/>
      <c r="H8328" s="757"/>
      <c r="I8328" s="757"/>
    </row>
    <row r="8329" spans="1:9" ht="15.75" customHeight="1">
      <c r="A8329" s="52">
        <v>11918</v>
      </c>
      <c r="B8329" s="52" t="s">
        <v>11186</v>
      </c>
      <c r="C8329" s="52" t="s">
        <v>10402</v>
      </c>
      <c r="D8329" s="808">
        <v>13.97</v>
      </c>
      <c r="E8329" s="757"/>
      <c r="F8329" s="757"/>
      <c r="G8329" s="757"/>
      <c r="H8329" s="757"/>
      <c r="I8329" s="757"/>
    </row>
    <row r="8330" spans="1:9" ht="15.75" customHeight="1">
      <c r="A8330" s="52">
        <v>37734</v>
      </c>
      <c r="B8330" s="52" t="s">
        <v>11187</v>
      </c>
      <c r="C8330" s="52" t="s">
        <v>10358</v>
      </c>
      <c r="D8330" s="967">
        <v>72933.56</v>
      </c>
      <c r="E8330" s="757"/>
      <c r="F8330" s="757"/>
      <c r="G8330" s="757"/>
      <c r="H8330" s="757"/>
      <c r="I8330" s="757"/>
    </row>
    <row r="8331" spans="1:9" ht="15.75" customHeight="1">
      <c r="A8331" s="52">
        <v>42251</v>
      </c>
      <c r="B8331" s="52" t="s">
        <v>11188</v>
      </c>
      <c r="C8331" s="52" t="s">
        <v>10358</v>
      </c>
      <c r="D8331" s="967">
        <v>82820.509999999995</v>
      </c>
      <c r="E8331" s="757"/>
      <c r="F8331" s="757"/>
      <c r="G8331" s="757"/>
      <c r="H8331" s="757"/>
      <c r="I8331" s="757"/>
    </row>
    <row r="8332" spans="1:9" ht="15.75" customHeight="1">
      <c r="A8332" s="52">
        <v>37733</v>
      </c>
      <c r="B8332" s="52" t="s">
        <v>11189</v>
      </c>
      <c r="C8332" s="52" t="s">
        <v>10358</v>
      </c>
      <c r="D8332" s="967">
        <v>54685.31</v>
      </c>
      <c r="E8332" s="757"/>
      <c r="F8332" s="757"/>
      <c r="G8332" s="757"/>
      <c r="H8332" s="757"/>
      <c r="I8332" s="757"/>
    </row>
    <row r="8333" spans="1:9" ht="15.75" customHeight="1">
      <c r="A8333" s="52">
        <v>37735</v>
      </c>
      <c r="B8333" s="52" t="s">
        <v>11190</v>
      </c>
      <c r="C8333" s="52" t="s">
        <v>10358</v>
      </c>
      <c r="D8333" s="967">
        <v>65895.8</v>
      </c>
      <c r="E8333" s="757"/>
      <c r="F8333" s="757"/>
      <c r="G8333" s="757"/>
      <c r="H8333" s="757"/>
      <c r="I8333" s="757"/>
    </row>
    <row r="8334" spans="1:9" ht="15.75" customHeight="1">
      <c r="A8334" s="52">
        <v>5090</v>
      </c>
      <c r="B8334" s="52" t="s">
        <v>11191</v>
      </c>
      <c r="C8334" s="52" t="s">
        <v>10358</v>
      </c>
      <c r="D8334" s="808">
        <v>19.38</v>
      </c>
      <c r="E8334" s="757"/>
      <c r="F8334" s="757"/>
      <c r="G8334" s="757"/>
      <c r="H8334" s="757"/>
      <c r="I8334" s="757"/>
    </row>
    <row r="8335" spans="1:9" ht="15.75" customHeight="1">
      <c r="A8335" s="52">
        <v>5085</v>
      </c>
      <c r="B8335" s="52" t="s">
        <v>11192</v>
      </c>
      <c r="C8335" s="52" t="s">
        <v>10358</v>
      </c>
      <c r="D8335" s="808">
        <v>28.85</v>
      </c>
      <c r="E8335" s="757"/>
      <c r="F8335" s="757"/>
      <c r="G8335" s="757"/>
      <c r="H8335" s="757"/>
      <c r="I8335" s="757"/>
    </row>
    <row r="8336" spans="1:9" ht="15.75" customHeight="1">
      <c r="A8336" s="52">
        <v>43603</v>
      </c>
      <c r="B8336" s="52" t="s">
        <v>11193</v>
      </c>
      <c r="C8336" s="52" t="s">
        <v>10358</v>
      </c>
      <c r="D8336" s="808">
        <v>41.22</v>
      </c>
      <c r="E8336" s="757"/>
      <c r="F8336" s="757"/>
      <c r="G8336" s="757"/>
      <c r="H8336" s="757"/>
      <c r="I8336" s="757"/>
    </row>
    <row r="8337" spans="1:9" ht="15.75" customHeight="1">
      <c r="A8337" s="52">
        <v>38374</v>
      </c>
      <c r="B8337" s="52" t="s">
        <v>11194</v>
      </c>
      <c r="C8337" s="52" t="s">
        <v>10358</v>
      </c>
      <c r="D8337" s="967">
        <v>1624.39</v>
      </c>
      <c r="E8337" s="757"/>
      <c r="F8337" s="757"/>
      <c r="G8337" s="757"/>
      <c r="H8337" s="757"/>
      <c r="I8337" s="757"/>
    </row>
    <row r="8338" spans="1:9" ht="15.75" customHeight="1">
      <c r="A8338" s="52">
        <v>20209</v>
      </c>
      <c r="B8338" s="52" t="s">
        <v>11195</v>
      </c>
      <c r="C8338" s="52" t="s">
        <v>10402</v>
      </c>
      <c r="D8338" s="808">
        <v>21.43</v>
      </c>
      <c r="E8338" s="757"/>
      <c r="F8338" s="757"/>
      <c r="G8338" s="757"/>
      <c r="H8338" s="757"/>
      <c r="I8338" s="757"/>
    </row>
    <row r="8339" spans="1:9" ht="15.75" customHeight="1">
      <c r="A8339" s="52">
        <v>20212</v>
      </c>
      <c r="B8339" s="52" t="s">
        <v>11196</v>
      </c>
      <c r="C8339" s="52" t="s">
        <v>10402</v>
      </c>
      <c r="D8339" s="808">
        <v>17.940000000000001</v>
      </c>
      <c r="E8339" s="757"/>
      <c r="F8339" s="757"/>
      <c r="G8339" s="757"/>
      <c r="H8339" s="757"/>
      <c r="I8339" s="757"/>
    </row>
    <row r="8340" spans="1:9" ht="15.75" customHeight="1">
      <c r="A8340" s="52">
        <v>4433</v>
      </c>
      <c r="B8340" s="52" t="s">
        <v>11197</v>
      </c>
      <c r="C8340" s="52" t="s">
        <v>10402</v>
      </c>
      <c r="D8340" s="808">
        <v>20.53</v>
      </c>
      <c r="E8340" s="757"/>
      <c r="F8340" s="757"/>
      <c r="G8340" s="757"/>
      <c r="H8340" s="757"/>
      <c r="I8340" s="757"/>
    </row>
    <row r="8341" spans="1:9" ht="15.75" customHeight="1">
      <c r="A8341" s="52">
        <v>4430</v>
      </c>
      <c r="B8341" s="52" t="s">
        <v>11198</v>
      </c>
      <c r="C8341" s="52" t="s">
        <v>10402</v>
      </c>
      <c r="D8341" s="808">
        <v>10.5</v>
      </c>
      <c r="E8341" s="757"/>
      <c r="F8341" s="757"/>
      <c r="G8341" s="757"/>
      <c r="H8341" s="757"/>
      <c r="I8341" s="757"/>
    </row>
    <row r="8342" spans="1:9" ht="15.75" customHeight="1">
      <c r="A8342" s="52">
        <v>4400</v>
      </c>
      <c r="B8342" s="52" t="s">
        <v>11199</v>
      </c>
      <c r="C8342" s="52" t="s">
        <v>10402</v>
      </c>
      <c r="D8342" s="808">
        <v>16.71</v>
      </c>
      <c r="E8342" s="757"/>
      <c r="F8342" s="757"/>
      <c r="G8342" s="757"/>
      <c r="H8342" s="757"/>
      <c r="I8342" s="757"/>
    </row>
    <row r="8343" spans="1:9" ht="15.75" customHeight="1">
      <c r="A8343" s="52">
        <v>2729</v>
      </c>
      <c r="B8343" s="52" t="s">
        <v>11200</v>
      </c>
      <c r="C8343" s="52" t="s">
        <v>10358</v>
      </c>
      <c r="D8343" s="808">
        <v>24.68</v>
      </c>
      <c r="E8343" s="757"/>
      <c r="F8343" s="757"/>
      <c r="G8343" s="757"/>
      <c r="H8343" s="757"/>
      <c r="I8343" s="757"/>
    </row>
    <row r="8344" spans="1:9" ht="15.75" customHeight="1">
      <c r="A8344" s="52">
        <v>4513</v>
      </c>
      <c r="B8344" s="52" t="s">
        <v>11201</v>
      </c>
      <c r="C8344" s="52" t="s">
        <v>10402</v>
      </c>
      <c r="D8344" s="808">
        <v>9.9600000000000009</v>
      </c>
      <c r="E8344" s="757"/>
      <c r="F8344" s="757"/>
      <c r="G8344" s="757"/>
      <c r="H8344" s="757"/>
      <c r="I8344" s="757"/>
    </row>
    <row r="8345" spans="1:9" ht="15.75" customHeight="1">
      <c r="A8345" s="52">
        <v>11871</v>
      </c>
      <c r="B8345" s="52" t="s">
        <v>11202</v>
      </c>
      <c r="C8345" s="52" t="s">
        <v>10358</v>
      </c>
      <c r="D8345" s="808">
        <v>504</v>
      </c>
      <c r="E8345" s="757"/>
      <c r="F8345" s="757"/>
      <c r="G8345" s="757"/>
      <c r="H8345" s="757"/>
      <c r="I8345" s="757"/>
    </row>
    <row r="8346" spans="1:9" ht="15.75" customHeight="1">
      <c r="A8346" s="52">
        <v>34636</v>
      </c>
      <c r="B8346" s="52" t="s">
        <v>11203</v>
      </c>
      <c r="C8346" s="52" t="s">
        <v>10358</v>
      </c>
      <c r="D8346" s="808">
        <v>504.32</v>
      </c>
      <c r="E8346" s="757"/>
      <c r="F8346" s="757"/>
      <c r="G8346" s="757"/>
      <c r="H8346" s="757"/>
      <c r="I8346" s="757"/>
    </row>
    <row r="8347" spans="1:9" ht="15.75" customHeight="1">
      <c r="A8347" s="52">
        <v>34639</v>
      </c>
      <c r="B8347" s="52" t="s">
        <v>11204</v>
      </c>
      <c r="C8347" s="52" t="s">
        <v>10358</v>
      </c>
      <c r="D8347" s="967">
        <v>1024.27</v>
      </c>
      <c r="E8347" s="757"/>
      <c r="F8347" s="757"/>
      <c r="G8347" s="757"/>
      <c r="H8347" s="757"/>
      <c r="I8347" s="757"/>
    </row>
    <row r="8348" spans="1:9" ht="15.75" customHeight="1">
      <c r="A8348" s="52">
        <v>34640</v>
      </c>
      <c r="B8348" s="52" t="s">
        <v>11205</v>
      </c>
      <c r="C8348" s="52" t="s">
        <v>10358</v>
      </c>
      <c r="D8348" s="967">
        <v>1150.52</v>
      </c>
      <c r="E8348" s="757"/>
      <c r="F8348" s="757"/>
      <c r="G8348" s="757"/>
      <c r="H8348" s="757"/>
      <c r="I8348" s="757"/>
    </row>
    <row r="8349" spans="1:9" ht="15.75" customHeight="1">
      <c r="A8349" s="52">
        <v>34637</v>
      </c>
      <c r="B8349" s="52" t="s">
        <v>11206</v>
      </c>
      <c r="C8349" s="52" t="s">
        <v>10358</v>
      </c>
      <c r="D8349" s="808">
        <v>289.55</v>
      </c>
      <c r="E8349" s="757"/>
      <c r="F8349" s="757"/>
      <c r="G8349" s="757"/>
      <c r="H8349" s="757"/>
      <c r="I8349" s="757"/>
    </row>
    <row r="8350" spans="1:9" ht="15.75" customHeight="1">
      <c r="A8350" s="52">
        <v>34638</v>
      </c>
      <c r="B8350" s="52" t="s">
        <v>11207</v>
      </c>
      <c r="C8350" s="52" t="s">
        <v>10358</v>
      </c>
      <c r="D8350" s="808">
        <v>496.54</v>
      </c>
      <c r="E8350" s="757"/>
      <c r="F8350" s="757"/>
      <c r="G8350" s="757"/>
      <c r="H8350" s="757"/>
      <c r="I8350" s="757"/>
    </row>
    <row r="8351" spans="1:9" ht="15.75" customHeight="1">
      <c r="A8351" s="52">
        <v>11868</v>
      </c>
      <c r="B8351" s="52" t="s">
        <v>11208</v>
      </c>
      <c r="C8351" s="52" t="s">
        <v>10358</v>
      </c>
      <c r="D8351" s="808">
        <v>692.68</v>
      </c>
      <c r="E8351" s="757"/>
      <c r="F8351" s="757"/>
      <c r="G8351" s="757"/>
      <c r="H8351" s="757"/>
      <c r="I8351" s="757"/>
    </row>
    <row r="8352" spans="1:9" ht="15.75" customHeight="1">
      <c r="A8352" s="52">
        <v>37106</v>
      </c>
      <c r="B8352" s="52" t="s">
        <v>11209</v>
      </c>
      <c r="C8352" s="52" t="s">
        <v>10358</v>
      </c>
      <c r="D8352" s="967">
        <v>6690.49</v>
      </c>
      <c r="E8352" s="757"/>
      <c r="F8352" s="757"/>
      <c r="G8352" s="757"/>
      <c r="H8352" s="757"/>
      <c r="I8352" s="757"/>
    </row>
    <row r="8353" spans="1:9" ht="15.75" customHeight="1">
      <c r="A8353" s="52">
        <v>11869</v>
      </c>
      <c r="B8353" s="52" t="s">
        <v>11210</v>
      </c>
      <c r="C8353" s="52" t="s">
        <v>10358</v>
      </c>
      <c r="D8353" s="967">
        <v>1123.8599999999999</v>
      </c>
      <c r="E8353" s="757"/>
      <c r="F8353" s="757"/>
      <c r="G8353" s="757"/>
      <c r="H8353" s="757"/>
      <c r="I8353" s="757"/>
    </row>
    <row r="8354" spans="1:9" ht="15.75" customHeight="1">
      <c r="A8354" s="52">
        <v>37104</v>
      </c>
      <c r="B8354" s="52" t="s">
        <v>11211</v>
      </c>
      <c r="C8354" s="52" t="s">
        <v>10358</v>
      </c>
      <c r="D8354" s="967">
        <v>1448.73</v>
      </c>
      <c r="E8354" s="757"/>
      <c r="F8354" s="757"/>
      <c r="G8354" s="757"/>
      <c r="H8354" s="757"/>
      <c r="I8354" s="757"/>
    </row>
    <row r="8355" spans="1:9" ht="15.75" customHeight="1">
      <c r="A8355" s="52">
        <v>37105</v>
      </c>
      <c r="B8355" s="52" t="s">
        <v>11212</v>
      </c>
      <c r="C8355" s="52" t="s">
        <v>10358</v>
      </c>
      <c r="D8355" s="967">
        <v>3226.54</v>
      </c>
      <c r="E8355" s="757"/>
      <c r="F8355" s="757"/>
      <c r="G8355" s="757"/>
      <c r="H8355" s="757"/>
      <c r="I8355" s="757"/>
    </row>
    <row r="8356" spans="1:9" ht="15.75" customHeight="1">
      <c r="A8356" s="52">
        <v>34641</v>
      </c>
      <c r="B8356" s="52" t="s">
        <v>11213</v>
      </c>
      <c r="C8356" s="52" t="s">
        <v>10358</v>
      </c>
      <c r="D8356" s="808">
        <v>97.93</v>
      </c>
      <c r="E8356" s="757"/>
      <c r="F8356" s="757"/>
      <c r="G8356" s="757"/>
      <c r="H8356" s="757"/>
      <c r="I8356" s="757"/>
    </row>
    <row r="8357" spans="1:9" ht="15.75" customHeight="1">
      <c r="A8357" s="52">
        <v>43434</v>
      </c>
      <c r="B8357" s="52" t="s">
        <v>11214</v>
      </c>
      <c r="C8357" s="52" t="s">
        <v>10358</v>
      </c>
      <c r="D8357" s="808">
        <v>105.88</v>
      </c>
      <c r="E8357" s="757"/>
      <c r="F8357" s="757"/>
      <c r="G8357" s="757"/>
      <c r="H8357" s="757"/>
      <c r="I8357" s="757"/>
    </row>
    <row r="8358" spans="1:9" ht="15.75" customHeight="1">
      <c r="A8358" s="52">
        <v>43435</v>
      </c>
      <c r="B8358" s="52" t="s">
        <v>11215</v>
      </c>
      <c r="C8358" s="52" t="s">
        <v>10358</v>
      </c>
      <c r="D8358" s="808">
        <v>194.11</v>
      </c>
      <c r="E8358" s="757"/>
      <c r="F8358" s="757"/>
      <c r="G8358" s="757"/>
      <c r="H8358" s="757"/>
      <c r="I8358" s="757"/>
    </row>
    <row r="8359" spans="1:9" ht="15.75" customHeight="1">
      <c r="A8359" s="52">
        <v>43436</v>
      </c>
      <c r="B8359" s="52" t="s">
        <v>11216</v>
      </c>
      <c r="C8359" s="52" t="s">
        <v>10358</v>
      </c>
      <c r="D8359" s="808">
        <v>339.7</v>
      </c>
      <c r="E8359" s="757"/>
      <c r="F8359" s="757"/>
      <c r="G8359" s="757"/>
      <c r="H8359" s="757"/>
      <c r="I8359" s="757"/>
    </row>
    <row r="8360" spans="1:9" ht="15.75" customHeight="1">
      <c r="A8360" s="52">
        <v>43437</v>
      </c>
      <c r="B8360" s="52" t="s">
        <v>11217</v>
      </c>
      <c r="C8360" s="52" t="s">
        <v>10358</v>
      </c>
      <c r="D8360" s="808">
        <v>615.88</v>
      </c>
      <c r="E8360" s="757"/>
      <c r="F8360" s="757"/>
      <c r="G8360" s="757"/>
      <c r="H8360" s="757"/>
      <c r="I8360" s="757"/>
    </row>
    <row r="8361" spans="1:9" ht="15.75" customHeight="1">
      <c r="A8361" s="52">
        <v>43438</v>
      </c>
      <c r="B8361" s="52" t="s">
        <v>11218</v>
      </c>
      <c r="C8361" s="52" t="s">
        <v>10358</v>
      </c>
      <c r="D8361" s="967">
        <v>1102.94</v>
      </c>
      <c r="E8361" s="757"/>
      <c r="F8361" s="757"/>
      <c r="G8361" s="757"/>
      <c r="H8361" s="757"/>
      <c r="I8361" s="757"/>
    </row>
    <row r="8362" spans="1:9" ht="15.75" customHeight="1">
      <c r="A8362" s="52">
        <v>41627</v>
      </c>
      <c r="B8362" s="52" t="s">
        <v>11219</v>
      </c>
      <c r="C8362" s="52" t="s">
        <v>10358</v>
      </c>
      <c r="D8362" s="808">
        <v>163.22999999999999</v>
      </c>
      <c r="E8362" s="757"/>
      <c r="F8362" s="757"/>
      <c r="G8362" s="757"/>
      <c r="H8362" s="757"/>
      <c r="I8362" s="757"/>
    </row>
    <row r="8363" spans="1:9" ht="15.75" customHeight="1">
      <c r="A8363" s="52">
        <v>41628</v>
      </c>
      <c r="B8363" s="52" t="s">
        <v>11220</v>
      </c>
      <c r="C8363" s="52" t="s">
        <v>10358</v>
      </c>
      <c r="D8363" s="808">
        <v>299.99</v>
      </c>
      <c r="E8363" s="757"/>
      <c r="F8363" s="757"/>
      <c r="G8363" s="757"/>
      <c r="H8363" s="757"/>
      <c r="I8363" s="757"/>
    </row>
    <row r="8364" spans="1:9" ht="15.75" customHeight="1">
      <c r="A8364" s="52">
        <v>41629</v>
      </c>
      <c r="B8364" s="52" t="s">
        <v>11221</v>
      </c>
      <c r="C8364" s="52" t="s">
        <v>10358</v>
      </c>
      <c r="D8364" s="808">
        <v>381.17</v>
      </c>
      <c r="E8364" s="757"/>
      <c r="F8364" s="757"/>
      <c r="G8364" s="757"/>
      <c r="H8364" s="757"/>
      <c r="I8364" s="757"/>
    </row>
    <row r="8365" spans="1:9" ht="15.75" customHeight="1">
      <c r="A8365" s="52">
        <v>43429</v>
      </c>
      <c r="B8365" s="52" t="s">
        <v>11222</v>
      </c>
      <c r="C8365" s="52" t="s">
        <v>10358</v>
      </c>
      <c r="D8365" s="808">
        <v>84.45</v>
      </c>
      <c r="E8365" s="757"/>
      <c r="F8365" s="757"/>
      <c r="G8365" s="757"/>
      <c r="H8365" s="757"/>
      <c r="I8365" s="757"/>
    </row>
    <row r="8366" spans="1:9" ht="15.75" customHeight="1">
      <c r="A8366" s="52">
        <v>43430</v>
      </c>
      <c r="B8366" s="52" t="s">
        <v>11223</v>
      </c>
      <c r="C8366" s="52" t="s">
        <v>10358</v>
      </c>
      <c r="D8366" s="808">
        <v>140.29</v>
      </c>
      <c r="E8366" s="757"/>
      <c r="F8366" s="757"/>
      <c r="G8366" s="757"/>
      <c r="H8366" s="757"/>
      <c r="I8366" s="757"/>
    </row>
    <row r="8367" spans="1:9" ht="15.75" customHeight="1">
      <c r="A8367" s="52">
        <v>43431</v>
      </c>
      <c r="B8367" s="52" t="s">
        <v>11224</v>
      </c>
      <c r="C8367" s="52" t="s">
        <v>10358</v>
      </c>
      <c r="D8367" s="808">
        <v>271.76</v>
      </c>
      <c r="E8367" s="757"/>
      <c r="F8367" s="757"/>
      <c r="G8367" s="757"/>
      <c r="H8367" s="757"/>
      <c r="I8367" s="757"/>
    </row>
    <row r="8368" spans="1:9" ht="15.75" customHeight="1">
      <c r="A8368" s="52">
        <v>43432</v>
      </c>
      <c r="B8368" s="52" t="s">
        <v>11225</v>
      </c>
      <c r="C8368" s="52" t="s">
        <v>10358</v>
      </c>
      <c r="D8368" s="808">
        <v>564.70000000000005</v>
      </c>
      <c r="E8368" s="757"/>
      <c r="F8368" s="757"/>
      <c r="G8368" s="757"/>
      <c r="H8368" s="757"/>
      <c r="I8368" s="757"/>
    </row>
    <row r="8369" spans="1:9" ht="15.75" customHeight="1">
      <c r="A8369" s="52">
        <v>43433</v>
      </c>
      <c r="B8369" s="52" t="s">
        <v>11226</v>
      </c>
      <c r="C8369" s="52" t="s">
        <v>10358</v>
      </c>
      <c r="D8369" s="808">
        <v>890.29</v>
      </c>
      <c r="E8369" s="757"/>
      <c r="F8369" s="757"/>
      <c r="G8369" s="757"/>
      <c r="H8369" s="757"/>
      <c r="I8369" s="757"/>
    </row>
    <row r="8370" spans="1:9" ht="15.75" customHeight="1">
      <c r="A8370" s="52">
        <v>43094</v>
      </c>
      <c r="B8370" s="52" t="s">
        <v>11227</v>
      </c>
      <c r="C8370" s="52" t="s">
        <v>10358</v>
      </c>
      <c r="D8370" s="808">
        <v>286.17</v>
      </c>
      <c r="E8370" s="757"/>
      <c r="F8370" s="757"/>
      <c r="G8370" s="757"/>
      <c r="H8370" s="757"/>
      <c r="I8370" s="757"/>
    </row>
    <row r="8371" spans="1:9" ht="15.75" customHeight="1">
      <c r="A8371" s="52">
        <v>43093</v>
      </c>
      <c r="B8371" s="52" t="s">
        <v>11228</v>
      </c>
      <c r="C8371" s="52" t="s">
        <v>10358</v>
      </c>
      <c r="D8371" s="808">
        <v>304.11</v>
      </c>
      <c r="E8371" s="757"/>
      <c r="F8371" s="757"/>
      <c r="G8371" s="757"/>
      <c r="H8371" s="757"/>
      <c r="I8371" s="757"/>
    </row>
    <row r="8372" spans="1:9" ht="15.75" customHeight="1">
      <c r="A8372" s="52">
        <v>1030</v>
      </c>
      <c r="B8372" s="52" t="s">
        <v>11229</v>
      </c>
      <c r="C8372" s="52" t="s">
        <v>10358</v>
      </c>
      <c r="D8372" s="808">
        <v>50</v>
      </c>
      <c r="E8372" s="757"/>
      <c r="F8372" s="757"/>
      <c r="G8372" s="757"/>
      <c r="H8372" s="757"/>
      <c r="I8372" s="757"/>
    </row>
    <row r="8373" spans="1:9" ht="15.75" customHeight="1">
      <c r="A8373" s="52">
        <v>11694</v>
      </c>
      <c r="B8373" s="52" t="s">
        <v>11230</v>
      </c>
      <c r="C8373" s="52" t="s">
        <v>10358</v>
      </c>
      <c r="D8373" s="967">
        <v>1105.26</v>
      </c>
      <c r="E8373" s="757"/>
      <c r="F8373" s="757"/>
      <c r="G8373" s="757"/>
      <c r="H8373" s="757"/>
      <c r="I8373" s="757"/>
    </row>
    <row r="8374" spans="1:9" ht="15.75" customHeight="1">
      <c r="A8374" s="52">
        <v>11881</v>
      </c>
      <c r="B8374" s="52" t="s">
        <v>11231</v>
      </c>
      <c r="C8374" s="52" t="s">
        <v>10358</v>
      </c>
      <c r="D8374" s="808">
        <v>149.99</v>
      </c>
      <c r="E8374" s="757"/>
      <c r="F8374" s="757"/>
      <c r="G8374" s="757"/>
      <c r="H8374" s="757"/>
      <c r="I8374" s="757"/>
    </row>
    <row r="8375" spans="1:9" ht="15.75" customHeight="1">
      <c r="A8375" s="52">
        <v>35277</v>
      </c>
      <c r="B8375" s="52" t="s">
        <v>11232</v>
      </c>
      <c r="C8375" s="52" t="s">
        <v>10358</v>
      </c>
      <c r="D8375" s="808">
        <v>320.38</v>
      </c>
      <c r="E8375" s="757"/>
      <c r="F8375" s="757"/>
      <c r="G8375" s="757"/>
      <c r="H8375" s="757"/>
      <c r="I8375" s="757"/>
    </row>
    <row r="8376" spans="1:9" ht="15.75" customHeight="1">
      <c r="A8376" s="52">
        <v>10521</v>
      </c>
      <c r="B8376" s="52" t="s">
        <v>11233</v>
      </c>
      <c r="C8376" s="52" t="s">
        <v>10358</v>
      </c>
      <c r="D8376" s="808">
        <v>410.45</v>
      </c>
      <c r="E8376" s="757"/>
      <c r="F8376" s="757"/>
      <c r="G8376" s="757"/>
      <c r="H8376" s="757"/>
      <c r="I8376" s="757"/>
    </row>
    <row r="8377" spans="1:9" ht="15.75" customHeight="1">
      <c r="A8377" s="52">
        <v>10885</v>
      </c>
      <c r="B8377" s="52" t="s">
        <v>11234</v>
      </c>
      <c r="C8377" s="52" t="s">
        <v>10358</v>
      </c>
      <c r="D8377" s="808">
        <v>519.16999999999996</v>
      </c>
      <c r="E8377" s="757"/>
      <c r="F8377" s="757"/>
      <c r="G8377" s="757"/>
      <c r="H8377" s="757"/>
      <c r="I8377" s="757"/>
    </row>
    <row r="8378" spans="1:9" ht="15.75" customHeight="1">
      <c r="A8378" s="52">
        <v>20962</v>
      </c>
      <c r="B8378" s="52" t="s">
        <v>11235</v>
      </c>
      <c r="C8378" s="52" t="s">
        <v>10358</v>
      </c>
      <c r="D8378" s="808">
        <v>430</v>
      </c>
      <c r="E8378" s="757"/>
      <c r="F8378" s="757"/>
      <c r="G8378" s="757"/>
      <c r="H8378" s="757"/>
      <c r="I8378" s="757"/>
    </row>
    <row r="8379" spans="1:9" ht="15.75" customHeight="1">
      <c r="A8379" s="52">
        <v>20963</v>
      </c>
      <c r="B8379" s="52" t="s">
        <v>11236</v>
      </c>
      <c r="C8379" s="52" t="s">
        <v>10358</v>
      </c>
      <c r="D8379" s="808">
        <v>525.28</v>
      </c>
      <c r="E8379" s="757"/>
      <c r="F8379" s="757"/>
      <c r="G8379" s="757"/>
      <c r="H8379" s="757"/>
      <c r="I8379" s="757"/>
    </row>
    <row r="8380" spans="1:9" ht="15.75" customHeight="1">
      <c r="A8380" s="52">
        <v>34643</v>
      </c>
      <c r="B8380" s="52" t="s">
        <v>11237</v>
      </c>
      <c r="C8380" s="52" t="s">
        <v>10358</v>
      </c>
      <c r="D8380" s="808">
        <v>36.9</v>
      </c>
      <c r="E8380" s="757"/>
      <c r="F8380" s="757"/>
      <c r="G8380" s="757"/>
      <c r="H8380" s="757"/>
      <c r="I8380" s="757"/>
    </row>
    <row r="8381" spans="1:9" ht="15.75" customHeight="1">
      <c r="A8381" s="52">
        <v>41480</v>
      </c>
      <c r="B8381" s="52" t="s">
        <v>11238</v>
      </c>
      <c r="C8381" s="52" t="s">
        <v>10358</v>
      </c>
      <c r="D8381" s="808">
        <v>42.78</v>
      </c>
      <c r="E8381" s="757"/>
      <c r="F8381" s="757"/>
      <c r="G8381" s="757"/>
      <c r="H8381" s="757"/>
      <c r="I8381" s="757"/>
    </row>
    <row r="8382" spans="1:9" ht="15.75" customHeight="1">
      <c r="A8382" s="52">
        <v>41474</v>
      </c>
      <c r="B8382" s="52" t="s">
        <v>11239</v>
      </c>
      <c r="C8382" s="52" t="s">
        <v>10358</v>
      </c>
      <c r="D8382" s="808">
        <v>68.34</v>
      </c>
      <c r="E8382" s="757"/>
      <c r="F8382" s="757"/>
      <c r="G8382" s="757"/>
      <c r="H8382" s="757"/>
      <c r="I8382" s="757"/>
    </row>
    <row r="8383" spans="1:9" ht="15.75" customHeight="1">
      <c r="A8383" s="52">
        <v>41475</v>
      </c>
      <c r="B8383" s="52" t="s">
        <v>11240</v>
      </c>
      <c r="C8383" s="52" t="s">
        <v>10358</v>
      </c>
      <c r="D8383" s="808">
        <v>58.31</v>
      </c>
      <c r="E8383" s="757"/>
      <c r="F8383" s="757"/>
      <c r="G8383" s="757"/>
      <c r="H8383" s="757"/>
      <c r="I8383" s="757"/>
    </row>
    <row r="8384" spans="1:9" ht="15.75" customHeight="1">
      <c r="A8384" s="52">
        <v>41476</v>
      </c>
      <c r="B8384" s="52" t="s">
        <v>11241</v>
      </c>
      <c r="C8384" s="52" t="s">
        <v>10358</v>
      </c>
      <c r="D8384" s="808">
        <v>127.67</v>
      </c>
      <c r="E8384" s="757"/>
      <c r="F8384" s="757"/>
      <c r="G8384" s="757"/>
      <c r="H8384" s="757"/>
      <c r="I8384" s="757"/>
    </row>
    <row r="8385" spans="1:9" ht="15.75" customHeight="1">
      <c r="A8385" s="52">
        <v>2555</v>
      </c>
      <c r="B8385" s="52" t="s">
        <v>11242</v>
      </c>
      <c r="C8385" s="52" t="s">
        <v>10358</v>
      </c>
      <c r="D8385" s="808">
        <v>1.46</v>
      </c>
      <c r="E8385" s="757"/>
      <c r="F8385" s="757"/>
      <c r="G8385" s="757"/>
      <c r="H8385" s="757"/>
      <c r="I8385" s="757"/>
    </row>
    <row r="8386" spans="1:9" ht="15.75" customHeight="1">
      <c r="A8386" s="52">
        <v>2556</v>
      </c>
      <c r="B8386" s="52" t="s">
        <v>11243</v>
      </c>
      <c r="C8386" s="52" t="s">
        <v>10358</v>
      </c>
      <c r="D8386" s="808">
        <v>1.51</v>
      </c>
      <c r="E8386" s="757"/>
      <c r="F8386" s="757"/>
      <c r="G8386" s="757"/>
      <c r="H8386" s="757"/>
      <c r="I8386" s="757"/>
    </row>
    <row r="8387" spans="1:9" ht="15.75" customHeight="1">
      <c r="A8387" s="52">
        <v>2557</v>
      </c>
      <c r="B8387" s="52" t="s">
        <v>11244</v>
      </c>
      <c r="C8387" s="52" t="s">
        <v>10358</v>
      </c>
      <c r="D8387" s="808">
        <v>3.2</v>
      </c>
      <c r="E8387" s="757"/>
      <c r="F8387" s="757"/>
      <c r="G8387" s="757"/>
      <c r="H8387" s="757"/>
      <c r="I8387" s="757"/>
    </row>
    <row r="8388" spans="1:9" ht="15.75" customHeight="1">
      <c r="A8388" s="52">
        <v>10569</v>
      </c>
      <c r="B8388" s="52" t="s">
        <v>11245</v>
      </c>
      <c r="C8388" s="52" t="s">
        <v>10358</v>
      </c>
      <c r="D8388" s="808">
        <v>3.2</v>
      </c>
      <c r="E8388" s="757"/>
      <c r="F8388" s="757"/>
      <c r="G8388" s="757"/>
      <c r="H8388" s="757"/>
      <c r="I8388" s="757"/>
    </row>
    <row r="8389" spans="1:9" ht="15.75" customHeight="1">
      <c r="A8389" s="52">
        <v>39810</v>
      </c>
      <c r="B8389" s="52" t="s">
        <v>11246</v>
      </c>
      <c r="C8389" s="52" t="s">
        <v>10358</v>
      </c>
      <c r="D8389" s="808">
        <v>38.619999999999997</v>
      </c>
      <c r="E8389" s="757"/>
      <c r="F8389" s="757"/>
      <c r="G8389" s="757"/>
      <c r="H8389" s="757"/>
      <c r="I8389" s="757"/>
    </row>
    <row r="8390" spans="1:9" ht="15.75" customHeight="1">
      <c r="A8390" s="52">
        <v>39811</v>
      </c>
      <c r="B8390" s="52" t="s">
        <v>11247</v>
      </c>
      <c r="C8390" s="52" t="s">
        <v>10358</v>
      </c>
      <c r="D8390" s="808">
        <v>47.24</v>
      </c>
      <c r="E8390" s="757"/>
      <c r="F8390" s="757"/>
      <c r="G8390" s="757"/>
      <c r="H8390" s="757"/>
      <c r="I8390" s="757"/>
    </row>
    <row r="8391" spans="1:9" ht="15.75" customHeight="1">
      <c r="A8391" s="52">
        <v>39812</v>
      </c>
      <c r="B8391" s="52" t="s">
        <v>11248</v>
      </c>
      <c r="C8391" s="52" t="s">
        <v>10358</v>
      </c>
      <c r="D8391" s="808">
        <v>77.67</v>
      </c>
      <c r="E8391" s="757"/>
      <c r="F8391" s="757"/>
      <c r="G8391" s="757"/>
      <c r="H8391" s="757"/>
      <c r="I8391" s="757"/>
    </row>
    <row r="8392" spans="1:9" ht="15.75" customHeight="1">
      <c r="A8392" s="52">
        <v>43096</v>
      </c>
      <c r="B8392" s="52" t="s">
        <v>11249</v>
      </c>
      <c r="C8392" s="52" t="s">
        <v>10358</v>
      </c>
      <c r="D8392" s="808">
        <v>257.45999999999998</v>
      </c>
      <c r="E8392" s="757"/>
      <c r="F8392" s="757"/>
      <c r="G8392" s="757"/>
      <c r="H8392" s="757"/>
      <c r="I8392" s="757"/>
    </row>
    <row r="8393" spans="1:9" ht="15.75" customHeight="1">
      <c r="A8393" s="52">
        <v>43102</v>
      </c>
      <c r="B8393" s="52" t="s">
        <v>11250</v>
      </c>
      <c r="C8393" s="52" t="s">
        <v>10358</v>
      </c>
      <c r="D8393" s="808">
        <v>156.55000000000001</v>
      </c>
      <c r="E8393" s="757"/>
      <c r="F8393" s="757"/>
      <c r="G8393" s="757"/>
      <c r="H8393" s="757"/>
      <c r="I8393" s="757"/>
    </row>
    <row r="8394" spans="1:9" ht="15.75" customHeight="1">
      <c r="A8394" s="52">
        <v>43103</v>
      </c>
      <c r="B8394" s="52" t="s">
        <v>11251</v>
      </c>
      <c r="C8394" s="52" t="s">
        <v>10358</v>
      </c>
      <c r="D8394" s="808">
        <v>230.52</v>
      </c>
      <c r="E8394" s="757"/>
      <c r="F8394" s="757"/>
      <c r="G8394" s="757"/>
      <c r="H8394" s="757"/>
      <c r="I8394" s="757"/>
    </row>
    <row r="8395" spans="1:9" ht="15.75" customHeight="1">
      <c r="A8395" s="52">
        <v>43098</v>
      </c>
      <c r="B8395" s="52" t="s">
        <v>11252</v>
      </c>
      <c r="C8395" s="52" t="s">
        <v>10358</v>
      </c>
      <c r="D8395" s="808">
        <v>87.21</v>
      </c>
      <c r="E8395" s="757"/>
      <c r="F8395" s="757"/>
      <c r="G8395" s="757"/>
      <c r="H8395" s="757"/>
      <c r="I8395" s="757"/>
    </row>
    <row r="8396" spans="1:9" ht="15.75" customHeight="1">
      <c r="A8396" s="52">
        <v>43097</v>
      </c>
      <c r="B8396" s="52" t="s">
        <v>11253</v>
      </c>
      <c r="C8396" s="52" t="s">
        <v>10358</v>
      </c>
      <c r="D8396" s="808">
        <v>51.67</v>
      </c>
      <c r="E8396" s="757"/>
      <c r="F8396" s="757"/>
      <c r="G8396" s="757"/>
      <c r="H8396" s="757"/>
      <c r="I8396" s="757"/>
    </row>
    <row r="8397" spans="1:9" ht="15.75" customHeight="1">
      <c r="A8397" s="52">
        <v>43104</v>
      </c>
      <c r="B8397" s="52" t="s">
        <v>11254</v>
      </c>
      <c r="C8397" s="52" t="s">
        <v>10358</v>
      </c>
      <c r="D8397" s="808">
        <v>611.17999999999995</v>
      </c>
      <c r="E8397" s="757"/>
      <c r="F8397" s="757"/>
      <c r="G8397" s="757"/>
      <c r="H8397" s="757"/>
      <c r="I8397" s="757"/>
    </row>
    <row r="8398" spans="1:9" ht="15.75" customHeight="1">
      <c r="A8398" s="52">
        <v>39771</v>
      </c>
      <c r="B8398" s="52" t="s">
        <v>11255</v>
      </c>
      <c r="C8398" s="52" t="s">
        <v>10358</v>
      </c>
      <c r="D8398" s="808">
        <v>30.79</v>
      </c>
      <c r="E8398" s="757"/>
      <c r="F8398" s="757"/>
      <c r="G8398" s="757"/>
      <c r="H8398" s="757"/>
      <c r="I8398" s="757"/>
    </row>
    <row r="8399" spans="1:9" ht="15.75" customHeight="1">
      <c r="A8399" s="52">
        <v>39772</v>
      </c>
      <c r="B8399" s="52" t="s">
        <v>11256</v>
      </c>
      <c r="C8399" s="52" t="s">
        <v>10358</v>
      </c>
      <c r="D8399" s="808">
        <v>60.53</v>
      </c>
      <c r="E8399" s="757"/>
      <c r="F8399" s="757"/>
      <c r="G8399" s="757"/>
      <c r="H8399" s="757"/>
      <c r="I8399" s="757"/>
    </row>
    <row r="8400" spans="1:9" ht="15.75" customHeight="1">
      <c r="A8400" s="52">
        <v>39773</v>
      </c>
      <c r="B8400" s="52" t="s">
        <v>11257</v>
      </c>
      <c r="C8400" s="52" t="s">
        <v>10358</v>
      </c>
      <c r="D8400" s="808">
        <v>97.29</v>
      </c>
      <c r="E8400" s="757"/>
      <c r="F8400" s="757"/>
      <c r="G8400" s="757"/>
      <c r="H8400" s="757"/>
      <c r="I8400" s="757"/>
    </row>
    <row r="8401" spans="1:9" ht="15.75" customHeight="1">
      <c r="A8401" s="52">
        <v>39774</v>
      </c>
      <c r="B8401" s="52" t="s">
        <v>11258</v>
      </c>
      <c r="C8401" s="52" t="s">
        <v>10358</v>
      </c>
      <c r="D8401" s="808">
        <v>145.52000000000001</v>
      </c>
      <c r="E8401" s="757"/>
      <c r="F8401" s="757"/>
      <c r="G8401" s="757"/>
      <c r="H8401" s="757"/>
      <c r="I8401" s="757"/>
    </row>
    <row r="8402" spans="1:9" ht="15.75" customHeight="1">
      <c r="A8402" s="52">
        <v>39775</v>
      </c>
      <c r="B8402" s="52" t="s">
        <v>11259</v>
      </c>
      <c r="C8402" s="52" t="s">
        <v>10358</v>
      </c>
      <c r="D8402" s="808">
        <v>194.22</v>
      </c>
      <c r="E8402" s="757"/>
      <c r="F8402" s="757"/>
      <c r="G8402" s="757"/>
      <c r="H8402" s="757"/>
      <c r="I8402" s="757"/>
    </row>
    <row r="8403" spans="1:9" ht="15.75" customHeight="1">
      <c r="A8403" s="52">
        <v>39776</v>
      </c>
      <c r="B8403" s="52" t="s">
        <v>11260</v>
      </c>
      <c r="C8403" s="52" t="s">
        <v>10358</v>
      </c>
      <c r="D8403" s="808">
        <v>234.72</v>
      </c>
      <c r="E8403" s="757"/>
      <c r="F8403" s="757"/>
      <c r="G8403" s="757"/>
      <c r="H8403" s="757"/>
      <c r="I8403" s="757"/>
    </row>
    <row r="8404" spans="1:9" ht="15.75" customHeight="1">
      <c r="A8404" s="52">
        <v>39777</v>
      </c>
      <c r="B8404" s="52" t="s">
        <v>11261</v>
      </c>
      <c r="C8404" s="52" t="s">
        <v>10358</v>
      </c>
      <c r="D8404" s="808">
        <v>297.5</v>
      </c>
      <c r="E8404" s="757"/>
      <c r="F8404" s="757"/>
      <c r="G8404" s="757"/>
      <c r="H8404" s="757"/>
      <c r="I8404" s="757"/>
    </row>
    <row r="8405" spans="1:9" ht="15.75" customHeight="1">
      <c r="A8405" s="52">
        <v>20254</v>
      </c>
      <c r="B8405" s="52" t="s">
        <v>11262</v>
      </c>
      <c r="C8405" s="52" t="s">
        <v>10358</v>
      </c>
      <c r="D8405" s="808">
        <v>21.59</v>
      </c>
      <c r="E8405" s="757"/>
      <c r="F8405" s="757"/>
      <c r="G8405" s="757"/>
      <c r="H8405" s="757"/>
      <c r="I8405" s="757"/>
    </row>
    <row r="8406" spans="1:9" ht="15.75" customHeight="1">
      <c r="A8406" s="52">
        <v>20253</v>
      </c>
      <c r="B8406" s="52" t="s">
        <v>11263</v>
      </c>
      <c r="C8406" s="52" t="s">
        <v>10358</v>
      </c>
      <c r="D8406" s="808">
        <v>70.91</v>
      </c>
      <c r="E8406" s="757"/>
      <c r="F8406" s="757"/>
      <c r="G8406" s="757"/>
      <c r="H8406" s="757"/>
      <c r="I8406" s="757"/>
    </row>
    <row r="8407" spans="1:9" ht="15.75" customHeight="1">
      <c r="A8407" s="52">
        <v>11247</v>
      </c>
      <c r="B8407" s="52" t="s">
        <v>11264</v>
      </c>
      <c r="C8407" s="52" t="s">
        <v>10358</v>
      </c>
      <c r="D8407" s="967">
        <v>1363.47</v>
      </c>
      <c r="E8407" s="757"/>
      <c r="F8407" s="757"/>
      <c r="G8407" s="757"/>
      <c r="H8407" s="757"/>
      <c r="I8407" s="757"/>
    </row>
    <row r="8408" spans="1:9" ht="15.75" customHeight="1">
      <c r="A8408" s="52">
        <v>11250</v>
      </c>
      <c r="B8408" s="52" t="s">
        <v>11265</v>
      </c>
      <c r="C8408" s="52" t="s">
        <v>10358</v>
      </c>
      <c r="D8408" s="808">
        <v>58.7</v>
      </c>
      <c r="E8408" s="757"/>
      <c r="F8408" s="757"/>
      <c r="G8408" s="757"/>
      <c r="H8408" s="757"/>
      <c r="I8408" s="757"/>
    </row>
    <row r="8409" spans="1:9" ht="15.75" customHeight="1">
      <c r="A8409" s="52">
        <v>11249</v>
      </c>
      <c r="B8409" s="52" t="s">
        <v>11266</v>
      </c>
      <c r="C8409" s="52" t="s">
        <v>10358</v>
      </c>
      <c r="D8409" s="967">
        <v>2663.33</v>
      </c>
      <c r="E8409" s="757"/>
      <c r="F8409" s="757"/>
      <c r="G8409" s="757"/>
      <c r="H8409" s="757"/>
      <c r="I8409" s="757"/>
    </row>
    <row r="8410" spans="1:9" ht="15.75" customHeight="1">
      <c r="A8410" s="52">
        <v>11251</v>
      </c>
      <c r="B8410" s="52" t="s">
        <v>11267</v>
      </c>
      <c r="C8410" s="52" t="s">
        <v>10358</v>
      </c>
      <c r="D8410" s="808">
        <v>130.02000000000001</v>
      </c>
      <c r="E8410" s="757"/>
      <c r="F8410" s="757"/>
      <c r="G8410" s="757"/>
      <c r="H8410" s="757"/>
      <c r="I8410" s="757"/>
    </row>
    <row r="8411" spans="1:9" ht="15.75" customHeight="1">
      <c r="A8411" s="52">
        <v>11253</v>
      </c>
      <c r="B8411" s="52" t="s">
        <v>11268</v>
      </c>
      <c r="C8411" s="52" t="s">
        <v>10358</v>
      </c>
      <c r="D8411" s="808">
        <v>215.46</v>
      </c>
      <c r="E8411" s="757"/>
      <c r="F8411" s="757"/>
      <c r="G8411" s="757"/>
      <c r="H8411" s="757"/>
      <c r="I8411" s="757"/>
    </row>
    <row r="8412" spans="1:9" ht="15.75" customHeight="1">
      <c r="A8412" s="52">
        <v>11255</v>
      </c>
      <c r="B8412" s="52" t="s">
        <v>11269</v>
      </c>
      <c r="C8412" s="52" t="s">
        <v>10358</v>
      </c>
      <c r="D8412" s="808">
        <v>322.11</v>
      </c>
      <c r="E8412" s="757"/>
      <c r="F8412" s="757"/>
      <c r="G8412" s="757"/>
      <c r="H8412" s="757"/>
      <c r="I8412" s="757"/>
    </row>
    <row r="8413" spans="1:9" ht="15.75" customHeight="1">
      <c r="A8413" s="52">
        <v>14055</v>
      </c>
      <c r="B8413" s="52" t="s">
        <v>11270</v>
      </c>
      <c r="C8413" s="52" t="s">
        <v>10358</v>
      </c>
      <c r="D8413" s="808">
        <v>647.97</v>
      </c>
      <c r="E8413" s="757"/>
      <c r="F8413" s="757"/>
      <c r="G8413" s="757"/>
      <c r="H8413" s="757"/>
      <c r="I8413" s="757"/>
    </row>
    <row r="8414" spans="1:9" ht="15.75" customHeight="1">
      <c r="A8414" s="52">
        <v>11256</v>
      </c>
      <c r="B8414" s="52" t="s">
        <v>11271</v>
      </c>
      <c r="C8414" s="52" t="s">
        <v>10358</v>
      </c>
      <c r="D8414" s="808">
        <v>403.47</v>
      </c>
      <c r="E8414" s="757"/>
      <c r="F8414" s="757"/>
      <c r="G8414" s="757"/>
      <c r="H8414" s="757"/>
      <c r="I8414" s="757"/>
    </row>
    <row r="8415" spans="1:9" ht="15.75" customHeight="1">
      <c r="A8415" s="52">
        <v>1872</v>
      </c>
      <c r="B8415" s="52" t="s">
        <v>11272</v>
      </c>
      <c r="C8415" s="52" t="s">
        <v>10358</v>
      </c>
      <c r="D8415" s="808">
        <v>1.54</v>
      </c>
      <c r="E8415" s="757"/>
      <c r="F8415" s="757"/>
      <c r="G8415" s="757"/>
      <c r="H8415" s="757"/>
      <c r="I8415" s="757"/>
    </row>
    <row r="8416" spans="1:9" ht="15.75" customHeight="1">
      <c r="A8416" s="52">
        <v>1873</v>
      </c>
      <c r="B8416" s="52" t="s">
        <v>11273</v>
      </c>
      <c r="C8416" s="52" t="s">
        <v>10358</v>
      </c>
      <c r="D8416" s="808">
        <v>3.07</v>
      </c>
      <c r="E8416" s="757"/>
      <c r="F8416" s="757"/>
      <c r="G8416" s="757"/>
      <c r="H8416" s="757"/>
      <c r="I8416" s="757"/>
    </row>
    <row r="8417" spans="1:9" ht="15.75" customHeight="1">
      <c r="A8417" s="52">
        <v>39693</v>
      </c>
      <c r="B8417" s="52" t="s">
        <v>11274</v>
      </c>
      <c r="C8417" s="52" t="s">
        <v>10358</v>
      </c>
      <c r="D8417" s="967">
        <v>2534</v>
      </c>
      <c r="E8417" s="757"/>
      <c r="F8417" s="757"/>
      <c r="G8417" s="757"/>
      <c r="H8417" s="757"/>
      <c r="I8417" s="757"/>
    </row>
    <row r="8418" spans="1:9" ht="15.75" customHeight="1">
      <c r="A8418" s="52">
        <v>39692</v>
      </c>
      <c r="B8418" s="52" t="s">
        <v>11275</v>
      </c>
      <c r="C8418" s="52" t="s">
        <v>10358</v>
      </c>
      <c r="D8418" s="808">
        <v>810.82</v>
      </c>
      <c r="E8418" s="757"/>
      <c r="F8418" s="757"/>
      <c r="G8418" s="757"/>
      <c r="H8418" s="757"/>
      <c r="I8418" s="757"/>
    </row>
    <row r="8419" spans="1:9" ht="15.75" customHeight="1">
      <c r="A8419" s="52">
        <v>1062</v>
      </c>
      <c r="B8419" s="52" t="s">
        <v>11276</v>
      </c>
      <c r="C8419" s="52" t="s">
        <v>10358</v>
      </c>
      <c r="D8419" s="808">
        <v>256.95999999999998</v>
      </c>
      <c r="E8419" s="757"/>
      <c r="F8419" s="757"/>
      <c r="G8419" s="757"/>
      <c r="H8419" s="757"/>
      <c r="I8419" s="757"/>
    </row>
    <row r="8420" spans="1:9" ht="15.75" customHeight="1">
      <c r="A8420" s="52">
        <v>39686</v>
      </c>
      <c r="B8420" s="52" t="s">
        <v>11277</v>
      </c>
      <c r="C8420" s="52" t="s">
        <v>10358</v>
      </c>
      <c r="D8420" s="808">
        <v>416.08</v>
      </c>
      <c r="E8420" s="757"/>
      <c r="F8420" s="757"/>
      <c r="G8420" s="757"/>
      <c r="H8420" s="757"/>
      <c r="I8420" s="757"/>
    </row>
    <row r="8421" spans="1:9" ht="15.75" customHeight="1">
      <c r="A8421" s="52">
        <v>43095</v>
      </c>
      <c r="B8421" s="52" t="s">
        <v>11278</v>
      </c>
      <c r="C8421" s="52" t="s">
        <v>10358</v>
      </c>
      <c r="D8421" s="808">
        <v>169.66</v>
      </c>
      <c r="E8421" s="757"/>
      <c r="F8421" s="757"/>
      <c r="G8421" s="757"/>
      <c r="H8421" s="757"/>
      <c r="I8421" s="757"/>
    </row>
    <row r="8422" spans="1:9" ht="15.75" customHeight="1">
      <c r="A8422" s="52">
        <v>1871</v>
      </c>
      <c r="B8422" s="52" t="s">
        <v>11279</v>
      </c>
      <c r="C8422" s="52" t="s">
        <v>10358</v>
      </c>
      <c r="D8422" s="808">
        <v>2.77</v>
      </c>
      <c r="E8422" s="757"/>
      <c r="F8422" s="757"/>
      <c r="G8422" s="757"/>
      <c r="H8422" s="757"/>
      <c r="I8422" s="757"/>
    </row>
    <row r="8423" spans="1:9" ht="15.75" customHeight="1">
      <c r="A8423" s="52">
        <v>12001</v>
      </c>
      <c r="B8423" s="52" t="s">
        <v>11280</v>
      </c>
      <c r="C8423" s="52" t="s">
        <v>10358</v>
      </c>
      <c r="D8423" s="808">
        <v>4</v>
      </c>
      <c r="E8423" s="757"/>
      <c r="F8423" s="757"/>
      <c r="G8423" s="757"/>
      <c r="H8423" s="757"/>
      <c r="I8423" s="757"/>
    </row>
    <row r="8424" spans="1:9" ht="15.75" customHeight="1">
      <c r="A8424" s="52">
        <v>11882</v>
      </c>
      <c r="B8424" s="52" t="s">
        <v>11281</v>
      </c>
      <c r="C8424" s="52" t="s">
        <v>10358</v>
      </c>
      <c r="D8424" s="808">
        <v>107.64</v>
      </c>
      <c r="E8424" s="757"/>
      <c r="F8424" s="757"/>
      <c r="G8424" s="757"/>
      <c r="H8424" s="757"/>
      <c r="I8424" s="757"/>
    </row>
    <row r="8425" spans="1:9" ht="15.75" customHeight="1">
      <c r="A8425" s="52">
        <v>1068</v>
      </c>
      <c r="B8425" s="52" t="s">
        <v>11282</v>
      </c>
      <c r="C8425" s="52" t="s">
        <v>10358</v>
      </c>
      <c r="D8425" s="967">
        <v>1694.94</v>
      </c>
      <c r="E8425" s="757"/>
      <c r="F8425" s="757"/>
      <c r="G8425" s="757"/>
      <c r="H8425" s="757"/>
      <c r="I8425" s="757"/>
    </row>
    <row r="8426" spans="1:9" ht="15.75" customHeight="1">
      <c r="A8426" s="52">
        <v>39690</v>
      </c>
      <c r="B8426" s="52" t="s">
        <v>11283</v>
      </c>
      <c r="C8426" s="52" t="s">
        <v>10358</v>
      </c>
      <c r="D8426" s="967">
        <v>2843.55</v>
      </c>
      <c r="E8426" s="757"/>
      <c r="F8426" s="757"/>
      <c r="G8426" s="757"/>
      <c r="H8426" s="757"/>
      <c r="I8426" s="757"/>
    </row>
    <row r="8427" spans="1:9" ht="15.75" customHeight="1">
      <c r="A8427" s="52">
        <v>39691</v>
      </c>
      <c r="B8427" s="52" t="s">
        <v>11284</v>
      </c>
      <c r="C8427" s="52" t="s">
        <v>10358</v>
      </c>
      <c r="D8427" s="967">
        <v>3576.39</v>
      </c>
      <c r="E8427" s="757"/>
      <c r="F8427" s="757"/>
      <c r="G8427" s="757"/>
      <c r="H8427" s="757"/>
      <c r="I8427" s="757"/>
    </row>
    <row r="8428" spans="1:9" ht="15.75" customHeight="1">
      <c r="A8428" s="52">
        <v>39808</v>
      </c>
      <c r="B8428" s="52" t="s">
        <v>11285</v>
      </c>
      <c r="C8428" s="52" t="s">
        <v>10358</v>
      </c>
      <c r="D8428" s="808">
        <v>88.57</v>
      </c>
      <c r="E8428" s="757"/>
      <c r="F8428" s="757"/>
      <c r="G8428" s="757"/>
      <c r="H8428" s="757"/>
      <c r="I8428" s="757"/>
    </row>
    <row r="8429" spans="1:9" ht="15.75" customHeight="1">
      <c r="A8429" s="52">
        <v>39809</v>
      </c>
      <c r="B8429" s="52" t="s">
        <v>11286</v>
      </c>
      <c r="C8429" s="52" t="s">
        <v>10358</v>
      </c>
      <c r="D8429" s="808">
        <v>210.08</v>
      </c>
      <c r="E8429" s="757"/>
      <c r="F8429" s="757"/>
      <c r="G8429" s="757"/>
      <c r="H8429" s="757"/>
      <c r="I8429" s="757"/>
    </row>
    <row r="8430" spans="1:9" ht="15.75" customHeight="1">
      <c r="A8430" s="52">
        <v>43439</v>
      </c>
      <c r="B8430" s="52" t="s">
        <v>11287</v>
      </c>
      <c r="C8430" s="52" t="s">
        <v>10358</v>
      </c>
      <c r="D8430" s="808">
        <v>494.11</v>
      </c>
      <c r="E8430" s="757"/>
      <c r="F8430" s="757"/>
      <c r="G8430" s="757"/>
      <c r="H8430" s="757"/>
      <c r="I8430" s="757"/>
    </row>
    <row r="8431" spans="1:9" ht="15.75" customHeight="1">
      <c r="A8431" s="52">
        <v>5103</v>
      </c>
      <c r="B8431" s="52" t="s">
        <v>11288</v>
      </c>
      <c r="C8431" s="52" t="s">
        <v>10358</v>
      </c>
      <c r="D8431" s="808">
        <v>20.28</v>
      </c>
      <c r="E8431" s="757"/>
      <c r="F8431" s="757"/>
      <c r="G8431" s="757"/>
      <c r="H8431" s="757"/>
      <c r="I8431" s="757"/>
    </row>
    <row r="8432" spans="1:9" ht="15.75" customHeight="1">
      <c r="A8432" s="52">
        <v>11880</v>
      </c>
      <c r="B8432" s="52" t="s">
        <v>11289</v>
      </c>
      <c r="C8432" s="52" t="s">
        <v>10358</v>
      </c>
      <c r="D8432" s="808">
        <v>85.31</v>
      </c>
      <c r="E8432" s="757"/>
      <c r="F8432" s="757"/>
      <c r="G8432" s="757"/>
      <c r="H8432" s="757"/>
      <c r="I8432" s="757"/>
    </row>
    <row r="8433" spans="1:9" ht="15.75" customHeight="1">
      <c r="A8433" s="52">
        <v>11714</v>
      </c>
      <c r="B8433" s="52" t="s">
        <v>11290</v>
      </c>
      <c r="C8433" s="52" t="s">
        <v>10358</v>
      </c>
      <c r="D8433" s="808">
        <v>58.12</v>
      </c>
      <c r="E8433" s="757"/>
      <c r="F8433" s="757"/>
      <c r="G8433" s="757"/>
      <c r="H8433" s="757"/>
      <c r="I8433" s="757"/>
    </row>
    <row r="8434" spans="1:9" ht="15.75" customHeight="1">
      <c r="A8434" s="52">
        <v>11712</v>
      </c>
      <c r="B8434" s="52" t="s">
        <v>11291</v>
      </c>
      <c r="C8434" s="52" t="s">
        <v>10358</v>
      </c>
      <c r="D8434" s="808">
        <v>37.950000000000003</v>
      </c>
      <c r="E8434" s="757"/>
      <c r="F8434" s="757"/>
      <c r="G8434" s="757"/>
      <c r="H8434" s="757"/>
      <c r="I8434" s="757"/>
    </row>
    <row r="8435" spans="1:9" ht="15.75" customHeight="1">
      <c r="A8435" s="52">
        <v>11717</v>
      </c>
      <c r="B8435" s="52" t="s">
        <v>11292</v>
      </c>
      <c r="C8435" s="52" t="s">
        <v>10358</v>
      </c>
      <c r="D8435" s="808">
        <v>45.75</v>
      </c>
      <c r="E8435" s="757"/>
      <c r="F8435" s="757"/>
      <c r="G8435" s="757"/>
      <c r="H8435" s="757"/>
      <c r="I8435" s="757"/>
    </row>
    <row r="8436" spans="1:9" ht="15.75" customHeight="1">
      <c r="A8436" s="52">
        <v>1106</v>
      </c>
      <c r="B8436" s="52" t="s">
        <v>11293</v>
      </c>
      <c r="C8436" s="52" t="s">
        <v>10406</v>
      </c>
      <c r="D8436" s="808">
        <v>0.8</v>
      </c>
      <c r="E8436" s="757"/>
      <c r="F8436" s="757"/>
      <c r="G8436" s="757"/>
      <c r="H8436" s="757"/>
      <c r="I8436" s="757"/>
    </row>
    <row r="8437" spans="1:9" ht="15.75" customHeight="1">
      <c r="A8437" s="52">
        <v>11161</v>
      </c>
      <c r="B8437" s="52" t="s">
        <v>11294</v>
      </c>
      <c r="C8437" s="52" t="s">
        <v>10406</v>
      </c>
      <c r="D8437" s="808">
        <v>1.33</v>
      </c>
      <c r="E8437" s="757"/>
      <c r="F8437" s="757"/>
      <c r="G8437" s="757"/>
      <c r="H8437" s="757"/>
      <c r="I8437" s="757"/>
    </row>
    <row r="8438" spans="1:9" ht="15.75" customHeight="1">
      <c r="A8438" s="52">
        <v>1107</v>
      </c>
      <c r="B8438" s="52" t="s">
        <v>11295</v>
      </c>
      <c r="C8438" s="52" t="s">
        <v>10406</v>
      </c>
      <c r="D8438" s="808">
        <v>0.68</v>
      </c>
      <c r="E8438" s="757"/>
      <c r="F8438" s="757"/>
      <c r="G8438" s="757"/>
      <c r="H8438" s="757"/>
      <c r="I8438" s="757"/>
    </row>
    <row r="8439" spans="1:9" ht="15.75" customHeight="1">
      <c r="A8439" s="52">
        <v>44479</v>
      </c>
      <c r="B8439" s="52" t="s">
        <v>11296</v>
      </c>
      <c r="C8439" s="52" t="s">
        <v>10406</v>
      </c>
      <c r="D8439" s="808">
        <v>0.18</v>
      </c>
      <c r="E8439" s="757"/>
      <c r="F8439" s="757"/>
      <c r="G8439" s="757"/>
      <c r="H8439" s="757"/>
      <c r="I8439" s="757"/>
    </row>
    <row r="8440" spans="1:9" ht="15.75" customHeight="1">
      <c r="A8440" s="52">
        <v>41068</v>
      </c>
      <c r="B8440" s="52" t="s">
        <v>11297</v>
      </c>
      <c r="C8440" s="52" t="s">
        <v>10511</v>
      </c>
      <c r="D8440" s="967">
        <v>3020.85</v>
      </c>
      <c r="E8440" s="757"/>
      <c r="F8440" s="757"/>
      <c r="G8440" s="757"/>
      <c r="H8440" s="757"/>
      <c r="I8440" s="757"/>
    </row>
    <row r="8441" spans="1:9" ht="15.75" customHeight="1">
      <c r="A8441" s="52">
        <v>4759</v>
      </c>
      <c r="B8441" s="52" t="s">
        <v>11298</v>
      </c>
      <c r="C8441" s="52" t="s">
        <v>10509</v>
      </c>
      <c r="D8441" s="808">
        <v>17.239999999999998</v>
      </c>
      <c r="E8441" s="757"/>
      <c r="F8441" s="757"/>
      <c r="G8441" s="757"/>
      <c r="H8441" s="757"/>
      <c r="I8441" s="757"/>
    </row>
    <row r="8442" spans="1:9" ht="15.75" customHeight="1">
      <c r="A8442" s="52">
        <v>12618</v>
      </c>
      <c r="B8442" s="52" t="s">
        <v>11299</v>
      </c>
      <c r="C8442" s="52" t="s">
        <v>10358</v>
      </c>
      <c r="D8442" s="808">
        <v>186.76</v>
      </c>
      <c r="E8442" s="757"/>
      <c r="F8442" s="757"/>
      <c r="G8442" s="757"/>
      <c r="H8442" s="757"/>
      <c r="I8442" s="757"/>
    </row>
    <row r="8443" spans="1:9" ht="15.75" customHeight="1">
      <c r="A8443" s="52">
        <v>1108</v>
      </c>
      <c r="B8443" s="52" t="s">
        <v>11300</v>
      </c>
      <c r="C8443" s="52" t="s">
        <v>10402</v>
      </c>
      <c r="D8443" s="808">
        <v>27.64</v>
      </c>
      <c r="E8443" s="757"/>
      <c r="F8443" s="757"/>
      <c r="G8443" s="757"/>
      <c r="H8443" s="757"/>
      <c r="I8443" s="757"/>
    </row>
    <row r="8444" spans="1:9" ht="15.75" customHeight="1">
      <c r="A8444" s="52">
        <v>1117</v>
      </c>
      <c r="B8444" s="52" t="s">
        <v>11301</v>
      </c>
      <c r="C8444" s="52" t="s">
        <v>10402</v>
      </c>
      <c r="D8444" s="808">
        <v>27.86</v>
      </c>
      <c r="E8444" s="757"/>
      <c r="F8444" s="757"/>
      <c r="G8444" s="757"/>
      <c r="H8444" s="757"/>
      <c r="I8444" s="757"/>
    </row>
    <row r="8445" spans="1:9" ht="15.75" customHeight="1">
      <c r="A8445" s="52">
        <v>1118</v>
      </c>
      <c r="B8445" s="52" t="s">
        <v>11302</v>
      </c>
      <c r="C8445" s="52" t="s">
        <v>10402</v>
      </c>
      <c r="D8445" s="808">
        <v>32.92</v>
      </c>
      <c r="E8445" s="757"/>
      <c r="F8445" s="757"/>
      <c r="G8445" s="757"/>
      <c r="H8445" s="757"/>
      <c r="I8445" s="757"/>
    </row>
    <row r="8446" spans="1:9" ht="15.75" customHeight="1">
      <c r="A8446" s="52">
        <v>1110</v>
      </c>
      <c r="B8446" s="52" t="s">
        <v>11303</v>
      </c>
      <c r="C8446" s="52" t="s">
        <v>10402</v>
      </c>
      <c r="D8446" s="808">
        <v>32.92</v>
      </c>
      <c r="E8446" s="757"/>
      <c r="F8446" s="757"/>
      <c r="G8446" s="757"/>
      <c r="H8446" s="757"/>
      <c r="I8446" s="757"/>
    </row>
    <row r="8447" spans="1:9" ht="15.75" customHeight="1">
      <c r="A8447" s="52">
        <v>40784</v>
      </c>
      <c r="B8447" s="52" t="s">
        <v>11304</v>
      </c>
      <c r="C8447" s="52" t="s">
        <v>10402</v>
      </c>
      <c r="D8447" s="808">
        <v>90.81</v>
      </c>
      <c r="E8447" s="757"/>
      <c r="F8447" s="757"/>
      <c r="G8447" s="757"/>
      <c r="H8447" s="757"/>
      <c r="I8447" s="757"/>
    </row>
    <row r="8448" spans="1:9" ht="15.75" customHeight="1">
      <c r="A8448" s="52">
        <v>40782</v>
      </c>
      <c r="B8448" s="52" t="s">
        <v>11305</v>
      </c>
      <c r="C8448" s="52" t="s">
        <v>10402</v>
      </c>
      <c r="D8448" s="808">
        <v>35.64</v>
      </c>
      <c r="E8448" s="757"/>
      <c r="F8448" s="757"/>
      <c r="G8448" s="757"/>
      <c r="H8448" s="757"/>
      <c r="I8448" s="757"/>
    </row>
    <row r="8449" spans="1:9" ht="15.75" customHeight="1">
      <c r="A8449" s="52">
        <v>40783</v>
      </c>
      <c r="B8449" s="52" t="s">
        <v>11306</v>
      </c>
      <c r="C8449" s="52" t="s">
        <v>10402</v>
      </c>
      <c r="D8449" s="808">
        <v>46.42</v>
      </c>
      <c r="E8449" s="757"/>
      <c r="F8449" s="757"/>
      <c r="G8449" s="757"/>
      <c r="H8449" s="757"/>
      <c r="I8449" s="757"/>
    </row>
    <row r="8450" spans="1:9" ht="15.75" customHeight="1">
      <c r="A8450" s="52">
        <v>1109</v>
      </c>
      <c r="B8450" s="52" t="s">
        <v>11307</v>
      </c>
      <c r="C8450" s="52" t="s">
        <v>10402</v>
      </c>
      <c r="D8450" s="808">
        <v>27.64</v>
      </c>
      <c r="E8450" s="757"/>
      <c r="F8450" s="757"/>
      <c r="G8450" s="757"/>
      <c r="H8450" s="757"/>
      <c r="I8450" s="757"/>
    </row>
    <row r="8451" spans="1:9" ht="15.75" customHeight="1">
      <c r="A8451" s="52">
        <v>1119</v>
      </c>
      <c r="B8451" s="52" t="s">
        <v>11308</v>
      </c>
      <c r="C8451" s="52" t="s">
        <v>10402</v>
      </c>
      <c r="D8451" s="808">
        <v>17.82</v>
      </c>
      <c r="E8451" s="757"/>
      <c r="F8451" s="757"/>
      <c r="G8451" s="757"/>
      <c r="H8451" s="757"/>
      <c r="I8451" s="757"/>
    </row>
    <row r="8452" spans="1:9" ht="15.75" customHeight="1">
      <c r="A8452" s="52">
        <v>13115</v>
      </c>
      <c r="B8452" s="52" t="s">
        <v>11309</v>
      </c>
      <c r="C8452" s="52" t="s">
        <v>10402</v>
      </c>
      <c r="D8452" s="808">
        <v>24.32</v>
      </c>
      <c r="E8452" s="757"/>
      <c r="F8452" s="757"/>
      <c r="G8452" s="757"/>
      <c r="H8452" s="757"/>
      <c r="I8452" s="757"/>
    </row>
    <row r="8453" spans="1:9" ht="15.75" customHeight="1">
      <c r="A8453" s="52">
        <v>10541</v>
      </c>
      <c r="B8453" s="52" t="s">
        <v>11310</v>
      </c>
      <c r="C8453" s="52" t="s">
        <v>10402</v>
      </c>
      <c r="D8453" s="808">
        <v>29.72</v>
      </c>
      <c r="E8453" s="757"/>
      <c r="F8453" s="757"/>
      <c r="G8453" s="757"/>
      <c r="H8453" s="757"/>
      <c r="I8453" s="757"/>
    </row>
    <row r="8454" spans="1:9" ht="15.75" customHeight="1">
      <c r="A8454" s="52">
        <v>10542</v>
      </c>
      <c r="B8454" s="52" t="s">
        <v>11311</v>
      </c>
      <c r="C8454" s="52" t="s">
        <v>10402</v>
      </c>
      <c r="D8454" s="808">
        <v>38.869999999999997</v>
      </c>
      <c r="E8454" s="757"/>
      <c r="F8454" s="757"/>
      <c r="G8454" s="757"/>
      <c r="H8454" s="757"/>
      <c r="I8454" s="757"/>
    </row>
    <row r="8455" spans="1:9" ht="15.75" customHeight="1">
      <c r="A8455" s="52">
        <v>10543</v>
      </c>
      <c r="B8455" s="52" t="s">
        <v>11312</v>
      </c>
      <c r="C8455" s="52" t="s">
        <v>10402</v>
      </c>
      <c r="D8455" s="808">
        <v>63.06</v>
      </c>
      <c r="E8455" s="757"/>
      <c r="F8455" s="757"/>
      <c r="G8455" s="757"/>
      <c r="H8455" s="757"/>
      <c r="I8455" s="757"/>
    </row>
    <row r="8456" spans="1:9" ht="15.75" customHeight="1">
      <c r="A8456" s="52">
        <v>10544</v>
      </c>
      <c r="B8456" s="52" t="s">
        <v>11313</v>
      </c>
      <c r="C8456" s="52" t="s">
        <v>10402</v>
      </c>
      <c r="D8456" s="808">
        <v>81.56</v>
      </c>
      <c r="E8456" s="757"/>
      <c r="F8456" s="757"/>
      <c r="G8456" s="757"/>
      <c r="H8456" s="757"/>
      <c r="I8456" s="757"/>
    </row>
    <row r="8457" spans="1:9" ht="15.75" customHeight="1">
      <c r="A8457" s="52">
        <v>10545</v>
      </c>
      <c r="B8457" s="52" t="s">
        <v>11314</v>
      </c>
      <c r="C8457" s="52" t="s">
        <v>10402</v>
      </c>
      <c r="D8457" s="808">
        <v>152.43</v>
      </c>
      <c r="E8457" s="757"/>
      <c r="F8457" s="757"/>
      <c r="G8457" s="757"/>
      <c r="H8457" s="757"/>
      <c r="I8457" s="757"/>
    </row>
    <row r="8458" spans="1:9" ht="15.75" customHeight="1">
      <c r="A8458" s="52">
        <v>38365</v>
      </c>
      <c r="B8458" s="52" t="s">
        <v>11315</v>
      </c>
      <c r="C8458" s="52" t="s">
        <v>10774</v>
      </c>
      <c r="D8458" s="808">
        <v>2.2799999999999998</v>
      </c>
      <c r="E8458" s="757"/>
      <c r="F8458" s="757"/>
      <c r="G8458" s="757"/>
      <c r="H8458" s="757"/>
      <c r="I8458" s="757"/>
    </row>
    <row r="8459" spans="1:9" ht="15.75" customHeight="1">
      <c r="A8459" s="52">
        <v>44056</v>
      </c>
      <c r="B8459" s="52" t="s">
        <v>11316</v>
      </c>
      <c r="C8459" s="52" t="s">
        <v>10358</v>
      </c>
      <c r="D8459" s="967">
        <v>380723.37</v>
      </c>
      <c r="E8459" s="757"/>
      <c r="F8459" s="757"/>
      <c r="G8459" s="757"/>
      <c r="H8459" s="757"/>
      <c r="I8459" s="757"/>
    </row>
    <row r="8460" spans="1:9" ht="15.75" customHeight="1">
      <c r="A8460" s="52">
        <v>44057</v>
      </c>
      <c r="B8460" s="52" t="s">
        <v>11317</v>
      </c>
      <c r="C8460" s="52" t="s">
        <v>10358</v>
      </c>
      <c r="D8460" s="967">
        <v>406349</v>
      </c>
      <c r="E8460" s="757"/>
      <c r="F8460" s="757"/>
      <c r="G8460" s="757"/>
      <c r="H8460" s="757"/>
      <c r="I8460" s="757"/>
    </row>
    <row r="8461" spans="1:9" ht="15.75" customHeight="1">
      <c r="A8461" s="52">
        <v>37754</v>
      </c>
      <c r="B8461" s="52" t="s">
        <v>11318</v>
      </c>
      <c r="C8461" s="52" t="s">
        <v>10358</v>
      </c>
      <c r="D8461" s="967">
        <v>420113.62</v>
      </c>
      <c r="E8461" s="757"/>
      <c r="F8461" s="757"/>
      <c r="G8461" s="757"/>
      <c r="H8461" s="757"/>
      <c r="I8461" s="757"/>
    </row>
    <row r="8462" spans="1:9" ht="15.75" customHeight="1">
      <c r="A8462" s="52">
        <v>37757</v>
      </c>
      <c r="B8462" s="52" t="s">
        <v>11319</v>
      </c>
      <c r="C8462" s="52" t="s">
        <v>10358</v>
      </c>
      <c r="D8462" s="967">
        <v>468582.64</v>
      </c>
      <c r="E8462" s="757"/>
      <c r="F8462" s="757"/>
      <c r="G8462" s="757"/>
      <c r="H8462" s="757"/>
      <c r="I8462" s="757"/>
    </row>
    <row r="8463" spans="1:9" ht="15.75" customHeight="1">
      <c r="A8463" s="52">
        <v>44058</v>
      </c>
      <c r="B8463" s="52" t="s">
        <v>11320</v>
      </c>
      <c r="C8463" s="52" t="s">
        <v>10358</v>
      </c>
      <c r="D8463" s="967">
        <v>442957.02</v>
      </c>
      <c r="E8463" s="757"/>
      <c r="F8463" s="757"/>
      <c r="G8463" s="757"/>
      <c r="H8463" s="757"/>
      <c r="I8463" s="757"/>
    </row>
    <row r="8464" spans="1:9" ht="15.75" customHeight="1">
      <c r="A8464" s="52">
        <v>37752</v>
      </c>
      <c r="B8464" s="52" t="s">
        <v>11321</v>
      </c>
      <c r="C8464" s="52" t="s">
        <v>10358</v>
      </c>
      <c r="D8464" s="967">
        <v>461261.01</v>
      </c>
      <c r="E8464" s="757"/>
      <c r="F8464" s="757"/>
      <c r="G8464" s="757"/>
      <c r="H8464" s="757"/>
      <c r="I8464" s="757"/>
    </row>
    <row r="8465" spans="1:9" ht="15.75" customHeight="1">
      <c r="A8465" s="52">
        <v>44059</v>
      </c>
      <c r="B8465" s="52" t="s">
        <v>11322</v>
      </c>
      <c r="C8465" s="52" t="s">
        <v>10358</v>
      </c>
      <c r="D8465" s="967">
        <v>364615.86</v>
      </c>
      <c r="E8465" s="757"/>
      <c r="F8465" s="757"/>
      <c r="G8465" s="757"/>
      <c r="H8465" s="757"/>
      <c r="I8465" s="757"/>
    </row>
    <row r="8466" spans="1:9" ht="15.75" customHeight="1">
      <c r="A8466" s="52">
        <v>37750</v>
      </c>
      <c r="B8466" s="52" t="s">
        <v>11323</v>
      </c>
      <c r="C8466" s="52" t="s">
        <v>10358</v>
      </c>
      <c r="D8466" s="967">
        <v>365348.02</v>
      </c>
      <c r="E8466" s="757"/>
      <c r="F8466" s="757"/>
      <c r="G8466" s="757"/>
      <c r="H8466" s="757"/>
      <c r="I8466" s="757"/>
    </row>
    <row r="8467" spans="1:9" ht="15.75" customHeight="1">
      <c r="A8467" s="52">
        <v>37758</v>
      </c>
      <c r="B8467" s="52" t="s">
        <v>11324</v>
      </c>
      <c r="C8467" s="52" t="s">
        <v>10358</v>
      </c>
      <c r="D8467" s="967">
        <v>581335.31000000006</v>
      </c>
      <c r="E8467" s="757"/>
      <c r="F8467" s="757"/>
      <c r="G8467" s="757"/>
      <c r="H8467" s="757"/>
      <c r="I8467" s="757"/>
    </row>
    <row r="8468" spans="1:9" ht="15.75" customHeight="1">
      <c r="A8468" s="52">
        <v>44060</v>
      </c>
      <c r="B8468" s="52" t="s">
        <v>11325</v>
      </c>
      <c r="C8468" s="52" t="s">
        <v>10358</v>
      </c>
      <c r="D8468" s="967">
        <v>562299.16</v>
      </c>
      <c r="E8468" s="757"/>
      <c r="F8468" s="757"/>
      <c r="G8468" s="757"/>
      <c r="H8468" s="757"/>
      <c r="I8468" s="757"/>
    </row>
    <row r="8469" spans="1:9" ht="15.75" customHeight="1">
      <c r="A8469" s="52">
        <v>37749</v>
      </c>
      <c r="B8469" s="52" t="s">
        <v>11326</v>
      </c>
      <c r="C8469" s="52" t="s">
        <v>10358</v>
      </c>
      <c r="D8469" s="967">
        <v>600371.5</v>
      </c>
      <c r="E8469" s="757"/>
      <c r="F8469" s="757"/>
      <c r="G8469" s="757"/>
      <c r="H8469" s="757"/>
      <c r="I8469" s="757"/>
    </row>
    <row r="8470" spans="1:9" ht="15.75" customHeight="1">
      <c r="A8470" s="52">
        <v>44061</v>
      </c>
      <c r="B8470" s="52" t="s">
        <v>11327</v>
      </c>
      <c r="C8470" s="52" t="s">
        <v>10358</v>
      </c>
      <c r="D8470" s="967">
        <v>551316.76</v>
      </c>
      <c r="E8470" s="757"/>
      <c r="F8470" s="757"/>
      <c r="G8470" s="757"/>
      <c r="H8470" s="757"/>
      <c r="I8470" s="757"/>
    </row>
    <row r="8471" spans="1:9" ht="15.75" customHeight="1">
      <c r="A8471" s="52">
        <v>1159</v>
      </c>
      <c r="B8471" s="52" t="s">
        <v>11328</v>
      </c>
      <c r="C8471" s="52" t="s">
        <v>10358</v>
      </c>
      <c r="D8471" s="967">
        <v>263519.33</v>
      </c>
      <c r="E8471" s="757"/>
      <c r="F8471" s="757"/>
      <c r="G8471" s="757"/>
      <c r="H8471" s="757"/>
      <c r="I8471" s="757"/>
    </row>
    <row r="8472" spans="1:9" ht="15.75" customHeight="1">
      <c r="A8472" s="52">
        <v>12114</v>
      </c>
      <c r="B8472" s="52" t="s">
        <v>11329</v>
      </c>
      <c r="C8472" s="52" t="s">
        <v>10358</v>
      </c>
      <c r="D8472" s="808">
        <v>131.24</v>
      </c>
      <c r="E8472" s="757"/>
      <c r="F8472" s="757"/>
      <c r="G8472" s="757"/>
      <c r="H8472" s="757"/>
      <c r="I8472" s="757"/>
    </row>
    <row r="8473" spans="1:9" ht="15.75" customHeight="1">
      <c r="A8473" s="52">
        <v>38106</v>
      </c>
      <c r="B8473" s="52" t="s">
        <v>11330</v>
      </c>
      <c r="C8473" s="52" t="s">
        <v>10358</v>
      </c>
      <c r="D8473" s="808">
        <v>17.829999999999998</v>
      </c>
      <c r="E8473" s="757"/>
      <c r="F8473" s="757"/>
      <c r="G8473" s="757"/>
      <c r="H8473" s="757"/>
      <c r="I8473" s="757"/>
    </row>
    <row r="8474" spans="1:9" ht="15.75" customHeight="1">
      <c r="A8474" s="52">
        <v>38085</v>
      </c>
      <c r="B8474" s="52" t="s">
        <v>11331</v>
      </c>
      <c r="C8474" s="52" t="s">
        <v>10358</v>
      </c>
      <c r="D8474" s="808">
        <v>21.07</v>
      </c>
      <c r="E8474" s="757"/>
      <c r="F8474" s="757"/>
      <c r="G8474" s="757"/>
      <c r="H8474" s="757"/>
      <c r="I8474" s="757"/>
    </row>
    <row r="8475" spans="1:9" ht="15.75" customHeight="1">
      <c r="A8475" s="52">
        <v>38599</v>
      </c>
      <c r="B8475" s="52" t="s">
        <v>11332</v>
      </c>
      <c r="C8475" s="52" t="s">
        <v>10358</v>
      </c>
      <c r="D8475" s="808">
        <v>5.17</v>
      </c>
      <c r="E8475" s="757"/>
      <c r="F8475" s="757"/>
      <c r="G8475" s="757"/>
      <c r="H8475" s="757"/>
      <c r="I8475" s="757"/>
    </row>
    <row r="8476" spans="1:9" ht="15.75" customHeight="1">
      <c r="A8476" s="52">
        <v>38596</v>
      </c>
      <c r="B8476" s="52" t="s">
        <v>11333</v>
      </c>
      <c r="C8476" s="52" t="s">
        <v>10358</v>
      </c>
      <c r="D8476" s="808">
        <v>4.3</v>
      </c>
      <c r="E8476" s="757"/>
      <c r="F8476" s="757"/>
      <c r="G8476" s="757"/>
      <c r="H8476" s="757"/>
      <c r="I8476" s="757"/>
    </row>
    <row r="8477" spans="1:9" ht="15.75" customHeight="1">
      <c r="A8477" s="52">
        <v>38600</v>
      </c>
      <c r="B8477" s="52" t="s">
        <v>11334</v>
      </c>
      <c r="C8477" s="52" t="s">
        <v>10358</v>
      </c>
      <c r="D8477" s="808">
        <v>5.48</v>
      </c>
      <c r="E8477" s="757"/>
      <c r="F8477" s="757"/>
      <c r="G8477" s="757"/>
      <c r="H8477" s="757"/>
      <c r="I8477" s="757"/>
    </row>
    <row r="8478" spans="1:9" ht="15.75" customHeight="1">
      <c r="A8478" s="52">
        <v>38597</v>
      </c>
      <c r="B8478" s="52" t="s">
        <v>11335</v>
      </c>
      <c r="C8478" s="52" t="s">
        <v>10358</v>
      </c>
      <c r="D8478" s="808">
        <v>4.32</v>
      </c>
      <c r="E8478" s="757"/>
      <c r="F8478" s="757"/>
      <c r="G8478" s="757"/>
      <c r="H8478" s="757"/>
      <c r="I8478" s="757"/>
    </row>
    <row r="8479" spans="1:9" ht="15.75" customHeight="1">
      <c r="A8479" s="52">
        <v>659</v>
      </c>
      <c r="B8479" s="52" t="s">
        <v>11336</v>
      </c>
      <c r="C8479" s="52" t="s">
        <v>10358</v>
      </c>
      <c r="D8479" s="808">
        <v>2.48</v>
      </c>
      <c r="E8479" s="757"/>
      <c r="F8479" s="757"/>
      <c r="G8479" s="757"/>
      <c r="H8479" s="757"/>
      <c r="I8479" s="757"/>
    </row>
    <row r="8480" spans="1:9" ht="15.75" customHeight="1">
      <c r="A8480" s="52">
        <v>660</v>
      </c>
      <c r="B8480" s="52" t="s">
        <v>11337</v>
      </c>
      <c r="C8480" s="52" t="s">
        <v>10358</v>
      </c>
      <c r="D8480" s="808">
        <v>2.98</v>
      </c>
      <c r="E8480" s="757"/>
      <c r="F8480" s="757"/>
      <c r="G8480" s="757"/>
      <c r="H8480" s="757"/>
      <c r="I8480" s="757"/>
    </row>
    <row r="8481" spans="1:9" ht="15.75" customHeight="1">
      <c r="A8481" s="52">
        <v>658</v>
      </c>
      <c r="B8481" s="52" t="s">
        <v>11338</v>
      </c>
      <c r="C8481" s="52" t="s">
        <v>10358</v>
      </c>
      <c r="D8481" s="808">
        <v>1.68</v>
      </c>
      <c r="E8481" s="757"/>
      <c r="F8481" s="757"/>
      <c r="G8481" s="757"/>
      <c r="H8481" s="757"/>
      <c r="I8481" s="757"/>
    </row>
    <row r="8482" spans="1:9" ht="15.75" customHeight="1">
      <c r="A8482" s="52">
        <v>38548</v>
      </c>
      <c r="B8482" s="52" t="s">
        <v>11339</v>
      </c>
      <c r="C8482" s="52" t="s">
        <v>10358</v>
      </c>
      <c r="D8482" s="808">
        <v>1.7</v>
      </c>
      <c r="E8482" s="757"/>
      <c r="F8482" s="757"/>
      <c r="G8482" s="757"/>
      <c r="H8482" s="757"/>
      <c r="I8482" s="757"/>
    </row>
    <row r="8483" spans="1:9" ht="15.75" customHeight="1">
      <c r="A8483" s="52">
        <v>34649</v>
      </c>
      <c r="B8483" s="52" t="s">
        <v>11340</v>
      </c>
      <c r="C8483" s="52" t="s">
        <v>10358</v>
      </c>
      <c r="D8483" s="808">
        <v>2.31</v>
      </c>
      <c r="E8483" s="757"/>
      <c r="F8483" s="757"/>
      <c r="G8483" s="757"/>
      <c r="H8483" s="757"/>
      <c r="I8483" s="757"/>
    </row>
    <row r="8484" spans="1:9" ht="15.75" customHeight="1">
      <c r="A8484" s="52">
        <v>34655</v>
      </c>
      <c r="B8484" s="52" t="s">
        <v>11341</v>
      </c>
      <c r="C8484" s="52" t="s">
        <v>10358</v>
      </c>
      <c r="D8484" s="808">
        <v>3.06</v>
      </c>
      <c r="E8484" s="757"/>
      <c r="F8484" s="757"/>
      <c r="G8484" s="757"/>
      <c r="H8484" s="757"/>
      <c r="I8484" s="757"/>
    </row>
    <row r="8485" spans="1:9" ht="15.75" customHeight="1">
      <c r="A8485" s="52">
        <v>40607</v>
      </c>
      <c r="B8485" s="52" t="s">
        <v>11342</v>
      </c>
      <c r="C8485" s="52" t="s">
        <v>10358</v>
      </c>
      <c r="D8485" s="808">
        <v>4.1100000000000003</v>
      </c>
      <c r="E8485" s="757"/>
      <c r="F8485" s="757"/>
      <c r="G8485" s="757"/>
      <c r="H8485" s="757"/>
      <c r="I8485" s="757"/>
    </row>
    <row r="8486" spans="1:9" ht="15.75" customHeight="1">
      <c r="A8486" s="52">
        <v>567</v>
      </c>
      <c r="B8486" s="52" t="s">
        <v>11343</v>
      </c>
      <c r="C8486" s="52" t="s">
        <v>10402</v>
      </c>
      <c r="D8486" s="808">
        <v>13.33</v>
      </c>
      <c r="E8486" s="757"/>
      <c r="F8486" s="757"/>
      <c r="G8486" s="757"/>
      <c r="H8486" s="757"/>
      <c r="I8486" s="757"/>
    </row>
    <row r="8487" spans="1:9" ht="15.75" customHeight="1">
      <c r="A8487" s="52">
        <v>574</v>
      </c>
      <c r="B8487" s="52" t="s">
        <v>11344</v>
      </c>
      <c r="C8487" s="52" t="s">
        <v>10402</v>
      </c>
      <c r="D8487" s="808">
        <v>35.04</v>
      </c>
      <c r="E8487" s="757"/>
      <c r="F8487" s="757"/>
      <c r="G8487" s="757"/>
      <c r="H8487" s="757"/>
      <c r="I8487" s="757"/>
    </row>
    <row r="8488" spans="1:9" ht="15.75" customHeight="1">
      <c r="A8488" s="52">
        <v>568</v>
      </c>
      <c r="B8488" s="52" t="s">
        <v>11345</v>
      </c>
      <c r="C8488" s="52" t="s">
        <v>10402</v>
      </c>
      <c r="D8488" s="808">
        <v>73.83</v>
      </c>
      <c r="E8488" s="757"/>
      <c r="F8488" s="757"/>
      <c r="G8488" s="757"/>
      <c r="H8488" s="757"/>
      <c r="I8488" s="757"/>
    </row>
    <row r="8489" spans="1:9" ht="15.75" customHeight="1">
      <c r="A8489" s="52">
        <v>585</v>
      </c>
      <c r="B8489" s="52" t="s">
        <v>11346</v>
      </c>
      <c r="C8489" s="52" t="s">
        <v>10406</v>
      </c>
      <c r="D8489" s="808">
        <v>32.89</v>
      </c>
      <c r="E8489" s="757"/>
      <c r="F8489" s="757"/>
      <c r="G8489" s="757"/>
      <c r="H8489" s="757"/>
      <c r="I8489" s="757"/>
    </row>
    <row r="8490" spans="1:9" ht="15.75" customHeight="1">
      <c r="A8490" s="52">
        <v>4777</v>
      </c>
      <c r="B8490" s="52" t="s">
        <v>11347</v>
      </c>
      <c r="C8490" s="52" t="s">
        <v>10406</v>
      </c>
      <c r="D8490" s="808">
        <v>10.43</v>
      </c>
      <c r="E8490" s="757"/>
      <c r="F8490" s="757"/>
      <c r="G8490" s="757"/>
      <c r="H8490" s="757"/>
      <c r="I8490" s="757"/>
    </row>
    <row r="8491" spans="1:9" ht="15.75" customHeight="1">
      <c r="A8491" s="52">
        <v>587</v>
      </c>
      <c r="B8491" s="52" t="s">
        <v>11348</v>
      </c>
      <c r="C8491" s="52" t="s">
        <v>10406</v>
      </c>
      <c r="D8491" s="808">
        <v>35.24</v>
      </c>
      <c r="E8491" s="757"/>
      <c r="F8491" s="757"/>
      <c r="G8491" s="757"/>
      <c r="H8491" s="757"/>
      <c r="I8491" s="757"/>
    </row>
    <row r="8492" spans="1:9" ht="15.75" customHeight="1">
      <c r="A8492" s="52">
        <v>590</v>
      </c>
      <c r="B8492" s="52" t="s">
        <v>11349</v>
      </c>
      <c r="C8492" s="52" t="s">
        <v>10406</v>
      </c>
      <c r="D8492" s="808">
        <v>34.06</v>
      </c>
      <c r="E8492" s="757"/>
      <c r="F8492" s="757"/>
      <c r="G8492" s="757"/>
      <c r="H8492" s="757"/>
      <c r="I8492" s="757"/>
    </row>
    <row r="8493" spans="1:9" ht="15.75" customHeight="1">
      <c r="A8493" s="52">
        <v>592</v>
      </c>
      <c r="B8493" s="52" t="s">
        <v>11350</v>
      </c>
      <c r="C8493" s="52" t="s">
        <v>10406</v>
      </c>
      <c r="D8493" s="808">
        <v>35.24</v>
      </c>
      <c r="E8493" s="757"/>
      <c r="F8493" s="757"/>
      <c r="G8493" s="757"/>
      <c r="H8493" s="757"/>
      <c r="I8493" s="757"/>
    </row>
    <row r="8494" spans="1:9" ht="15.75" customHeight="1">
      <c r="A8494" s="52">
        <v>586</v>
      </c>
      <c r="B8494" s="52" t="s">
        <v>11351</v>
      </c>
      <c r="C8494" s="52" t="s">
        <v>10402</v>
      </c>
      <c r="D8494" s="808">
        <v>20.72</v>
      </c>
      <c r="E8494" s="757"/>
      <c r="F8494" s="757"/>
      <c r="G8494" s="757"/>
      <c r="H8494" s="757"/>
      <c r="I8494" s="757"/>
    </row>
    <row r="8495" spans="1:9" ht="15.75" customHeight="1">
      <c r="A8495" s="52">
        <v>591</v>
      </c>
      <c r="B8495" s="52" t="s">
        <v>11352</v>
      </c>
      <c r="C8495" s="52" t="s">
        <v>10406</v>
      </c>
      <c r="D8495" s="808">
        <v>32.89</v>
      </c>
      <c r="E8495" s="757"/>
      <c r="F8495" s="757"/>
      <c r="G8495" s="757"/>
      <c r="H8495" s="757"/>
      <c r="I8495" s="757"/>
    </row>
    <row r="8496" spans="1:9" ht="15.75" customHeight="1">
      <c r="A8496" s="52">
        <v>588</v>
      </c>
      <c r="B8496" s="52" t="s">
        <v>11353</v>
      </c>
      <c r="C8496" s="52" t="s">
        <v>10402</v>
      </c>
      <c r="D8496" s="808">
        <v>32.770000000000003</v>
      </c>
      <c r="E8496" s="757"/>
      <c r="F8496" s="757"/>
      <c r="G8496" s="757"/>
      <c r="H8496" s="757"/>
      <c r="I8496" s="757"/>
    </row>
    <row r="8497" spans="1:9" ht="15.75" customHeight="1">
      <c r="A8497" s="52">
        <v>589</v>
      </c>
      <c r="B8497" s="52" t="s">
        <v>11354</v>
      </c>
      <c r="C8497" s="52" t="s">
        <v>10402</v>
      </c>
      <c r="D8497" s="808">
        <v>55.39</v>
      </c>
      <c r="E8497" s="757"/>
      <c r="F8497" s="757"/>
      <c r="G8497" s="757"/>
      <c r="H8497" s="757"/>
      <c r="I8497" s="757"/>
    </row>
    <row r="8498" spans="1:9" ht="15.75" customHeight="1">
      <c r="A8498" s="52">
        <v>584</v>
      </c>
      <c r="B8498" s="52" t="s">
        <v>11355</v>
      </c>
      <c r="C8498" s="52" t="s">
        <v>10402</v>
      </c>
      <c r="D8498" s="808">
        <v>35</v>
      </c>
      <c r="E8498" s="757"/>
      <c r="F8498" s="757"/>
      <c r="G8498" s="757"/>
      <c r="H8498" s="757"/>
      <c r="I8498" s="757"/>
    </row>
    <row r="8499" spans="1:9" ht="15.75" customHeight="1">
      <c r="A8499" s="52">
        <v>1165</v>
      </c>
      <c r="B8499" s="52" t="s">
        <v>11356</v>
      </c>
      <c r="C8499" s="52" t="s">
        <v>10358</v>
      </c>
      <c r="D8499" s="808">
        <v>20.11</v>
      </c>
      <c r="E8499" s="757"/>
      <c r="F8499" s="757"/>
      <c r="G8499" s="757"/>
      <c r="H8499" s="757"/>
      <c r="I8499" s="757"/>
    </row>
    <row r="8500" spans="1:9" ht="15.75" customHeight="1">
      <c r="A8500" s="52">
        <v>1164</v>
      </c>
      <c r="B8500" s="52" t="s">
        <v>11357</v>
      </c>
      <c r="C8500" s="52" t="s">
        <v>10358</v>
      </c>
      <c r="D8500" s="808">
        <v>16.29</v>
      </c>
      <c r="E8500" s="757"/>
      <c r="F8500" s="757"/>
      <c r="G8500" s="757"/>
      <c r="H8500" s="757"/>
      <c r="I8500" s="757"/>
    </row>
    <row r="8501" spans="1:9" ht="15.75" customHeight="1">
      <c r="A8501" s="52">
        <v>1162</v>
      </c>
      <c r="B8501" s="52" t="s">
        <v>11358</v>
      </c>
      <c r="C8501" s="52" t="s">
        <v>10358</v>
      </c>
      <c r="D8501" s="808">
        <v>5.66</v>
      </c>
      <c r="E8501" s="757"/>
      <c r="F8501" s="757"/>
      <c r="G8501" s="757"/>
      <c r="H8501" s="757"/>
      <c r="I8501" s="757"/>
    </row>
    <row r="8502" spans="1:9" ht="15.75" customHeight="1">
      <c r="A8502" s="52">
        <v>12395</v>
      </c>
      <c r="B8502" s="52" t="s">
        <v>11359</v>
      </c>
      <c r="C8502" s="52" t="s">
        <v>10358</v>
      </c>
      <c r="D8502" s="808">
        <v>5.5</v>
      </c>
      <c r="E8502" s="757"/>
      <c r="F8502" s="757"/>
      <c r="G8502" s="757"/>
      <c r="H8502" s="757"/>
      <c r="I8502" s="757"/>
    </row>
    <row r="8503" spans="1:9" ht="15.75" customHeight="1">
      <c r="A8503" s="52">
        <v>1170</v>
      </c>
      <c r="B8503" s="52" t="s">
        <v>11360</v>
      </c>
      <c r="C8503" s="52" t="s">
        <v>10358</v>
      </c>
      <c r="D8503" s="808">
        <v>10.67</v>
      </c>
      <c r="E8503" s="757"/>
      <c r="F8503" s="757"/>
      <c r="G8503" s="757"/>
      <c r="H8503" s="757"/>
      <c r="I8503" s="757"/>
    </row>
    <row r="8504" spans="1:9" ht="15.75" customHeight="1">
      <c r="A8504" s="52">
        <v>1169</v>
      </c>
      <c r="B8504" s="52" t="s">
        <v>11361</v>
      </c>
      <c r="C8504" s="52" t="s">
        <v>10358</v>
      </c>
      <c r="D8504" s="808">
        <v>52.4</v>
      </c>
      <c r="E8504" s="757"/>
      <c r="F8504" s="757"/>
      <c r="G8504" s="757"/>
      <c r="H8504" s="757"/>
      <c r="I8504" s="757"/>
    </row>
    <row r="8505" spans="1:9" ht="15.75" customHeight="1">
      <c r="A8505" s="52">
        <v>1166</v>
      </c>
      <c r="B8505" s="52" t="s">
        <v>11362</v>
      </c>
      <c r="C8505" s="52" t="s">
        <v>10358</v>
      </c>
      <c r="D8505" s="808">
        <v>29.05</v>
      </c>
      <c r="E8505" s="757"/>
      <c r="F8505" s="757"/>
      <c r="G8505" s="757"/>
      <c r="H8505" s="757"/>
      <c r="I8505" s="757"/>
    </row>
    <row r="8506" spans="1:9" ht="15.75" customHeight="1">
      <c r="A8506" s="52">
        <v>1163</v>
      </c>
      <c r="B8506" s="52" t="s">
        <v>11363</v>
      </c>
      <c r="C8506" s="52" t="s">
        <v>10358</v>
      </c>
      <c r="D8506" s="808">
        <v>7.32</v>
      </c>
      <c r="E8506" s="757"/>
      <c r="F8506" s="757"/>
      <c r="G8506" s="757"/>
      <c r="H8506" s="757"/>
      <c r="I8506" s="757"/>
    </row>
    <row r="8507" spans="1:9" ht="15.75" customHeight="1">
      <c r="A8507" s="52">
        <v>12396</v>
      </c>
      <c r="B8507" s="52" t="s">
        <v>11364</v>
      </c>
      <c r="C8507" s="52" t="s">
        <v>10358</v>
      </c>
      <c r="D8507" s="808">
        <v>5.5</v>
      </c>
      <c r="E8507" s="757"/>
      <c r="F8507" s="757"/>
      <c r="G8507" s="757"/>
      <c r="H8507" s="757"/>
      <c r="I8507" s="757"/>
    </row>
    <row r="8508" spans="1:9" ht="15.75" customHeight="1">
      <c r="A8508" s="52">
        <v>1168</v>
      </c>
      <c r="B8508" s="52" t="s">
        <v>11365</v>
      </c>
      <c r="C8508" s="52" t="s">
        <v>10358</v>
      </c>
      <c r="D8508" s="808">
        <v>74.7</v>
      </c>
      <c r="E8508" s="757"/>
      <c r="F8508" s="757"/>
      <c r="G8508" s="757"/>
      <c r="H8508" s="757"/>
      <c r="I8508" s="757"/>
    </row>
    <row r="8509" spans="1:9" ht="15.75" customHeight="1">
      <c r="A8509" s="52">
        <v>1167</v>
      </c>
      <c r="B8509" s="52" t="s">
        <v>11366</v>
      </c>
      <c r="C8509" s="52" t="s">
        <v>10358</v>
      </c>
      <c r="D8509" s="808">
        <v>124.96</v>
      </c>
      <c r="E8509" s="757"/>
      <c r="F8509" s="757"/>
      <c r="G8509" s="757"/>
      <c r="H8509" s="757"/>
      <c r="I8509" s="757"/>
    </row>
    <row r="8510" spans="1:9" ht="15.75" customHeight="1">
      <c r="A8510" s="52">
        <v>36331</v>
      </c>
      <c r="B8510" s="52" t="s">
        <v>11367</v>
      </c>
      <c r="C8510" s="52" t="s">
        <v>10358</v>
      </c>
      <c r="D8510" s="808">
        <v>2.41</v>
      </c>
      <c r="E8510" s="757"/>
      <c r="F8510" s="757"/>
      <c r="G8510" s="757"/>
      <c r="H8510" s="757"/>
      <c r="I8510" s="757"/>
    </row>
    <row r="8511" spans="1:9" ht="15.75" customHeight="1">
      <c r="A8511" s="52">
        <v>36346</v>
      </c>
      <c r="B8511" s="52" t="s">
        <v>11368</v>
      </c>
      <c r="C8511" s="52" t="s">
        <v>10358</v>
      </c>
      <c r="D8511" s="808">
        <v>3.6</v>
      </c>
      <c r="E8511" s="757"/>
      <c r="F8511" s="757"/>
      <c r="G8511" s="757"/>
      <c r="H8511" s="757"/>
      <c r="I8511" s="757"/>
    </row>
    <row r="8512" spans="1:9" ht="15.75" customHeight="1">
      <c r="A8512" s="52">
        <v>1197</v>
      </c>
      <c r="B8512" s="52" t="s">
        <v>11369</v>
      </c>
      <c r="C8512" s="52" t="s">
        <v>10358</v>
      </c>
      <c r="D8512" s="808">
        <v>2.04</v>
      </c>
      <c r="E8512" s="757"/>
      <c r="F8512" s="757"/>
      <c r="G8512" s="757"/>
      <c r="H8512" s="757"/>
      <c r="I8512" s="757"/>
    </row>
    <row r="8513" spans="1:9" ht="15.75" customHeight="1">
      <c r="A8513" s="52">
        <v>1202</v>
      </c>
      <c r="B8513" s="52" t="s">
        <v>11370</v>
      </c>
      <c r="C8513" s="52" t="s">
        <v>10358</v>
      </c>
      <c r="D8513" s="808">
        <v>5.78</v>
      </c>
      <c r="E8513" s="757"/>
      <c r="F8513" s="757"/>
      <c r="G8513" s="757"/>
      <c r="H8513" s="757"/>
      <c r="I8513" s="757"/>
    </row>
    <row r="8514" spans="1:9" ht="15.75" customHeight="1">
      <c r="A8514" s="52">
        <v>1198</v>
      </c>
      <c r="B8514" s="52" t="s">
        <v>11371</v>
      </c>
      <c r="C8514" s="52" t="s">
        <v>10358</v>
      </c>
      <c r="D8514" s="808">
        <v>2.67</v>
      </c>
      <c r="E8514" s="757"/>
      <c r="F8514" s="757"/>
      <c r="G8514" s="757"/>
      <c r="H8514" s="757"/>
      <c r="I8514" s="757"/>
    </row>
    <row r="8515" spans="1:9" ht="15.75" customHeight="1">
      <c r="A8515" s="52">
        <v>20088</v>
      </c>
      <c r="B8515" s="52" t="s">
        <v>11372</v>
      </c>
      <c r="C8515" s="52" t="s">
        <v>10358</v>
      </c>
      <c r="D8515" s="808">
        <v>14.37</v>
      </c>
      <c r="E8515" s="757"/>
      <c r="F8515" s="757"/>
      <c r="G8515" s="757"/>
      <c r="H8515" s="757"/>
      <c r="I8515" s="757"/>
    </row>
    <row r="8516" spans="1:9" ht="15.75" customHeight="1">
      <c r="A8516" s="52">
        <v>20089</v>
      </c>
      <c r="B8516" s="52" t="s">
        <v>11373</v>
      </c>
      <c r="C8516" s="52" t="s">
        <v>10358</v>
      </c>
      <c r="D8516" s="808">
        <v>70.44</v>
      </c>
      <c r="E8516" s="757"/>
      <c r="F8516" s="757"/>
      <c r="G8516" s="757"/>
      <c r="H8516" s="757"/>
      <c r="I8516" s="757"/>
    </row>
    <row r="8517" spans="1:9" ht="15.75" customHeight="1">
      <c r="A8517" s="52">
        <v>20087</v>
      </c>
      <c r="B8517" s="52" t="s">
        <v>11374</v>
      </c>
      <c r="C8517" s="52" t="s">
        <v>10358</v>
      </c>
      <c r="D8517" s="808">
        <v>11.89</v>
      </c>
      <c r="E8517" s="757"/>
      <c r="F8517" s="757"/>
      <c r="G8517" s="757"/>
      <c r="H8517" s="757"/>
      <c r="I8517" s="757"/>
    </row>
    <row r="8518" spans="1:9" ht="15.75" customHeight="1">
      <c r="A8518" s="52">
        <v>1200</v>
      </c>
      <c r="B8518" s="52" t="s">
        <v>11375</v>
      </c>
      <c r="C8518" s="52" t="s">
        <v>10358</v>
      </c>
      <c r="D8518" s="808">
        <v>10.8</v>
      </c>
      <c r="E8518" s="757"/>
      <c r="F8518" s="757"/>
      <c r="G8518" s="757"/>
      <c r="H8518" s="757"/>
      <c r="I8518" s="757"/>
    </row>
    <row r="8519" spans="1:9" ht="15.75" customHeight="1">
      <c r="A8519" s="52">
        <v>12909</v>
      </c>
      <c r="B8519" s="52" t="s">
        <v>11376</v>
      </c>
      <c r="C8519" s="52" t="s">
        <v>10358</v>
      </c>
      <c r="D8519" s="808">
        <v>5.01</v>
      </c>
      <c r="E8519" s="757"/>
      <c r="F8519" s="757"/>
      <c r="G8519" s="757"/>
      <c r="H8519" s="757"/>
      <c r="I8519" s="757"/>
    </row>
    <row r="8520" spans="1:9" ht="15.75" customHeight="1">
      <c r="A8520" s="52">
        <v>12910</v>
      </c>
      <c r="B8520" s="52" t="s">
        <v>11377</v>
      </c>
      <c r="C8520" s="52" t="s">
        <v>10358</v>
      </c>
      <c r="D8520" s="808">
        <v>9</v>
      </c>
      <c r="E8520" s="757"/>
      <c r="F8520" s="757"/>
      <c r="G8520" s="757"/>
      <c r="H8520" s="757"/>
      <c r="I8520" s="757"/>
    </row>
    <row r="8521" spans="1:9" ht="15.75" customHeight="1">
      <c r="A8521" s="52">
        <v>1191</v>
      </c>
      <c r="B8521" s="52" t="s">
        <v>11378</v>
      </c>
      <c r="C8521" s="52" t="s">
        <v>10358</v>
      </c>
      <c r="D8521" s="808">
        <v>1.45</v>
      </c>
      <c r="E8521" s="757"/>
      <c r="F8521" s="757"/>
      <c r="G8521" s="757"/>
      <c r="H8521" s="757"/>
      <c r="I8521" s="757"/>
    </row>
    <row r="8522" spans="1:9" ht="15.75" customHeight="1">
      <c r="A8522" s="52">
        <v>1185</v>
      </c>
      <c r="B8522" s="52" t="s">
        <v>11379</v>
      </c>
      <c r="C8522" s="52" t="s">
        <v>10358</v>
      </c>
      <c r="D8522" s="808">
        <v>1.45</v>
      </c>
      <c r="E8522" s="757"/>
      <c r="F8522" s="757"/>
      <c r="G8522" s="757"/>
      <c r="H8522" s="757"/>
      <c r="I8522" s="757"/>
    </row>
    <row r="8523" spans="1:9" ht="15.75" customHeight="1">
      <c r="A8523" s="52">
        <v>1189</v>
      </c>
      <c r="B8523" s="52" t="s">
        <v>11380</v>
      </c>
      <c r="C8523" s="52" t="s">
        <v>10358</v>
      </c>
      <c r="D8523" s="808">
        <v>2.38</v>
      </c>
      <c r="E8523" s="757"/>
      <c r="F8523" s="757"/>
      <c r="G8523" s="757"/>
      <c r="H8523" s="757"/>
      <c r="I8523" s="757"/>
    </row>
    <row r="8524" spans="1:9" ht="15.75" customHeight="1">
      <c r="A8524" s="52">
        <v>1193</v>
      </c>
      <c r="B8524" s="52" t="s">
        <v>11381</v>
      </c>
      <c r="C8524" s="52" t="s">
        <v>10358</v>
      </c>
      <c r="D8524" s="808">
        <v>4.57</v>
      </c>
      <c r="E8524" s="757"/>
      <c r="F8524" s="757"/>
      <c r="G8524" s="757"/>
      <c r="H8524" s="757"/>
      <c r="I8524" s="757"/>
    </row>
    <row r="8525" spans="1:9" ht="15.75" customHeight="1">
      <c r="A8525" s="52">
        <v>1194</v>
      </c>
      <c r="B8525" s="52" t="s">
        <v>11382</v>
      </c>
      <c r="C8525" s="52" t="s">
        <v>10358</v>
      </c>
      <c r="D8525" s="808">
        <v>8.25</v>
      </c>
      <c r="E8525" s="757"/>
      <c r="F8525" s="757"/>
      <c r="G8525" s="757"/>
      <c r="H8525" s="757"/>
      <c r="I8525" s="757"/>
    </row>
    <row r="8526" spans="1:9" ht="15.75" customHeight="1">
      <c r="A8526" s="52">
        <v>1195</v>
      </c>
      <c r="B8526" s="52" t="s">
        <v>11383</v>
      </c>
      <c r="C8526" s="52" t="s">
        <v>10358</v>
      </c>
      <c r="D8526" s="808">
        <v>13.89</v>
      </c>
      <c r="E8526" s="757"/>
      <c r="F8526" s="757"/>
      <c r="G8526" s="757"/>
      <c r="H8526" s="757"/>
      <c r="I8526" s="757"/>
    </row>
    <row r="8527" spans="1:9" ht="15.75" customHeight="1">
      <c r="A8527" s="52">
        <v>1204</v>
      </c>
      <c r="B8527" s="52" t="s">
        <v>11384</v>
      </c>
      <c r="C8527" s="52" t="s">
        <v>10358</v>
      </c>
      <c r="D8527" s="808">
        <v>24.29</v>
      </c>
      <c r="E8527" s="757"/>
      <c r="F8527" s="757"/>
      <c r="G8527" s="757"/>
      <c r="H8527" s="757"/>
      <c r="I8527" s="757"/>
    </row>
    <row r="8528" spans="1:9" ht="15.75" customHeight="1">
      <c r="A8528" s="52">
        <v>1207</v>
      </c>
      <c r="B8528" s="52" t="s">
        <v>11385</v>
      </c>
      <c r="C8528" s="52" t="s">
        <v>10358</v>
      </c>
      <c r="D8528" s="808">
        <v>34.32</v>
      </c>
      <c r="E8528" s="757"/>
      <c r="F8528" s="757"/>
      <c r="G8528" s="757"/>
      <c r="H8528" s="757"/>
      <c r="I8528" s="757"/>
    </row>
    <row r="8529" spans="1:9" ht="15.75" customHeight="1">
      <c r="A8529" s="52">
        <v>1206</v>
      </c>
      <c r="B8529" s="52" t="s">
        <v>11386</v>
      </c>
      <c r="C8529" s="52" t="s">
        <v>10358</v>
      </c>
      <c r="D8529" s="808">
        <v>8.6</v>
      </c>
      <c r="E8529" s="757"/>
      <c r="F8529" s="757"/>
      <c r="G8529" s="757"/>
      <c r="H8529" s="757"/>
      <c r="I8529" s="757"/>
    </row>
    <row r="8530" spans="1:9" ht="15.75" customHeight="1">
      <c r="A8530" s="52">
        <v>1183</v>
      </c>
      <c r="B8530" s="52" t="s">
        <v>11387</v>
      </c>
      <c r="C8530" s="52" t="s">
        <v>10358</v>
      </c>
      <c r="D8530" s="808">
        <v>22.41</v>
      </c>
      <c r="E8530" s="757"/>
      <c r="F8530" s="757"/>
      <c r="G8530" s="757"/>
      <c r="H8530" s="757"/>
      <c r="I8530" s="757"/>
    </row>
    <row r="8531" spans="1:9" ht="15.75" customHeight="1">
      <c r="A8531" s="52">
        <v>42685</v>
      </c>
      <c r="B8531" s="52" t="s">
        <v>11388</v>
      </c>
      <c r="C8531" s="52" t="s">
        <v>10358</v>
      </c>
      <c r="D8531" s="808">
        <v>73</v>
      </c>
      <c r="E8531" s="757"/>
      <c r="F8531" s="757"/>
      <c r="G8531" s="757"/>
      <c r="H8531" s="757"/>
      <c r="I8531" s="757"/>
    </row>
    <row r="8532" spans="1:9" ht="15.75" customHeight="1">
      <c r="A8532" s="52">
        <v>42686</v>
      </c>
      <c r="B8532" s="52" t="s">
        <v>11389</v>
      </c>
      <c r="C8532" s="52" t="s">
        <v>10358</v>
      </c>
      <c r="D8532" s="808">
        <v>80.400000000000006</v>
      </c>
      <c r="E8532" s="757"/>
      <c r="F8532" s="757"/>
      <c r="G8532" s="757"/>
      <c r="H8532" s="757"/>
      <c r="I8532" s="757"/>
    </row>
    <row r="8533" spans="1:9" ht="15.75" customHeight="1">
      <c r="A8533" s="52">
        <v>12894</v>
      </c>
      <c r="B8533" s="52" t="s">
        <v>11390</v>
      </c>
      <c r="C8533" s="52" t="s">
        <v>10358</v>
      </c>
      <c r="D8533" s="808">
        <v>29.25</v>
      </c>
      <c r="E8533" s="757"/>
      <c r="F8533" s="757"/>
      <c r="G8533" s="757"/>
      <c r="H8533" s="757"/>
      <c r="I8533" s="757"/>
    </row>
    <row r="8534" spans="1:9" ht="15.75" customHeight="1">
      <c r="A8534" s="52">
        <v>12895</v>
      </c>
      <c r="B8534" s="52" t="s">
        <v>11391</v>
      </c>
      <c r="C8534" s="52" t="s">
        <v>10358</v>
      </c>
      <c r="D8534" s="808">
        <v>22.5</v>
      </c>
      <c r="E8534" s="757"/>
      <c r="F8534" s="757"/>
      <c r="G8534" s="757"/>
      <c r="H8534" s="757"/>
      <c r="I8534" s="757"/>
    </row>
    <row r="8535" spans="1:9" ht="15.75" customHeight="1">
      <c r="A8535" s="52">
        <v>1631</v>
      </c>
      <c r="B8535" s="52" t="s">
        <v>11392</v>
      </c>
      <c r="C8535" s="52" t="s">
        <v>10358</v>
      </c>
      <c r="D8535" s="808">
        <v>151.72999999999999</v>
      </c>
      <c r="E8535" s="757"/>
      <c r="F8535" s="757"/>
      <c r="G8535" s="757"/>
      <c r="H8535" s="757"/>
      <c r="I8535" s="757"/>
    </row>
    <row r="8536" spans="1:9" ht="15.75" customHeight="1">
      <c r="A8536" s="52">
        <v>1633</v>
      </c>
      <c r="B8536" s="52" t="s">
        <v>11393</v>
      </c>
      <c r="C8536" s="52" t="s">
        <v>10358</v>
      </c>
      <c r="D8536" s="808">
        <v>257.8</v>
      </c>
      <c r="E8536" s="757"/>
      <c r="F8536" s="757"/>
      <c r="G8536" s="757"/>
      <c r="H8536" s="757"/>
      <c r="I8536" s="757"/>
    </row>
    <row r="8537" spans="1:9" ht="15.75" customHeight="1">
      <c r="A8537" s="52">
        <v>10818</v>
      </c>
      <c r="B8537" s="52" t="s">
        <v>11394</v>
      </c>
      <c r="C8537" s="52" t="s">
        <v>10406</v>
      </c>
      <c r="D8537" s="808">
        <v>55.85</v>
      </c>
      <c r="E8537" s="757"/>
      <c r="F8537" s="757"/>
      <c r="G8537" s="757"/>
      <c r="H8537" s="757"/>
      <c r="I8537" s="757"/>
    </row>
    <row r="8538" spans="1:9" ht="15.75" customHeight="1">
      <c r="A8538" s="52">
        <v>41410</v>
      </c>
      <c r="B8538" s="52" t="s">
        <v>11395</v>
      </c>
      <c r="C8538" s="52" t="s">
        <v>10358</v>
      </c>
      <c r="D8538" s="808">
        <v>41.91</v>
      </c>
      <c r="E8538" s="757"/>
      <c r="F8538" s="757"/>
      <c r="G8538" s="757"/>
      <c r="H8538" s="757"/>
      <c r="I8538" s="757"/>
    </row>
    <row r="8539" spans="1:9" ht="15.75" customHeight="1">
      <c r="A8539" s="52">
        <v>41411</v>
      </c>
      <c r="B8539" s="52" t="s">
        <v>11396</v>
      </c>
      <c r="C8539" s="52" t="s">
        <v>10358</v>
      </c>
      <c r="D8539" s="808">
        <v>38</v>
      </c>
      <c r="E8539" s="757"/>
      <c r="F8539" s="757"/>
      <c r="G8539" s="757"/>
      <c r="H8539" s="757"/>
      <c r="I8539" s="757"/>
    </row>
    <row r="8540" spans="1:9" ht="15.75" customHeight="1">
      <c r="A8540" s="52">
        <v>41412</v>
      </c>
      <c r="B8540" s="52" t="s">
        <v>11397</v>
      </c>
      <c r="C8540" s="52" t="s">
        <v>10358</v>
      </c>
      <c r="D8540" s="808">
        <v>73.5</v>
      </c>
      <c r="E8540" s="757"/>
      <c r="F8540" s="757"/>
      <c r="G8540" s="757"/>
      <c r="H8540" s="757"/>
      <c r="I8540" s="757"/>
    </row>
    <row r="8541" spans="1:9" ht="15.75" customHeight="1">
      <c r="A8541" s="52">
        <v>41413</v>
      </c>
      <c r="B8541" s="52" t="s">
        <v>11398</v>
      </c>
      <c r="C8541" s="52" t="s">
        <v>10358</v>
      </c>
      <c r="D8541" s="808">
        <v>66.14</v>
      </c>
      <c r="E8541" s="757"/>
      <c r="F8541" s="757"/>
      <c r="G8541" s="757"/>
      <c r="H8541" s="757"/>
      <c r="I8541" s="757"/>
    </row>
    <row r="8542" spans="1:9" ht="15.75" customHeight="1">
      <c r="A8542" s="52">
        <v>39359</v>
      </c>
      <c r="B8542" s="52" t="s">
        <v>11399</v>
      </c>
      <c r="C8542" s="52" t="s">
        <v>10358</v>
      </c>
      <c r="D8542" s="808">
        <v>23.95</v>
      </c>
      <c r="E8542" s="757"/>
      <c r="F8542" s="757"/>
      <c r="G8542" s="757"/>
      <c r="H8542" s="757"/>
      <c r="I8542" s="757"/>
    </row>
    <row r="8543" spans="1:9" ht="15.75" customHeight="1">
      <c r="A8543" s="52">
        <v>39360</v>
      </c>
      <c r="B8543" s="52" t="s">
        <v>11400</v>
      </c>
      <c r="C8543" s="52" t="s">
        <v>10358</v>
      </c>
      <c r="D8543" s="808">
        <v>21.77</v>
      </c>
      <c r="E8543" s="757"/>
      <c r="F8543" s="757"/>
      <c r="G8543" s="757"/>
      <c r="H8543" s="757"/>
      <c r="I8543" s="757"/>
    </row>
    <row r="8544" spans="1:9" ht="15.75" customHeight="1">
      <c r="A8544" s="52">
        <v>10710</v>
      </c>
      <c r="B8544" s="52" t="s">
        <v>11401</v>
      </c>
      <c r="C8544" s="52" t="s">
        <v>10774</v>
      </c>
      <c r="D8544" s="808">
        <v>135</v>
      </c>
      <c r="E8544" s="757"/>
      <c r="F8544" s="757"/>
      <c r="G8544" s="757"/>
      <c r="H8544" s="757"/>
      <c r="I8544" s="757"/>
    </row>
    <row r="8545" spans="1:9" ht="15.75" customHeight="1">
      <c r="A8545" s="52">
        <v>10709</v>
      </c>
      <c r="B8545" s="52" t="s">
        <v>11402</v>
      </c>
      <c r="C8545" s="52" t="s">
        <v>10774</v>
      </c>
      <c r="D8545" s="808">
        <v>165.85</v>
      </c>
      <c r="E8545" s="757"/>
      <c r="F8545" s="757"/>
      <c r="G8545" s="757"/>
      <c r="H8545" s="757"/>
      <c r="I8545" s="757"/>
    </row>
    <row r="8546" spans="1:9" ht="15.75" customHeight="1">
      <c r="A8546" s="52">
        <v>39636</v>
      </c>
      <c r="B8546" s="52" t="s">
        <v>11403</v>
      </c>
      <c r="C8546" s="52" t="s">
        <v>10774</v>
      </c>
      <c r="D8546" s="808">
        <v>169.36</v>
      </c>
      <c r="E8546" s="757"/>
      <c r="F8546" s="757"/>
      <c r="G8546" s="757"/>
      <c r="H8546" s="757"/>
      <c r="I8546" s="757"/>
    </row>
    <row r="8547" spans="1:9" ht="15.75" customHeight="1">
      <c r="A8547" s="52">
        <v>10708</v>
      </c>
      <c r="B8547" s="52" t="s">
        <v>11404</v>
      </c>
      <c r="C8547" s="52" t="s">
        <v>10774</v>
      </c>
      <c r="D8547" s="808">
        <v>52.26</v>
      </c>
      <c r="E8547" s="757"/>
      <c r="F8547" s="757"/>
      <c r="G8547" s="757"/>
      <c r="H8547" s="757"/>
      <c r="I8547" s="757"/>
    </row>
    <row r="8548" spans="1:9" ht="15.75" customHeight="1">
      <c r="A8548" s="52">
        <v>39635</v>
      </c>
      <c r="B8548" s="52" t="s">
        <v>11405</v>
      </c>
      <c r="C8548" s="52" t="s">
        <v>10774</v>
      </c>
      <c r="D8548" s="808">
        <v>88.97</v>
      </c>
      <c r="E8548" s="757"/>
      <c r="F8548" s="757"/>
      <c r="G8548" s="757"/>
      <c r="H8548" s="757"/>
      <c r="I8548" s="757"/>
    </row>
    <row r="8549" spans="1:9" ht="15.75" customHeight="1">
      <c r="A8549" s="52">
        <v>6117</v>
      </c>
      <c r="B8549" s="52" t="s">
        <v>11406</v>
      </c>
      <c r="C8549" s="52" t="s">
        <v>10509</v>
      </c>
      <c r="D8549" s="808">
        <v>12.78</v>
      </c>
      <c r="E8549" s="757"/>
      <c r="F8549" s="757"/>
      <c r="G8549" s="757"/>
      <c r="H8549" s="757"/>
      <c r="I8549" s="757"/>
    </row>
    <row r="8550" spans="1:9" ht="15.75" customHeight="1">
      <c r="A8550" s="52">
        <v>40913</v>
      </c>
      <c r="B8550" s="52" t="s">
        <v>11407</v>
      </c>
      <c r="C8550" s="52" t="s">
        <v>10511</v>
      </c>
      <c r="D8550" s="967">
        <v>2243.02</v>
      </c>
      <c r="E8550" s="757"/>
      <c r="F8550" s="757"/>
      <c r="G8550" s="757"/>
      <c r="H8550" s="757"/>
      <c r="I8550" s="757"/>
    </row>
    <row r="8551" spans="1:9" ht="15.75" customHeight="1">
      <c r="A8551" s="52">
        <v>1214</v>
      </c>
      <c r="B8551" s="52" t="s">
        <v>11408</v>
      </c>
      <c r="C8551" s="52" t="s">
        <v>10509</v>
      </c>
      <c r="D8551" s="808">
        <v>16.41</v>
      </c>
      <c r="E8551" s="757"/>
      <c r="F8551" s="757"/>
      <c r="G8551" s="757"/>
      <c r="H8551" s="757"/>
      <c r="I8551" s="757"/>
    </row>
    <row r="8552" spans="1:9" ht="15.75" customHeight="1">
      <c r="A8552" s="52">
        <v>40915</v>
      </c>
      <c r="B8552" s="52" t="s">
        <v>11409</v>
      </c>
      <c r="C8552" s="52" t="s">
        <v>10511</v>
      </c>
      <c r="D8552" s="967">
        <v>2878.08</v>
      </c>
      <c r="E8552" s="757"/>
      <c r="F8552" s="757"/>
      <c r="G8552" s="757"/>
      <c r="H8552" s="757"/>
      <c r="I8552" s="757"/>
    </row>
    <row r="8553" spans="1:9" ht="15.75" customHeight="1">
      <c r="A8553" s="52">
        <v>1213</v>
      </c>
      <c r="B8553" s="52" t="s">
        <v>11410</v>
      </c>
      <c r="C8553" s="52" t="s">
        <v>10509</v>
      </c>
      <c r="D8553" s="808">
        <v>17.239999999999998</v>
      </c>
      <c r="E8553" s="757"/>
      <c r="F8553" s="757"/>
      <c r="G8553" s="757"/>
      <c r="H8553" s="757"/>
      <c r="I8553" s="757"/>
    </row>
    <row r="8554" spans="1:9" ht="15.75" customHeight="1">
      <c r="A8554" s="52">
        <v>40914</v>
      </c>
      <c r="B8554" s="52" t="s">
        <v>11411</v>
      </c>
      <c r="C8554" s="52" t="s">
        <v>10511</v>
      </c>
      <c r="D8554" s="967">
        <v>3020.85</v>
      </c>
      <c r="E8554" s="757"/>
      <c r="F8554" s="757"/>
      <c r="G8554" s="757"/>
      <c r="H8554" s="757"/>
      <c r="I8554" s="757"/>
    </row>
    <row r="8555" spans="1:9" ht="15.75" customHeight="1">
      <c r="A8555" s="52">
        <v>5091</v>
      </c>
      <c r="B8555" s="52" t="s">
        <v>11412</v>
      </c>
      <c r="C8555" s="52" t="s">
        <v>10358</v>
      </c>
      <c r="D8555" s="808">
        <v>18.920000000000002</v>
      </c>
      <c r="E8555" s="757"/>
      <c r="F8555" s="757"/>
      <c r="G8555" s="757"/>
      <c r="H8555" s="757"/>
      <c r="I8555" s="757"/>
    </row>
    <row r="8556" spans="1:9" ht="15.75" customHeight="1">
      <c r="A8556" s="52">
        <v>14615</v>
      </c>
      <c r="B8556" s="52" t="s">
        <v>11413</v>
      </c>
      <c r="C8556" s="52" t="s">
        <v>10358</v>
      </c>
      <c r="D8556" s="967">
        <v>3878.35</v>
      </c>
      <c r="E8556" s="757"/>
      <c r="F8556" s="757"/>
      <c r="G8556" s="757"/>
      <c r="H8556" s="757"/>
      <c r="I8556" s="757"/>
    </row>
    <row r="8557" spans="1:9" ht="15.75" customHeight="1">
      <c r="A8557" s="52">
        <v>2711</v>
      </c>
      <c r="B8557" s="52" t="s">
        <v>11414</v>
      </c>
      <c r="C8557" s="52" t="s">
        <v>10358</v>
      </c>
      <c r="D8557" s="808">
        <v>210</v>
      </c>
      <c r="E8557" s="757"/>
      <c r="F8557" s="757"/>
      <c r="G8557" s="757"/>
      <c r="H8557" s="757"/>
      <c r="I8557" s="757"/>
    </row>
    <row r="8558" spans="1:9" ht="15.75" customHeight="1">
      <c r="A8558" s="52">
        <v>37727</v>
      </c>
      <c r="B8558" s="52" t="s">
        <v>11415</v>
      </c>
      <c r="C8558" s="52" t="s">
        <v>10358</v>
      </c>
      <c r="D8558" s="967">
        <v>17000</v>
      </c>
      <c r="E8558" s="757"/>
      <c r="F8558" s="757"/>
      <c r="G8558" s="757"/>
      <c r="H8558" s="757"/>
      <c r="I8558" s="757"/>
    </row>
    <row r="8559" spans="1:9" ht="15.75" customHeight="1">
      <c r="A8559" s="52">
        <v>37728</v>
      </c>
      <c r="B8559" s="52" t="s">
        <v>11416</v>
      </c>
      <c r="C8559" s="52" t="s">
        <v>10358</v>
      </c>
      <c r="D8559" s="967">
        <v>23062.93</v>
      </c>
      <c r="E8559" s="757"/>
      <c r="F8559" s="757"/>
      <c r="G8559" s="757"/>
      <c r="H8559" s="757"/>
      <c r="I8559" s="757"/>
    </row>
    <row r="8560" spans="1:9" ht="15.75" customHeight="1">
      <c r="A8560" s="52">
        <v>37729</v>
      </c>
      <c r="B8560" s="52" t="s">
        <v>11417</v>
      </c>
      <c r="C8560" s="52" t="s">
        <v>10358</v>
      </c>
      <c r="D8560" s="967">
        <v>24965.03</v>
      </c>
      <c r="E8560" s="757"/>
      <c r="F8560" s="757"/>
      <c r="G8560" s="757"/>
      <c r="H8560" s="757"/>
      <c r="I8560" s="757"/>
    </row>
    <row r="8561" spans="1:9" ht="15.75" customHeight="1">
      <c r="A8561" s="52">
        <v>37730</v>
      </c>
      <c r="B8561" s="52" t="s">
        <v>11418</v>
      </c>
      <c r="C8561" s="52" t="s">
        <v>10358</v>
      </c>
      <c r="D8561" s="967">
        <v>26867.13</v>
      </c>
      <c r="E8561" s="757"/>
      <c r="F8561" s="757"/>
      <c r="G8561" s="757"/>
      <c r="H8561" s="757"/>
      <c r="I8561" s="757"/>
    </row>
    <row r="8562" spans="1:9" ht="15.75" customHeight="1">
      <c r="A8562" s="52">
        <v>37731</v>
      </c>
      <c r="B8562" s="52" t="s">
        <v>11419</v>
      </c>
      <c r="C8562" s="52" t="s">
        <v>10358</v>
      </c>
      <c r="D8562" s="967">
        <v>28769.23</v>
      </c>
      <c r="E8562" s="757"/>
      <c r="F8562" s="757"/>
      <c r="G8562" s="757"/>
      <c r="H8562" s="757"/>
      <c r="I8562" s="757"/>
    </row>
    <row r="8563" spans="1:9" ht="15.75" customHeight="1">
      <c r="A8563" s="52">
        <v>37732</v>
      </c>
      <c r="B8563" s="52" t="s">
        <v>11420</v>
      </c>
      <c r="C8563" s="52" t="s">
        <v>10358</v>
      </c>
      <c r="D8563" s="967">
        <v>32811.18</v>
      </c>
      <c r="E8563" s="757"/>
      <c r="F8563" s="757"/>
      <c r="G8563" s="757"/>
      <c r="H8563" s="757"/>
      <c r="I8563" s="757"/>
    </row>
    <row r="8564" spans="1:9" ht="15.75" customHeight="1">
      <c r="A8564" s="52">
        <v>42256</v>
      </c>
      <c r="B8564" s="52" t="s">
        <v>11421</v>
      </c>
      <c r="C8564" s="52" t="s">
        <v>10406</v>
      </c>
      <c r="D8564" s="808">
        <v>9.0299999999999994</v>
      </c>
      <c r="E8564" s="757"/>
      <c r="F8564" s="757"/>
      <c r="G8564" s="757"/>
      <c r="H8564" s="757"/>
      <c r="I8564" s="757"/>
    </row>
    <row r="8565" spans="1:9" ht="15.75" customHeight="1">
      <c r="A8565" s="52">
        <v>42250</v>
      </c>
      <c r="B8565" s="52" t="s">
        <v>11422</v>
      </c>
      <c r="C8565" s="52" t="s">
        <v>11423</v>
      </c>
      <c r="D8565" s="967">
        <v>4064.18</v>
      </c>
      <c r="E8565" s="757"/>
      <c r="F8565" s="757"/>
      <c r="G8565" s="757"/>
      <c r="H8565" s="757"/>
      <c r="I8565" s="757"/>
    </row>
    <row r="8566" spans="1:9" ht="15.75" customHeight="1">
      <c r="A8566" s="52">
        <v>4743</v>
      </c>
      <c r="B8566" s="52" t="s">
        <v>11424</v>
      </c>
      <c r="C8566" s="52" t="s">
        <v>10507</v>
      </c>
      <c r="D8566" s="808">
        <v>69.599999999999994</v>
      </c>
      <c r="E8566" s="757"/>
      <c r="F8566" s="757"/>
      <c r="G8566" s="757"/>
      <c r="H8566" s="757"/>
      <c r="I8566" s="757"/>
    </row>
    <row r="8567" spans="1:9" ht="15.75" customHeight="1">
      <c r="A8567" s="52">
        <v>4744</v>
      </c>
      <c r="B8567" s="52" t="s">
        <v>11425</v>
      </c>
      <c r="C8567" s="52" t="s">
        <v>10507</v>
      </c>
      <c r="D8567" s="808">
        <v>111.36</v>
      </c>
      <c r="E8567" s="757"/>
      <c r="F8567" s="757"/>
      <c r="G8567" s="757"/>
      <c r="H8567" s="757"/>
      <c r="I8567" s="757"/>
    </row>
    <row r="8568" spans="1:9" ht="15.75" customHeight="1">
      <c r="A8568" s="52">
        <v>4745</v>
      </c>
      <c r="B8568" s="52" t="s">
        <v>11426</v>
      </c>
      <c r="C8568" s="52" t="s">
        <v>10507</v>
      </c>
      <c r="D8568" s="808">
        <v>133.57</v>
      </c>
      <c r="E8568" s="757"/>
      <c r="F8568" s="757"/>
      <c r="G8568" s="757"/>
      <c r="H8568" s="757"/>
      <c r="I8568" s="757"/>
    </row>
    <row r="8569" spans="1:9" ht="15.75" customHeight="1">
      <c r="A8569" s="52">
        <v>36496</v>
      </c>
      <c r="B8569" s="52" t="s">
        <v>11427</v>
      </c>
      <c r="C8569" s="52" t="s">
        <v>10358</v>
      </c>
      <c r="D8569" s="967">
        <v>9847.06</v>
      </c>
      <c r="E8569" s="757"/>
      <c r="F8569" s="757"/>
      <c r="G8569" s="757"/>
      <c r="H8569" s="757"/>
      <c r="I8569" s="757"/>
    </row>
    <row r="8570" spans="1:9" ht="15.75" customHeight="1">
      <c r="A8570" s="52">
        <v>10630</v>
      </c>
      <c r="B8570" s="52" t="s">
        <v>11428</v>
      </c>
      <c r="C8570" s="52" t="s">
        <v>10358</v>
      </c>
      <c r="D8570" s="967">
        <v>698388.73</v>
      </c>
      <c r="E8570" s="757"/>
      <c r="F8570" s="757"/>
      <c r="G8570" s="757"/>
      <c r="H8570" s="757"/>
      <c r="I8570" s="757"/>
    </row>
    <row r="8571" spans="1:9" ht="15.75" customHeight="1">
      <c r="A8571" s="52">
        <v>37762</v>
      </c>
      <c r="B8571" s="52" t="s">
        <v>11429</v>
      </c>
      <c r="C8571" s="52" t="s">
        <v>10358</v>
      </c>
      <c r="D8571" s="967">
        <v>598965.46</v>
      </c>
      <c r="E8571" s="757"/>
      <c r="F8571" s="757"/>
      <c r="G8571" s="757"/>
      <c r="H8571" s="757"/>
      <c r="I8571" s="757"/>
    </row>
    <row r="8572" spans="1:9" ht="15.75" customHeight="1">
      <c r="A8572" s="52">
        <v>37763</v>
      </c>
      <c r="B8572" s="52" t="s">
        <v>11430</v>
      </c>
      <c r="C8572" s="52" t="s">
        <v>10358</v>
      </c>
      <c r="D8572" s="967">
        <v>606240.24</v>
      </c>
      <c r="E8572" s="757"/>
      <c r="F8572" s="757"/>
      <c r="G8572" s="757"/>
      <c r="H8572" s="757"/>
      <c r="I8572" s="757"/>
    </row>
    <row r="8573" spans="1:9" ht="15.75" customHeight="1">
      <c r="A8573" s="52">
        <v>41992</v>
      </c>
      <c r="B8573" s="52" t="s">
        <v>11431</v>
      </c>
      <c r="C8573" s="52" t="s">
        <v>10358</v>
      </c>
      <c r="D8573" s="967">
        <v>689174</v>
      </c>
      <c r="E8573" s="757"/>
      <c r="F8573" s="757"/>
      <c r="G8573" s="757"/>
      <c r="H8573" s="757"/>
      <c r="I8573" s="757"/>
    </row>
    <row r="8574" spans="1:9" ht="15.75" customHeight="1">
      <c r="A8574" s="52">
        <v>13215</v>
      </c>
      <c r="B8574" s="52" t="s">
        <v>11432</v>
      </c>
      <c r="C8574" s="52" t="s">
        <v>10358</v>
      </c>
      <c r="D8574" s="967">
        <v>845098.92</v>
      </c>
      <c r="E8574" s="757"/>
      <c r="F8574" s="757"/>
      <c r="G8574" s="757"/>
      <c r="H8574" s="757"/>
      <c r="I8574" s="757"/>
    </row>
    <row r="8575" spans="1:9" ht="15.75" customHeight="1">
      <c r="A8575" s="52">
        <v>4235</v>
      </c>
      <c r="B8575" s="52" t="s">
        <v>11433</v>
      </c>
      <c r="C8575" s="52" t="s">
        <v>10509</v>
      </c>
      <c r="D8575" s="808">
        <v>12.97</v>
      </c>
      <c r="E8575" s="757"/>
      <c r="F8575" s="757"/>
      <c r="G8575" s="757"/>
      <c r="H8575" s="757"/>
      <c r="I8575" s="757"/>
    </row>
    <row r="8576" spans="1:9" ht="15.75" customHeight="1">
      <c r="A8576" s="52">
        <v>40976</v>
      </c>
      <c r="B8576" s="52" t="s">
        <v>11434</v>
      </c>
      <c r="C8576" s="52" t="s">
        <v>10511</v>
      </c>
      <c r="D8576" s="967">
        <v>2274.27</v>
      </c>
      <c r="E8576" s="757"/>
      <c r="F8576" s="757"/>
      <c r="G8576" s="757"/>
      <c r="H8576" s="757"/>
      <c r="I8576" s="757"/>
    </row>
    <row r="8577" spans="1:9" ht="15.75" customHeight="1">
      <c r="A8577" s="52">
        <v>43091</v>
      </c>
      <c r="B8577" s="52" t="s">
        <v>11435</v>
      </c>
      <c r="C8577" s="52" t="s">
        <v>10358</v>
      </c>
      <c r="D8577" s="967">
        <v>7086.24</v>
      </c>
      <c r="E8577" s="757"/>
      <c r="F8577" s="757"/>
      <c r="G8577" s="757"/>
      <c r="H8577" s="757"/>
      <c r="I8577" s="757"/>
    </row>
    <row r="8578" spans="1:9" ht="15.75" customHeight="1">
      <c r="A8578" s="52">
        <v>43092</v>
      </c>
      <c r="B8578" s="52" t="s">
        <v>11436</v>
      </c>
      <c r="C8578" s="52" t="s">
        <v>10358</v>
      </c>
      <c r="D8578" s="967">
        <v>9448.32</v>
      </c>
      <c r="E8578" s="757"/>
      <c r="F8578" s="757"/>
      <c r="G8578" s="757"/>
      <c r="H8578" s="757"/>
      <c r="I8578" s="757"/>
    </row>
    <row r="8579" spans="1:9" ht="15.75" customHeight="1">
      <c r="A8579" s="52">
        <v>43089</v>
      </c>
      <c r="B8579" s="52" t="s">
        <v>11437</v>
      </c>
      <c r="C8579" s="52" t="s">
        <v>10358</v>
      </c>
      <c r="D8579" s="967">
        <v>1646.64</v>
      </c>
      <c r="E8579" s="757"/>
      <c r="F8579" s="757"/>
      <c r="G8579" s="757"/>
      <c r="H8579" s="757"/>
      <c r="I8579" s="757"/>
    </row>
    <row r="8580" spans="1:9" ht="15.75" customHeight="1">
      <c r="A8580" s="52">
        <v>43090</v>
      </c>
      <c r="B8580" s="52" t="s">
        <v>11438</v>
      </c>
      <c r="C8580" s="52" t="s">
        <v>10358</v>
      </c>
      <c r="D8580" s="967">
        <v>3633.97</v>
      </c>
      <c r="E8580" s="757"/>
      <c r="F8580" s="757"/>
      <c r="G8580" s="757"/>
      <c r="H8580" s="757"/>
      <c r="I8580" s="757"/>
    </row>
    <row r="8581" spans="1:9" ht="15.75" customHeight="1">
      <c r="A8581" s="52">
        <v>41967</v>
      </c>
      <c r="B8581" s="52" t="s">
        <v>11439</v>
      </c>
      <c r="C8581" s="52" t="s">
        <v>10408</v>
      </c>
      <c r="D8581" s="808">
        <v>18.66</v>
      </c>
      <c r="E8581" s="757"/>
      <c r="F8581" s="757"/>
      <c r="G8581" s="757"/>
      <c r="H8581" s="757"/>
      <c r="I8581" s="757"/>
    </row>
    <row r="8582" spans="1:9" ht="15.75" customHeight="1">
      <c r="A8582" s="52">
        <v>12760</v>
      </c>
      <c r="B8582" s="52" t="s">
        <v>11440</v>
      </c>
      <c r="C8582" s="52" t="s">
        <v>10774</v>
      </c>
      <c r="D8582" s="967">
        <v>1506.08</v>
      </c>
      <c r="E8582" s="757"/>
      <c r="F8582" s="757"/>
      <c r="G8582" s="757"/>
      <c r="H8582" s="757"/>
      <c r="I8582" s="757"/>
    </row>
    <row r="8583" spans="1:9" ht="15.75" customHeight="1">
      <c r="A8583" s="52">
        <v>12759</v>
      </c>
      <c r="B8583" s="52" t="s">
        <v>11441</v>
      </c>
      <c r="C8583" s="52" t="s">
        <v>10774</v>
      </c>
      <c r="D8583" s="967">
        <v>1004.04</v>
      </c>
      <c r="E8583" s="757"/>
      <c r="F8583" s="757"/>
      <c r="G8583" s="757"/>
      <c r="H8583" s="757"/>
      <c r="I8583" s="757"/>
    </row>
    <row r="8584" spans="1:9" ht="15.75" customHeight="1">
      <c r="A8584" s="52">
        <v>43105</v>
      </c>
      <c r="B8584" s="52" t="s">
        <v>11442</v>
      </c>
      <c r="C8584" s="52" t="s">
        <v>10406</v>
      </c>
      <c r="D8584" s="808">
        <v>35.94</v>
      </c>
      <c r="E8584" s="757"/>
      <c r="F8584" s="757"/>
      <c r="G8584" s="757"/>
      <c r="H8584" s="757"/>
      <c r="I8584" s="757"/>
    </row>
    <row r="8585" spans="1:9" ht="15.75" customHeight="1">
      <c r="A8585" s="52">
        <v>40424</v>
      </c>
      <c r="B8585" s="52" t="s">
        <v>11443</v>
      </c>
      <c r="C8585" s="52" t="s">
        <v>10406</v>
      </c>
      <c r="D8585" s="808">
        <v>9.1300000000000008</v>
      </c>
      <c r="E8585" s="757"/>
      <c r="F8585" s="757"/>
      <c r="G8585" s="757"/>
      <c r="H8585" s="757"/>
      <c r="I8585" s="757"/>
    </row>
    <row r="8586" spans="1:9" ht="15.75" customHeight="1">
      <c r="A8586" s="52">
        <v>1325</v>
      </c>
      <c r="B8586" s="52" t="s">
        <v>11444</v>
      </c>
      <c r="C8586" s="52" t="s">
        <v>10406</v>
      </c>
      <c r="D8586" s="808">
        <v>10</v>
      </c>
      <c r="E8586" s="757"/>
      <c r="F8586" s="757"/>
      <c r="G8586" s="757"/>
      <c r="H8586" s="757"/>
      <c r="I8586" s="757"/>
    </row>
    <row r="8587" spans="1:9" ht="15.75" customHeight="1">
      <c r="A8587" s="52">
        <v>1327</v>
      </c>
      <c r="B8587" s="52" t="s">
        <v>11445</v>
      </c>
      <c r="C8587" s="52" t="s">
        <v>10406</v>
      </c>
      <c r="D8587" s="808">
        <v>10.65</v>
      </c>
      <c r="E8587" s="757"/>
      <c r="F8587" s="757"/>
      <c r="G8587" s="757"/>
      <c r="H8587" s="757"/>
      <c r="I8587" s="757"/>
    </row>
    <row r="8588" spans="1:9" ht="15.75" customHeight="1">
      <c r="A8588" s="52">
        <v>1328</v>
      </c>
      <c r="B8588" s="52" t="s">
        <v>11446</v>
      </c>
      <c r="C8588" s="52" t="s">
        <v>10406</v>
      </c>
      <c r="D8588" s="808">
        <v>10.029999999999999</v>
      </c>
      <c r="E8588" s="757"/>
      <c r="F8588" s="757"/>
      <c r="G8588" s="757"/>
      <c r="H8588" s="757"/>
      <c r="I8588" s="757"/>
    </row>
    <row r="8589" spans="1:9" ht="15.75" customHeight="1">
      <c r="A8589" s="52">
        <v>1321</v>
      </c>
      <c r="B8589" s="52" t="s">
        <v>11447</v>
      </c>
      <c r="C8589" s="52" t="s">
        <v>10406</v>
      </c>
      <c r="D8589" s="808">
        <v>9.2799999999999994</v>
      </c>
      <c r="E8589" s="757"/>
      <c r="F8589" s="757"/>
      <c r="G8589" s="757"/>
      <c r="H8589" s="757"/>
      <c r="I8589" s="757"/>
    </row>
    <row r="8590" spans="1:9" ht="15.75" customHeight="1">
      <c r="A8590" s="52">
        <v>1318</v>
      </c>
      <c r="B8590" s="52" t="s">
        <v>11448</v>
      </c>
      <c r="C8590" s="52" t="s">
        <v>10406</v>
      </c>
      <c r="D8590" s="808">
        <v>9.2899999999999991</v>
      </c>
      <c r="E8590" s="757"/>
      <c r="F8590" s="757"/>
      <c r="G8590" s="757"/>
      <c r="H8590" s="757"/>
      <c r="I8590" s="757"/>
    </row>
    <row r="8591" spans="1:9" ht="15.75" customHeight="1">
      <c r="A8591" s="52">
        <v>1322</v>
      </c>
      <c r="B8591" s="52" t="s">
        <v>11449</v>
      </c>
      <c r="C8591" s="52" t="s">
        <v>10406</v>
      </c>
      <c r="D8591" s="808">
        <v>9.81</v>
      </c>
      <c r="E8591" s="757"/>
      <c r="F8591" s="757"/>
      <c r="G8591" s="757"/>
      <c r="H8591" s="757"/>
      <c r="I8591" s="757"/>
    </row>
    <row r="8592" spans="1:9" ht="15.75" customHeight="1">
      <c r="A8592" s="52">
        <v>1323</v>
      </c>
      <c r="B8592" s="52" t="s">
        <v>11450</v>
      </c>
      <c r="C8592" s="52" t="s">
        <v>10406</v>
      </c>
      <c r="D8592" s="808">
        <v>9.81</v>
      </c>
      <c r="E8592" s="757"/>
      <c r="F8592" s="757"/>
      <c r="G8592" s="757"/>
      <c r="H8592" s="757"/>
      <c r="I8592" s="757"/>
    </row>
    <row r="8593" spans="1:9" ht="15.75" customHeight="1">
      <c r="A8593" s="52">
        <v>1319</v>
      </c>
      <c r="B8593" s="52" t="s">
        <v>11451</v>
      </c>
      <c r="C8593" s="52" t="s">
        <v>10406</v>
      </c>
      <c r="D8593" s="808">
        <v>8.27</v>
      </c>
      <c r="E8593" s="757"/>
      <c r="F8593" s="757"/>
      <c r="G8593" s="757"/>
      <c r="H8593" s="757"/>
      <c r="I8593" s="757"/>
    </row>
    <row r="8594" spans="1:9" ht="15.75" customHeight="1">
      <c r="A8594" s="52">
        <v>11026</v>
      </c>
      <c r="B8594" s="52" t="s">
        <v>11452</v>
      </c>
      <c r="C8594" s="52" t="s">
        <v>10406</v>
      </c>
      <c r="D8594" s="808">
        <v>11.38</v>
      </c>
      <c r="E8594" s="757"/>
      <c r="F8594" s="757"/>
      <c r="G8594" s="757"/>
      <c r="H8594" s="757"/>
      <c r="I8594" s="757"/>
    </row>
    <row r="8595" spans="1:9" ht="15.75" customHeight="1">
      <c r="A8595" s="52">
        <v>11027</v>
      </c>
      <c r="B8595" s="52" t="s">
        <v>11453</v>
      </c>
      <c r="C8595" s="52" t="s">
        <v>10406</v>
      </c>
      <c r="D8595" s="808">
        <v>11.84</v>
      </c>
      <c r="E8595" s="757"/>
      <c r="F8595" s="757"/>
      <c r="G8595" s="757"/>
      <c r="H8595" s="757"/>
      <c r="I8595" s="757"/>
    </row>
    <row r="8596" spans="1:9" ht="15.75" customHeight="1">
      <c r="A8596" s="52">
        <v>11046</v>
      </c>
      <c r="B8596" s="52" t="s">
        <v>11454</v>
      </c>
      <c r="C8596" s="52" t="s">
        <v>10406</v>
      </c>
      <c r="D8596" s="808">
        <v>11.34</v>
      </c>
      <c r="E8596" s="757"/>
      <c r="F8596" s="757"/>
      <c r="G8596" s="757"/>
      <c r="H8596" s="757"/>
      <c r="I8596" s="757"/>
    </row>
    <row r="8597" spans="1:9" ht="15.75" customHeight="1">
      <c r="A8597" s="52">
        <v>11047</v>
      </c>
      <c r="B8597" s="52" t="s">
        <v>11455</v>
      </c>
      <c r="C8597" s="52" t="s">
        <v>10406</v>
      </c>
      <c r="D8597" s="808">
        <v>12.36</v>
      </c>
      <c r="E8597" s="757"/>
      <c r="F8597" s="757"/>
      <c r="G8597" s="757"/>
      <c r="H8597" s="757"/>
      <c r="I8597" s="757"/>
    </row>
    <row r="8598" spans="1:9" ht="15.75" customHeight="1">
      <c r="A8598" s="52">
        <v>43668</v>
      </c>
      <c r="B8598" s="52" t="s">
        <v>11456</v>
      </c>
      <c r="C8598" s="52" t="s">
        <v>10406</v>
      </c>
      <c r="D8598" s="808">
        <v>10.91</v>
      </c>
      <c r="E8598" s="757"/>
      <c r="F8598" s="757"/>
      <c r="G8598" s="757"/>
      <c r="H8598" s="757"/>
      <c r="I8598" s="757"/>
    </row>
    <row r="8599" spans="1:9" ht="15.75" customHeight="1">
      <c r="A8599" s="52">
        <v>11049</v>
      </c>
      <c r="B8599" s="52" t="s">
        <v>11457</v>
      </c>
      <c r="C8599" s="52" t="s">
        <v>10406</v>
      </c>
      <c r="D8599" s="808">
        <v>11.82</v>
      </c>
      <c r="E8599" s="757"/>
      <c r="F8599" s="757"/>
      <c r="G8599" s="757"/>
      <c r="H8599" s="757"/>
      <c r="I8599" s="757"/>
    </row>
    <row r="8600" spans="1:9" ht="15.75" customHeight="1">
      <c r="A8600" s="52">
        <v>43106</v>
      </c>
      <c r="B8600" s="52" t="s">
        <v>11458</v>
      </c>
      <c r="C8600" s="52" t="s">
        <v>10406</v>
      </c>
      <c r="D8600" s="808">
        <v>11.89</v>
      </c>
      <c r="E8600" s="757"/>
      <c r="F8600" s="757"/>
      <c r="G8600" s="757"/>
      <c r="H8600" s="757"/>
      <c r="I8600" s="757"/>
    </row>
    <row r="8601" spans="1:9" ht="15.75" customHeight="1">
      <c r="A8601" s="52">
        <v>11051</v>
      </c>
      <c r="B8601" s="52" t="s">
        <v>11459</v>
      </c>
      <c r="C8601" s="52" t="s">
        <v>10406</v>
      </c>
      <c r="D8601" s="808">
        <v>12.41</v>
      </c>
      <c r="E8601" s="757"/>
      <c r="F8601" s="757"/>
      <c r="G8601" s="757"/>
      <c r="H8601" s="757"/>
      <c r="I8601" s="757"/>
    </row>
    <row r="8602" spans="1:9" ht="15.75" customHeight="1">
      <c r="A8602" s="52">
        <v>11061</v>
      </c>
      <c r="B8602" s="52" t="s">
        <v>11460</v>
      </c>
      <c r="C8602" s="52" t="s">
        <v>10406</v>
      </c>
      <c r="D8602" s="808">
        <v>14.89</v>
      </c>
      <c r="E8602" s="757"/>
      <c r="F8602" s="757"/>
      <c r="G8602" s="757"/>
      <c r="H8602" s="757"/>
      <c r="I8602" s="757"/>
    </row>
    <row r="8603" spans="1:9" ht="15.75" customHeight="1">
      <c r="A8603" s="52">
        <v>43667</v>
      </c>
      <c r="B8603" s="52" t="s">
        <v>11461</v>
      </c>
      <c r="C8603" s="52" t="s">
        <v>10406</v>
      </c>
      <c r="D8603" s="808">
        <v>10.82</v>
      </c>
      <c r="E8603" s="757"/>
      <c r="F8603" s="757"/>
      <c r="G8603" s="757"/>
      <c r="H8603" s="757"/>
      <c r="I8603" s="757"/>
    </row>
    <row r="8604" spans="1:9" ht="15.75" customHeight="1">
      <c r="A8604" s="52">
        <v>1333</v>
      </c>
      <c r="B8604" s="52" t="s">
        <v>11462</v>
      </c>
      <c r="C8604" s="52" t="s">
        <v>10406</v>
      </c>
      <c r="D8604" s="808">
        <v>9.01</v>
      </c>
      <c r="E8604" s="757"/>
      <c r="F8604" s="757"/>
      <c r="G8604" s="757"/>
      <c r="H8604" s="757"/>
      <c r="I8604" s="757"/>
    </row>
    <row r="8605" spans="1:9" ht="15.75" customHeight="1">
      <c r="A8605" s="52">
        <v>1330</v>
      </c>
      <c r="B8605" s="52" t="s">
        <v>11463</v>
      </c>
      <c r="C8605" s="52" t="s">
        <v>10406</v>
      </c>
      <c r="D8605" s="808">
        <v>8.93</v>
      </c>
      <c r="E8605" s="757"/>
      <c r="F8605" s="757"/>
      <c r="G8605" s="757"/>
      <c r="H8605" s="757"/>
      <c r="I8605" s="757"/>
    </row>
    <row r="8606" spans="1:9" ht="15.75" customHeight="1">
      <c r="A8606" s="52">
        <v>10957</v>
      </c>
      <c r="B8606" s="52" t="s">
        <v>11464</v>
      </c>
      <c r="C8606" s="52" t="s">
        <v>10406</v>
      </c>
      <c r="D8606" s="808">
        <v>10.3</v>
      </c>
      <c r="E8606" s="757"/>
      <c r="F8606" s="757"/>
      <c r="G8606" s="757"/>
      <c r="H8606" s="757"/>
      <c r="I8606" s="757"/>
    </row>
    <row r="8607" spans="1:9" ht="15.75" customHeight="1">
      <c r="A8607" s="52">
        <v>1332</v>
      </c>
      <c r="B8607" s="52" t="s">
        <v>11465</v>
      </c>
      <c r="C8607" s="52" t="s">
        <v>10406</v>
      </c>
      <c r="D8607" s="808">
        <v>9.16</v>
      </c>
      <c r="E8607" s="757"/>
      <c r="F8607" s="757"/>
      <c r="G8607" s="757"/>
      <c r="H8607" s="757"/>
      <c r="I8607" s="757"/>
    </row>
    <row r="8608" spans="1:9" ht="15.75" customHeight="1">
      <c r="A8608" s="52">
        <v>1334</v>
      </c>
      <c r="B8608" s="52" t="s">
        <v>11466</v>
      </c>
      <c r="C8608" s="52" t="s">
        <v>10406</v>
      </c>
      <c r="D8608" s="808">
        <v>10.15</v>
      </c>
      <c r="E8608" s="757"/>
      <c r="F8608" s="757"/>
      <c r="G8608" s="757"/>
      <c r="H8608" s="757"/>
      <c r="I8608" s="757"/>
    </row>
    <row r="8609" spans="1:9" ht="15.75" customHeight="1">
      <c r="A8609" s="52">
        <v>1335</v>
      </c>
      <c r="B8609" s="52" t="s">
        <v>11467</v>
      </c>
      <c r="C8609" s="52" t="s">
        <v>10406</v>
      </c>
      <c r="D8609" s="808">
        <v>10.49</v>
      </c>
      <c r="E8609" s="757"/>
      <c r="F8609" s="757"/>
      <c r="G8609" s="757"/>
      <c r="H8609" s="757"/>
      <c r="I8609" s="757"/>
    </row>
    <row r="8610" spans="1:9" ht="15.75" customHeight="1">
      <c r="A8610" s="52">
        <v>40425</v>
      </c>
      <c r="B8610" s="52" t="s">
        <v>11468</v>
      </c>
      <c r="C8610" s="52" t="s">
        <v>10406</v>
      </c>
      <c r="D8610" s="808">
        <v>8.98</v>
      </c>
      <c r="E8610" s="757"/>
      <c r="F8610" s="757"/>
      <c r="G8610" s="757"/>
      <c r="H8610" s="757"/>
      <c r="I8610" s="757"/>
    </row>
    <row r="8611" spans="1:9" ht="15.75" customHeight="1">
      <c r="A8611" s="52">
        <v>1337</v>
      </c>
      <c r="B8611" s="52" t="s">
        <v>11469</v>
      </c>
      <c r="C8611" s="52" t="s">
        <v>10406</v>
      </c>
      <c r="D8611" s="808">
        <v>10.3</v>
      </c>
      <c r="E8611" s="757"/>
      <c r="F8611" s="757"/>
      <c r="G8611" s="757"/>
      <c r="H8611" s="757"/>
      <c r="I8611" s="757"/>
    </row>
    <row r="8612" spans="1:9" ht="15.75" customHeight="1">
      <c r="A8612" s="52">
        <v>1338</v>
      </c>
      <c r="B8612" s="52" t="s">
        <v>11470</v>
      </c>
      <c r="C8612" s="52" t="s">
        <v>10774</v>
      </c>
      <c r="D8612" s="808">
        <v>54.93</v>
      </c>
      <c r="E8612" s="757"/>
      <c r="F8612" s="757"/>
      <c r="G8612" s="757"/>
      <c r="H8612" s="757"/>
      <c r="I8612" s="757"/>
    </row>
    <row r="8613" spans="1:9" ht="15.75" customHeight="1">
      <c r="A8613" s="52">
        <v>1340</v>
      </c>
      <c r="B8613" s="52" t="s">
        <v>11471</v>
      </c>
      <c r="C8613" s="52" t="s">
        <v>10774</v>
      </c>
      <c r="D8613" s="808">
        <v>63.5</v>
      </c>
      <c r="E8613" s="757"/>
      <c r="F8613" s="757"/>
      <c r="G8613" s="757"/>
      <c r="H8613" s="757"/>
      <c r="I8613" s="757"/>
    </row>
    <row r="8614" spans="1:9" ht="15.75" customHeight="1">
      <c r="A8614" s="52">
        <v>1341</v>
      </c>
      <c r="B8614" s="52" t="s">
        <v>11472</v>
      </c>
      <c r="C8614" s="52" t="s">
        <v>10774</v>
      </c>
      <c r="D8614" s="808">
        <v>61.16</v>
      </c>
      <c r="E8614" s="757"/>
      <c r="F8614" s="757"/>
      <c r="G8614" s="757"/>
      <c r="H8614" s="757"/>
      <c r="I8614" s="757"/>
    </row>
    <row r="8615" spans="1:9" ht="15.75" customHeight="1">
      <c r="A8615" s="52">
        <v>34659</v>
      </c>
      <c r="B8615" s="52" t="s">
        <v>11473</v>
      </c>
      <c r="C8615" s="52" t="s">
        <v>10774</v>
      </c>
      <c r="D8615" s="808">
        <v>43.29</v>
      </c>
      <c r="E8615" s="757"/>
      <c r="F8615" s="757"/>
      <c r="G8615" s="757"/>
      <c r="H8615" s="757"/>
      <c r="I8615" s="757"/>
    </row>
    <row r="8616" spans="1:9" ht="15.75" customHeight="1">
      <c r="A8616" s="52">
        <v>34514</v>
      </c>
      <c r="B8616" s="52" t="s">
        <v>11474</v>
      </c>
      <c r="C8616" s="52" t="s">
        <v>10774</v>
      </c>
      <c r="D8616" s="808">
        <v>47.95</v>
      </c>
      <c r="E8616" s="757"/>
      <c r="F8616" s="757"/>
      <c r="G8616" s="757"/>
      <c r="H8616" s="757"/>
      <c r="I8616" s="757"/>
    </row>
    <row r="8617" spans="1:9" ht="15.75" customHeight="1">
      <c r="A8617" s="52">
        <v>34660</v>
      </c>
      <c r="B8617" s="52" t="s">
        <v>11475</v>
      </c>
      <c r="C8617" s="52" t="s">
        <v>10774</v>
      </c>
      <c r="D8617" s="808">
        <v>60.85</v>
      </c>
      <c r="E8617" s="757"/>
      <c r="F8617" s="757"/>
      <c r="G8617" s="757"/>
      <c r="H8617" s="757"/>
      <c r="I8617" s="757"/>
    </row>
    <row r="8618" spans="1:9" ht="15.75" customHeight="1">
      <c r="A8618" s="52">
        <v>34661</v>
      </c>
      <c r="B8618" s="52" t="s">
        <v>11476</v>
      </c>
      <c r="C8618" s="52" t="s">
        <v>10774</v>
      </c>
      <c r="D8618" s="808">
        <v>87.4</v>
      </c>
      <c r="E8618" s="757"/>
      <c r="F8618" s="757"/>
      <c r="G8618" s="757"/>
      <c r="H8618" s="757"/>
      <c r="I8618" s="757"/>
    </row>
    <row r="8619" spans="1:9" ht="15.75" customHeight="1">
      <c r="A8619" s="52">
        <v>34667</v>
      </c>
      <c r="B8619" s="52" t="s">
        <v>11477</v>
      </c>
      <c r="C8619" s="52" t="s">
        <v>10774</v>
      </c>
      <c r="D8619" s="808">
        <v>31.65</v>
      </c>
      <c r="E8619" s="757"/>
      <c r="F8619" s="757"/>
      <c r="G8619" s="757"/>
      <c r="H8619" s="757"/>
      <c r="I8619" s="757"/>
    </row>
    <row r="8620" spans="1:9" ht="15.75" customHeight="1">
      <c r="A8620" s="52">
        <v>34668</v>
      </c>
      <c r="B8620" s="52" t="s">
        <v>11478</v>
      </c>
      <c r="C8620" s="52" t="s">
        <v>10774</v>
      </c>
      <c r="D8620" s="808">
        <v>41.36</v>
      </c>
      <c r="E8620" s="757"/>
      <c r="F8620" s="757"/>
      <c r="G8620" s="757"/>
      <c r="H8620" s="757"/>
      <c r="I8620" s="757"/>
    </row>
    <row r="8621" spans="1:9" ht="15.75" customHeight="1">
      <c r="A8621" s="52">
        <v>34741</v>
      </c>
      <c r="B8621" s="52" t="s">
        <v>11479</v>
      </c>
      <c r="C8621" s="52" t="s">
        <v>10774</v>
      </c>
      <c r="D8621" s="808">
        <v>45.51</v>
      </c>
      <c r="E8621" s="757"/>
      <c r="F8621" s="757"/>
      <c r="G8621" s="757"/>
      <c r="H8621" s="757"/>
      <c r="I8621" s="757"/>
    </row>
    <row r="8622" spans="1:9" ht="15.75" customHeight="1">
      <c r="A8622" s="52">
        <v>34664</v>
      </c>
      <c r="B8622" s="52" t="s">
        <v>11480</v>
      </c>
      <c r="C8622" s="52" t="s">
        <v>10774</v>
      </c>
      <c r="D8622" s="808">
        <v>49.66</v>
      </c>
      <c r="E8622" s="757"/>
      <c r="F8622" s="757"/>
      <c r="G8622" s="757"/>
      <c r="H8622" s="757"/>
      <c r="I8622" s="757"/>
    </row>
    <row r="8623" spans="1:9" ht="15.75" customHeight="1">
      <c r="A8623" s="52">
        <v>34665</v>
      </c>
      <c r="B8623" s="52" t="s">
        <v>11481</v>
      </c>
      <c r="C8623" s="52" t="s">
        <v>10774</v>
      </c>
      <c r="D8623" s="808">
        <v>61.65</v>
      </c>
      <c r="E8623" s="757"/>
      <c r="F8623" s="757"/>
      <c r="G8623" s="757"/>
      <c r="H8623" s="757"/>
      <c r="I8623" s="757"/>
    </row>
    <row r="8624" spans="1:9" ht="15.75" customHeight="1">
      <c r="A8624" s="52">
        <v>34666</v>
      </c>
      <c r="B8624" s="52" t="s">
        <v>11482</v>
      </c>
      <c r="C8624" s="52" t="s">
        <v>10774</v>
      </c>
      <c r="D8624" s="808">
        <v>93.12</v>
      </c>
      <c r="E8624" s="757"/>
      <c r="F8624" s="757"/>
      <c r="G8624" s="757"/>
      <c r="H8624" s="757"/>
      <c r="I8624" s="757"/>
    </row>
    <row r="8625" spans="1:9" ht="15.75" customHeight="1">
      <c r="A8625" s="52">
        <v>34669</v>
      </c>
      <c r="B8625" s="52" t="s">
        <v>11483</v>
      </c>
      <c r="C8625" s="52" t="s">
        <v>10774</v>
      </c>
      <c r="D8625" s="808">
        <v>34.14</v>
      </c>
      <c r="E8625" s="757"/>
      <c r="F8625" s="757"/>
      <c r="G8625" s="757"/>
      <c r="H8625" s="757"/>
      <c r="I8625" s="757"/>
    </row>
    <row r="8626" spans="1:9" ht="15.75" customHeight="1">
      <c r="A8626" s="52">
        <v>34670</v>
      </c>
      <c r="B8626" s="52" t="s">
        <v>11484</v>
      </c>
      <c r="C8626" s="52" t="s">
        <v>10774</v>
      </c>
      <c r="D8626" s="808">
        <v>41.76</v>
      </c>
      <c r="E8626" s="757"/>
      <c r="F8626" s="757"/>
      <c r="G8626" s="757"/>
      <c r="H8626" s="757"/>
      <c r="I8626" s="757"/>
    </row>
    <row r="8627" spans="1:9" ht="15.75" customHeight="1">
      <c r="A8627" s="52">
        <v>34671</v>
      </c>
      <c r="B8627" s="52" t="s">
        <v>11485</v>
      </c>
      <c r="C8627" s="52" t="s">
        <v>10774</v>
      </c>
      <c r="D8627" s="808">
        <v>34.85</v>
      </c>
      <c r="E8627" s="757"/>
      <c r="F8627" s="757"/>
      <c r="G8627" s="757"/>
      <c r="H8627" s="757"/>
      <c r="I8627" s="757"/>
    </row>
    <row r="8628" spans="1:9" ht="15.75" customHeight="1">
      <c r="A8628" s="52">
        <v>34672</v>
      </c>
      <c r="B8628" s="52" t="s">
        <v>11486</v>
      </c>
      <c r="C8628" s="52" t="s">
        <v>10774</v>
      </c>
      <c r="D8628" s="808">
        <v>36.75</v>
      </c>
      <c r="E8628" s="757"/>
      <c r="F8628" s="757"/>
      <c r="G8628" s="757"/>
      <c r="H8628" s="757"/>
      <c r="I8628" s="757"/>
    </row>
    <row r="8629" spans="1:9" ht="15.75" customHeight="1">
      <c r="A8629" s="52">
        <v>34673</v>
      </c>
      <c r="B8629" s="52" t="s">
        <v>11487</v>
      </c>
      <c r="C8629" s="52" t="s">
        <v>10774</v>
      </c>
      <c r="D8629" s="808">
        <v>44.85</v>
      </c>
      <c r="E8629" s="757"/>
      <c r="F8629" s="757"/>
      <c r="G8629" s="757"/>
      <c r="H8629" s="757"/>
      <c r="I8629" s="757"/>
    </row>
    <row r="8630" spans="1:9" ht="15.75" customHeight="1">
      <c r="A8630" s="52">
        <v>34674</v>
      </c>
      <c r="B8630" s="52" t="s">
        <v>11488</v>
      </c>
      <c r="C8630" s="52" t="s">
        <v>10774</v>
      </c>
      <c r="D8630" s="808">
        <v>59.63</v>
      </c>
      <c r="E8630" s="757"/>
      <c r="F8630" s="757"/>
      <c r="G8630" s="757"/>
      <c r="H8630" s="757"/>
      <c r="I8630" s="757"/>
    </row>
    <row r="8631" spans="1:9" ht="15.75" customHeight="1">
      <c r="A8631" s="52">
        <v>34675</v>
      </c>
      <c r="B8631" s="52" t="s">
        <v>11489</v>
      </c>
      <c r="C8631" s="52" t="s">
        <v>10774</v>
      </c>
      <c r="D8631" s="808">
        <v>72.7</v>
      </c>
      <c r="E8631" s="757"/>
      <c r="F8631" s="757"/>
      <c r="G8631" s="757"/>
      <c r="H8631" s="757"/>
      <c r="I8631" s="757"/>
    </row>
    <row r="8632" spans="1:9" ht="15.75" customHeight="1">
      <c r="A8632" s="52">
        <v>34676</v>
      </c>
      <c r="B8632" s="52" t="s">
        <v>11490</v>
      </c>
      <c r="C8632" s="52" t="s">
        <v>10774</v>
      </c>
      <c r="D8632" s="808">
        <v>20.93</v>
      </c>
      <c r="E8632" s="757"/>
      <c r="F8632" s="757"/>
      <c r="G8632" s="757"/>
      <c r="H8632" s="757"/>
      <c r="I8632" s="757"/>
    </row>
    <row r="8633" spans="1:9" ht="15.75" customHeight="1">
      <c r="A8633" s="52">
        <v>34677</v>
      </c>
      <c r="B8633" s="52" t="s">
        <v>11491</v>
      </c>
      <c r="C8633" s="52" t="s">
        <v>10774</v>
      </c>
      <c r="D8633" s="808">
        <v>28.14</v>
      </c>
      <c r="E8633" s="757"/>
      <c r="F8633" s="757"/>
      <c r="G8633" s="757"/>
      <c r="H8633" s="757"/>
      <c r="I8633" s="757"/>
    </row>
    <row r="8634" spans="1:9" ht="15.75" customHeight="1">
      <c r="A8634" s="52">
        <v>43126</v>
      </c>
      <c r="B8634" s="52" t="s">
        <v>11492</v>
      </c>
      <c r="C8634" s="52" t="s">
        <v>10774</v>
      </c>
      <c r="D8634" s="808">
        <v>123.74</v>
      </c>
      <c r="E8634" s="757"/>
      <c r="F8634" s="757"/>
      <c r="G8634" s="757"/>
      <c r="H8634" s="757"/>
      <c r="I8634" s="757"/>
    </row>
    <row r="8635" spans="1:9" ht="15.75" customHeight="1">
      <c r="A8635" s="52">
        <v>43124</v>
      </c>
      <c r="B8635" s="52" t="s">
        <v>11493</v>
      </c>
      <c r="C8635" s="52" t="s">
        <v>10774</v>
      </c>
      <c r="D8635" s="808">
        <v>144.49</v>
      </c>
      <c r="E8635" s="757"/>
      <c r="F8635" s="757"/>
      <c r="G8635" s="757"/>
      <c r="H8635" s="757"/>
      <c r="I8635" s="757"/>
    </row>
    <row r="8636" spans="1:9" ht="15.75" customHeight="1">
      <c r="A8636" s="52">
        <v>43125</v>
      </c>
      <c r="B8636" s="52" t="s">
        <v>11494</v>
      </c>
      <c r="C8636" s="52" t="s">
        <v>10774</v>
      </c>
      <c r="D8636" s="808">
        <v>187.38</v>
      </c>
      <c r="E8636" s="757"/>
      <c r="F8636" s="757"/>
      <c r="G8636" s="757"/>
      <c r="H8636" s="757"/>
      <c r="I8636" s="757"/>
    </row>
    <row r="8637" spans="1:9" ht="15.75" customHeight="1">
      <c r="A8637" s="52">
        <v>40623</v>
      </c>
      <c r="B8637" s="52" t="s">
        <v>11495</v>
      </c>
      <c r="C8637" s="52" t="s">
        <v>10788</v>
      </c>
      <c r="D8637" s="808">
        <v>100.25</v>
      </c>
      <c r="E8637" s="757"/>
      <c r="F8637" s="757"/>
      <c r="G8637" s="757"/>
      <c r="H8637" s="757"/>
      <c r="I8637" s="757"/>
    </row>
    <row r="8638" spans="1:9" ht="15.75" customHeight="1">
      <c r="A8638" s="52">
        <v>43701</v>
      </c>
      <c r="B8638" s="52" t="s">
        <v>11496</v>
      </c>
      <c r="C8638" s="52" t="s">
        <v>10406</v>
      </c>
      <c r="D8638" s="808">
        <v>40</v>
      </c>
      <c r="E8638" s="757"/>
      <c r="F8638" s="757"/>
      <c r="G8638" s="757"/>
      <c r="H8638" s="757"/>
      <c r="I8638" s="757"/>
    </row>
    <row r="8639" spans="1:9" ht="15.75" customHeight="1">
      <c r="A8639" s="52">
        <v>1345</v>
      </c>
      <c r="B8639" s="52" t="s">
        <v>11497</v>
      </c>
      <c r="C8639" s="52" t="s">
        <v>10774</v>
      </c>
      <c r="D8639" s="808">
        <v>46.63</v>
      </c>
      <c r="E8639" s="757"/>
      <c r="F8639" s="757"/>
      <c r="G8639" s="757"/>
      <c r="H8639" s="757"/>
      <c r="I8639" s="757"/>
    </row>
    <row r="8640" spans="1:9" ht="15.75" customHeight="1">
      <c r="A8640" s="52">
        <v>1346</v>
      </c>
      <c r="B8640" s="52" t="s">
        <v>11498</v>
      </c>
      <c r="C8640" s="52" t="s">
        <v>10774</v>
      </c>
      <c r="D8640" s="808">
        <v>27.12</v>
      </c>
      <c r="E8640" s="757"/>
      <c r="F8640" s="757"/>
      <c r="G8640" s="757"/>
      <c r="H8640" s="757"/>
      <c r="I8640" s="757"/>
    </row>
    <row r="8641" spans="1:9" ht="15.75" customHeight="1">
      <c r="A8641" s="52">
        <v>1347</v>
      </c>
      <c r="B8641" s="52" t="s">
        <v>11499</v>
      </c>
      <c r="C8641" s="52" t="s">
        <v>10774</v>
      </c>
      <c r="D8641" s="808">
        <v>33.61</v>
      </c>
      <c r="E8641" s="757"/>
      <c r="F8641" s="757"/>
      <c r="G8641" s="757"/>
      <c r="H8641" s="757"/>
      <c r="I8641" s="757"/>
    </row>
    <row r="8642" spans="1:9" ht="15.75" customHeight="1">
      <c r="A8642" s="52">
        <v>43678</v>
      </c>
      <c r="B8642" s="52" t="s">
        <v>11500</v>
      </c>
      <c r="C8642" s="52" t="s">
        <v>10774</v>
      </c>
      <c r="D8642" s="808">
        <v>38.99</v>
      </c>
      <c r="E8642" s="757"/>
      <c r="F8642" s="757"/>
      <c r="G8642" s="757"/>
      <c r="H8642" s="757"/>
      <c r="I8642" s="757"/>
    </row>
    <row r="8643" spans="1:9" ht="15.75" customHeight="1">
      <c r="A8643" s="52">
        <v>43680</v>
      </c>
      <c r="B8643" s="52" t="s">
        <v>11501</v>
      </c>
      <c r="C8643" s="52" t="s">
        <v>10774</v>
      </c>
      <c r="D8643" s="808">
        <v>56.16</v>
      </c>
      <c r="E8643" s="757"/>
      <c r="F8643" s="757"/>
      <c r="G8643" s="757"/>
      <c r="H8643" s="757"/>
      <c r="I8643" s="757"/>
    </row>
    <row r="8644" spans="1:9" ht="15.75" customHeight="1">
      <c r="A8644" s="52">
        <v>43679</v>
      </c>
      <c r="B8644" s="52" t="s">
        <v>11502</v>
      </c>
      <c r="C8644" s="52" t="s">
        <v>10774</v>
      </c>
      <c r="D8644" s="808">
        <v>19.71</v>
      </c>
      <c r="E8644" s="757"/>
      <c r="F8644" s="757"/>
      <c r="G8644" s="757"/>
      <c r="H8644" s="757"/>
      <c r="I8644" s="757"/>
    </row>
    <row r="8645" spans="1:9" ht="15.75" customHeight="1">
      <c r="A8645" s="52">
        <v>1355</v>
      </c>
      <c r="B8645" s="52" t="s">
        <v>11503</v>
      </c>
      <c r="C8645" s="52" t="s">
        <v>10774</v>
      </c>
      <c r="D8645" s="808">
        <v>22.43</v>
      </c>
      <c r="E8645" s="757"/>
      <c r="F8645" s="757"/>
      <c r="G8645" s="757"/>
      <c r="H8645" s="757"/>
      <c r="I8645" s="757"/>
    </row>
    <row r="8646" spans="1:9" ht="15.75" customHeight="1">
      <c r="A8646" s="52">
        <v>1358</v>
      </c>
      <c r="B8646" s="52" t="s">
        <v>11504</v>
      </c>
      <c r="C8646" s="52" t="s">
        <v>10774</v>
      </c>
      <c r="D8646" s="808">
        <v>27.53</v>
      </c>
      <c r="E8646" s="757"/>
      <c r="F8646" s="757"/>
      <c r="G8646" s="757"/>
      <c r="H8646" s="757"/>
      <c r="I8646" s="757"/>
    </row>
    <row r="8647" spans="1:9" ht="15.75" customHeight="1">
      <c r="A8647" s="52">
        <v>43681</v>
      </c>
      <c r="B8647" s="52" t="s">
        <v>11505</v>
      </c>
      <c r="C8647" s="52" t="s">
        <v>10774</v>
      </c>
      <c r="D8647" s="808">
        <v>17.350000000000001</v>
      </c>
      <c r="E8647" s="757"/>
      <c r="F8647" s="757"/>
      <c r="G8647" s="757"/>
      <c r="H8647" s="757"/>
      <c r="I8647" s="757"/>
    </row>
    <row r="8648" spans="1:9" ht="15.75" customHeight="1">
      <c r="A8648" s="52">
        <v>43677</v>
      </c>
      <c r="B8648" s="52" t="s">
        <v>11506</v>
      </c>
      <c r="C8648" s="52" t="s">
        <v>10774</v>
      </c>
      <c r="D8648" s="808">
        <v>34.159999999999997</v>
      </c>
      <c r="E8648" s="757"/>
      <c r="F8648" s="757"/>
      <c r="G8648" s="757"/>
      <c r="H8648" s="757"/>
      <c r="I8648" s="757"/>
    </row>
    <row r="8649" spans="1:9" ht="15.75" customHeight="1">
      <c r="A8649" s="52">
        <v>43682</v>
      </c>
      <c r="B8649" s="52" t="s">
        <v>11507</v>
      </c>
      <c r="C8649" s="52" t="s">
        <v>10774</v>
      </c>
      <c r="D8649" s="808">
        <v>10.47</v>
      </c>
      <c r="E8649" s="757"/>
      <c r="F8649" s="757"/>
      <c r="G8649" s="757"/>
      <c r="H8649" s="757"/>
      <c r="I8649" s="757"/>
    </row>
    <row r="8650" spans="1:9" ht="15.75" customHeight="1">
      <c r="A8650" s="52">
        <v>20971</v>
      </c>
      <c r="B8650" s="52" t="s">
        <v>11508</v>
      </c>
      <c r="C8650" s="52" t="s">
        <v>10358</v>
      </c>
      <c r="D8650" s="808">
        <v>17.14</v>
      </c>
      <c r="E8650" s="757"/>
      <c r="F8650" s="757"/>
      <c r="G8650" s="757"/>
      <c r="H8650" s="757"/>
      <c r="I8650" s="757"/>
    </row>
    <row r="8651" spans="1:9" ht="15.75" customHeight="1">
      <c r="A8651" s="52">
        <v>13279</v>
      </c>
      <c r="B8651" s="52" t="s">
        <v>11509</v>
      </c>
      <c r="C8651" s="52" t="s">
        <v>10406</v>
      </c>
      <c r="D8651" s="808">
        <v>23.05</v>
      </c>
      <c r="E8651" s="757"/>
      <c r="F8651" s="757"/>
      <c r="G8651" s="757"/>
      <c r="H8651" s="757"/>
      <c r="I8651" s="757"/>
    </row>
    <row r="8652" spans="1:9" ht="15.75" customHeight="1">
      <c r="A8652" s="52">
        <v>11977</v>
      </c>
      <c r="B8652" s="52" t="s">
        <v>11510</v>
      </c>
      <c r="C8652" s="52" t="s">
        <v>10358</v>
      </c>
      <c r="D8652" s="808">
        <v>11.94</v>
      </c>
      <c r="E8652" s="757"/>
      <c r="F8652" s="757"/>
      <c r="G8652" s="757"/>
      <c r="H8652" s="757"/>
      <c r="I8652" s="757"/>
    </row>
    <row r="8653" spans="1:9" ht="15.75" customHeight="1">
      <c r="A8653" s="52">
        <v>11975</v>
      </c>
      <c r="B8653" s="52" t="s">
        <v>11511</v>
      </c>
      <c r="C8653" s="52" t="s">
        <v>10358</v>
      </c>
      <c r="D8653" s="808">
        <v>26.17</v>
      </c>
      <c r="E8653" s="757"/>
      <c r="F8653" s="757"/>
      <c r="G8653" s="757"/>
      <c r="H8653" s="757"/>
      <c r="I8653" s="757"/>
    </row>
    <row r="8654" spans="1:9" ht="15.75" customHeight="1">
      <c r="A8654" s="52">
        <v>39746</v>
      </c>
      <c r="B8654" s="52" t="s">
        <v>11512</v>
      </c>
      <c r="C8654" s="52" t="s">
        <v>10358</v>
      </c>
      <c r="D8654" s="808">
        <v>291.24</v>
      </c>
      <c r="E8654" s="757"/>
      <c r="F8654" s="757"/>
      <c r="G8654" s="757"/>
      <c r="H8654" s="757"/>
      <c r="I8654" s="757"/>
    </row>
    <row r="8655" spans="1:9" ht="15.75" customHeight="1">
      <c r="A8655" s="52">
        <v>11976</v>
      </c>
      <c r="B8655" s="52" t="s">
        <v>11513</v>
      </c>
      <c r="C8655" s="52" t="s">
        <v>10358</v>
      </c>
      <c r="D8655" s="808">
        <v>1.34</v>
      </c>
      <c r="E8655" s="757"/>
      <c r="F8655" s="757"/>
      <c r="G8655" s="757"/>
      <c r="H8655" s="757"/>
      <c r="I8655" s="757"/>
    </row>
    <row r="8656" spans="1:9" ht="15.75" customHeight="1">
      <c r="A8656" s="52">
        <v>1368</v>
      </c>
      <c r="B8656" s="52" t="s">
        <v>11514</v>
      </c>
      <c r="C8656" s="52" t="s">
        <v>10358</v>
      </c>
      <c r="D8656" s="808">
        <v>92.57</v>
      </c>
      <c r="E8656" s="757"/>
      <c r="F8656" s="757"/>
      <c r="G8656" s="757"/>
      <c r="H8656" s="757"/>
      <c r="I8656" s="757"/>
    </row>
    <row r="8657" spans="1:9" ht="15.75" customHeight="1">
      <c r="A8657" s="52">
        <v>1367</v>
      </c>
      <c r="B8657" s="52" t="s">
        <v>11515</v>
      </c>
      <c r="C8657" s="52" t="s">
        <v>10358</v>
      </c>
      <c r="D8657" s="808">
        <v>299.43</v>
      </c>
      <c r="E8657" s="757"/>
      <c r="F8657" s="757"/>
      <c r="G8657" s="757"/>
      <c r="H8657" s="757"/>
      <c r="I8657" s="757"/>
    </row>
    <row r="8658" spans="1:9" ht="15.75" customHeight="1">
      <c r="A8658" s="52">
        <v>1380</v>
      </c>
      <c r="B8658" s="52" t="s">
        <v>11516</v>
      </c>
      <c r="C8658" s="52" t="s">
        <v>10406</v>
      </c>
      <c r="D8658" s="808">
        <v>2.2000000000000002</v>
      </c>
      <c r="E8658" s="757"/>
      <c r="F8658" s="757"/>
      <c r="G8658" s="757"/>
      <c r="H8658" s="757"/>
      <c r="I8658" s="757"/>
    </row>
    <row r="8659" spans="1:9" ht="15.75" customHeight="1">
      <c r="A8659" s="52">
        <v>1375</v>
      </c>
      <c r="B8659" s="52" t="s">
        <v>11517</v>
      </c>
      <c r="C8659" s="52" t="s">
        <v>10406</v>
      </c>
      <c r="D8659" s="808">
        <v>22.49</v>
      </c>
      <c r="E8659" s="757"/>
      <c r="F8659" s="757"/>
      <c r="G8659" s="757"/>
      <c r="H8659" s="757"/>
      <c r="I8659" s="757"/>
    </row>
    <row r="8660" spans="1:9" ht="15.75" customHeight="1">
      <c r="A8660" s="52">
        <v>1379</v>
      </c>
      <c r="B8660" s="52" t="s">
        <v>11518</v>
      </c>
      <c r="C8660" s="52" t="s">
        <v>10406</v>
      </c>
      <c r="D8660" s="808">
        <v>0.7</v>
      </c>
      <c r="E8660" s="757"/>
      <c r="F8660" s="757"/>
      <c r="G8660" s="757"/>
      <c r="H8660" s="757"/>
      <c r="I8660" s="757"/>
    </row>
    <row r="8661" spans="1:9" ht="15.75" customHeight="1">
      <c r="A8661" s="52">
        <v>13284</v>
      </c>
      <c r="B8661" s="52" t="s">
        <v>11519</v>
      </c>
      <c r="C8661" s="52" t="s">
        <v>10406</v>
      </c>
      <c r="D8661" s="808">
        <v>0.7</v>
      </c>
      <c r="E8661" s="757"/>
      <c r="F8661" s="757"/>
      <c r="G8661" s="757"/>
      <c r="H8661" s="757"/>
      <c r="I8661" s="757"/>
    </row>
    <row r="8662" spans="1:9" ht="15.75" customHeight="1">
      <c r="A8662" s="52">
        <v>44528</v>
      </c>
      <c r="B8662" s="52" t="s">
        <v>11520</v>
      </c>
      <c r="C8662" s="52" t="s">
        <v>10406</v>
      </c>
      <c r="D8662" s="808">
        <v>2.64</v>
      </c>
      <c r="E8662" s="757"/>
      <c r="F8662" s="757"/>
      <c r="G8662" s="757"/>
      <c r="H8662" s="757"/>
      <c r="I8662" s="757"/>
    </row>
    <row r="8663" spans="1:9" ht="15.75" customHeight="1">
      <c r="A8663" s="52">
        <v>34753</v>
      </c>
      <c r="B8663" s="52" t="s">
        <v>11521</v>
      </c>
      <c r="C8663" s="52" t="s">
        <v>10406</v>
      </c>
      <c r="D8663" s="808">
        <v>0.77</v>
      </c>
      <c r="E8663" s="757"/>
      <c r="F8663" s="757"/>
      <c r="G8663" s="757"/>
      <c r="H8663" s="757"/>
      <c r="I8663" s="757"/>
    </row>
    <row r="8664" spans="1:9" ht="15.75" customHeight="1">
      <c r="A8664" s="52">
        <v>420</v>
      </c>
      <c r="B8664" s="52" t="s">
        <v>11522</v>
      </c>
      <c r="C8664" s="52" t="s">
        <v>10358</v>
      </c>
      <c r="D8664" s="808">
        <v>38.950000000000003</v>
      </c>
      <c r="E8664" s="757"/>
      <c r="F8664" s="757"/>
      <c r="G8664" s="757"/>
      <c r="H8664" s="757"/>
      <c r="I8664" s="757"/>
    </row>
    <row r="8665" spans="1:9" ht="15.75" customHeight="1">
      <c r="A8665" s="52">
        <v>12327</v>
      </c>
      <c r="B8665" s="52" t="s">
        <v>11523</v>
      </c>
      <c r="C8665" s="52" t="s">
        <v>10358</v>
      </c>
      <c r="D8665" s="808">
        <v>46.4</v>
      </c>
      <c r="E8665" s="757"/>
      <c r="F8665" s="757"/>
      <c r="G8665" s="757"/>
      <c r="H8665" s="757"/>
      <c r="I8665" s="757"/>
    </row>
    <row r="8666" spans="1:9" ht="15.75" customHeight="1">
      <c r="A8666" s="52">
        <v>36148</v>
      </c>
      <c r="B8666" s="52" t="s">
        <v>11524</v>
      </c>
      <c r="C8666" s="52" t="s">
        <v>10358</v>
      </c>
      <c r="D8666" s="808">
        <v>108</v>
      </c>
      <c r="E8666" s="757"/>
      <c r="F8666" s="757"/>
      <c r="G8666" s="757"/>
      <c r="H8666" s="757"/>
      <c r="I8666" s="757"/>
    </row>
    <row r="8667" spans="1:9" ht="15.75" customHeight="1">
      <c r="A8667" s="52">
        <v>12329</v>
      </c>
      <c r="B8667" s="52" t="s">
        <v>11525</v>
      </c>
      <c r="C8667" s="52" t="s">
        <v>10406</v>
      </c>
      <c r="D8667" s="808">
        <v>133.97999999999999</v>
      </c>
      <c r="E8667" s="757"/>
      <c r="F8667" s="757"/>
      <c r="G8667" s="757"/>
      <c r="H8667" s="757"/>
      <c r="I8667" s="757"/>
    </row>
    <row r="8668" spans="1:9" ht="15.75" customHeight="1">
      <c r="A8668" s="52">
        <v>1339</v>
      </c>
      <c r="B8668" s="52" t="s">
        <v>11526</v>
      </c>
      <c r="C8668" s="52" t="s">
        <v>10406</v>
      </c>
      <c r="D8668" s="808">
        <v>55.07</v>
      </c>
      <c r="E8668" s="757"/>
      <c r="F8668" s="757"/>
      <c r="G8668" s="757"/>
      <c r="H8668" s="757"/>
      <c r="I8668" s="757"/>
    </row>
    <row r="8669" spans="1:9" ht="15.75" customHeight="1">
      <c r="A8669" s="52">
        <v>44396</v>
      </c>
      <c r="B8669" s="52" t="s">
        <v>11527</v>
      </c>
      <c r="C8669" s="52" t="s">
        <v>10406</v>
      </c>
      <c r="D8669" s="808">
        <v>37.07</v>
      </c>
      <c r="E8669" s="757"/>
      <c r="F8669" s="757"/>
      <c r="G8669" s="757"/>
      <c r="H8669" s="757"/>
      <c r="I8669" s="757"/>
    </row>
    <row r="8670" spans="1:9" ht="15.75" customHeight="1">
      <c r="A8670" s="52">
        <v>44327</v>
      </c>
      <c r="B8670" s="52" t="s">
        <v>11528</v>
      </c>
      <c r="C8670" s="52" t="s">
        <v>10408</v>
      </c>
      <c r="D8670" s="808">
        <v>126.08</v>
      </c>
      <c r="E8670" s="757"/>
      <c r="F8670" s="757"/>
      <c r="G8670" s="757"/>
      <c r="H8670" s="757"/>
      <c r="I8670" s="757"/>
    </row>
    <row r="8671" spans="1:9" ht="15.75" customHeight="1">
      <c r="A8671" s="52">
        <v>37418</v>
      </c>
      <c r="B8671" s="52" t="s">
        <v>11529</v>
      </c>
      <c r="C8671" s="52" t="s">
        <v>10358</v>
      </c>
      <c r="D8671" s="808">
        <v>16.23</v>
      </c>
      <c r="E8671" s="757"/>
      <c r="F8671" s="757"/>
      <c r="G8671" s="757"/>
      <c r="H8671" s="757"/>
      <c r="I8671" s="757"/>
    </row>
    <row r="8672" spans="1:9" ht="15.75" customHeight="1">
      <c r="A8672" s="52">
        <v>37419</v>
      </c>
      <c r="B8672" s="52" t="s">
        <v>11530</v>
      </c>
      <c r="C8672" s="52" t="s">
        <v>10358</v>
      </c>
      <c r="D8672" s="808">
        <v>16.670000000000002</v>
      </c>
      <c r="E8672" s="757"/>
      <c r="F8672" s="757"/>
      <c r="G8672" s="757"/>
      <c r="H8672" s="757"/>
      <c r="I8672" s="757"/>
    </row>
    <row r="8673" spans="1:9" ht="15.75" customHeight="1">
      <c r="A8673" s="52">
        <v>1427</v>
      </c>
      <c r="B8673" s="52" t="s">
        <v>11531</v>
      </c>
      <c r="C8673" s="52" t="s">
        <v>10358</v>
      </c>
      <c r="D8673" s="808">
        <v>20.18</v>
      </c>
      <c r="E8673" s="757"/>
      <c r="F8673" s="757"/>
      <c r="G8673" s="757"/>
      <c r="H8673" s="757"/>
      <c r="I8673" s="757"/>
    </row>
    <row r="8674" spans="1:9" ht="15.75" customHeight="1">
      <c r="A8674" s="52">
        <v>1402</v>
      </c>
      <c r="B8674" s="52" t="s">
        <v>11532</v>
      </c>
      <c r="C8674" s="52" t="s">
        <v>10358</v>
      </c>
      <c r="D8674" s="808">
        <v>6.98</v>
      </c>
      <c r="E8674" s="757"/>
      <c r="F8674" s="757"/>
      <c r="G8674" s="757"/>
      <c r="H8674" s="757"/>
      <c r="I8674" s="757"/>
    </row>
    <row r="8675" spans="1:9" ht="15.75" customHeight="1">
      <c r="A8675" s="52">
        <v>1420</v>
      </c>
      <c r="B8675" s="52" t="s">
        <v>11533</v>
      </c>
      <c r="C8675" s="52" t="s">
        <v>10358</v>
      </c>
      <c r="D8675" s="808">
        <v>8.98</v>
      </c>
      <c r="E8675" s="757"/>
      <c r="F8675" s="757"/>
      <c r="G8675" s="757"/>
      <c r="H8675" s="757"/>
      <c r="I8675" s="757"/>
    </row>
    <row r="8676" spans="1:9" ht="15.75" customHeight="1">
      <c r="A8676" s="52">
        <v>1419</v>
      </c>
      <c r="B8676" s="52" t="s">
        <v>11534</v>
      </c>
      <c r="C8676" s="52" t="s">
        <v>10358</v>
      </c>
      <c r="D8676" s="808">
        <v>10.85</v>
      </c>
      <c r="E8676" s="757"/>
      <c r="F8676" s="757"/>
      <c r="G8676" s="757"/>
      <c r="H8676" s="757"/>
      <c r="I8676" s="757"/>
    </row>
    <row r="8677" spans="1:9" ht="15.75" customHeight="1">
      <c r="A8677" s="52">
        <v>1414</v>
      </c>
      <c r="B8677" s="52" t="s">
        <v>11535</v>
      </c>
      <c r="C8677" s="52" t="s">
        <v>10358</v>
      </c>
      <c r="D8677" s="808">
        <v>10.61</v>
      </c>
      <c r="E8677" s="757"/>
      <c r="F8677" s="757"/>
      <c r="G8677" s="757"/>
      <c r="H8677" s="757"/>
      <c r="I8677" s="757"/>
    </row>
    <row r="8678" spans="1:9" ht="15.75" customHeight="1">
      <c r="A8678" s="52">
        <v>1413</v>
      </c>
      <c r="B8678" s="52" t="s">
        <v>11536</v>
      </c>
      <c r="C8678" s="52" t="s">
        <v>10358</v>
      </c>
      <c r="D8678" s="808">
        <v>15.68</v>
      </c>
      <c r="E8678" s="757"/>
      <c r="F8678" s="757"/>
      <c r="G8678" s="757"/>
      <c r="H8678" s="757"/>
      <c r="I8678" s="757"/>
    </row>
    <row r="8679" spans="1:9" ht="15.75" customHeight="1">
      <c r="A8679" s="52">
        <v>1412</v>
      </c>
      <c r="B8679" s="52" t="s">
        <v>11537</v>
      </c>
      <c r="C8679" s="52" t="s">
        <v>10358</v>
      </c>
      <c r="D8679" s="808">
        <v>13.28</v>
      </c>
      <c r="E8679" s="757"/>
      <c r="F8679" s="757"/>
      <c r="G8679" s="757"/>
      <c r="H8679" s="757"/>
      <c r="I8679" s="757"/>
    </row>
    <row r="8680" spans="1:9" ht="15.75" customHeight="1">
      <c r="A8680" s="52">
        <v>1406</v>
      </c>
      <c r="B8680" s="52" t="s">
        <v>11538</v>
      </c>
      <c r="C8680" s="52" t="s">
        <v>10358</v>
      </c>
      <c r="D8680" s="808">
        <v>16.03</v>
      </c>
      <c r="E8680" s="757"/>
      <c r="F8680" s="757"/>
      <c r="G8680" s="757"/>
      <c r="H8680" s="757"/>
      <c r="I8680" s="757"/>
    </row>
    <row r="8681" spans="1:9" ht="15.75" customHeight="1">
      <c r="A8681" s="52">
        <v>11281</v>
      </c>
      <c r="B8681" s="52" t="s">
        <v>11539</v>
      </c>
      <c r="C8681" s="52" t="s">
        <v>10358</v>
      </c>
      <c r="D8681" s="967">
        <v>11589</v>
      </c>
      <c r="E8681" s="757"/>
      <c r="F8681" s="757"/>
      <c r="G8681" s="757"/>
      <c r="H8681" s="757"/>
      <c r="I8681" s="757"/>
    </row>
    <row r="8682" spans="1:9" ht="15.75" customHeight="1">
      <c r="A8682" s="52">
        <v>1442</v>
      </c>
      <c r="B8682" s="52" t="s">
        <v>11540</v>
      </c>
      <c r="C8682" s="52" t="s">
        <v>10358</v>
      </c>
      <c r="D8682" s="967">
        <v>9728.8799999999992</v>
      </c>
      <c r="E8682" s="757"/>
      <c r="F8682" s="757"/>
      <c r="G8682" s="757"/>
      <c r="H8682" s="757"/>
      <c r="I8682" s="757"/>
    </row>
    <row r="8683" spans="1:9" ht="15.75" customHeight="1">
      <c r="A8683" s="52">
        <v>13457</v>
      </c>
      <c r="B8683" s="52" t="s">
        <v>11541</v>
      </c>
      <c r="C8683" s="52" t="s">
        <v>10358</v>
      </c>
      <c r="D8683" s="967">
        <v>8397.82</v>
      </c>
      <c r="E8683" s="757"/>
      <c r="F8683" s="757"/>
      <c r="G8683" s="757"/>
      <c r="H8683" s="757"/>
      <c r="I8683" s="757"/>
    </row>
    <row r="8684" spans="1:9" ht="15.75" customHeight="1">
      <c r="A8684" s="52">
        <v>40699</v>
      </c>
      <c r="B8684" s="52" t="s">
        <v>11542</v>
      </c>
      <c r="C8684" s="52" t="s">
        <v>10358</v>
      </c>
      <c r="D8684" s="967">
        <v>6491.84</v>
      </c>
      <c r="E8684" s="757"/>
      <c r="F8684" s="757"/>
      <c r="G8684" s="757"/>
      <c r="H8684" s="757"/>
      <c r="I8684" s="757"/>
    </row>
    <row r="8685" spans="1:9" ht="15.75" customHeight="1">
      <c r="A8685" s="52">
        <v>40701</v>
      </c>
      <c r="B8685" s="52" t="s">
        <v>11543</v>
      </c>
      <c r="C8685" s="52" t="s">
        <v>10358</v>
      </c>
      <c r="D8685" s="967">
        <v>114784.58</v>
      </c>
      <c r="E8685" s="757"/>
      <c r="F8685" s="757"/>
      <c r="G8685" s="757"/>
      <c r="H8685" s="757"/>
      <c r="I8685" s="757"/>
    </row>
    <row r="8686" spans="1:9" ht="15.75" customHeight="1">
      <c r="A8686" s="52">
        <v>40700</v>
      </c>
      <c r="B8686" s="52" t="s">
        <v>11544</v>
      </c>
      <c r="C8686" s="52" t="s">
        <v>10358</v>
      </c>
      <c r="D8686" s="967">
        <v>15112.15</v>
      </c>
      <c r="E8686" s="757"/>
      <c r="F8686" s="757"/>
      <c r="G8686" s="757"/>
      <c r="H8686" s="757"/>
      <c r="I8686" s="757"/>
    </row>
    <row r="8687" spans="1:9" ht="15.75" customHeight="1">
      <c r="A8687" s="52">
        <v>13458</v>
      </c>
      <c r="B8687" s="52" t="s">
        <v>11545</v>
      </c>
      <c r="C8687" s="52" t="s">
        <v>10358</v>
      </c>
      <c r="D8687" s="967">
        <v>14360.28</v>
      </c>
      <c r="E8687" s="757"/>
      <c r="F8687" s="757"/>
      <c r="G8687" s="757"/>
      <c r="H8687" s="757"/>
      <c r="I8687" s="757"/>
    </row>
    <row r="8688" spans="1:9" ht="15.75" customHeight="1">
      <c r="A8688" s="52">
        <v>11134</v>
      </c>
      <c r="B8688" s="52" t="s">
        <v>11546</v>
      </c>
      <c r="C8688" s="52" t="s">
        <v>10774</v>
      </c>
      <c r="D8688" s="808">
        <v>38.64</v>
      </c>
      <c r="E8688" s="757"/>
      <c r="F8688" s="757"/>
      <c r="G8688" s="757"/>
      <c r="H8688" s="757"/>
      <c r="I8688" s="757"/>
    </row>
    <row r="8689" spans="1:9" ht="15.75" customHeight="1">
      <c r="A8689" s="52">
        <v>11135</v>
      </c>
      <c r="B8689" s="52" t="s">
        <v>11547</v>
      </c>
      <c r="C8689" s="52" t="s">
        <v>10774</v>
      </c>
      <c r="D8689" s="808">
        <v>41.72</v>
      </c>
      <c r="E8689" s="757"/>
      <c r="F8689" s="757"/>
      <c r="G8689" s="757"/>
      <c r="H8689" s="757"/>
      <c r="I8689" s="757"/>
    </row>
    <row r="8690" spans="1:9" ht="15.75" customHeight="1">
      <c r="A8690" s="52">
        <v>11136</v>
      </c>
      <c r="B8690" s="52" t="s">
        <v>11548</v>
      </c>
      <c r="C8690" s="52" t="s">
        <v>10774</v>
      </c>
      <c r="D8690" s="808">
        <v>47.77</v>
      </c>
      <c r="E8690" s="757"/>
      <c r="F8690" s="757"/>
      <c r="G8690" s="757"/>
      <c r="H8690" s="757"/>
      <c r="I8690" s="757"/>
    </row>
    <row r="8691" spans="1:9" ht="15.75" customHeight="1">
      <c r="A8691" s="52">
        <v>34743</v>
      </c>
      <c r="B8691" s="52" t="s">
        <v>11549</v>
      </c>
      <c r="C8691" s="52" t="s">
        <v>10774</v>
      </c>
      <c r="D8691" s="808">
        <v>57.64</v>
      </c>
      <c r="E8691" s="757"/>
      <c r="F8691" s="757"/>
      <c r="G8691" s="757"/>
      <c r="H8691" s="757"/>
      <c r="I8691" s="757"/>
    </row>
    <row r="8692" spans="1:9" ht="15.75" customHeight="1">
      <c r="A8692" s="52">
        <v>11137</v>
      </c>
      <c r="B8692" s="52" t="s">
        <v>11550</v>
      </c>
      <c r="C8692" s="52" t="s">
        <v>10774</v>
      </c>
      <c r="D8692" s="808">
        <v>65.47</v>
      </c>
      <c r="E8692" s="757"/>
      <c r="F8692" s="757"/>
      <c r="G8692" s="757"/>
      <c r="H8692" s="757"/>
      <c r="I8692" s="757"/>
    </row>
    <row r="8693" spans="1:9" ht="15.75" customHeight="1">
      <c r="A8693" s="52">
        <v>34745</v>
      </c>
      <c r="B8693" s="52" t="s">
        <v>11551</v>
      </c>
      <c r="C8693" s="52" t="s">
        <v>10774</v>
      </c>
      <c r="D8693" s="808">
        <v>77.849999999999994</v>
      </c>
      <c r="E8693" s="757"/>
      <c r="F8693" s="757"/>
      <c r="G8693" s="757"/>
      <c r="H8693" s="757"/>
      <c r="I8693" s="757"/>
    </row>
    <row r="8694" spans="1:9" ht="15.75" customHeight="1">
      <c r="A8694" s="52">
        <v>34746</v>
      </c>
      <c r="B8694" s="52" t="s">
        <v>11552</v>
      </c>
      <c r="C8694" s="52" t="s">
        <v>10774</v>
      </c>
      <c r="D8694" s="808">
        <v>21.23</v>
      </c>
      <c r="E8694" s="757"/>
      <c r="F8694" s="757"/>
      <c r="G8694" s="757"/>
      <c r="H8694" s="757"/>
      <c r="I8694" s="757"/>
    </row>
    <row r="8695" spans="1:9" ht="15.75" customHeight="1">
      <c r="A8695" s="52">
        <v>1360</v>
      </c>
      <c r="B8695" s="52" t="s">
        <v>11553</v>
      </c>
      <c r="C8695" s="52" t="s">
        <v>10774</v>
      </c>
      <c r="D8695" s="808">
        <v>24.77</v>
      </c>
      <c r="E8695" s="757"/>
      <c r="F8695" s="757"/>
      <c r="G8695" s="757"/>
      <c r="H8695" s="757"/>
      <c r="I8695" s="757"/>
    </row>
    <row r="8696" spans="1:9" ht="15.75" customHeight="1">
      <c r="A8696" s="52">
        <v>36524</v>
      </c>
      <c r="B8696" s="52" t="s">
        <v>11554</v>
      </c>
      <c r="C8696" s="52" t="s">
        <v>10358</v>
      </c>
      <c r="D8696" s="967">
        <v>181752.59</v>
      </c>
      <c r="E8696" s="757"/>
      <c r="F8696" s="757"/>
      <c r="G8696" s="757"/>
      <c r="H8696" s="757"/>
      <c r="I8696" s="757"/>
    </row>
    <row r="8697" spans="1:9" ht="15.75" customHeight="1">
      <c r="A8697" s="52">
        <v>36526</v>
      </c>
      <c r="B8697" s="52" t="s">
        <v>11555</v>
      </c>
      <c r="C8697" s="52" t="s">
        <v>10358</v>
      </c>
      <c r="D8697" s="967">
        <v>146463.64000000001</v>
      </c>
      <c r="E8697" s="757"/>
      <c r="F8697" s="757"/>
      <c r="G8697" s="757"/>
      <c r="H8697" s="757"/>
      <c r="I8697" s="757"/>
    </row>
    <row r="8698" spans="1:9" ht="15.75" customHeight="1">
      <c r="A8698" s="52">
        <v>36523</v>
      </c>
      <c r="B8698" s="52" t="s">
        <v>11556</v>
      </c>
      <c r="C8698" s="52" t="s">
        <v>10358</v>
      </c>
      <c r="D8698" s="967">
        <v>313558.89</v>
      </c>
      <c r="E8698" s="757"/>
      <c r="F8698" s="757"/>
      <c r="G8698" s="757"/>
      <c r="H8698" s="757"/>
      <c r="I8698" s="757"/>
    </row>
    <row r="8699" spans="1:9" ht="15.75" customHeight="1">
      <c r="A8699" s="52">
        <v>36527</v>
      </c>
      <c r="B8699" s="52" t="s">
        <v>11557</v>
      </c>
      <c r="C8699" s="52" t="s">
        <v>10358</v>
      </c>
      <c r="D8699" s="967">
        <v>340589.54</v>
      </c>
      <c r="E8699" s="757"/>
      <c r="F8699" s="757"/>
      <c r="G8699" s="757"/>
      <c r="H8699" s="757"/>
      <c r="I8699" s="757"/>
    </row>
    <row r="8700" spans="1:9" ht="15.75" customHeight="1">
      <c r="A8700" s="52">
        <v>13803</v>
      </c>
      <c r="B8700" s="52" t="s">
        <v>11558</v>
      </c>
      <c r="C8700" s="52" t="s">
        <v>10358</v>
      </c>
      <c r="D8700" s="967">
        <v>123154.21</v>
      </c>
      <c r="E8700" s="757"/>
      <c r="F8700" s="757"/>
      <c r="G8700" s="757"/>
      <c r="H8700" s="757"/>
      <c r="I8700" s="757"/>
    </row>
    <row r="8701" spans="1:9" ht="15.75" customHeight="1">
      <c r="A8701" s="52">
        <v>38642</v>
      </c>
      <c r="B8701" s="52" t="s">
        <v>11559</v>
      </c>
      <c r="C8701" s="52" t="s">
        <v>10358</v>
      </c>
      <c r="D8701" s="967">
        <v>79297.98</v>
      </c>
      <c r="E8701" s="757"/>
      <c r="F8701" s="757"/>
      <c r="G8701" s="757"/>
      <c r="H8701" s="757"/>
      <c r="I8701" s="757"/>
    </row>
    <row r="8702" spans="1:9" ht="15.75" customHeight="1">
      <c r="A8702" s="52">
        <v>36522</v>
      </c>
      <c r="B8702" s="52" t="s">
        <v>11560</v>
      </c>
      <c r="C8702" s="52" t="s">
        <v>10358</v>
      </c>
      <c r="D8702" s="967">
        <v>92222.61</v>
      </c>
      <c r="E8702" s="757"/>
      <c r="F8702" s="757"/>
      <c r="G8702" s="757"/>
      <c r="H8702" s="757"/>
      <c r="I8702" s="757"/>
    </row>
    <row r="8703" spans="1:9" ht="15.75" customHeight="1">
      <c r="A8703" s="52">
        <v>36525</v>
      </c>
      <c r="B8703" s="52" t="s">
        <v>11561</v>
      </c>
      <c r="C8703" s="52" t="s">
        <v>10358</v>
      </c>
      <c r="D8703" s="967">
        <v>123507.61</v>
      </c>
      <c r="E8703" s="757"/>
      <c r="F8703" s="757"/>
      <c r="G8703" s="757"/>
      <c r="H8703" s="757"/>
      <c r="I8703" s="757"/>
    </row>
    <row r="8704" spans="1:9" ht="15.75" customHeight="1">
      <c r="A8704" s="52">
        <v>34348</v>
      </c>
      <c r="B8704" s="52" t="s">
        <v>11562</v>
      </c>
      <c r="C8704" s="52" t="s">
        <v>10402</v>
      </c>
      <c r="D8704" s="808">
        <v>30.95</v>
      </c>
      <c r="E8704" s="757"/>
      <c r="F8704" s="757"/>
      <c r="G8704" s="757"/>
      <c r="H8704" s="757"/>
      <c r="I8704" s="757"/>
    </row>
    <row r="8705" spans="1:9" ht="15.75" customHeight="1">
      <c r="A8705" s="52">
        <v>34347</v>
      </c>
      <c r="B8705" s="52" t="s">
        <v>11563</v>
      </c>
      <c r="C8705" s="52" t="s">
        <v>10402</v>
      </c>
      <c r="D8705" s="808">
        <v>22.13</v>
      </c>
      <c r="E8705" s="757"/>
      <c r="F8705" s="757"/>
      <c r="G8705" s="757"/>
      <c r="H8705" s="757"/>
      <c r="I8705" s="757"/>
    </row>
    <row r="8706" spans="1:9" ht="15.75" customHeight="1">
      <c r="A8706" s="52">
        <v>11146</v>
      </c>
      <c r="B8706" s="52" t="s">
        <v>11564</v>
      </c>
      <c r="C8706" s="52" t="s">
        <v>10507</v>
      </c>
      <c r="D8706" s="808">
        <v>486.11</v>
      </c>
      <c r="E8706" s="757"/>
      <c r="F8706" s="757"/>
      <c r="G8706" s="757"/>
      <c r="H8706" s="757"/>
      <c r="I8706" s="757"/>
    </row>
    <row r="8707" spans="1:9" ht="15.75" customHeight="1">
      <c r="A8707" s="52">
        <v>11147</v>
      </c>
      <c r="B8707" s="52" t="s">
        <v>11565</v>
      </c>
      <c r="C8707" s="52" t="s">
        <v>10507</v>
      </c>
      <c r="D8707" s="808">
        <v>505.13</v>
      </c>
      <c r="E8707" s="757"/>
      <c r="F8707" s="757"/>
      <c r="G8707" s="757"/>
      <c r="H8707" s="757"/>
      <c r="I8707" s="757"/>
    </row>
    <row r="8708" spans="1:9" ht="15.75" customHeight="1">
      <c r="A8708" s="52">
        <v>34872</v>
      </c>
      <c r="B8708" s="52" t="s">
        <v>11566</v>
      </c>
      <c r="C8708" s="52" t="s">
        <v>10507</v>
      </c>
      <c r="D8708" s="808">
        <v>510.8</v>
      </c>
      <c r="E8708" s="757"/>
      <c r="F8708" s="757"/>
      <c r="G8708" s="757"/>
      <c r="H8708" s="757"/>
      <c r="I8708" s="757"/>
    </row>
    <row r="8709" spans="1:9" ht="15.75" customHeight="1">
      <c r="A8709" s="52">
        <v>34491</v>
      </c>
      <c r="B8709" s="52" t="s">
        <v>11567</v>
      </c>
      <c r="C8709" s="52" t="s">
        <v>10507</v>
      </c>
      <c r="D8709" s="808">
        <v>525.6</v>
      </c>
      <c r="E8709" s="757"/>
      <c r="F8709" s="757"/>
      <c r="G8709" s="757"/>
      <c r="H8709" s="757"/>
      <c r="I8709" s="757"/>
    </row>
    <row r="8710" spans="1:9" ht="15.75" customHeight="1">
      <c r="A8710" s="52">
        <v>34770</v>
      </c>
      <c r="B8710" s="52" t="s">
        <v>11568</v>
      </c>
      <c r="C8710" s="52" t="s">
        <v>11423</v>
      </c>
      <c r="D8710" s="808">
        <v>513.98</v>
      </c>
      <c r="E8710" s="757"/>
      <c r="F8710" s="757"/>
      <c r="G8710" s="757"/>
      <c r="H8710" s="757"/>
      <c r="I8710" s="757"/>
    </row>
    <row r="8711" spans="1:9" ht="15.75" customHeight="1">
      <c r="A8711" s="52">
        <v>1518</v>
      </c>
      <c r="B8711" s="52" t="s">
        <v>11569</v>
      </c>
      <c r="C8711" s="52" t="s">
        <v>11423</v>
      </c>
      <c r="D8711" s="808">
        <v>524</v>
      </c>
      <c r="E8711" s="757"/>
      <c r="F8711" s="757"/>
      <c r="G8711" s="757"/>
      <c r="H8711" s="757"/>
      <c r="I8711" s="757"/>
    </row>
    <row r="8712" spans="1:9" ht="15.75" customHeight="1">
      <c r="A8712" s="52">
        <v>41965</v>
      </c>
      <c r="B8712" s="52" t="s">
        <v>11570</v>
      </c>
      <c r="C8712" s="52" t="s">
        <v>11423</v>
      </c>
      <c r="D8712" s="808">
        <v>459.46</v>
      </c>
      <c r="E8712" s="757"/>
      <c r="F8712" s="757"/>
      <c r="G8712" s="757"/>
      <c r="H8712" s="757"/>
      <c r="I8712" s="757"/>
    </row>
    <row r="8713" spans="1:9" ht="15.75" customHeight="1">
      <c r="A8713" s="52">
        <v>34492</v>
      </c>
      <c r="B8713" s="52" t="s">
        <v>11571</v>
      </c>
      <c r="C8713" s="52" t="s">
        <v>10507</v>
      </c>
      <c r="D8713" s="808">
        <v>432</v>
      </c>
      <c r="E8713" s="757"/>
      <c r="F8713" s="757"/>
      <c r="G8713" s="757"/>
      <c r="H8713" s="757"/>
      <c r="I8713" s="757"/>
    </row>
    <row r="8714" spans="1:9" ht="15.75" customHeight="1">
      <c r="A8714" s="52">
        <v>1524</v>
      </c>
      <c r="B8714" s="52" t="s">
        <v>11572</v>
      </c>
      <c r="C8714" s="52" t="s">
        <v>10507</v>
      </c>
      <c r="D8714" s="808">
        <v>466.38</v>
      </c>
      <c r="E8714" s="757"/>
      <c r="F8714" s="757"/>
      <c r="G8714" s="757"/>
      <c r="H8714" s="757"/>
      <c r="I8714" s="757"/>
    </row>
    <row r="8715" spans="1:9" ht="15.75" customHeight="1">
      <c r="A8715" s="52">
        <v>38404</v>
      </c>
      <c r="B8715" s="52" t="s">
        <v>11573</v>
      </c>
      <c r="C8715" s="52" t="s">
        <v>10507</v>
      </c>
      <c r="D8715" s="808">
        <v>447.47</v>
      </c>
      <c r="E8715" s="757"/>
      <c r="F8715" s="757"/>
      <c r="G8715" s="757"/>
      <c r="H8715" s="757"/>
      <c r="I8715" s="757"/>
    </row>
    <row r="8716" spans="1:9" ht="15.75" customHeight="1">
      <c r="A8716" s="52">
        <v>39849</v>
      </c>
      <c r="B8716" s="52" t="s">
        <v>11574</v>
      </c>
      <c r="C8716" s="52" t="s">
        <v>10507</v>
      </c>
      <c r="D8716" s="808">
        <v>512.79999999999995</v>
      </c>
      <c r="E8716" s="757"/>
      <c r="F8716" s="757"/>
      <c r="G8716" s="757"/>
      <c r="H8716" s="757"/>
      <c r="I8716" s="757"/>
    </row>
    <row r="8717" spans="1:9" ht="15.75" customHeight="1">
      <c r="A8717" s="52">
        <v>38464</v>
      </c>
      <c r="B8717" s="52" t="s">
        <v>11575</v>
      </c>
      <c r="C8717" s="52" t="s">
        <v>10507</v>
      </c>
      <c r="D8717" s="808">
        <v>520.24</v>
      </c>
      <c r="E8717" s="757"/>
      <c r="F8717" s="757"/>
      <c r="G8717" s="757"/>
      <c r="H8717" s="757"/>
      <c r="I8717" s="757"/>
    </row>
    <row r="8718" spans="1:9" ht="15.75" customHeight="1">
      <c r="A8718" s="52">
        <v>34493</v>
      </c>
      <c r="B8718" s="52" t="s">
        <v>11576</v>
      </c>
      <c r="C8718" s="52" t="s">
        <v>10507</v>
      </c>
      <c r="D8718" s="808">
        <v>444.17</v>
      </c>
      <c r="E8718" s="757"/>
      <c r="F8718" s="757"/>
      <c r="G8718" s="757"/>
      <c r="H8718" s="757"/>
      <c r="I8718" s="757"/>
    </row>
    <row r="8719" spans="1:9" ht="15.75" customHeight="1">
      <c r="A8719" s="52">
        <v>1527</v>
      </c>
      <c r="B8719" s="52" t="s">
        <v>11577</v>
      </c>
      <c r="C8719" s="52" t="s">
        <v>10507</v>
      </c>
      <c r="D8719" s="808">
        <v>481.19</v>
      </c>
      <c r="E8719" s="757"/>
      <c r="F8719" s="757"/>
      <c r="G8719" s="757"/>
      <c r="H8719" s="757"/>
      <c r="I8719" s="757"/>
    </row>
    <row r="8720" spans="1:9" ht="15.75" customHeight="1">
      <c r="A8720" s="52">
        <v>38405</v>
      </c>
      <c r="B8720" s="52" t="s">
        <v>11578</v>
      </c>
      <c r="C8720" s="52" t="s">
        <v>10507</v>
      </c>
      <c r="D8720" s="808">
        <v>461.27</v>
      </c>
      <c r="E8720" s="757"/>
      <c r="F8720" s="757"/>
      <c r="G8720" s="757"/>
      <c r="H8720" s="757"/>
      <c r="I8720" s="757"/>
    </row>
    <row r="8721" spans="1:9" ht="15.75" customHeight="1">
      <c r="A8721" s="52">
        <v>38408</v>
      </c>
      <c r="B8721" s="52" t="s">
        <v>11579</v>
      </c>
      <c r="C8721" s="52" t="s">
        <v>10507</v>
      </c>
      <c r="D8721" s="808">
        <v>510.58</v>
      </c>
      <c r="E8721" s="757"/>
      <c r="F8721" s="757"/>
      <c r="G8721" s="757"/>
      <c r="H8721" s="757"/>
      <c r="I8721" s="757"/>
    </row>
    <row r="8722" spans="1:9" ht="15.75" customHeight="1">
      <c r="A8722" s="52">
        <v>34494</v>
      </c>
      <c r="B8722" s="52" t="s">
        <v>11580</v>
      </c>
      <c r="C8722" s="52" t="s">
        <v>10507</v>
      </c>
      <c r="D8722" s="808">
        <v>458.98</v>
      </c>
      <c r="E8722" s="757"/>
      <c r="F8722" s="757"/>
      <c r="G8722" s="757"/>
      <c r="H8722" s="757"/>
      <c r="I8722" s="757"/>
    </row>
    <row r="8723" spans="1:9" ht="15.75" customHeight="1">
      <c r="A8723" s="52">
        <v>1525</v>
      </c>
      <c r="B8723" s="52" t="s">
        <v>11581</v>
      </c>
      <c r="C8723" s="52" t="s">
        <v>10507</v>
      </c>
      <c r="D8723" s="808">
        <v>495.99</v>
      </c>
      <c r="E8723" s="757"/>
      <c r="F8723" s="757"/>
      <c r="G8723" s="757"/>
      <c r="H8723" s="757"/>
      <c r="I8723" s="757"/>
    </row>
    <row r="8724" spans="1:9" ht="15.75" customHeight="1">
      <c r="A8724" s="52">
        <v>38406</v>
      </c>
      <c r="B8724" s="52" t="s">
        <v>11582</v>
      </c>
      <c r="C8724" s="52" t="s">
        <v>10507</v>
      </c>
      <c r="D8724" s="808">
        <v>487.07</v>
      </c>
      <c r="E8724" s="757"/>
      <c r="F8724" s="757"/>
      <c r="G8724" s="757"/>
      <c r="H8724" s="757"/>
      <c r="I8724" s="757"/>
    </row>
    <row r="8725" spans="1:9" ht="15.75" customHeight="1">
      <c r="A8725" s="52">
        <v>38409</v>
      </c>
      <c r="B8725" s="52" t="s">
        <v>11583</v>
      </c>
      <c r="C8725" s="52" t="s">
        <v>10507</v>
      </c>
      <c r="D8725" s="808">
        <v>514.05999999999995</v>
      </c>
      <c r="E8725" s="757"/>
      <c r="F8725" s="757"/>
      <c r="G8725" s="757"/>
      <c r="H8725" s="757"/>
      <c r="I8725" s="757"/>
    </row>
    <row r="8726" spans="1:9" ht="15.75" customHeight="1">
      <c r="A8726" s="52">
        <v>43360</v>
      </c>
      <c r="B8726" s="52" t="s">
        <v>11584</v>
      </c>
      <c r="C8726" s="52" t="s">
        <v>10507</v>
      </c>
      <c r="D8726" s="808">
        <v>536.01</v>
      </c>
      <c r="E8726" s="757"/>
      <c r="F8726" s="757"/>
      <c r="G8726" s="757"/>
      <c r="H8726" s="757"/>
      <c r="I8726" s="757"/>
    </row>
    <row r="8727" spans="1:9" ht="15.75" customHeight="1">
      <c r="A8727" s="52">
        <v>34495</v>
      </c>
      <c r="B8727" s="52" t="s">
        <v>11585</v>
      </c>
      <c r="C8727" s="52" t="s">
        <v>10507</v>
      </c>
      <c r="D8727" s="808">
        <v>473.78</v>
      </c>
      <c r="E8727" s="757"/>
      <c r="F8727" s="757"/>
      <c r="G8727" s="757"/>
      <c r="H8727" s="757"/>
      <c r="I8727" s="757"/>
    </row>
    <row r="8728" spans="1:9" ht="15.75" customHeight="1">
      <c r="A8728" s="52">
        <v>11145</v>
      </c>
      <c r="B8728" s="52" t="s">
        <v>11586</v>
      </c>
      <c r="C8728" s="52" t="s">
        <v>10507</v>
      </c>
      <c r="D8728" s="808">
        <v>510.8</v>
      </c>
      <c r="E8728" s="757"/>
      <c r="F8728" s="757"/>
      <c r="G8728" s="757"/>
      <c r="H8728" s="757"/>
      <c r="I8728" s="757"/>
    </row>
    <row r="8729" spans="1:9" ht="15.75" customHeight="1">
      <c r="A8729" s="52">
        <v>34496</v>
      </c>
      <c r="B8729" s="52" t="s">
        <v>11587</v>
      </c>
      <c r="C8729" s="52" t="s">
        <v>10507</v>
      </c>
      <c r="D8729" s="808">
        <v>494.24</v>
      </c>
      <c r="E8729" s="757"/>
      <c r="F8729" s="757"/>
      <c r="G8729" s="757"/>
      <c r="H8729" s="757"/>
      <c r="I8729" s="757"/>
    </row>
    <row r="8730" spans="1:9" ht="15.75" customHeight="1">
      <c r="A8730" s="52">
        <v>34479</v>
      </c>
      <c r="B8730" s="52" t="s">
        <v>11588</v>
      </c>
      <c r="C8730" s="52" t="s">
        <v>10507</v>
      </c>
      <c r="D8730" s="808">
        <v>525.6</v>
      </c>
      <c r="E8730" s="757"/>
      <c r="F8730" s="757"/>
      <c r="G8730" s="757"/>
      <c r="H8730" s="757"/>
      <c r="I8730" s="757"/>
    </row>
    <row r="8731" spans="1:9" ht="15.75" customHeight="1">
      <c r="A8731" s="52">
        <v>34481</v>
      </c>
      <c r="B8731" s="52" t="s">
        <v>11589</v>
      </c>
      <c r="C8731" s="52" t="s">
        <v>10507</v>
      </c>
      <c r="D8731" s="808">
        <v>549.19000000000005</v>
      </c>
      <c r="E8731" s="757"/>
      <c r="F8731" s="757"/>
      <c r="G8731" s="757"/>
      <c r="H8731" s="757"/>
      <c r="I8731" s="757"/>
    </row>
    <row r="8732" spans="1:9" ht="15.75" customHeight="1">
      <c r="A8732" s="52">
        <v>34483</v>
      </c>
      <c r="B8732" s="52" t="s">
        <v>11590</v>
      </c>
      <c r="C8732" s="52" t="s">
        <v>10507</v>
      </c>
      <c r="D8732" s="808">
        <v>586.77</v>
      </c>
      <c r="E8732" s="757"/>
      <c r="F8732" s="757"/>
      <c r="G8732" s="757"/>
      <c r="H8732" s="757"/>
      <c r="I8732" s="757"/>
    </row>
    <row r="8733" spans="1:9" ht="15.75" customHeight="1">
      <c r="A8733" s="52">
        <v>34485</v>
      </c>
      <c r="B8733" s="52" t="s">
        <v>11591</v>
      </c>
      <c r="C8733" s="52" t="s">
        <v>10507</v>
      </c>
      <c r="D8733" s="808">
        <v>627.49</v>
      </c>
      <c r="E8733" s="757"/>
      <c r="F8733" s="757"/>
      <c r="G8733" s="757"/>
      <c r="H8733" s="757"/>
      <c r="I8733" s="757"/>
    </row>
    <row r="8734" spans="1:9" ht="15.75" customHeight="1">
      <c r="A8734" s="52">
        <v>14041</v>
      </c>
      <c r="B8734" s="52" t="s">
        <v>11592</v>
      </c>
      <c r="C8734" s="52" t="s">
        <v>10507</v>
      </c>
      <c r="D8734" s="808">
        <v>407.9</v>
      </c>
      <c r="E8734" s="757"/>
      <c r="F8734" s="757"/>
      <c r="G8734" s="757"/>
      <c r="H8734" s="757"/>
      <c r="I8734" s="757"/>
    </row>
    <row r="8735" spans="1:9" ht="15.75" customHeight="1">
      <c r="A8735" s="52">
        <v>1523</v>
      </c>
      <c r="B8735" s="52" t="s">
        <v>11593</v>
      </c>
      <c r="C8735" s="52" t="s">
        <v>10507</v>
      </c>
      <c r="D8735" s="808">
        <v>414.56</v>
      </c>
      <c r="E8735" s="757"/>
      <c r="F8735" s="757"/>
      <c r="G8735" s="757"/>
      <c r="H8735" s="757"/>
      <c r="I8735" s="757"/>
    </row>
    <row r="8736" spans="1:9" ht="15.75" customHeight="1">
      <c r="A8736" s="52">
        <v>14052</v>
      </c>
      <c r="B8736" s="52" t="s">
        <v>11594</v>
      </c>
      <c r="C8736" s="52" t="s">
        <v>10358</v>
      </c>
      <c r="D8736" s="808">
        <v>12.84</v>
      </c>
      <c r="E8736" s="757"/>
      <c r="F8736" s="757"/>
      <c r="G8736" s="757"/>
      <c r="H8736" s="757"/>
      <c r="I8736" s="757"/>
    </row>
    <row r="8737" spans="1:9" ht="15.75" customHeight="1">
      <c r="A8737" s="52">
        <v>14054</v>
      </c>
      <c r="B8737" s="52" t="s">
        <v>11595</v>
      </c>
      <c r="C8737" s="52" t="s">
        <v>10358</v>
      </c>
      <c r="D8737" s="808">
        <v>16.7</v>
      </c>
      <c r="E8737" s="757"/>
      <c r="F8737" s="757"/>
      <c r="G8737" s="757"/>
      <c r="H8737" s="757"/>
      <c r="I8737" s="757"/>
    </row>
    <row r="8738" spans="1:9" ht="15.75" customHeight="1">
      <c r="A8738" s="52">
        <v>14053</v>
      </c>
      <c r="B8738" s="52" t="s">
        <v>11596</v>
      </c>
      <c r="C8738" s="52" t="s">
        <v>10358</v>
      </c>
      <c r="D8738" s="808">
        <v>13.04</v>
      </c>
      <c r="E8738" s="757"/>
      <c r="F8738" s="757"/>
      <c r="G8738" s="757"/>
      <c r="H8738" s="757"/>
      <c r="I8738" s="757"/>
    </row>
    <row r="8739" spans="1:9" ht="15.75" customHeight="1">
      <c r="A8739" s="52">
        <v>2558</v>
      </c>
      <c r="B8739" s="52" t="s">
        <v>11597</v>
      </c>
      <c r="C8739" s="52" t="s">
        <v>10358</v>
      </c>
      <c r="D8739" s="808">
        <v>9.82</v>
      </c>
      <c r="E8739" s="757"/>
      <c r="F8739" s="757"/>
      <c r="G8739" s="757"/>
      <c r="H8739" s="757"/>
      <c r="I8739" s="757"/>
    </row>
    <row r="8740" spans="1:9" ht="15.75" customHeight="1">
      <c r="A8740" s="52">
        <v>2560</v>
      </c>
      <c r="B8740" s="52" t="s">
        <v>11598</v>
      </c>
      <c r="C8740" s="52" t="s">
        <v>10358</v>
      </c>
      <c r="D8740" s="808">
        <v>17.28</v>
      </c>
      <c r="E8740" s="757"/>
      <c r="F8740" s="757"/>
      <c r="G8740" s="757"/>
      <c r="H8740" s="757"/>
      <c r="I8740" s="757"/>
    </row>
    <row r="8741" spans="1:9" ht="15.75" customHeight="1">
      <c r="A8741" s="52">
        <v>2559</v>
      </c>
      <c r="B8741" s="52" t="s">
        <v>11599</v>
      </c>
      <c r="C8741" s="52" t="s">
        <v>10358</v>
      </c>
      <c r="D8741" s="808">
        <v>13.82</v>
      </c>
      <c r="E8741" s="757"/>
      <c r="F8741" s="757"/>
      <c r="G8741" s="757"/>
      <c r="H8741" s="757"/>
      <c r="I8741" s="757"/>
    </row>
    <row r="8742" spans="1:9" ht="15.75" customHeight="1">
      <c r="A8742" s="52">
        <v>2592</v>
      </c>
      <c r="B8742" s="52" t="s">
        <v>11600</v>
      </c>
      <c r="C8742" s="52" t="s">
        <v>10358</v>
      </c>
      <c r="D8742" s="808">
        <v>229.1</v>
      </c>
      <c r="E8742" s="757"/>
      <c r="F8742" s="757"/>
      <c r="G8742" s="757"/>
      <c r="H8742" s="757"/>
      <c r="I8742" s="757"/>
    </row>
    <row r="8743" spans="1:9" ht="15.75" customHeight="1">
      <c r="A8743" s="52">
        <v>2566</v>
      </c>
      <c r="B8743" s="52" t="s">
        <v>11601</v>
      </c>
      <c r="C8743" s="52" t="s">
        <v>10358</v>
      </c>
      <c r="D8743" s="808">
        <v>23.05</v>
      </c>
      <c r="E8743" s="757"/>
      <c r="F8743" s="757"/>
      <c r="G8743" s="757"/>
      <c r="H8743" s="757"/>
      <c r="I8743" s="757"/>
    </row>
    <row r="8744" spans="1:9" ht="15.75" customHeight="1">
      <c r="A8744" s="52">
        <v>2589</v>
      </c>
      <c r="B8744" s="52" t="s">
        <v>11602</v>
      </c>
      <c r="C8744" s="52" t="s">
        <v>10358</v>
      </c>
      <c r="D8744" s="808">
        <v>30.64</v>
      </c>
      <c r="E8744" s="757"/>
      <c r="F8744" s="757"/>
      <c r="G8744" s="757"/>
      <c r="H8744" s="757"/>
      <c r="I8744" s="757"/>
    </row>
    <row r="8745" spans="1:9" ht="15.75" customHeight="1">
      <c r="A8745" s="52">
        <v>2591</v>
      </c>
      <c r="B8745" s="52" t="s">
        <v>11603</v>
      </c>
      <c r="C8745" s="52" t="s">
        <v>10358</v>
      </c>
      <c r="D8745" s="808">
        <v>11.18</v>
      </c>
      <c r="E8745" s="757"/>
      <c r="F8745" s="757"/>
      <c r="G8745" s="757"/>
      <c r="H8745" s="757"/>
      <c r="I8745" s="757"/>
    </row>
    <row r="8746" spans="1:9" ht="15.75" customHeight="1">
      <c r="A8746" s="52">
        <v>2590</v>
      </c>
      <c r="B8746" s="52" t="s">
        <v>11604</v>
      </c>
      <c r="C8746" s="52" t="s">
        <v>10358</v>
      </c>
      <c r="D8746" s="808">
        <v>18.8</v>
      </c>
      <c r="E8746" s="757"/>
      <c r="F8746" s="757"/>
      <c r="G8746" s="757"/>
      <c r="H8746" s="757"/>
      <c r="I8746" s="757"/>
    </row>
    <row r="8747" spans="1:9" ht="15.75" customHeight="1">
      <c r="A8747" s="52">
        <v>2567</v>
      </c>
      <c r="B8747" s="52" t="s">
        <v>11605</v>
      </c>
      <c r="C8747" s="52" t="s">
        <v>10358</v>
      </c>
      <c r="D8747" s="808">
        <v>44.95</v>
      </c>
      <c r="E8747" s="757"/>
      <c r="F8747" s="757"/>
      <c r="G8747" s="757"/>
      <c r="H8747" s="757"/>
      <c r="I8747" s="757"/>
    </row>
    <row r="8748" spans="1:9" ht="15.75" customHeight="1">
      <c r="A8748" s="52">
        <v>2565</v>
      </c>
      <c r="B8748" s="52" t="s">
        <v>11606</v>
      </c>
      <c r="C8748" s="52" t="s">
        <v>10358</v>
      </c>
      <c r="D8748" s="808">
        <v>11.19</v>
      </c>
      <c r="E8748" s="757"/>
      <c r="F8748" s="757"/>
      <c r="G8748" s="757"/>
      <c r="H8748" s="757"/>
      <c r="I8748" s="757"/>
    </row>
    <row r="8749" spans="1:9" ht="15.75" customHeight="1">
      <c r="A8749" s="52">
        <v>2568</v>
      </c>
      <c r="B8749" s="52" t="s">
        <v>11607</v>
      </c>
      <c r="C8749" s="52" t="s">
        <v>10358</v>
      </c>
      <c r="D8749" s="808">
        <v>124.82</v>
      </c>
      <c r="E8749" s="757"/>
      <c r="F8749" s="757"/>
      <c r="G8749" s="757"/>
      <c r="H8749" s="757"/>
      <c r="I8749" s="757"/>
    </row>
    <row r="8750" spans="1:9" ht="15.75" customHeight="1">
      <c r="A8750" s="52">
        <v>2594</v>
      </c>
      <c r="B8750" s="52" t="s">
        <v>11608</v>
      </c>
      <c r="C8750" s="52" t="s">
        <v>10358</v>
      </c>
      <c r="D8750" s="808">
        <v>207.95</v>
      </c>
      <c r="E8750" s="757"/>
      <c r="F8750" s="757"/>
      <c r="G8750" s="757"/>
      <c r="H8750" s="757"/>
      <c r="I8750" s="757"/>
    </row>
    <row r="8751" spans="1:9" ht="15.75" customHeight="1">
      <c r="A8751" s="52">
        <v>2587</v>
      </c>
      <c r="B8751" s="52" t="s">
        <v>11609</v>
      </c>
      <c r="C8751" s="52" t="s">
        <v>10358</v>
      </c>
      <c r="D8751" s="808">
        <v>35.44</v>
      </c>
      <c r="E8751" s="757"/>
      <c r="F8751" s="757"/>
      <c r="G8751" s="757"/>
      <c r="H8751" s="757"/>
      <c r="I8751" s="757"/>
    </row>
    <row r="8752" spans="1:9" ht="15.75" customHeight="1">
      <c r="A8752" s="52">
        <v>2588</v>
      </c>
      <c r="B8752" s="52" t="s">
        <v>11610</v>
      </c>
      <c r="C8752" s="52" t="s">
        <v>10358</v>
      </c>
      <c r="D8752" s="808">
        <v>28.15</v>
      </c>
      <c r="E8752" s="757"/>
      <c r="F8752" s="757"/>
      <c r="G8752" s="757"/>
      <c r="H8752" s="757"/>
      <c r="I8752" s="757"/>
    </row>
    <row r="8753" spans="1:9" ht="15.75" customHeight="1">
      <c r="A8753" s="52">
        <v>2569</v>
      </c>
      <c r="B8753" s="52" t="s">
        <v>11611</v>
      </c>
      <c r="C8753" s="52" t="s">
        <v>10358</v>
      </c>
      <c r="D8753" s="808">
        <v>10.85</v>
      </c>
      <c r="E8753" s="757"/>
      <c r="F8753" s="757"/>
      <c r="G8753" s="757"/>
      <c r="H8753" s="757"/>
      <c r="I8753" s="757"/>
    </row>
    <row r="8754" spans="1:9" ht="15.75" customHeight="1">
      <c r="A8754" s="52">
        <v>2570</v>
      </c>
      <c r="B8754" s="52" t="s">
        <v>11612</v>
      </c>
      <c r="C8754" s="52" t="s">
        <v>10358</v>
      </c>
      <c r="D8754" s="808">
        <v>18.18</v>
      </c>
      <c r="E8754" s="757"/>
      <c r="F8754" s="757"/>
      <c r="G8754" s="757"/>
      <c r="H8754" s="757"/>
      <c r="I8754" s="757"/>
    </row>
    <row r="8755" spans="1:9" ht="15.75" customHeight="1">
      <c r="A8755" s="52">
        <v>2571</v>
      </c>
      <c r="B8755" s="52" t="s">
        <v>11613</v>
      </c>
      <c r="C8755" s="52" t="s">
        <v>10358</v>
      </c>
      <c r="D8755" s="808">
        <v>53.97</v>
      </c>
      <c r="E8755" s="757"/>
      <c r="F8755" s="757"/>
      <c r="G8755" s="757"/>
      <c r="H8755" s="757"/>
      <c r="I8755" s="757"/>
    </row>
    <row r="8756" spans="1:9" ht="15.75" customHeight="1">
      <c r="A8756" s="52">
        <v>2593</v>
      </c>
      <c r="B8756" s="52" t="s">
        <v>11614</v>
      </c>
      <c r="C8756" s="52" t="s">
        <v>10358</v>
      </c>
      <c r="D8756" s="808">
        <v>11.56</v>
      </c>
      <c r="E8756" s="757"/>
      <c r="F8756" s="757"/>
      <c r="G8756" s="757"/>
      <c r="H8756" s="757"/>
      <c r="I8756" s="757"/>
    </row>
    <row r="8757" spans="1:9" ht="15.75" customHeight="1">
      <c r="A8757" s="52">
        <v>2572</v>
      </c>
      <c r="B8757" s="52" t="s">
        <v>11615</v>
      </c>
      <c r="C8757" s="52" t="s">
        <v>10358</v>
      </c>
      <c r="D8757" s="808">
        <v>159.62</v>
      </c>
      <c r="E8757" s="757"/>
      <c r="F8757" s="757"/>
      <c r="G8757" s="757"/>
      <c r="H8757" s="757"/>
      <c r="I8757" s="757"/>
    </row>
    <row r="8758" spans="1:9" ht="15.75" customHeight="1">
      <c r="A8758" s="52">
        <v>2595</v>
      </c>
      <c r="B8758" s="52" t="s">
        <v>11616</v>
      </c>
      <c r="C8758" s="52" t="s">
        <v>10358</v>
      </c>
      <c r="D8758" s="808">
        <v>249.05</v>
      </c>
      <c r="E8758" s="757"/>
      <c r="F8758" s="757"/>
      <c r="G8758" s="757"/>
      <c r="H8758" s="757"/>
      <c r="I8758" s="757"/>
    </row>
    <row r="8759" spans="1:9" ht="15.75" customHeight="1">
      <c r="A8759" s="52">
        <v>2576</v>
      </c>
      <c r="B8759" s="52" t="s">
        <v>11617</v>
      </c>
      <c r="C8759" s="52" t="s">
        <v>10358</v>
      </c>
      <c r="D8759" s="808">
        <v>42.45</v>
      </c>
      <c r="E8759" s="757"/>
      <c r="F8759" s="757"/>
      <c r="G8759" s="757"/>
      <c r="H8759" s="757"/>
      <c r="I8759" s="757"/>
    </row>
    <row r="8760" spans="1:9" ht="15.75" customHeight="1">
      <c r="A8760" s="52">
        <v>2575</v>
      </c>
      <c r="B8760" s="52" t="s">
        <v>11618</v>
      </c>
      <c r="C8760" s="52" t="s">
        <v>10358</v>
      </c>
      <c r="D8760" s="808">
        <v>31.91</v>
      </c>
      <c r="E8760" s="757"/>
      <c r="F8760" s="757"/>
      <c r="G8760" s="757"/>
      <c r="H8760" s="757"/>
      <c r="I8760" s="757"/>
    </row>
    <row r="8761" spans="1:9" ht="15.75" customHeight="1">
      <c r="A8761" s="52">
        <v>2573</v>
      </c>
      <c r="B8761" s="52" t="s">
        <v>11619</v>
      </c>
      <c r="C8761" s="52" t="s">
        <v>10358</v>
      </c>
      <c r="D8761" s="808">
        <v>13.25</v>
      </c>
      <c r="E8761" s="757"/>
      <c r="F8761" s="757"/>
      <c r="G8761" s="757"/>
      <c r="H8761" s="757"/>
      <c r="I8761" s="757"/>
    </row>
    <row r="8762" spans="1:9" ht="15.75" customHeight="1">
      <c r="A8762" s="52">
        <v>2586</v>
      </c>
      <c r="B8762" s="52" t="s">
        <v>11620</v>
      </c>
      <c r="C8762" s="52" t="s">
        <v>10358</v>
      </c>
      <c r="D8762" s="808">
        <v>21.48</v>
      </c>
      <c r="E8762" s="757"/>
      <c r="F8762" s="757"/>
      <c r="G8762" s="757"/>
      <c r="H8762" s="757"/>
      <c r="I8762" s="757"/>
    </row>
    <row r="8763" spans="1:9" ht="15.75" customHeight="1">
      <c r="A8763" s="52">
        <v>2577</v>
      </c>
      <c r="B8763" s="52" t="s">
        <v>11621</v>
      </c>
      <c r="C8763" s="52" t="s">
        <v>10358</v>
      </c>
      <c r="D8763" s="808">
        <v>57.53</v>
      </c>
      <c r="E8763" s="757"/>
      <c r="F8763" s="757"/>
      <c r="G8763" s="757"/>
      <c r="H8763" s="757"/>
      <c r="I8763" s="757"/>
    </row>
    <row r="8764" spans="1:9" ht="15.75" customHeight="1">
      <c r="A8764" s="52">
        <v>2574</v>
      </c>
      <c r="B8764" s="52" t="s">
        <v>11622</v>
      </c>
      <c r="C8764" s="52" t="s">
        <v>10358</v>
      </c>
      <c r="D8764" s="808">
        <v>13.34</v>
      </c>
      <c r="E8764" s="757"/>
      <c r="F8764" s="757"/>
      <c r="G8764" s="757"/>
      <c r="H8764" s="757"/>
      <c r="I8764" s="757"/>
    </row>
    <row r="8765" spans="1:9" ht="15.75" customHeight="1">
      <c r="A8765" s="52">
        <v>2578</v>
      </c>
      <c r="B8765" s="52" t="s">
        <v>11623</v>
      </c>
      <c r="C8765" s="52" t="s">
        <v>10358</v>
      </c>
      <c r="D8765" s="808">
        <v>179.61</v>
      </c>
      <c r="E8765" s="757"/>
      <c r="F8765" s="757"/>
      <c r="G8765" s="757"/>
      <c r="H8765" s="757"/>
      <c r="I8765" s="757"/>
    </row>
    <row r="8766" spans="1:9" ht="15.75" customHeight="1">
      <c r="A8766" s="52">
        <v>2585</v>
      </c>
      <c r="B8766" s="52" t="s">
        <v>11624</v>
      </c>
      <c r="C8766" s="52" t="s">
        <v>10358</v>
      </c>
      <c r="D8766" s="808">
        <v>246.46</v>
      </c>
      <c r="E8766" s="757"/>
      <c r="F8766" s="757"/>
      <c r="G8766" s="757"/>
      <c r="H8766" s="757"/>
      <c r="I8766" s="757"/>
    </row>
    <row r="8767" spans="1:9" ht="15.75" customHeight="1">
      <c r="A8767" s="52">
        <v>12008</v>
      </c>
      <c r="B8767" s="52" t="s">
        <v>11625</v>
      </c>
      <c r="C8767" s="52" t="s">
        <v>10358</v>
      </c>
      <c r="D8767" s="808">
        <v>132.24</v>
      </c>
      <c r="E8767" s="757"/>
      <c r="F8767" s="757"/>
      <c r="G8767" s="757"/>
      <c r="H8767" s="757"/>
      <c r="I8767" s="757"/>
    </row>
    <row r="8768" spans="1:9" ht="15.75" customHeight="1">
      <c r="A8768" s="52">
        <v>2582</v>
      </c>
      <c r="B8768" s="52" t="s">
        <v>11626</v>
      </c>
      <c r="C8768" s="52" t="s">
        <v>10358</v>
      </c>
      <c r="D8768" s="808">
        <v>39.380000000000003</v>
      </c>
      <c r="E8768" s="757"/>
      <c r="F8768" s="757"/>
      <c r="G8768" s="757"/>
      <c r="H8768" s="757"/>
      <c r="I8768" s="757"/>
    </row>
    <row r="8769" spans="1:9" ht="15.75" customHeight="1">
      <c r="A8769" s="52">
        <v>2597</v>
      </c>
      <c r="B8769" s="52" t="s">
        <v>11627</v>
      </c>
      <c r="C8769" s="52" t="s">
        <v>10358</v>
      </c>
      <c r="D8769" s="808">
        <v>33.75</v>
      </c>
      <c r="E8769" s="757"/>
      <c r="F8769" s="757"/>
      <c r="G8769" s="757"/>
      <c r="H8769" s="757"/>
      <c r="I8769" s="757"/>
    </row>
    <row r="8770" spans="1:9" ht="15.75" customHeight="1">
      <c r="A8770" s="52">
        <v>2579</v>
      </c>
      <c r="B8770" s="52" t="s">
        <v>11628</v>
      </c>
      <c r="C8770" s="52" t="s">
        <v>10358</v>
      </c>
      <c r="D8770" s="808">
        <v>16.07</v>
      </c>
      <c r="E8770" s="757"/>
      <c r="F8770" s="757"/>
      <c r="G8770" s="757"/>
      <c r="H8770" s="757"/>
      <c r="I8770" s="757"/>
    </row>
    <row r="8771" spans="1:9" ht="15.75" customHeight="1">
      <c r="A8771" s="52">
        <v>2581</v>
      </c>
      <c r="B8771" s="52" t="s">
        <v>11629</v>
      </c>
      <c r="C8771" s="52" t="s">
        <v>10358</v>
      </c>
      <c r="D8771" s="808">
        <v>20.56</v>
      </c>
      <c r="E8771" s="757"/>
      <c r="F8771" s="757"/>
      <c r="G8771" s="757"/>
      <c r="H8771" s="757"/>
      <c r="I8771" s="757"/>
    </row>
    <row r="8772" spans="1:9" ht="15.75" customHeight="1">
      <c r="A8772" s="52">
        <v>2596</v>
      </c>
      <c r="B8772" s="52" t="s">
        <v>11630</v>
      </c>
      <c r="C8772" s="52" t="s">
        <v>10358</v>
      </c>
      <c r="D8772" s="808">
        <v>60.81</v>
      </c>
      <c r="E8772" s="757"/>
      <c r="F8772" s="757"/>
      <c r="G8772" s="757"/>
      <c r="H8772" s="757"/>
      <c r="I8772" s="757"/>
    </row>
    <row r="8773" spans="1:9" ht="15.75" customHeight="1">
      <c r="A8773" s="52">
        <v>2580</v>
      </c>
      <c r="B8773" s="52" t="s">
        <v>11631</v>
      </c>
      <c r="C8773" s="52" t="s">
        <v>10358</v>
      </c>
      <c r="D8773" s="808">
        <v>17.61</v>
      </c>
      <c r="E8773" s="757"/>
      <c r="F8773" s="757"/>
      <c r="G8773" s="757"/>
      <c r="H8773" s="757"/>
      <c r="I8773" s="757"/>
    </row>
    <row r="8774" spans="1:9" ht="15.75" customHeight="1">
      <c r="A8774" s="52">
        <v>2583</v>
      </c>
      <c r="B8774" s="52" t="s">
        <v>11632</v>
      </c>
      <c r="C8774" s="52" t="s">
        <v>10358</v>
      </c>
      <c r="D8774" s="808">
        <v>147.9</v>
      </c>
      <c r="E8774" s="757"/>
      <c r="F8774" s="757"/>
      <c r="G8774" s="757"/>
      <c r="H8774" s="757"/>
      <c r="I8774" s="757"/>
    </row>
    <row r="8775" spans="1:9" ht="15.75" customHeight="1">
      <c r="A8775" s="52">
        <v>2584</v>
      </c>
      <c r="B8775" s="52" t="s">
        <v>11633</v>
      </c>
      <c r="C8775" s="52" t="s">
        <v>10358</v>
      </c>
      <c r="D8775" s="808">
        <v>246.21</v>
      </c>
      <c r="E8775" s="757"/>
      <c r="F8775" s="757"/>
      <c r="G8775" s="757"/>
      <c r="H8775" s="757"/>
      <c r="I8775" s="757"/>
    </row>
    <row r="8776" spans="1:9" ht="15.75" customHeight="1">
      <c r="A8776" s="52">
        <v>12010</v>
      </c>
      <c r="B8776" s="52" t="s">
        <v>11634</v>
      </c>
      <c r="C8776" s="52" t="s">
        <v>10358</v>
      </c>
      <c r="D8776" s="808">
        <v>6.5</v>
      </c>
      <c r="E8776" s="757"/>
      <c r="F8776" s="757"/>
      <c r="G8776" s="757"/>
      <c r="H8776" s="757"/>
      <c r="I8776" s="757"/>
    </row>
    <row r="8777" spans="1:9" ht="15.75" customHeight="1">
      <c r="A8777" s="52">
        <v>39329</v>
      </c>
      <c r="B8777" s="52" t="s">
        <v>11635</v>
      </c>
      <c r="C8777" s="52" t="s">
        <v>10358</v>
      </c>
      <c r="D8777" s="808">
        <v>6.8</v>
      </c>
      <c r="E8777" s="757"/>
      <c r="F8777" s="757"/>
      <c r="G8777" s="757"/>
      <c r="H8777" s="757"/>
      <c r="I8777" s="757"/>
    </row>
    <row r="8778" spans="1:9" ht="15.75" customHeight="1">
      <c r="A8778" s="52">
        <v>39330</v>
      </c>
      <c r="B8778" s="52" t="s">
        <v>11636</v>
      </c>
      <c r="C8778" s="52" t="s">
        <v>10358</v>
      </c>
      <c r="D8778" s="808">
        <v>7.15</v>
      </c>
      <c r="E8778" s="757"/>
      <c r="F8778" s="757"/>
      <c r="G8778" s="757"/>
      <c r="H8778" s="757"/>
      <c r="I8778" s="757"/>
    </row>
    <row r="8779" spans="1:9" ht="15.75" customHeight="1">
      <c r="A8779" s="52">
        <v>39332</v>
      </c>
      <c r="B8779" s="52" t="s">
        <v>11637</v>
      </c>
      <c r="C8779" s="52" t="s">
        <v>10358</v>
      </c>
      <c r="D8779" s="808">
        <v>7.99</v>
      </c>
      <c r="E8779" s="757"/>
      <c r="F8779" s="757"/>
      <c r="G8779" s="757"/>
      <c r="H8779" s="757"/>
      <c r="I8779" s="757"/>
    </row>
    <row r="8780" spans="1:9" ht="15.75" customHeight="1">
      <c r="A8780" s="52">
        <v>39331</v>
      </c>
      <c r="B8780" s="52" t="s">
        <v>11638</v>
      </c>
      <c r="C8780" s="52" t="s">
        <v>10358</v>
      </c>
      <c r="D8780" s="808">
        <v>6.36</v>
      </c>
      <c r="E8780" s="757"/>
      <c r="F8780" s="757"/>
      <c r="G8780" s="757"/>
      <c r="H8780" s="757"/>
      <c r="I8780" s="757"/>
    </row>
    <row r="8781" spans="1:9" ht="15.75" customHeight="1">
      <c r="A8781" s="52">
        <v>39333</v>
      </c>
      <c r="B8781" s="52" t="s">
        <v>11639</v>
      </c>
      <c r="C8781" s="52" t="s">
        <v>10358</v>
      </c>
      <c r="D8781" s="808">
        <v>6.2</v>
      </c>
      <c r="E8781" s="757"/>
      <c r="F8781" s="757"/>
      <c r="G8781" s="757"/>
      <c r="H8781" s="757"/>
      <c r="I8781" s="757"/>
    </row>
    <row r="8782" spans="1:9" ht="15.75" customHeight="1">
      <c r="A8782" s="52">
        <v>39335</v>
      </c>
      <c r="B8782" s="52" t="s">
        <v>11640</v>
      </c>
      <c r="C8782" s="52" t="s">
        <v>10358</v>
      </c>
      <c r="D8782" s="808">
        <v>7.18</v>
      </c>
      <c r="E8782" s="757"/>
      <c r="F8782" s="757"/>
      <c r="G8782" s="757"/>
      <c r="H8782" s="757"/>
      <c r="I8782" s="757"/>
    </row>
    <row r="8783" spans="1:9" ht="15.75" customHeight="1">
      <c r="A8783" s="52">
        <v>39334</v>
      </c>
      <c r="B8783" s="52" t="s">
        <v>11641</v>
      </c>
      <c r="C8783" s="52" t="s">
        <v>10358</v>
      </c>
      <c r="D8783" s="808">
        <v>5.71</v>
      </c>
      <c r="E8783" s="757"/>
      <c r="F8783" s="757"/>
      <c r="G8783" s="757"/>
      <c r="H8783" s="757"/>
      <c r="I8783" s="757"/>
    </row>
    <row r="8784" spans="1:9" ht="15.75" customHeight="1">
      <c r="A8784" s="52">
        <v>12016</v>
      </c>
      <c r="B8784" s="52" t="s">
        <v>11642</v>
      </c>
      <c r="C8784" s="52" t="s">
        <v>10358</v>
      </c>
      <c r="D8784" s="808">
        <v>7.16</v>
      </c>
      <c r="E8784" s="757"/>
      <c r="F8784" s="757"/>
      <c r="G8784" s="757"/>
      <c r="H8784" s="757"/>
      <c r="I8784" s="757"/>
    </row>
    <row r="8785" spans="1:9" ht="15.75" customHeight="1">
      <c r="A8785" s="52">
        <v>12015</v>
      </c>
      <c r="B8785" s="52" t="s">
        <v>11643</v>
      </c>
      <c r="C8785" s="52" t="s">
        <v>10358</v>
      </c>
      <c r="D8785" s="808">
        <v>8.34</v>
      </c>
      <c r="E8785" s="757"/>
      <c r="F8785" s="757"/>
      <c r="G8785" s="757"/>
      <c r="H8785" s="757"/>
      <c r="I8785" s="757"/>
    </row>
    <row r="8786" spans="1:9" ht="15.75" customHeight="1">
      <c r="A8786" s="52">
        <v>12020</v>
      </c>
      <c r="B8786" s="52" t="s">
        <v>11644</v>
      </c>
      <c r="C8786" s="52" t="s">
        <v>10358</v>
      </c>
      <c r="D8786" s="808">
        <v>7.16</v>
      </c>
      <c r="E8786" s="757"/>
      <c r="F8786" s="757"/>
      <c r="G8786" s="757"/>
      <c r="H8786" s="757"/>
      <c r="I8786" s="757"/>
    </row>
    <row r="8787" spans="1:9" ht="15.75" customHeight="1">
      <c r="A8787" s="52">
        <v>12019</v>
      </c>
      <c r="B8787" s="52" t="s">
        <v>11645</v>
      </c>
      <c r="C8787" s="52" t="s">
        <v>10358</v>
      </c>
      <c r="D8787" s="808">
        <v>8.34</v>
      </c>
      <c r="E8787" s="757"/>
      <c r="F8787" s="757"/>
      <c r="G8787" s="757"/>
      <c r="H8787" s="757"/>
      <c r="I8787" s="757"/>
    </row>
    <row r="8788" spans="1:9" ht="15.75" customHeight="1">
      <c r="A8788" s="52">
        <v>39336</v>
      </c>
      <c r="B8788" s="52" t="s">
        <v>11646</v>
      </c>
      <c r="C8788" s="52" t="s">
        <v>10358</v>
      </c>
      <c r="D8788" s="808">
        <v>7.15</v>
      </c>
      <c r="E8788" s="757"/>
      <c r="F8788" s="757"/>
      <c r="G8788" s="757"/>
      <c r="H8788" s="757"/>
      <c r="I8788" s="757"/>
    </row>
    <row r="8789" spans="1:9" ht="15.75" customHeight="1">
      <c r="A8789" s="52">
        <v>39338</v>
      </c>
      <c r="B8789" s="52" t="s">
        <v>11647</v>
      </c>
      <c r="C8789" s="52" t="s">
        <v>10358</v>
      </c>
      <c r="D8789" s="808">
        <v>7.99</v>
      </c>
      <c r="E8789" s="757"/>
      <c r="F8789" s="757"/>
      <c r="G8789" s="757"/>
      <c r="H8789" s="757"/>
      <c r="I8789" s="757"/>
    </row>
    <row r="8790" spans="1:9" ht="15.75" customHeight="1">
      <c r="A8790" s="52">
        <v>39337</v>
      </c>
      <c r="B8790" s="52" t="s">
        <v>11648</v>
      </c>
      <c r="C8790" s="52" t="s">
        <v>10358</v>
      </c>
      <c r="D8790" s="808">
        <v>6.36</v>
      </c>
      <c r="E8790" s="757"/>
      <c r="F8790" s="757"/>
      <c r="G8790" s="757"/>
      <c r="H8790" s="757"/>
      <c r="I8790" s="757"/>
    </row>
    <row r="8791" spans="1:9" ht="15.75" customHeight="1">
      <c r="A8791" s="52">
        <v>39341</v>
      </c>
      <c r="B8791" s="52" t="s">
        <v>11649</v>
      </c>
      <c r="C8791" s="52" t="s">
        <v>10358</v>
      </c>
      <c r="D8791" s="808">
        <v>10.42</v>
      </c>
      <c r="E8791" s="757"/>
      <c r="F8791" s="757"/>
      <c r="G8791" s="757"/>
      <c r="H8791" s="757"/>
      <c r="I8791" s="757"/>
    </row>
    <row r="8792" spans="1:9" ht="15.75" customHeight="1">
      <c r="A8792" s="52">
        <v>39340</v>
      </c>
      <c r="B8792" s="52" t="s">
        <v>11650</v>
      </c>
      <c r="C8792" s="52" t="s">
        <v>10358</v>
      </c>
      <c r="D8792" s="808">
        <v>7.65</v>
      </c>
      <c r="E8792" s="757"/>
      <c r="F8792" s="757"/>
      <c r="G8792" s="757"/>
      <c r="H8792" s="757"/>
      <c r="I8792" s="757"/>
    </row>
    <row r="8793" spans="1:9" ht="15.75" customHeight="1">
      <c r="A8793" s="52">
        <v>12025</v>
      </c>
      <c r="B8793" s="52" t="s">
        <v>11651</v>
      </c>
      <c r="C8793" s="52" t="s">
        <v>10358</v>
      </c>
      <c r="D8793" s="808">
        <v>7.9</v>
      </c>
      <c r="E8793" s="757"/>
      <c r="F8793" s="757"/>
      <c r="G8793" s="757"/>
      <c r="H8793" s="757"/>
      <c r="I8793" s="757"/>
    </row>
    <row r="8794" spans="1:9" ht="15.75" customHeight="1">
      <c r="A8794" s="52">
        <v>39342</v>
      </c>
      <c r="B8794" s="52" t="s">
        <v>11652</v>
      </c>
      <c r="C8794" s="52" t="s">
        <v>10358</v>
      </c>
      <c r="D8794" s="808">
        <v>10.42</v>
      </c>
      <c r="E8794" s="757"/>
      <c r="F8794" s="757"/>
      <c r="G8794" s="757"/>
      <c r="H8794" s="757"/>
      <c r="I8794" s="757"/>
    </row>
    <row r="8795" spans="1:9" ht="15.75" customHeight="1">
      <c r="A8795" s="52">
        <v>39343</v>
      </c>
      <c r="B8795" s="52" t="s">
        <v>11653</v>
      </c>
      <c r="C8795" s="52" t="s">
        <v>10358</v>
      </c>
      <c r="D8795" s="808">
        <v>8.8000000000000007</v>
      </c>
      <c r="E8795" s="757"/>
      <c r="F8795" s="757"/>
      <c r="G8795" s="757"/>
      <c r="H8795" s="757"/>
      <c r="I8795" s="757"/>
    </row>
    <row r="8796" spans="1:9" ht="15.75" customHeight="1">
      <c r="A8796" s="52">
        <v>39345</v>
      </c>
      <c r="B8796" s="52" t="s">
        <v>11654</v>
      </c>
      <c r="C8796" s="52" t="s">
        <v>10358</v>
      </c>
      <c r="D8796" s="808">
        <v>11.91</v>
      </c>
      <c r="E8796" s="757"/>
      <c r="F8796" s="757"/>
      <c r="G8796" s="757"/>
      <c r="H8796" s="757"/>
      <c r="I8796" s="757"/>
    </row>
    <row r="8797" spans="1:9" ht="15.75" customHeight="1">
      <c r="A8797" s="52">
        <v>39344</v>
      </c>
      <c r="B8797" s="52" t="s">
        <v>11655</v>
      </c>
      <c r="C8797" s="52" t="s">
        <v>10358</v>
      </c>
      <c r="D8797" s="808">
        <v>8.51</v>
      </c>
      <c r="E8797" s="757"/>
      <c r="F8797" s="757"/>
      <c r="G8797" s="757"/>
      <c r="H8797" s="757"/>
      <c r="I8797" s="757"/>
    </row>
    <row r="8798" spans="1:9" ht="15.75" customHeight="1">
      <c r="A8798" s="52">
        <v>12623</v>
      </c>
      <c r="B8798" s="52" t="s">
        <v>11656</v>
      </c>
      <c r="C8798" s="52" t="s">
        <v>10402</v>
      </c>
      <c r="D8798" s="808">
        <v>49.24</v>
      </c>
      <c r="E8798" s="757"/>
      <c r="F8798" s="757"/>
      <c r="G8798" s="757"/>
      <c r="H8798" s="757"/>
      <c r="I8798" s="757"/>
    </row>
    <row r="8799" spans="1:9" ht="15.75" customHeight="1">
      <c r="A8799" s="52">
        <v>34498</v>
      </c>
      <c r="B8799" s="52" t="s">
        <v>11657</v>
      </c>
      <c r="C8799" s="52" t="s">
        <v>10358</v>
      </c>
      <c r="D8799" s="808">
        <v>124.6</v>
      </c>
      <c r="E8799" s="757"/>
      <c r="F8799" s="757"/>
      <c r="G8799" s="757"/>
      <c r="H8799" s="757"/>
      <c r="I8799" s="757"/>
    </row>
    <row r="8800" spans="1:9" ht="15.75" customHeight="1">
      <c r="A8800" s="52">
        <v>13244</v>
      </c>
      <c r="B8800" s="52" t="s">
        <v>11658</v>
      </c>
      <c r="C8800" s="52" t="s">
        <v>10358</v>
      </c>
      <c r="D8800" s="808">
        <v>52.45</v>
      </c>
      <c r="E8800" s="757"/>
      <c r="F8800" s="757"/>
      <c r="G8800" s="757"/>
      <c r="H8800" s="757"/>
      <c r="I8800" s="757"/>
    </row>
    <row r="8801" spans="1:9" ht="15.75" customHeight="1">
      <c r="A8801" s="52">
        <v>38998</v>
      </c>
      <c r="B8801" s="52" t="s">
        <v>11659</v>
      </c>
      <c r="C8801" s="52" t="s">
        <v>10358</v>
      </c>
      <c r="D8801" s="808">
        <v>10.83</v>
      </c>
      <c r="E8801" s="757"/>
      <c r="F8801" s="757"/>
      <c r="G8801" s="757"/>
      <c r="H8801" s="757"/>
      <c r="I8801" s="757"/>
    </row>
    <row r="8802" spans="1:9" ht="15.75" customHeight="1">
      <c r="A8802" s="52">
        <v>38999</v>
      </c>
      <c r="B8802" s="52" t="s">
        <v>11660</v>
      </c>
      <c r="C8802" s="52" t="s">
        <v>10358</v>
      </c>
      <c r="D8802" s="808">
        <v>27.38</v>
      </c>
      <c r="E8802" s="757"/>
      <c r="F8802" s="757"/>
      <c r="G8802" s="757"/>
      <c r="H8802" s="757"/>
      <c r="I8802" s="757"/>
    </row>
    <row r="8803" spans="1:9" ht="15.75" customHeight="1">
      <c r="A8803" s="52">
        <v>38996</v>
      </c>
      <c r="B8803" s="52" t="s">
        <v>11661</v>
      </c>
      <c r="C8803" s="52" t="s">
        <v>10358</v>
      </c>
      <c r="D8803" s="808">
        <v>19.350000000000001</v>
      </c>
      <c r="E8803" s="757"/>
      <c r="F8803" s="757"/>
      <c r="G8803" s="757"/>
      <c r="H8803" s="757"/>
      <c r="I8803" s="757"/>
    </row>
    <row r="8804" spans="1:9" ht="15.75" customHeight="1">
      <c r="A8804" s="52">
        <v>44173</v>
      </c>
      <c r="B8804" s="52" t="s">
        <v>11662</v>
      </c>
      <c r="C8804" s="52" t="s">
        <v>10358</v>
      </c>
      <c r="D8804" s="808">
        <v>18.82</v>
      </c>
      <c r="E8804" s="757"/>
      <c r="F8804" s="757"/>
      <c r="G8804" s="757"/>
      <c r="H8804" s="757"/>
      <c r="I8804" s="757"/>
    </row>
    <row r="8805" spans="1:9" ht="15.75" customHeight="1">
      <c r="A8805" s="52">
        <v>44174</v>
      </c>
      <c r="B8805" s="52" t="s">
        <v>11663</v>
      </c>
      <c r="C8805" s="52" t="s">
        <v>10358</v>
      </c>
      <c r="D8805" s="808">
        <v>30.8</v>
      </c>
      <c r="E8805" s="757"/>
      <c r="F8805" s="757"/>
      <c r="G8805" s="757"/>
      <c r="H8805" s="757"/>
      <c r="I8805" s="757"/>
    </row>
    <row r="8806" spans="1:9" ht="15.75" customHeight="1">
      <c r="A8806" s="52">
        <v>38997</v>
      </c>
      <c r="B8806" s="52" t="s">
        <v>11664</v>
      </c>
      <c r="C8806" s="52" t="s">
        <v>10358</v>
      </c>
      <c r="D8806" s="808">
        <v>27.68</v>
      </c>
      <c r="E8806" s="757"/>
      <c r="F8806" s="757"/>
      <c r="G8806" s="757"/>
      <c r="H8806" s="757"/>
      <c r="I8806" s="757"/>
    </row>
    <row r="8807" spans="1:9" ht="15.75" customHeight="1">
      <c r="A8807" s="52">
        <v>39600</v>
      </c>
      <c r="B8807" s="52" t="s">
        <v>11665</v>
      </c>
      <c r="C8807" s="52" t="s">
        <v>10358</v>
      </c>
      <c r="D8807" s="808">
        <v>12.21</v>
      </c>
      <c r="E8807" s="757"/>
      <c r="F8807" s="757"/>
      <c r="G8807" s="757"/>
      <c r="H8807" s="757"/>
      <c r="I8807" s="757"/>
    </row>
    <row r="8808" spans="1:9" ht="15.75" customHeight="1">
      <c r="A8808" s="52">
        <v>39601</v>
      </c>
      <c r="B8808" s="52" t="s">
        <v>11666</v>
      </c>
      <c r="C8808" s="52" t="s">
        <v>10358</v>
      </c>
      <c r="D8808" s="808">
        <v>25.91</v>
      </c>
      <c r="E8808" s="757"/>
      <c r="F8808" s="757"/>
      <c r="G8808" s="757"/>
      <c r="H8808" s="757"/>
      <c r="I8808" s="757"/>
    </row>
    <row r="8809" spans="1:9" ht="15.75" customHeight="1">
      <c r="A8809" s="52">
        <v>39862</v>
      </c>
      <c r="B8809" s="52" t="s">
        <v>11667</v>
      </c>
      <c r="C8809" s="52" t="s">
        <v>10358</v>
      </c>
      <c r="D8809" s="808">
        <v>13.32</v>
      </c>
      <c r="E8809" s="757"/>
      <c r="F8809" s="757"/>
      <c r="G8809" s="757"/>
      <c r="H8809" s="757"/>
      <c r="I8809" s="757"/>
    </row>
    <row r="8810" spans="1:9" ht="15.75" customHeight="1">
      <c r="A8810" s="52">
        <v>39863</v>
      </c>
      <c r="B8810" s="52" t="s">
        <v>11668</v>
      </c>
      <c r="C8810" s="52" t="s">
        <v>10358</v>
      </c>
      <c r="D8810" s="808">
        <v>13.51</v>
      </c>
      <c r="E8810" s="757"/>
      <c r="F8810" s="757"/>
      <c r="G8810" s="757"/>
      <c r="H8810" s="757"/>
      <c r="I8810" s="757"/>
    </row>
    <row r="8811" spans="1:9" ht="15.75" customHeight="1">
      <c r="A8811" s="52">
        <v>39864</v>
      </c>
      <c r="B8811" s="52" t="s">
        <v>11669</v>
      </c>
      <c r="C8811" s="52" t="s">
        <v>10358</v>
      </c>
      <c r="D8811" s="808">
        <v>16.760000000000002</v>
      </c>
      <c r="E8811" s="757"/>
      <c r="F8811" s="757"/>
      <c r="G8811" s="757"/>
      <c r="H8811" s="757"/>
      <c r="I8811" s="757"/>
    </row>
    <row r="8812" spans="1:9" ht="15.75" customHeight="1">
      <c r="A8812" s="52">
        <v>39865</v>
      </c>
      <c r="B8812" s="52" t="s">
        <v>11670</v>
      </c>
      <c r="C8812" s="52" t="s">
        <v>10358</v>
      </c>
      <c r="D8812" s="808">
        <v>23.63</v>
      </c>
      <c r="E8812" s="757"/>
      <c r="F8812" s="757"/>
      <c r="G8812" s="757"/>
      <c r="H8812" s="757"/>
      <c r="I8812" s="757"/>
    </row>
    <row r="8813" spans="1:9" ht="15.75" customHeight="1">
      <c r="A8813" s="52">
        <v>2517</v>
      </c>
      <c r="B8813" s="52" t="s">
        <v>11671</v>
      </c>
      <c r="C8813" s="52" t="s">
        <v>10358</v>
      </c>
      <c r="D8813" s="808">
        <v>24.53</v>
      </c>
      <c r="E8813" s="757"/>
      <c r="F8813" s="757"/>
      <c r="G8813" s="757"/>
      <c r="H8813" s="757"/>
      <c r="I8813" s="757"/>
    </row>
    <row r="8814" spans="1:9" ht="15.75" customHeight="1">
      <c r="A8814" s="52">
        <v>2522</v>
      </c>
      <c r="B8814" s="52" t="s">
        <v>11672</v>
      </c>
      <c r="C8814" s="52" t="s">
        <v>10358</v>
      </c>
      <c r="D8814" s="808">
        <v>15.85</v>
      </c>
      <c r="E8814" s="757"/>
      <c r="F8814" s="757"/>
      <c r="G8814" s="757"/>
      <c r="H8814" s="757"/>
      <c r="I8814" s="757"/>
    </row>
    <row r="8815" spans="1:9" ht="15.75" customHeight="1">
      <c r="A8815" s="52">
        <v>2548</v>
      </c>
      <c r="B8815" s="52" t="s">
        <v>11673</v>
      </c>
      <c r="C8815" s="52" t="s">
        <v>10358</v>
      </c>
      <c r="D8815" s="808">
        <v>9.75</v>
      </c>
      <c r="E8815" s="757"/>
      <c r="F8815" s="757"/>
      <c r="G8815" s="757"/>
      <c r="H8815" s="757"/>
      <c r="I8815" s="757"/>
    </row>
    <row r="8816" spans="1:9" ht="15.75" customHeight="1">
      <c r="A8816" s="52">
        <v>2516</v>
      </c>
      <c r="B8816" s="52" t="s">
        <v>11674</v>
      </c>
      <c r="C8816" s="52" t="s">
        <v>10358</v>
      </c>
      <c r="D8816" s="808">
        <v>12.73</v>
      </c>
      <c r="E8816" s="757"/>
      <c r="F8816" s="757"/>
      <c r="G8816" s="757"/>
      <c r="H8816" s="757"/>
      <c r="I8816" s="757"/>
    </row>
    <row r="8817" spans="1:9" ht="15.75" customHeight="1">
      <c r="A8817" s="52">
        <v>2518</v>
      </c>
      <c r="B8817" s="52" t="s">
        <v>11675</v>
      </c>
      <c r="C8817" s="52" t="s">
        <v>10358</v>
      </c>
      <c r="D8817" s="808">
        <v>116.77</v>
      </c>
      <c r="E8817" s="757"/>
      <c r="F8817" s="757"/>
      <c r="G8817" s="757"/>
      <c r="H8817" s="757"/>
      <c r="I8817" s="757"/>
    </row>
    <row r="8818" spans="1:9" ht="15.75" customHeight="1">
      <c r="A8818" s="52">
        <v>2521</v>
      </c>
      <c r="B8818" s="52" t="s">
        <v>11676</v>
      </c>
      <c r="C8818" s="52" t="s">
        <v>10358</v>
      </c>
      <c r="D8818" s="808">
        <v>49.7</v>
      </c>
      <c r="E8818" s="757"/>
      <c r="F8818" s="757"/>
      <c r="G8818" s="757"/>
      <c r="H8818" s="757"/>
      <c r="I8818" s="757"/>
    </row>
    <row r="8819" spans="1:9" ht="15.75" customHeight="1">
      <c r="A8819" s="52">
        <v>2515</v>
      </c>
      <c r="B8819" s="52" t="s">
        <v>11677</v>
      </c>
      <c r="C8819" s="52" t="s">
        <v>10358</v>
      </c>
      <c r="D8819" s="808">
        <v>10.59</v>
      </c>
      <c r="E8819" s="757"/>
      <c r="F8819" s="757"/>
      <c r="G8819" s="757"/>
      <c r="H8819" s="757"/>
      <c r="I8819" s="757"/>
    </row>
    <row r="8820" spans="1:9" ht="15.75" customHeight="1">
      <c r="A8820" s="52">
        <v>2519</v>
      </c>
      <c r="B8820" s="52" t="s">
        <v>11678</v>
      </c>
      <c r="C8820" s="52" t="s">
        <v>10358</v>
      </c>
      <c r="D8820" s="808">
        <v>140.80000000000001</v>
      </c>
      <c r="E8820" s="757"/>
      <c r="F8820" s="757"/>
      <c r="G8820" s="757"/>
      <c r="H8820" s="757"/>
      <c r="I8820" s="757"/>
    </row>
    <row r="8821" spans="1:9" ht="15.75" customHeight="1">
      <c r="A8821" s="52">
        <v>2520</v>
      </c>
      <c r="B8821" s="52" t="s">
        <v>11679</v>
      </c>
      <c r="C8821" s="52" t="s">
        <v>10358</v>
      </c>
      <c r="D8821" s="808">
        <v>259.14</v>
      </c>
      <c r="E8821" s="757"/>
      <c r="F8821" s="757"/>
      <c r="G8821" s="757"/>
      <c r="H8821" s="757"/>
      <c r="I8821" s="757"/>
    </row>
    <row r="8822" spans="1:9" ht="15.75" customHeight="1">
      <c r="A8822" s="52">
        <v>1602</v>
      </c>
      <c r="B8822" s="52" t="s">
        <v>11680</v>
      </c>
      <c r="C8822" s="52" t="s">
        <v>10358</v>
      </c>
      <c r="D8822" s="808">
        <v>38.07</v>
      </c>
      <c r="E8822" s="757"/>
      <c r="F8822" s="757"/>
      <c r="G8822" s="757"/>
      <c r="H8822" s="757"/>
      <c r="I8822" s="757"/>
    </row>
    <row r="8823" spans="1:9" ht="15.75" customHeight="1">
      <c r="A8823" s="52">
        <v>1601</v>
      </c>
      <c r="B8823" s="52" t="s">
        <v>11681</v>
      </c>
      <c r="C8823" s="52" t="s">
        <v>10358</v>
      </c>
      <c r="D8823" s="808">
        <v>33.93</v>
      </c>
      <c r="E8823" s="757"/>
      <c r="F8823" s="757"/>
      <c r="G8823" s="757"/>
      <c r="H8823" s="757"/>
      <c r="I8823" s="757"/>
    </row>
    <row r="8824" spans="1:9" ht="15.75" customHeight="1">
      <c r="A8824" s="52">
        <v>1598</v>
      </c>
      <c r="B8824" s="52" t="s">
        <v>11682</v>
      </c>
      <c r="C8824" s="52" t="s">
        <v>10358</v>
      </c>
      <c r="D8824" s="808">
        <v>10.039999999999999</v>
      </c>
      <c r="E8824" s="757"/>
      <c r="F8824" s="757"/>
      <c r="G8824" s="757"/>
      <c r="H8824" s="757"/>
      <c r="I8824" s="757"/>
    </row>
    <row r="8825" spans="1:9" ht="15.75" customHeight="1">
      <c r="A8825" s="52">
        <v>1600</v>
      </c>
      <c r="B8825" s="52" t="s">
        <v>11683</v>
      </c>
      <c r="C8825" s="52" t="s">
        <v>10358</v>
      </c>
      <c r="D8825" s="808">
        <v>14.82</v>
      </c>
      <c r="E8825" s="757"/>
      <c r="F8825" s="757"/>
      <c r="G8825" s="757"/>
      <c r="H8825" s="757"/>
      <c r="I8825" s="757"/>
    </row>
    <row r="8826" spans="1:9" ht="15.75" customHeight="1">
      <c r="A8826" s="52">
        <v>1603</v>
      </c>
      <c r="B8826" s="52" t="s">
        <v>11684</v>
      </c>
      <c r="C8826" s="52" t="s">
        <v>10358</v>
      </c>
      <c r="D8826" s="808">
        <v>57.47</v>
      </c>
      <c r="E8826" s="757"/>
      <c r="F8826" s="757"/>
      <c r="G8826" s="757"/>
      <c r="H8826" s="757"/>
      <c r="I8826" s="757"/>
    </row>
    <row r="8827" spans="1:9" ht="15.75" customHeight="1">
      <c r="A8827" s="52">
        <v>1599</v>
      </c>
      <c r="B8827" s="52" t="s">
        <v>11685</v>
      </c>
      <c r="C8827" s="52" t="s">
        <v>10358</v>
      </c>
      <c r="D8827" s="808">
        <v>11.65</v>
      </c>
      <c r="E8827" s="757"/>
      <c r="F8827" s="757"/>
      <c r="G8827" s="757"/>
      <c r="H8827" s="757"/>
      <c r="I8827" s="757"/>
    </row>
    <row r="8828" spans="1:9" ht="15.75" customHeight="1">
      <c r="A8828" s="52">
        <v>1597</v>
      </c>
      <c r="B8828" s="52" t="s">
        <v>11686</v>
      </c>
      <c r="C8828" s="52" t="s">
        <v>10358</v>
      </c>
      <c r="D8828" s="808">
        <v>9.44</v>
      </c>
      <c r="E8828" s="757"/>
      <c r="F8828" s="757"/>
      <c r="G8828" s="757"/>
      <c r="H8828" s="757"/>
      <c r="I8828" s="757"/>
    </row>
    <row r="8829" spans="1:9" ht="15.75" customHeight="1">
      <c r="A8829" s="52">
        <v>39602</v>
      </c>
      <c r="B8829" s="52" t="s">
        <v>11687</v>
      </c>
      <c r="C8829" s="52" t="s">
        <v>10358</v>
      </c>
      <c r="D8829" s="808">
        <v>1.29</v>
      </c>
      <c r="E8829" s="757"/>
      <c r="F8829" s="757"/>
      <c r="G8829" s="757"/>
      <c r="H8829" s="757"/>
      <c r="I8829" s="757"/>
    </row>
    <row r="8830" spans="1:9" ht="15.75" customHeight="1">
      <c r="A8830" s="52">
        <v>39603</v>
      </c>
      <c r="B8830" s="52" t="s">
        <v>11688</v>
      </c>
      <c r="C8830" s="52" t="s">
        <v>10358</v>
      </c>
      <c r="D8830" s="808">
        <v>2.76</v>
      </c>
      <c r="E8830" s="757"/>
      <c r="F8830" s="757"/>
      <c r="G8830" s="757"/>
      <c r="H8830" s="757"/>
      <c r="I8830" s="757"/>
    </row>
    <row r="8831" spans="1:9" ht="15.75" customHeight="1">
      <c r="A8831" s="52">
        <v>11821</v>
      </c>
      <c r="B8831" s="52" t="s">
        <v>11689</v>
      </c>
      <c r="C8831" s="52" t="s">
        <v>10358</v>
      </c>
      <c r="D8831" s="808">
        <v>7.75</v>
      </c>
      <c r="E8831" s="757"/>
      <c r="F8831" s="757"/>
      <c r="G8831" s="757"/>
      <c r="H8831" s="757"/>
      <c r="I8831" s="757"/>
    </row>
    <row r="8832" spans="1:9" ht="15.75" customHeight="1">
      <c r="A8832" s="52">
        <v>1562</v>
      </c>
      <c r="B8832" s="52" t="s">
        <v>11690</v>
      </c>
      <c r="C8832" s="52" t="s">
        <v>10358</v>
      </c>
      <c r="D8832" s="808">
        <v>12.7</v>
      </c>
      <c r="E8832" s="757"/>
      <c r="F8832" s="757"/>
      <c r="G8832" s="757"/>
      <c r="H8832" s="757"/>
      <c r="I8832" s="757"/>
    </row>
    <row r="8833" spans="1:9" ht="15.75" customHeight="1">
      <c r="A8833" s="52">
        <v>1563</v>
      </c>
      <c r="B8833" s="52" t="s">
        <v>11691</v>
      </c>
      <c r="C8833" s="52" t="s">
        <v>10358</v>
      </c>
      <c r="D8833" s="808">
        <v>17.04</v>
      </c>
      <c r="E8833" s="757"/>
      <c r="F8833" s="757"/>
      <c r="G8833" s="757"/>
      <c r="H8833" s="757"/>
      <c r="I8833" s="757"/>
    </row>
    <row r="8834" spans="1:9" ht="15.75" customHeight="1">
      <c r="A8834" s="52">
        <v>11856</v>
      </c>
      <c r="B8834" s="52" t="s">
        <v>11692</v>
      </c>
      <c r="C8834" s="52" t="s">
        <v>10358</v>
      </c>
      <c r="D8834" s="808">
        <v>5.08</v>
      </c>
      <c r="E8834" s="757"/>
      <c r="F8834" s="757"/>
      <c r="G8834" s="757"/>
      <c r="H8834" s="757"/>
      <c r="I8834" s="757"/>
    </row>
    <row r="8835" spans="1:9" ht="15.75" customHeight="1">
      <c r="A8835" s="52">
        <v>11857</v>
      </c>
      <c r="B8835" s="52" t="s">
        <v>11693</v>
      </c>
      <c r="C8835" s="52" t="s">
        <v>10358</v>
      </c>
      <c r="D8835" s="808">
        <v>26.73</v>
      </c>
      <c r="E8835" s="757"/>
      <c r="F8835" s="757"/>
      <c r="G8835" s="757"/>
      <c r="H8835" s="757"/>
      <c r="I8835" s="757"/>
    </row>
    <row r="8836" spans="1:9" ht="15.75" customHeight="1">
      <c r="A8836" s="52">
        <v>11858</v>
      </c>
      <c r="B8836" s="52" t="s">
        <v>11694</v>
      </c>
      <c r="C8836" s="52" t="s">
        <v>10358</v>
      </c>
      <c r="D8836" s="808">
        <v>33.18</v>
      </c>
      <c r="E8836" s="757"/>
      <c r="F8836" s="757"/>
      <c r="G8836" s="757"/>
      <c r="H8836" s="757"/>
      <c r="I8836" s="757"/>
    </row>
    <row r="8837" spans="1:9" ht="15.75" customHeight="1">
      <c r="A8837" s="52">
        <v>1539</v>
      </c>
      <c r="B8837" s="52" t="s">
        <v>11695</v>
      </c>
      <c r="C8837" s="52" t="s">
        <v>10358</v>
      </c>
      <c r="D8837" s="808">
        <v>5.97</v>
      </c>
      <c r="E8837" s="757"/>
      <c r="F8837" s="757"/>
      <c r="G8837" s="757"/>
      <c r="H8837" s="757"/>
      <c r="I8837" s="757"/>
    </row>
    <row r="8838" spans="1:9" ht="15.75" customHeight="1">
      <c r="A8838" s="52">
        <v>11859</v>
      </c>
      <c r="B8838" s="52" t="s">
        <v>11696</v>
      </c>
      <c r="C8838" s="52" t="s">
        <v>10358</v>
      </c>
      <c r="D8838" s="808">
        <v>45.14</v>
      </c>
      <c r="E8838" s="757"/>
      <c r="F8838" s="757"/>
      <c r="G8838" s="757"/>
      <c r="H8838" s="757"/>
      <c r="I8838" s="757"/>
    </row>
    <row r="8839" spans="1:9" ht="15.75" customHeight="1">
      <c r="A8839" s="52">
        <v>1550</v>
      </c>
      <c r="B8839" s="52" t="s">
        <v>11697</v>
      </c>
      <c r="C8839" s="52" t="s">
        <v>10358</v>
      </c>
      <c r="D8839" s="808">
        <v>6.3</v>
      </c>
      <c r="E8839" s="757"/>
      <c r="F8839" s="757"/>
      <c r="G8839" s="757"/>
      <c r="H8839" s="757"/>
      <c r="I8839" s="757"/>
    </row>
    <row r="8840" spans="1:9" ht="15.75" customHeight="1">
      <c r="A8840" s="52">
        <v>11854</v>
      </c>
      <c r="B8840" s="52" t="s">
        <v>11698</v>
      </c>
      <c r="C8840" s="52" t="s">
        <v>10358</v>
      </c>
      <c r="D8840" s="808">
        <v>7.87</v>
      </c>
      <c r="E8840" s="757"/>
      <c r="F8840" s="757"/>
      <c r="G8840" s="757"/>
      <c r="H8840" s="757"/>
      <c r="I8840" s="757"/>
    </row>
    <row r="8841" spans="1:9" ht="15.75" customHeight="1">
      <c r="A8841" s="52">
        <v>11862</v>
      </c>
      <c r="B8841" s="52" t="s">
        <v>11699</v>
      </c>
      <c r="C8841" s="52" t="s">
        <v>10358</v>
      </c>
      <c r="D8841" s="808">
        <v>11.04</v>
      </c>
      <c r="E8841" s="757"/>
      <c r="F8841" s="757"/>
      <c r="G8841" s="757"/>
      <c r="H8841" s="757"/>
      <c r="I8841" s="757"/>
    </row>
    <row r="8842" spans="1:9" ht="15.75" customHeight="1">
      <c r="A8842" s="52">
        <v>11863</v>
      </c>
      <c r="B8842" s="52" t="s">
        <v>11700</v>
      </c>
      <c r="C8842" s="52" t="s">
        <v>10358</v>
      </c>
      <c r="D8842" s="808">
        <v>4.45</v>
      </c>
      <c r="E8842" s="757"/>
      <c r="F8842" s="757"/>
      <c r="G8842" s="757"/>
      <c r="H8842" s="757"/>
      <c r="I8842" s="757"/>
    </row>
    <row r="8843" spans="1:9" ht="15.75" customHeight="1">
      <c r="A8843" s="52">
        <v>11855</v>
      </c>
      <c r="B8843" s="52" t="s">
        <v>11701</v>
      </c>
      <c r="C8843" s="52" t="s">
        <v>10358</v>
      </c>
      <c r="D8843" s="808">
        <v>16.48</v>
      </c>
      <c r="E8843" s="757"/>
      <c r="F8843" s="757"/>
      <c r="G8843" s="757"/>
      <c r="H8843" s="757"/>
      <c r="I8843" s="757"/>
    </row>
    <row r="8844" spans="1:9" ht="15.75" customHeight="1">
      <c r="A8844" s="52">
        <v>11864</v>
      </c>
      <c r="B8844" s="52" t="s">
        <v>11702</v>
      </c>
      <c r="C8844" s="52" t="s">
        <v>10358</v>
      </c>
      <c r="D8844" s="808">
        <v>24.91</v>
      </c>
      <c r="E8844" s="757"/>
      <c r="F8844" s="757"/>
      <c r="G8844" s="757"/>
      <c r="H8844" s="757"/>
      <c r="I8844" s="757"/>
    </row>
    <row r="8845" spans="1:9" ht="15.75" customHeight="1">
      <c r="A8845" s="52">
        <v>2527</v>
      </c>
      <c r="B8845" s="52" t="s">
        <v>11703</v>
      </c>
      <c r="C8845" s="52" t="s">
        <v>10358</v>
      </c>
      <c r="D8845" s="808">
        <v>8.7799999999999994</v>
      </c>
      <c r="E8845" s="757"/>
      <c r="F8845" s="757"/>
      <c r="G8845" s="757"/>
      <c r="H8845" s="757"/>
      <c r="I8845" s="757"/>
    </row>
    <row r="8846" spans="1:9" ht="15.75" customHeight="1">
      <c r="A8846" s="52">
        <v>2526</v>
      </c>
      <c r="B8846" s="52" t="s">
        <v>11704</v>
      </c>
      <c r="C8846" s="52" t="s">
        <v>10358</v>
      </c>
      <c r="D8846" s="808">
        <v>5.62</v>
      </c>
      <c r="E8846" s="757"/>
      <c r="F8846" s="757"/>
      <c r="G8846" s="757"/>
      <c r="H8846" s="757"/>
      <c r="I8846" s="757"/>
    </row>
    <row r="8847" spans="1:9" ht="15.75" customHeight="1">
      <c r="A8847" s="52">
        <v>2487</v>
      </c>
      <c r="B8847" s="52" t="s">
        <v>11705</v>
      </c>
      <c r="C8847" s="52" t="s">
        <v>10358</v>
      </c>
      <c r="D8847" s="808">
        <v>1.92</v>
      </c>
      <c r="E8847" s="757"/>
      <c r="F8847" s="757"/>
      <c r="G8847" s="757"/>
      <c r="H8847" s="757"/>
      <c r="I8847" s="757"/>
    </row>
    <row r="8848" spans="1:9" ht="15.75" customHeight="1">
      <c r="A8848" s="52">
        <v>2483</v>
      </c>
      <c r="B8848" s="52" t="s">
        <v>11706</v>
      </c>
      <c r="C8848" s="52" t="s">
        <v>10358</v>
      </c>
      <c r="D8848" s="808">
        <v>4</v>
      </c>
      <c r="E8848" s="757"/>
      <c r="F8848" s="757"/>
      <c r="G8848" s="757"/>
      <c r="H8848" s="757"/>
      <c r="I8848" s="757"/>
    </row>
    <row r="8849" spans="1:9" ht="15.75" customHeight="1">
      <c r="A8849" s="52">
        <v>2528</v>
      </c>
      <c r="B8849" s="52" t="s">
        <v>11707</v>
      </c>
      <c r="C8849" s="52" t="s">
        <v>10358</v>
      </c>
      <c r="D8849" s="808">
        <v>22.09</v>
      </c>
      <c r="E8849" s="757"/>
      <c r="F8849" s="757"/>
      <c r="G8849" s="757"/>
      <c r="H8849" s="757"/>
      <c r="I8849" s="757"/>
    </row>
    <row r="8850" spans="1:9" ht="15.75" customHeight="1">
      <c r="A8850" s="52">
        <v>2489</v>
      </c>
      <c r="B8850" s="52" t="s">
        <v>11708</v>
      </c>
      <c r="C8850" s="52" t="s">
        <v>10358</v>
      </c>
      <c r="D8850" s="808">
        <v>9.73</v>
      </c>
      <c r="E8850" s="757"/>
      <c r="F8850" s="757"/>
      <c r="G8850" s="757"/>
      <c r="H8850" s="757"/>
      <c r="I8850" s="757"/>
    </row>
    <row r="8851" spans="1:9" ht="15.75" customHeight="1">
      <c r="A8851" s="52">
        <v>2488</v>
      </c>
      <c r="B8851" s="52" t="s">
        <v>11709</v>
      </c>
      <c r="C8851" s="52" t="s">
        <v>10358</v>
      </c>
      <c r="D8851" s="808">
        <v>2.25</v>
      </c>
      <c r="E8851" s="757"/>
      <c r="F8851" s="757"/>
      <c r="G8851" s="757"/>
      <c r="H8851" s="757"/>
      <c r="I8851" s="757"/>
    </row>
    <row r="8852" spans="1:9" ht="15.75" customHeight="1">
      <c r="A8852" s="52">
        <v>2484</v>
      </c>
      <c r="B8852" s="52" t="s">
        <v>11710</v>
      </c>
      <c r="C8852" s="52" t="s">
        <v>10358</v>
      </c>
      <c r="D8852" s="808">
        <v>32.090000000000003</v>
      </c>
      <c r="E8852" s="757"/>
      <c r="F8852" s="757"/>
      <c r="G8852" s="757"/>
      <c r="H8852" s="757"/>
      <c r="I8852" s="757"/>
    </row>
    <row r="8853" spans="1:9" ht="15.75" customHeight="1">
      <c r="A8853" s="52">
        <v>2485</v>
      </c>
      <c r="B8853" s="52" t="s">
        <v>11711</v>
      </c>
      <c r="C8853" s="52" t="s">
        <v>10358</v>
      </c>
      <c r="D8853" s="808">
        <v>50.3</v>
      </c>
      <c r="E8853" s="757"/>
      <c r="F8853" s="757"/>
      <c r="G8853" s="757"/>
      <c r="H8853" s="757"/>
      <c r="I8853" s="757"/>
    </row>
    <row r="8854" spans="1:9" ht="15.75" customHeight="1">
      <c r="A8854" s="52">
        <v>44247</v>
      </c>
      <c r="B8854" s="52" t="s">
        <v>11712</v>
      </c>
      <c r="C8854" s="52" t="s">
        <v>10358</v>
      </c>
      <c r="D8854" s="967">
        <v>1627.22</v>
      </c>
      <c r="E8854" s="757"/>
      <c r="F8854" s="757"/>
      <c r="G8854" s="757"/>
      <c r="H8854" s="757"/>
      <c r="I8854" s="757"/>
    </row>
    <row r="8855" spans="1:9" ht="15.75" customHeight="1">
      <c r="A8855" s="52">
        <v>38005</v>
      </c>
      <c r="B8855" s="52" t="s">
        <v>11713</v>
      </c>
      <c r="C8855" s="52" t="s">
        <v>10358</v>
      </c>
      <c r="D8855" s="808">
        <v>19.350000000000001</v>
      </c>
      <c r="E8855" s="757"/>
      <c r="F8855" s="757"/>
      <c r="G8855" s="757"/>
      <c r="H8855" s="757"/>
      <c r="I8855" s="757"/>
    </row>
    <row r="8856" spans="1:9" ht="15.75" customHeight="1">
      <c r="A8856" s="52">
        <v>38006</v>
      </c>
      <c r="B8856" s="52" t="s">
        <v>11714</v>
      </c>
      <c r="C8856" s="52" t="s">
        <v>10358</v>
      </c>
      <c r="D8856" s="808">
        <v>25.71</v>
      </c>
      <c r="E8856" s="757"/>
      <c r="F8856" s="757"/>
      <c r="G8856" s="757"/>
      <c r="H8856" s="757"/>
      <c r="I8856" s="757"/>
    </row>
    <row r="8857" spans="1:9" ht="15.75" customHeight="1">
      <c r="A8857" s="52">
        <v>38428</v>
      </c>
      <c r="B8857" s="52" t="s">
        <v>11715</v>
      </c>
      <c r="C8857" s="52" t="s">
        <v>10358</v>
      </c>
      <c r="D8857" s="808">
        <v>23.02</v>
      </c>
      <c r="E8857" s="757"/>
      <c r="F8857" s="757"/>
      <c r="G8857" s="757"/>
      <c r="H8857" s="757"/>
      <c r="I8857" s="757"/>
    </row>
    <row r="8858" spans="1:9" ht="15.75" customHeight="1">
      <c r="A8858" s="52">
        <v>38007</v>
      </c>
      <c r="B8858" s="52" t="s">
        <v>11716</v>
      </c>
      <c r="C8858" s="52" t="s">
        <v>10358</v>
      </c>
      <c r="D8858" s="808">
        <v>29.66</v>
      </c>
      <c r="E8858" s="757"/>
      <c r="F8858" s="757"/>
      <c r="G8858" s="757"/>
      <c r="H8858" s="757"/>
      <c r="I8858" s="757"/>
    </row>
    <row r="8859" spans="1:9" ht="15.75" customHeight="1">
      <c r="A8859" s="52">
        <v>38008</v>
      </c>
      <c r="B8859" s="52" t="s">
        <v>11717</v>
      </c>
      <c r="C8859" s="52" t="s">
        <v>10358</v>
      </c>
      <c r="D8859" s="808">
        <v>47.47</v>
      </c>
      <c r="E8859" s="757"/>
      <c r="F8859" s="757"/>
      <c r="G8859" s="757"/>
      <c r="H8859" s="757"/>
      <c r="I8859" s="757"/>
    </row>
    <row r="8860" spans="1:9" ht="15.75" customHeight="1">
      <c r="A8860" s="52">
        <v>38009</v>
      </c>
      <c r="B8860" s="52" t="s">
        <v>11718</v>
      </c>
      <c r="C8860" s="52" t="s">
        <v>10358</v>
      </c>
      <c r="D8860" s="808">
        <v>58.11</v>
      </c>
      <c r="E8860" s="757"/>
      <c r="F8860" s="757"/>
      <c r="G8860" s="757"/>
      <c r="H8860" s="757"/>
      <c r="I8860" s="757"/>
    </row>
    <row r="8861" spans="1:9" ht="15.75" customHeight="1">
      <c r="A8861" s="52">
        <v>44248</v>
      </c>
      <c r="B8861" s="52" t="s">
        <v>11719</v>
      </c>
      <c r="C8861" s="52" t="s">
        <v>10358</v>
      </c>
      <c r="D8861" s="808">
        <v>94.72</v>
      </c>
      <c r="E8861" s="757"/>
      <c r="F8861" s="757"/>
      <c r="G8861" s="757"/>
      <c r="H8861" s="757"/>
      <c r="I8861" s="757"/>
    </row>
    <row r="8862" spans="1:9" ht="15.75" customHeight="1">
      <c r="A8862" s="52">
        <v>44249</v>
      </c>
      <c r="B8862" s="52" t="s">
        <v>11720</v>
      </c>
      <c r="C8862" s="52" t="s">
        <v>10358</v>
      </c>
      <c r="D8862" s="808">
        <v>365.45</v>
      </c>
      <c r="E8862" s="757"/>
      <c r="F8862" s="757"/>
      <c r="G8862" s="757"/>
      <c r="H8862" s="757"/>
      <c r="I8862" s="757"/>
    </row>
    <row r="8863" spans="1:9" ht="15.75" customHeight="1">
      <c r="A8863" s="52">
        <v>44250</v>
      </c>
      <c r="B8863" s="52" t="s">
        <v>11721</v>
      </c>
      <c r="C8863" s="52" t="s">
        <v>10358</v>
      </c>
      <c r="D8863" s="808">
        <v>530.72</v>
      </c>
      <c r="E8863" s="757"/>
      <c r="F8863" s="757"/>
      <c r="G8863" s="757"/>
      <c r="H8863" s="757"/>
      <c r="I8863" s="757"/>
    </row>
    <row r="8864" spans="1:9" ht="15.75" customHeight="1">
      <c r="A8864" s="52">
        <v>39279</v>
      </c>
      <c r="B8864" s="52" t="s">
        <v>11722</v>
      </c>
      <c r="C8864" s="52" t="s">
        <v>10358</v>
      </c>
      <c r="D8864" s="808">
        <v>10.64</v>
      </c>
      <c r="E8864" s="757"/>
      <c r="F8864" s="757"/>
      <c r="G8864" s="757"/>
      <c r="H8864" s="757"/>
      <c r="I8864" s="757"/>
    </row>
    <row r="8865" spans="1:9" ht="15.75" customHeight="1">
      <c r="A8865" s="52">
        <v>38845</v>
      </c>
      <c r="B8865" s="52" t="s">
        <v>11723</v>
      </c>
      <c r="C8865" s="52" t="s">
        <v>10358</v>
      </c>
      <c r="D8865" s="808">
        <v>15.41</v>
      </c>
      <c r="E8865" s="757"/>
      <c r="F8865" s="757"/>
      <c r="G8865" s="757"/>
      <c r="H8865" s="757"/>
      <c r="I8865" s="757"/>
    </row>
    <row r="8866" spans="1:9" ht="15.75" customHeight="1">
      <c r="A8866" s="52">
        <v>39280</v>
      </c>
      <c r="B8866" s="52" t="s">
        <v>11724</v>
      </c>
      <c r="C8866" s="52" t="s">
        <v>10358</v>
      </c>
      <c r="D8866" s="808">
        <v>13.81</v>
      </c>
      <c r="E8866" s="757"/>
      <c r="F8866" s="757"/>
      <c r="G8866" s="757"/>
      <c r="H8866" s="757"/>
      <c r="I8866" s="757"/>
    </row>
    <row r="8867" spans="1:9" ht="15.75" customHeight="1">
      <c r="A8867" s="52">
        <v>39281</v>
      </c>
      <c r="B8867" s="52" t="s">
        <v>11725</v>
      </c>
      <c r="C8867" s="52" t="s">
        <v>10358</v>
      </c>
      <c r="D8867" s="808">
        <v>18.170000000000002</v>
      </c>
      <c r="E8867" s="757"/>
      <c r="F8867" s="757"/>
      <c r="G8867" s="757"/>
      <c r="H8867" s="757"/>
      <c r="I8867" s="757"/>
    </row>
    <row r="8868" spans="1:9" ht="15.75" customHeight="1">
      <c r="A8868" s="52">
        <v>38849</v>
      </c>
      <c r="B8868" s="52" t="s">
        <v>11726</v>
      </c>
      <c r="C8868" s="52" t="s">
        <v>10358</v>
      </c>
      <c r="D8868" s="808">
        <v>15.57</v>
      </c>
      <c r="E8868" s="757"/>
      <c r="F8868" s="757"/>
      <c r="G8868" s="757"/>
      <c r="H8868" s="757"/>
      <c r="I8868" s="757"/>
    </row>
    <row r="8869" spans="1:9" ht="15.75" customHeight="1">
      <c r="A8869" s="52">
        <v>39282</v>
      </c>
      <c r="B8869" s="52" t="s">
        <v>11727</v>
      </c>
      <c r="C8869" s="52" t="s">
        <v>10358</v>
      </c>
      <c r="D8869" s="808">
        <v>18.61</v>
      </c>
      <c r="E8869" s="757"/>
      <c r="F8869" s="757"/>
      <c r="G8869" s="757"/>
      <c r="H8869" s="757"/>
      <c r="I8869" s="757"/>
    </row>
    <row r="8870" spans="1:9" ht="15.75" customHeight="1">
      <c r="A8870" s="52">
        <v>38852</v>
      </c>
      <c r="B8870" s="52" t="s">
        <v>11728</v>
      </c>
      <c r="C8870" s="52" t="s">
        <v>10358</v>
      </c>
      <c r="D8870" s="808">
        <v>25.32</v>
      </c>
      <c r="E8870" s="757"/>
      <c r="F8870" s="757"/>
      <c r="G8870" s="757"/>
      <c r="H8870" s="757"/>
      <c r="I8870" s="757"/>
    </row>
    <row r="8871" spans="1:9" ht="15.75" customHeight="1">
      <c r="A8871" s="52">
        <v>38844</v>
      </c>
      <c r="B8871" s="52" t="s">
        <v>11729</v>
      </c>
      <c r="C8871" s="52" t="s">
        <v>10358</v>
      </c>
      <c r="D8871" s="808">
        <v>7.78</v>
      </c>
      <c r="E8871" s="757"/>
      <c r="F8871" s="757"/>
      <c r="G8871" s="757"/>
      <c r="H8871" s="757"/>
      <c r="I8871" s="757"/>
    </row>
    <row r="8872" spans="1:9" ht="15.75" customHeight="1">
      <c r="A8872" s="52">
        <v>38846</v>
      </c>
      <c r="B8872" s="52" t="s">
        <v>11730</v>
      </c>
      <c r="C8872" s="52" t="s">
        <v>10358</v>
      </c>
      <c r="D8872" s="808">
        <v>8.51</v>
      </c>
      <c r="E8872" s="757"/>
      <c r="F8872" s="757"/>
      <c r="G8872" s="757"/>
      <c r="H8872" s="757"/>
      <c r="I8872" s="757"/>
    </row>
    <row r="8873" spans="1:9" ht="15.75" customHeight="1">
      <c r="A8873" s="52">
        <v>38847</v>
      </c>
      <c r="B8873" s="52" t="s">
        <v>11731</v>
      </c>
      <c r="C8873" s="52" t="s">
        <v>10358</v>
      </c>
      <c r="D8873" s="808">
        <v>10.47</v>
      </c>
      <c r="E8873" s="757"/>
      <c r="F8873" s="757"/>
      <c r="G8873" s="757"/>
      <c r="H8873" s="757"/>
      <c r="I8873" s="757"/>
    </row>
    <row r="8874" spans="1:9" ht="15.75" customHeight="1">
      <c r="A8874" s="52">
        <v>38850</v>
      </c>
      <c r="B8874" s="52" t="s">
        <v>11732</v>
      </c>
      <c r="C8874" s="52" t="s">
        <v>10358</v>
      </c>
      <c r="D8874" s="808">
        <v>14.55</v>
      </c>
      <c r="E8874" s="757"/>
      <c r="F8874" s="757"/>
      <c r="G8874" s="757"/>
      <c r="H8874" s="757"/>
      <c r="I8874" s="757"/>
    </row>
    <row r="8875" spans="1:9" ht="15.75" customHeight="1">
      <c r="A8875" s="52">
        <v>38848</v>
      </c>
      <c r="B8875" s="52" t="s">
        <v>11733</v>
      </c>
      <c r="C8875" s="52" t="s">
        <v>10358</v>
      </c>
      <c r="D8875" s="808">
        <v>12.17</v>
      </c>
      <c r="E8875" s="757"/>
      <c r="F8875" s="757"/>
      <c r="G8875" s="757"/>
      <c r="H8875" s="757"/>
      <c r="I8875" s="757"/>
    </row>
    <row r="8876" spans="1:9" ht="15.75" customHeight="1">
      <c r="A8876" s="52">
        <v>38851</v>
      </c>
      <c r="B8876" s="52" t="s">
        <v>11734</v>
      </c>
      <c r="C8876" s="52" t="s">
        <v>10358</v>
      </c>
      <c r="D8876" s="808">
        <v>22.12</v>
      </c>
      <c r="E8876" s="757"/>
      <c r="F8876" s="757"/>
      <c r="G8876" s="757"/>
      <c r="H8876" s="757"/>
      <c r="I8876" s="757"/>
    </row>
    <row r="8877" spans="1:9" ht="15.75" customHeight="1">
      <c r="A8877" s="52">
        <v>38860</v>
      </c>
      <c r="B8877" s="52" t="s">
        <v>11735</v>
      </c>
      <c r="C8877" s="52" t="s">
        <v>10358</v>
      </c>
      <c r="D8877" s="808">
        <v>6.25</v>
      </c>
      <c r="E8877" s="757"/>
      <c r="F8877" s="757"/>
      <c r="G8877" s="757"/>
      <c r="H8877" s="757"/>
      <c r="I8877" s="757"/>
    </row>
    <row r="8878" spans="1:9" ht="15.75" customHeight="1">
      <c r="A8878" s="52">
        <v>38861</v>
      </c>
      <c r="B8878" s="52" t="s">
        <v>11736</v>
      </c>
      <c r="C8878" s="52" t="s">
        <v>10358</v>
      </c>
      <c r="D8878" s="808">
        <v>8.41</v>
      </c>
      <c r="E8878" s="757"/>
      <c r="F8878" s="757"/>
      <c r="G8878" s="757"/>
      <c r="H8878" s="757"/>
      <c r="I8878" s="757"/>
    </row>
    <row r="8879" spans="1:9" ht="15.75" customHeight="1">
      <c r="A8879" s="52">
        <v>38862</v>
      </c>
      <c r="B8879" s="52" t="s">
        <v>11737</v>
      </c>
      <c r="C8879" s="52" t="s">
        <v>10358</v>
      </c>
      <c r="D8879" s="808">
        <v>7.09</v>
      </c>
      <c r="E8879" s="757"/>
      <c r="F8879" s="757"/>
      <c r="G8879" s="757"/>
      <c r="H8879" s="757"/>
      <c r="I8879" s="757"/>
    </row>
    <row r="8880" spans="1:9" ht="15.75" customHeight="1">
      <c r="A8880" s="52">
        <v>38863</v>
      </c>
      <c r="B8880" s="52" t="s">
        <v>11738</v>
      </c>
      <c r="C8880" s="52" t="s">
        <v>10358</v>
      </c>
      <c r="D8880" s="808">
        <v>8.15</v>
      </c>
      <c r="E8880" s="757"/>
      <c r="F8880" s="757"/>
      <c r="G8880" s="757"/>
      <c r="H8880" s="757"/>
      <c r="I8880" s="757"/>
    </row>
    <row r="8881" spans="1:9" ht="15.75" customHeight="1">
      <c r="A8881" s="52">
        <v>38865</v>
      </c>
      <c r="B8881" s="52" t="s">
        <v>11739</v>
      </c>
      <c r="C8881" s="52" t="s">
        <v>10358</v>
      </c>
      <c r="D8881" s="808">
        <v>11.06</v>
      </c>
      <c r="E8881" s="757"/>
      <c r="F8881" s="757"/>
      <c r="G8881" s="757"/>
      <c r="H8881" s="757"/>
      <c r="I8881" s="757"/>
    </row>
    <row r="8882" spans="1:9" ht="15.75" customHeight="1">
      <c r="A8882" s="52">
        <v>38864</v>
      </c>
      <c r="B8882" s="52" t="s">
        <v>11740</v>
      </c>
      <c r="C8882" s="52" t="s">
        <v>10358</v>
      </c>
      <c r="D8882" s="808">
        <v>16.91</v>
      </c>
      <c r="E8882" s="757"/>
      <c r="F8882" s="757"/>
      <c r="G8882" s="757"/>
      <c r="H8882" s="757"/>
      <c r="I8882" s="757"/>
    </row>
    <row r="8883" spans="1:9" ht="15.75" customHeight="1">
      <c r="A8883" s="52">
        <v>38866</v>
      </c>
      <c r="B8883" s="52" t="s">
        <v>11741</v>
      </c>
      <c r="C8883" s="52" t="s">
        <v>10358</v>
      </c>
      <c r="D8883" s="808">
        <v>11.91</v>
      </c>
      <c r="E8883" s="757"/>
      <c r="F8883" s="757"/>
      <c r="G8883" s="757"/>
      <c r="H8883" s="757"/>
      <c r="I8883" s="757"/>
    </row>
    <row r="8884" spans="1:9" ht="15.75" customHeight="1">
      <c r="A8884" s="52">
        <v>38868</v>
      </c>
      <c r="B8884" s="52" t="s">
        <v>11742</v>
      </c>
      <c r="C8884" s="52" t="s">
        <v>10358</v>
      </c>
      <c r="D8884" s="808">
        <v>19.850000000000001</v>
      </c>
      <c r="E8884" s="757"/>
      <c r="F8884" s="757"/>
      <c r="G8884" s="757"/>
      <c r="H8884" s="757"/>
      <c r="I8884" s="757"/>
    </row>
    <row r="8885" spans="1:9" ht="15.75" customHeight="1">
      <c r="A8885" s="52">
        <v>38853</v>
      </c>
      <c r="B8885" s="52" t="s">
        <v>11743</v>
      </c>
      <c r="C8885" s="52" t="s">
        <v>10358</v>
      </c>
      <c r="D8885" s="808">
        <v>6.41</v>
      </c>
      <c r="E8885" s="757"/>
      <c r="F8885" s="757"/>
      <c r="G8885" s="757"/>
      <c r="H8885" s="757"/>
      <c r="I8885" s="757"/>
    </row>
    <row r="8886" spans="1:9" ht="15.75" customHeight="1">
      <c r="A8886" s="52">
        <v>38854</v>
      </c>
      <c r="B8886" s="52" t="s">
        <v>11744</v>
      </c>
      <c r="C8886" s="52" t="s">
        <v>10358</v>
      </c>
      <c r="D8886" s="808">
        <v>8.77</v>
      </c>
      <c r="E8886" s="757"/>
      <c r="F8886" s="757"/>
      <c r="G8886" s="757"/>
      <c r="H8886" s="757"/>
      <c r="I8886" s="757"/>
    </row>
    <row r="8887" spans="1:9" ht="15.75" customHeight="1">
      <c r="A8887" s="52">
        <v>38855</v>
      </c>
      <c r="B8887" s="52" t="s">
        <v>11745</v>
      </c>
      <c r="C8887" s="52" t="s">
        <v>10358</v>
      </c>
      <c r="D8887" s="808">
        <v>6.5</v>
      </c>
      <c r="E8887" s="757"/>
      <c r="F8887" s="757"/>
      <c r="G8887" s="757"/>
      <c r="H8887" s="757"/>
      <c r="I8887" s="757"/>
    </row>
    <row r="8888" spans="1:9" ht="15.75" customHeight="1">
      <c r="A8888" s="52">
        <v>38856</v>
      </c>
      <c r="B8888" s="52" t="s">
        <v>11746</v>
      </c>
      <c r="C8888" s="52" t="s">
        <v>10358</v>
      </c>
      <c r="D8888" s="808">
        <v>10.44</v>
      </c>
      <c r="E8888" s="757"/>
      <c r="F8888" s="757"/>
      <c r="G8888" s="757"/>
      <c r="H8888" s="757"/>
      <c r="I8888" s="757"/>
    </row>
    <row r="8889" spans="1:9" ht="15.75" customHeight="1">
      <c r="A8889" s="52">
        <v>38857</v>
      </c>
      <c r="B8889" s="52" t="s">
        <v>11747</v>
      </c>
      <c r="C8889" s="52" t="s">
        <v>10358</v>
      </c>
      <c r="D8889" s="808">
        <v>13.81</v>
      </c>
      <c r="E8889" s="757"/>
      <c r="F8889" s="757"/>
      <c r="G8889" s="757"/>
      <c r="H8889" s="757"/>
      <c r="I8889" s="757"/>
    </row>
    <row r="8890" spans="1:9" ht="15.75" customHeight="1">
      <c r="A8890" s="52">
        <v>38858</v>
      </c>
      <c r="B8890" s="52" t="s">
        <v>11748</v>
      </c>
      <c r="C8890" s="52" t="s">
        <v>10358</v>
      </c>
      <c r="D8890" s="808">
        <v>12.56</v>
      </c>
      <c r="E8890" s="757"/>
      <c r="F8890" s="757"/>
      <c r="G8890" s="757"/>
      <c r="H8890" s="757"/>
      <c r="I8890" s="757"/>
    </row>
    <row r="8891" spans="1:9" ht="15.75" customHeight="1">
      <c r="A8891" s="52">
        <v>38859</v>
      </c>
      <c r="B8891" s="52" t="s">
        <v>11749</v>
      </c>
      <c r="C8891" s="52" t="s">
        <v>10358</v>
      </c>
      <c r="D8891" s="808">
        <v>20.34</v>
      </c>
      <c r="E8891" s="757"/>
      <c r="F8891" s="757"/>
      <c r="G8891" s="757"/>
      <c r="H8891" s="757"/>
      <c r="I8891" s="757"/>
    </row>
    <row r="8892" spans="1:9" ht="15.75" customHeight="1">
      <c r="A8892" s="52">
        <v>3104</v>
      </c>
      <c r="B8892" s="52" t="s">
        <v>11750</v>
      </c>
      <c r="C8892" s="52" t="s">
        <v>11751</v>
      </c>
      <c r="D8892" s="808">
        <v>141.47</v>
      </c>
      <c r="E8892" s="757"/>
      <c r="F8892" s="757"/>
      <c r="G8892" s="757"/>
      <c r="H8892" s="757"/>
      <c r="I8892" s="757"/>
    </row>
    <row r="8893" spans="1:9" ht="15.75" customHeight="1">
      <c r="A8893" s="52">
        <v>1607</v>
      </c>
      <c r="B8893" s="52" t="s">
        <v>11752</v>
      </c>
      <c r="C8893" s="52" t="s">
        <v>11751</v>
      </c>
      <c r="D8893" s="808">
        <v>0.28999999999999998</v>
      </c>
      <c r="E8893" s="757"/>
      <c r="F8893" s="757"/>
      <c r="G8893" s="757"/>
      <c r="H8893" s="757"/>
      <c r="I8893" s="757"/>
    </row>
    <row r="8894" spans="1:9" ht="15.75" customHeight="1">
      <c r="A8894" s="52">
        <v>38169</v>
      </c>
      <c r="B8894" s="52" t="s">
        <v>11753</v>
      </c>
      <c r="C8894" s="52" t="s">
        <v>11751</v>
      </c>
      <c r="D8894" s="808">
        <v>76.59</v>
      </c>
      <c r="E8894" s="757"/>
      <c r="F8894" s="757"/>
      <c r="G8894" s="757"/>
      <c r="H8894" s="757"/>
      <c r="I8894" s="757"/>
    </row>
    <row r="8895" spans="1:9" ht="15.75" customHeight="1">
      <c r="A8895" s="52">
        <v>6142</v>
      </c>
      <c r="B8895" s="52" t="s">
        <v>11754</v>
      </c>
      <c r="C8895" s="52" t="s">
        <v>10358</v>
      </c>
      <c r="D8895" s="808">
        <v>9.4600000000000009</v>
      </c>
      <c r="E8895" s="757"/>
      <c r="F8895" s="757"/>
      <c r="G8895" s="757"/>
      <c r="H8895" s="757"/>
      <c r="I8895" s="757"/>
    </row>
    <row r="8896" spans="1:9" ht="15.75" customHeight="1">
      <c r="A8896" s="52">
        <v>11686</v>
      </c>
      <c r="B8896" s="52" t="s">
        <v>11755</v>
      </c>
      <c r="C8896" s="52" t="s">
        <v>10358</v>
      </c>
      <c r="D8896" s="808">
        <v>13.13</v>
      </c>
      <c r="E8896" s="757"/>
      <c r="F8896" s="757"/>
      <c r="G8896" s="757"/>
      <c r="H8896" s="757"/>
      <c r="I8896" s="757"/>
    </row>
    <row r="8897" spans="1:9" ht="15.75" customHeight="1">
      <c r="A8897" s="52">
        <v>37598</v>
      </c>
      <c r="B8897" s="52" t="s">
        <v>11756</v>
      </c>
      <c r="C8897" s="52" t="s">
        <v>10358</v>
      </c>
      <c r="D8897" s="808">
        <v>41.06</v>
      </c>
      <c r="E8897" s="757"/>
      <c r="F8897" s="757"/>
      <c r="G8897" s="757"/>
      <c r="H8897" s="757"/>
      <c r="I8897" s="757"/>
    </row>
    <row r="8898" spans="1:9" ht="15.75" customHeight="1">
      <c r="A8898" s="52">
        <v>25398</v>
      </c>
      <c r="B8898" s="52" t="s">
        <v>11757</v>
      </c>
      <c r="C8898" s="52" t="s">
        <v>10358</v>
      </c>
      <c r="D8898" s="967">
        <v>4606.4799999999996</v>
      </c>
      <c r="E8898" s="757"/>
      <c r="F8898" s="757"/>
      <c r="G8898" s="757"/>
      <c r="H8898" s="757"/>
      <c r="I8898" s="757"/>
    </row>
    <row r="8899" spans="1:9" ht="15.75" customHeight="1">
      <c r="A8899" s="52">
        <v>25399</v>
      </c>
      <c r="B8899" s="52" t="s">
        <v>11758</v>
      </c>
      <c r="C8899" s="52" t="s">
        <v>10358</v>
      </c>
      <c r="D8899" s="967">
        <v>2796.53</v>
      </c>
      <c r="E8899" s="757"/>
      <c r="F8899" s="757"/>
      <c r="G8899" s="757"/>
      <c r="H8899" s="757"/>
      <c r="I8899" s="757"/>
    </row>
    <row r="8900" spans="1:9" ht="15.75" customHeight="1">
      <c r="A8900" s="52">
        <v>43440</v>
      </c>
      <c r="B8900" s="52" t="s">
        <v>11759</v>
      </c>
      <c r="C8900" s="52" t="s">
        <v>10358</v>
      </c>
      <c r="D8900" s="808">
        <v>426.17</v>
      </c>
      <c r="E8900" s="757"/>
      <c r="F8900" s="757"/>
      <c r="G8900" s="757"/>
      <c r="H8900" s="757"/>
      <c r="I8900" s="757"/>
    </row>
    <row r="8901" spans="1:9" ht="15.75" customHeight="1">
      <c r="A8901" s="52">
        <v>10667</v>
      </c>
      <c r="B8901" s="52" t="s">
        <v>11760</v>
      </c>
      <c r="C8901" s="52" t="s">
        <v>10358</v>
      </c>
      <c r="D8901" s="967">
        <v>22500</v>
      </c>
      <c r="E8901" s="757"/>
      <c r="F8901" s="757"/>
      <c r="G8901" s="757"/>
      <c r="H8901" s="757"/>
      <c r="I8901" s="757"/>
    </row>
    <row r="8902" spans="1:9" ht="15.75" customHeight="1">
      <c r="A8902" s="52">
        <v>1613</v>
      </c>
      <c r="B8902" s="52" t="s">
        <v>11761</v>
      </c>
      <c r="C8902" s="52" t="s">
        <v>10358</v>
      </c>
      <c r="D8902" s="967">
        <v>1522.88</v>
      </c>
      <c r="E8902" s="757"/>
      <c r="F8902" s="757"/>
      <c r="G8902" s="757"/>
      <c r="H8902" s="757"/>
      <c r="I8902" s="757"/>
    </row>
    <row r="8903" spans="1:9" ht="15.75" customHeight="1">
      <c r="A8903" s="52">
        <v>1626</v>
      </c>
      <c r="B8903" s="52" t="s">
        <v>11762</v>
      </c>
      <c r="C8903" s="52" t="s">
        <v>10358</v>
      </c>
      <c r="D8903" s="967">
        <v>2277.66</v>
      </c>
      <c r="E8903" s="757"/>
      <c r="F8903" s="757"/>
      <c r="G8903" s="757"/>
      <c r="H8903" s="757"/>
      <c r="I8903" s="757"/>
    </row>
    <row r="8904" spans="1:9" ht="15.75" customHeight="1">
      <c r="A8904" s="52">
        <v>1625</v>
      </c>
      <c r="B8904" s="52" t="s">
        <v>11763</v>
      </c>
      <c r="C8904" s="52" t="s">
        <v>10358</v>
      </c>
      <c r="D8904" s="808">
        <v>159.08000000000001</v>
      </c>
      <c r="E8904" s="757"/>
      <c r="F8904" s="757"/>
      <c r="G8904" s="757"/>
      <c r="H8904" s="757"/>
      <c r="I8904" s="757"/>
    </row>
    <row r="8905" spans="1:9" ht="15.75" customHeight="1">
      <c r="A8905" s="52">
        <v>1622</v>
      </c>
      <c r="B8905" s="52" t="s">
        <v>11764</v>
      </c>
      <c r="C8905" s="52" t="s">
        <v>10358</v>
      </c>
      <c r="D8905" s="967">
        <v>5139.74</v>
      </c>
      <c r="E8905" s="757"/>
      <c r="F8905" s="757"/>
      <c r="G8905" s="757"/>
      <c r="H8905" s="757"/>
      <c r="I8905" s="757"/>
    </row>
    <row r="8906" spans="1:9" ht="15.75" customHeight="1">
      <c r="A8906" s="52">
        <v>1620</v>
      </c>
      <c r="B8906" s="52" t="s">
        <v>11765</v>
      </c>
      <c r="C8906" s="52" t="s">
        <v>10358</v>
      </c>
      <c r="D8906" s="808">
        <v>335.12</v>
      </c>
      <c r="E8906" s="757"/>
      <c r="F8906" s="757"/>
      <c r="G8906" s="757"/>
      <c r="H8906" s="757"/>
      <c r="I8906" s="757"/>
    </row>
    <row r="8907" spans="1:9" ht="15.75" customHeight="1">
      <c r="A8907" s="52">
        <v>1629</v>
      </c>
      <c r="B8907" s="52" t="s">
        <v>11766</v>
      </c>
      <c r="C8907" s="52" t="s">
        <v>10358</v>
      </c>
      <c r="D8907" s="967">
        <v>12508.9</v>
      </c>
      <c r="E8907" s="757"/>
      <c r="F8907" s="757"/>
      <c r="G8907" s="757"/>
      <c r="H8907" s="757"/>
      <c r="I8907" s="757"/>
    </row>
    <row r="8908" spans="1:9" ht="15.75" customHeight="1">
      <c r="A8908" s="52">
        <v>1627</v>
      </c>
      <c r="B8908" s="52" t="s">
        <v>11767</v>
      </c>
      <c r="C8908" s="52" t="s">
        <v>10358</v>
      </c>
      <c r="D8908" s="808">
        <v>640.57000000000005</v>
      </c>
      <c r="E8908" s="757"/>
      <c r="F8908" s="757"/>
      <c r="G8908" s="757"/>
      <c r="H8908" s="757"/>
      <c r="I8908" s="757"/>
    </row>
    <row r="8909" spans="1:9" ht="15.75" customHeight="1">
      <c r="A8909" s="52">
        <v>1623</v>
      </c>
      <c r="B8909" s="52" t="s">
        <v>11768</v>
      </c>
      <c r="C8909" s="52" t="s">
        <v>10358</v>
      </c>
      <c r="D8909" s="808">
        <v>129.74</v>
      </c>
      <c r="E8909" s="757"/>
      <c r="F8909" s="757"/>
      <c r="G8909" s="757"/>
      <c r="H8909" s="757"/>
      <c r="I8909" s="757"/>
    </row>
    <row r="8910" spans="1:9" ht="15.75" customHeight="1">
      <c r="A8910" s="52">
        <v>1619</v>
      </c>
      <c r="B8910" s="52" t="s">
        <v>11769</v>
      </c>
      <c r="C8910" s="52" t="s">
        <v>10358</v>
      </c>
      <c r="D8910" s="808">
        <v>178.47</v>
      </c>
      <c r="E8910" s="757"/>
      <c r="F8910" s="757"/>
      <c r="G8910" s="757"/>
      <c r="H8910" s="757"/>
      <c r="I8910" s="757"/>
    </row>
    <row r="8911" spans="1:9" ht="15.75" customHeight="1">
      <c r="A8911" s="52">
        <v>1630</v>
      </c>
      <c r="B8911" s="52" t="s">
        <v>11770</v>
      </c>
      <c r="C8911" s="52" t="s">
        <v>10358</v>
      </c>
      <c r="D8911" s="967">
        <v>3929.43</v>
      </c>
      <c r="E8911" s="757"/>
      <c r="F8911" s="757"/>
      <c r="G8911" s="757"/>
      <c r="H8911" s="757"/>
      <c r="I8911" s="757"/>
    </row>
    <row r="8912" spans="1:9" ht="15.75" customHeight="1">
      <c r="A8912" s="52">
        <v>1616</v>
      </c>
      <c r="B8912" s="52" t="s">
        <v>11771</v>
      </c>
      <c r="C8912" s="52" t="s">
        <v>10358</v>
      </c>
      <c r="D8912" s="967">
        <v>6043.54</v>
      </c>
      <c r="E8912" s="757"/>
      <c r="F8912" s="757"/>
      <c r="G8912" s="757"/>
      <c r="H8912" s="757"/>
      <c r="I8912" s="757"/>
    </row>
    <row r="8913" spans="1:9" ht="15.75" customHeight="1">
      <c r="A8913" s="52">
        <v>1614</v>
      </c>
      <c r="B8913" s="52" t="s">
        <v>11772</v>
      </c>
      <c r="C8913" s="52" t="s">
        <v>10358</v>
      </c>
      <c r="D8913" s="808">
        <v>276.20999999999998</v>
      </c>
      <c r="E8913" s="757"/>
      <c r="F8913" s="757"/>
      <c r="G8913" s="757"/>
      <c r="H8913" s="757"/>
      <c r="I8913" s="757"/>
    </row>
    <row r="8914" spans="1:9" ht="15.75" customHeight="1">
      <c r="A8914" s="52">
        <v>1617</v>
      </c>
      <c r="B8914" s="52" t="s">
        <v>11773</v>
      </c>
      <c r="C8914" s="52" t="s">
        <v>10358</v>
      </c>
      <c r="D8914" s="967">
        <v>7214.68</v>
      </c>
      <c r="E8914" s="757"/>
      <c r="F8914" s="757"/>
      <c r="G8914" s="757"/>
      <c r="H8914" s="757"/>
      <c r="I8914" s="757"/>
    </row>
    <row r="8915" spans="1:9" ht="15.75" customHeight="1">
      <c r="A8915" s="52">
        <v>1621</v>
      </c>
      <c r="B8915" s="52" t="s">
        <v>11774</v>
      </c>
      <c r="C8915" s="52" t="s">
        <v>10358</v>
      </c>
      <c r="D8915" s="808">
        <v>493.99</v>
      </c>
      <c r="E8915" s="757"/>
      <c r="F8915" s="757"/>
      <c r="G8915" s="757"/>
      <c r="H8915" s="757"/>
      <c r="I8915" s="757"/>
    </row>
    <row r="8916" spans="1:9" ht="15.75" customHeight="1">
      <c r="A8916" s="52">
        <v>1624</v>
      </c>
      <c r="B8916" s="52" t="s">
        <v>11775</v>
      </c>
      <c r="C8916" s="52" t="s">
        <v>10358</v>
      </c>
      <c r="D8916" s="967">
        <v>17734.04</v>
      </c>
      <c r="E8916" s="757"/>
      <c r="F8916" s="757"/>
      <c r="G8916" s="757"/>
      <c r="H8916" s="757"/>
      <c r="I8916" s="757"/>
    </row>
    <row r="8917" spans="1:9" ht="15.75" customHeight="1">
      <c r="A8917" s="52">
        <v>1615</v>
      </c>
      <c r="B8917" s="52" t="s">
        <v>11776</v>
      </c>
      <c r="C8917" s="52" t="s">
        <v>10358</v>
      </c>
      <c r="D8917" s="808">
        <v>927.65</v>
      </c>
      <c r="E8917" s="757"/>
      <c r="F8917" s="757"/>
      <c r="G8917" s="757"/>
      <c r="H8917" s="757"/>
      <c r="I8917" s="757"/>
    </row>
    <row r="8918" spans="1:9" ht="15.75" customHeight="1">
      <c r="A8918" s="52">
        <v>1612</v>
      </c>
      <c r="B8918" s="52" t="s">
        <v>11777</v>
      </c>
      <c r="C8918" s="52" t="s">
        <v>10358</v>
      </c>
      <c r="D8918" s="808">
        <v>122.18</v>
      </c>
      <c r="E8918" s="757"/>
      <c r="F8918" s="757"/>
      <c r="G8918" s="757"/>
      <c r="H8918" s="757"/>
      <c r="I8918" s="757"/>
    </row>
    <row r="8919" spans="1:9" ht="15.75" customHeight="1">
      <c r="A8919" s="52">
        <v>1618</v>
      </c>
      <c r="B8919" s="52" t="s">
        <v>11778</v>
      </c>
      <c r="C8919" s="52" t="s">
        <v>10358</v>
      </c>
      <c r="D8919" s="967">
        <v>1274.73</v>
      </c>
      <c r="E8919" s="757"/>
      <c r="F8919" s="757"/>
      <c r="G8919" s="757"/>
      <c r="H8919" s="757"/>
      <c r="I8919" s="757"/>
    </row>
    <row r="8920" spans="1:9" ht="15.75" customHeight="1">
      <c r="A8920" s="52">
        <v>14211</v>
      </c>
      <c r="B8920" s="52" t="s">
        <v>11779</v>
      </c>
      <c r="C8920" s="52" t="s">
        <v>10358</v>
      </c>
      <c r="D8920" s="808">
        <v>49.87</v>
      </c>
      <c r="E8920" s="757"/>
      <c r="F8920" s="757"/>
      <c r="G8920" s="757"/>
      <c r="H8920" s="757"/>
      <c r="I8920" s="757"/>
    </row>
    <row r="8921" spans="1:9" ht="15.75" customHeight="1">
      <c r="A8921" s="52">
        <v>43657</v>
      </c>
      <c r="B8921" s="52" t="s">
        <v>11780</v>
      </c>
      <c r="C8921" s="52" t="s">
        <v>10402</v>
      </c>
      <c r="D8921" s="808">
        <v>17.309999999999999</v>
      </c>
      <c r="E8921" s="757"/>
      <c r="F8921" s="757"/>
      <c r="G8921" s="757"/>
      <c r="H8921" s="757"/>
      <c r="I8921" s="757"/>
    </row>
    <row r="8922" spans="1:9" ht="15.75" customHeight="1">
      <c r="A8922" s="52">
        <v>34500</v>
      </c>
      <c r="B8922" s="52" t="s">
        <v>11781</v>
      </c>
      <c r="C8922" s="52" t="s">
        <v>10509</v>
      </c>
      <c r="D8922" s="808">
        <v>146.57</v>
      </c>
      <c r="E8922" s="757"/>
      <c r="F8922" s="757"/>
      <c r="G8922" s="757"/>
      <c r="H8922" s="757"/>
      <c r="I8922" s="757"/>
    </row>
    <row r="8923" spans="1:9" ht="15.75" customHeight="1">
      <c r="A8923" s="52">
        <v>40934</v>
      </c>
      <c r="B8923" s="52" t="s">
        <v>11782</v>
      </c>
      <c r="C8923" s="52" t="s">
        <v>10511</v>
      </c>
      <c r="D8923" s="967">
        <v>25676.43</v>
      </c>
      <c r="E8923" s="757"/>
      <c r="F8923" s="757"/>
      <c r="G8923" s="757"/>
      <c r="H8923" s="757"/>
      <c r="I8923" s="757"/>
    </row>
    <row r="8924" spans="1:9" ht="15.75" customHeight="1">
      <c r="A8924" s="52">
        <v>38200</v>
      </c>
      <c r="B8924" s="52" t="s">
        <v>11783</v>
      </c>
      <c r="C8924" s="52" t="s">
        <v>11784</v>
      </c>
      <c r="D8924" s="808">
        <v>960.36</v>
      </c>
      <c r="E8924" s="757"/>
      <c r="F8924" s="757"/>
      <c r="G8924" s="757"/>
      <c r="H8924" s="757"/>
      <c r="I8924" s="757"/>
    </row>
    <row r="8925" spans="1:9" ht="15.75" customHeight="1">
      <c r="A8925" s="52">
        <v>39269</v>
      </c>
      <c r="B8925" s="52" t="s">
        <v>11785</v>
      </c>
      <c r="C8925" s="52" t="s">
        <v>10402</v>
      </c>
      <c r="D8925" s="808">
        <v>1.41</v>
      </c>
      <c r="E8925" s="757"/>
      <c r="F8925" s="757"/>
      <c r="G8925" s="757"/>
      <c r="H8925" s="757"/>
      <c r="I8925" s="757"/>
    </row>
    <row r="8926" spans="1:9" ht="15.75" customHeight="1">
      <c r="A8926" s="52">
        <v>11889</v>
      </c>
      <c r="B8926" s="52" t="s">
        <v>11786</v>
      </c>
      <c r="C8926" s="52" t="s">
        <v>10402</v>
      </c>
      <c r="D8926" s="808">
        <v>1.94</v>
      </c>
      <c r="E8926" s="757"/>
      <c r="F8926" s="757"/>
      <c r="G8926" s="757"/>
      <c r="H8926" s="757"/>
      <c r="I8926" s="757"/>
    </row>
    <row r="8927" spans="1:9" ht="15.75" customHeight="1">
      <c r="A8927" s="52">
        <v>39270</v>
      </c>
      <c r="B8927" s="52" t="s">
        <v>11787</v>
      </c>
      <c r="C8927" s="52" t="s">
        <v>10402</v>
      </c>
      <c r="D8927" s="808">
        <v>2.52</v>
      </c>
      <c r="E8927" s="757"/>
      <c r="F8927" s="757"/>
      <c r="G8927" s="757"/>
      <c r="H8927" s="757"/>
      <c r="I8927" s="757"/>
    </row>
    <row r="8928" spans="1:9" ht="15.75" customHeight="1">
      <c r="A8928" s="52">
        <v>11890</v>
      </c>
      <c r="B8928" s="52" t="s">
        <v>11788</v>
      </c>
      <c r="C8928" s="52" t="s">
        <v>10402</v>
      </c>
      <c r="D8928" s="808">
        <v>3.43</v>
      </c>
      <c r="E8928" s="757"/>
      <c r="F8928" s="757"/>
      <c r="G8928" s="757"/>
      <c r="H8928" s="757"/>
      <c r="I8928" s="757"/>
    </row>
    <row r="8929" spans="1:9" ht="15.75" customHeight="1">
      <c r="A8929" s="52">
        <v>11891</v>
      </c>
      <c r="B8929" s="52" t="s">
        <v>11789</v>
      </c>
      <c r="C8929" s="52" t="s">
        <v>10402</v>
      </c>
      <c r="D8929" s="808">
        <v>5.56</v>
      </c>
      <c r="E8929" s="757"/>
      <c r="F8929" s="757"/>
      <c r="G8929" s="757"/>
      <c r="H8929" s="757"/>
      <c r="I8929" s="757"/>
    </row>
    <row r="8930" spans="1:9" ht="15.75" customHeight="1">
      <c r="A8930" s="52">
        <v>11892</v>
      </c>
      <c r="B8930" s="52" t="s">
        <v>11790</v>
      </c>
      <c r="C8930" s="52" t="s">
        <v>10402</v>
      </c>
      <c r="D8930" s="808">
        <v>9.09</v>
      </c>
      <c r="E8930" s="757"/>
      <c r="F8930" s="757"/>
      <c r="G8930" s="757"/>
      <c r="H8930" s="757"/>
      <c r="I8930" s="757"/>
    </row>
    <row r="8931" spans="1:9" ht="15.75" customHeight="1">
      <c r="A8931" s="52">
        <v>37601</v>
      </c>
      <c r="B8931" s="52" t="s">
        <v>11791</v>
      </c>
      <c r="C8931" s="52" t="s">
        <v>10402</v>
      </c>
      <c r="D8931" s="808">
        <v>9.1199999999999992</v>
      </c>
      <c r="E8931" s="757"/>
      <c r="F8931" s="757"/>
      <c r="G8931" s="757"/>
      <c r="H8931" s="757"/>
      <c r="I8931" s="757"/>
    </row>
    <row r="8932" spans="1:9" ht="15.75" customHeight="1">
      <c r="A8932" s="52">
        <v>1634</v>
      </c>
      <c r="B8932" s="52" t="s">
        <v>11792</v>
      </c>
      <c r="C8932" s="52" t="s">
        <v>10402</v>
      </c>
      <c r="D8932" s="808">
        <v>9.43</v>
      </c>
      <c r="E8932" s="757"/>
      <c r="F8932" s="757"/>
      <c r="G8932" s="757"/>
      <c r="H8932" s="757"/>
      <c r="I8932" s="757"/>
    </row>
    <row r="8933" spans="1:9" ht="15.75" customHeight="1">
      <c r="A8933" s="52">
        <v>5086</v>
      </c>
      <c r="B8933" s="52" t="s">
        <v>11793</v>
      </c>
      <c r="C8933" s="52" t="s">
        <v>10406</v>
      </c>
      <c r="D8933" s="808">
        <v>31.71</v>
      </c>
      <c r="E8933" s="757"/>
      <c r="F8933" s="757"/>
      <c r="G8933" s="757"/>
      <c r="H8933" s="757"/>
      <c r="I8933" s="757"/>
    </row>
    <row r="8934" spans="1:9" ht="15.75" customHeight="1">
      <c r="A8934" s="52">
        <v>11280</v>
      </c>
      <c r="B8934" s="52" t="s">
        <v>11794</v>
      </c>
      <c r="C8934" s="52" t="s">
        <v>10358</v>
      </c>
      <c r="D8934" s="967">
        <v>16578.669999999998</v>
      </c>
      <c r="E8934" s="757"/>
      <c r="F8934" s="757"/>
      <c r="G8934" s="757"/>
      <c r="H8934" s="757"/>
      <c r="I8934" s="757"/>
    </row>
    <row r="8935" spans="1:9" ht="15.75" customHeight="1">
      <c r="A8935" s="52">
        <v>40519</v>
      </c>
      <c r="B8935" s="52" t="s">
        <v>11795</v>
      </c>
      <c r="C8935" s="52" t="s">
        <v>10358</v>
      </c>
      <c r="D8935" s="967">
        <v>136668.9</v>
      </c>
      <c r="E8935" s="757"/>
      <c r="F8935" s="757"/>
      <c r="G8935" s="757"/>
      <c r="H8935" s="757"/>
      <c r="I8935" s="757"/>
    </row>
    <row r="8936" spans="1:9" ht="15.75" customHeight="1">
      <c r="A8936" s="52">
        <v>39869</v>
      </c>
      <c r="B8936" s="52" t="s">
        <v>11796</v>
      </c>
      <c r="C8936" s="52" t="s">
        <v>10358</v>
      </c>
      <c r="D8936" s="808">
        <v>13.23</v>
      </c>
      <c r="E8936" s="757"/>
      <c r="F8936" s="757"/>
      <c r="G8936" s="757"/>
      <c r="H8936" s="757"/>
      <c r="I8936" s="757"/>
    </row>
    <row r="8937" spans="1:9" ht="15.75" customHeight="1">
      <c r="A8937" s="52">
        <v>39870</v>
      </c>
      <c r="B8937" s="52" t="s">
        <v>11797</v>
      </c>
      <c r="C8937" s="52" t="s">
        <v>10358</v>
      </c>
      <c r="D8937" s="808">
        <v>20.23</v>
      </c>
      <c r="E8937" s="757"/>
      <c r="F8937" s="757"/>
      <c r="G8937" s="757"/>
      <c r="H8937" s="757"/>
      <c r="I8937" s="757"/>
    </row>
    <row r="8938" spans="1:9" ht="15.75" customHeight="1">
      <c r="A8938" s="52">
        <v>39871</v>
      </c>
      <c r="B8938" s="52" t="s">
        <v>11798</v>
      </c>
      <c r="C8938" s="52" t="s">
        <v>10358</v>
      </c>
      <c r="D8938" s="808">
        <v>22.68</v>
      </c>
      <c r="E8938" s="757"/>
      <c r="F8938" s="757"/>
      <c r="G8938" s="757"/>
      <c r="H8938" s="757"/>
      <c r="I8938" s="757"/>
    </row>
    <row r="8939" spans="1:9" ht="15.75" customHeight="1">
      <c r="A8939" s="52">
        <v>12722</v>
      </c>
      <c r="B8939" s="52" t="s">
        <v>11799</v>
      </c>
      <c r="C8939" s="52" t="s">
        <v>10358</v>
      </c>
      <c r="D8939" s="808">
        <v>758.99</v>
      </c>
      <c r="E8939" s="757"/>
      <c r="F8939" s="757"/>
      <c r="G8939" s="757"/>
      <c r="H8939" s="757"/>
      <c r="I8939" s="757"/>
    </row>
    <row r="8940" spans="1:9" ht="15.75" customHeight="1">
      <c r="A8940" s="52">
        <v>12714</v>
      </c>
      <c r="B8940" s="52" t="s">
        <v>11800</v>
      </c>
      <c r="C8940" s="52" t="s">
        <v>10358</v>
      </c>
      <c r="D8940" s="808">
        <v>4.95</v>
      </c>
      <c r="E8940" s="757"/>
      <c r="F8940" s="757"/>
      <c r="G8940" s="757"/>
      <c r="H8940" s="757"/>
      <c r="I8940" s="757"/>
    </row>
    <row r="8941" spans="1:9" ht="15.75" customHeight="1">
      <c r="A8941" s="52">
        <v>12715</v>
      </c>
      <c r="B8941" s="52" t="s">
        <v>11801</v>
      </c>
      <c r="C8941" s="52" t="s">
        <v>10358</v>
      </c>
      <c r="D8941" s="808">
        <v>11.18</v>
      </c>
      <c r="E8941" s="757"/>
      <c r="F8941" s="757"/>
      <c r="G8941" s="757"/>
      <c r="H8941" s="757"/>
      <c r="I8941" s="757"/>
    </row>
    <row r="8942" spans="1:9" ht="15.75" customHeight="1">
      <c r="A8942" s="52">
        <v>12716</v>
      </c>
      <c r="B8942" s="52" t="s">
        <v>11802</v>
      </c>
      <c r="C8942" s="52" t="s">
        <v>10358</v>
      </c>
      <c r="D8942" s="808">
        <v>19.21</v>
      </c>
      <c r="E8942" s="757"/>
      <c r="F8942" s="757"/>
      <c r="G8942" s="757"/>
      <c r="H8942" s="757"/>
      <c r="I8942" s="757"/>
    </row>
    <row r="8943" spans="1:9" ht="15.75" customHeight="1">
      <c r="A8943" s="52">
        <v>12717</v>
      </c>
      <c r="B8943" s="52" t="s">
        <v>11803</v>
      </c>
      <c r="C8943" s="52" t="s">
        <v>10358</v>
      </c>
      <c r="D8943" s="808">
        <v>37.76</v>
      </c>
      <c r="E8943" s="757"/>
      <c r="F8943" s="757"/>
      <c r="G8943" s="757"/>
      <c r="H8943" s="757"/>
      <c r="I8943" s="757"/>
    </row>
    <row r="8944" spans="1:9" ht="15.75" customHeight="1">
      <c r="A8944" s="52">
        <v>12718</v>
      </c>
      <c r="B8944" s="52" t="s">
        <v>11804</v>
      </c>
      <c r="C8944" s="52" t="s">
        <v>10358</v>
      </c>
      <c r="D8944" s="808">
        <v>57.95</v>
      </c>
      <c r="E8944" s="757"/>
      <c r="F8944" s="757"/>
      <c r="G8944" s="757"/>
      <c r="H8944" s="757"/>
      <c r="I8944" s="757"/>
    </row>
    <row r="8945" spans="1:9" ht="15.75" customHeight="1">
      <c r="A8945" s="52">
        <v>12719</v>
      </c>
      <c r="B8945" s="52" t="s">
        <v>11805</v>
      </c>
      <c r="C8945" s="52" t="s">
        <v>10358</v>
      </c>
      <c r="D8945" s="808">
        <v>91.99</v>
      </c>
      <c r="E8945" s="757"/>
      <c r="F8945" s="757"/>
      <c r="G8945" s="757"/>
      <c r="H8945" s="757"/>
      <c r="I8945" s="757"/>
    </row>
    <row r="8946" spans="1:9" ht="15.75" customHeight="1">
      <c r="A8946" s="52">
        <v>12720</v>
      </c>
      <c r="B8946" s="52" t="s">
        <v>11806</v>
      </c>
      <c r="C8946" s="52" t="s">
        <v>10358</v>
      </c>
      <c r="D8946" s="808">
        <v>320.31</v>
      </c>
      <c r="E8946" s="757"/>
      <c r="F8946" s="757"/>
      <c r="G8946" s="757"/>
      <c r="H8946" s="757"/>
      <c r="I8946" s="757"/>
    </row>
    <row r="8947" spans="1:9" ht="15.75" customHeight="1">
      <c r="A8947" s="52">
        <v>12721</v>
      </c>
      <c r="B8947" s="52" t="s">
        <v>11807</v>
      </c>
      <c r="C8947" s="52" t="s">
        <v>10358</v>
      </c>
      <c r="D8947" s="808">
        <v>307.16000000000003</v>
      </c>
      <c r="E8947" s="757"/>
      <c r="F8947" s="757"/>
      <c r="G8947" s="757"/>
      <c r="H8947" s="757"/>
      <c r="I8947" s="757"/>
    </row>
    <row r="8948" spans="1:9" ht="15.75" customHeight="1">
      <c r="A8948" s="52">
        <v>3468</v>
      </c>
      <c r="B8948" s="52" t="s">
        <v>11808</v>
      </c>
      <c r="C8948" s="52" t="s">
        <v>10358</v>
      </c>
      <c r="D8948" s="808">
        <v>44.5</v>
      </c>
      <c r="E8948" s="757"/>
      <c r="F8948" s="757"/>
      <c r="G8948" s="757"/>
      <c r="H8948" s="757"/>
      <c r="I8948" s="757"/>
    </row>
    <row r="8949" spans="1:9" ht="15.75" customHeight="1">
      <c r="A8949" s="52">
        <v>3465</v>
      </c>
      <c r="B8949" s="52" t="s">
        <v>11809</v>
      </c>
      <c r="C8949" s="52" t="s">
        <v>10358</v>
      </c>
      <c r="D8949" s="808">
        <v>44.49</v>
      </c>
      <c r="E8949" s="757"/>
      <c r="F8949" s="757"/>
      <c r="G8949" s="757"/>
      <c r="H8949" s="757"/>
      <c r="I8949" s="757"/>
    </row>
    <row r="8950" spans="1:9" ht="15.75" customHeight="1">
      <c r="A8950" s="52">
        <v>12403</v>
      </c>
      <c r="B8950" s="52" t="s">
        <v>11810</v>
      </c>
      <c r="C8950" s="52" t="s">
        <v>10358</v>
      </c>
      <c r="D8950" s="808">
        <v>31.71</v>
      </c>
      <c r="E8950" s="757"/>
      <c r="F8950" s="757"/>
      <c r="G8950" s="757"/>
      <c r="H8950" s="757"/>
      <c r="I8950" s="757"/>
    </row>
    <row r="8951" spans="1:9" ht="15.75" customHeight="1">
      <c r="A8951" s="52">
        <v>3463</v>
      </c>
      <c r="B8951" s="52" t="s">
        <v>11811</v>
      </c>
      <c r="C8951" s="52" t="s">
        <v>10358</v>
      </c>
      <c r="D8951" s="808">
        <v>18.52</v>
      </c>
      <c r="E8951" s="757"/>
      <c r="F8951" s="757"/>
      <c r="G8951" s="757"/>
      <c r="H8951" s="757"/>
      <c r="I8951" s="757"/>
    </row>
    <row r="8952" spans="1:9" ht="15.75" customHeight="1">
      <c r="A8952" s="52">
        <v>3464</v>
      </c>
      <c r="B8952" s="52" t="s">
        <v>11812</v>
      </c>
      <c r="C8952" s="52" t="s">
        <v>10358</v>
      </c>
      <c r="D8952" s="808">
        <v>18.52</v>
      </c>
      <c r="E8952" s="757"/>
      <c r="F8952" s="757"/>
      <c r="G8952" s="757"/>
      <c r="H8952" s="757"/>
      <c r="I8952" s="757"/>
    </row>
    <row r="8953" spans="1:9" ht="15.75" customHeight="1">
      <c r="A8953" s="52">
        <v>3466</v>
      </c>
      <c r="B8953" s="52" t="s">
        <v>11813</v>
      </c>
      <c r="C8953" s="52" t="s">
        <v>10358</v>
      </c>
      <c r="D8953" s="808">
        <v>112.99</v>
      </c>
      <c r="E8953" s="757"/>
      <c r="F8953" s="757"/>
      <c r="G8953" s="757"/>
      <c r="H8953" s="757"/>
      <c r="I8953" s="757"/>
    </row>
    <row r="8954" spans="1:9" ht="15.75" customHeight="1">
      <c r="A8954" s="52">
        <v>3467</v>
      </c>
      <c r="B8954" s="52" t="s">
        <v>11814</v>
      </c>
      <c r="C8954" s="52" t="s">
        <v>10358</v>
      </c>
      <c r="D8954" s="808">
        <v>63.81</v>
      </c>
      <c r="E8954" s="757"/>
      <c r="F8954" s="757"/>
      <c r="G8954" s="757"/>
      <c r="H8954" s="757"/>
      <c r="I8954" s="757"/>
    </row>
    <row r="8955" spans="1:9" ht="15.75" customHeight="1">
      <c r="A8955" s="52">
        <v>3462</v>
      </c>
      <c r="B8955" s="52" t="s">
        <v>11815</v>
      </c>
      <c r="C8955" s="52" t="s">
        <v>10358</v>
      </c>
      <c r="D8955" s="808">
        <v>12.22</v>
      </c>
      <c r="E8955" s="757"/>
      <c r="F8955" s="757"/>
      <c r="G8955" s="757"/>
      <c r="H8955" s="757"/>
      <c r="I8955" s="757"/>
    </row>
    <row r="8956" spans="1:9" ht="15.75" customHeight="1">
      <c r="A8956" s="52">
        <v>3446</v>
      </c>
      <c r="B8956" s="52" t="s">
        <v>11816</v>
      </c>
      <c r="C8956" s="52" t="s">
        <v>10358</v>
      </c>
      <c r="D8956" s="808">
        <v>37.619999999999997</v>
      </c>
      <c r="E8956" s="757"/>
      <c r="F8956" s="757"/>
      <c r="G8956" s="757"/>
      <c r="H8956" s="757"/>
      <c r="I8956" s="757"/>
    </row>
    <row r="8957" spans="1:9" ht="15.75" customHeight="1">
      <c r="A8957" s="52">
        <v>3445</v>
      </c>
      <c r="B8957" s="52" t="s">
        <v>11817</v>
      </c>
      <c r="C8957" s="52" t="s">
        <v>10358</v>
      </c>
      <c r="D8957" s="808">
        <v>30.71</v>
      </c>
      <c r="E8957" s="757"/>
      <c r="F8957" s="757"/>
      <c r="G8957" s="757"/>
      <c r="H8957" s="757"/>
      <c r="I8957" s="757"/>
    </row>
    <row r="8958" spans="1:9" ht="15.75" customHeight="1">
      <c r="A8958" s="52">
        <v>3441</v>
      </c>
      <c r="B8958" s="52" t="s">
        <v>11818</v>
      </c>
      <c r="C8958" s="52" t="s">
        <v>10358</v>
      </c>
      <c r="D8958" s="808">
        <v>8.67</v>
      </c>
      <c r="E8958" s="757"/>
      <c r="F8958" s="757"/>
      <c r="G8958" s="757"/>
      <c r="H8958" s="757"/>
      <c r="I8958" s="757"/>
    </row>
    <row r="8959" spans="1:9" ht="15.75" customHeight="1">
      <c r="A8959" s="52">
        <v>3444</v>
      </c>
      <c r="B8959" s="52" t="s">
        <v>11819</v>
      </c>
      <c r="C8959" s="52" t="s">
        <v>10358</v>
      </c>
      <c r="D8959" s="808">
        <v>18.899999999999999</v>
      </c>
      <c r="E8959" s="757"/>
      <c r="F8959" s="757"/>
      <c r="G8959" s="757"/>
      <c r="H8959" s="757"/>
      <c r="I8959" s="757"/>
    </row>
    <row r="8960" spans="1:9" ht="15.75" customHeight="1">
      <c r="A8960" s="52">
        <v>12402</v>
      </c>
      <c r="B8960" s="52" t="s">
        <v>11820</v>
      </c>
      <c r="C8960" s="52" t="s">
        <v>10358</v>
      </c>
      <c r="D8960" s="808">
        <v>105.74</v>
      </c>
      <c r="E8960" s="757"/>
      <c r="F8960" s="757"/>
      <c r="G8960" s="757"/>
      <c r="H8960" s="757"/>
      <c r="I8960" s="757"/>
    </row>
    <row r="8961" spans="1:9" ht="15.75" customHeight="1">
      <c r="A8961" s="52">
        <v>3447</v>
      </c>
      <c r="B8961" s="52" t="s">
        <v>11821</v>
      </c>
      <c r="C8961" s="52" t="s">
        <v>10358</v>
      </c>
      <c r="D8961" s="808">
        <v>54.71</v>
      </c>
      <c r="E8961" s="757"/>
      <c r="F8961" s="757"/>
      <c r="G8961" s="757"/>
      <c r="H8961" s="757"/>
      <c r="I8961" s="757"/>
    </row>
    <row r="8962" spans="1:9" ht="15.75" customHeight="1">
      <c r="A8962" s="52">
        <v>3442</v>
      </c>
      <c r="B8962" s="52" t="s">
        <v>11822</v>
      </c>
      <c r="C8962" s="52" t="s">
        <v>10358</v>
      </c>
      <c r="D8962" s="808">
        <v>12.96</v>
      </c>
      <c r="E8962" s="757"/>
      <c r="F8962" s="757"/>
      <c r="G8962" s="757"/>
      <c r="H8962" s="757"/>
      <c r="I8962" s="757"/>
    </row>
    <row r="8963" spans="1:9" ht="15.75" customHeight="1">
      <c r="A8963" s="52">
        <v>3448</v>
      </c>
      <c r="B8963" s="52" t="s">
        <v>11823</v>
      </c>
      <c r="C8963" s="52" t="s">
        <v>10358</v>
      </c>
      <c r="D8963" s="808">
        <v>154.6</v>
      </c>
      <c r="E8963" s="757"/>
      <c r="F8963" s="757"/>
      <c r="G8963" s="757"/>
      <c r="H8963" s="757"/>
      <c r="I8963" s="757"/>
    </row>
    <row r="8964" spans="1:9" ht="15.75" customHeight="1">
      <c r="A8964" s="52">
        <v>3449</v>
      </c>
      <c r="B8964" s="52" t="s">
        <v>11824</v>
      </c>
      <c r="C8964" s="52" t="s">
        <v>10358</v>
      </c>
      <c r="D8964" s="808">
        <v>270.89</v>
      </c>
      <c r="E8964" s="757"/>
      <c r="F8964" s="757"/>
      <c r="G8964" s="757"/>
      <c r="H8964" s="757"/>
      <c r="I8964" s="757"/>
    </row>
    <row r="8965" spans="1:9" ht="15.75" customHeight="1">
      <c r="A8965" s="52">
        <v>37438</v>
      </c>
      <c r="B8965" s="52" t="s">
        <v>11825</v>
      </c>
      <c r="C8965" s="52" t="s">
        <v>10358</v>
      </c>
      <c r="D8965" s="808">
        <v>243.84</v>
      </c>
      <c r="E8965" s="757"/>
      <c r="F8965" s="757"/>
      <c r="G8965" s="757"/>
      <c r="H8965" s="757"/>
      <c r="I8965" s="757"/>
    </row>
    <row r="8966" spans="1:9" ht="15.75" customHeight="1">
      <c r="A8966" s="52">
        <v>37439</v>
      </c>
      <c r="B8966" s="52" t="s">
        <v>11826</v>
      </c>
      <c r="C8966" s="52" t="s">
        <v>10358</v>
      </c>
      <c r="D8966" s="967">
        <v>1594.24</v>
      </c>
      <c r="E8966" s="757"/>
      <c r="F8966" s="757"/>
      <c r="G8966" s="757"/>
      <c r="H8966" s="757"/>
      <c r="I8966" s="757"/>
    </row>
    <row r="8967" spans="1:9" ht="15.75" customHeight="1">
      <c r="A8967" s="52">
        <v>37435</v>
      </c>
      <c r="B8967" s="52" t="s">
        <v>11827</v>
      </c>
      <c r="C8967" s="52" t="s">
        <v>10358</v>
      </c>
      <c r="D8967" s="808">
        <v>28.65</v>
      </c>
      <c r="E8967" s="757"/>
      <c r="F8967" s="757"/>
      <c r="G8967" s="757"/>
      <c r="H8967" s="757"/>
      <c r="I8967" s="757"/>
    </row>
    <row r="8968" spans="1:9" ht="15.75" customHeight="1">
      <c r="A8968" s="52">
        <v>37436</v>
      </c>
      <c r="B8968" s="52" t="s">
        <v>11828</v>
      </c>
      <c r="C8968" s="52" t="s">
        <v>10358</v>
      </c>
      <c r="D8968" s="808">
        <v>33.82</v>
      </c>
      <c r="E8968" s="757"/>
      <c r="F8968" s="757"/>
      <c r="G8968" s="757"/>
      <c r="H8968" s="757"/>
      <c r="I8968" s="757"/>
    </row>
    <row r="8969" spans="1:9" ht="15.75" customHeight="1">
      <c r="A8969" s="52">
        <v>37437</v>
      </c>
      <c r="B8969" s="52" t="s">
        <v>11829</v>
      </c>
      <c r="C8969" s="52" t="s">
        <v>10358</v>
      </c>
      <c r="D8969" s="808">
        <v>48.91</v>
      </c>
      <c r="E8969" s="757"/>
      <c r="F8969" s="757"/>
      <c r="G8969" s="757"/>
      <c r="H8969" s="757"/>
      <c r="I8969" s="757"/>
    </row>
    <row r="8970" spans="1:9" ht="15.75" customHeight="1">
      <c r="A8970" s="52">
        <v>3473</v>
      </c>
      <c r="B8970" s="52" t="s">
        <v>11830</v>
      </c>
      <c r="C8970" s="52" t="s">
        <v>10358</v>
      </c>
      <c r="D8970" s="808">
        <v>42.53</v>
      </c>
      <c r="E8970" s="757"/>
      <c r="F8970" s="757"/>
      <c r="G8970" s="757"/>
      <c r="H8970" s="757"/>
      <c r="I8970" s="757"/>
    </row>
    <row r="8971" spans="1:9" ht="15.75" customHeight="1">
      <c r="A8971" s="52">
        <v>3474</v>
      </c>
      <c r="B8971" s="52" t="s">
        <v>11831</v>
      </c>
      <c r="C8971" s="52" t="s">
        <v>10358</v>
      </c>
      <c r="D8971" s="808">
        <v>35.06</v>
      </c>
      <c r="E8971" s="757"/>
      <c r="F8971" s="757"/>
      <c r="G8971" s="757"/>
      <c r="H8971" s="757"/>
      <c r="I8971" s="757"/>
    </row>
    <row r="8972" spans="1:9" ht="15.75" customHeight="1">
      <c r="A8972" s="52">
        <v>3450</v>
      </c>
      <c r="B8972" s="52" t="s">
        <v>11832</v>
      </c>
      <c r="C8972" s="52" t="s">
        <v>10358</v>
      </c>
      <c r="D8972" s="808">
        <v>10.16</v>
      </c>
      <c r="E8972" s="757"/>
      <c r="F8972" s="757"/>
      <c r="G8972" s="757"/>
      <c r="H8972" s="757"/>
      <c r="I8972" s="757"/>
    </row>
    <row r="8973" spans="1:9" ht="15.75" customHeight="1">
      <c r="A8973" s="52">
        <v>3443</v>
      </c>
      <c r="B8973" s="52" t="s">
        <v>11833</v>
      </c>
      <c r="C8973" s="52" t="s">
        <v>10358</v>
      </c>
      <c r="D8973" s="808">
        <v>21.81</v>
      </c>
      <c r="E8973" s="757"/>
      <c r="F8973" s="757"/>
      <c r="G8973" s="757"/>
      <c r="H8973" s="757"/>
      <c r="I8973" s="757"/>
    </row>
    <row r="8974" spans="1:9" ht="15.75" customHeight="1">
      <c r="A8974" s="52">
        <v>3453</v>
      </c>
      <c r="B8974" s="52" t="s">
        <v>11834</v>
      </c>
      <c r="C8974" s="52" t="s">
        <v>10358</v>
      </c>
      <c r="D8974" s="808">
        <v>124.15</v>
      </c>
      <c r="E8974" s="757"/>
      <c r="F8974" s="757"/>
      <c r="G8974" s="757"/>
      <c r="H8974" s="757"/>
      <c r="I8974" s="757"/>
    </row>
    <row r="8975" spans="1:9" ht="15.75" customHeight="1">
      <c r="A8975" s="52">
        <v>3452</v>
      </c>
      <c r="B8975" s="52" t="s">
        <v>11835</v>
      </c>
      <c r="C8975" s="52" t="s">
        <v>10358</v>
      </c>
      <c r="D8975" s="808">
        <v>61.28</v>
      </c>
      <c r="E8975" s="757"/>
      <c r="F8975" s="757"/>
      <c r="G8975" s="757"/>
      <c r="H8975" s="757"/>
      <c r="I8975" s="757"/>
    </row>
    <row r="8976" spans="1:9" ht="15.75" customHeight="1">
      <c r="A8976" s="52">
        <v>3451</v>
      </c>
      <c r="B8976" s="52" t="s">
        <v>11836</v>
      </c>
      <c r="C8976" s="52" t="s">
        <v>10358</v>
      </c>
      <c r="D8976" s="808">
        <v>12.15</v>
      </c>
      <c r="E8976" s="757"/>
      <c r="F8976" s="757"/>
      <c r="G8976" s="757"/>
      <c r="H8976" s="757"/>
      <c r="I8976" s="757"/>
    </row>
    <row r="8977" spans="1:9" ht="15.75" customHeight="1">
      <c r="A8977" s="52">
        <v>3454</v>
      </c>
      <c r="B8977" s="52" t="s">
        <v>11837</v>
      </c>
      <c r="C8977" s="52" t="s">
        <v>10358</v>
      </c>
      <c r="D8977" s="808">
        <v>188.83</v>
      </c>
      <c r="E8977" s="757"/>
      <c r="F8977" s="757"/>
      <c r="G8977" s="757"/>
      <c r="H8977" s="757"/>
      <c r="I8977" s="757"/>
    </row>
    <row r="8978" spans="1:9" ht="15.75" customHeight="1">
      <c r="A8978" s="52">
        <v>3458</v>
      </c>
      <c r="B8978" s="52" t="s">
        <v>11838</v>
      </c>
      <c r="C8978" s="52" t="s">
        <v>10358</v>
      </c>
      <c r="D8978" s="808">
        <v>34.090000000000003</v>
      </c>
      <c r="E8978" s="757"/>
      <c r="F8978" s="757"/>
      <c r="G8978" s="757"/>
      <c r="H8978" s="757"/>
      <c r="I8978" s="757"/>
    </row>
    <row r="8979" spans="1:9" ht="15.75" customHeight="1">
      <c r="A8979" s="52">
        <v>3457</v>
      </c>
      <c r="B8979" s="52" t="s">
        <v>11839</v>
      </c>
      <c r="C8979" s="52" t="s">
        <v>10358</v>
      </c>
      <c r="D8979" s="808">
        <v>25.59</v>
      </c>
      <c r="E8979" s="757"/>
      <c r="F8979" s="757"/>
      <c r="G8979" s="757"/>
      <c r="H8979" s="757"/>
      <c r="I8979" s="757"/>
    </row>
    <row r="8980" spans="1:9" ht="15.75" customHeight="1">
      <c r="A8980" s="52">
        <v>3455</v>
      </c>
      <c r="B8980" s="52" t="s">
        <v>11840</v>
      </c>
      <c r="C8980" s="52" t="s">
        <v>10358</v>
      </c>
      <c r="D8980" s="808">
        <v>7.27</v>
      </c>
      <c r="E8980" s="757"/>
      <c r="F8980" s="757"/>
      <c r="G8980" s="757"/>
      <c r="H8980" s="757"/>
      <c r="I8980" s="757"/>
    </row>
    <row r="8981" spans="1:9" ht="15.75" customHeight="1">
      <c r="A8981" s="52">
        <v>3472</v>
      </c>
      <c r="B8981" s="52" t="s">
        <v>11841</v>
      </c>
      <c r="C8981" s="52" t="s">
        <v>10358</v>
      </c>
      <c r="D8981" s="808">
        <v>16.329999999999998</v>
      </c>
      <c r="E8981" s="757"/>
      <c r="F8981" s="757"/>
      <c r="G8981" s="757"/>
      <c r="H8981" s="757"/>
      <c r="I8981" s="757"/>
    </row>
    <row r="8982" spans="1:9" ht="15.75" customHeight="1">
      <c r="A8982" s="52">
        <v>3470</v>
      </c>
      <c r="B8982" s="52" t="s">
        <v>11842</v>
      </c>
      <c r="C8982" s="52" t="s">
        <v>10358</v>
      </c>
      <c r="D8982" s="808">
        <v>95.2</v>
      </c>
      <c r="E8982" s="757"/>
      <c r="F8982" s="757"/>
      <c r="G8982" s="757"/>
      <c r="H8982" s="757"/>
      <c r="I8982" s="757"/>
    </row>
    <row r="8983" spans="1:9" ht="15.75" customHeight="1">
      <c r="A8983" s="52">
        <v>3471</v>
      </c>
      <c r="B8983" s="52" t="s">
        <v>11843</v>
      </c>
      <c r="C8983" s="52" t="s">
        <v>10358</v>
      </c>
      <c r="D8983" s="808">
        <v>52.31</v>
      </c>
      <c r="E8983" s="757"/>
      <c r="F8983" s="757"/>
      <c r="G8983" s="757"/>
      <c r="H8983" s="757"/>
      <c r="I8983" s="757"/>
    </row>
    <row r="8984" spans="1:9" ht="15.75" customHeight="1">
      <c r="A8984" s="52">
        <v>3456</v>
      </c>
      <c r="B8984" s="52" t="s">
        <v>11844</v>
      </c>
      <c r="C8984" s="52" t="s">
        <v>10358</v>
      </c>
      <c r="D8984" s="808">
        <v>10.88</v>
      </c>
      <c r="E8984" s="757"/>
      <c r="F8984" s="757"/>
      <c r="G8984" s="757"/>
      <c r="H8984" s="757"/>
      <c r="I8984" s="757"/>
    </row>
    <row r="8985" spans="1:9" ht="15.75" customHeight="1">
      <c r="A8985" s="52">
        <v>3459</v>
      </c>
      <c r="B8985" s="52" t="s">
        <v>11845</v>
      </c>
      <c r="C8985" s="52" t="s">
        <v>10358</v>
      </c>
      <c r="D8985" s="808">
        <v>134.28</v>
      </c>
      <c r="E8985" s="757"/>
      <c r="F8985" s="757"/>
      <c r="G8985" s="757"/>
      <c r="H8985" s="757"/>
      <c r="I8985" s="757"/>
    </row>
    <row r="8986" spans="1:9" ht="15.75" customHeight="1">
      <c r="A8986" s="52">
        <v>3469</v>
      </c>
      <c r="B8986" s="52" t="s">
        <v>11846</v>
      </c>
      <c r="C8986" s="52" t="s">
        <v>10358</v>
      </c>
      <c r="D8986" s="808">
        <v>255.36</v>
      </c>
      <c r="E8986" s="757"/>
      <c r="F8986" s="757"/>
      <c r="G8986" s="757"/>
      <c r="H8986" s="757"/>
      <c r="I8986" s="757"/>
    </row>
    <row r="8987" spans="1:9" ht="15.75" customHeight="1">
      <c r="A8987" s="52">
        <v>3460</v>
      </c>
      <c r="B8987" s="52" t="s">
        <v>11847</v>
      </c>
      <c r="C8987" s="52" t="s">
        <v>10358</v>
      </c>
      <c r="D8987" s="808">
        <v>372.61</v>
      </c>
      <c r="E8987" s="757"/>
      <c r="F8987" s="757"/>
      <c r="G8987" s="757"/>
      <c r="H8987" s="757"/>
      <c r="I8987" s="757"/>
    </row>
    <row r="8988" spans="1:9" ht="15.75" customHeight="1">
      <c r="A8988" s="52">
        <v>3461</v>
      </c>
      <c r="B8988" s="52" t="s">
        <v>11848</v>
      </c>
      <c r="C8988" s="52" t="s">
        <v>10358</v>
      </c>
      <c r="D8988" s="808">
        <v>952.38</v>
      </c>
      <c r="E8988" s="757"/>
      <c r="F8988" s="757"/>
      <c r="G8988" s="757"/>
      <c r="H8988" s="757"/>
      <c r="I8988" s="757"/>
    </row>
    <row r="8989" spans="1:9" ht="15.75" customHeight="1">
      <c r="A8989" s="52">
        <v>37433</v>
      </c>
      <c r="B8989" s="52" t="s">
        <v>11849</v>
      </c>
      <c r="C8989" s="52" t="s">
        <v>10358</v>
      </c>
      <c r="D8989" s="808">
        <v>243.84</v>
      </c>
      <c r="E8989" s="757"/>
      <c r="F8989" s="757"/>
      <c r="G8989" s="757"/>
      <c r="H8989" s="757"/>
      <c r="I8989" s="757"/>
    </row>
    <row r="8990" spans="1:9" ht="15.75" customHeight="1">
      <c r="A8990" s="52">
        <v>37430</v>
      </c>
      <c r="B8990" s="52" t="s">
        <v>11850</v>
      </c>
      <c r="C8990" s="52" t="s">
        <v>10358</v>
      </c>
      <c r="D8990" s="808">
        <v>30.56</v>
      </c>
      <c r="E8990" s="757"/>
      <c r="F8990" s="757"/>
      <c r="G8990" s="757"/>
      <c r="H8990" s="757"/>
      <c r="I8990" s="757"/>
    </row>
    <row r="8991" spans="1:9" ht="15.75" customHeight="1">
      <c r="A8991" s="52">
        <v>37434</v>
      </c>
      <c r="B8991" s="52" t="s">
        <v>11851</v>
      </c>
      <c r="C8991" s="52" t="s">
        <v>10358</v>
      </c>
      <c r="D8991" s="967">
        <v>2273.6</v>
      </c>
      <c r="E8991" s="757"/>
      <c r="F8991" s="757"/>
      <c r="G8991" s="757"/>
      <c r="H8991" s="757"/>
      <c r="I8991" s="757"/>
    </row>
    <row r="8992" spans="1:9" ht="15.75" customHeight="1">
      <c r="A8992" s="52">
        <v>37431</v>
      </c>
      <c r="B8992" s="52" t="s">
        <v>11852</v>
      </c>
      <c r="C8992" s="52" t="s">
        <v>10358</v>
      </c>
      <c r="D8992" s="808">
        <v>41.45</v>
      </c>
      <c r="E8992" s="757"/>
      <c r="F8992" s="757"/>
      <c r="G8992" s="757"/>
      <c r="H8992" s="757"/>
      <c r="I8992" s="757"/>
    </row>
    <row r="8993" spans="1:9" ht="15.75" customHeight="1">
      <c r="A8993" s="52">
        <v>37432</v>
      </c>
      <c r="B8993" s="52" t="s">
        <v>11853</v>
      </c>
      <c r="C8993" s="52" t="s">
        <v>10358</v>
      </c>
      <c r="D8993" s="808">
        <v>76.459999999999994</v>
      </c>
      <c r="E8993" s="757"/>
      <c r="F8993" s="757"/>
      <c r="G8993" s="757"/>
      <c r="H8993" s="757"/>
      <c r="I8993" s="757"/>
    </row>
    <row r="8994" spans="1:9" ht="15.75" customHeight="1">
      <c r="A8994" s="52">
        <v>37413</v>
      </c>
      <c r="B8994" s="52" t="s">
        <v>11854</v>
      </c>
      <c r="C8994" s="52" t="s">
        <v>10358</v>
      </c>
      <c r="D8994" s="808">
        <v>3.72</v>
      </c>
      <c r="E8994" s="757"/>
      <c r="F8994" s="757"/>
      <c r="G8994" s="757"/>
      <c r="H8994" s="757"/>
      <c r="I8994" s="757"/>
    </row>
    <row r="8995" spans="1:9" ht="15.75" customHeight="1">
      <c r="A8995" s="52">
        <v>37414</v>
      </c>
      <c r="B8995" s="52" t="s">
        <v>11855</v>
      </c>
      <c r="C8995" s="52" t="s">
        <v>10358</v>
      </c>
      <c r="D8995" s="808">
        <v>4.22</v>
      </c>
      <c r="E8995" s="757"/>
      <c r="F8995" s="757"/>
      <c r="G8995" s="757"/>
      <c r="H8995" s="757"/>
      <c r="I8995" s="757"/>
    </row>
    <row r="8996" spans="1:9" ht="15.75" customHeight="1">
      <c r="A8996" s="52">
        <v>37415</v>
      </c>
      <c r="B8996" s="52" t="s">
        <v>11856</v>
      </c>
      <c r="C8996" s="52" t="s">
        <v>10358</v>
      </c>
      <c r="D8996" s="808">
        <v>7.67</v>
      </c>
      <c r="E8996" s="757"/>
      <c r="F8996" s="757"/>
      <c r="G8996" s="757"/>
      <c r="H8996" s="757"/>
      <c r="I8996" s="757"/>
    </row>
    <row r="8997" spans="1:9" ht="15.75" customHeight="1">
      <c r="A8997" s="52">
        <v>37416</v>
      </c>
      <c r="B8997" s="52" t="s">
        <v>11857</v>
      </c>
      <c r="C8997" s="52" t="s">
        <v>10358</v>
      </c>
      <c r="D8997" s="808">
        <v>3.48</v>
      </c>
      <c r="E8997" s="757"/>
      <c r="F8997" s="757"/>
      <c r="G8997" s="757"/>
      <c r="H8997" s="757"/>
      <c r="I8997" s="757"/>
    </row>
    <row r="8998" spans="1:9" ht="15.75" customHeight="1">
      <c r="A8998" s="52">
        <v>37417</v>
      </c>
      <c r="B8998" s="52" t="s">
        <v>11858</v>
      </c>
      <c r="C8998" s="52" t="s">
        <v>10358</v>
      </c>
      <c r="D8998" s="808">
        <v>5</v>
      </c>
      <c r="E8998" s="757"/>
      <c r="F8998" s="757"/>
      <c r="G8998" s="757"/>
      <c r="H8998" s="757"/>
      <c r="I8998" s="757"/>
    </row>
    <row r="8999" spans="1:9" ht="15.75" customHeight="1">
      <c r="A8999" s="52">
        <v>43590</v>
      </c>
      <c r="B8999" s="52" t="s">
        <v>11859</v>
      </c>
      <c r="C8999" s="52" t="s">
        <v>10358</v>
      </c>
      <c r="D8999" s="808">
        <v>147.41</v>
      </c>
      <c r="E8999" s="757"/>
      <c r="F8999" s="757"/>
      <c r="G8999" s="757"/>
      <c r="H8999" s="757"/>
      <c r="I8999" s="757"/>
    </row>
    <row r="9000" spans="1:9" ht="15.75" customHeight="1">
      <c r="A9000" s="52">
        <v>43589</v>
      </c>
      <c r="B9000" s="52" t="s">
        <v>11860</v>
      </c>
      <c r="C9000" s="52" t="s">
        <v>10358</v>
      </c>
      <c r="D9000" s="808">
        <v>26.67</v>
      </c>
      <c r="E9000" s="757"/>
      <c r="F9000" s="757"/>
      <c r="G9000" s="757"/>
      <c r="H9000" s="757"/>
      <c r="I9000" s="757"/>
    </row>
    <row r="9001" spans="1:9" ht="15.75" customHeight="1">
      <c r="A9001" s="52">
        <v>34519</v>
      </c>
      <c r="B9001" s="52" t="s">
        <v>11861</v>
      </c>
      <c r="C9001" s="52" t="s">
        <v>10358</v>
      </c>
      <c r="D9001" s="808">
        <v>101.54</v>
      </c>
      <c r="E9001" s="757"/>
      <c r="F9001" s="757"/>
      <c r="G9001" s="757"/>
      <c r="H9001" s="757"/>
      <c r="I9001" s="757"/>
    </row>
    <row r="9002" spans="1:9" ht="15.75" customHeight="1">
      <c r="A9002" s="52">
        <v>1649</v>
      </c>
      <c r="B9002" s="52" t="s">
        <v>11862</v>
      </c>
      <c r="C9002" s="52" t="s">
        <v>10358</v>
      </c>
      <c r="D9002" s="808">
        <v>80.400000000000006</v>
      </c>
      <c r="E9002" s="757"/>
      <c r="F9002" s="757"/>
      <c r="G9002" s="757"/>
      <c r="H9002" s="757"/>
      <c r="I9002" s="757"/>
    </row>
    <row r="9003" spans="1:9" ht="15.75" customHeight="1">
      <c r="A9003" s="52">
        <v>1653</v>
      </c>
      <c r="B9003" s="52" t="s">
        <v>11863</v>
      </c>
      <c r="C9003" s="52" t="s">
        <v>10358</v>
      </c>
      <c r="D9003" s="808">
        <v>62.98</v>
      </c>
      <c r="E9003" s="757"/>
      <c r="F9003" s="757"/>
      <c r="G9003" s="757"/>
      <c r="H9003" s="757"/>
      <c r="I9003" s="757"/>
    </row>
    <row r="9004" spans="1:9" ht="15.75" customHeight="1">
      <c r="A9004" s="52">
        <v>1647</v>
      </c>
      <c r="B9004" s="52" t="s">
        <v>11864</v>
      </c>
      <c r="C9004" s="52" t="s">
        <v>10358</v>
      </c>
      <c r="D9004" s="808">
        <v>22.55</v>
      </c>
      <c r="E9004" s="757"/>
      <c r="F9004" s="757"/>
      <c r="G9004" s="757"/>
      <c r="H9004" s="757"/>
      <c r="I9004" s="757"/>
    </row>
    <row r="9005" spans="1:9" ht="15.75" customHeight="1">
      <c r="A9005" s="52">
        <v>1648</v>
      </c>
      <c r="B9005" s="52" t="s">
        <v>11865</v>
      </c>
      <c r="C9005" s="52" t="s">
        <v>10358</v>
      </c>
      <c r="D9005" s="808">
        <v>43.3</v>
      </c>
      <c r="E9005" s="757"/>
      <c r="F9005" s="757"/>
      <c r="G9005" s="757"/>
      <c r="H9005" s="757"/>
      <c r="I9005" s="757"/>
    </row>
    <row r="9006" spans="1:9" ht="15.75" customHeight="1">
      <c r="A9006" s="52">
        <v>1651</v>
      </c>
      <c r="B9006" s="52" t="s">
        <v>11866</v>
      </c>
      <c r="C9006" s="52" t="s">
        <v>10358</v>
      </c>
      <c r="D9006" s="808">
        <v>200.88</v>
      </c>
      <c r="E9006" s="757"/>
      <c r="F9006" s="757"/>
      <c r="G9006" s="757"/>
      <c r="H9006" s="757"/>
      <c r="I9006" s="757"/>
    </row>
    <row r="9007" spans="1:9" ht="15.75" customHeight="1">
      <c r="A9007" s="52">
        <v>1650</v>
      </c>
      <c r="B9007" s="52" t="s">
        <v>11867</v>
      </c>
      <c r="C9007" s="52" t="s">
        <v>10358</v>
      </c>
      <c r="D9007" s="808">
        <v>111.04</v>
      </c>
      <c r="E9007" s="757"/>
      <c r="F9007" s="757"/>
      <c r="G9007" s="757"/>
      <c r="H9007" s="757"/>
      <c r="I9007" s="757"/>
    </row>
    <row r="9008" spans="1:9" ht="15.75" customHeight="1">
      <c r="A9008" s="52">
        <v>1654</v>
      </c>
      <c r="B9008" s="52" t="s">
        <v>11868</v>
      </c>
      <c r="C9008" s="52" t="s">
        <v>10358</v>
      </c>
      <c r="D9008" s="808">
        <v>30.95</v>
      </c>
      <c r="E9008" s="757"/>
      <c r="F9008" s="757"/>
      <c r="G9008" s="757"/>
      <c r="H9008" s="757"/>
      <c r="I9008" s="757"/>
    </row>
    <row r="9009" spans="1:9" ht="15.75" customHeight="1">
      <c r="A9009" s="52">
        <v>1652</v>
      </c>
      <c r="B9009" s="52" t="s">
        <v>11869</v>
      </c>
      <c r="C9009" s="52" t="s">
        <v>10358</v>
      </c>
      <c r="D9009" s="808">
        <v>288.32</v>
      </c>
      <c r="E9009" s="757"/>
      <c r="F9009" s="757"/>
      <c r="G9009" s="757"/>
      <c r="H9009" s="757"/>
      <c r="I9009" s="757"/>
    </row>
    <row r="9010" spans="1:9" ht="15.75" customHeight="1">
      <c r="A9010" s="52">
        <v>10510</v>
      </c>
      <c r="B9010" s="52" t="s">
        <v>11870</v>
      </c>
      <c r="C9010" s="52" t="s">
        <v>10358</v>
      </c>
      <c r="D9010" s="808">
        <v>127.84</v>
      </c>
      <c r="E9010" s="757"/>
      <c r="F9010" s="757"/>
      <c r="G9010" s="757"/>
      <c r="H9010" s="757"/>
      <c r="I9010" s="757"/>
    </row>
    <row r="9011" spans="1:9" ht="15.75" customHeight="1">
      <c r="A9011" s="52">
        <v>1747</v>
      </c>
      <c r="B9011" s="52" t="s">
        <v>11871</v>
      </c>
      <c r="C9011" s="52" t="s">
        <v>10358</v>
      </c>
      <c r="D9011" s="808">
        <v>206.6</v>
      </c>
      <c r="E9011" s="757"/>
      <c r="F9011" s="757"/>
      <c r="G9011" s="757"/>
      <c r="H9011" s="757"/>
      <c r="I9011" s="757"/>
    </row>
    <row r="9012" spans="1:9" ht="15.75" customHeight="1">
      <c r="A9012" s="52">
        <v>1744</v>
      </c>
      <c r="B9012" s="52" t="s">
        <v>11872</v>
      </c>
      <c r="C9012" s="52" t="s">
        <v>10358</v>
      </c>
      <c r="D9012" s="808">
        <v>143.1</v>
      </c>
      <c r="E9012" s="757"/>
      <c r="F9012" s="757"/>
      <c r="G9012" s="757"/>
      <c r="H9012" s="757"/>
      <c r="I9012" s="757"/>
    </row>
    <row r="9013" spans="1:9" ht="15.75" customHeight="1">
      <c r="A9013" s="52">
        <v>1743</v>
      </c>
      <c r="B9013" s="52" t="s">
        <v>11873</v>
      </c>
      <c r="C9013" s="52" t="s">
        <v>10358</v>
      </c>
      <c r="D9013" s="808">
        <v>187.92</v>
      </c>
      <c r="E9013" s="757"/>
      <c r="F9013" s="757"/>
      <c r="G9013" s="757"/>
      <c r="H9013" s="757"/>
      <c r="I9013" s="757"/>
    </row>
    <row r="9014" spans="1:9" ht="15.75" customHeight="1">
      <c r="A9014" s="52">
        <v>39640</v>
      </c>
      <c r="B9014" s="52" t="s">
        <v>11874</v>
      </c>
      <c r="C9014" s="52" t="s">
        <v>10358</v>
      </c>
      <c r="D9014" s="808">
        <v>16.57</v>
      </c>
      <c r="E9014" s="757"/>
      <c r="F9014" s="757"/>
      <c r="G9014" s="757"/>
      <c r="H9014" s="757"/>
      <c r="I9014" s="757"/>
    </row>
    <row r="9015" spans="1:9" ht="15.75" customHeight="1">
      <c r="A9015" s="52">
        <v>7216</v>
      </c>
      <c r="B9015" s="52" t="s">
        <v>11875</v>
      </c>
      <c r="C9015" s="52" t="s">
        <v>10358</v>
      </c>
      <c r="D9015" s="808">
        <v>89.03</v>
      </c>
      <c r="E9015" s="757"/>
      <c r="F9015" s="757"/>
      <c r="G9015" s="757"/>
      <c r="H9015" s="757"/>
      <c r="I9015" s="757"/>
    </row>
    <row r="9016" spans="1:9" ht="15.75" customHeight="1">
      <c r="A9016" s="52">
        <v>20235</v>
      </c>
      <c r="B9016" s="52" t="s">
        <v>11876</v>
      </c>
      <c r="C9016" s="52" t="s">
        <v>10358</v>
      </c>
      <c r="D9016" s="808">
        <v>71.58</v>
      </c>
      <c r="E9016" s="757"/>
      <c r="F9016" s="757"/>
      <c r="G9016" s="757"/>
      <c r="H9016" s="757"/>
      <c r="I9016" s="757"/>
    </row>
    <row r="9017" spans="1:9" ht="15.75" customHeight="1">
      <c r="A9017" s="52">
        <v>7181</v>
      </c>
      <c r="B9017" s="52" t="s">
        <v>11877</v>
      </c>
      <c r="C9017" s="52" t="s">
        <v>10358</v>
      </c>
      <c r="D9017" s="808">
        <v>2.4500000000000002</v>
      </c>
      <c r="E9017" s="757"/>
      <c r="F9017" s="757"/>
      <c r="G9017" s="757"/>
      <c r="H9017" s="757"/>
      <c r="I9017" s="757"/>
    </row>
    <row r="9018" spans="1:9" ht="15.75" customHeight="1">
      <c r="A9018" s="52">
        <v>40742</v>
      </c>
      <c r="B9018" s="52" t="s">
        <v>11878</v>
      </c>
      <c r="C9018" s="52" t="s">
        <v>10358</v>
      </c>
      <c r="D9018" s="808">
        <v>10.06</v>
      </c>
      <c r="E9018" s="757"/>
      <c r="F9018" s="757"/>
      <c r="G9018" s="757"/>
      <c r="H9018" s="757"/>
      <c r="I9018" s="757"/>
    </row>
    <row r="9019" spans="1:9" ht="15.75" customHeight="1">
      <c r="A9019" s="52">
        <v>7214</v>
      </c>
      <c r="B9019" s="52" t="s">
        <v>11879</v>
      </c>
      <c r="C9019" s="52" t="s">
        <v>10358</v>
      </c>
      <c r="D9019" s="808">
        <v>86.94</v>
      </c>
      <c r="E9019" s="757"/>
      <c r="F9019" s="757"/>
      <c r="G9019" s="757"/>
      <c r="H9019" s="757"/>
      <c r="I9019" s="757"/>
    </row>
    <row r="9020" spans="1:9" ht="15.75" customHeight="1">
      <c r="A9020" s="52">
        <v>7219</v>
      </c>
      <c r="B9020" s="52" t="s">
        <v>11880</v>
      </c>
      <c r="C9020" s="52" t="s">
        <v>10358</v>
      </c>
      <c r="D9020" s="808">
        <v>77.12</v>
      </c>
      <c r="E9020" s="757"/>
      <c r="F9020" s="757"/>
      <c r="G9020" s="757"/>
      <c r="H9020" s="757"/>
      <c r="I9020" s="757"/>
    </row>
    <row r="9021" spans="1:9" ht="15.75" customHeight="1">
      <c r="A9021" s="52">
        <v>37971</v>
      </c>
      <c r="B9021" s="52" t="s">
        <v>11881</v>
      </c>
      <c r="C9021" s="52" t="s">
        <v>10358</v>
      </c>
      <c r="D9021" s="808">
        <v>5.26</v>
      </c>
      <c r="E9021" s="757"/>
      <c r="F9021" s="757"/>
      <c r="G9021" s="757"/>
      <c r="H9021" s="757"/>
      <c r="I9021" s="757"/>
    </row>
    <row r="9022" spans="1:9" ht="15.75" customHeight="1">
      <c r="A9022" s="52">
        <v>37972</v>
      </c>
      <c r="B9022" s="52" t="s">
        <v>11882</v>
      </c>
      <c r="C9022" s="52" t="s">
        <v>10358</v>
      </c>
      <c r="D9022" s="808">
        <v>7.46</v>
      </c>
      <c r="E9022" s="757"/>
      <c r="F9022" s="757"/>
      <c r="G9022" s="757"/>
      <c r="H9022" s="757"/>
      <c r="I9022" s="757"/>
    </row>
    <row r="9023" spans="1:9" ht="15.75" customHeight="1">
      <c r="A9023" s="52">
        <v>37973</v>
      </c>
      <c r="B9023" s="52" t="s">
        <v>11883</v>
      </c>
      <c r="C9023" s="52" t="s">
        <v>10358</v>
      </c>
      <c r="D9023" s="808">
        <v>14.01</v>
      </c>
      <c r="E9023" s="757"/>
      <c r="F9023" s="757"/>
      <c r="G9023" s="757"/>
      <c r="H9023" s="757"/>
      <c r="I9023" s="757"/>
    </row>
    <row r="9024" spans="1:9" ht="15.75" customHeight="1">
      <c r="A9024" s="52">
        <v>1926</v>
      </c>
      <c r="B9024" s="52" t="s">
        <v>11884</v>
      </c>
      <c r="C9024" s="52" t="s">
        <v>10358</v>
      </c>
      <c r="D9024" s="808">
        <v>2.54</v>
      </c>
      <c r="E9024" s="757"/>
      <c r="F9024" s="757"/>
      <c r="G9024" s="757"/>
      <c r="H9024" s="757"/>
      <c r="I9024" s="757"/>
    </row>
    <row r="9025" spans="1:9" ht="15.75" customHeight="1">
      <c r="A9025" s="52">
        <v>1927</v>
      </c>
      <c r="B9025" s="52" t="s">
        <v>11885</v>
      </c>
      <c r="C9025" s="52" t="s">
        <v>10358</v>
      </c>
      <c r="D9025" s="808">
        <v>2.85</v>
      </c>
      <c r="E9025" s="757"/>
      <c r="F9025" s="757"/>
      <c r="G9025" s="757"/>
      <c r="H9025" s="757"/>
      <c r="I9025" s="757"/>
    </row>
    <row r="9026" spans="1:9" ht="15.75" customHeight="1">
      <c r="A9026" s="52">
        <v>1923</v>
      </c>
      <c r="B9026" s="52" t="s">
        <v>11886</v>
      </c>
      <c r="C9026" s="52" t="s">
        <v>10358</v>
      </c>
      <c r="D9026" s="808">
        <v>5.2</v>
      </c>
      <c r="E9026" s="757"/>
      <c r="F9026" s="757"/>
      <c r="G9026" s="757"/>
      <c r="H9026" s="757"/>
      <c r="I9026" s="757"/>
    </row>
    <row r="9027" spans="1:9" ht="15.75" customHeight="1">
      <c r="A9027" s="52">
        <v>1929</v>
      </c>
      <c r="B9027" s="52" t="s">
        <v>11887</v>
      </c>
      <c r="C9027" s="52" t="s">
        <v>10358</v>
      </c>
      <c r="D9027" s="808">
        <v>6.3</v>
      </c>
      <c r="E9027" s="757"/>
      <c r="F9027" s="757"/>
      <c r="G9027" s="757"/>
      <c r="H9027" s="757"/>
      <c r="I9027" s="757"/>
    </row>
    <row r="9028" spans="1:9" ht="15.75" customHeight="1">
      <c r="A9028" s="52">
        <v>1930</v>
      </c>
      <c r="B9028" s="52" t="s">
        <v>11888</v>
      </c>
      <c r="C9028" s="52" t="s">
        <v>10358</v>
      </c>
      <c r="D9028" s="808">
        <v>10.79</v>
      </c>
      <c r="E9028" s="757"/>
      <c r="F9028" s="757"/>
      <c r="G9028" s="757"/>
      <c r="H9028" s="757"/>
      <c r="I9028" s="757"/>
    </row>
    <row r="9029" spans="1:9" ht="15.75" customHeight="1">
      <c r="A9029" s="52">
        <v>1924</v>
      </c>
      <c r="B9029" s="52" t="s">
        <v>11889</v>
      </c>
      <c r="C9029" s="52" t="s">
        <v>10358</v>
      </c>
      <c r="D9029" s="808">
        <v>17.41</v>
      </c>
      <c r="E9029" s="757"/>
      <c r="F9029" s="757"/>
      <c r="G9029" s="757"/>
      <c r="H9029" s="757"/>
      <c r="I9029" s="757"/>
    </row>
    <row r="9030" spans="1:9" ht="15.75" customHeight="1">
      <c r="A9030" s="52">
        <v>1922</v>
      </c>
      <c r="B9030" s="52" t="s">
        <v>11890</v>
      </c>
      <c r="C9030" s="52" t="s">
        <v>10358</v>
      </c>
      <c r="D9030" s="808">
        <v>36</v>
      </c>
      <c r="E9030" s="757"/>
      <c r="F9030" s="757"/>
      <c r="G9030" s="757"/>
      <c r="H9030" s="757"/>
      <c r="I9030" s="757"/>
    </row>
    <row r="9031" spans="1:9" ht="15.75" customHeight="1">
      <c r="A9031" s="52">
        <v>1953</v>
      </c>
      <c r="B9031" s="52" t="s">
        <v>11891</v>
      </c>
      <c r="C9031" s="52" t="s">
        <v>10358</v>
      </c>
      <c r="D9031" s="808">
        <v>43.95</v>
      </c>
      <c r="E9031" s="757"/>
      <c r="F9031" s="757"/>
      <c r="G9031" s="757"/>
      <c r="H9031" s="757"/>
      <c r="I9031" s="757"/>
    </row>
    <row r="9032" spans="1:9" ht="15.75" customHeight="1">
      <c r="A9032" s="52">
        <v>1962</v>
      </c>
      <c r="B9032" s="52" t="s">
        <v>11892</v>
      </c>
      <c r="C9032" s="52" t="s">
        <v>10358</v>
      </c>
      <c r="D9032" s="808">
        <v>213.51</v>
      </c>
      <c r="E9032" s="757"/>
      <c r="F9032" s="757"/>
      <c r="G9032" s="757"/>
      <c r="H9032" s="757"/>
      <c r="I9032" s="757"/>
    </row>
    <row r="9033" spans="1:9" ht="15.75" customHeight="1">
      <c r="A9033" s="52">
        <v>1955</v>
      </c>
      <c r="B9033" s="52" t="s">
        <v>11893</v>
      </c>
      <c r="C9033" s="52" t="s">
        <v>10358</v>
      </c>
      <c r="D9033" s="808">
        <v>2.46</v>
      </c>
      <c r="E9033" s="757"/>
      <c r="F9033" s="757"/>
      <c r="G9033" s="757"/>
      <c r="H9033" s="757"/>
      <c r="I9033" s="757"/>
    </row>
    <row r="9034" spans="1:9" ht="15.75" customHeight="1">
      <c r="A9034" s="52">
        <v>1956</v>
      </c>
      <c r="B9034" s="52" t="s">
        <v>11894</v>
      </c>
      <c r="C9034" s="52" t="s">
        <v>10358</v>
      </c>
      <c r="D9034" s="808">
        <v>3.47</v>
      </c>
      <c r="E9034" s="757"/>
      <c r="F9034" s="757"/>
      <c r="G9034" s="757"/>
      <c r="H9034" s="757"/>
      <c r="I9034" s="757"/>
    </row>
    <row r="9035" spans="1:9" ht="15.75" customHeight="1">
      <c r="A9035" s="52">
        <v>1957</v>
      </c>
      <c r="B9035" s="52" t="s">
        <v>11895</v>
      </c>
      <c r="C9035" s="52" t="s">
        <v>10358</v>
      </c>
      <c r="D9035" s="808">
        <v>7.51</v>
      </c>
      <c r="E9035" s="757"/>
      <c r="F9035" s="757"/>
      <c r="G9035" s="757"/>
      <c r="H9035" s="757"/>
      <c r="I9035" s="757"/>
    </row>
    <row r="9036" spans="1:9" ht="15.75" customHeight="1">
      <c r="A9036" s="52">
        <v>1958</v>
      </c>
      <c r="B9036" s="52" t="s">
        <v>11896</v>
      </c>
      <c r="C9036" s="52" t="s">
        <v>10358</v>
      </c>
      <c r="D9036" s="808">
        <v>13.98</v>
      </c>
      <c r="E9036" s="757"/>
      <c r="F9036" s="757"/>
      <c r="G9036" s="757"/>
      <c r="H9036" s="757"/>
      <c r="I9036" s="757"/>
    </row>
    <row r="9037" spans="1:9" ht="15.75" customHeight="1">
      <c r="A9037" s="52">
        <v>1959</v>
      </c>
      <c r="B9037" s="52" t="s">
        <v>11897</v>
      </c>
      <c r="C9037" s="52" t="s">
        <v>10358</v>
      </c>
      <c r="D9037" s="808">
        <v>15.17</v>
      </c>
      <c r="E9037" s="757"/>
      <c r="F9037" s="757"/>
      <c r="G9037" s="757"/>
      <c r="H9037" s="757"/>
      <c r="I9037" s="757"/>
    </row>
    <row r="9038" spans="1:9" ht="15.75" customHeight="1">
      <c r="A9038" s="52">
        <v>1925</v>
      </c>
      <c r="B9038" s="52" t="s">
        <v>11898</v>
      </c>
      <c r="C9038" s="52" t="s">
        <v>10358</v>
      </c>
      <c r="D9038" s="808">
        <v>39.65</v>
      </c>
      <c r="E9038" s="757"/>
      <c r="F9038" s="757"/>
      <c r="G9038" s="757"/>
      <c r="H9038" s="757"/>
      <c r="I9038" s="757"/>
    </row>
    <row r="9039" spans="1:9" ht="15.75" customHeight="1">
      <c r="A9039" s="52">
        <v>1960</v>
      </c>
      <c r="B9039" s="52" t="s">
        <v>11899</v>
      </c>
      <c r="C9039" s="52" t="s">
        <v>10358</v>
      </c>
      <c r="D9039" s="808">
        <v>60.89</v>
      </c>
      <c r="E9039" s="757"/>
      <c r="F9039" s="757"/>
      <c r="G9039" s="757"/>
      <c r="H9039" s="757"/>
      <c r="I9039" s="757"/>
    </row>
    <row r="9040" spans="1:9" ht="15.75" customHeight="1">
      <c r="A9040" s="52">
        <v>1961</v>
      </c>
      <c r="B9040" s="52" t="s">
        <v>11900</v>
      </c>
      <c r="C9040" s="52" t="s">
        <v>10358</v>
      </c>
      <c r="D9040" s="808">
        <v>78</v>
      </c>
      <c r="E9040" s="757"/>
      <c r="F9040" s="757"/>
      <c r="G9040" s="757"/>
      <c r="H9040" s="757"/>
      <c r="I9040" s="757"/>
    </row>
    <row r="9041" spans="1:9" ht="15.75" customHeight="1">
      <c r="A9041" s="52">
        <v>38423</v>
      </c>
      <c r="B9041" s="52" t="s">
        <v>11901</v>
      </c>
      <c r="C9041" s="52" t="s">
        <v>10358</v>
      </c>
      <c r="D9041" s="808">
        <v>39.659999999999997</v>
      </c>
      <c r="E9041" s="757"/>
      <c r="F9041" s="757"/>
      <c r="G9041" s="757"/>
      <c r="H9041" s="757"/>
      <c r="I9041" s="757"/>
    </row>
    <row r="9042" spans="1:9" ht="15.75" customHeight="1">
      <c r="A9042" s="52">
        <v>39866</v>
      </c>
      <c r="B9042" s="52" t="s">
        <v>11902</v>
      </c>
      <c r="C9042" s="52" t="s">
        <v>10358</v>
      </c>
      <c r="D9042" s="808">
        <v>17.52</v>
      </c>
      <c r="E9042" s="757"/>
      <c r="F9042" s="757"/>
      <c r="G9042" s="757"/>
      <c r="H9042" s="757"/>
      <c r="I9042" s="757"/>
    </row>
    <row r="9043" spans="1:9" ht="15.75" customHeight="1">
      <c r="A9043" s="52">
        <v>39867</v>
      </c>
      <c r="B9043" s="52" t="s">
        <v>11903</v>
      </c>
      <c r="C9043" s="52" t="s">
        <v>10358</v>
      </c>
      <c r="D9043" s="808">
        <v>38.950000000000003</v>
      </c>
      <c r="E9043" s="757"/>
      <c r="F9043" s="757"/>
      <c r="G9043" s="757"/>
      <c r="H9043" s="757"/>
      <c r="I9043" s="757"/>
    </row>
    <row r="9044" spans="1:9" ht="15.75" customHeight="1">
      <c r="A9044" s="52">
        <v>39868</v>
      </c>
      <c r="B9044" s="52" t="s">
        <v>11904</v>
      </c>
      <c r="C9044" s="52" t="s">
        <v>10358</v>
      </c>
      <c r="D9044" s="808">
        <v>70.17</v>
      </c>
      <c r="E9044" s="757"/>
      <c r="F9044" s="757"/>
      <c r="G9044" s="757"/>
      <c r="H9044" s="757"/>
      <c r="I9044" s="757"/>
    </row>
    <row r="9045" spans="1:9" ht="15.75" customHeight="1">
      <c r="A9045" s="52">
        <v>37999</v>
      </c>
      <c r="B9045" s="52" t="s">
        <v>11905</v>
      </c>
      <c r="C9045" s="52" t="s">
        <v>10358</v>
      </c>
      <c r="D9045" s="808">
        <v>8.86</v>
      </c>
      <c r="E9045" s="757"/>
      <c r="F9045" s="757"/>
      <c r="G9045" s="757"/>
      <c r="H9045" s="757"/>
      <c r="I9045" s="757"/>
    </row>
    <row r="9046" spans="1:9" ht="15.75" customHeight="1">
      <c r="A9046" s="52">
        <v>38000</v>
      </c>
      <c r="B9046" s="52" t="s">
        <v>11906</v>
      </c>
      <c r="C9046" s="52" t="s">
        <v>10358</v>
      </c>
      <c r="D9046" s="808">
        <v>10.35</v>
      </c>
      <c r="E9046" s="757"/>
      <c r="F9046" s="757"/>
      <c r="G9046" s="757"/>
      <c r="H9046" s="757"/>
      <c r="I9046" s="757"/>
    </row>
    <row r="9047" spans="1:9" ht="15.75" customHeight="1">
      <c r="A9047" s="52">
        <v>38129</v>
      </c>
      <c r="B9047" s="52" t="s">
        <v>11907</v>
      </c>
      <c r="C9047" s="52" t="s">
        <v>10358</v>
      </c>
      <c r="D9047" s="808">
        <v>5.72</v>
      </c>
      <c r="E9047" s="757"/>
      <c r="F9047" s="757"/>
      <c r="G9047" s="757"/>
      <c r="H9047" s="757"/>
      <c r="I9047" s="757"/>
    </row>
    <row r="9048" spans="1:9" ht="15.75" customHeight="1">
      <c r="A9048" s="52">
        <v>38025</v>
      </c>
      <c r="B9048" s="52" t="s">
        <v>11908</v>
      </c>
      <c r="C9048" s="52" t="s">
        <v>10358</v>
      </c>
      <c r="D9048" s="808">
        <v>7.77</v>
      </c>
      <c r="E9048" s="757"/>
      <c r="F9048" s="757"/>
      <c r="G9048" s="757"/>
      <c r="H9048" s="757"/>
      <c r="I9048" s="757"/>
    </row>
    <row r="9049" spans="1:9" ht="15.75" customHeight="1">
      <c r="A9049" s="52">
        <v>38026</v>
      </c>
      <c r="B9049" s="52" t="s">
        <v>11909</v>
      </c>
      <c r="C9049" s="52" t="s">
        <v>10358</v>
      </c>
      <c r="D9049" s="808">
        <v>19.190000000000001</v>
      </c>
      <c r="E9049" s="757"/>
      <c r="F9049" s="757"/>
      <c r="G9049" s="757"/>
      <c r="H9049" s="757"/>
      <c r="I9049" s="757"/>
    </row>
    <row r="9050" spans="1:9" ht="15.75" customHeight="1">
      <c r="A9050" s="52">
        <v>1858</v>
      </c>
      <c r="B9050" s="52" t="s">
        <v>11910</v>
      </c>
      <c r="C9050" s="52" t="s">
        <v>10358</v>
      </c>
      <c r="D9050" s="808">
        <v>61.46</v>
      </c>
      <c r="E9050" s="757"/>
      <c r="F9050" s="757"/>
      <c r="G9050" s="757"/>
      <c r="H9050" s="757"/>
      <c r="I9050" s="757"/>
    </row>
    <row r="9051" spans="1:9" ht="15.75" customHeight="1">
      <c r="A9051" s="52">
        <v>1844</v>
      </c>
      <c r="B9051" s="52" t="s">
        <v>11911</v>
      </c>
      <c r="C9051" s="52" t="s">
        <v>10358</v>
      </c>
      <c r="D9051" s="808">
        <v>140.76</v>
      </c>
      <c r="E9051" s="757"/>
      <c r="F9051" s="757"/>
      <c r="G9051" s="757"/>
      <c r="H9051" s="757"/>
      <c r="I9051" s="757"/>
    </row>
    <row r="9052" spans="1:9" ht="15.75" customHeight="1">
      <c r="A9052" s="52">
        <v>1863</v>
      </c>
      <c r="B9052" s="52" t="s">
        <v>11912</v>
      </c>
      <c r="C9052" s="52" t="s">
        <v>10358</v>
      </c>
      <c r="D9052" s="808">
        <v>65.41</v>
      </c>
      <c r="E9052" s="757"/>
      <c r="F9052" s="757"/>
      <c r="G9052" s="757"/>
      <c r="H9052" s="757"/>
      <c r="I9052" s="757"/>
    </row>
    <row r="9053" spans="1:9" ht="15.75" customHeight="1">
      <c r="A9053" s="52">
        <v>1865</v>
      </c>
      <c r="B9053" s="52" t="s">
        <v>11913</v>
      </c>
      <c r="C9053" s="52" t="s">
        <v>10358</v>
      </c>
      <c r="D9053" s="808">
        <v>170.42</v>
      </c>
      <c r="E9053" s="757"/>
      <c r="F9053" s="757"/>
      <c r="G9053" s="757"/>
      <c r="H9053" s="757"/>
      <c r="I9053" s="757"/>
    </row>
    <row r="9054" spans="1:9" ht="15.75" customHeight="1">
      <c r="A9054" s="52">
        <v>36355</v>
      </c>
      <c r="B9054" s="52" t="s">
        <v>11914</v>
      </c>
      <c r="C9054" s="52" t="s">
        <v>10358</v>
      </c>
      <c r="D9054" s="808">
        <v>10.28</v>
      </c>
      <c r="E9054" s="757"/>
      <c r="F9054" s="757"/>
      <c r="G9054" s="757"/>
      <c r="H9054" s="757"/>
      <c r="I9054" s="757"/>
    </row>
    <row r="9055" spans="1:9" ht="15.75" customHeight="1">
      <c r="A9055" s="52">
        <v>36356</v>
      </c>
      <c r="B9055" s="52" t="s">
        <v>11915</v>
      </c>
      <c r="C9055" s="52" t="s">
        <v>10358</v>
      </c>
      <c r="D9055" s="808">
        <v>16.53</v>
      </c>
      <c r="E9055" s="757"/>
      <c r="F9055" s="757"/>
      <c r="G9055" s="757"/>
      <c r="H9055" s="757"/>
      <c r="I9055" s="757"/>
    </row>
    <row r="9056" spans="1:9" ht="15.75" customHeight="1">
      <c r="A9056" s="52">
        <v>1966</v>
      </c>
      <c r="B9056" s="52" t="s">
        <v>11916</v>
      </c>
      <c r="C9056" s="52" t="s">
        <v>10358</v>
      </c>
      <c r="D9056" s="808">
        <v>26.08</v>
      </c>
      <c r="E9056" s="757"/>
      <c r="F9056" s="757"/>
      <c r="G9056" s="757"/>
      <c r="H9056" s="757"/>
      <c r="I9056" s="757"/>
    </row>
    <row r="9057" spans="1:9" ht="15.75" customHeight="1">
      <c r="A9057" s="52">
        <v>1933</v>
      </c>
      <c r="B9057" s="52" t="s">
        <v>11917</v>
      </c>
      <c r="C9057" s="52" t="s">
        <v>10358</v>
      </c>
      <c r="D9057" s="808">
        <v>5.62</v>
      </c>
      <c r="E9057" s="757"/>
      <c r="F9057" s="757"/>
      <c r="G9057" s="757"/>
      <c r="H9057" s="757"/>
      <c r="I9057" s="757"/>
    </row>
    <row r="9058" spans="1:9" ht="15.75" customHeight="1">
      <c r="A9058" s="52">
        <v>1932</v>
      </c>
      <c r="B9058" s="52" t="s">
        <v>11918</v>
      </c>
      <c r="C9058" s="52" t="s">
        <v>10358</v>
      </c>
      <c r="D9058" s="808">
        <v>12.86</v>
      </c>
      <c r="E9058" s="757"/>
      <c r="F9058" s="757"/>
      <c r="G9058" s="757"/>
      <c r="H9058" s="757"/>
      <c r="I9058" s="757"/>
    </row>
    <row r="9059" spans="1:9" ht="15.75" customHeight="1">
      <c r="A9059" s="52">
        <v>1951</v>
      </c>
      <c r="B9059" s="52" t="s">
        <v>11919</v>
      </c>
      <c r="C9059" s="52" t="s">
        <v>10358</v>
      </c>
      <c r="D9059" s="808">
        <v>26.83</v>
      </c>
      <c r="E9059" s="757"/>
      <c r="F9059" s="757"/>
      <c r="G9059" s="757"/>
      <c r="H9059" s="757"/>
      <c r="I9059" s="757"/>
    </row>
    <row r="9060" spans="1:9" ht="15.75" customHeight="1">
      <c r="A9060" s="52">
        <v>1970</v>
      </c>
      <c r="B9060" s="52" t="s">
        <v>11920</v>
      </c>
      <c r="C9060" s="52" t="s">
        <v>10358</v>
      </c>
      <c r="D9060" s="808">
        <v>65.2</v>
      </c>
      <c r="E9060" s="757"/>
      <c r="F9060" s="757"/>
      <c r="G9060" s="757"/>
      <c r="H9060" s="757"/>
      <c r="I9060" s="757"/>
    </row>
    <row r="9061" spans="1:9" ht="15.75" customHeight="1">
      <c r="A9061" s="52">
        <v>1967</v>
      </c>
      <c r="B9061" s="52" t="s">
        <v>11921</v>
      </c>
      <c r="C9061" s="52" t="s">
        <v>10358</v>
      </c>
      <c r="D9061" s="808">
        <v>7.74</v>
      </c>
      <c r="E9061" s="757"/>
      <c r="F9061" s="757"/>
      <c r="G9061" s="757"/>
      <c r="H9061" s="757"/>
      <c r="I9061" s="757"/>
    </row>
    <row r="9062" spans="1:9" ht="15.75" customHeight="1">
      <c r="A9062" s="52">
        <v>1968</v>
      </c>
      <c r="B9062" s="52" t="s">
        <v>11922</v>
      </c>
      <c r="C9062" s="52" t="s">
        <v>10358</v>
      </c>
      <c r="D9062" s="808">
        <v>15.3</v>
      </c>
      <c r="E9062" s="757"/>
      <c r="F9062" s="757"/>
      <c r="G9062" s="757"/>
      <c r="H9062" s="757"/>
      <c r="I9062" s="757"/>
    </row>
    <row r="9063" spans="1:9" ht="15.75" customHeight="1">
      <c r="A9063" s="52">
        <v>1969</v>
      </c>
      <c r="B9063" s="52" t="s">
        <v>11923</v>
      </c>
      <c r="C9063" s="52" t="s">
        <v>10358</v>
      </c>
      <c r="D9063" s="808">
        <v>49.81</v>
      </c>
      <c r="E9063" s="757"/>
      <c r="F9063" s="757"/>
      <c r="G9063" s="757"/>
      <c r="H9063" s="757"/>
      <c r="I9063" s="757"/>
    </row>
    <row r="9064" spans="1:9" ht="15.75" customHeight="1">
      <c r="A9064" s="52">
        <v>1827</v>
      </c>
      <c r="B9064" s="52" t="s">
        <v>11924</v>
      </c>
      <c r="C9064" s="52" t="s">
        <v>10358</v>
      </c>
      <c r="D9064" s="808">
        <v>143.22</v>
      </c>
      <c r="E9064" s="757"/>
      <c r="F9064" s="757"/>
      <c r="G9064" s="757"/>
      <c r="H9064" s="757"/>
      <c r="I9064" s="757"/>
    </row>
    <row r="9065" spans="1:9" ht="15.75" customHeight="1">
      <c r="A9065" s="52">
        <v>1831</v>
      </c>
      <c r="B9065" s="52" t="s">
        <v>11925</v>
      </c>
      <c r="C9065" s="52" t="s">
        <v>10358</v>
      </c>
      <c r="D9065" s="808">
        <v>31.27</v>
      </c>
      <c r="E9065" s="757"/>
      <c r="F9065" s="757"/>
      <c r="G9065" s="757"/>
      <c r="H9065" s="757"/>
      <c r="I9065" s="757"/>
    </row>
    <row r="9066" spans="1:9" ht="15.75" customHeight="1">
      <c r="A9066" s="52">
        <v>1825</v>
      </c>
      <c r="B9066" s="52" t="s">
        <v>11926</v>
      </c>
      <c r="C9066" s="52" t="s">
        <v>10358</v>
      </c>
      <c r="D9066" s="808">
        <v>77.16</v>
      </c>
      <c r="E9066" s="757"/>
      <c r="F9066" s="757"/>
      <c r="G9066" s="757"/>
      <c r="H9066" s="757"/>
      <c r="I9066" s="757"/>
    </row>
    <row r="9067" spans="1:9" ht="15.75" customHeight="1">
      <c r="A9067" s="52">
        <v>1828</v>
      </c>
      <c r="B9067" s="52" t="s">
        <v>11927</v>
      </c>
      <c r="C9067" s="52" t="s">
        <v>10358</v>
      </c>
      <c r="D9067" s="808">
        <v>174.78</v>
      </c>
      <c r="E9067" s="757"/>
      <c r="F9067" s="757"/>
      <c r="G9067" s="757"/>
      <c r="H9067" s="757"/>
      <c r="I9067" s="757"/>
    </row>
    <row r="9068" spans="1:9" ht="15.75" customHeight="1">
      <c r="A9068" s="52">
        <v>1845</v>
      </c>
      <c r="B9068" s="52" t="s">
        <v>11928</v>
      </c>
      <c r="C9068" s="52" t="s">
        <v>10358</v>
      </c>
      <c r="D9068" s="808">
        <v>39.18</v>
      </c>
      <c r="E9068" s="757"/>
      <c r="F9068" s="757"/>
      <c r="G9068" s="757"/>
      <c r="H9068" s="757"/>
      <c r="I9068" s="757"/>
    </row>
    <row r="9069" spans="1:9" ht="15.75" customHeight="1">
      <c r="A9069" s="52">
        <v>1824</v>
      </c>
      <c r="B9069" s="52" t="s">
        <v>11929</v>
      </c>
      <c r="C9069" s="52" t="s">
        <v>10358</v>
      </c>
      <c r="D9069" s="808">
        <v>92.5</v>
      </c>
      <c r="E9069" s="757"/>
      <c r="F9069" s="757"/>
      <c r="G9069" s="757"/>
      <c r="H9069" s="757"/>
      <c r="I9069" s="757"/>
    </row>
    <row r="9070" spans="1:9" ht="15.75" customHeight="1">
      <c r="A9070" s="52">
        <v>1940</v>
      </c>
      <c r="B9070" s="52" t="s">
        <v>11930</v>
      </c>
      <c r="C9070" s="52" t="s">
        <v>10358</v>
      </c>
      <c r="D9070" s="808">
        <v>38.74</v>
      </c>
      <c r="E9070" s="757"/>
      <c r="F9070" s="757"/>
      <c r="G9070" s="757"/>
      <c r="H9070" s="757"/>
      <c r="I9070" s="757"/>
    </row>
    <row r="9071" spans="1:9" ht="15.75" customHeight="1">
      <c r="A9071" s="52">
        <v>1937</v>
      </c>
      <c r="B9071" s="52" t="s">
        <v>11931</v>
      </c>
      <c r="C9071" s="52" t="s">
        <v>10358</v>
      </c>
      <c r="D9071" s="808">
        <v>6.54</v>
      </c>
      <c r="E9071" s="757"/>
      <c r="F9071" s="757"/>
      <c r="G9071" s="757"/>
      <c r="H9071" s="757"/>
      <c r="I9071" s="757"/>
    </row>
    <row r="9072" spans="1:9" ht="15.75" customHeight="1">
      <c r="A9072" s="52">
        <v>1939</v>
      </c>
      <c r="B9072" s="52" t="s">
        <v>11932</v>
      </c>
      <c r="C9072" s="52" t="s">
        <v>10358</v>
      </c>
      <c r="D9072" s="808">
        <v>10.63</v>
      </c>
      <c r="E9072" s="757"/>
      <c r="F9072" s="757"/>
      <c r="G9072" s="757"/>
      <c r="H9072" s="757"/>
      <c r="I9072" s="757"/>
    </row>
    <row r="9073" spans="1:9" ht="15.75" customHeight="1">
      <c r="A9073" s="52">
        <v>1938</v>
      </c>
      <c r="B9073" s="52" t="s">
        <v>11933</v>
      </c>
      <c r="C9073" s="52" t="s">
        <v>10358</v>
      </c>
      <c r="D9073" s="808">
        <v>7.43</v>
      </c>
      <c r="E9073" s="757"/>
      <c r="F9073" s="757"/>
      <c r="G9073" s="757"/>
      <c r="H9073" s="757"/>
      <c r="I9073" s="757"/>
    </row>
    <row r="9074" spans="1:9" ht="15.75" customHeight="1">
      <c r="A9074" s="52">
        <v>42693</v>
      </c>
      <c r="B9074" s="52" t="s">
        <v>11934</v>
      </c>
      <c r="C9074" s="52" t="s">
        <v>10358</v>
      </c>
      <c r="D9074" s="808">
        <v>478.73</v>
      </c>
      <c r="E9074" s="757"/>
      <c r="F9074" s="757"/>
      <c r="G9074" s="757"/>
      <c r="H9074" s="757"/>
      <c r="I9074" s="757"/>
    </row>
    <row r="9075" spans="1:9" ht="15.75" customHeight="1">
      <c r="A9075" s="52">
        <v>42695</v>
      </c>
      <c r="B9075" s="52" t="s">
        <v>11935</v>
      </c>
      <c r="C9075" s="52" t="s">
        <v>10358</v>
      </c>
      <c r="D9075" s="808">
        <v>334.46</v>
      </c>
      <c r="E9075" s="757"/>
      <c r="F9075" s="757"/>
      <c r="G9075" s="757"/>
      <c r="H9075" s="757"/>
      <c r="I9075" s="757"/>
    </row>
    <row r="9076" spans="1:9" ht="15.75" customHeight="1">
      <c r="A9076" s="52">
        <v>42694</v>
      </c>
      <c r="B9076" s="52" t="s">
        <v>11936</v>
      </c>
      <c r="C9076" s="52" t="s">
        <v>10358</v>
      </c>
      <c r="D9076" s="808">
        <v>640.64</v>
      </c>
      <c r="E9076" s="757"/>
      <c r="F9076" s="757"/>
      <c r="G9076" s="757"/>
      <c r="H9076" s="757"/>
      <c r="I9076" s="757"/>
    </row>
    <row r="9077" spans="1:9" ht="15.75" customHeight="1">
      <c r="A9077" s="52">
        <v>20097</v>
      </c>
      <c r="B9077" s="52" t="s">
        <v>11937</v>
      </c>
      <c r="C9077" s="52" t="s">
        <v>10358</v>
      </c>
      <c r="D9077" s="808">
        <v>27.78</v>
      </c>
      <c r="E9077" s="757"/>
      <c r="F9077" s="757"/>
      <c r="G9077" s="757"/>
      <c r="H9077" s="757"/>
      <c r="I9077" s="757"/>
    </row>
    <row r="9078" spans="1:9" ht="15.75" customHeight="1">
      <c r="A9078" s="52">
        <v>20098</v>
      </c>
      <c r="B9078" s="52" t="s">
        <v>11938</v>
      </c>
      <c r="C9078" s="52" t="s">
        <v>10358</v>
      </c>
      <c r="D9078" s="808">
        <v>113.53</v>
      </c>
      <c r="E9078" s="757"/>
      <c r="F9078" s="757"/>
      <c r="G9078" s="757"/>
      <c r="H9078" s="757"/>
      <c r="I9078" s="757"/>
    </row>
    <row r="9079" spans="1:9" ht="15.75" customHeight="1">
      <c r="A9079" s="52">
        <v>20096</v>
      </c>
      <c r="B9079" s="52" t="s">
        <v>11939</v>
      </c>
      <c r="C9079" s="52" t="s">
        <v>10358</v>
      </c>
      <c r="D9079" s="808">
        <v>28.75</v>
      </c>
      <c r="E9079" s="757"/>
      <c r="F9079" s="757"/>
      <c r="G9079" s="757"/>
      <c r="H9079" s="757"/>
      <c r="I9079" s="757"/>
    </row>
    <row r="9080" spans="1:9" ht="15.75" customHeight="1">
      <c r="A9080" s="52">
        <v>1880</v>
      </c>
      <c r="B9080" s="52" t="s">
        <v>11940</v>
      </c>
      <c r="C9080" s="52" t="s">
        <v>10358</v>
      </c>
      <c r="D9080" s="808">
        <v>2.12</v>
      </c>
      <c r="E9080" s="757"/>
      <c r="F9080" s="757"/>
      <c r="G9080" s="757"/>
      <c r="H9080" s="757"/>
      <c r="I9080" s="757"/>
    </row>
    <row r="9081" spans="1:9" ht="15.75" customHeight="1">
      <c r="A9081" s="52">
        <v>39274</v>
      </c>
      <c r="B9081" s="52" t="s">
        <v>11941</v>
      </c>
      <c r="C9081" s="52" t="s">
        <v>10358</v>
      </c>
      <c r="D9081" s="808">
        <v>1.65</v>
      </c>
      <c r="E9081" s="757"/>
      <c r="F9081" s="757"/>
      <c r="G9081" s="757"/>
      <c r="H9081" s="757"/>
      <c r="I9081" s="757"/>
    </row>
    <row r="9082" spans="1:9" ht="15.75" customHeight="1">
      <c r="A9082" s="52">
        <v>2628</v>
      </c>
      <c r="B9082" s="52" t="s">
        <v>11942</v>
      </c>
      <c r="C9082" s="52" t="s">
        <v>10358</v>
      </c>
      <c r="D9082" s="808">
        <v>244.78</v>
      </c>
      <c r="E9082" s="757"/>
      <c r="F9082" s="757"/>
      <c r="G9082" s="757"/>
      <c r="H9082" s="757"/>
      <c r="I9082" s="757"/>
    </row>
    <row r="9083" spans="1:9" ht="15.75" customHeight="1">
      <c r="A9083" s="52">
        <v>2622</v>
      </c>
      <c r="B9083" s="52" t="s">
        <v>11943</v>
      </c>
      <c r="C9083" s="52" t="s">
        <v>10358</v>
      </c>
      <c r="D9083" s="808">
        <v>5.81</v>
      </c>
      <c r="E9083" s="757"/>
      <c r="F9083" s="757"/>
      <c r="G9083" s="757"/>
      <c r="H9083" s="757"/>
      <c r="I9083" s="757"/>
    </row>
    <row r="9084" spans="1:9" ht="15.75" customHeight="1">
      <c r="A9084" s="52">
        <v>2623</v>
      </c>
      <c r="B9084" s="52" t="s">
        <v>11944</v>
      </c>
      <c r="C9084" s="52" t="s">
        <v>10358</v>
      </c>
      <c r="D9084" s="808">
        <v>6.99</v>
      </c>
      <c r="E9084" s="757"/>
      <c r="F9084" s="757"/>
      <c r="G9084" s="757"/>
      <c r="H9084" s="757"/>
      <c r="I9084" s="757"/>
    </row>
    <row r="9085" spans="1:9" ht="15.75" customHeight="1">
      <c r="A9085" s="52">
        <v>2624</v>
      </c>
      <c r="B9085" s="52" t="s">
        <v>11945</v>
      </c>
      <c r="C9085" s="52" t="s">
        <v>10358</v>
      </c>
      <c r="D9085" s="808">
        <v>11.12</v>
      </c>
      <c r="E9085" s="757"/>
      <c r="F9085" s="757"/>
      <c r="G9085" s="757"/>
      <c r="H9085" s="757"/>
      <c r="I9085" s="757"/>
    </row>
    <row r="9086" spans="1:9" ht="15.75" customHeight="1">
      <c r="A9086" s="52">
        <v>2625</v>
      </c>
      <c r="B9086" s="52" t="s">
        <v>11946</v>
      </c>
      <c r="C9086" s="52" t="s">
        <v>10358</v>
      </c>
      <c r="D9086" s="808">
        <v>23.49</v>
      </c>
      <c r="E9086" s="757"/>
      <c r="F9086" s="757"/>
      <c r="G9086" s="757"/>
      <c r="H9086" s="757"/>
      <c r="I9086" s="757"/>
    </row>
    <row r="9087" spans="1:9" ht="15.75" customHeight="1">
      <c r="A9087" s="52">
        <v>2626</v>
      </c>
      <c r="B9087" s="52" t="s">
        <v>11947</v>
      </c>
      <c r="C9087" s="52" t="s">
        <v>10358</v>
      </c>
      <c r="D9087" s="808">
        <v>34.409999999999997</v>
      </c>
      <c r="E9087" s="757"/>
      <c r="F9087" s="757"/>
      <c r="G9087" s="757"/>
      <c r="H9087" s="757"/>
      <c r="I9087" s="757"/>
    </row>
    <row r="9088" spans="1:9" ht="15.75" customHeight="1">
      <c r="A9088" s="52">
        <v>2630</v>
      </c>
      <c r="B9088" s="52" t="s">
        <v>11948</v>
      </c>
      <c r="C9088" s="52" t="s">
        <v>10358</v>
      </c>
      <c r="D9088" s="808">
        <v>52.34</v>
      </c>
      <c r="E9088" s="757"/>
      <c r="F9088" s="757"/>
      <c r="G9088" s="757"/>
      <c r="H9088" s="757"/>
      <c r="I9088" s="757"/>
    </row>
    <row r="9089" spans="1:9" ht="15.75" customHeight="1">
      <c r="A9089" s="52">
        <v>2627</v>
      </c>
      <c r="B9089" s="52" t="s">
        <v>11949</v>
      </c>
      <c r="C9089" s="52" t="s">
        <v>10358</v>
      </c>
      <c r="D9089" s="808">
        <v>92.2</v>
      </c>
      <c r="E9089" s="757"/>
      <c r="F9089" s="757"/>
      <c r="G9089" s="757"/>
      <c r="H9089" s="757"/>
      <c r="I9089" s="757"/>
    </row>
    <row r="9090" spans="1:9" ht="15.75" customHeight="1">
      <c r="A9090" s="52">
        <v>2629</v>
      </c>
      <c r="B9090" s="52" t="s">
        <v>11950</v>
      </c>
      <c r="C9090" s="52" t="s">
        <v>10358</v>
      </c>
      <c r="D9090" s="808">
        <v>124.7</v>
      </c>
      <c r="E9090" s="757"/>
      <c r="F9090" s="757"/>
      <c r="G9090" s="757"/>
      <c r="H9090" s="757"/>
      <c r="I9090" s="757"/>
    </row>
    <row r="9091" spans="1:9" ht="15.75" customHeight="1">
      <c r="A9091" s="52">
        <v>12033</v>
      </c>
      <c r="B9091" s="52" t="s">
        <v>11951</v>
      </c>
      <c r="C9091" s="52" t="s">
        <v>10358</v>
      </c>
      <c r="D9091" s="808">
        <v>6.79</v>
      </c>
      <c r="E9091" s="757"/>
      <c r="F9091" s="757"/>
      <c r="G9091" s="757"/>
      <c r="H9091" s="757"/>
      <c r="I9091" s="757"/>
    </row>
    <row r="9092" spans="1:9" ht="15.75" customHeight="1">
      <c r="A9092" s="52">
        <v>40408</v>
      </c>
      <c r="B9092" s="52" t="s">
        <v>11952</v>
      </c>
      <c r="C9092" s="52" t="s">
        <v>10358</v>
      </c>
      <c r="D9092" s="808">
        <v>4.46</v>
      </c>
      <c r="E9092" s="757"/>
      <c r="F9092" s="757"/>
      <c r="G9092" s="757"/>
      <c r="H9092" s="757"/>
      <c r="I9092" s="757"/>
    </row>
    <row r="9093" spans="1:9" ht="15.75" customHeight="1">
      <c r="A9093" s="52">
        <v>40409</v>
      </c>
      <c r="B9093" s="52" t="s">
        <v>11953</v>
      </c>
      <c r="C9093" s="52" t="s">
        <v>10358</v>
      </c>
      <c r="D9093" s="808">
        <v>1.58</v>
      </c>
      <c r="E9093" s="757"/>
      <c r="F9093" s="757"/>
      <c r="G9093" s="757"/>
      <c r="H9093" s="757"/>
      <c r="I9093" s="757"/>
    </row>
    <row r="9094" spans="1:9" ht="15.75" customHeight="1">
      <c r="A9094" s="52">
        <v>39276</v>
      </c>
      <c r="B9094" s="52" t="s">
        <v>11954</v>
      </c>
      <c r="C9094" s="52" t="s">
        <v>10358</v>
      </c>
      <c r="D9094" s="808">
        <v>4.0199999999999996</v>
      </c>
      <c r="E9094" s="757"/>
      <c r="F9094" s="757"/>
      <c r="G9094" s="757"/>
      <c r="H9094" s="757"/>
      <c r="I9094" s="757"/>
    </row>
    <row r="9095" spans="1:9" ht="15.75" customHeight="1">
      <c r="A9095" s="52">
        <v>39277</v>
      </c>
      <c r="B9095" s="52" t="s">
        <v>11955</v>
      </c>
      <c r="C9095" s="52" t="s">
        <v>10358</v>
      </c>
      <c r="D9095" s="808">
        <v>10.85</v>
      </c>
      <c r="E9095" s="757"/>
      <c r="F9095" s="757"/>
      <c r="G9095" s="757"/>
      <c r="H9095" s="757"/>
      <c r="I9095" s="757"/>
    </row>
    <row r="9096" spans="1:9" ht="15.75" customHeight="1">
      <c r="A9096" s="52">
        <v>12034</v>
      </c>
      <c r="B9096" s="52" t="s">
        <v>11956</v>
      </c>
      <c r="C9096" s="52" t="s">
        <v>10358</v>
      </c>
      <c r="D9096" s="808">
        <v>3.07</v>
      </c>
      <c r="E9096" s="757"/>
      <c r="F9096" s="757"/>
      <c r="G9096" s="757"/>
      <c r="H9096" s="757"/>
      <c r="I9096" s="757"/>
    </row>
    <row r="9097" spans="1:9" ht="15.75" customHeight="1">
      <c r="A9097" s="52">
        <v>39879</v>
      </c>
      <c r="B9097" s="52" t="s">
        <v>11957</v>
      </c>
      <c r="C9097" s="52" t="s">
        <v>10358</v>
      </c>
      <c r="D9097" s="808">
        <v>4.92</v>
      </c>
      <c r="E9097" s="757"/>
      <c r="F9097" s="757"/>
      <c r="G9097" s="757"/>
      <c r="H9097" s="757"/>
      <c r="I9097" s="757"/>
    </row>
    <row r="9098" spans="1:9" ht="15.75" customHeight="1">
      <c r="A9098" s="52">
        <v>39880</v>
      </c>
      <c r="B9098" s="52" t="s">
        <v>11958</v>
      </c>
      <c r="C9098" s="52" t="s">
        <v>10358</v>
      </c>
      <c r="D9098" s="808">
        <v>10.9</v>
      </c>
      <c r="E9098" s="757"/>
      <c r="F9098" s="757"/>
      <c r="G9098" s="757"/>
      <c r="H9098" s="757"/>
      <c r="I9098" s="757"/>
    </row>
    <row r="9099" spans="1:9" ht="15.75" customHeight="1">
      <c r="A9099" s="52">
        <v>39881</v>
      </c>
      <c r="B9099" s="52" t="s">
        <v>11959</v>
      </c>
      <c r="C9099" s="52" t="s">
        <v>10358</v>
      </c>
      <c r="D9099" s="808">
        <v>17.5</v>
      </c>
      <c r="E9099" s="757"/>
      <c r="F9099" s="757"/>
      <c r="G9099" s="757"/>
      <c r="H9099" s="757"/>
      <c r="I9099" s="757"/>
    </row>
    <row r="9100" spans="1:9" ht="15.75" customHeight="1">
      <c r="A9100" s="52">
        <v>39882</v>
      </c>
      <c r="B9100" s="52" t="s">
        <v>11960</v>
      </c>
      <c r="C9100" s="52" t="s">
        <v>10358</v>
      </c>
      <c r="D9100" s="808">
        <v>46.11</v>
      </c>
      <c r="E9100" s="757"/>
      <c r="F9100" s="757"/>
      <c r="G9100" s="757"/>
      <c r="H9100" s="757"/>
      <c r="I9100" s="757"/>
    </row>
    <row r="9101" spans="1:9" ht="15.75" customHeight="1">
      <c r="A9101" s="52">
        <v>39883</v>
      </c>
      <c r="B9101" s="52" t="s">
        <v>11961</v>
      </c>
      <c r="C9101" s="52" t="s">
        <v>10358</v>
      </c>
      <c r="D9101" s="808">
        <v>73.63</v>
      </c>
      <c r="E9101" s="757"/>
      <c r="F9101" s="757"/>
      <c r="G9101" s="757"/>
      <c r="H9101" s="757"/>
      <c r="I9101" s="757"/>
    </row>
    <row r="9102" spans="1:9" ht="15.75" customHeight="1">
      <c r="A9102" s="52">
        <v>39884</v>
      </c>
      <c r="B9102" s="52" t="s">
        <v>11962</v>
      </c>
      <c r="C9102" s="52" t="s">
        <v>10358</v>
      </c>
      <c r="D9102" s="808">
        <v>109.36</v>
      </c>
      <c r="E9102" s="757"/>
      <c r="F9102" s="757"/>
      <c r="G9102" s="757"/>
      <c r="H9102" s="757"/>
      <c r="I9102" s="757"/>
    </row>
    <row r="9103" spans="1:9" ht="15.75" customHeight="1">
      <c r="A9103" s="52">
        <v>39885</v>
      </c>
      <c r="B9103" s="52" t="s">
        <v>11963</v>
      </c>
      <c r="C9103" s="52" t="s">
        <v>10358</v>
      </c>
      <c r="D9103" s="808">
        <v>259.91000000000003</v>
      </c>
      <c r="E9103" s="757"/>
      <c r="F9103" s="757"/>
      <c r="G9103" s="757"/>
      <c r="H9103" s="757"/>
      <c r="I9103" s="757"/>
    </row>
    <row r="9104" spans="1:9" ht="15.75" customHeight="1">
      <c r="A9104" s="52">
        <v>1777</v>
      </c>
      <c r="B9104" s="52" t="s">
        <v>11964</v>
      </c>
      <c r="C9104" s="52" t="s">
        <v>10358</v>
      </c>
      <c r="D9104" s="808">
        <v>86.69</v>
      </c>
      <c r="E9104" s="757"/>
      <c r="F9104" s="757"/>
      <c r="G9104" s="757"/>
      <c r="H9104" s="757"/>
      <c r="I9104" s="757"/>
    </row>
    <row r="9105" spans="1:9" ht="15.75" customHeight="1">
      <c r="A9105" s="52">
        <v>1819</v>
      </c>
      <c r="B9105" s="52" t="s">
        <v>11965</v>
      </c>
      <c r="C9105" s="52" t="s">
        <v>10358</v>
      </c>
      <c r="D9105" s="808">
        <v>63.07</v>
      </c>
      <c r="E9105" s="757"/>
      <c r="F9105" s="757"/>
      <c r="G9105" s="757"/>
      <c r="H9105" s="757"/>
      <c r="I9105" s="757"/>
    </row>
    <row r="9106" spans="1:9" ht="15.75" customHeight="1">
      <c r="A9106" s="52">
        <v>1775</v>
      </c>
      <c r="B9106" s="52" t="s">
        <v>11966</v>
      </c>
      <c r="C9106" s="52" t="s">
        <v>10358</v>
      </c>
      <c r="D9106" s="808">
        <v>18.86</v>
      </c>
      <c r="E9106" s="757"/>
      <c r="F9106" s="757"/>
      <c r="G9106" s="757"/>
      <c r="H9106" s="757"/>
      <c r="I9106" s="757"/>
    </row>
    <row r="9107" spans="1:9" ht="15.75" customHeight="1">
      <c r="A9107" s="52">
        <v>1776</v>
      </c>
      <c r="B9107" s="52" t="s">
        <v>11967</v>
      </c>
      <c r="C9107" s="52" t="s">
        <v>10358</v>
      </c>
      <c r="D9107" s="808">
        <v>51.31</v>
      </c>
      <c r="E9107" s="757"/>
      <c r="F9107" s="757"/>
      <c r="G9107" s="757"/>
      <c r="H9107" s="757"/>
      <c r="I9107" s="757"/>
    </row>
    <row r="9108" spans="1:9" ht="15.75" customHeight="1">
      <c r="A9108" s="52">
        <v>1778</v>
      </c>
      <c r="B9108" s="52" t="s">
        <v>11968</v>
      </c>
      <c r="C9108" s="52" t="s">
        <v>10358</v>
      </c>
      <c r="D9108" s="808">
        <v>209.84</v>
      </c>
      <c r="E9108" s="757"/>
      <c r="F9108" s="757"/>
      <c r="G9108" s="757"/>
      <c r="H9108" s="757"/>
      <c r="I9108" s="757"/>
    </row>
    <row r="9109" spans="1:9" ht="15.75" customHeight="1">
      <c r="A9109" s="52">
        <v>1818</v>
      </c>
      <c r="B9109" s="52" t="s">
        <v>11969</v>
      </c>
      <c r="C9109" s="52" t="s">
        <v>10358</v>
      </c>
      <c r="D9109" s="808">
        <v>139.29</v>
      </c>
      <c r="E9109" s="757"/>
      <c r="F9109" s="757"/>
      <c r="G9109" s="757"/>
      <c r="H9109" s="757"/>
      <c r="I9109" s="757"/>
    </row>
    <row r="9110" spans="1:9" ht="15.75" customHeight="1">
      <c r="A9110" s="52">
        <v>1820</v>
      </c>
      <c r="B9110" s="52" t="s">
        <v>11970</v>
      </c>
      <c r="C9110" s="52" t="s">
        <v>10358</v>
      </c>
      <c r="D9110" s="808">
        <v>27.24</v>
      </c>
      <c r="E9110" s="757"/>
      <c r="F9110" s="757"/>
      <c r="G9110" s="757"/>
      <c r="H9110" s="757"/>
      <c r="I9110" s="757"/>
    </row>
    <row r="9111" spans="1:9" ht="15.75" customHeight="1">
      <c r="A9111" s="52">
        <v>1779</v>
      </c>
      <c r="B9111" s="52" t="s">
        <v>11971</v>
      </c>
      <c r="C9111" s="52" t="s">
        <v>10358</v>
      </c>
      <c r="D9111" s="808">
        <v>305.17</v>
      </c>
      <c r="E9111" s="757"/>
      <c r="F9111" s="757"/>
      <c r="G9111" s="757"/>
      <c r="H9111" s="757"/>
      <c r="I9111" s="757"/>
    </row>
    <row r="9112" spans="1:9" ht="15.75" customHeight="1">
      <c r="A9112" s="52">
        <v>1780</v>
      </c>
      <c r="B9112" s="52" t="s">
        <v>11972</v>
      </c>
      <c r="C9112" s="52" t="s">
        <v>10358</v>
      </c>
      <c r="D9112" s="808">
        <v>629.13</v>
      </c>
      <c r="E9112" s="757"/>
      <c r="F9112" s="757"/>
      <c r="G9112" s="757"/>
      <c r="H9112" s="757"/>
      <c r="I9112" s="757"/>
    </row>
    <row r="9113" spans="1:9" ht="15.75" customHeight="1">
      <c r="A9113" s="52">
        <v>1783</v>
      </c>
      <c r="B9113" s="52" t="s">
        <v>11973</v>
      </c>
      <c r="C9113" s="52" t="s">
        <v>10358</v>
      </c>
      <c r="D9113" s="808">
        <v>66.52</v>
      </c>
      <c r="E9113" s="757"/>
      <c r="F9113" s="757"/>
      <c r="G9113" s="757"/>
      <c r="H9113" s="757"/>
      <c r="I9113" s="757"/>
    </row>
    <row r="9114" spans="1:9" ht="15.75" customHeight="1">
      <c r="A9114" s="52">
        <v>1782</v>
      </c>
      <c r="B9114" s="52" t="s">
        <v>11974</v>
      </c>
      <c r="C9114" s="52" t="s">
        <v>10358</v>
      </c>
      <c r="D9114" s="808">
        <v>52.59</v>
      </c>
      <c r="E9114" s="757"/>
      <c r="F9114" s="757"/>
      <c r="G9114" s="757"/>
      <c r="H9114" s="757"/>
      <c r="I9114" s="757"/>
    </row>
    <row r="9115" spans="1:9" ht="15.75" customHeight="1">
      <c r="A9115" s="52">
        <v>1817</v>
      </c>
      <c r="B9115" s="52" t="s">
        <v>11975</v>
      </c>
      <c r="C9115" s="52" t="s">
        <v>10358</v>
      </c>
      <c r="D9115" s="808">
        <v>15.67</v>
      </c>
      <c r="E9115" s="757"/>
      <c r="F9115" s="757"/>
      <c r="G9115" s="757"/>
      <c r="H9115" s="757"/>
      <c r="I9115" s="757"/>
    </row>
    <row r="9116" spans="1:9" ht="15.75" customHeight="1">
      <c r="A9116" s="52">
        <v>1781</v>
      </c>
      <c r="B9116" s="52" t="s">
        <v>11976</v>
      </c>
      <c r="C9116" s="52" t="s">
        <v>10358</v>
      </c>
      <c r="D9116" s="808">
        <v>34.270000000000003</v>
      </c>
      <c r="E9116" s="757"/>
      <c r="F9116" s="757"/>
      <c r="G9116" s="757"/>
      <c r="H9116" s="757"/>
      <c r="I9116" s="757"/>
    </row>
    <row r="9117" spans="1:9" ht="15.75" customHeight="1">
      <c r="A9117" s="52">
        <v>1784</v>
      </c>
      <c r="B9117" s="52" t="s">
        <v>11977</v>
      </c>
      <c r="C9117" s="52" t="s">
        <v>10358</v>
      </c>
      <c r="D9117" s="808">
        <v>187.83</v>
      </c>
      <c r="E9117" s="757"/>
      <c r="F9117" s="757"/>
      <c r="G9117" s="757"/>
      <c r="H9117" s="757"/>
      <c r="I9117" s="757"/>
    </row>
    <row r="9118" spans="1:9" ht="15.75" customHeight="1">
      <c r="A9118" s="52">
        <v>1810</v>
      </c>
      <c r="B9118" s="52" t="s">
        <v>11978</v>
      </c>
      <c r="C9118" s="52" t="s">
        <v>10358</v>
      </c>
      <c r="D9118" s="808">
        <v>104.18</v>
      </c>
      <c r="E9118" s="757"/>
      <c r="F9118" s="757"/>
      <c r="G9118" s="757"/>
      <c r="H9118" s="757"/>
      <c r="I9118" s="757"/>
    </row>
    <row r="9119" spans="1:9" ht="15.75" customHeight="1">
      <c r="A9119" s="52">
        <v>1811</v>
      </c>
      <c r="B9119" s="52" t="s">
        <v>11979</v>
      </c>
      <c r="C9119" s="52" t="s">
        <v>10358</v>
      </c>
      <c r="D9119" s="808">
        <v>22.54</v>
      </c>
      <c r="E9119" s="757"/>
      <c r="F9119" s="757"/>
      <c r="G9119" s="757"/>
      <c r="H9119" s="757"/>
      <c r="I9119" s="757"/>
    </row>
    <row r="9120" spans="1:9" ht="15.75" customHeight="1">
      <c r="A9120" s="52">
        <v>1812</v>
      </c>
      <c r="B9120" s="52" t="s">
        <v>11980</v>
      </c>
      <c r="C9120" s="52" t="s">
        <v>10358</v>
      </c>
      <c r="D9120" s="808">
        <v>263</v>
      </c>
      <c r="E9120" s="757"/>
      <c r="F9120" s="757"/>
      <c r="G9120" s="757"/>
      <c r="H9120" s="757"/>
      <c r="I9120" s="757"/>
    </row>
    <row r="9121" spans="1:9" ht="15.75" customHeight="1">
      <c r="A9121" s="52">
        <v>40386</v>
      </c>
      <c r="B9121" s="52" t="s">
        <v>11981</v>
      </c>
      <c r="C9121" s="52" t="s">
        <v>10358</v>
      </c>
      <c r="D9121" s="808">
        <v>110.54</v>
      </c>
      <c r="E9121" s="757"/>
      <c r="F9121" s="757"/>
      <c r="G9121" s="757"/>
      <c r="H9121" s="757"/>
      <c r="I9121" s="757"/>
    </row>
    <row r="9122" spans="1:9" ht="15.75" customHeight="1">
      <c r="A9122" s="52">
        <v>40384</v>
      </c>
      <c r="B9122" s="52" t="s">
        <v>11982</v>
      </c>
      <c r="C9122" s="52" t="s">
        <v>10358</v>
      </c>
      <c r="D9122" s="808">
        <v>75.680000000000007</v>
      </c>
      <c r="E9122" s="757"/>
      <c r="F9122" s="757"/>
      <c r="G9122" s="757"/>
      <c r="H9122" s="757"/>
      <c r="I9122" s="757"/>
    </row>
    <row r="9123" spans="1:9" ht="15.75" customHeight="1">
      <c r="A9123" s="52">
        <v>40379</v>
      </c>
      <c r="B9123" s="52" t="s">
        <v>11983</v>
      </c>
      <c r="C9123" s="52" t="s">
        <v>10358</v>
      </c>
      <c r="D9123" s="808">
        <v>26.16</v>
      </c>
      <c r="E9123" s="757"/>
      <c r="F9123" s="757"/>
      <c r="G9123" s="757"/>
      <c r="H9123" s="757"/>
      <c r="I9123" s="757"/>
    </row>
    <row r="9124" spans="1:9" ht="15.75" customHeight="1">
      <c r="A9124" s="52">
        <v>40423</v>
      </c>
      <c r="B9124" s="52" t="s">
        <v>11984</v>
      </c>
      <c r="C9124" s="52" t="s">
        <v>10358</v>
      </c>
      <c r="D9124" s="808">
        <v>49.51</v>
      </c>
      <c r="E9124" s="757"/>
      <c r="F9124" s="757"/>
      <c r="G9124" s="757"/>
      <c r="H9124" s="757"/>
      <c r="I9124" s="757"/>
    </row>
    <row r="9125" spans="1:9" ht="15.75" customHeight="1">
      <c r="A9125" s="52">
        <v>40389</v>
      </c>
      <c r="B9125" s="52" t="s">
        <v>11985</v>
      </c>
      <c r="C9125" s="52" t="s">
        <v>10358</v>
      </c>
      <c r="D9125" s="808">
        <v>313.97000000000003</v>
      </c>
      <c r="E9125" s="757"/>
      <c r="F9125" s="757"/>
      <c r="G9125" s="757"/>
      <c r="H9125" s="757"/>
      <c r="I9125" s="757"/>
    </row>
    <row r="9126" spans="1:9" ht="15.75" customHeight="1">
      <c r="A9126" s="52">
        <v>40388</v>
      </c>
      <c r="B9126" s="52" t="s">
        <v>11986</v>
      </c>
      <c r="C9126" s="52" t="s">
        <v>10358</v>
      </c>
      <c r="D9126" s="808">
        <v>157.15</v>
      </c>
      <c r="E9126" s="757"/>
      <c r="F9126" s="757"/>
      <c r="G9126" s="757"/>
      <c r="H9126" s="757"/>
      <c r="I9126" s="757"/>
    </row>
    <row r="9127" spans="1:9" ht="15.75" customHeight="1">
      <c r="A9127" s="52">
        <v>40381</v>
      </c>
      <c r="B9127" s="52" t="s">
        <v>11987</v>
      </c>
      <c r="C9127" s="52" t="s">
        <v>10358</v>
      </c>
      <c r="D9127" s="808">
        <v>34.880000000000003</v>
      </c>
      <c r="E9127" s="757"/>
      <c r="F9127" s="757"/>
      <c r="G9127" s="757"/>
      <c r="H9127" s="757"/>
      <c r="I9127" s="757"/>
    </row>
    <row r="9128" spans="1:9" ht="15.75" customHeight="1">
      <c r="A9128" s="52">
        <v>40391</v>
      </c>
      <c r="B9128" s="52" t="s">
        <v>11988</v>
      </c>
      <c r="C9128" s="52" t="s">
        <v>10358</v>
      </c>
      <c r="D9128" s="808">
        <v>814.91</v>
      </c>
      <c r="E9128" s="757"/>
      <c r="F9128" s="757"/>
      <c r="G9128" s="757"/>
      <c r="H9128" s="757"/>
      <c r="I9128" s="757"/>
    </row>
    <row r="9129" spans="1:9" ht="15.75" customHeight="1">
      <c r="A9129" s="52">
        <v>40414</v>
      </c>
      <c r="B9129" s="52" t="s">
        <v>11989</v>
      </c>
      <c r="C9129" s="52" t="s">
        <v>10358</v>
      </c>
      <c r="D9129" s="808">
        <v>23.39</v>
      </c>
      <c r="E9129" s="757"/>
      <c r="F9129" s="757"/>
      <c r="G9129" s="757"/>
      <c r="H9129" s="757"/>
      <c r="I9129" s="757"/>
    </row>
    <row r="9130" spans="1:9" ht="15.75" customHeight="1">
      <c r="A9130" s="52">
        <v>40416</v>
      </c>
      <c r="B9130" s="52" t="s">
        <v>11990</v>
      </c>
      <c r="C9130" s="52" t="s">
        <v>10358</v>
      </c>
      <c r="D9130" s="808">
        <v>32.33</v>
      </c>
      <c r="E9130" s="757"/>
      <c r="F9130" s="757"/>
      <c r="G9130" s="757"/>
      <c r="H9130" s="757"/>
      <c r="I9130" s="757"/>
    </row>
    <row r="9131" spans="1:9" ht="15.75" customHeight="1">
      <c r="A9131" s="52">
        <v>40418</v>
      </c>
      <c r="B9131" s="52" t="s">
        <v>11991</v>
      </c>
      <c r="C9131" s="52" t="s">
        <v>10358</v>
      </c>
      <c r="D9131" s="808">
        <v>38.57</v>
      </c>
      <c r="E9131" s="757"/>
      <c r="F9131" s="757"/>
      <c r="G9131" s="757"/>
      <c r="H9131" s="757"/>
      <c r="I9131" s="757"/>
    </row>
    <row r="9132" spans="1:9" ht="15.75" customHeight="1">
      <c r="A9132" s="52">
        <v>2609</v>
      </c>
      <c r="B9132" s="52" t="s">
        <v>11992</v>
      </c>
      <c r="C9132" s="52" t="s">
        <v>10358</v>
      </c>
      <c r="D9132" s="808">
        <v>5.46</v>
      </c>
      <c r="E9132" s="757"/>
      <c r="F9132" s="757"/>
      <c r="G9132" s="757"/>
      <c r="H9132" s="757"/>
      <c r="I9132" s="757"/>
    </row>
    <row r="9133" spans="1:9" ht="15.75" customHeight="1">
      <c r="A9133" s="52">
        <v>2634</v>
      </c>
      <c r="B9133" s="52" t="s">
        <v>11993</v>
      </c>
      <c r="C9133" s="52" t="s">
        <v>10358</v>
      </c>
      <c r="D9133" s="808">
        <v>7.17</v>
      </c>
      <c r="E9133" s="757"/>
      <c r="F9133" s="757"/>
      <c r="G9133" s="757"/>
      <c r="H9133" s="757"/>
      <c r="I9133" s="757"/>
    </row>
    <row r="9134" spans="1:9" ht="15.75" customHeight="1">
      <c r="A9134" s="52">
        <v>2611</v>
      </c>
      <c r="B9134" s="52" t="s">
        <v>11994</v>
      </c>
      <c r="C9134" s="52" t="s">
        <v>10358</v>
      </c>
      <c r="D9134" s="808">
        <v>20.21</v>
      </c>
      <c r="E9134" s="757"/>
      <c r="F9134" s="757"/>
      <c r="G9134" s="757"/>
      <c r="H9134" s="757"/>
      <c r="I9134" s="757"/>
    </row>
    <row r="9135" spans="1:9" ht="15.75" customHeight="1">
      <c r="A9135" s="52">
        <v>34359</v>
      </c>
      <c r="B9135" s="52" t="s">
        <v>11995</v>
      </c>
      <c r="C9135" s="52" t="s">
        <v>10358</v>
      </c>
      <c r="D9135" s="808">
        <v>10.45</v>
      </c>
      <c r="E9135" s="757"/>
      <c r="F9135" s="757"/>
      <c r="G9135" s="757"/>
      <c r="H9135" s="757"/>
      <c r="I9135" s="757"/>
    </row>
    <row r="9136" spans="1:9" ht="15.75" customHeight="1">
      <c r="A9136" s="52">
        <v>1789</v>
      </c>
      <c r="B9136" s="52" t="s">
        <v>11996</v>
      </c>
      <c r="C9136" s="52" t="s">
        <v>10358</v>
      </c>
      <c r="D9136" s="808">
        <v>83.2</v>
      </c>
      <c r="E9136" s="757"/>
      <c r="F9136" s="757"/>
      <c r="G9136" s="757"/>
      <c r="H9136" s="757"/>
      <c r="I9136" s="757"/>
    </row>
    <row r="9137" spans="1:9" ht="15.75" customHeight="1">
      <c r="A9137" s="52">
        <v>1788</v>
      </c>
      <c r="B9137" s="52" t="s">
        <v>11997</v>
      </c>
      <c r="C9137" s="52" t="s">
        <v>10358</v>
      </c>
      <c r="D9137" s="808">
        <v>66.69</v>
      </c>
      <c r="E9137" s="757"/>
      <c r="F9137" s="757"/>
      <c r="G9137" s="757"/>
      <c r="H9137" s="757"/>
      <c r="I9137" s="757"/>
    </row>
    <row r="9138" spans="1:9" ht="15.75" customHeight="1">
      <c r="A9138" s="52">
        <v>1786</v>
      </c>
      <c r="B9138" s="52" t="s">
        <v>11998</v>
      </c>
      <c r="C9138" s="52" t="s">
        <v>10358</v>
      </c>
      <c r="D9138" s="808">
        <v>16.559999999999999</v>
      </c>
      <c r="E9138" s="757"/>
      <c r="F9138" s="757"/>
      <c r="G9138" s="757"/>
      <c r="H9138" s="757"/>
      <c r="I9138" s="757"/>
    </row>
    <row r="9139" spans="1:9" ht="15.75" customHeight="1">
      <c r="A9139" s="52">
        <v>1787</v>
      </c>
      <c r="B9139" s="52" t="s">
        <v>11999</v>
      </c>
      <c r="C9139" s="52" t="s">
        <v>10358</v>
      </c>
      <c r="D9139" s="808">
        <v>39.65</v>
      </c>
      <c r="E9139" s="757"/>
      <c r="F9139" s="757"/>
      <c r="G9139" s="757"/>
      <c r="H9139" s="757"/>
      <c r="I9139" s="757"/>
    </row>
    <row r="9140" spans="1:9" ht="15.75" customHeight="1">
      <c r="A9140" s="52">
        <v>1791</v>
      </c>
      <c r="B9140" s="52" t="s">
        <v>12000</v>
      </c>
      <c r="C9140" s="52" t="s">
        <v>10358</v>
      </c>
      <c r="D9140" s="808">
        <v>240.46</v>
      </c>
      <c r="E9140" s="757"/>
      <c r="F9140" s="757"/>
      <c r="G9140" s="757"/>
      <c r="H9140" s="757"/>
      <c r="I9140" s="757"/>
    </row>
    <row r="9141" spans="1:9" ht="15.75" customHeight="1">
      <c r="A9141" s="52">
        <v>1790</v>
      </c>
      <c r="B9141" s="52" t="s">
        <v>12001</v>
      </c>
      <c r="C9141" s="52" t="s">
        <v>10358</v>
      </c>
      <c r="D9141" s="808">
        <v>138.56</v>
      </c>
      <c r="E9141" s="757"/>
      <c r="F9141" s="757"/>
      <c r="G9141" s="757"/>
      <c r="H9141" s="757"/>
      <c r="I9141" s="757"/>
    </row>
    <row r="9142" spans="1:9" ht="15.75" customHeight="1">
      <c r="A9142" s="52">
        <v>1813</v>
      </c>
      <c r="B9142" s="52" t="s">
        <v>12002</v>
      </c>
      <c r="C9142" s="52" t="s">
        <v>10358</v>
      </c>
      <c r="D9142" s="808">
        <v>26.28</v>
      </c>
      <c r="E9142" s="757"/>
      <c r="F9142" s="757"/>
      <c r="G9142" s="757"/>
      <c r="H9142" s="757"/>
      <c r="I9142" s="757"/>
    </row>
    <row r="9143" spans="1:9" ht="15.75" customHeight="1">
      <c r="A9143" s="52">
        <v>1792</v>
      </c>
      <c r="B9143" s="52" t="s">
        <v>12003</v>
      </c>
      <c r="C9143" s="52" t="s">
        <v>10358</v>
      </c>
      <c r="D9143" s="808">
        <v>324.58</v>
      </c>
      <c r="E9143" s="757"/>
      <c r="F9143" s="757"/>
      <c r="G9143" s="757"/>
      <c r="H9143" s="757"/>
      <c r="I9143" s="757"/>
    </row>
    <row r="9144" spans="1:9" ht="15.75" customHeight="1">
      <c r="A9144" s="52">
        <v>1793</v>
      </c>
      <c r="B9144" s="52" t="s">
        <v>12004</v>
      </c>
      <c r="C9144" s="52" t="s">
        <v>10358</v>
      </c>
      <c r="D9144" s="808">
        <v>655.87</v>
      </c>
      <c r="E9144" s="757"/>
      <c r="F9144" s="757"/>
      <c r="G9144" s="757"/>
      <c r="H9144" s="757"/>
      <c r="I9144" s="757"/>
    </row>
    <row r="9145" spans="1:9" ht="15.75" customHeight="1">
      <c r="A9145" s="52">
        <v>1809</v>
      </c>
      <c r="B9145" s="52" t="s">
        <v>12005</v>
      </c>
      <c r="C9145" s="52" t="s">
        <v>10358</v>
      </c>
      <c r="D9145" s="808">
        <v>78</v>
      </c>
      <c r="E9145" s="757"/>
      <c r="F9145" s="757"/>
      <c r="G9145" s="757"/>
      <c r="H9145" s="757"/>
      <c r="I9145" s="757"/>
    </row>
    <row r="9146" spans="1:9" ht="15.75" customHeight="1">
      <c r="A9146" s="52">
        <v>1814</v>
      </c>
      <c r="B9146" s="52" t="s">
        <v>12006</v>
      </c>
      <c r="C9146" s="52" t="s">
        <v>10358</v>
      </c>
      <c r="D9146" s="808">
        <v>64.08</v>
      </c>
      <c r="E9146" s="757"/>
      <c r="F9146" s="757"/>
      <c r="G9146" s="757"/>
      <c r="H9146" s="757"/>
      <c r="I9146" s="757"/>
    </row>
    <row r="9147" spans="1:9" ht="15.75" customHeight="1">
      <c r="A9147" s="52">
        <v>1803</v>
      </c>
      <c r="B9147" s="52" t="s">
        <v>12007</v>
      </c>
      <c r="C9147" s="52" t="s">
        <v>10358</v>
      </c>
      <c r="D9147" s="808">
        <v>16.190000000000001</v>
      </c>
      <c r="E9147" s="757"/>
      <c r="F9147" s="757"/>
      <c r="G9147" s="757"/>
      <c r="H9147" s="757"/>
      <c r="I9147" s="757"/>
    </row>
    <row r="9148" spans="1:9" ht="15.75" customHeight="1">
      <c r="A9148" s="52">
        <v>1805</v>
      </c>
      <c r="B9148" s="52" t="s">
        <v>12008</v>
      </c>
      <c r="C9148" s="52" t="s">
        <v>10358</v>
      </c>
      <c r="D9148" s="808">
        <v>37.19</v>
      </c>
      <c r="E9148" s="757"/>
      <c r="F9148" s="757"/>
      <c r="G9148" s="757"/>
      <c r="H9148" s="757"/>
      <c r="I9148" s="757"/>
    </row>
    <row r="9149" spans="1:9" ht="15.75" customHeight="1">
      <c r="A9149" s="52">
        <v>1821</v>
      </c>
      <c r="B9149" s="52" t="s">
        <v>12009</v>
      </c>
      <c r="C9149" s="52" t="s">
        <v>10358</v>
      </c>
      <c r="D9149" s="808">
        <v>219.69</v>
      </c>
      <c r="E9149" s="757"/>
      <c r="F9149" s="757"/>
      <c r="G9149" s="757"/>
      <c r="H9149" s="757"/>
      <c r="I9149" s="757"/>
    </row>
    <row r="9150" spans="1:9" ht="15.75" customHeight="1">
      <c r="A9150" s="52">
        <v>1806</v>
      </c>
      <c r="B9150" s="52" t="s">
        <v>12010</v>
      </c>
      <c r="C9150" s="52" t="s">
        <v>10358</v>
      </c>
      <c r="D9150" s="808">
        <v>130.76</v>
      </c>
      <c r="E9150" s="757"/>
      <c r="F9150" s="757"/>
      <c r="G9150" s="757"/>
      <c r="H9150" s="757"/>
      <c r="I9150" s="757"/>
    </row>
    <row r="9151" spans="1:9" ht="15.75" customHeight="1">
      <c r="A9151" s="52">
        <v>1804</v>
      </c>
      <c r="B9151" s="52" t="s">
        <v>12011</v>
      </c>
      <c r="C9151" s="52" t="s">
        <v>10358</v>
      </c>
      <c r="D9151" s="808">
        <v>23.05</v>
      </c>
      <c r="E9151" s="757"/>
      <c r="F9151" s="757"/>
      <c r="G9151" s="757"/>
      <c r="H9151" s="757"/>
      <c r="I9151" s="757"/>
    </row>
    <row r="9152" spans="1:9" ht="15.75" customHeight="1">
      <c r="A9152" s="52">
        <v>1807</v>
      </c>
      <c r="B9152" s="52" t="s">
        <v>12012</v>
      </c>
      <c r="C9152" s="52" t="s">
        <v>10358</v>
      </c>
      <c r="D9152" s="808">
        <v>314.2</v>
      </c>
      <c r="E9152" s="757"/>
      <c r="F9152" s="757"/>
      <c r="G9152" s="757"/>
      <c r="H9152" s="757"/>
      <c r="I9152" s="757"/>
    </row>
    <row r="9153" spans="1:9" ht="15.75" customHeight="1">
      <c r="A9153" s="52">
        <v>1808</v>
      </c>
      <c r="B9153" s="52" t="s">
        <v>12013</v>
      </c>
      <c r="C9153" s="52" t="s">
        <v>10358</v>
      </c>
      <c r="D9153" s="808">
        <v>629.91</v>
      </c>
      <c r="E9153" s="757"/>
      <c r="F9153" s="757"/>
      <c r="G9153" s="757"/>
      <c r="H9153" s="757"/>
      <c r="I9153" s="757"/>
    </row>
    <row r="9154" spans="1:9" ht="15.75" customHeight="1">
      <c r="A9154" s="52">
        <v>1797</v>
      </c>
      <c r="B9154" s="52" t="s">
        <v>12014</v>
      </c>
      <c r="C9154" s="52" t="s">
        <v>10358</v>
      </c>
      <c r="D9154" s="808">
        <v>94.47</v>
      </c>
      <c r="E9154" s="757"/>
      <c r="F9154" s="757"/>
      <c r="G9154" s="757"/>
      <c r="H9154" s="757"/>
      <c r="I9154" s="757"/>
    </row>
    <row r="9155" spans="1:9" ht="15.75" customHeight="1">
      <c r="A9155" s="52">
        <v>1796</v>
      </c>
      <c r="B9155" s="52" t="s">
        <v>12015</v>
      </c>
      <c r="C9155" s="52" t="s">
        <v>10358</v>
      </c>
      <c r="D9155" s="808">
        <v>72.47</v>
      </c>
      <c r="E9155" s="757"/>
      <c r="F9155" s="757"/>
      <c r="G9155" s="757"/>
      <c r="H9155" s="757"/>
      <c r="I9155" s="757"/>
    </row>
    <row r="9156" spans="1:9" ht="15.75" customHeight="1">
      <c r="A9156" s="52">
        <v>1794</v>
      </c>
      <c r="B9156" s="52" t="s">
        <v>12016</v>
      </c>
      <c r="C9156" s="52" t="s">
        <v>10358</v>
      </c>
      <c r="D9156" s="808">
        <v>17.3</v>
      </c>
      <c r="E9156" s="757"/>
      <c r="F9156" s="757"/>
      <c r="G9156" s="757"/>
      <c r="H9156" s="757"/>
      <c r="I9156" s="757"/>
    </row>
    <row r="9157" spans="1:9" ht="15.75" customHeight="1">
      <c r="A9157" s="52">
        <v>1816</v>
      </c>
      <c r="B9157" s="52" t="s">
        <v>12017</v>
      </c>
      <c r="C9157" s="52" t="s">
        <v>10358</v>
      </c>
      <c r="D9157" s="808">
        <v>39.01</v>
      </c>
      <c r="E9157" s="757"/>
      <c r="F9157" s="757"/>
      <c r="G9157" s="757"/>
      <c r="H9157" s="757"/>
      <c r="I9157" s="757"/>
    </row>
    <row r="9158" spans="1:9" ht="15.75" customHeight="1">
      <c r="A9158" s="52">
        <v>1815</v>
      </c>
      <c r="B9158" s="52" t="s">
        <v>12018</v>
      </c>
      <c r="C9158" s="52" t="s">
        <v>10358</v>
      </c>
      <c r="D9158" s="808">
        <v>299.55</v>
      </c>
      <c r="E9158" s="757"/>
      <c r="F9158" s="757"/>
      <c r="G9158" s="757"/>
      <c r="H9158" s="757"/>
      <c r="I9158" s="757"/>
    </row>
    <row r="9159" spans="1:9" ht="15.75" customHeight="1">
      <c r="A9159" s="52">
        <v>1798</v>
      </c>
      <c r="B9159" s="52" t="s">
        <v>12019</v>
      </c>
      <c r="C9159" s="52" t="s">
        <v>10358</v>
      </c>
      <c r="D9159" s="808">
        <v>134.04</v>
      </c>
      <c r="E9159" s="757"/>
      <c r="F9159" s="757"/>
      <c r="G9159" s="757"/>
      <c r="H9159" s="757"/>
      <c r="I9159" s="757"/>
    </row>
    <row r="9160" spans="1:9" ht="15.75" customHeight="1">
      <c r="A9160" s="52">
        <v>1795</v>
      </c>
      <c r="B9160" s="52" t="s">
        <v>12020</v>
      </c>
      <c r="C9160" s="52" t="s">
        <v>10358</v>
      </c>
      <c r="D9160" s="808">
        <v>23.96</v>
      </c>
      <c r="E9160" s="757"/>
      <c r="F9160" s="757"/>
      <c r="G9160" s="757"/>
      <c r="H9160" s="757"/>
      <c r="I9160" s="757"/>
    </row>
    <row r="9161" spans="1:9" ht="15.75" customHeight="1">
      <c r="A9161" s="52">
        <v>1799</v>
      </c>
      <c r="B9161" s="52" t="s">
        <v>12021</v>
      </c>
      <c r="C9161" s="52" t="s">
        <v>10358</v>
      </c>
      <c r="D9161" s="808">
        <v>390.13</v>
      </c>
      <c r="E9161" s="757"/>
      <c r="F9161" s="757"/>
      <c r="G9161" s="757"/>
      <c r="H9161" s="757"/>
      <c r="I9161" s="757"/>
    </row>
    <row r="9162" spans="1:9" ht="15.75" customHeight="1">
      <c r="A9162" s="52">
        <v>1800</v>
      </c>
      <c r="B9162" s="52" t="s">
        <v>12022</v>
      </c>
      <c r="C9162" s="52" t="s">
        <v>10358</v>
      </c>
      <c r="D9162" s="808">
        <v>744.83</v>
      </c>
      <c r="E9162" s="757"/>
      <c r="F9162" s="757"/>
      <c r="G9162" s="757"/>
      <c r="H9162" s="757"/>
      <c r="I9162" s="757"/>
    </row>
    <row r="9163" spans="1:9" ht="15.75" customHeight="1">
      <c r="A9163" s="52">
        <v>1802</v>
      </c>
      <c r="B9163" s="52" t="s">
        <v>12023</v>
      </c>
      <c r="C9163" s="52" t="s">
        <v>10358</v>
      </c>
      <c r="D9163" s="967">
        <v>1863.11</v>
      </c>
      <c r="E9163" s="757"/>
      <c r="F9163" s="757"/>
      <c r="G9163" s="757"/>
      <c r="H9163" s="757"/>
      <c r="I9163" s="757"/>
    </row>
    <row r="9164" spans="1:9" ht="15.75" customHeight="1">
      <c r="A9164" s="52">
        <v>40385</v>
      </c>
      <c r="B9164" s="52" t="s">
        <v>12024</v>
      </c>
      <c r="C9164" s="52" t="s">
        <v>10358</v>
      </c>
      <c r="D9164" s="808">
        <v>110.54</v>
      </c>
      <c r="E9164" s="757"/>
      <c r="F9164" s="757"/>
      <c r="G9164" s="757"/>
      <c r="H9164" s="757"/>
      <c r="I9164" s="757"/>
    </row>
    <row r="9165" spans="1:9" ht="15.75" customHeight="1">
      <c r="A9165" s="52">
        <v>40383</v>
      </c>
      <c r="B9165" s="52" t="s">
        <v>12025</v>
      </c>
      <c r="C9165" s="52" t="s">
        <v>10358</v>
      </c>
      <c r="D9165" s="808">
        <v>75.680000000000007</v>
      </c>
      <c r="E9165" s="757"/>
      <c r="F9165" s="757"/>
      <c r="G9165" s="757"/>
      <c r="H9165" s="757"/>
      <c r="I9165" s="757"/>
    </row>
    <row r="9166" spans="1:9" ht="15.75" customHeight="1">
      <c r="A9166" s="52">
        <v>40378</v>
      </c>
      <c r="B9166" s="52" t="s">
        <v>12026</v>
      </c>
      <c r="C9166" s="52" t="s">
        <v>10358</v>
      </c>
      <c r="D9166" s="808">
        <v>26.16</v>
      </c>
      <c r="E9166" s="757"/>
      <c r="F9166" s="757"/>
      <c r="G9166" s="757"/>
      <c r="H9166" s="757"/>
      <c r="I9166" s="757"/>
    </row>
    <row r="9167" spans="1:9" ht="15.75" customHeight="1">
      <c r="A9167" s="52">
        <v>40382</v>
      </c>
      <c r="B9167" s="52" t="s">
        <v>12027</v>
      </c>
      <c r="C9167" s="52" t="s">
        <v>10358</v>
      </c>
      <c r="D9167" s="808">
        <v>49.51</v>
      </c>
      <c r="E9167" s="757"/>
      <c r="F9167" s="757"/>
      <c r="G9167" s="757"/>
      <c r="H9167" s="757"/>
      <c r="I9167" s="757"/>
    </row>
    <row r="9168" spans="1:9" ht="15.75" customHeight="1">
      <c r="A9168" s="52">
        <v>40422</v>
      </c>
      <c r="B9168" s="52" t="s">
        <v>12028</v>
      </c>
      <c r="C9168" s="52" t="s">
        <v>10358</v>
      </c>
      <c r="D9168" s="808">
        <v>337.28</v>
      </c>
      <c r="E9168" s="757"/>
      <c r="F9168" s="757"/>
      <c r="G9168" s="757"/>
      <c r="H9168" s="757"/>
      <c r="I9168" s="757"/>
    </row>
    <row r="9169" spans="1:9" ht="15.75" customHeight="1">
      <c r="A9169" s="52">
        <v>40387</v>
      </c>
      <c r="B9169" s="52" t="s">
        <v>12029</v>
      </c>
      <c r="C9169" s="52" t="s">
        <v>10358</v>
      </c>
      <c r="D9169" s="808">
        <v>171.73</v>
      </c>
      <c r="E9169" s="757"/>
      <c r="F9169" s="757"/>
      <c r="G9169" s="757"/>
      <c r="H9169" s="757"/>
      <c r="I9169" s="757"/>
    </row>
    <row r="9170" spans="1:9" ht="15.75" customHeight="1">
      <c r="A9170" s="52">
        <v>40380</v>
      </c>
      <c r="B9170" s="52" t="s">
        <v>12030</v>
      </c>
      <c r="C9170" s="52" t="s">
        <v>10358</v>
      </c>
      <c r="D9170" s="808">
        <v>34.880000000000003</v>
      </c>
      <c r="E9170" s="757"/>
      <c r="F9170" s="757"/>
      <c r="G9170" s="757"/>
      <c r="H9170" s="757"/>
      <c r="I9170" s="757"/>
    </row>
    <row r="9171" spans="1:9" ht="15.75" customHeight="1">
      <c r="A9171" s="52">
        <v>40390</v>
      </c>
      <c r="B9171" s="52" t="s">
        <v>12031</v>
      </c>
      <c r="C9171" s="52" t="s">
        <v>10358</v>
      </c>
      <c r="D9171" s="808">
        <v>710.34</v>
      </c>
      <c r="E9171" s="757"/>
      <c r="F9171" s="757"/>
      <c r="G9171" s="757"/>
      <c r="H9171" s="757"/>
      <c r="I9171" s="757"/>
    </row>
    <row r="9172" spans="1:9" ht="15.75" customHeight="1">
      <c r="A9172" s="52">
        <v>40413</v>
      </c>
      <c r="B9172" s="52" t="s">
        <v>12032</v>
      </c>
      <c r="C9172" s="52" t="s">
        <v>10358</v>
      </c>
      <c r="D9172" s="808">
        <v>25.41</v>
      </c>
      <c r="E9172" s="757"/>
      <c r="F9172" s="757"/>
      <c r="G9172" s="757"/>
      <c r="H9172" s="757"/>
      <c r="I9172" s="757"/>
    </row>
    <row r="9173" spans="1:9" ht="15.75" customHeight="1">
      <c r="A9173" s="52">
        <v>40415</v>
      </c>
      <c r="B9173" s="52" t="s">
        <v>12033</v>
      </c>
      <c r="C9173" s="52" t="s">
        <v>10358</v>
      </c>
      <c r="D9173" s="808">
        <v>36.21</v>
      </c>
      <c r="E9173" s="757"/>
      <c r="F9173" s="757"/>
      <c r="G9173" s="757"/>
      <c r="H9173" s="757"/>
      <c r="I9173" s="757"/>
    </row>
    <row r="9174" spans="1:9" ht="15.75" customHeight="1">
      <c r="A9174" s="52">
        <v>40417</v>
      </c>
      <c r="B9174" s="52" t="s">
        <v>12034</v>
      </c>
      <c r="C9174" s="52" t="s">
        <v>10358</v>
      </c>
      <c r="D9174" s="808">
        <v>42.72</v>
      </c>
      <c r="E9174" s="757"/>
      <c r="F9174" s="757"/>
      <c r="G9174" s="757"/>
      <c r="H9174" s="757"/>
      <c r="I9174" s="757"/>
    </row>
    <row r="9175" spans="1:9" ht="15.75" customHeight="1">
      <c r="A9175" s="52">
        <v>39271</v>
      </c>
      <c r="B9175" s="52" t="s">
        <v>12035</v>
      </c>
      <c r="C9175" s="52" t="s">
        <v>10358</v>
      </c>
      <c r="D9175" s="808">
        <v>1.36</v>
      </c>
      <c r="E9175" s="757"/>
      <c r="F9175" s="757"/>
      <c r="G9175" s="757"/>
      <c r="H9175" s="757"/>
      <c r="I9175" s="757"/>
    </row>
    <row r="9176" spans="1:9" ht="15.75" customHeight="1">
      <c r="A9176" s="52">
        <v>39273</v>
      </c>
      <c r="B9176" s="52" t="s">
        <v>12036</v>
      </c>
      <c r="C9176" s="52" t="s">
        <v>10358</v>
      </c>
      <c r="D9176" s="808">
        <v>2.3199999999999998</v>
      </c>
      <c r="E9176" s="757"/>
      <c r="F9176" s="757"/>
      <c r="G9176" s="757"/>
      <c r="H9176" s="757"/>
      <c r="I9176" s="757"/>
    </row>
    <row r="9177" spans="1:9" ht="15.75" customHeight="1">
      <c r="A9177" s="52">
        <v>39272</v>
      </c>
      <c r="B9177" s="52" t="s">
        <v>12037</v>
      </c>
      <c r="C9177" s="52" t="s">
        <v>10358</v>
      </c>
      <c r="D9177" s="808">
        <v>1.68</v>
      </c>
      <c r="E9177" s="757"/>
      <c r="F9177" s="757"/>
      <c r="G9177" s="757"/>
      <c r="H9177" s="757"/>
      <c r="I9177" s="757"/>
    </row>
    <row r="9178" spans="1:9" ht="15.75" customHeight="1">
      <c r="A9178" s="52">
        <v>1875</v>
      </c>
      <c r="B9178" s="52" t="s">
        <v>12038</v>
      </c>
      <c r="C9178" s="52" t="s">
        <v>10358</v>
      </c>
      <c r="D9178" s="808">
        <v>3.71</v>
      </c>
      <c r="E9178" s="757"/>
      <c r="F9178" s="757"/>
      <c r="G9178" s="757"/>
      <c r="H9178" s="757"/>
      <c r="I9178" s="757"/>
    </row>
    <row r="9179" spans="1:9" ht="15.75" customHeight="1">
      <c r="A9179" s="52">
        <v>1874</v>
      </c>
      <c r="B9179" s="52" t="s">
        <v>12039</v>
      </c>
      <c r="C9179" s="52" t="s">
        <v>10358</v>
      </c>
      <c r="D9179" s="808">
        <v>3.06</v>
      </c>
      <c r="E9179" s="757"/>
      <c r="F9179" s="757"/>
      <c r="G9179" s="757"/>
      <c r="H9179" s="757"/>
      <c r="I9179" s="757"/>
    </row>
    <row r="9180" spans="1:9" ht="15.75" customHeight="1">
      <c r="A9180" s="52">
        <v>1870</v>
      </c>
      <c r="B9180" s="52" t="s">
        <v>12040</v>
      </c>
      <c r="C9180" s="52" t="s">
        <v>10358</v>
      </c>
      <c r="D9180" s="808">
        <v>1.77</v>
      </c>
      <c r="E9180" s="757"/>
      <c r="F9180" s="757"/>
      <c r="G9180" s="757"/>
      <c r="H9180" s="757"/>
      <c r="I9180" s="757"/>
    </row>
    <row r="9181" spans="1:9" ht="15.75" customHeight="1">
      <c r="A9181" s="52">
        <v>1884</v>
      </c>
      <c r="B9181" s="52" t="s">
        <v>12041</v>
      </c>
      <c r="C9181" s="52" t="s">
        <v>10358</v>
      </c>
      <c r="D9181" s="808">
        <v>2.71</v>
      </c>
      <c r="E9181" s="757"/>
      <c r="F9181" s="757"/>
      <c r="G9181" s="757"/>
      <c r="H9181" s="757"/>
      <c r="I9181" s="757"/>
    </row>
    <row r="9182" spans="1:9" ht="15.75" customHeight="1">
      <c r="A9182" s="52">
        <v>1887</v>
      </c>
      <c r="B9182" s="52" t="s">
        <v>12042</v>
      </c>
      <c r="C9182" s="52" t="s">
        <v>10358</v>
      </c>
      <c r="D9182" s="808">
        <v>15.39</v>
      </c>
      <c r="E9182" s="757"/>
      <c r="F9182" s="757"/>
      <c r="G9182" s="757"/>
      <c r="H9182" s="757"/>
      <c r="I9182" s="757"/>
    </row>
    <row r="9183" spans="1:9" ht="15.75" customHeight="1">
      <c r="A9183" s="52">
        <v>1876</v>
      </c>
      <c r="B9183" s="52" t="s">
        <v>12043</v>
      </c>
      <c r="C9183" s="52" t="s">
        <v>10358</v>
      </c>
      <c r="D9183" s="808">
        <v>6.03</v>
      </c>
      <c r="E9183" s="757"/>
      <c r="F9183" s="757"/>
      <c r="G9183" s="757"/>
      <c r="H9183" s="757"/>
      <c r="I9183" s="757"/>
    </row>
    <row r="9184" spans="1:9" ht="15.75" customHeight="1">
      <c r="A9184" s="52">
        <v>1879</v>
      </c>
      <c r="B9184" s="52" t="s">
        <v>12044</v>
      </c>
      <c r="C9184" s="52" t="s">
        <v>10358</v>
      </c>
      <c r="D9184" s="808">
        <v>1.79</v>
      </c>
      <c r="E9184" s="757"/>
      <c r="F9184" s="757"/>
      <c r="G9184" s="757"/>
      <c r="H9184" s="757"/>
      <c r="I9184" s="757"/>
    </row>
    <row r="9185" spans="1:9" ht="15.75" customHeight="1">
      <c r="A9185" s="52">
        <v>1877</v>
      </c>
      <c r="B9185" s="52" t="s">
        <v>12045</v>
      </c>
      <c r="C9185" s="52" t="s">
        <v>10358</v>
      </c>
      <c r="D9185" s="808">
        <v>15.41</v>
      </c>
      <c r="E9185" s="757"/>
      <c r="F9185" s="757"/>
      <c r="G9185" s="757"/>
      <c r="H9185" s="757"/>
      <c r="I9185" s="757"/>
    </row>
    <row r="9186" spans="1:9" ht="15.75" customHeight="1">
      <c r="A9186" s="52">
        <v>1878</v>
      </c>
      <c r="B9186" s="52" t="s">
        <v>12046</v>
      </c>
      <c r="C9186" s="52" t="s">
        <v>10358</v>
      </c>
      <c r="D9186" s="808">
        <v>30.96</v>
      </c>
      <c r="E9186" s="757"/>
      <c r="F9186" s="757"/>
      <c r="G9186" s="757"/>
      <c r="H9186" s="757"/>
      <c r="I9186" s="757"/>
    </row>
    <row r="9187" spans="1:9" ht="15.75" customHeight="1">
      <c r="A9187" s="52">
        <v>2621</v>
      </c>
      <c r="B9187" s="52" t="s">
        <v>12047</v>
      </c>
      <c r="C9187" s="52" t="s">
        <v>10358</v>
      </c>
      <c r="D9187" s="808">
        <v>172.94</v>
      </c>
      <c r="E9187" s="757"/>
      <c r="F9187" s="757"/>
      <c r="G9187" s="757"/>
      <c r="H9187" s="757"/>
      <c r="I9187" s="757"/>
    </row>
    <row r="9188" spans="1:9" ht="15.75" customHeight="1">
      <c r="A9188" s="52">
        <v>2616</v>
      </c>
      <c r="B9188" s="52" t="s">
        <v>12048</v>
      </c>
      <c r="C9188" s="52" t="s">
        <v>10358</v>
      </c>
      <c r="D9188" s="808">
        <v>4.8899999999999997</v>
      </c>
      <c r="E9188" s="757"/>
      <c r="F9188" s="757"/>
      <c r="G9188" s="757"/>
      <c r="H9188" s="757"/>
      <c r="I9188" s="757"/>
    </row>
    <row r="9189" spans="1:9" ht="15.75" customHeight="1">
      <c r="A9189" s="52">
        <v>2633</v>
      </c>
      <c r="B9189" s="52" t="s">
        <v>12049</v>
      </c>
      <c r="C9189" s="52" t="s">
        <v>10358</v>
      </c>
      <c r="D9189" s="808">
        <v>5.53</v>
      </c>
      <c r="E9189" s="757"/>
      <c r="F9189" s="757"/>
      <c r="G9189" s="757"/>
      <c r="H9189" s="757"/>
      <c r="I9189" s="757"/>
    </row>
    <row r="9190" spans="1:9" ht="15.75" customHeight="1">
      <c r="A9190" s="52">
        <v>2617</v>
      </c>
      <c r="B9190" s="52" t="s">
        <v>12050</v>
      </c>
      <c r="C9190" s="52" t="s">
        <v>10358</v>
      </c>
      <c r="D9190" s="808">
        <v>7.52</v>
      </c>
      <c r="E9190" s="757"/>
      <c r="F9190" s="757"/>
      <c r="G9190" s="757"/>
      <c r="H9190" s="757"/>
      <c r="I9190" s="757"/>
    </row>
    <row r="9191" spans="1:9" ht="15.75" customHeight="1">
      <c r="A9191" s="52">
        <v>2618</v>
      </c>
      <c r="B9191" s="52" t="s">
        <v>12051</v>
      </c>
      <c r="C9191" s="52" t="s">
        <v>10358</v>
      </c>
      <c r="D9191" s="808">
        <v>17.13</v>
      </c>
      <c r="E9191" s="757"/>
      <c r="F9191" s="757"/>
      <c r="G9191" s="757"/>
      <c r="H9191" s="757"/>
      <c r="I9191" s="757"/>
    </row>
    <row r="9192" spans="1:9" ht="15.75" customHeight="1">
      <c r="A9192" s="52">
        <v>2632</v>
      </c>
      <c r="B9192" s="52" t="s">
        <v>12052</v>
      </c>
      <c r="C9192" s="52" t="s">
        <v>10358</v>
      </c>
      <c r="D9192" s="808">
        <v>20.89</v>
      </c>
      <c r="E9192" s="757"/>
      <c r="F9192" s="757"/>
      <c r="G9192" s="757"/>
      <c r="H9192" s="757"/>
      <c r="I9192" s="757"/>
    </row>
    <row r="9193" spans="1:9" ht="15.75" customHeight="1">
      <c r="A9193" s="52">
        <v>2631</v>
      </c>
      <c r="B9193" s="52" t="s">
        <v>12053</v>
      </c>
      <c r="C9193" s="52" t="s">
        <v>10358</v>
      </c>
      <c r="D9193" s="808">
        <v>30.67</v>
      </c>
      <c r="E9193" s="757"/>
      <c r="F9193" s="757"/>
      <c r="G9193" s="757"/>
      <c r="H9193" s="757"/>
      <c r="I9193" s="757"/>
    </row>
    <row r="9194" spans="1:9" ht="15.75" customHeight="1">
      <c r="A9194" s="52">
        <v>2619</v>
      </c>
      <c r="B9194" s="52" t="s">
        <v>12054</v>
      </c>
      <c r="C9194" s="52" t="s">
        <v>10358</v>
      </c>
      <c r="D9194" s="808">
        <v>77.67</v>
      </c>
      <c r="E9194" s="757"/>
      <c r="F9194" s="757"/>
      <c r="G9194" s="757"/>
      <c r="H9194" s="757"/>
      <c r="I9194" s="757"/>
    </row>
    <row r="9195" spans="1:9" ht="15.75" customHeight="1">
      <c r="A9195" s="52">
        <v>2620</v>
      </c>
      <c r="B9195" s="52" t="s">
        <v>12055</v>
      </c>
      <c r="C9195" s="52" t="s">
        <v>10358</v>
      </c>
      <c r="D9195" s="808">
        <v>101.97</v>
      </c>
      <c r="E9195" s="757"/>
      <c r="F9195" s="757"/>
      <c r="G9195" s="757"/>
      <c r="H9195" s="757"/>
      <c r="I9195" s="757"/>
    </row>
    <row r="9196" spans="1:9" ht="15.75" customHeight="1">
      <c r="A9196" s="52">
        <v>44472</v>
      </c>
      <c r="B9196" s="52" t="s">
        <v>12056</v>
      </c>
      <c r="C9196" s="52" t="s">
        <v>10358</v>
      </c>
      <c r="D9196" s="808">
        <v>59.41</v>
      </c>
      <c r="E9196" s="757"/>
      <c r="F9196" s="757"/>
      <c r="G9196" s="757"/>
      <c r="H9196" s="757"/>
      <c r="I9196" s="757"/>
    </row>
    <row r="9197" spans="1:9" ht="15.75" customHeight="1">
      <c r="A9197" s="52">
        <v>38369</v>
      </c>
      <c r="B9197" s="52" t="s">
        <v>12057</v>
      </c>
      <c r="C9197" s="52" t="s">
        <v>10358</v>
      </c>
      <c r="D9197" s="808">
        <v>21.02</v>
      </c>
      <c r="E9197" s="757"/>
      <c r="F9197" s="757"/>
      <c r="G9197" s="757"/>
      <c r="H9197" s="757"/>
      <c r="I9197" s="757"/>
    </row>
    <row r="9198" spans="1:9" ht="15.75" customHeight="1">
      <c r="A9198" s="52">
        <v>38370</v>
      </c>
      <c r="B9198" s="52" t="s">
        <v>12058</v>
      </c>
      <c r="C9198" s="52" t="s">
        <v>10358</v>
      </c>
      <c r="D9198" s="808">
        <v>21.02</v>
      </c>
      <c r="E9198" s="757"/>
      <c r="F9198" s="757"/>
      <c r="G9198" s="757"/>
      <c r="H9198" s="757"/>
      <c r="I9198" s="757"/>
    </row>
    <row r="9199" spans="1:9" ht="15.75" customHeight="1">
      <c r="A9199" s="52">
        <v>38372</v>
      </c>
      <c r="B9199" s="52" t="s">
        <v>12059</v>
      </c>
      <c r="C9199" s="52" t="s">
        <v>10358</v>
      </c>
      <c r="D9199" s="808">
        <v>16.53</v>
      </c>
      <c r="E9199" s="757"/>
      <c r="F9199" s="757"/>
      <c r="G9199" s="757"/>
      <c r="H9199" s="757"/>
      <c r="I9199" s="757"/>
    </row>
    <row r="9200" spans="1:9" ht="15.75" customHeight="1">
      <c r="A9200" s="52">
        <v>2357</v>
      </c>
      <c r="B9200" s="52" t="s">
        <v>12060</v>
      </c>
      <c r="C9200" s="52" t="s">
        <v>10509</v>
      </c>
      <c r="D9200" s="808">
        <v>18.97</v>
      </c>
      <c r="E9200" s="757"/>
      <c r="F9200" s="757"/>
      <c r="G9200" s="757"/>
      <c r="H9200" s="757"/>
      <c r="I9200" s="757"/>
    </row>
    <row r="9201" spans="1:9" ht="15.75" customHeight="1">
      <c r="A9201" s="52">
        <v>40806</v>
      </c>
      <c r="B9201" s="52" t="s">
        <v>12061</v>
      </c>
      <c r="C9201" s="52" t="s">
        <v>10511</v>
      </c>
      <c r="D9201" s="967">
        <v>3326.88</v>
      </c>
      <c r="E9201" s="757"/>
      <c r="F9201" s="757"/>
      <c r="G9201" s="757"/>
      <c r="H9201" s="757"/>
      <c r="I9201" s="757"/>
    </row>
    <row r="9202" spans="1:9" ht="15.75" customHeight="1">
      <c r="A9202" s="52">
        <v>2355</v>
      </c>
      <c r="B9202" s="52" t="s">
        <v>12062</v>
      </c>
      <c r="C9202" s="52" t="s">
        <v>10509</v>
      </c>
      <c r="D9202" s="808">
        <v>33.53</v>
      </c>
      <c r="E9202" s="757"/>
      <c r="F9202" s="757"/>
      <c r="G9202" s="757"/>
      <c r="H9202" s="757"/>
      <c r="I9202" s="757"/>
    </row>
    <row r="9203" spans="1:9" ht="15.75" customHeight="1">
      <c r="A9203" s="52">
        <v>40805</v>
      </c>
      <c r="B9203" s="52" t="s">
        <v>12063</v>
      </c>
      <c r="C9203" s="52" t="s">
        <v>10511</v>
      </c>
      <c r="D9203" s="967">
        <v>5874.57</v>
      </c>
      <c r="E9203" s="757"/>
      <c r="F9203" s="757"/>
      <c r="G9203" s="757"/>
      <c r="H9203" s="757"/>
      <c r="I9203" s="757"/>
    </row>
    <row r="9204" spans="1:9" ht="15.75" customHeight="1">
      <c r="A9204" s="52">
        <v>2358</v>
      </c>
      <c r="B9204" s="52" t="s">
        <v>12064</v>
      </c>
      <c r="C9204" s="52" t="s">
        <v>10509</v>
      </c>
      <c r="D9204" s="808">
        <v>22.98</v>
      </c>
      <c r="E9204" s="757"/>
      <c r="F9204" s="757"/>
      <c r="G9204" s="757"/>
      <c r="H9204" s="757"/>
      <c r="I9204" s="757"/>
    </row>
    <row r="9205" spans="1:9" ht="15.75" customHeight="1">
      <c r="A9205" s="52">
        <v>40807</v>
      </c>
      <c r="B9205" s="52" t="s">
        <v>12065</v>
      </c>
      <c r="C9205" s="52" t="s">
        <v>10511</v>
      </c>
      <c r="D9205" s="967">
        <v>4029.73</v>
      </c>
      <c r="E9205" s="757"/>
      <c r="F9205" s="757"/>
      <c r="G9205" s="757"/>
      <c r="H9205" s="757"/>
      <c r="I9205" s="757"/>
    </row>
    <row r="9206" spans="1:9" ht="15.75" customHeight="1">
      <c r="A9206" s="52">
        <v>2359</v>
      </c>
      <c r="B9206" s="52" t="s">
        <v>12066</v>
      </c>
      <c r="C9206" s="52" t="s">
        <v>10509</v>
      </c>
      <c r="D9206" s="808">
        <v>23.75</v>
      </c>
      <c r="E9206" s="757"/>
      <c r="F9206" s="757"/>
      <c r="G9206" s="757"/>
      <c r="H9206" s="757"/>
      <c r="I9206" s="757"/>
    </row>
    <row r="9207" spans="1:9" ht="15.75" customHeight="1">
      <c r="A9207" s="52">
        <v>40808</v>
      </c>
      <c r="B9207" s="52" t="s">
        <v>12067</v>
      </c>
      <c r="C9207" s="52" t="s">
        <v>10511</v>
      </c>
      <c r="D9207" s="967">
        <v>4163.78</v>
      </c>
      <c r="E9207" s="757"/>
      <c r="F9207" s="757"/>
      <c r="G9207" s="757"/>
      <c r="H9207" s="757"/>
      <c r="I9207" s="757"/>
    </row>
    <row r="9208" spans="1:9" ht="15.75" customHeight="1">
      <c r="A9208" s="52">
        <v>44330</v>
      </c>
      <c r="B9208" s="52" t="s">
        <v>12068</v>
      </c>
      <c r="C9208" s="52" t="s">
        <v>10408</v>
      </c>
      <c r="D9208" s="808">
        <v>8.44</v>
      </c>
      <c r="E9208" s="757"/>
      <c r="F9208" s="757"/>
      <c r="G9208" s="757"/>
      <c r="H9208" s="757"/>
      <c r="I9208" s="757"/>
    </row>
    <row r="9209" spans="1:9" ht="15.75" customHeight="1">
      <c r="A9209" s="52">
        <v>43144</v>
      </c>
      <c r="B9209" s="52" t="s">
        <v>12069</v>
      </c>
      <c r="C9209" s="52" t="s">
        <v>10406</v>
      </c>
      <c r="D9209" s="808">
        <v>49.91</v>
      </c>
      <c r="E9209" s="757"/>
      <c r="F9209" s="757"/>
      <c r="G9209" s="757"/>
      <c r="H9209" s="757"/>
      <c r="I9209" s="757"/>
    </row>
    <row r="9210" spans="1:9" ht="15.75" customHeight="1">
      <c r="A9210" s="52">
        <v>39397</v>
      </c>
      <c r="B9210" s="52" t="s">
        <v>12070</v>
      </c>
      <c r="C9210" s="52" t="s">
        <v>10408</v>
      </c>
      <c r="D9210" s="808">
        <v>22.75</v>
      </c>
      <c r="E9210" s="757"/>
      <c r="F9210" s="757"/>
      <c r="G9210" s="757"/>
      <c r="H9210" s="757"/>
      <c r="I9210" s="757"/>
    </row>
    <row r="9211" spans="1:9" ht="15.75" customHeight="1">
      <c r="A9211" s="52">
        <v>2692</v>
      </c>
      <c r="B9211" s="52" t="s">
        <v>12071</v>
      </c>
      <c r="C9211" s="52" t="s">
        <v>10408</v>
      </c>
      <c r="D9211" s="808">
        <v>9.18</v>
      </c>
      <c r="E9211" s="757"/>
      <c r="F9211" s="757"/>
      <c r="G9211" s="757"/>
      <c r="H9211" s="757"/>
      <c r="I9211" s="757"/>
    </row>
    <row r="9212" spans="1:9" ht="15.75" customHeight="1">
      <c r="A9212" s="52">
        <v>44329</v>
      </c>
      <c r="B9212" s="52" t="s">
        <v>12072</v>
      </c>
      <c r="C9212" s="52" t="s">
        <v>10408</v>
      </c>
      <c r="D9212" s="808">
        <v>11.06</v>
      </c>
      <c r="E9212" s="757"/>
      <c r="F9212" s="757"/>
      <c r="G9212" s="757"/>
      <c r="H9212" s="757"/>
      <c r="I9212" s="757"/>
    </row>
    <row r="9213" spans="1:9" ht="15.75" customHeight="1">
      <c r="A9213" s="52">
        <v>5318</v>
      </c>
      <c r="B9213" s="52" t="s">
        <v>12073</v>
      </c>
      <c r="C9213" s="52" t="s">
        <v>10408</v>
      </c>
      <c r="D9213" s="808">
        <v>17.88</v>
      </c>
      <c r="E9213" s="757"/>
      <c r="F9213" s="757"/>
      <c r="G9213" s="757"/>
      <c r="H9213" s="757"/>
      <c r="I9213" s="757"/>
    </row>
    <row r="9214" spans="1:9" ht="15.75" customHeight="1">
      <c r="A9214" s="52">
        <v>5330</v>
      </c>
      <c r="B9214" s="52" t="s">
        <v>12074</v>
      </c>
      <c r="C9214" s="52" t="s">
        <v>10408</v>
      </c>
      <c r="D9214" s="808">
        <v>40.75</v>
      </c>
      <c r="E9214" s="757"/>
      <c r="F9214" s="757"/>
      <c r="G9214" s="757"/>
      <c r="H9214" s="757"/>
      <c r="I9214" s="757"/>
    </row>
    <row r="9215" spans="1:9" ht="15.75" customHeight="1">
      <c r="A9215" s="52">
        <v>44532</v>
      </c>
      <c r="B9215" s="52" t="s">
        <v>12075</v>
      </c>
      <c r="C9215" s="52" t="s">
        <v>10358</v>
      </c>
      <c r="D9215" s="808">
        <v>27.57</v>
      </c>
      <c r="E9215" s="757"/>
      <c r="F9215" s="757"/>
      <c r="G9215" s="757"/>
      <c r="H9215" s="757"/>
      <c r="I9215" s="757"/>
    </row>
    <row r="9216" spans="1:9" ht="15.75" customHeight="1">
      <c r="A9216" s="52">
        <v>44531</v>
      </c>
      <c r="B9216" s="52" t="s">
        <v>12076</v>
      </c>
      <c r="C9216" s="52" t="s">
        <v>10358</v>
      </c>
      <c r="D9216" s="808">
        <v>87.62</v>
      </c>
      <c r="E9216" s="757"/>
      <c r="F9216" s="757"/>
      <c r="G9216" s="757"/>
      <c r="H9216" s="757"/>
      <c r="I9216" s="757"/>
    </row>
    <row r="9217" spans="1:9" ht="15.75" customHeight="1">
      <c r="A9217" s="52">
        <v>38140</v>
      </c>
      <c r="B9217" s="52" t="s">
        <v>12077</v>
      </c>
      <c r="C9217" s="52" t="s">
        <v>10358</v>
      </c>
      <c r="D9217" s="808">
        <v>21.25</v>
      </c>
      <c r="E9217" s="757"/>
      <c r="F9217" s="757"/>
      <c r="G9217" s="757"/>
      <c r="H9217" s="757"/>
      <c r="I9217" s="757"/>
    </row>
    <row r="9218" spans="1:9" ht="15.75" customHeight="1">
      <c r="A9218" s="52">
        <v>13887</v>
      </c>
      <c r="B9218" s="52" t="s">
        <v>12078</v>
      </c>
      <c r="C9218" s="52" t="s">
        <v>10358</v>
      </c>
      <c r="D9218" s="808">
        <v>503.11</v>
      </c>
      <c r="E9218" s="757"/>
      <c r="F9218" s="757"/>
      <c r="G9218" s="757"/>
      <c r="H9218" s="757"/>
      <c r="I9218" s="757"/>
    </row>
    <row r="9219" spans="1:9" ht="15.75" customHeight="1">
      <c r="A9219" s="52">
        <v>44495</v>
      </c>
      <c r="B9219" s="52" t="s">
        <v>12079</v>
      </c>
      <c r="C9219" s="52" t="s">
        <v>10358</v>
      </c>
      <c r="D9219" s="808">
        <v>22.39</v>
      </c>
      <c r="E9219" s="757"/>
      <c r="F9219" s="757"/>
      <c r="G9219" s="757"/>
      <c r="H9219" s="757"/>
      <c r="I9219" s="757"/>
    </row>
    <row r="9220" spans="1:9" ht="15.75" customHeight="1">
      <c r="A9220" s="52">
        <v>44533</v>
      </c>
      <c r="B9220" s="52" t="s">
        <v>12080</v>
      </c>
      <c r="C9220" s="52" t="s">
        <v>10358</v>
      </c>
      <c r="D9220" s="808">
        <v>21.15</v>
      </c>
      <c r="E9220" s="757"/>
      <c r="F9220" s="757"/>
      <c r="G9220" s="757"/>
      <c r="H9220" s="757"/>
      <c r="I9220" s="757"/>
    </row>
    <row r="9221" spans="1:9" ht="15.75" customHeight="1">
      <c r="A9221" s="52">
        <v>44534</v>
      </c>
      <c r="B9221" s="52" t="s">
        <v>12081</v>
      </c>
      <c r="C9221" s="52" t="s">
        <v>10358</v>
      </c>
      <c r="D9221" s="808">
        <v>5.51</v>
      </c>
      <c r="E9221" s="757"/>
      <c r="F9221" s="757"/>
      <c r="G9221" s="757"/>
      <c r="H9221" s="757"/>
      <c r="I9221" s="757"/>
    </row>
    <row r="9222" spans="1:9" ht="15.75" customHeight="1">
      <c r="A9222" s="52">
        <v>34544</v>
      </c>
      <c r="B9222" s="52" t="s">
        <v>12082</v>
      </c>
      <c r="C9222" s="52" t="s">
        <v>10358</v>
      </c>
      <c r="D9222" s="967">
        <v>1403.21</v>
      </c>
      <c r="E9222" s="757"/>
      <c r="F9222" s="757"/>
      <c r="G9222" s="757"/>
      <c r="H9222" s="757"/>
      <c r="I9222" s="757"/>
    </row>
    <row r="9223" spans="1:9" ht="15.75" customHeight="1">
      <c r="A9223" s="52">
        <v>34729</v>
      </c>
      <c r="B9223" s="52" t="s">
        <v>12083</v>
      </c>
      <c r="C9223" s="52" t="s">
        <v>10358</v>
      </c>
      <c r="D9223" s="967">
        <v>1103.8399999999999</v>
      </c>
      <c r="E9223" s="757"/>
      <c r="F9223" s="757"/>
      <c r="G9223" s="757"/>
      <c r="H9223" s="757"/>
      <c r="I9223" s="757"/>
    </row>
    <row r="9224" spans="1:9" ht="15.75" customHeight="1">
      <c r="A9224" s="52">
        <v>34734</v>
      </c>
      <c r="B9224" s="52" t="s">
        <v>12084</v>
      </c>
      <c r="C9224" s="52" t="s">
        <v>10358</v>
      </c>
      <c r="D9224" s="967">
        <v>1709.1</v>
      </c>
      <c r="E9224" s="757"/>
      <c r="F9224" s="757"/>
      <c r="G9224" s="757"/>
      <c r="H9224" s="757"/>
      <c r="I9224" s="757"/>
    </row>
    <row r="9225" spans="1:9" ht="15.75" customHeight="1">
      <c r="A9225" s="52">
        <v>34738</v>
      </c>
      <c r="B9225" s="52" t="s">
        <v>12085</v>
      </c>
      <c r="C9225" s="52" t="s">
        <v>10358</v>
      </c>
      <c r="D9225" s="967">
        <v>3993</v>
      </c>
      <c r="E9225" s="757"/>
      <c r="F9225" s="757"/>
      <c r="G9225" s="757"/>
      <c r="H9225" s="757"/>
      <c r="I9225" s="757"/>
    </row>
    <row r="9226" spans="1:9" ht="15.75" customHeight="1">
      <c r="A9226" s="52">
        <v>2391</v>
      </c>
      <c r="B9226" s="52" t="s">
        <v>12086</v>
      </c>
      <c r="C9226" s="52" t="s">
        <v>10358</v>
      </c>
      <c r="D9226" s="808">
        <v>324.76</v>
      </c>
      <c r="E9226" s="757"/>
      <c r="F9226" s="757"/>
      <c r="G9226" s="757"/>
      <c r="H9226" s="757"/>
      <c r="I9226" s="757"/>
    </row>
    <row r="9227" spans="1:9" ht="15.75" customHeight="1">
      <c r="A9227" s="52">
        <v>2374</v>
      </c>
      <c r="B9227" s="52" t="s">
        <v>12087</v>
      </c>
      <c r="C9227" s="52" t="s">
        <v>10358</v>
      </c>
      <c r="D9227" s="808">
        <v>368.43</v>
      </c>
      <c r="E9227" s="757"/>
      <c r="F9227" s="757"/>
      <c r="G9227" s="757"/>
      <c r="H9227" s="757"/>
      <c r="I9227" s="757"/>
    </row>
    <row r="9228" spans="1:9" ht="15.75" customHeight="1">
      <c r="A9228" s="52">
        <v>2377</v>
      </c>
      <c r="B9228" s="52" t="s">
        <v>12088</v>
      </c>
      <c r="C9228" s="52" t="s">
        <v>10358</v>
      </c>
      <c r="D9228" s="808">
        <v>517.05999999999995</v>
      </c>
      <c r="E9228" s="757"/>
      <c r="F9228" s="757"/>
      <c r="G9228" s="757"/>
      <c r="H9228" s="757"/>
      <c r="I9228" s="757"/>
    </row>
    <row r="9229" spans="1:9" ht="15.75" customHeight="1">
      <c r="A9229" s="52">
        <v>2393</v>
      </c>
      <c r="B9229" s="52" t="s">
        <v>12089</v>
      </c>
      <c r="C9229" s="52" t="s">
        <v>10358</v>
      </c>
      <c r="D9229" s="808">
        <v>865.88</v>
      </c>
      <c r="E9229" s="757"/>
      <c r="F9229" s="757"/>
      <c r="G9229" s="757"/>
      <c r="H9229" s="757"/>
      <c r="I9229" s="757"/>
    </row>
    <row r="9230" spans="1:9" ht="15.75" customHeight="1">
      <c r="A9230" s="52">
        <v>34705</v>
      </c>
      <c r="B9230" s="52" t="s">
        <v>12090</v>
      </c>
      <c r="C9230" s="52" t="s">
        <v>10358</v>
      </c>
      <c r="D9230" s="808">
        <v>757.34</v>
      </c>
      <c r="E9230" s="757"/>
      <c r="F9230" s="757"/>
      <c r="G9230" s="757"/>
      <c r="H9230" s="757"/>
      <c r="I9230" s="757"/>
    </row>
    <row r="9231" spans="1:9" ht="15.75" customHeight="1">
      <c r="A9231" s="52">
        <v>34707</v>
      </c>
      <c r="B9231" s="52" t="s">
        <v>12091</v>
      </c>
      <c r="C9231" s="52" t="s">
        <v>10358</v>
      </c>
      <c r="D9231" s="967">
        <v>1403.36</v>
      </c>
      <c r="E9231" s="757"/>
      <c r="F9231" s="757"/>
      <c r="G9231" s="757"/>
      <c r="H9231" s="757"/>
      <c r="I9231" s="757"/>
    </row>
    <row r="9232" spans="1:9" ht="15.75" customHeight="1">
      <c r="A9232" s="52">
        <v>2378</v>
      </c>
      <c r="B9232" s="52" t="s">
        <v>12092</v>
      </c>
      <c r="C9232" s="52" t="s">
        <v>10358</v>
      </c>
      <c r="D9232" s="967">
        <v>1189.4000000000001</v>
      </c>
      <c r="E9232" s="757"/>
      <c r="F9232" s="757"/>
      <c r="G9232" s="757"/>
      <c r="H9232" s="757"/>
      <c r="I9232" s="757"/>
    </row>
    <row r="9233" spans="1:9" ht="15.75" customHeight="1">
      <c r="A9233" s="52">
        <v>2379</v>
      </c>
      <c r="B9233" s="52" t="s">
        <v>12093</v>
      </c>
      <c r="C9233" s="52" t="s">
        <v>10358</v>
      </c>
      <c r="D9233" s="967">
        <v>1189.4000000000001</v>
      </c>
      <c r="E9233" s="757"/>
      <c r="F9233" s="757"/>
      <c r="G9233" s="757"/>
      <c r="H9233" s="757"/>
      <c r="I9233" s="757"/>
    </row>
    <row r="9234" spans="1:9" ht="15.75" customHeight="1">
      <c r="A9234" s="52">
        <v>2376</v>
      </c>
      <c r="B9234" s="52" t="s">
        <v>12094</v>
      </c>
      <c r="C9234" s="52" t="s">
        <v>10358</v>
      </c>
      <c r="D9234" s="967">
        <v>1958.94</v>
      </c>
      <c r="E9234" s="757"/>
      <c r="F9234" s="757"/>
      <c r="G9234" s="757"/>
      <c r="H9234" s="757"/>
      <c r="I9234" s="757"/>
    </row>
    <row r="9235" spans="1:9" ht="15.75" customHeight="1">
      <c r="A9235" s="52">
        <v>2394</v>
      </c>
      <c r="B9235" s="52" t="s">
        <v>12095</v>
      </c>
      <c r="C9235" s="52" t="s">
        <v>10358</v>
      </c>
      <c r="D9235" s="967">
        <v>4187.8599999999997</v>
      </c>
      <c r="E9235" s="757"/>
      <c r="F9235" s="757"/>
      <c r="G9235" s="757"/>
      <c r="H9235" s="757"/>
      <c r="I9235" s="757"/>
    </row>
    <row r="9236" spans="1:9" ht="15.75" customHeight="1">
      <c r="A9236" s="52">
        <v>34686</v>
      </c>
      <c r="B9236" s="52" t="s">
        <v>12096</v>
      </c>
      <c r="C9236" s="52" t="s">
        <v>10358</v>
      </c>
      <c r="D9236" s="808">
        <v>12.57</v>
      </c>
      <c r="E9236" s="757"/>
      <c r="F9236" s="757"/>
      <c r="G9236" s="757"/>
      <c r="H9236" s="757"/>
      <c r="I9236" s="757"/>
    </row>
    <row r="9237" spans="1:9" ht="15.75" customHeight="1">
      <c r="A9237" s="52">
        <v>34616</v>
      </c>
      <c r="B9237" s="52" t="s">
        <v>12097</v>
      </c>
      <c r="C9237" s="52" t="s">
        <v>10358</v>
      </c>
      <c r="D9237" s="808">
        <v>48.59</v>
      </c>
      <c r="E9237" s="757"/>
      <c r="F9237" s="757"/>
      <c r="G9237" s="757"/>
      <c r="H9237" s="757"/>
      <c r="I9237" s="757"/>
    </row>
    <row r="9238" spans="1:9" ht="15.75" customHeight="1">
      <c r="A9238" s="52">
        <v>34623</v>
      </c>
      <c r="B9238" s="52" t="s">
        <v>12098</v>
      </c>
      <c r="C9238" s="52" t="s">
        <v>10358</v>
      </c>
      <c r="D9238" s="808">
        <v>47.85</v>
      </c>
      <c r="E9238" s="757"/>
      <c r="F9238" s="757"/>
      <c r="G9238" s="757"/>
      <c r="H9238" s="757"/>
      <c r="I9238" s="757"/>
    </row>
    <row r="9239" spans="1:9" ht="15.75" customHeight="1">
      <c r="A9239" s="52">
        <v>34628</v>
      </c>
      <c r="B9239" s="52" t="s">
        <v>12099</v>
      </c>
      <c r="C9239" s="52" t="s">
        <v>10358</v>
      </c>
      <c r="D9239" s="808">
        <v>68.540000000000006</v>
      </c>
      <c r="E9239" s="757"/>
      <c r="F9239" s="757"/>
      <c r="G9239" s="757"/>
      <c r="H9239" s="757"/>
      <c r="I9239" s="757"/>
    </row>
    <row r="9240" spans="1:9" ht="15.75" customHeight="1">
      <c r="A9240" s="52">
        <v>34653</v>
      </c>
      <c r="B9240" s="52" t="s">
        <v>12100</v>
      </c>
      <c r="C9240" s="52" t="s">
        <v>10358</v>
      </c>
      <c r="D9240" s="808">
        <v>8.4700000000000006</v>
      </c>
      <c r="E9240" s="757"/>
      <c r="F9240" s="757"/>
      <c r="G9240" s="757"/>
      <c r="H9240" s="757"/>
      <c r="I9240" s="757"/>
    </row>
    <row r="9241" spans="1:9" ht="15.75" customHeight="1">
      <c r="A9241" s="52">
        <v>34688</v>
      </c>
      <c r="B9241" s="52" t="s">
        <v>12101</v>
      </c>
      <c r="C9241" s="52" t="s">
        <v>10358</v>
      </c>
      <c r="D9241" s="808">
        <v>15.36</v>
      </c>
      <c r="E9241" s="757"/>
      <c r="F9241" s="757"/>
      <c r="G9241" s="757"/>
      <c r="H9241" s="757"/>
      <c r="I9241" s="757"/>
    </row>
    <row r="9242" spans="1:9" ht="15.75" customHeight="1">
      <c r="A9242" s="52">
        <v>34709</v>
      </c>
      <c r="B9242" s="52" t="s">
        <v>12102</v>
      </c>
      <c r="C9242" s="52" t="s">
        <v>10358</v>
      </c>
      <c r="D9242" s="808">
        <v>59.54</v>
      </c>
      <c r="E9242" s="757"/>
      <c r="F9242" s="757"/>
      <c r="G9242" s="757"/>
      <c r="H9242" s="757"/>
      <c r="I9242" s="757"/>
    </row>
    <row r="9243" spans="1:9" ht="15.75" customHeight="1">
      <c r="A9243" s="52">
        <v>34714</v>
      </c>
      <c r="B9243" s="52" t="s">
        <v>12103</v>
      </c>
      <c r="C9243" s="52" t="s">
        <v>10358</v>
      </c>
      <c r="D9243" s="808">
        <v>71.11</v>
      </c>
      <c r="E9243" s="757"/>
      <c r="F9243" s="757"/>
      <c r="G9243" s="757"/>
      <c r="H9243" s="757"/>
      <c r="I9243" s="757"/>
    </row>
    <row r="9244" spans="1:9" ht="15.75" customHeight="1">
      <c r="A9244" s="52">
        <v>2388</v>
      </c>
      <c r="B9244" s="52" t="s">
        <v>12104</v>
      </c>
      <c r="C9244" s="52" t="s">
        <v>10358</v>
      </c>
      <c r="D9244" s="808">
        <v>59.09</v>
      </c>
      <c r="E9244" s="757"/>
      <c r="F9244" s="757"/>
      <c r="G9244" s="757"/>
      <c r="H9244" s="757"/>
      <c r="I9244" s="757"/>
    </row>
    <row r="9245" spans="1:9" ht="15.75" customHeight="1">
      <c r="A9245" s="52">
        <v>34606</v>
      </c>
      <c r="B9245" s="52" t="s">
        <v>12105</v>
      </c>
      <c r="C9245" s="52" t="s">
        <v>10358</v>
      </c>
      <c r="D9245" s="808">
        <v>90.64</v>
      </c>
      <c r="E9245" s="757"/>
      <c r="F9245" s="757"/>
      <c r="G9245" s="757"/>
      <c r="H9245" s="757"/>
      <c r="I9245" s="757"/>
    </row>
    <row r="9246" spans="1:9" ht="15.75" customHeight="1">
      <c r="A9246" s="52">
        <v>34689</v>
      </c>
      <c r="B9246" s="52" t="s">
        <v>12106</v>
      </c>
      <c r="C9246" s="52" t="s">
        <v>10358</v>
      </c>
      <c r="D9246" s="808">
        <v>28.86</v>
      </c>
      <c r="E9246" s="757"/>
      <c r="F9246" s="757"/>
      <c r="G9246" s="757"/>
      <c r="H9246" s="757"/>
      <c r="I9246" s="757"/>
    </row>
    <row r="9247" spans="1:9" ht="15.75" customHeight="1">
      <c r="A9247" s="52">
        <v>2370</v>
      </c>
      <c r="B9247" s="52" t="s">
        <v>12107</v>
      </c>
      <c r="C9247" s="52" t="s">
        <v>10358</v>
      </c>
      <c r="D9247" s="808">
        <v>10.98</v>
      </c>
      <c r="E9247" s="757"/>
      <c r="F9247" s="757"/>
      <c r="G9247" s="757"/>
      <c r="H9247" s="757"/>
      <c r="I9247" s="757"/>
    </row>
    <row r="9248" spans="1:9" ht="15.75" customHeight="1">
      <c r="A9248" s="52">
        <v>2386</v>
      </c>
      <c r="B9248" s="52" t="s">
        <v>12108</v>
      </c>
      <c r="C9248" s="52" t="s">
        <v>10358</v>
      </c>
      <c r="D9248" s="808">
        <v>18.420000000000002</v>
      </c>
      <c r="E9248" s="757"/>
      <c r="F9248" s="757"/>
      <c r="G9248" s="757"/>
      <c r="H9248" s="757"/>
      <c r="I9248" s="757"/>
    </row>
    <row r="9249" spans="1:9" ht="15.75" customHeight="1">
      <c r="A9249" s="52">
        <v>2392</v>
      </c>
      <c r="B9249" s="52" t="s">
        <v>12109</v>
      </c>
      <c r="C9249" s="52" t="s">
        <v>10358</v>
      </c>
      <c r="D9249" s="808">
        <v>73.7</v>
      </c>
      <c r="E9249" s="757"/>
      <c r="F9249" s="757"/>
      <c r="G9249" s="757"/>
      <c r="H9249" s="757"/>
      <c r="I9249" s="757"/>
    </row>
    <row r="9250" spans="1:9" ht="15.75" customHeight="1">
      <c r="A9250" s="52">
        <v>2373</v>
      </c>
      <c r="B9250" s="52" t="s">
        <v>12110</v>
      </c>
      <c r="C9250" s="52" t="s">
        <v>10358</v>
      </c>
      <c r="D9250" s="808">
        <v>103.84</v>
      </c>
      <c r="E9250" s="757"/>
      <c r="F9250" s="757"/>
      <c r="G9250" s="757"/>
      <c r="H9250" s="757"/>
      <c r="I9250" s="757"/>
    </row>
    <row r="9251" spans="1:9" ht="15.75" customHeight="1">
      <c r="A9251" s="52">
        <v>39465</v>
      </c>
      <c r="B9251" s="52" t="s">
        <v>12111</v>
      </c>
      <c r="C9251" s="52" t="s">
        <v>10358</v>
      </c>
      <c r="D9251" s="808">
        <v>63.44</v>
      </c>
      <c r="E9251" s="757"/>
      <c r="F9251" s="757"/>
      <c r="G9251" s="757"/>
      <c r="H9251" s="757"/>
      <c r="I9251" s="757"/>
    </row>
    <row r="9252" spans="1:9" ht="15.75" customHeight="1">
      <c r="A9252" s="52">
        <v>39466</v>
      </c>
      <c r="B9252" s="52" t="s">
        <v>12112</v>
      </c>
      <c r="C9252" s="52" t="s">
        <v>10358</v>
      </c>
      <c r="D9252" s="808">
        <v>71.37</v>
      </c>
      <c r="E9252" s="757"/>
      <c r="F9252" s="757"/>
      <c r="G9252" s="757"/>
      <c r="H9252" s="757"/>
      <c r="I9252" s="757"/>
    </row>
    <row r="9253" spans="1:9" ht="15.75" customHeight="1">
      <c r="A9253" s="52">
        <v>39467</v>
      </c>
      <c r="B9253" s="52" t="s">
        <v>12113</v>
      </c>
      <c r="C9253" s="52" t="s">
        <v>10358</v>
      </c>
      <c r="D9253" s="808">
        <v>91.29</v>
      </c>
      <c r="E9253" s="757"/>
      <c r="F9253" s="757"/>
      <c r="G9253" s="757"/>
      <c r="H9253" s="757"/>
      <c r="I9253" s="757"/>
    </row>
    <row r="9254" spans="1:9" ht="15.75" customHeight="1">
      <c r="A9254" s="52">
        <v>39468</v>
      </c>
      <c r="B9254" s="52" t="s">
        <v>12114</v>
      </c>
      <c r="C9254" s="52" t="s">
        <v>10358</v>
      </c>
      <c r="D9254" s="808">
        <v>162.26</v>
      </c>
      <c r="E9254" s="757"/>
      <c r="F9254" s="757"/>
      <c r="G9254" s="757"/>
      <c r="H9254" s="757"/>
      <c r="I9254" s="757"/>
    </row>
    <row r="9255" spans="1:9" ht="15.75" customHeight="1">
      <c r="A9255" s="52">
        <v>39469</v>
      </c>
      <c r="B9255" s="52" t="s">
        <v>12115</v>
      </c>
      <c r="C9255" s="52" t="s">
        <v>10358</v>
      </c>
      <c r="D9255" s="808">
        <v>66.09</v>
      </c>
      <c r="E9255" s="757"/>
      <c r="F9255" s="757"/>
      <c r="G9255" s="757"/>
      <c r="H9255" s="757"/>
      <c r="I9255" s="757"/>
    </row>
    <row r="9256" spans="1:9" ht="15.75" customHeight="1">
      <c r="A9256" s="52">
        <v>39470</v>
      </c>
      <c r="B9256" s="52" t="s">
        <v>12116</v>
      </c>
      <c r="C9256" s="52" t="s">
        <v>10358</v>
      </c>
      <c r="D9256" s="808">
        <v>81.209999999999994</v>
      </c>
      <c r="E9256" s="757"/>
      <c r="F9256" s="757"/>
      <c r="G9256" s="757"/>
      <c r="H9256" s="757"/>
      <c r="I9256" s="757"/>
    </row>
    <row r="9257" spans="1:9" ht="15.75" customHeight="1">
      <c r="A9257" s="52">
        <v>39471</v>
      </c>
      <c r="B9257" s="52" t="s">
        <v>12117</v>
      </c>
      <c r="C9257" s="52" t="s">
        <v>10358</v>
      </c>
      <c r="D9257" s="808">
        <v>97.6</v>
      </c>
      <c r="E9257" s="757"/>
      <c r="F9257" s="757"/>
      <c r="G9257" s="757"/>
      <c r="H9257" s="757"/>
      <c r="I9257" s="757"/>
    </row>
    <row r="9258" spans="1:9" ht="15.75" customHeight="1">
      <c r="A9258" s="52">
        <v>39472</v>
      </c>
      <c r="B9258" s="52" t="s">
        <v>12118</v>
      </c>
      <c r="C9258" s="52" t="s">
        <v>10358</v>
      </c>
      <c r="D9258" s="808">
        <v>169.57</v>
      </c>
      <c r="E9258" s="757"/>
      <c r="F9258" s="757"/>
      <c r="G9258" s="757"/>
      <c r="H9258" s="757"/>
      <c r="I9258" s="757"/>
    </row>
    <row r="9259" spans="1:9" ht="15.75" customHeight="1">
      <c r="A9259" s="52">
        <v>39473</v>
      </c>
      <c r="B9259" s="52" t="s">
        <v>12119</v>
      </c>
      <c r="C9259" s="52" t="s">
        <v>10358</v>
      </c>
      <c r="D9259" s="808">
        <v>109.54</v>
      </c>
      <c r="E9259" s="757"/>
      <c r="F9259" s="757"/>
      <c r="G9259" s="757"/>
      <c r="H9259" s="757"/>
      <c r="I9259" s="757"/>
    </row>
    <row r="9260" spans="1:9" ht="15.75" customHeight="1">
      <c r="A9260" s="52">
        <v>39474</v>
      </c>
      <c r="B9260" s="52" t="s">
        <v>12120</v>
      </c>
      <c r="C9260" s="52" t="s">
        <v>10358</v>
      </c>
      <c r="D9260" s="808">
        <v>116.78</v>
      </c>
      <c r="E9260" s="757"/>
      <c r="F9260" s="757"/>
      <c r="G9260" s="757"/>
      <c r="H9260" s="757"/>
      <c r="I9260" s="757"/>
    </row>
    <row r="9261" spans="1:9" ht="15.75" customHeight="1">
      <c r="A9261" s="52">
        <v>39475</v>
      </c>
      <c r="B9261" s="52" t="s">
        <v>12121</v>
      </c>
      <c r="C9261" s="52" t="s">
        <v>10358</v>
      </c>
      <c r="D9261" s="808">
        <v>132.5</v>
      </c>
      <c r="E9261" s="757"/>
      <c r="F9261" s="757"/>
      <c r="G9261" s="757"/>
      <c r="H9261" s="757"/>
      <c r="I9261" s="757"/>
    </row>
    <row r="9262" spans="1:9" ht="15.75" customHeight="1">
      <c r="A9262" s="52">
        <v>39476</v>
      </c>
      <c r="B9262" s="52" t="s">
        <v>12122</v>
      </c>
      <c r="C9262" s="52" t="s">
        <v>10358</v>
      </c>
      <c r="D9262" s="808">
        <v>249.42</v>
      </c>
      <c r="E9262" s="757"/>
      <c r="F9262" s="757"/>
      <c r="G9262" s="757"/>
      <c r="H9262" s="757"/>
      <c r="I9262" s="757"/>
    </row>
    <row r="9263" spans="1:9" ht="15.75" customHeight="1">
      <c r="A9263" s="52">
        <v>39477</v>
      </c>
      <c r="B9263" s="52" t="s">
        <v>12123</v>
      </c>
      <c r="C9263" s="52" t="s">
        <v>10358</v>
      </c>
      <c r="D9263" s="808">
        <v>122.21</v>
      </c>
      <c r="E9263" s="757"/>
      <c r="F9263" s="757"/>
      <c r="G9263" s="757"/>
      <c r="H9263" s="757"/>
      <c r="I9263" s="757"/>
    </row>
    <row r="9264" spans="1:9" ht="15.75" customHeight="1">
      <c r="A9264" s="52">
        <v>39478</v>
      </c>
      <c r="B9264" s="52" t="s">
        <v>12124</v>
      </c>
      <c r="C9264" s="52" t="s">
        <v>10358</v>
      </c>
      <c r="D9264" s="808">
        <v>125.99</v>
      </c>
      <c r="E9264" s="757"/>
      <c r="F9264" s="757"/>
      <c r="G9264" s="757"/>
      <c r="H9264" s="757"/>
      <c r="I9264" s="757"/>
    </row>
    <row r="9265" spans="1:9" ht="15.75" customHeight="1">
      <c r="A9265" s="52">
        <v>39479</v>
      </c>
      <c r="B9265" s="52" t="s">
        <v>12125</v>
      </c>
      <c r="C9265" s="52" t="s">
        <v>10358</v>
      </c>
      <c r="D9265" s="808">
        <v>148.44</v>
      </c>
      <c r="E9265" s="757"/>
      <c r="F9265" s="757"/>
      <c r="G9265" s="757"/>
      <c r="H9265" s="757"/>
      <c r="I9265" s="757"/>
    </row>
    <row r="9266" spans="1:9" ht="15.75" customHeight="1">
      <c r="A9266" s="52">
        <v>39480</v>
      </c>
      <c r="B9266" s="52" t="s">
        <v>12126</v>
      </c>
      <c r="C9266" s="52" t="s">
        <v>10358</v>
      </c>
      <c r="D9266" s="808">
        <v>306.31</v>
      </c>
      <c r="E9266" s="757"/>
      <c r="F9266" s="757"/>
      <c r="G9266" s="757"/>
      <c r="H9266" s="757"/>
      <c r="I9266" s="757"/>
    </row>
    <row r="9267" spans="1:9" ht="15.75" customHeight="1">
      <c r="A9267" s="52">
        <v>39459</v>
      </c>
      <c r="B9267" s="52" t="s">
        <v>12127</v>
      </c>
      <c r="C9267" s="52" t="s">
        <v>10358</v>
      </c>
      <c r="D9267" s="808">
        <v>259.98</v>
      </c>
      <c r="E9267" s="757"/>
      <c r="F9267" s="757"/>
      <c r="G9267" s="757"/>
      <c r="H9267" s="757"/>
      <c r="I9267" s="757"/>
    </row>
    <row r="9268" spans="1:9" ht="15.75" customHeight="1">
      <c r="A9268" s="52">
        <v>39445</v>
      </c>
      <c r="B9268" s="52" t="s">
        <v>12128</v>
      </c>
      <c r="C9268" s="52" t="s">
        <v>10358</v>
      </c>
      <c r="D9268" s="808">
        <v>130.54</v>
      </c>
      <c r="E9268" s="757"/>
      <c r="F9268" s="757"/>
      <c r="G9268" s="757"/>
      <c r="H9268" s="757"/>
      <c r="I9268" s="757"/>
    </row>
    <row r="9269" spans="1:9" ht="15.75" customHeight="1">
      <c r="A9269" s="52">
        <v>39446</v>
      </c>
      <c r="B9269" s="52" t="s">
        <v>12129</v>
      </c>
      <c r="C9269" s="52" t="s">
        <v>10358</v>
      </c>
      <c r="D9269" s="808">
        <v>132.86000000000001</v>
      </c>
      <c r="E9269" s="757"/>
      <c r="F9269" s="757"/>
      <c r="G9269" s="757"/>
      <c r="H9269" s="757"/>
      <c r="I9269" s="757"/>
    </row>
    <row r="9270" spans="1:9" ht="15.75" customHeight="1">
      <c r="A9270" s="52">
        <v>39447</v>
      </c>
      <c r="B9270" s="52" t="s">
        <v>12130</v>
      </c>
      <c r="C9270" s="52" t="s">
        <v>10358</v>
      </c>
      <c r="D9270" s="808">
        <v>142.08000000000001</v>
      </c>
      <c r="E9270" s="757"/>
      <c r="F9270" s="757"/>
      <c r="G9270" s="757"/>
      <c r="H9270" s="757"/>
      <c r="I9270" s="757"/>
    </row>
    <row r="9271" spans="1:9" ht="15.75" customHeight="1">
      <c r="A9271" s="52">
        <v>39448</v>
      </c>
      <c r="B9271" s="52" t="s">
        <v>12131</v>
      </c>
      <c r="C9271" s="52" t="s">
        <v>10358</v>
      </c>
      <c r="D9271" s="808">
        <v>242.27</v>
      </c>
      <c r="E9271" s="757"/>
      <c r="F9271" s="757"/>
      <c r="G9271" s="757"/>
      <c r="H9271" s="757"/>
      <c r="I9271" s="757"/>
    </row>
    <row r="9272" spans="1:9" ht="15.75" customHeight="1">
      <c r="A9272" s="52">
        <v>39450</v>
      </c>
      <c r="B9272" s="52" t="s">
        <v>12132</v>
      </c>
      <c r="C9272" s="52" t="s">
        <v>10358</v>
      </c>
      <c r="D9272" s="808">
        <v>147.81</v>
      </c>
      <c r="E9272" s="757"/>
      <c r="F9272" s="757"/>
      <c r="G9272" s="757"/>
      <c r="H9272" s="757"/>
      <c r="I9272" s="757"/>
    </row>
    <row r="9273" spans="1:9" ht="15.75" customHeight="1">
      <c r="A9273" s="52">
        <v>39451</v>
      </c>
      <c r="B9273" s="52" t="s">
        <v>12133</v>
      </c>
      <c r="C9273" s="52" t="s">
        <v>10358</v>
      </c>
      <c r="D9273" s="808">
        <v>161.22</v>
      </c>
      <c r="E9273" s="757"/>
      <c r="F9273" s="757"/>
      <c r="G9273" s="757"/>
      <c r="H9273" s="757"/>
      <c r="I9273" s="757"/>
    </row>
    <row r="9274" spans="1:9" ht="15.75" customHeight="1">
      <c r="A9274" s="52">
        <v>39452</v>
      </c>
      <c r="B9274" s="52" t="s">
        <v>12134</v>
      </c>
      <c r="C9274" s="52" t="s">
        <v>10358</v>
      </c>
      <c r="D9274" s="808">
        <v>162.18</v>
      </c>
      <c r="E9274" s="757"/>
      <c r="F9274" s="757"/>
      <c r="G9274" s="757"/>
      <c r="H9274" s="757"/>
      <c r="I9274" s="757"/>
    </row>
    <row r="9275" spans="1:9" ht="15.75" customHeight="1">
      <c r="A9275" s="52">
        <v>39523</v>
      </c>
      <c r="B9275" s="52" t="s">
        <v>12135</v>
      </c>
      <c r="C9275" s="52" t="s">
        <v>10358</v>
      </c>
      <c r="D9275" s="808">
        <v>271.41000000000003</v>
      </c>
      <c r="E9275" s="757"/>
      <c r="F9275" s="757"/>
      <c r="G9275" s="757"/>
      <c r="H9275" s="757"/>
      <c r="I9275" s="757"/>
    </row>
    <row r="9276" spans="1:9" ht="15.75" customHeight="1">
      <c r="A9276" s="52">
        <v>39449</v>
      </c>
      <c r="B9276" s="52" t="s">
        <v>12136</v>
      </c>
      <c r="C9276" s="52" t="s">
        <v>10358</v>
      </c>
      <c r="D9276" s="808">
        <v>300.57</v>
      </c>
      <c r="E9276" s="757"/>
      <c r="F9276" s="757"/>
      <c r="G9276" s="757"/>
      <c r="H9276" s="757"/>
      <c r="I9276" s="757"/>
    </row>
    <row r="9277" spans="1:9" ht="15.75" customHeight="1">
      <c r="A9277" s="52">
        <v>39455</v>
      </c>
      <c r="B9277" s="52" t="s">
        <v>12137</v>
      </c>
      <c r="C9277" s="52" t="s">
        <v>10358</v>
      </c>
      <c r="D9277" s="808">
        <v>148.72999999999999</v>
      </c>
      <c r="E9277" s="757"/>
      <c r="F9277" s="757"/>
      <c r="G9277" s="757"/>
      <c r="H9277" s="757"/>
      <c r="I9277" s="757"/>
    </row>
    <row r="9278" spans="1:9" ht="15.75" customHeight="1">
      <c r="A9278" s="52">
        <v>39456</v>
      </c>
      <c r="B9278" s="52" t="s">
        <v>12138</v>
      </c>
      <c r="C9278" s="52" t="s">
        <v>10358</v>
      </c>
      <c r="D9278" s="808">
        <v>148.84</v>
      </c>
      <c r="E9278" s="757"/>
      <c r="F9278" s="757"/>
      <c r="G9278" s="757"/>
      <c r="H9278" s="757"/>
      <c r="I9278" s="757"/>
    </row>
    <row r="9279" spans="1:9" ht="15.75" customHeight="1">
      <c r="A9279" s="52">
        <v>39457</v>
      </c>
      <c r="B9279" s="52" t="s">
        <v>12139</v>
      </c>
      <c r="C9279" s="52" t="s">
        <v>10358</v>
      </c>
      <c r="D9279" s="808">
        <v>162.26</v>
      </c>
      <c r="E9279" s="757"/>
      <c r="F9279" s="757"/>
      <c r="G9279" s="757"/>
      <c r="H9279" s="757"/>
      <c r="I9279" s="757"/>
    </row>
    <row r="9280" spans="1:9" ht="15.75" customHeight="1">
      <c r="A9280" s="52">
        <v>39458</v>
      </c>
      <c r="B9280" s="52" t="s">
        <v>12140</v>
      </c>
      <c r="C9280" s="52" t="s">
        <v>10358</v>
      </c>
      <c r="D9280" s="808">
        <v>302.77999999999997</v>
      </c>
      <c r="E9280" s="757"/>
      <c r="F9280" s="757"/>
      <c r="G9280" s="757"/>
      <c r="H9280" s="757"/>
      <c r="I9280" s="757"/>
    </row>
    <row r="9281" spans="1:9" ht="15.75" customHeight="1">
      <c r="A9281" s="52">
        <v>39464</v>
      </c>
      <c r="B9281" s="52" t="s">
        <v>12141</v>
      </c>
      <c r="C9281" s="52" t="s">
        <v>10358</v>
      </c>
      <c r="D9281" s="808">
        <v>486.9</v>
      </c>
      <c r="E9281" s="757"/>
      <c r="F9281" s="757"/>
      <c r="G9281" s="757"/>
      <c r="H9281" s="757"/>
      <c r="I9281" s="757"/>
    </row>
    <row r="9282" spans="1:9" ht="15.75" customHeight="1">
      <c r="A9282" s="52">
        <v>39460</v>
      </c>
      <c r="B9282" s="52" t="s">
        <v>12142</v>
      </c>
      <c r="C9282" s="52" t="s">
        <v>10358</v>
      </c>
      <c r="D9282" s="808">
        <v>184.67</v>
      </c>
      <c r="E9282" s="757"/>
      <c r="F9282" s="757"/>
      <c r="G9282" s="757"/>
      <c r="H9282" s="757"/>
      <c r="I9282" s="757"/>
    </row>
    <row r="9283" spans="1:9" ht="15.75" customHeight="1">
      <c r="A9283" s="52">
        <v>39461</v>
      </c>
      <c r="B9283" s="52" t="s">
        <v>12143</v>
      </c>
      <c r="C9283" s="52" t="s">
        <v>10358</v>
      </c>
      <c r="D9283" s="808">
        <v>216.39</v>
      </c>
      <c r="E9283" s="757"/>
      <c r="F9283" s="757"/>
      <c r="G9283" s="757"/>
      <c r="H9283" s="757"/>
      <c r="I9283" s="757"/>
    </row>
    <row r="9284" spans="1:9" ht="15.75" customHeight="1">
      <c r="A9284" s="52">
        <v>39462</v>
      </c>
      <c r="B9284" s="52" t="s">
        <v>12144</v>
      </c>
      <c r="C9284" s="52" t="s">
        <v>10358</v>
      </c>
      <c r="D9284" s="808">
        <v>208.54</v>
      </c>
      <c r="E9284" s="757"/>
      <c r="F9284" s="757"/>
      <c r="G9284" s="757"/>
      <c r="H9284" s="757"/>
      <c r="I9284" s="757"/>
    </row>
    <row r="9285" spans="1:9" ht="15.75" customHeight="1">
      <c r="A9285" s="52">
        <v>39463</v>
      </c>
      <c r="B9285" s="52" t="s">
        <v>12145</v>
      </c>
      <c r="C9285" s="52" t="s">
        <v>10358</v>
      </c>
      <c r="D9285" s="808">
        <v>483.12</v>
      </c>
      <c r="E9285" s="757"/>
      <c r="F9285" s="757"/>
      <c r="G9285" s="757"/>
      <c r="H9285" s="757"/>
      <c r="I9285" s="757"/>
    </row>
    <row r="9286" spans="1:9" ht="15.75" customHeight="1">
      <c r="A9286" s="52">
        <v>26039</v>
      </c>
      <c r="B9286" s="52" t="s">
        <v>12146</v>
      </c>
      <c r="C9286" s="52" t="s">
        <v>10358</v>
      </c>
      <c r="D9286" s="967">
        <v>382814.83</v>
      </c>
      <c r="E9286" s="757"/>
      <c r="F9286" s="757"/>
      <c r="G9286" s="757"/>
      <c r="H9286" s="757"/>
      <c r="I9286" s="757"/>
    </row>
    <row r="9287" spans="1:9" ht="15.75" customHeight="1">
      <c r="A9287" s="52">
        <v>2401</v>
      </c>
      <c r="B9287" s="52" t="s">
        <v>12147</v>
      </c>
      <c r="C9287" s="52" t="s">
        <v>10358</v>
      </c>
      <c r="D9287" s="967">
        <v>88051.65</v>
      </c>
      <c r="E9287" s="757"/>
      <c r="F9287" s="757"/>
      <c r="G9287" s="757"/>
      <c r="H9287" s="757"/>
      <c r="I9287" s="757"/>
    </row>
    <row r="9288" spans="1:9" ht="15.75" customHeight="1">
      <c r="A9288" s="52">
        <v>38870</v>
      </c>
      <c r="B9288" s="52" t="s">
        <v>12148</v>
      </c>
      <c r="C9288" s="52" t="s">
        <v>10358</v>
      </c>
      <c r="D9288" s="808">
        <v>36.409999999999997</v>
      </c>
      <c r="E9288" s="757"/>
      <c r="F9288" s="757"/>
      <c r="G9288" s="757"/>
      <c r="H9288" s="757"/>
      <c r="I9288" s="757"/>
    </row>
    <row r="9289" spans="1:9" ht="15.75" customHeight="1">
      <c r="A9289" s="52">
        <v>38869</v>
      </c>
      <c r="B9289" s="52" t="s">
        <v>12149</v>
      </c>
      <c r="C9289" s="52" t="s">
        <v>10358</v>
      </c>
      <c r="D9289" s="808">
        <v>32.11</v>
      </c>
      <c r="E9289" s="757"/>
      <c r="F9289" s="757"/>
      <c r="G9289" s="757"/>
      <c r="H9289" s="757"/>
      <c r="I9289" s="757"/>
    </row>
    <row r="9290" spans="1:9" ht="15.75" customHeight="1">
      <c r="A9290" s="52">
        <v>38872</v>
      </c>
      <c r="B9290" s="52" t="s">
        <v>12150</v>
      </c>
      <c r="C9290" s="52" t="s">
        <v>10358</v>
      </c>
      <c r="D9290" s="808">
        <v>49.73</v>
      </c>
      <c r="E9290" s="757"/>
      <c r="F9290" s="757"/>
      <c r="G9290" s="757"/>
      <c r="H9290" s="757"/>
      <c r="I9290" s="757"/>
    </row>
    <row r="9291" spans="1:9" ht="15.75" customHeight="1">
      <c r="A9291" s="52">
        <v>38871</v>
      </c>
      <c r="B9291" s="52" t="s">
        <v>12151</v>
      </c>
      <c r="C9291" s="52" t="s">
        <v>10358</v>
      </c>
      <c r="D9291" s="808">
        <v>40</v>
      </c>
      <c r="E9291" s="757"/>
      <c r="F9291" s="757"/>
      <c r="G9291" s="757"/>
      <c r="H9291" s="757"/>
      <c r="I9291" s="757"/>
    </row>
    <row r="9292" spans="1:9" ht="15.75" customHeight="1">
      <c r="A9292" s="52">
        <v>39283</v>
      </c>
      <c r="B9292" s="52" t="s">
        <v>12152</v>
      </c>
      <c r="C9292" s="52" t="s">
        <v>10358</v>
      </c>
      <c r="D9292" s="808">
        <v>124.6</v>
      </c>
      <c r="E9292" s="757"/>
      <c r="F9292" s="757"/>
      <c r="G9292" s="757"/>
      <c r="H9292" s="757"/>
      <c r="I9292" s="757"/>
    </row>
    <row r="9293" spans="1:9" ht="15.75" customHeight="1">
      <c r="A9293" s="52">
        <v>39284</v>
      </c>
      <c r="B9293" s="52" t="s">
        <v>12153</v>
      </c>
      <c r="C9293" s="52" t="s">
        <v>10358</v>
      </c>
      <c r="D9293" s="808">
        <v>135.02000000000001</v>
      </c>
      <c r="E9293" s="757"/>
      <c r="F9293" s="757"/>
      <c r="G9293" s="757"/>
      <c r="H9293" s="757"/>
      <c r="I9293" s="757"/>
    </row>
    <row r="9294" spans="1:9" ht="15.75" customHeight="1">
      <c r="A9294" s="52">
        <v>39285</v>
      </c>
      <c r="B9294" s="52" t="s">
        <v>12154</v>
      </c>
      <c r="C9294" s="52" t="s">
        <v>10358</v>
      </c>
      <c r="D9294" s="808">
        <v>136.97</v>
      </c>
      <c r="E9294" s="757"/>
      <c r="F9294" s="757"/>
      <c r="G9294" s="757"/>
      <c r="H9294" s="757"/>
      <c r="I9294" s="757"/>
    </row>
    <row r="9295" spans="1:9" ht="15.75" customHeight="1">
      <c r="A9295" s="52">
        <v>39286</v>
      </c>
      <c r="B9295" s="52" t="s">
        <v>12155</v>
      </c>
      <c r="C9295" s="52" t="s">
        <v>10358</v>
      </c>
      <c r="D9295" s="808">
        <v>133.97999999999999</v>
      </c>
      <c r="E9295" s="757"/>
      <c r="F9295" s="757"/>
      <c r="G9295" s="757"/>
      <c r="H9295" s="757"/>
      <c r="I9295" s="757"/>
    </row>
    <row r="9296" spans="1:9" ht="15.75" customHeight="1">
      <c r="A9296" s="52">
        <v>39287</v>
      </c>
      <c r="B9296" s="52" t="s">
        <v>12156</v>
      </c>
      <c r="C9296" s="52" t="s">
        <v>10358</v>
      </c>
      <c r="D9296" s="808">
        <v>157.32</v>
      </c>
      <c r="E9296" s="757"/>
      <c r="F9296" s="757"/>
      <c r="G9296" s="757"/>
      <c r="H9296" s="757"/>
      <c r="I9296" s="757"/>
    </row>
    <row r="9297" spans="1:9" ht="15.75" customHeight="1">
      <c r="A9297" s="52">
        <v>39288</v>
      </c>
      <c r="B9297" s="52" t="s">
        <v>12157</v>
      </c>
      <c r="C9297" s="52" t="s">
        <v>10358</v>
      </c>
      <c r="D9297" s="808">
        <v>167.9</v>
      </c>
      <c r="E9297" s="757"/>
      <c r="F9297" s="757"/>
      <c r="G9297" s="757"/>
      <c r="H9297" s="757"/>
      <c r="I9297" s="757"/>
    </row>
    <row r="9298" spans="1:9" ht="15.75" customHeight="1">
      <c r="A9298" s="52">
        <v>44476</v>
      </c>
      <c r="B9298" s="52" t="s">
        <v>12158</v>
      </c>
      <c r="C9298" s="52" t="s">
        <v>10774</v>
      </c>
      <c r="D9298" s="808">
        <v>451.69</v>
      </c>
      <c r="E9298" s="757"/>
      <c r="F9298" s="757"/>
      <c r="G9298" s="757"/>
      <c r="H9298" s="757"/>
      <c r="I9298" s="757"/>
    </row>
    <row r="9299" spans="1:9" ht="15.75" customHeight="1">
      <c r="A9299" s="52">
        <v>10629</v>
      </c>
      <c r="B9299" s="52" t="s">
        <v>12159</v>
      </c>
      <c r="C9299" s="52" t="s">
        <v>10774</v>
      </c>
      <c r="D9299" s="808">
        <v>487.77</v>
      </c>
      <c r="E9299" s="757"/>
      <c r="F9299" s="757"/>
      <c r="G9299" s="757"/>
      <c r="H9299" s="757"/>
      <c r="I9299" s="757"/>
    </row>
    <row r="9300" spans="1:9" ht="15.75" customHeight="1">
      <c r="A9300" s="52">
        <v>10698</v>
      </c>
      <c r="B9300" s="52" t="s">
        <v>12160</v>
      </c>
      <c r="C9300" s="52" t="s">
        <v>10774</v>
      </c>
      <c r="D9300" s="808">
        <v>229.56</v>
      </c>
      <c r="E9300" s="757"/>
      <c r="F9300" s="757"/>
      <c r="G9300" s="757"/>
      <c r="H9300" s="757"/>
      <c r="I9300" s="757"/>
    </row>
    <row r="9301" spans="1:9" ht="15.75" customHeight="1">
      <c r="A9301" s="52">
        <v>40521</v>
      </c>
      <c r="B9301" s="52" t="s">
        <v>12161</v>
      </c>
      <c r="C9301" s="52" t="s">
        <v>10358</v>
      </c>
      <c r="D9301" s="967">
        <v>144847.04999999999</v>
      </c>
      <c r="E9301" s="757"/>
      <c r="F9301" s="757"/>
      <c r="G9301" s="757"/>
      <c r="H9301" s="757"/>
      <c r="I9301" s="757"/>
    </row>
    <row r="9302" spans="1:9" ht="15.75" customHeight="1">
      <c r="A9302" s="52">
        <v>2432</v>
      </c>
      <c r="B9302" s="52" t="s">
        <v>12162</v>
      </c>
      <c r="C9302" s="52" t="s">
        <v>10358</v>
      </c>
      <c r="D9302" s="808">
        <v>29.81</v>
      </c>
      <c r="E9302" s="757"/>
      <c r="F9302" s="757"/>
      <c r="G9302" s="757"/>
      <c r="H9302" s="757"/>
      <c r="I9302" s="757"/>
    </row>
    <row r="9303" spans="1:9" ht="15.75" customHeight="1">
      <c r="A9303" s="52">
        <v>2433</v>
      </c>
      <c r="B9303" s="52" t="s">
        <v>12163</v>
      </c>
      <c r="C9303" s="52" t="s">
        <v>10358</v>
      </c>
      <c r="D9303" s="808">
        <v>10.1</v>
      </c>
      <c r="E9303" s="757"/>
      <c r="F9303" s="757"/>
      <c r="G9303" s="757"/>
      <c r="H9303" s="757"/>
      <c r="I9303" s="757"/>
    </row>
    <row r="9304" spans="1:9" ht="15.75" customHeight="1">
      <c r="A9304" s="52">
        <v>2418</v>
      </c>
      <c r="B9304" s="52" t="s">
        <v>12164</v>
      </c>
      <c r="C9304" s="52" t="s">
        <v>10358</v>
      </c>
      <c r="D9304" s="808">
        <v>13.83</v>
      </c>
      <c r="E9304" s="757"/>
      <c r="F9304" s="757"/>
      <c r="G9304" s="757"/>
      <c r="H9304" s="757"/>
      <c r="I9304" s="757"/>
    </row>
    <row r="9305" spans="1:9" ht="15.75" customHeight="1">
      <c r="A9305" s="52">
        <v>2420</v>
      </c>
      <c r="B9305" s="52" t="s">
        <v>12165</v>
      </c>
      <c r="C9305" s="52" t="s">
        <v>10358</v>
      </c>
      <c r="D9305" s="808">
        <v>17.34</v>
      </c>
      <c r="E9305" s="757"/>
      <c r="F9305" s="757"/>
      <c r="G9305" s="757"/>
      <c r="H9305" s="757"/>
      <c r="I9305" s="757"/>
    </row>
    <row r="9306" spans="1:9" ht="15.75" customHeight="1">
      <c r="A9306" s="52">
        <v>11447</v>
      </c>
      <c r="B9306" s="52" t="s">
        <v>12166</v>
      </c>
      <c r="C9306" s="52" t="s">
        <v>10358</v>
      </c>
      <c r="D9306" s="808">
        <v>34.28</v>
      </c>
      <c r="E9306" s="757"/>
      <c r="F9306" s="757"/>
      <c r="G9306" s="757"/>
      <c r="H9306" s="757"/>
      <c r="I9306" s="757"/>
    </row>
    <row r="9307" spans="1:9" ht="15.75" customHeight="1">
      <c r="A9307" s="52">
        <v>11451</v>
      </c>
      <c r="B9307" s="52" t="s">
        <v>12167</v>
      </c>
      <c r="C9307" s="52" t="s">
        <v>10358</v>
      </c>
      <c r="D9307" s="808">
        <v>91.9</v>
      </c>
      <c r="E9307" s="757"/>
      <c r="F9307" s="757"/>
      <c r="G9307" s="757"/>
      <c r="H9307" s="757"/>
      <c r="I9307" s="757"/>
    </row>
    <row r="9308" spans="1:9" ht="15.75" customHeight="1">
      <c r="A9308" s="52">
        <v>11116</v>
      </c>
      <c r="B9308" s="52" t="s">
        <v>12168</v>
      </c>
      <c r="C9308" s="52" t="s">
        <v>10358</v>
      </c>
      <c r="D9308" s="808">
        <v>840.53</v>
      </c>
      <c r="E9308" s="757"/>
      <c r="F9308" s="757"/>
      <c r="G9308" s="757"/>
      <c r="H9308" s="757"/>
      <c r="I9308" s="757"/>
    </row>
    <row r="9309" spans="1:9" ht="15.75" customHeight="1">
      <c r="A9309" s="52">
        <v>38411</v>
      </c>
      <c r="B9309" s="52" t="s">
        <v>12169</v>
      </c>
      <c r="C9309" s="52" t="s">
        <v>10358</v>
      </c>
      <c r="D9309" s="967">
        <v>1987.85</v>
      </c>
      <c r="E9309" s="757"/>
      <c r="F9309" s="757"/>
      <c r="G9309" s="757"/>
      <c r="H9309" s="757"/>
      <c r="I9309" s="757"/>
    </row>
    <row r="9310" spans="1:9" ht="15.75" customHeight="1">
      <c r="A9310" s="52">
        <v>38189</v>
      </c>
      <c r="B9310" s="52" t="s">
        <v>12170</v>
      </c>
      <c r="C9310" s="52" t="s">
        <v>10358</v>
      </c>
      <c r="D9310" s="808">
        <v>127.96</v>
      </c>
      <c r="E9310" s="757"/>
      <c r="F9310" s="757"/>
      <c r="G9310" s="757"/>
      <c r="H9310" s="757"/>
      <c r="I9310" s="757"/>
    </row>
    <row r="9311" spans="1:9" ht="15.75" customHeight="1">
      <c r="A9311" s="52">
        <v>38190</v>
      </c>
      <c r="B9311" s="52" t="s">
        <v>12171</v>
      </c>
      <c r="C9311" s="52" t="s">
        <v>10358</v>
      </c>
      <c r="D9311" s="808">
        <v>269.58</v>
      </c>
      <c r="E9311" s="757"/>
      <c r="F9311" s="757"/>
      <c r="G9311" s="757"/>
      <c r="H9311" s="757"/>
      <c r="I9311" s="757"/>
    </row>
    <row r="9312" spans="1:9" ht="15.75" customHeight="1">
      <c r="A9312" s="52">
        <v>7608</v>
      </c>
      <c r="B9312" s="52" t="s">
        <v>12172</v>
      </c>
      <c r="C9312" s="52" t="s">
        <v>10358</v>
      </c>
      <c r="D9312" s="808">
        <v>10.38</v>
      </c>
      <c r="E9312" s="757"/>
      <c r="F9312" s="757"/>
      <c r="G9312" s="757"/>
      <c r="H9312" s="757"/>
      <c r="I9312" s="757"/>
    </row>
    <row r="9313" spans="1:9" ht="15.75" customHeight="1">
      <c r="A9313" s="52">
        <v>1370</v>
      </c>
      <c r="B9313" s="52" t="s">
        <v>12173</v>
      </c>
      <c r="C9313" s="52" t="s">
        <v>10358</v>
      </c>
      <c r="D9313" s="808">
        <v>126.06</v>
      </c>
      <c r="E9313" s="757"/>
      <c r="F9313" s="757"/>
      <c r="G9313" s="757"/>
      <c r="H9313" s="757"/>
      <c r="I9313" s="757"/>
    </row>
    <row r="9314" spans="1:9" ht="15.75" customHeight="1">
      <c r="A9314" s="52">
        <v>36516</v>
      </c>
      <c r="B9314" s="52" t="s">
        <v>12174</v>
      </c>
      <c r="C9314" s="52" t="s">
        <v>10358</v>
      </c>
      <c r="D9314" s="967">
        <v>137289.69</v>
      </c>
      <c r="E9314" s="757"/>
      <c r="F9314" s="757"/>
      <c r="G9314" s="757"/>
      <c r="H9314" s="757"/>
      <c r="I9314" s="757"/>
    </row>
    <row r="9315" spans="1:9" ht="15.75" customHeight="1">
      <c r="A9315" s="52">
        <v>34777</v>
      </c>
      <c r="B9315" s="52" t="s">
        <v>12175</v>
      </c>
      <c r="C9315" s="52" t="s">
        <v>10358</v>
      </c>
      <c r="D9315" s="808">
        <v>2.61</v>
      </c>
      <c r="E9315" s="757"/>
      <c r="F9315" s="757"/>
      <c r="G9315" s="757"/>
      <c r="H9315" s="757"/>
      <c r="I9315" s="757"/>
    </row>
    <row r="9316" spans="1:9" ht="15.75" customHeight="1">
      <c r="A9316" s="52">
        <v>7272</v>
      </c>
      <c r="B9316" s="52" t="s">
        <v>12176</v>
      </c>
      <c r="C9316" s="52" t="s">
        <v>10358</v>
      </c>
      <c r="D9316" s="808">
        <v>2.2000000000000002</v>
      </c>
      <c r="E9316" s="757"/>
      <c r="F9316" s="757"/>
      <c r="G9316" s="757"/>
      <c r="H9316" s="757"/>
      <c r="I9316" s="757"/>
    </row>
    <row r="9317" spans="1:9" ht="15.75" customHeight="1">
      <c r="A9317" s="52">
        <v>10605</v>
      </c>
      <c r="B9317" s="52" t="s">
        <v>12177</v>
      </c>
      <c r="C9317" s="52" t="s">
        <v>10358</v>
      </c>
      <c r="D9317" s="808">
        <v>4.71</v>
      </c>
      <c r="E9317" s="757"/>
      <c r="F9317" s="757"/>
      <c r="G9317" s="757"/>
      <c r="H9317" s="757"/>
      <c r="I9317" s="757"/>
    </row>
    <row r="9318" spans="1:9" ht="15.75" customHeight="1">
      <c r="A9318" s="52">
        <v>10604</v>
      </c>
      <c r="B9318" s="52" t="s">
        <v>12178</v>
      </c>
      <c r="C9318" s="52" t="s">
        <v>10358</v>
      </c>
      <c r="D9318" s="808">
        <v>10.97</v>
      </c>
      <c r="E9318" s="757"/>
      <c r="F9318" s="757"/>
      <c r="G9318" s="757"/>
      <c r="H9318" s="757"/>
      <c r="I9318" s="757"/>
    </row>
    <row r="9319" spans="1:9" ht="15.75" customHeight="1">
      <c r="A9319" s="52">
        <v>672</v>
      </c>
      <c r="B9319" s="52" t="s">
        <v>12179</v>
      </c>
      <c r="C9319" s="52" t="s">
        <v>10358</v>
      </c>
      <c r="D9319" s="808">
        <v>15.09</v>
      </c>
      <c r="E9319" s="757"/>
      <c r="F9319" s="757"/>
      <c r="G9319" s="757"/>
      <c r="H9319" s="757"/>
      <c r="I9319" s="757"/>
    </row>
    <row r="9320" spans="1:9" ht="15.75" customHeight="1">
      <c r="A9320" s="52">
        <v>668</v>
      </c>
      <c r="B9320" s="52" t="s">
        <v>12180</v>
      </c>
      <c r="C9320" s="52" t="s">
        <v>10358</v>
      </c>
      <c r="D9320" s="808">
        <v>18.22</v>
      </c>
      <c r="E9320" s="757"/>
      <c r="F9320" s="757"/>
      <c r="G9320" s="757"/>
      <c r="H9320" s="757"/>
      <c r="I9320" s="757"/>
    </row>
    <row r="9321" spans="1:9" ht="15.75" customHeight="1">
      <c r="A9321" s="52">
        <v>10578</v>
      </c>
      <c r="B9321" s="52" t="s">
        <v>12181</v>
      </c>
      <c r="C9321" s="52" t="s">
        <v>10358</v>
      </c>
      <c r="D9321" s="808">
        <v>21.22</v>
      </c>
      <c r="E9321" s="757"/>
      <c r="F9321" s="757"/>
      <c r="G9321" s="757"/>
      <c r="H9321" s="757"/>
      <c r="I9321" s="757"/>
    </row>
    <row r="9322" spans="1:9" ht="15.75" customHeight="1">
      <c r="A9322" s="52">
        <v>666</v>
      </c>
      <c r="B9322" s="52" t="s">
        <v>12182</v>
      </c>
      <c r="C9322" s="52" t="s">
        <v>10358</v>
      </c>
      <c r="D9322" s="808">
        <v>23.6</v>
      </c>
      <c r="E9322" s="757"/>
      <c r="F9322" s="757"/>
      <c r="G9322" s="757"/>
      <c r="H9322" s="757"/>
      <c r="I9322" s="757"/>
    </row>
    <row r="9323" spans="1:9" ht="15.75" customHeight="1">
      <c r="A9323" s="52">
        <v>665</v>
      </c>
      <c r="B9323" s="52" t="s">
        <v>12183</v>
      </c>
      <c r="C9323" s="52" t="s">
        <v>10358</v>
      </c>
      <c r="D9323" s="808">
        <v>31.56</v>
      </c>
      <c r="E9323" s="757"/>
      <c r="F9323" s="757"/>
      <c r="G9323" s="757"/>
      <c r="H9323" s="757"/>
      <c r="I9323" s="757"/>
    </row>
    <row r="9324" spans="1:9" ht="15.75" customHeight="1">
      <c r="A9324" s="52">
        <v>10577</v>
      </c>
      <c r="B9324" s="52" t="s">
        <v>12184</v>
      </c>
      <c r="C9324" s="52" t="s">
        <v>10358</v>
      </c>
      <c r="D9324" s="808">
        <v>27.99</v>
      </c>
      <c r="E9324" s="757"/>
      <c r="F9324" s="757"/>
      <c r="G9324" s="757"/>
      <c r="H9324" s="757"/>
      <c r="I9324" s="757"/>
    </row>
    <row r="9325" spans="1:9" ht="15.75" customHeight="1">
      <c r="A9325" s="52">
        <v>10583</v>
      </c>
      <c r="B9325" s="52" t="s">
        <v>12185</v>
      </c>
      <c r="C9325" s="52" t="s">
        <v>10358</v>
      </c>
      <c r="D9325" s="808">
        <v>14.54</v>
      </c>
      <c r="E9325" s="757"/>
      <c r="F9325" s="757"/>
      <c r="G9325" s="757"/>
      <c r="H9325" s="757"/>
      <c r="I9325" s="757"/>
    </row>
    <row r="9326" spans="1:9" ht="15.75" customHeight="1">
      <c r="A9326" s="52">
        <v>10579</v>
      </c>
      <c r="B9326" s="52" t="s">
        <v>12186</v>
      </c>
      <c r="C9326" s="52" t="s">
        <v>10358</v>
      </c>
      <c r="D9326" s="808">
        <v>25.35</v>
      </c>
      <c r="E9326" s="757"/>
      <c r="F9326" s="757"/>
      <c r="G9326" s="757"/>
      <c r="H9326" s="757"/>
      <c r="I9326" s="757"/>
    </row>
    <row r="9327" spans="1:9" ht="15.75" customHeight="1">
      <c r="A9327" s="52">
        <v>10582</v>
      </c>
      <c r="B9327" s="52" t="s">
        <v>12187</v>
      </c>
      <c r="C9327" s="52" t="s">
        <v>10358</v>
      </c>
      <c r="D9327" s="808">
        <v>12.8</v>
      </c>
      <c r="E9327" s="757"/>
      <c r="F9327" s="757"/>
      <c r="G9327" s="757"/>
      <c r="H9327" s="757"/>
      <c r="I9327" s="757"/>
    </row>
    <row r="9328" spans="1:9" ht="15.75" customHeight="1">
      <c r="A9328" s="52">
        <v>2436</v>
      </c>
      <c r="B9328" s="52" t="s">
        <v>12188</v>
      </c>
      <c r="C9328" s="52" t="s">
        <v>10509</v>
      </c>
      <c r="D9328" s="808">
        <v>17.239999999999998</v>
      </c>
      <c r="E9328" s="757"/>
      <c r="F9328" s="757"/>
      <c r="G9328" s="757"/>
      <c r="H9328" s="757"/>
      <c r="I9328" s="757"/>
    </row>
    <row r="9329" spans="1:9" ht="15.75" customHeight="1">
      <c r="A9329" s="52">
        <v>40918</v>
      </c>
      <c r="B9329" s="52" t="s">
        <v>12189</v>
      </c>
      <c r="C9329" s="52" t="s">
        <v>10511</v>
      </c>
      <c r="D9329" s="967">
        <v>3020.85</v>
      </c>
      <c r="E9329" s="757"/>
      <c r="F9329" s="757"/>
      <c r="G9329" s="757"/>
      <c r="H9329" s="757"/>
      <c r="I9329" s="757"/>
    </row>
    <row r="9330" spans="1:9" ht="15.75" customHeight="1">
      <c r="A9330" s="52">
        <v>2439</v>
      </c>
      <c r="B9330" s="52" t="s">
        <v>12190</v>
      </c>
      <c r="C9330" s="52" t="s">
        <v>10509</v>
      </c>
      <c r="D9330" s="808">
        <v>17.239999999999998</v>
      </c>
      <c r="E9330" s="757"/>
      <c r="F9330" s="757"/>
      <c r="G9330" s="757"/>
      <c r="H9330" s="757"/>
      <c r="I9330" s="757"/>
    </row>
    <row r="9331" spans="1:9" ht="15.75" customHeight="1">
      <c r="A9331" s="52">
        <v>40923</v>
      </c>
      <c r="B9331" s="52" t="s">
        <v>12191</v>
      </c>
      <c r="C9331" s="52" t="s">
        <v>10511</v>
      </c>
      <c r="D9331" s="967">
        <v>3020.85</v>
      </c>
      <c r="E9331" s="757"/>
      <c r="F9331" s="757"/>
      <c r="G9331" s="757"/>
      <c r="H9331" s="757"/>
      <c r="I9331" s="757"/>
    </row>
    <row r="9332" spans="1:9" ht="15.75" customHeight="1">
      <c r="A9332" s="52">
        <v>10998</v>
      </c>
      <c r="B9332" s="52" t="s">
        <v>12192</v>
      </c>
      <c r="C9332" s="52" t="s">
        <v>10406</v>
      </c>
      <c r="D9332" s="808">
        <v>41.93</v>
      </c>
      <c r="E9332" s="757"/>
      <c r="F9332" s="757"/>
      <c r="G9332" s="757"/>
      <c r="H9332" s="757"/>
      <c r="I9332" s="757"/>
    </row>
    <row r="9333" spans="1:9" ht="15.75" customHeight="1">
      <c r="A9333" s="52">
        <v>11002</v>
      </c>
      <c r="B9333" s="52" t="s">
        <v>12193</v>
      </c>
      <c r="C9333" s="52" t="s">
        <v>10406</v>
      </c>
      <c r="D9333" s="808">
        <v>38.409999999999997</v>
      </c>
      <c r="E9333" s="757"/>
      <c r="F9333" s="757"/>
      <c r="G9333" s="757"/>
      <c r="H9333" s="757"/>
      <c r="I9333" s="757"/>
    </row>
    <row r="9334" spans="1:9" ht="15.75" customHeight="1">
      <c r="A9334" s="52">
        <v>10999</v>
      </c>
      <c r="B9334" s="52" t="s">
        <v>12194</v>
      </c>
      <c r="C9334" s="52" t="s">
        <v>10406</v>
      </c>
      <c r="D9334" s="808">
        <v>36.9</v>
      </c>
      <c r="E9334" s="757"/>
      <c r="F9334" s="757"/>
      <c r="G9334" s="757"/>
      <c r="H9334" s="757"/>
      <c r="I9334" s="757"/>
    </row>
    <row r="9335" spans="1:9" ht="15.75" customHeight="1">
      <c r="A9335" s="52">
        <v>10997</v>
      </c>
      <c r="B9335" s="52" t="s">
        <v>12195</v>
      </c>
      <c r="C9335" s="52" t="s">
        <v>10406</v>
      </c>
      <c r="D9335" s="808">
        <v>40</v>
      </c>
      <c r="E9335" s="757"/>
      <c r="F9335" s="757"/>
      <c r="G9335" s="757"/>
      <c r="H9335" s="757"/>
      <c r="I9335" s="757"/>
    </row>
    <row r="9336" spans="1:9" ht="15.75" customHeight="1">
      <c r="A9336" s="52">
        <v>2685</v>
      </c>
      <c r="B9336" s="52" t="s">
        <v>12196</v>
      </c>
      <c r="C9336" s="52" t="s">
        <v>10402</v>
      </c>
      <c r="D9336" s="808">
        <v>8.07</v>
      </c>
      <c r="E9336" s="757"/>
      <c r="F9336" s="757"/>
      <c r="G9336" s="757"/>
      <c r="H9336" s="757"/>
      <c r="I9336" s="757"/>
    </row>
    <row r="9337" spans="1:9" ht="15.75" customHeight="1">
      <c r="A9337" s="52">
        <v>2680</v>
      </c>
      <c r="B9337" s="52" t="s">
        <v>12197</v>
      </c>
      <c r="C9337" s="52" t="s">
        <v>10402</v>
      </c>
      <c r="D9337" s="808">
        <v>11.82</v>
      </c>
      <c r="E9337" s="757"/>
      <c r="F9337" s="757"/>
      <c r="G9337" s="757"/>
      <c r="H9337" s="757"/>
      <c r="I9337" s="757"/>
    </row>
    <row r="9338" spans="1:9" ht="15.75" customHeight="1">
      <c r="A9338" s="52">
        <v>2684</v>
      </c>
      <c r="B9338" s="52" t="s">
        <v>12198</v>
      </c>
      <c r="C9338" s="52" t="s">
        <v>10402</v>
      </c>
      <c r="D9338" s="808">
        <v>10.75</v>
      </c>
      <c r="E9338" s="757"/>
      <c r="F9338" s="757"/>
      <c r="G9338" s="757"/>
      <c r="H9338" s="757"/>
      <c r="I9338" s="757"/>
    </row>
    <row r="9339" spans="1:9" ht="15.75" customHeight="1">
      <c r="A9339" s="52">
        <v>2673</v>
      </c>
      <c r="B9339" s="52" t="s">
        <v>12199</v>
      </c>
      <c r="C9339" s="52" t="s">
        <v>10402</v>
      </c>
      <c r="D9339" s="808">
        <v>4.1500000000000004</v>
      </c>
      <c r="E9339" s="757"/>
      <c r="F9339" s="757"/>
      <c r="G9339" s="757"/>
      <c r="H9339" s="757"/>
      <c r="I9339" s="757"/>
    </row>
    <row r="9340" spans="1:9" ht="15.75" customHeight="1">
      <c r="A9340" s="52">
        <v>2681</v>
      </c>
      <c r="B9340" s="52" t="s">
        <v>12200</v>
      </c>
      <c r="C9340" s="52" t="s">
        <v>10402</v>
      </c>
      <c r="D9340" s="808">
        <v>19.309999999999999</v>
      </c>
      <c r="E9340" s="757"/>
      <c r="F9340" s="757"/>
      <c r="G9340" s="757"/>
      <c r="H9340" s="757"/>
      <c r="I9340" s="757"/>
    </row>
    <row r="9341" spans="1:9" ht="15.75" customHeight="1">
      <c r="A9341" s="52">
        <v>2682</v>
      </c>
      <c r="B9341" s="52" t="s">
        <v>12201</v>
      </c>
      <c r="C9341" s="52" t="s">
        <v>10402</v>
      </c>
      <c r="D9341" s="808">
        <v>28.17</v>
      </c>
      <c r="E9341" s="757"/>
      <c r="F9341" s="757"/>
      <c r="G9341" s="757"/>
      <c r="H9341" s="757"/>
      <c r="I9341" s="757"/>
    </row>
    <row r="9342" spans="1:9" ht="15.75" customHeight="1">
      <c r="A9342" s="52">
        <v>2686</v>
      </c>
      <c r="B9342" s="52" t="s">
        <v>12202</v>
      </c>
      <c r="C9342" s="52" t="s">
        <v>10402</v>
      </c>
      <c r="D9342" s="808">
        <v>35.33</v>
      </c>
      <c r="E9342" s="757"/>
      <c r="F9342" s="757"/>
      <c r="G9342" s="757"/>
      <c r="H9342" s="757"/>
      <c r="I9342" s="757"/>
    </row>
    <row r="9343" spans="1:9" ht="15.75" customHeight="1">
      <c r="A9343" s="52">
        <v>2674</v>
      </c>
      <c r="B9343" s="52" t="s">
        <v>12203</v>
      </c>
      <c r="C9343" s="52" t="s">
        <v>10402</v>
      </c>
      <c r="D9343" s="808">
        <v>5.16</v>
      </c>
      <c r="E9343" s="757"/>
      <c r="F9343" s="757"/>
      <c r="G9343" s="757"/>
      <c r="H9343" s="757"/>
      <c r="I9343" s="757"/>
    </row>
    <row r="9344" spans="1:9" ht="15.75" customHeight="1">
      <c r="A9344" s="52">
        <v>2683</v>
      </c>
      <c r="B9344" s="52" t="s">
        <v>12204</v>
      </c>
      <c r="C9344" s="52" t="s">
        <v>10402</v>
      </c>
      <c r="D9344" s="808">
        <v>55.67</v>
      </c>
      <c r="E9344" s="757"/>
      <c r="F9344" s="757"/>
      <c r="G9344" s="757"/>
      <c r="H9344" s="757"/>
      <c r="I9344" s="757"/>
    </row>
    <row r="9345" spans="1:9" ht="15.75" customHeight="1">
      <c r="A9345" s="52">
        <v>2676</v>
      </c>
      <c r="B9345" s="52" t="s">
        <v>12205</v>
      </c>
      <c r="C9345" s="52" t="s">
        <v>10402</v>
      </c>
      <c r="D9345" s="808">
        <v>2.41</v>
      </c>
      <c r="E9345" s="757"/>
      <c r="F9345" s="757"/>
      <c r="G9345" s="757"/>
      <c r="H9345" s="757"/>
      <c r="I9345" s="757"/>
    </row>
    <row r="9346" spans="1:9" ht="15.75" customHeight="1">
      <c r="A9346" s="52">
        <v>2678</v>
      </c>
      <c r="B9346" s="52" t="s">
        <v>12206</v>
      </c>
      <c r="C9346" s="52" t="s">
        <v>10402</v>
      </c>
      <c r="D9346" s="808">
        <v>3.02</v>
      </c>
      <c r="E9346" s="757"/>
      <c r="F9346" s="757"/>
      <c r="G9346" s="757"/>
      <c r="H9346" s="757"/>
      <c r="I9346" s="757"/>
    </row>
    <row r="9347" spans="1:9" ht="15.75" customHeight="1">
      <c r="A9347" s="52">
        <v>2679</v>
      </c>
      <c r="B9347" s="52" t="s">
        <v>12207</v>
      </c>
      <c r="C9347" s="52" t="s">
        <v>10402</v>
      </c>
      <c r="D9347" s="808">
        <v>4.66</v>
      </c>
      <c r="E9347" s="757"/>
      <c r="F9347" s="757"/>
      <c r="G9347" s="757"/>
      <c r="H9347" s="757"/>
      <c r="I9347" s="757"/>
    </row>
    <row r="9348" spans="1:9" ht="15.75" customHeight="1">
      <c r="A9348" s="52">
        <v>12070</v>
      </c>
      <c r="B9348" s="52" t="s">
        <v>12208</v>
      </c>
      <c r="C9348" s="52" t="s">
        <v>10402</v>
      </c>
      <c r="D9348" s="808">
        <v>6.48</v>
      </c>
      <c r="E9348" s="757"/>
      <c r="F9348" s="757"/>
      <c r="G9348" s="757"/>
      <c r="H9348" s="757"/>
      <c r="I9348" s="757"/>
    </row>
    <row r="9349" spans="1:9" ht="15.75" customHeight="1">
      <c r="A9349" s="52">
        <v>2675</v>
      </c>
      <c r="B9349" s="52" t="s">
        <v>12209</v>
      </c>
      <c r="C9349" s="52" t="s">
        <v>10402</v>
      </c>
      <c r="D9349" s="808">
        <v>8.43</v>
      </c>
      <c r="E9349" s="757"/>
      <c r="F9349" s="757"/>
      <c r="G9349" s="757"/>
      <c r="H9349" s="757"/>
      <c r="I9349" s="757"/>
    </row>
    <row r="9350" spans="1:9" ht="15.75" customHeight="1">
      <c r="A9350" s="52">
        <v>12067</v>
      </c>
      <c r="B9350" s="52" t="s">
        <v>12210</v>
      </c>
      <c r="C9350" s="52" t="s">
        <v>10402</v>
      </c>
      <c r="D9350" s="808">
        <v>11.44</v>
      </c>
      <c r="E9350" s="757"/>
      <c r="F9350" s="757"/>
      <c r="G9350" s="757"/>
      <c r="H9350" s="757"/>
      <c r="I9350" s="757"/>
    </row>
    <row r="9351" spans="1:9" ht="15.75" customHeight="1">
      <c r="A9351" s="52">
        <v>21136</v>
      </c>
      <c r="B9351" s="52" t="s">
        <v>12211</v>
      </c>
      <c r="C9351" s="52" t="s">
        <v>10402</v>
      </c>
      <c r="D9351" s="808">
        <v>14.64</v>
      </c>
      <c r="E9351" s="757"/>
      <c r="F9351" s="757"/>
      <c r="G9351" s="757"/>
      <c r="H9351" s="757"/>
      <c r="I9351" s="757"/>
    </row>
    <row r="9352" spans="1:9" ht="15.75" customHeight="1">
      <c r="A9352" s="52">
        <v>21128</v>
      </c>
      <c r="B9352" s="52" t="s">
        <v>12212</v>
      </c>
      <c r="C9352" s="52" t="s">
        <v>10402</v>
      </c>
      <c r="D9352" s="808">
        <v>11.33</v>
      </c>
      <c r="E9352" s="757"/>
      <c r="F9352" s="757"/>
      <c r="G9352" s="757"/>
      <c r="H9352" s="757"/>
      <c r="I9352" s="757"/>
    </row>
    <row r="9353" spans="1:9" ht="15.75" customHeight="1">
      <c r="A9353" s="52">
        <v>21130</v>
      </c>
      <c r="B9353" s="52" t="s">
        <v>12213</v>
      </c>
      <c r="C9353" s="52" t="s">
        <v>10402</v>
      </c>
      <c r="D9353" s="808">
        <v>28.61</v>
      </c>
      <c r="E9353" s="757"/>
      <c r="F9353" s="757"/>
      <c r="G9353" s="757"/>
      <c r="H9353" s="757"/>
      <c r="I9353" s="757"/>
    </row>
    <row r="9354" spans="1:9" ht="15.75" customHeight="1">
      <c r="A9354" s="52">
        <v>21135</v>
      </c>
      <c r="B9354" s="52" t="s">
        <v>12214</v>
      </c>
      <c r="C9354" s="52" t="s">
        <v>10402</v>
      </c>
      <c r="D9354" s="808">
        <v>28.17</v>
      </c>
      <c r="E9354" s="757"/>
      <c r="F9354" s="757"/>
      <c r="G9354" s="757"/>
      <c r="H9354" s="757"/>
      <c r="I9354" s="757"/>
    </row>
    <row r="9355" spans="1:9" ht="15.75" customHeight="1">
      <c r="A9355" s="52">
        <v>40401</v>
      </c>
      <c r="B9355" s="52" t="s">
        <v>12215</v>
      </c>
      <c r="C9355" s="52" t="s">
        <v>10402</v>
      </c>
      <c r="D9355" s="808">
        <v>5.94</v>
      </c>
      <c r="E9355" s="757"/>
      <c r="F9355" s="757"/>
      <c r="G9355" s="757"/>
      <c r="H9355" s="757"/>
      <c r="I9355" s="757"/>
    </row>
    <row r="9356" spans="1:9" ht="15.75" customHeight="1">
      <c r="A9356" s="52">
        <v>40402</v>
      </c>
      <c r="B9356" s="52" t="s">
        <v>12216</v>
      </c>
      <c r="C9356" s="52" t="s">
        <v>10402</v>
      </c>
      <c r="D9356" s="808">
        <v>7.62</v>
      </c>
      <c r="E9356" s="757"/>
      <c r="F9356" s="757"/>
      <c r="G9356" s="757"/>
      <c r="H9356" s="757"/>
      <c r="I9356" s="757"/>
    </row>
    <row r="9357" spans="1:9" ht="15.75" customHeight="1">
      <c r="A9357" s="52">
        <v>40400</v>
      </c>
      <c r="B9357" s="52" t="s">
        <v>12217</v>
      </c>
      <c r="C9357" s="52" t="s">
        <v>10402</v>
      </c>
      <c r="D9357" s="808">
        <v>4.03</v>
      </c>
      <c r="E9357" s="757"/>
      <c r="F9357" s="757"/>
      <c r="G9357" s="757"/>
      <c r="H9357" s="757"/>
      <c r="I9357" s="757"/>
    </row>
    <row r="9358" spans="1:9" ht="15.75" customHeight="1">
      <c r="A9358" s="52">
        <v>2504</v>
      </c>
      <c r="B9358" s="52" t="s">
        <v>12218</v>
      </c>
      <c r="C9358" s="52" t="s">
        <v>10402</v>
      </c>
      <c r="D9358" s="808">
        <v>12.57</v>
      </c>
      <c r="E9358" s="757"/>
      <c r="F9358" s="757"/>
      <c r="G9358" s="757"/>
      <c r="H9358" s="757"/>
      <c r="I9358" s="757"/>
    </row>
    <row r="9359" spans="1:9" ht="15.75" customHeight="1">
      <c r="A9359" s="52">
        <v>2501</v>
      </c>
      <c r="B9359" s="52" t="s">
        <v>12219</v>
      </c>
      <c r="C9359" s="52" t="s">
        <v>10402</v>
      </c>
      <c r="D9359" s="808">
        <v>16.48</v>
      </c>
      <c r="E9359" s="757"/>
      <c r="F9359" s="757"/>
      <c r="G9359" s="757"/>
      <c r="H9359" s="757"/>
      <c r="I9359" s="757"/>
    </row>
    <row r="9360" spans="1:9" ht="15.75" customHeight="1">
      <c r="A9360" s="52">
        <v>2502</v>
      </c>
      <c r="B9360" s="52" t="s">
        <v>12220</v>
      </c>
      <c r="C9360" s="52" t="s">
        <v>10402</v>
      </c>
      <c r="D9360" s="808">
        <v>24.87</v>
      </c>
      <c r="E9360" s="757"/>
      <c r="F9360" s="757"/>
      <c r="G9360" s="757"/>
      <c r="H9360" s="757"/>
      <c r="I9360" s="757"/>
    </row>
    <row r="9361" spans="1:9" ht="15.75" customHeight="1">
      <c r="A9361" s="52">
        <v>2503</v>
      </c>
      <c r="B9361" s="52" t="s">
        <v>12221</v>
      </c>
      <c r="C9361" s="52" t="s">
        <v>10402</v>
      </c>
      <c r="D9361" s="808">
        <v>32.01</v>
      </c>
      <c r="E9361" s="757"/>
      <c r="F9361" s="757"/>
      <c r="G9361" s="757"/>
      <c r="H9361" s="757"/>
      <c r="I9361" s="757"/>
    </row>
    <row r="9362" spans="1:9" ht="15.75" customHeight="1">
      <c r="A9362" s="52">
        <v>2500</v>
      </c>
      <c r="B9362" s="52" t="s">
        <v>12222</v>
      </c>
      <c r="C9362" s="52" t="s">
        <v>10402</v>
      </c>
      <c r="D9362" s="808">
        <v>42.64</v>
      </c>
      <c r="E9362" s="757"/>
      <c r="F9362" s="757"/>
      <c r="G9362" s="757"/>
      <c r="H9362" s="757"/>
      <c r="I9362" s="757"/>
    </row>
    <row r="9363" spans="1:9" ht="15.75" customHeight="1">
      <c r="A9363" s="52">
        <v>2505</v>
      </c>
      <c r="B9363" s="52" t="s">
        <v>12223</v>
      </c>
      <c r="C9363" s="52" t="s">
        <v>10402</v>
      </c>
      <c r="D9363" s="808">
        <v>66.459999999999994</v>
      </c>
      <c r="E9363" s="757"/>
      <c r="F9363" s="757"/>
      <c r="G9363" s="757"/>
      <c r="H9363" s="757"/>
      <c r="I9363" s="757"/>
    </row>
    <row r="9364" spans="1:9" ht="15.75" customHeight="1">
      <c r="A9364" s="52">
        <v>12056</v>
      </c>
      <c r="B9364" s="52" t="s">
        <v>12224</v>
      </c>
      <c r="C9364" s="52" t="s">
        <v>10402</v>
      </c>
      <c r="D9364" s="808">
        <v>26.85</v>
      </c>
      <c r="E9364" s="757"/>
      <c r="F9364" s="757"/>
      <c r="G9364" s="757"/>
      <c r="H9364" s="757"/>
      <c r="I9364" s="757"/>
    </row>
    <row r="9365" spans="1:9" ht="15.75" customHeight="1">
      <c r="A9365" s="52">
        <v>12057</v>
      </c>
      <c r="B9365" s="52" t="s">
        <v>12225</v>
      </c>
      <c r="C9365" s="52" t="s">
        <v>10402</v>
      </c>
      <c r="D9365" s="808">
        <v>22.81</v>
      </c>
      <c r="E9365" s="757"/>
      <c r="F9365" s="757"/>
      <c r="G9365" s="757"/>
      <c r="H9365" s="757"/>
      <c r="I9365" s="757"/>
    </row>
    <row r="9366" spans="1:9" ht="15.75" customHeight="1">
      <c r="A9366" s="52">
        <v>12059</v>
      </c>
      <c r="B9366" s="52" t="s">
        <v>12226</v>
      </c>
      <c r="C9366" s="52" t="s">
        <v>10402</v>
      </c>
      <c r="D9366" s="808">
        <v>8</v>
      </c>
      <c r="E9366" s="757"/>
      <c r="F9366" s="757"/>
      <c r="G9366" s="757"/>
      <c r="H9366" s="757"/>
      <c r="I9366" s="757"/>
    </row>
    <row r="9367" spans="1:9" ht="15.75" customHeight="1">
      <c r="A9367" s="52">
        <v>12058</v>
      </c>
      <c r="B9367" s="52" t="s">
        <v>12227</v>
      </c>
      <c r="C9367" s="52" t="s">
        <v>10402</v>
      </c>
      <c r="D9367" s="808">
        <v>14.22</v>
      </c>
      <c r="E9367" s="757"/>
      <c r="F9367" s="757"/>
      <c r="G9367" s="757"/>
      <c r="H9367" s="757"/>
      <c r="I9367" s="757"/>
    </row>
    <row r="9368" spans="1:9" ht="15.75" customHeight="1">
      <c r="A9368" s="52">
        <v>12060</v>
      </c>
      <c r="B9368" s="52" t="s">
        <v>12228</v>
      </c>
      <c r="C9368" s="52" t="s">
        <v>10402</v>
      </c>
      <c r="D9368" s="808">
        <v>59.26</v>
      </c>
      <c r="E9368" s="757"/>
      <c r="F9368" s="757"/>
      <c r="G9368" s="757"/>
      <c r="H9368" s="757"/>
      <c r="I9368" s="757"/>
    </row>
    <row r="9369" spans="1:9" ht="15.75" customHeight="1">
      <c r="A9369" s="52">
        <v>12061</v>
      </c>
      <c r="B9369" s="52" t="s">
        <v>12229</v>
      </c>
      <c r="C9369" s="52" t="s">
        <v>10402</v>
      </c>
      <c r="D9369" s="808">
        <v>36.18</v>
      </c>
      <c r="E9369" s="757"/>
      <c r="F9369" s="757"/>
      <c r="G9369" s="757"/>
      <c r="H9369" s="757"/>
      <c r="I9369" s="757"/>
    </row>
    <row r="9370" spans="1:9" ht="15.75" customHeight="1">
      <c r="A9370" s="52">
        <v>12062</v>
      </c>
      <c r="B9370" s="52" t="s">
        <v>12230</v>
      </c>
      <c r="C9370" s="52" t="s">
        <v>10402</v>
      </c>
      <c r="D9370" s="808">
        <v>66.73</v>
      </c>
      <c r="E9370" s="757"/>
      <c r="F9370" s="757"/>
      <c r="G9370" s="757"/>
      <c r="H9370" s="757"/>
      <c r="I9370" s="757"/>
    </row>
    <row r="9371" spans="1:9" ht="15.75" customHeight="1">
      <c r="A9371" s="52">
        <v>21137</v>
      </c>
      <c r="B9371" s="52" t="s">
        <v>12231</v>
      </c>
      <c r="C9371" s="52" t="s">
        <v>10402</v>
      </c>
      <c r="D9371" s="808">
        <v>11.6</v>
      </c>
      <c r="E9371" s="757"/>
      <c r="F9371" s="757"/>
      <c r="G9371" s="757"/>
      <c r="H9371" s="757"/>
      <c r="I9371" s="757"/>
    </row>
    <row r="9372" spans="1:9" ht="15.75" customHeight="1">
      <c r="A9372" s="52">
        <v>2687</v>
      </c>
      <c r="B9372" s="52" t="s">
        <v>12232</v>
      </c>
      <c r="C9372" s="52" t="s">
        <v>10402</v>
      </c>
      <c r="D9372" s="808">
        <v>2.11</v>
      </c>
      <c r="E9372" s="757"/>
      <c r="F9372" s="757"/>
      <c r="G9372" s="757"/>
      <c r="H9372" s="757"/>
      <c r="I9372" s="757"/>
    </row>
    <row r="9373" spans="1:9" ht="15.75" customHeight="1">
      <c r="A9373" s="52">
        <v>2689</v>
      </c>
      <c r="B9373" s="52" t="s">
        <v>12233</v>
      </c>
      <c r="C9373" s="52" t="s">
        <v>10402</v>
      </c>
      <c r="D9373" s="808">
        <v>2.5099999999999998</v>
      </c>
      <c r="E9373" s="757"/>
      <c r="F9373" s="757"/>
      <c r="G9373" s="757"/>
      <c r="H9373" s="757"/>
      <c r="I9373" s="757"/>
    </row>
    <row r="9374" spans="1:9" ht="15.75" customHeight="1">
      <c r="A9374" s="52">
        <v>2688</v>
      </c>
      <c r="B9374" s="52" t="s">
        <v>12234</v>
      </c>
      <c r="C9374" s="52" t="s">
        <v>10402</v>
      </c>
      <c r="D9374" s="808">
        <v>2.72</v>
      </c>
      <c r="E9374" s="757"/>
      <c r="F9374" s="757"/>
      <c r="G9374" s="757"/>
      <c r="H9374" s="757"/>
      <c r="I9374" s="757"/>
    </row>
    <row r="9375" spans="1:9" ht="15.75" customHeight="1">
      <c r="A9375" s="52">
        <v>2690</v>
      </c>
      <c r="B9375" s="52" t="s">
        <v>12235</v>
      </c>
      <c r="C9375" s="52" t="s">
        <v>10402</v>
      </c>
      <c r="D9375" s="808">
        <v>4.6500000000000004</v>
      </c>
      <c r="E9375" s="757"/>
      <c r="F9375" s="757"/>
      <c r="G9375" s="757"/>
      <c r="H9375" s="757"/>
      <c r="I9375" s="757"/>
    </row>
    <row r="9376" spans="1:9" ht="15.75" customHeight="1">
      <c r="A9376" s="52">
        <v>39243</v>
      </c>
      <c r="B9376" s="52" t="s">
        <v>12236</v>
      </c>
      <c r="C9376" s="52" t="s">
        <v>10402</v>
      </c>
      <c r="D9376" s="808">
        <v>3.06</v>
      </c>
      <c r="E9376" s="757"/>
      <c r="F9376" s="757"/>
      <c r="G9376" s="757"/>
      <c r="H9376" s="757"/>
      <c r="I9376" s="757"/>
    </row>
    <row r="9377" spans="1:9" ht="15.75" customHeight="1">
      <c r="A9377" s="52">
        <v>39244</v>
      </c>
      <c r="B9377" s="52" t="s">
        <v>12237</v>
      </c>
      <c r="C9377" s="52" t="s">
        <v>10402</v>
      </c>
      <c r="D9377" s="808">
        <v>4.1399999999999997</v>
      </c>
      <c r="E9377" s="757"/>
      <c r="F9377" s="757"/>
      <c r="G9377" s="757"/>
      <c r="H9377" s="757"/>
      <c r="I9377" s="757"/>
    </row>
    <row r="9378" spans="1:9" ht="15.75" customHeight="1">
      <c r="A9378" s="52">
        <v>39245</v>
      </c>
      <c r="B9378" s="52" t="s">
        <v>12238</v>
      </c>
      <c r="C9378" s="52" t="s">
        <v>10402</v>
      </c>
      <c r="D9378" s="808">
        <v>7.97</v>
      </c>
      <c r="E9378" s="757"/>
      <c r="F9378" s="757"/>
      <c r="G9378" s="757"/>
      <c r="H9378" s="757"/>
      <c r="I9378" s="757"/>
    </row>
    <row r="9379" spans="1:9" ht="15.75" customHeight="1">
      <c r="A9379" s="52">
        <v>39254</v>
      </c>
      <c r="B9379" s="52" t="s">
        <v>12239</v>
      </c>
      <c r="C9379" s="52" t="s">
        <v>10402</v>
      </c>
      <c r="D9379" s="808">
        <v>11.92</v>
      </c>
      <c r="E9379" s="757"/>
      <c r="F9379" s="757"/>
      <c r="G9379" s="757"/>
      <c r="H9379" s="757"/>
      <c r="I9379" s="757"/>
    </row>
    <row r="9380" spans="1:9" ht="15.75" customHeight="1">
      <c r="A9380" s="52">
        <v>39255</v>
      </c>
      <c r="B9380" s="52" t="s">
        <v>12240</v>
      </c>
      <c r="C9380" s="52" t="s">
        <v>10402</v>
      </c>
      <c r="D9380" s="808">
        <v>22.05</v>
      </c>
      <c r="E9380" s="757"/>
      <c r="F9380" s="757"/>
      <c r="G9380" s="757"/>
      <c r="H9380" s="757"/>
      <c r="I9380" s="757"/>
    </row>
    <row r="9381" spans="1:9" ht="15.75" customHeight="1">
      <c r="A9381" s="52">
        <v>39253</v>
      </c>
      <c r="B9381" s="52" t="s">
        <v>12241</v>
      </c>
      <c r="C9381" s="52" t="s">
        <v>10402</v>
      </c>
      <c r="D9381" s="808">
        <v>15.19</v>
      </c>
      <c r="E9381" s="757"/>
      <c r="F9381" s="757"/>
      <c r="G9381" s="757"/>
      <c r="H9381" s="757"/>
      <c r="I9381" s="757"/>
    </row>
    <row r="9382" spans="1:9" ht="15.75" customHeight="1">
      <c r="A9382" s="52">
        <v>39246</v>
      </c>
      <c r="B9382" s="52" t="s">
        <v>12242</v>
      </c>
      <c r="C9382" s="52" t="s">
        <v>10402</v>
      </c>
      <c r="D9382" s="808">
        <v>10.31</v>
      </c>
      <c r="E9382" s="757"/>
      <c r="F9382" s="757"/>
      <c r="G9382" s="757"/>
      <c r="H9382" s="757"/>
      <c r="I9382" s="757"/>
    </row>
    <row r="9383" spans="1:9" ht="15.75" customHeight="1">
      <c r="A9383" s="52">
        <v>39247</v>
      </c>
      <c r="B9383" s="52" t="s">
        <v>12243</v>
      </c>
      <c r="C9383" s="52" t="s">
        <v>10402</v>
      </c>
      <c r="D9383" s="808">
        <v>8.99</v>
      </c>
      <c r="E9383" s="757"/>
      <c r="F9383" s="757"/>
      <c r="G9383" s="757"/>
      <c r="H9383" s="757"/>
      <c r="I9383" s="757"/>
    </row>
    <row r="9384" spans="1:9" ht="15.75" customHeight="1">
      <c r="A9384" s="52">
        <v>2446</v>
      </c>
      <c r="B9384" s="52" t="s">
        <v>12244</v>
      </c>
      <c r="C9384" s="52" t="s">
        <v>10402</v>
      </c>
      <c r="D9384" s="808">
        <v>14.8</v>
      </c>
      <c r="E9384" s="757"/>
      <c r="F9384" s="757"/>
      <c r="G9384" s="757"/>
      <c r="H9384" s="757"/>
      <c r="I9384" s="757"/>
    </row>
    <row r="9385" spans="1:9" ht="15.75" customHeight="1">
      <c r="A9385" s="52">
        <v>2442</v>
      </c>
      <c r="B9385" s="52" t="s">
        <v>12245</v>
      </c>
      <c r="C9385" s="52" t="s">
        <v>10402</v>
      </c>
      <c r="D9385" s="808">
        <v>20.74</v>
      </c>
      <c r="E9385" s="757"/>
      <c r="F9385" s="757"/>
      <c r="G9385" s="757"/>
      <c r="H9385" s="757"/>
      <c r="I9385" s="757"/>
    </row>
    <row r="9386" spans="1:9" ht="15.75" customHeight="1">
      <c r="A9386" s="52">
        <v>39248</v>
      </c>
      <c r="B9386" s="52" t="s">
        <v>12246</v>
      </c>
      <c r="C9386" s="52" t="s">
        <v>10402</v>
      </c>
      <c r="D9386" s="808">
        <v>28.9</v>
      </c>
      <c r="E9386" s="757"/>
      <c r="F9386" s="757"/>
      <c r="G9386" s="757"/>
      <c r="H9386" s="757"/>
      <c r="I9386" s="757"/>
    </row>
    <row r="9387" spans="1:9" ht="15.75" customHeight="1">
      <c r="A9387" s="52">
        <v>2438</v>
      </c>
      <c r="B9387" s="52" t="s">
        <v>12247</v>
      </c>
      <c r="C9387" s="52" t="s">
        <v>10509</v>
      </c>
      <c r="D9387" s="808">
        <v>19.399999999999999</v>
      </c>
      <c r="E9387" s="757"/>
      <c r="F9387" s="757"/>
      <c r="G9387" s="757"/>
      <c r="H9387" s="757"/>
      <c r="I9387" s="757"/>
    </row>
    <row r="9388" spans="1:9" ht="15.75" customHeight="1">
      <c r="A9388" s="52">
        <v>40922</v>
      </c>
      <c r="B9388" s="52" t="s">
        <v>12248</v>
      </c>
      <c r="C9388" s="52" t="s">
        <v>10511</v>
      </c>
      <c r="D9388" s="967">
        <v>3402.16</v>
      </c>
      <c r="E9388" s="757"/>
      <c r="F9388" s="757"/>
      <c r="G9388" s="757"/>
      <c r="H9388" s="757"/>
      <c r="I9388" s="757"/>
    </row>
    <row r="9389" spans="1:9" ht="15.75" customHeight="1">
      <c r="A9389" s="52">
        <v>36486</v>
      </c>
      <c r="B9389" s="52" t="s">
        <v>12249</v>
      </c>
      <c r="C9389" s="52" t="s">
        <v>10358</v>
      </c>
      <c r="D9389" s="967">
        <v>71571.179999999993</v>
      </c>
      <c r="E9389" s="757"/>
      <c r="F9389" s="757"/>
      <c r="G9389" s="757"/>
      <c r="H9389" s="757"/>
      <c r="I9389" s="757"/>
    </row>
    <row r="9390" spans="1:9" ht="15.75" customHeight="1">
      <c r="A9390" s="52">
        <v>37777</v>
      </c>
      <c r="B9390" s="52" t="s">
        <v>12250</v>
      </c>
      <c r="C9390" s="52" t="s">
        <v>10358</v>
      </c>
      <c r="D9390" s="967">
        <v>336955.72</v>
      </c>
      <c r="E9390" s="757"/>
      <c r="F9390" s="757"/>
      <c r="G9390" s="757"/>
      <c r="H9390" s="757"/>
      <c r="I9390" s="757"/>
    </row>
    <row r="9391" spans="1:9" ht="15.75" customHeight="1">
      <c r="A9391" s="52">
        <v>12624</v>
      </c>
      <c r="B9391" s="52" t="s">
        <v>12251</v>
      </c>
      <c r="C9391" s="52" t="s">
        <v>10358</v>
      </c>
      <c r="D9391" s="808">
        <v>35.86</v>
      </c>
      <c r="E9391" s="757"/>
      <c r="F9391" s="757"/>
      <c r="G9391" s="757"/>
      <c r="H9391" s="757"/>
      <c r="I9391" s="757"/>
    </row>
    <row r="9392" spans="1:9" ht="15.75" customHeight="1">
      <c r="A9392" s="52">
        <v>517</v>
      </c>
      <c r="B9392" s="52" t="s">
        <v>12252</v>
      </c>
      <c r="C9392" s="52" t="s">
        <v>10408</v>
      </c>
      <c r="D9392" s="808">
        <v>9.3800000000000008</v>
      </c>
      <c r="E9392" s="757"/>
      <c r="F9392" s="757"/>
      <c r="G9392" s="757"/>
      <c r="H9392" s="757"/>
      <c r="I9392" s="757"/>
    </row>
    <row r="9393" spans="1:9" ht="15.75" customHeight="1">
      <c r="A9393" s="52">
        <v>37534</v>
      </c>
      <c r="B9393" s="52" t="s">
        <v>12253</v>
      </c>
      <c r="C9393" s="52" t="s">
        <v>10406</v>
      </c>
      <c r="D9393" s="808">
        <v>21.31</v>
      </c>
      <c r="E9393" s="757"/>
      <c r="F9393" s="757"/>
      <c r="G9393" s="757"/>
      <c r="H9393" s="757"/>
      <c r="I9393" s="757"/>
    </row>
    <row r="9394" spans="1:9" ht="15.75" customHeight="1">
      <c r="A9394" s="52">
        <v>37535</v>
      </c>
      <c r="B9394" s="52" t="s">
        <v>12254</v>
      </c>
      <c r="C9394" s="52" t="s">
        <v>10406</v>
      </c>
      <c r="D9394" s="808">
        <v>21.31</v>
      </c>
      <c r="E9394" s="757"/>
      <c r="F9394" s="757"/>
      <c r="G9394" s="757"/>
      <c r="H9394" s="757"/>
      <c r="I9394" s="757"/>
    </row>
    <row r="9395" spans="1:9" ht="15.75" customHeight="1">
      <c r="A9395" s="52">
        <v>37533</v>
      </c>
      <c r="B9395" s="52" t="s">
        <v>12255</v>
      </c>
      <c r="C9395" s="52" t="s">
        <v>10406</v>
      </c>
      <c r="D9395" s="808">
        <v>21.31</v>
      </c>
      <c r="E9395" s="757"/>
      <c r="F9395" s="757"/>
      <c r="G9395" s="757"/>
      <c r="H9395" s="757"/>
      <c r="I9395" s="757"/>
    </row>
    <row r="9396" spans="1:9" ht="15.75" customHeight="1">
      <c r="A9396" s="52">
        <v>37537</v>
      </c>
      <c r="B9396" s="52" t="s">
        <v>12256</v>
      </c>
      <c r="C9396" s="52" t="s">
        <v>10406</v>
      </c>
      <c r="D9396" s="808">
        <v>16.13</v>
      </c>
      <c r="E9396" s="757"/>
      <c r="F9396" s="757"/>
      <c r="G9396" s="757"/>
      <c r="H9396" s="757"/>
      <c r="I9396" s="757"/>
    </row>
    <row r="9397" spans="1:9" ht="15.75" customHeight="1">
      <c r="A9397" s="52">
        <v>37536</v>
      </c>
      <c r="B9397" s="52" t="s">
        <v>12257</v>
      </c>
      <c r="C9397" s="52" t="s">
        <v>10406</v>
      </c>
      <c r="D9397" s="808">
        <v>16.13</v>
      </c>
      <c r="E9397" s="757"/>
      <c r="F9397" s="757"/>
      <c r="G9397" s="757"/>
      <c r="H9397" s="757"/>
      <c r="I9397" s="757"/>
    </row>
    <row r="9398" spans="1:9" ht="15.75" customHeight="1">
      <c r="A9398" s="52">
        <v>37532</v>
      </c>
      <c r="B9398" s="52" t="s">
        <v>12258</v>
      </c>
      <c r="C9398" s="52" t="s">
        <v>10406</v>
      </c>
      <c r="D9398" s="808">
        <v>16.13</v>
      </c>
      <c r="E9398" s="757"/>
      <c r="F9398" s="757"/>
      <c r="G9398" s="757"/>
      <c r="H9398" s="757"/>
      <c r="I9398" s="757"/>
    </row>
    <row r="9399" spans="1:9" ht="15.75" customHeight="1">
      <c r="A9399" s="52">
        <v>2696</v>
      </c>
      <c r="B9399" s="52" t="s">
        <v>12259</v>
      </c>
      <c r="C9399" s="52" t="s">
        <v>10509</v>
      </c>
      <c r="D9399" s="808">
        <v>17.239999999999998</v>
      </c>
      <c r="E9399" s="757"/>
      <c r="F9399" s="757"/>
      <c r="G9399" s="757"/>
      <c r="H9399" s="757"/>
      <c r="I9399" s="757"/>
    </row>
    <row r="9400" spans="1:9" ht="15.75" customHeight="1">
      <c r="A9400" s="52">
        <v>40928</v>
      </c>
      <c r="B9400" s="52" t="s">
        <v>12260</v>
      </c>
      <c r="C9400" s="52" t="s">
        <v>10511</v>
      </c>
      <c r="D9400" s="967">
        <v>3020.85</v>
      </c>
      <c r="E9400" s="757"/>
      <c r="F9400" s="757"/>
      <c r="G9400" s="757"/>
      <c r="H9400" s="757"/>
      <c r="I9400" s="757"/>
    </row>
    <row r="9401" spans="1:9" ht="15.75" customHeight="1">
      <c r="A9401" s="52">
        <v>4083</v>
      </c>
      <c r="B9401" s="52" t="s">
        <v>12261</v>
      </c>
      <c r="C9401" s="52" t="s">
        <v>10509</v>
      </c>
      <c r="D9401" s="808">
        <v>18.420000000000002</v>
      </c>
      <c r="E9401" s="757"/>
      <c r="F9401" s="757"/>
      <c r="G9401" s="757"/>
      <c r="H9401" s="757"/>
      <c r="I9401" s="757"/>
    </row>
    <row r="9402" spans="1:9" ht="15.75" customHeight="1">
      <c r="A9402" s="52">
        <v>40818</v>
      </c>
      <c r="B9402" s="52" t="s">
        <v>12262</v>
      </c>
      <c r="C9402" s="52" t="s">
        <v>10511</v>
      </c>
      <c r="D9402" s="967">
        <v>3226.48</v>
      </c>
      <c r="E9402" s="757"/>
      <c r="F9402" s="757"/>
      <c r="G9402" s="757"/>
      <c r="H9402" s="757"/>
      <c r="I9402" s="757"/>
    </row>
    <row r="9403" spans="1:9" ht="15.75" customHeight="1">
      <c r="A9403" s="52">
        <v>43146</v>
      </c>
      <c r="B9403" s="52" t="s">
        <v>12263</v>
      </c>
      <c r="C9403" s="52" t="s">
        <v>10406</v>
      </c>
      <c r="D9403" s="808">
        <v>11.75</v>
      </c>
      <c r="E9403" s="757"/>
      <c r="F9403" s="757"/>
      <c r="G9403" s="757"/>
      <c r="H9403" s="757"/>
      <c r="I9403" s="757"/>
    </row>
    <row r="9404" spans="1:9" ht="15.75" customHeight="1">
      <c r="A9404" s="52">
        <v>2705</v>
      </c>
      <c r="B9404" s="52" t="s">
        <v>12264</v>
      </c>
      <c r="C9404" s="52" t="s">
        <v>12265</v>
      </c>
      <c r="D9404" s="808">
        <v>0.7</v>
      </c>
      <c r="E9404" s="757"/>
      <c r="F9404" s="757"/>
      <c r="G9404" s="757"/>
      <c r="H9404" s="757"/>
      <c r="I9404" s="757"/>
    </row>
    <row r="9405" spans="1:9" ht="15.75" customHeight="1">
      <c r="A9405" s="52">
        <v>14250</v>
      </c>
      <c r="B9405" s="52" t="s">
        <v>12266</v>
      </c>
      <c r="C9405" s="52" t="s">
        <v>12265</v>
      </c>
      <c r="D9405" s="808">
        <v>0.72</v>
      </c>
      <c r="E9405" s="757"/>
      <c r="F9405" s="757"/>
      <c r="G9405" s="757"/>
      <c r="H9405" s="757"/>
      <c r="I9405" s="757"/>
    </row>
    <row r="9406" spans="1:9" ht="15.75" customHeight="1">
      <c r="A9406" s="52">
        <v>11683</v>
      </c>
      <c r="B9406" s="52" t="s">
        <v>12267</v>
      </c>
      <c r="C9406" s="52" t="s">
        <v>10358</v>
      </c>
      <c r="D9406" s="808">
        <v>32.409999999999997</v>
      </c>
      <c r="E9406" s="757"/>
      <c r="F9406" s="757"/>
      <c r="G9406" s="757"/>
      <c r="H9406" s="757"/>
      <c r="I9406" s="757"/>
    </row>
    <row r="9407" spans="1:9" ht="15.75" customHeight="1">
      <c r="A9407" s="52">
        <v>11684</v>
      </c>
      <c r="B9407" s="52" t="s">
        <v>12268</v>
      </c>
      <c r="C9407" s="52" t="s">
        <v>10358</v>
      </c>
      <c r="D9407" s="808">
        <v>35.479999999999997</v>
      </c>
      <c r="E9407" s="757"/>
      <c r="F9407" s="757"/>
      <c r="G9407" s="757"/>
      <c r="H9407" s="757"/>
      <c r="I9407" s="757"/>
    </row>
    <row r="9408" spans="1:9" ht="15.75" customHeight="1">
      <c r="A9408" s="52">
        <v>6141</v>
      </c>
      <c r="B9408" s="52" t="s">
        <v>12269</v>
      </c>
      <c r="C9408" s="52" t="s">
        <v>10358</v>
      </c>
      <c r="D9408" s="808">
        <v>5.44</v>
      </c>
      <c r="E9408" s="757"/>
      <c r="F9408" s="757"/>
      <c r="G9408" s="757"/>
      <c r="H9408" s="757"/>
      <c r="I9408" s="757"/>
    </row>
    <row r="9409" spans="1:9" ht="15.75" customHeight="1">
      <c r="A9409" s="52">
        <v>11681</v>
      </c>
      <c r="B9409" s="52" t="s">
        <v>12270</v>
      </c>
      <c r="C9409" s="52" t="s">
        <v>10358</v>
      </c>
      <c r="D9409" s="808">
        <v>6.86</v>
      </c>
      <c r="E9409" s="757"/>
      <c r="F9409" s="757"/>
      <c r="G9409" s="757"/>
      <c r="H9409" s="757"/>
      <c r="I9409" s="757"/>
    </row>
    <row r="9410" spans="1:9" ht="15.75" customHeight="1">
      <c r="A9410" s="52">
        <v>2706</v>
      </c>
      <c r="B9410" s="52" t="s">
        <v>12271</v>
      </c>
      <c r="C9410" s="52" t="s">
        <v>10509</v>
      </c>
      <c r="D9410" s="808">
        <v>100</v>
      </c>
      <c r="E9410" s="757"/>
      <c r="F9410" s="757"/>
      <c r="G9410" s="757"/>
      <c r="H9410" s="757"/>
      <c r="I9410" s="757"/>
    </row>
    <row r="9411" spans="1:9" ht="15.75" customHeight="1">
      <c r="A9411" s="52">
        <v>40811</v>
      </c>
      <c r="B9411" s="52" t="s">
        <v>12272</v>
      </c>
      <c r="C9411" s="52" t="s">
        <v>10511</v>
      </c>
      <c r="D9411" s="967">
        <v>17515.71</v>
      </c>
      <c r="E9411" s="757"/>
      <c r="F9411" s="757"/>
      <c r="G9411" s="757"/>
      <c r="H9411" s="757"/>
      <c r="I9411" s="757"/>
    </row>
    <row r="9412" spans="1:9" ht="15.75" customHeight="1">
      <c r="A9412" s="52">
        <v>2707</v>
      </c>
      <c r="B9412" s="52" t="s">
        <v>12273</v>
      </c>
      <c r="C9412" s="52" t="s">
        <v>10509</v>
      </c>
      <c r="D9412" s="808">
        <v>113.81</v>
      </c>
      <c r="E9412" s="757"/>
      <c r="F9412" s="757"/>
      <c r="G9412" s="757"/>
      <c r="H9412" s="757"/>
      <c r="I9412" s="757"/>
    </row>
    <row r="9413" spans="1:9" ht="15.75" customHeight="1">
      <c r="A9413" s="52">
        <v>40813</v>
      </c>
      <c r="B9413" s="52" t="s">
        <v>12274</v>
      </c>
      <c r="C9413" s="52" t="s">
        <v>10511</v>
      </c>
      <c r="D9413" s="967">
        <v>19936.490000000002</v>
      </c>
      <c r="E9413" s="757"/>
      <c r="F9413" s="757"/>
      <c r="G9413" s="757"/>
      <c r="H9413" s="757"/>
      <c r="I9413" s="757"/>
    </row>
    <row r="9414" spans="1:9" ht="15.75" customHeight="1">
      <c r="A9414" s="52">
        <v>2708</v>
      </c>
      <c r="B9414" s="52" t="s">
        <v>12275</v>
      </c>
      <c r="C9414" s="52" t="s">
        <v>10509</v>
      </c>
      <c r="D9414" s="808">
        <v>155.58000000000001</v>
      </c>
      <c r="E9414" s="757"/>
      <c r="F9414" s="757"/>
      <c r="G9414" s="757"/>
      <c r="H9414" s="757"/>
      <c r="I9414" s="757"/>
    </row>
    <row r="9415" spans="1:9" ht="15.75" customHeight="1">
      <c r="A9415" s="52">
        <v>40814</v>
      </c>
      <c r="B9415" s="52" t="s">
        <v>12276</v>
      </c>
      <c r="C9415" s="52" t="s">
        <v>10511</v>
      </c>
      <c r="D9415" s="967">
        <v>27252.63</v>
      </c>
      <c r="E9415" s="757"/>
      <c r="F9415" s="757"/>
      <c r="G9415" s="757"/>
      <c r="H9415" s="757"/>
      <c r="I9415" s="757"/>
    </row>
    <row r="9416" spans="1:9" ht="15.75" customHeight="1">
      <c r="A9416" s="52">
        <v>34779</v>
      </c>
      <c r="B9416" s="52" t="s">
        <v>12277</v>
      </c>
      <c r="C9416" s="52" t="s">
        <v>10509</v>
      </c>
      <c r="D9416" s="808">
        <v>101.45</v>
      </c>
      <c r="E9416" s="757"/>
      <c r="F9416" s="757"/>
      <c r="G9416" s="757"/>
      <c r="H9416" s="757"/>
      <c r="I9416" s="757"/>
    </row>
    <row r="9417" spans="1:9" ht="15.75" customHeight="1">
      <c r="A9417" s="52">
        <v>40936</v>
      </c>
      <c r="B9417" s="52" t="s">
        <v>12278</v>
      </c>
      <c r="C9417" s="52" t="s">
        <v>10511</v>
      </c>
      <c r="D9417" s="967">
        <v>17771.23</v>
      </c>
      <c r="E9417" s="757"/>
      <c r="F9417" s="757"/>
      <c r="G9417" s="757"/>
      <c r="H9417" s="757"/>
      <c r="I9417" s="757"/>
    </row>
    <row r="9418" spans="1:9" ht="15.75" customHeight="1">
      <c r="A9418" s="52">
        <v>34780</v>
      </c>
      <c r="B9418" s="52" t="s">
        <v>12279</v>
      </c>
      <c r="C9418" s="52" t="s">
        <v>10509</v>
      </c>
      <c r="D9418" s="808">
        <v>114.45</v>
      </c>
      <c r="E9418" s="757"/>
      <c r="F9418" s="757"/>
      <c r="G9418" s="757"/>
      <c r="H9418" s="757"/>
      <c r="I9418" s="757"/>
    </row>
    <row r="9419" spans="1:9" ht="15.75" customHeight="1">
      <c r="A9419" s="52">
        <v>40937</v>
      </c>
      <c r="B9419" s="52" t="s">
        <v>12280</v>
      </c>
      <c r="C9419" s="52" t="s">
        <v>10511</v>
      </c>
      <c r="D9419" s="967">
        <v>20049.45</v>
      </c>
      <c r="E9419" s="757"/>
      <c r="F9419" s="757"/>
      <c r="G9419" s="757"/>
      <c r="H9419" s="757"/>
      <c r="I9419" s="757"/>
    </row>
    <row r="9420" spans="1:9" ht="15.75" customHeight="1">
      <c r="A9420" s="52">
        <v>34782</v>
      </c>
      <c r="B9420" s="52" t="s">
        <v>12281</v>
      </c>
      <c r="C9420" s="52" t="s">
        <v>10509</v>
      </c>
      <c r="D9420" s="808">
        <v>156.86000000000001</v>
      </c>
      <c r="E9420" s="757"/>
      <c r="F9420" s="757"/>
      <c r="G9420" s="757"/>
      <c r="H9420" s="757"/>
      <c r="I9420" s="757"/>
    </row>
    <row r="9421" spans="1:9" ht="15.75" customHeight="1">
      <c r="A9421" s="52">
        <v>40938</v>
      </c>
      <c r="B9421" s="52" t="s">
        <v>12282</v>
      </c>
      <c r="C9421" s="52" t="s">
        <v>10511</v>
      </c>
      <c r="D9421" s="967">
        <v>27475.88</v>
      </c>
      <c r="E9421" s="757"/>
      <c r="F9421" s="757"/>
      <c r="G9421" s="757"/>
      <c r="H9421" s="757"/>
      <c r="I9421" s="757"/>
    </row>
    <row r="9422" spans="1:9" ht="15.75" customHeight="1">
      <c r="A9422" s="52">
        <v>34783</v>
      </c>
      <c r="B9422" s="52" t="s">
        <v>12283</v>
      </c>
      <c r="C9422" s="52" t="s">
        <v>10509</v>
      </c>
      <c r="D9422" s="808">
        <v>141.66</v>
      </c>
      <c r="E9422" s="757"/>
      <c r="F9422" s="757"/>
      <c r="G9422" s="757"/>
      <c r="H9422" s="757"/>
      <c r="I9422" s="757"/>
    </row>
    <row r="9423" spans="1:9" ht="15.75" customHeight="1">
      <c r="A9423" s="52">
        <v>40939</v>
      </c>
      <c r="B9423" s="52" t="s">
        <v>12284</v>
      </c>
      <c r="C9423" s="52" t="s">
        <v>10511</v>
      </c>
      <c r="D9423" s="967">
        <v>24813.919999999998</v>
      </c>
      <c r="E9423" s="757"/>
      <c r="F9423" s="757"/>
      <c r="G9423" s="757"/>
      <c r="H9423" s="757"/>
      <c r="I9423" s="757"/>
    </row>
    <row r="9424" spans="1:9" ht="15.75" customHeight="1">
      <c r="A9424" s="52">
        <v>34785</v>
      </c>
      <c r="B9424" s="52" t="s">
        <v>12285</v>
      </c>
      <c r="C9424" s="52" t="s">
        <v>10509</v>
      </c>
      <c r="D9424" s="808">
        <v>141.66</v>
      </c>
      <c r="E9424" s="757"/>
      <c r="F9424" s="757"/>
      <c r="G9424" s="757"/>
      <c r="H9424" s="757"/>
      <c r="I9424" s="757"/>
    </row>
    <row r="9425" spans="1:9" ht="15.75" customHeight="1">
      <c r="A9425" s="52">
        <v>40940</v>
      </c>
      <c r="B9425" s="52" t="s">
        <v>12286</v>
      </c>
      <c r="C9425" s="52" t="s">
        <v>10511</v>
      </c>
      <c r="D9425" s="967">
        <v>24813.919999999998</v>
      </c>
      <c r="E9425" s="757"/>
      <c r="F9425" s="757"/>
      <c r="G9425" s="757"/>
      <c r="H9425" s="757"/>
      <c r="I9425" s="757"/>
    </row>
    <row r="9426" spans="1:9" ht="15.75" customHeight="1">
      <c r="A9426" s="52">
        <v>38403</v>
      </c>
      <c r="B9426" s="52" t="s">
        <v>12287</v>
      </c>
      <c r="C9426" s="52" t="s">
        <v>10358</v>
      </c>
      <c r="D9426" s="808">
        <v>52.02</v>
      </c>
      <c r="E9426" s="757"/>
      <c r="F9426" s="757"/>
      <c r="G9426" s="757"/>
      <c r="H9426" s="757"/>
      <c r="I9426" s="757"/>
    </row>
    <row r="9427" spans="1:9" ht="15.75" customHeight="1">
      <c r="A9427" s="52">
        <v>43482</v>
      </c>
      <c r="B9427" s="52" t="s">
        <v>12288</v>
      </c>
      <c r="C9427" s="52" t="s">
        <v>10509</v>
      </c>
      <c r="D9427" s="808">
        <v>0.75</v>
      </c>
      <c r="E9427" s="757"/>
      <c r="F9427" s="757"/>
      <c r="G9427" s="757"/>
      <c r="H9427" s="757"/>
      <c r="I9427" s="757"/>
    </row>
    <row r="9428" spans="1:9" ht="15.75" customHeight="1">
      <c r="A9428" s="52">
        <v>43494</v>
      </c>
      <c r="B9428" s="52" t="s">
        <v>12289</v>
      </c>
      <c r="C9428" s="52" t="s">
        <v>10511</v>
      </c>
      <c r="D9428" s="808">
        <v>140.69</v>
      </c>
      <c r="E9428" s="757"/>
      <c r="F9428" s="757"/>
      <c r="G9428" s="757"/>
      <c r="H9428" s="757"/>
      <c r="I9428" s="757"/>
    </row>
    <row r="9429" spans="1:9" ht="15.75" customHeight="1">
      <c r="A9429" s="52">
        <v>43483</v>
      </c>
      <c r="B9429" s="52" t="s">
        <v>12290</v>
      </c>
      <c r="C9429" s="52" t="s">
        <v>10509</v>
      </c>
      <c r="D9429" s="808">
        <v>1.34</v>
      </c>
      <c r="E9429" s="757"/>
      <c r="F9429" s="757"/>
      <c r="G9429" s="757"/>
      <c r="H9429" s="757"/>
      <c r="I9429" s="757"/>
    </row>
    <row r="9430" spans="1:9" ht="15.75" customHeight="1">
      <c r="A9430" s="52">
        <v>43495</v>
      </c>
      <c r="B9430" s="52" t="s">
        <v>12291</v>
      </c>
      <c r="C9430" s="52" t="s">
        <v>10511</v>
      </c>
      <c r="D9430" s="808">
        <v>253.46</v>
      </c>
      <c r="E9430" s="757"/>
      <c r="F9430" s="757"/>
      <c r="G9430" s="757"/>
      <c r="H9430" s="757"/>
      <c r="I9430" s="757"/>
    </row>
    <row r="9431" spans="1:9" ht="15.75" customHeight="1">
      <c r="A9431" s="52">
        <v>43484</v>
      </c>
      <c r="B9431" s="52" t="s">
        <v>12292</v>
      </c>
      <c r="C9431" s="52" t="s">
        <v>10509</v>
      </c>
      <c r="D9431" s="808">
        <v>1.1399999999999999</v>
      </c>
      <c r="E9431" s="757"/>
      <c r="F9431" s="757"/>
      <c r="G9431" s="757"/>
      <c r="H9431" s="757"/>
      <c r="I9431" s="757"/>
    </row>
    <row r="9432" spans="1:9" ht="15.75" customHeight="1">
      <c r="A9432" s="52">
        <v>43496</v>
      </c>
      <c r="B9432" s="52" t="s">
        <v>12293</v>
      </c>
      <c r="C9432" s="52" t="s">
        <v>10511</v>
      </c>
      <c r="D9432" s="808">
        <v>214.4</v>
      </c>
      <c r="E9432" s="757"/>
      <c r="F9432" s="757"/>
      <c r="G9432" s="757"/>
      <c r="H9432" s="757"/>
      <c r="I9432" s="757"/>
    </row>
    <row r="9433" spans="1:9" ht="15.75" customHeight="1">
      <c r="A9433" s="52">
        <v>43485</v>
      </c>
      <c r="B9433" s="52" t="s">
        <v>12294</v>
      </c>
      <c r="C9433" s="52" t="s">
        <v>10509</v>
      </c>
      <c r="D9433" s="808">
        <v>1.01</v>
      </c>
      <c r="E9433" s="757"/>
      <c r="F9433" s="757"/>
      <c r="G9433" s="757"/>
      <c r="H9433" s="757"/>
      <c r="I9433" s="757"/>
    </row>
    <row r="9434" spans="1:9" ht="15.75" customHeight="1">
      <c r="A9434" s="52">
        <v>43497</v>
      </c>
      <c r="B9434" s="52" t="s">
        <v>12295</v>
      </c>
      <c r="C9434" s="52" t="s">
        <v>10511</v>
      </c>
      <c r="D9434" s="808">
        <v>189.52</v>
      </c>
      <c r="E9434" s="757"/>
      <c r="F9434" s="757"/>
      <c r="G9434" s="757"/>
      <c r="H9434" s="757"/>
      <c r="I9434" s="757"/>
    </row>
    <row r="9435" spans="1:9" ht="15.75" customHeight="1">
      <c r="A9435" s="52">
        <v>43487</v>
      </c>
      <c r="B9435" s="52" t="s">
        <v>12296</v>
      </c>
      <c r="C9435" s="52" t="s">
        <v>10509</v>
      </c>
      <c r="D9435" s="808">
        <v>1.17</v>
      </c>
      <c r="E9435" s="757"/>
      <c r="F9435" s="757"/>
      <c r="G9435" s="757"/>
      <c r="H9435" s="757"/>
      <c r="I9435" s="757"/>
    </row>
    <row r="9436" spans="1:9" ht="15.75" customHeight="1">
      <c r="A9436" s="52">
        <v>43499</v>
      </c>
      <c r="B9436" s="52" t="s">
        <v>12297</v>
      </c>
      <c r="C9436" s="52" t="s">
        <v>10511</v>
      </c>
      <c r="D9436" s="808">
        <v>221.51</v>
      </c>
      <c r="E9436" s="757"/>
      <c r="F9436" s="757"/>
      <c r="G9436" s="757"/>
      <c r="H9436" s="757"/>
      <c r="I9436" s="757"/>
    </row>
    <row r="9437" spans="1:9" ht="15.75" customHeight="1">
      <c r="A9437" s="52">
        <v>43486</v>
      </c>
      <c r="B9437" s="52" t="s">
        <v>12298</v>
      </c>
      <c r="C9437" s="52" t="s">
        <v>10509</v>
      </c>
      <c r="D9437" s="808">
        <v>0.71</v>
      </c>
      <c r="E9437" s="757"/>
      <c r="F9437" s="757"/>
      <c r="G9437" s="757"/>
      <c r="H9437" s="757"/>
      <c r="I9437" s="757"/>
    </row>
    <row r="9438" spans="1:9" ht="15.75" customHeight="1">
      <c r="A9438" s="52">
        <v>43498</v>
      </c>
      <c r="B9438" s="52" t="s">
        <v>12299</v>
      </c>
      <c r="C9438" s="52" t="s">
        <v>10511</v>
      </c>
      <c r="D9438" s="808">
        <v>133.44999999999999</v>
      </c>
      <c r="E9438" s="757"/>
      <c r="F9438" s="757"/>
      <c r="G9438" s="757"/>
      <c r="H9438" s="757"/>
      <c r="I9438" s="757"/>
    </row>
    <row r="9439" spans="1:9" ht="15.75" customHeight="1">
      <c r="A9439" s="52">
        <v>43488</v>
      </c>
      <c r="B9439" s="52" t="s">
        <v>12300</v>
      </c>
      <c r="C9439" s="52" t="s">
        <v>10509</v>
      </c>
      <c r="D9439" s="808">
        <v>0.82</v>
      </c>
      <c r="E9439" s="757"/>
      <c r="F9439" s="757"/>
      <c r="G9439" s="757"/>
      <c r="H9439" s="757"/>
      <c r="I9439" s="757"/>
    </row>
    <row r="9440" spans="1:9" ht="15.75" customHeight="1">
      <c r="A9440" s="52">
        <v>43500</v>
      </c>
      <c r="B9440" s="52" t="s">
        <v>12301</v>
      </c>
      <c r="C9440" s="52" t="s">
        <v>10511</v>
      </c>
      <c r="D9440" s="808">
        <v>154.53</v>
      </c>
      <c r="E9440" s="757"/>
      <c r="F9440" s="757"/>
      <c r="G9440" s="757"/>
      <c r="H9440" s="757"/>
      <c r="I9440" s="757"/>
    </row>
    <row r="9441" spans="1:9" ht="15.75" customHeight="1">
      <c r="A9441" s="52">
        <v>43489</v>
      </c>
      <c r="B9441" s="52" t="s">
        <v>12302</v>
      </c>
      <c r="C9441" s="52" t="s">
        <v>10509</v>
      </c>
      <c r="D9441" s="808">
        <v>1.17</v>
      </c>
      <c r="E9441" s="757"/>
      <c r="F9441" s="757"/>
      <c r="G9441" s="757"/>
      <c r="H9441" s="757"/>
      <c r="I9441" s="757"/>
    </row>
    <row r="9442" spans="1:9" ht="15.75" customHeight="1">
      <c r="A9442" s="52">
        <v>43501</v>
      </c>
      <c r="B9442" s="52" t="s">
        <v>12303</v>
      </c>
      <c r="C9442" s="52" t="s">
        <v>10511</v>
      </c>
      <c r="D9442" s="808">
        <v>220.75</v>
      </c>
      <c r="E9442" s="757"/>
      <c r="F9442" s="757"/>
      <c r="G9442" s="757"/>
      <c r="H9442" s="757"/>
      <c r="I9442" s="757"/>
    </row>
    <row r="9443" spans="1:9" ht="15.75" customHeight="1">
      <c r="A9443" s="52">
        <v>43490</v>
      </c>
      <c r="B9443" s="52" t="s">
        <v>12304</v>
      </c>
      <c r="C9443" s="52" t="s">
        <v>10509</v>
      </c>
      <c r="D9443" s="808">
        <v>1.68</v>
      </c>
      <c r="E9443" s="757"/>
      <c r="F9443" s="757"/>
      <c r="G9443" s="757"/>
      <c r="H9443" s="757"/>
      <c r="I9443" s="757"/>
    </row>
    <row r="9444" spans="1:9" ht="15.75" customHeight="1">
      <c r="A9444" s="52">
        <v>43502</v>
      </c>
      <c r="B9444" s="52" t="s">
        <v>12305</v>
      </c>
      <c r="C9444" s="52" t="s">
        <v>10511</v>
      </c>
      <c r="D9444" s="808">
        <v>316.25</v>
      </c>
      <c r="E9444" s="757"/>
      <c r="F9444" s="757"/>
      <c r="G9444" s="757"/>
      <c r="H9444" s="757"/>
      <c r="I9444" s="757"/>
    </row>
    <row r="9445" spans="1:9" ht="15.75" customHeight="1">
      <c r="A9445" s="52">
        <v>43491</v>
      </c>
      <c r="B9445" s="52" t="s">
        <v>12306</v>
      </c>
      <c r="C9445" s="52" t="s">
        <v>10509</v>
      </c>
      <c r="D9445" s="808">
        <v>1.25</v>
      </c>
      <c r="E9445" s="757"/>
      <c r="F9445" s="757"/>
      <c r="G9445" s="757"/>
      <c r="H9445" s="757"/>
      <c r="I9445" s="757"/>
    </row>
    <row r="9446" spans="1:9" ht="15.75" customHeight="1">
      <c r="A9446" s="52">
        <v>43503</v>
      </c>
      <c r="B9446" s="52" t="s">
        <v>12307</v>
      </c>
      <c r="C9446" s="52" t="s">
        <v>10511</v>
      </c>
      <c r="D9446" s="808">
        <v>235.5</v>
      </c>
      <c r="E9446" s="757"/>
      <c r="F9446" s="757"/>
      <c r="G9446" s="757"/>
      <c r="H9446" s="757"/>
      <c r="I9446" s="757"/>
    </row>
    <row r="9447" spans="1:9" ht="15.75" customHeight="1">
      <c r="A9447" s="52">
        <v>43492</v>
      </c>
      <c r="B9447" s="52" t="s">
        <v>12308</v>
      </c>
      <c r="C9447" s="52" t="s">
        <v>10509</v>
      </c>
      <c r="D9447" s="808">
        <v>1.68</v>
      </c>
      <c r="E9447" s="757"/>
      <c r="F9447" s="757"/>
      <c r="G9447" s="757"/>
      <c r="H9447" s="757"/>
      <c r="I9447" s="757"/>
    </row>
    <row r="9448" spans="1:9" ht="15.75" customHeight="1">
      <c r="A9448" s="52">
        <v>43504</v>
      </c>
      <c r="B9448" s="52" t="s">
        <v>12309</v>
      </c>
      <c r="C9448" s="52" t="s">
        <v>10511</v>
      </c>
      <c r="D9448" s="808">
        <v>317.67</v>
      </c>
      <c r="E9448" s="757"/>
      <c r="F9448" s="757"/>
      <c r="G9448" s="757"/>
      <c r="H9448" s="757"/>
      <c r="I9448" s="757"/>
    </row>
    <row r="9449" spans="1:9" ht="15.75" customHeight="1">
      <c r="A9449" s="52">
        <v>43493</v>
      </c>
      <c r="B9449" s="52" t="s">
        <v>12310</v>
      </c>
      <c r="C9449" s="52" t="s">
        <v>10509</v>
      </c>
      <c r="D9449" s="808">
        <v>0.67</v>
      </c>
      <c r="E9449" s="757"/>
      <c r="F9449" s="757"/>
      <c r="G9449" s="757"/>
      <c r="H9449" s="757"/>
      <c r="I9449" s="757"/>
    </row>
    <row r="9450" spans="1:9" ht="15.75" customHeight="1">
      <c r="A9450" s="52">
        <v>43505</v>
      </c>
      <c r="B9450" s="52" t="s">
        <v>12311</v>
      </c>
      <c r="C9450" s="52" t="s">
        <v>10511</v>
      </c>
      <c r="D9450" s="808">
        <v>126.7</v>
      </c>
      <c r="E9450" s="757"/>
      <c r="F9450" s="757"/>
      <c r="G9450" s="757"/>
      <c r="H9450" s="757"/>
      <c r="I9450" s="757"/>
    </row>
    <row r="9451" spans="1:9" ht="15.75" customHeight="1">
      <c r="A9451" s="52">
        <v>37774</v>
      </c>
      <c r="B9451" s="52" t="s">
        <v>12312</v>
      </c>
      <c r="C9451" s="52" t="s">
        <v>10358</v>
      </c>
      <c r="D9451" s="967">
        <v>532558.19999999995</v>
      </c>
      <c r="E9451" s="757"/>
      <c r="F9451" s="757"/>
      <c r="G9451" s="757"/>
      <c r="H9451" s="757"/>
      <c r="I9451" s="757"/>
    </row>
    <row r="9452" spans="1:9" ht="15.75" customHeight="1">
      <c r="A9452" s="52">
        <v>38630</v>
      </c>
      <c r="B9452" s="52" t="s">
        <v>12313</v>
      </c>
      <c r="C9452" s="52" t="s">
        <v>10358</v>
      </c>
      <c r="D9452" s="967">
        <v>1739843.75</v>
      </c>
      <c r="E9452" s="757"/>
      <c r="F9452" s="757"/>
      <c r="G9452" s="757"/>
      <c r="H9452" s="757"/>
      <c r="I9452" s="757"/>
    </row>
    <row r="9453" spans="1:9" ht="15.75" customHeight="1">
      <c r="A9453" s="52">
        <v>38629</v>
      </c>
      <c r="B9453" s="52" t="s">
        <v>12314</v>
      </c>
      <c r="C9453" s="52" t="s">
        <v>10358</v>
      </c>
      <c r="D9453" s="967">
        <v>2589843.75</v>
      </c>
      <c r="E9453" s="757"/>
      <c r="F9453" s="757"/>
      <c r="G9453" s="757"/>
      <c r="H9453" s="757"/>
      <c r="I9453" s="757"/>
    </row>
    <row r="9454" spans="1:9" ht="15.75" customHeight="1">
      <c r="A9454" s="52">
        <v>38476</v>
      </c>
      <c r="B9454" s="52" t="s">
        <v>12315</v>
      </c>
      <c r="C9454" s="52" t="s">
        <v>10358</v>
      </c>
      <c r="D9454" s="808">
        <v>390.99</v>
      </c>
      <c r="E9454" s="757"/>
      <c r="F9454" s="757"/>
      <c r="G9454" s="757"/>
      <c r="H9454" s="757"/>
      <c r="I9454" s="757"/>
    </row>
    <row r="9455" spans="1:9" ht="15.75" customHeight="1">
      <c r="A9455" s="52">
        <v>38477</v>
      </c>
      <c r="B9455" s="52" t="s">
        <v>12316</v>
      </c>
      <c r="C9455" s="52" t="s">
        <v>10358</v>
      </c>
      <c r="D9455" s="967">
        <v>1107.28</v>
      </c>
      <c r="E9455" s="757"/>
      <c r="F9455" s="757"/>
      <c r="G9455" s="757"/>
      <c r="H9455" s="757"/>
      <c r="I9455" s="757"/>
    </row>
    <row r="9456" spans="1:9" ht="15.75" customHeight="1">
      <c r="A9456" s="52">
        <v>40635</v>
      </c>
      <c r="B9456" s="52" t="s">
        <v>12317</v>
      </c>
      <c r="C9456" s="52" t="s">
        <v>10358</v>
      </c>
      <c r="D9456" s="967">
        <v>996650.5</v>
      </c>
      <c r="E9456" s="757"/>
      <c r="F9456" s="757"/>
      <c r="G9456" s="757"/>
      <c r="H9456" s="757"/>
      <c r="I9456" s="757"/>
    </row>
    <row r="9457" spans="1:9" ht="15.75" customHeight="1">
      <c r="A9457" s="52">
        <v>36483</v>
      </c>
      <c r="B9457" s="52" t="s">
        <v>12318</v>
      </c>
      <c r="C9457" s="52" t="s">
        <v>10358</v>
      </c>
      <c r="D9457" s="967">
        <v>903125</v>
      </c>
      <c r="E9457" s="757"/>
      <c r="F9457" s="757"/>
      <c r="G9457" s="757"/>
      <c r="H9457" s="757"/>
      <c r="I9457" s="757"/>
    </row>
    <row r="9458" spans="1:9" ht="15.75" customHeight="1">
      <c r="A9458" s="52">
        <v>14525</v>
      </c>
      <c r="B9458" s="52" t="s">
        <v>12319</v>
      </c>
      <c r="C9458" s="52" t="s">
        <v>10358</v>
      </c>
      <c r="D9458" s="967">
        <v>945625</v>
      </c>
      <c r="E9458" s="757"/>
      <c r="F9458" s="757"/>
      <c r="G9458" s="757"/>
      <c r="H9458" s="757"/>
      <c r="I9458" s="757"/>
    </row>
    <row r="9459" spans="1:9" ht="15.75" customHeight="1">
      <c r="A9459" s="52">
        <v>36482</v>
      </c>
      <c r="B9459" s="52" t="s">
        <v>12320</v>
      </c>
      <c r="C9459" s="52" t="s">
        <v>10358</v>
      </c>
      <c r="D9459" s="967">
        <v>811005.14</v>
      </c>
      <c r="E9459" s="757"/>
      <c r="F9459" s="757"/>
      <c r="G9459" s="757"/>
      <c r="H9459" s="757"/>
      <c r="I9459" s="757"/>
    </row>
    <row r="9460" spans="1:9" ht="15.75" customHeight="1">
      <c r="A9460" s="52">
        <v>36408</v>
      </c>
      <c r="B9460" s="52" t="s">
        <v>12321</v>
      </c>
      <c r="C9460" s="52" t="s">
        <v>10358</v>
      </c>
      <c r="D9460" s="967">
        <v>969000</v>
      </c>
      <c r="E9460" s="757"/>
      <c r="F9460" s="757"/>
      <c r="G9460" s="757"/>
      <c r="H9460" s="757"/>
      <c r="I9460" s="757"/>
    </row>
    <row r="9461" spans="1:9" ht="15.75" customHeight="1">
      <c r="A9461" s="52">
        <v>2723</v>
      </c>
      <c r="B9461" s="52" t="s">
        <v>12322</v>
      </c>
      <c r="C9461" s="52" t="s">
        <v>10358</v>
      </c>
      <c r="D9461" s="967">
        <v>743750</v>
      </c>
      <c r="E9461" s="757"/>
      <c r="F9461" s="757"/>
      <c r="G9461" s="757"/>
      <c r="H9461" s="757"/>
      <c r="I9461" s="757"/>
    </row>
    <row r="9462" spans="1:9" ht="15.75" customHeight="1">
      <c r="A9462" s="52">
        <v>36481</v>
      </c>
      <c r="B9462" s="52" t="s">
        <v>12323</v>
      </c>
      <c r="C9462" s="52" t="s">
        <v>10358</v>
      </c>
      <c r="D9462" s="967">
        <v>887187.5</v>
      </c>
      <c r="E9462" s="757"/>
      <c r="F9462" s="757"/>
      <c r="G9462" s="757"/>
      <c r="H9462" s="757"/>
      <c r="I9462" s="757"/>
    </row>
    <row r="9463" spans="1:9" ht="15.75" customHeight="1">
      <c r="A9463" s="52">
        <v>10685</v>
      </c>
      <c r="B9463" s="52" t="s">
        <v>12324</v>
      </c>
      <c r="C9463" s="52" t="s">
        <v>10358</v>
      </c>
      <c r="D9463" s="967">
        <v>850000</v>
      </c>
      <c r="E9463" s="757"/>
      <c r="F9463" s="757"/>
      <c r="G9463" s="757"/>
      <c r="H9463" s="757"/>
      <c r="I9463" s="757"/>
    </row>
    <row r="9464" spans="1:9" ht="15.75" customHeight="1">
      <c r="A9464" s="52">
        <v>40636</v>
      </c>
      <c r="B9464" s="52" t="s">
        <v>12325</v>
      </c>
      <c r="C9464" s="52" t="s">
        <v>10358</v>
      </c>
      <c r="D9464" s="967">
        <v>959463</v>
      </c>
      <c r="E9464" s="757"/>
      <c r="F9464" s="757"/>
      <c r="G9464" s="757"/>
      <c r="H9464" s="757"/>
      <c r="I9464" s="757"/>
    </row>
    <row r="9465" spans="1:9" ht="15.75" customHeight="1">
      <c r="A9465" s="52">
        <v>4111</v>
      </c>
      <c r="B9465" s="52" t="s">
        <v>12326</v>
      </c>
      <c r="C9465" s="52" t="s">
        <v>10358</v>
      </c>
      <c r="D9465" s="808">
        <v>38.93</v>
      </c>
      <c r="E9465" s="757"/>
      <c r="F9465" s="757"/>
      <c r="G9465" s="757"/>
      <c r="H9465" s="757"/>
      <c r="I9465" s="757"/>
    </row>
    <row r="9466" spans="1:9" ht="15.75" customHeight="1">
      <c r="A9466" s="52">
        <v>44538</v>
      </c>
      <c r="B9466" s="52" t="s">
        <v>12327</v>
      </c>
      <c r="C9466" s="52" t="s">
        <v>10358</v>
      </c>
      <c r="D9466" s="808">
        <v>50.91</v>
      </c>
      <c r="E9466" s="757"/>
      <c r="F9466" s="757"/>
      <c r="G9466" s="757"/>
      <c r="H9466" s="757"/>
      <c r="I9466" s="757"/>
    </row>
    <row r="9467" spans="1:9" ht="15.75" customHeight="1">
      <c r="A9467" s="52">
        <v>12</v>
      </c>
      <c r="B9467" s="52" t="s">
        <v>12328</v>
      </c>
      <c r="C9467" s="52" t="s">
        <v>10358</v>
      </c>
      <c r="D9467" s="808">
        <v>5.25</v>
      </c>
      <c r="E9467" s="757"/>
      <c r="F9467" s="757"/>
      <c r="G9467" s="757"/>
      <c r="H9467" s="757"/>
      <c r="I9467" s="757"/>
    </row>
    <row r="9468" spans="1:9" ht="15.75" customHeight="1">
      <c r="A9468" s="52">
        <v>37554</v>
      </c>
      <c r="B9468" s="52" t="s">
        <v>12329</v>
      </c>
      <c r="C9468" s="52" t="s">
        <v>10358</v>
      </c>
      <c r="D9468" s="808">
        <v>211.38</v>
      </c>
      <c r="E9468" s="757"/>
      <c r="F9468" s="757"/>
      <c r="G9468" s="757"/>
      <c r="H9468" s="757"/>
      <c r="I9468" s="757"/>
    </row>
    <row r="9469" spans="1:9" ht="15.75" customHeight="1">
      <c r="A9469" s="52">
        <v>37555</v>
      </c>
      <c r="B9469" s="52" t="s">
        <v>12330</v>
      </c>
      <c r="C9469" s="52" t="s">
        <v>10358</v>
      </c>
      <c r="D9469" s="808">
        <v>257.14</v>
      </c>
      <c r="E9469" s="757"/>
      <c r="F9469" s="757"/>
      <c r="G9469" s="757"/>
      <c r="H9469" s="757"/>
      <c r="I9469" s="757"/>
    </row>
    <row r="9470" spans="1:9" ht="15.75" customHeight="1">
      <c r="A9470" s="52">
        <v>10902</v>
      </c>
      <c r="B9470" s="52" t="s">
        <v>12331</v>
      </c>
      <c r="C9470" s="52" t="s">
        <v>10358</v>
      </c>
      <c r="D9470" s="808">
        <v>64.52</v>
      </c>
      <c r="E9470" s="757"/>
      <c r="F9470" s="757"/>
      <c r="G9470" s="757"/>
      <c r="H9470" s="757"/>
      <c r="I9470" s="757"/>
    </row>
    <row r="9471" spans="1:9" ht="15.75" customHeight="1">
      <c r="A9471" s="52">
        <v>20965</v>
      </c>
      <c r="B9471" s="52" t="s">
        <v>12332</v>
      </c>
      <c r="C9471" s="52" t="s">
        <v>10358</v>
      </c>
      <c r="D9471" s="808">
        <v>65.12</v>
      </c>
      <c r="E9471" s="757"/>
      <c r="F9471" s="757"/>
      <c r="G9471" s="757"/>
      <c r="H9471" s="757"/>
      <c r="I9471" s="757"/>
    </row>
    <row r="9472" spans="1:9" ht="15.75" customHeight="1">
      <c r="A9472" s="52">
        <v>20966</v>
      </c>
      <c r="B9472" s="52" t="s">
        <v>12333</v>
      </c>
      <c r="C9472" s="52" t="s">
        <v>10358</v>
      </c>
      <c r="D9472" s="808">
        <v>70.12</v>
      </c>
      <c r="E9472" s="757"/>
      <c r="F9472" s="757"/>
      <c r="G9472" s="757"/>
      <c r="H9472" s="757"/>
      <c r="I9472" s="757"/>
    </row>
    <row r="9473" spans="1:9" ht="15.75" customHeight="1">
      <c r="A9473" s="52">
        <v>10903</v>
      </c>
      <c r="B9473" s="52" t="s">
        <v>12334</v>
      </c>
      <c r="C9473" s="52" t="s">
        <v>10358</v>
      </c>
      <c r="D9473" s="808">
        <v>106.28</v>
      </c>
      <c r="E9473" s="757"/>
      <c r="F9473" s="757"/>
      <c r="G9473" s="757"/>
      <c r="H9473" s="757"/>
      <c r="I9473" s="757"/>
    </row>
    <row r="9474" spans="1:9" ht="15.75" customHeight="1">
      <c r="A9474" s="52">
        <v>20967</v>
      </c>
      <c r="B9474" s="52" t="s">
        <v>12335</v>
      </c>
      <c r="C9474" s="52" t="s">
        <v>10358</v>
      </c>
      <c r="D9474" s="808">
        <v>106.28</v>
      </c>
      <c r="E9474" s="757"/>
      <c r="F9474" s="757"/>
      <c r="G9474" s="757"/>
      <c r="H9474" s="757"/>
      <c r="I9474" s="757"/>
    </row>
    <row r="9475" spans="1:9" ht="15.75" customHeight="1">
      <c r="A9475" s="52">
        <v>20968</v>
      </c>
      <c r="B9475" s="52" t="s">
        <v>12336</v>
      </c>
      <c r="C9475" s="52" t="s">
        <v>10358</v>
      </c>
      <c r="D9475" s="808">
        <v>116.57</v>
      </c>
      <c r="E9475" s="757"/>
      <c r="F9475" s="757"/>
      <c r="G9475" s="757"/>
      <c r="H9475" s="757"/>
      <c r="I9475" s="757"/>
    </row>
    <row r="9476" spans="1:9" ht="15.75" customHeight="1">
      <c r="A9476" s="52">
        <v>11359</v>
      </c>
      <c r="B9476" s="52" t="s">
        <v>12337</v>
      </c>
      <c r="C9476" s="52" t="s">
        <v>10358</v>
      </c>
      <c r="D9476" s="967">
        <v>1200</v>
      </c>
      <c r="E9476" s="757"/>
      <c r="F9476" s="757"/>
      <c r="G9476" s="757"/>
      <c r="H9476" s="757"/>
      <c r="I9476" s="757"/>
    </row>
    <row r="9477" spans="1:9" ht="15.75" customHeight="1">
      <c r="A9477" s="52">
        <v>39017</v>
      </c>
      <c r="B9477" s="52" t="s">
        <v>12338</v>
      </c>
      <c r="C9477" s="52" t="s">
        <v>10358</v>
      </c>
      <c r="D9477" s="808">
        <v>0.22</v>
      </c>
      <c r="E9477" s="757"/>
      <c r="F9477" s="757"/>
      <c r="G9477" s="757"/>
      <c r="H9477" s="757"/>
      <c r="I9477" s="757"/>
    </row>
    <row r="9478" spans="1:9" ht="15.75" customHeight="1">
      <c r="A9478" s="52">
        <v>39315</v>
      </c>
      <c r="B9478" s="52" t="s">
        <v>12339</v>
      </c>
      <c r="C9478" s="52" t="s">
        <v>10358</v>
      </c>
      <c r="D9478" s="808">
        <v>0.35</v>
      </c>
      <c r="E9478" s="757"/>
      <c r="F9478" s="757"/>
      <c r="G9478" s="757"/>
      <c r="H9478" s="757"/>
      <c r="I9478" s="757"/>
    </row>
    <row r="9479" spans="1:9" ht="15.75" customHeight="1">
      <c r="A9479" s="52">
        <v>39016</v>
      </c>
      <c r="B9479" s="52" t="s">
        <v>12340</v>
      </c>
      <c r="C9479" s="52" t="s">
        <v>10358</v>
      </c>
      <c r="D9479" s="808">
        <v>0.36</v>
      </c>
      <c r="E9479" s="757"/>
      <c r="F9479" s="757"/>
      <c r="G9479" s="757"/>
      <c r="H9479" s="757"/>
      <c r="I9479" s="757"/>
    </row>
    <row r="9480" spans="1:9" ht="15.75" customHeight="1">
      <c r="A9480" s="52">
        <v>39481</v>
      </c>
      <c r="B9480" s="52" t="s">
        <v>12341</v>
      </c>
      <c r="C9480" s="52" t="s">
        <v>10358</v>
      </c>
      <c r="D9480" s="808">
        <v>1.74</v>
      </c>
      <c r="E9480" s="757"/>
      <c r="F9480" s="757"/>
      <c r="G9480" s="757"/>
      <c r="H9480" s="757"/>
      <c r="I9480" s="757"/>
    </row>
    <row r="9481" spans="1:9" ht="15.75" customHeight="1">
      <c r="A9481" s="52">
        <v>39013</v>
      </c>
      <c r="B9481" s="52" t="s">
        <v>12342</v>
      </c>
      <c r="C9481" s="52" t="s">
        <v>10358</v>
      </c>
      <c r="D9481" s="808">
        <v>1.48</v>
      </c>
      <c r="E9481" s="757"/>
      <c r="F9481" s="757"/>
      <c r="G9481" s="757"/>
      <c r="H9481" s="757"/>
      <c r="I9481" s="757"/>
    </row>
    <row r="9482" spans="1:9" ht="15.75" customHeight="1">
      <c r="A9482" s="52">
        <v>44919</v>
      </c>
      <c r="B9482" s="52" t="s">
        <v>12343</v>
      </c>
      <c r="C9482" s="52" t="s">
        <v>10358</v>
      </c>
      <c r="D9482" s="808">
        <v>2.77</v>
      </c>
      <c r="E9482" s="757"/>
      <c r="F9482" s="757"/>
      <c r="G9482" s="757"/>
      <c r="H9482" s="757"/>
      <c r="I9482" s="757"/>
    </row>
    <row r="9483" spans="1:9" ht="15.75" customHeight="1">
      <c r="A9483" s="52">
        <v>40433</v>
      </c>
      <c r="B9483" s="52" t="s">
        <v>12344</v>
      </c>
      <c r="C9483" s="52" t="s">
        <v>10358</v>
      </c>
      <c r="D9483" s="808">
        <v>1.53</v>
      </c>
      <c r="E9483" s="757"/>
      <c r="F9483" s="757"/>
      <c r="G9483" s="757"/>
      <c r="H9483" s="757"/>
      <c r="I9483" s="757"/>
    </row>
    <row r="9484" spans="1:9" ht="15.75" customHeight="1">
      <c r="A9484" s="52">
        <v>20219</v>
      </c>
      <c r="B9484" s="52" t="s">
        <v>12345</v>
      </c>
      <c r="C9484" s="52" t="s">
        <v>10358</v>
      </c>
      <c r="D9484" s="967">
        <v>113500</v>
      </c>
      <c r="E9484" s="757"/>
      <c r="F9484" s="757"/>
      <c r="G9484" s="757"/>
      <c r="H9484" s="757"/>
      <c r="I9484" s="757"/>
    </row>
    <row r="9485" spans="1:9" ht="15.75" customHeight="1">
      <c r="A9485" s="52">
        <v>36484</v>
      </c>
      <c r="B9485" s="52" t="s">
        <v>12346</v>
      </c>
      <c r="C9485" s="52" t="s">
        <v>10358</v>
      </c>
      <c r="D9485" s="967">
        <v>240939.83</v>
      </c>
      <c r="E9485" s="757"/>
      <c r="F9485" s="757"/>
      <c r="G9485" s="757"/>
      <c r="H9485" s="757"/>
      <c r="I9485" s="757"/>
    </row>
    <row r="9486" spans="1:9" ht="15.75" customHeight="1">
      <c r="A9486" s="52">
        <v>38367</v>
      </c>
      <c r="B9486" s="52" t="s">
        <v>12347</v>
      </c>
      <c r="C9486" s="52" t="s">
        <v>10358</v>
      </c>
      <c r="D9486" s="808">
        <v>21.01</v>
      </c>
      <c r="E9486" s="757"/>
      <c r="F9486" s="757"/>
      <c r="G9486" s="757"/>
      <c r="H9486" s="757"/>
      <c r="I9486" s="757"/>
    </row>
    <row r="9487" spans="1:9" ht="15.75" customHeight="1">
      <c r="A9487" s="52">
        <v>38368</v>
      </c>
      <c r="B9487" s="52" t="s">
        <v>12348</v>
      </c>
      <c r="C9487" s="52" t="s">
        <v>10358</v>
      </c>
      <c r="D9487" s="808">
        <v>6.43</v>
      </c>
      <c r="E9487" s="757"/>
      <c r="F9487" s="757"/>
      <c r="G9487" s="757"/>
      <c r="H9487" s="757"/>
      <c r="I9487" s="757"/>
    </row>
    <row r="9488" spans="1:9" ht="15.75" customHeight="1">
      <c r="A9488" s="52">
        <v>38091</v>
      </c>
      <c r="B9488" s="52" t="s">
        <v>12349</v>
      </c>
      <c r="C9488" s="52" t="s">
        <v>10358</v>
      </c>
      <c r="D9488" s="808">
        <v>2.35</v>
      </c>
      <c r="E9488" s="757"/>
      <c r="F9488" s="757"/>
      <c r="G9488" s="757"/>
      <c r="H9488" s="757"/>
      <c r="I9488" s="757"/>
    </row>
    <row r="9489" spans="1:9" ht="15.75" customHeight="1">
      <c r="A9489" s="52">
        <v>38095</v>
      </c>
      <c r="B9489" s="52" t="s">
        <v>12350</v>
      </c>
      <c r="C9489" s="52" t="s">
        <v>10358</v>
      </c>
      <c r="D9489" s="808">
        <v>4.97</v>
      </c>
      <c r="E9489" s="757"/>
      <c r="F9489" s="757"/>
      <c r="G9489" s="757"/>
      <c r="H9489" s="757"/>
      <c r="I9489" s="757"/>
    </row>
    <row r="9490" spans="1:9" ht="15.75" customHeight="1">
      <c r="A9490" s="52">
        <v>38092</v>
      </c>
      <c r="B9490" s="52" t="s">
        <v>12351</v>
      </c>
      <c r="C9490" s="52" t="s">
        <v>10358</v>
      </c>
      <c r="D9490" s="808">
        <v>2.2200000000000002</v>
      </c>
      <c r="E9490" s="757"/>
      <c r="F9490" s="757"/>
      <c r="G9490" s="757"/>
      <c r="H9490" s="757"/>
      <c r="I9490" s="757"/>
    </row>
    <row r="9491" spans="1:9" ht="15.75" customHeight="1">
      <c r="A9491" s="52">
        <v>38093</v>
      </c>
      <c r="B9491" s="52" t="s">
        <v>12352</v>
      </c>
      <c r="C9491" s="52" t="s">
        <v>10358</v>
      </c>
      <c r="D9491" s="808">
        <v>2.2999999999999998</v>
      </c>
      <c r="E9491" s="757"/>
      <c r="F9491" s="757"/>
      <c r="G9491" s="757"/>
      <c r="H9491" s="757"/>
      <c r="I9491" s="757"/>
    </row>
    <row r="9492" spans="1:9" ht="15.75" customHeight="1">
      <c r="A9492" s="52">
        <v>38096</v>
      </c>
      <c r="B9492" s="52" t="s">
        <v>12353</v>
      </c>
      <c r="C9492" s="52" t="s">
        <v>10358</v>
      </c>
      <c r="D9492" s="808">
        <v>5.34</v>
      </c>
      <c r="E9492" s="757"/>
      <c r="F9492" s="757"/>
      <c r="G9492" s="757"/>
      <c r="H9492" s="757"/>
      <c r="I9492" s="757"/>
    </row>
    <row r="9493" spans="1:9" ht="15.75" customHeight="1">
      <c r="A9493" s="52">
        <v>38094</v>
      </c>
      <c r="B9493" s="52" t="s">
        <v>12354</v>
      </c>
      <c r="C9493" s="52" t="s">
        <v>10358</v>
      </c>
      <c r="D9493" s="808">
        <v>2.82</v>
      </c>
      <c r="E9493" s="757"/>
      <c r="F9493" s="757"/>
      <c r="G9493" s="757"/>
      <c r="H9493" s="757"/>
      <c r="I9493" s="757"/>
    </row>
    <row r="9494" spans="1:9" ht="15.75" customHeight="1">
      <c r="A9494" s="52">
        <v>38097</v>
      </c>
      <c r="B9494" s="52" t="s">
        <v>12355</v>
      </c>
      <c r="C9494" s="52" t="s">
        <v>10358</v>
      </c>
      <c r="D9494" s="808">
        <v>5.73</v>
      </c>
      <c r="E9494" s="757"/>
      <c r="F9494" s="757"/>
      <c r="G9494" s="757"/>
      <c r="H9494" s="757"/>
      <c r="I9494" s="757"/>
    </row>
    <row r="9495" spans="1:9" ht="15.75" customHeight="1">
      <c r="A9495" s="52">
        <v>38098</v>
      </c>
      <c r="B9495" s="52" t="s">
        <v>12356</v>
      </c>
      <c r="C9495" s="52" t="s">
        <v>10358</v>
      </c>
      <c r="D9495" s="808">
        <v>5.73</v>
      </c>
      <c r="E9495" s="757"/>
      <c r="F9495" s="757"/>
      <c r="G9495" s="757"/>
      <c r="H9495" s="757"/>
      <c r="I9495" s="757"/>
    </row>
    <row r="9496" spans="1:9" ht="15.75" customHeight="1">
      <c r="A9496" s="52">
        <v>11186</v>
      </c>
      <c r="B9496" s="52" t="s">
        <v>12357</v>
      </c>
      <c r="C9496" s="52" t="s">
        <v>10774</v>
      </c>
      <c r="D9496" s="808">
        <v>458.66</v>
      </c>
      <c r="E9496" s="757"/>
      <c r="F9496" s="757"/>
      <c r="G9496" s="757"/>
      <c r="H9496" s="757"/>
      <c r="I9496" s="757"/>
    </row>
    <row r="9497" spans="1:9" ht="15.75" customHeight="1">
      <c r="A9497" s="52">
        <v>11558</v>
      </c>
      <c r="B9497" s="52" t="s">
        <v>12358</v>
      </c>
      <c r="C9497" s="52" t="s">
        <v>10788</v>
      </c>
      <c r="D9497" s="808">
        <v>13.89</v>
      </c>
      <c r="E9497" s="757"/>
      <c r="F9497" s="757"/>
      <c r="G9497" s="757"/>
      <c r="H9497" s="757"/>
      <c r="I9497" s="757"/>
    </row>
    <row r="9498" spans="1:9" ht="15.75" customHeight="1">
      <c r="A9498" s="52">
        <v>11557</v>
      </c>
      <c r="B9498" s="52" t="s">
        <v>12359</v>
      </c>
      <c r="C9498" s="52" t="s">
        <v>10788</v>
      </c>
      <c r="D9498" s="808">
        <v>35.17</v>
      </c>
      <c r="E9498" s="757"/>
      <c r="F9498" s="757"/>
      <c r="G9498" s="757"/>
      <c r="H9498" s="757"/>
      <c r="I9498" s="757"/>
    </row>
    <row r="9499" spans="1:9" ht="15.75" customHeight="1">
      <c r="A9499" s="52">
        <v>2759</v>
      </c>
      <c r="B9499" s="52" t="s">
        <v>12360</v>
      </c>
      <c r="C9499" s="52" t="s">
        <v>10358</v>
      </c>
      <c r="D9499" s="808">
        <v>10.43</v>
      </c>
      <c r="E9499" s="757"/>
      <c r="F9499" s="757"/>
      <c r="G9499" s="757"/>
      <c r="H9499" s="757"/>
      <c r="I9499" s="757"/>
    </row>
    <row r="9500" spans="1:9" ht="15.75" customHeight="1">
      <c r="A9500" s="52">
        <v>38124</v>
      </c>
      <c r="B9500" s="52" t="s">
        <v>12361</v>
      </c>
      <c r="C9500" s="52" t="s">
        <v>10358</v>
      </c>
      <c r="D9500" s="808">
        <v>30.58</v>
      </c>
      <c r="E9500" s="757"/>
      <c r="F9500" s="757"/>
      <c r="G9500" s="757"/>
      <c r="H9500" s="757"/>
      <c r="I9500" s="757"/>
    </row>
    <row r="9501" spans="1:9" ht="15.75" customHeight="1">
      <c r="A9501" s="52">
        <v>38380</v>
      </c>
      <c r="B9501" s="52" t="s">
        <v>12362</v>
      </c>
      <c r="C9501" s="52" t="s">
        <v>10358</v>
      </c>
      <c r="D9501" s="808">
        <v>33.380000000000003</v>
      </c>
      <c r="E9501" s="757"/>
      <c r="F9501" s="757"/>
      <c r="G9501" s="757"/>
      <c r="H9501" s="757"/>
      <c r="I9501" s="757"/>
    </row>
    <row r="9502" spans="1:9" ht="15.75" customHeight="1">
      <c r="A9502" s="52">
        <v>42429</v>
      </c>
      <c r="B9502" s="52" t="s">
        <v>12363</v>
      </c>
      <c r="C9502" s="52" t="s">
        <v>10358</v>
      </c>
      <c r="D9502" s="967">
        <v>5972.04</v>
      </c>
      <c r="E9502" s="757"/>
      <c r="F9502" s="757"/>
      <c r="G9502" s="757"/>
      <c r="H9502" s="757"/>
      <c r="I9502" s="757"/>
    </row>
    <row r="9503" spans="1:9" ht="15.75" customHeight="1">
      <c r="A9503" s="52">
        <v>39616</v>
      </c>
      <c r="B9503" s="52" t="s">
        <v>12364</v>
      </c>
      <c r="C9503" s="52" t="s">
        <v>10358</v>
      </c>
      <c r="D9503" s="808">
        <v>549.5</v>
      </c>
      <c r="E9503" s="757"/>
      <c r="F9503" s="757"/>
      <c r="G9503" s="757"/>
      <c r="H9503" s="757"/>
      <c r="I9503" s="757"/>
    </row>
    <row r="9504" spans="1:9" ht="15.75" customHeight="1">
      <c r="A9504" s="52">
        <v>39618</v>
      </c>
      <c r="B9504" s="52" t="s">
        <v>12365</v>
      </c>
      <c r="C9504" s="52" t="s">
        <v>10358</v>
      </c>
      <c r="D9504" s="808">
        <v>996.7</v>
      </c>
      <c r="E9504" s="757"/>
      <c r="F9504" s="757"/>
      <c r="G9504" s="757"/>
      <c r="H9504" s="757"/>
      <c r="I9504" s="757"/>
    </row>
    <row r="9505" spans="1:9" ht="15.75" customHeight="1">
      <c r="A9505" s="52">
        <v>39619</v>
      </c>
      <c r="B9505" s="52" t="s">
        <v>12366</v>
      </c>
      <c r="C9505" s="52" t="s">
        <v>10358</v>
      </c>
      <c r="D9505" s="967">
        <v>1365.07</v>
      </c>
      <c r="E9505" s="757"/>
      <c r="F9505" s="757"/>
      <c r="G9505" s="757"/>
      <c r="H9505" s="757"/>
      <c r="I9505" s="757"/>
    </row>
    <row r="9506" spans="1:9" ht="15.75" customHeight="1">
      <c r="A9506" s="52">
        <v>39613</v>
      </c>
      <c r="B9506" s="52" t="s">
        <v>12367</v>
      </c>
      <c r="C9506" s="52" t="s">
        <v>10358</v>
      </c>
      <c r="D9506" s="808">
        <v>218.27</v>
      </c>
      <c r="E9506" s="757"/>
      <c r="F9506" s="757"/>
      <c r="G9506" s="757"/>
      <c r="H9506" s="757"/>
      <c r="I9506" s="757"/>
    </row>
    <row r="9507" spans="1:9" ht="15.75" customHeight="1">
      <c r="A9507" s="52">
        <v>39614</v>
      </c>
      <c r="B9507" s="52" t="s">
        <v>12368</v>
      </c>
      <c r="C9507" s="52" t="s">
        <v>10358</v>
      </c>
      <c r="D9507" s="808">
        <v>318.44</v>
      </c>
      <c r="E9507" s="757"/>
      <c r="F9507" s="757"/>
      <c r="G9507" s="757"/>
      <c r="H9507" s="757"/>
      <c r="I9507" s="757"/>
    </row>
    <row r="9508" spans="1:9" ht="15.75" customHeight="1">
      <c r="A9508" s="52">
        <v>38538</v>
      </c>
      <c r="B9508" s="52" t="s">
        <v>12369</v>
      </c>
      <c r="C9508" s="52" t="s">
        <v>10402</v>
      </c>
      <c r="D9508" s="808">
        <v>75.650000000000006</v>
      </c>
      <c r="E9508" s="757"/>
      <c r="F9508" s="757"/>
      <c r="G9508" s="757"/>
      <c r="H9508" s="757"/>
      <c r="I9508" s="757"/>
    </row>
    <row r="9509" spans="1:9" ht="15.75" customHeight="1">
      <c r="A9509" s="52">
        <v>38539</v>
      </c>
      <c r="B9509" s="52" t="s">
        <v>12370</v>
      </c>
      <c r="C9509" s="52" t="s">
        <v>10402</v>
      </c>
      <c r="D9509" s="808">
        <v>102.87</v>
      </c>
      <c r="E9509" s="757"/>
      <c r="F9509" s="757"/>
      <c r="G9509" s="757"/>
      <c r="H9509" s="757"/>
      <c r="I9509" s="757"/>
    </row>
    <row r="9510" spans="1:9" ht="15.75" customHeight="1">
      <c r="A9510" s="52">
        <v>38540</v>
      </c>
      <c r="B9510" s="52" t="s">
        <v>12371</v>
      </c>
      <c r="C9510" s="52" t="s">
        <v>10402</v>
      </c>
      <c r="D9510" s="808">
        <v>263.64</v>
      </c>
      <c r="E9510" s="757"/>
      <c r="F9510" s="757"/>
      <c r="G9510" s="757"/>
      <c r="H9510" s="757"/>
      <c r="I9510" s="757"/>
    </row>
    <row r="9511" spans="1:9" ht="15.75" customHeight="1">
      <c r="A9511" s="52">
        <v>38384</v>
      </c>
      <c r="B9511" s="52" t="s">
        <v>12372</v>
      </c>
      <c r="C9511" s="52" t="s">
        <v>10358</v>
      </c>
      <c r="D9511" s="808">
        <v>16.66</v>
      </c>
      <c r="E9511" s="757"/>
      <c r="F9511" s="757"/>
      <c r="G9511" s="757"/>
      <c r="H9511" s="757"/>
      <c r="I9511" s="757"/>
    </row>
    <row r="9512" spans="1:9" ht="15.75" customHeight="1">
      <c r="A9512" s="52">
        <v>13</v>
      </c>
      <c r="B9512" s="52" t="s">
        <v>12373</v>
      </c>
      <c r="C9512" s="52" t="s">
        <v>10406</v>
      </c>
      <c r="D9512" s="808">
        <v>8.08</v>
      </c>
      <c r="E9512" s="757"/>
      <c r="F9512" s="757"/>
      <c r="G9512" s="757"/>
      <c r="H9512" s="757"/>
      <c r="I9512" s="757"/>
    </row>
    <row r="9513" spans="1:9" ht="15.75" customHeight="1">
      <c r="A9513" s="52">
        <v>2762</v>
      </c>
      <c r="B9513" s="52" t="s">
        <v>12374</v>
      </c>
      <c r="C9513" s="52" t="s">
        <v>10402</v>
      </c>
      <c r="D9513" s="808">
        <v>13.03</v>
      </c>
      <c r="E9513" s="757"/>
      <c r="F9513" s="757"/>
      <c r="G9513" s="757"/>
      <c r="H9513" s="757"/>
      <c r="I9513" s="757"/>
    </row>
    <row r="9514" spans="1:9" ht="15.75" customHeight="1">
      <c r="A9514" s="52">
        <v>21142</v>
      </c>
      <c r="B9514" s="52" t="s">
        <v>12375</v>
      </c>
      <c r="C9514" s="52" t="s">
        <v>10358</v>
      </c>
      <c r="D9514" s="808">
        <v>36.06</v>
      </c>
      <c r="E9514" s="757"/>
      <c r="F9514" s="757"/>
      <c r="G9514" s="757"/>
      <c r="H9514" s="757"/>
      <c r="I9514" s="757"/>
    </row>
    <row r="9515" spans="1:9" ht="15.75" customHeight="1">
      <c r="A9515" s="52">
        <v>4223</v>
      </c>
      <c r="B9515" s="52" t="s">
        <v>12376</v>
      </c>
      <c r="C9515" s="52" t="s">
        <v>10408</v>
      </c>
      <c r="D9515" s="808">
        <v>3.29</v>
      </c>
      <c r="E9515" s="757"/>
      <c r="F9515" s="757"/>
      <c r="G9515" s="757"/>
      <c r="H9515" s="757"/>
      <c r="I9515" s="757"/>
    </row>
    <row r="9516" spans="1:9" ht="15.75" customHeight="1">
      <c r="A9516" s="52">
        <v>37372</v>
      </c>
      <c r="B9516" s="52" t="s">
        <v>12377</v>
      </c>
      <c r="C9516" s="52" t="s">
        <v>10509</v>
      </c>
      <c r="D9516" s="808">
        <v>1.05</v>
      </c>
      <c r="E9516" s="757"/>
      <c r="F9516" s="757"/>
      <c r="G9516" s="757"/>
      <c r="H9516" s="757"/>
      <c r="I9516" s="757"/>
    </row>
    <row r="9517" spans="1:9" ht="15.75" customHeight="1">
      <c r="A9517" s="52">
        <v>40863</v>
      </c>
      <c r="B9517" s="52" t="s">
        <v>12378</v>
      </c>
      <c r="C9517" s="52" t="s">
        <v>10511</v>
      </c>
      <c r="D9517" s="808">
        <v>198.3</v>
      </c>
      <c r="E9517" s="757"/>
      <c r="F9517" s="757"/>
      <c r="G9517" s="757"/>
      <c r="H9517" s="757"/>
      <c r="I9517" s="757"/>
    </row>
    <row r="9518" spans="1:9" ht="15.75" customHeight="1">
      <c r="A9518" s="52">
        <v>38475</v>
      </c>
      <c r="B9518" s="52" t="s">
        <v>12379</v>
      </c>
      <c r="C9518" s="52" t="s">
        <v>10358</v>
      </c>
      <c r="D9518" s="808">
        <v>27.82</v>
      </c>
      <c r="E9518" s="757"/>
      <c r="F9518" s="757"/>
      <c r="G9518" s="757"/>
      <c r="H9518" s="757"/>
      <c r="I9518" s="757"/>
    </row>
    <row r="9519" spans="1:9" ht="15.75" customHeight="1">
      <c r="A9519" s="52">
        <v>38474</v>
      </c>
      <c r="B9519" s="52" t="s">
        <v>12380</v>
      </c>
      <c r="C9519" s="52" t="s">
        <v>10358</v>
      </c>
      <c r="D9519" s="808">
        <v>34.39</v>
      </c>
      <c r="E9519" s="757"/>
      <c r="F9519" s="757"/>
      <c r="G9519" s="757"/>
      <c r="H9519" s="757"/>
      <c r="I9519" s="757"/>
    </row>
    <row r="9520" spans="1:9" ht="15.75" customHeight="1">
      <c r="A9520" s="52">
        <v>10886</v>
      </c>
      <c r="B9520" s="52" t="s">
        <v>12381</v>
      </c>
      <c r="C9520" s="52" t="s">
        <v>10358</v>
      </c>
      <c r="D9520" s="808">
        <v>271.25</v>
      </c>
      <c r="E9520" s="757"/>
      <c r="F9520" s="757"/>
      <c r="G9520" s="757"/>
      <c r="H9520" s="757"/>
      <c r="I9520" s="757"/>
    </row>
    <row r="9521" spans="1:9" ht="15.75" customHeight="1">
      <c r="A9521" s="52">
        <v>10888</v>
      </c>
      <c r="B9521" s="52" t="s">
        <v>12382</v>
      </c>
      <c r="C9521" s="52" t="s">
        <v>10358</v>
      </c>
      <c r="D9521" s="808">
        <v>858.46</v>
      </c>
      <c r="E9521" s="757"/>
      <c r="F9521" s="757"/>
      <c r="G9521" s="757"/>
      <c r="H9521" s="757"/>
      <c r="I9521" s="757"/>
    </row>
    <row r="9522" spans="1:9" ht="15.75" customHeight="1">
      <c r="A9522" s="52">
        <v>10889</v>
      </c>
      <c r="B9522" s="52" t="s">
        <v>12383</v>
      </c>
      <c r="C9522" s="52" t="s">
        <v>10358</v>
      </c>
      <c r="D9522" s="808">
        <v>930</v>
      </c>
      <c r="E9522" s="757"/>
      <c r="F9522" s="757"/>
      <c r="G9522" s="757"/>
      <c r="H9522" s="757"/>
      <c r="I9522" s="757"/>
    </row>
    <row r="9523" spans="1:9" ht="15.75" customHeight="1">
      <c r="A9523" s="52">
        <v>10890</v>
      </c>
      <c r="B9523" s="52" t="s">
        <v>12384</v>
      </c>
      <c r="C9523" s="52" t="s">
        <v>10358</v>
      </c>
      <c r="D9523" s="808">
        <v>429.23</v>
      </c>
      <c r="E9523" s="757"/>
      <c r="F9523" s="757"/>
      <c r="G9523" s="757"/>
      <c r="H9523" s="757"/>
      <c r="I9523" s="757"/>
    </row>
    <row r="9524" spans="1:9" ht="15.75" customHeight="1">
      <c r="A9524" s="52">
        <v>10891</v>
      </c>
      <c r="B9524" s="52" t="s">
        <v>12385</v>
      </c>
      <c r="C9524" s="52" t="s">
        <v>10358</v>
      </c>
      <c r="D9524" s="808">
        <v>262.3</v>
      </c>
      <c r="E9524" s="757"/>
      <c r="F9524" s="757"/>
      <c r="G9524" s="757"/>
      <c r="H9524" s="757"/>
      <c r="I9524" s="757"/>
    </row>
    <row r="9525" spans="1:9" ht="15.75" customHeight="1">
      <c r="A9525" s="52">
        <v>10892</v>
      </c>
      <c r="B9525" s="52" t="s">
        <v>12386</v>
      </c>
      <c r="C9525" s="52" t="s">
        <v>10358</v>
      </c>
      <c r="D9525" s="808">
        <v>310</v>
      </c>
      <c r="E9525" s="757"/>
      <c r="F9525" s="757"/>
      <c r="G9525" s="757"/>
      <c r="H9525" s="757"/>
      <c r="I9525" s="757"/>
    </row>
    <row r="9526" spans="1:9" ht="15.75" customHeight="1">
      <c r="A9526" s="52">
        <v>20977</v>
      </c>
      <c r="B9526" s="52" t="s">
        <v>12387</v>
      </c>
      <c r="C9526" s="52" t="s">
        <v>10358</v>
      </c>
      <c r="D9526" s="808">
        <v>369.61</v>
      </c>
      <c r="E9526" s="757"/>
      <c r="F9526" s="757"/>
      <c r="G9526" s="757"/>
      <c r="H9526" s="757"/>
      <c r="I9526" s="757"/>
    </row>
    <row r="9527" spans="1:9" ht="15.75" customHeight="1">
      <c r="A9527" s="52">
        <v>3073</v>
      </c>
      <c r="B9527" s="52" t="s">
        <v>12388</v>
      </c>
      <c r="C9527" s="52" t="s">
        <v>10358</v>
      </c>
      <c r="D9527" s="808">
        <v>210.65</v>
      </c>
      <c r="E9527" s="757"/>
      <c r="F9527" s="757"/>
      <c r="G9527" s="757"/>
      <c r="H9527" s="757"/>
      <c r="I9527" s="757"/>
    </row>
    <row r="9528" spans="1:9" ht="15.75" customHeight="1">
      <c r="A9528" s="52">
        <v>3074</v>
      </c>
      <c r="B9528" s="52" t="s">
        <v>12389</v>
      </c>
      <c r="C9528" s="52" t="s">
        <v>10358</v>
      </c>
      <c r="D9528" s="808">
        <v>132.99</v>
      </c>
      <c r="E9528" s="757"/>
      <c r="F9528" s="757"/>
      <c r="G9528" s="757"/>
      <c r="H9528" s="757"/>
      <c r="I9528" s="757"/>
    </row>
    <row r="9529" spans="1:9" ht="15.75" customHeight="1">
      <c r="A9529" s="52">
        <v>3076</v>
      </c>
      <c r="B9529" s="52" t="s">
        <v>12390</v>
      </c>
      <c r="C9529" s="52" t="s">
        <v>10358</v>
      </c>
      <c r="D9529" s="808">
        <v>173.18</v>
      </c>
      <c r="E9529" s="757"/>
      <c r="F9529" s="757"/>
      <c r="G9529" s="757"/>
      <c r="H9529" s="757"/>
      <c r="I9529" s="757"/>
    </row>
    <row r="9530" spans="1:9" ht="15.75" customHeight="1">
      <c r="A9530" s="52">
        <v>3075</v>
      </c>
      <c r="B9530" s="52" t="s">
        <v>12391</v>
      </c>
      <c r="C9530" s="52" t="s">
        <v>10358</v>
      </c>
      <c r="D9530" s="808">
        <v>109.44</v>
      </c>
      <c r="E9530" s="757"/>
      <c r="F9530" s="757"/>
      <c r="G9530" s="757"/>
      <c r="H9530" s="757"/>
      <c r="I9530" s="757"/>
    </row>
    <row r="9531" spans="1:9" ht="15.75" customHeight="1">
      <c r="A9531" s="52">
        <v>10780</v>
      </c>
      <c r="B9531" s="52" t="s">
        <v>12392</v>
      </c>
      <c r="C9531" s="52" t="s">
        <v>10358</v>
      </c>
      <c r="D9531" s="808">
        <v>9.25</v>
      </c>
      <c r="E9531" s="757"/>
      <c r="F9531" s="757"/>
      <c r="G9531" s="757"/>
      <c r="H9531" s="757"/>
      <c r="I9531" s="757"/>
    </row>
    <row r="9532" spans="1:9" ht="15.75" customHeight="1">
      <c r="A9532" s="52">
        <v>10781</v>
      </c>
      <c r="B9532" s="52" t="s">
        <v>12393</v>
      </c>
      <c r="C9532" s="52" t="s">
        <v>10358</v>
      </c>
      <c r="D9532" s="808">
        <v>14.84</v>
      </c>
      <c r="E9532" s="757"/>
      <c r="F9532" s="757"/>
      <c r="G9532" s="757"/>
      <c r="H9532" s="757"/>
      <c r="I9532" s="757"/>
    </row>
    <row r="9533" spans="1:9" ht="15.75" customHeight="1">
      <c r="A9533" s="52">
        <v>43612</v>
      </c>
      <c r="B9533" s="52" t="s">
        <v>12394</v>
      </c>
      <c r="C9533" s="52" t="s">
        <v>11751</v>
      </c>
      <c r="D9533" s="808">
        <v>89.35</v>
      </c>
      <c r="E9533" s="757"/>
      <c r="F9533" s="757"/>
      <c r="G9533" s="757"/>
      <c r="H9533" s="757"/>
      <c r="I9533" s="757"/>
    </row>
    <row r="9534" spans="1:9" ht="15.75" customHeight="1">
      <c r="A9534" s="52">
        <v>43613</v>
      </c>
      <c r="B9534" s="52" t="s">
        <v>12395</v>
      </c>
      <c r="C9534" s="52" t="s">
        <v>11751</v>
      </c>
      <c r="D9534" s="808">
        <v>73.97</v>
      </c>
      <c r="E9534" s="757"/>
      <c r="F9534" s="757"/>
      <c r="G9534" s="757"/>
      <c r="H9534" s="757"/>
      <c r="I9534" s="757"/>
    </row>
    <row r="9535" spans="1:9" ht="15.75" customHeight="1">
      <c r="A9535" s="52">
        <v>11480</v>
      </c>
      <c r="B9535" s="52" t="s">
        <v>12396</v>
      </c>
      <c r="C9535" s="52" t="s">
        <v>11751</v>
      </c>
      <c r="D9535" s="808">
        <v>113.53</v>
      </c>
      <c r="E9535" s="757"/>
      <c r="F9535" s="757"/>
      <c r="G9535" s="757"/>
      <c r="H9535" s="757"/>
      <c r="I9535" s="757"/>
    </row>
    <row r="9536" spans="1:9" ht="15.75" customHeight="1">
      <c r="A9536" s="52">
        <v>11469</v>
      </c>
      <c r="B9536" s="52" t="s">
        <v>12397</v>
      </c>
      <c r="C9536" s="52" t="s">
        <v>10358</v>
      </c>
      <c r="D9536" s="808">
        <v>12.12</v>
      </c>
      <c r="E9536" s="757"/>
      <c r="F9536" s="757"/>
      <c r="G9536" s="757"/>
      <c r="H9536" s="757"/>
      <c r="I9536" s="757"/>
    </row>
    <row r="9537" spans="1:9" ht="15.75" customHeight="1">
      <c r="A9537" s="52">
        <v>11468</v>
      </c>
      <c r="B9537" s="52" t="s">
        <v>12398</v>
      </c>
      <c r="C9537" s="52" t="s">
        <v>10358</v>
      </c>
      <c r="D9537" s="808">
        <v>12.12</v>
      </c>
      <c r="E9537" s="757"/>
      <c r="F9537" s="757"/>
      <c r="G9537" s="757"/>
      <c r="H9537" s="757"/>
      <c r="I9537" s="757"/>
    </row>
    <row r="9538" spans="1:9" ht="15.75" customHeight="1">
      <c r="A9538" s="52">
        <v>11484</v>
      </c>
      <c r="B9538" s="52" t="s">
        <v>12399</v>
      </c>
      <c r="C9538" s="52" t="s">
        <v>10358</v>
      </c>
      <c r="D9538" s="808">
        <v>53.26</v>
      </c>
      <c r="E9538" s="757"/>
      <c r="F9538" s="757"/>
      <c r="G9538" s="757"/>
      <c r="H9538" s="757"/>
      <c r="I9538" s="757"/>
    </row>
    <row r="9539" spans="1:9" ht="15.75" customHeight="1">
      <c r="A9539" s="52">
        <v>38155</v>
      </c>
      <c r="B9539" s="52" t="s">
        <v>12400</v>
      </c>
      <c r="C9539" s="52" t="s">
        <v>10358</v>
      </c>
      <c r="D9539" s="808">
        <v>82.69</v>
      </c>
      <c r="E9539" s="757"/>
      <c r="F9539" s="757"/>
      <c r="G9539" s="757"/>
      <c r="H9539" s="757"/>
      <c r="I9539" s="757"/>
    </row>
    <row r="9540" spans="1:9" ht="15.75" customHeight="1">
      <c r="A9540" s="52">
        <v>11467</v>
      </c>
      <c r="B9540" s="52" t="s">
        <v>12401</v>
      </c>
      <c r="C9540" s="52" t="s">
        <v>10358</v>
      </c>
      <c r="D9540" s="808">
        <v>18.89</v>
      </c>
      <c r="E9540" s="757"/>
      <c r="F9540" s="757"/>
      <c r="G9540" s="757"/>
      <c r="H9540" s="757"/>
      <c r="I9540" s="757"/>
    </row>
    <row r="9541" spans="1:9" ht="15.75" customHeight="1">
      <c r="A9541" s="52">
        <v>38153</v>
      </c>
      <c r="B9541" s="52" t="s">
        <v>12402</v>
      </c>
      <c r="C9541" s="52" t="s">
        <v>11751</v>
      </c>
      <c r="D9541" s="808">
        <v>48.26</v>
      </c>
      <c r="E9541" s="757"/>
      <c r="F9541" s="757"/>
      <c r="G9541" s="757"/>
      <c r="H9541" s="757"/>
      <c r="I9541" s="757"/>
    </row>
    <row r="9542" spans="1:9" ht="15.75" customHeight="1">
      <c r="A9542" s="52">
        <v>43607</v>
      </c>
      <c r="B9542" s="52" t="s">
        <v>12403</v>
      </c>
      <c r="C9542" s="52" t="s">
        <v>11751</v>
      </c>
      <c r="D9542" s="808">
        <v>91.29</v>
      </c>
      <c r="E9542" s="757"/>
      <c r="F9542" s="757"/>
      <c r="G9542" s="757"/>
      <c r="H9542" s="757"/>
      <c r="I9542" s="757"/>
    </row>
    <row r="9543" spans="1:9" ht="15.75" customHeight="1">
      <c r="A9543" s="52">
        <v>3080</v>
      </c>
      <c r="B9543" s="52" t="s">
        <v>12404</v>
      </c>
      <c r="C9543" s="52" t="s">
        <v>11751</v>
      </c>
      <c r="D9543" s="808">
        <v>61.38</v>
      </c>
      <c r="E9543" s="757"/>
      <c r="F9543" s="757"/>
      <c r="G9543" s="757"/>
      <c r="H9543" s="757"/>
      <c r="I9543" s="757"/>
    </row>
    <row r="9544" spans="1:9" ht="15.75" customHeight="1">
      <c r="A9544" s="52">
        <v>3081</v>
      </c>
      <c r="B9544" s="52" t="s">
        <v>12405</v>
      </c>
      <c r="C9544" s="52" t="s">
        <v>11751</v>
      </c>
      <c r="D9544" s="808">
        <v>121.44</v>
      </c>
      <c r="E9544" s="757"/>
      <c r="F9544" s="757"/>
      <c r="G9544" s="757"/>
      <c r="H9544" s="757"/>
      <c r="I9544" s="757"/>
    </row>
    <row r="9545" spans="1:9" ht="15.75" customHeight="1">
      <c r="A9545" s="52">
        <v>3090</v>
      </c>
      <c r="B9545" s="52" t="s">
        <v>12406</v>
      </c>
      <c r="C9545" s="52" t="s">
        <v>11751</v>
      </c>
      <c r="D9545" s="808">
        <v>54.78</v>
      </c>
      <c r="E9545" s="757"/>
      <c r="F9545" s="757"/>
      <c r="G9545" s="757"/>
      <c r="H9545" s="757"/>
      <c r="I9545" s="757"/>
    </row>
    <row r="9546" spans="1:9" ht="15.75" customHeight="1">
      <c r="A9546" s="52">
        <v>43611</v>
      </c>
      <c r="B9546" s="52" t="s">
        <v>12407</v>
      </c>
      <c r="C9546" s="52" t="s">
        <v>11751</v>
      </c>
      <c r="D9546" s="808">
        <v>90.91</v>
      </c>
      <c r="E9546" s="757"/>
      <c r="F9546" s="757"/>
      <c r="G9546" s="757"/>
      <c r="H9546" s="757"/>
      <c r="I9546" s="757"/>
    </row>
    <row r="9547" spans="1:9" ht="15.75" customHeight="1">
      <c r="A9547" s="52">
        <v>3103</v>
      </c>
      <c r="B9547" s="52" t="s">
        <v>12408</v>
      </c>
      <c r="C9547" s="52" t="s">
        <v>10358</v>
      </c>
      <c r="D9547" s="808">
        <v>45.42</v>
      </c>
      <c r="E9547" s="757"/>
      <c r="F9547" s="757"/>
      <c r="G9547" s="757"/>
      <c r="H9547" s="757"/>
      <c r="I9547" s="757"/>
    </row>
    <row r="9548" spans="1:9" ht="15.75" customHeight="1">
      <c r="A9548" s="52">
        <v>3097</v>
      </c>
      <c r="B9548" s="52" t="s">
        <v>12409</v>
      </c>
      <c r="C9548" s="52" t="s">
        <v>11751</v>
      </c>
      <c r="D9548" s="808">
        <v>68.72</v>
      </c>
      <c r="E9548" s="757"/>
      <c r="F9548" s="757"/>
      <c r="G9548" s="757"/>
      <c r="H9548" s="757"/>
      <c r="I9548" s="757"/>
    </row>
    <row r="9549" spans="1:9" ht="15.75" customHeight="1">
      <c r="A9549" s="52">
        <v>3099</v>
      </c>
      <c r="B9549" s="52" t="s">
        <v>12410</v>
      </c>
      <c r="C9549" s="52" t="s">
        <v>11751</v>
      </c>
      <c r="D9549" s="808">
        <v>110.04</v>
      </c>
      <c r="E9549" s="757"/>
      <c r="F9549" s="757"/>
      <c r="G9549" s="757"/>
      <c r="H9549" s="757"/>
      <c r="I9549" s="757"/>
    </row>
    <row r="9550" spans="1:9" ht="15.75" customHeight="1">
      <c r="A9550" s="52">
        <v>38151</v>
      </c>
      <c r="B9550" s="52" t="s">
        <v>12411</v>
      </c>
      <c r="C9550" s="52" t="s">
        <v>11751</v>
      </c>
      <c r="D9550" s="808">
        <v>79.77</v>
      </c>
      <c r="E9550" s="757"/>
      <c r="F9550" s="757"/>
      <c r="G9550" s="757"/>
      <c r="H9550" s="757"/>
      <c r="I9550" s="757"/>
    </row>
    <row r="9551" spans="1:9" ht="15.75" customHeight="1">
      <c r="A9551" s="52">
        <v>38152</v>
      </c>
      <c r="B9551" s="52" t="s">
        <v>12412</v>
      </c>
      <c r="C9551" s="52" t="s">
        <v>11751</v>
      </c>
      <c r="D9551" s="808">
        <v>128.69</v>
      </c>
      <c r="E9551" s="757"/>
      <c r="F9551" s="757"/>
      <c r="G9551" s="757"/>
      <c r="H9551" s="757"/>
      <c r="I9551" s="757"/>
    </row>
    <row r="9552" spans="1:9" ht="15.75" customHeight="1">
      <c r="A9552" s="52">
        <v>43610</v>
      </c>
      <c r="B9552" s="52" t="s">
        <v>12413</v>
      </c>
      <c r="C9552" s="52" t="s">
        <v>11751</v>
      </c>
      <c r="D9552" s="808">
        <v>68.19</v>
      </c>
      <c r="E9552" s="757"/>
      <c r="F9552" s="757"/>
      <c r="G9552" s="757"/>
      <c r="H9552" s="757"/>
      <c r="I9552" s="757"/>
    </row>
    <row r="9553" spans="1:9" ht="15.75" customHeight="1">
      <c r="A9553" s="52">
        <v>3093</v>
      </c>
      <c r="B9553" s="52" t="s">
        <v>12414</v>
      </c>
      <c r="C9553" s="52" t="s">
        <v>11751</v>
      </c>
      <c r="D9553" s="808">
        <v>110.04</v>
      </c>
      <c r="E9553" s="757"/>
      <c r="F9553" s="757"/>
      <c r="G9553" s="757"/>
      <c r="H9553" s="757"/>
      <c r="I9553" s="757"/>
    </row>
    <row r="9554" spans="1:9" ht="15.75" customHeight="1">
      <c r="A9554" s="52">
        <v>38165</v>
      </c>
      <c r="B9554" s="52" t="s">
        <v>12415</v>
      </c>
      <c r="C9554" s="52" t="s">
        <v>11751</v>
      </c>
      <c r="D9554" s="808">
        <v>66.83</v>
      </c>
      <c r="E9554" s="757"/>
      <c r="F9554" s="757"/>
      <c r="G9554" s="757"/>
      <c r="H9554" s="757"/>
      <c r="I9554" s="757"/>
    </row>
    <row r="9555" spans="1:9" ht="15.75" customHeight="1">
      <c r="A9555" s="52">
        <v>38177</v>
      </c>
      <c r="B9555" s="52" t="s">
        <v>12416</v>
      </c>
      <c r="C9555" s="52" t="s">
        <v>10358</v>
      </c>
      <c r="D9555" s="808">
        <v>19.86</v>
      </c>
      <c r="E9555" s="757"/>
      <c r="F9555" s="757"/>
      <c r="G9555" s="757"/>
      <c r="H9555" s="757"/>
      <c r="I9555" s="757"/>
    </row>
    <row r="9556" spans="1:9" ht="15.75" customHeight="1">
      <c r="A9556" s="52">
        <v>11458</v>
      </c>
      <c r="B9556" s="52" t="s">
        <v>12417</v>
      </c>
      <c r="C9556" s="52" t="s">
        <v>10358</v>
      </c>
      <c r="D9556" s="808">
        <v>23.71</v>
      </c>
      <c r="E9556" s="757"/>
      <c r="F9556" s="757"/>
      <c r="G9556" s="757"/>
      <c r="H9556" s="757"/>
      <c r="I9556" s="757"/>
    </row>
    <row r="9557" spans="1:9" ht="15.75" customHeight="1">
      <c r="A9557" s="52">
        <v>3108</v>
      </c>
      <c r="B9557" s="52" t="s">
        <v>12418</v>
      </c>
      <c r="C9557" s="52" t="s">
        <v>10358</v>
      </c>
      <c r="D9557" s="808">
        <v>100.79</v>
      </c>
      <c r="E9557" s="757"/>
      <c r="F9557" s="757"/>
      <c r="G9557" s="757"/>
      <c r="H9557" s="757"/>
      <c r="I9557" s="757"/>
    </row>
    <row r="9558" spans="1:9" ht="15.75" customHeight="1">
      <c r="A9558" s="52">
        <v>3105</v>
      </c>
      <c r="B9558" s="52" t="s">
        <v>12419</v>
      </c>
      <c r="C9558" s="52" t="s">
        <v>10358</v>
      </c>
      <c r="D9558" s="808">
        <v>131.82</v>
      </c>
      <c r="E9558" s="757"/>
      <c r="F9558" s="757"/>
      <c r="G9558" s="757"/>
      <c r="H9558" s="757"/>
      <c r="I9558" s="757"/>
    </row>
    <row r="9559" spans="1:9" ht="15.75" customHeight="1">
      <c r="A9559" s="52">
        <v>38178</v>
      </c>
      <c r="B9559" s="52" t="s">
        <v>12420</v>
      </c>
      <c r="C9559" s="52" t="s">
        <v>10358</v>
      </c>
      <c r="D9559" s="808">
        <v>21.85</v>
      </c>
      <c r="E9559" s="757"/>
      <c r="F9559" s="757"/>
      <c r="G9559" s="757"/>
      <c r="H9559" s="757"/>
      <c r="I9559" s="757"/>
    </row>
    <row r="9560" spans="1:9" ht="15.75" customHeight="1">
      <c r="A9560" s="52">
        <v>43575</v>
      </c>
      <c r="B9560" s="52" t="s">
        <v>12421</v>
      </c>
      <c r="C9560" s="52" t="s">
        <v>10358</v>
      </c>
      <c r="D9560" s="808">
        <v>47.34</v>
      </c>
      <c r="E9560" s="757"/>
      <c r="F9560" s="757"/>
      <c r="G9560" s="757"/>
      <c r="H9560" s="757"/>
      <c r="I9560" s="757"/>
    </row>
    <row r="9561" spans="1:9" ht="15.75" customHeight="1">
      <c r="A9561" s="52">
        <v>43577</v>
      </c>
      <c r="B9561" s="52" t="s">
        <v>12422</v>
      </c>
      <c r="C9561" s="52" t="s">
        <v>10358</v>
      </c>
      <c r="D9561" s="808">
        <v>82.31</v>
      </c>
      <c r="E9561" s="757"/>
      <c r="F9561" s="757"/>
      <c r="G9561" s="757"/>
      <c r="H9561" s="757"/>
      <c r="I9561" s="757"/>
    </row>
    <row r="9562" spans="1:9" ht="15.75" customHeight="1">
      <c r="A9562" s="52">
        <v>43458</v>
      </c>
      <c r="B9562" s="52" t="s">
        <v>12423</v>
      </c>
      <c r="C9562" s="52" t="s">
        <v>10509</v>
      </c>
      <c r="D9562" s="808">
        <v>0.06</v>
      </c>
      <c r="E9562" s="757"/>
      <c r="F9562" s="757"/>
      <c r="G9562" s="757"/>
      <c r="H9562" s="757"/>
      <c r="I9562" s="757"/>
    </row>
    <row r="9563" spans="1:9" ht="15.75" customHeight="1">
      <c r="A9563" s="52">
        <v>43470</v>
      </c>
      <c r="B9563" s="52" t="s">
        <v>12424</v>
      </c>
      <c r="C9563" s="52" t="s">
        <v>10511</v>
      </c>
      <c r="D9563" s="808">
        <v>10.6</v>
      </c>
      <c r="E9563" s="757"/>
      <c r="F9563" s="757"/>
      <c r="G9563" s="757"/>
      <c r="H9563" s="757"/>
      <c r="I9563" s="757"/>
    </row>
    <row r="9564" spans="1:9" ht="15.75" customHeight="1">
      <c r="A9564" s="52">
        <v>43459</v>
      </c>
      <c r="B9564" s="52" t="s">
        <v>12425</v>
      </c>
      <c r="C9564" s="52" t="s">
        <v>10509</v>
      </c>
      <c r="D9564" s="808">
        <v>0.49</v>
      </c>
      <c r="E9564" s="757"/>
      <c r="F9564" s="757"/>
      <c r="G9564" s="757"/>
      <c r="H9564" s="757"/>
      <c r="I9564" s="757"/>
    </row>
    <row r="9565" spans="1:9" ht="15.75" customHeight="1">
      <c r="A9565" s="52">
        <v>43471</v>
      </c>
      <c r="B9565" s="52" t="s">
        <v>12426</v>
      </c>
      <c r="C9565" s="52" t="s">
        <v>10511</v>
      </c>
      <c r="D9565" s="808">
        <v>92.9</v>
      </c>
      <c r="E9565" s="757"/>
      <c r="F9565" s="757"/>
      <c r="G9565" s="757"/>
      <c r="H9565" s="757"/>
      <c r="I9565" s="757"/>
    </row>
    <row r="9566" spans="1:9" ht="15.75" customHeight="1">
      <c r="A9566" s="52">
        <v>43460</v>
      </c>
      <c r="B9566" s="52" t="s">
        <v>12427</v>
      </c>
      <c r="C9566" s="52" t="s">
        <v>10509</v>
      </c>
      <c r="D9566" s="808">
        <v>0.86</v>
      </c>
      <c r="E9566" s="757"/>
      <c r="F9566" s="757"/>
      <c r="G9566" s="757"/>
      <c r="H9566" s="757"/>
      <c r="I9566" s="757"/>
    </row>
    <row r="9567" spans="1:9" ht="15.75" customHeight="1">
      <c r="A9567" s="52">
        <v>43472</v>
      </c>
      <c r="B9567" s="52" t="s">
        <v>12428</v>
      </c>
      <c r="C9567" s="52" t="s">
        <v>10511</v>
      </c>
      <c r="D9567" s="808">
        <v>161.79</v>
      </c>
      <c r="E9567" s="757"/>
      <c r="F9567" s="757"/>
      <c r="G9567" s="757"/>
      <c r="H9567" s="757"/>
      <c r="I9567" s="757"/>
    </row>
    <row r="9568" spans="1:9" ht="15.75" customHeight="1">
      <c r="A9568" s="52">
        <v>43461</v>
      </c>
      <c r="B9568" s="52" t="s">
        <v>12429</v>
      </c>
      <c r="C9568" s="52" t="s">
        <v>10509</v>
      </c>
      <c r="D9568" s="808">
        <v>0.32</v>
      </c>
      <c r="E9568" s="757"/>
      <c r="F9568" s="757"/>
      <c r="G9568" s="757"/>
      <c r="H9568" s="757"/>
      <c r="I9568" s="757"/>
    </row>
    <row r="9569" spans="1:9" ht="15.75" customHeight="1">
      <c r="A9569" s="52">
        <v>43473</v>
      </c>
      <c r="B9569" s="52" t="s">
        <v>12430</v>
      </c>
      <c r="C9569" s="52" t="s">
        <v>10511</v>
      </c>
      <c r="D9569" s="808">
        <v>60.76</v>
      </c>
      <c r="E9569" s="757"/>
      <c r="F9569" s="757"/>
      <c r="G9569" s="757"/>
      <c r="H9569" s="757"/>
      <c r="I9569" s="757"/>
    </row>
    <row r="9570" spans="1:9" ht="15.75" customHeight="1">
      <c r="A9570" s="52">
        <v>43463</v>
      </c>
      <c r="B9570" s="52" t="s">
        <v>12431</v>
      </c>
      <c r="C9570" s="52" t="s">
        <v>10509</v>
      </c>
      <c r="D9570" s="808">
        <v>0.11</v>
      </c>
      <c r="E9570" s="757"/>
      <c r="F9570" s="757"/>
      <c r="G9570" s="757"/>
      <c r="H9570" s="757"/>
      <c r="I9570" s="757"/>
    </row>
    <row r="9571" spans="1:9" ht="15.75" customHeight="1">
      <c r="A9571" s="52">
        <v>43475</v>
      </c>
      <c r="B9571" s="52" t="s">
        <v>12432</v>
      </c>
      <c r="C9571" s="52" t="s">
        <v>10511</v>
      </c>
      <c r="D9571" s="808">
        <v>21.49</v>
      </c>
      <c r="E9571" s="757"/>
      <c r="F9571" s="757"/>
      <c r="G9571" s="757"/>
      <c r="H9571" s="757"/>
      <c r="I9571" s="757"/>
    </row>
    <row r="9572" spans="1:9" ht="15.75" customHeight="1">
      <c r="A9572" s="52">
        <v>43462</v>
      </c>
      <c r="B9572" s="52" t="s">
        <v>12433</v>
      </c>
      <c r="C9572" s="52" t="s">
        <v>10509</v>
      </c>
      <c r="D9572" s="808">
        <v>0.01</v>
      </c>
      <c r="E9572" s="757"/>
      <c r="F9572" s="757"/>
      <c r="G9572" s="757"/>
      <c r="H9572" s="757"/>
      <c r="I9572" s="757"/>
    </row>
    <row r="9573" spans="1:9" ht="15.75" customHeight="1">
      <c r="A9573" s="52">
        <v>43474</v>
      </c>
      <c r="B9573" s="52" t="s">
        <v>12434</v>
      </c>
      <c r="C9573" s="52" t="s">
        <v>10511</v>
      </c>
      <c r="D9573" s="808">
        <v>2.54</v>
      </c>
      <c r="E9573" s="757"/>
      <c r="F9573" s="757"/>
      <c r="G9573" s="757"/>
      <c r="H9573" s="757"/>
      <c r="I9573" s="757"/>
    </row>
    <row r="9574" spans="1:9" ht="15.75" customHeight="1">
      <c r="A9574" s="52">
        <v>43464</v>
      </c>
      <c r="B9574" s="52" t="s">
        <v>12435</v>
      </c>
      <c r="C9574" s="52" t="s">
        <v>10509</v>
      </c>
      <c r="D9574" s="808">
        <v>0.01</v>
      </c>
      <c r="E9574" s="757"/>
      <c r="F9574" s="757"/>
      <c r="G9574" s="757"/>
      <c r="H9574" s="757"/>
      <c r="I9574" s="757"/>
    </row>
    <row r="9575" spans="1:9" ht="15.75" customHeight="1">
      <c r="A9575" s="52">
        <v>43476</v>
      </c>
      <c r="B9575" s="52" t="s">
        <v>12436</v>
      </c>
      <c r="C9575" s="52" t="s">
        <v>10511</v>
      </c>
      <c r="D9575" s="808">
        <v>0.01</v>
      </c>
      <c r="E9575" s="757"/>
      <c r="F9575" s="757"/>
      <c r="G9575" s="757"/>
      <c r="H9575" s="757"/>
      <c r="I9575" s="757"/>
    </row>
    <row r="9576" spans="1:9" ht="15.75" customHeight="1">
      <c r="A9576" s="52">
        <v>43465</v>
      </c>
      <c r="B9576" s="52" t="s">
        <v>12437</v>
      </c>
      <c r="C9576" s="52" t="s">
        <v>10509</v>
      </c>
      <c r="D9576" s="808">
        <v>0.84</v>
      </c>
      <c r="E9576" s="757"/>
      <c r="F9576" s="757"/>
      <c r="G9576" s="757"/>
      <c r="H9576" s="757"/>
      <c r="I9576" s="757"/>
    </row>
    <row r="9577" spans="1:9" ht="15.75" customHeight="1">
      <c r="A9577" s="52">
        <v>43477</v>
      </c>
      <c r="B9577" s="52" t="s">
        <v>12438</v>
      </c>
      <c r="C9577" s="52" t="s">
        <v>10511</v>
      </c>
      <c r="D9577" s="808">
        <v>158.88</v>
      </c>
      <c r="E9577" s="757"/>
      <c r="F9577" s="757"/>
      <c r="G9577" s="757"/>
      <c r="H9577" s="757"/>
      <c r="I9577" s="757"/>
    </row>
    <row r="9578" spans="1:9" ht="15.75" customHeight="1">
      <c r="A9578" s="52">
        <v>43466</v>
      </c>
      <c r="B9578" s="52" t="s">
        <v>12439</v>
      </c>
      <c r="C9578" s="52" t="s">
        <v>10509</v>
      </c>
      <c r="D9578" s="808">
        <v>1.68</v>
      </c>
      <c r="E9578" s="757"/>
      <c r="F9578" s="757"/>
      <c r="G9578" s="757"/>
      <c r="H9578" s="757"/>
      <c r="I9578" s="757"/>
    </row>
    <row r="9579" spans="1:9" ht="15.75" customHeight="1">
      <c r="A9579" s="52">
        <v>43478</v>
      </c>
      <c r="B9579" s="52" t="s">
        <v>12440</v>
      </c>
      <c r="C9579" s="52" t="s">
        <v>10511</v>
      </c>
      <c r="D9579" s="808">
        <v>315.88</v>
      </c>
      <c r="E9579" s="757"/>
      <c r="F9579" s="757"/>
      <c r="G9579" s="757"/>
      <c r="H9579" s="757"/>
      <c r="I9579" s="757"/>
    </row>
    <row r="9580" spans="1:9" ht="15.75" customHeight="1">
      <c r="A9580" s="52">
        <v>43467</v>
      </c>
      <c r="B9580" s="52" t="s">
        <v>12441</v>
      </c>
      <c r="C9580" s="52" t="s">
        <v>10509</v>
      </c>
      <c r="D9580" s="808">
        <v>0.59</v>
      </c>
      <c r="E9580" s="757"/>
      <c r="F9580" s="757"/>
      <c r="G9580" s="757"/>
      <c r="H9580" s="757"/>
      <c r="I9580" s="757"/>
    </row>
    <row r="9581" spans="1:9" ht="15.75" customHeight="1">
      <c r="A9581" s="52">
        <v>43479</v>
      </c>
      <c r="B9581" s="52" t="s">
        <v>12442</v>
      </c>
      <c r="C9581" s="52" t="s">
        <v>10511</v>
      </c>
      <c r="D9581" s="808">
        <v>110.64</v>
      </c>
      <c r="E9581" s="757"/>
      <c r="F9581" s="757"/>
      <c r="G9581" s="757"/>
      <c r="H9581" s="757"/>
      <c r="I9581" s="757"/>
    </row>
    <row r="9582" spans="1:9" ht="15.75" customHeight="1">
      <c r="A9582" s="52">
        <v>43468</v>
      </c>
      <c r="B9582" s="52" t="s">
        <v>12443</v>
      </c>
      <c r="C9582" s="52" t="s">
        <v>10509</v>
      </c>
      <c r="D9582" s="808">
        <v>1.17</v>
      </c>
      <c r="E9582" s="757"/>
      <c r="F9582" s="757"/>
      <c r="G9582" s="757"/>
      <c r="H9582" s="757"/>
      <c r="I9582" s="757"/>
    </row>
    <row r="9583" spans="1:9" ht="15.75" customHeight="1">
      <c r="A9583" s="52">
        <v>43480</v>
      </c>
      <c r="B9583" s="52" t="s">
        <v>12444</v>
      </c>
      <c r="C9583" s="52" t="s">
        <v>10511</v>
      </c>
      <c r="D9583" s="808">
        <v>220.75</v>
      </c>
      <c r="E9583" s="757"/>
      <c r="F9583" s="757"/>
      <c r="G9583" s="757"/>
      <c r="H9583" s="757"/>
      <c r="I9583" s="757"/>
    </row>
    <row r="9584" spans="1:9" ht="15.75" customHeight="1">
      <c r="A9584" s="52">
        <v>43469</v>
      </c>
      <c r="B9584" s="52" t="s">
        <v>12445</v>
      </c>
      <c r="C9584" s="52" t="s">
        <v>10509</v>
      </c>
      <c r="D9584" s="808">
        <v>0.08</v>
      </c>
      <c r="E9584" s="757"/>
      <c r="F9584" s="757"/>
      <c r="G9584" s="757"/>
      <c r="H9584" s="757"/>
      <c r="I9584" s="757"/>
    </row>
    <row r="9585" spans="1:9" ht="15.75" customHeight="1">
      <c r="A9585" s="52">
        <v>43481</v>
      </c>
      <c r="B9585" s="52" t="s">
        <v>12446</v>
      </c>
      <c r="C9585" s="52" t="s">
        <v>10511</v>
      </c>
      <c r="D9585" s="808">
        <v>15.18</v>
      </c>
      <c r="E9585" s="757"/>
      <c r="F9585" s="757"/>
      <c r="G9585" s="757"/>
      <c r="H9585" s="757"/>
      <c r="I9585" s="757"/>
    </row>
    <row r="9586" spans="1:9" ht="15.75" customHeight="1">
      <c r="A9586" s="52">
        <v>3119</v>
      </c>
      <c r="B9586" s="52" t="s">
        <v>12447</v>
      </c>
      <c r="C9586" s="52" t="s">
        <v>10358</v>
      </c>
      <c r="D9586" s="808">
        <v>2.56</v>
      </c>
      <c r="E9586" s="757"/>
      <c r="F9586" s="757"/>
      <c r="G9586" s="757"/>
      <c r="H9586" s="757"/>
      <c r="I9586" s="757"/>
    </row>
    <row r="9587" spans="1:9" ht="15.75" customHeight="1">
      <c r="A9587" s="52">
        <v>3122</v>
      </c>
      <c r="B9587" s="52" t="s">
        <v>12448</v>
      </c>
      <c r="C9587" s="52" t="s">
        <v>10358</v>
      </c>
      <c r="D9587" s="808">
        <v>5.22</v>
      </c>
      <c r="E9587" s="757"/>
      <c r="F9587" s="757"/>
      <c r="G9587" s="757"/>
      <c r="H9587" s="757"/>
      <c r="I9587" s="757"/>
    </row>
    <row r="9588" spans="1:9" ht="15.75" customHeight="1">
      <c r="A9588" s="52">
        <v>3121</v>
      </c>
      <c r="B9588" s="52" t="s">
        <v>12449</v>
      </c>
      <c r="C9588" s="52" t="s">
        <v>10358</v>
      </c>
      <c r="D9588" s="808">
        <v>5.92</v>
      </c>
      <c r="E9588" s="757"/>
      <c r="F9588" s="757"/>
      <c r="G9588" s="757"/>
      <c r="H9588" s="757"/>
      <c r="I9588" s="757"/>
    </row>
    <row r="9589" spans="1:9" ht="15.75" customHeight="1">
      <c r="A9589" s="52">
        <v>3120</v>
      </c>
      <c r="B9589" s="52" t="s">
        <v>12450</v>
      </c>
      <c r="C9589" s="52" t="s">
        <v>10358</v>
      </c>
      <c r="D9589" s="808">
        <v>11.22</v>
      </c>
      <c r="E9589" s="757"/>
      <c r="F9589" s="757"/>
      <c r="G9589" s="757"/>
      <c r="H9589" s="757"/>
      <c r="I9589" s="757"/>
    </row>
    <row r="9590" spans="1:9" ht="15.75" customHeight="1">
      <c r="A9590" s="52">
        <v>11455</v>
      </c>
      <c r="B9590" s="52" t="s">
        <v>12451</v>
      </c>
      <c r="C9590" s="52" t="s">
        <v>10358</v>
      </c>
      <c r="D9590" s="808">
        <v>16.23</v>
      </c>
      <c r="E9590" s="757"/>
      <c r="F9590" s="757"/>
      <c r="G9590" s="757"/>
      <c r="H9590" s="757"/>
      <c r="I9590" s="757"/>
    </row>
    <row r="9591" spans="1:9" ht="15.75" customHeight="1">
      <c r="A9591" s="52">
        <v>11456</v>
      </c>
      <c r="B9591" s="52" t="s">
        <v>12452</v>
      </c>
      <c r="C9591" s="52" t="s">
        <v>10358</v>
      </c>
      <c r="D9591" s="808">
        <v>19.399999999999999</v>
      </c>
      <c r="E9591" s="757"/>
      <c r="F9591" s="757"/>
      <c r="G9591" s="757"/>
      <c r="H9591" s="757"/>
      <c r="I9591" s="757"/>
    </row>
    <row r="9592" spans="1:9" ht="15.75" customHeight="1">
      <c r="A9592" s="52">
        <v>3107</v>
      </c>
      <c r="B9592" s="52" t="s">
        <v>12453</v>
      </c>
      <c r="C9592" s="52" t="s">
        <v>10358</v>
      </c>
      <c r="D9592" s="808">
        <v>8.18</v>
      </c>
      <c r="E9592" s="757"/>
      <c r="F9592" s="757"/>
      <c r="G9592" s="757"/>
      <c r="H9592" s="757"/>
      <c r="I9592" s="757"/>
    </row>
    <row r="9593" spans="1:9" ht="15.75" customHeight="1">
      <c r="A9593" s="52">
        <v>43583</v>
      </c>
      <c r="B9593" s="52" t="s">
        <v>12454</v>
      </c>
      <c r="C9593" s="52" t="s">
        <v>10358</v>
      </c>
      <c r="D9593" s="808">
        <v>9.23</v>
      </c>
      <c r="E9593" s="757"/>
      <c r="F9593" s="757"/>
      <c r="G9593" s="757"/>
      <c r="H9593" s="757"/>
      <c r="I9593" s="757"/>
    </row>
    <row r="9594" spans="1:9" ht="15.75" customHeight="1">
      <c r="A9594" s="52">
        <v>43586</v>
      </c>
      <c r="B9594" s="52" t="s">
        <v>12455</v>
      </c>
      <c r="C9594" s="52" t="s">
        <v>10358</v>
      </c>
      <c r="D9594" s="808">
        <v>9.4600000000000009</v>
      </c>
      <c r="E9594" s="757"/>
      <c r="F9594" s="757"/>
      <c r="G9594" s="757"/>
      <c r="H9594" s="757"/>
      <c r="I9594" s="757"/>
    </row>
    <row r="9595" spans="1:9" ht="15.75" customHeight="1">
      <c r="A9595" s="52">
        <v>11461</v>
      </c>
      <c r="B9595" s="52" t="s">
        <v>12456</v>
      </c>
      <c r="C9595" s="52" t="s">
        <v>10358</v>
      </c>
      <c r="D9595" s="808">
        <v>10.31</v>
      </c>
      <c r="E9595" s="757"/>
      <c r="F9595" s="757"/>
      <c r="G9595" s="757"/>
      <c r="H9595" s="757"/>
      <c r="I9595" s="757"/>
    </row>
    <row r="9596" spans="1:9" ht="15.75" customHeight="1">
      <c r="A9596" s="52">
        <v>43587</v>
      </c>
      <c r="B9596" s="52" t="s">
        <v>12457</v>
      </c>
      <c r="C9596" s="52" t="s">
        <v>10358</v>
      </c>
      <c r="D9596" s="808">
        <v>11.89</v>
      </c>
      <c r="E9596" s="757"/>
      <c r="F9596" s="757"/>
      <c r="G9596" s="757"/>
      <c r="H9596" s="757"/>
      <c r="I9596" s="757"/>
    </row>
    <row r="9597" spans="1:9" ht="15.75" customHeight="1">
      <c r="A9597" s="52">
        <v>3106</v>
      </c>
      <c r="B9597" s="52" t="s">
        <v>12458</v>
      </c>
      <c r="C9597" s="52" t="s">
        <v>10358</v>
      </c>
      <c r="D9597" s="808">
        <v>15.09</v>
      </c>
      <c r="E9597" s="757"/>
      <c r="F9597" s="757"/>
      <c r="G9597" s="757"/>
      <c r="H9597" s="757"/>
      <c r="I9597" s="757"/>
    </row>
    <row r="9598" spans="1:9" ht="15.75" customHeight="1">
      <c r="A9598" s="52">
        <v>44539</v>
      </c>
      <c r="B9598" s="52" t="s">
        <v>12459</v>
      </c>
      <c r="C9598" s="52" t="s">
        <v>10406</v>
      </c>
      <c r="D9598" s="808">
        <v>3.86</v>
      </c>
      <c r="E9598" s="757"/>
      <c r="F9598" s="757"/>
      <c r="G9598" s="757"/>
      <c r="H9598" s="757"/>
      <c r="I9598" s="757"/>
    </row>
    <row r="9599" spans="1:9" ht="15.75" customHeight="1">
      <c r="A9599" s="52">
        <v>3123</v>
      </c>
      <c r="B9599" s="52" t="s">
        <v>12460</v>
      </c>
      <c r="C9599" s="52" t="s">
        <v>10406</v>
      </c>
      <c r="D9599" s="808">
        <v>3.6</v>
      </c>
      <c r="E9599" s="757"/>
      <c r="F9599" s="757"/>
      <c r="G9599" s="757"/>
      <c r="H9599" s="757"/>
      <c r="I9599" s="757"/>
    </row>
    <row r="9600" spans="1:9" ht="15.75" customHeight="1">
      <c r="A9600" s="52">
        <v>38125</v>
      </c>
      <c r="B9600" s="52" t="s">
        <v>12461</v>
      </c>
      <c r="C9600" s="52" t="s">
        <v>10406</v>
      </c>
      <c r="D9600" s="808">
        <v>1.01</v>
      </c>
      <c r="E9600" s="757"/>
      <c r="F9600" s="757"/>
      <c r="G9600" s="757"/>
      <c r="H9600" s="757"/>
      <c r="I9600" s="757"/>
    </row>
    <row r="9601" spans="1:9" ht="15.75" customHeight="1">
      <c r="A9601" s="52">
        <v>39014</v>
      </c>
      <c r="B9601" s="52" t="s">
        <v>12462</v>
      </c>
      <c r="C9601" s="52" t="s">
        <v>10406</v>
      </c>
      <c r="D9601" s="808">
        <v>11.61</v>
      </c>
      <c r="E9601" s="757"/>
      <c r="F9601" s="757"/>
      <c r="G9601" s="757"/>
      <c r="H9601" s="757"/>
      <c r="I9601" s="757"/>
    </row>
    <row r="9602" spans="1:9" ht="15.75" customHeight="1">
      <c r="A9602" s="52">
        <v>39365</v>
      </c>
      <c r="B9602" s="52" t="s">
        <v>12463</v>
      </c>
      <c r="C9602" s="52" t="s">
        <v>10358</v>
      </c>
      <c r="D9602" s="967">
        <v>1355.8</v>
      </c>
      <c r="E9602" s="757"/>
      <c r="F9602" s="757"/>
      <c r="G9602" s="757"/>
      <c r="H9602" s="757"/>
      <c r="I9602" s="757"/>
    </row>
    <row r="9603" spans="1:9" ht="15.75" customHeight="1">
      <c r="A9603" s="52">
        <v>39366</v>
      </c>
      <c r="B9603" s="52" t="s">
        <v>12464</v>
      </c>
      <c r="C9603" s="52" t="s">
        <v>10358</v>
      </c>
      <c r="D9603" s="967">
        <v>3471.43</v>
      </c>
      <c r="E9603" s="757"/>
      <c r="F9603" s="757"/>
      <c r="G9603" s="757"/>
      <c r="H9603" s="757"/>
      <c r="I9603" s="757"/>
    </row>
    <row r="9604" spans="1:9" ht="15.75" customHeight="1">
      <c r="A9604" s="52">
        <v>39367</v>
      </c>
      <c r="B9604" s="52" t="s">
        <v>12465</v>
      </c>
      <c r="C9604" s="52" t="s">
        <v>10358</v>
      </c>
      <c r="D9604" s="967">
        <v>4744.8100000000004</v>
      </c>
      <c r="E9604" s="757"/>
      <c r="F9604" s="757"/>
      <c r="G9604" s="757"/>
      <c r="H9604" s="757"/>
      <c r="I9604" s="757"/>
    </row>
    <row r="9605" spans="1:9" ht="15.75" customHeight="1">
      <c r="A9605" s="52">
        <v>37394</v>
      </c>
      <c r="B9605" s="52" t="s">
        <v>12466</v>
      </c>
      <c r="C9605" s="52" t="s">
        <v>12467</v>
      </c>
      <c r="D9605" s="808">
        <v>42.47</v>
      </c>
      <c r="E9605" s="757"/>
      <c r="F9605" s="757"/>
      <c r="G9605" s="757"/>
      <c r="H9605" s="757"/>
      <c r="I9605" s="757"/>
    </row>
    <row r="9606" spans="1:9" ht="15.75" customHeight="1">
      <c r="A9606" s="52">
        <v>14146</v>
      </c>
      <c r="B9606" s="52" t="s">
        <v>12468</v>
      </c>
      <c r="C9606" s="52" t="s">
        <v>12467</v>
      </c>
      <c r="D9606" s="808">
        <v>68.3</v>
      </c>
      <c r="E9606" s="757"/>
      <c r="F9606" s="757"/>
      <c r="G9606" s="757"/>
      <c r="H9606" s="757"/>
      <c r="I9606" s="757"/>
    </row>
    <row r="9607" spans="1:9" ht="15.75" customHeight="1">
      <c r="A9607" s="52">
        <v>938</v>
      </c>
      <c r="B9607" s="52" t="s">
        <v>12469</v>
      </c>
      <c r="C9607" s="52" t="s">
        <v>10402</v>
      </c>
      <c r="D9607" s="808">
        <v>1.62</v>
      </c>
      <c r="E9607" s="757"/>
      <c r="F9607" s="757"/>
      <c r="G9607" s="757"/>
      <c r="H9607" s="757"/>
      <c r="I9607" s="757"/>
    </row>
    <row r="9608" spans="1:9" ht="15.75" customHeight="1">
      <c r="A9608" s="52">
        <v>937</v>
      </c>
      <c r="B9608" s="52" t="s">
        <v>12470</v>
      </c>
      <c r="C9608" s="52" t="s">
        <v>10402</v>
      </c>
      <c r="D9608" s="808">
        <v>9.4600000000000009</v>
      </c>
      <c r="E9608" s="757"/>
      <c r="F9608" s="757"/>
      <c r="G9608" s="757"/>
      <c r="H9608" s="757"/>
      <c r="I9608" s="757"/>
    </row>
    <row r="9609" spans="1:9" ht="15.75" customHeight="1">
      <c r="A9609" s="52">
        <v>939</v>
      </c>
      <c r="B9609" s="52" t="s">
        <v>12471</v>
      </c>
      <c r="C9609" s="52" t="s">
        <v>10402</v>
      </c>
      <c r="D9609" s="808">
        <v>2.62</v>
      </c>
      <c r="E9609" s="757"/>
      <c r="F9609" s="757"/>
      <c r="G9609" s="757"/>
      <c r="H9609" s="757"/>
      <c r="I9609" s="757"/>
    </row>
    <row r="9610" spans="1:9" ht="15.75" customHeight="1">
      <c r="A9610" s="52">
        <v>944</v>
      </c>
      <c r="B9610" s="52" t="s">
        <v>12472</v>
      </c>
      <c r="C9610" s="52" t="s">
        <v>10402</v>
      </c>
      <c r="D9610" s="808">
        <v>4.1500000000000004</v>
      </c>
      <c r="E9610" s="757"/>
      <c r="F9610" s="757"/>
      <c r="G9610" s="757"/>
      <c r="H9610" s="757"/>
      <c r="I9610" s="757"/>
    </row>
    <row r="9611" spans="1:9" ht="15.75" customHeight="1">
      <c r="A9611" s="52">
        <v>940</v>
      </c>
      <c r="B9611" s="52" t="s">
        <v>12473</v>
      </c>
      <c r="C9611" s="52" t="s">
        <v>10402</v>
      </c>
      <c r="D9611" s="808">
        <v>5.99</v>
      </c>
      <c r="E9611" s="757"/>
      <c r="F9611" s="757"/>
      <c r="G9611" s="757"/>
      <c r="H9611" s="757"/>
      <c r="I9611" s="757"/>
    </row>
    <row r="9612" spans="1:9" ht="15.75" customHeight="1">
      <c r="A9612" s="52">
        <v>44397</v>
      </c>
      <c r="B9612" s="52" t="s">
        <v>12474</v>
      </c>
      <c r="C9612" s="52" t="s">
        <v>10402</v>
      </c>
      <c r="D9612" s="808">
        <v>3.26</v>
      </c>
      <c r="E9612" s="757"/>
      <c r="F9612" s="757"/>
      <c r="G9612" s="757"/>
      <c r="H9612" s="757"/>
      <c r="I9612" s="757"/>
    </row>
    <row r="9613" spans="1:9" ht="15.75" customHeight="1">
      <c r="A9613" s="52">
        <v>406</v>
      </c>
      <c r="B9613" s="52" t="s">
        <v>12475</v>
      </c>
      <c r="C9613" s="52" t="s">
        <v>10358</v>
      </c>
      <c r="D9613" s="808">
        <v>89.27</v>
      </c>
      <c r="E9613" s="757"/>
      <c r="F9613" s="757"/>
      <c r="G9613" s="757"/>
      <c r="H9613" s="757"/>
      <c r="I9613" s="757"/>
    </row>
    <row r="9614" spans="1:9" ht="15.75" customHeight="1">
      <c r="A9614" s="52">
        <v>42529</v>
      </c>
      <c r="B9614" s="52" t="s">
        <v>12476</v>
      </c>
      <c r="C9614" s="52" t="s">
        <v>10402</v>
      </c>
      <c r="D9614" s="808">
        <v>1.31</v>
      </c>
      <c r="E9614" s="757"/>
      <c r="F9614" s="757"/>
      <c r="G9614" s="757"/>
      <c r="H9614" s="757"/>
      <c r="I9614" s="757"/>
    </row>
    <row r="9615" spans="1:9" ht="15.75" customHeight="1">
      <c r="A9615" s="52">
        <v>39634</v>
      </c>
      <c r="B9615" s="52" t="s">
        <v>12477</v>
      </c>
      <c r="C9615" s="52" t="s">
        <v>10402</v>
      </c>
      <c r="D9615" s="808">
        <v>4.5199999999999996</v>
      </c>
      <c r="E9615" s="757"/>
      <c r="F9615" s="757"/>
      <c r="G9615" s="757"/>
      <c r="H9615" s="757"/>
      <c r="I9615" s="757"/>
    </row>
    <row r="9616" spans="1:9" ht="15.75" customHeight="1">
      <c r="A9616" s="52">
        <v>39701</v>
      </c>
      <c r="B9616" s="52" t="s">
        <v>12478</v>
      </c>
      <c r="C9616" s="52" t="s">
        <v>10358</v>
      </c>
      <c r="D9616" s="808">
        <v>105.67</v>
      </c>
      <c r="E9616" s="757"/>
      <c r="F9616" s="757"/>
      <c r="G9616" s="757"/>
      <c r="H9616" s="757"/>
      <c r="I9616" s="757"/>
    </row>
    <row r="9617" spans="1:9" ht="15.75" customHeight="1">
      <c r="A9617" s="52">
        <v>12815</v>
      </c>
      <c r="B9617" s="52" t="s">
        <v>12479</v>
      </c>
      <c r="C9617" s="52" t="s">
        <v>10358</v>
      </c>
      <c r="D9617" s="808">
        <v>7.33</v>
      </c>
      <c r="E9617" s="757"/>
      <c r="F9617" s="757"/>
      <c r="G9617" s="757"/>
      <c r="H9617" s="757"/>
      <c r="I9617" s="757"/>
    </row>
    <row r="9618" spans="1:9" ht="15.75" customHeight="1">
      <c r="A9618" s="52">
        <v>407</v>
      </c>
      <c r="B9618" s="52" t="s">
        <v>12480</v>
      </c>
      <c r="C9618" s="52" t="s">
        <v>10406</v>
      </c>
      <c r="D9618" s="808">
        <v>56.38</v>
      </c>
      <c r="E9618" s="757"/>
      <c r="F9618" s="757"/>
      <c r="G9618" s="757"/>
      <c r="H9618" s="757"/>
      <c r="I9618" s="757"/>
    </row>
    <row r="9619" spans="1:9" ht="15.75" customHeight="1">
      <c r="A9619" s="52">
        <v>39431</v>
      </c>
      <c r="B9619" s="52" t="s">
        <v>12481</v>
      </c>
      <c r="C9619" s="52" t="s">
        <v>10402</v>
      </c>
      <c r="D9619" s="808">
        <v>0.31</v>
      </c>
      <c r="E9619" s="757"/>
      <c r="F9619" s="757"/>
      <c r="G9619" s="757"/>
      <c r="H9619" s="757"/>
      <c r="I9619" s="757"/>
    </row>
    <row r="9620" spans="1:9" ht="15.75" customHeight="1">
      <c r="A9620" s="52">
        <v>39432</v>
      </c>
      <c r="B9620" s="52" t="s">
        <v>12482</v>
      </c>
      <c r="C9620" s="52" t="s">
        <v>10402</v>
      </c>
      <c r="D9620" s="808">
        <v>2.77</v>
      </c>
      <c r="E9620" s="757"/>
      <c r="F9620" s="757"/>
      <c r="G9620" s="757"/>
      <c r="H9620" s="757"/>
      <c r="I9620" s="757"/>
    </row>
    <row r="9621" spans="1:9" ht="15.75" customHeight="1">
      <c r="A9621" s="52">
        <v>20111</v>
      </c>
      <c r="B9621" s="52" t="s">
        <v>12483</v>
      </c>
      <c r="C9621" s="52" t="s">
        <v>10358</v>
      </c>
      <c r="D9621" s="808">
        <v>8.9</v>
      </c>
      <c r="E9621" s="757"/>
      <c r="F9621" s="757"/>
      <c r="G9621" s="757"/>
      <c r="H9621" s="757"/>
      <c r="I9621" s="757"/>
    </row>
    <row r="9622" spans="1:9" ht="15.75" customHeight="1">
      <c r="A9622" s="52">
        <v>21127</v>
      </c>
      <c r="B9622" s="52" t="s">
        <v>12484</v>
      </c>
      <c r="C9622" s="52" t="s">
        <v>10358</v>
      </c>
      <c r="D9622" s="808">
        <v>3.36</v>
      </c>
      <c r="E9622" s="757"/>
      <c r="F9622" s="757"/>
      <c r="G9622" s="757"/>
      <c r="H9622" s="757"/>
      <c r="I9622" s="757"/>
    </row>
    <row r="9623" spans="1:9" ht="15.75" customHeight="1">
      <c r="A9623" s="52">
        <v>404</v>
      </c>
      <c r="B9623" s="52" t="s">
        <v>12485</v>
      </c>
      <c r="C9623" s="52" t="s">
        <v>10402</v>
      </c>
      <c r="D9623" s="808">
        <v>1.21</v>
      </c>
      <c r="E9623" s="757"/>
      <c r="F9623" s="757"/>
      <c r="G9623" s="757"/>
      <c r="H9623" s="757"/>
      <c r="I9623" s="757"/>
    </row>
    <row r="9624" spans="1:9" ht="15.75" customHeight="1">
      <c r="A9624" s="52">
        <v>14151</v>
      </c>
      <c r="B9624" s="52" t="s">
        <v>12486</v>
      </c>
      <c r="C9624" s="52" t="s">
        <v>10358</v>
      </c>
      <c r="D9624" s="808">
        <v>49.09</v>
      </c>
      <c r="E9624" s="757"/>
      <c r="F9624" s="757"/>
      <c r="G9624" s="757"/>
      <c r="H9624" s="757"/>
      <c r="I9624" s="757"/>
    </row>
    <row r="9625" spans="1:9" ht="15.75" customHeight="1">
      <c r="A9625" s="52">
        <v>14153</v>
      </c>
      <c r="B9625" s="52" t="s">
        <v>12487</v>
      </c>
      <c r="C9625" s="52" t="s">
        <v>10358</v>
      </c>
      <c r="D9625" s="808">
        <v>55.49</v>
      </c>
      <c r="E9625" s="757"/>
      <c r="F9625" s="757"/>
      <c r="G9625" s="757"/>
      <c r="H9625" s="757"/>
      <c r="I9625" s="757"/>
    </row>
    <row r="9626" spans="1:9" ht="15.75" customHeight="1">
      <c r="A9626" s="52">
        <v>14152</v>
      </c>
      <c r="B9626" s="52" t="s">
        <v>12488</v>
      </c>
      <c r="C9626" s="52" t="s">
        <v>10358</v>
      </c>
      <c r="D9626" s="808">
        <v>42.6</v>
      </c>
      <c r="E9626" s="757"/>
      <c r="F9626" s="757"/>
      <c r="G9626" s="757"/>
      <c r="H9626" s="757"/>
      <c r="I9626" s="757"/>
    </row>
    <row r="9627" spans="1:9" ht="15.75" customHeight="1">
      <c r="A9627" s="52">
        <v>14154</v>
      </c>
      <c r="B9627" s="52" t="s">
        <v>12489</v>
      </c>
      <c r="C9627" s="52" t="s">
        <v>10358</v>
      </c>
      <c r="D9627" s="808">
        <v>149.1</v>
      </c>
      <c r="E9627" s="757"/>
      <c r="F9627" s="757"/>
      <c r="G9627" s="757"/>
      <c r="H9627" s="757"/>
      <c r="I9627" s="757"/>
    </row>
    <row r="9628" spans="1:9" ht="15.75" customHeight="1">
      <c r="A9628" s="52">
        <v>3146</v>
      </c>
      <c r="B9628" s="52" t="s">
        <v>12490</v>
      </c>
      <c r="C9628" s="52" t="s">
        <v>10358</v>
      </c>
      <c r="D9628" s="808">
        <v>2.3199999999999998</v>
      </c>
      <c r="E9628" s="757"/>
      <c r="F9628" s="757"/>
      <c r="G9628" s="757"/>
      <c r="H9628" s="757"/>
      <c r="I9628" s="757"/>
    </row>
    <row r="9629" spans="1:9" ht="15.75" customHeight="1">
      <c r="A9629" s="52">
        <v>3143</v>
      </c>
      <c r="B9629" s="52" t="s">
        <v>12491</v>
      </c>
      <c r="C9629" s="52" t="s">
        <v>10358</v>
      </c>
      <c r="D9629" s="808">
        <v>5.27</v>
      </c>
      <c r="E9629" s="757"/>
      <c r="F9629" s="757"/>
      <c r="G9629" s="757"/>
      <c r="H9629" s="757"/>
      <c r="I9629" s="757"/>
    </row>
    <row r="9630" spans="1:9" ht="15.75" customHeight="1">
      <c r="A9630" s="52">
        <v>3148</v>
      </c>
      <c r="B9630" s="52" t="s">
        <v>12492</v>
      </c>
      <c r="C9630" s="52" t="s">
        <v>10358</v>
      </c>
      <c r="D9630" s="808">
        <v>8.5500000000000007</v>
      </c>
      <c r="E9630" s="757"/>
      <c r="F9630" s="757"/>
      <c r="G9630" s="757"/>
      <c r="H9630" s="757"/>
      <c r="I9630" s="757"/>
    </row>
    <row r="9631" spans="1:9" ht="15.75" customHeight="1">
      <c r="A9631" s="52">
        <v>4310</v>
      </c>
      <c r="B9631" s="52" t="s">
        <v>12493</v>
      </c>
      <c r="C9631" s="52" t="s">
        <v>10358</v>
      </c>
      <c r="D9631" s="808">
        <v>3.44</v>
      </c>
      <c r="E9631" s="757"/>
      <c r="F9631" s="757"/>
      <c r="G9631" s="757"/>
      <c r="H9631" s="757"/>
      <c r="I9631" s="757"/>
    </row>
    <row r="9632" spans="1:9" ht="15.75" customHeight="1">
      <c r="A9632" s="52">
        <v>4311</v>
      </c>
      <c r="B9632" s="52" t="s">
        <v>12494</v>
      </c>
      <c r="C9632" s="52" t="s">
        <v>10358</v>
      </c>
      <c r="D9632" s="808">
        <v>2.42</v>
      </c>
      <c r="E9632" s="757"/>
      <c r="F9632" s="757"/>
      <c r="G9632" s="757"/>
      <c r="H9632" s="757"/>
      <c r="I9632" s="757"/>
    </row>
    <row r="9633" spans="1:9" ht="15.75" customHeight="1">
      <c r="A9633" s="52">
        <v>4312</v>
      </c>
      <c r="B9633" s="52" t="s">
        <v>12495</v>
      </c>
      <c r="C9633" s="52" t="s">
        <v>10358</v>
      </c>
      <c r="D9633" s="808">
        <v>3.39</v>
      </c>
      <c r="E9633" s="757"/>
      <c r="F9633" s="757"/>
      <c r="G9633" s="757"/>
      <c r="H9633" s="757"/>
      <c r="I9633" s="757"/>
    </row>
    <row r="9634" spans="1:9" ht="15.75" customHeight="1">
      <c r="A9634" s="52">
        <v>13261</v>
      </c>
      <c r="B9634" s="52" t="s">
        <v>12496</v>
      </c>
      <c r="C9634" s="52" t="s">
        <v>10358</v>
      </c>
      <c r="D9634" s="808">
        <v>1.24</v>
      </c>
      <c r="E9634" s="757"/>
      <c r="F9634" s="757"/>
      <c r="G9634" s="757"/>
      <c r="H9634" s="757"/>
      <c r="I9634" s="757"/>
    </row>
    <row r="9635" spans="1:9" ht="15.75" customHeight="1">
      <c r="A9635" s="52">
        <v>3272</v>
      </c>
      <c r="B9635" s="52" t="s">
        <v>12497</v>
      </c>
      <c r="C9635" s="52" t="s">
        <v>10358</v>
      </c>
      <c r="D9635" s="808">
        <v>55.43</v>
      </c>
      <c r="E9635" s="757"/>
      <c r="F9635" s="757"/>
      <c r="G9635" s="757"/>
      <c r="H9635" s="757"/>
      <c r="I9635" s="757"/>
    </row>
    <row r="9636" spans="1:9" ht="15.75" customHeight="1">
      <c r="A9636" s="52">
        <v>3265</v>
      </c>
      <c r="B9636" s="52" t="s">
        <v>12498</v>
      </c>
      <c r="C9636" s="52" t="s">
        <v>10358</v>
      </c>
      <c r="D9636" s="808">
        <v>44.04</v>
      </c>
      <c r="E9636" s="757"/>
      <c r="F9636" s="757"/>
      <c r="G9636" s="757"/>
      <c r="H9636" s="757"/>
      <c r="I9636" s="757"/>
    </row>
    <row r="9637" spans="1:9" ht="15.75" customHeight="1">
      <c r="A9637" s="52">
        <v>3262</v>
      </c>
      <c r="B9637" s="52" t="s">
        <v>12499</v>
      </c>
      <c r="C9637" s="52" t="s">
        <v>10358</v>
      </c>
      <c r="D9637" s="808">
        <v>19.28</v>
      </c>
      <c r="E9637" s="757"/>
      <c r="F9637" s="757"/>
      <c r="G9637" s="757"/>
      <c r="H9637" s="757"/>
      <c r="I9637" s="757"/>
    </row>
    <row r="9638" spans="1:9" ht="15.75" customHeight="1">
      <c r="A9638" s="52">
        <v>3264</v>
      </c>
      <c r="B9638" s="52" t="s">
        <v>12500</v>
      </c>
      <c r="C9638" s="52" t="s">
        <v>10358</v>
      </c>
      <c r="D9638" s="808">
        <v>31.67</v>
      </c>
      <c r="E9638" s="757"/>
      <c r="F9638" s="757"/>
      <c r="G9638" s="757"/>
      <c r="H9638" s="757"/>
      <c r="I9638" s="757"/>
    </row>
    <row r="9639" spans="1:9" ht="15.75" customHeight="1">
      <c r="A9639" s="52">
        <v>3267</v>
      </c>
      <c r="B9639" s="52" t="s">
        <v>12501</v>
      </c>
      <c r="C9639" s="52" t="s">
        <v>10358</v>
      </c>
      <c r="D9639" s="808">
        <v>103.43</v>
      </c>
      <c r="E9639" s="757"/>
      <c r="F9639" s="757"/>
      <c r="G9639" s="757"/>
      <c r="H9639" s="757"/>
      <c r="I9639" s="757"/>
    </row>
    <row r="9640" spans="1:9" ht="15.75" customHeight="1">
      <c r="A9640" s="52">
        <v>3266</v>
      </c>
      <c r="B9640" s="52" t="s">
        <v>12502</v>
      </c>
      <c r="C9640" s="52" t="s">
        <v>10358</v>
      </c>
      <c r="D9640" s="808">
        <v>65.8</v>
      </c>
      <c r="E9640" s="757"/>
      <c r="F9640" s="757"/>
      <c r="G9640" s="757"/>
      <c r="H9640" s="757"/>
      <c r="I9640" s="757"/>
    </row>
    <row r="9641" spans="1:9" ht="15.75" customHeight="1">
      <c r="A9641" s="52">
        <v>3263</v>
      </c>
      <c r="B9641" s="52" t="s">
        <v>12503</v>
      </c>
      <c r="C9641" s="52" t="s">
        <v>10358</v>
      </c>
      <c r="D9641" s="808">
        <v>26.33</v>
      </c>
      <c r="E9641" s="757"/>
      <c r="F9641" s="757"/>
      <c r="G9641" s="757"/>
      <c r="H9641" s="757"/>
      <c r="I9641" s="757"/>
    </row>
    <row r="9642" spans="1:9" ht="15.75" customHeight="1">
      <c r="A9642" s="52">
        <v>3268</v>
      </c>
      <c r="B9642" s="52" t="s">
        <v>12504</v>
      </c>
      <c r="C9642" s="52" t="s">
        <v>10358</v>
      </c>
      <c r="D9642" s="808">
        <v>139.84</v>
      </c>
      <c r="E9642" s="757"/>
      <c r="F9642" s="757"/>
      <c r="G9642" s="757"/>
      <c r="H9642" s="757"/>
      <c r="I9642" s="757"/>
    </row>
    <row r="9643" spans="1:9" ht="15.75" customHeight="1">
      <c r="A9643" s="52">
        <v>3271</v>
      </c>
      <c r="B9643" s="52" t="s">
        <v>12505</v>
      </c>
      <c r="C9643" s="52" t="s">
        <v>10358</v>
      </c>
      <c r="D9643" s="808">
        <v>206.74</v>
      </c>
      <c r="E9643" s="757"/>
      <c r="F9643" s="757"/>
      <c r="G9643" s="757"/>
      <c r="H9643" s="757"/>
      <c r="I9643" s="757"/>
    </row>
    <row r="9644" spans="1:9" ht="15.75" customHeight="1">
      <c r="A9644" s="52">
        <v>3270</v>
      </c>
      <c r="B9644" s="52" t="s">
        <v>12506</v>
      </c>
      <c r="C9644" s="52" t="s">
        <v>10358</v>
      </c>
      <c r="D9644" s="808">
        <v>347.34</v>
      </c>
      <c r="E9644" s="757"/>
      <c r="F9644" s="757"/>
      <c r="G9644" s="757"/>
      <c r="H9644" s="757"/>
      <c r="I9644" s="757"/>
    </row>
    <row r="9645" spans="1:9" ht="15.75" customHeight="1">
      <c r="A9645" s="52">
        <v>3275</v>
      </c>
      <c r="B9645" s="52" t="s">
        <v>12507</v>
      </c>
      <c r="C9645" s="52" t="s">
        <v>10774</v>
      </c>
      <c r="D9645" s="808">
        <v>152.69999999999999</v>
      </c>
      <c r="E9645" s="757"/>
      <c r="F9645" s="757"/>
      <c r="G9645" s="757"/>
      <c r="H9645" s="757"/>
      <c r="I9645" s="757"/>
    </row>
    <row r="9646" spans="1:9" ht="15.75" customHeight="1">
      <c r="A9646" s="52">
        <v>39512</v>
      </c>
      <c r="B9646" s="52" t="s">
        <v>12508</v>
      </c>
      <c r="C9646" s="52" t="s">
        <v>10774</v>
      </c>
      <c r="D9646" s="808">
        <v>115.16</v>
      </c>
      <c r="E9646" s="757"/>
      <c r="F9646" s="757"/>
      <c r="G9646" s="757"/>
      <c r="H9646" s="757"/>
      <c r="I9646" s="757"/>
    </row>
    <row r="9647" spans="1:9" ht="15.75" customHeight="1">
      <c r="A9647" s="52">
        <v>39511</v>
      </c>
      <c r="B9647" s="52" t="s">
        <v>12509</v>
      </c>
      <c r="C9647" s="52" t="s">
        <v>10774</v>
      </c>
      <c r="D9647" s="808">
        <v>125.61</v>
      </c>
      <c r="E9647" s="757"/>
      <c r="F9647" s="757"/>
      <c r="G9647" s="757"/>
      <c r="H9647" s="757"/>
      <c r="I9647" s="757"/>
    </row>
    <row r="9648" spans="1:9" ht="15.75" customHeight="1">
      <c r="A9648" s="52">
        <v>39513</v>
      </c>
      <c r="B9648" s="52" t="s">
        <v>12510</v>
      </c>
      <c r="C9648" s="52" t="s">
        <v>10774</v>
      </c>
      <c r="D9648" s="808">
        <v>134.72</v>
      </c>
      <c r="E9648" s="757"/>
      <c r="F9648" s="757"/>
      <c r="G9648" s="757"/>
      <c r="H9648" s="757"/>
      <c r="I9648" s="757"/>
    </row>
    <row r="9649" spans="1:9" ht="15.75" customHeight="1">
      <c r="A9649" s="52">
        <v>3286</v>
      </c>
      <c r="B9649" s="52" t="s">
        <v>12511</v>
      </c>
      <c r="C9649" s="52" t="s">
        <v>10774</v>
      </c>
      <c r="D9649" s="808">
        <v>80.73</v>
      </c>
      <c r="E9649" s="757"/>
      <c r="F9649" s="757"/>
      <c r="G9649" s="757"/>
      <c r="H9649" s="757"/>
      <c r="I9649" s="757"/>
    </row>
    <row r="9650" spans="1:9" ht="15.75" customHeight="1">
      <c r="A9650" s="52">
        <v>3287</v>
      </c>
      <c r="B9650" s="52" t="s">
        <v>12512</v>
      </c>
      <c r="C9650" s="52" t="s">
        <v>10774</v>
      </c>
      <c r="D9650" s="808">
        <v>122</v>
      </c>
      <c r="E9650" s="757"/>
      <c r="F9650" s="757"/>
      <c r="G9650" s="757"/>
      <c r="H9650" s="757"/>
      <c r="I9650" s="757"/>
    </row>
    <row r="9651" spans="1:9" ht="15.75" customHeight="1">
      <c r="A9651" s="52">
        <v>3283</v>
      </c>
      <c r="B9651" s="52" t="s">
        <v>12513</v>
      </c>
      <c r="C9651" s="52" t="s">
        <v>10774</v>
      </c>
      <c r="D9651" s="808">
        <v>25.62</v>
      </c>
      <c r="E9651" s="757"/>
      <c r="F9651" s="757"/>
      <c r="G9651" s="757"/>
      <c r="H9651" s="757"/>
      <c r="I9651" s="757"/>
    </row>
    <row r="9652" spans="1:9" ht="15.75" customHeight="1">
      <c r="A9652" s="52">
        <v>11587</v>
      </c>
      <c r="B9652" s="52" t="s">
        <v>12514</v>
      </c>
      <c r="C9652" s="52" t="s">
        <v>10774</v>
      </c>
      <c r="D9652" s="808">
        <v>104.71</v>
      </c>
      <c r="E9652" s="757"/>
      <c r="F9652" s="757"/>
      <c r="G9652" s="757"/>
      <c r="H9652" s="757"/>
      <c r="I9652" s="757"/>
    </row>
    <row r="9653" spans="1:9" ht="15.75" customHeight="1">
      <c r="A9653" s="52">
        <v>36225</v>
      </c>
      <c r="B9653" s="52" t="s">
        <v>12515</v>
      </c>
      <c r="C9653" s="52" t="s">
        <v>10774</v>
      </c>
      <c r="D9653" s="808">
        <v>42.53</v>
      </c>
      <c r="E9653" s="757"/>
      <c r="F9653" s="757"/>
      <c r="G9653" s="757"/>
      <c r="H9653" s="757"/>
      <c r="I9653" s="757"/>
    </row>
    <row r="9654" spans="1:9" ht="15.75" customHeight="1">
      <c r="A9654" s="52">
        <v>36230</v>
      </c>
      <c r="B9654" s="52" t="s">
        <v>12516</v>
      </c>
      <c r="C9654" s="52" t="s">
        <v>10774</v>
      </c>
      <c r="D9654" s="808">
        <v>31.25</v>
      </c>
      <c r="E9654" s="757"/>
      <c r="F9654" s="757"/>
      <c r="G9654" s="757"/>
      <c r="H9654" s="757"/>
      <c r="I9654" s="757"/>
    </row>
    <row r="9655" spans="1:9" ht="15.75" customHeight="1">
      <c r="A9655" s="52">
        <v>36238</v>
      </c>
      <c r="B9655" s="52" t="s">
        <v>12517</v>
      </c>
      <c r="C9655" s="52" t="s">
        <v>10774</v>
      </c>
      <c r="D9655" s="808">
        <v>30.54</v>
      </c>
      <c r="E9655" s="757"/>
      <c r="F9655" s="757"/>
      <c r="G9655" s="757"/>
      <c r="H9655" s="757"/>
      <c r="I9655" s="757"/>
    </row>
    <row r="9656" spans="1:9" ht="15.75" customHeight="1">
      <c r="A9656" s="52">
        <v>39363</v>
      </c>
      <c r="B9656" s="52" t="s">
        <v>12518</v>
      </c>
      <c r="C9656" s="52" t="s">
        <v>10358</v>
      </c>
      <c r="D9656" s="967">
        <v>5522.73</v>
      </c>
      <c r="E9656" s="757"/>
      <c r="F9656" s="757"/>
      <c r="G9656" s="757"/>
      <c r="H9656" s="757"/>
      <c r="I9656" s="757"/>
    </row>
    <row r="9657" spans="1:9" ht="15.75" customHeight="1">
      <c r="A9657" s="52">
        <v>39361</v>
      </c>
      <c r="B9657" s="52" t="s">
        <v>12519</v>
      </c>
      <c r="C9657" s="52" t="s">
        <v>10358</v>
      </c>
      <c r="D9657" s="967">
        <v>1420.13</v>
      </c>
      <c r="E9657" s="757"/>
      <c r="F9657" s="757"/>
      <c r="G9657" s="757"/>
      <c r="H9657" s="757"/>
      <c r="I9657" s="757"/>
    </row>
    <row r="9658" spans="1:9" ht="15.75" customHeight="1">
      <c r="A9658" s="52">
        <v>39362</v>
      </c>
      <c r="B9658" s="52" t="s">
        <v>12520</v>
      </c>
      <c r="C9658" s="52" t="s">
        <v>10358</v>
      </c>
      <c r="D9658" s="967">
        <v>4370.1000000000004</v>
      </c>
      <c r="E9658" s="757"/>
      <c r="F9658" s="757"/>
      <c r="G9658" s="757"/>
      <c r="H9658" s="757"/>
      <c r="I9658" s="757"/>
    </row>
    <row r="9659" spans="1:9" ht="15.75" customHeight="1">
      <c r="A9659" s="52">
        <v>39364</v>
      </c>
      <c r="B9659" s="52" t="s">
        <v>12521</v>
      </c>
      <c r="C9659" s="52" t="s">
        <v>10358</v>
      </c>
      <c r="D9659" s="967">
        <v>12623.38</v>
      </c>
      <c r="E9659" s="757"/>
      <c r="F9659" s="757"/>
      <c r="G9659" s="757"/>
      <c r="H9659" s="757"/>
      <c r="I9659" s="757"/>
    </row>
    <row r="9660" spans="1:9" ht="15.75" customHeight="1">
      <c r="A9660" s="52">
        <v>14576</v>
      </c>
      <c r="B9660" s="52" t="s">
        <v>12522</v>
      </c>
      <c r="C9660" s="52" t="s">
        <v>10358</v>
      </c>
      <c r="D9660" s="967">
        <v>6503147.7999999998</v>
      </c>
      <c r="E9660" s="757"/>
      <c r="F9660" s="757"/>
      <c r="G9660" s="757"/>
      <c r="H9660" s="757"/>
      <c r="I9660" s="757"/>
    </row>
    <row r="9661" spans="1:9" ht="15.75" customHeight="1">
      <c r="A9661" s="52">
        <v>13877</v>
      </c>
      <c r="B9661" s="52" t="s">
        <v>12523</v>
      </c>
      <c r="C9661" s="52" t="s">
        <v>10358</v>
      </c>
      <c r="D9661" s="967">
        <v>2783900.58</v>
      </c>
      <c r="E9661" s="757"/>
      <c r="F9661" s="757"/>
      <c r="G9661" s="757"/>
      <c r="H9661" s="757"/>
      <c r="I9661" s="757"/>
    </row>
    <row r="9662" spans="1:9" ht="15.75" customHeight="1">
      <c r="A9662" s="52">
        <v>7307</v>
      </c>
      <c r="B9662" s="52" t="s">
        <v>12524</v>
      </c>
      <c r="C9662" s="52" t="s">
        <v>10408</v>
      </c>
      <c r="D9662" s="808">
        <v>38.950000000000003</v>
      </c>
      <c r="E9662" s="757"/>
      <c r="F9662" s="757"/>
      <c r="G9662" s="757"/>
      <c r="H9662" s="757"/>
      <c r="I9662" s="757"/>
    </row>
    <row r="9663" spans="1:9" ht="15.75" customHeight="1">
      <c r="A9663" s="52">
        <v>38122</v>
      </c>
      <c r="B9663" s="52" t="s">
        <v>12525</v>
      </c>
      <c r="C9663" s="52" t="s">
        <v>10408</v>
      </c>
      <c r="D9663" s="808">
        <v>17.04</v>
      </c>
      <c r="E9663" s="757"/>
      <c r="F9663" s="757"/>
      <c r="G9663" s="757"/>
      <c r="H9663" s="757"/>
      <c r="I9663" s="757"/>
    </row>
    <row r="9664" spans="1:9" ht="15.75" customHeight="1">
      <c r="A9664" s="52">
        <v>43653</v>
      </c>
      <c r="B9664" s="52" t="s">
        <v>12526</v>
      </c>
      <c r="C9664" s="52" t="s">
        <v>10408</v>
      </c>
      <c r="D9664" s="808">
        <v>30.69</v>
      </c>
      <c r="E9664" s="757"/>
      <c r="F9664" s="757"/>
      <c r="G9664" s="757"/>
      <c r="H9664" s="757"/>
      <c r="I9664" s="757"/>
    </row>
    <row r="9665" spans="1:9" ht="15.75" customHeight="1">
      <c r="A9665" s="52">
        <v>38633</v>
      </c>
      <c r="B9665" s="52" t="s">
        <v>12527</v>
      </c>
      <c r="C9665" s="52" t="s">
        <v>10358</v>
      </c>
      <c r="D9665" s="808">
        <v>17.05</v>
      </c>
      <c r="E9665" s="757"/>
      <c r="F9665" s="757"/>
      <c r="G9665" s="757"/>
      <c r="H9665" s="757"/>
      <c r="I9665" s="757"/>
    </row>
    <row r="9666" spans="1:9" ht="15.75" customHeight="1">
      <c r="A9666" s="52">
        <v>12344</v>
      </c>
      <c r="B9666" s="52" t="s">
        <v>12528</v>
      </c>
      <c r="C9666" s="52" t="s">
        <v>10358</v>
      </c>
      <c r="D9666" s="808">
        <v>4.33</v>
      </c>
      <c r="E9666" s="757"/>
      <c r="F9666" s="757"/>
      <c r="G9666" s="757"/>
      <c r="H9666" s="757"/>
      <c r="I9666" s="757"/>
    </row>
    <row r="9667" spans="1:9" ht="15.75" customHeight="1">
      <c r="A9667" s="52">
        <v>12343</v>
      </c>
      <c r="B9667" s="52" t="s">
        <v>12529</v>
      </c>
      <c r="C9667" s="52" t="s">
        <v>10358</v>
      </c>
      <c r="D9667" s="808">
        <v>6.71</v>
      </c>
      <c r="E9667" s="757"/>
      <c r="F9667" s="757"/>
      <c r="G9667" s="757"/>
      <c r="H9667" s="757"/>
      <c r="I9667" s="757"/>
    </row>
    <row r="9668" spans="1:9" ht="15.75" customHeight="1">
      <c r="A9668" s="52">
        <v>3295</v>
      </c>
      <c r="B9668" s="52" t="s">
        <v>12530</v>
      </c>
      <c r="C9668" s="52" t="s">
        <v>10358</v>
      </c>
      <c r="D9668" s="808">
        <v>23.46</v>
      </c>
      <c r="E9668" s="757"/>
      <c r="F9668" s="757"/>
      <c r="G9668" s="757"/>
      <c r="H9668" s="757"/>
      <c r="I9668" s="757"/>
    </row>
    <row r="9669" spans="1:9" ht="15.75" customHeight="1">
      <c r="A9669" s="52">
        <v>3302</v>
      </c>
      <c r="B9669" s="52" t="s">
        <v>12531</v>
      </c>
      <c r="C9669" s="52" t="s">
        <v>10358</v>
      </c>
      <c r="D9669" s="808">
        <v>24.52</v>
      </c>
      <c r="E9669" s="757"/>
      <c r="F9669" s="757"/>
      <c r="G9669" s="757"/>
      <c r="H9669" s="757"/>
      <c r="I9669" s="757"/>
    </row>
    <row r="9670" spans="1:9" ht="15.75" customHeight="1">
      <c r="A9670" s="52">
        <v>3297</v>
      </c>
      <c r="B9670" s="52" t="s">
        <v>12532</v>
      </c>
      <c r="C9670" s="52" t="s">
        <v>10358</v>
      </c>
      <c r="D9670" s="808">
        <v>26.18</v>
      </c>
      <c r="E9670" s="757"/>
      <c r="F9670" s="757"/>
      <c r="G9670" s="757"/>
      <c r="H9670" s="757"/>
      <c r="I9670" s="757"/>
    </row>
    <row r="9671" spans="1:9" ht="15.75" customHeight="1">
      <c r="A9671" s="52">
        <v>3294</v>
      </c>
      <c r="B9671" s="52" t="s">
        <v>12533</v>
      </c>
      <c r="C9671" s="52" t="s">
        <v>10358</v>
      </c>
      <c r="D9671" s="808">
        <v>26.58</v>
      </c>
      <c r="E9671" s="757"/>
      <c r="F9671" s="757"/>
      <c r="G9671" s="757"/>
      <c r="H9671" s="757"/>
      <c r="I9671" s="757"/>
    </row>
    <row r="9672" spans="1:9" ht="15.75" customHeight="1">
      <c r="A9672" s="52">
        <v>3292</v>
      </c>
      <c r="B9672" s="52" t="s">
        <v>12534</v>
      </c>
      <c r="C9672" s="52" t="s">
        <v>10358</v>
      </c>
      <c r="D9672" s="808">
        <v>24.97</v>
      </c>
      <c r="E9672" s="757"/>
      <c r="F9672" s="757"/>
      <c r="G9672" s="757"/>
      <c r="H9672" s="757"/>
      <c r="I9672" s="757"/>
    </row>
    <row r="9673" spans="1:9" ht="15.75" customHeight="1">
      <c r="A9673" s="52">
        <v>3298</v>
      </c>
      <c r="B9673" s="52" t="s">
        <v>12535</v>
      </c>
      <c r="C9673" s="52" t="s">
        <v>10358</v>
      </c>
      <c r="D9673" s="808">
        <v>58.52</v>
      </c>
      <c r="E9673" s="757"/>
      <c r="F9673" s="757"/>
      <c r="G9673" s="757"/>
      <c r="H9673" s="757"/>
      <c r="I9673" s="757"/>
    </row>
    <row r="9674" spans="1:9" ht="15.75" customHeight="1">
      <c r="A9674" s="52">
        <v>11596</v>
      </c>
      <c r="B9674" s="52" t="s">
        <v>12536</v>
      </c>
      <c r="C9674" s="52" t="s">
        <v>10358</v>
      </c>
      <c r="D9674" s="808">
        <v>627.34</v>
      </c>
      <c r="E9674" s="757"/>
      <c r="F9674" s="757"/>
      <c r="G9674" s="757"/>
      <c r="H9674" s="757"/>
      <c r="I9674" s="757"/>
    </row>
    <row r="9675" spans="1:9" ht="15.75" customHeight="1">
      <c r="A9675" s="52">
        <v>34802</v>
      </c>
      <c r="B9675" s="52" t="s">
        <v>12537</v>
      </c>
      <c r="C9675" s="52" t="s">
        <v>10358</v>
      </c>
      <c r="D9675" s="967">
        <v>1722.9</v>
      </c>
      <c r="E9675" s="757"/>
      <c r="F9675" s="757"/>
      <c r="G9675" s="757"/>
      <c r="H9675" s="757"/>
      <c r="I9675" s="757"/>
    </row>
    <row r="9676" spans="1:9" ht="15.75" customHeight="1">
      <c r="A9676" s="52">
        <v>11588</v>
      </c>
      <c r="B9676" s="52" t="s">
        <v>12538</v>
      </c>
      <c r="C9676" s="52" t="s">
        <v>10358</v>
      </c>
      <c r="D9676" s="967">
        <v>1858.72</v>
      </c>
      <c r="E9676" s="757"/>
      <c r="F9676" s="757"/>
      <c r="G9676" s="757"/>
      <c r="H9676" s="757"/>
      <c r="I9676" s="757"/>
    </row>
    <row r="9677" spans="1:9" ht="15.75" customHeight="1">
      <c r="A9677" s="52">
        <v>34383</v>
      </c>
      <c r="B9677" s="52" t="s">
        <v>12539</v>
      </c>
      <c r="C9677" s="52" t="s">
        <v>10358</v>
      </c>
      <c r="D9677" s="967">
        <v>2044.73</v>
      </c>
      <c r="E9677" s="757"/>
      <c r="F9677" s="757"/>
      <c r="G9677" s="757"/>
      <c r="H9677" s="757"/>
      <c r="I9677" s="757"/>
    </row>
    <row r="9678" spans="1:9" ht="15.75" customHeight="1">
      <c r="A9678" s="52">
        <v>40451</v>
      </c>
      <c r="B9678" s="52" t="s">
        <v>12540</v>
      </c>
      <c r="C9678" s="52" t="s">
        <v>10774</v>
      </c>
      <c r="D9678" s="808">
        <v>165.28</v>
      </c>
      <c r="E9678" s="757"/>
      <c r="F9678" s="757"/>
      <c r="G9678" s="757"/>
      <c r="H9678" s="757"/>
      <c r="I9678" s="757"/>
    </row>
    <row r="9679" spans="1:9" ht="15.75" customHeight="1">
      <c r="A9679" s="52">
        <v>40453</v>
      </c>
      <c r="B9679" s="52" t="s">
        <v>12541</v>
      </c>
      <c r="C9679" s="52" t="s">
        <v>10774</v>
      </c>
      <c r="D9679" s="808">
        <v>178.83</v>
      </c>
      <c r="E9679" s="757"/>
      <c r="F9679" s="757"/>
      <c r="G9679" s="757"/>
      <c r="H9679" s="757"/>
      <c r="I9679" s="757"/>
    </row>
    <row r="9680" spans="1:9" ht="15.75" customHeight="1">
      <c r="A9680" s="52">
        <v>40452</v>
      </c>
      <c r="B9680" s="52" t="s">
        <v>12542</v>
      </c>
      <c r="C9680" s="52" t="s">
        <v>10774</v>
      </c>
      <c r="D9680" s="808">
        <v>196.16</v>
      </c>
      <c r="E9680" s="757"/>
      <c r="F9680" s="757"/>
      <c r="G9680" s="757"/>
      <c r="H9680" s="757"/>
      <c r="I9680" s="757"/>
    </row>
    <row r="9681" spans="1:9" ht="15.75" customHeight="1">
      <c r="A9681" s="52">
        <v>11594</v>
      </c>
      <c r="B9681" s="52" t="s">
        <v>12543</v>
      </c>
      <c r="C9681" s="52" t="s">
        <v>10358</v>
      </c>
      <c r="D9681" s="808">
        <v>592.42999999999995</v>
      </c>
      <c r="E9681" s="757"/>
      <c r="F9681" s="757"/>
      <c r="G9681" s="757"/>
      <c r="H9681" s="757"/>
      <c r="I9681" s="757"/>
    </row>
    <row r="9682" spans="1:9" ht="15.75" customHeight="1">
      <c r="A9682" s="52">
        <v>3311</v>
      </c>
      <c r="B9682" s="52" t="s">
        <v>12544</v>
      </c>
      <c r="C9682" s="52" t="s">
        <v>10507</v>
      </c>
      <c r="D9682" s="808">
        <v>592.42999999999995</v>
      </c>
      <c r="E9682" s="757"/>
      <c r="F9682" s="757"/>
      <c r="G9682" s="757"/>
      <c r="H9682" s="757"/>
      <c r="I9682" s="757"/>
    </row>
    <row r="9683" spans="1:9" ht="15.75" customHeight="1">
      <c r="A9683" s="52">
        <v>11599</v>
      </c>
      <c r="B9683" s="52" t="s">
        <v>12545</v>
      </c>
      <c r="C9683" s="52" t="s">
        <v>10358</v>
      </c>
      <c r="D9683" s="808">
        <v>787.86</v>
      </c>
      <c r="E9683" s="757"/>
      <c r="F9683" s="757"/>
      <c r="G9683" s="757"/>
      <c r="H9683" s="757"/>
      <c r="I9683" s="757"/>
    </row>
    <row r="9684" spans="1:9" ht="15.75" customHeight="1">
      <c r="A9684" s="52">
        <v>11593</v>
      </c>
      <c r="B9684" s="52" t="s">
        <v>12546</v>
      </c>
      <c r="C9684" s="52" t="s">
        <v>10358</v>
      </c>
      <c r="D9684" s="967">
        <v>1104.53</v>
      </c>
      <c r="E9684" s="757"/>
      <c r="F9684" s="757"/>
      <c r="G9684" s="757"/>
      <c r="H9684" s="757"/>
      <c r="I9684" s="757"/>
    </row>
    <row r="9685" spans="1:9" ht="15.75" customHeight="1">
      <c r="A9685" s="52">
        <v>3314</v>
      </c>
      <c r="B9685" s="52" t="s">
        <v>12547</v>
      </c>
      <c r="C9685" s="52" t="s">
        <v>10507</v>
      </c>
      <c r="D9685" s="808">
        <v>789.97</v>
      </c>
      <c r="E9685" s="757"/>
      <c r="F9685" s="757"/>
      <c r="G9685" s="757"/>
      <c r="H9685" s="757"/>
      <c r="I9685" s="757"/>
    </row>
    <row r="9686" spans="1:9" ht="15.75" customHeight="1">
      <c r="A9686" s="52">
        <v>11597</v>
      </c>
      <c r="B9686" s="52" t="s">
        <v>12548</v>
      </c>
      <c r="C9686" s="52" t="s">
        <v>10358</v>
      </c>
      <c r="D9686" s="808">
        <v>918.63</v>
      </c>
      <c r="E9686" s="757"/>
      <c r="F9686" s="757"/>
      <c r="G9686" s="757"/>
      <c r="H9686" s="757"/>
      <c r="I9686" s="757"/>
    </row>
    <row r="9687" spans="1:9" ht="15.75" customHeight="1">
      <c r="A9687" s="52">
        <v>3309</v>
      </c>
      <c r="B9687" s="52" t="s">
        <v>12549</v>
      </c>
      <c r="C9687" s="52" t="s">
        <v>10507</v>
      </c>
      <c r="D9687" s="808">
        <v>627.34</v>
      </c>
      <c r="E9687" s="757"/>
      <c r="F9687" s="757"/>
      <c r="G9687" s="757"/>
      <c r="H9687" s="757"/>
      <c r="I9687" s="757"/>
    </row>
    <row r="9688" spans="1:9" ht="15.75" customHeight="1">
      <c r="A9688" s="52">
        <v>34612</v>
      </c>
      <c r="B9688" s="52" t="s">
        <v>12550</v>
      </c>
      <c r="C9688" s="52" t="s">
        <v>10358</v>
      </c>
      <c r="D9688" s="967">
        <v>1136.19</v>
      </c>
      <c r="E9688" s="757"/>
      <c r="F9688" s="757"/>
      <c r="G9688" s="757"/>
      <c r="H9688" s="757"/>
      <c r="I9688" s="757"/>
    </row>
    <row r="9689" spans="1:9" ht="15.75" customHeight="1">
      <c r="A9689" s="52">
        <v>34635</v>
      </c>
      <c r="B9689" s="52" t="s">
        <v>12551</v>
      </c>
      <c r="C9689" s="52" t="s">
        <v>10358</v>
      </c>
      <c r="D9689" s="967">
        <v>1461.08</v>
      </c>
      <c r="E9689" s="757"/>
      <c r="F9689" s="757"/>
      <c r="G9689" s="757"/>
      <c r="H9689" s="757"/>
      <c r="I9689" s="757"/>
    </row>
    <row r="9690" spans="1:9" ht="15.75" customHeight="1">
      <c r="A9690" s="52">
        <v>34633</v>
      </c>
      <c r="B9690" s="52" t="s">
        <v>12552</v>
      </c>
      <c r="C9690" s="52" t="s">
        <v>10358</v>
      </c>
      <c r="D9690" s="967">
        <v>1610.5</v>
      </c>
      <c r="E9690" s="757"/>
      <c r="F9690" s="757"/>
      <c r="G9690" s="757"/>
      <c r="H9690" s="757"/>
      <c r="I9690" s="757"/>
    </row>
    <row r="9691" spans="1:9" ht="15.75" customHeight="1">
      <c r="A9691" s="52">
        <v>40440</v>
      </c>
      <c r="B9691" s="52" t="s">
        <v>12553</v>
      </c>
      <c r="C9691" s="52" t="s">
        <v>10507</v>
      </c>
      <c r="D9691" s="808">
        <v>822.83</v>
      </c>
      <c r="E9691" s="757"/>
      <c r="F9691" s="757"/>
      <c r="G9691" s="757"/>
      <c r="H9691" s="757"/>
      <c r="I9691" s="757"/>
    </row>
    <row r="9692" spans="1:9" ht="15.75" customHeight="1">
      <c r="A9692" s="52">
        <v>40441</v>
      </c>
      <c r="B9692" s="52" t="s">
        <v>12554</v>
      </c>
      <c r="C9692" s="52" t="s">
        <v>10507</v>
      </c>
      <c r="D9692" s="808">
        <v>525.33000000000004</v>
      </c>
      <c r="E9692" s="757"/>
      <c r="F9692" s="757"/>
      <c r="G9692" s="757"/>
      <c r="H9692" s="757"/>
      <c r="I9692" s="757"/>
    </row>
    <row r="9693" spans="1:9" ht="15.75" customHeight="1">
      <c r="A9693" s="52">
        <v>40449</v>
      </c>
      <c r="B9693" s="52" t="s">
        <v>12555</v>
      </c>
      <c r="C9693" s="52" t="s">
        <v>10507</v>
      </c>
      <c r="D9693" s="808">
        <v>441.63</v>
      </c>
      <c r="E9693" s="757"/>
      <c r="F9693" s="757"/>
      <c r="G9693" s="757"/>
      <c r="H9693" s="757"/>
      <c r="I9693" s="757"/>
    </row>
    <row r="9694" spans="1:9" ht="15.75" customHeight="1">
      <c r="A9694" s="52">
        <v>34800</v>
      </c>
      <c r="B9694" s="52" t="s">
        <v>12556</v>
      </c>
      <c r="C9694" s="52" t="s">
        <v>10507</v>
      </c>
      <c r="D9694" s="808">
        <v>552.26</v>
      </c>
      <c r="E9694" s="757"/>
      <c r="F9694" s="757"/>
      <c r="G9694" s="757"/>
      <c r="H9694" s="757"/>
      <c r="I9694" s="757"/>
    </row>
    <row r="9695" spans="1:9" ht="15.75" customHeight="1">
      <c r="A9695" s="52">
        <v>11592</v>
      </c>
      <c r="B9695" s="52" t="s">
        <v>12557</v>
      </c>
      <c r="C9695" s="52" t="s">
        <v>10358</v>
      </c>
      <c r="D9695" s="808">
        <v>789.97</v>
      </c>
      <c r="E9695" s="757"/>
      <c r="F9695" s="757"/>
      <c r="G9695" s="757"/>
      <c r="H9695" s="757"/>
      <c r="I9695" s="757"/>
    </row>
    <row r="9696" spans="1:9" ht="15.75" customHeight="1">
      <c r="A9696" s="52">
        <v>40438</v>
      </c>
      <c r="B9696" s="52" t="s">
        <v>12558</v>
      </c>
      <c r="C9696" s="52" t="s">
        <v>10507</v>
      </c>
      <c r="D9696" s="808">
        <v>367.93</v>
      </c>
      <c r="E9696" s="757"/>
      <c r="F9696" s="757"/>
      <c r="G9696" s="757"/>
      <c r="H9696" s="757"/>
      <c r="I9696" s="757"/>
    </row>
    <row r="9697" spans="1:9" ht="15.75" customHeight="1">
      <c r="A9697" s="52">
        <v>40436</v>
      </c>
      <c r="B9697" s="52" t="s">
        <v>12559</v>
      </c>
      <c r="C9697" s="52" t="s">
        <v>10507</v>
      </c>
      <c r="D9697" s="808">
        <v>458.77</v>
      </c>
      <c r="E9697" s="757"/>
      <c r="F9697" s="757"/>
      <c r="G9697" s="757"/>
      <c r="H9697" s="757"/>
      <c r="I9697" s="757"/>
    </row>
    <row r="9698" spans="1:9" ht="15.75" customHeight="1">
      <c r="A9698" s="52">
        <v>4315</v>
      </c>
      <c r="B9698" s="52" t="s">
        <v>12560</v>
      </c>
      <c r="C9698" s="52" t="s">
        <v>10358</v>
      </c>
      <c r="D9698" s="808">
        <v>2.5</v>
      </c>
      <c r="E9698" s="757"/>
      <c r="F9698" s="757"/>
      <c r="G9698" s="757"/>
      <c r="H9698" s="757"/>
      <c r="I9698" s="757"/>
    </row>
    <row r="9699" spans="1:9" ht="15.75" customHeight="1">
      <c r="A9699" s="52">
        <v>402</v>
      </c>
      <c r="B9699" s="52" t="s">
        <v>12561</v>
      </c>
      <c r="C9699" s="52" t="s">
        <v>10358</v>
      </c>
      <c r="D9699" s="808">
        <v>17.34</v>
      </c>
      <c r="E9699" s="757"/>
      <c r="F9699" s="757"/>
      <c r="G9699" s="757"/>
      <c r="H9699" s="757"/>
      <c r="I9699" s="757"/>
    </row>
    <row r="9700" spans="1:9" ht="15.75" customHeight="1">
      <c r="A9700" s="52">
        <v>4226</v>
      </c>
      <c r="B9700" s="52" t="s">
        <v>12562</v>
      </c>
      <c r="C9700" s="52" t="s">
        <v>10406</v>
      </c>
      <c r="D9700" s="808">
        <v>8.07</v>
      </c>
      <c r="E9700" s="757"/>
      <c r="F9700" s="757"/>
      <c r="G9700" s="757"/>
      <c r="H9700" s="757"/>
      <c r="I9700" s="757"/>
    </row>
    <row r="9701" spans="1:9" ht="15.75" customHeight="1">
      <c r="A9701" s="52">
        <v>4222</v>
      </c>
      <c r="B9701" s="52" t="s">
        <v>12563</v>
      </c>
      <c r="C9701" s="52" t="s">
        <v>10408</v>
      </c>
      <c r="D9701" s="808">
        <v>4.78</v>
      </c>
      <c r="E9701" s="757"/>
      <c r="F9701" s="757"/>
      <c r="G9701" s="757"/>
      <c r="H9701" s="757"/>
      <c r="I9701" s="757"/>
    </row>
    <row r="9702" spans="1:9" ht="15.75" customHeight="1">
      <c r="A9702" s="52">
        <v>34804</v>
      </c>
      <c r="B9702" s="52" t="s">
        <v>12564</v>
      </c>
      <c r="C9702" s="52" t="s">
        <v>10774</v>
      </c>
      <c r="D9702" s="808">
        <v>66.69</v>
      </c>
      <c r="E9702" s="757"/>
      <c r="F9702" s="757"/>
      <c r="G9702" s="757"/>
      <c r="H9702" s="757"/>
      <c r="I9702" s="757"/>
    </row>
    <row r="9703" spans="1:9" ht="15.75" customHeight="1">
      <c r="A9703" s="52">
        <v>4013</v>
      </c>
      <c r="B9703" s="52" t="s">
        <v>12565</v>
      </c>
      <c r="C9703" s="52" t="s">
        <v>10774</v>
      </c>
      <c r="D9703" s="808">
        <v>7.45</v>
      </c>
      <c r="E9703" s="757"/>
      <c r="F9703" s="757"/>
      <c r="G9703" s="757"/>
      <c r="H9703" s="757"/>
      <c r="I9703" s="757"/>
    </row>
    <row r="9704" spans="1:9" ht="15.75" customHeight="1">
      <c r="A9704" s="52">
        <v>4011</v>
      </c>
      <c r="B9704" s="52" t="s">
        <v>12566</v>
      </c>
      <c r="C9704" s="52" t="s">
        <v>10774</v>
      </c>
      <c r="D9704" s="808">
        <v>8.32</v>
      </c>
      <c r="E9704" s="757"/>
      <c r="F9704" s="757"/>
      <c r="G9704" s="757"/>
      <c r="H9704" s="757"/>
      <c r="I9704" s="757"/>
    </row>
    <row r="9705" spans="1:9" ht="15.75" customHeight="1">
      <c r="A9705" s="52">
        <v>4021</v>
      </c>
      <c r="B9705" s="52" t="s">
        <v>12567</v>
      </c>
      <c r="C9705" s="52" t="s">
        <v>10774</v>
      </c>
      <c r="D9705" s="808">
        <v>10.38</v>
      </c>
      <c r="E9705" s="757"/>
      <c r="F9705" s="757"/>
      <c r="G9705" s="757"/>
      <c r="H9705" s="757"/>
      <c r="I9705" s="757"/>
    </row>
    <row r="9706" spans="1:9" ht="15.75" customHeight="1">
      <c r="A9706" s="52">
        <v>4019</v>
      </c>
      <c r="B9706" s="52" t="s">
        <v>12568</v>
      </c>
      <c r="C9706" s="52" t="s">
        <v>10774</v>
      </c>
      <c r="D9706" s="808">
        <v>12.46</v>
      </c>
      <c r="E9706" s="757"/>
      <c r="F9706" s="757"/>
      <c r="G9706" s="757"/>
      <c r="H9706" s="757"/>
      <c r="I9706" s="757"/>
    </row>
    <row r="9707" spans="1:9" ht="15.75" customHeight="1">
      <c r="A9707" s="52">
        <v>4012</v>
      </c>
      <c r="B9707" s="52" t="s">
        <v>12569</v>
      </c>
      <c r="C9707" s="52" t="s">
        <v>10774</v>
      </c>
      <c r="D9707" s="808">
        <v>16.7</v>
      </c>
      <c r="E9707" s="757"/>
      <c r="F9707" s="757"/>
      <c r="G9707" s="757"/>
      <c r="H9707" s="757"/>
      <c r="I9707" s="757"/>
    </row>
    <row r="9708" spans="1:9" ht="15.75" customHeight="1">
      <c r="A9708" s="52">
        <v>4020</v>
      </c>
      <c r="B9708" s="52" t="s">
        <v>12570</v>
      </c>
      <c r="C9708" s="52" t="s">
        <v>10774</v>
      </c>
      <c r="D9708" s="808">
        <v>20.91</v>
      </c>
      <c r="E9708" s="757"/>
      <c r="F9708" s="757"/>
      <c r="G9708" s="757"/>
      <c r="H9708" s="757"/>
      <c r="I9708" s="757"/>
    </row>
    <row r="9709" spans="1:9" ht="15.75" customHeight="1">
      <c r="A9709" s="52">
        <v>4018</v>
      </c>
      <c r="B9709" s="52" t="s">
        <v>12571</v>
      </c>
      <c r="C9709" s="52" t="s">
        <v>10774</v>
      </c>
      <c r="D9709" s="808">
        <v>25.05</v>
      </c>
      <c r="E9709" s="757"/>
      <c r="F9709" s="757"/>
      <c r="G9709" s="757"/>
      <c r="H9709" s="757"/>
      <c r="I9709" s="757"/>
    </row>
    <row r="9710" spans="1:9" ht="15.75" customHeight="1">
      <c r="A9710" s="52">
        <v>36498</v>
      </c>
      <c r="B9710" s="52" t="s">
        <v>12572</v>
      </c>
      <c r="C9710" s="52" t="s">
        <v>10358</v>
      </c>
      <c r="D9710" s="967">
        <v>7956.08</v>
      </c>
      <c r="E9710" s="757"/>
      <c r="F9710" s="757"/>
      <c r="G9710" s="757"/>
      <c r="H9710" s="757"/>
      <c r="I9710" s="757"/>
    </row>
    <row r="9711" spans="1:9" ht="15.75" customHeight="1">
      <c r="A9711" s="52">
        <v>12872</v>
      </c>
      <c r="B9711" s="52" t="s">
        <v>12573</v>
      </c>
      <c r="C9711" s="52" t="s">
        <v>10509</v>
      </c>
      <c r="D9711" s="808">
        <v>17.239999999999998</v>
      </c>
      <c r="E9711" s="757"/>
      <c r="F9711" s="757"/>
      <c r="G9711" s="757"/>
      <c r="H9711" s="757"/>
      <c r="I9711" s="757"/>
    </row>
    <row r="9712" spans="1:9" ht="15.75" customHeight="1">
      <c r="A9712" s="52">
        <v>41075</v>
      </c>
      <c r="B9712" s="52" t="s">
        <v>12574</v>
      </c>
      <c r="C9712" s="52" t="s">
        <v>10511</v>
      </c>
      <c r="D9712" s="967">
        <v>3022.89</v>
      </c>
      <c r="E9712" s="757"/>
      <c r="F9712" s="757"/>
      <c r="G9712" s="757"/>
      <c r="H9712" s="757"/>
      <c r="I9712" s="757"/>
    </row>
    <row r="9713" spans="1:9" ht="15.75" customHeight="1">
      <c r="A9713" s="52">
        <v>44324</v>
      </c>
      <c r="B9713" s="52" t="s">
        <v>12575</v>
      </c>
      <c r="C9713" s="52" t="s">
        <v>10406</v>
      </c>
      <c r="D9713" s="808">
        <v>2.75</v>
      </c>
      <c r="E9713" s="757"/>
      <c r="F9713" s="757"/>
      <c r="G9713" s="757"/>
      <c r="H9713" s="757"/>
      <c r="I9713" s="757"/>
    </row>
    <row r="9714" spans="1:9" ht="15.75" customHeight="1">
      <c r="A9714" s="52">
        <v>3315</v>
      </c>
      <c r="B9714" s="52" t="s">
        <v>12576</v>
      </c>
      <c r="C9714" s="52" t="s">
        <v>10406</v>
      </c>
      <c r="D9714" s="808">
        <v>0.79</v>
      </c>
      <c r="E9714" s="757"/>
      <c r="F9714" s="757"/>
      <c r="G9714" s="757"/>
      <c r="H9714" s="757"/>
      <c r="I9714" s="757"/>
    </row>
    <row r="9715" spans="1:9" ht="15.75" customHeight="1">
      <c r="A9715" s="52">
        <v>36870</v>
      </c>
      <c r="B9715" s="52" t="s">
        <v>12577</v>
      </c>
      <c r="C9715" s="52" t="s">
        <v>10406</v>
      </c>
      <c r="D9715" s="808">
        <v>0.61</v>
      </c>
      <c r="E9715" s="757"/>
      <c r="F9715" s="757"/>
      <c r="G9715" s="757"/>
      <c r="H9715" s="757"/>
      <c r="I9715" s="757"/>
    </row>
    <row r="9716" spans="1:9" ht="15.75" customHeight="1">
      <c r="A9716" s="52">
        <v>5092</v>
      </c>
      <c r="B9716" s="52" t="s">
        <v>12578</v>
      </c>
      <c r="C9716" s="52" t="s">
        <v>10788</v>
      </c>
      <c r="D9716" s="808">
        <v>17</v>
      </c>
      <c r="E9716" s="757"/>
      <c r="F9716" s="757"/>
      <c r="G9716" s="757"/>
      <c r="H9716" s="757"/>
      <c r="I9716" s="757"/>
    </row>
    <row r="9717" spans="1:9" ht="15.75" customHeight="1">
      <c r="A9717" s="52">
        <v>11462</v>
      </c>
      <c r="B9717" s="52" t="s">
        <v>12579</v>
      </c>
      <c r="C9717" s="52" t="s">
        <v>10788</v>
      </c>
      <c r="D9717" s="808">
        <v>17.39</v>
      </c>
      <c r="E9717" s="757"/>
      <c r="F9717" s="757"/>
      <c r="G9717" s="757"/>
      <c r="H9717" s="757"/>
      <c r="I9717" s="757"/>
    </row>
    <row r="9718" spans="1:9" ht="15.75" customHeight="1">
      <c r="A9718" s="52">
        <v>36529</v>
      </c>
      <c r="B9718" s="52" t="s">
        <v>12580</v>
      </c>
      <c r="C9718" s="52" t="s">
        <v>10358</v>
      </c>
      <c r="D9718" s="967">
        <v>77933.67</v>
      </c>
      <c r="E9718" s="757"/>
      <c r="F9718" s="757"/>
      <c r="G9718" s="757"/>
      <c r="H9718" s="757"/>
      <c r="I9718" s="757"/>
    </row>
    <row r="9719" spans="1:9" ht="15.75" customHeight="1">
      <c r="A9719" s="52">
        <v>3318</v>
      </c>
      <c r="B9719" s="52" t="s">
        <v>12581</v>
      </c>
      <c r="C9719" s="52" t="s">
        <v>10358</v>
      </c>
      <c r="D9719" s="967">
        <v>61100</v>
      </c>
      <c r="E9719" s="757"/>
      <c r="F9719" s="757"/>
      <c r="G9719" s="757"/>
      <c r="H9719" s="757"/>
      <c r="I9719" s="757"/>
    </row>
    <row r="9720" spans="1:9" ht="15.75" customHeight="1">
      <c r="A9720" s="52">
        <v>3324</v>
      </c>
      <c r="B9720" s="52" t="s">
        <v>12582</v>
      </c>
      <c r="C9720" s="52" t="s">
        <v>10774</v>
      </c>
      <c r="D9720" s="808">
        <v>12.14</v>
      </c>
      <c r="E9720" s="757"/>
      <c r="F9720" s="757"/>
      <c r="G9720" s="757"/>
      <c r="H9720" s="757"/>
      <c r="I9720" s="757"/>
    </row>
    <row r="9721" spans="1:9" ht="15.75" customHeight="1">
      <c r="A9721" s="52">
        <v>3322</v>
      </c>
      <c r="B9721" s="52" t="s">
        <v>12583</v>
      </c>
      <c r="C9721" s="52" t="s">
        <v>10774</v>
      </c>
      <c r="D9721" s="808">
        <v>17</v>
      </c>
      <c r="E9721" s="757"/>
      <c r="F9721" s="757"/>
      <c r="G9721" s="757"/>
      <c r="H9721" s="757"/>
      <c r="I9721" s="757"/>
    </row>
    <row r="9722" spans="1:9" ht="15.75" customHeight="1">
      <c r="A9722" s="52">
        <v>5076</v>
      </c>
      <c r="B9722" s="52" t="s">
        <v>12584</v>
      </c>
      <c r="C9722" s="52" t="s">
        <v>10406</v>
      </c>
      <c r="D9722" s="808">
        <v>24.66</v>
      </c>
      <c r="E9722" s="757"/>
      <c r="F9722" s="757"/>
      <c r="G9722" s="757"/>
      <c r="H9722" s="757"/>
      <c r="I9722" s="757"/>
    </row>
    <row r="9723" spans="1:9" ht="15.75" customHeight="1">
      <c r="A9723" s="52">
        <v>5077</v>
      </c>
      <c r="B9723" s="52" t="s">
        <v>12585</v>
      </c>
      <c r="C9723" s="52" t="s">
        <v>10406</v>
      </c>
      <c r="D9723" s="808">
        <v>27.25</v>
      </c>
      <c r="E9723" s="757"/>
      <c r="F9723" s="757"/>
      <c r="G9723" s="757"/>
      <c r="H9723" s="757"/>
      <c r="I9723" s="757"/>
    </row>
    <row r="9724" spans="1:9" ht="15.75" customHeight="1">
      <c r="A9724" s="52">
        <v>11837</v>
      </c>
      <c r="B9724" s="52" t="s">
        <v>12586</v>
      </c>
      <c r="C9724" s="52" t="s">
        <v>10358</v>
      </c>
      <c r="D9724" s="808">
        <v>54.13</v>
      </c>
      <c r="E9724" s="757"/>
      <c r="F9724" s="757"/>
      <c r="G9724" s="757"/>
      <c r="H9724" s="757"/>
      <c r="I9724" s="757"/>
    </row>
    <row r="9725" spans="1:9" ht="15.75" customHeight="1">
      <c r="A9725" s="52">
        <v>38055</v>
      </c>
      <c r="B9725" s="52" t="s">
        <v>12587</v>
      </c>
      <c r="C9725" s="52" t="s">
        <v>10358</v>
      </c>
      <c r="D9725" s="808">
        <v>4.91</v>
      </c>
      <c r="E9725" s="757"/>
      <c r="F9725" s="757"/>
      <c r="G9725" s="757"/>
      <c r="H9725" s="757"/>
      <c r="I9725" s="757"/>
    </row>
    <row r="9726" spans="1:9" ht="15.75" customHeight="1">
      <c r="A9726" s="52">
        <v>415</v>
      </c>
      <c r="B9726" s="52" t="s">
        <v>12588</v>
      </c>
      <c r="C9726" s="52" t="s">
        <v>10358</v>
      </c>
      <c r="D9726" s="808">
        <v>22.19</v>
      </c>
      <c r="E9726" s="757"/>
      <c r="F9726" s="757"/>
      <c r="G9726" s="757"/>
      <c r="H9726" s="757"/>
      <c r="I9726" s="757"/>
    </row>
    <row r="9727" spans="1:9" ht="15.75" customHeight="1">
      <c r="A9727" s="52">
        <v>416</v>
      </c>
      <c r="B9727" s="52" t="s">
        <v>12589</v>
      </c>
      <c r="C9727" s="52" t="s">
        <v>10358</v>
      </c>
      <c r="D9727" s="808">
        <v>8.1199999999999992</v>
      </c>
      <c r="E9727" s="757"/>
      <c r="F9727" s="757"/>
      <c r="G9727" s="757"/>
      <c r="H9727" s="757"/>
      <c r="I9727" s="757"/>
    </row>
    <row r="9728" spans="1:9" ht="15.75" customHeight="1">
      <c r="A9728" s="52">
        <v>425</v>
      </c>
      <c r="B9728" s="52" t="s">
        <v>12590</v>
      </c>
      <c r="C9728" s="52" t="s">
        <v>10358</v>
      </c>
      <c r="D9728" s="808">
        <v>5.03</v>
      </c>
      <c r="E9728" s="757"/>
      <c r="F9728" s="757"/>
      <c r="G9728" s="757"/>
      <c r="H9728" s="757"/>
      <c r="I9728" s="757"/>
    </row>
    <row r="9729" spans="1:9" ht="15.75" customHeight="1">
      <c r="A9729" s="52">
        <v>426</v>
      </c>
      <c r="B9729" s="52" t="s">
        <v>12591</v>
      </c>
      <c r="C9729" s="52" t="s">
        <v>10358</v>
      </c>
      <c r="D9729" s="808">
        <v>27.74</v>
      </c>
      <c r="E9729" s="757"/>
      <c r="F9729" s="757"/>
      <c r="G9729" s="757"/>
      <c r="H9729" s="757"/>
      <c r="I9729" s="757"/>
    </row>
    <row r="9730" spans="1:9" ht="15.75" customHeight="1">
      <c r="A9730" s="52">
        <v>38056</v>
      </c>
      <c r="B9730" s="52" t="s">
        <v>12592</v>
      </c>
      <c r="C9730" s="52" t="s">
        <v>10358</v>
      </c>
      <c r="D9730" s="808">
        <v>27.09</v>
      </c>
      <c r="E9730" s="757"/>
      <c r="F9730" s="757"/>
      <c r="G9730" s="757"/>
      <c r="H9730" s="757"/>
      <c r="I9730" s="757"/>
    </row>
    <row r="9731" spans="1:9" ht="15.75" customHeight="1">
      <c r="A9731" s="52">
        <v>1564</v>
      </c>
      <c r="B9731" s="52" t="s">
        <v>12593</v>
      </c>
      <c r="C9731" s="52" t="s">
        <v>10358</v>
      </c>
      <c r="D9731" s="808">
        <v>10.34</v>
      </c>
      <c r="E9731" s="757"/>
      <c r="F9731" s="757"/>
      <c r="G9731" s="757"/>
      <c r="H9731" s="757"/>
      <c r="I9731" s="757"/>
    </row>
    <row r="9732" spans="1:9" ht="15.75" customHeight="1">
      <c r="A9732" s="52">
        <v>11032</v>
      </c>
      <c r="B9732" s="52" t="s">
        <v>12594</v>
      </c>
      <c r="C9732" s="52" t="s">
        <v>10358</v>
      </c>
      <c r="D9732" s="808">
        <v>14.08</v>
      </c>
      <c r="E9732" s="757"/>
      <c r="F9732" s="757"/>
      <c r="G9732" s="757"/>
      <c r="H9732" s="757"/>
      <c r="I9732" s="757"/>
    </row>
    <row r="9733" spans="1:9" ht="15.75" customHeight="1">
      <c r="A9733" s="52">
        <v>36786</v>
      </c>
      <c r="B9733" s="52" t="s">
        <v>12595</v>
      </c>
      <c r="C9733" s="52" t="s">
        <v>12596</v>
      </c>
      <c r="D9733" s="808">
        <v>159.07</v>
      </c>
      <c r="E9733" s="757"/>
      <c r="F9733" s="757"/>
      <c r="G9733" s="757"/>
      <c r="H9733" s="757"/>
      <c r="I9733" s="757"/>
    </row>
    <row r="9734" spans="1:9" ht="15.75" customHeight="1">
      <c r="A9734" s="52">
        <v>36785</v>
      </c>
      <c r="B9734" s="52" t="s">
        <v>12597</v>
      </c>
      <c r="C9734" s="52" t="s">
        <v>12596</v>
      </c>
      <c r="D9734" s="808">
        <v>138.22</v>
      </c>
      <c r="E9734" s="757"/>
      <c r="F9734" s="757"/>
      <c r="G9734" s="757"/>
      <c r="H9734" s="757"/>
      <c r="I9734" s="757"/>
    </row>
    <row r="9735" spans="1:9" ht="15.75" customHeight="1">
      <c r="A9735" s="52">
        <v>36782</v>
      </c>
      <c r="B9735" s="52" t="s">
        <v>12598</v>
      </c>
      <c r="C9735" s="52" t="s">
        <v>12596</v>
      </c>
      <c r="D9735" s="808">
        <v>164.99</v>
      </c>
      <c r="E9735" s="757"/>
      <c r="F9735" s="757"/>
      <c r="G9735" s="757"/>
      <c r="H9735" s="757"/>
      <c r="I9735" s="757"/>
    </row>
    <row r="9736" spans="1:9" ht="15.75" customHeight="1">
      <c r="A9736" s="52">
        <v>44481</v>
      </c>
      <c r="B9736" s="52" t="s">
        <v>12599</v>
      </c>
      <c r="C9736" s="52" t="s">
        <v>12596</v>
      </c>
      <c r="D9736" s="808">
        <v>185.85</v>
      </c>
      <c r="E9736" s="757"/>
      <c r="F9736" s="757"/>
      <c r="G9736" s="757"/>
      <c r="H9736" s="757"/>
      <c r="I9736" s="757"/>
    </row>
    <row r="9737" spans="1:9" ht="15.75" customHeight="1">
      <c r="A9737" s="52">
        <v>4824</v>
      </c>
      <c r="B9737" s="52" t="s">
        <v>12600</v>
      </c>
      <c r="C9737" s="52" t="s">
        <v>10406</v>
      </c>
      <c r="D9737" s="808">
        <v>0.45</v>
      </c>
      <c r="E9737" s="757"/>
      <c r="F9737" s="757"/>
      <c r="G9737" s="757"/>
      <c r="H9737" s="757"/>
      <c r="I9737" s="757"/>
    </row>
    <row r="9738" spans="1:9" ht="15.75" customHeight="1">
      <c r="A9738" s="52">
        <v>11795</v>
      </c>
      <c r="B9738" s="52" t="s">
        <v>12601</v>
      </c>
      <c r="C9738" s="52" t="s">
        <v>10774</v>
      </c>
      <c r="D9738" s="808">
        <v>407.54</v>
      </c>
      <c r="E9738" s="757"/>
      <c r="F9738" s="757"/>
      <c r="G9738" s="757"/>
      <c r="H9738" s="757"/>
      <c r="I9738" s="757"/>
    </row>
    <row r="9739" spans="1:9" ht="15.75" customHeight="1">
      <c r="A9739" s="52">
        <v>134</v>
      </c>
      <c r="B9739" s="52" t="s">
        <v>12602</v>
      </c>
      <c r="C9739" s="52" t="s">
        <v>10406</v>
      </c>
      <c r="D9739" s="808">
        <v>2.25</v>
      </c>
      <c r="E9739" s="757"/>
      <c r="F9739" s="757"/>
      <c r="G9739" s="757"/>
      <c r="H9739" s="757"/>
      <c r="I9739" s="757"/>
    </row>
    <row r="9740" spans="1:9" ht="15.75" customHeight="1">
      <c r="A9740" s="52">
        <v>4229</v>
      </c>
      <c r="B9740" s="52" t="s">
        <v>12603</v>
      </c>
      <c r="C9740" s="52" t="s">
        <v>10406</v>
      </c>
      <c r="D9740" s="808">
        <v>36.700000000000003</v>
      </c>
      <c r="E9740" s="757"/>
      <c r="F9740" s="757"/>
      <c r="G9740" s="757"/>
      <c r="H9740" s="757"/>
      <c r="I9740" s="757"/>
    </row>
    <row r="9741" spans="1:9" ht="15.75" customHeight="1">
      <c r="A9741" s="52">
        <v>11731</v>
      </c>
      <c r="B9741" s="52" t="s">
        <v>12604</v>
      </c>
      <c r="C9741" s="52" t="s">
        <v>10358</v>
      </c>
      <c r="D9741" s="808">
        <v>8.66</v>
      </c>
      <c r="E9741" s="757"/>
      <c r="F9741" s="757"/>
      <c r="G9741" s="757"/>
      <c r="H9741" s="757"/>
      <c r="I9741" s="757"/>
    </row>
    <row r="9742" spans="1:9" ht="15.75" customHeight="1">
      <c r="A9742" s="52">
        <v>11732</v>
      </c>
      <c r="B9742" s="52" t="s">
        <v>12605</v>
      </c>
      <c r="C9742" s="52" t="s">
        <v>10358</v>
      </c>
      <c r="D9742" s="808">
        <v>22.71</v>
      </c>
      <c r="E9742" s="757"/>
      <c r="F9742" s="757"/>
      <c r="G9742" s="757"/>
      <c r="H9742" s="757"/>
      <c r="I9742" s="757"/>
    </row>
    <row r="9743" spans="1:9" ht="15.75" customHeight="1">
      <c r="A9743" s="52">
        <v>11244</v>
      </c>
      <c r="B9743" s="52" t="s">
        <v>12606</v>
      </c>
      <c r="C9743" s="52" t="s">
        <v>10358</v>
      </c>
      <c r="D9743" s="808">
        <v>279.14</v>
      </c>
      <c r="E9743" s="757"/>
      <c r="F9743" s="757"/>
      <c r="G9743" s="757"/>
      <c r="H9743" s="757"/>
      <c r="I9743" s="757"/>
    </row>
    <row r="9744" spans="1:9" ht="15.75" customHeight="1">
      <c r="A9744" s="52">
        <v>11245</v>
      </c>
      <c r="B9744" s="52" t="s">
        <v>12607</v>
      </c>
      <c r="C9744" s="52" t="s">
        <v>10358</v>
      </c>
      <c r="D9744" s="808">
        <v>386.1</v>
      </c>
      <c r="E9744" s="757"/>
      <c r="F9744" s="757"/>
      <c r="G9744" s="757"/>
      <c r="H9744" s="757"/>
      <c r="I9744" s="757"/>
    </row>
    <row r="9745" spans="1:9" ht="15.75" customHeight="1">
      <c r="A9745" s="52">
        <v>11235</v>
      </c>
      <c r="B9745" s="52" t="s">
        <v>12608</v>
      </c>
      <c r="C9745" s="52" t="s">
        <v>10358</v>
      </c>
      <c r="D9745" s="808">
        <v>213.02</v>
      </c>
      <c r="E9745" s="757"/>
      <c r="F9745" s="757"/>
      <c r="G9745" s="757"/>
      <c r="H9745" s="757"/>
      <c r="I9745" s="757"/>
    </row>
    <row r="9746" spans="1:9" ht="15.75" customHeight="1">
      <c r="A9746" s="52">
        <v>11236</v>
      </c>
      <c r="B9746" s="52" t="s">
        <v>12609</v>
      </c>
      <c r="C9746" s="52" t="s">
        <v>10358</v>
      </c>
      <c r="D9746" s="808">
        <v>270.70999999999998</v>
      </c>
      <c r="E9746" s="757"/>
      <c r="F9746" s="757"/>
      <c r="G9746" s="757"/>
      <c r="H9746" s="757"/>
      <c r="I9746" s="757"/>
    </row>
    <row r="9747" spans="1:9" ht="15.75" customHeight="1">
      <c r="A9747" s="52">
        <v>36494</v>
      </c>
      <c r="B9747" s="52" t="s">
        <v>12610</v>
      </c>
      <c r="C9747" s="52" t="s">
        <v>10358</v>
      </c>
      <c r="D9747" s="967">
        <v>734320.31</v>
      </c>
      <c r="E9747" s="757"/>
      <c r="F9747" s="757"/>
      <c r="G9747" s="757"/>
      <c r="H9747" s="757"/>
      <c r="I9747" s="757"/>
    </row>
    <row r="9748" spans="1:9" ht="15.75" customHeight="1">
      <c r="A9748" s="52">
        <v>36493</v>
      </c>
      <c r="B9748" s="52" t="s">
        <v>12611</v>
      </c>
      <c r="C9748" s="52" t="s">
        <v>10358</v>
      </c>
      <c r="D9748" s="967">
        <v>831955.08</v>
      </c>
      <c r="E9748" s="757"/>
      <c r="F9748" s="757"/>
      <c r="G9748" s="757"/>
      <c r="H9748" s="757"/>
      <c r="I9748" s="757"/>
    </row>
    <row r="9749" spans="1:9" ht="15.75" customHeight="1">
      <c r="A9749" s="52">
        <v>36492</v>
      </c>
      <c r="B9749" s="52" t="s">
        <v>12612</v>
      </c>
      <c r="C9749" s="52" t="s">
        <v>10358</v>
      </c>
      <c r="D9749" s="967">
        <v>1545457.03</v>
      </c>
      <c r="E9749" s="757"/>
      <c r="F9749" s="757"/>
      <c r="G9749" s="757"/>
      <c r="H9749" s="757"/>
      <c r="I9749" s="757"/>
    </row>
    <row r="9750" spans="1:9" ht="15.75" customHeight="1">
      <c r="A9750" s="52">
        <v>36499</v>
      </c>
      <c r="B9750" s="52" t="s">
        <v>12613</v>
      </c>
      <c r="C9750" s="52" t="s">
        <v>10358</v>
      </c>
      <c r="D9750" s="967">
        <v>4296.28</v>
      </c>
      <c r="E9750" s="757"/>
      <c r="F9750" s="757"/>
      <c r="G9750" s="757"/>
      <c r="H9750" s="757"/>
      <c r="I9750" s="757"/>
    </row>
    <row r="9751" spans="1:9" ht="15.75" customHeight="1">
      <c r="A9751" s="52">
        <v>13533</v>
      </c>
      <c r="B9751" s="52" t="s">
        <v>12614</v>
      </c>
      <c r="C9751" s="52" t="s">
        <v>10358</v>
      </c>
      <c r="D9751" s="967">
        <v>196943.48</v>
      </c>
      <c r="E9751" s="757"/>
      <c r="F9751" s="757"/>
      <c r="G9751" s="757"/>
      <c r="H9751" s="757"/>
      <c r="I9751" s="757"/>
    </row>
    <row r="9752" spans="1:9" ht="15.75" customHeight="1">
      <c r="A9752" s="52">
        <v>13333</v>
      </c>
      <c r="B9752" s="52" t="s">
        <v>12615</v>
      </c>
      <c r="C9752" s="52" t="s">
        <v>10358</v>
      </c>
      <c r="D9752" s="967">
        <v>220322.1</v>
      </c>
      <c r="E9752" s="757"/>
      <c r="F9752" s="757"/>
      <c r="G9752" s="757"/>
      <c r="H9752" s="757"/>
      <c r="I9752" s="757"/>
    </row>
    <row r="9753" spans="1:9" ht="15.75" customHeight="1">
      <c r="A9753" s="52">
        <v>39585</v>
      </c>
      <c r="B9753" s="52" t="s">
        <v>12616</v>
      </c>
      <c r="C9753" s="52" t="s">
        <v>10358</v>
      </c>
      <c r="D9753" s="967">
        <v>142261.97</v>
      </c>
      <c r="E9753" s="757"/>
      <c r="F9753" s="757"/>
      <c r="G9753" s="757"/>
      <c r="H9753" s="757"/>
      <c r="I9753" s="757"/>
    </row>
    <row r="9754" spans="1:9" ht="15.75" customHeight="1">
      <c r="A9754" s="52">
        <v>39586</v>
      </c>
      <c r="B9754" s="52" t="s">
        <v>12617</v>
      </c>
      <c r="C9754" s="52" t="s">
        <v>10358</v>
      </c>
      <c r="D9754" s="967">
        <v>166863.66</v>
      </c>
      <c r="E9754" s="757"/>
      <c r="F9754" s="757"/>
      <c r="G9754" s="757"/>
      <c r="H9754" s="757"/>
      <c r="I9754" s="757"/>
    </row>
    <row r="9755" spans="1:9" ht="15.75" customHeight="1">
      <c r="A9755" s="52">
        <v>39587</v>
      </c>
      <c r="B9755" s="52" t="s">
        <v>12618</v>
      </c>
      <c r="C9755" s="52" t="s">
        <v>10358</v>
      </c>
      <c r="D9755" s="967">
        <v>203231.39</v>
      </c>
      <c r="E9755" s="757"/>
      <c r="F9755" s="757"/>
      <c r="G9755" s="757"/>
      <c r="H9755" s="757"/>
      <c r="I9755" s="757"/>
    </row>
    <row r="9756" spans="1:9" ht="15.75" customHeight="1">
      <c r="A9756" s="52">
        <v>39588</v>
      </c>
      <c r="B9756" s="52" t="s">
        <v>12619</v>
      </c>
      <c r="C9756" s="52" t="s">
        <v>10358</v>
      </c>
      <c r="D9756" s="967">
        <v>235320.55</v>
      </c>
      <c r="E9756" s="757"/>
      <c r="F9756" s="757"/>
      <c r="G9756" s="757"/>
      <c r="H9756" s="757"/>
      <c r="I9756" s="757"/>
    </row>
    <row r="9757" spans="1:9" ht="15.75" customHeight="1">
      <c r="A9757" s="52">
        <v>39584</v>
      </c>
      <c r="B9757" s="52" t="s">
        <v>12620</v>
      </c>
      <c r="C9757" s="52" t="s">
        <v>10358</v>
      </c>
      <c r="D9757" s="967">
        <v>126688.03</v>
      </c>
      <c r="E9757" s="757"/>
      <c r="F9757" s="757"/>
      <c r="G9757" s="757"/>
      <c r="H9757" s="757"/>
      <c r="I9757" s="757"/>
    </row>
    <row r="9758" spans="1:9" ht="15.75" customHeight="1">
      <c r="A9758" s="52">
        <v>39590</v>
      </c>
      <c r="B9758" s="52" t="s">
        <v>12621</v>
      </c>
      <c r="C9758" s="52" t="s">
        <v>10358</v>
      </c>
      <c r="D9758" s="967">
        <v>123650.25</v>
      </c>
      <c r="E9758" s="757"/>
      <c r="F9758" s="757"/>
      <c r="G9758" s="757"/>
      <c r="H9758" s="757"/>
      <c r="I9758" s="757"/>
    </row>
    <row r="9759" spans="1:9" ht="15.75" customHeight="1">
      <c r="A9759" s="52">
        <v>39592</v>
      </c>
      <c r="B9759" s="52" t="s">
        <v>12622</v>
      </c>
      <c r="C9759" s="52" t="s">
        <v>10358</v>
      </c>
      <c r="D9759" s="967">
        <v>177688.4</v>
      </c>
      <c r="E9759" s="757"/>
      <c r="F9759" s="757"/>
      <c r="G9759" s="757"/>
      <c r="H9759" s="757"/>
      <c r="I9759" s="757"/>
    </row>
    <row r="9760" spans="1:9" ht="15.75" customHeight="1">
      <c r="A9760" s="52">
        <v>39593</v>
      </c>
      <c r="B9760" s="52" t="s">
        <v>12623</v>
      </c>
      <c r="C9760" s="52" t="s">
        <v>10358</v>
      </c>
      <c r="D9760" s="967">
        <v>203231.39</v>
      </c>
      <c r="E9760" s="757"/>
      <c r="F9760" s="757"/>
      <c r="G9760" s="757"/>
      <c r="H9760" s="757"/>
      <c r="I9760" s="757"/>
    </row>
    <row r="9761" spans="1:9" ht="15.75" customHeight="1">
      <c r="A9761" s="52">
        <v>14254</v>
      </c>
      <c r="B9761" s="52" t="s">
        <v>12624</v>
      </c>
      <c r="C9761" s="52" t="s">
        <v>10358</v>
      </c>
      <c r="D9761" s="967">
        <v>115521</v>
      </c>
      <c r="E9761" s="757"/>
      <c r="F9761" s="757"/>
      <c r="G9761" s="757"/>
      <c r="H9761" s="757"/>
      <c r="I9761" s="757"/>
    </row>
    <row r="9762" spans="1:9" ht="15.75" customHeight="1">
      <c r="A9762" s="52">
        <v>44494</v>
      </c>
      <c r="B9762" s="52" t="s">
        <v>12625</v>
      </c>
      <c r="C9762" s="52" t="s">
        <v>10358</v>
      </c>
      <c r="D9762" s="967">
        <v>96469.25</v>
      </c>
      <c r="E9762" s="757"/>
      <c r="F9762" s="757"/>
      <c r="G9762" s="757"/>
      <c r="H9762" s="757"/>
      <c r="I9762" s="757"/>
    </row>
    <row r="9763" spans="1:9" ht="15.75" customHeight="1">
      <c r="A9763" s="52">
        <v>25019</v>
      </c>
      <c r="B9763" s="52" t="s">
        <v>12626</v>
      </c>
      <c r="C9763" s="52" t="s">
        <v>10358</v>
      </c>
      <c r="D9763" s="967">
        <v>165359.07999999999</v>
      </c>
      <c r="E9763" s="757"/>
      <c r="F9763" s="757"/>
      <c r="G9763" s="757"/>
      <c r="H9763" s="757"/>
      <c r="I9763" s="757"/>
    </row>
    <row r="9764" spans="1:9" ht="15.75" customHeight="1">
      <c r="A9764" s="52">
        <v>36501</v>
      </c>
      <c r="B9764" s="52" t="s">
        <v>12627</v>
      </c>
      <c r="C9764" s="52" t="s">
        <v>10358</v>
      </c>
      <c r="D9764" s="967">
        <v>147226.57</v>
      </c>
      <c r="E9764" s="757"/>
      <c r="F9764" s="757"/>
      <c r="G9764" s="757"/>
      <c r="H9764" s="757"/>
      <c r="I9764" s="757"/>
    </row>
    <row r="9765" spans="1:9" ht="15.75" customHeight="1">
      <c r="A9765" s="52">
        <v>44493</v>
      </c>
      <c r="B9765" s="52" t="s">
        <v>12628</v>
      </c>
      <c r="C9765" s="52" t="s">
        <v>10358</v>
      </c>
      <c r="D9765" s="967">
        <v>176994.54</v>
      </c>
      <c r="E9765" s="757"/>
      <c r="F9765" s="757"/>
      <c r="G9765" s="757"/>
      <c r="H9765" s="757"/>
      <c r="I9765" s="757"/>
    </row>
    <row r="9766" spans="1:9" ht="15.75" customHeight="1">
      <c r="A9766" s="52">
        <v>36500</v>
      </c>
      <c r="B9766" s="52" t="s">
        <v>12629</v>
      </c>
      <c r="C9766" s="52" t="s">
        <v>10358</v>
      </c>
      <c r="D9766" s="967">
        <v>104040.99</v>
      </c>
      <c r="E9766" s="757"/>
      <c r="F9766" s="757"/>
      <c r="G9766" s="757"/>
      <c r="H9766" s="757"/>
      <c r="I9766" s="757"/>
    </row>
    <row r="9767" spans="1:9" ht="15.75" customHeight="1">
      <c r="A9767" s="52">
        <v>20017</v>
      </c>
      <c r="B9767" s="52" t="s">
        <v>12630</v>
      </c>
      <c r="C9767" s="52" t="s">
        <v>10402</v>
      </c>
      <c r="D9767" s="808">
        <v>8</v>
      </c>
      <c r="E9767" s="757"/>
      <c r="F9767" s="757"/>
      <c r="G9767" s="757"/>
      <c r="H9767" s="757"/>
      <c r="I9767" s="757"/>
    </row>
    <row r="9768" spans="1:9" ht="15.75" customHeight="1">
      <c r="A9768" s="52">
        <v>20007</v>
      </c>
      <c r="B9768" s="52" t="s">
        <v>12631</v>
      </c>
      <c r="C9768" s="52" t="s">
        <v>10402</v>
      </c>
      <c r="D9768" s="808">
        <v>4.7699999999999996</v>
      </c>
      <c r="E9768" s="757"/>
      <c r="F9768" s="757"/>
      <c r="G9768" s="757"/>
      <c r="H9768" s="757"/>
      <c r="I9768" s="757"/>
    </row>
    <row r="9769" spans="1:9" ht="15.75" customHeight="1">
      <c r="A9769" s="52">
        <v>39831</v>
      </c>
      <c r="B9769" s="52" t="s">
        <v>12632</v>
      </c>
      <c r="C9769" s="52" t="s">
        <v>10823</v>
      </c>
      <c r="D9769" s="808">
        <v>325.37</v>
      </c>
      <c r="E9769" s="757"/>
      <c r="F9769" s="757"/>
      <c r="G9769" s="757"/>
      <c r="H9769" s="757"/>
      <c r="I9769" s="757"/>
    </row>
    <row r="9770" spans="1:9" ht="15.75" customHeight="1">
      <c r="A9770" s="52">
        <v>36888</v>
      </c>
      <c r="B9770" s="52" t="s">
        <v>12633</v>
      </c>
      <c r="C9770" s="52" t="s">
        <v>10402</v>
      </c>
      <c r="D9770" s="808">
        <v>65.989999999999995</v>
      </c>
      <c r="E9770" s="757"/>
      <c r="F9770" s="757"/>
      <c r="G9770" s="757"/>
      <c r="H9770" s="757"/>
      <c r="I9770" s="757"/>
    </row>
    <row r="9771" spans="1:9" ht="15.75" customHeight="1">
      <c r="A9771" s="52">
        <v>39836</v>
      </c>
      <c r="B9771" s="52" t="s">
        <v>12634</v>
      </c>
      <c r="C9771" s="52" t="s">
        <v>10823</v>
      </c>
      <c r="D9771" s="808">
        <v>285.89999999999998</v>
      </c>
      <c r="E9771" s="757"/>
      <c r="F9771" s="757"/>
      <c r="G9771" s="757"/>
      <c r="H9771" s="757"/>
      <c r="I9771" s="757"/>
    </row>
    <row r="9772" spans="1:9" ht="15.75" customHeight="1">
      <c r="A9772" s="52">
        <v>39830</v>
      </c>
      <c r="B9772" s="52" t="s">
        <v>12635</v>
      </c>
      <c r="C9772" s="52" t="s">
        <v>10823</v>
      </c>
      <c r="D9772" s="808">
        <v>326.06</v>
      </c>
      <c r="E9772" s="757"/>
      <c r="F9772" s="757"/>
      <c r="G9772" s="757"/>
      <c r="H9772" s="757"/>
      <c r="I9772" s="757"/>
    </row>
    <row r="9773" spans="1:9" ht="15.75" customHeight="1">
      <c r="A9773" s="52">
        <v>40527</v>
      </c>
      <c r="B9773" s="52" t="s">
        <v>12636</v>
      </c>
      <c r="C9773" s="52" t="s">
        <v>10358</v>
      </c>
      <c r="D9773" s="967">
        <v>2531.44</v>
      </c>
      <c r="E9773" s="757"/>
      <c r="F9773" s="757"/>
      <c r="G9773" s="757"/>
      <c r="H9773" s="757"/>
      <c r="I9773" s="757"/>
    </row>
    <row r="9774" spans="1:9" ht="15.75" customHeight="1">
      <c r="A9774" s="52">
        <v>36497</v>
      </c>
      <c r="B9774" s="52" t="s">
        <v>12637</v>
      </c>
      <c r="C9774" s="52" t="s">
        <v>10358</v>
      </c>
      <c r="D9774" s="967">
        <v>2889.91</v>
      </c>
      <c r="E9774" s="757"/>
      <c r="F9774" s="757"/>
      <c r="G9774" s="757"/>
      <c r="H9774" s="757"/>
      <c r="I9774" s="757"/>
    </row>
    <row r="9775" spans="1:9" ht="15.75" customHeight="1">
      <c r="A9775" s="52">
        <v>36487</v>
      </c>
      <c r="B9775" s="52" t="s">
        <v>12638</v>
      </c>
      <c r="C9775" s="52" t="s">
        <v>10358</v>
      </c>
      <c r="D9775" s="967">
        <v>5031.78</v>
      </c>
      <c r="E9775" s="757"/>
      <c r="F9775" s="757"/>
      <c r="G9775" s="757"/>
      <c r="H9775" s="757"/>
      <c r="I9775" s="757"/>
    </row>
    <row r="9776" spans="1:9" ht="15.75" customHeight="1">
      <c r="A9776" s="52">
        <v>44475</v>
      </c>
      <c r="B9776" s="52" t="s">
        <v>12639</v>
      </c>
      <c r="C9776" s="52" t="s">
        <v>10358</v>
      </c>
      <c r="D9776" s="967">
        <v>1284071.96</v>
      </c>
      <c r="E9776" s="757"/>
      <c r="F9776" s="757"/>
      <c r="G9776" s="757"/>
      <c r="H9776" s="757"/>
      <c r="I9776" s="757"/>
    </row>
    <row r="9777" spans="1:9" ht="15.75" customHeight="1">
      <c r="A9777" s="52">
        <v>44474</v>
      </c>
      <c r="B9777" s="52" t="s">
        <v>12640</v>
      </c>
      <c r="C9777" s="52" t="s">
        <v>10358</v>
      </c>
      <c r="D9777" s="967">
        <v>2469369.14</v>
      </c>
      <c r="E9777" s="757"/>
      <c r="F9777" s="757"/>
      <c r="G9777" s="757"/>
      <c r="H9777" s="757"/>
      <c r="I9777" s="757"/>
    </row>
    <row r="9778" spans="1:9" ht="15.75" customHeight="1">
      <c r="A9778" s="52">
        <v>44490</v>
      </c>
      <c r="B9778" s="52" t="s">
        <v>12641</v>
      </c>
      <c r="C9778" s="52" t="s">
        <v>10358</v>
      </c>
      <c r="D9778" s="967">
        <v>4197927.53</v>
      </c>
      <c r="E9778" s="757"/>
      <c r="F9778" s="757"/>
      <c r="G9778" s="757"/>
      <c r="H9778" s="757"/>
      <c r="I9778" s="757"/>
    </row>
    <row r="9779" spans="1:9" ht="15.75" customHeight="1">
      <c r="A9779" s="52">
        <v>37776</v>
      </c>
      <c r="B9779" s="52" t="s">
        <v>12642</v>
      </c>
      <c r="C9779" s="52" t="s">
        <v>10358</v>
      </c>
      <c r="D9779" s="967">
        <v>257279.3</v>
      </c>
      <c r="E9779" s="757"/>
      <c r="F9779" s="757"/>
      <c r="G9779" s="757"/>
      <c r="H9779" s="757"/>
      <c r="I9779" s="757"/>
    </row>
    <row r="9780" spans="1:9" ht="15.75" customHeight="1">
      <c r="A9780" s="52">
        <v>37775</v>
      </c>
      <c r="B9780" s="52" t="s">
        <v>12643</v>
      </c>
      <c r="C9780" s="52" t="s">
        <v>10358</v>
      </c>
      <c r="D9780" s="967">
        <v>405234.37</v>
      </c>
      <c r="E9780" s="757"/>
      <c r="F9780" s="757"/>
      <c r="G9780" s="757"/>
      <c r="H9780" s="757"/>
      <c r="I9780" s="757"/>
    </row>
    <row r="9781" spans="1:9" ht="15.75" customHeight="1">
      <c r="A9781" s="52">
        <v>36491</v>
      </c>
      <c r="B9781" s="52" t="s">
        <v>12644</v>
      </c>
      <c r="C9781" s="52" t="s">
        <v>10358</v>
      </c>
      <c r="D9781" s="967">
        <v>1500703.12</v>
      </c>
      <c r="E9781" s="757"/>
      <c r="F9781" s="757"/>
      <c r="G9781" s="757"/>
      <c r="H9781" s="757"/>
      <c r="I9781" s="757"/>
    </row>
    <row r="9782" spans="1:9" ht="15.75" customHeight="1">
      <c r="A9782" s="52">
        <v>10712</v>
      </c>
      <c r="B9782" s="52" t="s">
        <v>12645</v>
      </c>
      <c r="C9782" s="52" t="s">
        <v>10358</v>
      </c>
      <c r="D9782" s="967">
        <v>101308.59</v>
      </c>
      <c r="E9782" s="757"/>
      <c r="F9782" s="757"/>
      <c r="G9782" s="757"/>
      <c r="H9782" s="757"/>
      <c r="I9782" s="757"/>
    </row>
    <row r="9783" spans="1:9" ht="15.75" customHeight="1">
      <c r="A9783" s="52">
        <v>3363</v>
      </c>
      <c r="B9783" s="52" t="s">
        <v>12646</v>
      </c>
      <c r="C9783" s="52" t="s">
        <v>10358</v>
      </c>
      <c r="D9783" s="967">
        <v>142500</v>
      </c>
      <c r="E9783" s="757"/>
      <c r="F9783" s="757"/>
      <c r="G9783" s="757"/>
      <c r="H9783" s="757"/>
      <c r="I9783" s="757"/>
    </row>
    <row r="9784" spans="1:9" ht="15.75" customHeight="1">
      <c r="A9784" s="52">
        <v>3365</v>
      </c>
      <c r="B9784" s="52" t="s">
        <v>12647</v>
      </c>
      <c r="C9784" s="52" t="s">
        <v>10358</v>
      </c>
      <c r="D9784" s="967">
        <v>333093.75</v>
      </c>
      <c r="E9784" s="757"/>
      <c r="F9784" s="757"/>
      <c r="G9784" s="757"/>
      <c r="H9784" s="757"/>
      <c r="I9784" s="757"/>
    </row>
    <row r="9785" spans="1:9" ht="15.75" customHeight="1">
      <c r="A9785" s="52">
        <v>7569</v>
      </c>
      <c r="B9785" s="52" t="s">
        <v>12648</v>
      </c>
      <c r="C9785" s="52" t="s">
        <v>10358</v>
      </c>
      <c r="D9785" s="808">
        <v>81.010000000000005</v>
      </c>
      <c r="E9785" s="757"/>
      <c r="F9785" s="757"/>
      <c r="G9785" s="757"/>
      <c r="H9785" s="757"/>
      <c r="I9785" s="757"/>
    </row>
    <row r="9786" spans="1:9" ht="15.75" customHeight="1">
      <c r="A9786" s="52">
        <v>34349</v>
      </c>
      <c r="B9786" s="52" t="s">
        <v>12649</v>
      </c>
      <c r="C9786" s="52" t="s">
        <v>10358</v>
      </c>
      <c r="D9786" s="808">
        <v>37.89</v>
      </c>
      <c r="E9786" s="757"/>
      <c r="F9786" s="757"/>
      <c r="G9786" s="757"/>
      <c r="H9786" s="757"/>
      <c r="I9786" s="757"/>
    </row>
    <row r="9787" spans="1:9" ht="15.75" customHeight="1">
      <c r="A9787" s="52">
        <v>3378</v>
      </c>
      <c r="B9787" s="52" t="s">
        <v>12650</v>
      </c>
      <c r="C9787" s="52" t="s">
        <v>10358</v>
      </c>
      <c r="D9787" s="808">
        <v>78.569999999999993</v>
      </c>
      <c r="E9787" s="757"/>
      <c r="F9787" s="757"/>
      <c r="G9787" s="757"/>
      <c r="H9787" s="757"/>
      <c r="I9787" s="757"/>
    </row>
    <row r="9788" spans="1:9" ht="15.75" customHeight="1">
      <c r="A9788" s="52">
        <v>3380</v>
      </c>
      <c r="B9788" s="52" t="s">
        <v>12651</v>
      </c>
      <c r="C9788" s="52" t="s">
        <v>10358</v>
      </c>
      <c r="D9788" s="808">
        <v>55</v>
      </c>
      <c r="E9788" s="757"/>
      <c r="F9788" s="757"/>
      <c r="G9788" s="757"/>
      <c r="H9788" s="757"/>
      <c r="I9788" s="757"/>
    </row>
    <row r="9789" spans="1:9" ht="15.75" customHeight="1">
      <c r="A9789" s="52">
        <v>3379</v>
      </c>
      <c r="B9789" s="52" t="s">
        <v>12652</v>
      </c>
      <c r="C9789" s="52" t="s">
        <v>10358</v>
      </c>
      <c r="D9789" s="808">
        <v>53.1</v>
      </c>
      <c r="E9789" s="757"/>
      <c r="F9789" s="757"/>
      <c r="G9789" s="757"/>
      <c r="H9789" s="757"/>
      <c r="I9789" s="757"/>
    </row>
    <row r="9790" spans="1:9" ht="15.75" customHeight="1">
      <c r="A9790" s="52">
        <v>11991</v>
      </c>
      <c r="B9790" s="52" t="s">
        <v>12653</v>
      </c>
      <c r="C9790" s="52" t="s">
        <v>10358</v>
      </c>
      <c r="D9790" s="808">
        <v>61.65</v>
      </c>
      <c r="E9790" s="757"/>
      <c r="F9790" s="757"/>
      <c r="G9790" s="757"/>
      <c r="H9790" s="757"/>
      <c r="I9790" s="757"/>
    </row>
    <row r="9791" spans="1:9" ht="15.75" customHeight="1">
      <c r="A9791" s="52">
        <v>11029</v>
      </c>
      <c r="B9791" s="52" t="s">
        <v>12654</v>
      </c>
      <c r="C9791" s="52" t="s">
        <v>11751</v>
      </c>
      <c r="D9791" s="808">
        <v>2.16</v>
      </c>
      <c r="E9791" s="757"/>
      <c r="F9791" s="757"/>
      <c r="G9791" s="757"/>
      <c r="H9791" s="757"/>
      <c r="I9791" s="757"/>
    </row>
    <row r="9792" spans="1:9" ht="15.75" customHeight="1">
      <c r="A9792" s="52">
        <v>4316</v>
      </c>
      <c r="B9792" s="52" t="s">
        <v>12655</v>
      </c>
      <c r="C9792" s="52" t="s">
        <v>10358</v>
      </c>
      <c r="D9792" s="808">
        <v>2.1800000000000002</v>
      </c>
      <c r="E9792" s="757"/>
      <c r="F9792" s="757"/>
      <c r="G9792" s="757"/>
      <c r="H9792" s="757"/>
      <c r="I9792" s="757"/>
    </row>
    <row r="9793" spans="1:9" ht="15.75" customHeight="1">
      <c r="A9793" s="52">
        <v>4313</v>
      </c>
      <c r="B9793" s="52" t="s">
        <v>12656</v>
      </c>
      <c r="C9793" s="52" t="s">
        <v>11751</v>
      </c>
      <c r="D9793" s="808">
        <v>3.13</v>
      </c>
      <c r="E9793" s="757"/>
      <c r="F9793" s="757"/>
      <c r="G9793" s="757"/>
      <c r="H9793" s="757"/>
      <c r="I9793" s="757"/>
    </row>
    <row r="9794" spans="1:9" ht="15.75" customHeight="1">
      <c r="A9794" s="52">
        <v>4317</v>
      </c>
      <c r="B9794" s="52" t="s">
        <v>12657</v>
      </c>
      <c r="C9794" s="52" t="s">
        <v>10358</v>
      </c>
      <c r="D9794" s="808">
        <v>3.56</v>
      </c>
      <c r="E9794" s="757"/>
      <c r="F9794" s="757"/>
      <c r="G9794" s="757"/>
      <c r="H9794" s="757"/>
      <c r="I9794" s="757"/>
    </row>
    <row r="9795" spans="1:9" ht="15.75" customHeight="1">
      <c r="A9795" s="52">
        <v>4314</v>
      </c>
      <c r="B9795" s="52" t="s">
        <v>12658</v>
      </c>
      <c r="C9795" s="52" t="s">
        <v>11751</v>
      </c>
      <c r="D9795" s="808">
        <v>4.17</v>
      </c>
      <c r="E9795" s="757"/>
      <c r="F9795" s="757"/>
      <c r="G9795" s="757"/>
      <c r="H9795" s="757"/>
      <c r="I9795" s="757"/>
    </row>
    <row r="9796" spans="1:9" ht="15.75" customHeight="1">
      <c r="A9796" s="52">
        <v>10921</v>
      </c>
      <c r="B9796" s="52" t="s">
        <v>12659</v>
      </c>
      <c r="C9796" s="52" t="s">
        <v>10358</v>
      </c>
      <c r="D9796" s="967">
        <v>5608</v>
      </c>
      <c r="E9796" s="757"/>
      <c r="F9796" s="757"/>
      <c r="G9796" s="757"/>
      <c r="H9796" s="757"/>
      <c r="I9796" s="757"/>
    </row>
    <row r="9797" spans="1:9" ht="15.75" customHeight="1">
      <c r="A9797" s="52">
        <v>10922</v>
      </c>
      <c r="B9797" s="52" t="s">
        <v>12660</v>
      </c>
      <c r="C9797" s="52" t="s">
        <v>10358</v>
      </c>
      <c r="D9797" s="967">
        <v>5079.58</v>
      </c>
      <c r="E9797" s="757"/>
      <c r="F9797" s="757"/>
      <c r="G9797" s="757"/>
      <c r="H9797" s="757"/>
      <c r="I9797" s="757"/>
    </row>
    <row r="9798" spans="1:9" ht="15.75" customHeight="1">
      <c r="A9798" s="52">
        <v>10923</v>
      </c>
      <c r="B9798" s="52" t="s">
        <v>12661</v>
      </c>
      <c r="C9798" s="52" t="s">
        <v>10358</v>
      </c>
      <c r="D9798" s="967">
        <v>3002.25</v>
      </c>
      <c r="E9798" s="757"/>
      <c r="F9798" s="757"/>
      <c r="G9798" s="757"/>
      <c r="H9798" s="757"/>
      <c r="I9798" s="757"/>
    </row>
    <row r="9799" spans="1:9" ht="15.75" customHeight="1">
      <c r="A9799" s="52">
        <v>10924</v>
      </c>
      <c r="B9799" s="52" t="s">
        <v>12662</v>
      </c>
      <c r="C9799" s="52" t="s">
        <v>10358</v>
      </c>
      <c r="D9799" s="967">
        <v>3161.95</v>
      </c>
      <c r="E9799" s="757"/>
      <c r="F9799" s="757"/>
      <c r="G9799" s="757"/>
      <c r="H9799" s="757"/>
      <c r="I9799" s="757"/>
    </row>
    <row r="9800" spans="1:9" ht="15.75" customHeight="1">
      <c r="A9800" s="52">
        <v>37772</v>
      </c>
      <c r="B9800" s="52" t="s">
        <v>12663</v>
      </c>
      <c r="C9800" s="52" t="s">
        <v>10358</v>
      </c>
      <c r="D9800" s="967">
        <v>323232.76</v>
      </c>
      <c r="E9800" s="757"/>
      <c r="F9800" s="757"/>
      <c r="G9800" s="757"/>
      <c r="H9800" s="757"/>
      <c r="I9800" s="757"/>
    </row>
    <row r="9801" spans="1:9" ht="15.75" customHeight="1">
      <c r="A9801" s="52">
        <v>37771</v>
      </c>
      <c r="B9801" s="52" t="s">
        <v>12664</v>
      </c>
      <c r="C9801" s="52" t="s">
        <v>10358</v>
      </c>
      <c r="D9801" s="967">
        <v>343868.18</v>
      </c>
      <c r="E9801" s="757"/>
      <c r="F9801" s="757"/>
      <c r="G9801" s="757"/>
      <c r="H9801" s="757"/>
      <c r="I9801" s="757"/>
    </row>
    <row r="9802" spans="1:9" ht="15.75" customHeight="1">
      <c r="A9802" s="52">
        <v>12772</v>
      </c>
      <c r="B9802" s="52" t="s">
        <v>12665</v>
      </c>
      <c r="C9802" s="52" t="s">
        <v>10358</v>
      </c>
      <c r="D9802" s="808">
        <v>798.23</v>
      </c>
      <c r="E9802" s="757"/>
      <c r="F9802" s="757"/>
      <c r="G9802" s="757"/>
      <c r="H9802" s="757"/>
      <c r="I9802" s="757"/>
    </row>
    <row r="9803" spans="1:9" ht="15.75" customHeight="1">
      <c r="A9803" s="52">
        <v>12770</v>
      </c>
      <c r="B9803" s="52" t="s">
        <v>12666</v>
      </c>
      <c r="C9803" s="52" t="s">
        <v>10358</v>
      </c>
      <c r="D9803" s="808">
        <v>480.29</v>
      </c>
      <c r="E9803" s="757"/>
      <c r="F9803" s="757"/>
      <c r="G9803" s="757"/>
      <c r="H9803" s="757"/>
      <c r="I9803" s="757"/>
    </row>
    <row r="9804" spans="1:9" ht="15.75" customHeight="1">
      <c r="A9804" s="52">
        <v>12775</v>
      </c>
      <c r="B9804" s="52" t="s">
        <v>12667</v>
      </c>
      <c r="C9804" s="52" t="s">
        <v>10358</v>
      </c>
      <c r="D9804" s="808">
        <v>351.76</v>
      </c>
      <c r="E9804" s="757"/>
      <c r="F9804" s="757"/>
      <c r="G9804" s="757"/>
      <c r="H9804" s="757"/>
      <c r="I9804" s="757"/>
    </row>
    <row r="9805" spans="1:9" ht="15.75" customHeight="1">
      <c r="A9805" s="52">
        <v>12768</v>
      </c>
      <c r="B9805" s="52" t="s">
        <v>12668</v>
      </c>
      <c r="C9805" s="52" t="s">
        <v>10358</v>
      </c>
      <c r="D9805" s="967">
        <v>1122.94</v>
      </c>
      <c r="E9805" s="757"/>
      <c r="F9805" s="757"/>
      <c r="G9805" s="757"/>
      <c r="H9805" s="757"/>
      <c r="I9805" s="757"/>
    </row>
    <row r="9806" spans="1:9" ht="15.75" customHeight="1">
      <c r="A9806" s="52">
        <v>12769</v>
      </c>
      <c r="B9806" s="52" t="s">
        <v>12669</v>
      </c>
      <c r="C9806" s="52" t="s">
        <v>10358</v>
      </c>
      <c r="D9806" s="808">
        <v>92</v>
      </c>
      <c r="E9806" s="757"/>
      <c r="F9806" s="757"/>
      <c r="G9806" s="757"/>
      <c r="H9806" s="757"/>
      <c r="I9806" s="757"/>
    </row>
    <row r="9807" spans="1:9" ht="15.75" customHeight="1">
      <c r="A9807" s="52">
        <v>12773</v>
      </c>
      <c r="B9807" s="52" t="s">
        <v>12670</v>
      </c>
      <c r="C9807" s="52" t="s">
        <v>10358</v>
      </c>
      <c r="D9807" s="808">
        <v>98.76</v>
      </c>
      <c r="E9807" s="757"/>
      <c r="F9807" s="757"/>
      <c r="G9807" s="757"/>
      <c r="H9807" s="757"/>
      <c r="I9807" s="757"/>
    </row>
    <row r="9808" spans="1:9" ht="15.75" customHeight="1">
      <c r="A9808" s="52">
        <v>12774</v>
      </c>
      <c r="B9808" s="52" t="s">
        <v>12671</v>
      </c>
      <c r="C9808" s="52" t="s">
        <v>10358</v>
      </c>
      <c r="D9808" s="808">
        <v>121.76</v>
      </c>
      <c r="E9808" s="757"/>
      <c r="F9808" s="757"/>
      <c r="G9808" s="757"/>
      <c r="H9808" s="757"/>
      <c r="I9808" s="757"/>
    </row>
    <row r="9809" spans="1:9" ht="15.75" customHeight="1">
      <c r="A9809" s="52">
        <v>12776</v>
      </c>
      <c r="B9809" s="52" t="s">
        <v>12672</v>
      </c>
      <c r="C9809" s="52" t="s">
        <v>10358</v>
      </c>
      <c r="D9809" s="967">
        <v>1812.94</v>
      </c>
      <c r="E9809" s="757"/>
      <c r="F9809" s="757"/>
      <c r="G9809" s="757"/>
      <c r="H9809" s="757"/>
      <c r="I9809" s="757"/>
    </row>
    <row r="9810" spans="1:9" ht="15.75" customHeight="1">
      <c r="A9810" s="52">
        <v>12777</v>
      </c>
      <c r="B9810" s="52" t="s">
        <v>12673</v>
      </c>
      <c r="C9810" s="52" t="s">
        <v>10358</v>
      </c>
      <c r="D9810" s="967">
        <v>2367.64</v>
      </c>
      <c r="E9810" s="757"/>
      <c r="F9810" s="757"/>
      <c r="G9810" s="757"/>
      <c r="H9810" s="757"/>
      <c r="I9810" s="757"/>
    </row>
    <row r="9811" spans="1:9" ht="15.75" customHeight="1">
      <c r="A9811" s="52">
        <v>3391</v>
      </c>
      <c r="B9811" s="52" t="s">
        <v>12674</v>
      </c>
      <c r="C9811" s="52" t="s">
        <v>10358</v>
      </c>
      <c r="D9811" s="808">
        <v>42.5</v>
      </c>
      <c r="E9811" s="757"/>
      <c r="F9811" s="757"/>
      <c r="G9811" s="757"/>
      <c r="H9811" s="757"/>
      <c r="I9811" s="757"/>
    </row>
    <row r="9812" spans="1:9" ht="15.75" customHeight="1">
      <c r="A9812" s="52">
        <v>3389</v>
      </c>
      <c r="B9812" s="52" t="s">
        <v>12675</v>
      </c>
      <c r="C9812" s="52" t="s">
        <v>10358</v>
      </c>
      <c r="D9812" s="808">
        <v>22.05</v>
      </c>
      <c r="E9812" s="757"/>
      <c r="F9812" s="757"/>
      <c r="G9812" s="757"/>
      <c r="H9812" s="757"/>
      <c r="I9812" s="757"/>
    </row>
    <row r="9813" spans="1:9" ht="15.75" customHeight="1">
      <c r="A9813" s="52">
        <v>3390</v>
      </c>
      <c r="B9813" s="52" t="s">
        <v>12676</v>
      </c>
      <c r="C9813" s="52" t="s">
        <v>10358</v>
      </c>
      <c r="D9813" s="808">
        <v>24.81</v>
      </c>
      <c r="E9813" s="757"/>
      <c r="F9813" s="757"/>
      <c r="G9813" s="757"/>
      <c r="H9813" s="757"/>
      <c r="I9813" s="757"/>
    </row>
    <row r="9814" spans="1:9" ht="15.75" customHeight="1">
      <c r="A9814" s="52">
        <v>12873</v>
      </c>
      <c r="B9814" s="52" t="s">
        <v>12677</v>
      </c>
      <c r="C9814" s="52" t="s">
        <v>10509</v>
      </c>
      <c r="D9814" s="808">
        <v>17.239999999999998</v>
      </c>
      <c r="E9814" s="757"/>
      <c r="F9814" s="757"/>
      <c r="G9814" s="757"/>
      <c r="H9814" s="757"/>
      <c r="I9814" s="757"/>
    </row>
    <row r="9815" spans="1:9" ht="15.75" customHeight="1">
      <c r="A9815" s="52">
        <v>41076</v>
      </c>
      <c r="B9815" s="52" t="s">
        <v>12678</v>
      </c>
      <c r="C9815" s="52" t="s">
        <v>10511</v>
      </c>
      <c r="D9815" s="967">
        <v>3022.89</v>
      </c>
      <c r="E9815" s="757"/>
      <c r="F9815" s="757"/>
      <c r="G9815" s="757"/>
      <c r="H9815" s="757"/>
      <c r="I9815" s="757"/>
    </row>
    <row r="9816" spans="1:9" ht="15.75" customHeight="1">
      <c r="A9816" s="52">
        <v>140</v>
      </c>
      <c r="B9816" s="52" t="s">
        <v>12679</v>
      </c>
      <c r="C9816" s="52" t="s">
        <v>10406</v>
      </c>
      <c r="D9816" s="808">
        <v>25.11</v>
      </c>
      <c r="E9816" s="757"/>
      <c r="F9816" s="757"/>
      <c r="G9816" s="757"/>
      <c r="H9816" s="757"/>
      <c r="I9816" s="757"/>
    </row>
    <row r="9817" spans="1:9" ht="15.75" customHeight="1">
      <c r="A9817" s="52">
        <v>151</v>
      </c>
      <c r="B9817" s="52" t="s">
        <v>12680</v>
      </c>
      <c r="C9817" s="52" t="s">
        <v>10408</v>
      </c>
      <c r="D9817" s="808">
        <v>37.049999999999997</v>
      </c>
      <c r="E9817" s="757"/>
      <c r="F9817" s="757"/>
      <c r="G9817" s="757"/>
      <c r="H9817" s="757"/>
      <c r="I9817" s="757"/>
    </row>
    <row r="9818" spans="1:9" ht="15.75" customHeight="1">
      <c r="A9818" s="52">
        <v>7340</v>
      </c>
      <c r="B9818" s="52" t="s">
        <v>12681</v>
      </c>
      <c r="C9818" s="52" t="s">
        <v>10408</v>
      </c>
      <c r="D9818" s="808">
        <v>37.369999999999997</v>
      </c>
      <c r="E9818" s="757"/>
      <c r="F9818" s="757"/>
      <c r="G9818" s="757"/>
      <c r="H9818" s="757"/>
      <c r="I9818" s="757"/>
    </row>
    <row r="9819" spans="1:9" ht="15.75" customHeight="1">
      <c r="A9819" s="52">
        <v>2701</v>
      </c>
      <c r="B9819" s="52" t="s">
        <v>12682</v>
      </c>
      <c r="C9819" s="52" t="s">
        <v>10509</v>
      </c>
      <c r="D9819" s="808">
        <v>10.84</v>
      </c>
      <c r="E9819" s="757"/>
      <c r="F9819" s="757"/>
      <c r="G9819" s="757"/>
      <c r="H9819" s="757"/>
      <c r="I9819" s="757"/>
    </row>
    <row r="9820" spans="1:9" ht="15.75" customHeight="1">
      <c r="A9820" s="52">
        <v>40929</v>
      </c>
      <c r="B9820" s="52" t="s">
        <v>12683</v>
      </c>
      <c r="C9820" s="52" t="s">
        <v>10511</v>
      </c>
      <c r="D9820" s="967">
        <v>1901.18</v>
      </c>
      <c r="E9820" s="757"/>
      <c r="F9820" s="757"/>
      <c r="G9820" s="757"/>
      <c r="H9820" s="757"/>
      <c r="I9820" s="757"/>
    </row>
    <row r="9821" spans="1:9" ht="15.75" customHeight="1">
      <c r="A9821" s="52">
        <v>38114</v>
      </c>
      <c r="B9821" s="52" t="s">
        <v>12684</v>
      </c>
      <c r="C9821" s="52" t="s">
        <v>10358</v>
      </c>
      <c r="D9821" s="808">
        <v>17.239999999999998</v>
      </c>
      <c r="E9821" s="757"/>
      <c r="F9821" s="757"/>
      <c r="G9821" s="757"/>
      <c r="H9821" s="757"/>
      <c r="I9821" s="757"/>
    </row>
    <row r="9822" spans="1:9" ht="15.75" customHeight="1">
      <c r="A9822" s="52">
        <v>38064</v>
      </c>
      <c r="B9822" s="52" t="s">
        <v>12685</v>
      </c>
      <c r="C9822" s="52" t="s">
        <v>10358</v>
      </c>
      <c r="D9822" s="808">
        <v>19.28</v>
      </c>
      <c r="E9822" s="757"/>
      <c r="F9822" s="757"/>
      <c r="G9822" s="757"/>
      <c r="H9822" s="757"/>
      <c r="I9822" s="757"/>
    </row>
    <row r="9823" spans="1:9" ht="15.75" customHeight="1">
      <c r="A9823" s="52">
        <v>38115</v>
      </c>
      <c r="B9823" s="52" t="s">
        <v>12686</v>
      </c>
      <c r="C9823" s="52" t="s">
        <v>10358</v>
      </c>
      <c r="D9823" s="808">
        <v>18.41</v>
      </c>
      <c r="E9823" s="757"/>
      <c r="F9823" s="757"/>
      <c r="G9823" s="757"/>
      <c r="H9823" s="757"/>
      <c r="I9823" s="757"/>
    </row>
    <row r="9824" spans="1:9" ht="15.75" customHeight="1">
      <c r="A9824" s="52">
        <v>38065</v>
      </c>
      <c r="B9824" s="52" t="s">
        <v>12687</v>
      </c>
      <c r="C9824" s="52" t="s">
        <v>10358</v>
      </c>
      <c r="D9824" s="808">
        <v>27.35</v>
      </c>
      <c r="E9824" s="757"/>
      <c r="F9824" s="757"/>
      <c r="G9824" s="757"/>
      <c r="H9824" s="757"/>
      <c r="I9824" s="757"/>
    </row>
    <row r="9825" spans="1:9" ht="15.75" customHeight="1">
      <c r="A9825" s="52">
        <v>38078</v>
      </c>
      <c r="B9825" s="52" t="s">
        <v>12688</v>
      </c>
      <c r="C9825" s="52" t="s">
        <v>10358</v>
      </c>
      <c r="D9825" s="808">
        <v>15.96</v>
      </c>
      <c r="E9825" s="757"/>
      <c r="F9825" s="757"/>
      <c r="G9825" s="757"/>
      <c r="H9825" s="757"/>
      <c r="I9825" s="757"/>
    </row>
    <row r="9826" spans="1:9" ht="15.75" customHeight="1">
      <c r="A9826" s="52">
        <v>38113</v>
      </c>
      <c r="B9826" s="52" t="s">
        <v>12689</v>
      </c>
      <c r="C9826" s="52" t="s">
        <v>10358</v>
      </c>
      <c r="D9826" s="808">
        <v>8.67</v>
      </c>
      <c r="E9826" s="757"/>
      <c r="F9826" s="757"/>
      <c r="G9826" s="757"/>
      <c r="H9826" s="757"/>
      <c r="I9826" s="757"/>
    </row>
    <row r="9827" spans="1:9" ht="15.75" customHeight="1">
      <c r="A9827" s="52">
        <v>38063</v>
      </c>
      <c r="B9827" s="52" t="s">
        <v>12690</v>
      </c>
      <c r="C9827" s="52" t="s">
        <v>10358</v>
      </c>
      <c r="D9827" s="808">
        <v>9.3000000000000007</v>
      </c>
      <c r="E9827" s="757"/>
      <c r="F9827" s="757"/>
      <c r="G9827" s="757"/>
      <c r="H9827" s="757"/>
      <c r="I9827" s="757"/>
    </row>
    <row r="9828" spans="1:9" ht="15.75" customHeight="1">
      <c r="A9828" s="52">
        <v>38080</v>
      </c>
      <c r="B9828" s="52" t="s">
        <v>12691</v>
      </c>
      <c r="C9828" s="52" t="s">
        <v>10358</v>
      </c>
      <c r="D9828" s="808">
        <v>27.71</v>
      </c>
      <c r="E9828" s="757"/>
      <c r="F9828" s="757"/>
      <c r="G9828" s="757"/>
      <c r="H9828" s="757"/>
      <c r="I9828" s="757"/>
    </row>
    <row r="9829" spans="1:9" ht="15.75" customHeight="1">
      <c r="A9829" s="52">
        <v>38069</v>
      </c>
      <c r="B9829" s="52" t="s">
        <v>12692</v>
      </c>
      <c r="C9829" s="52" t="s">
        <v>10358</v>
      </c>
      <c r="D9829" s="808">
        <v>15.16</v>
      </c>
      <c r="E9829" s="757"/>
      <c r="F9829" s="757"/>
      <c r="G9829" s="757"/>
      <c r="H9829" s="757"/>
      <c r="I9829" s="757"/>
    </row>
    <row r="9830" spans="1:9" ht="15.75" customHeight="1">
      <c r="A9830" s="52">
        <v>38077</v>
      </c>
      <c r="B9830" s="52" t="s">
        <v>12693</v>
      </c>
      <c r="C9830" s="52" t="s">
        <v>10358</v>
      </c>
      <c r="D9830" s="808">
        <v>14.81</v>
      </c>
      <c r="E9830" s="757"/>
      <c r="F9830" s="757"/>
      <c r="G9830" s="757"/>
      <c r="H9830" s="757"/>
      <c r="I9830" s="757"/>
    </row>
    <row r="9831" spans="1:9" ht="15.75" customHeight="1">
      <c r="A9831" s="52">
        <v>38073</v>
      </c>
      <c r="B9831" s="52" t="s">
        <v>12694</v>
      </c>
      <c r="C9831" s="52" t="s">
        <v>10358</v>
      </c>
      <c r="D9831" s="808">
        <v>22.57</v>
      </c>
      <c r="E9831" s="757"/>
      <c r="F9831" s="757"/>
      <c r="G9831" s="757"/>
      <c r="H9831" s="757"/>
      <c r="I9831" s="757"/>
    </row>
    <row r="9832" spans="1:9" ht="15.75" customHeight="1">
      <c r="A9832" s="52">
        <v>38112</v>
      </c>
      <c r="B9832" s="52" t="s">
        <v>12695</v>
      </c>
      <c r="C9832" s="52" t="s">
        <v>10358</v>
      </c>
      <c r="D9832" s="808">
        <v>6.65</v>
      </c>
      <c r="E9832" s="757"/>
      <c r="F9832" s="757"/>
      <c r="G9832" s="757"/>
      <c r="H9832" s="757"/>
      <c r="I9832" s="757"/>
    </row>
    <row r="9833" spans="1:9" ht="15.75" customHeight="1">
      <c r="A9833" s="52">
        <v>38062</v>
      </c>
      <c r="B9833" s="52" t="s">
        <v>12696</v>
      </c>
      <c r="C9833" s="52" t="s">
        <v>10358</v>
      </c>
      <c r="D9833" s="808">
        <v>6.83</v>
      </c>
      <c r="E9833" s="757"/>
      <c r="F9833" s="757"/>
      <c r="G9833" s="757"/>
      <c r="H9833" s="757"/>
      <c r="I9833" s="757"/>
    </row>
    <row r="9834" spans="1:9" ht="15.75" customHeight="1">
      <c r="A9834" s="52">
        <v>12128</v>
      </c>
      <c r="B9834" s="52" t="s">
        <v>12697</v>
      </c>
      <c r="C9834" s="52" t="s">
        <v>10358</v>
      </c>
      <c r="D9834" s="808">
        <v>9.1300000000000008</v>
      </c>
      <c r="E9834" s="757"/>
      <c r="F9834" s="757"/>
      <c r="G9834" s="757"/>
      <c r="H9834" s="757"/>
      <c r="I9834" s="757"/>
    </row>
    <row r="9835" spans="1:9" ht="15.75" customHeight="1">
      <c r="A9835" s="52">
        <v>12129</v>
      </c>
      <c r="B9835" s="52" t="s">
        <v>12698</v>
      </c>
      <c r="C9835" s="52" t="s">
        <v>10358</v>
      </c>
      <c r="D9835" s="808">
        <v>12.07</v>
      </c>
      <c r="E9835" s="757"/>
      <c r="F9835" s="757"/>
      <c r="G9835" s="757"/>
      <c r="H9835" s="757"/>
      <c r="I9835" s="757"/>
    </row>
    <row r="9836" spans="1:9" ht="15.75" customHeight="1">
      <c r="A9836" s="52">
        <v>38081</v>
      </c>
      <c r="B9836" s="52" t="s">
        <v>12699</v>
      </c>
      <c r="C9836" s="52" t="s">
        <v>10358</v>
      </c>
      <c r="D9836" s="808">
        <v>23.51</v>
      </c>
      <c r="E9836" s="757"/>
      <c r="F9836" s="757"/>
      <c r="G9836" s="757"/>
      <c r="H9836" s="757"/>
      <c r="I9836" s="757"/>
    </row>
    <row r="9837" spans="1:9" ht="15.75" customHeight="1">
      <c r="A9837" s="52">
        <v>38070</v>
      </c>
      <c r="B9837" s="52" t="s">
        <v>12700</v>
      </c>
      <c r="C9837" s="52" t="s">
        <v>10358</v>
      </c>
      <c r="D9837" s="808">
        <v>16.2</v>
      </c>
      <c r="E9837" s="757"/>
      <c r="F9837" s="757"/>
      <c r="G9837" s="757"/>
      <c r="H9837" s="757"/>
      <c r="I9837" s="757"/>
    </row>
    <row r="9838" spans="1:9" ht="15.75" customHeight="1">
      <c r="A9838" s="52">
        <v>38074</v>
      </c>
      <c r="B9838" s="52" t="s">
        <v>12701</v>
      </c>
      <c r="C9838" s="52" t="s">
        <v>10358</v>
      </c>
      <c r="D9838" s="808">
        <v>24.63</v>
      </c>
      <c r="E9838" s="757"/>
      <c r="F9838" s="757"/>
      <c r="G9838" s="757"/>
      <c r="H9838" s="757"/>
      <c r="I9838" s="757"/>
    </row>
    <row r="9839" spans="1:9" ht="15.75" customHeight="1">
      <c r="A9839" s="52">
        <v>38079</v>
      </c>
      <c r="B9839" s="52" t="s">
        <v>12702</v>
      </c>
      <c r="C9839" s="52" t="s">
        <v>10358</v>
      </c>
      <c r="D9839" s="808">
        <v>21.14</v>
      </c>
      <c r="E9839" s="757"/>
      <c r="F9839" s="757"/>
      <c r="G9839" s="757"/>
      <c r="H9839" s="757"/>
      <c r="I9839" s="757"/>
    </row>
    <row r="9840" spans="1:9" ht="15.75" customHeight="1">
      <c r="A9840" s="52">
        <v>38072</v>
      </c>
      <c r="B9840" s="52" t="s">
        <v>12703</v>
      </c>
      <c r="C9840" s="52" t="s">
        <v>10358</v>
      </c>
      <c r="D9840" s="808">
        <v>20.309999999999999</v>
      </c>
      <c r="E9840" s="757"/>
      <c r="F9840" s="757"/>
      <c r="G9840" s="757"/>
      <c r="H9840" s="757"/>
      <c r="I9840" s="757"/>
    </row>
    <row r="9841" spans="1:9" ht="15.75" customHeight="1">
      <c r="A9841" s="52">
        <v>38068</v>
      </c>
      <c r="B9841" s="52" t="s">
        <v>12704</v>
      </c>
      <c r="C9841" s="52" t="s">
        <v>10358</v>
      </c>
      <c r="D9841" s="808">
        <v>14.02</v>
      </c>
      <c r="E9841" s="757"/>
      <c r="F9841" s="757"/>
      <c r="G9841" s="757"/>
      <c r="H9841" s="757"/>
      <c r="I9841" s="757"/>
    </row>
    <row r="9842" spans="1:9" ht="15.75" customHeight="1">
      <c r="A9842" s="52">
        <v>38071</v>
      </c>
      <c r="B9842" s="52" t="s">
        <v>12705</v>
      </c>
      <c r="C9842" s="52" t="s">
        <v>10358</v>
      </c>
      <c r="D9842" s="808">
        <v>16.77</v>
      </c>
      <c r="E9842" s="757"/>
      <c r="F9842" s="757"/>
      <c r="G9842" s="757"/>
      <c r="H9842" s="757"/>
      <c r="I9842" s="757"/>
    </row>
    <row r="9843" spans="1:9" ht="15.75" customHeight="1">
      <c r="A9843" s="52">
        <v>38412</v>
      </c>
      <c r="B9843" s="52" t="s">
        <v>12706</v>
      </c>
      <c r="C9843" s="52" t="s">
        <v>10358</v>
      </c>
      <c r="D9843" s="808">
        <v>979.71</v>
      </c>
      <c r="E9843" s="757"/>
      <c r="F9843" s="757"/>
      <c r="G9843" s="757"/>
      <c r="H9843" s="757"/>
      <c r="I9843" s="757"/>
    </row>
    <row r="9844" spans="1:9" ht="15.75" customHeight="1">
      <c r="A9844" s="52">
        <v>3405</v>
      </c>
      <c r="B9844" s="52" t="s">
        <v>12707</v>
      </c>
      <c r="C9844" s="52" t="s">
        <v>10358</v>
      </c>
      <c r="D9844" s="808">
        <v>57.17</v>
      </c>
      <c r="E9844" s="757"/>
      <c r="F9844" s="757"/>
      <c r="G9844" s="757"/>
      <c r="H9844" s="757"/>
      <c r="I9844" s="757"/>
    </row>
    <row r="9845" spans="1:9" ht="15.75" customHeight="1">
      <c r="A9845" s="52">
        <v>3394</v>
      </c>
      <c r="B9845" s="52" t="s">
        <v>12708</v>
      </c>
      <c r="C9845" s="52" t="s">
        <v>10358</v>
      </c>
      <c r="D9845" s="808">
        <v>301.79000000000002</v>
      </c>
      <c r="E9845" s="757"/>
      <c r="F9845" s="757"/>
      <c r="G9845" s="757"/>
      <c r="H9845" s="757"/>
      <c r="I9845" s="757"/>
    </row>
    <row r="9846" spans="1:9" ht="15.75" customHeight="1">
      <c r="A9846" s="52">
        <v>3393</v>
      </c>
      <c r="B9846" s="52" t="s">
        <v>12709</v>
      </c>
      <c r="C9846" s="52" t="s">
        <v>10358</v>
      </c>
      <c r="D9846" s="808">
        <v>513.83000000000004</v>
      </c>
      <c r="E9846" s="757"/>
      <c r="F9846" s="757"/>
      <c r="G9846" s="757"/>
      <c r="H9846" s="757"/>
      <c r="I9846" s="757"/>
    </row>
    <row r="9847" spans="1:9" ht="15.75" customHeight="1">
      <c r="A9847" s="52">
        <v>3406</v>
      </c>
      <c r="B9847" s="52" t="s">
        <v>12710</v>
      </c>
      <c r="C9847" s="52" t="s">
        <v>10358</v>
      </c>
      <c r="D9847" s="808">
        <v>17.5</v>
      </c>
      <c r="E9847" s="757"/>
      <c r="F9847" s="757"/>
      <c r="G9847" s="757"/>
      <c r="H9847" s="757"/>
      <c r="I9847" s="757"/>
    </row>
    <row r="9848" spans="1:9" ht="15.75" customHeight="1">
      <c r="A9848" s="52">
        <v>3395</v>
      </c>
      <c r="B9848" s="52" t="s">
        <v>12711</v>
      </c>
      <c r="C9848" s="52" t="s">
        <v>10358</v>
      </c>
      <c r="D9848" s="808">
        <v>73.819999999999993</v>
      </c>
      <c r="E9848" s="757"/>
      <c r="F9848" s="757"/>
      <c r="G9848" s="757"/>
      <c r="H9848" s="757"/>
      <c r="I9848" s="757"/>
    </row>
    <row r="9849" spans="1:9" ht="15.75" customHeight="1">
      <c r="A9849" s="52">
        <v>3398</v>
      </c>
      <c r="B9849" s="52" t="s">
        <v>12712</v>
      </c>
      <c r="C9849" s="52" t="s">
        <v>10358</v>
      </c>
      <c r="D9849" s="808">
        <v>3.51</v>
      </c>
      <c r="E9849" s="757"/>
      <c r="F9849" s="757"/>
      <c r="G9849" s="757"/>
      <c r="H9849" s="757"/>
      <c r="I9849" s="757"/>
    </row>
    <row r="9850" spans="1:9" ht="15.75" customHeight="1">
      <c r="A9850" s="52">
        <v>40662</v>
      </c>
      <c r="B9850" s="52" t="s">
        <v>12713</v>
      </c>
      <c r="C9850" s="52" t="s">
        <v>10358</v>
      </c>
      <c r="D9850" s="808">
        <v>138.58000000000001</v>
      </c>
      <c r="E9850" s="757"/>
      <c r="F9850" s="757"/>
      <c r="G9850" s="757"/>
      <c r="H9850" s="757"/>
      <c r="I9850" s="757"/>
    </row>
    <row r="9851" spans="1:9" ht="15.75" customHeight="1">
      <c r="A9851" s="52">
        <v>3437</v>
      </c>
      <c r="B9851" s="52" t="s">
        <v>12714</v>
      </c>
      <c r="C9851" s="52" t="s">
        <v>10774</v>
      </c>
      <c r="D9851" s="808">
        <v>384.94</v>
      </c>
      <c r="E9851" s="757"/>
      <c r="F9851" s="757"/>
      <c r="G9851" s="757"/>
      <c r="H9851" s="757"/>
      <c r="I9851" s="757"/>
    </row>
    <row r="9852" spans="1:9" ht="15.75" customHeight="1">
      <c r="A9852" s="52">
        <v>11190</v>
      </c>
      <c r="B9852" s="52" t="s">
        <v>12715</v>
      </c>
      <c r="C9852" s="52" t="s">
        <v>10358</v>
      </c>
      <c r="D9852" s="808">
        <v>229</v>
      </c>
      <c r="E9852" s="757"/>
      <c r="F9852" s="757"/>
      <c r="G9852" s="757"/>
      <c r="H9852" s="757"/>
      <c r="I9852" s="757"/>
    </row>
    <row r="9853" spans="1:9" ht="15.75" customHeight="1">
      <c r="A9853" s="52">
        <v>34377</v>
      </c>
      <c r="B9853" s="52" t="s">
        <v>12716</v>
      </c>
      <c r="C9853" s="52" t="s">
        <v>10358</v>
      </c>
      <c r="D9853" s="808">
        <v>464.69</v>
      </c>
      <c r="E9853" s="757"/>
      <c r="F9853" s="757"/>
      <c r="G9853" s="757"/>
      <c r="H9853" s="757"/>
      <c r="I9853" s="757"/>
    </row>
    <row r="9854" spans="1:9" ht="15.75" customHeight="1">
      <c r="A9854" s="52">
        <v>3428</v>
      </c>
      <c r="B9854" s="52" t="s">
        <v>12717</v>
      </c>
      <c r="C9854" s="52" t="s">
        <v>10774</v>
      </c>
      <c r="D9854" s="808">
        <v>571</v>
      </c>
      <c r="E9854" s="757"/>
      <c r="F9854" s="757"/>
      <c r="G9854" s="757"/>
      <c r="H9854" s="757"/>
      <c r="I9854" s="757"/>
    </row>
    <row r="9855" spans="1:9" ht="15.75" customHeight="1">
      <c r="A9855" s="52">
        <v>3429</v>
      </c>
      <c r="B9855" s="52" t="s">
        <v>12718</v>
      </c>
      <c r="C9855" s="52" t="s">
        <v>10774</v>
      </c>
      <c r="D9855" s="808">
        <v>326.23</v>
      </c>
      <c r="E9855" s="757"/>
      <c r="F9855" s="757"/>
      <c r="G9855" s="757"/>
      <c r="H9855" s="757"/>
      <c r="I9855" s="757"/>
    </row>
    <row r="9856" spans="1:9" ht="15.75" customHeight="1">
      <c r="A9856" s="52">
        <v>34364</v>
      </c>
      <c r="B9856" s="52" t="s">
        <v>12719</v>
      </c>
      <c r="C9856" s="52" t="s">
        <v>10358</v>
      </c>
      <c r="D9856" s="967">
        <v>1524.74</v>
      </c>
      <c r="E9856" s="757"/>
      <c r="F9856" s="757"/>
      <c r="G9856" s="757"/>
      <c r="H9856" s="757"/>
      <c r="I9856" s="757"/>
    </row>
    <row r="9857" spans="1:9" ht="15.75" customHeight="1">
      <c r="A9857" s="52">
        <v>11199</v>
      </c>
      <c r="B9857" s="52" t="s">
        <v>12720</v>
      </c>
      <c r="C9857" s="52" t="s">
        <v>10358</v>
      </c>
      <c r="D9857" s="967">
        <v>1264.72</v>
      </c>
      <c r="E9857" s="757"/>
      <c r="F9857" s="757"/>
      <c r="G9857" s="757"/>
      <c r="H9857" s="757"/>
      <c r="I9857" s="757"/>
    </row>
    <row r="9858" spans="1:9" ht="15.75" customHeight="1">
      <c r="A9858" s="52">
        <v>34369</v>
      </c>
      <c r="B9858" s="52" t="s">
        <v>12721</v>
      </c>
      <c r="C9858" s="52" t="s">
        <v>10358</v>
      </c>
      <c r="D9858" s="967">
        <v>1616.24</v>
      </c>
      <c r="E9858" s="757"/>
      <c r="F9858" s="757"/>
      <c r="G9858" s="757"/>
      <c r="H9858" s="757"/>
      <c r="I9858" s="757"/>
    </row>
    <row r="9859" spans="1:9" ht="15.75" customHeight="1">
      <c r="A9859" s="52">
        <v>36896</v>
      </c>
      <c r="B9859" s="52" t="s">
        <v>12722</v>
      </c>
      <c r="C9859" s="52" t="s">
        <v>10358</v>
      </c>
      <c r="D9859" s="808">
        <v>900</v>
      </c>
      <c r="E9859" s="757"/>
      <c r="F9859" s="757"/>
      <c r="G9859" s="757"/>
      <c r="H9859" s="757"/>
      <c r="I9859" s="757"/>
    </row>
    <row r="9860" spans="1:9" ht="15.75" customHeight="1">
      <c r="A9860" s="52">
        <v>34367</v>
      </c>
      <c r="B9860" s="52" t="s">
        <v>12723</v>
      </c>
      <c r="C9860" s="52" t="s">
        <v>10358</v>
      </c>
      <c r="D9860" s="967">
        <v>1159.96</v>
      </c>
      <c r="E9860" s="757"/>
      <c r="F9860" s="757"/>
      <c r="G9860" s="757"/>
      <c r="H9860" s="757"/>
      <c r="I9860" s="757"/>
    </row>
    <row r="9861" spans="1:9" ht="15.75" customHeight="1">
      <c r="A9861" s="52">
        <v>36897</v>
      </c>
      <c r="B9861" s="52" t="s">
        <v>12724</v>
      </c>
      <c r="C9861" s="52" t="s">
        <v>10358</v>
      </c>
      <c r="D9861" s="967">
        <v>1404.43</v>
      </c>
      <c r="E9861" s="757"/>
      <c r="F9861" s="757"/>
      <c r="G9861" s="757"/>
      <c r="H9861" s="757"/>
      <c r="I9861" s="757"/>
    </row>
    <row r="9862" spans="1:9" ht="15.75" customHeight="1">
      <c r="A9862" s="52">
        <v>40659</v>
      </c>
      <c r="B9862" s="52" t="s">
        <v>12725</v>
      </c>
      <c r="C9862" s="52" t="s">
        <v>10774</v>
      </c>
      <c r="D9862" s="808">
        <v>544.64</v>
      </c>
      <c r="E9862" s="757"/>
      <c r="F9862" s="757"/>
      <c r="G9862" s="757"/>
      <c r="H9862" s="757"/>
      <c r="I9862" s="757"/>
    </row>
    <row r="9863" spans="1:9" ht="15.75" customHeight="1">
      <c r="A9863" s="52">
        <v>40660</v>
      </c>
      <c r="B9863" s="52" t="s">
        <v>12726</v>
      </c>
      <c r="C9863" s="52" t="s">
        <v>10774</v>
      </c>
      <c r="D9863" s="808">
        <v>690.27</v>
      </c>
      <c r="E9863" s="757"/>
      <c r="F9863" s="757"/>
      <c r="G9863" s="757"/>
      <c r="H9863" s="757"/>
      <c r="I9863" s="757"/>
    </row>
    <row r="9864" spans="1:9" ht="15.75" customHeight="1">
      <c r="A9864" s="52">
        <v>40661</v>
      </c>
      <c r="B9864" s="52" t="s">
        <v>12727</v>
      </c>
      <c r="C9864" s="52" t="s">
        <v>10774</v>
      </c>
      <c r="D9864" s="808">
        <v>424.39</v>
      </c>
      <c r="E9864" s="757"/>
      <c r="F9864" s="757"/>
      <c r="G9864" s="757"/>
      <c r="H9864" s="757"/>
      <c r="I9864" s="757"/>
    </row>
    <row r="9865" spans="1:9" ht="15.75" customHeight="1">
      <c r="A9865" s="52">
        <v>3421</v>
      </c>
      <c r="B9865" s="52" t="s">
        <v>12728</v>
      </c>
      <c r="C9865" s="52" t="s">
        <v>10774</v>
      </c>
      <c r="D9865" s="808">
        <v>427.64</v>
      </c>
      <c r="E9865" s="757"/>
      <c r="F9865" s="757"/>
      <c r="G9865" s="757"/>
      <c r="H9865" s="757"/>
      <c r="I9865" s="757"/>
    </row>
    <row r="9866" spans="1:9" ht="15.75" customHeight="1">
      <c r="A9866" s="52">
        <v>599</v>
      </c>
      <c r="B9866" s="52" t="s">
        <v>12729</v>
      </c>
      <c r="C9866" s="52" t="s">
        <v>10774</v>
      </c>
      <c r="D9866" s="967">
        <v>1641.41</v>
      </c>
      <c r="E9866" s="757"/>
      <c r="F9866" s="757"/>
      <c r="G9866" s="757"/>
      <c r="H9866" s="757"/>
      <c r="I9866" s="757"/>
    </row>
    <row r="9867" spans="1:9" ht="15.75" customHeight="1">
      <c r="A9867" s="52">
        <v>44053</v>
      </c>
      <c r="B9867" s="52" t="s">
        <v>12730</v>
      </c>
      <c r="C9867" s="52" t="s">
        <v>10358</v>
      </c>
      <c r="D9867" s="967">
        <v>3643.16</v>
      </c>
      <c r="E9867" s="757"/>
      <c r="F9867" s="757"/>
      <c r="G9867" s="757"/>
      <c r="H9867" s="757"/>
      <c r="I9867" s="757"/>
    </row>
    <row r="9868" spans="1:9" ht="15.75" customHeight="1">
      <c r="A9868" s="52">
        <v>3423</v>
      </c>
      <c r="B9868" s="52" t="s">
        <v>12731</v>
      </c>
      <c r="C9868" s="52" t="s">
        <v>10774</v>
      </c>
      <c r="D9868" s="808">
        <v>603.08000000000004</v>
      </c>
      <c r="E9868" s="757"/>
      <c r="F9868" s="757"/>
      <c r="G9868" s="757"/>
      <c r="H9868" s="757"/>
      <c r="I9868" s="757"/>
    </row>
    <row r="9869" spans="1:9" ht="15.75" customHeight="1">
      <c r="A9869" s="52">
        <v>34381</v>
      </c>
      <c r="B9869" s="52" t="s">
        <v>12732</v>
      </c>
      <c r="C9869" s="52" t="s">
        <v>10358</v>
      </c>
      <c r="D9869" s="808">
        <v>662.77</v>
      </c>
      <c r="E9869" s="757"/>
      <c r="F9869" s="757"/>
      <c r="G9869" s="757"/>
      <c r="H9869" s="757"/>
      <c r="I9869" s="757"/>
    </row>
    <row r="9870" spans="1:9" ht="15.75" customHeight="1">
      <c r="A9870" s="52">
        <v>34797</v>
      </c>
      <c r="B9870" s="52" t="s">
        <v>12733</v>
      </c>
      <c r="C9870" s="52" t="s">
        <v>10358</v>
      </c>
      <c r="D9870" s="808">
        <v>498.8</v>
      </c>
      <c r="E9870" s="757"/>
      <c r="F9870" s="757"/>
      <c r="G9870" s="757"/>
      <c r="H9870" s="757"/>
      <c r="I9870" s="757"/>
    </row>
    <row r="9871" spans="1:9" ht="15.75" customHeight="1">
      <c r="A9871" s="52">
        <v>44054</v>
      </c>
      <c r="B9871" s="52" t="s">
        <v>12734</v>
      </c>
      <c r="C9871" s="52" t="s">
        <v>10358</v>
      </c>
      <c r="D9871" s="967">
        <v>1306.94</v>
      </c>
      <c r="E9871" s="757"/>
      <c r="F9871" s="757"/>
      <c r="G9871" s="757"/>
      <c r="H9871" s="757"/>
      <c r="I9871" s="757"/>
    </row>
    <row r="9872" spans="1:9" ht="15.75" customHeight="1">
      <c r="A9872" s="52">
        <v>44399</v>
      </c>
      <c r="B9872" s="52" t="s">
        <v>12735</v>
      </c>
      <c r="C9872" s="52" t="s">
        <v>10358</v>
      </c>
      <c r="D9872" s="967">
        <v>1785.71</v>
      </c>
      <c r="E9872" s="757"/>
      <c r="F9872" s="757"/>
      <c r="G9872" s="757"/>
      <c r="H9872" s="757"/>
      <c r="I9872" s="757"/>
    </row>
    <row r="9873" spans="1:9" ht="15.75" customHeight="1">
      <c r="A9873" s="52">
        <v>44503</v>
      </c>
      <c r="B9873" s="52" t="s">
        <v>12736</v>
      </c>
      <c r="C9873" s="52" t="s">
        <v>10509</v>
      </c>
      <c r="D9873" s="808">
        <v>12.35</v>
      </c>
      <c r="E9873" s="757"/>
      <c r="F9873" s="757"/>
      <c r="G9873" s="757"/>
      <c r="H9873" s="757"/>
      <c r="I9873" s="757"/>
    </row>
    <row r="9874" spans="1:9" ht="15.75" customHeight="1">
      <c r="A9874" s="52">
        <v>41077</v>
      </c>
      <c r="B9874" s="52" t="s">
        <v>12737</v>
      </c>
      <c r="C9874" s="52" t="s">
        <v>10511</v>
      </c>
      <c r="D9874" s="967">
        <v>2168.06</v>
      </c>
      <c r="E9874" s="757"/>
      <c r="F9874" s="757"/>
      <c r="G9874" s="757"/>
      <c r="H9874" s="757"/>
      <c r="I9874" s="757"/>
    </row>
    <row r="9875" spans="1:9" ht="15.75" customHeight="1">
      <c r="A9875" s="52">
        <v>37963</v>
      </c>
      <c r="B9875" s="52" t="s">
        <v>12738</v>
      </c>
      <c r="C9875" s="52" t="s">
        <v>10358</v>
      </c>
      <c r="D9875" s="808">
        <v>4.59</v>
      </c>
      <c r="E9875" s="757"/>
      <c r="F9875" s="757"/>
      <c r="G9875" s="757"/>
      <c r="H9875" s="757"/>
      <c r="I9875" s="757"/>
    </row>
    <row r="9876" spans="1:9" ht="15.75" customHeight="1">
      <c r="A9876" s="52">
        <v>37964</v>
      </c>
      <c r="B9876" s="52" t="s">
        <v>12739</v>
      </c>
      <c r="C9876" s="52" t="s">
        <v>10358</v>
      </c>
      <c r="D9876" s="808">
        <v>6.14</v>
      </c>
      <c r="E9876" s="757"/>
      <c r="F9876" s="757"/>
      <c r="G9876" s="757"/>
      <c r="H9876" s="757"/>
      <c r="I9876" s="757"/>
    </row>
    <row r="9877" spans="1:9" ht="15.75" customHeight="1">
      <c r="A9877" s="52">
        <v>37965</v>
      </c>
      <c r="B9877" s="52" t="s">
        <v>12740</v>
      </c>
      <c r="C9877" s="52" t="s">
        <v>10358</v>
      </c>
      <c r="D9877" s="808">
        <v>8.85</v>
      </c>
      <c r="E9877" s="757"/>
      <c r="F9877" s="757"/>
      <c r="G9877" s="757"/>
      <c r="H9877" s="757"/>
      <c r="I9877" s="757"/>
    </row>
    <row r="9878" spans="1:9" ht="15.75" customHeight="1">
      <c r="A9878" s="52">
        <v>37966</v>
      </c>
      <c r="B9878" s="52" t="s">
        <v>12741</v>
      </c>
      <c r="C9878" s="52" t="s">
        <v>10358</v>
      </c>
      <c r="D9878" s="808">
        <v>15.55</v>
      </c>
      <c r="E9878" s="757"/>
      <c r="F9878" s="757"/>
      <c r="G9878" s="757"/>
      <c r="H9878" s="757"/>
      <c r="I9878" s="757"/>
    </row>
    <row r="9879" spans="1:9" ht="15.75" customHeight="1">
      <c r="A9879" s="52">
        <v>37967</v>
      </c>
      <c r="B9879" s="52" t="s">
        <v>12742</v>
      </c>
      <c r="C9879" s="52" t="s">
        <v>10358</v>
      </c>
      <c r="D9879" s="808">
        <v>26.13</v>
      </c>
      <c r="E9879" s="757"/>
      <c r="F9879" s="757"/>
      <c r="G9879" s="757"/>
      <c r="H9879" s="757"/>
      <c r="I9879" s="757"/>
    </row>
    <row r="9880" spans="1:9" ht="15.75" customHeight="1">
      <c r="A9880" s="52">
        <v>37968</v>
      </c>
      <c r="B9880" s="52" t="s">
        <v>12743</v>
      </c>
      <c r="C9880" s="52" t="s">
        <v>10358</v>
      </c>
      <c r="D9880" s="808">
        <v>55.47</v>
      </c>
      <c r="E9880" s="757"/>
      <c r="F9880" s="757"/>
      <c r="G9880" s="757"/>
      <c r="H9880" s="757"/>
      <c r="I9880" s="757"/>
    </row>
    <row r="9881" spans="1:9" ht="15.75" customHeight="1">
      <c r="A9881" s="52">
        <v>37969</v>
      </c>
      <c r="B9881" s="52" t="s">
        <v>12744</v>
      </c>
      <c r="C9881" s="52" t="s">
        <v>10358</v>
      </c>
      <c r="D9881" s="808">
        <v>140.16999999999999</v>
      </c>
      <c r="E9881" s="757"/>
      <c r="F9881" s="757"/>
      <c r="G9881" s="757"/>
      <c r="H9881" s="757"/>
      <c r="I9881" s="757"/>
    </row>
    <row r="9882" spans="1:9" ht="15.75" customHeight="1">
      <c r="A9882" s="52">
        <v>37970</v>
      </c>
      <c r="B9882" s="52" t="s">
        <v>12745</v>
      </c>
      <c r="C9882" s="52" t="s">
        <v>10358</v>
      </c>
      <c r="D9882" s="808">
        <v>202.8</v>
      </c>
      <c r="E9882" s="757"/>
      <c r="F9882" s="757"/>
      <c r="G9882" s="757"/>
      <c r="H9882" s="757"/>
      <c r="I9882" s="757"/>
    </row>
    <row r="9883" spans="1:9" ht="15.75" customHeight="1">
      <c r="A9883" s="52">
        <v>44251</v>
      </c>
      <c r="B9883" s="52" t="s">
        <v>12746</v>
      </c>
      <c r="C9883" s="52" t="s">
        <v>10358</v>
      </c>
      <c r="D9883" s="808">
        <v>234.25</v>
      </c>
      <c r="E9883" s="757"/>
      <c r="F9883" s="757"/>
      <c r="G9883" s="757"/>
      <c r="H9883" s="757"/>
      <c r="I9883" s="757"/>
    </row>
    <row r="9884" spans="1:9" ht="15.75" customHeight="1">
      <c r="A9884" s="52">
        <v>21118</v>
      </c>
      <c r="B9884" s="52" t="s">
        <v>12747</v>
      </c>
      <c r="C9884" s="52" t="s">
        <v>10358</v>
      </c>
      <c r="D9884" s="808">
        <v>3.65</v>
      </c>
      <c r="E9884" s="757"/>
      <c r="F9884" s="757"/>
      <c r="G9884" s="757"/>
      <c r="H9884" s="757"/>
      <c r="I9884" s="757"/>
    </row>
    <row r="9885" spans="1:9" ht="15.75" customHeight="1">
      <c r="A9885" s="52">
        <v>37956</v>
      </c>
      <c r="B9885" s="52" t="s">
        <v>12748</v>
      </c>
      <c r="C9885" s="52" t="s">
        <v>10358</v>
      </c>
      <c r="D9885" s="808">
        <v>4.4800000000000004</v>
      </c>
      <c r="E9885" s="757"/>
      <c r="F9885" s="757"/>
      <c r="G9885" s="757"/>
      <c r="H9885" s="757"/>
      <c r="I9885" s="757"/>
    </row>
    <row r="9886" spans="1:9" ht="15.75" customHeight="1">
      <c r="A9886" s="52">
        <v>37957</v>
      </c>
      <c r="B9886" s="52" t="s">
        <v>12749</v>
      </c>
      <c r="C9886" s="52" t="s">
        <v>10358</v>
      </c>
      <c r="D9886" s="808">
        <v>9.5399999999999991</v>
      </c>
      <c r="E9886" s="757"/>
      <c r="F9886" s="757"/>
      <c r="G9886" s="757"/>
      <c r="H9886" s="757"/>
      <c r="I9886" s="757"/>
    </row>
    <row r="9887" spans="1:9" ht="15.75" customHeight="1">
      <c r="A9887" s="52">
        <v>37958</v>
      </c>
      <c r="B9887" s="52" t="s">
        <v>12750</v>
      </c>
      <c r="C9887" s="52" t="s">
        <v>10358</v>
      </c>
      <c r="D9887" s="808">
        <v>17.239999999999998</v>
      </c>
      <c r="E9887" s="757"/>
      <c r="F9887" s="757"/>
      <c r="G9887" s="757"/>
      <c r="H9887" s="757"/>
      <c r="I9887" s="757"/>
    </row>
    <row r="9888" spans="1:9" ht="15.75" customHeight="1">
      <c r="A9888" s="52">
        <v>37959</v>
      </c>
      <c r="B9888" s="52" t="s">
        <v>12751</v>
      </c>
      <c r="C9888" s="52" t="s">
        <v>10358</v>
      </c>
      <c r="D9888" s="808">
        <v>26.54</v>
      </c>
      <c r="E9888" s="757"/>
      <c r="F9888" s="757"/>
      <c r="G9888" s="757"/>
      <c r="H9888" s="757"/>
      <c r="I9888" s="757"/>
    </row>
    <row r="9889" spans="1:9" ht="15.75" customHeight="1">
      <c r="A9889" s="52">
        <v>37960</v>
      </c>
      <c r="B9889" s="52" t="s">
        <v>12752</v>
      </c>
      <c r="C9889" s="52" t="s">
        <v>10358</v>
      </c>
      <c r="D9889" s="808">
        <v>67.819999999999993</v>
      </c>
      <c r="E9889" s="757"/>
      <c r="F9889" s="757"/>
      <c r="G9889" s="757"/>
      <c r="H9889" s="757"/>
      <c r="I9889" s="757"/>
    </row>
    <row r="9890" spans="1:9" ht="15.75" customHeight="1">
      <c r="A9890" s="52">
        <v>37961</v>
      </c>
      <c r="B9890" s="52" t="s">
        <v>12753</v>
      </c>
      <c r="C9890" s="52" t="s">
        <v>10358</v>
      </c>
      <c r="D9890" s="808">
        <v>145.76</v>
      </c>
      <c r="E9890" s="757"/>
      <c r="F9890" s="757"/>
      <c r="G9890" s="757"/>
      <c r="H9890" s="757"/>
      <c r="I9890" s="757"/>
    </row>
    <row r="9891" spans="1:9" ht="15.75" customHeight="1">
      <c r="A9891" s="52">
        <v>37962</v>
      </c>
      <c r="B9891" s="52" t="s">
        <v>12754</v>
      </c>
      <c r="C9891" s="52" t="s">
        <v>10358</v>
      </c>
      <c r="D9891" s="808">
        <v>168.04</v>
      </c>
      <c r="E9891" s="757"/>
      <c r="F9891" s="757"/>
      <c r="G9891" s="757"/>
      <c r="H9891" s="757"/>
      <c r="I9891" s="757"/>
    </row>
    <row r="9892" spans="1:9" ht="15.75" customHeight="1">
      <c r="A9892" s="52">
        <v>3533</v>
      </c>
      <c r="B9892" s="52" t="s">
        <v>12755</v>
      </c>
      <c r="C9892" s="52" t="s">
        <v>10358</v>
      </c>
      <c r="D9892" s="808">
        <v>3.18</v>
      </c>
      <c r="E9892" s="757"/>
      <c r="F9892" s="757"/>
      <c r="G9892" s="757"/>
      <c r="H9892" s="757"/>
      <c r="I9892" s="757"/>
    </row>
    <row r="9893" spans="1:9" ht="15.75" customHeight="1">
      <c r="A9893" s="52">
        <v>3538</v>
      </c>
      <c r="B9893" s="52" t="s">
        <v>12756</v>
      </c>
      <c r="C9893" s="52" t="s">
        <v>10358</v>
      </c>
      <c r="D9893" s="808">
        <v>6.02</v>
      </c>
      <c r="E9893" s="757"/>
      <c r="F9893" s="757"/>
      <c r="G9893" s="757"/>
      <c r="H9893" s="757"/>
      <c r="I9893" s="757"/>
    </row>
    <row r="9894" spans="1:9" ht="15.75" customHeight="1">
      <c r="A9894" s="52">
        <v>3498</v>
      </c>
      <c r="B9894" s="52" t="s">
        <v>12757</v>
      </c>
      <c r="C9894" s="52" t="s">
        <v>10358</v>
      </c>
      <c r="D9894" s="808">
        <v>5.84</v>
      </c>
      <c r="E9894" s="757"/>
      <c r="F9894" s="757"/>
      <c r="G9894" s="757"/>
      <c r="H9894" s="757"/>
      <c r="I9894" s="757"/>
    </row>
    <row r="9895" spans="1:9" ht="15.75" customHeight="1">
      <c r="A9895" s="52">
        <v>3496</v>
      </c>
      <c r="B9895" s="52" t="s">
        <v>12758</v>
      </c>
      <c r="C9895" s="52" t="s">
        <v>10358</v>
      </c>
      <c r="D9895" s="808">
        <v>3.91</v>
      </c>
      <c r="E9895" s="757"/>
      <c r="F9895" s="757"/>
      <c r="G9895" s="757"/>
      <c r="H9895" s="757"/>
      <c r="I9895" s="757"/>
    </row>
    <row r="9896" spans="1:9" ht="15.75" customHeight="1">
      <c r="A9896" s="52">
        <v>38429</v>
      </c>
      <c r="B9896" s="52" t="s">
        <v>12759</v>
      </c>
      <c r="C9896" s="52" t="s">
        <v>10358</v>
      </c>
      <c r="D9896" s="808">
        <v>12.41</v>
      </c>
      <c r="E9896" s="757"/>
      <c r="F9896" s="757"/>
      <c r="G9896" s="757"/>
      <c r="H9896" s="757"/>
      <c r="I9896" s="757"/>
    </row>
    <row r="9897" spans="1:9" ht="15.75" customHeight="1">
      <c r="A9897" s="52">
        <v>38431</v>
      </c>
      <c r="B9897" s="52" t="s">
        <v>12760</v>
      </c>
      <c r="C9897" s="52" t="s">
        <v>10358</v>
      </c>
      <c r="D9897" s="808">
        <v>15.57</v>
      </c>
      <c r="E9897" s="757"/>
      <c r="F9897" s="757"/>
      <c r="G9897" s="757"/>
      <c r="H9897" s="757"/>
      <c r="I9897" s="757"/>
    </row>
    <row r="9898" spans="1:9" ht="15.75" customHeight="1">
      <c r="A9898" s="52">
        <v>38430</v>
      </c>
      <c r="B9898" s="52" t="s">
        <v>12761</v>
      </c>
      <c r="C9898" s="52" t="s">
        <v>10358</v>
      </c>
      <c r="D9898" s="808">
        <v>24.14</v>
      </c>
      <c r="E9898" s="757"/>
      <c r="F9898" s="757"/>
      <c r="G9898" s="757"/>
      <c r="H9898" s="757"/>
      <c r="I9898" s="757"/>
    </row>
    <row r="9899" spans="1:9" ht="15.75" customHeight="1">
      <c r="A9899" s="52">
        <v>36348</v>
      </c>
      <c r="B9899" s="52" t="s">
        <v>12762</v>
      </c>
      <c r="C9899" s="52" t="s">
        <v>10358</v>
      </c>
      <c r="D9899" s="808">
        <v>2.13</v>
      </c>
      <c r="E9899" s="757"/>
      <c r="F9899" s="757"/>
      <c r="G9899" s="757"/>
      <c r="H9899" s="757"/>
      <c r="I9899" s="757"/>
    </row>
    <row r="9900" spans="1:9" ht="15.75" customHeight="1">
      <c r="A9900" s="52">
        <v>36349</v>
      </c>
      <c r="B9900" s="52" t="s">
        <v>12763</v>
      </c>
      <c r="C9900" s="52" t="s">
        <v>10358</v>
      </c>
      <c r="D9900" s="808">
        <v>2.93</v>
      </c>
      <c r="E9900" s="757"/>
      <c r="F9900" s="757"/>
      <c r="G9900" s="757"/>
      <c r="H9900" s="757"/>
      <c r="I9900" s="757"/>
    </row>
    <row r="9901" spans="1:9" ht="15.75" customHeight="1">
      <c r="A9901" s="52">
        <v>38987</v>
      </c>
      <c r="B9901" s="52" t="s">
        <v>12764</v>
      </c>
      <c r="C9901" s="52" t="s">
        <v>10358</v>
      </c>
      <c r="D9901" s="808">
        <v>14.1</v>
      </c>
      <c r="E9901" s="757"/>
      <c r="F9901" s="757"/>
      <c r="G9901" s="757"/>
      <c r="H9901" s="757"/>
      <c r="I9901" s="757"/>
    </row>
    <row r="9902" spans="1:9" ht="15.75" customHeight="1">
      <c r="A9902" s="52">
        <v>38988</v>
      </c>
      <c r="B9902" s="52" t="s">
        <v>12765</v>
      </c>
      <c r="C9902" s="52" t="s">
        <v>10358</v>
      </c>
      <c r="D9902" s="808">
        <v>22.97</v>
      </c>
      <c r="E9902" s="757"/>
      <c r="F9902" s="757"/>
      <c r="G9902" s="757"/>
      <c r="H9902" s="757"/>
      <c r="I9902" s="757"/>
    </row>
    <row r="9903" spans="1:9" ht="15.75" customHeight="1">
      <c r="A9903" s="52">
        <v>38989</v>
      </c>
      <c r="B9903" s="52" t="s">
        <v>12766</v>
      </c>
      <c r="C9903" s="52" t="s">
        <v>10358</v>
      </c>
      <c r="D9903" s="808">
        <v>38.65</v>
      </c>
      <c r="E9903" s="757"/>
      <c r="F9903" s="757"/>
      <c r="G9903" s="757"/>
      <c r="H9903" s="757"/>
      <c r="I9903" s="757"/>
    </row>
    <row r="9904" spans="1:9" ht="15.75" customHeight="1">
      <c r="A9904" s="52">
        <v>38990</v>
      </c>
      <c r="B9904" s="52" t="s">
        <v>12767</v>
      </c>
      <c r="C9904" s="52" t="s">
        <v>10358</v>
      </c>
      <c r="D9904" s="808">
        <v>77.239999999999995</v>
      </c>
      <c r="E9904" s="757"/>
      <c r="F9904" s="757"/>
      <c r="G9904" s="757"/>
      <c r="H9904" s="757"/>
      <c r="I9904" s="757"/>
    </row>
    <row r="9905" spans="1:9" ht="15.75" customHeight="1">
      <c r="A9905" s="52">
        <v>38991</v>
      </c>
      <c r="B9905" s="52" t="s">
        <v>12768</v>
      </c>
      <c r="C9905" s="52" t="s">
        <v>10358</v>
      </c>
      <c r="D9905" s="808">
        <v>139</v>
      </c>
      <c r="E9905" s="757"/>
      <c r="F9905" s="757"/>
      <c r="G9905" s="757"/>
      <c r="H9905" s="757"/>
      <c r="I9905" s="757"/>
    </row>
    <row r="9906" spans="1:9" ht="15.75" customHeight="1">
      <c r="A9906" s="52">
        <v>38433</v>
      </c>
      <c r="B9906" s="52" t="s">
        <v>12769</v>
      </c>
      <c r="C9906" s="52" t="s">
        <v>10358</v>
      </c>
      <c r="D9906" s="808">
        <v>7.18</v>
      </c>
      <c r="E9906" s="757"/>
      <c r="F9906" s="757"/>
      <c r="G9906" s="757"/>
      <c r="H9906" s="757"/>
      <c r="I9906" s="757"/>
    </row>
    <row r="9907" spans="1:9" ht="15.75" customHeight="1">
      <c r="A9907" s="52">
        <v>38440</v>
      </c>
      <c r="B9907" s="52" t="s">
        <v>12770</v>
      </c>
      <c r="C9907" s="52" t="s">
        <v>10358</v>
      </c>
      <c r="D9907" s="808">
        <v>302.93</v>
      </c>
      <c r="E9907" s="757"/>
      <c r="F9907" s="757"/>
      <c r="G9907" s="757"/>
      <c r="H9907" s="757"/>
      <c r="I9907" s="757"/>
    </row>
    <row r="9908" spans="1:9" ht="15.75" customHeight="1">
      <c r="A9908" s="52">
        <v>36359</v>
      </c>
      <c r="B9908" s="52" t="s">
        <v>12771</v>
      </c>
      <c r="C9908" s="52" t="s">
        <v>10358</v>
      </c>
      <c r="D9908" s="808">
        <v>1.89</v>
      </c>
      <c r="E9908" s="757"/>
      <c r="F9908" s="757"/>
      <c r="G9908" s="757"/>
      <c r="H9908" s="757"/>
      <c r="I9908" s="757"/>
    </row>
    <row r="9909" spans="1:9" ht="15.75" customHeight="1">
      <c r="A9909" s="52">
        <v>36360</v>
      </c>
      <c r="B9909" s="52" t="s">
        <v>12772</v>
      </c>
      <c r="C9909" s="52" t="s">
        <v>10358</v>
      </c>
      <c r="D9909" s="808">
        <v>2.54</v>
      </c>
      <c r="E9909" s="757"/>
      <c r="F9909" s="757"/>
      <c r="G9909" s="757"/>
      <c r="H9909" s="757"/>
      <c r="I9909" s="757"/>
    </row>
    <row r="9910" spans="1:9" ht="15.75" customHeight="1">
      <c r="A9910" s="52">
        <v>38434</v>
      </c>
      <c r="B9910" s="52" t="s">
        <v>12773</v>
      </c>
      <c r="C9910" s="52" t="s">
        <v>10358</v>
      </c>
      <c r="D9910" s="808">
        <v>3.87</v>
      </c>
      <c r="E9910" s="757"/>
      <c r="F9910" s="757"/>
      <c r="G9910" s="757"/>
      <c r="H9910" s="757"/>
      <c r="I9910" s="757"/>
    </row>
    <row r="9911" spans="1:9" ht="15.75" customHeight="1">
      <c r="A9911" s="52">
        <v>38435</v>
      </c>
      <c r="B9911" s="52" t="s">
        <v>12774</v>
      </c>
      <c r="C9911" s="52" t="s">
        <v>10358</v>
      </c>
      <c r="D9911" s="808">
        <v>8.7100000000000009</v>
      </c>
      <c r="E9911" s="757"/>
      <c r="F9911" s="757"/>
      <c r="G9911" s="757"/>
      <c r="H9911" s="757"/>
      <c r="I9911" s="757"/>
    </row>
    <row r="9912" spans="1:9" ht="15.75" customHeight="1">
      <c r="A9912" s="52">
        <v>38436</v>
      </c>
      <c r="B9912" s="52" t="s">
        <v>12775</v>
      </c>
      <c r="C9912" s="52" t="s">
        <v>10358</v>
      </c>
      <c r="D9912" s="808">
        <v>14.44</v>
      </c>
      <c r="E9912" s="757"/>
      <c r="F9912" s="757"/>
      <c r="G9912" s="757"/>
      <c r="H9912" s="757"/>
      <c r="I9912" s="757"/>
    </row>
    <row r="9913" spans="1:9" ht="15.75" customHeight="1">
      <c r="A9913" s="52">
        <v>38437</v>
      </c>
      <c r="B9913" s="52" t="s">
        <v>12776</v>
      </c>
      <c r="C9913" s="52" t="s">
        <v>10358</v>
      </c>
      <c r="D9913" s="808">
        <v>23.43</v>
      </c>
      <c r="E9913" s="757"/>
      <c r="F9913" s="757"/>
      <c r="G9913" s="757"/>
      <c r="H9913" s="757"/>
      <c r="I9913" s="757"/>
    </row>
    <row r="9914" spans="1:9" ht="15.75" customHeight="1">
      <c r="A9914" s="52">
        <v>38438</v>
      </c>
      <c r="B9914" s="52" t="s">
        <v>12777</v>
      </c>
      <c r="C9914" s="52" t="s">
        <v>10358</v>
      </c>
      <c r="D9914" s="808">
        <v>67.959999999999994</v>
      </c>
      <c r="E9914" s="757"/>
      <c r="F9914" s="757"/>
      <c r="G9914" s="757"/>
      <c r="H9914" s="757"/>
      <c r="I9914" s="757"/>
    </row>
    <row r="9915" spans="1:9" ht="15.75" customHeight="1">
      <c r="A9915" s="52">
        <v>38439</v>
      </c>
      <c r="B9915" s="52" t="s">
        <v>12778</v>
      </c>
      <c r="C9915" s="52" t="s">
        <v>10358</v>
      </c>
      <c r="D9915" s="808">
        <v>86.35</v>
      </c>
      <c r="E9915" s="757"/>
      <c r="F9915" s="757"/>
      <c r="G9915" s="757"/>
      <c r="H9915" s="757"/>
      <c r="I9915" s="757"/>
    </row>
    <row r="9916" spans="1:9" ht="15.75" customHeight="1">
      <c r="A9916" s="52">
        <v>10836</v>
      </c>
      <c r="B9916" s="52" t="s">
        <v>12779</v>
      </c>
      <c r="C9916" s="52" t="s">
        <v>10358</v>
      </c>
      <c r="D9916" s="808">
        <v>22.71</v>
      </c>
      <c r="E9916" s="757"/>
      <c r="F9916" s="757"/>
      <c r="G9916" s="757"/>
      <c r="H9916" s="757"/>
      <c r="I9916" s="757"/>
    </row>
    <row r="9917" spans="1:9" ht="15.75" customHeight="1">
      <c r="A9917" s="52">
        <v>10835</v>
      </c>
      <c r="B9917" s="52" t="s">
        <v>12780</v>
      </c>
      <c r="C9917" s="52" t="s">
        <v>10358</v>
      </c>
      <c r="D9917" s="808">
        <v>6.34</v>
      </c>
      <c r="E9917" s="757"/>
      <c r="F9917" s="757"/>
      <c r="G9917" s="757"/>
      <c r="H9917" s="757"/>
      <c r="I9917" s="757"/>
    </row>
    <row r="9918" spans="1:9" ht="15.75" customHeight="1">
      <c r="A9918" s="52">
        <v>3475</v>
      </c>
      <c r="B9918" s="52" t="s">
        <v>12781</v>
      </c>
      <c r="C9918" s="52" t="s">
        <v>10358</v>
      </c>
      <c r="D9918" s="808">
        <v>5.58</v>
      </c>
      <c r="E9918" s="757"/>
      <c r="F9918" s="757"/>
      <c r="G9918" s="757"/>
      <c r="H9918" s="757"/>
      <c r="I9918" s="757"/>
    </row>
    <row r="9919" spans="1:9" ht="15.75" customHeight="1">
      <c r="A9919" s="52">
        <v>3485</v>
      </c>
      <c r="B9919" s="52" t="s">
        <v>12782</v>
      </c>
      <c r="C9919" s="52" t="s">
        <v>10358</v>
      </c>
      <c r="D9919" s="808">
        <v>15.41</v>
      </c>
      <c r="E9919" s="757"/>
      <c r="F9919" s="757"/>
      <c r="G9919" s="757"/>
      <c r="H9919" s="757"/>
      <c r="I9919" s="757"/>
    </row>
    <row r="9920" spans="1:9" ht="15.75" customHeight="1">
      <c r="A9920" s="52">
        <v>3534</v>
      </c>
      <c r="B9920" s="52" t="s">
        <v>12783</v>
      </c>
      <c r="C9920" s="52" t="s">
        <v>10358</v>
      </c>
      <c r="D9920" s="808">
        <v>8.84</v>
      </c>
      <c r="E9920" s="757"/>
      <c r="F9920" s="757"/>
      <c r="G9920" s="757"/>
      <c r="H9920" s="757"/>
      <c r="I9920" s="757"/>
    </row>
    <row r="9921" spans="1:9" ht="15.75" customHeight="1">
      <c r="A9921" s="52">
        <v>3543</v>
      </c>
      <c r="B9921" s="52" t="s">
        <v>12784</v>
      </c>
      <c r="C9921" s="52" t="s">
        <v>10358</v>
      </c>
      <c r="D9921" s="808">
        <v>2.0499999999999998</v>
      </c>
      <c r="E9921" s="757"/>
      <c r="F9921" s="757"/>
      <c r="G9921" s="757"/>
      <c r="H9921" s="757"/>
      <c r="I9921" s="757"/>
    </row>
    <row r="9922" spans="1:9" ht="15.75" customHeight="1">
      <c r="A9922" s="52">
        <v>3482</v>
      </c>
      <c r="B9922" s="52" t="s">
        <v>12785</v>
      </c>
      <c r="C9922" s="52" t="s">
        <v>10358</v>
      </c>
      <c r="D9922" s="808">
        <v>6.32</v>
      </c>
      <c r="E9922" s="757"/>
      <c r="F9922" s="757"/>
      <c r="G9922" s="757"/>
      <c r="H9922" s="757"/>
      <c r="I9922" s="757"/>
    </row>
    <row r="9923" spans="1:9" ht="15.75" customHeight="1">
      <c r="A9923" s="52">
        <v>3505</v>
      </c>
      <c r="B9923" s="52" t="s">
        <v>12786</v>
      </c>
      <c r="C9923" s="52" t="s">
        <v>10358</v>
      </c>
      <c r="D9923" s="808">
        <v>3.05</v>
      </c>
      <c r="E9923" s="757"/>
      <c r="F9923" s="757"/>
      <c r="G9923" s="757"/>
      <c r="H9923" s="757"/>
      <c r="I9923" s="757"/>
    </row>
    <row r="9924" spans="1:9" ht="15.75" customHeight="1">
      <c r="A9924" s="52">
        <v>3521</v>
      </c>
      <c r="B9924" s="52" t="s">
        <v>12787</v>
      </c>
      <c r="C9924" s="52" t="s">
        <v>10358</v>
      </c>
      <c r="D9924" s="808">
        <v>2.2999999999999998</v>
      </c>
      <c r="E9924" s="757"/>
      <c r="F9924" s="757"/>
      <c r="G9924" s="757"/>
      <c r="H9924" s="757"/>
      <c r="I9924" s="757"/>
    </row>
    <row r="9925" spans="1:9" ht="15.75" customHeight="1">
      <c r="A9925" s="52">
        <v>3531</v>
      </c>
      <c r="B9925" s="52" t="s">
        <v>12788</v>
      </c>
      <c r="C9925" s="52" t="s">
        <v>10358</v>
      </c>
      <c r="D9925" s="808">
        <v>4.38</v>
      </c>
      <c r="E9925" s="757"/>
      <c r="F9925" s="757"/>
      <c r="G9925" s="757"/>
      <c r="H9925" s="757"/>
      <c r="I9925" s="757"/>
    </row>
    <row r="9926" spans="1:9" ht="15.75" customHeight="1">
      <c r="A9926" s="52">
        <v>3522</v>
      </c>
      <c r="B9926" s="52" t="s">
        <v>12789</v>
      </c>
      <c r="C9926" s="52" t="s">
        <v>10358</v>
      </c>
      <c r="D9926" s="808">
        <v>2.82</v>
      </c>
      <c r="E9926" s="757"/>
      <c r="F9926" s="757"/>
      <c r="G9926" s="757"/>
      <c r="H9926" s="757"/>
      <c r="I9926" s="757"/>
    </row>
    <row r="9927" spans="1:9" ht="15.75" customHeight="1">
      <c r="A9927" s="52">
        <v>3527</v>
      </c>
      <c r="B9927" s="52" t="s">
        <v>12790</v>
      </c>
      <c r="C9927" s="52" t="s">
        <v>10358</v>
      </c>
      <c r="D9927" s="808">
        <v>14.85</v>
      </c>
      <c r="E9927" s="757"/>
      <c r="F9927" s="757"/>
      <c r="G9927" s="757"/>
      <c r="H9927" s="757"/>
      <c r="I9927" s="757"/>
    </row>
    <row r="9928" spans="1:9" ht="15.75" customHeight="1">
      <c r="A9928" s="52">
        <v>3516</v>
      </c>
      <c r="B9928" s="52" t="s">
        <v>12791</v>
      </c>
      <c r="C9928" s="52" t="s">
        <v>10358</v>
      </c>
      <c r="D9928" s="808">
        <v>2.62</v>
      </c>
      <c r="E9928" s="757"/>
      <c r="F9928" s="757"/>
      <c r="G9928" s="757"/>
      <c r="H9928" s="757"/>
      <c r="I9928" s="757"/>
    </row>
    <row r="9929" spans="1:9" ht="15.75" customHeight="1">
      <c r="A9929" s="52">
        <v>3517</v>
      </c>
      <c r="B9929" s="52" t="s">
        <v>12792</v>
      </c>
      <c r="C9929" s="52" t="s">
        <v>10358</v>
      </c>
      <c r="D9929" s="808">
        <v>2.36</v>
      </c>
      <c r="E9929" s="757"/>
      <c r="F9929" s="757"/>
      <c r="G9929" s="757"/>
      <c r="H9929" s="757"/>
      <c r="I9929" s="757"/>
    </row>
    <row r="9930" spans="1:9" ht="15.75" customHeight="1">
      <c r="A9930" s="52">
        <v>3515</v>
      </c>
      <c r="B9930" s="52" t="s">
        <v>12793</v>
      </c>
      <c r="C9930" s="52" t="s">
        <v>10358</v>
      </c>
      <c r="D9930" s="808">
        <v>7.57</v>
      </c>
      <c r="E9930" s="757"/>
      <c r="F9930" s="757"/>
      <c r="G9930" s="757"/>
      <c r="H9930" s="757"/>
      <c r="I9930" s="757"/>
    </row>
    <row r="9931" spans="1:9" ht="15.75" customHeight="1">
      <c r="A9931" s="52">
        <v>20147</v>
      </c>
      <c r="B9931" s="52" t="s">
        <v>12794</v>
      </c>
      <c r="C9931" s="52" t="s">
        <v>10358</v>
      </c>
      <c r="D9931" s="808">
        <v>6.23</v>
      </c>
      <c r="E9931" s="757"/>
      <c r="F9931" s="757"/>
      <c r="G9931" s="757"/>
      <c r="H9931" s="757"/>
      <c r="I9931" s="757"/>
    </row>
    <row r="9932" spans="1:9" ht="15.75" customHeight="1">
      <c r="A9932" s="52">
        <v>3524</v>
      </c>
      <c r="B9932" s="52" t="s">
        <v>12795</v>
      </c>
      <c r="C9932" s="52" t="s">
        <v>10358</v>
      </c>
      <c r="D9932" s="808">
        <v>9.3699999999999992</v>
      </c>
      <c r="E9932" s="757"/>
      <c r="F9932" s="757"/>
      <c r="G9932" s="757"/>
      <c r="H9932" s="757"/>
      <c r="I9932" s="757"/>
    </row>
    <row r="9933" spans="1:9" ht="15.75" customHeight="1">
      <c r="A9933" s="52">
        <v>3532</v>
      </c>
      <c r="B9933" s="52" t="s">
        <v>12796</v>
      </c>
      <c r="C9933" s="52" t="s">
        <v>10358</v>
      </c>
      <c r="D9933" s="808">
        <v>21.66</v>
      </c>
      <c r="E9933" s="757"/>
      <c r="F9933" s="757"/>
      <c r="G9933" s="757"/>
      <c r="H9933" s="757"/>
      <c r="I9933" s="757"/>
    </row>
    <row r="9934" spans="1:9" ht="15.75" customHeight="1">
      <c r="A9934" s="52">
        <v>3528</v>
      </c>
      <c r="B9934" s="52" t="s">
        <v>12797</v>
      </c>
      <c r="C9934" s="52" t="s">
        <v>10358</v>
      </c>
      <c r="D9934" s="808">
        <v>10.23</v>
      </c>
      <c r="E9934" s="757"/>
      <c r="F9934" s="757"/>
      <c r="G9934" s="757"/>
      <c r="H9934" s="757"/>
      <c r="I9934" s="757"/>
    </row>
    <row r="9935" spans="1:9" ht="15.75" customHeight="1">
      <c r="A9935" s="52">
        <v>37952</v>
      </c>
      <c r="B9935" s="52" t="s">
        <v>12798</v>
      </c>
      <c r="C9935" s="52" t="s">
        <v>10358</v>
      </c>
      <c r="D9935" s="808">
        <v>73.28</v>
      </c>
      <c r="E9935" s="757"/>
      <c r="F9935" s="757"/>
      <c r="G9935" s="757"/>
      <c r="H9935" s="757"/>
      <c r="I9935" s="757"/>
    </row>
    <row r="9936" spans="1:9" ht="15.75" customHeight="1">
      <c r="A9936" s="52">
        <v>37951</v>
      </c>
      <c r="B9936" s="52" t="s">
        <v>12799</v>
      </c>
      <c r="C9936" s="52" t="s">
        <v>10358</v>
      </c>
      <c r="D9936" s="808">
        <v>2.76</v>
      </c>
      <c r="E9936" s="757"/>
      <c r="F9936" s="757"/>
      <c r="G9936" s="757"/>
      <c r="H9936" s="757"/>
      <c r="I9936" s="757"/>
    </row>
    <row r="9937" spans="1:9" ht="15.75" customHeight="1">
      <c r="A9937" s="52">
        <v>3518</v>
      </c>
      <c r="B9937" s="52" t="s">
        <v>12800</v>
      </c>
      <c r="C9937" s="52" t="s">
        <v>10358</v>
      </c>
      <c r="D9937" s="808">
        <v>4.24</v>
      </c>
      <c r="E9937" s="757"/>
      <c r="F9937" s="757"/>
      <c r="G9937" s="757"/>
      <c r="H9937" s="757"/>
      <c r="I9937" s="757"/>
    </row>
    <row r="9938" spans="1:9" ht="15.75" customHeight="1">
      <c r="A9938" s="52">
        <v>3519</v>
      </c>
      <c r="B9938" s="52" t="s">
        <v>12801</v>
      </c>
      <c r="C9938" s="52" t="s">
        <v>10358</v>
      </c>
      <c r="D9938" s="808">
        <v>8.8699999999999992</v>
      </c>
      <c r="E9938" s="757"/>
      <c r="F9938" s="757"/>
      <c r="G9938" s="757"/>
      <c r="H9938" s="757"/>
      <c r="I9938" s="757"/>
    </row>
    <row r="9939" spans="1:9" ht="15.75" customHeight="1">
      <c r="A9939" s="52">
        <v>3520</v>
      </c>
      <c r="B9939" s="52" t="s">
        <v>12802</v>
      </c>
      <c r="C9939" s="52" t="s">
        <v>10358</v>
      </c>
      <c r="D9939" s="808">
        <v>9.2899999999999991</v>
      </c>
      <c r="E9939" s="757"/>
      <c r="F9939" s="757"/>
      <c r="G9939" s="757"/>
      <c r="H9939" s="757"/>
      <c r="I9939" s="757"/>
    </row>
    <row r="9940" spans="1:9" ht="15.75" customHeight="1">
      <c r="A9940" s="52">
        <v>37950</v>
      </c>
      <c r="B9940" s="52" t="s">
        <v>12803</v>
      </c>
      <c r="C9940" s="52" t="s">
        <v>10358</v>
      </c>
      <c r="D9940" s="808">
        <v>67.47</v>
      </c>
      <c r="E9940" s="757"/>
      <c r="F9940" s="757"/>
      <c r="G9940" s="757"/>
      <c r="H9940" s="757"/>
      <c r="I9940" s="757"/>
    </row>
    <row r="9941" spans="1:9" ht="15.75" customHeight="1">
      <c r="A9941" s="52">
        <v>37949</v>
      </c>
      <c r="B9941" s="52" t="s">
        <v>12804</v>
      </c>
      <c r="C9941" s="52" t="s">
        <v>10358</v>
      </c>
      <c r="D9941" s="808">
        <v>2.4900000000000002</v>
      </c>
      <c r="E9941" s="757"/>
      <c r="F9941" s="757"/>
      <c r="G9941" s="757"/>
      <c r="H9941" s="757"/>
      <c r="I9941" s="757"/>
    </row>
    <row r="9942" spans="1:9" ht="15.75" customHeight="1">
      <c r="A9942" s="52">
        <v>3526</v>
      </c>
      <c r="B9942" s="52" t="s">
        <v>12805</v>
      </c>
      <c r="C9942" s="52" t="s">
        <v>10358</v>
      </c>
      <c r="D9942" s="808">
        <v>3.42</v>
      </c>
      <c r="E9942" s="757"/>
      <c r="F9942" s="757"/>
      <c r="G9942" s="757"/>
      <c r="H9942" s="757"/>
      <c r="I9942" s="757"/>
    </row>
    <row r="9943" spans="1:9" ht="15.75" customHeight="1">
      <c r="A9943" s="52">
        <v>3509</v>
      </c>
      <c r="B9943" s="52" t="s">
        <v>12806</v>
      </c>
      <c r="C9943" s="52" t="s">
        <v>10358</v>
      </c>
      <c r="D9943" s="808">
        <v>7.78</v>
      </c>
      <c r="E9943" s="757"/>
      <c r="F9943" s="757"/>
      <c r="G9943" s="757"/>
      <c r="H9943" s="757"/>
      <c r="I9943" s="757"/>
    </row>
    <row r="9944" spans="1:9" ht="15.75" customHeight="1">
      <c r="A9944" s="52">
        <v>3530</v>
      </c>
      <c r="B9944" s="52" t="s">
        <v>12807</v>
      </c>
      <c r="C9944" s="52" t="s">
        <v>10358</v>
      </c>
      <c r="D9944" s="808">
        <v>240.53</v>
      </c>
      <c r="E9944" s="757"/>
      <c r="F9944" s="757"/>
      <c r="G9944" s="757"/>
      <c r="H9944" s="757"/>
      <c r="I9944" s="757"/>
    </row>
    <row r="9945" spans="1:9" ht="15.75" customHeight="1">
      <c r="A9945" s="52">
        <v>3542</v>
      </c>
      <c r="B9945" s="52" t="s">
        <v>12808</v>
      </c>
      <c r="C9945" s="52" t="s">
        <v>10358</v>
      </c>
      <c r="D9945" s="808">
        <v>0.69</v>
      </c>
      <c r="E9945" s="757"/>
      <c r="F9945" s="757"/>
      <c r="G9945" s="757"/>
      <c r="H9945" s="757"/>
      <c r="I9945" s="757"/>
    </row>
    <row r="9946" spans="1:9" ht="15.75" customHeight="1">
      <c r="A9946" s="52">
        <v>3529</v>
      </c>
      <c r="B9946" s="52" t="s">
        <v>12809</v>
      </c>
      <c r="C9946" s="52" t="s">
        <v>10358</v>
      </c>
      <c r="D9946" s="808">
        <v>0.85</v>
      </c>
      <c r="E9946" s="757"/>
      <c r="F9946" s="757"/>
      <c r="G9946" s="757"/>
      <c r="H9946" s="757"/>
      <c r="I9946" s="757"/>
    </row>
    <row r="9947" spans="1:9" ht="15.75" customHeight="1">
      <c r="A9947" s="52">
        <v>3536</v>
      </c>
      <c r="B9947" s="52" t="s">
        <v>12810</v>
      </c>
      <c r="C9947" s="52" t="s">
        <v>10358</v>
      </c>
      <c r="D9947" s="808">
        <v>2.82</v>
      </c>
      <c r="E9947" s="757"/>
      <c r="F9947" s="757"/>
      <c r="G9947" s="757"/>
      <c r="H9947" s="757"/>
      <c r="I9947" s="757"/>
    </row>
    <row r="9948" spans="1:9" ht="15.75" customHeight="1">
      <c r="A9948" s="52">
        <v>3535</v>
      </c>
      <c r="B9948" s="52" t="s">
        <v>12811</v>
      </c>
      <c r="C9948" s="52" t="s">
        <v>10358</v>
      </c>
      <c r="D9948" s="808">
        <v>6.86</v>
      </c>
      <c r="E9948" s="757"/>
      <c r="F9948" s="757"/>
      <c r="G9948" s="757"/>
      <c r="H9948" s="757"/>
      <c r="I9948" s="757"/>
    </row>
    <row r="9949" spans="1:9" ht="15.75" customHeight="1">
      <c r="A9949" s="52">
        <v>3540</v>
      </c>
      <c r="B9949" s="52" t="s">
        <v>12812</v>
      </c>
      <c r="C9949" s="52" t="s">
        <v>10358</v>
      </c>
      <c r="D9949" s="808">
        <v>5.81</v>
      </c>
      <c r="E9949" s="757"/>
      <c r="F9949" s="757"/>
      <c r="G9949" s="757"/>
      <c r="H9949" s="757"/>
      <c r="I9949" s="757"/>
    </row>
    <row r="9950" spans="1:9" ht="15.75" customHeight="1">
      <c r="A9950" s="52">
        <v>3539</v>
      </c>
      <c r="B9950" s="52" t="s">
        <v>12813</v>
      </c>
      <c r="C9950" s="52" t="s">
        <v>10358</v>
      </c>
      <c r="D9950" s="808">
        <v>33.659999999999997</v>
      </c>
      <c r="E9950" s="757"/>
      <c r="F9950" s="757"/>
      <c r="G9950" s="757"/>
      <c r="H9950" s="757"/>
      <c r="I9950" s="757"/>
    </row>
    <row r="9951" spans="1:9" ht="15.75" customHeight="1">
      <c r="A9951" s="52">
        <v>3513</v>
      </c>
      <c r="B9951" s="52" t="s">
        <v>12814</v>
      </c>
      <c r="C9951" s="52" t="s">
        <v>10358</v>
      </c>
      <c r="D9951" s="808">
        <v>118.71</v>
      </c>
      <c r="E9951" s="757"/>
      <c r="F9951" s="757"/>
      <c r="G9951" s="757"/>
      <c r="H9951" s="757"/>
      <c r="I9951" s="757"/>
    </row>
    <row r="9952" spans="1:9" ht="15.75" customHeight="1">
      <c r="A9952" s="52">
        <v>3510</v>
      </c>
      <c r="B9952" s="52" t="s">
        <v>12815</v>
      </c>
      <c r="C9952" s="52" t="s">
        <v>10358</v>
      </c>
      <c r="D9952" s="808">
        <v>14.66</v>
      </c>
      <c r="E9952" s="757"/>
      <c r="F9952" s="757"/>
      <c r="G9952" s="757"/>
      <c r="H9952" s="757"/>
      <c r="I9952" s="757"/>
    </row>
    <row r="9953" spans="1:9" ht="15.75" customHeight="1">
      <c r="A9953" s="52">
        <v>38939</v>
      </c>
      <c r="B9953" s="52" t="s">
        <v>12816</v>
      </c>
      <c r="C9953" s="52" t="s">
        <v>10358</v>
      </c>
      <c r="D9953" s="808">
        <v>12.89</v>
      </c>
      <c r="E9953" s="757"/>
      <c r="F9953" s="757"/>
      <c r="G9953" s="757"/>
      <c r="H9953" s="757"/>
      <c r="I9953" s="757"/>
    </row>
    <row r="9954" spans="1:9" ht="15.75" customHeight="1">
      <c r="A9954" s="52">
        <v>38940</v>
      </c>
      <c r="B9954" s="52" t="s">
        <v>12817</v>
      </c>
      <c r="C9954" s="52" t="s">
        <v>10358</v>
      </c>
      <c r="D9954" s="808">
        <v>19.68</v>
      </c>
      <c r="E9954" s="757"/>
      <c r="F9954" s="757"/>
      <c r="G9954" s="757"/>
      <c r="H9954" s="757"/>
      <c r="I9954" s="757"/>
    </row>
    <row r="9955" spans="1:9" ht="15.75" customHeight="1">
      <c r="A9955" s="52">
        <v>38941</v>
      </c>
      <c r="B9955" s="52" t="s">
        <v>12818</v>
      </c>
      <c r="C9955" s="52" t="s">
        <v>10358</v>
      </c>
      <c r="D9955" s="808">
        <v>23.25</v>
      </c>
      <c r="E9955" s="757"/>
      <c r="F9955" s="757"/>
      <c r="G9955" s="757"/>
      <c r="H9955" s="757"/>
      <c r="I9955" s="757"/>
    </row>
    <row r="9956" spans="1:9" ht="15.75" customHeight="1">
      <c r="A9956" s="52">
        <v>38942</v>
      </c>
      <c r="B9956" s="52" t="s">
        <v>12819</v>
      </c>
      <c r="C9956" s="52" t="s">
        <v>10358</v>
      </c>
      <c r="D9956" s="808">
        <v>26.04</v>
      </c>
      <c r="E9956" s="757"/>
      <c r="F9956" s="757"/>
      <c r="G9956" s="757"/>
      <c r="H9956" s="757"/>
      <c r="I9956" s="757"/>
    </row>
    <row r="9957" spans="1:9" ht="15.75" customHeight="1">
      <c r="A9957" s="52">
        <v>38913</v>
      </c>
      <c r="B9957" s="52" t="s">
        <v>12820</v>
      </c>
      <c r="C9957" s="52" t="s">
        <v>10358</v>
      </c>
      <c r="D9957" s="808">
        <v>11.96</v>
      </c>
      <c r="E9957" s="757"/>
      <c r="F9957" s="757"/>
      <c r="G9957" s="757"/>
      <c r="H9957" s="757"/>
      <c r="I9957" s="757"/>
    </row>
    <row r="9958" spans="1:9" ht="15.75" customHeight="1">
      <c r="A9958" s="52">
        <v>38914</v>
      </c>
      <c r="B9958" s="52" t="s">
        <v>12821</v>
      </c>
      <c r="C9958" s="52" t="s">
        <v>10358</v>
      </c>
      <c r="D9958" s="808">
        <v>13.87</v>
      </c>
      <c r="E9958" s="757"/>
      <c r="F9958" s="757"/>
      <c r="G9958" s="757"/>
      <c r="H9958" s="757"/>
      <c r="I9958" s="757"/>
    </row>
    <row r="9959" spans="1:9" ht="15.75" customHeight="1">
      <c r="A9959" s="52">
        <v>38915</v>
      </c>
      <c r="B9959" s="52" t="s">
        <v>12822</v>
      </c>
      <c r="C9959" s="52" t="s">
        <v>10358</v>
      </c>
      <c r="D9959" s="808">
        <v>24.09</v>
      </c>
      <c r="E9959" s="757"/>
      <c r="F9959" s="757"/>
      <c r="G9959" s="757"/>
      <c r="H9959" s="757"/>
      <c r="I9959" s="757"/>
    </row>
    <row r="9960" spans="1:9" ht="15.75" customHeight="1">
      <c r="A9960" s="52">
        <v>38916</v>
      </c>
      <c r="B9960" s="52" t="s">
        <v>12823</v>
      </c>
      <c r="C9960" s="52" t="s">
        <v>10358</v>
      </c>
      <c r="D9960" s="808">
        <v>31.78</v>
      </c>
      <c r="E9960" s="757"/>
      <c r="F9960" s="757"/>
      <c r="G9960" s="757"/>
      <c r="H9960" s="757"/>
      <c r="I9960" s="757"/>
    </row>
    <row r="9961" spans="1:9" ht="15.75" customHeight="1">
      <c r="A9961" s="52">
        <v>39300</v>
      </c>
      <c r="B9961" s="52" t="s">
        <v>12824</v>
      </c>
      <c r="C9961" s="52" t="s">
        <v>10358</v>
      </c>
      <c r="D9961" s="808">
        <v>10.81</v>
      </c>
      <c r="E9961" s="757"/>
      <c r="F9961" s="757"/>
      <c r="G9961" s="757"/>
      <c r="H9961" s="757"/>
      <c r="I9961" s="757"/>
    </row>
    <row r="9962" spans="1:9" ht="15.75" customHeight="1">
      <c r="A9962" s="52">
        <v>39301</v>
      </c>
      <c r="B9962" s="52" t="s">
        <v>12825</v>
      </c>
      <c r="C9962" s="52" t="s">
        <v>10358</v>
      </c>
      <c r="D9962" s="808">
        <v>14.99</v>
      </c>
      <c r="E9962" s="757"/>
      <c r="F9962" s="757"/>
      <c r="G9962" s="757"/>
      <c r="H9962" s="757"/>
      <c r="I9962" s="757"/>
    </row>
    <row r="9963" spans="1:9" ht="15.75" customHeight="1">
      <c r="A9963" s="52">
        <v>39302</v>
      </c>
      <c r="B9963" s="52" t="s">
        <v>12826</v>
      </c>
      <c r="C9963" s="52" t="s">
        <v>10358</v>
      </c>
      <c r="D9963" s="808">
        <v>18.84</v>
      </c>
      <c r="E9963" s="757"/>
      <c r="F9963" s="757"/>
      <c r="G9963" s="757"/>
      <c r="H9963" s="757"/>
      <c r="I9963" s="757"/>
    </row>
    <row r="9964" spans="1:9" ht="15.75" customHeight="1">
      <c r="A9964" s="52">
        <v>39303</v>
      </c>
      <c r="B9964" s="52" t="s">
        <v>12827</v>
      </c>
      <c r="C9964" s="52" t="s">
        <v>10358</v>
      </c>
      <c r="D9964" s="808">
        <v>33.119999999999997</v>
      </c>
      <c r="E9964" s="757"/>
      <c r="F9964" s="757"/>
      <c r="G9964" s="757"/>
      <c r="H9964" s="757"/>
      <c r="I9964" s="757"/>
    </row>
    <row r="9965" spans="1:9" ht="15.75" customHeight="1">
      <c r="A9965" s="52">
        <v>38923</v>
      </c>
      <c r="B9965" s="52" t="s">
        <v>12828</v>
      </c>
      <c r="C9965" s="52" t="s">
        <v>10358</v>
      </c>
      <c r="D9965" s="808">
        <v>10.55</v>
      </c>
      <c r="E9965" s="757"/>
      <c r="F9965" s="757"/>
      <c r="G9965" s="757"/>
      <c r="H9965" s="757"/>
      <c r="I9965" s="757"/>
    </row>
    <row r="9966" spans="1:9" ht="15.75" customHeight="1">
      <c r="A9966" s="52">
        <v>38925</v>
      </c>
      <c r="B9966" s="52" t="s">
        <v>12829</v>
      </c>
      <c r="C9966" s="52" t="s">
        <v>10358</v>
      </c>
      <c r="D9966" s="808">
        <v>11.34</v>
      </c>
      <c r="E9966" s="757"/>
      <c r="F9966" s="757"/>
      <c r="G9966" s="757"/>
      <c r="H9966" s="757"/>
      <c r="I9966" s="757"/>
    </row>
    <row r="9967" spans="1:9" ht="15.75" customHeight="1">
      <c r="A9967" s="52">
        <v>38926</v>
      </c>
      <c r="B9967" s="52" t="s">
        <v>12830</v>
      </c>
      <c r="C9967" s="52" t="s">
        <v>10358</v>
      </c>
      <c r="D9967" s="808">
        <v>16.190000000000001</v>
      </c>
      <c r="E9967" s="757"/>
      <c r="F9967" s="757"/>
      <c r="G9967" s="757"/>
      <c r="H9967" s="757"/>
      <c r="I9967" s="757"/>
    </row>
    <row r="9968" spans="1:9" ht="15.75" customHeight="1">
      <c r="A9968" s="52">
        <v>38927</v>
      </c>
      <c r="B9968" s="52" t="s">
        <v>12831</v>
      </c>
      <c r="C9968" s="52" t="s">
        <v>10358</v>
      </c>
      <c r="D9968" s="808">
        <v>17.32</v>
      </c>
      <c r="E9968" s="757"/>
      <c r="F9968" s="757"/>
      <c r="G9968" s="757"/>
      <c r="H9968" s="757"/>
      <c r="I9968" s="757"/>
    </row>
    <row r="9969" spans="1:9" ht="15.75" customHeight="1">
      <c r="A9969" s="52">
        <v>39304</v>
      </c>
      <c r="B9969" s="52" t="s">
        <v>12832</v>
      </c>
      <c r="C9969" s="52" t="s">
        <v>10358</v>
      </c>
      <c r="D9969" s="808">
        <v>13.34</v>
      </c>
      <c r="E9969" s="757"/>
      <c r="F9969" s="757"/>
      <c r="G9969" s="757"/>
      <c r="H9969" s="757"/>
      <c r="I9969" s="757"/>
    </row>
    <row r="9970" spans="1:9" ht="15.75" customHeight="1">
      <c r="A9970" s="52">
        <v>38924</v>
      </c>
      <c r="B9970" s="52" t="s">
        <v>12833</v>
      </c>
      <c r="C9970" s="52" t="s">
        <v>10358</v>
      </c>
      <c r="D9970" s="808">
        <v>19.010000000000002</v>
      </c>
      <c r="E9970" s="757"/>
      <c r="F9970" s="757"/>
      <c r="G9970" s="757"/>
      <c r="H9970" s="757"/>
      <c r="I9970" s="757"/>
    </row>
    <row r="9971" spans="1:9" ht="15.75" customHeight="1">
      <c r="A9971" s="52">
        <v>39305</v>
      </c>
      <c r="B9971" s="52" t="s">
        <v>12834</v>
      </c>
      <c r="C9971" s="52" t="s">
        <v>10358</v>
      </c>
      <c r="D9971" s="808">
        <v>17.47</v>
      </c>
      <c r="E9971" s="757"/>
      <c r="F9971" s="757"/>
      <c r="G9971" s="757"/>
      <c r="H9971" s="757"/>
      <c r="I9971" s="757"/>
    </row>
    <row r="9972" spans="1:9" ht="15.75" customHeight="1">
      <c r="A9972" s="52">
        <v>39306</v>
      </c>
      <c r="B9972" s="52" t="s">
        <v>12835</v>
      </c>
      <c r="C9972" s="52" t="s">
        <v>10358</v>
      </c>
      <c r="D9972" s="808">
        <v>21.86</v>
      </c>
      <c r="E9972" s="757"/>
      <c r="F9972" s="757"/>
      <c r="G9972" s="757"/>
      <c r="H9972" s="757"/>
      <c r="I9972" s="757"/>
    </row>
    <row r="9973" spans="1:9" ht="15.75" customHeight="1">
      <c r="A9973" s="52">
        <v>38928</v>
      </c>
      <c r="B9973" s="52" t="s">
        <v>12836</v>
      </c>
      <c r="C9973" s="52" t="s">
        <v>10358</v>
      </c>
      <c r="D9973" s="808">
        <v>19.2</v>
      </c>
      <c r="E9973" s="757"/>
      <c r="F9973" s="757"/>
      <c r="G9973" s="757"/>
      <c r="H9973" s="757"/>
      <c r="I9973" s="757"/>
    </row>
    <row r="9974" spans="1:9" ht="15.75" customHeight="1">
      <c r="A9974" s="52">
        <v>38929</v>
      </c>
      <c r="B9974" s="52" t="s">
        <v>12837</v>
      </c>
      <c r="C9974" s="52" t="s">
        <v>10358</v>
      </c>
      <c r="D9974" s="808">
        <v>34.04</v>
      </c>
      <c r="E9974" s="757"/>
      <c r="F9974" s="757"/>
      <c r="G9974" s="757"/>
      <c r="H9974" s="757"/>
      <c r="I9974" s="757"/>
    </row>
    <row r="9975" spans="1:9" ht="15.75" customHeight="1">
      <c r="A9975" s="52">
        <v>39307</v>
      </c>
      <c r="B9975" s="52" t="s">
        <v>12838</v>
      </c>
      <c r="C9975" s="52" t="s">
        <v>10358</v>
      </c>
      <c r="D9975" s="808">
        <v>25.15</v>
      </c>
      <c r="E9975" s="757"/>
      <c r="F9975" s="757"/>
      <c r="G9975" s="757"/>
      <c r="H9975" s="757"/>
      <c r="I9975" s="757"/>
    </row>
    <row r="9976" spans="1:9" ht="15.75" customHeight="1">
      <c r="A9976" s="52">
        <v>38930</v>
      </c>
      <c r="B9976" s="52" t="s">
        <v>12839</v>
      </c>
      <c r="C9976" s="52" t="s">
        <v>10358</v>
      </c>
      <c r="D9976" s="808">
        <v>42.76</v>
      </c>
      <c r="E9976" s="757"/>
      <c r="F9976" s="757"/>
      <c r="G9976" s="757"/>
      <c r="H9976" s="757"/>
      <c r="I9976" s="757"/>
    </row>
    <row r="9977" spans="1:9" ht="15.75" customHeight="1">
      <c r="A9977" s="52">
        <v>38931</v>
      </c>
      <c r="B9977" s="52" t="s">
        <v>12840</v>
      </c>
      <c r="C9977" s="52" t="s">
        <v>10358</v>
      </c>
      <c r="D9977" s="808">
        <v>10.77</v>
      </c>
      <c r="E9977" s="757"/>
      <c r="F9977" s="757"/>
      <c r="G9977" s="757"/>
      <c r="H9977" s="757"/>
      <c r="I9977" s="757"/>
    </row>
    <row r="9978" spans="1:9" ht="15.75" customHeight="1">
      <c r="A9978" s="52">
        <v>38932</v>
      </c>
      <c r="B9978" s="52" t="s">
        <v>12841</v>
      </c>
      <c r="C9978" s="52" t="s">
        <v>10358</v>
      </c>
      <c r="D9978" s="808">
        <v>10.87</v>
      </c>
      <c r="E9978" s="757"/>
      <c r="F9978" s="757"/>
      <c r="G9978" s="757"/>
      <c r="H9978" s="757"/>
      <c r="I9978" s="757"/>
    </row>
    <row r="9979" spans="1:9" ht="15.75" customHeight="1">
      <c r="A9979" s="52">
        <v>38934</v>
      </c>
      <c r="B9979" s="52" t="s">
        <v>12842</v>
      </c>
      <c r="C9979" s="52" t="s">
        <v>10358</v>
      </c>
      <c r="D9979" s="808">
        <v>16.07</v>
      </c>
      <c r="E9979" s="757"/>
      <c r="F9979" s="757"/>
      <c r="G9979" s="757"/>
      <c r="H9979" s="757"/>
      <c r="I9979" s="757"/>
    </row>
    <row r="9980" spans="1:9" ht="15.75" customHeight="1">
      <c r="A9980" s="52">
        <v>38935</v>
      </c>
      <c r="B9980" s="52" t="s">
        <v>12843</v>
      </c>
      <c r="C9980" s="52" t="s">
        <v>10358</v>
      </c>
      <c r="D9980" s="808">
        <v>17.2</v>
      </c>
      <c r="E9980" s="757"/>
      <c r="F9980" s="757"/>
      <c r="G9980" s="757"/>
      <c r="H9980" s="757"/>
      <c r="I9980" s="757"/>
    </row>
    <row r="9981" spans="1:9" ht="15.75" customHeight="1">
      <c r="A9981" s="52">
        <v>38936</v>
      </c>
      <c r="B9981" s="52" t="s">
        <v>12844</v>
      </c>
      <c r="C9981" s="52" t="s">
        <v>10358</v>
      </c>
      <c r="D9981" s="808">
        <v>18.420000000000002</v>
      </c>
      <c r="E9981" s="757"/>
      <c r="F9981" s="757"/>
      <c r="G9981" s="757"/>
      <c r="H9981" s="757"/>
      <c r="I9981" s="757"/>
    </row>
    <row r="9982" spans="1:9" ht="15.75" customHeight="1">
      <c r="A9982" s="52">
        <v>38937</v>
      </c>
      <c r="B9982" s="52" t="s">
        <v>12845</v>
      </c>
      <c r="C9982" s="52" t="s">
        <v>10358</v>
      </c>
      <c r="D9982" s="808">
        <v>22.45</v>
      </c>
      <c r="E9982" s="757"/>
      <c r="F9982" s="757"/>
      <c r="G9982" s="757"/>
      <c r="H9982" s="757"/>
      <c r="I9982" s="757"/>
    </row>
    <row r="9983" spans="1:9" ht="15.75" customHeight="1">
      <c r="A9983" s="52">
        <v>38938</v>
      </c>
      <c r="B9983" s="52" t="s">
        <v>12846</v>
      </c>
      <c r="C9983" s="52" t="s">
        <v>10358</v>
      </c>
      <c r="D9983" s="808">
        <v>33.369999999999997</v>
      </c>
      <c r="E9983" s="757"/>
      <c r="F9983" s="757"/>
      <c r="G9983" s="757"/>
      <c r="H9983" s="757"/>
      <c r="I9983" s="757"/>
    </row>
    <row r="9984" spans="1:9" ht="15.75" customHeight="1">
      <c r="A9984" s="52">
        <v>20151</v>
      </c>
      <c r="B9984" s="52" t="s">
        <v>12847</v>
      </c>
      <c r="C9984" s="52" t="s">
        <v>10358</v>
      </c>
      <c r="D9984" s="808">
        <v>22.85</v>
      </c>
      <c r="E9984" s="757"/>
      <c r="F9984" s="757"/>
      <c r="G9984" s="757"/>
      <c r="H9984" s="757"/>
      <c r="I9984" s="757"/>
    </row>
    <row r="9985" spans="1:9" ht="15.75" customHeight="1">
      <c r="A9985" s="52">
        <v>20152</v>
      </c>
      <c r="B9985" s="52" t="s">
        <v>12848</v>
      </c>
      <c r="C9985" s="52" t="s">
        <v>10358</v>
      </c>
      <c r="D9985" s="808">
        <v>82.7</v>
      </c>
      <c r="E9985" s="757"/>
      <c r="F9985" s="757"/>
      <c r="G9985" s="757"/>
      <c r="H9985" s="757"/>
      <c r="I9985" s="757"/>
    </row>
    <row r="9986" spans="1:9" ht="15.75" customHeight="1">
      <c r="A9986" s="52">
        <v>20148</v>
      </c>
      <c r="B9986" s="52" t="s">
        <v>12849</v>
      </c>
      <c r="C9986" s="52" t="s">
        <v>10358</v>
      </c>
      <c r="D9986" s="808">
        <v>4.49</v>
      </c>
      <c r="E9986" s="757"/>
      <c r="F9986" s="757"/>
      <c r="G9986" s="757"/>
      <c r="H9986" s="757"/>
      <c r="I9986" s="757"/>
    </row>
    <row r="9987" spans="1:9" ht="15.75" customHeight="1">
      <c r="A9987" s="52">
        <v>20149</v>
      </c>
      <c r="B9987" s="52" t="s">
        <v>12850</v>
      </c>
      <c r="C9987" s="52" t="s">
        <v>10358</v>
      </c>
      <c r="D9987" s="808">
        <v>7.5</v>
      </c>
      <c r="E9987" s="757"/>
      <c r="F9987" s="757"/>
      <c r="G9987" s="757"/>
      <c r="H9987" s="757"/>
      <c r="I9987" s="757"/>
    </row>
    <row r="9988" spans="1:9" ht="15.75" customHeight="1">
      <c r="A9988" s="52">
        <v>20150</v>
      </c>
      <c r="B9988" s="52" t="s">
        <v>12851</v>
      </c>
      <c r="C9988" s="52" t="s">
        <v>10358</v>
      </c>
      <c r="D9988" s="808">
        <v>19.34</v>
      </c>
      <c r="E9988" s="757"/>
      <c r="F9988" s="757"/>
      <c r="G9988" s="757"/>
      <c r="H9988" s="757"/>
      <c r="I9988" s="757"/>
    </row>
    <row r="9989" spans="1:9" ht="15.75" customHeight="1">
      <c r="A9989" s="52">
        <v>20157</v>
      </c>
      <c r="B9989" s="52" t="s">
        <v>12852</v>
      </c>
      <c r="C9989" s="52" t="s">
        <v>10358</v>
      </c>
      <c r="D9989" s="808">
        <v>21.71</v>
      </c>
      <c r="E9989" s="757"/>
      <c r="F9989" s="757"/>
      <c r="G9989" s="757"/>
      <c r="H9989" s="757"/>
      <c r="I9989" s="757"/>
    </row>
    <row r="9990" spans="1:9" ht="15.75" customHeight="1">
      <c r="A9990" s="52">
        <v>20158</v>
      </c>
      <c r="B9990" s="52" t="s">
        <v>12853</v>
      </c>
      <c r="C9990" s="52" t="s">
        <v>10358</v>
      </c>
      <c r="D9990" s="808">
        <v>86.2</v>
      </c>
      <c r="E9990" s="757"/>
      <c r="F9990" s="757"/>
      <c r="G9990" s="757"/>
      <c r="H9990" s="757"/>
      <c r="I9990" s="757"/>
    </row>
    <row r="9991" spans="1:9" ht="15.75" customHeight="1">
      <c r="A9991" s="52">
        <v>20154</v>
      </c>
      <c r="B9991" s="52" t="s">
        <v>12854</v>
      </c>
      <c r="C9991" s="52" t="s">
        <v>10358</v>
      </c>
      <c r="D9991" s="808">
        <v>4.4000000000000004</v>
      </c>
      <c r="E9991" s="757"/>
      <c r="F9991" s="757"/>
      <c r="G9991" s="757"/>
      <c r="H9991" s="757"/>
      <c r="I9991" s="757"/>
    </row>
    <row r="9992" spans="1:9" ht="15.75" customHeight="1">
      <c r="A9992" s="52">
        <v>20155</v>
      </c>
      <c r="B9992" s="52" t="s">
        <v>12855</v>
      </c>
      <c r="C9992" s="52" t="s">
        <v>10358</v>
      </c>
      <c r="D9992" s="808">
        <v>6.7</v>
      </c>
      <c r="E9992" s="757"/>
      <c r="F9992" s="757"/>
      <c r="G9992" s="757"/>
      <c r="H9992" s="757"/>
      <c r="I9992" s="757"/>
    </row>
    <row r="9993" spans="1:9" ht="15.75" customHeight="1">
      <c r="A9993" s="52">
        <v>20156</v>
      </c>
      <c r="B9993" s="52" t="s">
        <v>12856</v>
      </c>
      <c r="C9993" s="52" t="s">
        <v>10358</v>
      </c>
      <c r="D9993" s="808">
        <v>18.829999999999998</v>
      </c>
      <c r="E9993" s="757"/>
      <c r="F9993" s="757"/>
      <c r="G9993" s="757"/>
      <c r="H9993" s="757"/>
      <c r="I9993" s="757"/>
    </row>
    <row r="9994" spans="1:9" ht="15.75" customHeight="1">
      <c r="A9994" s="52">
        <v>3499</v>
      </c>
      <c r="B9994" s="52" t="s">
        <v>12857</v>
      </c>
      <c r="C9994" s="52" t="s">
        <v>10358</v>
      </c>
      <c r="D9994" s="808">
        <v>1.32</v>
      </c>
      <c r="E9994" s="757"/>
      <c r="F9994" s="757"/>
      <c r="G9994" s="757"/>
      <c r="H9994" s="757"/>
      <c r="I9994" s="757"/>
    </row>
    <row r="9995" spans="1:9" ht="15.75" customHeight="1">
      <c r="A9995" s="52">
        <v>3500</v>
      </c>
      <c r="B9995" s="52" t="s">
        <v>12858</v>
      </c>
      <c r="C9995" s="52" t="s">
        <v>10358</v>
      </c>
      <c r="D9995" s="808">
        <v>1.75</v>
      </c>
      <c r="E9995" s="757"/>
      <c r="F9995" s="757"/>
      <c r="G9995" s="757"/>
      <c r="H9995" s="757"/>
      <c r="I9995" s="757"/>
    </row>
    <row r="9996" spans="1:9" ht="15.75" customHeight="1">
      <c r="A9996" s="52">
        <v>3501</v>
      </c>
      <c r="B9996" s="52" t="s">
        <v>12859</v>
      </c>
      <c r="C9996" s="52" t="s">
        <v>10358</v>
      </c>
      <c r="D9996" s="808">
        <v>4.82</v>
      </c>
      <c r="E9996" s="757"/>
      <c r="F9996" s="757"/>
      <c r="G9996" s="757"/>
      <c r="H9996" s="757"/>
      <c r="I9996" s="757"/>
    </row>
    <row r="9997" spans="1:9" ht="15.75" customHeight="1">
      <c r="A9997" s="52">
        <v>3502</v>
      </c>
      <c r="B9997" s="52" t="s">
        <v>12860</v>
      </c>
      <c r="C9997" s="52" t="s">
        <v>10358</v>
      </c>
      <c r="D9997" s="808">
        <v>6.93</v>
      </c>
      <c r="E9997" s="757"/>
      <c r="F9997" s="757"/>
      <c r="G9997" s="757"/>
      <c r="H9997" s="757"/>
      <c r="I9997" s="757"/>
    </row>
    <row r="9998" spans="1:9" ht="15.75" customHeight="1">
      <c r="A9998" s="52">
        <v>3503</v>
      </c>
      <c r="B9998" s="52" t="s">
        <v>12861</v>
      </c>
      <c r="C9998" s="52" t="s">
        <v>10358</v>
      </c>
      <c r="D9998" s="808">
        <v>8.7100000000000009</v>
      </c>
      <c r="E9998" s="757"/>
      <c r="F9998" s="757"/>
      <c r="G9998" s="757"/>
      <c r="H9998" s="757"/>
      <c r="I9998" s="757"/>
    </row>
    <row r="9999" spans="1:9" ht="15.75" customHeight="1">
      <c r="A9999" s="52">
        <v>3477</v>
      </c>
      <c r="B9999" s="52" t="s">
        <v>12862</v>
      </c>
      <c r="C9999" s="52" t="s">
        <v>10358</v>
      </c>
      <c r="D9999" s="808">
        <v>31.63</v>
      </c>
      <c r="E9999" s="757"/>
      <c r="F9999" s="757"/>
      <c r="G9999" s="757"/>
      <c r="H9999" s="757"/>
      <c r="I9999" s="757"/>
    </row>
    <row r="10000" spans="1:9" ht="15.75" customHeight="1">
      <c r="A10000" s="52">
        <v>3478</v>
      </c>
      <c r="B10000" s="52" t="s">
        <v>12863</v>
      </c>
      <c r="C10000" s="52" t="s">
        <v>10358</v>
      </c>
      <c r="D10000" s="808">
        <v>75.849999999999994</v>
      </c>
      <c r="E10000" s="757"/>
      <c r="F10000" s="757"/>
      <c r="G10000" s="757"/>
      <c r="H10000" s="757"/>
      <c r="I10000" s="757"/>
    </row>
    <row r="10001" spans="1:9" ht="15.75" customHeight="1">
      <c r="A10001" s="52">
        <v>3525</v>
      </c>
      <c r="B10001" s="52" t="s">
        <v>12864</v>
      </c>
      <c r="C10001" s="52" t="s">
        <v>10358</v>
      </c>
      <c r="D10001" s="808">
        <v>93.61</v>
      </c>
      <c r="E10001" s="757"/>
      <c r="F10001" s="757"/>
      <c r="G10001" s="757"/>
      <c r="H10001" s="757"/>
      <c r="I10001" s="757"/>
    </row>
    <row r="10002" spans="1:9" ht="15.75" customHeight="1">
      <c r="A10002" s="52">
        <v>3511</v>
      </c>
      <c r="B10002" s="52" t="s">
        <v>12865</v>
      </c>
      <c r="C10002" s="52" t="s">
        <v>10358</v>
      </c>
      <c r="D10002" s="808">
        <v>99.29</v>
      </c>
      <c r="E10002" s="757"/>
      <c r="F10002" s="757"/>
      <c r="G10002" s="757"/>
      <c r="H10002" s="757"/>
      <c r="I10002" s="757"/>
    </row>
    <row r="10003" spans="1:9" ht="15.75" customHeight="1">
      <c r="A10003" s="52">
        <v>38917</v>
      </c>
      <c r="B10003" s="52" t="s">
        <v>12866</v>
      </c>
      <c r="C10003" s="52" t="s">
        <v>10358</v>
      </c>
      <c r="D10003" s="808">
        <v>10.3</v>
      </c>
      <c r="E10003" s="757"/>
      <c r="F10003" s="757"/>
      <c r="G10003" s="757"/>
      <c r="H10003" s="757"/>
      <c r="I10003" s="757"/>
    </row>
    <row r="10004" spans="1:9" ht="15.75" customHeight="1">
      <c r="A10004" s="52">
        <v>38919</v>
      </c>
      <c r="B10004" s="52" t="s">
        <v>12867</v>
      </c>
      <c r="C10004" s="52" t="s">
        <v>10358</v>
      </c>
      <c r="D10004" s="808">
        <v>15.32</v>
      </c>
      <c r="E10004" s="757"/>
      <c r="F10004" s="757"/>
      <c r="G10004" s="757"/>
      <c r="H10004" s="757"/>
      <c r="I10004" s="757"/>
    </row>
    <row r="10005" spans="1:9" ht="15.75" customHeight="1">
      <c r="A10005" s="52">
        <v>38922</v>
      </c>
      <c r="B10005" s="52" t="s">
        <v>12868</v>
      </c>
      <c r="C10005" s="52" t="s">
        <v>10358</v>
      </c>
      <c r="D10005" s="808">
        <v>19.8</v>
      </c>
      <c r="E10005" s="757"/>
      <c r="F10005" s="757"/>
      <c r="G10005" s="757"/>
      <c r="H10005" s="757"/>
      <c r="I10005" s="757"/>
    </row>
    <row r="10006" spans="1:9" ht="15.75" customHeight="1">
      <c r="A10006" s="52">
        <v>38921</v>
      </c>
      <c r="B10006" s="52" t="s">
        <v>12869</v>
      </c>
      <c r="C10006" s="52" t="s">
        <v>10358</v>
      </c>
      <c r="D10006" s="808">
        <v>24.48</v>
      </c>
      <c r="E10006" s="757"/>
      <c r="F10006" s="757"/>
      <c r="G10006" s="757"/>
      <c r="H10006" s="757"/>
      <c r="I10006" s="757"/>
    </row>
    <row r="10007" spans="1:9" ht="15.75" customHeight="1">
      <c r="A10007" s="52">
        <v>38918</v>
      </c>
      <c r="B10007" s="52" t="s">
        <v>12870</v>
      </c>
      <c r="C10007" s="52" t="s">
        <v>10358</v>
      </c>
      <c r="D10007" s="808">
        <v>23.27</v>
      </c>
      <c r="E10007" s="757"/>
      <c r="F10007" s="757"/>
      <c r="G10007" s="757"/>
      <c r="H10007" s="757"/>
      <c r="I10007" s="757"/>
    </row>
    <row r="10008" spans="1:9" ht="15.75" customHeight="1">
      <c r="A10008" s="52">
        <v>38920</v>
      </c>
      <c r="B10008" s="52" t="s">
        <v>12871</v>
      </c>
      <c r="C10008" s="52" t="s">
        <v>10358</v>
      </c>
      <c r="D10008" s="808">
        <v>29.09</v>
      </c>
      <c r="E10008" s="757"/>
      <c r="F10008" s="757"/>
      <c r="G10008" s="757"/>
      <c r="H10008" s="757"/>
      <c r="I10008" s="757"/>
    </row>
    <row r="10009" spans="1:9" ht="15.75" customHeight="1">
      <c r="A10009" s="52">
        <v>12032</v>
      </c>
      <c r="B10009" s="52" t="s">
        <v>12872</v>
      </c>
      <c r="C10009" s="52" t="s">
        <v>10823</v>
      </c>
      <c r="D10009" s="808">
        <v>52.92</v>
      </c>
      <c r="E10009" s="757"/>
      <c r="F10009" s="757"/>
      <c r="G10009" s="757"/>
      <c r="H10009" s="757"/>
      <c r="I10009" s="757"/>
    </row>
    <row r="10010" spans="1:9" ht="15.75" customHeight="1">
      <c r="A10010" s="52">
        <v>12030</v>
      </c>
      <c r="B10010" s="52" t="s">
        <v>12873</v>
      </c>
      <c r="C10010" s="52" t="s">
        <v>10823</v>
      </c>
      <c r="D10010" s="808">
        <v>49.72</v>
      </c>
      <c r="E10010" s="757"/>
      <c r="F10010" s="757"/>
      <c r="G10010" s="757"/>
      <c r="H10010" s="757"/>
      <c r="I10010" s="757"/>
    </row>
    <row r="10011" spans="1:9" ht="15.75" customHeight="1">
      <c r="A10011" s="52">
        <v>10908</v>
      </c>
      <c r="B10011" s="52" t="s">
        <v>12874</v>
      </c>
      <c r="C10011" s="52" t="s">
        <v>10358</v>
      </c>
      <c r="D10011" s="808">
        <v>21.34</v>
      </c>
      <c r="E10011" s="757"/>
      <c r="F10011" s="757"/>
      <c r="G10011" s="757"/>
      <c r="H10011" s="757"/>
      <c r="I10011" s="757"/>
    </row>
    <row r="10012" spans="1:9" ht="15.75" customHeight="1">
      <c r="A10012" s="52">
        <v>10909</v>
      </c>
      <c r="B10012" s="52" t="s">
        <v>12875</v>
      </c>
      <c r="C10012" s="52" t="s">
        <v>10358</v>
      </c>
      <c r="D10012" s="808">
        <v>24.82</v>
      </c>
      <c r="E10012" s="757"/>
      <c r="F10012" s="757"/>
      <c r="G10012" s="757"/>
      <c r="H10012" s="757"/>
      <c r="I10012" s="757"/>
    </row>
    <row r="10013" spans="1:9" ht="15.75" customHeight="1">
      <c r="A10013" s="52">
        <v>3669</v>
      </c>
      <c r="B10013" s="52" t="s">
        <v>12876</v>
      </c>
      <c r="C10013" s="52" t="s">
        <v>10358</v>
      </c>
      <c r="D10013" s="808">
        <v>15.25</v>
      </c>
      <c r="E10013" s="757"/>
      <c r="F10013" s="757"/>
      <c r="G10013" s="757"/>
      <c r="H10013" s="757"/>
      <c r="I10013" s="757"/>
    </row>
    <row r="10014" spans="1:9" ht="15.75" customHeight="1">
      <c r="A10014" s="52">
        <v>20139</v>
      </c>
      <c r="B10014" s="52" t="s">
        <v>12877</v>
      </c>
      <c r="C10014" s="52" t="s">
        <v>10358</v>
      </c>
      <c r="D10014" s="808">
        <v>131.15</v>
      </c>
      <c r="E10014" s="757"/>
      <c r="F10014" s="757"/>
      <c r="G10014" s="757"/>
      <c r="H10014" s="757"/>
      <c r="I10014" s="757"/>
    </row>
    <row r="10015" spans="1:9" ht="15.75" customHeight="1">
      <c r="A10015" s="52">
        <v>3668</v>
      </c>
      <c r="B10015" s="52" t="s">
        <v>12878</v>
      </c>
      <c r="C10015" s="52" t="s">
        <v>10358</v>
      </c>
      <c r="D10015" s="808">
        <v>46.85</v>
      </c>
      <c r="E10015" s="757"/>
      <c r="F10015" s="757"/>
      <c r="G10015" s="757"/>
      <c r="H10015" s="757"/>
      <c r="I10015" s="757"/>
    </row>
    <row r="10016" spans="1:9" ht="15.75" customHeight="1">
      <c r="A10016" s="52">
        <v>10911</v>
      </c>
      <c r="B10016" s="52" t="s">
        <v>12879</v>
      </c>
      <c r="C10016" s="52" t="s">
        <v>10358</v>
      </c>
      <c r="D10016" s="808">
        <v>20.54</v>
      </c>
      <c r="E10016" s="757"/>
      <c r="F10016" s="757"/>
      <c r="G10016" s="757"/>
      <c r="H10016" s="757"/>
      <c r="I10016" s="757"/>
    </row>
    <row r="10017" spans="1:9" ht="15.75" customHeight="1">
      <c r="A10017" s="52">
        <v>3659</v>
      </c>
      <c r="B10017" s="52" t="s">
        <v>12880</v>
      </c>
      <c r="C10017" s="52" t="s">
        <v>10358</v>
      </c>
      <c r="D10017" s="808">
        <v>20.93</v>
      </c>
      <c r="E10017" s="757"/>
      <c r="F10017" s="757"/>
      <c r="G10017" s="757"/>
      <c r="H10017" s="757"/>
      <c r="I10017" s="757"/>
    </row>
    <row r="10018" spans="1:9" ht="15.75" customHeight="1">
      <c r="A10018" s="52">
        <v>3660</v>
      </c>
      <c r="B10018" s="52" t="s">
        <v>12881</v>
      </c>
      <c r="C10018" s="52" t="s">
        <v>10358</v>
      </c>
      <c r="D10018" s="808">
        <v>27.06</v>
      </c>
      <c r="E10018" s="757"/>
      <c r="F10018" s="757"/>
      <c r="G10018" s="757"/>
      <c r="H10018" s="757"/>
      <c r="I10018" s="757"/>
    </row>
    <row r="10019" spans="1:9" ht="15.75" customHeight="1">
      <c r="A10019" s="52">
        <v>20144</v>
      </c>
      <c r="B10019" s="52" t="s">
        <v>12882</v>
      </c>
      <c r="C10019" s="52" t="s">
        <v>10358</v>
      </c>
      <c r="D10019" s="808">
        <v>60.6</v>
      </c>
      <c r="E10019" s="757"/>
      <c r="F10019" s="757"/>
      <c r="G10019" s="757"/>
      <c r="H10019" s="757"/>
      <c r="I10019" s="757"/>
    </row>
    <row r="10020" spans="1:9" ht="15.75" customHeight="1">
      <c r="A10020" s="52">
        <v>20143</v>
      </c>
      <c r="B10020" s="52" t="s">
        <v>12883</v>
      </c>
      <c r="C10020" s="52" t="s">
        <v>10358</v>
      </c>
      <c r="D10020" s="808">
        <v>77.53</v>
      </c>
      <c r="E10020" s="757"/>
      <c r="F10020" s="757"/>
      <c r="G10020" s="757"/>
      <c r="H10020" s="757"/>
      <c r="I10020" s="757"/>
    </row>
    <row r="10021" spans="1:9" ht="15.75" customHeight="1">
      <c r="A10021" s="52">
        <v>20145</v>
      </c>
      <c r="B10021" s="52" t="s">
        <v>12884</v>
      </c>
      <c r="C10021" s="52" t="s">
        <v>10358</v>
      </c>
      <c r="D10021" s="808">
        <v>149.55000000000001</v>
      </c>
      <c r="E10021" s="757"/>
      <c r="F10021" s="757"/>
      <c r="G10021" s="757"/>
      <c r="H10021" s="757"/>
      <c r="I10021" s="757"/>
    </row>
    <row r="10022" spans="1:9" ht="15.75" customHeight="1">
      <c r="A10022" s="52">
        <v>20146</v>
      </c>
      <c r="B10022" s="52" t="s">
        <v>12885</v>
      </c>
      <c r="C10022" s="52" t="s">
        <v>10358</v>
      </c>
      <c r="D10022" s="808">
        <v>204.43</v>
      </c>
      <c r="E10022" s="757"/>
      <c r="F10022" s="757"/>
      <c r="G10022" s="757"/>
      <c r="H10022" s="757"/>
      <c r="I10022" s="757"/>
    </row>
    <row r="10023" spans="1:9" ht="15.75" customHeight="1">
      <c r="A10023" s="52">
        <v>20140</v>
      </c>
      <c r="B10023" s="52" t="s">
        <v>12886</v>
      </c>
      <c r="C10023" s="52" t="s">
        <v>10358</v>
      </c>
      <c r="D10023" s="808">
        <v>9.59</v>
      </c>
      <c r="E10023" s="757"/>
      <c r="F10023" s="757"/>
      <c r="G10023" s="757"/>
      <c r="H10023" s="757"/>
      <c r="I10023" s="757"/>
    </row>
    <row r="10024" spans="1:9" ht="15.75" customHeight="1">
      <c r="A10024" s="52">
        <v>20141</v>
      </c>
      <c r="B10024" s="52" t="s">
        <v>12887</v>
      </c>
      <c r="C10024" s="52" t="s">
        <v>10358</v>
      </c>
      <c r="D10024" s="808">
        <v>23.49</v>
      </c>
      <c r="E10024" s="757"/>
      <c r="F10024" s="757"/>
      <c r="G10024" s="757"/>
      <c r="H10024" s="757"/>
      <c r="I10024" s="757"/>
    </row>
    <row r="10025" spans="1:9" ht="15.75" customHeight="1">
      <c r="A10025" s="52">
        <v>20142</v>
      </c>
      <c r="B10025" s="52" t="s">
        <v>12888</v>
      </c>
      <c r="C10025" s="52" t="s">
        <v>10358</v>
      </c>
      <c r="D10025" s="808">
        <v>41.32</v>
      </c>
      <c r="E10025" s="757"/>
      <c r="F10025" s="757"/>
      <c r="G10025" s="757"/>
      <c r="H10025" s="757"/>
      <c r="I10025" s="757"/>
    </row>
    <row r="10026" spans="1:9" ht="15.75" customHeight="1">
      <c r="A10026" s="52">
        <v>3670</v>
      </c>
      <c r="B10026" s="52" t="s">
        <v>12889</v>
      </c>
      <c r="C10026" s="52" t="s">
        <v>10358</v>
      </c>
      <c r="D10026" s="808">
        <v>26.87</v>
      </c>
      <c r="E10026" s="757"/>
      <c r="F10026" s="757"/>
      <c r="G10026" s="757"/>
      <c r="H10026" s="757"/>
      <c r="I10026" s="757"/>
    </row>
    <row r="10027" spans="1:9" ht="15.75" customHeight="1">
      <c r="A10027" s="52">
        <v>3666</v>
      </c>
      <c r="B10027" s="52" t="s">
        <v>12890</v>
      </c>
      <c r="C10027" s="52" t="s">
        <v>10358</v>
      </c>
      <c r="D10027" s="808">
        <v>4.2300000000000004</v>
      </c>
      <c r="E10027" s="757"/>
      <c r="F10027" s="757"/>
      <c r="G10027" s="757"/>
      <c r="H10027" s="757"/>
      <c r="I10027" s="757"/>
    </row>
    <row r="10028" spans="1:9" ht="15.75" customHeight="1">
      <c r="A10028" s="52">
        <v>3662</v>
      </c>
      <c r="B10028" s="52" t="s">
        <v>12891</v>
      </c>
      <c r="C10028" s="52" t="s">
        <v>10358</v>
      </c>
      <c r="D10028" s="808">
        <v>11.03</v>
      </c>
      <c r="E10028" s="757"/>
      <c r="F10028" s="757"/>
      <c r="G10028" s="757"/>
      <c r="H10028" s="757"/>
      <c r="I10028" s="757"/>
    </row>
    <row r="10029" spans="1:9" ht="15.75" customHeight="1">
      <c r="A10029" s="52">
        <v>3658</v>
      </c>
      <c r="B10029" s="52" t="s">
        <v>12892</v>
      </c>
      <c r="C10029" s="52" t="s">
        <v>10358</v>
      </c>
      <c r="D10029" s="808">
        <v>20.89</v>
      </c>
      <c r="E10029" s="757"/>
      <c r="F10029" s="757"/>
      <c r="G10029" s="757"/>
      <c r="H10029" s="757"/>
      <c r="I10029" s="757"/>
    </row>
    <row r="10030" spans="1:9" ht="15.75" customHeight="1">
      <c r="A10030" s="52">
        <v>14157</v>
      </c>
      <c r="B10030" s="52" t="s">
        <v>12893</v>
      </c>
      <c r="C10030" s="52" t="s">
        <v>10358</v>
      </c>
      <c r="D10030" s="808">
        <v>1.27</v>
      </c>
      <c r="E10030" s="757"/>
      <c r="F10030" s="757"/>
      <c r="G10030" s="757"/>
      <c r="H10030" s="757"/>
      <c r="I10030" s="757"/>
    </row>
    <row r="10031" spans="1:9" ht="15.75" customHeight="1">
      <c r="A10031" s="52">
        <v>42696</v>
      </c>
      <c r="B10031" s="52" t="s">
        <v>12894</v>
      </c>
      <c r="C10031" s="52" t="s">
        <v>10358</v>
      </c>
      <c r="D10031" s="808">
        <v>165.65</v>
      </c>
      <c r="E10031" s="757"/>
      <c r="F10031" s="757"/>
      <c r="G10031" s="757"/>
      <c r="H10031" s="757"/>
      <c r="I10031" s="757"/>
    </row>
    <row r="10032" spans="1:9" ht="15.75" customHeight="1">
      <c r="A10032" s="52">
        <v>39875</v>
      </c>
      <c r="B10032" s="52" t="s">
        <v>12895</v>
      </c>
      <c r="C10032" s="52" t="s">
        <v>10358</v>
      </c>
      <c r="D10032" s="808">
        <v>623.02</v>
      </c>
      <c r="E10032" s="757"/>
      <c r="F10032" s="757"/>
      <c r="G10032" s="757"/>
      <c r="H10032" s="757"/>
      <c r="I10032" s="757"/>
    </row>
    <row r="10033" spans="1:9" ht="15.75" customHeight="1">
      <c r="A10033" s="52">
        <v>39876</v>
      </c>
      <c r="B10033" s="52" t="s">
        <v>12896</v>
      </c>
      <c r="C10033" s="52" t="s">
        <v>10358</v>
      </c>
      <c r="D10033" s="808">
        <v>780.01</v>
      </c>
      <c r="E10033" s="757"/>
      <c r="F10033" s="757"/>
      <c r="G10033" s="757"/>
      <c r="H10033" s="757"/>
      <c r="I10033" s="757"/>
    </row>
    <row r="10034" spans="1:9" ht="15.75" customHeight="1">
      <c r="A10034" s="52">
        <v>39877</v>
      </c>
      <c r="B10034" s="52" t="s">
        <v>12897</v>
      </c>
      <c r="C10034" s="52" t="s">
        <v>10358</v>
      </c>
      <c r="D10034" s="967">
        <v>1081.8499999999999</v>
      </c>
      <c r="E10034" s="757"/>
      <c r="F10034" s="757"/>
      <c r="G10034" s="757"/>
      <c r="H10034" s="757"/>
      <c r="I10034" s="757"/>
    </row>
    <row r="10035" spans="1:9" ht="15.75" customHeight="1">
      <c r="A10035" s="52">
        <v>39878</v>
      </c>
      <c r="B10035" s="52" t="s">
        <v>12898</v>
      </c>
      <c r="C10035" s="52" t="s">
        <v>10358</v>
      </c>
      <c r="D10035" s="967">
        <v>1428.94</v>
      </c>
      <c r="E10035" s="757"/>
      <c r="F10035" s="757"/>
      <c r="G10035" s="757"/>
      <c r="H10035" s="757"/>
      <c r="I10035" s="757"/>
    </row>
    <row r="10036" spans="1:9" ht="15.75" customHeight="1">
      <c r="A10036" s="52">
        <v>39872</v>
      </c>
      <c r="B10036" s="52" t="s">
        <v>12899</v>
      </c>
      <c r="C10036" s="52" t="s">
        <v>10358</v>
      </c>
      <c r="D10036" s="808">
        <v>427.25</v>
      </c>
      <c r="E10036" s="757"/>
      <c r="F10036" s="757"/>
      <c r="G10036" s="757"/>
      <c r="H10036" s="757"/>
      <c r="I10036" s="757"/>
    </row>
    <row r="10037" spans="1:9" ht="15.75" customHeight="1">
      <c r="A10037" s="52">
        <v>39873</v>
      </c>
      <c r="B10037" s="52" t="s">
        <v>12900</v>
      </c>
      <c r="C10037" s="52" t="s">
        <v>10358</v>
      </c>
      <c r="D10037" s="808">
        <v>495.58</v>
      </c>
      <c r="E10037" s="757"/>
      <c r="F10037" s="757"/>
      <c r="G10037" s="757"/>
      <c r="H10037" s="757"/>
      <c r="I10037" s="757"/>
    </row>
    <row r="10038" spans="1:9" ht="15.75" customHeight="1">
      <c r="A10038" s="52">
        <v>39874</v>
      </c>
      <c r="B10038" s="52" t="s">
        <v>12901</v>
      </c>
      <c r="C10038" s="52" t="s">
        <v>10358</v>
      </c>
      <c r="D10038" s="808">
        <v>544.33000000000004</v>
      </c>
      <c r="E10038" s="757"/>
      <c r="F10038" s="757"/>
      <c r="G10038" s="757"/>
      <c r="H10038" s="757"/>
      <c r="I10038" s="757"/>
    </row>
    <row r="10039" spans="1:9" ht="15.75" customHeight="1">
      <c r="A10039" s="52">
        <v>3674</v>
      </c>
      <c r="B10039" s="52" t="s">
        <v>12902</v>
      </c>
      <c r="C10039" s="52" t="s">
        <v>10402</v>
      </c>
      <c r="D10039" s="808">
        <v>88.57</v>
      </c>
      <c r="E10039" s="757"/>
      <c r="F10039" s="757"/>
      <c r="G10039" s="757"/>
      <c r="H10039" s="757"/>
      <c r="I10039" s="757"/>
    </row>
    <row r="10040" spans="1:9" ht="15.75" customHeight="1">
      <c r="A10040" s="52">
        <v>3681</v>
      </c>
      <c r="B10040" s="52" t="s">
        <v>12903</v>
      </c>
      <c r="C10040" s="52" t="s">
        <v>10402</v>
      </c>
      <c r="D10040" s="808">
        <v>131.78</v>
      </c>
      <c r="E10040" s="757"/>
      <c r="F10040" s="757"/>
      <c r="G10040" s="757"/>
      <c r="H10040" s="757"/>
      <c r="I10040" s="757"/>
    </row>
    <row r="10041" spans="1:9" ht="15.75" customHeight="1">
      <c r="A10041" s="52">
        <v>3676</v>
      </c>
      <c r="B10041" s="52" t="s">
        <v>12904</v>
      </c>
      <c r="C10041" s="52" t="s">
        <v>10402</v>
      </c>
      <c r="D10041" s="808">
        <v>495.94</v>
      </c>
      <c r="E10041" s="757"/>
      <c r="F10041" s="757"/>
      <c r="G10041" s="757"/>
      <c r="H10041" s="757"/>
      <c r="I10041" s="757"/>
    </row>
    <row r="10042" spans="1:9" ht="15.75" customHeight="1">
      <c r="A10042" s="52">
        <v>3679</v>
      </c>
      <c r="B10042" s="52" t="s">
        <v>12905</v>
      </c>
      <c r="C10042" s="52" t="s">
        <v>10402</v>
      </c>
      <c r="D10042" s="808">
        <v>410.3</v>
      </c>
      <c r="E10042" s="757"/>
      <c r="F10042" s="757"/>
      <c r="G10042" s="757"/>
      <c r="H10042" s="757"/>
      <c r="I10042" s="757"/>
    </row>
    <row r="10043" spans="1:9" ht="15.75" customHeight="1">
      <c r="A10043" s="52">
        <v>3672</v>
      </c>
      <c r="B10043" s="52" t="s">
        <v>12906</v>
      </c>
      <c r="C10043" s="52" t="s">
        <v>10402</v>
      </c>
      <c r="D10043" s="808">
        <v>1.4</v>
      </c>
      <c r="E10043" s="757"/>
      <c r="F10043" s="757"/>
      <c r="G10043" s="757"/>
      <c r="H10043" s="757"/>
      <c r="I10043" s="757"/>
    </row>
    <row r="10044" spans="1:9" ht="15.75" customHeight="1">
      <c r="A10044" s="52">
        <v>3671</v>
      </c>
      <c r="B10044" s="52" t="s">
        <v>12907</v>
      </c>
      <c r="C10044" s="52" t="s">
        <v>10402</v>
      </c>
      <c r="D10044" s="808">
        <v>1.32</v>
      </c>
      <c r="E10044" s="757"/>
      <c r="F10044" s="757"/>
      <c r="G10044" s="757"/>
      <c r="H10044" s="757"/>
      <c r="I10044" s="757"/>
    </row>
    <row r="10045" spans="1:9" ht="15.75" customHeight="1">
      <c r="A10045" s="52">
        <v>3673</v>
      </c>
      <c r="B10045" s="52" t="s">
        <v>12908</v>
      </c>
      <c r="C10045" s="52" t="s">
        <v>10402</v>
      </c>
      <c r="D10045" s="808">
        <v>2.0699999999999998</v>
      </c>
      <c r="E10045" s="757"/>
      <c r="F10045" s="757"/>
      <c r="G10045" s="757"/>
      <c r="H10045" s="757"/>
      <c r="I10045" s="757"/>
    </row>
    <row r="10046" spans="1:9" ht="15.75" customHeight="1">
      <c r="A10046" s="52">
        <v>38394</v>
      </c>
      <c r="B10046" s="52" t="s">
        <v>12909</v>
      </c>
      <c r="C10046" s="52" t="s">
        <v>10358</v>
      </c>
      <c r="D10046" s="808">
        <v>262.92</v>
      </c>
      <c r="E10046" s="757"/>
      <c r="F10046" s="757"/>
      <c r="G10046" s="757"/>
      <c r="H10046" s="757"/>
      <c r="I10046" s="757"/>
    </row>
    <row r="10047" spans="1:9" ht="15.75" customHeight="1">
      <c r="A10047" s="52">
        <v>3729</v>
      </c>
      <c r="B10047" s="52" t="s">
        <v>12910</v>
      </c>
      <c r="C10047" s="52" t="s">
        <v>10358</v>
      </c>
      <c r="D10047" s="808">
        <v>161.28</v>
      </c>
      <c r="E10047" s="757"/>
      <c r="F10047" s="757"/>
      <c r="G10047" s="757"/>
      <c r="H10047" s="757"/>
      <c r="I10047" s="757"/>
    </row>
    <row r="10048" spans="1:9" ht="15.75" customHeight="1">
      <c r="A10048" s="52">
        <v>39357</v>
      </c>
      <c r="B10048" s="52" t="s">
        <v>12911</v>
      </c>
      <c r="C10048" s="52" t="s">
        <v>10358</v>
      </c>
      <c r="D10048" s="808">
        <v>93.59</v>
      </c>
      <c r="E10048" s="757"/>
      <c r="F10048" s="757"/>
      <c r="G10048" s="757"/>
      <c r="H10048" s="757"/>
      <c r="I10048" s="757"/>
    </row>
    <row r="10049" spans="1:9" ht="15.75" customHeight="1">
      <c r="A10049" s="52">
        <v>39358</v>
      </c>
      <c r="B10049" s="52" t="s">
        <v>12912</v>
      </c>
      <c r="C10049" s="52" t="s">
        <v>10358</v>
      </c>
      <c r="D10049" s="808">
        <v>102.62</v>
      </c>
      <c r="E10049" s="757"/>
      <c r="F10049" s="757"/>
      <c r="G10049" s="757"/>
      <c r="H10049" s="757"/>
      <c r="I10049" s="757"/>
    </row>
    <row r="10050" spans="1:9" ht="15.75" customHeight="1">
      <c r="A10050" s="52">
        <v>39356</v>
      </c>
      <c r="B10050" s="52" t="s">
        <v>12913</v>
      </c>
      <c r="C10050" s="52" t="s">
        <v>10358</v>
      </c>
      <c r="D10050" s="808">
        <v>175.08</v>
      </c>
      <c r="E10050" s="757"/>
      <c r="F10050" s="757"/>
      <c r="G10050" s="757"/>
      <c r="H10050" s="757"/>
      <c r="I10050" s="757"/>
    </row>
    <row r="10051" spans="1:9" ht="15.75" customHeight="1">
      <c r="A10051" s="52">
        <v>39355</v>
      </c>
      <c r="B10051" s="52" t="s">
        <v>12914</v>
      </c>
      <c r="C10051" s="52" t="s">
        <v>10358</v>
      </c>
      <c r="D10051" s="808">
        <v>150.66</v>
      </c>
      <c r="E10051" s="757"/>
      <c r="F10051" s="757"/>
      <c r="G10051" s="757"/>
      <c r="H10051" s="757"/>
      <c r="I10051" s="757"/>
    </row>
    <row r="10052" spans="1:9" ht="15.75" customHeight="1">
      <c r="A10052" s="52">
        <v>39353</v>
      </c>
      <c r="B10052" s="52" t="s">
        <v>12915</v>
      </c>
      <c r="C10052" s="52" t="s">
        <v>10358</v>
      </c>
      <c r="D10052" s="808">
        <v>206.6</v>
      </c>
      <c r="E10052" s="757"/>
      <c r="F10052" s="757"/>
      <c r="G10052" s="757"/>
      <c r="H10052" s="757"/>
      <c r="I10052" s="757"/>
    </row>
    <row r="10053" spans="1:9" ht="15.75" customHeight="1">
      <c r="A10053" s="52">
        <v>39354</v>
      </c>
      <c r="B10053" s="52" t="s">
        <v>12916</v>
      </c>
      <c r="C10053" s="52" t="s">
        <v>10358</v>
      </c>
      <c r="D10053" s="808">
        <v>205.91</v>
      </c>
      <c r="E10053" s="757"/>
      <c r="F10053" s="757"/>
      <c r="G10053" s="757"/>
      <c r="H10053" s="757"/>
      <c r="I10053" s="757"/>
    </row>
    <row r="10054" spans="1:9" ht="15.75" customHeight="1">
      <c r="A10054" s="52">
        <v>39398</v>
      </c>
      <c r="B10054" s="52" t="s">
        <v>12917</v>
      </c>
      <c r="C10054" s="52" t="s">
        <v>10358</v>
      </c>
      <c r="D10054" s="808">
        <v>46.13</v>
      </c>
      <c r="E10054" s="757"/>
      <c r="F10054" s="757"/>
      <c r="G10054" s="757"/>
      <c r="H10054" s="757"/>
      <c r="I10054" s="757"/>
    </row>
    <row r="10055" spans="1:9" ht="15.75" customHeight="1">
      <c r="A10055" s="52">
        <v>13343</v>
      </c>
      <c r="B10055" s="52" t="s">
        <v>12918</v>
      </c>
      <c r="C10055" s="52" t="s">
        <v>10358</v>
      </c>
      <c r="D10055" s="808">
        <v>49.66</v>
      </c>
      <c r="E10055" s="757"/>
      <c r="F10055" s="757"/>
      <c r="G10055" s="757"/>
      <c r="H10055" s="757"/>
      <c r="I10055" s="757"/>
    </row>
    <row r="10056" spans="1:9" ht="15.75" customHeight="1">
      <c r="A10056" s="52">
        <v>12118</v>
      </c>
      <c r="B10056" s="52" t="s">
        <v>12919</v>
      </c>
      <c r="C10056" s="52" t="s">
        <v>10358</v>
      </c>
      <c r="D10056" s="808">
        <v>21.91</v>
      </c>
      <c r="E10056" s="757"/>
      <c r="F10056" s="757"/>
      <c r="G10056" s="757"/>
      <c r="H10056" s="757"/>
      <c r="I10056" s="757"/>
    </row>
    <row r="10057" spans="1:9" ht="15.75" customHeight="1">
      <c r="A10057" s="52">
        <v>39482</v>
      </c>
      <c r="B10057" s="52" t="s">
        <v>12920</v>
      </c>
      <c r="C10057" s="52" t="s">
        <v>10358</v>
      </c>
      <c r="D10057" s="808">
        <v>660.86</v>
      </c>
      <c r="E10057" s="757"/>
      <c r="F10057" s="757"/>
      <c r="G10057" s="757"/>
      <c r="H10057" s="757"/>
      <c r="I10057" s="757"/>
    </row>
    <row r="10058" spans="1:9" ht="15.75" customHeight="1">
      <c r="A10058" s="52">
        <v>39486</v>
      </c>
      <c r="B10058" s="52" t="s">
        <v>12921</v>
      </c>
      <c r="C10058" s="52" t="s">
        <v>10358</v>
      </c>
      <c r="D10058" s="808">
        <v>539.36</v>
      </c>
      <c r="E10058" s="757"/>
      <c r="F10058" s="757"/>
      <c r="G10058" s="757"/>
      <c r="H10058" s="757"/>
      <c r="I10058" s="757"/>
    </row>
    <row r="10059" spans="1:9" ht="15.75" customHeight="1">
      <c r="A10059" s="52">
        <v>39484</v>
      </c>
      <c r="B10059" s="52" t="s">
        <v>12922</v>
      </c>
      <c r="C10059" s="52" t="s">
        <v>10358</v>
      </c>
      <c r="D10059" s="808">
        <v>660.86</v>
      </c>
      <c r="E10059" s="757"/>
      <c r="F10059" s="757"/>
      <c r="G10059" s="757"/>
      <c r="H10059" s="757"/>
      <c r="I10059" s="757"/>
    </row>
    <row r="10060" spans="1:9" ht="15.75" customHeight="1">
      <c r="A10060" s="52">
        <v>39488</v>
      </c>
      <c r="B10060" s="52" t="s">
        <v>12923</v>
      </c>
      <c r="C10060" s="52" t="s">
        <v>10358</v>
      </c>
      <c r="D10060" s="808">
        <v>548.19000000000005</v>
      </c>
      <c r="E10060" s="757"/>
      <c r="F10060" s="757"/>
      <c r="G10060" s="757"/>
      <c r="H10060" s="757"/>
      <c r="I10060" s="757"/>
    </row>
    <row r="10061" spans="1:9" ht="15.75" customHeight="1">
      <c r="A10061" s="52">
        <v>39485</v>
      </c>
      <c r="B10061" s="52" t="s">
        <v>12924</v>
      </c>
      <c r="C10061" s="52" t="s">
        <v>10358</v>
      </c>
      <c r="D10061" s="808">
        <v>660.86</v>
      </c>
      <c r="E10061" s="757"/>
      <c r="F10061" s="757"/>
      <c r="G10061" s="757"/>
      <c r="H10061" s="757"/>
      <c r="I10061" s="757"/>
    </row>
    <row r="10062" spans="1:9" ht="15.75" customHeight="1">
      <c r="A10062" s="52">
        <v>39489</v>
      </c>
      <c r="B10062" s="52" t="s">
        <v>12925</v>
      </c>
      <c r="C10062" s="52" t="s">
        <v>10358</v>
      </c>
      <c r="D10062" s="808">
        <v>557.48</v>
      </c>
      <c r="E10062" s="757"/>
      <c r="F10062" s="757"/>
      <c r="G10062" s="757"/>
      <c r="H10062" s="757"/>
      <c r="I10062" s="757"/>
    </row>
    <row r="10063" spans="1:9" ht="15.75" customHeight="1">
      <c r="A10063" s="52">
        <v>39490</v>
      </c>
      <c r="B10063" s="52" t="s">
        <v>12926</v>
      </c>
      <c r="C10063" s="52" t="s">
        <v>10358</v>
      </c>
      <c r="D10063" s="808">
        <v>830.72</v>
      </c>
      <c r="E10063" s="757"/>
      <c r="F10063" s="757"/>
      <c r="G10063" s="757"/>
      <c r="H10063" s="757"/>
      <c r="I10063" s="757"/>
    </row>
    <row r="10064" spans="1:9" ht="15.75" customHeight="1">
      <c r="A10064" s="52">
        <v>39494</v>
      </c>
      <c r="B10064" s="52" t="s">
        <v>12927</v>
      </c>
      <c r="C10064" s="52" t="s">
        <v>10358</v>
      </c>
      <c r="D10064" s="808">
        <v>596.53</v>
      </c>
      <c r="E10064" s="757"/>
      <c r="F10064" s="757"/>
      <c r="G10064" s="757"/>
      <c r="H10064" s="757"/>
      <c r="I10064" s="757"/>
    </row>
    <row r="10065" spans="1:9" ht="15.75" customHeight="1">
      <c r="A10065" s="52">
        <v>39495</v>
      </c>
      <c r="B10065" s="52" t="s">
        <v>12928</v>
      </c>
      <c r="C10065" s="52" t="s">
        <v>10358</v>
      </c>
      <c r="D10065" s="808">
        <v>672.21</v>
      </c>
      <c r="E10065" s="757"/>
      <c r="F10065" s="757"/>
      <c r="G10065" s="757"/>
      <c r="H10065" s="757"/>
      <c r="I10065" s="757"/>
    </row>
    <row r="10066" spans="1:9" ht="15.75" customHeight="1">
      <c r="A10066" s="52">
        <v>39496</v>
      </c>
      <c r="B10066" s="52" t="s">
        <v>12929</v>
      </c>
      <c r="C10066" s="52" t="s">
        <v>10358</v>
      </c>
      <c r="D10066" s="808">
        <v>739.42</v>
      </c>
      <c r="E10066" s="757"/>
      <c r="F10066" s="757"/>
      <c r="G10066" s="757"/>
      <c r="H10066" s="757"/>
      <c r="I10066" s="757"/>
    </row>
    <row r="10067" spans="1:9" ht="15.75" customHeight="1">
      <c r="A10067" s="52">
        <v>39492</v>
      </c>
      <c r="B10067" s="52" t="s">
        <v>12930</v>
      </c>
      <c r="C10067" s="52" t="s">
        <v>10358</v>
      </c>
      <c r="D10067" s="808">
        <v>856.05</v>
      </c>
      <c r="E10067" s="757"/>
      <c r="F10067" s="757"/>
      <c r="G10067" s="757"/>
      <c r="H10067" s="757"/>
      <c r="I10067" s="757"/>
    </row>
    <row r="10068" spans="1:9" ht="15.75" customHeight="1">
      <c r="A10068" s="52">
        <v>39497</v>
      </c>
      <c r="B10068" s="52" t="s">
        <v>12931</v>
      </c>
      <c r="C10068" s="52" t="s">
        <v>10358</v>
      </c>
      <c r="D10068" s="808">
        <v>773.24</v>
      </c>
      <c r="E10068" s="757"/>
      <c r="F10068" s="757"/>
      <c r="G10068" s="757"/>
      <c r="H10068" s="757"/>
      <c r="I10068" s="757"/>
    </row>
    <row r="10069" spans="1:9" ht="15.75" customHeight="1">
      <c r="A10069" s="52">
        <v>39493</v>
      </c>
      <c r="B10069" s="52" t="s">
        <v>12932</v>
      </c>
      <c r="C10069" s="52" t="s">
        <v>10358</v>
      </c>
      <c r="D10069" s="808">
        <v>918.2</v>
      </c>
      <c r="E10069" s="757"/>
      <c r="F10069" s="757"/>
      <c r="G10069" s="757"/>
      <c r="H10069" s="757"/>
      <c r="I10069" s="757"/>
    </row>
    <row r="10070" spans="1:9" ht="15.75" customHeight="1">
      <c r="A10070" s="52">
        <v>39500</v>
      </c>
      <c r="B10070" s="52" t="s">
        <v>12933</v>
      </c>
      <c r="C10070" s="52" t="s">
        <v>10358</v>
      </c>
      <c r="D10070" s="967">
        <v>1001.83</v>
      </c>
      <c r="E10070" s="757"/>
      <c r="F10070" s="757"/>
      <c r="G10070" s="757"/>
      <c r="H10070" s="757"/>
      <c r="I10070" s="757"/>
    </row>
    <row r="10071" spans="1:9" ht="15.75" customHeight="1">
      <c r="A10071" s="52">
        <v>39498</v>
      </c>
      <c r="B10071" s="52" t="s">
        <v>12934</v>
      </c>
      <c r="C10071" s="52" t="s">
        <v>10358</v>
      </c>
      <c r="D10071" s="967">
        <v>1235.5899999999999</v>
      </c>
      <c r="E10071" s="757"/>
      <c r="F10071" s="757"/>
      <c r="G10071" s="757"/>
      <c r="H10071" s="757"/>
      <c r="I10071" s="757"/>
    </row>
    <row r="10072" spans="1:9" ht="15.75" customHeight="1">
      <c r="A10072" s="52">
        <v>43628</v>
      </c>
      <c r="B10072" s="52" t="s">
        <v>12935</v>
      </c>
      <c r="C10072" s="52" t="s">
        <v>10358</v>
      </c>
      <c r="D10072" s="808">
        <v>973.91</v>
      </c>
      <c r="E10072" s="757"/>
      <c r="F10072" s="757"/>
      <c r="G10072" s="757"/>
      <c r="H10072" s="757"/>
      <c r="I10072" s="757"/>
    </row>
    <row r="10073" spans="1:9" ht="15.75" customHeight="1">
      <c r="A10073" s="52">
        <v>39501</v>
      </c>
      <c r="B10073" s="52" t="s">
        <v>12936</v>
      </c>
      <c r="C10073" s="52" t="s">
        <v>10358</v>
      </c>
      <c r="D10073" s="967">
        <v>1028.96</v>
      </c>
      <c r="E10073" s="757"/>
      <c r="F10073" s="757"/>
      <c r="G10073" s="757"/>
      <c r="H10073" s="757"/>
      <c r="I10073" s="757"/>
    </row>
    <row r="10074" spans="1:9" ht="15.75" customHeight="1">
      <c r="A10074" s="52">
        <v>39499</v>
      </c>
      <c r="B10074" s="52" t="s">
        <v>12937</v>
      </c>
      <c r="C10074" s="52" t="s">
        <v>10358</v>
      </c>
      <c r="D10074" s="967">
        <v>1253.1400000000001</v>
      </c>
      <c r="E10074" s="757"/>
      <c r="F10074" s="757"/>
      <c r="G10074" s="757"/>
      <c r="H10074" s="757"/>
      <c r="I10074" s="757"/>
    </row>
    <row r="10075" spans="1:9" ht="15.75" customHeight="1">
      <c r="A10075" s="52">
        <v>43621</v>
      </c>
      <c r="B10075" s="52" t="s">
        <v>12938</v>
      </c>
      <c r="C10075" s="52" t="s">
        <v>10358</v>
      </c>
      <c r="D10075" s="967">
        <v>1034.78</v>
      </c>
      <c r="E10075" s="757"/>
      <c r="F10075" s="757"/>
      <c r="G10075" s="757"/>
      <c r="H10075" s="757"/>
      <c r="I10075" s="757"/>
    </row>
    <row r="10076" spans="1:9" ht="15.75" customHeight="1">
      <c r="A10076" s="52">
        <v>3733</v>
      </c>
      <c r="B10076" s="52" t="s">
        <v>12939</v>
      </c>
      <c r="C10076" s="52" t="s">
        <v>10774</v>
      </c>
      <c r="D10076" s="808">
        <v>70.56</v>
      </c>
      <c r="E10076" s="757"/>
      <c r="F10076" s="757"/>
      <c r="G10076" s="757"/>
      <c r="H10076" s="757"/>
      <c r="I10076" s="757"/>
    </row>
    <row r="10077" spans="1:9" ht="15.75" customHeight="1">
      <c r="A10077" s="52">
        <v>3731</v>
      </c>
      <c r="B10077" s="52" t="s">
        <v>12940</v>
      </c>
      <c r="C10077" s="52" t="s">
        <v>10774</v>
      </c>
      <c r="D10077" s="808">
        <v>65.5</v>
      </c>
      <c r="E10077" s="757"/>
      <c r="F10077" s="757"/>
      <c r="G10077" s="757"/>
      <c r="H10077" s="757"/>
      <c r="I10077" s="757"/>
    </row>
    <row r="10078" spans="1:9" ht="15.75" customHeight="1">
      <c r="A10078" s="52">
        <v>38137</v>
      </c>
      <c r="B10078" s="52" t="s">
        <v>12941</v>
      </c>
      <c r="C10078" s="52" t="s">
        <v>10774</v>
      </c>
      <c r="D10078" s="808">
        <v>65.88</v>
      </c>
      <c r="E10078" s="757"/>
      <c r="F10078" s="757"/>
      <c r="G10078" s="757"/>
      <c r="H10078" s="757"/>
      <c r="I10078" s="757"/>
    </row>
    <row r="10079" spans="1:9" ht="15.75" customHeight="1">
      <c r="A10079" s="52">
        <v>38135</v>
      </c>
      <c r="B10079" s="52" t="s">
        <v>12942</v>
      </c>
      <c r="C10079" s="52" t="s">
        <v>10774</v>
      </c>
      <c r="D10079" s="808">
        <v>83.52</v>
      </c>
      <c r="E10079" s="757"/>
      <c r="F10079" s="757"/>
      <c r="G10079" s="757"/>
      <c r="H10079" s="757"/>
      <c r="I10079" s="757"/>
    </row>
    <row r="10080" spans="1:9" ht="15.75" customHeight="1">
      <c r="A10080" s="52">
        <v>38138</v>
      </c>
      <c r="B10080" s="52" t="s">
        <v>12943</v>
      </c>
      <c r="C10080" s="52" t="s">
        <v>10774</v>
      </c>
      <c r="D10080" s="808">
        <v>64.7</v>
      </c>
      <c r="E10080" s="757"/>
      <c r="F10080" s="757"/>
      <c r="G10080" s="757"/>
      <c r="H10080" s="757"/>
      <c r="I10080" s="757"/>
    </row>
    <row r="10081" spans="1:9" ht="15.75" customHeight="1">
      <c r="A10081" s="52">
        <v>3736</v>
      </c>
      <c r="B10081" s="52" t="s">
        <v>12944</v>
      </c>
      <c r="C10081" s="52" t="s">
        <v>10774</v>
      </c>
      <c r="D10081" s="808">
        <v>47</v>
      </c>
      <c r="E10081" s="757"/>
      <c r="F10081" s="757"/>
      <c r="G10081" s="757"/>
      <c r="H10081" s="757"/>
      <c r="I10081" s="757"/>
    </row>
    <row r="10082" spans="1:9" ht="15.75" customHeight="1">
      <c r="A10082" s="52">
        <v>3741</v>
      </c>
      <c r="B10082" s="52" t="s">
        <v>12945</v>
      </c>
      <c r="C10082" s="52" t="s">
        <v>10774</v>
      </c>
      <c r="D10082" s="808">
        <v>48.99</v>
      </c>
      <c r="E10082" s="757"/>
      <c r="F10082" s="757"/>
      <c r="G10082" s="757"/>
      <c r="H10082" s="757"/>
      <c r="I10082" s="757"/>
    </row>
    <row r="10083" spans="1:9" ht="15.75" customHeight="1">
      <c r="A10083" s="52">
        <v>3745</v>
      </c>
      <c r="B10083" s="52" t="s">
        <v>12946</v>
      </c>
      <c r="C10083" s="52" t="s">
        <v>10774</v>
      </c>
      <c r="D10083" s="808">
        <v>52.82</v>
      </c>
      <c r="E10083" s="757"/>
      <c r="F10083" s="757"/>
      <c r="G10083" s="757"/>
      <c r="H10083" s="757"/>
      <c r="I10083" s="757"/>
    </row>
    <row r="10084" spans="1:9" ht="15.75" customHeight="1">
      <c r="A10084" s="52">
        <v>3743</v>
      </c>
      <c r="B10084" s="52" t="s">
        <v>12947</v>
      </c>
      <c r="C10084" s="52" t="s">
        <v>10774</v>
      </c>
      <c r="D10084" s="808">
        <v>48.82</v>
      </c>
      <c r="E10084" s="757"/>
      <c r="F10084" s="757"/>
      <c r="G10084" s="757"/>
      <c r="H10084" s="757"/>
      <c r="I10084" s="757"/>
    </row>
    <row r="10085" spans="1:9" ht="15.75" customHeight="1">
      <c r="A10085" s="52">
        <v>3744</v>
      </c>
      <c r="B10085" s="52" t="s">
        <v>12948</v>
      </c>
      <c r="C10085" s="52" t="s">
        <v>10774</v>
      </c>
      <c r="D10085" s="808">
        <v>53.74</v>
      </c>
      <c r="E10085" s="757"/>
      <c r="F10085" s="757"/>
      <c r="G10085" s="757"/>
      <c r="H10085" s="757"/>
      <c r="I10085" s="757"/>
    </row>
    <row r="10086" spans="1:9" ht="15.75" customHeight="1">
      <c r="A10086" s="52">
        <v>3739</v>
      </c>
      <c r="B10086" s="52" t="s">
        <v>12949</v>
      </c>
      <c r="C10086" s="52" t="s">
        <v>10774</v>
      </c>
      <c r="D10086" s="808">
        <v>56.47</v>
      </c>
      <c r="E10086" s="757"/>
      <c r="F10086" s="757"/>
      <c r="G10086" s="757"/>
      <c r="H10086" s="757"/>
      <c r="I10086" s="757"/>
    </row>
    <row r="10087" spans="1:9" ht="15.75" customHeight="1">
      <c r="A10087" s="52">
        <v>3737</v>
      </c>
      <c r="B10087" s="52" t="s">
        <v>12950</v>
      </c>
      <c r="C10087" s="52" t="s">
        <v>10774</v>
      </c>
      <c r="D10087" s="808">
        <v>59.2</v>
      </c>
      <c r="E10087" s="757"/>
      <c r="F10087" s="757"/>
      <c r="G10087" s="757"/>
      <c r="H10087" s="757"/>
      <c r="I10087" s="757"/>
    </row>
    <row r="10088" spans="1:9" ht="15.75" customHeight="1">
      <c r="A10088" s="52">
        <v>3738</v>
      </c>
      <c r="B10088" s="52" t="s">
        <v>12951</v>
      </c>
      <c r="C10088" s="52" t="s">
        <v>10774</v>
      </c>
      <c r="D10088" s="808">
        <v>68.31</v>
      </c>
      <c r="E10088" s="757"/>
      <c r="F10088" s="757"/>
      <c r="G10088" s="757"/>
      <c r="H10088" s="757"/>
      <c r="I10088" s="757"/>
    </row>
    <row r="10089" spans="1:9" ht="15.75" customHeight="1">
      <c r="A10089" s="52">
        <v>3747</v>
      </c>
      <c r="B10089" s="52" t="s">
        <v>12952</v>
      </c>
      <c r="C10089" s="52" t="s">
        <v>10774</v>
      </c>
      <c r="D10089" s="808">
        <v>53.74</v>
      </c>
      <c r="E10089" s="757"/>
      <c r="F10089" s="757"/>
      <c r="G10089" s="757"/>
      <c r="H10089" s="757"/>
      <c r="I10089" s="757"/>
    </row>
    <row r="10090" spans="1:9" ht="15.75" customHeight="1">
      <c r="A10090" s="52">
        <v>11649</v>
      </c>
      <c r="B10090" s="52" t="s">
        <v>12953</v>
      </c>
      <c r="C10090" s="52" t="s">
        <v>10358</v>
      </c>
      <c r="D10090" s="808">
        <v>389.84</v>
      </c>
      <c r="E10090" s="757"/>
      <c r="F10090" s="757"/>
      <c r="G10090" s="757"/>
      <c r="H10090" s="757"/>
      <c r="I10090" s="757"/>
    </row>
    <row r="10091" spans="1:9" ht="15.75" customHeight="1">
      <c r="A10091" s="52">
        <v>11650</v>
      </c>
      <c r="B10091" s="52" t="s">
        <v>12954</v>
      </c>
      <c r="C10091" s="52" t="s">
        <v>10358</v>
      </c>
      <c r="D10091" s="808">
        <v>664.46</v>
      </c>
      <c r="E10091" s="757"/>
      <c r="F10091" s="757"/>
      <c r="G10091" s="757"/>
      <c r="H10091" s="757"/>
      <c r="I10091" s="757"/>
    </row>
    <row r="10092" spans="1:9" ht="15.75" customHeight="1">
      <c r="A10092" s="52">
        <v>3742</v>
      </c>
      <c r="B10092" s="52" t="s">
        <v>12955</v>
      </c>
      <c r="C10092" s="52" t="s">
        <v>10774</v>
      </c>
      <c r="D10092" s="808">
        <v>70.86</v>
      </c>
      <c r="E10092" s="757"/>
      <c r="F10092" s="757"/>
      <c r="G10092" s="757"/>
      <c r="H10092" s="757"/>
      <c r="I10092" s="757"/>
    </row>
    <row r="10093" spans="1:9" ht="15.75" customHeight="1">
      <c r="A10093" s="52">
        <v>3746</v>
      </c>
      <c r="B10093" s="52" t="s">
        <v>12956</v>
      </c>
      <c r="C10093" s="52" t="s">
        <v>10774</v>
      </c>
      <c r="D10093" s="808">
        <v>82.74</v>
      </c>
      <c r="E10093" s="757"/>
      <c r="F10093" s="757"/>
      <c r="G10093" s="757"/>
      <c r="H10093" s="757"/>
      <c r="I10093" s="757"/>
    </row>
    <row r="10094" spans="1:9" ht="15.75" customHeight="1">
      <c r="A10094" s="52">
        <v>21106</v>
      </c>
      <c r="B10094" s="52" t="s">
        <v>12957</v>
      </c>
      <c r="C10094" s="52" t="s">
        <v>10406</v>
      </c>
      <c r="D10094" s="808">
        <v>39.54</v>
      </c>
      <c r="E10094" s="757"/>
      <c r="F10094" s="757"/>
      <c r="G10094" s="757"/>
      <c r="H10094" s="757"/>
      <c r="I10094" s="757"/>
    </row>
    <row r="10095" spans="1:9" ht="15.75" customHeight="1">
      <c r="A10095" s="52">
        <v>3755</v>
      </c>
      <c r="B10095" s="52" t="s">
        <v>12958</v>
      </c>
      <c r="C10095" s="52" t="s">
        <v>10358</v>
      </c>
      <c r="D10095" s="808">
        <v>27.68</v>
      </c>
      <c r="E10095" s="757"/>
      <c r="F10095" s="757"/>
      <c r="G10095" s="757"/>
      <c r="H10095" s="757"/>
      <c r="I10095" s="757"/>
    </row>
    <row r="10096" spans="1:9" ht="15.75" customHeight="1">
      <c r="A10096" s="52">
        <v>3750</v>
      </c>
      <c r="B10096" s="52" t="s">
        <v>12959</v>
      </c>
      <c r="C10096" s="52" t="s">
        <v>10358</v>
      </c>
      <c r="D10096" s="808">
        <v>37.22</v>
      </c>
      <c r="E10096" s="757"/>
      <c r="F10096" s="757"/>
      <c r="G10096" s="757"/>
      <c r="H10096" s="757"/>
      <c r="I10096" s="757"/>
    </row>
    <row r="10097" spans="1:9" ht="15.75" customHeight="1">
      <c r="A10097" s="52">
        <v>3756</v>
      </c>
      <c r="B10097" s="52" t="s">
        <v>12960</v>
      </c>
      <c r="C10097" s="52" t="s">
        <v>10358</v>
      </c>
      <c r="D10097" s="808">
        <v>69.55</v>
      </c>
      <c r="E10097" s="757"/>
      <c r="F10097" s="757"/>
      <c r="G10097" s="757"/>
      <c r="H10097" s="757"/>
      <c r="I10097" s="757"/>
    </row>
    <row r="10098" spans="1:9" ht="15.75" customHeight="1">
      <c r="A10098" s="52">
        <v>39377</v>
      </c>
      <c r="B10098" s="52" t="s">
        <v>12961</v>
      </c>
      <c r="C10098" s="52" t="s">
        <v>10358</v>
      </c>
      <c r="D10098" s="808">
        <v>206.03</v>
      </c>
      <c r="E10098" s="757"/>
      <c r="F10098" s="757"/>
      <c r="G10098" s="757"/>
      <c r="H10098" s="757"/>
      <c r="I10098" s="757"/>
    </row>
    <row r="10099" spans="1:9" ht="15.75" customHeight="1">
      <c r="A10099" s="52">
        <v>38191</v>
      </c>
      <c r="B10099" s="52" t="s">
        <v>12962</v>
      </c>
      <c r="C10099" s="52" t="s">
        <v>10358</v>
      </c>
      <c r="D10099" s="808">
        <v>15.34</v>
      </c>
      <c r="E10099" s="757"/>
      <c r="F10099" s="757"/>
      <c r="G10099" s="757"/>
      <c r="H10099" s="757"/>
      <c r="I10099" s="757"/>
    </row>
    <row r="10100" spans="1:9" ht="15.75" customHeight="1">
      <c r="A10100" s="52">
        <v>39381</v>
      </c>
      <c r="B10100" s="52" t="s">
        <v>12963</v>
      </c>
      <c r="C10100" s="52" t="s">
        <v>10358</v>
      </c>
      <c r="D10100" s="808">
        <v>14.31</v>
      </c>
      <c r="E10100" s="757"/>
      <c r="F10100" s="757"/>
      <c r="G10100" s="757"/>
      <c r="H10100" s="757"/>
      <c r="I10100" s="757"/>
    </row>
    <row r="10101" spans="1:9" ht="15.75" customHeight="1">
      <c r="A10101" s="52">
        <v>38780</v>
      </c>
      <c r="B10101" s="52" t="s">
        <v>12964</v>
      </c>
      <c r="C10101" s="52" t="s">
        <v>10358</v>
      </c>
      <c r="D10101" s="808">
        <v>17.5</v>
      </c>
      <c r="E10101" s="757"/>
      <c r="F10101" s="757"/>
      <c r="G10101" s="757"/>
      <c r="H10101" s="757"/>
      <c r="I10101" s="757"/>
    </row>
    <row r="10102" spans="1:9" ht="15.75" customHeight="1">
      <c r="A10102" s="52">
        <v>38781</v>
      </c>
      <c r="B10102" s="52" t="s">
        <v>12965</v>
      </c>
      <c r="C10102" s="52" t="s">
        <v>10358</v>
      </c>
      <c r="D10102" s="808">
        <v>59.09</v>
      </c>
      <c r="E10102" s="757"/>
      <c r="F10102" s="757"/>
      <c r="G10102" s="757"/>
      <c r="H10102" s="757"/>
      <c r="I10102" s="757"/>
    </row>
    <row r="10103" spans="1:9" ht="15.75" customHeight="1">
      <c r="A10103" s="52">
        <v>38192</v>
      </c>
      <c r="B10103" s="52" t="s">
        <v>12966</v>
      </c>
      <c r="C10103" s="52" t="s">
        <v>10358</v>
      </c>
      <c r="D10103" s="808">
        <v>106.93</v>
      </c>
      <c r="E10103" s="757"/>
      <c r="F10103" s="757"/>
      <c r="G10103" s="757"/>
      <c r="H10103" s="757"/>
      <c r="I10103" s="757"/>
    </row>
    <row r="10104" spans="1:9" ht="15.75" customHeight="1">
      <c r="A10104" s="52">
        <v>3753</v>
      </c>
      <c r="B10104" s="52" t="s">
        <v>12967</v>
      </c>
      <c r="C10104" s="52" t="s">
        <v>10358</v>
      </c>
      <c r="D10104" s="808">
        <v>9.36</v>
      </c>
      <c r="E10104" s="757"/>
      <c r="F10104" s="757"/>
      <c r="G10104" s="757"/>
      <c r="H10104" s="757"/>
      <c r="I10104" s="757"/>
    </row>
    <row r="10105" spans="1:9" ht="15.75" customHeight="1">
      <c r="A10105" s="52">
        <v>38782</v>
      </c>
      <c r="B10105" s="52" t="s">
        <v>12968</v>
      </c>
      <c r="C10105" s="52" t="s">
        <v>10358</v>
      </c>
      <c r="D10105" s="808">
        <v>12.19</v>
      </c>
      <c r="E10105" s="757"/>
      <c r="F10105" s="757"/>
      <c r="G10105" s="757"/>
      <c r="H10105" s="757"/>
      <c r="I10105" s="757"/>
    </row>
    <row r="10106" spans="1:9" ht="15.75" customHeight="1">
      <c r="A10106" s="52">
        <v>38778</v>
      </c>
      <c r="B10106" s="52" t="s">
        <v>12969</v>
      </c>
      <c r="C10106" s="52" t="s">
        <v>10358</v>
      </c>
      <c r="D10106" s="808">
        <v>9.15</v>
      </c>
      <c r="E10106" s="757"/>
      <c r="F10106" s="757"/>
      <c r="G10106" s="757"/>
      <c r="H10106" s="757"/>
      <c r="I10106" s="757"/>
    </row>
    <row r="10107" spans="1:9" ht="15.75" customHeight="1">
      <c r="A10107" s="52">
        <v>38779</v>
      </c>
      <c r="B10107" s="52" t="s">
        <v>12970</v>
      </c>
      <c r="C10107" s="52" t="s">
        <v>10358</v>
      </c>
      <c r="D10107" s="808">
        <v>9.69</v>
      </c>
      <c r="E10107" s="757"/>
      <c r="F10107" s="757"/>
      <c r="G10107" s="757"/>
      <c r="H10107" s="757"/>
      <c r="I10107" s="757"/>
    </row>
    <row r="10108" spans="1:9" ht="15.75" customHeight="1">
      <c r="A10108" s="52">
        <v>39388</v>
      </c>
      <c r="B10108" s="52" t="s">
        <v>12971</v>
      </c>
      <c r="C10108" s="52" t="s">
        <v>10358</v>
      </c>
      <c r="D10108" s="808">
        <v>8.7899999999999991</v>
      </c>
      <c r="E10108" s="757"/>
      <c r="F10108" s="757"/>
      <c r="G10108" s="757"/>
      <c r="H10108" s="757"/>
      <c r="I10108" s="757"/>
    </row>
    <row r="10109" spans="1:9" ht="15.75" customHeight="1">
      <c r="A10109" s="52">
        <v>39387</v>
      </c>
      <c r="B10109" s="52" t="s">
        <v>12972</v>
      </c>
      <c r="C10109" s="52" t="s">
        <v>10358</v>
      </c>
      <c r="D10109" s="808">
        <v>13.71</v>
      </c>
      <c r="E10109" s="757"/>
      <c r="F10109" s="757"/>
      <c r="G10109" s="757"/>
      <c r="H10109" s="757"/>
      <c r="I10109" s="757"/>
    </row>
    <row r="10110" spans="1:9" ht="15.75" customHeight="1">
      <c r="A10110" s="52">
        <v>39386</v>
      </c>
      <c r="B10110" s="52" t="s">
        <v>12973</v>
      </c>
      <c r="C10110" s="52" t="s">
        <v>10358</v>
      </c>
      <c r="D10110" s="808">
        <v>9.56</v>
      </c>
      <c r="E10110" s="757"/>
      <c r="F10110" s="757"/>
      <c r="G10110" s="757"/>
      <c r="H10110" s="757"/>
      <c r="I10110" s="757"/>
    </row>
    <row r="10111" spans="1:9" ht="15.75" customHeight="1">
      <c r="A10111" s="52">
        <v>38194</v>
      </c>
      <c r="B10111" s="52" t="s">
        <v>12974</v>
      </c>
      <c r="C10111" s="52" t="s">
        <v>10358</v>
      </c>
      <c r="D10111" s="808">
        <v>7.15</v>
      </c>
      <c r="E10111" s="757"/>
      <c r="F10111" s="757"/>
      <c r="G10111" s="757"/>
      <c r="H10111" s="757"/>
      <c r="I10111" s="757"/>
    </row>
    <row r="10112" spans="1:9" ht="15.75" customHeight="1">
      <c r="A10112" s="52">
        <v>38193</v>
      </c>
      <c r="B10112" s="52" t="s">
        <v>12975</v>
      </c>
      <c r="C10112" s="52" t="s">
        <v>10358</v>
      </c>
      <c r="D10112" s="808">
        <v>6.21</v>
      </c>
      <c r="E10112" s="757"/>
      <c r="F10112" s="757"/>
      <c r="G10112" s="757"/>
      <c r="H10112" s="757"/>
      <c r="I10112" s="757"/>
    </row>
    <row r="10113" spans="1:9" ht="15.75" customHeight="1">
      <c r="A10113" s="52">
        <v>12216</v>
      </c>
      <c r="B10113" s="52" t="s">
        <v>12976</v>
      </c>
      <c r="C10113" s="52" t="s">
        <v>10358</v>
      </c>
      <c r="D10113" s="808">
        <v>53.47</v>
      </c>
      <c r="E10113" s="757"/>
      <c r="F10113" s="757"/>
      <c r="G10113" s="757"/>
      <c r="H10113" s="757"/>
      <c r="I10113" s="757"/>
    </row>
    <row r="10114" spans="1:9" ht="15.75" customHeight="1">
      <c r="A10114" s="52">
        <v>3757</v>
      </c>
      <c r="B10114" s="52" t="s">
        <v>12977</v>
      </c>
      <c r="C10114" s="52" t="s">
        <v>10358</v>
      </c>
      <c r="D10114" s="808">
        <v>61.83</v>
      </c>
      <c r="E10114" s="757"/>
      <c r="F10114" s="757"/>
      <c r="G10114" s="757"/>
      <c r="H10114" s="757"/>
      <c r="I10114" s="757"/>
    </row>
    <row r="10115" spans="1:9" ht="15.75" customHeight="1">
      <c r="A10115" s="52">
        <v>3758</v>
      </c>
      <c r="B10115" s="52" t="s">
        <v>12978</v>
      </c>
      <c r="C10115" s="52" t="s">
        <v>10358</v>
      </c>
      <c r="D10115" s="808">
        <v>72.09</v>
      </c>
      <c r="E10115" s="757"/>
      <c r="F10115" s="757"/>
      <c r="G10115" s="757"/>
      <c r="H10115" s="757"/>
      <c r="I10115" s="757"/>
    </row>
    <row r="10116" spans="1:9" ht="15.75" customHeight="1">
      <c r="A10116" s="52">
        <v>12214</v>
      </c>
      <c r="B10116" s="52" t="s">
        <v>12979</v>
      </c>
      <c r="C10116" s="52" t="s">
        <v>10358</v>
      </c>
      <c r="D10116" s="808">
        <v>24.68</v>
      </c>
      <c r="E10116" s="757"/>
      <c r="F10116" s="757"/>
      <c r="G10116" s="757"/>
      <c r="H10116" s="757"/>
      <c r="I10116" s="757"/>
    </row>
    <row r="10117" spans="1:9" ht="15.75" customHeight="1">
      <c r="A10117" s="52">
        <v>3749</v>
      </c>
      <c r="B10117" s="52" t="s">
        <v>12980</v>
      </c>
      <c r="C10117" s="52" t="s">
        <v>10358</v>
      </c>
      <c r="D10117" s="808">
        <v>44</v>
      </c>
      <c r="E10117" s="757"/>
      <c r="F10117" s="757"/>
      <c r="G10117" s="757"/>
      <c r="H10117" s="757"/>
      <c r="I10117" s="757"/>
    </row>
    <row r="10118" spans="1:9" ht="15.75" customHeight="1">
      <c r="A10118" s="52">
        <v>3751</v>
      </c>
      <c r="B10118" s="52" t="s">
        <v>12981</v>
      </c>
      <c r="C10118" s="52" t="s">
        <v>10358</v>
      </c>
      <c r="D10118" s="808">
        <v>60.05</v>
      </c>
      <c r="E10118" s="757"/>
      <c r="F10118" s="757"/>
      <c r="G10118" s="757"/>
      <c r="H10118" s="757"/>
      <c r="I10118" s="757"/>
    </row>
    <row r="10119" spans="1:9" ht="15.75" customHeight="1">
      <c r="A10119" s="52">
        <v>39376</v>
      </c>
      <c r="B10119" s="52" t="s">
        <v>12982</v>
      </c>
      <c r="C10119" s="52" t="s">
        <v>10358</v>
      </c>
      <c r="D10119" s="808">
        <v>50.62</v>
      </c>
      <c r="E10119" s="757"/>
      <c r="F10119" s="757"/>
      <c r="G10119" s="757"/>
      <c r="H10119" s="757"/>
      <c r="I10119" s="757"/>
    </row>
    <row r="10120" spans="1:9" ht="15.75" customHeight="1">
      <c r="A10120" s="52">
        <v>3752</v>
      </c>
      <c r="B10120" s="52" t="s">
        <v>12983</v>
      </c>
      <c r="C10120" s="52" t="s">
        <v>10358</v>
      </c>
      <c r="D10120" s="808">
        <v>99.05</v>
      </c>
      <c r="E10120" s="757"/>
      <c r="F10120" s="757"/>
      <c r="G10120" s="757"/>
      <c r="H10120" s="757"/>
      <c r="I10120" s="757"/>
    </row>
    <row r="10121" spans="1:9" ht="15.75" customHeight="1">
      <c r="A10121" s="52">
        <v>746</v>
      </c>
      <c r="B10121" s="52" t="s">
        <v>12984</v>
      </c>
      <c r="C10121" s="52" t="s">
        <v>10358</v>
      </c>
      <c r="D10121" s="967">
        <v>2600</v>
      </c>
      <c r="E10121" s="757"/>
      <c r="F10121" s="757"/>
      <c r="G10121" s="757"/>
      <c r="H10121" s="757"/>
      <c r="I10121" s="757"/>
    </row>
    <row r="10122" spans="1:9" ht="15.75" customHeight="1">
      <c r="A10122" s="52">
        <v>20269</v>
      </c>
      <c r="B10122" s="52" t="s">
        <v>12985</v>
      </c>
      <c r="C10122" s="52" t="s">
        <v>10358</v>
      </c>
      <c r="D10122" s="808">
        <v>91.27</v>
      </c>
      <c r="E10122" s="757"/>
      <c r="F10122" s="757"/>
      <c r="G10122" s="757"/>
      <c r="H10122" s="757"/>
      <c r="I10122" s="757"/>
    </row>
    <row r="10123" spans="1:9" ht="15.75" customHeight="1">
      <c r="A10123" s="52">
        <v>20270</v>
      </c>
      <c r="B10123" s="52" t="s">
        <v>12986</v>
      </c>
      <c r="C10123" s="52" t="s">
        <v>10358</v>
      </c>
      <c r="D10123" s="808">
        <v>100.85</v>
      </c>
      <c r="E10123" s="757"/>
      <c r="F10123" s="757"/>
      <c r="G10123" s="757"/>
      <c r="H10123" s="757"/>
      <c r="I10123" s="757"/>
    </row>
    <row r="10124" spans="1:9" ht="15.75" customHeight="1">
      <c r="A10124" s="52">
        <v>11696</v>
      </c>
      <c r="B10124" s="52" t="s">
        <v>12987</v>
      </c>
      <c r="C10124" s="52" t="s">
        <v>10358</v>
      </c>
      <c r="D10124" s="808">
        <v>161.43</v>
      </c>
      <c r="E10124" s="757"/>
      <c r="F10124" s="757"/>
      <c r="G10124" s="757"/>
      <c r="H10124" s="757"/>
      <c r="I10124" s="757"/>
    </row>
    <row r="10125" spans="1:9" ht="15.75" customHeight="1">
      <c r="A10125" s="52">
        <v>10427</v>
      </c>
      <c r="B10125" s="52" t="s">
        <v>12988</v>
      </c>
      <c r="C10125" s="52" t="s">
        <v>10358</v>
      </c>
      <c r="D10125" s="808">
        <v>451.76</v>
      </c>
      <c r="E10125" s="757"/>
      <c r="F10125" s="757"/>
      <c r="G10125" s="757"/>
      <c r="H10125" s="757"/>
      <c r="I10125" s="757"/>
    </row>
    <row r="10126" spans="1:9" ht="15.75" customHeight="1">
      <c r="A10126" s="52">
        <v>10428</v>
      </c>
      <c r="B10126" s="52" t="s">
        <v>12989</v>
      </c>
      <c r="C10126" s="52" t="s">
        <v>10358</v>
      </c>
      <c r="D10126" s="808">
        <v>465.46</v>
      </c>
      <c r="E10126" s="757"/>
      <c r="F10126" s="757"/>
      <c r="G10126" s="757"/>
      <c r="H10126" s="757"/>
      <c r="I10126" s="757"/>
    </row>
    <row r="10127" spans="1:9" ht="15.75" customHeight="1">
      <c r="A10127" s="52">
        <v>36521</v>
      </c>
      <c r="B10127" s="52" t="s">
        <v>12990</v>
      </c>
      <c r="C10127" s="52" t="s">
        <v>10358</v>
      </c>
      <c r="D10127" s="808">
        <v>145.22999999999999</v>
      </c>
      <c r="E10127" s="757"/>
      <c r="F10127" s="757"/>
      <c r="G10127" s="757"/>
      <c r="H10127" s="757"/>
      <c r="I10127" s="757"/>
    </row>
    <row r="10128" spans="1:9" ht="15.75" customHeight="1">
      <c r="A10128" s="52">
        <v>36794</v>
      </c>
      <c r="B10128" s="52" t="s">
        <v>12991</v>
      </c>
      <c r="C10128" s="52" t="s">
        <v>10358</v>
      </c>
      <c r="D10128" s="808">
        <v>154.61000000000001</v>
      </c>
      <c r="E10128" s="757"/>
      <c r="F10128" s="757"/>
      <c r="G10128" s="757"/>
      <c r="H10128" s="757"/>
      <c r="I10128" s="757"/>
    </row>
    <row r="10129" spans="1:9" ht="15.75" customHeight="1">
      <c r="A10129" s="52">
        <v>10426</v>
      </c>
      <c r="B10129" s="52" t="s">
        <v>12992</v>
      </c>
      <c r="C10129" s="52" t="s">
        <v>10358</v>
      </c>
      <c r="D10129" s="808">
        <v>173.13</v>
      </c>
      <c r="E10129" s="757"/>
      <c r="F10129" s="757"/>
      <c r="G10129" s="757"/>
      <c r="H10129" s="757"/>
      <c r="I10129" s="757"/>
    </row>
    <row r="10130" spans="1:9" ht="15.75" customHeight="1">
      <c r="A10130" s="52">
        <v>10425</v>
      </c>
      <c r="B10130" s="52" t="s">
        <v>12993</v>
      </c>
      <c r="C10130" s="52" t="s">
        <v>10358</v>
      </c>
      <c r="D10130" s="808">
        <v>87.83</v>
      </c>
      <c r="E10130" s="757"/>
      <c r="F10130" s="757"/>
      <c r="G10130" s="757"/>
      <c r="H10130" s="757"/>
      <c r="I10130" s="757"/>
    </row>
    <row r="10131" spans="1:9" ht="15.75" customHeight="1">
      <c r="A10131" s="52">
        <v>10431</v>
      </c>
      <c r="B10131" s="52" t="s">
        <v>12994</v>
      </c>
      <c r="C10131" s="52" t="s">
        <v>10358</v>
      </c>
      <c r="D10131" s="808">
        <v>300.7</v>
      </c>
      <c r="E10131" s="757"/>
      <c r="F10131" s="757"/>
      <c r="G10131" s="757"/>
      <c r="H10131" s="757"/>
      <c r="I10131" s="757"/>
    </row>
    <row r="10132" spans="1:9" ht="15.75" customHeight="1">
      <c r="A10132" s="52">
        <v>10429</v>
      </c>
      <c r="B10132" s="52" t="s">
        <v>12995</v>
      </c>
      <c r="C10132" s="52" t="s">
        <v>10358</v>
      </c>
      <c r="D10132" s="808">
        <v>148.34</v>
      </c>
      <c r="E10132" s="757"/>
      <c r="F10132" s="757"/>
      <c r="G10132" s="757"/>
      <c r="H10132" s="757"/>
      <c r="I10132" s="757"/>
    </row>
    <row r="10133" spans="1:9" ht="15.75" customHeight="1">
      <c r="A10133" s="52">
        <v>2354</v>
      </c>
      <c r="B10133" s="52" t="s">
        <v>12996</v>
      </c>
      <c r="C10133" s="52" t="s">
        <v>10509</v>
      </c>
      <c r="D10133" s="808">
        <v>12.18</v>
      </c>
      <c r="E10133" s="757"/>
      <c r="F10133" s="757"/>
      <c r="G10133" s="757"/>
      <c r="H10133" s="757"/>
      <c r="I10133" s="757"/>
    </row>
    <row r="10134" spans="1:9" ht="15.75" customHeight="1">
      <c r="A10134" s="52">
        <v>40932</v>
      </c>
      <c r="B10134" s="52" t="s">
        <v>12997</v>
      </c>
      <c r="C10134" s="52" t="s">
        <v>10511</v>
      </c>
      <c r="D10134" s="967">
        <v>2136.6</v>
      </c>
      <c r="E10134" s="757"/>
      <c r="F10134" s="757"/>
      <c r="G10134" s="757"/>
      <c r="H10134" s="757"/>
      <c r="I10134" s="757"/>
    </row>
    <row r="10135" spans="1:9" ht="15.75" customHeight="1">
      <c r="A10135" s="52">
        <v>10853</v>
      </c>
      <c r="B10135" s="52" t="s">
        <v>12998</v>
      </c>
      <c r="C10135" s="52" t="s">
        <v>10358</v>
      </c>
      <c r="D10135" s="808">
        <v>105.49</v>
      </c>
      <c r="E10135" s="757"/>
      <c r="F10135" s="757"/>
      <c r="G10135" s="757"/>
      <c r="H10135" s="757"/>
      <c r="I10135" s="757"/>
    </row>
    <row r="10136" spans="1:9" ht="15.75" customHeight="1">
      <c r="A10136" s="52">
        <v>5093</v>
      </c>
      <c r="B10136" s="52" t="s">
        <v>12999</v>
      </c>
      <c r="C10136" s="52" t="s">
        <v>10788</v>
      </c>
      <c r="D10136" s="808">
        <v>16.82</v>
      </c>
      <c r="E10136" s="757"/>
      <c r="F10136" s="757"/>
      <c r="G10136" s="757"/>
      <c r="H10136" s="757"/>
      <c r="I10136" s="757"/>
    </row>
    <row r="10137" spans="1:9" ht="15.75" customHeight="1">
      <c r="A10137" s="52">
        <v>44331</v>
      </c>
      <c r="B10137" s="52" t="s">
        <v>13000</v>
      </c>
      <c r="C10137" s="52" t="s">
        <v>10408</v>
      </c>
      <c r="D10137" s="808">
        <v>44.04</v>
      </c>
      <c r="E10137" s="757"/>
      <c r="F10137" s="757"/>
      <c r="G10137" s="757"/>
      <c r="H10137" s="757"/>
      <c r="I10137" s="757"/>
    </row>
    <row r="10138" spans="1:9" ht="15.75" customHeight="1">
      <c r="A10138" s="52">
        <v>37768</v>
      </c>
      <c r="B10138" s="52" t="s">
        <v>13001</v>
      </c>
      <c r="C10138" s="52" t="s">
        <v>10358</v>
      </c>
      <c r="D10138" s="967">
        <v>278000</v>
      </c>
      <c r="E10138" s="757"/>
      <c r="F10138" s="757"/>
      <c r="G10138" s="757"/>
      <c r="H10138" s="757"/>
      <c r="I10138" s="757"/>
    </row>
    <row r="10139" spans="1:9" ht="15.75" customHeight="1">
      <c r="A10139" s="52">
        <v>37773</v>
      </c>
      <c r="B10139" s="52" t="s">
        <v>13002</v>
      </c>
      <c r="C10139" s="52" t="s">
        <v>10358</v>
      </c>
      <c r="D10139" s="967">
        <v>236068.87</v>
      </c>
      <c r="E10139" s="757"/>
      <c r="F10139" s="757"/>
      <c r="G10139" s="757"/>
      <c r="H10139" s="757"/>
      <c r="I10139" s="757"/>
    </row>
    <row r="10140" spans="1:9" ht="15.75" customHeight="1">
      <c r="A10140" s="52">
        <v>37769</v>
      </c>
      <c r="B10140" s="52" t="s">
        <v>13003</v>
      </c>
      <c r="C10140" s="52" t="s">
        <v>10358</v>
      </c>
      <c r="D10140" s="967">
        <v>395209.02</v>
      </c>
      <c r="E10140" s="757"/>
      <c r="F10140" s="757"/>
      <c r="G10140" s="757"/>
      <c r="H10140" s="757"/>
      <c r="I10140" s="757"/>
    </row>
    <row r="10141" spans="1:9" ht="15.75" customHeight="1">
      <c r="A10141" s="52">
        <v>37770</v>
      </c>
      <c r="B10141" s="52" t="s">
        <v>13004</v>
      </c>
      <c r="C10141" s="52" t="s">
        <v>10358</v>
      </c>
      <c r="D10141" s="967">
        <v>670732.76</v>
      </c>
      <c r="E10141" s="757"/>
      <c r="F10141" s="757"/>
      <c r="G10141" s="757"/>
      <c r="H10141" s="757"/>
      <c r="I10141" s="757"/>
    </row>
    <row r="10142" spans="1:9" ht="15.75" customHeight="1">
      <c r="A10142" s="52">
        <v>38382</v>
      </c>
      <c r="B10142" s="52" t="s">
        <v>13005</v>
      </c>
      <c r="C10142" s="52" t="s">
        <v>10358</v>
      </c>
      <c r="D10142" s="808">
        <v>9.56</v>
      </c>
      <c r="E10142" s="757"/>
      <c r="F10142" s="757"/>
      <c r="G10142" s="757"/>
      <c r="H10142" s="757"/>
      <c r="I10142" s="757"/>
    </row>
    <row r="10143" spans="1:9" ht="15.75" customHeight="1">
      <c r="A10143" s="52">
        <v>38383</v>
      </c>
      <c r="B10143" s="52" t="s">
        <v>13006</v>
      </c>
      <c r="C10143" s="52" t="s">
        <v>10358</v>
      </c>
      <c r="D10143" s="808">
        <v>1.79</v>
      </c>
      <c r="E10143" s="757"/>
      <c r="F10143" s="757"/>
      <c r="G10143" s="757"/>
      <c r="H10143" s="757"/>
      <c r="I10143" s="757"/>
    </row>
    <row r="10144" spans="1:9" ht="15.75" customHeight="1">
      <c r="A10144" s="52">
        <v>3768</v>
      </c>
      <c r="B10144" s="52" t="s">
        <v>13007</v>
      </c>
      <c r="C10144" s="52" t="s">
        <v>10358</v>
      </c>
      <c r="D10144" s="808">
        <v>3.15</v>
      </c>
      <c r="E10144" s="757"/>
      <c r="F10144" s="757"/>
      <c r="G10144" s="757"/>
      <c r="H10144" s="757"/>
      <c r="I10144" s="757"/>
    </row>
    <row r="10145" spans="1:9" ht="15.75" customHeight="1">
      <c r="A10145" s="52">
        <v>3767</v>
      </c>
      <c r="B10145" s="52" t="s">
        <v>13008</v>
      </c>
      <c r="C10145" s="52" t="s">
        <v>10358</v>
      </c>
      <c r="D10145" s="808">
        <v>1.05</v>
      </c>
      <c r="E10145" s="757"/>
      <c r="F10145" s="757"/>
      <c r="G10145" s="757"/>
      <c r="H10145" s="757"/>
      <c r="I10145" s="757"/>
    </row>
    <row r="10146" spans="1:9" ht="15.75" customHeight="1">
      <c r="A10146" s="52">
        <v>13192</v>
      </c>
      <c r="B10146" s="52" t="s">
        <v>13009</v>
      </c>
      <c r="C10146" s="52" t="s">
        <v>10358</v>
      </c>
      <c r="D10146" s="967">
        <v>7480.65</v>
      </c>
      <c r="E10146" s="757"/>
      <c r="F10146" s="757"/>
      <c r="G10146" s="757"/>
      <c r="H10146" s="757"/>
      <c r="I10146" s="757"/>
    </row>
    <row r="10147" spans="1:9" ht="15.75" customHeight="1">
      <c r="A10147" s="52">
        <v>38413</v>
      </c>
      <c r="B10147" s="52" t="s">
        <v>13010</v>
      </c>
      <c r="C10147" s="52" t="s">
        <v>10358</v>
      </c>
      <c r="D10147" s="967">
        <v>1237.19</v>
      </c>
      <c r="E10147" s="757"/>
      <c r="F10147" s="757"/>
      <c r="G10147" s="757"/>
      <c r="H10147" s="757"/>
      <c r="I10147" s="757"/>
    </row>
    <row r="10148" spans="1:9" ht="15.75" customHeight="1">
      <c r="A10148" s="52">
        <v>42440</v>
      </c>
      <c r="B10148" s="52" t="s">
        <v>13011</v>
      </c>
      <c r="C10148" s="52" t="s">
        <v>10358</v>
      </c>
      <c r="D10148" s="967">
        <v>1225.03</v>
      </c>
      <c r="E10148" s="757"/>
      <c r="F10148" s="757"/>
      <c r="G10148" s="757"/>
      <c r="H10148" s="757"/>
      <c r="I10148" s="757"/>
    </row>
    <row r="10149" spans="1:9" ht="15.75" customHeight="1">
      <c r="A10149" s="52">
        <v>20193</v>
      </c>
      <c r="B10149" s="52" t="s">
        <v>13012</v>
      </c>
      <c r="C10149" s="52" t="s">
        <v>13013</v>
      </c>
      <c r="D10149" s="808">
        <v>3.64</v>
      </c>
      <c r="E10149" s="757"/>
      <c r="F10149" s="757"/>
      <c r="G10149" s="757"/>
      <c r="H10149" s="757"/>
      <c r="I10149" s="757"/>
    </row>
    <row r="10150" spans="1:9" ht="15.75" customHeight="1">
      <c r="A10150" s="52">
        <v>10527</v>
      </c>
      <c r="B10150" s="52" t="s">
        <v>13014</v>
      </c>
      <c r="C10150" s="52" t="s">
        <v>13015</v>
      </c>
      <c r="D10150" s="808">
        <v>10.95</v>
      </c>
      <c r="E10150" s="757"/>
      <c r="F10150" s="757"/>
      <c r="G10150" s="757"/>
      <c r="H10150" s="757"/>
      <c r="I10150" s="757"/>
    </row>
    <row r="10151" spans="1:9" ht="15.75" customHeight="1">
      <c r="A10151" s="52">
        <v>41805</v>
      </c>
      <c r="B10151" s="52" t="s">
        <v>13016</v>
      </c>
      <c r="C10151" s="52" t="s">
        <v>10511</v>
      </c>
      <c r="D10151" s="808">
        <v>640</v>
      </c>
      <c r="E10151" s="757"/>
      <c r="F10151" s="757"/>
      <c r="G10151" s="757"/>
      <c r="H10151" s="757"/>
      <c r="I10151" s="757"/>
    </row>
    <row r="10152" spans="1:9" ht="15.75" customHeight="1">
      <c r="A10152" s="52">
        <v>40271</v>
      </c>
      <c r="B10152" s="52" t="s">
        <v>13017</v>
      </c>
      <c r="C10152" s="52" t="s">
        <v>10511</v>
      </c>
      <c r="D10152" s="808">
        <v>7.11</v>
      </c>
      <c r="E10152" s="757"/>
      <c r="F10152" s="757"/>
      <c r="G10152" s="757"/>
      <c r="H10152" s="757"/>
      <c r="I10152" s="757"/>
    </row>
    <row r="10153" spans="1:9" ht="15.75" customHeight="1">
      <c r="A10153" s="52">
        <v>40287</v>
      </c>
      <c r="B10153" s="52" t="s">
        <v>13018</v>
      </c>
      <c r="C10153" s="52" t="s">
        <v>10511</v>
      </c>
      <c r="D10153" s="808">
        <v>2.73</v>
      </c>
      <c r="E10153" s="757"/>
      <c r="F10153" s="757"/>
      <c r="G10153" s="757"/>
      <c r="H10153" s="757"/>
      <c r="I10153" s="757"/>
    </row>
    <row r="10154" spans="1:9" ht="15.75" customHeight="1">
      <c r="A10154" s="52">
        <v>4084</v>
      </c>
      <c r="B10154" s="52" t="s">
        <v>13019</v>
      </c>
      <c r="C10154" s="52" t="s">
        <v>10509</v>
      </c>
      <c r="D10154" s="808">
        <v>1.8</v>
      </c>
      <c r="E10154" s="757"/>
      <c r="F10154" s="757"/>
      <c r="G10154" s="757"/>
      <c r="H10154" s="757"/>
      <c r="I10154" s="757"/>
    </row>
    <row r="10155" spans="1:9" ht="15.75" customHeight="1">
      <c r="A10155" s="52">
        <v>743</v>
      </c>
      <c r="B10155" s="52" t="s">
        <v>13020</v>
      </c>
      <c r="C10155" s="52" t="s">
        <v>10509</v>
      </c>
      <c r="D10155" s="808">
        <v>1.8</v>
      </c>
      <c r="E10155" s="757"/>
      <c r="F10155" s="757"/>
      <c r="G10155" s="757"/>
      <c r="H10155" s="757"/>
      <c r="I10155" s="757"/>
    </row>
    <row r="10156" spans="1:9" ht="15.75" customHeight="1">
      <c r="A10156" s="52">
        <v>40293</v>
      </c>
      <c r="B10156" s="52" t="s">
        <v>13021</v>
      </c>
      <c r="C10156" s="52" t="s">
        <v>10509</v>
      </c>
      <c r="D10156" s="808">
        <v>2.16</v>
      </c>
      <c r="E10156" s="757"/>
      <c r="F10156" s="757"/>
      <c r="G10156" s="757"/>
      <c r="H10156" s="757"/>
      <c r="I10156" s="757"/>
    </row>
    <row r="10157" spans="1:9" ht="15.75" customHeight="1">
      <c r="A10157" s="52">
        <v>40294</v>
      </c>
      <c r="B10157" s="52" t="s">
        <v>13022</v>
      </c>
      <c r="C10157" s="52" t="s">
        <v>10509</v>
      </c>
      <c r="D10157" s="808">
        <v>1.8</v>
      </c>
      <c r="E10157" s="757"/>
      <c r="F10157" s="757"/>
      <c r="G10157" s="757"/>
      <c r="H10157" s="757"/>
      <c r="I10157" s="757"/>
    </row>
    <row r="10158" spans="1:9" ht="15.75" customHeight="1">
      <c r="A10158" s="52">
        <v>4085</v>
      </c>
      <c r="B10158" s="52" t="s">
        <v>13023</v>
      </c>
      <c r="C10158" s="52" t="s">
        <v>10509</v>
      </c>
      <c r="D10158" s="808">
        <v>2.52</v>
      </c>
      <c r="E10158" s="757"/>
      <c r="F10158" s="757"/>
      <c r="G10158" s="757"/>
      <c r="H10158" s="757"/>
      <c r="I10158" s="757"/>
    </row>
    <row r="10159" spans="1:9" ht="15.75" customHeight="1">
      <c r="A10159" s="52">
        <v>10779</v>
      </c>
      <c r="B10159" s="52" t="s">
        <v>13024</v>
      </c>
      <c r="C10159" s="52" t="s">
        <v>10511</v>
      </c>
      <c r="D10159" s="967">
        <v>1075</v>
      </c>
      <c r="E10159" s="757"/>
      <c r="F10159" s="757"/>
      <c r="G10159" s="757"/>
      <c r="H10159" s="757"/>
      <c r="I10159" s="757"/>
    </row>
    <row r="10160" spans="1:9" ht="15.75" customHeight="1">
      <c r="A10160" s="52">
        <v>10777</v>
      </c>
      <c r="B10160" s="52" t="s">
        <v>13025</v>
      </c>
      <c r="C10160" s="52" t="s">
        <v>10511</v>
      </c>
      <c r="D10160" s="808">
        <v>976.45</v>
      </c>
      <c r="E10160" s="757"/>
      <c r="F10160" s="757"/>
      <c r="G10160" s="757"/>
      <c r="H10160" s="757"/>
      <c r="I10160" s="757"/>
    </row>
    <row r="10161" spans="1:9" ht="15.75" customHeight="1">
      <c r="A10161" s="52">
        <v>10775</v>
      </c>
      <c r="B10161" s="52" t="s">
        <v>13026</v>
      </c>
      <c r="C10161" s="52" t="s">
        <v>10511</v>
      </c>
      <c r="D10161" s="808">
        <v>860</v>
      </c>
      <c r="E10161" s="757"/>
      <c r="F10161" s="757"/>
      <c r="G10161" s="757"/>
      <c r="H10161" s="757"/>
      <c r="I10161" s="757"/>
    </row>
    <row r="10162" spans="1:9" ht="15.75" customHeight="1">
      <c r="A10162" s="52">
        <v>10776</v>
      </c>
      <c r="B10162" s="52" t="s">
        <v>13027</v>
      </c>
      <c r="C10162" s="52" t="s">
        <v>10511</v>
      </c>
      <c r="D10162" s="808">
        <v>671.87</v>
      </c>
      <c r="E10162" s="757"/>
      <c r="F10162" s="757"/>
      <c r="G10162" s="757"/>
      <c r="H10162" s="757"/>
      <c r="I10162" s="757"/>
    </row>
    <row r="10163" spans="1:9" ht="15.75" customHeight="1">
      <c r="A10163" s="52">
        <v>10778</v>
      </c>
      <c r="B10163" s="52" t="s">
        <v>13028</v>
      </c>
      <c r="C10163" s="52" t="s">
        <v>10511</v>
      </c>
      <c r="D10163" s="967">
        <v>1075</v>
      </c>
      <c r="E10163" s="757"/>
      <c r="F10163" s="757"/>
      <c r="G10163" s="757"/>
      <c r="H10163" s="757"/>
      <c r="I10163" s="757"/>
    </row>
    <row r="10164" spans="1:9" ht="15.75" customHeight="1">
      <c r="A10164" s="52">
        <v>40339</v>
      </c>
      <c r="B10164" s="52" t="s">
        <v>13029</v>
      </c>
      <c r="C10164" s="52" t="s">
        <v>10511</v>
      </c>
      <c r="D10164" s="808">
        <v>2.73</v>
      </c>
      <c r="E10164" s="757"/>
      <c r="F10164" s="757"/>
      <c r="G10164" s="757"/>
      <c r="H10164" s="757"/>
      <c r="I10164" s="757"/>
    </row>
    <row r="10165" spans="1:9" ht="15.75" customHeight="1">
      <c r="A10165" s="52">
        <v>10749</v>
      </c>
      <c r="B10165" s="52" t="s">
        <v>13030</v>
      </c>
      <c r="C10165" s="52" t="s">
        <v>10511</v>
      </c>
      <c r="D10165" s="808">
        <v>5.01</v>
      </c>
      <c r="E10165" s="757"/>
      <c r="F10165" s="757"/>
      <c r="G10165" s="757"/>
      <c r="H10165" s="757"/>
      <c r="I10165" s="757"/>
    </row>
    <row r="10166" spans="1:9" ht="15.75" customHeight="1">
      <c r="A10166" s="52">
        <v>40290</v>
      </c>
      <c r="B10166" s="52" t="s">
        <v>13031</v>
      </c>
      <c r="C10166" s="52" t="s">
        <v>13032</v>
      </c>
      <c r="D10166" s="808">
        <v>7.22</v>
      </c>
      <c r="E10166" s="757"/>
      <c r="F10166" s="757"/>
      <c r="G10166" s="757"/>
      <c r="H10166" s="757"/>
      <c r="I10166" s="757"/>
    </row>
    <row r="10167" spans="1:9" ht="15.75" customHeight="1">
      <c r="A10167" s="52">
        <v>3346</v>
      </c>
      <c r="B10167" s="52" t="s">
        <v>13033</v>
      </c>
      <c r="C10167" s="52" t="s">
        <v>10509</v>
      </c>
      <c r="D10167" s="808">
        <v>16.350000000000001</v>
      </c>
      <c r="E10167" s="757"/>
      <c r="F10167" s="757"/>
      <c r="G10167" s="757"/>
      <c r="H10167" s="757"/>
      <c r="I10167" s="757"/>
    </row>
    <row r="10168" spans="1:9" ht="15.75" customHeight="1">
      <c r="A10168" s="52">
        <v>3348</v>
      </c>
      <c r="B10168" s="52" t="s">
        <v>13034</v>
      </c>
      <c r="C10168" s="52" t="s">
        <v>10509</v>
      </c>
      <c r="D10168" s="808">
        <v>19.559999999999999</v>
      </c>
      <c r="E10168" s="757"/>
      <c r="F10168" s="757"/>
      <c r="G10168" s="757"/>
      <c r="H10168" s="757"/>
      <c r="I10168" s="757"/>
    </row>
    <row r="10169" spans="1:9" ht="15.75" customHeight="1">
      <c r="A10169" s="52">
        <v>39833</v>
      </c>
      <c r="B10169" s="52" t="s">
        <v>13035</v>
      </c>
      <c r="C10169" s="52" t="s">
        <v>10509</v>
      </c>
      <c r="D10169" s="808">
        <v>26.79</v>
      </c>
      <c r="E10169" s="757"/>
      <c r="F10169" s="757"/>
      <c r="G10169" s="757"/>
      <c r="H10169" s="757"/>
      <c r="I10169" s="757"/>
    </row>
    <row r="10170" spans="1:9" ht="15.75" customHeight="1">
      <c r="A10170" s="52">
        <v>7252</v>
      </c>
      <c r="B10170" s="52" t="s">
        <v>13036</v>
      </c>
      <c r="C10170" s="52" t="s">
        <v>10509</v>
      </c>
      <c r="D10170" s="808">
        <v>2.25</v>
      </c>
      <c r="E10170" s="757"/>
      <c r="F10170" s="757"/>
      <c r="G10170" s="757"/>
      <c r="H10170" s="757"/>
      <c r="I10170" s="757"/>
    </row>
    <row r="10171" spans="1:9" ht="15.75" customHeight="1">
      <c r="A10171" s="52">
        <v>7247</v>
      </c>
      <c r="B10171" s="52" t="s">
        <v>13037</v>
      </c>
      <c r="C10171" s="52" t="s">
        <v>10509</v>
      </c>
      <c r="D10171" s="808">
        <v>2.25</v>
      </c>
      <c r="E10171" s="757"/>
      <c r="F10171" s="757"/>
      <c r="G10171" s="757"/>
      <c r="H10171" s="757"/>
      <c r="I10171" s="757"/>
    </row>
    <row r="10172" spans="1:9" ht="15.75" customHeight="1">
      <c r="A10172" s="52">
        <v>40291</v>
      </c>
      <c r="B10172" s="52" t="s">
        <v>13038</v>
      </c>
      <c r="C10172" s="52" t="s">
        <v>10511</v>
      </c>
      <c r="D10172" s="808">
        <v>381.98</v>
      </c>
      <c r="E10172" s="757"/>
      <c r="F10172" s="757"/>
      <c r="G10172" s="757"/>
      <c r="H10172" s="757"/>
      <c r="I10172" s="757"/>
    </row>
    <row r="10173" spans="1:9" ht="15.75" customHeight="1">
      <c r="A10173" s="52">
        <v>40275</v>
      </c>
      <c r="B10173" s="52" t="s">
        <v>13039</v>
      </c>
      <c r="C10173" s="52" t="s">
        <v>10511</v>
      </c>
      <c r="D10173" s="808">
        <v>10.95</v>
      </c>
      <c r="E10173" s="757"/>
      <c r="F10173" s="757"/>
      <c r="G10173" s="757"/>
      <c r="H10173" s="757"/>
      <c r="I10173" s="757"/>
    </row>
    <row r="10174" spans="1:9" ht="15.75" customHeight="1">
      <c r="A10174" s="52">
        <v>42408</v>
      </c>
      <c r="B10174" s="52" t="s">
        <v>13040</v>
      </c>
      <c r="C10174" s="52" t="s">
        <v>10774</v>
      </c>
      <c r="D10174" s="808">
        <v>1.91</v>
      </c>
      <c r="E10174" s="757"/>
      <c r="F10174" s="757"/>
      <c r="G10174" s="757"/>
      <c r="H10174" s="757"/>
      <c r="I10174" s="757"/>
    </row>
    <row r="10175" spans="1:9" ht="15.75" customHeight="1">
      <c r="A10175" s="52">
        <v>3777</v>
      </c>
      <c r="B10175" s="52" t="s">
        <v>13041</v>
      </c>
      <c r="C10175" s="52" t="s">
        <v>10774</v>
      </c>
      <c r="D10175" s="808">
        <v>1.38</v>
      </c>
      <c r="E10175" s="757"/>
      <c r="F10175" s="757"/>
      <c r="G10175" s="757"/>
      <c r="H10175" s="757"/>
      <c r="I10175" s="757"/>
    </row>
    <row r="10176" spans="1:9" ht="15.75" customHeight="1">
      <c r="A10176" s="52">
        <v>3798</v>
      </c>
      <c r="B10176" s="52" t="s">
        <v>13042</v>
      </c>
      <c r="C10176" s="52" t="s">
        <v>10358</v>
      </c>
      <c r="D10176" s="808">
        <v>92.79</v>
      </c>
      <c r="E10176" s="757"/>
      <c r="F10176" s="757"/>
      <c r="G10176" s="757"/>
      <c r="H10176" s="757"/>
      <c r="I10176" s="757"/>
    </row>
    <row r="10177" spans="1:9" ht="15.75" customHeight="1">
      <c r="A10177" s="52">
        <v>38769</v>
      </c>
      <c r="B10177" s="52" t="s">
        <v>13043</v>
      </c>
      <c r="C10177" s="52" t="s">
        <v>10358</v>
      </c>
      <c r="D10177" s="808">
        <v>72.459999999999994</v>
      </c>
      <c r="E10177" s="757"/>
      <c r="F10177" s="757"/>
      <c r="G10177" s="757"/>
      <c r="H10177" s="757"/>
      <c r="I10177" s="757"/>
    </row>
    <row r="10178" spans="1:9" ht="15.75" customHeight="1">
      <c r="A10178" s="52">
        <v>39510</v>
      </c>
      <c r="B10178" s="52" t="s">
        <v>13044</v>
      </c>
      <c r="C10178" s="52" t="s">
        <v>10358</v>
      </c>
      <c r="D10178" s="808">
        <v>293.27999999999997</v>
      </c>
      <c r="E10178" s="757"/>
      <c r="F10178" s="757"/>
      <c r="G10178" s="757"/>
      <c r="H10178" s="757"/>
      <c r="I10178" s="757"/>
    </row>
    <row r="10179" spans="1:9" ht="15.75" customHeight="1">
      <c r="A10179" s="52">
        <v>38776</v>
      </c>
      <c r="B10179" s="52" t="s">
        <v>13045</v>
      </c>
      <c r="C10179" s="52" t="s">
        <v>10358</v>
      </c>
      <c r="D10179" s="808">
        <v>311.25</v>
      </c>
      <c r="E10179" s="757"/>
      <c r="F10179" s="757"/>
      <c r="G10179" s="757"/>
      <c r="H10179" s="757"/>
      <c r="I10179" s="757"/>
    </row>
    <row r="10180" spans="1:9" ht="15.75" customHeight="1">
      <c r="A10180" s="52">
        <v>38774</v>
      </c>
      <c r="B10180" s="52" t="s">
        <v>13046</v>
      </c>
      <c r="C10180" s="52" t="s">
        <v>10358</v>
      </c>
      <c r="D10180" s="808">
        <v>17.96</v>
      </c>
      <c r="E10180" s="757"/>
      <c r="F10180" s="757"/>
      <c r="G10180" s="757"/>
      <c r="H10180" s="757"/>
      <c r="I10180" s="757"/>
    </row>
    <row r="10181" spans="1:9" ht="15.75" customHeight="1">
      <c r="A10181" s="52">
        <v>42247</v>
      </c>
      <c r="B10181" s="52" t="s">
        <v>13047</v>
      </c>
      <c r="C10181" s="52" t="s">
        <v>10358</v>
      </c>
      <c r="D10181" s="808">
        <v>613.1</v>
      </c>
      <c r="E10181" s="757"/>
      <c r="F10181" s="757"/>
      <c r="G10181" s="757"/>
      <c r="H10181" s="757"/>
      <c r="I10181" s="757"/>
    </row>
    <row r="10182" spans="1:9" ht="15.75" customHeight="1">
      <c r="A10182" s="52">
        <v>42248</v>
      </c>
      <c r="B10182" s="52" t="s">
        <v>13048</v>
      </c>
      <c r="C10182" s="52" t="s">
        <v>10358</v>
      </c>
      <c r="D10182" s="808">
        <v>712.16</v>
      </c>
      <c r="E10182" s="757"/>
      <c r="F10182" s="757"/>
      <c r="G10182" s="757"/>
      <c r="H10182" s="757"/>
      <c r="I10182" s="757"/>
    </row>
    <row r="10183" spans="1:9" ht="15.75" customHeight="1">
      <c r="A10183" s="52">
        <v>42249</v>
      </c>
      <c r="B10183" s="52" t="s">
        <v>13049</v>
      </c>
      <c r="C10183" s="52" t="s">
        <v>10358</v>
      </c>
      <c r="D10183" s="967">
        <v>1179.81</v>
      </c>
      <c r="E10183" s="757"/>
      <c r="F10183" s="757"/>
      <c r="G10183" s="757"/>
      <c r="H10183" s="757"/>
      <c r="I10183" s="757"/>
    </row>
    <row r="10184" spans="1:9" ht="15.75" customHeight="1">
      <c r="A10184" s="52">
        <v>42244</v>
      </c>
      <c r="B10184" s="52" t="s">
        <v>13050</v>
      </c>
      <c r="C10184" s="52" t="s">
        <v>10358</v>
      </c>
      <c r="D10184" s="808">
        <v>184.25</v>
      </c>
      <c r="E10184" s="757"/>
      <c r="F10184" s="757"/>
      <c r="G10184" s="757"/>
      <c r="H10184" s="757"/>
      <c r="I10184" s="757"/>
    </row>
    <row r="10185" spans="1:9" ht="15.75" customHeight="1">
      <c r="A10185" s="52">
        <v>42245</v>
      </c>
      <c r="B10185" s="52" t="s">
        <v>13051</v>
      </c>
      <c r="C10185" s="52" t="s">
        <v>10358</v>
      </c>
      <c r="D10185" s="808">
        <v>340</v>
      </c>
      <c r="E10185" s="757"/>
      <c r="F10185" s="757"/>
      <c r="G10185" s="757"/>
      <c r="H10185" s="757"/>
      <c r="I10185" s="757"/>
    </row>
    <row r="10186" spans="1:9" ht="15.75" customHeight="1">
      <c r="A10186" s="52">
        <v>42246</v>
      </c>
      <c r="B10186" s="52" t="s">
        <v>13052</v>
      </c>
      <c r="C10186" s="52" t="s">
        <v>10358</v>
      </c>
      <c r="D10186" s="808">
        <v>376.36</v>
      </c>
      <c r="E10186" s="757"/>
      <c r="F10186" s="757"/>
      <c r="G10186" s="757"/>
      <c r="H10186" s="757"/>
      <c r="I10186" s="757"/>
    </row>
    <row r="10187" spans="1:9" ht="15.75" customHeight="1">
      <c r="A10187" s="52">
        <v>42243</v>
      </c>
      <c r="B10187" s="52" t="s">
        <v>13053</v>
      </c>
      <c r="C10187" s="52" t="s">
        <v>10358</v>
      </c>
      <c r="D10187" s="808">
        <v>453.82</v>
      </c>
      <c r="E10187" s="757"/>
      <c r="F10187" s="757"/>
      <c r="G10187" s="757"/>
      <c r="H10187" s="757"/>
      <c r="I10187" s="757"/>
    </row>
    <row r="10188" spans="1:9" ht="15.75" customHeight="1">
      <c r="A10188" s="52">
        <v>38889</v>
      </c>
      <c r="B10188" s="52" t="s">
        <v>13054</v>
      </c>
      <c r="C10188" s="52" t="s">
        <v>10358</v>
      </c>
      <c r="D10188" s="808">
        <v>55.54</v>
      </c>
      <c r="E10188" s="757"/>
      <c r="F10188" s="757"/>
      <c r="G10188" s="757"/>
      <c r="H10188" s="757"/>
      <c r="I10188" s="757"/>
    </row>
    <row r="10189" spans="1:9" ht="15.75" customHeight="1">
      <c r="A10189" s="52">
        <v>38784</v>
      </c>
      <c r="B10189" s="52" t="s">
        <v>13055</v>
      </c>
      <c r="C10189" s="52" t="s">
        <v>10358</v>
      </c>
      <c r="D10189" s="808">
        <v>74.31</v>
      </c>
      <c r="E10189" s="757"/>
      <c r="F10189" s="757"/>
      <c r="G10189" s="757"/>
      <c r="H10189" s="757"/>
      <c r="I10189" s="757"/>
    </row>
    <row r="10190" spans="1:9" ht="15.75" customHeight="1">
      <c r="A10190" s="52">
        <v>3788</v>
      </c>
      <c r="B10190" s="52" t="s">
        <v>13056</v>
      </c>
      <c r="C10190" s="52" t="s">
        <v>10358</v>
      </c>
      <c r="D10190" s="808">
        <v>77.44</v>
      </c>
      <c r="E10190" s="757"/>
      <c r="F10190" s="757"/>
      <c r="G10190" s="757"/>
      <c r="H10190" s="757"/>
      <c r="I10190" s="757"/>
    </row>
    <row r="10191" spans="1:9" ht="15.75" customHeight="1">
      <c r="A10191" s="52">
        <v>12230</v>
      </c>
      <c r="B10191" s="52" t="s">
        <v>13057</v>
      </c>
      <c r="C10191" s="52" t="s">
        <v>10358</v>
      </c>
      <c r="D10191" s="808">
        <v>19.920000000000002</v>
      </c>
      <c r="E10191" s="757"/>
      <c r="F10191" s="757"/>
      <c r="G10191" s="757"/>
      <c r="H10191" s="757"/>
      <c r="I10191" s="757"/>
    </row>
    <row r="10192" spans="1:9" ht="15.75" customHeight="1">
      <c r="A10192" s="52">
        <v>3780</v>
      </c>
      <c r="B10192" s="52" t="s">
        <v>13058</v>
      </c>
      <c r="C10192" s="52" t="s">
        <v>10358</v>
      </c>
      <c r="D10192" s="808">
        <v>114.25</v>
      </c>
      <c r="E10192" s="757"/>
      <c r="F10192" s="757"/>
      <c r="G10192" s="757"/>
      <c r="H10192" s="757"/>
      <c r="I10192" s="757"/>
    </row>
    <row r="10193" spans="1:9" ht="15.75" customHeight="1">
      <c r="A10193" s="52">
        <v>12231</v>
      </c>
      <c r="B10193" s="52" t="s">
        <v>13059</v>
      </c>
      <c r="C10193" s="52" t="s">
        <v>10358</v>
      </c>
      <c r="D10193" s="808">
        <v>33.119999999999997</v>
      </c>
      <c r="E10193" s="757"/>
      <c r="F10193" s="757"/>
      <c r="G10193" s="757"/>
      <c r="H10193" s="757"/>
      <c r="I10193" s="757"/>
    </row>
    <row r="10194" spans="1:9" ht="15.75" customHeight="1">
      <c r="A10194" s="52">
        <v>3811</v>
      </c>
      <c r="B10194" s="52" t="s">
        <v>13060</v>
      </c>
      <c r="C10194" s="52" t="s">
        <v>10358</v>
      </c>
      <c r="D10194" s="808">
        <v>107.31</v>
      </c>
      <c r="E10194" s="757"/>
      <c r="F10194" s="757"/>
      <c r="G10194" s="757"/>
      <c r="H10194" s="757"/>
      <c r="I10194" s="757"/>
    </row>
    <row r="10195" spans="1:9" ht="15.75" customHeight="1">
      <c r="A10195" s="52">
        <v>12232</v>
      </c>
      <c r="B10195" s="52" t="s">
        <v>13061</v>
      </c>
      <c r="C10195" s="52" t="s">
        <v>10358</v>
      </c>
      <c r="D10195" s="808">
        <v>34.700000000000003</v>
      </c>
      <c r="E10195" s="757"/>
      <c r="F10195" s="757"/>
      <c r="G10195" s="757"/>
      <c r="H10195" s="757"/>
      <c r="I10195" s="757"/>
    </row>
    <row r="10196" spans="1:9" ht="15.75" customHeight="1">
      <c r="A10196" s="52">
        <v>3799</v>
      </c>
      <c r="B10196" s="52" t="s">
        <v>13062</v>
      </c>
      <c r="C10196" s="52" t="s">
        <v>10358</v>
      </c>
      <c r="D10196" s="808">
        <v>151.77000000000001</v>
      </c>
      <c r="E10196" s="757"/>
      <c r="F10196" s="757"/>
      <c r="G10196" s="757"/>
      <c r="H10196" s="757"/>
      <c r="I10196" s="757"/>
    </row>
    <row r="10197" spans="1:9" ht="15.75" customHeight="1">
      <c r="A10197" s="52">
        <v>12239</v>
      </c>
      <c r="B10197" s="52" t="s">
        <v>13063</v>
      </c>
      <c r="C10197" s="52" t="s">
        <v>10358</v>
      </c>
      <c r="D10197" s="808">
        <v>45.43</v>
      </c>
      <c r="E10197" s="757"/>
      <c r="F10197" s="757"/>
      <c r="G10197" s="757"/>
      <c r="H10197" s="757"/>
      <c r="I10197" s="757"/>
    </row>
    <row r="10198" spans="1:9" ht="15.75" customHeight="1">
      <c r="A10198" s="52">
        <v>38773</v>
      </c>
      <c r="B10198" s="52" t="s">
        <v>13064</v>
      </c>
      <c r="C10198" s="52" t="s">
        <v>10358</v>
      </c>
      <c r="D10198" s="808">
        <v>7.29</v>
      </c>
      <c r="E10198" s="757"/>
      <c r="F10198" s="757"/>
      <c r="G10198" s="757"/>
      <c r="H10198" s="757"/>
      <c r="I10198" s="757"/>
    </row>
    <row r="10199" spans="1:9" ht="15.75" customHeight="1">
      <c r="A10199" s="52">
        <v>12271</v>
      </c>
      <c r="B10199" s="52" t="s">
        <v>13065</v>
      </c>
      <c r="C10199" s="52" t="s">
        <v>10358</v>
      </c>
      <c r="D10199" s="808">
        <v>406.37</v>
      </c>
      <c r="E10199" s="757"/>
      <c r="F10199" s="757"/>
      <c r="G10199" s="757"/>
      <c r="H10199" s="757"/>
      <c r="I10199" s="757"/>
    </row>
    <row r="10200" spans="1:9" ht="15.75" customHeight="1">
      <c r="A10200" s="52">
        <v>13382</v>
      </c>
      <c r="B10200" s="52" t="s">
        <v>13066</v>
      </c>
      <c r="C10200" s="52" t="s">
        <v>10358</v>
      </c>
      <c r="D10200" s="808">
        <v>433.01</v>
      </c>
      <c r="E10200" s="757"/>
      <c r="F10200" s="757"/>
      <c r="G10200" s="757"/>
      <c r="H10200" s="757"/>
      <c r="I10200" s="757"/>
    </row>
    <row r="10201" spans="1:9" ht="15.75" customHeight="1">
      <c r="A10201" s="52">
        <v>38785</v>
      </c>
      <c r="B10201" s="52" t="s">
        <v>13067</v>
      </c>
      <c r="C10201" s="52" t="s">
        <v>10358</v>
      </c>
      <c r="D10201" s="808">
        <v>192.39</v>
      </c>
      <c r="E10201" s="757"/>
      <c r="F10201" s="757"/>
      <c r="G10201" s="757"/>
      <c r="H10201" s="757"/>
      <c r="I10201" s="757"/>
    </row>
    <row r="10202" spans="1:9" ht="15.75" customHeight="1">
      <c r="A10202" s="52">
        <v>38786</v>
      </c>
      <c r="B10202" s="52" t="s">
        <v>13068</v>
      </c>
      <c r="C10202" s="52" t="s">
        <v>10358</v>
      </c>
      <c r="D10202" s="808">
        <v>236.98</v>
      </c>
      <c r="E10202" s="757"/>
      <c r="F10202" s="757"/>
      <c r="G10202" s="757"/>
      <c r="H10202" s="757"/>
      <c r="I10202" s="757"/>
    </row>
    <row r="10203" spans="1:9" ht="15.75" customHeight="1">
      <c r="A10203" s="52">
        <v>39385</v>
      </c>
      <c r="B10203" s="52" t="s">
        <v>13069</v>
      </c>
      <c r="C10203" s="52" t="s">
        <v>10358</v>
      </c>
      <c r="D10203" s="808">
        <v>16.43</v>
      </c>
      <c r="E10203" s="757"/>
      <c r="F10203" s="757"/>
      <c r="G10203" s="757"/>
      <c r="H10203" s="757"/>
      <c r="I10203" s="757"/>
    </row>
    <row r="10204" spans="1:9" ht="15.75" customHeight="1">
      <c r="A10204" s="52">
        <v>39389</v>
      </c>
      <c r="B10204" s="52" t="s">
        <v>13070</v>
      </c>
      <c r="C10204" s="52" t="s">
        <v>10358</v>
      </c>
      <c r="D10204" s="808">
        <v>17.82</v>
      </c>
      <c r="E10204" s="757"/>
      <c r="F10204" s="757"/>
      <c r="G10204" s="757"/>
      <c r="H10204" s="757"/>
      <c r="I10204" s="757"/>
    </row>
    <row r="10205" spans="1:9" ht="15.75" customHeight="1">
      <c r="A10205" s="52">
        <v>39390</v>
      </c>
      <c r="B10205" s="52" t="s">
        <v>13071</v>
      </c>
      <c r="C10205" s="52" t="s">
        <v>10358</v>
      </c>
      <c r="D10205" s="808">
        <v>37.36</v>
      </c>
      <c r="E10205" s="757"/>
      <c r="F10205" s="757"/>
      <c r="G10205" s="757"/>
      <c r="H10205" s="757"/>
      <c r="I10205" s="757"/>
    </row>
    <row r="10206" spans="1:9" ht="15.75" customHeight="1">
      <c r="A10206" s="52">
        <v>39391</v>
      </c>
      <c r="B10206" s="52" t="s">
        <v>13072</v>
      </c>
      <c r="C10206" s="52" t="s">
        <v>10358</v>
      </c>
      <c r="D10206" s="808">
        <v>41.95</v>
      </c>
      <c r="E10206" s="757"/>
      <c r="F10206" s="757"/>
      <c r="G10206" s="757"/>
      <c r="H10206" s="757"/>
      <c r="I10206" s="757"/>
    </row>
    <row r="10207" spans="1:9" ht="15.75" customHeight="1">
      <c r="A10207" s="52">
        <v>3803</v>
      </c>
      <c r="B10207" s="52" t="s">
        <v>13073</v>
      </c>
      <c r="C10207" s="52" t="s">
        <v>10358</v>
      </c>
      <c r="D10207" s="808">
        <v>68.709999999999994</v>
      </c>
      <c r="E10207" s="757"/>
      <c r="F10207" s="757"/>
      <c r="G10207" s="757"/>
      <c r="H10207" s="757"/>
      <c r="I10207" s="757"/>
    </row>
    <row r="10208" spans="1:9" ht="15.75" customHeight="1">
      <c r="A10208" s="52">
        <v>38770</v>
      </c>
      <c r="B10208" s="52" t="s">
        <v>13074</v>
      </c>
      <c r="C10208" s="52" t="s">
        <v>10358</v>
      </c>
      <c r="D10208" s="808">
        <v>79.56</v>
      </c>
      <c r="E10208" s="757"/>
      <c r="F10208" s="757"/>
      <c r="G10208" s="757"/>
      <c r="H10208" s="757"/>
      <c r="I10208" s="757"/>
    </row>
    <row r="10209" spans="1:9" ht="15.75" customHeight="1">
      <c r="A10209" s="52">
        <v>12267</v>
      </c>
      <c r="B10209" s="52" t="s">
        <v>13075</v>
      </c>
      <c r="C10209" s="52" t="s">
        <v>10358</v>
      </c>
      <c r="D10209" s="808">
        <v>233.16</v>
      </c>
      <c r="E10209" s="757"/>
      <c r="F10209" s="757"/>
      <c r="G10209" s="757"/>
      <c r="H10209" s="757"/>
      <c r="I10209" s="757"/>
    </row>
    <row r="10210" spans="1:9" ht="15.75" customHeight="1">
      <c r="A10210" s="52">
        <v>43265</v>
      </c>
      <c r="B10210" s="52" t="s">
        <v>13076</v>
      </c>
      <c r="C10210" s="52" t="s">
        <v>10358</v>
      </c>
      <c r="D10210" s="808">
        <v>51.37</v>
      </c>
      <c r="E10210" s="757"/>
      <c r="F10210" s="757"/>
      <c r="G10210" s="757"/>
      <c r="H10210" s="757"/>
      <c r="I10210" s="757"/>
    </row>
    <row r="10211" spans="1:9" ht="15.75" customHeight="1">
      <c r="A10211" s="52">
        <v>12266</v>
      </c>
      <c r="B10211" s="52" t="s">
        <v>13077</v>
      </c>
      <c r="C10211" s="52" t="s">
        <v>10358</v>
      </c>
      <c r="D10211" s="808">
        <v>119.34</v>
      </c>
      <c r="E10211" s="757"/>
      <c r="F10211" s="757"/>
      <c r="G10211" s="757"/>
      <c r="H10211" s="757"/>
      <c r="I10211" s="757"/>
    </row>
    <row r="10212" spans="1:9" ht="15.75" customHeight="1">
      <c r="A10212" s="52">
        <v>39378</v>
      </c>
      <c r="B10212" s="52" t="s">
        <v>13078</v>
      </c>
      <c r="C10212" s="52" t="s">
        <v>10358</v>
      </c>
      <c r="D10212" s="808">
        <v>84.61</v>
      </c>
      <c r="E10212" s="757"/>
      <c r="F10212" s="757"/>
      <c r="G10212" s="757"/>
      <c r="H10212" s="757"/>
      <c r="I10212" s="757"/>
    </row>
    <row r="10213" spans="1:9" ht="15.75" customHeight="1">
      <c r="A10213" s="52">
        <v>43543</v>
      </c>
      <c r="B10213" s="52" t="s">
        <v>13079</v>
      </c>
      <c r="C10213" s="52" t="s">
        <v>10358</v>
      </c>
      <c r="D10213" s="808">
        <v>176.27</v>
      </c>
      <c r="E10213" s="757"/>
      <c r="F10213" s="757"/>
      <c r="G10213" s="757"/>
      <c r="H10213" s="757"/>
      <c r="I10213" s="757"/>
    </row>
    <row r="10214" spans="1:9" ht="15.75" customHeight="1">
      <c r="A10214" s="52">
        <v>38775</v>
      </c>
      <c r="B10214" s="52" t="s">
        <v>13080</v>
      </c>
      <c r="C10214" s="52" t="s">
        <v>10358</v>
      </c>
      <c r="D10214" s="808">
        <v>89.7</v>
      </c>
      <c r="E10214" s="757"/>
      <c r="F10214" s="757"/>
      <c r="G10214" s="757"/>
      <c r="H10214" s="757"/>
      <c r="I10214" s="757"/>
    </row>
    <row r="10215" spans="1:9" ht="15.75" customHeight="1">
      <c r="A10215" s="52">
        <v>44252</v>
      </c>
      <c r="B10215" s="52" t="s">
        <v>13081</v>
      </c>
      <c r="C10215" s="52" t="s">
        <v>10358</v>
      </c>
      <c r="D10215" s="808">
        <v>191.71</v>
      </c>
      <c r="E10215" s="757"/>
      <c r="F10215" s="757"/>
      <c r="G10215" s="757"/>
      <c r="H10215" s="757"/>
      <c r="I10215" s="757"/>
    </row>
    <row r="10216" spans="1:9" ht="15.75" customHeight="1">
      <c r="A10216" s="52">
        <v>21119</v>
      </c>
      <c r="B10216" s="52" t="s">
        <v>13082</v>
      </c>
      <c r="C10216" s="52" t="s">
        <v>10358</v>
      </c>
      <c r="D10216" s="808">
        <v>1.92</v>
      </c>
      <c r="E10216" s="757"/>
      <c r="F10216" s="757"/>
      <c r="G10216" s="757"/>
      <c r="H10216" s="757"/>
      <c r="I10216" s="757"/>
    </row>
    <row r="10217" spans="1:9" ht="15.75" customHeight="1">
      <c r="A10217" s="52">
        <v>37974</v>
      </c>
      <c r="B10217" s="52" t="s">
        <v>13083</v>
      </c>
      <c r="C10217" s="52" t="s">
        <v>10358</v>
      </c>
      <c r="D10217" s="808">
        <v>2.4900000000000002</v>
      </c>
      <c r="E10217" s="757"/>
      <c r="F10217" s="757"/>
      <c r="G10217" s="757"/>
      <c r="H10217" s="757"/>
      <c r="I10217" s="757"/>
    </row>
    <row r="10218" spans="1:9" ht="15.75" customHeight="1">
      <c r="A10218" s="52">
        <v>37975</v>
      </c>
      <c r="B10218" s="52" t="s">
        <v>13084</v>
      </c>
      <c r="C10218" s="52" t="s">
        <v>10358</v>
      </c>
      <c r="D10218" s="808">
        <v>5.53</v>
      </c>
      <c r="E10218" s="757"/>
      <c r="F10218" s="757"/>
      <c r="G10218" s="757"/>
      <c r="H10218" s="757"/>
      <c r="I10218" s="757"/>
    </row>
    <row r="10219" spans="1:9" ht="15.75" customHeight="1">
      <c r="A10219" s="52">
        <v>37976</v>
      </c>
      <c r="B10219" s="52" t="s">
        <v>13085</v>
      </c>
      <c r="C10219" s="52" t="s">
        <v>10358</v>
      </c>
      <c r="D10219" s="808">
        <v>12.33</v>
      </c>
      <c r="E10219" s="757"/>
      <c r="F10219" s="757"/>
      <c r="G10219" s="757"/>
      <c r="H10219" s="757"/>
      <c r="I10219" s="757"/>
    </row>
    <row r="10220" spans="1:9" ht="15.75" customHeight="1">
      <c r="A10220" s="52">
        <v>37977</v>
      </c>
      <c r="B10220" s="52" t="s">
        <v>13086</v>
      </c>
      <c r="C10220" s="52" t="s">
        <v>10358</v>
      </c>
      <c r="D10220" s="808">
        <v>17.05</v>
      </c>
      <c r="E10220" s="757"/>
      <c r="F10220" s="757"/>
      <c r="G10220" s="757"/>
      <c r="H10220" s="757"/>
      <c r="I10220" s="757"/>
    </row>
    <row r="10221" spans="1:9" ht="15.75" customHeight="1">
      <c r="A10221" s="52">
        <v>37978</v>
      </c>
      <c r="B10221" s="52" t="s">
        <v>13087</v>
      </c>
      <c r="C10221" s="52" t="s">
        <v>10358</v>
      </c>
      <c r="D10221" s="808">
        <v>33.82</v>
      </c>
      <c r="E10221" s="757"/>
      <c r="F10221" s="757"/>
      <c r="G10221" s="757"/>
      <c r="H10221" s="757"/>
      <c r="I10221" s="757"/>
    </row>
    <row r="10222" spans="1:9" ht="15.75" customHeight="1">
      <c r="A10222" s="52">
        <v>37979</v>
      </c>
      <c r="B10222" s="52" t="s">
        <v>13088</v>
      </c>
      <c r="C10222" s="52" t="s">
        <v>10358</v>
      </c>
      <c r="D10222" s="808">
        <v>143.52000000000001</v>
      </c>
      <c r="E10222" s="757"/>
      <c r="F10222" s="757"/>
      <c r="G10222" s="757"/>
      <c r="H10222" s="757"/>
      <c r="I10222" s="757"/>
    </row>
    <row r="10223" spans="1:9" ht="15.75" customHeight="1">
      <c r="A10223" s="52">
        <v>37980</v>
      </c>
      <c r="B10223" s="52" t="s">
        <v>13089</v>
      </c>
      <c r="C10223" s="52" t="s">
        <v>10358</v>
      </c>
      <c r="D10223" s="808">
        <v>164.87</v>
      </c>
      <c r="E10223" s="757"/>
      <c r="F10223" s="757"/>
      <c r="G10223" s="757"/>
      <c r="H10223" s="757"/>
      <c r="I10223" s="757"/>
    </row>
    <row r="10224" spans="1:9" ht="15.75" customHeight="1">
      <c r="A10224" s="52">
        <v>36147</v>
      </c>
      <c r="B10224" s="52" t="s">
        <v>13090</v>
      </c>
      <c r="C10224" s="52" t="s">
        <v>10788</v>
      </c>
      <c r="D10224" s="808">
        <v>582.22</v>
      </c>
      <c r="E10224" s="757"/>
      <c r="F10224" s="757"/>
      <c r="G10224" s="757"/>
      <c r="H10224" s="757"/>
      <c r="I10224" s="757"/>
    </row>
    <row r="10225" spans="1:9" ht="15.75" customHeight="1">
      <c r="A10225" s="52">
        <v>12731</v>
      </c>
      <c r="B10225" s="52" t="s">
        <v>13091</v>
      </c>
      <c r="C10225" s="52" t="s">
        <v>10358</v>
      </c>
      <c r="D10225" s="808">
        <v>355.55</v>
      </c>
      <c r="E10225" s="757"/>
      <c r="F10225" s="757"/>
      <c r="G10225" s="757"/>
      <c r="H10225" s="757"/>
      <c r="I10225" s="757"/>
    </row>
    <row r="10226" spans="1:9" ht="15.75" customHeight="1">
      <c r="A10226" s="52">
        <v>12723</v>
      </c>
      <c r="B10226" s="52" t="s">
        <v>13092</v>
      </c>
      <c r="C10226" s="52" t="s">
        <v>10358</v>
      </c>
      <c r="D10226" s="808">
        <v>2.75</v>
      </c>
      <c r="E10226" s="757"/>
      <c r="F10226" s="757"/>
      <c r="G10226" s="757"/>
      <c r="H10226" s="757"/>
      <c r="I10226" s="757"/>
    </row>
    <row r="10227" spans="1:9" ht="15.75" customHeight="1">
      <c r="A10227" s="52">
        <v>12724</v>
      </c>
      <c r="B10227" s="52" t="s">
        <v>13093</v>
      </c>
      <c r="C10227" s="52" t="s">
        <v>10358</v>
      </c>
      <c r="D10227" s="808">
        <v>5.29</v>
      </c>
      <c r="E10227" s="757"/>
      <c r="F10227" s="757"/>
      <c r="G10227" s="757"/>
      <c r="H10227" s="757"/>
      <c r="I10227" s="757"/>
    </row>
    <row r="10228" spans="1:9" ht="15.75" customHeight="1">
      <c r="A10228" s="52">
        <v>12725</v>
      </c>
      <c r="B10228" s="52" t="s">
        <v>13094</v>
      </c>
      <c r="C10228" s="52" t="s">
        <v>10358</v>
      </c>
      <c r="D10228" s="808">
        <v>10.62</v>
      </c>
      <c r="E10228" s="757"/>
      <c r="F10228" s="757"/>
      <c r="G10228" s="757"/>
      <c r="H10228" s="757"/>
      <c r="I10228" s="757"/>
    </row>
    <row r="10229" spans="1:9" ht="15.75" customHeight="1">
      <c r="A10229" s="52">
        <v>12726</v>
      </c>
      <c r="B10229" s="52" t="s">
        <v>13095</v>
      </c>
      <c r="C10229" s="52" t="s">
        <v>10358</v>
      </c>
      <c r="D10229" s="808">
        <v>23.45</v>
      </c>
      <c r="E10229" s="757"/>
      <c r="F10229" s="757"/>
      <c r="G10229" s="757"/>
      <c r="H10229" s="757"/>
      <c r="I10229" s="757"/>
    </row>
    <row r="10230" spans="1:9" ht="15.75" customHeight="1">
      <c r="A10230" s="52">
        <v>12727</v>
      </c>
      <c r="B10230" s="52" t="s">
        <v>13096</v>
      </c>
      <c r="C10230" s="52" t="s">
        <v>10358</v>
      </c>
      <c r="D10230" s="808">
        <v>29.75</v>
      </c>
      <c r="E10230" s="757"/>
      <c r="F10230" s="757"/>
      <c r="G10230" s="757"/>
      <c r="H10230" s="757"/>
      <c r="I10230" s="757"/>
    </row>
    <row r="10231" spans="1:9" ht="15.75" customHeight="1">
      <c r="A10231" s="52">
        <v>12728</v>
      </c>
      <c r="B10231" s="52" t="s">
        <v>13097</v>
      </c>
      <c r="C10231" s="52" t="s">
        <v>10358</v>
      </c>
      <c r="D10231" s="808">
        <v>48.59</v>
      </c>
      <c r="E10231" s="757"/>
      <c r="F10231" s="757"/>
      <c r="G10231" s="757"/>
      <c r="H10231" s="757"/>
      <c r="I10231" s="757"/>
    </row>
    <row r="10232" spans="1:9" ht="15.75" customHeight="1">
      <c r="A10232" s="52">
        <v>12729</v>
      </c>
      <c r="B10232" s="52" t="s">
        <v>13098</v>
      </c>
      <c r="C10232" s="52" t="s">
        <v>10358</v>
      </c>
      <c r="D10232" s="808">
        <v>159.26</v>
      </c>
      <c r="E10232" s="757"/>
      <c r="F10232" s="757"/>
      <c r="G10232" s="757"/>
      <c r="H10232" s="757"/>
      <c r="I10232" s="757"/>
    </row>
    <row r="10233" spans="1:9" ht="15.75" customHeight="1">
      <c r="A10233" s="52">
        <v>12730</v>
      </c>
      <c r="B10233" s="52" t="s">
        <v>13099</v>
      </c>
      <c r="C10233" s="52" t="s">
        <v>10358</v>
      </c>
      <c r="D10233" s="808">
        <v>243.83</v>
      </c>
      <c r="E10233" s="757"/>
      <c r="F10233" s="757"/>
      <c r="G10233" s="757"/>
      <c r="H10233" s="757"/>
      <c r="I10233" s="757"/>
    </row>
    <row r="10234" spans="1:9" ht="15.75" customHeight="1">
      <c r="A10234" s="52">
        <v>3840</v>
      </c>
      <c r="B10234" s="52" t="s">
        <v>13100</v>
      </c>
      <c r="C10234" s="52" t="s">
        <v>10358</v>
      </c>
      <c r="D10234" s="808">
        <v>55.38</v>
      </c>
      <c r="E10234" s="757"/>
      <c r="F10234" s="757"/>
      <c r="G10234" s="757"/>
      <c r="H10234" s="757"/>
      <c r="I10234" s="757"/>
    </row>
    <row r="10235" spans="1:9" ht="15.75" customHeight="1">
      <c r="A10235" s="52">
        <v>3838</v>
      </c>
      <c r="B10235" s="52" t="s">
        <v>13101</v>
      </c>
      <c r="C10235" s="52" t="s">
        <v>10358</v>
      </c>
      <c r="D10235" s="808">
        <v>122.22</v>
      </c>
      <c r="E10235" s="757"/>
      <c r="F10235" s="757"/>
      <c r="G10235" s="757"/>
      <c r="H10235" s="757"/>
      <c r="I10235" s="757"/>
    </row>
    <row r="10236" spans="1:9" ht="15.75" customHeight="1">
      <c r="A10236" s="52">
        <v>3844</v>
      </c>
      <c r="B10236" s="52" t="s">
        <v>13102</v>
      </c>
      <c r="C10236" s="52" t="s">
        <v>10358</v>
      </c>
      <c r="D10236" s="808">
        <v>218.01</v>
      </c>
      <c r="E10236" s="757"/>
      <c r="F10236" s="757"/>
      <c r="G10236" s="757"/>
      <c r="H10236" s="757"/>
      <c r="I10236" s="757"/>
    </row>
    <row r="10237" spans="1:9" ht="15.75" customHeight="1">
      <c r="A10237" s="52">
        <v>3839</v>
      </c>
      <c r="B10237" s="52" t="s">
        <v>13103</v>
      </c>
      <c r="C10237" s="52" t="s">
        <v>10358</v>
      </c>
      <c r="D10237" s="808">
        <v>397.09</v>
      </c>
      <c r="E10237" s="757"/>
      <c r="F10237" s="757"/>
      <c r="G10237" s="757"/>
      <c r="H10237" s="757"/>
      <c r="I10237" s="757"/>
    </row>
    <row r="10238" spans="1:9" ht="15.75" customHeight="1">
      <c r="A10238" s="52">
        <v>3843</v>
      </c>
      <c r="B10238" s="52" t="s">
        <v>13104</v>
      </c>
      <c r="C10238" s="52" t="s">
        <v>10358</v>
      </c>
      <c r="D10238" s="808">
        <v>545.01</v>
      </c>
      <c r="E10238" s="757"/>
      <c r="F10238" s="757"/>
      <c r="G10238" s="757"/>
      <c r="H10238" s="757"/>
      <c r="I10238" s="757"/>
    </row>
    <row r="10239" spans="1:9" ht="15.75" customHeight="1">
      <c r="A10239" s="52">
        <v>3900</v>
      </c>
      <c r="B10239" s="52" t="s">
        <v>13105</v>
      </c>
      <c r="C10239" s="52" t="s">
        <v>10358</v>
      </c>
      <c r="D10239" s="808">
        <v>54.23</v>
      </c>
      <c r="E10239" s="757"/>
      <c r="F10239" s="757"/>
      <c r="G10239" s="757"/>
      <c r="H10239" s="757"/>
      <c r="I10239" s="757"/>
    </row>
    <row r="10240" spans="1:9" ht="15.75" customHeight="1">
      <c r="A10240" s="52">
        <v>3846</v>
      </c>
      <c r="B10240" s="52" t="s">
        <v>13106</v>
      </c>
      <c r="C10240" s="52" t="s">
        <v>10358</v>
      </c>
      <c r="D10240" s="808">
        <v>16.29</v>
      </c>
      <c r="E10240" s="757"/>
      <c r="F10240" s="757"/>
      <c r="G10240" s="757"/>
      <c r="H10240" s="757"/>
      <c r="I10240" s="757"/>
    </row>
    <row r="10241" spans="1:9" ht="15.75" customHeight="1">
      <c r="A10241" s="52">
        <v>3886</v>
      </c>
      <c r="B10241" s="52" t="s">
        <v>13107</v>
      </c>
      <c r="C10241" s="52" t="s">
        <v>10358</v>
      </c>
      <c r="D10241" s="808">
        <v>21.63</v>
      </c>
      <c r="E10241" s="757"/>
      <c r="F10241" s="757"/>
      <c r="G10241" s="757"/>
      <c r="H10241" s="757"/>
      <c r="I10241" s="757"/>
    </row>
    <row r="10242" spans="1:9" ht="15.75" customHeight="1">
      <c r="A10242" s="52">
        <v>3854</v>
      </c>
      <c r="B10242" s="52" t="s">
        <v>13108</v>
      </c>
      <c r="C10242" s="52" t="s">
        <v>10358</v>
      </c>
      <c r="D10242" s="808">
        <v>12.33</v>
      </c>
      <c r="E10242" s="757"/>
      <c r="F10242" s="757"/>
      <c r="G10242" s="757"/>
      <c r="H10242" s="757"/>
      <c r="I10242" s="757"/>
    </row>
    <row r="10243" spans="1:9" ht="15.75" customHeight="1">
      <c r="A10243" s="52">
        <v>3873</v>
      </c>
      <c r="B10243" s="52" t="s">
        <v>13109</v>
      </c>
      <c r="C10243" s="52" t="s">
        <v>10358</v>
      </c>
      <c r="D10243" s="808">
        <v>14.35</v>
      </c>
      <c r="E10243" s="757"/>
      <c r="F10243" s="757"/>
      <c r="G10243" s="757"/>
      <c r="H10243" s="757"/>
      <c r="I10243" s="757"/>
    </row>
    <row r="10244" spans="1:9" ht="15.75" customHeight="1">
      <c r="A10244" s="52">
        <v>38021</v>
      </c>
      <c r="B10244" s="52" t="s">
        <v>13110</v>
      </c>
      <c r="C10244" s="52" t="s">
        <v>10358</v>
      </c>
      <c r="D10244" s="808">
        <v>25.48</v>
      </c>
      <c r="E10244" s="757"/>
      <c r="F10244" s="757"/>
      <c r="G10244" s="757"/>
      <c r="H10244" s="757"/>
      <c r="I10244" s="757"/>
    </row>
    <row r="10245" spans="1:9" ht="15.75" customHeight="1">
      <c r="A10245" s="52">
        <v>43838</v>
      </c>
      <c r="B10245" s="52" t="s">
        <v>13111</v>
      </c>
      <c r="C10245" s="52" t="s">
        <v>10358</v>
      </c>
      <c r="D10245" s="808">
        <v>32.94</v>
      </c>
      <c r="E10245" s="757"/>
      <c r="F10245" s="757"/>
      <c r="G10245" s="757"/>
      <c r="H10245" s="757"/>
      <c r="I10245" s="757"/>
    </row>
    <row r="10246" spans="1:9" ht="15.75" customHeight="1">
      <c r="A10246" s="52">
        <v>3847</v>
      </c>
      <c r="B10246" s="52" t="s">
        <v>13112</v>
      </c>
      <c r="C10246" s="52" t="s">
        <v>10358</v>
      </c>
      <c r="D10246" s="808">
        <v>33.21</v>
      </c>
      <c r="E10246" s="757"/>
      <c r="F10246" s="757"/>
      <c r="G10246" s="757"/>
      <c r="H10246" s="757"/>
      <c r="I10246" s="757"/>
    </row>
    <row r="10247" spans="1:9" ht="15.75" customHeight="1">
      <c r="A10247" s="52">
        <v>38022</v>
      </c>
      <c r="B10247" s="52" t="s">
        <v>13113</v>
      </c>
      <c r="C10247" s="52" t="s">
        <v>10358</v>
      </c>
      <c r="D10247" s="808">
        <v>45.65</v>
      </c>
      <c r="E10247" s="757"/>
      <c r="F10247" s="757"/>
      <c r="G10247" s="757"/>
      <c r="H10247" s="757"/>
      <c r="I10247" s="757"/>
    </row>
    <row r="10248" spans="1:9" ht="15.75" customHeight="1">
      <c r="A10248" s="52">
        <v>3830</v>
      </c>
      <c r="B10248" s="52" t="s">
        <v>13114</v>
      </c>
      <c r="C10248" s="52" t="s">
        <v>10358</v>
      </c>
      <c r="D10248" s="808">
        <v>221.1</v>
      </c>
      <c r="E10248" s="757"/>
      <c r="F10248" s="757"/>
      <c r="G10248" s="757"/>
      <c r="H10248" s="757"/>
      <c r="I10248" s="757"/>
    </row>
    <row r="10249" spans="1:9" ht="15.75" customHeight="1">
      <c r="A10249" s="52">
        <v>37981</v>
      </c>
      <c r="B10249" s="52" t="s">
        <v>13115</v>
      </c>
      <c r="C10249" s="52" t="s">
        <v>10358</v>
      </c>
      <c r="D10249" s="808">
        <v>7.18</v>
      </c>
      <c r="E10249" s="757"/>
      <c r="F10249" s="757"/>
      <c r="G10249" s="757"/>
      <c r="H10249" s="757"/>
      <c r="I10249" s="757"/>
    </row>
    <row r="10250" spans="1:9" ht="15.75" customHeight="1">
      <c r="A10250" s="52">
        <v>37982</v>
      </c>
      <c r="B10250" s="52" t="s">
        <v>13116</v>
      </c>
      <c r="C10250" s="52" t="s">
        <v>10358</v>
      </c>
      <c r="D10250" s="808">
        <v>10.42</v>
      </c>
      <c r="E10250" s="757"/>
      <c r="F10250" s="757"/>
      <c r="G10250" s="757"/>
      <c r="H10250" s="757"/>
      <c r="I10250" s="757"/>
    </row>
    <row r="10251" spans="1:9" ht="15.75" customHeight="1">
      <c r="A10251" s="52">
        <v>37983</v>
      </c>
      <c r="B10251" s="52" t="s">
        <v>13117</v>
      </c>
      <c r="C10251" s="52" t="s">
        <v>10358</v>
      </c>
      <c r="D10251" s="808">
        <v>15.4</v>
      </c>
      <c r="E10251" s="757"/>
      <c r="F10251" s="757"/>
      <c r="G10251" s="757"/>
      <c r="H10251" s="757"/>
      <c r="I10251" s="757"/>
    </row>
    <row r="10252" spans="1:9" ht="15.75" customHeight="1">
      <c r="A10252" s="52">
        <v>37984</v>
      </c>
      <c r="B10252" s="52" t="s">
        <v>13118</v>
      </c>
      <c r="C10252" s="52" t="s">
        <v>10358</v>
      </c>
      <c r="D10252" s="808">
        <v>21.64</v>
      </c>
      <c r="E10252" s="757"/>
      <c r="F10252" s="757"/>
      <c r="G10252" s="757"/>
      <c r="H10252" s="757"/>
      <c r="I10252" s="757"/>
    </row>
    <row r="10253" spans="1:9" ht="15.75" customHeight="1">
      <c r="A10253" s="52">
        <v>37985</v>
      </c>
      <c r="B10253" s="52" t="s">
        <v>13119</v>
      </c>
      <c r="C10253" s="52" t="s">
        <v>10358</v>
      </c>
      <c r="D10253" s="808">
        <v>30.75</v>
      </c>
      <c r="E10253" s="757"/>
      <c r="F10253" s="757"/>
      <c r="G10253" s="757"/>
      <c r="H10253" s="757"/>
      <c r="I10253" s="757"/>
    </row>
    <row r="10254" spans="1:9" ht="15.75" customHeight="1">
      <c r="A10254" s="52">
        <v>3826</v>
      </c>
      <c r="B10254" s="52" t="s">
        <v>13120</v>
      </c>
      <c r="C10254" s="52" t="s">
        <v>10358</v>
      </c>
      <c r="D10254" s="808">
        <v>54.95</v>
      </c>
      <c r="E10254" s="757"/>
      <c r="F10254" s="757"/>
      <c r="G10254" s="757"/>
      <c r="H10254" s="757"/>
      <c r="I10254" s="757"/>
    </row>
    <row r="10255" spans="1:9" ht="15.75" customHeight="1">
      <c r="A10255" s="52">
        <v>3825</v>
      </c>
      <c r="B10255" s="52" t="s">
        <v>13121</v>
      </c>
      <c r="C10255" s="52" t="s">
        <v>10358</v>
      </c>
      <c r="D10255" s="808">
        <v>15.8</v>
      </c>
      <c r="E10255" s="757"/>
      <c r="F10255" s="757"/>
      <c r="G10255" s="757"/>
      <c r="H10255" s="757"/>
      <c r="I10255" s="757"/>
    </row>
    <row r="10256" spans="1:9" ht="15.75" customHeight="1">
      <c r="A10256" s="52">
        <v>3827</v>
      </c>
      <c r="B10256" s="52" t="s">
        <v>13122</v>
      </c>
      <c r="C10256" s="52" t="s">
        <v>10358</v>
      </c>
      <c r="D10256" s="808">
        <v>34.520000000000003</v>
      </c>
      <c r="E10256" s="757"/>
      <c r="F10256" s="757"/>
      <c r="G10256" s="757"/>
      <c r="H10256" s="757"/>
      <c r="I10256" s="757"/>
    </row>
    <row r="10257" spans="1:9" ht="15.75" customHeight="1">
      <c r="A10257" s="52">
        <v>20165</v>
      </c>
      <c r="B10257" s="52" t="s">
        <v>13123</v>
      </c>
      <c r="C10257" s="52" t="s">
        <v>10358</v>
      </c>
      <c r="D10257" s="808">
        <v>27.41</v>
      </c>
      <c r="E10257" s="757"/>
      <c r="F10257" s="757"/>
      <c r="G10257" s="757"/>
      <c r="H10257" s="757"/>
      <c r="I10257" s="757"/>
    </row>
    <row r="10258" spans="1:9" ht="15.75" customHeight="1">
      <c r="A10258" s="52">
        <v>20166</v>
      </c>
      <c r="B10258" s="52" t="s">
        <v>13124</v>
      </c>
      <c r="C10258" s="52" t="s">
        <v>10358</v>
      </c>
      <c r="D10258" s="808">
        <v>83.71</v>
      </c>
      <c r="E10258" s="757"/>
      <c r="F10258" s="757"/>
      <c r="G10258" s="757"/>
      <c r="H10258" s="757"/>
      <c r="I10258" s="757"/>
    </row>
    <row r="10259" spans="1:9" ht="15.75" customHeight="1">
      <c r="A10259" s="52">
        <v>20164</v>
      </c>
      <c r="B10259" s="52" t="s">
        <v>13125</v>
      </c>
      <c r="C10259" s="52" t="s">
        <v>10358</v>
      </c>
      <c r="D10259" s="808">
        <v>13.17</v>
      </c>
      <c r="E10259" s="757"/>
      <c r="F10259" s="757"/>
      <c r="G10259" s="757"/>
      <c r="H10259" s="757"/>
      <c r="I10259" s="757"/>
    </row>
    <row r="10260" spans="1:9" ht="15.75" customHeight="1">
      <c r="A10260" s="52">
        <v>3893</v>
      </c>
      <c r="B10260" s="52" t="s">
        <v>13126</v>
      </c>
      <c r="C10260" s="52" t="s">
        <v>10358</v>
      </c>
      <c r="D10260" s="808">
        <v>20.64</v>
      </c>
      <c r="E10260" s="757"/>
      <c r="F10260" s="757"/>
      <c r="G10260" s="757"/>
      <c r="H10260" s="757"/>
      <c r="I10260" s="757"/>
    </row>
    <row r="10261" spans="1:9" ht="15.75" customHeight="1">
      <c r="A10261" s="52">
        <v>3848</v>
      </c>
      <c r="B10261" s="52" t="s">
        <v>13127</v>
      </c>
      <c r="C10261" s="52" t="s">
        <v>10358</v>
      </c>
      <c r="D10261" s="808">
        <v>12.58</v>
      </c>
      <c r="E10261" s="757"/>
      <c r="F10261" s="757"/>
      <c r="G10261" s="757"/>
      <c r="H10261" s="757"/>
      <c r="I10261" s="757"/>
    </row>
    <row r="10262" spans="1:9" ht="15.75" customHeight="1">
      <c r="A10262" s="52">
        <v>3895</v>
      </c>
      <c r="B10262" s="52" t="s">
        <v>13128</v>
      </c>
      <c r="C10262" s="52" t="s">
        <v>10358</v>
      </c>
      <c r="D10262" s="808">
        <v>13.98</v>
      </c>
      <c r="E10262" s="757"/>
      <c r="F10262" s="757"/>
      <c r="G10262" s="757"/>
      <c r="H10262" s="757"/>
      <c r="I10262" s="757"/>
    </row>
    <row r="10263" spans="1:9" ht="15.75" customHeight="1">
      <c r="A10263" s="52">
        <v>12404</v>
      </c>
      <c r="B10263" s="52" t="s">
        <v>13129</v>
      </c>
      <c r="C10263" s="52" t="s">
        <v>10358</v>
      </c>
      <c r="D10263" s="808">
        <v>11.67</v>
      </c>
      <c r="E10263" s="757"/>
      <c r="F10263" s="757"/>
      <c r="G10263" s="757"/>
      <c r="H10263" s="757"/>
      <c r="I10263" s="757"/>
    </row>
    <row r="10264" spans="1:9" ht="15.75" customHeight="1">
      <c r="A10264" s="52">
        <v>3939</v>
      </c>
      <c r="B10264" s="52" t="s">
        <v>13130</v>
      </c>
      <c r="C10264" s="52" t="s">
        <v>10358</v>
      </c>
      <c r="D10264" s="808">
        <v>24.05</v>
      </c>
      <c r="E10264" s="757"/>
      <c r="F10264" s="757"/>
      <c r="G10264" s="757"/>
      <c r="H10264" s="757"/>
      <c r="I10264" s="757"/>
    </row>
    <row r="10265" spans="1:9" ht="15.75" customHeight="1">
      <c r="A10265" s="52">
        <v>3911</v>
      </c>
      <c r="B10265" s="52" t="s">
        <v>13131</v>
      </c>
      <c r="C10265" s="52" t="s">
        <v>10358</v>
      </c>
      <c r="D10265" s="808">
        <v>19.64</v>
      </c>
      <c r="E10265" s="757"/>
      <c r="F10265" s="757"/>
      <c r="G10265" s="757"/>
      <c r="H10265" s="757"/>
      <c r="I10265" s="757"/>
    </row>
    <row r="10266" spans="1:9" ht="15.75" customHeight="1">
      <c r="A10266" s="52">
        <v>3908</v>
      </c>
      <c r="B10266" s="52" t="s">
        <v>13132</v>
      </c>
      <c r="C10266" s="52" t="s">
        <v>10358</v>
      </c>
      <c r="D10266" s="808">
        <v>6.35</v>
      </c>
      <c r="E10266" s="757"/>
      <c r="F10266" s="757"/>
      <c r="G10266" s="757"/>
      <c r="H10266" s="757"/>
      <c r="I10266" s="757"/>
    </row>
    <row r="10267" spans="1:9" ht="15.75" customHeight="1">
      <c r="A10267" s="52">
        <v>3910</v>
      </c>
      <c r="B10267" s="52" t="s">
        <v>13133</v>
      </c>
      <c r="C10267" s="52" t="s">
        <v>10358</v>
      </c>
      <c r="D10267" s="808">
        <v>14.05</v>
      </c>
      <c r="E10267" s="757"/>
      <c r="F10267" s="757"/>
      <c r="G10267" s="757"/>
      <c r="H10267" s="757"/>
      <c r="I10267" s="757"/>
    </row>
    <row r="10268" spans="1:9" ht="15.75" customHeight="1">
      <c r="A10268" s="52">
        <v>3913</v>
      </c>
      <c r="B10268" s="52" t="s">
        <v>13134</v>
      </c>
      <c r="C10268" s="52" t="s">
        <v>10358</v>
      </c>
      <c r="D10268" s="808">
        <v>67.180000000000007</v>
      </c>
      <c r="E10268" s="757"/>
      <c r="F10268" s="757"/>
      <c r="G10268" s="757"/>
      <c r="H10268" s="757"/>
      <c r="I10268" s="757"/>
    </row>
    <row r="10269" spans="1:9" ht="15.75" customHeight="1">
      <c r="A10269" s="52">
        <v>3912</v>
      </c>
      <c r="B10269" s="52" t="s">
        <v>13135</v>
      </c>
      <c r="C10269" s="52" t="s">
        <v>10358</v>
      </c>
      <c r="D10269" s="808">
        <v>36.82</v>
      </c>
      <c r="E10269" s="757"/>
      <c r="F10269" s="757"/>
      <c r="G10269" s="757"/>
      <c r="H10269" s="757"/>
      <c r="I10269" s="757"/>
    </row>
    <row r="10270" spans="1:9" ht="15.75" customHeight="1">
      <c r="A10270" s="52">
        <v>3909</v>
      </c>
      <c r="B10270" s="52" t="s">
        <v>13136</v>
      </c>
      <c r="C10270" s="52" t="s">
        <v>10358</v>
      </c>
      <c r="D10270" s="808">
        <v>8.64</v>
      </c>
      <c r="E10270" s="757"/>
      <c r="F10270" s="757"/>
      <c r="G10270" s="757"/>
      <c r="H10270" s="757"/>
      <c r="I10270" s="757"/>
    </row>
    <row r="10271" spans="1:9" ht="15.75" customHeight="1">
      <c r="A10271" s="52">
        <v>3914</v>
      </c>
      <c r="B10271" s="52" t="s">
        <v>13137</v>
      </c>
      <c r="C10271" s="52" t="s">
        <v>10358</v>
      </c>
      <c r="D10271" s="808">
        <v>101.34</v>
      </c>
      <c r="E10271" s="757"/>
      <c r="F10271" s="757"/>
      <c r="G10271" s="757"/>
      <c r="H10271" s="757"/>
      <c r="I10271" s="757"/>
    </row>
    <row r="10272" spans="1:9" ht="15.75" customHeight="1">
      <c r="A10272" s="52">
        <v>3915</v>
      </c>
      <c r="B10272" s="52" t="s">
        <v>13138</v>
      </c>
      <c r="C10272" s="52" t="s">
        <v>10358</v>
      </c>
      <c r="D10272" s="808">
        <v>159.81</v>
      </c>
      <c r="E10272" s="757"/>
      <c r="F10272" s="757"/>
      <c r="G10272" s="757"/>
      <c r="H10272" s="757"/>
      <c r="I10272" s="757"/>
    </row>
    <row r="10273" spans="1:9" ht="15.75" customHeight="1">
      <c r="A10273" s="52">
        <v>3916</v>
      </c>
      <c r="B10273" s="52" t="s">
        <v>13139</v>
      </c>
      <c r="C10273" s="52" t="s">
        <v>10358</v>
      </c>
      <c r="D10273" s="808">
        <v>291.14</v>
      </c>
      <c r="E10273" s="757"/>
      <c r="F10273" s="757"/>
      <c r="G10273" s="757"/>
      <c r="H10273" s="757"/>
      <c r="I10273" s="757"/>
    </row>
    <row r="10274" spans="1:9" ht="15.75" customHeight="1">
      <c r="A10274" s="52">
        <v>3917</v>
      </c>
      <c r="B10274" s="52" t="s">
        <v>13140</v>
      </c>
      <c r="C10274" s="52" t="s">
        <v>10358</v>
      </c>
      <c r="D10274" s="808">
        <v>480.21</v>
      </c>
      <c r="E10274" s="757"/>
      <c r="F10274" s="757"/>
      <c r="G10274" s="757"/>
      <c r="H10274" s="757"/>
      <c r="I10274" s="757"/>
    </row>
    <row r="10275" spans="1:9" ht="15.75" customHeight="1">
      <c r="A10275" s="52">
        <v>1904</v>
      </c>
      <c r="B10275" s="52" t="s">
        <v>13141</v>
      </c>
      <c r="C10275" s="52" t="s">
        <v>10358</v>
      </c>
      <c r="D10275" s="808">
        <v>0.61</v>
      </c>
      <c r="E10275" s="757"/>
      <c r="F10275" s="757"/>
      <c r="G10275" s="757"/>
      <c r="H10275" s="757"/>
      <c r="I10275" s="757"/>
    </row>
    <row r="10276" spans="1:9" ht="15.75" customHeight="1">
      <c r="A10276" s="52">
        <v>1899</v>
      </c>
      <c r="B10276" s="52" t="s">
        <v>13142</v>
      </c>
      <c r="C10276" s="52" t="s">
        <v>10358</v>
      </c>
      <c r="D10276" s="808">
        <v>0.69</v>
      </c>
      <c r="E10276" s="757"/>
      <c r="F10276" s="757"/>
      <c r="G10276" s="757"/>
      <c r="H10276" s="757"/>
      <c r="I10276" s="757"/>
    </row>
    <row r="10277" spans="1:9" ht="15.75" customHeight="1">
      <c r="A10277" s="52">
        <v>1900</v>
      </c>
      <c r="B10277" s="52" t="s">
        <v>13143</v>
      </c>
      <c r="C10277" s="52" t="s">
        <v>10358</v>
      </c>
      <c r="D10277" s="808">
        <v>1.1200000000000001</v>
      </c>
      <c r="E10277" s="757"/>
      <c r="F10277" s="757"/>
      <c r="G10277" s="757"/>
      <c r="H10277" s="757"/>
      <c r="I10277" s="757"/>
    </row>
    <row r="10278" spans="1:9" ht="15.75" customHeight="1">
      <c r="A10278" s="52">
        <v>12407</v>
      </c>
      <c r="B10278" s="52" t="s">
        <v>13144</v>
      </c>
      <c r="C10278" s="52" t="s">
        <v>10358</v>
      </c>
      <c r="D10278" s="808">
        <v>36.35</v>
      </c>
      <c r="E10278" s="757"/>
      <c r="F10278" s="757"/>
      <c r="G10278" s="757"/>
      <c r="H10278" s="757"/>
      <c r="I10278" s="757"/>
    </row>
    <row r="10279" spans="1:9" ht="15.75" customHeight="1">
      <c r="A10279" s="52">
        <v>12408</v>
      </c>
      <c r="B10279" s="52" t="s">
        <v>13145</v>
      </c>
      <c r="C10279" s="52" t="s">
        <v>10358</v>
      </c>
      <c r="D10279" s="808">
        <v>20.52</v>
      </c>
      <c r="E10279" s="757"/>
      <c r="F10279" s="757"/>
      <c r="G10279" s="757"/>
      <c r="H10279" s="757"/>
      <c r="I10279" s="757"/>
    </row>
    <row r="10280" spans="1:9" ht="15.75" customHeight="1">
      <c r="A10280" s="52">
        <v>12409</v>
      </c>
      <c r="B10280" s="52" t="s">
        <v>13146</v>
      </c>
      <c r="C10280" s="52" t="s">
        <v>10358</v>
      </c>
      <c r="D10280" s="808">
        <v>20.52</v>
      </c>
      <c r="E10280" s="757"/>
      <c r="F10280" s="757"/>
      <c r="G10280" s="757"/>
      <c r="H10280" s="757"/>
      <c r="I10280" s="757"/>
    </row>
    <row r="10281" spans="1:9" ht="15.75" customHeight="1">
      <c r="A10281" s="52">
        <v>12410</v>
      </c>
      <c r="B10281" s="52" t="s">
        <v>13147</v>
      </c>
      <c r="C10281" s="52" t="s">
        <v>10358</v>
      </c>
      <c r="D10281" s="808">
        <v>14.13</v>
      </c>
      <c r="E10281" s="757"/>
      <c r="F10281" s="757"/>
      <c r="G10281" s="757"/>
      <c r="H10281" s="757"/>
      <c r="I10281" s="757"/>
    </row>
    <row r="10282" spans="1:9" ht="15.75" customHeight="1">
      <c r="A10282" s="52">
        <v>3936</v>
      </c>
      <c r="B10282" s="52" t="s">
        <v>13148</v>
      </c>
      <c r="C10282" s="52" t="s">
        <v>10358</v>
      </c>
      <c r="D10282" s="808">
        <v>25.54</v>
      </c>
      <c r="E10282" s="757"/>
      <c r="F10282" s="757"/>
      <c r="G10282" s="757"/>
      <c r="H10282" s="757"/>
      <c r="I10282" s="757"/>
    </row>
    <row r="10283" spans="1:9" ht="15.75" customHeight="1">
      <c r="A10283" s="52">
        <v>3922</v>
      </c>
      <c r="B10283" s="52" t="s">
        <v>13149</v>
      </c>
      <c r="C10283" s="52" t="s">
        <v>10358</v>
      </c>
      <c r="D10283" s="808">
        <v>23.49</v>
      </c>
      <c r="E10283" s="757"/>
      <c r="F10283" s="757"/>
      <c r="G10283" s="757"/>
      <c r="H10283" s="757"/>
      <c r="I10283" s="757"/>
    </row>
    <row r="10284" spans="1:9" ht="15.75" customHeight="1">
      <c r="A10284" s="52">
        <v>3924</v>
      </c>
      <c r="B10284" s="52" t="s">
        <v>13150</v>
      </c>
      <c r="C10284" s="52" t="s">
        <v>10358</v>
      </c>
      <c r="D10284" s="808">
        <v>25.54</v>
      </c>
      <c r="E10284" s="757"/>
      <c r="F10284" s="757"/>
      <c r="G10284" s="757"/>
      <c r="H10284" s="757"/>
      <c r="I10284" s="757"/>
    </row>
    <row r="10285" spans="1:9" ht="15.75" customHeight="1">
      <c r="A10285" s="52">
        <v>3923</v>
      </c>
      <c r="B10285" s="52" t="s">
        <v>13151</v>
      </c>
      <c r="C10285" s="52" t="s">
        <v>10358</v>
      </c>
      <c r="D10285" s="808">
        <v>25.54</v>
      </c>
      <c r="E10285" s="757"/>
      <c r="F10285" s="757"/>
      <c r="G10285" s="757"/>
      <c r="H10285" s="757"/>
      <c r="I10285" s="757"/>
    </row>
    <row r="10286" spans="1:9" ht="15.75" customHeight="1">
      <c r="A10286" s="52">
        <v>3937</v>
      </c>
      <c r="B10286" s="52" t="s">
        <v>13152</v>
      </c>
      <c r="C10286" s="52" t="s">
        <v>10358</v>
      </c>
      <c r="D10286" s="808">
        <v>21.07</v>
      </c>
      <c r="E10286" s="757"/>
      <c r="F10286" s="757"/>
      <c r="G10286" s="757"/>
      <c r="H10286" s="757"/>
      <c r="I10286" s="757"/>
    </row>
    <row r="10287" spans="1:9" ht="15.75" customHeight="1">
      <c r="A10287" s="52">
        <v>3921</v>
      </c>
      <c r="B10287" s="52" t="s">
        <v>13153</v>
      </c>
      <c r="C10287" s="52" t="s">
        <v>10358</v>
      </c>
      <c r="D10287" s="808">
        <v>21.08</v>
      </c>
      <c r="E10287" s="757"/>
      <c r="F10287" s="757"/>
      <c r="G10287" s="757"/>
      <c r="H10287" s="757"/>
      <c r="I10287" s="757"/>
    </row>
    <row r="10288" spans="1:9" ht="15.75" customHeight="1">
      <c r="A10288" s="52">
        <v>3920</v>
      </c>
      <c r="B10288" s="52" t="s">
        <v>13154</v>
      </c>
      <c r="C10288" s="52" t="s">
        <v>10358</v>
      </c>
      <c r="D10288" s="808">
        <v>21.07</v>
      </c>
      <c r="E10288" s="757"/>
      <c r="F10288" s="757"/>
      <c r="G10288" s="757"/>
      <c r="H10288" s="757"/>
      <c r="I10288" s="757"/>
    </row>
    <row r="10289" spans="1:9" ht="15.75" customHeight="1">
      <c r="A10289" s="52">
        <v>3938</v>
      </c>
      <c r="B10289" s="52" t="s">
        <v>13155</v>
      </c>
      <c r="C10289" s="52" t="s">
        <v>10358</v>
      </c>
      <c r="D10289" s="808">
        <v>13.89</v>
      </c>
      <c r="E10289" s="757"/>
      <c r="F10289" s="757"/>
      <c r="G10289" s="757"/>
      <c r="H10289" s="757"/>
      <c r="I10289" s="757"/>
    </row>
    <row r="10290" spans="1:9" ht="15.75" customHeight="1">
      <c r="A10290" s="52">
        <v>3919</v>
      </c>
      <c r="B10290" s="52" t="s">
        <v>13156</v>
      </c>
      <c r="C10290" s="52" t="s">
        <v>10358</v>
      </c>
      <c r="D10290" s="808">
        <v>14.16</v>
      </c>
      <c r="E10290" s="757"/>
      <c r="F10290" s="757"/>
      <c r="G10290" s="757"/>
      <c r="H10290" s="757"/>
      <c r="I10290" s="757"/>
    </row>
    <row r="10291" spans="1:9" ht="15.75" customHeight="1">
      <c r="A10291" s="52">
        <v>3927</v>
      </c>
      <c r="B10291" s="52" t="s">
        <v>13157</v>
      </c>
      <c r="C10291" s="52" t="s">
        <v>10358</v>
      </c>
      <c r="D10291" s="808">
        <v>71.73</v>
      </c>
      <c r="E10291" s="757"/>
      <c r="F10291" s="757"/>
      <c r="G10291" s="757"/>
      <c r="H10291" s="757"/>
      <c r="I10291" s="757"/>
    </row>
    <row r="10292" spans="1:9" ht="15.75" customHeight="1">
      <c r="A10292" s="52">
        <v>3928</v>
      </c>
      <c r="B10292" s="52" t="s">
        <v>13158</v>
      </c>
      <c r="C10292" s="52" t="s">
        <v>10358</v>
      </c>
      <c r="D10292" s="808">
        <v>71.73</v>
      </c>
      <c r="E10292" s="757"/>
      <c r="F10292" s="757"/>
      <c r="G10292" s="757"/>
      <c r="H10292" s="757"/>
      <c r="I10292" s="757"/>
    </row>
    <row r="10293" spans="1:9" ht="15.75" customHeight="1">
      <c r="A10293" s="52">
        <v>3926</v>
      </c>
      <c r="B10293" s="52" t="s">
        <v>13159</v>
      </c>
      <c r="C10293" s="52" t="s">
        <v>10358</v>
      </c>
      <c r="D10293" s="808">
        <v>40.89</v>
      </c>
      <c r="E10293" s="757"/>
      <c r="F10293" s="757"/>
      <c r="G10293" s="757"/>
      <c r="H10293" s="757"/>
      <c r="I10293" s="757"/>
    </row>
    <row r="10294" spans="1:9" ht="15.75" customHeight="1">
      <c r="A10294" s="52">
        <v>3935</v>
      </c>
      <c r="B10294" s="52" t="s">
        <v>13160</v>
      </c>
      <c r="C10294" s="52" t="s">
        <v>10358</v>
      </c>
      <c r="D10294" s="808">
        <v>40.89</v>
      </c>
      <c r="E10294" s="757"/>
      <c r="F10294" s="757"/>
      <c r="G10294" s="757"/>
      <c r="H10294" s="757"/>
      <c r="I10294" s="757"/>
    </row>
    <row r="10295" spans="1:9" ht="15.75" customHeight="1">
      <c r="A10295" s="52">
        <v>3925</v>
      </c>
      <c r="B10295" s="52" t="s">
        <v>13161</v>
      </c>
      <c r="C10295" s="52" t="s">
        <v>10358</v>
      </c>
      <c r="D10295" s="808">
        <v>40.89</v>
      </c>
      <c r="E10295" s="757"/>
      <c r="F10295" s="757"/>
      <c r="G10295" s="757"/>
      <c r="H10295" s="757"/>
      <c r="I10295" s="757"/>
    </row>
    <row r="10296" spans="1:9" ht="15.75" customHeight="1">
      <c r="A10296" s="52">
        <v>12406</v>
      </c>
      <c r="B10296" s="52" t="s">
        <v>13162</v>
      </c>
      <c r="C10296" s="52" t="s">
        <v>10358</v>
      </c>
      <c r="D10296" s="808">
        <v>10.039999999999999</v>
      </c>
      <c r="E10296" s="757"/>
      <c r="F10296" s="757"/>
      <c r="G10296" s="757"/>
      <c r="H10296" s="757"/>
      <c r="I10296" s="757"/>
    </row>
    <row r="10297" spans="1:9" ht="15.75" customHeight="1">
      <c r="A10297" s="52">
        <v>3929</v>
      </c>
      <c r="B10297" s="52" t="s">
        <v>13163</v>
      </c>
      <c r="C10297" s="52" t="s">
        <v>10358</v>
      </c>
      <c r="D10297" s="808">
        <v>109.28</v>
      </c>
      <c r="E10297" s="757"/>
      <c r="F10297" s="757"/>
      <c r="G10297" s="757"/>
      <c r="H10297" s="757"/>
      <c r="I10297" s="757"/>
    </row>
    <row r="10298" spans="1:9" ht="15.75" customHeight="1">
      <c r="A10298" s="52">
        <v>3931</v>
      </c>
      <c r="B10298" s="52" t="s">
        <v>13164</v>
      </c>
      <c r="C10298" s="52" t="s">
        <v>10358</v>
      </c>
      <c r="D10298" s="808">
        <v>109.28</v>
      </c>
      <c r="E10298" s="757"/>
      <c r="F10298" s="757"/>
      <c r="G10298" s="757"/>
      <c r="H10298" s="757"/>
      <c r="I10298" s="757"/>
    </row>
    <row r="10299" spans="1:9" ht="15.75" customHeight="1">
      <c r="A10299" s="52">
        <v>3930</v>
      </c>
      <c r="B10299" s="52" t="s">
        <v>13165</v>
      </c>
      <c r="C10299" s="52" t="s">
        <v>10358</v>
      </c>
      <c r="D10299" s="808">
        <v>109.28</v>
      </c>
      <c r="E10299" s="757"/>
      <c r="F10299" s="757"/>
      <c r="G10299" s="757"/>
      <c r="H10299" s="757"/>
      <c r="I10299" s="757"/>
    </row>
    <row r="10300" spans="1:9" ht="15.75" customHeight="1">
      <c r="A10300" s="52">
        <v>3932</v>
      </c>
      <c r="B10300" s="52" t="s">
        <v>13166</v>
      </c>
      <c r="C10300" s="52" t="s">
        <v>10358</v>
      </c>
      <c r="D10300" s="808">
        <v>188.71</v>
      </c>
      <c r="E10300" s="757"/>
      <c r="F10300" s="757"/>
      <c r="G10300" s="757"/>
      <c r="H10300" s="757"/>
      <c r="I10300" s="757"/>
    </row>
    <row r="10301" spans="1:9" ht="15.75" customHeight="1">
      <c r="A10301" s="52">
        <v>3933</v>
      </c>
      <c r="B10301" s="52" t="s">
        <v>13167</v>
      </c>
      <c r="C10301" s="52" t="s">
        <v>10358</v>
      </c>
      <c r="D10301" s="808">
        <v>188.71</v>
      </c>
      <c r="E10301" s="757"/>
      <c r="F10301" s="757"/>
      <c r="G10301" s="757"/>
      <c r="H10301" s="757"/>
      <c r="I10301" s="757"/>
    </row>
    <row r="10302" spans="1:9" ht="15.75" customHeight="1">
      <c r="A10302" s="52">
        <v>3934</v>
      </c>
      <c r="B10302" s="52" t="s">
        <v>13168</v>
      </c>
      <c r="C10302" s="52" t="s">
        <v>10358</v>
      </c>
      <c r="D10302" s="808">
        <v>188.71</v>
      </c>
      <c r="E10302" s="757"/>
      <c r="F10302" s="757"/>
      <c r="G10302" s="757"/>
      <c r="H10302" s="757"/>
      <c r="I10302" s="757"/>
    </row>
    <row r="10303" spans="1:9" ht="15.75" customHeight="1">
      <c r="A10303" s="52">
        <v>40355</v>
      </c>
      <c r="B10303" s="52" t="s">
        <v>13169</v>
      </c>
      <c r="C10303" s="52" t="s">
        <v>10358</v>
      </c>
      <c r="D10303" s="808">
        <v>15.67</v>
      </c>
      <c r="E10303" s="757"/>
      <c r="F10303" s="757"/>
      <c r="G10303" s="757"/>
      <c r="H10303" s="757"/>
      <c r="I10303" s="757"/>
    </row>
    <row r="10304" spans="1:9" ht="15.75" customHeight="1">
      <c r="A10304" s="52">
        <v>40364</v>
      </c>
      <c r="B10304" s="52" t="s">
        <v>13170</v>
      </c>
      <c r="C10304" s="52" t="s">
        <v>10358</v>
      </c>
      <c r="D10304" s="808">
        <v>73.41</v>
      </c>
      <c r="E10304" s="757"/>
      <c r="F10304" s="757"/>
      <c r="G10304" s="757"/>
      <c r="H10304" s="757"/>
      <c r="I10304" s="757"/>
    </row>
    <row r="10305" spans="1:9" ht="15.75" customHeight="1">
      <c r="A10305" s="52">
        <v>40361</v>
      </c>
      <c r="B10305" s="52" t="s">
        <v>13171</v>
      </c>
      <c r="C10305" s="52" t="s">
        <v>10358</v>
      </c>
      <c r="D10305" s="808">
        <v>57.4</v>
      </c>
      <c r="E10305" s="757"/>
      <c r="F10305" s="757"/>
      <c r="G10305" s="757"/>
      <c r="H10305" s="757"/>
      <c r="I10305" s="757"/>
    </row>
    <row r="10306" spans="1:9" ht="15.75" customHeight="1">
      <c r="A10306" s="52">
        <v>40358</v>
      </c>
      <c r="B10306" s="52" t="s">
        <v>13172</v>
      </c>
      <c r="C10306" s="52" t="s">
        <v>10358</v>
      </c>
      <c r="D10306" s="808">
        <v>21.88</v>
      </c>
      <c r="E10306" s="757"/>
      <c r="F10306" s="757"/>
      <c r="G10306" s="757"/>
      <c r="H10306" s="757"/>
      <c r="I10306" s="757"/>
    </row>
    <row r="10307" spans="1:9" ht="15.75" customHeight="1">
      <c r="A10307" s="52">
        <v>40370</v>
      </c>
      <c r="B10307" s="52" t="s">
        <v>13173</v>
      </c>
      <c r="C10307" s="52" t="s">
        <v>10358</v>
      </c>
      <c r="D10307" s="808">
        <v>232.95</v>
      </c>
      <c r="E10307" s="757"/>
      <c r="F10307" s="757"/>
      <c r="G10307" s="757"/>
      <c r="H10307" s="757"/>
      <c r="I10307" s="757"/>
    </row>
    <row r="10308" spans="1:9" ht="15.75" customHeight="1">
      <c r="A10308" s="52">
        <v>40367</v>
      </c>
      <c r="B10308" s="52" t="s">
        <v>13174</v>
      </c>
      <c r="C10308" s="52" t="s">
        <v>10358</v>
      </c>
      <c r="D10308" s="808">
        <v>115.78</v>
      </c>
      <c r="E10308" s="757"/>
      <c r="F10308" s="757"/>
      <c r="G10308" s="757"/>
      <c r="H10308" s="757"/>
      <c r="I10308" s="757"/>
    </row>
    <row r="10309" spans="1:9" ht="15.75" customHeight="1">
      <c r="A10309" s="52">
        <v>40373</v>
      </c>
      <c r="B10309" s="52" t="s">
        <v>13175</v>
      </c>
      <c r="C10309" s="52" t="s">
        <v>10358</v>
      </c>
      <c r="D10309" s="808">
        <v>315</v>
      </c>
      <c r="E10309" s="757"/>
      <c r="F10309" s="757"/>
      <c r="G10309" s="757"/>
      <c r="H10309" s="757"/>
      <c r="I10309" s="757"/>
    </row>
    <row r="10310" spans="1:9" ht="15.75" customHeight="1">
      <c r="A10310" s="52">
        <v>38947</v>
      </c>
      <c r="B10310" s="52" t="s">
        <v>13176</v>
      </c>
      <c r="C10310" s="52" t="s">
        <v>10358</v>
      </c>
      <c r="D10310" s="808">
        <v>6.06</v>
      </c>
      <c r="E10310" s="757"/>
      <c r="F10310" s="757"/>
      <c r="G10310" s="757"/>
      <c r="H10310" s="757"/>
      <c r="I10310" s="757"/>
    </row>
    <row r="10311" spans="1:9" ht="15.75" customHeight="1">
      <c r="A10311" s="52">
        <v>38948</v>
      </c>
      <c r="B10311" s="52" t="s">
        <v>13177</v>
      </c>
      <c r="C10311" s="52" t="s">
        <v>10358</v>
      </c>
      <c r="D10311" s="808">
        <v>9.67</v>
      </c>
      <c r="E10311" s="757"/>
      <c r="F10311" s="757"/>
      <c r="G10311" s="757"/>
      <c r="H10311" s="757"/>
      <c r="I10311" s="757"/>
    </row>
    <row r="10312" spans="1:9" ht="15.75" customHeight="1">
      <c r="A10312" s="52">
        <v>38949</v>
      </c>
      <c r="B10312" s="52" t="s">
        <v>13178</v>
      </c>
      <c r="C10312" s="52" t="s">
        <v>10358</v>
      </c>
      <c r="D10312" s="808">
        <v>10.73</v>
      </c>
      <c r="E10312" s="757"/>
      <c r="F10312" s="757"/>
      <c r="G10312" s="757"/>
      <c r="H10312" s="757"/>
      <c r="I10312" s="757"/>
    </row>
    <row r="10313" spans="1:9" ht="15.75" customHeight="1">
      <c r="A10313" s="52">
        <v>38951</v>
      </c>
      <c r="B10313" s="52" t="s">
        <v>13179</v>
      </c>
      <c r="C10313" s="52" t="s">
        <v>10358</v>
      </c>
      <c r="D10313" s="808">
        <v>16.97</v>
      </c>
      <c r="E10313" s="757"/>
      <c r="F10313" s="757"/>
      <c r="G10313" s="757"/>
      <c r="H10313" s="757"/>
      <c r="I10313" s="757"/>
    </row>
    <row r="10314" spans="1:9" ht="15.75" customHeight="1">
      <c r="A10314" s="52">
        <v>39312</v>
      </c>
      <c r="B10314" s="52" t="s">
        <v>13180</v>
      </c>
      <c r="C10314" s="52" t="s">
        <v>10358</v>
      </c>
      <c r="D10314" s="808">
        <v>13.16</v>
      </c>
      <c r="E10314" s="757"/>
      <c r="F10314" s="757"/>
      <c r="G10314" s="757"/>
      <c r="H10314" s="757"/>
      <c r="I10314" s="757"/>
    </row>
    <row r="10315" spans="1:9" ht="15.75" customHeight="1">
      <c r="A10315" s="52">
        <v>39313</v>
      </c>
      <c r="B10315" s="52" t="s">
        <v>13181</v>
      </c>
      <c r="C10315" s="52" t="s">
        <v>10358</v>
      </c>
      <c r="D10315" s="808">
        <v>17.18</v>
      </c>
      <c r="E10315" s="757"/>
      <c r="F10315" s="757"/>
      <c r="G10315" s="757"/>
      <c r="H10315" s="757"/>
      <c r="I10315" s="757"/>
    </row>
    <row r="10316" spans="1:9" ht="15.75" customHeight="1">
      <c r="A10316" s="52">
        <v>38950</v>
      </c>
      <c r="B10316" s="52" t="s">
        <v>13182</v>
      </c>
      <c r="C10316" s="52" t="s">
        <v>10358</v>
      </c>
      <c r="D10316" s="808">
        <v>25.85</v>
      </c>
      <c r="E10316" s="757"/>
      <c r="F10316" s="757"/>
      <c r="G10316" s="757"/>
      <c r="H10316" s="757"/>
      <c r="I10316" s="757"/>
    </row>
    <row r="10317" spans="1:9" ht="15.75" customHeight="1">
      <c r="A10317" s="52">
        <v>39314</v>
      </c>
      <c r="B10317" s="52" t="s">
        <v>13183</v>
      </c>
      <c r="C10317" s="52" t="s">
        <v>10358</v>
      </c>
      <c r="D10317" s="808">
        <v>27.28</v>
      </c>
      <c r="E10317" s="757"/>
      <c r="F10317" s="757"/>
      <c r="G10317" s="757"/>
      <c r="H10317" s="757"/>
      <c r="I10317" s="757"/>
    </row>
    <row r="10318" spans="1:9" ht="15.75" customHeight="1">
      <c r="A10318" s="52">
        <v>3907</v>
      </c>
      <c r="B10318" s="52" t="s">
        <v>13184</v>
      </c>
      <c r="C10318" s="52" t="s">
        <v>10358</v>
      </c>
      <c r="D10318" s="808">
        <v>6.25</v>
      </c>
      <c r="E10318" s="757"/>
      <c r="F10318" s="757"/>
      <c r="G10318" s="757"/>
      <c r="H10318" s="757"/>
      <c r="I10318" s="757"/>
    </row>
    <row r="10319" spans="1:9" ht="15.75" customHeight="1">
      <c r="A10319" s="52">
        <v>3889</v>
      </c>
      <c r="B10319" s="52" t="s">
        <v>13185</v>
      </c>
      <c r="C10319" s="52" t="s">
        <v>10358</v>
      </c>
      <c r="D10319" s="808">
        <v>4.4400000000000004</v>
      </c>
      <c r="E10319" s="757"/>
      <c r="F10319" s="757"/>
      <c r="G10319" s="757"/>
      <c r="H10319" s="757"/>
      <c r="I10319" s="757"/>
    </row>
    <row r="10320" spans="1:9" ht="15.75" customHeight="1">
      <c r="A10320" s="52">
        <v>3868</v>
      </c>
      <c r="B10320" s="52" t="s">
        <v>13186</v>
      </c>
      <c r="C10320" s="52" t="s">
        <v>10358</v>
      </c>
      <c r="D10320" s="808">
        <v>1.63</v>
      </c>
      <c r="E10320" s="757"/>
      <c r="F10320" s="757"/>
      <c r="G10320" s="757"/>
      <c r="H10320" s="757"/>
      <c r="I10320" s="757"/>
    </row>
    <row r="10321" spans="1:9" ht="15.75" customHeight="1">
      <c r="A10321" s="52">
        <v>3869</v>
      </c>
      <c r="B10321" s="52" t="s">
        <v>13187</v>
      </c>
      <c r="C10321" s="52" t="s">
        <v>10358</v>
      </c>
      <c r="D10321" s="808">
        <v>3.61</v>
      </c>
      <c r="E10321" s="757"/>
      <c r="F10321" s="757"/>
      <c r="G10321" s="757"/>
      <c r="H10321" s="757"/>
      <c r="I10321" s="757"/>
    </row>
    <row r="10322" spans="1:9" ht="15.75" customHeight="1">
      <c r="A10322" s="52">
        <v>3872</v>
      </c>
      <c r="B10322" s="52" t="s">
        <v>13188</v>
      </c>
      <c r="C10322" s="52" t="s">
        <v>10358</v>
      </c>
      <c r="D10322" s="808">
        <v>6.16</v>
      </c>
      <c r="E10322" s="757"/>
      <c r="F10322" s="757"/>
      <c r="G10322" s="757"/>
      <c r="H10322" s="757"/>
      <c r="I10322" s="757"/>
    </row>
    <row r="10323" spans="1:9" ht="15.75" customHeight="1">
      <c r="A10323" s="52">
        <v>3850</v>
      </c>
      <c r="B10323" s="52" t="s">
        <v>13189</v>
      </c>
      <c r="C10323" s="52" t="s">
        <v>10358</v>
      </c>
      <c r="D10323" s="808">
        <v>14.22</v>
      </c>
      <c r="E10323" s="757"/>
      <c r="F10323" s="757"/>
      <c r="G10323" s="757"/>
      <c r="H10323" s="757"/>
      <c r="I10323" s="757"/>
    </row>
    <row r="10324" spans="1:9" ht="15.75" customHeight="1">
      <c r="A10324" s="52">
        <v>38023</v>
      </c>
      <c r="B10324" s="52" t="s">
        <v>13190</v>
      </c>
      <c r="C10324" s="52" t="s">
        <v>10358</v>
      </c>
      <c r="D10324" s="808">
        <v>7.24</v>
      </c>
      <c r="E10324" s="757"/>
      <c r="F10324" s="757"/>
      <c r="G10324" s="757"/>
      <c r="H10324" s="757"/>
      <c r="I10324" s="757"/>
    </row>
    <row r="10325" spans="1:9" ht="15.75" customHeight="1">
      <c r="A10325" s="52">
        <v>37986</v>
      </c>
      <c r="B10325" s="52" t="s">
        <v>13191</v>
      </c>
      <c r="C10325" s="52" t="s">
        <v>10358</v>
      </c>
      <c r="D10325" s="808">
        <v>2.4500000000000002</v>
      </c>
      <c r="E10325" s="757"/>
      <c r="F10325" s="757"/>
      <c r="G10325" s="757"/>
      <c r="H10325" s="757"/>
      <c r="I10325" s="757"/>
    </row>
    <row r="10326" spans="1:9" ht="15.75" customHeight="1">
      <c r="A10326" s="52">
        <v>37987</v>
      </c>
      <c r="B10326" s="52" t="s">
        <v>13192</v>
      </c>
      <c r="C10326" s="52" t="s">
        <v>10358</v>
      </c>
      <c r="D10326" s="808">
        <v>122.3</v>
      </c>
      <c r="E10326" s="757"/>
      <c r="F10326" s="757"/>
      <c r="G10326" s="757"/>
      <c r="H10326" s="757"/>
      <c r="I10326" s="757"/>
    </row>
    <row r="10327" spans="1:9" ht="15.75" customHeight="1">
      <c r="A10327" s="52">
        <v>37988</v>
      </c>
      <c r="B10327" s="52" t="s">
        <v>13193</v>
      </c>
      <c r="C10327" s="52" t="s">
        <v>10358</v>
      </c>
      <c r="D10327" s="808">
        <v>194.33</v>
      </c>
      <c r="E10327" s="757"/>
      <c r="F10327" s="757"/>
      <c r="G10327" s="757"/>
      <c r="H10327" s="757"/>
      <c r="I10327" s="757"/>
    </row>
    <row r="10328" spans="1:9" ht="15.75" customHeight="1">
      <c r="A10328" s="52">
        <v>21120</v>
      </c>
      <c r="B10328" s="52" t="s">
        <v>13194</v>
      </c>
      <c r="C10328" s="52" t="s">
        <v>10358</v>
      </c>
      <c r="D10328" s="808">
        <v>12.51</v>
      </c>
      <c r="E10328" s="757"/>
      <c r="F10328" s="757"/>
      <c r="G10328" s="757"/>
      <c r="H10328" s="757"/>
      <c r="I10328" s="757"/>
    </row>
    <row r="10329" spans="1:9" ht="15.75" customHeight="1">
      <c r="A10329" s="52">
        <v>39318</v>
      </c>
      <c r="B10329" s="52" t="s">
        <v>13195</v>
      </c>
      <c r="C10329" s="52" t="s">
        <v>10358</v>
      </c>
      <c r="D10329" s="808">
        <v>11.63</v>
      </c>
      <c r="E10329" s="757"/>
      <c r="F10329" s="757"/>
      <c r="G10329" s="757"/>
      <c r="H10329" s="757"/>
      <c r="I10329" s="757"/>
    </row>
    <row r="10330" spans="1:9" ht="15.75" customHeight="1">
      <c r="A10330" s="52">
        <v>40366</v>
      </c>
      <c r="B10330" s="52" t="s">
        <v>13196</v>
      </c>
      <c r="C10330" s="52" t="s">
        <v>10358</v>
      </c>
      <c r="D10330" s="808">
        <v>57.27</v>
      </c>
      <c r="E10330" s="757"/>
      <c r="F10330" s="757"/>
      <c r="G10330" s="757"/>
      <c r="H10330" s="757"/>
      <c r="I10330" s="757"/>
    </row>
    <row r="10331" spans="1:9" ht="15.75" customHeight="1">
      <c r="A10331" s="52">
        <v>40363</v>
      </c>
      <c r="B10331" s="52" t="s">
        <v>13197</v>
      </c>
      <c r="C10331" s="52" t="s">
        <v>10358</v>
      </c>
      <c r="D10331" s="808">
        <v>44.79</v>
      </c>
      <c r="E10331" s="757"/>
      <c r="F10331" s="757"/>
      <c r="G10331" s="757"/>
      <c r="H10331" s="757"/>
      <c r="I10331" s="757"/>
    </row>
    <row r="10332" spans="1:9" ht="15.75" customHeight="1">
      <c r="A10332" s="52">
        <v>40354</v>
      </c>
      <c r="B10332" s="52" t="s">
        <v>13198</v>
      </c>
      <c r="C10332" s="52" t="s">
        <v>10358</v>
      </c>
      <c r="D10332" s="808">
        <v>19.5</v>
      </c>
      <c r="E10332" s="757"/>
      <c r="F10332" s="757"/>
      <c r="G10332" s="757"/>
      <c r="H10332" s="757"/>
      <c r="I10332" s="757"/>
    </row>
    <row r="10333" spans="1:9" ht="15.75" customHeight="1">
      <c r="A10333" s="52">
        <v>40360</v>
      </c>
      <c r="B10333" s="52" t="s">
        <v>13199</v>
      </c>
      <c r="C10333" s="52" t="s">
        <v>10358</v>
      </c>
      <c r="D10333" s="808">
        <v>29.36</v>
      </c>
      <c r="E10333" s="757"/>
      <c r="F10333" s="757"/>
      <c r="G10333" s="757"/>
      <c r="H10333" s="757"/>
      <c r="I10333" s="757"/>
    </row>
    <row r="10334" spans="1:9" ht="15.75" customHeight="1">
      <c r="A10334" s="52">
        <v>40372</v>
      </c>
      <c r="B10334" s="52" t="s">
        <v>13200</v>
      </c>
      <c r="C10334" s="52" t="s">
        <v>10358</v>
      </c>
      <c r="D10334" s="808">
        <v>181.33</v>
      </c>
      <c r="E10334" s="757"/>
      <c r="F10334" s="757"/>
      <c r="G10334" s="757"/>
      <c r="H10334" s="757"/>
      <c r="I10334" s="757"/>
    </row>
    <row r="10335" spans="1:9" ht="15.75" customHeight="1">
      <c r="A10335" s="52">
        <v>40369</v>
      </c>
      <c r="B10335" s="52" t="s">
        <v>13201</v>
      </c>
      <c r="C10335" s="52" t="s">
        <v>10358</v>
      </c>
      <c r="D10335" s="808">
        <v>90.25</v>
      </c>
      <c r="E10335" s="757"/>
      <c r="F10335" s="757"/>
      <c r="G10335" s="757"/>
      <c r="H10335" s="757"/>
      <c r="I10335" s="757"/>
    </row>
    <row r="10336" spans="1:9" ht="15.75" customHeight="1">
      <c r="A10336" s="52">
        <v>40357</v>
      </c>
      <c r="B10336" s="52" t="s">
        <v>13202</v>
      </c>
      <c r="C10336" s="52" t="s">
        <v>10358</v>
      </c>
      <c r="D10336" s="808">
        <v>21.88</v>
      </c>
      <c r="E10336" s="757"/>
      <c r="F10336" s="757"/>
      <c r="G10336" s="757"/>
      <c r="H10336" s="757"/>
      <c r="I10336" s="757"/>
    </row>
    <row r="10337" spans="1:9" ht="15.75" customHeight="1">
      <c r="A10337" s="52">
        <v>40375</v>
      </c>
      <c r="B10337" s="52" t="s">
        <v>13203</v>
      </c>
      <c r="C10337" s="52" t="s">
        <v>10358</v>
      </c>
      <c r="D10337" s="808">
        <v>245.48</v>
      </c>
      <c r="E10337" s="757"/>
      <c r="F10337" s="757"/>
      <c r="G10337" s="757"/>
      <c r="H10337" s="757"/>
      <c r="I10337" s="757"/>
    </row>
    <row r="10338" spans="1:9" ht="15.75" customHeight="1">
      <c r="A10338" s="52">
        <v>1893</v>
      </c>
      <c r="B10338" s="52" t="s">
        <v>13204</v>
      </c>
      <c r="C10338" s="52" t="s">
        <v>10358</v>
      </c>
      <c r="D10338" s="808">
        <v>2.31</v>
      </c>
      <c r="E10338" s="757"/>
      <c r="F10338" s="757"/>
      <c r="G10338" s="757"/>
      <c r="H10338" s="757"/>
      <c r="I10338" s="757"/>
    </row>
    <row r="10339" spans="1:9" ht="15.75" customHeight="1">
      <c r="A10339" s="52">
        <v>1902</v>
      </c>
      <c r="B10339" s="52" t="s">
        <v>13205</v>
      </c>
      <c r="C10339" s="52" t="s">
        <v>10358</v>
      </c>
      <c r="D10339" s="808">
        <v>1.68</v>
      </c>
      <c r="E10339" s="757"/>
      <c r="F10339" s="757"/>
      <c r="G10339" s="757"/>
      <c r="H10339" s="757"/>
      <c r="I10339" s="757"/>
    </row>
    <row r="10340" spans="1:9" ht="15.75" customHeight="1">
      <c r="A10340" s="52">
        <v>1901</v>
      </c>
      <c r="B10340" s="52" t="s">
        <v>13206</v>
      </c>
      <c r="C10340" s="52" t="s">
        <v>10358</v>
      </c>
      <c r="D10340" s="808">
        <v>0.52</v>
      </c>
      <c r="E10340" s="757"/>
      <c r="F10340" s="757"/>
      <c r="G10340" s="757"/>
      <c r="H10340" s="757"/>
      <c r="I10340" s="757"/>
    </row>
    <row r="10341" spans="1:9" ht="15.75" customHeight="1">
      <c r="A10341" s="52">
        <v>1892</v>
      </c>
      <c r="B10341" s="52" t="s">
        <v>13207</v>
      </c>
      <c r="C10341" s="52" t="s">
        <v>10358</v>
      </c>
      <c r="D10341" s="808">
        <v>1.08</v>
      </c>
      <c r="E10341" s="757"/>
      <c r="F10341" s="757"/>
      <c r="G10341" s="757"/>
      <c r="H10341" s="757"/>
      <c r="I10341" s="757"/>
    </row>
    <row r="10342" spans="1:9" ht="15.75" customHeight="1">
      <c r="A10342" s="52">
        <v>1907</v>
      </c>
      <c r="B10342" s="52" t="s">
        <v>13208</v>
      </c>
      <c r="C10342" s="52" t="s">
        <v>10358</v>
      </c>
      <c r="D10342" s="808">
        <v>7.45</v>
      </c>
      <c r="E10342" s="757"/>
      <c r="F10342" s="757"/>
      <c r="G10342" s="757"/>
      <c r="H10342" s="757"/>
      <c r="I10342" s="757"/>
    </row>
    <row r="10343" spans="1:9" ht="15.75" customHeight="1">
      <c r="A10343" s="52">
        <v>1894</v>
      </c>
      <c r="B10343" s="52" t="s">
        <v>13209</v>
      </c>
      <c r="C10343" s="52" t="s">
        <v>10358</v>
      </c>
      <c r="D10343" s="808">
        <v>3.35</v>
      </c>
      <c r="E10343" s="757"/>
      <c r="F10343" s="757"/>
      <c r="G10343" s="757"/>
      <c r="H10343" s="757"/>
      <c r="I10343" s="757"/>
    </row>
    <row r="10344" spans="1:9" ht="15.75" customHeight="1">
      <c r="A10344" s="52">
        <v>1891</v>
      </c>
      <c r="B10344" s="52" t="s">
        <v>13210</v>
      </c>
      <c r="C10344" s="52" t="s">
        <v>10358</v>
      </c>
      <c r="D10344" s="808">
        <v>0.77</v>
      </c>
      <c r="E10344" s="757"/>
      <c r="F10344" s="757"/>
      <c r="G10344" s="757"/>
      <c r="H10344" s="757"/>
      <c r="I10344" s="757"/>
    </row>
    <row r="10345" spans="1:9" ht="15.75" customHeight="1">
      <c r="A10345" s="52">
        <v>1896</v>
      </c>
      <c r="B10345" s="52" t="s">
        <v>13211</v>
      </c>
      <c r="C10345" s="52" t="s">
        <v>10358</v>
      </c>
      <c r="D10345" s="808">
        <v>10.01</v>
      </c>
      <c r="E10345" s="757"/>
      <c r="F10345" s="757"/>
      <c r="G10345" s="757"/>
      <c r="H10345" s="757"/>
      <c r="I10345" s="757"/>
    </row>
    <row r="10346" spans="1:9" ht="15.75" customHeight="1">
      <c r="A10346" s="52">
        <v>1895</v>
      </c>
      <c r="B10346" s="52" t="s">
        <v>13212</v>
      </c>
      <c r="C10346" s="52" t="s">
        <v>10358</v>
      </c>
      <c r="D10346" s="808">
        <v>17.59</v>
      </c>
      <c r="E10346" s="757"/>
      <c r="F10346" s="757"/>
      <c r="G10346" s="757"/>
      <c r="H10346" s="757"/>
      <c r="I10346" s="757"/>
    </row>
    <row r="10347" spans="1:9" ht="15.75" customHeight="1">
      <c r="A10347" s="52">
        <v>2641</v>
      </c>
      <c r="B10347" s="52" t="s">
        <v>13213</v>
      </c>
      <c r="C10347" s="52" t="s">
        <v>10358</v>
      </c>
      <c r="D10347" s="808">
        <v>30.45</v>
      </c>
      <c r="E10347" s="757"/>
      <c r="F10347" s="757"/>
      <c r="G10347" s="757"/>
      <c r="H10347" s="757"/>
      <c r="I10347" s="757"/>
    </row>
    <row r="10348" spans="1:9" ht="15.75" customHeight="1">
      <c r="A10348" s="52">
        <v>2636</v>
      </c>
      <c r="B10348" s="52" t="s">
        <v>13214</v>
      </c>
      <c r="C10348" s="52" t="s">
        <v>10358</v>
      </c>
      <c r="D10348" s="808">
        <v>1.96</v>
      </c>
      <c r="E10348" s="757"/>
      <c r="F10348" s="757"/>
      <c r="G10348" s="757"/>
      <c r="H10348" s="757"/>
      <c r="I10348" s="757"/>
    </row>
    <row r="10349" spans="1:9" ht="15.75" customHeight="1">
      <c r="A10349" s="52">
        <v>2637</v>
      </c>
      <c r="B10349" s="52" t="s">
        <v>13215</v>
      </c>
      <c r="C10349" s="52" t="s">
        <v>10358</v>
      </c>
      <c r="D10349" s="808">
        <v>2.08</v>
      </c>
      <c r="E10349" s="757"/>
      <c r="F10349" s="757"/>
      <c r="G10349" s="757"/>
      <c r="H10349" s="757"/>
      <c r="I10349" s="757"/>
    </row>
    <row r="10350" spans="1:9" ht="15.75" customHeight="1">
      <c r="A10350" s="52">
        <v>2638</v>
      </c>
      <c r="B10350" s="52" t="s">
        <v>13216</v>
      </c>
      <c r="C10350" s="52" t="s">
        <v>10358</v>
      </c>
      <c r="D10350" s="808">
        <v>2.42</v>
      </c>
      <c r="E10350" s="757"/>
      <c r="F10350" s="757"/>
      <c r="G10350" s="757"/>
      <c r="H10350" s="757"/>
      <c r="I10350" s="757"/>
    </row>
    <row r="10351" spans="1:9" ht="15.75" customHeight="1">
      <c r="A10351" s="52">
        <v>2639</v>
      </c>
      <c r="B10351" s="52" t="s">
        <v>13217</v>
      </c>
      <c r="C10351" s="52" t="s">
        <v>10358</v>
      </c>
      <c r="D10351" s="808">
        <v>4.3</v>
      </c>
      <c r="E10351" s="757"/>
      <c r="F10351" s="757"/>
      <c r="G10351" s="757"/>
      <c r="H10351" s="757"/>
      <c r="I10351" s="757"/>
    </row>
    <row r="10352" spans="1:9" ht="15.75" customHeight="1">
      <c r="A10352" s="52">
        <v>2644</v>
      </c>
      <c r="B10352" s="52" t="s">
        <v>13218</v>
      </c>
      <c r="C10352" s="52" t="s">
        <v>10358</v>
      </c>
      <c r="D10352" s="808">
        <v>6.23</v>
      </c>
      <c r="E10352" s="757"/>
      <c r="F10352" s="757"/>
      <c r="G10352" s="757"/>
      <c r="H10352" s="757"/>
      <c r="I10352" s="757"/>
    </row>
    <row r="10353" spans="1:9" ht="15.75" customHeight="1">
      <c r="A10353" s="52">
        <v>2643</v>
      </c>
      <c r="B10353" s="52" t="s">
        <v>13219</v>
      </c>
      <c r="C10353" s="52" t="s">
        <v>10358</v>
      </c>
      <c r="D10353" s="808">
        <v>8.68</v>
      </c>
      <c r="E10353" s="757"/>
      <c r="F10353" s="757"/>
      <c r="G10353" s="757"/>
      <c r="H10353" s="757"/>
      <c r="I10353" s="757"/>
    </row>
    <row r="10354" spans="1:9" ht="15.75" customHeight="1">
      <c r="A10354" s="52">
        <v>2640</v>
      </c>
      <c r="B10354" s="52" t="s">
        <v>13220</v>
      </c>
      <c r="C10354" s="52" t="s">
        <v>10358</v>
      </c>
      <c r="D10354" s="808">
        <v>12.67</v>
      </c>
      <c r="E10354" s="757"/>
      <c r="F10354" s="757"/>
      <c r="G10354" s="757"/>
      <c r="H10354" s="757"/>
      <c r="I10354" s="757"/>
    </row>
    <row r="10355" spans="1:9" ht="15.75" customHeight="1">
      <c r="A10355" s="52">
        <v>2642</v>
      </c>
      <c r="B10355" s="52" t="s">
        <v>13221</v>
      </c>
      <c r="C10355" s="52" t="s">
        <v>10358</v>
      </c>
      <c r="D10355" s="808">
        <v>19.29</v>
      </c>
      <c r="E10355" s="757"/>
      <c r="F10355" s="757"/>
      <c r="G10355" s="757"/>
      <c r="H10355" s="757"/>
      <c r="I10355" s="757"/>
    </row>
    <row r="10356" spans="1:9" ht="15.75" customHeight="1">
      <c r="A10356" s="52">
        <v>38943</v>
      </c>
      <c r="B10356" s="52" t="s">
        <v>13222</v>
      </c>
      <c r="C10356" s="52" t="s">
        <v>10358</v>
      </c>
      <c r="D10356" s="808">
        <v>4.47</v>
      </c>
      <c r="E10356" s="757"/>
      <c r="F10356" s="757"/>
      <c r="G10356" s="757"/>
      <c r="H10356" s="757"/>
      <c r="I10356" s="757"/>
    </row>
    <row r="10357" spans="1:9" ht="15.75" customHeight="1">
      <c r="A10357" s="52">
        <v>38944</v>
      </c>
      <c r="B10357" s="52" t="s">
        <v>13223</v>
      </c>
      <c r="C10357" s="52" t="s">
        <v>10358</v>
      </c>
      <c r="D10357" s="808">
        <v>6.91</v>
      </c>
      <c r="E10357" s="757"/>
      <c r="F10357" s="757"/>
      <c r="G10357" s="757"/>
      <c r="H10357" s="757"/>
      <c r="I10357" s="757"/>
    </row>
    <row r="10358" spans="1:9" ht="15.75" customHeight="1">
      <c r="A10358" s="52">
        <v>38945</v>
      </c>
      <c r="B10358" s="52" t="s">
        <v>13224</v>
      </c>
      <c r="C10358" s="52" t="s">
        <v>10358</v>
      </c>
      <c r="D10358" s="808">
        <v>14.02</v>
      </c>
      <c r="E10358" s="757"/>
      <c r="F10358" s="757"/>
      <c r="G10358" s="757"/>
      <c r="H10358" s="757"/>
      <c r="I10358" s="757"/>
    </row>
    <row r="10359" spans="1:9" ht="15.75" customHeight="1">
      <c r="A10359" s="52">
        <v>38946</v>
      </c>
      <c r="B10359" s="52" t="s">
        <v>13225</v>
      </c>
      <c r="C10359" s="52" t="s">
        <v>10358</v>
      </c>
      <c r="D10359" s="808">
        <v>20.91</v>
      </c>
      <c r="E10359" s="757"/>
      <c r="F10359" s="757"/>
      <c r="G10359" s="757"/>
      <c r="H10359" s="757"/>
      <c r="I10359" s="757"/>
    </row>
    <row r="10360" spans="1:9" ht="15.75" customHeight="1">
      <c r="A10360" s="52">
        <v>39308</v>
      </c>
      <c r="B10360" s="52" t="s">
        <v>13226</v>
      </c>
      <c r="C10360" s="52" t="s">
        <v>10358</v>
      </c>
      <c r="D10360" s="808">
        <v>9.1199999999999992</v>
      </c>
      <c r="E10360" s="757"/>
      <c r="F10360" s="757"/>
      <c r="G10360" s="757"/>
      <c r="H10360" s="757"/>
      <c r="I10360" s="757"/>
    </row>
    <row r="10361" spans="1:9" ht="15.75" customHeight="1">
      <c r="A10361" s="52">
        <v>39309</v>
      </c>
      <c r="B10361" s="52" t="s">
        <v>13227</v>
      </c>
      <c r="C10361" s="52" t="s">
        <v>10358</v>
      </c>
      <c r="D10361" s="808">
        <v>13.19</v>
      </c>
      <c r="E10361" s="757"/>
      <c r="F10361" s="757"/>
      <c r="G10361" s="757"/>
      <c r="H10361" s="757"/>
      <c r="I10361" s="757"/>
    </row>
    <row r="10362" spans="1:9" ht="15.75" customHeight="1">
      <c r="A10362" s="52">
        <v>39310</v>
      </c>
      <c r="B10362" s="52" t="s">
        <v>13228</v>
      </c>
      <c r="C10362" s="52" t="s">
        <v>10358</v>
      </c>
      <c r="D10362" s="808">
        <v>19.98</v>
      </c>
      <c r="E10362" s="757"/>
      <c r="F10362" s="757"/>
      <c r="G10362" s="757"/>
      <c r="H10362" s="757"/>
      <c r="I10362" s="757"/>
    </row>
    <row r="10363" spans="1:9" ht="15.75" customHeight="1">
      <c r="A10363" s="52">
        <v>39311</v>
      </c>
      <c r="B10363" s="52" t="s">
        <v>13229</v>
      </c>
      <c r="C10363" s="52" t="s">
        <v>10358</v>
      </c>
      <c r="D10363" s="808">
        <v>30.04</v>
      </c>
      <c r="E10363" s="757"/>
      <c r="F10363" s="757"/>
      <c r="G10363" s="757"/>
      <c r="H10363" s="757"/>
      <c r="I10363" s="757"/>
    </row>
    <row r="10364" spans="1:9" ht="15.75" customHeight="1">
      <c r="A10364" s="52">
        <v>39855</v>
      </c>
      <c r="B10364" s="52" t="s">
        <v>13230</v>
      </c>
      <c r="C10364" s="52" t="s">
        <v>10358</v>
      </c>
      <c r="D10364" s="808">
        <v>2.78</v>
      </c>
      <c r="E10364" s="757"/>
      <c r="F10364" s="757"/>
      <c r="G10364" s="757"/>
      <c r="H10364" s="757"/>
      <c r="I10364" s="757"/>
    </row>
    <row r="10365" spans="1:9" ht="15.75" customHeight="1">
      <c r="A10365" s="52">
        <v>39856</v>
      </c>
      <c r="B10365" s="52" t="s">
        <v>13231</v>
      </c>
      <c r="C10365" s="52" t="s">
        <v>10358</v>
      </c>
      <c r="D10365" s="808">
        <v>6.57</v>
      </c>
      <c r="E10365" s="757"/>
      <c r="F10365" s="757"/>
      <c r="G10365" s="757"/>
      <c r="H10365" s="757"/>
      <c r="I10365" s="757"/>
    </row>
    <row r="10366" spans="1:9" ht="15.75" customHeight="1">
      <c r="A10366" s="52">
        <v>39857</v>
      </c>
      <c r="B10366" s="52" t="s">
        <v>13232</v>
      </c>
      <c r="C10366" s="52" t="s">
        <v>10358</v>
      </c>
      <c r="D10366" s="808">
        <v>10.62</v>
      </c>
      <c r="E10366" s="757"/>
      <c r="F10366" s="757"/>
      <c r="G10366" s="757"/>
      <c r="H10366" s="757"/>
      <c r="I10366" s="757"/>
    </row>
    <row r="10367" spans="1:9" ht="15.75" customHeight="1">
      <c r="A10367" s="52">
        <v>39858</v>
      </c>
      <c r="B10367" s="52" t="s">
        <v>13233</v>
      </c>
      <c r="C10367" s="52" t="s">
        <v>10358</v>
      </c>
      <c r="D10367" s="808">
        <v>23.58</v>
      </c>
      <c r="E10367" s="757"/>
      <c r="F10367" s="757"/>
      <c r="G10367" s="757"/>
      <c r="H10367" s="757"/>
      <c r="I10367" s="757"/>
    </row>
    <row r="10368" spans="1:9" ht="15.75" customHeight="1">
      <c r="A10368" s="52">
        <v>39859</v>
      </c>
      <c r="B10368" s="52" t="s">
        <v>13234</v>
      </c>
      <c r="C10368" s="52" t="s">
        <v>10358</v>
      </c>
      <c r="D10368" s="808">
        <v>36.35</v>
      </c>
      <c r="E10368" s="757"/>
      <c r="F10368" s="757"/>
      <c r="G10368" s="757"/>
      <c r="H10368" s="757"/>
      <c r="I10368" s="757"/>
    </row>
    <row r="10369" spans="1:9" ht="15.75" customHeight="1">
      <c r="A10369" s="52">
        <v>39860</v>
      </c>
      <c r="B10369" s="52" t="s">
        <v>13235</v>
      </c>
      <c r="C10369" s="52" t="s">
        <v>10358</v>
      </c>
      <c r="D10369" s="808">
        <v>55.78</v>
      </c>
      <c r="E10369" s="757"/>
      <c r="F10369" s="757"/>
      <c r="G10369" s="757"/>
      <c r="H10369" s="757"/>
      <c r="I10369" s="757"/>
    </row>
    <row r="10370" spans="1:9" ht="15.75" customHeight="1">
      <c r="A10370" s="52">
        <v>39861</v>
      </c>
      <c r="B10370" s="52" t="s">
        <v>13236</v>
      </c>
      <c r="C10370" s="52" t="s">
        <v>10358</v>
      </c>
      <c r="D10370" s="808">
        <v>159.26</v>
      </c>
      <c r="E10370" s="757"/>
      <c r="F10370" s="757"/>
      <c r="G10370" s="757"/>
      <c r="H10370" s="757"/>
      <c r="I10370" s="757"/>
    </row>
    <row r="10371" spans="1:9" ht="15.75" customHeight="1">
      <c r="A10371" s="52">
        <v>3867</v>
      </c>
      <c r="B10371" s="52" t="s">
        <v>13237</v>
      </c>
      <c r="C10371" s="52" t="s">
        <v>10358</v>
      </c>
      <c r="D10371" s="808">
        <v>86.6</v>
      </c>
      <c r="E10371" s="757"/>
      <c r="F10371" s="757"/>
      <c r="G10371" s="757"/>
      <c r="H10371" s="757"/>
      <c r="I10371" s="757"/>
    </row>
    <row r="10372" spans="1:9" ht="15.75" customHeight="1">
      <c r="A10372" s="52">
        <v>3861</v>
      </c>
      <c r="B10372" s="52" t="s">
        <v>13238</v>
      </c>
      <c r="C10372" s="52" t="s">
        <v>10358</v>
      </c>
      <c r="D10372" s="808">
        <v>0.89</v>
      </c>
      <c r="E10372" s="757"/>
      <c r="F10372" s="757"/>
      <c r="G10372" s="757"/>
      <c r="H10372" s="757"/>
      <c r="I10372" s="757"/>
    </row>
    <row r="10373" spans="1:9" ht="15.75" customHeight="1">
      <c r="A10373" s="52">
        <v>3904</v>
      </c>
      <c r="B10373" s="52" t="s">
        <v>13239</v>
      </c>
      <c r="C10373" s="52" t="s">
        <v>10358</v>
      </c>
      <c r="D10373" s="808">
        <v>0.95</v>
      </c>
      <c r="E10373" s="757"/>
      <c r="F10373" s="757"/>
      <c r="G10373" s="757"/>
      <c r="H10373" s="757"/>
      <c r="I10373" s="757"/>
    </row>
    <row r="10374" spans="1:9" ht="15.75" customHeight="1">
      <c r="A10374" s="52">
        <v>3903</v>
      </c>
      <c r="B10374" s="52" t="s">
        <v>13240</v>
      </c>
      <c r="C10374" s="52" t="s">
        <v>10358</v>
      </c>
      <c r="D10374" s="808">
        <v>2.3199999999999998</v>
      </c>
      <c r="E10374" s="757"/>
      <c r="F10374" s="757"/>
      <c r="G10374" s="757"/>
      <c r="H10374" s="757"/>
      <c r="I10374" s="757"/>
    </row>
    <row r="10375" spans="1:9" ht="15.75" customHeight="1">
      <c r="A10375" s="52">
        <v>3862</v>
      </c>
      <c r="B10375" s="52" t="s">
        <v>13241</v>
      </c>
      <c r="C10375" s="52" t="s">
        <v>10358</v>
      </c>
      <c r="D10375" s="808">
        <v>4.95</v>
      </c>
      <c r="E10375" s="757"/>
      <c r="F10375" s="757"/>
      <c r="G10375" s="757"/>
      <c r="H10375" s="757"/>
      <c r="I10375" s="757"/>
    </row>
    <row r="10376" spans="1:9" ht="15.75" customHeight="1">
      <c r="A10376" s="52">
        <v>3863</v>
      </c>
      <c r="B10376" s="52" t="s">
        <v>13242</v>
      </c>
      <c r="C10376" s="52" t="s">
        <v>10358</v>
      </c>
      <c r="D10376" s="808">
        <v>5.07</v>
      </c>
      <c r="E10376" s="757"/>
      <c r="F10376" s="757"/>
      <c r="G10376" s="757"/>
      <c r="H10376" s="757"/>
      <c r="I10376" s="757"/>
    </row>
    <row r="10377" spans="1:9" ht="15.75" customHeight="1">
      <c r="A10377" s="52">
        <v>3864</v>
      </c>
      <c r="B10377" s="52" t="s">
        <v>13243</v>
      </c>
      <c r="C10377" s="52" t="s">
        <v>10358</v>
      </c>
      <c r="D10377" s="808">
        <v>15.53</v>
      </c>
      <c r="E10377" s="757"/>
      <c r="F10377" s="757"/>
      <c r="G10377" s="757"/>
      <c r="H10377" s="757"/>
      <c r="I10377" s="757"/>
    </row>
    <row r="10378" spans="1:9" ht="15.75" customHeight="1">
      <c r="A10378" s="52">
        <v>3865</v>
      </c>
      <c r="B10378" s="52" t="s">
        <v>13244</v>
      </c>
      <c r="C10378" s="52" t="s">
        <v>10358</v>
      </c>
      <c r="D10378" s="808">
        <v>22.72</v>
      </c>
      <c r="E10378" s="757"/>
      <c r="F10378" s="757"/>
      <c r="G10378" s="757"/>
      <c r="H10378" s="757"/>
      <c r="I10378" s="757"/>
    </row>
    <row r="10379" spans="1:9" ht="15.75" customHeight="1">
      <c r="A10379" s="52">
        <v>3866</v>
      </c>
      <c r="B10379" s="52" t="s">
        <v>13245</v>
      </c>
      <c r="C10379" s="52" t="s">
        <v>10358</v>
      </c>
      <c r="D10379" s="808">
        <v>51</v>
      </c>
      <c r="E10379" s="757"/>
      <c r="F10379" s="757"/>
      <c r="G10379" s="757"/>
      <c r="H10379" s="757"/>
      <c r="I10379" s="757"/>
    </row>
    <row r="10380" spans="1:9" ht="15.75" customHeight="1">
      <c r="A10380" s="52">
        <v>3878</v>
      </c>
      <c r="B10380" s="52" t="s">
        <v>13246</v>
      </c>
      <c r="C10380" s="52" t="s">
        <v>10358</v>
      </c>
      <c r="D10380" s="808">
        <v>13.91</v>
      </c>
      <c r="E10380" s="757"/>
      <c r="F10380" s="757"/>
      <c r="G10380" s="757"/>
      <c r="H10380" s="757"/>
      <c r="I10380" s="757"/>
    </row>
    <row r="10381" spans="1:9" ht="15.75" customHeight="1">
      <c r="A10381" s="52">
        <v>3883</v>
      </c>
      <c r="B10381" s="52" t="s">
        <v>13247</v>
      </c>
      <c r="C10381" s="52" t="s">
        <v>10358</v>
      </c>
      <c r="D10381" s="808">
        <v>1.78</v>
      </c>
      <c r="E10381" s="757"/>
      <c r="F10381" s="757"/>
      <c r="G10381" s="757"/>
      <c r="H10381" s="757"/>
      <c r="I10381" s="757"/>
    </row>
    <row r="10382" spans="1:9" ht="15.75" customHeight="1">
      <c r="A10382" s="52">
        <v>3876</v>
      </c>
      <c r="B10382" s="52" t="s">
        <v>13248</v>
      </c>
      <c r="C10382" s="52" t="s">
        <v>10358</v>
      </c>
      <c r="D10382" s="808">
        <v>5.54</v>
      </c>
      <c r="E10382" s="757"/>
      <c r="F10382" s="757"/>
      <c r="G10382" s="757"/>
      <c r="H10382" s="757"/>
      <c r="I10382" s="757"/>
    </row>
    <row r="10383" spans="1:9" ht="15.75" customHeight="1">
      <c r="A10383" s="52">
        <v>3884</v>
      </c>
      <c r="B10383" s="52" t="s">
        <v>13249</v>
      </c>
      <c r="C10383" s="52" t="s">
        <v>10358</v>
      </c>
      <c r="D10383" s="808">
        <v>2.81</v>
      </c>
      <c r="E10383" s="757"/>
      <c r="F10383" s="757"/>
      <c r="G10383" s="757"/>
      <c r="H10383" s="757"/>
      <c r="I10383" s="757"/>
    </row>
    <row r="10384" spans="1:9" ht="15.75" customHeight="1">
      <c r="A10384" s="52">
        <v>12892</v>
      </c>
      <c r="B10384" s="52" t="s">
        <v>13250</v>
      </c>
      <c r="C10384" s="52" t="s">
        <v>10788</v>
      </c>
      <c r="D10384" s="808">
        <v>20.25</v>
      </c>
      <c r="E10384" s="757"/>
      <c r="F10384" s="757"/>
      <c r="G10384" s="757"/>
      <c r="H10384" s="757"/>
      <c r="I10384" s="757"/>
    </row>
    <row r="10385" spans="1:9" ht="15.75" customHeight="1">
      <c r="A10385" s="52">
        <v>38447</v>
      </c>
      <c r="B10385" s="52" t="s">
        <v>13251</v>
      </c>
      <c r="C10385" s="52" t="s">
        <v>10358</v>
      </c>
      <c r="D10385" s="808">
        <v>88.68</v>
      </c>
      <c r="E10385" s="757"/>
      <c r="F10385" s="757"/>
      <c r="G10385" s="757"/>
      <c r="H10385" s="757"/>
      <c r="I10385" s="757"/>
    </row>
    <row r="10386" spans="1:9" ht="15.75" customHeight="1">
      <c r="A10386" s="52">
        <v>36320</v>
      </c>
      <c r="B10386" s="52" t="s">
        <v>13252</v>
      </c>
      <c r="C10386" s="52" t="s">
        <v>10358</v>
      </c>
      <c r="D10386" s="808">
        <v>2.38</v>
      </c>
      <c r="E10386" s="757"/>
      <c r="F10386" s="757"/>
      <c r="G10386" s="757"/>
      <c r="H10386" s="757"/>
      <c r="I10386" s="757"/>
    </row>
    <row r="10387" spans="1:9" ht="15.75" customHeight="1">
      <c r="A10387" s="52">
        <v>36324</v>
      </c>
      <c r="B10387" s="52" t="s">
        <v>13253</v>
      </c>
      <c r="C10387" s="52" t="s">
        <v>10358</v>
      </c>
      <c r="D10387" s="808">
        <v>2.17</v>
      </c>
      <c r="E10387" s="757"/>
      <c r="F10387" s="757"/>
      <c r="G10387" s="757"/>
      <c r="H10387" s="757"/>
      <c r="I10387" s="757"/>
    </row>
    <row r="10388" spans="1:9" ht="15.75" customHeight="1">
      <c r="A10388" s="52">
        <v>38441</v>
      </c>
      <c r="B10388" s="52" t="s">
        <v>13254</v>
      </c>
      <c r="C10388" s="52" t="s">
        <v>10358</v>
      </c>
      <c r="D10388" s="808">
        <v>3.89</v>
      </c>
      <c r="E10388" s="757"/>
      <c r="F10388" s="757"/>
      <c r="G10388" s="757"/>
      <c r="H10388" s="757"/>
      <c r="I10388" s="757"/>
    </row>
    <row r="10389" spans="1:9" ht="15.75" customHeight="1">
      <c r="A10389" s="52">
        <v>38442</v>
      </c>
      <c r="B10389" s="52" t="s">
        <v>13255</v>
      </c>
      <c r="C10389" s="52" t="s">
        <v>10358</v>
      </c>
      <c r="D10389" s="808">
        <v>11.08</v>
      </c>
      <c r="E10389" s="757"/>
      <c r="F10389" s="757"/>
      <c r="G10389" s="757"/>
      <c r="H10389" s="757"/>
      <c r="I10389" s="757"/>
    </row>
    <row r="10390" spans="1:9" ht="15.75" customHeight="1">
      <c r="A10390" s="52">
        <v>38443</v>
      </c>
      <c r="B10390" s="52" t="s">
        <v>13256</v>
      </c>
      <c r="C10390" s="52" t="s">
        <v>10358</v>
      </c>
      <c r="D10390" s="808">
        <v>13.44</v>
      </c>
      <c r="E10390" s="757"/>
      <c r="F10390" s="757"/>
      <c r="G10390" s="757"/>
      <c r="H10390" s="757"/>
      <c r="I10390" s="757"/>
    </row>
    <row r="10391" spans="1:9" ht="15.75" customHeight="1">
      <c r="A10391" s="52">
        <v>38444</v>
      </c>
      <c r="B10391" s="52" t="s">
        <v>13257</v>
      </c>
      <c r="C10391" s="52" t="s">
        <v>10358</v>
      </c>
      <c r="D10391" s="808">
        <v>22.58</v>
      </c>
      <c r="E10391" s="757"/>
      <c r="F10391" s="757"/>
      <c r="G10391" s="757"/>
      <c r="H10391" s="757"/>
      <c r="I10391" s="757"/>
    </row>
    <row r="10392" spans="1:9" ht="15.75" customHeight="1">
      <c r="A10392" s="52">
        <v>38445</v>
      </c>
      <c r="B10392" s="52" t="s">
        <v>13258</v>
      </c>
      <c r="C10392" s="52" t="s">
        <v>10358</v>
      </c>
      <c r="D10392" s="808">
        <v>41.86</v>
      </c>
      <c r="E10392" s="757"/>
      <c r="F10392" s="757"/>
      <c r="G10392" s="757"/>
      <c r="H10392" s="757"/>
      <c r="I10392" s="757"/>
    </row>
    <row r="10393" spans="1:9" ht="15.75" customHeight="1">
      <c r="A10393" s="52">
        <v>38446</v>
      </c>
      <c r="B10393" s="52" t="s">
        <v>13259</v>
      </c>
      <c r="C10393" s="52" t="s">
        <v>10358</v>
      </c>
      <c r="D10393" s="808">
        <v>68.52</v>
      </c>
      <c r="E10393" s="757"/>
      <c r="F10393" s="757"/>
      <c r="G10393" s="757"/>
      <c r="H10393" s="757"/>
      <c r="I10393" s="757"/>
    </row>
    <row r="10394" spans="1:9" ht="15.75" customHeight="1">
      <c r="A10394" s="52">
        <v>3837</v>
      </c>
      <c r="B10394" s="52" t="s">
        <v>13260</v>
      </c>
      <c r="C10394" s="52" t="s">
        <v>10358</v>
      </c>
      <c r="D10394" s="808">
        <v>47.7</v>
      </c>
      <c r="E10394" s="757"/>
      <c r="F10394" s="757"/>
      <c r="G10394" s="757"/>
      <c r="H10394" s="757"/>
      <c r="I10394" s="757"/>
    </row>
    <row r="10395" spans="1:9" ht="15.75" customHeight="1">
      <c r="A10395" s="52">
        <v>3845</v>
      </c>
      <c r="B10395" s="52" t="s">
        <v>13261</v>
      </c>
      <c r="C10395" s="52" t="s">
        <v>10358</v>
      </c>
      <c r="D10395" s="808">
        <v>17.420000000000002</v>
      </c>
      <c r="E10395" s="757"/>
      <c r="F10395" s="757"/>
      <c r="G10395" s="757"/>
      <c r="H10395" s="757"/>
      <c r="I10395" s="757"/>
    </row>
    <row r="10396" spans="1:9" ht="15.75" customHeight="1">
      <c r="A10396" s="52">
        <v>11045</v>
      </c>
      <c r="B10396" s="52" t="s">
        <v>13262</v>
      </c>
      <c r="C10396" s="52" t="s">
        <v>10358</v>
      </c>
      <c r="D10396" s="808">
        <v>33.61</v>
      </c>
      <c r="E10396" s="757"/>
      <c r="F10396" s="757"/>
      <c r="G10396" s="757"/>
      <c r="H10396" s="757"/>
      <c r="I10396" s="757"/>
    </row>
    <row r="10397" spans="1:9" ht="15.75" customHeight="1">
      <c r="A10397" s="52">
        <v>20170</v>
      </c>
      <c r="B10397" s="52" t="s">
        <v>13263</v>
      </c>
      <c r="C10397" s="52" t="s">
        <v>10358</v>
      </c>
      <c r="D10397" s="808">
        <v>15.18</v>
      </c>
      <c r="E10397" s="757"/>
      <c r="F10397" s="757"/>
      <c r="G10397" s="757"/>
      <c r="H10397" s="757"/>
      <c r="I10397" s="757"/>
    </row>
    <row r="10398" spans="1:9" ht="15.75" customHeight="1">
      <c r="A10398" s="52">
        <v>20171</v>
      </c>
      <c r="B10398" s="52" t="s">
        <v>13264</v>
      </c>
      <c r="C10398" s="52" t="s">
        <v>10358</v>
      </c>
      <c r="D10398" s="808">
        <v>43.78</v>
      </c>
      <c r="E10398" s="757"/>
      <c r="F10398" s="757"/>
      <c r="G10398" s="757"/>
      <c r="H10398" s="757"/>
      <c r="I10398" s="757"/>
    </row>
    <row r="10399" spans="1:9" ht="15.75" customHeight="1">
      <c r="A10399" s="52">
        <v>20167</v>
      </c>
      <c r="B10399" s="52" t="s">
        <v>13265</v>
      </c>
      <c r="C10399" s="52" t="s">
        <v>10358</v>
      </c>
      <c r="D10399" s="808">
        <v>5.51</v>
      </c>
      <c r="E10399" s="757"/>
      <c r="F10399" s="757"/>
      <c r="G10399" s="757"/>
      <c r="H10399" s="757"/>
      <c r="I10399" s="757"/>
    </row>
    <row r="10400" spans="1:9" ht="15.75" customHeight="1">
      <c r="A10400" s="52">
        <v>20168</v>
      </c>
      <c r="B10400" s="52" t="s">
        <v>13266</v>
      </c>
      <c r="C10400" s="52" t="s">
        <v>10358</v>
      </c>
      <c r="D10400" s="808">
        <v>11.33</v>
      </c>
      <c r="E10400" s="757"/>
      <c r="F10400" s="757"/>
      <c r="G10400" s="757"/>
      <c r="H10400" s="757"/>
      <c r="I10400" s="757"/>
    </row>
    <row r="10401" spans="1:9" ht="15.75" customHeight="1">
      <c r="A10401" s="52">
        <v>20169</v>
      </c>
      <c r="B10401" s="52" t="s">
        <v>13267</v>
      </c>
      <c r="C10401" s="52" t="s">
        <v>10358</v>
      </c>
      <c r="D10401" s="808">
        <v>13.22</v>
      </c>
      <c r="E10401" s="757"/>
      <c r="F10401" s="757"/>
      <c r="G10401" s="757"/>
      <c r="H10401" s="757"/>
      <c r="I10401" s="757"/>
    </row>
    <row r="10402" spans="1:9" ht="15.75" customHeight="1">
      <c r="A10402" s="52">
        <v>3899</v>
      </c>
      <c r="B10402" s="52" t="s">
        <v>13268</v>
      </c>
      <c r="C10402" s="52" t="s">
        <v>10358</v>
      </c>
      <c r="D10402" s="808">
        <v>7.33</v>
      </c>
      <c r="E10402" s="757"/>
      <c r="F10402" s="757"/>
      <c r="G10402" s="757"/>
      <c r="H10402" s="757"/>
      <c r="I10402" s="757"/>
    </row>
    <row r="10403" spans="1:9" ht="15.75" customHeight="1">
      <c r="A10403" s="52">
        <v>38676</v>
      </c>
      <c r="B10403" s="52" t="s">
        <v>13269</v>
      </c>
      <c r="C10403" s="52" t="s">
        <v>10358</v>
      </c>
      <c r="D10403" s="808">
        <v>36.69</v>
      </c>
      <c r="E10403" s="757"/>
      <c r="F10403" s="757"/>
      <c r="G10403" s="757"/>
      <c r="H10403" s="757"/>
      <c r="I10403" s="757"/>
    </row>
    <row r="10404" spans="1:9" ht="15.75" customHeight="1">
      <c r="A10404" s="52">
        <v>3897</v>
      </c>
      <c r="B10404" s="52" t="s">
        <v>13270</v>
      </c>
      <c r="C10404" s="52" t="s">
        <v>10358</v>
      </c>
      <c r="D10404" s="808">
        <v>1.79</v>
      </c>
      <c r="E10404" s="757"/>
      <c r="F10404" s="757"/>
      <c r="G10404" s="757"/>
      <c r="H10404" s="757"/>
      <c r="I10404" s="757"/>
    </row>
    <row r="10405" spans="1:9" ht="15.75" customHeight="1">
      <c r="A10405" s="52">
        <v>3875</v>
      </c>
      <c r="B10405" s="52" t="s">
        <v>13271</v>
      </c>
      <c r="C10405" s="52" t="s">
        <v>10358</v>
      </c>
      <c r="D10405" s="808">
        <v>3.7</v>
      </c>
      <c r="E10405" s="757"/>
      <c r="F10405" s="757"/>
      <c r="G10405" s="757"/>
      <c r="H10405" s="757"/>
      <c r="I10405" s="757"/>
    </row>
    <row r="10406" spans="1:9" ht="15.75" customHeight="1">
      <c r="A10406" s="52">
        <v>3898</v>
      </c>
      <c r="B10406" s="52" t="s">
        <v>13272</v>
      </c>
      <c r="C10406" s="52" t="s">
        <v>10358</v>
      </c>
      <c r="D10406" s="808">
        <v>7.5</v>
      </c>
      <c r="E10406" s="757"/>
      <c r="F10406" s="757"/>
      <c r="G10406" s="757"/>
      <c r="H10406" s="757"/>
      <c r="I10406" s="757"/>
    </row>
    <row r="10407" spans="1:9" ht="15.75" customHeight="1">
      <c r="A10407" s="52">
        <v>3855</v>
      </c>
      <c r="B10407" s="52" t="s">
        <v>13273</v>
      </c>
      <c r="C10407" s="52" t="s">
        <v>10358</v>
      </c>
      <c r="D10407" s="808">
        <v>6.01</v>
      </c>
      <c r="E10407" s="757"/>
      <c r="F10407" s="757"/>
      <c r="G10407" s="757"/>
      <c r="H10407" s="757"/>
      <c r="I10407" s="757"/>
    </row>
    <row r="10408" spans="1:9" ht="15.75" customHeight="1">
      <c r="A10408" s="52">
        <v>3874</v>
      </c>
      <c r="B10408" s="52" t="s">
        <v>13274</v>
      </c>
      <c r="C10408" s="52" t="s">
        <v>10358</v>
      </c>
      <c r="D10408" s="808">
        <v>6.96</v>
      </c>
      <c r="E10408" s="757"/>
      <c r="F10408" s="757"/>
      <c r="G10408" s="757"/>
      <c r="H10408" s="757"/>
      <c r="I10408" s="757"/>
    </row>
    <row r="10409" spans="1:9" ht="15.75" customHeight="1">
      <c r="A10409" s="52">
        <v>3870</v>
      </c>
      <c r="B10409" s="52" t="s">
        <v>13275</v>
      </c>
      <c r="C10409" s="52" t="s">
        <v>10358</v>
      </c>
      <c r="D10409" s="808">
        <v>7.64</v>
      </c>
      <c r="E10409" s="757"/>
      <c r="F10409" s="757"/>
      <c r="G10409" s="757"/>
      <c r="H10409" s="757"/>
      <c r="I10409" s="757"/>
    </row>
    <row r="10410" spans="1:9" ht="15.75" customHeight="1">
      <c r="A10410" s="52">
        <v>38678</v>
      </c>
      <c r="B10410" s="52" t="s">
        <v>13276</v>
      </c>
      <c r="C10410" s="52" t="s">
        <v>10358</v>
      </c>
      <c r="D10410" s="808">
        <v>20.21</v>
      </c>
      <c r="E10410" s="757"/>
      <c r="F10410" s="757"/>
      <c r="G10410" s="757"/>
      <c r="H10410" s="757"/>
      <c r="I10410" s="757"/>
    </row>
    <row r="10411" spans="1:9" ht="15.75" customHeight="1">
      <c r="A10411" s="52">
        <v>3859</v>
      </c>
      <c r="B10411" s="52" t="s">
        <v>13277</v>
      </c>
      <c r="C10411" s="52" t="s">
        <v>10358</v>
      </c>
      <c r="D10411" s="808">
        <v>1.54</v>
      </c>
      <c r="E10411" s="757"/>
      <c r="F10411" s="757"/>
      <c r="G10411" s="757"/>
      <c r="H10411" s="757"/>
      <c r="I10411" s="757"/>
    </row>
    <row r="10412" spans="1:9" ht="15.75" customHeight="1">
      <c r="A10412" s="52">
        <v>3856</v>
      </c>
      <c r="B10412" s="52" t="s">
        <v>13278</v>
      </c>
      <c r="C10412" s="52" t="s">
        <v>10358</v>
      </c>
      <c r="D10412" s="808">
        <v>2.13</v>
      </c>
      <c r="E10412" s="757"/>
      <c r="F10412" s="757"/>
      <c r="G10412" s="757"/>
      <c r="H10412" s="757"/>
      <c r="I10412" s="757"/>
    </row>
    <row r="10413" spans="1:9" ht="15.75" customHeight="1">
      <c r="A10413" s="52">
        <v>3906</v>
      </c>
      <c r="B10413" s="52" t="s">
        <v>13279</v>
      </c>
      <c r="C10413" s="52" t="s">
        <v>10358</v>
      </c>
      <c r="D10413" s="808">
        <v>1.76</v>
      </c>
      <c r="E10413" s="757"/>
      <c r="F10413" s="757"/>
      <c r="G10413" s="757"/>
      <c r="H10413" s="757"/>
      <c r="I10413" s="757"/>
    </row>
    <row r="10414" spans="1:9" ht="15.75" customHeight="1">
      <c r="A10414" s="52">
        <v>3860</v>
      </c>
      <c r="B10414" s="52" t="s">
        <v>13280</v>
      </c>
      <c r="C10414" s="52" t="s">
        <v>10358</v>
      </c>
      <c r="D10414" s="808">
        <v>5.24</v>
      </c>
      <c r="E10414" s="757"/>
      <c r="F10414" s="757"/>
      <c r="G10414" s="757"/>
      <c r="H10414" s="757"/>
      <c r="I10414" s="757"/>
    </row>
    <row r="10415" spans="1:9" ht="15.75" customHeight="1">
      <c r="A10415" s="52">
        <v>3905</v>
      </c>
      <c r="B10415" s="52" t="s">
        <v>13281</v>
      </c>
      <c r="C10415" s="52" t="s">
        <v>10358</v>
      </c>
      <c r="D10415" s="808">
        <v>12.01</v>
      </c>
      <c r="E10415" s="757"/>
      <c r="F10415" s="757"/>
      <c r="G10415" s="757"/>
      <c r="H10415" s="757"/>
      <c r="I10415" s="757"/>
    </row>
    <row r="10416" spans="1:9" ht="15.75" customHeight="1">
      <c r="A10416" s="52">
        <v>3871</v>
      </c>
      <c r="B10416" s="52" t="s">
        <v>13282</v>
      </c>
      <c r="C10416" s="52" t="s">
        <v>10358</v>
      </c>
      <c r="D10416" s="808">
        <v>21.25</v>
      </c>
      <c r="E10416" s="757"/>
      <c r="F10416" s="757"/>
      <c r="G10416" s="757"/>
      <c r="H10416" s="757"/>
      <c r="I10416" s="757"/>
    </row>
    <row r="10417" spans="1:9" ht="15.75" customHeight="1">
      <c r="A10417" s="52">
        <v>37429</v>
      </c>
      <c r="B10417" s="52" t="s">
        <v>13283</v>
      </c>
      <c r="C10417" s="52" t="s">
        <v>10358</v>
      </c>
      <c r="D10417" s="967">
        <v>2799.26</v>
      </c>
      <c r="E10417" s="757"/>
      <c r="F10417" s="757"/>
      <c r="G10417" s="757"/>
      <c r="H10417" s="757"/>
      <c r="I10417" s="757"/>
    </row>
    <row r="10418" spans="1:9" ht="15.75" customHeight="1">
      <c r="A10418" s="52">
        <v>37426</v>
      </c>
      <c r="B10418" s="52" t="s">
        <v>13284</v>
      </c>
      <c r="C10418" s="52" t="s">
        <v>10358</v>
      </c>
      <c r="D10418" s="808">
        <v>26.92</v>
      </c>
      <c r="E10418" s="757"/>
      <c r="F10418" s="757"/>
      <c r="G10418" s="757"/>
      <c r="H10418" s="757"/>
      <c r="I10418" s="757"/>
    </row>
    <row r="10419" spans="1:9" ht="15.75" customHeight="1">
      <c r="A10419" s="52">
        <v>37427</v>
      </c>
      <c r="B10419" s="52" t="s">
        <v>13285</v>
      </c>
      <c r="C10419" s="52" t="s">
        <v>10358</v>
      </c>
      <c r="D10419" s="808">
        <v>64.23</v>
      </c>
      <c r="E10419" s="757"/>
      <c r="F10419" s="757"/>
      <c r="G10419" s="757"/>
      <c r="H10419" s="757"/>
      <c r="I10419" s="757"/>
    </row>
    <row r="10420" spans="1:9" ht="15.75" customHeight="1">
      <c r="A10420" s="52">
        <v>37424</v>
      </c>
      <c r="B10420" s="52" t="s">
        <v>13286</v>
      </c>
      <c r="C10420" s="52" t="s">
        <v>10358</v>
      </c>
      <c r="D10420" s="808">
        <v>12.37</v>
      </c>
      <c r="E10420" s="757"/>
      <c r="F10420" s="757"/>
      <c r="G10420" s="757"/>
      <c r="H10420" s="757"/>
      <c r="I10420" s="757"/>
    </row>
    <row r="10421" spans="1:9" ht="15.75" customHeight="1">
      <c r="A10421" s="52">
        <v>37428</v>
      </c>
      <c r="B10421" s="52" t="s">
        <v>13287</v>
      </c>
      <c r="C10421" s="52" t="s">
        <v>10358</v>
      </c>
      <c r="D10421" s="808">
        <v>221.36</v>
      </c>
      <c r="E10421" s="757"/>
      <c r="F10421" s="757"/>
      <c r="G10421" s="757"/>
      <c r="H10421" s="757"/>
      <c r="I10421" s="757"/>
    </row>
    <row r="10422" spans="1:9" ht="15.75" customHeight="1">
      <c r="A10422" s="52">
        <v>37425</v>
      </c>
      <c r="B10422" s="52" t="s">
        <v>13288</v>
      </c>
      <c r="C10422" s="52" t="s">
        <v>10358</v>
      </c>
      <c r="D10422" s="808">
        <v>13.34</v>
      </c>
      <c r="E10422" s="757"/>
      <c r="F10422" s="757"/>
      <c r="G10422" s="757"/>
      <c r="H10422" s="757"/>
      <c r="I10422" s="757"/>
    </row>
    <row r="10423" spans="1:9" ht="15.75" customHeight="1">
      <c r="A10423" s="52">
        <v>11519</v>
      </c>
      <c r="B10423" s="52" t="s">
        <v>13289</v>
      </c>
      <c r="C10423" s="52" t="s">
        <v>10788</v>
      </c>
      <c r="D10423" s="808">
        <v>45.93</v>
      </c>
      <c r="E10423" s="757"/>
      <c r="F10423" s="757"/>
      <c r="G10423" s="757"/>
      <c r="H10423" s="757"/>
      <c r="I10423" s="757"/>
    </row>
    <row r="10424" spans="1:9" ht="15.75" customHeight="1">
      <c r="A10424" s="52">
        <v>11520</v>
      </c>
      <c r="B10424" s="52" t="s">
        <v>13290</v>
      </c>
      <c r="C10424" s="52" t="s">
        <v>10788</v>
      </c>
      <c r="D10424" s="808">
        <v>21.24</v>
      </c>
      <c r="E10424" s="757"/>
      <c r="F10424" s="757"/>
      <c r="G10424" s="757"/>
      <c r="H10424" s="757"/>
      <c r="I10424" s="757"/>
    </row>
    <row r="10425" spans="1:9" ht="15.75" customHeight="1">
      <c r="A10425" s="52">
        <v>11518</v>
      </c>
      <c r="B10425" s="52" t="s">
        <v>13291</v>
      </c>
      <c r="C10425" s="52" t="s">
        <v>10788</v>
      </c>
      <c r="D10425" s="808">
        <v>77.22</v>
      </c>
      <c r="E10425" s="757"/>
      <c r="F10425" s="757"/>
      <c r="G10425" s="757"/>
      <c r="H10425" s="757"/>
      <c r="I10425" s="757"/>
    </row>
    <row r="10426" spans="1:9" ht="15.75" customHeight="1">
      <c r="A10426" s="52">
        <v>38473</v>
      </c>
      <c r="B10426" s="52" t="s">
        <v>13292</v>
      </c>
      <c r="C10426" s="52" t="s">
        <v>10358</v>
      </c>
      <c r="D10426" s="808">
        <v>115.75</v>
      </c>
      <c r="E10426" s="757"/>
      <c r="F10426" s="757"/>
      <c r="G10426" s="757"/>
      <c r="H10426" s="757"/>
      <c r="I10426" s="757"/>
    </row>
    <row r="10427" spans="1:9" ht="15.75" customHeight="1">
      <c r="A10427" s="52">
        <v>4244</v>
      </c>
      <c r="B10427" s="52" t="s">
        <v>13293</v>
      </c>
      <c r="C10427" s="52" t="s">
        <v>10509</v>
      </c>
      <c r="D10427" s="808">
        <v>17.63</v>
      </c>
      <c r="E10427" s="757"/>
      <c r="F10427" s="757"/>
      <c r="G10427" s="757"/>
      <c r="H10427" s="757"/>
      <c r="I10427" s="757"/>
    </row>
    <row r="10428" spans="1:9" ht="15.75" customHeight="1">
      <c r="A10428" s="52">
        <v>40977</v>
      </c>
      <c r="B10428" s="52" t="s">
        <v>13294</v>
      </c>
      <c r="C10428" s="52" t="s">
        <v>10511</v>
      </c>
      <c r="D10428" s="967">
        <v>3090.63</v>
      </c>
      <c r="E10428" s="757"/>
      <c r="F10428" s="757"/>
      <c r="G10428" s="757"/>
      <c r="H10428" s="757"/>
      <c r="I10428" s="757"/>
    </row>
    <row r="10429" spans="1:9" ht="15.75" customHeight="1">
      <c r="A10429" s="52">
        <v>4115</v>
      </c>
      <c r="B10429" s="52" t="s">
        <v>13295</v>
      </c>
      <c r="C10429" s="52" t="s">
        <v>10402</v>
      </c>
      <c r="D10429" s="808">
        <v>24.16</v>
      </c>
      <c r="E10429" s="757"/>
      <c r="F10429" s="757"/>
      <c r="G10429" s="757"/>
      <c r="H10429" s="757"/>
      <c r="I10429" s="757"/>
    </row>
    <row r="10430" spans="1:9" ht="15.75" customHeight="1">
      <c r="A10430" s="52">
        <v>4119</v>
      </c>
      <c r="B10430" s="52" t="s">
        <v>13296</v>
      </c>
      <c r="C10430" s="52" t="s">
        <v>10402</v>
      </c>
      <c r="D10430" s="808">
        <v>48.79</v>
      </c>
      <c r="E10430" s="757"/>
      <c r="F10430" s="757"/>
      <c r="G10430" s="757"/>
      <c r="H10430" s="757"/>
      <c r="I10430" s="757"/>
    </row>
    <row r="10431" spans="1:9" ht="15.75" customHeight="1">
      <c r="A10431" s="52">
        <v>2794</v>
      </c>
      <c r="B10431" s="52" t="s">
        <v>13297</v>
      </c>
      <c r="C10431" s="52" t="s">
        <v>10402</v>
      </c>
      <c r="D10431" s="808">
        <v>129.43</v>
      </c>
      <c r="E10431" s="757"/>
      <c r="F10431" s="757"/>
      <c r="G10431" s="757"/>
      <c r="H10431" s="757"/>
      <c r="I10431" s="757"/>
    </row>
    <row r="10432" spans="1:9" ht="15.75" customHeight="1">
      <c r="A10432" s="52">
        <v>2788</v>
      </c>
      <c r="B10432" s="52" t="s">
        <v>13298</v>
      </c>
      <c r="C10432" s="52" t="s">
        <v>10402</v>
      </c>
      <c r="D10432" s="808">
        <v>188.56</v>
      </c>
      <c r="E10432" s="757"/>
      <c r="F10432" s="757"/>
      <c r="G10432" s="757"/>
      <c r="H10432" s="757"/>
      <c r="I10432" s="757"/>
    </row>
    <row r="10433" spans="1:9" ht="15.75" customHeight="1">
      <c r="A10433" s="52">
        <v>4006</v>
      </c>
      <c r="B10433" s="52" t="s">
        <v>13299</v>
      </c>
      <c r="C10433" s="52" t="s">
        <v>10507</v>
      </c>
      <c r="D10433" s="967">
        <v>3187.22</v>
      </c>
      <c r="E10433" s="757"/>
      <c r="F10433" s="757"/>
      <c r="G10433" s="757"/>
      <c r="H10433" s="757"/>
      <c r="I10433" s="757"/>
    </row>
    <row r="10434" spans="1:9" ht="15.75" customHeight="1">
      <c r="A10434" s="52">
        <v>36151</v>
      </c>
      <c r="B10434" s="52" t="s">
        <v>13300</v>
      </c>
      <c r="C10434" s="52" t="s">
        <v>10358</v>
      </c>
      <c r="D10434" s="808">
        <v>45</v>
      </c>
      <c r="E10434" s="757"/>
      <c r="F10434" s="757"/>
      <c r="G10434" s="757"/>
      <c r="H10434" s="757"/>
      <c r="I10434" s="757"/>
    </row>
    <row r="10435" spans="1:9" ht="15.75" customHeight="1">
      <c r="A10435" s="52">
        <v>37457</v>
      </c>
      <c r="B10435" s="52" t="s">
        <v>13301</v>
      </c>
      <c r="C10435" s="52" t="s">
        <v>10402</v>
      </c>
      <c r="D10435" s="808">
        <v>3.25</v>
      </c>
      <c r="E10435" s="757"/>
      <c r="F10435" s="757"/>
      <c r="G10435" s="757"/>
      <c r="H10435" s="757"/>
      <c r="I10435" s="757"/>
    </row>
    <row r="10436" spans="1:9" ht="15.75" customHeight="1">
      <c r="A10436" s="52">
        <v>37456</v>
      </c>
      <c r="B10436" s="52" t="s">
        <v>13302</v>
      </c>
      <c r="C10436" s="52" t="s">
        <v>10402</v>
      </c>
      <c r="D10436" s="808">
        <v>1.71</v>
      </c>
      <c r="E10436" s="757"/>
      <c r="F10436" s="757"/>
      <c r="G10436" s="757"/>
      <c r="H10436" s="757"/>
      <c r="I10436" s="757"/>
    </row>
    <row r="10437" spans="1:9" ht="15.75" customHeight="1">
      <c r="A10437" s="52">
        <v>37461</v>
      </c>
      <c r="B10437" s="52" t="s">
        <v>13303</v>
      </c>
      <c r="C10437" s="52" t="s">
        <v>10402</v>
      </c>
      <c r="D10437" s="808">
        <v>12.09</v>
      </c>
      <c r="E10437" s="757"/>
      <c r="F10437" s="757"/>
      <c r="G10437" s="757"/>
      <c r="H10437" s="757"/>
      <c r="I10437" s="757"/>
    </row>
    <row r="10438" spans="1:9" ht="15.75" customHeight="1">
      <c r="A10438" s="52">
        <v>37460</v>
      </c>
      <c r="B10438" s="52" t="s">
        <v>13304</v>
      </c>
      <c r="C10438" s="52" t="s">
        <v>10402</v>
      </c>
      <c r="D10438" s="808">
        <v>16.510000000000002</v>
      </c>
      <c r="E10438" s="757"/>
      <c r="F10438" s="757"/>
      <c r="G10438" s="757"/>
      <c r="H10438" s="757"/>
      <c r="I10438" s="757"/>
    </row>
    <row r="10439" spans="1:9" ht="15.75" customHeight="1">
      <c r="A10439" s="52">
        <v>37458</v>
      </c>
      <c r="B10439" s="52" t="s">
        <v>13305</v>
      </c>
      <c r="C10439" s="52" t="s">
        <v>10402</v>
      </c>
      <c r="D10439" s="808">
        <v>4.84</v>
      </c>
      <c r="E10439" s="757"/>
      <c r="F10439" s="757"/>
      <c r="G10439" s="757"/>
      <c r="H10439" s="757"/>
      <c r="I10439" s="757"/>
    </row>
    <row r="10440" spans="1:9" ht="15.75" customHeight="1">
      <c r="A10440" s="52">
        <v>37454</v>
      </c>
      <c r="B10440" s="52" t="s">
        <v>13306</v>
      </c>
      <c r="C10440" s="52" t="s">
        <v>10402</v>
      </c>
      <c r="D10440" s="808">
        <v>1.27</v>
      </c>
      <c r="E10440" s="757"/>
      <c r="F10440" s="757"/>
      <c r="G10440" s="757"/>
      <c r="H10440" s="757"/>
      <c r="I10440" s="757"/>
    </row>
    <row r="10441" spans="1:9" ht="15.75" customHeight="1">
      <c r="A10441" s="52">
        <v>37455</v>
      </c>
      <c r="B10441" s="52" t="s">
        <v>13307</v>
      </c>
      <c r="C10441" s="52" t="s">
        <v>10402</v>
      </c>
      <c r="D10441" s="808">
        <v>2.13</v>
      </c>
      <c r="E10441" s="757"/>
      <c r="F10441" s="757"/>
      <c r="G10441" s="757"/>
      <c r="H10441" s="757"/>
      <c r="I10441" s="757"/>
    </row>
    <row r="10442" spans="1:9" ht="15.75" customHeight="1">
      <c r="A10442" s="52">
        <v>37459</v>
      </c>
      <c r="B10442" s="52" t="s">
        <v>13308</v>
      </c>
      <c r="C10442" s="52" t="s">
        <v>10402</v>
      </c>
      <c r="D10442" s="808">
        <v>6.79</v>
      </c>
      <c r="E10442" s="757"/>
      <c r="F10442" s="757"/>
      <c r="G10442" s="757"/>
      <c r="H10442" s="757"/>
      <c r="I10442" s="757"/>
    </row>
    <row r="10443" spans="1:9" ht="15.75" customHeight="1">
      <c r="A10443" s="52">
        <v>21029</v>
      </c>
      <c r="B10443" s="52" t="s">
        <v>13309</v>
      </c>
      <c r="C10443" s="52" t="s">
        <v>10358</v>
      </c>
      <c r="D10443" s="808">
        <v>390</v>
      </c>
      <c r="E10443" s="757"/>
      <c r="F10443" s="757"/>
      <c r="G10443" s="757"/>
      <c r="H10443" s="757"/>
      <c r="I10443" s="757"/>
    </row>
    <row r="10444" spans="1:9" ht="15.75" customHeight="1">
      <c r="A10444" s="52">
        <v>21030</v>
      </c>
      <c r="B10444" s="52" t="s">
        <v>13310</v>
      </c>
      <c r="C10444" s="52" t="s">
        <v>10358</v>
      </c>
      <c r="D10444" s="808">
        <v>480.74</v>
      </c>
      <c r="E10444" s="757"/>
      <c r="F10444" s="757"/>
      <c r="G10444" s="757"/>
      <c r="H10444" s="757"/>
      <c r="I10444" s="757"/>
    </row>
    <row r="10445" spans="1:9" ht="15.75" customHeight="1">
      <c r="A10445" s="52">
        <v>21031</v>
      </c>
      <c r="B10445" s="52" t="s">
        <v>13311</v>
      </c>
      <c r="C10445" s="52" t="s">
        <v>10358</v>
      </c>
      <c r="D10445" s="808">
        <v>598.51</v>
      </c>
      <c r="E10445" s="757"/>
      <c r="F10445" s="757"/>
      <c r="G10445" s="757"/>
      <c r="H10445" s="757"/>
      <c r="I10445" s="757"/>
    </row>
    <row r="10446" spans="1:9" ht="15.75" customHeight="1">
      <c r="A10446" s="52">
        <v>21032</v>
      </c>
      <c r="B10446" s="52" t="s">
        <v>13312</v>
      </c>
      <c r="C10446" s="52" t="s">
        <v>10358</v>
      </c>
      <c r="D10446" s="808">
        <v>639.04999999999995</v>
      </c>
      <c r="E10446" s="757"/>
      <c r="F10446" s="757"/>
      <c r="G10446" s="757"/>
      <c r="H10446" s="757"/>
      <c r="I10446" s="757"/>
    </row>
    <row r="10447" spans="1:9" ht="15.75" customHeight="1">
      <c r="A10447" s="52">
        <v>37527</v>
      </c>
      <c r="B10447" s="52" t="s">
        <v>13313</v>
      </c>
      <c r="C10447" s="52" t="s">
        <v>10358</v>
      </c>
      <c r="D10447" s="808">
        <v>577.27</v>
      </c>
      <c r="E10447" s="757"/>
      <c r="F10447" s="757"/>
      <c r="G10447" s="757"/>
      <c r="H10447" s="757"/>
      <c r="I10447" s="757"/>
    </row>
    <row r="10448" spans="1:9" ht="15.75" customHeight="1">
      <c r="A10448" s="52">
        <v>37528</v>
      </c>
      <c r="B10448" s="52" t="s">
        <v>13314</v>
      </c>
      <c r="C10448" s="52" t="s">
        <v>10358</v>
      </c>
      <c r="D10448" s="808">
        <v>688.29</v>
      </c>
      <c r="E10448" s="757"/>
      <c r="F10448" s="757"/>
      <c r="G10448" s="757"/>
      <c r="H10448" s="757"/>
      <c r="I10448" s="757"/>
    </row>
    <row r="10449" spans="1:9" ht="15.75" customHeight="1">
      <c r="A10449" s="52">
        <v>37529</v>
      </c>
      <c r="B10449" s="52" t="s">
        <v>13315</v>
      </c>
      <c r="C10449" s="52" t="s">
        <v>10358</v>
      </c>
      <c r="D10449" s="808">
        <v>695.04</v>
      </c>
      <c r="E10449" s="757"/>
      <c r="F10449" s="757"/>
      <c r="G10449" s="757"/>
      <c r="H10449" s="757"/>
      <c r="I10449" s="757"/>
    </row>
    <row r="10450" spans="1:9" ht="15.75" customHeight="1">
      <c r="A10450" s="52">
        <v>37530</v>
      </c>
      <c r="B10450" s="52" t="s">
        <v>13316</v>
      </c>
      <c r="C10450" s="52" t="s">
        <v>10358</v>
      </c>
      <c r="D10450" s="808">
        <v>907.42</v>
      </c>
      <c r="E10450" s="757"/>
      <c r="F10450" s="757"/>
      <c r="G10450" s="757"/>
      <c r="H10450" s="757"/>
      <c r="I10450" s="757"/>
    </row>
    <row r="10451" spans="1:9" ht="15.75" customHeight="1">
      <c r="A10451" s="52">
        <v>21034</v>
      </c>
      <c r="B10451" s="52" t="s">
        <v>13317</v>
      </c>
      <c r="C10451" s="52" t="s">
        <v>10358</v>
      </c>
      <c r="D10451" s="808">
        <v>774.2</v>
      </c>
      <c r="E10451" s="757"/>
      <c r="F10451" s="757"/>
      <c r="G10451" s="757"/>
      <c r="H10451" s="757"/>
      <c r="I10451" s="757"/>
    </row>
    <row r="10452" spans="1:9" ht="15.75" customHeight="1">
      <c r="A10452" s="52">
        <v>37531</v>
      </c>
      <c r="B10452" s="52" t="s">
        <v>13318</v>
      </c>
      <c r="C10452" s="52" t="s">
        <v>10358</v>
      </c>
      <c r="D10452" s="808">
        <v>975</v>
      </c>
      <c r="E10452" s="757"/>
      <c r="F10452" s="757"/>
      <c r="G10452" s="757"/>
      <c r="H10452" s="757"/>
      <c r="I10452" s="757"/>
    </row>
    <row r="10453" spans="1:9" ht="15.75" customHeight="1">
      <c r="A10453" s="52">
        <v>21036</v>
      </c>
      <c r="B10453" s="52" t="s">
        <v>13319</v>
      </c>
      <c r="C10453" s="52" t="s">
        <v>10358</v>
      </c>
      <c r="D10453" s="967">
        <v>1185.44</v>
      </c>
      <c r="E10453" s="757"/>
      <c r="F10453" s="757"/>
      <c r="G10453" s="757"/>
      <c r="H10453" s="757"/>
      <c r="I10453" s="757"/>
    </row>
    <row r="10454" spans="1:9" ht="15.75" customHeight="1">
      <c r="A10454" s="52">
        <v>21037</v>
      </c>
      <c r="B10454" s="52" t="s">
        <v>13320</v>
      </c>
      <c r="C10454" s="52" t="s">
        <v>10358</v>
      </c>
      <c r="D10454" s="967">
        <v>1351.48</v>
      </c>
      <c r="E10454" s="757"/>
      <c r="F10454" s="757"/>
      <c r="G10454" s="757"/>
      <c r="H10454" s="757"/>
      <c r="I10454" s="757"/>
    </row>
    <row r="10455" spans="1:9" ht="15.75" customHeight="1">
      <c r="A10455" s="52">
        <v>20185</v>
      </c>
      <c r="B10455" s="52" t="s">
        <v>13321</v>
      </c>
      <c r="C10455" s="52" t="s">
        <v>10402</v>
      </c>
      <c r="D10455" s="808">
        <v>19.66</v>
      </c>
      <c r="E10455" s="757"/>
      <c r="F10455" s="757"/>
      <c r="G10455" s="757"/>
      <c r="H10455" s="757"/>
      <c r="I10455" s="757"/>
    </row>
    <row r="10456" spans="1:9" ht="15.75" customHeight="1">
      <c r="A10456" s="52">
        <v>20260</v>
      </c>
      <c r="B10456" s="52" t="s">
        <v>13322</v>
      </c>
      <c r="C10456" s="52" t="s">
        <v>10358</v>
      </c>
      <c r="D10456" s="808">
        <v>15.81</v>
      </c>
      <c r="E10456" s="757"/>
      <c r="F10456" s="757"/>
      <c r="G10456" s="757"/>
      <c r="H10456" s="757"/>
      <c r="I10456" s="757"/>
    </row>
    <row r="10457" spans="1:9" ht="15.75" customHeight="1">
      <c r="A10457" s="52">
        <v>37523</v>
      </c>
      <c r="B10457" s="52" t="s">
        <v>13323</v>
      </c>
      <c r="C10457" s="52" t="s">
        <v>10358</v>
      </c>
      <c r="D10457" s="967">
        <v>469601.78</v>
      </c>
      <c r="E10457" s="757"/>
      <c r="F10457" s="757"/>
      <c r="G10457" s="757"/>
      <c r="H10457" s="757"/>
      <c r="I10457" s="757"/>
    </row>
    <row r="10458" spans="1:9" ht="15.75" customHeight="1">
      <c r="A10458" s="52">
        <v>37515</v>
      </c>
      <c r="B10458" s="52" t="s">
        <v>13324</v>
      </c>
      <c r="C10458" s="52" t="s">
        <v>10358</v>
      </c>
      <c r="D10458" s="967">
        <v>417500</v>
      </c>
      <c r="E10458" s="757"/>
      <c r="F10458" s="757"/>
      <c r="G10458" s="757"/>
      <c r="H10458" s="757"/>
      <c r="I10458" s="757"/>
    </row>
    <row r="10459" spans="1:9" ht="15.75" customHeight="1">
      <c r="A10459" s="52">
        <v>12899</v>
      </c>
      <c r="B10459" s="52" t="s">
        <v>13325</v>
      </c>
      <c r="C10459" s="52" t="s">
        <v>10358</v>
      </c>
      <c r="D10459" s="808">
        <v>106.99</v>
      </c>
      <c r="E10459" s="757"/>
      <c r="F10459" s="757"/>
      <c r="G10459" s="757"/>
      <c r="H10459" s="757"/>
      <c r="I10459" s="757"/>
    </row>
    <row r="10460" spans="1:9" ht="15.75" customHeight="1">
      <c r="A10460" s="52">
        <v>12898</v>
      </c>
      <c r="B10460" s="52" t="s">
        <v>13326</v>
      </c>
      <c r="C10460" s="52" t="s">
        <v>10358</v>
      </c>
      <c r="D10460" s="808">
        <v>169.71</v>
      </c>
      <c r="E10460" s="757"/>
      <c r="F10460" s="757"/>
      <c r="G10460" s="757"/>
      <c r="H10460" s="757"/>
      <c r="I10460" s="757"/>
    </row>
    <row r="10461" spans="1:9" ht="15.75" customHeight="1">
      <c r="A10461" s="52">
        <v>42528</v>
      </c>
      <c r="B10461" s="52" t="s">
        <v>13327</v>
      </c>
      <c r="C10461" s="52" t="s">
        <v>10774</v>
      </c>
      <c r="D10461" s="808">
        <v>8.83</v>
      </c>
      <c r="E10461" s="757"/>
      <c r="F10461" s="757"/>
      <c r="G10461" s="757"/>
      <c r="H10461" s="757"/>
      <c r="I10461" s="757"/>
    </row>
    <row r="10462" spans="1:9" ht="15.75" customHeight="1">
      <c r="A10462" s="52">
        <v>39696</v>
      </c>
      <c r="B10462" s="52" t="s">
        <v>13328</v>
      </c>
      <c r="C10462" s="52" t="s">
        <v>10774</v>
      </c>
      <c r="D10462" s="808">
        <v>6.21</v>
      </c>
      <c r="E10462" s="757"/>
      <c r="F10462" s="757"/>
      <c r="G10462" s="757"/>
      <c r="H10462" s="757"/>
      <c r="I10462" s="757"/>
    </row>
    <row r="10463" spans="1:9" ht="15.75" customHeight="1">
      <c r="A10463" s="52">
        <v>39700</v>
      </c>
      <c r="B10463" s="52" t="s">
        <v>13329</v>
      </c>
      <c r="C10463" s="52" t="s">
        <v>10774</v>
      </c>
      <c r="D10463" s="808">
        <v>28.63</v>
      </c>
      <c r="E10463" s="757"/>
      <c r="F10463" s="757"/>
      <c r="G10463" s="757"/>
      <c r="H10463" s="757"/>
      <c r="I10463" s="757"/>
    </row>
    <row r="10464" spans="1:9" ht="15.75" customHeight="1">
      <c r="A10464" s="52">
        <v>11621</v>
      </c>
      <c r="B10464" s="52" t="s">
        <v>13330</v>
      </c>
      <c r="C10464" s="52" t="s">
        <v>10774</v>
      </c>
      <c r="D10464" s="808">
        <v>56.97</v>
      </c>
      <c r="E10464" s="757"/>
      <c r="F10464" s="757"/>
      <c r="G10464" s="757"/>
      <c r="H10464" s="757"/>
      <c r="I10464" s="757"/>
    </row>
    <row r="10465" spans="1:9" ht="15.75" customHeight="1">
      <c r="A10465" s="52">
        <v>4014</v>
      </c>
      <c r="B10465" s="52" t="s">
        <v>13331</v>
      </c>
      <c r="C10465" s="52" t="s">
        <v>10774</v>
      </c>
      <c r="D10465" s="808">
        <v>58.94</v>
      </c>
      <c r="E10465" s="757"/>
      <c r="F10465" s="757"/>
      <c r="G10465" s="757"/>
      <c r="H10465" s="757"/>
      <c r="I10465" s="757"/>
    </row>
    <row r="10466" spans="1:9" ht="15.75" customHeight="1">
      <c r="A10466" s="52">
        <v>4015</v>
      </c>
      <c r="B10466" s="52" t="s">
        <v>13332</v>
      </c>
      <c r="C10466" s="52" t="s">
        <v>10774</v>
      </c>
      <c r="D10466" s="808">
        <v>72.38</v>
      </c>
      <c r="E10466" s="757"/>
      <c r="F10466" s="757"/>
      <c r="G10466" s="757"/>
      <c r="H10466" s="757"/>
      <c r="I10466" s="757"/>
    </row>
    <row r="10467" spans="1:9" ht="15.75" customHeight="1">
      <c r="A10467" s="52">
        <v>4017</v>
      </c>
      <c r="B10467" s="52" t="s">
        <v>13333</v>
      </c>
      <c r="C10467" s="52" t="s">
        <v>10774</v>
      </c>
      <c r="D10467" s="808">
        <v>105.32</v>
      </c>
      <c r="E10467" s="757"/>
      <c r="F10467" s="757"/>
      <c r="G10467" s="757"/>
      <c r="H10467" s="757"/>
      <c r="I10467" s="757"/>
    </row>
    <row r="10468" spans="1:9" ht="15.75" customHeight="1">
      <c r="A10468" s="52">
        <v>4016</v>
      </c>
      <c r="B10468" s="52" t="s">
        <v>13334</v>
      </c>
      <c r="C10468" s="52" t="s">
        <v>10774</v>
      </c>
      <c r="D10468" s="808">
        <v>41.6</v>
      </c>
      <c r="E10468" s="757"/>
      <c r="F10468" s="757"/>
      <c r="G10468" s="757"/>
      <c r="H10468" s="757"/>
      <c r="I10468" s="757"/>
    </row>
    <row r="10469" spans="1:9" ht="15.75" customHeight="1">
      <c r="A10469" s="52">
        <v>39699</v>
      </c>
      <c r="B10469" s="52" t="s">
        <v>13335</v>
      </c>
      <c r="C10469" s="52" t="s">
        <v>10774</v>
      </c>
      <c r="D10469" s="808">
        <v>18.18</v>
      </c>
      <c r="E10469" s="757"/>
      <c r="F10469" s="757"/>
      <c r="G10469" s="757"/>
      <c r="H10469" s="757"/>
      <c r="I10469" s="757"/>
    </row>
    <row r="10470" spans="1:9" ht="15.75" customHeight="1">
      <c r="A10470" s="52">
        <v>38544</v>
      </c>
      <c r="B10470" s="52" t="s">
        <v>13336</v>
      </c>
      <c r="C10470" s="52" t="s">
        <v>10774</v>
      </c>
      <c r="D10470" s="808">
        <v>10.67</v>
      </c>
      <c r="E10470" s="757"/>
      <c r="F10470" s="757"/>
      <c r="G10470" s="757"/>
      <c r="H10470" s="757"/>
      <c r="I10470" s="757"/>
    </row>
    <row r="10471" spans="1:9" ht="15.75" customHeight="1">
      <c r="A10471" s="52">
        <v>38545</v>
      </c>
      <c r="B10471" s="52" t="s">
        <v>13337</v>
      </c>
      <c r="C10471" s="52" t="s">
        <v>10774</v>
      </c>
      <c r="D10471" s="808">
        <v>6.86</v>
      </c>
      <c r="E10471" s="757"/>
      <c r="F10471" s="757"/>
      <c r="G10471" s="757"/>
      <c r="H10471" s="757"/>
      <c r="I10471" s="757"/>
    </row>
    <row r="10472" spans="1:9" ht="15.75" customHeight="1">
      <c r="A10472" s="52">
        <v>42527</v>
      </c>
      <c r="B10472" s="52" t="s">
        <v>13338</v>
      </c>
      <c r="C10472" s="52" t="s">
        <v>10774</v>
      </c>
      <c r="D10472" s="808">
        <v>23.33</v>
      </c>
      <c r="E10472" s="757"/>
      <c r="F10472" s="757"/>
      <c r="G10472" s="757"/>
      <c r="H10472" s="757"/>
      <c r="I10472" s="757"/>
    </row>
    <row r="10473" spans="1:9" ht="15.75" customHeight="1">
      <c r="A10473" s="52">
        <v>39323</v>
      </c>
      <c r="B10473" s="52" t="s">
        <v>13339</v>
      </c>
      <c r="C10473" s="52" t="s">
        <v>10774</v>
      </c>
      <c r="D10473" s="808">
        <v>26.17</v>
      </c>
      <c r="E10473" s="757"/>
      <c r="F10473" s="757"/>
      <c r="G10473" s="757"/>
      <c r="H10473" s="757"/>
      <c r="I10473" s="757"/>
    </row>
    <row r="10474" spans="1:9" ht="15.75" customHeight="1">
      <c r="A10474" s="52">
        <v>626</v>
      </c>
      <c r="B10474" s="52" t="s">
        <v>13340</v>
      </c>
      <c r="C10474" s="52" t="s">
        <v>10406</v>
      </c>
      <c r="D10474" s="808">
        <v>24.72</v>
      </c>
      <c r="E10474" s="757"/>
      <c r="F10474" s="757"/>
      <c r="G10474" s="757"/>
      <c r="H10474" s="757"/>
      <c r="I10474" s="757"/>
    </row>
    <row r="10475" spans="1:9" ht="15.75" customHeight="1">
      <c r="A10475" s="52">
        <v>44504</v>
      </c>
      <c r="B10475" s="52" t="s">
        <v>13341</v>
      </c>
      <c r="C10475" s="52" t="s">
        <v>10774</v>
      </c>
      <c r="D10475" s="808">
        <v>14.13</v>
      </c>
      <c r="E10475" s="757"/>
      <c r="F10475" s="757"/>
      <c r="G10475" s="757"/>
      <c r="H10475" s="757"/>
      <c r="I10475" s="757"/>
    </row>
    <row r="10476" spans="1:9" ht="15.75" customHeight="1">
      <c r="A10476" s="52">
        <v>44505</v>
      </c>
      <c r="B10476" s="52" t="s">
        <v>13342</v>
      </c>
      <c r="C10476" s="52" t="s">
        <v>10774</v>
      </c>
      <c r="D10476" s="808">
        <v>21.32</v>
      </c>
      <c r="E10476" s="757"/>
      <c r="F10476" s="757"/>
      <c r="G10476" s="757"/>
      <c r="H10476" s="757"/>
      <c r="I10476" s="757"/>
    </row>
    <row r="10477" spans="1:9" ht="15.75" customHeight="1">
      <c r="A10477" s="52">
        <v>44506</v>
      </c>
      <c r="B10477" s="52" t="s">
        <v>13343</v>
      </c>
      <c r="C10477" s="52" t="s">
        <v>10774</v>
      </c>
      <c r="D10477" s="808">
        <v>22.63</v>
      </c>
      <c r="E10477" s="757"/>
      <c r="F10477" s="757"/>
      <c r="G10477" s="757"/>
      <c r="H10477" s="757"/>
      <c r="I10477" s="757"/>
    </row>
    <row r="10478" spans="1:9" ht="15.75" customHeight="1">
      <c r="A10478" s="52">
        <v>44507</v>
      </c>
      <c r="B10478" s="52" t="s">
        <v>13344</v>
      </c>
      <c r="C10478" s="52" t="s">
        <v>10774</v>
      </c>
      <c r="D10478" s="808">
        <v>28.28</v>
      </c>
      <c r="E10478" s="757"/>
      <c r="F10478" s="757"/>
      <c r="G10478" s="757"/>
      <c r="H10478" s="757"/>
      <c r="I10478" s="757"/>
    </row>
    <row r="10479" spans="1:9" ht="15.75" customHeight="1">
      <c r="A10479" s="52">
        <v>44508</v>
      </c>
      <c r="B10479" s="52" t="s">
        <v>13345</v>
      </c>
      <c r="C10479" s="52" t="s">
        <v>10774</v>
      </c>
      <c r="D10479" s="808">
        <v>42.41</v>
      </c>
      <c r="E10479" s="757"/>
      <c r="F10479" s="757"/>
      <c r="G10479" s="757"/>
      <c r="H10479" s="757"/>
      <c r="I10479" s="757"/>
    </row>
    <row r="10480" spans="1:9" ht="15.75" customHeight="1">
      <c r="A10480" s="52">
        <v>44509</v>
      </c>
      <c r="B10480" s="52" t="s">
        <v>13346</v>
      </c>
      <c r="C10480" s="52" t="s">
        <v>10774</v>
      </c>
      <c r="D10480" s="808">
        <v>56.82</v>
      </c>
      <c r="E10480" s="757"/>
      <c r="F10480" s="757"/>
      <c r="G10480" s="757"/>
      <c r="H10480" s="757"/>
      <c r="I10480" s="757"/>
    </row>
    <row r="10481" spans="1:9" ht="15.75" customHeight="1">
      <c r="A10481" s="52">
        <v>44510</v>
      </c>
      <c r="B10481" s="52" t="s">
        <v>13347</v>
      </c>
      <c r="C10481" s="52" t="s">
        <v>10774</v>
      </c>
      <c r="D10481" s="808">
        <v>70.55</v>
      </c>
      <c r="E10481" s="757"/>
      <c r="F10481" s="757"/>
      <c r="G10481" s="757"/>
      <c r="H10481" s="757"/>
      <c r="I10481" s="757"/>
    </row>
    <row r="10482" spans="1:9" ht="15.75" customHeight="1">
      <c r="A10482" s="52">
        <v>44512</v>
      </c>
      <c r="B10482" s="52" t="s">
        <v>13348</v>
      </c>
      <c r="C10482" s="52" t="s">
        <v>10774</v>
      </c>
      <c r="D10482" s="808">
        <v>15.74</v>
      </c>
      <c r="E10482" s="757"/>
      <c r="F10482" s="757"/>
      <c r="G10482" s="757"/>
      <c r="H10482" s="757"/>
      <c r="I10482" s="757"/>
    </row>
    <row r="10483" spans="1:9" ht="15.75" customHeight="1">
      <c r="A10483" s="52">
        <v>44513</v>
      </c>
      <c r="B10483" s="52" t="s">
        <v>13349</v>
      </c>
      <c r="C10483" s="52" t="s">
        <v>10774</v>
      </c>
      <c r="D10483" s="808">
        <v>22.23</v>
      </c>
      <c r="E10483" s="757"/>
      <c r="F10483" s="757"/>
      <c r="G10483" s="757"/>
      <c r="H10483" s="757"/>
      <c r="I10483" s="757"/>
    </row>
    <row r="10484" spans="1:9" ht="15.75" customHeight="1">
      <c r="A10484" s="52">
        <v>44514</v>
      </c>
      <c r="B10484" s="52" t="s">
        <v>13350</v>
      </c>
      <c r="C10484" s="52" t="s">
        <v>10774</v>
      </c>
      <c r="D10484" s="808">
        <v>25.19</v>
      </c>
      <c r="E10484" s="757"/>
      <c r="F10484" s="757"/>
      <c r="G10484" s="757"/>
      <c r="H10484" s="757"/>
      <c r="I10484" s="757"/>
    </row>
    <row r="10485" spans="1:9" ht="15.75" customHeight="1">
      <c r="A10485" s="52">
        <v>44515</v>
      </c>
      <c r="B10485" s="52" t="s">
        <v>13351</v>
      </c>
      <c r="C10485" s="52" t="s">
        <v>10774</v>
      </c>
      <c r="D10485" s="808">
        <v>30.94</v>
      </c>
      <c r="E10485" s="757"/>
      <c r="F10485" s="757"/>
      <c r="G10485" s="757"/>
      <c r="H10485" s="757"/>
      <c r="I10485" s="757"/>
    </row>
    <row r="10486" spans="1:9" ht="15.75" customHeight="1">
      <c r="A10486" s="52">
        <v>44511</v>
      </c>
      <c r="B10486" s="52" t="s">
        <v>13352</v>
      </c>
      <c r="C10486" s="52" t="s">
        <v>10774</v>
      </c>
      <c r="D10486" s="808">
        <v>45.8</v>
      </c>
      <c r="E10486" s="757"/>
      <c r="F10486" s="757"/>
      <c r="G10486" s="757"/>
      <c r="H10486" s="757"/>
      <c r="I10486" s="757"/>
    </row>
    <row r="10487" spans="1:9" ht="15.75" customHeight="1">
      <c r="A10487" s="52">
        <v>44516</v>
      </c>
      <c r="B10487" s="52" t="s">
        <v>13353</v>
      </c>
      <c r="C10487" s="52" t="s">
        <v>10774</v>
      </c>
      <c r="D10487" s="808">
        <v>61.9</v>
      </c>
      <c r="E10487" s="757"/>
      <c r="F10487" s="757"/>
      <c r="G10487" s="757"/>
      <c r="H10487" s="757"/>
      <c r="I10487" s="757"/>
    </row>
    <row r="10488" spans="1:9" ht="15.75" customHeight="1">
      <c r="A10488" s="52">
        <v>44517</v>
      </c>
      <c r="B10488" s="52" t="s">
        <v>13354</v>
      </c>
      <c r="C10488" s="52" t="s">
        <v>10774</v>
      </c>
      <c r="D10488" s="808">
        <v>77.2</v>
      </c>
      <c r="E10488" s="757"/>
      <c r="F10488" s="757"/>
      <c r="G10488" s="757"/>
      <c r="H10488" s="757"/>
      <c r="I10488" s="757"/>
    </row>
    <row r="10489" spans="1:9" ht="15.75" customHeight="1">
      <c r="A10489" s="52">
        <v>11479</v>
      </c>
      <c r="B10489" s="52" t="s">
        <v>13355</v>
      </c>
      <c r="C10489" s="52" t="s">
        <v>10358</v>
      </c>
      <c r="D10489" s="808">
        <v>32.25</v>
      </c>
      <c r="E10489" s="757"/>
      <c r="F10489" s="757"/>
      <c r="G10489" s="757"/>
      <c r="H10489" s="757"/>
      <c r="I10489" s="757"/>
    </row>
    <row r="10490" spans="1:9" ht="15.75" customHeight="1">
      <c r="A10490" s="52">
        <v>11481</v>
      </c>
      <c r="B10490" s="52" t="s">
        <v>13356</v>
      </c>
      <c r="C10490" s="52" t="s">
        <v>10358</v>
      </c>
      <c r="D10490" s="808">
        <v>29.18</v>
      </c>
      <c r="E10490" s="757"/>
      <c r="F10490" s="757"/>
      <c r="G10490" s="757"/>
      <c r="H10490" s="757"/>
      <c r="I10490" s="757"/>
    </row>
    <row r="10491" spans="1:9" ht="15.75" customHeight="1">
      <c r="A10491" s="52">
        <v>43609</v>
      </c>
      <c r="B10491" s="52" t="s">
        <v>13357</v>
      </c>
      <c r="C10491" s="52" t="s">
        <v>10358</v>
      </c>
      <c r="D10491" s="808">
        <v>29.18</v>
      </c>
      <c r="E10491" s="757"/>
      <c r="F10491" s="757"/>
      <c r="G10491" s="757"/>
      <c r="H10491" s="757"/>
      <c r="I10491" s="757"/>
    </row>
    <row r="10492" spans="1:9" ht="15.75" customHeight="1">
      <c r="A10492" s="52">
        <v>11478</v>
      </c>
      <c r="B10492" s="52" t="s">
        <v>13358</v>
      </c>
      <c r="C10492" s="52" t="s">
        <v>10358</v>
      </c>
      <c r="D10492" s="808">
        <v>55.34</v>
      </c>
      <c r="E10492" s="757"/>
      <c r="F10492" s="757"/>
      <c r="G10492" s="757"/>
      <c r="H10492" s="757"/>
      <c r="I10492" s="757"/>
    </row>
    <row r="10493" spans="1:9" ht="15.75" customHeight="1">
      <c r="A10493" s="52">
        <v>43608</v>
      </c>
      <c r="B10493" s="52" t="s">
        <v>13359</v>
      </c>
      <c r="C10493" s="52" t="s">
        <v>10358</v>
      </c>
      <c r="D10493" s="808">
        <v>42.23</v>
      </c>
      <c r="E10493" s="757"/>
      <c r="F10493" s="757"/>
      <c r="G10493" s="757"/>
      <c r="H10493" s="757"/>
      <c r="I10493" s="757"/>
    </row>
    <row r="10494" spans="1:9" ht="15.75" customHeight="1">
      <c r="A10494" s="52">
        <v>11476</v>
      </c>
      <c r="B10494" s="52" t="s">
        <v>13360</v>
      </c>
      <c r="C10494" s="52" t="s">
        <v>10358</v>
      </c>
      <c r="D10494" s="808">
        <v>42.23</v>
      </c>
      <c r="E10494" s="757"/>
      <c r="F10494" s="757"/>
      <c r="G10494" s="757"/>
      <c r="H10494" s="757"/>
      <c r="I10494" s="757"/>
    </row>
    <row r="10495" spans="1:9" ht="15.75" customHeight="1">
      <c r="A10495" s="52">
        <v>40637</v>
      </c>
      <c r="B10495" s="52" t="s">
        <v>13361</v>
      </c>
      <c r="C10495" s="52" t="s">
        <v>10358</v>
      </c>
      <c r="D10495" s="967">
        <v>775979.94</v>
      </c>
      <c r="E10495" s="757"/>
      <c r="F10495" s="757"/>
      <c r="G10495" s="757"/>
      <c r="H10495" s="757"/>
      <c r="I10495" s="757"/>
    </row>
    <row r="10496" spans="1:9" ht="15.75" customHeight="1">
      <c r="A10496" s="52">
        <v>13836</v>
      </c>
      <c r="B10496" s="52" t="s">
        <v>13362</v>
      </c>
      <c r="C10496" s="52" t="s">
        <v>10358</v>
      </c>
      <c r="D10496" s="967">
        <v>68057.95</v>
      </c>
      <c r="E10496" s="757"/>
      <c r="F10496" s="757"/>
      <c r="G10496" s="757"/>
      <c r="H10496" s="757"/>
      <c r="I10496" s="757"/>
    </row>
    <row r="10497" spans="1:9" ht="15.75" customHeight="1">
      <c r="A10497" s="52">
        <v>14534</v>
      </c>
      <c r="B10497" s="52" t="s">
        <v>13363</v>
      </c>
      <c r="C10497" s="52" t="s">
        <v>10358</v>
      </c>
      <c r="D10497" s="967">
        <v>28490.86</v>
      </c>
      <c r="E10497" s="757"/>
      <c r="F10497" s="757"/>
      <c r="G10497" s="757"/>
      <c r="H10497" s="757"/>
      <c r="I10497" s="757"/>
    </row>
    <row r="10498" spans="1:9" ht="15.75" customHeight="1">
      <c r="A10498" s="52">
        <v>14619</v>
      </c>
      <c r="B10498" s="52" t="s">
        <v>13364</v>
      </c>
      <c r="C10498" s="52" t="s">
        <v>10358</v>
      </c>
      <c r="D10498" s="967">
        <v>21145.74</v>
      </c>
      <c r="E10498" s="757"/>
      <c r="F10498" s="757"/>
      <c r="G10498" s="757"/>
      <c r="H10498" s="757"/>
      <c r="I10498" s="757"/>
    </row>
    <row r="10499" spans="1:9" ht="15.75" customHeight="1">
      <c r="A10499" s="52">
        <v>14535</v>
      </c>
      <c r="B10499" s="52" t="s">
        <v>13365</v>
      </c>
      <c r="C10499" s="52" t="s">
        <v>10358</v>
      </c>
      <c r="D10499" s="967">
        <v>282774.51</v>
      </c>
      <c r="E10499" s="757"/>
      <c r="F10499" s="757"/>
      <c r="G10499" s="757"/>
      <c r="H10499" s="757"/>
      <c r="I10499" s="757"/>
    </row>
    <row r="10500" spans="1:9" ht="15.75" customHeight="1">
      <c r="A10500" s="52">
        <v>39813</v>
      </c>
      <c r="B10500" s="52" t="s">
        <v>13366</v>
      </c>
      <c r="C10500" s="52" t="s">
        <v>10358</v>
      </c>
      <c r="D10500" s="967">
        <v>36425.879999999997</v>
      </c>
      <c r="E10500" s="757"/>
      <c r="F10500" s="757"/>
      <c r="G10500" s="757"/>
      <c r="H10500" s="757"/>
      <c r="I10500" s="757"/>
    </row>
    <row r="10501" spans="1:9" ht="15.75" customHeight="1">
      <c r="A10501" s="52">
        <v>40403</v>
      </c>
      <c r="B10501" s="52" t="s">
        <v>13367</v>
      </c>
      <c r="C10501" s="52" t="s">
        <v>10358</v>
      </c>
      <c r="D10501" s="808">
        <v>475.49</v>
      </c>
      <c r="E10501" s="757"/>
      <c r="F10501" s="757"/>
      <c r="G10501" s="757"/>
      <c r="H10501" s="757"/>
      <c r="I10501" s="757"/>
    </row>
    <row r="10502" spans="1:9" ht="15.75" customHeight="1">
      <c r="A10502" s="52">
        <v>12868</v>
      </c>
      <c r="B10502" s="52" t="s">
        <v>13368</v>
      </c>
      <c r="C10502" s="52" t="s">
        <v>10509</v>
      </c>
      <c r="D10502" s="808">
        <v>16.73</v>
      </c>
      <c r="E10502" s="757"/>
      <c r="F10502" s="757"/>
      <c r="G10502" s="757"/>
      <c r="H10502" s="757"/>
      <c r="I10502" s="757"/>
    </row>
    <row r="10503" spans="1:9" ht="15.75" customHeight="1">
      <c r="A10503" s="52">
        <v>40916</v>
      </c>
      <c r="B10503" s="52" t="s">
        <v>13369</v>
      </c>
      <c r="C10503" s="52" t="s">
        <v>10511</v>
      </c>
      <c r="D10503" s="967">
        <v>2933.58</v>
      </c>
      <c r="E10503" s="757"/>
      <c r="F10503" s="757"/>
      <c r="G10503" s="757"/>
      <c r="H10503" s="757"/>
      <c r="I10503" s="757"/>
    </row>
    <row r="10504" spans="1:9" ht="15.75" customHeight="1">
      <c r="A10504" s="52">
        <v>4755</v>
      </c>
      <c r="B10504" s="52" t="s">
        <v>13370</v>
      </c>
      <c r="C10504" s="52" t="s">
        <v>10509</v>
      </c>
      <c r="D10504" s="808">
        <v>17.239999999999998</v>
      </c>
      <c r="E10504" s="757"/>
      <c r="F10504" s="757"/>
      <c r="G10504" s="757"/>
      <c r="H10504" s="757"/>
      <c r="I10504" s="757"/>
    </row>
    <row r="10505" spans="1:9" ht="15.75" customHeight="1">
      <c r="A10505" s="52">
        <v>41067</v>
      </c>
      <c r="B10505" s="52" t="s">
        <v>13371</v>
      </c>
      <c r="C10505" s="52" t="s">
        <v>10511</v>
      </c>
      <c r="D10505" s="967">
        <v>3020.85</v>
      </c>
      <c r="E10505" s="757"/>
      <c r="F10505" s="757"/>
      <c r="G10505" s="757"/>
      <c r="H10505" s="757"/>
      <c r="I10505" s="757"/>
    </row>
    <row r="10506" spans="1:9" ht="15.75" customHeight="1">
      <c r="A10506" s="52">
        <v>38463</v>
      </c>
      <c r="B10506" s="52" t="s">
        <v>13372</v>
      </c>
      <c r="C10506" s="52" t="s">
        <v>10358</v>
      </c>
      <c r="D10506" s="808">
        <v>28.12</v>
      </c>
      <c r="E10506" s="757"/>
      <c r="F10506" s="757"/>
      <c r="G10506" s="757"/>
      <c r="H10506" s="757"/>
      <c r="I10506" s="757"/>
    </row>
    <row r="10507" spans="1:9" ht="15.75" customHeight="1">
      <c r="A10507" s="52">
        <v>40703</v>
      </c>
      <c r="B10507" s="52" t="s">
        <v>13373</v>
      </c>
      <c r="C10507" s="52" t="s">
        <v>10358</v>
      </c>
      <c r="D10507" s="967">
        <v>13389.9</v>
      </c>
      <c r="E10507" s="757"/>
      <c r="F10507" s="757"/>
      <c r="G10507" s="757"/>
      <c r="H10507" s="757"/>
      <c r="I10507" s="757"/>
    </row>
    <row r="10508" spans="1:9" ht="15.75" customHeight="1">
      <c r="A10508" s="52">
        <v>14531</v>
      </c>
      <c r="B10508" s="52" t="s">
        <v>13374</v>
      </c>
      <c r="C10508" s="52" t="s">
        <v>10358</v>
      </c>
      <c r="D10508" s="967">
        <v>24963.82</v>
      </c>
      <c r="E10508" s="757"/>
      <c r="F10508" s="757"/>
      <c r="G10508" s="757"/>
      <c r="H10508" s="757"/>
      <c r="I10508" s="757"/>
    </row>
    <row r="10509" spans="1:9" ht="15.75" customHeight="1">
      <c r="A10509" s="52">
        <v>36533</v>
      </c>
      <c r="B10509" s="52" t="s">
        <v>13375</v>
      </c>
      <c r="C10509" s="52" t="s">
        <v>10358</v>
      </c>
      <c r="D10509" s="967">
        <v>28726.97</v>
      </c>
      <c r="E10509" s="757"/>
      <c r="F10509" s="757"/>
      <c r="G10509" s="757"/>
      <c r="H10509" s="757"/>
      <c r="I10509" s="757"/>
    </row>
    <row r="10510" spans="1:9" ht="15.75" customHeight="1">
      <c r="A10510" s="52">
        <v>11616</v>
      </c>
      <c r="B10510" s="52" t="s">
        <v>13376</v>
      </c>
      <c r="C10510" s="52" t="s">
        <v>10358</v>
      </c>
      <c r="D10510" s="967">
        <v>27132.2</v>
      </c>
      <c r="E10510" s="757"/>
      <c r="F10510" s="757"/>
      <c r="G10510" s="757"/>
      <c r="H10510" s="757"/>
      <c r="I10510" s="757"/>
    </row>
    <row r="10511" spans="1:9" ht="15.75" customHeight="1">
      <c r="A10511" s="52">
        <v>41898</v>
      </c>
      <c r="B10511" s="52" t="s">
        <v>13377</v>
      </c>
      <c r="C10511" s="52" t="s">
        <v>10358</v>
      </c>
      <c r="D10511" s="967">
        <v>30527.42</v>
      </c>
      <c r="E10511" s="757"/>
      <c r="F10511" s="757"/>
      <c r="G10511" s="757"/>
      <c r="H10511" s="757"/>
      <c r="I10511" s="757"/>
    </row>
    <row r="10512" spans="1:9" ht="15.75" customHeight="1">
      <c r="A10512" s="52">
        <v>13447</v>
      </c>
      <c r="B10512" s="52" t="s">
        <v>13378</v>
      </c>
      <c r="C10512" s="52" t="s">
        <v>10358</v>
      </c>
      <c r="D10512" s="967">
        <v>56172.54</v>
      </c>
      <c r="E10512" s="757"/>
      <c r="F10512" s="757"/>
      <c r="G10512" s="757"/>
      <c r="H10512" s="757"/>
      <c r="I10512" s="757"/>
    </row>
    <row r="10513" spans="1:9" ht="15.75" customHeight="1">
      <c r="A10513" s="52">
        <v>14529</v>
      </c>
      <c r="B10513" s="52" t="s">
        <v>13379</v>
      </c>
      <c r="C10513" s="52" t="s">
        <v>10358</v>
      </c>
      <c r="D10513" s="967">
        <v>31415.88</v>
      </c>
      <c r="E10513" s="757"/>
      <c r="F10513" s="757"/>
      <c r="G10513" s="757"/>
      <c r="H10513" s="757"/>
      <c r="I10513" s="757"/>
    </row>
    <row r="10514" spans="1:9" ht="15.75" customHeight="1">
      <c r="A10514" s="52">
        <v>10747</v>
      </c>
      <c r="B10514" s="52" t="s">
        <v>13380</v>
      </c>
      <c r="C10514" s="52" t="s">
        <v>10358</v>
      </c>
      <c r="D10514" s="967">
        <v>30823.77</v>
      </c>
      <c r="E10514" s="757"/>
      <c r="F10514" s="757"/>
      <c r="G10514" s="757"/>
      <c r="H10514" s="757"/>
      <c r="I10514" s="757"/>
    </row>
    <row r="10515" spans="1:9" ht="15.75" customHeight="1">
      <c r="A10515" s="52">
        <v>36141</v>
      </c>
      <c r="B10515" s="52" t="s">
        <v>13381</v>
      </c>
      <c r="C10515" s="52" t="s">
        <v>10358</v>
      </c>
      <c r="D10515" s="808">
        <v>60.75</v>
      </c>
      <c r="E10515" s="757"/>
      <c r="F10515" s="757"/>
      <c r="G10515" s="757"/>
      <c r="H10515" s="757"/>
      <c r="I10515" s="757"/>
    </row>
    <row r="10516" spans="1:9" ht="15.75" customHeight="1">
      <c r="A10516" s="52">
        <v>43651</v>
      </c>
      <c r="B10516" s="52" t="s">
        <v>13382</v>
      </c>
      <c r="C10516" s="52" t="s">
        <v>10406</v>
      </c>
      <c r="D10516" s="808">
        <v>5.61</v>
      </c>
      <c r="E10516" s="757"/>
      <c r="F10516" s="757"/>
      <c r="G10516" s="757"/>
      <c r="H10516" s="757"/>
      <c r="I10516" s="757"/>
    </row>
    <row r="10517" spans="1:9" ht="15.75" customHeight="1">
      <c r="A10517" s="52">
        <v>43626</v>
      </c>
      <c r="B10517" s="52" t="s">
        <v>13383</v>
      </c>
      <c r="C10517" s="52" t="s">
        <v>10406</v>
      </c>
      <c r="D10517" s="808">
        <v>3.12</v>
      </c>
      <c r="E10517" s="757"/>
      <c r="F10517" s="757"/>
      <c r="G10517" s="757"/>
      <c r="H10517" s="757"/>
      <c r="I10517" s="757"/>
    </row>
    <row r="10518" spans="1:9" ht="15.75" customHeight="1">
      <c r="A10518" s="52">
        <v>39434</v>
      </c>
      <c r="B10518" s="52" t="s">
        <v>13384</v>
      </c>
      <c r="C10518" s="52" t="s">
        <v>10406</v>
      </c>
      <c r="D10518" s="808">
        <v>3.47</v>
      </c>
      <c r="E10518" s="757"/>
      <c r="F10518" s="757"/>
      <c r="G10518" s="757"/>
      <c r="H10518" s="757"/>
      <c r="I10518" s="757"/>
    </row>
    <row r="10519" spans="1:9" ht="15.75" customHeight="1">
      <c r="A10519" s="52">
        <v>39433</v>
      </c>
      <c r="B10519" s="52" t="s">
        <v>13385</v>
      </c>
      <c r="C10519" s="52" t="s">
        <v>10406</v>
      </c>
      <c r="D10519" s="808">
        <v>2.76</v>
      </c>
      <c r="E10519" s="757"/>
      <c r="F10519" s="757"/>
      <c r="G10519" s="757"/>
      <c r="H10519" s="757"/>
      <c r="I10519" s="757"/>
    </row>
    <row r="10520" spans="1:9" ht="15.75" customHeight="1">
      <c r="A10520" s="52">
        <v>4049</v>
      </c>
      <c r="B10520" s="52" t="s">
        <v>13386</v>
      </c>
      <c r="C10520" s="52" t="s">
        <v>10408</v>
      </c>
      <c r="D10520" s="808">
        <v>62.62</v>
      </c>
      <c r="E10520" s="757"/>
      <c r="F10520" s="757"/>
      <c r="G10520" s="757"/>
      <c r="H10520" s="757"/>
      <c r="I10520" s="757"/>
    </row>
    <row r="10521" spans="1:9" ht="15.75" customHeight="1">
      <c r="A10521" s="52">
        <v>38120</v>
      </c>
      <c r="B10521" s="52" t="s">
        <v>13387</v>
      </c>
      <c r="C10521" s="52" t="s">
        <v>10406</v>
      </c>
      <c r="D10521" s="808">
        <v>175.92</v>
      </c>
      <c r="E10521" s="757"/>
      <c r="F10521" s="757"/>
      <c r="G10521" s="757"/>
      <c r="H10521" s="757"/>
      <c r="I10521" s="757"/>
    </row>
    <row r="10522" spans="1:9" ht="15.75" customHeight="1">
      <c r="A10522" s="52">
        <v>43652</v>
      </c>
      <c r="B10522" s="52" t="s">
        <v>13388</v>
      </c>
      <c r="C10522" s="52" t="s">
        <v>10406</v>
      </c>
      <c r="D10522" s="808">
        <v>12.57</v>
      </c>
      <c r="E10522" s="757"/>
      <c r="F10522" s="757"/>
      <c r="G10522" s="757"/>
      <c r="H10522" s="757"/>
      <c r="I10522" s="757"/>
    </row>
    <row r="10523" spans="1:9" ht="15.75" customHeight="1">
      <c r="A10523" s="52">
        <v>10498</v>
      </c>
      <c r="B10523" s="52" t="s">
        <v>13389</v>
      </c>
      <c r="C10523" s="52" t="s">
        <v>10406</v>
      </c>
      <c r="D10523" s="808">
        <v>10.18</v>
      </c>
      <c r="E10523" s="757"/>
      <c r="F10523" s="757"/>
      <c r="G10523" s="757"/>
      <c r="H10523" s="757"/>
      <c r="I10523" s="757"/>
    </row>
    <row r="10524" spans="1:9" ht="15.75" customHeight="1">
      <c r="A10524" s="52">
        <v>4823</v>
      </c>
      <c r="B10524" s="52" t="s">
        <v>13390</v>
      </c>
      <c r="C10524" s="52" t="s">
        <v>10406</v>
      </c>
      <c r="D10524" s="808">
        <v>39.049999999999997</v>
      </c>
      <c r="E10524" s="757"/>
      <c r="F10524" s="757"/>
      <c r="G10524" s="757"/>
      <c r="H10524" s="757"/>
      <c r="I10524" s="757"/>
    </row>
    <row r="10525" spans="1:9" ht="15.75" customHeight="1">
      <c r="A10525" s="52">
        <v>38877</v>
      </c>
      <c r="B10525" s="52" t="s">
        <v>13391</v>
      </c>
      <c r="C10525" s="52" t="s">
        <v>10406</v>
      </c>
      <c r="D10525" s="808">
        <v>4.4800000000000004</v>
      </c>
      <c r="E10525" s="757"/>
      <c r="F10525" s="757"/>
      <c r="G10525" s="757"/>
      <c r="H10525" s="757"/>
      <c r="I10525" s="757"/>
    </row>
    <row r="10526" spans="1:9" ht="15.75" customHeight="1">
      <c r="A10526" s="52">
        <v>34546</v>
      </c>
      <c r="B10526" s="52" t="s">
        <v>13392</v>
      </c>
      <c r="C10526" s="52" t="s">
        <v>10406</v>
      </c>
      <c r="D10526" s="808">
        <v>4.6100000000000003</v>
      </c>
      <c r="E10526" s="757"/>
      <c r="F10526" s="757"/>
      <c r="G10526" s="757"/>
      <c r="H10526" s="757"/>
      <c r="I10526" s="757"/>
    </row>
    <row r="10527" spans="1:9" ht="15.75" customHeight="1">
      <c r="A10527" s="52">
        <v>41387</v>
      </c>
      <c r="B10527" s="52" t="s">
        <v>13393</v>
      </c>
      <c r="C10527" s="52" t="s">
        <v>10402</v>
      </c>
      <c r="D10527" s="808">
        <v>29.21</v>
      </c>
      <c r="E10527" s="757"/>
      <c r="F10527" s="757"/>
      <c r="G10527" s="757"/>
      <c r="H10527" s="757"/>
      <c r="I10527" s="757"/>
    </row>
    <row r="10528" spans="1:9" ht="15.75" customHeight="1">
      <c r="A10528" s="52">
        <v>41388</v>
      </c>
      <c r="B10528" s="52" t="s">
        <v>13394</v>
      </c>
      <c r="C10528" s="52" t="s">
        <v>10402</v>
      </c>
      <c r="D10528" s="808">
        <v>35.04</v>
      </c>
      <c r="E10528" s="757"/>
      <c r="F10528" s="757"/>
      <c r="G10528" s="757"/>
      <c r="H10528" s="757"/>
      <c r="I10528" s="757"/>
    </row>
    <row r="10529" spans="1:9" ht="15.75" customHeight="1">
      <c r="A10529" s="52">
        <v>41380</v>
      </c>
      <c r="B10529" s="52" t="s">
        <v>13395</v>
      </c>
      <c r="C10529" s="52" t="s">
        <v>10358</v>
      </c>
      <c r="D10529" s="808">
        <v>233.18</v>
      </c>
      <c r="E10529" s="757"/>
      <c r="F10529" s="757"/>
      <c r="G10529" s="757"/>
      <c r="H10529" s="757"/>
      <c r="I10529" s="757"/>
    </row>
    <row r="10530" spans="1:9" ht="15.75" customHeight="1">
      <c r="A10530" s="52">
        <v>41381</v>
      </c>
      <c r="B10530" s="52" t="s">
        <v>13396</v>
      </c>
      <c r="C10530" s="52" t="s">
        <v>10358</v>
      </c>
      <c r="D10530" s="808">
        <v>244.29</v>
      </c>
      <c r="E10530" s="757"/>
      <c r="F10530" s="757"/>
      <c r="G10530" s="757"/>
      <c r="H10530" s="757"/>
      <c r="I10530" s="757"/>
    </row>
    <row r="10531" spans="1:9" ht="15.75" customHeight="1">
      <c r="A10531" s="52">
        <v>41382</v>
      </c>
      <c r="B10531" s="52" t="s">
        <v>13397</v>
      </c>
      <c r="C10531" s="52" t="s">
        <v>10358</v>
      </c>
      <c r="D10531" s="808">
        <v>236.46</v>
      </c>
      <c r="E10531" s="757"/>
      <c r="F10531" s="757"/>
      <c r="G10531" s="757"/>
      <c r="H10531" s="757"/>
      <c r="I10531" s="757"/>
    </row>
    <row r="10532" spans="1:9" ht="15.75" customHeight="1">
      <c r="A10532" s="52">
        <v>41383</v>
      </c>
      <c r="B10532" s="52" t="s">
        <v>13398</v>
      </c>
      <c r="C10532" s="52" t="s">
        <v>10358</v>
      </c>
      <c r="D10532" s="808">
        <v>320.94</v>
      </c>
      <c r="E10532" s="757"/>
      <c r="F10532" s="757"/>
      <c r="G10532" s="757"/>
      <c r="H10532" s="757"/>
      <c r="I10532" s="757"/>
    </row>
    <row r="10533" spans="1:9" ht="15.75" customHeight="1">
      <c r="A10533" s="52">
        <v>41385</v>
      </c>
      <c r="B10533" s="52" t="s">
        <v>13399</v>
      </c>
      <c r="C10533" s="52" t="s">
        <v>10358</v>
      </c>
      <c r="D10533" s="808">
        <v>399.37</v>
      </c>
      <c r="E10533" s="757"/>
      <c r="F10533" s="757"/>
      <c r="G10533" s="757"/>
      <c r="H10533" s="757"/>
      <c r="I10533" s="757"/>
    </row>
    <row r="10534" spans="1:9" ht="15.75" customHeight="1">
      <c r="A10534" s="52">
        <v>11079</v>
      </c>
      <c r="B10534" s="52" t="s">
        <v>13400</v>
      </c>
      <c r="C10534" s="52" t="s">
        <v>10507</v>
      </c>
      <c r="D10534" s="967">
        <v>2486.31</v>
      </c>
      <c r="E10534" s="757"/>
      <c r="F10534" s="757"/>
      <c r="G10534" s="757"/>
      <c r="H10534" s="757"/>
      <c r="I10534" s="757"/>
    </row>
    <row r="10535" spans="1:9" ht="15.75" customHeight="1">
      <c r="A10535" s="52">
        <v>11082</v>
      </c>
      <c r="B10535" s="52" t="s">
        <v>13401</v>
      </c>
      <c r="C10535" s="52" t="s">
        <v>10507</v>
      </c>
      <c r="D10535" s="967">
        <v>2486.31</v>
      </c>
      <c r="E10535" s="757"/>
      <c r="F10535" s="757"/>
      <c r="G10535" s="757"/>
      <c r="H10535" s="757"/>
      <c r="I10535" s="757"/>
    </row>
    <row r="10536" spans="1:9" ht="15.75" customHeight="1">
      <c r="A10536" s="52">
        <v>4058</v>
      </c>
      <c r="B10536" s="52" t="s">
        <v>13402</v>
      </c>
      <c r="C10536" s="52" t="s">
        <v>10509</v>
      </c>
      <c r="D10536" s="808">
        <v>22.79</v>
      </c>
      <c r="E10536" s="757"/>
      <c r="F10536" s="757"/>
      <c r="G10536" s="757"/>
      <c r="H10536" s="757"/>
      <c r="I10536" s="757"/>
    </row>
    <row r="10537" spans="1:9" ht="15.75" customHeight="1">
      <c r="A10537" s="52">
        <v>40974</v>
      </c>
      <c r="B10537" s="52" t="s">
        <v>13403</v>
      </c>
      <c r="C10537" s="52" t="s">
        <v>10511</v>
      </c>
      <c r="D10537" s="967">
        <v>3995.52</v>
      </c>
      <c r="E10537" s="757"/>
      <c r="F10537" s="757"/>
      <c r="G10537" s="757"/>
      <c r="H10537" s="757"/>
      <c r="I10537" s="757"/>
    </row>
    <row r="10538" spans="1:9" ht="15.75" customHeight="1">
      <c r="A10538" s="52">
        <v>34794</v>
      </c>
      <c r="B10538" s="52" t="s">
        <v>13404</v>
      </c>
      <c r="C10538" s="52" t="s">
        <v>10509</v>
      </c>
      <c r="D10538" s="808">
        <v>17.2</v>
      </c>
      <c r="E10538" s="757"/>
      <c r="F10538" s="757"/>
      <c r="G10538" s="757"/>
      <c r="H10538" s="757"/>
      <c r="I10538" s="757"/>
    </row>
    <row r="10539" spans="1:9" ht="15.75" customHeight="1">
      <c r="A10539" s="52">
        <v>40925</v>
      </c>
      <c r="B10539" s="52" t="s">
        <v>13405</v>
      </c>
      <c r="C10539" s="52" t="s">
        <v>10511</v>
      </c>
      <c r="D10539" s="967">
        <v>3014.1</v>
      </c>
      <c r="E10539" s="757"/>
      <c r="F10539" s="757"/>
      <c r="G10539" s="757"/>
      <c r="H10539" s="757"/>
      <c r="I10539" s="757"/>
    </row>
    <row r="10540" spans="1:9" ht="15.75" customHeight="1">
      <c r="A10540" s="52">
        <v>13741</v>
      </c>
      <c r="B10540" s="52" t="s">
        <v>13406</v>
      </c>
      <c r="C10540" s="52" t="s">
        <v>10358</v>
      </c>
      <c r="D10540" s="967">
        <v>2398.2800000000002</v>
      </c>
      <c r="E10540" s="757"/>
      <c r="F10540" s="757"/>
      <c r="G10540" s="757"/>
      <c r="H10540" s="757"/>
      <c r="I10540" s="757"/>
    </row>
    <row r="10541" spans="1:9" ht="15.75" customHeight="1">
      <c r="A10541" s="52">
        <v>3288</v>
      </c>
      <c r="B10541" s="52" t="s">
        <v>13407</v>
      </c>
      <c r="C10541" s="52" t="s">
        <v>10402</v>
      </c>
      <c r="D10541" s="808">
        <v>6.1</v>
      </c>
      <c r="E10541" s="757"/>
      <c r="F10541" s="757"/>
      <c r="G10541" s="757"/>
      <c r="H10541" s="757"/>
      <c r="I10541" s="757"/>
    </row>
    <row r="10542" spans="1:9" ht="15.75" customHeight="1">
      <c r="A10542" s="52">
        <v>13587</v>
      </c>
      <c r="B10542" s="52" t="s">
        <v>13408</v>
      </c>
      <c r="C10542" s="52" t="s">
        <v>10402</v>
      </c>
      <c r="D10542" s="808">
        <v>3.68</v>
      </c>
      <c r="E10542" s="757"/>
      <c r="F10542" s="757"/>
      <c r="G10542" s="757"/>
      <c r="H10542" s="757"/>
      <c r="I10542" s="757"/>
    </row>
    <row r="10543" spans="1:9" ht="15.75" customHeight="1">
      <c r="A10543" s="52">
        <v>38598</v>
      </c>
      <c r="B10543" s="52" t="s">
        <v>13409</v>
      </c>
      <c r="C10543" s="52" t="s">
        <v>10358</v>
      </c>
      <c r="D10543" s="808">
        <v>3.05</v>
      </c>
      <c r="E10543" s="757"/>
      <c r="F10543" s="757"/>
      <c r="G10543" s="757"/>
      <c r="H10543" s="757"/>
      <c r="I10543" s="757"/>
    </row>
    <row r="10544" spans="1:9" ht="15.75" customHeight="1">
      <c r="A10544" s="52">
        <v>38595</v>
      </c>
      <c r="B10544" s="52" t="s">
        <v>13410</v>
      </c>
      <c r="C10544" s="52" t="s">
        <v>10358</v>
      </c>
      <c r="D10544" s="808">
        <v>2.58</v>
      </c>
      <c r="E10544" s="757"/>
      <c r="F10544" s="757"/>
      <c r="G10544" s="757"/>
      <c r="H10544" s="757"/>
      <c r="I10544" s="757"/>
    </row>
    <row r="10545" spans="1:9" ht="15.75" customHeight="1">
      <c r="A10545" s="52">
        <v>38592</v>
      </c>
      <c r="B10545" s="52" t="s">
        <v>13411</v>
      </c>
      <c r="C10545" s="52" t="s">
        <v>10358</v>
      </c>
      <c r="D10545" s="808">
        <v>2.61</v>
      </c>
      <c r="E10545" s="757"/>
      <c r="F10545" s="757"/>
      <c r="G10545" s="757"/>
      <c r="H10545" s="757"/>
      <c r="I10545" s="757"/>
    </row>
    <row r="10546" spans="1:9" ht="15.75" customHeight="1">
      <c r="A10546" s="52">
        <v>38588</v>
      </c>
      <c r="B10546" s="52" t="s">
        <v>13412</v>
      </c>
      <c r="C10546" s="52" t="s">
        <v>10358</v>
      </c>
      <c r="D10546" s="808">
        <v>2.09</v>
      </c>
      <c r="E10546" s="757"/>
      <c r="F10546" s="757"/>
      <c r="G10546" s="757"/>
      <c r="H10546" s="757"/>
      <c r="I10546" s="757"/>
    </row>
    <row r="10547" spans="1:9" ht="15.75" customHeight="1">
      <c r="A10547" s="52">
        <v>38593</v>
      </c>
      <c r="B10547" s="52" t="s">
        <v>13413</v>
      </c>
      <c r="C10547" s="52" t="s">
        <v>10358</v>
      </c>
      <c r="D10547" s="808">
        <v>2.89</v>
      </c>
      <c r="E10547" s="757"/>
      <c r="F10547" s="757"/>
      <c r="G10547" s="757"/>
      <c r="H10547" s="757"/>
      <c r="I10547" s="757"/>
    </row>
    <row r="10548" spans="1:9" ht="15.75" customHeight="1">
      <c r="A10548" s="52">
        <v>38589</v>
      </c>
      <c r="B10548" s="52" t="s">
        <v>13414</v>
      </c>
      <c r="C10548" s="52" t="s">
        <v>10358</v>
      </c>
      <c r="D10548" s="808">
        <v>2.19</v>
      </c>
      <c r="E10548" s="757"/>
      <c r="F10548" s="757"/>
      <c r="G10548" s="757"/>
      <c r="H10548" s="757"/>
      <c r="I10548" s="757"/>
    </row>
    <row r="10549" spans="1:9" ht="15.75" customHeight="1">
      <c r="A10549" s="52">
        <v>38594</v>
      </c>
      <c r="B10549" s="52" t="s">
        <v>13415</v>
      </c>
      <c r="C10549" s="52" t="s">
        <v>10358</v>
      </c>
      <c r="D10549" s="808">
        <v>4.55</v>
      </c>
      <c r="E10549" s="757"/>
      <c r="F10549" s="757"/>
      <c r="G10549" s="757"/>
      <c r="H10549" s="757"/>
      <c r="I10549" s="757"/>
    </row>
    <row r="10550" spans="1:9" ht="15.75" customHeight="1">
      <c r="A10550" s="52">
        <v>34773</v>
      </c>
      <c r="B10550" s="52" t="s">
        <v>13416</v>
      </c>
      <c r="C10550" s="52" t="s">
        <v>10358</v>
      </c>
      <c r="D10550" s="808">
        <v>2.15</v>
      </c>
      <c r="E10550" s="757"/>
      <c r="F10550" s="757"/>
      <c r="G10550" s="757"/>
      <c r="H10550" s="757"/>
      <c r="I10550" s="757"/>
    </row>
    <row r="10551" spans="1:9" ht="15.75" customHeight="1">
      <c r="A10551" s="52">
        <v>34769</v>
      </c>
      <c r="B10551" s="52" t="s">
        <v>13417</v>
      </c>
      <c r="C10551" s="52" t="s">
        <v>10358</v>
      </c>
      <c r="D10551" s="808">
        <v>2.67</v>
      </c>
      <c r="E10551" s="757"/>
      <c r="F10551" s="757"/>
      <c r="G10551" s="757"/>
      <c r="H10551" s="757"/>
      <c r="I10551" s="757"/>
    </row>
    <row r="10552" spans="1:9" ht="15.75" customHeight="1">
      <c r="A10552" s="52">
        <v>34763</v>
      </c>
      <c r="B10552" s="52" t="s">
        <v>13418</v>
      </c>
      <c r="C10552" s="52" t="s">
        <v>10358</v>
      </c>
      <c r="D10552" s="808">
        <v>1.64</v>
      </c>
      <c r="E10552" s="757"/>
      <c r="F10552" s="757"/>
      <c r="G10552" s="757"/>
      <c r="H10552" s="757"/>
      <c r="I10552" s="757"/>
    </row>
    <row r="10553" spans="1:9" ht="15.75" customHeight="1">
      <c r="A10553" s="52">
        <v>34774</v>
      </c>
      <c r="B10553" s="52" t="s">
        <v>13419</v>
      </c>
      <c r="C10553" s="52" t="s">
        <v>10358</v>
      </c>
      <c r="D10553" s="808">
        <v>2.04</v>
      </c>
      <c r="E10553" s="757"/>
      <c r="F10553" s="757"/>
      <c r="G10553" s="757"/>
      <c r="H10553" s="757"/>
      <c r="I10553" s="757"/>
    </row>
    <row r="10554" spans="1:9" ht="15.75" customHeight="1">
      <c r="A10554" s="52">
        <v>34771</v>
      </c>
      <c r="B10554" s="52" t="s">
        <v>13420</v>
      </c>
      <c r="C10554" s="52" t="s">
        <v>10358</v>
      </c>
      <c r="D10554" s="808">
        <v>2.4700000000000002</v>
      </c>
      <c r="E10554" s="757"/>
      <c r="F10554" s="757"/>
      <c r="G10554" s="757"/>
      <c r="H10554" s="757"/>
      <c r="I10554" s="757"/>
    </row>
    <row r="10555" spans="1:9" ht="15.75" customHeight="1">
      <c r="A10555" s="52">
        <v>34764</v>
      </c>
      <c r="B10555" s="52" t="s">
        <v>13421</v>
      </c>
      <c r="C10555" s="52" t="s">
        <v>10358</v>
      </c>
      <c r="D10555" s="808">
        <v>1.61</v>
      </c>
      <c r="E10555" s="757"/>
      <c r="F10555" s="757"/>
      <c r="G10555" s="757"/>
      <c r="H10555" s="757"/>
      <c r="I10555" s="757"/>
    </row>
    <row r="10556" spans="1:9" ht="15.75" customHeight="1">
      <c r="A10556" s="52">
        <v>34788</v>
      </c>
      <c r="B10556" s="52" t="s">
        <v>13422</v>
      </c>
      <c r="C10556" s="52" t="s">
        <v>10358</v>
      </c>
      <c r="D10556" s="808">
        <v>1.29</v>
      </c>
      <c r="E10556" s="757"/>
      <c r="F10556" s="757"/>
      <c r="G10556" s="757"/>
      <c r="H10556" s="757"/>
      <c r="I10556" s="757"/>
    </row>
    <row r="10557" spans="1:9" ht="15.75" customHeight="1">
      <c r="A10557" s="52">
        <v>34781</v>
      </c>
      <c r="B10557" s="52" t="s">
        <v>13423</v>
      </c>
      <c r="C10557" s="52" t="s">
        <v>10358</v>
      </c>
      <c r="D10557" s="808">
        <v>1.47</v>
      </c>
      <c r="E10557" s="757"/>
      <c r="F10557" s="757"/>
      <c r="G10557" s="757"/>
      <c r="H10557" s="757"/>
      <c r="I10557" s="757"/>
    </row>
    <row r="10558" spans="1:9" ht="15.75" customHeight="1">
      <c r="A10558" s="52">
        <v>41682</v>
      </c>
      <c r="B10558" s="52" t="s">
        <v>13424</v>
      </c>
      <c r="C10558" s="52" t="s">
        <v>10358</v>
      </c>
      <c r="D10558" s="808">
        <v>24.11</v>
      </c>
      <c r="E10558" s="757"/>
      <c r="F10558" s="757"/>
      <c r="G10558" s="757"/>
      <c r="H10558" s="757"/>
      <c r="I10558" s="757"/>
    </row>
    <row r="10559" spans="1:9" ht="15.75" customHeight="1">
      <c r="A10559" s="52">
        <v>41683</v>
      </c>
      <c r="B10559" s="52" t="s">
        <v>13425</v>
      </c>
      <c r="C10559" s="52" t="s">
        <v>10358</v>
      </c>
      <c r="D10559" s="808">
        <v>17.73</v>
      </c>
      <c r="E10559" s="757"/>
      <c r="F10559" s="757"/>
      <c r="G10559" s="757"/>
      <c r="H10559" s="757"/>
      <c r="I10559" s="757"/>
    </row>
    <row r="10560" spans="1:9" ht="15.75" customHeight="1">
      <c r="A10560" s="52">
        <v>41680</v>
      </c>
      <c r="B10560" s="52" t="s">
        <v>13426</v>
      </c>
      <c r="C10560" s="52" t="s">
        <v>10358</v>
      </c>
      <c r="D10560" s="808">
        <v>9.5500000000000007</v>
      </c>
      <c r="E10560" s="757"/>
      <c r="F10560" s="757"/>
      <c r="G10560" s="757"/>
      <c r="H10560" s="757"/>
      <c r="I10560" s="757"/>
    </row>
    <row r="10561" spans="1:9" ht="15.75" customHeight="1">
      <c r="A10561" s="52">
        <v>41679</v>
      </c>
      <c r="B10561" s="52" t="s">
        <v>13427</v>
      </c>
      <c r="C10561" s="52" t="s">
        <v>10358</v>
      </c>
      <c r="D10561" s="808">
        <v>21.83</v>
      </c>
      <c r="E10561" s="757"/>
      <c r="F10561" s="757"/>
      <c r="G10561" s="757"/>
      <c r="H10561" s="757"/>
      <c r="I10561" s="757"/>
    </row>
    <row r="10562" spans="1:9" ht="15.75" customHeight="1">
      <c r="A10562" s="52">
        <v>41681</v>
      </c>
      <c r="B10562" s="52" t="s">
        <v>13428</v>
      </c>
      <c r="C10562" s="52" t="s">
        <v>10358</v>
      </c>
      <c r="D10562" s="808">
        <v>14.94</v>
      </c>
      <c r="E10562" s="757"/>
      <c r="F10562" s="757"/>
      <c r="G10562" s="757"/>
      <c r="H10562" s="757"/>
      <c r="I10562" s="757"/>
    </row>
    <row r="10563" spans="1:9" ht="15.75" customHeight="1">
      <c r="A10563" s="52">
        <v>43386</v>
      </c>
      <c r="B10563" s="52" t="s">
        <v>13429</v>
      </c>
      <c r="C10563" s="52" t="s">
        <v>10358</v>
      </c>
      <c r="D10563" s="808">
        <v>34.11</v>
      </c>
      <c r="E10563" s="757"/>
      <c r="F10563" s="757"/>
      <c r="G10563" s="757"/>
      <c r="H10563" s="757"/>
      <c r="I10563" s="757"/>
    </row>
    <row r="10564" spans="1:9" ht="15.75" customHeight="1">
      <c r="A10564" s="52">
        <v>4059</v>
      </c>
      <c r="B10564" s="52" t="s">
        <v>13430</v>
      </c>
      <c r="C10564" s="52" t="s">
        <v>10402</v>
      </c>
      <c r="D10564" s="808">
        <v>24.11</v>
      </c>
      <c r="E10564" s="757"/>
      <c r="F10564" s="757"/>
      <c r="G10564" s="757"/>
      <c r="H10564" s="757"/>
      <c r="I10564" s="757"/>
    </row>
    <row r="10565" spans="1:9" ht="15.75" customHeight="1">
      <c r="A10565" s="52">
        <v>4062</v>
      </c>
      <c r="B10565" s="52" t="s">
        <v>13431</v>
      </c>
      <c r="C10565" s="52" t="s">
        <v>10358</v>
      </c>
      <c r="D10565" s="808">
        <v>24.11</v>
      </c>
      <c r="E10565" s="757"/>
      <c r="F10565" s="757"/>
      <c r="G10565" s="757"/>
      <c r="H10565" s="757"/>
      <c r="I10565" s="757"/>
    </row>
    <row r="10566" spans="1:9" ht="15.75" customHeight="1">
      <c r="A10566" s="52">
        <v>4061</v>
      </c>
      <c r="B10566" s="52" t="s">
        <v>13432</v>
      </c>
      <c r="C10566" s="52" t="s">
        <v>10358</v>
      </c>
      <c r="D10566" s="808">
        <v>30.02</v>
      </c>
      <c r="E10566" s="757"/>
      <c r="F10566" s="757"/>
      <c r="G10566" s="757"/>
      <c r="H10566" s="757"/>
      <c r="I10566" s="757"/>
    </row>
    <row r="10567" spans="1:9" ht="15.75" customHeight="1">
      <c r="A10567" s="52">
        <v>41315</v>
      </c>
      <c r="B10567" s="52" t="s">
        <v>13433</v>
      </c>
      <c r="C10567" s="52" t="s">
        <v>10406</v>
      </c>
      <c r="D10567" s="808">
        <v>117.03</v>
      </c>
      <c r="E10567" s="757"/>
      <c r="F10567" s="757"/>
      <c r="G10567" s="757"/>
      <c r="H10567" s="757"/>
      <c r="I10567" s="757"/>
    </row>
    <row r="10568" spans="1:9" ht="15.75" customHeight="1">
      <c r="A10568" s="52">
        <v>43148</v>
      </c>
      <c r="B10568" s="52" t="s">
        <v>13434</v>
      </c>
      <c r="C10568" s="52" t="s">
        <v>10406</v>
      </c>
      <c r="D10568" s="808">
        <v>79.44</v>
      </c>
      <c r="E10568" s="757"/>
      <c r="F10568" s="757"/>
      <c r="G10568" s="757"/>
      <c r="H10568" s="757"/>
      <c r="I10568" s="757"/>
    </row>
    <row r="10569" spans="1:9" ht="15.75" customHeight="1">
      <c r="A10569" s="52">
        <v>43147</v>
      </c>
      <c r="B10569" s="52" t="s">
        <v>13435</v>
      </c>
      <c r="C10569" s="52" t="s">
        <v>10406</v>
      </c>
      <c r="D10569" s="808">
        <v>30.77</v>
      </c>
      <c r="E10569" s="757"/>
      <c r="F10569" s="757"/>
      <c r="G10569" s="757"/>
      <c r="H10569" s="757"/>
      <c r="I10569" s="757"/>
    </row>
    <row r="10570" spans="1:9" ht="15.75" customHeight="1">
      <c r="A10570" s="52">
        <v>10608</v>
      </c>
      <c r="B10570" s="52" t="s">
        <v>13436</v>
      </c>
      <c r="C10570" s="52" t="s">
        <v>10358</v>
      </c>
      <c r="D10570" s="967">
        <v>9735.98</v>
      </c>
      <c r="E10570" s="757"/>
      <c r="F10570" s="757"/>
      <c r="G10570" s="757"/>
      <c r="H10570" s="757"/>
      <c r="I10570" s="757"/>
    </row>
    <row r="10571" spans="1:9" ht="15.75" customHeight="1">
      <c r="A10571" s="52">
        <v>4069</v>
      </c>
      <c r="B10571" s="52" t="s">
        <v>13437</v>
      </c>
      <c r="C10571" s="52" t="s">
        <v>10509</v>
      </c>
      <c r="D10571" s="808">
        <v>28.73</v>
      </c>
      <c r="E10571" s="757"/>
      <c r="F10571" s="757"/>
      <c r="G10571" s="757"/>
      <c r="H10571" s="757"/>
      <c r="I10571" s="757"/>
    </row>
    <row r="10572" spans="1:9" ht="15.75" customHeight="1">
      <c r="A10572" s="52">
        <v>40819</v>
      </c>
      <c r="B10572" s="52" t="s">
        <v>13438</v>
      </c>
      <c r="C10572" s="52" t="s">
        <v>10511</v>
      </c>
      <c r="D10572" s="967">
        <v>5034.28</v>
      </c>
      <c r="E10572" s="757"/>
      <c r="F10572" s="757"/>
      <c r="G10572" s="757"/>
      <c r="H10572" s="757"/>
      <c r="I10572" s="757"/>
    </row>
    <row r="10573" spans="1:9" ht="15.75" customHeight="1">
      <c r="A10573" s="52">
        <v>34361</v>
      </c>
      <c r="B10573" s="52" t="s">
        <v>13439</v>
      </c>
      <c r="C10573" s="52" t="s">
        <v>10406</v>
      </c>
      <c r="D10573" s="808">
        <v>22.39</v>
      </c>
      <c r="E10573" s="757"/>
      <c r="F10573" s="757"/>
      <c r="G10573" s="757"/>
      <c r="H10573" s="757"/>
      <c r="I10573" s="757"/>
    </row>
    <row r="10574" spans="1:9" ht="15.75" customHeight="1">
      <c r="A10574" s="52">
        <v>36512</v>
      </c>
      <c r="B10574" s="52" t="s">
        <v>13440</v>
      </c>
      <c r="C10574" s="52" t="s">
        <v>10358</v>
      </c>
      <c r="D10574" s="967">
        <v>20289.689999999999</v>
      </c>
      <c r="E10574" s="757"/>
      <c r="F10574" s="757"/>
      <c r="G10574" s="757"/>
      <c r="H10574" s="757"/>
      <c r="I10574" s="757"/>
    </row>
    <row r="10575" spans="1:9" ht="15.75" customHeight="1">
      <c r="A10575" s="52">
        <v>44478</v>
      </c>
      <c r="B10575" s="52" t="s">
        <v>13441</v>
      </c>
      <c r="C10575" s="52" t="s">
        <v>10406</v>
      </c>
      <c r="D10575" s="808">
        <v>13.33</v>
      </c>
      <c r="E10575" s="757"/>
      <c r="F10575" s="757"/>
      <c r="G10575" s="757"/>
      <c r="H10575" s="757"/>
      <c r="I10575" s="757"/>
    </row>
    <row r="10576" spans="1:9" ht="15.75" customHeight="1">
      <c r="A10576" s="52">
        <v>44477</v>
      </c>
      <c r="B10576" s="52" t="s">
        <v>13442</v>
      </c>
      <c r="C10576" s="52" t="s">
        <v>10406</v>
      </c>
      <c r="D10576" s="808">
        <v>13.33</v>
      </c>
      <c r="E10576" s="757"/>
      <c r="F10576" s="757"/>
      <c r="G10576" s="757"/>
      <c r="H10576" s="757"/>
      <c r="I10576" s="757"/>
    </row>
    <row r="10577" spans="1:9" ht="15.75" customHeight="1">
      <c r="A10577" s="52">
        <v>11697</v>
      </c>
      <c r="B10577" s="52" t="s">
        <v>13443</v>
      </c>
      <c r="C10577" s="52" t="s">
        <v>10358</v>
      </c>
      <c r="D10577" s="808">
        <v>721.81</v>
      </c>
      <c r="E10577" s="757"/>
      <c r="F10577" s="757"/>
      <c r="G10577" s="757"/>
      <c r="H10577" s="757"/>
      <c r="I10577" s="757"/>
    </row>
    <row r="10578" spans="1:9" ht="15.75" customHeight="1">
      <c r="A10578" s="52">
        <v>11698</v>
      </c>
      <c r="B10578" s="52" t="s">
        <v>13444</v>
      </c>
      <c r="C10578" s="52" t="s">
        <v>10358</v>
      </c>
      <c r="D10578" s="808">
        <v>861.08</v>
      </c>
      <c r="E10578" s="757"/>
      <c r="F10578" s="757"/>
      <c r="G10578" s="757"/>
      <c r="H10578" s="757"/>
      <c r="I10578" s="757"/>
    </row>
    <row r="10579" spans="1:9" ht="15.75" customHeight="1">
      <c r="A10579" s="52">
        <v>10432</v>
      </c>
      <c r="B10579" s="52" t="s">
        <v>13445</v>
      </c>
      <c r="C10579" s="52" t="s">
        <v>10358</v>
      </c>
      <c r="D10579" s="808">
        <v>337.77</v>
      </c>
      <c r="E10579" s="757"/>
      <c r="F10579" s="757"/>
      <c r="G10579" s="757"/>
      <c r="H10579" s="757"/>
      <c r="I10579" s="757"/>
    </row>
    <row r="10580" spans="1:9" ht="15.75" customHeight="1">
      <c r="A10580" s="52">
        <v>11699</v>
      </c>
      <c r="B10580" s="52" t="s">
        <v>13446</v>
      </c>
      <c r="C10580" s="52" t="s">
        <v>10358</v>
      </c>
      <c r="D10580" s="808">
        <v>951.68</v>
      </c>
      <c r="E10580" s="757"/>
      <c r="F10580" s="757"/>
      <c r="G10580" s="757"/>
      <c r="H10580" s="757"/>
      <c r="I10580" s="757"/>
    </row>
    <row r="10581" spans="1:9" ht="15.75" customHeight="1">
      <c r="A10581" s="52">
        <v>44020</v>
      </c>
      <c r="B10581" s="52" t="s">
        <v>13447</v>
      </c>
      <c r="C10581" s="52" t="s">
        <v>10358</v>
      </c>
      <c r="D10581" s="808">
        <v>833.31</v>
      </c>
      <c r="E10581" s="757"/>
      <c r="F10581" s="757"/>
      <c r="G10581" s="757"/>
      <c r="H10581" s="757"/>
      <c r="I10581" s="757"/>
    </row>
    <row r="10582" spans="1:9" ht="15.75" customHeight="1">
      <c r="A10582" s="52">
        <v>41420</v>
      </c>
      <c r="B10582" s="52" t="s">
        <v>13448</v>
      </c>
      <c r="C10582" s="52" t="s">
        <v>10358</v>
      </c>
      <c r="D10582" s="808">
        <v>5.94</v>
      </c>
      <c r="E10582" s="757"/>
      <c r="F10582" s="757"/>
      <c r="G10582" s="757"/>
      <c r="H10582" s="757"/>
      <c r="I10582" s="757"/>
    </row>
    <row r="10583" spans="1:9" ht="15.75" customHeight="1">
      <c r="A10583" s="52">
        <v>41422</v>
      </c>
      <c r="B10583" s="52" t="s">
        <v>13449</v>
      </c>
      <c r="C10583" s="52" t="s">
        <v>10358</v>
      </c>
      <c r="D10583" s="808">
        <v>8.1199999999999992</v>
      </c>
      <c r="E10583" s="757"/>
      <c r="F10583" s="757"/>
      <c r="G10583" s="757"/>
      <c r="H10583" s="757"/>
      <c r="I10583" s="757"/>
    </row>
    <row r="10584" spans="1:9" ht="15.75" customHeight="1">
      <c r="A10584" s="52">
        <v>41425</v>
      </c>
      <c r="B10584" s="52" t="s">
        <v>13450</v>
      </c>
      <c r="C10584" s="52" t="s">
        <v>10358</v>
      </c>
      <c r="D10584" s="808">
        <v>4.1500000000000004</v>
      </c>
      <c r="E10584" s="757"/>
      <c r="F10584" s="757"/>
      <c r="G10584" s="757"/>
      <c r="H10584" s="757"/>
      <c r="I10584" s="757"/>
    </row>
    <row r="10585" spans="1:9" ht="15.75" customHeight="1">
      <c r="A10585" s="52">
        <v>41426</v>
      </c>
      <c r="B10585" s="52" t="s">
        <v>13451</v>
      </c>
      <c r="C10585" s="52" t="s">
        <v>10358</v>
      </c>
      <c r="D10585" s="808">
        <v>7.49</v>
      </c>
      <c r="E10585" s="757"/>
      <c r="F10585" s="757"/>
      <c r="G10585" s="757"/>
      <c r="H10585" s="757"/>
      <c r="I10585" s="757"/>
    </row>
    <row r="10586" spans="1:9" ht="15.75" customHeight="1">
      <c r="A10586" s="52">
        <v>41419</v>
      </c>
      <c r="B10586" s="52" t="s">
        <v>13452</v>
      </c>
      <c r="C10586" s="52" t="s">
        <v>10358</v>
      </c>
      <c r="D10586" s="808">
        <v>4.37</v>
      </c>
      <c r="E10586" s="757"/>
      <c r="F10586" s="757"/>
      <c r="G10586" s="757"/>
      <c r="H10586" s="757"/>
      <c r="I10586" s="757"/>
    </row>
    <row r="10587" spans="1:9" ht="15.75" customHeight="1">
      <c r="A10587" s="52">
        <v>41421</v>
      </c>
      <c r="B10587" s="52" t="s">
        <v>13453</v>
      </c>
      <c r="C10587" s="52" t="s">
        <v>10358</v>
      </c>
      <c r="D10587" s="808">
        <v>5.93</v>
      </c>
      <c r="E10587" s="757"/>
      <c r="F10587" s="757"/>
      <c r="G10587" s="757"/>
      <c r="H10587" s="757"/>
      <c r="I10587" s="757"/>
    </row>
    <row r="10588" spans="1:9" ht="15.75" customHeight="1">
      <c r="A10588" s="52">
        <v>41414</v>
      </c>
      <c r="B10588" s="52" t="s">
        <v>13454</v>
      </c>
      <c r="C10588" s="52" t="s">
        <v>10358</v>
      </c>
      <c r="D10588" s="808">
        <v>13.75</v>
      </c>
      <c r="E10588" s="757"/>
      <c r="F10588" s="757"/>
      <c r="G10588" s="757"/>
      <c r="H10588" s="757"/>
      <c r="I10588" s="757"/>
    </row>
    <row r="10589" spans="1:9" ht="15.75" customHeight="1">
      <c r="A10589" s="52">
        <v>41415</v>
      </c>
      <c r="B10589" s="52" t="s">
        <v>13455</v>
      </c>
      <c r="C10589" s="52" t="s">
        <v>10358</v>
      </c>
      <c r="D10589" s="808">
        <v>16.010000000000002</v>
      </c>
      <c r="E10589" s="757"/>
      <c r="F10589" s="757"/>
      <c r="G10589" s="757"/>
      <c r="H10589" s="757"/>
      <c r="I10589" s="757"/>
    </row>
    <row r="10590" spans="1:9" ht="15.75" customHeight="1">
      <c r="A10590" s="52">
        <v>37514</v>
      </c>
      <c r="B10590" s="52" t="s">
        <v>13456</v>
      </c>
      <c r="C10590" s="52" t="s">
        <v>10358</v>
      </c>
      <c r="D10590" s="967">
        <v>247500</v>
      </c>
      <c r="E10590" s="757"/>
      <c r="F10590" s="757"/>
      <c r="G10590" s="757"/>
      <c r="H10590" s="757"/>
      <c r="I10590" s="757"/>
    </row>
    <row r="10591" spans="1:9" ht="15.75" customHeight="1">
      <c r="A10591" s="52">
        <v>37519</v>
      </c>
      <c r="B10591" s="52" t="s">
        <v>13457</v>
      </c>
      <c r="C10591" s="52" t="s">
        <v>10358</v>
      </c>
      <c r="D10591" s="967">
        <v>381965.11</v>
      </c>
      <c r="E10591" s="757"/>
      <c r="F10591" s="757"/>
      <c r="G10591" s="757"/>
      <c r="H10591" s="757"/>
      <c r="I10591" s="757"/>
    </row>
    <row r="10592" spans="1:9" ht="15.75" customHeight="1">
      <c r="A10592" s="52">
        <v>37520</v>
      </c>
      <c r="B10592" s="52" t="s">
        <v>13458</v>
      </c>
      <c r="C10592" s="52" t="s">
        <v>10358</v>
      </c>
      <c r="D10592" s="967">
        <v>375703.39</v>
      </c>
      <c r="E10592" s="757"/>
      <c r="F10592" s="757"/>
      <c r="G10592" s="757"/>
      <c r="H10592" s="757"/>
      <c r="I10592" s="757"/>
    </row>
    <row r="10593" spans="1:9" ht="15.75" customHeight="1">
      <c r="A10593" s="52">
        <v>37521</v>
      </c>
      <c r="B10593" s="52" t="s">
        <v>13459</v>
      </c>
      <c r="C10593" s="52" t="s">
        <v>10358</v>
      </c>
      <c r="D10593" s="967">
        <v>458358.14</v>
      </c>
      <c r="E10593" s="757"/>
      <c r="F10593" s="757"/>
      <c r="G10593" s="757"/>
      <c r="H10593" s="757"/>
      <c r="I10593" s="757"/>
    </row>
    <row r="10594" spans="1:9" ht="15.75" customHeight="1">
      <c r="A10594" s="52">
        <v>37522</v>
      </c>
      <c r="B10594" s="52" t="s">
        <v>13460</v>
      </c>
      <c r="C10594" s="52" t="s">
        <v>10358</v>
      </c>
      <c r="D10594" s="967">
        <v>472148.2</v>
      </c>
      <c r="E10594" s="757"/>
      <c r="F10594" s="757"/>
      <c r="G10594" s="757"/>
      <c r="H10594" s="757"/>
      <c r="I10594" s="757"/>
    </row>
    <row r="10595" spans="1:9" ht="15.75" customHeight="1">
      <c r="A10595" s="52">
        <v>21109</v>
      </c>
      <c r="B10595" s="52" t="s">
        <v>13461</v>
      </c>
      <c r="C10595" s="52" t="s">
        <v>10358</v>
      </c>
      <c r="D10595" s="808">
        <v>57.31</v>
      </c>
      <c r="E10595" s="757"/>
      <c r="F10595" s="757"/>
      <c r="G10595" s="757"/>
      <c r="H10595" s="757"/>
      <c r="I10595" s="757"/>
    </row>
    <row r="10596" spans="1:9" ht="15.75" customHeight="1">
      <c r="A10596" s="52">
        <v>37546</v>
      </c>
      <c r="B10596" s="52" t="s">
        <v>13462</v>
      </c>
      <c r="C10596" s="52" t="s">
        <v>10358</v>
      </c>
      <c r="D10596" s="967">
        <v>15035.82</v>
      </c>
      <c r="E10596" s="757"/>
      <c r="F10596" s="757"/>
      <c r="G10596" s="757"/>
      <c r="H10596" s="757"/>
      <c r="I10596" s="757"/>
    </row>
    <row r="10597" spans="1:9" ht="15.75" customHeight="1">
      <c r="A10597" s="52">
        <v>37544</v>
      </c>
      <c r="B10597" s="52" t="s">
        <v>13463</v>
      </c>
      <c r="C10597" s="52" t="s">
        <v>10358</v>
      </c>
      <c r="D10597" s="967">
        <v>15902.91</v>
      </c>
      <c r="E10597" s="757"/>
      <c r="F10597" s="757"/>
      <c r="G10597" s="757"/>
      <c r="H10597" s="757"/>
      <c r="I10597" s="757"/>
    </row>
    <row r="10598" spans="1:9" ht="15.75" customHeight="1">
      <c r="A10598" s="52">
        <v>37545</v>
      </c>
      <c r="B10598" s="52" t="s">
        <v>13464</v>
      </c>
      <c r="C10598" s="52" t="s">
        <v>10358</v>
      </c>
      <c r="D10598" s="967">
        <v>18922.32</v>
      </c>
      <c r="E10598" s="757"/>
      <c r="F10598" s="757"/>
      <c r="G10598" s="757"/>
      <c r="H10598" s="757"/>
      <c r="I10598" s="757"/>
    </row>
    <row r="10599" spans="1:9" ht="15.75" customHeight="1">
      <c r="A10599" s="52">
        <v>36793</v>
      </c>
      <c r="B10599" s="52" t="s">
        <v>13465</v>
      </c>
      <c r="C10599" s="52" t="s">
        <v>10358</v>
      </c>
      <c r="D10599" s="808">
        <v>651.54999999999995</v>
      </c>
      <c r="E10599" s="757"/>
      <c r="F10599" s="757"/>
      <c r="G10599" s="757"/>
      <c r="H10599" s="757"/>
      <c r="I10599" s="757"/>
    </row>
    <row r="10600" spans="1:9" ht="15.75" customHeight="1">
      <c r="A10600" s="52">
        <v>11769</v>
      </c>
      <c r="B10600" s="52" t="s">
        <v>13466</v>
      </c>
      <c r="C10600" s="52" t="s">
        <v>10358</v>
      </c>
      <c r="D10600" s="808">
        <v>287.93</v>
      </c>
      <c r="E10600" s="757"/>
      <c r="F10600" s="757"/>
      <c r="G10600" s="757"/>
      <c r="H10600" s="757"/>
      <c r="I10600" s="757"/>
    </row>
    <row r="10601" spans="1:9" ht="15.75" customHeight="1">
      <c r="A10601" s="52">
        <v>11771</v>
      </c>
      <c r="B10601" s="52" t="s">
        <v>13467</v>
      </c>
      <c r="C10601" s="52" t="s">
        <v>10358</v>
      </c>
      <c r="D10601" s="808">
        <v>352.68</v>
      </c>
      <c r="E10601" s="757"/>
      <c r="F10601" s="757"/>
      <c r="G10601" s="757"/>
      <c r="H10601" s="757"/>
      <c r="I10601" s="757"/>
    </row>
    <row r="10602" spans="1:9" ht="15.75" customHeight="1">
      <c r="A10602" s="52">
        <v>39919</v>
      </c>
      <c r="B10602" s="52" t="s">
        <v>13468</v>
      </c>
      <c r="C10602" s="52" t="s">
        <v>10358</v>
      </c>
      <c r="D10602" s="967">
        <v>75262.600000000006</v>
      </c>
      <c r="E10602" s="757"/>
      <c r="F10602" s="757"/>
      <c r="G10602" s="757"/>
      <c r="H10602" s="757"/>
      <c r="I10602" s="757"/>
    </row>
    <row r="10603" spans="1:9" ht="15.75" customHeight="1">
      <c r="A10603" s="52">
        <v>38385</v>
      </c>
      <c r="B10603" s="52" t="s">
        <v>13469</v>
      </c>
      <c r="C10603" s="52" t="s">
        <v>10358</v>
      </c>
      <c r="D10603" s="808">
        <v>39.21</v>
      </c>
      <c r="E10603" s="757"/>
      <c r="F10603" s="757"/>
      <c r="G10603" s="757"/>
      <c r="H10603" s="757"/>
      <c r="I10603" s="757"/>
    </row>
    <row r="10604" spans="1:9" ht="15.75" customHeight="1">
      <c r="A10604" s="52">
        <v>36800</v>
      </c>
      <c r="B10604" s="52" t="s">
        <v>13470</v>
      </c>
      <c r="C10604" s="52" t="s">
        <v>10358</v>
      </c>
      <c r="D10604" s="808">
        <v>173.01</v>
      </c>
      <c r="E10604" s="757"/>
      <c r="F10604" s="757"/>
      <c r="G10604" s="757"/>
      <c r="H10604" s="757"/>
      <c r="I10604" s="757"/>
    </row>
    <row r="10605" spans="1:9" ht="15.75" customHeight="1">
      <c r="A10605" s="52">
        <v>37587</v>
      </c>
      <c r="B10605" s="52" t="s">
        <v>13471</v>
      </c>
      <c r="C10605" s="52" t="s">
        <v>10358</v>
      </c>
      <c r="D10605" s="808">
        <v>380.11</v>
      </c>
      <c r="E10605" s="757"/>
      <c r="F10605" s="757"/>
      <c r="G10605" s="757"/>
      <c r="H10605" s="757"/>
      <c r="I10605" s="757"/>
    </row>
    <row r="10606" spans="1:9" ht="15.75" customHeight="1">
      <c r="A10606" s="52">
        <v>11561</v>
      </c>
      <c r="B10606" s="52" t="s">
        <v>13472</v>
      </c>
      <c r="C10606" s="52" t="s">
        <v>10358</v>
      </c>
      <c r="D10606" s="808">
        <v>224.41</v>
      </c>
      <c r="E10606" s="757"/>
      <c r="F10606" s="757"/>
      <c r="G10606" s="757"/>
      <c r="H10606" s="757"/>
      <c r="I10606" s="757"/>
    </row>
    <row r="10607" spans="1:9" ht="15.75" customHeight="1">
      <c r="A10607" s="52">
        <v>43604</v>
      </c>
      <c r="B10607" s="52" t="s">
        <v>13473</v>
      </c>
      <c r="C10607" s="52" t="s">
        <v>10358</v>
      </c>
      <c r="D10607" s="808">
        <v>119.64</v>
      </c>
      <c r="E10607" s="757"/>
      <c r="F10607" s="757"/>
      <c r="G10607" s="757"/>
      <c r="H10607" s="757"/>
      <c r="I10607" s="757"/>
    </row>
    <row r="10608" spans="1:9" ht="15.75" customHeight="1">
      <c r="A10608" s="52">
        <v>11560</v>
      </c>
      <c r="B10608" s="52" t="s">
        <v>13474</v>
      </c>
      <c r="C10608" s="52" t="s">
        <v>10358</v>
      </c>
      <c r="D10608" s="808">
        <v>173.21</v>
      </c>
      <c r="E10608" s="757"/>
      <c r="F10608" s="757"/>
      <c r="G10608" s="757"/>
      <c r="H10608" s="757"/>
      <c r="I10608" s="757"/>
    </row>
    <row r="10609" spans="1:9" ht="15.75" customHeight="1">
      <c r="A10609" s="52">
        <v>11499</v>
      </c>
      <c r="B10609" s="52" t="s">
        <v>13475</v>
      </c>
      <c r="C10609" s="52" t="s">
        <v>10358</v>
      </c>
      <c r="D10609" s="808">
        <v>762.4</v>
      </c>
      <c r="E10609" s="757"/>
      <c r="F10609" s="757"/>
      <c r="G10609" s="757"/>
      <c r="H10609" s="757"/>
      <c r="I10609" s="757"/>
    </row>
    <row r="10610" spans="1:9" ht="15.75" customHeight="1">
      <c r="A10610" s="52">
        <v>34761</v>
      </c>
      <c r="B10610" s="52" t="s">
        <v>13476</v>
      </c>
      <c r="C10610" s="52" t="s">
        <v>10509</v>
      </c>
      <c r="D10610" s="808">
        <v>14.59</v>
      </c>
      <c r="E10610" s="757"/>
      <c r="F10610" s="757"/>
      <c r="G10610" s="757"/>
      <c r="H10610" s="757"/>
      <c r="I10610" s="757"/>
    </row>
    <row r="10611" spans="1:9" ht="15.75" customHeight="1">
      <c r="A10611" s="52">
        <v>40924</v>
      </c>
      <c r="B10611" s="52" t="s">
        <v>13477</v>
      </c>
      <c r="C10611" s="52" t="s">
        <v>10511</v>
      </c>
      <c r="D10611" s="967">
        <v>2558.36</v>
      </c>
      <c r="E10611" s="757"/>
      <c r="F10611" s="757"/>
      <c r="G10611" s="757"/>
      <c r="H10611" s="757"/>
      <c r="I10611" s="757"/>
    </row>
    <row r="10612" spans="1:9" ht="15.75" customHeight="1">
      <c r="A10612" s="52">
        <v>40983</v>
      </c>
      <c r="B10612" s="52" t="s">
        <v>13478</v>
      </c>
      <c r="C10612" s="52" t="s">
        <v>10511</v>
      </c>
      <c r="D10612" s="967">
        <v>2399.16</v>
      </c>
      <c r="E10612" s="757"/>
      <c r="F10612" s="757"/>
      <c r="G10612" s="757"/>
      <c r="H10612" s="757"/>
      <c r="I10612" s="757"/>
    </row>
    <row r="10613" spans="1:9" ht="15.75" customHeight="1">
      <c r="A10613" s="52">
        <v>44497</v>
      </c>
      <c r="B10613" s="52" t="s">
        <v>13479</v>
      </c>
      <c r="C10613" s="52" t="s">
        <v>10509</v>
      </c>
      <c r="D10613" s="808">
        <v>13.68</v>
      </c>
      <c r="E10613" s="757"/>
      <c r="F10613" s="757"/>
      <c r="G10613" s="757"/>
      <c r="H10613" s="757"/>
      <c r="I10613" s="757"/>
    </row>
    <row r="10614" spans="1:9" ht="15.75" customHeight="1">
      <c r="A10614" s="52">
        <v>2437</v>
      </c>
      <c r="B10614" s="52" t="s">
        <v>13480</v>
      </c>
      <c r="C10614" s="52" t="s">
        <v>10509</v>
      </c>
      <c r="D10614" s="808">
        <v>21.28</v>
      </c>
      <c r="E10614" s="757"/>
      <c r="F10614" s="757"/>
      <c r="G10614" s="757"/>
      <c r="H10614" s="757"/>
      <c r="I10614" s="757"/>
    </row>
    <row r="10615" spans="1:9" ht="15.75" customHeight="1">
      <c r="A10615" s="52">
        <v>40921</v>
      </c>
      <c r="B10615" s="52" t="s">
        <v>13481</v>
      </c>
      <c r="C10615" s="52" t="s">
        <v>10511</v>
      </c>
      <c r="D10615" s="967">
        <v>3728.39</v>
      </c>
      <c r="E10615" s="757"/>
      <c r="F10615" s="757"/>
      <c r="G10615" s="757"/>
      <c r="H10615" s="757"/>
      <c r="I10615" s="757"/>
    </row>
    <row r="10616" spans="1:9" ht="15.75" customHeight="1">
      <c r="A10616" s="52">
        <v>14252</v>
      </c>
      <c r="B10616" s="52" t="s">
        <v>13482</v>
      </c>
      <c r="C10616" s="52" t="s">
        <v>10358</v>
      </c>
      <c r="D10616" s="967">
        <v>2544.58</v>
      </c>
      <c r="E10616" s="757"/>
      <c r="F10616" s="757"/>
      <c r="G10616" s="757"/>
      <c r="H10616" s="757"/>
      <c r="I10616" s="757"/>
    </row>
    <row r="10617" spans="1:9" ht="15.75" customHeight="1">
      <c r="A10617" s="52">
        <v>730</v>
      </c>
      <c r="B10617" s="52" t="s">
        <v>13483</v>
      </c>
      <c r="C10617" s="52" t="s">
        <v>10358</v>
      </c>
      <c r="D10617" s="967">
        <v>6798.66</v>
      </c>
      <c r="E10617" s="757"/>
      <c r="F10617" s="757"/>
      <c r="G10617" s="757"/>
      <c r="H10617" s="757"/>
      <c r="I10617" s="757"/>
    </row>
    <row r="10618" spans="1:9" ht="15.75" customHeight="1">
      <c r="A10618" s="52">
        <v>723</v>
      </c>
      <c r="B10618" s="52" t="s">
        <v>13484</v>
      </c>
      <c r="C10618" s="52" t="s">
        <v>10358</v>
      </c>
      <c r="D10618" s="967">
        <v>3379.17</v>
      </c>
      <c r="E10618" s="757"/>
      <c r="F10618" s="757"/>
      <c r="G10618" s="757"/>
      <c r="H10618" s="757"/>
      <c r="I10618" s="757"/>
    </row>
    <row r="10619" spans="1:9" ht="15.75" customHeight="1">
      <c r="A10619" s="52">
        <v>36502</v>
      </c>
      <c r="B10619" s="52" t="s">
        <v>13485</v>
      </c>
      <c r="C10619" s="52" t="s">
        <v>10358</v>
      </c>
      <c r="D10619" s="967">
        <v>3176.02</v>
      </c>
      <c r="E10619" s="757"/>
      <c r="F10619" s="757"/>
      <c r="G10619" s="757"/>
      <c r="H10619" s="757"/>
      <c r="I10619" s="757"/>
    </row>
    <row r="10620" spans="1:9" ht="15.75" customHeight="1">
      <c r="A10620" s="52">
        <v>36503</v>
      </c>
      <c r="B10620" s="52" t="s">
        <v>13486</v>
      </c>
      <c r="C10620" s="52" t="s">
        <v>10358</v>
      </c>
      <c r="D10620" s="967">
        <v>3916.4</v>
      </c>
      <c r="E10620" s="757"/>
      <c r="F10620" s="757"/>
      <c r="G10620" s="757"/>
      <c r="H10620" s="757"/>
      <c r="I10620" s="757"/>
    </row>
    <row r="10621" spans="1:9" ht="15.75" customHeight="1">
      <c r="A10621" s="52">
        <v>4090</v>
      </c>
      <c r="B10621" s="52" t="s">
        <v>13487</v>
      </c>
      <c r="C10621" s="52" t="s">
        <v>10358</v>
      </c>
      <c r="D10621" s="967">
        <v>1188000</v>
      </c>
      <c r="E10621" s="757"/>
      <c r="F10621" s="757"/>
      <c r="G10621" s="757"/>
      <c r="H10621" s="757"/>
      <c r="I10621" s="757"/>
    </row>
    <row r="10622" spans="1:9" ht="15.75" customHeight="1">
      <c r="A10622" s="52">
        <v>13227</v>
      </c>
      <c r="B10622" s="52" t="s">
        <v>13488</v>
      </c>
      <c r="C10622" s="52" t="s">
        <v>10358</v>
      </c>
      <c r="D10622" s="967">
        <v>1476238.14</v>
      </c>
      <c r="E10622" s="757"/>
      <c r="F10622" s="757"/>
      <c r="G10622" s="757"/>
      <c r="H10622" s="757"/>
      <c r="I10622" s="757"/>
    </row>
    <row r="10623" spans="1:9" ht="15.75" customHeight="1">
      <c r="A10623" s="52">
        <v>10597</v>
      </c>
      <c r="B10623" s="52" t="s">
        <v>13489</v>
      </c>
      <c r="C10623" s="52" t="s">
        <v>10358</v>
      </c>
      <c r="D10623" s="967">
        <v>1553931.08</v>
      </c>
      <c r="E10623" s="757"/>
      <c r="F10623" s="757"/>
      <c r="G10623" s="757"/>
      <c r="H10623" s="757"/>
      <c r="I10623" s="757"/>
    </row>
    <row r="10624" spans="1:9" ht="15.75" customHeight="1">
      <c r="A10624" s="52">
        <v>39628</v>
      </c>
      <c r="B10624" s="52" t="s">
        <v>13490</v>
      </c>
      <c r="C10624" s="52" t="s">
        <v>10358</v>
      </c>
      <c r="D10624" s="967">
        <v>4562.5600000000004</v>
      </c>
      <c r="E10624" s="757"/>
      <c r="F10624" s="757"/>
      <c r="G10624" s="757"/>
      <c r="H10624" s="757"/>
      <c r="I10624" s="757"/>
    </row>
    <row r="10625" spans="1:9" ht="15.75" customHeight="1">
      <c r="A10625" s="52">
        <v>39404</v>
      </c>
      <c r="B10625" s="52" t="s">
        <v>13491</v>
      </c>
      <c r="C10625" s="52" t="s">
        <v>10358</v>
      </c>
      <c r="D10625" s="967">
        <v>2262.4299999999998</v>
      </c>
      <c r="E10625" s="757"/>
      <c r="F10625" s="757"/>
      <c r="G10625" s="757"/>
      <c r="H10625" s="757"/>
      <c r="I10625" s="757"/>
    </row>
    <row r="10626" spans="1:9" ht="15.75" customHeight="1">
      <c r="A10626" s="52">
        <v>39402</v>
      </c>
      <c r="B10626" s="52" t="s">
        <v>13492</v>
      </c>
      <c r="C10626" s="52" t="s">
        <v>10358</v>
      </c>
      <c r="D10626" s="967">
        <v>1863.81</v>
      </c>
      <c r="E10626" s="757"/>
      <c r="F10626" s="757"/>
      <c r="G10626" s="757"/>
      <c r="H10626" s="757"/>
      <c r="I10626" s="757"/>
    </row>
    <row r="10627" spans="1:9" ht="15.75" customHeight="1">
      <c r="A10627" s="52">
        <v>39403</v>
      </c>
      <c r="B10627" s="52" t="s">
        <v>13493</v>
      </c>
      <c r="C10627" s="52" t="s">
        <v>10358</v>
      </c>
      <c r="D10627" s="967">
        <v>1823.27</v>
      </c>
      <c r="E10627" s="757"/>
      <c r="F10627" s="757"/>
      <c r="G10627" s="757"/>
      <c r="H10627" s="757"/>
      <c r="I10627" s="757"/>
    </row>
    <row r="10628" spans="1:9" ht="15.75" customHeight="1">
      <c r="A10628" s="52">
        <v>4093</v>
      </c>
      <c r="B10628" s="52" t="s">
        <v>13494</v>
      </c>
      <c r="C10628" s="52" t="s">
        <v>10509</v>
      </c>
      <c r="D10628" s="808">
        <v>16.54</v>
      </c>
      <c r="E10628" s="757"/>
      <c r="F10628" s="757"/>
      <c r="G10628" s="757"/>
      <c r="H10628" s="757"/>
      <c r="I10628" s="757"/>
    </row>
    <row r="10629" spans="1:9" ht="15.75" customHeight="1">
      <c r="A10629" s="52">
        <v>10512</v>
      </c>
      <c r="B10629" s="52" t="s">
        <v>13495</v>
      </c>
      <c r="C10629" s="52" t="s">
        <v>10511</v>
      </c>
      <c r="D10629" s="967">
        <v>2900.17</v>
      </c>
      <c r="E10629" s="757"/>
      <c r="F10629" s="757"/>
      <c r="G10629" s="757"/>
      <c r="H10629" s="757"/>
      <c r="I10629" s="757"/>
    </row>
    <row r="10630" spans="1:9" ht="15.75" customHeight="1">
      <c r="A10630" s="52">
        <v>20020</v>
      </c>
      <c r="B10630" s="52" t="s">
        <v>13496</v>
      </c>
      <c r="C10630" s="52" t="s">
        <v>10509</v>
      </c>
      <c r="D10630" s="808">
        <v>15.6</v>
      </c>
      <c r="E10630" s="757"/>
      <c r="F10630" s="757"/>
      <c r="G10630" s="757"/>
      <c r="H10630" s="757"/>
      <c r="I10630" s="757"/>
    </row>
    <row r="10631" spans="1:9" ht="15.75" customHeight="1">
      <c r="A10631" s="52">
        <v>41038</v>
      </c>
      <c r="B10631" s="52" t="s">
        <v>13497</v>
      </c>
      <c r="C10631" s="52" t="s">
        <v>10511</v>
      </c>
      <c r="D10631" s="967">
        <v>2735.6</v>
      </c>
      <c r="E10631" s="757"/>
      <c r="F10631" s="757"/>
      <c r="G10631" s="757"/>
      <c r="H10631" s="757"/>
      <c r="I10631" s="757"/>
    </row>
    <row r="10632" spans="1:9" ht="15.75" customHeight="1">
      <c r="A10632" s="52">
        <v>4094</v>
      </c>
      <c r="B10632" s="52" t="s">
        <v>13498</v>
      </c>
      <c r="C10632" s="52" t="s">
        <v>10509</v>
      </c>
      <c r="D10632" s="808">
        <v>22.09</v>
      </c>
      <c r="E10632" s="757"/>
      <c r="F10632" s="757"/>
      <c r="G10632" s="757"/>
      <c r="H10632" s="757"/>
      <c r="I10632" s="757"/>
    </row>
    <row r="10633" spans="1:9" ht="15.75" customHeight="1">
      <c r="A10633" s="52">
        <v>40988</v>
      </c>
      <c r="B10633" s="52" t="s">
        <v>13499</v>
      </c>
      <c r="C10633" s="52" t="s">
        <v>10511</v>
      </c>
      <c r="D10633" s="967">
        <v>3873</v>
      </c>
      <c r="E10633" s="757"/>
      <c r="F10633" s="757"/>
      <c r="G10633" s="757"/>
      <c r="H10633" s="757"/>
      <c r="I10633" s="757"/>
    </row>
    <row r="10634" spans="1:9" ht="15.75" customHeight="1">
      <c r="A10634" s="52">
        <v>4095</v>
      </c>
      <c r="B10634" s="52" t="s">
        <v>13500</v>
      </c>
      <c r="C10634" s="52" t="s">
        <v>10509</v>
      </c>
      <c r="D10634" s="808">
        <v>17.28</v>
      </c>
      <c r="E10634" s="757"/>
      <c r="F10634" s="757"/>
      <c r="G10634" s="757"/>
      <c r="H10634" s="757"/>
      <c r="I10634" s="757"/>
    </row>
    <row r="10635" spans="1:9" ht="15.75" customHeight="1">
      <c r="A10635" s="52">
        <v>40990</v>
      </c>
      <c r="B10635" s="52" t="s">
        <v>13501</v>
      </c>
      <c r="C10635" s="52" t="s">
        <v>10511</v>
      </c>
      <c r="D10635" s="967">
        <v>3029.92</v>
      </c>
      <c r="E10635" s="757"/>
      <c r="F10635" s="757"/>
      <c r="G10635" s="757"/>
      <c r="H10635" s="757"/>
      <c r="I10635" s="757"/>
    </row>
    <row r="10636" spans="1:9" ht="15.75" customHeight="1">
      <c r="A10636" s="52">
        <v>4097</v>
      </c>
      <c r="B10636" s="52" t="s">
        <v>13502</v>
      </c>
      <c r="C10636" s="52" t="s">
        <v>10509</v>
      </c>
      <c r="D10636" s="808">
        <v>19.89</v>
      </c>
      <c r="E10636" s="757"/>
      <c r="F10636" s="757"/>
      <c r="G10636" s="757"/>
      <c r="H10636" s="757"/>
      <c r="I10636" s="757"/>
    </row>
    <row r="10637" spans="1:9" ht="15.75" customHeight="1">
      <c r="A10637" s="52">
        <v>40994</v>
      </c>
      <c r="B10637" s="52" t="s">
        <v>13503</v>
      </c>
      <c r="C10637" s="52" t="s">
        <v>10511</v>
      </c>
      <c r="D10637" s="967">
        <v>3485.16</v>
      </c>
      <c r="E10637" s="757"/>
      <c r="F10637" s="757"/>
      <c r="G10637" s="757"/>
      <c r="H10637" s="757"/>
      <c r="I10637" s="757"/>
    </row>
    <row r="10638" spans="1:9" ht="15.75" customHeight="1">
      <c r="A10638" s="52">
        <v>4096</v>
      </c>
      <c r="B10638" s="52" t="s">
        <v>13504</v>
      </c>
      <c r="C10638" s="52" t="s">
        <v>10509</v>
      </c>
      <c r="D10638" s="808">
        <v>17.28</v>
      </c>
      <c r="E10638" s="757"/>
      <c r="F10638" s="757"/>
      <c r="G10638" s="757"/>
      <c r="H10638" s="757"/>
      <c r="I10638" s="757"/>
    </row>
    <row r="10639" spans="1:9" ht="15.75" customHeight="1">
      <c r="A10639" s="52">
        <v>40992</v>
      </c>
      <c r="B10639" s="52" t="s">
        <v>13505</v>
      </c>
      <c r="C10639" s="52" t="s">
        <v>10511</v>
      </c>
      <c r="D10639" s="967">
        <v>3029.92</v>
      </c>
      <c r="E10639" s="757"/>
      <c r="F10639" s="757"/>
      <c r="G10639" s="757"/>
      <c r="H10639" s="757"/>
      <c r="I10639" s="757"/>
    </row>
    <row r="10640" spans="1:9" ht="15.75" customHeight="1">
      <c r="A10640" s="52">
        <v>4114</v>
      </c>
      <c r="B10640" s="52" t="s">
        <v>13506</v>
      </c>
      <c r="C10640" s="52" t="s">
        <v>10358</v>
      </c>
      <c r="D10640" s="808">
        <v>55.26</v>
      </c>
      <c r="E10640" s="757"/>
      <c r="F10640" s="757"/>
      <c r="G10640" s="757"/>
      <c r="H10640" s="757"/>
      <c r="I10640" s="757"/>
    </row>
    <row r="10641" spans="1:9" ht="15.75" customHeight="1">
      <c r="A10641" s="52">
        <v>36797</v>
      </c>
      <c r="B10641" s="52" t="s">
        <v>13507</v>
      </c>
      <c r="C10641" s="52" t="s">
        <v>10358</v>
      </c>
      <c r="D10641" s="808">
        <v>49.2</v>
      </c>
      <c r="E10641" s="757"/>
      <c r="F10641" s="757"/>
      <c r="G10641" s="757"/>
      <c r="H10641" s="757"/>
      <c r="I10641" s="757"/>
    </row>
    <row r="10642" spans="1:9" ht="15.75" customHeight="1">
      <c r="A10642" s="52">
        <v>4107</v>
      </c>
      <c r="B10642" s="52" t="s">
        <v>13508</v>
      </c>
      <c r="C10642" s="52" t="s">
        <v>10358</v>
      </c>
      <c r="D10642" s="808">
        <v>46.39</v>
      </c>
      <c r="E10642" s="757"/>
      <c r="F10642" s="757"/>
      <c r="G10642" s="757"/>
      <c r="H10642" s="757"/>
      <c r="I10642" s="757"/>
    </row>
    <row r="10643" spans="1:9" ht="15.75" customHeight="1">
      <c r="A10643" s="52">
        <v>4102</v>
      </c>
      <c r="B10643" s="52" t="s">
        <v>13509</v>
      </c>
      <c r="C10643" s="52" t="s">
        <v>10358</v>
      </c>
      <c r="D10643" s="808">
        <v>56.63</v>
      </c>
      <c r="E10643" s="757"/>
      <c r="F10643" s="757"/>
      <c r="G10643" s="757"/>
      <c r="H10643" s="757"/>
      <c r="I10643" s="757"/>
    </row>
    <row r="10644" spans="1:9" ht="15.75" customHeight="1">
      <c r="A10644" s="52">
        <v>36799</v>
      </c>
      <c r="B10644" s="52" t="s">
        <v>13510</v>
      </c>
      <c r="C10644" s="52" t="s">
        <v>10358</v>
      </c>
      <c r="D10644" s="808">
        <v>47.76</v>
      </c>
      <c r="E10644" s="757"/>
      <c r="F10644" s="757"/>
      <c r="G10644" s="757"/>
      <c r="H10644" s="757"/>
      <c r="I10644" s="757"/>
    </row>
    <row r="10645" spans="1:9" ht="15.75" customHeight="1">
      <c r="A10645" s="52">
        <v>2747</v>
      </c>
      <c r="B10645" s="52" t="s">
        <v>13511</v>
      </c>
      <c r="C10645" s="52" t="s">
        <v>10402</v>
      </c>
      <c r="D10645" s="808">
        <v>27.38</v>
      </c>
      <c r="E10645" s="757"/>
      <c r="F10645" s="757"/>
      <c r="G10645" s="757"/>
      <c r="H10645" s="757"/>
      <c r="I10645" s="757"/>
    </row>
    <row r="10646" spans="1:9" ht="15.75" customHeight="1">
      <c r="A10646" s="52">
        <v>21138</v>
      </c>
      <c r="B10646" s="52" t="s">
        <v>13512</v>
      </c>
      <c r="C10646" s="52" t="s">
        <v>10402</v>
      </c>
      <c r="D10646" s="808">
        <v>8.68</v>
      </c>
      <c r="E10646" s="757"/>
      <c r="F10646" s="757"/>
      <c r="G10646" s="757"/>
      <c r="H10646" s="757"/>
      <c r="I10646" s="757"/>
    </row>
    <row r="10647" spans="1:9" ht="15.75" customHeight="1">
      <c r="A10647" s="52">
        <v>10826</v>
      </c>
      <c r="B10647" s="52" t="s">
        <v>13513</v>
      </c>
      <c r="C10647" s="52" t="s">
        <v>10358</v>
      </c>
      <c r="D10647" s="808">
        <v>172.41</v>
      </c>
      <c r="E10647" s="757"/>
      <c r="F10647" s="757"/>
      <c r="G10647" s="757"/>
      <c r="H10647" s="757"/>
      <c r="I10647" s="757"/>
    </row>
    <row r="10648" spans="1:9" ht="15.75" customHeight="1">
      <c r="A10648" s="52">
        <v>365</v>
      </c>
      <c r="B10648" s="52" t="s">
        <v>13514</v>
      </c>
      <c r="C10648" s="52" t="s">
        <v>10358</v>
      </c>
      <c r="D10648" s="808">
        <v>106.89</v>
      </c>
      <c r="E10648" s="757"/>
      <c r="F10648" s="757"/>
      <c r="G10648" s="757"/>
      <c r="H10648" s="757"/>
      <c r="I10648" s="757"/>
    </row>
    <row r="10649" spans="1:9" ht="15.75" customHeight="1">
      <c r="A10649" s="52">
        <v>38639</v>
      </c>
      <c r="B10649" s="52" t="s">
        <v>13515</v>
      </c>
      <c r="C10649" s="52" t="s">
        <v>10358</v>
      </c>
      <c r="D10649" s="808">
        <v>413.79</v>
      </c>
      <c r="E10649" s="757"/>
      <c r="F10649" s="757"/>
      <c r="G10649" s="757"/>
      <c r="H10649" s="757"/>
      <c r="I10649" s="757"/>
    </row>
    <row r="10650" spans="1:9" ht="15.75" customHeight="1">
      <c r="A10650" s="52">
        <v>38640</v>
      </c>
      <c r="B10650" s="52" t="s">
        <v>13516</v>
      </c>
      <c r="C10650" s="52" t="s">
        <v>10358</v>
      </c>
      <c r="D10650" s="808">
        <v>6.2</v>
      </c>
      <c r="E10650" s="757"/>
      <c r="F10650" s="757"/>
      <c r="G10650" s="757"/>
      <c r="H10650" s="757"/>
      <c r="I10650" s="757"/>
    </row>
    <row r="10651" spans="1:9" ht="15.75" customHeight="1">
      <c r="A10651" s="52">
        <v>358</v>
      </c>
      <c r="B10651" s="52" t="s">
        <v>13517</v>
      </c>
      <c r="C10651" s="52" t="s">
        <v>10358</v>
      </c>
      <c r="D10651" s="808">
        <v>127.58</v>
      </c>
      <c r="E10651" s="757"/>
      <c r="F10651" s="757"/>
      <c r="G10651" s="757"/>
      <c r="H10651" s="757"/>
      <c r="I10651" s="757"/>
    </row>
    <row r="10652" spans="1:9" ht="15.75" customHeight="1">
      <c r="A10652" s="52">
        <v>359</v>
      </c>
      <c r="B10652" s="52" t="s">
        <v>13518</v>
      </c>
      <c r="C10652" s="52" t="s">
        <v>10358</v>
      </c>
      <c r="D10652" s="808">
        <v>262.06</v>
      </c>
      <c r="E10652" s="757"/>
      <c r="F10652" s="757"/>
      <c r="G10652" s="757"/>
      <c r="H10652" s="757"/>
      <c r="I10652" s="757"/>
    </row>
    <row r="10653" spans="1:9" ht="15.75" customHeight="1">
      <c r="A10653" s="52">
        <v>38641</v>
      </c>
      <c r="B10653" s="52" t="s">
        <v>13519</v>
      </c>
      <c r="C10653" s="52" t="s">
        <v>10358</v>
      </c>
      <c r="D10653" s="808">
        <v>258.62</v>
      </c>
      <c r="E10653" s="757"/>
      <c r="F10653" s="757"/>
      <c r="G10653" s="757"/>
      <c r="H10653" s="757"/>
      <c r="I10653" s="757"/>
    </row>
    <row r="10654" spans="1:9" ht="15.75" customHeight="1">
      <c r="A10654" s="52">
        <v>360</v>
      </c>
      <c r="B10654" s="52" t="s">
        <v>13520</v>
      </c>
      <c r="C10654" s="52" t="s">
        <v>10358</v>
      </c>
      <c r="D10654" s="808">
        <v>6</v>
      </c>
      <c r="E10654" s="757"/>
      <c r="F10654" s="757"/>
      <c r="G10654" s="757"/>
      <c r="H10654" s="757"/>
      <c r="I10654" s="757"/>
    </row>
    <row r="10655" spans="1:9" ht="15.75" customHeight="1">
      <c r="A10655" s="52">
        <v>42430</v>
      </c>
      <c r="B10655" s="52" t="s">
        <v>13521</v>
      </c>
      <c r="C10655" s="52" t="s">
        <v>10358</v>
      </c>
      <c r="D10655" s="967">
        <v>6377.55</v>
      </c>
      <c r="E10655" s="757"/>
      <c r="F10655" s="757"/>
      <c r="G10655" s="757"/>
      <c r="H10655" s="757"/>
      <c r="I10655" s="757"/>
    </row>
    <row r="10656" spans="1:9" ht="15.75" customHeight="1">
      <c r="A10656" s="52">
        <v>4209</v>
      </c>
      <c r="B10656" s="52" t="s">
        <v>13522</v>
      </c>
      <c r="C10656" s="52" t="s">
        <v>10358</v>
      </c>
      <c r="D10656" s="808">
        <v>23.7</v>
      </c>
      <c r="E10656" s="757"/>
      <c r="F10656" s="757"/>
      <c r="G10656" s="757"/>
      <c r="H10656" s="757"/>
      <c r="I10656" s="757"/>
    </row>
    <row r="10657" spans="1:9" ht="15.75" customHeight="1">
      <c r="A10657" s="52">
        <v>4180</v>
      </c>
      <c r="B10657" s="52" t="s">
        <v>13523</v>
      </c>
      <c r="C10657" s="52" t="s">
        <v>10358</v>
      </c>
      <c r="D10657" s="808">
        <v>17.84</v>
      </c>
      <c r="E10657" s="757"/>
      <c r="F10657" s="757"/>
      <c r="G10657" s="757"/>
      <c r="H10657" s="757"/>
      <c r="I10657" s="757"/>
    </row>
    <row r="10658" spans="1:9" ht="15.75" customHeight="1">
      <c r="A10658" s="52">
        <v>4177</v>
      </c>
      <c r="B10658" s="52" t="s">
        <v>13524</v>
      </c>
      <c r="C10658" s="52" t="s">
        <v>10358</v>
      </c>
      <c r="D10658" s="808">
        <v>5.92</v>
      </c>
      <c r="E10658" s="757"/>
      <c r="F10658" s="757"/>
      <c r="G10658" s="757"/>
      <c r="H10658" s="757"/>
      <c r="I10658" s="757"/>
    </row>
    <row r="10659" spans="1:9" ht="15.75" customHeight="1">
      <c r="A10659" s="52">
        <v>4179</v>
      </c>
      <c r="B10659" s="52" t="s">
        <v>13525</v>
      </c>
      <c r="C10659" s="52" t="s">
        <v>10358</v>
      </c>
      <c r="D10659" s="808">
        <v>12.11</v>
      </c>
      <c r="E10659" s="757"/>
      <c r="F10659" s="757"/>
      <c r="G10659" s="757"/>
      <c r="H10659" s="757"/>
      <c r="I10659" s="757"/>
    </row>
    <row r="10660" spans="1:9" ht="15.75" customHeight="1">
      <c r="A10660" s="52">
        <v>4208</v>
      </c>
      <c r="B10660" s="52" t="s">
        <v>13526</v>
      </c>
      <c r="C10660" s="52" t="s">
        <v>10358</v>
      </c>
      <c r="D10660" s="808">
        <v>56.4</v>
      </c>
      <c r="E10660" s="757"/>
      <c r="F10660" s="757"/>
      <c r="G10660" s="757"/>
      <c r="H10660" s="757"/>
      <c r="I10660" s="757"/>
    </row>
    <row r="10661" spans="1:9" ht="15.75" customHeight="1">
      <c r="A10661" s="52">
        <v>4181</v>
      </c>
      <c r="B10661" s="52" t="s">
        <v>13527</v>
      </c>
      <c r="C10661" s="52" t="s">
        <v>10358</v>
      </c>
      <c r="D10661" s="808">
        <v>36.85</v>
      </c>
      <c r="E10661" s="757"/>
      <c r="F10661" s="757"/>
      <c r="G10661" s="757"/>
      <c r="H10661" s="757"/>
      <c r="I10661" s="757"/>
    </row>
    <row r="10662" spans="1:9" ht="15.75" customHeight="1">
      <c r="A10662" s="52">
        <v>4178</v>
      </c>
      <c r="B10662" s="52" t="s">
        <v>13528</v>
      </c>
      <c r="C10662" s="52" t="s">
        <v>10358</v>
      </c>
      <c r="D10662" s="808">
        <v>8.2100000000000009</v>
      </c>
      <c r="E10662" s="757"/>
      <c r="F10662" s="757"/>
      <c r="G10662" s="757"/>
      <c r="H10662" s="757"/>
      <c r="I10662" s="757"/>
    </row>
    <row r="10663" spans="1:9" ht="15.75" customHeight="1">
      <c r="A10663" s="52">
        <v>4182</v>
      </c>
      <c r="B10663" s="52" t="s">
        <v>13529</v>
      </c>
      <c r="C10663" s="52" t="s">
        <v>10358</v>
      </c>
      <c r="D10663" s="808">
        <v>91.75</v>
      </c>
      <c r="E10663" s="757"/>
      <c r="F10663" s="757"/>
      <c r="G10663" s="757"/>
      <c r="H10663" s="757"/>
      <c r="I10663" s="757"/>
    </row>
    <row r="10664" spans="1:9" ht="15.75" customHeight="1">
      <c r="A10664" s="52">
        <v>4183</v>
      </c>
      <c r="B10664" s="52" t="s">
        <v>13530</v>
      </c>
      <c r="C10664" s="52" t="s">
        <v>10358</v>
      </c>
      <c r="D10664" s="808">
        <v>147.72</v>
      </c>
      <c r="E10664" s="757"/>
      <c r="F10664" s="757"/>
      <c r="G10664" s="757"/>
      <c r="H10664" s="757"/>
      <c r="I10664" s="757"/>
    </row>
    <row r="10665" spans="1:9" ht="15.75" customHeight="1">
      <c r="A10665" s="52">
        <v>4184</v>
      </c>
      <c r="B10665" s="52" t="s">
        <v>13531</v>
      </c>
      <c r="C10665" s="52" t="s">
        <v>10358</v>
      </c>
      <c r="D10665" s="808">
        <v>326.07</v>
      </c>
      <c r="E10665" s="757"/>
      <c r="F10665" s="757"/>
      <c r="G10665" s="757"/>
      <c r="H10665" s="757"/>
      <c r="I10665" s="757"/>
    </row>
    <row r="10666" spans="1:9" ht="15.75" customHeight="1">
      <c r="A10666" s="52">
        <v>4185</v>
      </c>
      <c r="B10666" s="52" t="s">
        <v>13532</v>
      </c>
      <c r="C10666" s="52" t="s">
        <v>10358</v>
      </c>
      <c r="D10666" s="808">
        <v>541.79</v>
      </c>
      <c r="E10666" s="757"/>
      <c r="F10666" s="757"/>
      <c r="G10666" s="757"/>
      <c r="H10666" s="757"/>
      <c r="I10666" s="757"/>
    </row>
    <row r="10667" spans="1:9" ht="15.75" customHeight="1">
      <c r="A10667" s="52">
        <v>4205</v>
      </c>
      <c r="B10667" s="52" t="s">
        <v>13533</v>
      </c>
      <c r="C10667" s="52" t="s">
        <v>10358</v>
      </c>
      <c r="D10667" s="808">
        <v>31.29</v>
      </c>
      <c r="E10667" s="757"/>
      <c r="F10667" s="757"/>
      <c r="G10667" s="757"/>
      <c r="H10667" s="757"/>
      <c r="I10667" s="757"/>
    </row>
    <row r="10668" spans="1:9" ht="15.75" customHeight="1">
      <c r="A10668" s="52">
        <v>4192</v>
      </c>
      <c r="B10668" s="52" t="s">
        <v>13534</v>
      </c>
      <c r="C10668" s="52" t="s">
        <v>10358</v>
      </c>
      <c r="D10668" s="808">
        <v>31.29</v>
      </c>
      <c r="E10668" s="757"/>
      <c r="F10668" s="757"/>
      <c r="G10668" s="757"/>
      <c r="H10668" s="757"/>
      <c r="I10668" s="757"/>
    </row>
    <row r="10669" spans="1:9" ht="15.75" customHeight="1">
      <c r="A10669" s="52">
        <v>4191</v>
      </c>
      <c r="B10669" s="52" t="s">
        <v>13535</v>
      </c>
      <c r="C10669" s="52" t="s">
        <v>10358</v>
      </c>
      <c r="D10669" s="808">
        <v>31.29</v>
      </c>
      <c r="E10669" s="757"/>
      <c r="F10669" s="757"/>
      <c r="G10669" s="757"/>
      <c r="H10669" s="757"/>
      <c r="I10669" s="757"/>
    </row>
    <row r="10670" spans="1:9" ht="15.75" customHeight="1">
      <c r="A10670" s="52">
        <v>4207</v>
      </c>
      <c r="B10670" s="52" t="s">
        <v>13536</v>
      </c>
      <c r="C10670" s="52" t="s">
        <v>10358</v>
      </c>
      <c r="D10670" s="808">
        <v>25.18</v>
      </c>
      <c r="E10670" s="757"/>
      <c r="F10670" s="757"/>
      <c r="G10670" s="757"/>
      <c r="H10670" s="757"/>
      <c r="I10670" s="757"/>
    </row>
    <row r="10671" spans="1:9" ht="15.75" customHeight="1">
      <c r="A10671" s="52">
        <v>4206</v>
      </c>
      <c r="B10671" s="52" t="s">
        <v>13537</v>
      </c>
      <c r="C10671" s="52" t="s">
        <v>10358</v>
      </c>
      <c r="D10671" s="808">
        <v>24.45</v>
      </c>
      <c r="E10671" s="757"/>
      <c r="F10671" s="757"/>
      <c r="G10671" s="757"/>
      <c r="H10671" s="757"/>
      <c r="I10671" s="757"/>
    </row>
    <row r="10672" spans="1:9" ht="15.75" customHeight="1">
      <c r="A10672" s="52">
        <v>4190</v>
      </c>
      <c r="B10672" s="52" t="s">
        <v>13538</v>
      </c>
      <c r="C10672" s="52" t="s">
        <v>10358</v>
      </c>
      <c r="D10672" s="808">
        <v>24.45</v>
      </c>
      <c r="E10672" s="757"/>
      <c r="F10672" s="757"/>
      <c r="G10672" s="757"/>
      <c r="H10672" s="757"/>
      <c r="I10672" s="757"/>
    </row>
    <row r="10673" spans="1:9" ht="15.75" customHeight="1">
      <c r="A10673" s="52">
        <v>4186</v>
      </c>
      <c r="B10673" s="52" t="s">
        <v>13539</v>
      </c>
      <c r="C10673" s="52" t="s">
        <v>10358</v>
      </c>
      <c r="D10673" s="808">
        <v>7.23</v>
      </c>
      <c r="E10673" s="757"/>
      <c r="F10673" s="757"/>
      <c r="G10673" s="757"/>
      <c r="H10673" s="757"/>
      <c r="I10673" s="757"/>
    </row>
    <row r="10674" spans="1:9" ht="15.75" customHeight="1">
      <c r="A10674" s="52">
        <v>4188</v>
      </c>
      <c r="B10674" s="52" t="s">
        <v>13540</v>
      </c>
      <c r="C10674" s="52" t="s">
        <v>10358</v>
      </c>
      <c r="D10674" s="808">
        <v>14.75</v>
      </c>
      <c r="E10674" s="757"/>
      <c r="F10674" s="757"/>
      <c r="G10674" s="757"/>
      <c r="H10674" s="757"/>
      <c r="I10674" s="757"/>
    </row>
    <row r="10675" spans="1:9" ht="15.75" customHeight="1">
      <c r="A10675" s="52">
        <v>4189</v>
      </c>
      <c r="B10675" s="52" t="s">
        <v>13541</v>
      </c>
      <c r="C10675" s="52" t="s">
        <v>10358</v>
      </c>
      <c r="D10675" s="808">
        <v>14.75</v>
      </c>
      <c r="E10675" s="757"/>
      <c r="F10675" s="757"/>
      <c r="G10675" s="757"/>
      <c r="H10675" s="757"/>
      <c r="I10675" s="757"/>
    </row>
    <row r="10676" spans="1:9" ht="15.75" customHeight="1">
      <c r="A10676" s="52">
        <v>4197</v>
      </c>
      <c r="B10676" s="52" t="s">
        <v>13542</v>
      </c>
      <c r="C10676" s="52" t="s">
        <v>10358</v>
      </c>
      <c r="D10676" s="808">
        <v>78.12</v>
      </c>
      <c r="E10676" s="757"/>
      <c r="F10676" s="757"/>
      <c r="G10676" s="757"/>
      <c r="H10676" s="757"/>
      <c r="I10676" s="757"/>
    </row>
    <row r="10677" spans="1:9" ht="15.75" customHeight="1">
      <c r="A10677" s="52">
        <v>4194</v>
      </c>
      <c r="B10677" s="52" t="s">
        <v>13543</v>
      </c>
      <c r="C10677" s="52" t="s">
        <v>10358</v>
      </c>
      <c r="D10677" s="808">
        <v>47.21</v>
      </c>
      <c r="E10677" s="757"/>
      <c r="F10677" s="757"/>
      <c r="G10677" s="757"/>
      <c r="H10677" s="757"/>
      <c r="I10677" s="757"/>
    </row>
    <row r="10678" spans="1:9" ht="15.75" customHeight="1">
      <c r="A10678" s="52">
        <v>4193</v>
      </c>
      <c r="B10678" s="52" t="s">
        <v>13544</v>
      </c>
      <c r="C10678" s="52" t="s">
        <v>10358</v>
      </c>
      <c r="D10678" s="808">
        <v>47.21</v>
      </c>
      <c r="E10678" s="757"/>
      <c r="F10678" s="757"/>
      <c r="G10678" s="757"/>
      <c r="H10678" s="757"/>
      <c r="I10678" s="757"/>
    </row>
    <row r="10679" spans="1:9" ht="15.75" customHeight="1">
      <c r="A10679" s="52">
        <v>4204</v>
      </c>
      <c r="B10679" s="52" t="s">
        <v>13545</v>
      </c>
      <c r="C10679" s="52" t="s">
        <v>10358</v>
      </c>
      <c r="D10679" s="808">
        <v>47.21</v>
      </c>
      <c r="E10679" s="757"/>
      <c r="F10679" s="757"/>
      <c r="G10679" s="757"/>
      <c r="H10679" s="757"/>
      <c r="I10679" s="757"/>
    </row>
    <row r="10680" spans="1:9" ht="15.75" customHeight="1">
      <c r="A10680" s="52">
        <v>4187</v>
      </c>
      <c r="B10680" s="52" t="s">
        <v>13546</v>
      </c>
      <c r="C10680" s="52" t="s">
        <v>10358</v>
      </c>
      <c r="D10680" s="808">
        <v>9.41</v>
      </c>
      <c r="E10680" s="757"/>
      <c r="F10680" s="757"/>
      <c r="G10680" s="757"/>
      <c r="H10680" s="757"/>
      <c r="I10680" s="757"/>
    </row>
    <row r="10681" spans="1:9" ht="15.75" customHeight="1">
      <c r="A10681" s="52">
        <v>4202</v>
      </c>
      <c r="B10681" s="52" t="s">
        <v>13547</v>
      </c>
      <c r="C10681" s="52" t="s">
        <v>10358</v>
      </c>
      <c r="D10681" s="808">
        <v>142.68</v>
      </c>
      <c r="E10681" s="757"/>
      <c r="F10681" s="757"/>
      <c r="G10681" s="757"/>
      <c r="H10681" s="757"/>
      <c r="I10681" s="757"/>
    </row>
    <row r="10682" spans="1:9" ht="15.75" customHeight="1">
      <c r="A10682" s="52">
        <v>4203</v>
      </c>
      <c r="B10682" s="52" t="s">
        <v>13548</v>
      </c>
      <c r="C10682" s="52" t="s">
        <v>10358</v>
      </c>
      <c r="D10682" s="808">
        <v>126.01</v>
      </c>
      <c r="E10682" s="757"/>
      <c r="F10682" s="757"/>
      <c r="G10682" s="757"/>
      <c r="H10682" s="757"/>
      <c r="I10682" s="757"/>
    </row>
    <row r="10683" spans="1:9" ht="15.75" customHeight="1">
      <c r="A10683" s="52">
        <v>40368</v>
      </c>
      <c r="B10683" s="52" t="s">
        <v>13549</v>
      </c>
      <c r="C10683" s="52" t="s">
        <v>10358</v>
      </c>
      <c r="D10683" s="808">
        <v>70.16</v>
      </c>
      <c r="E10683" s="757"/>
      <c r="F10683" s="757"/>
      <c r="G10683" s="757"/>
      <c r="H10683" s="757"/>
      <c r="I10683" s="757"/>
    </row>
    <row r="10684" spans="1:9" ht="15.75" customHeight="1">
      <c r="A10684" s="52">
        <v>40365</v>
      </c>
      <c r="B10684" s="52" t="s">
        <v>13550</v>
      </c>
      <c r="C10684" s="52" t="s">
        <v>10358</v>
      </c>
      <c r="D10684" s="808">
        <v>47.33</v>
      </c>
      <c r="E10684" s="757"/>
      <c r="F10684" s="757"/>
      <c r="G10684" s="757"/>
      <c r="H10684" s="757"/>
      <c r="I10684" s="757"/>
    </row>
    <row r="10685" spans="1:9" ht="15.75" customHeight="1">
      <c r="A10685" s="52">
        <v>40356</v>
      </c>
      <c r="B10685" s="52" t="s">
        <v>13551</v>
      </c>
      <c r="C10685" s="52" t="s">
        <v>10358</v>
      </c>
      <c r="D10685" s="808">
        <v>16.170000000000002</v>
      </c>
      <c r="E10685" s="757"/>
      <c r="F10685" s="757"/>
      <c r="G10685" s="757"/>
      <c r="H10685" s="757"/>
      <c r="I10685" s="757"/>
    </row>
    <row r="10686" spans="1:9" ht="15.75" customHeight="1">
      <c r="A10686" s="52">
        <v>40362</v>
      </c>
      <c r="B10686" s="52" t="s">
        <v>13552</v>
      </c>
      <c r="C10686" s="52" t="s">
        <v>10358</v>
      </c>
      <c r="D10686" s="808">
        <v>31.35</v>
      </c>
      <c r="E10686" s="757"/>
      <c r="F10686" s="757"/>
      <c r="G10686" s="757"/>
      <c r="H10686" s="757"/>
      <c r="I10686" s="757"/>
    </row>
    <row r="10687" spans="1:9" ht="15.75" customHeight="1">
      <c r="A10687" s="52">
        <v>40374</v>
      </c>
      <c r="B10687" s="52" t="s">
        <v>13553</v>
      </c>
      <c r="C10687" s="52" t="s">
        <v>10358</v>
      </c>
      <c r="D10687" s="808">
        <v>183.36</v>
      </c>
      <c r="E10687" s="757"/>
      <c r="F10687" s="757"/>
      <c r="G10687" s="757"/>
      <c r="H10687" s="757"/>
      <c r="I10687" s="757"/>
    </row>
    <row r="10688" spans="1:9" ht="15.75" customHeight="1">
      <c r="A10688" s="52">
        <v>40371</v>
      </c>
      <c r="B10688" s="52" t="s">
        <v>13554</v>
      </c>
      <c r="C10688" s="52" t="s">
        <v>10358</v>
      </c>
      <c r="D10688" s="808">
        <v>115.42</v>
      </c>
      <c r="E10688" s="757"/>
      <c r="F10688" s="757"/>
      <c r="G10688" s="757"/>
      <c r="H10688" s="757"/>
      <c r="I10688" s="757"/>
    </row>
    <row r="10689" spans="1:9" ht="15.75" customHeight="1">
      <c r="A10689" s="52">
        <v>40359</v>
      </c>
      <c r="B10689" s="52" t="s">
        <v>13555</v>
      </c>
      <c r="C10689" s="52" t="s">
        <v>10358</v>
      </c>
      <c r="D10689" s="808">
        <v>20.89</v>
      </c>
      <c r="E10689" s="757"/>
      <c r="F10689" s="757"/>
      <c r="G10689" s="757"/>
      <c r="H10689" s="757"/>
      <c r="I10689" s="757"/>
    </row>
    <row r="10690" spans="1:9" ht="15.75" customHeight="1">
      <c r="A10690" s="52">
        <v>7595</v>
      </c>
      <c r="B10690" s="52" t="s">
        <v>13556</v>
      </c>
      <c r="C10690" s="52" t="s">
        <v>10509</v>
      </c>
      <c r="D10690" s="808">
        <v>18.2</v>
      </c>
      <c r="E10690" s="757"/>
      <c r="F10690" s="757"/>
      <c r="G10690" s="757"/>
      <c r="H10690" s="757"/>
      <c r="I10690" s="757"/>
    </row>
    <row r="10691" spans="1:9" ht="15.75" customHeight="1">
      <c r="A10691" s="52">
        <v>41094</v>
      </c>
      <c r="B10691" s="52" t="s">
        <v>13557</v>
      </c>
      <c r="C10691" s="52" t="s">
        <v>10511</v>
      </c>
      <c r="D10691" s="967">
        <v>3190.04</v>
      </c>
      <c r="E10691" s="757"/>
      <c r="F10691" s="757"/>
      <c r="G10691" s="757"/>
      <c r="H10691" s="757"/>
      <c r="I10691" s="757"/>
    </row>
    <row r="10692" spans="1:9" ht="15.75" customHeight="1">
      <c r="A10692" s="52">
        <v>39609</v>
      </c>
      <c r="B10692" s="52" t="s">
        <v>13558</v>
      </c>
      <c r="C10692" s="52" t="s">
        <v>10358</v>
      </c>
      <c r="D10692" s="967">
        <v>76112.009999999995</v>
      </c>
      <c r="E10692" s="757"/>
      <c r="F10692" s="757"/>
      <c r="G10692" s="757"/>
      <c r="H10692" s="757"/>
      <c r="I10692" s="757"/>
    </row>
    <row r="10693" spans="1:9" ht="15.75" customHeight="1">
      <c r="A10693" s="52">
        <v>39610</v>
      </c>
      <c r="B10693" s="52" t="s">
        <v>13559</v>
      </c>
      <c r="C10693" s="52" t="s">
        <v>10358</v>
      </c>
      <c r="D10693" s="967">
        <v>111099.79</v>
      </c>
      <c r="E10693" s="757"/>
      <c r="F10693" s="757"/>
      <c r="G10693" s="757"/>
      <c r="H10693" s="757"/>
      <c r="I10693" s="757"/>
    </row>
    <row r="10694" spans="1:9" ht="15.75" customHeight="1">
      <c r="A10694" s="52">
        <v>39611</v>
      </c>
      <c r="B10694" s="52" t="s">
        <v>13560</v>
      </c>
      <c r="C10694" s="52" t="s">
        <v>10358</v>
      </c>
      <c r="D10694" s="967">
        <v>134448.93</v>
      </c>
      <c r="E10694" s="757"/>
      <c r="F10694" s="757"/>
      <c r="G10694" s="757"/>
      <c r="H10694" s="757"/>
      <c r="I10694" s="757"/>
    </row>
    <row r="10695" spans="1:9" ht="15.75" customHeight="1">
      <c r="A10695" s="52">
        <v>39612</v>
      </c>
      <c r="B10695" s="52" t="s">
        <v>13561</v>
      </c>
      <c r="C10695" s="52" t="s">
        <v>10358</v>
      </c>
      <c r="D10695" s="967">
        <v>210617.28</v>
      </c>
      <c r="E10695" s="757"/>
      <c r="F10695" s="757"/>
      <c r="G10695" s="757"/>
      <c r="H10695" s="757"/>
      <c r="I10695" s="757"/>
    </row>
    <row r="10696" spans="1:9" ht="15.75" customHeight="1">
      <c r="A10696" s="52">
        <v>39608</v>
      </c>
      <c r="B10696" s="52" t="s">
        <v>13562</v>
      </c>
      <c r="C10696" s="52" t="s">
        <v>10358</v>
      </c>
      <c r="D10696" s="967">
        <v>60858.36</v>
      </c>
      <c r="E10696" s="757"/>
      <c r="F10696" s="757"/>
      <c r="G10696" s="757"/>
      <c r="H10696" s="757"/>
      <c r="I10696" s="757"/>
    </row>
    <row r="10697" spans="1:9" ht="15.75" customHeight="1">
      <c r="A10697" s="52">
        <v>38175</v>
      </c>
      <c r="B10697" s="52" t="s">
        <v>13563</v>
      </c>
      <c r="C10697" s="52" t="s">
        <v>10358</v>
      </c>
      <c r="D10697" s="808">
        <v>4.5</v>
      </c>
      <c r="E10697" s="757"/>
      <c r="F10697" s="757"/>
      <c r="G10697" s="757"/>
      <c r="H10697" s="757"/>
      <c r="I10697" s="757"/>
    </row>
    <row r="10698" spans="1:9" ht="15.75" customHeight="1">
      <c r="A10698" s="52">
        <v>38176</v>
      </c>
      <c r="B10698" s="52" t="s">
        <v>13564</v>
      </c>
      <c r="C10698" s="52" t="s">
        <v>10358</v>
      </c>
      <c r="D10698" s="808">
        <v>13.24</v>
      </c>
      <c r="E10698" s="757"/>
      <c r="F10698" s="757"/>
      <c r="G10698" s="757"/>
      <c r="H10698" s="757"/>
      <c r="I10698" s="757"/>
    </row>
    <row r="10699" spans="1:9" ht="15.75" customHeight="1">
      <c r="A10699" s="52">
        <v>36152</v>
      </c>
      <c r="B10699" s="52" t="s">
        <v>13565</v>
      </c>
      <c r="C10699" s="52" t="s">
        <v>10358</v>
      </c>
      <c r="D10699" s="808">
        <v>8.77</v>
      </c>
      <c r="E10699" s="757"/>
      <c r="F10699" s="757"/>
      <c r="G10699" s="757"/>
      <c r="H10699" s="757"/>
      <c r="I10699" s="757"/>
    </row>
    <row r="10700" spans="1:9" ht="15.75" customHeight="1">
      <c r="A10700" s="52">
        <v>11138</v>
      </c>
      <c r="B10700" s="52" t="s">
        <v>13566</v>
      </c>
      <c r="C10700" s="52" t="s">
        <v>10408</v>
      </c>
      <c r="D10700" s="808">
        <v>4.0599999999999996</v>
      </c>
      <c r="E10700" s="757"/>
      <c r="F10700" s="757"/>
      <c r="G10700" s="757"/>
      <c r="H10700" s="757"/>
      <c r="I10700" s="757"/>
    </row>
    <row r="10701" spans="1:9" ht="15.75" customHeight="1">
      <c r="A10701" s="52">
        <v>4221</v>
      </c>
      <c r="B10701" s="52" t="s">
        <v>13567</v>
      </c>
      <c r="C10701" s="52" t="s">
        <v>10408</v>
      </c>
      <c r="D10701" s="808">
        <v>6.31</v>
      </c>
      <c r="E10701" s="757"/>
      <c r="F10701" s="757"/>
      <c r="G10701" s="757"/>
      <c r="H10701" s="757"/>
      <c r="I10701" s="757"/>
    </row>
    <row r="10702" spans="1:9" ht="15.75" customHeight="1">
      <c r="A10702" s="52">
        <v>4227</v>
      </c>
      <c r="B10702" s="52" t="s">
        <v>13568</v>
      </c>
      <c r="C10702" s="52" t="s">
        <v>10408</v>
      </c>
      <c r="D10702" s="808">
        <v>25</v>
      </c>
      <c r="E10702" s="757"/>
      <c r="F10702" s="757"/>
      <c r="G10702" s="757"/>
      <c r="H10702" s="757"/>
      <c r="I10702" s="757"/>
    </row>
    <row r="10703" spans="1:9" ht="15.75" customHeight="1">
      <c r="A10703" s="52">
        <v>38170</v>
      </c>
      <c r="B10703" s="52" t="s">
        <v>13569</v>
      </c>
      <c r="C10703" s="52" t="s">
        <v>10358</v>
      </c>
      <c r="D10703" s="808">
        <v>19.670000000000002</v>
      </c>
      <c r="E10703" s="757"/>
      <c r="F10703" s="757"/>
      <c r="G10703" s="757"/>
      <c r="H10703" s="757"/>
      <c r="I10703" s="757"/>
    </row>
    <row r="10704" spans="1:9" ht="15.75" customHeight="1">
      <c r="A10704" s="52">
        <v>4252</v>
      </c>
      <c r="B10704" s="52" t="s">
        <v>13570</v>
      </c>
      <c r="C10704" s="52" t="s">
        <v>10509</v>
      </c>
      <c r="D10704" s="808">
        <v>18.22</v>
      </c>
      <c r="E10704" s="757"/>
      <c r="F10704" s="757"/>
      <c r="G10704" s="757"/>
      <c r="H10704" s="757"/>
      <c r="I10704" s="757"/>
    </row>
    <row r="10705" spans="1:9" ht="15.75" customHeight="1">
      <c r="A10705" s="52">
        <v>40980</v>
      </c>
      <c r="B10705" s="52" t="s">
        <v>13571</v>
      </c>
      <c r="C10705" s="52" t="s">
        <v>10511</v>
      </c>
      <c r="D10705" s="967">
        <v>3195.9</v>
      </c>
      <c r="E10705" s="757"/>
      <c r="F10705" s="757"/>
      <c r="G10705" s="757"/>
      <c r="H10705" s="757"/>
      <c r="I10705" s="757"/>
    </row>
    <row r="10706" spans="1:9" ht="15.75" customHeight="1">
      <c r="A10706" s="52">
        <v>4243</v>
      </c>
      <c r="B10706" s="52" t="s">
        <v>13572</v>
      </c>
      <c r="C10706" s="52" t="s">
        <v>10509</v>
      </c>
      <c r="D10706" s="808">
        <v>14.92</v>
      </c>
      <c r="E10706" s="757"/>
      <c r="F10706" s="757"/>
      <c r="G10706" s="757"/>
      <c r="H10706" s="757"/>
      <c r="I10706" s="757"/>
    </row>
    <row r="10707" spans="1:9" ht="15.75" customHeight="1">
      <c r="A10707" s="52">
        <v>41031</v>
      </c>
      <c r="B10707" s="52" t="s">
        <v>13573</v>
      </c>
      <c r="C10707" s="52" t="s">
        <v>10511</v>
      </c>
      <c r="D10707" s="967">
        <v>2614.91</v>
      </c>
      <c r="E10707" s="757"/>
      <c r="F10707" s="757"/>
      <c r="G10707" s="757"/>
      <c r="H10707" s="757"/>
      <c r="I10707" s="757"/>
    </row>
    <row r="10708" spans="1:9" ht="15.75" customHeight="1">
      <c r="A10708" s="52">
        <v>37666</v>
      </c>
      <c r="B10708" s="52" t="s">
        <v>13574</v>
      </c>
      <c r="C10708" s="52" t="s">
        <v>10509</v>
      </c>
      <c r="D10708" s="808">
        <v>14.38</v>
      </c>
      <c r="E10708" s="757"/>
      <c r="F10708" s="757"/>
      <c r="G10708" s="757"/>
      <c r="H10708" s="757"/>
      <c r="I10708" s="757"/>
    </row>
    <row r="10709" spans="1:9" ht="15.75" customHeight="1">
      <c r="A10709" s="52">
        <v>40986</v>
      </c>
      <c r="B10709" s="52" t="s">
        <v>13575</v>
      </c>
      <c r="C10709" s="52" t="s">
        <v>10511</v>
      </c>
      <c r="D10709" s="967">
        <v>2523.4899999999998</v>
      </c>
      <c r="E10709" s="757"/>
      <c r="F10709" s="757"/>
      <c r="G10709" s="757"/>
      <c r="H10709" s="757"/>
      <c r="I10709" s="757"/>
    </row>
    <row r="10710" spans="1:9" ht="15.75" customHeight="1">
      <c r="A10710" s="52">
        <v>4250</v>
      </c>
      <c r="B10710" s="52" t="s">
        <v>13576</v>
      </c>
      <c r="C10710" s="52" t="s">
        <v>10509</v>
      </c>
      <c r="D10710" s="808">
        <v>16.45</v>
      </c>
      <c r="E10710" s="757"/>
      <c r="F10710" s="757"/>
      <c r="G10710" s="757"/>
      <c r="H10710" s="757"/>
      <c r="I10710" s="757"/>
    </row>
    <row r="10711" spans="1:9" ht="15.75" customHeight="1">
      <c r="A10711" s="52">
        <v>40978</v>
      </c>
      <c r="B10711" s="52" t="s">
        <v>13577</v>
      </c>
      <c r="C10711" s="52" t="s">
        <v>10511</v>
      </c>
      <c r="D10711" s="967">
        <v>2882.69</v>
      </c>
      <c r="E10711" s="757"/>
      <c r="F10711" s="757"/>
      <c r="G10711" s="757"/>
      <c r="H10711" s="757"/>
      <c r="I10711" s="757"/>
    </row>
    <row r="10712" spans="1:9" ht="15.75" customHeight="1">
      <c r="A10712" s="52">
        <v>41043</v>
      </c>
      <c r="B10712" s="52" t="s">
        <v>13578</v>
      </c>
      <c r="C10712" s="52" t="s">
        <v>10511</v>
      </c>
      <c r="D10712" s="967">
        <v>3218.35</v>
      </c>
      <c r="E10712" s="757"/>
      <c r="F10712" s="757"/>
      <c r="G10712" s="757"/>
      <c r="H10712" s="757"/>
      <c r="I10712" s="757"/>
    </row>
    <row r="10713" spans="1:9" ht="15.75" customHeight="1">
      <c r="A10713" s="52">
        <v>44501</v>
      </c>
      <c r="B10713" s="52" t="s">
        <v>13579</v>
      </c>
      <c r="C10713" s="52" t="s">
        <v>10509</v>
      </c>
      <c r="D10713" s="808">
        <v>18.350000000000001</v>
      </c>
      <c r="E10713" s="757"/>
      <c r="F10713" s="757"/>
      <c r="G10713" s="757"/>
      <c r="H10713" s="757"/>
      <c r="I10713" s="757"/>
    </row>
    <row r="10714" spans="1:9" ht="15.75" customHeight="1">
      <c r="A10714" s="52">
        <v>4234</v>
      </c>
      <c r="B10714" s="52" t="s">
        <v>13580</v>
      </c>
      <c r="C10714" s="52" t="s">
        <v>10509</v>
      </c>
      <c r="D10714" s="808">
        <v>20.12</v>
      </c>
      <c r="E10714" s="757"/>
      <c r="F10714" s="757"/>
      <c r="G10714" s="757"/>
      <c r="H10714" s="757"/>
      <c r="I10714" s="757"/>
    </row>
    <row r="10715" spans="1:9" ht="15.75" customHeight="1">
      <c r="A10715" s="52">
        <v>40987</v>
      </c>
      <c r="B10715" s="52" t="s">
        <v>13581</v>
      </c>
      <c r="C10715" s="52" t="s">
        <v>10511</v>
      </c>
      <c r="D10715" s="967">
        <v>3525.57</v>
      </c>
      <c r="E10715" s="757"/>
      <c r="F10715" s="757"/>
      <c r="G10715" s="757"/>
      <c r="H10715" s="757"/>
      <c r="I10715" s="757"/>
    </row>
    <row r="10716" spans="1:9" ht="15.75" customHeight="1">
      <c r="A10716" s="52">
        <v>4253</v>
      </c>
      <c r="B10716" s="52" t="s">
        <v>13582</v>
      </c>
      <c r="C10716" s="52" t="s">
        <v>10509</v>
      </c>
      <c r="D10716" s="808">
        <v>13.91</v>
      </c>
      <c r="E10716" s="757"/>
      <c r="F10716" s="757"/>
      <c r="G10716" s="757"/>
      <c r="H10716" s="757"/>
      <c r="I10716" s="757"/>
    </row>
    <row r="10717" spans="1:9" ht="15.75" customHeight="1">
      <c r="A10717" s="52">
        <v>40981</v>
      </c>
      <c r="B10717" s="52" t="s">
        <v>13583</v>
      </c>
      <c r="C10717" s="52" t="s">
        <v>10511</v>
      </c>
      <c r="D10717" s="967">
        <v>2437.9699999999998</v>
      </c>
      <c r="E10717" s="757"/>
      <c r="F10717" s="757"/>
      <c r="G10717" s="757"/>
      <c r="H10717" s="757"/>
      <c r="I10717" s="757"/>
    </row>
    <row r="10718" spans="1:9" ht="15.75" customHeight="1">
      <c r="A10718" s="52">
        <v>4254</v>
      </c>
      <c r="B10718" s="52" t="s">
        <v>13584</v>
      </c>
      <c r="C10718" s="52" t="s">
        <v>10509</v>
      </c>
      <c r="D10718" s="808">
        <v>13.91</v>
      </c>
      <c r="E10718" s="757"/>
      <c r="F10718" s="757"/>
      <c r="G10718" s="757"/>
      <c r="H10718" s="757"/>
      <c r="I10718" s="757"/>
    </row>
    <row r="10719" spans="1:9" ht="15.75" customHeight="1">
      <c r="A10719" s="52">
        <v>41036</v>
      </c>
      <c r="B10719" s="52" t="s">
        <v>13585</v>
      </c>
      <c r="C10719" s="52" t="s">
        <v>10511</v>
      </c>
      <c r="D10719" s="967">
        <v>2437.9699999999998</v>
      </c>
      <c r="E10719" s="757"/>
      <c r="F10719" s="757"/>
      <c r="G10719" s="757"/>
      <c r="H10719" s="757"/>
      <c r="I10719" s="757"/>
    </row>
    <row r="10720" spans="1:9" ht="15.75" customHeight="1">
      <c r="A10720" s="52">
        <v>4251</v>
      </c>
      <c r="B10720" s="52" t="s">
        <v>13586</v>
      </c>
      <c r="C10720" s="52" t="s">
        <v>10509</v>
      </c>
      <c r="D10720" s="808">
        <v>18.010000000000002</v>
      </c>
      <c r="E10720" s="757"/>
      <c r="F10720" s="757"/>
      <c r="G10720" s="757"/>
      <c r="H10720" s="757"/>
      <c r="I10720" s="757"/>
    </row>
    <row r="10721" spans="1:9" ht="15.75" customHeight="1">
      <c r="A10721" s="52">
        <v>40979</v>
      </c>
      <c r="B10721" s="52" t="s">
        <v>13587</v>
      </c>
      <c r="C10721" s="52" t="s">
        <v>10511</v>
      </c>
      <c r="D10721" s="967">
        <v>3156.19</v>
      </c>
      <c r="E10721" s="757"/>
      <c r="F10721" s="757"/>
      <c r="G10721" s="757"/>
      <c r="H10721" s="757"/>
      <c r="I10721" s="757"/>
    </row>
    <row r="10722" spans="1:9" ht="15.75" customHeight="1">
      <c r="A10722" s="52">
        <v>4230</v>
      </c>
      <c r="B10722" s="52" t="s">
        <v>13588</v>
      </c>
      <c r="C10722" s="52" t="s">
        <v>10509</v>
      </c>
      <c r="D10722" s="808">
        <v>17.28</v>
      </c>
      <c r="E10722" s="757"/>
      <c r="F10722" s="757"/>
      <c r="G10722" s="757"/>
      <c r="H10722" s="757"/>
      <c r="I10722" s="757"/>
    </row>
    <row r="10723" spans="1:9" ht="15.75" customHeight="1">
      <c r="A10723" s="52">
        <v>40998</v>
      </c>
      <c r="B10723" s="52" t="s">
        <v>13589</v>
      </c>
      <c r="C10723" s="52" t="s">
        <v>10511</v>
      </c>
      <c r="D10723" s="967">
        <v>3029.92</v>
      </c>
      <c r="E10723" s="757"/>
      <c r="F10723" s="757"/>
      <c r="G10723" s="757"/>
      <c r="H10723" s="757"/>
      <c r="I10723" s="757"/>
    </row>
    <row r="10724" spans="1:9" ht="15.75" customHeight="1">
      <c r="A10724" s="52">
        <v>4257</v>
      </c>
      <c r="B10724" s="52" t="s">
        <v>13590</v>
      </c>
      <c r="C10724" s="52" t="s">
        <v>10509</v>
      </c>
      <c r="D10724" s="808">
        <v>13.31</v>
      </c>
      <c r="E10724" s="757"/>
      <c r="F10724" s="757"/>
      <c r="G10724" s="757"/>
      <c r="H10724" s="757"/>
      <c r="I10724" s="757"/>
    </row>
    <row r="10725" spans="1:9" ht="15.75" customHeight="1">
      <c r="A10725" s="52">
        <v>40982</v>
      </c>
      <c r="B10725" s="52" t="s">
        <v>13591</v>
      </c>
      <c r="C10725" s="52" t="s">
        <v>10511</v>
      </c>
      <c r="D10725" s="967">
        <v>2332.9699999999998</v>
      </c>
      <c r="E10725" s="757"/>
      <c r="F10725" s="757"/>
      <c r="G10725" s="757"/>
      <c r="H10725" s="757"/>
      <c r="I10725" s="757"/>
    </row>
    <row r="10726" spans="1:9" ht="15.75" customHeight="1">
      <c r="A10726" s="52">
        <v>4240</v>
      </c>
      <c r="B10726" s="52" t="s">
        <v>13592</v>
      </c>
      <c r="C10726" s="52" t="s">
        <v>10509</v>
      </c>
      <c r="D10726" s="808">
        <v>18.670000000000002</v>
      </c>
      <c r="E10726" s="757"/>
      <c r="F10726" s="757"/>
      <c r="G10726" s="757"/>
      <c r="H10726" s="757"/>
      <c r="I10726" s="757"/>
    </row>
    <row r="10727" spans="1:9" ht="15.75" customHeight="1">
      <c r="A10727" s="52">
        <v>41026</v>
      </c>
      <c r="B10727" s="52" t="s">
        <v>13593</v>
      </c>
      <c r="C10727" s="52" t="s">
        <v>10511</v>
      </c>
      <c r="D10727" s="967">
        <v>3273.21</v>
      </c>
      <c r="E10727" s="757"/>
      <c r="F10727" s="757"/>
      <c r="G10727" s="757"/>
      <c r="H10727" s="757"/>
      <c r="I10727" s="757"/>
    </row>
    <row r="10728" spans="1:9" ht="15.75" customHeight="1">
      <c r="A10728" s="52">
        <v>4239</v>
      </c>
      <c r="B10728" s="52" t="s">
        <v>13594</v>
      </c>
      <c r="C10728" s="52" t="s">
        <v>10509</v>
      </c>
      <c r="D10728" s="808">
        <v>22.92</v>
      </c>
      <c r="E10728" s="757"/>
      <c r="F10728" s="757"/>
      <c r="G10728" s="757"/>
      <c r="H10728" s="757"/>
      <c r="I10728" s="757"/>
    </row>
    <row r="10729" spans="1:9" ht="15.75" customHeight="1">
      <c r="A10729" s="52">
        <v>41024</v>
      </c>
      <c r="B10729" s="52" t="s">
        <v>13595</v>
      </c>
      <c r="C10729" s="52" t="s">
        <v>10511</v>
      </c>
      <c r="D10729" s="967">
        <v>4015.63</v>
      </c>
      <c r="E10729" s="757"/>
      <c r="F10729" s="757"/>
      <c r="G10729" s="757"/>
      <c r="H10729" s="757"/>
      <c r="I10729" s="757"/>
    </row>
    <row r="10730" spans="1:9" ht="15.75" customHeight="1">
      <c r="A10730" s="52">
        <v>4248</v>
      </c>
      <c r="B10730" s="52" t="s">
        <v>13596</v>
      </c>
      <c r="C10730" s="52" t="s">
        <v>10509</v>
      </c>
      <c r="D10730" s="808">
        <v>17.82</v>
      </c>
      <c r="E10730" s="757"/>
      <c r="F10730" s="757"/>
      <c r="G10730" s="757"/>
      <c r="H10730" s="757"/>
      <c r="I10730" s="757"/>
    </row>
    <row r="10731" spans="1:9" ht="15.75" customHeight="1">
      <c r="A10731" s="52">
        <v>41033</v>
      </c>
      <c r="B10731" s="52" t="s">
        <v>13597</v>
      </c>
      <c r="C10731" s="52" t="s">
        <v>10511</v>
      </c>
      <c r="D10731" s="967">
        <v>3122.54</v>
      </c>
      <c r="E10731" s="757"/>
      <c r="F10731" s="757"/>
      <c r="G10731" s="757"/>
      <c r="H10731" s="757"/>
      <c r="I10731" s="757"/>
    </row>
    <row r="10732" spans="1:9" ht="15.75" customHeight="1">
      <c r="A10732" s="52">
        <v>41040</v>
      </c>
      <c r="B10732" s="52" t="s">
        <v>13598</v>
      </c>
      <c r="C10732" s="52" t="s">
        <v>10511</v>
      </c>
      <c r="D10732" s="967">
        <v>3379.27</v>
      </c>
      <c r="E10732" s="757"/>
      <c r="F10732" s="757"/>
      <c r="G10732" s="757"/>
      <c r="H10732" s="757"/>
      <c r="I10732" s="757"/>
    </row>
    <row r="10733" spans="1:9" ht="15.75" customHeight="1">
      <c r="A10733" s="52">
        <v>44500</v>
      </c>
      <c r="B10733" s="52" t="s">
        <v>13599</v>
      </c>
      <c r="C10733" s="52" t="s">
        <v>10509</v>
      </c>
      <c r="D10733" s="808">
        <v>19.27</v>
      </c>
      <c r="E10733" s="757"/>
      <c r="F10733" s="757"/>
      <c r="G10733" s="757"/>
      <c r="H10733" s="757"/>
      <c r="I10733" s="757"/>
    </row>
    <row r="10734" spans="1:9" ht="15.75" customHeight="1">
      <c r="A10734" s="52">
        <v>4238</v>
      </c>
      <c r="B10734" s="52" t="s">
        <v>13600</v>
      </c>
      <c r="C10734" s="52" t="s">
        <v>10509</v>
      </c>
      <c r="D10734" s="808">
        <v>19.03</v>
      </c>
      <c r="E10734" s="757"/>
      <c r="F10734" s="757"/>
      <c r="G10734" s="757"/>
      <c r="H10734" s="757"/>
      <c r="I10734" s="757"/>
    </row>
    <row r="10735" spans="1:9" ht="15.75" customHeight="1">
      <c r="A10735" s="52">
        <v>41012</v>
      </c>
      <c r="B10735" s="52" t="s">
        <v>13601</v>
      </c>
      <c r="C10735" s="52" t="s">
        <v>10511</v>
      </c>
      <c r="D10735" s="967">
        <v>3337.04</v>
      </c>
      <c r="E10735" s="757"/>
      <c r="F10735" s="757"/>
      <c r="G10735" s="757"/>
      <c r="H10735" s="757"/>
      <c r="I10735" s="757"/>
    </row>
    <row r="10736" spans="1:9" ht="15.75" customHeight="1">
      <c r="A10736" s="52">
        <v>4237</v>
      </c>
      <c r="B10736" s="52" t="s">
        <v>13602</v>
      </c>
      <c r="C10736" s="52" t="s">
        <v>10509</v>
      </c>
      <c r="D10736" s="808">
        <v>17.54</v>
      </c>
      <c r="E10736" s="757"/>
      <c r="F10736" s="757"/>
      <c r="G10736" s="757"/>
      <c r="H10736" s="757"/>
      <c r="I10736" s="757"/>
    </row>
    <row r="10737" spans="1:9" ht="15.75" customHeight="1">
      <c r="A10737" s="52">
        <v>41002</v>
      </c>
      <c r="B10737" s="52" t="s">
        <v>13603</v>
      </c>
      <c r="C10737" s="52" t="s">
        <v>10511</v>
      </c>
      <c r="D10737" s="967">
        <v>3073.68</v>
      </c>
      <c r="E10737" s="757"/>
      <c r="F10737" s="757"/>
      <c r="G10737" s="757"/>
      <c r="H10737" s="757"/>
      <c r="I10737" s="757"/>
    </row>
    <row r="10738" spans="1:9" ht="15.75" customHeight="1">
      <c r="A10738" s="52">
        <v>4233</v>
      </c>
      <c r="B10738" s="52" t="s">
        <v>13604</v>
      </c>
      <c r="C10738" s="52" t="s">
        <v>10509</v>
      </c>
      <c r="D10738" s="808">
        <v>16.559999999999999</v>
      </c>
      <c r="E10738" s="757"/>
      <c r="F10738" s="757"/>
      <c r="G10738" s="757"/>
      <c r="H10738" s="757"/>
      <c r="I10738" s="757"/>
    </row>
    <row r="10739" spans="1:9" ht="15.75" customHeight="1">
      <c r="A10739" s="52">
        <v>41001</v>
      </c>
      <c r="B10739" s="52" t="s">
        <v>13605</v>
      </c>
      <c r="C10739" s="52" t="s">
        <v>10511</v>
      </c>
      <c r="D10739" s="967">
        <v>2902.01</v>
      </c>
      <c r="E10739" s="757"/>
      <c r="F10739" s="757"/>
      <c r="G10739" s="757"/>
      <c r="H10739" s="757"/>
      <c r="I10739" s="757"/>
    </row>
    <row r="10740" spans="1:9" ht="15.75" customHeight="1">
      <c r="A10740" s="52">
        <v>2</v>
      </c>
      <c r="B10740" s="52" t="s">
        <v>13606</v>
      </c>
      <c r="C10740" s="52" t="s">
        <v>10507</v>
      </c>
      <c r="D10740" s="808">
        <v>19.72</v>
      </c>
      <c r="E10740" s="757"/>
      <c r="F10740" s="757"/>
      <c r="G10740" s="757"/>
      <c r="H10740" s="757"/>
      <c r="I10740" s="757"/>
    </row>
    <row r="10741" spans="1:9" ht="15.75" customHeight="1">
      <c r="A10741" s="52">
        <v>36517</v>
      </c>
      <c r="B10741" s="52" t="s">
        <v>13607</v>
      </c>
      <c r="C10741" s="52" t="s">
        <v>10358</v>
      </c>
      <c r="D10741" s="967">
        <v>621600</v>
      </c>
      <c r="E10741" s="757"/>
      <c r="F10741" s="757"/>
      <c r="G10741" s="757"/>
      <c r="H10741" s="757"/>
      <c r="I10741" s="757"/>
    </row>
    <row r="10742" spans="1:9" ht="15.75" customHeight="1">
      <c r="A10742" s="52">
        <v>4262</v>
      </c>
      <c r="B10742" s="52" t="s">
        <v>13608</v>
      </c>
      <c r="C10742" s="52" t="s">
        <v>10358</v>
      </c>
      <c r="D10742" s="967">
        <v>700000</v>
      </c>
      <c r="E10742" s="757"/>
      <c r="F10742" s="757"/>
      <c r="G10742" s="757"/>
      <c r="H10742" s="757"/>
      <c r="I10742" s="757"/>
    </row>
    <row r="10743" spans="1:9" ht="15.75" customHeight="1">
      <c r="A10743" s="52">
        <v>4263</v>
      </c>
      <c r="B10743" s="52" t="s">
        <v>13609</v>
      </c>
      <c r="C10743" s="52" t="s">
        <v>10358</v>
      </c>
      <c r="D10743" s="967">
        <v>970666.62</v>
      </c>
      <c r="E10743" s="757"/>
      <c r="F10743" s="757"/>
      <c r="G10743" s="757"/>
      <c r="H10743" s="757"/>
      <c r="I10743" s="757"/>
    </row>
    <row r="10744" spans="1:9" ht="15.75" customHeight="1">
      <c r="A10744" s="52">
        <v>36518</v>
      </c>
      <c r="B10744" s="52" t="s">
        <v>13610</v>
      </c>
      <c r="C10744" s="52" t="s">
        <v>10358</v>
      </c>
      <c r="D10744" s="967">
        <v>1105066.6200000001</v>
      </c>
      <c r="E10744" s="757"/>
      <c r="F10744" s="757"/>
      <c r="G10744" s="757"/>
      <c r="H10744" s="757"/>
      <c r="I10744" s="757"/>
    </row>
    <row r="10745" spans="1:9" ht="15.75" customHeight="1">
      <c r="A10745" s="52">
        <v>14221</v>
      </c>
      <c r="B10745" s="52" t="s">
        <v>13611</v>
      </c>
      <c r="C10745" s="52" t="s">
        <v>10358</v>
      </c>
      <c r="D10745" s="967">
        <v>644933.31000000006</v>
      </c>
      <c r="E10745" s="757"/>
      <c r="F10745" s="757"/>
      <c r="G10745" s="757"/>
      <c r="H10745" s="757"/>
      <c r="I10745" s="757"/>
    </row>
    <row r="10746" spans="1:9" ht="15.75" customHeight="1">
      <c r="A10746" s="52">
        <v>38402</v>
      </c>
      <c r="B10746" s="52" t="s">
        <v>13612</v>
      </c>
      <c r="C10746" s="52" t="s">
        <v>10358</v>
      </c>
      <c r="D10746" s="808">
        <v>5.08</v>
      </c>
      <c r="E10746" s="757"/>
      <c r="F10746" s="757"/>
      <c r="G10746" s="757"/>
      <c r="H10746" s="757"/>
      <c r="I10746" s="757"/>
    </row>
    <row r="10747" spans="1:9" ht="15.75" customHeight="1">
      <c r="A10747" s="52">
        <v>3412</v>
      </c>
      <c r="B10747" s="52" t="s">
        <v>13613</v>
      </c>
      <c r="C10747" s="52" t="s">
        <v>10774</v>
      </c>
      <c r="D10747" s="808">
        <v>20.55</v>
      </c>
      <c r="E10747" s="757"/>
      <c r="F10747" s="757"/>
      <c r="G10747" s="757"/>
      <c r="H10747" s="757"/>
      <c r="I10747" s="757"/>
    </row>
    <row r="10748" spans="1:9" ht="15.75" customHeight="1">
      <c r="A10748" s="52">
        <v>3413</v>
      </c>
      <c r="B10748" s="52" t="s">
        <v>13614</v>
      </c>
      <c r="C10748" s="52" t="s">
        <v>10774</v>
      </c>
      <c r="D10748" s="808">
        <v>46.28</v>
      </c>
      <c r="E10748" s="757"/>
      <c r="F10748" s="757"/>
      <c r="G10748" s="757"/>
      <c r="H10748" s="757"/>
      <c r="I10748" s="757"/>
    </row>
    <row r="10749" spans="1:9" ht="15.75" customHeight="1">
      <c r="A10749" s="52">
        <v>39744</v>
      </c>
      <c r="B10749" s="52" t="s">
        <v>13615</v>
      </c>
      <c r="C10749" s="52" t="s">
        <v>10774</v>
      </c>
      <c r="D10749" s="808">
        <v>35.93</v>
      </c>
      <c r="E10749" s="757"/>
      <c r="F10749" s="757"/>
      <c r="G10749" s="757"/>
      <c r="H10749" s="757"/>
      <c r="I10749" s="757"/>
    </row>
    <row r="10750" spans="1:9" ht="15.75" customHeight="1">
      <c r="A10750" s="52">
        <v>39745</v>
      </c>
      <c r="B10750" s="52" t="s">
        <v>13616</v>
      </c>
      <c r="C10750" s="52" t="s">
        <v>10774</v>
      </c>
      <c r="D10750" s="808">
        <v>75.84</v>
      </c>
      <c r="E10750" s="757"/>
      <c r="F10750" s="757"/>
      <c r="G10750" s="757"/>
      <c r="H10750" s="757"/>
      <c r="I10750" s="757"/>
    </row>
    <row r="10751" spans="1:9" ht="15.75" customHeight="1">
      <c r="A10751" s="52">
        <v>39637</v>
      </c>
      <c r="B10751" s="52" t="s">
        <v>13617</v>
      </c>
      <c r="C10751" s="52" t="s">
        <v>10774</v>
      </c>
      <c r="D10751" s="808">
        <v>127.07</v>
      </c>
      <c r="E10751" s="757"/>
      <c r="F10751" s="757"/>
      <c r="G10751" s="757"/>
      <c r="H10751" s="757"/>
      <c r="I10751" s="757"/>
    </row>
    <row r="10752" spans="1:9" ht="15.75" customHeight="1">
      <c r="A10752" s="52">
        <v>39638</v>
      </c>
      <c r="B10752" s="52" t="s">
        <v>13618</v>
      </c>
      <c r="C10752" s="52" t="s">
        <v>10774</v>
      </c>
      <c r="D10752" s="808">
        <v>143.78</v>
      </c>
      <c r="E10752" s="757"/>
      <c r="F10752" s="757"/>
      <c r="G10752" s="757"/>
      <c r="H10752" s="757"/>
      <c r="I10752" s="757"/>
    </row>
    <row r="10753" spans="1:9" ht="15.75" customHeight="1">
      <c r="A10753" s="52">
        <v>39639</v>
      </c>
      <c r="B10753" s="52" t="s">
        <v>13619</v>
      </c>
      <c r="C10753" s="52" t="s">
        <v>10774</v>
      </c>
      <c r="D10753" s="808">
        <v>216.94</v>
      </c>
      <c r="E10753" s="757"/>
      <c r="F10753" s="757"/>
      <c r="G10753" s="757"/>
      <c r="H10753" s="757"/>
      <c r="I10753" s="757"/>
    </row>
    <row r="10754" spans="1:9" ht="15.75" customHeight="1">
      <c r="A10754" s="52">
        <v>39517</v>
      </c>
      <c r="B10754" s="52" t="s">
        <v>13620</v>
      </c>
      <c r="C10754" s="52" t="s">
        <v>10774</v>
      </c>
      <c r="D10754" s="808">
        <v>272.44</v>
      </c>
      <c r="E10754" s="757"/>
      <c r="F10754" s="757"/>
      <c r="G10754" s="757"/>
      <c r="H10754" s="757"/>
      <c r="I10754" s="757"/>
    </row>
    <row r="10755" spans="1:9" ht="15.75" customHeight="1">
      <c r="A10755" s="52">
        <v>39518</v>
      </c>
      <c r="B10755" s="52" t="s">
        <v>13621</v>
      </c>
      <c r="C10755" s="52" t="s">
        <v>10774</v>
      </c>
      <c r="D10755" s="808">
        <v>322.99</v>
      </c>
      <c r="E10755" s="757"/>
      <c r="F10755" s="757"/>
      <c r="G10755" s="757"/>
      <c r="H10755" s="757"/>
      <c r="I10755" s="757"/>
    </row>
    <row r="10756" spans="1:9" ht="15.75" customHeight="1">
      <c r="A10756" s="52">
        <v>38366</v>
      </c>
      <c r="B10756" s="52" t="s">
        <v>13622</v>
      </c>
      <c r="C10756" s="52" t="s">
        <v>10774</v>
      </c>
      <c r="D10756" s="808">
        <v>6.05</v>
      </c>
      <c r="E10756" s="757"/>
      <c r="F10756" s="757"/>
      <c r="G10756" s="757"/>
      <c r="H10756" s="757"/>
      <c r="I10756" s="757"/>
    </row>
    <row r="10757" spans="1:9" ht="15.75" customHeight="1">
      <c r="A10757" s="52">
        <v>11703</v>
      </c>
      <c r="B10757" s="52" t="s">
        <v>13623</v>
      </c>
      <c r="C10757" s="52" t="s">
        <v>10358</v>
      </c>
      <c r="D10757" s="808">
        <v>17.95</v>
      </c>
      <c r="E10757" s="757"/>
      <c r="F10757" s="757"/>
      <c r="G10757" s="757"/>
      <c r="H10757" s="757"/>
      <c r="I10757" s="757"/>
    </row>
    <row r="10758" spans="1:9" ht="15.75" customHeight="1">
      <c r="A10758" s="52">
        <v>37400</v>
      </c>
      <c r="B10758" s="52" t="s">
        <v>13624</v>
      </c>
      <c r="C10758" s="52" t="s">
        <v>10358</v>
      </c>
      <c r="D10758" s="808">
        <v>93.7</v>
      </c>
      <c r="E10758" s="757"/>
      <c r="F10758" s="757"/>
      <c r="G10758" s="757"/>
      <c r="H10758" s="757"/>
      <c r="I10758" s="757"/>
    </row>
    <row r="10759" spans="1:9" ht="15.75" customHeight="1">
      <c r="A10759" s="52">
        <v>25400</v>
      </c>
      <c r="B10759" s="52" t="s">
        <v>13625</v>
      </c>
      <c r="C10759" s="52" t="s">
        <v>10358</v>
      </c>
      <c r="D10759" s="967">
        <v>1694.19</v>
      </c>
      <c r="E10759" s="757"/>
      <c r="F10759" s="757"/>
      <c r="G10759" s="757"/>
      <c r="H10759" s="757"/>
      <c r="I10759" s="757"/>
    </row>
    <row r="10760" spans="1:9" ht="15.75" customHeight="1">
      <c r="A10760" s="52">
        <v>4276</v>
      </c>
      <c r="B10760" s="52" t="s">
        <v>13626</v>
      </c>
      <c r="C10760" s="52" t="s">
        <v>10358</v>
      </c>
      <c r="D10760" s="808">
        <v>110.65</v>
      </c>
      <c r="E10760" s="757"/>
      <c r="F10760" s="757"/>
      <c r="G10760" s="757"/>
      <c r="H10760" s="757"/>
      <c r="I10760" s="757"/>
    </row>
    <row r="10761" spans="1:9" ht="15.75" customHeight="1">
      <c r="A10761" s="52">
        <v>4273</v>
      </c>
      <c r="B10761" s="52" t="s">
        <v>13627</v>
      </c>
      <c r="C10761" s="52" t="s">
        <v>10358</v>
      </c>
      <c r="D10761" s="808">
        <v>200.9</v>
      </c>
      <c r="E10761" s="757"/>
      <c r="F10761" s="757"/>
      <c r="G10761" s="757"/>
      <c r="H10761" s="757"/>
      <c r="I10761" s="757"/>
    </row>
    <row r="10762" spans="1:9" ht="15.75" customHeight="1">
      <c r="A10762" s="52">
        <v>4274</v>
      </c>
      <c r="B10762" s="52" t="s">
        <v>13628</v>
      </c>
      <c r="C10762" s="52" t="s">
        <v>10358</v>
      </c>
      <c r="D10762" s="808">
        <v>73.5</v>
      </c>
      <c r="E10762" s="757"/>
      <c r="F10762" s="757"/>
      <c r="G10762" s="757"/>
      <c r="H10762" s="757"/>
      <c r="I10762" s="757"/>
    </row>
    <row r="10763" spans="1:9" ht="15.75" customHeight="1">
      <c r="A10763" s="52">
        <v>39438</v>
      </c>
      <c r="B10763" s="52" t="s">
        <v>13629</v>
      </c>
      <c r="C10763" s="52" t="s">
        <v>10358</v>
      </c>
      <c r="D10763" s="808">
        <v>0.28999999999999998</v>
      </c>
      <c r="E10763" s="757"/>
      <c r="F10763" s="757"/>
      <c r="G10763" s="757"/>
      <c r="H10763" s="757"/>
      <c r="I10763" s="757"/>
    </row>
    <row r="10764" spans="1:9" ht="15.75" customHeight="1">
      <c r="A10764" s="52">
        <v>11963</v>
      </c>
      <c r="B10764" s="52" t="s">
        <v>13630</v>
      </c>
      <c r="C10764" s="52" t="s">
        <v>10358</v>
      </c>
      <c r="D10764" s="808">
        <v>10.54</v>
      </c>
      <c r="E10764" s="757"/>
      <c r="F10764" s="757"/>
      <c r="G10764" s="757"/>
      <c r="H10764" s="757"/>
      <c r="I10764" s="757"/>
    </row>
    <row r="10765" spans="1:9" ht="15.75" customHeight="1">
      <c r="A10765" s="52">
        <v>11964</v>
      </c>
      <c r="B10765" s="52" t="s">
        <v>13631</v>
      </c>
      <c r="C10765" s="52" t="s">
        <v>10358</v>
      </c>
      <c r="D10765" s="808">
        <v>2.66</v>
      </c>
      <c r="E10765" s="757"/>
      <c r="F10765" s="757"/>
      <c r="G10765" s="757"/>
      <c r="H10765" s="757"/>
      <c r="I10765" s="757"/>
    </row>
    <row r="10766" spans="1:9" ht="15.75" customHeight="1">
      <c r="A10766" s="52">
        <v>4379</v>
      </c>
      <c r="B10766" s="52" t="s">
        <v>13632</v>
      </c>
      <c r="C10766" s="52" t="s">
        <v>10358</v>
      </c>
      <c r="D10766" s="808">
        <v>0.05</v>
      </c>
      <c r="E10766" s="757"/>
      <c r="F10766" s="757"/>
      <c r="G10766" s="757"/>
      <c r="H10766" s="757"/>
      <c r="I10766" s="757"/>
    </row>
    <row r="10767" spans="1:9" ht="15.75" customHeight="1">
      <c r="A10767" s="52">
        <v>4377</v>
      </c>
      <c r="B10767" s="52" t="s">
        <v>13633</v>
      </c>
      <c r="C10767" s="52" t="s">
        <v>10358</v>
      </c>
      <c r="D10767" s="808">
        <v>0.2</v>
      </c>
      <c r="E10767" s="757"/>
      <c r="F10767" s="757"/>
      <c r="G10767" s="757"/>
      <c r="H10767" s="757"/>
      <c r="I10767" s="757"/>
    </row>
    <row r="10768" spans="1:9" ht="15.75" customHeight="1">
      <c r="A10768" s="52">
        <v>4356</v>
      </c>
      <c r="B10768" s="52" t="s">
        <v>13634</v>
      </c>
      <c r="C10768" s="52" t="s">
        <v>10358</v>
      </c>
      <c r="D10768" s="808">
        <v>0.28999999999999998</v>
      </c>
      <c r="E10768" s="757"/>
      <c r="F10768" s="757"/>
      <c r="G10768" s="757"/>
      <c r="H10768" s="757"/>
      <c r="I10768" s="757"/>
    </row>
    <row r="10769" spans="1:9" ht="15.75" customHeight="1">
      <c r="A10769" s="52">
        <v>13246</v>
      </c>
      <c r="B10769" s="52" t="s">
        <v>13635</v>
      </c>
      <c r="C10769" s="52" t="s">
        <v>10358</v>
      </c>
      <c r="D10769" s="808">
        <v>0.5</v>
      </c>
      <c r="E10769" s="757"/>
      <c r="F10769" s="757"/>
      <c r="G10769" s="757"/>
      <c r="H10769" s="757"/>
      <c r="I10769" s="757"/>
    </row>
    <row r="10770" spans="1:9" ht="15.75" customHeight="1">
      <c r="A10770" s="52">
        <v>4346</v>
      </c>
      <c r="B10770" s="52" t="s">
        <v>13636</v>
      </c>
      <c r="C10770" s="52" t="s">
        <v>10358</v>
      </c>
      <c r="D10770" s="808">
        <v>11.29</v>
      </c>
      <c r="E10770" s="757"/>
      <c r="F10770" s="757"/>
      <c r="G10770" s="757"/>
      <c r="H10770" s="757"/>
      <c r="I10770" s="757"/>
    </row>
    <row r="10771" spans="1:9" ht="15.75" customHeight="1">
      <c r="A10771" s="52">
        <v>11955</v>
      </c>
      <c r="B10771" s="52" t="s">
        <v>13637</v>
      </c>
      <c r="C10771" s="52" t="s">
        <v>10358</v>
      </c>
      <c r="D10771" s="808">
        <v>4.9400000000000004</v>
      </c>
      <c r="E10771" s="757"/>
      <c r="F10771" s="757"/>
      <c r="G10771" s="757"/>
      <c r="H10771" s="757"/>
      <c r="I10771" s="757"/>
    </row>
    <row r="10772" spans="1:9" ht="15.75" customHeight="1">
      <c r="A10772" s="52">
        <v>11960</v>
      </c>
      <c r="B10772" s="52" t="s">
        <v>13638</v>
      </c>
      <c r="C10772" s="52" t="s">
        <v>10358</v>
      </c>
      <c r="D10772" s="808">
        <v>0.16</v>
      </c>
      <c r="E10772" s="757"/>
      <c r="F10772" s="757"/>
      <c r="G10772" s="757"/>
      <c r="H10772" s="757"/>
      <c r="I10772" s="757"/>
    </row>
    <row r="10773" spans="1:9" ht="15.75" customHeight="1">
      <c r="A10773" s="52">
        <v>4333</v>
      </c>
      <c r="B10773" s="52" t="s">
        <v>13639</v>
      </c>
      <c r="C10773" s="52" t="s">
        <v>10358</v>
      </c>
      <c r="D10773" s="808">
        <v>0.28999999999999998</v>
      </c>
      <c r="E10773" s="757"/>
      <c r="F10773" s="757"/>
      <c r="G10773" s="757"/>
      <c r="H10773" s="757"/>
      <c r="I10773" s="757"/>
    </row>
    <row r="10774" spans="1:9" ht="15.75" customHeight="1">
      <c r="A10774" s="52">
        <v>4358</v>
      </c>
      <c r="B10774" s="52" t="s">
        <v>13640</v>
      </c>
      <c r="C10774" s="52" t="s">
        <v>10358</v>
      </c>
      <c r="D10774" s="808">
        <v>2.2599999999999998</v>
      </c>
      <c r="E10774" s="757"/>
      <c r="F10774" s="757"/>
      <c r="G10774" s="757"/>
      <c r="H10774" s="757"/>
      <c r="I10774" s="757"/>
    </row>
    <row r="10775" spans="1:9" ht="15.75" customHeight="1">
      <c r="A10775" s="52">
        <v>39435</v>
      </c>
      <c r="B10775" s="52" t="s">
        <v>13641</v>
      </c>
      <c r="C10775" s="52" t="s">
        <v>10358</v>
      </c>
      <c r="D10775" s="808">
        <v>0.11</v>
      </c>
      <c r="E10775" s="757"/>
      <c r="F10775" s="757"/>
      <c r="G10775" s="757"/>
      <c r="H10775" s="757"/>
      <c r="I10775" s="757"/>
    </row>
    <row r="10776" spans="1:9" ht="15.75" customHeight="1">
      <c r="A10776" s="52">
        <v>39436</v>
      </c>
      <c r="B10776" s="52" t="s">
        <v>13642</v>
      </c>
      <c r="C10776" s="52" t="s">
        <v>10358</v>
      </c>
      <c r="D10776" s="808">
        <v>0.19</v>
      </c>
      <c r="E10776" s="757"/>
      <c r="F10776" s="757"/>
      <c r="G10776" s="757"/>
      <c r="H10776" s="757"/>
      <c r="I10776" s="757"/>
    </row>
    <row r="10777" spans="1:9" ht="15.75" customHeight="1">
      <c r="A10777" s="52">
        <v>39437</v>
      </c>
      <c r="B10777" s="52" t="s">
        <v>13643</v>
      </c>
      <c r="C10777" s="52" t="s">
        <v>10358</v>
      </c>
      <c r="D10777" s="808">
        <v>0.25</v>
      </c>
      <c r="E10777" s="757"/>
      <c r="F10777" s="757"/>
      <c r="G10777" s="757"/>
      <c r="H10777" s="757"/>
      <c r="I10777" s="757"/>
    </row>
    <row r="10778" spans="1:9" ht="15.75" customHeight="1">
      <c r="A10778" s="52">
        <v>39439</v>
      </c>
      <c r="B10778" s="52" t="s">
        <v>13644</v>
      </c>
      <c r="C10778" s="52" t="s">
        <v>10358</v>
      </c>
      <c r="D10778" s="808">
        <v>0.17</v>
      </c>
      <c r="E10778" s="757"/>
      <c r="F10778" s="757"/>
      <c r="G10778" s="757"/>
      <c r="H10778" s="757"/>
      <c r="I10778" s="757"/>
    </row>
    <row r="10779" spans="1:9" ht="15.75" customHeight="1">
      <c r="A10779" s="52">
        <v>39440</v>
      </c>
      <c r="B10779" s="52" t="s">
        <v>13645</v>
      </c>
      <c r="C10779" s="52" t="s">
        <v>10358</v>
      </c>
      <c r="D10779" s="808">
        <v>0.22</v>
      </c>
      <c r="E10779" s="757"/>
      <c r="F10779" s="757"/>
      <c r="G10779" s="757"/>
      <c r="H10779" s="757"/>
      <c r="I10779" s="757"/>
    </row>
    <row r="10780" spans="1:9" ht="15.75" customHeight="1">
      <c r="A10780" s="52">
        <v>39441</v>
      </c>
      <c r="B10780" s="52" t="s">
        <v>13646</v>
      </c>
      <c r="C10780" s="52" t="s">
        <v>10358</v>
      </c>
      <c r="D10780" s="808">
        <v>0.28000000000000003</v>
      </c>
      <c r="E10780" s="757"/>
      <c r="F10780" s="757"/>
      <c r="G10780" s="757"/>
      <c r="H10780" s="757"/>
      <c r="I10780" s="757"/>
    </row>
    <row r="10781" spans="1:9" ht="15.75" customHeight="1">
      <c r="A10781" s="52">
        <v>39442</v>
      </c>
      <c r="B10781" s="52" t="s">
        <v>13647</v>
      </c>
      <c r="C10781" s="52" t="s">
        <v>10358</v>
      </c>
      <c r="D10781" s="808">
        <v>0.2</v>
      </c>
      <c r="E10781" s="757"/>
      <c r="F10781" s="757"/>
      <c r="G10781" s="757"/>
      <c r="H10781" s="757"/>
      <c r="I10781" s="757"/>
    </row>
    <row r="10782" spans="1:9" ht="15.75" customHeight="1">
      <c r="A10782" s="52">
        <v>39443</v>
      </c>
      <c r="B10782" s="52" t="s">
        <v>13648</v>
      </c>
      <c r="C10782" s="52" t="s">
        <v>10358</v>
      </c>
      <c r="D10782" s="808">
        <v>0.27</v>
      </c>
      <c r="E10782" s="757"/>
      <c r="F10782" s="757"/>
      <c r="G10782" s="757"/>
      <c r="H10782" s="757"/>
      <c r="I10782" s="757"/>
    </row>
    <row r="10783" spans="1:9" ht="15.75" customHeight="1">
      <c r="A10783" s="52">
        <v>4329</v>
      </c>
      <c r="B10783" s="52" t="s">
        <v>13649</v>
      </c>
      <c r="C10783" s="52" t="s">
        <v>10358</v>
      </c>
      <c r="D10783" s="808">
        <v>2.41</v>
      </c>
      <c r="E10783" s="757"/>
      <c r="F10783" s="757"/>
      <c r="G10783" s="757"/>
      <c r="H10783" s="757"/>
      <c r="I10783" s="757"/>
    </row>
    <row r="10784" spans="1:9" ht="15.75" customHeight="1">
      <c r="A10784" s="52">
        <v>4383</v>
      </c>
      <c r="B10784" s="52" t="s">
        <v>13650</v>
      </c>
      <c r="C10784" s="52" t="s">
        <v>10358</v>
      </c>
      <c r="D10784" s="808">
        <v>21.79</v>
      </c>
      <c r="E10784" s="757"/>
      <c r="F10784" s="757"/>
      <c r="G10784" s="757"/>
      <c r="H10784" s="757"/>
      <c r="I10784" s="757"/>
    </row>
    <row r="10785" spans="1:9" ht="15.75" customHeight="1">
      <c r="A10785" s="52">
        <v>4344</v>
      </c>
      <c r="B10785" s="52" t="s">
        <v>13651</v>
      </c>
      <c r="C10785" s="52" t="s">
        <v>10358</v>
      </c>
      <c r="D10785" s="808">
        <v>22.84</v>
      </c>
      <c r="E10785" s="757"/>
      <c r="F10785" s="757"/>
      <c r="G10785" s="757"/>
      <c r="H10785" s="757"/>
      <c r="I10785" s="757"/>
    </row>
    <row r="10786" spans="1:9" ht="15.75" customHeight="1">
      <c r="A10786" s="52">
        <v>436</v>
      </c>
      <c r="B10786" s="52" t="s">
        <v>13652</v>
      </c>
      <c r="C10786" s="52" t="s">
        <v>10358</v>
      </c>
      <c r="D10786" s="808">
        <v>9.8000000000000007</v>
      </c>
      <c r="E10786" s="757"/>
      <c r="F10786" s="757"/>
      <c r="G10786" s="757"/>
      <c r="H10786" s="757"/>
      <c r="I10786" s="757"/>
    </row>
    <row r="10787" spans="1:9" ht="15.75" customHeight="1">
      <c r="A10787" s="52">
        <v>442</v>
      </c>
      <c r="B10787" s="52" t="s">
        <v>13653</v>
      </c>
      <c r="C10787" s="52" t="s">
        <v>10358</v>
      </c>
      <c r="D10787" s="808">
        <v>5.79</v>
      </c>
      <c r="E10787" s="757"/>
      <c r="F10787" s="757"/>
      <c r="G10787" s="757"/>
      <c r="H10787" s="757"/>
      <c r="I10787" s="757"/>
    </row>
    <row r="10788" spans="1:9" ht="15.75" customHeight="1">
      <c r="A10788" s="52">
        <v>11953</v>
      </c>
      <c r="B10788" s="52" t="s">
        <v>13654</v>
      </c>
      <c r="C10788" s="52" t="s">
        <v>10358</v>
      </c>
      <c r="D10788" s="808">
        <v>3.62</v>
      </c>
      <c r="E10788" s="757"/>
      <c r="F10788" s="757"/>
      <c r="G10788" s="757"/>
      <c r="H10788" s="757"/>
      <c r="I10788" s="757"/>
    </row>
    <row r="10789" spans="1:9" ht="15.75" customHeight="1">
      <c r="A10789" s="52">
        <v>4335</v>
      </c>
      <c r="B10789" s="52" t="s">
        <v>13655</v>
      </c>
      <c r="C10789" s="52" t="s">
        <v>10358</v>
      </c>
      <c r="D10789" s="808">
        <v>15.34</v>
      </c>
      <c r="E10789" s="757"/>
      <c r="F10789" s="757"/>
      <c r="G10789" s="757"/>
      <c r="H10789" s="757"/>
      <c r="I10789" s="757"/>
    </row>
    <row r="10790" spans="1:9" ht="15.75" customHeight="1">
      <c r="A10790" s="52">
        <v>4334</v>
      </c>
      <c r="B10790" s="52" t="s">
        <v>13656</v>
      </c>
      <c r="C10790" s="52" t="s">
        <v>10358</v>
      </c>
      <c r="D10790" s="808">
        <v>21.04</v>
      </c>
      <c r="E10790" s="757"/>
      <c r="F10790" s="757"/>
      <c r="G10790" s="757"/>
      <c r="H10790" s="757"/>
      <c r="I10790" s="757"/>
    </row>
    <row r="10791" spans="1:9" ht="15.75" customHeight="1">
      <c r="A10791" s="52">
        <v>4343</v>
      </c>
      <c r="B10791" s="52" t="s">
        <v>13657</v>
      </c>
      <c r="C10791" s="52" t="s">
        <v>10358</v>
      </c>
      <c r="D10791" s="808">
        <v>5.17</v>
      </c>
      <c r="E10791" s="757"/>
      <c r="F10791" s="757"/>
      <c r="G10791" s="757"/>
      <c r="H10791" s="757"/>
      <c r="I10791" s="757"/>
    </row>
    <row r="10792" spans="1:9" ht="15.75" customHeight="1">
      <c r="A10792" s="52">
        <v>430</v>
      </c>
      <c r="B10792" s="52" t="s">
        <v>13658</v>
      </c>
      <c r="C10792" s="52" t="s">
        <v>10358</v>
      </c>
      <c r="D10792" s="808">
        <v>8.77</v>
      </c>
      <c r="E10792" s="757"/>
      <c r="F10792" s="757"/>
      <c r="G10792" s="757"/>
      <c r="H10792" s="757"/>
      <c r="I10792" s="757"/>
    </row>
    <row r="10793" spans="1:9" ht="15.75" customHeight="1">
      <c r="A10793" s="52">
        <v>441</v>
      </c>
      <c r="B10793" s="52" t="s">
        <v>13659</v>
      </c>
      <c r="C10793" s="52" t="s">
        <v>10358</v>
      </c>
      <c r="D10793" s="808">
        <v>9.65</v>
      </c>
      <c r="E10793" s="757"/>
      <c r="F10793" s="757"/>
      <c r="G10793" s="757"/>
      <c r="H10793" s="757"/>
      <c r="I10793" s="757"/>
    </row>
    <row r="10794" spans="1:9" ht="15.75" customHeight="1">
      <c r="A10794" s="52">
        <v>431</v>
      </c>
      <c r="B10794" s="52" t="s">
        <v>13660</v>
      </c>
      <c r="C10794" s="52" t="s">
        <v>10358</v>
      </c>
      <c r="D10794" s="808">
        <v>11.65</v>
      </c>
      <c r="E10794" s="757"/>
      <c r="F10794" s="757"/>
      <c r="G10794" s="757"/>
      <c r="H10794" s="757"/>
      <c r="I10794" s="757"/>
    </row>
    <row r="10795" spans="1:9" ht="15.75" customHeight="1">
      <c r="A10795" s="52">
        <v>432</v>
      </c>
      <c r="B10795" s="52" t="s">
        <v>13661</v>
      </c>
      <c r="C10795" s="52" t="s">
        <v>10358</v>
      </c>
      <c r="D10795" s="808">
        <v>12.86</v>
      </c>
      <c r="E10795" s="757"/>
      <c r="F10795" s="757"/>
      <c r="G10795" s="757"/>
      <c r="H10795" s="757"/>
      <c r="I10795" s="757"/>
    </row>
    <row r="10796" spans="1:9" ht="15.75" customHeight="1">
      <c r="A10796" s="52">
        <v>429</v>
      </c>
      <c r="B10796" s="52" t="s">
        <v>13662</v>
      </c>
      <c r="C10796" s="52" t="s">
        <v>10358</v>
      </c>
      <c r="D10796" s="808">
        <v>17.329999999999998</v>
      </c>
      <c r="E10796" s="757"/>
      <c r="F10796" s="757"/>
      <c r="G10796" s="757"/>
      <c r="H10796" s="757"/>
      <c r="I10796" s="757"/>
    </row>
    <row r="10797" spans="1:9" ht="15.75" customHeight="1">
      <c r="A10797" s="52">
        <v>439</v>
      </c>
      <c r="B10797" s="52" t="s">
        <v>13663</v>
      </c>
      <c r="C10797" s="52" t="s">
        <v>10358</v>
      </c>
      <c r="D10797" s="808">
        <v>14.77</v>
      </c>
      <c r="E10797" s="757"/>
      <c r="F10797" s="757"/>
      <c r="G10797" s="757"/>
      <c r="H10797" s="757"/>
      <c r="I10797" s="757"/>
    </row>
    <row r="10798" spans="1:9" ht="15.75" customHeight="1">
      <c r="A10798" s="52">
        <v>433</v>
      </c>
      <c r="B10798" s="52" t="s">
        <v>13664</v>
      </c>
      <c r="C10798" s="52" t="s">
        <v>10358</v>
      </c>
      <c r="D10798" s="808">
        <v>17.25</v>
      </c>
      <c r="E10798" s="757"/>
      <c r="F10798" s="757"/>
      <c r="G10798" s="757"/>
      <c r="H10798" s="757"/>
      <c r="I10798" s="757"/>
    </row>
    <row r="10799" spans="1:9" ht="15.75" customHeight="1">
      <c r="A10799" s="52">
        <v>437</v>
      </c>
      <c r="B10799" s="52" t="s">
        <v>13665</v>
      </c>
      <c r="C10799" s="52" t="s">
        <v>10358</v>
      </c>
      <c r="D10799" s="808">
        <v>22.91</v>
      </c>
      <c r="E10799" s="757"/>
      <c r="F10799" s="757"/>
      <c r="G10799" s="757"/>
      <c r="H10799" s="757"/>
      <c r="I10799" s="757"/>
    </row>
    <row r="10800" spans="1:9" ht="15.75" customHeight="1">
      <c r="A10800" s="52">
        <v>11790</v>
      </c>
      <c r="B10800" s="52" t="s">
        <v>13666</v>
      </c>
      <c r="C10800" s="52" t="s">
        <v>10358</v>
      </c>
      <c r="D10800" s="808">
        <v>25.99</v>
      </c>
      <c r="E10800" s="757"/>
      <c r="F10800" s="757"/>
      <c r="G10800" s="757"/>
      <c r="H10800" s="757"/>
      <c r="I10800" s="757"/>
    </row>
    <row r="10801" spans="1:9" ht="15.75" customHeight="1">
      <c r="A10801" s="52">
        <v>428</v>
      </c>
      <c r="B10801" s="52" t="s">
        <v>13667</v>
      </c>
      <c r="C10801" s="52" t="s">
        <v>10358</v>
      </c>
      <c r="D10801" s="808">
        <v>28.26</v>
      </c>
      <c r="E10801" s="757"/>
      <c r="F10801" s="757"/>
      <c r="G10801" s="757"/>
      <c r="H10801" s="757"/>
      <c r="I10801" s="757"/>
    </row>
    <row r="10802" spans="1:9" ht="15.75" customHeight="1">
      <c r="A10802" s="52">
        <v>4384</v>
      </c>
      <c r="B10802" s="52" t="s">
        <v>13668</v>
      </c>
      <c r="C10802" s="52" t="s">
        <v>10358</v>
      </c>
      <c r="D10802" s="808">
        <v>25.04</v>
      </c>
      <c r="E10802" s="757"/>
      <c r="F10802" s="757"/>
      <c r="G10802" s="757"/>
      <c r="H10802" s="757"/>
      <c r="I10802" s="757"/>
    </row>
    <row r="10803" spans="1:9" ht="15.75" customHeight="1">
      <c r="A10803" s="52">
        <v>4351</v>
      </c>
      <c r="B10803" s="52" t="s">
        <v>13669</v>
      </c>
      <c r="C10803" s="52" t="s">
        <v>10358</v>
      </c>
      <c r="D10803" s="808">
        <v>18.559999999999999</v>
      </c>
      <c r="E10803" s="757"/>
      <c r="F10803" s="757"/>
      <c r="G10803" s="757"/>
      <c r="H10803" s="757"/>
      <c r="I10803" s="757"/>
    </row>
    <row r="10804" spans="1:9" ht="15.75" customHeight="1">
      <c r="A10804" s="52">
        <v>11054</v>
      </c>
      <c r="B10804" s="52" t="s">
        <v>13670</v>
      </c>
      <c r="C10804" s="52" t="s">
        <v>10358</v>
      </c>
      <c r="D10804" s="808">
        <v>0.05</v>
      </c>
      <c r="E10804" s="757"/>
      <c r="F10804" s="757"/>
      <c r="G10804" s="757"/>
      <c r="H10804" s="757"/>
      <c r="I10804" s="757"/>
    </row>
    <row r="10805" spans="1:9" ht="15.75" customHeight="1">
      <c r="A10805" s="52">
        <v>11055</v>
      </c>
      <c r="B10805" s="52" t="s">
        <v>13671</v>
      </c>
      <c r="C10805" s="52" t="s">
        <v>10358</v>
      </c>
      <c r="D10805" s="808">
        <v>0.08</v>
      </c>
      <c r="E10805" s="757"/>
      <c r="F10805" s="757"/>
      <c r="G10805" s="757"/>
      <c r="H10805" s="757"/>
      <c r="I10805" s="757"/>
    </row>
    <row r="10806" spans="1:9" ht="15.75" customHeight="1">
      <c r="A10806" s="52">
        <v>11056</v>
      </c>
      <c r="B10806" s="52" t="s">
        <v>13672</v>
      </c>
      <c r="C10806" s="52" t="s">
        <v>10358</v>
      </c>
      <c r="D10806" s="808">
        <v>0.09</v>
      </c>
      <c r="E10806" s="757"/>
      <c r="F10806" s="757"/>
      <c r="G10806" s="757"/>
      <c r="H10806" s="757"/>
      <c r="I10806" s="757"/>
    </row>
    <row r="10807" spans="1:9" ht="15.75" customHeight="1">
      <c r="A10807" s="52">
        <v>11057</v>
      </c>
      <c r="B10807" s="52" t="s">
        <v>13673</v>
      </c>
      <c r="C10807" s="52" t="s">
        <v>10358</v>
      </c>
      <c r="D10807" s="808">
        <v>0.19</v>
      </c>
      <c r="E10807" s="757"/>
      <c r="F10807" s="757"/>
      <c r="G10807" s="757"/>
      <c r="H10807" s="757"/>
      <c r="I10807" s="757"/>
    </row>
    <row r="10808" spans="1:9" ht="15.75" customHeight="1">
      <c r="A10808" s="52">
        <v>11059</v>
      </c>
      <c r="B10808" s="52" t="s">
        <v>13674</v>
      </c>
      <c r="C10808" s="52" t="s">
        <v>10358</v>
      </c>
      <c r="D10808" s="808">
        <v>0.37</v>
      </c>
      <c r="E10808" s="757"/>
      <c r="F10808" s="757"/>
      <c r="G10808" s="757"/>
      <c r="H10808" s="757"/>
      <c r="I10808" s="757"/>
    </row>
    <row r="10809" spans="1:9" ht="15.75" customHeight="1">
      <c r="A10809" s="52">
        <v>11058</v>
      </c>
      <c r="B10809" s="52" t="s">
        <v>13675</v>
      </c>
      <c r="C10809" s="52" t="s">
        <v>10358</v>
      </c>
      <c r="D10809" s="808">
        <v>0.48</v>
      </c>
      <c r="E10809" s="757"/>
      <c r="F10809" s="757"/>
      <c r="G10809" s="757"/>
      <c r="H10809" s="757"/>
      <c r="I10809" s="757"/>
    </row>
    <row r="10810" spans="1:9" ht="15.75" customHeight="1">
      <c r="A10810" s="52">
        <v>4380</v>
      </c>
      <c r="B10810" s="52" t="s">
        <v>13676</v>
      </c>
      <c r="C10810" s="52" t="s">
        <v>10358</v>
      </c>
      <c r="D10810" s="808">
        <v>1.62</v>
      </c>
      <c r="E10810" s="757"/>
      <c r="F10810" s="757"/>
      <c r="G10810" s="757"/>
      <c r="H10810" s="757"/>
      <c r="I10810" s="757"/>
    </row>
    <row r="10811" spans="1:9" ht="15.75" customHeight="1">
      <c r="A10811" s="52">
        <v>4299</v>
      </c>
      <c r="B10811" s="52" t="s">
        <v>13677</v>
      </c>
      <c r="C10811" s="52" t="s">
        <v>10358</v>
      </c>
      <c r="D10811" s="808">
        <v>1.53</v>
      </c>
      <c r="E10811" s="757"/>
      <c r="F10811" s="757"/>
      <c r="G10811" s="757"/>
      <c r="H10811" s="757"/>
      <c r="I10811" s="757"/>
    </row>
    <row r="10812" spans="1:9" ht="15.75" customHeight="1">
      <c r="A10812" s="52">
        <v>4304</v>
      </c>
      <c r="B10812" s="52" t="s">
        <v>13678</v>
      </c>
      <c r="C10812" s="52" t="s">
        <v>10358</v>
      </c>
      <c r="D10812" s="808">
        <v>2.08</v>
      </c>
      <c r="E10812" s="757"/>
      <c r="F10812" s="757"/>
      <c r="G10812" s="757"/>
      <c r="H10812" s="757"/>
      <c r="I10812" s="757"/>
    </row>
    <row r="10813" spans="1:9" ht="15.75" customHeight="1">
      <c r="A10813" s="52">
        <v>4305</v>
      </c>
      <c r="B10813" s="52" t="s">
        <v>13679</v>
      </c>
      <c r="C10813" s="52" t="s">
        <v>10358</v>
      </c>
      <c r="D10813" s="808">
        <v>2.42</v>
      </c>
      <c r="E10813" s="757"/>
      <c r="F10813" s="757"/>
      <c r="G10813" s="757"/>
      <c r="H10813" s="757"/>
      <c r="I10813" s="757"/>
    </row>
    <row r="10814" spans="1:9" ht="15.75" customHeight="1">
      <c r="A10814" s="52">
        <v>4306</v>
      </c>
      <c r="B10814" s="52" t="s">
        <v>13680</v>
      </c>
      <c r="C10814" s="52" t="s">
        <v>10358</v>
      </c>
      <c r="D10814" s="808">
        <v>2.81</v>
      </c>
      <c r="E10814" s="757"/>
      <c r="F10814" s="757"/>
      <c r="G10814" s="757"/>
      <c r="H10814" s="757"/>
      <c r="I10814" s="757"/>
    </row>
    <row r="10815" spans="1:9" ht="15.75" customHeight="1">
      <c r="A10815" s="52">
        <v>4308</v>
      </c>
      <c r="B10815" s="52" t="s">
        <v>13681</v>
      </c>
      <c r="C10815" s="52" t="s">
        <v>10358</v>
      </c>
      <c r="D10815" s="808">
        <v>5.82</v>
      </c>
      <c r="E10815" s="757"/>
      <c r="F10815" s="757"/>
      <c r="G10815" s="757"/>
      <c r="H10815" s="757"/>
      <c r="I10815" s="757"/>
    </row>
    <row r="10816" spans="1:9" ht="15.75" customHeight="1">
      <c r="A10816" s="52">
        <v>4302</v>
      </c>
      <c r="B10816" s="52" t="s">
        <v>13682</v>
      </c>
      <c r="C10816" s="52" t="s">
        <v>10358</v>
      </c>
      <c r="D10816" s="808">
        <v>4.37</v>
      </c>
      <c r="E10816" s="757"/>
      <c r="F10816" s="757"/>
      <c r="G10816" s="757"/>
      <c r="H10816" s="757"/>
      <c r="I10816" s="757"/>
    </row>
    <row r="10817" spans="1:9" ht="15.75" customHeight="1">
      <c r="A10817" s="52">
        <v>4300</v>
      </c>
      <c r="B10817" s="52" t="s">
        <v>13683</v>
      </c>
      <c r="C10817" s="52" t="s">
        <v>10358</v>
      </c>
      <c r="D10817" s="808">
        <v>1.04</v>
      </c>
      <c r="E10817" s="757"/>
      <c r="F10817" s="757"/>
      <c r="G10817" s="757"/>
      <c r="H10817" s="757"/>
      <c r="I10817" s="757"/>
    </row>
    <row r="10818" spans="1:9" ht="15.75" customHeight="1">
      <c r="A10818" s="52">
        <v>4301</v>
      </c>
      <c r="B10818" s="52" t="s">
        <v>13684</v>
      </c>
      <c r="C10818" s="52" t="s">
        <v>10358</v>
      </c>
      <c r="D10818" s="808">
        <v>1.27</v>
      </c>
      <c r="E10818" s="757"/>
      <c r="F10818" s="757"/>
      <c r="G10818" s="757"/>
      <c r="H10818" s="757"/>
      <c r="I10818" s="757"/>
    </row>
    <row r="10819" spans="1:9" ht="15.75" customHeight="1">
      <c r="A10819" s="52">
        <v>4320</v>
      </c>
      <c r="B10819" s="52" t="s">
        <v>13685</v>
      </c>
      <c r="C10819" s="52" t="s">
        <v>10358</v>
      </c>
      <c r="D10819" s="808">
        <v>3.86</v>
      </c>
      <c r="E10819" s="757"/>
      <c r="F10819" s="757"/>
      <c r="G10819" s="757"/>
      <c r="H10819" s="757"/>
      <c r="I10819" s="757"/>
    </row>
    <row r="10820" spans="1:9" ht="15.75" customHeight="1">
      <c r="A10820" s="52">
        <v>4318</v>
      </c>
      <c r="B10820" s="52" t="s">
        <v>13686</v>
      </c>
      <c r="C10820" s="52" t="s">
        <v>10358</v>
      </c>
      <c r="D10820" s="808">
        <v>1.88</v>
      </c>
      <c r="E10820" s="757"/>
      <c r="F10820" s="757"/>
      <c r="G10820" s="757"/>
      <c r="H10820" s="757"/>
      <c r="I10820" s="757"/>
    </row>
    <row r="10821" spans="1:9" ht="15.75" customHeight="1">
      <c r="A10821" s="52">
        <v>40547</v>
      </c>
      <c r="B10821" s="52" t="s">
        <v>13687</v>
      </c>
      <c r="C10821" s="52" t="s">
        <v>12467</v>
      </c>
      <c r="D10821" s="808">
        <v>30.42</v>
      </c>
      <c r="E10821" s="757"/>
      <c r="F10821" s="757"/>
      <c r="G10821" s="757"/>
      <c r="H10821" s="757"/>
      <c r="I10821" s="757"/>
    </row>
    <row r="10822" spans="1:9" ht="15.75" customHeight="1">
      <c r="A10822" s="52">
        <v>11962</v>
      </c>
      <c r="B10822" s="52" t="s">
        <v>13688</v>
      </c>
      <c r="C10822" s="52" t="s">
        <v>10358</v>
      </c>
      <c r="D10822" s="808">
        <v>0.25</v>
      </c>
      <c r="E10822" s="757"/>
      <c r="F10822" s="757"/>
      <c r="G10822" s="757"/>
      <c r="H10822" s="757"/>
      <c r="I10822" s="757"/>
    </row>
    <row r="10823" spans="1:9" ht="15.75" customHeight="1">
      <c r="A10823" s="52">
        <v>4332</v>
      </c>
      <c r="B10823" s="52" t="s">
        <v>13689</v>
      </c>
      <c r="C10823" s="52" t="s">
        <v>10358</v>
      </c>
      <c r="D10823" s="808">
        <v>1.21</v>
      </c>
      <c r="E10823" s="757"/>
      <c r="F10823" s="757"/>
      <c r="G10823" s="757"/>
      <c r="H10823" s="757"/>
      <c r="I10823" s="757"/>
    </row>
    <row r="10824" spans="1:9" ht="15.75" customHeight="1">
      <c r="A10824" s="52">
        <v>4331</v>
      </c>
      <c r="B10824" s="52" t="s">
        <v>13690</v>
      </c>
      <c r="C10824" s="52" t="s">
        <v>10358</v>
      </c>
      <c r="D10824" s="808">
        <v>4.5599999999999996</v>
      </c>
      <c r="E10824" s="757"/>
      <c r="F10824" s="757"/>
      <c r="G10824" s="757"/>
      <c r="H10824" s="757"/>
      <c r="I10824" s="757"/>
    </row>
    <row r="10825" spans="1:9" ht="15.75" customHeight="1">
      <c r="A10825" s="52">
        <v>4336</v>
      </c>
      <c r="B10825" s="52" t="s">
        <v>13691</v>
      </c>
      <c r="C10825" s="52" t="s">
        <v>10358</v>
      </c>
      <c r="D10825" s="808">
        <v>5.84</v>
      </c>
      <c r="E10825" s="757"/>
      <c r="F10825" s="757"/>
      <c r="G10825" s="757"/>
      <c r="H10825" s="757"/>
      <c r="I10825" s="757"/>
    </row>
    <row r="10826" spans="1:9" ht="15.75" customHeight="1">
      <c r="A10826" s="52">
        <v>13294</v>
      </c>
      <c r="B10826" s="52" t="s">
        <v>13692</v>
      </c>
      <c r="C10826" s="52" t="s">
        <v>10358</v>
      </c>
      <c r="D10826" s="808">
        <v>1.67</v>
      </c>
      <c r="E10826" s="757"/>
      <c r="F10826" s="757"/>
      <c r="G10826" s="757"/>
      <c r="H10826" s="757"/>
      <c r="I10826" s="757"/>
    </row>
    <row r="10827" spans="1:9" ht="15.75" customHeight="1">
      <c r="A10827" s="52">
        <v>11948</v>
      </c>
      <c r="B10827" s="52" t="s">
        <v>13693</v>
      </c>
      <c r="C10827" s="52" t="s">
        <v>10358</v>
      </c>
      <c r="D10827" s="808">
        <v>0.75</v>
      </c>
      <c r="E10827" s="757"/>
      <c r="F10827" s="757"/>
      <c r="G10827" s="757"/>
      <c r="H10827" s="757"/>
      <c r="I10827" s="757"/>
    </row>
    <row r="10828" spans="1:9" ht="15.75" customHeight="1">
      <c r="A10828" s="52">
        <v>4382</v>
      </c>
      <c r="B10828" s="52" t="s">
        <v>13694</v>
      </c>
      <c r="C10828" s="52" t="s">
        <v>10358</v>
      </c>
      <c r="D10828" s="808">
        <v>1.25</v>
      </c>
      <c r="E10828" s="757"/>
      <c r="F10828" s="757"/>
      <c r="G10828" s="757"/>
      <c r="H10828" s="757"/>
      <c r="I10828" s="757"/>
    </row>
    <row r="10829" spans="1:9" ht="15.75" customHeight="1">
      <c r="A10829" s="52">
        <v>4354</v>
      </c>
      <c r="B10829" s="52" t="s">
        <v>13695</v>
      </c>
      <c r="C10829" s="52" t="s">
        <v>10358</v>
      </c>
      <c r="D10829" s="808">
        <v>52.39</v>
      </c>
      <c r="E10829" s="757"/>
      <c r="F10829" s="757"/>
      <c r="G10829" s="757"/>
      <c r="H10829" s="757"/>
      <c r="I10829" s="757"/>
    </row>
    <row r="10830" spans="1:9" ht="15.75" customHeight="1">
      <c r="A10830" s="52">
        <v>40839</v>
      </c>
      <c r="B10830" s="52" t="s">
        <v>13696</v>
      </c>
      <c r="C10830" s="52" t="s">
        <v>12467</v>
      </c>
      <c r="D10830" s="808">
        <v>126.06</v>
      </c>
      <c r="E10830" s="757"/>
      <c r="F10830" s="757"/>
      <c r="G10830" s="757"/>
      <c r="H10830" s="757"/>
      <c r="I10830" s="757"/>
    </row>
    <row r="10831" spans="1:9" ht="15.75" customHeight="1">
      <c r="A10831" s="52">
        <v>40552</v>
      </c>
      <c r="B10831" s="52" t="s">
        <v>13697</v>
      </c>
      <c r="C10831" s="52" t="s">
        <v>12467</v>
      </c>
      <c r="D10831" s="808">
        <v>52.16</v>
      </c>
      <c r="E10831" s="757"/>
      <c r="F10831" s="757"/>
      <c r="G10831" s="757"/>
      <c r="H10831" s="757"/>
      <c r="I10831" s="757"/>
    </row>
    <row r="10832" spans="1:9" ht="15.75" customHeight="1">
      <c r="A10832" s="52">
        <v>40549</v>
      </c>
      <c r="B10832" s="52" t="s">
        <v>13698</v>
      </c>
      <c r="C10832" s="52" t="s">
        <v>12467</v>
      </c>
      <c r="D10832" s="808">
        <v>206.48</v>
      </c>
      <c r="E10832" s="757"/>
      <c r="F10832" s="757"/>
      <c r="G10832" s="757"/>
      <c r="H10832" s="757"/>
      <c r="I10832" s="757"/>
    </row>
    <row r="10833" spans="1:9" ht="15.75" customHeight="1">
      <c r="A10833" s="52">
        <v>4385</v>
      </c>
      <c r="B10833" s="52" t="s">
        <v>13699</v>
      </c>
      <c r="C10833" s="52" t="s">
        <v>13700</v>
      </c>
      <c r="D10833" s="967">
        <v>1113.68</v>
      </c>
      <c r="E10833" s="757"/>
      <c r="F10833" s="757"/>
      <c r="G10833" s="757"/>
      <c r="H10833" s="757"/>
      <c r="I10833" s="757"/>
    </row>
    <row r="10834" spans="1:9" ht="15.75" customHeight="1">
      <c r="A10834" s="52">
        <v>20078</v>
      </c>
      <c r="B10834" s="52" t="s">
        <v>13701</v>
      </c>
      <c r="C10834" s="52" t="s">
        <v>10358</v>
      </c>
      <c r="D10834" s="808">
        <v>22.23</v>
      </c>
      <c r="E10834" s="757"/>
      <c r="F10834" s="757"/>
      <c r="G10834" s="757"/>
      <c r="H10834" s="757"/>
      <c r="I10834" s="757"/>
    </row>
    <row r="10835" spans="1:9" ht="15.75" customHeight="1">
      <c r="A10835" s="52">
        <v>39897</v>
      </c>
      <c r="B10835" s="52" t="s">
        <v>13702</v>
      </c>
      <c r="C10835" s="52" t="s">
        <v>10358</v>
      </c>
      <c r="D10835" s="808">
        <v>51.13</v>
      </c>
      <c r="E10835" s="757"/>
      <c r="F10835" s="757"/>
      <c r="G10835" s="757"/>
      <c r="H10835" s="757"/>
      <c r="I10835" s="757"/>
    </row>
    <row r="10836" spans="1:9" ht="15.75" customHeight="1">
      <c r="A10836" s="52">
        <v>118</v>
      </c>
      <c r="B10836" s="52" t="s">
        <v>13703</v>
      </c>
      <c r="C10836" s="52" t="s">
        <v>10358</v>
      </c>
      <c r="D10836" s="808">
        <v>46.99</v>
      </c>
      <c r="E10836" s="757"/>
      <c r="F10836" s="757"/>
      <c r="G10836" s="757"/>
      <c r="H10836" s="757"/>
      <c r="I10836" s="757"/>
    </row>
    <row r="10837" spans="1:9" ht="15.75" customHeight="1">
      <c r="A10837" s="52">
        <v>4396</v>
      </c>
      <c r="B10837" s="52" t="s">
        <v>13704</v>
      </c>
      <c r="C10837" s="52" t="s">
        <v>10774</v>
      </c>
      <c r="D10837" s="808">
        <v>270.29000000000002</v>
      </c>
      <c r="E10837" s="757"/>
      <c r="F10837" s="757"/>
      <c r="G10837" s="757"/>
      <c r="H10837" s="757"/>
      <c r="I10837" s="757"/>
    </row>
    <row r="10838" spans="1:9" ht="15.75" customHeight="1">
      <c r="A10838" s="52">
        <v>36881</v>
      </c>
      <c r="B10838" s="52" t="s">
        <v>13705</v>
      </c>
      <c r="C10838" s="52" t="s">
        <v>10774</v>
      </c>
      <c r="D10838" s="808">
        <v>174.07</v>
      </c>
      <c r="E10838" s="757"/>
      <c r="F10838" s="757"/>
      <c r="G10838" s="757"/>
      <c r="H10838" s="757"/>
      <c r="I10838" s="757"/>
    </row>
    <row r="10839" spans="1:9" ht="15.75" customHeight="1">
      <c r="A10839" s="52">
        <v>4397</v>
      </c>
      <c r="B10839" s="52" t="s">
        <v>13706</v>
      </c>
      <c r="C10839" s="52" t="s">
        <v>10774</v>
      </c>
      <c r="D10839" s="808">
        <v>294.01</v>
      </c>
      <c r="E10839" s="757"/>
      <c r="F10839" s="757"/>
      <c r="G10839" s="757"/>
      <c r="H10839" s="757"/>
      <c r="I10839" s="757"/>
    </row>
    <row r="10840" spans="1:9" ht="15.75" customHeight="1">
      <c r="A10840" s="52">
        <v>36882</v>
      </c>
      <c r="B10840" s="52" t="s">
        <v>13707</v>
      </c>
      <c r="C10840" s="52" t="s">
        <v>10774</v>
      </c>
      <c r="D10840" s="808">
        <v>208.15</v>
      </c>
      <c r="E10840" s="757"/>
      <c r="F10840" s="757"/>
      <c r="G10840" s="757"/>
      <c r="H10840" s="757"/>
      <c r="I10840" s="757"/>
    </row>
    <row r="10841" spans="1:9" ht="15.75" customHeight="1">
      <c r="A10841" s="52">
        <v>4751</v>
      </c>
      <c r="B10841" s="52" t="s">
        <v>13708</v>
      </c>
      <c r="C10841" s="52" t="s">
        <v>10509</v>
      </c>
      <c r="D10841" s="808">
        <v>17.239999999999998</v>
      </c>
      <c r="E10841" s="757"/>
      <c r="F10841" s="757"/>
      <c r="G10841" s="757"/>
      <c r="H10841" s="757"/>
      <c r="I10841" s="757"/>
    </row>
    <row r="10842" spans="1:9" ht="15.75" customHeight="1">
      <c r="A10842" s="52">
        <v>41066</v>
      </c>
      <c r="B10842" s="52" t="s">
        <v>13709</v>
      </c>
      <c r="C10842" s="52" t="s">
        <v>10511</v>
      </c>
      <c r="D10842" s="967">
        <v>3020.85</v>
      </c>
      <c r="E10842" s="757"/>
      <c r="F10842" s="757"/>
      <c r="G10842" s="757"/>
      <c r="H10842" s="757"/>
      <c r="I10842" s="757"/>
    </row>
    <row r="10843" spans="1:9" ht="15.75" customHeight="1">
      <c r="A10843" s="52">
        <v>39604</v>
      </c>
      <c r="B10843" s="52" t="s">
        <v>13710</v>
      </c>
      <c r="C10843" s="52" t="s">
        <v>10358</v>
      </c>
      <c r="D10843" s="808">
        <v>10.32</v>
      </c>
      <c r="E10843" s="757"/>
      <c r="F10843" s="757"/>
      <c r="G10843" s="757"/>
      <c r="H10843" s="757"/>
      <c r="I10843" s="757"/>
    </row>
    <row r="10844" spans="1:9" ht="15.75" customHeight="1">
      <c r="A10844" s="52">
        <v>39605</v>
      </c>
      <c r="B10844" s="52" t="s">
        <v>13711</v>
      </c>
      <c r="C10844" s="52" t="s">
        <v>10358</v>
      </c>
      <c r="D10844" s="808">
        <v>11.21</v>
      </c>
      <c r="E10844" s="757"/>
      <c r="F10844" s="757"/>
      <c r="G10844" s="757"/>
      <c r="H10844" s="757"/>
      <c r="I10844" s="757"/>
    </row>
    <row r="10845" spans="1:9" ht="15.75" customHeight="1">
      <c r="A10845" s="52">
        <v>39606</v>
      </c>
      <c r="B10845" s="52" t="s">
        <v>13712</v>
      </c>
      <c r="C10845" s="52" t="s">
        <v>10358</v>
      </c>
      <c r="D10845" s="808">
        <v>19.64</v>
      </c>
      <c r="E10845" s="757"/>
      <c r="F10845" s="757"/>
      <c r="G10845" s="757"/>
      <c r="H10845" s="757"/>
      <c r="I10845" s="757"/>
    </row>
    <row r="10846" spans="1:9" ht="15.75" customHeight="1">
      <c r="A10846" s="52">
        <v>39607</v>
      </c>
      <c r="B10846" s="52" t="s">
        <v>13713</v>
      </c>
      <c r="C10846" s="52" t="s">
        <v>10358</v>
      </c>
      <c r="D10846" s="808">
        <v>26.57</v>
      </c>
      <c r="E10846" s="757"/>
      <c r="F10846" s="757"/>
      <c r="G10846" s="757"/>
      <c r="H10846" s="757"/>
      <c r="I10846" s="757"/>
    </row>
    <row r="10847" spans="1:9" ht="15.75" customHeight="1">
      <c r="A10847" s="52">
        <v>39594</v>
      </c>
      <c r="B10847" s="52" t="s">
        <v>13714</v>
      </c>
      <c r="C10847" s="52" t="s">
        <v>10358</v>
      </c>
      <c r="D10847" s="808">
        <v>340.33</v>
      </c>
      <c r="E10847" s="757"/>
      <c r="F10847" s="757"/>
      <c r="G10847" s="757"/>
      <c r="H10847" s="757"/>
      <c r="I10847" s="757"/>
    </row>
    <row r="10848" spans="1:9" ht="15.75" customHeight="1">
      <c r="A10848" s="52">
        <v>39596</v>
      </c>
      <c r="B10848" s="52" t="s">
        <v>13715</v>
      </c>
      <c r="C10848" s="52" t="s">
        <v>10358</v>
      </c>
      <c r="D10848" s="808">
        <v>911.43</v>
      </c>
      <c r="E10848" s="757"/>
      <c r="F10848" s="757"/>
      <c r="G10848" s="757"/>
      <c r="H10848" s="757"/>
      <c r="I10848" s="757"/>
    </row>
    <row r="10849" spans="1:9" ht="15.75" customHeight="1">
      <c r="A10849" s="52">
        <v>39595</v>
      </c>
      <c r="B10849" s="52" t="s">
        <v>13716</v>
      </c>
      <c r="C10849" s="52" t="s">
        <v>10358</v>
      </c>
      <c r="D10849" s="967">
        <v>2047.86</v>
      </c>
      <c r="E10849" s="757"/>
      <c r="F10849" s="757"/>
      <c r="G10849" s="757"/>
      <c r="H10849" s="757"/>
      <c r="I10849" s="757"/>
    </row>
    <row r="10850" spans="1:9" ht="15.75" customHeight="1">
      <c r="A10850" s="52">
        <v>39597</v>
      </c>
      <c r="B10850" s="52" t="s">
        <v>13717</v>
      </c>
      <c r="C10850" s="52" t="s">
        <v>10358</v>
      </c>
      <c r="D10850" s="967">
        <v>3212.34</v>
      </c>
      <c r="E10850" s="757"/>
      <c r="F10850" s="757"/>
      <c r="G10850" s="757"/>
      <c r="H10850" s="757"/>
      <c r="I10850" s="757"/>
    </row>
    <row r="10851" spans="1:9" ht="15.75" customHeight="1">
      <c r="A10851" s="52">
        <v>10731</v>
      </c>
      <c r="B10851" s="52" t="s">
        <v>13718</v>
      </c>
      <c r="C10851" s="52" t="s">
        <v>10774</v>
      </c>
      <c r="D10851" s="808">
        <v>39.92</v>
      </c>
      <c r="E10851" s="757"/>
      <c r="F10851" s="757"/>
      <c r="G10851" s="757"/>
      <c r="H10851" s="757"/>
      <c r="I10851" s="757"/>
    </row>
    <row r="10852" spans="1:9" ht="15.75" customHeight="1">
      <c r="A10852" s="52">
        <v>4704</v>
      </c>
      <c r="B10852" s="52" t="s">
        <v>13719</v>
      </c>
      <c r="C10852" s="52" t="s">
        <v>10774</v>
      </c>
      <c r="D10852" s="808">
        <v>36.020000000000003</v>
      </c>
      <c r="E10852" s="757"/>
      <c r="F10852" s="757"/>
      <c r="G10852" s="757"/>
      <c r="H10852" s="757"/>
      <c r="I10852" s="757"/>
    </row>
    <row r="10853" spans="1:9" ht="15.75" customHeight="1">
      <c r="A10853" s="52">
        <v>10730</v>
      </c>
      <c r="B10853" s="52" t="s">
        <v>13720</v>
      </c>
      <c r="C10853" s="52" t="s">
        <v>10774</v>
      </c>
      <c r="D10853" s="808">
        <v>38.6</v>
      </c>
      <c r="E10853" s="757"/>
      <c r="F10853" s="757"/>
      <c r="G10853" s="757"/>
      <c r="H10853" s="757"/>
      <c r="I10853" s="757"/>
    </row>
    <row r="10854" spans="1:9" ht="15.75" customHeight="1">
      <c r="A10854" s="52">
        <v>4729</v>
      </c>
      <c r="B10854" s="52" t="s">
        <v>13721</v>
      </c>
      <c r="C10854" s="52" t="s">
        <v>10507</v>
      </c>
      <c r="D10854" s="808">
        <v>120.27</v>
      </c>
      <c r="E10854" s="757"/>
      <c r="F10854" s="757"/>
      <c r="G10854" s="757"/>
      <c r="H10854" s="757"/>
      <c r="I10854" s="757"/>
    </row>
    <row r="10855" spans="1:9" ht="15.75" customHeight="1">
      <c r="A10855" s="52">
        <v>4720</v>
      </c>
      <c r="B10855" s="52" t="s">
        <v>13722</v>
      </c>
      <c r="C10855" s="52" t="s">
        <v>10507</v>
      </c>
      <c r="D10855" s="808">
        <v>137.81</v>
      </c>
      <c r="E10855" s="757"/>
      <c r="F10855" s="757"/>
      <c r="G10855" s="757"/>
      <c r="H10855" s="757"/>
      <c r="I10855" s="757"/>
    </row>
    <row r="10856" spans="1:9" ht="15.75" customHeight="1">
      <c r="A10856" s="52">
        <v>4721</v>
      </c>
      <c r="B10856" s="52" t="s">
        <v>13723</v>
      </c>
      <c r="C10856" s="52" t="s">
        <v>10507</v>
      </c>
      <c r="D10856" s="808">
        <v>119.37</v>
      </c>
      <c r="E10856" s="757"/>
      <c r="F10856" s="757"/>
      <c r="G10856" s="757"/>
      <c r="H10856" s="757"/>
      <c r="I10856" s="757"/>
    </row>
    <row r="10857" spans="1:9" ht="15.75" customHeight="1">
      <c r="A10857" s="52">
        <v>4718</v>
      </c>
      <c r="B10857" s="52" t="s">
        <v>13724</v>
      </c>
      <c r="C10857" s="52" t="s">
        <v>10507</v>
      </c>
      <c r="D10857" s="808">
        <v>120</v>
      </c>
      <c r="E10857" s="757"/>
      <c r="F10857" s="757"/>
      <c r="G10857" s="757"/>
      <c r="H10857" s="757"/>
      <c r="I10857" s="757"/>
    </row>
    <row r="10858" spans="1:9" ht="15.75" customHeight="1">
      <c r="A10858" s="52">
        <v>4722</v>
      </c>
      <c r="B10858" s="52" t="s">
        <v>13725</v>
      </c>
      <c r="C10858" s="52" t="s">
        <v>10507</v>
      </c>
      <c r="D10858" s="808">
        <v>112.76</v>
      </c>
      <c r="E10858" s="757"/>
      <c r="F10858" s="757"/>
      <c r="G10858" s="757"/>
      <c r="H10858" s="757"/>
      <c r="I10858" s="757"/>
    </row>
    <row r="10859" spans="1:9" ht="15.75" customHeight="1">
      <c r="A10859" s="52">
        <v>4723</v>
      </c>
      <c r="B10859" s="52" t="s">
        <v>13726</v>
      </c>
      <c r="C10859" s="52" t="s">
        <v>10507</v>
      </c>
      <c r="D10859" s="808">
        <v>111.78</v>
      </c>
      <c r="E10859" s="757"/>
      <c r="F10859" s="757"/>
      <c r="G10859" s="757"/>
      <c r="H10859" s="757"/>
      <c r="I10859" s="757"/>
    </row>
    <row r="10860" spans="1:9" ht="15.75" customHeight="1">
      <c r="A10860" s="52">
        <v>4727</v>
      </c>
      <c r="B10860" s="52" t="s">
        <v>13727</v>
      </c>
      <c r="C10860" s="52" t="s">
        <v>10507</v>
      </c>
      <c r="D10860" s="808">
        <v>102.32</v>
      </c>
      <c r="E10860" s="757"/>
      <c r="F10860" s="757"/>
      <c r="G10860" s="757"/>
      <c r="H10860" s="757"/>
      <c r="I10860" s="757"/>
    </row>
    <row r="10861" spans="1:9" ht="15.75" customHeight="1">
      <c r="A10861" s="52">
        <v>4748</v>
      </c>
      <c r="B10861" s="52" t="s">
        <v>13728</v>
      </c>
      <c r="C10861" s="52" t="s">
        <v>10507</v>
      </c>
      <c r="D10861" s="808">
        <v>110.25</v>
      </c>
      <c r="E10861" s="757"/>
      <c r="F10861" s="757"/>
      <c r="G10861" s="757"/>
      <c r="H10861" s="757"/>
      <c r="I10861" s="757"/>
    </row>
    <row r="10862" spans="1:9" ht="15.75" customHeight="1">
      <c r="A10862" s="52">
        <v>4730</v>
      </c>
      <c r="B10862" s="52" t="s">
        <v>13729</v>
      </c>
      <c r="C10862" s="52" t="s">
        <v>10507</v>
      </c>
      <c r="D10862" s="808">
        <v>112.2</v>
      </c>
      <c r="E10862" s="757"/>
      <c r="F10862" s="757"/>
      <c r="G10862" s="757"/>
      <c r="H10862" s="757"/>
      <c r="I10862" s="757"/>
    </row>
    <row r="10863" spans="1:9" ht="15.75" customHeight="1">
      <c r="A10863" s="52">
        <v>13186</v>
      </c>
      <c r="B10863" s="52" t="s">
        <v>13730</v>
      </c>
      <c r="C10863" s="52" t="s">
        <v>10507</v>
      </c>
      <c r="D10863" s="808">
        <v>129.46</v>
      </c>
      <c r="E10863" s="757"/>
      <c r="F10863" s="757"/>
      <c r="G10863" s="757"/>
      <c r="H10863" s="757"/>
      <c r="I10863" s="757"/>
    </row>
    <row r="10864" spans="1:9" ht="15.75" customHeight="1">
      <c r="A10864" s="52">
        <v>10737</v>
      </c>
      <c r="B10864" s="52" t="s">
        <v>13731</v>
      </c>
      <c r="C10864" s="52" t="s">
        <v>10774</v>
      </c>
      <c r="D10864" s="808">
        <v>125.45</v>
      </c>
      <c r="E10864" s="757"/>
      <c r="F10864" s="757"/>
      <c r="G10864" s="757"/>
      <c r="H10864" s="757"/>
      <c r="I10864" s="757"/>
    </row>
    <row r="10865" spans="1:9" ht="15.75" customHeight="1">
      <c r="A10865" s="52">
        <v>10734</v>
      </c>
      <c r="B10865" s="52" t="s">
        <v>13732</v>
      </c>
      <c r="C10865" s="52" t="s">
        <v>10774</v>
      </c>
      <c r="D10865" s="808">
        <v>74.62</v>
      </c>
      <c r="E10865" s="757"/>
      <c r="F10865" s="757"/>
      <c r="G10865" s="757"/>
      <c r="H10865" s="757"/>
      <c r="I10865" s="757"/>
    </row>
    <row r="10866" spans="1:9" ht="15.75" customHeight="1">
      <c r="A10866" s="52">
        <v>4708</v>
      </c>
      <c r="B10866" s="52" t="s">
        <v>13733</v>
      </c>
      <c r="C10866" s="52" t="s">
        <v>10774</v>
      </c>
      <c r="D10866" s="808">
        <v>144.75</v>
      </c>
      <c r="E10866" s="757"/>
      <c r="F10866" s="757"/>
      <c r="G10866" s="757"/>
      <c r="H10866" s="757"/>
      <c r="I10866" s="757"/>
    </row>
    <row r="10867" spans="1:9" ht="15.75" customHeight="1">
      <c r="A10867" s="52">
        <v>4712</v>
      </c>
      <c r="B10867" s="52" t="s">
        <v>13734</v>
      </c>
      <c r="C10867" s="52" t="s">
        <v>10774</v>
      </c>
      <c r="D10867" s="808">
        <v>70.760000000000005</v>
      </c>
      <c r="E10867" s="757"/>
      <c r="F10867" s="757"/>
      <c r="G10867" s="757"/>
      <c r="H10867" s="757"/>
      <c r="I10867" s="757"/>
    </row>
    <row r="10868" spans="1:9" ht="15.75" customHeight="1">
      <c r="A10868" s="52">
        <v>4710</v>
      </c>
      <c r="B10868" s="52" t="s">
        <v>13735</v>
      </c>
      <c r="C10868" s="52" t="s">
        <v>10774</v>
      </c>
      <c r="D10868" s="808">
        <v>226.94</v>
      </c>
      <c r="E10868" s="757"/>
      <c r="F10868" s="757"/>
      <c r="G10868" s="757"/>
      <c r="H10868" s="757"/>
      <c r="I10868" s="757"/>
    </row>
    <row r="10869" spans="1:9" ht="15.75" customHeight="1">
      <c r="A10869" s="52">
        <v>4746</v>
      </c>
      <c r="B10869" s="52" t="s">
        <v>13736</v>
      </c>
      <c r="C10869" s="52" t="s">
        <v>10507</v>
      </c>
      <c r="D10869" s="808">
        <v>83.8</v>
      </c>
      <c r="E10869" s="757"/>
      <c r="F10869" s="757"/>
      <c r="G10869" s="757"/>
      <c r="H10869" s="757"/>
      <c r="I10869" s="757"/>
    </row>
    <row r="10870" spans="1:9" ht="15.75" customHeight="1">
      <c r="A10870" s="52">
        <v>4750</v>
      </c>
      <c r="B10870" s="52" t="s">
        <v>13737</v>
      </c>
      <c r="C10870" s="52" t="s">
        <v>10509</v>
      </c>
      <c r="D10870" s="808">
        <v>17.239999999999998</v>
      </c>
      <c r="E10870" s="757"/>
      <c r="F10870" s="757"/>
      <c r="G10870" s="757"/>
      <c r="H10870" s="757"/>
      <c r="I10870" s="757"/>
    </row>
    <row r="10871" spans="1:9" ht="15.75" customHeight="1">
      <c r="A10871" s="52">
        <v>41065</v>
      </c>
      <c r="B10871" s="52" t="s">
        <v>13738</v>
      </c>
      <c r="C10871" s="52" t="s">
        <v>10511</v>
      </c>
      <c r="D10871" s="967">
        <v>3020.85</v>
      </c>
      <c r="E10871" s="757"/>
      <c r="F10871" s="757"/>
      <c r="G10871" s="757"/>
      <c r="H10871" s="757"/>
      <c r="I10871" s="757"/>
    </row>
    <row r="10872" spans="1:9" ht="15.75" customHeight="1">
      <c r="A10872" s="52">
        <v>34747</v>
      </c>
      <c r="B10872" s="52" t="s">
        <v>13739</v>
      </c>
      <c r="C10872" s="52" t="s">
        <v>10402</v>
      </c>
      <c r="D10872" s="808">
        <v>75.569999999999993</v>
      </c>
      <c r="E10872" s="757"/>
      <c r="F10872" s="757"/>
      <c r="G10872" s="757"/>
      <c r="H10872" s="757"/>
      <c r="I10872" s="757"/>
    </row>
    <row r="10873" spans="1:9" ht="15.75" customHeight="1">
      <c r="A10873" s="52">
        <v>4826</v>
      </c>
      <c r="B10873" s="52" t="s">
        <v>13740</v>
      </c>
      <c r="C10873" s="52" t="s">
        <v>10402</v>
      </c>
      <c r="D10873" s="808">
        <v>81.25</v>
      </c>
      <c r="E10873" s="757"/>
      <c r="F10873" s="757"/>
      <c r="G10873" s="757"/>
      <c r="H10873" s="757"/>
      <c r="I10873" s="757"/>
    </row>
    <row r="10874" spans="1:9" ht="15.75" customHeight="1">
      <c r="A10874" s="52">
        <v>41975</v>
      </c>
      <c r="B10874" s="52" t="s">
        <v>13741</v>
      </c>
      <c r="C10874" s="52" t="s">
        <v>10774</v>
      </c>
      <c r="D10874" s="808">
        <v>104.34</v>
      </c>
      <c r="E10874" s="757"/>
      <c r="F10874" s="757"/>
      <c r="G10874" s="757"/>
      <c r="H10874" s="757"/>
      <c r="I10874" s="757"/>
    </row>
    <row r="10875" spans="1:9" ht="15.75" customHeight="1">
      <c r="A10875" s="52">
        <v>4825</v>
      </c>
      <c r="B10875" s="52" t="s">
        <v>13742</v>
      </c>
      <c r="C10875" s="52" t="s">
        <v>10402</v>
      </c>
      <c r="D10875" s="808">
        <v>112.47</v>
      </c>
      <c r="E10875" s="757"/>
      <c r="F10875" s="757"/>
      <c r="G10875" s="757"/>
      <c r="H10875" s="757"/>
      <c r="I10875" s="757"/>
    </row>
    <row r="10876" spans="1:9" ht="15.75" customHeight="1">
      <c r="A10876" s="52">
        <v>34744</v>
      </c>
      <c r="B10876" s="52" t="s">
        <v>13743</v>
      </c>
      <c r="C10876" s="52" t="s">
        <v>10774</v>
      </c>
      <c r="D10876" s="808">
        <v>37.200000000000003</v>
      </c>
      <c r="E10876" s="757"/>
      <c r="F10876" s="757"/>
      <c r="G10876" s="757"/>
      <c r="H10876" s="757"/>
      <c r="I10876" s="757"/>
    </row>
    <row r="10877" spans="1:9" ht="15.75" customHeight="1">
      <c r="A10877" s="52">
        <v>39430</v>
      </c>
      <c r="B10877" s="52" t="s">
        <v>13744</v>
      </c>
      <c r="C10877" s="52" t="s">
        <v>10358</v>
      </c>
      <c r="D10877" s="808">
        <v>2.2599999999999998</v>
      </c>
      <c r="E10877" s="757"/>
      <c r="F10877" s="757"/>
      <c r="G10877" s="757"/>
      <c r="H10877" s="757"/>
      <c r="I10877" s="757"/>
    </row>
    <row r="10878" spans="1:9" ht="15.75" customHeight="1">
      <c r="A10878" s="52">
        <v>39573</v>
      </c>
      <c r="B10878" s="52" t="s">
        <v>13745</v>
      </c>
      <c r="C10878" s="52" t="s">
        <v>10358</v>
      </c>
      <c r="D10878" s="808">
        <v>2.2200000000000002</v>
      </c>
      <c r="E10878" s="757"/>
      <c r="F10878" s="757"/>
      <c r="G10878" s="757"/>
      <c r="H10878" s="757"/>
      <c r="I10878" s="757"/>
    </row>
    <row r="10879" spans="1:9" ht="15.75" customHeight="1">
      <c r="A10879" s="52">
        <v>38410</v>
      </c>
      <c r="B10879" s="52" t="s">
        <v>13746</v>
      </c>
      <c r="C10879" s="52" t="s">
        <v>10358</v>
      </c>
      <c r="D10879" s="967">
        <v>17606.73</v>
      </c>
      <c r="E10879" s="757"/>
      <c r="F10879" s="757"/>
      <c r="G10879" s="757"/>
      <c r="H10879" s="757"/>
      <c r="I10879" s="757"/>
    </row>
    <row r="10880" spans="1:9" ht="15.75" customHeight="1">
      <c r="A10880" s="52">
        <v>41596</v>
      </c>
      <c r="B10880" s="52" t="s">
        <v>13747</v>
      </c>
      <c r="C10880" s="52" t="s">
        <v>10406</v>
      </c>
      <c r="D10880" s="808">
        <v>14.18</v>
      </c>
      <c r="E10880" s="757"/>
      <c r="F10880" s="757"/>
      <c r="G10880" s="757"/>
      <c r="H10880" s="757"/>
      <c r="I10880" s="757"/>
    </row>
    <row r="10881" spans="1:9" ht="15.75" customHeight="1">
      <c r="A10881" s="52">
        <v>41598</v>
      </c>
      <c r="B10881" s="52" t="s">
        <v>13748</v>
      </c>
      <c r="C10881" s="52" t="s">
        <v>10406</v>
      </c>
      <c r="D10881" s="808">
        <v>14.18</v>
      </c>
      <c r="E10881" s="757"/>
      <c r="F10881" s="757"/>
      <c r="G10881" s="757"/>
      <c r="H10881" s="757"/>
      <c r="I10881" s="757"/>
    </row>
    <row r="10882" spans="1:9" ht="15.75" customHeight="1">
      <c r="A10882" s="52">
        <v>41594</v>
      </c>
      <c r="B10882" s="52" t="s">
        <v>13749</v>
      </c>
      <c r="C10882" s="52" t="s">
        <v>10406</v>
      </c>
      <c r="D10882" s="808">
        <v>14.4</v>
      </c>
      <c r="E10882" s="757"/>
      <c r="F10882" s="757"/>
      <c r="G10882" s="757"/>
      <c r="H10882" s="757"/>
      <c r="I10882" s="757"/>
    </row>
    <row r="10883" spans="1:9" ht="15.75" customHeight="1">
      <c r="A10883" s="52">
        <v>43663</v>
      </c>
      <c r="B10883" s="52" t="s">
        <v>13750</v>
      </c>
      <c r="C10883" s="52" t="s">
        <v>10406</v>
      </c>
      <c r="D10883" s="808">
        <v>11.86</v>
      </c>
      <c r="E10883" s="757"/>
      <c r="F10883" s="757"/>
      <c r="G10883" s="757"/>
      <c r="H10883" s="757"/>
      <c r="I10883" s="757"/>
    </row>
    <row r="10884" spans="1:9" ht="15.75" customHeight="1">
      <c r="A10884" s="52">
        <v>4766</v>
      </c>
      <c r="B10884" s="52" t="s">
        <v>13751</v>
      </c>
      <c r="C10884" s="52" t="s">
        <v>10406</v>
      </c>
      <c r="D10884" s="808">
        <v>11.17</v>
      </c>
      <c r="E10884" s="757"/>
      <c r="F10884" s="757"/>
      <c r="G10884" s="757"/>
      <c r="H10884" s="757"/>
      <c r="I10884" s="757"/>
    </row>
    <row r="10885" spans="1:9" ht="15.75" customHeight="1">
      <c r="A10885" s="52">
        <v>43664</v>
      </c>
      <c r="B10885" s="52" t="s">
        <v>13752</v>
      </c>
      <c r="C10885" s="52" t="s">
        <v>10406</v>
      </c>
      <c r="D10885" s="808">
        <v>11.93</v>
      </c>
      <c r="E10885" s="757"/>
      <c r="F10885" s="757"/>
      <c r="G10885" s="757"/>
      <c r="H10885" s="757"/>
      <c r="I10885" s="757"/>
    </row>
    <row r="10886" spans="1:9" ht="15.75" customHeight="1">
      <c r="A10886" s="52">
        <v>43082</v>
      </c>
      <c r="B10886" s="52" t="s">
        <v>13753</v>
      </c>
      <c r="C10886" s="52" t="s">
        <v>10406</v>
      </c>
      <c r="D10886" s="808">
        <v>13</v>
      </c>
      <c r="E10886" s="757"/>
      <c r="F10886" s="757"/>
      <c r="G10886" s="757"/>
      <c r="H10886" s="757"/>
      <c r="I10886" s="757"/>
    </row>
    <row r="10887" spans="1:9" ht="15.75" customHeight="1">
      <c r="A10887" s="52">
        <v>43665</v>
      </c>
      <c r="B10887" s="52" t="s">
        <v>13754</v>
      </c>
      <c r="C10887" s="52" t="s">
        <v>10406</v>
      </c>
      <c r="D10887" s="808">
        <v>11.17</v>
      </c>
      <c r="E10887" s="757"/>
      <c r="F10887" s="757"/>
      <c r="G10887" s="757"/>
      <c r="H10887" s="757"/>
      <c r="I10887" s="757"/>
    </row>
    <row r="10888" spans="1:9" ht="15.75" customHeight="1">
      <c r="A10888" s="52">
        <v>10966</v>
      </c>
      <c r="B10888" s="52" t="s">
        <v>13755</v>
      </c>
      <c r="C10888" s="52" t="s">
        <v>10406</v>
      </c>
      <c r="D10888" s="808">
        <v>11.86</v>
      </c>
      <c r="E10888" s="757"/>
      <c r="F10888" s="757"/>
      <c r="G10888" s="757"/>
      <c r="H10888" s="757"/>
      <c r="I10888" s="757"/>
    </row>
    <row r="10889" spans="1:9" ht="15.75" customHeight="1">
      <c r="A10889" s="52">
        <v>43692</v>
      </c>
      <c r="B10889" s="52" t="s">
        <v>13756</v>
      </c>
      <c r="C10889" s="52" t="s">
        <v>10406</v>
      </c>
      <c r="D10889" s="808">
        <v>11.86</v>
      </c>
      <c r="E10889" s="757"/>
      <c r="F10889" s="757"/>
      <c r="G10889" s="757"/>
      <c r="H10889" s="757"/>
      <c r="I10889" s="757"/>
    </row>
    <row r="10890" spans="1:9" ht="15.75" customHeight="1">
      <c r="A10890" s="52">
        <v>43083</v>
      </c>
      <c r="B10890" s="52" t="s">
        <v>13757</v>
      </c>
      <c r="C10890" s="52" t="s">
        <v>10406</v>
      </c>
      <c r="D10890" s="808">
        <v>11.26</v>
      </c>
      <c r="E10890" s="757"/>
      <c r="F10890" s="757"/>
      <c r="G10890" s="757"/>
      <c r="H10890" s="757"/>
      <c r="I10890" s="757"/>
    </row>
    <row r="10891" spans="1:9" ht="15.75" customHeight="1">
      <c r="A10891" s="52">
        <v>40535</v>
      </c>
      <c r="B10891" s="52" t="s">
        <v>13758</v>
      </c>
      <c r="C10891" s="52" t="s">
        <v>10406</v>
      </c>
      <c r="D10891" s="808">
        <v>11.26</v>
      </c>
      <c r="E10891" s="757"/>
      <c r="F10891" s="757"/>
      <c r="G10891" s="757"/>
      <c r="H10891" s="757"/>
      <c r="I10891" s="757"/>
    </row>
    <row r="10892" spans="1:9" ht="15.75" customHeight="1">
      <c r="A10892" s="52">
        <v>39427</v>
      </c>
      <c r="B10892" s="52" t="s">
        <v>13759</v>
      </c>
      <c r="C10892" s="52" t="s">
        <v>10402</v>
      </c>
      <c r="D10892" s="808">
        <v>5.99</v>
      </c>
      <c r="E10892" s="757"/>
      <c r="F10892" s="757"/>
      <c r="G10892" s="757"/>
      <c r="H10892" s="757"/>
      <c r="I10892" s="757"/>
    </row>
    <row r="10893" spans="1:9" ht="15.75" customHeight="1">
      <c r="A10893" s="52">
        <v>39424</v>
      </c>
      <c r="B10893" s="52" t="s">
        <v>13760</v>
      </c>
      <c r="C10893" s="52" t="s">
        <v>10402</v>
      </c>
      <c r="D10893" s="808">
        <v>3.56</v>
      </c>
      <c r="E10893" s="757"/>
      <c r="F10893" s="757"/>
      <c r="G10893" s="757"/>
      <c r="H10893" s="757"/>
      <c r="I10893" s="757"/>
    </row>
    <row r="10894" spans="1:9" ht="15.75" customHeight="1">
      <c r="A10894" s="52">
        <v>39425</v>
      </c>
      <c r="B10894" s="52" t="s">
        <v>13761</v>
      </c>
      <c r="C10894" s="52" t="s">
        <v>10402</v>
      </c>
      <c r="D10894" s="808">
        <v>3.52</v>
      </c>
      <c r="E10894" s="757"/>
      <c r="F10894" s="757"/>
      <c r="G10894" s="757"/>
      <c r="H10894" s="757"/>
      <c r="I10894" s="757"/>
    </row>
    <row r="10895" spans="1:9" ht="15.75" customHeight="1">
      <c r="A10895" s="52">
        <v>40664</v>
      </c>
      <c r="B10895" s="52" t="s">
        <v>13762</v>
      </c>
      <c r="C10895" s="52" t="s">
        <v>10406</v>
      </c>
      <c r="D10895" s="808">
        <v>23.1</v>
      </c>
      <c r="E10895" s="757"/>
      <c r="F10895" s="757"/>
      <c r="G10895" s="757"/>
      <c r="H10895" s="757"/>
      <c r="I10895" s="757"/>
    </row>
    <row r="10896" spans="1:9" ht="15.75" customHeight="1">
      <c r="A10896" s="52">
        <v>34360</v>
      </c>
      <c r="B10896" s="52" t="s">
        <v>13763</v>
      </c>
      <c r="C10896" s="52" t="s">
        <v>10406</v>
      </c>
      <c r="D10896" s="808">
        <v>41.11</v>
      </c>
      <c r="E10896" s="757"/>
      <c r="F10896" s="757"/>
      <c r="G10896" s="757"/>
      <c r="H10896" s="757"/>
      <c r="I10896" s="757"/>
    </row>
    <row r="10897" spans="1:9" ht="15.75" customHeight="1">
      <c r="A10897" s="52">
        <v>20259</v>
      </c>
      <c r="B10897" s="52" t="s">
        <v>13764</v>
      </c>
      <c r="C10897" s="52" t="s">
        <v>10402</v>
      </c>
      <c r="D10897" s="808">
        <v>13.2</v>
      </c>
      <c r="E10897" s="757"/>
      <c r="F10897" s="757"/>
      <c r="G10897" s="757"/>
      <c r="H10897" s="757"/>
      <c r="I10897" s="757"/>
    </row>
    <row r="10898" spans="1:9" ht="15.75" customHeight="1">
      <c r="A10898" s="52">
        <v>14077</v>
      </c>
      <c r="B10898" s="52" t="s">
        <v>13765</v>
      </c>
      <c r="C10898" s="52" t="s">
        <v>10402</v>
      </c>
      <c r="D10898" s="808">
        <v>202.04</v>
      </c>
      <c r="E10898" s="757"/>
      <c r="F10898" s="757"/>
      <c r="G10898" s="757"/>
      <c r="H10898" s="757"/>
      <c r="I10898" s="757"/>
    </row>
    <row r="10899" spans="1:9" ht="15.75" customHeight="1">
      <c r="A10899" s="52">
        <v>3678</v>
      </c>
      <c r="B10899" s="52" t="s">
        <v>13766</v>
      </c>
      <c r="C10899" s="52" t="s">
        <v>10402</v>
      </c>
      <c r="D10899" s="808">
        <v>91.32</v>
      </c>
      <c r="E10899" s="757"/>
      <c r="F10899" s="757"/>
      <c r="G10899" s="757"/>
      <c r="H10899" s="757"/>
      <c r="I10899" s="757"/>
    </row>
    <row r="10900" spans="1:9" ht="15.75" customHeight="1">
      <c r="A10900" s="52">
        <v>39418</v>
      </c>
      <c r="B10900" s="52" t="s">
        <v>13767</v>
      </c>
      <c r="C10900" s="52" t="s">
        <v>10402</v>
      </c>
      <c r="D10900" s="808">
        <v>6.68</v>
      </c>
      <c r="E10900" s="757"/>
      <c r="F10900" s="757"/>
      <c r="G10900" s="757"/>
      <c r="H10900" s="757"/>
      <c r="I10900" s="757"/>
    </row>
    <row r="10901" spans="1:9" ht="15.75" customHeight="1">
      <c r="A10901" s="52">
        <v>39419</v>
      </c>
      <c r="B10901" s="52" t="s">
        <v>13768</v>
      </c>
      <c r="C10901" s="52" t="s">
        <v>10402</v>
      </c>
      <c r="D10901" s="808">
        <v>8.14</v>
      </c>
      <c r="E10901" s="757"/>
      <c r="F10901" s="757"/>
      <c r="G10901" s="757"/>
      <c r="H10901" s="757"/>
      <c r="I10901" s="757"/>
    </row>
    <row r="10902" spans="1:9" ht="15.75" customHeight="1">
      <c r="A10902" s="52">
        <v>39420</v>
      </c>
      <c r="B10902" s="52" t="s">
        <v>13769</v>
      </c>
      <c r="C10902" s="52" t="s">
        <v>10402</v>
      </c>
      <c r="D10902" s="808">
        <v>8.99</v>
      </c>
      <c r="E10902" s="757"/>
      <c r="F10902" s="757"/>
      <c r="G10902" s="757"/>
      <c r="H10902" s="757"/>
      <c r="I10902" s="757"/>
    </row>
    <row r="10903" spans="1:9" ht="15.75" customHeight="1">
      <c r="A10903" s="52">
        <v>39571</v>
      </c>
      <c r="B10903" s="52" t="s">
        <v>13770</v>
      </c>
      <c r="C10903" s="52" t="s">
        <v>10402</v>
      </c>
      <c r="D10903" s="808">
        <v>5.43</v>
      </c>
      <c r="E10903" s="757"/>
      <c r="F10903" s="757"/>
      <c r="G10903" s="757"/>
      <c r="H10903" s="757"/>
      <c r="I10903" s="757"/>
    </row>
    <row r="10904" spans="1:9" ht="15.75" customHeight="1">
      <c r="A10904" s="52">
        <v>39421</v>
      </c>
      <c r="B10904" s="52" t="s">
        <v>13771</v>
      </c>
      <c r="C10904" s="52" t="s">
        <v>10402</v>
      </c>
      <c r="D10904" s="808">
        <v>7.91</v>
      </c>
      <c r="E10904" s="757"/>
      <c r="F10904" s="757"/>
      <c r="G10904" s="757"/>
      <c r="H10904" s="757"/>
      <c r="I10904" s="757"/>
    </row>
    <row r="10905" spans="1:9" ht="15.75" customHeight="1">
      <c r="A10905" s="52">
        <v>39422</v>
      </c>
      <c r="B10905" s="52" t="s">
        <v>13772</v>
      </c>
      <c r="C10905" s="52" t="s">
        <v>10402</v>
      </c>
      <c r="D10905" s="808">
        <v>9.24</v>
      </c>
      <c r="E10905" s="757"/>
      <c r="F10905" s="757"/>
      <c r="G10905" s="757"/>
      <c r="H10905" s="757"/>
      <c r="I10905" s="757"/>
    </row>
    <row r="10906" spans="1:9" ht="15.75" customHeight="1">
      <c r="A10906" s="52">
        <v>39423</v>
      </c>
      <c r="B10906" s="52" t="s">
        <v>13773</v>
      </c>
      <c r="C10906" s="52" t="s">
        <v>10402</v>
      </c>
      <c r="D10906" s="808">
        <v>10.73</v>
      </c>
      <c r="E10906" s="757"/>
      <c r="F10906" s="757"/>
      <c r="G10906" s="757"/>
      <c r="H10906" s="757"/>
      <c r="I10906" s="757"/>
    </row>
    <row r="10907" spans="1:9" ht="15.75" customHeight="1">
      <c r="A10907" s="52">
        <v>39426</v>
      </c>
      <c r="B10907" s="52" t="s">
        <v>13774</v>
      </c>
      <c r="C10907" s="52" t="s">
        <v>10402</v>
      </c>
      <c r="D10907" s="808">
        <v>24.12</v>
      </c>
      <c r="E10907" s="757"/>
      <c r="F10907" s="757"/>
      <c r="G10907" s="757"/>
      <c r="H10907" s="757"/>
      <c r="I10907" s="757"/>
    </row>
    <row r="10908" spans="1:9" ht="15.75" customHeight="1">
      <c r="A10908" s="52">
        <v>39429</v>
      </c>
      <c r="B10908" s="52" t="s">
        <v>13775</v>
      </c>
      <c r="C10908" s="52" t="s">
        <v>10402</v>
      </c>
      <c r="D10908" s="808">
        <v>7.61</v>
      </c>
      <c r="E10908" s="757"/>
      <c r="F10908" s="757"/>
      <c r="G10908" s="757"/>
      <c r="H10908" s="757"/>
      <c r="I10908" s="757"/>
    </row>
    <row r="10909" spans="1:9" ht="15.75" customHeight="1">
      <c r="A10909" s="52">
        <v>39428</v>
      </c>
      <c r="B10909" s="52" t="s">
        <v>13776</v>
      </c>
      <c r="C10909" s="52" t="s">
        <v>10402</v>
      </c>
      <c r="D10909" s="808">
        <v>5.81</v>
      </c>
      <c r="E10909" s="757"/>
      <c r="F10909" s="757"/>
      <c r="G10909" s="757"/>
      <c r="H10909" s="757"/>
      <c r="I10909" s="757"/>
    </row>
    <row r="10910" spans="1:9" ht="15.75" customHeight="1">
      <c r="A10910" s="52">
        <v>39572</v>
      </c>
      <c r="B10910" s="52" t="s">
        <v>13777</v>
      </c>
      <c r="C10910" s="52" t="s">
        <v>10402</v>
      </c>
      <c r="D10910" s="808">
        <v>5.03</v>
      </c>
      <c r="E10910" s="757"/>
      <c r="F10910" s="757"/>
      <c r="G10910" s="757"/>
      <c r="H10910" s="757"/>
      <c r="I10910" s="757"/>
    </row>
    <row r="10911" spans="1:9" ht="15.75" customHeight="1">
      <c r="A10911" s="52">
        <v>39570</v>
      </c>
      <c r="B10911" s="52" t="s">
        <v>13778</v>
      </c>
      <c r="C10911" s="52" t="s">
        <v>10402</v>
      </c>
      <c r="D10911" s="808">
        <v>5.34</v>
      </c>
      <c r="E10911" s="757"/>
      <c r="F10911" s="757"/>
      <c r="G10911" s="757"/>
      <c r="H10911" s="757"/>
      <c r="I10911" s="757"/>
    </row>
    <row r="10912" spans="1:9" ht="15.75" customHeight="1">
      <c r="A10912" s="52">
        <v>39569</v>
      </c>
      <c r="B10912" s="52" t="s">
        <v>13779</v>
      </c>
      <c r="C10912" s="52" t="s">
        <v>10402</v>
      </c>
      <c r="D10912" s="808">
        <v>5.27</v>
      </c>
      <c r="E10912" s="757"/>
      <c r="F10912" s="757"/>
      <c r="G10912" s="757"/>
      <c r="H10912" s="757"/>
      <c r="I10912" s="757"/>
    </row>
    <row r="10913" spans="1:9" ht="15.75" customHeight="1">
      <c r="A10913" s="52">
        <v>11552</v>
      </c>
      <c r="B10913" s="52" t="s">
        <v>13780</v>
      </c>
      <c r="C10913" s="52" t="s">
        <v>10402</v>
      </c>
      <c r="D10913" s="808">
        <v>6.94</v>
      </c>
      <c r="E10913" s="757"/>
      <c r="F10913" s="757"/>
      <c r="G10913" s="757"/>
      <c r="H10913" s="757"/>
      <c r="I10913" s="757"/>
    </row>
    <row r="10914" spans="1:9" ht="15.75" customHeight="1">
      <c r="A10914" s="52">
        <v>40598</v>
      </c>
      <c r="B10914" s="52" t="s">
        <v>13781</v>
      </c>
      <c r="C10914" s="52" t="s">
        <v>10406</v>
      </c>
      <c r="D10914" s="808">
        <v>10.98</v>
      </c>
      <c r="E10914" s="757"/>
      <c r="F10914" s="757"/>
      <c r="G10914" s="757"/>
      <c r="H10914" s="757"/>
      <c r="I10914" s="757"/>
    </row>
    <row r="10915" spans="1:9" ht="15.75" customHeight="1">
      <c r="A10915" s="52">
        <v>39029</v>
      </c>
      <c r="B10915" s="52" t="s">
        <v>13782</v>
      </c>
      <c r="C10915" s="52" t="s">
        <v>10402</v>
      </c>
      <c r="D10915" s="808">
        <v>17.03</v>
      </c>
      <c r="E10915" s="757"/>
      <c r="F10915" s="757"/>
      <c r="G10915" s="757"/>
      <c r="H10915" s="757"/>
      <c r="I10915" s="757"/>
    </row>
    <row r="10916" spans="1:9" ht="15.75" customHeight="1">
      <c r="A10916" s="52">
        <v>39028</v>
      </c>
      <c r="B10916" s="52" t="s">
        <v>13783</v>
      </c>
      <c r="C10916" s="52" t="s">
        <v>10402</v>
      </c>
      <c r="D10916" s="808">
        <v>9.91</v>
      </c>
      <c r="E10916" s="757"/>
      <c r="F10916" s="757"/>
      <c r="G10916" s="757"/>
      <c r="H10916" s="757"/>
      <c r="I10916" s="757"/>
    </row>
    <row r="10917" spans="1:9" ht="15.75" customHeight="1">
      <c r="A10917" s="52">
        <v>39328</v>
      </c>
      <c r="B10917" s="52" t="s">
        <v>13784</v>
      </c>
      <c r="C10917" s="52" t="s">
        <v>10402</v>
      </c>
      <c r="D10917" s="808">
        <v>5.45</v>
      </c>
      <c r="E10917" s="757"/>
      <c r="F10917" s="757"/>
      <c r="G10917" s="757"/>
      <c r="H10917" s="757"/>
      <c r="I10917" s="757"/>
    </row>
    <row r="10918" spans="1:9" ht="15.75" customHeight="1">
      <c r="A10918" s="52">
        <v>38541</v>
      </c>
      <c r="B10918" s="52" t="s">
        <v>13785</v>
      </c>
      <c r="C10918" s="52" t="s">
        <v>10358</v>
      </c>
      <c r="D10918" s="967">
        <v>4171710.49</v>
      </c>
      <c r="E10918" s="757"/>
      <c r="F10918" s="757"/>
      <c r="G10918" s="757"/>
      <c r="H10918" s="757"/>
      <c r="I10918" s="757"/>
    </row>
    <row r="10919" spans="1:9" ht="15.75" customHeight="1">
      <c r="A10919" s="52">
        <v>38542</v>
      </c>
      <c r="B10919" s="52" t="s">
        <v>13786</v>
      </c>
      <c r="C10919" s="52" t="s">
        <v>10358</v>
      </c>
      <c r="D10919" s="967">
        <v>6486842.0599999996</v>
      </c>
      <c r="E10919" s="757"/>
      <c r="F10919" s="757"/>
      <c r="G10919" s="757"/>
      <c r="H10919" s="757"/>
      <c r="I10919" s="757"/>
    </row>
    <row r="10920" spans="1:9" ht="15.75" customHeight="1">
      <c r="A10920" s="52">
        <v>38543</v>
      </c>
      <c r="B10920" s="52" t="s">
        <v>13787</v>
      </c>
      <c r="C10920" s="52" t="s">
        <v>10358</v>
      </c>
      <c r="D10920" s="967">
        <v>1588157.93</v>
      </c>
      <c r="E10920" s="757"/>
      <c r="F10920" s="757"/>
      <c r="G10920" s="757"/>
      <c r="H10920" s="757"/>
      <c r="I10920" s="757"/>
    </row>
    <row r="10921" spans="1:9" ht="15.75" customHeight="1">
      <c r="A10921" s="52">
        <v>40406</v>
      </c>
      <c r="B10921" s="52" t="s">
        <v>13788</v>
      </c>
      <c r="C10921" s="52" t="s">
        <v>10358</v>
      </c>
      <c r="D10921" s="967">
        <v>90170.71</v>
      </c>
      <c r="E10921" s="757"/>
      <c r="F10921" s="757"/>
      <c r="G10921" s="757"/>
      <c r="H10921" s="757"/>
      <c r="I10921" s="757"/>
    </row>
    <row r="10922" spans="1:9" ht="15.75" customHeight="1">
      <c r="A10922" s="52">
        <v>40789</v>
      </c>
      <c r="B10922" s="52" t="s">
        <v>13789</v>
      </c>
      <c r="C10922" s="52" t="s">
        <v>10358</v>
      </c>
      <c r="D10922" s="967">
        <v>12994.52</v>
      </c>
      <c r="E10922" s="757"/>
      <c r="F10922" s="757"/>
      <c r="G10922" s="757"/>
      <c r="H10922" s="757"/>
      <c r="I10922" s="757"/>
    </row>
    <row r="10923" spans="1:9" ht="15.75" customHeight="1">
      <c r="A10923" s="52">
        <v>40791</v>
      </c>
      <c r="B10923" s="52" t="s">
        <v>13790</v>
      </c>
      <c r="C10923" s="52" t="s">
        <v>10358</v>
      </c>
      <c r="D10923" s="967">
        <v>40678.519999999997</v>
      </c>
      <c r="E10923" s="757"/>
      <c r="F10923" s="757"/>
      <c r="G10923" s="757"/>
      <c r="H10923" s="757"/>
      <c r="I10923" s="757"/>
    </row>
    <row r="10924" spans="1:9" ht="15.75" customHeight="1">
      <c r="A10924" s="52">
        <v>11651</v>
      </c>
      <c r="B10924" s="52" t="s">
        <v>13791</v>
      </c>
      <c r="C10924" s="52" t="s">
        <v>10358</v>
      </c>
      <c r="D10924" s="967">
        <v>22247.66</v>
      </c>
      <c r="E10924" s="757"/>
      <c r="F10924" s="757"/>
      <c r="G10924" s="757"/>
      <c r="H10924" s="757"/>
      <c r="I10924" s="757"/>
    </row>
    <row r="10925" spans="1:9" ht="15.75" customHeight="1">
      <c r="A10925" s="52">
        <v>40435</v>
      </c>
      <c r="B10925" s="52" t="s">
        <v>13792</v>
      </c>
      <c r="C10925" s="52" t="s">
        <v>10358</v>
      </c>
      <c r="D10925" s="967">
        <v>871250</v>
      </c>
      <c r="E10925" s="757"/>
      <c r="F10925" s="757"/>
      <c r="G10925" s="757"/>
      <c r="H10925" s="757"/>
      <c r="I10925" s="757"/>
    </row>
    <row r="10926" spans="1:9" ht="15.75" customHeight="1">
      <c r="A10926" s="52">
        <v>39012</v>
      </c>
      <c r="B10926" s="52" t="s">
        <v>13793</v>
      </c>
      <c r="C10926" s="52" t="s">
        <v>10358</v>
      </c>
      <c r="D10926" s="967">
        <v>909028.93</v>
      </c>
      <c r="E10926" s="757"/>
      <c r="F10926" s="757"/>
      <c r="G10926" s="757"/>
      <c r="H10926" s="757"/>
      <c r="I10926" s="757"/>
    </row>
    <row r="10927" spans="1:9" ht="15.75" customHeight="1">
      <c r="A10927" s="52">
        <v>13617</v>
      </c>
      <c r="B10927" s="52" t="s">
        <v>13794</v>
      </c>
      <c r="C10927" s="52" t="s">
        <v>10358</v>
      </c>
      <c r="D10927" s="967">
        <v>96557.43</v>
      </c>
      <c r="E10927" s="757"/>
      <c r="F10927" s="757"/>
      <c r="G10927" s="757"/>
      <c r="H10927" s="757"/>
      <c r="I10927" s="757"/>
    </row>
    <row r="10928" spans="1:9" ht="15.75" customHeight="1">
      <c r="A10928" s="52">
        <v>35274</v>
      </c>
      <c r="B10928" s="52" t="s">
        <v>13795</v>
      </c>
      <c r="C10928" s="52" t="s">
        <v>10402</v>
      </c>
      <c r="D10928" s="808">
        <v>39.96</v>
      </c>
      <c r="E10928" s="757"/>
      <c r="F10928" s="757"/>
      <c r="G10928" s="757"/>
      <c r="H10928" s="757"/>
      <c r="I10928" s="757"/>
    </row>
    <row r="10929" spans="1:9" ht="15.75" customHeight="1">
      <c r="A10929" s="52">
        <v>35275</v>
      </c>
      <c r="B10929" s="52" t="s">
        <v>13796</v>
      </c>
      <c r="C10929" s="52" t="s">
        <v>10402</v>
      </c>
      <c r="D10929" s="808">
        <v>84.82</v>
      </c>
      <c r="E10929" s="757"/>
      <c r="F10929" s="757"/>
      <c r="G10929" s="757"/>
      <c r="H10929" s="757"/>
      <c r="I10929" s="757"/>
    </row>
    <row r="10930" spans="1:9" ht="15.75" customHeight="1">
      <c r="A10930" s="52">
        <v>35276</v>
      </c>
      <c r="B10930" s="52" t="s">
        <v>13797</v>
      </c>
      <c r="C10930" s="52" t="s">
        <v>10402</v>
      </c>
      <c r="D10930" s="808">
        <v>147.59</v>
      </c>
      <c r="E10930" s="757"/>
      <c r="F10930" s="757"/>
      <c r="G10930" s="757"/>
      <c r="H10930" s="757"/>
      <c r="I10930" s="757"/>
    </row>
    <row r="10931" spans="1:9" ht="15.75" customHeight="1">
      <c r="A10931" s="52">
        <v>38386</v>
      </c>
      <c r="B10931" s="52" t="s">
        <v>13798</v>
      </c>
      <c r="C10931" s="52" t="s">
        <v>10358</v>
      </c>
      <c r="D10931" s="808">
        <v>4.2</v>
      </c>
      <c r="E10931" s="757"/>
      <c r="F10931" s="757"/>
      <c r="G10931" s="757"/>
      <c r="H10931" s="757"/>
      <c r="I10931" s="757"/>
    </row>
    <row r="10932" spans="1:9" ht="15.75" customHeight="1">
      <c r="A10932" s="52">
        <v>11091</v>
      </c>
      <c r="B10932" s="52" t="s">
        <v>13799</v>
      </c>
      <c r="C10932" s="52" t="s">
        <v>10358</v>
      </c>
      <c r="D10932" s="808">
        <v>1.86</v>
      </c>
      <c r="E10932" s="757"/>
      <c r="F10932" s="757"/>
      <c r="G10932" s="757"/>
      <c r="H10932" s="757"/>
      <c r="I10932" s="757"/>
    </row>
    <row r="10933" spans="1:9" ht="15.75" customHeight="1">
      <c r="A10933" s="52">
        <v>37586</v>
      </c>
      <c r="B10933" s="52" t="s">
        <v>13800</v>
      </c>
      <c r="C10933" s="52" t="s">
        <v>12467</v>
      </c>
      <c r="D10933" s="808">
        <v>46.91</v>
      </c>
      <c r="E10933" s="757"/>
      <c r="F10933" s="757"/>
      <c r="G10933" s="757"/>
      <c r="H10933" s="757"/>
      <c r="I10933" s="757"/>
    </row>
    <row r="10934" spans="1:9" ht="15.75" customHeight="1">
      <c r="A10934" s="52">
        <v>37395</v>
      </c>
      <c r="B10934" s="52" t="s">
        <v>13801</v>
      </c>
      <c r="C10934" s="52" t="s">
        <v>12467</v>
      </c>
      <c r="D10934" s="808">
        <v>40.33</v>
      </c>
      <c r="E10934" s="757"/>
      <c r="F10934" s="757"/>
      <c r="G10934" s="757"/>
      <c r="H10934" s="757"/>
      <c r="I10934" s="757"/>
    </row>
    <row r="10935" spans="1:9" ht="15.75" customHeight="1">
      <c r="A10935" s="52">
        <v>14147</v>
      </c>
      <c r="B10935" s="52" t="s">
        <v>13802</v>
      </c>
      <c r="C10935" s="52" t="s">
        <v>12467</v>
      </c>
      <c r="D10935" s="808">
        <v>53.5</v>
      </c>
      <c r="E10935" s="757"/>
      <c r="F10935" s="757"/>
      <c r="G10935" s="757"/>
      <c r="H10935" s="757"/>
      <c r="I10935" s="757"/>
    </row>
    <row r="10936" spans="1:9" ht="15.75" customHeight="1">
      <c r="A10936" s="52">
        <v>37396</v>
      </c>
      <c r="B10936" s="52" t="s">
        <v>13803</v>
      </c>
      <c r="C10936" s="52" t="s">
        <v>12467</v>
      </c>
      <c r="D10936" s="808">
        <v>33</v>
      </c>
      <c r="E10936" s="757"/>
      <c r="F10936" s="757"/>
      <c r="G10936" s="757"/>
      <c r="H10936" s="757"/>
      <c r="I10936" s="757"/>
    </row>
    <row r="10937" spans="1:9" ht="15.75" customHeight="1">
      <c r="A10937" s="52">
        <v>37397</v>
      </c>
      <c r="B10937" s="52" t="s">
        <v>13804</v>
      </c>
      <c r="C10937" s="52" t="s">
        <v>12467</v>
      </c>
      <c r="D10937" s="808">
        <v>34.57</v>
      </c>
      <c r="E10937" s="757"/>
      <c r="F10937" s="757"/>
      <c r="G10937" s="757"/>
      <c r="H10937" s="757"/>
      <c r="I10937" s="757"/>
    </row>
    <row r="10938" spans="1:9" ht="15.75" customHeight="1">
      <c r="A10938" s="52">
        <v>43606</v>
      </c>
      <c r="B10938" s="52" t="s">
        <v>13805</v>
      </c>
      <c r="C10938" s="52" t="s">
        <v>10358</v>
      </c>
      <c r="D10938" s="808">
        <v>8.32</v>
      </c>
      <c r="E10938" s="757"/>
      <c r="F10938" s="757"/>
      <c r="G10938" s="757"/>
      <c r="H10938" s="757"/>
      <c r="I10938" s="757"/>
    </row>
    <row r="10939" spans="1:9" ht="15.75" customHeight="1">
      <c r="A10939" s="52">
        <v>444</v>
      </c>
      <c r="B10939" s="52" t="s">
        <v>13806</v>
      </c>
      <c r="C10939" s="52" t="s">
        <v>10358</v>
      </c>
      <c r="D10939" s="808">
        <v>34.36</v>
      </c>
      <c r="E10939" s="757"/>
      <c r="F10939" s="757"/>
      <c r="G10939" s="757"/>
      <c r="H10939" s="757"/>
      <c r="I10939" s="757"/>
    </row>
    <row r="10940" spans="1:9" ht="15.75" customHeight="1">
      <c r="A10940" s="52">
        <v>445</v>
      </c>
      <c r="B10940" s="52" t="s">
        <v>13807</v>
      </c>
      <c r="C10940" s="52" t="s">
        <v>10358</v>
      </c>
      <c r="D10940" s="808">
        <v>47.03</v>
      </c>
      <c r="E10940" s="757"/>
      <c r="F10940" s="757"/>
      <c r="G10940" s="757"/>
      <c r="H10940" s="757"/>
      <c r="I10940" s="757"/>
    </row>
    <row r="10941" spans="1:9" ht="15.75" customHeight="1">
      <c r="A10941" s="52">
        <v>4783</v>
      </c>
      <c r="B10941" s="52" t="s">
        <v>13808</v>
      </c>
      <c r="C10941" s="52" t="s">
        <v>10509</v>
      </c>
      <c r="D10941" s="808">
        <v>17.239999999999998</v>
      </c>
      <c r="E10941" s="757"/>
      <c r="F10941" s="757"/>
      <c r="G10941" s="757"/>
      <c r="H10941" s="757"/>
      <c r="I10941" s="757"/>
    </row>
    <row r="10942" spans="1:9" ht="15.75" customHeight="1">
      <c r="A10942" s="52">
        <v>41079</v>
      </c>
      <c r="B10942" s="52" t="s">
        <v>13809</v>
      </c>
      <c r="C10942" s="52" t="s">
        <v>10511</v>
      </c>
      <c r="D10942" s="967">
        <v>3020.85</v>
      </c>
      <c r="E10942" s="757"/>
      <c r="F10942" s="757"/>
      <c r="G10942" s="757"/>
      <c r="H10942" s="757"/>
      <c r="I10942" s="757"/>
    </row>
    <row r="10943" spans="1:9" ht="15.75" customHeight="1">
      <c r="A10943" s="52">
        <v>12874</v>
      </c>
      <c r="B10943" s="52" t="s">
        <v>13810</v>
      </c>
      <c r="C10943" s="52" t="s">
        <v>10509</v>
      </c>
      <c r="D10943" s="808">
        <v>16.73</v>
      </c>
      <c r="E10943" s="757"/>
      <c r="F10943" s="757"/>
      <c r="G10943" s="757"/>
      <c r="H10943" s="757"/>
      <c r="I10943" s="757"/>
    </row>
    <row r="10944" spans="1:9" ht="15.75" customHeight="1">
      <c r="A10944" s="52">
        <v>41082</v>
      </c>
      <c r="B10944" s="52" t="s">
        <v>13811</v>
      </c>
      <c r="C10944" s="52" t="s">
        <v>10511</v>
      </c>
      <c r="D10944" s="967">
        <v>2933.45</v>
      </c>
      <c r="E10944" s="757"/>
      <c r="F10944" s="757"/>
      <c r="G10944" s="757"/>
      <c r="H10944" s="757"/>
      <c r="I10944" s="757"/>
    </row>
    <row r="10945" spans="1:9" ht="15.75" customHeight="1">
      <c r="A10945" s="52">
        <v>4785</v>
      </c>
      <c r="B10945" s="52" t="s">
        <v>13812</v>
      </c>
      <c r="C10945" s="52" t="s">
        <v>10509</v>
      </c>
      <c r="D10945" s="808">
        <v>17.239999999999998</v>
      </c>
      <c r="E10945" s="757"/>
      <c r="F10945" s="757"/>
      <c r="G10945" s="757"/>
      <c r="H10945" s="757"/>
      <c r="I10945" s="757"/>
    </row>
    <row r="10946" spans="1:9" ht="15.75" customHeight="1">
      <c r="A10946" s="52">
        <v>41081</v>
      </c>
      <c r="B10946" s="52" t="s">
        <v>13813</v>
      </c>
      <c r="C10946" s="52" t="s">
        <v>10511</v>
      </c>
      <c r="D10946" s="967">
        <v>3020.85</v>
      </c>
      <c r="E10946" s="757"/>
      <c r="F10946" s="757"/>
      <c r="G10946" s="757"/>
      <c r="H10946" s="757"/>
      <c r="I10946" s="757"/>
    </row>
    <row r="10947" spans="1:9" ht="15.75" customHeight="1">
      <c r="A10947" s="52">
        <v>4801</v>
      </c>
      <c r="B10947" s="52" t="s">
        <v>13814</v>
      </c>
      <c r="C10947" s="52" t="s">
        <v>10774</v>
      </c>
      <c r="D10947" s="808">
        <v>86.66</v>
      </c>
      <c r="E10947" s="757"/>
      <c r="F10947" s="757"/>
      <c r="G10947" s="757"/>
      <c r="H10947" s="757"/>
      <c r="I10947" s="757"/>
    </row>
    <row r="10948" spans="1:9" ht="15.75" customHeight="1">
      <c r="A10948" s="52">
        <v>4794</v>
      </c>
      <c r="B10948" s="52" t="s">
        <v>13815</v>
      </c>
      <c r="C10948" s="52" t="s">
        <v>10774</v>
      </c>
      <c r="D10948" s="808">
        <v>394.69</v>
      </c>
      <c r="E10948" s="757"/>
      <c r="F10948" s="757"/>
      <c r="G10948" s="757"/>
      <c r="H10948" s="757"/>
      <c r="I10948" s="757"/>
    </row>
    <row r="10949" spans="1:9" ht="15.75" customHeight="1">
      <c r="A10949" s="52">
        <v>4796</v>
      </c>
      <c r="B10949" s="52" t="s">
        <v>13816</v>
      </c>
      <c r="C10949" s="52" t="s">
        <v>10774</v>
      </c>
      <c r="D10949" s="808">
        <v>239.73</v>
      </c>
      <c r="E10949" s="757"/>
      <c r="F10949" s="757"/>
      <c r="G10949" s="757"/>
      <c r="H10949" s="757"/>
      <c r="I10949" s="757"/>
    </row>
    <row r="10950" spans="1:9" ht="15.75" customHeight="1">
      <c r="A10950" s="52">
        <v>4800</v>
      </c>
      <c r="B10950" s="52" t="s">
        <v>13817</v>
      </c>
      <c r="C10950" s="52" t="s">
        <v>10774</v>
      </c>
      <c r="D10950" s="808">
        <v>65.930000000000007</v>
      </c>
      <c r="E10950" s="757"/>
      <c r="F10950" s="757"/>
      <c r="G10950" s="757"/>
      <c r="H10950" s="757"/>
      <c r="I10950" s="757"/>
    </row>
    <row r="10951" spans="1:9" ht="15.75" customHeight="1">
      <c r="A10951" s="52">
        <v>4795</v>
      </c>
      <c r="B10951" s="52" t="s">
        <v>13818</v>
      </c>
      <c r="C10951" s="52" t="s">
        <v>10774</v>
      </c>
      <c r="D10951" s="808">
        <v>384.21</v>
      </c>
      <c r="E10951" s="757"/>
      <c r="F10951" s="757"/>
      <c r="G10951" s="757"/>
      <c r="H10951" s="757"/>
      <c r="I10951" s="757"/>
    </row>
    <row r="10952" spans="1:9" ht="15.75" customHeight="1">
      <c r="A10952" s="52">
        <v>39694</v>
      </c>
      <c r="B10952" s="52" t="s">
        <v>13819</v>
      </c>
      <c r="C10952" s="52" t="s">
        <v>10774</v>
      </c>
      <c r="D10952" s="808">
        <v>490.83</v>
      </c>
      <c r="E10952" s="757"/>
      <c r="F10952" s="757"/>
      <c r="G10952" s="757"/>
      <c r="H10952" s="757"/>
      <c r="I10952" s="757"/>
    </row>
    <row r="10953" spans="1:9" ht="15.75" customHeight="1">
      <c r="A10953" s="52">
        <v>1292</v>
      </c>
      <c r="B10953" s="52" t="s">
        <v>13820</v>
      </c>
      <c r="C10953" s="52" t="s">
        <v>10774</v>
      </c>
      <c r="D10953" s="808">
        <v>67.27</v>
      </c>
      <c r="E10953" s="757"/>
      <c r="F10953" s="757"/>
      <c r="G10953" s="757"/>
      <c r="H10953" s="757"/>
      <c r="I10953" s="757"/>
    </row>
    <row r="10954" spans="1:9" ht="15.75" customHeight="1">
      <c r="A10954" s="52">
        <v>1287</v>
      </c>
      <c r="B10954" s="52" t="s">
        <v>13821</v>
      </c>
      <c r="C10954" s="52" t="s">
        <v>10774</v>
      </c>
      <c r="D10954" s="808">
        <v>33</v>
      </c>
      <c r="E10954" s="757"/>
      <c r="F10954" s="757"/>
      <c r="G10954" s="757"/>
      <c r="H10954" s="757"/>
      <c r="I10954" s="757"/>
    </row>
    <row r="10955" spans="1:9" ht="15.75" customHeight="1">
      <c r="A10955" s="52">
        <v>1297</v>
      </c>
      <c r="B10955" s="52" t="s">
        <v>13822</v>
      </c>
      <c r="C10955" s="52" t="s">
        <v>10774</v>
      </c>
      <c r="D10955" s="808">
        <v>27.37</v>
      </c>
      <c r="E10955" s="757"/>
      <c r="F10955" s="757"/>
      <c r="G10955" s="757"/>
      <c r="H10955" s="757"/>
      <c r="I10955" s="757"/>
    </row>
    <row r="10956" spans="1:9" ht="15.75" customHeight="1">
      <c r="A10956" s="52">
        <v>4786</v>
      </c>
      <c r="B10956" s="52" t="s">
        <v>13823</v>
      </c>
      <c r="C10956" s="52" t="s">
        <v>10774</v>
      </c>
      <c r="D10956" s="808">
        <v>120</v>
      </c>
      <c r="E10956" s="757"/>
      <c r="F10956" s="757"/>
      <c r="G10956" s="757"/>
      <c r="H10956" s="757"/>
      <c r="I10956" s="757"/>
    </row>
    <row r="10957" spans="1:9" ht="15.75" customHeight="1">
      <c r="A10957" s="52">
        <v>10840</v>
      </c>
      <c r="B10957" s="52" t="s">
        <v>13824</v>
      </c>
      <c r="C10957" s="52" t="s">
        <v>10774</v>
      </c>
      <c r="D10957" s="808">
        <v>270</v>
      </c>
      <c r="E10957" s="757"/>
      <c r="F10957" s="757"/>
      <c r="G10957" s="757"/>
      <c r="H10957" s="757"/>
      <c r="I10957" s="757"/>
    </row>
    <row r="10958" spans="1:9" ht="15.75" customHeight="1">
      <c r="A10958" s="52">
        <v>10841</v>
      </c>
      <c r="B10958" s="52" t="s">
        <v>13825</v>
      </c>
      <c r="C10958" s="52" t="s">
        <v>10774</v>
      </c>
      <c r="D10958" s="808">
        <v>203.77</v>
      </c>
      <c r="E10958" s="757"/>
      <c r="F10958" s="757"/>
      <c r="G10958" s="757"/>
      <c r="H10958" s="757"/>
      <c r="I10958" s="757"/>
    </row>
    <row r="10959" spans="1:9" ht="15.75" customHeight="1">
      <c r="A10959" s="52">
        <v>44540</v>
      </c>
      <c r="B10959" s="52" t="s">
        <v>13826</v>
      </c>
      <c r="C10959" s="52" t="s">
        <v>10774</v>
      </c>
      <c r="D10959" s="808">
        <v>260.37</v>
      </c>
      <c r="E10959" s="757"/>
      <c r="F10959" s="757"/>
      <c r="G10959" s="757"/>
      <c r="H10959" s="757"/>
      <c r="I10959" s="757"/>
    </row>
    <row r="10960" spans="1:9" ht="15.75" customHeight="1">
      <c r="A10960" s="52">
        <v>10842</v>
      </c>
      <c r="B10960" s="52" t="s">
        <v>13827</v>
      </c>
      <c r="C10960" s="52" t="s">
        <v>10774</v>
      </c>
      <c r="D10960" s="808">
        <v>294.33</v>
      </c>
      <c r="E10960" s="757"/>
      <c r="F10960" s="757"/>
      <c r="G10960" s="757"/>
      <c r="H10960" s="757"/>
      <c r="I10960" s="757"/>
    </row>
    <row r="10961" spans="1:9" ht="15.75" customHeight="1">
      <c r="A10961" s="52">
        <v>21108</v>
      </c>
      <c r="B10961" s="52" t="s">
        <v>13828</v>
      </c>
      <c r="C10961" s="52" t="s">
        <v>10774</v>
      </c>
      <c r="D10961" s="808">
        <v>89.66</v>
      </c>
      <c r="E10961" s="757"/>
      <c r="F10961" s="757"/>
      <c r="G10961" s="757"/>
      <c r="H10961" s="757"/>
      <c r="I10961" s="757"/>
    </row>
    <row r="10962" spans="1:9" ht="15.75" customHeight="1">
      <c r="A10962" s="52">
        <v>38180</v>
      </c>
      <c r="B10962" s="52" t="s">
        <v>13829</v>
      </c>
      <c r="C10962" s="52" t="s">
        <v>10774</v>
      </c>
      <c r="D10962" s="808">
        <v>193.01</v>
      </c>
      <c r="E10962" s="757"/>
      <c r="F10962" s="757"/>
      <c r="G10962" s="757"/>
      <c r="H10962" s="757"/>
      <c r="I10962" s="757"/>
    </row>
    <row r="10963" spans="1:9" ht="15.75" customHeight="1">
      <c r="A10963" s="52">
        <v>40648</v>
      </c>
      <c r="B10963" s="52" t="s">
        <v>13830</v>
      </c>
      <c r="C10963" s="52" t="s">
        <v>10774</v>
      </c>
      <c r="D10963" s="808">
        <v>230.4</v>
      </c>
      <c r="E10963" s="757"/>
      <c r="F10963" s="757"/>
      <c r="G10963" s="757"/>
      <c r="H10963" s="757"/>
      <c r="I10963" s="757"/>
    </row>
    <row r="10964" spans="1:9" ht="15.75" customHeight="1">
      <c r="A10964" s="52">
        <v>40649</v>
      </c>
      <c r="B10964" s="52" t="s">
        <v>13831</v>
      </c>
      <c r="C10964" s="52" t="s">
        <v>10774</v>
      </c>
      <c r="D10964" s="808">
        <v>134.19999999999999</v>
      </c>
      <c r="E10964" s="757"/>
      <c r="F10964" s="757"/>
      <c r="G10964" s="757"/>
      <c r="H10964" s="757"/>
      <c r="I10964" s="757"/>
    </row>
    <row r="10965" spans="1:9" ht="15.75" customHeight="1">
      <c r="A10965" s="52">
        <v>40650</v>
      </c>
      <c r="B10965" s="52" t="s">
        <v>13832</v>
      </c>
      <c r="C10965" s="52" t="s">
        <v>10774</v>
      </c>
      <c r="D10965" s="808">
        <v>172.8</v>
      </c>
      <c r="E10965" s="757"/>
      <c r="F10965" s="757"/>
      <c r="G10965" s="757"/>
      <c r="H10965" s="757"/>
      <c r="I10965" s="757"/>
    </row>
    <row r="10966" spans="1:9" ht="15.75" customHeight="1">
      <c r="A10966" s="52">
        <v>40651</v>
      </c>
      <c r="B10966" s="52" t="s">
        <v>13833</v>
      </c>
      <c r="C10966" s="52" t="s">
        <v>10774</v>
      </c>
      <c r="D10966" s="808">
        <v>318.72000000000003</v>
      </c>
      <c r="E10966" s="757"/>
      <c r="F10966" s="757"/>
      <c r="G10966" s="757"/>
      <c r="H10966" s="757"/>
      <c r="I10966" s="757"/>
    </row>
    <row r="10967" spans="1:9" ht="15.75" customHeight="1">
      <c r="A10967" s="52">
        <v>40652</v>
      </c>
      <c r="B10967" s="52" t="s">
        <v>13834</v>
      </c>
      <c r="C10967" s="52" t="s">
        <v>10774</v>
      </c>
      <c r="D10967" s="808">
        <v>170.88</v>
      </c>
      <c r="E10967" s="757"/>
      <c r="F10967" s="757"/>
      <c r="G10967" s="757"/>
      <c r="H10967" s="757"/>
      <c r="I10967" s="757"/>
    </row>
    <row r="10968" spans="1:9" ht="15.75" customHeight="1">
      <c r="A10968" s="52">
        <v>40647</v>
      </c>
      <c r="B10968" s="52" t="s">
        <v>13835</v>
      </c>
      <c r="C10968" s="52" t="s">
        <v>10774</v>
      </c>
      <c r="D10968" s="808">
        <v>188.16</v>
      </c>
      <c r="E10968" s="757"/>
      <c r="F10968" s="757"/>
      <c r="G10968" s="757"/>
      <c r="H10968" s="757"/>
      <c r="I10968" s="757"/>
    </row>
    <row r="10969" spans="1:9" ht="15.75" customHeight="1">
      <c r="A10969" s="52">
        <v>40653</v>
      </c>
      <c r="B10969" s="52" t="s">
        <v>13836</v>
      </c>
      <c r="C10969" s="52" t="s">
        <v>10774</v>
      </c>
      <c r="D10969" s="808">
        <v>144</v>
      </c>
      <c r="E10969" s="757"/>
      <c r="F10969" s="757"/>
      <c r="G10969" s="757"/>
      <c r="H10969" s="757"/>
      <c r="I10969" s="757"/>
    </row>
    <row r="10970" spans="1:9" ht="15.75" customHeight="1">
      <c r="A10970" s="52">
        <v>36178</v>
      </c>
      <c r="B10970" s="52" t="s">
        <v>13837</v>
      </c>
      <c r="C10970" s="52" t="s">
        <v>10358</v>
      </c>
      <c r="D10970" s="808">
        <v>9.8699999999999992</v>
      </c>
      <c r="E10970" s="757"/>
      <c r="F10970" s="757"/>
      <c r="G10970" s="757"/>
      <c r="H10970" s="757"/>
      <c r="I10970" s="757"/>
    </row>
    <row r="10971" spans="1:9" ht="15.75" customHeight="1">
      <c r="A10971" s="52">
        <v>38195</v>
      </c>
      <c r="B10971" s="52" t="s">
        <v>13838</v>
      </c>
      <c r="C10971" s="52" t="s">
        <v>10774</v>
      </c>
      <c r="D10971" s="808">
        <v>105.89</v>
      </c>
      <c r="E10971" s="757"/>
      <c r="F10971" s="757"/>
      <c r="G10971" s="757"/>
      <c r="H10971" s="757"/>
      <c r="I10971" s="757"/>
    </row>
    <row r="10972" spans="1:9" ht="15.75" customHeight="1">
      <c r="A10972" s="52">
        <v>38181</v>
      </c>
      <c r="B10972" s="52" t="s">
        <v>13839</v>
      </c>
      <c r="C10972" s="52" t="s">
        <v>10774</v>
      </c>
      <c r="D10972" s="808">
        <v>263.49</v>
      </c>
      <c r="E10972" s="757"/>
      <c r="F10972" s="757"/>
      <c r="G10972" s="757"/>
      <c r="H10972" s="757"/>
      <c r="I10972" s="757"/>
    </row>
    <row r="10973" spans="1:9" ht="15.75" customHeight="1">
      <c r="A10973" s="52">
        <v>38182</v>
      </c>
      <c r="B10973" s="52" t="s">
        <v>13840</v>
      </c>
      <c r="C10973" s="52" t="s">
        <v>10774</v>
      </c>
      <c r="D10973" s="808">
        <v>250.99</v>
      </c>
      <c r="E10973" s="757"/>
      <c r="F10973" s="757"/>
      <c r="G10973" s="757"/>
      <c r="H10973" s="757"/>
      <c r="I10973" s="757"/>
    </row>
    <row r="10974" spans="1:9" ht="15.75" customHeight="1">
      <c r="A10974" s="52">
        <v>38186</v>
      </c>
      <c r="B10974" s="52" t="s">
        <v>13841</v>
      </c>
      <c r="C10974" s="52" t="s">
        <v>10774</v>
      </c>
      <c r="D10974" s="808">
        <v>652.4</v>
      </c>
      <c r="E10974" s="757"/>
      <c r="F10974" s="757"/>
      <c r="G10974" s="757"/>
      <c r="H10974" s="757"/>
      <c r="I10974" s="757"/>
    </row>
    <row r="10975" spans="1:9" ht="15.75" customHeight="1">
      <c r="A10975" s="52">
        <v>38185</v>
      </c>
      <c r="B10975" s="52" t="s">
        <v>13842</v>
      </c>
      <c r="C10975" s="52" t="s">
        <v>10774</v>
      </c>
      <c r="D10975" s="808">
        <v>580.87</v>
      </c>
      <c r="E10975" s="757"/>
      <c r="F10975" s="757"/>
      <c r="G10975" s="757"/>
      <c r="H10975" s="757"/>
      <c r="I10975" s="757"/>
    </row>
    <row r="10976" spans="1:9" ht="15.75" customHeight="1">
      <c r="A10976" s="52">
        <v>40654</v>
      </c>
      <c r="B10976" s="52" t="s">
        <v>13843</v>
      </c>
      <c r="C10976" s="52" t="s">
        <v>10774</v>
      </c>
      <c r="D10976" s="808">
        <v>223.68</v>
      </c>
      <c r="E10976" s="757"/>
      <c r="F10976" s="757"/>
      <c r="G10976" s="757"/>
      <c r="H10976" s="757"/>
      <c r="I10976" s="757"/>
    </row>
    <row r="10977" spans="1:9" ht="15.75" customHeight="1">
      <c r="A10977" s="52">
        <v>44541</v>
      </c>
      <c r="B10977" s="52" t="s">
        <v>13844</v>
      </c>
      <c r="C10977" s="52" t="s">
        <v>10774</v>
      </c>
      <c r="D10977" s="808">
        <v>215.09</v>
      </c>
      <c r="E10977" s="757"/>
      <c r="F10977" s="757"/>
      <c r="G10977" s="757"/>
      <c r="H10977" s="757"/>
      <c r="I10977" s="757"/>
    </row>
    <row r="10978" spans="1:9" ht="15.75" customHeight="1">
      <c r="A10978" s="52">
        <v>4822</v>
      </c>
      <c r="B10978" s="52" t="s">
        <v>13845</v>
      </c>
      <c r="C10978" s="52" t="s">
        <v>10774</v>
      </c>
      <c r="D10978" s="808">
        <v>311.32</v>
      </c>
      <c r="E10978" s="757"/>
      <c r="F10978" s="757"/>
      <c r="G10978" s="757"/>
      <c r="H10978" s="757"/>
      <c r="I10978" s="757"/>
    </row>
    <row r="10979" spans="1:9" ht="15.75" customHeight="1">
      <c r="A10979" s="52">
        <v>4818</v>
      </c>
      <c r="B10979" s="52" t="s">
        <v>13846</v>
      </c>
      <c r="C10979" s="52" t="s">
        <v>10774</v>
      </c>
      <c r="D10979" s="808">
        <v>320</v>
      </c>
      <c r="E10979" s="757"/>
      <c r="F10979" s="757"/>
      <c r="G10979" s="757"/>
      <c r="H10979" s="757"/>
      <c r="I10979" s="757"/>
    </row>
    <row r="10980" spans="1:9" ht="15.75" customHeight="1">
      <c r="A10980" s="52">
        <v>39567</v>
      </c>
      <c r="B10980" s="52" t="s">
        <v>13847</v>
      </c>
      <c r="C10980" s="52" t="s">
        <v>10774</v>
      </c>
      <c r="D10980" s="808">
        <v>41.99</v>
      </c>
      <c r="E10980" s="757"/>
      <c r="F10980" s="757"/>
      <c r="G10980" s="757"/>
      <c r="H10980" s="757"/>
      <c r="I10980" s="757"/>
    </row>
    <row r="10981" spans="1:9" ht="15.75" customHeight="1">
      <c r="A10981" s="52">
        <v>39566</v>
      </c>
      <c r="B10981" s="52" t="s">
        <v>13848</v>
      </c>
      <c r="C10981" s="52" t="s">
        <v>10774</v>
      </c>
      <c r="D10981" s="808">
        <v>44.44</v>
      </c>
      <c r="E10981" s="757"/>
      <c r="F10981" s="757"/>
      <c r="G10981" s="757"/>
      <c r="H10981" s="757"/>
      <c r="I10981" s="757"/>
    </row>
    <row r="10982" spans="1:9" ht="15.75" customHeight="1">
      <c r="A10982" s="52">
        <v>39416</v>
      </c>
      <c r="B10982" s="52" t="s">
        <v>13849</v>
      </c>
      <c r="C10982" s="52" t="s">
        <v>10774</v>
      </c>
      <c r="D10982" s="808">
        <v>27.09</v>
      </c>
      <c r="E10982" s="757"/>
      <c r="F10982" s="757"/>
      <c r="G10982" s="757"/>
      <c r="H10982" s="757"/>
      <c r="I10982" s="757"/>
    </row>
    <row r="10983" spans="1:9" ht="15.75" customHeight="1">
      <c r="A10983" s="52">
        <v>39417</v>
      </c>
      <c r="B10983" s="52" t="s">
        <v>13850</v>
      </c>
      <c r="C10983" s="52" t="s">
        <v>10774</v>
      </c>
      <c r="D10983" s="808">
        <v>26.42</v>
      </c>
      <c r="E10983" s="757"/>
      <c r="F10983" s="757"/>
      <c r="G10983" s="757"/>
      <c r="H10983" s="757"/>
      <c r="I10983" s="757"/>
    </row>
    <row r="10984" spans="1:9" ht="15.75" customHeight="1">
      <c r="A10984" s="52">
        <v>43742</v>
      </c>
      <c r="B10984" s="52" t="s">
        <v>13851</v>
      </c>
      <c r="C10984" s="52" t="s">
        <v>10774</v>
      </c>
      <c r="D10984" s="808">
        <v>28.5</v>
      </c>
      <c r="E10984" s="757"/>
      <c r="F10984" s="757"/>
      <c r="G10984" s="757"/>
      <c r="H10984" s="757"/>
      <c r="I10984" s="757"/>
    </row>
    <row r="10985" spans="1:9" ht="15.75" customHeight="1">
      <c r="A10985" s="52">
        <v>39414</v>
      </c>
      <c r="B10985" s="52" t="s">
        <v>13852</v>
      </c>
      <c r="C10985" s="52" t="s">
        <v>10774</v>
      </c>
      <c r="D10985" s="808">
        <v>25.65</v>
      </c>
      <c r="E10985" s="757"/>
      <c r="F10985" s="757"/>
      <c r="G10985" s="757"/>
      <c r="H10985" s="757"/>
      <c r="I10985" s="757"/>
    </row>
    <row r="10986" spans="1:9" ht="15.75" customHeight="1">
      <c r="A10986" s="52">
        <v>39415</v>
      </c>
      <c r="B10986" s="52" t="s">
        <v>13853</v>
      </c>
      <c r="C10986" s="52" t="s">
        <v>10774</v>
      </c>
      <c r="D10986" s="808">
        <v>22.11</v>
      </c>
      <c r="E10986" s="757"/>
      <c r="F10986" s="757"/>
      <c r="G10986" s="757"/>
      <c r="H10986" s="757"/>
      <c r="I10986" s="757"/>
    </row>
    <row r="10987" spans="1:9" ht="15.75" customHeight="1">
      <c r="A10987" s="52">
        <v>43740</v>
      </c>
      <c r="B10987" s="52" t="s">
        <v>13854</v>
      </c>
      <c r="C10987" s="52" t="s">
        <v>10774</v>
      </c>
      <c r="D10987" s="808">
        <v>27</v>
      </c>
      <c r="E10987" s="757"/>
      <c r="F10987" s="757"/>
      <c r="G10987" s="757"/>
      <c r="H10987" s="757"/>
      <c r="I10987" s="757"/>
    </row>
    <row r="10988" spans="1:9" ht="15.75" customHeight="1">
      <c r="A10988" s="52">
        <v>39412</v>
      </c>
      <c r="B10988" s="52" t="s">
        <v>13855</v>
      </c>
      <c r="C10988" s="52" t="s">
        <v>10774</v>
      </c>
      <c r="D10988" s="808">
        <v>18.52</v>
      </c>
      <c r="E10988" s="757"/>
      <c r="F10988" s="757"/>
      <c r="G10988" s="757"/>
      <c r="H10988" s="757"/>
      <c r="I10988" s="757"/>
    </row>
    <row r="10989" spans="1:9" ht="15.75" customHeight="1">
      <c r="A10989" s="52">
        <v>39413</v>
      </c>
      <c r="B10989" s="52" t="s">
        <v>13856</v>
      </c>
      <c r="C10989" s="52" t="s">
        <v>10774</v>
      </c>
      <c r="D10989" s="808">
        <v>20.02</v>
      </c>
      <c r="E10989" s="757"/>
      <c r="F10989" s="757"/>
      <c r="G10989" s="757"/>
      <c r="H10989" s="757"/>
      <c r="I10989" s="757"/>
    </row>
    <row r="10990" spans="1:9" ht="15.75" customHeight="1">
      <c r="A10990" s="52">
        <v>43741</v>
      </c>
      <c r="B10990" s="52" t="s">
        <v>13857</v>
      </c>
      <c r="C10990" s="52" t="s">
        <v>10774</v>
      </c>
      <c r="D10990" s="808">
        <v>21.35</v>
      </c>
      <c r="E10990" s="757"/>
      <c r="F10990" s="757"/>
      <c r="G10990" s="757"/>
      <c r="H10990" s="757"/>
      <c r="I10990" s="757"/>
    </row>
    <row r="10991" spans="1:9" ht="15.75" customHeight="1">
      <c r="A10991" s="52">
        <v>11062</v>
      </c>
      <c r="B10991" s="52" t="s">
        <v>13858</v>
      </c>
      <c r="C10991" s="52" t="s">
        <v>10774</v>
      </c>
      <c r="D10991" s="808">
        <v>66.13</v>
      </c>
      <c r="E10991" s="757"/>
      <c r="F10991" s="757"/>
      <c r="G10991" s="757"/>
      <c r="H10991" s="757"/>
      <c r="I10991" s="757"/>
    </row>
    <row r="10992" spans="1:9" ht="15.75" customHeight="1">
      <c r="A10992" s="52">
        <v>11063</v>
      </c>
      <c r="B10992" s="52" t="s">
        <v>13859</v>
      </c>
      <c r="C10992" s="52" t="s">
        <v>10774</v>
      </c>
      <c r="D10992" s="808">
        <v>40.47</v>
      </c>
      <c r="E10992" s="757"/>
      <c r="F10992" s="757"/>
      <c r="G10992" s="757"/>
      <c r="H10992" s="757"/>
      <c r="I10992" s="757"/>
    </row>
    <row r="10993" spans="1:9" ht="15.75" customHeight="1">
      <c r="A10993" s="52">
        <v>13521</v>
      </c>
      <c r="B10993" s="52" t="s">
        <v>13860</v>
      </c>
      <c r="C10993" s="52" t="s">
        <v>10358</v>
      </c>
      <c r="D10993" s="808">
        <v>132</v>
      </c>
      <c r="E10993" s="757"/>
      <c r="F10993" s="757"/>
      <c r="G10993" s="757"/>
      <c r="H10993" s="757"/>
      <c r="I10993" s="757"/>
    </row>
    <row r="10994" spans="1:9" ht="15.75" customHeight="1">
      <c r="A10994" s="52">
        <v>10851</v>
      </c>
      <c r="B10994" s="52" t="s">
        <v>13861</v>
      </c>
      <c r="C10994" s="52" t="s">
        <v>10358</v>
      </c>
      <c r="D10994" s="808">
        <v>82.79</v>
      </c>
      <c r="E10994" s="757"/>
      <c r="F10994" s="757"/>
      <c r="G10994" s="757"/>
      <c r="H10994" s="757"/>
      <c r="I10994" s="757"/>
    </row>
    <row r="10995" spans="1:9" ht="15.75" customHeight="1">
      <c r="A10995" s="52">
        <v>39515</v>
      </c>
      <c r="B10995" s="52" t="s">
        <v>13862</v>
      </c>
      <c r="C10995" s="52" t="s">
        <v>10358</v>
      </c>
      <c r="D10995" s="808">
        <v>53.34</v>
      </c>
      <c r="E10995" s="757"/>
      <c r="F10995" s="757"/>
      <c r="G10995" s="757"/>
      <c r="H10995" s="757"/>
      <c r="I10995" s="757"/>
    </row>
    <row r="10996" spans="1:9" ht="15.75" customHeight="1">
      <c r="A10996" s="52">
        <v>39516</v>
      </c>
      <c r="B10996" s="52" t="s">
        <v>13863</v>
      </c>
      <c r="C10996" s="52" t="s">
        <v>10358</v>
      </c>
      <c r="D10996" s="808">
        <v>44.97</v>
      </c>
      <c r="E10996" s="757"/>
      <c r="F10996" s="757"/>
      <c r="G10996" s="757"/>
      <c r="H10996" s="757"/>
      <c r="I10996" s="757"/>
    </row>
    <row r="10997" spans="1:9" ht="15.75" customHeight="1">
      <c r="A10997" s="52">
        <v>39514</v>
      </c>
      <c r="B10997" s="52" t="s">
        <v>13864</v>
      </c>
      <c r="C10997" s="52" t="s">
        <v>10358</v>
      </c>
      <c r="D10997" s="808">
        <v>27.98</v>
      </c>
      <c r="E10997" s="757"/>
      <c r="F10997" s="757"/>
      <c r="G10997" s="757"/>
      <c r="H10997" s="757"/>
      <c r="I10997" s="757"/>
    </row>
    <row r="10998" spans="1:9" ht="15.75" customHeight="1">
      <c r="A10998" s="52">
        <v>4812</v>
      </c>
      <c r="B10998" s="52" t="s">
        <v>13865</v>
      </c>
      <c r="C10998" s="52" t="s">
        <v>10774</v>
      </c>
      <c r="D10998" s="808">
        <v>11.11</v>
      </c>
      <c r="E10998" s="757"/>
      <c r="F10998" s="757"/>
      <c r="G10998" s="757"/>
      <c r="H10998" s="757"/>
      <c r="I10998" s="757"/>
    </row>
    <row r="10999" spans="1:9" ht="15.75" customHeight="1">
      <c r="A10999" s="52">
        <v>10849</v>
      </c>
      <c r="B10999" s="52" t="s">
        <v>13866</v>
      </c>
      <c r="C10999" s="52" t="s">
        <v>10358</v>
      </c>
      <c r="D10999" s="967">
        <v>1920.01</v>
      </c>
      <c r="E10999" s="757"/>
      <c r="F10999" s="757"/>
      <c r="G10999" s="757"/>
      <c r="H10999" s="757"/>
      <c r="I10999" s="757"/>
    </row>
    <row r="11000" spans="1:9" ht="15.75" customHeight="1">
      <c r="A11000" s="52">
        <v>10848</v>
      </c>
      <c r="B11000" s="52" t="s">
        <v>13867</v>
      </c>
      <c r="C11000" s="52" t="s">
        <v>10358</v>
      </c>
      <c r="D11000" s="967">
        <v>1206.01</v>
      </c>
      <c r="E11000" s="757"/>
      <c r="F11000" s="757"/>
      <c r="G11000" s="757"/>
      <c r="H11000" s="757"/>
      <c r="I11000" s="757"/>
    </row>
    <row r="11001" spans="1:9" ht="15.75" customHeight="1">
      <c r="A11001" s="52">
        <v>4813</v>
      </c>
      <c r="B11001" s="52" t="s">
        <v>13868</v>
      </c>
      <c r="C11001" s="52" t="s">
        <v>10774</v>
      </c>
      <c r="D11001" s="808">
        <v>400</v>
      </c>
      <c r="E11001" s="757"/>
      <c r="F11001" s="757"/>
      <c r="G11001" s="757"/>
      <c r="H11001" s="757"/>
      <c r="I11001" s="757"/>
    </row>
    <row r="11002" spans="1:9" ht="15.75" customHeight="1">
      <c r="A11002" s="52">
        <v>37560</v>
      </c>
      <c r="B11002" s="52" t="s">
        <v>13869</v>
      </c>
      <c r="C11002" s="52" t="s">
        <v>10358</v>
      </c>
      <c r="D11002" s="808">
        <v>34.450000000000003</v>
      </c>
      <c r="E11002" s="757"/>
      <c r="F11002" s="757"/>
      <c r="G11002" s="757"/>
      <c r="H11002" s="757"/>
      <c r="I11002" s="757"/>
    </row>
    <row r="11003" spans="1:9" ht="15.75" customHeight="1">
      <c r="A11003" s="52">
        <v>37557</v>
      </c>
      <c r="B11003" s="52" t="s">
        <v>13870</v>
      </c>
      <c r="C11003" s="52" t="s">
        <v>10358</v>
      </c>
      <c r="D11003" s="808">
        <v>10.46</v>
      </c>
      <c r="E11003" s="757"/>
      <c r="F11003" s="757"/>
      <c r="G11003" s="757"/>
      <c r="H11003" s="757"/>
      <c r="I11003" s="757"/>
    </row>
    <row r="11004" spans="1:9" ht="15.75" customHeight="1">
      <c r="A11004" s="52">
        <v>37556</v>
      </c>
      <c r="B11004" s="52" t="s">
        <v>13871</v>
      </c>
      <c r="C11004" s="52" t="s">
        <v>10358</v>
      </c>
      <c r="D11004" s="808">
        <v>20.239999999999998</v>
      </c>
      <c r="E11004" s="757"/>
      <c r="F11004" s="757"/>
      <c r="G11004" s="757"/>
      <c r="H11004" s="757"/>
      <c r="I11004" s="757"/>
    </row>
    <row r="11005" spans="1:9" ht="15.75" customHeight="1">
      <c r="A11005" s="52">
        <v>37559</v>
      </c>
      <c r="B11005" s="52" t="s">
        <v>13872</v>
      </c>
      <c r="C11005" s="52" t="s">
        <v>10358</v>
      </c>
      <c r="D11005" s="808">
        <v>24.83</v>
      </c>
      <c r="E11005" s="757"/>
      <c r="F11005" s="757"/>
      <c r="G11005" s="757"/>
      <c r="H11005" s="757"/>
      <c r="I11005" s="757"/>
    </row>
    <row r="11006" spans="1:9" ht="15.75" customHeight="1">
      <c r="A11006" s="52">
        <v>37539</v>
      </c>
      <c r="B11006" s="52" t="s">
        <v>13873</v>
      </c>
      <c r="C11006" s="52" t="s">
        <v>10358</v>
      </c>
      <c r="D11006" s="808">
        <v>17.5</v>
      </c>
      <c r="E11006" s="757"/>
      <c r="F11006" s="757"/>
      <c r="G11006" s="757"/>
      <c r="H11006" s="757"/>
      <c r="I11006" s="757"/>
    </row>
    <row r="11007" spans="1:9" ht="15.75" customHeight="1">
      <c r="A11007" s="52">
        <v>37558</v>
      </c>
      <c r="B11007" s="52" t="s">
        <v>13874</v>
      </c>
      <c r="C11007" s="52" t="s">
        <v>10358</v>
      </c>
      <c r="D11007" s="808">
        <v>32.630000000000003</v>
      </c>
      <c r="E11007" s="757"/>
      <c r="F11007" s="757"/>
      <c r="G11007" s="757"/>
      <c r="H11007" s="757"/>
      <c r="I11007" s="757"/>
    </row>
    <row r="11008" spans="1:9" ht="15.75" customHeight="1">
      <c r="A11008" s="52">
        <v>34723</v>
      </c>
      <c r="B11008" s="52" t="s">
        <v>13875</v>
      </c>
      <c r="C11008" s="52" t="s">
        <v>10774</v>
      </c>
      <c r="D11008" s="808">
        <v>924</v>
      </c>
      <c r="E11008" s="757"/>
      <c r="F11008" s="757"/>
      <c r="G11008" s="757"/>
      <c r="H11008" s="757"/>
      <c r="I11008" s="757"/>
    </row>
    <row r="11009" spans="1:9" ht="15.75" customHeight="1">
      <c r="A11009" s="52">
        <v>34721</v>
      </c>
      <c r="B11009" s="52" t="s">
        <v>13876</v>
      </c>
      <c r="C11009" s="52" t="s">
        <v>10774</v>
      </c>
      <c r="D11009" s="967">
        <v>1152.01</v>
      </c>
      <c r="E11009" s="757"/>
      <c r="F11009" s="757"/>
      <c r="G11009" s="757"/>
      <c r="H11009" s="757"/>
      <c r="I11009" s="757"/>
    </row>
    <row r="11010" spans="1:9" ht="15.75" customHeight="1">
      <c r="A11010" s="52">
        <v>4309</v>
      </c>
      <c r="B11010" s="52" t="s">
        <v>13877</v>
      </c>
      <c r="C11010" s="52" t="s">
        <v>10358</v>
      </c>
      <c r="D11010" s="808">
        <v>8.3699999999999992</v>
      </c>
      <c r="E11010" s="757"/>
      <c r="F11010" s="757"/>
      <c r="G11010" s="757"/>
      <c r="H11010" s="757"/>
      <c r="I11010" s="757"/>
    </row>
    <row r="11011" spans="1:9" ht="15.75" customHeight="1">
      <c r="A11011" s="52">
        <v>4307</v>
      </c>
      <c r="B11011" s="52" t="s">
        <v>13878</v>
      </c>
      <c r="C11011" s="52" t="s">
        <v>10358</v>
      </c>
      <c r="D11011" s="808">
        <v>14.32</v>
      </c>
      <c r="E11011" s="757"/>
      <c r="F11011" s="757"/>
      <c r="G11011" s="757"/>
      <c r="H11011" s="757"/>
      <c r="I11011" s="757"/>
    </row>
    <row r="11012" spans="1:9" ht="15.75" customHeight="1">
      <c r="A11012" s="52">
        <v>10850</v>
      </c>
      <c r="B11012" s="52" t="s">
        <v>13879</v>
      </c>
      <c r="C11012" s="52" t="s">
        <v>10358</v>
      </c>
      <c r="D11012" s="808">
        <v>60</v>
      </c>
      <c r="E11012" s="757"/>
      <c r="F11012" s="757"/>
      <c r="G11012" s="757"/>
      <c r="H11012" s="757"/>
      <c r="I11012" s="757"/>
    </row>
    <row r="11013" spans="1:9" ht="15.75" customHeight="1">
      <c r="A11013" s="52">
        <v>42438</v>
      </c>
      <c r="B11013" s="52" t="s">
        <v>13880</v>
      </c>
      <c r="C11013" s="52" t="s">
        <v>10358</v>
      </c>
      <c r="D11013" s="967">
        <v>2072.34</v>
      </c>
      <c r="E11013" s="757"/>
      <c r="F11013" s="757"/>
      <c r="G11013" s="757"/>
      <c r="H11013" s="757"/>
      <c r="I11013" s="757"/>
    </row>
    <row r="11014" spans="1:9" ht="15.75" customHeight="1">
      <c r="A11014" s="52">
        <v>4792</v>
      </c>
      <c r="B11014" s="52" t="s">
        <v>13881</v>
      </c>
      <c r="C11014" s="52" t="s">
        <v>10774</v>
      </c>
      <c r="D11014" s="808">
        <v>185.28</v>
      </c>
      <c r="E11014" s="757"/>
      <c r="F11014" s="757"/>
      <c r="G11014" s="757"/>
      <c r="H11014" s="757"/>
      <c r="I11014" s="757"/>
    </row>
    <row r="11015" spans="1:9" ht="15.75" customHeight="1">
      <c r="A11015" s="52">
        <v>4790</v>
      </c>
      <c r="B11015" s="52" t="s">
        <v>13882</v>
      </c>
      <c r="C11015" s="52" t="s">
        <v>10774</v>
      </c>
      <c r="D11015" s="808">
        <v>111.4</v>
      </c>
      <c r="E11015" s="757"/>
      <c r="F11015" s="757"/>
      <c r="G11015" s="757"/>
      <c r="H11015" s="757"/>
      <c r="I11015" s="757"/>
    </row>
    <row r="11016" spans="1:9" ht="15.75" customHeight="1">
      <c r="A11016" s="52">
        <v>40671</v>
      </c>
      <c r="B11016" s="52" t="s">
        <v>13883</v>
      </c>
      <c r="C11016" s="52" t="s">
        <v>10774</v>
      </c>
      <c r="D11016" s="808">
        <v>64.790000000000006</v>
      </c>
      <c r="E11016" s="757"/>
      <c r="F11016" s="757"/>
      <c r="G11016" s="757"/>
      <c r="H11016" s="757"/>
      <c r="I11016" s="757"/>
    </row>
    <row r="11017" spans="1:9" ht="15.75" customHeight="1">
      <c r="A11017" s="52">
        <v>7552</v>
      </c>
      <c r="B11017" s="52" t="s">
        <v>13884</v>
      </c>
      <c r="C11017" s="52" t="s">
        <v>10358</v>
      </c>
      <c r="D11017" s="808">
        <v>28.32</v>
      </c>
      <c r="E11017" s="757"/>
      <c r="F11017" s="757"/>
      <c r="G11017" s="757"/>
      <c r="H11017" s="757"/>
      <c r="I11017" s="757"/>
    </row>
    <row r="11018" spans="1:9" ht="15.75" customHeight="1">
      <c r="A11018" s="52">
        <v>4893</v>
      </c>
      <c r="B11018" s="52" t="s">
        <v>13885</v>
      </c>
      <c r="C11018" s="52" t="s">
        <v>10358</v>
      </c>
      <c r="D11018" s="808">
        <v>14.78</v>
      </c>
      <c r="E11018" s="757"/>
      <c r="F11018" s="757"/>
      <c r="G11018" s="757"/>
      <c r="H11018" s="757"/>
      <c r="I11018" s="757"/>
    </row>
    <row r="11019" spans="1:9" ht="15.75" customHeight="1">
      <c r="A11019" s="52">
        <v>4894</v>
      </c>
      <c r="B11019" s="52" t="s">
        <v>13886</v>
      </c>
      <c r="C11019" s="52" t="s">
        <v>10358</v>
      </c>
      <c r="D11019" s="808">
        <v>12.68</v>
      </c>
      <c r="E11019" s="757"/>
      <c r="F11019" s="757"/>
      <c r="G11019" s="757"/>
      <c r="H11019" s="757"/>
      <c r="I11019" s="757"/>
    </row>
    <row r="11020" spans="1:9" ht="15.75" customHeight="1">
      <c r="A11020" s="52">
        <v>4888</v>
      </c>
      <c r="B11020" s="52" t="s">
        <v>13887</v>
      </c>
      <c r="C11020" s="52" t="s">
        <v>10358</v>
      </c>
      <c r="D11020" s="808">
        <v>4.32</v>
      </c>
      <c r="E11020" s="757"/>
      <c r="F11020" s="757"/>
      <c r="G11020" s="757"/>
      <c r="H11020" s="757"/>
      <c r="I11020" s="757"/>
    </row>
    <row r="11021" spans="1:9" ht="15.75" customHeight="1">
      <c r="A11021" s="52">
        <v>4890</v>
      </c>
      <c r="B11021" s="52" t="s">
        <v>13888</v>
      </c>
      <c r="C11021" s="52" t="s">
        <v>10358</v>
      </c>
      <c r="D11021" s="808">
        <v>8.11</v>
      </c>
      <c r="E11021" s="757"/>
      <c r="F11021" s="757"/>
      <c r="G11021" s="757"/>
      <c r="H11021" s="757"/>
      <c r="I11021" s="757"/>
    </row>
    <row r="11022" spans="1:9" ht="15.75" customHeight="1">
      <c r="A11022" s="52">
        <v>12411</v>
      </c>
      <c r="B11022" s="52" t="s">
        <v>13889</v>
      </c>
      <c r="C11022" s="52" t="s">
        <v>10358</v>
      </c>
      <c r="D11022" s="808">
        <v>43.71</v>
      </c>
      <c r="E11022" s="757"/>
      <c r="F11022" s="757"/>
      <c r="G11022" s="757"/>
      <c r="H11022" s="757"/>
      <c r="I11022" s="757"/>
    </row>
    <row r="11023" spans="1:9" ht="15.75" customHeight="1">
      <c r="A11023" s="52">
        <v>4891</v>
      </c>
      <c r="B11023" s="52" t="s">
        <v>13890</v>
      </c>
      <c r="C11023" s="52" t="s">
        <v>10358</v>
      </c>
      <c r="D11023" s="808">
        <v>21.85</v>
      </c>
      <c r="E11023" s="757"/>
      <c r="F11023" s="757"/>
      <c r="G11023" s="757"/>
      <c r="H11023" s="757"/>
      <c r="I11023" s="757"/>
    </row>
    <row r="11024" spans="1:9" ht="15.75" customHeight="1">
      <c r="A11024" s="52">
        <v>4889</v>
      </c>
      <c r="B11024" s="52" t="s">
        <v>13891</v>
      </c>
      <c r="C11024" s="52" t="s">
        <v>10358</v>
      </c>
      <c r="D11024" s="808">
        <v>5.84</v>
      </c>
      <c r="E11024" s="757"/>
      <c r="F11024" s="757"/>
      <c r="G11024" s="757"/>
      <c r="H11024" s="757"/>
      <c r="I11024" s="757"/>
    </row>
    <row r="11025" spans="1:9" ht="15.75" customHeight="1">
      <c r="A11025" s="52">
        <v>4892</v>
      </c>
      <c r="B11025" s="52" t="s">
        <v>13892</v>
      </c>
      <c r="C11025" s="52" t="s">
        <v>10358</v>
      </c>
      <c r="D11025" s="808">
        <v>61.2</v>
      </c>
      <c r="E11025" s="757"/>
      <c r="F11025" s="757"/>
      <c r="G11025" s="757"/>
      <c r="H11025" s="757"/>
      <c r="I11025" s="757"/>
    </row>
    <row r="11026" spans="1:9" ht="15.75" customHeight="1">
      <c r="A11026" s="52">
        <v>12412</v>
      </c>
      <c r="B11026" s="52" t="s">
        <v>13893</v>
      </c>
      <c r="C11026" s="52" t="s">
        <v>10358</v>
      </c>
      <c r="D11026" s="808">
        <v>113.74</v>
      </c>
      <c r="E11026" s="757"/>
      <c r="F11026" s="757"/>
      <c r="G11026" s="757"/>
      <c r="H11026" s="757"/>
      <c r="I11026" s="757"/>
    </row>
    <row r="11027" spans="1:9" ht="15.75" customHeight="1">
      <c r="A11027" s="52">
        <v>4907</v>
      </c>
      <c r="B11027" s="52" t="s">
        <v>13894</v>
      </c>
      <c r="C11027" s="52" t="s">
        <v>10358</v>
      </c>
      <c r="D11027" s="808">
        <v>23.83</v>
      </c>
      <c r="E11027" s="757"/>
      <c r="F11027" s="757"/>
      <c r="G11027" s="757"/>
      <c r="H11027" s="757"/>
      <c r="I11027" s="757"/>
    </row>
    <row r="11028" spans="1:9" ht="15.75" customHeight="1">
      <c r="A11028" s="52">
        <v>4902</v>
      </c>
      <c r="B11028" s="52" t="s">
        <v>13895</v>
      </c>
      <c r="C11028" s="52" t="s">
        <v>10358</v>
      </c>
      <c r="D11028" s="808">
        <v>61.82</v>
      </c>
      <c r="E11028" s="757"/>
      <c r="F11028" s="757"/>
      <c r="G11028" s="757"/>
      <c r="H11028" s="757"/>
      <c r="I11028" s="757"/>
    </row>
    <row r="11029" spans="1:9" ht="15.75" customHeight="1">
      <c r="A11029" s="52">
        <v>11096</v>
      </c>
      <c r="B11029" s="52" t="s">
        <v>13896</v>
      </c>
      <c r="C11029" s="52" t="s">
        <v>10406</v>
      </c>
      <c r="D11029" s="808">
        <v>1.64</v>
      </c>
      <c r="E11029" s="757"/>
      <c r="F11029" s="757"/>
      <c r="G11029" s="757"/>
      <c r="H11029" s="757"/>
      <c r="I11029" s="757"/>
    </row>
    <row r="11030" spans="1:9" ht="15.75" customHeight="1">
      <c r="A11030" s="52">
        <v>4741</v>
      </c>
      <c r="B11030" s="52" t="s">
        <v>13897</v>
      </c>
      <c r="C11030" s="52" t="s">
        <v>10507</v>
      </c>
      <c r="D11030" s="808">
        <v>112.76</v>
      </c>
      <c r="E11030" s="757"/>
      <c r="F11030" s="757"/>
      <c r="G11030" s="757"/>
      <c r="H11030" s="757"/>
      <c r="I11030" s="757"/>
    </row>
    <row r="11031" spans="1:9" ht="15.75" customHeight="1">
      <c r="A11031" s="52">
        <v>4752</v>
      </c>
      <c r="B11031" s="52" t="s">
        <v>13898</v>
      </c>
      <c r="C11031" s="52" t="s">
        <v>10509</v>
      </c>
      <c r="D11031" s="808">
        <v>10.220000000000001</v>
      </c>
      <c r="E11031" s="757"/>
      <c r="F11031" s="757"/>
      <c r="G11031" s="757"/>
      <c r="H11031" s="757"/>
      <c r="I11031" s="757"/>
    </row>
    <row r="11032" spans="1:9" ht="15.75" customHeight="1">
      <c r="A11032" s="52">
        <v>41091</v>
      </c>
      <c r="B11032" s="52" t="s">
        <v>13899</v>
      </c>
      <c r="C11032" s="52" t="s">
        <v>10511</v>
      </c>
      <c r="D11032" s="967">
        <v>1794.48</v>
      </c>
      <c r="E11032" s="757"/>
      <c r="F11032" s="757"/>
      <c r="G11032" s="757"/>
      <c r="H11032" s="757"/>
      <c r="I11032" s="757"/>
    </row>
    <row r="11033" spans="1:9" ht="15.75" customHeight="1">
      <c r="A11033" s="52">
        <v>13954</v>
      </c>
      <c r="B11033" s="52" t="s">
        <v>13900</v>
      </c>
      <c r="C11033" s="52" t="s">
        <v>10358</v>
      </c>
      <c r="D11033" s="967">
        <v>7146.79</v>
      </c>
      <c r="E11033" s="757"/>
      <c r="F11033" s="757"/>
      <c r="G11033" s="757"/>
      <c r="H11033" s="757"/>
      <c r="I11033" s="757"/>
    </row>
    <row r="11034" spans="1:9" ht="15.75" customHeight="1">
      <c r="A11034" s="52">
        <v>3411</v>
      </c>
      <c r="B11034" s="52" t="s">
        <v>13901</v>
      </c>
      <c r="C11034" s="52" t="s">
        <v>10406</v>
      </c>
      <c r="D11034" s="808">
        <v>57.7</v>
      </c>
      <c r="E11034" s="757"/>
      <c r="F11034" s="757"/>
      <c r="G11034" s="757"/>
      <c r="H11034" s="757"/>
      <c r="I11034" s="757"/>
    </row>
    <row r="11035" spans="1:9" ht="15.75" customHeight="1">
      <c r="A11035" s="52">
        <v>39995</v>
      </c>
      <c r="B11035" s="52" t="s">
        <v>13902</v>
      </c>
      <c r="C11035" s="52" t="s">
        <v>10507</v>
      </c>
      <c r="D11035" s="808">
        <v>443.92</v>
      </c>
      <c r="E11035" s="757"/>
      <c r="F11035" s="757"/>
      <c r="G11035" s="757"/>
      <c r="H11035" s="757"/>
      <c r="I11035" s="757"/>
    </row>
    <row r="11036" spans="1:9" ht="15.75" customHeight="1">
      <c r="A11036" s="52">
        <v>11615</v>
      </c>
      <c r="B11036" s="52" t="s">
        <v>13903</v>
      </c>
      <c r="C11036" s="52" t="s">
        <v>10774</v>
      </c>
      <c r="D11036" s="808">
        <v>3.76</v>
      </c>
      <c r="E11036" s="757"/>
      <c r="F11036" s="757"/>
      <c r="G11036" s="757"/>
      <c r="H11036" s="757"/>
      <c r="I11036" s="757"/>
    </row>
    <row r="11037" spans="1:9" ht="15.75" customHeight="1">
      <c r="A11037" s="52">
        <v>3408</v>
      </c>
      <c r="B11037" s="52" t="s">
        <v>13904</v>
      </c>
      <c r="C11037" s="52" t="s">
        <v>10774</v>
      </c>
      <c r="D11037" s="808">
        <v>10</v>
      </c>
      <c r="E11037" s="757"/>
      <c r="F11037" s="757"/>
      <c r="G11037" s="757"/>
      <c r="H11037" s="757"/>
      <c r="I11037" s="757"/>
    </row>
    <row r="11038" spans="1:9" ht="15.75" customHeight="1">
      <c r="A11038" s="52">
        <v>3409</v>
      </c>
      <c r="B11038" s="52" t="s">
        <v>13905</v>
      </c>
      <c r="C11038" s="52" t="s">
        <v>10774</v>
      </c>
      <c r="D11038" s="808">
        <v>25</v>
      </c>
      <c r="E11038" s="757"/>
      <c r="F11038" s="757"/>
      <c r="G11038" s="757"/>
      <c r="H11038" s="757"/>
      <c r="I11038" s="757"/>
    </row>
    <row r="11039" spans="1:9" ht="15.75" customHeight="1">
      <c r="A11039" s="52">
        <v>11427</v>
      </c>
      <c r="B11039" s="52" t="s">
        <v>13906</v>
      </c>
      <c r="C11039" s="52" t="s">
        <v>10406</v>
      </c>
      <c r="D11039" s="808">
        <v>107.53</v>
      </c>
      <c r="E11039" s="757"/>
      <c r="F11039" s="757"/>
      <c r="G11039" s="757"/>
      <c r="H11039" s="757"/>
      <c r="I11039" s="757"/>
    </row>
    <row r="11040" spans="1:9" ht="15.75" customHeight="1">
      <c r="A11040" s="52">
        <v>4491</v>
      </c>
      <c r="B11040" s="52" t="s">
        <v>13907</v>
      </c>
      <c r="C11040" s="52" t="s">
        <v>10402</v>
      </c>
      <c r="D11040" s="808">
        <v>14.16</v>
      </c>
      <c r="E11040" s="757"/>
      <c r="F11040" s="757"/>
      <c r="G11040" s="757"/>
      <c r="H11040" s="757"/>
      <c r="I11040" s="757"/>
    </row>
    <row r="11041" spans="1:9" ht="15.75" customHeight="1">
      <c r="A11041" s="52">
        <v>2745</v>
      </c>
      <c r="B11041" s="52" t="s">
        <v>13908</v>
      </c>
      <c r="C11041" s="52" t="s">
        <v>10402</v>
      </c>
      <c r="D11041" s="808">
        <v>3.19</v>
      </c>
      <c r="E11041" s="757"/>
      <c r="F11041" s="757"/>
      <c r="G11041" s="757"/>
      <c r="H11041" s="757"/>
      <c r="I11041" s="757"/>
    </row>
    <row r="11042" spans="1:9" ht="15.75" customHeight="1">
      <c r="A11042" s="52">
        <v>14439</v>
      </c>
      <c r="B11042" s="52" t="s">
        <v>13909</v>
      </c>
      <c r="C11042" s="52" t="s">
        <v>10402</v>
      </c>
      <c r="D11042" s="808">
        <v>3.96</v>
      </c>
      <c r="E11042" s="757"/>
      <c r="F11042" s="757"/>
      <c r="G11042" s="757"/>
      <c r="H11042" s="757"/>
      <c r="I11042" s="757"/>
    </row>
    <row r="11043" spans="1:9" ht="15.75" customHeight="1">
      <c r="A11043" s="52">
        <v>44496</v>
      </c>
      <c r="B11043" s="52" t="s">
        <v>13910</v>
      </c>
      <c r="C11043" s="52" t="s">
        <v>10358</v>
      </c>
      <c r="D11043" s="808">
        <v>141.38999999999999</v>
      </c>
      <c r="E11043" s="757"/>
      <c r="F11043" s="757"/>
      <c r="G11043" s="757"/>
      <c r="H11043" s="757"/>
      <c r="I11043" s="757"/>
    </row>
    <row r="11044" spans="1:9" ht="15.75" customHeight="1">
      <c r="A11044" s="52">
        <v>12362</v>
      </c>
      <c r="B11044" s="52" t="s">
        <v>13911</v>
      </c>
      <c r="C11044" s="52" t="s">
        <v>10358</v>
      </c>
      <c r="D11044" s="808">
        <v>18.670000000000002</v>
      </c>
      <c r="E11044" s="757"/>
      <c r="F11044" s="757"/>
      <c r="G11044" s="757"/>
      <c r="H11044" s="757"/>
      <c r="I11044" s="757"/>
    </row>
    <row r="11045" spans="1:9" ht="15.75" customHeight="1">
      <c r="A11045" s="52">
        <v>421</v>
      </c>
      <c r="B11045" s="52" t="s">
        <v>13912</v>
      </c>
      <c r="C11045" s="52" t="s">
        <v>10358</v>
      </c>
      <c r="D11045" s="808">
        <v>17.07</v>
      </c>
      <c r="E11045" s="757"/>
      <c r="F11045" s="757"/>
      <c r="G11045" s="757"/>
      <c r="H11045" s="757"/>
      <c r="I11045" s="757"/>
    </row>
    <row r="11046" spans="1:9" ht="15.75" customHeight="1">
      <c r="A11046" s="52">
        <v>14148</v>
      </c>
      <c r="B11046" s="52" t="s">
        <v>13913</v>
      </c>
      <c r="C11046" s="52" t="s">
        <v>10358</v>
      </c>
      <c r="D11046" s="808">
        <v>0.91</v>
      </c>
      <c r="E11046" s="757"/>
      <c r="F11046" s="757"/>
      <c r="G11046" s="757"/>
      <c r="H11046" s="757"/>
      <c r="I11046" s="757"/>
    </row>
    <row r="11047" spans="1:9" ht="15.75" customHeight="1">
      <c r="A11047" s="52">
        <v>4341</v>
      </c>
      <c r="B11047" s="52" t="s">
        <v>13914</v>
      </c>
      <c r="C11047" s="52" t="s">
        <v>10358</v>
      </c>
      <c r="D11047" s="808">
        <v>1.1299999999999999</v>
      </c>
      <c r="E11047" s="757"/>
      <c r="F11047" s="757"/>
      <c r="G11047" s="757"/>
      <c r="H11047" s="757"/>
      <c r="I11047" s="757"/>
    </row>
    <row r="11048" spans="1:9" ht="15.75" customHeight="1">
      <c r="A11048" s="52">
        <v>4337</v>
      </c>
      <c r="B11048" s="52" t="s">
        <v>13915</v>
      </c>
      <c r="C11048" s="52" t="s">
        <v>10358</v>
      </c>
      <c r="D11048" s="808">
        <v>2.85</v>
      </c>
      <c r="E11048" s="757"/>
      <c r="F11048" s="757"/>
      <c r="G11048" s="757"/>
      <c r="H11048" s="757"/>
      <c r="I11048" s="757"/>
    </row>
    <row r="11049" spans="1:9" ht="15.75" customHeight="1">
      <c r="A11049" s="52">
        <v>4339</v>
      </c>
      <c r="B11049" s="52" t="s">
        <v>13916</v>
      </c>
      <c r="C11049" s="52" t="s">
        <v>10358</v>
      </c>
      <c r="D11049" s="808">
        <v>0.6</v>
      </c>
      <c r="E11049" s="757"/>
      <c r="F11049" s="757"/>
      <c r="G11049" s="757"/>
      <c r="H11049" s="757"/>
      <c r="I11049" s="757"/>
    </row>
    <row r="11050" spans="1:9" ht="15.75" customHeight="1">
      <c r="A11050" s="52">
        <v>39997</v>
      </c>
      <c r="B11050" s="52" t="s">
        <v>13917</v>
      </c>
      <c r="C11050" s="52" t="s">
        <v>10358</v>
      </c>
      <c r="D11050" s="808">
        <v>0.34</v>
      </c>
      <c r="E11050" s="757"/>
      <c r="F11050" s="757"/>
      <c r="G11050" s="757"/>
      <c r="H11050" s="757"/>
      <c r="I11050" s="757"/>
    </row>
    <row r="11051" spans="1:9" ht="15.75" customHeight="1">
      <c r="A11051" s="52">
        <v>11971</v>
      </c>
      <c r="B11051" s="52" t="s">
        <v>13918</v>
      </c>
      <c r="C11051" s="52" t="s">
        <v>10358</v>
      </c>
      <c r="D11051" s="808">
        <v>4.71</v>
      </c>
      <c r="E11051" s="757"/>
      <c r="F11051" s="757"/>
      <c r="G11051" s="757"/>
      <c r="H11051" s="757"/>
      <c r="I11051" s="757"/>
    </row>
    <row r="11052" spans="1:9" ht="15.75" customHeight="1">
      <c r="A11052" s="52">
        <v>4342</v>
      </c>
      <c r="B11052" s="52" t="s">
        <v>13919</v>
      </c>
      <c r="C11052" s="52" t="s">
        <v>10358</v>
      </c>
      <c r="D11052" s="808">
        <v>0.25</v>
      </c>
      <c r="E11052" s="757"/>
      <c r="F11052" s="757"/>
      <c r="G11052" s="757"/>
      <c r="H11052" s="757"/>
      <c r="I11052" s="757"/>
    </row>
    <row r="11053" spans="1:9" ht="15.75" customHeight="1">
      <c r="A11053" s="52">
        <v>4330</v>
      </c>
      <c r="B11053" s="52" t="s">
        <v>13920</v>
      </c>
      <c r="C11053" s="52" t="s">
        <v>10358</v>
      </c>
      <c r="D11053" s="808">
        <v>0.16</v>
      </c>
      <c r="E11053" s="757"/>
      <c r="F11053" s="757"/>
      <c r="G11053" s="757"/>
      <c r="H11053" s="757"/>
      <c r="I11053" s="757"/>
    </row>
    <row r="11054" spans="1:9" ht="15.75" customHeight="1">
      <c r="A11054" s="52">
        <v>4340</v>
      </c>
      <c r="B11054" s="52" t="s">
        <v>13921</v>
      </c>
      <c r="C11054" s="52" t="s">
        <v>10358</v>
      </c>
      <c r="D11054" s="808">
        <v>1.32</v>
      </c>
      <c r="E11054" s="757"/>
      <c r="F11054" s="757"/>
      <c r="G11054" s="757"/>
      <c r="H11054" s="757"/>
      <c r="I11054" s="757"/>
    </row>
    <row r="11055" spans="1:9" ht="15.75" customHeight="1">
      <c r="A11055" s="52">
        <v>5088</v>
      </c>
      <c r="B11055" s="52" t="s">
        <v>13922</v>
      </c>
      <c r="C11055" s="52" t="s">
        <v>10358</v>
      </c>
      <c r="D11055" s="808">
        <v>6.49</v>
      </c>
      <c r="E11055" s="757"/>
      <c r="F11055" s="757"/>
      <c r="G11055" s="757"/>
      <c r="H11055" s="757"/>
      <c r="I11055" s="757"/>
    </row>
    <row r="11056" spans="1:9" ht="15.75" customHeight="1">
      <c r="A11056" s="52">
        <v>11154</v>
      </c>
      <c r="B11056" s="52" t="s">
        <v>13923</v>
      </c>
      <c r="C11056" s="52" t="s">
        <v>10358</v>
      </c>
      <c r="D11056" s="967">
        <v>1447.71</v>
      </c>
      <c r="E11056" s="757"/>
      <c r="F11056" s="757"/>
      <c r="G11056" s="757"/>
      <c r="H11056" s="757"/>
      <c r="I11056" s="757"/>
    </row>
    <row r="11057" spans="1:9" ht="15.75" customHeight="1">
      <c r="A11057" s="52">
        <v>4989</v>
      </c>
      <c r="B11057" s="52" t="s">
        <v>13924</v>
      </c>
      <c r="C11057" s="52" t="s">
        <v>10358</v>
      </c>
      <c r="D11057" s="808">
        <v>349.27</v>
      </c>
      <c r="E11057" s="757"/>
      <c r="F11057" s="757"/>
      <c r="G11057" s="757"/>
      <c r="H11057" s="757"/>
      <c r="I11057" s="757"/>
    </row>
    <row r="11058" spans="1:9" ht="15.75" customHeight="1">
      <c r="A11058" s="52">
        <v>4982</v>
      </c>
      <c r="B11058" s="52" t="s">
        <v>13925</v>
      </c>
      <c r="C11058" s="52" t="s">
        <v>10358</v>
      </c>
      <c r="D11058" s="808">
        <v>327.60000000000002</v>
      </c>
      <c r="E11058" s="757"/>
      <c r="F11058" s="757"/>
      <c r="G11058" s="757"/>
      <c r="H11058" s="757"/>
      <c r="I11058" s="757"/>
    </row>
    <row r="11059" spans="1:9" ht="15.75" customHeight="1">
      <c r="A11059" s="52">
        <v>4962</v>
      </c>
      <c r="B11059" s="52" t="s">
        <v>13926</v>
      </c>
      <c r="C11059" s="52" t="s">
        <v>10358</v>
      </c>
      <c r="D11059" s="808">
        <v>258.35000000000002</v>
      </c>
      <c r="E11059" s="757"/>
      <c r="F11059" s="757"/>
      <c r="G11059" s="757"/>
      <c r="H11059" s="757"/>
      <c r="I11059" s="757"/>
    </row>
    <row r="11060" spans="1:9" ht="15.75" customHeight="1">
      <c r="A11060" s="52">
        <v>4981</v>
      </c>
      <c r="B11060" s="52" t="s">
        <v>13927</v>
      </c>
      <c r="C11060" s="52" t="s">
        <v>10358</v>
      </c>
      <c r="D11060" s="808">
        <v>230</v>
      </c>
      <c r="E11060" s="757"/>
      <c r="F11060" s="757"/>
      <c r="G11060" s="757"/>
      <c r="H11060" s="757"/>
      <c r="I11060" s="757"/>
    </row>
    <row r="11061" spans="1:9" ht="15.75" customHeight="1">
      <c r="A11061" s="52">
        <v>4964</v>
      </c>
      <c r="B11061" s="52" t="s">
        <v>13928</v>
      </c>
      <c r="C11061" s="52" t="s">
        <v>10358</v>
      </c>
      <c r="D11061" s="808">
        <v>291.77999999999997</v>
      </c>
      <c r="E11061" s="757"/>
      <c r="F11061" s="757"/>
      <c r="G11061" s="757"/>
      <c r="H11061" s="757"/>
      <c r="I11061" s="757"/>
    </row>
    <row r="11062" spans="1:9" ht="15.75" customHeight="1">
      <c r="A11062" s="52">
        <v>4992</v>
      </c>
      <c r="B11062" s="52" t="s">
        <v>13929</v>
      </c>
      <c r="C11062" s="52" t="s">
        <v>10358</v>
      </c>
      <c r="D11062" s="808">
        <v>285.02</v>
      </c>
      <c r="E11062" s="757"/>
      <c r="F11062" s="757"/>
      <c r="G11062" s="757"/>
      <c r="H11062" s="757"/>
      <c r="I11062" s="757"/>
    </row>
    <row r="11063" spans="1:9" ht="15.75" customHeight="1">
      <c r="A11063" s="52">
        <v>4987</v>
      </c>
      <c r="B11063" s="52" t="s">
        <v>13930</v>
      </c>
      <c r="C11063" s="52" t="s">
        <v>10358</v>
      </c>
      <c r="D11063" s="808">
        <v>326.08</v>
      </c>
      <c r="E11063" s="757"/>
      <c r="F11063" s="757"/>
      <c r="G11063" s="757"/>
      <c r="H11063" s="757"/>
      <c r="I11063" s="757"/>
    </row>
    <row r="11064" spans="1:9" ht="15.75" customHeight="1">
      <c r="A11064" s="52">
        <v>4930</v>
      </c>
      <c r="B11064" s="52" t="s">
        <v>13931</v>
      </c>
      <c r="C11064" s="52" t="s">
        <v>10774</v>
      </c>
      <c r="D11064" s="808">
        <v>613.20000000000005</v>
      </c>
      <c r="E11064" s="757"/>
      <c r="F11064" s="757"/>
      <c r="G11064" s="757"/>
      <c r="H11064" s="757"/>
      <c r="I11064" s="757"/>
    </row>
    <row r="11065" spans="1:9" ht="15.75" customHeight="1">
      <c r="A11065" s="52">
        <v>39021</v>
      </c>
      <c r="B11065" s="52" t="s">
        <v>13932</v>
      </c>
      <c r="C11065" s="52" t="s">
        <v>10358</v>
      </c>
      <c r="D11065" s="808">
        <v>651.98</v>
      </c>
      <c r="E11065" s="757"/>
      <c r="F11065" s="757"/>
      <c r="G11065" s="757"/>
      <c r="H11065" s="757"/>
      <c r="I11065" s="757"/>
    </row>
    <row r="11066" spans="1:9" ht="15.75" customHeight="1">
      <c r="A11066" s="52">
        <v>39022</v>
      </c>
      <c r="B11066" s="52" t="s">
        <v>13933</v>
      </c>
      <c r="C11066" s="52" t="s">
        <v>10358</v>
      </c>
      <c r="D11066" s="808">
        <v>584</v>
      </c>
      <c r="E11066" s="757"/>
      <c r="F11066" s="757"/>
      <c r="G11066" s="757"/>
      <c r="H11066" s="757"/>
      <c r="I11066" s="757"/>
    </row>
    <row r="11067" spans="1:9" ht="15.75" customHeight="1">
      <c r="A11067" s="52">
        <v>39024</v>
      </c>
      <c r="B11067" s="52" t="s">
        <v>13934</v>
      </c>
      <c r="C11067" s="52" t="s">
        <v>10358</v>
      </c>
      <c r="D11067" s="808">
        <v>657.29</v>
      </c>
      <c r="E11067" s="757"/>
      <c r="F11067" s="757"/>
      <c r="G11067" s="757"/>
      <c r="H11067" s="757"/>
      <c r="I11067" s="757"/>
    </row>
    <row r="11068" spans="1:9" ht="15.75" customHeight="1">
      <c r="A11068" s="52">
        <v>4914</v>
      </c>
      <c r="B11068" s="52" t="s">
        <v>13935</v>
      </c>
      <c r="C11068" s="52" t="s">
        <v>10774</v>
      </c>
      <c r="D11068" s="808">
        <v>532.95000000000005</v>
      </c>
      <c r="E11068" s="757"/>
      <c r="F11068" s="757"/>
      <c r="G11068" s="757"/>
      <c r="H11068" s="757"/>
      <c r="I11068" s="757"/>
    </row>
    <row r="11069" spans="1:9" ht="15.75" customHeight="1">
      <c r="A11069" s="52">
        <v>4917</v>
      </c>
      <c r="B11069" s="52" t="s">
        <v>13936</v>
      </c>
      <c r="C11069" s="52" t="s">
        <v>10774</v>
      </c>
      <c r="D11069" s="808">
        <v>368.06</v>
      </c>
      <c r="E11069" s="757"/>
      <c r="F11069" s="757"/>
      <c r="G11069" s="757"/>
      <c r="H11069" s="757"/>
      <c r="I11069" s="757"/>
    </row>
    <row r="11070" spans="1:9" ht="15.75" customHeight="1">
      <c r="A11070" s="52">
        <v>39025</v>
      </c>
      <c r="B11070" s="52" t="s">
        <v>13937</v>
      </c>
      <c r="C11070" s="52" t="s">
        <v>10358</v>
      </c>
      <c r="D11070" s="808">
        <v>673.98</v>
      </c>
      <c r="E11070" s="757"/>
      <c r="F11070" s="757"/>
      <c r="G11070" s="757"/>
      <c r="H11070" s="757"/>
      <c r="I11070" s="757"/>
    </row>
    <row r="11071" spans="1:9" ht="15.75" customHeight="1">
      <c r="A11071" s="52">
        <v>4922</v>
      </c>
      <c r="B11071" s="52" t="s">
        <v>13938</v>
      </c>
      <c r="C11071" s="52" t="s">
        <v>10774</v>
      </c>
      <c r="D11071" s="808">
        <v>341.41</v>
      </c>
      <c r="E11071" s="757"/>
      <c r="F11071" s="757"/>
      <c r="G11071" s="757"/>
      <c r="H11071" s="757"/>
      <c r="I11071" s="757"/>
    </row>
    <row r="11072" spans="1:9" ht="15.75" customHeight="1">
      <c r="A11072" s="52">
        <v>4911</v>
      </c>
      <c r="B11072" s="52" t="s">
        <v>13939</v>
      </c>
      <c r="C11072" s="52" t="s">
        <v>10774</v>
      </c>
      <c r="D11072" s="808">
        <v>330.96</v>
      </c>
      <c r="E11072" s="757"/>
      <c r="F11072" s="757"/>
      <c r="G11072" s="757"/>
      <c r="H11072" s="757"/>
      <c r="I11072" s="757"/>
    </row>
    <row r="11073" spans="1:9" ht="15.75" customHeight="1">
      <c r="A11073" s="52">
        <v>37518</v>
      </c>
      <c r="B11073" s="52" t="s">
        <v>13940</v>
      </c>
      <c r="C11073" s="52" t="s">
        <v>10774</v>
      </c>
      <c r="D11073" s="808">
        <v>537.80999999999995</v>
      </c>
      <c r="E11073" s="757"/>
      <c r="F11073" s="757"/>
      <c r="G11073" s="757"/>
      <c r="H11073" s="757"/>
      <c r="I11073" s="757"/>
    </row>
    <row r="11074" spans="1:9" ht="15.75" customHeight="1">
      <c r="A11074" s="52">
        <v>4910</v>
      </c>
      <c r="B11074" s="52" t="s">
        <v>13941</v>
      </c>
      <c r="C11074" s="52" t="s">
        <v>10774</v>
      </c>
      <c r="D11074" s="808">
        <v>453.38</v>
      </c>
      <c r="E11074" s="757"/>
      <c r="F11074" s="757"/>
      <c r="G11074" s="757"/>
      <c r="H11074" s="757"/>
      <c r="I11074" s="757"/>
    </row>
    <row r="11075" spans="1:9" ht="15.75" customHeight="1">
      <c r="A11075" s="52">
        <v>4943</v>
      </c>
      <c r="B11075" s="52" t="s">
        <v>13942</v>
      </c>
      <c r="C11075" s="52" t="s">
        <v>10774</v>
      </c>
      <c r="D11075" s="808">
        <v>675.42</v>
      </c>
      <c r="E11075" s="757"/>
      <c r="F11075" s="757"/>
      <c r="G11075" s="757"/>
      <c r="H11075" s="757"/>
      <c r="I11075" s="757"/>
    </row>
    <row r="11076" spans="1:9" ht="15.75" customHeight="1">
      <c r="A11076" s="52">
        <v>5002</v>
      </c>
      <c r="B11076" s="52" t="s">
        <v>13943</v>
      </c>
      <c r="C11076" s="52" t="s">
        <v>10774</v>
      </c>
      <c r="D11076" s="808">
        <v>445.36</v>
      </c>
      <c r="E11076" s="757"/>
      <c r="F11076" s="757"/>
      <c r="G11076" s="757"/>
      <c r="H11076" s="757"/>
      <c r="I11076" s="757"/>
    </row>
    <row r="11077" spans="1:9" ht="15.75" customHeight="1">
      <c r="A11077" s="52">
        <v>4977</v>
      </c>
      <c r="B11077" s="52" t="s">
        <v>13944</v>
      </c>
      <c r="C11077" s="52" t="s">
        <v>10774</v>
      </c>
      <c r="D11077" s="808">
        <v>300.63</v>
      </c>
      <c r="E11077" s="757"/>
      <c r="F11077" s="757"/>
      <c r="G11077" s="757"/>
      <c r="H11077" s="757"/>
      <c r="I11077" s="757"/>
    </row>
    <row r="11078" spans="1:9" ht="15.75" customHeight="1">
      <c r="A11078" s="52">
        <v>5028</v>
      </c>
      <c r="B11078" s="52" t="s">
        <v>13945</v>
      </c>
      <c r="C11078" s="52" t="s">
        <v>10774</v>
      </c>
      <c r="D11078" s="808">
        <v>735.61</v>
      </c>
      <c r="E11078" s="757"/>
      <c r="F11078" s="757"/>
      <c r="G11078" s="757"/>
      <c r="H11078" s="757"/>
      <c r="I11078" s="757"/>
    </row>
    <row r="11079" spans="1:9" ht="15.75" customHeight="1">
      <c r="A11079" s="52">
        <v>4998</v>
      </c>
      <c r="B11079" s="52" t="s">
        <v>13946</v>
      </c>
      <c r="C11079" s="52" t="s">
        <v>10774</v>
      </c>
      <c r="D11079" s="808">
        <v>610.94000000000005</v>
      </c>
      <c r="E11079" s="757"/>
      <c r="F11079" s="757"/>
      <c r="G11079" s="757"/>
      <c r="H11079" s="757"/>
      <c r="I11079" s="757"/>
    </row>
    <row r="11080" spans="1:9" ht="15.75" customHeight="1">
      <c r="A11080" s="52">
        <v>4969</v>
      </c>
      <c r="B11080" s="52" t="s">
        <v>13947</v>
      </c>
      <c r="C11080" s="52" t="s">
        <v>10774</v>
      </c>
      <c r="D11080" s="808">
        <v>425.19</v>
      </c>
      <c r="E11080" s="757"/>
      <c r="F11080" s="757"/>
      <c r="G11080" s="757"/>
      <c r="H11080" s="757"/>
      <c r="I11080" s="757"/>
    </row>
    <row r="11081" spans="1:9" ht="15.75" customHeight="1">
      <c r="A11081" s="52">
        <v>11364</v>
      </c>
      <c r="B11081" s="52" t="s">
        <v>13948</v>
      </c>
      <c r="C11081" s="52" t="s">
        <v>10358</v>
      </c>
      <c r="D11081" s="808">
        <v>197.59</v>
      </c>
      <c r="E11081" s="757"/>
      <c r="F11081" s="757"/>
      <c r="G11081" s="757"/>
      <c r="H11081" s="757"/>
      <c r="I11081" s="757"/>
    </row>
    <row r="11082" spans="1:9" ht="15.75" customHeight="1">
      <c r="A11082" s="52">
        <v>11365</v>
      </c>
      <c r="B11082" s="52" t="s">
        <v>13949</v>
      </c>
      <c r="C11082" s="52" t="s">
        <v>10358</v>
      </c>
      <c r="D11082" s="808">
        <v>205.05</v>
      </c>
      <c r="E11082" s="757"/>
      <c r="F11082" s="757"/>
      <c r="G11082" s="757"/>
      <c r="H11082" s="757"/>
      <c r="I11082" s="757"/>
    </row>
    <row r="11083" spans="1:9" ht="15.75" customHeight="1">
      <c r="A11083" s="52">
        <v>11366</v>
      </c>
      <c r="B11083" s="52" t="s">
        <v>13950</v>
      </c>
      <c r="C11083" s="52" t="s">
        <v>10358</v>
      </c>
      <c r="D11083" s="808">
        <v>217.97</v>
      </c>
      <c r="E11083" s="757"/>
      <c r="F11083" s="757"/>
      <c r="G11083" s="757"/>
      <c r="H11083" s="757"/>
      <c r="I11083" s="757"/>
    </row>
    <row r="11084" spans="1:9" ht="15.75" customHeight="1">
      <c r="A11084" s="52">
        <v>43777</v>
      </c>
      <c r="B11084" s="52" t="s">
        <v>13951</v>
      </c>
      <c r="C11084" s="52" t="s">
        <v>10358</v>
      </c>
      <c r="D11084" s="808">
        <v>256.02999999999997</v>
      </c>
      <c r="E11084" s="757"/>
      <c r="F11084" s="757"/>
      <c r="G11084" s="757"/>
      <c r="H11084" s="757"/>
      <c r="I11084" s="757"/>
    </row>
    <row r="11085" spans="1:9" ht="15.75" customHeight="1">
      <c r="A11085" s="52">
        <v>20322</v>
      </c>
      <c r="B11085" s="52" t="s">
        <v>13952</v>
      </c>
      <c r="C11085" s="52" t="s">
        <v>10358</v>
      </c>
      <c r="D11085" s="808">
        <v>237.68</v>
      </c>
      <c r="E11085" s="757"/>
      <c r="F11085" s="757"/>
      <c r="G11085" s="757"/>
      <c r="H11085" s="757"/>
      <c r="I11085" s="757"/>
    </row>
    <row r="11086" spans="1:9" ht="15.75" customHeight="1">
      <c r="A11086" s="52">
        <v>10553</v>
      </c>
      <c r="B11086" s="52" t="s">
        <v>13953</v>
      </c>
      <c r="C11086" s="52" t="s">
        <v>10358</v>
      </c>
      <c r="D11086" s="808">
        <v>215.81</v>
      </c>
      <c r="E11086" s="757"/>
      <c r="F11086" s="757"/>
      <c r="G11086" s="757"/>
      <c r="H11086" s="757"/>
      <c r="I11086" s="757"/>
    </row>
    <row r="11087" spans="1:9" ht="15.75" customHeight="1">
      <c r="A11087" s="52">
        <v>5020</v>
      </c>
      <c r="B11087" s="52" t="s">
        <v>13954</v>
      </c>
      <c r="C11087" s="52" t="s">
        <v>10358</v>
      </c>
      <c r="D11087" s="808">
        <v>227.53</v>
      </c>
      <c r="E11087" s="757"/>
      <c r="F11087" s="757"/>
      <c r="G11087" s="757"/>
      <c r="H11087" s="757"/>
      <c r="I11087" s="757"/>
    </row>
    <row r="11088" spans="1:9" ht="15.75" customHeight="1">
      <c r="A11088" s="52">
        <v>10554</v>
      </c>
      <c r="B11088" s="52" t="s">
        <v>13955</v>
      </c>
      <c r="C11088" s="52" t="s">
        <v>10358</v>
      </c>
      <c r="D11088" s="808">
        <v>217.72</v>
      </c>
      <c r="E11088" s="757"/>
      <c r="F11088" s="757"/>
      <c r="G11088" s="757"/>
      <c r="H11088" s="757"/>
      <c r="I11088" s="757"/>
    </row>
    <row r="11089" spans="1:9" ht="15.75" customHeight="1">
      <c r="A11089" s="52">
        <v>10555</v>
      </c>
      <c r="B11089" s="52" t="s">
        <v>13956</v>
      </c>
      <c r="C11089" s="52" t="s">
        <v>10358</v>
      </c>
      <c r="D11089" s="808">
        <v>237.43</v>
      </c>
      <c r="E11089" s="757"/>
      <c r="F11089" s="757"/>
      <c r="G11089" s="757"/>
      <c r="H11089" s="757"/>
      <c r="I11089" s="757"/>
    </row>
    <row r="11090" spans="1:9" ht="15.75" customHeight="1">
      <c r="A11090" s="52">
        <v>10556</v>
      </c>
      <c r="B11090" s="52" t="s">
        <v>13957</v>
      </c>
      <c r="C11090" s="52" t="s">
        <v>10358</v>
      </c>
      <c r="D11090" s="808">
        <v>315.7</v>
      </c>
      <c r="E11090" s="757"/>
      <c r="F11090" s="757"/>
      <c r="G11090" s="757"/>
      <c r="H11090" s="757"/>
      <c r="I11090" s="757"/>
    </row>
    <row r="11091" spans="1:9" ht="15.75" customHeight="1">
      <c r="A11091" s="52">
        <v>39502</v>
      </c>
      <c r="B11091" s="52" t="s">
        <v>13958</v>
      </c>
      <c r="C11091" s="52" t="s">
        <v>10358</v>
      </c>
      <c r="D11091" s="808">
        <v>443.31</v>
      </c>
      <c r="E11091" s="757"/>
      <c r="F11091" s="757"/>
      <c r="G11091" s="757"/>
      <c r="H11091" s="757"/>
      <c r="I11091" s="757"/>
    </row>
    <row r="11092" spans="1:9" ht="15.75" customHeight="1">
      <c r="A11092" s="52">
        <v>39504</v>
      </c>
      <c r="B11092" s="52" t="s">
        <v>13959</v>
      </c>
      <c r="C11092" s="52" t="s">
        <v>10358</v>
      </c>
      <c r="D11092" s="808">
        <v>490.22</v>
      </c>
      <c r="E11092" s="757"/>
      <c r="F11092" s="757"/>
      <c r="G11092" s="757"/>
      <c r="H11092" s="757"/>
      <c r="I11092" s="757"/>
    </row>
    <row r="11093" spans="1:9" ht="15.75" customHeight="1">
      <c r="A11093" s="52">
        <v>39503</v>
      </c>
      <c r="B11093" s="52" t="s">
        <v>13960</v>
      </c>
      <c r="C11093" s="52" t="s">
        <v>10358</v>
      </c>
      <c r="D11093" s="808">
        <v>515.94000000000005</v>
      </c>
      <c r="E11093" s="757"/>
      <c r="F11093" s="757"/>
      <c r="G11093" s="757"/>
      <c r="H11093" s="757"/>
      <c r="I11093" s="757"/>
    </row>
    <row r="11094" spans="1:9" ht="15.75" customHeight="1">
      <c r="A11094" s="52">
        <v>39505</v>
      </c>
      <c r="B11094" s="52" t="s">
        <v>13961</v>
      </c>
      <c r="C11094" s="52" t="s">
        <v>10358</v>
      </c>
      <c r="D11094" s="808">
        <v>555.99</v>
      </c>
      <c r="E11094" s="757"/>
      <c r="F11094" s="757"/>
      <c r="G11094" s="757"/>
      <c r="H11094" s="757"/>
      <c r="I11094" s="757"/>
    </row>
    <row r="11095" spans="1:9" ht="15.75" customHeight="1">
      <c r="A11095" s="52">
        <v>44471</v>
      </c>
      <c r="B11095" s="52" t="s">
        <v>13962</v>
      </c>
      <c r="C11095" s="52" t="s">
        <v>10358</v>
      </c>
      <c r="D11095" s="808">
        <v>559.44000000000005</v>
      </c>
      <c r="E11095" s="757"/>
      <c r="F11095" s="757"/>
      <c r="G11095" s="757"/>
      <c r="H11095" s="757"/>
      <c r="I11095" s="757"/>
    </row>
    <row r="11096" spans="1:9" ht="15.75" customHeight="1">
      <c r="A11096" s="52">
        <v>4944</v>
      </c>
      <c r="B11096" s="52" t="s">
        <v>13963</v>
      </c>
      <c r="C11096" s="52" t="s">
        <v>10774</v>
      </c>
      <c r="D11096" s="967">
        <v>1009.76</v>
      </c>
      <c r="E11096" s="757"/>
      <c r="F11096" s="757"/>
      <c r="G11096" s="757"/>
      <c r="H11096" s="757"/>
      <c r="I11096" s="757"/>
    </row>
    <row r="11097" spans="1:9" ht="15.75" customHeight="1">
      <c r="A11097" s="52">
        <v>21102</v>
      </c>
      <c r="B11097" s="52" t="s">
        <v>13964</v>
      </c>
      <c r="C11097" s="52" t="s">
        <v>10358</v>
      </c>
      <c r="D11097" s="808">
        <v>21.35</v>
      </c>
      <c r="E11097" s="757"/>
      <c r="F11097" s="757"/>
      <c r="G11097" s="757"/>
      <c r="H11097" s="757"/>
      <c r="I11097" s="757"/>
    </row>
    <row r="11098" spans="1:9" ht="15.75" customHeight="1">
      <c r="A11098" s="52">
        <v>21101</v>
      </c>
      <c r="B11098" s="52" t="s">
        <v>13965</v>
      </c>
      <c r="C11098" s="52" t="s">
        <v>10358</v>
      </c>
      <c r="D11098" s="808">
        <v>13.71</v>
      </c>
      <c r="E11098" s="757"/>
      <c r="F11098" s="757"/>
      <c r="G11098" s="757"/>
      <c r="H11098" s="757"/>
      <c r="I11098" s="757"/>
    </row>
    <row r="11099" spans="1:9" ht="15.75" customHeight="1">
      <c r="A11099" s="52">
        <v>34713</v>
      </c>
      <c r="B11099" s="52" t="s">
        <v>13966</v>
      </c>
      <c r="C11099" s="52" t="s">
        <v>10774</v>
      </c>
      <c r="D11099" s="808">
        <v>455.03</v>
      </c>
      <c r="E11099" s="757"/>
      <c r="F11099" s="757"/>
      <c r="G11099" s="757"/>
      <c r="H11099" s="757"/>
      <c r="I11099" s="757"/>
    </row>
    <row r="11100" spans="1:9" ht="15.75" customHeight="1">
      <c r="A11100" s="52">
        <v>37563</v>
      </c>
      <c r="B11100" s="52" t="s">
        <v>13967</v>
      </c>
      <c r="C11100" s="52" t="s">
        <v>10774</v>
      </c>
      <c r="D11100" s="808">
        <v>674.74</v>
      </c>
      <c r="E11100" s="757"/>
      <c r="F11100" s="757"/>
      <c r="G11100" s="757"/>
      <c r="H11100" s="757"/>
      <c r="I11100" s="757"/>
    </row>
    <row r="11101" spans="1:9" ht="15.75" customHeight="1">
      <c r="A11101" s="52">
        <v>4948</v>
      </c>
      <c r="B11101" s="52" t="s">
        <v>13968</v>
      </c>
      <c r="C11101" s="52" t="s">
        <v>10774</v>
      </c>
      <c r="D11101" s="808">
        <v>587.04</v>
      </c>
      <c r="E11101" s="757"/>
      <c r="F11101" s="757"/>
      <c r="G11101" s="757"/>
      <c r="H11101" s="757"/>
      <c r="I11101" s="757"/>
    </row>
    <row r="11102" spans="1:9" ht="15.75" customHeight="1">
      <c r="A11102" s="52">
        <v>37561</v>
      </c>
      <c r="B11102" s="52" t="s">
        <v>13969</v>
      </c>
      <c r="C11102" s="52" t="s">
        <v>10774</v>
      </c>
      <c r="D11102" s="808">
        <v>547.5</v>
      </c>
      <c r="E11102" s="757"/>
      <c r="F11102" s="757"/>
      <c r="G11102" s="757"/>
      <c r="H11102" s="757"/>
      <c r="I11102" s="757"/>
    </row>
    <row r="11103" spans="1:9" ht="15.75" customHeight="1">
      <c r="A11103" s="52">
        <v>37562</v>
      </c>
      <c r="B11103" s="52" t="s">
        <v>13970</v>
      </c>
      <c r="C11103" s="52" t="s">
        <v>10774</v>
      </c>
      <c r="D11103" s="808">
        <v>717.83</v>
      </c>
      <c r="E11103" s="757"/>
      <c r="F11103" s="757"/>
      <c r="G11103" s="757"/>
      <c r="H11103" s="757"/>
      <c r="I11103" s="757"/>
    </row>
    <row r="11104" spans="1:9" ht="15.75" customHeight="1">
      <c r="A11104" s="52">
        <v>14164</v>
      </c>
      <c r="B11104" s="52" t="s">
        <v>13971</v>
      </c>
      <c r="C11104" s="52" t="s">
        <v>10358</v>
      </c>
      <c r="D11104" s="967">
        <v>2079.29</v>
      </c>
      <c r="E11104" s="757"/>
      <c r="F11104" s="757"/>
      <c r="G11104" s="757"/>
      <c r="H11104" s="757"/>
      <c r="I11104" s="757"/>
    </row>
    <row r="11105" spans="1:9" ht="15.75" customHeight="1">
      <c r="A11105" s="52">
        <v>14163</v>
      </c>
      <c r="B11105" s="52" t="s">
        <v>13972</v>
      </c>
      <c r="C11105" s="52" t="s">
        <v>10358</v>
      </c>
      <c r="D11105" s="967">
        <v>2363.25</v>
      </c>
      <c r="E11105" s="757"/>
      <c r="F11105" s="757"/>
      <c r="G11105" s="757"/>
      <c r="H11105" s="757"/>
      <c r="I11105" s="757"/>
    </row>
    <row r="11106" spans="1:9" ht="15.75" customHeight="1">
      <c r="A11106" s="52">
        <v>5051</v>
      </c>
      <c r="B11106" s="52" t="s">
        <v>13973</v>
      </c>
      <c r="C11106" s="52" t="s">
        <v>10358</v>
      </c>
      <c r="D11106" s="967">
        <v>2009.91</v>
      </c>
      <c r="E11106" s="757"/>
      <c r="F11106" s="757"/>
      <c r="G11106" s="757"/>
      <c r="H11106" s="757"/>
      <c r="I11106" s="757"/>
    </row>
    <row r="11107" spans="1:9" ht="15.75" customHeight="1">
      <c r="A11107" s="52">
        <v>14162</v>
      </c>
      <c r="B11107" s="52" t="s">
        <v>13974</v>
      </c>
      <c r="C11107" s="52" t="s">
        <v>10358</v>
      </c>
      <c r="D11107" s="967">
        <v>2006.99</v>
      </c>
      <c r="E11107" s="757"/>
      <c r="F11107" s="757"/>
      <c r="G11107" s="757"/>
      <c r="H11107" s="757"/>
      <c r="I11107" s="757"/>
    </row>
    <row r="11108" spans="1:9" ht="15.75" customHeight="1">
      <c r="A11108" s="52">
        <v>5052</v>
      </c>
      <c r="B11108" s="52" t="s">
        <v>13975</v>
      </c>
      <c r="C11108" s="52" t="s">
        <v>10358</v>
      </c>
      <c r="D11108" s="967">
        <v>1497.5</v>
      </c>
      <c r="E11108" s="757"/>
      <c r="F11108" s="757"/>
      <c r="G11108" s="757"/>
      <c r="H11108" s="757"/>
      <c r="I11108" s="757"/>
    </row>
    <row r="11109" spans="1:9" ht="15.75" customHeight="1">
      <c r="A11109" s="52">
        <v>14166</v>
      </c>
      <c r="B11109" s="52" t="s">
        <v>13976</v>
      </c>
      <c r="C11109" s="52" t="s">
        <v>10358</v>
      </c>
      <c r="D11109" s="967">
        <v>1516.51</v>
      </c>
      <c r="E11109" s="757"/>
      <c r="F11109" s="757"/>
      <c r="G11109" s="757"/>
      <c r="H11109" s="757"/>
      <c r="I11109" s="757"/>
    </row>
    <row r="11110" spans="1:9" ht="15.75" customHeight="1">
      <c r="A11110" s="52">
        <v>14165</v>
      </c>
      <c r="B11110" s="52" t="s">
        <v>13977</v>
      </c>
      <c r="C11110" s="52" t="s">
        <v>10358</v>
      </c>
      <c r="D11110" s="967">
        <v>2100.92</v>
      </c>
      <c r="E11110" s="757"/>
      <c r="F11110" s="757"/>
      <c r="G11110" s="757"/>
      <c r="H11110" s="757"/>
      <c r="I11110" s="757"/>
    </row>
    <row r="11111" spans="1:9" ht="15.75" customHeight="1">
      <c r="A11111" s="52">
        <v>5050</v>
      </c>
      <c r="B11111" s="52" t="s">
        <v>13978</v>
      </c>
      <c r="C11111" s="52" t="s">
        <v>10358</v>
      </c>
      <c r="D11111" s="808">
        <v>517.08000000000004</v>
      </c>
      <c r="E11111" s="757"/>
      <c r="F11111" s="757"/>
      <c r="G11111" s="757"/>
      <c r="H11111" s="757"/>
      <c r="I11111" s="757"/>
    </row>
    <row r="11112" spans="1:9" ht="15.75" customHeight="1">
      <c r="A11112" s="52">
        <v>12366</v>
      </c>
      <c r="B11112" s="52" t="s">
        <v>13979</v>
      </c>
      <c r="C11112" s="52" t="s">
        <v>10358</v>
      </c>
      <c r="D11112" s="967">
        <v>1295.73</v>
      </c>
      <c r="E11112" s="757"/>
      <c r="F11112" s="757"/>
      <c r="G11112" s="757"/>
      <c r="H11112" s="757"/>
      <c r="I11112" s="757"/>
    </row>
    <row r="11113" spans="1:9" ht="15.75" customHeight="1">
      <c r="A11113" s="52">
        <v>5045</v>
      </c>
      <c r="B11113" s="52" t="s">
        <v>13980</v>
      </c>
      <c r="C11113" s="52" t="s">
        <v>10358</v>
      </c>
      <c r="D11113" s="967">
        <v>2058.04</v>
      </c>
      <c r="E11113" s="757"/>
      <c r="F11113" s="757"/>
      <c r="G11113" s="757"/>
      <c r="H11113" s="757"/>
      <c r="I11113" s="757"/>
    </row>
    <row r="11114" spans="1:9" ht="15.75" customHeight="1">
      <c r="A11114" s="52">
        <v>5035</v>
      </c>
      <c r="B11114" s="52" t="s">
        <v>13981</v>
      </c>
      <c r="C11114" s="52" t="s">
        <v>10358</v>
      </c>
      <c r="D11114" s="967">
        <v>3157.41</v>
      </c>
      <c r="E11114" s="757"/>
      <c r="F11114" s="757"/>
      <c r="G11114" s="757"/>
      <c r="H11114" s="757"/>
      <c r="I11114" s="757"/>
    </row>
    <row r="11115" spans="1:9" ht="15.75" customHeight="1">
      <c r="A11115" s="52">
        <v>41180</v>
      </c>
      <c r="B11115" s="52" t="s">
        <v>13982</v>
      </c>
      <c r="C11115" s="52" t="s">
        <v>10358</v>
      </c>
      <c r="D11115" s="967">
        <v>4626.4399999999996</v>
      </c>
      <c r="E11115" s="757"/>
      <c r="F11115" s="757"/>
      <c r="G11115" s="757"/>
      <c r="H11115" s="757"/>
      <c r="I11115" s="757"/>
    </row>
    <row r="11116" spans="1:9" ht="15.75" customHeight="1">
      <c r="A11116" s="52">
        <v>41181</v>
      </c>
      <c r="B11116" s="52" t="s">
        <v>13983</v>
      </c>
      <c r="C11116" s="52" t="s">
        <v>10358</v>
      </c>
      <c r="D11116" s="967">
        <v>6125.27</v>
      </c>
      <c r="E11116" s="757"/>
      <c r="F11116" s="757"/>
      <c r="G11116" s="757"/>
      <c r="H11116" s="757"/>
      <c r="I11116" s="757"/>
    </row>
    <row r="11117" spans="1:9" ht="15.75" customHeight="1">
      <c r="A11117" s="52">
        <v>41182</v>
      </c>
      <c r="B11117" s="52" t="s">
        <v>13984</v>
      </c>
      <c r="C11117" s="52" t="s">
        <v>10358</v>
      </c>
      <c r="D11117" s="967">
        <v>8787.2000000000007</v>
      </c>
      <c r="E11117" s="757"/>
      <c r="F11117" s="757"/>
      <c r="G11117" s="757"/>
      <c r="H11117" s="757"/>
      <c r="I11117" s="757"/>
    </row>
    <row r="11118" spans="1:9" ht="15.75" customHeight="1">
      <c r="A11118" s="52">
        <v>41183</v>
      </c>
      <c r="B11118" s="52" t="s">
        <v>13985</v>
      </c>
      <c r="C11118" s="52" t="s">
        <v>10358</v>
      </c>
      <c r="D11118" s="967">
        <v>10971</v>
      </c>
      <c r="E11118" s="757"/>
      <c r="F11118" s="757"/>
      <c r="G11118" s="757"/>
      <c r="H11118" s="757"/>
      <c r="I11118" s="757"/>
    </row>
    <row r="11119" spans="1:9" ht="15.75" customHeight="1">
      <c r="A11119" s="52">
        <v>41184</v>
      </c>
      <c r="B11119" s="52" t="s">
        <v>13986</v>
      </c>
      <c r="C11119" s="52" t="s">
        <v>10358</v>
      </c>
      <c r="D11119" s="967">
        <v>16704.02</v>
      </c>
      <c r="E11119" s="757"/>
      <c r="F11119" s="757"/>
      <c r="G11119" s="757"/>
      <c r="H11119" s="757"/>
      <c r="I11119" s="757"/>
    </row>
    <row r="11120" spans="1:9" ht="15.75" customHeight="1">
      <c r="A11120" s="52">
        <v>41185</v>
      </c>
      <c r="B11120" s="52" t="s">
        <v>13987</v>
      </c>
      <c r="C11120" s="52" t="s">
        <v>10358</v>
      </c>
      <c r="D11120" s="967">
        <v>6194.6</v>
      </c>
      <c r="E11120" s="757"/>
      <c r="F11120" s="757"/>
      <c r="G11120" s="757"/>
      <c r="H11120" s="757"/>
      <c r="I11120" s="757"/>
    </row>
    <row r="11121" spans="1:9" ht="15.75" customHeight="1">
      <c r="A11121" s="52">
        <v>41186</v>
      </c>
      <c r="B11121" s="52" t="s">
        <v>13988</v>
      </c>
      <c r="C11121" s="52" t="s">
        <v>10358</v>
      </c>
      <c r="D11121" s="967">
        <v>8681.01</v>
      </c>
      <c r="E11121" s="757"/>
      <c r="F11121" s="757"/>
      <c r="G11121" s="757"/>
      <c r="H11121" s="757"/>
      <c r="I11121" s="757"/>
    </row>
    <row r="11122" spans="1:9" ht="15.75" customHeight="1">
      <c r="A11122" s="52">
        <v>41187</v>
      </c>
      <c r="B11122" s="52" t="s">
        <v>13989</v>
      </c>
      <c r="C11122" s="52" t="s">
        <v>10358</v>
      </c>
      <c r="D11122" s="967">
        <v>11641.96</v>
      </c>
      <c r="E11122" s="757"/>
      <c r="F11122" s="757"/>
      <c r="G11122" s="757"/>
      <c r="H11122" s="757"/>
      <c r="I11122" s="757"/>
    </row>
    <row r="11123" spans="1:9" ht="15.75" customHeight="1">
      <c r="A11123" s="52">
        <v>41188</v>
      </c>
      <c r="B11123" s="52" t="s">
        <v>13990</v>
      </c>
      <c r="C11123" s="52" t="s">
        <v>10358</v>
      </c>
      <c r="D11123" s="967">
        <v>14887.47</v>
      </c>
      <c r="E11123" s="757"/>
      <c r="F11123" s="757"/>
      <c r="G11123" s="757"/>
      <c r="H11123" s="757"/>
      <c r="I11123" s="757"/>
    </row>
    <row r="11124" spans="1:9" ht="15.75" customHeight="1">
      <c r="A11124" s="52">
        <v>5036</v>
      </c>
      <c r="B11124" s="52" t="s">
        <v>13991</v>
      </c>
      <c r="C11124" s="52" t="s">
        <v>10358</v>
      </c>
      <c r="D11124" s="967">
        <v>1116.33</v>
      </c>
      <c r="E11124" s="757"/>
      <c r="F11124" s="757"/>
      <c r="G11124" s="757"/>
      <c r="H11124" s="757"/>
      <c r="I11124" s="757"/>
    </row>
    <row r="11125" spans="1:9" ht="15.75" customHeight="1">
      <c r="A11125" s="52">
        <v>41189</v>
      </c>
      <c r="B11125" s="52" t="s">
        <v>13992</v>
      </c>
      <c r="C11125" s="52" t="s">
        <v>10358</v>
      </c>
      <c r="D11125" s="967">
        <v>19139.41</v>
      </c>
      <c r="E11125" s="757"/>
      <c r="F11125" s="757"/>
      <c r="G11125" s="757"/>
      <c r="H11125" s="757"/>
      <c r="I11125" s="757"/>
    </row>
    <row r="11126" spans="1:9" ht="15.75" customHeight="1">
      <c r="A11126" s="52">
        <v>41190</v>
      </c>
      <c r="B11126" s="52" t="s">
        <v>13993</v>
      </c>
      <c r="C11126" s="52" t="s">
        <v>10358</v>
      </c>
      <c r="D11126" s="967">
        <v>6656.01</v>
      </c>
      <c r="E11126" s="757"/>
      <c r="F11126" s="757"/>
      <c r="G11126" s="757"/>
      <c r="H11126" s="757"/>
      <c r="I11126" s="757"/>
    </row>
    <row r="11127" spans="1:9" ht="15.75" customHeight="1">
      <c r="A11127" s="52">
        <v>41191</v>
      </c>
      <c r="B11127" s="52" t="s">
        <v>13994</v>
      </c>
      <c r="C11127" s="52" t="s">
        <v>10358</v>
      </c>
      <c r="D11127" s="967">
        <v>10206.75</v>
      </c>
      <c r="E11127" s="757"/>
      <c r="F11127" s="757"/>
      <c r="G11127" s="757"/>
      <c r="H11127" s="757"/>
      <c r="I11127" s="757"/>
    </row>
    <row r="11128" spans="1:9" ht="15.75" customHeight="1">
      <c r="A11128" s="52">
        <v>41192</v>
      </c>
      <c r="B11128" s="52" t="s">
        <v>13995</v>
      </c>
      <c r="C11128" s="52" t="s">
        <v>10358</v>
      </c>
      <c r="D11128" s="967">
        <v>10640.46</v>
      </c>
      <c r="E11128" s="757"/>
      <c r="F11128" s="757"/>
      <c r="G11128" s="757"/>
      <c r="H11128" s="757"/>
      <c r="I11128" s="757"/>
    </row>
    <row r="11129" spans="1:9" ht="15.75" customHeight="1">
      <c r="A11129" s="52">
        <v>41193</v>
      </c>
      <c r="B11129" s="52" t="s">
        <v>13996</v>
      </c>
      <c r="C11129" s="52" t="s">
        <v>10358</v>
      </c>
      <c r="D11129" s="967">
        <v>17386.16</v>
      </c>
      <c r="E11129" s="757"/>
      <c r="F11129" s="757"/>
      <c r="G11129" s="757"/>
      <c r="H11129" s="757"/>
      <c r="I11129" s="757"/>
    </row>
    <row r="11130" spans="1:9" ht="15.75" customHeight="1">
      <c r="A11130" s="52">
        <v>41194</v>
      </c>
      <c r="B11130" s="52" t="s">
        <v>13997</v>
      </c>
      <c r="C11130" s="52" t="s">
        <v>10358</v>
      </c>
      <c r="D11130" s="967">
        <v>20745.62</v>
      </c>
      <c r="E11130" s="757"/>
      <c r="F11130" s="757"/>
      <c r="G11130" s="757"/>
      <c r="H11130" s="757"/>
      <c r="I11130" s="757"/>
    </row>
    <row r="11131" spans="1:9" ht="15.75" customHeight="1">
      <c r="A11131" s="52">
        <v>5044</v>
      </c>
      <c r="B11131" s="52" t="s">
        <v>13998</v>
      </c>
      <c r="C11131" s="52" t="s">
        <v>10358</v>
      </c>
      <c r="D11131" s="967">
        <v>1789.97</v>
      </c>
      <c r="E11131" s="757"/>
      <c r="F11131" s="757"/>
      <c r="G11131" s="757"/>
      <c r="H11131" s="757"/>
      <c r="I11131" s="757"/>
    </row>
    <row r="11132" spans="1:9" ht="15.75" customHeight="1">
      <c r="A11132" s="52">
        <v>5059</v>
      </c>
      <c r="B11132" s="52" t="s">
        <v>13999</v>
      </c>
      <c r="C11132" s="52" t="s">
        <v>10358</v>
      </c>
      <c r="D11132" s="967">
        <v>1334.99</v>
      </c>
      <c r="E11132" s="757"/>
      <c r="F11132" s="757"/>
      <c r="G11132" s="757"/>
      <c r="H11132" s="757"/>
      <c r="I11132" s="757"/>
    </row>
    <row r="11133" spans="1:9" ht="15.75" customHeight="1">
      <c r="A11133" s="52">
        <v>41201</v>
      </c>
      <c r="B11133" s="52" t="s">
        <v>14000</v>
      </c>
      <c r="C11133" s="52" t="s">
        <v>10358</v>
      </c>
      <c r="D11133" s="967">
        <v>2709.25</v>
      </c>
      <c r="E11133" s="757"/>
      <c r="F11133" s="757"/>
      <c r="G11133" s="757"/>
      <c r="H11133" s="757"/>
      <c r="I11133" s="757"/>
    </row>
    <row r="11134" spans="1:9" ht="15.75" customHeight="1">
      <c r="A11134" s="52">
        <v>41199</v>
      </c>
      <c r="B11134" s="52" t="s">
        <v>14001</v>
      </c>
      <c r="C11134" s="52" t="s">
        <v>10358</v>
      </c>
      <c r="D11134" s="808">
        <v>870.58</v>
      </c>
      <c r="E11134" s="757"/>
      <c r="F11134" s="757"/>
      <c r="G11134" s="757"/>
      <c r="H11134" s="757"/>
      <c r="I11134" s="757"/>
    </row>
    <row r="11135" spans="1:9" ht="15.75" customHeight="1">
      <c r="A11135" s="52">
        <v>5057</v>
      </c>
      <c r="B11135" s="52" t="s">
        <v>14002</v>
      </c>
      <c r="C11135" s="52" t="s">
        <v>10358</v>
      </c>
      <c r="D11135" s="967">
        <v>1178.6099999999999</v>
      </c>
      <c r="E11135" s="757"/>
      <c r="F11135" s="757"/>
      <c r="G11135" s="757"/>
      <c r="H11135" s="757"/>
      <c r="I11135" s="757"/>
    </row>
    <row r="11136" spans="1:9" ht="15.75" customHeight="1">
      <c r="A11136" s="52">
        <v>41200</v>
      </c>
      <c r="B11136" s="52" t="s">
        <v>14003</v>
      </c>
      <c r="C11136" s="52" t="s">
        <v>10358</v>
      </c>
      <c r="D11136" s="967">
        <v>1694.46</v>
      </c>
      <c r="E11136" s="757"/>
      <c r="F11136" s="757"/>
      <c r="G11136" s="757"/>
      <c r="H11136" s="757"/>
      <c r="I11136" s="757"/>
    </row>
    <row r="11137" spans="1:9" ht="15.75" customHeight="1">
      <c r="A11137" s="52">
        <v>41205</v>
      </c>
      <c r="B11137" s="52" t="s">
        <v>14004</v>
      </c>
      <c r="C11137" s="52" t="s">
        <v>10358</v>
      </c>
      <c r="D11137" s="967">
        <v>3139.81</v>
      </c>
      <c r="E11137" s="757"/>
      <c r="F11137" s="757"/>
      <c r="G11137" s="757"/>
      <c r="H11137" s="757"/>
      <c r="I11137" s="757"/>
    </row>
    <row r="11138" spans="1:9" ht="15.75" customHeight="1">
      <c r="A11138" s="52">
        <v>41202</v>
      </c>
      <c r="B11138" s="52" t="s">
        <v>14005</v>
      </c>
      <c r="C11138" s="52" t="s">
        <v>10358</v>
      </c>
      <c r="D11138" s="808">
        <v>916.21</v>
      </c>
      <c r="E11138" s="757"/>
      <c r="F11138" s="757"/>
      <c r="G11138" s="757"/>
      <c r="H11138" s="757"/>
      <c r="I11138" s="757"/>
    </row>
    <row r="11139" spans="1:9" ht="15.75" customHeight="1">
      <c r="A11139" s="52">
        <v>41206</v>
      </c>
      <c r="B11139" s="52" t="s">
        <v>14006</v>
      </c>
      <c r="C11139" s="52" t="s">
        <v>10358</v>
      </c>
      <c r="D11139" s="967">
        <v>4139.7</v>
      </c>
      <c r="E11139" s="757"/>
      <c r="F11139" s="757"/>
      <c r="G11139" s="757"/>
      <c r="H11139" s="757"/>
      <c r="I11139" s="757"/>
    </row>
    <row r="11140" spans="1:9" ht="15.75" customHeight="1">
      <c r="A11140" s="52">
        <v>12372</v>
      </c>
      <c r="B11140" s="52" t="s">
        <v>14007</v>
      </c>
      <c r="C11140" s="52" t="s">
        <v>10358</v>
      </c>
      <c r="D11140" s="808">
        <v>962.03</v>
      </c>
      <c r="E11140" s="757"/>
      <c r="F11140" s="757"/>
      <c r="G11140" s="757"/>
      <c r="H11140" s="757"/>
      <c r="I11140" s="757"/>
    </row>
    <row r="11141" spans="1:9" ht="15.75" customHeight="1">
      <c r="A11141" s="52">
        <v>41207</v>
      </c>
      <c r="B11141" s="52" t="s">
        <v>14008</v>
      </c>
      <c r="C11141" s="52" t="s">
        <v>10358</v>
      </c>
      <c r="D11141" s="967">
        <v>5572.85</v>
      </c>
      <c r="E11141" s="757"/>
      <c r="F11141" s="757"/>
      <c r="G11141" s="757"/>
      <c r="H11141" s="757"/>
      <c r="I11141" s="757"/>
    </row>
    <row r="11142" spans="1:9" ht="15.75" customHeight="1">
      <c r="A11142" s="52">
        <v>41203</v>
      </c>
      <c r="B11142" s="52" t="s">
        <v>14009</v>
      </c>
      <c r="C11142" s="52" t="s">
        <v>10358</v>
      </c>
      <c r="D11142" s="967">
        <v>1467.68</v>
      </c>
      <c r="E11142" s="757"/>
      <c r="F11142" s="757"/>
      <c r="G11142" s="757"/>
      <c r="H11142" s="757"/>
      <c r="I11142" s="757"/>
    </row>
    <row r="11143" spans="1:9" ht="15.75" customHeight="1">
      <c r="A11143" s="52">
        <v>41204</v>
      </c>
      <c r="B11143" s="52" t="s">
        <v>14010</v>
      </c>
      <c r="C11143" s="52" t="s">
        <v>10358</v>
      </c>
      <c r="D11143" s="967">
        <v>2074.92</v>
      </c>
      <c r="E11143" s="757"/>
      <c r="F11143" s="757"/>
      <c r="G11143" s="757"/>
      <c r="H11143" s="757"/>
      <c r="I11143" s="757"/>
    </row>
    <row r="11144" spans="1:9" ht="15.75" customHeight="1">
      <c r="A11144" s="52">
        <v>41210</v>
      </c>
      <c r="B11144" s="52" t="s">
        <v>14011</v>
      </c>
      <c r="C11144" s="52" t="s">
        <v>10358</v>
      </c>
      <c r="D11144" s="967">
        <v>3466.11</v>
      </c>
      <c r="E11144" s="757"/>
      <c r="F11144" s="757"/>
      <c r="G11144" s="757"/>
      <c r="H11144" s="757"/>
      <c r="I11144" s="757"/>
    </row>
    <row r="11145" spans="1:9" ht="15.75" customHeight="1">
      <c r="A11145" s="52">
        <v>41208</v>
      </c>
      <c r="B11145" s="52" t="s">
        <v>14012</v>
      </c>
      <c r="C11145" s="52" t="s">
        <v>10358</v>
      </c>
      <c r="D11145" s="967">
        <v>1213.3399999999999</v>
      </c>
      <c r="E11145" s="757"/>
      <c r="F11145" s="757"/>
      <c r="G11145" s="757"/>
      <c r="H11145" s="757"/>
      <c r="I11145" s="757"/>
    </row>
    <row r="11146" spans="1:9" ht="15.75" customHeight="1">
      <c r="A11146" s="52">
        <v>41211</v>
      </c>
      <c r="B11146" s="52" t="s">
        <v>14013</v>
      </c>
      <c r="C11146" s="52" t="s">
        <v>10358</v>
      </c>
      <c r="D11146" s="967">
        <v>4883.6899999999996</v>
      </c>
      <c r="E11146" s="757"/>
      <c r="F11146" s="757"/>
      <c r="G11146" s="757"/>
      <c r="H11146" s="757"/>
      <c r="I11146" s="757"/>
    </row>
    <row r="11147" spans="1:9" ht="15.75" customHeight="1">
      <c r="A11147" s="52">
        <v>13339</v>
      </c>
      <c r="B11147" s="52" t="s">
        <v>14014</v>
      </c>
      <c r="C11147" s="52" t="s">
        <v>10358</v>
      </c>
      <c r="D11147" s="967">
        <v>1644.37</v>
      </c>
      <c r="E11147" s="757"/>
      <c r="F11147" s="757"/>
      <c r="G11147" s="757"/>
      <c r="H11147" s="757"/>
      <c r="I11147" s="757"/>
    </row>
    <row r="11148" spans="1:9" ht="15.75" customHeight="1">
      <c r="A11148" s="52">
        <v>41213</v>
      </c>
      <c r="B11148" s="52" t="s">
        <v>14015</v>
      </c>
      <c r="C11148" s="52" t="s">
        <v>10358</v>
      </c>
      <c r="D11148" s="967">
        <v>10122.700000000001</v>
      </c>
      <c r="E11148" s="757"/>
      <c r="F11148" s="757"/>
      <c r="G11148" s="757"/>
      <c r="H11148" s="757"/>
      <c r="I11148" s="757"/>
    </row>
    <row r="11149" spans="1:9" ht="15.75" customHeight="1">
      <c r="A11149" s="52">
        <v>41209</v>
      </c>
      <c r="B11149" s="52" t="s">
        <v>14016</v>
      </c>
      <c r="C11149" s="52" t="s">
        <v>10358</v>
      </c>
      <c r="D11149" s="967">
        <v>2262.4499999999998</v>
      </c>
      <c r="E11149" s="757"/>
      <c r="F11149" s="757"/>
      <c r="G11149" s="757"/>
      <c r="H11149" s="757"/>
      <c r="I11149" s="757"/>
    </row>
    <row r="11150" spans="1:9" ht="15.75" customHeight="1">
      <c r="A11150" s="52">
        <v>41216</v>
      </c>
      <c r="B11150" s="52" t="s">
        <v>14017</v>
      </c>
      <c r="C11150" s="52" t="s">
        <v>10358</v>
      </c>
      <c r="D11150" s="967">
        <v>4237.8599999999997</v>
      </c>
      <c r="E11150" s="757"/>
      <c r="F11150" s="757"/>
      <c r="G11150" s="757"/>
      <c r="H11150" s="757"/>
      <c r="I11150" s="757"/>
    </row>
    <row r="11151" spans="1:9" ht="15.75" customHeight="1">
      <c r="A11151" s="52">
        <v>41217</v>
      </c>
      <c r="B11151" s="52" t="s">
        <v>14018</v>
      </c>
      <c r="C11151" s="52" t="s">
        <v>10358</v>
      </c>
      <c r="D11151" s="967">
        <v>6794.79</v>
      </c>
      <c r="E11151" s="757"/>
      <c r="F11151" s="757"/>
      <c r="G11151" s="757"/>
      <c r="H11151" s="757"/>
      <c r="I11151" s="757"/>
    </row>
    <row r="11152" spans="1:9" ht="15.75" customHeight="1">
      <c r="A11152" s="52">
        <v>41218</v>
      </c>
      <c r="B11152" s="52" t="s">
        <v>14019</v>
      </c>
      <c r="C11152" s="52" t="s">
        <v>10358</v>
      </c>
      <c r="D11152" s="967">
        <v>9112.02</v>
      </c>
      <c r="E11152" s="757"/>
      <c r="F11152" s="757"/>
      <c r="G11152" s="757"/>
      <c r="H11152" s="757"/>
      <c r="I11152" s="757"/>
    </row>
    <row r="11153" spans="1:9" ht="15.75" customHeight="1">
      <c r="A11153" s="52">
        <v>41214</v>
      </c>
      <c r="B11153" s="52" t="s">
        <v>14020</v>
      </c>
      <c r="C11153" s="52" t="s">
        <v>10358</v>
      </c>
      <c r="D11153" s="967">
        <v>1921.25</v>
      </c>
      <c r="E11153" s="757"/>
      <c r="F11153" s="757"/>
      <c r="G11153" s="757"/>
      <c r="H11153" s="757"/>
      <c r="I11153" s="757"/>
    </row>
    <row r="11154" spans="1:9" ht="15.75" customHeight="1">
      <c r="A11154" s="52">
        <v>41215</v>
      </c>
      <c r="B11154" s="52" t="s">
        <v>14021</v>
      </c>
      <c r="C11154" s="52" t="s">
        <v>10358</v>
      </c>
      <c r="D11154" s="967">
        <v>2892.71</v>
      </c>
      <c r="E11154" s="757"/>
      <c r="F11154" s="757"/>
      <c r="G11154" s="757"/>
      <c r="H11154" s="757"/>
      <c r="I11154" s="757"/>
    </row>
    <row r="11155" spans="1:9" ht="15.75" customHeight="1">
      <c r="A11155" s="52">
        <v>41221</v>
      </c>
      <c r="B11155" s="52" t="s">
        <v>14022</v>
      </c>
      <c r="C11155" s="52" t="s">
        <v>10358</v>
      </c>
      <c r="D11155" s="967">
        <v>8375.8799999999992</v>
      </c>
      <c r="E11155" s="757"/>
      <c r="F11155" s="757"/>
      <c r="G11155" s="757"/>
      <c r="H11155" s="757"/>
      <c r="I11155" s="757"/>
    </row>
    <row r="11156" spans="1:9" ht="15.75" customHeight="1">
      <c r="A11156" s="52">
        <v>41222</v>
      </c>
      <c r="B11156" s="52" t="s">
        <v>14023</v>
      </c>
      <c r="C11156" s="52" t="s">
        <v>10358</v>
      </c>
      <c r="D11156" s="967">
        <v>11985.99</v>
      </c>
      <c r="E11156" s="757"/>
      <c r="F11156" s="757"/>
      <c r="G11156" s="757"/>
      <c r="H11156" s="757"/>
      <c r="I11156" s="757"/>
    </row>
    <row r="11157" spans="1:9" ht="15.75" customHeight="1">
      <c r="A11157" s="52">
        <v>41195</v>
      </c>
      <c r="B11157" s="52" t="s">
        <v>14024</v>
      </c>
      <c r="C11157" s="52" t="s">
        <v>10358</v>
      </c>
      <c r="D11157" s="808">
        <v>616.04</v>
      </c>
      <c r="E11157" s="757"/>
      <c r="F11157" s="757"/>
      <c r="G11157" s="757"/>
      <c r="H11157" s="757"/>
      <c r="I11157" s="757"/>
    </row>
    <row r="11158" spans="1:9" ht="15.75" customHeight="1">
      <c r="A11158" s="52">
        <v>41198</v>
      </c>
      <c r="B11158" s="52" t="s">
        <v>14025</v>
      </c>
      <c r="C11158" s="52" t="s">
        <v>10358</v>
      </c>
      <c r="D11158" s="967">
        <v>2407.36</v>
      </c>
      <c r="E11158" s="757"/>
      <c r="F11158" s="757"/>
      <c r="G11158" s="757"/>
      <c r="H11158" s="757"/>
      <c r="I11158" s="757"/>
    </row>
    <row r="11159" spans="1:9" ht="15.75" customHeight="1">
      <c r="A11159" s="52">
        <v>41196</v>
      </c>
      <c r="B11159" s="52" t="s">
        <v>14026</v>
      </c>
      <c r="C11159" s="52" t="s">
        <v>10358</v>
      </c>
      <c r="D11159" s="808">
        <v>763.62</v>
      </c>
      <c r="E11159" s="757"/>
      <c r="F11159" s="757"/>
      <c r="G11159" s="757"/>
      <c r="H11159" s="757"/>
      <c r="I11159" s="757"/>
    </row>
    <row r="11160" spans="1:9" ht="15.75" customHeight="1">
      <c r="A11160" s="52">
        <v>5033</v>
      </c>
      <c r="B11160" s="52" t="s">
        <v>14027</v>
      </c>
      <c r="C11160" s="52" t="s">
        <v>10358</v>
      </c>
      <c r="D11160" s="967">
        <v>1002.6</v>
      </c>
      <c r="E11160" s="757"/>
      <c r="F11160" s="757"/>
      <c r="G11160" s="757"/>
      <c r="H11160" s="757"/>
      <c r="I11160" s="757"/>
    </row>
    <row r="11161" spans="1:9" ht="15.75" customHeight="1">
      <c r="A11161" s="52">
        <v>41197</v>
      </c>
      <c r="B11161" s="52" t="s">
        <v>14028</v>
      </c>
      <c r="C11161" s="52" t="s">
        <v>10358</v>
      </c>
      <c r="D11161" s="967">
        <v>1489.23</v>
      </c>
      <c r="E11161" s="757"/>
      <c r="F11161" s="757"/>
      <c r="G11161" s="757"/>
      <c r="H11161" s="757"/>
      <c r="I11161" s="757"/>
    </row>
    <row r="11162" spans="1:9" ht="15.75" customHeight="1">
      <c r="A11162" s="52">
        <v>12388</v>
      </c>
      <c r="B11162" s="52" t="s">
        <v>14029</v>
      </c>
      <c r="C11162" s="52" t="s">
        <v>10358</v>
      </c>
      <c r="D11162" s="808">
        <v>306.07</v>
      </c>
      <c r="E11162" s="757"/>
      <c r="F11162" s="757"/>
      <c r="G11162" s="757"/>
      <c r="H11162" s="757"/>
      <c r="I11162" s="757"/>
    </row>
    <row r="11163" spans="1:9" ht="15.75" customHeight="1">
      <c r="A11163" s="52">
        <v>2731</v>
      </c>
      <c r="B11163" s="52" t="s">
        <v>14030</v>
      </c>
      <c r="C11163" s="52" t="s">
        <v>10402</v>
      </c>
      <c r="D11163" s="808">
        <v>91.21</v>
      </c>
      <c r="E11163" s="757"/>
      <c r="F11163" s="757"/>
      <c r="G11163" s="757"/>
      <c r="H11163" s="757"/>
      <c r="I11163" s="757"/>
    </row>
    <row r="11164" spans="1:9" ht="15.75" customHeight="1">
      <c r="A11164" s="52">
        <v>41457</v>
      </c>
      <c r="B11164" s="52" t="s">
        <v>14031</v>
      </c>
      <c r="C11164" s="52" t="s">
        <v>10358</v>
      </c>
      <c r="D11164" s="808">
        <v>866.64</v>
      </c>
      <c r="E11164" s="757"/>
      <c r="F11164" s="757"/>
      <c r="G11164" s="757"/>
      <c r="H11164" s="757"/>
      <c r="I11164" s="757"/>
    </row>
    <row r="11165" spans="1:9" ht="15.75" customHeight="1">
      <c r="A11165" s="52">
        <v>41458</v>
      </c>
      <c r="B11165" s="52" t="s">
        <v>14032</v>
      </c>
      <c r="C11165" s="52" t="s">
        <v>10358</v>
      </c>
      <c r="D11165" s="967">
        <v>1209.8800000000001</v>
      </c>
      <c r="E11165" s="757"/>
      <c r="F11165" s="757"/>
      <c r="G11165" s="757"/>
      <c r="H11165" s="757"/>
      <c r="I11165" s="757"/>
    </row>
    <row r="11166" spans="1:9" ht="15.75" customHeight="1">
      <c r="A11166" s="52">
        <v>41459</v>
      </c>
      <c r="B11166" s="52" t="s">
        <v>14033</v>
      </c>
      <c r="C11166" s="52" t="s">
        <v>10358</v>
      </c>
      <c r="D11166" s="967">
        <v>1687.69</v>
      </c>
      <c r="E11166" s="757"/>
      <c r="F11166" s="757"/>
      <c r="G11166" s="757"/>
      <c r="H11166" s="757"/>
      <c r="I11166" s="757"/>
    </row>
    <row r="11167" spans="1:9" ht="15.75" customHeight="1">
      <c r="A11167" s="52">
        <v>41461</v>
      </c>
      <c r="B11167" s="52" t="s">
        <v>14034</v>
      </c>
      <c r="C11167" s="52" t="s">
        <v>10358</v>
      </c>
      <c r="D11167" s="967">
        <v>2301.08</v>
      </c>
      <c r="E11167" s="757"/>
      <c r="F11167" s="757"/>
      <c r="G11167" s="757"/>
      <c r="H11167" s="757"/>
      <c r="I11167" s="757"/>
    </row>
    <row r="11168" spans="1:9" ht="15.75" customHeight="1">
      <c r="A11168" s="52">
        <v>44537</v>
      </c>
      <c r="B11168" s="52" t="s">
        <v>14035</v>
      </c>
      <c r="C11168" s="52" t="s">
        <v>11423</v>
      </c>
      <c r="D11168" s="808">
        <v>465.1</v>
      </c>
      <c r="E11168" s="757"/>
      <c r="F11168" s="757"/>
      <c r="G11168" s="757"/>
      <c r="H11168" s="757"/>
      <c r="I11168" s="757"/>
    </row>
    <row r="11169" spans="1:9" ht="15.75" customHeight="1">
      <c r="A11169" s="52">
        <v>11844</v>
      </c>
      <c r="B11169" s="52" t="s">
        <v>14036</v>
      </c>
      <c r="C11169" s="52" t="s">
        <v>10402</v>
      </c>
      <c r="D11169" s="808">
        <v>41.85</v>
      </c>
      <c r="E11169" s="757"/>
      <c r="F11169" s="757"/>
      <c r="G11169" s="757"/>
      <c r="H11169" s="757"/>
      <c r="I11169" s="757"/>
    </row>
    <row r="11170" spans="1:9" ht="15.75" customHeight="1">
      <c r="A11170" s="52">
        <v>4465</v>
      </c>
      <c r="B11170" s="52" t="s">
        <v>14037</v>
      </c>
      <c r="C11170" s="52" t="s">
        <v>10402</v>
      </c>
      <c r="D11170" s="808">
        <v>34.78</v>
      </c>
      <c r="E11170" s="757"/>
      <c r="F11170" s="757"/>
      <c r="G11170" s="757"/>
      <c r="H11170" s="757"/>
      <c r="I11170" s="757"/>
    </row>
    <row r="11171" spans="1:9" ht="15.75" customHeight="1">
      <c r="A11171" s="52">
        <v>35273</v>
      </c>
      <c r="B11171" s="52" t="s">
        <v>14038</v>
      </c>
      <c r="C11171" s="52" t="s">
        <v>10402</v>
      </c>
      <c r="D11171" s="808">
        <v>41.71</v>
      </c>
      <c r="E11171" s="757"/>
      <c r="F11171" s="757"/>
      <c r="G11171" s="757"/>
      <c r="H11171" s="757"/>
      <c r="I11171" s="757"/>
    </row>
    <row r="11172" spans="1:9" ht="15.75" customHeight="1">
      <c r="A11172" s="52">
        <v>4470</v>
      </c>
      <c r="B11172" s="52" t="s">
        <v>14039</v>
      </c>
      <c r="C11172" s="52" t="s">
        <v>10402</v>
      </c>
      <c r="D11172" s="808">
        <v>96.25</v>
      </c>
      <c r="E11172" s="757"/>
      <c r="F11172" s="757"/>
      <c r="G11172" s="757"/>
      <c r="H11172" s="757"/>
      <c r="I11172" s="757"/>
    </row>
    <row r="11173" spans="1:9" ht="15.75" customHeight="1">
      <c r="A11173" s="52">
        <v>20208</v>
      </c>
      <c r="B11173" s="52" t="s">
        <v>14040</v>
      </c>
      <c r="C11173" s="52" t="s">
        <v>10402</v>
      </c>
      <c r="D11173" s="808">
        <v>86.63</v>
      </c>
      <c r="E11173" s="757"/>
      <c r="F11173" s="757"/>
      <c r="G11173" s="757"/>
      <c r="H11173" s="757"/>
      <c r="I11173" s="757"/>
    </row>
    <row r="11174" spans="1:9" ht="15.75" customHeight="1">
      <c r="A11174" s="52">
        <v>20204</v>
      </c>
      <c r="B11174" s="52" t="s">
        <v>14041</v>
      </c>
      <c r="C11174" s="52" t="s">
        <v>10402</v>
      </c>
      <c r="D11174" s="808">
        <v>64.17</v>
      </c>
      <c r="E11174" s="757"/>
      <c r="F11174" s="757"/>
      <c r="G11174" s="757"/>
      <c r="H11174" s="757"/>
      <c r="I11174" s="757"/>
    </row>
    <row r="11175" spans="1:9" ht="15.75" customHeight="1">
      <c r="A11175" s="52">
        <v>4437</v>
      </c>
      <c r="B11175" s="52" t="s">
        <v>14042</v>
      </c>
      <c r="C11175" s="52" t="s">
        <v>10402</v>
      </c>
      <c r="D11175" s="808">
        <v>72.19</v>
      </c>
      <c r="E11175" s="757"/>
      <c r="F11175" s="757"/>
      <c r="G11175" s="757"/>
      <c r="H11175" s="757"/>
      <c r="I11175" s="757"/>
    </row>
    <row r="11176" spans="1:9" ht="15.75" customHeight="1">
      <c r="A11176" s="52">
        <v>14580</v>
      </c>
      <c r="B11176" s="52" t="s">
        <v>14043</v>
      </c>
      <c r="C11176" s="52" t="s">
        <v>10402</v>
      </c>
      <c r="D11176" s="808">
        <v>72.19</v>
      </c>
      <c r="E11176" s="757"/>
      <c r="F11176" s="757"/>
      <c r="G11176" s="757"/>
      <c r="H11176" s="757"/>
      <c r="I11176" s="757"/>
    </row>
    <row r="11177" spans="1:9" ht="15.75" customHeight="1">
      <c r="A11177" s="52">
        <v>40304</v>
      </c>
      <c r="B11177" s="52" t="s">
        <v>14044</v>
      </c>
      <c r="C11177" s="52" t="s">
        <v>10406</v>
      </c>
      <c r="D11177" s="808">
        <v>30.13</v>
      </c>
      <c r="E11177" s="757"/>
      <c r="F11177" s="757"/>
      <c r="G11177" s="757"/>
      <c r="H11177" s="757"/>
      <c r="I11177" s="757"/>
    </row>
    <row r="11178" spans="1:9" ht="15.75" customHeight="1">
      <c r="A11178" s="52">
        <v>5065</v>
      </c>
      <c r="B11178" s="52" t="s">
        <v>14045</v>
      </c>
      <c r="C11178" s="52" t="s">
        <v>10406</v>
      </c>
      <c r="D11178" s="808">
        <v>46.44</v>
      </c>
      <c r="E11178" s="757"/>
      <c r="F11178" s="757"/>
      <c r="G11178" s="757"/>
      <c r="H11178" s="757"/>
      <c r="I11178" s="757"/>
    </row>
    <row r="11179" spans="1:9" ht="15.75" customHeight="1">
      <c r="A11179" s="52">
        <v>5072</v>
      </c>
      <c r="B11179" s="52" t="s">
        <v>14046</v>
      </c>
      <c r="C11179" s="52" t="s">
        <v>10406</v>
      </c>
      <c r="D11179" s="808">
        <v>42.96</v>
      </c>
      <c r="E11179" s="757"/>
      <c r="F11179" s="757"/>
      <c r="G11179" s="757"/>
      <c r="H11179" s="757"/>
      <c r="I11179" s="757"/>
    </row>
    <row r="11180" spans="1:9" ht="15.75" customHeight="1">
      <c r="A11180" s="52">
        <v>5066</v>
      </c>
      <c r="B11180" s="52" t="s">
        <v>14047</v>
      </c>
      <c r="C11180" s="52" t="s">
        <v>10406</v>
      </c>
      <c r="D11180" s="808">
        <v>32.17</v>
      </c>
      <c r="E11180" s="757"/>
      <c r="F11180" s="757"/>
      <c r="G11180" s="757"/>
      <c r="H11180" s="757"/>
      <c r="I11180" s="757"/>
    </row>
    <row r="11181" spans="1:9" ht="15.75" customHeight="1">
      <c r="A11181" s="52">
        <v>5063</v>
      </c>
      <c r="B11181" s="52" t="s">
        <v>14048</v>
      </c>
      <c r="C11181" s="52" t="s">
        <v>10406</v>
      </c>
      <c r="D11181" s="808">
        <v>29.13</v>
      </c>
      <c r="E11181" s="757"/>
      <c r="F11181" s="757"/>
      <c r="G11181" s="757"/>
      <c r="H11181" s="757"/>
      <c r="I11181" s="757"/>
    </row>
    <row r="11182" spans="1:9" ht="15.75" customHeight="1">
      <c r="A11182" s="52">
        <v>20247</v>
      </c>
      <c r="B11182" s="52" t="s">
        <v>14049</v>
      </c>
      <c r="C11182" s="52" t="s">
        <v>10406</v>
      </c>
      <c r="D11182" s="808">
        <v>27.03</v>
      </c>
      <c r="E11182" s="757"/>
      <c r="F11182" s="757"/>
      <c r="G11182" s="757"/>
      <c r="H11182" s="757"/>
      <c r="I11182" s="757"/>
    </row>
    <row r="11183" spans="1:9" ht="15.75" customHeight="1">
      <c r="A11183" s="52">
        <v>5074</v>
      </c>
      <c r="B11183" s="52" t="s">
        <v>14050</v>
      </c>
      <c r="C11183" s="52" t="s">
        <v>10406</v>
      </c>
      <c r="D11183" s="808">
        <v>27.35</v>
      </c>
      <c r="E11183" s="757"/>
      <c r="F11183" s="757"/>
      <c r="G11183" s="757"/>
      <c r="H11183" s="757"/>
      <c r="I11183" s="757"/>
    </row>
    <row r="11184" spans="1:9" ht="15.75" customHeight="1">
      <c r="A11184" s="52">
        <v>5067</v>
      </c>
      <c r="B11184" s="52" t="s">
        <v>14051</v>
      </c>
      <c r="C11184" s="52" t="s">
        <v>10406</v>
      </c>
      <c r="D11184" s="808">
        <v>26.02</v>
      </c>
      <c r="E11184" s="757"/>
      <c r="F11184" s="757"/>
      <c r="G11184" s="757"/>
      <c r="H11184" s="757"/>
      <c r="I11184" s="757"/>
    </row>
    <row r="11185" spans="1:9" ht="15.75" customHeight="1">
      <c r="A11185" s="52">
        <v>5078</v>
      </c>
      <c r="B11185" s="52" t="s">
        <v>14052</v>
      </c>
      <c r="C11185" s="52" t="s">
        <v>10406</v>
      </c>
      <c r="D11185" s="808">
        <v>25.72</v>
      </c>
      <c r="E11185" s="757"/>
      <c r="F11185" s="757"/>
      <c r="G11185" s="757"/>
      <c r="H11185" s="757"/>
      <c r="I11185" s="757"/>
    </row>
    <row r="11186" spans="1:9" ht="15.75" customHeight="1">
      <c r="A11186" s="52">
        <v>5068</v>
      </c>
      <c r="B11186" s="52" t="s">
        <v>14053</v>
      </c>
      <c r="C11186" s="52" t="s">
        <v>10406</v>
      </c>
      <c r="D11186" s="808">
        <v>24.41</v>
      </c>
      <c r="E11186" s="757"/>
      <c r="F11186" s="757"/>
      <c r="G11186" s="757"/>
      <c r="H11186" s="757"/>
      <c r="I11186" s="757"/>
    </row>
    <row r="11187" spans="1:9" ht="15.75" customHeight="1">
      <c r="A11187" s="52">
        <v>5073</v>
      </c>
      <c r="B11187" s="52" t="s">
        <v>14054</v>
      </c>
      <c r="C11187" s="52" t="s">
        <v>10406</v>
      </c>
      <c r="D11187" s="808">
        <v>24.88</v>
      </c>
      <c r="E11187" s="757"/>
      <c r="F11187" s="757"/>
      <c r="G11187" s="757"/>
      <c r="H11187" s="757"/>
      <c r="I11187" s="757"/>
    </row>
    <row r="11188" spans="1:9" ht="15.75" customHeight="1">
      <c r="A11188" s="52">
        <v>5069</v>
      </c>
      <c r="B11188" s="52" t="s">
        <v>14055</v>
      </c>
      <c r="C11188" s="52" t="s">
        <v>10406</v>
      </c>
      <c r="D11188" s="808">
        <v>24.88</v>
      </c>
      <c r="E11188" s="757"/>
      <c r="F11188" s="757"/>
      <c r="G11188" s="757"/>
      <c r="H11188" s="757"/>
      <c r="I11188" s="757"/>
    </row>
    <row r="11189" spans="1:9" ht="15.75" customHeight="1">
      <c r="A11189" s="52">
        <v>5070</v>
      </c>
      <c r="B11189" s="52" t="s">
        <v>14056</v>
      </c>
      <c r="C11189" s="52" t="s">
        <v>10406</v>
      </c>
      <c r="D11189" s="808">
        <v>25.16</v>
      </c>
      <c r="E11189" s="757"/>
      <c r="F11189" s="757"/>
      <c r="G11189" s="757"/>
      <c r="H11189" s="757"/>
      <c r="I11189" s="757"/>
    </row>
    <row r="11190" spans="1:9" ht="15.75" customHeight="1">
      <c r="A11190" s="52">
        <v>5071</v>
      </c>
      <c r="B11190" s="52" t="s">
        <v>14057</v>
      </c>
      <c r="C11190" s="52" t="s">
        <v>10406</v>
      </c>
      <c r="D11190" s="808">
        <v>24.41</v>
      </c>
      <c r="E11190" s="757"/>
      <c r="F11190" s="757"/>
      <c r="G11190" s="757"/>
      <c r="H11190" s="757"/>
      <c r="I11190" s="757"/>
    </row>
    <row r="11191" spans="1:9" ht="15.75" customHeight="1">
      <c r="A11191" s="52">
        <v>5061</v>
      </c>
      <c r="B11191" s="52" t="s">
        <v>14058</v>
      </c>
      <c r="C11191" s="52" t="s">
        <v>10406</v>
      </c>
      <c r="D11191" s="808">
        <v>24</v>
      </c>
      <c r="E11191" s="757"/>
      <c r="F11191" s="757"/>
      <c r="G11191" s="757"/>
      <c r="H11191" s="757"/>
      <c r="I11191" s="757"/>
    </row>
    <row r="11192" spans="1:9" ht="15.75" customHeight="1">
      <c r="A11192" s="52">
        <v>5075</v>
      </c>
      <c r="B11192" s="52" t="s">
        <v>14059</v>
      </c>
      <c r="C11192" s="52" t="s">
        <v>10406</v>
      </c>
      <c r="D11192" s="808">
        <v>24.41</v>
      </c>
      <c r="E11192" s="757"/>
      <c r="F11192" s="757"/>
      <c r="G11192" s="757"/>
      <c r="H11192" s="757"/>
      <c r="I11192" s="757"/>
    </row>
    <row r="11193" spans="1:9" ht="15.75" customHeight="1">
      <c r="A11193" s="52">
        <v>39027</v>
      </c>
      <c r="B11193" s="52" t="s">
        <v>14060</v>
      </c>
      <c r="C11193" s="52" t="s">
        <v>10406</v>
      </c>
      <c r="D11193" s="808">
        <v>24.39</v>
      </c>
      <c r="E11193" s="757"/>
      <c r="F11193" s="757"/>
      <c r="G11193" s="757"/>
      <c r="H11193" s="757"/>
      <c r="I11193" s="757"/>
    </row>
    <row r="11194" spans="1:9" ht="15.75" customHeight="1">
      <c r="A11194" s="52">
        <v>5062</v>
      </c>
      <c r="B11194" s="52" t="s">
        <v>14061</v>
      </c>
      <c r="C11194" s="52" t="s">
        <v>10406</v>
      </c>
      <c r="D11194" s="808">
        <v>24.74</v>
      </c>
      <c r="E11194" s="757"/>
      <c r="F11194" s="757"/>
      <c r="G11194" s="757"/>
      <c r="H11194" s="757"/>
      <c r="I11194" s="757"/>
    </row>
    <row r="11195" spans="1:9" ht="15.75" customHeight="1">
      <c r="A11195" s="52">
        <v>40568</v>
      </c>
      <c r="B11195" s="52" t="s">
        <v>14062</v>
      </c>
      <c r="C11195" s="52" t="s">
        <v>10406</v>
      </c>
      <c r="D11195" s="808">
        <v>24.6</v>
      </c>
      <c r="E11195" s="757"/>
      <c r="F11195" s="757"/>
      <c r="G11195" s="757"/>
      <c r="H11195" s="757"/>
      <c r="I11195" s="757"/>
    </row>
    <row r="11196" spans="1:9" ht="15.75" customHeight="1">
      <c r="A11196" s="52">
        <v>39026</v>
      </c>
      <c r="B11196" s="52" t="s">
        <v>14063</v>
      </c>
      <c r="C11196" s="52" t="s">
        <v>10406</v>
      </c>
      <c r="D11196" s="808">
        <v>27.45</v>
      </c>
      <c r="E11196" s="757"/>
      <c r="F11196" s="757"/>
      <c r="G11196" s="757"/>
      <c r="H11196" s="757"/>
      <c r="I11196" s="757"/>
    </row>
    <row r="11197" spans="1:9" ht="15.75" customHeight="1">
      <c r="A11197" s="52">
        <v>42431</v>
      </c>
      <c r="B11197" s="52" t="s">
        <v>14064</v>
      </c>
      <c r="C11197" s="52" t="s">
        <v>10358</v>
      </c>
      <c r="D11197" s="967">
        <v>3922.99</v>
      </c>
      <c r="E11197" s="757"/>
      <c r="F11197" s="757"/>
      <c r="G11197" s="757"/>
      <c r="H11197" s="757"/>
      <c r="I11197" s="757"/>
    </row>
    <row r="11198" spans="1:9" ht="15.75" customHeight="1">
      <c r="A11198" s="52">
        <v>44074</v>
      </c>
      <c r="B11198" s="52" t="s">
        <v>14065</v>
      </c>
      <c r="C11198" s="52" t="s">
        <v>10408</v>
      </c>
      <c r="D11198" s="808">
        <v>742.9</v>
      </c>
      <c r="E11198" s="757"/>
      <c r="F11198" s="757"/>
      <c r="G11198" s="757"/>
      <c r="H11198" s="757"/>
      <c r="I11198" s="757"/>
    </row>
    <row r="11199" spans="1:9" ht="15.75" customHeight="1">
      <c r="A11199" s="52">
        <v>44072</v>
      </c>
      <c r="B11199" s="52" t="s">
        <v>14066</v>
      </c>
      <c r="C11199" s="52" t="s">
        <v>10408</v>
      </c>
      <c r="D11199" s="808">
        <v>112.17</v>
      </c>
      <c r="E11199" s="757"/>
      <c r="F11199" s="757"/>
      <c r="G11199" s="757"/>
      <c r="H11199" s="757"/>
      <c r="I11199" s="757"/>
    </row>
    <row r="11200" spans="1:9" ht="15.75" customHeight="1">
      <c r="A11200" s="52">
        <v>511</v>
      </c>
      <c r="B11200" s="52" t="s">
        <v>14067</v>
      </c>
      <c r="C11200" s="52" t="s">
        <v>10408</v>
      </c>
      <c r="D11200" s="808">
        <v>19.899999999999999</v>
      </c>
      <c r="E11200" s="757"/>
      <c r="F11200" s="757"/>
      <c r="G11200" s="757"/>
      <c r="H11200" s="757"/>
      <c r="I11200" s="757"/>
    </row>
    <row r="11201" spans="1:9" ht="15.75" customHeight="1">
      <c r="A11201" s="52">
        <v>37540</v>
      </c>
      <c r="B11201" s="52" t="s">
        <v>14068</v>
      </c>
      <c r="C11201" s="52" t="s">
        <v>10358</v>
      </c>
      <c r="D11201" s="967">
        <v>97832.03</v>
      </c>
      <c r="E11201" s="757"/>
      <c r="F11201" s="757"/>
      <c r="G11201" s="757"/>
      <c r="H11201" s="757"/>
      <c r="I11201" s="757"/>
    </row>
    <row r="11202" spans="1:9" ht="15.75" customHeight="1">
      <c r="A11202" s="52">
        <v>37548</v>
      </c>
      <c r="B11202" s="52" t="s">
        <v>14069</v>
      </c>
      <c r="C11202" s="52" t="s">
        <v>10358</v>
      </c>
      <c r="D11202" s="967">
        <v>129675.87</v>
      </c>
      <c r="E11202" s="757"/>
      <c r="F11202" s="757"/>
      <c r="G11202" s="757"/>
      <c r="H11202" s="757"/>
      <c r="I11202" s="757"/>
    </row>
    <row r="11203" spans="1:9" ht="15.75" customHeight="1">
      <c r="A11203" s="52">
        <v>39828</v>
      </c>
      <c r="B11203" s="52" t="s">
        <v>14070</v>
      </c>
      <c r="C11203" s="52" t="s">
        <v>10358</v>
      </c>
      <c r="D11203" s="808">
        <v>777.93</v>
      </c>
      <c r="E11203" s="757"/>
      <c r="F11203" s="757"/>
      <c r="G11203" s="757"/>
      <c r="H11203" s="757"/>
      <c r="I11203" s="757"/>
    </row>
    <row r="11204" spans="1:9" ht="15.75" customHeight="1">
      <c r="A11204" s="52">
        <v>12273</v>
      </c>
      <c r="B11204" s="52" t="s">
        <v>14071</v>
      </c>
      <c r="C11204" s="52" t="s">
        <v>10358</v>
      </c>
      <c r="D11204" s="808">
        <v>119.91</v>
      </c>
      <c r="E11204" s="757"/>
      <c r="F11204" s="757"/>
      <c r="G11204" s="757"/>
      <c r="H11204" s="757"/>
      <c r="I11204" s="757"/>
    </row>
    <row r="11205" spans="1:9" ht="15.75" customHeight="1">
      <c r="A11205" s="52">
        <v>38392</v>
      </c>
      <c r="B11205" s="52" t="s">
        <v>14072</v>
      </c>
      <c r="C11205" s="52" t="s">
        <v>10358</v>
      </c>
      <c r="D11205" s="808">
        <v>46.41</v>
      </c>
      <c r="E11205" s="757"/>
      <c r="F11205" s="757"/>
      <c r="G11205" s="757"/>
      <c r="H11205" s="757"/>
      <c r="I11205" s="757"/>
    </row>
    <row r="11206" spans="1:9" ht="15.75" customHeight="1">
      <c r="A11206" s="52">
        <v>11735</v>
      </c>
      <c r="B11206" s="52" t="s">
        <v>14073</v>
      </c>
      <c r="C11206" s="52" t="s">
        <v>10358</v>
      </c>
      <c r="D11206" s="808">
        <v>7.98</v>
      </c>
      <c r="E11206" s="757"/>
      <c r="F11206" s="757"/>
      <c r="G11206" s="757"/>
      <c r="H11206" s="757"/>
      <c r="I11206" s="757"/>
    </row>
    <row r="11207" spans="1:9" ht="15.75" customHeight="1">
      <c r="A11207" s="52">
        <v>11737</v>
      </c>
      <c r="B11207" s="52" t="s">
        <v>14074</v>
      </c>
      <c r="C11207" s="52" t="s">
        <v>10358</v>
      </c>
      <c r="D11207" s="808">
        <v>11.31</v>
      </c>
      <c r="E11207" s="757"/>
      <c r="F11207" s="757"/>
      <c r="G11207" s="757"/>
      <c r="H11207" s="757"/>
      <c r="I11207" s="757"/>
    </row>
    <row r="11208" spans="1:9" ht="15.75" customHeight="1">
      <c r="A11208" s="52">
        <v>11738</v>
      </c>
      <c r="B11208" s="52" t="s">
        <v>14075</v>
      </c>
      <c r="C11208" s="52" t="s">
        <v>10358</v>
      </c>
      <c r="D11208" s="808">
        <v>14.27</v>
      </c>
      <c r="E11208" s="757"/>
      <c r="F11208" s="757"/>
      <c r="G11208" s="757"/>
      <c r="H11208" s="757"/>
      <c r="I11208" s="757"/>
    </row>
    <row r="11209" spans="1:9" ht="15.75" customHeight="1">
      <c r="A11209" s="52">
        <v>36143</v>
      </c>
      <c r="B11209" s="52" t="s">
        <v>14076</v>
      </c>
      <c r="C11209" s="52" t="s">
        <v>10358</v>
      </c>
      <c r="D11209" s="808">
        <v>46.12</v>
      </c>
      <c r="E11209" s="757"/>
      <c r="F11209" s="757"/>
      <c r="G11209" s="757"/>
      <c r="H11209" s="757"/>
      <c r="I11209" s="757"/>
    </row>
    <row r="11210" spans="1:9" ht="15.75" customHeight="1">
      <c r="A11210" s="52">
        <v>36142</v>
      </c>
      <c r="B11210" s="52" t="s">
        <v>14077</v>
      </c>
      <c r="C11210" s="52" t="s">
        <v>10358</v>
      </c>
      <c r="D11210" s="808">
        <v>3.37</v>
      </c>
      <c r="E11210" s="757"/>
      <c r="F11210" s="757"/>
      <c r="G11210" s="757"/>
      <c r="H11210" s="757"/>
      <c r="I11210" s="757"/>
    </row>
    <row r="11211" spans="1:9" ht="15.75" customHeight="1">
      <c r="A11211" s="52">
        <v>36146</v>
      </c>
      <c r="B11211" s="52" t="s">
        <v>14078</v>
      </c>
      <c r="C11211" s="52" t="s">
        <v>10358</v>
      </c>
      <c r="D11211" s="808">
        <v>382.5</v>
      </c>
      <c r="E11211" s="757"/>
      <c r="F11211" s="757"/>
      <c r="G11211" s="757"/>
      <c r="H11211" s="757"/>
      <c r="I11211" s="757"/>
    </row>
    <row r="11212" spans="1:9" ht="15.75" customHeight="1">
      <c r="A11212" s="52">
        <v>39015</v>
      </c>
      <c r="B11212" s="52" t="s">
        <v>14079</v>
      </c>
      <c r="C11212" s="52" t="s">
        <v>10358</v>
      </c>
      <c r="D11212" s="808">
        <v>0.97</v>
      </c>
      <c r="E11212" s="757"/>
      <c r="F11212" s="757"/>
      <c r="G11212" s="757"/>
      <c r="H11212" s="757"/>
      <c r="I11212" s="757"/>
    </row>
    <row r="11213" spans="1:9" ht="15.75" customHeight="1">
      <c r="A11213" s="52">
        <v>38377</v>
      </c>
      <c r="B11213" s="52" t="s">
        <v>14080</v>
      </c>
      <c r="C11213" s="52" t="s">
        <v>10358</v>
      </c>
      <c r="D11213" s="808">
        <v>42.22</v>
      </c>
      <c r="E11213" s="757"/>
      <c r="F11213" s="757"/>
      <c r="G11213" s="757"/>
      <c r="H11213" s="757"/>
      <c r="I11213" s="757"/>
    </row>
    <row r="11214" spans="1:9" ht="15.75" customHeight="1">
      <c r="A11214" s="52">
        <v>38376</v>
      </c>
      <c r="B11214" s="52" t="s">
        <v>14081</v>
      </c>
      <c r="C11214" s="52" t="s">
        <v>10358</v>
      </c>
      <c r="D11214" s="808">
        <v>48.13</v>
      </c>
      <c r="E11214" s="757"/>
      <c r="F11214" s="757"/>
      <c r="G11214" s="757"/>
      <c r="H11214" s="757"/>
      <c r="I11214" s="757"/>
    </row>
    <row r="11215" spans="1:9" ht="15.75" customHeight="1">
      <c r="A11215" s="52">
        <v>38116</v>
      </c>
      <c r="B11215" s="52" t="s">
        <v>14082</v>
      </c>
      <c r="C11215" s="52" t="s">
        <v>10358</v>
      </c>
      <c r="D11215" s="808">
        <v>5.57</v>
      </c>
      <c r="E11215" s="757"/>
      <c r="F11215" s="757"/>
      <c r="G11215" s="757"/>
      <c r="H11215" s="757"/>
      <c r="I11215" s="757"/>
    </row>
    <row r="11216" spans="1:9" ht="15.75" customHeight="1">
      <c r="A11216" s="52">
        <v>38066</v>
      </c>
      <c r="B11216" s="52" t="s">
        <v>14083</v>
      </c>
      <c r="C11216" s="52" t="s">
        <v>10358</v>
      </c>
      <c r="D11216" s="808">
        <v>9.1999999999999993</v>
      </c>
      <c r="E11216" s="757"/>
      <c r="F11216" s="757"/>
      <c r="G11216" s="757"/>
      <c r="H11216" s="757"/>
      <c r="I11216" s="757"/>
    </row>
    <row r="11217" spans="1:9" ht="15.75" customHeight="1">
      <c r="A11217" s="52">
        <v>38117</v>
      </c>
      <c r="B11217" s="52" t="s">
        <v>14084</v>
      </c>
      <c r="C11217" s="52" t="s">
        <v>10358</v>
      </c>
      <c r="D11217" s="808">
        <v>9.49</v>
      </c>
      <c r="E11217" s="757"/>
      <c r="F11217" s="757"/>
      <c r="G11217" s="757"/>
      <c r="H11217" s="757"/>
      <c r="I11217" s="757"/>
    </row>
    <row r="11218" spans="1:9" ht="15.75" customHeight="1">
      <c r="A11218" s="52">
        <v>38067</v>
      </c>
      <c r="B11218" s="52" t="s">
        <v>14085</v>
      </c>
      <c r="C11218" s="52" t="s">
        <v>10358</v>
      </c>
      <c r="D11218" s="808">
        <v>12.96</v>
      </c>
      <c r="E11218" s="757"/>
      <c r="F11218" s="757"/>
      <c r="G11218" s="757"/>
      <c r="H11218" s="757"/>
      <c r="I11218" s="757"/>
    </row>
    <row r="11219" spans="1:9" ht="15.75" customHeight="1">
      <c r="A11219" s="52">
        <v>11522</v>
      </c>
      <c r="B11219" s="52" t="s">
        <v>14086</v>
      </c>
      <c r="C11219" s="52" t="s">
        <v>10358</v>
      </c>
      <c r="D11219" s="808">
        <v>12.58</v>
      </c>
      <c r="E11219" s="757"/>
      <c r="F11219" s="757"/>
      <c r="G11219" s="757"/>
      <c r="H11219" s="757"/>
      <c r="I11219" s="757"/>
    </row>
    <row r="11220" spans="1:9" ht="15.75" customHeight="1">
      <c r="A11220" s="52">
        <v>43600</v>
      </c>
      <c r="B11220" s="52" t="s">
        <v>14087</v>
      </c>
      <c r="C11220" s="52" t="s">
        <v>10358</v>
      </c>
      <c r="D11220" s="808">
        <v>50.4</v>
      </c>
      <c r="E11220" s="757"/>
      <c r="F11220" s="757"/>
      <c r="G11220" s="757"/>
      <c r="H11220" s="757"/>
      <c r="I11220" s="757"/>
    </row>
    <row r="11221" spans="1:9" ht="15.75" customHeight="1">
      <c r="A11221" s="52">
        <v>5080</v>
      </c>
      <c r="B11221" s="52" t="s">
        <v>14088</v>
      </c>
      <c r="C11221" s="52" t="s">
        <v>10358</v>
      </c>
      <c r="D11221" s="808">
        <v>19.649999999999999</v>
      </c>
      <c r="E11221" s="757"/>
      <c r="F11221" s="757"/>
      <c r="G11221" s="757"/>
      <c r="H11221" s="757"/>
      <c r="I11221" s="757"/>
    </row>
    <row r="11222" spans="1:9" ht="15.75" customHeight="1">
      <c r="A11222" s="52">
        <v>38168</v>
      </c>
      <c r="B11222" s="52" t="s">
        <v>14089</v>
      </c>
      <c r="C11222" s="52" t="s">
        <v>10358</v>
      </c>
      <c r="D11222" s="808">
        <v>137.22999999999999</v>
      </c>
      <c r="E11222" s="757"/>
      <c r="F11222" s="757"/>
      <c r="G11222" s="757"/>
      <c r="H11222" s="757"/>
      <c r="I11222" s="757"/>
    </row>
    <row r="11223" spans="1:9" ht="15.75" customHeight="1">
      <c r="A11223" s="52">
        <v>43601</v>
      </c>
      <c r="B11223" s="52" t="s">
        <v>14090</v>
      </c>
      <c r="C11223" s="52" t="s">
        <v>10358</v>
      </c>
      <c r="D11223" s="808">
        <v>68.61</v>
      </c>
      <c r="E11223" s="757"/>
      <c r="F11223" s="757"/>
      <c r="G11223" s="757"/>
      <c r="H11223" s="757"/>
      <c r="I11223" s="757"/>
    </row>
    <row r="11224" spans="1:9" ht="15.75" customHeight="1">
      <c r="A11224" s="52">
        <v>13393</v>
      </c>
      <c r="B11224" s="52" t="s">
        <v>14091</v>
      </c>
      <c r="C11224" s="52" t="s">
        <v>10358</v>
      </c>
      <c r="D11224" s="808">
        <v>343.4</v>
      </c>
      <c r="E11224" s="757"/>
      <c r="F11224" s="757"/>
      <c r="G11224" s="757"/>
      <c r="H11224" s="757"/>
      <c r="I11224" s="757"/>
    </row>
    <row r="11225" spans="1:9" ht="15.75" customHeight="1">
      <c r="A11225" s="52">
        <v>13395</v>
      </c>
      <c r="B11225" s="52" t="s">
        <v>14092</v>
      </c>
      <c r="C11225" s="52" t="s">
        <v>10358</v>
      </c>
      <c r="D11225" s="808">
        <v>481.24</v>
      </c>
      <c r="E11225" s="757"/>
      <c r="F11225" s="757"/>
      <c r="G11225" s="757"/>
      <c r="H11225" s="757"/>
      <c r="I11225" s="757"/>
    </row>
    <row r="11226" spans="1:9" ht="15.75" customHeight="1">
      <c r="A11226" s="52">
        <v>12039</v>
      </c>
      <c r="B11226" s="52" t="s">
        <v>14093</v>
      </c>
      <c r="C11226" s="52" t="s">
        <v>10358</v>
      </c>
      <c r="D11226" s="808">
        <v>505.73</v>
      </c>
      <c r="E11226" s="757"/>
      <c r="F11226" s="757"/>
      <c r="G11226" s="757"/>
      <c r="H11226" s="757"/>
      <c r="I11226" s="757"/>
    </row>
    <row r="11227" spans="1:9" ht="15.75" customHeight="1">
      <c r="A11227" s="52">
        <v>13396</v>
      </c>
      <c r="B11227" s="52" t="s">
        <v>14094</v>
      </c>
      <c r="C11227" s="52" t="s">
        <v>10358</v>
      </c>
      <c r="D11227" s="808">
        <v>710.27</v>
      </c>
      <c r="E11227" s="757"/>
      <c r="F11227" s="757"/>
      <c r="G11227" s="757"/>
      <c r="H11227" s="757"/>
      <c r="I11227" s="757"/>
    </row>
    <row r="11228" spans="1:9" ht="15.75" customHeight="1">
      <c r="A11228" s="52">
        <v>12041</v>
      </c>
      <c r="B11228" s="52" t="s">
        <v>14095</v>
      </c>
      <c r="C11228" s="52" t="s">
        <v>10358</v>
      </c>
      <c r="D11228" s="808">
        <v>579.98</v>
      </c>
      <c r="E11228" s="757"/>
      <c r="F11228" s="757"/>
      <c r="G11228" s="757"/>
      <c r="H11228" s="757"/>
      <c r="I11228" s="757"/>
    </row>
    <row r="11229" spans="1:9" ht="15.75" customHeight="1">
      <c r="A11229" s="52">
        <v>12043</v>
      </c>
      <c r="B11229" s="52" t="s">
        <v>14096</v>
      </c>
      <c r="C11229" s="52" t="s">
        <v>10358</v>
      </c>
      <c r="D11229" s="967">
        <v>1224.53</v>
      </c>
      <c r="E11229" s="757"/>
      <c r="F11229" s="757"/>
      <c r="G11229" s="757"/>
      <c r="H11229" s="757"/>
      <c r="I11229" s="757"/>
    </row>
    <row r="11230" spans="1:9" ht="15.75" customHeight="1">
      <c r="A11230" s="52">
        <v>39762</v>
      </c>
      <c r="B11230" s="52" t="s">
        <v>14097</v>
      </c>
      <c r="C11230" s="52" t="s">
        <v>10358</v>
      </c>
      <c r="D11230" s="808">
        <v>582.91</v>
      </c>
      <c r="E11230" s="757"/>
      <c r="F11230" s="757"/>
      <c r="G11230" s="757"/>
      <c r="H11230" s="757"/>
      <c r="I11230" s="757"/>
    </row>
    <row r="11231" spans="1:9" ht="15.75" customHeight="1">
      <c r="A11231" s="52">
        <v>12042</v>
      </c>
      <c r="B11231" s="52" t="s">
        <v>14098</v>
      </c>
      <c r="C11231" s="52" t="s">
        <v>10358</v>
      </c>
      <c r="D11231" s="808">
        <v>851.03</v>
      </c>
      <c r="E11231" s="757"/>
      <c r="F11231" s="757"/>
      <c r="G11231" s="757"/>
      <c r="H11231" s="757"/>
      <c r="I11231" s="757"/>
    </row>
    <row r="11232" spans="1:9" ht="15.75" customHeight="1">
      <c r="A11232" s="52">
        <v>39763</v>
      </c>
      <c r="B11232" s="52" t="s">
        <v>14099</v>
      </c>
      <c r="C11232" s="52" t="s">
        <v>10358</v>
      </c>
      <c r="D11232" s="808">
        <v>996.02</v>
      </c>
      <c r="E11232" s="757"/>
      <c r="F11232" s="757"/>
      <c r="G11232" s="757"/>
      <c r="H11232" s="757"/>
      <c r="I11232" s="757"/>
    </row>
    <row r="11233" spans="1:9" ht="15.75" customHeight="1">
      <c r="A11233" s="52">
        <v>39760</v>
      </c>
      <c r="B11233" s="52" t="s">
        <v>14100</v>
      </c>
      <c r="C11233" s="52" t="s">
        <v>10358</v>
      </c>
      <c r="D11233" s="808">
        <v>992.74</v>
      </c>
      <c r="E11233" s="757"/>
      <c r="F11233" s="757"/>
      <c r="G11233" s="757"/>
      <c r="H11233" s="757"/>
      <c r="I11233" s="757"/>
    </row>
    <row r="11234" spans="1:9" ht="15.75" customHeight="1">
      <c r="A11234" s="52">
        <v>39756</v>
      </c>
      <c r="B11234" s="52" t="s">
        <v>14101</v>
      </c>
      <c r="C11234" s="52" t="s">
        <v>10358</v>
      </c>
      <c r="D11234" s="808">
        <v>356.45</v>
      </c>
      <c r="E11234" s="757"/>
      <c r="F11234" s="757"/>
      <c r="G11234" s="757"/>
      <c r="H11234" s="757"/>
      <c r="I11234" s="757"/>
    </row>
    <row r="11235" spans="1:9" ht="15.75" customHeight="1">
      <c r="A11235" s="52">
        <v>12038</v>
      </c>
      <c r="B11235" s="52" t="s">
        <v>14102</v>
      </c>
      <c r="C11235" s="52" t="s">
        <v>10358</v>
      </c>
      <c r="D11235" s="808">
        <v>445.4</v>
      </c>
      <c r="E11235" s="757"/>
      <c r="F11235" s="757"/>
      <c r="G11235" s="757"/>
      <c r="H11235" s="757"/>
      <c r="I11235" s="757"/>
    </row>
    <row r="11236" spans="1:9" ht="15.75" customHeight="1">
      <c r="A11236" s="52">
        <v>39757</v>
      </c>
      <c r="B11236" s="52" t="s">
        <v>14103</v>
      </c>
      <c r="C11236" s="52" t="s">
        <v>10358</v>
      </c>
      <c r="D11236" s="808">
        <v>411.85</v>
      </c>
      <c r="E11236" s="757"/>
      <c r="F11236" s="757"/>
      <c r="G11236" s="757"/>
      <c r="H11236" s="757"/>
      <c r="I11236" s="757"/>
    </row>
    <row r="11237" spans="1:9" ht="15.75" customHeight="1">
      <c r="A11237" s="52">
        <v>39758</v>
      </c>
      <c r="B11237" s="52" t="s">
        <v>14104</v>
      </c>
      <c r="C11237" s="52" t="s">
        <v>10358</v>
      </c>
      <c r="D11237" s="808">
        <v>600.22</v>
      </c>
      <c r="E11237" s="757"/>
      <c r="F11237" s="757"/>
      <c r="G11237" s="757"/>
      <c r="H11237" s="757"/>
      <c r="I11237" s="757"/>
    </row>
    <row r="11238" spans="1:9" ht="15.75" customHeight="1">
      <c r="A11238" s="52">
        <v>39759</v>
      </c>
      <c r="B11238" s="52" t="s">
        <v>14105</v>
      </c>
      <c r="C11238" s="52" t="s">
        <v>10358</v>
      </c>
      <c r="D11238" s="808">
        <v>741.28</v>
      </c>
      <c r="E11238" s="757"/>
      <c r="F11238" s="757"/>
      <c r="G11238" s="757"/>
      <c r="H11238" s="757"/>
      <c r="I11238" s="757"/>
    </row>
    <row r="11239" spans="1:9" ht="15.75" customHeight="1">
      <c r="A11239" s="52">
        <v>39761</v>
      </c>
      <c r="B11239" s="52" t="s">
        <v>14106</v>
      </c>
      <c r="C11239" s="52" t="s">
        <v>10358</v>
      </c>
      <c r="D11239" s="808">
        <v>891.04</v>
      </c>
      <c r="E11239" s="757"/>
      <c r="F11239" s="757"/>
      <c r="G11239" s="757"/>
      <c r="H11239" s="757"/>
      <c r="I11239" s="757"/>
    </row>
    <row r="11240" spans="1:9" ht="15.75" customHeight="1">
      <c r="A11240" s="52">
        <v>39805</v>
      </c>
      <c r="B11240" s="52" t="s">
        <v>14107</v>
      </c>
      <c r="C11240" s="52" t="s">
        <v>10358</v>
      </c>
      <c r="D11240" s="808">
        <v>161.21</v>
      </c>
      <c r="E11240" s="757"/>
      <c r="F11240" s="757"/>
      <c r="G11240" s="757"/>
      <c r="H11240" s="757"/>
      <c r="I11240" s="757"/>
    </row>
    <row r="11241" spans="1:9" ht="15.75" customHeight="1">
      <c r="A11241" s="52">
        <v>39806</v>
      </c>
      <c r="B11241" s="52" t="s">
        <v>14108</v>
      </c>
      <c r="C11241" s="52" t="s">
        <v>10358</v>
      </c>
      <c r="D11241" s="808">
        <v>298.67</v>
      </c>
      <c r="E11241" s="757"/>
      <c r="F11241" s="757"/>
      <c r="G11241" s="757"/>
      <c r="H11241" s="757"/>
      <c r="I11241" s="757"/>
    </row>
    <row r="11242" spans="1:9" ht="15.75" customHeight="1">
      <c r="A11242" s="52">
        <v>39807</v>
      </c>
      <c r="B11242" s="52" t="s">
        <v>14109</v>
      </c>
      <c r="C11242" s="52" t="s">
        <v>10358</v>
      </c>
      <c r="D11242" s="808">
        <v>647.29999999999995</v>
      </c>
      <c r="E11242" s="757"/>
      <c r="F11242" s="757"/>
      <c r="G11242" s="757"/>
      <c r="H11242" s="757"/>
      <c r="I11242" s="757"/>
    </row>
    <row r="11243" spans="1:9" ht="15.75" customHeight="1">
      <c r="A11243" s="52">
        <v>43100</v>
      </c>
      <c r="B11243" s="52" t="s">
        <v>14110</v>
      </c>
      <c r="C11243" s="52" t="s">
        <v>10358</v>
      </c>
      <c r="D11243" s="808">
        <v>506.05</v>
      </c>
      <c r="E11243" s="757"/>
      <c r="F11243" s="757"/>
      <c r="G11243" s="757"/>
      <c r="H11243" s="757"/>
      <c r="I11243" s="757"/>
    </row>
    <row r="11244" spans="1:9" ht="15.75" customHeight="1">
      <c r="A11244" s="52">
        <v>39804</v>
      </c>
      <c r="B11244" s="52" t="s">
        <v>14111</v>
      </c>
      <c r="C11244" s="52" t="s">
        <v>10358</v>
      </c>
      <c r="D11244" s="808">
        <v>94.66</v>
      </c>
      <c r="E11244" s="757"/>
      <c r="F11244" s="757"/>
      <c r="G11244" s="757"/>
      <c r="H11244" s="757"/>
      <c r="I11244" s="757"/>
    </row>
    <row r="11245" spans="1:9" ht="15.75" customHeight="1">
      <c r="A11245" s="52">
        <v>39796</v>
      </c>
      <c r="B11245" s="52" t="s">
        <v>14112</v>
      </c>
      <c r="C11245" s="52" t="s">
        <v>10358</v>
      </c>
      <c r="D11245" s="808">
        <v>98.04</v>
      </c>
      <c r="E11245" s="757"/>
      <c r="F11245" s="757"/>
      <c r="G11245" s="757"/>
      <c r="H11245" s="757"/>
      <c r="I11245" s="757"/>
    </row>
    <row r="11246" spans="1:9" ht="15.75" customHeight="1">
      <c r="A11246" s="52">
        <v>39797</v>
      </c>
      <c r="B11246" s="52" t="s">
        <v>14113</v>
      </c>
      <c r="C11246" s="52" t="s">
        <v>10358</v>
      </c>
      <c r="D11246" s="808">
        <v>153.91</v>
      </c>
      <c r="E11246" s="757"/>
      <c r="F11246" s="757"/>
      <c r="G11246" s="757"/>
      <c r="H11246" s="757"/>
      <c r="I11246" s="757"/>
    </row>
    <row r="11247" spans="1:9" ht="15.75" customHeight="1">
      <c r="A11247" s="52">
        <v>39798</v>
      </c>
      <c r="B11247" s="52" t="s">
        <v>14114</v>
      </c>
      <c r="C11247" s="52" t="s">
        <v>10358</v>
      </c>
      <c r="D11247" s="808">
        <v>264</v>
      </c>
      <c r="E11247" s="757"/>
      <c r="F11247" s="757"/>
      <c r="G11247" s="757"/>
      <c r="H11247" s="757"/>
      <c r="I11247" s="757"/>
    </row>
    <row r="11248" spans="1:9" ht="15.75" customHeight="1">
      <c r="A11248" s="52">
        <v>39794</v>
      </c>
      <c r="B11248" s="52" t="s">
        <v>14115</v>
      </c>
      <c r="C11248" s="52" t="s">
        <v>10358</v>
      </c>
      <c r="D11248" s="808">
        <v>41.62</v>
      </c>
      <c r="E11248" s="757"/>
      <c r="F11248" s="757"/>
      <c r="G11248" s="757"/>
      <c r="H11248" s="757"/>
      <c r="I11248" s="757"/>
    </row>
    <row r="11249" spans="1:9" ht="15.75" customHeight="1">
      <c r="A11249" s="52">
        <v>39795</v>
      </c>
      <c r="B11249" s="52" t="s">
        <v>14116</v>
      </c>
      <c r="C11249" s="52" t="s">
        <v>10358</v>
      </c>
      <c r="D11249" s="808">
        <v>65.75</v>
      </c>
      <c r="E11249" s="757"/>
      <c r="F11249" s="757"/>
      <c r="G11249" s="757"/>
      <c r="H11249" s="757"/>
      <c r="I11249" s="757"/>
    </row>
    <row r="11250" spans="1:9" ht="15.75" customHeight="1">
      <c r="A11250" s="52">
        <v>39799</v>
      </c>
      <c r="B11250" s="52" t="s">
        <v>14117</v>
      </c>
      <c r="C11250" s="52" t="s">
        <v>10358</v>
      </c>
      <c r="D11250" s="808">
        <v>48.51</v>
      </c>
      <c r="E11250" s="757"/>
      <c r="F11250" s="757"/>
      <c r="G11250" s="757"/>
      <c r="H11250" s="757"/>
      <c r="I11250" s="757"/>
    </row>
    <row r="11251" spans="1:9" ht="15.75" customHeight="1">
      <c r="A11251" s="52">
        <v>39801</v>
      </c>
      <c r="B11251" s="52" t="s">
        <v>14118</v>
      </c>
      <c r="C11251" s="52" t="s">
        <v>10358</v>
      </c>
      <c r="D11251" s="808">
        <v>138.84</v>
      </c>
      <c r="E11251" s="757"/>
      <c r="F11251" s="757"/>
      <c r="G11251" s="757"/>
      <c r="H11251" s="757"/>
      <c r="I11251" s="757"/>
    </row>
    <row r="11252" spans="1:9" ht="15.75" customHeight="1">
      <c r="A11252" s="52">
        <v>39802</v>
      </c>
      <c r="B11252" s="52" t="s">
        <v>14119</v>
      </c>
      <c r="C11252" s="52" t="s">
        <v>10358</v>
      </c>
      <c r="D11252" s="808">
        <v>203.51</v>
      </c>
      <c r="E11252" s="757"/>
      <c r="F11252" s="757"/>
      <c r="G11252" s="757"/>
      <c r="H11252" s="757"/>
      <c r="I11252" s="757"/>
    </row>
    <row r="11253" spans="1:9" ht="15.75" customHeight="1">
      <c r="A11253" s="52">
        <v>39803</v>
      </c>
      <c r="B11253" s="52" t="s">
        <v>14120</v>
      </c>
      <c r="C11253" s="52" t="s">
        <v>10358</v>
      </c>
      <c r="D11253" s="808">
        <v>283.89999999999998</v>
      </c>
      <c r="E11253" s="757"/>
      <c r="F11253" s="757"/>
      <c r="G11253" s="757"/>
      <c r="H11253" s="757"/>
      <c r="I11253" s="757"/>
    </row>
    <row r="11254" spans="1:9" ht="15.75" customHeight="1">
      <c r="A11254" s="52">
        <v>39800</v>
      </c>
      <c r="B11254" s="52" t="s">
        <v>14121</v>
      </c>
      <c r="C11254" s="52" t="s">
        <v>10358</v>
      </c>
      <c r="D11254" s="808">
        <v>82.63</v>
      </c>
      <c r="E11254" s="757"/>
      <c r="F11254" s="757"/>
      <c r="G11254" s="757"/>
      <c r="H11254" s="757"/>
      <c r="I11254" s="757"/>
    </row>
    <row r="11255" spans="1:9" ht="15.75" customHeight="1">
      <c r="A11255" s="52">
        <v>43837</v>
      </c>
      <c r="B11255" s="52" t="s">
        <v>14122</v>
      </c>
      <c r="C11255" s="52" t="s">
        <v>10358</v>
      </c>
      <c r="D11255" s="967">
        <v>1361.07</v>
      </c>
      <c r="E11255" s="757"/>
      <c r="F11255" s="757"/>
      <c r="G11255" s="757"/>
      <c r="H11255" s="757"/>
      <c r="I11255" s="757"/>
    </row>
    <row r="11256" spans="1:9" ht="15.75" customHeight="1">
      <c r="A11256" s="52">
        <v>43836</v>
      </c>
      <c r="B11256" s="52" t="s">
        <v>14123</v>
      </c>
      <c r="C11256" s="52" t="s">
        <v>10358</v>
      </c>
      <c r="D11256" s="967">
        <v>2769.54</v>
      </c>
      <c r="E11256" s="757"/>
      <c r="F11256" s="757"/>
      <c r="G11256" s="757"/>
      <c r="H11256" s="757"/>
      <c r="I11256" s="757"/>
    </row>
    <row r="11257" spans="1:9" ht="15.75" customHeight="1">
      <c r="A11257" s="52">
        <v>21059</v>
      </c>
      <c r="B11257" s="52" t="s">
        <v>14124</v>
      </c>
      <c r="C11257" s="52" t="s">
        <v>10358</v>
      </c>
      <c r="D11257" s="808">
        <v>61.24</v>
      </c>
      <c r="E11257" s="757"/>
      <c r="F11257" s="757"/>
      <c r="G11257" s="757"/>
      <c r="H11257" s="757"/>
      <c r="I11257" s="757"/>
    </row>
    <row r="11258" spans="1:9" ht="15.75" customHeight="1">
      <c r="A11258" s="52">
        <v>11234</v>
      </c>
      <c r="B11258" s="52" t="s">
        <v>14125</v>
      </c>
      <c r="C11258" s="52" t="s">
        <v>10358</v>
      </c>
      <c r="D11258" s="808">
        <v>92.31</v>
      </c>
      <c r="E11258" s="757"/>
      <c r="F11258" s="757"/>
      <c r="G11258" s="757"/>
      <c r="H11258" s="757"/>
      <c r="I11258" s="757"/>
    </row>
    <row r="11259" spans="1:9" ht="15.75" customHeight="1">
      <c r="A11259" s="52">
        <v>21060</v>
      </c>
      <c r="B11259" s="52" t="s">
        <v>14126</v>
      </c>
      <c r="C11259" s="52" t="s">
        <v>10358</v>
      </c>
      <c r="D11259" s="808">
        <v>113.61</v>
      </c>
      <c r="E11259" s="757"/>
      <c r="F11259" s="757"/>
      <c r="G11259" s="757"/>
      <c r="H11259" s="757"/>
      <c r="I11259" s="757"/>
    </row>
    <row r="11260" spans="1:9" ht="15.75" customHeight="1">
      <c r="A11260" s="52">
        <v>21061</v>
      </c>
      <c r="B11260" s="52" t="s">
        <v>14127</v>
      </c>
      <c r="C11260" s="52" t="s">
        <v>10358</v>
      </c>
      <c r="D11260" s="808">
        <v>142.01</v>
      </c>
      <c r="E11260" s="757"/>
      <c r="F11260" s="757"/>
      <c r="G11260" s="757"/>
      <c r="H11260" s="757"/>
      <c r="I11260" s="757"/>
    </row>
    <row r="11261" spans="1:9" ht="15.75" customHeight="1">
      <c r="A11261" s="52">
        <v>21062</v>
      </c>
      <c r="B11261" s="52" t="s">
        <v>14128</v>
      </c>
      <c r="C11261" s="52" t="s">
        <v>10358</v>
      </c>
      <c r="D11261" s="808">
        <v>223.67</v>
      </c>
      <c r="E11261" s="757"/>
      <c r="F11261" s="757"/>
      <c r="G11261" s="757"/>
      <c r="H11261" s="757"/>
      <c r="I11261" s="757"/>
    </row>
    <row r="11262" spans="1:9" ht="15.75" customHeight="1">
      <c r="A11262" s="52">
        <v>11708</v>
      </c>
      <c r="B11262" s="52" t="s">
        <v>14129</v>
      </c>
      <c r="C11262" s="52" t="s">
        <v>10358</v>
      </c>
      <c r="D11262" s="808">
        <v>24.4</v>
      </c>
      <c r="E11262" s="757"/>
      <c r="F11262" s="757"/>
      <c r="G11262" s="757"/>
      <c r="H11262" s="757"/>
      <c r="I11262" s="757"/>
    </row>
    <row r="11263" spans="1:9" ht="15.75" customHeight="1">
      <c r="A11263" s="52">
        <v>11709</v>
      </c>
      <c r="B11263" s="52" t="s">
        <v>14130</v>
      </c>
      <c r="C11263" s="52" t="s">
        <v>10358</v>
      </c>
      <c r="D11263" s="808">
        <v>57.33</v>
      </c>
      <c r="E11263" s="757"/>
      <c r="F11263" s="757"/>
      <c r="G11263" s="757"/>
      <c r="H11263" s="757"/>
      <c r="I11263" s="757"/>
    </row>
    <row r="11264" spans="1:9" ht="15.75" customHeight="1">
      <c r="A11264" s="52">
        <v>11710</v>
      </c>
      <c r="B11264" s="52" t="s">
        <v>14131</v>
      </c>
      <c r="C11264" s="52" t="s">
        <v>10358</v>
      </c>
      <c r="D11264" s="808">
        <v>131.80000000000001</v>
      </c>
      <c r="E11264" s="757"/>
      <c r="F11264" s="757"/>
      <c r="G11264" s="757"/>
      <c r="H11264" s="757"/>
      <c r="I11264" s="757"/>
    </row>
    <row r="11265" spans="1:9" ht="15.75" customHeight="1">
      <c r="A11265" s="52">
        <v>11707</v>
      </c>
      <c r="B11265" s="52" t="s">
        <v>14132</v>
      </c>
      <c r="C11265" s="52" t="s">
        <v>10358</v>
      </c>
      <c r="D11265" s="808">
        <v>18.28</v>
      </c>
      <c r="E11265" s="757"/>
      <c r="F11265" s="757"/>
      <c r="G11265" s="757"/>
      <c r="H11265" s="757"/>
      <c r="I11265" s="757"/>
    </row>
    <row r="11266" spans="1:9" ht="15.75" customHeight="1">
      <c r="A11266" s="52">
        <v>5102</v>
      </c>
      <c r="B11266" s="52" t="s">
        <v>14133</v>
      </c>
      <c r="C11266" s="52" t="s">
        <v>10358</v>
      </c>
      <c r="D11266" s="808">
        <v>11.21</v>
      </c>
      <c r="E11266" s="757"/>
      <c r="F11266" s="757"/>
      <c r="G11266" s="757"/>
      <c r="H11266" s="757"/>
      <c r="I11266" s="757"/>
    </row>
    <row r="11267" spans="1:9" ht="15.75" customHeight="1">
      <c r="A11267" s="52">
        <v>11739</v>
      </c>
      <c r="B11267" s="52" t="s">
        <v>14134</v>
      </c>
      <c r="C11267" s="52" t="s">
        <v>10358</v>
      </c>
      <c r="D11267" s="808">
        <v>7.99</v>
      </c>
      <c r="E11267" s="757"/>
      <c r="F11267" s="757"/>
      <c r="G11267" s="757"/>
      <c r="H11267" s="757"/>
      <c r="I11267" s="757"/>
    </row>
    <row r="11268" spans="1:9" ht="15.75" customHeight="1">
      <c r="A11268" s="52">
        <v>11711</v>
      </c>
      <c r="B11268" s="52" t="s">
        <v>14135</v>
      </c>
      <c r="C11268" s="52" t="s">
        <v>10358</v>
      </c>
      <c r="D11268" s="808">
        <v>9.34</v>
      </c>
      <c r="E11268" s="757"/>
      <c r="F11268" s="757"/>
      <c r="G11268" s="757"/>
      <c r="H11268" s="757"/>
      <c r="I11268" s="757"/>
    </row>
    <row r="11269" spans="1:9" ht="15.75" customHeight="1">
      <c r="A11269" s="52">
        <v>11741</v>
      </c>
      <c r="B11269" s="52" t="s">
        <v>14136</v>
      </c>
      <c r="C11269" s="52" t="s">
        <v>10358</v>
      </c>
      <c r="D11269" s="808">
        <v>10.17</v>
      </c>
      <c r="E11269" s="757"/>
      <c r="F11269" s="757"/>
      <c r="G11269" s="757"/>
      <c r="H11269" s="757"/>
      <c r="I11269" s="757"/>
    </row>
    <row r="11270" spans="1:9" ht="15.75" customHeight="1">
      <c r="A11270" s="52">
        <v>11745</v>
      </c>
      <c r="B11270" s="52" t="s">
        <v>14137</v>
      </c>
      <c r="C11270" s="52" t="s">
        <v>10358</v>
      </c>
      <c r="D11270" s="808">
        <v>13.4</v>
      </c>
      <c r="E11270" s="757"/>
      <c r="F11270" s="757"/>
      <c r="G11270" s="757"/>
      <c r="H11270" s="757"/>
      <c r="I11270" s="757"/>
    </row>
    <row r="11271" spans="1:9" ht="15.75" customHeight="1">
      <c r="A11271" s="52">
        <v>11743</v>
      </c>
      <c r="B11271" s="52" t="s">
        <v>14138</v>
      </c>
      <c r="C11271" s="52" t="s">
        <v>10358</v>
      </c>
      <c r="D11271" s="808">
        <v>8.5399999999999991</v>
      </c>
      <c r="E11271" s="757"/>
      <c r="F11271" s="757"/>
      <c r="G11271" s="757"/>
      <c r="H11271" s="757"/>
      <c r="I11271" s="757"/>
    </row>
    <row r="11272" spans="1:9" ht="15.75" customHeight="1">
      <c r="A11272" s="52">
        <v>40985</v>
      </c>
      <c r="B11272" s="52" t="s">
        <v>14139</v>
      </c>
      <c r="C11272" s="52" t="s">
        <v>10511</v>
      </c>
      <c r="D11272" s="967">
        <v>2285.7600000000002</v>
      </c>
      <c r="E11272" s="757"/>
      <c r="F11272" s="757"/>
      <c r="G11272" s="757"/>
      <c r="H11272" s="757"/>
      <c r="I11272" s="757"/>
    </row>
    <row r="11273" spans="1:9" ht="15.75" customHeight="1">
      <c r="A11273" s="52">
        <v>44502</v>
      </c>
      <c r="B11273" s="52" t="s">
        <v>14140</v>
      </c>
      <c r="C11273" s="52" t="s">
        <v>10509</v>
      </c>
      <c r="D11273" s="808">
        <v>13.04</v>
      </c>
      <c r="E11273" s="757"/>
      <c r="F11273" s="757"/>
      <c r="G11273" s="757"/>
      <c r="H11273" s="757"/>
      <c r="I11273" s="757"/>
    </row>
    <row r="11274" spans="1:9" ht="15.75" customHeight="1">
      <c r="A11274" s="52">
        <v>1088</v>
      </c>
      <c r="B11274" s="52" t="s">
        <v>14141</v>
      </c>
      <c r="C11274" s="52" t="s">
        <v>10358</v>
      </c>
      <c r="D11274" s="808">
        <v>31.86</v>
      </c>
      <c r="E11274" s="757"/>
      <c r="F11274" s="757"/>
      <c r="G11274" s="757"/>
      <c r="H11274" s="757"/>
      <c r="I11274" s="757"/>
    </row>
    <row r="11275" spans="1:9" ht="15.75" customHeight="1">
      <c r="A11275" s="52">
        <v>1087</v>
      </c>
      <c r="B11275" s="52" t="s">
        <v>14142</v>
      </c>
      <c r="C11275" s="52" t="s">
        <v>10358</v>
      </c>
      <c r="D11275" s="808">
        <v>39.79</v>
      </c>
      <c r="E11275" s="757"/>
      <c r="F11275" s="757"/>
      <c r="G11275" s="757"/>
      <c r="H11275" s="757"/>
      <c r="I11275" s="757"/>
    </row>
    <row r="11276" spans="1:9" ht="15.75" customHeight="1">
      <c r="A11276" s="52">
        <v>38777</v>
      </c>
      <c r="B11276" s="52" t="s">
        <v>14143</v>
      </c>
      <c r="C11276" s="52" t="s">
        <v>10358</v>
      </c>
      <c r="D11276" s="808">
        <v>79.25</v>
      </c>
      <c r="E11276" s="757"/>
      <c r="F11276" s="757"/>
      <c r="G11276" s="757"/>
      <c r="H11276" s="757"/>
      <c r="I11276" s="757"/>
    </row>
    <row r="11277" spans="1:9" ht="15.75" customHeight="1">
      <c r="A11277" s="52">
        <v>1086</v>
      </c>
      <c r="B11277" s="52" t="s">
        <v>14144</v>
      </c>
      <c r="C11277" s="52" t="s">
        <v>10358</v>
      </c>
      <c r="D11277" s="808">
        <v>41.82</v>
      </c>
      <c r="E11277" s="757"/>
      <c r="F11277" s="757"/>
      <c r="G11277" s="757"/>
      <c r="H11277" s="757"/>
      <c r="I11277" s="757"/>
    </row>
    <row r="11278" spans="1:9" ht="15.75" customHeight="1">
      <c r="A11278" s="52">
        <v>1079</v>
      </c>
      <c r="B11278" s="52" t="s">
        <v>14145</v>
      </c>
      <c r="C11278" s="52" t="s">
        <v>10358</v>
      </c>
      <c r="D11278" s="808">
        <v>43.23</v>
      </c>
      <c r="E11278" s="757"/>
      <c r="F11278" s="757"/>
      <c r="G11278" s="757"/>
      <c r="H11278" s="757"/>
      <c r="I11278" s="757"/>
    </row>
    <row r="11279" spans="1:9" ht="15.75" customHeight="1">
      <c r="A11279" s="52">
        <v>39374</v>
      </c>
      <c r="B11279" s="52" t="s">
        <v>14146</v>
      </c>
      <c r="C11279" s="52" t="s">
        <v>10358</v>
      </c>
      <c r="D11279" s="808">
        <v>129</v>
      </c>
      <c r="E11279" s="757"/>
      <c r="F11279" s="757"/>
      <c r="G11279" s="757"/>
      <c r="H11279" s="757"/>
      <c r="I11279" s="757"/>
    </row>
    <row r="11280" spans="1:9" ht="15.75" customHeight="1">
      <c r="A11280" s="52">
        <v>1082</v>
      </c>
      <c r="B11280" s="52" t="s">
        <v>14147</v>
      </c>
      <c r="C11280" s="52" t="s">
        <v>10358</v>
      </c>
      <c r="D11280" s="808">
        <v>271.8</v>
      </c>
      <c r="E11280" s="757"/>
      <c r="F11280" s="757"/>
      <c r="G11280" s="757"/>
      <c r="H11280" s="757"/>
      <c r="I11280" s="757"/>
    </row>
    <row r="11281" spans="1:9" ht="15.75" customHeight="1">
      <c r="A11281" s="52">
        <v>12316</v>
      </c>
      <c r="B11281" s="52" t="s">
        <v>14148</v>
      </c>
      <c r="C11281" s="52" t="s">
        <v>10358</v>
      </c>
      <c r="D11281" s="808">
        <v>124.57</v>
      </c>
      <c r="E11281" s="757"/>
      <c r="F11281" s="757"/>
      <c r="G11281" s="757"/>
      <c r="H11281" s="757"/>
      <c r="I11281" s="757"/>
    </row>
    <row r="11282" spans="1:9" ht="15.75" customHeight="1">
      <c r="A11282" s="52">
        <v>12317</v>
      </c>
      <c r="B11282" s="52" t="s">
        <v>14149</v>
      </c>
      <c r="C11282" s="52" t="s">
        <v>10358</v>
      </c>
      <c r="D11282" s="808">
        <v>148.55000000000001</v>
      </c>
      <c r="E11282" s="757"/>
      <c r="F11282" s="757"/>
      <c r="G11282" s="757"/>
      <c r="H11282" s="757"/>
      <c r="I11282" s="757"/>
    </row>
    <row r="11283" spans="1:9" ht="15.75" customHeight="1">
      <c r="A11283" s="52">
        <v>12318</v>
      </c>
      <c r="B11283" s="52" t="s">
        <v>14150</v>
      </c>
      <c r="C11283" s="52" t="s">
        <v>10358</v>
      </c>
      <c r="D11283" s="808">
        <v>171.14</v>
      </c>
      <c r="E11283" s="757"/>
      <c r="F11283" s="757"/>
      <c r="G11283" s="757"/>
      <c r="H11283" s="757"/>
      <c r="I11283" s="757"/>
    </row>
    <row r="11284" spans="1:9" ht="15.75" customHeight="1">
      <c r="A11284" s="52">
        <v>5104</v>
      </c>
      <c r="B11284" s="52" t="s">
        <v>14151</v>
      </c>
      <c r="C11284" s="52" t="s">
        <v>10406</v>
      </c>
      <c r="D11284" s="808">
        <v>67.02</v>
      </c>
      <c r="E11284" s="757"/>
      <c r="F11284" s="757"/>
      <c r="G11284" s="757"/>
      <c r="H11284" s="757"/>
      <c r="I11284" s="757"/>
    </row>
    <row r="11285" spans="1:9" ht="15.75" customHeight="1">
      <c r="A11285" s="52">
        <v>44530</v>
      </c>
      <c r="B11285" s="52" t="s">
        <v>14152</v>
      </c>
      <c r="C11285" s="52" t="s">
        <v>10358</v>
      </c>
      <c r="D11285" s="808">
        <v>50.22</v>
      </c>
      <c r="E11285" s="757"/>
      <c r="F11285" s="757"/>
      <c r="G11285" s="757"/>
      <c r="H11285" s="757"/>
      <c r="I11285" s="757"/>
    </row>
    <row r="11286" spans="1:9" ht="15.75" customHeight="1">
      <c r="A11286" s="52">
        <v>2710</v>
      </c>
      <c r="B11286" s="52" t="s">
        <v>14153</v>
      </c>
      <c r="C11286" s="52" t="s">
        <v>10358</v>
      </c>
      <c r="D11286" s="808">
        <v>40.11</v>
      </c>
      <c r="E11286" s="757"/>
      <c r="F11286" s="757"/>
      <c r="G11286" s="757"/>
      <c r="H11286" s="757"/>
      <c r="I11286" s="757"/>
    </row>
    <row r="11287" spans="1:9" ht="15.75" customHeight="1">
      <c r="A11287" s="52">
        <v>14575</v>
      </c>
      <c r="B11287" s="52" t="s">
        <v>14154</v>
      </c>
      <c r="C11287" s="52" t="s">
        <v>10358</v>
      </c>
      <c r="D11287" s="967">
        <v>5650820.1799999997</v>
      </c>
      <c r="E11287" s="757"/>
      <c r="F11287" s="757"/>
      <c r="G11287" s="757"/>
      <c r="H11287" s="757"/>
      <c r="I11287" s="757"/>
    </row>
    <row r="11288" spans="1:9" ht="15.75" customHeight="1">
      <c r="A11288" s="52">
        <v>20043</v>
      </c>
      <c r="B11288" s="52" t="s">
        <v>14155</v>
      </c>
      <c r="C11288" s="52" t="s">
        <v>10358</v>
      </c>
      <c r="D11288" s="808">
        <v>10.039999999999999</v>
      </c>
      <c r="E11288" s="757"/>
      <c r="F11288" s="757"/>
      <c r="G11288" s="757"/>
      <c r="H11288" s="757"/>
      <c r="I11288" s="757"/>
    </row>
    <row r="11289" spans="1:9" ht="15.75" customHeight="1">
      <c r="A11289" s="52">
        <v>20044</v>
      </c>
      <c r="B11289" s="52" t="s">
        <v>14156</v>
      </c>
      <c r="C11289" s="52" t="s">
        <v>10358</v>
      </c>
      <c r="D11289" s="808">
        <v>11.64</v>
      </c>
      <c r="E11289" s="757"/>
      <c r="F11289" s="757"/>
      <c r="G11289" s="757"/>
      <c r="H11289" s="757"/>
      <c r="I11289" s="757"/>
    </row>
    <row r="11290" spans="1:9" ht="15.75" customHeight="1">
      <c r="A11290" s="52">
        <v>20042</v>
      </c>
      <c r="B11290" s="52" t="s">
        <v>14157</v>
      </c>
      <c r="C11290" s="52" t="s">
        <v>10358</v>
      </c>
      <c r="D11290" s="808">
        <v>8.7100000000000009</v>
      </c>
      <c r="E11290" s="757"/>
      <c r="F11290" s="757"/>
      <c r="G11290" s="757"/>
      <c r="H11290" s="757"/>
      <c r="I11290" s="757"/>
    </row>
    <row r="11291" spans="1:9" ht="15.75" customHeight="1">
      <c r="A11291" s="52">
        <v>20046</v>
      </c>
      <c r="B11291" s="52" t="s">
        <v>14158</v>
      </c>
      <c r="C11291" s="52" t="s">
        <v>10358</v>
      </c>
      <c r="D11291" s="808">
        <v>20.61</v>
      </c>
      <c r="E11291" s="757"/>
      <c r="F11291" s="757"/>
      <c r="G11291" s="757"/>
      <c r="H11291" s="757"/>
      <c r="I11291" s="757"/>
    </row>
    <row r="11292" spans="1:9" ht="15.75" customHeight="1">
      <c r="A11292" s="52">
        <v>20047</v>
      </c>
      <c r="B11292" s="52" t="s">
        <v>14159</v>
      </c>
      <c r="C11292" s="52" t="s">
        <v>10358</v>
      </c>
      <c r="D11292" s="808">
        <v>61.8</v>
      </c>
      <c r="E11292" s="757"/>
      <c r="F11292" s="757"/>
      <c r="G11292" s="757"/>
      <c r="H11292" s="757"/>
      <c r="I11292" s="757"/>
    </row>
    <row r="11293" spans="1:9" ht="15.75" customHeight="1">
      <c r="A11293" s="52">
        <v>20045</v>
      </c>
      <c r="B11293" s="52" t="s">
        <v>14160</v>
      </c>
      <c r="C11293" s="52" t="s">
        <v>10358</v>
      </c>
      <c r="D11293" s="808">
        <v>10.42</v>
      </c>
      <c r="E11293" s="757"/>
      <c r="F11293" s="757"/>
      <c r="G11293" s="757"/>
      <c r="H11293" s="757"/>
      <c r="I11293" s="757"/>
    </row>
    <row r="11294" spans="1:9" ht="15.75" customHeight="1">
      <c r="A11294" s="52">
        <v>20972</v>
      </c>
      <c r="B11294" s="52" t="s">
        <v>14161</v>
      </c>
      <c r="C11294" s="52" t="s">
        <v>10358</v>
      </c>
      <c r="D11294" s="808">
        <v>128.57</v>
      </c>
      <c r="E11294" s="757"/>
      <c r="F11294" s="757"/>
      <c r="G11294" s="757"/>
      <c r="H11294" s="757"/>
      <c r="I11294" s="757"/>
    </row>
    <row r="11295" spans="1:9" ht="15.75" customHeight="1">
      <c r="A11295" s="52">
        <v>11321</v>
      </c>
      <c r="B11295" s="52" t="s">
        <v>14162</v>
      </c>
      <c r="C11295" s="52" t="s">
        <v>10358</v>
      </c>
      <c r="D11295" s="808">
        <v>31</v>
      </c>
      <c r="E11295" s="757"/>
      <c r="F11295" s="757"/>
      <c r="G11295" s="757"/>
      <c r="H11295" s="757"/>
      <c r="I11295" s="757"/>
    </row>
    <row r="11296" spans="1:9" ht="15.75" customHeight="1">
      <c r="A11296" s="52">
        <v>11323</v>
      </c>
      <c r="B11296" s="52" t="s">
        <v>14163</v>
      </c>
      <c r="C11296" s="52" t="s">
        <v>10358</v>
      </c>
      <c r="D11296" s="808">
        <v>35.65</v>
      </c>
      <c r="E11296" s="757"/>
      <c r="F11296" s="757"/>
      <c r="G11296" s="757"/>
      <c r="H11296" s="757"/>
      <c r="I11296" s="757"/>
    </row>
    <row r="11297" spans="1:9" ht="15.75" customHeight="1">
      <c r="A11297" s="52">
        <v>20327</v>
      </c>
      <c r="B11297" s="52" t="s">
        <v>14164</v>
      </c>
      <c r="C11297" s="52" t="s">
        <v>10358</v>
      </c>
      <c r="D11297" s="808">
        <v>20.23</v>
      </c>
      <c r="E11297" s="757"/>
      <c r="F11297" s="757"/>
      <c r="G11297" s="757"/>
      <c r="H11297" s="757"/>
      <c r="I11297" s="757"/>
    </row>
    <row r="11298" spans="1:9" ht="15.75" customHeight="1">
      <c r="A11298" s="52">
        <v>13390</v>
      </c>
      <c r="B11298" s="52" t="s">
        <v>14165</v>
      </c>
      <c r="C11298" s="52" t="s">
        <v>10358</v>
      </c>
      <c r="D11298" s="808">
        <v>157.21</v>
      </c>
      <c r="E11298" s="757"/>
      <c r="F11298" s="757"/>
      <c r="G11298" s="757"/>
      <c r="H11298" s="757"/>
      <c r="I11298" s="757"/>
    </row>
    <row r="11299" spans="1:9" ht="15.75" customHeight="1">
      <c r="A11299" s="52">
        <v>6034</v>
      </c>
      <c r="B11299" s="52" t="s">
        <v>14166</v>
      </c>
      <c r="C11299" s="52" t="s">
        <v>10358</v>
      </c>
      <c r="D11299" s="808">
        <v>7.5</v>
      </c>
      <c r="E11299" s="757"/>
      <c r="F11299" s="757"/>
      <c r="G11299" s="757"/>
      <c r="H11299" s="757"/>
      <c r="I11299" s="757"/>
    </row>
    <row r="11300" spans="1:9" ht="15.75" customHeight="1">
      <c r="A11300" s="52">
        <v>6036</v>
      </c>
      <c r="B11300" s="52" t="s">
        <v>14167</v>
      </c>
      <c r="C11300" s="52" t="s">
        <v>10358</v>
      </c>
      <c r="D11300" s="808">
        <v>10.210000000000001</v>
      </c>
      <c r="E11300" s="757"/>
      <c r="F11300" s="757"/>
      <c r="G11300" s="757"/>
      <c r="H11300" s="757"/>
      <c r="I11300" s="757"/>
    </row>
    <row r="11301" spans="1:9" ht="15.75" customHeight="1">
      <c r="A11301" s="52">
        <v>6031</v>
      </c>
      <c r="B11301" s="52" t="s">
        <v>14168</v>
      </c>
      <c r="C11301" s="52" t="s">
        <v>10358</v>
      </c>
      <c r="D11301" s="808">
        <v>12</v>
      </c>
      <c r="E11301" s="757"/>
      <c r="F11301" s="757"/>
      <c r="G11301" s="757"/>
      <c r="H11301" s="757"/>
      <c r="I11301" s="757"/>
    </row>
    <row r="11302" spans="1:9" ht="15.75" customHeight="1">
      <c r="A11302" s="52">
        <v>6029</v>
      </c>
      <c r="B11302" s="52" t="s">
        <v>14169</v>
      </c>
      <c r="C11302" s="52" t="s">
        <v>10358</v>
      </c>
      <c r="D11302" s="808">
        <v>12.12</v>
      </c>
      <c r="E11302" s="757"/>
      <c r="F11302" s="757"/>
      <c r="G11302" s="757"/>
      <c r="H11302" s="757"/>
      <c r="I11302" s="757"/>
    </row>
    <row r="11303" spans="1:9" ht="15.75" customHeight="1">
      <c r="A11303" s="52">
        <v>6033</v>
      </c>
      <c r="B11303" s="52" t="s">
        <v>14170</v>
      </c>
      <c r="C11303" s="52" t="s">
        <v>10358</v>
      </c>
      <c r="D11303" s="808">
        <v>15.98</v>
      </c>
      <c r="E11303" s="757"/>
      <c r="F11303" s="757"/>
      <c r="G11303" s="757"/>
      <c r="H11303" s="757"/>
      <c r="I11303" s="757"/>
    </row>
    <row r="11304" spans="1:9" ht="15.75" customHeight="1">
      <c r="A11304" s="52">
        <v>11672</v>
      </c>
      <c r="B11304" s="52" t="s">
        <v>14171</v>
      </c>
      <c r="C11304" s="52" t="s">
        <v>10358</v>
      </c>
      <c r="D11304" s="808">
        <v>34.770000000000003</v>
      </c>
      <c r="E11304" s="757"/>
      <c r="F11304" s="757"/>
      <c r="G11304" s="757"/>
      <c r="H11304" s="757"/>
      <c r="I11304" s="757"/>
    </row>
    <row r="11305" spans="1:9" ht="15.75" customHeight="1">
      <c r="A11305" s="52">
        <v>11669</v>
      </c>
      <c r="B11305" s="52" t="s">
        <v>14172</v>
      </c>
      <c r="C11305" s="52" t="s">
        <v>10358</v>
      </c>
      <c r="D11305" s="808">
        <v>33.11</v>
      </c>
      <c r="E11305" s="757"/>
      <c r="F11305" s="757"/>
      <c r="G11305" s="757"/>
      <c r="H11305" s="757"/>
      <c r="I11305" s="757"/>
    </row>
    <row r="11306" spans="1:9" ht="15.75" customHeight="1">
      <c r="A11306" s="52">
        <v>11670</v>
      </c>
      <c r="B11306" s="52" t="s">
        <v>14173</v>
      </c>
      <c r="C11306" s="52" t="s">
        <v>10358</v>
      </c>
      <c r="D11306" s="808">
        <v>12.68</v>
      </c>
      <c r="E11306" s="757"/>
      <c r="F11306" s="757"/>
      <c r="G11306" s="757"/>
      <c r="H11306" s="757"/>
      <c r="I11306" s="757"/>
    </row>
    <row r="11307" spans="1:9" ht="15.75" customHeight="1">
      <c r="A11307" s="52">
        <v>20055</v>
      </c>
      <c r="B11307" s="52" t="s">
        <v>14174</v>
      </c>
      <c r="C11307" s="52" t="s">
        <v>10358</v>
      </c>
      <c r="D11307" s="808">
        <v>24.8</v>
      </c>
      <c r="E11307" s="757"/>
      <c r="F11307" s="757"/>
      <c r="G11307" s="757"/>
      <c r="H11307" s="757"/>
      <c r="I11307" s="757"/>
    </row>
    <row r="11308" spans="1:9" ht="15.75" customHeight="1">
      <c r="A11308" s="52">
        <v>11671</v>
      </c>
      <c r="B11308" s="52" t="s">
        <v>14175</v>
      </c>
      <c r="C11308" s="52" t="s">
        <v>10358</v>
      </c>
      <c r="D11308" s="808">
        <v>53.21</v>
      </c>
      <c r="E11308" s="757"/>
      <c r="F11308" s="757"/>
      <c r="G11308" s="757"/>
      <c r="H11308" s="757"/>
      <c r="I11308" s="757"/>
    </row>
    <row r="11309" spans="1:9" ht="15.75" customHeight="1">
      <c r="A11309" s="52">
        <v>6032</v>
      </c>
      <c r="B11309" s="52" t="s">
        <v>14176</v>
      </c>
      <c r="C11309" s="52" t="s">
        <v>10358</v>
      </c>
      <c r="D11309" s="808">
        <v>15.2</v>
      </c>
      <c r="E11309" s="757"/>
      <c r="F11309" s="757"/>
      <c r="G11309" s="757"/>
      <c r="H11309" s="757"/>
      <c r="I11309" s="757"/>
    </row>
    <row r="11310" spans="1:9" ht="15.75" customHeight="1">
      <c r="A11310" s="52">
        <v>11673</v>
      </c>
      <c r="B11310" s="52" t="s">
        <v>14177</v>
      </c>
      <c r="C11310" s="52" t="s">
        <v>10358</v>
      </c>
      <c r="D11310" s="808">
        <v>11.97</v>
      </c>
      <c r="E11310" s="757"/>
      <c r="F11310" s="757"/>
      <c r="G11310" s="757"/>
      <c r="H11310" s="757"/>
      <c r="I11310" s="757"/>
    </row>
    <row r="11311" spans="1:9" ht="15.75" customHeight="1">
      <c r="A11311" s="52">
        <v>11674</v>
      </c>
      <c r="B11311" s="52" t="s">
        <v>14178</v>
      </c>
      <c r="C11311" s="52" t="s">
        <v>10358</v>
      </c>
      <c r="D11311" s="808">
        <v>15.41</v>
      </c>
      <c r="E11311" s="757"/>
      <c r="F11311" s="757"/>
      <c r="G11311" s="757"/>
      <c r="H11311" s="757"/>
      <c r="I11311" s="757"/>
    </row>
    <row r="11312" spans="1:9" ht="15.75" customHeight="1">
      <c r="A11312" s="52">
        <v>11675</v>
      </c>
      <c r="B11312" s="52" t="s">
        <v>14179</v>
      </c>
      <c r="C11312" s="52" t="s">
        <v>10358</v>
      </c>
      <c r="D11312" s="808">
        <v>24.47</v>
      </c>
      <c r="E11312" s="757"/>
      <c r="F11312" s="757"/>
      <c r="G11312" s="757"/>
      <c r="H11312" s="757"/>
      <c r="I11312" s="757"/>
    </row>
    <row r="11313" spans="1:9" ht="15.75" customHeight="1">
      <c r="A11313" s="52">
        <v>11676</v>
      </c>
      <c r="B11313" s="52" t="s">
        <v>14180</v>
      </c>
      <c r="C11313" s="52" t="s">
        <v>10358</v>
      </c>
      <c r="D11313" s="808">
        <v>32.72</v>
      </c>
      <c r="E11313" s="757"/>
      <c r="F11313" s="757"/>
      <c r="G11313" s="757"/>
      <c r="H11313" s="757"/>
      <c r="I11313" s="757"/>
    </row>
    <row r="11314" spans="1:9" ht="15.75" customHeight="1">
      <c r="A11314" s="52">
        <v>11677</v>
      </c>
      <c r="B11314" s="52" t="s">
        <v>14181</v>
      </c>
      <c r="C11314" s="52" t="s">
        <v>10358</v>
      </c>
      <c r="D11314" s="808">
        <v>33.799999999999997</v>
      </c>
      <c r="E11314" s="757"/>
      <c r="F11314" s="757"/>
      <c r="G11314" s="757"/>
      <c r="H11314" s="757"/>
      <c r="I11314" s="757"/>
    </row>
    <row r="11315" spans="1:9" ht="15.75" customHeight="1">
      <c r="A11315" s="52">
        <v>11678</v>
      </c>
      <c r="B11315" s="52" t="s">
        <v>14182</v>
      </c>
      <c r="C11315" s="52" t="s">
        <v>10358</v>
      </c>
      <c r="D11315" s="808">
        <v>61.89</v>
      </c>
      <c r="E11315" s="757"/>
      <c r="F11315" s="757"/>
      <c r="G11315" s="757"/>
      <c r="H11315" s="757"/>
      <c r="I11315" s="757"/>
    </row>
    <row r="11316" spans="1:9" ht="15.75" customHeight="1">
      <c r="A11316" s="52">
        <v>6038</v>
      </c>
      <c r="B11316" s="52" t="s">
        <v>14183</v>
      </c>
      <c r="C11316" s="52" t="s">
        <v>10358</v>
      </c>
      <c r="D11316" s="808">
        <v>3.92</v>
      </c>
      <c r="E11316" s="757"/>
      <c r="F11316" s="757"/>
      <c r="G11316" s="757"/>
      <c r="H11316" s="757"/>
      <c r="I11316" s="757"/>
    </row>
    <row r="11317" spans="1:9" ht="15.75" customHeight="1">
      <c r="A11317" s="52">
        <v>11718</v>
      </c>
      <c r="B11317" s="52" t="s">
        <v>14184</v>
      </c>
      <c r="C11317" s="52" t="s">
        <v>10358</v>
      </c>
      <c r="D11317" s="808">
        <v>11.19</v>
      </c>
      <c r="E11317" s="757"/>
      <c r="F11317" s="757"/>
      <c r="G11317" s="757"/>
      <c r="H11317" s="757"/>
      <c r="I11317" s="757"/>
    </row>
    <row r="11318" spans="1:9" ht="15.75" customHeight="1">
      <c r="A11318" s="52">
        <v>6037</v>
      </c>
      <c r="B11318" s="52" t="s">
        <v>14185</v>
      </c>
      <c r="C11318" s="52" t="s">
        <v>10358</v>
      </c>
      <c r="D11318" s="808">
        <v>8.17</v>
      </c>
      <c r="E11318" s="757"/>
      <c r="F11318" s="757"/>
      <c r="G11318" s="757"/>
      <c r="H11318" s="757"/>
      <c r="I11318" s="757"/>
    </row>
    <row r="11319" spans="1:9" ht="15.75" customHeight="1">
      <c r="A11319" s="52">
        <v>11719</v>
      </c>
      <c r="B11319" s="52" t="s">
        <v>14186</v>
      </c>
      <c r="C11319" s="52" t="s">
        <v>10358</v>
      </c>
      <c r="D11319" s="808">
        <v>9.08</v>
      </c>
      <c r="E11319" s="757"/>
      <c r="F11319" s="757"/>
      <c r="G11319" s="757"/>
      <c r="H11319" s="757"/>
      <c r="I11319" s="757"/>
    </row>
    <row r="11320" spans="1:9" ht="15.75" customHeight="1">
      <c r="A11320" s="52">
        <v>6019</v>
      </c>
      <c r="B11320" s="52" t="s">
        <v>14187</v>
      </c>
      <c r="C11320" s="52" t="s">
        <v>10358</v>
      </c>
      <c r="D11320" s="808">
        <v>53.64</v>
      </c>
      <c r="E11320" s="757"/>
      <c r="F11320" s="757"/>
      <c r="G11320" s="757"/>
      <c r="H11320" s="757"/>
      <c r="I11320" s="757"/>
    </row>
    <row r="11321" spans="1:9" ht="15.75" customHeight="1">
      <c r="A11321" s="52">
        <v>6010</v>
      </c>
      <c r="B11321" s="52" t="s">
        <v>14188</v>
      </c>
      <c r="C11321" s="52" t="s">
        <v>10358</v>
      </c>
      <c r="D11321" s="808">
        <v>92.29</v>
      </c>
      <c r="E11321" s="757"/>
      <c r="F11321" s="757"/>
      <c r="G11321" s="757"/>
      <c r="H11321" s="757"/>
      <c r="I11321" s="757"/>
    </row>
    <row r="11322" spans="1:9" ht="15.75" customHeight="1">
      <c r="A11322" s="52">
        <v>6017</v>
      </c>
      <c r="B11322" s="52" t="s">
        <v>14189</v>
      </c>
      <c r="C11322" s="52" t="s">
        <v>10358</v>
      </c>
      <c r="D11322" s="808">
        <v>73.099999999999994</v>
      </c>
      <c r="E11322" s="757"/>
      <c r="F11322" s="757"/>
      <c r="G11322" s="757"/>
      <c r="H11322" s="757"/>
      <c r="I11322" s="757"/>
    </row>
    <row r="11323" spans="1:9" ht="15.75" customHeight="1">
      <c r="A11323" s="52">
        <v>6020</v>
      </c>
      <c r="B11323" s="52" t="s">
        <v>14190</v>
      </c>
      <c r="C11323" s="52" t="s">
        <v>10358</v>
      </c>
      <c r="D11323" s="808">
        <v>32.21</v>
      </c>
      <c r="E11323" s="757"/>
      <c r="F11323" s="757"/>
      <c r="G11323" s="757"/>
      <c r="H11323" s="757"/>
      <c r="I11323" s="757"/>
    </row>
    <row r="11324" spans="1:9" ht="15.75" customHeight="1">
      <c r="A11324" s="52">
        <v>6028</v>
      </c>
      <c r="B11324" s="52" t="s">
        <v>14191</v>
      </c>
      <c r="C11324" s="52" t="s">
        <v>10358</v>
      </c>
      <c r="D11324" s="808">
        <v>128.55000000000001</v>
      </c>
      <c r="E11324" s="757"/>
      <c r="F11324" s="757"/>
      <c r="G11324" s="757"/>
      <c r="H11324" s="757"/>
      <c r="I11324" s="757"/>
    </row>
    <row r="11325" spans="1:9" ht="15.75" customHeight="1">
      <c r="A11325" s="52">
        <v>6011</v>
      </c>
      <c r="B11325" s="52" t="s">
        <v>14192</v>
      </c>
      <c r="C11325" s="52" t="s">
        <v>10358</v>
      </c>
      <c r="D11325" s="808">
        <v>266.58999999999997</v>
      </c>
      <c r="E11325" s="757"/>
      <c r="F11325" s="757"/>
      <c r="G11325" s="757"/>
      <c r="H11325" s="757"/>
      <c r="I11325" s="757"/>
    </row>
    <row r="11326" spans="1:9" ht="15.75" customHeight="1">
      <c r="A11326" s="52">
        <v>6012</v>
      </c>
      <c r="B11326" s="52" t="s">
        <v>14193</v>
      </c>
      <c r="C11326" s="52" t="s">
        <v>10358</v>
      </c>
      <c r="D11326" s="808">
        <v>322.76</v>
      </c>
      <c r="E11326" s="757"/>
      <c r="F11326" s="757"/>
      <c r="G11326" s="757"/>
      <c r="H11326" s="757"/>
      <c r="I11326" s="757"/>
    </row>
    <row r="11327" spans="1:9" ht="15.75" customHeight="1">
      <c r="A11327" s="52">
        <v>6016</v>
      </c>
      <c r="B11327" s="52" t="s">
        <v>14194</v>
      </c>
      <c r="C11327" s="52" t="s">
        <v>10358</v>
      </c>
      <c r="D11327" s="808">
        <v>33.979999999999997</v>
      </c>
      <c r="E11327" s="757"/>
      <c r="F11327" s="757"/>
      <c r="G11327" s="757"/>
      <c r="H11327" s="757"/>
      <c r="I11327" s="757"/>
    </row>
    <row r="11328" spans="1:9" ht="15.75" customHeight="1">
      <c r="A11328" s="52">
        <v>6027</v>
      </c>
      <c r="B11328" s="52" t="s">
        <v>14195</v>
      </c>
      <c r="C11328" s="52" t="s">
        <v>10358</v>
      </c>
      <c r="D11328" s="808">
        <v>672.52</v>
      </c>
      <c r="E11328" s="757"/>
      <c r="F11328" s="757"/>
      <c r="G11328" s="757"/>
      <c r="H11328" s="757"/>
      <c r="I11328" s="757"/>
    </row>
    <row r="11329" spans="1:9" ht="15.75" customHeight="1">
      <c r="A11329" s="52">
        <v>6013</v>
      </c>
      <c r="B11329" s="52" t="s">
        <v>14196</v>
      </c>
      <c r="C11329" s="52" t="s">
        <v>10358</v>
      </c>
      <c r="D11329" s="808">
        <v>101.48</v>
      </c>
      <c r="E11329" s="757"/>
      <c r="F11329" s="757"/>
      <c r="G11329" s="757"/>
      <c r="H11329" s="757"/>
      <c r="I11329" s="757"/>
    </row>
    <row r="11330" spans="1:9" ht="15.75" customHeight="1">
      <c r="A11330" s="52">
        <v>6015</v>
      </c>
      <c r="B11330" s="52" t="s">
        <v>14197</v>
      </c>
      <c r="C11330" s="52" t="s">
        <v>10358</v>
      </c>
      <c r="D11330" s="808">
        <v>147.57</v>
      </c>
      <c r="E11330" s="757"/>
      <c r="F11330" s="757"/>
      <c r="G11330" s="757"/>
      <c r="H11330" s="757"/>
      <c r="I11330" s="757"/>
    </row>
    <row r="11331" spans="1:9" ht="15.75" customHeight="1">
      <c r="A11331" s="52">
        <v>6014</v>
      </c>
      <c r="B11331" s="52" t="s">
        <v>14198</v>
      </c>
      <c r="C11331" s="52" t="s">
        <v>10358</v>
      </c>
      <c r="D11331" s="808">
        <v>141.09</v>
      </c>
      <c r="E11331" s="757"/>
      <c r="F11331" s="757"/>
      <c r="G11331" s="757"/>
      <c r="H11331" s="757"/>
      <c r="I11331" s="757"/>
    </row>
    <row r="11332" spans="1:9" ht="15.75" customHeight="1">
      <c r="A11332" s="52">
        <v>6006</v>
      </c>
      <c r="B11332" s="52" t="s">
        <v>14199</v>
      </c>
      <c r="C11332" s="52" t="s">
        <v>10358</v>
      </c>
      <c r="D11332" s="808">
        <v>73.489999999999995</v>
      </c>
      <c r="E11332" s="757"/>
      <c r="F11332" s="757"/>
      <c r="G11332" s="757"/>
      <c r="H11332" s="757"/>
      <c r="I11332" s="757"/>
    </row>
    <row r="11333" spans="1:9" ht="15.75" customHeight="1">
      <c r="A11333" s="52">
        <v>6005</v>
      </c>
      <c r="B11333" s="52" t="s">
        <v>14200</v>
      </c>
      <c r="C11333" s="52" t="s">
        <v>10358</v>
      </c>
      <c r="D11333" s="808">
        <v>82.9</v>
      </c>
      <c r="E11333" s="757"/>
      <c r="F11333" s="757"/>
      <c r="G11333" s="757"/>
      <c r="H11333" s="757"/>
      <c r="I11333" s="757"/>
    </row>
    <row r="11334" spans="1:9" ht="15.75" customHeight="1">
      <c r="A11334" s="52">
        <v>11756</v>
      </c>
      <c r="B11334" s="52" t="s">
        <v>14201</v>
      </c>
      <c r="C11334" s="52" t="s">
        <v>10358</v>
      </c>
      <c r="D11334" s="808">
        <v>39.590000000000003</v>
      </c>
      <c r="E11334" s="757"/>
      <c r="F11334" s="757"/>
      <c r="G11334" s="757"/>
      <c r="H11334" s="757"/>
      <c r="I11334" s="757"/>
    </row>
    <row r="11335" spans="1:9" ht="15.75" customHeight="1">
      <c r="A11335" s="52">
        <v>10904</v>
      </c>
      <c r="B11335" s="52" t="s">
        <v>14202</v>
      </c>
      <c r="C11335" s="52" t="s">
        <v>10358</v>
      </c>
      <c r="D11335" s="808">
        <v>180</v>
      </c>
      <c r="E11335" s="757"/>
      <c r="F11335" s="757"/>
      <c r="G11335" s="757"/>
      <c r="H11335" s="757"/>
      <c r="I11335" s="757"/>
    </row>
    <row r="11336" spans="1:9" ht="15.75" customHeight="1">
      <c r="A11336" s="52">
        <v>11752</v>
      </c>
      <c r="B11336" s="52" t="s">
        <v>14203</v>
      </c>
      <c r="C11336" s="52" t="s">
        <v>10358</v>
      </c>
      <c r="D11336" s="808">
        <v>22.83</v>
      </c>
      <c r="E11336" s="757"/>
      <c r="F11336" s="757"/>
      <c r="G11336" s="757"/>
      <c r="H11336" s="757"/>
      <c r="I11336" s="757"/>
    </row>
    <row r="11337" spans="1:9" ht="15.75" customHeight="1">
      <c r="A11337" s="52">
        <v>11753</v>
      </c>
      <c r="B11337" s="52" t="s">
        <v>14204</v>
      </c>
      <c r="C11337" s="52" t="s">
        <v>10358</v>
      </c>
      <c r="D11337" s="808">
        <v>27.25</v>
      </c>
      <c r="E11337" s="757"/>
      <c r="F11337" s="757"/>
      <c r="G11337" s="757"/>
      <c r="H11337" s="757"/>
      <c r="I11337" s="757"/>
    </row>
    <row r="11338" spans="1:9" ht="15.75" customHeight="1">
      <c r="A11338" s="52">
        <v>6021</v>
      </c>
      <c r="B11338" s="52" t="s">
        <v>14205</v>
      </c>
      <c r="C11338" s="52" t="s">
        <v>10358</v>
      </c>
      <c r="D11338" s="808">
        <v>75.64</v>
      </c>
      <c r="E11338" s="757"/>
      <c r="F11338" s="757"/>
      <c r="G11338" s="757"/>
      <c r="H11338" s="757"/>
      <c r="I11338" s="757"/>
    </row>
    <row r="11339" spans="1:9" ht="15.75" customHeight="1">
      <c r="A11339" s="52">
        <v>6024</v>
      </c>
      <c r="B11339" s="52" t="s">
        <v>14206</v>
      </c>
      <c r="C11339" s="52" t="s">
        <v>10358</v>
      </c>
      <c r="D11339" s="808">
        <v>78.19</v>
      </c>
      <c r="E11339" s="757"/>
      <c r="F11339" s="757"/>
      <c r="G11339" s="757"/>
      <c r="H11339" s="757"/>
      <c r="I11339" s="757"/>
    </row>
    <row r="11340" spans="1:9" ht="15.75" customHeight="1">
      <c r="A11340" s="52">
        <v>38379</v>
      </c>
      <c r="B11340" s="52" t="s">
        <v>14207</v>
      </c>
      <c r="C11340" s="52" t="s">
        <v>10402</v>
      </c>
      <c r="D11340" s="808">
        <v>56.48</v>
      </c>
      <c r="E11340" s="757"/>
      <c r="F11340" s="757"/>
      <c r="G11340" s="757"/>
      <c r="H11340" s="757"/>
      <c r="I11340" s="757"/>
    </row>
    <row r="11341" spans="1:9" ht="15.75" customHeight="1">
      <c r="A11341" s="52">
        <v>13897</v>
      </c>
      <c r="B11341" s="52" t="s">
        <v>14208</v>
      </c>
      <c r="C11341" s="52" t="s">
        <v>10358</v>
      </c>
      <c r="D11341" s="967">
        <v>6517.88</v>
      </c>
      <c r="E11341" s="757"/>
      <c r="F11341" s="757"/>
      <c r="G11341" s="757"/>
      <c r="H11341" s="757"/>
      <c r="I11341" s="757"/>
    </row>
    <row r="11342" spans="1:9" ht="15.75" customHeight="1">
      <c r="A11342" s="52">
        <v>10640</v>
      </c>
      <c r="B11342" s="52" t="s">
        <v>14209</v>
      </c>
      <c r="C11342" s="52" t="s">
        <v>10358</v>
      </c>
      <c r="D11342" s="967">
        <v>14116.35</v>
      </c>
      <c r="E11342" s="757"/>
      <c r="F11342" s="757"/>
      <c r="G11342" s="757"/>
      <c r="H11342" s="757"/>
      <c r="I11342" s="757"/>
    </row>
    <row r="11343" spans="1:9" ht="15.75" customHeight="1">
      <c r="A11343" s="52">
        <v>34357</v>
      </c>
      <c r="B11343" s="52" t="s">
        <v>14210</v>
      </c>
      <c r="C11343" s="52" t="s">
        <v>10406</v>
      </c>
      <c r="D11343" s="808">
        <v>4.4000000000000004</v>
      </c>
      <c r="E11343" s="757"/>
      <c r="F11343" s="757"/>
      <c r="G11343" s="757"/>
      <c r="H11343" s="757"/>
      <c r="I11343" s="757"/>
    </row>
    <row r="11344" spans="1:9" ht="15.75" customHeight="1">
      <c r="A11344" s="52">
        <v>37329</v>
      </c>
      <c r="B11344" s="52" t="s">
        <v>14211</v>
      </c>
      <c r="C11344" s="52" t="s">
        <v>10406</v>
      </c>
      <c r="D11344" s="808">
        <v>92.75</v>
      </c>
      <c r="E11344" s="757"/>
      <c r="F11344" s="757"/>
      <c r="G11344" s="757"/>
      <c r="H11344" s="757"/>
      <c r="I11344" s="757"/>
    </row>
    <row r="11345" spans="1:9" ht="15.75" customHeight="1">
      <c r="A11345" s="52">
        <v>2510</v>
      </c>
      <c r="B11345" s="52" t="s">
        <v>14212</v>
      </c>
      <c r="C11345" s="52" t="s">
        <v>10358</v>
      </c>
      <c r="D11345" s="808">
        <v>39.369999999999997</v>
      </c>
      <c r="E11345" s="757"/>
      <c r="F11345" s="757"/>
      <c r="G11345" s="757"/>
      <c r="H11345" s="757"/>
      <c r="I11345" s="757"/>
    </row>
    <row r="11346" spans="1:9" ht="15.75" customHeight="1">
      <c r="A11346" s="52">
        <v>12359</v>
      </c>
      <c r="B11346" s="52" t="s">
        <v>14213</v>
      </c>
      <c r="C11346" s="52" t="s">
        <v>10358</v>
      </c>
      <c r="D11346" s="808">
        <v>132.07</v>
      </c>
      <c r="E11346" s="757"/>
      <c r="F11346" s="757"/>
      <c r="G11346" s="757"/>
      <c r="H11346" s="757"/>
      <c r="I11346" s="757"/>
    </row>
    <row r="11347" spans="1:9" ht="15.75" customHeight="1">
      <c r="A11347" s="52">
        <v>7353</v>
      </c>
      <c r="B11347" s="52" t="s">
        <v>14214</v>
      </c>
      <c r="C11347" s="52" t="s">
        <v>10408</v>
      </c>
      <c r="D11347" s="808">
        <v>20.82</v>
      </c>
      <c r="E11347" s="757"/>
      <c r="F11347" s="757"/>
      <c r="G11347" s="757"/>
      <c r="H11347" s="757"/>
      <c r="I11347" s="757"/>
    </row>
    <row r="11348" spans="1:9" ht="15.75" customHeight="1">
      <c r="A11348" s="52">
        <v>36144</v>
      </c>
      <c r="B11348" s="52" t="s">
        <v>14215</v>
      </c>
      <c r="C11348" s="52" t="s">
        <v>10358</v>
      </c>
      <c r="D11348" s="808">
        <v>2.52</v>
      </c>
      <c r="E11348" s="757"/>
      <c r="F11348" s="757"/>
      <c r="G11348" s="757"/>
      <c r="H11348" s="757"/>
      <c r="I11348" s="757"/>
    </row>
    <row r="11349" spans="1:9" ht="15.75" customHeight="1">
      <c r="A11349" s="52">
        <v>10518</v>
      </c>
      <c r="B11349" s="52" t="s">
        <v>14216</v>
      </c>
      <c r="C11349" s="52" t="s">
        <v>10358</v>
      </c>
      <c r="D11349" s="808">
        <v>126.02</v>
      </c>
      <c r="E11349" s="757"/>
      <c r="F11349" s="757"/>
      <c r="G11349" s="757"/>
      <c r="H11349" s="757"/>
      <c r="I11349" s="757"/>
    </row>
    <row r="11350" spans="1:9" ht="15.75" customHeight="1">
      <c r="A11350" s="52">
        <v>36530</v>
      </c>
      <c r="B11350" s="52" t="s">
        <v>14217</v>
      </c>
      <c r="C11350" s="52" t="s">
        <v>10358</v>
      </c>
      <c r="D11350" s="967">
        <v>428707.3</v>
      </c>
      <c r="E11350" s="757"/>
      <c r="F11350" s="757"/>
      <c r="G11350" s="757"/>
      <c r="H11350" s="757"/>
      <c r="I11350" s="757"/>
    </row>
    <row r="11351" spans="1:9" ht="15.75" customHeight="1">
      <c r="A11351" s="52">
        <v>6046</v>
      </c>
      <c r="B11351" s="52" t="s">
        <v>14218</v>
      </c>
      <c r="C11351" s="52" t="s">
        <v>10358</v>
      </c>
      <c r="D11351" s="967">
        <v>465000</v>
      </c>
      <c r="E11351" s="757"/>
      <c r="F11351" s="757"/>
      <c r="G11351" s="757"/>
      <c r="H11351" s="757"/>
      <c r="I11351" s="757"/>
    </row>
    <row r="11352" spans="1:9" ht="15.75" customHeight="1">
      <c r="A11352" s="52">
        <v>36531</v>
      </c>
      <c r="B11352" s="52" t="s">
        <v>14219</v>
      </c>
      <c r="C11352" s="52" t="s">
        <v>10358</v>
      </c>
      <c r="D11352" s="967">
        <v>482012.15999999997</v>
      </c>
      <c r="E11352" s="757"/>
      <c r="F11352" s="757"/>
      <c r="G11352" s="757"/>
      <c r="H11352" s="757"/>
      <c r="I11352" s="757"/>
    </row>
    <row r="11353" spans="1:9" ht="15.75" customHeight="1">
      <c r="A11353" s="52">
        <v>34684</v>
      </c>
      <c r="B11353" s="52" t="s">
        <v>14220</v>
      </c>
      <c r="C11353" s="52" t="s">
        <v>10774</v>
      </c>
      <c r="D11353" s="808">
        <v>283.82</v>
      </c>
      <c r="E11353" s="757"/>
      <c r="F11353" s="757"/>
      <c r="G11353" s="757"/>
      <c r="H11353" s="757"/>
      <c r="I11353" s="757"/>
    </row>
    <row r="11354" spans="1:9" ht="15.75" customHeight="1">
      <c r="A11354" s="52">
        <v>34683</v>
      </c>
      <c r="B11354" s="52" t="s">
        <v>14221</v>
      </c>
      <c r="C11354" s="52" t="s">
        <v>10774</v>
      </c>
      <c r="D11354" s="808">
        <v>177.39</v>
      </c>
      <c r="E11354" s="757"/>
      <c r="F11354" s="757"/>
      <c r="G11354" s="757"/>
      <c r="H11354" s="757"/>
      <c r="I11354" s="757"/>
    </row>
    <row r="11355" spans="1:9" ht="15.75" customHeight="1">
      <c r="A11355" s="52">
        <v>533</v>
      </c>
      <c r="B11355" s="52" t="s">
        <v>14222</v>
      </c>
      <c r="C11355" s="52" t="s">
        <v>10774</v>
      </c>
      <c r="D11355" s="808">
        <v>32.229999999999997</v>
      </c>
      <c r="E11355" s="757"/>
      <c r="F11355" s="757"/>
      <c r="G11355" s="757"/>
      <c r="H11355" s="757"/>
      <c r="I11355" s="757"/>
    </row>
    <row r="11356" spans="1:9" ht="15.75" customHeight="1">
      <c r="A11356" s="52">
        <v>10515</v>
      </c>
      <c r="B11356" s="52" t="s">
        <v>14223</v>
      </c>
      <c r="C11356" s="52" t="s">
        <v>10774</v>
      </c>
      <c r="D11356" s="808">
        <v>60.81</v>
      </c>
      <c r="E11356" s="757"/>
      <c r="F11356" s="757"/>
      <c r="G11356" s="757"/>
      <c r="H11356" s="757"/>
      <c r="I11356" s="757"/>
    </row>
    <row r="11357" spans="1:9" ht="15.75" customHeight="1">
      <c r="A11357" s="52">
        <v>536</v>
      </c>
      <c r="B11357" s="52" t="s">
        <v>14224</v>
      </c>
      <c r="C11357" s="52" t="s">
        <v>10774</v>
      </c>
      <c r="D11357" s="808">
        <v>43.99</v>
      </c>
      <c r="E11357" s="757"/>
      <c r="F11357" s="757"/>
      <c r="G11357" s="757"/>
      <c r="H11357" s="757"/>
      <c r="I11357" s="757"/>
    </row>
    <row r="11358" spans="1:9" ht="15.75" customHeight="1">
      <c r="A11358" s="52">
        <v>153</v>
      </c>
      <c r="B11358" s="52" t="s">
        <v>14225</v>
      </c>
      <c r="C11358" s="52" t="s">
        <v>10408</v>
      </c>
      <c r="D11358" s="808">
        <v>128.81</v>
      </c>
      <c r="E11358" s="757"/>
      <c r="F11358" s="757"/>
      <c r="G11358" s="757"/>
      <c r="H11358" s="757"/>
      <c r="I11358" s="757"/>
    </row>
    <row r="11359" spans="1:9" ht="15.75" customHeight="1">
      <c r="A11359" s="52">
        <v>34682</v>
      </c>
      <c r="B11359" s="52" t="s">
        <v>14226</v>
      </c>
      <c r="C11359" s="52" t="s">
        <v>10774</v>
      </c>
      <c r="D11359" s="808">
        <v>135.65</v>
      </c>
      <c r="E11359" s="757"/>
      <c r="F11359" s="757"/>
      <c r="G11359" s="757"/>
      <c r="H11359" s="757"/>
      <c r="I11359" s="757"/>
    </row>
    <row r="11360" spans="1:9" ht="15.75" customHeight="1">
      <c r="A11360" s="52">
        <v>20205</v>
      </c>
      <c r="B11360" s="52" t="s">
        <v>14227</v>
      </c>
      <c r="C11360" s="52" t="s">
        <v>10402</v>
      </c>
      <c r="D11360" s="808">
        <v>2.67</v>
      </c>
      <c r="E11360" s="757"/>
      <c r="F11360" s="757"/>
      <c r="G11360" s="757"/>
      <c r="H11360" s="757"/>
      <c r="I11360" s="757"/>
    </row>
    <row r="11361" spans="1:9" ht="15.75" customHeight="1">
      <c r="A11361" s="52">
        <v>4412</v>
      </c>
      <c r="B11361" s="52" t="s">
        <v>14228</v>
      </c>
      <c r="C11361" s="52" t="s">
        <v>10402</v>
      </c>
      <c r="D11361" s="808">
        <v>1.6</v>
      </c>
      <c r="E11361" s="757"/>
      <c r="F11361" s="757"/>
      <c r="G11361" s="757"/>
      <c r="H11361" s="757"/>
      <c r="I11361" s="757"/>
    </row>
    <row r="11362" spans="1:9" ht="15.75" customHeight="1">
      <c r="A11362" s="52">
        <v>4408</v>
      </c>
      <c r="B11362" s="52" t="s">
        <v>14229</v>
      </c>
      <c r="C11362" s="52" t="s">
        <v>10402</v>
      </c>
      <c r="D11362" s="808">
        <v>2</v>
      </c>
      <c r="E11362" s="757"/>
      <c r="F11362" s="757"/>
      <c r="G11362" s="757"/>
      <c r="H11362" s="757"/>
      <c r="I11362" s="757"/>
    </row>
    <row r="11363" spans="1:9" ht="15.75" customHeight="1">
      <c r="A11363" s="52">
        <v>36250</v>
      </c>
      <c r="B11363" s="52" t="s">
        <v>14230</v>
      </c>
      <c r="C11363" s="52" t="s">
        <v>10402</v>
      </c>
      <c r="D11363" s="808">
        <v>5.81</v>
      </c>
      <c r="E11363" s="757"/>
      <c r="F11363" s="757"/>
      <c r="G11363" s="757"/>
      <c r="H11363" s="757"/>
      <c r="I11363" s="757"/>
    </row>
    <row r="11364" spans="1:9" ht="15.75" customHeight="1">
      <c r="A11364" s="52">
        <v>10857</v>
      </c>
      <c r="B11364" s="52" t="s">
        <v>14231</v>
      </c>
      <c r="C11364" s="52" t="s">
        <v>10402</v>
      </c>
      <c r="D11364" s="808">
        <v>15.55</v>
      </c>
      <c r="E11364" s="757"/>
      <c r="F11364" s="757"/>
      <c r="G11364" s="757"/>
      <c r="H11364" s="757"/>
      <c r="I11364" s="757"/>
    </row>
    <row r="11365" spans="1:9" ht="15.75" customHeight="1">
      <c r="A11365" s="52">
        <v>4803</v>
      </c>
      <c r="B11365" s="52" t="s">
        <v>14232</v>
      </c>
      <c r="C11365" s="52" t="s">
        <v>10402</v>
      </c>
      <c r="D11365" s="808">
        <v>35.229999999999997</v>
      </c>
      <c r="E11365" s="757"/>
      <c r="F11365" s="757"/>
      <c r="G11365" s="757"/>
      <c r="H11365" s="757"/>
      <c r="I11365" s="757"/>
    </row>
    <row r="11366" spans="1:9" ht="15.75" customHeight="1">
      <c r="A11366" s="52">
        <v>6186</v>
      </c>
      <c r="B11366" s="52" t="s">
        <v>14233</v>
      </c>
      <c r="C11366" s="52" t="s">
        <v>10402</v>
      </c>
      <c r="D11366" s="808">
        <v>16.05</v>
      </c>
      <c r="E11366" s="757"/>
      <c r="F11366" s="757"/>
      <c r="G11366" s="757"/>
      <c r="H11366" s="757"/>
      <c r="I11366" s="757"/>
    </row>
    <row r="11367" spans="1:9" ht="15.75" customHeight="1">
      <c r="A11367" s="52">
        <v>4829</v>
      </c>
      <c r="B11367" s="52" t="s">
        <v>14234</v>
      </c>
      <c r="C11367" s="52" t="s">
        <v>10402</v>
      </c>
      <c r="D11367" s="808">
        <v>38.090000000000003</v>
      </c>
      <c r="E11367" s="757"/>
      <c r="F11367" s="757"/>
      <c r="G11367" s="757"/>
      <c r="H11367" s="757"/>
      <c r="I11367" s="757"/>
    </row>
    <row r="11368" spans="1:9" ht="15.75" customHeight="1">
      <c r="A11368" s="52">
        <v>39829</v>
      </c>
      <c r="B11368" s="52" t="s">
        <v>14235</v>
      </c>
      <c r="C11368" s="52" t="s">
        <v>10402</v>
      </c>
      <c r="D11368" s="808">
        <v>40</v>
      </c>
      <c r="E11368" s="757"/>
      <c r="F11368" s="757"/>
      <c r="G11368" s="757"/>
      <c r="H11368" s="757"/>
      <c r="I11368" s="757"/>
    </row>
    <row r="11369" spans="1:9" ht="15.75" customHeight="1">
      <c r="A11369" s="52">
        <v>20231</v>
      </c>
      <c r="B11369" s="52" t="s">
        <v>14236</v>
      </c>
      <c r="C11369" s="52" t="s">
        <v>10402</v>
      </c>
      <c r="D11369" s="808">
        <v>40.18</v>
      </c>
      <c r="E11369" s="757"/>
      <c r="F11369" s="757"/>
      <c r="G11369" s="757"/>
      <c r="H11369" s="757"/>
      <c r="I11369" s="757"/>
    </row>
    <row r="11370" spans="1:9" ht="15.75" customHeight="1">
      <c r="A11370" s="52">
        <v>4804</v>
      </c>
      <c r="B11370" s="52" t="s">
        <v>14237</v>
      </c>
      <c r="C11370" s="52" t="s">
        <v>10402</v>
      </c>
      <c r="D11370" s="808">
        <v>27.05</v>
      </c>
      <c r="E11370" s="757"/>
      <c r="F11370" s="757"/>
      <c r="G11370" s="757"/>
      <c r="H11370" s="757"/>
      <c r="I11370" s="757"/>
    </row>
    <row r="11371" spans="1:9" ht="15.75" customHeight="1">
      <c r="A11371" s="52">
        <v>34680</v>
      </c>
      <c r="B11371" s="52" t="s">
        <v>14238</v>
      </c>
      <c r="C11371" s="52" t="s">
        <v>10402</v>
      </c>
      <c r="D11371" s="808">
        <v>41.73</v>
      </c>
      <c r="E11371" s="757"/>
      <c r="F11371" s="757"/>
      <c r="G11371" s="757"/>
      <c r="H11371" s="757"/>
      <c r="I11371" s="757"/>
    </row>
    <row r="11372" spans="1:9" ht="15.75" customHeight="1">
      <c r="A11372" s="52">
        <v>11573</v>
      </c>
      <c r="B11372" s="52" t="s">
        <v>14239</v>
      </c>
      <c r="C11372" s="52" t="s">
        <v>10358</v>
      </c>
      <c r="D11372" s="808">
        <v>5.63</v>
      </c>
      <c r="E11372" s="757"/>
      <c r="F11372" s="757"/>
      <c r="G11372" s="757"/>
      <c r="H11372" s="757"/>
      <c r="I11372" s="757"/>
    </row>
    <row r="11373" spans="1:9" ht="15.75" customHeight="1">
      <c r="A11373" s="52">
        <v>38401</v>
      </c>
      <c r="B11373" s="52" t="s">
        <v>14240</v>
      </c>
      <c r="C11373" s="52" t="s">
        <v>10358</v>
      </c>
      <c r="D11373" s="808">
        <v>6.05</v>
      </c>
      <c r="E11373" s="757"/>
      <c r="F11373" s="757"/>
      <c r="G11373" s="757"/>
      <c r="H11373" s="757"/>
      <c r="I11373" s="757"/>
    </row>
    <row r="11374" spans="1:9" ht="15.75" customHeight="1">
      <c r="A11374" s="52">
        <v>11575</v>
      </c>
      <c r="B11374" s="52" t="s">
        <v>14241</v>
      </c>
      <c r="C11374" s="52" t="s">
        <v>10358</v>
      </c>
      <c r="D11374" s="808">
        <v>54.28</v>
      </c>
      <c r="E11374" s="757"/>
      <c r="F11374" s="757"/>
      <c r="G11374" s="757"/>
      <c r="H11374" s="757"/>
      <c r="I11374" s="757"/>
    </row>
    <row r="11375" spans="1:9" ht="15.75" customHeight="1">
      <c r="A11375" s="52">
        <v>38179</v>
      </c>
      <c r="B11375" s="52" t="s">
        <v>14242</v>
      </c>
      <c r="C11375" s="52" t="s">
        <v>10358</v>
      </c>
      <c r="D11375" s="808">
        <v>44.88</v>
      </c>
      <c r="E11375" s="757"/>
      <c r="F11375" s="757"/>
      <c r="G11375" s="757"/>
      <c r="H11375" s="757"/>
      <c r="I11375" s="757"/>
    </row>
    <row r="11376" spans="1:9" ht="15.75" customHeight="1">
      <c r="A11376" s="52">
        <v>20256</v>
      </c>
      <c r="B11376" s="52" t="s">
        <v>14243</v>
      </c>
      <c r="C11376" s="52" t="s">
        <v>10358</v>
      </c>
      <c r="D11376" s="808">
        <v>0.28999999999999998</v>
      </c>
      <c r="E11376" s="757"/>
      <c r="F11376" s="757"/>
      <c r="G11376" s="757"/>
      <c r="H11376" s="757"/>
      <c r="I11376" s="757"/>
    </row>
    <row r="11377" spans="1:9" ht="15.75" customHeight="1">
      <c r="A11377" s="52">
        <v>14511</v>
      </c>
      <c r="B11377" s="52" t="s">
        <v>14244</v>
      </c>
      <c r="C11377" s="52" t="s">
        <v>10358</v>
      </c>
      <c r="D11377" s="967">
        <v>987210.25</v>
      </c>
      <c r="E11377" s="757"/>
      <c r="F11377" s="757"/>
      <c r="G11377" s="757"/>
      <c r="H11377" s="757"/>
      <c r="I11377" s="757"/>
    </row>
    <row r="11378" spans="1:9" ht="15.75" customHeight="1">
      <c r="A11378" s="52">
        <v>10642</v>
      </c>
      <c r="B11378" s="52" t="s">
        <v>14245</v>
      </c>
      <c r="C11378" s="52" t="s">
        <v>10358</v>
      </c>
      <c r="D11378" s="967">
        <v>930000</v>
      </c>
      <c r="E11378" s="757"/>
      <c r="F11378" s="757"/>
      <c r="G11378" s="757"/>
      <c r="H11378" s="757"/>
      <c r="I11378" s="757"/>
    </row>
    <row r="11379" spans="1:9" ht="15.75" customHeight="1">
      <c r="A11379" s="52">
        <v>14489</v>
      </c>
      <c r="B11379" s="52" t="s">
        <v>14246</v>
      </c>
      <c r="C11379" s="52" t="s">
        <v>10358</v>
      </c>
      <c r="D11379" s="967">
        <v>824892.7</v>
      </c>
      <c r="E11379" s="757"/>
      <c r="F11379" s="757"/>
      <c r="G11379" s="757"/>
      <c r="H11379" s="757"/>
      <c r="I11379" s="757"/>
    </row>
    <row r="11380" spans="1:9" ht="15.75" customHeight="1">
      <c r="A11380" s="52">
        <v>14513</v>
      </c>
      <c r="B11380" s="52" t="s">
        <v>14247</v>
      </c>
      <c r="C11380" s="52" t="s">
        <v>10358</v>
      </c>
      <c r="D11380" s="967">
        <v>618689.1</v>
      </c>
      <c r="E11380" s="757"/>
      <c r="F11380" s="757"/>
      <c r="G11380" s="757"/>
      <c r="H11380" s="757"/>
      <c r="I11380" s="757"/>
    </row>
    <row r="11381" spans="1:9" ht="15.75" customHeight="1">
      <c r="A11381" s="52">
        <v>13600</v>
      </c>
      <c r="B11381" s="52" t="s">
        <v>14248</v>
      </c>
      <c r="C11381" s="52" t="s">
        <v>10358</v>
      </c>
      <c r="D11381" s="967">
        <v>798283.17</v>
      </c>
      <c r="E11381" s="757"/>
      <c r="F11381" s="757"/>
      <c r="G11381" s="757"/>
      <c r="H11381" s="757"/>
      <c r="I11381" s="757"/>
    </row>
    <row r="11382" spans="1:9" ht="15.75" customHeight="1">
      <c r="A11382" s="52">
        <v>10646</v>
      </c>
      <c r="B11382" s="52" t="s">
        <v>14249</v>
      </c>
      <c r="C11382" s="52" t="s">
        <v>10358</v>
      </c>
      <c r="D11382" s="967">
        <v>595066.91</v>
      </c>
      <c r="E11382" s="757"/>
      <c r="F11382" s="757"/>
      <c r="G11382" s="757"/>
      <c r="H11382" s="757"/>
      <c r="I11382" s="757"/>
    </row>
    <row r="11383" spans="1:9" ht="15.75" customHeight="1">
      <c r="A11383" s="52">
        <v>6070</v>
      </c>
      <c r="B11383" s="52" t="s">
        <v>14250</v>
      </c>
      <c r="C11383" s="52" t="s">
        <v>10358</v>
      </c>
      <c r="D11383" s="967">
        <v>813085.7</v>
      </c>
      <c r="E11383" s="757"/>
      <c r="F11383" s="757"/>
      <c r="G11383" s="757"/>
      <c r="H11383" s="757"/>
      <c r="I11383" s="757"/>
    </row>
    <row r="11384" spans="1:9" ht="15.75" customHeight="1">
      <c r="A11384" s="52">
        <v>6069</v>
      </c>
      <c r="B11384" s="52" t="s">
        <v>14251</v>
      </c>
      <c r="C11384" s="52" t="s">
        <v>10358</v>
      </c>
      <c r="D11384" s="967">
        <v>179622.89</v>
      </c>
      <c r="E11384" s="757"/>
      <c r="F11384" s="757"/>
      <c r="G11384" s="757"/>
      <c r="H11384" s="757"/>
      <c r="I11384" s="757"/>
    </row>
    <row r="11385" spans="1:9" ht="15.75" customHeight="1">
      <c r="A11385" s="52">
        <v>14626</v>
      </c>
      <c r="B11385" s="52" t="s">
        <v>14252</v>
      </c>
      <c r="C11385" s="52" t="s">
        <v>10358</v>
      </c>
      <c r="D11385" s="967">
        <v>890142.89</v>
      </c>
      <c r="E11385" s="757"/>
      <c r="F11385" s="757"/>
      <c r="G11385" s="757"/>
      <c r="H11385" s="757"/>
      <c r="I11385" s="757"/>
    </row>
    <row r="11386" spans="1:9" ht="15.75" customHeight="1">
      <c r="A11386" s="52">
        <v>6067</v>
      </c>
      <c r="B11386" s="52" t="s">
        <v>14253</v>
      </c>
      <c r="C11386" s="52" t="s">
        <v>10358</v>
      </c>
      <c r="D11386" s="967">
        <v>730714.29</v>
      </c>
      <c r="E11386" s="757"/>
      <c r="F11386" s="757"/>
      <c r="G11386" s="757"/>
      <c r="H11386" s="757"/>
      <c r="I11386" s="757"/>
    </row>
    <row r="11387" spans="1:9" ht="15.75" customHeight="1">
      <c r="A11387" s="52">
        <v>38393</v>
      </c>
      <c r="B11387" s="52" t="s">
        <v>14254</v>
      </c>
      <c r="C11387" s="52" t="s">
        <v>10358</v>
      </c>
      <c r="D11387" s="808">
        <v>13</v>
      </c>
      <c r="E11387" s="757"/>
      <c r="F11387" s="757"/>
      <c r="G11387" s="757"/>
      <c r="H11387" s="757"/>
      <c r="I11387" s="757"/>
    </row>
    <row r="11388" spans="1:9" ht="15.75" customHeight="1">
      <c r="A11388" s="52">
        <v>38390</v>
      </c>
      <c r="B11388" s="52" t="s">
        <v>14255</v>
      </c>
      <c r="C11388" s="52" t="s">
        <v>10358</v>
      </c>
      <c r="D11388" s="808">
        <v>28.83</v>
      </c>
      <c r="E11388" s="757"/>
      <c r="F11388" s="757"/>
      <c r="G11388" s="757"/>
      <c r="H11388" s="757"/>
      <c r="I11388" s="757"/>
    </row>
    <row r="11389" spans="1:9" ht="15.75" customHeight="1">
      <c r="A11389" s="52">
        <v>36532</v>
      </c>
      <c r="B11389" s="52" t="s">
        <v>14256</v>
      </c>
      <c r="C11389" s="52" t="s">
        <v>10358</v>
      </c>
      <c r="D11389" s="967">
        <v>34791.85</v>
      </c>
      <c r="E11389" s="757"/>
      <c r="F11389" s="757"/>
      <c r="G11389" s="757"/>
      <c r="H11389" s="757"/>
      <c r="I11389" s="757"/>
    </row>
    <row r="11390" spans="1:9" ht="15.75" customHeight="1">
      <c r="A11390" s="52">
        <v>11578</v>
      </c>
      <c r="B11390" s="52" t="s">
        <v>14257</v>
      </c>
      <c r="C11390" s="52" t="s">
        <v>10358</v>
      </c>
      <c r="D11390" s="808">
        <v>11.72</v>
      </c>
      <c r="E11390" s="757"/>
      <c r="F11390" s="757"/>
      <c r="G11390" s="757"/>
      <c r="H11390" s="757"/>
      <c r="I11390" s="757"/>
    </row>
    <row r="11391" spans="1:9" ht="15.75" customHeight="1">
      <c r="A11391" s="52">
        <v>11577</v>
      </c>
      <c r="B11391" s="52" t="s">
        <v>14258</v>
      </c>
      <c r="C11391" s="52" t="s">
        <v>10358</v>
      </c>
      <c r="D11391" s="808">
        <v>11.18</v>
      </c>
      <c r="E11391" s="757"/>
      <c r="F11391" s="757"/>
      <c r="G11391" s="757"/>
      <c r="H11391" s="757"/>
      <c r="I11391" s="757"/>
    </row>
    <row r="11392" spans="1:9" ht="15.75" customHeight="1">
      <c r="A11392" s="52">
        <v>42432</v>
      </c>
      <c r="B11392" s="52" t="s">
        <v>14259</v>
      </c>
      <c r="C11392" s="52" t="s">
        <v>10358</v>
      </c>
      <c r="D11392" s="967">
        <v>2403.2800000000002</v>
      </c>
      <c r="E11392" s="757"/>
      <c r="F11392" s="757"/>
      <c r="G11392" s="757"/>
      <c r="H11392" s="757"/>
      <c r="I11392" s="757"/>
    </row>
    <row r="11393" spans="1:9" ht="15.75" customHeight="1">
      <c r="A11393" s="52">
        <v>42437</v>
      </c>
      <c r="B11393" s="52" t="s">
        <v>14260</v>
      </c>
      <c r="C11393" s="52" t="s">
        <v>10358</v>
      </c>
      <c r="D11393" s="967">
        <v>1827.13</v>
      </c>
      <c r="E11393" s="757"/>
      <c r="F11393" s="757"/>
      <c r="G11393" s="757"/>
      <c r="H11393" s="757"/>
      <c r="I11393" s="757"/>
    </row>
    <row r="11394" spans="1:9" ht="15.75" customHeight="1">
      <c r="A11394" s="52">
        <v>1116</v>
      </c>
      <c r="B11394" s="52" t="s">
        <v>14261</v>
      </c>
      <c r="C11394" s="52" t="s">
        <v>10402</v>
      </c>
      <c r="D11394" s="808">
        <v>19.73</v>
      </c>
      <c r="E11394" s="757"/>
      <c r="F11394" s="757"/>
      <c r="G11394" s="757"/>
      <c r="H11394" s="757"/>
      <c r="I11394" s="757"/>
    </row>
    <row r="11395" spans="1:9" ht="15.75" customHeight="1">
      <c r="A11395" s="52">
        <v>1115</v>
      </c>
      <c r="B11395" s="52" t="s">
        <v>14262</v>
      </c>
      <c r="C11395" s="52" t="s">
        <v>10402</v>
      </c>
      <c r="D11395" s="808">
        <v>23.64</v>
      </c>
      <c r="E11395" s="757"/>
      <c r="F11395" s="757"/>
      <c r="G11395" s="757"/>
      <c r="H11395" s="757"/>
      <c r="I11395" s="757"/>
    </row>
    <row r="11396" spans="1:9" ht="15.75" customHeight="1">
      <c r="A11396" s="52">
        <v>1113</v>
      </c>
      <c r="B11396" s="52" t="s">
        <v>14263</v>
      </c>
      <c r="C11396" s="52" t="s">
        <v>10402</v>
      </c>
      <c r="D11396" s="808">
        <v>27.64</v>
      </c>
      <c r="E11396" s="757"/>
      <c r="F11396" s="757"/>
      <c r="G11396" s="757"/>
      <c r="H11396" s="757"/>
      <c r="I11396" s="757"/>
    </row>
    <row r="11397" spans="1:9" ht="15.75" customHeight="1">
      <c r="A11397" s="52">
        <v>1114</v>
      </c>
      <c r="B11397" s="52" t="s">
        <v>14264</v>
      </c>
      <c r="C11397" s="52" t="s">
        <v>10402</v>
      </c>
      <c r="D11397" s="808">
        <v>32.92</v>
      </c>
      <c r="E11397" s="757"/>
      <c r="F11397" s="757"/>
      <c r="G11397" s="757"/>
      <c r="H11397" s="757"/>
      <c r="I11397" s="757"/>
    </row>
    <row r="11398" spans="1:9" ht="15.75" customHeight="1">
      <c r="A11398" s="52">
        <v>40873</v>
      </c>
      <c r="B11398" s="52" t="s">
        <v>14265</v>
      </c>
      <c r="C11398" s="52" t="s">
        <v>10402</v>
      </c>
      <c r="D11398" s="808">
        <v>25.76</v>
      </c>
      <c r="E11398" s="757"/>
      <c r="F11398" s="757"/>
      <c r="G11398" s="757"/>
      <c r="H11398" s="757"/>
      <c r="I11398" s="757"/>
    </row>
    <row r="11399" spans="1:9" ht="15.75" customHeight="1">
      <c r="A11399" s="52">
        <v>20214</v>
      </c>
      <c r="B11399" s="52" t="s">
        <v>14266</v>
      </c>
      <c r="C11399" s="52" t="s">
        <v>10358</v>
      </c>
      <c r="D11399" s="808">
        <v>74.180000000000007</v>
      </c>
      <c r="E11399" s="757"/>
      <c r="F11399" s="757"/>
      <c r="G11399" s="757"/>
      <c r="H11399" s="757"/>
      <c r="I11399" s="757"/>
    </row>
    <row r="11400" spans="1:9" ht="15.75" customHeight="1">
      <c r="A11400" s="52">
        <v>7237</v>
      </c>
      <c r="B11400" s="52" t="s">
        <v>14267</v>
      </c>
      <c r="C11400" s="52" t="s">
        <v>10358</v>
      </c>
      <c r="D11400" s="808">
        <v>72.62</v>
      </c>
      <c r="E11400" s="757"/>
      <c r="F11400" s="757"/>
      <c r="G11400" s="757"/>
      <c r="H11400" s="757"/>
      <c r="I11400" s="757"/>
    </row>
    <row r="11401" spans="1:9" ht="15.75" customHeight="1">
      <c r="A11401" s="52">
        <v>11757</v>
      </c>
      <c r="B11401" s="52" t="s">
        <v>14268</v>
      </c>
      <c r="C11401" s="52" t="s">
        <v>10358</v>
      </c>
      <c r="D11401" s="808">
        <v>17.5</v>
      </c>
      <c r="E11401" s="757"/>
      <c r="F11401" s="757"/>
      <c r="G11401" s="757"/>
      <c r="H11401" s="757"/>
      <c r="I11401" s="757"/>
    </row>
    <row r="11402" spans="1:9" ht="15.75" customHeight="1">
      <c r="A11402" s="52">
        <v>11758</v>
      </c>
      <c r="B11402" s="52" t="s">
        <v>14269</v>
      </c>
      <c r="C11402" s="52" t="s">
        <v>10358</v>
      </c>
      <c r="D11402" s="808">
        <v>90</v>
      </c>
      <c r="E11402" s="757"/>
      <c r="F11402" s="757"/>
      <c r="G11402" s="757"/>
      <c r="H11402" s="757"/>
      <c r="I11402" s="757"/>
    </row>
    <row r="11403" spans="1:9" ht="15.75" customHeight="1">
      <c r="A11403" s="52">
        <v>37526</v>
      </c>
      <c r="B11403" s="52" t="s">
        <v>14270</v>
      </c>
      <c r="C11403" s="52" t="s">
        <v>10358</v>
      </c>
      <c r="D11403" s="808">
        <v>4.8499999999999996</v>
      </c>
      <c r="E11403" s="757"/>
      <c r="F11403" s="757"/>
      <c r="G11403" s="757"/>
      <c r="H11403" s="757"/>
      <c r="I11403" s="757"/>
    </row>
    <row r="11404" spans="1:9" ht="15.75" customHeight="1">
      <c r="A11404" s="52">
        <v>6076</v>
      </c>
      <c r="B11404" s="52" t="s">
        <v>14271</v>
      </c>
      <c r="C11404" s="52" t="s">
        <v>10507</v>
      </c>
      <c r="D11404" s="808">
        <v>130</v>
      </c>
      <c r="E11404" s="757"/>
      <c r="F11404" s="757"/>
      <c r="G11404" s="757"/>
      <c r="H11404" s="757"/>
      <c r="I11404" s="757"/>
    </row>
    <row r="11405" spans="1:9" ht="15.75" customHeight="1">
      <c r="A11405" s="52">
        <v>13109</v>
      </c>
      <c r="B11405" s="52" t="s">
        <v>14272</v>
      </c>
      <c r="C11405" s="52" t="s">
        <v>10358</v>
      </c>
      <c r="D11405" s="808">
        <v>307.39</v>
      </c>
      <c r="E11405" s="757"/>
      <c r="F11405" s="757"/>
      <c r="G11405" s="757"/>
      <c r="H11405" s="757"/>
      <c r="I11405" s="757"/>
    </row>
    <row r="11406" spans="1:9" ht="15.75" customHeight="1">
      <c r="A11406" s="52">
        <v>13110</v>
      </c>
      <c r="B11406" s="52" t="s">
        <v>14273</v>
      </c>
      <c r="C11406" s="52" t="s">
        <v>10358</v>
      </c>
      <c r="D11406" s="808">
        <v>404.54</v>
      </c>
      <c r="E11406" s="757"/>
      <c r="F11406" s="757"/>
      <c r="G11406" s="757"/>
      <c r="H11406" s="757"/>
      <c r="I11406" s="757"/>
    </row>
    <row r="11407" spans="1:9" ht="15.75" customHeight="1">
      <c r="A11407" s="52">
        <v>7581</v>
      </c>
      <c r="B11407" s="52" t="s">
        <v>14274</v>
      </c>
      <c r="C11407" s="52" t="s">
        <v>10358</v>
      </c>
      <c r="D11407" s="808">
        <v>4.92</v>
      </c>
      <c r="E11407" s="757"/>
      <c r="F11407" s="757"/>
      <c r="G11407" s="757"/>
      <c r="H11407" s="757"/>
      <c r="I11407" s="757"/>
    </row>
    <row r="11408" spans="1:9" ht="15.75" customHeight="1">
      <c r="A11408" s="52">
        <v>4509</v>
      </c>
      <c r="B11408" s="52" t="s">
        <v>14275</v>
      </c>
      <c r="C11408" s="52" t="s">
        <v>10402</v>
      </c>
      <c r="D11408" s="808">
        <v>7.18</v>
      </c>
      <c r="E11408" s="757"/>
      <c r="F11408" s="757"/>
      <c r="G11408" s="757"/>
      <c r="H11408" s="757"/>
      <c r="I11408" s="757"/>
    </row>
    <row r="11409" spans="1:9" ht="15.75" customHeight="1">
      <c r="A11409" s="52">
        <v>4512</v>
      </c>
      <c r="B11409" s="52" t="s">
        <v>14276</v>
      </c>
      <c r="C11409" s="52" t="s">
        <v>10402</v>
      </c>
      <c r="D11409" s="808">
        <v>3.43</v>
      </c>
      <c r="E11409" s="757"/>
      <c r="F11409" s="757"/>
      <c r="G11409" s="757"/>
      <c r="H11409" s="757"/>
      <c r="I11409" s="757"/>
    </row>
    <row r="11410" spans="1:9" ht="15.75" customHeight="1">
      <c r="A11410" s="52">
        <v>4517</v>
      </c>
      <c r="B11410" s="52" t="s">
        <v>14277</v>
      </c>
      <c r="C11410" s="52" t="s">
        <v>10402</v>
      </c>
      <c r="D11410" s="808">
        <v>4.95</v>
      </c>
      <c r="E11410" s="757"/>
      <c r="F11410" s="757"/>
      <c r="G11410" s="757"/>
      <c r="H11410" s="757"/>
      <c r="I11410" s="757"/>
    </row>
    <row r="11411" spans="1:9" ht="15.75" customHeight="1">
      <c r="A11411" s="52">
        <v>20206</v>
      </c>
      <c r="B11411" s="52" t="s">
        <v>14278</v>
      </c>
      <c r="C11411" s="52" t="s">
        <v>10402</v>
      </c>
      <c r="D11411" s="808">
        <v>7.21</v>
      </c>
      <c r="E11411" s="757"/>
      <c r="F11411" s="757"/>
      <c r="G11411" s="757"/>
      <c r="H11411" s="757"/>
      <c r="I11411" s="757"/>
    </row>
    <row r="11412" spans="1:9" ht="15.75" customHeight="1">
      <c r="A11412" s="52">
        <v>4460</v>
      </c>
      <c r="B11412" s="52" t="s">
        <v>14279</v>
      </c>
      <c r="C11412" s="52" t="s">
        <v>10402</v>
      </c>
      <c r="D11412" s="808">
        <v>7.41</v>
      </c>
      <c r="E11412" s="757"/>
      <c r="F11412" s="757"/>
      <c r="G11412" s="757"/>
      <c r="H11412" s="757"/>
      <c r="I11412" s="757"/>
    </row>
    <row r="11413" spans="1:9" ht="15.75" customHeight="1">
      <c r="A11413" s="52">
        <v>4417</v>
      </c>
      <c r="B11413" s="52" t="s">
        <v>14280</v>
      </c>
      <c r="C11413" s="52" t="s">
        <v>10402</v>
      </c>
      <c r="D11413" s="808">
        <v>5.71</v>
      </c>
      <c r="E11413" s="757"/>
      <c r="F11413" s="757"/>
      <c r="G11413" s="757"/>
      <c r="H11413" s="757"/>
      <c r="I11413" s="757"/>
    </row>
    <row r="11414" spans="1:9" ht="15.75" customHeight="1">
      <c r="A11414" s="52">
        <v>4415</v>
      </c>
      <c r="B11414" s="52" t="s">
        <v>14281</v>
      </c>
      <c r="C11414" s="52" t="s">
        <v>10402</v>
      </c>
      <c r="D11414" s="808">
        <v>3.97</v>
      </c>
      <c r="E11414" s="757"/>
      <c r="F11414" s="757"/>
      <c r="G11414" s="757"/>
      <c r="H11414" s="757"/>
      <c r="I11414" s="757"/>
    </row>
    <row r="11415" spans="1:9" ht="15.75" customHeight="1">
      <c r="A11415" s="52">
        <v>37373</v>
      </c>
      <c r="B11415" s="52" t="s">
        <v>14282</v>
      </c>
      <c r="C11415" s="52" t="s">
        <v>10509</v>
      </c>
      <c r="D11415" s="808">
        <v>0.01</v>
      </c>
      <c r="E11415" s="757"/>
      <c r="F11415" s="757"/>
      <c r="G11415" s="757"/>
      <c r="H11415" s="757"/>
      <c r="I11415" s="757"/>
    </row>
    <row r="11416" spans="1:9" ht="15.75" customHeight="1">
      <c r="A11416" s="52">
        <v>40864</v>
      </c>
      <c r="B11416" s="52" t="s">
        <v>14283</v>
      </c>
      <c r="C11416" s="52" t="s">
        <v>10511</v>
      </c>
      <c r="D11416" s="808">
        <v>0.01</v>
      </c>
      <c r="E11416" s="757"/>
      <c r="F11416" s="757"/>
      <c r="G11416" s="757"/>
      <c r="H11416" s="757"/>
      <c r="I11416" s="757"/>
    </row>
    <row r="11417" spans="1:9" ht="15.75" customHeight="1">
      <c r="A11417" s="52">
        <v>4734</v>
      </c>
      <c r="B11417" s="52" t="s">
        <v>14284</v>
      </c>
      <c r="C11417" s="52" t="s">
        <v>10507</v>
      </c>
      <c r="D11417" s="808">
        <v>392.4</v>
      </c>
      <c r="E11417" s="757"/>
      <c r="F11417" s="757"/>
      <c r="G11417" s="757"/>
      <c r="H11417" s="757"/>
      <c r="I11417" s="757"/>
    </row>
    <row r="11418" spans="1:9" ht="15.75" customHeight="1">
      <c r="A11418" s="52">
        <v>6085</v>
      </c>
      <c r="B11418" s="52" t="s">
        <v>14285</v>
      </c>
      <c r="C11418" s="52" t="s">
        <v>10408</v>
      </c>
      <c r="D11418" s="808">
        <v>9.52</v>
      </c>
      <c r="E11418" s="757"/>
      <c r="F11418" s="757"/>
      <c r="G11418" s="757"/>
      <c r="H11418" s="757"/>
      <c r="I11418" s="757"/>
    </row>
    <row r="11419" spans="1:9" ht="15.75" customHeight="1">
      <c r="A11419" s="52">
        <v>38396</v>
      </c>
      <c r="B11419" s="52" t="s">
        <v>14286</v>
      </c>
      <c r="C11419" s="52" t="s">
        <v>10358</v>
      </c>
      <c r="D11419" s="808">
        <v>474.8</v>
      </c>
      <c r="E11419" s="757"/>
      <c r="F11419" s="757"/>
      <c r="G11419" s="757"/>
      <c r="H11419" s="757"/>
      <c r="I11419" s="757"/>
    </row>
    <row r="11420" spans="1:9" ht="15.75" customHeight="1">
      <c r="A11420" s="52">
        <v>11622</v>
      </c>
      <c r="B11420" s="52" t="s">
        <v>14287</v>
      </c>
      <c r="C11420" s="52" t="s">
        <v>10406</v>
      </c>
      <c r="D11420" s="808">
        <v>97.06</v>
      </c>
      <c r="E11420" s="757"/>
      <c r="F11420" s="757"/>
      <c r="G11420" s="757"/>
      <c r="H11420" s="757"/>
      <c r="I11420" s="757"/>
    </row>
    <row r="11421" spans="1:9" ht="15.75" customHeight="1">
      <c r="A11421" s="52">
        <v>43143</v>
      </c>
      <c r="B11421" s="52" t="s">
        <v>14288</v>
      </c>
      <c r="C11421" s="52" t="s">
        <v>10408</v>
      </c>
      <c r="D11421" s="808">
        <v>36.659999999999997</v>
      </c>
      <c r="E11421" s="757"/>
      <c r="F11421" s="757"/>
      <c r="G11421" s="757"/>
      <c r="H11421" s="757"/>
      <c r="I11421" s="757"/>
    </row>
    <row r="11422" spans="1:9" ht="15.75" customHeight="1">
      <c r="A11422" s="52">
        <v>7317</v>
      </c>
      <c r="B11422" s="52" t="s">
        <v>14289</v>
      </c>
      <c r="C11422" s="52" t="s">
        <v>10406</v>
      </c>
      <c r="D11422" s="808">
        <v>52.1</v>
      </c>
      <c r="E11422" s="757"/>
      <c r="F11422" s="757"/>
      <c r="G11422" s="757"/>
      <c r="H11422" s="757"/>
      <c r="I11422" s="757"/>
    </row>
    <row r="11423" spans="1:9" ht="15.75" customHeight="1">
      <c r="A11423" s="52">
        <v>142</v>
      </c>
      <c r="B11423" s="52" t="s">
        <v>14290</v>
      </c>
      <c r="C11423" s="52" t="s">
        <v>14291</v>
      </c>
      <c r="D11423" s="808">
        <v>45.8</v>
      </c>
      <c r="E11423" s="757"/>
      <c r="F11423" s="757"/>
      <c r="G11423" s="757"/>
      <c r="H11423" s="757"/>
      <c r="I11423" s="757"/>
    </row>
    <row r="11424" spans="1:9" ht="15.75" customHeight="1">
      <c r="A11424" s="52">
        <v>43142</v>
      </c>
      <c r="B11424" s="52" t="s">
        <v>14292</v>
      </c>
      <c r="C11424" s="52" t="s">
        <v>10408</v>
      </c>
      <c r="D11424" s="808">
        <v>208.04</v>
      </c>
      <c r="E11424" s="757"/>
      <c r="F11424" s="757"/>
      <c r="G11424" s="757"/>
      <c r="H11424" s="757"/>
      <c r="I11424" s="757"/>
    </row>
    <row r="11425" spans="1:9" ht="15.75" customHeight="1">
      <c r="A11425" s="52">
        <v>38123</v>
      </c>
      <c r="B11425" s="52" t="s">
        <v>14293</v>
      </c>
      <c r="C11425" s="52" t="s">
        <v>10406</v>
      </c>
      <c r="D11425" s="808">
        <v>60.18</v>
      </c>
      <c r="E11425" s="757"/>
      <c r="F11425" s="757"/>
      <c r="G11425" s="757"/>
      <c r="H11425" s="757"/>
      <c r="I11425" s="757"/>
    </row>
    <row r="11426" spans="1:9" ht="15.75" customHeight="1">
      <c r="A11426" s="52">
        <v>42699</v>
      </c>
      <c r="B11426" s="52" t="s">
        <v>14294</v>
      </c>
      <c r="C11426" s="52" t="s">
        <v>10358</v>
      </c>
      <c r="D11426" s="808">
        <v>36.11</v>
      </c>
      <c r="E11426" s="757"/>
      <c r="F11426" s="757"/>
      <c r="G11426" s="757"/>
      <c r="H11426" s="757"/>
      <c r="I11426" s="757"/>
    </row>
    <row r="11427" spans="1:9" ht="15.75" customHeight="1">
      <c r="A11427" s="52">
        <v>37743</v>
      </c>
      <c r="B11427" s="52" t="s">
        <v>14295</v>
      </c>
      <c r="C11427" s="52" t="s">
        <v>10358</v>
      </c>
      <c r="D11427" s="967">
        <v>212321.67</v>
      </c>
      <c r="E11427" s="757"/>
      <c r="F11427" s="757"/>
      <c r="G11427" s="757"/>
      <c r="H11427" s="757"/>
      <c r="I11427" s="757"/>
    </row>
    <row r="11428" spans="1:9" ht="15.75" customHeight="1">
      <c r="A11428" s="52">
        <v>37744</v>
      </c>
      <c r="B11428" s="52" t="s">
        <v>14296</v>
      </c>
      <c r="C11428" s="52" t="s">
        <v>10358</v>
      </c>
      <c r="D11428" s="967">
        <v>249650.34</v>
      </c>
      <c r="E11428" s="757"/>
      <c r="F11428" s="757"/>
      <c r="G11428" s="757"/>
      <c r="H11428" s="757"/>
      <c r="I11428" s="757"/>
    </row>
    <row r="11429" spans="1:9" ht="15.75" customHeight="1">
      <c r="A11429" s="52">
        <v>37741</v>
      </c>
      <c r="B11429" s="52" t="s">
        <v>14297</v>
      </c>
      <c r="C11429" s="52" t="s">
        <v>10358</v>
      </c>
      <c r="D11429" s="967">
        <v>193062.93</v>
      </c>
      <c r="E11429" s="757"/>
      <c r="F11429" s="757"/>
      <c r="G11429" s="757"/>
      <c r="H11429" s="757"/>
      <c r="I11429" s="757"/>
    </row>
    <row r="11430" spans="1:9" ht="15.75" customHeight="1">
      <c r="A11430" s="52">
        <v>39396</v>
      </c>
      <c r="B11430" s="52" t="s">
        <v>14298</v>
      </c>
      <c r="C11430" s="52" t="s">
        <v>10358</v>
      </c>
      <c r="D11430" s="808">
        <v>77.099999999999994</v>
      </c>
      <c r="E11430" s="757"/>
      <c r="F11430" s="757"/>
      <c r="G11430" s="757"/>
      <c r="H11430" s="757"/>
      <c r="I11430" s="757"/>
    </row>
    <row r="11431" spans="1:9" ht="15.75" customHeight="1">
      <c r="A11431" s="52">
        <v>39392</v>
      </c>
      <c r="B11431" s="52" t="s">
        <v>14299</v>
      </c>
      <c r="C11431" s="52" t="s">
        <v>10358</v>
      </c>
      <c r="D11431" s="808">
        <v>86.97</v>
      </c>
      <c r="E11431" s="757"/>
      <c r="F11431" s="757"/>
      <c r="G11431" s="757"/>
      <c r="H11431" s="757"/>
      <c r="I11431" s="757"/>
    </row>
    <row r="11432" spans="1:9" ht="15.75" customHeight="1">
      <c r="A11432" s="52">
        <v>39393</v>
      </c>
      <c r="B11432" s="52" t="s">
        <v>14300</v>
      </c>
      <c r="C11432" s="52" t="s">
        <v>10358</v>
      </c>
      <c r="D11432" s="808">
        <v>53.79</v>
      </c>
      <c r="E11432" s="757"/>
      <c r="F11432" s="757"/>
      <c r="G11432" s="757"/>
      <c r="H11432" s="757"/>
      <c r="I11432" s="757"/>
    </row>
    <row r="11433" spans="1:9" ht="15.75" customHeight="1">
      <c r="A11433" s="52">
        <v>39394</v>
      </c>
      <c r="B11433" s="52" t="s">
        <v>14301</v>
      </c>
      <c r="C11433" s="52" t="s">
        <v>10358</v>
      </c>
      <c r="D11433" s="808">
        <v>60.54</v>
      </c>
      <c r="E11433" s="757"/>
      <c r="F11433" s="757"/>
      <c r="G11433" s="757"/>
      <c r="H11433" s="757"/>
      <c r="I11433" s="757"/>
    </row>
    <row r="11434" spans="1:9" ht="15.75" customHeight="1">
      <c r="A11434" s="52">
        <v>39395</v>
      </c>
      <c r="B11434" s="52" t="s">
        <v>14302</v>
      </c>
      <c r="C11434" s="52" t="s">
        <v>10358</v>
      </c>
      <c r="D11434" s="808">
        <v>56.3</v>
      </c>
      <c r="E11434" s="757"/>
      <c r="F11434" s="757"/>
      <c r="G11434" s="757"/>
      <c r="H11434" s="757"/>
      <c r="I11434" s="757"/>
    </row>
    <row r="11435" spans="1:9" ht="15.75" customHeight="1">
      <c r="A11435" s="52">
        <v>14618</v>
      </c>
      <c r="B11435" s="52" t="s">
        <v>14303</v>
      </c>
      <c r="C11435" s="52" t="s">
        <v>10358</v>
      </c>
      <c r="D11435" s="967">
        <v>1805.67</v>
      </c>
      <c r="E11435" s="757"/>
      <c r="F11435" s="757"/>
      <c r="G11435" s="757"/>
      <c r="H11435" s="757"/>
      <c r="I11435" s="757"/>
    </row>
    <row r="11436" spans="1:9" ht="15.75" customHeight="1">
      <c r="A11436" s="52">
        <v>40269</v>
      </c>
      <c r="B11436" s="52" t="s">
        <v>14304</v>
      </c>
      <c r="C11436" s="52" t="s">
        <v>10358</v>
      </c>
      <c r="D11436" s="967">
        <v>7274.92</v>
      </c>
      <c r="E11436" s="757"/>
      <c r="F11436" s="757"/>
      <c r="G11436" s="757"/>
      <c r="H11436" s="757"/>
      <c r="I11436" s="757"/>
    </row>
    <row r="11437" spans="1:9" ht="15.75" customHeight="1">
      <c r="A11437" s="52">
        <v>6110</v>
      </c>
      <c r="B11437" s="52" t="s">
        <v>14305</v>
      </c>
      <c r="C11437" s="52" t="s">
        <v>10509</v>
      </c>
      <c r="D11437" s="808">
        <v>17.239999999999998</v>
      </c>
      <c r="E11437" s="757"/>
      <c r="F11437" s="757"/>
      <c r="G11437" s="757"/>
      <c r="H11437" s="757"/>
      <c r="I11437" s="757"/>
    </row>
    <row r="11438" spans="1:9" ht="15.75" customHeight="1">
      <c r="A11438" s="52">
        <v>40910</v>
      </c>
      <c r="B11438" s="52" t="s">
        <v>14306</v>
      </c>
      <c r="C11438" s="52" t="s">
        <v>10511</v>
      </c>
      <c r="D11438" s="967">
        <v>3020.85</v>
      </c>
      <c r="E11438" s="757"/>
      <c r="F11438" s="757"/>
      <c r="G11438" s="757"/>
      <c r="H11438" s="757"/>
      <c r="I11438" s="757"/>
    </row>
    <row r="11439" spans="1:9" ht="15.75" customHeight="1">
      <c r="A11439" s="52">
        <v>6111</v>
      </c>
      <c r="B11439" s="52" t="s">
        <v>14307</v>
      </c>
      <c r="C11439" s="52" t="s">
        <v>10509</v>
      </c>
      <c r="D11439" s="808">
        <v>12.8</v>
      </c>
      <c r="E11439" s="757"/>
      <c r="F11439" s="757"/>
      <c r="G11439" s="757"/>
      <c r="H11439" s="757"/>
      <c r="I11439" s="757"/>
    </row>
    <row r="11440" spans="1:9" ht="15.75" customHeight="1">
      <c r="A11440" s="52">
        <v>41084</v>
      </c>
      <c r="B11440" s="52" t="s">
        <v>14308</v>
      </c>
      <c r="C11440" s="52" t="s">
        <v>10511</v>
      </c>
      <c r="D11440" s="967">
        <v>2243.1999999999998</v>
      </c>
      <c r="E11440" s="757"/>
      <c r="F11440" s="757"/>
      <c r="G11440" s="757"/>
      <c r="H11440" s="757"/>
      <c r="I11440" s="757"/>
    </row>
    <row r="11441" spans="1:9" ht="15.75" customHeight="1">
      <c r="A11441" s="52">
        <v>44535</v>
      </c>
      <c r="B11441" s="52" t="s">
        <v>14309</v>
      </c>
      <c r="C11441" s="52" t="s">
        <v>10507</v>
      </c>
      <c r="D11441" s="808">
        <v>44.41</v>
      </c>
      <c r="E11441" s="757"/>
      <c r="F11441" s="757"/>
      <c r="G11441" s="757"/>
      <c r="H11441" s="757"/>
      <c r="I11441" s="757"/>
    </row>
    <row r="11442" spans="1:9" ht="15.75" customHeight="1">
      <c r="A11442" s="52">
        <v>44945</v>
      </c>
      <c r="B11442" s="52" t="s">
        <v>14310</v>
      </c>
      <c r="C11442" s="52" t="s">
        <v>10358</v>
      </c>
      <c r="D11442" s="808">
        <v>9</v>
      </c>
      <c r="E11442" s="757"/>
      <c r="F11442" s="757"/>
      <c r="G11442" s="757"/>
      <c r="H11442" s="757"/>
      <c r="I11442" s="757"/>
    </row>
    <row r="11443" spans="1:9" ht="15.75" customHeight="1">
      <c r="A11443" s="52">
        <v>38637</v>
      </c>
      <c r="B11443" s="52" t="s">
        <v>14311</v>
      </c>
      <c r="C11443" s="52" t="s">
        <v>10358</v>
      </c>
      <c r="D11443" s="808">
        <v>177.65</v>
      </c>
      <c r="E11443" s="757"/>
      <c r="F11443" s="757"/>
      <c r="G11443" s="757"/>
      <c r="H11443" s="757"/>
      <c r="I11443" s="757"/>
    </row>
    <row r="11444" spans="1:9" ht="15.75" customHeight="1">
      <c r="A11444" s="52">
        <v>6150</v>
      </c>
      <c r="B11444" s="52" t="s">
        <v>14312</v>
      </c>
      <c r="C11444" s="52" t="s">
        <v>10358</v>
      </c>
      <c r="D11444" s="808">
        <v>179.82</v>
      </c>
      <c r="E11444" s="757"/>
      <c r="F11444" s="757"/>
      <c r="G11444" s="757"/>
      <c r="H11444" s="757"/>
      <c r="I11444" s="757"/>
    </row>
    <row r="11445" spans="1:9" ht="15.75" customHeight="1">
      <c r="A11445" s="52">
        <v>6136</v>
      </c>
      <c r="B11445" s="52" t="s">
        <v>14313</v>
      </c>
      <c r="C11445" s="52" t="s">
        <v>10358</v>
      </c>
      <c r="D11445" s="808">
        <v>141.35</v>
      </c>
      <c r="E11445" s="757"/>
      <c r="F11445" s="757"/>
      <c r="G11445" s="757"/>
      <c r="H11445" s="757"/>
      <c r="I11445" s="757"/>
    </row>
    <row r="11446" spans="1:9" ht="15.75" customHeight="1">
      <c r="A11446" s="52">
        <v>38638</v>
      </c>
      <c r="B11446" s="52" t="s">
        <v>14314</v>
      </c>
      <c r="C11446" s="52" t="s">
        <v>10358</v>
      </c>
      <c r="D11446" s="808">
        <v>149.69999999999999</v>
      </c>
      <c r="E11446" s="757"/>
      <c r="F11446" s="757"/>
      <c r="G11446" s="757"/>
      <c r="H11446" s="757"/>
      <c r="I11446" s="757"/>
    </row>
    <row r="11447" spans="1:9" ht="15.75" customHeight="1">
      <c r="A11447" s="52">
        <v>20262</v>
      </c>
      <c r="B11447" s="52" t="s">
        <v>14315</v>
      </c>
      <c r="C11447" s="52" t="s">
        <v>10358</v>
      </c>
      <c r="D11447" s="808">
        <v>16.48</v>
      </c>
      <c r="E11447" s="757"/>
      <c r="F11447" s="757"/>
      <c r="G11447" s="757"/>
      <c r="H11447" s="757"/>
      <c r="I11447" s="757"/>
    </row>
    <row r="11448" spans="1:9" ht="15.75" customHeight="1">
      <c r="A11448" s="52">
        <v>6145</v>
      </c>
      <c r="B11448" s="52" t="s">
        <v>14316</v>
      </c>
      <c r="C11448" s="52" t="s">
        <v>10358</v>
      </c>
      <c r="D11448" s="808">
        <v>18.21</v>
      </c>
      <c r="E11448" s="757"/>
      <c r="F11448" s="757"/>
      <c r="G11448" s="757"/>
      <c r="H11448" s="757"/>
      <c r="I11448" s="757"/>
    </row>
    <row r="11449" spans="1:9" ht="15.75" customHeight="1">
      <c r="A11449" s="52">
        <v>6149</v>
      </c>
      <c r="B11449" s="52" t="s">
        <v>14317</v>
      </c>
      <c r="C11449" s="52" t="s">
        <v>10358</v>
      </c>
      <c r="D11449" s="808">
        <v>12.03</v>
      </c>
      <c r="E11449" s="757"/>
      <c r="F11449" s="757"/>
      <c r="G11449" s="757"/>
      <c r="H11449" s="757"/>
      <c r="I11449" s="757"/>
    </row>
    <row r="11450" spans="1:9" ht="15.75" customHeight="1">
      <c r="A11450" s="52">
        <v>6146</v>
      </c>
      <c r="B11450" s="52" t="s">
        <v>14318</v>
      </c>
      <c r="C11450" s="52" t="s">
        <v>10358</v>
      </c>
      <c r="D11450" s="808">
        <v>17.3</v>
      </c>
      <c r="E11450" s="757"/>
      <c r="F11450" s="757"/>
      <c r="G11450" s="757"/>
      <c r="H11450" s="757"/>
      <c r="I11450" s="757"/>
    </row>
    <row r="11451" spans="1:9" ht="15.75" customHeight="1">
      <c r="A11451" s="52">
        <v>44536</v>
      </c>
      <c r="B11451" s="52" t="s">
        <v>14319</v>
      </c>
      <c r="C11451" s="52" t="s">
        <v>10406</v>
      </c>
      <c r="D11451" s="808">
        <v>3.85</v>
      </c>
      <c r="E11451" s="757"/>
      <c r="F11451" s="757"/>
      <c r="G11451" s="757"/>
      <c r="H11451" s="757"/>
      <c r="I11451" s="757"/>
    </row>
    <row r="11452" spans="1:9" ht="15.75" customHeight="1">
      <c r="A11452" s="52">
        <v>39961</v>
      </c>
      <c r="B11452" s="52" t="s">
        <v>14320</v>
      </c>
      <c r="C11452" s="52" t="s">
        <v>10358</v>
      </c>
      <c r="D11452" s="808">
        <v>30.26</v>
      </c>
      <c r="E11452" s="757"/>
      <c r="F11452" s="757"/>
      <c r="G11452" s="757"/>
      <c r="H11452" s="757"/>
      <c r="I11452" s="757"/>
    </row>
    <row r="11453" spans="1:9" ht="15.75" customHeight="1">
      <c r="A11453" s="52">
        <v>42433</v>
      </c>
      <c r="B11453" s="52" t="s">
        <v>14321</v>
      </c>
      <c r="C11453" s="52" t="s">
        <v>10358</v>
      </c>
      <c r="D11453" s="967">
        <v>4747</v>
      </c>
      <c r="E11453" s="757"/>
      <c r="F11453" s="757"/>
      <c r="G11453" s="757"/>
      <c r="H11453" s="757"/>
      <c r="I11453" s="757"/>
    </row>
    <row r="11454" spans="1:9" ht="15.75" customHeight="1">
      <c r="A11454" s="52">
        <v>42434</v>
      </c>
      <c r="B11454" s="52" t="s">
        <v>14322</v>
      </c>
      <c r="C11454" s="52" t="s">
        <v>10358</v>
      </c>
      <c r="D11454" s="967">
        <v>5129.83</v>
      </c>
      <c r="E11454" s="757"/>
      <c r="F11454" s="757"/>
      <c r="G11454" s="757"/>
      <c r="H11454" s="757"/>
      <c r="I11454" s="757"/>
    </row>
    <row r="11455" spans="1:9" ht="15.75" customHeight="1">
      <c r="A11455" s="52">
        <v>42435</v>
      </c>
      <c r="B11455" s="52" t="s">
        <v>14323</v>
      </c>
      <c r="C11455" s="52" t="s">
        <v>10358</v>
      </c>
      <c r="D11455" s="967">
        <v>2558.0500000000002</v>
      </c>
      <c r="E11455" s="757"/>
      <c r="F11455" s="757"/>
      <c r="G11455" s="757"/>
      <c r="H11455" s="757"/>
      <c r="I11455" s="757"/>
    </row>
    <row r="11456" spans="1:9" ht="15.75" customHeight="1">
      <c r="A11456" s="52">
        <v>38061</v>
      </c>
      <c r="B11456" s="52" t="s">
        <v>14324</v>
      </c>
      <c r="C11456" s="52" t="s">
        <v>10358</v>
      </c>
      <c r="D11456" s="808">
        <v>26.2</v>
      </c>
      <c r="E11456" s="757"/>
      <c r="F11456" s="757"/>
      <c r="G11456" s="757"/>
      <c r="H11456" s="757"/>
      <c r="I11456" s="757"/>
    </row>
    <row r="11457" spans="1:9" ht="15.75" customHeight="1">
      <c r="A11457" s="52">
        <v>20250</v>
      </c>
      <c r="B11457" s="52" t="s">
        <v>14325</v>
      </c>
      <c r="C11457" s="52" t="s">
        <v>10406</v>
      </c>
      <c r="D11457" s="808">
        <v>21.85</v>
      </c>
      <c r="E11457" s="757"/>
      <c r="F11457" s="757"/>
      <c r="G11457" s="757"/>
      <c r="H11457" s="757"/>
      <c r="I11457" s="757"/>
    </row>
    <row r="11458" spans="1:9" ht="15.75" customHeight="1">
      <c r="A11458" s="52">
        <v>13388</v>
      </c>
      <c r="B11458" s="52" t="s">
        <v>14326</v>
      </c>
      <c r="C11458" s="52" t="s">
        <v>10406</v>
      </c>
      <c r="D11458" s="808">
        <v>194.66</v>
      </c>
      <c r="E11458" s="757"/>
      <c r="F11458" s="757"/>
      <c r="G11458" s="757"/>
      <c r="H11458" s="757"/>
      <c r="I11458" s="757"/>
    </row>
    <row r="11459" spans="1:9" ht="15.75" customHeight="1">
      <c r="A11459" s="52">
        <v>39914</v>
      </c>
      <c r="B11459" s="52" t="s">
        <v>14327</v>
      </c>
      <c r="C11459" s="52" t="s">
        <v>10406</v>
      </c>
      <c r="D11459" s="808">
        <v>241.72</v>
      </c>
      <c r="E11459" s="757"/>
      <c r="F11459" s="757"/>
      <c r="G11459" s="757"/>
      <c r="H11459" s="757"/>
      <c r="I11459" s="757"/>
    </row>
    <row r="11460" spans="1:9" ht="15.75" customHeight="1">
      <c r="A11460" s="52">
        <v>12732</v>
      </c>
      <c r="B11460" s="52" t="s">
        <v>14328</v>
      </c>
      <c r="C11460" s="52" t="s">
        <v>10358</v>
      </c>
      <c r="D11460" s="808">
        <v>278.91000000000003</v>
      </c>
      <c r="E11460" s="757"/>
      <c r="F11460" s="757"/>
      <c r="G11460" s="757"/>
      <c r="H11460" s="757"/>
      <c r="I11460" s="757"/>
    </row>
    <row r="11461" spans="1:9" ht="15.75" customHeight="1">
      <c r="A11461" s="52">
        <v>6160</v>
      </c>
      <c r="B11461" s="52" t="s">
        <v>14329</v>
      </c>
      <c r="C11461" s="52" t="s">
        <v>10509</v>
      </c>
      <c r="D11461" s="808">
        <v>18.100000000000001</v>
      </c>
      <c r="E11461" s="757"/>
      <c r="F11461" s="757"/>
      <c r="G11461" s="757"/>
      <c r="H11461" s="757"/>
      <c r="I11461" s="757"/>
    </row>
    <row r="11462" spans="1:9" ht="15.75" customHeight="1">
      <c r="A11462" s="52">
        <v>41087</v>
      </c>
      <c r="B11462" s="52" t="s">
        <v>14330</v>
      </c>
      <c r="C11462" s="52" t="s">
        <v>10511</v>
      </c>
      <c r="D11462" s="967">
        <v>3170.4</v>
      </c>
      <c r="E11462" s="757"/>
      <c r="F11462" s="757"/>
      <c r="G11462" s="757"/>
      <c r="H11462" s="757"/>
      <c r="I11462" s="757"/>
    </row>
    <row r="11463" spans="1:9" ht="15.75" customHeight="1">
      <c r="A11463" s="52">
        <v>6166</v>
      </c>
      <c r="B11463" s="52" t="s">
        <v>14331</v>
      </c>
      <c r="C11463" s="52" t="s">
        <v>10509</v>
      </c>
      <c r="D11463" s="808">
        <v>21.25</v>
      </c>
      <c r="E11463" s="757"/>
      <c r="F11463" s="757"/>
      <c r="G11463" s="757"/>
      <c r="H11463" s="757"/>
      <c r="I11463" s="757"/>
    </row>
    <row r="11464" spans="1:9" ht="15.75" customHeight="1">
      <c r="A11464" s="52">
        <v>41088</v>
      </c>
      <c r="B11464" s="52" t="s">
        <v>14332</v>
      </c>
      <c r="C11464" s="52" t="s">
        <v>10511</v>
      </c>
      <c r="D11464" s="967">
        <v>3725.61</v>
      </c>
      <c r="E11464" s="757"/>
      <c r="F11464" s="757"/>
      <c r="G11464" s="757"/>
      <c r="H11464" s="757"/>
      <c r="I11464" s="757"/>
    </row>
    <row r="11465" spans="1:9" ht="15.75" customHeight="1">
      <c r="A11465" s="52">
        <v>20232</v>
      </c>
      <c r="B11465" s="52" t="s">
        <v>14333</v>
      </c>
      <c r="C11465" s="52" t="s">
        <v>10402</v>
      </c>
      <c r="D11465" s="808">
        <v>56.88</v>
      </c>
      <c r="E11465" s="757"/>
      <c r="F11465" s="757"/>
      <c r="G11465" s="757"/>
      <c r="H11465" s="757"/>
      <c r="I11465" s="757"/>
    </row>
    <row r="11466" spans="1:9" ht="15.75" customHeight="1">
      <c r="A11466" s="52">
        <v>10856</v>
      </c>
      <c r="B11466" s="52" t="s">
        <v>14334</v>
      </c>
      <c r="C11466" s="52" t="s">
        <v>10402</v>
      </c>
      <c r="D11466" s="808">
        <v>114.78</v>
      </c>
      <c r="E11466" s="757"/>
      <c r="F11466" s="757"/>
      <c r="G11466" s="757"/>
      <c r="H11466" s="757"/>
      <c r="I11466" s="757"/>
    </row>
    <row r="11467" spans="1:9" ht="15.75" customHeight="1">
      <c r="A11467" s="52">
        <v>4828</v>
      </c>
      <c r="B11467" s="52" t="s">
        <v>14335</v>
      </c>
      <c r="C11467" s="52" t="s">
        <v>10402</v>
      </c>
      <c r="D11467" s="808">
        <v>56.86</v>
      </c>
      <c r="E11467" s="757"/>
      <c r="F11467" s="757"/>
      <c r="G11467" s="757"/>
      <c r="H11467" s="757"/>
      <c r="I11467" s="757"/>
    </row>
    <row r="11468" spans="1:9" ht="15.75" customHeight="1">
      <c r="A11468" s="52">
        <v>20249</v>
      </c>
      <c r="B11468" s="52" t="s">
        <v>14336</v>
      </c>
      <c r="C11468" s="52" t="s">
        <v>10402</v>
      </c>
      <c r="D11468" s="808">
        <v>31.13</v>
      </c>
      <c r="E11468" s="757"/>
      <c r="F11468" s="757"/>
      <c r="G11468" s="757"/>
      <c r="H11468" s="757"/>
      <c r="I11468" s="757"/>
    </row>
    <row r="11469" spans="1:9" ht="15.75" customHeight="1">
      <c r="A11469" s="52">
        <v>11609</v>
      </c>
      <c r="B11469" s="52" t="s">
        <v>14337</v>
      </c>
      <c r="C11469" s="52" t="s">
        <v>10408</v>
      </c>
      <c r="D11469" s="808">
        <v>16.13</v>
      </c>
      <c r="E11469" s="757"/>
      <c r="F11469" s="757"/>
      <c r="G11469" s="757"/>
      <c r="H11469" s="757"/>
      <c r="I11469" s="757"/>
    </row>
    <row r="11470" spans="1:9" ht="15.75" customHeight="1">
      <c r="A11470" s="52">
        <v>20083</v>
      </c>
      <c r="B11470" s="52" t="s">
        <v>14338</v>
      </c>
      <c r="C11470" s="52" t="s">
        <v>10358</v>
      </c>
      <c r="D11470" s="808">
        <v>61.02</v>
      </c>
      <c r="E11470" s="757"/>
      <c r="F11470" s="757"/>
      <c r="G11470" s="757"/>
      <c r="H11470" s="757"/>
      <c r="I11470" s="757"/>
    </row>
    <row r="11471" spans="1:9" ht="15.75" customHeight="1">
      <c r="A11471" s="52">
        <v>10691</v>
      </c>
      <c r="B11471" s="52" t="s">
        <v>14339</v>
      </c>
      <c r="C11471" s="52" t="s">
        <v>10408</v>
      </c>
      <c r="D11471" s="808">
        <v>73.569999999999993</v>
      </c>
      <c r="E11471" s="757"/>
      <c r="F11471" s="757"/>
      <c r="G11471" s="757"/>
      <c r="H11471" s="757"/>
      <c r="I11471" s="757"/>
    </row>
    <row r="11472" spans="1:9" ht="15.75" customHeight="1">
      <c r="A11472" s="52">
        <v>12295</v>
      </c>
      <c r="B11472" s="52" t="s">
        <v>14340</v>
      </c>
      <c r="C11472" s="52" t="s">
        <v>10358</v>
      </c>
      <c r="D11472" s="808">
        <v>2.46</v>
      </c>
      <c r="E11472" s="757"/>
      <c r="F11472" s="757"/>
      <c r="G11472" s="757"/>
      <c r="H11472" s="757"/>
      <c r="I11472" s="757"/>
    </row>
    <row r="11473" spans="1:9" ht="15.75" customHeight="1">
      <c r="A11473" s="52">
        <v>12296</v>
      </c>
      <c r="B11473" s="52" t="s">
        <v>14341</v>
      </c>
      <c r="C11473" s="52" t="s">
        <v>10358</v>
      </c>
      <c r="D11473" s="808">
        <v>3.18</v>
      </c>
      <c r="E11473" s="757"/>
      <c r="F11473" s="757"/>
      <c r="G11473" s="757"/>
      <c r="H11473" s="757"/>
      <c r="I11473" s="757"/>
    </row>
    <row r="11474" spans="1:9" ht="15.75" customHeight="1">
      <c r="A11474" s="52">
        <v>12294</v>
      </c>
      <c r="B11474" s="52" t="s">
        <v>14342</v>
      </c>
      <c r="C11474" s="52" t="s">
        <v>10358</v>
      </c>
      <c r="D11474" s="808">
        <v>7.63</v>
      </c>
      <c r="E11474" s="757"/>
      <c r="F11474" s="757"/>
      <c r="G11474" s="757"/>
      <c r="H11474" s="757"/>
      <c r="I11474" s="757"/>
    </row>
    <row r="11475" spans="1:9" ht="15.75" customHeight="1">
      <c r="A11475" s="52">
        <v>14543</v>
      </c>
      <c r="B11475" s="52" t="s">
        <v>14343</v>
      </c>
      <c r="C11475" s="52" t="s">
        <v>10358</v>
      </c>
      <c r="D11475" s="808">
        <v>5.45</v>
      </c>
      <c r="E11475" s="757"/>
      <c r="F11475" s="757"/>
      <c r="G11475" s="757"/>
      <c r="H11475" s="757"/>
      <c r="I11475" s="757"/>
    </row>
    <row r="11476" spans="1:9" ht="15.75" customHeight="1">
      <c r="A11476" s="52">
        <v>13329</v>
      </c>
      <c r="B11476" s="52" t="s">
        <v>14344</v>
      </c>
      <c r="C11476" s="52" t="s">
        <v>10358</v>
      </c>
      <c r="D11476" s="808">
        <v>3.2</v>
      </c>
      <c r="E11476" s="757"/>
      <c r="F11476" s="757"/>
      <c r="G11476" s="757"/>
      <c r="H11476" s="757"/>
      <c r="I11476" s="757"/>
    </row>
    <row r="11477" spans="1:9" ht="15.75" customHeight="1">
      <c r="A11477" s="52">
        <v>21047</v>
      </c>
      <c r="B11477" s="52" t="s">
        <v>14345</v>
      </c>
      <c r="C11477" s="52" t="s">
        <v>10358</v>
      </c>
      <c r="D11477" s="808">
        <v>37.96</v>
      </c>
      <c r="E11477" s="757"/>
      <c r="F11477" s="757"/>
      <c r="G11477" s="757"/>
      <c r="H11477" s="757"/>
      <c r="I11477" s="757"/>
    </row>
    <row r="11478" spans="1:9" ht="15.75" customHeight="1">
      <c r="A11478" s="52">
        <v>21042</v>
      </c>
      <c r="B11478" s="52" t="s">
        <v>14346</v>
      </c>
      <c r="C11478" s="52" t="s">
        <v>10358</v>
      </c>
      <c r="D11478" s="808">
        <v>29.26</v>
      </c>
      <c r="E11478" s="757"/>
      <c r="F11478" s="757"/>
      <c r="G11478" s="757"/>
      <c r="H11478" s="757"/>
      <c r="I11478" s="757"/>
    </row>
    <row r="11479" spans="1:9" ht="15.75" customHeight="1">
      <c r="A11479" s="52">
        <v>21043</v>
      </c>
      <c r="B11479" s="52" t="s">
        <v>14347</v>
      </c>
      <c r="C11479" s="52" t="s">
        <v>10358</v>
      </c>
      <c r="D11479" s="808">
        <v>36.96</v>
      </c>
      <c r="E11479" s="757"/>
      <c r="F11479" s="757"/>
      <c r="G11479" s="757"/>
      <c r="H11479" s="757"/>
      <c r="I11479" s="757"/>
    </row>
    <row r="11480" spans="1:9" ht="15.75" customHeight="1">
      <c r="A11480" s="52">
        <v>21044</v>
      </c>
      <c r="B11480" s="52" t="s">
        <v>14348</v>
      </c>
      <c r="C11480" s="52" t="s">
        <v>10358</v>
      </c>
      <c r="D11480" s="808">
        <v>25.75</v>
      </c>
      <c r="E11480" s="757"/>
      <c r="F11480" s="757"/>
      <c r="G11480" s="757"/>
      <c r="H11480" s="757"/>
      <c r="I11480" s="757"/>
    </row>
    <row r="11481" spans="1:9" ht="15.75" customHeight="1">
      <c r="A11481" s="52">
        <v>21045</v>
      </c>
      <c r="B11481" s="52" t="s">
        <v>14349</v>
      </c>
      <c r="C11481" s="52" t="s">
        <v>10358</v>
      </c>
      <c r="D11481" s="808">
        <v>35.270000000000003</v>
      </c>
      <c r="E11481" s="757"/>
      <c r="F11481" s="757"/>
      <c r="G11481" s="757"/>
      <c r="H11481" s="757"/>
      <c r="I11481" s="757"/>
    </row>
    <row r="11482" spans="1:9" ht="15.75" customHeight="1">
      <c r="A11482" s="52">
        <v>21041</v>
      </c>
      <c r="B11482" s="52" t="s">
        <v>14350</v>
      </c>
      <c r="C11482" s="52" t="s">
        <v>10358</v>
      </c>
      <c r="D11482" s="808">
        <v>30.42</v>
      </c>
      <c r="E11482" s="757"/>
      <c r="F11482" s="757"/>
      <c r="G11482" s="757"/>
      <c r="H11482" s="757"/>
      <c r="I11482" s="757"/>
    </row>
    <row r="11483" spans="1:9" ht="15.75" customHeight="1">
      <c r="A11483" s="52">
        <v>21040</v>
      </c>
      <c r="B11483" s="52" t="s">
        <v>14351</v>
      </c>
      <c r="C11483" s="52" t="s">
        <v>10358</v>
      </c>
      <c r="D11483" s="808">
        <v>25.2</v>
      </c>
      <c r="E11483" s="757"/>
      <c r="F11483" s="757"/>
      <c r="G11483" s="757"/>
      <c r="H11483" s="757"/>
      <c r="I11483" s="757"/>
    </row>
    <row r="11484" spans="1:9" ht="15.75" customHeight="1">
      <c r="A11484" s="52">
        <v>14149</v>
      </c>
      <c r="B11484" s="52" t="s">
        <v>14352</v>
      </c>
      <c r="C11484" s="52" t="s">
        <v>12467</v>
      </c>
      <c r="D11484" s="808">
        <v>190.4</v>
      </c>
      <c r="E11484" s="757"/>
      <c r="F11484" s="757"/>
      <c r="G11484" s="757"/>
      <c r="H11484" s="757"/>
      <c r="I11484" s="757"/>
    </row>
    <row r="11485" spans="1:9" ht="15.75" customHeight="1">
      <c r="A11485" s="52">
        <v>38099</v>
      </c>
      <c r="B11485" s="52" t="s">
        <v>14353</v>
      </c>
      <c r="C11485" s="52" t="s">
        <v>10358</v>
      </c>
      <c r="D11485" s="808">
        <v>1.46</v>
      </c>
      <c r="E11485" s="757"/>
      <c r="F11485" s="757"/>
      <c r="G11485" s="757"/>
      <c r="H11485" s="757"/>
      <c r="I11485" s="757"/>
    </row>
    <row r="11486" spans="1:9" ht="15.75" customHeight="1">
      <c r="A11486" s="52">
        <v>38100</v>
      </c>
      <c r="B11486" s="52" t="s">
        <v>14354</v>
      </c>
      <c r="C11486" s="52" t="s">
        <v>10358</v>
      </c>
      <c r="D11486" s="808">
        <v>2.39</v>
      </c>
      <c r="E11486" s="757"/>
      <c r="F11486" s="757"/>
      <c r="G11486" s="757"/>
      <c r="H11486" s="757"/>
      <c r="I11486" s="757"/>
    </row>
    <row r="11487" spans="1:9" ht="15.75" customHeight="1">
      <c r="A11487" s="52">
        <v>7576</v>
      </c>
      <c r="B11487" s="52" t="s">
        <v>14355</v>
      </c>
      <c r="C11487" s="52" t="s">
        <v>10358</v>
      </c>
      <c r="D11487" s="808">
        <v>202.3</v>
      </c>
      <c r="E11487" s="757"/>
      <c r="F11487" s="757"/>
      <c r="G11487" s="757"/>
      <c r="H11487" s="757"/>
      <c r="I11487" s="757"/>
    </row>
    <row r="11488" spans="1:9" ht="15.75" customHeight="1">
      <c r="A11488" s="52">
        <v>3384</v>
      </c>
      <c r="B11488" s="52" t="s">
        <v>14356</v>
      </c>
      <c r="C11488" s="52" t="s">
        <v>10358</v>
      </c>
      <c r="D11488" s="808">
        <v>6.3</v>
      </c>
      <c r="E11488" s="757"/>
      <c r="F11488" s="757"/>
      <c r="G11488" s="757"/>
      <c r="H11488" s="757"/>
      <c r="I11488" s="757"/>
    </row>
    <row r="11489" spans="1:9" ht="15.75" customHeight="1">
      <c r="A11489" s="52">
        <v>7572</v>
      </c>
      <c r="B11489" s="52" t="s">
        <v>14357</v>
      </c>
      <c r="C11489" s="52" t="s">
        <v>10358</v>
      </c>
      <c r="D11489" s="808">
        <v>4.28</v>
      </c>
      <c r="E11489" s="757"/>
      <c r="F11489" s="757"/>
      <c r="G11489" s="757"/>
      <c r="H11489" s="757"/>
      <c r="I11489" s="757"/>
    </row>
    <row r="11490" spans="1:9" ht="15.75" customHeight="1">
      <c r="A11490" s="52">
        <v>3396</v>
      </c>
      <c r="B11490" s="52" t="s">
        <v>14358</v>
      </c>
      <c r="C11490" s="52" t="s">
        <v>10358</v>
      </c>
      <c r="D11490" s="808">
        <v>2.89</v>
      </c>
      <c r="E11490" s="757"/>
      <c r="F11490" s="757"/>
      <c r="G11490" s="757"/>
      <c r="H11490" s="757"/>
      <c r="I11490" s="757"/>
    </row>
    <row r="11491" spans="1:9" ht="15.75" customHeight="1">
      <c r="A11491" s="52">
        <v>37590</v>
      </c>
      <c r="B11491" s="52" t="s">
        <v>14359</v>
      </c>
      <c r="C11491" s="52" t="s">
        <v>10358</v>
      </c>
      <c r="D11491" s="808">
        <v>21.92</v>
      </c>
      <c r="E11491" s="757"/>
      <c r="F11491" s="757"/>
      <c r="G11491" s="757"/>
      <c r="H11491" s="757"/>
      <c r="I11491" s="757"/>
    </row>
    <row r="11492" spans="1:9" ht="15.75" customHeight="1">
      <c r="A11492" s="52">
        <v>37591</v>
      </c>
      <c r="B11492" s="52" t="s">
        <v>14360</v>
      </c>
      <c r="C11492" s="52" t="s">
        <v>10358</v>
      </c>
      <c r="D11492" s="808">
        <v>26.35</v>
      </c>
      <c r="E11492" s="757"/>
      <c r="F11492" s="757"/>
      <c r="G11492" s="757"/>
      <c r="H11492" s="757"/>
      <c r="I11492" s="757"/>
    </row>
    <row r="11493" spans="1:9" ht="15.75" customHeight="1">
      <c r="A11493" s="52">
        <v>12626</v>
      </c>
      <c r="B11493" s="52" t="s">
        <v>14361</v>
      </c>
      <c r="C11493" s="52" t="s">
        <v>10358</v>
      </c>
      <c r="D11493" s="808">
        <v>45.68</v>
      </c>
      <c r="E11493" s="757"/>
      <c r="F11493" s="757"/>
      <c r="G11493" s="757"/>
      <c r="H11493" s="757"/>
      <c r="I11493" s="757"/>
    </row>
    <row r="11494" spans="1:9" ht="15.75" customHeight="1">
      <c r="A11494" s="52">
        <v>11033</v>
      </c>
      <c r="B11494" s="52" t="s">
        <v>14362</v>
      </c>
      <c r="C11494" s="52" t="s">
        <v>10358</v>
      </c>
      <c r="D11494" s="808">
        <v>8.01</v>
      </c>
      <c r="E11494" s="757"/>
      <c r="F11494" s="757"/>
      <c r="G11494" s="757"/>
      <c r="H11494" s="757"/>
      <c r="I11494" s="757"/>
    </row>
    <row r="11495" spans="1:9" ht="15.75" customHeight="1">
      <c r="A11495" s="52">
        <v>390</v>
      </c>
      <c r="B11495" s="52" t="s">
        <v>14363</v>
      </c>
      <c r="C11495" s="52" t="s">
        <v>10358</v>
      </c>
      <c r="D11495" s="808">
        <v>5.24</v>
      </c>
      <c r="E11495" s="757"/>
      <c r="F11495" s="757"/>
      <c r="G11495" s="757"/>
      <c r="H11495" s="757"/>
      <c r="I11495" s="757"/>
    </row>
    <row r="11496" spans="1:9" ht="15.75" customHeight="1">
      <c r="A11496" s="52">
        <v>42436</v>
      </c>
      <c r="B11496" s="52" t="s">
        <v>14364</v>
      </c>
      <c r="C11496" s="52" t="s">
        <v>10358</v>
      </c>
      <c r="D11496" s="967">
        <v>2677.55</v>
      </c>
      <c r="E11496" s="757"/>
      <c r="F11496" s="757"/>
      <c r="G11496" s="757"/>
      <c r="H11496" s="757"/>
      <c r="I11496" s="757"/>
    </row>
    <row r="11497" spans="1:9" ht="15.75" customHeight="1">
      <c r="A11497" s="52">
        <v>6193</v>
      </c>
      <c r="B11497" s="52" t="s">
        <v>14365</v>
      </c>
      <c r="C11497" s="52" t="s">
        <v>10402</v>
      </c>
      <c r="D11497" s="808">
        <v>14.83</v>
      </c>
      <c r="E11497" s="757"/>
      <c r="F11497" s="757"/>
      <c r="G11497" s="757"/>
      <c r="H11497" s="757"/>
      <c r="I11497" s="757"/>
    </row>
    <row r="11498" spans="1:9" ht="15.75" customHeight="1">
      <c r="A11498" s="52">
        <v>6194</v>
      </c>
      <c r="B11498" s="52" t="s">
        <v>14366</v>
      </c>
      <c r="C11498" s="52" t="s">
        <v>10402</v>
      </c>
      <c r="D11498" s="808">
        <v>10.11</v>
      </c>
      <c r="E11498" s="757"/>
      <c r="F11498" s="757"/>
      <c r="G11498" s="757"/>
      <c r="H11498" s="757"/>
      <c r="I11498" s="757"/>
    </row>
    <row r="11499" spans="1:9" ht="15.75" customHeight="1">
      <c r="A11499" s="52">
        <v>10567</v>
      </c>
      <c r="B11499" s="52" t="s">
        <v>14367</v>
      </c>
      <c r="C11499" s="52" t="s">
        <v>10402</v>
      </c>
      <c r="D11499" s="808">
        <v>16</v>
      </c>
      <c r="E11499" s="757"/>
      <c r="F11499" s="757"/>
      <c r="G11499" s="757"/>
      <c r="H11499" s="757"/>
      <c r="I11499" s="757"/>
    </row>
    <row r="11500" spans="1:9" ht="15.75" customHeight="1">
      <c r="A11500" s="52">
        <v>6212</v>
      </c>
      <c r="B11500" s="52" t="s">
        <v>14368</v>
      </c>
      <c r="C11500" s="52" t="s">
        <v>10402</v>
      </c>
      <c r="D11500" s="808">
        <v>23.48</v>
      </c>
      <c r="E11500" s="757"/>
      <c r="F11500" s="757"/>
      <c r="G11500" s="757"/>
      <c r="H11500" s="757"/>
      <c r="I11500" s="757"/>
    </row>
    <row r="11501" spans="1:9" ht="15.75" customHeight="1">
      <c r="A11501" s="52">
        <v>3993</v>
      </c>
      <c r="B11501" s="52" t="s">
        <v>14369</v>
      </c>
      <c r="C11501" s="52" t="s">
        <v>10774</v>
      </c>
      <c r="D11501" s="808">
        <v>95.9</v>
      </c>
      <c r="E11501" s="757"/>
      <c r="F11501" s="757"/>
      <c r="G11501" s="757"/>
      <c r="H11501" s="757"/>
      <c r="I11501" s="757"/>
    </row>
    <row r="11502" spans="1:9" ht="15.75" customHeight="1">
      <c r="A11502" s="52">
        <v>3990</v>
      </c>
      <c r="B11502" s="52" t="s">
        <v>14370</v>
      </c>
      <c r="C11502" s="52" t="s">
        <v>10402</v>
      </c>
      <c r="D11502" s="808">
        <v>18.04</v>
      </c>
      <c r="E11502" s="757"/>
      <c r="F11502" s="757"/>
      <c r="G11502" s="757"/>
      <c r="H11502" s="757"/>
      <c r="I11502" s="757"/>
    </row>
    <row r="11503" spans="1:9" ht="15.75" customHeight="1">
      <c r="A11503" s="52">
        <v>3992</v>
      </c>
      <c r="B11503" s="52" t="s">
        <v>14371</v>
      </c>
      <c r="C11503" s="52" t="s">
        <v>10402</v>
      </c>
      <c r="D11503" s="808">
        <v>24.36</v>
      </c>
      <c r="E11503" s="757"/>
      <c r="F11503" s="757"/>
      <c r="G11503" s="757"/>
      <c r="H11503" s="757"/>
      <c r="I11503" s="757"/>
    </row>
    <row r="11504" spans="1:9" ht="15.75" customHeight="1">
      <c r="A11504" s="52">
        <v>6178</v>
      </c>
      <c r="B11504" s="52" t="s">
        <v>14372</v>
      </c>
      <c r="C11504" s="52" t="s">
        <v>10774</v>
      </c>
      <c r="D11504" s="808">
        <v>267.77</v>
      </c>
      <c r="E11504" s="757"/>
      <c r="F11504" s="757"/>
      <c r="G11504" s="757"/>
      <c r="H11504" s="757"/>
      <c r="I11504" s="757"/>
    </row>
    <row r="11505" spans="1:9" ht="15.75" customHeight="1">
      <c r="A11505" s="52">
        <v>6180</v>
      </c>
      <c r="B11505" s="52" t="s">
        <v>14373</v>
      </c>
      <c r="C11505" s="52" t="s">
        <v>10774</v>
      </c>
      <c r="D11505" s="808">
        <v>289</v>
      </c>
      <c r="E11505" s="757"/>
      <c r="F11505" s="757"/>
      <c r="G11505" s="757"/>
      <c r="H11505" s="757"/>
      <c r="I11505" s="757"/>
    </row>
    <row r="11506" spans="1:9" ht="15.75" customHeight="1">
      <c r="A11506" s="52">
        <v>6182</v>
      </c>
      <c r="B11506" s="52" t="s">
        <v>14374</v>
      </c>
      <c r="C11506" s="52" t="s">
        <v>10774</v>
      </c>
      <c r="D11506" s="808">
        <v>358.72</v>
      </c>
      <c r="E11506" s="757"/>
      <c r="F11506" s="757"/>
      <c r="G11506" s="757"/>
      <c r="H11506" s="757"/>
      <c r="I11506" s="757"/>
    </row>
    <row r="11507" spans="1:9" ht="15.75" customHeight="1">
      <c r="A11507" s="52">
        <v>43614</v>
      </c>
      <c r="B11507" s="52" t="s">
        <v>14375</v>
      </c>
      <c r="C11507" s="52" t="s">
        <v>10402</v>
      </c>
      <c r="D11507" s="808">
        <v>12.19</v>
      </c>
      <c r="E11507" s="757"/>
      <c r="F11507" s="757"/>
      <c r="G11507" s="757"/>
      <c r="H11507" s="757"/>
      <c r="I11507" s="757"/>
    </row>
    <row r="11508" spans="1:9" ht="15.75" customHeight="1">
      <c r="A11508" s="52">
        <v>6189</v>
      </c>
      <c r="B11508" s="52" t="s">
        <v>14376</v>
      </c>
      <c r="C11508" s="52" t="s">
        <v>10402</v>
      </c>
      <c r="D11508" s="808">
        <v>21.65</v>
      </c>
      <c r="E11508" s="757"/>
      <c r="F11508" s="757"/>
      <c r="G11508" s="757"/>
      <c r="H11508" s="757"/>
      <c r="I11508" s="757"/>
    </row>
    <row r="11509" spans="1:9" ht="15.75" customHeight="1">
      <c r="A11509" s="52">
        <v>6214</v>
      </c>
      <c r="B11509" s="52" t="s">
        <v>14377</v>
      </c>
      <c r="C11509" s="52" t="s">
        <v>10774</v>
      </c>
      <c r="D11509" s="808">
        <v>167.74</v>
      </c>
      <c r="E11509" s="757"/>
      <c r="F11509" s="757"/>
      <c r="G11509" s="757"/>
      <c r="H11509" s="757"/>
      <c r="I11509" s="757"/>
    </row>
    <row r="11510" spans="1:9" ht="15.75" customHeight="1">
      <c r="A11510" s="52">
        <v>36153</v>
      </c>
      <c r="B11510" s="52" t="s">
        <v>14378</v>
      </c>
      <c r="C11510" s="52" t="s">
        <v>10358</v>
      </c>
      <c r="D11510" s="808">
        <v>300.93</v>
      </c>
      <c r="E11510" s="757"/>
      <c r="F11510" s="757"/>
      <c r="G11510" s="757"/>
      <c r="H11510" s="757"/>
      <c r="I11510" s="757"/>
    </row>
    <row r="11511" spans="1:9" ht="15.75" customHeight="1">
      <c r="A11511" s="52">
        <v>10740</v>
      </c>
      <c r="B11511" s="52" t="s">
        <v>14379</v>
      </c>
      <c r="C11511" s="52" t="s">
        <v>10358</v>
      </c>
      <c r="D11511" s="967">
        <v>11219.67</v>
      </c>
      <c r="E11511" s="757"/>
      <c r="F11511" s="757"/>
      <c r="G11511" s="757"/>
      <c r="H11511" s="757"/>
      <c r="I11511" s="757"/>
    </row>
    <row r="11512" spans="1:9" ht="15.75" customHeight="1">
      <c r="A11512" s="52">
        <v>13914</v>
      </c>
      <c r="B11512" s="52" t="s">
        <v>14380</v>
      </c>
      <c r="C11512" s="52" t="s">
        <v>10358</v>
      </c>
      <c r="D11512" s="808">
        <v>811.78</v>
      </c>
      <c r="E11512" s="757"/>
      <c r="F11512" s="757"/>
      <c r="G11512" s="757"/>
      <c r="H11512" s="757"/>
      <c r="I11512" s="757"/>
    </row>
    <row r="11513" spans="1:9" ht="15.75" customHeight="1">
      <c r="A11513" s="52">
        <v>10742</v>
      </c>
      <c r="B11513" s="52" t="s">
        <v>14381</v>
      </c>
      <c r="C11513" s="52" t="s">
        <v>10358</v>
      </c>
      <c r="D11513" s="967">
        <v>1184</v>
      </c>
      <c r="E11513" s="757"/>
      <c r="F11513" s="757"/>
      <c r="G11513" s="757"/>
      <c r="H11513" s="757"/>
      <c r="I11513" s="757"/>
    </row>
    <row r="11514" spans="1:9" ht="15.75" customHeight="1">
      <c r="A11514" s="52">
        <v>38465</v>
      </c>
      <c r="B11514" s="52" t="s">
        <v>14382</v>
      </c>
      <c r="C11514" s="52" t="s">
        <v>10358</v>
      </c>
      <c r="D11514" s="808">
        <v>28.67</v>
      </c>
      <c r="E11514" s="757"/>
      <c r="F11514" s="757"/>
      <c r="G11514" s="757"/>
      <c r="H11514" s="757"/>
      <c r="I11514" s="757"/>
    </row>
    <row r="11515" spans="1:9" ht="15.75" customHeight="1">
      <c r="A11515" s="52">
        <v>7543</v>
      </c>
      <c r="B11515" s="52" t="s">
        <v>14383</v>
      </c>
      <c r="C11515" s="52" t="s">
        <v>10358</v>
      </c>
      <c r="D11515" s="808">
        <v>3.48</v>
      </c>
      <c r="E11515" s="757"/>
      <c r="F11515" s="757"/>
      <c r="G11515" s="757"/>
      <c r="H11515" s="757"/>
      <c r="I11515" s="757"/>
    </row>
    <row r="11516" spans="1:9" ht="15.75" customHeight="1">
      <c r="A11516" s="52">
        <v>43427</v>
      </c>
      <c r="B11516" s="52" t="s">
        <v>14384</v>
      </c>
      <c r="C11516" s="52" t="s">
        <v>10358</v>
      </c>
      <c r="D11516" s="967">
        <v>1702.05</v>
      </c>
      <c r="E11516" s="757"/>
      <c r="F11516" s="757"/>
      <c r="G11516" s="757"/>
      <c r="H11516" s="757"/>
      <c r="I11516" s="757"/>
    </row>
    <row r="11517" spans="1:9" ht="15.75" customHeight="1">
      <c r="A11517" s="52">
        <v>41613</v>
      </c>
      <c r="B11517" s="52" t="s">
        <v>14385</v>
      </c>
      <c r="C11517" s="52" t="s">
        <v>10358</v>
      </c>
      <c r="D11517" s="808">
        <v>109.41</v>
      </c>
      <c r="E11517" s="757"/>
      <c r="F11517" s="757"/>
      <c r="G11517" s="757"/>
      <c r="H11517" s="757"/>
      <c r="I11517" s="757"/>
    </row>
    <row r="11518" spans="1:9" ht="15.75" customHeight="1">
      <c r="A11518" s="52">
        <v>41614</v>
      </c>
      <c r="B11518" s="52" t="s">
        <v>14386</v>
      </c>
      <c r="C11518" s="52" t="s">
        <v>10358</v>
      </c>
      <c r="D11518" s="808">
        <v>139.41</v>
      </c>
      <c r="E11518" s="757"/>
      <c r="F11518" s="757"/>
      <c r="G11518" s="757"/>
      <c r="H11518" s="757"/>
      <c r="I11518" s="757"/>
    </row>
    <row r="11519" spans="1:9" ht="15.75" customHeight="1">
      <c r="A11519" s="52">
        <v>41615</v>
      </c>
      <c r="B11519" s="52" t="s">
        <v>14387</v>
      </c>
      <c r="C11519" s="52" t="s">
        <v>10358</v>
      </c>
      <c r="D11519" s="808">
        <v>215.47</v>
      </c>
      <c r="E11519" s="757"/>
      <c r="F11519" s="757"/>
      <c r="G11519" s="757"/>
      <c r="H11519" s="757"/>
      <c r="I11519" s="757"/>
    </row>
    <row r="11520" spans="1:9" ht="15.75" customHeight="1">
      <c r="A11520" s="52">
        <v>41616</v>
      </c>
      <c r="B11520" s="52" t="s">
        <v>14388</v>
      </c>
      <c r="C11520" s="52" t="s">
        <v>10358</v>
      </c>
      <c r="D11520" s="808">
        <v>321.94</v>
      </c>
      <c r="E11520" s="757"/>
      <c r="F11520" s="757"/>
      <c r="G11520" s="757"/>
      <c r="H11520" s="757"/>
      <c r="I11520" s="757"/>
    </row>
    <row r="11521" spans="1:9" ht="15.75" customHeight="1">
      <c r="A11521" s="52">
        <v>41617</v>
      </c>
      <c r="B11521" s="52" t="s">
        <v>14389</v>
      </c>
      <c r="C11521" s="52" t="s">
        <v>10358</v>
      </c>
      <c r="D11521" s="808">
        <v>640.14</v>
      </c>
      <c r="E11521" s="757"/>
      <c r="F11521" s="757"/>
      <c r="G11521" s="757"/>
      <c r="H11521" s="757"/>
      <c r="I11521" s="757"/>
    </row>
    <row r="11522" spans="1:9" ht="15.75" customHeight="1">
      <c r="A11522" s="52">
        <v>41618</v>
      </c>
      <c r="B11522" s="52" t="s">
        <v>14390</v>
      </c>
      <c r="C11522" s="52" t="s">
        <v>10358</v>
      </c>
      <c r="D11522" s="967">
        <v>1178.47</v>
      </c>
      <c r="E11522" s="757"/>
      <c r="F11522" s="757"/>
      <c r="G11522" s="757"/>
      <c r="H11522" s="757"/>
      <c r="I11522" s="757"/>
    </row>
    <row r="11523" spans="1:9" ht="15.75" customHeight="1">
      <c r="A11523" s="52">
        <v>43428</v>
      </c>
      <c r="B11523" s="52" t="s">
        <v>14391</v>
      </c>
      <c r="C11523" s="52" t="s">
        <v>10358</v>
      </c>
      <c r="D11523" s="967">
        <v>2070</v>
      </c>
      <c r="E11523" s="757"/>
      <c r="F11523" s="757"/>
      <c r="G11523" s="757"/>
      <c r="H11523" s="757"/>
      <c r="I11523" s="757"/>
    </row>
    <row r="11524" spans="1:9" ht="15.75" customHeight="1">
      <c r="A11524" s="52">
        <v>41619</v>
      </c>
      <c r="B11524" s="52" t="s">
        <v>14392</v>
      </c>
      <c r="C11524" s="52" t="s">
        <v>10358</v>
      </c>
      <c r="D11524" s="808">
        <v>134.11000000000001</v>
      </c>
      <c r="E11524" s="757"/>
      <c r="F11524" s="757"/>
      <c r="G11524" s="757"/>
      <c r="H11524" s="757"/>
      <c r="I11524" s="757"/>
    </row>
    <row r="11525" spans="1:9" ht="15.75" customHeight="1">
      <c r="A11525" s="52">
        <v>41620</v>
      </c>
      <c r="B11525" s="52" t="s">
        <v>14393</v>
      </c>
      <c r="C11525" s="52" t="s">
        <v>10358</v>
      </c>
      <c r="D11525" s="808">
        <v>169.41</v>
      </c>
      <c r="E11525" s="757"/>
      <c r="F11525" s="757"/>
      <c r="G11525" s="757"/>
      <c r="H11525" s="757"/>
      <c r="I11525" s="757"/>
    </row>
    <row r="11526" spans="1:9" ht="15.75" customHeight="1">
      <c r="A11526" s="52">
        <v>41622</v>
      </c>
      <c r="B11526" s="52" t="s">
        <v>14394</v>
      </c>
      <c r="C11526" s="52" t="s">
        <v>10358</v>
      </c>
      <c r="D11526" s="808">
        <v>293.82</v>
      </c>
      <c r="E11526" s="757"/>
      <c r="F11526" s="757"/>
      <c r="G11526" s="757"/>
      <c r="H11526" s="757"/>
      <c r="I11526" s="757"/>
    </row>
    <row r="11527" spans="1:9" ht="15.75" customHeight="1">
      <c r="A11527" s="52">
        <v>41623</v>
      </c>
      <c r="B11527" s="52" t="s">
        <v>14395</v>
      </c>
      <c r="C11527" s="52" t="s">
        <v>10358</v>
      </c>
      <c r="D11527" s="808">
        <v>451.76</v>
      </c>
      <c r="E11527" s="757"/>
      <c r="F11527" s="757"/>
      <c r="G11527" s="757"/>
      <c r="H11527" s="757"/>
      <c r="I11527" s="757"/>
    </row>
    <row r="11528" spans="1:9" ht="15.75" customHeight="1">
      <c r="A11528" s="52">
        <v>41624</v>
      </c>
      <c r="B11528" s="52" t="s">
        <v>14396</v>
      </c>
      <c r="C11528" s="52" t="s">
        <v>10358</v>
      </c>
      <c r="D11528" s="808">
        <v>847.05</v>
      </c>
      <c r="E11528" s="757"/>
      <c r="F11528" s="757"/>
      <c r="G11528" s="757"/>
      <c r="H11528" s="757"/>
      <c r="I11528" s="757"/>
    </row>
    <row r="11529" spans="1:9" ht="15.75" customHeight="1">
      <c r="A11529" s="52">
        <v>41625</v>
      </c>
      <c r="B11529" s="52" t="s">
        <v>14397</v>
      </c>
      <c r="C11529" s="52" t="s">
        <v>10358</v>
      </c>
      <c r="D11529" s="967">
        <v>1303.23</v>
      </c>
      <c r="E11529" s="757"/>
      <c r="F11529" s="757"/>
      <c r="G11529" s="757"/>
      <c r="H11529" s="757"/>
      <c r="I11529" s="757"/>
    </row>
    <row r="11530" spans="1:9" ht="15.75" customHeight="1">
      <c r="A11530" s="52">
        <v>39352</v>
      </c>
      <c r="B11530" s="52" t="s">
        <v>14398</v>
      </c>
      <c r="C11530" s="52" t="s">
        <v>10358</v>
      </c>
      <c r="D11530" s="808">
        <v>2.15</v>
      </c>
      <c r="E11530" s="757"/>
      <c r="F11530" s="757"/>
      <c r="G11530" s="757"/>
      <c r="H11530" s="757"/>
      <c r="I11530" s="757"/>
    </row>
    <row r="11531" spans="1:9" ht="15.75" customHeight="1">
      <c r="A11531" s="52">
        <v>39346</v>
      </c>
      <c r="B11531" s="52" t="s">
        <v>14399</v>
      </c>
      <c r="C11531" s="52" t="s">
        <v>10358</v>
      </c>
      <c r="D11531" s="808">
        <v>2.15</v>
      </c>
      <c r="E11531" s="757"/>
      <c r="F11531" s="757"/>
      <c r="G11531" s="757"/>
      <c r="H11531" s="757"/>
      <c r="I11531" s="757"/>
    </row>
    <row r="11532" spans="1:9" ht="15.75" customHeight="1">
      <c r="A11532" s="52">
        <v>39350</v>
      </c>
      <c r="B11532" s="52" t="s">
        <v>14400</v>
      </c>
      <c r="C11532" s="52" t="s">
        <v>10358</v>
      </c>
      <c r="D11532" s="808">
        <v>2.31</v>
      </c>
      <c r="E11532" s="757"/>
      <c r="F11532" s="757"/>
      <c r="G11532" s="757"/>
      <c r="H11532" s="757"/>
      <c r="I11532" s="757"/>
    </row>
    <row r="11533" spans="1:9" ht="15.75" customHeight="1">
      <c r="A11533" s="52">
        <v>39351</v>
      </c>
      <c r="B11533" s="52" t="s">
        <v>14401</v>
      </c>
      <c r="C11533" s="52" t="s">
        <v>10358</v>
      </c>
      <c r="D11533" s="808">
        <v>2.68</v>
      </c>
      <c r="E11533" s="757"/>
      <c r="F11533" s="757"/>
      <c r="G11533" s="757"/>
      <c r="H11533" s="757"/>
      <c r="I11533" s="757"/>
    </row>
    <row r="11534" spans="1:9" ht="15.75" customHeight="1">
      <c r="A11534" s="52">
        <v>38952</v>
      </c>
      <c r="B11534" s="52" t="s">
        <v>14402</v>
      </c>
      <c r="C11534" s="52" t="s">
        <v>10358</v>
      </c>
      <c r="D11534" s="808">
        <v>2.82</v>
      </c>
      <c r="E11534" s="757"/>
      <c r="F11534" s="757"/>
      <c r="G11534" s="757"/>
      <c r="H11534" s="757"/>
      <c r="I11534" s="757"/>
    </row>
    <row r="11535" spans="1:9" ht="15.75" customHeight="1">
      <c r="A11535" s="52">
        <v>38953</v>
      </c>
      <c r="B11535" s="52" t="s">
        <v>14403</v>
      </c>
      <c r="C11535" s="52" t="s">
        <v>10358</v>
      </c>
      <c r="D11535" s="808">
        <v>4.4400000000000004</v>
      </c>
      <c r="E11535" s="757"/>
      <c r="F11535" s="757"/>
      <c r="G11535" s="757"/>
      <c r="H11535" s="757"/>
      <c r="I11535" s="757"/>
    </row>
    <row r="11536" spans="1:9" ht="15.75" customHeight="1">
      <c r="A11536" s="52">
        <v>38835</v>
      </c>
      <c r="B11536" s="52" t="s">
        <v>14404</v>
      </c>
      <c r="C11536" s="52" t="s">
        <v>10358</v>
      </c>
      <c r="D11536" s="808">
        <v>3.98</v>
      </c>
      <c r="E11536" s="757"/>
      <c r="F11536" s="757"/>
      <c r="G11536" s="757"/>
      <c r="H11536" s="757"/>
      <c r="I11536" s="757"/>
    </row>
    <row r="11537" spans="1:9" ht="15.75" customHeight="1">
      <c r="A11537" s="52">
        <v>38837</v>
      </c>
      <c r="B11537" s="52" t="s">
        <v>14405</v>
      </c>
      <c r="C11537" s="52" t="s">
        <v>10358</v>
      </c>
      <c r="D11537" s="808">
        <v>10.37</v>
      </c>
      <c r="E11537" s="757"/>
      <c r="F11537" s="757"/>
      <c r="G11537" s="757"/>
      <c r="H11537" s="757"/>
      <c r="I11537" s="757"/>
    </row>
    <row r="11538" spans="1:9" ht="15.75" customHeight="1">
      <c r="A11538" s="52">
        <v>38836</v>
      </c>
      <c r="B11538" s="52" t="s">
        <v>14406</v>
      </c>
      <c r="C11538" s="52" t="s">
        <v>10358</v>
      </c>
      <c r="D11538" s="808">
        <v>5.74</v>
      </c>
      <c r="E11538" s="757"/>
      <c r="F11538" s="757"/>
      <c r="G11538" s="757"/>
      <c r="H11538" s="757"/>
      <c r="I11538" s="757"/>
    </row>
    <row r="11539" spans="1:9" ht="15.75" customHeight="1">
      <c r="A11539" s="52">
        <v>2666</v>
      </c>
      <c r="B11539" s="52" t="s">
        <v>14407</v>
      </c>
      <c r="C11539" s="52" t="s">
        <v>10358</v>
      </c>
      <c r="D11539" s="808">
        <v>14.94</v>
      </c>
      <c r="E11539" s="757"/>
      <c r="F11539" s="757"/>
      <c r="G11539" s="757"/>
      <c r="H11539" s="757"/>
      <c r="I11539" s="757"/>
    </row>
    <row r="11540" spans="1:9" ht="15.75" customHeight="1">
      <c r="A11540" s="52">
        <v>2668</v>
      </c>
      <c r="B11540" s="52" t="s">
        <v>14408</v>
      </c>
      <c r="C11540" s="52" t="s">
        <v>10358</v>
      </c>
      <c r="D11540" s="808">
        <v>17.059999999999999</v>
      </c>
      <c r="E11540" s="757"/>
      <c r="F11540" s="757"/>
      <c r="G11540" s="757"/>
      <c r="H11540" s="757"/>
      <c r="I11540" s="757"/>
    </row>
    <row r="11541" spans="1:9" ht="15.75" customHeight="1">
      <c r="A11541" s="52">
        <v>2664</v>
      </c>
      <c r="B11541" s="52" t="s">
        <v>14409</v>
      </c>
      <c r="C11541" s="52" t="s">
        <v>10358</v>
      </c>
      <c r="D11541" s="808">
        <v>25.16</v>
      </c>
      <c r="E11541" s="757"/>
      <c r="F11541" s="757"/>
      <c r="G11541" s="757"/>
      <c r="H11541" s="757"/>
      <c r="I11541" s="757"/>
    </row>
    <row r="11542" spans="1:9" ht="15.75" customHeight="1">
      <c r="A11542" s="52">
        <v>2662</v>
      </c>
      <c r="B11542" s="52" t="s">
        <v>14410</v>
      </c>
      <c r="C11542" s="52" t="s">
        <v>10358</v>
      </c>
      <c r="D11542" s="808">
        <v>30.87</v>
      </c>
      <c r="E11542" s="757"/>
      <c r="F11542" s="757"/>
      <c r="G11542" s="757"/>
      <c r="H11542" s="757"/>
      <c r="I11542" s="757"/>
    </row>
    <row r="11543" spans="1:9" ht="15.75" customHeight="1">
      <c r="A11543" s="52">
        <v>20964</v>
      </c>
      <c r="B11543" s="52" t="s">
        <v>14411</v>
      </c>
      <c r="C11543" s="52" t="s">
        <v>10358</v>
      </c>
      <c r="D11543" s="808">
        <v>70.28</v>
      </c>
      <c r="E11543" s="757"/>
      <c r="F11543" s="757"/>
      <c r="G11543" s="757"/>
      <c r="H11543" s="757"/>
      <c r="I11543" s="757"/>
    </row>
    <row r="11544" spans="1:9" ht="15.75" customHeight="1">
      <c r="A11544" s="52">
        <v>10905</v>
      </c>
      <c r="B11544" s="52" t="s">
        <v>14412</v>
      </c>
      <c r="C11544" s="52" t="s">
        <v>10358</v>
      </c>
      <c r="D11544" s="808">
        <v>94.28</v>
      </c>
      <c r="E11544" s="757"/>
      <c r="F11544" s="757"/>
      <c r="G11544" s="757"/>
      <c r="H11544" s="757"/>
      <c r="I11544" s="757"/>
    </row>
    <row r="11545" spans="1:9" ht="15.75" customHeight="1">
      <c r="A11545" s="52">
        <v>11289</v>
      </c>
      <c r="B11545" s="52" t="s">
        <v>14413</v>
      </c>
      <c r="C11545" s="52" t="s">
        <v>10358</v>
      </c>
      <c r="D11545" s="808">
        <v>99.41</v>
      </c>
      <c r="E11545" s="757"/>
      <c r="F11545" s="757"/>
      <c r="G11545" s="757"/>
      <c r="H11545" s="757"/>
      <c r="I11545" s="757"/>
    </row>
    <row r="11546" spans="1:9" ht="15.75" customHeight="1">
      <c r="A11546" s="52">
        <v>11241</v>
      </c>
      <c r="B11546" s="52" t="s">
        <v>14414</v>
      </c>
      <c r="C11546" s="52" t="s">
        <v>10358</v>
      </c>
      <c r="D11546" s="808">
        <v>248.52</v>
      </c>
      <c r="E11546" s="757"/>
      <c r="F11546" s="757"/>
      <c r="G11546" s="757"/>
      <c r="H11546" s="757"/>
      <c r="I11546" s="757"/>
    </row>
    <row r="11547" spans="1:9" ht="15.75" customHeight="1">
      <c r="A11547" s="52">
        <v>11301</v>
      </c>
      <c r="B11547" s="52" t="s">
        <v>14415</v>
      </c>
      <c r="C11547" s="52" t="s">
        <v>10358</v>
      </c>
      <c r="D11547" s="808">
        <v>630.19000000000005</v>
      </c>
      <c r="E11547" s="757"/>
      <c r="F11547" s="757"/>
      <c r="G11547" s="757"/>
      <c r="H11547" s="757"/>
      <c r="I11547" s="757"/>
    </row>
    <row r="11548" spans="1:9" ht="15.75" customHeight="1">
      <c r="A11548" s="52">
        <v>21090</v>
      </c>
      <c r="B11548" s="52" t="s">
        <v>14416</v>
      </c>
      <c r="C11548" s="52" t="s">
        <v>10358</v>
      </c>
      <c r="D11548" s="808">
        <v>772.2</v>
      </c>
      <c r="E11548" s="757"/>
      <c r="F11548" s="757"/>
      <c r="G11548" s="757"/>
      <c r="H11548" s="757"/>
      <c r="I11548" s="757"/>
    </row>
    <row r="11549" spans="1:9" ht="15.75" customHeight="1">
      <c r="A11549" s="52">
        <v>11315</v>
      </c>
      <c r="B11549" s="52" t="s">
        <v>14417</v>
      </c>
      <c r="C11549" s="52" t="s">
        <v>10358</v>
      </c>
      <c r="D11549" s="808">
        <v>150.88999999999999</v>
      </c>
      <c r="E11549" s="757"/>
      <c r="F11549" s="757"/>
      <c r="G11549" s="757"/>
      <c r="H11549" s="757"/>
      <c r="I11549" s="757"/>
    </row>
    <row r="11550" spans="1:9" ht="15.75" customHeight="1">
      <c r="A11550" s="52">
        <v>21071</v>
      </c>
      <c r="B11550" s="52" t="s">
        <v>14418</v>
      </c>
      <c r="C11550" s="52" t="s">
        <v>10358</v>
      </c>
      <c r="D11550" s="808">
        <v>230.77</v>
      </c>
      <c r="E11550" s="757"/>
      <c r="F11550" s="757"/>
      <c r="G11550" s="757"/>
      <c r="H11550" s="757"/>
      <c r="I11550" s="757"/>
    </row>
    <row r="11551" spans="1:9" ht="15.75" customHeight="1">
      <c r="A11551" s="52">
        <v>14112</v>
      </c>
      <c r="B11551" s="52" t="s">
        <v>14419</v>
      </c>
      <c r="C11551" s="52" t="s">
        <v>10358</v>
      </c>
      <c r="D11551" s="808">
        <v>322.19</v>
      </c>
      <c r="E11551" s="757"/>
      <c r="F11551" s="757"/>
      <c r="G11551" s="757"/>
      <c r="H11551" s="757"/>
      <c r="I11551" s="757"/>
    </row>
    <row r="11552" spans="1:9" ht="15.75" customHeight="1">
      <c r="A11552" s="52">
        <v>11316</v>
      </c>
      <c r="B11552" s="52" t="s">
        <v>14420</v>
      </c>
      <c r="C11552" s="52" t="s">
        <v>10358</v>
      </c>
      <c r="D11552" s="808">
        <v>497.05</v>
      </c>
      <c r="E11552" s="757"/>
      <c r="F11552" s="757"/>
      <c r="G11552" s="757"/>
      <c r="H11552" s="757"/>
      <c r="I11552" s="757"/>
    </row>
    <row r="11553" spans="1:9" ht="15.75" customHeight="1">
      <c r="A11553" s="52">
        <v>6243</v>
      </c>
      <c r="B11553" s="52" t="s">
        <v>14421</v>
      </c>
      <c r="C11553" s="52" t="s">
        <v>10358</v>
      </c>
      <c r="D11553" s="808">
        <v>572.5</v>
      </c>
      <c r="E11553" s="757"/>
      <c r="F11553" s="757"/>
      <c r="G11553" s="757"/>
      <c r="H11553" s="757"/>
      <c r="I11553" s="757"/>
    </row>
    <row r="11554" spans="1:9" ht="15.75" customHeight="1">
      <c r="A11554" s="52">
        <v>6240</v>
      </c>
      <c r="B11554" s="52" t="s">
        <v>14422</v>
      </c>
      <c r="C11554" s="52" t="s">
        <v>10358</v>
      </c>
      <c r="D11554" s="808">
        <v>758</v>
      </c>
      <c r="E11554" s="757"/>
      <c r="F11554" s="757"/>
      <c r="G11554" s="757"/>
      <c r="H11554" s="757"/>
      <c r="I11554" s="757"/>
    </row>
    <row r="11555" spans="1:9" ht="15.75" customHeight="1">
      <c r="A11555" s="52">
        <v>11296</v>
      </c>
      <c r="B11555" s="52" t="s">
        <v>14423</v>
      </c>
      <c r="C11555" s="52" t="s">
        <v>10358</v>
      </c>
      <c r="D11555" s="967">
        <v>2415.15</v>
      </c>
      <c r="E11555" s="757"/>
      <c r="F11555" s="757"/>
      <c r="G11555" s="757"/>
      <c r="H11555" s="757"/>
      <c r="I11555" s="757"/>
    </row>
    <row r="11556" spans="1:9" ht="15.75" customHeight="1">
      <c r="A11556" s="52">
        <v>11299</v>
      </c>
      <c r="B11556" s="52" t="s">
        <v>14424</v>
      </c>
      <c r="C11556" s="52" t="s">
        <v>10358</v>
      </c>
      <c r="D11556" s="808">
        <v>817.47</v>
      </c>
      <c r="E11556" s="757"/>
      <c r="F11556" s="757"/>
      <c r="G11556" s="757"/>
      <c r="H11556" s="757"/>
      <c r="I11556" s="757"/>
    </row>
    <row r="11557" spans="1:9" ht="15.75" customHeight="1">
      <c r="A11557" s="52">
        <v>11688</v>
      </c>
      <c r="B11557" s="52" t="s">
        <v>14425</v>
      </c>
      <c r="C11557" s="52" t="s">
        <v>10358</v>
      </c>
      <c r="D11557" s="808">
        <v>516.80999999999995</v>
      </c>
      <c r="E11557" s="757"/>
      <c r="F11557" s="757"/>
      <c r="G11557" s="757"/>
      <c r="H11557" s="757"/>
      <c r="I11557" s="757"/>
    </row>
    <row r="11558" spans="1:9" ht="15.75" customHeight="1">
      <c r="A11558" s="52">
        <v>37736</v>
      </c>
      <c r="B11558" s="52" t="s">
        <v>14426</v>
      </c>
      <c r="C11558" s="52" t="s">
        <v>10358</v>
      </c>
      <c r="D11558" s="967">
        <v>82950</v>
      </c>
      <c r="E11558" s="757"/>
      <c r="F11558" s="757"/>
      <c r="G11558" s="757"/>
      <c r="H11558" s="757"/>
      <c r="I11558" s="757"/>
    </row>
    <row r="11559" spans="1:9" ht="15.75" customHeight="1">
      <c r="A11559" s="52">
        <v>37739</v>
      </c>
      <c r="B11559" s="52" t="s">
        <v>14427</v>
      </c>
      <c r="C11559" s="52" t="s">
        <v>10358</v>
      </c>
      <c r="D11559" s="967">
        <v>102092.3</v>
      </c>
      <c r="E11559" s="757"/>
      <c r="F11559" s="757"/>
      <c r="G11559" s="757"/>
      <c r="H11559" s="757"/>
      <c r="I11559" s="757"/>
    </row>
    <row r="11560" spans="1:9" ht="15.75" customHeight="1">
      <c r="A11560" s="52">
        <v>37740</v>
      </c>
      <c r="B11560" s="52" t="s">
        <v>14428</v>
      </c>
      <c r="C11560" s="52" t="s">
        <v>10358</v>
      </c>
      <c r="D11560" s="967">
        <v>58259.19</v>
      </c>
      <c r="E11560" s="757"/>
      <c r="F11560" s="757"/>
      <c r="G11560" s="757"/>
      <c r="H11560" s="757"/>
      <c r="I11560" s="757"/>
    </row>
    <row r="11561" spans="1:9" ht="15.75" customHeight="1">
      <c r="A11561" s="52">
        <v>37738</v>
      </c>
      <c r="B11561" s="52" t="s">
        <v>14429</v>
      </c>
      <c r="C11561" s="52" t="s">
        <v>10358</v>
      </c>
      <c r="D11561" s="967">
        <v>69217.47</v>
      </c>
      <c r="E11561" s="757"/>
      <c r="F11561" s="757"/>
      <c r="G11561" s="757"/>
      <c r="H11561" s="757"/>
      <c r="I11561" s="757"/>
    </row>
    <row r="11562" spans="1:9" ht="15.75" customHeight="1">
      <c r="A11562" s="52">
        <v>37737</v>
      </c>
      <c r="B11562" s="52" t="s">
        <v>14430</v>
      </c>
      <c r="C11562" s="52" t="s">
        <v>10358</v>
      </c>
      <c r="D11562" s="967">
        <v>55068.81</v>
      </c>
      <c r="E11562" s="757"/>
      <c r="F11562" s="757"/>
      <c r="G11562" s="757"/>
      <c r="H11562" s="757"/>
      <c r="I11562" s="757"/>
    </row>
    <row r="11563" spans="1:9" ht="15.75" customHeight="1">
      <c r="A11563" s="52">
        <v>25014</v>
      </c>
      <c r="B11563" s="52" t="s">
        <v>14431</v>
      </c>
      <c r="C11563" s="52" t="s">
        <v>10358</v>
      </c>
      <c r="D11563" s="967">
        <v>115339.33</v>
      </c>
      <c r="E11563" s="757"/>
      <c r="F11563" s="757"/>
      <c r="G11563" s="757"/>
      <c r="H11563" s="757"/>
      <c r="I11563" s="757"/>
    </row>
    <row r="11564" spans="1:9" ht="15.75" customHeight="1">
      <c r="A11564" s="52">
        <v>25013</v>
      </c>
      <c r="B11564" s="52" t="s">
        <v>14432</v>
      </c>
      <c r="C11564" s="52" t="s">
        <v>10358</v>
      </c>
      <c r="D11564" s="967">
        <v>120887.83</v>
      </c>
      <c r="E11564" s="757"/>
      <c r="F11564" s="757"/>
      <c r="G11564" s="757"/>
      <c r="H11564" s="757"/>
      <c r="I11564" s="757"/>
    </row>
    <row r="11565" spans="1:9" ht="15.75" customHeight="1">
      <c r="A11565" s="52">
        <v>14405</v>
      </c>
      <c r="B11565" s="52" t="s">
        <v>14433</v>
      </c>
      <c r="C11565" s="52" t="s">
        <v>10358</v>
      </c>
      <c r="D11565" s="967">
        <v>141902.75</v>
      </c>
      <c r="E11565" s="757"/>
      <c r="F11565" s="757"/>
      <c r="G11565" s="757"/>
      <c r="H11565" s="757"/>
      <c r="I11565" s="757"/>
    </row>
    <row r="11566" spans="1:9" ht="15.75" customHeight="1">
      <c r="A11566" s="52">
        <v>20271</v>
      </c>
      <c r="B11566" s="52" t="s">
        <v>14434</v>
      </c>
      <c r="C11566" s="52" t="s">
        <v>10358</v>
      </c>
      <c r="D11566" s="808">
        <v>506.07</v>
      </c>
      <c r="E11566" s="757"/>
      <c r="F11566" s="757"/>
      <c r="G11566" s="757"/>
      <c r="H11566" s="757"/>
      <c r="I11566" s="757"/>
    </row>
    <row r="11567" spans="1:9" ht="15.75" customHeight="1">
      <c r="A11567" s="52">
        <v>10423</v>
      </c>
      <c r="B11567" s="52" t="s">
        <v>14435</v>
      </c>
      <c r="C11567" s="52" t="s">
        <v>10358</v>
      </c>
      <c r="D11567" s="808">
        <v>371.57</v>
      </c>
      <c r="E11567" s="757"/>
      <c r="F11567" s="757"/>
      <c r="G11567" s="757"/>
      <c r="H11567" s="757"/>
      <c r="I11567" s="757"/>
    </row>
    <row r="11568" spans="1:9" ht="15.75" customHeight="1">
      <c r="A11568" s="52">
        <v>36790</v>
      </c>
      <c r="B11568" s="52" t="s">
        <v>14436</v>
      </c>
      <c r="C11568" s="52" t="s">
        <v>10358</v>
      </c>
      <c r="D11568" s="808">
        <v>185.19</v>
      </c>
      <c r="E11568" s="757"/>
      <c r="F11568" s="757"/>
      <c r="G11568" s="757"/>
      <c r="H11568" s="757"/>
      <c r="I11568" s="757"/>
    </row>
    <row r="11569" spans="1:9" ht="15.75" customHeight="1">
      <c r="A11569" s="52">
        <v>37589</v>
      </c>
      <c r="B11569" s="52" t="s">
        <v>14437</v>
      </c>
      <c r="C11569" s="52" t="s">
        <v>10358</v>
      </c>
      <c r="D11569" s="808">
        <v>226.9</v>
      </c>
      <c r="E11569" s="757"/>
      <c r="F11569" s="757"/>
      <c r="G11569" s="757"/>
      <c r="H11569" s="757"/>
      <c r="I11569" s="757"/>
    </row>
    <row r="11570" spans="1:9" ht="15.75" customHeight="1">
      <c r="A11570" s="52">
        <v>11690</v>
      </c>
      <c r="B11570" s="52" t="s">
        <v>14438</v>
      </c>
      <c r="C11570" s="52" t="s">
        <v>10358</v>
      </c>
      <c r="D11570" s="808">
        <v>120.54</v>
      </c>
      <c r="E11570" s="757"/>
      <c r="F11570" s="757"/>
      <c r="G11570" s="757"/>
      <c r="H11570" s="757"/>
      <c r="I11570" s="757"/>
    </row>
    <row r="11571" spans="1:9" ht="15.75" customHeight="1">
      <c r="A11571" s="52">
        <v>20234</v>
      </c>
      <c r="B11571" s="52" t="s">
        <v>14439</v>
      </c>
      <c r="C11571" s="52" t="s">
        <v>10358</v>
      </c>
      <c r="D11571" s="808">
        <v>152.54</v>
      </c>
      <c r="E11571" s="757"/>
      <c r="F11571" s="757"/>
      <c r="G11571" s="757"/>
      <c r="H11571" s="757"/>
      <c r="I11571" s="757"/>
    </row>
    <row r="11572" spans="1:9" ht="15.75" customHeight="1">
      <c r="A11572" s="52">
        <v>4763</v>
      </c>
      <c r="B11572" s="52" t="s">
        <v>14440</v>
      </c>
      <c r="C11572" s="52" t="s">
        <v>10509</v>
      </c>
      <c r="D11572" s="808">
        <v>17.239999999999998</v>
      </c>
      <c r="E11572" s="757"/>
      <c r="F11572" s="757"/>
      <c r="G11572" s="757"/>
      <c r="H11572" s="757"/>
      <c r="I11572" s="757"/>
    </row>
    <row r="11573" spans="1:9" ht="15.75" customHeight="1">
      <c r="A11573" s="52">
        <v>41070</v>
      </c>
      <c r="B11573" s="52" t="s">
        <v>14441</v>
      </c>
      <c r="C11573" s="52" t="s">
        <v>10511</v>
      </c>
      <c r="D11573" s="967">
        <v>3020.85</v>
      </c>
      <c r="E11573" s="757"/>
      <c r="F11573" s="757"/>
      <c r="G11573" s="757"/>
      <c r="H11573" s="757"/>
      <c r="I11573" s="757"/>
    </row>
    <row r="11574" spans="1:9" ht="15.75" customHeight="1">
      <c r="A11574" s="52">
        <v>44480</v>
      </c>
      <c r="B11574" s="52" t="s">
        <v>14442</v>
      </c>
      <c r="C11574" s="52" t="s">
        <v>10507</v>
      </c>
      <c r="D11574" s="808">
        <v>13.62</v>
      </c>
      <c r="E11574" s="757"/>
      <c r="F11574" s="757"/>
      <c r="G11574" s="757"/>
      <c r="H11574" s="757"/>
      <c r="I11574" s="757"/>
    </row>
    <row r="11575" spans="1:9" ht="15.75" customHeight="1">
      <c r="A11575" s="52">
        <v>11457</v>
      </c>
      <c r="B11575" s="52" t="s">
        <v>14443</v>
      </c>
      <c r="C11575" s="52" t="s">
        <v>10358</v>
      </c>
      <c r="D11575" s="808">
        <v>44.37</v>
      </c>
      <c r="E11575" s="757"/>
      <c r="F11575" s="757"/>
      <c r="G11575" s="757"/>
      <c r="H11575" s="757"/>
      <c r="I11575" s="757"/>
    </row>
    <row r="11576" spans="1:9" ht="15.75" customHeight="1">
      <c r="A11576" s="52">
        <v>44073</v>
      </c>
      <c r="B11576" s="52" t="s">
        <v>14444</v>
      </c>
      <c r="C11576" s="52" t="s">
        <v>10402</v>
      </c>
      <c r="D11576" s="808">
        <v>0.63</v>
      </c>
      <c r="E11576" s="757"/>
      <c r="F11576" s="757"/>
      <c r="G11576" s="757"/>
      <c r="H11576" s="757"/>
      <c r="I11576" s="757"/>
    </row>
    <row r="11577" spans="1:9" ht="15.75" customHeight="1">
      <c r="A11577" s="52">
        <v>44253</v>
      </c>
      <c r="B11577" s="52" t="s">
        <v>14445</v>
      </c>
      <c r="C11577" s="52" t="s">
        <v>10358</v>
      </c>
      <c r="D11577" s="808">
        <v>283.2</v>
      </c>
      <c r="E11577" s="757"/>
      <c r="F11577" s="757"/>
      <c r="G11577" s="757"/>
      <c r="H11577" s="757"/>
      <c r="I11577" s="757"/>
    </row>
    <row r="11578" spans="1:9" ht="15.75" customHeight="1">
      <c r="A11578" s="52">
        <v>21121</v>
      </c>
      <c r="B11578" s="52" t="s">
        <v>14446</v>
      </c>
      <c r="C11578" s="52" t="s">
        <v>10358</v>
      </c>
      <c r="D11578" s="808">
        <v>4.0599999999999996</v>
      </c>
      <c r="E11578" s="757"/>
      <c r="F11578" s="757"/>
      <c r="G11578" s="757"/>
      <c r="H11578" s="757"/>
      <c r="I11578" s="757"/>
    </row>
    <row r="11579" spans="1:9" ht="15.75" customHeight="1">
      <c r="A11579" s="52">
        <v>38010</v>
      </c>
      <c r="B11579" s="52" t="s">
        <v>14447</v>
      </c>
      <c r="C11579" s="52" t="s">
        <v>10358</v>
      </c>
      <c r="D11579" s="808">
        <v>5.0599999999999996</v>
      </c>
      <c r="E11579" s="757"/>
      <c r="F11579" s="757"/>
      <c r="G11579" s="757"/>
      <c r="H11579" s="757"/>
      <c r="I11579" s="757"/>
    </row>
    <row r="11580" spans="1:9" ht="15.75" customHeight="1">
      <c r="A11580" s="52">
        <v>38011</v>
      </c>
      <c r="B11580" s="52" t="s">
        <v>14448</v>
      </c>
      <c r="C11580" s="52" t="s">
        <v>10358</v>
      </c>
      <c r="D11580" s="808">
        <v>10.14</v>
      </c>
      <c r="E11580" s="757"/>
      <c r="F11580" s="757"/>
      <c r="G11580" s="757"/>
      <c r="H11580" s="757"/>
      <c r="I11580" s="757"/>
    </row>
    <row r="11581" spans="1:9" ht="15.75" customHeight="1">
      <c r="A11581" s="52">
        <v>38012</v>
      </c>
      <c r="B11581" s="52" t="s">
        <v>14449</v>
      </c>
      <c r="C11581" s="52" t="s">
        <v>10358</v>
      </c>
      <c r="D11581" s="808">
        <v>38.659999999999997</v>
      </c>
      <c r="E11581" s="757"/>
      <c r="F11581" s="757"/>
      <c r="G11581" s="757"/>
      <c r="H11581" s="757"/>
      <c r="I11581" s="757"/>
    </row>
    <row r="11582" spans="1:9" ht="15.75" customHeight="1">
      <c r="A11582" s="52">
        <v>38013</v>
      </c>
      <c r="B11582" s="52" t="s">
        <v>14450</v>
      </c>
      <c r="C11582" s="52" t="s">
        <v>10358</v>
      </c>
      <c r="D11582" s="808">
        <v>49.66</v>
      </c>
      <c r="E11582" s="757"/>
      <c r="F11582" s="757"/>
      <c r="G11582" s="757"/>
      <c r="H11582" s="757"/>
      <c r="I11582" s="757"/>
    </row>
    <row r="11583" spans="1:9" ht="15.75" customHeight="1">
      <c r="A11583" s="52">
        <v>38014</v>
      </c>
      <c r="B11583" s="52" t="s">
        <v>14451</v>
      </c>
      <c r="C11583" s="52" t="s">
        <v>10358</v>
      </c>
      <c r="D11583" s="808">
        <v>82.94</v>
      </c>
      <c r="E11583" s="757"/>
      <c r="F11583" s="757"/>
      <c r="G11583" s="757"/>
      <c r="H11583" s="757"/>
      <c r="I11583" s="757"/>
    </row>
    <row r="11584" spans="1:9" ht="15.75" customHeight="1">
      <c r="A11584" s="52">
        <v>38015</v>
      </c>
      <c r="B11584" s="52" t="s">
        <v>14452</v>
      </c>
      <c r="C11584" s="52" t="s">
        <v>10358</v>
      </c>
      <c r="D11584" s="808">
        <v>194.98</v>
      </c>
      <c r="E11584" s="757"/>
      <c r="F11584" s="757"/>
      <c r="G11584" s="757"/>
      <c r="H11584" s="757"/>
      <c r="I11584" s="757"/>
    </row>
    <row r="11585" spans="1:9" ht="15.75" customHeight="1">
      <c r="A11585" s="52">
        <v>38016</v>
      </c>
      <c r="B11585" s="52" t="s">
        <v>14453</v>
      </c>
      <c r="C11585" s="52" t="s">
        <v>10358</v>
      </c>
      <c r="D11585" s="808">
        <v>226.74</v>
      </c>
      <c r="E11585" s="757"/>
      <c r="F11585" s="757"/>
      <c r="G11585" s="757"/>
      <c r="H11585" s="757"/>
      <c r="I11585" s="757"/>
    </row>
    <row r="11586" spans="1:9" ht="15.75" customHeight="1">
      <c r="A11586" s="52">
        <v>12741</v>
      </c>
      <c r="B11586" s="52" t="s">
        <v>14454</v>
      </c>
      <c r="C11586" s="52" t="s">
        <v>10358</v>
      </c>
      <c r="D11586" s="967">
        <v>1339.26</v>
      </c>
      <c r="E11586" s="757"/>
      <c r="F11586" s="757"/>
      <c r="G11586" s="757"/>
      <c r="H11586" s="757"/>
      <c r="I11586" s="757"/>
    </row>
    <row r="11587" spans="1:9" ht="15.75" customHeight="1">
      <c r="A11587" s="52">
        <v>12733</v>
      </c>
      <c r="B11587" s="52" t="s">
        <v>14455</v>
      </c>
      <c r="C11587" s="52" t="s">
        <v>10358</v>
      </c>
      <c r="D11587" s="808">
        <v>6.74</v>
      </c>
      <c r="E11587" s="757"/>
      <c r="F11587" s="757"/>
      <c r="G11587" s="757"/>
      <c r="H11587" s="757"/>
      <c r="I11587" s="757"/>
    </row>
    <row r="11588" spans="1:9" ht="15.75" customHeight="1">
      <c r="A11588" s="52">
        <v>12734</v>
      </c>
      <c r="B11588" s="52" t="s">
        <v>14456</v>
      </c>
      <c r="C11588" s="52" t="s">
        <v>10358</v>
      </c>
      <c r="D11588" s="808">
        <v>14.36</v>
      </c>
      <c r="E11588" s="757"/>
      <c r="F11588" s="757"/>
      <c r="G11588" s="757"/>
      <c r="H11588" s="757"/>
      <c r="I11588" s="757"/>
    </row>
    <row r="11589" spans="1:9" ht="15.75" customHeight="1">
      <c r="A11589" s="52">
        <v>12735</v>
      </c>
      <c r="B11589" s="52" t="s">
        <v>14457</v>
      </c>
      <c r="C11589" s="52" t="s">
        <v>10358</v>
      </c>
      <c r="D11589" s="808">
        <v>23.63</v>
      </c>
      <c r="E11589" s="757"/>
      <c r="F11589" s="757"/>
      <c r="G11589" s="757"/>
      <c r="H11589" s="757"/>
      <c r="I11589" s="757"/>
    </row>
    <row r="11590" spans="1:9" ht="15.75" customHeight="1">
      <c r="A11590" s="52">
        <v>12736</v>
      </c>
      <c r="B11590" s="52" t="s">
        <v>14458</v>
      </c>
      <c r="C11590" s="52" t="s">
        <v>10358</v>
      </c>
      <c r="D11590" s="808">
        <v>54.01</v>
      </c>
      <c r="E11590" s="757"/>
      <c r="F11590" s="757"/>
      <c r="G11590" s="757"/>
      <c r="H11590" s="757"/>
      <c r="I11590" s="757"/>
    </row>
    <row r="11591" spans="1:9" ht="15.75" customHeight="1">
      <c r="A11591" s="52">
        <v>12737</v>
      </c>
      <c r="B11591" s="52" t="s">
        <v>14459</v>
      </c>
      <c r="C11591" s="52" t="s">
        <v>10358</v>
      </c>
      <c r="D11591" s="808">
        <v>69.58</v>
      </c>
      <c r="E11591" s="757"/>
      <c r="F11591" s="757"/>
      <c r="G11591" s="757"/>
      <c r="H11591" s="757"/>
      <c r="I11591" s="757"/>
    </row>
    <row r="11592" spans="1:9" ht="15.75" customHeight="1">
      <c r="A11592" s="52">
        <v>12738</v>
      </c>
      <c r="B11592" s="52" t="s">
        <v>14460</v>
      </c>
      <c r="C11592" s="52" t="s">
        <v>10358</v>
      </c>
      <c r="D11592" s="808">
        <v>137.53</v>
      </c>
      <c r="E11592" s="757"/>
      <c r="F11592" s="757"/>
      <c r="G11592" s="757"/>
      <c r="H11592" s="757"/>
      <c r="I11592" s="757"/>
    </row>
    <row r="11593" spans="1:9" ht="15.75" customHeight="1">
      <c r="A11593" s="52">
        <v>12739</v>
      </c>
      <c r="B11593" s="52" t="s">
        <v>14461</v>
      </c>
      <c r="C11593" s="52" t="s">
        <v>10358</v>
      </c>
      <c r="D11593" s="808">
        <v>391.5</v>
      </c>
      <c r="E11593" s="757"/>
      <c r="F11593" s="757"/>
      <c r="G11593" s="757"/>
      <c r="H11593" s="757"/>
      <c r="I11593" s="757"/>
    </row>
    <row r="11594" spans="1:9" ht="15.75" customHeight="1">
      <c r="A11594" s="52">
        <v>12740</v>
      </c>
      <c r="B11594" s="52" t="s">
        <v>14462</v>
      </c>
      <c r="C11594" s="52" t="s">
        <v>10358</v>
      </c>
      <c r="D11594" s="808">
        <v>612.53</v>
      </c>
      <c r="E11594" s="757"/>
      <c r="F11594" s="757"/>
      <c r="G11594" s="757"/>
      <c r="H11594" s="757"/>
      <c r="I11594" s="757"/>
    </row>
    <row r="11595" spans="1:9" ht="15.75" customHeight="1">
      <c r="A11595" s="52">
        <v>6297</v>
      </c>
      <c r="B11595" s="52" t="s">
        <v>14463</v>
      </c>
      <c r="C11595" s="52" t="s">
        <v>10358</v>
      </c>
      <c r="D11595" s="808">
        <v>43.91</v>
      </c>
      <c r="E11595" s="757"/>
      <c r="F11595" s="757"/>
      <c r="G11595" s="757"/>
      <c r="H11595" s="757"/>
      <c r="I11595" s="757"/>
    </row>
    <row r="11596" spans="1:9" ht="15.75" customHeight="1">
      <c r="A11596" s="52">
        <v>6296</v>
      </c>
      <c r="B11596" s="52" t="s">
        <v>14464</v>
      </c>
      <c r="C11596" s="52" t="s">
        <v>10358</v>
      </c>
      <c r="D11596" s="808">
        <v>34.659999999999997</v>
      </c>
      <c r="E11596" s="757"/>
      <c r="F11596" s="757"/>
      <c r="G11596" s="757"/>
      <c r="H11596" s="757"/>
      <c r="I11596" s="757"/>
    </row>
    <row r="11597" spans="1:9" ht="15.75" customHeight="1">
      <c r="A11597" s="52">
        <v>6294</v>
      </c>
      <c r="B11597" s="52" t="s">
        <v>14465</v>
      </c>
      <c r="C11597" s="52" t="s">
        <v>10358</v>
      </c>
      <c r="D11597" s="808">
        <v>9.8800000000000008</v>
      </c>
      <c r="E11597" s="757"/>
      <c r="F11597" s="757"/>
      <c r="G11597" s="757"/>
      <c r="H11597" s="757"/>
      <c r="I11597" s="757"/>
    </row>
    <row r="11598" spans="1:9" ht="15.75" customHeight="1">
      <c r="A11598" s="52">
        <v>6323</v>
      </c>
      <c r="B11598" s="52" t="s">
        <v>14466</v>
      </c>
      <c r="C11598" s="52" t="s">
        <v>10358</v>
      </c>
      <c r="D11598" s="808">
        <v>22.64</v>
      </c>
      <c r="E11598" s="757"/>
      <c r="F11598" s="757"/>
      <c r="G11598" s="757"/>
      <c r="H11598" s="757"/>
      <c r="I11598" s="757"/>
    </row>
    <row r="11599" spans="1:9" ht="15.75" customHeight="1">
      <c r="A11599" s="52">
        <v>6299</v>
      </c>
      <c r="B11599" s="52" t="s">
        <v>14467</v>
      </c>
      <c r="C11599" s="52" t="s">
        <v>10358</v>
      </c>
      <c r="D11599" s="808">
        <v>132.06</v>
      </c>
      <c r="E11599" s="757"/>
      <c r="F11599" s="757"/>
      <c r="G11599" s="757"/>
      <c r="H11599" s="757"/>
      <c r="I11599" s="757"/>
    </row>
    <row r="11600" spans="1:9" ht="15.75" customHeight="1">
      <c r="A11600" s="52">
        <v>6298</v>
      </c>
      <c r="B11600" s="52" t="s">
        <v>14468</v>
      </c>
      <c r="C11600" s="52" t="s">
        <v>10358</v>
      </c>
      <c r="D11600" s="808">
        <v>69.55</v>
      </c>
      <c r="E11600" s="757"/>
      <c r="F11600" s="757"/>
      <c r="G11600" s="757"/>
      <c r="H11600" s="757"/>
      <c r="I11600" s="757"/>
    </row>
    <row r="11601" spans="1:9" ht="15.75" customHeight="1">
      <c r="A11601" s="52">
        <v>6295</v>
      </c>
      <c r="B11601" s="52" t="s">
        <v>14469</v>
      </c>
      <c r="C11601" s="52" t="s">
        <v>10358</v>
      </c>
      <c r="D11601" s="808">
        <v>14.07</v>
      </c>
      <c r="E11601" s="757"/>
      <c r="F11601" s="757"/>
      <c r="G11601" s="757"/>
      <c r="H11601" s="757"/>
      <c r="I11601" s="757"/>
    </row>
    <row r="11602" spans="1:9" ht="15.75" customHeight="1">
      <c r="A11602" s="52">
        <v>6322</v>
      </c>
      <c r="B11602" s="52" t="s">
        <v>14470</v>
      </c>
      <c r="C11602" s="52" t="s">
        <v>10358</v>
      </c>
      <c r="D11602" s="808">
        <v>176.87</v>
      </c>
      <c r="E11602" s="757"/>
      <c r="F11602" s="757"/>
      <c r="G11602" s="757"/>
      <c r="H11602" s="757"/>
      <c r="I11602" s="757"/>
    </row>
    <row r="11603" spans="1:9" ht="15.75" customHeight="1">
      <c r="A11603" s="52">
        <v>6300</v>
      </c>
      <c r="B11603" s="52" t="s">
        <v>14471</v>
      </c>
      <c r="C11603" s="52" t="s">
        <v>10358</v>
      </c>
      <c r="D11603" s="808">
        <v>326.08999999999997</v>
      </c>
      <c r="E11603" s="757"/>
      <c r="F11603" s="757"/>
      <c r="G11603" s="757"/>
      <c r="H11603" s="757"/>
      <c r="I11603" s="757"/>
    </row>
    <row r="11604" spans="1:9" ht="15.75" customHeight="1">
      <c r="A11604" s="52">
        <v>6321</v>
      </c>
      <c r="B11604" s="52" t="s">
        <v>14472</v>
      </c>
      <c r="C11604" s="52" t="s">
        <v>10358</v>
      </c>
      <c r="D11604" s="808">
        <v>465.8</v>
      </c>
      <c r="E11604" s="757"/>
      <c r="F11604" s="757"/>
      <c r="G11604" s="757"/>
      <c r="H11604" s="757"/>
      <c r="I11604" s="757"/>
    </row>
    <row r="11605" spans="1:9" ht="15.75" customHeight="1">
      <c r="A11605" s="52">
        <v>6301</v>
      </c>
      <c r="B11605" s="52" t="s">
        <v>14473</v>
      </c>
      <c r="C11605" s="52" t="s">
        <v>10358</v>
      </c>
      <c r="D11605" s="967">
        <v>1091.78</v>
      </c>
      <c r="E11605" s="757"/>
      <c r="F11605" s="757"/>
      <c r="G11605" s="757"/>
      <c r="H11605" s="757"/>
      <c r="I11605" s="757"/>
    </row>
    <row r="11606" spans="1:9" ht="15.75" customHeight="1">
      <c r="A11606" s="52">
        <v>7105</v>
      </c>
      <c r="B11606" s="52" t="s">
        <v>14474</v>
      </c>
      <c r="C11606" s="52" t="s">
        <v>10358</v>
      </c>
      <c r="D11606" s="808">
        <v>45.9</v>
      </c>
      <c r="E11606" s="757"/>
      <c r="F11606" s="757"/>
      <c r="G11606" s="757"/>
      <c r="H11606" s="757"/>
      <c r="I11606" s="757"/>
    </row>
    <row r="11607" spans="1:9" ht="15.75" customHeight="1">
      <c r="A11607" s="52">
        <v>20183</v>
      </c>
      <c r="B11607" s="52" t="s">
        <v>14475</v>
      </c>
      <c r="C11607" s="52" t="s">
        <v>10358</v>
      </c>
      <c r="D11607" s="808">
        <v>56.55</v>
      </c>
      <c r="E11607" s="757"/>
      <c r="F11607" s="757"/>
      <c r="G11607" s="757"/>
      <c r="H11607" s="757"/>
      <c r="I11607" s="757"/>
    </row>
    <row r="11608" spans="1:9" ht="15.75" customHeight="1">
      <c r="A11608" s="52">
        <v>38448</v>
      </c>
      <c r="B11608" s="52" t="s">
        <v>14476</v>
      </c>
      <c r="C11608" s="52" t="s">
        <v>10358</v>
      </c>
      <c r="D11608" s="808">
        <v>256.63</v>
      </c>
      <c r="E11608" s="757"/>
      <c r="F11608" s="757"/>
      <c r="G11608" s="757"/>
      <c r="H11608" s="757"/>
      <c r="I11608" s="757"/>
    </row>
    <row r="11609" spans="1:9" ht="15.75" customHeight="1">
      <c r="A11609" s="52">
        <v>20182</v>
      </c>
      <c r="B11609" s="52" t="s">
        <v>14477</v>
      </c>
      <c r="C11609" s="52" t="s">
        <v>10358</v>
      </c>
      <c r="D11609" s="808">
        <v>32.880000000000003</v>
      </c>
      <c r="E11609" s="757"/>
      <c r="F11609" s="757"/>
      <c r="G11609" s="757"/>
      <c r="H11609" s="757"/>
      <c r="I11609" s="757"/>
    </row>
    <row r="11610" spans="1:9" ht="15.75" customHeight="1">
      <c r="A11610" s="52">
        <v>7119</v>
      </c>
      <c r="B11610" s="52" t="s">
        <v>14478</v>
      </c>
      <c r="C11610" s="52" t="s">
        <v>10358</v>
      </c>
      <c r="D11610" s="808">
        <v>13.11</v>
      </c>
      <c r="E11610" s="757"/>
      <c r="F11610" s="757"/>
      <c r="G11610" s="757"/>
      <c r="H11610" s="757"/>
      <c r="I11610" s="757"/>
    </row>
    <row r="11611" spans="1:9" ht="15.75" customHeight="1">
      <c r="A11611" s="52">
        <v>7126</v>
      </c>
      <c r="B11611" s="52" t="s">
        <v>14479</v>
      </c>
      <c r="C11611" s="52" t="s">
        <v>10358</v>
      </c>
      <c r="D11611" s="808">
        <v>26.76</v>
      </c>
      <c r="E11611" s="757"/>
      <c r="F11611" s="757"/>
      <c r="G11611" s="757"/>
      <c r="H11611" s="757"/>
      <c r="I11611" s="757"/>
    </row>
    <row r="11612" spans="1:9" ht="15.75" customHeight="1">
      <c r="A11612" s="52">
        <v>7120</v>
      </c>
      <c r="B11612" s="52" t="s">
        <v>14480</v>
      </c>
      <c r="C11612" s="52" t="s">
        <v>10358</v>
      </c>
      <c r="D11612" s="808">
        <v>10.06</v>
      </c>
      <c r="E11612" s="757"/>
      <c r="F11612" s="757"/>
      <c r="G11612" s="757"/>
      <c r="H11612" s="757"/>
      <c r="I11612" s="757"/>
    </row>
    <row r="11613" spans="1:9" ht="15.75" customHeight="1">
      <c r="A11613" s="52">
        <v>6319</v>
      </c>
      <c r="B11613" s="52" t="s">
        <v>14481</v>
      </c>
      <c r="C11613" s="52" t="s">
        <v>10358</v>
      </c>
      <c r="D11613" s="808">
        <v>51.58</v>
      </c>
      <c r="E11613" s="757"/>
      <c r="F11613" s="757"/>
      <c r="G11613" s="757"/>
      <c r="H11613" s="757"/>
      <c r="I11613" s="757"/>
    </row>
    <row r="11614" spans="1:9" ht="15.75" customHeight="1">
      <c r="A11614" s="52">
        <v>6304</v>
      </c>
      <c r="B11614" s="52" t="s">
        <v>14482</v>
      </c>
      <c r="C11614" s="52" t="s">
        <v>10358</v>
      </c>
      <c r="D11614" s="808">
        <v>51.58</v>
      </c>
      <c r="E11614" s="757"/>
      <c r="F11614" s="757"/>
      <c r="G11614" s="757"/>
      <c r="H11614" s="757"/>
      <c r="I11614" s="757"/>
    </row>
    <row r="11615" spans="1:9" ht="15.75" customHeight="1">
      <c r="A11615" s="52">
        <v>21116</v>
      </c>
      <c r="B11615" s="52" t="s">
        <v>14483</v>
      </c>
      <c r="C11615" s="52" t="s">
        <v>10358</v>
      </c>
      <c r="D11615" s="808">
        <v>39.06</v>
      </c>
      <c r="E11615" s="757"/>
      <c r="F11615" s="757"/>
      <c r="G11615" s="757"/>
      <c r="H11615" s="757"/>
      <c r="I11615" s="757"/>
    </row>
    <row r="11616" spans="1:9" ht="15.75" customHeight="1">
      <c r="A11616" s="52">
        <v>6320</v>
      </c>
      <c r="B11616" s="52" t="s">
        <v>14484</v>
      </c>
      <c r="C11616" s="52" t="s">
        <v>10358</v>
      </c>
      <c r="D11616" s="808">
        <v>26.56</v>
      </c>
      <c r="E11616" s="757"/>
      <c r="F11616" s="757"/>
      <c r="G11616" s="757"/>
      <c r="H11616" s="757"/>
      <c r="I11616" s="757"/>
    </row>
    <row r="11617" spans="1:9" ht="15.75" customHeight="1">
      <c r="A11617" s="52">
        <v>6303</v>
      </c>
      <c r="B11617" s="52" t="s">
        <v>14485</v>
      </c>
      <c r="C11617" s="52" t="s">
        <v>10358</v>
      </c>
      <c r="D11617" s="808">
        <v>26.56</v>
      </c>
      <c r="E11617" s="757"/>
      <c r="F11617" s="757"/>
      <c r="G11617" s="757"/>
      <c r="H11617" s="757"/>
      <c r="I11617" s="757"/>
    </row>
    <row r="11618" spans="1:9" ht="15.75" customHeight="1">
      <c r="A11618" s="52">
        <v>6308</v>
      </c>
      <c r="B11618" s="52" t="s">
        <v>14486</v>
      </c>
      <c r="C11618" s="52" t="s">
        <v>10358</v>
      </c>
      <c r="D11618" s="808">
        <v>142.72999999999999</v>
      </c>
      <c r="E11618" s="757"/>
      <c r="F11618" s="757"/>
      <c r="G11618" s="757"/>
      <c r="H11618" s="757"/>
      <c r="I11618" s="757"/>
    </row>
    <row r="11619" spans="1:9" ht="15.75" customHeight="1">
      <c r="A11619" s="52">
        <v>6317</v>
      </c>
      <c r="B11619" s="52" t="s">
        <v>14487</v>
      </c>
      <c r="C11619" s="52" t="s">
        <v>10358</v>
      </c>
      <c r="D11619" s="808">
        <v>142.72999999999999</v>
      </c>
      <c r="E11619" s="757"/>
      <c r="F11619" s="757"/>
      <c r="G11619" s="757"/>
      <c r="H11619" s="757"/>
      <c r="I11619" s="757"/>
    </row>
    <row r="11620" spans="1:9" ht="15.75" customHeight="1">
      <c r="A11620" s="52">
        <v>6307</v>
      </c>
      <c r="B11620" s="52" t="s">
        <v>14488</v>
      </c>
      <c r="C11620" s="52" t="s">
        <v>10358</v>
      </c>
      <c r="D11620" s="808">
        <v>142.72999999999999</v>
      </c>
      <c r="E11620" s="757"/>
      <c r="F11620" s="757"/>
      <c r="G11620" s="757"/>
      <c r="H11620" s="757"/>
      <c r="I11620" s="757"/>
    </row>
    <row r="11621" spans="1:9" ht="15.75" customHeight="1">
      <c r="A11621" s="52">
        <v>6309</v>
      </c>
      <c r="B11621" s="52" t="s">
        <v>14489</v>
      </c>
      <c r="C11621" s="52" t="s">
        <v>10358</v>
      </c>
      <c r="D11621" s="808">
        <v>146.88</v>
      </c>
      <c r="E11621" s="757"/>
      <c r="F11621" s="757"/>
      <c r="G11621" s="757"/>
      <c r="H11621" s="757"/>
      <c r="I11621" s="757"/>
    </row>
    <row r="11622" spans="1:9" ht="15.75" customHeight="1">
      <c r="A11622" s="52">
        <v>6318</v>
      </c>
      <c r="B11622" s="52" t="s">
        <v>14490</v>
      </c>
      <c r="C11622" s="52" t="s">
        <v>10358</v>
      </c>
      <c r="D11622" s="808">
        <v>76.989999999999995</v>
      </c>
      <c r="E11622" s="757"/>
      <c r="F11622" s="757"/>
      <c r="G11622" s="757"/>
      <c r="H11622" s="757"/>
      <c r="I11622" s="757"/>
    </row>
    <row r="11623" spans="1:9" ht="15.75" customHeight="1">
      <c r="A11623" s="52">
        <v>6306</v>
      </c>
      <c r="B11623" s="52" t="s">
        <v>14491</v>
      </c>
      <c r="C11623" s="52" t="s">
        <v>10358</v>
      </c>
      <c r="D11623" s="808">
        <v>76.989999999999995</v>
      </c>
      <c r="E11623" s="757"/>
      <c r="F11623" s="757"/>
      <c r="G11623" s="757"/>
      <c r="H11623" s="757"/>
      <c r="I11623" s="757"/>
    </row>
    <row r="11624" spans="1:9" ht="15.75" customHeight="1">
      <c r="A11624" s="52">
        <v>6305</v>
      </c>
      <c r="B11624" s="52" t="s">
        <v>14492</v>
      </c>
      <c r="C11624" s="52" t="s">
        <v>10358</v>
      </c>
      <c r="D11624" s="808">
        <v>76.989999999999995</v>
      </c>
      <c r="E11624" s="757"/>
      <c r="F11624" s="757"/>
      <c r="G11624" s="757"/>
      <c r="H11624" s="757"/>
      <c r="I11624" s="757"/>
    </row>
    <row r="11625" spans="1:9" ht="15.75" customHeight="1">
      <c r="A11625" s="52">
        <v>6302</v>
      </c>
      <c r="B11625" s="52" t="s">
        <v>14493</v>
      </c>
      <c r="C11625" s="52" t="s">
        <v>10358</v>
      </c>
      <c r="D11625" s="808">
        <v>16.329999999999998</v>
      </c>
      <c r="E11625" s="757"/>
      <c r="F11625" s="757"/>
      <c r="G11625" s="757"/>
      <c r="H11625" s="757"/>
      <c r="I11625" s="757"/>
    </row>
    <row r="11626" spans="1:9" ht="15.75" customHeight="1">
      <c r="A11626" s="52">
        <v>6312</v>
      </c>
      <c r="B11626" s="52" t="s">
        <v>14494</v>
      </c>
      <c r="C11626" s="52" t="s">
        <v>10358</v>
      </c>
      <c r="D11626" s="808">
        <v>205.31</v>
      </c>
      <c r="E11626" s="757"/>
      <c r="F11626" s="757"/>
      <c r="G11626" s="757"/>
      <c r="H11626" s="757"/>
      <c r="I11626" s="757"/>
    </row>
    <row r="11627" spans="1:9" ht="15.75" customHeight="1">
      <c r="A11627" s="52">
        <v>6311</v>
      </c>
      <c r="B11627" s="52" t="s">
        <v>14495</v>
      </c>
      <c r="C11627" s="52" t="s">
        <v>10358</v>
      </c>
      <c r="D11627" s="808">
        <v>205.31</v>
      </c>
      <c r="E11627" s="757"/>
      <c r="F11627" s="757"/>
      <c r="G11627" s="757"/>
      <c r="H11627" s="757"/>
      <c r="I11627" s="757"/>
    </row>
    <row r="11628" spans="1:9" ht="15.75" customHeight="1">
      <c r="A11628" s="52">
        <v>6310</v>
      </c>
      <c r="B11628" s="52" t="s">
        <v>14496</v>
      </c>
      <c r="C11628" s="52" t="s">
        <v>10358</v>
      </c>
      <c r="D11628" s="808">
        <v>205.31</v>
      </c>
      <c r="E11628" s="757"/>
      <c r="F11628" s="757"/>
      <c r="G11628" s="757"/>
      <c r="H11628" s="757"/>
      <c r="I11628" s="757"/>
    </row>
    <row r="11629" spans="1:9" ht="15.75" customHeight="1">
      <c r="A11629" s="52">
        <v>6314</v>
      </c>
      <c r="B11629" s="52" t="s">
        <v>14497</v>
      </c>
      <c r="C11629" s="52" t="s">
        <v>10358</v>
      </c>
      <c r="D11629" s="808">
        <v>205.31</v>
      </c>
      <c r="E11629" s="757"/>
      <c r="F11629" s="757"/>
      <c r="G11629" s="757"/>
      <c r="H11629" s="757"/>
      <c r="I11629" s="757"/>
    </row>
    <row r="11630" spans="1:9" ht="15.75" customHeight="1">
      <c r="A11630" s="52">
        <v>6313</v>
      </c>
      <c r="B11630" s="52" t="s">
        <v>14498</v>
      </c>
      <c r="C11630" s="52" t="s">
        <v>10358</v>
      </c>
      <c r="D11630" s="808">
        <v>205.31</v>
      </c>
      <c r="E11630" s="757"/>
      <c r="F11630" s="757"/>
      <c r="G11630" s="757"/>
      <c r="H11630" s="757"/>
      <c r="I11630" s="757"/>
    </row>
    <row r="11631" spans="1:9" ht="15.75" customHeight="1">
      <c r="A11631" s="52">
        <v>6315</v>
      </c>
      <c r="B11631" s="52" t="s">
        <v>14499</v>
      </c>
      <c r="C11631" s="52" t="s">
        <v>10358</v>
      </c>
      <c r="D11631" s="808">
        <v>388.74</v>
      </c>
      <c r="E11631" s="757"/>
      <c r="F11631" s="757"/>
      <c r="G11631" s="757"/>
      <c r="H11631" s="757"/>
      <c r="I11631" s="757"/>
    </row>
    <row r="11632" spans="1:9" ht="15.75" customHeight="1">
      <c r="A11632" s="52">
        <v>6316</v>
      </c>
      <c r="B11632" s="52" t="s">
        <v>14500</v>
      </c>
      <c r="C11632" s="52" t="s">
        <v>10358</v>
      </c>
      <c r="D11632" s="808">
        <v>388.74</v>
      </c>
      <c r="E11632" s="757"/>
      <c r="F11632" s="757"/>
      <c r="G11632" s="757"/>
      <c r="H11632" s="757"/>
      <c r="I11632" s="757"/>
    </row>
    <row r="11633" spans="1:9" ht="15.75" customHeight="1">
      <c r="A11633" s="52">
        <v>38878</v>
      </c>
      <c r="B11633" s="52" t="s">
        <v>14501</v>
      </c>
      <c r="C11633" s="52" t="s">
        <v>10358</v>
      </c>
      <c r="D11633" s="808">
        <v>14.59</v>
      </c>
      <c r="E11633" s="757"/>
      <c r="F11633" s="757"/>
      <c r="G11633" s="757"/>
      <c r="H11633" s="757"/>
      <c r="I11633" s="757"/>
    </row>
    <row r="11634" spans="1:9" ht="15.75" customHeight="1">
      <c r="A11634" s="52">
        <v>38879</v>
      </c>
      <c r="B11634" s="52" t="s">
        <v>14502</v>
      </c>
      <c r="C11634" s="52" t="s">
        <v>10358</v>
      </c>
      <c r="D11634" s="808">
        <v>27.36</v>
      </c>
      <c r="E11634" s="757"/>
      <c r="F11634" s="757"/>
      <c r="G11634" s="757"/>
      <c r="H11634" s="757"/>
      <c r="I11634" s="757"/>
    </row>
    <row r="11635" spans="1:9" ht="15.75" customHeight="1">
      <c r="A11635" s="52">
        <v>38881</v>
      </c>
      <c r="B11635" s="52" t="s">
        <v>14503</v>
      </c>
      <c r="C11635" s="52" t="s">
        <v>10358</v>
      </c>
      <c r="D11635" s="808">
        <v>14.31</v>
      </c>
      <c r="E11635" s="757"/>
      <c r="F11635" s="757"/>
      <c r="G11635" s="757"/>
      <c r="H11635" s="757"/>
      <c r="I11635" s="757"/>
    </row>
    <row r="11636" spans="1:9" ht="15.75" customHeight="1">
      <c r="A11636" s="52">
        <v>38880</v>
      </c>
      <c r="B11636" s="52" t="s">
        <v>14504</v>
      </c>
      <c r="C11636" s="52" t="s">
        <v>10358</v>
      </c>
      <c r="D11636" s="808">
        <v>15</v>
      </c>
      <c r="E11636" s="757"/>
      <c r="F11636" s="757"/>
      <c r="G11636" s="757"/>
      <c r="H11636" s="757"/>
      <c r="I11636" s="757"/>
    </row>
    <row r="11637" spans="1:9" ht="15.75" customHeight="1">
      <c r="A11637" s="52">
        <v>38882</v>
      </c>
      <c r="B11637" s="52" t="s">
        <v>14505</v>
      </c>
      <c r="C11637" s="52" t="s">
        <v>10358</v>
      </c>
      <c r="D11637" s="808">
        <v>15.53</v>
      </c>
      <c r="E11637" s="757"/>
      <c r="F11637" s="757"/>
      <c r="G11637" s="757"/>
      <c r="H11637" s="757"/>
      <c r="I11637" s="757"/>
    </row>
    <row r="11638" spans="1:9" ht="15.75" customHeight="1">
      <c r="A11638" s="52">
        <v>38883</v>
      </c>
      <c r="B11638" s="52" t="s">
        <v>14506</v>
      </c>
      <c r="C11638" s="52" t="s">
        <v>10358</v>
      </c>
      <c r="D11638" s="808">
        <v>22.98</v>
      </c>
      <c r="E11638" s="757"/>
      <c r="F11638" s="757"/>
      <c r="G11638" s="757"/>
      <c r="H11638" s="757"/>
      <c r="I11638" s="757"/>
    </row>
    <row r="11639" spans="1:9" ht="15.75" customHeight="1">
      <c r="A11639" s="52">
        <v>38884</v>
      </c>
      <c r="B11639" s="52" t="s">
        <v>14507</v>
      </c>
      <c r="C11639" s="52" t="s">
        <v>10358</v>
      </c>
      <c r="D11639" s="808">
        <v>24.94</v>
      </c>
      <c r="E11639" s="757"/>
      <c r="F11639" s="757"/>
      <c r="G11639" s="757"/>
      <c r="H11639" s="757"/>
      <c r="I11639" s="757"/>
    </row>
    <row r="11640" spans="1:9" ht="15.75" customHeight="1">
      <c r="A11640" s="52">
        <v>38885</v>
      </c>
      <c r="B11640" s="52" t="s">
        <v>14508</v>
      </c>
      <c r="C11640" s="52" t="s">
        <v>10358</v>
      </c>
      <c r="D11640" s="808">
        <v>24.13</v>
      </c>
      <c r="E11640" s="757"/>
      <c r="F11640" s="757"/>
      <c r="G11640" s="757"/>
      <c r="H11640" s="757"/>
      <c r="I11640" s="757"/>
    </row>
    <row r="11641" spans="1:9" ht="15.75" customHeight="1">
      <c r="A11641" s="52">
        <v>38886</v>
      </c>
      <c r="B11641" s="52" t="s">
        <v>14509</v>
      </c>
      <c r="C11641" s="52" t="s">
        <v>10358</v>
      </c>
      <c r="D11641" s="808">
        <v>26.04</v>
      </c>
      <c r="E11641" s="757"/>
      <c r="F11641" s="757"/>
      <c r="G11641" s="757"/>
      <c r="H11641" s="757"/>
      <c r="I11641" s="757"/>
    </row>
    <row r="11642" spans="1:9" ht="15.75" customHeight="1">
      <c r="A11642" s="52">
        <v>38887</v>
      </c>
      <c r="B11642" s="52" t="s">
        <v>14510</v>
      </c>
      <c r="C11642" s="52" t="s">
        <v>10358</v>
      </c>
      <c r="D11642" s="808">
        <v>23.39</v>
      </c>
      <c r="E11642" s="757"/>
      <c r="F11642" s="757"/>
      <c r="G11642" s="757"/>
      <c r="H11642" s="757"/>
      <c r="I11642" s="757"/>
    </row>
    <row r="11643" spans="1:9" ht="15.75" customHeight="1">
      <c r="A11643" s="52">
        <v>38888</v>
      </c>
      <c r="B11643" s="52" t="s">
        <v>14511</v>
      </c>
      <c r="C11643" s="52" t="s">
        <v>10358</v>
      </c>
      <c r="D11643" s="808">
        <v>27.8</v>
      </c>
      <c r="E11643" s="757"/>
      <c r="F11643" s="757"/>
      <c r="G11643" s="757"/>
      <c r="H11643" s="757"/>
      <c r="I11643" s="757"/>
    </row>
    <row r="11644" spans="1:9" ht="15.75" customHeight="1">
      <c r="A11644" s="52">
        <v>38890</v>
      </c>
      <c r="B11644" s="52" t="s">
        <v>14512</v>
      </c>
      <c r="C11644" s="52" t="s">
        <v>10358</v>
      </c>
      <c r="D11644" s="808">
        <v>41.33</v>
      </c>
      <c r="E11644" s="757"/>
      <c r="F11644" s="757"/>
      <c r="G11644" s="757"/>
      <c r="H11644" s="757"/>
      <c r="I11644" s="757"/>
    </row>
    <row r="11645" spans="1:9" ht="15.75" customHeight="1">
      <c r="A11645" s="52">
        <v>38893</v>
      </c>
      <c r="B11645" s="52" t="s">
        <v>14513</v>
      </c>
      <c r="C11645" s="52" t="s">
        <v>10358</v>
      </c>
      <c r="D11645" s="808">
        <v>33.24</v>
      </c>
      <c r="E11645" s="757"/>
      <c r="F11645" s="757"/>
      <c r="G11645" s="757"/>
      <c r="H11645" s="757"/>
      <c r="I11645" s="757"/>
    </row>
    <row r="11646" spans="1:9" ht="15.75" customHeight="1">
      <c r="A11646" s="52">
        <v>38894</v>
      </c>
      <c r="B11646" s="52" t="s">
        <v>14514</v>
      </c>
      <c r="C11646" s="52" t="s">
        <v>10358</v>
      </c>
      <c r="D11646" s="808">
        <v>42.21</v>
      </c>
      <c r="E11646" s="757"/>
      <c r="F11646" s="757"/>
      <c r="G11646" s="757"/>
      <c r="H11646" s="757"/>
      <c r="I11646" s="757"/>
    </row>
    <row r="11647" spans="1:9" ht="15.75" customHeight="1">
      <c r="A11647" s="52">
        <v>38896</v>
      </c>
      <c r="B11647" s="52" t="s">
        <v>14515</v>
      </c>
      <c r="C11647" s="52" t="s">
        <v>10358</v>
      </c>
      <c r="D11647" s="808">
        <v>43.05</v>
      </c>
      <c r="E11647" s="757"/>
      <c r="F11647" s="757"/>
      <c r="G11647" s="757"/>
      <c r="H11647" s="757"/>
      <c r="I11647" s="757"/>
    </row>
    <row r="11648" spans="1:9" ht="15.75" customHeight="1">
      <c r="A11648" s="52">
        <v>39324</v>
      </c>
      <c r="B11648" s="52" t="s">
        <v>14516</v>
      </c>
      <c r="C11648" s="52" t="s">
        <v>10358</v>
      </c>
      <c r="D11648" s="808">
        <v>5.29</v>
      </c>
      <c r="E11648" s="757"/>
      <c r="F11648" s="757"/>
      <c r="G11648" s="757"/>
      <c r="H11648" s="757"/>
      <c r="I11648" s="757"/>
    </row>
    <row r="11649" spans="1:9" ht="15.75" customHeight="1">
      <c r="A11649" s="52">
        <v>39325</v>
      </c>
      <c r="B11649" s="52" t="s">
        <v>14517</v>
      </c>
      <c r="C11649" s="52" t="s">
        <v>10358</v>
      </c>
      <c r="D11649" s="808">
        <v>7.97</v>
      </c>
      <c r="E11649" s="757"/>
      <c r="F11649" s="757"/>
      <c r="G11649" s="757"/>
      <c r="H11649" s="757"/>
      <c r="I11649" s="757"/>
    </row>
    <row r="11650" spans="1:9" ht="15.75" customHeight="1">
      <c r="A11650" s="52">
        <v>39326</v>
      </c>
      <c r="B11650" s="52" t="s">
        <v>14518</v>
      </c>
      <c r="C11650" s="52" t="s">
        <v>10358</v>
      </c>
      <c r="D11650" s="808">
        <v>28.59</v>
      </c>
      <c r="E11650" s="757"/>
      <c r="F11650" s="757"/>
      <c r="G11650" s="757"/>
      <c r="H11650" s="757"/>
      <c r="I11650" s="757"/>
    </row>
    <row r="11651" spans="1:9" ht="15.75" customHeight="1">
      <c r="A11651" s="52">
        <v>39327</v>
      </c>
      <c r="B11651" s="52" t="s">
        <v>14519</v>
      </c>
      <c r="C11651" s="52" t="s">
        <v>10358</v>
      </c>
      <c r="D11651" s="808">
        <v>43.13</v>
      </c>
      <c r="E11651" s="757"/>
      <c r="F11651" s="757"/>
      <c r="G11651" s="757"/>
      <c r="H11651" s="757"/>
      <c r="I11651" s="757"/>
    </row>
    <row r="11652" spans="1:9" ht="15.75" customHeight="1">
      <c r="A11652" s="52">
        <v>11378</v>
      </c>
      <c r="B11652" s="52" t="s">
        <v>14520</v>
      </c>
      <c r="C11652" s="52" t="s">
        <v>10358</v>
      </c>
      <c r="D11652" s="808">
        <v>96.97</v>
      </c>
      <c r="E11652" s="757"/>
      <c r="F11652" s="757"/>
      <c r="G11652" s="757"/>
      <c r="H11652" s="757"/>
      <c r="I11652" s="757"/>
    </row>
    <row r="11653" spans="1:9" ht="15.75" customHeight="1">
      <c r="A11653" s="52">
        <v>11379</v>
      </c>
      <c r="B11653" s="52" t="s">
        <v>14521</v>
      </c>
      <c r="C11653" s="52" t="s">
        <v>10358</v>
      </c>
      <c r="D11653" s="808">
        <v>81.94</v>
      </c>
      <c r="E11653" s="757"/>
      <c r="F11653" s="757"/>
      <c r="G11653" s="757"/>
      <c r="H11653" s="757"/>
      <c r="I11653" s="757"/>
    </row>
    <row r="11654" spans="1:9" ht="15.75" customHeight="1">
      <c r="A11654" s="52">
        <v>11493</v>
      </c>
      <c r="B11654" s="52" t="s">
        <v>14522</v>
      </c>
      <c r="C11654" s="52" t="s">
        <v>10358</v>
      </c>
      <c r="D11654" s="808">
        <v>47.26</v>
      </c>
      <c r="E11654" s="757"/>
      <c r="F11654" s="757"/>
      <c r="G11654" s="757"/>
      <c r="H11654" s="757"/>
      <c r="I11654" s="757"/>
    </row>
    <row r="11655" spans="1:9" ht="15.75" customHeight="1">
      <c r="A11655" s="52">
        <v>7106</v>
      </c>
      <c r="B11655" s="52" t="s">
        <v>14523</v>
      </c>
      <c r="C11655" s="52" t="s">
        <v>10358</v>
      </c>
      <c r="D11655" s="808">
        <v>165.6</v>
      </c>
      <c r="E11655" s="757"/>
      <c r="F11655" s="757"/>
      <c r="G11655" s="757"/>
      <c r="H11655" s="757"/>
      <c r="I11655" s="757"/>
    </row>
    <row r="11656" spans="1:9" ht="15.75" customHeight="1">
      <c r="A11656" s="52">
        <v>7104</v>
      </c>
      <c r="B11656" s="52" t="s">
        <v>14524</v>
      </c>
      <c r="C11656" s="52" t="s">
        <v>10358</v>
      </c>
      <c r="D11656" s="808">
        <v>4.46</v>
      </c>
      <c r="E11656" s="757"/>
      <c r="F11656" s="757"/>
      <c r="G11656" s="757"/>
      <c r="H11656" s="757"/>
      <c r="I11656" s="757"/>
    </row>
    <row r="11657" spans="1:9" ht="15.75" customHeight="1">
      <c r="A11657" s="52">
        <v>7136</v>
      </c>
      <c r="B11657" s="52" t="s">
        <v>14525</v>
      </c>
      <c r="C11657" s="52" t="s">
        <v>10358</v>
      </c>
      <c r="D11657" s="808">
        <v>7.77</v>
      </c>
      <c r="E11657" s="757"/>
      <c r="F11657" s="757"/>
      <c r="G11657" s="757"/>
      <c r="H11657" s="757"/>
      <c r="I11657" s="757"/>
    </row>
    <row r="11658" spans="1:9" ht="15.75" customHeight="1">
      <c r="A11658" s="52">
        <v>7128</v>
      </c>
      <c r="B11658" s="52" t="s">
        <v>14526</v>
      </c>
      <c r="C11658" s="52" t="s">
        <v>10358</v>
      </c>
      <c r="D11658" s="808">
        <v>10.08</v>
      </c>
      <c r="E11658" s="757"/>
      <c r="F11658" s="757"/>
      <c r="G11658" s="757"/>
      <c r="H11658" s="757"/>
      <c r="I11658" s="757"/>
    </row>
    <row r="11659" spans="1:9" ht="15.75" customHeight="1">
      <c r="A11659" s="52">
        <v>7108</v>
      </c>
      <c r="B11659" s="52" t="s">
        <v>14527</v>
      </c>
      <c r="C11659" s="52" t="s">
        <v>10358</v>
      </c>
      <c r="D11659" s="808">
        <v>10.06</v>
      </c>
      <c r="E11659" s="757"/>
      <c r="F11659" s="757"/>
      <c r="G11659" s="757"/>
      <c r="H11659" s="757"/>
      <c r="I11659" s="757"/>
    </row>
    <row r="11660" spans="1:9" ht="15.75" customHeight="1">
      <c r="A11660" s="52">
        <v>7129</v>
      </c>
      <c r="B11660" s="52" t="s">
        <v>14528</v>
      </c>
      <c r="C11660" s="52" t="s">
        <v>10358</v>
      </c>
      <c r="D11660" s="808">
        <v>11.84</v>
      </c>
      <c r="E11660" s="757"/>
      <c r="F11660" s="757"/>
      <c r="G11660" s="757"/>
      <c r="H11660" s="757"/>
      <c r="I11660" s="757"/>
    </row>
    <row r="11661" spans="1:9" ht="15.75" customHeight="1">
      <c r="A11661" s="52">
        <v>7130</v>
      </c>
      <c r="B11661" s="52" t="s">
        <v>14529</v>
      </c>
      <c r="C11661" s="52" t="s">
        <v>10358</v>
      </c>
      <c r="D11661" s="808">
        <v>17.2</v>
      </c>
      <c r="E11661" s="757"/>
      <c r="F11661" s="757"/>
      <c r="G11661" s="757"/>
      <c r="H11661" s="757"/>
      <c r="I11661" s="757"/>
    </row>
    <row r="11662" spans="1:9" ht="15.75" customHeight="1">
      <c r="A11662" s="52">
        <v>7131</v>
      </c>
      <c r="B11662" s="52" t="s">
        <v>14530</v>
      </c>
      <c r="C11662" s="52" t="s">
        <v>10358</v>
      </c>
      <c r="D11662" s="808">
        <v>21.04</v>
      </c>
      <c r="E11662" s="757"/>
      <c r="F11662" s="757"/>
      <c r="G11662" s="757"/>
      <c r="H11662" s="757"/>
      <c r="I11662" s="757"/>
    </row>
    <row r="11663" spans="1:9" ht="15.75" customHeight="1">
      <c r="A11663" s="52">
        <v>7132</v>
      </c>
      <c r="B11663" s="52" t="s">
        <v>14531</v>
      </c>
      <c r="C11663" s="52" t="s">
        <v>10358</v>
      </c>
      <c r="D11663" s="808">
        <v>49.53</v>
      </c>
      <c r="E11663" s="757"/>
      <c r="F11663" s="757"/>
      <c r="G11663" s="757"/>
      <c r="H11663" s="757"/>
      <c r="I11663" s="757"/>
    </row>
    <row r="11664" spans="1:9" ht="15.75" customHeight="1">
      <c r="A11664" s="52">
        <v>7133</v>
      </c>
      <c r="B11664" s="52" t="s">
        <v>14532</v>
      </c>
      <c r="C11664" s="52" t="s">
        <v>10358</v>
      </c>
      <c r="D11664" s="808">
        <v>114.46</v>
      </c>
      <c r="E11664" s="757"/>
      <c r="F11664" s="757"/>
      <c r="G11664" s="757"/>
      <c r="H11664" s="757"/>
      <c r="I11664" s="757"/>
    </row>
    <row r="11665" spans="1:9" ht="15.75" customHeight="1">
      <c r="A11665" s="52">
        <v>37420</v>
      </c>
      <c r="B11665" s="52" t="s">
        <v>14533</v>
      </c>
      <c r="C11665" s="52" t="s">
        <v>10358</v>
      </c>
      <c r="D11665" s="808">
        <v>39.18</v>
      </c>
      <c r="E11665" s="757"/>
      <c r="F11665" s="757"/>
      <c r="G11665" s="757"/>
      <c r="H11665" s="757"/>
      <c r="I11665" s="757"/>
    </row>
    <row r="11666" spans="1:9" ht="15.75" customHeight="1">
      <c r="A11666" s="52">
        <v>37421</v>
      </c>
      <c r="B11666" s="52" t="s">
        <v>14534</v>
      </c>
      <c r="C11666" s="52" t="s">
        <v>10358</v>
      </c>
      <c r="D11666" s="808">
        <v>53.55</v>
      </c>
      <c r="E11666" s="757"/>
      <c r="F11666" s="757"/>
      <c r="G11666" s="757"/>
      <c r="H11666" s="757"/>
      <c r="I11666" s="757"/>
    </row>
    <row r="11667" spans="1:9" ht="15.75" customHeight="1">
      <c r="A11667" s="52">
        <v>37422</v>
      </c>
      <c r="B11667" s="52" t="s">
        <v>14535</v>
      </c>
      <c r="C11667" s="52" t="s">
        <v>10358</v>
      </c>
      <c r="D11667" s="808">
        <v>50.12</v>
      </c>
      <c r="E11667" s="757"/>
      <c r="F11667" s="757"/>
      <c r="G11667" s="757"/>
      <c r="H11667" s="757"/>
      <c r="I11667" s="757"/>
    </row>
    <row r="11668" spans="1:9" ht="15.75" customHeight="1">
      <c r="A11668" s="52">
        <v>37443</v>
      </c>
      <c r="B11668" s="52" t="s">
        <v>14536</v>
      </c>
      <c r="C11668" s="52" t="s">
        <v>10358</v>
      </c>
      <c r="D11668" s="808">
        <v>200.98</v>
      </c>
      <c r="E11668" s="757"/>
      <c r="F11668" s="757"/>
      <c r="G11668" s="757"/>
      <c r="H11668" s="757"/>
      <c r="I11668" s="757"/>
    </row>
    <row r="11669" spans="1:9" ht="15.75" customHeight="1">
      <c r="A11669" s="52">
        <v>37444</v>
      </c>
      <c r="B11669" s="52" t="s">
        <v>14537</v>
      </c>
      <c r="C11669" s="52" t="s">
        <v>10358</v>
      </c>
      <c r="D11669" s="808">
        <v>204.39</v>
      </c>
      <c r="E11669" s="757"/>
      <c r="F11669" s="757"/>
      <c r="G11669" s="757"/>
      <c r="H11669" s="757"/>
      <c r="I11669" s="757"/>
    </row>
    <row r="11670" spans="1:9" ht="15.75" customHeight="1">
      <c r="A11670" s="52">
        <v>37445</v>
      </c>
      <c r="B11670" s="52" t="s">
        <v>14538</v>
      </c>
      <c r="C11670" s="52" t="s">
        <v>10358</v>
      </c>
      <c r="D11670" s="808">
        <v>309.79000000000002</v>
      </c>
      <c r="E11670" s="757"/>
      <c r="F11670" s="757"/>
      <c r="G11670" s="757"/>
      <c r="H11670" s="757"/>
      <c r="I11670" s="757"/>
    </row>
    <row r="11671" spans="1:9" ht="15.75" customHeight="1">
      <c r="A11671" s="52">
        <v>37446</v>
      </c>
      <c r="B11671" s="52" t="s">
        <v>14539</v>
      </c>
      <c r="C11671" s="52" t="s">
        <v>10358</v>
      </c>
      <c r="D11671" s="808">
        <v>337.72</v>
      </c>
      <c r="E11671" s="757"/>
      <c r="F11671" s="757"/>
      <c r="G11671" s="757"/>
      <c r="H11671" s="757"/>
      <c r="I11671" s="757"/>
    </row>
    <row r="11672" spans="1:9" ht="15.75" customHeight="1">
      <c r="A11672" s="52">
        <v>37447</v>
      </c>
      <c r="B11672" s="52" t="s">
        <v>14540</v>
      </c>
      <c r="C11672" s="52" t="s">
        <v>10358</v>
      </c>
      <c r="D11672" s="808">
        <v>343.01</v>
      </c>
      <c r="E11672" s="757"/>
      <c r="F11672" s="757"/>
      <c r="G11672" s="757"/>
      <c r="H11672" s="757"/>
      <c r="I11672" s="757"/>
    </row>
    <row r="11673" spans="1:9" ht="15.75" customHeight="1">
      <c r="A11673" s="52">
        <v>37448</v>
      </c>
      <c r="B11673" s="52" t="s">
        <v>14541</v>
      </c>
      <c r="C11673" s="52" t="s">
        <v>10358</v>
      </c>
      <c r="D11673" s="808">
        <v>470.49</v>
      </c>
      <c r="E11673" s="757"/>
      <c r="F11673" s="757"/>
      <c r="G11673" s="757"/>
      <c r="H11673" s="757"/>
      <c r="I11673" s="757"/>
    </row>
    <row r="11674" spans="1:9" ht="15.75" customHeight="1">
      <c r="A11674" s="52">
        <v>37440</v>
      </c>
      <c r="B11674" s="52" t="s">
        <v>14542</v>
      </c>
      <c r="C11674" s="52" t="s">
        <v>10358</v>
      </c>
      <c r="D11674" s="808">
        <v>159.52000000000001</v>
      </c>
      <c r="E11674" s="757"/>
      <c r="F11674" s="757"/>
      <c r="G11674" s="757"/>
      <c r="H11674" s="757"/>
      <c r="I11674" s="757"/>
    </row>
    <row r="11675" spans="1:9" ht="15.75" customHeight="1">
      <c r="A11675" s="52">
        <v>37441</v>
      </c>
      <c r="B11675" s="52" t="s">
        <v>14543</v>
      </c>
      <c r="C11675" s="52" t="s">
        <v>10358</v>
      </c>
      <c r="D11675" s="808">
        <v>159.52000000000001</v>
      </c>
      <c r="E11675" s="757"/>
      <c r="F11675" s="757"/>
      <c r="G11675" s="757"/>
      <c r="H11675" s="757"/>
      <c r="I11675" s="757"/>
    </row>
    <row r="11676" spans="1:9" ht="15.75" customHeight="1">
      <c r="A11676" s="52">
        <v>37442</v>
      </c>
      <c r="B11676" s="52" t="s">
        <v>14544</v>
      </c>
      <c r="C11676" s="52" t="s">
        <v>10358</v>
      </c>
      <c r="D11676" s="808">
        <v>192.13</v>
      </c>
      <c r="E11676" s="757"/>
      <c r="F11676" s="757"/>
      <c r="G11676" s="757"/>
      <c r="H11676" s="757"/>
      <c r="I11676" s="757"/>
    </row>
    <row r="11677" spans="1:9" ht="15.75" customHeight="1">
      <c r="A11677" s="52">
        <v>38017</v>
      </c>
      <c r="B11677" s="52" t="s">
        <v>14545</v>
      </c>
      <c r="C11677" s="52" t="s">
        <v>10358</v>
      </c>
      <c r="D11677" s="808">
        <v>10.81</v>
      </c>
      <c r="E11677" s="757"/>
      <c r="F11677" s="757"/>
      <c r="G11677" s="757"/>
      <c r="H11677" s="757"/>
      <c r="I11677" s="757"/>
    </row>
    <row r="11678" spans="1:9" ht="15.75" customHeight="1">
      <c r="A11678" s="52">
        <v>38018</v>
      </c>
      <c r="B11678" s="52" t="s">
        <v>14546</v>
      </c>
      <c r="C11678" s="52" t="s">
        <v>10358</v>
      </c>
      <c r="D11678" s="808">
        <v>12.15</v>
      </c>
      <c r="E11678" s="757"/>
      <c r="F11678" s="757"/>
      <c r="G11678" s="757"/>
      <c r="H11678" s="757"/>
      <c r="I11678" s="757"/>
    </row>
    <row r="11679" spans="1:9" ht="15.75" customHeight="1">
      <c r="A11679" s="52">
        <v>39895</v>
      </c>
      <c r="B11679" s="52" t="s">
        <v>14547</v>
      </c>
      <c r="C11679" s="52" t="s">
        <v>10358</v>
      </c>
      <c r="D11679" s="808">
        <v>48.65</v>
      </c>
      <c r="E11679" s="757"/>
      <c r="F11679" s="757"/>
      <c r="G11679" s="757"/>
      <c r="H11679" s="757"/>
      <c r="I11679" s="757"/>
    </row>
    <row r="11680" spans="1:9" ht="15.75" customHeight="1">
      <c r="A11680" s="52">
        <v>39896</v>
      </c>
      <c r="B11680" s="52" t="s">
        <v>14548</v>
      </c>
      <c r="C11680" s="52" t="s">
        <v>10358</v>
      </c>
      <c r="D11680" s="808">
        <v>71.3</v>
      </c>
      <c r="E11680" s="757"/>
      <c r="F11680" s="757"/>
      <c r="G11680" s="757"/>
      <c r="H11680" s="757"/>
      <c r="I11680" s="757"/>
    </row>
    <row r="11681" spans="1:9" ht="15.75" customHeight="1">
      <c r="A11681" s="52">
        <v>38873</v>
      </c>
      <c r="B11681" s="52" t="s">
        <v>14549</v>
      </c>
      <c r="C11681" s="52" t="s">
        <v>10358</v>
      </c>
      <c r="D11681" s="808">
        <v>12.94</v>
      </c>
      <c r="E11681" s="757"/>
      <c r="F11681" s="757"/>
      <c r="G11681" s="757"/>
      <c r="H11681" s="757"/>
      <c r="I11681" s="757"/>
    </row>
    <row r="11682" spans="1:9" ht="15.75" customHeight="1">
      <c r="A11682" s="52">
        <v>38874</v>
      </c>
      <c r="B11682" s="52" t="s">
        <v>14550</v>
      </c>
      <c r="C11682" s="52" t="s">
        <v>10358</v>
      </c>
      <c r="D11682" s="808">
        <v>15.74</v>
      </c>
      <c r="E11682" s="757"/>
      <c r="F11682" s="757"/>
      <c r="G11682" s="757"/>
      <c r="H11682" s="757"/>
      <c r="I11682" s="757"/>
    </row>
    <row r="11683" spans="1:9" ht="15.75" customHeight="1">
      <c r="A11683" s="52">
        <v>38875</v>
      </c>
      <c r="B11683" s="52" t="s">
        <v>14551</v>
      </c>
      <c r="C11683" s="52" t="s">
        <v>10358</v>
      </c>
      <c r="D11683" s="808">
        <v>27.82</v>
      </c>
      <c r="E11683" s="757"/>
      <c r="F11683" s="757"/>
      <c r="G11683" s="757"/>
      <c r="H11683" s="757"/>
      <c r="I11683" s="757"/>
    </row>
    <row r="11684" spans="1:9" ht="15.75" customHeight="1">
      <c r="A11684" s="52">
        <v>38876</v>
      </c>
      <c r="B11684" s="52" t="s">
        <v>14552</v>
      </c>
      <c r="C11684" s="52" t="s">
        <v>10358</v>
      </c>
      <c r="D11684" s="808">
        <v>37.43</v>
      </c>
      <c r="E11684" s="757"/>
      <c r="F11684" s="757"/>
      <c r="G11684" s="757"/>
      <c r="H11684" s="757"/>
      <c r="I11684" s="757"/>
    </row>
    <row r="11685" spans="1:9" ht="15.75" customHeight="1">
      <c r="A11685" s="52">
        <v>39000</v>
      </c>
      <c r="B11685" s="52" t="s">
        <v>14553</v>
      </c>
      <c r="C11685" s="52" t="s">
        <v>10358</v>
      </c>
      <c r="D11685" s="808">
        <v>32.35</v>
      </c>
      <c r="E11685" s="757"/>
      <c r="F11685" s="757"/>
      <c r="G11685" s="757"/>
      <c r="H11685" s="757"/>
      <c r="I11685" s="757"/>
    </row>
    <row r="11686" spans="1:9" ht="15.75" customHeight="1">
      <c r="A11686" s="52">
        <v>38674</v>
      </c>
      <c r="B11686" s="52" t="s">
        <v>14554</v>
      </c>
      <c r="C11686" s="52" t="s">
        <v>10358</v>
      </c>
      <c r="D11686" s="808">
        <v>36.369999999999997</v>
      </c>
      <c r="E11686" s="757"/>
      <c r="F11686" s="757"/>
      <c r="G11686" s="757"/>
      <c r="H11686" s="757"/>
      <c r="I11686" s="757"/>
    </row>
    <row r="11687" spans="1:9" ht="15.75" customHeight="1">
      <c r="A11687" s="52">
        <v>38911</v>
      </c>
      <c r="B11687" s="52" t="s">
        <v>14555</v>
      </c>
      <c r="C11687" s="52" t="s">
        <v>10358</v>
      </c>
      <c r="D11687" s="808">
        <v>46.42</v>
      </c>
      <c r="E11687" s="757"/>
      <c r="F11687" s="757"/>
      <c r="G11687" s="757"/>
      <c r="H11687" s="757"/>
      <c r="I11687" s="757"/>
    </row>
    <row r="11688" spans="1:9" ht="15.75" customHeight="1">
      <c r="A11688" s="52">
        <v>38912</v>
      </c>
      <c r="B11688" s="52" t="s">
        <v>14556</v>
      </c>
      <c r="C11688" s="52" t="s">
        <v>10358</v>
      </c>
      <c r="D11688" s="808">
        <v>58.99</v>
      </c>
      <c r="E11688" s="757"/>
      <c r="F11688" s="757"/>
      <c r="G11688" s="757"/>
      <c r="H11688" s="757"/>
      <c r="I11688" s="757"/>
    </row>
    <row r="11689" spans="1:9" ht="15.75" customHeight="1">
      <c r="A11689" s="52">
        <v>38019</v>
      </c>
      <c r="B11689" s="52" t="s">
        <v>14557</v>
      </c>
      <c r="C11689" s="52" t="s">
        <v>10358</v>
      </c>
      <c r="D11689" s="808">
        <v>7.69</v>
      </c>
      <c r="E11689" s="757"/>
      <c r="F11689" s="757"/>
      <c r="G11689" s="757"/>
      <c r="H11689" s="757"/>
      <c r="I11689" s="757"/>
    </row>
    <row r="11690" spans="1:9" ht="15.75" customHeight="1">
      <c r="A11690" s="52">
        <v>38020</v>
      </c>
      <c r="B11690" s="52" t="s">
        <v>14558</v>
      </c>
      <c r="C11690" s="52" t="s">
        <v>10358</v>
      </c>
      <c r="D11690" s="808">
        <v>9.48</v>
      </c>
      <c r="E11690" s="757"/>
      <c r="F11690" s="757"/>
      <c r="G11690" s="757"/>
      <c r="H11690" s="757"/>
      <c r="I11690" s="757"/>
    </row>
    <row r="11691" spans="1:9" ht="15.75" customHeight="1">
      <c r="A11691" s="52">
        <v>38454</v>
      </c>
      <c r="B11691" s="52" t="s">
        <v>14559</v>
      </c>
      <c r="C11691" s="52" t="s">
        <v>10358</v>
      </c>
      <c r="D11691" s="808">
        <v>12.13</v>
      </c>
      <c r="E11691" s="757"/>
      <c r="F11691" s="757"/>
      <c r="G11691" s="757"/>
      <c r="H11691" s="757"/>
      <c r="I11691" s="757"/>
    </row>
    <row r="11692" spans="1:9" ht="15.75" customHeight="1">
      <c r="A11692" s="52">
        <v>38455</v>
      </c>
      <c r="B11692" s="52" t="s">
        <v>14560</v>
      </c>
      <c r="C11692" s="52" t="s">
        <v>10358</v>
      </c>
      <c r="D11692" s="808">
        <v>16.239999999999998</v>
      </c>
      <c r="E11692" s="757"/>
      <c r="F11692" s="757"/>
      <c r="G11692" s="757"/>
      <c r="H11692" s="757"/>
      <c r="I11692" s="757"/>
    </row>
    <row r="11693" spans="1:9" ht="15.75" customHeight="1">
      <c r="A11693" s="52">
        <v>38462</v>
      </c>
      <c r="B11693" s="52" t="s">
        <v>14561</v>
      </c>
      <c r="C11693" s="52" t="s">
        <v>10358</v>
      </c>
      <c r="D11693" s="808">
        <v>261.85000000000002</v>
      </c>
      <c r="E11693" s="757"/>
      <c r="F11693" s="757"/>
      <c r="G11693" s="757"/>
      <c r="H11693" s="757"/>
      <c r="I11693" s="757"/>
    </row>
    <row r="11694" spans="1:9" ht="15.75" customHeight="1">
      <c r="A11694" s="52">
        <v>36362</v>
      </c>
      <c r="B11694" s="52" t="s">
        <v>14562</v>
      </c>
      <c r="C11694" s="52" t="s">
        <v>10358</v>
      </c>
      <c r="D11694" s="808">
        <v>3.61</v>
      </c>
      <c r="E11694" s="757"/>
      <c r="F11694" s="757"/>
      <c r="G11694" s="757"/>
      <c r="H11694" s="757"/>
      <c r="I11694" s="757"/>
    </row>
    <row r="11695" spans="1:9" ht="15.75" customHeight="1">
      <c r="A11695" s="52">
        <v>36298</v>
      </c>
      <c r="B11695" s="52" t="s">
        <v>14563</v>
      </c>
      <c r="C11695" s="52" t="s">
        <v>10358</v>
      </c>
      <c r="D11695" s="808">
        <v>3.11</v>
      </c>
      <c r="E11695" s="757"/>
      <c r="F11695" s="757"/>
      <c r="G11695" s="757"/>
      <c r="H11695" s="757"/>
      <c r="I11695" s="757"/>
    </row>
    <row r="11696" spans="1:9" ht="15.75" customHeight="1">
      <c r="A11696" s="52">
        <v>38456</v>
      </c>
      <c r="B11696" s="52" t="s">
        <v>14564</v>
      </c>
      <c r="C11696" s="52" t="s">
        <v>10358</v>
      </c>
      <c r="D11696" s="808">
        <v>7.74</v>
      </c>
      <c r="E11696" s="757"/>
      <c r="F11696" s="757"/>
      <c r="G11696" s="757"/>
      <c r="H11696" s="757"/>
      <c r="I11696" s="757"/>
    </row>
    <row r="11697" spans="1:9" ht="15.75" customHeight="1">
      <c r="A11697" s="52">
        <v>38457</v>
      </c>
      <c r="B11697" s="52" t="s">
        <v>14565</v>
      </c>
      <c r="C11697" s="52" t="s">
        <v>10358</v>
      </c>
      <c r="D11697" s="808">
        <v>14.11</v>
      </c>
      <c r="E11697" s="757"/>
      <c r="F11697" s="757"/>
      <c r="G11697" s="757"/>
      <c r="H11697" s="757"/>
      <c r="I11697" s="757"/>
    </row>
    <row r="11698" spans="1:9" ht="15.75" customHeight="1">
      <c r="A11698" s="52">
        <v>38458</v>
      </c>
      <c r="B11698" s="52" t="s">
        <v>14566</v>
      </c>
      <c r="C11698" s="52" t="s">
        <v>10358</v>
      </c>
      <c r="D11698" s="808">
        <v>27.18</v>
      </c>
      <c r="E11698" s="757"/>
      <c r="F11698" s="757"/>
      <c r="G11698" s="757"/>
      <c r="H11698" s="757"/>
      <c r="I11698" s="757"/>
    </row>
    <row r="11699" spans="1:9" ht="15.75" customHeight="1">
      <c r="A11699" s="52">
        <v>38459</v>
      </c>
      <c r="B11699" s="52" t="s">
        <v>14567</v>
      </c>
      <c r="C11699" s="52" t="s">
        <v>10358</v>
      </c>
      <c r="D11699" s="808">
        <v>42.72</v>
      </c>
      <c r="E11699" s="757"/>
      <c r="F11699" s="757"/>
      <c r="G11699" s="757"/>
      <c r="H11699" s="757"/>
      <c r="I11699" s="757"/>
    </row>
    <row r="11700" spans="1:9" ht="15.75" customHeight="1">
      <c r="A11700" s="52">
        <v>38460</v>
      </c>
      <c r="B11700" s="52" t="s">
        <v>14568</v>
      </c>
      <c r="C11700" s="52" t="s">
        <v>10358</v>
      </c>
      <c r="D11700" s="808">
        <v>91.66</v>
      </c>
      <c r="E11700" s="757"/>
      <c r="F11700" s="757"/>
      <c r="G11700" s="757"/>
      <c r="H11700" s="757"/>
      <c r="I11700" s="757"/>
    </row>
    <row r="11701" spans="1:9" ht="15.75" customHeight="1">
      <c r="A11701" s="52">
        <v>38461</v>
      </c>
      <c r="B11701" s="52" t="s">
        <v>14569</v>
      </c>
      <c r="C11701" s="52" t="s">
        <v>10358</v>
      </c>
      <c r="D11701" s="808">
        <v>123</v>
      </c>
      <c r="E11701" s="757"/>
      <c r="F11701" s="757"/>
      <c r="G11701" s="757"/>
      <c r="H11701" s="757"/>
      <c r="I11701" s="757"/>
    </row>
    <row r="11702" spans="1:9" ht="15.75" customHeight="1">
      <c r="A11702" s="52">
        <v>7094</v>
      </c>
      <c r="B11702" s="52" t="s">
        <v>14570</v>
      </c>
      <c r="C11702" s="52" t="s">
        <v>10358</v>
      </c>
      <c r="D11702" s="808">
        <v>14.57</v>
      </c>
      <c r="E11702" s="757"/>
      <c r="F11702" s="757"/>
      <c r="G11702" s="757"/>
      <c r="H11702" s="757"/>
      <c r="I11702" s="757"/>
    </row>
    <row r="11703" spans="1:9" ht="15.75" customHeight="1">
      <c r="A11703" s="52">
        <v>7116</v>
      </c>
      <c r="B11703" s="52" t="s">
        <v>14571</v>
      </c>
      <c r="C11703" s="52" t="s">
        <v>10358</v>
      </c>
      <c r="D11703" s="808">
        <v>4.1100000000000003</v>
      </c>
      <c r="E11703" s="757"/>
      <c r="F11703" s="757"/>
      <c r="G11703" s="757"/>
      <c r="H11703" s="757"/>
      <c r="I11703" s="757"/>
    </row>
    <row r="11704" spans="1:9" ht="15.75" customHeight="1">
      <c r="A11704" s="52">
        <v>7118</v>
      </c>
      <c r="B11704" s="52" t="s">
        <v>14572</v>
      </c>
      <c r="C11704" s="52" t="s">
        <v>10358</v>
      </c>
      <c r="D11704" s="808">
        <v>29.97</v>
      </c>
      <c r="E11704" s="757"/>
      <c r="F11704" s="757"/>
      <c r="G11704" s="757"/>
      <c r="H11704" s="757"/>
      <c r="I11704" s="757"/>
    </row>
    <row r="11705" spans="1:9" ht="15.75" customHeight="1">
      <c r="A11705" s="52">
        <v>7098</v>
      </c>
      <c r="B11705" s="52" t="s">
        <v>14573</v>
      </c>
      <c r="C11705" s="52" t="s">
        <v>10358</v>
      </c>
      <c r="D11705" s="808">
        <v>4.45</v>
      </c>
      <c r="E11705" s="757"/>
      <c r="F11705" s="757"/>
      <c r="G11705" s="757"/>
      <c r="H11705" s="757"/>
      <c r="I11705" s="757"/>
    </row>
    <row r="11706" spans="1:9" ht="15.75" customHeight="1">
      <c r="A11706" s="52">
        <v>7110</v>
      </c>
      <c r="B11706" s="52" t="s">
        <v>14574</v>
      </c>
      <c r="C11706" s="52" t="s">
        <v>10358</v>
      </c>
      <c r="D11706" s="808">
        <v>56.97</v>
      </c>
      <c r="E11706" s="757"/>
      <c r="F11706" s="757"/>
      <c r="G11706" s="757"/>
      <c r="H11706" s="757"/>
      <c r="I11706" s="757"/>
    </row>
    <row r="11707" spans="1:9" ht="15.75" customHeight="1">
      <c r="A11707" s="52">
        <v>7123</v>
      </c>
      <c r="B11707" s="52" t="s">
        <v>14575</v>
      </c>
      <c r="C11707" s="52" t="s">
        <v>10358</v>
      </c>
      <c r="D11707" s="808">
        <v>5.39</v>
      </c>
      <c r="E11707" s="757"/>
      <c r="F11707" s="757"/>
      <c r="G11707" s="757"/>
      <c r="H11707" s="757"/>
      <c r="I11707" s="757"/>
    </row>
    <row r="11708" spans="1:9" ht="15.75" customHeight="1">
      <c r="A11708" s="52">
        <v>7121</v>
      </c>
      <c r="B11708" s="52" t="s">
        <v>14576</v>
      </c>
      <c r="C11708" s="52" t="s">
        <v>10358</v>
      </c>
      <c r="D11708" s="808">
        <v>10.65</v>
      </c>
      <c r="E11708" s="757"/>
      <c r="F11708" s="757"/>
      <c r="G11708" s="757"/>
      <c r="H11708" s="757"/>
      <c r="I11708" s="757"/>
    </row>
    <row r="11709" spans="1:9" ht="15.75" customHeight="1">
      <c r="A11709" s="52">
        <v>7137</v>
      </c>
      <c r="B11709" s="52" t="s">
        <v>14577</v>
      </c>
      <c r="C11709" s="52" t="s">
        <v>10358</v>
      </c>
      <c r="D11709" s="808">
        <v>11.64</v>
      </c>
      <c r="E11709" s="757"/>
      <c r="F11709" s="757"/>
      <c r="G11709" s="757"/>
      <c r="H11709" s="757"/>
      <c r="I11709" s="757"/>
    </row>
    <row r="11710" spans="1:9" ht="15.75" customHeight="1">
      <c r="A11710" s="52">
        <v>7122</v>
      </c>
      <c r="B11710" s="52" t="s">
        <v>14578</v>
      </c>
      <c r="C11710" s="52" t="s">
        <v>10358</v>
      </c>
      <c r="D11710" s="808">
        <v>12.81</v>
      </c>
      <c r="E11710" s="757"/>
      <c r="F11710" s="757"/>
      <c r="G11710" s="757"/>
      <c r="H11710" s="757"/>
      <c r="I11710" s="757"/>
    </row>
    <row r="11711" spans="1:9" ht="15.75" customHeight="1">
      <c r="A11711" s="52">
        <v>7114</v>
      </c>
      <c r="B11711" s="52" t="s">
        <v>14579</v>
      </c>
      <c r="C11711" s="52" t="s">
        <v>10358</v>
      </c>
      <c r="D11711" s="808">
        <v>14.9</v>
      </c>
      <c r="E11711" s="757"/>
      <c r="F11711" s="757"/>
      <c r="G11711" s="757"/>
      <c r="H11711" s="757"/>
      <c r="I11711" s="757"/>
    </row>
    <row r="11712" spans="1:9" ht="15.75" customHeight="1">
      <c r="A11712" s="52">
        <v>7109</v>
      </c>
      <c r="B11712" s="52" t="s">
        <v>14580</v>
      </c>
      <c r="C11712" s="52" t="s">
        <v>10358</v>
      </c>
      <c r="D11712" s="808">
        <v>2.95</v>
      </c>
      <c r="E11712" s="757"/>
      <c r="F11712" s="757"/>
      <c r="G11712" s="757"/>
      <c r="H11712" s="757"/>
      <c r="I11712" s="757"/>
    </row>
    <row r="11713" spans="1:9" ht="15.75" customHeight="1">
      <c r="A11713" s="52">
        <v>7135</v>
      </c>
      <c r="B11713" s="52" t="s">
        <v>14581</v>
      </c>
      <c r="C11713" s="52" t="s">
        <v>10358</v>
      </c>
      <c r="D11713" s="808">
        <v>6.05</v>
      </c>
      <c r="E11713" s="757"/>
      <c r="F11713" s="757"/>
      <c r="G11713" s="757"/>
      <c r="H11713" s="757"/>
      <c r="I11713" s="757"/>
    </row>
    <row r="11714" spans="1:9" ht="15.75" customHeight="1">
      <c r="A11714" s="52">
        <v>37947</v>
      </c>
      <c r="B11714" s="52" t="s">
        <v>14582</v>
      </c>
      <c r="C11714" s="52" t="s">
        <v>10358</v>
      </c>
      <c r="D11714" s="808">
        <v>4.92</v>
      </c>
      <c r="E11714" s="757"/>
      <c r="F11714" s="757"/>
      <c r="G11714" s="757"/>
      <c r="H11714" s="757"/>
      <c r="I11714" s="757"/>
    </row>
    <row r="11715" spans="1:9" ht="15.75" customHeight="1">
      <c r="A11715" s="52">
        <v>7103</v>
      </c>
      <c r="B11715" s="52" t="s">
        <v>14583</v>
      </c>
      <c r="C11715" s="52" t="s">
        <v>10358</v>
      </c>
      <c r="D11715" s="808">
        <v>16.02</v>
      </c>
      <c r="E11715" s="757"/>
      <c r="F11715" s="757"/>
      <c r="G11715" s="757"/>
      <c r="H11715" s="757"/>
      <c r="I11715" s="757"/>
    </row>
    <row r="11716" spans="1:9" ht="15.75" customHeight="1">
      <c r="A11716" s="52">
        <v>40419</v>
      </c>
      <c r="B11716" s="52" t="s">
        <v>14584</v>
      </c>
      <c r="C11716" s="52" t="s">
        <v>10358</v>
      </c>
      <c r="D11716" s="808">
        <v>41.62</v>
      </c>
      <c r="E11716" s="757"/>
      <c r="F11716" s="757"/>
      <c r="G11716" s="757"/>
      <c r="H11716" s="757"/>
      <c r="I11716" s="757"/>
    </row>
    <row r="11717" spans="1:9" ht="15.75" customHeight="1">
      <c r="A11717" s="52">
        <v>40420</v>
      </c>
      <c r="B11717" s="52" t="s">
        <v>14585</v>
      </c>
      <c r="C11717" s="52" t="s">
        <v>10358</v>
      </c>
      <c r="D11717" s="808">
        <v>60.72</v>
      </c>
      <c r="E11717" s="757"/>
      <c r="F11717" s="757"/>
      <c r="G11717" s="757"/>
      <c r="H11717" s="757"/>
      <c r="I11717" s="757"/>
    </row>
    <row r="11718" spans="1:9" ht="15.75" customHeight="1">
      <c r="A11718" s="52">
        <v>40421</v>
      </c>
      <c r="B11718" s="52" t="s">
        <v>14586</v>
      </c>
      <c r="C11718" s="52" t="s">
        <v>10358</v>
      </c>
      <c r="D11718" s="808">
        <v>64.64</v>
      </c>
      <c r="E11718" s="757"/>
      <c r="F11718" s="757"/>
      <c r="G11718" s="757"/>
      <c r="H11718" s="757"/>
      <c r="I11718" s="757"/>
    </row>
    <row r="11719" spans="1:9" ht="15.75" customHeight="1">
      <c r="A11719" s="52">
        <v>38905</v>
      </c>
      <c r="B11719" s="52" t="s">
        <v>14587</v>
      </c>
      <c r="C11719" s="52" t="s">
        <v>10358</v>
      </c>
      <c r="D11719" s="808">
        <v>14.54</v>
      </c>
      <c r="E11719" s="757"/>
      <c r="F11719" s="757"/>
      <c r="G11719" s="757"/>
      <c r="H11719" s="757"/>
      <c r="I11719" s="757"/>
    </row>
    <row r="11720" spans="1:9" ht="15.75" customHeight="1">
      <c r="A11720" s="52">
        <v>38907</v>
      </c>
      <c r="B11720" s="52" t="s">
        <v>14588</v>
      </c>
      <c r="C11720" s="52" t="s">
        <v>10358</v>
      </c>
      <c r="D11720" s="808">
        <v>15.47</v>
      </c>
      <c r="E11720" s="757"/>
      <c r="F11720" s="757"/>
      <c r="G11720" s="757"/>
      <c r="H11720" s="757"/>
      <c r="I11720" s="757"/>
    </row>
    <row r="11721" spans="1:9" ht="15.75" customHeight="1">
      <c r="A11721" s="52">
        <v>38908</v>
      </c>
      <c r="B11721" s="52" t="s">
        <v>14589</v>
      </c>
      <c r="C11721" s="52" t="s">
        <v>10358</v>
      </c>
      <c r="D11721" s="808">
        <v>17.41</v>
      </c>
      <c r="E11721" s="757"/>
      <c r="F11721" s="757"/>
      <c r="G11721" s="757"/>
      <c r="H11721" s="757"/>
      <c r="I11721" s="757"/>
    </row>
    <row r="11722" spans="1:9" ht="15.75" customHeight="1">
      <c r="A11722" s="52">
        <v>38909</v>
      </c>
      <c r="B11722" s="52" t="s">
        <v>14590</v>
      </c>
      <c r="C11722" s="52" t="s">
        <v>10358</v>
      </c>
      <c r="D11722" s="808">
        <v>25.04</v>
      </c>
      <c r="E11722" s="757"/>
      <c r="F11722" s="757"/>
      <c r="G11722" s="757"/>
      <c r="H11722" s="757"/>
      <c r="I11722" s="757"/>
    </row>
    <row r="11723" spans="1:9" ht="15.75" customHeight="1">
      <c r="A11723" s="52">
        <v>38910</v>
      </c>
      <c r="B11723" s="52" t="s">
        <v>14591</v>
      </c>
      <c r="C11723" s="52" t="s">
        <v>10358</v>
      </c>
      <c r="D11723" s="808">
        <v>27.04</v>
      </c>
      <c r="E11723" s="757"/>
      <c r="F11723" s="757"/>
      <c r="G11723" s="757"/>
      <c r="H11723" s="757"/>
      <c r="I11723" s="757"/>
    </row>
    <row r="11724" spans="1:9" ht="15.75" customHeight="1">
      <c r="A11724" s="52">
        <v>38897</v>
      </c>
      <c r="B11724" s="52" t="s">
        <v>14592</v>
      </c>
      <c r="C11724" s="52" t="s">
        <v>10358</v>
      </c>
      <c r="D11724" s="808">
        <v>14.61</v>
      </c>
      <c r="E11724" s="757"/>
      <c r="F11724" s="757"/>
      <c r="G11724" s="757"/>
      <c r="H11724" s="757"/>
      <c r="I11724" s="757"/>
    </row>
    <row r="11725" spans="1:9" ht="15.75" customHeight="1">
      <c r="A11725" s="52">
        <v>38899</v>
      </c>
      <c r="B11725" s="52" t="s">
        <v>14593</v>
      </c>
      <c r="C11725" s="52" t="s">
        <v>10358</v>
      </c>
      <c r="D11725" s="808">
        <v>16.43</v>
      </c>
      <c r="E11725" s="757"/>
      <c r="F11725" s="757"/>
      <c r="G11725" s="757"/>
      <c r="H11725" s="757"/>
      <c r="I11725" s="757"/>
    </row>
    <row r="11726" spans="1:9" ht="15.75" customHeight="1">
      <c r="A11726" s="52">
        <v>38900</v>
      </c>
      <c r="B11726" s="52" t="s">
        <v>14594</v>
      </c>
      <c r="C11726" s="52" t="s">
        <v>10358</v>
      </c>
      <c r="D11726" s="808">
        <v>17.13</v>
      </c>
      <c r="E11726" s="757"/>
      <c r="F11726" s="757"/>
      <c r="G11726" s="757"/>
      <c r="H11726" s="757"/>
      <c r="I11726" s="757"/>
    </row>
    <row r="11727" spans="1:9" ht="15.75" customHeight="1">
      <c r="A11727" s="52">
        <v>38901</v>
      </c>
      <c r="B11727" s="52" t="s">
        <v>14595</v>
      </c>
      <c r="C11727" s="52" t="s">
        <v>10358</v>
      </c>
      <c r="D11727" s="808">
        <v>28.02</v>
      </c>
      <c r="E11727" s="757"/>
      <c r="F11727" s="757"/>
      <c r="G11727" s="757"/>
      <c r="H11727" s="757"/>
      <c r="I11727" s="757"/>
    </row>
    <row r="11728" spans="1:9" ht="15.75" customHeight="1">
      <c r="A11728" s="52">
        <v>38904</v>
      </c>
      <c r="B11728" s="52" t="s">
        <v>14596</v>
      </c>
      <c r="C11728" s="52" t="s">
        <v>10358</v>
      </c>
      <c r="D11728" s="808">
        <v>45.52</v>
      </c>
      <c r="E11728" s="757"/>
      <c r="F11728" s="757"/>
      <c r="G11728" s="757"/>
      <c r="H11728" s="757"/>
      <c r="I11728" s="757"/>
    </row>
    <row r="11729" spans="1:9" ht="15.75" customHeight="1">
      <c r="A11729" s="52">
        <v>38903</v>
      </c>
      <c r="B11729" s="52" t="s">
        <v>14597</v>
      </c>
      <c r="C11729" s="52" t="s">
        <v>10358</v>
      </c>
      <c r="D11729" s="808">
        <v>45.24</v>
      </c>
      <c r="E11729" s="757"/>
      <c r="F11729" s="757"/>
      <c r="G11729" s="757"/>
      <c r="H11729" s="757"/>
      <c r="I11729" s="757"/>
    </row>
    <row r="11730" spans="1:9" ht="15.75" customHeight="1">
      <c r="A11730" s="52">
        <v>11655</v>
      </c>
      <c r="B11730" s="52" t="s">
        <v>14598</v>
      </c>
      <c r="C11730" s="52" t="s">
        <v>10358</v>
      </c>
      <c r="D11730" s="808">
        <v>19.02</v>
      </c>
      <c r="E11730" s="757"/>
      <c r="F11730" s="757"/>
      <c r="G11730" s="757"/>
      <c r="H11730" s="757"/>
      <c r="I11730" s="757"/>
    </row>
    <row r="11731" spans="1:9" ht="15.75" customHeight="1">
      <c r="A11731" s="52">
        <v>11656</v>
      </c>
      <c r="B11731" s="52" t="s">
        <v>14599</v>
      </c>
      <c r="C11731" s="52" t="s">
        <v>10358</v>
      </c>
      <c r="D11731" s="808">
        <v>21.84</v>
      </c>
      <c r="E11731" s="757"/>
      <c r="F11731" s="757"/>
      <c r="G11731" s="757"/>
      <c r="H11731" s="757"/>
      <c r="I11731" s="757"/>
    </row>
    <row r="11732" spans="1:9" ht="15.75" customHeight="1">
      <c r="A11732" s="52">
        <v>7091</v>
      </c>
      <c r="B11732" s="52" t="s">
        <v>14600</v>
      </c>
      <c r="C11732" s="52" t="s">
        <v>10358</v>
      </c>
      <c r="D11732" s="808">
        <v>17.89</v>
      </c>
      <c r="E11732" s="757"/>
      <c r="F11732" s="757"/>
      <c r="G11732" s="757"/>
      <c r="H11732" s="757"/>
      <c r="I11732" s="757"/>
    </row>
    <row r="11733" spans="1:9" ht="15.75" customHeight="1">
      <c r="A11733" s="52">
        <v>37948</v>
      </c>
      <c r="B11733" s="52" t="s">
        <v>14601</v>
      </c>
      <c r="C11733" s="52" t="s">
        <v>10358</v>
      </c>
      <c r="D11733" s="808">
        <v>4.1399999999999997</v>
      </c>
      <c r="E11733" s="757"/>
      <c r="F11733" s="757"/>
      <c r="G11733" s="757"/>
      <c r="H11733" s="757"/>
      <c r="I11733" s="757"/>
    </row>
    <row r="11734" spans="1:9" ht="15.75" customHeight="1">
      <c r="A11734" s="52">
        <v>7097</v>
      </c>
      <c r="B11734" s="52" t="s">
        <v>14602</v>
      </c>
      <c r="C11734" s="52" t="s">
        <v>10358</v>
      </c>
      <c r="D11734" s="808">
        <v>8.4</v>
      </c>
      <c r="E11734" s="757"/>
      <c r="F11734" s="757"/>
      <c r="G11734" s="757"/>
      <c r="H11734" s="757"/>
      <c r="I11734" s="757"/>
    </row>
    <row r="11735" spans="1:9" ht="15.75" customHeight="1">
      <c r="A11735" s="52">
        <v>11658</v>
      </c>
      <c r="B11735" s="52" t="s">
        <v>14603</v>
      </c>
      <c r="C11735" s="52" t="s">
        <v>10358</v>
      </c>
      <c r="D11735" s="808">
        <v>18.57</v>
      </c>
      <c r="E11735" s="757"/>
      <c r="F11735" s="757"/>
      <c r="G11735" s="757"/>
      <c r="H11735" s="757"/>
      <c r="I11735" s="757"/>
    </row>
    <row r="11736" spans="1:9" ht="15.75" customHeight="1">
      <c r="A11736" s="52">
        <v>7146</v>
      </c>
      <c r="B11736" s="52" t="s">
        <v>14604</v>
      </c>
      <c r="C11736" s="52" t="s">
        <v>10358</v>
      </c>
      <c r="D11736" s="808">
        <v>195</v>
      </c>
      <c r="E11736" s="757"/>
      <c r="F11736" s="757"/>
      <c r="G11736" s="757"/>
      <c r="H11736" s="757"/>
      <c r="I11736" s="757"/>
    </row>
    <row r="11737" spans="1:9" ht="15.75" customHeight="1">
      <c r="A11737" s="52">
        <v>7138</v>
      </c>
      <c r="B11737" s="52" t="s">
        <v>14605</v>
      </c>
      <c r="C11737" s="52" t="s">
        <v>10358</v>
      </c>
      <c r="D11737" s="808">
        <v>1.23</v>
      </c>
      <c r="E11737" s="757"/>
      <c r="F11737" s="757"/>
      <c r="G11737" s="757"/>
      <c r="H11737" s="757"/>
      <c r="I11737" s="757"/>
    </row>
    <row r="11738" spans="1:9" ht="15.75" customHeight="1">
      <c r="A11738" s="52">
        <v>7139</v>
      </c>
      <c r="B11738" s="52" t="s">
        <v>14606</v>
      </c>
      <c r="C11738" s="52" t="s">
        <v>10358</v>
      </c>
      <c r="D11738" s="808">
        <v>1.4</v>
      </c>
      <c r="E11738" s="757"/>
      <c r="F11738" s="757"/>
      <c r="G11738" s="757"/>
      <c r="H11738" s="757"/>
      <c r="I11738" s="757"/>
    </row>
    <row r="11739" spans="1:9" ht="15.75" customHeight="1">
      <c r="A11739" s="52">
        <v>7140</v>
      </c>
      <c r="B11739" s="52" t="s">
        <v>14607</v>
      </c>
      <c r="C11739" s="52" t="s">
        <v>10358</v>
      </c>
      <c r="D11739" s="808">
        <v>4.3899999999999997</v>
      </c>
      <c r="E11739" s="757"/>
      <c r="F11739" s="757"/>
      <c r="G11739" s="757"/>
      <c r="H11739" s="757"/>
      <c r="I11739" s="757"/>
    </row>
    <row r="11740" spans="1:9" ht="15.75" customHeight="1">
      <c r="A11740" s="52">
        <v>7141</v>
      </c>
      <c r="B11740" s="52" t="s">
        <v>14608</v>
      </c>
      <c r="C11740" s="52" t="s">
        <v>10358</v>
      </c>
      <c r="D11740" s="808">
        <v>10.73</v>
      </c>
      <c r="E11740" s="757"/>
      <c r="F11740" s="757"/>
      <c r="G11740" s="757"/>
      <c r="H11740" s="757"/>
      <c r="I11740" s="757"/>
    </row>
    <row r="11741" spans="1:9" ht="15.75" customHeight="1">
      <c r="A11741" s="52">
        <v>7143</v>
      </c>
      <c r="B11741" s="52" t="s">
        <v>14609</v>
      </c>
      <c r="C11741" s="52" t="s">
        <v>10358</v>
      </c>
      <c r="D11741" s="808">
        <v>36</v>
      </c>
      <c r="E11741" s="757"/>
      <c r="F11741" s="757"/>
      <c r="G11741" s="757"/>
      <c r="H11741" s="757"/>
      <c r="I11741" s="757"/>
    </row>
    <row r="11742" spans="1:9" ht="15.75" customHeight="1">
      <c r="A11742" s="52">
        <v>7144</v>
      </c>
      <c r="B11742" s="52" t="s">
        <v>14610</v>
      </c>
      <c r="C11742" s="52" t="s">
        <v>10358</v>
      </c>
      <c r="D11742" s="808">
        <v>66.790000000000006</v>
      </c>
      <c r="E11742" s="757"/>
      <c r="F11742" s="757"/>
      <c r="G11742" s="757"/>
      <c r="H11742" s="757"/>
      <c r="I11742" s="757"/>
    </row>
    <row r="11743" spans="1:9" ht="15.75" customHeight="1">
      <c r="A11743" s="52">
        <v>7145</v>
      </c>
      <c r="B11743" s="52" t="s">
        <v>14611</v>
      </c>
      <c r="C11743" s="52" t="s">
        <v>10358</v>
      </c>
      <c r="D11743" s="808">
        <v>90.82</v>
      </c>
      <c r="E11743" s="757"/>
      <c r="F11743" s="757"/>
      <c r="G11743" s="757"/>
      <c r="H11743" s="757"/>
      <c r="I11743" s="757"/>
    </row>
    <row r="11744" spans="1:9" ht="15.75" customHeight="1">
      <c r="A11744" s="52">
        <v>7142</v>
      </c>
      <c r="B11744" s="52" t="s">
        <v>14612</v>
      </c>
      <c r="C11744" s="52" t="s">
        <v>10358</v>
      </c>
      <c r="D11744" s="808">
        <v>11.22</v>
      </c>
      <c r="E11744" s="757"/>
      <c r="F11744" s="757"/>
      <c r="G11744" s="757"/>
      <c r="H11744" s="757"/>
      <c r="I11744" s="757"/>
    </row>
    <row r="11745" spans="1:9" ht="15.75" customHeight="1">
      <c r="A11745" s="52">
        <v>3593</v>
      </c>
      <c r="B11745" s="52" t="s">
        <v>14613</v>
      </c>
      <c r="C11745" s="52" t="s">
        <v>10358</v>
      </c>
      <c r="D11745" s="808">
        <v>95.29</v>
      </c>
      <c r="E11745" s="757"/>
      <c r="F11745" s="757"/>
      <c r="G11745" s="757"/>
      <c r="H11745" s="757"/>
      <c r="I11745" s="757"/>
    </row>
    <row r="11746" spans="1:9" ht="15.75" customHeight="1">
      <c r="A11746" s="52">
        <v>3588</v>
      </c>
      <c r="B11746" s="52" t="s">
        <v>14614</v>
      </c>
      <c r="C11746" s="52" t="s">
        <v>10358</v>
      </c>
      <c r="D11746" s="808">
        <v>73.45</v>
      </c>
      <c r="E11746" s="757"/>
      <c r="F11746" s="757"/>
      <c r="G11746" s="757"/>
      <c r="H11746" s="757"/>
      <c r="I11746" s="757"/>
    </row>
    <row r="11747" spans="1:9" ht="15.75" customHeight="1">
      <c r="A11747" s="52">
        <v>3585</v>
      </c>
      <c r="B11747" s="52" t="s">
        <v>14615</v>
      </c>
      <c r="C11747" s="52" t="s">
        <v>10358</v>
      </c>
      <c r="D11747" s="808">
        <v>22.69</v>
      </c>
      <c r="E11747" s="757"/>
      <c r="F11747" s="757"/>
      <c r="G11747" s="757"/>
      <c r="H11747" s="757"/>
      <c r="I11747" s="757"/>
    </row>
    <row r="11748" spans="1:9" ht="15.75" customHeight="1">
      <c r="A11748" s="52">
        <v>3587</v>
      </c>
      <c r="B11748" s="52" t="s">
        <v>14616</v>
      </c>
      <c r="C11748" s="52" t="s">
        <v>10358</v>
      </c>
      <c r="D11748" s="808">
        <v>45.58</v>
      </c>
      <c r="E11748" s="757"/>
      <c r="F11748" s="757"/>
      <c r="G11748" s="757"/>
      <c r="H11748" s="757"/>
      <c r="I11748" s="757"/>
    </row>
    <row r="11749" spans="1:9" ht="15.75" customHeight="1">
      <c r="A11749" s="52">
        <v>3590</v>
      </c>
      <c r="B11749" s="52" t="s">
        <v>14617</v>
      </c>
      <c r="C11749" s="52" t="s">
        <v>10358</v>
      </c>
      <c r="D11749" s="808">
        <v>270.57</v>
      </c>
      <c r="E11749" s="757"/>
      <c r="F11749" s="757"/>
      <c r="G11749" s="757"/>
      <c r="H11749" s="757"/>
      <c r="I11749" s="757"/>
    </row>
    <row r="11750" spans="1:9" ht="15.75" customHeight="1">
      <c r="A11750" s="52">
        <v>3589</v>
      </c>
      <c r="B11750" s="52" t="s">
        <v>14618</v>
      </c>
      <c r="C11750" s="52" t="s">
        <v>10358</v>
      </c>
      <c r="D11750" s="808">
        <v>145.22999999999999</v>
      </c>
      <c r="E11750" s="757"/>
      <c r="F11750" s="757"/>
      <c r="G11750" s="757"/>
      <c r="H11750" s="757"/>
      <c r="I11750" s="757"/>
    </row>
    <row r="11751" spans="1:9" ht="15.75" customHeight="1">
      <c r="A11751" s="52">
        <v>3586</v>
      </c>
      <c r="B11751" s="52" t="s">
        <v>14619</v>
      </c>
      <c r="C11751" s="52" t="s">
        <v>10358</v>
      </c>
      <c r="D11751" s="808">
        <v>29.71</v>
      </c>
      <c r="E11751" s="757"/>
      <c r="F11751" s="757"/>
      <c r="G11751" s="757"/>
      <c r="H11751" s="757"/>
      <c r="I11751" s="757"/>
    </row>
    <row r="11752" spans="1:9" ht="15.75" customHeight="1">
      <c r="A11752" s="52">
        <v>3592</v>
      </c>
      <c r="B11752" s="52" t="s">
        <v>14620</v>
      </c>
      <c r="C11752" s="52" t="s">
        <v>10358</v>
      </c>
      <c r="D11752" s="808">
        <v>427.69</v>
      </c>
      <c r="E11752" s="757"/>
      <c r="F11752" s="757"/>
      <c r="G11752" s="757"/>
      <c r="H11752" s="757"/>
      <c r="I11752" s="757"/>
    </row>
    <row r="11753" spans="1:9" ht="15.75" customHeight="1">
      <c r="A11753" s="52">
        <v>3591</v>
      </c>
      <c r="B11753" s="52" t="s">
        <v>14621</v>
      </c>
      <c r="C11753" s="52" t="s">
        <v>10358</v>
      </c>
      <c r="D11753" s="808">
        <v>685.6</v>
      </c>
      <c r="E11753" s="757"/>
      <c r="F11753" s="757"/>
      <c r="G11753" s="757"/>
      <c r="H11753" s="757"/>
      <c r="I11753" s="757"/>
    </row>
    <row r="11754" spans="1:9" ht="15.75" customHeight="1">
      <c r="A11754" s="52">
        <v>40396</v>
      </c>
      <c r="B11754" s="52" t="s">
        <v>14622</v>
      </c>
      <c r="C11754" s="52" t="s">
        <v>10358</v>
      </c>
      <c r="D11754" s="808">
        <v>162.94999999999999</v>
      </c>
      <c r="E11754" s="757"/>
      <c r="F11754" s="757"/>
      <c r="G11754" s="757"/>
      <c r="H11754" s="757"/>
      <c r="I11754" s="757"/>
    </row>
    <row r="11755" spans="1:9" ht="15.75" customHeight="1">
      <c r="A11755" s="52">
        <v>40395</v>
      </c>
      <c r="B11755" s="52" t="s">
        <v>14623</v>
      </c>
      <c r="C11755" s="52" t="s">
        <v>10358</v>
      </c>
      <c r="D11755" s="808">
        <v>125.05</v>
      </c>
      <c r="E11755" s="757"/>
      <c r="F11755" s="757"/>
      <c r="G11755" s="757"/>
      <c r="H11755" s="757"/>
      <c r="I11755" s="757"/>
    </row>
    <row r="11756" spans="1:9" ht="15.75" customHeight="1">
      <c r="A11756" s="52">
        <v>40392</v>
      </c>
      <c r="B11756" s="52" t="s">
        <v>14624</v>
      </c>
      <c r="C11756" s="52" t="s">
        <v>10358</v>
      </c>
      <c r="D11756" s="808">
        <v>40.24</v>
      </c>
      <c r="E11756" s="757"/>
      <c r="F11756" s="757"/>
      <c r="G11756" s="757"/>
      <c r="H11756" s="757"/>
      <c r="I11756" s="757"/>
    </row>
    <row r="11757" spans="1:9" ht="15.75" customHeight="1">
      <c r="A11757" s="52">
        <v>40394</v>
      </c>
      <c r="B11757" s="52" t="s">
        <v>14625</v>
      </c>
      <c r="C11757" s="52" t="s">
        <v>10358</v>
      </c>
      <c r="D11757" s="808">
        <v>81.42</v>
      </c>
      <c r="E11757" s="757"/>
      <c r="F11757" s="757"/>
      <c r="G11757" s="757"/>
      <c r="H11757" s="757"/>
      <c r="I11757" s="757"/>
    </row>
    <row r="11758" spans="1:9" ht="15.75" customHeight="1">
      <c r="A11758" s="52">
        <v>40398</v>
      </c>
      <c r="B11758" s="52" t="s">
        <v>14626</v>
      </c>
      <c r="C11758" s="52" t="s">
        <v>10358</v>
      </c>
      <c r="D11758" s="808">
        <v>522.78</v>
      </c>
      <c r="E11758" s="757"/>
      <c r="F11758" s="757"/>
      <c r="G11758" s="757"/>
      <c r="H11758" s="757"/>
      <c r="I11758" s="757"/>
    </row>
    <row r="11759" spans="1:9" ht="15.75" customHeight="1">
      <c r="A11759" s="52">
        <v>40397</v>
      </c>
      <c r="B11759" s="52" t="s">
        <v>14627</v>
      </c>
      <c r="C11759" s="52" t="s">
        <v>10358</v>
      </c>
      <c r="D11759" s="808">
        <v>267.72000000000003</v>
      </c>
      <c r="E11759" s="757"/>
      <c r="F11759" s="757"/>
      <c r="G11759" s="757"/>
      <c r="H11759" s="757"/>
      <c r="I11759" s="757"/>
    </row>
    <row r="11760" spans="1:9" ht="15.75" customHeight="1">
      <c r="A11760" s="52">
        <v>40393</v>
      </c>
      <c r="B11760" s="52" t="s">
        <v>14628</v>
      </c>
      <c r="C11760" s="52" t="s">
        <v>10358</v>
      </c>
      <c r="D11760" s="808">
        <v>51.83</v>
      </c>
      <c r="E11760" s="757"/>
      <c r="F11760" s="757"/>
      <c r="G11760" s="757"/>
      <c r="H11760" s="757"/>
      <c r="I11760" s="757"/>
    </row>
    <row r="11761" spans="1:9" ht="15.75" customHeight="1">
      <c r="A11761" s="52">
        <v>40399</v>
      </c>
      <c r="B11761" s="52" t="s">
        <v>14629</v>
      </c>
      <c r="C11761" s="52" t="s">
        <v>10358</v>
      </c>
      <c r="D11761" s="808">
        <v>855.26</v>
      </c>
      <c r="E11761" s="757"/>
      <c r="F11761" s="757"/>
      <c r="G11761" s="757"/>
      <c r="H11761" s="757"/>
      <c r="I11761" s="757"/>
    </row>
    <row r="11762" spans="1:9" ht="15.75" customHeight="1">
      <c r="A11762" s="52">
        <v>39322</v>
      </c>
      <c r="B11762" s="52" t="s">
        <v>14630</v>
      </c>
      <c r="C11762" s="52" t="s">
        <v>10358</v>
      </c>
      <c r="D11762" s="808">
        <v>17.64</v>
      </c>
      <c r="E11762" s="757"/>
      <c r="F11762" s="757"/>
      <c r="G11762" s="757"/>
      <c r="H11762" s="757"/>
      <c r="I11762" s="757"/>
    </row>
    <row r="11763" spans="1:9" ht="15.75" customHeight="1">
      <c r="A11763" s="52">
        <v>39289</v>
      </c>
      <c r="B11763" s="52" t="s">
        <v>14631</v>
      </c>
      <c r="C11763" s="52" t="s">
        <v>10358</v>
      </c>
      <c r="D11763" s="808">
        <v>21.14</v>
      </c>
      <c r="E11763" s="757"/>
      <c r="F11763" s="757"/>
      <c r="G11763" s="757"/>
      <c r="H11763" s="757"/>
      <c r="I11763" s="757"/>
    </row>
    <row r="11764" spans="1:9" ht="15.75" customHeight="1">
      <c r="A11764" s="52">
        <v>39290</v>
      </c>
      <c r="B11764" s="52" t="s">
        <v>14632</v>
      </c>
      <c r="C11764" s="52" t="s">
        <v>10358</v>
      </c>
      <c r="D11764" s="808">
        <v>35.880000000000003</v>
      </c>
      <c r="E11764" s="757"/>
      <c r="F11764" s="757"/>
      <c r="G11764" s="757"/>
      <c r="H11764" s="757"/>
      <c r="I11764" s="757"/>
    </row>
    <row r="11765" spans="1:9" ht="15.75" customHeight="1">
      <c r="A11765" s="52">
        <v>39291</v>
      </c>
      <c r="B11765" s="52" t="s">
        <v>14633</v>
      </c>
      <c r="C11765" s="52" t="s">
        <v>10358</v>
      </c>
      <c r="D11765" s="808">
        <v>53.72</v>
      </c>
      <c r="E11765" s="757"/>
      <c r="F11765" s="757"/>
      <c r="G11765" s="757"/>
      <c r="H11765" s="757"/>
      <c r="I11765" s="757"/>
    </row>
    <row r="11766" spans="1:9" ht="15.75" customHeight="1">
      <c r="A11766" s="52">
        <v>41892</v>
      </c>
      <c r="B11766" s="52" t="s">
        <v>14634</v>
      </c>
      <c r="C11766" s="52" t="s">
        <v>10358</v>
      </c>
      <c r="D11766" s="808">
        <v>122.04</v>
      </c>
      <c r="E11766" s="757"/>
      <c r="F11766" s="757"/>
      <c r="G11766" s="757"/>
      <c r="H11766" s="757"/>
      <c r="I11766" s="757"/>
    </row>
    <row r="11767" spans="1:9" ht="15.75" customHeight="1">
      <c r="A11767" s="52">
        <v>7048</v>
      </c>
      <c r="B11767" s="52" t="s">
        <v>14635</v>
      </c>
      <c r="C11767" s="52" t="s">
        <v>10358</v>
      </c>
      <c r="D11767" s="808">
        <v>26.34</v>
      </c>
      <c r="E11767" s="757"/>
      <c r="F11767" s="757"/>
      <c r="G11767" s="757"/>
      <c r="H11767" s="757"/>
      <c r="I11767" s="757"/>
    </row>
    <row r="11768" spans="1:9" ht="15.75" customHeight="1">
      <c r="A11768" s="52">
        <v>7088</v>
      </c>
      <c r="B11768" s="52" t="s">
        <v>14636</v>
      </c>
      <c r="C11768" s="52" t="s">
        <v>10358</v>
      </c>
      <c r="D11768" s="808">
        <v>57.6</v>
      </c>
      <c r="E11768" s="757"/>
      <c r="F11768" s="757"/>
      <c r="G11768" s="757"/>
      <c r="H11768" s="757"/>
      <c r="I11768" s="757"/>
    </row>
    <row r="11769" spans="1:9" ht="15.75" customHeight="1">
      <c r="A11769" s="52">
        <v>20179</v>
      </c>
      <c r="B11769" s="52" t="s">
        <v>14637</v>
      </c>
      <c r="C11769" s="52" t="s">
        <v>10358</v>
      </c>
      <c r="D11769" s="808">
        <v>48.96</v>
      </c>
      <c r="E11769" s="757"/>
      <c r="F11769" s="757"/>
      <c r="G11769" s="757"/>
      <c r="H11769" s="757"/>
      <c r="I11769" s="757"/>
    </row>
    <row r="11770" spans="1:9" ht="15.75" customHeight="1">
      <c r="A11770" s="52">
        <v>20178</v>
      </c>
      <c r="B11770" s="52" t="s">
        <v>14638</v>
      </c>
      <c r="C11770" s="52" t="s">
        <v>10358</v>
      </c>
      <c r="D11770" s="808">
        <v>58.68</v>
      </c>
      <c r="E11770" s="757"/>
      <c r="F11770" s="757"/>
      <c r="G11770" s="757"/>
      <c r="H11770" s="757"/>
      <c r="I11770" s="757"/>
    </row>
    <row r="11771" spans="1:9" ht="15.75" customHeight="1">
      <c r="A11771" s="52">
        <v>20180</v>
      </c>
      <c r="B11771" s="52" t="s">
        <v>14639</v>
      </c>
      <c r="C11771" s="52" t="s">
        <v>10358</v>
      </c>
      <c r="D11771" s="808">
        <v>96.85</v>
      </c>
      <c r="E11771" s="757"/>
      <c r="F11771" s="757"/>
      <c r="G11771" s="757"/>
      <c r="H11771" s="757"/>
      <c r="I11771" s="757"/>
    </row>
    <row r="11772" spans="1:9" ht="15.75" customHeight="1">
      <c r="A11772" s="52">
        <v>20181</v>
      </c>
      <c r="B11772" s="52" t="s">
        <v>14640</v>
      </c>
      <c r="C11772" s="52" t="s">
        <v>10358</v>
      </c>
      <c r="D11772" s="808">
        <v>129.68</v>
      </c>
      <c r="E11772" s="757"/>
      <c r="F11772" s="757"/>
      <c r="G11772" s="757"/>
      <c r="H11772" s="757"/>
      <c r="I11772" s="757"/>
    </row>
    <row r="11773" spans="1:9" ht="15.75" customHeight="1">
      <c r="A11773" s="52">
        <v>20177</v>
      </c>
      <c r="B11773" s="52" t="s">
        <v>14641</v>
      </c>
      <c r="C11773" s="52" t="s">
        <v>10358</v>
      </c>
      <c r="D11773" s="808">
        <v>32.08</v>
      </c>
      <c r="E11773" s="757"/>
      <c r="F11773" s="757"/>
      <c r="G11773" s="757"/>
      <c r="H11773" s="757"/>
      <c r="I11773" s="757"/>
    </row>
    <row r="11774" spans="1:9" ht="15.75" customHeight="1">
      <c r="A11774" s="52">
        <v>7070</v>
      </c>
      <c r="B11774" s="52" t="s">
        <v>14642</v>
      </c>
      <c r="C11774" s="52" t="s">
        <v>10358</v>
      </c>
      <c r="D11774" s="808">
        <v>230.18</v>
      </c>
      <c r="E11774" s="757"/>
      <c r="F11774" s="757"/>
      <c r="G11774" s="757"/>
      <c r="H11774" s="757"/>
      <c r="I11774" s="757"/>
    </row>
    <row r="11775" spans="1:9" ht="15.75" customHeight="1">
      <c r="A11775" s="52">
        <v>40945</v>
      </c>
      <c r="B11775" s="52" t="s">
        <v>14643</v>
      </c>
      <c r="C11775" s="52" t="s">
        <v>10509</v>
      </c>
      <c r="D11775" s="808">
        <v>25.05</v>
      </c>
      <c r="E11775" s="757"/>
      <c r="F11775" s="757"/>
      <c r="G11775" s="757"/>
      <c r="H11775" s="757"/>
      <c r="I11775" s="757"/>
    </row>
    <row r="11776" spans="1:9" ht="15.75" customHeight="1">
      <c r="A11776" s="52">
        <v>40946</v>
      </c>
      <c r="B11776" s="52" t="s">
        <v>14644</v>
      </c>
      <c r="C11776" s="52" t="s">
        <v>10511</v>
      </c>
      <c r="D11776" s="967">
        <v>4389.68</v>
      </c>
      <c r="E11776" s="757"/>
      <c r="F11776" s="757"/>
      <c r="G11776" s="757"/>
      <c r="H11776" s="757"/>
      <c r="I11776" s="757"/>
    </row>
    <row r="11777" spans="1:9" ht="15.75" customHeight="1">
      <c r="A11777" s="52">
        <v>7153</v>
      </c>
      <c r="B11777" s="52" t="s">
        <v>14645</v>
      </c>
      <c r="C11777" s="52" t="s">
        <v>10509</v>
      </c>
      <c r="D11777" s="808">
        <v>23.84</v>
      </c>
      <c r="E11777" s="757"/>
      <c r="F11777" s="757"/>
      <c r="G11777" s="757"/>
      <c r="H11777" s="757"/>
      <c r="I11777" s="757"/>
    </row>
    <row r="11778" spans="1:9" ht="15.75" customHeight="1">
      <c r="A11778" s="52">
        <v>41089</v>
      </c>
      <c r="B11778" s="52" t="s">
        <v>14646</v>
      </c>
      <c r="C11778" s="52" t="s">
        <v>10511</v>
      </c>
      <c r="D11778" s="967">
        <v>4179.04</v>
      </c>
      <c r="E11778" s="757"/>
      <c r="F11778" s="757"/>
      <c r="G11778" s="757"/>
      <c r="H11778" s="757"/>
      <c r="I11778" s="757"/>
    </row>
    <row r="11779" spans="1:9" ht="15.75" customHeight="1">
      <c r="A11779" s="52">
        <v>40943</v>
      </c>
      <c r="B11779" s="52" t="s">
        <v>14647</v>
      </c>
      <c r="C11779" s="52" t="s">
        <v>10509</v>
      </c>
      <c r="D11779" s="808">
        <v>23.92</v>
      </c>
      <c r="E11779" s="757"/>
      <c r="F11779" s="757"/>
      <c r="G11779" s="757"/>
      <c r="H11779" s="757"/>
      <c r="I11779" s="757"/>
    </row>
    <row r="11780" spans="1:9" ht="15.75" customHeight="1">
      <c r="A11780" s="52">
        <v>40944</v>
      </c>
      <c r="B11780" s="52" t="s">
        <v>14648</v>
      </c>
      <c r="C11780" s="52" t="s">
        <v>10511</v>
      </c>
      <c r="D11780" s="967">
        <v>4191.63</v>
      </c>
      <c r="E11780" s="757"/>
      <c r="F11780" s="757"/>
      <c r="G11780" s="757"/>
      <c r="H11780" s="757"/>
      <c r="I11780" s="757"/>
    </row>
    <row r="11781" spans="1:9" ht="15.75" customHeight="1">
      <c r="A11781" s="52">
        <v>6175</v>
      </c>
      <c r="B11781" s="52" t="s">
        <v>14649</v>
      </c>
      <c r="C11781" s="52" t="s">
        <v>10509</v>
      </c>
      <c r="D11781" s="808">
        <v>20.85</v>
      </c>
      <c r="E11781" s="757"/>
      <c r="F11781" s="757"/>
      <c r="G11781" s="757"/>
      <c r="H11781" s="757"/>
      <c r="I11781" s="757"/>
    </row>
    <row r="11782" spans="1:9" ht="15.75" customHeight="1">
      <c r="A11782" s="52">
        <v>41092</v>
      </c>
      <c r="B11782" s="52" t="s">
        <v>14650</v>
      </c>
      <c r="C11782" s="52" t="s">
        <v>10511</v>
      </c>
      <c r="D11782" s="967">
        <v>3655.39</v>
      </c>
      <c r="E11782" s="757"/>
      <c r="F11782" s="757"/>
      <c r="G11782" s="757"/>
      <c r="H11782" s="757"/>
      <c r="I11782" s="757"/>
    </row>
    <row r="11783" spans="1:9" ht="15.75" customHeight="1">
      <c r="A11783" s="52">
        <v>37712</v>
      </c>
      <c r="B11783" s="52" t="s">
        <v>14651</v>
      </c>
      <c r="C11783" s="52" t="s">
        <v>10774</v>
      </c>
      <c r="D11783" s="808">
        <v>90.27</v>
      </c>
      <c r="E11783" s="757"/>
      <c r="F11783" s="757"/>
      <c r="G11783" s="757"/>
      <c r="H11783" s="757"/>
      <c r="I11783" s="757"/>
    </row>
    <row r="11784" spans="1:9" ht="15.75" customHeight="1">
      <c r="A11784" s="52">
        <v>34547</v>
      </c>
      <c r="B11784" s="52" t="s">
        <v>14652</v>
      </c>
      <c r="C11784" s="52" t="s">
        <v>10402</v>
      </c>
      <c r="D11784" s="808">
        <v>4.16</v>
      </c>
      <c r="E11784" s="757"/>
      <c r="F11784" s="757"/>
      <c r="G11784" s="757"/>
      <c r="H11784" s="757"/>
      <c r="I11784" s="757"/>
    </row>
    <row r="11785" spans="1:9" ht="15.75" customHeight="1">
      <c r="A11785" s="52">
        <v>34548</v>
      </c>
      <c r="B11785" s="52" t="s">
        <v>14653</v>
      </c>
      <c r="C11785" s="52" t="s">
        <v>10402</v>
      </c>
      <c r="D11785" s="808">
        <v>6.83</v>
      </c>
      <c r="E11785" s="757"/>
      <c r="F11785" s="757"/>
      <c r="G11785" s="757"/>
      <c r="H11785" s="757"/>
      <c r="I11785" s="757"/>
    </row>
    <row r="11786" spans="1:9" ht="15.75" customHeight="1">
      <c r="A11786" s="52">
        <v>34558</v>
      </c>
      <c r="B11786" s="52" t="s">
        <v>14654</v>
      </c>
      <c r="C11786" s="52" t="s">
        <v>10402</v>
      </c>
      <c r="D11786" s="808">
        <v>3.38</v>
      </c>
      <c r="E11786" s="757"/>
      <c r="F11786" s="757"/>
      <c r="G11786" s="757"/>
      <c r="H11786" s="757"/>
      <c r="I11786" s="757"/>
    </row>
    <row r="11787" spans="1:9" ht="15.75" customHeight="1">
      <c r="A11787" s="52">
        <v>34550</v>
      </c>
      <c r="B11787" s="52" t="s">
        <v>14655</v>
      </c>
      <c r="C11787" s="52" t="s">
        <v>10402</v>
      </c>
      <c r="D11787" s="808">
        <v>1.8</v>
      </c>
      <c r="E11787" s="757"/>
      <c r="F11787" s="757"/>
      <c r="G11787" s="757"/>
      <c r="H11787" s="757"/>
      <c r="I11787" s="757"/>
    </row>
    <row r="11788" spans="1:9" ht="15.75" customHeight="1">
      <c r="A11788" s="52">
        <v>34557</v>
      </c>
      <c r="B11788" s="52" t="s">
        <v>14656</v>
      </c>
      <c r="C11788" s="52" t="s">
        <v>10402</v>
      </c>
      <c r="D11788" s="808">
        <v>2.63</v>
      </c>
      <c r="E11788" s="757"/>
      <c r="F11788" s="757"/>
      <c r="G11788" s="757"/>
      <c r="H11788" s="757"/>
      <c r="I11788" s="757"/>
    </row>
    <row r="11789" spans="1:9" ht="15.75" customHeight="1">
      <c r="A11789" s="52">
        <v>37411</v>
      </c>
      <c r="B11789" s="52" t="s">
        <v>14657</v>
      </c>
      <c r="C11789" s="52" t="s">
        <v>10774</v>
      </c>
      <c r="D11789" s="808">
        <v>19.28</v>
      </c>
      <c r="E11789" s="757"/>
      <c r="F11789" s="757"/>
      <c r="G11789" s="757"/>
      <c r="H11789" s="757"/>
      <c r="I11789" s="757"/>
    </row>
    <row r="11790" spans="1:9" ht="15.75" customHeight="1">
      <c r="A11790" s="52">
        <v>39508</v>
      </c>
      <c r="B11790" s="52" t="s">
        <v>14658</v>
      </c>
      <c r="C11790" s="52" t="s">
        <v>10774</v>
      </c>
      <c r="D11790" s="808">
        <v>10.83</v>
      </c>
      <c r="E11790" s="757"/>
      <c r="F11790" s="757"/>
      <c r="G11790" s="757"/>
      <c r="H11790" s="757"/>
      <c r="I11790" s="757"/>
    </row>
    <row r="11791" spans="1:9" ht="15.75" customHeight="1">
      <c r="A11791" s="52">
        <v>39507</v>
      </c>
      <c r="B11791" s="52" t="s">
        <v>14659</v>
      </c>
      <c r="C11791" s="52" t="s">
        <v>10774</v>
      </c>
      <c r="D11791" s="808">
        <v>16.16</v>
      </c>
      <c r="E11791" s="757"/>
      <c r="F11791" s="757"/>
      <c r="G11791" s="757"/>
      <c r="H11791" s="757"/>
      <c r="I11791" s="757"/>
    </row>
    <row r="11792" spans="1:9" ht="15.75" customHeight="1">
      <c r="A11792" s="52">
        <v>7155</v>
      </c>
      <c r="B11792" s="52" t="s">
        <v>14660</v>
      </c>
      <c r="C11792" s="52" t="s">
        <v>10774</v>
      </c>
      <c r="D11792" s="808">
        <v>20.74</v>
      </c>
      <c r="E11792" s="757"/>
      <c r="F11792" s="757"/>
      <c r="G11792" s="757"/>
      <c r="H11792" s="757"/>
      <c r="I11792" s="757"/>
    </row>
    <row r="11793" spans="1:9" ht="15.75" customHeight="1">
      <c r="A11793" s="52">
        <v>42406</v>
      </c>
      <c r="B11793" s="52" t="s">
        <v>14661</v>
      </c>
      <c r="C11793" s="52" t="s">
        <v>10774</v>
      </c>
      <c r="D11793" s="808">
        <v>23.78</v>
      </c>
      <c r="E11793" s="757"/>
      <c r="F11793" s="757"/>
      <c r="G11793" s="757"/>
      <c r="H11793" s="757"/>
      <c r="I11793" s="757"/>
    </row>
    <row r="11794" spans="1:9" ht="15.75" customHeight="1">
      <c r="A11794" s="52">
        <v>7156</v>
      </c>
      <c r="B11794" s="52" t="s">
        <v>14662</v>
      </c>
      <c r="C11794" s="52" t="s">
        <v>10774</v>
      </c>
      <c r="D11794" s="808">
        <v>29.76</v>
      </c>
      <c r="E11794" s="757"/>
      <c r="F11794" s="757"/>
      <c r="G11794" s="757"/>
      <c r="H11794" s="757"/>
      <c r="I11794" s="757"/>
    </row>
    <row r="11795" spans="1:9" ht="15.75" customHeight="1">
      <c r="A11795" s="52">
        <v>43127</v>
      </c>
      <c r="B11795" s="52" t="s">
        <v>14663</v>
      </c>
      <c r="C11795" s="52" t="s">
        <v>10774</v>
      </c>
      <c r="D11795" s="808">
        <v>42.59</v>
      </c>
      <c r="E11795" s="757"/>
      <c r="F11795" s="757"/>
      <c r="G11795" s="757"/>
      <c r="H11795" s="757"/>
      <c r="I11795" s="757"/>
    </row>
    <row r="11796" spans="1:9" ht="15.75" customHeight="1">
      <c r="A11796" s="52">
        <v>10917</v>
      </c>
      <c r="B11796" s="52" t="s">
        <v>14664</v>
      </c>
      <c r="C11796" s="52" t="s">
        <v>10774</v>
      </c>
      <c r="D11796" s="808">
        <v>8.99</v>
      </c>
      <c r="E11796" s="757"/>
      <c r="F11796" s="757"/>
      <c r="G11796" s="757"/>
      <c r="H11796" s="757"/>
      <c r="I11796" s="757"/>
    </row>
    <row r="11797" spans="1:9" ht="15.75" customHeight="1">
      <c r="A11797" s="52">
        <v>21141</v>
      </c>
      <c r="B11797" s="52" t="s">
        <v>14665</v>
      </c>
      <c r="C11797" s="52" t="s">
        <v>10774</v>
      </c>
      <c r="D11797" s="808">
        <v>13.91</v>
      </c>
      <c r="E11797" s="757"/>
      <c r="F11797" s="757"/>
      <c r="G11797" s="757"/>
      <c r="H11797" s="757"/>
      <c r="I11797" s="757"/>
    </row>
    <row r="11798" spans="1:9" ht="15.75" customHeight="1">
      <c r="A11798" s="52">
        <v>39509</v>
      </c>
      <c r="B11798" s="52" t="s">
        <v>14666</v>
      </c>
      <c r="C11798" s="52" t="s">
        <v>10774</v>
      </c>
      <c r="D11798" s="808">
        <v>13.39</v>
      </c>
      <c r="E11798" s="757"/>
      <c r="F11798" s="757"/>
      <c r="G11798" s="757"/>
      <c r="H11798" s="757"/>
      <c r="I11798" s="757"/>
    </row>
    <row r="11799" spans="1:9" ht="15.75" customHeight="1">
      <c r="A11799" s="52">
        <v>44529</v>
      </c>
      <c r="B11799" s="52" t="s">
        <v>14667</v>
      </c>
      <c r="C11799" s="52" t="s">
        <v>10774</v>
      </c>
      <c r="D11799" s="808">
        <v>19.62</v>
      </c>
      <c r="E11799" s="757"/>
      <c r="F11799" s="757"/>
      <c r="G11799" s="757"/>
      <c r="H11799" s="757"/>
      <c r="I11799" s="757"/>
    </row>
    <row r="11800" spans="1:9" ht="15.75" customHeight="1">
      <c r="A11800" s="52">
        <v>7167</v>
      </c>
      <c r="B11800" s="52" t="s">
        <v>14668</v>
      </c>
      <c r="C11800" s="52" t="s">
        <v>10774</v>
      </c>
      <c r="D11800" s="808">
        <v>31.89</v>
      </c>
      <c r="E11800" s="757"/>
      <c r="F11800" s="757"/>
      <c r="G11800" s="757"/>
      <c r="H11800" s="757"/>
      <c r="I11800" s="757"/>
    </row>
    <row r="11801" spans="1:9" ht="15.75" customHeight="1">
      <c r="A11801" s="52">
        <v>10928</v>
      </c>
      <c r="B11801" s="52" t="s">
        <v>14669</v>
      </c>
      <c r="C11801" s="52" t="s">
        <v>10774</v>
      </c>
      <c r="D11801" s="808">
        <v>18.329999999999998</v>
      </c>
      <c r="E11801" s="757"/>
      <c r="F11801" s="757"/>
      <c r="G11801" s="757"/>
      <c r="H11801" s="757"/>
      <c r="I11801" s="757"/>
    </row>
    <row r="11802" spans="1:9" ht="15.75" customHeight="1">
      <c r="A11802" s="52">
        <v>10933</v>
      </c>
      <c r="B11802" s="52" t="s">
        <v>14670</v>
      </c>
      <c r="C11802" s="52" t="s">
        <v>10774</v>
      </c>
      <c r="D11802" s="808">
        <v>27.64</v>
      </c>
      <c r="E11802" s="757"/>
      <c r="F11802" s="757"/>
      <c r="G11802" s="757"/>
      <c r="H11802" s="757"/>
      <c r="I11802" s="757"/>
    </row>
    <row r="11803" spans="1:9" ht="15.75" customHeight="1">
      <c r="A11803" s="52">
        <v>7158</v>
      </c>
      <c r="B11803" s="52" t="s">
        <v>14671</v>
      </c>
      <c r="C11803" s="52" t="s">
        <v>10774</v>
      </c>
      <c r="D11803" s="808">
        <v>46.88</v>
      </c>
      <c r="E11803" s="757"/>
      <c r="F11803" s="757"/>
      <c r="G11803" s="757"/>
      <c r="H11803" s="757"/>
      <c r="I11803" s="757"/>
    </row>
    <row r="11804" spans="1:9" ht="15.75" customHeight="1">
      <c r="A11804" s="52">
        <v>10927</v>
      </c>
      <c r="B11804" s="52" t="s">
        <v>14672</v>
      </c>
      <c r="C11804" s="52" t="s">
        <v>10774</v>
      </c>
      <c r="D11804" s="808">
        <v>29.98</v>
      </c>
      <c r="E11804" s="757"/>
      <c r="F11804" s="757"/>
      <c r="G11804" s="757"/>
      <c r="H11804" s="757"/>
      <c r="I11804" s="757"/>
    </row>
    <row r="11805" spans="1:9" ht="15.75" customHeight="1">
      <c r="A11805" s="52">
        <v>7162</v>
      </c>
      <c r="B11805" s="52" t="s">
        <v>14673</v>
      </c>
      <c r="C11805" s="52" t="s">
        <v>10774</v>
      </c>
      <c r="D11805" s="808">
        <v>73.36</v>
      </c>
      <c r="E11805" s="757"/>
      <c r="F11805" s="757"/>
      <c r="G11805" s="757"/>
      <c r="H11805" s="757"/>
      <c r="I11805" s="757"/>
    </row>
    <row r="11806" spans="1:9" ht="15.75" customHeight="1">
      <c r="A11806" s="52">
        <v>10932</v>
      </c>
      <c r="B11806" s="52" t="s">
        <v>14674</v>
      </c>
      <c r="C11806" s="52" t="s">
        <v>10774</v>
      </c>
      <c r="D11806" s="808">
        <v>127.6</v>
      </c>
      <c r="E11806" s="757"/>
      <c r="F11806" s="757"/>
      <c r="G11806" s="757"/>
      <c r="H11806" s="757"/>
      <c r="I11806" s="757"/>
    </row>
    <row r="11807" spans="1:9" ht="15.75" customHeight="1">
      <c r="A11807" s="52">
        <v>10937</v>
      </c>
      <c r="B11807" s="52" t="s">
        <v>14675</v>
      </c>
      <c r="C11807" s="52" t="s">
        <v>10774</v>
      </c>
      <c r="D11807" s="808">
        <v>32.799999999999997</v>
      </c>
      <c r="E11807" s="757"/>
      <c r="F11807" s="757"/>
      <c r="G11807" s="757"/>
      <c r="H11807" s="757"/>
      <c r="I11807" s="757"/>
    </row>
    <row r="11808" spans="1:9" ht="15.75" customHeight="1">
      <c r="A11808" s="52">
        <v>10935</v>
      </c>
      <c r="B11808" s="52" t="s">
        <v>14676</v>
      </c>
      <c r="C11808" s="52" t="s">
        <v>10774</v>
      </c>
      <c r="D11808" s="808">
        <v>56.88</v>
      </c>
      <c r="E11808" s="757"/>
      <c r="F11808" s="757"/>
      <c r="G11808" s="757"/>
      <c r="H11808" s="757"/>
      <c r="I11808" s="757"/>
    </row>
    <row r="11809" spans="1:9" ht="15.75" customHeight="1">
      <c r="A11809" s="52">
        <v>10931</v>
      </c>
      <c r="B11809" s="52" t="s">
        <v>14677</v>
      </c>
      <c r="C11809" s="52" t="s">
        <v>10774</v>
      </c>
      <c r="D11809" s="808">
        <v>16</v>
      </c>
      <c r="E11809" s="757"/>
      <c r="F11809" s="757"/>
      <c r="G11809" s="757"/>
      <c r="H11809" s="757"/>
      <c r="I11809" s="757"/>
    </row>
    <row r="11810" spans="1:9" ht="15.75" customHeight="1">
      <c r="A11810" s="52">
        <v>7164</v>
      </c>
      <c r="B11810" s="52" t="s">
        <v>14678</v>
      </c>
      <c r="C11810" s="52" t="s">
        <v>10774</v>
      </c>
      <c r="D11810" s="808">
        <v>52.95</v>
      </c>
      <c r="E11810" s="757"/>
      <c r="F11810" s="757"/>
      <c r="G11810" s="757"/>
      <c r="H11810" s="757"/>
      <c r="I11810" s="757"/>
    </row>
    <row r="11811" spans="1:9" ht="15.75" customHeight="1">
      <c r="A11811" s="52">
        <v>36887</v>
      </c>
      <c r="B11811" s="52" t="s">
        <v>14679</v>
      </c>
      <c r="C11811" s="52" t="s">
        <v>10774</v>
      </c>
      <c r="D11811" s="808">
        <v>13.77</v>
      </c>
      <c r="E11811" s="757"/>
      <c r="F11811" s="757"/>
      <c r="G11811" s="757"/>
      <c r="H11811" s="757"/>
      <c r="I11811" s="757"/>
    </row>
    <row r="11812" spans="1:9" ht="15.75" customHeight="1">
      <c r="A11812" s="52">
        <v>34630</v>
      </c>
      <c r="B11812" s="52" t="s">
        <v>14680</v>
      </c>
      <c r="C11812" s="52" t="s">
        <v>10358</v>
      </c>
      <c r="D11812" s="967">
        <v>1467.1</v>
      </c>
      <c r="E11812" s="757"/>
      <c r="F11812" s="757"/>
      <c r="G11812" s="757"/>
      <c r="H11812" s="757"/>
      <c r="I11812" s="757"/>
    </row>
    <row r="11813" spans="1:9" ht="15.75" customHeight="1">
      <c r="A11813" s="52">
        <v>7161</v>
      </c>
      <c r="B11813" s="52" t="s">
        <v>14681</v>
      </c>
      <c r="C11813" s="52" t="s">
        <v>10774</v>
      </c>
      <c r="D11813" s="808">
        <v>6.59</v>
      </c>
      <c r="E11813" s="757"/>
      <c r="F11813" s="757"/>
      <c r="G11813" s="757"/>
      <c r="H11813" s="757"/>
      <c r="I11813" s="757"/>
    </row>
    <row r="11814" spans="1:9" ht="15.75" customHeight="1">
      <c r="A11814" s="52">
        <v>7170</v>
      </c>
      <c r="B11814" s="52" t="s">
        <v>14682</v>
      </c>
      <c r="C11814" s="52" t="s">
        <v>10774</v>
      </c>
      <c r="D11814" s="808">
        <v>3.33</v>
      </c>
      <c r="E11814" s="757"/>
      <c r="F11814" s="757"/>
      <c r="G11814" s="757"/>
      <c r="H11814" s="757"/>
      <c r="I11814" s="757"/>
    </row>
    <row r="11815" spans="1:9" ht="15.75" customHeight="1">
      <c r="A11815" s="52">
        <v>37524</v>
      </c>
      <c r="B11815" s="52" t="s">
        <v>14683</v>
      </c>
      <c r="C11815" s="52" t="s">
        <v>10402</v>
      </c>
      <c r="D11815" s="808">
        <v>3.04</v>
      </c>
      <c r="E11815" s="757"/>
      <c r="F11815" s="757"/>
      <c r="G11815" s="757"/>
      <c r="H11815" s="757"/>
      <c r="I11815" s="757"/>
    </row>
    <row r="11816" spans="1:9" ht="15.75" customHeight="1">
      <c r="A11816" s="52">
        <v>37525</v>
      </c>
      <c r="B11816" s="52" t="s">
        <v>14684</v>
      </c>
      <c r="C11816" s="52" t="s">
        <v>10402</v>
      </c>
      <c r="D11816" s="808">
        <v>4.16</v>
      </c>
      <c r="E11816" s="757"/>
      <c r="F11816" s="757"/>
      <c r="G11816" s="757"/>
      <c r="H11816" s="757"/>
      <c r="I11816" s="757"/>
    </row>
    <row r="11817" spans="1:9" ht="15.75" customHeight="1">
      <c r="A11817" s="52">
        <v>36789</v>
      </c>
      <c r="B11817" s="52" t="s">
        <v>14685</v>
      </c>
      <c r="C11817" s="52" t="s">
        <v>10358</v>
      </c>
      <c r="D11817" s="808">
        <v>1.46</v>
      </c>
      <c r="E11817" s="757"/>
      <c r="F11817" s="757"/>
      <c r="G11817" s="757"/>
      <c r="H11817" s="757"/>
      <c r="I11817" s="757"/>
    </row>
    <row r="11818" spans="1:9" ht="15.75" customHeight="1">
      <c r="A11818" s="52">
        <v>7173</v>
      </c>
      <c r="B11818" s="52" t="s">
        <v>14686</v>
      </c>
      <c r="C11818" s="52" t="s">
        <v>13700</v>
      </c>
      <c r="D11818" s="808">
        <v>948</v>
      </c>
      <c r="E11818" s="757"/>
      <c r="F11818" s="757"/>
      <c r="G11818" s="757"/>
      <c r="H11818" s="757"/>
      <c r="I11818" s="757"/>
    </row>
    <row r="11819" spans="1:9" ht="15.75" customHeight="1">
      <c r="A11819" s="52">
        <v>7175</v>
      </c>
      <c r="B11819" s="52" t="s">
        <v>14687</v>
      </c>
      <c r="C11819" s="52" t="s">
        <v>10358</v>
      </c>
      <c r="D11819" s="808">
        <v>1.07</v>
      </c>
      <c r="E11819" s="757"/>
      <c r="F11819" s="757"/>
      <c r="G11819" s="757"/>
      <c r="H11819" s="757"/>
      <c r="I11819" s="757"/>
    </row>
    <row r="11820" spans="1:9" ht="15.75" customHeight="1">
      <c r="A11820" s="52">
        <v>40741</v>
      </c>
      <c r="B11820" s="52" t="s">
        <v>14688</v>
      </c>
      <c r="C11820" s="52" t="s">
        <v>10358</v>
      </c>
      <c r="D11820" s="808">
        <v>2.79</v>
      </c>
      <c r="E11820" s="757"/>
      <c r="F11820" s="757"/>
      <c r="G11820" s="757"/>
      <c r="H11820" s="757"/>
      <c r="I11820" s="757"/>
    </row>
    <row r="11821" spans="1:9" ht="15.75" customHeight="1">
      <c r="A11821" s="52">
        <v>7184</v>
      </c>
      <c r="B11821" s="52" t="s">
        <v>14689</v>
      </c>
      <c r="C11821" s="52" t="s">
        <v>10774</v>
      </c>
      <c r="D11821" s="808">
        <v>52.69</v>
      </c>
      <c r="E11821" s="757"/>
      <c r="F11821" s="757"/>
      <c r="G11821" s="757"/>
      <c r="H11821" s="757"/>
      <c r="I11821" s="757"/>
    </row>
    <row r="11822" spans="1:9" ht="15.75" customHeight="1">
      <c r="A11822" s="52">
        <v>34458</v>
      </c>
      <c r="B11822" s="52" t="s">
        <v>14690</v>
      </c>
      <c r="C11822" s="52" t="s">
        <v>10358</v>
      </c>
      <c r="D11822" s="808">
        <v>202.59</v>
      </c>
      <c r="E11822" s="757"/>
      <c r="F11822" s="757"/>
      <c r="G11822" s="757"/>
      <c r="H11822" s="757"/>
      <c r="I11822" s="757"/>
    </row>
    <row r="11823" spans="1:9" ht="15.75" customHeight="1">
      <c r="A11823" s="52">
        <v>34464</v>
      </c>
      <c r="B11823" s="52" t="s">
        <v>14691</v>
      </c>
      <c r="C11823" s="52" t="s">
        <v>10358</v>
      </c>
      <c r="D11823" s="808">
        <v>301.56</v>
      </c>
      <c r="E11823" s="757"/>
      <c r="F11823" s="757"/>
      <c r="G11823" s="757"/>
      <c r="H11823" s="757"/>
      <c r="I11823" s="757"/>
    </row>
    <row r="11824" spans="1:9" ht="15.75" customHeight="1">
      <c r="A11824" s="52">
        <v>34468</v>
      </c>
      <c r="B11824" s="52" t="s">
        <v>14692</v>
      </c>
      <c r="C11824" s="52" t="s">
        <v>10358</v>
      </c>
      <c r="D11824" s="808">
        <v>380.19</v>
      </c>
      <c r="E11824" s="757"/>
      <c r="F11824" s="757"/>
      <c r="G11824" s="757"/>
      <c r="H11824" s="757"/>
      <c r="I11824" s="757"/>
    </row>
    <row r="11825" spans="1:9" ht="15.75" customHeight="1">
      <c r="A11825" s="52">
        <v>34473</v>
      </c>
      <c r="B11825" s="52" t="s">
        <v>14693</v>
      </c>
      <c r="C11825" s="52" t="s">
        <v>10358</v>
      </c>
      <c r="D11825" s="808">
        <v>230.63</v>
      </c>
      <c r="E11825" s="757"/>
      <c r="F11825" s="757"/>
      <c r="G11825" s="757"/>
      <c r="H11825" s="757"/>
      <c r="I11825" s="757"/>
    </row>
    <row r="11826" spans="1:9" ht="15.75" customHeight="1">
      <c r="A11826" s="52">
        <v>34480</v>
      </c>
      <c r="B11826" s="52" t="s">
        <v>14694</v>
      </c>
      <c r="C11826" s="52" t="s">
        <v>10358</v>
      </c>
      <c r="D11826" s="808">
        <v>426.21</v>
      </c>
      <c r="E11826" s="757"/>
      <c r="F11826" s="757"/>
      <c r="G11826" s="757"/>
      <c r="H11826" s="757"/>
      <c r="I11826" s="757"/>
    </row>
    <row r="11827" spans="1:9" ht="15.75" customHeight="1">
      <c r="A11827" s="52">
        <v>34486</v>
      </c>
      <c r="B11827" s="52" t="s">
        <v>14695</v>
      </c>
      <c r="C11827" s="52" t="s">
        <v>10358</v>
      </c>
      <c r="D11827" s="808">
        <v>504.62</v>
      </c>
      <c r="E11827" s="757"/>
      <c r="F11827" s="757"/>
      <c r="G11827" s="757"/>
      <c r="H11827" s="757"/>
      <c r="I11827" s="757"/>
    </row>
    <row r="11828" spans="1:9" ht="15.75" customHeight="1">
      <c r="A11828" s="52">
        <v>7190</v>
      </c>
      <c r="B11828" s="52" t="s">
        <v>14696</v>
      </c>
      <c r="C11828" s="52" t="s">
        <v>10358</v>
      </c>
      <c r="D11828" s="808">
        <v>16.850000000000001</v>
      </c>
      <c r="E11828" s="757"/>
      <c r="F11828" s="757"/>
      <c r="G11828" s="757"/>
      <c r="H11828" s="757"/>
      <c r="I11828" s="757"/>
    </row>
    <row r="11829" spans="1:9" ht="15.75" customHeight="1">
      <c r="A11829" s="52">
        <v>34417</v>
      </c>
      <c r="B11829" s="52" t="s">
        <v>14697</v>
      </c>
      <c r="C11829" s="52" t="s">
        <v>10358</v>
      </c>
      <c r="D11829" s="808">
        <v>26.96</v>
      </c>
      <c r="E11829" s="757"/>
      <c r="F11829" s="757"/>
      <c r="G11829" s="757"/>
      <c r="H11829" s="757"/>
      <c r="I11829" s="757"/>
    </row>
    <row r="11830" spans="1:9" ht="15.75" customHeight="1">
      <c r="A11830" s="52">
        <v>7213</v>
      </c>
      <c r="B11830" s="52" t="s">
        <v>14698</v>
      </c>
      <c r="C11830" s="52" t="s">
        <v>10774</v>
      </c>
      <c r="D11830" s="808">
        <v>24.72</v>
      </c>
      <c r="E11830" s="757"/>
      <c r="F11830" s="757"/>
      <c r="G11830" s="757"/>
      <c r="H11830" s="757"/>
      <c r="I11830" s="757"/>
    </row>
    <row r="11831" spans="1:9" ht="15.75" customHeight="1">
      <c r="A11831" s="52">
        <v>7195</v>
      </c>
      <c r="B11831" s="52" t="s">
        <v>14699</v>
      </c>
      <c r="C11831" s="52" t="s">
        <v>10358</v>
      </c>
      <c r="D11831" s="808">
        <v>72.59</v>
      </c>
      <c r="E11831" s="757"/>
      <c r="F11831" s="757"/>
      <c r="G11831" s="757"/>
      <c r="H11831" s="757"/>
      <c r="I11831" s="757"/>
    </row>
    <row r="11832" spans="1:9" ht="15.75" customHeight="1">
      <c r="A11832" s="52">
        <v>7186</v>
      </c>
      <c r="B11832" s="52" t="s">
        <v>14700</v>
      </c>
      <c r="C11832" s="52" t="s">
        <v>10358</v>
      </c>
      <c r="D11832" s="808">
        <v>79.08</v>
      </c>
      <c r="E11832" s="757"/>
      <c r="F11832" s="757"/>
      <c r="G11832" s="757"/>
      <c r="H11832" s="757"/>
      <c r="I11832" s="757"/>
    </row>
    <row r="11833" spans="1:9" ht="15.75" customHeight="1">
      <c r="A11833" s="52">
        <v>7194</v>
      </c>
      <c r="B11833" s="52" t="s">
        <v>14701</v>
      </c>
      <c r="C11833" s="52" t="s">
        <v>10774</v>
      </c>
      <c r="D11833" s="808">
        <v>36.46</v>
      </c>
      <c r="E11833" s="757"/>
      <c r="F11833" s="757"/>
      <c r="G11833" s="757"/>
      <c r="H11833" s="757"/>
      <c r="I11833" s="757"/>
    </row>
    <row r="11834" spans="1:9" ht="15.75" customHeight="1">
      <c r="A11834" s="52">
        <v>7197</v>
      </c>
      <c r="B11834" s="52" t="s">
        <v>14702</v>
      </c>
      <c r="C11834" s="52" t="s">
        <v>10358</v>
      </c>
      <c r="D11834" s="808">
        <v>153.88999999999999</v>
      </c>
      <c r="E11834" s="757"/>
      <c r="F11834" s="757"/>
      <c r="G11834" s="757"/>
      <c r="H11834" s="757"/>
      <c r="I11834" s="757"/>
    </row>
    <row r="11835" spans="1:9" ht="15.75" customHeight="1">
      <c r="A11835" s="52">
        <v>7192</v>
      </c>
      <c r="B11835" s="52" t="s">
        <v>14703</v>
      </c>
      <c r="C11835" s="52" t="s">
        <v>10358</v>
      </c>
      <c r="D11835" s="808">
        <v>137.87</v>
      </c>
      <c r="E11835" s="757"/>
      <c r="F11835" s="757"/>
      <c r="G11835" s="757"/>
      <c r="H11835" s="757"/>
      <c r="I11835" s="757"/>
    </row>
    <row r="11836" spans="1:9" ht="15.75" customHeight="1">
      <c r="A11836" s="52">
        <v>7193</v>
      </c>
      <c r="B11836" s="52" t="s">
        <v>14704</v>
      </c>
      <c r="C11836" s="52" t="s">
        <v>10358</v>
      </c>
      <c r="D11836" s="808">
        <v>155.22</v>
      </c>
      <c r="E11836" s="757"/>
      <c r="F11836" s="757"/>
      <c r="G11836" s="757"/>
      <c r="H11836" s="757"/>
      <c r="I11836" s="757"/>
    </row>
    <row r="11837" spans="1:9" ht="15.75" customHeight="1">
      <c r="A11837" s="52">
        <v>7189</v>
      </c>
      <c r="B11837" s="52" t="s">
        <v>14705</v>
      </c>
      <c r="C11837" s="52" t="s">
        <v>10358</v>
      </c>
      <c r="D11837" s="808">
        <v>180.39</v>
      </c>
      <c r="E11837" s="757"/>
      <c r="F11837" s="757"/>
      <c r="G11837" s="757"/>
      <c r="H11837" s="757"/>
      <c r="I11837" s="757"/>
    </row>
    <row r="11838" spans="1:9" ht="15.75" customHeight="1">
      <c r="A11838" s="52">
        <v>34402</v>
      </c>
      <c r="B11838" s="52" t="s">
        <v>14706</v>
      </c>
      <c r="C11838" s="52" t="s">
        <v>10358</v>
      </c>
      <c r="D11838" s="808">
        <v>254.67</v>
      </c>
      <c r="E11838" s="757"/>
      <c r="F11838" s="757"/>
      <c r="G11838" s="757"/>
      <c r="H11838" s="757"/>
      <c r="I11838" s="757"/>
    </row>
    <row r="11839" spans="1:9" ht="15.75" customHeight="1">
      <c r="A11839" s="52">
        <v>7245</v>
      </c>
      <c r="B11839" s="52" t="s">
        <v>14707</v>
      </c>
      <c r="C11839" s="52" t="s">
        <v>10358</v>
      </c>
      <c r="D11839" s="808">
        <v>29.58</v>
      </c>
      <c r="E11839" s="757"/>
      <c r="F11839" s="757"/>
      <c r="G11839" s="757"/>
      <c r="H11839" s="757"/>
      <c r="I11839" s="757"/>
    </row>
    <row r="11840" spans="1:9" ht="15.75" customHeight="1">
      <c r="A11840" s="52">
        <v>34425</v>
      </c>
      <c r="B11840" s="52" t="s">
        <v>14708</v>
      </c>
      <c r="C11840" s="52" t="s">
        <v>10358</v>
      </c>
      <c r="D11840" s="808">
        <v>163.6</v>
      </c>
      <c r="E11840" s="757"/>
      <c r="F11840" s="757"/>
      <c r="G11840" s="757"/>
      <c r="H11840" s="757"/>
      <c r="I11840" s="757"/>
    </row>
    <row r="11841" spans="1:9" ht="15.75" customHeight="1">
      <c r="A11841" s="52">
        <v>7223</v>
      </c>
      <c r="B11841" s="52" t="s">
        <v>14709</v>
      </c>
      <c r="C11841" s="52" t="s">
        <v>10358</v>
      </c>
      <c r="D11841" s="808">
        <v>182.31</v>
      </c>
      <c r="E11841" s="757"/>
      <c r="F11841" s="757"/>
      <c r="G11841" s="757"/>
      <c r="H11841" s="757"/>
      <c r="I11841" s="757"/>
    </row>
    <row r="11842" spans="1:9" ht="15.75" customHeight="1">
      <c r="A11842" s="52">
        <v>7234</v>
      </c>
      <c r="B11842" s="52" t="s">
        <v>14710</v>
      </c>
      <c r="C11842" s="52" t="s">
        <v>10358</v>
      </c>
      <c r="D11842" s="808">
        <v>275.11</v>
      </c>
      <c r="E11842" s="757"/>
      <c r="F11842" s="757"/>
      <c r="G11842" s="757"/>
      <c r="H11842" s="757"/>
      <c r="I11842" s="757"/>
    </row>
    <row r="11843" spans="1:9" ht="15.75" customHeight="1">
      <c r="A11843" s="52">
        <v>7224</v>
      </c>
      <c r="B11843" s="52" t="s">
        <v>14711</v>
      </c>
      <c r="C11843" s="52" t="s">
        <v>10358</v>
      </c>
      <c r="D11843" s="808">
        <v>335.16</v>
      </c>
      <c r="E11843" s="757"/>
      <c r="F11843" s="757"/>
      <c r="G11843" s="757"/>
      <c r="H11843" s="757"/>
      <c r="I11843" s="757"/>
    </row>
    <row r="11844" spans="1:9" ht="15.75" customHeight="1">
      <c r="A11844" s="52">
        <v>7225</v>
      </c>
      <c r="B11844" s="52" t="s">
        <v>14712</v>
      </c>
      <c r="C11844" s="52" t="s">
        <v>10358</v>
      </c>
      <c r="D11844" s="808">
        <v>359.38</v>
      </c>
      <c r="E11844" s="757"/>
      <c r="F11844" s="757"/>
      <c r="G11844" s="757"/>
      <c r="H11844" s="757"/>
      <c r="I11844" s="757"/>
    </row>
    <row r="11845" spans="1:9" ht="15.75" customHeight="1">
      <c r="A11845" s="52">
        <v>7226</v>
      </c>
      <c r="B11845" s="52" t="s">
        <v>14713</v>
      </c>
      <c r="C11845" s="52" t="s">
        <v>10358</v>
      </c>
      <c r="D11845" s="808">
        <v>383.5</v>
      </c>
      <c r="E11845" s="757"/>
      <c r="F11845" s="757"/>
      <c r="G11845" s="757"/>
      <c r="H11845" s="757"/>
      <c r="I11845" s="757"/>
    </row>
    <row r="11846" spans="1:9" ht="15.75" customHeight="1">
      <c r="A11846" s="52">
        <v>7227</v>
      </c>
      <c r="B11846" s="52" t="s">
        <v>14714</v>
      </c>
      <c r="C11846" s="52" t="s">
        <v>10358</v>
      </c>
      <c r="D11846" s="808">
        <v>436.53</v>
      </c>
      <c r="E11846" s="757"/>
      <c r="F11846" s="757"/>
      <c r="G11846" s="757"/>
      <c r="H11846" s="757"/>
      <c r="I11846" s="757"/>
    </row>
    <row r="11847" spans="1:9" ht="15.75" customHeight="1">
      <c r="A11847" s="52">
        <v>7212</v>
      </c>
      <c r="B11847" s="52" t="s">
        <v>14715</v>
      </c>
      <c r="C11847" s="52" t="s">
        <v>10358</v>
      </c>
      <c r="D11847" s="808">
        <v>479.64</v>
      </c>
      <c r="E11847" s="757"/>
      <c r="F11847" s="757"/>
      <c r="G11847" s="757"/>
      <c r="H11847" s="757"/>
      <c r="I11847" s="757"/>
    </row>
    <row r="11848" spans="1:9" ht="15.75" customHeight="1">
      <c r="A11848" s="52">
        <v>7229</v>
      </c>
      <c r="B11848" s="52" t="s">
        <v>14716</v>
      </c>
      <c r="C11848" s="52" t="s">
        <v>10358</v>
      </c>
      <c r="D11848" s="808">
        <v>304.02999999999997</v>
      </c>
      <c r="E11848" s="757"/>
      <c r="F11848" s="757"/>
      <c r="G11848" s="757"/>
      <c r="H11848" s="757"/>
      <c r="I11848" s="757"/>
    </row>
    <row r="11849" spans="1:9" ht="15.75" customHeight="1">
      <c r="A11849" s="52">
        <v>7230</v>
      </c>
      <c r="B11849" s="52" t="s">
        <v>14717</v>
      </c>
      <c r="C11849" s="52" t="s">
        <v>10358</v>
      </c>
      <c r="D11849" s="808">
        <v>506.14</v>
      </c>
      <c r="E11849" s="757"/>
      <c r="F11849" s="757"/>
      <c r="G11849" s="757"/>
      <c r="H11849" s="757"/>
      <c r="I11849" s="757"/>
    </row>
    <row r="11850" spans="1:9" ht="15.75" customHeight="1">
      <c r="A11850" s="52">
        <v>7231</v>
      </c>
      <c r="B11850" s="52" t="s">
        <v>14718</v>
      </c>
      <c r="C11850" s="52" t="s">
        <v>10358</v>
      </c>
      <c r="D11850" s="808">
        <v>718.01</v>
      </c>
      <c r="E11850" s="757"/>
      <c r="F11850" s="757"/>
      <c r="G11850" s="757"/>
      <c r="H11850" s="757"/>
      <c r="I11850" s="757"/>
    </row>
    <row r="11851" spans="1:9" ht="15.75" customHeight="1">
      <c r="A11851" s="52">
        <v>7220</v>
      </c>
      <c r="B11851" s="52" t="s">
        <v>14719</v>
      </c>
      <c r="C11851" s="52" t="s">
        <v>10358</v>
      </c>
      <c r="D11851" s="808">
        <v>886.31</v>
      </c>
      <c r="E11851" s="757"/>
      <c r="F11851" s="757"/>
      <c r="G11851" s="757"/>
      <c r="H11851" s="757"/>
      <c r="I11851" s="757"/>
    </row>
    <row r="11852" spans="1:9" ht="15.75" customHeight="1">
      <c r="A11852" s="52">
        <v>34447</v>
      </c>
      <c r="B11852" s="52" t="s">
        <v>14720</v>
      </c>
      <c r="C11852" s="52" t="s">
        <v>10358</v>
      </c>
      <c r="D11852" s="808">
        <v>991.02</v>
      </c>
      <c r="E11852" s="757"/>
      <c r="F11852" s="757"/>
      <c r="G11852" s="757"/>
      <c r="H11852" s="757"/>
      <c r="I11852" s="757"/>
    </row>
    <row r="11853" spans="1:9" ht="15.75" customHeight="1">
      <c r="A11853" s="52">
        <v>7233</v>
      </c>
      <c r="B11853" s="52" t="s">
        <v>14721</v>
      </c>
      <c r="C11853" s="52" t="s">
        <v>10358</v>
      </c>
      <c r="D11853" s="967">
        <v>1136.8599999999999</v>
      </c>
      <c r="E11853" s="757"/>
      <c r="F11853" s="757"/>
      <c r="G11853" s="757"/>
      <c r="H11853" s="757"/>
      <c r="I11853" s="757"/>
    </row>
    <row r="11854" spans="1:9" ht="15.75" customHeight="1">
      <c r="A11854" s="52">
        <v>40740</v>
      </c>
      <c r="B11854" s="52" t="s">
        <v>14722</v>
      </c>
      <c r="C11854" s="52" t="s">
        <v>10774</v>
      </c>
      <c r="D11854" s="808">
        <v>195.77</v>
      </c>
      <c r="E11854" s="757"/>
      <c r="F11854" s="757"/>
      <c r="G11854" s="757"/>
      <c r="H11854" s="757"/>
      <c r="I11854" s="757"/>
    </row>
    <row r="11855" spans="1:9" ht="15.75" customHeight="1">
      <c r="A11855" s="52">
        <v>25007</v>
      </c>
      <c r="B11855" s="52" t="s">
        <v>14723</v>
      </c>
      <c r="C11855" s="52" t="s">
        <v>10774</v>
      </c>
      <c r="D11855" s="808">
        <v>56.02</v>
      </c>
      <c r="E11855" s="757"/>
      <c r="F11855" s="757"/>
      <c r="G11855" s="757"/>
      <c r="H11855" s="757"/>
      <c r="I11855" s="757"/>
    </row>
    <row r="11856" spans="1:9" ht="15.75" customHeight="1">
      <c r="A11856" s="52">
        <v>43071</v>
      </c>
      <c r="B11856" s="52" t="s">
        <v>14724</v>
      </c>
      <c r="C11856" s="52" t="s">
        <v>10774</v>
      </c>
      <c r="D11856" s="808">
        <v>220.44</v>
      </c>
      <c r="E11856" s="757"/>
      <c r="F11856" s="757"/>
      <c r="G11856" s="757"/>
      <c r="H11856" s="757"/>
      <c r="I11856" s="757"/>
    </row>
    <row r="11857" spans="1:9" ht="15.75" customHeight="1">
      <c r="A11857" s="52">
        <v>39520</v>
      </c>
      <c r="B11857" s="52" t="s">
        <v>14725</v>
      </c>
      <c r="C11857" s="52" t="s">
        <v>10774</v>
      </c>
      <c r="D11857" s="808">
        <v>179.84</v>
      </c>
      <c r="E11857" s="757"/>
      <c r="F11857" s="757"/>
      <c r="G11857" s="757"/>
      <c r="H11857" s="757"/>
      <c r="I11857" s="757"/>
    </row>
    <row r="11858" spans="1:9" ht="15.75" customHeight="1">
      <c r="A11858" s="52">
        <v>39521</v>
      </c>
      <c r="B11858" s="52" t="s">
        <v>14726</v>
      </c>
      <c r="C11858" s="52" t="s">
        <v>10774</v>
      </c>
      <c r="D11858" s="808">
        <v>185.72</v>
      </c>
      <c r="E11858" s="757"/>
      <c r="F11858" s="757"/>
      <c r="G11858" s="757"/>
      <c r="H11858" s="757"/>
      <c r="I11858" s="757"/>
    </row>
    <row r="11859" spans="1:9" ht="15.75" customHeight="1">
      <c r="A11859" s="52">
        <v>39522</v>
      </c>
      <c r="B11859" s="52" t="s">
        <v>14727</v>
      </c>
      <c r="C11859" s="52" t="s">
        <v>10774</v>
      </c>
      <c r="D11859" s="808">
        <v>191.78</v>
      </c>
      <c r="E11859" s="757"/>
      <c r="F11859" s="757"/>
      <c r="G11859" s="757"/>
      <c r="H11859" s="757"/>
      <c r="I11859" s="757"/>
    </row>
    <row r="11860" spans="1:9" ht="15.75" customHeight="1">
      <c r="A11860" s="52">
        <v>7243</v>
      </c>
      <c r="B11860" s="52" t="s">
        <v>14728</v>
      </c>
      <c r="C11860" s="52" t="s">
        <v>10774</v>
      </c>
      <c r="D11860" s="808">
        <v>58.54</v>
      </c>
      <c r="E11860" s="757"/>
      <c r="F11860" s="757"/>
      <c r="G11860" s="757"/>
      <c r="H11860" s="757"/>
      <c r="I11860" s="757"/>
    </row>
    <row r="11861" spans="1:9" ht="15.75" customHeight="1">
      <c r="A11861" s="52">
        <v>11067</v>
      </c>
      <c r="B11861" s="52" t="s">
        <v>14729</v>
      </c>
      <c r="C11861" s="52" t="s">
        <v>10358</v>
      </c>
      <c r="D11861" s="808">
        <v>402.71</v>
      </c>
      <c r="E11861" s="757"/>
      <c r="F11861" s="757"/>
      <c r="G11861" s="757"/>
      <c r="H11861" s="757"/>
      <c r="I11861" s="757"/>
    </row>
    <row r="11862" spans="1:9" ht="15.75" customHeight="1">
      <c r="A11862" s="52">
        <v>11068</v>
      </c>
      <c r="B11862" s="52" t="s">
        <v>14730</v>
      </c>
      <c r="C11862" s="52" t="s">
        <v>10358</v>
      </c>
      <c r="D11862" s="808">
        <v>508.76</v>
      </c>
      <c r="E11862" s="757"/>
      <c r="F11862" s="757"/>
      <c r="G11862" s="757"/>
      <c r="H11862" s="757"/>
      <c r="I11862" s="757"/>
    </row>
    <row r="11863" spans="1:9" ht="15.75" customHeight="1">
      <c r="A11863" s="52">
        <v>7246</v>
      </c>
      <c r="B11863" s="52" t="s">
        <v>14731</v>
      </c>
      <c r="C11863" s="52" t="s">
        <v>10358</v>
      </c>
      <c r="D11863" s="808">
        <v>32.67</v>
      </c>
      <c r="E11863" s="757"/>
      <c r="F11863" s="757"/>
      <c r="G11863" s="757"/>
      <c r="H11863" s="757"/>
      <c r="I11863" s="757"/>
    </row>
    <row r="11864" spans="1:9" ht="15.75" customHeight="1">
      <c r="A11864" s="52">
        <v>41097</v>
      </c>
      <c r="B11864" s="52" t="s">
        <v>14732</v>
      </c>
      <c r="C11864" s="52" t="s">
        <v>10511</v>
      </c>
      <c r="D11864" s="967">
        <v>2984.94</v>
      </c>
      <c r="E11864" s="757"/>
      <c r="F11864" s="757"/>
      <c r="G11864" s="757"/>
      <c r="H11864" s="757"/>
      <c r="I11864" s="757"/>
    </row>
    <row r="11865" spans="1:9" ht="15.75" customHeight="1">
      <c r="A11865" s="52">
        <v>12869</v>
      </c>
      <c r="B11865" s="52" t="s">
        <v>14733</v>
      </c>
      <c r="C11865" s="52" t="s">
        <v>10509</v>
      </c>
      <c r="D11865" s="808">
        <v>17.03</v>
      </c>
      <c r="E11865" s="757"/>
      <c r="F11865" s="757"/>
      <c r="G11865" s="757"/>
      <c r="H11865" s="757"/>
      <c r="I11865" s="757"/>
    </row>
    <row r="11866" spans="1:9" ht="15.75" customHeight="1">
      <c r="A11866" s="52">
        <v>1574</v>
      </c>
      <c r="B11866" s="52" t="s">
        <v>14734</v>
      </c>
      <c r="C11866" s="52" t="s">
        <v>10358</v>
      </c>
      <c r="D11866" s="808">
        <v>1.29</v>
      </c>
      <c r="E11866" s="757"/>
      <c r="F11866" s="757"/>
      <c r="G11866" s="757"/>
      <c r="H11866" s="757"/>
      <c r="I11866" s="757"/>
    </row>
    <row r="11867" spans="1:9" ht="15.75" customHeight="1">
      <c r="A11867" s="52">
        <v>1581</v>
      </c>
      <c r="B11867" s="52" t="s">
        <v>14735</v>
      </c>
      <c r="C11867" s="52" t="s">
        <v>10358</v>
      </c>
      <c r="D11867" s="808">
        <v>8.99</v>
      </c>
      <c r="E11867" s="757"/>
      <c r="F11867" s="757"/>
      <c r="G11867" s="757"/>
      <c r="H11867" s="757"/>
      <c r="I11867" s="757"/>
    </row>
    <row r="11868" spans="1:9" ht="15.75" customHeight="1">
      <c r="A11868" s="52">
        <v>1575</v>
      </c>
      <c r="B11868" s="52" t="s">
        <v>14736</v>
      </c>
      <c r="C11868" s="52" t="s">
        <v>10358</v>
      </c>
      <c r="D11868" s="808">
        <v>1.54</v>
      </c>
      <c r="E11868" s="757"/>
      <c r="F11868" s="757"/>
      <c r="G11868" s="757"/>
      <c r="H11868" s="757"/>
      <c r="I11868" s="757"/>
    </row>
    <row r="11869" spans="1:9" ht="15.75" customHeight="1">
      <c r="A11869" s="52">
        <v>1570</v>
      </c>
      <c r="B11869" s="52" t="s">
        <v>14737</v>
      </c>
      <c r="C11869" s="52" t="s">
        <v>10358</v>
      </c>
      <c r="D11869" s="808">
        <v>0.77</v>
      </c>
      <c r="E11869" s="757"/>
      <c r="F11869" s="757"/>
      <c r="G11869" s="757"/>
      <c r="H11869" s="757"/>
      <c r="I11869" s="757"/>
    </row>
    <row r="11870" spans="1:9" ht="15.75" customHeight="1">
      <c r="A11870" s="52">
        <v>1576</v>
      </c>
      <c r="B11870" s="52" t="s">
        <v>14738</v>
      </c>
      <c r="C11870" s="52" t="s">
        <v>10358</v>
      </c>
      <c r="D11870" s="808">
        <v>2.13</v>
      </c>
      <c r="E11870" s="757"/>
      <c r="F11870" s="757"/>
      <c r="G11870" s="757"/>
      <c r="H11870" s="757"/>
      <c r="I11870" s="757"/>
    </row>
    <row r="11871" spans="1:9" ht="15.75" customHeight="1">
      <c r="A11871" s="52">
        <v>1577</v>
      </c>
      <c r="B11871" s="52" t="s">
        <v>14739</v>
      </c>
      <c r="C11871" s="52" t="s">
        <v>10358</v>
      </c>
      <c r="D11871" s="808">
        <v>2.4</v>
      </c>
      <c r="E11871" s="757"/>
      <c r="F11871" s="757"/>
      <c r="G11871" s="757"/>
      <c r="H11871" s="757"/>
      <c r="I11871" s="757"/>
    </row>
    <row r="11872" spans="1:9" ht="15.75" customHeight="1">
      <c r="A11872" s="52">
        <v>1571</v>
      </c>
      <c r="B11872" s="52" t="s">
        <v>14740</v>
      </c>
      <c r="C11872" s="52" t="s">
        <v>10358</v>
      </c>
      <c r="D11872" s="808">
        <v>1</v>
      </c>
      <c r="E11872" s="757"/>
      <c r="F11872" s="757"/>
      <c r="G11872" s="757"/>
      <c r="H11872" s="757"/>
      <c r="I11872" s="757"/>
    </row>
    <row r="11873" spans="1:9" ht="15.75" customHeight="1">
      <c r="A11873" s="52">
        <v>1578</v>
      </c>
      <c r="B11873" s="52" t="s">
        <v>14741</v>
      </c>
      <c r="C11873" s="52" t="s">
        <v>10358</v>
      </c>
      <c r="D11873" s="808">
        <v>4.16</v>
      </c>
      <c r="E11873" s="757"/>
      <c r="F11873" s="757"/>
      <c r="G11873" s="757"/>
      <c r="H11873" s="757"/>
      <c r="I11873" s="757"/>
    </row>
    <row r="11874" spans="1:9" ht="15.75" customHeight="1">
      <c r="A11874" s="52">
        <v>1573</v>
      </c>
      <c r="B11874" s="52" t="s">
        <v>14742</v>
      </c>
      <c r="C11874" s="52" t="s">
        <v>10358</v>
      </c>
      <c r="D11874" s="808">
        <v>1.2</v>
      </c>
      <c r="E11874" s="757"/>
      <c r="F11874" s="757"/>
      <c r="G11874" s="757"/>
      <c r="H11874" s="757"/>
      <c r="I11874" s="757"/>
    </row>
    <row r="11875" spans="1:9" ht="15.75" customHeight="1">
      <c r="A11875" s="52">
        <v>1579</v>
      </c>
      <c r="B11875" s="52" t="s">
        <v>14743</v>
      </c>
      <c r="C11875" s="52" t="s">
        <v>10358</v>
      </c>
      <c r="D11875" s="808">
        <v>5.19</v>
      </c>
      <c r="E11875" s="757"/>
      <c r="F11875" s="757"/>
      <c r="G11875" s="757"/>
      <c r="H11875" s="757"/>
      <c r="I11875" s="757"/>
    </row>
    <row r="11876" spans="1:9" ht="15.75" customHeight="1">
      <c r="A11876" s="52">
        <v>1580</v>
      </c>
      <c r="B11876" s="52" t="s">
        <v>14744</v>
      </c>
      <c r="C11876" s="52" t="s">
        <v>10358</v>
      </c>
      <c r="D11876" s="808">
        <v>6.39</v>
      </c>
      <c r="E11876" s="757"/>
      <c r="F11876" s="757"/>
      <c r="G11876" s="757"/>
      <c r="H11876" s="757"/>
      <c r="I11876" s="757"/>
    </row>
    <row r="11877" spans="1:9" ht="15.75" customHeight="1">
      <c r="A11877" s="52">
        <v>39321</v>
      </c>
      <c r="B11877" s="52" t="s">
        <v>14745</v>
      </c>
      <c r="C11877" s="52" t="s">
        <v>10358</v>
      </c>
      <c r="D11877" s="808">
        <v>24.53</v>
      </c>
      <c r="E11877" s="757"/>
      <c r="F11877" s="757"/>
      <c r="G11877" s="757"/>
      <c r="H11877" s="757"/>
      <c r="I11877" s="757"/>
    </row>
    <row r="11878" spans="1:9" ht="15.75" customHeight="1">
      <c r="A11878" s="52">
        <v>39319</v>
      </c>
      <c r="B11878" s="52" t="s">
        <v>14746</v>
      </c>
      <c r="C11878" s="52" t="s">
        <v>10358</v>
      </c>
      <c r="D11878" s="808">
        <v>10.210000000000001</v>
      </c>
      <c r="E11878" s="757"/>
      <c r="F11878" s="757"/>
      <c r="G11878" s="757"/>
      <c r="H11878" s="757"/>
      <c r="I11878" s="757"/>
    </row>
    <row r="11879" spans="1:9" ht="15.75" customHeight="1">
      <c r="A11879" s="52">
        <v>39320</v>
      </c>
      <c r="B11879" s="52" t="s">
        <v>14747</v>
      </c>
      <c r="C11879" s="52" t="s">
        <v>10358</v>
      </c>
      <c r="D11879" s="808">
        <v>19.62</v>
      </c>
      <c r="E11879" s="757"/>
      <c r="F11879" s="757"/>
      <c r="G11879" s="757"/>
      <c r="H11879" s="757"/>
      <c r="I11879" s="757"/>
    </row>
    <row r="11880" spans="1:9" ht="15.75" customHeight="1">
      <c r="A11880" s="52">
        <v>1591</v>
      </c>
      <c r="B11880" s="52" t="s">
        <v>14748</v>
      </c>
      <c r="C11880" s="52" t="s">
        <v>10358</v>
      </c>
      <c r="D11880" s="808">
        <v>19.829999999999998</v>
      </c>
      <c r="E11880" s="757"/>
      <c r="F11880" s="757"/>
      <c r="G11880" s="757"/>
      <c r="H11880" s="757"/>
      <c r="I11880" s="757"/>
    </row>
    <row r="11881" spans="1:9" ht="15.75" customHeight="1">
      <c r="A11881" s="52">
        <v>1547</v>
      </c>
      <c r="B11881" s="52" t="s">
        <v>14749</v>
      </c>
      <c r="C11881" s="52" t="s">
        <v>10358</v>
      </c>
      <c r="D11881" s="808">
        <v>103.92</v>
      </c>
      <c r="E11881" s="757"/>
      <c r="F11881" s="757"/>
      <c r="G11881" s="757"/>
      <c r="H11881" s="757"/>
      <c r="I11881" s="757"/>
    </row>
    <row r="11882" spans="1:9" ht="15.75" customHeight="1">
      <c r="A11882" s="52">
        <v>38196</v>
      </c>
      <c r="B11882" s="52" t="s">
        <v>14750</v>
      </c>
      <c r="C11882" s="52" t="s">
        <v>10358</v>
      </c>
      <c r="D11882" s="808">
        <v>20.239999999999998</v>
      </c>
      <c r="E11882" s="757"/>
      <c r="F11882" s="757"/>
      <c r="G11882" s="757"/>
      <c r="H11882" s="757"/>
      <c r="I11882" s="757"/>
    </row>
    <row r="11883" spans="1:9" ht="15.75" customHeight="1">
      <c r="A11883" s="52">
        <v>1543</v>
      </c>
      <c r="B11883" s="52" t="s">
        <v>14751</v>
      </c>
      <c r="C11883" s="52" t="s">
        <v>10358</v>
      </c>
      <c r="D11883" s="808">
        <v>21.51</v>
      </c>
      <c r="E11883" s="757"/>
      <c r="F11883" s="757"/>
      <c r="G11883" s="757"/>
      <c r="H11883" s="757"/>
      <c r="I11883" s="757"/>
    </row>
    <row r="11884" spans="1:9" ht="15.75" customHeight="1">
      <c r="A11884" s="52">
        <v>1585</v>
      </c>
      <c r="B11884" s="52" t="s">
        <v>14752</v>
      </c>
      <c r="C11884" s="52" t="s">
        <v>10358</v>
      </c>
      <c r="D11884" s="808">
        <v>4.16</v>
      </c>
      <c r="E11884" s="757"/>
      <c r="F11884" s="757"/>
      <c r="G11884" s="757"/>
      <c r="H11884" s="757"/>
      <c r="I11884" s="757"/>
    </row>
    <row r="11885" spans="1:9" ht="15.75" customHeight="1">
      <c r="A11885" s="52">
        <v>1593</v>
      </c>
      <c r="B11885" s="52" t="s">
        <v>14753</v>
      </c>
      <c r="C11885" s="52" t="s">
        <v>10358</v>
      </c>
      <c r="D11885" s="808">
        <v>22.12</v>
      </c>
      <c r="E11885" s="757"/>
      <c r="F11885" s="757"/>
      <c r="G11885" s="757"/>
      <c r="H11885" s="757"/>
      <c r="I11885" s="757"/>
    </row>
    <row r="11886" spans="1:9" ht="15.75" customHeight="1">
      <c r="A11886" s="52">
        <v>11838</v>
      </c>
      <c r="B11886" s="52" t="s">
        <v>14754</v>
      </c>
      <c r="C11886" s="52" t="s">
        <v>10358</v>
      </c>
      <c r="D11886" s="808">
        <v>29.19</v>
      </c>
      <c r="E11886" s="757"/>
      <c r="F11886" s="757"/>
      <c r="G11886" s="757"/>
      <c r="H11886" s="757"/>
      <c r="I11886" s="757"/>
    </row>
    <row r="11887" spans="1:9" ht="15.75" customHeight="1">
      <c r="A11887" s="52">
        <v>1594</v>
      </c>
      <c r="B11887" s="52" t="s">
        <v>14755</v>
      </c>
      <c r="C11887" s="52" t="s">
        <v>10358</v>
      </c>
      <c r="D11887" s="808">
        <v>29.51</v>
      </c>
      <c r="E11887" s="757"/>
      <c r="F11887" s="757"/>
      <c r="G11887" s="757"/>
      <c r="H11887" s="757"/>
      <c r="I11887" s="757"/>
    </row>
    <row r="11888" spans="1:9" ht="15.75" customHeight="1">
      <c r="A11888" s="52">
        <v>1586</v>
      </c>
      <c r="B11888" s="52" t="s">
        <v>14756</v>
      </c>
      <c r="C11888" s="52" t="s">
        <v>10358</v>
      </c>
      <c r="D11888" s="808">
        <v>5.27</v>
      </c>
      <c r="E11888" s="757"/>
      <c r="F11888" s="757"/>
      <c r="G11888" s="757"/>
      <c r="H11888" s="757"/>
      <c r="I11888" s="757"/>
    </row>
    <row r="11889" spans="1:9" ht="15.75" customHeight="1">
      <c r="A11889" s="52">
        <v>11839</v>
      </c>
      <c r="B11889" s="52" t="s">
        <v>14757</v>
      </c>
      <c r="C11889" s="52" t="s">
        <v>10358</v>
      </c>
      <c r="D11889" s="808">
        <v>42.47</v>
      </c>
      <c r="E11889" s="757"/>
      <c r="F11889" s="757"/>
      <c r="G11889" s="757"/>
      <c r="H11889" s="757"/>
      <c r="I11889" s="757"/>
    </row>
    <row r="11890" spans="1:9" ht="15.75" customHeight="1">
      <c r="A11890" s="52">
        <v>1587</v>
      </c>
      <c r="B11890" s="52" t="s">
        <v>14758</v>
      </c>
      <c r="C11890" s="52" t="s">
        <v>10358</v>
      </c>
      <c r="D11890" s="808">
        <v>5.37</v>
      </c>
      <c r="E11890" s="757"/>
      <c r="F11890" s="757"/>
      <c r="G11890" s="757"/>
      <c r="H11890" s="757"/>
      <c r="I11890" s="757"/>
    </row>
    <row r="11891" spans="1:9" ht="15.75" customHeight="1">
      <c r="A11891" s="52">
        <v>1545</v>
      </c>
      <c r="B11891" s="52" t="s">
        <v>14759</v>
      </c>
      <c r="C11891" s="52" t="s">
        <v>10358</v>
      </c>
      <c r="D11891" s="808">
        <v>50.96</v>
      </c>
      <c r="E11891" s="757"/>
      <c r="F11891" s="757"/>
      <c r="G11891" s="757"/>
      <c r="H11891" s="757"/>
      <c r="I11891" s="757"/>
    </row>
    <row r="11892" spans="1:9" ht="15.75" customHeight="1">
      <c r="A11892" s="52">
        <v>1588</v>
      </c>
      <c r="B11892" s="52" t="s">
        <v>14760</v>
      </c>
      <c r="C11892" s="52" t="s">
        <v>10358</v>
      </c>
      <c r="D11892" s="808">
        <v>7.36</v>
      </c>
      <c r="E11892" s="757"/>
      <c r="F11892" s="757"/>
      <c r="G11892" s="757"/>
      <c r="H11892" s="757"/>
      <c r="I11892" s="757"/>
    </row>
    <row r="11893" spans="1:9" ht="15.75" customHeight="1">
      <c r="A11893" s="52">
        <v>1535</v>
      </c>
      <c r="B11893" s="52" t="s">
        <v>14761</v>
      </c>
      <c r="C11893" s="52" t="s">
        <v>10358</v>
      </c>
      <c r="D11893" s="808">
        <v>4.24</v>
      </c>
      <c r="E11893" s="757"/>
      <c r="F11893" s="757"/>
      <c r="G11893" s="757"/>
      <c r="H11893" s="757"/>
      <c r="I11893" s="757"/>
    </row>
    <row r="11894" spans="1:9" ht="15.75" customHeight="1">
      <c r="A11894" s="52">
        <v>1589</v>
      </c>
      <c r="B11894" s="52" t="s">
        <v>14762</v>
      </c>
      <c r="C11894" s="52" t="s">
        <v>10358</v>
      </c>
      <c r="D11894" s="808">
        <v>7.6</v>
      </c>
      <c r="E11894" s="757"/>
      <c r="F11894" s="757"/>
      <c r="G11894" s="757"/>
      <c r="H11894" s="757"/>
      <c r="I11894" s="757"/>
    </row>
    <row r="11895" spans="1:9" ht="15.75" customHeight="1">
      <c r="A11895" s="52">
        <v>1546</v>
      </c>
      <c r="B11895" s="52" t="s">
        <v>14763</v>
      </c>
      <c r="C11895" s="52" t="s">
        <v>10358</v>
      </c>
      <c r="D11895" s="808">
        <v>86</v>
      </c>
      <c r="E11895" s="757"/>
      <c r="F11895" s="757"/>
      <c r="G11895" s="757"/>
      <c r="H11895" s="757"/>
      <c r="I11895" s="757"/>
    </row>
    <row r="11896" spans="1:9" ht="15.75" customHeight="1">
      <c r="A11896" s="52">
        <v>1590</v>
      </c>
      <c r="B11896" s="52" t="s">
        <v>14764</v>
      </c>
      <c r="C11896" s="52" t="s">
        <v>10358</v>
      </c>
      <c r="D11896" s="808">
        <v>13.37</v>
      </c>
      <c r="E11896" s="757"/>
      <c r="F11896" s="757"/>
      <c r="G11896" s="757"/>
      <c r="H11896" s="757"/>
      <c r="I11896" s="757"/>
    </row>
    <row r="11897" spans="1:9" ht="15.75" customHeight="1">
      <c r="A11897" s="52">
        <v>1542</v>
      </c>
      <c r="B11897" s="52" t="s">
        <v>14765</v>
      </c>
      <c r="C11897" s="52" t="s">
        <v>10358</v>
      </c>
      <c r="D11897" s="808">
        <v>17.72</v>
      </c>
      <c r="E11897" s="757"/>
      <c r="F11897" s="757"/>
      <c r="G11897" s="757"/>
      <c r="H11897" s="757"/>
      <c r="I11897" s="757"/>
    </row>
    <row r="11898" spans="1:9" ht="15.75" customHeight="1">
      <c r="A11898" s="52">
        <v>38415</v>
      </c>
      <c r="B11898" s="52" t="s">
        <v>14766</v>
      </c>
      <c r="C11898" s="52" t="s">
        <v>10358</v>
      </c>
      <c r="D11898" s="967">
        <v>1338.98</v>
      </c>
      <c r="E11898" s="757"/>
      <c r="F11898" s="757"/>
      <c r="G11898" s="757"/>
      <c r="H11898" s="757"/>
      <c r="I11898" s="757"/>
    </row>
    <row r="11899" spans="1:9" ht="15.75" customHeight="1">
      <c r="A11899" s="52">
        <v>38414</v>
      </c>
      <c r="B11899" s="52" t="s">
        <v>14767</v>
      </c>
      <c r="C11899" s="52" t="s">
        <v>10358</v>
      </c>
      <c r="D11899" s="967">
        <v>1879.28</v>
      </c>
      <c r="E11899" s="757"/>
      <c r="F11899" s="757"/>
      <c r="G11899" s="757"/>
      <c r="H11899" s="757"/>
      <c r="I11899" s="757"/>
    </row>
    <row r="11900" spans="1:9" ht="15.75" customHeight="1">
      <c r="A11900" s="52">
        <v>38128</v>
      </c>
      <c r="B11900" s="52" t="s">
        <v>14768</v>
      </c>
      <c r="C11900" s="52" t="s">
        <v>10406</v>
      </c>
      <c r="D11900" s="808">
        <v>0.59</v>
      </c>
      <c r="E11900" s="757"/>
      <c r="F11900" s="757"/>
      <c r="G11900" s="757"/>
      <c r="H11900" s="757"/>
      <c r="I11900" s="757"/>
    </row>
    <row r="11901" spans="1:9" ht="15.75" customHeight="1">
      <c r="A11901" s="52">
        <v>7253</v>
      </c>
      <c r="B11901" s="52" t="s">
        <v>14769</v>
      </c>
      <c r="C11901" s="52" t="s">
        <v>10507</v>
      </c>
      <c r="D11901" s="808">
        <v>126.42</v>
      </c>
      <c r="E11901" s="757"/>
      <c r="F11901" s="757"/>
      <c r="G11901" s="757"/>
      <c r="H11901" s="757"/>
      <c r="I11901" s="757"/>
    </row>
    <row r="11902" spans="1:9" ht="15.75" customHeight="1">
      <c r="A11902" s="52">
        <v>4806</v>
      </c>
      <c r="B11902" s="52" t="s">
        <v>14770</v>
      </c>
      <c r="C11902" s="52" t="s">
        <v>10402</v>
      </c>
      <c r="D11902" s="808">
        <v>20.46</v>
      </c>
      <c r="E11902" s="757"/>
      <c r="F11902" s="757"/>
      <c r="G11902" s="757"/>
      <c r="H11902" s="757"/>
      <c r="I11902" s="757"/>
    </row>
    <row r="11903" spans="1:9" ht="15.75" customHeight="1">
      <c r="A11903" s="52">
        <v>34401</v>
      </c>
      <c r="B11903" s="52" t="s">
        <v>14771</v>
      </c>
      <c r="C11903" s="52" t="s">
        <v>10358</v>
      </c>
      <c r="D11903" s="808">
        <v>1.67</v>
      </c>
      <c r="E11903" s="757"/>
      <c r="F11903" s="757"/>
      <c r="G11903" s="757"/>
      <c r="H11903" s="757"/>
      <c r="I11903" s="757"/>
    </row>
    <row r="11904" spans="1:9" ht="15.75" customHeight="1">
      <c r="A11904" s="52">
        <v>7260</v>
      </c>
      <c r="B11904" s="52" t="s">
        <v>14772</v>
      </c>
      <c r="C11904" s="52" t="s">
        <v>10358</v>
      </c>
      <c r="D11904" s="808">
        <v>1.48</v>
      </c>
      <c r="E11904" s="757"/>
      <c r="F11904" s="757"/>
      <c r="G11904" s="757"/>
      <c r="H11904" s="757"/>
      <c r="I11904" s="757"/>
    </row>
    <row r="11905" spans="1:9" ht="15.75" customHeight="1">
      <c r="A11905" s="52">
        <v>7256</v>
      </c>
      <c r="B11905" s="52" t="s">
        <v>14773</v>
      </c>
      <c r="C11905" s="52" t="s">
        <v>10358</v>
      </c>
      <c r="D11905" s="808">
        <v>1.47</v>
      </c>
      <c r="E11905" s="757"/>
      <c r="F11905" s="757"/>
      <c r="G11905" s="757"/>
      <c r="H11905" s="757"/>
      <c r="I11905" s="757"/>
    </row>
    <row r="11906" spans="1:9" ht="15.75" customHeight="1">
      <c r="A11906" s="52">
        <v>7258</v>
      </c>
      <c r="B11906" s="52" t="s">
        <v>14774</v>
      </c>
      <c r="C11906" s="52" t="s">
        <v>10358</v>
      </c>
      <c r="D11906" s="808">
        <v>0.6</v>
      </c>
      <c r="E11906" s="757"/>
      <c r="F11906" s="757"/>
      <c r="G11906" s="757"/>
      <c r="H11906" s="757"/>
      <c r="I11906" s="757"/>
    </row>
    <row r="11907" spans="1:9" ht="15.75" customHeight="1">
      <c r="A11907" s="52">
        <v>34400</v>
      </c>
      <c r="B11907" s="52" t="s">
        <v>14775</v>
      </c>
      <c r="C11907" s="52" t="s">
        <v>10358</v>
      </c>
      <c r="D11907" s="808">
        <v>2.57</v>
      </c>
      <c r="E11907" s="757"/>
      <c r="F11907" s="757"/>
      <c r="G11907" s="757"/>
      <c r="H11907" s="757"/>
      <c r="I11907" s="757"/>
    </row>
    <row r="11908" spans="1:9" ht="15.75" customHeight="1">
      <c r="A11908" s="52">
        <v>10617</v>
      </c>
      <c r="B11908" s="52" t="s">
        <v>14776</v>
      </c>
      <c r="C11908" s="52" t="s">
        <v>10358</v>
      </c>
      <c r="D11908" s="808">
        <v>4.92</v>
      </c>
      <c r="E11908" s="757"/>
      <c r="F11908" s="757"/>
      <c r="G11908" s="757"/>
      <c r="H11908" s="757"/>
      <c r="I11908" s="757"/>
    </row>
    <row r="11909" spans="1:9" ht="15.75" customHeight="1">
      <c r="A11909" s="52">
        <v>44261</v>
      </c>
      <c r="B11909" s="52" t="s">
        <v>14777</v>
      </c>
      <c r="C11909" s="52" t="s">
        <v>10358</v>
      </c>
      <c r="D11909" s="808">
        <v>162.97</v>
      </c>
      <c r="E11909" s="757"/>
      <c r="F11909" s="757"/>
      <c r="G11909" s="757"/>
      <c r="H11909" s="757"/>
      <c r="I11909" s="757"/>
    </row>
    <row r="11910" spans="1:9" ht="15.75" customHeight="1">
      <c r="A11910" s="52">
        <v>7274</v>
      </c>
      <c r="B11910" s="52" t="s">
        <v>14778</v>
      </c>
      <c r="C11910" s="52" t="s">
        <v>10358</v>
      </c>
      <c r="D11910" s="808">
        <v>78.900000000000006</v>
      </c>
      <c r="E11910" s="757"/>
      <c r="F11910" s="757"/>
      <c r="G11910" s="757"/>
      <c r="H11910" s="757"/>
      <c r="I11910" s="757"/>
    </row>
    <row r="11911" spans="1:9" ht="15.75" customHeight="1">
      <c r="A11911" s="52">
        <v>44326</v>
      </c>
      <c r="B11911" s="52" t="s">
        <v>14779</v>
      </c>
      <c r="C11911" s="52" t="s">
        <v>10358</v>
      </c>
      <c r="D11911" s="967">
        <v>1704.07</v>
      </c>
      <c r="E11911" s="757"/>
      <c r="F11911" s="757"/>
      <c r="G11911" s="757"/>
      <c r="H11911" s="757"/>
      <c r="I11911" s="757"/>
    </row>
    <row r="11912" spans="1:9" ht="15.75" customHeight="1">
      <c r="A11912" s="52">
        <v>154</v>
      </c>
      <c r="B11912" s="52" t="s">
        <v>14780</v>
      </c>
      <c r="C11912" s="52" t="s">
        <v>10408</v>
      </c>
      <c r="D11912" s="808">
        <v>96.83</v>
      </c>
      <c r="E11912" s="757"/>
      <c r="F11912" s="757"/>
      <c r="G11912" s="757"/>
      <c r="H11912" s="757"/>
      <c r="I11912" s="757"/>
    </row>
    <row r="11913" spans="1:9" ht="15.75" customHeight="1">
      <c r="A11913" s="52">
        <v>38121</v>
      </c>
      <c r="B11913" s="52" t="s">
        <v>14781</v>
      </c>
      <c r="C11913" s="52" t="s">
        <v>10408</v>
      </c>
      <c r="D11913" s="808">
        <v>17.579999999999998</v>
      </c>
      <c r="E11913" s="757"/>
      <c r="F11913" s="757"/>
      <c r="G11913" s="757"/>
      <c r="H11913" s="757"/>
      <c r="I11913" s="757"/>
    </row>
    <row r="11914" spans="1:9" ht="15.75" customHeight="1">
      <c r="A11914" s="52">
        <v>43776</v>
      </c>
      <c r="B11914" s="52" t="s">
        <v>14782</v>
      </c>
      <c r="C11914" s="52" t="s">
        <v>10408</v>
      </c>
      <c r="D11914" s="808">
        <v>25.14</v>
      </c>
      <c r="E11914" s="757"/>
      <c r="F11914" s="757"/>
      <c r="G11914" s="757"/>
      <c r="H11914" s="757"/>
      <c r="I11914" s="757"/>
    </row>
    <row r="11915" spans="1:9" ht="15.75" customHeight="1">
      <c r="A11915" s="52">
        <v>7343</v>
      </c>
      <c r="B11915" s="52" t="s">
        <v>14783</v>
      </c>
      <c r="C11915" s="52" t="s">
        <v>10408</v>
      </c>
      <c r="D11915" s="808">
        <v>15.55</v>
      </c>
      <c r="E11915" s="757"/>
      <c r="F11915" s="757"/>
      <c r="G11915" s="757"/>
      <c r="H11915" s="757"/>
      <c r="I11915" s="757"/>
    </row>
    <row r="11916" spans="1:9" ht="15.75" customHeight="1">
      <c r="A11916" s="52">
        <v>7348</v>
      </c>
      <c r="B11916" s="52" t="s">
        <v>14784</v>
      </c>
      <c r="C11916" s="52" t="s">
        <v>10408</v>
      </c>
      <c r="D11916" s="808">
        <v>12.6</v>
      </c>
      <c r="E11916" s="757"/>
      <c r="F11916" s="757"/>
      <c r="G11916" s="757"/>
      <c r="H11916" s="757"/>
      <c r="I11916" s="757"/>
    </row>
    <row r="11917" spans="1:9" ht="15.75" customHeight="1">
      <c r="A11917" s="52">
        <v>7313</v>
      </c>
      <c r="B11917" s="52" t="s">
        <v>14785</v>
      </c>
      <c r="C11917" s="52" t="s">
        <v>10408</v>
      </c>
      <c r="D11917" s="808">
        <v>27.51</v>
      </c>
      <c r="E11917" s="757"/>
      <c r="F11917" s="757"/>
      <c r="G11917" s="757"/>
      <c r="H11917" s="757"/>
      <c r="I11917" s="757"/>
    </row>
    <row r="11918" spans="1:9" ht="15.75" customHeight="1">
      <c r="A11918" s="52">
        <v>7319</v>
      </c>
      <c r="B11918" s="52" t="s">
        <v>14786</v>
      </c>
      <c r="C11918" s="52" t="s">
        <v>10408</v>
      </c>
      <c r="D11918" s="808">
        <v>15.75</v>
      </c>
      <c r="E11918" s="757"/>
      <c r="F11918" s="757"/>
      <c r="G11918" s="757"/>
      <c r="H11918" s="757"/>
      <c r="I11918" s="757"/>
    </row>
    <row r="11919" spans="1:9" ht="15.75" customHeight="1">
      <c r="A11919" s="52">
        <v>7314</v>
      </c>
      <c r="B11919" s="52" t="s">
        <v>14787</v>
      </c>
      <c r="C11919" s="52" t="s">
        <v>10408</v>
      </c>
      <c r="D11919" s="808">
        <v>69.61</v>
      </c>
      <c r="E11919" s="757"/>
      <c r="F11919" s="757"/>
      <c r="G11919" s="757"/>
      <c r="H11919" s="757"/>
      <c r="I11919" s="757"/>
    </row>
    <row r="11920" spans="1:9" ht="15.75" customHeight="1">
      <c r="A11920" s="52">
        <v>7304</v>
      </c>
      <c r="B11920" s="52" t="s">
        <v>14788</v>
      </c>
      <c r="C11920" s="52" t="s">
        <v>10408</v>
      </c>
      <c r="D11920" s="808">
        <v>74.5</v>
      </c>
      <c r="E11920" s="757"/>
      <c r="F11920" s="757"/>
      <c r="G11920" s="757"/>
      <c r="H11920" s="757"/>
      <c r="I11920" s="757"/>
    </row>
    <row r="11921" spans="1:9" ht="15.75" customHeight="1">
      <c r="A11921" s="52">
        <v>43649</v>
      </c>
      <c r="B11921" s="52" t="s">
        <v>14789</v>
      </c>
      <c r="C11921" s="52" t="s">
        <v>10408</v>
      </c>
      <c r="D11921" s="808">
        <v>38.53</v>
      </c>
      <c r="E11921" s="757"/>
      <c r="F11921" s="757"/>
      <c r="G11921" s="757"/>
      <c r="H11921" s="757"/>
      <c r="I11921" s="757"/>
    </row>
    <row r="11922" spans="1:9" ht="15.75" customHeight="1">
      <c r="A11922" s="52">
        <v>43650</v>
      </c>
      <c r="B11922" s="52" t="s">
        <v>14790</v>
      </c>
      <c r="C11922" s="52" t="s">
        <v>10408</v>
      </c>
      <c r="D11922" s="808">
        <v>36.409999999999997</v>
      </c>
      <c r="E11922" s="757"/>
      <c r="F11922" s="757"/>
      <c r="G11922" s="757"/>
      <c r="H11922" s="757"/>
      <c r="I11922" s="757"/>
    </row>
    <row r="11923" spans="1:9" ht="15.75" customHeight="1">
      <c r="A11923" s="52">
        <v>7311</v>
      </c>
      <c r="B11923" s="52" t="s">
        <v>14791</v>
      </c>
      <c r="C11923" s="52" t="s">
        <v>10408</v>
      </c>
      <c r="D11923" s="808">
        <v>37.299999999999997</v>
      </c>
      <c r="E11923" s="757"/>
      <c r="F11923" s="757"/>
      <c r="G11923" s="757"/>
      <c r="H11923" s="757"/>
      <c r="I11923" s="757"/>
    </row>
    <row r="11924" spans="1:9" ht="15.75" customHeight="1">
      <c r="A11924" s="52">
        <v>7292</v>
      </c>
      <c r="B11924" s="52" t="s">
        <v>14792</v>
      </c>
      <c r="C11924" s="52" t="s">
        <v>10408</v>
      </c>
      <c r="D11924" s="808">
        <v>36.11</v>
      </c>
      <c r="E11924" s="757"/>
      <c r="F11924" s="757"/>
      <c r="G11924" s="757"/>
      <c r="H11924" s="757"/>
      <c r="I11924" s="757"/>
    </row>
    <row r="11925" spans="1:9" ht="15.75" customHeight="1">
      <c r="A11925" s="52">
        <v>7293</v>
      </c>
      <c r="B11925" s="52" t="s">
        <v>14793</v>
      </c>
      <c r="C11925" s="52" t="s">
        <v>10408</v>
      </c>
      <c r="D11925" s="808">
        <v>39.950000000000003</v>
      </c>
      <c r="E11925" s="757"/>
      <c r="F11925" s="757"/>
      <c r="G11925" s="757"/>
      <c r="H11925" s="757"/>
      <c r="I11925" s="757"/>
    </row>
    <row r="11926" spans="1:9" ht="15.75" customHeight="1">
      <c r="A11926" s="52">
        <v>7306</v>
      </c>
      <c r="B11926" s="52" t="s">
        <v>14794</v>
      </c>
      <c r="C11926" s="52" t="s">
        <v>10408</v>
      </c>
      <c r="D11926" s="808">
        <v>44.09</v>
      </c>
      <c r="E11926" s="757"/>
      <c r="F11926" s="757"/>
      <c r="G11926" s="757"/>
      <c r="H11926" s="757"/>
      <c r="I11926" s="757"/>
    </row>
    <row r="11927" spans="1:9" ht="15.75" customHeight="1">
      <c r="A11927" s="52">
        <v>7288</v>
      </c>
      <c r="B11927" s="52" t="s">
        <v>14795</v>
      </c>
      <c r="C11927" s="52" t="s">
        <v>10408</v>
      </c>
      <c r="D11927" s="808">
        <v>36.6</v>
      </c>
      <c r="E11927" s="757"/>
      <c r="F11927" s="757"/>
      <c r="G11927" s="757"/>
      <c r="H11927" s="757"/>
      <c r="I11927" s="757"/>
    </row>
    <row r="11928" spans="1:9" ht="15.75" customHeight="1">
      <c r="A11928" s="52">
        <v>43625</v>
      </c>
      <c r="B11928" s="52" t="s">
        <v>14796</v>
      </c>
      <c r="C11928" s="52" t="s">
        <v>10408</v>
      </c>
      <c r="D11928" s="808">
        <v>29.56</v>
      </c>
      <c r="E11928" s="757"/>
      <c r="F11928" s="757"/>
      <c r="G11928" s="757"/>
      <c r="H11928" s="757"/>
      <c r="I11928" s="757"/>
    </row>
    <row r="11929" spans="1:9" ht="15.75" customHeight="1">
      <c r="A11929" s="52">
        <v>43647</v>
      </c>
      <c r="B11929" s="52" t="s">
        <v>14797</v>
      </c>
      <c r="C11929" s="52" t="s">
        <v>10408</v>
      </c>
      <c r="D11929" s="808">
        <v>26.85</v>
      </c>
      <c r="E11929" s="757"/>
      <c r="F11929" s="757"/>
      <c r="G11929" s="757"/>
      <c r="H11929" s="757"/>
      <c r="I11929" s="757"/>
    </row>
    <row r="11930" spans="1:9" ht="15.75" customHeight="1">
      <c r="A11930" s="52">
        <v>43648</v>
      </c>
      <c r="B11930" s="52" t="s">
        <v>14798</v>
      </c>
      <c r="C11930" s="52" t="s">
        <v>10408</v>
      </c>
      <c r="D11930" s="808">
        <v>25.91</v>
      </c>
      <c r="E11930" s="757"/>
      <c r="F11930" s="757"/>
      <c r="G11930" s="757"/>
      <c r="H11930" s="757"/>
      <c r="I11930" s="757"/>
    </row>
    <row r="11931" spans="1:9" ht="15.75" customHeight="1">
      <c r="A11931" s="52">
        <v>35693</v>
      </c>
      <c r="B11931" s="52" t="s">
        <v>14799</v>
      </c>
      <c r="C11931" s="52" t="s">
        <v>10408</v>
      </c>
      <c r="D11931" s="808">
        <v>7.84</v>
      </c>
      <c r="E11931" s="757"/>
      <c r="F11931" s="757"/>
      <c r="G11931" s="757"/>
      <c r="H11931" s="757"/>
      <c r="I11931" s="757"/>
    </row>
    <row r="11932" spans="1:9" ht="15.75" customHeight="1">
      <c r="A11932" s="52">
        <v>7356</v>
      </c>
      <c r="B11932" s="52" t="s">
        <v>14800</v>
      </c>
      <c r="C11932" s="52" t="s">
        <v>10408</v>
      </c>
      <c r="D11932" s="808">
        <v>18.79</v>
      </c>
      <c r="E11932" s="757"/>
      <c r="F11932" s="757"/>
      <c r="G11932" s="757"/>
      <c r="H11932" s="757"/>
      <c r="I11932" s="757"/>
    </row>
    <row r="11933" spans="1:9" ht="15.75" customHeight="1">
      <c r="A11933" s="52">
        <v>35692</v>
      </c>
      <c r="B11933" s="52" t="s">
        <v>14801</v>
      </c>
      <c r="C11933" s="52" t="s">
        <v>10408</v>
      </c>
      <c r="D11933" s="808">
        <v>12.3</v>
      </c>
      <c r="E11933" s="757"/>
      <c r="F11933" s="757"/>
      <c r="G11933" s="757"/>
      <c r="H11933" s="757"/>
      <c r="I11933" s="757"/>
    </row>
    <row r="11934" spans="1:9" ht="15.75" customHeight="1">
      <c r="A11934" s="52">
        <v>43624</v>
      </c>
      <c r="B11934" s="52" t="s">
        <v>14802</v>
      </c>
      <c r="C11934" s="52" t="s">
        <v>10408</v>
      </c>
      <c r="D11934" s="808">
        <v>22.9</v>
      </c>
      <c r="E11934" s="757"/>
      <c r="F11934" s="757"/>
      <c r="G11934" s="757"/>
      <c r="H11934" s="757"/>
      <c r="I11934" s="757"/>
    </row>
    <row r="11935" spans="1:9" ht="15.75" customHeight="1">
      <c r="A11935" s="52">
        <v>7342</v>
      </c>
      <c r="B11935" s="52" t="s">
        <v>14803</v>
      </c>
      <c r="C11935" s="52" t="s">
        <v>10406</v>
      </c>
      <c r="D11935" s="808">
        <v>3.02</v>
      </c>
      <c r="E11935" s="757"/>
      <c r="F11935" s="757"/>
      <c r="G11935" s="757"/>
      <c r="H11935" s="757"/>
      <c r="I11935" s="757"/>
    </row>
    <row r="11936" spans="1:9" ht="15.75" customHeight="1">
      <c r="A11936" s="52">
        <v>7350</v>
      </c>
      <c r="B11936" s="52" t="s">
        <v>14804</v>
      </c>
      <c r="C11936" s="52" t="s">
        <v>10408</v>
      </c>
      <c r="D11936" s="808">
        <v>27.12</v>
      </c>
      <c r="E11936" s="757"/>
      <c r="F11936" s="757"/>
      <c r="G11936" s="757"/>
      <c r="H11936" s="757"/>
      <c r="I11936" s="757"/>
    </row>
    <row r="11937" spans="1:9" ht="15.75" customHeight="1">
      <c r="A11937" s="52">
        <v>39574</v>
      </c>
      <c r="B11937" s="52" t="s">
        <v>14805</v>
      </c>
      <c r="C11937" s="52" t="s">
        <v>10358</v>
      </c>
      <c r="D11937" s="808">
        <v>5.07</v>
      </c>
      <c r="E11937" s="757"/>
      <c r="F11937" s="757"/>
      <c r="G11937" s="757"/>
      <c r="H11937" s="757"/>
      <c r="I11937" s="757"/>
    </row>
    <row r="11938" spans="1:9" ht="15.75" customHeight="1">
      <c r="A11938" s="52">
        <v>11060</v>
      </c>
      <c r="B11938" s="52" t="s">
        <v>14806</v>
      </c>
      <c r="C11938" s="52" t="s">
        <v>10358</v>
      </c>
      <c r="D11938" s="808">
        <v>47.47</v>
      </c>
      <c r="E11938" s="757"/>
      <c r="F11938" s="757"/>
      <c r="G11938" s="757"/>
      <c r="H11938" s="757"/>
      <c r="I11938" s="757"/>
    </row>
    <row r="11939" spans="1:9" ht="15.75" customHeight="1">
      <c r="A11939" s="52">
        <v>37401</v>
      </c>
      <c r="B11939" s="52" t="s">
        <v>14807</v>
      </c>
      <c r="C11939" s="52" t="s">
        <v>10358</v>
      </c>
      <c r="D11939" s="808">
        <v>93.7</v>
      </c>
      <c r="E11939" s="757"/>
      <c r="F11939" s="757"/>
      <c r="G11939" s="757"/>
      <c r="H11939" s="757"/>
      <c r="I11939" s="757"/>
    </row>
    <row r="11940" spans="1:9" ht="15.75" customHeight="1">
      <c r="A11940" s="52">
        <v>7525</v>
      </c>
      <c r="B11940" s="52" t="s">
        <v>14808</v>
      </c>
      <c r="C11940" s="52" t="s">
        <v>10358</v>
      </c>
      <c r="D11940" s="808">
        <v>43.82</v>
      </c>
      <c r="E11940" s="757"/>
      <c r="F11940" s="757"/>
      <c r="G11940" s="757"/>
      <c r="H11940" s="757"/>
      <c r="I11940" s="757"/>
    </row>
    <row r="11941" spans="1:9" ht="15.75" customHeight="1">
      <c r="A11941" s="52">
        <v>7524</v>
      </c>
      <c r="B11941" s="52" t="s">
        <v>14809</v>
      </c>
      <c r="C11941" s="52" t="s">
        <v>10358</v>
      </c>
      <c r="D11941" s="808">
        <v>41.29</v>
      </c>
      <c r="E11941" s="757"/>
      <c r="F11941" s="757"/>
      <c r="G11941" s="757"/>
      <c r="H11941" s="757"/>
      <c r="I11941" s="757"/>
    </row>
    <row r="11942" spans="1:9" ht="15.75" customHeight="1">
      <c r="A11942" s="52">
        <v>38105</v>
      </c>
      <c r="B11942" s="52" t="s">
        <v>14810</v>
      </c>
      <c r="C11942" s="52" t="s">
        <v>10358</v>
      </c>
      <c r="D11942" s="808">
        <v>10.61</v>
      </c>
      <c r="E11942" s="757"/>
      <c r="F11942" s="757"/>
      <c r="G11942" s="757"/>
      <c r="H11942" s="757"/>
      <c r="I11942" s="757"/>
    </row>
    <row r="11943" spans="1:9" ht="15.75" customHeight="1">
      <c r="A11943" s="52">
        <v>38084</v>
      </c>
      <c r="B11943" s="52" t="s">
        <v>14811</v>
      </c>
      <c r="C11943" s="52" t="s">
        <v>10358</v>
      </c>
      <c r="D11943" s="808">
        <v>15.06</v>
      </c>
      <c r="E11943" s="757"/>
      <c r="F11943" s="757"/>
      <c r="G11943" s="757"/>
      <c r="H11943" s="757"/>
      <c r="I11943" s="757"/>
    </row>
    <row r="11944" spans="1:9" ht="15.75" customHeight="1">
      <c r="A11944" s="52">
        <v>38103</v>
      </c>
      <c r="B11944" s="52" t="s">
        <v>14812</v>
      </c>
      <c r="C11944" s="52" t="s">
        <v>10358</v>
      </c>
      <c r="D11944" s="808">
        <v>15.92</v>
      </c>
      <c r="E11944" s="757"/>
      <c r="F11944" s="757"/>
      <c r="G11944" s="757"/>
      <c r="H11944" s="757"/>
      <c r="I11944" s="757"/>
    </row>
    <row r="11945" spans="1:9" ht="15.75" customHeight="1">
      <c r="A11945" s="52">
        <v>38082</v>
      </c>
      <c r="B11945" s="52" t="s">
        <v>14813</v>
      </c>
      <c r="C11945" s="52" t="s">
        <v>10358</v>
      </c>
      <c r="D11945" s="808">
        <v>19.62</v>
      </c>
      <c r="E11945" s="757"/>
      <c r="F11945" s="757"/>
      <c r="G11945" s="757"/>
      <c r="H11945" s="757"/>
      <c r="I11945" s="757"/>
    </row>
    <row r="11946" spans="1:9" ht="15.75" customHeight="1">
      <c r="A11946" s="52">
        <v>38104</v>
      </c>
      <c r="B11946" s="52" t="s">
        <v>14814</v>
      </c>
      <c r="C11946" s="52" t="s">
        <v>10358</v>
      </c>
      <c r="D11946" s="808">
        <v>31.18</v>
      </c>
      <c r="E11946" s="757"/>
      <c r="F11946" s="757"/>
      <c r="G11946" s="757"/>
      <c r="H11946" s="757"/>
      <c r="I11946" s="757"/>
    </row>
    <row r="11947" spans="1:9" ht="15.75" customHeight="1">
      <c r="A11947" s="52">
        <v>38083</v>
      </c>
      <c r="B11947" s="52" t="s">
        <v>14815</v>
      </c>
      <c r="C11947" s="52" t="s">
        <v>10358</v>
      </c>
      <c r="D11947" s="808">
        <v>34.619999999999997</v>
      </c>
      <c r="E11947" s="757"/>
      <c r="F11947" s="757"/>
      <c r="G11947" s="757"/>
      <c r="H11947" s="757"/>
      <c r="I11947" s="757"/>
    </row>
    <row r="11948" spans="1:9" ht="15.75" customHeight="1">
      <c r="A11948" s="52">
        <v>38101</v>
      </c>
      <c r="B11948" s="52" t="s">
        <v>14816</v>
      </c>
      <c r="C11948" s="52" t="s">
        <v>10358</v>
      </c>
      <c r="D11948" s="808">
        <v>7.57</v>
      </c>
      <c r="E11948" s="757"/>
      <c r="F11948" s="757"/>
      <c r="G11948" s="757"/>
      <c r="H11948" s="757"/>
      <c r="I11948" s="757"/>
    </row>
    <row r="11949" spans="1:9" ht="15.75" customHeight="1">
      <c r="A11949" s="52">
        <v>7528</v>
      </c>
      <c r="B11949" s="52" t="s">
        <v>14817</v>
      </c>
      <c r="C11949" s="52" t="s">
        <v>10358</v>
      </c>
      <c r="D11949" s="808">
        <v>8.9</v>
      </c>
      <c r="E11949" s="757"/>
      <c r="F11949" s="757"/>
      <c r="G11949" s="757"/>
      <c r="H11949" s="757"/>
      <c r="I11949" s="757"/>
    </row>
    <row r="11950" spans="1:9" ht="15.75" customHeight="1">
      <c r="A11950" s="52">
        <v>12147</v>
      </c>
      <c r="B11950" s="52" t="s">
        <v>14818</v>
      </c>
      <c r="C11950" s="52" t="s">
        <v>10358</v>
      </c>
      <c r="D11950" s="808">
        <v>13.57</v>
      </c>
      <c r="E11950" s="757"/>
      <c r="F11950" s="757"/>
      <c r="G11950" s="757"/>
      <c r="H11950" s="757"/>
      <c r="I11950" s="757"/>
    </row>
    <row r="11951" spans="1:9" ht="15.75" customHeight="1">
      <c r="A11951" s="52">
        <v>38075</v>
      </c>
      <c r="B11951" s="52" t="s">
        <v>14819</v>
      </c>
      <c r="C11951" s="52" t="s">
        <v>10358</v>
      </c>
      <c r="D11951" s="808">
        <v>15.41</v>
      </c>
      <c r="E11951" s="757"/>
      <c r="F11951" s="757"/>
      <c r="G11951" s="757"/>
      <c r="H11951" s="757"/>
      <c r="I11951" s="757"/>
    </row>
    <row r="11952" spans="1:9" ht="15.75" customHeight="1">
      <c r="A11952" s="52">
        <v>38102</v>
      </c>
      <c r="B11952" s="52" t="s">
        <v>14820</v>
      </c>
      <c r="C11952" s="52" t="s">
        <v>10358</v>
      </c>
      <c r="D11952" s="808">
        <v>9.69</v>
      </c>
      <c r="E11952" s="757"/>
      <c r="F11952" s="757"/>
      <c r="G11952" s="757"/>
      <c r="H11952" s="757"/>
      <c r="I11952" s="757"/>
    </row>
    <row r="11953" spans="1:9" ht="15.75" customHeight="1">
      <c r="A11953" s="52">
        <v>38076</v>
      </c>
      <c r="B11953" s="52" t="s">
        <v>14821</v>
      </c>
      <c r="C11953" s="52" t="s">
        <v>10358</v>
      </c>
      <c r="D11953" s="808">
        <v>17.28</v>
      </c>
      <c r="E11953" s="757"/>
      <c r="F11953" s="757"/>
      <c r="G11953" s="757"/>
      <c r="H11953" s="757"/>
      <c r="I11953" s="757"/>
    </row>
    <row r="11954" spans="1:9" ht="15.75" customHeight="1">
      <c r="A11954" s="52">
        <v>7592</v>
      </c>
      <c r="B11954" s="52" t="s">
        <v>14822</v>
      </c>
      <c r="C11954" s="52" t="s">
        <v>10509</v>
      </c>
      <c r="D11954" s="808">
        <v>31.71</v>
      </c>
      <c r="E11954" s="757"/>
      <c r="F11954" s="757"/>
      <c r="G11954" s="757"/>
      <c r="H11954" s="757"/>
      <c r="I11954" s="757"/>
    </row>
    <row r="11955" spans="1:9" ht="15.75" customHeight="1">
      <c r="A11955" s="52">
        <v>40820</v>
      </c>
      <c r="B11955" s="52" t="s">
        <v>14823</v>
      </c>
      <c r="C11955" s="52" t="s">
        <v>10511</v>
      </c>
      <c r="D11955" s="967">
        <v>5555.67</v>
      </c>
      <c r="E11955" s="757"/>
      <c r="F11955" s="757"/>
      <c r="G11955" s="757"/>
      <c r="H11955" s="757"/>
      <c r="I11955" s="757"/>
    </row>
    <row r="11956" spans="1:9" ht="15.75" customHeight="1">
      <c r="A11956" s="52">
        <v>11826</v>
      </c>
      <c r="B11956" s="52" t="s">
        <v>14824</v>
      </c>
      <c r="C11956" s="52" t="s">
        <v>10358</v>
      </c>
      <c r="D11956" s="808">
        <v>67.42</v>
      </c>
      <c r="E11956" s="757"/>
      <c r="F11956" s="757"/>
      <c r="G11956" s="757"/>
      <c r="H11956" s="757"/>
      <c r="I11956" s="757"/>
    </row>
    <row r="11957" spans="1:9" ht="15.75" customHeight="1">
      <c r="A11957" s="52">
        <v>7606</v>
      </c>
      <c r="B11957" s="52" t="s">
        <v>14825</v>
      </c>
      <c r="C11957" s="52" t="s">
        <v>10358</v>
      </c>
      <c r="D11957" s="808">
        <v>81.069999999999993</v>
      </c>
      <c r="E11957" s="757"/>
      <c r="F11957" s="757"/>
      <c r="G11957" s="757"/>
      <c r="H11957" s="757"/>
      <c r="I11957" s="757"/>
    </row>
    <row r="11958" spans="1:9" ht="15.75" customHeight="1">
      <c r="A11958" s="52">
        <v>11763</v>
      </c>
      <c r="B11958" s="52" t="s">
        <v>14826</v>
      </c>
      <c r="C11958" s="52" t="s">
        <v>10358</v>
      </c>
      <c r="D11958" s="808">
        <v>177.05</v>
      </c>
      <c r="E11958" s="757"/>
      <c r="F11958" s="757"/>
      <c r="G11958" s="757"/>
      <c r="H11958" s="757"/>
      <c r="I11958" s="757"/>
    </row>
    <row r="11959" spans="1:9" ht="15.75" customHeight="1">
      <c r="A11959" s="52">
        <v>11764</v>
      </c>
      <c r="B11959" s="52" t="s">
        <v>14827</v>
      </c>
      <c r="C11959" s="52" t="s">
        <v>10358</v>
      </c>
      <c r="D11959" s="808">
        <v>145.26</v>
      </c>
      <c r="E11959" s="757"/>
      <c r="F11959" s="757"/>
      <c r="G11959" s="757"/>
      <c r="H11959" s="757"/>
      <c r="I11959" s="757"/>
    </row>
    <row r="11960" spans="1:9" ht="15.75" customHeight="1">
      <c r="A11960" s="52">
        <v>11829</v>
      </c>
      <c r="B11960" s="52" t="s">
        <v>14828</v>
      </c>
      <c r="C11960" s="52" t="s">
        <v>10358</v>
      </c>
      <c r="D11960" s="808">
        <v>35.11</v>
      </c>
      <c r="E11960" s="757"/>
      <c r="F11960" s="757"/>
      <c r="G11960" s="757"/>
      <c r="H11960" s="757"/>
      <c r="I11960" s="757"/>
    </row>
    <row r="11961" spans="1:9" ht="15.75" customHeight="1">
      <c r="A11961" s="52">
        <v>11830</v>
      </c>
      <c r="B11961" s="52" t="s">
        <v>14829</v>
      </c>
      <c r="C11961" s="52" t="s">
        <v>10358</v>
      </c>
      <c r="D11961" s="808">
        <v>37.909999999999997</v>
      </c>
      <c r="E11961" s="757"/>
      <c r="F11961" s="757"/>
      <c r="G11961" s="757"/>
      <c r="H11961" s="757"/>
      <c r="I11961" s="757"/>
    </row>
    <row r="11962" spans="1:9" ht="15.75" customHeight="1">
      <c r="A11962" s="52">
        <v>11825</v>
      </c>
      <c r="B11962" s="52" t="s">
        <v>14830</v>
      </c>
      <c r="C11962" s="52" t="s">
        <v>10358</v>
      </c>
      <c r="D11962" s="808">
        <v>85.29</v>
      </c>
      <c r="E11962" s="757"/>
      <c r="F11962" s="757"/>
      <c r="G11962" s="757"/>
      <c r="H11962" s="757"/>
      <c r="I11962" s="757"/>
    </row>
    <row r="11963" spans="1:9" ht="15.75" customHeight="1">
      <c r="A11963" s="52">
        <v>11767</v>
      </c>
      <c r="B11963" s="52" t="s">
        <v>14831</v>
      </c>
      <c r="C11963" s="52" t="s">
        <v>10358</v>
      </c>
      <c r="D11963" s="808">
        <v>227.16</v>
      </c>
      <c r="E11963" s="757"/>
      <c r="F11963" s="757"/>
      <c r="G11963" s="757"/>
      <c r="H11963" s="757"/>
      <c r="I11963" s="757"/>
    </row>
    <row r="11964" spans="1:9" ht="15.75" customHeight="1">
      <c r="A11964" s="52">
        <v>11766</v>
      </c>
      <c r="B11964" s="52" t="s">
        <v>14832</v>
      </c>
      <c r="C11964" s="52" t="s">
        <v>10358</v>
      </c>
      <c r="D11964" s="808">
        <v>52.95</v>
      </c>
      <c r="E11964" s="757"/>
      <c r="F11964" s="757"/>
      <c r="G11964" s="757"/>
      <c r="H11964" s="757"/>
      <c r="I11964" s="757"/>
    </row>
    <row r="11965" spans="1:9" ht="15.75" customHeight="1">
      <c r="A11965" s="52">
        <v>11765</v>
      </c>
      <c r="B11965" s="52" t="s">
        <v>14833</v>
      </c>
      <c r="C11965" s="52" t="s">
        <v>10358</v>
      </c>
      <c r="D11965" s="808">
        <v>96.81</v>
      </c>
      <c r="E11965" s="757"/>
      <c r="F11965" s="757"/>
      <c r="G11965" s="757"/>
      <c r="H11965" s="757"/>
      <c r="I11965" s="757"/>
    </row>
    <row r="11966" spans="1:9" ht="15.75" customHeight="1">
      <c r="A11966" s="52">
        <v>11824</v>
      </c>
      <c r="B11966" s="52" t="s">
        <v>14834</v>
      </c>
      <c r="C11966" s="52" t="s">
        <v>10358</v>
      </c>
      <c r="D11966" s="808">
        <v>62.28</v>
      </c>
      <c r="E11966" s="757"/>
      <c r="F11966" s="757"/>
      <c r="G11966" s="757"/>
      <c r="H11966" s="757"/>
      <c r="I11966" s="757"/>
    </row>
    <row r="11967" spans="1:9" ht="15.75" customHeight="1">
      <c r="A11967" s="52">
        <v>44045</v>
      </c>
      <c r="B11967" s="52" t="s">
        <v>14835</v>
      </c>
      <c r="C11967" s="52" t="s">
        <v>10358</v>
      </c>
      <c r="D11967" s="808">
        <v>243.02</v>
      </c>
      <c r="E11967" s="757"/>
      <c r="F11967" s="757"/>
      <c r="G11967" s="757"/>
      <c r="H11967" s="757"/>
      <c r="I11967" s="757"/>
    </row>
    <row r="11968" spans="1:9" ht="15.75" customHeight="1">
      <c r="A11968" s="52">
        <v>39702</v>
      </c>
      <c r="B11968" s="52" t="s">
        <v>14836</v>
      </c>
      <c r="C11968" s="52" t="s">
        <v>10358</v>
      </c>
      <c r="D11968" s="967">
        <v>1614.03</v>
      </c>
      <c r="E11968" s="757"/>
      <c r="F11968" s="757"/>
      <c r="G11968" s="757"/>
      <c r="H11968" s="757"/>
      <c r="I11968" s="757"/>
    </row>
    <row r="11969" spans="1:9" ht="15.75" customHeight="1">
      <c r="A11969" s="52">
        <v>13415</v>
      </c>
      <c r="B11969" s="52" t="s">
        <v>14837</v>
      </c>
      <c r="C11969" s="52" t="s">
        <v>10358</v>
      </c>
      <c r="D11969" s="808">
        <v>52.99</v>
      </c>
      <c r="E11969" s="757"/>
      <c r="F11969" s="757"/>
      <c r="G11969" s="757"/>
      <c r="H11969" s="757"/>
      <c r="I11969" s="757"/>
    </row>
    <row r="11970" spans="1:9" ht="15.75" customHeight="1">
      <c r="A11970" s="52">
        <v>7602</v>
      </c>
      <c r="B11970" s="52" t="s">
        <v>14838</v>
      </c>
      <c r="C11970" s="52" t="s">
        <v>10358</v>
      </c>
      <c r="D11970" s="808">
        <v>33.81</v>
      </c>
      <c r="E11970" s="757"/>
      <c r="F11970" s="757"/>
      <c r="G11970" s="757"/>
      <c r="H11970" s="757"/>
      <c r="I11970" s="757"/>
    </row>
    <row r="11971" spans="1:9" ht="15.75" customHeight="1">
      <c r="A11971" s="52">
        <v>7603</v>
      </c>
      <c r="B11971" s="52" t="s">
        <v>14839</v>
      </c>
      <c r="C11971" s="52" t="s">
        <v>10358</v>
      </c>
      <c r="D11971" s="808">
        <v>28.68</v>
      </c>
      <c r="E11971" s="757"/>
      <c r="F11971" s="757"/>
      <c r="G11971" s="757"/>
      <c r="H11971" s="757"/>
      <c r="I11971" s="757"/>
    </row>
    <row r="11972" spans="1:9" ht="15.75" customHeight="1">
      <c r="A11972" s="52">
        <v>11777</v>
      </c>
      <c r="B11972" s="52" t="s">
        <v>14840</v>
      </c>
      <c r="C11972" s="52" t="s">
        <v>10358</v>
      </c>
      <c r="D11972" s="808">
        <v>200.73</v>
      </c>
      <c r="E11972" s="757"/>
      <c r="F11972" s="757"/>
      <c r="G11972" s="757"/>
      <c r="H11972" s="757"/>
      <c r="I11972" s="757"/>
    </row>
    <row r="11973" spans="1:9" ht="15.75" customHeight="1">
      <c r="A11973" s="52">
        <v>13417</v>
      </c>
      <c r="B11973" s="52" t="s">
        <v>14841</v>
      </c>
      <c r="C11973" s="52" t="s">
        <v>10358</v>
      </c>
      <c r="D11973" s="808">
        <v>69.010000000000005</v>
      </c>
      <c r="E11973" s="757"/>
      <c r="F11973" s="757"/>
      <c r="G11973" s="757"/>
      <c r="H11973" s="757"/>
      <c r="I11973" s="757"/>
    </row>
    <row r="11974" spans="1:9" ht="15.75" customHeight="1">
      <c r="A11974" s="52">
        <v>36791</v>
      </c>
      <c r="B11974" s="52" t="s">
        <v>14842</v>
      </c>
      <c r="C11974" s="52" t="s">
        <v>10358</v>
      </c>
      <c r="D11974" s="808">
        <v>103.58</v>
      </c>
      <c r="E11974" s="757"/>
      <c r="F11974" s="757"/>
      <c r="G11974" s="757"/>
      <c r="H11974" s="757"/>
      <c r="I11974" s="757"/>
    </row>
    <row r="11975" spans="1:9" ht="15.75" customHeight="1">
      <c r="A11975" s="52">
        <v>36795</v>
      </c>
      <c r="B11975" s="52" t="s">
        <v>14843</v>
      </c>
      <c r="C11975" s="52" t="s">
        <v>10358</v>
      </c>
      <c r="D11975" s="967">
        <v>1309.6400000000001</v>
      </c>
      <c r="E11975" s="757"/>
      <c r="F11975" s="757"/>
      <c r="G11975" s="757"/>
      <c r="H11975" s="757"/>
      <c r="I11975" s="757"/>
    </row>
    <row r="11976" spans="1:9" ht="15.75" customHeight="1">
      <c r="A11976" s="52">
        <v>36796</v>
      </c>
      <c r="B11976" s="52" t="s">
        <v>14844</v>
      </c>
      <c r="C11976" s="52" t="s">
        <v>10358</v>
      </c>
      <c r="D11976" s="808">
        <v>108.83</v>
      </c>
      <c r="E11976" s="757"/>
      <c r="F11976" s="757"/>
      <c r="G11976" s="757"/>
      <c r="H11976" s="757"/>
      <c r="I11976" s="757"/>
    </row>
    <row r="11977" spans="1:9" ht="15.75" customHeight="1">
      <c r="A11977" s="52">
        <v>36792</v>
      </c>
      <c r="B11977" s="52" t="s">
        <v>14845</v>
      </c>
      <c r="C11977" s="52" t="s">
        <v>10358</v>
      </c>
      <c r="D11977" s="808">
        <v>137.86000000000001</v>
      </c>
      <c r="E11977" s="757"/>
      <c r="F11977" s="757"/>
      <c r="G11977" s="757"/>
      <c r="H11977" s="757"/>
      <c r="I11977" s="757"/>
    </row>
    <row r="11978" spans="1:9" ht="15.75" customHeight="1">
      <c r="A11978" s="52">
        <v>11773</v>
      </c>
      <c r="B11978" s="52" t="s">
        <v>14846</v>
      </c>
      <c r="C11978" s="52" t="s">
        <v>10358</v>
      </c>
      <c r="D11978" s="808">
        <v>91.77</v>
      </c>
      <c r="E11978" s="757"/>
      <c r="F11978" s="757"/>
      <c r="G11978" s="757"/>
      <c r="H11978" s="757"/>
      <c r="I11978" s="757"/>
    </row>
    <row r="11979" spans="1:9" ht="15.75" customHeight="1">
      <c r="A11979" s="52">
        <v>11762</v>
      </c>
      <c r="B11979" s="52" t="s">
        <v>14847</v>
      </c>
      <c r="C11979" s="52" t="s">
        <v>10358</v>
      </c>
      <c r="D11979" s="808">
        <v>43.53</v>
      </c>
      <c r="E11979" s="757"/>
      <c r="F11979" s="757"/>
      <c r="G11979" s="757"/>
      <c r="H11979" s="757"/>
      <c r="I11979" s="757"/>
    </row>
    <row r="11980" spans="1:9" ht="15.75" customHeight="1">
      <c r="A11980" s="52">
        <v>7604</v>
      </c>
      <c r="B11980" s="52" t="s">
        <v>14848</v>
      </c>
      <c r="C11980" s="52" t="s">
        <v>10358</v>
      </c>
      <c r="D11980" s="808">
        <v>36.85</v>
      </c>
      <c r="E11980" s="757"/>
      <c r="F11980" s="757"/>
      <c r="G11980" s="757"/>
      <c r="H11980" s="757"/>
      <c r="I11980" s="757"/>
    </row>
    <row r="11981" spans="1:9" ht="15.75" customHeight="1">
      <c r="A11981" s="52">
        <v>13984</v>
      </c>
      <c r="B11981" s="52" t="s">
        <v>14849</v>
      </c>
      <c r="C11981" s="52" t="s">
        <v>10358</v>
      </c>
      <c r="D11981" s="808">
        <v>53.56</v>
      </c>
      <c r="E11981" s="757"/>
      <c r="F11981" s="757"/>
      <c r="G11981" s="757"/>
      <c r="H11981" s="757"/>
      <c r="I11981" s="757"/>
    </row>
    <row r="11982" spans="1:9" ht="15.75" customHeight="1">
      <c r="A11982" s="52">
        <v>11772</v>
      </c>
      <c r="B11982" s="52" t="s">
        <v>14850</v>
      </c>
      <c r="C11982" s="52" t="s">
        <v>10358</v>
      </c>
      <c r="D11982" s="808">
        <v>92.06</v>
      </c>
      <c r="E11982" s="757"/>
      <c r="F11982" s="757"/>
      <c r="G11982" s="757"/>
      <c r="H11982" s="757"/>
      <c r="I11982" s="757"/>
    </row>
    <row r="11983" spans="1:9" ht="15.75" customHeight="1">
      <c r="A11983" s="52">
        <v>13983</v>
      </c>
      <c r="B11983" s="52" t="s">
        <v>14851</v>
      </c>
      <c r="C11983" s="52" t="s">
        <v>10358</v>
      </c>
      <c r="D11983" s="808">
        <v>69.72</v>
      </c>
      <c r="E11983" s="757"/>
      <c r="F11983" s="757"/>
      <c r="G11983" s="757"/>
      <c r="H11983" s="757"/>
      <c r="I11983" s="757"/>
    </row>
    <row r="11984" spans="1:9" ht="15.75" customHeight="1">
      <c r="A11984" s="52">
        <v>13416</v>
      </c>
      <c r="B11984" s="52" t="s">
        <v>14852</v>
      </c>
      <c r="C11984" s="52" t="s">
        <v>10358</v>
      </c>
      <c r="D11984" s="808">
        <v>61.92</v>
      </c>
      <c r="E11984" s="757"/>
      <c r="F11984" s="757"/>
      <c r="G11984" s="757"/>
      <c r="H11984" s="757"/>
      <c r="I11984" s="757"/>
    </row>
    <row r="11985" spans="1:9" ht="15.75" customHeight="1">
      <c r="A11985" s="52">
        <v>40329</v>
      </c>
      <c r="B11985" s="52" t="s">
        <v>14853</v>
      </c>
      <c r="C11985" s="52" t="s">
        <v>10358</v>
      </c>
      <c r="D11985" s="808">
        <v>22</v>
      </c>
      <c r="E11985" s="757"/>
      <c r="F11985" s="757"/>
      <c r="G11985" s="757"/>
      <c r="H11985" s="757"/>
      <c r="I11985" s="757"/>
    </row>
    <row r="11986" spans="1:9" ht="15.75" customHeight="1">
      <c r="A11986" s="52">
        <v>11823</v>
      </c>
      <c r="B11986" s="52" t="s">
        <v>14854</v>
      </c>
      <c r="C11986" s="52" t="s">
        <v>10358</v>
      </c>
      <c r="D11986" s="808">
        <v>9.26</v>
      </c>
      <c r="E11986" s="757"/>
      <c r="F11986" s="757"/>
      <c r="G11986" s="757"/>
      <c r="H11986" s="757"/>
      <c r="I11986" s="757"/>
    </row>
    <row r="11987" spans="1:9" ht="15.75" customHeight="1">
      <c r="A11987" s="52">
        <v>11822</v>
      </c>
      <c r="B11987" s="52" t="s">
        <v>14855</v>
      </c>
      <c r="C11987" s="52" t="s">
        <v>10358</v>
      </c>
      <c r="D11987" s="808">
        <v>28.61</v>
      </c>
      <c r="E11987" s="757"/>
      <c r="F11987" s="757"/>
      <c r="G11987" s="757"/>
      <c r="H11987" s="757"/>
      <c r="I11987" s="757"/>
    </row>
    <row r="11988" spans="1:9" ht="15.75" customHeight="1">
      <c r="A11988" s="52">
        <v>11831</v>
      </c>
      <c r="B11988" s="52" t="s">
        <v>14856</v>
      </c>
      <c r="C11988" s="52" t="s">
        <v>10358</v>
      </c>
      <c r="D11988" s="808">
        <v>17.22</v>
      </c>
      <c r="E11988" s="757"/>
      <c r="F11988" s="757"/>
      <c r="G11988" s="757"/>
      <c r="H11988" s="757"/>
      <c r="I11988" s="757"/>
    </row>
    <row r="11989" spans="1:9" ht="15.75" customHeight="1">
      <c r="A11989" s="52">
        <v>7613</v>
      </c>
      <c r="B11989" s="52" t="s">
        <v>14857</v>
      </c>
      <c r="C11989" s="52" t="s">
        <v>10358</v>
      </c>
      <c r="D11989" s="967">
        <v>108435.72</v>
      </c>
      <c r="E11989" s="757"/>
      <c r="F11989" s="757"/>
      <c r="G11989" s="757"/>
      <c r="H11989" s="757"/>
      <c r="I11989" s="757"/>
    </row>
    <row r="11990" spans="1:9" ht="15.75" customHeight="1">
      <c r="A11990" s="52">
        <v>7619</v>
      </c>
      <c r="B11990" s="52" t="s">
        <v>14858</v>
      </c>
      <c r="C11990" s="52" t="s">
        <v>10358</v>
      </c>
      <c r="D11990" s="967">
        <v>16761.84</v>
      </c>
      <c r="E11990" s="757"/>
      <c r="F11990" s="757"/>
      <c r="G11990" s="757"/>
      <c r="H11990" s="757"/>
      <c r="I11990" s="757"/>
    </row>
    <row r="11991" spans="1:9" ht="15.75" customHeight="1">
      <c r="A11991" s="52">
        <v>12076</v>
      </c>
      <c r="B11991" s="52" t="s">
        <v>14859</v>
      </c>
      <c r="C11991" s="52" t="s">
        <v>10358</v>
      </c>
      <c r="D11991" s="967">
        <v>7688.91</v>
      </c>
      <c r="E11991" s="757"/>
      <c r="F11991" s="757"/>
      <c r="G11991" s="757"/>
      <c r="H11991" s="757"/>
      <c r="I11991" s="757"/>
    </row>
    <row r="11992" spans="1:9" ht="15.75" customHeight="1">
      <c r="A11992" s="52">
        <v>7614</v>
      </c>
      <c r="B11992" s="52" t="s">
        <v>14860</v>
      </c>
      <c r="C11992" s="52" t="s">
        <v>10358</v>
      </c>
      <c r="D11992" s="967">
        <v>21140.68</v>
      </c>
      <c r="E11992" s="757"/>
      <c r="F11992" s="757"/>
      <c r="G11992" s="757"/>
      <c r="H11992" s="757"/>
      <c r="I11992" s="757"/>
    </row>
    <row r="11993" spans="1:9" ht="15.75" customHeight="1">
      <c r="A11993" s="52">
        <v>7618</v>
      </c>
      <c r="B11993" s="52" t="s">
        <v>14861</v>
      </c>
      <c r="C11993" s="52" t="s">
        <v>10358</v>
      </c>
      <c r="D11993" s="967">
        <v>137113.19</v>
      </c>
      <c r="E11993" s="757"/>
      <c r="F11993" s="757"/>
      <c r="G11993" s="757"/>
      <c r="H11993" s="757"/>
      <c r="I11993" s="757"/>
    </row>
    <row r="11994" spans="1:9" ht="15.75" customHeight="1">
      <c r="A11994" s="52">
        <v>7620</v>
      </c>
      <c r="B11994" s="52" t="s">
        <v>14862</v>
      </c>
      <c r="C11994" s="52" t="s">
        <v>10358</v>
      </c>
      <c r="D11994" s="967">
        <v>29657.25</v>
      </c>
      <c r="E11994" s="757"/>
      <c r="F11994" s="757"/>
      <c r="G11994" s="757"/>
      <c r="H11994" s="757"/>
      <c r="I11994" s="757"/>
    </row>
    <row r="11995" spans="1:9" ht="15.75" customHeight="1">
      <c r="A11995" s="52">
        <v>7610</v>
      </c>
      <c r="B11995" s="52" t="s">
        <v>14863</v>
      </c>
      <c r="C11995" s="52" t="s">
        <v>10358</v>
      </c>
      <c r="D11995" s="967">
        <v>9391.4599999999991</v>
      </c>
      <c r="E11995" s="757"/>
      <c r="F11995" s="757"/>
      <c r="G11995" s="757"/>
      <c r="H11995" s="757"/>
      <c r="I11995" s="757"/>
    </row>
    <row r="11996" spans="1:9" ht="15.75" customHeight="1">
      <c r="A11996" s="52">
        <v>7615</v>
      </c>
      <c r="B11996" s="52" t="s">
        <v>14864</v>
      </c>
      <c r="C11996" s="52" t="s">
        <v>10358</v>
      </c>
      <c r="D11996" s="967">
        <v>34600.129999999997</v>
      </c>
      <c r="E11996" s="757"/>
      <c r="F11996" s="757"/>
      <c r="G11996" s="757"/>
      <c r="H11996" s="757"/>
      <c r="I11996" s="757"/>
    </row>
    <row r="11997" spans="1:9" ht="15.75" customHeight="1">
      <c r="A11997" s="52">
        <v>7617</v>
      </c>
      <c r="B11997" s="52" t="s">
        <v>14865</v>
      </c>
      <c r="C11997" s="52" t="s">
        <v>10358</v>
      </c>
      <c r="D11997" s="967">
        <v>10489.88</v>
      </c>
      <c r="E11997" s="757"/>
      <c r="F11997" s="757"/>
      <c r="G11997" s="757"/>
      <c r="H11997" s="757"/>
      <c r="I11997" s="757"/>
    </row>
    <row r="11998" spans="1:9" ht="15.75" customHeight="1">
      <c r="A11998" s="52">
        <v>7616</v>
      </c>
      <c r="B11998" s="52" t="s">
        <v>14866</v>
      </c>
      <c r="C11998" s="52" t="s">
        <v>10358</v>
      </c>
      <c r="D11998" s="967">
        <v>56461.919999999998</v>
      </c>
      <c r="E11998" s="757"/>
      <c r="F11998" s="757"/>
      <c r="G11998" s="757"/>
      <c r="H11998" s="757"/>
      <c r="I11998" s="757"/>
    </row>
    <row r="11999" spans="1:9" ht="15.75" customHeight="1">
      <c r="A11999" s="52">
        <v>7611</v>
      </c>
      <c r="B11999" s="52" t="s">
        <v>14867</v>
      </c>
      <c r="C11999" s="52" t="s">
        <v>10358</v>
      </c>
      <c r="D11999" s="967">
        <v>13565.45</v>
      </c>
      <c r="E11999" s="757"/>
      <c r="F11999" s="757"/>
      <c r="G11999" s="757"/>
      <c r="H11999" s="757"/>
      <c r="I11999" s="757"/>
    </row>
    <row r="12000" spans="1:9" ht="15.75" customHeight="1">
      <c r="A12000" s="52">
        <v>7612</v>
      </c>
      <c r="B12000" s="52" t="s">
        <v>14868</v>
      </c>
      <c r="C12000" s="52" t="s">
        <v>10358</v>
      </c>
      <c r="D12000" s="967">
        <v>77447.179999999993</v>
      </c>
      <c r="E12000" s="757"/>
      <c r="F12000" s="757"/>
      <c r="G12000" s="757"/>
      <c r="H12000" s="757"/>
      <c r="I12000" s="757"/>
    </row>
    <row r="12001" spans="1:9" ht="15.75" customHeight="1">
      <c r="A12001" s="52">
        <v>37371</v>
      </c>
      <c r="B12001" s="52" t="s">
        <v>14869</v>
      </c>
      <c r="C12001" s="52" t="s">
        <v>10509</v>
      </c>
      <c r="D12001" s="808">
        <v>0.72</v>
      </c>
      <c r="E12001" s="757"/>
      <c r="F12001" s="757"/>
      <c r="G12001" s="757"/>
      <c r="H12001" s="757"/>
      <c r="I12001" s="757"/>
    </row>
    <row r="12002" spans="1:9" ht="15.75" customHeight="1">
      <c r="A12002" s="52">
        <v>40862</v>
      </c>
      <c r="B12002" s="52" t="s">
        <v>14870</v>
      </c>
      <c r="C12002" s="52" t="s">
        <v>10511</v>
      </c>
      <c r="D12002" s="808">
        <v>90.04</v>
      </c>
      <c r="E12002" s="757"/>
      <c r="F12002" s="757"/>
      <c r="G12002" s="757"/>
      <c r="H12002" s="757"/>
      <c r="I12002" s="757"/>
    </row>
    <row r="12003" spans="1:9" ht="15.75" customHeight="1">
      <c r="A12003" s="52">
        <v>36510</v>
      </c>
      <c r="B12003" s="52" t="s">
        <v>14871</v>
      </c>
      <c r="C12003" s="52" t="s">
        <v>10358</v>
      </c>
      <c r="D12003" s="967">
        <v>1073394.45</v>
      </c>
      <c r="E12003" s="757"/>
      <c r="F12003" s="757"/>
      <c r="G12003" s="757"/>
      <c r="H12003" s="757"/>
      <c r="I12003" s="757"/>
    </row>
    <row r="12004" spans="1:9" ht="15.75" customHeight="1">
      <c r="A12004" s="52">
        <v>25020</v>
      </c>
      <c r="B12004" s="52" t="s">
        <v>14872</v>
      </c>
      <c r="C12004" s="52" t="s">
        <v>10358</v>
      </c>
      <c r="D12004" s="967">
        <v>4422007.4800000004</v>
      </c>
      <c r="E12004" s="757"/>
      <c r="F12004" s="757"/>
      <c r="G12004" s="757"/>
      <c r="H12004" s="757"/>
      <c r="I12004" s="757"/>
    </row>
    <row r="12005" spans="1:9" ht="15.75" customHeight="1">
      <c r="A12005" s="52">
        <v>7622</v>
      </c>
      <c r="B12005" s="52" t="s">
        <v>14873</v>
      </c>
      <c r="C12005" s="52" t="s">
        <v>10358</v>
      </c>
      <c r="D12005" s="967">
        <v>1041349.5</v>
      </c>
      <c r="E12005" s="757"/>
      <c r="F12005" s="757"/>
      <c r="G12005" s="757"/>
      <c r="H12005" s="757"/>
      <c r="I12005" s="757"/>
    </row>
    <row r="12006" spans="1:9" ht="15.75" customHeight="1">
      <c r="A12006" s="52">
        <v>7624</v>
      </c>
      <c r="B12006" s="52" t="s">
        <v>14874</v>
      </c>
      <c r="C12006" s="52" t="s">
        <v>10358</v>
      </c>
      <c r="D12006" s="967">
        <v>1350000</v>
      </c>
      <c r="E12006" s="757"/>
      <c r="F12006" s="757"/>
      <c r="G12006" s="757"/>
      <c r="H12006" s="757"/>
      <c r="I12006" s="757"/>
    </row>
    <row r="12007" spans="1:9" ht="15.75" customHeight="1">
      <c r="A12007" s="52">
        <v>7625</v>
      </c>
      <c r="B12007" s="52" t="s">
        <v>14875</v>
      </c>
      <c r="C12007" s="52" t="s">
        <v>10358</v>
      </c>
      <c r="D12007" s="967">
        <v>1341742.99</v>
      </c>
      <c r="E12007" s="757"/>
      <c r="F12007" s="757"/>
      <c r="G12007" s="757"/>
      <c r="H12007" s="757"/>
      <c r="I12007" s="757"/>
    </row>
    <row r="12008" spans="1:9" ht="15.75" customHeight="1">
      <c r="A12008" s="52">
        <v>7623</v>
      </c>
      <c r="B12008" s="52" t="s">
        <v>14876</v>
      </c>
      <c r="C12008" s="52" t="s">
        <v>10358</v>
      </c>
      <c r="D12008" s="967">
        <v>4422007.4800000004</v>
      </c>
      <c r="E12008" s="757"/>
      <c r="F12008" s="757"/>
      <c r="G12008" s="757"/>
      <c r="H12008" s="757"/>
      <c r="I12008" s="757"/>
    </row>
    <row r="12009" spans="1:9" ht="15.75" customHeight="1">
      <c r="A12009" s="52">
        <v>36508</v>
      </c>
      <c r="B12009" s="52" t="s">
        <v>14877</v>
      </c>
      <c r="C12009" s="52" t="s">
        <v>10358</v>
      </c>
      <c r="D12009" s="967">
        <v>1988752.23</v>
      </c>
      <c r="E12009" s="757"/>
      <c r="F12009" s="757"/>
      <c r="G12009" s="757"/>
      <c r="H12009" s="757"/>
      <c r="I12009" s="757"/>
    </row>
    <row r="12010" spans="1:9" ht="15.75" customHeight="1">
      <c r="A12010" s="52">
        <v>36509</v>
      </c>
      <c r="B12010" s="52" t="s">
        <v>14878</v>
      </c>
      <c r="C12010" s="52" t="s">
        <v>10358</v>
      </c>
      <c r="D12010" s="967">
        <v>1089908.19</v>
      </c>
      <c r="E12010" s="757"/>
      <c r="F12010" s="757"/>
      <c r="G12010" s="757"/>
      <c r="H12010" s="757"/>
      <c r="I12010" s="757"/>
    </row>
    <row r="12011" spans="1:9" ht="15.75" customHeight="1">
      <c r="A12011" s="52">
        <v>13238</v>
      </c>
      <c r="B12011" s="52" t="s">
        <v>14879</v>
      </c>
      <c r="C12011" s="52" t="s">
        <v>10358</v>
      </c>
      <c r="D12011" s="967">
        <v>306168.2</v>
      </c>
      <c r="E12011" s="757"/>
      <c r="F12011" s="757"/>
      <c r="G12011" s="757"/>
      <c r="H12011" s="757"/>
      <c r="I12011" s="757"/>
    </row>
    <row r="12012" spans="1:9" ht="15.75" customHeight="1">
      <c r="A12012" s="52">
        <v>36511</v>
      </c>
      <c r="B12012" s="52" t="s">
        <v>14880</v>
      </c>
      <c r="C12012" s="52" t="s">
        <v>10358</v>
      </c>
      <c r="D12012" s="967">
        <v>354766.33</v>
      </c>
      <c r="E12012" s="757"/>
      <c r="F12012" s="757"/>
      <c r="G12012" s="757"/>
      <c r="H12012" s="757"/>
      <c r="I12012" s="757"/>
    </row>
    <row r="12013" spans="1:9" ht="15.75" customHeight="1">
      <c r="A12013" s="52">
        <v>36515</v>
      </c>
      <c r="B12013" s="52" t="s">
        <v>14881</v>
      </c>
      <c r="C12013" s="52" t="s">
        <v>10358</v>
      </c>
      <c r="D12013" s="967">
        <v>104485.96</v>
      </c>
      <c r="E12013" s="757"/>
      <c r="F12013" s="757"/>
      <c r="G12013" s="757"/>
      <c r="H12013" s="757"/>
      <c r="I12013" s="757"/>
    </row>
    <row r="12014" spans="1:9" ht="15.75" customHeight="1">
      <c r="A12014" s="52">
        <v>10598</v>
      </c>
      <c r="B12014" s="52" t="s">
        <v>14882</v>
      </c>
      <c r="C12014" s="52" t="s">
        <v>10358</v>
      </c>
      <c r="D12014" s="967">
        <v>169439.79</v>
      </c>
      <c r="E12014" s="757"/>
      <c r="F12014" s="757"/>
      <c r="G12014" s="757"/>
      <c r="H12014" s="757"/>
      <c r="I12014" s="757"/>
    </row>
    <row r="12015" spans="1:9" ht="15.75" customHeight="1">
      <c r="A12015" s="52">
        <v>7640</v>
      </c>
      <c r="B12015" s="52" t="s">
        <v>14883</v>
      </c>
      <c r="C12015" s="52" t="s">
        <v>10358</v>
      </c>
      <c r="D12015" s="967">
        <v>260000</v>
      </c>
      <c r="E12015" s="757"/>
      <c r="F12015" s="757"/>
      <c r="G12015" s="757"/>
      <c r="H12015" s="757"/>
      <c r="I12015" s="757"/>
    </row>
    <row r="12016" spans="1:9" ht="15.75" customHeight="1">
      <c r="A12016" s="52">
        <v>36513</v>
      </c>
      <c r="B12016" s="52" t="s">
        <v>14884</v>
      </c>
      <c r="C12016" s="52" t="s">
        <v>10358</v>
      </c>
      <c r="D12016" s="967">
        <v>250462.6</v>
      </c>
      <c r="E12016" s="757"/>
      <c r="F12016" s="757"/>
      <c r="G12016" s="757"/>
      <c r="H12016" s="757"/>
      <c r="I12016" s="757"/>
    </row>
    <row r="12017" spans="1:9" ht="15.75" customHeight="1">
      <c r="A12017" s="52">
        <v>36514</v>
      </c>
      <c r="B12017" s="52" t="s">
        <v>14885</v>
      </c>
      <c r="C12017" s="52" t="s">
        <v>10358</v>
      </c>
      <c r="D12017" s="967">
        <v>279439.23</v>
      </c>
      <c r="E12017" s="757"/>
      <c r="F12017" s="757"/>
      <c r="G12017" s="757"/>
      <c r="H12017" s="757"/>
      <c r="I12017" s="757"/>
    </row>
    <row r="12018" spans="1:9" ht="15.75" customHeight="1">
      <c r="A12018" s="52">
        <v>11572</v>
      </c>
      <c r="B12018" s="52" t="s">
        <v>14886</v>
      </c>
      <c r="C12018" s="52" t="s">
        <v>10358</v>
      </c>
      <c r="D12018" s="808">
        <v>30.16</v>
      </c>
      <c r="E12018" s="757"/>
      <c r="F12018" s="757"/>
      <c r="G12018" s="757"/>
      <c r="H12018" s="757"/>
      <c r="I12018" s="757"/>
    </row>
    <row r="12019" spans="1:9" ht="15.75" customHeight="1">
      <c r="A12019" s="52">
        <v>36149</v>
      </c>
      <c r="B12019" s="52" t="s">
        <v>14887</v>
      </c>
      <c r="C12019" s="52" t="s">
        <v>10358</v>
      </c>
      <c r="D12019" s="808">
        <v>264.37</v>
      </c>
      <c r="E12019" s="757"/>
      <c r="F12019" s="757"/>
      <c r="G12019" s="757"/>
      <c r="H12019" s="757"/>
      <c r="I12019" s="757"/>
    </row>
    <row r="12020" spans="1:9" ht="15.75" customHeight="1">
      <c r="A12020" s="52">
        <v>42407</v>
      </c>
      <c r="B12020" s="52" t="s">
        <v>14888</v>
      </c>
      <c r="C12020" s="52" t="s">
        <v>10402</v>
      </c>
      <c r="D12020" s="808">
        <v>6.79</v>
      </c>
      <c r="E12020" s="757"/>
      <c r="F12020" s="757"/>
      <c r="G12020" s="757"/>
      <c r="H12020" s="757"/>
      <c r="I12020" s="757"/>
    </row>
    <row r="12021" spans="1:9" ht="15.75" customHeight="1">
      <c r="A12021" s="52">
        <v>11581</v>
      </c>
      <c r="B12021" s="52" t="s">
        <v>14889</v>
      </c>
      <c r="C12021" s="52" t="s">
        <v>10402</v>
      </c>
      <c r="D12021" s="808">
        <v>19.91</v>
      </c>
      <c r="E12021" s="757"/>
      <c r="F12021" s="757"/>
      <c r="G12021" s="757"/>
      <c r="H12021" s="757"/>
      <c r="I12021" s="757"/>
    </row>
    <row r="12022" spans="1:9" ht="15.75" customHeight="1">
      <c r="A12022" s="52">
        <v>43605</v>
      </c>
      <c r="B12022" s="52" t="s">
        <v>14890</v>
      </c>
      <c r="C12022" s="52" t="s">
        <v>10402</v>
      </c>
      <c r="D12022" s="808">
        <v>40.729999999999997</v>
      </c>
      <c r="E12022" s="757"/>
      <c r="F12022" s="757"/>
      <c r="G12022" s="757"/>
      <c r="H12022" s="757"/>
      <c r="I12022" s="757"/>
    </row>
    <row r="12023" spans="1:9" ht="15.75" customHeight="1">
      <c r="A12023" s="52">
        <v>11580</v>
      </c>
      <c r="B12023" s="52" t="s">
        <v>14891</v>
      </c>
      <c r="C12023" s="52" t="s">
        <v>10402</v>
      </c>
      <c r="D12023" s="808">
        <v>7.99</v>
      </c>
      <c r="E12023" s="757"/>
      <c r="F12023" s="757"/>
      <c r="G12023" s="757"/>
      <c r="H12023" s="757"/>
      <c r="I12023" s="757"/>
    </row>
    <row r="12024" spans="1:9" ht="15.75" customHeight="1">
      <c r="A12024" s="52">
        <v>10743</v>
      </c>
      <c r="B12024" s="52" t="s">
        <v>14892</v>
      </c>
      <c r="C12024" s="52" t="s">
        <v>10358</v>
      </c>
      <c r="D12024" s="808">
        <v>655.47</v>
      </c>
      <c r="E12024" s="757"/>
      <c r="F12024" s="757"/>
      <c r="G12024" s="757"/>
      <c r="H12024" s="757"/>
      <c r="I12024" s="757"/>
    </row>
    <row r="12025" spans="1:9" ht="15.75" customHeight="1">
      <c r="A12025" s="52">
        <v>39848</v>
      </c>
      <c r="B12025" s="52" t="s">
        <v>14893</v>
      </c>
      <c r="C12025" s="52" t="s">
        <v>10402</v>
      </c>
      <c r="D12025" s="808">
        <v>1.91</v>
      </c>
      <c r="E12025" s="757"/>
      <c r="F12025" s="757"/>
      <c r="G12025" s="757"/>
      <c r="H12025" s="757"/>
      <c r="I12025" s="757"/>
    </row>
    <row r="12026" spans="1:9" ht="15.75" customHeight="1">
      <c r="A12026" s="52">
        <v>20999</v>
      </c>
      <c r="B12026" s="52" t="s">
        <v>14894</v>
      </c>
      <c r="C12026" s="52" t="s">
        <v>10402</v>
      </c>
      <c r="D12026" s="808">
        <v>14.2</v>
      </c>
      <c r="E12026" s="757"/>
      <c r="F12026" s="757"/>
      <c r="G12026" s="757"/>
      <c r="H12026" s="757"/>
      <c r="I12026" s="757"/>
    </row>
    <row r="12027" spans="1:9" ht="15.75" customHeight="1">
      <c r="A12027" s="52">
        <v>21001</v>
      </c>
      <c r="B12027" s="52" t="s">
        <v>14895</v>
      </c>
      <c r="C12027" s="52" t="s">
        <v>10402</v>
      </c>
      <c r="D12027" s="808">
        <v>26.49</v>
      </c>
      <c r="E12027" s="757"/>
      <c r="F12027" s="757"/>
      <c r="G12027" s="757"/>
      <c r="H12027" s="757"/>
      <c r="I12027" s="757"/>
    </row>
    <row r="12028" spans="1:9" ht="15.75" customHeight="1">
      <c r="A12028" s="52">
        <v>21003</v>
      </c>
      <c r="B12028" s="52" t="s">
        <v>14896</v>
      </c>
      <c r="C12028" s="52" t="s">
        <v>10402</v>
      </c>
      <c r="D12028" s="808">
        <v>43.53</v>
      </c>
      <c r="E12028" s="757"/>
      <c r="F12028" s="757"/>
      <c r="G12028" s="757"/>
      <c r="H12028" s="757"/>
      <c r="I12028" s="757"/>
    </row>
    <row r="12029" spans="1:9" ht="15.75" customHeight="1">
      <c r="A12029" s="52">
        <v>21006</v>
      </c>
      <c r="B12029" s="52" t="s">
        <v>14897</v>
      </c>
      <c r="C12029" s="52" t="s">
        <v>10402</v>
      </c>
      <c r="D12029" s="808">
        <v>92.38</v>
      </c>
      <c r="E12029" s="757"/>
      <c r="F12029" s="757"/>
      <c r="G12029" s="757"/>
      <c r="H12029" s="757"/>
      <c r="I12029" s="757"/>
    </row>
    <row r="12030" spans="1:9" ht="15.75" customHeight="1">
      <c r="A12030" s="52">
        <v>21019</v>
      </c>
      <c r="B12030" s="52" t="s">
        <v>14898</v>
      </c>
      <c r="C12030" s="52" t="s">
        <v>10402</v>
      </c>
      <c r="D12030" s="808">
        <v>32.11</v>
      </c>
      <c r="E12030" s="757"/>
      <c r="F12030" s="757"/>
      <c r="G12030" s="757"/>
      <c r="H12030" s="757"/>
      <c r="I12030" s="757"/>
    </row>
    <row r="12031" spans="1:9" ht="15.75" customHeight="1">
      <c r="A12031" s="52">
        <v>21021</v>
      </c>
      <c r="B12031" s="52" t="s">
        <v>14899</v>
      </c>
      <c r="C12031" s="52" t="s">
        <v>10402</v>
      </c>
      <c r="D12031" s="808">
        <v>50.76</v>
      </c>
      <c r="E12031" s="757"/>
      <c r="F12031" s="757"/>
      <c r="G12031" s="757"/>
      <c r="H12031" s="757"/>
      <c r="I12031" s="757"/>
    </row>
    <row r="12032" spans="1:9" ht="15.75" customHeight="1">
      <c r="A12032" s="52">
        <v>21024</v>
      </c>
      <c r="B12032" s="52" t="s">
        <v>14900</v>
      </c>
      <c r="C12032" s="52" t="s">
        <v>10402</v>
      </c>
      <c r="D12032" s="808">
        <v>108.76</v>
      </c>
      <c r="E12032" s="757"/>
      <c r="F12032" s="757"/>
      <c r="G12032" s="757"/>
      <c r="H12032" s="757"/>
      <c r="I12032" s="757"/>
    </row>
    <row r="12033" spans="1:9" ht="15.75" customHeight="1">
      <c r="A12033" s="52">
        <v>40624</v>
      </c>
      <c r="B12033" s="52" t="s">
        <v>14901</v>
      </c>
      <c r="C12033" s="52" t="s">
        <v>10402</v>
      </c>
      <c r="D12033" s="808">
        <v>93.72</v>
      </c>
      <c r="E12033" s="757"/>
      <c r="F12033" s="757"/>
      <c r="G12033" s="757"/>
      <c r="H12033" s="757"/>
      <c r="I12033" s="757"/>
    </row>
    <row r="12034" spans="1:9" ht="15.75" customHeight="1">
      <c r="A12034" s="52">
        <v>42575</v>
      </c>
      <c r="B12034" s="52" t="s">
        <v>14902</v>
      </c>
      <c r="C12034" s="52" t="s">
        <v>10402</v>
      </c>
      <c r="D12034" s="808">
        <v>86</v>
      </c>
      <c r="E12034" s="757"/>
      <c r="F12034" s="757"/>
      <c r="G12034" s="757"/>
      <c r="H12034" s="757"/>
      <c r="I12034" s="757"/>
    </row>
    <row r="12035" spans="1:9" ht="15.75" customHeight="1">
      <c r="A12035" s="52">
        <v>13127</v>
      </c>
      <c r="B12035" s="52" t="s">
        <v>14903</v>
      </c>
      <c r="C12035" s="52" t="s">
        <v>10402</v>
      </c>
      <c r="D12035" s="808">
        <v>41.8</v>
      </c>
      <c r="E12035" s="757"/>
      <c r="F12035" s="757"/>
      <c r="G12035" s="757"/>
      <c r="H12035" s="757"/>
      <c r="I12035" s="757"/>
    </row>
    <row r="12036" spans="1:9" ht="15.75" customHeight="1">
      <c r="A12036" s="52">
        <v>13137</v>
      </c>
      <c r="B12036" s="52" t="s">
        <v>14904</v>
      </c>
      <c r="C12036" s="52" t="s">
        <v>10402</v>
      </c>
      <c r="D12036" s="808">
        <v>55.47</v>
      </c>
      <c r="E12036" s="757"/>
      <c r="F12036" s="757"/>
      <c r="G12036" s="757"/>
      <c r="H12036" s="757"/>
      <c r="I12036" s="757"/>
    </row>
    <row r="12037" spans="1:9" ht="15.75" customHeight="1">
      <c r="A12037" s="52">
        <v>42574</v>
      </c>
      <c r="B12037" s="52" t="s">
        <v>14905</v>
      </c>
      <c r="C12037" s="52" t="s">
        <v>10402</v>
      </c>
      <c r="D12037" s="808">
        <v>64.180000000000007</v>
      </c>
      <c r="E12037" s="757"/>
      <c r="F12037" s="757"/>
      <c r="G12037" s="757"/>
      <c r="H12037" s="757"/>
      <c r="I12037" s="757"/>
    </row>
    <row r="12038" spans="1:9" ht="15.75" customHeight="1">
      <c r="A12038" s="52">
        <v>20989</v>
      </c>
      <c r="B12038" s="52" t="s">
        <v>14906</v>
      </c>
      <c r="C12038" s="52" t="s">
        <v>10402</v>
      </c>
      <c r="D12038" s="967">
        <v>1987.4</v>
      </c>
      <c r="E12038" s="757"/>
      <c r="F12038" s="757"/>
      <c r="G12038" s="757"/>
      <c r="H12038" s="757"/>
      <c r="I12038" s="757"/>
    </row>
    <row r="12039" spans="1:9" ht="15.75" customHeight="1">
      <c r="A12039" s="52">
        <v>21147</v>
      </c>
      <c r="B12039" s="52" t="s">
        <v>14907</v>
      </c>
      <c r="C12039" s="52" t="s">
        <v>10402</v>
      </c>
      <c r="D12039" s="808">
        <v>186.34</v>
      </c>
      <c r="E12039" s="757"/>
      <c r="F12039" s="757"/>
      <c r="G12039" s="757"/>
      <c r="H12039" s="757"/>
      <c r="I12039" s="757"/>
    </row>
    <row r="12040" spans="1:9" ht="15.75" customHeight="1">
      <c r="A12040" s="52">
        <v>21148</v>
      </c>
      <c r="B12040" s="52" t="s">
        <v>14908</v>
      </c>
      <c r="C12040" s="52" t="s">
        <v>10402</v>
      </c>
      <c r="D12040" s="808">
        <v>115.01</v>
      </c>
      <c r="E12040" s="757"/>
      <c r="F12040" s="757"/>
      <c r="G12040" s="757"/>
      <c r="H12040" s="757"/>
      <c r="I12040" s="757"/>
    </row>
    <row r="12041" spans="1:9" ht="15.75" customHeight="1">
      <c r="A12041" s="52">
        <v>20984</v>
      </c>
      <c r="B12041" s="52" t="s">
        <v>14909</v>
      </c>
      <c r="C12041" s="52" t="s">
        <v>10402</v>
      </c>
      <c r="D12041" s="967">
        <v>3813.43</v>
      </c>
      <c r="E12041" s="757"/>
      <c r="F12041" s="757"/>
      <c r="G12041" s="757"/>
      <c r="H12041" s="757"/>
      <c r="I12041" s="757"/>
    </row>
    <row r="12042" spans="1:9" ht="15.75" customHeight="1">
      <c r="A12042" s="52">
        <v>13042</v>
      </c>
      <c r="B12042" s="52" t="s">
        <v>14910</v>
      </c>
      <c r="C12042" s="52" t="s">
        <v>10402</v>
      </c>
      <c r="D12042" s="967">
        <v>2113.21</v>
      </c>
      <c r="E12042" s="757"/>
      <c r="F12042" s="757"/>
      <c r="G12042" s="757"/>
      <c r="H12042" s="757"/>
      <c r="I12042" s="757"/>
    </row>
    <row r="12043" spans="1:9" ht="15.75" customHeight="1">
      <c r="A12043" s="52">
        <v>21150</v>
      </c>
      <c r="B12043" s="52" t="s">
        <v>14911</v>
      </c>
      <c r="C12043" s="52" t="s">
        <v>10402</v>
      </c>
      <c r="D12043" s="808">
        <v>57.03</v>
      </c>
      <c r="E12043" s="757"/>
      <c r="F12043" s="757"/>
      <c r="G12043" s="757"/>
      <c r="H12043" s="757"/>
      <c r="I12043" s="757"/>
    </row>
    <row r="12044" spans="1:9" ht="15.75" customHeight="1">
      <c r="A12044" s="52">
        <v>13141</v>
      </c>
      <c r="B12044" s="52" t="s">
        <v>14912</v>
      </c>
      <c r="C12044" s="52" t="s">
        <v>10402</v>
      </c>
      <c r="D12044" s="808">
        <v>71.849999999999994</v>
      </c>
      <c r="E12044" s="757"/>
      <c r="F12044" s="757"/>
      <c r="G12044" s="757"/>
      <c r="H12044" s="757"/>
      <c r="I12044" s="757"/>
    </row>
    <row r="12045" spans="1:9" ht="15.75" customHeight="1">
      <c r="A12045" s="52">
        <v>42576</v>
      </c>
      <c r="B12045" s="52" t="s">
        <v>14913</v>
      </c>
      <c r="C12045" s="52" t="s">
        <v>10402</v>
      </c>
      <c r="D12045" s="808">
        <v>234.6</v>
      </c>
      <c r="E12045" s="757"/>
      <c r="F12045" s="757"/>
      <c r="G12045" s="757"/>
      <c r="H12045" s="757"/>
      <c r="I12045" s="757"/>
    </row>
    <row r="12046" spans="1:9" ht="15.75" customHeight="1">
      <c r="A12046" s="52">
        <v>21151</v>
      </c>
      <c r="B12046" s="52" t="s">
        <v>14914</v>
      </c>
      <c r="C12046" s="52" t="s">
        <v>10402</v>
      </c>
      <c r="D12046" s="808">
        <v>341.35</v>
      </c>
      <c r="E12046" s="757"/>
      <c r="F12046" s="757"/>
      <c r="G12046" s="757"/>
      <c r="H12046" s="757"/>
      <c r="I12046" s="757"/>
    </row>
    <row r="12047" spans="1:9" ht="15.75" customHeight="1">
      <c r="A12047" s="52">
        <v>13142</v>
      </c>
      <c r="B12047" s="52" t="s">
        <v>14915</v>
      </c>
      <c r="C12047" s="52" t="s">
        <v>10402</v>
      </c>
      <c r="D12047" s="808">
        <v>487.98</v>
      </c>
      <c r="E12047" s="757"/>
      <c r="F12047" s="757"/>
      <c r="G12047" s="757"/>
      <c r="H12047" s="757"/>
      <c r="I12047" s="757"/>
    </row>
    <row r="12048" spans="1:9" ht="15.75" customHeight="1">
      <c r="A12048" s="52">
        <v>42577</v>
      </c>
      <c r="B12048" s="52" t="s">
        <v>14916</v>
      </c>
      <c r="C12048" s="52" t="s">
        <v>10402</v>
      </c>
      <c r="D12048" s="808">
        <v>535.45000000000005</v>
      </c>
      <c r="E12048" s="757"/>
      <c r="F12048" s="757"/>
      <c r="G12048" s="757"/>
      <c r="H12048" s="757"/>
      <c r="I12048" s="757"/>
    </row>
    <row r="12049" spans="1:9" ht="15.75" customHeight="1">
      <c r="A12049" s="52">
        <v>20994</v>
      </c>
      <c r="B12049" s="52" t="s">
        <v>14917</v>
      </c>
      <c r="C12049" s="52" t="s">
        <v>10402</v>
      </c>
      <c r="D12049" s="808">
        <v>920.06</v>
      </c>
      <c r="E12049" s="757"/>
      <c r="F12049" s="757"/>
      <c r="G12049" s="757"/>
      <c r="H12049" s="757"/>
      <c r="I12049" s="757"/>
    </row>
    <row r="12050" spans="1:9" ht="15.75" customHeight="1">
      <c r="A12050" s="52">
        <v>7672</v>
      </c>
      <c r="B12050" s="52" t="s">
        <v>14918</v>
      </c>
      <c r="C12050" s="52" t="s">
        <v>10402</v>
      </c>
      <c r="D12050" s="808">
        <v>602.74</v>
      </c>
      <c r="E12050" s="757"/>
      <c r="F12050" s="757"/>
      <c r="G12050" s="757"/>
      <c r="H12050" s="757"/>
      <c r="I12050" s="757"/>
    </row>
    <row r="12051" spans="1:9" ht="15.75" customHeight="1">
      <c r="A12051" s="52">
        <v>20995</v>
      </c>
      <c r="B12051" s="52" t="s">
        <v>14919</v>
      </c>
      <c r="C12051" s="52" t="s">
        <v>10402</v>
      </c>
      <c r="D12051" s="967">
        <v>1209.1400000000001</v>
      </c>
      <c r="E12051" s="757"/>
      <c r="F12051" s="757"/>
      <c r="G12051" s="757"/>
      <c r="H12051" s="757"/>
      <c r="I12051" s="757"/>
    </row>
    <row r="12052" spans="1:9" ht="15.75" customHeight="1">
      <c r="A12052" s="52">
        <v>7690</v>
      </c>
      <c r="B12052" s="52" t="s">
        <v>14920</v>
      </c>
      <c r="C12052" s="52" t="s">
        <v>10402</v>
      </c>
      <c r="D12052" s="808">
        <v>699.32</v>
      </c>
      <c r="E12052" s="757"/>
      <c r="F12052" s="757"/>
      <c r="G12052" s="757"/>
      <c r="H12052" s="757"/>
      <c r="I12052" s="757"/>
    </row>
    <row r="12053" spans="1:9" ht="15.75" customHeight="1">
      <c r="A12053" s="52">
        <v>20980</v>
      </c>
      <c r="B12053" s="52" t="s">
        <v>14921</v>
      </c>
      <c r="C12053" s="52" t="s">
        <v>10402</v>
      </c>
      <c r="D12053" s="808">
        <v>762.9</v>
      </c>
      <c r="E12053" s="757"/>
      <c r="F12053" s="757"/>
      <c r="G12053" s="757"/>
      <c r="H12053" s="757"/>
      <c r="I12053" s="757"/>
    </row>
    <row r="12054" spans="1:9" ht="15.75" customHeight="1">
      <c r="A12054" s="52">
        <v>7661</v>
      </c>
      <c r="B12054" s="52" t="s">
        <v>14922</v>
      </c>
      <c r="C12054" s="52" t="s">
        <v>10402</v>
      </c>
      <c r="D12054" s="808">
        <v>907.53</v>
      </c>
      <c r="E12054" s="757"/>
      <c r="F12054" s="757"/>
      <c r="G12054" s="757"/>
      <c r="H12054" s="757"/>
      <c r="I12054" s="757"/>
    </row>
    <row r="12055" spans="1:9" ht="15.75" customHeight="1">
      <c r="A12055" s="52">
        <v>21016</v>
      </c>
      <c r="B12055" s="52" t="s">
        <v>14923</v>
      </c>
      <c r="C12055" s="52" t="s">
        <v>10402</v>
      </c>
      <c r="D12055" s="808">
        <v>175.15</v>
      </c>
      <c r="E12055" s="757"/>
      <c r="F12055" s="757"/>
      <c r="G12055" s="757"/>
      <c r="H12055" s="757"/>
      <c r="I12055" s="757"/>
    </row>
    <row r="12056" spans="1:9" ht="15.75" customHeight="1">
      <c r="A12056" s="52">
        <v>21008</v>
      </c>
      <c r="B12056" s="52" t="s">
        <v>14924</v>
      </c>
      <c r="C12056" s="52" t="s">
        <v>10402</v>
      </c>
      <c r="D12056" s="808">
        <v>20.46</v>
      </c>
      <c r="E12056" s="757"/>
      <c r="F12056" s="757"/>
      <c r="G12056" s="757"/>
      <c r="H12056" s="757"/>
      <c r="I12056" s="757"/>
    </row>
    <row r="12057" spans="1:9" ht="15.75" customHeight="1">
      <c r="A12057" s="52">
        <v>21009</v>
      </c>
      <c r="B12057" s="52" t="s">
        <v>14925</v>
      </c>
      <c r="C12057" s="52" t="s">
        <v>10402</v>
      </c>
      <c r="D12057" s="808">
        <v>26.64</v>
      </c>
      <c r="E12057" s="757"/>
      <c r="F12057" s="757"/>
      <c r="G12057" s="757"/>
      <c r="H12057" s="757"/>
      <c r="I12057" s="757"/>
    </row>
    <row r="12058" spans="1:9" ht="15.75" customHeight="1">
      <c r="A12058" s="52">
        <v>21010</v>
      </c>
      <c r="B12058" s="52" t="s">
        <v>14926</v>
      </c>
      <c r="C12058" s="52" t="s">
        <v>10402</v>
      </c>
      <c r="D12058" s="808">
        <v>35.770000000000003</v>
      </c>
      <c r="E12058" s="757"/>
      <c r="F12058" s="757"/>
      <c r="G12058" s="757"/>
      <c r="H12058" s="757"/>
      <c r="I12058" s="757"/>
    </row>
    <row r="12059" spans="1:9" ht="15.75" customHeight="1">
      <c r="A12059" s="52">
        <v>21011</v>
      </c>
      <c r="B12059" s="52" t="s">
        <v>14927</v>
      </c>
      <c r="C12059" s="52" t="s">
        <v>10402</v>
      </c>
      <c r="D12059" s="808">
        <v>52.13</v>
      </c>
      <c r="E12059" s="757"/>
      <c r="F12059" s="757"/>
      <c r="G12059" s="757"/>
      <c r="H12059" s="757"/>
      <c r="I12059" s="757"/>
    </row>
    <row r="12060" spans="1:9" ht="15.75" customHeight="1">
      <c r="A12060" s="52">
        <v>21012</v>
      </c>
      <c r="B12060" s="52" t="s">
        <v>14928</v>
      </c>
      <c r="C12060" s="52" t="s">
        <v>10402</v>
      </c>
      <c r="D12060" s="808">
        <v>57.61</v>
      </c>
      <c r="E12060" s="757"/>
      <c r="F12060" s="757"/>
      <c r="G12060" s="757"/>
      <c r="H12060" s="757"/>
      <c r="I12060" s="757"/>
    </row>
    <row r="12061" spans="1:9" ht="15.75" customHeight="1">
      <c r="A12061" s="52">
        <v>21013</v>
      </c>
      <c r="B12061" s="52" t="s">
        <v>14929</v>
      </c>
      <c r="C12061" s="52" t="s">
        <v>10402</v>
      </c>
      <c r="D12061" s="808">
        <v>75.180000000000007</v>
      </c>
      <c r="E12061" s="757"/>
      <c r="F12061" s="757"/>
      <c r="G12061" s="757"/>
      <c r="H12061" s="757"/>
      <c r="I12061" s="757"/>
    </row>
    <row r="12062" spans="1:9" ht="15.75" customHeight="1">
      <c r="A12062" s="52">
        <v>21014</v>
      </c>
      <c r="B12062" s="52" t="s">
        <v>14930</v>
      </c>
      <c r="C12062" s="52" t="s">
        <v>10402</v>
      </c>
      <c r="D12062" s="808">
        <v>105.19</v>
      </c>
      <c r="E12062" s="757"/>
      <c r="F12062" s="757"/>
      <c r="G12062" s="757"/>
      <c r="H12062" s="757"/>
      <c r="I12062" s="757"/>
    </row>
    <row r="12063" spans="1:9" ht="15.75" customHeight="1">
      <c r="A12063" s="52">
        <v>21015</v>
      </c>
      <c r="B12063" s="52" t="s">
        <v>14931</v>
      </c>
      <c r="C12063" s="52" t="s">
        <v>10402</v>
      </c>
      <c r="D12063" s="808">
        <v>120.85</v>
      </c>
      <c r="E12063" s="757"/>
      <c r="F12063" s="757"/>
      <c r="G12063" s="757"/>
      <c r="H12063" s="757"/>
      <c r="I12063" s="757"/>
    </row>
    <row r="12064" spans="1:9" ht="15.75" customHeight="1">
      <c r="A12064" s="52">
        <v>7697</v>
      </c>
      <c r="B12064" s="52" t="s">
        <v>14932</v>
      </c>
      <c r="C12064" s="52" t="s">
        <v>10402</v>
      </c>
      <c r="D12064" s="808">
        <v>57.67</v>
      </c>
      <c r="E12064" s="757"/>
      <c r="F12064" s="757"/>
      <c r="G12064" s="757"/>
      <c r="H12064" s="757"/>
      <c r="I12064" s="757"/>
    </row>
    <row r="12065" spans="1:9" ht="15.75" customHeight="1">
      <c r="A12065" s="52">
        <v>7698</v>
      </c>
      <c r="B12065" s="52" t="s">
        <v>14933</v>
      </c>
      <c r="C12065" s="52" t="s">
        <v>10402</v>
      </c>
      <c r="D12065" s="808">
        <v>49.64</v>
      </c>
      <c r="E12065" s="757"/>
      <c r="F12065" s="757"/>
      <c r="G12065" s="757"/>
      <c r="H12065" s="757"/>
      <c r="I12065" s="757"/>
    </row>
    <row r="12066" spans="1:9" ht="15.75" customHeight="1">
      <c r="A12066" s="52">
        <v>7691</v>
      </c>
      <c r="B12066" s="52" t="s">
        <v>14934</v>
      </c>
      <c r="C12066" s="52" t="s">
        <v>10402</v>
      </c>
      <c r="D12066" s="808">
        <v>20.97</v>
      </c>
      <c r="E12066" s="757"/>
      <c r="F12066" s="757"/>
      <c r="G12066" s="757"/>
      <c r="H12066" s="757"/>
      <c r="I12066" s="757"/>
    </row>
    <row r="12067" spans="1:9" ht="15.75" customHeight="1">
      <c r="A12067" s="52">
        <v>40626</v>
      </c>
      <c r="B12067" s="52" t="s">
        <v>14935</v>
      </c>
      <c r="C12067" s="52" t="s">
        <v>10402</v>
      </c>
      <c r="D12067" s="808">
        <v>39.36</v>
      </c>
      <c r="E12067" s="757"/>
      <c r="F12067" s="757"/>
      <c r="G12067" s="757"/>
      <c r="H12067" s="757"/>
      <c r="I12067" s="757"/>
    </row>
    <row r="12068" spans="1:9" ht="15.75" customHeight="1">
      <c r="A12068" s="52">
        <v>7701</v>
      </c>
      <c r="B12068" s="52" t="s">
        <v>14936</v>
      </c>
      <c r="C12068" s="52" t="s">
        <v>10402</v>
      </c>
      <c r="D12068" s="808">
        <v>103.2</v>
      </c>
      <c r="E12068" s="757"/>
      <c r="F12068" s="757"/>
      <c r="G12068" s="757"/>
      <c r="H12068" s="757"/>
      <c r="I12068" s="757"/>
    </row>
    <row r="12069" spans="1:9" ht="15.75" customHeight="1">
      <c r="A12069" s="52">
        <v>7696</v>
      </c>
      <c r="B12069" s="52" t="s">
        <v>14937</v>
      </c>
      <c r="C12069" s="52" t="s">
        <v>10402</v>
      </c>
      <c r="D12069" s="808">
        <v>83.16</v>
      </c>
      <c r="E12069" s="757"/>
      <c r="F12069" s="757"/>
      <c r="G12069" s="757"/>
      <c r="H12069" s="757"/>
      <c r="I12069" s="757"/>
    </row>
    <row r="12070" spans="1:9" ht="15.75" customHeight="1">
      <c r="A12070" s="52">
        <v>7700</v>
      </c>
      <c r="B12070" s="52" t="s">
        <v>14938</v>
      </c>
      <c r="C12070" s="52" t="s">
        <v>10402</v>
      </c>
      <c r="D12070" s="808">
        <v>26.53</v>
      </c>
      <c r="E12070" s="757"/>
      <c r="F12070" s="757"/>
      <c r="G12070" s="757"/>
      <c r="H12070" s="757"/>
      <c r="I12070" s="757"/>
    </row>
    <row r="12071" spans="1:9" ht="15.75" customHeight="1">
      <c r="A12071" s="52">
        <v>7694</v>
      </c>
      <c r="B12071" s="52" t="s">
        <v>14939</v>
      </c>
      <c r="C12071" s="52" t="s">
        <v>10402</v>
      </c>
      <c r="D12071" s="808">
        <v>138.88</v>
      </c>
      <c r="E12071" s="757"/>
      <c r="F12071" s="757"/>
      <c r="G12071" s="757"/>
      <c r="H12071" s="757"/>
      <c r="I12071" s="757"/>
    </row>
    <row r="12072" spans="1:9" ht="15.75" customHeight="1">
      <c r="A12072" s="52">
        <v>7693</v>
      </c>
      <c r="B12072" s="52" t="s">
        <v>14940</v>
      </c>
      <c r="C12072" s="52" t="s">
        <v>10402</v>
      </c>
      <c r="D12072" s="808">
        <v>191.26</v>
      </c>
      <c r="E12072" s="757"/>
      <c r="F12072" s="757"/>
      <c r="G12072" s="757"/>
      <c r="H12072" s="757"/>
      <c r="I12072" s="757"/>
    </row>
    <row r="12073" spans="1:9" ht="15.75" customHeight="1">
      <c r="A12073" s="52">
        <v>7692</v>
      </c>
      <c r="B12073" s="52" t="s">
        <v>14941</v>
      </c>
      <c r="C12073" s="52" t="s">
        <v>10402</v>
      </c>
      <c r="D12073" s="808">
        <v>286.36</v>
      </c>
      <c r="E12073" s="757"/>
      <c r="F12073" s="757"/>
      <c r="G12073" s="757"/>
      <c r="H12073" s="757"/>
      <c r="I12073" s="757"/>
    </row>
    <row r="12074" spans="1:9" ht="15.75" customHeight="1">
      <c r="A12074" s="52">
        <v>7695</v>
      </c>
      <c r="B12074" s="52" t="s">
        <v>14942</v>
      </c>
      <c r="C12074" s="52" t="s">
        <v>10402</v>
      </c>
      <c r="D12074" s="808">
        <v>310.56</v>
      </c>
      <c r="E12074" s="757"/>
      <c r="F12074" s="757"/>
      <c r="G12074" s="757"/>
      <c r="H12074" s="757"/>
      <c r="I12074" s="757"/>
    </row>
    <row r="12075" spans="1:9" ht="15.75" customHeight="1">
      <c r="A12075" s="52">
        <v>13356</v>
      </c>
      <c r="B12075" s="52" t="s">
        <v>14943</v>
      </c>
      <c r="C12075" s="52" t="s">
        <v>10402</v>
      </c>
      <c r="D12075" s="808">
        <v>22.52</v>
      </c>
      <c r="E12075" s="757"/>
      <c r="F12075" s="757"/>
      <c r="G12075" s="757"/>
      <c r="H12075" s="757"/>
      <c r="I12075" s="757"/>
    </row>
    <row r="12076" spans="1:9" ht="15.75" customHeight="1">
      <c r="A12076" s="52">
        <v>36365</v>
      </c>
      <c r="B12076" s="52" t="s">
        <v>14944</v>
      </c>
      <c r="C12076" s="52" t="s">
        <v>10402</v>
      </c>
      <c r="D12076" s="808">
        <v>44.89</v>
      </c>
      <c r="E12076" s="757"/>
      <c r="F12076" s="757"/>
      <c r="G12076" s="757"/>
      <c r="H12076" s="757"/>
      <c r="I12076" s="757"/>
    </row>
    <row r="12077" spans="1:9" ht="15.75" customHeight="1">
      <c r="A12077" s="52">
        <v>41930</v>
      </c>
      <c r="B12077" s="52" t="s">
        <v>14945</v>
      </c>
      <c r="C12077" s="52" t="s">
        <v>10402</v>
      </c>
      <c r="D12077" s="808">
        <v>149.53</v>
      </c>
      <c r="E12077" s="757"/>
      <c r="F12077" s="757"/>
      <c r="G12077" s="757"/>
      <c r="H12077" s="757"/>
      <c r="I12077" s="757"/>
    </row>
    <row r="12078" spans="1:9" ht="15.75" customHeight="1">
      <c r="A12078" s="52">
        <v>41931</v>
      </c>
      <c r="B12078" s="52" t="s">
        <v>14946</v>
      </c>
      <c r="C12078" s="52" t="s">
        <v>10402</v>
      </c>
      <c r="D12078" s="808">
        <v>234.2</v>
      </c>
      <c r="E12078" s="757"/>
      <c r="F12078" s="757"/>
      <c r="G12078" s="757"/>
      <c r="H12078" s="757"/>
      <c r="I12078" s="757"/>
    </row>
    <row r="12079" spans="1:9" ht="15.75" customHeight="1">
      <c r="A12079" s="52">
        <v>41932</v>
      </c>
      <c r="B12079" s="52" t="s">
        <v>14947</v>
      </c>
      <c r="C12079" s="52" t="s">
        <v>10402</v>
      </c>
      <c r="D12079" s="808">
        <v>360.48</v>
      </c>
      <c r="E12079" s="757"/>
      <c r="F12079" s="757"/>
      <c r="G12079" s="757"/>
      <c r="H12079" s="757"/>
      <c r="I12079" s="757"/>
    </row>
    <row r="12080" spans="1:9" ht="15.75" customHeight="1">
      <c r="A12080" s="52">
        <v>41933</v>
      </c>
      <c r="B12080" s="52" t="s">
        <v>14948</v>
      </c>
      <c r="C12080" s="52" t="s">
        <v>10402</v>
      </c>
      <c r="D12080" s="808">
        <v>509.44</v>
      </c>
      <c r="E12080" s="757"/>
      <c r="F12080" s="757"/>
      <c r="G12080" s="757"/>
      <c r="H12080" s="757"/>
      <c r="I12080" s="757"/>
    </row>
    <row r="12081" spans="1:9" ht="15.75" customHeight="1">
      <c r="A12081" s="52">
        <v>41934</v>
      </c>
      <c r="B12081" s="52" t="s">
        <v>14949</v>
      </c>
      <c r="C12081" s="52" t="s">
        <v>10402</v>
      </c>
      <c r="D12081" s="808">
        <v>593.30999999999995</v>
      </c>
      <c r="E12081" s="757"/>
      <c r="F12081" s="757"/>
      <c r="G12081" s="757"/>
      <c r="H12081" s="757"/>
      <c r="I12081" s="757"/>
    </row>
    <row r="12082" spans="1:9" ht="15.75" customHeight="1">
      <c r="A12082" s="52">
        <v>41936</v>
      </c>
      <c r="B12082" s="52" t="s">
        <v>14950</v>
      </c>
      <c r="C12082" s="52" t="s">
        <v>10402</v>
      </c>
      <c r="D12082" s="808">
        <v>88.05</v>
      </c>
      <c r="E12082" s="757"/>
      <c r="F12082" s="757"/>
      <c r="G12082" s="757"/>
      <c r="H12082" s="757"/>
      <c r="I12082" s="757"/>
    </row>
    <row r="12083" spans="1:9" ht="15.75" customHeight="1">
      <c r="A12083" s="52">
        <v>44812</v>
      </c>
      <c r="B12083" s="52" t="s">
        <v>14951</v>
      </c>
      <c r="C12083" s="52" t="s">
        <v>10402</v>
      </c>
      <c r="D12083" s="967">
        <v>1031.9000000000001</v>
      </c>
      <c r="E12083" s="757"/>
      <c r="F12083" s="757"/>
      <c r="G12083" s="757"/>
      <c r="H12083" s="757"/>
      <c r="I12083" s="757"/>
    </row>
    <row r="12084" spans="1:9" ht="15.75" customHeight="1">
      <c r="A12084" s="52">
        <v>41785</v>
      </c>
      <c r="B12084" s="52" t="s">
        <v>14952</v>
      </c>
      <c r="C12084" s="52" t="s">
        <v>10402</v>
      </c>
      <c r="D12084" s="967">
        <v>3824.15</v>
      </c>
      <c r="E12084" s="757"/>
      <c r="F12084" s="757"/>
      <c r="G12084" s="757"/>
      <c r="H12084" s="757"/>
      <c r="I12084" s="757"/>
    </row>
    <row r="12085" spans="1:9" ht="15.75" customHeight="1">
      <c r="A12085" s="52">
        <v>41781</v>
      </c>
      <c r="B12085" s="52" t="s">
        <v>14953</v>
      </c>
      <c r="C12085" s="52" t="s">
        <v>10402</v>
      </c>
      <c r="D12085" s="808">
        <v>690.51</v>
      </c>
      <c r="E12085" s="757"/>
      <c r="F12085" s="757"/>
      <c r="G12085" s="757"/>
      <c r="H12085" s="757"/>
      <c r="I12085" s="757"/>
    </row>
    <row r="12086" spans="1:9" ht="15.75" customHeight="1">
      <c r="A12086" s="52">
        <v>41783</v>
      </c>
      <c r="B12086" s="52" t="s">
        <v>14954</v>
      </c>
      <c r="C12086" s="52" t="s">
        <v>10402</v>
      </c>
      <c r="D12086" s="967">
        <v>2482.44</v>
      </c>
      <c r="E12086" s="757"/>
      <c r="F12086" s="757"/>
      <c r="G12086" s="757"/>
      <c r="H12086" s="757"/>
      <c r="I12086" s="757"/>
    </row>
    <row r="12087" spans="1:9" ht="15.75" customHeight="1">
      <c r="A12087" s="52">
        <v>41786</v>
      </c>
      <c r="B12087" s="52" t="s">
        <v>14955</v>
      </c>
      <c r="C12087" s="52" t="s">
        <v>10402</v>
      </c>
      <c r="D12087" s="967">
        <v>5285.21</v>
      </c>
      <c r="E12087" s="757"/>
      <c r="F12087" s="757"/>
      <c r="G12087" s="757"/>
      <c r="H12087" s="757"/>
      <c r="I12087" s="757"/>
    </row>
    <row r="12088" spans="1:9" ht="15.75" customHeight="1">
      <c r="A12088" s="52">
        <v>41779</v>
      </c>
      <c r="B12088" s="52" t="s">
        <v>14956</v>
      </c>
      <c r="C12088" s="52" t="s">
        <v>10402</v>
      </c>
      <c r="D12088" s="808">
        <v>271.95</v>
      </c>
      <c r="E12088" s="757"/>
      <c r="F12088" s="757"/>
      <c r="G12088" s="757"/>
      <c r="H12088" s="757"/>
      <c r="I12088" s="757"/>
    </row>
    <row r="12089" spans="1:9" ht="15.75" customHeight="1">
      <c r="A12089" s="52">
        <v>41780</v>
      </c>
      <c r="B12089" s="52" t="s">
        <v>14957</v>
      </c>
      <c r="C12089" s="52" t="s">
        <v>10402</v>
      </c>
      <c r="D12089" s="808">
        <v>426.06</v>
      </c>
      <c r="E12089" s="757"/>
      <c r="F12089" s="757"/>
      <c r="G12089" s="757"/>
      <c r="H12089" s="757"/>
      <c r="I12089" s="757"/>
    </row>
    <row r="12090" spans="1:9" ht="15.75" customHeight="1">
      <c r="A12090" s="52">
        <v>41782</v>
      </c>
      <c r="B12090" s="52" t="s">
        <v>14958</v>
      </c>
      <c r="C12090" s="52" t="s">
        <v>10402</v>
      </c>
      <c r="D12090" s="967">
        <v>1526.22</v>
      </c>
      <c r="E12090" s="757"/>
      <c r="F12090" s="757"/>
      <c r="G12090" s="757"/>
      <c r="H12090" s="757"/>
      <c r="I12090" s="757"/>
    </row>
    <row r="12091" spans="1:9" ht="15.75" customHeight="1">
      <c r="A12091" s="52">
        <v>38130</v>
      </c>
      <c r="B12091" s="52" t="s">
        <v>14959</v>
      </c>
      <c r="C12091" s="52" t="s">
        <v>10402</v>
      </c>
      <c r="D12091" s="808">
        <v>44.05</v>
      </c>
      <c r="E12091" s="757"/>
      <c r="F12091" s="757"/>
      <c r="G12091" s="757"/>
      <c r="H12091" s="757"/>
      <c r="I12091" s="757"/>
    </row>
    <row r="12092" spans="1:9" ht="15.75" customHeight="1">
      <c r="A12092" s="52">
        <v>44260</v>
      </c>
      <c r="B12092" s="52" t="s">
        <v>14960</v>
      </c>
      <c r="C12092" s="52" t="s">
        <v>10402</v>
      </c>
      <c r="D12092" s="808">
        <v>416.97</v>
      </c>
      <c r="E12092" s="757"/>
      <c r="F12092" s="757"/>
      <c r="G12092" s="757"/>
      <c r="H12092" s="757"/>
      <c r="I12092" s="757"/>
    </row>
    <row r="12093" spans="1:9" ht="15.75" customHeight="1">
      <c r="A12093" s="52">
        <v>21123</v>
      </c>
      <c r="B12093" s="52" t="s">
        <v>14961</v>
      </c>
      <c r="C12093" s="52" t="s">
        <v>10402</v>
      </c>
      <c r="D12093" s="808">
        <v>12.26</v>
      </c>
      <c r="E12093" s="757"/>
      <c r="F12093" s="757"/>
      <c r="G12093" s="757"/>
      <c r="H12093" s="757"/>
      <c r="I12093" s="757"/>
    </row>
    <row r="12094" spans="1:9" ht="15.75" customHeight="1">
      <c r="A12094" s="52">
        <v>21124</v>
      </c>
      <c r="B12094" s="52" t="s">
        <v>14962</v>
      </c>
      <c r="C12094" s="52" t="s">
        <v>10402</v>
      </c>
      <c r="D12094" s="808">
        <v>19.579999999999998</v>
      </c>
      <c r="E12094" s="757"/>
      <c r="F12094" s="757"/>
      <c r="G12094" s="757"/>
      <c r="H12094" s="757"/>
      <c r="I12094" s="757"/>
    </row>
    <row r="12095" spans="1:9" ht="15.75" customHeight="1">
      <c r="A12095" s="52">
        <v>21125</v>
      </c>
      <c r="B12095" s="52" t="s">
        <v>14963</v>
      </c>
      <c r="C12095" s="52" t="s">
        <v>10402</v>
      </c>
      <c r="D12095" s="808">
        <v>33.729999999999997</v>
      </c>
      <c r="E12095" s="757"/>
      <c r="F12095" s="757"/>
      <c r="G12095" s="757"/>
      <c r="H12095" s="757"/>
      <c r="I12095" s="757"/>
    </row>
    <row r="12096" spans="1:9" ht="15.75" customHeight="1">
      <c r="A12096" s="52">
        <v>38028</v>
      </c>
      <c r="B12096" s="52" t="s">
        <v>14964</v>
      </c>
      <c r="C12096" s="52" t="s">
        <v>10402</v>
      </c>
      <c r="D12096" s="808">
        <v>58.98</v>
      </c>
      <c r="E12096" s="757"/>
      <c r="F12096" s="757"/>
      <c r="G12096" s="757"/>
      <c r="H12096" s="757"/>
      <c r="I12096" s="757"/>
    </row>
    <row r="12097" spans="1:9" ht="15.75" customHeight="1">
      <c r="A12097" s="52">
        <v>38029</v>
      </c>
      <c r="B12097" s="52" t="s">
        <v>14965</v>
      </c>
      <c r="C12097" s="52" t="s">
        <v>10402</v>
      </c>
      <c r="D12097" s="808">
        <v>86.32</v>
      </c>
      <c r="E12097" s="757"/>
      <c r="F12097" s="757"/>
      <c r="G12097" s="757"/>
      <c r="H12097" s="757"/>
      <c r="I12097" s="757"/>
    </row>
    <row r="12098" spans="1:9" ht="15.75" customHeight="1">
      <c r="A12098" s="52">
        <v>38030</v>
      </c>
      <c r="B12098" s="52" t="s">
        <v>14966</v>
      </c>
      <c r="C12098" s="52" t="s">
        <v>10402</v>
      </c>
      <c r="D12098" s="808">
        <v>139.59</v>
      </c>
      <c r="E12098" s="757"/>
      <c r="F12098" s="757"/>
      <c r="G12098" s="757"/>
      <c r="H12098" s="757"/>
      <c r="I12098" s="757"/>
    </row>
    <row r="12099" spans="1:9" ht="15.75" customHeight="1">
      <c r="A12099" s="52">
        <v>38031</v>
      </c>
      <c r="B12099" s="52" t="s">
        <v>14967</v>
      </c>
      <c r="C12099" s="52" t="s">
        <v>10402</v>
      </c>
      <c r="D12099" s="808">
        <v>219.09</v>
      </c>
      <c r="E12099" s="757"/>
      <c r="F12099" s="757"/>
      <c r="G12099" s="757"/>
      <c r="H12099" s="757"/>
      <c r="I12099" s="757"/>
    </row>
    <row r="12100" spans="1:9" ht="15.75" customHeight="1">
      <c r="A12100" s="52">
        <v>39735</v>
      </c>
      <c r="B12100" s="52" t="s">
        <v>14968</v>
      </c>
      <c r="C12100" s="52" t="s">
        <v>10402</v>
      </c>
      <c r="D12100" s="808">
        <v>105.51</v>
      </c>
      <c r="E12100" s="757"/>
      <c r="F12100" s="757"/>
      <c r="G12100" s="757"/>
      <c r="H12100" s="757"/>
      <c r="I12100" s="757"/>
    </row>
    <row r="12101" spans="1:9" ht="15.75" customHeight="1">
      <c r="A12101" s="52">
        <v>39734</v>
      </c>
      <c r="B12101" s="52" t="s">
        <v>14969</v>
      </c>
      <c r="C12101" s="52" t="s">
        <v>10402</v>
      </c>
      <c r="D12101" s="808">
        <v>125.15</v>
      </c>
      <c r="E12101" s="757"/>
      <c r="F12101" s="757"/>
      <c r="G12101" s="757"/>
      <c r="H12101" s="757"/>
      <c r="I12101" s="757"/>
    </row>
    <row r="12102" spans="1:9" ht="15.75" customHeight="1">
      <c r="A12102" s="52">
        <v>39736</v>
      </c>
      <c r="B12102" s="52" t="s">
        <v>14970</v>
      </c>
      <c r="C12102" s="52" t="s">
        <v>10402</v>
      </c>
      <c r="D12102" s="808">
        <v>142.83000000000001</v>
      </c>
      <c r="E12102" s="757"/>
      <c r="F12102" s="757"/>
      <c r="G12102" s="757"/>
      <c r="H12102" s="757"/>
      <c r="I12102" s="757"/>
    </row>
    <row r="12103" spans="1:9" ht="15.75" customHeight="1">
      <c r="A12103" s="52">
        <v>39737</v>
      </c>
      <c r="B12103" s="52" t="s">
        <v>14971</v>
      </c>
      <c r="C12103" s="52" t="s">
        <v>10402</v>
      </c>
      <c r="D12103" s="808">
        <v>19.21</v>
      </c>
      <c r="E12103" s="757"/>
      <c r="F12103" s="757"/>
      <c r="G12103" s="757"/>
      <c r="H12103" s="757"/>
      <c r="I12103" s="757"/>
    </row>
    <row r="12104" spans="1:9" ht="15.75" customHeight="1">
      <c r="A12104" s="52">
        <v>39738</v>
      </c>
      <c r="B12104" s="52" t="s">
        <v>14972</v>
      </c>
      <c r="C12104" s="52" t="s">
        <v>10402</v>
      </c>
      <c r="D12104" s="808">
        <v>6.95</v>
      </c>
      <c r="E12104" s="757"/>
      <c r="F12104" s="757"/>
      <c r="G12104" s="757"/>
      <c r="H12104" s="757"/>
      <c r="I12104" s="757"/>
    </row>
    <row r="12105" spans="1:9" ht="15.75" customHeight="1">
      <c r="A12105" s="52">
        <v>39739</v>
      </c>
      <c r="B12105" s="52" t="s">
        <v>14973</v>
      </c>
      <c r="C12105" s="52" t="s">
        <v>10402</v>
      </c>
      <c r="D12105" s="808">
        <v>98.77</v>
      </c>
      <c r="E12105" s="757"/>
      <c r="F12105" s="757"/>
      <c r="G12105" s="757"/>
      <c r="H12105" s="757"/>
      <c r="I12105" s="757"/>
    </row>
    <row r="12106" spans="1:9" ht="15.75" customHeight="1">
      <c r="A12106" s="52">
        <v>39733</v>
      </c>
      <c r="B12106" s="52" t="s">
        <v>14974</v>
      </c>
      <c r="C12106" s="52" t="s">
        <v>10402</v>
      </c>
      <c r="D12106" s="808">
        <v>170.93</v>
      </c>
      <c r="E12106" s="757"/>
      <c r="F12106" s="757"/>
      <c r="G12106" s="757"/>
      <c r="H12106" s="757"/>
      <c r="I12106" s="757"/>
    </row>
    <row r="12107" spans="1:9" ht="15.75" customHeight="1">
      <c r="A12107" s="52">
        <v>39854</v>
      </c>
      <c r="B12107" s="52" t="s">
        <v>14975</v>
      </c>
      <c r="C12107" s="52" t="s">
        <v>10402</v>
      </c>
      <c r="D12107" s="808">
        <v>173.35</v>
      </c>
      <c r="E12107" s="757"/>
      <c r="F12107" s="757"/>
      <c r="G12107" s="757"/>
      <c r="H12107" s="757"/>
      <c r="I12107" s="757"/>
    </row>
    <row r="12108" spans="1:9" ht="15.75" customHeight="1">
      <c r="A12108" s="52">
        <v>39740</v>
      </c>
      <c r="B12108" s="52" t="s">
        <v>14976</v>
      </c>
      <c r="C12108" s="52" t="s">
        <v>10402</v>
      </c>
      <c r="D12108" s="808">
        <v>94.85</v>
      </c>
      <c r="E12108" s="757"/>
      <c r="F12108" s="757"/>
      <c r="G12108" s="757"/>
      <c r="H12108" s="757"/>
      <c r="I12108" s="757"/>
    </row>
    <row r="12109" spans="1:9" ht="15.75" customHeight="1">
      <c r="A12109" s="52">
        <v>39741</v>
      </c>
      <c r="B12109" s="52" t="s">
        <v>14977</v>
      </c>
      <c r="C12109" s="52" t="s">
        <v>10402</v>
      </c>
      <c r="D12109" s="808">
        <v>17.48</v>
      </c>
      <c r="E12109" s="757"/>
      <c r="F12109" s="757"/>
      <c r="G12109" s="757"/>
      <c r="H12109" s="757"/>
      <c r="I12109" s="757"/>
    </row>
    <row r="12110" spans="1:9" ht="15.75" customHeight="1">
      <c r="A12110" s="52">
        <v>39853</v>
      </c>
      <c r="B12110" s="52" t="s">
        <v>14978</v>
      </c>
      <c r="C12110" s="52" t="s">
        <v>10402</v>
      </c>
      <c r="D12110" s="808">
        <v>22.96</v>
      </c>
      <c r="E12110" s="757"/>
      <c r="F12110" s="757"/>
      <c r="G12110" s="757"/>
      <c r="H12110" s="757"/>
      <c r="I12110" s="757"/>
    </row>
    <row r="12111" spans="1:9" ht="15.75" customHeight="1">
      <c r="A12111" s="52">
        <v>39742</v>
      </c>
      <c r="B12111" s="52" t="s">
        <v>14979</v>
      </c>
      <c r="C12111" s="52" t="s">
        <v>10402</v>
      </c>
      <c r="D12111" s="808">
        <v>76.239999999999995</v>
      </c>
      <c r="E12111" s="757"/>
      <c r="F12111" s="757"/>
      <c r="G12111" s="757"/>
      <c r="H12111" s="757"/>
      <c r="I12111" s="757"/>
    </row>
    <row r="12112" spans="1:9" ht="15.75" customHeight="1">
      <c r="A12112" s="52">
        <v>39749</v>
      </c>
      <c r="B12112" s="52" t="s">
        <v>14980</v>
      </c>
      <c r="C12112" s="52" t="s">
        <v>10402</v>
      </c>
      <c r="D12112" s="808">
        <v>94.01</v>
      </c>
      <c r="E12112" s="757"/>
      <c r="F12112" s="757"/>
      <c r="G12112" s="757"/>
      <c r="H12112" s="757"/>
      <c r="I12112" s="757"/>
    </row>
    <row r="12113" spans="1:9" ht="15.75" customHeight="1">
      <c r="A12113" s="52">
        <v>39751</v>
      </c>
      <c r="B12113" s="52" t="s">
        <v>14981</v>
      </c>
      <c r="C12113" s="52" t="s">
        <v>10402</v>
      </c>
      <c r="D12113" s="808">
        <v>170.83</v>
      </c>
      <c r="E12113" s="757"/>
      <c r="F12113" s="757"/>
      <c r="G12113" s="757"/>
      <c r="H12113" s="757"/>
      <c r="I12113" s="757"/>
    </row>
    <row r="12114" spans="1:9" ht="15.75" customHeight="1">
      <c r="A12114" s="52">
        <v>39750</v>
      </c>
      <c r="B12114" s="52" t="s">
        <v>14982</v>
      </c>
      <c r="C12114" s="52" t="s">
        <v>10402</v>
      </c>
      <c r="D12114" s="808">
        <v>141.99</v>
      </c>
      <c r="E12114" s="757"/>
      <c r="F12114" s="757"/>
      <c r="G12114" s="757"/>
      <c r="H12114" s="757"/>
      <c r="I12114" s="757"/>
    </row>
    <row r="12115" spans="1:9" ht="15.75" customHeight="1">
      <c r="A12115" s="52">
        <v>39747</v>
      </c>
      <c r="B12115" s="52" t="s">
        <v>14983</v>
      </c>
      <c r="C12115" s="52" t="s">
        <v>10402</v>
      </c>
      <c r="D12115" s="808">
        <v>45.67</v>
      </c>
      <c r="E12115" s="757"/>
      <c r="F12115" s="757"/>
      <c r="G12115" s="757"/>
      <c r="H12115" s="757"/>
      <c r="I12115" s="757"/>
    </row>
    <row r="12116" spans="1:9" ht="15.75" customHeight="1">
      <c r="A12116" s="52">
        <v>39753</v>
      </c>
      <c r="B12116" s="52" t="s">
        <v>14984</v>
      </c>
      <c r="C12116" s="52" t="s">
        <v>10402</v>
      </c>
      <c r="D12116" s="808">
        <v>314.45999999999998</v>
      </c>
      <c r="E12116" s="757"/>
      <c r="F12116" s="757"/>
      <c r="G12116" s="757"/>
      <c r="H12116" s="757"/>
      <c r="I12116" s="757"/>
    </row>
    <row r="12117" spans="1:9" ht="15.75" customHeight="1">
      <c r="A12117" s="52">
        <v>39754</v>
      </c>
      <c r="B12117" s="52" t="s">
        <v>14985</v>
      </c>
      <c r="C12117" s="52" t="s">
        <v>10402</v>
      </c>
      <c r="D12117" s="808">
        <v>463.29</v>
      </c>
      <c r="E12117" s="757"/>
      <c r="F12117" s="757"/>
      <c r="G12117" s="757"/>
      <c r="H12117" s="757"/>
      <c r="I12117" s="757"/>
    </row>
    <row r="12118" spans="1:9" ht="15.75" customHeight="1">
      <c r="A12118" s="52">
        <v>39748</v>
      </c>
      <c r="B12118" s="52" t="s">
        <v>14986</v>
      </c>
      <c r="C12118" s="52" t="s">
        <v>10402</v>
      </c>
      <c r="D12118" s="808">
        <v>73.900000000000006</v>
      </c>
      <c r="E12118" s="757"/>
      <c r="F12118" s="757"/>
      <c r="G12118" s="757"/>
      <c r="H12118" s="757"/>
      <c r="I12118" s="757"/>
    </row>
    <row r="12119" spans="1:9" ht="15.75" customHeight="1">
      <c r="A12119" s="52">
        <v>39755</v>
      </c>
      <c r="B12119" s="52" t="s">
        <v>14987</v>
      </c>
      <c r="C12119" s="52" t="s">
        <v>10402</v>
      </c>
      <c r="D12119" s="808">
        <v>702.45</v>
      </c>
      <c r="E12119" s="757"/>
      <c r="F12119" s="757"/>
      <c r="G12119" s="757"/>
      <c r="H12119" s="757"/>
      <c r="I12119" s="757"/>
    </row>
    <row r="12120" spans="1:9" ht="15.75" customHeight="1">
      <c r="A12120" s="52">
        <v>12742</v>
      </c>
      <c r="B12120" s="52" t="s">
        <v>14988</v>
      </c>
      <c r="C12120" s="52" t="s">
        <v>10402</v>
      </c>
      <c r="D12120" s="808">
        <v>556.22</v>
      </c>
      <c r="E12120" s="757"/>
      <c r="F12120" s="757"/>
      <c r="G12120" s="757"/>
      <c r="H12120" s="757"/>
      <c r="I12120" s="757"/>
    </row>
    <row r="12121" spans="1:9" ht="15.75" customHeight="1">
      <c r="A12121" s="52">
        <v>12713</v>
      </c>
      <c r="B12121" s="52" t="s">
        <v>14989</v>
      </c>
      <c r="C12121" s="52" t="s">
        <v>10402</v>
      </c>
      <c r="D12121" s="808">
        <v>29.5</v>
      </c>
      <c r="E12121" s="757"/>
      <c r="F12121" s="757"/>
      <c r="G12121" s="757"/>
      <c r="H12121" s="757"/>
      <c r="I12121" s="757"/>
    </row>
    <row r="12122" spans="1:9" ht="15.75" customHeight="1">
      <c r="A12122" s="52">
        <v>12743</v>
      </c>
      <c r="B12122" s="52" t="s">
        <v>14990</v>
      </c>
      <c r="C12122" s="52" t="s">
        <v>10402</v>
      </c>
      <c r="D12122" s="808">
        <v>50.75</v>
      </c>
      <c r="E12122" s="757"/>
      <c r="F12122" s="757"/>
      <c r="G12122" s="757"/>
      <c r="H12122" s="757"/>
      <c r="I12122" s="757"/>
    </row>
    <row r="12123" spans="1:9" ht="15.75" customHeight="1">
      <c r="A12123" s="52">
        <v>12744</v>
      </c>
      <c r="B12123" s="52" t="s">
        <v>14991</v>
      </c>
      <c r="C12123" s="52" t="s">
        <v>10402</v>
      </c>
      <c r="D12123" s="808">
        <v>64.400000000000006</v>
      </c>
      <c r="E12123" s="757"/>
      <c r="F12123" s="757"/>
      <c r="G12123" s="757"/>
      <c r="H12123" s="757"/>
      <c r="I12123" s="757"/>
    </row>
    <row r="12124" spans="1:9" ht="15.75" customHeight="1">
      <c r="A12124" s="52">
        <v>12745</v>
      </c>
      <c r="B12124" s="52" t="s">
        <v>14992</v>
      </c>
      <c r="C12124" s="52" t="s">
        <v>10402</v>
      </c>
      <c r="D12124" s="808">
        <v>93.53</v>
      </c>
      <c r="E12124" s="757"/>
      <c r="F12124" s="757"/>
      <c r="G12124" s="757"/>
      <c r="H12124" s="757"/>
      <c r="I12124" s="757"/>
    </row>
    <row r="12125" spans="1:9" ht="15.75" customHeight="1">
      <c r="A12125" s="52">
        <v>12746</v>
      </c>
      <c r="B12125" s="52" t="s">
        <v>14993</v>
      </c>
      <c r="C12125" s="52" t="s">
        <v>10402</v>
      </c>
      <c r="D12125" s="808">
        <v>126.3</v>
      </c>
      <c r="E12125" s="757"/>
      <c r="F12125" s="757"/>
      <c r="G12125" s="757"/>
      <c r="H12125" s="757"/>
      <c r="I12125" s="757"/>
    </row>
    <row r="12126" spans="1:9" ht="15.75" customHeight="1">
      <c r="A12126" s="52">
        <v>12747</v>
      </c>
      <c r="B12126" s="52" t="s">
        <v>14994</v>
      </c>
      <c r="C12126" s="52" t="s">
        <v>10402</v>
      </c>
      <c r="D12126" s="808">
        <v>183.16</v>
      </c>
      <c r="E12126" s="757"/>
      <c r="F12126" s="757"/>
      <c r="G12126" s="757"/>
      <c r="H12126" s="757"/>
      <c r="I12126" s="757"/>
    </row>
    <row r="12127" spans="1:9" ht="15.75" customHeight="1">
      <c r="A12127" s="52">
        <v>12748</v>
      </c>
      <c r="B12127" s="52" t="s">
        <v>14995</v>
      </c>
      <c r="C12127" s="52" t="s">
        <v>10402</v>
      </c>
      <c r="D12127" s="808">
        <v>258.04000000000002</v>
      </c>
      <c r="E12127" s="757"/>
      <c r="F12127" s="757"/>
      <c r="G12127" s="757"/>
      <c r="H12127" s="757"/>
      <c r="I12127" s="757"/>
    </row>
    <row r="12128" spans="1:9" ht="15.75" customHeight="1">
      <c r="A12128" s="52">
        <v>12749</v>
      </c>
      <c r="B12128" s="52" t="s">
        <v>14996</v>
      </c>
      <c r="C12128" s="52" t="s">
        <v>10402</v>
      </c>
      <c r="D12128" s="808">
        <v>377.21</v>
      </c>
      <c r="E12128" s="757"/>
      <c r="F12128" s="757"/>
      <c r="G12128" s="757"/>
      <c r="H12128" s="757"/>
      <c r="I12128" s="757"/>
    </row>
    <row r="12129" spans="1:9" ht="15.75" customHeight="1">
      <c r="A12129" s="52">
        <v>39726</v>
      </c>
      <c r="B12129" s="52" t="s">
        <v>14997</v>
      </c>
      <c r="C12129" s="52" t="s">
        <v>10402</v>
      </c>
      <c r="D12129" s="808">
        <v>123.9</v>
      </c>
      <c r="E12129" s="757"/>
      <c r="F12129" s="757"/>
      <c r="G12129" s="757"/>
      <c r="H12129" s="757"/>
      <c r="I12129" s="757"/>
    </row>
    <row r="12130" spans="1:9" ht="15.75" customHeight="1">
      <c r="A12130" s="52">
        <v>39728</v>
      </c>
      <c r="B12130" s="52" t="s">
        <v>14998</v>
      </c>
      <c r="C12130" s="52" t="s">
        <v>10402</v>
      </c>
      <c r="D12130" s="808">
        <v>217.75</v>
      </c>
      <c r="E12130" s="757"/>
      <c r="F12130" s="757"/>
      <c r="G12130" s="757"/>
      <c r="H12130" s="757"/>
      <c r="I12130" s="757"/>
    </row>
    <row r="12131" spans="1:9" ht="15.75" customHeight="1">
      <c r="A12131" s="52">
        <v>39727</v>
      </c>
      <c r="B12131" s="52" t="s">
        <v>14999</v>
      </c>
      <c r="C12131" s="52" t="s">
        <v>10402</v>
      </c>
      <c r="D12131" s="808">
        <v>179.2</v>
      </c>
      <c r="E12131" s="757"/>
      <c r="F12131" s="757"/>
      <c r="G12131" s="757"/>
      <c r="H12131" s="757"/>
      <c r="I12131" s="757"/>
    </row>
    <row r="12132" spans="1:9" ht="15.75" customHeight="1">
      <c r="A12132" s="52">
        <v>39724</v>
      </c>
      <c r="B12132" s="52" t="s">
        <v>15000</v>
      </c>
      <c r="C12132" s="52" t="s">
        <v>10402</v>
      </c>
      <c r="D12132" s="808">
        <v>54.86</v>
      </c>
      <c r="E12132" s="757"/>
      <c r="F12132" s="757"/>
      <c r="G12132" s="757"/>
      <c r="H12132" s="757"/>
      <c r="I12132" s="757"/>
    </row>
    <row r="12133" spans="1:9" ht="15.75" customHeight="1">
      <c r="A12133" s="52">
        <v>39729</v>
      </c>
      <c r="B12133" s="52" t="s">
        <v>15001</v>
      </c>
      <c r="C12133" s="52" t="s">
        <v>10402</v>
      </c>
      <c r="D12133" s="808">
        <v>301.55</v>
      </c>
      <c r="E12133" s="757"/>
      <c r="F12133" s="757"/>
      <c r="G12133" s="757"/>
      <c r="H12133" s="757"/>
      <c r="I12133" s="757"/>
    </row>
    <row r="12134" spans="1:9" ht="15.75" customHeight="1">
      <c r="A12134" s="52">
        <v>39730</v>
      </c>
      <c r="B12134" s="52" t="s">
        <v>15002</v>
      </c>
      <c r="C12134" s="52" t="s">
        <v>10402</v>
      </c>
      <c r="D12134" s="808">
        <v>391.25</v>
      </c>
      <c r="E12134" s="757"/>
      <c r="F12134" s="757"/>
      <c r="G12134" s="757"/>
      <c r="H12134" s="757"/>
      <c r="I12134" s="757"/>
    </row>
    <row r="12135" spans="1:9" ht="15.75" customHeight="1">
      <c r="A12135" s="52">
        <v>39731</v>
      </c>
      <c r="B12135" s="52" t="s">
        <v>15003</v>
      </c>
      <c r="C12135" s="52" t="s">
        <v>10402</v>
      </c>
      <c r="D12135" s="808">
        <v>579.47</v>
      </c>
      <c r="E12135" s="757"/>
      <c r="F12135" s="757"/>
      <c r="G12135" s="757"/>
      <c r="H12135" s="757"/>
      <c r="I12135" s="757"/>
    </row>
    <row r="12136" spans="1:9" ht="15.75" customHeight="1">
      <c r="A12136" s="52">
        <v>39725</v>
      </c>
      <c r="B12136" s="52" t="s">
        <v>15004</v>
      </c>
      <c r="C12136" s="52" t="s">
        <v>10402</v>
      </c>
      <c r="D12136" s="808">
        <v>89.42</v>
      </c>
      <c r="E12136" s="757"/>
      <c r="F12136" s="757"/>
      <c r="G12136" s="757"/>
      <c r="H12136" s="757"/>
      <c r="I12136" s="757"/>
    </row>
    <row r="12137" spans="1:9" ht="15.75" customHeight="1">
      <c r="A12137" s="52">
        <v>39732</v>
      </c>
      <c r="B12137" s="52" t="s">
        <v>15005</v>
      </c>
      <c r="C12137" s="52" t="s">
        <v>10402</v>
      </c>
      <c r="D12137" s="808">
        <v>852.94</v>
      </c>
      <c r="E12137" s="757"/>
      <c r="F12137" s="757"/>
      <c r="G12137" s="757"/>
      <c r="H12137" s="757"/>
      <c r="I12137" s="757"/>
    </row>
    <row r="12138" spans="1:9" ht="15.75" customHeight="1">
      <c r="A12138" s="52">
        <v>39660</v>
      </c>
      <c r="B12138" s="52" t="s">
        <v>15006</v>
      </c>
      <c r="C12138" s="52" t="s">
        <v>10402</v>
      </c>
      <c r="D12138" s="808">
        <v>38.869999999999997</v>
      </c>
      <c r="E12138" s="757"/>
      <c r="F12138" s="757"/>
      <c r="G12138" s="757"/>
      <c r="H12138" s="757"/>
      <c r="I12138" s="757"/>
    </row>
    <row r="12139" spans="1:9" ht="15.75" customHeight="1">
      <c r="A12139" s="52">
        <v>39662</v>
      </c>
      <c r="B12139" s="52" t="s">
        <v>15007</v>
      </c>
      <c r="C12139" s="52" t="s">
        <v>10402</v>
      </c>
      <c r="D12139" s="808">
        <v>18.63</v>
      </c>
      <c r="E12139" s="757"/>
      <c r="F12139" s="757"/>
      <c r="G12139" s="757"/>
      <c r="H12139" s="757"/>
      <c r="I12139" s="757"/>
    </row>
    <row r="12140" spans="1:9" ht="15.75" customHeight="1">
      <c r="A12140" s="52">
        <v>39661</v>
      </c>
      <c r="B12140" s="52" t="s">
        <v>15008</v>
      </c>
      <c r="C12140" s="52" t="s">
        <v>10402</v>
      </c>
      <c r="D12140" s="808">
        <v>12.7</v>
      </c>
      <c r="E12140" s="757"/>
      <c r="F12140" s="757"/>
      <c r="G12140" s="757"/>
      <c r="H12140" s="757"/>
      <c r="I12140" s="757"/>
    </row>
    <row r="12141" spans="1:9" ht="15.75" customHeight="1">
      <c r="A12141" s="52">
        <v>39666</v>
      </c>
      <c r="B12141" s="52" t="s">
        <v>15009</v>
      </c>
      <c r="C12141" s="52" t="s">
        <v>10402</v>
      </c>
      <c r="D12141" s="808">
        <v>58.47</v>
      </c>
      <c r="E12141" s="757"/>
      <c r="F12141" s="757"/>
      <c r="G12141" s="757"/>
      <c r="H12141" s="757"/>
      <c r="I12141" s="757"/>
    </row>
    <row r="12142" spans="1:9" ht="15.75" customHeight="1">
      <c r="A12142" s="52">
        <v>39664</v>
      </c>
      <c r="B12142" s="52" t="s">
        <v>15010</v>
      </c>
      <c r="C12142" s="52" t="s">
        <v>10402</v>
      </c>
      <c r="D12142" s="808">
        <v>28.65</v>
      </c>
      <c r="E12142" s="757"/>
      <c r="F12142" s="757"/>
      <c r="G12142" s="757"/>
      <c r="H12142" s="757"/>
      <c r="I12142" s="757"/>
    </row>
    <row r="12143" spans="1:9" ht="15.75" customHeight="1">
      <c r="A12143" s="52">
        <v>39663</v>
      </c>
      <c r="B12143" s="52" t="s">
        <v>15011</v>
      </c>
      <c r="C12143" s="52" t="s">
        <v>10402</v>
      </c>
      <c r="D12143" s="808">
        <v>22.91</v>
      </c>
      <c r="E12143" s="757"/>
      <c r="F12143" s="757"/>
      <c r="G12143" s="757"/>
      <c r="H12143" s="757"/>
      <c r="I12143" s="757"/>
    </row>
    <row r="12144" spans="1:9" ht="15.75" customHeight="1">
      <c r="A12144" s="52">
        <v>39665</v>
      </c>
      <c r="B12144" s="52" t="s">
        <v>15012</v>
      </c>
      <c r="C12144" s="52" t="s">
        <v>10402</v>
      </c>
      <c r="D12144" s="808">
        <v>48.34</v>
      </c>
      <c r="E12144" s="757"/>
      <c r="F12144" s="757"/>
      <c r="G12144" s="757"/>
      <c r="H12144" s="757"/>
      <c r="I12144" s="757"/>
    </row>
    <row r="12145" spans="1:9" ht="15.75" customHeight="1">
      <c r="A12145" s="52">
        <v>39752</v>
      </c>
      <c r="B12145" s="52" t="s">
        <v>15013</v>
      </c>
      <c r="C12145" s="52" t="s">
        <v>10402</v>
      </c>
      <c r="D12145" s="808">
        <v>243.08</v>
      </c>
      <c r="E12145" s="757"/>
      <c r="F12145" s="757"/>
      <c r="G12145" s="757"/>
      <c r="H12145" s="757"/>
      <c r="I12145" s="757"/>
    </row>
    <row r="12146" spans="1:9" ht="15.75" customHeight="1">
      <c r="A12146" s="52">
        <v>7725</v>
      </c>
      <c r="B12146" s="52" t="s">
        <v>15014</v>
      </c>
      <c r="C12146" s="52" t="s">
        <v>10402</v>
      </c>
      <c r="D12146" s="808">
        <v>210</v>
      </c>
      <c r="E12146" s="757"/>
      <c r="F12146" s="757"/>
      <c r="G12146" s="757"/>
      <c r="H12146" s="757"/>
      <c r="I12146" s="757"/>
    </row>
    <row r="12147" spans="1:9" ht="15.75" customHeight="1">
      <c r="A12147" s="52">
        <v>7753</v>
      </c>
      <c r="B12147" s="52" t="s">
        <v>15015</v>
      </c>
      <c r="C12147" s="52" t="s">
        <v>10402</v>
      </c>
      <c r="D12147" s="808">
        <v>409.41</v>
      </c>
      <c r="E12147" s="757"/>
      <c r="F12147" s="757"/>
      <c r="G12147" s="757"/>
      <c r="H12147" s="757"/>
      <c r="I12147" s="757"/>
    </row>
    <row r="12148" spans="1:9" ht="15.75" customHeight="1">
      <c r="A12148" s="52">
        <v>13256</v>
      </c>
      <c r="B12148" s="52" t="s">
        <v>15016</v>
      </c>
      <c r="C12148" s="52" t="s">
        <v>10402</v>
      </c>
      <c r="D12148" s="808">
        <v>573.52</v>
      </c>
      <c r="E12148" s="757"/>
      <c r="F12148" s="757"/>
      <c r="G12148" s="757"/>
      <c r="H12148" s="757"/>
      <c r="I12148" s="757"/>
    </row>
    <row r="12149" spans="1:9" ht="15.75" customHeight="1">
      <c r="A12149" s="52">
        <v>7757</v>
      </c>
      <c r="B12149" s="52" t="s">
        <v>15017</v>
      </c>
      <c r="C12149" s="52" t="s">
        <v>10402</v>
      </c>
      <c r="D12149" s="808">
        <v>611.47</v>
      </c>
      <c r="E12149" s="757"/>
      <c r="F12149" s="757"/>
      <c r="G12149" s="757"/>
      <c r="H12149" s="757"/>
      <c r="I12149" s="757"/>
    </row>
    <row r="12150" spans="1:9" ht="15.75" customHeight="1">
      <c r="A12150" s="52">
        <v>7758</v>
      </c>
      <c r="B12150" s="52" t="s">
        <v>15018</v>
      </c>
      <c r="C12150" s="52" t="s">
        <v>10402</v>
      </c>
      <c r="D12150" s="808">
        <v>885.88</v>
      </c>
      <c r="E12150" s="757"/>
      <c r="F12150" s="757"/>
      <c r="G12150" s="757"/>
      <c r="H12150" s="757"/>
      <c r="I12150" s="757"/>
    </row>
    <row r="12151" spans="1:9" ht="15.75" customHeight="1">
      <c r="A12151" s="52">
        <v>7759</v>
      </c>
      <c r="B12151" s="52" t="s">
        <v>15019</v>
      </c>
      <c r="C12151" s="52" t="s">
        <v>10402</v>
      </c>
      <c r="D12151" s="967">
        <v>2454.77</v>
      </c>
      <c r="E12151" s="757"/>
      <c r="F12151" s="757"/>
      <c r="G12151" s="757"/>
      <c r="H12151" s="757"/>
      <c r="I12151" s="757"/>
    </row>
    <row r="12152" spans="1:9" ht="15.75" customHeight="1">
      <c r="A12152" s="52">
        <v>40334</v>
      </c>
      <c r="B12152" s="52" t="s">
        <v>15020</v>
      </c>
      <c r="C12152" s="52" t="s">
        <v>10402</v>
      </c>
      <c r="D12152" s="808">
        <v>96.17</v>
      </c>
      <c r="E12152" s="757"/>
      <c r="F12152" s="757"/>
      <c r="G12152" s="757"/>
      <c r="H12152" s="757"/>
      <c r="I12152" s="757"/>
    </row>
    <row r="12153" spans="1:9" ht="15.75" customHeight="1">
      <c r="A12153" s="52">
        <v>7745</v>
      </c>
      <c r="B12153" s="52" t="s">
        <v>15021</v>
      </c>
      <c r="C12153" s="52" t="s">
        <v>10402</v>
      </c>
      <c r="D12153" s="808">
        <v>108.52</v>
      </c>
      <c r="E12153" s="757"/>
      <c r="F12153" s="757"/>
      <c r="G12153" s="757"/>
      <c r="H12153" s="757"/>
      <c r="I12153" s="757"/>
    </row>
    <row r="12154" spans="1:9" ht="15.75" customHeight="1">
      <c r="A12154" s="52">
        <v>7714</v>
      </c>
      <c r="B12154" s="52" t="s">
        <v>15022</v>
      </c>
      <c r="C12154" s="52" t="s">
        <v>10402</v>
      </c>
      <c r="D12154" s="808">
        <v>129.69999999999999</v>
      </c>
      <c r="E12154" s="757"/>
      <c r="F12154" s="757"/>
      <c r="G12154" s="757"/>
      <c r="H12154" s="757"/>
      <c r="I12154" s="757"/>
    </row>
    <row r="12155" spans="1:9" ht="15.75" customHeight="1">
      <c r="A12155" s="52">
        <v>7742</v>
      </c>
      <c r="B12155" s="52" t="s">
        <v>15023</v>
      </c>
      <c r="C12155" s="52" t="s">
        <v>10402</v>
      </c>
      <c r="D12155" s="808">
        <v>286.23</v>
      </c>
      <c r="E12155" s="757"/>
      <c r="F12155" s="757"/>
      <c r="G12155" s="757"/>
      <c r="H12155" s="757"/>
      <c r="I12155" s="757"/>
    </row>
    <row r="12156" spans="1:9" ht="15.75" customHeight="1">
      <c r="A12156" s="52">
        <v>7750</v>
      </c>
      <c r="B12156" s="52" t="s">
        <v>15024</v>
      </c>
      <c r="C12156" s="52" t="s">
        <v>10402</v>
      </c>
      <c r="D12156" s="808">
        <v>349.41</v>
      </c>
      <c r="E12156" s="757"/>
      <c r="F12156" s="757"/>
      <c r="G12156" s="757"/>
      <c r="H12156" s="757"/>
      <c r="I12156" s="757"/>
    </row>
    <row r="12157" spans="1:9" ht="15.75" customHeight="1">
      <c r="A12157" s="52">
        <v>7756</v>
      </c>
      <c r="B12157" s="52" t="s">
        <v>15025</v>
      </c>
      <c r="C12157" s="52" t="s">
        <v>10402</v>
      </c>
      <c r="D12157" s="808">
        <v>401.47</v>
      </c>
      <c r="E12157" s="757"/>
      <c r="F12157" s="757"/>
      <c r="G12157" s="757"/>
      <c r="H12157" s="757"/>
      <c r="I12157" s="757"/>
    </row>
    <row r="12158" spans="1:9" ht="15.75" customHeight="1">
      <c r="A12158" s="52">
        <v>7765</v>
      </c>
      <c r="B12158" s="52" t="s">
        <v>15026</v>
      </c>
      <c r="C12158" s="52" t="s">
        <v>10402</v>
      </c>
      <c r="D12158" s="808">
        <v>449.99</v>
      </c>
      <c r="E12158" s="757"/>
      <c r="F12158" s="757"/>
      <c r="G12158" s="757"/>
      <c r="H12158" s="757"/>
      <c r="I12158" s="757"/>
    </row>
    <row r="12159" spans="1:9" ht="15.75" customHeight="1">
      <c r="A12159" s="52">
        <v>12569</v>
      </c>
      <c r="B12159" s="52" t="s">
        <v>15027</v>
      </c>
      <c r="C12159" s="52" t="s">
        <v>10402</v>
      </c>
      <c r="D12159" s="808">
        <v>621.16999999999996</v>
      </c>
      <c r="E12159" s="757"/>
      <c r="F12159" s="757"/>
      <c r="G12159" s="757"/>
      <c r="H12159" s="757"/>
      <c r="I12159" s="757"/>
    </row>
    <row r="12160" spans="1:9" ht="15.75" customHeight="1">
      <c r="A12160" s="52">
        <v>7766</v>
      </c>
      <c r="B12160" s="52" t="s">
        <v>15028</v>
      </c>
      <c r="C12160" s="52" t="s">
        <v>10402</v>
      </c>
      <c r="D12160" s="808">
        <v>659.99</v>
      </c>
      <c r="E12160" s="757"/>
      <c r="F12160" s="757"/>
      <c r="G12160" s="757"/>
      <c r="H12160" s="757"/>
      <c r="I12160" s="757"/>
    </row>
    <row r="12161" spans="1:9" ht="15.75" customHeight="1">
      <c r="A12161" s="52">
        <v>7767</v>
      </c>
      <c r="B12161" s="52" t="s">
        <v>15029</v>
      </c>
      <c r="C12161" s="52" t="s">
        <v>10402</v>
      </c>
      <c r="D12161" s="808">
        <v>947.64</v>
      </c>
      <c r="E12161" s="757"/>
      <c r="F12161" s="757"/>
      <c r="G12161" s="757"/>
      <c r="H12161" s="757"/>
      <c r="I12161" s="757"/>
    </row>
    <row r="12162" spans="1:9" ht="15.75" customHeight="1">
      <c r="A12162" s="52">
        <v>7727</v>
      </c>
      <c r="B12162" s="52" t="s">
        <v>15030</v>
      </c>
      <c r="C12162" s="52" t="s">
        <v>10402</v>
      </c>
      <c r="D12162" s="967">
        <v>2752.94</v>
      </c>
      <c r="E12162" s="757"/>
      <c r="F12162" s="757"/>
      <c r="G12162" s="757"/>
      <c r="H12162" s="757"/>
      <c r="I12162" s="757"/>
    </row>
    <row r="12163" spans="1:9" ht="15.75" customHeight="1">
      <c r="A12163" s="52">
        <v>7760</v>
      </c>
      <c r="B12163" s="52" t="s">
        <v>15031</v>
      </c>
      <c r="C12163" s="52" t="s">
        <v>10402</v>
      </c>
      <c r="D12163" s="808">
        <v>109.41</v>
      </c>
      <c r="E12163" s="757"/>
      <c r="F12163" s="757"/>
      <c r="G12163" s="757"/>
      <c r="H12163" s="757"/>
      <c r="I12163" s="757"/>
    </row>
    <row r="12164" spans="1:9" ht="15.75" customHeight="1">
      <c r="A12164" s="52">
        <v>7761</v>
      </c>
      <c r="B12164" s="52" t="s">
        <v>15032</v>
      </c>
      <c r="C12164" s="52" t="s">
        <v>10402</v>
      </c>
      <c r="D12164" s="808">
        <v>114.7</v>
      </c>
      <c r="E12164" s="757"/>
      <c r="F12164" s="757"/>
      <c r="G12164" s="757"/>
      <c r="H12164" s="757"/>
      <c r="I12164" s="757"/>
    </row>
    <row r="12165" spans="1:9" ht="15.75" customHeight="1">
      <c r="A12165" s="52">
        <v>7752</v>
      </c>
      <c r="B12165" s="52" t="s">
        <v>15033</v>
      </c>
      <c r="C12165" s="52" t="s">
        <v>10402</v>
      </c>
      <c r="D12165" s="808">
        <v>139.41</v>
      </c>
      <c r="E12165" s="757"/>
      <c r="F12165" s="757"/>
      <c r="G12165" s="757"/>
      <c r="H12165" s="757"/>
      <c r="I12165" s="757"/>
    </row>
    <row r="12166" spans="1:9" ht="15.75" customHeight="1">
      <c r="A12166" s="52">
        <v>7762</v>
      </c>
      <c r="B12166" s="52" t="s">
        <v>15034</v>
      </c>
      <c r="C12166" s="52" t="s">
        <v>10402</v>
      </c>
      <c r="D12166" s="808">
        <v>182.2</v>
      </c>
      <c r="E12166" s="757"/>
      <c r="F12166" s="757"/>
      <c r="G12166" s="757"/>
      <c r="H12166" s="757"/>
      <c r="I12166" s="757"/>
    </row>
    <row r="12167" spans="1:9" ht="15.75" customHeight="1">
      <c r="A12167" s="52">
        <v>7722</v>
      </c>
      <c r="B12167" s="52" t="s">
        <v>15035</v>
      </c>
      <c r="C12167" s="52" t="s">
        <v>10402</v>
      </c>
      <c r="D12167" s="808">
        <v>278.82</v>
      </c>
      <c r="E12167" s="757"/>
      <c r="F12167" s="757"/>
      <c r="G12167" s="757"/>
      <c r="H12167" s="757"/>
      <c r="I12167" s="757"/>
    </row>
    <row r="12168" spans="1:9" ht="15.75" customHeight="1">
      <c r="A12168" s="52">
        <v>7763</v>
      </c>
      <c r="B12168" s="52" t="s">
        <v>15036</v>
      </c>
      <c r="C12168" s="52" t="s">
        <v>10402</v>
      </c>
      <c r="D12168" s="808">
        <v>339.7</v>
      </c>
      <c r="E12168" s="757"/>
      <c r="F12168" s="757"/>
      <c r="G12168" s="757"/>
      <c r="H12168" s="757"/>
      <c r="I12168" s="757"/>
    </row>
    <row r="12169" spans="1:9" ht="15.75" customHeight="1">
      <c r="A12169" s="52">
        <v>7764</v>
      </c>
      <c r="B12169" s="52" t="s">
        <v>15037</v>
      </c>
      <c r="C12169" s="52" t="s">
        <v>10402</v>
      </c>
      <c r="D12169" s="808">
        <v>405.88</v>
      </c>
      <c r="E12169" s="757"/>
      <c r="F12169" s="757"/>
      <c r="G12169" s="757"/>
      <c r="H12169" s="757"/>
      <c r="I12169" s="757"/>
    </row>
    <row r="12170" spans="1:9" ht="15.75" customHeight="1">
      <c r="A12170" s="52">
        <v>12572</v>
      </c>
      <c r="B12170" s="52" t="s">
        <v>15038</v>
      </c>
      <c r="C12170" s="52" t="s">
        <v>10402</v>
      </c>
      <c r="D12170" s="808">
        <v>573.52</v>
      </c>
      <c r="E12170" s="757"/>
      <c r="F12170" s="757"/>
      <c r="G12170" s="757"/>
      <c r="H12170" s="757"/>
      <c r="I12170" s="757"/>
    </row>
    <row r="12171" spans="1:9" ht="15.75" customHeight="1">
      <c r="A12171" s="52">
        <v>12573</v>
      </c>
      <c r="B12171" s="52" t="s">
        <v>15039</v>
      </c>
      <c r="C12171" s="52" t="s">
        <v>10402</v>
      </c>
      <c r="D12171" s="808">
        <v>754.41</v>
      </c>
      <c r="E12171" s="757"/>
      <c r="F12171" s="757"/>
      <c r="G12171" s="757"/>
      <c r="H12171" s="757"/>
      <c r="I12171" s="757"/>
    </row>
    <row r="12172" spans="1:9" ht="15.75" customHeight="1">
      <c r="A12172" s="52">
        <v>12574</v>
      </c>
      <c r="B12172" s="52" t="s">
        <v>15040</v>
      </c>
      <c r="C12172" s="52" t="s">
        <v>10402</v>
      </c>
      <c r="D12172" s="808">
        <v>912.17</v>
      </c>
      <c r="E12172" s="757"/>
      <c r="F12172" s="757"/>
      <c r="G12172" s="757"/>
      <c r="H12172" s="757"/>
      <c r="I12172" s="757"/>
    </row>
    <row r="12173" spans="1:9" ht="15.75" customHeight="1">
      <c r="A12173" s="52">
        <v>12575</v>
      </c>
      <c r="B12173" s="52" t="s">
        <v>15041</v>
      </c>
      <c r="C12173" s="52" t="s">
        <v>10402</v>
      </c>
      <c r="D12173" s="967">
        <v>1385.29</v>
      </c>
      <c r="E12173" s="757"/>
      <c r="F12173" s="757"/>
      <c r="G12173" s="757"/>
      <c r="H12173" s="757"/>
      <c r="I12173" s="757"/>
    </row>
    <row r="12174" spans="1:9" ht="15.75" customHeight="1">
      <c r="A12174" s="52">
        <v>12576</v>
      </c>
      <c r="B12174" s="52" t="s">
        <v>15042</v>
      </c>
      <c r="C12174" s="52" t="s">
        <v>10402</v>
      </c>
      <c r="D12174" s="808">
        <v>167.64</v>
      </c>
      <c r="E12174" s="757"/>
      <c r="F12174" s="757"/>
      <c r="G12174" s="757"/>
      <c r="H12174" s="757"/>
      <c r="I12174" s="757"/>
    </row>
    <row r="12175" spans="1:9" ht="15.75" customHeight="1">
      <c r="A12175" s="52">
        <v>12577</v>
      </c>
      <c r="B12175" s="52" t="s">
        <v>15043</v>
      </c>
      <c r="C12175" s="52" t="s">
        <v>10402</v>
      </c>
      <c r="D12175" s="808">
        <v>225.88</v>
      </c>
      <c r="E12175" s="757"/>
      <c r="F12175" s="757"/>
      <c r="G12175" s="757"/>
      <c r="H12175" s="757"/>
      <c r="I12175" s="757"/>
    </row>
    <row r="12176" spans="1:9" ht="15.75" customHeight="1">
      <c r="A12176" s="52">
        <v>12578</v>
      </c>
      <c r="B12176" s="52" t="s">
        <v>15044</v>
      </c>
      <c r="C12176" s="52" t="s">
        <v>10402</v>
      </c>
      <c r="D12176" s="808">
        <v>273.52</v>
      </c>
      <c r="E12176" s="757"/>
      <c r="F12176" s="757"/>
      <c r="G12176" s="757"/>
      <c r="H12176" s="757"/>
      <c r="I12176" s="757"/>
    </row>
    <row r="12177" spans="1:9" ht="15.75" customHeight="1">
      <c r="A12177" s="52">
        <v>12579</v>
      </c>
      <c r="B12177" s="52" t="s">
        <v>15045</v>
      </c>
      <c r="C12177" s="52" t="s">
        <v>10402</v>
      </c>
      <c r="D12177" s="808">
        <v>471.17</v>
      </c>
      <c r="E12177" s="757"/>
      <c r="F12177" s="757"/>
      <c r="G12177" s="757"/>
      <c r="H12177" s="757"/>
      <c r="I12177" s="757"/>
    </row>
    <row r="12178" spans="1:9" ht="15.75" customHeight="1">
      <c r="A12178" s="52">
        <v>12580</v>
      </c>
      <c r="B12178" s="52" t="s">
        <v>15046</v>
      </c>
      <c r="C12178" s="52" t="s">
        <v>10402</v>
      </c>
      <c r="D12178" s="808">
        <v>490.94</v>
      </c>
      <c r="E12178" s="757"/>
      <c r="F12178" s="757"/>
      <c r="G12178" s="757"/>
      <c r="H12178" s="757"/>
      <c r="I12178" s="757"/>
    </row>
    <row r="12179" spans="1:9" ht="15.75" customHeight="1">
      <c r="A12179" s="52">
        <v>12581</v>
      </c>
      <c r="B12179" s="52" t="s">
        <v>15047</v>
      </c>
      <c r="C12179" s="52" t="s">
        <v>10402</v>
      </c>
      <c r="D12179" s="808">
        <v>525.88</v>
      </c>
      <c r="E12179" s="757"/>
      <c r="F12179" s="757"/>
      <c r="G12179" s="757"/>
      <c r="H12179" s="757"/>
      <c r="I12179" s="757"/>
    </row>
    <row r="12180" spans="1:9" ht="15.75" customHeight="1">
      <c r="A12180" s="52">
        <v>7720</v>
      </c>
      <c r="B12180" s="52" t="s">
        <v>15048</v>
      </c>
      <c r="C12180" s="52" t="s">
        <v>10402</v>
      </c>
      <c r="D12180" s="808">
        <v>822.35</v>
      </c>
      <c r="E12180" s="757"/>
      <c r="F12180" s="757"/>
      <c r="G12180" s="757"/>
      <c r="H12180" s="757"/>
      <c r="I12180" s="757"/>
    </row>
    <row r="12181" spans="1:9" ht="15.75" customHeight="1">
      <c r="A12181" s="52">
        <v>40335</v>
      </c>
      <c r="B12181" s="52" t="s">
        <v>15049</v>
      </c>
      <c r="C12181" s="52" t="s">
        <v>10402</v>
      </c>
      <c r="D12181" s="808">
        <v>172.05</v>
      </c>
      <c r="E12181" s="757"/>
      <c r="F12181" s="757"/>
      <c r="G12181" s="757"/>
      <c r="H12181" s="757"/>
      <c r="I12181" s="757"/>
    </row>
    <row r="12182" spans="1:9" ht="15.75" customHeight="1">
      <c r="A12182" s="52">
        <v>7740</v>
      </c>
      <c r="B12182" s="52" t="s">
        <v>15050</v>
      </c>
      <c r="C12182" s="52" t="s">
        <v>10402</v>
      </c>
      <c r="D12182" s="808">
        <v>176.47</v>
      </c>
      <c r="E12182" s="757"/>
      <c r="F12182" s="757"/>
      <c r="G12182" s="757"/>
      <c r="H12182" s="757"/>
      <c r="I12182" s="757"/>
    </row>
    <row r="12183" spans="1:9" ht="15.75" customHeight="1">
      <c r="A12183" s="52">
        <v>7741</v>
      </c>
      <c r="B12183" s="52" t="s">
        <v>15051</v>
      </c>
      <c r="C12183" s="52" t="s">
        <v>10402</v>
      </c>
      <c r="D12183" s="808">
        <v>326.47000000000003</v>
      </c>
      <c r="E12183" s="757"/>
      <c r="F12183" s="757"/>
      <c r="G12183" s="757"/>
      <c r="H12183" s="757"/>
      <c r="I12183" s="757"/>
    </row>
    <row r="12184" spans="1:9" ht="15.75" customHeight="1">
      <c r="A12184" s="52">
        <v>7774</v>
      </c>
      <c r="B12184" s="52" t="s">
        <v>15052</v>
      </c>
      <c r="C12184" s="52" t="s">
        <v>10402</v>
      </c>
      <c r="D12184" s="808">
        <v>400.58</v>
      </c>
      <c r="E12184" s="757"/>
      <c r="F12184" s="757"/>
      <c r="G12184" s="757"/>
      <c r="H12184" s="757"/>
      <c r="I12184" s="757"/>
    </row>
    <row r="12185" spans="1:9" ht="15.75" customHeight="1">
      <c r="A12185" s="52">
        <v>7744</v>
      </c>
      <c r="B12185" s="52" t="s">
        <v>15053</v>
      </c>
      <c r="C12185" s="52" t="s">
        <v>10402</v>
      </c>
      <c r="D12185" s="808">
        <v>523.23</v>
      </c>
      <c r="E12185" s="757"/>
      <c r="F12185" s="757"/>
      <c r="G12185" s="757"/>
      <c r="H12185" s="757"/>
      <c r="I12185" s="757"/>
    </row>
    <row r="12186" spans="1:9" ht="15.75" customHeight="1">
      <c r="A12186" s="52">
        <v>7773</v>
      </c>
      <c r="B12186" s="52" t="s">
        <v>15054</v>
      </c>
      <c r="C12186" s="52" t="s">
        <v>10402</v>
      </c>
      <c r="D12186" s="808">
        <v>534.79</v>
      </c>
      <c r="E12186" s="757"/>
      <c r="F12186" s="757"/>
      <c r="G12186" s="757"/>
      <c r="H12186" s="757"/>
      <c r="I12186" s="757"/>
    </row>
    <row r="12187" spans="1:9" ht="15.75" customHeight="1">
      <c r="A12187" s="52">
        <v>7754</v>
      </c>
      <c r="B12187" s="52" t="s">
        <v>15055</v>
      </c>
      <c r="C12187" s="52" t="s">
        <v>10402</v>
      </c>
      <c r="D12187" s="808">
        <v>810.88</v>
      </c>
      <c r="E12187" s="757"/>
      <c r="F12187" s="757"/>
      <c r="G12187" s="757"/>
      <c r="H12187" s="757"/>
      <c r="I12187" s="757"/>
    </row>
    <row r="12188" spans="1:9" ht="15.75" customHeight="1">
      <c r="A12188" s="52">
        <v>7735</v>
      </c>
      <c r="B12188" s="52" t="s">
        <v>15056</v>
      </c>
      <c r="C12188" s="52" t="s">
        <v>10402</v>
      </c>
      <c r="D12188" s="967">
        <v>1050</v>
      </c>
      <c r="E12188" s="757"/>
      <c r="F12188" s="757"/>
      <c r="G12188" s="757"/>
      <c r="H12188" s="757"/>
      <c r="I12188" s="757"/>
    </row>
    <row r="12189" spans="1:9" ht="15.75" customHeight="1">
      <c r="A12189" s="52">
        <v>7755</v>
      </c>
      <c r="B12189" s="52" t="s">
        <v>15057</v>
      </c>
      <c r="C12189" s="52" t="s">
        <v>10402</v>
      </c>
      <c r="D12189" s="808">
        <v>208.23</v>
      </c>
      <c r="E12189" s="757"/>
      <c r="F12189" s="757"/>
      <c r="G12189" s="757"/>
      <c r="H12189" s="757"/>
      <c r="I12189" s="757"/>
    </row>
    <row r="12190" spans="1:9" ht="15.75" customHeight="1">
      <c r="A12190" s="52">
        <v>7776</v>
      </c>
      <c r="B12190" s="52" t="s">
        <v>15058</v>
      </c>
      <c r="C12190" s="52" t="s">
        <v>10402</v>
      </c>
      <c r="D12190" s="808">
        <v>434.11</v>
      </c>
      <c r="E12190" s="757"/>
      <c r="F12190" s="757"/>
      <c r="G12190" s="757"/>
      <c r="H12190" s="757"/>
      <c r="I12190" s="757"/>
    </row>
    <row r="12191" spans="1:9" ht="15.75" customHeight="1">
      <c r="A12191" s="52">
        <v>7743</v>
      </c>
      <c r="B12191" s="52" t="s">
        <v>15059</v>
      </c>
      <c r="C12191" s="52" t="s">
        <v>10402</v>
      </c>
      <c r="D12191" s="808">
        <v>459.7</v>
      </c>
      <c r="E12191" s="757"/>
      <c r="F12191" s="757"/>
      <c r="G12191" s="757"/>
      <c r="H12191" s="757"/>
      <c r="I12191" s="757"/>
    </row>
    <row r="12192" spans="1:9" ht="15.75" customHeight="1">
      <c r="A12192" s="52">
        <v>7733</v>
      </c>
      <c r="B12192" s="52" t="s">
        <v>15060</v>
      </c>
      <c r="C12192" s="52" t="s">
        <v>10402</v>
      </c>
      <c r="D12192" s="808">
        <v>600</v>
      </c>
      <c r="E12192" s="757"/>
      <c r="F12192" s="757"/>
      <c r="G12192" s="757"/>
      <c r="H12192" s="757"/>
      <c r="I12192" s="757"/>
    </row>
    <row r="12193" spans="1:9" ht="15.75" customHeight="1">
      <c r="A12193" s="52">
        <v>7775</v>
      </c>
      <c r="B12193" s="52" t="s">
        <v>15061</v>
      </c>
      <c r="C12193" s="52" t="s">
        <v>10402</v>
      </c>
      <c r="D12193" s="808">
        <v>657.35</v>
      </c>
      <c r="E12193" s="757"/>
      <c r="F12193" s="757"/>
      <c r="G12193" s="757"/>
      <c r="H12193" s="757"/>
      <c r="I12193" s="757"/>
    </row>
    <row r="12194" spans="1:9" ht="15.75" customHeight="1">
      <c r="A12194" s="52">
        <v>7734</v>
      </c>
      <c r="B12194" s="52" t="s">
        <v>15062</v>
      </c>
      <c r="C12194" s="52" t="s">
        <v>10402</v>
      </c>
      <c r="D12194" s="808">
        <v>930.88</v>
      </c>
      <c r="E12194" s="757"/>
      <c r="F12194" s="757"/>
      <c r="G12194" s="757"/>
      <c r="H12194" s="757"/>
      <c r="I12194" s="757"/>
    </row>
    <row r="12195" spans="1:9" ht="15.75" customHeight="1">
      <c r="A12195" s="52">
        <v>37449</v>
      </c>
      <c r="B12195" s="52" t="s">
        <v>15063</v>
      </c>
      <c r="C12195" s="52" t="s">
        <v>10402</v>
      </c>
      <c r="D12195" s="808">
        <v>35.67</v>
      </c>
      <c r="E12195" s="757"/>
      <c r="F12195" s="757"/>
      <c r="G12195" s="757"/>
      <c r="H12195" s="757"/>
      <c r="I12195" s="757"/>
    </row>
    <row r="12196" spans="1:9" ht="15.75" customHeight="1">
      <c r="A12196" s="52">
        <v>37450</v>
      </c>
      <c r="B12196" s="52" t="s">
        <v>15064</v>
      </c>
      <c r="C12196" s="52" t="s">
        <v>10402</v>
      </c>
      <c r="D12196" s="808">
        <v>49.94</v>
      </c>
      <c r="E12196" s="757"/>
      <c r="F12196" s="757"/>
      <c r="G12196" s="757"/>
      <c r="H12196" s="757"/>
      <c r="I12196" s="757"/>
    </row>
    <row r="12197" spans="1:9" ht="15.75" customHeight="1">
      <c r="A12197" s="52">
        <v>37451</v>
      </c>
      <c r="B12197" s="52" t="s">
        <v>15065</v>
      </c>
      <c r="C12197" s="52" t="s">
        <v>10402</v>
      </c>
      <c r="D12197" s="808">
        <v>69.72</v>
      </c>
      <c r="E12197" s="757"/>
      <c r="F12197" s="757"/>
      <c r="G12197" s="757"/>
      <c r="H12197" s="757"/>
      <c r="I12197" s="757"/>
    </row>
    <row r="12198" spans="1:9" ht="15.75" customHeight="1">
      <c r="A12198" s="52">
        <v>37452</v>
      </c>
      <c r="B12198" s="52" t="s">
        <v>15066</v>
      </c>
      <c r="C12198" s="52" t="s">
        <v>10402</v>
      </c>
      <c r="D12198" s="808">
        <v>101.35</v>
      </c>
      <c r="E12198" s="757"/>
      <c r="F12198" s="757"/>
      <c r="G12198" s="757"/>
      <c r="H12198" s="757"/>
      <c r="I12198" s="757"/>
    </row>
    <row r="12199" spans="1:9" ht="15.75" customHeight="1">
      <c r="A12199" s="52">
        <v>37453</v>
      </c>
      <c r="B12199" s="52" t="s">
        <v>15067</v>
      </c>
      <c r="C12199" s="52" t="s">
        <v>10402</v>
      </c>
      <c r="D12199" s="808">
        <v>116.71</v>
      </c>
      <c r="E12199" s="757"/>
      <c r="F12199" s="757"/>
      <c r="G12199" s="757"/>
      <c r="H12199" s="757"/>
      <c r="I12199" s="757"/>
    </row>
    <row r="12200" spans="1:9" ht="15.75" customHeight="1">
      <c r="A12200" s="52">
        <v>7778</v>
      </c>
      <c r="B12200" s="52" t="s">
        <v>15068</v>
      </c>
      <c r="C12200" s="52" t="s">
        <v>10402</v>
      </c>
      <c r="D12200" s="808">
        <v>43.78</v>
      </c>
      <c r="E12200" s="757"/>
      <c r="F12200" s="757"/>
      <c r="G12200" s="757"/>
      <c r="H12200" s="757"/>
      <c r="I12200" s="757"/>
    </row>
    <row r="12201" spans="1:9" ht="15.75" customHeight="1">
      <c r="A12201" s="52">
        <v>7796</v>
      </c>
      <c r="B12201" s="52" t="s">
        <v>15069</v>
      </c>
      <c r="C12201" s="52" t="s">
        <v>10402</v>
      </c>
      <c r="D12201" s="808">
        <v>60</v>
      </c>
      <c r="E12201" s="757"/>
      <c r="F12201" s="757"/>
      <c r="G12201" s="757"/>
      <c r="H12201" s="757"/>
      <c r="I12201" s="757"/>
    </row>
    <row r="12202" spans="1:9" ht="15.75" customHeight="1">
      <c r="A12202" s="52">
        <v>7781</v>
      </c>
      <c r="B12202" s="52" t="s">
        <v>15070</v>
      </c>
      <c r="C12202" s="52" t="s">
        <v>10402</v>
      </c>
      <c r="D12202" s="808">
        <v>70.900000000000006</v>
      </c>
      <c r="E12202" s="757"/>
      <c r="F12202" s="757"/>
      <c r="G12202" s="757"/>
      <c r="H12202" s="757"/>
      <c r="I12202" s="757"/>
    </row>
    <row r="12203" spans="1:9" ht="15.75" customHeight="1">
      <c r="A12203" s="52">
        <v>7795</v>
      </c>
      <c r="B12203" s="52" t="s">
        <v>15071</v>
      </c>
      <c r="C12203" s="52" t="s">
        <v>10402</v>
      </c>
      <c r="D12203" s="808">
        <v>105.52</v>
      </c>
      <c r="E12203" s="757"/>
      <c r="F12203" s="757"/>
      <c r="G12203" s="757"/>
      <c r="H12203" s="757"/>
      <c r="I12203" s="757"/>
    </row>
    <row r="12204" spans="1:9" ht="15.75" customHeight="1">
      <c r="A12204" s="52">
        <v>7791</v>
      </c>
      <c r="B12204" s="52" t="s">
        <v>15072</v>
      </c>
      <c r="C12204" s="52" t="s">
        <v>10402</v>
      </c>
      <c r="D12204" s="808">
        <v>126.32</v>
      </c>
      <c r="E12204" s="757"/>
      <c r="F12204" s="757"/>
      <c r="G12204" s="757"/>
      <c r="H12204" s="757"/>
      <c r="I12204" s="757"/>
    </row>
    <row r="12205" spans="1:9" ht="15.75" customHeight="1">
      <c r="A12205" s="52">
        <v>7783</v>
      </c>
      <c r="B12205" s="52" t="s">
        <v>15073</v>
      </c>
      <c r="C12205" s="52" t="s">
        <v>10402</v>
      </c>
      <c r="D12205" s="808">
        <v>44.76</v>
      </c>
      <c r="E12205" s="757"/>
      <c r="F12205" s="757"/>
      <c r="G12205" s="757"/>
      <c r="H12205" s="757"/>
      <c r="I12205" s="757"/>
    </row>
    <row r="12206" spans="1:9" ht="15.75" customHeight="1">
      <c r="A12206" s="52">
        <v>7790</v>
      </c>
      <c r="B12206" s="52" t="s">
        <v>15074</v>
      </c>
      <c r="C12206" s="52" t="s">
        <v>10402</v>
      </c>
      <c r="D12206" s="808">
        <v>70.540000000000006</v>
      </c>
      <c r="E12206" s="757"/>
      <c r="F12206" s="757"/>
      <c r="G12206" s="757"/>
      <c r="H12206" s="757"/>
      <c r="I12206" s="757"/>
    </row>
    <row r="12207" spans="1:9" ht="15.75" customHeight="1">
      <c r="A12207" s="52">
        <v>7785</v>
      </c>
      <c r="B12207" s="52" t="s">
        <v>15075</v>
      </c>
      <c r="C12207" s="52" t="s">
        <v>10402</v>
      </c>
      <c r="D12207" s="808">
        <v>77.83</v>
      </c>
      <c r="E12207" s="757"/>
      <c r="F12207" s="757"/>
      <c r="G12207" s="757"/>
      <c r="H12207" s="757"/>
      <c r="I12207" s="757"/>
    </row>
    <row r="12208" spans="1:9" ht="15.75" customHeight="1">
      <c r="A12208" s="52">
        <v>7792</v>
      </c>
      <c r="B12208" s="52" t="s">
        <v>15076</v>
      </c>
      <c r="C12208" s="52" t="s">
        <v>10402</v>
      </c>
      <c r="D12208" s="808">
        <v>110.39</v>
      </c>
      <c r="E12208" s="757"/>
      <c r="F12208" s="757"/>
      <c r="G12208" s="757"/>
      <c r="H12208" s="757"/>
      <c r="I12208" s="757"/>
    </row>
    <row r="12209" spans="1:9" ht="15.75" customHeight="1">
      <c r="A12209" s="52">
        <v>7793</v>
      </c>
      <c r="B12209" s="52" t="s">
        <v>15077</v>
      </c>
      <c r="C12209" s="52" t="s">
        <v>10402</v>
      </c>
      <c r="D12209" s="808">
        <v>130.37</v>
      </c>
      <c r="E12209" s="757"/>
      <c r="F12209" s="757"/>
      <c r="G12209" s="757"/>
      <c r="H12209" s="757"/>
      <c r="I12209" s="757"/>
    </row>
    <row r="12210" spans="1:9" ht="15.75" customHeight="1">
      <c r="A12210" s="52">
        <v>13159</v>
      </c>
      <c r="B12210" s="52" t="s">
        <v>15078</v>
      </c>
      <c r="C12210" s="52" t="s">
        <v>10402</v>
      </c>
      <c r="D12210" s="808">
        <v>113.51</v>
      </c>
      <c r="E12210" s="757"/>
      <c r="F12210" s="757"/>
      <c r="G12210" s="757"/>
      <c r="H12210" s="757"/>
      <c r="I12210" s="757"/>
    </row>
    <row r="12211" spans="1:9" ht="15.75" customHeight="1">
      <c r="A12211" s="52">
        <v>13168</v>
      </c>
      <c r="B12211" s="52" t="s">
        <v>15079</v>
      </c>
      <c r="C12211" s="52" t="s">
        <v>10402</v>
      </c>
      <c r="D12211" s="808">
        <v>137.83000000000001</v>
      </c>
      <c r="E12211" s="757"/>
      <c r="F12211" s="757"/>
      <c r="G12211" s="757"/>
      <c r="H12211" s="757"/>
      <c r="I12211" s="757"/>
    </row>
    <row r="12212" spans="1:9" ht="15.75" customHeight="1">
      <c r="A12212" s="52">
        <v>13173</v>
      </c>
      <c r="B12212" s="52" t="s">
        <v>15080</v>
      </c>
      <c r="C12212" s="52" t="s">
        <v>10402</v>
      </c>
      <c r="D12212" s="808">
        <v>186.48</v>
      </c>
      <c r="E12212" s="757"/>
      <c r="F12212" s="757"/>
      <c r="G12212" s="757"/>
      <c r="H12212" s="757"/>
      <c r="I12212" s="757"/>
    </row>
    <row r="12213" spans="1:9" ht="15.75" customHeight="1">
      <c r="A12213" s="52">
        <v>12583</v>
      </c>
      <c r="B12213" s="52" t="s">
        <v>15081</v>
      </c>
      <c r="C12213" s="52" t="s">
        <v>10402</v>
      </c>
      <c r="D12213" s="808">
        <v>37.29</v>
      </c>
      <c r="E12213" s="757"/>
      <c r="F12213" s="757"/>
      <c r="G12213" s="757"/>
      <c r="H12213" s="757"/>
      <c r="I12213" s="757"/>
    </row>
    <row r="12214" spans="1:9" ht="15.75" customHeight="1">
      <c r="A12214" s="52">
        <v>12584</v>
      </c>
      <c r="B12214" s="52" t="s">
        <v>15082</v>
      </c>
      <c r="C12214" s="52" t="s">
        <v>10402</v>
      </c>
      <c r="D12214" s="808">
        <v>48.64</v>
      </c>
      <c r="E12214" s="757"/>
      <c r="F12214" s="757"/>
      <c r="G12214" s="757"/>
      <c r="H12214" s="757"/>
      <c r="I12214" s="757"/>
    </row>
    <row r="12215" spans="1:9" ht="15.75" customHeight="1">
      <c r="A12215" s="52">
        <v>12613</v>
      </c>
      <c r="B12215" s="52" t="s">
        <v>15083</v>
      </c>
      <c r="C12215" s="52" t="s">
        <v>10358</v>
      </c>
      <c r="D12215" s="808">
        <v>17.05</v>
      </c>
      <c r="E12215" s="757"/>
      <c r="F12215" s="757"/>
      <c r="G12215" s="757"/>
      <c r="H12215" s="757"/>
      <c r="I12215" s="757"/>
    </row>
    <row r="12216" spans="1:9" ht="15.75" customHeight="1">
      <c r="A12216" s="52">
        <v>1031</v>
      </c>
      <c r="B12216" s="52" t="s">
        <v>15084</v>
      </c>
      <c r="C12216" s="52" t="s">
        <v>10358</v>
      </c>
      <c r="D12216" s="808">
        <v>15.15</v>
      </c>
      <c r="E12216" s="757"/>
      <c r="F12216" s="757"/>
      <c r="G12216" s="757"/>
      <c r="H12216" s="757"/>
      <c r="I12216" s="757"/>
    </row>
    <row r="12217" spans="1:9" ht="15.75" customHeight="1">
      <c r="A12217" s="52">
        <v>39707</v>
      </c>
      <c r="B12217" s="52" t="s">
        <v>15085</v>
      </c>
      <c r="C12217" s="52" t="s">
        <v>10402</v>
      </c>
      <c r="D12217" s="808">
        <v>4.21</v>
      </c>
      <c r="E12217" s="757"/>
      <c r="F12217" s="757"/>
      <c r="G12217" s="757"/>
      <c r="H12217" s="757"/>
      <c r="I12217" s="757"/>
    </row>
    <row r="12218" spans="1:9" ht="15.75" customHeight="1">
      <c r="A12218" s="52">
        <v>39708</v>
      </c>
      <c r="B12218" s="52" t="s">
        <v>15086</v>
      </c>
      <c r="C12218" s="52" t="s">
        <v>10402</v>
      </c>
      <c r="D12218" s="808">
        <v>4.08</v>
      </c>
      <c r="E12218" s="757"/>
      <c r="F12218" s="757"/>
      <c r="G12218" s="757"/>
      <c r="H12218" s="757"/>
      <c r="I12218" s="757"/>
    </row>
    <row r="12219" spans="1:9" ht="15.75" customHeight="1">
      <c r="A12219" s="52">
        <v>39710</v>
      </c>
      <c r="B12219" s="52" t="s">
        <v>15087</v>
      </c>
      <c r="C12219" s="52" t="s">
        <v>10402</v>
      </c>
      <c r="D12219" s="808">
        <v>2.87</v>
      </c>
      <c r="E12219" s="757"/>
      <c r="F12219" s="757"/>
      <c r="G12219" s="757"/>
      <c r="H12219" s="757"/>
      <c r="I12219" s="757"/>
    </row>
    <row r="12220" spans="1:9" ht="15.75" customHeight="1">
      <c r="A12220" s="52">
        <v>39709</v>
      </c>
      <c r="B12220" s="52" t="s">
        <v>15088</v>
      </c>
      <c r="C12220" s="52" t="s">
        <v>10402</v>
      </c>
      <c r="D12220" s="808">
        <v>3.99</v>
      </c>
      <c r="E12220" s="757"/>
      <c r="F12220" s="757"/>
      <c r="G12220" s="757"/>
      <c r="H12220" s="757"/>
      <c r="I12220" s="757"/>
    </row>
    <row r="12221" spans="1:9" ht="15.75" customHeight="1">
      <c r="A12221" s="52">
        <v>39711</v>
      </c>
      <c r="B12221" s="52" t="s">
        <v>15089</v>
      </c>
      <c r="C12221" s="52" t="s">
        <v>10402</v>
      </c>
      <c r="D12221" s="808">
        <v>4.4800000000000004</v>
      </c>
      <c r="E12221" s="757"/>
      <c r="F12221" s="757"/>
      <c r="G12221" s="757"/>
      <c r="H12221" s="757"/>
      <c r="I12221" s="757"/>
    </row>
    <row r="12222" spans="1:9" ht="15.75" customHeight="1">
      <c r="A12222" s="52">
        <v>39712</v>
      </c>
      <c r="B12222" s="52" t="s">
        <v>15090</v>
      </c>
      <c r="C12222" s="52" t="s">
        <v>10402</v>
      </c>
      <c r="D12222" s="808">
        <v>1.57</v>
      </c>
      <c r="E12222" s="757"/>
      <c r="F12222" s="757"/>
      <c r="G12222" s="757"/>
      <c r="H12222" s="757"/>
      <c r="I12222" s="757"/>
    </row>
    <row r="12223" spans="1:9" ht="15.75" customHeight="1">
      <c r="A12223" s="52">
        <v>39713</v>
      </c>
      <c r="B12223" s="52" t="s">
        <v>15091</v>
      </c>
      <c r="C12223" s="52" t="s">
        <v>10402</v>
      </c>
      <c r="D12223" s="808">
        <v>1.24</v>
      </c>
      <c r="E12223" s="757"/>
      <c r="F12223" s="757"/>
      <c r="G12223" s="757"/>
      <c r="H12223" s="757"/>
      <c r="I12223" s="757"/>
    </row>
    <row r="12224" spans="1:9" ht="15.75" customHeight="1">
      <c r="A12224" s="52">
        <v>39714</v>
      </c>
      <c r="B12224" s="52" t="s">
        <v>15092</v>
      </c>
      <c r="C12224" s="52" t="s">
        <v>10402</v>
      </c>
      <c r="D12224" s="808">
        <v>2.84</v>
      </c>
      <c r="E12224" s="757"/>
      <c r="F12224" s="757"/>
      <c r="G12224" s="757"/>
      <c r="H12224" s="757"/>
      <c r="I12224" s="757"/>
    </row>
    <row r="12225" spans="1:9" ht="15.75" customHeight="1">
      <c r="A12225" s="52">
        <v>39715</v>
      </c>
      <c r="B12225" s="52" t="s">
        <v>15093</v>
      </c>
      <c r="C12225" s="52" t="s">
        <v>10402</v>
      </c>
      <c r="D12225" s="808">
        <v>2.02</v>
      </c>
      <c r="E12225" s="757"/>
      <c r="F12225" s="757"/>
      <c r="G12225" s="757"/>
      <c r="H12225" s="757"/>
      <c r="I12225" s="757"/>
    </row>
    <row r="12226" spans="1:9" ht="15.75" customHeight="1">
      <c r="A12226" s="52">
        <v>39716</v>
      </c>
      <c r="B12226" s="52" t="s">
        <v>15094</v>
      </c>
      <c r="C12226" s="52" t="s">
        <v>10402</v>
      </c>
      <c r="D12226" s="808">
        <v>1.53</v>
      </c>
      <c r="E12226" s="757"/>
      <c r="F12226" s="757"/>
      <c r="G12226" s="757"/>
      <c r="H12226" s="757"/>
      <c r="I12226" s="757"/>
    </row>
    <row r="12227" spans="1:9" ht="15.75" customHeight="1">
      <c r="A12227" s="52">
        <v>39718</v>
      </c>
      <c r="B12227" s="52" t="s">
        <v>15095</v>
      </c>
      <c r="C12227" s="52" t="s">
        <v>10402</v>
      </c>
      <c r="D12227" s="808">
        <v>2.61</v>
      </c>
      <c r="E12227" s="757"/>
      <c r="F12227" s="757"/>
      <c r="G12227" s="757"/>
      <c r="H12227" s="757"/>
      <c r="I12227" s="757"/>
    </row>
    <row r="12228" spans="1:9" ht="15.75" customHeight="1">
      <c r="A12228" s="52">
        <v>9813</v>
      </c>
      <c r="B12228" s="52" t="s">
        <v>15096</v>
      </c>
      <c r="C12228" s="52" t="s">
        <v>10402</v>
      </c>
      <c r="D12228" s="808">
        <v>5.46</v>
      </c>
      <c r="E12228" s="757"/>
      <c r="F12228" s="757"/>
      <c r="G12228" s="757"/>
      <c r="H12228" s="757"/>
      <c r="I12228" s="757"/>
    </row>
    <row r="12229" spans="1:9" ht="15.75" customHeight="1">
      <c r="A12229" s="52">
        <v>9815</v>
      </c>
      <c r="B12229" s="52" t="s">
        <v>15097</v>
      </c>
      <c r="C12229" s="52" t="s">
        <v>10402</v>
      </c>
      <c r="D12229" s="808">
        <v>10.78</v>
      </c>
      <c r="E12229" s="757"/>
      <c r="F12229" s="757"/>
      <c r="G12229" s="757"/>
      <c r="H12229" s="757"/>
      <c r="I12229" s="757"/>
    </row>
    <row r="12230" spans="1:9" ht="15.75" customHeight="1">
      <c r="A12230" s="52">
        <v>44543</v>
      </c>
      <c r="B12230" s="52" t="s">
        <v>15098</v>
      </c>
      <c r="C12230" s="52" t="s">
        <v>10402</v>
      </c>
      <c r="D12230" s="967">
        <v>5365.36</v>
      </c>
      <c r="E12230" s="757"/>
      <c r="F12230" s="757"/>
      <c r="G12230" s="757"/>
      <c r="H12230" s="757"/>
      <c r="I12230" s="757"/>
    </row>
    <row r="12231" spans="1:9" ht="15.75" customHeight="1">
      <c r="A12231" s="52">
        <v>44526</v>
      </c>
      <c r="B12231" s="52" t="s">
        <v>15099</v>
      </c>
      <c r="C12231" s="52" t="s">
        <v>10402</v>
      </c>
      <c r="D12231" s="808">
        <v>131.5</v>
      </c>
      <c r="E12231" s="757"/>
      <c r="F12231" s="757"/>
      <c r="G12231" s="757"/>
      <c r="H12231" s="757"/>
      <c r="I12231" s="757"/>
    </row>
    <row r="12232" spans="1:9" ht="15.75" customHeight="1">
      <c r="A12232" s="52">
        <v>44518</v>
      </c>
      <c r="B12232" s="52" t="s">
        <v>15100</v>
      </c>
      <c r="C12232" s="52" t="s">
        <v>10402</v>
      </c>
      <c r="D12232" s="967">
        <v>3950.03</v>
      </c>
      <c r="E12232" s="757"/>
      <c r="F12232" s="757"/>
      <c r="G12232" s="757"/>
      <c r="H12232" s="757"/>
      <c r="I12232" s="757"/>
    </row>
    <row r="12233" spans="1:9" ht="15.75" customHeight="1">
      <c r="A12233" s="52">
        <v>44544</v>
      </c>
      <c r="B12233" s="52" t="s">
        <v>15101</v>
      </c>
      <c r="C12233" s="52" t="s">
        <v>10402</v>
      </c>
      <c r="D12233" s="967">
        <v>1920.34</v>
      </c>
      <c r="E12233" s="757"/>
      <c r="F12233" s="757"/>
      <c r="G12233" s="757"/>
      <c r="H12233" s="757"/>
      <c r="I12233" s="757"/>
    </row>
    <row r="12234" spans="1:9" ht="15.75" customHeight="1">
      <c r="A12234" s="52">
        <v>44545</v>
      </c>
      <c r="B12234" s="52" t="s">
        <v>15102</v>
      </c>
      <c r="C12234" s="52" t="s">
        <v>10402</v>
      </c>
      <c r="D12234" s="808">
        <v>282.26</v>
      </c>
      <c r="E12234" s="757"/>
      <c r="F12234" s="757"/>
      <c r="G12234" s="757"/>
      <c r="H12234" s="757"/>
      <c r="I12234" s="757"/>
    </row>
    <row r="12235" spans="1:9" ht="15.75" customHeight="1">
      <c r="A12235" s="52">
        <v>44546</v>
      </c>
      <c r="B12235" s="52" t="s">
        <v>15103</v>
      </c>
      <c r="C12235" s="52" t="s">
        <v>10402</v>
      </c>
      <c r="D12235" s="967">
        <v>1260.5899999999999</v>
      </c>
      <c r="E12235" s="757"/>
      <c r="F12235" s="757"/>
      <c r="G12235" s="757"/>
      <c r="H12235" s="757"/>
      <c r="I12235" s="757"/>
    </row>
    <row r="12236" spans="1:9" ht="15.75" customHeight="1">
      <c r="A12236" s="52">
        <v>44525</v>
      </c>
      <c r="B12236" s="52" t="s">
        <v>15104</v>
      </c>
      <c r="C12236" s="52" t="s">
        <v>10402</v>
      </c>
      <c r="D12236" s="967">
        <v>4866.3500000000004</v>
      </c>
      <c r="E12236" s="757"/>
      <c r="F12236" s="757"/>
      <c r="G12236" s="757"/>
      <c r="H12236" s="757"/>
      <c r="I12236" s="757"/>
    </row>
    <row r="12237" spans="1:9" ht="15.75" customHeight="1">
      <c r="A12237" s="52">
        <v>44547</v>
      </c>
      <c r="B12237" s="52" t="s">
        <v>15105</v>
      </c>
      <c r="C12237" s="52" t="s">
        <v>10402</v>
      </c>
      <c r="D12237" s="808">
        <v>440.01</v>
      </c>
      <c r="E12237" s="757"/>
      <c r="F12237" s="757"/>
      <c r="G12237" s="757"/>
      <c r="H12237" s="757"/>
      <c r="I12237" s="757"/>
    </row>
    <row r="12238" spans="1:9" ht="15.75" customHeight="1">
      <c r="A12238" s="52">
        <v>44519</v>
      </c>
      <c r="B12238" s="52" t="s">
        <v>15106</v>
      </c>
      <c r="C12238" s="52" t="s">
        <v>10402</v>
      </c>
      <c r="D12238" s="967">
        <v>1078.1400000000001</v>
      </c>
      <c r="E12238" s="757"/>
      <c r="F12238" s="757"/>
      <c r="G12238" s="757"/>
      <c r="H12238" s="757"/>
      <c r="I12238" s="757"/>
    </row>
    <row r="12239" spans="1:9" ht="15.75" customHeight="1">
      <c r="A12239" s="52">
        <v>44520</v>
      </c>
      <c r="B12239" s="52" t="s">
        <v>15107</v>
      </c>
      <c r="C12239" s="52" t="s">
        <v>10402</v>
      </c>
      <c r="D12239" s="967">
        <v>1736.49</v>
      </c>
      <c r="E12239" s="757"/>
      <c r="F12239" s="757"/>
      <c r="G12239" s="757"/>
      <c r="H12239" s="757"/>
      <c r="I12239" s="757"/>
    </row>
    <row r="12240" spans="1:9" ht="15.75" customHeight="1">
      <c r="A12240" s="52">
        <v>44521</v>
      </c>
      <c r="B12240" s="52" t="s">
        <v>15108</v>
      </c>
      <c r="C12240" s="52" t="s">
        <v>10402</v>
      </c>
      <c r="D12240" s="808">
        <v>28.01</v>
      </c>
      <c r="E12240" s="757"/>
      <c r="F12240" s="757"/>
      <c r="G12240" s="757"/>
      <c r="H12240" s="757"/>
      <c r="I12240" s="757"/>
    </row>
    <row r="12241" spans="1:9" ht="15.75" customHeight="1">
      <c r="A12241" s="52">
        <v>44522</v>
      </c>
      <c r="B12241" s="52" t="s">
        <v>15109</v>
      </c>
      <c r="C12241" s="52" t="s">
        <v>10402</v>
      </c>
      <c r="D12241" s="967">
        <v>3048.63</v>
      </c>
      <c r="E12241" s="757"/>
      <c r="F12241" s="757"/>
      <c r="G12241" s="757"/>
      <c r="H12241" s="757"/>
      <c r="I12241" s="757"/>
    </row>
    <row r="12242" spans="1:9" ht="15.75" customHeight="1">
      <c r="A12242" s="52">
        <v>44523</v>
      </c>
      <c r="B12242" s="52" t="s">
        <v>15110</v>
      </c>
      <c r="C12242" s="52" t="s">
        <v>10402</v>
      </c>
      <c r="D12242" s="967">
        <v>4534.18</v>
      </c>
      <c r="E12242" s="757"/>
      <c r="F12242" s="757"/>
      <c r="G12242" s="757"/>
      <c r="H12242" s="757"/>
      <c r="I12242" s="757"/>
    </row>
    <row r="12243" spans="1:9" ht="15.75" customHeight="1">
      <c r="A12243" s="52">
        <v>44527</v>
      </c>
      <c r="B12243" s="52" t="s">
        <v>15111</v>
      </c>
      <c r="C12243" s="52" t="s">
        <v>10402</v>
      </c>
      <c r="D12243" s="967">
        <v>2273.77</v>
      </c>
      <c r="E12243" s="757"/>
      <c r="F12243" s="757"/>
      <c r="G12243" s="757"/>
      <c r="H12243" s="757"/>
      <c r="I12243" s="757"/>
    </row>
    <row r="12244" spans="1:9" ht="15.75" customHeight="1">
      <c r="A12244" s="52">
        <v>44524</v>
      </c>
      <c r="B12244" s="52" t="s">
        <v>15112</v>
      </c>
      <c r="C12244" s="52" t="s">
        <v>10402</v>
      </c>
      <c r="D12244" s="808">
        <v>62.65</v>
      </c>
      <c r="E12244" s="757"/>
      <c r="F12244" s="757"/>
      <c r="G12244" s="757"/>
      <c r="H12244" s="757"/>
      <c r="I12244" s="757"/>
    </row>
    <row r="12245" spans="1:9" ht="15.75" customHeight="1">
      <c r="A12245" s="52">
        <v>44542</v>
      </c>
      <c r="B12245" s="52" t="s">
        <v>15113</v>
      </c>
      <c r="C12245" s="52" t="s">
        <v>10402</v>
      </c>
      <c r="D12245" s="967">
        <v>2966.51</v>
      </c>
      <c r="E12245" s="757"/>
      <c r="F12245" s="757"/>
      <c r="G12245" s="757"/>
      <c r="H12245" s="757"/>
      <c r="I12245" s="757"/>
    </row>
    <row r="12246" spans="1:9" ht="15.75" customHeight="1">
      <c r="A12246" s="52">
        <v>9877</v>
      </c>
      <c r="B12246" s="52" t="s">
        <v>15114</v>
      </c>
      <c r="C12246" s="52" t="s">
        <v>10402</v>
      </c>
      <c r="D12246" s="808">
        <v>138.32</v>
      </c>
      <c r="E12246" s="757"/>
      <c r="F12246" s="757"/>
      <c r="G12246" s="757"/>
      <c r="H12246" s="757"/>
      <c r="I12246" s="757"/>
    </row>
    <row r="12247" spans="1:9" ht="15.75" customHeight="1">
      <c r="A12247" s="52">
        <v>9878</v>
      </c>
      <c r="B12247" s="52" t="s">
        <v>15115</v>
      </c>
      <c r="C12247" s="52" t="s">
        <v>10402</v>
      </c>
      <c r="D12247" s="808">
        <v>170.28</v>
      </c>
      <c r="E12247" s="757"/>
      <c r="F12247" s="757"/>
      <c r="G12247" s="757"/>
      <c r="H12247" s="757"/>
      <c r="I12247" s="757"/>
    </row>
    <row r="12248" spans="1:9" ht="15.75" customHeight="1">
      <c r="A12248" s="52">
        <v>41986</v>
      </c>
      <c r="B12248" s="52" t="s">
        <v>15116</v>
      </c>
      <c r="C12248" s="52" t="s">
        <v>10402</v>
      </c>
      <c r="D12248" s="967">
        <v>3596.9</v>
      </c>
      <c r="E12248" s="757"/>
      <c r="F12248" s="757"/>
      <c r="G12248" s="757"/>
      <c r="H12248" s="757"/>
      <c r="I12248" s="757"/>
    </row>
    <row r="12249" spans="1:9" ht="15.75" customHeight="1">
      <c r="A12249" s="52">
        <v>43422</v>
      </c>
      <c r="B12249" s="52" t="s">
        <v>15117</v>
      </c>
      <c r="C12249" s="52" t="s">
        <v>10402</v>
      </c>
      <c r="D12249" s="967">
        <v>4411.25</v>
      </c>
      <c r="E12249" s="757"/>
      <c r="F12249" s="757"/>
      <c r="G12249" s="757"/>
      <c r="H12249" s="757"/>
      <c r="I12249" s="757"/>
    </row>
    <row r="12250" spans="1:9" ht="15.75" customHeight="1">
      <c r="A12250" s="52">
        <v>41987</v>
      </c>
      <c r="B12250" s="52" t="s">
        <v>15118</v>
      </c>
      <c r="C12250" s="52" t="s">
        <v>10402</v>
      </c>
      <c r="D12250" s="967">
        <v>5113</v>
      </c>
      <c r="E12250" s="757"/>
      <c r="F12250" s="757"/>
      <c r="G12250" s="757"/>
      <c r="H12250" s="757"/>
      <c r="I12250" s="757"/>
    </row>
    <row r="12251" spans="1:9" ht="15.75" customHeight="1">
      <c r="A12251" s="52">
        <v>41988</v>
      </c>
      <c r="B12251" s="52" t="s">
        <v>15119</v>
      </c>
      <c r="C12251" s="52" t="s">
        <v>10402</v>
      </c>
      <c r="D12251" s="967">
        <v>6753.55</v>
      </c>
      <c r="E12251" s="757"/>
      <c r="F12251" s="757"/>
      <c r="G12251" s="757"/>
      <c r="H12251" s="757"/>
      <c r="I12251" s="757"/>
    </row>
    <row r="12252" spans="1:9" ht="15.75" customHeight="1">
      <c r="A12252" s="52">
        <v>41697</v>
      </c>
      <c r="B12252" s="52" t="s">
        <v>15120</v>
      </c>
      <c r="C12252" s="52" t="s">
        <v>10402</v>
      </c>
      <c r="D12252" s="967">
        <v>1197.04</v>
      </c>
      <c r="E12252" s="757"/>
      <c r="F12252" s="757"/>
      <c r="G12252" s="757"/>
      <c r="H12252" s="757"/>
      <c r="I12252" s="757"/>
    </row>
    <row r="12253" spans="1:9" ht="15.75" customHeight="1">
      <c r="A12253" s="52">
        <v>41985</v>
      </c>
      <c r="B12253" s="52" t="s">
        <v>15121</v>
      </c>
      <c r="C12253" s="52" t="s">
        <v>10402</v>
      </c>
      <c r="D12253" s="967">
        <v>1667.16</v>
      </c>
      <c r="E12253" s="757"/>
      <c r="F12253" s="757"/>
      <c r="G12253" s="757"/>
      <c r="H12253" s="757"/>
      <c r="I12253" s="757"/>
    </row>
    <row r="12254" spans="1:9" ht="15.75" customHeight="1">
      <c r="A12254" s="52">
        <v>41699</v>
      </c>
      <c r="B12254" s="52" t="s">
        <v>15122</v>
      </c>
      <c r="C12254" s="52" t="s">
        <v>10402</v>
      </c>
      <c r="D12254" s="967">
        <v>2373.96</v>
      </c>
      <c r="E12254" s="757"/>
      <c r="F12254" s="757"/>
      <c r="G12254" s="757"/>
      <c r="H12254" s="757"/>
      <c r="I12254" s="757"/>
    </row>
    <row r="12255" spans="1:9" ht="15.75" customHeight="1">
      <c r="A12255" s="52">
        <v>38053</v>
      </c>
      <c r="B12255" s="52" t="s">
        <v>15123</v>
      </c>
      <c r="C12255" s="52" t="s">
        <v>10402</v>
      </c>
      <c r="D12255" s="808">
        <v>23.38</v>
      </c>
      <c r="E12255" s="757"/>
      <c r="F12255" s="757"/>
      <c r="G12255" s="757"/>
      <c r="H12255" s="757"/>
      <c r="I12255" s="757"/>
    </row>
    <row r="12256" spans="1:9" ht="15.75" customHeight="1">
      <c r="A12256" s="52">
        <v>38054</v>
      </c>
      <c r="B12256" s="52" t="s">
        <v>15124</v>
      </c>
      <c r="C12256" s="52" t="s">
        <v>10402</v>
      </c>
      <c r="D12256" s="808">
        <v>40.19</v>
      </c>
      <c r="E12256" s="757"/>
      <c r="F12256" s="757"/>
      <c r="G12256" s="757"/>
      <c r="H12256" s="757"/>
      <c r="I12256" s="757"/>
    </row>
    <row r="12257" spans="1:9" ht="15.75" customHeight="1">
      <c r="A12257" s="52">
        <v>38052</v>
      </c>
      <c r="B12257" s="52" t="s">
        <v>15125</v>
      </c>
      <c r="C12257" s="52" t="s">
        <v>10402</v>
      </c>
      <c r="D12257" s="808">
        <v>11.32</v>
      </c>
      <c r="E12257" s="757"/>
      <c r="F12257" s="757"/>
      <c r="G12257" s="757"/>
      <c r="H12257" s="757"/>
      <c r="I12257" s="757"/>
    </row>
    <row r="12258" spans="1:9" ht="15.75" customHeight="1">
      <c r="A12258" s="52">
        <v>38051</v>
      </c>
      <c r="B12258" s="52" t="s">
        <v>15126</v>
      </c>
      <c r="C12258" s="52" t="s">
        <v>10402</v>
      </c>
      <c r="D12258" s="808">
        <v>7.06</v>
      </c>
      <c r="E12258" s="757"/>
      <c r="F12258" s="757"/>
      <c r="G12258" s="757"/>
      <c r="H12258" s="757"/>
      <c r="I12258" s="757"/>
    </row>
    <row r="12259" spans="1:9" ht="15.75" customHeight="1">
      <c r="A12259" s="52">
        <v>38787</v>
      </c>
      <c r="B12259" s="52" t="s">
        <v>15127</v>
      </c>
      <c r="C12259" s="52" t="s">
        <v>10402</v>
      </c>
      <c r="D12259" s="808">
        <v>6.09</v>
      </c>
      <c r="E12259" s="757"/>
      <c r="F12259" s="757"/>
      <c r="G12259" s="757"/>
      <c r="H12259" s="757"/>
      <c r="I12259" s="757"/>
    </row>
    <row r="12260" spans="1:9" ht="15.75" customHeight="1">
      <c r="A12260" s="52">
        <v>38825</v>
      </c>
      <c r="B12260" s="52" t="s">
        <v>15128</v>
      </c>
      <c r="C12260" s="52" t="s">
        <v>10402</v>
      </c>
      <c r="D12260" s="808">
        <v>7.98</v>
      </c>
      <c r="E12260" s="757"/>
      <c r="F12260" s="757"/>
      <c r="G12260" s="757"/>
      <c r="H12260" s="757"/>
      <c r="I12260" s="757"/>
    </row>
    <row r="12261" spans="1:9" ht="15.75" customHeight="1">
      <c r="A12261" s="52">
        <v>38826</v>
      </c>
      <c r="B12261" s="52" t="s">
        <v>15129</v>
      </c>
      <c r="C12261" s="52" t="s">
        <v>10402</v>
      </c>
      <c r="D12261" s="808">
        <v>11.82</v>
      </c>
      <c r="E12261" s="757"/>
      <c r="F12261" s="757"/>
      <c r="G12261" s="757"/>
      <c r="H12261" s="757"/>
      <c r="I12261" s="757"/>
    </row>
    <row r="12262" spans="1:9" ht="15.75" customHeight="1">
      <c r="A12262" s="52">
        <v>38827</v>
      </c>
      <c r="B12262" s="52" t="s">
        <v>15130</v>
      </c>
      <c r="C12262" s="52" t="s">
        <v>10402</v>
      </c>
      <c r="D12262" s="808">
        <v>18.989999999999998</v>
      </c>
      <c r="E12262" s="757"/>
      <c r="F12262" s="757"/>
      <c r="G12262" s="757"/>
      <c r="H12262" s="757"/>
      <c r="I12262" s="757"/>
    </row>
    <row r="12263" spans="1:9" ht="15.75" customHeight="1">
      <c r="A12263" s="52">
        <v>38830</v>
      </c>
      <c r="B12263" s="52" t="s">
        <v>15131</v>
      </c>
      <c r="C12263" s="52" t="s">
        <v>10402</v>
      </c>
      <c r="D12263" s="808">
        <v>26.6</v>
      </c>
      <c r="E12263" s="757"/>
      <c r="F12263" s="757"/>
      <c r="G12263" s="757"/>
      <c r="H12263" s="757"/>
      <c r="I12263" s="757"/>
    </row>
    <row r="12264" spans="1:9" ht="15.75" customHeight="1">
      <c r="A12264" s="52">
        <v>38828</v>
      </c>
      <c r="B12264" s="52" t="s">
        <v>15132</v>
      </c>
      <c r="C12264" s="52" t="s">
        <v>10402</v>
      </c>
      <c r="D12264" s="808">
        <v>11.73</v>
      </c>
      <c r="E12264" s="757"/>
      <c r="F12264" s="757"/>
      <c r="G12264" s="757"/>
      <c r="H12264" s="757"/>
      <c r="I12264" s="757"/>
    </row>
    <row r="12265" spans="1:9" ht="15.75" customHeight="1">
      <c r="A12265" s="52">
        <v>38829</v>
      </c>
      <c r="B12265" s="52" t="s">
        <v>15133</v>
      </c>
      <c r="C12265" s="52" t="s">
        <v>10402</v>
      </c>
      <c r="D12265" s="808">
        <v>19.21</v>
      </c>
      <c r="E12265" s="757"/>
      <c r="F12265" s="757"/>
      <c r="G12265" s="757"/>
      <c r="H12265" s="757"/>
      <c r="I12265" s="757"/>
    </row>
    <row r="12266" spans="1:9" ht="15.75" customHeight="1">
      <c r="A12266" s="52">
        <v>38831</v>
      </c>
      <c r="B12266" s="52" t="s">
        <v>15134</v>
      </c>
      <c r="C12266" s="52" t="s">
        <v>10402</v>
      </c>
      <c r="D12266" s="808">
        <v>37.1</v>
      </c>
      <c r="E12266" s="757"/>
      <c r="F12266" s="757"/>
      <c r="G12266" s="757"/>
      <c r="H12266" s="757"/>
      <c r="I12266" s="757"/>
    </row>
    <row r="12267" spans="1:9" ht="15.75" customHeight="1">
      <c r="A12267" s="52">
        <v>36274</v>
      </c>
      <c r="B12267" s="52" t="s">
        <v>15135</v>
      </c>
      <c r="C12267" s="52" t="s">
        <v>10402</v>
      </c>
      <c r="D12267" s="808">
        <v>9.7100000000000009</v>
      </c>
      <c r="E12267" s="757"/>
      <c r="F12267" s="757"/>
      <c r="G12267" s="757"/>
      <c r="H12267" s="757"/>
      <c r="I12267" s="757"/>
    </row>
    <row r="12268" spans="1:9" ht="15.75" customHeight="1">
      <c r="A12268" s="52">
        <v>36278</v>
      </c>
      <c r="B12268" s="52" t="s">
        <v>15136</v>
      </c>
      <c r="C12268" s="52" t="s">
        <v>10402</v>
      </c>
      <c r="D12268" s="808">
        <v>13.17</v>
      </c>
      <c r="E12268" s="757"/>
      <c r="F12268" s="757"/>
      <c r="G12268" s="757"/>
      <c r="H12268" s="757"/>
      <c r="I12268" s="757"/>
    </row>
    <row r="12269" spans="1:9" ht="15.75" customHeight="1">
      <c r="A12269" s="52">
        <v>38977</v>
      </c>
      <c r="B12269" s="52" t="s">
        <v>15137</v>
      </c>
      <c r="C12269" s="52" t="s">
        <v>10402</v>
      </c>
      <c r="D12269" s="808">
        <v>128.82</v>
      </c>
      <c r="E12269" s="757"/>
      <c r="F12269" s="757"/>
      <c r="G12269" s="757"/>
      <c r="H12269" s="757"/>
      <c r="I12269" s="757"/>
    </row>
    <row r="12270" spans="1:9" ht="15.75" customHeight="1">
      <c r="A12270" s="52">
        <v>38971</v>
      </c>
      <c r="B12270" s="52" t="s">
        <v>15138</v>
      </c>
      <c r="C12270" s="52" t="s">
        <v>10402</v>
      </c>
      <c r="D12270" s="808">
        <v>10.81</v>
      </c>
      <c r="E12270" s="757"/>
      <c r="F12270" s="757"/>
      <c r="G12270" s="757"/>
      <c r="H12270" s="757"/>
      <c r="I12270" s="757"/>
    </row>
    <row r="12271" spans="1:9" ht="15.75" customHeight="1">
      <c r="A12271" s="52">
        <v>38972</v>
      </c>
      <c r="B12271" s="52" t="s">
        <v>15139</v>
      </c>
      <c r="C12271" s="52" t="s">
        <v>10402</v>
      </c>
      <c r="D12271" s="808">
        <v>14.57</v>
      </c>
      <c r="E12271" s="757"/>
      <c r="F12271" s="757"/>
      <c r="G12271" s="757"/>
      <c r="H12271" s="757"/>
      <c r="I12271" s="757"/>
    </row>
    <row r="12272" spans="1:9" ht="15.75" customHeight="1">
      <c r="A12272" s="52">
        <v>38973</v>
      </c>
      <c r="B12272" s="52" t="s">
        <v>15140</v>
      </c>
      <c r="C12272" s="52" t="s">
        <v>10402</v>
      </c>
      <c r="D12272" s="808">
        <v>24.08</v>
      </c>
      <c r="E12272" s="757"/>
      <c r="F12272" s="757"/>
      <c r="G12272" s="757"/>
      <c r="H12272" s="757"/>
      <c r="I12272" s="757"/>
    </row>
    <row r="12273" spans="1:9" ht="15.75" customHeight="1">
      <c r="A12273" s="52">
        <v>38974</v>
      </c>
      <c r="B12273" s="52" t="s">
        <v>15141</v>
      </c>
      <c r="C12273" s="52" t="s">
        <v>10402</v>
      </c>
      <c r="D12273" s="808">
        <v>39.11</v>
      </c>
      <c r="E12273" s="757"/>
      <c r="F12273" s="757"/>
      <c r="G12273" s="757"/>
      <c r="H12273" s="757"/>
      <c r="I12273" s="757"/>
    </row>
    <row r="12274" spans="1:9" ht="15.75" customHeight="1">
      <c r="A12274" s="52">
        <v>38975</v>
      </c>
      <c r="B12274" s="52" t="s">
        <v>15142</v>
      </c>
      <c r="C12274" s="52" t="s">
        <v>10402</v>
      </c>
      <c r="D12274" s="808">
        <v>50.15</v>
      </c>
      <c r="E12274" s="757"/>
      <c r="F12274" s="757"/>
      <c r="G12274" s="757"/>
      <c r="H12274" s="757"/>
      <c r="I12274" s="757"/>
    </row>
    <row r="12275" spans="1:9" ht="15.75" customHeight="1">
      <c r="A12275" s="52">
        <v>38976</v>
      </c>
      <c r="B12275" s="52" t="s">
        <v>15143</v>
      </c>
      <c r="C12275" s="52" t="s">
        <v>10402</v>
      </c>
      <c r="D12275" s="808">
        <v>86.22</v>
      </c>
      <c r="E12275" s="757"/>
      <c r="F12275" s="757"/>
      <c r="G12275" s="757"/>
      <c r="H12275" s="757"/>
      <c r="I12275" s="757"/>
    </row>
    <row r="12276" spans="1:9" ht="15.75" customHeight="1">
      <c r="A12276" s="52">
        <v>44176</v>
      </c>
      <c r="B12276" s="52" t="s">
        <v>15144</v>
      </c>
      <c r="C12276" s="52" t="s">
        <v>10402</v>
      </c>
      <c r="D12276" s="808">
        <v>19.809999999999999</v>
      </c>
      <c r="E12276" s="757"/>
      <c r="F12276" s="757"/>
      <c r="G12276" s="757"/>
      <c r="H12276" s="757"/>
      <c r="I12276" s="757"/>
    </row>
    <row r="12277" spans="1:9" ht="15.75" customHeight="1">
      <c r="A12277" s="52">
        <v>38986</v>
      </c>
      <c r="B12277" s="52" t="s">
        <v>15145</v>
      </c>
      <c r="C12277" s="52" t="s">
        <v>10402</v>
      </c>
      <c r="D12277" s="808">
        <v>260.26</v>
      </c>
      <c r="E12277" s="757"/>
      <c r="F12277" s="757"/>
      <c r="G12277" s="757"/>
      <c r="H12277" s="757"/>
      <c r="I12277" s="757"/>
    </row>
    <row r="12278" spans="1:9" ht="15.75" customHeight="1">
      <c r="A12278" s="52">
        <v>38978</v>
      </c>
      <c r="B12278" s="52" t="s">
        <v>15146</v>
      </c>
      <c r="C12278" s="52" t="s">
        <v>10402</v>
      </c>
      <c r="D12278" s="808">
        <v>10.68</v>
      </c>
      <c r="E12278" s="757"/>
      <c r="F12278" s="757"/>
      <c r="G12278" s="757"/>
      <c r="H12278" s="757"/>
      <c r="I12278" s="757"/>
    </row>
    <row r="12279" spans="1:9" ht="15.75" customHeight="1">
      <c r="A12279" s="52">
        <v>38979</v>
      </c>
      <c r="B12279" s="52" t="s">
        <v>15147</v>
      </c>
      <c r="C12279" s="52" t="s">
        <v>10402</v>
      </c>
      <c r="D12279" s="808">
        <v>14.76</v>
      </c>
      <c r="E12279" s="757"/>
      <c r="F12279" s="757"/>
      <c r="G12279" s="757"/>
      <c r="H12279" s="757"/>
      <c r="I12279" s="757"/>
    </row>
    <row r="12280" spans="1:9" ht="15.75" customHeight="1">
      <c r="A12280" s="52">
        <v>38980</v>
      </c>
      <c r="B12280" s="52" t="s">
        <v>15148</v>
      </c>
      <c r="C12280" s="52" t="s">
        <v>10402</v>
      </c>
      <c r="D12280" s="808">
        <v>19.75</v>
      </c>
      <c r="E12280" s="757"/>
      <c r="F12280" s="757"/>
      <c r="G12280" s="757"/>
      <c r="H12280" s="757"/>
      <c r="I12280" s="757"/>
    </row>
    <row r="12281" spans="1:9" ht="15.75" customHeight="1">
      <c r="A12281" s="52">
        <v>38981</v>
      </c>
      <c r="B12281" s="52" t="s">
        <v>15149</v>
      </c>
      <c r="C12281" s="52" t="s">
        <v>10402</v>
      </c>
      <c r="D12281" s="808">
        <v>28.5</v>
      </c>
      <c r="E12281" s="757"/>
      <c r="F12281" s="757"/>
      <c r="G12281" s="757"/>
      <c r="H12281" s="757"/>
      <c r="I12281" s="757"/>
    </row>
    <row r="12282" spans="1:9" ht="15.75" customHeight="1">
      <c r="A12282" s="52">
        <v>38982</v>
      </c>
      <c r="B12282" s="52" t="s">
        <v>15150</v>
      </c>
      <c r="C12282" s="52" t="s">
        <v>10402</v>
      </c>
      <c r="D12282" s="808">
        <v>45.04</v>
      </c>
      <c r="E12282" s="757"/>
      <c r="F12282" s="757"/>
      <c r="G12282" s="757"/>
      <c r="H12282" s="757"/>
      <c r="I12282" s="757"/>
    </row>
    <row r="12283" spans="1:9" ht="15.75" customHeight="1">
      <c r="A12283" s="52">
        <v>38983</v>
      </c>
      <c r="B12283" s="52" t="s">
        <v>15151</v>
      </c>
      <c r="C12283" s="52" t="s">
        <v>10402</v>
      </c>
      <c r="D12283" s="808">
        <v>79.239999999999995</v>
      </c>
      <c r="E12283" s="757"/>
      <c r="F12283" s="757"/>
      <c r="G12283" s="757"/>
      <c r="H12283" s="757"/>
      <c r="I12283" s="757"/>
    </row>
    <row r="12284" spans="1:9" ht="15.75" customHeight="1">
      <c r="A12284" s="52">
        <v>38984</v>
      </c>
      <c r="B12284" s="52" t="s">
        <v>15152</v>
      </c>
      <c r="C12284" s="52" t="s">
        <v>10402</v>
      </c>
      <c r="D12284" s="808">
        <v>108.94</v>
      </c>
      <c r="E12284" s="757"/>
      <c r="F12284" s="757"/>
      <c r="G12284" s="757"/>
      <c r="H12284" s="757"/>
      <c r="I12284" s="757"/>
    </row>
    <row r="12285" spans="1:9" ht="15.75" customHeight="1">
      <c r="A12285" s="52">
        <v>38985</v>
      </c>
      <c r="B12285" s="52" t="s">
        <v>15153</v>
      </c>
      <c r="C12285" s="52" t="s">
        <v>10402</v>
      </c>
      <c r="D12285" s="808">
        <v>187.29</v>
      </c>
      <c r="E12285" s="757"/>
      <c r="F12285" s="757"/>
      <c r="G12285" s="757"/>
      <c r="H12285" s="757"/>
      <c r="I12285" s="757"/>
    </row>
    <row r="12286" spans="1:9" ht="15.75" customHeight="1">
      <c r="A12286" s="52">
        <v>9836</v>
      </c>
      <c r="B12286" s="52" t="s">
        <v>15154</v>
      </c>
      <c r="C12286" s="52" t="s">
        <v>10402</v>
      </c>
      <c r="D12286" s="808">
        <v>16.670000000000002</v>
      </c>
      <c r="E12286" s="757"/>
      <c r="F12286" s="757"/>
      <c r="G12286" s="757"/>
      <c r="H12286" s="757"/>
      <c r="I12286" s="757"/>
    </row>
    <row r="12287" spans="1:9" ht="15.75" customHeight="1">
      <c r="A12287" s="52">
        <v>20065</v>
      </c>
      <c r="B12287" s="52" t="s">
        <v>15155</v>
      </c>
      <c r="C12287" s="52" t="s">
        <v>10402</v>
      </c>
      <c r="D12287" s="808">
        <v>43.57</v>
      </c>
      <c r="E12287" s="757"/>
      <c r="F12287" s="757"/>
      <c r="G12287" s="757"/>
      <c r="H12287" s="757"/>
      <c r="I12287" s="757"/>
    </row>
    <row r="12288" spans="1:9" ht="15.75" customHeight="1">
      <c r="A12288" s="52">
        <v>9835</v>
      </c>
      <c r="B12288" s="52" t="s">
        <v>15156</v>
      </c>
      <c r="C12288" s="52" t="s">
        <v>10402</v>
      </c>
      <c r="D12288" s="808">
        <v>7.28</v>
      </c>
      <c r="E12288" s="757"/>
      <c r="F12288" s="757"/>
      <c r="G12288" s="757"/>
      <c r="H12288" s="757"/>
      <c r="I12288" s="757"/>
    </row>
    <row r="12289" spans="1:9" ht="15.75" customHeight="1">
      <c r="A12289" s="52">
        <v>38032</v>
      </c>
      <c r="B12289" s="52" t="s">
        <v>15157</v>
      </c>
      <c r="C12289" s="52" t="s">
        <v>10402</v>
      </c>
      <c r="D12289" s="808">
        <v>65.87</v>
      </c>
      <c r="E12289" s="757"/>
      <c r="F12289" s="757"/>
      <c r="G12289" s="757"/>
      <c r="H12289" s="757"/>
      <c r="I12289" s="757"/>
    </row>
    <row r="12290" spans="1:9" ht="15.75" customHeight="1">
      <c r="A12290" s="52">
        <v>38033</v>
      </c>
      <c r="B12290" s="52" t="s">
        <v>15158</v>
      </c>
      <c r="C12290" s="52" t="s">
        <v>10402</v>
      </c>
      <c r="D12290" s="808">
        <v>111.97</v>
      </c>
      <c r="E12290" s="757"/>
      <c r="F12290" s="757"/>
      <c r="G12290" s="757"/>
      <c r="H12290" s="757"/>
      <c r="I12290" s="757"/>
    </row>
    <row r="12291" spans="1:9" ht="15.75" customHeight="1">
      <c r="A12291" s="52">
        <v>38034</v>
      </c>
      <c r="B12291" s="52" t="s">
        <v>15159</v>
      </c>
      <c r="C12291" s="52" t="s">
        <v>10402</v>
      </c>
      <c r="D12291" s="808">
        <v>175.4</v>
      </c>
      <c r="E12291" s="757"/>
      <c r="F12291" s="757"/>
      <c r="G12291" s="757"/>
      <c r="H12291" s="757"/>
      <c r="I12291" s="757"/>
    </row>
    <row r="12292" spans="1:9" ht="15.75" customHeight="1">
      <c r="A12292" s="52">
        <v>38035</v>
      </c>
      <c r="B12292" s="52" t="s">
        <v>15160</v>
      </c>
      <c r="C12292" s="52" t="s">
        <v>10402</v>
      </c>
      <c r="D12292" s="808">
        <v>258.04000000000002</v>
      </c>
      <c r="E12292" s="757"/>
      <c r="F12292" s="757"/>
      <c r="G12292" s="757"/>
      <c r="H12292" s="757"/>
      <c r="I12292" s="757"/>
    </row>
    <row r="12293" spans="1:9" ht="15.75" customHeight="1">
      <c r="A12293" s="52">
        <v>38036</v>
      </c>
      <c r="B12293" s="52" t="s">
        <v>15161</v>
      </c>
      <c r="C12293" s="52" t="s">
        <v>10402</v>
      </c>
      <c r="D12293" s="808">
        <v>347.61</v>
      </c>
      <c r="E12293" s="757"/>
      <c r="F12293" s="757"/>
      <c r="G12293" s="757"/>
      <c r="H12293" s="757"/>
      <c r="I12293" s="757"/>
    </row>
    <row r="12294" spans="1:9" ht="15.75" customHeight="1">
      <c r="A12294" s="52">
        <v>38037</v>
      </c>
      <c r="B12294" s="52" t="s">
        <v>15162</v>
      </c>
      <c r="C12294" s="52" t="s">
        <v>10402</v>
      </c>
      <c r="D12294" s="808">
        <v>459.15</v>
      </c>
      <c r="E12294" s="757"/>
      <c r="F12294" s="757"/>
      <c r="G12294" s="757"/>
      <c r="H12294" s="757"/>
      <c r="I12294" s="757"/>
    </row>
    <row r="12295" spans="1:9" ht="15.75" customHeight="1">
      <c r="A12295" s="52">
        <v>9850</v>
      </c>
      <c r="B12295" s="52" t="s">
        <v>15163</v>
      </c>
      <c r="C12295" s="52" t="s">
        <v>10402</v>
      </c>
      <c r="D12295" s="808">
        <v>167.63</v>
      </c>
      <c r="E12295" s="757"/>
      <c r="F12295" s="757"/>
      <c r="G12295" s="757"/>
      <c r="H12295" s="757"/>
      <c r="I12295" s="757"/>
    </row>
    <row r="12296" spans="1:9" ht="15.75" customHeight="1">
      <c r="A12296" s="52">
        <v>9853</v>
      </c>
      <c r="B12296" s="52" t="s">
        <v>15164</v>
      </c>
      <c r="C12296" s="52" t="s">
        <v>10402</v>
      </c>
      <c r="D12296" s="808">
        <v>298.10000000000002</v>
      </c>
      <c r="E12296" s="757"/>
      <c r="F12296" s="757"/>
      <c r="G12296" s="757"/>
      <c r="H12296" s="757"/>
      <c r="I12296" s="757"/>
    </row>
    <row r="12297" spans="1:9" ht="15.75" customHeight="1">
      <c r="A12297" s="52">
        <v>9854</v>
      </c>
      <c r="B12297" s="52" t="s">
        <v>15165</v>
      </c>
      <c r="C12297" s="52" t="s">
        <v>10402</v>
      </c>
      <c r="D12297" s="808">
        <v>130.61000000000001</v>
      </c>
      <c r="E12297" s="757"/>
      <c r="F12297" s="757"/>
      <c r="G12297" s="757"/>
      <c r="H12297" s="757"/>
      <c r="I12297" s="757"/>
    </row>
    <row r="12298" spans="1:9" ht="15.75" customHeight="1">
      <c r="A12298" s="52">
        <v>9851</v>
      </c>
      <c r="B12298" s="52" t="s">
        <v>15166</v>
      </c>
      <c r="C12298" s="52" t="s">
        <v>10402</v>
      </c>
      <c r="D12298" s="808">
        <v>226.48</v>
      </c>
      <c r="E12298" s="757"/>
      <c r="F12298" s="757"/>
      <c r="G12298" s="757"/>
      <c r="H12298" s="757"/>
      <c r="I12298" s="757"/>
    </row>
    <row r="12299" spans="1:9" ht="15.75" customHeight="1">
      <c r="A12299" s="52">
        <v>9855</v>
      </c>
      <c r="B12299" s="52" t="s">
        <v>15167</v>
      </c>
      <c r="C12299" s="52" t="s">
        <v>10402</v>
      </c>
      <c r="D12299" s="808">
        <v>378.81</v>
      </c>
      <c r="E12299" s="757"/>
      <c r="F12299" s="757"/>
      <c r="G12299" s="757"/>
      <c r="H12299" s="757"/>
      <c r="I12299" s="757"/>
    </row>
    <row r="12300" spans="1:9" ht="15.75" customHeight="1">
      <c r="A12300" s="52">
        <v>9825</v>
      </c>
      <c r="B12300" s="52" t="s">
        <v>15168</v>
      </c>
      <c r="C12300" s="52" t="s">
        <v>10402</v>
      </c>
      <c r="D12300" s="808">
        <v>49.46</v>
      </c>
      <c r="E12300" s="757"/>
      <c r="F12300" s="757"/>
      <c r="G12300" s="757"/>
      <c r="H12300" s="757"/>
      <c r="I12300" s="757"/>
    </row>
    <row r="12301" spans="1:9" ht="15.75" customHeight="1">
      <c r="A12301" s="52">
        <v>9828</v>
      </c>
      <c r="B12301" s="52" t="s">
        <v>15169</v>
      </c>
      <c r="C12301" s="52" t="s">
        <v>10402</v>
      </c>
      <c r="D12301" s="808">
        <v>133.09</v>
      </c>
      <c r="E12301" s="757"/>
      <c r="F12301" s="757"/>
      <c r="G12301" s="757"/>
      <c r="H12301" s="757"/>
      <c r="I12301" s="757"/>
    </row>
    <row r="12302" spans="1:9" ht="15.75" customHeight="1">
      <c r="A12302" s="52">
        <v>9829</v>
      </c>
      <c r="B12302" s="52" t="s">
        <v>15170</v>
      </c>
      <c r="C12302" s="52" t="s">
        <v>10402</v>
      </c>
      <c r="D12302" s="808">
        <v>225.56</v>
      </c>
      <c r="E12302" s="757"/>
      <c r="F12302" s="757"/>
      <c r="G12302" s="757"/>
      <c r="H12302" s="757"/>
      <c r="I12302" s="757"/>
    </row>
    <row r="12303" spans="1:9" ht="15.75" customHeight="1">
      <c r="A12303" s="52">
        <v>9826</v>
      </c>
      <c r="B12303" s="52" t="s">
        <v>15171</v>
      </c>
      <c r="C12303" s="52" t="s">
        <v>10402</v>
      </c>
      <c r="D12303" s="808">
        <v>343.38</v>
      </c>
      <c r="E12303" s="757"/>
      <c r="F12303" s="757"/>
      <c r="G12303" s="757"/>
      <c r="H12303" s="757"/>
      <c r="I12303" s="757"/>
    </row>
    <row r="12304" spans="1:9" ht="15.75" customHeight="1">
      <c r="A12304" s="52">
        <v>9827</v>
      </c>
      <c r="B12304" s="52" t="s">
        <v>15172</v>
      </c>
      <c r="C12304" s="52" t="s">
        <v>10402</v>
      </c>
      <c r="D12304" s="808">
        <v>487.6</v>
      </c>
      <c r="E12304" s="757"/>
      <c r="F12304" s="757"/>
      <c r="G12304" s="757"/>
      <c r="H12304" s="757"/>
      <c r="I12304" s="757"/>
    </row>
    <row r="12305" spans="1:9" ht="15.75" customHeight="1">
      <c r="A12305" s="52">
        <v>36374</v>
      </c>
      <c r="B12305" s="52" t="s">
        <v>15173</v>
      </c>
      <c r="C12305" s="52" t="s">
        <v>10402</v>
      </c>
      <c r="D12305" s="808">
        <v>59.27</v>
      </c>
      <c r="E12305" s="757"/>
      <c r="F12305" s="757"/>
      <c r="G12305" s="757"/>
      <c r="H12305" s="757"/>
      <c r="I12305" s="757"/>
    </row>
    <row r="12306" spans="1:9" ht="15.75" customHeight="1">
      <c r="A12306" s="52">
        <v>36084</v>
      </c>
      <c r="B12306" s="52" t="s">
        <v>15174</v>
      </c>
      <c r="C12306" s="52" t="s">
        <v>10402</v>
      </c>
      <c r="D12306" s="808">
        <v>17.559999999999999</v>
      </c>
      <c r="E12306" s="757"/>
      <c r="F12306" s="757"/>
      <c r="G12306" s="757"/>
      <c r="H12306" s="757"/>
      <c r="I12306" s="757"/>
    </row>
    <row r="12307" spans="1:9" ht="15.75" customHeight="1">
      <c r="A12307" s="52">
        <v>36373</v>
      </c>
      <c r="B12307" s="52" t="s">
        <v>15175</v>
      </c>
      <c r="C12307" s="52" t="s">
        <v>10402</v>
      </c>
      <c r="D12307" s="808">
        <v>36.47</v>
      </c>
      <c r="E12307" s="757"/>
      <c r="F12307" s="757"/>
      <c r="G12307" s="757"/>
      <c r="H12307" s="757"/>
      <c r="I12307" s="757"/>
    </row>
    <row r="12308" spans="1:9" ht="15.75" customHeight="1">
      <c r="A12308" s="52">
        <v>36377</v>
      </c>
      <c r="B12308" s="52" t="s">
        <v>15176</v>
      </c>
      <c r="C12308" s="52" t="s">
        <v>10402</v>
      </c>
      <c r="D12308" s="808">
        <v>71.099999999999994</v>
      </c>
      <c r="E12308" s="757"/>
      <c r="F12308" s="757"/>
      <c r="G12308" s="757"/>
      <c r="H12308" s="757"/>
      <c r="I12308" s="757"/>
    </row>
    <row r="12309" spans="1:9" ht="15.75" customHeight="1">
      <c r="A12309" s="52">
        <v>36375</v>
      </c>
      <c r="B12309" s="52" t="s">
        <v>15177</v>
      </c>
      <c r="C12309" s="52" t="s">
        <v>10402</v>
      </c>
      <c r="D12309" s="808">
        <v>21.67</v>
      </c>
      <c r="E12309" s="757"/>
      <c r="F12309" s="757"/>
      <c r="G12309" s="757"/>
      <c r="H12309" s="757"/>
      <c r="I12309" s="757"/>
    </row>
    <row r="12310" spans="1:9" ht="15.75" customHeight="1">
      <c r="A12310" s="52">
        <v>36376</v>
      </c>
      <c r="B12310" s="52" t="s">
        <v>15178</v>
      </c>
      <c r="C12310" s="52" t="s">
        <v>10402</v>
      </c>
      <c r="D12310" s="808">
        <v>42.55</v>
      </c>
      <c r="E12310" s="757"/>
      <c r="F12310" s="757"/>
      <c r="G12310" s="757"/>
      <c r="H12310" s="757"/>
      <c r="I12310" s="757"/>
    </row>
    <row r="12311" spans="1:9" ht="15.75" customHeight="1">
      <c r="A12311" s="52">
        <v>36380</v>
      </c>
      <c r="B12311" s="52" t="s">
        <v>15179</v>
      </c>
      <c r="C12311" s="52" t="s">
        <v>10402</v>
      </c>
      <c r="D12311" s="808">
        <v>88.9</v>
      </c>
      <c r="E12311" s="757"/>
      <c r="F12311" s="757"/>
      <c r="G12311" s="757"/>
      <c r="H12311" s="757"/>
      <c r="I12311" s="757"/>
    </row>
    <row r="12312" spans="1:9" ht="15.75" customHeight="1">
      <c r="A12312" s="52">
        <v>36378</v>
      </c>
      <c r="B12312" s="52" t="s">
        <v>15180</v>
      </c>
      <c r="C12312" s="52" t="s">
        <v>10402</v>
      </c>
      <c r="D12312" s="808">
        <v>26.64</v>
      </c>
      <c r="E12312" s="757"/>
      <c r="F12312" s="757"/>
      <c r="G12312" s="757"/>
      <c r="H12312" s="757"/>
      <c r="I12312" s="757"/>
    </row>
    <row r="12313" spans="1:9" ht="15.75" customHeight="1">
      <c r="A12313" s="52">
        <v>36379</v>
      </c>
      <c r="B12313" s="52" t="s">
        <v>15181</v>
      </c>
      <c r="C12313" s="52" t="s">
        <v>10402</v>
      </c>
      <c r="D12313" s="808">
        <v>53.7</v>
      </c>
      <c r="E12313" s="757"/>
      <c r="F12313" s="757"/>
      <c r="G12313" s="757"/>
      <c r="H12313" s="757"/>
      <c r="I12313" s="757"/>
    </row>
    <row r="12314" spans="1:9" ht="15.75" customHeight="1">
      <c r="A12314" s="52">
        <v>9859</v>
      </c>
      <c r="B12314" s="52" t="s">
        <v>15182</v>
      </c>
      <c r="C12314" s="52" t="s">
        <v>10402</v>
      </c>
      <c r="D12314" s="808">
        <v>11.82</v>
      </c>
      <c r="E12314" s="757"/>
      <c r="F12314" s="757"/>
      <c r="G12314" s="757"/>
      <c r="H12314" s="757"/>
      <c r="I12314" s="757"/>
    </row>
    <row r="12315" spans="1:9" ht="15.75" customHeight="1">
      <c r="A12315" s="52">
        <v>9838</v>
      </c>
      <c r="B12315" s="52" t="s">
        <v>15183</v>
      </c>
      <c r="C12315" s="52" t="s">
        <v>10402</v>
      </c>
      <c r="D12315" s="808">
        <v>12.03</v>
      </c>
      <c r="E12315" s="757"/>
      <c r="F12315" s="757"/>
      <c r="G12315" s="757"/>
      <c r="H12315" s="757"/>
      <c r="I12315" s="757"/>
    </row>
    <row r="12316" spans="1:9" ht="15.75" customHeight="1">
      <c r="A12316" s="52">
        <v>9837</v>
      </c>
      <c r="B12316" s="52" t="s">
        <v>15184</v>
      </c>
      <c r="C12316" s="52" t="s">
        <v>10402</v>
      </c>
      <c r="D12316" s="808">
        <v>15.78</v>
      </c>
      <c r="E12316" s="757"/>
      <c r="F12316" s="757"/>
      <c r="G12316" s="757"/>
      <c r="H12316" s="757"/>
      <c r="I12316" s="757"/>
    </row>
    <row r="12317" spans="1:9" ht="15.75" customHeight="1">
      <c r="A12317" s="52">
        <v>44315</v>
      </c>
      <c r="B12317" s="52" t="s">
        <v>15185</v>
      </c>
      <c r="C12317" s="52" t="s">
        <v>10402</v>
      </c>
      <c r="D12317" s="808">
        <v>65.27</v>
      </c>
      <c r="E12317" s="757"/>
      <c r="F12317" s="757"/>
      <c r="G12317" s="757"/>
      <c r="H12317" s="757"/>
      <c r="I12317" s="757"/>
    </row>
    <row r="12318" spans="1:9" ht="15.75" customHeight="1">
      <c r="A12318" s="52">
        <v>9863</v>
      </c>
      <c r="B12318" s="52" t="s">
        <v>15186</v>
      </c>
      <c r="C12318" s="52" t="s">
        <v>10402</v>
      </c>
      <c r="D12318" s="808">
        <v>71.45</v>
      </c>
      <c r="E12318" s="757"/>
      <c r="F12318" s="757"/>
      <c r="G12318" s="757"/>
      <c r="H12318" s="757"/>
      <c r="I12318" s="757"/>
    </row>
    <row r="12319" spans="1:9" ht="15.75" customHeight="1">
      <c r="A12319" s="52">
        <v>9860</v>
      </c>
      <c r="B12319" s="52" t="s">
        <v>15187</v>
      </c>
      <c r="C12319" s="52" t="s">
        <v>10402</v>
      </c>
      <c r="D12319" s="808">
        <v>52.15</v>
      </c>
      <c r="E12319" s="757"/>
      <c r="F12319" s="757"/>
      <c r="G12319" s="757"/>
      <c r="H12319" s="757"/>
      <c r="I12319" s="757"/>
    </row>
    <row r="12320" spans="1:9" ht="15.75" customHeight="1">
      <c r="A12320" s="52">
        <v>9862</v>
      </c>
      <c r="B12320" s="52" t="s">
        <v>15188</v>
      </c>
      <c r="C12320" s="52" t="s">
        <v>10402</v>
      </c>
      <c r="D12320" s="808">
        <v>36.44</v>
      </c>
      <c r="E12320" s="757"/>
      <c r="F12320" s="757"/>
      <c r="G12320" s="757"/>
      <c r="H12320" s="757"/>
      <c r="I12320" s="757"/>
    </row>
    <row r="12321" spans="1:9" ht="15.75" customHeight="1">
      <c r="A12321" s="52">
        <v>9861</v>
      </c>
      <c r="B12321" s="52" t="s">
        <v>15189</v>
      </c>
      <c r="C12321" s="52" t="s">
        <v>10402</v>
      </c>
      <c r="D12321" s="808">
        <v>28.62</v>
      </c>
      <c r="E12321" s="757"/>
      <c r="F12321" s="757"/>
      <c r="G12321" s="757"/>
      <c r="H12321" s="757"/>
      <c r="I12321" s="757"/>
    </row>
    <row r="12322" spans="1:9" ht="15.75" customHeight="1">
      <c r="A12322" s="52">
        <v>9856</v>
      </c>
      <c r="B12322" s="52" t="s">
        <v>15190</v>
      </c>
      <c r="C12322" s="52" t="s">
        <v>10402</v>
      </c>
      <c r="D12322" s="808">
        <v>9.23</v>
      </c>
      <c r="E12322" s="757"/>
      <c r="F12322" s="757"/>
      <c r="G12322" s="757"/>
      <c r="H12322" s="757"/>
      <c r="I12322" s="757"/>
    </row>
    <row r="12323" spans="1:9" ht="15.75" customHeight="1">
      <c r="A12323" s="52">
        <v>9866</v>
      </c>
      <c r="B12323" s="52" t="s">
        <v>15191</v>
      </c>
      <c r="C12323" s="52" t="s">
        <v>10402</v>
      </c>
      <c r="D12323" s="808">
        <v>24.7</v>
      </c>
      <c r="E12323" s="757"/>
      <c r="F12323" s="757"/>
      <c r="G12323" s="757"/>
      <c r="H12323" s="757"/>
      <c r="I12323" s="757"/>
    </row>
    <row r="12324" spans="1:9" ht="15.75" customHeight="1">
      <c r="A12324" s="52">
        <v>9841</v>
      </c>
      <c r="B12324" s="52" t="s">
        <v>15192</v>
      </c>
      <c r="C12324" s="52" t="s">
        <v>10402</v>
      </c>
      <c r="D12324" s="808">
        <v>31.39</v>
      </c>
      <c r="E12324" s="757"/>
      <c r="F12324" s="757"/>
      <c r="G12324" s="757"/>
      <c r="H12324" s="757"/>
      <c r="I12324" s="757"/>
    </row>
    <row r="12325" spans="1:9" ht="15.75" customHeight="1">
      <c r="A12325" s="52">
        <v>9840</v>
      </c>
      <c r="B12325" s="52" t="s">
        <v>15193</v>
      </c>
      <c r="C12325" s="52" t="s">
        <v>10402</v>
      </c>
      <c r="D12325" s="808">
        <v>66.31</v>
      </c>
      <c r="E12325" s="757"/>
      <c r="F12325" s="757"/>
      <c r="G12325" s="757"/>
      <c r="H12325" s="757"/>
      <c r="I12325" s="757"/>
    </row>
    <row r="12326" spans="1:9" ht="15.75" customHeight="1">
      <c r="A12326" s="52">
        <v>20067</v>
      </c>
      <c r="B12326" s="52" t="s">
        <v>15194</v>
      </c>
      <c r="C12326" s="52" t="s">
        <v>10402</v>
      </c>
      <c r="D12326" s="808">
        <v>10.18</v>
      </c>
      <c r="E12326" s="757"/>
      <c r="F12326" s="757"/>
      <c r="G12326" s="757"/>
      <c r="H12326" s="757"/>
      <c r="I12326" s="757"/>
    </row>
    <row r="12327" spans="1:9" ht="15.75" customHeight="1">
      <c r="A12327" s="52">
        <v>20068</v>
      </c>
      <c r="B12327" s="52" t="s">
        <v>15195</v>
      </c>
      <c r="C12327" s="52" t="s">
        <v>10402</v>
      </c>
      <c r="D12327" s="808">
        <v>14.34</v>
      </c>
      <c r="E12327" s="757"/>
      <c r="F12327" s="757"/>
      <c r="G12327" s="757"/>
      <c r="H12327" s="757"/>
      <c r="I12327" s="757"/>
    </row>
    <row r="12328" spans="1:9" ht="15.75" customHeight="1">
      <c r="A12328" s="52">
        <v>9839</v>
      </c>
      <c r="B12328" s="52" t="s">
        <v>15196</v>
      </c>
      <c r="C12328" s="52" t="s">
        <v>10402</v>
      </c>
      <c r="D12328" s="808">
        <v>26</v>
      </c>
      <c r="E12328" s="757"/>
      <c r="F12328" s="757"/>
      <c r="G12328" s="757"/>
      <c r="H12328" s="757"/>
      <c r="I12328" s="757"/>
    </row>
    <row r="12329" spans="1:9" ht="15.75" customHeight="1">
      <c r="A12329" s="52">
        <v>9870</v>
      </c>
      <c r="B12329" s="52" t="s">
        <v>15197</v>
      </c>
      <c r="C12329" s="52" t="s">
        <v>10402</v>
      </c>
      <c r="D12329" s="808">
        <v>106.55</v>
      </c>
      <c r="E12329" s="757"/>
      <c r="F12329" s="757"/>
      <c r="G12329" s="757"/>
      <c r="H12329" s="757"/>
      <c r="I12329" s="757"/>
    </row>
    <row r="12330" spans="1:9" ht="15.75" customHeight="1">
      <c r="A12330" s="52">
        <v>9867</v>
      </c>
      <c r="B12330" s="52" t="s">
        <v>15198</v>
      </c>
      <c r="C12330" s="52" t="s">
        <v>10402</v>
      </c>
      <c r="D12330" s="808">
        <v>4.28</v>
      </c>
      <c r="E12330" s="757"/>
      <c r="F12330" s="757"/>
      <c r="G12330" s="757"/>
      <c r="H12330" s="757"/>
      <c r="I12330" s="757"/>
    </row>
    <row r="12331" spans="1:9" ht="15.75" customHeight="1">
      <c r="A12331" s="52">
        <v>9868</v>
      </c>
      <c r="B12331" s="52" t="s">
        <v>15199</v>
      </c>
      <c r="C12331" s="52" t="s">
        <v>10402</v>
      </c>
      <c r="D12331" s="808">
        <v>4.83</v>
      </c>
      <c r="E12331" s="757"/>
      <c r="F12331" s="757"/>
      <c r="G12331" s="757"/>
      <c r="H12331" s="757"/>
      <c r="I12331" s="757"/>
    </row>
    <row r="12332" spans="1:9" ht="15.75" customHeight="1">
      <c r="A12332" s="52">
        <v>9869</v>
      </c>
      <c r="B12332" s="52" t="s">
        <v>15200</v>
      </c>
      <c r="C12332" s="52" t="s">
        <v>10402</v>
      </c>
      <c r="D12332" s="808">
        <v>10.42</v>
      </c>
      <c r="E12332" s="757"/>
      <c r="F12332" s="757"/>
      <c r="G12332" s="757"/>
      <c r="H12332" s="757"/>
      <c r="I12332" s="757"/>
    </row>
    <row r="12333" spans="1:9" ht="15.75" customHeight="1">
      <c r="A12333" s="52">
        <v>9874</v>
      </c>
      <c r="B12333" s="52" t="s">
        <v>15201</v>
      </c>
      <c r="C12333" s="52" t="s">
        <v>10402</v>
      </c>
      <c r="D12333" s="808">
        <v>16.37</v>
      </c>
      <c r="E12333" s="757"/>
      <c r="F12333" s="757"/>
      <c r="G12333" s="757"/>
      <c r="H12333" s="757"/>
      <c r="I12333" s="757"/>
    </row>
    <row r="12334" spans="1:9" ht="15.75" customHeight="1">
      <c r="A12334" s="52">
        <v>9875</v>
      </c>
      <c r="B12334" s="52" t="s">
        <v>15202</v>
      </c>
      <c r="C12334" s="52" t="s">
        <v>10402</v>
      </c>
      <c r="D12334" s="808">
        <v>17.95</v>
      </c>
      <c r="E12334" s="757"/>
      <c r="F12334" s="757"/>
      <c r="G12334" s="757"/>
      <c r="H12334" s="757"/>
      <c r="I12334" s="757"/>
    </row>
    <row r="12335" spans="1:9" ht="15.75" customHeight="1">
      <c r="A12335" s="52">
        <v>9873</v>
      </c>
      <c r="B12335" s="52" t="s">
        <v>15203</v>
      </c>
      <c r="C12335" s="52" t="s">
        <v>10402</v>
      </c>
      <c r="D12335" s="808">
        <v>29.54</v>
      </c>
      <c r="E12335" s="757"/>
      <c r="F12335" s="757"/>
      <c r="G12335" s="757"/>
      <c r="H12335" s="757"/>
      <c r="I12335" s="757"/>
    </row>
    <row r="12336" spans="1:9" ht="15.75" customHeight="1">
      <c r="A12336" s="52">
        <v>9871</v>
      </c>
      <c r="B12336" s="52" t="s">
        <v>15204</v>
      </c>
      <c r="C12336" s="52" t="s">
        <v>10402</v>
      </c>
      <c r="D12336" s="808">
        <v>48.94</v>
      </c>
      <c r="E12336" s="757"/>
      <c r="F12336" s="757"/>
      <c r="G12336" s="757"/>
      <c r="H12336" s="757"/>
      <c r="I12336" s="757"/>
    </row>
    <row r="12337" spans="1:9" ht="15.75" customHeight="1">
      <c r="A12337" s="52">
        <v>9872</v>
      </c>
      <c r="B12337" s="52" t="s">
        <v>15205</v>
      </c>
      <c r="C12337" s="52" t="s">
        <v>10402</v>
      </c>
      <c r="D12337" s="808">
        <v>68.09</v>
      </c>
      <c r="E12337" s="757"/>
      <c r="F12337" s="757"/>
      <c r="G12337" s="757"/>
      <c r="H12337" s="757"/>
      <c r="I12337" s="757"/>
    </row>
    <row r="12338" spans="1:9" ht="15.75" customHeight="1">
      <c r="A12338" s="52">
        <v>7667</v>
      </c>
      <c r="B12338" s="52" t="s">
        <v>15206</v>
      </c>
      <c r="C12338" s="52" t="s">
        <v>10402</v>
      </c>
      <c r="D12338" s="967">
        <v>3394.79</v>
      </c>
      <c r="E12338" s="757"/>
      <c r="F12338" s="757"/>
      <c r="G12338" s="757"/>
      <c r="H12338" s="757"/>
      <c r="I12338" s="757"/>
    </row>
    <row r="12339" spans="1:9" ht="15.75" customHeight="1">
      <c r="A12339" s="52">
        <v>7660</v>
      </c>
      <c r="B12339" s="52" t="s">
        <v>15207</v>
      </c>
      <c r="C12339" s="52" t="s">
        <v>10402</v>
      </c>
      <c r="D12339" s="967">
        <v>4327.55</v>
      </c>
      <c r="E12339" s="757"/>
      <c r="F12339" s="757"/>
      <c r="G12339" s="757"/>
      <c r="H12339" s="757"/>
      <c r="I12339" s="757"/>
    </row>
    <row r="12340" spans="1:9" ht="15.75" customHeight="1">
      <c r="A12340" s="52">
        <v>7676</v>
      </c>
      <c r="B12340" s="52" t="s">
        <v>15208</v>
      </c>
      <c r="C12340" s="52" t="s">
        <v>10402</v>
      </c>
      <c r="D12340" s="967">
        <v>4377.01</v>
      </c>
      <c r="E12340" s="757"/>
      <c r="F12340" s="757"/>
      <c r="G12340" s="757"/>
      <c r="H12340" s="757"/>
      <c r="I12340" s="757"/>
    </row>
    <row r="12341" spans="1:9" ht="15.75" customHeight="1">
      <c r="A12341" s="52">
        <v>12426</v>
      </c>
      <c r="B12341" s="52" t="s">
        <v>15209</v>
      </c>
      <c r="C12341" s="52" t="s">
        <v>10358</v>
      </c>
      <c r="D12341" s="808">
        <v>47.61</v>
      </c>
      <c r="E12341" s="757"/>
      <c r="F12341" s="757"/>
      <c r="G12341" s="757"/>
      <c r="H12341" s="757"/>
      <c r="I12341" s="757"/>
    </row>
    <row r="12342" spans="1:9" ht="15.75" customHeight="1">
      <c r="A12342" s="52">
        <v>12425</v>
      </c>
      <c r="B12342" s="52" t="s">
        <v>15210</v>
      </c>
      <c r="C12342" s="52" t="s">
        <v>10358</v>
      </c>
      <c r="D12342" s="808">
        <v>65.41</v>
      </c>
      <c r="E12342" s="757"/>
      <c r="F12342" s="757"/>
      <c r="G12342" s="757"/>
      <c r="H12342" s="757"/>
      <c r="I12342" s="757"/>
    </row>
    <row r="12343" spans="1:9" ht="15.75" customHeight="1">
      <c r="A12343" s="52">
        <v>12427</v>
      </c>
      <c r="B12343" s="52" t="s">
        <v>15211</v>
      </c>
      <c r="C12343" s="52" t="s">
        <v>10358</v>
      </c>
      <c r="D12343" s="808">
        <v>271.51</v>
      </c>
      <c r="E12343" s="757"/>
      <c r="F12343" s="757"/>
      <c r="G12343" s="757"/>
      <c r="H12343" s="757"/>
      <c r="I12343" s="757"/>
    </row>
    <row r="12344" spans="1:9" ht="15.75" customHeight="1">
      <c r="A12344" s="52">
        <v>12428</v>
      </c>
      <c r="B12344" s="52" t="s">
        <v>15212</v>
      </c>
      <c r="C12344" s="52" t="s">
        <v>10358</v>
      </c>
      <c r="D12344" s="808">
        <v>174.27</v>
      </c>
      <c r="E12344" s="757"/>
      <c r="F12344" s="757"/>
      <c r="G12344" s="757"/>
      <c r="H12344" s="757"/>
      <c r="I12344" s="757"/>
    </row>
    <row r="12345" spans="1:9" ht="15.75" customHeight="1">
      <c r="A12345" s="52">
        <v>12430</v>
      </c>
      <c r="B12345" s="52" t="s">
        <v>15213</v>
      </c>
      <c r="C12345" s="52" t="s">
        <v>10358</v>
      </c>
      <c r="D12345" s="808">
        <v>58.37</v>
      </c>
      <c r="E12345" s="757"/>
      <c r="F12345" s="757"/>
      <c r="G12345" s="757"/>
      <c r="H12345" s="757"/>
      <c r="I12345" s="757"/>
    </row>
    <row r="12346" spans="1:9" ht="15.75" customHeight="1">
      <c r="A12346" s="52">
        <v>12429</v>
      </c>
      <c r="B12346" s="52" t="s">
        <v>15214</v>
      </c>
      <c r="C12346" s="52" t="s">
        <v>10358</v>
      </c>
      <c r="D12346" s="808">
        <v>439.04</v>
      </c>
      <c r="E12346" s="757"/>
      <c r="F12346" s="757"/>
      <c r="G12346" s="757"/>
      <c r="H12346" s="757"/>
      <c r="I12346" s="757"/>
    </row>
    <row r="12347" spans="1:9" ht="15.75" customHeight="1">
      <c r="A12347" s="52">
        <v>12431</v>
      </c>
      <c r="B12347" s="52" t="s">
        <v>15215</v>
      </c>
      <c r="C12347" s="52" t="s">
        <v>10358</v>
      </c>
      <c r="D12347" s="808">
        <v>747.17</v>
      </c>
      <c r="E12347" s="757"/>
      <c r="F12347" s="757"/>
      <c r="G12347" s="757"/>
      <c r="H12347" s="757"/>
      <c r="I12347" s="757"/>
    </row>
    <row r="12348" spans="1:9" ht="15.75" customHeight="1">
      <c r="A12348" s="52">
        <v>12432</v>
      </c>
      <c r="B12348" s="52" t="s">
        <v>15216</v>
      </c>
      <c r="C12348" s="52" t="s">
        <v>10358</v>
      </c>
      <c r="D12348" s="808">
        <v>153.66999999999999</v>
      </c>
      <c r="E12348" s="757"/>
      <c r="F12348" s="757"/>
      <c r="G12348" s="757"/>
      <c r="H12348" s="757"/>
      <c r="I12348" s="757"/>
    </row>
    <row r="12349" spans="1:9" ht="15.75" customHeight="1">
      <c r="A12349" s="52">
        <v>12434</v>
      </c>
      <c r="B12349" s="52" t="s">
        <v>15217</v>
      </c>
      <c r="C12349" s="52" t="s">
        <v>10358</v>
      </c>
      <c r="D12349" s="808">
        <v>50.07</v>
      </c>
      <c r="E12349" s="757"/>
      <c r="F12349" s="757"/>
      <c r="G12349" s="757"/>
      <c r="H12349" s="757"/>
      <c r="I12349" s="757"/>
    </row>
    <row r="12350" spans="1:9" ht="15.75" customHeight="1">
      <c r="A12350" s="52">
        <v>12433</v>
      </c>
      <c r="B12350" s="52" t="s">
        <v>15218</v>
      </c>
      <c r="C12350" s="52" t="s">
        <v>10358</v>
      </c>
      <c r="D12350" s="808">
        <v>97.83</v>
      </c>
      <c r="E12350" s="757"/>
      <c r="F12350" s="757"/>
      <c r="G12350" s="757"/>
      <c r="H12350" s="757"/>
      <c r="I12350" s="757"/>
    </row>
    <row r="12351" spans="1:9" ht="15.75" customHeight="1">
      <c r="A12351" s="52">
        <v>12435</v>
      </c>
      <c r="B12351" s="52" t="s">
        <v>15219</v>
      </c>
      <c r="C12351" s="52" t="s">
        <v>10358</v>
      </c>
      <c r="D12351" s="808">
        <v>302.75</v>
      </c>
      <c r="E12351" s="757"/>
      <c r="F12351" s="757"/>
      <c r="G12351" s="757"/>
      <c r="H12351" s="757"/>
      <c r="I12351" s="757"/>
    </row>
    <row r="12352" spans="1:9" ht="15.75" customHeight="1">
      <c r="A12352" s="52">
        <v>12437</v>
      </c>
      <c r="B12352" s="52" t="s">
        <v>15220</v>
      </c>
      <c r="C12352" s="52" t="s">
        <v>10358</v>
      </c>
      <c r="D12352" s="808">
        <v>244.51</v>
      </c>
      <c r="E12352" s="757"/>
      <c r="F12352" s="757"/>
      <c r="G12352" s="757"/>
      <c r="H12352" s="757"/>
      <c r="I12352" s="757"/>
    </row>
    <row r="12353" spans="1:9" ht="15.75" customHeight="1">
      <c r="A12353" s="52">
        <v>12439</v>
      </c>
      <c r="B12353" s="52" t="s">
        <v>15221</v>
      </c>
      <c r="C12353" s="52" t="s">
        <v>10358</v>
      </c>
      <c r="D12353" s="808">
        <v>78.47</v>
      </c>
      <c r="E12353" s="757"/>
      <c r="F12353" s="757"/>
      <c r="G12353" s="757"/>
      <c r="H12353" s="757"/>
      <c r="I12353" s="757"/>
    </row>
    <row r="12354" spans="1:9" ht="15.75" customHeight="1">
      <c r="A12354" s="52">
        <v>12438</v>
      </c>
      <c r="B12354" s="52" t="s">
        <v>15222</v>
      </c>
      <c r="C12354" s="52" t="s">
        <v>10358</v>
      </c>
      <c r="D12354" s="808">
        <v>442.49</v>
      </c>
      <c r="E12354" s="757"/>
      <c r="F12354" s="757"/>
      <c r="G12354" s="757"/>
      <c r="H12354" s="757"/>
      <c r="I12354" s="757"/>
    </row>
    <row r="12355" spans="1:9" ht="15.75" customHeight="1">
      <c r="A12355" s="52">
        <v>12436</v>
      </c>
      <c r="B12355" s="52" t="s">
        <v>15223</v>
      </c>
      <c r="C12355" s="52" t="s">
        <v>10358</v>
      </c>
      <c r="D12355" s="808">
        <v>558.95000000000005</v>
      </c>
      <c r="E12355" s="757"/>
      <c r="F12355" s="757"/>
      <c r="G12355" s="757"/>
      <c r="H12355" s="757"/>
      <c r="I12355" s="757"/>
    </row>
    <row r="12356" spans="1:9" ht="15.75" customHeight="1">
      <c r="A12356" s="52">
        <v>36357</v>
      </c>
      <c r="B12356" s="52" t="s">
        <v>15224</v>
      </c>
      <c r="C12356" s="52" t="s">
        <v>10358</v>
      </c>
      <c r="D12356" s="808">
        <v>143.72999999999999</v>
      </c>
      <c r="E12356" s="757"/>
      <c r="F12356" s="757"/>
      <c r="G12356" s="757"/>
      <c r="H12356" s="757"/>
      <c r="I12356" s="757"/>
    </row>
    <row r="12357" spans="1:9" ht="15.75" customHeight="1">
      <c r="A12357" s="52">
        <v>12424</v>
      </c>
      <c r="B12357" s="52" t="s">
        <v>15225</v>
      </c>
      <c r="C12357" s="52" t="s">
        <v>10358</v>
      </c>
      <c r="D12357" s="808">
        <v>100.72</v>
      </c>
      <c r="E12357" s="757"/>
      <c r="F12357" s="757"/>
      <c r="G12357" s="757"/>
      <c r="H12357" s="757"/>
      <c r="I12357" s="757"/>
    </row>
    <row r="12358" spans="1:9" ht="15.75" customHeight="1">
      <c r="A12358" s="52">
        <v>12440</v>
      </c>
      <c r="B12358" s="52" t="s">
        <v>15226</v>
      </c>
      <c r="C12358" s="52" t="s">
        <v>10358</v>
      </c>
      <c r="D12358" s="808">
        <v>97.35</v>
      </c>
      <c r="E12358" s="757"/>
      <c r="F12358" s="757"/>
      <c r="G12358" s="757"/>
      <c r="H12358" s="757"/>
      <c r="I12358" s="757"/>
    </row>
    <row r="12359" spans="1:9" ht="15.75" customHeight="1">
      <c r="A12359" s="52">
        <v>9884</v>
      </c>
      <c r="B12359" s="52" t="s">
        <v>15227</v>
      </c>
      <c r="C12359" s="52" t="s">
        <v>10358</v>
      </c>
      <c r="D12359" s="808">
        <v>72.62</v>
      </c>
      <c r="E12359" s="757"/>
      <c r="F12359" s="757"/>
      <c r="G12359" s="757"/>
      <c r="H12359" s="757"/>
      <c r="I12359" s="757"/>
    </row>
    <row r="12360" spans="1:9" ht="15.75" customHeight="1">
      <c r="A12360" s="52">
        <v>9888</v>
      </c>
      <c r="B12360" s="52" t="s">
        <v>15228</v>
      </c>
      <c r="C12360" s="52" t="s">
        <v>10358</v>
      </c>
      <c r="D12360" s="808">
        <v>58.34</v>
      </c>
      <c r="E12360" s="757"/>
      <c r="F12360" s="757"/>
      <c r="G12360" s="757"/>
      <c r="H12360" s="757"/>
      <c r="I12360" s="757"/>
    </row>
    <row r="12361" spans="1:9" ht="15.75" customHeight="1">
      <c r="A12361" s="52">
        <v>9883</v>
      </c>
      <c r="B12361" s="52" t="s">
        <v>15229</v>
      </c>
      <c r="C12361" s="52" t="s">
        <v>10358</v>
      </c>
      <c r="D12361" s="808">
        <v>25.46</v>
      </c>
      <c r="E12361" s="757"/>
      <c r="F12361" s="757"/>
      <c r="G12361" s="757"/>
      <c r="H12361" s="757"/>
      <c r="I12361" s="757"/>
    </row>
    <row r="12362" spans="1:9" ht="15.75" customHeight="1">
      <c r="A12362" s="52">
        <v>9886</v>
      </c>
      <c r="B12362" s="52" t="s">
        <v>15230</v>
      </c>
      <c r="C12362" s="52" t="s">
        <v>10358</v>
      </c>
      <c r="D12362" s="808">
        <v>34.869999999999997</v>
      </c>
      <c r="E12362" s="757"/>
      <c r="F12362" s="757"/>
      <c r="G12362" s="757"/>
      <c r="H12362" s="757"/>
      <c r="I12362" s="757"/>
    </row>
    <row r="12363" spans="1:9" ht="15.75" customHeight="1">
      <c r="A12363" s="52">
        <v>9889</v>
      </c>
      <c r="B12363" s="52" t="s">
        <v>15231</v>
      </c>
      <c r="C12363" s="52" t="s">
        <v>10358</v>
      </c>
      <c r="D12363" s="808">
        <v>176.67</v>
      </c>
      <c r="E12363" s="757"/>
      <c r="F12363" s="757"/>
      <c r="G12363" s="757"/>
      <c r="H12363" s="757"/>
      <c r="I12363" s="757"/>
    </row>
    <row r="12364" spans="1:9" ht="15.75" customHeight="1">
      <c r="A12364" s="52">
        <v>9887</v>
      </c>
      <c r="B12364" s="52" t="s">
        <v>15232</v>
      </c>
      <c r="C12364" s="52" t="s">
        <v>10358</v>
      </c>
      <c r="D12364" s="808">
        <v>106.78</v>
      </c>
      <c r="E12364" s="757"/>
      <c r="F12364" s="757"/>
      <c r="G12364" s="757"/>
      <c r="H12364" s="757"/>
      <c r="I12364" s="757"/>
    </row>
    <row r="12365" spans="1:9" ht="15.75" customHeight="1">
      <c r="A12365" s="52">
        <v>9885</v>
      </c>
      <c r="B12365" s="52" t="s">
        <v>15233</v>
      </c>
      <c r="C12365" s="52" t="s">
        <v>10358</v>
      </c>
      <c r="D12365" s="808">
        <v>33.71</v>
      </c>
      <c r="E12365" s="757"/>
      <c r="F12365" s="757"/>
      <c r="G12365" s="757"/>
      <c r="H12365" s="757"/>
      <c r="I12365" s="757"/>
    </row>
    <row r="12366" spans="1:9" ht="15.75" customHeight="1">
      <c r="A12366" s="52">
        <v>9890</v>
      </c>
      <c r="B12366" s="52" t="s">
        <v>15234</v>
      </c>
      <c r="C12366" s="52" t="s">
        <v>10358</v>
      </c>
      <c r="D12366" s="808">
        <v>273.7</v>
      </c>
      <c r="E12366" s="757"/>
      <c r="F12366" s="757"/>
      <c r="G12366" s="757"/>
      <c r="H12366" s="757"/>
      <c r="I12366" s="757"/>
    </row>
    <row r="12367" spans="1:9" ht="15.75" customHeight="1">
      <c r="A12367" s="52">
        <v>9891</v>
      </c>
      <c r="B12367" s="52" t="s">
        <v>15235</v>
      </c>
      <c r="C12367" s="52" t="s">
        <v>10358</v>
      </c>
      <c r="D12367" s="808">
        <v>384.23</v>
      </c>
      <c r="E12367" s="757"/>
      <c r="F12367" s="757"/>
      <c r="G12367" s="757"/>
      <c r="H12367" s="757"/>
      <c r="I12367" s="757"/>
    </row>
    <row r="12368" spans="1:9" ht="15.75" customHeight="1">
      <c r="A12368" s="52">
        <v>39292</v>
      </c>
      <c r="B12368" s="52" t="s">
        <v>15236</v>
      </c>
      <c r="C12368" s="52" t="s">
        <v>10358</v>
      </c>
      <c r="D12368" s="808">
        <v>8.18</v>
      </c>
      <c r="E12368" s="757"/>
      <c r="F12368" s="757"/>
      <c r="G12368" s="757"/>
      <c r="H12368" s="757"/>
      <c r="I12368" s="757"/>
    </row>
    <row r="12369" spans="1:9" ht="15.75" customHeight="1">
      <c r="A12369" s="52">
        <v>39293</v>
      </c>
      <c r="B12369" s="52" t="s">
        <v>15237</v>
      </c>
      <c r="C12369" s="52" t="s">
        <v>10358</v>
      </c>
      <c r="D12369" s="808">
        <v>13.19</v>
      </c>
      <c r="E12369" s="757"/>
      <c r="F12369" s="757"/>
      <c r="G12369" s="757"/>
      <c r="H12369" s="757"/>
      <c r="I12369" s="757"/>
    </row>
    <row r="12370" spans="1:9" ht="15.75" customHeight="1">
      <c r="A12370" s="52">
        <v>39294</v>
      </c>
      <c r="B12370" s="52" t="s">
        <v>15238</v>
      </c>
      <c r="C12370" s="52" t="s">
        <v>10358</v>
      </c>
      <c r="D12370" s="808">
        <v>13.19</v>
      </c>
      <c r="E12370" s="757"/>
      <c r="F12370" s="757"/>
      <c r="G12370" s="757"/>
      <c r="H12370" s="757"/>
      <c r="I12370" s="757"/>
    </row>
    <row r="12371" spans="1:9" ht="15.75" customHeight="1">
      <c r="A12371" s="52">
        <v>39295</v>
      </c>
      <c r="B12371" s="52" t="s">
        <v>15239</v>
      </c>
      <c r="C12371" s="52" t="s">
        <v>10358</v>
      </c>
      <c r="D12371" s="808">
        <v>22.5</v>
      </c>
      <c r="E12371" s="757"/>
      <c r="F12371" s="757"/>
      <c r="G12371" s="757"/>
      <c r="H12371" s="757"/>
      <c r="I12371" s="757"/>
    </row>
    <row r="12372" spans="1:9" ht="15.75" customHeight="1">
      <c r="A12372" s="52">
        <v>36313</v>
      </c>
      <c r="B12372" s="52" t="s">
        <v>15240</v>
      </c>
      <c r="C12372" s="52" t="s">
        <v>10358</v>
      </c>
      <c r="D12372" s="808">
        <v>15.04</v>
      </c>
      <c r="E12372" s="757"/>
      <c r="F12372" s="757"/>
      <c r="G12372" s="757"/>
      <c r="H12372" s="757"/>
      <c r="I12372" s="757"/>
    </row>
    <row r="12373" spans="1:9" ht="15.75" customHeight="1">
      <c r="A12373" s="52">
        <v>36316</v>
      </c>
      <c r="B12373" s="52" t="s">
        <v>15241</v>
      </c>
      <c r="C12373" s="52" t="s">
        <v>10358</v>
      </c>
      <c r="D12373" s="808">
        <v>23.42</v>
      </c>
      <c r="E12373" s="757"/>
      <c r="F12373" s="757"/>
      <c r="G12373" s="757"/>
      <c r="H12373" s="757"/>
      <c r="I12373" s="757"/>
    </row>
    <row r="12374" spans="1:9" ht="15.75" customHeight="1">
      <c r="A12374" s="52">
        <v>64</v>
      </c>
      <c r="B12374" s="52" t="s">
        <v>15242</v>
      </c>
      <c r="C12374" s="52" t="s">
        <v>10358</v>
      </c>
      <c r="D12374" s="808">
        <v>4.66</v>
      </c>
      <c r="E12374" s="757"/>
      <c r="F12374" s="757"/>
      <c r="G12374" s="757"/>
      <c r="H12374" s="757"/>
      <c r="I12374" s="757"/>
    </row>
    <row r="12375" spans="1:9" ht="15.75" customHeight="1">
      <c r="A12375" s="52">
        <v>37423</v>
      </c>
      <c r="B12375" s="52" t="s">
        <v>15243</v>
      </c>
      <c r="C12375" s="52" t="s">
        <v>10358</v>
      </c>
      <c r="D12375" s="808">
        <v>11.51</v>
      </c>
      <c r="E12375" s="757"/>
      <c r="F12375" s="757"/>
      <c r="G12375" s="757"/>
      <c r="H12375" s="757"/>
      <c r="I12375" s="757"/>
    </row>
    <row r="12376" spans="1:9" ht="15.75" customHeight="1">
      <c r="A12376" s="52">
        <v>39296</v>
      </c>
      <c r="B12376" s="52" t="s">
        <v>15244</v>
      </c>
      <c r="C12376" s="52" t="s">
        <v>10358</v>
      </c>
      <c r="D12376" s="808">
        <v>6.32</v>
      </c>
      <c r="E12376" s="757"/>
      <c r="F12376" s="757"/>
      <c r="G12376" s="757"/>
      <c r="H12376" s="757"/>
      <c r="I12376" s="757"/>
    </row>
    <row r="12377" spans="1:9" ht="15.75" customHeight="1">
      <c r="A12377" s="52">
        <v>39297</v>
      </c>
      <c r="B12377" s="52" t="s">
        <v>15245</v>
      </c>
      <c r="C12377" s="52" t="s">
        <v>10358</v>
      </c>
      <c r="D12377" s="808">
        <v>9.0299999999999994</v>
      </c>
      <c r="E12377" s="757"/>
      <c r="F12377" s="757"/>
      <c r="G12377" s="757"/>
      <c r="H12377" s="757"/>
      <c r="I12377" s="757"/>
    </row>
    <row r="12378" spans="1:9" ht="15.75" customHeight="1">
      <c r="A12378" s="52">
        <v>39298</v>
      </c>
      <c r="B12378" s="52" t="s">
        <v>15246</v>
      </c>
      <c r="C12378" s="52" t="s">
        <v>10358</v>
      </c>
      <c r="D12378" s="808">
        <v>15.91</v>
      </c>
      <c r="E12378" s="757"/>
      <c r="F12378" s="757"/>
      <c r="G12378" s="757"/>
      <c r="H12378" s="757"/>
      <c r="I12378" s="757"/>
    </row>
    <row r="12379" spans="1:9" ht="15.75" customHeight="1">
      <c r="A12379" s="52">
        <v>39299</v>
      </c>
      <c r="B12379" s="52" t="s">
        <v>15247</v>
      </c>
      <c r="C12379" s="52" t="s">
        <v>10358</v>
      </c>
      <c r="D12379" s="808">
        <v>27.07</v>
      </c>
      <c r="E12379" s="757"/>
      <c r="F12379" s="757"/>
      <c r="G12379" s="757"/>
      <c r="H12379" s="757"/>
      <c r="I12379" s="757"/>
    </row>
    <row r="12380" spans="1:9" ht="15.75" customHeight="1">
      <c r="A12380" s="52">
        <v>9892</v>
      </c>
      <c r="B12380" s="52" t="s">
        <v>15248</v>
      </c>
      <c r="C12380" s="52" t="s">
        <v>10358</v>
      </c>
      <c r="D12380" s="808">
        <v>7.84</v>
      </c>
      <c r="E12380" s="757"/>
      <c r="F12380" s="757"/>
      <c r="G12380" s="757"/>
      <c r="H12380" s="757"/>
      <c r="I12380" s="757"/>
    </row>
    <row r="12381" spans="1:9" ht="15.75" customHeight="1">
      <c r="A12381" s="52">
        <v>9901</v>
      </c>
      <c r="B12381" s="52" t="s">
        <v>15249</v>
      </c>
      <c r="C12381" s="52" t="s">
        <v>10358</v>
      </c>
      <c r="D12381" s="808">
        <v>37.92</v>
      </c>
      <c r="E12381" s="757"/>
      <c r="F12381" s="757"/>
      <c r="G12381" s="757"/>
      <c r="H12381" s="757"/>
      <c r="I12381" s="757"/>
    </row>
    <row r="12382" spans="1:9" ht="15.75" customHeight="1">
      <c r="A12382" s="52">
        <v>9900</v>
      </c>
      <c r="B12382" s="52" t="s">
        <v>15250</v>
      </c>
      <c r="C12382" s="52" t="s">
        <v>10358</v>
      </c>
      <c r="D12382" s="808">
        <v>21.97</v>
      </c>
      <c r="E12382" s="757"/>
      <c r="F12382" s="757"/>
      <c r="G12382" s="757"/>
      <c r="H12382" s="757"/>
      <c r="I12382" s="757"/>
    </row>
    <row r="12383" spans="1:9" ht="15.75" customHeight="1">
      <c r="A12383" s="52">
        <v>9899</v>
      </c>
      <c r="B12383" s="52" t="s">
        <v>15251</v>
      </c>
      <c r="C12383" s="52" t="s">
        <v>10358</v>
      </c>
      <c r="D12383" s="808">
        <v>9.85</v>
      </c>
      <c r="E12383" s="757"/>
      <c r="F12383" s="757"/>
      <c r="G12383" s="757"/>
      <c r="H12383" s="757"/>
      <c r="I12383" s="757"/>
    </row>
    <row r="12384" spans="1:9" ht="15.75" customHeight="1">
      <c r="A12384" s="52">
        <v>9908</v>
      </c>
      <c r="B12384" s="52" t="s">
        <v>15252</v>
      </c>
      <c r="C12384" s="52" t="s">
        <v>10358</v>
      </c>
      <c r="D12384" s="808">
        <v>442.98</v>
      </c>
      <c r="E12384" s="757"/>
      <c r="F12384" s="757"/>
      <c r="G12384" s="757"/>
      <c r="H12384" s="757"/>
      <c r="I12384" s="757"/>
    </row>
    <row r="12385" spans="1:9" ht="15.75" customHeight="1">
      <c r="A12385" s="52">
        <v>9905</v>
      </c>
      <c r="B12385" s="52" t="s">
        <v>15253</v>
      </c>
      <c r="C12385" s="52" t="s">
        <v>10358</v>
      </c>
      <c r="D12385" s="808">
        <v>7.71</v>
      </c>
      <c r="E12385" s="757"/>
      <c r="F12385" s="757"/>
      <c r="G12385" s="757"/>
      <c r="H12385" s="757"/>
      <c r="I12385" s="757"/>
    </row>
    <row r="12386" spans="1:9" ht="15.75" customHeight="1">
      <c r="A12386" s="52">
        <v>9906</v>
      </c>
      <c r="B12386" s="52" t="s">
        <v>15254</v>
      </c>
      <c r="C12386" s="52" t="s">
        <v>10358</v>
      </c>
      <c r="D12386" s="808">
        <v>9.2899999999999991</v>
      </c>
      <c r="E12386" s="757"/>
      <c r="F12386" s="757"/>
      <c r="G12386" s="757"/>
      <c r="H12386" s="757"/>
      <c r="I12386" s="757"/>
    </row>
    <row r="12387" spans="1:9" ht="15.75" customHeight="1">
      <c r="A12387" s="52">
        <v>9895</v>
      </c>
      <c r="B12387" s="52" t="s">
        <v>15255</v>
      </c>
      <c r="C12387" s="52" t="s">
        <v>10358</v>
      </c>
      <c r="D12387" s="808">
        <v>15.65</v>
      </c>
      <c r="E12387" s="757"/>
      <c r="F12387" s="757"/>
      <c r="G12387" s="757"/>
      <c r="H12387" s="757"/>
      <c r="I12387" s="757"/>
    </row>
    <row r="12388" spans="1:9" ht="15.75" customHeight="1">
      <c r="A12388" s="52">
        <v>9894</v>
      </c>
      <c r="B12388" s="52" t="s">
        <v>15256</v>
      </c>
      <c r="C12388" s="52" t="s">
        <v>10358</v>
      </c>
      <c r="D12388" s="808">
        <v>30.1</v>
      </c>
      <c r="E12388" s="757"/>
      <c r="F12388" s="757"/>
      <c r="G12388" s="757"/>
      <c r="H12388" s="757"/>
      <c r="I12388" s="757"/>
    </row>
    <row r="12389" spans="1:9" ht="15.75" customHeight="1">
      <c r="A12389" s="52">
        <v>9897</v>
      </c>
      <c r="B12389" s="52" t="s">
        <v>15257</v>
      </c>
      <c r="C12389" s="52" t="s">
        <v>10358</v>
      </c>
      <c r="D12389" s="808">
        <v>32.14</v>
      </c>
      <c r="E12389" s="757"/>
      <c r="F12389" s="757"/>
      <c r="G12389" s="757"/>
      <c r="H12389" s="757"/>
      <c r="I12389" s="757"/>
    </row>
    <row r="12390" spans="1:9" ht="15.75" customHeight="1">
      <c r="A12390" s="52">
        <v>9910</v>
      </c>
      <c r="B12390" s="52" t="s">
        <v>15258</v>
      </c>
      <c r="C12390" s="52" t="s">
        <v>10358</v>
      </c>
      <c r="D12390" s="808">
        <v>83.62</v>
      </c>
      <c r="E12390" s="757"/>
      <c r="F12390" s="757"/>
      <c r="G12390" s="757"/>
      <c r="H12390" s="757"/>
      <c r="I12390" s="757"/>
    </row>
    <row r="12391" spans="1:9" ht="15.75" customHeight="1">
      <c r="A12391" s="52">
        <v>9909</v>
      </c>
      <c r="B12391" s="52" t="s">
        <v>15259</v>
      </c>
      <c r="C12391" s="52" t="s">
        <v>10358</v>
      </c>
      <c r="D12391" s="808">
        <v>170.29</v>
      </c>
      <c r="E12391" s="757"/>
      <c r="F12391" s="757"/>
      <c r="G12391" s="757"/>
      <c r="H12391" s="757"/>
      <c r="I12391" s="757"/>
    </row>
    <row r="12392" spans="1:9" ht="15.75" customHeight="1">
      <c r="A12392" s="52">
        <v>9907</v>
      </c>
      <c r="B12392" s="52" t="s">
        <v>15260</v>
      </c>
      <c r="C12392" s="52" t="s">
        <v>10358</v>
      </c>
      <c r="D12392" s="808">
        <v>201.06</v>
      </c>
      <c r="E12392" s="757"/>
      <c r="F12392" s="757"/>
      <c r="G12392" s="757"/>
      <c r="H12392" s="757"/>
      <c r="I12392" s="757"/>
    </row>
    <row r="12393" spans="1:9" ht="15.75" customHeight="1">
      <c r="A12393" s="52">
        <v>20973</v>
      </c>
      <c r="B12393" s="52" t="s">
        <v>15261</v>
      </c>
      <c r="C12393" s="52" t="s">
        <v>10358</v>
      </c>
      <c r="D12393" s="808">
        <v>110.23</v>
      </c>
      <c r="E12393" s="757"/>
      <c r="F12393" s="757"/>
      <c r="G12393" s="757"/>
      <c r="H12393" s="757"/>
      <c r="I12393" s="757"/>
    </row>
    <row r="12394" spans="1:9" ht="15.75" customHeight="1">
      <c r="A12394" s="52">
        <v>20974</v>
      </c>
      <c r="B12394" s="52" t="s">
        <v>15262</v>
      </c>
      <c r="C12394" s="52" t="s">
        <v>10358</v>
      </c>
      <c r="D12394" s="808">
        <v>157.71</v>
      </c>
      <c r="E12394" s="757"/>
      <c r="F12394" s="757"/>
      <c r="G12394" s="757"/>
      <c r="H12394" s="757"/>
      <c r="I12394" s="757"/>
    </row>
    <row r="12395" spans="1:9" ht="15.75" customHeight="1">
      <c r="A12395" s="52">
        <v>37989</v>
      </c>
      <c r="B12395" s="52" t="s">
        <v>15263</v>
      </c>
      <c r="C12395" s="52" t="s">
        <v>10358</v>
      </c>
      <c r="D12395" s="808">
        <v>15.36</v>
      </c>
      <c r="E12395" s="757"/>
      <c r="F12395" s="757"/>
      <c r="G12395" s="757"/>
      <c r="H12395" s="757"/>
      <c r="I12395" s="757"/>
    </row>
    <row r="12396" spans="1:9" ht="15.75" customHeight="1">
      <c r="A12396" s="52">
        <v>37990</v>
      </c>
      <c r="B12396" s="52" t="s">
        <v>15264</v>
      </c>
      <c r="C12396" s="52" t="s">
        <v>10358</v>
      </c>
      <c r="D12396" s="808">
        <v>16.93</v>
      </c>
      <c r="E12396" s="757"/>
      <c r="F12396" s="757"/>
      <c r="G12396" s="757"/>
      <c r="H12396" s="757"/>
      <c r="I12396" s="757"/>
    </row>
    <row r="12397" spans="1:9" ht="15.75" customHeight="1">
      <c r="A12397" s="52">
        <v>37991</v>
      </c>
      <c r="B12397" s="52" t="s">
        <v>15265</v>
      </c>
      <c r="C12397" s="52" t="s">
        <v>10358</v>
      </c>
      <c r="D12397" s="808">
        <v>22.54</v>
      </c>
      <c r="E12397" s="757"/>
      <c r="F12397" s="757"/>
      <c r="G12397" s="757"/>
      <c r="H12397" s="757"/>
      <c r="I12397" s="757"/>
    </row>
    <row r="12398" spans="1:9" ht="15.75" customHeight="1">
      <c r="A12398" s="52">
        <v>37992</v>
      </c>
      <c r="B12398" s="52" t="s">
        <v>15266</v>
      </c>
      <c r="C12398" s="52" t="s">
        <v>10358</v>
      </c>
      <c r="D12398" s="808">
        <v>34.97</v>
      </c>
      <c r="E12398" s="757"/>
      <c r="F12398" s="757"/>
      <c r="G12398" s="757"/>
      <c r="H12398" s="757"/>
      <c r="I12398" s="757"/>
    </row>
    <row r="12399" spans="1:9" ht="15.75" customHeight="1">
      <c r="A12399" s="52">
        <v>37993</v>
      </c>
      <c r="B12399" s="52" t="s">
        <v>15267</v>
      </c>
      <c r="C12399" s="52" t="s">
        <v>10358</v>
      </c>
      <c r="D12399" s="808">
        <v>53.07</v>
      </c>
      <c r="E12399" s="757"/>
      <c r="F12399" s="757"/>
      <c r="G12399" s="757"/>
      <c r="H12399" s="757"/>
      <c r="I12399" s="757"/>
    </row>
    <row r="12400" spans="1:9" ht="15.75" customHeight="1">
      <c r="A12400" s="52">
        <v>37994</v>
      </c>
      <c r="B12400" s="52" t="s">
        <v>15268</v>
      </c>
      <c r="C12400" s="52" t="s">
        <v>10358</v>
      </c>
      <c r="D12400" s="808">
        <v>126.36</v>
      </c>
      <c r="E12400" s="757"/>
      <c r="F12400" s="757"/>
      <c r="G12400" s="757"/>
      <c r="H12400" s="757"/>
      <c r="I12400" s="757"/>
    </row>
    <row r="12401" spans="1:9" ht="15.75" customHeight="1">
      <c r="A12401" s="52">
        <v>37995</v>
      </c>
      <c r="B12401" s="52" t="s">
        <v>15269</v>
      </c>
      <c r="C12401" s="52" t="s">
        <v>10358</v>
      </c>
      <c r="D12401" s="808">
        <v>164.71</v>
      </c>
      <c r="E12401" s="757"/>
      <c r="F12401" s="757"/>
      <c r="G12401" s="757"/>
      <c r="H12401" s="757"/>
      <c r="I12401" s="757"/>
    </row>
    <row r="12402" spans="1:9" ht="15.75" customHeight="1">
      <c r="A12402" s="52">
        <v>37996</v>
      </c>
      <c r="B12402" s="52" t="s">
        <v>15270</v>
      </c>
      <c r="C12402" s="52" t="s">
        <v>10358</v>
      </c>
      <c r="D12402" s="808">
        <v>250.81</v>
      </c>
      <c r="E12402" s="757"/>
      <c r="F12402" s="757"/>
      <c r="G12402" s="757"/>
      <c r="H12402" s="757"/>
      <c r="I12402" s="757"/>
    </row>
    <row r="12403" spans="1:9" ht="15.75" customHeight="1">
      <c r="A12403" s="52">
        <v>13883</v>
      </c>
      <c r="B12403" s="52" t="s">
        <v>15271</v>
      </c>
      <c r="C12403" s="52" t="s">
        <v>10358</v>
      </c>
      <c r="D12403" s="967">
        <v>124216.22</v>
      </c>
      <c r="E12403" s="757"/>
      <c r="F12403" s="757"/>
      <c r="G12403" s="757"/>
      <c r="H12403" s="757"/>
      <c r="I12403" s="757"/>
    </row>
    <row r="12404" spans="1:9" ht="15.75" customHeight="1">
      <c r="A12404" s="52">
        <v>38604</v>
      </c>
      <c r="B12404" s="52" t="s">
        <v>15272</v>
      </c>
      <c r="C12404" s="52" t="s">
        <v>10358</v>
      </c>
      <c r="D12404" s="967">
        <v>154709.66</v>
      </c>
      <c r="E12404" s="757"/>
      <c r="F12404" s="757"/>
      <c r="G12404" s="757"/>
      <c r="H12404" s="757"/>
      <c r="I12404" s="757"/>
    </row>
    <row r="12405" spans="1:9" ht="15.75" customHeight="1">
      <c r="A12405" s="52">
        <v>10601</v>
      </c>
      <c r="B12405" s="52" t="s">
        <v>15273</v>
      </c>
      <c r="C12405" s="52" t="s">
        <v>10358</v>
      </c>
      <c r="D12405" s="967">
        <v>3009411.44</v>
      </c>
      <c r="E12405" s="757"/>
      <c r="F12405" s="757"/>
      <c r="G12405" s="757"/>
      <c r="H12405" s="757"/>
      <c r="I12405" s="757"/>
    </row>
    <row r="12406" spans="1:9" ht="15.75" customHeight="1">
      <c r="A12406" s="52">
        <v>44469</v>
      </c>
      <c r="B12406" s="52" t="s">
        <v>15274</v>
      </c>
      <c r="C12406" s="52" t="s">
        <v>10358</v>
      </c>
      <c r="D12406" s="967">
        <v>7923674.1100000003</v>
      </c>
      <c r="E12406" s="757"/>
      <c r="F12406" s="757"/>
      <c r="G12406" s="757"/>
      <c r="H12406" s="757"/>
      <c r="I12406" s="757"/>
    </row>
    <row r="12407" spans="1:9" ht="15.75" customHeight="1">
      <c r="A12407" s="52">
        <v>13894</v>
      </c>
      <c r="B12407" s="52" t="s">
        <v>15275</v>
      </c>
      <c r="C12407" s="52" t="s">
        <v>10358</v>
      </c>
      <c r="D12407" s="967">
        <v>392649.25</v>
      </c>
      <c r="E12407" s="757"/>
      <c r="F12407" s="757"/>
      <c r="G12407" s="757"/>
      <c r="H12407" s="757"/>
      <c r="I12407" s="757"/>
    </row>
    <row r="12408" spans="1:9" ht="15.75" customHeight="1">
      <c r="A12408" s="52">
        <v>13895</v>
      </c>
      <c r="B12408" s="52" t="s">
        <v>15276</v>
      </c>
      <c r="C12408" s="52" t="s">
        <v>10358</v>
      </c>
      <c r="D12408" s="967">
        <v>527982.35</v>
      </c>
      <c r="E12408" s="757"/>
      <c r="F12408" s="757"/>
      <c r="G12408" s="757"/>
      <c r="H12408" s="757"/>
      <c r="I12408" s="757"/>
    </row>
    <row r="12409" spans="1:9" ht="15.75" customHeight="1">
      <c r="A12409" s="52">
        <v>13892</v>
      </c>
      <c r="B12409" s="52" t="s">
        <v>15277</v>
      </c>
      <c r="C12409" s="52" t="s">
        <v>10358</v>
      </c>
      <c r="D12409" s="967">
        <v>647029.46</v>
      </c>
      <c r="E12409" s="757"/>
      <c r="F12409" s="757"/>
      <c r="G12409" s="757"/>
      <c r="H12409" s="757"/>
      <c r="I12409" s="757"/>
    </row>
    <row r="12410" spans="1:9" ht="15.75" customHeight="1">
      <c r="A12410" s="52">
        <v>9914</v>
      </c>
      <c r="B12410" s="52" t="s">
        <v>15278</v>
      </c>
      <c r="C12410" s="52" t="s">
        <v>10358</v>
      </c>
      <c r="D12410" s="967">
        <v>700000</v>
      </c>
      <c r="E12410" s="757"/>
      <c r="F12410" s="757"/>
      <c r="G12410" s="757"/>
      <c r="H12410" s="757"/>
      <c r="I12410" s="757"/>
    </row>
    <row r="12411" spans="1:9" ht="15.75" customHeight="1">
      <c r="A12411" s="52">
        <v>36485</v>
      </c>
      <c r="B12411" s="52" t="s">
        <v>15279</v>
      </c>
      <c r="C12411" s="52" t="s">
        <v>10358</v>
      </c>
      <c r="D12411" s="967">
        <v>650997.5</v>
      </c>
      <c r="E12411" s="757"/>
      <c r="F12411" s="757"/>
      <c r="G12411" s="757"/>
      <c r="H12411" s="757"/>
      <c r="I12411" s="757"/>
    </row>
    <row r="12412" spans="1:9" ht="15.75" customHeight="1">
      <c r="A12412" s="52">
        <v>9912</v>
      </c>
      <c r="B12412" s="52" t="s">
        <v>15280</v>
      </c>
      <c r="C12412" s="52" t="s">
        <v>10358</v>
      </c>
      <c r="D12412" s="967">
        <v>2450000</v>
      </c>
      <c r="E12412" s="757"/>
      <c r="F12412" s="757"/>
      <c r="G12412" s="757"/>
      <c r="H12412" s="757"/>
      <c r="I12412" s="757"/>
    </row>
    <row r="12413" spans="1:9" ht="15.75" customHeight="1">
      <c r="A12413" s="52">
        <v>9921</v>
      </c>
      <c r="B12413" s="52" t="s">
        <v>15281</v>
      </c>
      <c r="C12413" s="52" t="s">
        <v>10358</v>
      </c>
      <c r="D12413" s="967">
        <v>1263825.8799999999</v>
      </c>
      <c r="E12413" s="757"/>
      <c r="F12413" s="757"/>
      <c r="G12413" s="757"/>
      <c r="H12413" s="757"/>
      <c r="I12413" s="757"/>
    </row>
    <row r="12414" spans="1:9" ht="15.75" customHeight="1">
      <c r="A12414" s="52">
        <v>21112</v>
      </c>
      <c r="B12414" s="52" t="s">
        <v>15282</v>
      </c>
      <c r="C12414" s="52" t="s">
        <v>10358</v>
      </c>
      <c r="D12414" s="808">
        <v>245.33</v>
      </c>
      <c r="E12414" s="757"/>
      <c r="F12414" s="757"/>
      <c r="G12414" s="757"/>
      <c r="H12414" s="757"/>
      <c r="I12414" s="757"/>
    </row>
    <row r="12415" spans="1:9" ht="15.75" customHeight="1">
      <c r="A12415" s="52">
        <v>10228</v>
      </c>
      <c r="B12415" s="52" t="s">
        <v>15283</v>
      </c>
      <c r="C12415" s="52" t="s">
        <v>10358</v>
      </c>
      <c r="D12415" s="808">
        <v>285</v>
      </c>
      <c r="E12415" s="757"/>
      <c r="F12415" s="757"/>
      <c r="G12415" s="757"/>
      <c r="H12415" s="757"/>
      <c r="I12415" s="757"/>
    </row>
    <row r="12416" spans="1:9" ht="15.75" customHeight="1">
      <c r="A12416" s="52">
        <v>11781</v>
      </c>
      <c r="B12416" s="52" t="s">
        <v>15284</v>
      </c>
      <c r="C12416" s="52" t="s">
        <v>10358</v>
      </c>
      <c r="D12416" s="808">
        <v>230.88</v>
      </c>
      <c r="E12416" s="757"/>
      <c r="F12416" s="757"/>
      <c r="G12416" s="757"/>
      <c r="H12416" s="757"/>
      <c r="I12416" s="757"/>
    </row>
    <row r="12417" spans="1:9" ht="15.75" customHeight="1">
      <c r="A12417" s="52">
        <v>37588</v>
      </c>
      <c r="B12417" s="52" t="s">
        <v>15285</v>
      </c>
      <c r="C12417" s="52" t="s">
        <v>10358</v>
      </c>
      <c r="D12417" s="808">
        <v>44.46</v>
      </c>
      <c r="E12417" s="757"/>
      <c r="F12417" s="757"/>
      <c r="G12417" s="757"/>
      <c r="H12417" s="757"/>
      <c r="I12417" s="757"/>
    </row>
    <row r="12418" spans="1:9" ht="15.75" customHeight="1">
      <c r="A12418" s="52">
        <v>11746</v>
      </c>
      <c r="B12418" s="52" t="s">
        <v>15286</v>
      </c>
      <c r="C12418" s="52" t="s">
        <v>10358</v>
      </c>
      <c r="D12418" s="808">
        <v>75.25</v>
      </c>
      <c r="E12418" s="757"/>
      <c r="F12418" s="757"/>
      <c r="G12418" s="757"/>
      <c r="H12418" s="757"/>
      <c r="I12418" s="757"/>
    </row>
    <row r="12419" spans="1:9" ht="15.75" customHeight="1">
      <c r="A12419" s="52">
        <v>11751</v>
      </c>
      <c r="B12419" s="52" t="s">
        <v>15287</v>
      </c>
      <c r="C12419" s="52" t="s">
        <v>10358</v>
      </c>
      <c r="D12419" s="808">
        <v>135.16</v>
      </c>
      <c r="E12419" s="757"/>
      <c r="F12419" s="757"/>
      <c r="G12419" s="757"/>
      <c r="H12419" s="757"/>
      <c r="I12419" s="757"/>
    </row>
    <row r="12420" spans="1:9" ht="15.75" customHeight="1">
      <c r="A12420" s="52">
        <v>11750</v>
      </c>
      <c r="B12420" s="52" t="s">
        <v>15288</v>
      </c>
      <c r="C12420" s="52" t="s">
        <v>10358</v>
      </c>
      <c r="D12420" s="808">
        <v>112.16</v>
      </c>
      <c r="E12420" s="757"/>
      <c r="F12420" s="757"/>
      <c r="G12420" s="757"/>
      <c r="H12420" s="757"/>
      <c r="I12420" s="757"/>
    </row>
    <row r="12421" spans="1:9" ht="15.75" customHeight="1">
      <c r="A12421" s="52">
        <v>11748</v>
      </c>
      <c r="B12421" s="52" t="s">
        <v>15289</v>
      </c>
      <c r="C12421" s="52" t="s">
        <v>10358</v>
      </c>
      <c r="D12421" s="808">
        <v>48.29</v>
      </c>
      <c r="E12421" s="757"/>
      <c r="F12421" s="757"/>
      <c r="G12421" s="757"/>
      <c r="H12421" s="757"/>
      <c r="I12421" s="757"/>
    </row>
    <row r="12422" spans="1:9" ht="15.75" customHeight="1">
      <c r="A12422" s="52">
        <v>11747</v>
      </c>
      <c r="B12422" s="52" t="s">
        <v>15290</v>
      </c>
      <c r="C12422" s="52" t="s">
        <v>10358</v>
      </c>
      <c r="D12422" s="808">
        <v>208.41</v>
      </c>
      <c r="E12422" s="757"/>
      <c r="F12422" s="757"/>
      <c r="G12422" s="757"/>
      <c r="H12422" s="757"/>
      <c r="I12422" s="757"/>
    </row>
    <row r="12423" spans="1:9" ht="15.75" customHeight="1">
      <c r="A12423" s="52">
        <v>11749</v>
      </c>
      <c r="B12423" s="52" t="s">
        <v>15291</v>
      </c>
      <c r="C12423" s="52" t="s">
        <v>10358</v>
      </c>
      <c r="D12423" s="808">
        <v>55.74</v>
      </c>
      <c r="E12423" s="757"/>
      <c r="F12423" s="757"/>
      <c r="G12423" s="757"/>
      <c r="H12423" s="757"/>
      <c r="I12423" s="757"/>
    </row>
    <row r="12424" spans="1:9" ht="15.75" customHeight="1">
      <c r="A12424" s="52">
        <v>10236</v>
      </c>
      <c r="B12424" s="52" t="s">
        <v>15292</v>
      </c>
      <c r="C12424" s="52" t="s">
        <v>10358</v>
      </c>
      <c r="D12424" s="808">
        <v>108.3</v>
      </c>
      <c r="E12424" s="757"/>
      <c r="F12424" s="757"/>
      <c r="G12424" s="757"/>
      <c r="H12424" s="757"/>
      <c r="I12424" s="757"/>
    </row>
    <row r="12425" spans="1:9" ht="15.75" customHeight="1">
      <c r="A12425" s="52">
        <v>10233</v>
      </c>
      <c r="B12425" s="52" t="s">
        <v>15293</v>
      </c>
      <c r="C12425" s="52" t="s">
        <v>10358</v>
      </c>
      <c r="D12425" s="808">
        <v>101.49</v>
      </c>
      <c r="E12425" s="757"/>
      <c r="F12425" s="757"/>
      <c r="G12425" s="757"/>
      <c r="H12425" s="757"/>
      <c r="I12425" s="757"/>
    </row>
    <row r="12426" spans="1:9" ht="15.75" customHeight="1">
      <c r="A12426" s="52">
        <v>10234</v>
      </c>
      <c r="B12426" s="52" t="s">
        <v>15294</v>
      </c>
      <c r="C12426" s="52" t="s">
        <v>10358</v>
      </c>
      <c r="D12426" s="808">
        <v>63.93</v>
      </c>
      <c r="E12426" s="757"/>
      <c r="F12426" s="757"/>
      <c r="G12426" s="757"/>
      <c r="H12426" s="757"/>
      <c r="I12426" s="757"/>
    </row>
    <row r="12427" spans="1:9" ht="15.75" customHeight="1">
      <c r="A12427" s="52">
        <v>10231</v>
      </c>
      <c r="B12427" s="52" t="s">
        <v>15295</v>
      </c>
      <c r="C12427" s="52" t="s">
        <v>10358</v>
      </c>
      <c r="D12427" s="808">
        <v>293.18</v>
      </c>
      <c r="E12427" s="757"/>
      <c r="F12427" s="757"/>
      <c r="G12427" s="757"/>
      <c r="H12427" s="757"/>
      <c r="I12427" s="757"/>
    </row>
    <row r="12428" spans="1:9" ht="15.75" customHeight="1">
      <c r="A12428" s="52">
        <v>10232</v>
      </c>
      <c r="B12428" s="52" t="s">
        <v>15296</v>
      </c>
      <c r="C12428" s="52" t="s">
        <v>10358</v>
      </c>
      <c r="D12428" s="808">
        <v>164.06</v>
      </c>
      <c r="E12428" s="757"/>
      <c r="F12428" s="757"/>
      <c r="G12428" s="757"/>
      <c r="H12428" s="757"/>
      <c r="I12428" s="757"/>
    </row>
    <row r="12429" spans="1:9" ht="15.75" customHeight="1">
      <c r="A12429" s="52">
        <v>10229</v>
      </c>
      <c r="B12429" s="52" t="s">
        <v>15297</v>
      </c>
      <c r="C12429" s="52" t="s">
        <v>10358</v>
      </c>
      <c r="D12429" s="808">
        <v>57.82</v>
      </c>
      <c r="E12429" s="757"/>
      <c r="F12429" s="757"/>
      <c r="G12429" s="757"/>
      <c r="H12429" s="757"/>
      <c r="I12429" s="757"/>
    </row>
    <row r="12430" spans="1:9" ht="15.75" customHeight="1">
      <c r="A12430" s="52">
        <v>10235</v>
      </c>
      <c r="B12430" s="52" t="s">
        <v>15298</v>
      </c>
      <c r="C12430" s="52" t="s">
        <v>10358</v>
      </c>
      <c r="D12430" s="808">
        <v>401.92</v>
      </c>
      <c r="E12430" s="757"/>
      <c r="F12430" s="757"/>
      <c r="G12430" s="757"/>
      <c r="H12430" s="757"/>
      <c r="I12430" s="757"/>
    </row>
    <row r="12431" spans="1:9" ht="15.75" customHeight="1">
      <c r="A12431" s="52">
        <v>10230</v>
      </c>
      <c r="B12431" s="52" t="s">
        <v>15299</v>
      </c>
      <c r="C12431" s="52" t="s">
        <v>10358</v>
      </c>
      <c r="D12431" s="808">
        <v>707.34</v>
      </c>
      <c r="E12431" s="757"/>
      <c r="F12431" s="757"/>
      <c r="G12431" s="757"/>
      <c r="H12431" s="757"/>
      <c r="I12431" s="757"/>
    </row>
    <row r="12432" spans="1:9" ht="15.75" customHeight="1">
      <c r="A12432" s="52">
        <v>10409</v>
      </c>
      <c r="B12432" s="52" t="s">
        <v>15300</v>
      </c>
      <c r="C12432" s="52" t="s">
        <v>10358</v>
      </c>
      <c r="D12432" s="808">
        <v>210.14</v>
      </c>
      <c r="E12432" s="757"/>
      <c r="F12432" s="757"/>
      <c r="G12432" s="757"/>
      <c r="H12432" s="757"/>
      <c r="I12432" s="757"/>
    </row>
    <row r="12433" spans="1:9" ht="15.75" customHeight="1">
      <c r="A12433" s="52">
        <v>10411</v>
      </c>
      <c r="B12433" s="52" t="s">
        <v>15301</v>
      </c>
      <c r="C12433" s="52" t="s">
        <v>10358</v>
      </c>
      <c r="D12433" s="808">
        <v>188.03</v>
      </c>
      <c r="E12433" s="757"/>
      <c r="F12433" s="757"/>
      <c r="G12433" s="757"/>
      <c r="H12433" s="757"/>
      <c r="I12433" s="757"/>
    </row>
    <row r="12434" spans="1:9" ht="15.75" customHeight="1">
      <c r="A12434" s="52">
        <v>10404</v>
      </c>
      <c r="B12434" s="52" t="s">
        <v>15302</v>
      </c>
      <c r="C12434" s="52" t="s">
        <v>10358</v>
      </c>
      <c r="D12434" s="808">
        <v>76.260000000000005</v>
      </c>
      <c r="E12434" s="757"/>
      <c r="F12434" s="757"/>
      <c r="G12434" s="757"/>
      <c r="H12434" s="757"/>
      <c r="I12434" s="757"/>
    </row>
    <row r="12435" spans="1:9" ht="15.75" customHeight="1">
      <c r="A12435" s="52">
        <v>10410</v>
      </c>
      <c r="B12435" s="52" t="s">
        <v>15303</v>
      </c>
      <c r="C12435" s="52" t="s">
        <v>10358</v>
      </c>
      <c r="D12435" s="808">
        <v>125.6</v>
      </c>
      <c r="E12435" s="757"/>
      <c r="F12435" s="757"/>
      <c r="G12435" s="757"/>
      <c r="H12435" s="757"/>
      <c r="I12435" s="757"/>
    </row>
    <row r="12436" spans="1:9" ht="15.75" customHeight="1">
      <c r="A12436" s="52">
        <v>10405</v>
      </c>
      <c r="B12436" s="52" t="s">
        <v>15304</v>
      </c>
      <c r="C12436" s="52" t="s">
        <v>10358</v>
      </c>
      <c r="D12436" s="808">
        <v>421.02</v>
      </c>
      <c r="E12436" s="757"/>
      <c r="F12436" s="757"/>
      <c r="G12436" s="757"/>
      <c r="H12436" s="757"/>
      <c r="I12436" s="757"/>
    </row>
    <row r="12437" spans="1:9" ht="15.75" customHeight="1">
      <c r="A12437" s="52">
        <v>10408</v>
      </c>
      <c r="B12437" s="52" t="s">
        <v>15305</v>
      </c>
      <c r="C12437" s="52" t="s">
        <v>10358</v>
      </c>
      <c r="D12437" s="808">
        <v>294.41000000000003</v>
      </c>
      <c r="E12437" s="757"/>
      <c r="F12437" s="757"/>
      <c r="G12437" s="757"/>
      <c r="H12437" s="757"/>
      <c r="I12437" s="757"/>
    </row>
    <row r="12438" spans="1:9" ht="15.75" customHeight="1">
      <c r="A12438" s="52">
        <v>10412</v>
      </c>
      <c r="B12438" s="52" t="s">
        <v>15306</v>
      </c>
      <c r="C12438" s="52" t="s">
        <v>10358</v>
      </c>
      <c r="D12438" s="808">
        <v>92.41</v>
      </c>
      <c r="E12438" s="757"/>
      <c r="F12438" s="757"/>
      <c r="G12438" s="757"/>
      <c r="H12438" s="757"/>
      <c r="I12438" s="757"/>
    </row>
    <row r="12439" spans="1:9" ht="15.75" customHeight="1">
      <c r="A12439" s="52">
        <v>10406</v>
      </c>
      <c r="B12439" s="52" t="s">
        <v>15307</v>
      </c>
      <c r="C12439" s="52" t="s">
        <v>10358</v>
      </c>
      <c r="D12439" s="808">
        <v>581.51</v>
      </c>
      <c r="E12439" s="757"/>
      <c r="F12439" s="757"/>
      <c r="G12439" s="757"/>
      <c r="H12439" s="757"/>
      <c r="I12439" s="757"/>
    </row>
    <row r="12440" spans="1:9" ht="15.75" customHeight="1">
      <c r="A12440" s="52">
        <v>10407</v>
      </c>
      <c r="B12440" s="52" t="s">
        <v>15308</v>
      </c>
      <c r="C12440" s="52" t="s">
        <v>10358</v>
      </c>
      <c r="D12440" s="808">
        <v>901.93</v>
      </c>
      <c r="E12440" s="757"/>
      <c r="F12440" s="757"/>
      <c r="G12440" s="757"/>
      <c r="H12440" s="757"/>
      <c r="I12440" s="757"/>
    </row>
    <row r="12441" spans="1:9" ht="15.75" customHeight="1">
      <c r="A12441" s="52">
        <v>10416</v>
      </c>
      <c r="B12441" s="52" t="s">
        <v>15309</v>
      </c>
      <c r="C12441" s="52" t="s">
        <v>10358</v>
      </c>
      <c r="D12441" s="808">
        <v>111.87</v>
      </c>
      <c r="E12441" s="757"/>
      <c r="F12441" s="757"/>
      <c r="G12441" s="757"/>
      <c r="H12441" s="757"/>
      <c r="I12441" s="757"/>
    </row>
    <row r="12442" spans="1:9" ht="15.75" customHeight="1">
      <c r="A12442" s="52">
        <v>10419</v>
      </c>
      <c r="B12442" s="52" t="s">
        <v>15310</v>
      </c>
      <c r="C12442" s="52" t="s">
        <v>10358</v>
      </c>
      <c r="D12442" s="808">
        <v>97.1</v>
      </c>
      <c r="E12442" s="757"/>
      <c r="F12442" s="757"/>
      <c r="G12442" s="757"/>
      <c r="H12442" s="757"/>
      <c r="I12442" s="757"/>
    </row>
    <row r="12443" spans="1:9" ht="15.75" customHeight="1">
      <c r="A12443" s="52">
        <v>21092</v>
      </c>
      <c r="B12443" s="52" t="s">
        <v>15311</v>
      </c>
      <c r="C12443" s="52" t="s">
        <v>10358</v>
      </c>
      <c r="D12443" s="808">
        <v>55.51</v>
      </c>
      <c r="E12443" s="757"/>
      <c r="F12443" s="757"/>
      <c r="G12443" s="757"/>
      <c r="H12443" s="757"/>
      <c r="I12443" s="757"/>
    </row>
    <row r="12444" spans="1:9" ht="15.75" customHeight="1">
      <c r="A12444" s="52">
        <v>10418</v>
      </c>
      <c r="B12444" s="52" t="s">
        <v>15312</v>
      </c>
      <c r="C12444" s="52" t="s">
        <v>10358</v>
      </c>
      <c r="D12444" s="808">
        <v>64.73</v>
      </c>
      <c r="E12444" s="757"/>
      <c r="F12444" s="757"/>
      <c r="G12444" s="757"/>
      <c r="H12444" s="757"/>
      <c r="I12444" s="757"/>
    </row>
    <row r="12445" spans="1:9" ht="15.75" customHeight="1">
      <c r="A12445" s="52">
        <v>12657</v>
      </c>
      <c r="B12445" s="52" t="s">
        <v>15313</v>
      </c>
      <c r="C12445" s="52" t="s">
        <v>10358</v>
      </c>
      <c r="D12445" s="808">
        <v>261.2</v>
      </c>
      <c r="E12445" s="757"/>
      <c r="F12445" s="757"/>
      <c r="G12445" s="757"/>
      <c r="H12445" s="757"/>
      <c r="I12445" s="757"/>
    </row>
    <row r="12446" spans="1:9" ht="15.75" customHeight="1">
      <c r="A12446" s="52">
        <v>10417</v>
      </c>
      <c r="B12446" s="52" t="s">
        <v>15314</v>
      </c>
      <c r="C12446" s="52" t="s">
        <v>10358</v>
      </c>
      <c r="D12446" s="808">
        <v>163</v>
      </c>
      <c r="E12446" s="757"/>
      <c r="F12446" s="757"/>
      <c r="G12446" s="757"/>
      <c r="H12446" s="757"/>
      <c r="I12446" s="757"/>
    </row>
    <row r="12447" spans="1:9" ht="15.75" customHeight="1">
      <c r="A12447" s="52">
        <v>10413</v>
      </c>
      <c r="B12447" s="52" t="s">
        <v>15315</v>
      </c>
      <c r="C12447" s="52" t="s">
        <v>10358</v>
      </c>
      <c r="D12447" s="808">
        <v>59.24</v>
      </c>
      <c r="E12447" s="757"/>
      <c r="F12447" s="757"/>
      <c r="G12447" s="757"/>
      <c r="H12447" s="757"/>
      <c r="I12447" s="757"/>
    </row>
    <row r="12448" spans="1:9" ht="15.75" customHeight="1">
      <c r="A12448" s="52">
        <v>10414</v>
      </c>
      <c r="B12448" s="52" t="s">
        <v>15316</v>
      </c>
      <c r="C12448" s="52" t="s">
        <v>10358</v>
      </c>
      <c r="D12448" s="808">
        <v>356.69</v>
      </c>
      <c r="E12448" s="757"/>
      <c r="F12448" s="757"/>
      <c r="G12448" s="757"/>
      <c r="H12448" s="757"/>
      <c r="I12448" s="757"/>
    </row>
    <row r="12449" spans="1:9" ht="15.75" customHeight="1">
      <c r="A12449" s="52">
        <v>10415</v>
      </c>
      <c r="B12449" s="52" t="s">
        <v>15317</v>
      </c>
      <c r="C12449" s="52" t="s">
        <v>10358</v>
      </c>
      <c r="D12449" s="808">
        <v>619.04999999999995</v>
      </c>
      <c r="E12449" s="757"/>
      <c r="F12449" s="757"/>
      <c r="G12449" s="757"/>
      <c r="H12449" s="757"/>
      <c r="I12449" s="757"/>
    </row>
    <row r="12450" spans="1:9" ht="15.75" customHeight="1">
      <c r="A12450" s="52">
        <v>38643</v>
      </c>
      <c r="B12450" s="52" t="s">
        <v>15318</v>
      </c>
      <c r="C12450" s="52" t="s">
        <v>10358</v>
      </c>
      <c r="D12450" s="808">
        <v>35.33</v>
      </c>
      <c r="E12450" s="757"/>
      <c r="F12450" s="757"/>
      <c r="G12450" s="757"/>
      <c r="H12450" s="757"/>
      <c r="I12450" s="757"/>
    </row>
    <row r="12451" spans="1:9" ht="15.75" customHeight="1">
      <c r="A12451" s="52">
        <v>6157</v>
      </c>
      <c r="B12451" s="52" t="s">
        <v>15319</v>
      </c>
      <c r="C12451" s="52" t="s">
        <v>10358</v>
      </c>
      <c r="D12451" s="808">
        <v>48.27</v>
      </c>
      <c r="E12451" s="757"/>
      <c r="F12451" s="757"/>
      <c r="G12451" s="757"/>
      <c r="H12451" s="757"/>
      <c r="I12451" s="757"/>
    </row>
    <row r="12452" spans="1:9" ht="15.75" customHeight="1">
      <c r="A12452" s="52">
        <v>6158</v>
      </c>
      <c r="B12452" s="52" t="s">
        <v>15320</v>
      </c>
      <c r="C12452" s="52" t="s">
        <v>10358</v>
      </c>
      <c r="D12452" s="808">
        <v>7.69</v>
      </c>
      <c r="E12452" s="757"/>
      <c r="F12452" s="757"/>
      <c r="G12452" s="757"/>
      <c r="H12452" s="757"/>
      <c r="I12452" s="757"/>
    </row>
    <row r="12453" spans="1:9" ht="15.75" customHeight="1">
      <c r="A12453" s="52">
        <v>6153</v>
      </c>
      <c r="B12453" s="52" t="s">
        <v>15321</v>
      </c>
      <c r="C12453" s="52" t="s">
        <v>10358</v>
      </c>
      <c r="D12453" s="808">
        <v>5.29</v>
      </c>
      <c r="E12453" s="757"/>
      <c r="F12453" s="757"/>
      <c r="G12453" s="757"/>
      <c r="H12453" s="757"/>
      <c r="I12453" s="757"/>
    </row>
    <row r="12454" spans="1:9" ht="15.75" customHeight="1">
      <c r="A12454" s="52">
        <v>6156</v>
      </c>
      <c r="B12454" s="52" t="s">
        <v>15322</v>
      </c>
      <c r="C12454" s="52" t="s">
        <v>10358</v>
      </c>
      <c r="D12454" s="808">
        <v>6.59</v>
      </c>
      <c r="E12454" s="757"/>
      <c r="F12454" s="757"/>
      <c r="G12454" s="757"/>
      <c r="H12454" s="757"/>
      <c r="I12454" s="757"/>
    </row>
    <row r="12455" spans="1:9" ht="15.75" customHeight="1">
      <c r="A12455" s="52">
        <v>6154</v>
      </c>
      <c r="B12455" s="52" t="s">
        <v>15323</v>
      </c>
      <c r="C12455" s="52" t="s">
        <v>10358</v>
      </c>
      <c r="D12455" s="808">
        <v>9.4</v>
      </c>
      <c r="E12455" s="757"/>
      <c r="F12455" s="757"/>
      <c r="G12455" s="757"/>
      <c r="H12455" s="757"/>
      <c r="I12455" s="757"/>
    </row>
    <row r="12456" spans="1:9" ht="15.75" customHeight="1">
      <c r="A12456" s="52">
        <v>6155</v>
      </c>
      <c r="B12456" s="52" t="s">
        <v>15324</v>
      </c>
      <c r="C12456" s="52" t="s">
        <v>10358</v>
      </c>
      <c r="D12456" s="808">
        <v>21.65</v>
      </c>
      <c r="E12456" s="757"/>
      <c r="F12456" s="757"/>
      <c r="G12456" s="757"/>
      <c r="H12456" s="757"/>
      <c r="I12456" s="757"/>
    </row>
    <row r="12457" spans="1:9" ht="15.75" customHeight="1">
      <c r="A12457" s="52">
        <v>43595</v>
      </c>
      <c r="B12457" s="52" t="s">
        <v>15325</v>
      </c>
      <c r="C12457" s="52" t="s">
        <v>10358</v>
      </c>
      <c r="D12457" s="808">
        <v>18.04</v>
      </c>
      <c r="E12457" s="757"/>
      <c r="F12457" s="757"/>
      <c r="G12457" s="757"/>
      <c r="H12457" s="757"/>
      <c r="I12457" s="757"/>
    </row>
    <row r="12458" spans="1:9" ht="15.75" customHeight="1">
      <c r="A12458" s="52">
        <v>43596</v>
      </c>
      <c r="B12458" s="52" t="s">
        <v>15326</v>
      </c>
      <c r="C12458" s="52" t="s">
        <v>10358</v>
      </c>
      <c r="D12458" s="808">
        <v>20.85</v>
      </c>
      <c r="E12458" s="757"/>
      <c r="F12458" s="757"/>
      <c r="G12458" s="757"/>
      <c r="H12458" s="757"/>
      <c r="I12458" s="757"/>
    </row>
    <row r="12459" spans="1:9" ht="15.75" customHeight="1">
      <c r="A12459" s="52">
        <v>38108</v>
      </c>
      <c r="B12459" s="52" t="s">
        <v>15327</v>
      </c>
      <c r="C12459" s="52" t="s">
        <v>10358</v>
      </c>
      <c r="D12459" s="808">
        <v>46.35</v>
      </c>
      <c r="E12459" s="757"/>
      <c r="F12459" s="757"/>
      <c r="G12459" s="757"/>
      <c r="H12459" s="757"/>
      <c r="I12459" s="757"/>
    </row>
    <row r="12460" spans="1:9" ht="15.75" customHeight="1">
      <c r="A12460" s="52">
        <v>38087</v>
      </c>
      <c r="B12460" s="52" t="s">
        <v>15328</v>
      </c>
      <c r="C12460" s="52" t="s">
        <v>10358</v>
      </c>
      <c r="D12460" s="808">
        <v>59.61</v>
      </c>
      <c r="E12460" s="757"/>
      <c r="F12460" s="757"/>
      <c r="G12460" s="757"/>
      <c r="H12460" s="757"/>
      <c r="I12460" s="757"/>
    </row>
    <row r="12461" spans="1:9" ht="15.75" customHeight="1">
      <c r="A12461" s="52">
        <v>38109</v>
      </c>
      <c r="B12461" s="52" t="s">
        <v>15329</v>
      </c>
      <c r="C12461" s="52" t="s">
        <v>10358</v>
      </c>
      <c r="D12461" s="808">
        <v>74.08</v>
      </c>
      <c r="E12461" s="757"/>
      <c r="F12461" s="757"/>
      <c r="G12461" s="757"/>
      <c r="H12461" s="757"/>
      <c r="I12461" s="757"/>
    </row>
    <row r="12462" spans="1:9" ht="15.75" customHeight="1">
      <c r="A12462" s="52">
        <v>38088</v>
      </c>
      <c r="B12462" s="52" t="s">
        <v>15330</v>
      </c>
      <c r="C12462" s="52" t="s">
        <v>10358</v>
      </c>
      <c r="D12462" s="808">
        <v>77.89</v>
      </c>
      <c r="E12462" s="757"/>
      <c r="F12462" s="757"/>
      <c r="G12462" s="757"/>
      <c r="H12462" s="757"/>
      <c r="I12462" s="757"/>
    </row>
    <row r="12463" spans="1:9" ht="15.75" customHeight="1">
      <c r="A12463" s="52">
        <v>38110</v>
      </c>
      <c r="B12463" s="52" t="s">
        <v>15331</v>
      </c>
      <c r="C12463" s="52" t="s">
        <v>10358</v>
      </c>
      <c r="D12463" s="808">
        <v>28.49</v>
      </c>
      <c r="E12463" s="757"/>
      <c r="F12463" s="757"/>
      <c r="G12463" s="757"/>
      <c r="H12463" s="757"/>
      <c r="I12463" s="757"/>
    </row>
    <row r="12464" spans="1:9" ht="15.75" customHeight="1">
      <c r="A12464" s="52">
        <v>38089</v>
      </c>
      <c r="B12464" s="52" t="s">
        <v>15332</v>
      </c>
      <c r="C12464" s="52" t="s">
        <v>10358</v>
      </c>
      <c r="D12464" s="808">
        <v>49.65</v>
      </c>
      <c r="E12464" s="757"/>
      <c r="F12464" s="757"/>
      <c r="G12464" s="757"/>
      <c r="H12464" s="757"/>
      <c r="I12464" s="757"/>
    </row>
    <row r="12465" spans="1:9" ht="15.75" customHeight="1">
      <c r="A12465" s="52">
        <v>38111</v>
      </c>
      <c r="B12465" s="52" t="s">
        <v>15333</v>
      </c>
      <c r="C12465" s="52" t="s">
        <v>10358</v>
      </c>
      <c r="D12465" s="808">
        <v>31.87</v>
      </c>
      <c r="E12465" s="757"/>
      <c r="F12465" s="757"/>
      <c r="G12465" s="757"/>
      <c r="H12465" s="757"/>
      <c r="I12465" s="757"/>
    </row>
    <row r="12466" spans="1:9" ht="15.75" customHeight="1">
      <c r="A12466" s="52">
        <v>38090</v>
      </c>
      <c r="B12466" s="52" t="s">
        <v>15334</v>
      </c>
      <c r="C12466" s="52" t="s">
        <v>10358</v>
      </c>
      <c r="D12466" s="808">
        <v>51.32</v>
      </c>
      <c r="E12466" s="757"/>
      <c r="F12466" s="757"/>
      <c r="G12466" s="757"/>
      <c r="H12466" s="757"/>
      <c r="I12466" s="757"/>
    </row>
    <row r="12467" spans="1:9" ht="15.75" customHeight="1">
      <c r="A12467" s="52">
        <v>13726</v>
      </c>
      <c r="B12467" s="52" t="s">
        <v>15335</v>
      </c>
      <c r="C12467" s="52" t="s">
        <v>10358</v>
      </c>
      <c r="D12467" s="967">
        <v>82609.69</v>
      </c>
      <c r="E12467" s="757"/>
      <c r="F12467" s="757"/>
      <c r="G12467" s="757"/>
      <c r="H12467" s="757"/>
      <c r="I12467" s="757"/>
    </row>
    <row r="12468" spans="1:9" ht="15.75" customHeight="1">
      <c r="A12468" s="52">
        <v>38400</v>
      </c>
      <c r="B12468" s="52" t="s">
        <v>15336</v>
      </c>
      <c r="C12468" s="52" t="s">
        <v>10358</v>
      </c>
      <c r="D12468" s="808">
        <v>8.4600000000000009</v>
      </c>
      <c r="E12468" s="757"/>
      <c r="F12468" s="757"/>
      <c r="G12468" s="757"/>
      <c r="H12468" s="757"/>
      <c r="I12468" s="757"/>
    </row>
    <row r="12469" spans="1:9" ht="15.75" customHeight="1">
      <c r="A12469" s="52">
        <v>12627</v>
      </c>
      <c r="B12469" s="52" t="s">
        <v>15337</v>
      </c>
      <c r="C12469" s="52" t="s">
        <v>10358</v>
      </c>
      <c r="D12469" s="808">
        <v>1.43</v>
      </c>
      <c r="E12469" s="757"/>
      <c r="F12469" s="757"/>
      <c r="G12469" s="757"/>
      <c r="H12469" s="757"/>
      <c r="I12469" s="757"/>
    </row>
    <row r="12470" spans="1:9" ht="15.75" customHeight="1">
      <c r="A12470" s="52">
        <v>39996</v>
      </c>
      <c r="B12470" s="52" t="s">
        <v>15338</v>
      </c>
      <c r="C12470" s="52" t="s">
        <v>10402</v>
      </c>
      <c r="D12470" s="808">
        <v>3.81</v>
      </c>
      <c r="E12470" s="757"/>
      <c r="F12470" s="757"/>
      <c r="G12470" s="757"/>
      <c r="H12470" s="757"/>
      <c r="I12470" s="757"/>
    </row>
    <row r="12471" spans="1:9" ht="15.75" customHeight="1">
      <c r="A12471" s="52">
        <v>10478</v>
      </c>
      <c r="B12471" s="52" t="s">
        <v>15339</v>
      </c>
      <c r="C12471" s="52" t="s">
        <v>10408</v>
      </c>
      <c r="D12471" s="808">
        <v>36.119999999999997</v>
      </c>
      <c r="E12471" s="757"/>
      <c r="F12471" s="757"/>
      <c r="G12471" s="757"/>
      <c r="H12471" s="757"/>
      <c r="I12471" s="757"/>
    </row>
    <row r="12472" spans="1:9" ht="15.75" customHeight="1">
      <c r="A12472" s="52">
        <v>10481</v>
      </c>
      <c r="B12472" s="52" t="s">
        <v>15340</v>
      </c>
      <c r="C12472" s="52" t="s">
        <v>10408</v>
      </c>
      <c r="D12472" s="808">
        <v>32.119999999999997</v>
      </c>
      <c r="E12472" s="757"/>
      <c r="F12472" s="757"/>
      <c r="G12472" s="757"/>
      <c r="H12472" s="757"/>
      <c r="I12472" s="757"/>
    </row>
    <row r="12473" spans="1:9" ht="15.75" customHeight="1">
      <c r="A12473" s="52">
        <v>10475</v>
      </c>
      <c r="B12473" s="52" t="s">
        <v>15341</v>
      </c>
      <c r="C12473" s="52" t="s">
        <v>10408</v>
      </c>
      <c r="D12473" s="808">
        <v>31.08</v>
      </c>
      <c r="E12473" s="757"/>
      <c r="F12473" s="757"/>
      <c r="G12473" s="757"/>
      <c r="H12473" s="757"/>
      <c r="I12473" s="757"/>
    </row>
    <row r="12474" spans="1:9" ht="15.75" customHeight="1">
      <c r="A12474" s="52">
        <v>4031</v>
      </c>
      <c r="B12474" s="52" t="s">
        <v>15342</v>
      </c>
      <c r="C12474" s="52" t="s">
        <v>10774</v>
      </c>
      <c r="D12474" s="808">
        <v>36.31</v>
      </c>
      <c r="E12474" s="757"/>
      <c r="F12474" s="757"/>
      <c r="G12474" s="757"/>
      <c r="H12474" s="757"/>
      <c r="I12474" s="757"/>
    </row>
    <row r="12475" spans="1:9" ht="15.75" customHeight="1">
      <c r="A12475" s="52">
        <v>4030</v>
      </c>
      <c r="B12475" s="52" t="s">
        <v>15343</v>
      </c>
      <c r="C12475" s="52" t="s">
        <v>10774</v>
      </c>
      <c r="D12475" s="808">
        <v>7.72</v>
      </c>
      <c r="E12475" s="757"/>
      <c r="F12475" s="757"/>
      <c r="G12475" s="757"/>
      <c r="H12475" s="757"/>
      <c r="I12475" s="757"/>
    </row>
    <row r="12476" spans="1:9" ht="15.75" customHeight="1">
      <c r="A12476" s="52">
        <v>39399</v>
      </c>
      <c r="B12476" s="52" t="s">
        <v>15344</v>
      </c>
      <c r="C12476" s="52" t="s">
        <v>10358</v>
      </c>
      <c r="D12476" s="967">
        <v>1486.74</v>
      </c>
      <c r="E12476" s="757"/>
      <c r="F12476" s="757"/>
      <c r="G12476" s="757"/>
      <c r="H12476" s="757"/>
      <c r="I12476" s="757"/>
    </row>
    <row r="12477" spans="1:9" ht="15.75" customHeight="1">
      <c r="A12477" s="52">
        <v>39400</v>
      </c>
      <c r="B12477" s="52" t="s">
        <v>15345</v>
      </c>
      <c r="C12477" s="52" t="s">
        <v>10358</v>
      </c>
      <c r="D12477" s="967">
        <v>1616.02</v>
      </c>
      <c r="E12477" s="757"/>
      <c r="F12477" s="757"/>
      <c r="G12477" s="757"/>
      <c r="H12477" s="757"/>
      <c r="I12477" s="757"/>
    </row>
    <row r="12478" spans="1:9" ht="15.75" customHeight="1">
      <c r="A12478" s="52">
        <v>39401</v>
      </c>
      <c r="B12478" s="52" t="s">
        <v>15346</v>
      </c>
      <c r="C12478" s="52" t="s">
        <v>10358</v>
      </c>
      <c r="D12478" s="967">
        <v>1812.78</v>
      </c>
      <c r="E12478" s="757"/>
      <c r="F12478" s="757"/>
      <c r="G12478" s="757"/>
      <c r="H12478" s="757"/>
      <c r="I12478" s="757"/>
    </row>
    <row r="12479" spans="1:9" ht="15.75" customHeight="1">
      <c r="A12479" s="52">
        <v>11652</v>
      </c>
      <c r="B12479" s="52" t="s">
        <v>15347</v>
      </c>
      <c r="C12479" s="52" t="s">
        <v>10358</v>
      </c>
      <c r="D12479" s="967">
        <v>3900</v>
      </c>
      <c r="E12479" s="757"/>
      <c r="F12479" s="757"/>
      <c r="G12479" s="757"/>
      <c r="H12479" s="757"/>
      <c r="I12479" s="757"/>
    </row>
    <row r="12480" spans="1:9" ht="15.75" customHeight="1">
      <c r="A12480" s="52">
        <v>13896</v>
      </c>
      <c r="B12480" s="52" t="s">
        <v>15348</v>
      </c>
      <c r="C12480" s="52" t="s">
        <v>10358</v>
      </c>
      <c r="D12480" s="967">
        <v>3498.64</v>
      </c>
      <c r="E12480" s="757"/>
      <c r="F12480" s="757"/>
      <c r="G12480" s="757"/>
      <c r="H12480" s="757"/>
      <c r="I12480" s="757"/>
    </row>
    <row r="12481" spans="1:9" ht="15.75" customHeight="1">
      <c r="A12481" s="52">
        <v>13475</v>
      </c>
      <c r="B12481" s="52" t="s">
        <v>15349</v>
      </c>
      <c r="C12481" s="52" t="s">
        <v>10358</v>
      </c>
      <c r="D12481" s="967">
        <v>4261.76</v>
      </c>
      <c r="E12481" s="757"/>
      <c r="F12481" s="757"/>
      <c r="G12481" s="757"/>
      <c r="H12481" s="757"/>
      <c r="I12481" s="757"/>
    </row>
    <row r="12482" spans="1:9" ht="15.75" customHeight="1">
      <c r="A12482" s="52">
        <v>44491</v>
      </c>
      <c r="B12482" s="52" t="s">
        <v>15350</v>
      </c>
      <c r="C12482" s="52" t="s">
        <v>10358</v>
      </c>
      <c r="D12482" s="967">
        <v>4535599.59</v>
      </c>
      <c r="E12482" s="757"/>
      <c r="F12482" s="757"/>
      <c r="G12482" s="757"/>
      <c r="H12482" s="757"/>
      <c r="I12482" s="757"/>
    </row>
    <row r="12483" spans="1:9" ht="15.75" customHeight="1">
      <c r="A12483" s="52">
        <v>44470</v>
      </c>
      <c r="B12483" s="52" t="s">
        <v>15351</v>
      </c>
      <c r="C12483" s="52" t="s">
        <v>10358</v>
      </c>
      <c r="D12483" s="967">
        <v>1909434.78</v>
      </c>
      <c r="E12483" s="757"/>
      <c r="F12483" s="757"/>
      <c r="G12483" s="757"/>
      <c r="H12483" s="757"/>
      <c r="I12483" s="757"/>
    </row>
    <row r="12484" spans="1:9" ht="15.75" customHeight="1">
      <c r="A12484" s="52">
        <v>13476</v>
      </c>
      <c r="B12484" s="52" t="s">
        <v>15352</v>
      </c>
      <c r="C12484" s="52" t="s">
        <v>10358</v>
      </c>
      <c r="D12484" s="967">
        <v>1923271.4</v>
      </c>
      <c r="E12484" s="757"/>
      <c r="F12484" s="757"/>
      <c r="G12484" s="757"/>
      <c r="H12484" s="757"/>
      <c r="I12484" s="757"/>
    </row>
    <row r="12485" spans="1:9" ht="15.75" customHeight="1">
      <c r="A12485" s="52">
        <v>10488</v>
      </c>
      <c r="B12485" s="52" t="s">
        <v>15353</v>
      </c>
      <c r="C12485" s="52" t="s">
        <v>10358</v>
      </c>
      <c r="D12485" s="967">
        <v>2330064</v>
      </c>
      <c r="E12485" s="757"/>
      <c r="F12485" s="757"/>
      <c r="G12485" s="757"/>
      <c r="H12485" s="757"/>
      <c r="I12485" s="757"/>
    </row>
    <row r="12486" spans="1:9" ht="15.75" customHeight="1">
      <c r="A12486" s="52">
        <v>13606</v>
      </c>
      <c r="B12486" s="52" t="s">
        <v>15354</v>
      </c>
      <c r="C12486" s="52" t="s">
        <v>10358</v>
      </c>
      <c r="D12486" s="967">
        <v>2064403.38</v>
      </c>
      <c r="E12486" s="757"/>
      <c r="F12486" s="757"/>
      <c r="G12486" s="757"/>
      <c r="H12486" s="757"/>
      <c r="I12486" s="757"/>
    </row>
    <row r="12487" spans="1:9" ht="15.75" customHeight="1">
      <c r="A12487" s="52">
        <v>10489</v>
      </c>
      <c r="B12487" s="52" t="s">
        <v>15355</v>
      </c>
      <c r="C12487" s="52" t="s">
        <v>10509</v>
      </c>
      <c r="D12487" s="808">
        <v>13.57</v>
      </c>
      <c r="E12487" s="757"/>
      <c r="F12487" s="757"/>
      <c r="G12487" s="757"/>
      <c r="H12487" s="757"/>
      <c r="I12487" s="757"/>
    </row>
    <row r="12488" spans="1:9" ht="15.75" customHeight="1">
      <c r="A12488" s="52">
        <v>41073</v>
      </c>
      <c r="B12488" s="52" t="s">
        <v>15356</v>
      </c>
      <c r="C12488" s="52" t="s">
        <v>10511</v>
      </c>
      <c r="D12488" s="967">
        <v>2380.62</v>
      </c>
      <c r="E12488" s="757"/>
      <c r="F12488" s="757"/>
      <c r="G12488" s="757"/>
      <c r="H12488" s="757"/>
      <c r="I12488" s="757"/>
    </row>
    <row r="12489" spans="1:9" ht="15.75" customHeight="1">
      <c r="A12489" s="52">
        <v>34391</v>
      </c>
      <c r="B12489" s="52" t="s">
        <v>15357</v>
      </c>
      <c r="C12489" s="52" t="s">
        <v>10774</v>
      </c>
      <c r="D12489" s="808">
        <v>766</v>
      </c>
      <c r="E12489" s="757"/>
      <c r="F12489" s="757"/>
      <c r="G12489" s="757"/>
      <c r="H12489" s="757"/>
      <c r="I12489" s="757"/>
    </row>
    <row r="12490" spans="1:9" ht="15.75" customHeight="1">
      <c r="A12490" s="52">
        <v>10496</v>
      </c>
      <c r="B12490" s="52" t="s">
        <v>15358</v>
      </c>
      <c r="C12490" s="52" t="s">
        <v>10774</v>
      </c>
      <c r="D12490" s="808">
        <v>666.66</v>
      </c>
      <c r="E12490" s="757"/>
      <c r="F12490" s="757"/>
      <c r="G12490" s="757"/>
      <c r="H12490" s="757"/>
      <c r="I12490" s="757"/>
    </row>
    <row r="12491" spans="1:9" ht="15.75" customHeight="1">
      <c r="A12491" s="52">
        <v>10497</v>
      </c>
      <c r="B12491" s="52" t="s">
        <v>15359</v>
      </c>
      <c r="C12491" s="52" t="s">
        <v>10774</v>
      </c>
      <c r="D12491" s="967">
        <v>1733.33</v>
      </c>
      <c r="E12491" s="757"/>
      <c r="F12491" s="757"/>
      <c r="G12491" s="757"/>
      <c r="H12491" s="757"/>
      <c r="I12491" s="757"/>
    </row>
    <row r="12492" spans="1:9" ht="15.75" customHeight="1">
      <c r="A12492" s="52">
        <v>10504</v>
      </c>
      <c r="B12492" s="52" t="s">
        <v>15360</v>
      </c>
      <c r="C12492" s="52" t="s">
        <v>10774</v>
      </c>
      <c r="D12492" s="967">
        <v>2026.66</v>
      </c>
      <c r="E12492" s="757"/>
      <c r="F12492" s="757"/>
      <c r="G12492" s="757"/>
      <c r="H12492" s="757"/>
      <c r="I12492" s="757"/>
    </row>
    <row r="12493" spans="1:9" ht="15.75" customHeight="1">
      <c r="A12493" s="52">
        <v>34390</v>
      </c>
      <c r="B12493" s="52" t="s">
        <v>15361</v>
      </c>
      <c r="C12493" s="52" t="s">
        <v>10774</v>
      </c>
      <c r="D12493" s="808">
        <v>597.33000000000004</v>
      </c>
      <c r="E12493" s="757"/>
      <c r="F12493" s="757"/>
      <c r="G12493" s="757"/>
      <c r="H12493" s="757"/>
      <c r="I12493" s="757"/>
    </row>
    <row r="12494" spans="1:9" ht="15.75" customHeight="1">
      <c r="A12494" s="52">
        <v>34389</v>
      </c>
      <c r="B12494" s="52" t="s">
        <v>15362</v>
      </c>
      <c r="C12494" s="52" t="s">
        <v>10774</v>
      </c>
      <c r="D12494" s="808">
        <v>186.66</v>
      </c>
      <c r="E12494" s="757"/>
      <c r="F12494" s="757"/>
      <c r="G12494" s="757"/>
      <c r="H12494" s="757"/>
      <c r="I12494" s="757"/>
    </row>
    <row r="12495" spans="1:9" ht="15.75" customHeight="1">
      <c r="A12495" s="52">
        <v>34388</v>
      </c>
      <c r="B12495" s="52" t="s">
        <v>15363</v>
      </c>
      <c r="C12495" s="52" t="s">
        <v>10774</v>
      </c>
      <c r="D12495" s="808">
        <v>265.3</v>
      </c>
      <c r="E12495" s="757"/>
      <c r="F12495" s="757"/>
      <c r="G12495" s="757"/>
      <c r="H12495" s="757"/>
      <c r="I12495" s="757"/>
    </row>
    <row r="12496" spans="1:9" ht="15.75" customHeight="1">
      <c r="A12496" s="52">
        <v>34387</v>
      </c>
      <c r="B12496" s="52" t="s">
        <v>15364</v>
      </c>
      <c r="C12496" s="52" t="s">
        <v>10774</v>
      </c>
      <c r="D12496" s="808">
        <v>430.66</v>
      </c>
      <c r="E12496" s="757"/>
      <c r="F12496" s="757"/>
      <c r="G12496" s="757"/>
      <c r="H12496" s="757"/>
      <c r="I12496" s="757"/>
    </row>
    <row r="12497" spans="1:9" ht="15.75" customHeight="1">
      <c r="A12497" s="52">
        <v>11188</v>
      </c>
      <c r="B12497" s="52" t="s">
        <v>15365</v>
      </c>
      <c r="C12497" s="52" t="s">
        <v>10774</v>
      </c>
      <c r="D12497" s="808">
        <v>213.33</v>
      </c>
      <c r="E12497" s="757"/>
      <c r="F12497" s="757"/>
      <c r="G12497" s="757"/>
      <c r="H12497" s="757"/>
      <c r="I12497" s="757"/>
    </row>
    <row r="12498" spans="1:9" ht="15.75" customHeight="1">
      <c r="A12498" s="52">
        <v>11189</v>
      </c>
      <c r="B12498" s="52" t="s">
        <v>15366</v>
      </c>
      <c r="C12498" s="52" t="s">
        <v>10774</v>
      </c>
      <c r="D12498" s="808">
        <v>320</v>
      </c>
      <c r="E12498" s="757"/>
      <c r="F12498" s="757"/>
      <c r="G12498" s="757"/>
      <c r="H12498" s="757"/>
      <c r="I12498" s="757"/>
    </row>
    <row r="12499" spans="1:9" ht="15.75" customHeight="1">
      <c r="A12499" s="52">
        <v>21107</v>
      </c>
      <c r="B12499" s="52" t="s">
        <v>15367</v>
      </c>
      <c r="C12499" s="52" t="s">
        <v>10774</v>
      </c>
      <c r="D12499" s="808">
        <v>230.29</v>
      </c>
      <c r="E12499" s="757"/>
      <c r="F12499" s="757"/>
      <c r="G12499" s="757"/>
      <c r="H12499" s="757"/>
      <c r="I12499" s="757"/>
    </row>
    <row r="12500" spans="1:9" ht="15.75" customHeight="1">
      <c r="A12500" s="52">
        <v>34386</v>
      </c>
      <c r="B12500" s="52" t="s">
        <v>15368</v>
      </c>
      <c r="C12500" s="52" t="s">
        <v>10774</v>
      </c>
      <c r="D12500" s="808">
        <v>400</v>
      </c>
      <c r="E12500" s="757"/>
      <c r="F12500" s="757"/>
      <c r="G12500" s="757"/>
      <c r="H12500" s="757"/>
      <c r="I12500" s="757"/>
    </row>
    <row r="12501" spans="1:9" ht="15.75" customHeight="1">
      <c r="A12501" s="52">
        <v>10490</v>
      </c>
      <c r="B12501" s="52" t="s">
        <v>15369</v>
      </c>
      <c r="C12501" s="52" t="s">
        <v>10774</v>
      </c>
      <c r="D12501" s="808">
        <v>140</v>
      </c>
      <c r="E12501" s="757"/>
      <c r="F12501" s="757"/>
      <c r="G12501" s="757"/>
      <c r="H12501" s="757"/>
      <c r="I12501" s="757"/>
    </row>
    <row r="12502" spans="1:9" ht="15.75" customHeight="1">
      <c r="A12502" s="52">
        <v>10492</v>
      </c>
      <c r="B12502" s="52" t="s">
        <v>15370</v>
      </c>
      <c r="C12502" s="52" t="s">
        <v>10774</v>
      </c>
      <c r="D12502" s="808">
        <v>160</v>
      </c>
      <c r="E12502" s="757"/>
      <c r="F12502" s="757"/>
      <c r="G12502" s="757"/>
      <c r="H12502" s="757"/>
      <c r="I12502" s="757"/>
    </row>
    <row r="12503" spans="1:9" ht="15.75" customHeight="1">
      <c r="A12503" s="52">
        <v>10493</v>
      </c>
      <c r="B12503" s="52" t="s">
        <v>15371</v>
      </c>
      <c r="C12503" s="52" t="s">
        <v>10774</v>
      </c>
      <c r="D12503" s="808">
        <v>186.66</v>
      </c>
      <c r="E12503" s="757"/>
      <c r="F12503" s="757"/>
      <c r="G12503" s="757"/>
      <c r="H12503" s="757"/>
      <c r="I12503" s="757"/>
    </row>
    <row r="12504" spans="1:9" ht="15.75" customHeight="1">
      <c r="A12504" s="52">
        <v>10491</v>
      </c>
      <c r="B12504" s="52" t="s">
        <v>15372</v>
      </c>
      <c r="C12504" s="52" t="s">
        <v>10774</v>
      </c>
      <c r="D12504" s="808">
        <v>226.66</v>
      </c>
      <c r="E12504" s="757"/>
      <c r="F12504" s="757"/>
      <c r="G12504" s="757"/>
      <c r="H12504" s="757"/>
      <c r="I12504" s="757"/>
    </row>
    <row r="12505" spans="1:9" ht="15.75" customHeight="1">
      <c r="A12505" s="52">
        <v>34385</v>
      </c>
      <c r="B12505" s="52" t="s">
        <v>15373</v>
      </c>
      <c r="C12505" s="52" t="s">
        <v>10774</v>
      </c>
      <c r="D12505" s="808">
        <v>330.66</v>
      </c>
      <c r="E12505" s="757"/>
      <c r="F12505" s="757"/>
      <c r="G12505" s="757"/>
      <c r="H12505" s="757"/>
      <c r="I12505" s="757"/>
    </row>
    <row r="12506" spans="1:9" ht="15.75" customHeight="1">
      <c r="A12506" s="52">
        <v>10499</v>
      </c>
      <c r="B12506" s="52" t="s">
        <v>15374</v>
      </c>
      <c r="C12506" s="52" t="s">
        <v>10774</v>
      </c>
      <c r="D12506" s="808">
        <v>133.33000000000001</v>
      </c>
      <c r="E12506" s="757"/>
      <c r="F12506" s="757"/>
      <c r="G12506" s="757"/>
      <c r="H12506" s="757"/>
      <c r="I12506" s="757"/>
    </row>
    <row r="12507" spans="1:9" ht="15.75" customHeight="1">
      <c r="A12507" s="52">
        <v>34384</v>
      </c>
      <c r="B12507" s="52" t="s">
        <v>15375</v>
      </c>
      <c r="C12507" s="52" t="s">
        <v>10774</v>
      </c>
      <c r="D12507" s="808">
        <v>400</v>
      </c>
      <c r="E12507" s="757"/>
      <c r="F12507" s="757"/>
      <c r="G12507" s="757"/>
      <c r="H12507" s="757"/>
      <c r="I12507" s="757"/>
    </row>
    <row r="12508" spans="1:9" ht="15.75" customHeight="1">
      <c r="A12508" s="52">
        <v>11185</v>
      </c>
      <c r="B12508" s="52" t="s">
        <v>15376</v>
      </c>
      <c r="C12508" s="52" t="s">
        <v>10774</v>
      </c>
      <c r="D12508" s="808">
        <v>413.33</v>
      </c>
      <c r="E12508" s="757"/>
      <c r="F12508" s="757"/>
      <c r="G12508" s="757"/>
      <c r="H12508" s="757"/>
      <c r="I12508" s="757"/>
    </row>
    <row r="12509" spans="1:9" ht="15.75" customHeight="1">
      <c r="A12509" s="52">
        <v>10507</v>
      </c>
      <c r="B12509" s="52" t="s">
        <v>15377</v>
      </c>
      <c r="C12509" s="52" t="s">
        <v>10774</v>
      </c>
      <c r="D12509" s="808">
        <v>443.78</v>
      </c>
      <c r="E12509" s="757"/>
      <c r="F12509" s="757"/>
      <c r="G12509" s="757"/>
      <c r="H12509" s="757"/>
      <c r="I12509" s="757"/>
    </row>
    <row r="12510" spans="1:9" ht="15.75" customHeight="1">
      <c r="A12510" s="52">
        <v>10505</v>
      </c>
      <c r="B12510" s="52" t="s">
        <v>15378</v>
      </c>
      <c r="C12510" s="52" t="s">
        <v>10774</v>
      </c>
      <c r="D12510" s="808">
        <v>261.86</v>
      </c>
      <c r="E12510" s="757"/>
      <c r="F12510" s="757"/>
      <c r="G12510" s="757"/>
      <c r="H12510" s="757"/>
      <c r="I12510" s="757"/>
    </row>
    <row r="12511" spans="1:9" ht="15.75" customHeight="1">
      <c r="A12511" s="52">
        <v>10506</v>
      </c>
      <c r="B12511" s="52" t="s">
        <v>15379</v>
      </c>
      <c r="C12511" s="52" t="s">
        <v>10774</v>
      </c>
      <c r="D12511" s="808">
        <v>341.84</v>
      </c>
      <c r="E12511" s="757"/>
      <c r="F12511" s="757"/>
      <c r="G12511" s="757"/>
      <c r="H12511" s="757"/>
      <c r="I12511" s="757"/>
    </row>
    <row r="12512" spans="1:9" ht="15.75" customHeight="1">
      <c r="A12512" s="52">
        <v>5031</v>
      </c>
      <c r="B12512" s="52" t="s">
        <v>15380</v>
      </c>
      <c r="C12512" s="52" t="s">
        <v>10774</v>
      </c>
      <c r="D12512" s="808">
        <v>480</v>
      </c>
      <c r="E12512" s="757"/>
      <c r="F12512" s="757"/>
      <c r="G12512" s="757"/>
      <c r="H12512" s="757"/>
      <c r="I12512" s="757"/>
    </row>
    <row r="12513" spans="1:9" ht="15.75" customHeight="1">
      <c r="A12513" s="52">
        <v>10502</v>
      </c>
      <c r="B12513" s="52" t="s">
        <v>15381</v>
      </c>
      <c r="C12513" s="52" t="s">
        <v>10774</v>
      </c>
      <c r="D12513" s="808">
        <v>559.30999999999995</v>
      </c>
      <c r="E12513" s="757"/>
      <c r="F12513" s="757"/>
      <c r="G12513" s="757"/>
      <c r="H12513" s="757"/>
      <c r="I12513" s="757"/>
    </row>
    <row r="12514" spans="1:9" ht="15.75" customHeight="1">
      <c r="A12514" s="52">
        <v>10501</v>
      </c>
      <c r="B12514" s="52" t="s">
        <v>15382</v>
      </c>
      <c r="C12514" s="52" t="s">
        <v>10774</v>
      </c>
      <c r="D12514" s="808">
        <v>315.99</v>
      </c>
      <c r="E12514" s="757"/>
      <c r="F12514" s="757"/>
      <c r="G12514" s="757"/>
      <c r="H12514" s="757"/>
      <c r="I12514" s="757"/>
    </row>
    <row r="12515" spans="1:9" ht="15.75" customHeight="1">
      <c r="A12515" s="52">
        <v>10503</v>
      </c>
      <c r="B12515" s="52" t="s">
        <v>15383</v>
      </c>
      <c r="C12515" s="52" t="s">
        <v>10774</v>
      </c>
      <c r="D12515" s="808">
        <v>426.91</v>
      </c>
      <c r="E12515" s="757"/>
      <c r="F12515" s="757"/>
      <c r="G12515" s="757"/>
      <c r="H12515" s="757"/>
      <c r="I12515" s="757"/>
    </row>
    <row r="12516" spans="1:9" ht="15.75" customHeight="1">
      <c r="A12516" s="52">
        <v>4500</v>
      </c>
      <c r="B12516" s="52" t="s">
        <v>15384</v>
      </c>
      <c r="C12516" s="52" t="s">
        <v>10402</v>
      </c>
      <c r="D12516" s="808">
        <v>27.3</v>
      </c>
      <c r="E12516" s="757"/>
      <c r="F12516" s="757"/>
      <c r="G12516" s="757"/>
      <c r="H12516" s="757"/>
      <c r="I12516" s="757"/>
    </row>
    <row r="12517" spans="1:9" ht="15.75" customHeight="1">
      <c r="A12517" s="52">
        <v>4448</v>
      </c>
      <c r="B12517" s="52" t="s">
        <v>15385</v>
      </c>
      <c r="C12517" s="52" t="s">
        <v>10402</v>
      </c>
      <c r="D12517" s="808">
        <v>37.5</v>
      </c>
      <c r="E12517" s="757"/>
      <c r="F12517" s="757"/>
      <c r="G12517" s="757"/>
      <c r="H12517" s="757"/>
      <c r="I12517" s="757"/>
    </row>
    <row r="12518" spans="1:9" ht="15.75" customHeight="1">
      <c r="A12518" s="52">
        <v>20213</v>
      </c>
      <c r="B12518" s="52" t="s">
        <v>15386</v>
      </c>
      <c r="C12518" s="52" t="s">
        <v>10402</v>
      </c>
      <c r="D12518" s="808">
        <v>20.29</v>
      </c>
      <c r="E12518" s="757"/>
      <c r="F12518" s="757"/>
      <c r="G12518" s="757"/>
      <c r="H12518" s="757"/>
      <c r="I12518" s="757"/>
    </row>
    <row r="12519" spans="1:9" ht="15.75" customHeight="1">
      <c r="A12519" s="52">
        <v>20211</v>
      </c>
      <c r="B12519" s="52" t="s">
        <v>15387</v>
      </c>
      <c r="C12519" s="52" t="s">
        <v>10402</v>
      </c>
      <c r="D12519" s="808">
        <v>26.87</v>
      </c>
      <c r="E12519" s="757"/>
      <c r="F12519" s="757"/>
      <c r="G12519" s="757"/>
      <c r="H12519" s="757"/>
      <c r="I12519" s="757"/>
    </row>
    <row r="12520" spans="1:9" ht="15.75" customHeight="1">
      <c r="A12520" s="52">
        <v>40270</v>
      </c>
      <c r="B12520" s="52" t="s">
        <v>15388</v>
      </c>
      <c r="C12520" s="52" t="s">
        <v>10402</v>
      </c>
      <c r="D12520" s="808">
        <v>125.53</v>
      </c>
      <c r="E12520" s="757"/>
      <c r="F12520" s="757"/>
      <c r="G12520" s="757"/>
      <c r="H12520" s="757"/>
      <c r="I12520" s="757"/>
    </row>
    <row r="12521" spans="1:9" ht="15.75" customHeight="1">
      <c r="A12521" s="52">
        <v>4425</v>
      </c>
      <c r="B12521" s="52" t="s">
        <v>15389</v>
      </c>
      <c r="C12521" s="52" t="s">
        <v>10402</v>
      </c>
      <c r="D12521" s="808">
        <v>22.21</v>
      </c>
      <c r="E12521" s="757"/>
      <c r="F12521" s="757"/>
      <c r="G12521" s="757"/>
      <c r="H12521" s="757"/>
      <c r="I12521" s="757"/>
    </row>
    <row r="12522" spans="1:9" ht="15.75" customHeight="1">
      <c r="A12522" s="52">
        <v>4472</v>
      </c>
      <c r="B12522" s="52" t="s">
        <v>15390</v>
      </c>
      <c r="C12522" s="52" t="s">
        <v>10402</v>
      </c>
      <c r="D12522" s="808">
        <v>27.74</v>
      </c>
      <c r="E12522" s="757"/>
      <c r="F12522" s="757"/>
      <c r="G12522" s="757"/>
      <c r="H12522" s="757"/>
      <c r="I12522" s="757"/>
    </row>
    <row r="12523" spans="1:9" ht="15.75" customHeight="1">
      <c r="A12523" s="52">
        <v>35272</v>
      </c>
      <c r="B12523" s="52" t="s">
        <v>15391</v>
      </c>
      <c r="C12523" s="52" t="s">
        <v>10402</v>
      </c>
      <c r="D12523" s="808">
        <v>40.1</v>
      </c>
      <c r="E12523" s="757"/>
      <c r="F12523" s="757"/>
      <c r="G12523" s="757"/>
      <c r="H12523" s="757"/>
      <c r="I12523" s="757"/>
    </row>
    <row r="12524" spans="1:9" ht="15.75" customHeight="1">
      <c r="A12524" s="52">
        <v>4481</v>
      </c>
      <c r="B12524" s="52" t="s">
        <v>15392</v>
      </c>
      <c r="C12524" s="52" t="s">
        <v>10402</v>
      </c>
      <c r="D12524" s="808">
        <v>42.93</v>
      </c>
      <c r="E12524" s="757"/>
      <c r="F12524" s="757"/>
      <c r="G12524" s="757"/>
      <c r="H12524" s="757"/>
      <c r="I12524" s="757"/>
    </row>
    <row r="12525" spans="1:9" ht="15.75" customHeight="1">
      <c r="A12525" s="52">
        <v>34345</v>
      </c>
      <c r="B12525" s="52" t="s">
        <v>15393</v>
      </c>
      <c r="C12525" s="52" t="s">
        <v>10509</v>
      </c>
      <c r="D12525" s="808">
        <v>13.29</v>
      </c>
      <c r="E12525" s="757"/>
      <c r="F12525" s="757"/>
      <c r="G12525" s="757"/>
      <c r="H12525" s="757"/>
      <c r="I12525" s="757"/>
    </row>
    <row r="12526" spans="1:9" ht="15.75" customHeight="1">
      <c r="A12526" s="52">
        <v>41096</v>
      </c>
      <c r="B12526" s="52" t="s">
        <v>15394</v>
      </c>
      <c r="C12526" s="52" t="s">
        <v>10511</v>
      </c>
      <c r="D12526" s="967">
        <v>2332.85</v>
      </c>
      <c r="E12526" s="757"/>
      <c r="F12526" s="757"/>
      <c r="G12526" s="757"/>
      <c r="H12526" s="757"/>
      <c r="I12526" s="757"/>
    </row>
    <row r="12527" spans="1:9" ht="15.75" customHeight="1">
      <c r="A12527" s="52">
        <v>41776</v>
      </c>
      <c r="B12527" s="52" t="s">
        <v>15395</v>
      </c>
      <c r="C12527" s="52" t="s">
        <v>10509</v>
      </c>
      <c r="D12527" s="808">
        <v>18.239999999999998</v>
      </c>
      <c r="E12527" s="757"/>
      <c r="F12527" s="757"/>
      <c r="G12527" s="757"/>
      <c r="H12527" s="757"/>
      <c r="I12527" s="757"/>
    </row>
    <row r="12528" spans="1:9" ht="15.75" customHeight="1">
      <c r="A12528" s="52"/>
      <c r="B12528" s="52"/>
      <c r="C12528" s="52"/>
      <c r="D12528" s="808"/>
      <c r="E12528" s="757"/>
      <c r="F12528" s="757"/>
      <c r="G12528" s="757"/>
      <c r="H12528" s="757"/>
      <c r="I12528" s="757"/>
    </row>
    <row r="12529" spans="1:9" ht="15.75" customHeight="1">
      <c r="A12529" s="52"/>
      <c r="B12529" s="52"/>
      <c r="C12529" s="52"/>
      <c r="D12529" s="808"/>
      <c r="E12529" s="757"/>
      <c r="F12529" s="757"/>
      <c r="G12529" s="757"/>
      <c r="H12529" s="757"/>
      <c r="I12529" s="757"/>
    </row>
    <row r="12530" spans="1:9" ht="15.75" customHeight="1">
      <c r="A12530" s="52"/>
      <c r="B12530" s="52"/>
      <c r="C12530" s="52"/>
      <c r="D12530" s="808"/>
      <c r="E12530" s="757"/>
      <c r="F12530" s="757"/>
      <c r="G12530" s="757"/>
      <c r="H12530" s="757"/>
      <c r="I12530" s="757"/>
    </row>
    <row r="12531" spans="1:9" ht="15.75" customHeight="1">
      <c r="A12531" s="52"/>
      <c r="B12531" s="52"/>
      <c r="C12531" s="52"/>
      <c r="D12531" s="967"/>
      <c r="E12531" s="757"/>
      <c r="F12531" s="757"/>
      <c r="G12531" s="757"/>
      <c r="H12531" s="757"/>
      <c r="I12531" s="757"/>
    </row>
    <row r="12532" spans="1:9" ht="15.75" customHeight="1">
      <c r="A12532" s="52"/>
      <c r="B12532" s="52"/>
      <c r="C12532" s="52"/>
      <c r="D12532" s="967"/>
      <c r="E12532" s="757"/>
      <c r="F12532" s="757"/>
      <c r="G12532" s="757"/>
      <c r="H12532" s="757"/>
      <c r="I12532" s="757"/>
    </row>
    <row r="12533" spans="1:9" ht="15.75" customHeight="1">
      <c r="A12533" s="52"/>
      <c r="B12533" s="52"/>
      <c r="C12533" s="52"/>
      <c r="D12533" s="967"/>
      <c r="E12533" s="757"/>
      <c r="F12533" s="757"/>
      <c r="G12533" s="757"/>
      <c r="H12533" s="757"/>
      <c r="I12533" s="757"/>
    </row>
    <row r="12534" spans="1:9" ht="15.75" customHeight="1">
      <c r="A12534" s="52"/>
      <c r="B12534" s="52"/>
      <c r="C12534" s="52"/>
      <c r="D12534" s="967"/>
      <c r="E12534" s="757"/>
      <c r="F12534" s="757"/>
      <c r="G12534" s="757"/>
      <c r="H12534" s="757"/>
      <c r="I12534" s="757"/>
    </row>
    <row r="12535" spans="1:9" ht="15.75" customHeight="1">
      <c r="A12535" s="52"/>
      <c r="B12535" s="52"/>
      <c r="C12535" s="52"/>
      <c r="D12535" s="967"/>
      <c r="E12535" s="757"/>
      <c r="F12535" s="757"/>
      <c r="G12535" s="757"/>
      <c r="H12535" s="757"/>
      <c r="I12535" s="757"/>
    </row>
    <row r="12536" spans="1:9" ht="15.75" customHeight="1">
      <c r="A12536" s="52"/>
      <c r="B12536" s="52"/>
      <c r="C12536" s="52"/>
      <c r="D12536" s="967"/>
      <c r="E12536" s="757"/>
      <c r="F12536" s="757"/>
      <c r="G12536" s="757"/>
      <c r="H12536" s="757"/>
      <c r="I12536" s="757"/>
    </row>
    <row r="12537" spans="1:9" ht="15.75" customHeight="1">
      <c r="A12537" s="52"/>
      <c r="B12537" s="52"/>
      <c r="C12537" s="52"/>
      <c r="D12537" s="967"/>
      <c r="E12537" s="757"/>
      <c r="F12537" s="757"/>
      <c r="G12537" s="757"/>
      <c r="H12537" s="757"/>
      <c r="I12537" s="757"/>
    </row>
    <row r="12538" spans="1:9" ht="15.75" customHeight="1">
      <c r="A12538" s="52"/>
      <c r="B12538" s="52"/>
      <c r="C12538" s="52"/>
      <c r="D12538" s="967"/>
      <c r="E12538" s="757"/>
      <c r="F12538" s="757"/>
      <c r="G12538" s="757"/>
      <c r="H12538" s="757"/>
      <c r="I12538" s="757"/>
    </row>
    <row r="12539" spans="1:9" ht="15.75" customHeight="1">
      <c r="A12539" s="52"/>
      <c r="B12539" s="52"/>
      <c r="C12539" s="52"/>
      <c r="D12539" s="967"/>
      <c r="E12539" s="757"/>
      <c r="F12539" s="757"/>
      <c r="G12539" s="757"/>
      <c r="H12539" s="757"/>
      <c r="I12539" s="757"/>
    </row>
    <row r="12540" spans="1:9" ht="15.75" customHeight="1">
      <c r="A12540" s="52"/>
      <c r="B12540" s="52"/>
      <c r="C12540" s="52"/>
      <c r="D12540" s="967"/>
      <c r="E12540" s="757"/>
      <c r="F12540" s="757"/>
      <c r="G12540" s="757"/>
      <c r="H12540" s="757"/>
      <c r="I12540" s="757"/>
    </row>
    <row r="12541" spans="1:9" ht="15.75" customHeight="1">
      <c r="A12541" s="52"/>
      <c r="B12541" s="52"/>
      <c r="C12541" s="52"/>
      <c r="D12541" s="967"/>
      <c r="E12541" s="757"/>
      <c r="F12541" s="757"/>
      <c r="G12541" s="757"/>
      <c r="H12541" s="757"/>
      <c r="I12541" s="757"/>
    </row>
    <row r="12542" spans="1:9" ht="15.75" customHeight="1">
      <c r="A12542" s="52"/>
      <c r="B12542" s="52"/>
      <c r="C12542" s="52"/>
      <c r="D12542" s="808"/>
      <c r="E12542" s="757"/>
      <c r="F12542" s="757"/>
      <c r="G12542" s="757"/>
      <c r="H12542" s="757"/>
      <c r="I12542" s="757"/>
    </row>
    <row r="12543" spans="1:9" ht="15.75" customHeight="1">
      <c r="A12543" s="52"/>
      <c r="B12543" s="52"/>
      <c r="C12543" s="52"/>
      <c r="D12543" s="967"/>
      <c r="E12543" s="757"/>
      <c r="F12543" s="757"/>
      <c r="G12543" s="757"/>
      <c r="H12543" s="757"/>
      <c r="I12543" s="757"/>
    </row>
    <row r="12544" spans="1:9" ht="15.75" customHeight="1">
      <c r="A12544" s="52"/>
      <c r="B12544" s="52"/>
      <c r="C12544" s="52"/>
      <c r="D12544" s="808"/>
      <c r="E12544" s="757"/>
      <c r="F12544" s="757"/>
      <c r="G12544" s="757"/>
      <c r="H12544" s="757"/>
      <c r="I12544" s="757"/>
    </row>
    <row r="12545" spans="1:9" ht="15.75" customHeight="1">
      <c r="A12545" s="52"/>
      <c r="B12545" s="52"/>
      <c r="C12545" s="52"/>
      <c r="D12545" s="808"/>
      <c r="E12545" s="757"/>
      <c r="F12545" s="757"/>
      <c r="G12545" s="757"/>
      <c r="H12545" s="757"/>
      <c r="I12545" s="757"/>
    </row>
    <row r="12546" spans="1:9" ht="15.75" customHeight="1">
      <c r="A12546" s="52"/>
      <c r="B12546" s="52"/>
      <c r="C12546" s="52"/>
      <c r="D12546" s="967"/>
      <c r="E12546" s="757"/>
      <c r="F12546" s="757"/>
      <c r="G12546" s="757"/>
      <c r="H12546" s="757"/>
      <c r="I12546" s="757"/>
    </row>
    <row r="12547" spans="1:9" ht="15.75" customHeight="1">
      <c r="A12547" s="52"/>
      <c r="B12547" s="52"/>
      <c r="C12547" s="52"/>
      <c r="D12547" s="967"/>
      <c r="E12547" s="757"/>
      <c r="F12547" s="757"/>
      <c r="G12547" s="757"/>
      <c r="H12547" s="757"/>
      <c r="I12547" s="757"/>
    </row>
    <row r="12548" spans="1:9" ht="15.75" customHeight="1">
      <c r="A12548" s="52"/>
      <c r="B12548" s="52"/>
      <c r="C12548" s="52"/>
      <c r="D12548" s="808"/>
      <c r="E12548" s="757"/>
      <c r="F12548" s="757"/>
      <c r="G12548" s="757"/>
      <c r="H12548" s="757"/>
      <c r="I12548" s="757"/>
    </row>
    <row r="12549" spans="1:9" ht="15.75" customHeight="1">
      <c r="A12549" s="52"/>
      <c r="B12549" s="52"/>
      <c r="C12549" s="52"/>
      <c r="D12549" s="808"/>
      <c r="E12549" s="757"/>
      <c r="F12549" s="757"/>
      <c r="G12549" s="757"/>
      <c r="H12549" s="757"/>
      <c r="I12549" s="757"/>
    </row>
    <row r="12550" spans="1:9" ht="15.75" customHeight="1">
      <c r="A12550" s="52"/>
      <c r="B12550" s="52"/>
      <c r="C12550" s="52"/>
      <c r="D12550" s="808"/>
      <c r="E12550" s="757"/>
      <c r="F12550" s="757"/>
      <c r="G12550" s="757"/>
      <c r="H12550" s="757"/>
      <c r="I12550" s="757"/>
    </row>
    <row r="12551" spans="1:9" ht="15.75" customHeight="1">
      <c r="A12551" s="52"/>
      <c r="B12551" s="52"/>
      <c r="C12551" s="52"/>
      <c r="D12551" s="808"/>
      <c r="E12551" s="757"/>
      <c r="F12551" s="757"/>
      <c r="G12551" s="757"/>
      <c r="H12551" s="757"/>
      <c r="I12551" s="757"/>
    </row>
    <row r="12552" spans="1:9" ht="15.75" customHeight="1">
      <c r="A12552" s="52"/>
      <c r="B12552" s="52"/>
      <c r="C12552" s="52"/>
      <c r="D12552" s="808"/>
      <c r="E12552" s="757"/>
      <c r="F12552" s="757"/>
      <c r="G12552" s="757"/>
      <c r="H12552" s="757"/>
      <c r="I12552" s="757"/>
    </row>
    <row r="12553" spans="1:9" ht="15.75" customHeight="1">
      <c r="A12553" s="52"/>
      <c r="B12553" s="52"/>
      <c r="C12553" s="52"/>
      <c r="D12553" s="808"/>
      <c r="E12553" s="757"/>
      <c r="F12553" s="757"/>
      <c r="G12553" s="757"/>
      <c r="H12553" s="757"/>
      <c r="I12553" s="757"/>
    </row>
    <row r="12554" spans="1:9" ht="15.75" customHeight="1">
      <c r="A12554" s="52"/>
      <c r="B12554" s="52"/>
      <c r="C12554" s="52"/>
      <c r="D12554" s="808"/>
      <c r="E12554" s="757"/>
      <c r="F12554" s="757"/>
      <c r="G12554" s="757"/>
      <c r="H12554" s="757"/>
      <c r="I12554" s="757"/>
    </row>
    <row r="12555" spans="1:9" ht="15.75" customHeight="1">
      <c r="A12555" s="52"/>
      <c r="B12555" s="52"/>
      <c r="C12555" s="52"/>
      <c r="D12555" s="808"/>
      <c r="E12555" s="757"/>
      <c r="F12555" s="757"/>
      <c r="G12555" s="757"/>
      <c r="H12555" s="757"/>
      <c r="I12555" s="757"/>
    </row>
    <row r="12556" spans="1:9" ht="15.75" customHeight="1">
      <c r="A12556" s="52"/>
      <c r="B12556" s="52"/>
      <c r="C12556" s="52"/>
      <c r="D12556" s="808"/>
      <c r="E12556" s="757"/>
      <c r="F12556" s="757"/>
      <c r="G12556" s="757"/>
      <c r="H12556" s="757"/>
      <c r="I12556" s="757"/>
    </row>
    <row r="12557" spans="1:9" ht="15.75" customHeight="1">
      <c r="A12557" s="52"/>
      <c r="B12557" s="52"/>
      <c r="C12557" s="52"/>
      <c r="D12557" s="808"/>
      <c r="E12557" s="757"/>
      <c r="F12557" s="757"/>
      <c r="G12557" s="757"/>
      <c r="H12557" s="757"/>
      <c r="I12557" s="757"/>
    </row>
    <row r="12558" spans="1:9" ht="15.75" customHeight="1">
      <c r="A12558" s="52"/>
      <c r="B12558" s="52"/>
      <c r="C12558" s="52"/>
      <c r="D12558" s="808"/>
      <c r="E12558" s="757"/>
      <c r="F12558" s="757"/>
      <c r="G12558" s="757"/>
      <c r="H12558" s="757"/>
      <c r="I12558" s="757"/>
    </row>
    <row r="12559" spans="1:9" ht="15.75" customHeight="1">
      <c r="A12559" s="52"/>
      <c r="B12559" s="52"/>
      <c r="C12559" s="52"/>
      <c r="D12559" s="808"/>
      <c r="E12559" s="757"/>
      <c r="F12559" s="757"/>
      <c r="G12559" s="757"/>
      <c r="H12559" s="757"/>
      <c r="I12559" s="757"/>
    </row>
    <row r="12560" spans="1:9" ht="15.75" customHeight="1">
      <c r="A12560" s="52"/>
      <c r="B12560" s="52"/>
      <c r="C12560" s="52"/>
      <c r="D12560" s="808"/>
      <c r="E12560" s="757"/>
      <c r="F12560" s="757"/>
      <c r="G12560" s="757"/>
      <c r="H12560" s="757"/>
      <c r="I12560" s="757"/>
    </row>
    <row r="12561" spans="1:9" ht="15.75" customHeight="1">
      <c r="A12561" s="52"/>
      <c r="B12561" s="52"/>
      <c r="C12561" s="52"/>
      <c r="D12561" s="808"/>
      <c r="E12561" s="757"/>
      <c r="F12561" s="757"/>
      <c r="G12561" s="757"/>
      <c r="H12561" s="757"/>
      <c r="I12561" s="757"/>
    </row>
    <row r="12562" spans="1:9" ht="15.75" customHeight="1">
      <c r="A12562" s="52"/>
      <c r="B12562" s="52"/>
      <c r="C12562" s="52"/>
      <c r="D12562" s="808"/>
      <c r="E12562" s="757"/>
      <c r="F12562" s="757"/>
      <c r="G12562" s="757"/>
      <c r="H12562" s="757"/>
      <c r="I12562" s="757"/>
    </row>
    <row r="12563" spans="1:9" ht="15.75" customHeight="1">
      <c r="A12563" s="52"/>
      <c r="B12563" s="52"/>
      <c r="C12563" s="52"/>
      <c r="D12563" s="808"/>
      <c r="E12563" s="757"/>
      <c r="F12563" s="757"/>
      <c r="G12563" s="757"/>
      <c r="H12563" s="757"/>
      <c r="I12563" s="757"/>
    </row>
    <row r="12564" spans="1:9" ht="15.75" customHeight="1">
      <c r="A12564" s="52"/>
      <c r="B12564" s="52"/>
      <c r="C12564" s="52"/>
      <c r="D12564" s="808"/>
      <c r="E12564" s="757"/>
      <c r="F12564" s="757"/>
      <c r="G12564" s="757"/>
      <c r="H12564" s="757"/>
      <c r="I12564" s="757"/>
    </row>
    <row r="12565" spans="1:9" ht="15.75" customHeight="1">
      <c r="A12565" s="52"/>
      <c r="B12565" s="52"/>
      <c r="C12565" s="52"/>
      <c r="D12565" s="808"/>
      <c r="E12565" s="757"/>
      <c r="F12565" s="757"/>
      <c r="G12565" s="757"/>
      <c r="H12565" s="757"/>
      <c r="I12565" s="757"/>
    </row>
    <row r="12566" spans="1:9" ht="15.75" customHeight="1">
      <c r="A12566" s="52"/>
      <c r="B12566" s="52"/>
      <c r="C12566" s="52"/>
      <c r="D12566" s="808"/>
      <c r="E12566" s="757"/>
      <c r="F12566" s="757"/>
      <c r="G12566" s="757"/>
      <c r="H12566" s="757"/>
      <c r="I12566" s="757"/>
    </row>
    <row r="12567" spans="1:9" ht="15.75" customHeight="1">
      <c r="A12567" s="52"/>
      <c r="B12567" s="52"/>
      <c r="C12567" s="52"/>
      <c r="D12567" s="808"/>
      <c r="E12567" s="757"/>
      <c r="F12567" s="757"/>
      <c r="G12567" s="757"/>
      <c r="H12567" s="757"/>
      <c r="I12567" s="757"/>
    </row>
    <row r="12568" spans="1:9" ht="15.75" customHeight="1">
      <c r="A12568" s="52"/>
      <c r="B12568" s="52"/>
      <c r="C12568" s="52"/>
      <c r="D12568" s="808"/>
      <c r="E12568" s="757"/>
      <c r="F12568" s="757"/>
      <c r="G12568" s="757"/>
      <c r="H12568" s="757"/>
      <c r="I12568" s="757"/>
    </row>
    <row r="12569" spans="1:9" ht="15.75" customHeight="1">
      <c r="A12569" s="52"/>
      <c r="B12569" s="52"/>
      <c r="C12569" s="52"/>
      <c r="D12569" s="808"/>
      <c r="E12569" s="757"/>
      <c r="F12569" s="757"/>
      <c r="G12569" s="757"/>
      <c r="H12569" s="757"/>
      <c r="I12569" s="757"/>
    </row>
    <row r="12570" spans="1:9" ht="15.75" customHeight="1">
      <c r="A12570" s="52"/>
      <c r="B12570" s="52"/>
      <c r="C12570" s="52"/>
      <c r="D12570" s="808"/>
      <c r="E12570" s="757"/>
      <c r="F12570" s="757"/>
      <c r="G12570" s="757"/>
      <c r="H12570" s="757"/>
      <c r="I12570" s="757"/>
    </row>
    <row r="12571" spans="1:9" ht="15.75" customHeight="1">
      <c r="A12571" s="52"/>
      <c r="B12571" s="52"/>
      <c r="C12571" s="52"/>
      <c r="D12571" s="808"/>
      <c r="E12571" s="757"/>
      <c r="F12571" s="757"/>
      <c r="G12571" s="757"/>
      <c r="H12571" s="757"/>
      <c r="I12571" s="757"/>
    </row>
    <row r="12572" spans="1:9" ht="15.75" customHeight="1">
      <c r="A12572" s="52"/>
      <c r="B12572" s="52"/>
      <c r="C12572" s="52"/>
      <c r="D12572" s="808"/>
      <c r="E12572" s="757"/>
      <c r="F12572" s="757"/>
      <c r="G12572" s="757"/>
      <c r="H12572" s="757"/>
      <c r="I12572" s="757"/>
    </row>
    <row r="12573" spans="1:9" ht="15.75" customHeight="1">
      <c r="A12573" s="52"/>
      <c r="B12573" s="52"/>
      <c r="C12573" s="52"/>
      <c r="D12573" s="808"/>
      <c r="E12573" s="757"/>
      <c r="F12573" s="757"/>
      <c r="G12573" s="757"/>
      <c r="H12573" s="757"/>
      <c r="I12573" s="757"/>
    </row>
    <row r="12574" spans="1:9" ht="15.75" customHeight="1">
      <c r="A12574" s="52"/>
      <c r="B12574" s="52"/>
      <c r="C12574" s="52"/>
      <c r="D12574" s="808"/>
      <c r="E12574" s="757"/>
      <c r="F12574" s="757"/>
      <c r="G12574" s="757"/>
      <c r="H12574" s="757"/>
      <c r="I12574" s="757"/>
    </row>
    <row r="12575" spans="1:9" ht="15.75" customHeight="1">
      <c r="A12575" s="52"/>
      <c r="B12575" s="52"/>
      <c r="C12575" s="52"/>
      <c r="D12575" s="808"/>
      <c r="E12575" s="757"/>
      <c r="F12575" s="757"/>
      <c r="G12575" s="757"/>
      <c r="H12575" s="757"/>
      <c r="I12575" s="757"/>
    </row>
    <row r="12576" spans="1:9" ht="15.75" customHeight="1">
      <c r="A12576" s="52"/>
      <c r="B12576" s="52"/>
      <c r="C12576" s="52"/>
      <c r="D12576" s="808"/>
      <c r="E12576" s="757"/>
      <c r="F12576" s="757"/>
      <c r="G12576" s="757"/>
      <c r="H12576" s="757"/>
      <c r="I12576" s="757"/>
    </row>
    <row r="12577" spans="1:9" ht="15.75" customHeight="1">
      <c r="A12577" s="52"/>
      <c r="B12577" s="52"/>
      <c r="C12577" s="52"/>
      <c r="D12577" s="808"/>
      <c r="E12577" s="757"/>
      <c r="F12577" s="757"/>
      <c r="G12577" s="757"/>
      <c r="H12577" s="757"/>
      <c r="I12577" s="757"/>
    </row>
    <row r="12578" spans="1:9" ht="15.75" customHeight="1">
      <c r="A12578" s="52"/>
      <c r="B12578" s="52"/>
      <c r="C12578" s="52"/>
      <c r="D12578" s="808"/>
      <c r="E12578" s="757"/>
      <c r="F12578" s="757"/>
      <c r="G12578" s="757"/>
      <c r="H12578" s="757"/>
      <c r="I12578" s="757"/>
    </row>
    <row r="12579" spans="1:9" ht="15.75" customHeight="1">
      <c r="A12579" s="52"/>
      <c r="B12579" s="52"/>
      <c r="C12579" s="52"/>
      <c r="D12579" s="808"/>
      <c r="E12579" s="757"/>
      <c r="F12579" s="757"/>
      <c r="G12579" s="757"/>
      <c r="H12579" s="757"/>
      <c r="I12579" s="757"/>
    </row>
    <row r="12580" spans="1:9" ht="15.75" customHeight="1">
      <c r="A12580" s="52"/>
      <c r="B12580" s="52"/>
      <c r="C12580" s="52"/>
      <c r="D12580" s="808"/>
      <c r="E12580" s="757"/>
      <c r="F12580" s="757"/>
      <c r="G12580" s="757"/>
      <c r="H12580" s="757"/>
      <c r="I12580" s="757"/>
    </row>
    <row r="12581" spans="1:9" ht="15.75" customHeight="1">
      <c r="A12581" s="52"/>
      <c r="B12581" s="52"/>
      <c r="C12581" s="52"/>
      <c r="D12581" s="967"/>
      <c r="E12581" s="757"/>
      <c r="F12581" s="757"/>
      <c r="G12581" s="757"/>
      <c r="H12581" s="757"/>
      <c r="I12581" s="757"/>
    </row>
    <row r="12582" spans="1:9" ht="15.75" customHeight="1">
      <c r="A12582" s="52"/>
      <c r="B12582" s="52"/>
      <c r="C12582" s="52"/>
      <c r="D12582" s="808"/>
      <c r="E12582" s="757"/>
      <c r="F12582" s="757"/>
      <c r="G12582" s="757"/>
      <c r="H12582" s="757"/>
      <c r="I12582" s="757"/>
    </row>
    <row r="12583" spans="1:9" ht="15.75" customHeight="1">
      <c r="D12583" s="808"/>
      <c r="E12583" s="757"/>
      <c r="F12583" s="757"/>
      <c r="G12583" s="757"/>
      <c r="H12583" s="757"/>
      <c r="I12583" s="757"/>
    </row>
    <row r="12584" spans="1:9" ht="15.75" customHeight="1">
      <c r="D12584" s="808"/>
      <c r="E12584" s="757"/>
      <c r="F12584" s="757"/>
      <c r="G12584" s="757"/>
      <c r="H12584" s="757"/>
      <c r="I12584" s="757"/>
    </row>
    <row r="12585" spans="1:9" ht="15.75" customHeight="1">
      <c r="D12585" s="808"/>
      <c r="E12585" s="757"/>
      <c r="F12585" s="757"/>
      <c r="G12585" s="757"/>
      <c r="H12585" s="757"/>
      <c r="I12585" s="757"/>
    </row>
    <row r="12586" spans="1:9" ht="15.75" customHeight="1">
      <c r="D12586" s="808"/>
      <c r="E12586" s="757"/>
      <c r="F12586" s="757"/>
      <c r="G12586" s="757"/>
      <c r="H12586" s="757"/>
      <c r="I12586" s="757"/>
    </row>
    <row r="12587" spans="1:9" ht="15.75" customHeight="1">
      <c r="D12587" s="808"/>
      <c r="E12587" s="757"/>
      <c r="F12587" s="757"/>
      <c r="G12587" s="757"/>
      <c r="H12587" s="757"/>
      <c r="I12587" s="757"/>
    </row>
    <row r="12588" spans="1:9" ht="15.75" customHeight="1">
      <c r="D12588" s="808"/>
      <c r="E12588" s="757"/>
      <c r="F12588" s="757"/>
      <c r="G12588" s="757"/>
      <c r="H12588" s="757"/>
      <c r="I12588" s="757"/>
    </row>
    <row r="12589" spans="1:9" ht="15.75" customHeight="1">
      <c r="D12589" s="808"/>
      <c r="E12589" s="757"/>
      <c r="F12589" s="757"/>
      <c r="G12589" s="757"/>
      <c r="H12589" s="757"/>
      <c r="I12589" s="757"/>
    </row>
    <row r="12590" spans="1:9" ht="15.75" customHeight="1">
      <c r="D12590" s="808"/>
      <c r="E12590" s="757"/>
      <c r="F12590" s="757"/>
      <c r="G12590" s="757"/>
      <c r="H12590" s="757"/>
      <c r="I12590" s="757"/>
    </row>
    <row r="12591" spans="1:9" ht="15.75" customHeight="1">
      <c r="D12591" s="808"/>
      <c r="E12591" s="757"/>
      <c r="F12591" s="757"/>
      <c r="G12591" s="757"/>
      <c r="H12591" s="757"/>
      <c r="I12591" s="757"/>
    </row>
    <row r="12592" spans="1:9" ht="15.75" customHeight="1">
      <c r="D12592" s="808"/>
      <c r="E12592" s="757"/>
      <c r="F12592" s="757"/>
      <c r="G12592" s="757"/>
      <c r="H12592" s="757"/>
      <c r="I12592" s="757"/>
    </row>
    <row r="12593" spans="4:9" ht="15.75" customHeight="1">
      <c r="D12593" s="808"/>
      <c r="E12593" s="757"/>
      <c r="F12593" s="757"/>
      <c r="G12593" s="757"/>
      <c r="H12593" s="757"/>
      <c r="I12593" s="757"/>
    </row>
    <row r="12594" spans="4:9" ht="15.75" customHeight="1">
      <c r="D12594" s="967"/>
      <c r="E12594" s="757"/>
      <c r="F12594" s="757"/>
      <c r="G12594" s="757"/>
      <c r="H12594" s="757"/>
      <c r="I12594" s="757"/>
    </row>
    <row r="12595" spans="4:9" ht="15.75" customHeight="1">
      <c r="D12595" s="808"/>
      <c r="E12595" s="757"/>
      <c r="F12595" s="757"/>
      <c r="G12595" s="757"/>
      <c r="H12595" s="757"/>
      <c r="I12595" s="757"/>
    </row>
    <row r="12596" spans="4:9" ht="15.75" customHeight="1">
      <c r="D12596" s="808"/>
      <c r="E12596" s="757"/>
      <c r="F12596" s="757"/>
      <c r="G12596" s="757"/>
      <c r="H12596" s="757"/>
      <c r="I12596" s="757"/>
    </row>
    <row r="12597" spans="4:9" ht="15.75" customHeight="1">
      <c r="D12597" s="808"/>
      <c r="E12597" s="757"/>
      <c r="F12597" s="757"/>
      <c r="G12597" s="757"/>
      <c r="H12597" s="757"/>
      <c r="I12597" s="757"/>
    </row>
    <row r="12598" spans="4:9" ht="15.75" customHeight="1">
      <c r="D12598" s="808"/>
      <c r="E12598" s="757"/>
      <c r="F12598" s="757"/>
      <c r="G12598" s="757"/>
      <c r="H12598" s="757"/>
      <c r="I12598" s="757"/>
    </row>
    <row r="12599" spans="4:9" ht="15.75" customHeight="1">
      <c r="D12599" s="808"/>
      <c r="E12599" s="757"/>
      <c r="F12599" s="757"/>
      <c r="G12599" s="757"/>
      <c r="H12599" s="757"/>
      <c r="I12599" s="757"/>
    </row>
    <row r="12600" spans="4:9" ht="15.75" customHeight="1">
      <c r="D12600" s="808"/>
      <c r="E12600" s="757"/>
      <c r="F12600" s="757"/>
      <c r="G12600" s="757"/>
      <c r="H12600" s="757"/>
      <c r="I12600" s="757"/>
    </row>
    <row r="12601" spans="4:9" ht="15.75" customHeight="1">
      <c r="D12601" s="808"/>
      <c r="E12601" s="757"/>
      <c r="F12601" s="757"/>
      <c r="G12601" s="757"/>
      <c r="H12601" s="757"/>
      <c r="I12601" s="757"/>
    </row>
    <row r="12602" spans="4:9" ht="15.75" customHeight="1">
      <c r="D12602" s="808"/>
      <c r="E12602" s="757"/>
      <c r="F12602" s="757"/>
      <c r="G12602" s="757"/>
      <c r="H12602" s="757"/>
      <c r="I12602" s="757"/>
    </row>
    <row r="12603" spans="4:9" ht="15.75" customHeight="1">
      <c r="D12603" s="808"/>
      <c r="E12603" s="757"/>
      <c r="F12603" s="757"/>
      <c r="G12603" s="757"/>
      <c r="H12603" s="757"/>
      <c r="I12603" s="757"/>
    </row>
    <row r="12604" spans="4:9" ht="15.75" customHeight="1">
      <c r="D12604" s="808"/>
      <c r="E12604" s="757"/>
      <c r="F12604" s="757"/>
      <c r="G12604" s="757"/>
      <c r="H12604" s="757"/>
      <c r="I12604" s="757"/>
    </row>
    <row r="12605" spans="4:9" ht="15.75" customHeight="1">
      <c r="D12605" s="808"/>
      <c r="E12605" s="757"/>
      <c r="F12605" s="757"/>
      <c r="G12605" s="757"/>
      <c r="H12605" s="757"/>
      <c r="I12605" s="757"/>
    </row>
    <row r="12606" spans="4:9" ht="15.75" customHeight="1">
      <c r="D12606" s="808"/>
      <c r="E12606" s="757"/>
      <c r="F12606" s="757"/>
      <c r="G12606" s="757"/>
      <c r="H12606" s="757"/>
      <c r="I12606" s="757"/>
    </row>
    <row r="12607" spans="4:9" ht="15.75" customHeight="1">
      <c r="D12607" s="808"/>
      <c r="E12607" s="757"/>
      <c r="F12607" s="757"/>
      <c r="G12607" s="757"/>
      <c r="H12607" s="757"/>
      <c r="I12607" s="757"/>
    </row>
    <row r="12608" spans="4:9" ht="15.75" customHeight="1">
      <c r="D12608" s="808"/>
      <c r="E12608" s="757"/>
      <c r="F12608" s="757"/>
      <c r="G12608" s="757"/>
      <c r="H12608" s="757"/>
      <c r="I12608" s="757"/>
    </row>
    <row r="12609" spans="4:9" ht="15.75" customHeight="1">
      <c r="D12609" s="808"/>
      <c r="E12609" s="757"/>
      <c r="F12609" s="757"/>
      <c r="G12609" s="757"/>
      <c r="H12609" s="757"/>
      <c r="I12609" s="757"/>
    </row>
    <row r="12610" spans="4:9" ht="15.75" customHeight="1">
      <c r="D12610" s="808"/>
      <c r="E12610" s="757"/>
      <c r="F12610" s="757"/>
      <c r="G12610" s="757"/>
      <c r="H12610" s="757"/>
      <c r="I12610" s="757"/>
    </row>
    <row r="12611" spans="4:9" ht="15.75" customHeight="1">
      <c r="D12611" s="808"/>
      <c r="E12611" s="757"/>
      <c r="F12611" s="757"/>
      <c r="G12611" s="757"/>
      <c r="H12611" s="757"/>
      <c r="I12611" s="757"/>
    </row>
    <row r="12612" spans="4:9" ht="15.75" customHeight="1">
      <c r="D12612" s="808"/>
      <c r="E12612" s="757"/>
      <c r="F12612" s="757"/>
      <c r="G12612" s="757"/>
      <c r="H12612" s="757"/>
      <c r="I12612" s="757"/>
    </row>
    <row r="12613" spans="4:9" ht="15.75" customHeight="1">
      <c r="D12613" s="808"/>
      <c r="E12613" s="757"/>
      <c r="F12613" s="757"/>
      <c r="G12613" s="757"/>
      <c r="H12613" s="757"/>
      <c r="I12613" s="757"/>
    </row>
    <row r="12614" spans="4:9" ht="15.75" customHeight="1">
      <c r="D12614" s="808"/>
      <c r="E12614" s="757"/>
      <c r="F12614" s="757"/>
      <c r="G12614" s="757"/>
      <c r="H12614" s="757"/>
      <c r="I12614" s="757"/>
    </row>
    <row r="12615" spans="4:9" ht="15.75" customHeight="1">
      <c r="D12615" s="808"/>
      <c r="E12615" s="757"/>
      <c r="F12615" s="757"/>
      <c r="G12615" s="757"/>
      <c r="H12615" s="757"/>
      <c r="I12615" s="757"/>
    </row>
    <row r="12616" spans="4:9" ht="15.75" customHeight="1">
      <c r="D12616" s="808"/>
      <c r="E12616" s="757"/>
      <c r="F12616" s="757"/>
      <c r="G12616" s="757"/>
      <c r="H12616" s="757"/>
      <c r="I12616" s="757"/>
    </row>
    <row r="12617" spans="4:9" ht="15.75" customHeight="1">
      <c r="D12617" s="808"/>
      <c r="E12617" s="757"/>
      <c r="F12617" s="757"/>
      <c r="G12617" s="757"/>
      <c r="H12617" s="757"/>
      <c r="I12617" s="757"/>
    </row>
    <row r="12618" spans="4:9" ht="15.75" customHeight="1">
      <c r="D12618" s="808"/>
      <c r="E12618" s="757"/>
      <c r="F12618" s="757"/>
      <c r="G12618" s="757"/>
      <c r="H12618" s="757"/>
      <c r="I12618" s="757"/>
    </row>
    <row r="12619" spans="4:9" ht="15.75" customHeight="1">
      <c r="D12619" s="808"/>
      <c r="E12619" s="757"/>
      <c r="F12619" s="757"/>
      <c r="G12619" s="757"/>
      <c r="H12619" s="757"/>
      <c r="I12619" s="757"/>
    </row>
    <row r="12620" spans="4:9" ht="15.75" customHeight="1">
      <c r="D12620" s="808"/>
      <c r="E12620" s="757"/>
      <c r="F12620" s="757"/>
      <c r="G12620" s="757"/>
      <c r="H12620" s="757"/>
      <c r="I12620" s="757"/>
    </row>
    <row r="12621" spans="4:9" ht="15.75" customHeight="1">
      <c r="D12621" s="967"/>
      <c r="E12621" s="757"/>
      <c r="F12621" s="757"/>
      <c r="G12621" s="757"/>
      <c r="H12621" s="757"/>
      <c r="I12621" s="757"/>
    </row>
    <row r="12622" spans="4:9" ht="15.75" customHeight="1">
      <c r="D12622" s="808"/>
      <c r="E12622" s="757"/>
      <c r="F12622" s="757"/>
      <c r="G12622" s="757"/>
      <c r="H12622" s="757"/>
      <c r="I12622" s="757"/>
    </row>
    <row r="12623" spans="4:9" ht="15.75" customHeight="1">
      <c r="D12623" s="808"/>
      <c r="E12623" s="757"/>
      <c r="F12623" s="757"/>
      <c r="G12623" s="757"/>
      <c r="H12623" s="757"/>
      <c r="I12623" s="757"/>
    </row>
    <row r="12624" spans="4:9" ht="15.75" customHeight="1">
      <c r="D12624" s="808"/>
      <c r="E12624" s="757"/>
      <c r="F12624" s="757"/>
      <c r="G12624" s="757"/>
      <c r="H12624" s="757"/>
      <c r="I12624" s="757"/>
    </row>
    <row r="12625" spans="4:9" ht="15.75" customHeight="1">
      <c r="D12625" s="808"/>
      <c r="E12625" s="757"/>
      <c r="F12625" s="757"/>
      <c r="G12625" s="757"/>
      <c r="H12625" s="757"/>
      <c r="I12625" s="757"/>
    </row>
    <row r="12626" spans="4:9" ht="15.75" customHeight="1">
      <c r="D12626" s="808"/>
      <c r="E12626" s="757"/>
      <c r="F12626" s="757"/>
      <c r="G12626" s="757"/>
      <c r="H12626" s="757"/>
      <c r="I12626" s="757"/>
    </row>
    <row r="12627" spans="4:9" ht="15.75" customHeight="1">
      <c r="D12627" s="808"/>
      <c r="E12627" s="757"/>
      <c r="F12627" s="757"/>
      <c r="G12627" s="757"/>
      <c r="H12627" s="757"/>
      <c r="I12627" s="757"/>
    </row>
    <row r="12628" spans="4:9" ht="15.75" customHeight="1">
      <c r="D12628" s="808"/>
      <c r="E12628" s="757"/>
      <c r="F12628" s="757"/>
      <c r="G12628" s="757"/>
      <c r="H12628" s="757"/>
      <c r="I12628" s="757"/>
    </row>
    <row r="12629" spans="4:9" ht="15.75" customHeight="1">
      <c r="D12629" s="808"/>
      <c r="E12629" s="757"/>
      <c r="F12629" s="757"/>
      <c r="G12629" s="757"/>
      <c r="H12629" s="757"/>
      <c r="I12629" s="757"/>
    </row>
    <row r="12630" spans="4:9" ht="15.75" customHeight="1">
      <c r="D12630" s="967"/>
      <c r="E12630" s="757"/>
      <c r="F12630" s="757"/>
      <c r="G12630" s="757"/>
      <c r="H12630" s="757"/>
      <c r="I12630" s="757"/>
    </row>
    <row r="12631" spans="4:9" ht="15.75" customHeight="1">
      <c r="D12631" s="967"/>
      <c r="E12631" s="757"/>
      <c r="F12631" s="757"/>
      <c r="G12631" s="757"/>
      <c r="H12631" s="757"/>
      <c r="I12631" s="757"/>
    </row>
    <row r="12632" spans="4:9" ht="15.75" customHeight="1">
      <c r="D12632" s="967"/>
      <c r="E12632" s="757"/>
      <c r="F12632" s="757"/>
      <c r="G12632" s="757"/>
      <c r="H12632" s="757"/>
      <c r="I12632" s="757"/>
    </row>
    <row r="12633" spans="4:9" ht="15.75" customHeight="1">
      <c r="D12633" s="967"/>
      <c r="E12633" s="757"/>
      <c r="F12633" s="757"/>
      <c r="G12633" s="757"/>
      <c r="H12633" s="757"/>
      <c r="I12633" s="757"/>
    </row>
    <row r="12634" spans="4:9" ht="15.75" customHeight="1">
      <c r="D12634" s="967"/>
      <c r="E12634" s="757"/>
      <c r="F12634" s="757"/>
      <c r="G12634" s="757"/>
      <c r="H12634" s="757"/>
      <c r="I12634" s="757"/>
    </row>
    <row r="12635" spans="4:9" ht="15.75" customHeight="1">
      <c r="D12635" s="967"/>
      <c r="E12635" s="757"/>
      <c r="F12635" s="757"/>
      <c r="G12635" s="757"/>
      <c r="H12635" s="757"/>
      <c r="I12635" s="757"/>
    </row>
    <row r="12636" spans="4:9" ht="15.75" customHeight="1">
      <c r="D12636" s="967"/>
      <c r="E12636" s="757"/>
      <c r="F12636" s="757"/>
      <c r="G12636" s="757"/>
      <c r="H12636" s="757"/>
      <c r="I12636" s="757"/>
    </row>
    <row r="12637" spans="4:9" ht="15.75" customHeight="1">
      <c r="D12637" s="967"/>
      <c r="E12637" s="757"/>
      <c r="F12637" s="757"/>
      <c r="G12637" s="757"/>
      <c r="H12637" s="757"/>
      <c r="I12637" s="757"/>
    </row>
    <row r="12638" spans="4:9" ht="15.75" customHeight="1">
      <c r="D12638" s="967"/>
      <c r="E12638" s="757"/>
      <c r="F12638" s="757"/>
      <c r="G12638" s="757"/>
      <c r="H12638" s="757"/>
      <c r="I12638" s="757"/>
    </row>
    <row r="12639" spans="4:9" ht="15.75" customHeight="1">
      <c r="D12639" s="967"/>
      <c r="E12639" s="757"/>
      <c r="F12639" s="757"/>
      <c r="G12639" s="757"/>
      <c r="H12639" s="757"/>
      <c r="I12639" s="757"/>
    </row>
    <row r="12640" spans="4:9" ht="15.75" customHeight="1">
      <c r="D12640" s="967"/>
      <c r="E12640" s="757"/>
      <c r="F12640" s="757"/>
      <c r="G12640" s="757"/>
      <c r="H12640" s="757"/>
      <c r="I12640" s="757"/>
    </row>
    <row r="12641" spans="4:9" ht="15.75" customHeight="1">
      <c r="D12641" s="808"/>
      <c r="E12641" s="757"/>
      <c r="F12641" s="757"/>
      <c r="G12641" s="757"/>
      <c r="H12641" s="757"/>
      <c r="I12641" s="757"/>
    </row>
    <row r="12642" spans="4:9" ht="15.75" customHeight="1">
      <c r="D12642" s="967"/>
      <c r="E12642" s="757"/>
      <c r="F12642" s="757"/>
      <c r="G12642" s="757"/>
      <c r="H12642" s="757"/>
      <c r="I12642" s="757"/>
    </row>
    <row r="12643" spans="4:9" ht="15.75" customHeight="1">
      <c r="D12643" s="967"/>
      <c r="E12643" s="757"/>
      <c r="F12643" s="757"/>
      <c r="G12643" s="757"/>
      <c r="H12643" s="757"/>
      <c r="I12643" s="757"/>
    </row>
    <row r="12644" spans="4:9" ht="15.75" customHeight="1">
      <c r="D12644" s="808"/>
      <c r="E12644" s="757"/>
      <c r="F12644" s="757"/>
      <c r="G12644" s="757"/>
      <c r="H12644" s="757"/>
      <c r="I12644" s="757"/>
    </row>
    <row r="12645" spans="4:9" ht="15.75" customHeight="1">
      <c r="D12645" s="967"/>
      <c r="E12645" s="757"/>
      <c r="F12645" s="757"/>
      <c r="G12645" s="757"/>
      <c r="H12645" s="757"/>
      <c r="I12645" s="757"/>
    </row>
    <row r="12646" spans="4:9" ht="15.75" customHeight="1">
      <c r="D12646" s="967"/>
      <c r="E12646" s="757"/>
      <c r="F12646" s="757"/>
      <c r="G12646" s="757"/>
      <c r="H12646" s="757"/>
      <c r="I12646" s="757"/>
    </row>
    <row r="12647" spans="4:9" ht="15.75" customHeight="1">
      <c r="D12647" s="808"/>
      <c r="E12647" s="757"/>
      <c r="F12647" s="757"/>
      <c r="G12647" s="757"/>
      <c r="H12647" s="757"/>
      <c r="I12647" s="757"/>
    </row>
    <row r="12648" spans="4:9" ht="15.75" customHeight="1">
      <c r="D12648" s="808"/>
      <c r="E12648" s="757"/>
      <c r="F12648" s="757"/>
      <c r="G12648" s="757"/>
      <c r="H12648" s="757"/>
      <c r="I12648" s="757"/>
    </row>
    <row r="12649" spans="4:9" ht="15.75" customHeight="1">
      <c r="D12649" s="808"/>
      <c r="E12649" s="757"/>
      <c r="F12649" s="757"/>
      <c r="G12649" s="757"/>
      <c r="H12649" s="757"/>
      <c r="I12649" s="757"/>
    </row>
    <row r="12650" spans="4:9" ht="15.75" customHeight="1">
      <c r="D12650" s="808"/>
      <c r="E12650" s="757"/>
      <c r="F12650" s="757"/>
      <c r="G12650" s="757"/>
      <c r="H12650" s="757"/>
      <c r="I12650" s="757"/>
    </row>
    <row r="12651" spans="4:9" ht="15.75" customHeight="1">
      <c r="D12651" s="808"/>
      <c r="E12651" s="757"/>
      <c r="F12651" s="757"/>
      <c r="G12651" s="757"/>
      <c r="H12651" s="757"/>
      <c r="I12651" s="757"/>
    </row>
    <row r="12652" spans="4:9" ht="15.75" customHeight="1">
      <c r="D12652" s="808"/>
      <c r="E12652" s="757"/>
      <c r="F12652" s="757"/>
      <c r="G12652" s="757"/>
      <c r="H12652" s="757"/>
      <c r="I12652" s="757"/>
    </row>
    <row r="12653" spans="4:9" ht="15.75" customHeight="1">
      <c r="D12653" s="808"/>
      <c r="E12653" s="757"/>
      <c r="F12653" s="757"/>
      <c r="G12653" s="757"/>
      <c r="H12653" s="757"/>
      <c r="I12653" s="757"/>
    </row>
    <row r="12654" spans="4:9" ht="15.75" customHeight="1">
      <c r="D12654" s="808"/>
      <c r="E12654" s="757"/>
      <c r="F12654" s="757"/>
      <c r="G12654" s="757"/>
      <c r="H12654" s="757"/>
      <c r="I12654" s="757"/>
    </row>
    <row r="12655" spans="4:9" ht="15.75" customHeight="1">
      <c r="D12655" s="808"/>
      <c r="E12655" s="757"/>
      <c r="F12655" s="757"/>
      <c r="G12655" s="757"/>
      <c r="H12655" s="757"/>
      <c r="I12655" s="757"/>
    </row>
    <row r="12656" spans="4:9" ht="15.75" customHeight="1">
      <c r="D12656" s="808"/>
      <c r="E12656" s="757"/>
      <c r="F12656" s="757"/>
      <c r="G12656" s="757"/>
      <c r="H12656" s="757"/>
      <c r="I12656" s="757"/>
    </row>
    <row r="12657" spans="4:9" ht="15.75" customHeight="1">
      <c r="D12657" s="808"/>
      <c r="E12657" s="757"/>
      <c r="F12657" s="757"/>
      <c r="G12657" s="757"/>
      <c r="H12657" s="757"/>
      <c r="I12657" s="757"/>
    </row>
    <row r="12658" spans="4:9" ht="15.75" customHeight="1">
      <c r="D12658" s="808"/>
      <c r="E12658" s="757"/>
      <c r="F12658" s="757"/>
      <c r="G12658" s="757"/>
      <c r="H12658" s="757"/>
      <c r="I12658" s="757"/>
    </row>
    <row r="12659" spans="4:9" ht="15.75" customHeight="1">
      <c r="D12659" s="808"/>
      <c r="E12659" s="757"/>
      <c r="F12659" s="757"/>
      <c r="G12659" s="757"/>
      <c r="H12659" s="757"/>
      <c r="I12659" s="757"/>
    </row>
    <row r="12660" spans="4:9" ht="15.75" customHeight="1">
      <c r="D12660" s="808"/>
      <c r="E12660" s="757"/>
      <c r="F12660" s="757"/>
      <c r="G12660" s="757"/>
      <c r="H12660" s="757"/>
      <c r="I12660" s="757"/>
    </row>
    <row r="12661" spans="4:9" ht="15.75" customHeight="1">
      <c r="D12661" s="808"/>
      <c r="E12661" s="757"/>
      <c r="F12661" s="757"/>
      <c r="G12661" s="757"/>
      <c r="H12661" s="757"/>
      <c r="I12661" s="757"/>
    </row>
    <row r="12662" spans="4:9" ht="15.75" customHeight="1">
      <c r="D12662" s="808"/>
      <c r="E12662" s="757"/>
      <c r="F12662" s="757"/>
      <c r="G12662" s="757"/>
      <c r="H12662" s="757"/>
      <c r="I12662" s="757"/>
    </row>
    <row r="12663" spans="4:9" ht="15.75" customHeight="1">
      <c r="D12663" s="808"/>
      <c r="E12663" s="757"/>
      <c r="F12663" s="757"/>
      <c r="G12663" s="757"/>
      <c r="H12663" s="757"/>
      <c r="I12663" s="757"/>
    </row>
    <row r="12664" spans="4:9" ht="15.75" customHeight="1">
      <c r="D12664" s="808"/>
      <c r="E12664" s="757"/>
      <c r="F12664" s="757"/>
      <c r="G12664" s="757"/>
      <c r="H12664" s="757"/>
      <c r="I12664" s="757"/>
    </row>
    <row r="12665" spans="4:9" ht="15.75" customHeight="1">
      <c r="D12665" s="808"/>
      <c r="E12665" s="757"/>
      <c r="F12665" s="757"/>
      <c r="G12665" s="757"/>
      <c r="H12665" s="757"/>
      <c r="I12665" s="757"/>
    </row>
    <row r="12666" spans="4:9" ht="15.75" customHeight="1">
      <c r="D12666" s="808"/>
      <c r="E12666" s="757"/>
      <c r="F12666" s="757"/>
      <c r="G12666" s="757"/>
      <c r="H12666" s="757"/>
      <c r="I12666" s="757"/>
    </row>
    <row r="12667" spans="4:9" ht="15.75" customHeight="1">
      <c r="D12667" s="808"/>
      <c r="E12667" s="757"/>
      <c r="F12667" s="757"/>
      <c r="G12667" s="757"/>
      <c r="H12667" s="757"/>
      <c r="I12667" s="757"/>
    </row>
    <row r="12668" spans="4:9" ht="15.75" customHeight="1">
      <c r="D12668" s="808"/>
      <c r="E12668" s="757"/>
      <c r="F12668" s="757"/>
      <c r="G12668" s="757"/>
      <c r="H12668" s="757"/>
      <c r="I12668" s="757"/>
    </row>
    <row r="12669" spans="4:9" ht="15.75" customHeight="1">
      <c r="D12669" s="808"/>
      <c r="E12669" s="757"/>
      <c r="F12669" s="757"/>
      <c r="G12669" s="757"/>
      <c r="H12669" s="757"/>
      <c r="I12669" s="757"/>
    </row>
    <row r="12670" spans="4:9" ht="15.75" customHeight="1">
      <c r="D12670" s="808"/>
      <c r="E12670" s="757"/>
      <c r="F12670" s="757"/>
      <c r="G12670" s="757"/>
      <c r="H12670" s="757"/>
      <c r="I12670" s="757"/>
    </row>
    <row r="12671" spans="4:9" ht="15.75" customHeight="1">
      <c r="D12671" s="808"/>
      <c r="E12671" s="757"/>
      <c r="F12671" s="757"/>
      <c r="G12671" s="757"/>
      <c r="H12671" s="757"/>
      <c r="I12671" s="757"/>
    </row>
    <row r="12672" spans="4:9" ht="15.75" customHeight="1">
      <c r="D12672" s="808"/>
      <c r="E12672" s="757"/>
      <c r="F12672" s="757"/>
      <c r="G12672" s="757"/>
      <c r="H12672" s="757"/>
      <c r="I12672" s="757"/>
    </row>
    <row r="12673" spans="4:9" ht="15.75" customHeight="1">
      <c r="D12673" s="808"/>
      <c r="E12673" s="757"/>
      <c r="F12673" s="757"/>
      <c r="G12673" s="757"/>
      <c r="H12673" s="757"/>
      <c r="I12673" s="757"/>
    </row>
    <row r="12674" spans="4:9" ht="15.75" customHeight="1">
      <c r="D12674" s="808"/>
      <c r="E12674" s="757"/>
      <c r="F12674" s="757"/>
      <c r="G12674" s="757"/>
      <c r="H12674" s="757"/>
      <c r="I12674" s="757"/>
    </row>
    <row r="12675" spans="4:9" ht="15.75" customHeight="1">
      <c r="D12675" s="808"/>
      <c r="E12675" s="757"/>
      <c r="F12675" s="757"/>
      <c r="G12675" s="757"/>
      <c r="H12675" s="757"/>
      <c r="I12675" s="757"/>
    </row>
    <row r="12676" spans="4:9" ht="15.75" customHeight="1">
      <c r="D12676" s="808"/>
      <c r="E12676" s="757"/>
      <c r="F12676" s="757"/>
      <c r="G12676" s="757"/>
      <c r="H12676" s="757"/>
      <c r="I12676" s="757"/>
    </row>
    <row r="12677" spans="4:9" ht="15.75" customHeight="1">
      <c r="D12677" s="808"/>
      <c r="E12677" s="757"/>
      <c r="F12677" s="757"/>
      <c r="G12677" s="757"/>
      <c r="H12677" s="757"/>
      <c r="I12677" s="757"/>
    </row>
    <row r="12678" spans="4:9" ht="15.75" customHeight="1">
      <c r="D12678" s="808"/>
      <c r="E12678" s="757"/>
      <c r="F12678" s="757"/>
      <c r="G12678" s="757"/>
      <c r="H12678" s="757"/>
      <c r="I12678" s="757"/>
    </row>
    <row r="12679" spans="4:9" ht="15.75" customHeight="1">
      <c r="D12679" s="808"/>
      <c r="E12679" s="757"/>
      <c r="F12679" s="757"/>
      <c r="G12679" s="757"/>
      <c r="H12679" s="757"/>
      <c r="I12679" s="757"/>
    </row>
    <row r="12680" spans="4:9" ht="15.75" customHeight="1">
      <c r="D12680" s="967"/>
      <c r="E12680" s="757"/>
      <c r="F12680" s="757"/>
      <c r="G12680" s="757"/>
      <c r="H12680" s="757"/>
      <c r="I12680" s="757"/>
    </row>
    <row r="12681" spans="4:9" ht="15.75" customHeight="1">
      <c r="D12681" s="808"/>
      <c r="E12681" s="757"/>
      <c r="F12681" s="757"/>
      <c r="G12681" s="757"/>
      <c r="H12681" s="757"/>
      <c r="I12681" s="757"/>
    </row>
  </sheetData>
  <mergeCells count="3">
    <mergeCell ref="A1:D1"/>
    <mergeCell ref="A2:D2"/>
    <mergeCell ref="A3:D3"/>
  </mergeCells>
  <pageMargins left="0.511811024" right="0.511811024" top="0.78740157499999996" bottom="0.78740157499999996" header="0" footer="0"/>
  <pageSetup paperSize="9" orientation="portrait" r:id="rId1"/>
</worksheet>
</file>

<file path=xl/worksheets/sheet15.xml><?xml version="1.0" encoding="utf-8"?>
<worksheet xmlns="http://schemas.openxmlformats.org/spreadsheetml/2006/main" xmlns:r="http://schemas.openxmlformats.org/officeDocument/2006/relationships">
  <sheetPr>
    <tabColor rgb="FF548DD4"/>
  </sheetPr>
  <dimension ref="A1:I12681"/>
  <sheetViews>
    <sheetView showGridLines="0" workbookViewId="0">
      <selection sqref="A1:D1"/>
    </sheetView>
  </sheetViews>
  <sheetFormatPr defaultColWidth="14.42578125" defaultRowHeight="15" customHeight="1"/>
  <cols>
    <col min="1" max="1" width="19.140625" customWidth="1"/>
    <col min="2" max="2" width="83.140625" customWidth="1"/>
    <col min="3" max="3" width="23.7109375" customWidth="1"/>
    <col min="4" max="4" width="14" customWidth="1"/>
    <col min="5" max="6" width="9.140625" customWidth="1"/>
    <col min="7" max="7" width="60.42578125" customWidth="1"/>
    <col min="8" max="9" width="9.140625" customWidth="1"/>
  </cols>
  <sheetData>
    <row r="1" spans="1:9" ht="13.5" customHeight="1">
      <c r="A1" s="1161" t="s">
        <v>15396</v>
      </c>
      <c r="B1" s="1063"/>
      <c r="C1" s="1063"/>
      <c r="D1" s="1058"/>
      <c r="E1" s="757"/>
      <c r="F1" s="953" t="s">
        <v>129</v>
      </c>
      <c r="G1" s="953"/>
      <c r="H1" s="953"/>
      <c r="I1" s="954">
        <v>44805</v>
      </c>
    </row>
    <row r="2" spans="1:9" ht="13.5" customHeight="1">
      <c r="A2" s="1161" t="s">
        <v>15397</v>
      </c>
      <c r="B2" s="1063"/>
      <c r="C2" s="1063"/>
      <c r="D2" s="1058"/>
      <c r="E2" s="757"/>
      <c r="F2" s="955"/>
      <c r="G2" s="956"/>
      <c r="H2" s="956"/>
      <c r="I2" s="956"/>
    </row>
    <row r="3" spans="1:9" ht="13.5" customHeight="1">
      <c r="A3" s="1162" t="s">
        <v>15398</v>
      </c>
      <c r="B3" s="1063"/>
      <c r="C3" s="1063"/>
      <c r="D3" s="1058"/>
      <c r="E3" s="757"/>
      <c r="F3" s="956"/>
      <c r="G3" s="956"/>
      <c r="H3" s="956"/>
      <c r="I3" s="956"/>
    </row>
    <row r="4" spans="1:9" ht="13.5" customHeight="1">
      <c r="A4" s="957">
        <v>44866</v>
      </c>
      <c r="B4" s="968"/>
      <c r="C4" s="969" t="s">
        <v>2917</v>
      </c>
      <c r="D4" s="968"/>
      <c r="E4" s="757"/>
      <c r="F4" s="956"/>
      <c r="G4" s="956"/>
      <c r="H4" s="956"/>
      <c r="I4" s="956"/>
    </row>
    <row r="5" spans="1:9" ht="27">
      <c r="A5" s="959" t="s">
        <v>2918</v>
      </c>
      <c r="B5" s="970" t="s">
        <v>2919</v>
      </c>
      <c r="C5" s="971" t="s">
        <v>40</v>
      </c>
      <c r="D5" s="970" t="s">
        <v>2920</v>
      </c>
      <c r="E5" s="757"/>
      <c r="F5" s="956"/>
      <c r="G5" s="956"/>
      <c r="H5" s="956"/>
      <c r="I5" s="956"/>
    </row>
    <row r="6" spans="1:9">
      <c r="A6" s="962"/>
      <c r="B6" s="962"/>
      <c r="C6" s="962"/>
      <c r="D6" s="962"/>
      <c r="E6" s="757"/>
      <c r="F6" s="757"/>
      <c r="G6" s="757"/>
      <c r="H6" s="757"/>
      <c r="I6" s="757"/>
    </row>
    <row r="7" spans="1:9">
      <c r="A7" s="963">
        <v>97141</v>
      </c>
      <c r="B7" s="963" t="s">
        <v>2921</v>
      </c>
      <c r="C7" s="964" t="s">
        <v>164</v>
      </c>
      <c r="D7" s="965">
        <v>6.75</v>
      </c>
      <c r="E7" s="757"/>
      <c r="F7" s="757">
        <v>7601</v>
      </c>
      <c r="G7" s="757" t="s">
        <v>2922</v>
      </c>
      <c r="H7" s="757" t="s">
        <v>122</v>
      </c>
      <c r="I7" s="757">
        <v>682.9</v>
      </c>
    </row>
    <row r="8" spans="1:9">
      <c r="A8" s="963">
        <v>97142</v>
      </c>
      <c r="B8" s="963" t="s">
        <v>2923</v>
      </c>
      <c r="C8" s="964" t="s">
        <v>164</v>
      </c>
      <c r="D8" s="965">
        <v>7.47</v>
      </c>
      <c r="E8" s="757"/>
      <c r="F8" s="757">
        <v>8204</v>
      </c>
      <c r="G8" s="757" t="s">
        <v>2924</v>
      </c>
      <c r="H8" s="757" t="s">
        <v>141</v>
      </c>
      <c r="I8" s="760">
        <v>1250.1500000000001</v>
      </c>
    </row>
    <row r="9" spans="1:9">
      <c r="A9" s="963">
        <v>97143</v>
      </c>
      <c r="B9" s="963" t="s">
        <v>2925</v>
      </c>
      <c r="C9" s="964" t="s">
        <v>164</v>
      </c>
      <c r="D9" s="965">
        <v>9.2899999999999991</v>
      </c>
      <c r="E9" s="757"/>
      <c r="F9" s="757">
        <v>12442</v>
      </c>
      <c r="G9" s="757" t="s">
        <v>2926</v>
      </c>
      <c r="H9" s="757" t="s">
        <v>122</v>
      </c>
      <c r="I9" s="757">
        <v>212.92</v>
      </c>
    </row>
    <row r="10" spans="1:9">
      <c r="A10" s="963">
        <v>97144</v>
      </c>
      <c r="B10" s="963" t="s">
        <v>2927</v>
      </c>
      <c r="C10" s="964" t="s">
        <v>164</v>
      </c>
      <c r="D10" s="965">
        <v>11.09</v>
      </c>
      <c r="E10" s="757"/>
      <c r="F10" s="757">
        <v>12441</v>
      </c>
      <c r="G10" s="757" t="s">
        <v>1165</v>
      </c>
      <c r="H10" s="757" t="s">
        <v>964</v>
      </c>
      <c r="I10" s="757">
        <v>194.12</v>
      </c>
    </row>
    <row r="11" spans="1:9">
      <c r="A11" s="963">
        <v>97145</v>
      </c>
      <c r="B11" s="963" t="s">
        <v>2928</v>
      </c>
      <c r="C11" s="964" t="s">
        <v>164</v>
      </c>
      <c r="D11" s="965">
        <v>12.93</v>
      </c>
      <c r="E11" s="757"/>
      <c r="F11" s="757">
        <v>2002</v>
      </c>
      <c r="G11" s="757" t="s">
        <v>2929</v>
      </c>
      <c r="H11" s="757" t="s">
        <v>141</v>
      </c>
      <c r="I11" s="760">
        <v>1755.14</v>
      </c>
    </row>
    <row r="12" spans="1:9">
      <c r="A12" s="963">
        <v>97146</v>
      </c>
      <c r="B12" s="963" t="s">
        <v>2930</v>
      </c>
      <c r="C12" s="964" t="s">
        <v>164</v>
      </c>
      <c r="D12" s="965">
        <v>14.75</v>
      </c>
      <c r="E12" s="757"/>
      <c r="F12" s="757">
        <v>7712</v>
      </c>
      <c r="G12" s="757" t="s">
        <v>2931</v>
      </c>
      <c r="H12" s="757" t="s">
        <v>141</v>
      </c>
      <c r="I12" s="757">
        <v>691.66</v>
      </c>
    </row>
    <row r="13" spans="1:9">
      <c r="A13" s="963">
        <v>97147</v>
      </c>
      <c r="B13" s="963" t="s">
        <v>2932</v>
      </c>
      <c r="C13" s="964" t="s">
        <v>164</v>
      </c>
      <c r="D13" s="965">
        <v>16.61</v>
      </c>
      <c r="E13" s="757"/>
      <c r="F13" s="757">
        <v>12933</v>
      </c>
      <c r="G13" s="757" t="s">
        <v>2933</v>
      </c>
      <c r="H13" s="757" t="s">
        <v>141</v>
      </c>
      <c r="I13" s="760">
        <v>4618.3900000000003</v>
      </c>
    </row>
    <row r="14" spans="1:9">
      <c r="A14" s="963">
        <v>97148</v>
      </c>
      <c r="B14" s="963" t="s">
        <v>2934</v>
      </c>
      <c r="C14" s="964" t="s">
        <v>164</v>
      </c>
      <c r="D14" s="965">
        <v>18.420000000000002</v>
      </c>
      <c r="E14" s="757"/>
      <c r="F14" s="757">
        <v>7322</v>
      </c>
      <c r="G14" s="757" t="s">
        <v>2935</v>
      </c>
      <c r="H14" s="757" t="s">
        <v>141</v>
      </c>
      <c r="I14" s="757">
        <v>5.32</v>
      </c>
    </row>
    <row r="15" spans="1:9">
      <c r="A15" s="963">
        <v>97149</v>
      </c>
      <c r="B15" s="963" t="s">
        <v>2936</v>
      </c>
      <c r="C15" s="964" t="s">
        <v>164</v>
      </c>
      <c r="D15" s="965">
        <v>20.28</v>
      </c>
      <c r="E15" s="757"/>
      <c r="F15" s="757">
        <v>2228</v>
      </c>
      <c r="G15" s="757" t="s">
        <v>2937</v>
      </c>
      <c r="H15" s="757" t="s">
        <v>164</v>
      </c>
      <c r="I15" s="757">
        <v>10.48</v>
      </c>
    </row>
    <row r="16" spans="1:9">
      <c r="A16" s="963">
        <v>97150</v>
      </c>
      <c r="B16" s="963" t="s">
        <v>2938</v>
      </c>
      <c r="C16" s="964" t="s">
        <v>164</v>
      </c>
      <c r="D16" s="965">
        <v>26.44</v>
      </c>
      <c r="E16" s="757"/>
      <c r="F16" s="757">
        <v>12434</v>
      </c>
      <c r="G16" s="757" t="s">
        <v>2939</v>
      </c>
      <c r="H16" s="757" t="s">
        <v>141</v>
      </c>
      <c r="I16" s="757">
        <v>64.23</v>
      </c>
    </row>
    <row r="17" spans="1:9">
      <c r="A17" s="963">
        <v>97151</v>
      </c>
      <c r="B17" s="963" t="s">
        <v>2940</v>
      </c>
      <c r="C17" s="964" t="s">
        <v>164</v>
      </c>
      <c r="D17" s="965">
        <v>30.74</v>
      </c>
      <c r="E17" s="757"/>
      <c r="F17" s="757">
        <v>7320</v>
      </c>
      <c r="G17" s="757" t="s">
        <v>2941</v>
      </c>
      <c r="H17" s="757" t="s">
        <v>141</v>
      </c>
      <c r="I17" s="757">
        <v>120.34</v>
      </c>
    </row>
    <row r="18" spans="1:9">
      <c r="A18" s="963">
        <v>97152</v>
      </c>
      <c r="B18" s="963" t="s">
        <v>2942</v>
      </c>
      <c r="C18" s="964" t="s">
        <v>164</v>
      </c>
      <c r="D18" s="965">
        <v>34.85</v>
      </c>
      <c r="E18" s="757"/>
      <c r="F18" s="757">
        <v>11902</v>
      </c>
      <c r="G18" s="757" t="s">
        <v>2943</v>
      </c>
      <c r="H18" s="757" t="s">
        <v>164</v>
      </c>
      <c r="I18" s="757">
        <v>147.05000000000001</v>
      </c>
    </row>
    <row r="19" spans="1:9">
      <c r="A19" s="963">
        <v>97153</v>
      </c>
      <c r="B19" s="963" t="s">
        <v>2944</v>
      </c>
      <c r="C19" s="964" t="s">
        <v>164</v>
      </c>
      <c r="D19" s="965">
        <v>39.07</v>
      </c>
      <c r="E19" s="757"/>
      <c r="F19" s="757">
        <v>11903</v>
      </c>
      <c r="G19" s="757" t="s">
        <v>2945</v>
      </c>
      <c r="H19" s="757" t="s">
        <v>164</v>
      </c>
      <c r="I19" s="757">
        <v>159.97</v>
      </c>
    </row>
    <row r="20" spans="1:9">
      <c r="A20" s="963">
        <v>97154</v>
      </c>
      <c r="B20" s="963" t="s">
        <v>2946</v>
      </c>
      <c r="C20" s="964" t="s">
        <v>164</v>
      </c>
      <c r="D20" s="965">
        <v>43.34</v>
      </c>
      <c r="E20" s="757"/>
      <c r="F20" s="757">
        <v>9051</v>
      </c>
      <c r="G20" s="757" t="s">
        <v>2947</v>
      </c>
      <c r="H20" s="757" t="s">
        <v>141</v>
      </c>
      <c r="I20" s="757">
        <v>317.08999999999997</v>
      </c>
    </row>
    <row r="21" spans="1:9" ht="15.75" customHeight="1">
      <c r="A21" s="963">
        <v>97155</v>
      </c>
      <c r="B21" s="963" t="s">
        <v>2948</v>
      </c>
      <c r="C21" s="964" t="s">
        <v>164</v>
      </c>
      <c r="D21" s="965">
        <v>47.61</v>
      </c>
      <c r="E21" s="757"/>
      <c r="F21" s="757">
        <v>11132</v>
      </c>
      <c r="G21" s="757" t="s">
        <v>2949</v>
      </c>
      <c r="H21" s="757" t="s">
        <v>141</v>
      </c>
      <c r="I21" s="757">
        <v>2.35</v>
      </c>
    </row>
    <row r="22" spans="1:9" ht="15.75" customHeight="1">
      <c r="A22" s="963">
        <v>97156</v>
      </c>
      <c r="B22" s="963" t="s">
        <v>2950</v>
      </c>
      <c r="C22" s="964" t="s">
        <v>164</v>
      </c>
      <c r="D22" s="965">
        <v>56.47</v>
      </c>
      <c r="E22" s="757"/>
      <c r="F22" s="757">
        <v>8316</v>
      </c>
      <c r="G22" s="757" t="s">
        <v>2951</v>
      </c>
      <c r="H22" s="757" t="s">
        <v>141</v>
      </c>
      <c r="I22" s="757">
        <v>5.36</v>
      </c>
    </row>
    <row r="23" spans="1:9" ht="15.75" customHeight="1">
      <c r="A23" s="963">
        <v>97157</v>
      </c>
      <c r="B23" s="963" t="s">
        <v>2952</v>
      </c>
      <c r="C23" s="964" t="s">
        <v>164</v>
      </c>
      <c r="D23" s="965">
        <v>4.1500000000000004</v>
      </c>
      <c r="E23" s="757"/>
      <c r="F23" s="757">
        <v>10694</v>
      </c>
      <c r="G23" s="757" t="s">
        <v>2953</v>
      </c>
      <c r="H23" s="757" t="s">
        <v>141</v>
      </c>
      <c r="I23" s="757">
        <v>25.88</v>
      </c>
    </row>
    <row r="24" spans="1:9" ht="15.75" customHeight="1">
      <c r="A24" s="963">
        <v>97158</v>
      </c>
      <c r="B24" s="963" t="s">
        <v>2954</v>
      </c>
      <c r="C24" s="964" t="s">
        <v>164</v>
      </c>
      <c r="D24" s="965">
        <v>4.6100000000000003</v>
      </c>
      <c r="E24" s="757"/>
      <c r="F24" s="757">
        <v>10916</v>
      </c>
      <c r="G24" s="757" t="s">
        <v>2955</v>
      </c>
      <c r="H24" s="757" t="s">
        <v>141</v>
      </c>
      <c r="I24" s="757">
        <v>177.36</v>
      </c>
    </row>
    <row r="25" spans="1:9" ht="15.75" customHeight="1">
      <c r="A25" s="963">
        <v>97159</v>
      </c>
      <c r="B25" s="963" t="s">
        <v>2956</v>
      </c>
      <c r="C25" s="964" t="s">
        <v>164</v>
      </c>
      <c r="D25" s="965">
        <v>5.72</v>
      </c>
      <c r="E25" s="757"/>
      <c r="F25" s="757">
        <v>10426</v>
      </c>
      <c r="G25" s="757" t="s">
        <v>2957</v>
      </c>
      <c r="H25" s="757" t="s">
        <v>141</v>
      </c>
      <c r="I25" s="757">
        <v>31</v>
      </c>
    </row>
    <row r="26" spans="1:9" ht="15.75" customHeight="1">
      <c r="A26" s="963">
        <v>97160</v>
      </c>
      <c r="B26" s="963" t="s">
        <v>2958</v>
      </c>
      <c r="C26" s="964" t="s">
        <v>164</v>
      </c>
      <c r="D26" s="965">
        <v>6.83</v>
      </c>
      <c r="E26" s="757"/>
      <c r="F26" s="757">
        <v>10832</v>
      </c>
      <c r="G26" s="757" t="s">
        <v>2959</v>
      </c>
      <c r="H26" s="757" t="s">
        <v>122</v>
      </c>
      <c r="I26" s="757">
        <v>0.45</v>
      </c>
    </row>
    <row r="27" spans="1:9" ht="15.75" customHeight="1">
      <c r="A27" s="963">
        <v>97161</v>
      </c>
      <c r="B27" s="963" t="s">
        <v>2960</v>
      </c>
      <c r="C27" s="964" t="s">
        <v>164</v>
      </c>
      <c r="D27" s="965">
        <v>7.98</v>
      </c>
      <c r="E27" s="757"/>
      <c r="F27" s="757">
        <v>2450</v>
      </c>
      <c r="G27" s="757" t="s">
        <v>2961</v>
      </c>
      <c r="H27" s="757" t="s">
        <v>122</v>
      </c>
      <c r="I27" s="757">
        <v>2.0299999999999998</v>
      </c>
    </row>
    <row r="28" spans="1:9" ht="15.75" customHeight="1">
      <c r="A28" s="963">
        <v>97162</v>
      </c>
      <c r="B28" s="963" t="s">
        <v>2962</v>
      </c>
      <c r="C28" s="964" t="s">
        <v>164</v>
      </c>
      <c r="D28" s="965">
        <v>9.1</v>
      </c>
      <c r="E28" s="757"/>
      <c r="F28" s="757">
        <v>5096</v>
      </c>
      <c r="G28" s="757" t="s">
        <v>2963</v>
      </c>
      <c r="H28" s="757" t="s">
        <v>141</v>
      </c>
      <c r="I28" s="757">
        <v>339.6</v>
      </c>
    </row>
    <row r="29" spans="1:9" ht="15.75" customHeight="1">
      <c r="A29" s="963">
        <v>97163</v>
      </c>
      <c r="B29" s="963" t="s">
        <v>2964</v>
      </c>
      <c r="C29" s="964" t="s">
        <v>164</v>
      </c>
      <c r="D29" s="965">
        <v>10.26</v>
      </c>
      <c r="E29" s="757"/>
      <c r="F29" s="757">
        <v>1510</v>
      </c>
      <c r="G29" s="757" t="s">
        <v>2965</v>
      </c>
      <c r="H29" s="757" t="s">
        <v>141</v>
      </c>
      <c r="I29" s="757">
        <v>209.27</v>
      </c>
    </row>
    <row r="30" spans="1:9" ht="15.75" customHeight="1">
      <c r="A30" s="963">
        <v>97164</v>
      </c>
      <c r="B30" s="963" t="s">
        <v>2966</v>
      </c>
      <c r="C30" s="964" t="s">
        <v>164</v>
      </c>
      <c r="D30" s="965">
        <v>11.39</v>
      </c>
      <c r="E30" s="757"/>
      <c r="F30" s="757">
        <v>11820</v>
      </c>
      <c r="G30" s="757" t="s">
        <v>2967</v>
      </c>
      <c r="H30" s="757" t="s">
        <v>141</v>
      </c>
      <c r="I30" s="760">
        <v>5766.6</v>
      </c>
    </row>
    <row r="31" spans="1:9" ht="15.75" customHeight="1">
      <c r="A31" s="963">
        <v>97165</v>
      </c>
      <c r="B31" s="963" t="s">
        <v>2968</v>
      </c>
      <c r="C31" s="964" t="s">
        <v>164</v>
      </c>
      <c r="D31" s="965">
        <v>12.55</v>
      </c>
      <c r="E31" s="757"/>
      <c r="F31" s="757">
        <v>12016</v>
      </c>
      <c r="G31" s="757" t="s">
        <v>2969</v>
      </c>
      <c r="H31" s="757" t="s">
        <v>141</v>
      </c>
      <c r="I31" s="757">
        <v>208.08</v>
      </c>
    </row>
    <row r="32" spans="1:9" ht="15.75" customHeight="1">
      <c r="A32" s="963">
        <v>97166</v>
      </c>
      <c r="B32" s="963" t="s">
        <v>2970</v>
      </c>
      <c r="C32" s="964" t="s">
        <v>164</v>
      </c>
      <c r="D32" s="965">
        <v>16.350000000000001</v>
      </c>
      <c r="E32" s="757"/>
      <c r="F32" s="757">
        <v>12018</v>
      </c>
      <c r="G32" s="757" t="s">
        <v>2971</v>
      </c>
      <c r="H32" s="757" t="s">
        <v>141</v>
      </c>
      <c r="I32" s="757">
        <v>229.37</v>
      </c>
    </row>
    <row r="33" spans="1:9" ht="15.75" customHeight="1">
      <c r="A33" s="963">
        <v>97167</v>
      </c>
      <c r="B33" s="963" t="s">
        <v>2972</v>
      </c>
      <c r="C33" s="964" t="s">
        <v>164</v>
      </c>
      <c r="D33" s="965">
        <v>19.03</v>
      </c>
      <c r="E33" s="757"/>
      <c r="F33" s="757">
        <v>10446</v>
      </c>
      <c r="G33" s="757" t="s">
        <v>2973</v>
      </c>
      <c r="H33" s="757" t="s">
        <v>141</v>
      </c>
      <c r="I33" s="757">
        <v>283.26</v>
      </c>
    </row>
    <row r="34" spans="1:9" ht="15.75" customHeight="1">
      <c r="A34" s="963">
        <v>97168</v>
      </c>
      <c r="B34" s="963" t="s">
        <v>2974</v>
      </c>
      <c r="C34" s="964" t="s">
        <v>164</v>
      </c>
      <c r="D34" s="965">
        <v>21.5</v>
      </c>
      <c r="E34" s="757"/>
      <c r="F34" s="757">
        <v>1521</v>
      </c>
      <c r="G34" s="757" t="s">
        <v>2975</v>
      </c>
      <c r="H34" s="757" t="s">
        <v>141</v>
      </c>
      <c r="I34" s="757">
        <v>144.87</v>
      </c>
    </row>
    <row r="35" spans="1:9" ht="15.75" customHeight="1">
      <c r="A35" s="963">
        <v>97169</v>
      </c>
      <c r="B35" s="963" t="s">
        <v>2976</v>
      </c>
      <c r="C35" s="964" t="s">
        <v>164</v>
      </c>
      <c r="D35" s="965">
        <v>24.12</v>
      </c>
      <c r="E35" s="757"/>
      <c r="F35" s="757">
        <v>13341</v>
      </c>
      <c r="G35" s="757" t="s">
        <v>2977</v>
      </c>
      <c r="H35" s="757" t="s">
        <v>141</v>
      </c>
      <c r="I35" s="760">
        <v>4587.8500000000004</v>
      </c>
    </row>
    <row r="36" spans="1:9" ht="15.75" customHeight="1">
      <c r="A36" s="963">
        <v>97170</v>
      </c>
      <c r="B36" s="963" t="s">
        <v>2978</v>
      </c>
      <c r="C36" s="964" t="s">
        <v>164</v>
      </c>
      <c r="D36" s="965">
        <v>26.75</v>
      </c>
      <c r="E36" s="757"/>
      <c r="F36" s="757">
        <v>7826</v>
      </c>
      <c r="G36" s="757" t="s">
        <v>2979</v>
      </c>
      <c r="H36" s="757" t="s">
        <v>141</v>
      </c>
      <c r="I36" s="760">
        <v>3047.9</v>
      </c>
    </row>
    <row r="37" spans="1:9" ht="15.75" customHeight="1">
      <c r="A37" s="963">
        <v>97171</v>
      </c>
      <c r="B37" s="963" t="s">
        <v>2980</v>
      </c>
      <c r="C37" s="964" t="s">
        <v>164</v>
      </c>
      <c r="D37" s="965">
        <v>29.41</v>
      </c>
      <c r="E37" s="757"/>
      <c r="F37" s="757">
        <v>9670</v>
      </c>
      <c r="G37" s="757" t="s">
        <v>2981</v>
      </c>
      <c r="H37" s="757" t="s">
        <v>141</v>
      </c>
      <c r="I37" s="757">
        <v>195.79</v>
      </c>
    </row>
    <row r="38" spans="1:9" ht="15.75" customHeight="1">
      <c r="A38" s="963">
        <v>97172</v>
      </c>
      <c r="B38" s="963" t="s">
        <v>2982</v>
      </c>
      <c r="C38" s="964" t="s">
        <v>164</v>
      </c>
      <c r="D38" s="965">
        <v>35.03</v>
      </c>
      <c r="E38" s="757"/>
      <c r="F38" s="757">
        <v>11072</v>
      </c>
      <c r="G38" s="757" t="s">
        <v>2983</v>
      </c>
      <c r="H38" s="757" t="s">
        <v>141</v>
      </c>
      <c r="I38" s="760">
        <v>5911.2</v>
      </c>
    </row>
    <row r="39" spans="1:9" ht="15.75" customHeight="1">
      <c r="A39" s="963">
        <v>97173</v>
      </c>
      <c r="B39" s="963" t="s">
        <v>2984</v>
      </c>
      <c r="C39" s="964" t="s">
        <v>164</v>
      </c>
      <c r="D39" s="965">
        <v>32.71</v>
      </c>
      <c r="E39" s="757"/>
      <c r="F39" s="757">
        <v>9629</v>
      </c>
      <c r="G39" s="757" t="s">
        <v>2985</v>
      </c>
      <c r="H39" s="757" t="s">
        <v>141</v>
      </c>
      <c r="I39" s="757">
        <v>217.4</v>
      </c>
    </row>
    <row r="40" spans="1:9" ht="15.75" customHeight="1">
      <c r="A40" s="963">
        <v>97174</v>
      </c>
      <c r="B40" s="963" t="s">
        <v>2986</v>
      </c>
      <c r="C40" s="964" t="s">
        <v>164</v>
      </c>
      <c r="D40" s="965">
        <v>37.909999999999997</v>
      </c>
      <c r="E40" s="757"/>
      <c r="F40" s="757">
        <v>9973</v>
      </c>
      <c r="G40" s="757" t="s">
        <v>2987</v>
      </c>
      <c r="H40" s="757" t="s">
        <v>141</v>
      </c>
      <c r="I40" s="757">
        <v>123.52</v>
      </c>
    </row>
    <row r="41" spans="1:9" ht="15.75" customHeight="1">
      <c r="A41" s="963">
        <v>97175</v>
      </c>
      <c r="B41" s="963" t="s">
        <v>2988</v>
      </c>
      <c r="C41" s="964" t="s">
        <v>164</v>
      </c>
      <c r="D41" s="965">
        <v>43.14</v>
      </c>
      <c r="E41" s="757"/>
      <c r="F41" s="757">
        <v>11773</v>
      </c>
      <c r="G41" s="757" t="s">
        <v>2989</v>
      </c>
      <c r="H41" s="757" t="s">
        <v>141</v>
      </c>
      <c r="I41" s="757">
        <v>155.02000000000001</v>
      </c>
    </row>
    <row r="42" spans="1:9" ht="15.75" customHeight="1">
      <c r="A42" s="963">
        <v>97176</v>
      </c>
      <c r="B42" s="963" t="s">
        <v>2990</v>
      </c>
      <c r="C42" s="964" t="s">
        <v>164</v>
      </c>
      <c r="D42" s="965">
        <v>48.34</v>
      </c>
      <c r="E42" s="757"/>
      <c r="F42" s="757">
        <v>9199</v>
      </c>
      <c r="G42" s="757" t="s">
        <v>2991</v>
      </c>
      <c r="H42" s="757" t="s">
        <v>141</v>
      </c>
      <c r="I42" s="757">
        <v>232.72</v>
      </c>
    </row>
    <row r="43" spans="1:9" ht="15.75" customHeight="1">
      <c r="A43" s="963">
        <v>97177</v>
      </c>
      <c r="B43" s="963" t="s">
        <v>2992</v>
      </c>
      <c r="C43" s="964" t="s">
        <v>164</v>
      </c>
      <c r="D43" s="965">
        <v>58.77</v>
      </c>
      <c r="E43" s="757"/>
      <c r="F43" s="757">
        <v>764</v>
      </c>
      <c r="G43" s="757" t="s">
        <v>2993</v>
      </c>
      <c r="H43" s="757" t="s">
        <v>164</v>
      </c>
      <c r="I43" s="757">
        <v>102.34</v>
      </c>
    </row>
    <row r="44" spans="1:9" ht="15.75" customHeight="1">
      <c r="A44" s="963">
        <v>97178</v>
      </c>
      <c r="B44" s="963" t="s">
        <v>2994</v>
      </c>
      <c r="C44" s="964" t="s">
        <v>164</v>
      </c>
      <c r="D44" s="965">
        <v>69.19</v>
      </c>
      <c r="E44" s="757"/>
      <c r="F44" s="757">
        <v>7812</v>
      </c>
      <c r="G44" s="757" t="s">
        <v>2995</v>
      </c>
      <c r="H44" s="757" t="s">
        <v>164</v>
      </c>
      <c r="I44" s="757">
        <v>150.5</v>
      </c>
    </row>
    <row r="45" spans="1:9" ht="15.75" customHeight="1">
      <c r="A45" s="963">
        <v>97179</v>
      </c>
      <c r="B45" s="963" t="s">
        <v>2996</v>
      </c>
      <c r="C45" s="964" t="s">
        <v>164</v>
      </c>
      <c r="D45" s="965">
        <v>79.62</v>
      </c>
      <c r="E45" s="757"/>
      <c r="F45" s="757">
        <v>9521</v>
      </c>
      <c r="G45" s="757" t="s">
        <v>2997</v>
      </c>
      <c r="H45" s="757" t="s">
        <v>141</v>
      </c>
      <c r="I45" s="757">
        <v>80.739999999999995</v>
      </c>
    </row>
    <row r="46" spans="1:9" ht="15.75" customHeight="1">
      <c r="A46" s="963">
        <v>97180</v>
      </c>
      <c r="B46" s="963" t="s">
        <v>2998</v>
      </c>
      <c r="C46" s="964" t="s">
        <v>164</v>
      </c>
      <c r="D46" s="965">
        <v>90.05</v>
      </c>
      <c r="E46" s="757"/>
      <c r="F46" s="757">
        <v>12803</v>
      </c>
      <c r="G46" s="757" t="s">
        <v>2999</v>
      </c>
      <c r="H46" s="757" t="s">
        <v>141</v>
      </c>
      <c r="I46" s="757">
        <v>25.84</v>
      </c>
    </row>
    <row r="47" spans="1:9" ht="15.75" customHeight="1">
      <c r="A47" s="963">
        <v>97181</v>
      </c>
      <c r="B47" s="963" t="s">
        <v>3000</v>
      </c>
      <c r="C47" s="964" t="s">
        <v>164</v>
      </c>
      <c r="D47" s="965">
        <v>105.06</v>
      </c>
      <c r="E47" s="757"/>
      <c r="F47" s="757">
        <v>9075</v>
      </c>
      <c r="G47" s="757" t="s">
        <v>3001</v>
      </c>
      <c r="H47" s="757" t="s">
        <v>141</v>
      </c>
      <c r="I47" s="757">
        <v>145</v>
      </c>
    </row>
    <row r="48" spans="1:9" ht="15.75" customHeight="1">
      <c r="A48" s="963">
        <v>97182</v>
      </c>
      <c r="B48" s="963" t="s">
        <v>3002</v>
      </c>
      <c r="C48" s="964" t="s">
        <v>164</v>
      </c>
      <c r="D48" s="965">
        <v>115.96</v>
      </c>
      <c r="E48" s="757"/>
      <c r="F48" s="757">
        <v>9870</v>
      </c>
      <c r="G48" s="757" t="s">
        <v>3003</v>
      </c>
      <c r="H48" s="757" t="s">
        <v>141</v>
      </c>
      <c r="I48" s="757">
        <v>6.64</v>
      </c>
    </row>
    <row r="49" spans="1:9" ht="15.75" customHeight="1">
      <c r="A49" s="963">
        <v>97183</v>
      </c>
      <c r="B49" s="963" t="s">
        <v>3004</v>
      </c>
      <c r="C49" s="964" t="s">
        <v>164</v>
      </c>
      <c r="D49" s="965">
        <v>26.83</v>
      </c>
      <c r="E49" s="757"/>
      <c r="F49" s="757">
        <v>7528</v>
      </c>
      <c r="G49" s="757" t="s">
        <v>3005</v>
      </c>
      <c r="H49" s="757" t="s">
        <v>141</v>
      </c>
      <c r="I49" s="757">
        <v>71.45</v>
      </c>
    </row>
    <row r="50" spans="1:9" ht="15.75" customHeight="1">
      <c r="A50" s="963">
        <v>97184</v>
      </c>
      <c r="B50" s="963" t="s">
        <v>3006</v>
      </c>
      <c r="C50" s="964" t="s">
        <v>164</v>
      </c>
      <c r="D50" s="965">
        <v>31.15</v>
      </c>
      <c r="E50" s="757"/>
      <c r="F50" s="757">
        <v>3624</v>
      </c>
      <c r="G50" s="757" t="s">
        <v>3007</v>
      </c>
      <c r="H50" s="757" t="s">
        <v>141</v>
      </c>
      <c r="I50" s="757">
        <v>98.5</v>
      </c>
    </row>
    <row r="51" spans="1:9" ht="15.75" customHeight="1">
      <c r="A51" s="963">
        <v>97185</v>
      </c>
      <c r="B51" s="963" t="s">
        <v>3008</v>
      </c>
      <c r="C51" s="964" t="s">
        <v>164</v>
      </c>
      <c r="D51" s="965">
        <v>35.479999999999997</v>
      </c>
      <c r="E51" s="757"/>
      <c r="F51" s="757">
        <v>13378</v>
      </c>
      <c r="G51" s="757" t="s">
        <v>3009</v>
      </c>
      <c r="H51" s="757" t="s">
        <v>141</v>
      </c>
      <c r="I51" s="757">
        <v>3.1</v>
      </c>
    </row>
    <row r="52" spans="1:9" ht="15.75" customHeight="1">
      <c r="A52" s="963">
        <v>97186</v>
      </c>
      <c r="B52" s="963" t="s">
        <v>3010</v>
      </c>
      <c r="C52" s="964" t="s">
        <v>164</v>
      </c>
      <c r="D52" s="965">
        <v>39.81</v>
      </c>
      <c r="E52" s="757"/>
      <c r="F52" s="757">
        <v>4005</v>
      </c>
      <c r="G52" s="757" t="s">
        <v>3011</v>
      </c>
      <c r="H52" s="757" t="s">
        <v>141</v>
      </c>
      <c r="I52" s="757">
        <v>51</v>
      </c>
    </row>
    <row r="53" spans="1:9" ht="15.75" customHeight="1">
      <c r="A53" s="963">
        <v>97187</v>
      </c>
      <c r="B53" s="963" t="s">
        <v>3012</v>
      </c>
      <c r="C53" s="964" t="s">
        <v>164</v>
      </c>
      <c r="D53" s="965">
        <v>48.47</v>
      </c>
      <c r="E53" s="757"/>
      <c r="F53" s="757">
        <v>2001</v>
      </c>
      <c r="G53" s="757" t="s">
        <v>2737</v>
      </c>
      <c r="H53" s="757" t="s">
        <v>141</v>
      </c>
      <c r="I53" s="757">
        <v>4.5</v>
      </c>
    </row>
    <row r="54" spans="1:9" ht="15.75" customHeight="1">
      <c r="A54" s="963">
        <v>97188</v>
      </c>
      <c r="B54" s="963" t="s">
        <v>3013</v>
      </c>
      <c r="C54" s="964" t="s">
        <v>164</v>
      </c>
      <c r="D54" s="965">
        <v>57.11</v>
      </c>
      <c r="E54" s="757"/>
      <c r="F54" s="757">
        <v>12781</v>
      </c>
      <c r="G54" s="757" t="s">
        <v>3014</v>
      </c>
      <c r="H54" s="757" t="s">
        <v>141</v>
      </c>
      <c r="I54" s="760">
        <v>3497.73</v>
      </c>
    </row>
    <row r="55" spans="1:9" ht="15.75" customHeight="1">
      <c r="A55" s="963">
        <v>97189</v>
      </c>
      <c r="B55" s="963" t="s">
        <v>3015</v>
      </c>
      <c r="C55" s="964" t="s">
        <v>164</v>
      </c>
      <c r="D55" s="965">
        <v>65.760000000000005</v>
      </c>
      <c r="E55" s="757"/>
      <c r="F55" s="757">
        <v>11229</v>
      </c>
      <c r="G55" s="757" t="s">
        <v>3016</v>
      </c>
      <c r="H55" s="757"/>
      <c r="I55" s="760">
        <v>1024.71</v>
      </c>
    </row>
    <row r="56" spans="1:9" ht="15.75" customHeight="1">
      <c r="A56" s="963">
        <v>97190</v>
      </c>
      <c r="B56" s="963" t="s">
        <v>3017</v>
      </c>
      <c r="C56" s="964" t="s">
        <v>164</v>
      </c>
      <c r="D56" s="965">
        <v>74.42</v>
      </c>
      <c r="E56" s="757"/>
      <c r="F56" s="757">
        <v>520</v>
      </c>
      <c r="G56" s="757" t="s">
        <v>3018</v>
      </c>
      <c r="H56" s="757" t="s">
        <v>141</v>
      </c>
      <c r="I56" s="757">
        <v>16.27</v>
      </c>
    </row>
    <row r="57" spans="1:9" ht="15.75" customHeight="1">
      <c r="A57" s="963">
        <v>97191</v>
      </c>
      <c r="B57" s="963" t="s">
        <v>3019</v>
      </c>
      <c r="C57" s="964" t="s">
        <v>164</v>
      </c>
      <c r="D57" s="965">
        <v>86.49</v>
      </c>
      <c r="E57" s="757"/>
      <c r="F57" s="757">
        <v>13767</v>
      </c>
      <c r="G57" s="757" t="s">
        <v>3020</v>
      </c>
      <c r="H57" s="757" t="s">
        <v>141</v>
      </c>
      <c r="I57" s="757">
        <v>136.5</v>
      </c>
    </row>
    <row r="58" spans="1:9" ht="15.75" customHeight="1">
      <c r="A58" s="963">
        <v>97192</v>
      </c>
      <c r="B58" s="963" t="s">
        <v>3021</v>
      </c>
      <c r="C58" s="964" t="s">
        <v>164</v>
      </c>
      <c r="D58" s="965">
        <v>95.51</v>
      </c>
      <c r="E58" s="757"/>
      <c r="F58" s="757">
        <v>8690</v>
      </c>
      <c r="G58" s="757" t="s">
        <v>3022</v>
      </c>
      <c r="H58" s="757" t="s">
        <v>164</v>
      </c>
      <c r="I58" s="757">
        <v>18.239999999999998</v>
      </c>
    </row>
    <row r="59" spans="1:9" ht="15.75" customHeight="1">
      <c r="A59" s="963">
        <v>90694</v>
      </c>
      <c r="B59" s="963" t="s">
        <v>3023</v>
      </c>
      <c r="C59" s="964" t="s">
        <v>164</v>
      </c>
      <c r="D59" s="965">
        <v>49.71</v>
      </c>
      <c r="E59" s="757"/>
      <c r="F59" s="757">
        <v>9206</v>
      </c>
      <c r="G59" s="757" t="s">
        <v>2692</v>
      </c>
      <c r="H59" s="757" t="s">
        <v>141</v>
      </c>
      <c r="I59" s="757">
        <v>68.7</v>
      </c>
    </row>
    <row r="60" spans="1:9" ht="15.75" customHeight="1">
      <c r="A60" s="963">
        <v>90695</v>
      </c>
      <c r="B60" s="963" t="s">
        <v>3024</v>
      </c>
      <c r="C60" s="964" t="s">
        <v>164</v>
      </c>
      <c r="D60" s="965">
        <v>95.57</v>
      </c>
      <c r="E60" s="757"/>
      <c r="F60" s="757">
        <v>11289</v>
      </c>
      <c r="G60" s="757" t="s">
        <v>3025</v>
      </c>
      <c r="H60" s="757" t="s">
        <v>141</v>
      </c>
      <c r="I60" s="757">
        <v>114.19</v>
      </c>
    </row>
    <row r="61" spans="1:9" ht="15.75" customHeight="1">
      <c r="A61" s="963">
        <v>90696</v>
      </c>
      <c r="B61" s="963" t="s">
        <v>3026</v>
      </c>
      <c r="C61" s="964" t="s">
        <v>164</v>
      </c>
      <c r="D61" s="965">
        <v>160.6</v>
      </c>
      <c r="E61" s="757"/>
      <c r="F61" s="757">
        <v>763</v>
      </c>
      <c r="G61" s="757" t="s">
        <v>3027</v>
      </c>
      <c r="H61" s="757" t="s">
        <v>141</v>
      </c>
      <c r="I61" s="757">
        <v>68.72</v>
      </c>
    </row>
    <row r="62" spans="1:9" ht="15.75" customHeight="1">
      <c r="A62" s="963">
        <v>90697</v>
      </c>
      <c r="B62" s="963" t="s">
        <v>3028</v>
      </c>
      <c r="C62" s="964" t="s">
        <v>164</v>
      </c>
      <c r="D62" s="965">
        <v>250.03</v>
      </c>
      <c r="E62" s="757"/>
      <c r="F62" s="757">
        <v>12968</v>
      </c>
      <c r="G62" s="757" t="s">
        <v>3029</v>
      </c>
      <c r="H62" s="757" t="s">
        <v>141</v>
      </c>
      <c r="I62" s="757">
        <v>18.5</v>
      </c>
    </row>
    <row r="63" spans="1:9" ht="15.75" customHeight="1">
      <c r="A63" s="963">
        <v>90698</v>
      </c>
      <c r="B63" s="963" t="s">
        <v>3030</v>
      </c>
      <c r="C63" s="964" t="s">
        <v>164</v>
      </c>
      <c r="D63" s="965">
        <v>383.15</v>
      </c>
      <c r="E63" s="757"/>
      <c r="F63" s="757">
        <v>11292</v>
      </c>
      <c r="G63" s="757" t="s">
        <v>3031</v>
      </c>
      <c r="H63" s="757" t="s">
        <v>141</v>
      </c>
      <c r="I63" s="757">
        <v>83.37</v>
      </c>
    </row>
    <row r="64" spans="1:9" ht="15.75" customHeight="1">
      <c r="A64" s="963">
        <v>90699</v>
      </c>
      <c r="B64" s="963" t="s">
        <v>3032</v>
      </c>
      <c r="C64" s="964" t="s">
        <v>164</v>
      </c>
      <c r="D64" s="965">
        <v>540.09</v>
      </c>
      <c r="E64" s="757"/>
      <c r="F64" s="757">
        <v>13580</v>
      </c>
      <c r="G64" s="757" t="s">
        <v>3033</v>
      </c>
      <c r="H64" s="757" t="s">
        <v>141</v>
      </c>
      <c r="I64" s="760">
        <v>9595.1</v>
      </c>
    </row>
    <row r="65" spans="1:9" ht="15.75" customHeight="1">
      <c r="A65" s="963">
        <v>90700</v>
      </c>
      <c r="B65" s="963" t="s">
        <v>3034</v>
      </c>
      <c r="C65" s="964" t="s">
        <v>164</v>
      </c>
      <c r="D65" s="965">
        <v>631.27</v>
      </c>
      <c r="E65" s="757"/>
      <c r="F65" s="757">
        <v>442</v>
      </c>
      <c r="G65" s="757" t="s">
        <v>3035</v>
      </c>
      <c r="H65" s="757" t="s">
        <v>141</v>
      </c>
      <c r="I65" s="757">
        <v>132.25</v>
      </c>
    </row>
    <row r="66" spans="1:9" ht="15.75" customHeight="1">
      <c r="A66" s="963">
        <v>90701</v>
      </c>
      <c r="B66" s="963" t="s">
        <v>3036</v>
      </c>
      <c r="C66" s="964" t="s">
        <v>164</v>
      </c>
      <c r="D66" s="965">
        <v>74.62</v>
      </c>
      <c r="E66" s="757"/>
      <c r="F66" s="757">
        <v>11419</v>
      </c>
      <c r="G66" s="52" t="s">
        <v>3037</v>
      </c>
      <c r="H66" s="757" t="s">
        <v>141</v>
      </c>
      <c r="I66" s="757">
        <v>21.15</v>
      </c>
    </row>
    <row r="67" spans="1:9" ht="15.75" customHeight="1">
      <c r="A67" s="963">
        <v>90702</v>
      </c>
      <c r="B67" s="963" t="s">
        <v>3038</v>
      </c>
      <c r="C67" s="964" t="s">
        <v>164</v>
      </c>
      <c r="D67" s="965">
        <v>124.55</v>
      </c>
      <c r="E67" s="757"/>
      <c r="F67" s="757">
        <v>13159</v>
      </c>
      <c r="G67" s="757" t="s">
        <v>3039</v>
      </c>
      <c r="H67" s="757" t="s">
        <v>141</v>
      </c>
      <c r="I67" s="757">
        <v>102.38</v>
      </c>
    </row>
    <row r="68" spans="1:9" ht="15.75" customHeight="1">
      <c r="A68" s="963">
        <v>90703</v>
      </c>
      <c r="B68" s="963" t="s">
        <v>3040</v>
      </c>
      <c r="C68" s="964" t="s">
        <v>164</v>
      </c>
      <c r="D68" s="965">
        <v>196.34</v>
      </c>
      <c r="E68" s="757"/>
      <c r="F68" s="757">
        <v>9352</v>
      </c>
      <c r="G68" s="757" t="s">
        <v>3041</v>
      </c>
      <c r="H68" s="757" t="s">
        <v>122</v>
      </c>
      <c r="I68" s="757">
        <v>581.22</v>
      </c>
    </row>
    <row r="69" spans="1:9" ht="15.75" customHeight="1">
      <c r="A69" s="963">
        <v>90704</v>
      </c>
      <c r="B69" s="963" t="s">
        <v>3042</v>
      </c>
      <c r="C69" s="964" t="s">
        <v>164</v>
      </c>
      <c r="D69" s="965">
        <v>293.2</v>
      </c>
      <c r="E69" s="757"/>
      <c r="F69" s="757">
        <v>8358</v>
      </c>
      <c r="G69" s="757" t="s">
        <v>3043</v>
      </c>
      <c r="H69" s="757" t="s">
        <v>164</v>
      </c>
      <c r="I69" s="757">
        <v>52.53</v>
      </c>
    </row>
    <row r="70" spans="1:9" ht="15.75" customHeight="1">
      <c r="A70" s="963">
        <v>90705</v>
      </c>
      <c r="B70" s="963" t="s">
        <v>3044</v>
      </c>
      <c r="C70" s="964" t="s">
        <v>164</v>
      </c>
      <c r="D70" s="965">
        <v>383.11</v>
      </c>
      <c r="E70" s="757"/>
      <c r="F70" s="757">
        <v>7803</v>
      </c>
      <c r="G70" s="757" t="s">
        <v>3045</v>
      </c>
      <c r="H70" s="757" t="s">
        <v>141</v>
      </c>
      <c r="I70" s="757">
        <v>8.08</v>
      </c>
    </row>
    <row r="71" spans="1:9" ht="15.75" customHeight="1">
      <c r="A71" s="963">
        <v>90706</v>
      </c>
      <c r="B71" s="963" t="s">
        <v>3046</v>
      </c>
      <c r="C71" s="964" t="s">
        <v>164</v>
      </c>
      <c r="D71" s="965">
        <v>508.76</v>
      </c>
      <c r="E71" s="757"/>
      <c r="F71" s="757">
        <v>12219</v>
      </c>
      <c r="G71" s="757" t="s">
        <v>3047</v>
      </c>
      <c r="H71" s="757" t="s">
        <v>122</v>
      </c>
      <c r="I71" s="757">
        <v>386.9</v>
      </c>
    </row>
    <row r="72" spans="1:9" ht="15.75" customHeight="1">
      <c r="A72" s="963">
        <v>90708</v>
      </c>
      <c r="B72" s="963" t="s">
        <v>3048</v>
      </c>
      <c r="C72" s="964" t="s">
        <v>164</v>
      </c>
      <c r="D72" s="966">
        <v>1618.62</v>
      </c>
      <c r="E72" s="757"/>
      <c r="F72" s="757">
        <v>1276</v>
      </c>
      <c r="G72" s="757" t="s">
        <v>3049</v>
      </c>
      <c r="H72" s="757" t="s">
        <v>141</v>
      </c>
      <c r="I72" s="760">
        <v>1545.12</v>
      </c>
    </row>
    <row r="73" spans="1:9" ht="15.75" customHeight="1">
      <c r="A73" s="963">
        <v>90724</v>
      </c>
      <c r="B73" s="963" t="s">
        <v>3050</v>
      </c>
      <c r="C73" s="964" t="s">
        <v>141</v>
      </c>
      <c r="D73" s="965">
        <v>17.02</v>
      </c>
      <c r="E73" s="757"/>
      <c r="F73" s="757"/>
      <c r="G73" s="757"/>
      <c r="H73" s="757"/>
      <c r="I73" s="757"/>
    </row>
    <row r="74" spans="1:9" ht="15.75" customHeight="1">
      <c r="A74" s="963">
        <v>90725</v>
      </c>
      <c r="B74" s="963" t="s">
        <v>3051</v>
      </c>
      <c r="C74" s="964" t="s">
        <v>141</v>
      </c>
      <c r="D74" s="965">
        <v>20.98</v>
      </c>
      <c r="E74" s="757"/>
      <c r="F74" s="757">
        <v>11415</v>
      </c>
      <c r="G74" s="757" t="s">
        <v>3052</v>
      </c>
      <c r="H74" s="757" t="s">
        <v>141</v>
      </c>
      <c r="I74" s="757">
        <v>22.01</v>
      </c>
    </row>
    <row r="75" spans="1:9" ht="15.75" customHeight="1">
      <c r="A75" s="963">
        <v>90726</v>
      </c>
      <c r="B75" s="963" t="s">
        <v>3053</v>
      </c>
      <c r="C75" s="964" t="s">
        <v>141</v>
      </c>
      <c r="D75" s="965">
        <v>25.01</v>
      </c>
      <c r="E75" s="757"/>
      <c r="F75" s="757">
        <v>9521</v>
      </c>
      <c r="G75" s="757" t="s">
        <v>2997</v>
      </c>
      <c r="H75" s="757" t="s">
        <v>141</v>
      </c>
      <c r="I75" s="757">
        <v>80.739999999999995</v>
      </c>
    </row>
    <row r="76" spans="1:9" ht="15.75" customHeight="1">
      <c r="A76" s="963">
        <v>90727</v>
      </c>
      <c r="B76" s="963" t="s">
        <v>3054</v>
      </c>
      <c r="C76" s="964" t="s">
        <v>141</v>
      </c>
      <c r="D76" s="965">
        <v>28.97</v>
      </c>
      <c r="E76" s="757"/>
      <c r="F76" s="757">
        <v>8782</v>
      </c>
      <c r="G76" s="757" t="s">
        <v>3055</v>
      </c>
      <c r="H76" s="757" t="s">
        <v>141</v>
      </c>
      <c r="I76" s="757">
        <v>151.34</v>
      </c>
    </row>
    <row r="77" spans="1:9" ht="15.75" customHeight="1">
      <c r="A77" s="963">
        <v>90728</v>
      </c>
      <c r="B77" s="963" t="s">
        <v>3056</v>
      </c>
      <c r="C77" s="964" t="s">
        <v>141</v>
      </c>
      <c r="D77" s="965">
        <v>32.950000000000003</v>
      </c>
      <c r="E77" s="757"/>
      <c r="F77" s="757">
        <v>12556</v>
      </c>
      <c r="G77" s="757" t="s">
        <v>3057</v>
      </c>
      <c r="H77" s="757" t="s">
        <v>141</v>
      </c>
      <c r="I77" s="757">
        <v>11.24</v>
      </c>
    </row>
    <row r="78" spans="1:9" ht="15.75" customHeight="1">
      <c r="A78" s="963">
        <v>90729</v>
      </c>
      <c r="B78" s="963" t="s">
        <v>3058</v>
      </c>
      <c r="C78" s="964" t="s">
        <v>141</v>
      </c>
      <c r="D78" s="965">
        <v>36.9</v>
      </c>
      <c r="E78" s="757"/>
      <c r="F78" s="757">
        <v>12557</v>
      </c>
      <c r="G78" s="757" t="s">
        <v>3059</v>
      </c>
      <c r="H78" s="757" t="s">
        <v>141</v>
      </c>
      <c r="I78" s="757">
        <v>12.94</v>
      </c>
    </row>
    <row r="79" spans="1:9" ht="15.75" customHeight="1">
      <c r="A79" s="963">
        <v>90730</v>
      </c>
      <c r="B79" s="963" t="s">
        <v>3060</v>
      </c>
      <c r="C79" s="964" t="s">
        <v>141</v>
      </c>
      <c r="D79" s="965">
        <v>40.869999999999997</v>
      </c>
      <c r="E79" s="757"/>
      <c r="F79" s="757">
        <v>12558</v>
      </c>
      <c r="G79" s="757" t="s">
        <v>3061</v>
      </c>
      <c r="H79" s="757" t="s">
        <v>141</v>
      </c>
      <c r="I79" s="757">
        <v>13.24</v>
      </c>
    </row>
    <row r="80" spans="1:9" ht="15.75" customHeight="1">
      <c r="A80" s="963">
        <v>90731</v>
      </c>
      <c r="B80" s="963" t="s">
        <v>3062</v>
      </c>
      <c r="C80" s="964" t="s">
        <v>141</v>
      </c>
      <c r="D80" s="965">
        <v>44.83</v>
      </c>
      <c r="E80" s="757"/>
      <c r="F80" s="757">
        <v>12578</v>
      </c>
      <c r="G80" s="757" t="s">
        <v>3063</v>
      </c>
      <c r="H80" s="757" t="s">
        <v>141</v>
      </c>
      <c r="I80" s="757">
        <v>9.44</v>
      </c>
    </row>
    <row r="81" spans="1:9" ht="15.75" customHeight="1">
      <c r="A81" s="963">
        <v>90732</v>
      </c>
      <c r="B81" s="963" t="s">
        <v>3064</v>
      </c>
      <c r="C81" s="964" t="s">
        <v>141</v>
      </c>
      <c r="D81" s="965">
        <v>56.73</v>
      </c>
      <c r="E81" s="757"/>
      <c r="F81" s="757" t="e">
        <f>#REF!</f>
        <v>#REF!</v>
      </c>
      <c r="G81" s="757" t="s">
        <v>3065</v>
      </c>
      <c r="H81" s="757" t="s">
        <v>141</v>
      </c>
      <c r="I81" s="757">
        <v>11.14</v>
      </c>
    </row>
    <row r="82" spans="1:9" ht="15.75" customHeight="1">
      <c r="A82" s="963">
        <v>90733</v>
      </c>
      <c r="B82" s="963" t="s">
        <v>3066</v>
      </c>
      <c r="C82" s="964" t="s">
        <v>164</v>
      </c>
      <c r="D82" s="965">
        <v>2.35</v>
      </c>
      <c r="E82" s="757"/>
      <c r="F82" s="757">
        <v>9669</v>
      </c>
      <c r="G82" s="757" t="s">
        <v>3067</v>
      </c>
      <c r="H82" s="757" t="s">
        <v>141</v>
      </c>
      <c r="I82" s="757">
        <v>54.85</v>
      </c>
    </row>
    <row r="83" spans="1:9" ht="15.75" customHeight="1">
      <c r="A83" s="963">
        <v>90734</v>
      </c>
      <c r="B83" s="963" t="s">
        <v>3068</v>
      </c>
      <c r="C83" s="964" t="s">
        <v>164</v>
      </c>
      <c r="D83" s="965">
        <v>2.8</v>
      </c>
      <c r="E83" s="757"/>
      <c r="F83" s="757">
        <v>424</v>
      </c>
      <c r="G83" s="757" t="s">
        <v>3069</v>
      </c>
      <c r="H83" s="757" t="s">
        <v>141</v>
      </c>
      <c r="I83" s="757">
        <v>21.28</v>
      </c>
    </row>
    <row r="84" spans="1:9" ht="15.75" customHeight="1">
      <c r="A84" s="963">
        <v>90735</v>
      </c>
      <c r="B84" s="963" t="s">
        <v>3070</v>
      </c>
      <c r="C84" s="964" t="s">
        <v>164</v>
      </c>
      <c r="D84" s="965">
        <v>3.23</v>
      </c>
      <c r="E84" s="757"/>
      <c r="F84" s="757">
        <v>7138</v>
      </c>
      <c r="G84" s="757" t="s">
        <v>3071</v>
      </c>
      <c r="H84" s="757" t="s">
        <v>141</v>
      </c>
      <c r="I84" s="757">
        <v>11.15</v>
      </c>
    </row>
    <row r="85" spans="1:9" ht="15.75" customHeight="1">
      <c r="A85" s="963">
        <v>90736</v>
      </c>
      <c r="B85" s="963" t="s">
        <v>3072</v>
      </c>
      <c r="C85" s="964" t="s">
        <v>164</v>
      </c>
      <c r="D85" s="965">
        <v>3.66</v>
      </c>
      <c r="E85" s="757"/>
      <c r="F85" s="757">
        <v>13119</v>
      </c>
      <c r="G85" s="757" t="s">
        <v>3073</v>
      </c>
      <c r="H85" s="757" t="s">
        <v>141</v>
      </c>
      <c r="I85" s="760">
        <v>6970.89</v>
      </c>
    </row>
    <row r="86" spans="1:9" ht="15.75" customHeight="1">
      <c r="A86" s="963">
        <v>90737</v>
      </c>
      <c r="B86" s="963" t="s">
        <v>3074</v>
      </c>
      <c r="C86" s="964" t="s">
        <v>164</v>
      </c>
      <c r="D86" s="965">
        <v>4.0999999999999996</v>
      </c>
      <c r="E86" s="757"/>
      <c r="F86" s="757">
        <v>11519</v>
      </c>
      <c r="G86" s="757" t="s">
        <v>3075</v>
      </c>
      <c r="H86" s="757" t="s">
        <v>141</v>
      </c>
      <c r="I86" s="760">
        <v>3966.97</v>
      </c>
    </row>
    <row r="87" spans="1:9" ht="15.75" customHeight="1">
      <c r="A87" s="963">
        <v>90738</v>
      </c>
      <c r="B87" s="963" t="s">
        <v>3076</v>
      </c>
      <c r="C87" s="964" t="s">
        <v>164</v>
      </c>
      <c r="D87" s="965">
        <v>4.54</v>
      </c>
      <c r="E87" s="757"/>
      <c r="F87" s="757"/>
      <c r="G87" s="757"/>
      <c r="H87" s="757"/>
      <c r="I87" s="757"/>
    </row>
    <row r="88" spans="1:9" ht="15.75" customHeight="1">
      <c r="A88" s="963">
        <v>90739</v>
      </c>
      <c r="B88" s="963" t="s">
        <v>3077</v>
      </c>
      <c r="C88" s="964" t="s">
        <v>164</v>
      </c>
      <c r="D88" s="965">
        <v>7.56</v>
      </c>
      <c r="E88" s="757"/>
      <c r="F88" s="757"/>
      <c r="G88" s="757"/>
      <c r="H88" s="757"/>
      <c r="I88" s="757"/>
    </row>
    <row r="89" spans="1:9" ht="15.75" customHeight="1">
      <c r="A89" s="963">
        <v>90740</v>
      </c>
      <c r="B89" s="963" t="s">
        <v>3078</v>
      </c>
      <c r="C89" s="964" t="s">
        <v>164</v>
      </c>
      <c r="D89" s="965">
        <v>3.11</v>
      </c>
      <c r="E89" s="757"/>
      <c r="F89" s="757"/>
      <c r="G89" s="757"/>
      <c r="H89" s="757"/>
      <c r="I89" s="757"/>
    </row>
    <row r="90" spans="1:9" ht="15.75" customHeight="1">
      <c r="A90" s="963">
        <v>90741</v>
      </c>
      <c r="B90" s="963" t="s">
        <v>3079</v>
      </c>
      <c r="C90" s="964" t="s">
        <v>164</v>
      </c>
      <c r="D90" s="965">
        <v>3.54</v>
      </c>
      <c r="E90" s="757"/>
      <c r="F90" s="757"/>
      <c r="G90" s="757"/>
      <c r="H90" s="757"/>
      <c r="I90" s="757"/>
    </row>
    <row r="91" spans="1:9" ht="15.75" customHeight="1">
      <c r="A91" s="963">
        <v>90742</v>
      </c>
      <c r="B91" s="963" t="s">
        <v>3080</v>
      </c>
      <c r="C91" s="964" t="s">
        <v>164</v>
      </c>
      <c r="D91" s="965">
        <v>3.98</v>
      </c>
      <c r="E91" s="757"/>
      <c r="F91" s="757"/>
      <c r="G91" s="757"/>
      <c r="H91" s="757"/>
      <c r="I91" s="757"/>
    </row>
    <row r="92" spans="1:9" ht="15.75" customHeight="1">
      <c r="A92" s="963">
        <v>90743</v>
      </c>
      <c r="B92" s="963" t="s">
        <v>3081</v>
      </c>
      <c r="C92" s="964" t="s">
        <v>164</v>
      </c>
      <c r="D92" s="965">
        <v>4.42</v>
      </c>
      <c r="E92" s="757"/>
      <c r="F92" s="757"/>
      <c r="G92" s="757"/>
      <c r="H92" s="757"/>
      <c r="I92" s="757"/>
    </row>
    <row r="93" spans="1:9" ht="15.75" customHeight="1">
      <c r="A93" s="963">
        <v>90744</v>
      </c>
      <c r="B93" s="963" t="s">
        <v>3082</v>
      </c>
      <c r="C93" s="964" t="s">
        <v>164</v>
      </c>
      <c r="D93" s="965">
        <v>4.8600000000000003</v>
      </c>
      <c r="E93" s="757"/>
      <c r="F93" s="757"/>
      <c r="G93" s="757"/>
      <c r="H93" s="757"/>
      <c r="I93" s="757"/>
    </row>
    <row r="94" spans="1:9" ht="15.75" customHeight="1">
      <c r="A94" s="963">
        <v>90745</v>
      </c>
      <c r="B94" s="963" t="s">
        <v>3083</v>
      </c>
      <c r="C94" s="964" t="s">
        <v>164</v>
      </c>
      <c r="D94" s="965">
        <v>8.43</v>
      </c>
      <c r="E94" s="757"/>
      <c r="F94" s="757"/>
      <c r="G94" s="757"/>
      <c r="H94" s="757"/>
      <c r="I94" s="757"/>
    </row>
    <row r="95" spans="1:9" ht="15.75" customHeight="1">
      <c r="A95" s="963">
        <v>90746</v>
      </c>
      <c r="B95" s="963" t="s">
        <v>3084</v>
      </c>
      <c r="C95" s="964" t="s">
        <v>164</v>
      </c>
      <c r="D95" s="965">
        <v>2.5499999999999998</v>
      </c>
      <c r="E95" s="757"/>
      <c r="F95" s="757"/>
      <c r="G95" s="757"/>
      <c r="H95" s="757"/>
      <c r="I95" s="757"/>
    </row>
    <row r="96" spans="1:9" ht="15.75" customHeight="1">
      <c r="A96" s="963">
        <v>90747</v>
      </c>
      <c r="B96" s="963" t="s">
        <v>3085</v>
      </c>
      <c r="C96" s="964" t="s">
        <v>164</v>
      </c>
      <c r="D96" s="965">
        <v>14.55</v>
      </c>
      <c r="E96" s="757"/>
      <c r="F96" s="757"/>
      <c r="G96" s="757"/>
      <c r="H96" s="757"/>
      <c r="I96" s="757"/>
    </row>
    <row r="97" spans="1:9" ht="15.75" customHeight="1">
      <c r="A97" s="963">
        <v>94869</v>
      </c>
      <c r="B97" s="963" t="s">
        <v>3086</v>
      </c>
      <c r="C97" s="964" t="s">
        <v>164</v>
      </c>
      <c r="D97" s="965">
        <v>287</v>
      </c>
      <c r="E97" s="757"/>
      <c r="F97" s="757"/>
      <c r="G97" s="757"/>
      <c r="H97" s="757"/>
      <c r="I97" s="757"/>
    </row>
    <row r="98" spans="1:9" ht="15.75" customHeight="1">
      <c r="A98" s="963">
        <v>94870</v>
      </c>
      <c r="B98" s="963" t="s">
        <v>3087</v>
      </c>
      <c r="C98" s="964" t="s">
        <v>164</v>
      </c>
      <c r="D98" s="965">
        <v>1.46</v>
      </c>
      <c r="E98" s="757"/>
      <c r="F98" s="757"/>
      <c r="G98" s="757"/>
      <c r="H98" s="757"/>
      <c r="I98" s="757"/>
    </row>
    <row r="99" spans="1:9" ht="15.75" customHeight="1">
      <c r="A99" s="963">
        <v>94871</v>
      </c>
      <c r="B99" s="963" t="s">
        <v>3088</v>
      </c>
      <c r="C99" s="964" t="s">
        <v>164</v>
      </c>
      <c r="D99" s="965">
        <v>449.37</v>
      </c>
      <c r="E99" s="757"/>
      <c r="F99" s="757"/>
      <c r="G99" s="757"/>
      <c r="H99" s="757"/>
      <c r="I99" s="757"/>
    </row>
    <row r="100" spans="1:9" ht="15.75" customHeight="1">
      <c r="A100" s="963">
        <v>94872</v>
      </c>
      <c r="B100" s="963" t="s">
        <v>3089</v>
      </c>
      <c r="C100" s="964" t="s">
        <v>164</v>
      </c>
      <c r="D100" s="965">
        <v>2.0099999999999998</v>
      </c>
      <c r="E100" s="757"/>
      <c r="F100" s="757"/>
      <c r="G100" s="757"/>
      <c r="H100" s="757"/>
      <c r="I100" s="757"/>
    </row>
    <row r="101" spans="1:9" ht="15.75" customHeight="1">
      <c r="A101" s="963">
        <v>94875</v>
      </c>
      <c r="B101" s="963" t="s">
        <v>3090</v>
      </c>
      <c r="C101" s="964" t="s">
        <v>164</v>
      </c>
      <c r="D101" s="966">
        <v>2630.9</v>
      </c>
      <c r="E101" s="757"/>
      <c r="F101" s="757"/>
      <c r="G101" s="757"/>
      <c r="H101" s="757"/>
      <c r="I101" s="757"/>
    </row>
    <row r="102" spans="1:9" ht="15.75" customHeight="1">
      <c r="A102" s="963">
        <v>94876</v>
      </c>
      <c r="B102" s="963" t="s">
        <v>3091</v>
      </c>
      <c r="C102" s="964" t="s">
        <v>164</v>
      </c>
      <c r="D102" s="965">
        <v>24.34</v>
      </c>
      <c r="E102" s="757"/>
      <c r="F102" s="757"/>
      <c r="G102" s="757"/>
      <c r="H102" s="757"/>
      <c r="I102" s="757"/>
    </row>
    <row r="103" spans="1:9" ht="15.75" customHeight="1">
      <c r="A103" s="963">
        <v>94878</v>
      </c>
      <c r="B103" s="963" t="s">
        <v>3092</v>
      </c>
      <c r="C103" s="964" t="s">
        <v>164</v>
      </c>
      <c r="D103" s="965">
        <v>28.18</v>
      </c>
      <c r="E103" s="757"/>
      <c r="F103" s="757"/>
      <c r="G103" s="757"/>
      <c r="H103" s="757"/>
      <c r="I103" s="757"/>
    </row>
    <row r="104" spans="1:9" ht="15.75" customHeight="1">
      <c r="A104" s="963">
        <v>94879</v>
      </c>
      <c r="B104" s="963" t="s">
        <v>3093</v>
      </c>
      <c r="C104" s="964" t="s">
        <v>164</v>
      </c>
      <c r="D104" s="966">
        <v>4051.64</v>
      </c>
      <c r="E104" s="757"/>
      <c r="F104" s="757"/>
      <c r="G104" s="757"/>
      <c r="H104" s="757"/>
      <c r="I104" s="757"/>
    </row>
    <row r="105" spans="1:9" ht="15.75" customHeight="1">
      <c r="A105" s="963">
        <v>94880</v>
      </c>
      <c r="B105" s="963" t="s">
        <v>3094</v>
      </c>
      <c r="C105" s="964" t="s">
        <v>164</v>
      </c>
      <c r="D105" s="965">
        <v>36.29</v>
      </c>
      <c r="E105" s="757"/>
      <c r="F105" s="757"/>
      <c r="G105" s="757"/>
      <c r="H105" s="757"/>
      <c r="I105" s="757"/>
    </row>
    <row r="106" spans="1:9" ht="15.75" customHeight="1">
      <c r="A106" s="963">
        <v>94881</v>
      </c>
      <c r="B106" s="963" t="s">
        <v>3095</v>
      </c>
      <c r="C106" s="964" t="s">
        <v>164</v>
      </c>
      <c r="D106" s="966">
        <v>5591.67</v>
      </c>
      <c r="E106" s="757"/>
      <c r="F106" s="757"/>
      <c r="G106" s="757"/>
      <c r="H106" s="757"/>
      <c r="I106" s="757"/>
    </row>
    <row r="107" spans="1:9" ht="15.75" customHeight="1">
      <c r="A107" s="963">
        <v>94882</v>
      </c>
      <c r="B107" s="963" t="s">
        <v>3096</v>
      </c>
      <c r="C107" s="964" t="s">
        <v>164</v>
      </c>
      <c r="D107" s="965">
        <v>42.2</v>
      </c>
      <c r="E107" s="757"/>
      <c r="F107" s="757"/>
      <c r="G107" s="757"/>
      <c r="H107" s="757"/>
      <c r="I107" s="757"/>
    </row>
    <row r="108" spans="1:9" ht="15.75" customHeight="1">
      <c r="A108" s="963">
        <v>94884</v>
      </c>
      <c r="B108" s="963" t="s">
        <v>3097</v>
      </c>
      <c r="C108" s="964" t="s">
        <v>164</v>
      </c>
      <c r="D108" s="965">
        <v>54.15</v>
      </c>
      <c r="E108" s="757"/>
      <c r="F108" s="757"/>
      <c r="G108" s="757"/>
      <c r="H108" s="757"/>
      <c r="I108" s="757"/>
    </row>
    <row r="109" spans="1:9" ht="15.75" customHeight="1">
      <c r="A109" s="963">
        <v>97121</v>
      </c>
      <c r="B109" s="963" t="s">
        <v>3098</v>
      </c>
      <c r="C109" s="964" t="s">
        <v>164</v>
      </c>
      <c r="D109" s="965">
        <v>1.42</v>
      </c>
      <c r="E109" s="757"/>
      <c r="F109" s="757"/>
      <c r="G109" s="757"/>
      <c r="H109" s="757"/>
      <c r="I109" s="757"/>
    </row>
    <row r="110" spans="1:9" ht="15.75" customHeight="1">
      <c r="A110" s="963">
        <v>97122</v>
      </c>
      <c r="B110" s="963" t="s">
        <v>3099</v>
      </c>
      <c r="C110" s="964" t="s">
        <v>164</v>
      </c>
      <c r="D110" s="965">
        <v>1.98</v>
      </c>
      <c r="E110" s="757"/>
      <c r="F110" s="757"/>
      <c r="G110" s="757"/>
      <c r="H110" s="757"/>
      <c r="I110" s="757"/>
    </row>
    <row r="111" spans="1:9" ht="15.75" customHeight="1">
      <c r="A111" s="963">
        <v>97123</v>
      </c>
      <c r="B111" s="963" t="s">
        <v>3100</v>
      </c>
      <c r="C111" s="964" t="s">
        <v>164</v>
      </c>
      <c r="D111" s="965">
        <v>2.52</v>
      </c>
      <c r="E111" s="757"/>
      <c r="F111" s="757"/>
      <c r="G111" s="757"/>
      <c r="H111" s="757"/>
      <c r="I111" s="757"/>
    </row>
    <row r="112" spans="1:9" ht="15.75" customHeight="1">
      <c r="A112" s="963">
        <v>97124</v>
      </c>
      <c r="B112" s="963" t="s">
        <v>3101</v>
      </c>
      <c r="C112" s="964" t="s">
        <v>164</v>
      </c>
      <c r="D112" s="965">
        <v>0.64</v>
      </c>
      <c r="E112" s="757"/>
      <c r="F112" s="757"/>
      <c r="G112" s="757"/>
      <c r="H112" s="757"/>
      <c r="I112" s="757"/>
    </row>
    <row r="113" spans="1:9" ht="15.75" customHeight="1">
      <c r="A113" s="963">
        <v>97125</v>
      </c>
      <c r="B113" s="963" t="s">
        <v>3102</v>
      </c>
      <c r="C113" s="964" t="s">
        <v>164</v>
      </c>
      <c r="D113" s="965">
        <v>0.91</v>
      </c>
      <c r="E113" s="757"/>
      <c r="F113" s="757"/>
      <c r="G113" s="757"/>
      <c r="H113" s="757"/>
      <c r="I113" s="757"/>
    </row>
    <row r="114" spans="1:9" ht="15.75" customHeight="1">
      <c r="A114" s="963">
        <v>97126</v>
      </c>
      <c r="B114" s="963" t="s">
        <v>3103</v>
      </c>
      <c r="C114" s="964" t="s">
        <v>164</v>
      </c>
      <c r="D114" s="965">
        <v>1.1499999999999999</v>
      </c>
      <c r="E114" s="757"/>
      <c r="F114" s="757"/>
      <c r="G114" s="757"/>
      <c r="H114" s="757"/>
      <c r="I114" s="757"/>
    </row>
    <row r="115" spans="1:9" ht="15.75" customHeight="1">
      <c r="A115" s="963">
        <v>102264</v>
      </c>
      <c r="B115" s="963" t="s">
        <v>3104</v>
      </c>
      <c r="C115" s="964" t="s">
        <v>164</v>
      </c>
      <c r="D115" s="965">
        <v>20.72</v>
      </c>
      <c r="E115" s="757"/>
      <c r="F115" s="757"/>
      <c r="G115" s="757"/>
      <c r="H115" s="757"/>
      <c r="I115" s="757"/>
    </row>
    <row r="116" spans="1:9" ht="15.75" customHeight="1">
      <c r="A116" s="963">
        <v>102265</v>
      </c>
      <c r="B116" s="963" t="s">
        <v>3105</v>
      </c>
      <c r="C116" s="964" t="s">
        <v>141</v>
      </c>
      <c r="D116" s="965">
        <v>72.59</v>
      </c>
      <c r="E116" s="757"/>
      <c r="F116" s="757"/>
      <c r="G116" s="757"/>
      <c r="H116" s="757"/>
      <c r="I116" s="757"/>
    </row>
    <row r="117" spans="1:9" ht="15.75" customHeight="1">
      <c r="A117" s="963">
        <v>102266</v>
      </c>
      <c r="B117" s="963" t="s">
        <v>3106</v>
      </c>
      <c r="C117" s="964" t="s">
        <v>141</v>
      </c>
      <c r="D117" s="965">
        <v>80.52</v>
      </c>
      <c r="E117" s="757"/>
      <c r="F117" s="757"/>
      <c r="G117" s="757"/>
      <c r="H117" s="757"/>
      <c r="I117" s="757"/>
    </row>
    <row r="118" spans="1:9" ht="15.75" customHeight="1">
      <c r="A118" s="963">
        <v>102267</v>
      </c>
      <c r="B118" s="963" t="s">
        <v>3107</v>
      </c>
      <c r="C118" s="964" t="s">
        <v>141</v>
      </c>
      <c r="D118" s="965">
        <v>92.47</v>
      </c>
      <c r="E118" s="757"/>
      <c r="F118" s="757"/>
      <c r="G118" s="757"/>
      <c r="H118" s="757"/>
      <c r="I118" s="757"/>
    </row>
    <row r="119" spans="1:9" ht="15.75" customHeight="1">
      <c r="A119" s="963">
        <v>102268</v>
      </c>
      <c r="B119" s="963" t="s">
        <v>3108</v>
      </c>
      <c r="C119" s="964" t="s">
        <v>141</v>
      </c>
      <c r="D119" s="965">
        <v>104.37</v>
      </c>
      <c r="E119" s="757"/>
      <c r="F119" s="757"/>
      <c r="G119" s="757"/>
      <c r="H119" s="757"/>
      <c r="I119" s="757"/>
    </row>
    <row r="120" spans="1:9" ht="15.75" customHeight="1">
      <c r="A120" s="963">
        <v>102269</v>
      </c>
      <c r="B120" s="963" t="s">
        <v>3109</v>
      </c>
      <c r="C120" s="964" t="s">
        <v>141</v>
      </c>
      <c r="D120" s="965">
        <v>128.16</v>
      </c>
      <c r="E120" s="757"/>
      <c r="F120" s="757"/>
      <c r="G120" s="757"/>
      <c r="H120" s="757"/>
      <c r="I120" s="757"/>
    </row>
    <row r="121" spans="1:9" ht="15.75" customHeight="1">
      <c r="A121" s="963">
        <v>92833</v>
      </c>
      <c r="B121" s="963" t="s">
        <v>3110</v>
      </c>
      <c r="C121" s="964" t="s">
        <v>164</v>
      </c>
      <c r="D121" s="965">
        <v>197.65</v>
      </c>
      <c r="E121" s="757"/>
      <c r="F121" s="757"/>
      <c r="G121" s="757"/>
      <c r="H121" s="757"/>
      <c r="I121" s="757"/>
    </row>
    <row r="122" spans="1:9" ht="15.75" customHeight="1">
      <c r="A122" s="963">
        <v>92834</v>
      </c>
      <c r="B122" s="963" t="s">
        <v>3111</v>
      </c>
      <c r="C122" s="964" t="s">
        <v>164</v>
      </c>
      <c r="D122" s="965">
        <v>7.57</v>
      </c>
      <c r="E122" s="757"/>
      <c r="F122" s="757"/>
      <c r="G122" s="757"/>
      <c r="H122" s="757"/>
      <c r="I122" s="757"/>
    </row>
    <row r="123" spans="1:9" ht="15.75" customHeight="1">
      <c r="A123" s="963">
        <v>92835</v>
      </c>
      <c r="B123" s="963" t="s">
        <v>3112</v>
      </c>
      <c r="C123" s="964" t="s">
        <v>164</v>
      </c>
      <c r="D123" s="965">
        <v>206.8</v>
      </c>
      <c r="E123" s="757"/>
      <c r="F123" s="757"/>
      <c r="G123" s="757"/>
      <c r="H123" s="757"/>
      <c r="I123" s="757"/>
    </row>
    <row r="124" spans="1:9" ht="15.75" customHeight="1">
      <c r="A124" s="963">
        <v>92836</v>
      </c>
      <c r="B124" s="963" t="s">
        <v>3113</v>
      </c>
      <c r="C124" s="964" t="s">
        <v>164</v>
      </c>
      <c r="D124" s="965">
        <v>9.68</v>
      </c>
      <c r="E124" s="757"/>
      <c r="F124" s="757"/>
      <c r="G124" s="757"/>
      <c r="H124" s="757"/>
      <c r="I124" s="757"/>
    </row>
    <row r="125" spans="1:9" ht="15.75" customHeight="1">
      <c r="A125" s="963">
        <v>92837</v>
      </c>
      <c r="B125" s="963" t="s">
        <v>3114</v>
      </c>
      <c r="C125" s="964" t="s">
        <v>164</v>
      </c>
      <c r="D125" s="965">
        <v>366.17</v>
      </c>
      <c r="E125" s="757"/>
      <c r="F125" s="757"/>
      <c r="G125" s="757"/>
      <c r="H125" s="757"/>
      <c r="I125" s="757"/>
    </row>
    <row r="126" spans="1:9" ht="15.75" customHeight="1">
      <c r="A126" s="963">
        <v>92838</v>
      </c>
      <c r="B126" s="963" t="s">
        <v>3115</v>
      </c>
      <c r="C126" s="964" t="s">
        <v>164</v>
      </c>
      <c r="D126" s="965">
        <v>11.59</v>
      </c>
      <c r="E126" s="757"/>
      <c r="F126" s="757"/>
      <c r="G126" s="757"/>
      <c r="H126" s="757"/>
      <c r="I126" s="757"/>
    </row>
    <row r="127" spans="1:9" ht="15.75" customHeight="1">
      <c r="A127" s="963">
        <v>92839</v>
      </c>
      <c r="B127" s="963" t="s">
        <v>3116</v>
      </c>
      <c r="C127" s="964" t="s">
        <v>164</v>
      </c>
      <c r="D127" s="965">
        <v>448.09</v>
      </c>
      <c r="E127" s="757"/>
      <c r="F127" s="757"/>
      <c r="G127" s="757"/>
      <c r="H127" s="757"/>
      <c r="I127" s="757"/>
    </row>
    <row r="128" spans="1:9" ht="15.75" customHeight="1">
      <c r="A128" s="963">
        <v>92840</v>
      </c>
      <c r="B128" s="963" t="s">
        <v>3117</v>
      </c>
      <c r="C128" s="964" t="s">
        <v>164</v>
      </c>
      <c r="D128" s="965">
        <v>13.77</v>
      </c>
      <c r="E128" s="757"/>
      <c r="F128" s="757"/>
      <c r="G128" s="757"/>
      <c r="H128" s="757"/>
      <c r="I128" s="757"/>
    </row>
    <row r="129" spans="1:9" ht="15.75" customHeight="1">
      <c r="A129" s="963">
        <v>92841</v>
      </c>
      <c r="B129" s="963" t="s">
        <v>3118</v>
      </c>
      <c r="C129" s="964" t="s">
        <v>164</v>
      </c>
      <c r="D129" s="965">
        <v>584.23</v>
      </c>
      <c r="E129" s="757"/>
      <c r="F129" s="757"/>
      <c r="G129" s="757"/>
      <c r="H129" s="757"/>
      <c r="I129" s="757"/>
    </row>
    <row r="130" spans="1:9" ht="15.75" customHeight="1">
      <c r="A130" s="963">
        <v>92842</v>
      </c>
      <c r="B130" s="963" t="s">
        <v>3119</v>
      </c>
      <c r="C130" s="964" t="s">
        <v>164</v>
      </c>
      <c r="D130" s="965">
        <v>15.68</v>
      </c>
      <c r="E130" s="757"/>
      <c r="F130" s="757"/>
      <c r="G130" s="757"/>
      <c r="H130" s="757"/>
      <c r="I130" s="757"/>
    </row>
    <row r="131" spans="1:9" ht="15.75" customHeight="1">
      <c r="A131" s="963">
        <v>92843</v>
      </c>
      <c r="B131" s="963" t="s">
        <v>3120</v>
      </c>
      <c r="C131" s="964" t="s">
        <v>164</v>
      </c>
      <c r="D131" s="965">
        <v>605.19000000000005</v>
      </c>
      <c r="E131" s="757"/>
      <c r="F131" s="757"/>
      <c r="G131" s="757"/>
      <c r="H131" s="757"/>
      <c r="I131" s="757"/>
    </row>
    <row r="132" spans="1:9" ht="15.75" customHeight="1">
      <c r="A132" s="963">
        <v>92844</v>
      </c>
      <c r="B132" s="963" t="s">
        <v>3121</v>
      </c>
      <c r="C132" s="964" t="s">
        <v>164</v>
      </c>
      <c r="D132" s="965">
        <v>17.86</v>
      </c>
      <c r="E132" s="757"/>
      <c r="F132" s="757"/>
      <c r="G132" s="757"/>
      <c r="H132" s="757"/>
      <c r="I132" s="757"/>
    </row>
    <row r="133" spans="1:9" ht="15.75" customHeight="1">
      <c r="A133" s="963">
        <v>92845</v>
      </c>
      <c r="B133" s="963" t="s">
        <v>3122</v>
      </c>
      <c r="C133" s="964" t="s">
        <v>164</v>
      </c>
      <c r="D133" s="965">
        <v>897.31</v>
      </c>
      <c r="E133" s="757"/>
      <c r="F133" s="757"/>
      <c r="G133" s="757"/>
      <c r="H133" s="757"/>
      <c r="I133" s="757"/>
    </row>
    <row r="134" spans="1:9" ht="15.75" customHeight="1">
      <c r="A134" s="963">
        <v>92846</v>
      </c>
      <c r="B134" s="963" t="s">
        <v>3123</v>
      </c>
      <c r="C134" s="964" t="s">
        <v>164</v>
      </c>
      <c r="D134" s="965">
        <v>19.760000000000002</v>
      </c>
      <c r="E134" s="757"/>
      <c r="F134" s="757"/>
      <c r="G134" s="757"/>
      <c r="H134" s="757"/>
      <c r="I134" s="757"/>
    </row>
    <row r="135" spans="1:9" ht="15.75" customHeight="1">
      <c r="A135" s="963">
        <v>92847</v>
      </c>
      <c r="B135" s="963" t="s">
        <v>3124</v>
      </c>
      <c r="C135" s="964" t="s">
        <v>164</v>
      </c>
      <c r="D135" s="965">
        <v>922.18</v>
      </c>
      <c r="E135" s="757"/>
      <c r="F135" s="757"/>
      <c r="G135" s="757"/>
      <c r="H135" s="757"/>
      <c r="I135" s="757"/>
    </row>
    <row r="136" spans="1:9" ht="15.75" customHeight="1">
      <c r="A136" s="963">
        <v>92848</v>
      </c>
      <c r="B136" s="963" t="s">
        <v>3125</v>
      </c>
      <c r="C136" s="964" t="s">
        <v>164</v>
      </c>
      <c r="D136" s="965">
        <v>21.95</v>
      </c>
      <c r="E136" s="757"/>
      <c r="F136" s="757"/>
      <c r="G136" s="757"/>
      <c r="H136" s="757"/>
      <c r="I136" s="757"/>
    </row>
    <row r="137" spans="1:9" ht="15.75" customHeight="1">
      <c r="A137" s="963">
        <v>92849</v>
      </c>
      <c r="B137" s="963" t="s">
        <v>3126</v>
      </c>
      <c r="C137" s="964" t="s">
        <v>164</v>
      </c>
      <c r="D137" s="965">
        <v>204.42</v>
      </c>
      <c r="E137" s="757"/>
      <c r="F137" s="757"/>
      <c r="G137" s="757"/>
      <c r="H137" s="757"/>
      <c r="I137" s="757"/>
    </row>
    <row r="138" spans="1:9" ht="15.75" customHeight="1">
      <c r="A138" s="963">
        <v>92850</v>
      </c>
      <c r="B138" s="963" t="s">
        <v>3127</v>
      </c>
      <c r="C138" s="964" t="s">
        <v>164</v>
      </c>
      <c r="D138" s="965">
        <v>14.34</v>
      </c>
      <c r="E138" s="757"/>
      <c r="F138" s="757"/>
      <c r="G138" s="757"/>
      <c r="H138" s="757"/>
      <c r="I138" s="757"/>
    </row>
    <row r="139" spans="1:9" ht="15.75" customHeight="1">
      <c r="A139" s="963">
        <v>92851</v>
      </c>
      <c r="B139" s="963" t="s">
        <v>3128</v>
      </c>
      <c r="C139" s="964" t="s">
        <v>164</v>
      </c>
      <c r="D139" s="965">
        <v>215.19</v>
      </c>
      <c r="E139" s="757"/>
      <c r="F139" s="757"/>
      <c r="G139" s="757"/>
      <c r="H139" s="757"/>
      <c r="I139" s="757"/>
    </row>
    <row r="140" spans="1:9" ht="15.75" customHeight="1">
      <c r="A140" s="963">
        <v>92852</v>
      </c>
      <c r="B140" s="963" t="s">
        <v>3129</v>
      </c>
      <c r="C140" s="964" t="s">
        <v>164</v>
      </c>
      <c r="D140" s="965">
        <v>18.07</v>
      </c>
      <c r="E140" s="757"/>
      <c r="F140" s="757"/>
      <c r="G140" s="757"/>
      <c r="H140" s="757"/>
      <c r="I140" s="757"/>
    </row>
    <row r="141" spans="1:9" ht="15.75" customHeight="1">
      <c r="A141" s="963">
        <v>92853</v>
      </c>
      <c r="B141" s="963" t="s">
        <v>3130</v>
      </c>
      <c r="C141" s="964" t="s">
        <v>164</v>
      </c>
      <c r="D141" s="965">
        <v>376.6</v>
      </c>
      <c r="E141" s="757"/>
      <c r="F141" s="757"/>
      <c r="G141" s="757"/>
      <c r="H141" s="757"/>
      <c r="I141" s="757"/>
    </row>
    <row r="142" spans="1:9" ht="15.75" customHeight="1">
      <c r="A142" s="963">
        <v>92854</v>
      </c>
      <c r="B142" s="963" t="s">
        <v>3131</v>
      </c>
      <c r="C142" s="964" t="s">
        <v>164</v>
      </c>
      <c r="D142" s="965">
        <v>22.02</v>
      </c>
      <c r="E142" s="757"/>
      <c r="F142" s="757"/>
      <c r="G142" s="757"/>
      <c r="H142" s="757"/>
      <c r="I142" s="757"/>
    </row>
    <row r="143" spans="1:9" ht="15.75" customHeight="1">
      <c r="A143" s="963">
        <v>92855</v>
      </c>
      <c r="B143" s="963" t="s">
        <v>3132</v>
      </c>
      <c r="C143" s="964" t="s">
        <v>164</v>
      </c>
      <c r="D143" s="965">
        <v>460.28</v>
      </c>
      <c r="E143" s="757"/>
      <c r="F143" s="757"/>
      <c r="G143" s="757"/>
      <c r="H143" s="757"/>
      <c r="I143" s="757"/>
    </row>
    <row r="144" spans="1:9" ht="15.75" customHeight="1">
      <c r="A144" s="963">
        <v>92856</v>
      </c>
      <c r="B144" s="963" t="s">
        <v>3133</v>
      </c>
      <c r="C144" s="964" t="s">
        <v>164</v>
      </c>
      <c r="D144" s="965">
        <v>25.96</v>
      </c>
      <c r="E144" s="757"/>
      <c r="F144" s="757"/>
      <c r="G144" s="757"/>
      <c r="H144" s="757"/>
      <c r="I144" s="757"/>
    </row>
    <row r="145" spans="1:9" ht="15.75" customHeight="1">
      <c r="A145" s="963">
        <v>92857</v>
      </c>
      <c r="B145" s="963" t="s">
        <v>3134</v>
      </c>
      <c r="C145" s="964" t="s">
        <v>164</v>
      </c>
      <c r="D145" s="965">
        <v>598.23</v>
      </c>
      <c r="E145" s="757"/>
      <c r="F145" s="757"/>
      <c r="G145" s="757"/>
      <c r="H145" s="757"/>
      <c r="I145" s="757"/>
    </row>
    <row r="146" spans="1:9" ht="15.75" customHeight="1">
      <c r="A146" s="963">
        <v>92858</v>
      </c>
      <c r="B146" s="963" t="s">
        <v>3135</v>
      </c>
      <c r="C146" s="964" t="s">
        <v>164</v>
      </c>
      <c r="D146" s="965">
        <v>29.68</v>
      </c>
      <c r="E146" s="757"/>
      <c r="F146" s="757"/>
      <c r="G146" s="757"/>
      <c r="H146" s="757"/>
      <c r="I146" s="757"/>
    </row>
    <row r="147" spans="1:9" ht="15.75" customHeight="1">
      <c r="A147" s="963">
        <v>92859</v>
      </c>
      <c r="B147" s="963" t="s">
        <v>3136</v>
      </c>
      <c r="C147" s="964" t="s">
        <v>164</v>
      </c>
      <c r="D147" s="965">
        <v>621.04</v>
      </c>
      <c r="E147" s="757"/>
      <c r="F147" s="757"/>
      <c r="G147" s="757"/>
      <c r="H147" s="757"/>
      <c r="I147" s="757"/>
    </row>
    <row r="148" spans="1:9" ht="15.75" customHeight="1">
      <c r="A148" s="963">
        <v>92860</v>
      </c>
      <c r="B148" s="963" t="s">
        <v>3137</v>
      </c>
      <c r="C148" s="964" t="s">
        <v>164</v>
      </c>
      <c r="D148" s="965">
        <v>33.71</v>
      </c>
      <c r="E148" s="757"/>
      <c r="F148" s="757"/>
      <c r="G148" s="757"/>
      <c r="H148" s="757"/>
      <c r="I148" s="757"/>
    </row>
    <row r="149" spans="1:9" ht="15.75" customHeight="1">
      <c r="A149" s="963">
        <v>92861</v>
      </c>
      <c r="B149" s="963" t="s">
        <v>3138</v>
      </c>
      <c r="C149" s="964" t="s">
        <v>164</v>
      </c>
      <c r="D149" s="965">
        <v>915.2</v>
      </c>
      <c r="E149" s="757"/>
      <c r="F149" s="757"/>
      <c r="G149" s="757"/>
      <c r="H149" s="757"/>
      <c r="I149" s="757"/>
    </row>
    <row r="150" spans="1:9" ht="15.75" customHeight="1">
      <c r="A150" s="963">
        <v>92862</v>
      </c>
      <c r="B150" s="963" t="s">
        <v>3139</v>
      </c>
      <c r="C150" s="964" t="s">
        <v>164</v>
      </c>
      <c r="D150" s="965">
        <v>37.65</v>
      </c>
      <c r="E150" s="757"/>
      <c r="F150" s="757"/>
      <c r="G150" s="757"/>
      <c r="H150" s="757"/>
      <c r="I150" s="757"/>
    </row>
    <row r="151" spans="1:9" ht="15.75" customHeight="1">
      <c r="A151" s="963">
        <v>92863</v>
      </c>
      <c r="B151" s="963" t="s">
        <v>3140</v>
      </c>
      <c r="C151" s="964" t="s">
        <v>164</v>
      </c>
      <c r="D151" s="965">
        <v>941.81</v>
      </c>
      <c r="E151" s="757"/>
      <c r="F151" s="757"/>
      <c r="G151" s="757"/>
      <c r="H151" s="757"/>
      <c r="I151" s="757"/>
    </row>
    <row r="152" spans="1:9" ht="15.75" customHeight="1">
      <c r="A152" s="963">
        <v>92864</v>
      </c>
      <c r="B152" s="963" t="s">
        <v>3141</v>
      </c>
      <c r="C152" s="964" t="s">
        <v>164</v>
      </c>
      <c r="D152" s="965">
        <v>41.58</v>
      </c>
      <c r="E152" s="757"/>
      <c r="F152" s="757"/>
      <c r="G152" s="757"/>
      <c r="H152" s="757"/>
      <c r="I152" s="757"/>
    </row>
    <row r="153" spans="1:9" ht="15.75" customHeight="1">
      <c r="A153" s="963">
        <v>92210</v>
      </c>
      <c r="B153" s="963" t="s">
        <v>3142</v>
      </c>
      <c r="C153" s="964" t="s">
        <v>164</v>
      </c>
      <c r="D153" s="965">
        <v>155.65</v>
      </c>
      <c r="E153" s="757"/>
      <c r="F153" s="757"/>
      <c r="G153" s="757"/>
      <c r="H153" s="757"/>
      <c r="I153" s="757"/>
    </row>
    <row r="154" spans="1:9" ht="15.75" customHeight="1">
      <c r="A154" s="963">
        <v>92211</v>
      </c>
      <c r="B154" s="963" t="s">
        <v>3143</v>
      </c>
      <c r="C154" s="964" t="s">
        <v>164</v>
      </c>
      <c r="D154" s="965">
        <v>187.01</v>
      </c>
      <c r="E154" s="757"/>
      <c r="F154" s="757"/>
      <c r="G154" s="757"/>
      <c r="H154" s="757"/>
      <c r="I154" s="757"/>
    </row>
    <row r="155" spans="1:9" ht="15.75" customHeight="1">
      <c r="A155" s="963">
        <v>92212</v>
      </c>
      <c r="B155" s="963" t="s">
        <v>3144</v>
      </c>
      <c r="C155" s="964" t="s">
        <v>164</v>
      </c>
      <c r="D155" s="965">
        <v>280.02</v>
      </c>
      <c r="E155" s="757"/>
      <c r="F155" s="757"/>
      <c r="G155" s="757"/>
      <c r="H155" s="757"/>
      <c r="I155" s="757"/>
    </row>
    <row r="156" spans="1:9" ht="15.75" customHeight="1">
      <c r="A156" s="963">
        <v>92213</v>
      </c>
      <c r="B156" s="963" t="s">
        <v>3145</v>
      </c>
      <c r="C156" s="964" t="s">
        <v>164</v>
      </c>
      <c r="D156" s="965">
        <v>368.65</v>
      </c>
      <c r="E156" s="757"/>
      <c r="F156" s="757"/>
      <c r="G156" s="757"/>
      <c r="H156" s="757"/>
      <c r="I156" s="757"/>
    </row>
    <row r="157" spans="1:9" ht="15.75" customHeight="1">
      <c r="A157" s="963">
        <v>92214</v>
      </c>
      <c r="B157" s="963" t="s">
        <v>3146</v>
      </c>
      <c r="C157" s="964" t="s">
        <v>164</v>
      </c>
      <c r="D157" s="965">
        <v>445.8</v>
      </c>
      <c r="E157" s="757"/>
      <c r="F157" s="757"/>
      <c r="G157" s="757"/>
      <c r="H157" s="757"/>
      <c r="I157" s="757"/>
    </row>
    <row r="158" spans="1:9" ht="15.75" customHeight="1">
      <c r="A158" s="963">
        <v>92215</v>
      </c>
      <c r="B158" s="963" t="s">
        <v>3147</v>
      </c>
      <c r="C158" s="964" t="s">
        <v>164</v>
      </c>
      <c r="D158" s="965">
        <v>512.08000000000004</v>
      </c>
      <c r="E158" s="757"/>
      <c r="F158" s="757"/>
      <c r="G158" s="757"/>
      <c r="H158" s="757"/>
      <c r="I158" s="757"/>
    </row>
    <row r="159" spans="1:9" ht="15.75" customHeight="1">
      <c r="A159" s="963">
        <v>92216</v>
      </c>
      <c r="B159" s="963" t="s">
        <v>3148</v>
      </c>
      <c r="C159" s="964" t="s">
        <v>164</v>
      </c>
      <c r="D159" s="965">
        <v>535</v>
      </c>
      <c r="E159" s="757"/>
      <c r="F159" s="757"/>
      <c r="G159" s="757"/>
      <c r="H159" s="757"/>
      <c r="I159" s="757"/>
    </row>
    <row r="160" spans="1:9" ht="15.75" customHeight="1">
      <c r="A160" s="963">
        <v>92219</v>
      </c>
      <c r="B160" s="963" t="s">
        <v>3149</v>
      </c>
      <c r="C160" s="964" t="s">
        <v>164</v>
      </c>
      <c r="D160" s="965">
        <v>164.05</v>
      </c>
      <c r="E160" s="757"/>
      <c r="F160" s="757"/>
      <c r="G160" s="757"/>
      <c r="H160" s="757"/>
      <c r="I160" s="757"/>
    </row>
    <row r="161" spans="1:9" ht="15.75" customHeight="1">
      <c r="A161" s="963">
        <v>92220</v>
      </c>
      <c r="B161" s="963" t="s">
        <v>3150</v>
      </c>
      <c r="C161" s="964" t="s">
        <v>164</v>
      </c>
      <c r="D161" s="965">
        <v>197.43</v>
      </c>
      <c r="E161" s="757"/>
      <c r="F161" s="757"/>
      <c r="G161" s="757"/>
      <c r="H161" s="757"/>
      <c r="I161" s="757"/>
    </row>
    <row r="162" spans="1:9" ht="15.75" customHeight="1">
      <c r="A162" s="963">
        <v>92221</v>
      </c>
      <c r="B162" s="963" t="s">
        <v>3151</v>
      </c>
      <c r="C162" s="964" t="s">
        <v>164</v>
      </c>
      <c r="D162" s="965">
        <v>292.20999999999998</v>
      </c>
      <c r="E162" s="757"/>
      <c r="F162" s="757"/>
      <c r="G162" s="757"/>
      <c r="H162" s="757"/>
      <c r="I162" s="757"/>
    </row>
    <row r="163" spans="1:9" ht="15.75" customHeight="1">
      <c r="A163" s="963">
        <v>92222</v>
      </c>
      <c r="B163" s="963" t="s">
        <v>3152</v>
      </c>
      <c r="C163" s="964" t="s">
        <v>164</v>
      </c>
      <c r="D163" s="965">
        <v>382.87</v>
      </c>
      <c r="E163" s="757"/>
      <c r="F163" s="757"/>
      <c r="G163" s="757"/>
      <c r="H163" s="757"/>
      <c r="I163" s="757"/>
    </row>
    <row r="164" spans="1:9" ht="15.75" customHeight="1">
      <c r="A164" s="963">
        <v>92223</v>
      </c>
      <c r="B164" s="963" t="s">
        <v>3153</v>
      </c>
      <c r="C164" s="964" t="s">
        <v>164</v>
      </c>
      <c r="D164" s="965">
        <v>461.65</v>
      </c>
      <c r="E164" s="757"/>
      <c r="F164" s="757"/>
      <c r="G164" s="757"/>
      <c r="H164" s="757"/>
      <c r="I164" s="757"/>
    </row>
    <row r="165" spans="1:9" ht="15.75" customHeight="1">
      <c r="A165" s="963">
        <v>92224</v>
      </c>
      <c r="B165" s="963" t="s">
        <v>3154</v>
      </c>
      <c r="C165" s="964" t="s">
        <v>164</v>
      </c>
      <c r="D165" s="965">
        <v>529.69000000000005</v>
      </c>
      <c r="E165" s="757"/>
      <c r="F165" s="757"/>
      <c r="G165" s="757"/>
      <c r="H165" s="757"/>
      <c r="I165" s="757"/>
    </row>
    <row r="166" spans="1:9" ht="15.75" customHeight="1">
      <c r="A166" s="963">
        <v>92226</v>
      </c>
      <c r="B166" s="963" t="s">
        <v>3155</v>
      </c>
      <c r="C166" s="964" t="s">
        <v>164</v>
      </c>
      <c r="D166" s="965">
        <v>554.71</v>
      </c>
      <c r="E166" s="757"/>
      <c r="F166" s="757"/>
      <c r="G166" s="757"/>
      <c r="H166" s="757"/>
      <c r="I166" s="757"/>
    </row>
    <row r="167" spans="1:9" ht="15.75" customHeight="1">
      <c r="A167" s="963">
        <v>92808</v>
      </c>
      <c r="B167" s="963" t="s">
        <v>3156</v>
      </c>
      <c r="C167" s="964" t="s">
        <v>164</v>
      </c>
      <c r="D167" s="965">
        <v>34.159999999999997</v>
      </c>
      <c r="E167" s="757"/>
      <c r="F167" s="757"/>
      <c r="G167" s="757"/>
      <c r="H167" s="757"/>
      <c r="I167" s="757"/>
    </row>
    <row r="168" spans="1:9" ht="15.75" customHeight="1">
      <c r="A168" s="963">
        <v>92809</v>
      </c>
      <c r="B168" s="963" t="s">
        <v>3157</v>
      </c>
      <c r="C168" s="964" t="s">
        <v>164</v>
      </c>
      <c r="D168" s="965">
        <v>43.88</v>
      </c>
      <c r="E168" s="757"/>
      <c r="F168" s="757"/>
      <c r="G168" s="757"/>
      <c r="H168" s="757"/>
      <c r="I168" s="757"/>
    </row>
    <row r="169" spans="1:9" ht="15.75" customHeight="1">
      <c r="A169" s="963">
        <v>92810</v>
      </c>
      <c r="B169" s="963" t="s">
        <v>3158</v>
      </c>
      <c r="C169" s="964" t="s">
        <v>164</v>
      </c>
      <c r="D169" s="965">
        <v>53.42</v>
      </c>
      <c r="E169" s="757"/>
      <c r="F169" s="757"/>
      <c r="G169" s="757"/>
      <c r="H169" s="757"/>
      <c r="I169" s="757"/>
    </row>
    <row r="170" spans="1:9" ht="15.75" customHeight="1">
      <c r="A170" s="963">
        <v>92811</v>
      </c>
      <c r="B170" s="963" t="s">
        <v>3159</v>
      </c>
      <c r="C170" s="964" t="s">
        <v>164</v>
      </c>
      <c r="D170" s="965">
        <v>63.72</v>
      </c>
      <c r="E170" s="757"/>
      <c r="F170" s="757"/>
      <c r="G170" s="757"/>
      <c r="H170" s="757"/>
      <c r="I170" s="757"/>
    </row>
    <row r="171" spans="1:9" ht="15.75" customHeight="1">
      <c r="A171" s="963">
        <v>92812</v>
      </c>
      <c r="B171" s="963" t="s">
        <v>3160</v>
      </c>
      <c r="C171" s="964" t="s">
        <v>164</v>
      </c>
      <c r="D171" s="965">
        <v>73.84</v>
      </c>
      <c r="E171" s="757"/>
      <c r="F171" s="757"/>
      <c r="G171" s="757"/>
      <c r="H171" s="757"/>
      <c r="I171" s="757"/>
    </row>
    <row r="172" spans="1:9" ht="15.75" customHeight="1">
      <c r="A172" s="963">
        <v>92813</v>
      </c>
      <c r="B172" s="963" t="s">
        <v>3161</v>
      </c>
      <c r="C172" s="964" t="s">
        <v>164</v>
      </c>
      <c r="D172" s="965">
        <v>85.91</v>
      </c>
      <c r="E172" s="757"/>
      <c r="F172" s="757"/>
      <c r="G172" s="757"/>
      <c r="H172" s="757"/>
      <c r="I172" s="757"/>
    </row>
    <row r="173" spans="1:9" ht="15.75" customHeight="1">
      <c r="A173" s="963">
        <v>92814</v>
      </c>
      <c r="B173" s="963" t="s">
        <v>3162</v>
      </c>
      <c r="C173" s="964" t="s">
        <v>164</v>
      </c>
      <c r="D173" s="965">
        <v>98.57</v>
      </c>
      <c r="E173" s="757"/>
      <c r="F173" s="757"/>
      <c r="G173" s="757"/>
      <c r="H173" s="757"/>
      <c r="I173" s="757"/>
    </row>
    <row r="174" spans="1:9" ht="15.75" customHeight="1">
      <c r="A174" s="963">
        <v>92815</v>
      </c>
      <c r="B174" s="963" t="s">
        <v>3163</v>
      </c>
      <c r="C174" s="964" t="s">
        <v>164</v>
      </c>
      <c r="D174" s="965">
        <v>113.31</v>
      </c>
      <c r="E174" s="757"/>
      <c r="F174" s="757"/>
      <c r="G174" s="757"/>
      <c r="H174" s="757"/>
      <c r="I174" s="757"/>
    </row>
    <row r="175" spans="1:9" ht="15.75" customHeight="1">
      <c r="A175" s="963">
        <v>92816</v>
      </c>
      <c r="B175" s="963" t="s">
        <v>3164</v>
      </c>
      <c r="C175" s="964" t="s">
        <v>164</v>
      </c>
      <c r="D175" s="965">
        <v>771.59</v>
      </c>
      <c r="E175" s="757"/>
      <c r="F175" s="757"/>
      <c r="G175" s="757"/>
      <c r="H175" s="757"/>
      <c r="I175" s="757"/>
    </row>
    <row r="176" spans="1:9" ht="15.75" customHeight="1">
      <c r="A176" s="963">
        <v>92817</v>
      </c>
      <c r="B176" s="963" t="s">
        <v>3165</v>
      </c>
      <c r="C176" s="964" t="s">
        <v>164</v>
      </c>
      <c r="D176" s="965">
        <v>141.78</v>
      </c>
      <c r="E176" s="757"/>
      <c r="F176" s="757"/>
      <c r="G176" s="757"/>
      <c r="H176" s="757"/>
      <c r="I176" s="757"/>
    </row>
    <row r="177" spans="1:9" ht="15.75" customHeight="1">
      <c r="A177" s="963">
        <v>92818</v>
      </c>
      <c r="B177" s="963" t="s">
        <v>3166</v>
      </c>
      <c r="C177" s="964" t="s">
        <v>164</v>
      </c>
      <c r="D177" s="965">
        <v>1103.3</v>
      </c>
      <c r="E177" s="757"/>
      <c r="F177" s="757"/>
      <c r="G177" s="757"/>
      <c r="H177" s="757"/>
      <c r="I177" s="757"/>
    </row>
    <row r="178" spans="1:9" ht="15.75" customHeight="1">
      <c r="A178" s="963">
        <v>92819</v>
      </c>
      <c r="B178" s="963" t="s">
        <v>3167</v>
      </c>
      <c r="C178" s="964" t="s">
        <v>164</v>
      </c>
      <c r="D178" s="965">
        <v>190.85</v>
      </c>
      <c r="E178" s="757"/>
      <c r="F178" s="757"/>
      <c r="G178" s="757"/>
      <c r="H178" s="757"/>
      <c r="I178" s="757"/>
    </row>
    <row r="179" spans="1:9" ht="15.75" customHeight="1">
      <c r="A179" s="963">
        <v>92820</v>
      </c>
      <c r="B179" s="963" t="s">
        <v>3168</v>
      </c>
      <c r="C179" s="964" t="s">
        <v>164</v>
      </c>
      <c r="D179" s="965">
        <v>40.71</v>
      </c>
      <c r="E179" s="757"/>
      <c r="F179" s="757"/>
      <c r="G179" s="757"/>
      <c r="H179" s="757"/>
      <c r="I179" s="757"/>
    </row>
    <row r="180" spans="1:9" ht="15.75" customHeight="1">
      <c r="A180" s="963">
        <v>92821</v>
      </c>
      <c r="B180" s="963" t="s">
        <v>3169</v>
      </c>
      <c r="C180" s="964" t="s">
        <v>164</v>
      </c>
      <c r="D180" s="965">
        <v>52.28</v>
      </c>
      <c r="E180" s="757"/>
      <c r="F180" s="757"/>
      <c r="G180" s="757"/>
      <c r="H180" s="757"/>
      <c r="I180" s="757"/>
    </row>
    <row r="181" spans="1:9" ht="15.75" customHeight="1">
      <c r="A181" s="963">
        <v>92822</v>
      </c>
      <c r="B181" s="963" t="s">
        <v>3170</v>
      </c>
      <c r="C181" s="964" t="s">
        <v>164</v>
      </c>
      <c r="D181" s="965">
        <v>63.84</v>
      </c>
      <c r="E181" s="757"/>
      <c r="F181" s="757"/>
      <c r="G181" s="757"/>
      <c r="H181" s="757"/>
      <c r="I181" s="757"/>
    </row>
    <row r="182" spans="1:9" ht="15.75" customHeight="1">
      <c r="A182" s="963">
        <v>92824</v>
      </c>
      <c r="B182" s="963" t="s">
        <v>3171</v>
      </c>
      <c r="C182" s="964" t="s">
        <v>164</v>
      </c>
      <c r="D182" s="965">
        <v>75.91</v>
      </c>
      <c r="E182" s="757"/>
      <c r="F182" s="757"/>
      <c r="G182" s="757"/>
      <c r="H182" s="757"/>
      <c r="I182" s="757"/>
    </row>
    <row r="183" spans="1:9" ht="15.75" customHeight="1">
      <c r="A183" s="963">
        <v>92825</v>
      </c>
      <c r="B183" s="963" t="s">
        <v>3172</v>
      </c>
      <c r="C183" s="964" t="s">
        <v>164</v>
      </c>
      <c r="D183" s="965">
        <v>88.06</v>
      </c>
      <c r="E183" s="757"/>
      <c r="F183" s="757"/>
      <c r="G183" s="757"/>
      <c r="H183" s="757"/>
      <c r="I183" s="757"/>
    </row>
    <row r="184" spans="1:9" ht="15.75" customHeight="1">
      <c r="A184" s="963">
        <v>92826</v>
      </c>
      <c r="B184" s="963" t="s">
        <v>3173</v>
      </c>
      <c r="C184" s="964" t="s">
        <v>164</v>
      </c>
      <c r="D184" s="965">
        <v>101.76</v>
      </c>
      <c r="E184" s="757"/>
      <c r="F184" s="757"/>
      <c r="G184" s="757"/>
      <c r="H184" s="757"/>
      <c r="I184" s="757"/>
    </row>
    <row r="185" spans="1:9" ht="15.75" customHeight="1">
      <c r="A185" s="963">
        <v>92827</v>
      </c>
      <c r="B185" s="963" t="s">
        <v>3174</v>
      </c>
      <c r="C185" s="964" t="s">
        <v>164</v>
      </c>
      <c r="D185" s="965">
        <v>116.18</v>
      </c>
      <c r="E185" s="757"/>
      <c r="F185" s="757"/>
      <c r="G185" s="757"/>
      <c r="H185" s="757"/>
      <c r="I185" s="757"/>
    </row>
    <row r="186" spans="1:9" ht="15.75" customHeight="1">
      <c r="A186" s="963">
        <v>92828</v>
      </c>
      <c r="B186" s="963" t="s">
        <v>3175</v>
      </c>
      <c r="C186" s="964" t="s">
        <v>164</v>
      </c>
      <c r="D186" s="965">
        <v>133.02000000000001</v>
      </c>
      <c r="E186" s="757"/>
      <c r="F186" s="757"/>
      <c r="G186" s="757"/>
      <c r="H186" s="757"/>
      <c r="I186" s="757"/>
    </row>
    <row r="187" spans="1:9" ht="15.75" customHeight="1">
      <c r="A187" s="963">
        <v>92829</v>
      </c>
      <c r="B187" s="963" t="s">
        <v>3176</v>
      </c>
      <c r="C187" s="964" t="s">
        <v>164</v>
      </c>
      <c r="D187" s="965">
        <v>794.83</v>
      </c>
      <c r="E187" s="757"/>
      <c r="F187" s="757"/>
      <c r="G187" s="757"/>
      <c r="H187" s="757"/>
      <c r="I187" s="757"/>
    </row>
    <row r="188" spans="1:9" ht="15.75" customHeight="1">
      <c r="A188" s="963">
        <v>92830</v>
      </c>
      <c r="B188" s="963" t="s">
        <v>3177</v>
      </c>
      <c r="C188" s="964" t="s">
        <v>164</v>
      </c>
      <c r="D188" s="965">
        <v>165.02</v>
      </c>
      <c r="E188" s="757"/>
      <c r="F188" s="757"/>
      <c r="G188" s="757"/>
      <c r="H188" s="757"/>
      <c r="I188" s="757"/>
    </row>
    <row r="189" spans="1:9" ht="15.75" customHeight="1">
      <c r="A189" s="963">
        <v>92831</v>
      </c>
      <c r="B189" s="963" t="s">
        <v>3178</v>
      </c>
      <c r="C189" s="964" t="s">
        <v>164</v>
      </c>
      <c r="D189" s="966">
        <v>1131.83</v>
      </c>
      <c r="E189" s="757"/>
      <c r="F189" s="757"/>
      <c r="G189" s="757"/>
      <c r="H189" s="757"/>
      <c r="I189" s="757"/>
    </row>
    <row r="190" spans="1:9" ht="15.75" customHeight="1">
      <c r="A190" s="963">
        <v>92832</v>
      </c>
      <c r="B190" s="963" t="s">
        <v>3179</v>
      </c>
      <c r="C190" s="964" t="s">
        <v>164</v>
      </c>
      <c r="D190" s="965">
        <v>219.38</v>
      </c>
      <c r="E190" s="757"/>
      <c r="F190" s="757"/>
      <c r="G190" s="757"/>
      <c r="H190" s="757"/>
      <c r="I190" s="757"/>
    </row>
    <row r="191" spans="1:9" ht="15.75" customHeight="1">
      <c r="A191" s="963">
        <v>95565</v>
      </c>
      <c r="B191" s="963" t="s">
        <v>3180</v>
      </c>
      <c r="C191" s="964" t="s">
        <v>164</v>
      </c>
      <c r="D191" s="965">
        <v>133.21</v>
      </c>
      <c r="E191" s="757"/>
      <c r="F191" s="757"/>
      <c r="G191" s="757"/>
      <c r="H191" s="757"/>
      <c r="I191" s="757"/>
    </row>
    <row r="192" spans="1:9" ht="15.75" customHeight="1">
      <c r="A192" s="963">
        <v>95566</v>
      </c>
      <c r="B192" s="963" t="s">
        <v>3181</v>
      </c>
      <c r="C192" s="964" t="s">
        <v>164</v>
      </c>
      <c r="D192" s="965">
        <v>139.76</v>
      </c>
      <c r="E192" s="757"/>
      <c r="F192" s="757"/>
      <c r="G192" s="757"/>
      <c r="H192" s="757"/>
      <c r="I192" s="757"/>
    </row>
    <row r="193" spans="1:9" ht="15.75" customHeight="1">
      <c r="A193" s="963">
        <v>95567</v>
      </c>
      <c r="B193" s="963" t="s">
        <v>3182</v>
      </c>
      <c r="C193" s="964" t="s">
        <v>164</v>
      </c>
      <c r="D193" s="965">
        <v>95.96</v>
      </c>
      <c r="E193" s="757"/>
      <c r="F193" s="757"/>
      <c r="G193" s="757"/>
      <c r="H193" s="757"/>
      <c r="I193" s="757"/>
    </row>
    <row r="194" spans="1:9" ht="15.75" customHeight="1">
      <c r="A194" s="963">
        <v>95568</v>
      </c>
      <c r="B194" s="963" t="s">
        <v>3183</v>
      </c>
      <c r="C194" s="964" t="s">
        <v>164</v>
      </c>
      <c r="D194" s="965">
        <v>116.9</v>
      </c>
      <c r="E194" s="757"/>
      <c r="F194" s="757"/>
      <c r="G194" s="757"/>
      <c r="H194" s="757"/>
      <c r="I194" s="757"/>
    </row>
    <row r="195" spans="1:9" ht="15.75" customHeight="1">
      <c r="A195" s="963">
        <v>95569</v>
      </c>
      <c r="B195" s="963" t="s">
        <v>3184</v>
      </c>
      <c r="C195" s="964" t="s">
        <v>164</v>
      </c>
      <c r="D195" s="965">
        <v>162.1</v>
      </c>
      <c r="E195" s="757"/>
      <c r="F195" s="757"/>
      <c r="G195" s="757"/>
      <c r="H195" s="757"/>
      <c r="I195" s="757"/>
    </row>
    <row r="196" spans="1:9" ht="15.75" customHeight="1">
      <c r="A196" s="963">
        <v>95570</v>
      </c>
      <c r="B196" s="963" t="s">
        <v>3185</v>
      </c>
      <c r="C196" s="964" t="s">
        <v>164</v>
      </c>
      <c r="D196" s="965">
        <v>102.51</v>
      </c>
      <c r="E196" s="757"/>
      <c r="F196" s="757"/>
      <c r="G196" s="757"/>
      <c r="H196" s="757"/>
      <c r="I196" s="757"/>
    </row>
    <row r="197" spans="1:9" ht="15.75" customHeight="1">
      <c r="A197" s="963">
        <v>95571</v>
      </c>
      <c r="B197" s="963" t="s">
        <v>3186</v>
      </c>
      <c r="C197" s="964" t="s">
        <v>164</v>
      </c>
      <c r="D197" s="965">
        <v>125.3</v>
      </c>
      <c r="E197" s="757"/>
      <c r="F197" s="757"/>
      <c r="G197" s="757"/>
      <c r="H197" s="757"/>
      <c r="I197" s="757"/>
    </row>
    <row r="198" spans="1:9" ht="15.75" customHeight="1">
      <c r="A198" s="963">
        <v>95572</v>
      </c>
      <c r="B198" s="963" t="s">
        <v>3187</v>
      </c>
      <c r="C198" s="964" t="s">
        <v>164</v>
      </c>
      <c r="D198" s="965">
        <v>172.52</v>
      </c>
      <c r="E198" s="757"/>
      <c r="F198" s="757"/>
      <c r="G198" s="757"/>
      <c r="H198" s="757"/>
      <c r="I198" s="757"/>
    </row>
    <row r="199" spans="1:9" ht="15.75" customHeight="1">
      <c r="A199" s="963">
        <v>97127</v>
      </c>
      <c r="B199" s="963" t="s">
        <v>3188</v>
      </c>
      <c r="C199" s="964" t="s">
        <v>164</v>
      </c>
      <c r="D199" s="965">
        <v>3.62</v>
      </c>
      <c r="E199" s="757"/>
      <c r="F199" s="757"/>
      <c r="G199" s="757"/>
      <c r="H199" s="757"/>
      <c r="I199" s="757"/>
    </row>
    <row r="200" spans="1:9" ht="15.75" customHeight="1">
      <c r="A200" s="963">
        <v>97128</v>
      </c>
      <c r="B200" s="963" t="s">
        <v>3189</v>
      </c>
      <c r="C200" s="964" t="s">
        <v>164</v>
      </c>
      <c r="D200" s="965">
        <v>8</v>
      </c>
      <c r="E200" s="757"/>
      <c r="F200" s="757"/>
      <c r="G200" s="757"/>
      <c r="H200" s="757"/>
      <c r="I200" s="757"/>
    </row>
    <row r="201" spans="1:9" ht="15.75" customHeight="1">
      <c r="A201" s="963">
        <v>97129</v>
      </c>
      <c r="B201" s="963" t="s">
        <v>3190</v>
      </c>
      <c r="C201" s="964" t="s">
        <v>164</v>
      </c>
      <c r="D201" s="965">
        <v>9.85</v>
      </c>
      <c r="E201" s="757"/>
      <c r="F201" s="757"/>
      <c r="G201" s="757"/>
      <c r="H201" s="757"/>
      <c r="I201" s="757"/>
    </row>
    <row r="202" spans="1:9" ht="15.75" customHeight="1">
      <c r="A202" s="963">
        <v>97130</v>
      </c>
      <c r="B202" s="963" t="s">
        <v>3191</v>
      </c>
      <c r="C202" s="964" t="s">
        <v>164</v>
      </c>
      <c r="D202" s="965">
        <v>11.67</v>
      </c>
      <c r="E202" s="757"/>
      <c r="F202" s="757"/>
      <c r="G202" s="757"/>
      <c r="H202" s="757"/>
      <c r="I202" s="757"/>
    </row>
    <row r="203" spans="1:9" ht="15.75" customHeight="1">
      <c r="A203" s="963">
        <v>97131</v>
      </c>
      <c r="B203" s="963" t="s">
        <v>3192</v>
      </c>
      <c r="C203" s="964" t="s">
        <v>164</v>
      </c>
      <c r="D203" s="965">
        <v>13.52</v>
      </c>
      <c r="E203" s="757"/>
      <c r="F203" s="757"/>
      <c r="G203" s="757"/>
      <c r="H203" s="757"/>
      <c r="I203" s="757"/>
    </row>
    <row r="204" spans="1:9" ht="15.75" customHeight="1">
      <c r="A204" s="963">
        <v>97132</v>
      </c>
      <c r="B204" s="963" t="s">
        <v>3193</v>
      </c>
      <c r="C204" s="964" t="s">
        <v>164</v>
      </c>
      <c r="D204" s="965">
        <v>15.33</v>
      </c>
      <c r="E204" s="757"/>
      <c r="F204" s="757"/>
      <c r="G204" s="757"/>
      <c r="H204" s="757"/>
      <c r="I204" s="757"/>
    </row>
    <row r="205" spans="1:9" ht="15.75" customHeight="1">
      <c r="A205" s="963">
        <v>97133</v>
      </c>
      <c r="B205" s="963" t="s">
        <v>3194</v>
      </c>
      <c r="C205" s="964" t="s">
        <v>164</v>
      </c>
      <c r="D205" s="965">
        <v>19.02</v>
      </c>
      <c r="E205" s="757"/>
      <c r="F205" s="757"/>
      <c r="G205" s="757"/>
      <c r="H205" s="757"/>
      <c r="I205" s="757"/>
    </row>
    <row r="206" spans="1:9" ht="15.75" customHeight="1">
      <c r="A206" s="963">
        <v>97134</v>
      </c>
      <c r="B206" s="963" t="s">
        <v>3195</v>
      </c>
      <c r="C206" s="964" t="s">
        <v>164</v>
      </c>
      <c r="D206" s="965">
        <v>1.68</v>
      </c>
      <c r="E206" s="757"/>
      <c r="F206" s="757"/>
      <c r="G206" s="757"/>
      <c r="H206" s="757"/>
      <c r="I206" s="757"/>
    </row>
    <row r="207" spans="1:9" ht="15.75" customHeight="1">
      <c r="A207" s="963">
        <v>97135</v>
      </c>
      <c r="B207" s="963" t="s">
        <v>3196</v>
      </c>
      <c r="C207" s="964" t="s">
        <v>164</v>
      </c>
      <c r="D207" s="965">
        <v>4.22</v>
      </c>
      <c r="E207" s="757"/>
      <c r="F207" s="757"/>
      <c r="G207" s="757"/>
      <c r="H207" s="757"/>
      <c r="I207" s="757"/>
    </row>
    <row r="208" spans="1:9" ht="15.75" customHeight="1">
      <c r="A208" s="963">
        <v>97136</v>
      </c>
      <c r="B208" s="963" t="s">
        <v>3197</v>
      </c>
      <c r="C208" s="964" t="s">
        <v>164</v>
      </c>
      <c r="D208" s="965">
        <v>5.2</v>
      </c>
      <c r="E208" s="757"/>
      <c r="F208" s="757"/>
      <c r="G208" s="757"/>
      <c r="H208" s="757"/>
      <c r="I208" s="757"/>
    </row>
    <row r="209" spans="1:9" ht="15.75" customHeight="1">
      <c r="A209" s="963">
        <v>97137</v>
      </c>
      <c r="B209" s="963" t="s">
        <v>3198</v>
      </c>
      <c r="C209" s="964" t="s">
        <v>164</v>
      </c>
      <c r="D209" s="965">
        <v>6.16</v>
      </c>
      <c r="E209" s="757"/>
      <c r="F209" s="757"/>
      <c r="G209" s="757"/>
      <c r="H209" s="757"/>
      <c r="I209" s="757"/>
    </row>
    <row r="210" spans="1:9" ht="15.75" customHeight="1">
      <c r="A210" s="963">
        <v>97138</v>
      </c>
      <c r="B210" s="963" t="s">
        <v>3199</v>
      </c>
      <c r="C210" s="964" t="s">
        <v>164</v>
      </c>
      <c r="D210" s="965">
        <v>7.13</v>
      </c>
      <c r="E210" s="757"/>
      <c r="F210" s="757"/>
      <c r="G210" s="757"/>
      <c r="H210" s="757"/>
      <c r="I210" s="757"/>
    </row>
    <row r="211" spans="1:9" ht="15.75" customHeight="1">
      <c r="A211" s="963">
        <v>97139</v>
      </c>
      <c r="B211" s="963" t="s">
        <v>3200</v>
      </c>
      <c r="C211" s="964" t="s">
        <v>164</v>
      </c>
      <c r="D211" s="965">
        <v>8.1</v>
      </c>
      <c r="E211" s="757"/>
      <c r="F211" s="757"/>
      <c r="G211" s="757"/>
      <c r="H211" s="757"/>
      <c r="I211" s="757"/>
    </row>
    <row r="212" spans="1:9" ht="15.75" customHeight="1">
      <c r="A212" s="963">
        <v>97140</v>
      </c>
      <c r="B212" s="963" t="s">
        <v>3201</v>
      </c>
      <c r="C212" s="964" t="s">
        <v>164</v>
      </c>
      <c r="D212" s="965">
        <v>10.039999999999999</v>
      </c>
      <c r="E212" s="757"/>
      <c r="F212" s="757"/>
      <c r="G212" s="757"/>
      <c r="H212" s="757"/>
      <c r="I212" s="757"/>
    </row>
    <row r="213" spans="1:9" ht="15.75" customHeight="1">
      <c r="A213" s="963">
        <v>103089</v>
      </c>
      <c r="B213" s="963" t="s">
        <v>3202</v>
      </c>
      <c r="C213" s="964" t="s">
        <v>164</v>
      </c>
      <c r="D213" s="965">
        <v>9.11</v>
      </c>
      <c r="E213" s="757"/>
      <c r="F213" s="757"/>
      <c r="G213" s="757"/>
      <c r="H213" s="757"/>
      <c r="I213" s="757"/>
    </row>
    <row r="214" spans="1:9" ht="15.75" customHeight="1">
      <c r="A214" s="963">
        <v>103090</v>
      </c>
      <c r="B214" s="963" t="s">
        <v>3203</v>
      </c>
      <c r="C214" s="964" t="s">
        <v>164</v>
      </c>
      <c r="D214" s="965">
        <v>10.86</v>
      </c>
      <c r="E214" s="757"/>
      <c r="F214" s="757"/>
      <c r="G214" s="757"/>
      <c r="H214" s="757"/>
      <c r="I214" s="757"/>
    </row>
    <row r="215" spans="1:9" ht="15.75" customHeight="1">
      <c r="A215" s="963">
        <v>103091</v>
      </c>
      <c r="B215" s="963" t="s">
        <v>3204</v>
      </c>
      <c r="C215" s="964" t="s">
        <v>164</v>
      </c>
      <c r="D215" s="965">
        <v>15.23</v>
      </c>
      <c r="E215" s="757"/>
      <c r="F215" s="757"/>
      <c r="G215" s="757"/>
      <c r="H215" s="757"/>
      <c r="I215" s="757"/>
    </row>
    <row r="216" spans="1:9" ht="15.75" customHeight="1">
      <c r="A216" s="963">
        <v>103092</v>
      </c>
      <c r="B216" s="963" t="s">
        <v>3205</v>
      </c>
      <c r="C216" s="964" t="s">
        <v>164</v>
      </c>
      <c r="D216" s="965">
        <v>19.600000000000001</v>
      </c>
      <c r="E216" s="757"/>
      <c r="F216" s="757"/>
      <c r="G216" s="757"/>
      <c r="H216" s="757"/>
      <c r="I216" s="757"/>
    </row>
    <row r="217" spans="1:9" ht="15.75" customHeight="1">
      <c r="A217" s="963">
        <v>103093</v>
      </c>
      <c r="B217" s="963" t="s">
        <v>3206</v>
      </c>
      <c r="C217" s="964" t="s">
        <v>164</v>
      </c>
      <c r="D217" s="965">
        <v>29.95</v>
      </c>
      <c r="E217" s="757"/>
      <c r="F217" s="757"/>
      <c r="G217" s="757"/>
      <c r="H217" s="757"/>
      <c r="I217" s="757"/>
    </row>
    <row r="218" spans="1:9" ht="15.75" customHeight="1">
      <c r="A218" s="963">
        <v>103094</v>
      </c>
      <c r="B218" s="963" t="s">
        <v>3207</v>
      </c>
      <c r="C218" s="964" t="s">
        <v>164</v>
      </c>
      <c r="D218" s="965">
        <v>34.340000000000003</v>
      </c>
      <c r="E218" s="757"/>
      <c r="F218" s="757"/>
      <c r="G218" s="757"/>
      <c r="H218" s="757"/>
      <c r="I218" s="757"/>
    </row>
    <row r="219" spans="1:9" ht="15.75" customHeight="1">
      <c r="A219" s="963">
        <v>103095</v>
      </c>
      <c r="B219" s="963" t="s">
        <v>3208</v>
      </c>
      <c r="C219" s="964" t="s">
        <v>164</v>
      </c>
      <c r="D219" s="965">
        <v>44.69</v>
      </c>
      <c r="E219" s="757"/>
      <c r="F219" s="757"/>
      <c r="G219" s="757"/>
      <c r="H219" s="757"/>
      <c r="I219" s="757"/>
    </row>
    <row r="220" spans="1:9" ht="15.75" customHeight="1">
      <c r="A220" s="963">
        <v>103096</v>
      </c>
      <c r="B220" s="963" t="s">
        <v>3209</v>
      </c>
      <c r="C220" s="964" t="s">
        <v>164</v>
      </c>
      <c r="D220" s="965">
        <v>49.08</v>
      </c>
      <c r="E220" s="757"/>
      <c r="F220" s="757"/>
      <c r="G220" s="757"/>
      <c r="H220" s="757"/>
      <c r="I220" s="757"/>
    </row>
    <row r="221" spans="1:9" ht="15.75" customHeight="1">
      <c r="A221" s="963">
        <v>103097</v>
      </c>
      <c r="B221" s="963" t="s">
        <v>3210</v>
      </c>
      <c r="C221" s="964" t="s">
        <v>164</v>
      </c>
      <c r="D221" s="965">
        <v>59.42</v>
      </c>
      <c r="E221" s="757"/>
      <c r="F221" s="757"/>
      <c r="G221" s="757"/>
      <c r="H221" s="757"/>
      <c r="I221" s="757"/>
    </row>
    <row r="222" spans="1:9" ht="15.75" customHeight="1">
      <c r="A222" s="963">
        <v>103098</v>
      </c>
      <c r="B222" s="963" t="s">
        <v>3211</v>
      </c>
      <c r="C222" s="964" t="s">
        <v>164</v>
      </c>
      <c r="D222" s="965">
        <v>63.8</v>
      </c>
      <c r="E222" s="757"/>
      <c r="F222" s="757"/>
      <c r="G222" s="757"/>
      <c r="H222" s="757"/>
      <c r="I222" s="757"/>
    </row>
    <row r="223" spans="1:9" ht="15.75" customHeight="1">
      <c r="A223" s="963">
        <v>103099</v>
      </c>
      <c r="B223" s="963" t="s">
        <v>3212</v>
      </c>
      <c r="C223" s="964" t="s">
        <v>164</v>
      </c>
      <c r="D223" s="965">
        <v>72.540000000000006</v>
      </c>
      <c r="E223" s="757"/>
      <c r="F223" s="757"/>
      <c r="G223" s="757"/>
      <c r="H223" s="757"/>
      <c r="I223" s="757"/>
    </row>
    <row r="224" spans="1:9" ht="15.75" customHeight="1">
      <c r="A224" s="963">
        <v>103100</v>
      </c>
      <c r="B224" s="963" t="s">
        <v>3213</v>
      </c>
      <c r="C224" s="964" t="s">
        <v>164</v>
      </c>
      <c r="D224" s="965">
        <v>77.36</v>
      </c>
      <c r="E224" s="757"/>
      <c r="F224" s="757"/>
      <c r="G224" s="757"/>
      <c r="H224" s="757"/>
      <c r="I224" s="757"/>
    </row>
    <row r="225" spans="1:9" ht="15.75" customHeight="1">
      <c r="A225" s="963">
        <v>103101</v>
      </c>
      <c r="B225" s="963" t="s">
        <v>3214</v>
      </c>
      <c r="C225" s="964" t="s">
        <v>164</v>
      </c>
      <c r="D225" s="965">
        <v>85.19</v>
      </c>
      <c r="E225" s="757"/>
      <c r="F225" s="757"/>
      <c r="G225" s="757"/>
      <c r="H225" s="757"/>
      <c r="I225" s="757"/>
    </row>
    <row r="226" spans="1:9" ht="15.75" customHeight="1">
      <c r="A226" s="963">
        <v>103102</v>
      </c>
      <c r="B226" s="963" t="s">
        <v>3215</v>
      </c>
      <c r="C226" s="964" t="s">
        <v>164</v>
      </c>
      <c r="D226" s="965">
        <v>98.08</v>
      </c>
      <c r="E226" s="757"/>
      <c r="F226" s="757"/>
      <c r="G226" s="757"/>
      <c r="H226" s="757"/>
      <c r="I226" s="757"/>
    </row>
    <row r="227" spans="1:9" ht="15.75" customHeight="1">
      <c r="A227" s="963">
        <v>103103</v>
      </c>
      <c r="B227" s="963" t="s">
        <v>3216</v>
      </c>
      <c r="C227" s="964" t="s">
        <v>164</v>
      </c>
      <c r="D227" s="965">
        <v>105.9</v>
      </c>
      <c r="E227" s="757"/>
      <c r="F227" s="757"/>
      <c r="G227" s="757"/>
      <c r="H227" s="757"/>
      <c r="I227" s="757"/>
    </row>
    <row r="228" spans="1:9" ht="15.75" customHeight="1">
      <c r="A228" s="963">
        <v>103104</v>
      </c>
      <c r="B228" s="963" t="s">
        <v>3217</v>
      </c>
      <c r="C228" s="964" t="s">
        <v>164</v>
      </c>
      <c r="D228" s="965">
        <v>126.63</v>
      </c>
      <c r="E228" s="757"/>
      <c r="F228" s="757"/>
      <c r="G228" s="757"/>
      <c r="H228" s="757"/>
      <c r="I228" s="757"/>
    </row>
    <row r="229" spans="1:9" ht="15.75" customHeight="1">
      <c r="A229" s="963">
        <v>103105</v>
      </c>
      <c r="B229" s="963" t="s">
        <v>3218</v>
      </c>
      <c r="C229" s="964" t="s">
        <v>141</v>
      </c>
      <c r="D229" s="965">
        <v>39.25</v>
      </c>
      <c r="E229" s="757"/>
      <c r="F229" s="757"/>
      <c r="G229" s="757"/>
      <c r="H229" s="757"/>
      <c r="I229" s="757"/>
    </row>
    <row r="230" spans="1:9" ht="15.75" customHeight="1">
      <c r="A230" s="963">
        <v>103106</v>
      </c>
      <c r="B230" s="963" t="s">
        <v>3219</v>
      </c>
      <c r="C230" s="964" t="s">
        <v>141</v>
      </c>
      <c r="D230" s="965">
        <v>46.66</v>
      </c>
      <c r="E230" s="757"/>
      <c r="F230" s="757"/>
      <c r="G230" s="757"/>
      <c r="H230" s="757"/>
      <c r="I230" s="757"/>
    </row>
    <row r="231" spans="1:9" ht="15.75" customHeight="1">
      <c r="A231" s="963">
        <v>103107</v>
      </c>
      <c r="B231" s="963" t="s">
        <v>3220</v>
      </c>
      <c r="C231" s="964" t="s">
        <v>141</v>
      </c>
      <c r="D231" s="965">
        <v>65.11</v>
      </c>
      <c r="E231" s="757"/>
      <c r="F231" s="757"/>
      <c r="G231" s="757"/>
      <c r="H231" s="757"/>
      <c r="I231" s="757"/>
    </row>
    <row r="232" spans="1:9" ht="15.75" customHeight="1">
      <c r="A232" s="963">
        <v>103108</v>
      </c>
      <c r="B232" s="963" t="s">
        <v>3221</v>
      </c>
      <c r="C232" s="964" t="s">
        <v>141</v>
      </c>
      <c r="D232" s="965">
        <v>83.58</v>
      </c>
      <c r="E232" s="757"/>
      <c r="F232" s="757"/>
      <c r="G232" s="757"/>
      <c r="H232" s="757"/>
      <c r="I232" s="757"/>
    </row>
    <row r="233" spans="1:9" ht="15.75" customHeight="1">
      <c r="A233" s="963">
        <v>103109</v>
      </c>
      <c r="B233" s="963" t="s">
        <v>3222</v>
      </c>
      <c r="C233" s="964" t="s">
        <v>141</v>
      </c>
      <c r="D233" s="965">
        <v>136.71</v>
      </c>
      <c r="E233" s="757"/>
      <c r="F233" s="757"/>
      <c r="G233" s="757"/>
      <c r="H233" s="757"/>
      <c r="I233" s="757"/>
    </row>
    <row r="234" spans="1:9" ht="15.75" customHeight="1">
      <c r="A234" s="963">
        <v>103110</v>
      </c>
      <c r="B234" s="963" t="s">
        <v>3223</v>
      </c>
      <c r="C234" s="964" t="s">
        <v>141</v>
      </c>
      <c r="D234" s="965">
        <v>155.16999999999999</v>
      </c>
      <c r="E234" s="757"/>
      <c r="F234" s="757"/>
      <c r="G234" s="757"/>
      <c r="H234" s="757"/>
      <c r="I234" s="757"/>
    </row>
    <row r="235" spans="1:9" ht="15.75" customHeight="1">
      <c r="A235" s="963">
        <v>103111</v>
      </c>
      <c r="B235" s="963" t="s">
        <v>3224</v>
      </c>
      <c r="C235" s="964" t="s">
        <v>141</v>
      </c>
      <c r="D235" s="965">
        <v>208.31</v>
      </c>
      <c r="E235" s="757"/>
      <c r="F235" s="757"/>
      <c r="G235" s="757"/>
      <c r="H235" s="757"/>
      <c r="I235" s="757"/>
    </row>
    <row r="236" spans="1:9" ht="15.75" customHeight="1">
      <c r="A236" s="963">
        <v>103112</v>
      </c>
      <c r="B236" s="963" t="s">
        <v>3225</v>
      </c>
      <c r="C236" s="964" t="s">
        <v>141</v>
      </c>
      <c r="D236" s="965">
        <v>226.77</v>
      </c>
      <c r="E236" s="757"/>
      <c r="F236" s="757"/>
      <c r="G236" s="757"/>
      <c r="H236" s="757"/>
      <c r="I236" s="757"/>
    </row>
    <row r="237" spans="1:9" ht="15.75" customHeight="1">
      <c r="A237" s="963">
        <v>103113</v>
      </c>
      <c r="B237" s="963" t="s">
        <v>3226</v>
      </c>
      <c r="C237" s="964" t="s">
        <v>141</v>
      </c>
      <c r="D237" s="965">
        <v>279.91000000000003</v>
      </c>
      <c r="E237" s="757"/>
      <c r="F237" s="757"/>
      <c r="G237" s="757"/>
      <c r="H237" s="757"/>
      <c r="I237" s="757"/>
    </row>
    <row r="238" spans="1:9" ht="15.75" customHeight="1">
      <c r="A238" s="963">
        <v>103114</v>
      </c>
      <c r="B238" s="963" t="s">
        <v>3227</v>
      </c>
      <c r="C238" s="964" t="s">
        <v>141</v>
      </c>
      <c r="D238" s="965">
        <v>298.37</v>
      </c>
      <c r="E238" s="757"/>
      <c r="F238" s="757"/>
      <c r="G238" s="757"/>
      <c r="H238" s="757"/>
      <c r="I238" s="757"/>
    </row>
    <row r="239" spans="1:9" ht="15.75" customHeight="1">
      <c r="A239" s="963">
        <v>103115</v>
      </c>
      <c r="B239" s="963" t="s">
        <v>3228</v>
      </c>
      <c r="C239" s="964" t="s">
        <v>141</v>
      </c>
      <c r="D239" s="965">
        <v>335.28</v>
      </c>
      <c r="E239" s="757"/>
      <c r="F239" s="757"/>
      <c r="G239" s="757"/>
      <c r="H239" s="757"/>
      <c r="I239" s="757"/>
    </row>
    <row r="240" spans="1:9" ht="15.75" customHeight="1">
      <c r="A240" s="963">
        <v>103116</v>
      </c>
      <c r="B240" s="963" t="s">
        <v>3229</v>
      </c>
      <c r="C240" s="964" t="s">
        <v>141</v>
      </c>
      <c r="D240" s="965">
        <v>406.89</v>
      </c>
      <c r="E240" s="757"/>
      <c r="F240" s="757"/>
      <c r="G240" s="757"/>
      <c r="H240" s="757"/>
      <c r="I240" s="757"/>
    </row>
    <row r="241" spans="1:9" ht="15.75" customHeight="1">
      <c r="A241" s="963">
        <v>103117</v>
      </c>
      <c r="B241" s="963" t="s">
        <v>3230</v>
      </c>
      <c r="C241" s="964" t="s">
        <v>141</v>
      </c>
      <c r="D241" s="965">
        <v>443.8</v>
      </c>
      <c r="E241" s="757"/>
      <c r="F241" s="757"/>
      <c r="G241" s="757"/>
      <c r="H241" s="757"/>
      <c r="I241" s="757"/>
    </row>
    <row r="242" spans="1:9" ht="15.75" customHeight="1">
      <c r="A242" s="963">
        <v>103118</v>
      </c>
      <c r="B242" s="963" t="s">
        <v>3231</v>
      </c>
      <c r="C242" s="964" t="s">
        <v>141</v>
      </c>
      <c r="D242" s="965">
        <v>515.4</v>
      </c>
      <c r="E242" s="757"/>
      <c r="F242" s="757"/>
      <c r="G242" s="757"/>
      <c r="H242" s="757"/>
      <c r="I242" s="757"/>
    </row>
    <row r="243" spans="1:9" ht="15.75" customHeight="1">
      <c r="A243" s="963">
        <v>103119</v>
      </c>
      <c r="B243" s="963" t="s">
        <v>3232</v>
      </c>
      <c r="C243" s="964" t="s">
        <v>141</v>
      </c>
      <c r="D243" s="965">
        <v>552.32000000000005</v>
      </c>
      <c r="E243" s="757"/>
      <c r="F243" s="757"/>
      <c r="G243" s="757"/>
      <c r="H243" s="757"/>
      <c r="I243" s="757"/>
    </row>
    <row r="244" spans="1:9" ht="15.75" customHeight="1">
      <c r="A244" s="963">
        <v>103120</v>
      </c>
      <c r="B244" s="963" t="s">
        <v>3233</v>
      </c>
      <c r="C244" s="964" t="s">
        <v>141</v>
      </c>
      <c r="D244" s="965">
        <v>660.85</v>
      </c>
      <c r="E244" s="757"/>
      <c r="F244" s="757"/>
      <c r="G244" s="757"/>
      <c r="H244" s="757"/>
      <c r="I244" s="757"/>
    </row>
    <row r="245" spans="1:9" ht="15.75" customHeight="1">
      <c r="A245" s="963">
        <v>103121</v>
      </c>
      <c r="B245" s="963" t="s">
        <v>3234</v>
      </c>
      <c r="C245" s="964" t="s">
        <v>141</v>
      </c>
      <c r="D245" s="965">
        <v>51.22</v>
      </c>
      <c r="E245" s="757"/>
      <c r="F245" s="757"/>
      <c r="G245" s="757"/>
      <c r="H245" s="757"/>
      <c r="I245" s="757"/>
    </row>
    <row r="246" spans="1:9" ht="15.75" customHeight="1">
      <c r="A246" s="963">
        <v>103122</v>
      </c>
      <c r="B246" s="963" t="s">
        <v>3235</v>
      </c>
      <c r="C246" s="964" t="s">
        <v>141</v>
      </c>
      <c r="D246" s="965">
        <v>62.28</v>
      </c>
      <c r="E246" s="757"/>
      <c r="F246" s="757"/>
      <c r="G246" s="757"/>
      <c r="H246" s="757"/>
      <c r="I246" s="757"/>
    </row>
    <row r="247" spans="1:9" ht="15.75" customHeight="1">
      <c r="A247" s="963">
        <v>103123</v>
      </c>
      <c r="B247" s="963" t="s">
        <v>3236</v>
      </c>
      <c r="C247" s="964" t="s">
        <v>141</v>
      </c>
      <c r="D247" s="965">
        <v>89.98</v>
      </c>
      <c r="E247" s="757"/>
      <c r="F247" s="757"/>
      <c r="G247" s="757"/>
      <c r="H247" s="757"/>
      <c r="I247" s="757"/>
    </row>
    <row r="248" spans="1:9" ht="15.75" customHeight="1">
      <c r="A248" s="963">
        <v>103124</v>
      </c>
      <c r="B248" s="963" t="s">
        <v>3237</v>
      </c>
      <c r="C248" s="964" t="s">
        <v>141</v>
      </c>
      <c r="D248" s="965">
        <v>117.66</v>
      </c>
      <c r="E248" s="757"/>
      <c r="F248" s="757"/>
      <c r="G248" s="757"/>
      <c r="H248" s="757"/>
      <c r="I248" s="757"/>
    </row>
    <row r="249" spans="1:9" ht="15.75" customHeight="1">
      <c r="A249" s="963">
        <v>103125</v>
      </c>
      <c r="B249" s="963" t="s">
        <v>3238</v>
      </c>
      <c r="C249" s="964" t="s">
        <v>141</v>
      </c>
      <c r="D249" s="965">
        <v>197.4</v>
      </c>
      <c r="E249" s="757"/>
      <c r="F249" s="757"/>
      <c r="G249" s="757"/>
      <c r="H249" s="757"/>
      <c r="I249" s="757"/>
    </row>
    <row r="250" spans="1:9" ht="15.75" customHeight="1">
      <c r="A250" s="963">
        <v>103126</v>
      </c>
      <c r="B250" s="963" t="s">
        <v>3239</v>
      </c>
      <c r="C250" s="964" t="s">
        <v>141</v>
      </c>
      <c r="D250" s="965">
        <v>225.07</v>
      </c>
      <c r="E250" s="757"/>
      <c r="F250" s="757"/>
      <c r="G250" s="757"/>
      <c r="H250" s="757"/>
      <c r="I250" s="757"/>
    </row>
    <row r="251" spans="1:9" ht="15.75" customHeight="1">
      <c r="A251" s="963">
        <v>103127</v>
      </c>
      <c r="B251" s="963" t="s">
        <v>3240</v>
      </c>
      <c r="C251" s="964" t="s">
        <v>141</v>
      </c>
      <c r="D251" s="965">
        <v>304.79000000000002</v>
      </c>
      <c r="E251" s="757"/>
      <c r="F251" s="757"/>
      <c r="G251" s="757"/>
      <c r="H251" s="757"/>
      <c r="I251" s="757"/>
    </row>
    <row r="252" spans="1:9" ht="15.75" customHeight="1">
      <c r="A252" s="963">
        <v>103128</v>
      </c>
      <c r="B252" s="963" t="s">
        <v>3241</v>
      </c>
      <c r="C252" s="964" t="s">
        <v>141</v>
      </c>
      <c r="D252" s="965">
        <v>332.46</v>
      </c>
      <c r="E252" s="757"/>
      <c r="F252" s="757"/>
      <c r="G252" s="757"/>
      <c r="H252" s="757"/>
      <c r="I252" s="757"/>
    </row>
    <row r="253" spans="1:9" ht="15.75" customHeight="1">
      <c r="A253" s="963">
        <v>103129</v>
      </c>
      <c r="B253" s="963" t="s">
        <v>3242</v>
      </c>
      <c r="C253" s="964" t="s">
        <v>141</v>
      </c>
      <c r="D253" s="965">
        <v>412.19</v>
      </c>
      <c r="E253" s="757"/>
      <c r="F253" s="757"/>
      <c r="G253" s="757"/>
      <c r="H253" s="757"/>
      <c r="I253" s="757"/>
    </row>
    <row r="254" spans="1:9" ht="15.75" customHeight="1">
      <c r="A254" s="963">
        <v>103130</v>
      </c>
      <c r="B254" s="963" t="s">
        <v>3243</v>
      </c>
      <c r="C254" s="964" t="s">
        <v>141</v>
      </c>
      <c r="D254" s="965">
        <v>439.88</v>
      </c>
      <c r="E254" s="757"/>
      <c r="F254" s="757"/>
      <c r="G254" s="757"/>
      <c r="H254" s="757"/>
      <c r="I254" s="757"/>
    </row>
    <row r="255" spans="1:9" ht="15.75" customHeight="1">
      <c r="A255" s="963">
        <v>103131</v>
      </c>
      <c r="B255" s="963" t="s">
        <v>3244</v>
      </c>
      <c r="C255" s="964" t="s">
        <v>141</v>
      </c>
      <c r="D255" s="965">
        <v>495.25</v>
      </c>
      <c r="E255" s="757"/>
      <c r="F255" s="757"/>
      <c r="G255" s="757"/>
      <c r="H255" s="757"/>
      <c r="I255" s="757"/>
    </row>
    <row r="256" spans="1:9" ht="15.75" customHeight="1">
      <c r="A256" s="963">
        <v>103132</v>
      </c>
      <c r="B256" s="963" t="s">
        <v>3245</v>
      </c>
      <c r="C256" s="964" t="s">
        <v>141</v>
      </c>
      <c r="D256" s="965">
        <v>602.64</v>
      </c>
      <c r="E256" s="757"/>
      <c r="F256" s="757"/>
      <c r="G256" s="757"/>
      <c r="H256" s="757"/>
      <c r="I256" s="757"/>
    </row>
    <row r="257" spans="1:9" ht="15.75" customHeight="1">
      <c r="A257" s="963">
        <v>103133</v>
      </c>
      <c r="B257" s="963" t="s">
        <v>3246</v>
      </c>
      <c r="C257" s="964" t="s">
        <v>141</v>
      </c>
      <c r="D257" s="965">
        <v>658.03</v>
      </c>
      <c r="E257" s="757"/>
      <c r="F257" s="757"/>
      <c r="G257" s="757"/>
      <c r="H257" s="757"/>
      <c r="I257" s="757"/>
    </row>
    <row r="258" spans="1:9" ht="15.75" customHeight="1">
      <c r="A258" s="963">
        <v>103134</v>
      </c>
      <c r="B258" s="963" t="s">
        <v>3247</v>
      </c>
      <c r="C258" s="964" t="s">
        <v>141</v>
      </c>
      <c r="D258" s="965">
        <v>765.42</v>
      </c>
      <c r="E258" s="757"/>
      <c r="F258" s="757"/>
      <c r="G258" s="757"/>
      <c r="H258" s="757"/>
      <c r="I258" s="757"/>
    </row>
    <row r="259" spans="1:9" ht="15.75" customHeight="1">
      <c r="A259" s="963">
        <v>103135</v>
      </c>
      <c r="B259" s="963" t="s">
        <v>3248</v>
      </c>
      <c r="C259" s="964" t="s">
        <v>141</v>
      </c>
      <c r="D259" s="965">
        <v>820.8</v>
      </c>
      <c r="E259" s="757"/>
      <c r="F259" s="757"/>
      <c r="G259" s="757"/>
      <c r="H259" s="757"/>
      <c r="I259" s="757"/>
    </row>
    <row r="260" spans="1:9" ht="15.75" customHeight="1">
      <c r="A260" s="963">
        <v>103136</v>
      </c>
      <c r="B260" s="963" t="s">
        <v>3249</v>
      </c>
      <c r="C260" s="964" t="s">
        <v>141</v>
      </c>
      <c r="D260" s="965">
        <v>983.58</v>
      </c>
      <c r="E260" s="757"/>
      <c r="F260" s="757"/>
      <c r="G260" s="757"/>
      <c r="H260" s="757"/>
      <c r="I260" s="757"/>
    </row>
    <row r="261" spans="1:9" ht="15.75" customHeight="1">
      <c r="A261" s="963">
        <v>103137</v>
      </c>
      <c r="B261" s="963" t="s">
        <v>3250</v>
      </c>
      <c r="C261" s="964" t="s">
        <v>141</v>
      </c>
      <c r="D261" s="965">
        <v>27.32</v>
      </c>
      <c r="E261" s="757"/>
      <c r="F261" s="757"/>
      <c r="G261" s="757"/>
      <c r="H261" s="757"/>
      <c r="I261" s="757"/>
    </row>
    <row r="262" spans="1:9" ht="15.75" customHeight="1">
      <c r="A262" s="963">
        <v>103138</v>
      </c>
      <c r="B262" s="963" t="s">
        <v>3251</v>
      </c>
      <c r="C262" s="964" t="s">
        <v>141</v>
      </c>
      <c r="D262" s="965">
        <v>31</v>
      </c>
      <c r="E262" s="757"/>
      <c r="F262" s="757"/>
      <c r="G262" s="757"/>
      <c r="H262" s="757"/>
      <c r="I262" s="757"/>
    </row>
    <row r="263" spans="1:9" ht="15.75" customHeight="1">
      <c r="A263" s="963">
        <v>103139</v>
      </c>
      <c r="B263" s="963" t="s">
        <v>3252</v>
      </c>
      <c r="C263" s="964" t="s">
        <v>141</v>
      </c>
      <c r="D263" s="965">
        <v>40.26</v>
      </c>
      <c r="E263" s="757"/>
      <c r="F263" s="757"/>
      <c r="G263" s="757"/>
      <c r="H263" s="757"/>
      <c r="I263" s="757"/>
    </row>
    <row r="264" spans="1:9" ht="15.75" customHeight="1">
      <c r="A264" s="963">
        <v>103140</v>
      </c>
      <c r="B264" s="963" t="s">
        <v>3253</v>
      </c>
      <c r="C264" s="964" t="s">
        <v>141</v>
      </c>
      <c r="D264" s="965">
        <v>49.47</v>
      </c>
      <c r="E264" s="757"/>
      <c r="F264" s="757"/>
      <c r="G264" s="757"/>
      <c r="H264" s="757"/>
      <c r="I264" s="757"/>
    </row>
    <row r="265" spans="1:9" ht="15.75" customHeight="1">
      <c r="A265" s="963">
        <v>103141</v>
      </c>
      <c r="B265" s="963" t="s">
        <v>3254</v>
      </c>
      <c r="C265" s="964" t="s">
        <v>141</v>
      </c>
      <c r="D265" s="965">
        <v>76.05</v>
      </c>
      <c r="E265" s="757"/>
      <c r="F265" s="757"/>
      <c r="G265" s="757"/>
      <c r="H265" s="757"/>
      <c r="I265" s="757"/>
    </row>
    <row r="266" spans="1:9" ht="15.75" customHeight="1">
      <c r="A266" s="963">
        <v>103142</v>
      </c>
      <c r="B266" s="963" t="s">
        <v>3255</v>
      </c>
      <c r="C266" s="964" t="s">
        <v>141</v>
      </c>
      <c r="D266" s="965">
        <v>85.27</v>
      </c>
      <c r="E266" s="757"/>
      <c r="F266" s="757"/>
      <c r="G266" s="757"/>
      <c r="H266" s="757"/>
      <c r="I266" s="757"/>
    </row>
    <row r="267" spans="1:9" ht="15.75" customHeight="1">
      <c r="A267" s="963">
        <v>103143</v>
      </c>
      <c r="B267" s="963" t="s">
        <v>3256</v>
      </c>
      <c r="C267" s="964" t="s">
        <v>141</v>
      </c>
      <c r="D267" s="965">
        <v>111.85</v>
      </c>
      <c r="E267" s="757"/>
      <c r="F267" s="757"/>
      <c r="G267" s="757"/>
      <c r="H267" s="757"/>
      <c r="I267" s="757"/>
    </row>
    <row r="268" spans="1:9" ht="15.75" customHeight="1">
      <c r="A268" s="963">
        <v>103144</v>
      </c>
      <c r="B268" s="963" t="s">
        <v>3257</v>
      </c>
      <c r="C268" s="964" t="s">
        <v>141</v>
      </c>
      <c r="D268" s="965">
        <v>121.06</v>
      </c>
      <c r="E268" s="757"/>
      <c r="F268" s="757"/>
      <c r="G268" s="757"/>
      <c r="H268" s="757"/>
      <c r="I268" s="757"/>
    </row>
    <row r="269" spans="1:9" ht="15.75" customHeight="1">
      <c r="A269" s="963">
        <v>103145</v>
      </c>
      <c r="B269" s="963" t="s">
        <v>3258</v>
      </c>
      <c r="C269" s="964" t="s">
        <v>141</v>
      </c>
      <c r="D269" s="965">
        <v>147.65</v>
      </c>
      <c r="E269" s="757"/>
      <c r="F269" s="757"/>
      <c r="G269" s="757"/>
      <c r="H269" s="757"/>
      <c r="I269" s="757"/>
    </row>
    <row r="270" spans="1:9" ht="15.75" customHeight="1">
      <c r="A270" s="963">
        <v>103146</v>
      </c>
      <c r="B270" s="963" t="s">
        <v>3259</v>
      </c>
      <c r="C270" s="964" t="s">
        <v>141</v>
      </c>
      <c r="D270" s="965">
        <v>156.88</v>
      </c>
      <c r="E270" s="757"/>
      <c r="F270" s="757"/>
      <c r="G270" s="757"/>
      <c r="H270" s="757"/>
      <c r="I270" s="757"/>
    </row>
    <row r="271" spans="1:9" ht="15.75" customHeight="1">
      <c r="A271" s="963">
        <v>103147</v>
      </c>
      <c r="B271" s="963" t="s">
        <v>3260</v>
      </c>
      <c r="C271" s="964" t="s">
        <v>141</v>
      </c>
      <c r="D271" s="965">
        <v>175.33</v>
      </c>
      <c r="E271" s="757"/>
      <c r="F271" s="757"/>
      <c r="G271" s="757"/>
      <c r="H271" s="757"/>
      <c r="I271" s="757"/>
    </row>
    <row r="272" spans="1:9" ht="15.75" customHeight="1">
      <c r="A272" s="963">
        <v>103148</v>
      </c>
      <c r="B272" s="963" t="s">
        <v>3261</v>
      </c>
      <c r="C272" s="964" t="s">
        <v>141</v>
      </c>
      <c r="D272" s="965">
        <v>211.13</v>
      </c>
      <c r="E272" s="757"/>
      <c r="F272" s="757"/>
      <c r="G272" s="757"/>
      <c r="H272" s="757"/>
      <c r="I272" s="757"/>
    </row>
    <row r="273" spans="1:9" ht="15.75" customHeight="1">
      <c r="A273" s="963">
        <v>103149</v>
      </c>
      <c r="B273" s="963" t="s">
        <v>3262</v>
      </c>
      <c r="C273" s="964" t="s">
        <v>141</v>
      </c>
      <c r="D273" s="965">
        <v>229.58</v>
      </c>
      <c r="E273" s="757"/>
      <c r="F273" s="757"/>
      <c r="G273" s="757"/>
      <c r="H273" s="757"/>
      <c r="I273" s="757"/>
    </row>
    <row r="274" spans="1:9" ht="15.75" customHeight="1">
      <c r="A274" s="963">
        <v>103150</v>
      </c>
      <c r="B274" s="963" t="s">
        <v>3263</v>
      </c>
      <c r="C274" s="964" t="s">
        <v>141</v>
      </c>
      <c r="D274" s="965">
        <v>265.33999999999997</v>
      </c>
      <c r="E274" s="757"/>
      <c r="F274" s="757"/>
      <c r="G274" s="757"/>
      <c r="H274" s="757"/>
      <c r="I274" s="757"/>
    </row>
    <row r="275" spans="1:9" ht="15.75" customHeight="1">
      <c r="A275" s="963">
        <v>103151</v>
      </c>
      <c r="B275" s="963" t="s">
        <v>3264</v>
      </c>
      <c r="C275" s="964" t="s">
        <v>141</v>
      </c>
      <c r="D275" s="965">
        <v>283.85000000000002</v>
      </c>
      <c r="E275" s="757"/>
      <c r="F275" s="757"/>
      <c r="G275" s="757"/>
      <c r="H275" s="757"/>
      <c r="I275" s="757"/>
    </row>
    <row r="276" spans="1:9" ht="15.75" customHeight="1">
      <c r="A276" s="963">
        <v>103152</v>
      </c>
      <c r="B276" s="963" t="s">
        <v>3265</v>
      </c>
      <c r="C276" s="964" t="s">
        <v>141</v>
      </c>
      <c r="D276" s="965">
        <v>338.11</v>
      </c>
      <c r="E276" s="757"/>
      <c r="F276" s="757"/>
      <c r="G276" s="757"/>
      <c r="H276" s="757"/>
      <c r="I276" s="757"/>
    </row>
    <row r="277" spans="1:9" ht="15.75" customHeight="1">
      <c r="A277" s="963">
        <v>103372</v>
      </c>
      <c r="B277" s="963" t="s">
        <v>3266</v>
      </c>
      <c r="C277" s="964" t="s">
        <v>164</v>
      </c>
      <c r="D277" s="966">
        <v>5.61</v>
      </c>
      <c r="E277" s="757"/>
      <c r="F277" s="757"/>
      <c r="G277" s="757"/>
      <c r="H277" s="757"/>
      <c r="I277" s="757"/>
    </row>
    <row r="278" spans="1:9" ht="15.75" customHeight="1">
      <c r="A278" s="963">
        <v>103373</v>
      </c>
      <c r="B278" s="963" t="s">
        <v>3267</v>
      </c>
      <c r="C278" s="964" t="s">
        <v>164</v>
      </c>
      <c r="D278" s="966">
        <v>11.02</v>
      </c>
      <c r="E278" s="757"/>
      <c r="F278" s="757"/>
      <c r="G278" s="757"/>
      <c r="H278" s="757"/>
      <c r="I278" s="757"/>
    </row>
    <row r="279" spans="1:9" ht="15.75" customHeight="1">
      <c r="A279" s="963">
        <v>103376</v>
      </c>
      <c r="B279" s="963" t="s">
        <v>3268</v>
      </c>
      <c r="C279" s="964" t="s">
        <v>164</v>
      </c>
      <c r="D279" s="965">
        <v>132.36000000000001</v>
      </c>
      <c r="E279" s="757"/>
      <c r="F279" s="757"/>
      <c r="G279" s="757"/>
      <c r="H279" s="757"/>
      <c r="I279" s="757"/>
    </row>
    <row r="280" spans="1:9" ht="15.75" customHeight="1">
      <c r="A280" s="963">
        <v>103377</v>
      </c>
      <c r="B280" s="963" t="s">
        <v>3269</v>
      </c>
      <c r="C280" s="964" t="s">
        <v>164</v>
      </c>
      <c r="D280" s="965">
        <v>283.51</v>
      </c>
      <c r="E280" s="757"/>
      <c r="F280" s="757"/>
      <c r="G280" s="757"/>
      <c r="H280" s="757"/>
      <c r="I280" s="757"/>
    </row>
    <row r="281" spans="1:9" ht="15.75" customHeight="1">
      <c r="A281" s="963">
        <v>103379</v>
      </c>
      <c r="B281" s="963" t="s">
        <v>3270</v>
      </c>
      <c r="C281" s="964" t="s">
        <v>164</v>
      </c>
      <c r="D281" s="965">
        <v>441.58</v>
      </c>
      <c r="E281" s="757"/>
      <c r="F281" s="757"/>
      <c r="G281" s="757"/>
      <c r="H281" s="757"/>
      <c r="I281" s="757"/>
    </row>
    <row r="282" spans="1:9" ht="15.75" customHeight="1">
      <c r="A282" s="963">
        <v>103383</v>
      </c>
      <c r="B282" s="963" t="s">
        <v>3271</v>
      </c>
      <c r="C282" s="964" t="s">
        <v>164</v>
      </c>
      <c r="D282" s="965">
        <v>1083.0899999999999</v>
      </c>
      <c r="E282" s="757"/>
      <c r="F282" s="757"/>
      <c r="G282" s="757"/>
      <c r="H282" s="757"/>
      <c r="I282" s="757"/>
    </row>
    <row r="283" spans="1:9" ht="15.75" customHeight="1">
      <c r="A283" s="963">
        <v>103385</v>
      </c>
      <c r="B283" s="963" t="s">
        <v>3272</v>
      </c>
      <c r="C283" s="964" t="s">
        <v>164</v>
      </c>
      <c r="D283" s="965">
        <v>1745.96</v>
      </c>
      <c r="E283" s="757"/>
      <c r="F283" s="757"/>
      <c r="G283" s="757"/>
      <c r="H283" s="757"/>
      <c r="I283" s="757"/>
    </row>
    <row r="284" spans="1:9" ht="15.75" customHeight="1">
      <c r="A284" s="963">
        <v>103387</v>
      </c>
      <c r="B284" s="963" t="s">
        <v>3273</v>
      </c>
      <c r="C284" s="964" t="s">
        <v>164</v>
      </c>
      <c r="D284" s="965">
        <v>3063.43</v>
      </c>
      <c r="E284" s="757"/>
      <c r="F284" s="757"/>
      <c r="G284" s="757"/>
      <c r="H284" s="757"/>
      <c r="I284" s="757"/>
    </row>
    <row r="285" spans="1:9" ht="15.75" customHeight="1">
      <c r="A285" s="963">
        <v>103389</v>
      </c>
      <c r="B285" s="963" t="s">
        <v>3274</v>
      </c>
      <c r="C285" s="964" t="s">
        <v>164</v>
      </c>
      <c r="D285" s="966">
        <v>4555.8999999999996</v>
      </c>
      <c r="E285" s="757"/>
      <c r="F285" s="757"/>
      <c r="G285" s="757"/>
      <c r="H285" s="757"/>
      <c r="I285" s="757"/>
    </row>
    <row r="286" spans="1:9" ht="15.75" customHeight="1">
      <c r="A286" s="963">
        <v>103391</v>
      </c>
      <c r="B286" s="963" t="s">
        <v>3275</v>
      </c>
      <c r="C286" s="964" t="s">
        <v>164</v>
      </c>
      <c r="D286" s="966">
        <v>2997.3</v>
      </c>
      <c r="E286" s="757"/>
      <c r="F286" s="757"/>
      <c r="G286" s="757"/>
      <c r="H286" s="757"/>
      <c r="I286" s="757"/>
    </row>
    <row r="287" spans="1:9" ht="15.75" customHeight="1">
      <c r="A287" s="963">
        <v>103392</v>
      </c>
      <c r="B287" s="963" t="s">
        <v>3276</v>
      </c>
      <c r="C287" s="964" t="s">
        <v>164</v>
      </c>
      <c r="D287" s="965">
        <v>4902.47</v>
      </c>
      <c r="E287" s="757"/>
      <c r="F287" s="757"/>
      <c r="G287" s="757"/>
      <c r="H287" s="757"/>
      <c r="I287" s="757"/>
    </row>
    <row r="288" spans="1:9" ht="15.75" customHeight="1">
      <c r="A288" s="963">
        <v>103393</v>
      </c>
      <c r="B288" s="963" t="s">
        <v>3277</v>
      </c>
      <c r="C288" s="964" t="s">
        <v>164</v>
      </c>
      <c r="D288" s="965">
        <v>5406.81</v>
      </c>
      <c r="E288" s="757"/>
      <c r="F288" s="757"/>
      <c r="G288" s="757"/>
      <c r="H288" s="757"/>
      <c r="I288" s="757"/>
    </row>
    <row r="289" spans="1:9" ht="15.75" customHeight="1">
      <c r="A289" s="963">
        <v>103394</v>
      </c>
      <c r="B289" s="963" t="s">
        <v>3278</v>
      </c>
      <c r="C289" s="964" t="s">
        <v>164</v>
      </c>
      <c r="D289" s="965">
        <v>4002.15</v>
      </c>
      <c r="E289" s="757"/>
      <c r="F289" s="757"/>
      <c r="G289" s="757"/>
      <c r="H289" s="757"/>
      <c r="I289" s="757"/>
    </row>
    <row r="290" spans="1:9" ht="15.75" customHeight="1">
      <c r="A290" s="963">
        <v>103395</v>
      </c>
      <c r="B290" s="963" t="s">
        <v>3279</v>
      </c>
      <c r="C290" s="964" t="s">
        <v>164</v>
      </c>
      <c r="D290" s="966">
        <v>1983.12</v>
      </c>
      <c r="E290" s="757"/>
      <c r="F290" s="757"/>
      <c r="G290" s="757"/>
      <c r="H290" s="757"/>
      <c r="I290" s="757"/>
    </row>
    <row r="291" spans="1:9" ht="15.75" customHeight="1">
      <c r="A291" s="963">
        <v>103396</v>
      </c>
      <c r="B291" s="963" t="s">
        <v>3280</v>
      </c>
      <c r="C291" s="964" t="s">
        <v>164</v>
      </c>
      <c r="D291" s="965">
        <v>1334.03</v>
      </c>
      <c r="E291" s="757"/>
      <c r="F291" s="757"/>
      <c r="G291" s="757"/>
      <c r="H291" s="757"/>
      <c r="I291" s="757"/>
    </row>
    <row r="292" spans="1:9" ht="15.75" customHeight="1">
      <c r="A292" s="963">
        <v>103397</v>
      </c>
      <c r="B292" s="963" t="s">
        <v>3281</v>
      </c>
      <c r="C292" s="964" t="s">
        <v>141</v>
      </c>
      <c r="D292" s="965">
        <v>2.69</v>
      </c>
      <c r="E292" s="757"/>
      <c r="F292" s="757"/>
      <c r="G292" s="757"/>
      <c r="H292" s="757"/>
      <c r="I292" s="757"/>
    </row>
    <row r="293" spans="1:9" ht="15.75" customHeight="1">
      <c r="A293" s="963">
        <v>103398</v>
      </c>
      <c r="B293" s="963" t="s">
        <v>3282</v>
      </c>
      <c r="C293" s="964" t="s">
        <v>141</v>
      </c>
      <c r="D293" s="965">
        <v>4.32</v>
      </c>
      <c r="E293" s="757"/>
      <c r="F293" s="757"/>
      <c r="G293" s="757"/>
      <c r="H293" s="757"/>
      <c r="I293" s="757"/>
    </row>
    <row r="294" spans="1:9" ht="15.75" customHeight="1">
      <c r="A294" s="963">
        <v>103399</v>
      </c>
      <c r="B294" s="963" t="s">
        <v>3283</v>
      </c>
      <c r="C294" s="964" t="s">
        <v>141</v>
      </c>
      <c r="D294" s="965">
        <v>8.5</v>
      </c>
      <c r="E294" s="757"/>
      <c r="F294" s="757"/>
      <c r="G294" s="757"/>
      <c r="H294" s="757"/>
      <c r="I294" s="757"/>
    </row>
    <row r="295" spans="1:9" ht="15.75" customHeight="1">
      <c r="A295" s="963">
        <v>103400</v>
      </c>
      <c r="B295" s="963" t="s">
        <v>3284</v>
      </c>
      <c r="C295" s="964" t="s">
        <v>141</v>
      </c>
      <c r="D295" s="965">
        <v>12.14</v>
      </c>
      <c r="E295" s="757"/>
      <c r="F295" s="757"/>
      <c r="G295" s="757"/>
      <c r="H295" s="757"/>
      <c r="I295" s="757"/>
    </row>
    <row r="296" spans="1:9" ht="15.75" customHeight="1">
      <c r="A296" s="963">
        <v>103401</v>
      </c>
      <c r="B296" s="963" t="s">
        <v>3285</v>
      </c>
      <c r="C296" s="964" t="s">
        <v>141</v>
      </c>
      <c r="D296" s="965">
        <v>14.85</v>
      </c>
      <c r="E296" s="757"/>
      <c r="F296" s="757"/>
      <c r="G296" s="757"/>
      <c r="H296" s="757"/>
      <c r="I296" s="757"/>
    </row>
    <row r="297" spans="1:9" ht="15.75" customHeight="1">
      <c r="A297" s="963">
        <v>103402</v>
      </c>
      <c r="B297" s="963" t="s">
        <v>3286</v>
      </c>
      <c r="C297" s="964" t="s">
        <v>141</v>
      </c>
      <c r="D297" s="965">
        <v>21.6</v>
      </c>
      <c r="E297" s="757"/>
      <c r="F297" s="757"/>
      <c r="G297" s="757"/>
      <c r="H297" s="757"/>
      <c r="I297" s="757"/>
    </row>
    <row r="298" spans="1:9" ht="15.75" customHeight="1">
      <c r="A298" s="963">
        <v>103403</v>
      </c>
      <c r="B298" s="963" t="s">
        <v>3287</v>
      </c>
      <c r="C298" s="964" t="s">
        <v>141</v>
      </c>
      <c r="D298" s="965">
        <v>24.3</v>
      </c>
      <c r="E298" s="757"/>
      <c r="F298" s="757"/>
      <c r="G298" s="757"/>
      <c r="H298" s="757"/>
      <c r="I298" s="757"/>
    </row>
    <row r="299" spans="1:9" ht="15.75" customHeight="1">
      <c r="A299" s="963">
        <v>103404</v>
      </c>
      <c r="B299" s="963" t="s">
        <v>3288</v>
      </c>
      <c r="C299" s="964" t="s">
        <v>141</v>
      </c>
      <c r="D299" s="965">
        <v>27</v>
      </c>
      <c r="E299" s="757"/>
      <c r="F299" s="757"/>
      <c r="G299" s="757"/>
      <c r="H299" s="757"/>
      <c r="I299" s="757"/>
    </row>
    <row r="300" spans="1:9" ht="15.75" customHeight="1">
      <c r="A300" s="963">
        <v>103405</v>
      </c>
      <c r="B300" s="963" t="s">
        <v>3289</v>
      </c>
      <c r="C300" s="964" t="s">
        <v>141</v>
      </c>
      <c r="D300" s="965">
        <v>30.38</v>
      </c>
      <c r="E300" s="757"/>
      <c r="F300" s="757"/>
      <c r="G300" s="757"/>
      <c r="H300" s="757"/>
      <c r="I300" s="757"/>
    </row>
    <row r="301" spans="1:9" ht="15.75" customHeight="1">
      <c r="A301" s="963">
        <v>103406</v>
      </c>
      <c r="B301" s="963" t="s">
        <v>3290</v>
      </c>
      <c r="C301" s="964" t="s">
        <v>141</v>
      </c>
      <c r="D301" s="965">
        <v>33.76</v>
      </c>
      <c r="E301" s="757"/>
      <c r="F301" s="757"/>
      <c r="G301" s="757"/>
      <c r="H301" s="757"/>
      <c r="I301" s="757"/>
    </row>
    <row r="302" spans="1:9" ht="15.75" customHeight="1">
      <c r="A302" s="963">
        <v>103407</v>
      </c>
      <c r="B302" s="963" t="s">
        <v>3291</v>
      </c>
      <c r="C302" s="964" t="s">
        <v>141</v>
      </c>
      <c r="D302" s="965">
        <v>37.81</v>
      </c>
      <c r="E302" s="757"/>
      <c r="F302" s="757"/>
      <c r="G302" s="757"/>
      <c r="H302" s="757"/>
      <c r="I302" s="757"/>
    </row>
    <row r="303" spans="1:9" ht="15.75" customHeight="1">
      <c r="A303" s="963">
        <v>103408</v>
      </c>
      <c r="B303" s="963" t="s">
        <v>3292</v>
      </c>
      <c r="C303" s="964" t="s">
        <v>141</v>
      </c>
      <c r="D303" s="965">
        <v>42.54</v>
      </c>
      <c r="E303" s="757"/>
      <c r="F303" s="757"/>
      <c r="G303" s="757"/>
      <c r="H303" s="757"/>
      <c r="I303" s="757"/>
    </row>
    <row r="304" spans="1:9" ht="15.75" customHeight="1">
      <c r="A304" s="963">
        <v>103409</v>
      </c>
      <c r="B304" s="963" t="s">
        <v>3293</v>
      </c>
      <c r="C304" s="964" t="s">
        <v>141</v>
      </c>
      <c r="D304" s="965">
        <v>47.94</v>
      </c>
      <c r="E304" s="757"/>
      <c r="F304" s="757"/>
      <c r="G304" s="757"/>
      <c r="H304" s="757"/>
      <c r="I304" s="757"/>
    </row>
    <row r="305" spans="1:9" ht="15.75" customHeight="1">
      <c r="A305" s="963">
        <v>103410</v>
      </c>
      <c r="B305" s="963" t="s">
        <v>3294</v>
      </c>
      <c r="C305" s="964" t="s">
        <v>141</v>
      </c>
      <c r="D305" s="965">
        <v>54.02</v>
      </c>
      <c r="E305" s="757"/>
      <c r="F305" s="757"/>
      <c r="G305" s="757"/>
      <c r="H305" s="757"/>
      <c r="I305" s="757"/>
    </row>
    <row r="306" spans="1:9" ht="15.75" customHeight="1">
      <c r="A306" s="963">
        <v>103411</v>
      </c>
      <c r="B306" s="963" t="s">
        <v>3295</v>
      </c>
      <c r="C306" s="964" t="s">
        <v>141</v>
      </c>
      <c r="D306" s="965">
        <v>5.39</v>
      </c>
      <c r="E306" s="757"/>
      <c r="F306" s="757"/>
      <c r="G306" s="757"/>
      <c r="H306" s="757"/>
      <c r="I306" s="757"/>
    </row>
    <row r="307" spans="1:9" ht="15.75" customHeight="1">
      <c r="A307" s="963">
        <v>103412</v>
      </c>
      <c r="B307" s="963" t="s">
        <v>3296</v>
      </c>
      <c r="C307" s="964" t="s">
        <v>141</v>
      </c>
      <c r="D307" s="965">
        <v>8.6300000000000008</v>
      </c>
      <c r="E307" s="757"/>
      <c r="F307" s="757"/>
      <c r="G307" s="757"/>
      <c r="H307" s="757"/>
      <c r="I307" s="757"/>
    </row>
    <row r="308" spans="1:9" ht="15.75" customHeight="1">
      <c r="A308" s="963">
        <v>103413</v>
      </c>
      <c r="B308" s="963" t="s">
        <v>3297</v>
      </c>
      <c r="C308" s="964" t="s">
        <v>141</v>
      </c>
      <c r="D308" s="965">
        <v>17.010000000000002</v>
      </c>
      <c r="E308" s="757"/>
      <c r="F308" s="757"/>
      <c r="G308" s="757"/>
      <c r="H308" s="757"/>
      <c r="I308" s="757"/>
    </row>
    <row r="309" spans="1:9" ht="15.75" customHeight="1">
      <c r="A309" s="963">
        <v>103414</v>
      </c>
      <c r="B309" s="963" t="s">
        <v>3298</v>
      </c>
      <c r="C309" s="964" t="s">
        <v>141</v>
      </c>
      <c r="D309" s="965">
        <v>24.3</v>
      </c>
      <c r="E309" s="757"/>
      <c r="F309" s="757"/>
      <c r="G309" s="757"/>
      <c r="H309" s="757"/>
      <c r="I309" s="757"/>
    </row>
    <row r="310" spans="1:9" ht="15.75" customHeight="1">
      <c r="A310" s="963">
        <v>103415</v>
      </c>
      <c r="B310" s="963" t="s">
        <v>3299</v>
      </c>
      <c r="C310" s="964" t="s">
        <v>141</v>
      </c>
      <c r="D310" s="966">
        <v>29.71</v>
      </c>
      <c r="E310" s="757"/>
      <c r="F310" s="757"/>
      <c r="G310" s="757"/>
      <c r="H310" s="757"/>
      <c r="I310" s="757"/>
    </row>
    <row r="311" spans="1:9" ht="15.75" customHeight="1">
      <c r="A311" s="963">
        <v>103416</v>
      </c>
      <c r="B311" s="963" t="s">
        <v>3300</v>
      </c>
      <c r="C311" s="964" t="s">
        <v>141</v>
      </c>
      <c r="D311" s="966">
        <v>43.21</v>
      </c>
      <c r="E311" s="757"/>
      <c r="F311" s="757"/>
      <c r="G311" s="757"/>
      <c r="H311" s="757"/>
      <c r="I311" s="757"/>
    </row>
    <row r="312" spans="1:9" ht="15.75" customHeight="1">
      <c r="A312" s="963">
        <v>103417</v>
      </c>
      <c r="B312" s="963" t="s">
        <v>3301</v>
      </c>
      <c r="C312" s="964" t="s">
        <v>141</v>
      </c>
      <c r="D312" s="965">
        <v>48.62</v>
      </c>
      <c r="E312" s="757"/>
      <c r="F312" s="757"/>
      <c r="G312" s="757"/>
      <c r="H312" s="757"/>
      <c r="I312" s="757"/>
    </row>
    <row r="313" spans="1:9" ht="15.75" customHeight="1">
      <c r="A313" s="963">
        <v>103418</v>
      </c>
      <c r="B313" s="963" t="s">
        <v>3302</v>
      </c>
      <c r="C313" s="964" t="s">
        <v>141</v>
      </c>
      <c r="D313" s="965">
        <v>54.02</v>
      </c>
      <c r="E313" s="757"/>
      <c r="F313" s="757"/>
      <c r="G313" s="757"/>
      <c r="H313" s="757"/>
      <c r="I313" s="757"/>
    </row>
    <row r="314" spans="1:9" ht="15.75" customHeight="1">
      <c r="A314" s="963">
        <v>103419</v>
      </c>
      <c r="B314" s="963" t="s">
        <v>3303</v>
      </c>
      <c r="C314" s="964" t="s">
        <v>141</v>
      </c>
      <c r="D314" s="965">
        <v>60.78</v>
      </c>
      <c r="E314" s="757"/>
      <c r="F314" s="757"/>
      <c r="G314" s="757"/>
      <c r="H314" s="757"/>
      <c r="I314" s="757"/>
    </row>
    <row r="315" spans="1:9" ht="15.75" customHeight="1">
      <c r="A315" s="963">
        <v>103420</v>
      </c>
      <c r="B315" s="963" t="s">
        <v>3304</v>
      </c>
      <c r="C315" s="964" t="s">
        <v>141</v>
      </c>
      <c r="D315" s="965">
        <v>67.53</v>
      </c>
      <c r="E315" s="757"/>
      <c r="F315" s="757"/>
      <c r="G315" s="757"/>
      <c r="H315" s="757"/>
      <c r="I315" s="757"/>
    </row>
    <row r="316" spans="1:9" ht="15.75" customHeight="1">
      <c r="A316" s="963">
        <v>103421</v>
      </c>
      <c r="B316" s="963" t="s">
        <v>3305</v>
      </c>
      <c r="C316" s="964" t="s">
        <v>141</v>
      </c>
      <c r="D316" s="965">
        <v>75.63</v>
      </c>
      <c r="E316" s="757"/>
      <c r="F316" s="757"/>
      <c r="G316" s="757"/>
      <c r="H316" s="757"/>
      <c r="I316" s="757"/>
    </row>
    <row r="317" spans="1:9" ht="15.75" customHeight="1">
      <c r="A317" s="963">
        <v>103422</v>
      </c>
      <c r="B317" s="963" t="s">
        <v>3306</v>
      </c>
      <c r="C317" s="964" t="s">
        <v>141</v>
      </c>
      <c r="D317" s="965">
        <v>85.09</v>
      </c>
      <c r="E317" s="757"/>
      <c r="F317" s="757"/>
      <c r="G317" s="757"/>
      <c r="H317" s="757"/>
      <c r="I317" s="757"/>
    </row>
    <row r="318" spans="1:9" ht="15.75" customHeight="1">
      <c r="A318" s="963">
        <v>103423</v>
      </c>
      <c r="B318" s="963" t="s">
        <v>3307</v>
      </c>
      <c r="C318" s="964" t="s">
        <v>141</v>
      </c>
      <c r="D318" s="965">
        <v>95.89</v>
      </c>
      <c r="E318" s="757"/>
      <c r="F318" s="757"/>
      <c r="G318" s="757"/>
      <c r="H318" s="757"/>
      <c r="I318" s="757"/>
    </row>
    <row r="319" spans="1:9" ht="15.75" customHeight="1">
      <c r="A319" s="963">
        <v>103424</v>
      </c>
      <c r="B319" s="963" t="s">
        <v>3308</v>
      </c>
      <c r="C319" s="964" t="s">
        <v>141</v>
      </c>
      <c r="D319" s="965">
        <v>108.05</v>
      </c>
      <c r="E319" s="757"/>
      <c r="F319" s="757"/>
      <c r="G319" s="757"/>
      <c r="H319" s="757"/>
      <c r="I319" s="757"/>
    </row>
    <row r="320" spans="1:9" ht="15.75" customHeight="1">
      <c r="A320" s="963">
        <v>103425</v>
      </c>
      <c r="B320" s="963" t="s">
        <v>3309</v>
      </c>
      <c r="C320" s="964" t="s">
        <v>141</v>
      </c>
      <c r="D320" s="965">
        <v>15.06</v>
      </c>
      <c r="E320" s="757"/>
      <c r="F320" s="757"/>
      <c r="G320" s="757"/>
      <c r="H320" s="757"/>
      <c r="I320" s="757"/>
    </row>
    <row r="321" spans="1:9" ht="15.75" customHeight="1">
      <c r="A321" s="963">
        <v>103426</v>
      </c>
      <c r="B321" s="963" t="s">
        <v>3310</v>
      </c>
      <c r="C321" s="964" t="s">
        <v>141</v>
      </c>
      <c r="D321" s="965">
        <v>17.66</v>
      </c>
      <c r="E321" s="757"/>
      <c r="F321" s="757"/>
      <c r="G321" s="757"/>
      <c r="H321" s="757"/>
      <c r="I321" s="757"/>
    </row>
    <row r="322" spans="1:9" ht="15.75" customHeight="1">
      <c r="A322" s="963">
        <v>103427</v>
      </c>
      <c r="B322" s="963" t="s">
        <v>3311</v>
      </c>
      <c r="C322" s="964" t="s">
        <v>141</v>
      </c>
      <c r="D322" s="965">
        <v>35.42</v>
      </c>
      <c r="E322" s="757"/>
      <c r="F322" s="757"/>
      <c r="G322" s="757"/>
      <c r="H322" s="757"/>
      <c r="I322" s="757"/>
    </row>
    <row r="323" spans="1:9" ht="15.75" customHeight="1">
      <c r="A323" s="963">
        <v>103428</v>
      </c>
      <c r="B323" s="963" t="s">
        <v>3312</v>
      </c>
      <c r="C323" s="964" t="s">
        <v>141</v>
      </c>
      <c r="D323" s="965">
        <v>248.36</v>
      </c>
      <c r="E323" s="757"/>
      <c r="F323" s="757"/>
      <c r="G323" s="757"/>
      <c r="H323" s="757"/>
      <c r="I323" s="757"/>
    </row>
    <row r="324" spans="1:9" ht="15.75" customHeight="1">
      <c r="A324" s="963">
        <v>103429</v>
      </c>
      <c r="B324" s="963" t="s">
        <v>3313</v>
      </c>
      <c r="C324" s="964" t="s">
        <v>141</v>
      </c>
      <c r="D324" s="965">
        <v>2853.28</v>
      </c>
      <c r="E324" s="757"/>
      <c r="F324" s="757"/>
      <c r="G324" s="757"/>
      <c r="H324" s="757"/>
      <c r="I324" s="757"/>
    </row>
    <row r="325" spans="1:9" ht="15.75" customHeight="1">
      <c r="A325" s="963">
        <v>103430</v>
      </c>
      <c r="B325" s="963" t="s">
        <v>3314</v>
      </c>
      <c r="C325" s="964" t="s">
        <v>141</v>
      </c>
      <c r="D325" s="965">
        <v>32.97</v>
      </c>
      <c r="E325" s="757"/>
      <c r="F325" s="757"/>
      <c r="G325" s="757"/>
      <c r="H325" s="757"/>
      <c r="I325" s="757"/>
    </row>
    <row r="326" spans="1:9" ht="15.75" customHeight="1">
      <c r="A326" s="963">
        <v>103431</v>
      </c>
      <c r="B326" s="963" t="s">
        <v>3315</v>
      </c>
      <c r="C326" s="964" t="s">
        <v>141</v>
      </c>
      <c r="D326" s="965">
        <v>57.41</v>
      </c>
      <c r="E326" s="757"/>
      <c r="F326" s="757"/>
      <c r="G326" s="757"/>
      <c r="H326" s="757"/>
      <c r="I326" s="757"/>
    </row>
    <row r="327" spans="1:9" ht="15.75" customHeight="1">
      <c r="A327" s="963">
        <v>103432</v>
      </c>
      <c r="B327" s="963" t="s">
        <v>3316</v>
      </c>
      <c r="C327" s="964" t="s">
        <v>141</v>
      </c>
      <c r="D327" s="965">
        <v>1621.24</v>
      </c>
      <c r="E327" s="757"/>
      <c r="F327" s="757"/>
      <c r="G327" s="757"/>
      <c r="H327" s="757"/>
      <c r="I327" s="757"/>
    </row>
    <row r="328" spans="1:9" ht="15.75" customHeight="1">
      <c r="A328" s="963">
        <v>103433</v>
      </c>
      <c r="B328" s="963" t="s">
        <v>3317</v>
      </c>
      <c r="C328" s="964" t="s">
        <v>141</v>
      </c>
      <c r="D328" s="965">
        <v>33.25</v>
      </c>
      <c r="E328" s="757"/>
      <c r="F328" s="757"/>
      <c r="G328" s="757"/>
      <c r="H328" s="757"/>
      <c r="I328" s="757"/>
    </row>
    <row r="329" spans="1:9" ht="15.75" customHeight="1">
      <c r="A329" s="963">
        <v>103434</v>
      </c>
      <c r="B329" s="963" t="s">
        <v>3318</v>
      </c>
      <c r="C329" s="964" t="s">
        <v>141</v>
      </c>
      <c r="D329" s="965">
        <v>45.77</v>
      </c>
      <c r="E329" s="757"/>
      <c r="F329" s="757"/>
      <c r="G329" s="757"/>
      <c r="H329" s="757"/>
      <c r="I329" s="757"/>
    </row>
    <row r="330" spans="1:9" ht="15.75" customHeight="1">
      <c r="A330" s="963">
        <v>103435</v>
      </c>
      <c r="B330" s="963" t="s">
        <v>3319</v>
      </c>
      <c r="C330" s="964" t="s">
        <v>141</v>
      </c>
      <c r="D330" s="965">
        <v>84.96</v>
      </c>
      <c r="E330" s="757"/>
      <c r="F330" s="757"/>
      <c r="G330" s="757"/>
      <c r="H330" s="757"/>
      <c r="I330" s="757"/>
    </row>
    <row r="331" spans="1:9" ht="15.75" customHeight="1">
      <c r="A331" s="963">
        <v>103436</v>
      </c>
      <c r="B331" s="963" t="s">
        <v>3320</v>
      </c>
      <c r="C331" s="964" t="s">
        <v>141</v>
      </c>
      <c r="D331" s="965">
        <v>2300.6</v>
      </c>
      <c r="E331" s="757"/>
      <c r="F331" s="757"/>
      <c r="G331" s="757"/>
      <c r="H331" s="757"/>
      <c r="I331" s="757"/>
    </row>
    <row r="332" spans="1:9" ht="15.75" customHeight="1">
      <c r="A332" s="963">
        <v>103437</v>
      </c>
      <c r="B332" s="963" t="s">
        <v>3321</v>
      </c>
      <c r="C332" s="964" t="s">
        <v>141</v>
      </c>
      <c r="D332" s="965">
        <v>176.53</v>
      </c>
      <c r="E332" s="757"/>
      <c r="F332" s="757"/>
      <c r="G332" s="757"/>
      <c r="H332" s="757"/>
      <c r="I332" s="757"/>
    </row>
    <row r="333" spans="1:9" ht="15.75" customHeight="1">
      <c r="A333" s="963">
        <v>103438</v>
      </c>
      <c r="B333" s="963" t="s">
        <v>3322</v>
      </c>
      <c r="C333" s="964" t="s">
        <v>141</v>
      </c>
      <c r="D333" s="965">
        <v>176.53</v>
      </c>
      <c r="E333" s="757"/>
      <c r="F333" s="757"/>
      <c r="G333" s="757"/>
      <c r="H333" s="757"/>
      <c r="I333" s="757"/>
    </row>
    <row r="334" spans="1:9" ht="15.75" customHeight="1">
      <c r="A334" s="963">
        <v>103439</v>
      </c>
      <c r="B334" s="963" t="s">
        <v>3323</v>
      </c>
      <c r="C334" s="964" t="s">
        <v>141</v>
      </c>
      <c r="D334" s="965">
        <v>209.14</v>
      </c>
      <c r="E334" s="757"/>
      <c r="F334" s="757"/>
      <c r="G334" s="757"/>
      <c r="H334" s="757"/>
      <c r="I334" s="757"/>
    </row>
    <row r="335" spans="1:9" ht="15.75" customHeight="1">
      <c r="A335" s="963">
        <v>103440</v>
      </c>
      <c r="B335" s="963" t="s">
        <v>3324</v>
      </c>
      <c r="C335" s="964" t="s">
        <v>141</v>
      </c>
      <c r="D335" s="965">
        <v>391.74</v>
      </c>
      <c r="E335" s="757"/>
      <c r="F335" s="757"/>
      <c r="G335" s="757"/>
      <c r="H335" s="757"/>
      <c r="I335" s="757"/>
    </row>
    <row r="336" spans="1:9" ht="15.75" customHeight="1">
      <c r="A336" s="963">
        <v>103441</v>
      </c>
      <c r="B336" s="963" t="s">
        <v>3325</v>
      </c>
      <c r="C336" s="964" t="s">
        <v>141</v>
      </c>
      <c r="D336" s="965">
        <v>397.03</v>
      </c>
      <c r="E336" s="757"/>
      <c r="F336" s="757"/>
      <c r="G336" s="757"/>
      <c r="H336" s="757"/>
      <c r="I336" s="757"/>
    </row>
    <row r="337" spans="1:9" ht="15.75" customHeight="1">
      <c r="A337" s="963">
        <v>103442</v>
      </c>
      <c r="B337" s="963" t="s">
        <v>3326</v>
      </c>
      <c r="C337" s="964" t="s">
        <v>141</v>
      </c>
      <c r="D337" s="965">
        <v>524.51</v>
      </c>
      <c r="E337" s="757"/>
      <c r="F337" s="757"/>
      <c r="G337" s="757"/>
      <c r="H337" s="757"/>
      <c r="I337" s="757"/>
    </row>
    <row r="338" spans="1:9" ht="15.75" customHeight="1">
      <c r="A338" s="963">
        <v>93206</v>
      </c>
      <c r="B338" s="963" t="s">
        <v>3327</v>
      </c>
      <c r="C338" s="964" t="s">
        <v>122</v>
      </c>
      <c r="D338" s="965">
        <v>1009.58</v>
      </c>
      <c r="E338" s="757"/>
      <c r="F338" s="757"/>
      <c r="G338" s="757"/>
      <c r="H338" s="757"/>
      <c r="I338" s="757"/>
    </row>
    <row r="339" spans="1:9" ht="15.75" customHeight="1">
      <c r="A339" s="963">
        <v>93207</v>
      </c>
      <c r="B339" s="963" t="s">
        <v>3328</v>
      </c>
      <c r="C339" s="964" t="s">
        <v>122</v>
      </c>
      <c r="D339" s="965">
        <v>971.51</v>
      </c>
      <c r="E339" s="757"/>
      <c r="F339" s="757"/>
      <c r="G339" s="757"/>
      <c r="H339" s="757"/>
      <c r="I339" s="757"/>
    </row>
    <row r="340" spans="1:9" ht="15.75" customHeight="1">
      <c r="A340" s="963">
        <v>93208</v>
      </c>
      <c r="B340" s="963" t="s">
        <v>3329</v>
      </c>
      <c r="C340" s="964" t="s">
        <v>122</v>
      </c>
      <c r="D340" s="965">
        <v>839.03</v>
      </c>
      <c r="E340" s="757"/>
      <c r="F340" s="757"/>
      <c r="G340" s="757"/>
      <c r="H340" s="757"/>
      <c r="I340" s="757"/>
    </row>
    <row r="341" spans="1:9" ht="15.75" customHeight="1">
      <c r="A341" s="963">
        <v>93209</v>
      </c>
      <c r="B341" s="963" t="s">
        <v>3330</v>
      </c>
      <c r="C341" s="964" t="s">
        <v>122</v>
      </c>
      <c r="D341" s="965">
        <v>889.04</v>
      </c>
      <c r="E341" s="757"/>
      <c r="F341" s="757"/>
      <c r="G341" s="757"/>
      <c r="H341" s="757"/>
      <c r="I341" s="757"/>
    </row>
    <row r="342" spans="1:9" ht="15.75" customHeight="1">
      <c r="A342" s="963">
        <v>93210</v>
      </c>
      <c r="B342" s="963" t="s">
        <v>3331</v>
      </c>
      <c r="C342" s="964" t="s">
        <v>122</v>
      </c>
      <c r="D342" s="965">
        <v>559.04999999999995</v>
      </c>
      <c r="E342" s="757"/>
      <c r="F342" s="757"/>
      <c r="G342" s="757"/>
      <c r="H342" s="757"/>
      <c r="I342" s="757"/>
    </row>
    <row r="343" spans="1:9" ht="15.75" customHeight="1">
      <c r="A343" s="963">
        <v>93211</v>
      </c>
      <c r="B343" s="963" t="s">
        <v>3332</v>
      </c>
      <c r="C343" s="964" t="s">
        <v>122</v>
      </c>
      <c r="D343" s="965">
        <v>558.6</v>
      </c>
      <c r="E343" s="757"/>
      <c r="F343" s="757"/>
      <c r="G343" s="757"/>
      <c r="H343" s="757"/>
      <c r="I343" s="757"/>
    </row>
    <row r="344" spans="1:9" ht="15.75" customHeight="1">
      <c r="A344" s="963">
        <v>93212</v>
      </c>
      <c r="B344" s="963" t="s">
        <v>3333</v>
      </c>
      <c r="C344" s="964" t="s">
        <v>122</v>
      </c>
      <c r="D344" s="965">
        <v>900.76</v>
      </c>
      <c r="E344" s="757"/>
      <c r="F344" s="757"/>
      <c r="G344" s="757"/>
      <c r="H344" s="757"/>
      <c r="I344" s="757"/>
    </row>
    <row r="345" spans="1:9" ht="15.75" customHeight="1">
      <c r="A345" s="963">
        <v>93213</v>
      </c>
      <c r="B345" s="963" t="s">
        <v>3334</v>
      </c>
      <c r="C345" s="964" t="s">
        <v>122</v>
      </c>
      <c r="D345" s="965">
        <v>957.23</v>
      </c>
      <c r="E345" s="757"/>
      <c r="F345" s="757"/>
      <c r="G345" s="757"/>
      <c r="H345" s="757"/>
      <c r="I345" s="757"/>
    </row>
    <row r="346" spans="1:9" ht="15.75" customHeight="1">
      <c r="A346" s="963">
        <v>93214</v>
      </c>
      <c r="B346" s="963" t="s">
        <v>3335</v>
      </c>
      <c r="C346" s="964" t="s">
        <v>141</v>
      </c>
      <c r="D346" s="965">
        <v>5055.55</v>
      </c>
      <c r="E346" s="757"/>
      <c r="F346" s="757"/>
      <c r="G346" s="757"/>
      <c r="H346" s="757"/>
      <c r="I346" s="757"/>
    </row>
    <row r="347" spans="1:9" ht="15.75" customHeight="1">
      <c r="A347" s="963">
        <v>93243</v>
      </c>
      <c r="B347" s="963" t="s">
        <v>3336</v>
      </c>
      <c r="C347" s="964" t="s">
        <v>141</v>
      </c>
      <c r="D347" s="965">
        <v>7772.82</v>
      </c>
      <c r="E347" s="757"/>
      <c r="F347" s="757"/>
      <c r="G347" s="757"/>
      <c r="H347" s="757"/>
      <c r="I347" s="757"/>
    </row>
    <row r="348" spans="1:9" ht="15.75" customHeight="1">
      <c r="A348" s="963">
        <v>93582</v>
      </c>
      <c r="B348" s="963" t="s">
        <v>3337</v>
      </c>
      <c r="C348" s="964" t="s">
        <v>122</v>
      </c>
      <c r="D348" s="965">
        <v>257.95999999999998</v>
      </c>
      <c r="E348" s="757"/>
      <c r="F348" s="757"/>
      <c r="G348" s="757"/>
      <c r="H348" s="757"/>
      <c r="I348" s="757"/>
    </row>
    <row r="349" spans="1:9" ht="15.75" customHeight="1">
      <c r="A349" s="963">
        <v>93583</v>
      </c>
      <c r="B349" s="963" t="s">
        <v>3338</v>
      </c>
      <c r="C349" s="964" t="s">
        <v>122</v>
      </c>
      <c r="D349" s="965">
        <v>436.99</v>
      </c>
      <c r="E349" s="757"/>
      <c r="F349" s="757"/>
      <c r="G349" s="757"/>
      <c r="H349" s="757"/>
      <c r="I349" s="757"/>
    </row>
    <row r="350" spans="1:9" ht="15.75" customHeight="1">
      <c r="A350" s="963">
        <v>93584</v>
      </c>
      <c r="B350" s="963" t="s">
        <v>3339</v>
      </c>
      <c r="C350" s="964" t="s">
        <v>122</v>
      </c>
      <c r="D350" s="965">
        <v>802.62</v>
      </c>
      <c r="E350" s="757"/>
      <c r="F350" s="757"/>
      <c r="G350" s="757"/>
      <c r="H350" s="757"/>
      <c r="I350" s="757"/>
    </row>
    <row r="351" spans="1:9" ht="15.75" customHeight="1">
      <c r="A351" s="963">
        <v>93585</v>
      </c>
      <c r="B351" s="963" t="s">
        <v>3340</v>
      </c>
      <c r="C351" s="964" t="s">
        <v>122</v>
      </c>
      <c r="D351" s="965">
        <v>940.51</v>
      </c>
      <c r="E351" s="757"/>
      <c r="F351" s="757"/>
      <c r="G351" s="757"/>
      <c r="H351" s="757"/>
      <c r="I351" s="757"/>
    </row>
    <row r="352" spans="1:9" ht="15.75" customHeight="1">
      <c r="A352" s="963">
        <v>98441</v>
      </c>
      <c r="B352" s="963" t="s">
        <v>3341</v>
      </c>
      <c r="C352" s="964" t="s">
        <v>122</v>
      </c>
      <c r="D352" s="965">
        <v>105.59</v>
      </c>
      <c r="E352" s="757"/>
      <c r="F352" s="757"/>
      <c r="G352" s="757"/>
      <c r="H352" s="757"/>
      <c r="I352" s="757"/>
    </row>
    <row r="353" spans="1:9" ht="15.75" customHeight="1">
      <c r="A353" s="963">
        <v>98442</v>
      </c>
      <c r="B353" s="963" t="s">
        <v>3342</v>
      </c>
      <c r="C353" s="964" t="s">
        <v>122</v>
      </c>
      <c r="D353" s="965">
        <v>107.95</v>
      </c>
      <c r="E353" s="757"/>
      <c r="F353" s="757"/>
      <c r="G353" s="757"/>
      <c r="H353" s="757"/>
      <c r="I353" s="757"/>
    </row>
    <row r="354" spans="1:9" ht="15.75" customHeight="1">
      <c r="A354" s="963">
        <v>98443</v>
      </c>
      <c r="B354" s="963" t="s">
        <v>3343</v>
      </c>
      <c r="C354" s="964" t="s">
        <v>122</v>
      </c>
      <c r="D354" s="965">
        <v>91.5</v>
      </c>
      <c r="E354" s="757"/>
      <c r="F354" s="757"/>
      <c r="G354" s="757"/>
      <c r="H354" s="757"/>
      <c r="I354" s="757"/>
    </row>
    <row r="355" spans="1:9" ht="15.75" customHeight="1">
      <c r="A355" s="963">
        <v>98444</v>
      </c>
      <c r="B355" s="963" t="s">
        <v>3344</v>
      </c>
      <c r="C355" s="964" t="s">
        <v>122</v>
      </c>
      <c r="D355" s="965">
        <v>93.18</v>
      </c>
      <c r="E355" s="757"/>
      <c r="F355" s="757"/>
      <c r="G355" s="757"/>
      <c r="H355" s="757"/>
      <c r="I355" s="757"/>
    </row>
    <row r="356" spans="1:9" ht="15.75" customHeight="1">
      <c r="A356" s="963">
        <v>98445</v>
      </c>
      <c r="B356" s="963" t="s">
        <v>3345</v>
      </c>
      <c r="C356" s="964" t="s">
        <v>122</v>
      </c>
      <c r="D356" s="965">
        <v>129.18</v>
      </c>
      <c r="E356" s="757"/>
      <c r="F356" s="757"/>
      <c r="G356" s="757"/>
      <c r="H356" s="757"/>
      <c r="I356" s="757"/>
    </row>
    <row r="357" spans="1:9" ht="15.75" customHeight="1">
      <c r="A357" s="963">
        <v>98446</v>
      </c>
      <c r="B357" s="963" t="s">
        <v>3346</v>
      </c>
      <c r="C357" s="964" t="s">
        <v>122</v>
      </c>
      <c r="D357" s="965">
        <v>168.17</v>
      </c>
      <c r="E357" s="757"/>
      <c r="F357" s="757"/>
      <c r="G357" s="757"/>
      <c r="H357" s="757"/>
      <c r="I357" s="757"/>
    </row>
    <row r="358" spans="1:9" ht="15.75" customHeight="1">
      <c r="A358" s="963">
        <v>98447</v>
      </c>
      <c r="B358" s="963" t="s">
        <v>3347</v>
      </c>
      <c r="C358" s="964" t="s">
        <v>122</v>
      </c>
      <c r="D358" s="965">
        <v>109.51</v>
      </c>
      <c r="E358" s="757"/>
      <c r="F358" s="757"/>
      <c r="G358" s="757"/>
      <c r="H358" s="757"/>
      <c r="I358" s="757"/>
    </row>
    <row r="359" spans="1:9" ht="15.75" customHeight="1">
      <c r="A359" s="963">
        <v>98448</v>
      </c>
      <c r="B359" s="963" t="s">
        <v>3348</v>
      </c>
      <c r="C359" s="964" t="s">
        <v>122</v>
      </c>
      <c r="D359" s="965">
        <v>139.87</v>
      </c>
      <c r="E359" s="757"/>
      <c r="F359" s="757"/>
      <c r="G359" s="757"/>
      <c r="H359" s="757"/>
      <c r="I359" s="757"/>
    </row>
    <row r="360" spans="1:9" ht="15.75" customHeight="1">
      <c r="A360" s="963">
        <v>98449</v>
      </c>
      <c r="B360" s="963" t="s">
        <v>3349</v>
      </c>
      <c r="C360" s="964" t="s">
        <v>122</v>
      </c>
      <c r="D360" s="965">
        <v>128.49</v>
      </c>
      <c r="E360" s="757"/>
      <c r="F360" s="757"/>
      <c r="G360" s="757"/>
      <c r="H360" s="757"/>
      <c r="I360" s="757"/>
    </row>
    <row r="361" spans="1:9" ht="15.75" customHeight="1">
      <c r="A361" s="963">
        <v>98450</v>
      </c>
      <c r="B361" s="963" t="s">
        <v>3350</v>
      </c>
      <c r="C361" s="964" t="s">
        <v>122</v>
      </c>
      <c r="D361" s="965">
        <v>131.91999999999999</v>
      </c>
      <c r="E361" s="757"/>
      <c r="F361" s="757"/>
      <c r="G361" s="757"/>
      <c r="H361" s="757"/>
      <c r="I361" s="757"/>
    </row>
    <row r="362" spans="1:9" ht="15.75" customHeight="1">
      <c r="A362" s="963">
        <v>98451</v>
      </c>
      <c r="B362" s="963" t="s">
        <v>3351</v>
      </c>
      <c r="C362" s="964" t="s">
        <v>122</v>
      </c>
      <c r="D362" s="965">
        <v>112.38</v>
      </c>
      <c r="E362" s="757"/>
      <c r="F362" s="757"/>
      <c r="G362" s="757"/>
      <c r="H362" s="757"/>
      <c r="I362" s="757"/>
    </row>
    <row r="363" spans="1:9" ht="15.75" customHeight="1">
      <c r="A363" s="963">
        <v>98452</v>
      </c>
      <c r="B363" s="963" t="s">
        <v>3352</v>
      </c>
      <c r="C363" s="964" t="s">
        <v>122</v>
      </c>
      <c r="D363" s="965">
        <v>114.46</v>
      </c>
      <c r="E363" s="757"/>
      <c r="F363" s="757"/>
      <c r="G363" s="757"/>
      <c r="H363" s="757"/>
      <c r="I363" s="757"/>
    </row>
    <row r="364" spans="1:9" ht="15.75" customHeight="1">
      <c r="A364" s="963">
        <v>98453</v>
      </c>
      <c r="B364" s="963" t="s">
        <v>3353</v>
      </c>
      <c r="C364" s="964" t="s">
        <v>122</v>
      </c>
      <c r="D364" s="965">
        <v>156.22999999999999</v>
      </c>
      <c r="E364" s="757"/>
      <c r="F364" s="757"/>
      <c r="G364" s="757"/>
      <c r="H364" s="757"/>
      <c r="I364" s="757"/>
    </row>
    <row r="365" spans="1:9" ht="15.75" customHeight="1">
      <c r="A365" s="963">
        <v>98454</v>
      </c>
      <c r="B365" s="963" t="s">
        <v>3354</v>
      </c>
      <c r="C365" s="964" t="s">
        <v>122</v>
      </c>
      <c r="D365" s="965">
        <v>205.2</v>
      </c>
      <c r="E365" s="757"/>
      <c r="F365" s="757"/>
      <c r="G365" s="757"/>
      <c r="H365" s="757"/>
      <c r="I365" s="757"/>
    </row>
    <row r="366" spans="1:9" ht="15.75" customHeight="1">
      <c r="A366" s="963">
        <v>98455</v>
      </c>
      <c r="B366" s="963" t="s">
        <v>3355</v>
      </c>
      <c r="C366" s="964" t="s">
        <v>122</v>
      </c>
      <c r="D366" s="965">
        <v>134.53</v>
      </c>
      <c r="E366" s="757"/>
      <c r="F366" s="757"/>
      <c r="G366" s="757"/>
      <c r="H366" s="757"/>
      <c r="I366" s="757"/>
    </row>
    <row r="367" spans="1:9" ht="15.75" customHeight="1">
      <c r="A367" s="963">
        <v>98456</v>
      </c>
      <c r="B367" s="963" t="s">
        <v>3356</v>
      </c>
      <c r="C367" s="964" t="s">
        <v>122</v>
      </c>
      <c r="D367" s="965">
        <v>174.2</v>
      </c>
      <c r="E367" s="757"/>
      <c r="F367" s="757"/>
      <c r="G367" s="757"/>
      <c r="H367" s="757"/>
      <c r="I367" s="757"/>
    </row>
    <row r="368" spans="1:9" ht="15.75" customHeight="1">
      <c r="A368" s="963">
        <v>98458</v>
      </c>
      <c r="B368" s="963" t="s">
        <v>1582</v>
      </c>
      <c r="C368" s="964" t="s">
        <v>122</v>
      </c>
      <c r="D368" s="965">
        <v>101.51</v>
      </c>
      <c r="E368" s="757"/>
      <c r="F368" s="757"/>
      <c r="G368" s="757"/>
      <c r="H368" s="757"/>
      <c r="I368" s="757"/>
    </row>
    <row r="369" spans="1:9" ht="15.75" customHeight="1">
      <c r="A369" s="963">
        <v>98459</v>
      </c>
      <c r="B369" s="963" t="s">
        <v>1610</v>
      </c>
      <c r="C369" s="964" t="s">
        <v>122</v>
      </c>
      <c r="D369" s="966">
        <v>99.51</v>
      </c>
      <c r="E369" s="757"/>
      <c r="F369" s="757"/>
      <c r="G369" s="757"/>
      <c r="H369" s="757"/>
      <c r="I369" s="757"/>
    </row>
    <row r="370" spans="1:9" ht="15.75" customHeight="1">
      <c r="A370" s="963">
        <v>98460</v>
      </c>
      <c r="B370" s="963" t="s">
        <v>3357</v>
      </c>
      <c r="C370" s="964" t="s">
        <v>122</v>
      </c>
      <c r="D370" s="966">
        <v>118.8</v>
      </c>
      <c r="E370" s="757"/>
      <c r="F370" s="757"/>
      <c r="G370" s="757"/>
      <c r="H370" s="757"/>
      <c r="I370" s="757"/>
    </row>
    <row r="371" spans="1:9" ht="15.75" customHeight="1">
      <c r="A371" s="963">
        <v>98461</v>
      </c>
      <c r="B371" s="963" t="s">
        <v>3358</v>
      </c>
      <c r="C371" s="964" t="s">
        <v>141</v>
      </c>
      <c r="D371" s="965">
        <v>4222.66</v>
      </c>
      <c r="E371" s="757"/>
      <c r="F371" s="757"/>
      <c r="G371" s="757"/>
      <c r="H371" s="757"/>
      <c r="I371" s="757"/>
    </row>
    <row r="372" spans="1:9" ht="15.75" customHeight="1">
      <c r="A372" s="963">
        <v>98462</v>
      </c>
      <c r="B372" s="963" t="s">
        <v>3359</v>
      </c>
      <c r="C372" s="964" t="s">
        <v>141</v>
      </c>
      <c r="D372" s="965">
        <v>6284.26</v>
      </c>
      <c r="E372" s="757"/>
      <c r="F372" s="757"/>
      <c r="G372" s="757"/>
      <c r="H372" s="757"/>
      <c r="I372" s="757"/>
    </row>
    <row r="373" spans="1:9" ht="15.75" customHeight="1">
      <c r="A373" s="963">
        <v>5631</v>
      </c>
      <c r="B373" s="963" t="s">
        <v>3360</v>
      </c>
      <c r="C373" s="964" t="s">
        <v>1592</v>
      </c>
      <c r="D373" s="965">
        <v>202.16</v>
      </c>
      <c r="E373" s="757"/>
      <c r="F373" s="757"/>
      <c r="G373" s="757"/>
      <c r="H373" s="757"/>
      <c r="I373" s="757"/>
    </row>
    <row r="374" spans="1:9" ht="15.75" customHeight="1">
      <c r="A374" s="963">
        <v>5678</v>
      </c>
      <c r="B374" s="963" t="s">
        <v>3361</v>
      </c>
      <c r="C374" s="964" t="s">
        <v>1592</v>
      </c>
      <c r="D374" s="965">
        <v>138.86000000000001</v>
      </c>
      <c r="E374" s="757"/>
      <c r="F374" s="757"/>
      <c r="G374" s="757"/>
      <c r="H374" s="757"/>
      <c r="I374" s="757"/>
    </row>
    <row r="375" spans="1:9" ht="15.75" customHeight="1">
      <c r="A375" s="963">
        <v>5680</v>
      </c>
      <c r="B375" s="963" t="s">
        <v>3362</v>
      </c>
      <c r="C375" s="964" t="s">
        <v>1592</v>
      </c>
      <c r="D375" s="965">
        <v>126.23</v>
      </c>
      <c r="E375" s="757"/>
      <c r="F375" s="757"/>
      <c r="G375" s="757"/>
      <c r="H375" s="757"/>
      <c r="I375" s="757"/>
    </row>
    <row r="376" spans="1:9" ht="15.75" customHeight="1">
      <c r="A376" s="963">
        <v>5684</v>
      </c>
      <c r="B376" s="963" t="s">
        <v>3363</v>
      </c>
      <c r="C376" s="964" t="s">
        <v>1592</v>
      </c>
      <c r="D376" s="965">
        <v>155.71</v>
      </c>
      <c r="E376" s="757"/>
      <c r="F376" s="757"/>
      <c r="G376" s="757"/>
      <c r="H376" s="757"/>
      <c r="I376" s="757"/>
    </row>
    <row r="377" spans="1:9" ht="15.75" customHeight="1">
      <c r="A377" s="963">
        <v>5689</v>
      </c>
      <c r="B377" s="963" t="s">
        <v>3364</v>
      </c>
      <c r="C377" s="964" t="s">
        <v>1592</v>
      </c>
      <c r="D377" s="965">
        <v>7.34</v>
      </c>
      <c r="E377" s="757"/>
      <c r="F377" s="757"/>
      <c r="G377" s="757"/>
      <c r="H377" s="757"/>
      <c r="I377" s="757"/>
    </row>
    <row r="378" spans="1:9" ht="15.75" customHeight="1">
      <c r="A378" s="963">
        <v>5795</v>
      </c>
      <c r="B378" s="963" t="s">
        <v>1618</v>
      </c>
      <c r="C378" s="964" t="s">
        <v>1592</v>
      </c>
      <c r="D378" s="965">
        <v>19.29</v>
      </c>
      <c r="E378" s="757"/>
      <c r="F378" s="757"/>
      <c r="G378" s="757"/>
      <c r="H378" s="757"/>
      <c r="I378" s="757"/>
    </row>
    <row r="379" spans="1:9" ht="15.75" customHeight="1">
      <c r="A379" s="963">
        <v>5811</v>
      </c>
      <c r="B379" s="963" t="s">
        <v>3365</v>
      </c>
      <c r="C379" s="964" t="s">
        <v>1592</v>
      </c>
      <c r="D379" s="965">
        <v>181.4</v>
      </c>
      <c r="E379" s="757"/>
      <c r="F379" s="757"/>
      <c r="G379" s="757"/>
      <c r="H379" s="757"/>
      <c r="I379" s="757"/>
    </row>
    <row r="380" spans="1:9" ht="15.75" customHeight="1">
      <c r="A380" s="963">
        <v>5823</v>
      </c>
      <c r="B380" s="963" t="s">
        <v>3366</v>
      </c>
      <c r="C380" s="964" t="s">
        <v>1592</v>
      </c>
      <c r="D380" s="965">
        <v>167.66</v>
      </c>
      <c r="E380" s="757"/>
      <c r="F380" s="757"/>
      <c r="G380" s="757"/>
      <c r="H380" s="757"/>
      <c r="I380" s="757"/>
    </row>
    <row r="381" spans="1:9" ht="15.75" customHeight="1">
      <c r="A381" s="963">
        <v>5824</v>
      </c>
      <c r="B381" s="963" t="s">
        <v>3367</v>
      </c>
      <c r="C381" s="964" t="s">
        <v>1592</v>
      </c>
      <c r="D381" s="965">
        <v>195.61</v>
      </c>
      <c r="E381" s="757"/>
      <c r="F381" s="757"/>
      <c r="G381" s="757"/>
      <c r="H381" s="757"/>
      <c r="I381" s="757"/>
    </row>
    <row r="382" spans="1:9" ht="15.75" customHeight="1">
      <c r="A382" s="963">
        <v>5835</v>
      </c>
      <c r="B382" s="963" t="s">
        <v>3368</v>
      </c>
      <c r="C382" s="964" t="s">
        <v>1592</v>
      </c>
      <c r="D382" s="965">
        <v>373.53</v>
      </c>
      <c r="E382" s="757"/>
      <c r="F382" s="757"/>
      <c r="G382" s="757"/>
      <c r="H382" s="757"/>
      <c r="I382" s="757"/>
    </row>
    <row r="383" spans="1:9" ht="15.75" customHeight="1">
      <c r="A383" s="963">
        <v>5839</v>
      </c>
      <c r="B383" s="963" t="s">
        <v>3369</v>
      </c>
      <c r="C383" s="964" t="s">
        <v>1592</v>
      </c>
      <c r="D383" s="965">
        <v>11.02</v>
      </c>
      <c r="E383" s="757"/>
      <c r="F383" s="757"/>
      <c r="G383" s="757"/>
      <c r="H383" s="757"/>
      <c r="I383" s="757"/>
    </row>
    <row r="384" spans="1:9" ht="15.75" customHeight="1">
      <c r="A384" s="963">
        <v>5843</v>
      </c>
      <c r="B384" s="963" t="s">
        <v>3370</v>
      </c>
      <c r="C384" s="964" t="s">
        <v>1592</v>
      </c>
      <c r="D384" s="965">
        <v>162.55000000000001</v>
      </c>
      <c r="E384" s="757"/>
      <c r="F384" s="757"/>
      <c r="G384" s="757"/>
      <c r="H384" s="757"/>
      <c r="I384" s="757"/>
    </row>
    <row r="385" spans="1:9" ht="15.75" customHeight="1">
      <c r="A385" s="963">
        <v>5847</v>
      </c>
      <c r="B385" s="963" t="s">
        <v>3371</v>
      </c>
      <c r="C385" s="964" t="s">
        <v>1592</v>
      </c>
      <c r="D385" s="965">
        <v>256.16000000000003</v>
      </c>
      <c r="E385" s="757"/>
      <c r="F385" s="757"/>
      <c r="G385" s="757"/>
      <c r="H385" s="757"/>
      <c r="I385" s="757"/>
    </row>
    <row r="386" spans="1:9" ht="15.75" customHeight="1">
      <c r="A386" s="963">
        <v>5851</v>
      </c>
      <c r="B386" s="963" t="s">
        <v>3372</v>
      </c>
      <c r="C386" s="964" t="s">
        <v>1592</v>
      </c>
      <c r="D386" s="965">
        <v>243.75</v>
      </c>
      <c r="E386" s="757"/>
      <c r="F386" s="757"/>
      <c r="G386" s="757"/>
      <c r="H386" s="757"/>
      <c r="I386" s="757"/>
    </row>
    <row r="387" spans="1:9" ht="15.75" customHeight="1">
      <c r="A387" s="963">
        <v>5855</v>
      </c>
      <c r="B387" s="963" t="s">
        <v>3373</v>
      </c>
      <c r="C387" s="964" t="s">
        <v>1592</v>
      </c>
      <c r="D387" s="965">
        <v>661.39</v>
      </c>
      <c r="E387" s="757"/>
      <c r="F387" s="757"/>
      <c r="G387" s="757"/>
      <c r="H387" s="757"/>
      <c r="I387" s="757"/>
    </row>
    <row r="388" spans="1:9" ht="15.75" customHeight="1">
      <c r="A388" s="963">
        <v>5863</v>
      </c>
      <c r="B388" s="963" t="s">
        <v>3374</v>
      </c>
      <c r="C388" s="964" t="s">
        <v>1592</v>
      </c>
      <c r="D388" s="965">
        <v>22.87</v>
      </c>
      <c r="E388" s="757"/>
      <c r="F388" s="757"/>
      <c r="G388" s="757"/>
      <c r="H388" s="757"/>
      <c r="I388" s="757"/>
    </row>
    <row r="389" spans="1:9" ht="15.75" customHeight="1">
      <c r="A389" s="963">
        <v>5867</v>
      </c>
      <c r="B389" s="963" t="s">
        <v>3375</v>
      </c>
      <c r="C389" s="964" t="s">
        <v>1592</v>
      </c>
      <c r="D389" s="965">
        <v>155.81</v>
      </c>
      <c r="E389" s="757"/>
      <c r="F389" s="757"/>
      <c r="G389" s="757"/>
      <c r="H389" s="757"/>
      <c r="I389" s="757"/>
    </row>
    <row r="390" spans="1:9" ht="15.75" customHeight="1">
      <c r="A390" s="963">
        <v>5875</v>
      </c>
      <c r="B390" s="963" t="s">
        <v>3376</v>
      </c>
      <c r="C390" s="964" t="s">
        <v>1592</v>
      </c>
      <c r="D390" s="965">
        <v>126.81</v>
      </c>
      <c r="E390" s="757"/>
      <c r="F390" s="757"/>
      <c r="G390" s="757"/>
      <c r="H390" s="757"/>
      <c r="I390" s="757"/>
    </row>
    <row r="391" spans="1:9" ht="15.75" customHeight="1">
      <c r="A391" s="963">
        <v>5879</v>
      </c>
      <c r="B391" s="963" t="s">
        <v>3377</v>
      </c>
      <c r="C391" s="964" t="s">
        <v>1592</v>
      </c>
      <c r="D391" s="965">
        <v>135.84</v>
      </c>
      <c r="E391" s="757"/>
      <c r="F391" s="757"/>
      <c r="G391" s="757"/>
      <c r="H391" s="757"/>
      <c r="I391" s="757"/>
    </row>
    <row r="392" spans="1:9" ht="15.75" customHeight="1">
      <c r="A392" s="963">
        <v>5882</v>
      </c>
      <c r="B392" s="963" t="s">
        <v>3378</v>
      </c>
      <c r="C392" s="964" t="s">
        <v>1592</v>
      </c>
      <c r="D392" s="965">
        <v>113.3</v>
      </c>
      <c r="E392" s="757"/>
      <c r="F392" s="757"/>
      <c r="G392" s="757"/>
      <c r="H392" s="757"/>
      <c r="I392" s="757"/>
    </row>
    <row r="393" spans="1:9" ht="15.75" customHeight="1">
      <c r="A393" s="963">
        <v>5890</v>
      </c>
      <c r="B393" s="963" t="s">
        <v>3379</v>
      </c>
      <c r="C393" s="964" t="s">
        <v>1592</v>
      </c>
      <c r="D393" s="965">
        <v>184.5</v>
      </c>
      <c r="E393" s="757"/>
      <c r="F393" s="757"/>
      <c r="G393" s="757"/>
      <c r="H393" s="757"/>
      <c r="I393" s="757"/>
    </row>
    <row r="394" spans="1:9" ht="15.75" customHeight="1">
      <c r="A394" s="963">
        <v>5894</v>
      </c>
      <c r="B394" s="963" t="s">
        <v>3380</v>
      </c>
      <c r="C394" s="964" t="s">
        <v>1592</v>
      </c>
      <c r="D394" s="965">
        <v>191.68</v>
      </c>
      <c r="E394" s="757"/>
      <c r="F394" s="757"/>
      <c r="G394" s="757"/>
      <c r="H394" s="757"/>
      <c r="I394" s="757"/>
    </row>
    <row r="395" spans="1:9" ht="15.75" customHeight="1">
      <c r="A395" s="963">
        <v>5901</v>
      </c>
      <c r="B395" s="963" t="s">
        <v>3381</v>
      </c>
      <c r="C395" s="964" t="s">
        <v>1592</v>
      </c>
      <c r="D395" s="965">
        <v>296.49</v>
      </c>
      <c r="E395" s="757"/>
      <c r="F395" s="757"/>
      <c r="G395" s="757"/>
      <c r="H395" s="757"/>
      <c r="I395" s="757"/>
    </row>
    <row r="396" spans="1:9" ht="15.75" customHeight="1">
      <c r="A396" s="963">
        <v>5909</v>
      </c>
      <c r="B396" s="963" t="s">
        <v>3382</v>
      </c>
      <c r="C396" s="964" t="s">
        <v>1592</v>
      </c>
      <c r="D396" s="965">
        <v>26.72</v>
      </c>
      <c r="E396" s="757"/>
      <c r="F396" s="757"/>
      <c r="G396" s="757"/>
      <c r="H396" s="757"/>
      <c r="I396" s="757"/>
    </row>
    <row r="397" spans="1:9" ht="15.75" customHeight="1">
      <c r="A397" s="963">
        <v>5921</v>
      </c>
      <c r="B397" s="963" t="s">
        <v>3383</v>
      </c>
      <c r="C397" s="964" t="s">
        <v>1592</v>
      </c>
      <c r="D397" s="965">
        <v>5.75</v>
      </c>
      <c r="E397" s="757"/>
      <c r="F397" s="757"/>
      <c r="G397" s="757"/>
      <c r="H397" s="757"/>
      <c r="I397" s="757"/>
    </row>
    <row r="398" spans="1:9" ht="15.75" customHeight="1">
      <c r="A398" s="963">
        <v>5928</v>
      </c>
      <c r="B398" s="963" t="s">
        <v>3384</v>
      </c>
      <c r="C398" s="964" t="s">
        <v>1592</v>
      </c>
      <c r="D398" s="965">
        <v>255.94</v>
      </c>
      <c r="E398" s="757"/>
      <c r="F398" s="757"/>
      <c r="G398" s="757"/>
      <c r="H398" s="757"/>
      <c r="I398" s="757"/>
    </row>
    <row r="399" spans="1:9" ht="15.75" customHeight="1">
      <c r="A399" s="963">
        <v>5932</v>
      </c>
      <c r="B399" s="963" t="s">
        <v>3385</v>
      </c>
      <c r="C399" s="964" t="s">
        <v>1592</v>
      </c>
      <c r="D399" s="965">
        <v>243.74</v>
      </c>
      <c r="E399" s="757"/>
      <c r="F399" s="757"/>
      <c r="G399" s="757"/>
      <c r="H399" s="757"/>
      <c r="I399" s="757"/>
    </row>
    <row r="400" spans="1:9" ht="15.75" customHeight="1">
      <c r="A400" s="963">
        <v>5940</v>
      </c>
      <c r="B400" s="963" t="s">
        <v>3386</v>
      </c>
      <c r="C400" s="964" t="s">
        <v>1592</v>
      </c>
      <c r="D400" s="965">
        <v>181.31</v>
      </c>
      <c r="E400" s="757"/>
      <c r="F400" s="757"/>
      <c r="G400" s="757"/>
      <c r="H400" s="757"/>
      <c r="I400" s="757"/>
    </row>
    <row r="401" spans="1:9" ht="15.75" customHeight="1">
      <c r="A401" s="963">
        <v>5944</v>
      </c>
      <c r="B401" s="963" t="s">
        <v>3387</v>
      </c>
      <c r="C401" s="964" t="s">
        <v>1592</v>
      </c>
      <c r="D401" s="965">
        <v>222.45</v>
      </c>
      <c r="E401" s="757"/>
      <c r="F401" s="757"/>
      <c r="G401" s="757"/>
      <c r="H401" s="757"/>
      <c r="I401" s="757"/>
    </row>
    <row r="402" spans="1:9" ht="15.75" customHeight="1">
      <c r="A402" s="963">
        <v>5953</v>
      </c>
      <c r="B402" s="963" t="s">
        <v>3388</v>
      </c>
      <c r="C402" s="964" t="s">
        <v>1592</v>
      </c>
      <c r="D402" s="965">
        <v>61.46</v>
      </c>
      <c r="E402" s="757"/>
      <c r="F402" s="757"/>
      <c r="G402" s="757"/>
      <c r="H402" s="757"/>
      <c r="I402" s="757"/>
    </row>
    <row r="403" spans="1:9" ht="15.75" customHeight="1">
      <c r="A403" s="963">
        <v>6259</v>
      </c>
      <c r="B403" s="963" t="s">
        <v>3389</v>
      </c>
      <c r="C403" s="964" t="s">
        <v>1592</v>
      </c>
      <c r="D403" s="965">
        <v>238.94</v>
      </c>
      <c r="E403" s="757"/>
      <c r="F403" s="757"/>
      <c r="G403" s="757"/>
      <c r="H403" s="757"/>
      <c r="I403" s="757"/>
    </row>
    <row r="404" spans="1:9" ht="15.75" customHeight="1">
      <c r="A404" s="963">
        <v>6879</v>
      </c>
      <c r="B404" s="963" t="s">
        <v>3390</v>
      </c>
      <c r="C404" s="964" t="s">
        <v>1592</v>
      </c>
      <c r="D404" s="965">
        <v>206.07</v>
      </c>
      <c r="E404" s="757"/>
      <c r="F404" s="757"/>
      <c r="G404" s="757"/>
      <c r="H404" s="757"/>
      <c r="I404" s="757"/>
    </row>
    <row r="405" spans="1:9" ht="15.75" customHeight="1">
      <c r="A405" s="963">
        <v>7030</v>
      </c>
      <c r="B405" s="963" t="s">
        <v>3391</v>
      </c>
      <c r="C405" s="964" t="s">
        <v>1592</v>
      </c>
      <c r="D405" s="965">
        <v>281.45</v>
      </c>
      <c r="E405" s="757"/>
      <c r="F405" s="757"/>
      <c r="G405" s="757"/>
      <c r="H405" s="757"/>
      <c r="I405" s="757"/>
    </row>
    <row r="406" spans="1:9" ht="15.75" customHeight="1">
      <c r="A406" s="963">
        <v>7042</v>
      </c>
      <c r="B406" s="963" t="s">
        <v>3392</v>
      </c>
      <c r="C406" s="964" t="s">
        <v>1592</v>
      </c>
      <c r="D406" s="965">
        <v>19.940000000000001</v>
      </c>
      <c r="E406" s="757"/>
      <c r="F406" s="757"/>
      <c r="G406" s="757"/>
      <c r="H406" s="757"/>
      <c r="I406" s="757"/>
    </row>
    <row r="407" spans="1:9" ht="15.75" customHeight="1">
      <c r="A407" s="963">
        <v>7049</v>
      </c>
      <c r="B407" s="963" t="s">
        <v>3393</v>
      </c>
      <c r="C407" s="964" t="s">
        <v>1592</v>
      </c>
      <c r="D407" s="965">
        <v>218.87</v>
      </c>
      <c r="E407" s="757"/>
      <c r="F407" s="757"/>
      <c r="G407" s="757"/>
      <c r="H407" s="757"/>
      <c r="I407" s="757"/>
    </row>
    <row r="408" spans="1:9" ht="15.75" customHeight="1">
      <c r="A408" s="963">
        <v>67826</v>
      </c>
      <c r="B408" s="963" t="s">
        <v>3394</v>
      </c>
      <c r="C408" s="964" t="s">
        <v>1592</v>
      </c>
      <c r="D408" s="965">
        <v>162.52000000000001</v>
      </c>
      <c r="E408" s="757"/>
      <c r="F408" s="757"/>
      <c r="G408" s="757"/>
      <c r="H408" s="757"/>
      <c r="I408" s="757"/>
    </row>
    <row r="409" spans="1:9" ht="15.75" customHeight="1">
      <c r="A409" s="963">
        <v>73417</v>
      </c>
      <c r="B409" s="963" t="s">
        <v>3395</v>
      </c>
      <c r="C409" s="964" t="s">
        <v>1592</v>
      </c>
      <c r="D409" s="965">
        <v>200.35</v>
      </c>
      <c r="E409" s="757"/>
      <c r="F409" s="757"/>
      <c r="G409" s="757"/>
      <c r="H409" s="757"/>
      <c r="I409" s="757"/>
    </row>
    <row r="410" spans="1:9" ht="15.75" customHeight="1">
      <c r="A410" s="963">
        <v>73436</v>
      </c>
      <c r="B410" s="963" t="s">
        <v>3396</v>
      </c>
      <c r="C410" s="964" t="s">
        <v>1592</v>
      </c>
      <c r="D410" s="965">
        <v>198.01</v>
      </c>
      <c r="E410" s="757"/>
      <c r="F410" s="757"/>
      <c r="G410" s="757"/>
      <c r="H410" s="757"/>
      <c r="I410" s="757"/>
    </row>
    <row r="411" spans="1:9" ht="15.75" customHeight="1">
      <c r="A411" s="963">
        <v>73467</v>
      </c>
      <c r="B411" s="963" t="s">
        <v>3397</v>
      </c>
      <c r="C411" s="964" t="s">
        <v>1592</v>
      </c>
      <c r="D411" s="965">
        <v>231.14</v>
      </c>
      <c r="E411" s="757"/>
      <c r="F411" s="757"/>
      <c r="G411" s="757"/>
      <c r="H411" s="757"/>
      <c r="I411" s="757"/>
    </row>
    <row r="412" spans="1:9" ht="15.75" customHeight="1">
      <c r="A412" s="963">
        <v>73536</v>
      </c>
      <c r="B412" s="963" t="s">
        <v>3398</v>
      </c>
      <c r="C412" s="964" t="s">
        <v>1592</v>
      </c>
      <c r="D412" s="965">
        <v>16.88</v>
      </c>
      <c r="E412" s="757"/>
      <c r="F412" s="757"/>
      <c r="G412" s="757"/>
      <c r="H412" s="757"/>
      <c r="I412" s="757"/>
    </row>
    <row r="413" spans="1:9" ht="15.75" customHeight="1">
      <c r="A413" s="963">
        <v>83362</v>
      </c>
      <c r="B413" s="963" t="s">
        <v>3399</v>
      </c>
      <c r="C413" s="964" t="s">
        <v>1592</v>
      </c>
      <c r="D413" s="965">
        <v>247.15</v>
      </c>
      <c r="E413" s="757"/>
      <c r="F413" s="757"/>
      <c r="G413" s="757"/>
      <c r="H413" s="757"/>
      <c r="I413" s="757"/>
    </row>
    <row r="414" spans="1:9" ht="15.75" customHeight="1">
      <c r="A414" s="963">
        <v>83765</v>
      </c>
      <c r="B414" s="963" t="s">
        <v>3400</v>
      </c>
      <c r="C414" s="964" t="s">
        <v>1592</v>
      </c>
      <c r="D414" s="965">
        <v>92.09</v>
      </c>
      <c r="E414" s="757"/>
      <c r="F414" s="757"/>
      <c r="G414" s="757"/>
      <c r="H414" s="757"/>
      <c r="I414" s="757"/>
    </row>
    <row r="415" spans="1:9" ht="15.75" customHeight="1">
      <c r="A415" s="963">
        <v>87445</v>
      </c>
      <c r="B415" s="963" t="s">
        <v>3401</v>
      </c>
      <c r="C415" s="964" t="s">
        <v>1592</v>
      </c>
      <c r="D415" s="965">
        <v>5.64</v>
      </c>
      <c r="E415" s="757"/>
      <c r="F415" s="757"/>
      <c r="G415" s="757"/>
      <c r="H415" s="757"/>
      <c r="I415" s="757"/>
    </row>
    <row r="416" spans="1:9" ht="15.75" customHeight="1">
      <c r="A416" s="963">
        <v>88386</v>
      </c>
      <c r="B416" s="963" t="s">
        <v>3402</v>
      </c>
      <c r="C416" s="964" t="s">
        <v>1592</v>
      </c>
      <c r="D416" s="965">
        <v>4.43</v>
      </c>
      <c r="E416" s="757"/>
      <c r="F416" s="757"/>
      <c r="G416" s="757"/>
      <c r="H416" s="757"/>
      <c r="I416" s="757"/>
    </row>
    <row r="417" spans="1:9" ht="15.75" customHeight="1">
      <c r="A417" s="963">
        <v>88393</v>
      </c>
      <c r="B417" s="963" t="s">
        <v>3403</v>
      </c>
      <c r="C417" s="964" t="s">
        <v>1592</v>
      </c>
      <c r="D417" s="965">
        <v>5.95</v>
      </c>
      <c r="E417" s="757"/>
      <c r="F417" s="757"/>
      <c r="G417" s="757"/>
      <c r="H417" s="757"/>
      <c r="I417" s="757"/>
    </row>
    <row r="418" spans="1:9" ht="15.75" customHeight="1">
      <c r="A418" s="963">
        <v>88399</v>
      </c>
      <c r="B418" s="963" t="s">
        <v>3404</v>
      </c>
      <c r="C418" s="964" t="s">
        <v>1592</v>
      </c>
      <c r="D418" s="965">
        <v>3.43</v>
      </c>
      <c r="E418" s="757"/>
      <c r="F418" s="757"/>
      <c r="G418" s="757"/>
      <c r="H418" s="757"/>
      <c r="I418" s="757"/>
    </row>
    <row r="419" spans="1:9" ht="15.75" customHeight="1">
      <c r="A419" s="963">
        <v>88418</v>
      </c>
      <c r="B419" s="963" t="s">
        <v>3405</v>
      </c>
      <c r="C419" s="964" t="s">
        <v>1592</v>
      </c>
      <c r="D419" s="965">
        <v>15.56</v>
      </c>
      <c r="E419" s="757"/>
      <c r="F419" s="757"/>
      <c r="G419" s="757"/>
      <c r="H419" s="757"/>
      <c r="I419" s="757"/>
    </row>
    <row r="420" spans="1:9" ht="15.75" customHeight="1">
      <c r="A420" s="963">
        <v>88433</v>
      </c>
      <c r="B420" s="963" t="s">
        <v>3406</v>
      </c>
      <c r="C420" s="964" t="s">
        <v>1592</v>
      </c>
      <c r="D420" s="965">
        <v>20.38</v>
      </c>
      <c r="E420" s="757"/>
      <c r="F420" s="757"/>
      <c r="G420" s="757"/>
      <c r="H420" s="757"/>
      <c r="I420" s="757"/>
    </row>
    <row r="421" spans="1:9" ht="15.75" customHeight="1">
      <c r="A421" s="963">
        <v>88830</v>
      </c>
      <c r="B421" s="963" t="s">
        <v>3407</v>
      </c>
      <c r="C421" s="964" t="s">
        <v>1592</v>
      </c>
      <c r="D421" s="965">
        <v>1.71</v>
      </c>
      <c r="E421" s="757"/>
      <c r="F421" s="757"/>
      <c r="G421" s="757"/>
      <c r="H421" s="757"/>
      <c r="I421" s="757"/>
    </row>
    <row r="422" spans="1:9" ht="15.75" customHeight="1">
      <c r="A422" s="963">
        <v>88843</v>
      </c>
      <c r="B422" s="963" t="s">
        <v>3408</v>
      </c>
      <c r="C422" s="964" t="s">
        <v>1592</v>
      </c>
      <c r="D422" s="965">
        <v>202.89</v>
      </c>
      <c r="E422" s="757"/>
      <c r="F422" s="757"/>
      <c r="G422" s="757"/>
      <c r="H422" s="757"/>
      <c r="I422" s="757"/>
    </row>
    <row r="423" spans="1:9" ht="15.75" customHeight="1">
      <c r="A423" s="963">
        <v>88907</v>
      </c>
      <c r="B423" s="963" t="s">
        <v>3409</v>
      </c>
      <c r="C423" s="964" t="s">
        <v>1592</v>
      </c>
      <c r="D423" s="966">
        <v>241.8</v>
      </c>
      <c r="E423" s="757"/>
      <c r="F423" s="757"/>
      <c r="G423" s="757"/>
      <c r="H423" s="757"/>
      <c r="I423" s="757"/>
    </row>
    <row r="424" spans="1:9" ht="15.75" customHeight="1">
      <c r="A424" s="963">
        <v>89021</v>
      </c>
      <c r="B424" s="963" t="s">
        <v>3410</v>
      </c>
      <c r="C424" s="964" t="s">
        <v>1592</v>
      </c>
      <c r="D424" s="965">
        <v>1.99</v>
      </c>
      <c r="E424" s="757"/>
      <c r="F424" s="757"/>
      <c r="G424" s="757"/>
      <c r="H424" s="757"/>
      <c r="I424" s="757"/>
    </row>
    <row r="425" spans="1:9" ht="15.75" customHeight="1">
      <c r="A425" s="963">
        <v>89028</v>
      </c>
      <c r="B425" s="963" t="s">
        <v>3411</v>
      </c>
      <c r="C425" s="964" t="s">
        <v>1592</v>
      </c>
      <c r="D425" s="965">
        <v>189.22</v>
      </c>
      <c r="E425" s="757"/>
      <c r="F425" s="757"/>
      <c r="G425" s="757"/>
      <c r="H425" s="757"/>
      <c r="I425" s="757"/>
    </row>
    <row r="426" spans="1:9" ht="15.75" customHeight="1">
      <c r="A426" s="963">
        <v>89032</v>
      </c>
      <c r="B426" s="963" t="s">
        <v>3412</v>
      </c>
      <c r="C426" s="964" t="s">
        <v>1592</v>
      </c>
      <c r="D426" s="965">
        <v>181.81</v>
      </c>
      <c r="E426" s="757"/>
      <c r="F426" s="757"/>
      <c r="G426" s="757"/>
      <c r="H426" s="757"/>
      <c r="I426" s="757"/>
    </row>
    <row r="427" spans="1:9" ht="15.75" customHeight="1">
      <c r="A427" s="963">
        <v>89035</v>
      </c>
      <c r="B427" s="963" t="s">
        <v>3413</v>
      </c>
      <c r="C427" s="964" t="s">
        <v>1592</v>
      </c>
      <c r="D427" s="965">
        <v>120.36</v>
      </c>
      <c r="E427" s="757"/>
      <c r="F427" s="757"/>
      <c r="G427" s="757"/>
      <c r="H427" s="757"/>
      <c r="I427" s="757"/>
    </row>
    <row r="428" spans="1:9" ht="15.75" customHeight="1">
      <c r="A428" s="963">
        <v>89225</v>
      </c>
      <c r="B428" s="963" t="s">
        <v>3414</v>
      </c>
      <c r="C428" s="964" t="s">
        <v>1592</v>
      </c>
      <c r="D428" s="965">
        <v>5.19</v>
      </c>
      <c r="E428" s="757"/>
      <c r="F428" s="757"/>
      <c r="G428" s="757"/>
      <c r="H428" s="757"/>
      <c r="I428" s="757"/>
    </row>
    <row r="429" spans="1:9" ht="15.75" customHeight="1">
      <c r="A429" s="963">
        <v>89234</v>
      </c>
      <c r="B429" s="963" t="s">
        <v>3415</v>
      </c>
      <c r="C429" s="964" t="s">
        <v>1592</v>
      </c>
      <c r="D429" s="965">
        <v>578.57000000000005</v>
      </c>
      <c r="E429" s="757"/>
      <c r="F429" s="757"/>
      <c r="G429" s="757"/>
      <c r="H429" s="757"/>
      <c r="I429" s="757"/>
    </row>
    <row r="430" spans="1:9" ht="15.75" customHeight="1">
      <c r="A430" s="963">
        <v>89242</v>
      </c>
      <c r="B430" s="963" t="s">
        <v>3416</v>
      </c>
      <c r="C430" s="964" t="s">
        <v>1592</v>
      </c>
      <c r="D430" s="965">
        <v>1379.42</v>
      </c>
      <c r="E430" s="757"/>
      <c r="F430" s="757"/>
      <c r="G430" s="757"/>
      <c r="H430" s="757"/>
      <c r="I430" s="757"/>
    </row>
    <row r="431" spans="1:9" ht="15.75" customHeight="1">
      <c r="A431" s="963">
        <v>89250</v>
      </c>
      <c r="B431" s="963" t="s">
        <v>3417</v>
      </c>
      <c r="C431" s="964" t="s">
        <v>1592</v>
      </c>
      <c r="D431" s="965">
        <v>1193.53</v>
      </c>
      <c r="E431" s="757"/>
      <c r="F431" s="757"/>
      <c r="G431" s="757"/>
      <c r="H431" s="757"/>
      <c r="I431" s="757"/>
    </row>
    <row r="432" spans="1:9" ht="15.75" customHeight="1">
      <c r="A432" s="963">
        <v>89257</v>
      </c>
      <c r="B432" s="963" t="s">
        <v>3418</v>
      </c>
      <c r="C432" s="964" t="s">
        <v>1592</v>
      </c>
      <c r="D432" s="965">
        <v>322.14</v>
      </c>
      <c r="E432" s="757"/>
      <c r="F432" s="757"/>
      <c r="G432" s="757"/>
      <c r="H432" s="757"/>
      <c r="I432" s="757"/>
    </row>
    <row r="433" spans="1:9" ht="15.75" customHeight="1">
      <c r="A433" s="963">
        <v>89272</v>
      </c>
      <c r="B433" s="963" t="s">
        <v>3419</v>
      </c>
      <c r="C433" s="964" t="s">
        <v>1592</v>
      </c>
      <c r="D433" s="965">
        <v>196.35</v>
      </c>
      <c r="E433" s="757"/>
      <c r="F433" s="757"/>
      <c r="G433" s="757"/>
      <c r="H433" s="757"/>
      <c r="I433" s="757"/>
    </row>
    <row r="434" spans="1:9" ht="15.75" customHeight="1">
      <c r="A434" s="963">
        <v>89278</v>
      </c>
      <c r="B434" s="963" t="s">
        <v>3420</v>
      </c>
      <c r="C434" s="964" t="s">
        <v>1592</v>
      </c>
      <c r="D434" s="965">
        <v>13.31</v>
      </c>
      <c r="E434" s="757"/>
      <c r="F434" s="757"/>
      <c r="G434" s="757"/>
      <c r="H434" s="757"/>
      <c r="I434" s="757"/>
    </row>
    <row r="435" spans="1:9" ht="15.75" customHeight="1">
      <c r="A435" s="963">
        <v>89843</v>
      </c>
      <c r="B435" s="963" t="s">
        <v>3421</v>
      </c>
      <c r="C435" s="964" t="s">
        <v>1592</v>
      </c>
      <c r="D435" s="965">
        <v>197.65</v>
      </c>
      <c r="E435" s="757"/>
      <c r="F435" s="757"/>
      <c r="G435" s="757"/>
      <c r="H435" s="757"/>
      <c r="I435" s="757"/>
    </row>
    <row r="436" spans="1:9" ht="15.75" customHeight="1">
      <c r="A436" s="963">
        <v>89876</v>
      </c>
      <c r="B436" s="963" t="s">
        <v>3422</v>
      </c>
      <c r="C436" s="964" t="s">
        <v>1592</v>
      </c>
      <c r="D436" s="965">
        <v>302.85000000000002</v>
      </c>
      <c r="E436" s="757"/>
      <c r="F436" s="757"/>
      <c r="G436" s="757"/>
      <c r="H436" s="757"/>
      <c r="I436" s="757"/>
    </row>
    <row r="437" spans="1:9" ht="15.75" customHeight="1">
      <c r="A437" s="963">
        <v>89883</v>
      </c>
      <c r="B437" s="963" t="s">
        <v>3423</v>
      </c>
      <c r="C437" s="964" t="s">
        <v>1592</v>
      </c>
      <c r="D437" s="965">
        <v>338.16</v>
      </c>
      <c r="E437" s="757"/>
      <c r="F437" s="757"/>
      <c r="G437" s="757"/>
      <c r="H437" s="757"/>
      <c r="I437" s="757"/>
    </row>
    <row r="438" spans="1:9" ht="15.75" customHeight="1">
      <c r="A438" s="963">
        <v>90586</v>
      </c>
      <c r="B438" s="963" t="s">
        <v>3424</v>
      </c>
      <c r="C438" s="964" t="s">
        <v>1592</v>
      </c>
      <c r="D438" s="965">
        <v>1.19</v>
      </c>
      <c r="E438" s="757"/>
      <c r="F438" s="757"/>
      <c r="G438" s="757"/>
      <c r="H438" s="757"/>
      <c r="I438" s="757"/>
    </row>
    <row r="439" spans="1:9" ht="15.75" customHeight="1">
      <c r="A439" s="963">
        <v>90625</v>
      </c>
      <c r="B439" s="963" t="s">
        <v>3425</v>
      </c>
      <c r="C439" s="964" t="s">
        <v>1592</v>
      </c>
      <c r="D439" s="965">
        <v>8.34</v>
      </c>
      <c r="E439" s="757"/>
      <c r="F439" s="757"/>
      <c r="G439" s="757"/>
      <c r="H439" s="757"/>
      <c r="I439" s="757"/>
    </row>
    <row r="440" spans="1:9" ht="15.75" customHeight="1">
      <c r="A440" s="963">
        <v>90631</v>
      </c>
      <c r="B440" s="963" t="s">
        <v>3426</v>
      </c>
      <c r="C440" s="964" t="s">
        <v>1592</v>
      </c>
      <c r="D440" s="965">
        <v>134.91999999999999</v>
      </c>
      <c r="E440" s="757"/>
      <c r="F440" s="757"/>
      <c r="G440" s="757"/>
      <c r="H440" s="757"/>
      <c r="I440" s="757"/>
    </row>
    <row r="441" spans="1:9" ht="15.75" customHeight="1">
      <c r="A441" s="963">
        <v>90637</v>
      </c>
      <c r="B441" s="963" t="s">
        <v>3427</v>
      </c>
      <c r="C441" s="964" t="s">
        <v>1592</v>
      </c>
      <c r="D441" s="965">
        <v>15.02</v>
      </c>
      <c r="E441" s="757"/>
      <c r="F441" s="757"/>
      <c r="G441" s="757"/>
      <c r="H441" s="757"/>
      <c r="I441" s="757"/>
    </row>
    <row r="442" spans="1:9" ht="15.75" customHeight="1">
      <c r="A442" s="963">
        <v>90643</v>
      </c>
      <c r="B442" s="963" t="s">
        <v>3428</v>
      </c>
      <c r="C442" s="964" t="s">
        <v>1592</v>
      </c>
      <c r="D442" s="965">
        <v>29.15</v>
      </c>
      <c r="E442" s="757"/>
      <c r="F442" s="757"/>
      <c r="G442" s="757"/>
      <c r="H442" s="757"/>
      <c r="I442" s="757"/>
    </row>
    <row r="443" spans="1:9" ht="15.75" customHeight="1">
      <c r="A443" s="963">
        <v>90650</v>
      </c>
      <c r="B443" s="963" t="s">
        <v>3429</v>
      </c>
      <c r="C443" s="964" t="s">
        <v>1592</v>
      </c>
      <c r="D443" s="965">
        <v>8.4</v>
      </c>
      <c r="E443" s="757"/>
      <c r="F443" s="757"/>
      <c r="G443" s="757"/>
      <c r="H443" s="757"/>
      <c r="I443" s="757"/>
    </row>
    <row r="444" spans="1:9" ht="15.75" customHeight="1">
      <c r="A444" s="963">
        <v>90656</v>
      </c>
      <c r="B444" s="963" t="s">
        <v>3430</v>
      </c>
      <c r="C444" s="964" t="s">
        <v>1592</v>
      </c>
      <c r="D444" s="965">
        <v>14.84</v>
      </c>
      <c r="E444" s="757"/>
      <c r="F444" s="757"/>
      <c r="G444" s="757"/>
      <c r="H444" s="757"/>
      <c r="I444" s="757"/>
    </row>
    <row r="445" spans="1:9" ht="15.75" customHeight="1">
      <c r="A445" s="963">
        <v>90662</v>
      </c>
      <c r="B445" s="963" t="s">
        <v>3431</v>
      </c>
      <c r="C445" s="964" t="s">
        <v>1592</v>
      </c>
      <c r="D445" s="965">
        <v>15.58</v>
      </c>
      <c r="E445" s="757"/>
      <c r="F445" s="757"/>
      <c r="G445" s="757"/>
      <c r="H445" s="757"/>
      <c r="I445" s="757"/>
    </row>
    <row r="446" spans="1:9" ht="15.75" customHeight="1">
      <c r="A446" s="963">
        <v>90668</v>
      </c>
      <c r="B446" s="963" t="s">
        <v>3432</v>
      </c>
      <c r="C446" s="964" t="s">
        <v>1592</v>
      </c>
      <c r="D446" s="965">
        <v>31.55</v>
      </c>
      <c r="E446" s="757"/>
      <c r="F446" s="757"/>
      <c r="G446" s="757"/>
      <c r="H446" s="757"/>
      <c r="I446" s="757"/>
    </row>
    <row r="447" spans="1:9" ht="15.75" customHeight="1">
      <c r="A447" s="963">
        <v>90674</v>
      </c>
      <c r="B447" s="963" t="s">
        <v>3433</v>
      </c>
      <c r="C447" s="964" t="s">
        <v>1592</v>
      </c>
      <c r="D447" s="965">
        <v>675.77</v>
      </c>
      <c r="E447" s="757"/>
      <c r="F447" s="757"/>
      <c r="G447" s="757"/>
      <c r="H447" s="757"/>
      <c r="I447" s="757"/>
    </row>
    <row r="448" spans="1:9" ht="15.75" customHeight="1">
      <c r="A448" s="963">
        <v>90680</v>
      </c>
      <c r="B448" s="963" t="s">
        <v>3434</v>
      </c>
      <c r="C448" s="964" t="s">
        <v>1592</v>
      </c>
      <c r="D448" s="965">
        <v>387.77</v>
      </c>
      <c r="E448" s="757"/>
      <c r="F448" s="757"/>
      <c r="G448" s="757"/>
      <c r="H448" s="757"/>
      <c r="I448" s="757"/>
    </row>
    <row r="449" spans="1:9" ht="15.75" customHeight="1">
      <c r="A449" s="963">
        <v>90686</v>
      </c>
      <c r="B449" s="963" t="s">
        <v>3435</v>
      </c>
      <c r="C449" s="964" t="s">
        <v>1592</v>
      </c>
      <c r="D449" s="965">
        <v>137.69999999999999</v>
      </c>
      <c r="E449" s="757"/>
      <c r="F449" s="757"/>
      <c r="G449" s="757"/>
      <c r="H449" s="757"/>
      <c r="I449" s="757"/>
    </row>
    <row r="450" spans="1:9" ht="15.75" customHeight="1">
      <c r="A450" s="963">
        <v>90692</v>
      </c>
      <c r="B450" s="963" t="s">
        <v>3436</v>
      </c>
      <c r="C450" s="964" t="s">
        <v>1592</v>
      </c>
      <c r="D450" s="965">
        <v>107.16</v>
      </c>
      <c r="E450" s="757"/>
      <c r="F450" s="757"/>
      <c r="G450" s="757"/>
      <c r="H450" s="757"/>
      <c r="I450" s="757"/>
    </row>
    <row r="451" spans="1:9" ht="15.75" customHeight="1">
      <c r="A451" s="963">
        <v>90964</v>
      </c>
      <c r="B451" s="963" t="s">
        <v>3437</v>
      </c>
      <c r="C451" s="964" t="s">
        <v>1592</v>
      </c>
      <c r="D451" s="965">
        <v>31.45</v>
      </c>
      <c r="E451" s="757"/>
      <c r="F451" s="757"/>
      <c r="G451" s="757"/>
      <c r="H451" s="757"/>
      <c r="I451" s="757"/>
    </row>
    <row r="452" spans="1:9" ht="15.75" customHeight="1">
      <c r="A452" s="963">
        <v>90972</v>
      </c>
      <c r="B452" s="963" t="s">
        <v>3438</v>
      </c>
      <c r="C452" s="964" t="s">
        <v>1592</v>
      </c>
      <c r="D452" s="965">
        <v>79.64</v>
      </c>
      <c r="E452" s="757"/>
      <c r="F452" s="757"/>
      <c r="G452" s="757"/>
      <c r="H452" s="757"/>
      <c r="I452" s="757"/>
    </row>
    <row r="453" spans="1:9" ht="15.75" customHeight="1">
      <c r="A453" s="963">
        <v>90979</v>
      </c>
      <c r="B453" s="963" t="s">
        <v>3439</v>
      </c>
      <c r="C453" s="964" t="s">
        <v>1592</v>
      </c>
      <c r="D453" s="966">
        <v>205.76</v>
      </c>
      <c r="E453" s="757"/>
      <c r="F453" s="757"/>
      <c r="G453" s="757"/>
      <c r="H453" s="757"/>
      <c r="I453" s="757"/>
    </row>
    <row r="454" spans="1:9" ht="15.75" customHeight="1">
      <c r="A454" s="963">
        <v>90991</v>
      </c>
      <c r="B454" s="963" t="s">
        <v>3440</v>
      </c>
      <c r="C454" s="964" t="s">
        <v>1592</v>
      </c>
      <c r="D454" s="965">
        <v>196.31</v>
      </c>
      <c r="E454" s="757"/>
      <c r="F454" s="757"/>
      <c r="G454" s="757"/>
      <c r="H454" s="757"/>
      <c r="I454" s="757"/>
    </row>
    <row r="455" spans="1:9" ht="15.75" customHeight="1">
      <c r="A455" s="963">
        <v>90999</v>
      </c>
      <c r="B455" s="963" t="s">
        <v>3441</v>
      </c>
      <c r="C455" s="964" t="s">
        <v>1592</v>
      </c>
      <c r="D455" s="965">
        <v>105.46</v>
      </c>
      <c r="E455" s="757"/>
      <c r="F455" s="757"/>
      <c r="G455" s="757"/>
      <c r="H455" s="757"/>
      <c r="I455" s="757"/>
    </row>
    <row r="456" spans="1:9" ht="15.75" customHeight="1">
      <c r="A456" s="963">
        <v>91031</v>
      </c>
      <c r="B456" s="963" t="s">
        <v>3442</v>
      </c>
      <c r="C456" s="964" t="s">
        <v>1592</v>
      </c>
      <c r="D456" s="965">
        <v>237.26</v>
      </c>
      <c r="E456" s="757"/>
      <c r="F456" s="757"/>
      <c r="G456" s="757"/>
      <c r="H456" s="757"/>
      <c r="I456" s="757"/>
    </row>
    <row r="457" spans="1:9" ht="15.75" customHeight="1">
      <c r="A457" s="963">
        <v>91277</v>
      </c>
      <c r="B457" s="963" t="s">
        <v>3443</v>
      </c>
      <c r="C457" s="964" t="s">
        <v>1592</v>
      </c>
      <c r="D457" s="965">
        <v>8.1</v>
      </c>
      <c r="E457" s="757"/>
      <c r="F457" s="757"/>
      <c r="G457" s="757"/>
      <c r="H457" s="757"/>
      <c r="I457" s="757"/>
    </row>
    <row r="458" spans="1:9" ht="15.75" customHeight="1">
      <c r="A458" s="963">
        <v>91283</v>
      </c>
      <c r="B458" s="963" t="s">
        <v>3444</v>
      </c>
      <c r="C458" s="964" t="s">
        <v>1592</v>
      </c>
      <c r="D458" s="965">
        <v>9.5</v>
      </c>
      <c r="E458" s="757"/>
      <c r="F458" s="757"/>
      <c r="G458" s="757"/>
      <c r="H458" s="757"/>
      <c r="I458" s="757"/>
    </row>
    <row r="459" spans="1:9" ht="15.75" customHeight="1">
      <c r="A459" s="963">
        <v>91386</v>
      </c>
      <c r="B459" s="963" t="s">
        <v>3445</v>
      </c>
      <c r="C459" s="964" t="s">
        <v>1592</v>
      </c>
      <c r="D459" s="965">
        <v>242.38</v>
      </c>
      <c r="E459" s="757"/>
      <c r="F459" s="757"/>
      <c r="G459" s="757"/>
      <c r="H459" s="757"/>
      <c r="I459" s="757"/>
    </row>
    <row r="460" spans="1:9" ht="15.75" customHeight="1">
      <c r="A460" s="963">
        <v>91533</v>
      </c>
      <c r="B460" s="963" t="s">
        <v>3446</v>
      </c>
      <c r="C460" s="964" t="s">
        <v>1592</v>
      </c>
      <c r="D460" s="965">
        <v>24.9</v>
      </c>
      <c r="E460" s="757"/>
      <c r="F460" s="757"/>
      <c r="G460" s="757"/>
      <c r="H460" s="757"/>
      <c r="I460" s="757"/>
    </row>
    <row r="461" spans="1:9" ht="15.75" customHeight="1">
      <c r="A461" s="963">
        <v>91634</v>
      </c>
      <c r="B461" s="963" t="s">
        <v>3447</v>
      </c>
      <c r="C461" s="964" t="s">
        <v>1592</v>
      </c>
      <c r="D461" s="965">
        <v>215.7</v>
      </c>
      <c r="E461" s="757"/>
      <c r="F461" s="757"/>
      <c r="G461" s="757"/>
      <c r="H461" s="757"/>
      <c r="I461" s="757"/>
    </row>
    <row r="462" spans="1:9" ht="15.75" customHeight="1">
      <c r="A462" s="963">
        <v>91645</v>
      </c>
      <c r="B462" s="963" t="s">
        <v>3448</v>
      </c>
      <c r="C462" s="964" t="s">
        <v>1592</v>
      </c>
      <c r="D462" s="965">
        <v>445.71</v>
      </c>
      <c r="E462" s="757"/>
      <c r="F462" s="757"/>
      <c r="G462" s="757"/>
      <c r="H462" s="757"/>
      <c r="I462" s="757"/>
    </row>
    <row r="463" spans="1:9" ht="15.75" customHeight="1">
      <c r="A463" s="963">
        <v>91692</v>
      </c>
      <c r="B463" s="963" t="s">
        <v>1590</v>
      </c>
      <c r="C463" s="964" t="s">
        <v>1592</v>
      </c>
      <c r="D463" s="965">
        <v>19.350000000000001</v>
      </c>
      <c r="E463" s="757"/>
      <c r="F463" s="757"/>
      <c r="G463" s="757"/>
      <c r="H463" s="757"/>
      <c r="I463" s="757"/>
    </row>
    <row r="464" spans="1:9" ht="15.75" customHeight="1">
      <c r="A464" s="963">
        <v>92043</v>
      </c>
      <c r="B464" s="963" t="s">
        <v>3449</v>
      </c>
      <c r="C464" s="964" t="s">
        <v>1592</v>
      </c>
      <c r="D464" s="965">
        <v>12.27</v>
      </c>
      <c r="E464" s="757"/>
      <c r="F464" s="757"/>
      <c r="G464" s="757"/>
      <c r="H464" s="757"/>
      <c r="I464" s="757"/>
    </row>
    <row r="465" spans="1:9" ht="15.75" customHeight="1">
      <c r="A465" s="963">
        <v>92106</v>
      </c>
      <c r="B465" s="963" t="s">
        <v>3450</v>
      </c>
      <c r="C465" s="964" t="s">
        <v>1592</v>
      </c>
      <c r="D465" s="965">
        <v>333.84</v>
      </c>
      <c r="E465" s="757"/>
      <c r="F465" s="757"/>
      <c r="G465" s="757"/>
      <c r="H465" s="757"/>
      <c r="I465" s="757"/>
    </row>
    <row r="466" spans="1:9" ht="15.75" customHeight="1">
      <c r="A466" s="963">
        <v>92112</v>
      </c>
      <c r="B466" s="963" t="s">
        <v>3451</v>
      </c>
      <c r="C466" s="964" t="s">
        <v>1592</v>
      </c>
      <c r="D466" s="965">
        <v>3.52</v>
      </c>
      <c r="E466" s="757"/>
      <c r="F466" s="757"/>
      <c r="G466" s="757"/>
      <c r="H466" s="757"/>
      <c r="I466" s="757"/>
    </row>
    <row r="467" spans="1:9" ht="15.75" customHeight="1">
      <c r="A467" s="963">
        <v>92118</v>
      </c>
      <c r="B467" s="963" t="s">
        <v>3452</v>
      </c>
      <c r="C467" s="964" t="s">
        <v>1592</v>
      </c>
      <c r="D467" s="965">
        <v>0.5</v>
      </c>
      <c r="E467" s="757"/>
      <c r="F467" s="757"/>
      <c r="G467" s="757"/>
      <c r="H467" s="757"/>
      <c r="I467" s="757"/>
    </row>
    <row r="468" spans="1:9" ht="15.75" customHeight="1">
      <c r="A468" s="963">
        <v>92138</v>
      </c>
      <c r="B468" s="963" t="s">
        <v>3453</v>
      </c>
      <c r="C468" s="964" t="s">
        <v>1592</v>
      </c>
      <c r="D468" s="965">
        <v>87.27</v>
      </c>
      <c r="E468" s="757"/>
      <c r="F468" s="757"/>
      <c r="G468" s="757"/>
      <c r="H468" s="757"/>
      <c r="I468" s="757"/>
    </row>
    <row r="469" spans="1:9" ht="15.75" customHeight="1">
      <c r="A469" s="963">
        <v>92145</v>
      </c>
      <c r="B469" s="963" t="s">
        <v>3454</v>
      </c>
      <c r="C469" s="964" t="s">
        <v>1592</v>
      </c>
      <c r="D469" s="965">
        <v>61.77</v>
      </c>
      <c r="E469" s="757"/>
      <c r="F469" s="757"/>
      <c r="G469" s="757"/>
      <c r="H469" s="757"/>
      <c r="I469" s="757"/>
    </row>
    <row r="470" spans="1:9" ht="15.75" customHeight="1">
      <c r="A470" s="963">
        <v>92242</v>
      </c>
      <c r="B470" s="963" t="s">
        <v>3455</v>
      </c>
      <c r="C470" s="964" t="s">
        <v>1592</v>
      </c>
      <c r="D470" s="965">
        <v>390.47</v>
      </c>
      <c r="E470" s="757"/>
      <c r="F470" s="757"/>
      <c r="G470" s="757"/>
      <c r="H470" s="757"/>
      <c r="I470" s="757"/>
    </row>
    <row r="471" spans="1:9" ht="15.75" customHeight="1">
      <c r="A471" s="963">
        <v>92716</v>
      </c>
      <c r="B471" s="963" t="s">
        <v>3456</v>
      </c>
      <c r="C471" s="964" t="s">
        <v>1592</v>
      </c>
      <c r="D471" s="965">
        <v>94.87</v>
      </c>
      <c r="E471" s="757"/>
      <c r="F471" s="757"/>
      <c r="G471" s="757"/>
      <c r="H471" s="757"/>
      <c r="I471" s="757"/>
    </row>
    <row r="472" spans="1:9" ht="15.75" customHeight="1">
      <c r="A472" s="963">
        <v>92960</v>
      </c>
      <c r="B472" s="963" t="s">
        <v>3457</v>
      </c>
      <c r="C472" s="964" t="s">
        <v>1592</v>
      </c>
      <c r="D472" s="965">
        <v>19.399999999999999</v>
      </c>
      <c r="E472" s="757"/>
      <c r="F472" s="757"/>
      <c r="G472" s="757"/>
      <c r="H472" s="757"/>
      <c r="I472" s="757"/>
    </row>
    <row r="473" spans="1:9" ht="15.75" customHeight="1">
      <c r="A473" s="963">
        <v>92966</v>
      </c>
      <c r="B473" s="963" t="s">
        <v>3458</v>
      </c>
      <c r="C473" s="964" t="s">
        <v>1592</v>
      </c>
      <c r="D473" s="965">
        <v>19.420000000000002</v>
      </c>
      <c r="E473" s="757"/>
      <c r="F473" s="757"/>
      <c r="G473" s="757"/>
      <c r="H473" s="757"/>
      <c r="I473" s="757"/>
    </row>
    <row r="474" spans="1:9" ht="15.75" customHeight="1">
      <c r="A474" s="963">
        <v>93224</v>
      </c>
      <c r="B474" s="963" t="s">
        <v>3459</v>
      </c>
      <c r="C474" s="964" t="s">
        <v>1592</v>
      </c>
      <c r="D474" s="965">
        <v>1009.33</v>
      </c>
      <c r="E474" s="757"/>
      <c r="F474" s="757"/>
      <c r="G474" s="757"/>
      <c r="H474" s="757"/>
      <c r="I474" s="757"/>
    </row>
    <row r="475" spans="1:9" ht="15.75" customHeight="1">
      <c r="A475" s="963">
        <v>93233</v>
      </c>
      <c r="B475" s="963" t="s">
        <v>3460</v>
      </c>
      <c r="C475" s="964" t="s">
        <v>1592</v>
      </c>
      <c r="D475" s="965">
        <v>4.8099999999999996</v>
      </c>
      <c r="E475" s="757"/>
      <c r="F475" s="757"/>
      <c r="G475" s="757"/>
      <c r="H475" s="757"/>
      <c r="I475" s="757"/>
    </row>
    <row r="476" spans="1:9" ht="15.75" customHeight="1">
      <c r="A476" s="963">
        <v>93272</v>
      </c>
      <c r="B476" s="963" t="s">
        <v>3461</v>
      </c>
      <c r="C476" s="964" t="s">
        <v>1592</v>
      </c>
      <c r="D476" s="965">
        <v>79.010000000000005</v>
      </c>
      <c r="E476" s="757"/>
      <c r="F476" s="757"/>
      <c r="G476" s="757"/>
      <c r="H476" s="757"/>
      <c r="I476" s="757"/>
    </row>
    <row r="477" spans="1:9" ht="15.75" customHeight="1">
      <c r="A477" s="963">
        <v>93281</v>
      </c>
      <c r="B477" s="963" t="s">
        <v>3462</v>
      </c>
      <c r="C477" s="964" t="s">
        <v>1592</v>
      </c>
      <c r="D477" s="965">
        <v>16.47</v>
      </c>
      <c r="E477" s="757"/>
      <c r="F477" s="757"/>
      <c r="G477" s="757"/>
      <c r="H477" s="757"/>
      <c r="I477" s="757"/>
    </row>
    <row r="478" spans="1:9" ht="15.75" customHeight="1">
      <c r="A478" s="963">
        <v>93287</v>
      </c>
      <c r="B478" s="963" t="s">
        <v>3463</v>
      </c>
      <c r="C478" s="964" t="s">
        <v>1592</v>
      </c>
      <c r="D478" s="965">
        <v>313.77</v>
      </c>
      <c r="E478" s="757"/>
      <c r="F478" s="757"/>
      <c r="G478" s="757"/>
      <c r="H478" s="757"/>
      <c r="I478" s="757"/>
    </row>
    <row r="479" spans="1:9" ht="15.75" customHeight="1">
      <c r="A479" s="963">
        <v>93402</v>
      </c>
      <c r="B479" s="963" t="s">
        <v>3464</v>
      </c>
      <c r="C479" s="964" t="s">
        <v>1592</v>
      </c>
      <c r="D479" s="965">
        <v>250.29</v>
      </c>
      <c r="E479" s="757"/>
      <c r="F479" s="757"/>
      <c r="G479" s="757"/>
      <c r="H479" s="757"/>
      <c r="I479" s="757"/>
    </row>
    <row r="480" spans="1:9" ht="15.75" customHeight="1">
      <c r="A480" s="963">
        <v>93408</v>
      </c>
      <c r="B480" s="963" t="s">
        <v>3465</v>
      </c>
      <c r="C480" s="964" t="s">
        <v>1592</v>
      </c>
      <c r="D480" s="965">
        <v>85.38</v>
      </c>
      <c r="E480" s="757"/>
      <c r="F480" s="757"/>
      <c r="G480" s="757"/>
      <c r="H480" s="757"/>
      <c r="I480" s="757"/>
    </row>
    <row r="481" spans="1:9" ht="15.75" customHeight="1">
      <c r="A481" s="963">
        <v>93415</v>
      </c>
      <c r="B481" s="963" t="s">
        <v>3466</v>
      </c>
      <c r="C481" s="964" t="s">
        <v>1592</v>
      </c>
      <c r="D481" s="965">
        <v>12.54</v>
      </c>
      <c r="E481" s="757"/>
      <c r="F481" s="757"/>
      <c r="G481" s="757"/>
      <c r="H481" s="757"/>
      <c r="I481" s="757"/>
    </row>
    <row r="482" spans="1:9" ht="15.75" customHeight="1">
      <c r="A482" s="963">
        <v>93421</v>
      </c>
      <c r="B482" s="963" t="s">
        <v>3467</v>
      </c>
      <c r="C482" s="964" t="s">
        <v>1592</v>
      </c>
      <c r="D482" s="965">
        <v>79.34</v>
      </c>
      <c r="E482" s="757"/>
      <c r="F482" s="757"/>
      <c r="G482" s="757"/>
      <c r="H482" s="757"/>
      <c r="I482" s="757"/>
    </row>
    <row r="483" spans="1:9" ht="15.75" customHeight="1">
      <c r="A483" s="963">
        <v>93427</v>
      </c>
      <c r="B483" s="963" t="s">
        <v>3468</v>
      </c>
      <c r="C483" s="964" t="s">
        <v>1592</v>
      </c>
      <c r="D483" s="965">
        <v>181.23</v>
      </c>
      <c r="E483" s="757"/>
      <c r="F483" s="757"/>
      <c r="G483" s="757"/>
      <c r="H483" s="757"/>
      <c r="I483" s="757"/>
    </row>
    <row r="484" spans="1:9" ht="15.75" customHeight="1">
      <c r="A484" s="963">
        <v>93433</v>
      </c>
      <c r="B484" s="963" t="s">
        <v>3469</v>
      </c>
      <c r="C484" s="964" t="s">
        <v>1592</v>
      </c>
      <c r="D484" s="965">
        <v>2653.87</v>
      </c>
      <c r="E484" s="757"/>
      <c r="F484" s="757"/>
      <c r="G484" s="757"/>
      <c r="H484" s="757"/>
      <c r="I484" s="757"/>
    </row>
    <row r="485" spans="1:9" ht="15.75" customHeight="1">
      <c r="A485" s="963">
        <v>93439</v>
      </c>
      <c r="B485" s="963" t="s">
        <v>3470</v>
      </c>
      <c r="C485" s="964" t="s">
        <v>1592</v>
      </c>
      <c r="D485" s="965">
        <v>213.31</v>
      </c>
      <c r="E485" s="757"/>
      <c r="F485" s="757"/>
      <c r="G485" s="757"/>
      <c r="H485" s="757"/>
      <c r="I485" s="757"/>
    </row>
    <row r="486" spans="1:9" ht="15.75" customHeight="1">
      <c r="A486" s="963">
        <v>95121</v>
      </c>
      <c r="B486" s="963" t="s">
        <v>3471</v>
      </c>
      <c r="C486" s="964" t="s">
        <v>1592</v>
      </c>
      <c r="D486" s="965">
        <v>253.62</v>
      </c>
      <c r="E486" s="757"/>
      <c r="F486" s="757"/>
      <c r="G486" s="757"/>
      <c r="H486" s="757"/>
      <c r="I486" s="757"/>
    </row>
    <row r="487" spans="1:9" ht="15.75" customHeight="1">
      <c r="A487" s="963">
        <v>95127</v>
      </c>
      <c r="B487" s="963" t="s">
        <v>3472</v>
      </c>
      <c r="C487" s="964" t="s">
        <v>1592</v>
      </c>
      <c r="D487" s="965">
        <v>212.83</v>
      </c>
      <c r="E487" s="757"/>
      <c r="F487" s="757"/>
      <c r="G487" s="757"/>
      <c r="H487" s="757"/>
      <c r="I487" s="757"/>
    </row>
    <row r="488" spans="1:9" ht="15.75" customHeight="1">
      <c r="A488" s="963">
        <v>95133</v>
      </c>
      <c r="B488" s="963" t="s">
        <v>3473</v>
      </c>
      <c r="C488" s="964" t="s">
        <v>1592</v>
      </c>
      <c r="D488" s="965">
        <v>163.78</v>
      </c>
      <c r="E488" s="757"/>
      <c r="F488" s="757"/>
      <c r="G488" s="757"/>
      <c r="H488" s="757"/>
      <c r="I488" s="757"/>
    </row>
    <row r="489" spans="1:9" ht="15.75" customHeight="1">
      <c r="A489" s="963">
        <v>95139</v>
      </c>
      <c r="B489" s="963" t="s">
        <v>3474</v>
      </c>
      <c r="C489" s="964" t="s">
        <v>1592</v>
      </c>
      <c r="D489" s="965">
        <v>0.05</v>
      </c>
      <c r="E489" s="757"/>
      <c r="F489" s="757"/>
      <c r="G489" s="757"/>
      <c r="H489" s="757"/>
      <c r="I489" s="757"/>
    </row>
    <row r="490" spans="1:9" ht="15.75" customHeight="1">
      <c r="A490" s="963">
        <v>95212</v>
      </c>
      <c r="B490" s="963" t="s">
        <v>3475</v>
      </c>
      <c r="C490" s="964" t="s">
        <v>1592</v>
      </c>
      <c r="D490" s="965">
        <v>139.61000000000001</v>
      </c>
      <c r="E490" s="757"/>
      <c r="F490" s="757"/>
      <c r="G490" s="757"/>
      <c r="H490" s="757"/>
      <c r="I490" s="757"/>
    </row>
    <row r="491" spans="1:9" ht="15.75" customHeight="1">
      <c r="A491" s="963">
        <v>95258</v>
      </c>
      <c r="B491" s="963" t="s">
        <v>3476</v>
      </c>
      <c r="C491" s="964" t="s">
        <v>1592</v>
      </c>
      <c r="D491" s="965">
        <v>18.77</v>
      </c>
      <c r="E491" s="757"/>
      <c r="F491" s="757"/>
      <c r="G491" s="757"/>
      <c r="H491" s="757"/>
      <c r="I491" s="757"/>
    </row>
    <row r="492" spans="1:9" ht="15.75" customHeight="1">
      <c r="A492" s="963">
        <v>95264</v>
      </c>
      <c r="B492" s="963" t="s">
        <v>3477</v>
      </c>
      <c r="C492" s="964" t="s">
        <v>1592</v>
      </c>
      <c r="D492" s="965">
        <v>6.33</v>
      </c>
      <c r="E492" s="757"/>
      <c r="F492" s="757"/>
      <c r="G492" s="757"/>
      <c r="H492" s="757"/>
      <c r="I492" s="757"/>
    </row>
    <row r="493" spans="1:9" ht="15.75" customHeight="1">
      <c r="A493" s="963">
        <v>95270</v>
      </c>
      <c r="B493" s="963" t="s">
        <v>3478</v>
      </c>
      <c r="C493" s="964" t="s">
        <v>1592</v>
      </c>
      <c r="D493" s="965">
        <v>7.83</v>
      </c>
      <c r="E493" s="757"/>
      <c r="F493" s="757"/>
      <c r="G493" s="757"/>
      <c r="H493" s="757"/>
      <c r="I493" s="757"/>
    </row>
    <row r="494" spans="1:9" ht="15.75" customHeight="1">
      <c r="A494" s="963">
        <v>95276</v>
      </c>
      <c r="B494" s="963" t="s">
        <v>3479</v>
      </c>
      <c r="C494" s="964" t="s">
        <v>1592</v>
      </c>
      <c r="D494" s="965">
        <v>2.62</v>
      </c>
      <c r="E494" s="757"/>
      <c r="F494" s="757"/>
      <c r="G494" s="757"/>
      <c r="H494" s="757"/>
      <c r="I494" s="757"/>
    </row>
    <row r="495" spans="1:9" ht="15.75" customHeight="1">
      <c r="A495" s="963">
        <v>95282</v>
      </c>
      <c r="B495" s="963" t="s">
        <v>3480</v>
      </c>
      <c r="C495" s="964" t="s">
        <v>1592</v>
      </c>
      <c r="D495" s="965">
        <v>8.02</v>
      </c>
      <c r="E495" s="757"/>
      <c r="F495" s="757"/>
      <c r="G495" s="757"/>
      <c r="H495" s="757"/>
      <c r="I495" s="757"/>
    </row>
    <row r="496" spans="1:9" ht="15.75" customHeight="1">
      <c r="A496" s="963">
        <v>95620</v>
      </c>
      <c r="B496" s="963" t="s">
        <v>3481</v>
      </c>
      <c r="C496" s="964" t="s">
        <v>1592</v>
      </c>
      <c r="D496" s="965">
        <v>18.02</v>
      </c>
      <c r="E496" s="757"/>
      <c r="F496" s="757"/>
      <c r="G496" s="757"/>
      <c r="H496" s="757"/>
      <c r="I496" s="757"/>
    </row>
    <row r="497" spans="1:9" ht="15.75" customHeight="1">
      <c r="A497" s="963">
        <v>95631</v>
      </c>
      <c r="B497" s="963" t="s">
        <v>3482</v>
      </c>
      <c r="C497" s="964" t="s">
        <v>1592</v>
      </c>
      <c r="D497" s="965">
        <v>227.18</v>
      </c>
      <c r="E497" s="757"/>
      <c r="F497" s="757"/>
      <c r="G497" s="757"/>
      <c r="H497" s="757"/>
      <c r="I497" s="757"/>
    </row>
    <row r="498" spans="1:9" ht="15.75" customHeight="1">
      <c r="A498" s="963">
        <v>95702</v>
      </c>
      <c r="B498" s="963" t="s">
        <v>3483</v>
      </c>
      <c r="C498" s="964" t="s">
        <v>1592</v>
      </c>
      <c r="D498" s="965">
        <v>34.020000000000003</v>
      </c>
      <c r="E498" s="757"/>
      <c r="F498" s="757"/>
      <c r="G498" s="757"/>
      <c r="H498" s="757"/>
      <c r="I498" s="757"/>
    </row>
    <row r="499" spans="1:9" ht="15.75" customHeight="1">
      <c r="A499" s="963">
        <v>95708</v>
      </c>
      <c r="B499" s="963" t="s">
        <v>3484</v>
      </c>
      <c r="C499" s="964" t="s">
        <v>1592</v>
      </c>
      <c r="D499" s="965">
        <v>131.94</v>
      </c>
      <c r="E499" s="757"/>
      <c r="F499" s="757"/>
      <c r="G499" s="757"/>
      <c r="H499" s="757"/>
      <c r="I499" s="757"/>
    </row>
    <row r="500" spans="1:9" ht="15.75" customHeight="1">
      <c r="A500" s="963">
        <v>95714</v>
      </c>
      <c r="B500" s="963" t="s">
        <v>3485</v>
      </c>
      <c r="C500" s="964" t="s">
        <v>1592</v>
      </c>
      <c r="D500" s="965">
        <v>248.62</v>
      </c>
      <c r="E500" s="757"/>
      <c r="F500" s="757"/>
      <c r="G500" s="757"/>
      <c r="H500" s="757"/>
      <c r="I500" s="757"/>
    </row>
    <row r="501" spans="1:9" ht="15.75" customHeight="1">
      <c r="A501" s="963">
        <v>95720</v>
      </c>
      <c r="B501" s="963" t="s">
        <v>3486</v>
      </c>
      <c r="C501" s="964" t="s">
        <v>1592</v>
      </c>
      <c r="D501" s="965">
        <v>243.65</v>
      </c>
      <c r="E501" s="757"/>
      <c r="F501" s="757"/>
      <c r="G501" s="757"/>
      <c r="H501" s="757"/>
      <c r="I501" s="757"/>
    </row>
    <row r="502" spans="1:9" ht="15.75" customHeight="1">
      <c r="A502" s="963">
        <v>95872</v>
      </c>
      <c r="B502" s="963" t="s">
        <v>3487</v>
      </c>
      <c r="C502" s="964" t="s">
        <v>1592</v>
      </c>
      <c r="D502" s="965">
        <v>307.48</v>
      </c>
      <c r="E502" s="757"/>
      <c r="F502" s="757"/>
      <c r="G502" s="757"/>
      <c r="H502" s="757"/>
      <c r="I502" s="757"/>
    </row>
    <row r="503" spans="1:9" ht="15.75" customHeight="1">
      <c r="A503" s="963">
        <v>96013</v>
      </c>
      <c r="B503" s="963" t="s">
        <v>3488</v>
      </c>
      <c r="C503" s="964" t="s">
        <v>1592</v>
      </c>
      <c r="D503" s="965">
        <v>172.37</v>
      </c>
      <c r="E503" s="757"/>
      <c r="F503" s="757"/>
      <c r="G503" s="757"/>
      <c r="H503" s="757"/>
      <c r="I503" s="757"/>
    </row>
    <row r="504" spans="1:9" ht="15.75" customHeight="1">
      <c r="A504" s="963">
        <v>96020</v>
      </c>
      <c r="B504" s="963" t="s">
        <v>3489</v>
      </c>
      <c r="C504" s="964" t="s">
        <v>1592</v>
      </c>
      <c r="D504" s="965">
        <v>171.81</v>
      </c>
      <c r="E504" s="757"/>
      <c r="F504" s="757"/>
      <c r="G504" s="757"/>
      <c r="H504" s="757"/>
      <c r="I504" s="757"/>
    </row>
    <row r="505" spans="1:9" ht="15.75" customHeight="1">
      <c r="A505" s="963">
        <v>96028</v>
      </c>
      <c r="B505" s="963" t="s">
        <v>3490</v>
      </c>
      <c r="C505" s="964" t="s">
        <v>1592</v>
      </c>
      <c r="D505" s="965">
        <v>129.62</v>
      </c>
      <c r="E505" s="757"/>
      <c r="F505" s="757"/>
      <c r="G505" s="757"/>
      <c r="H505" s="757"/>
      <c r="I505" s="757"/>
    </row>
    <row r="506" spans="1:9" ht="15.75" customHeight="1">
      <c r="A506" s="963">
        <v>96035</v>
      </c>
      <c r="B506" s="963" t="s">
        <v>3491</v>
      </c>
      <c r="C506" s="964" t="s">
        <v>1592</v>
      </c>
      <c r="D506" s="965">
        <v>251.93</v>
      </c>
      <c r="E506" s="757"/>
      <c r="F506" s="757"/>
      <c r="G506" s="757"/>
      <c r="H506" s="757"/>
      <c r="I506" s="757"/>
    </row>
    <row r="507" spans="1:9" ht="15.75" customHeight="1">
      <c r="A507" s="963">
        <v>96157</v>
      </c>
      <c r="B507" s="963" t="s">
        <v>3492</v>
      </c>
      <c r="C507" s="964" t="s">
        <v>1592</v>
      </c>
      <c r="D507" s="965">
        <v>130.18</v>
      </c>
      <c r="E507" s="757"/>
      <c r="F507" s="757"/>
      <c r="G507" s="757"/>
      <c r="H507" s="757"/>
      <c r="I507" s="757"/>
    </row>
    <row r="508" spans="1:9" ht="15.75" customHeight="1">
      <c r="A508" s="963">
        <v>96158</v>
      </c>
      <c r="B508" s="963" t="s">
        <v>3493</v>
      </c>
      <c r="C508" s="964" t="s">
        <v>1592</v>
      </c>
      <c r="D508" s="965">
        <v>122.68</v>
      </c>
      <c r="E508" s="757"/>
      <c r="F508" s="757"/>
      <c r="G508" s="757"/>
      <c r="H508" s="757"/>
      <c r="I508" s="757"/>
    </row>
    <row r="509" spans="1:9" ht="15.75" customHeight="1">
      <c r="A509" s="963">
        <v>96245</v>
      </c>
      <c r="B509" s="963" t="s">
        <v>3494</v>
      </c>
      <c r="C509" s="964" t="s">
        <v>1592</v>
      </c>
      <c r="D509" s="965">
        <v>89.18</v>
      </c>
      <c r="E509" s="757"/>
      <c r="F509" s="757"/>
      <c r="G509" s="757"/>
      <c r="H509" s="757"/>
      <c r="I509" s="757"/>
    </row>
    <row r="510" spans="1:9" ht="15.75" customHeight="1">
      <c r="A510" s="963">
        <v>96463</v>
      </c>
      <c r="B510" s="963" t="s">
        <v>3495</v>
      </c>
      <c r="C510" s="964" t="s">
        <v>1592</v>
      </c>
      <c r="D510" s="965">
        <v>212.72</v>
      </c>
      <c r="E510" s="757"/>
      <c r="F510" s="757"/>
      <c r="G510" s="757"/>
      <c r="H510" s="757"/>
      <c r="I510" s="757"/>
    </row>
    <row r="511" spans="1:9" ht="15.75" customHeight="1">
      <c r="A511" s="963">
        <v>98764</v>
      </c>
      <c r="B511" s="963" t="s">
        <v>3496</v>
      </c>
      <c r="C511" s="964" t="s">
        <v>1592</v>
      </c>
      <c r="D511" s="965">
        <v>3.34</v>
      </c>
      <c r="E511" s="757"/>
      <c r="F511" s="757"/>
      <c r="G511" s="757"/>
      <c r="H511" s="757"/>
      <c r="I511" s="757"/>
    </row>
    <row r="512" spans="1:9" ht="15.75" customHeight="1">
      <c r="A512" s="963">
        <v>99833</v>
      </c>
      <c r="B512" s="963" t="s">
        <v>3497</v>
      </c>
      <c r="C512" s="964" t="s">
        <v>1592</v>
      </c>
      <c r="D512" s="965">
        <v>3.41</v>
      </c>
      <c r="E512" s="757"/>
      <c r="F512" s="757"/>
      <c r="G512" s="757"/>
      <c r="H512" s="757"/>
      <c r="I512" s="757"/>
    </row>
    <row r="513" spans="1:9" ht="15.75" customHeight="1">
      <c r="A513" s="963">
        <v>100641</v>
      </c>
      <c r="B513" s="963" t="s">
        <v>3498</v>
      </c>
      <c r="C513" s="964" t="s">
        <v>1592</v>
      </c>
      <c r="D513" s="965">
        <v>519.62</v>
      </c>
      <c r="E513" s="757"/>
      <c r="F513" s="757"/>
      <c r="G513" s="757"/>
      <c r="H513" s="757"/>
      <c r="I513" s="757"/>
    </row>
    <row r="514" spans="1:9" ht="15.75" customHeight="1">
      <c r="A514" s="963">
        <v>100647</v>
      </c>
      <c r="B514" s="963" t="s">
        <v>3499</v>
      </c>
      <c r="C514" s="964" t="s">
        <v>1592</v>
      </c>
      <c r="D514" s="965">
        <v>1138.97</v>
      </c>
      <c r="E514" s="757"/>
      <c r="F514" s="757"/>
      <c r="G514" s="757"/>
      <c r="H514" s="757"/>
      <c r="I514" s="757"/>
    </row>
    <row r="515" spans="1:9" ht="15.75" customHeight="1">
      <c r="A515" s="963">
        <v>102275</v>
      </c>
      <c r="B515" s="963" t="s">
        <v>3500</v>
      </c>
      <c r="C515" s="964" t="s">
        <v>1592</v>
      </c>
      <c r="D515" s="965">
        <v>17.88</v>
      </c>
      <c r="E515" s="757"/>
      <c r="F515" s="757"/>
      <c r="G515" s="757"/>
      <c r="H515" s="757"/>
      <c r="I515" s="757"/>
    </row>
    <row r="516" spans="1:9" ht="15.75" customHeight="1">
      <c r="A516" s="963">
        <v>104091</v>
      </c>
      <c r="B516" s="963" t="s">
        <v>3501</v>
      </c>
      <c r="C516" s="964" t="s">
        <v>1592</v>
      </c>
      <c r="D516" s="965">
        <v>0.75</v>
      </c>
      <c r="E516" s="757"/>
      <c r="F516" s="757"/>
      <c r="G516" s="757"/>
      <c r="H516" s="757"/>
      <c r="I516" s="757"/>
    </row>
    <row r="517" spans="1:9" ht="15.75" customHeight="1">
      <c r="A517" s="963">
        <v>104097</v>
      </c>
      <c r="B517" s="963" t="s">
        <v>3502</v>
      </c>
      <c r="C517" s="964" t="s">
        <v>1592</v>
      </c>
      <c r="D517" s="965">
        <v>1.06</v>
      </c>
      <c r="E517" s="757"/>
      <c r="F517" s="757"/>
      <c r="G517" s="757"/>
      <c r="H517" s="757"/>
      <c r="I517" s="757"/>
    </row>
    <row r="518" spans="1:9" ht="15.75" customHeight="1">
      <c r="A518" s="963">
        <v>5632</v>
      </c>
      <c r="B518" s="963" t="s">
        <v>3503</v>
      </c>
      <c r="C518" s="964" t="s">
        <v>1595</v>
      </c>
      <c r="D518" s="965">
        <v>74.709999999999994</v>
      </c>
      <c r="E518" s="757"/>
      <c r="F518" s="757"/>
      <c r="G518" s="757"/>
      <c r="H518" s="757"/>
      <c r="I518" s="757"/>
    </row>
    <row r="519" spans="1:9" ht="15.75" customHeight="1">
      <c r="A519" s="963">
        <v>5679</v>
      </c>
      <c r="B519" s="963" t="s">
        <v>3504</v>
      </c>
      <c r="C519" s="964" t="s">
        <v>1595</v>
      </c>
      <c r="D519" s="965">
        <v>51.3</v>
      </c>
      <c r="E519" s="757"/>
      <c r="F519" s="757"/>
      <c r="G519" s="757"/>
      <c r="H519" s="757"/>
      <c r="I519" s="757"/>
    </row>
    <row r="520" spans="1:9" ht="15.75" customHeight="1">
      <c r="A520" s="963">
        <v>5681</v>
      </c>
      <c r="B520" s="963" t="s">
        <v>3505</v>
      </c>
      <c r="C520" s="964" t="s">
        <v>1595</v>
      </c>
      <c r="D520" s="965">
        <v>47.9</v>
      </c>
      <c r="E520" s="757"/>
      <c r="F520" s="757"/>
      <c r="G520" s="757"/>
      <c r="H520" s="757"/>
      <c r="I520" s="757"/>
    </row>
    <row r="521" spans="1:9" ht="15.75" customHeight="1">
      <c r="A521" s="963">
        <v>5685</v>
      </c>
      <c r="B521" s="963" t="s">
        <v>3506</v>
      </c>
      <c r="C521" s="964" t="s">
        <v>1595</v>
      </c>
      <c r="D521" s="965">
        <v>55.76</v>
      </c>
      <c r="E521" s="757"/>
      <c r="F521" s="757"/>
      <c r="G521" s="757"/>
      <c r="H521" s="757"/>
      <c r="I521" s="757"/>
    </row>
    <row r="522" spans="1:9" ht="15.75" customHeight="1">
      <c r="A522" s="963">
        <v>5690</v>
      </c>
      <c r="B522" s="963" t="s">
        <v>3507</v>
      </c>
      <c r="C522" s="964" t="s">
        <v>1595</v>
      </c>
      <c r="D522" s="965">
        <v>4.5599999999999996</v>
      </c>
      <c r="E522" s="757"/>
      <c r="F522" s="757"/>
      <c r="G522" s="757"/>
      <c r="H522" s="757"/>
      <c r="I522" s="757"/>
    </row>
    <row r="523" spans="1:9" ht="15.75" customHeight="1">
      <c r="A523" s="963">
        <v>5806</v>
      </c>
      <c r="B523" s="963" t="s">
        <v>3508</v>
      </c>
      <c r="C523" s="964" t="s">
        <v>1595</v>
      </c>
      <c r="D523" s="965">
        <v>0.22</v>
      </c>
      <c r="E523" s="757"/>
      <c r="F523" s="757"/>
      <c r="G523" s="757"/>
      <c r="H523" s="757"/>
      <c r="I523" s="757"/>
    </row>
    <row r="524" spans="1:9" ht="15.75" customHeight="1">
      <c r="A524" s="963">
        <v>5826</v>
      </c>
      <c r="B524" s="963" t="s">
        <v>3509</v>
      </c>
      <c r="C524" s="964" t="s">
        <v>1595</v>
      </c>
      <c r="D524" s="965">
        <v>41.13</v>
      </c>
      <c r="E524" s="757"/>
      <c r="F524" s="757"/>
      <c r="G524" s="757"/>
      <c r="H524" s="757"/>
      <c r="I524" s="757"/>
    </row>
    <row r="525" spans="1:9" ht="15.75" customHeight="1">
      <c r="A525" s="963">
        <v>5829</v>
      </c>
      <c r="B525" s="963" t="s">
        <v>3510</v>
      </c>
      <c r="C525" s="964" t="s">
        <v>1595</v>
      </c>
      <c r="D525" s="965">
        <v>116</v>
      </c>
      <c r="E525" s="757"/>
      <c r="F525" s="757"/>
      <c r="G525" s="757"/>
      <c r="H525" s="757"/>
      <c r="I525" s="757"/>
    </row>
    <row r="526" spans="1:9" ht="15.75" customHeight="1">
      <c r="A526" s="963">
        <v>5837</v>
      </c>
      <c r="B526" s="963" t="s">
        <v>3511</v>
      </c>
      <c r="C526" s="964" t="s">
        <v>1595</v>
      </c>
      <c r="D526" s="965">
        <v>129.82</v>
      </c>
      <c r="E526" s="757"/>
      <c r="F526" s="757"/>
      <c r="G526" s="757"/>
      <c r="H526" s="757"/>
      <c r="I526" s="757"/>
    </row>
    <row r="527" spans="1:9" ht="15.75" customHeight="1">
      <c r="A527" s="963">
        <v>5841</v>
      </c>
      <c r="B527" s="963" t="s">
        <v>3512</v>
      </c>
      <c r="C527" s="964" t="s">
        <v>1595</v>
      </c>
      <c r="D527" s="965">
        <v>5.24</v>
      </c>
      <c r="E527" s="757"/>
      <c r="F527" s="757"/>
      <c r="G527" s="757"/>
      <c r="H527" s="757"/>
      <c r="I527" s="757"/>
    </row>
    <row r="528" spans="1:9" ht="15.75" customHeight="1">
      <c r="A528" s="963">
        <v>5845</v>
      </c>
      <c r="B528" s="963" t="s">
        <v>3513</v>
      </c>
      <c r="C528" s="964" t="s">
        <v>1595</v>
      </c>
      <c r="D528" s="965">
        <v>39.909999999999997</v>
      </c>
      <c r="E528" s="757"/>
      <c r="F528" s="757"/>
      <c r="G528" s="757"/>
      <c r="H528" s="757"/>
      <c r="I528" s="757"/>
    </row>
    <row r="529" spans="1:9" ht="15.75" customHeight="1">
      <c r="A529" s="963">
        <v>5849</v>
      </c>
      <c r="B529" s="963" t="s">
        <v>3514</v>
      </c>
      <c r="C529" s="964" t="s">
        <v>1595</v>
      </c>
      <c r="D529" s="965">
        <v>69.5</v>
      </c>
      <c r="E529" s="757"/>
      <c r="F529" s="757"/>
      <c r="G529" s="757"/>
      <c r="H529" s="757"/>
      <c r="I529" s="757"/>
    </row>
    <row r="530" spans="1:9" ht="15.75" customHeight="1">
      <c r="A530" s="963">
        <v>5853</v>
      </c>
      <c r="B530" s="963" t="s">
        <v>3515</v>
      </c>
      <c r="C530" s="964" t="s">
        <v>1595</v>
      </c>
      <c r="D530" s="965">
        <v>69.819999999999993</v>
      </c>
      <c r="E530" s="757"/>
      <c r="F530" s="757"/>
      <c r="G530" s="757"/>
      <c r="H530" s="757"/>
      <c r="I530" s="757"/>
    </row>
    <row r="531" spans="1:9" ht="15.75" customHeight="1">
      <c r="A531" s="963">
        <v>5857</v>
      </c>
      <c r="B531" s="963" t="s">
        <v>3516</v>
      </c>
      <c r="C531" s="964" t="s">
        <v>1595</v>
      </c>
      <c r="D531" s="965">
        <v>186.86</v>
      </c>
      <c r="E531" s="757"/>
      <c r="F531" s="757"/>
      <c r="G531" s="757"/>
      <c r="H531" s="757"/>
      <c r="I531" s="757"/>
    </row>
    <row r="532" spans="1:9" ht="15.75" customHeight="1">
      <c r="A532" s="963">
        <v>5865</v>
      </c>
      <c r="B532" s="963" t="s">
        <v>3517</v>
      </c>
      <c r="C532" s="964" t="s">
        <v>1595</v>
      </c>
      <c r="D532" s="965">
        <v>10.89</v>
      </c>
      <c r="E532" s="757"/>
      <c r="F532" s="757"/>
      <c r="G532" s="757"/>
      <c r="H532" s="757"/>
      <c r="I532" s="757"/>
    </row>
    <row r="533" spans="1:9" ht="15.75" customHeight="1">
      <c r="A533" s="963">
        <v>5869</v>
      </c>
      <c r="B533" s="963" t="s">
        <v>3518</v>
      </c>
      <c r="C533" s="964" t="s">
        <v>1595</v>
      </c>
      <c r="D533" s="965">
        <v>63.99</v>
      </c>
      <c r="E533" s="757"/>
      <c r="F533" s="757"/>
      <c r="G533" s="757"/>
      <c r="H533" s="757"/>
      <c r="I533" s="757"/>
    </row>
    <row r="534" spans="1:9" ht="15.75" customHeight="1">
      <c r="A534" s="963">
        <v>5877</v>
      </c>
      <c r="B534" s="963" t="s">
        <v>3519</v>
      </c>
      <c r="C534" s="964" t="s">
        <v>1595</v>
      </c>
      <c r="D534" s="965">
        <v>50.22</v>
      </c>
      <c r="E534" s="757"/>
      <c r="F534" s="757"/>
      <c r="G534" s="757"/>
      <c r="H534" s="757"/>
      <c r="I534" s="757"/>
    </row>
    <row r="535" spans="1:9" ht="15.75" customHeight="1">
      <c r="A535" s="963">
        <v>5881</v>
      </c>
      <c r="B535" s="963" t="s">
        <v>3520</v>
      </c>
      <c r="C535" s="964" t="s">
        <v>1595</v>
      </c>
      <c r="D535" s="965">
        <v>68.989999999999995</v>
      </c>
      <c r="E535" s="757"/>
      <c r="F535" s="757"/>
      <c r="G535" s="757"/>
      <c r="H535" s="757"/>
      <c r="I535" s="757"/>
    </row>
    <row r="536" spans="1:9" ht="15.75" customHeight="1">
      <c r="A536" s="963">
        <v>5884</v>
      </c>
      <c r="B536" s="963" t="s">
        <v>3521</v>
      </c>
      <c r="C536" s="964" t="s">
        <v>1595</v>
      </c>
      <c r="D536" s="965">
        <v>42.37</v>
      </c>
      <c r="E536" s="757"/>
      <c r="F536" s="757"/>
      <c r="G536" s="757"/>
      <c r="H536" s="757"/>
      <c r="I536" s="757"/>
    </row>
    <row r="537" spans="1:9" ht="15.75" customHeight="1">
      <c r="A537" s="963">
        <v>5892</v>
      </c>
      <c r="B537" s="963" t="s">
        <v>3522</v>
      </c>
      <c r="C537" s="964" t="s">
        <v>1595</v>
      </c>
      <c r="D537" s="965">
        <v>37.229999999999997</v>
      </c>
      <c r="E537" s="757"/>
      <c r="F537" s="757"/>
      <c r="G537" s="757"/>
      <c r="H537" s="757"/>
      <c r="I537" s="757"/>
    </row>
    <row r="538" spans="1:9" ht="15.75" customHeight="1">
      <c r="A538" s="963">
        <v>5896</v>
      </c>
      <c r="B538" s="963" t="s">
        <v>3523</v>
      </c>
      <c r="C538" s="964" t="s">
        <v>1595</v>
      </c>
      <c r="D538" s="965">
        <v>39.18</v>
      </c>
      <c r="E538" s="757"/>
      <c r="F538" s="757"/>
      <c r="G538" s="757"/>
      <c r="H538" s="757"/>
      <c r="I538" s="757"/>
    </row>
    <row r="539" spans="1:9" ht="15.75" customHeight="1">
      <c r="A539" s="963">
        <v>5903</v>
      </c>
      <c r="B539" s="963" t="s">
        <v>3524</v>
      </c>
      <c r="C539" s="964" t="s">
        <v>1595</v>
      </c>
      <c r="D539" s="965">
        <v>50.49</v>
      </c>
      <c r="E539" s="757"/>
      <c r="F539" s="757"/>
      <c r="G539" s="757"/>
      <c r="H539" s="757"/>
      <c r="I539" s="757"/>
    </row>
    <row r="540" spans="1:9" ht="15.75" customHeight="1">
      <c r="A540" s="963">
        <v>5911</v>
      </c>
      <c r="B540" s="963" t="s">
        <v>3525</v>
      </c>
      <c r="C540" s="964" t="s">
        <v>1595</v>
      </c>
      <c r="D540" s="965">
        <v>19.89</v>
      </c>
      <c r="E540" s="757"/>
      <c r="F540" s="757"/>
      <c r="G540" s="757"/>
      <c r="H540" s="757"/>
      <c r="I540" s="757"/>
    </row>
    <row r="541" spans="1:9" ht="15.75" customHeight="1">
      <c r="A541" s="963">
        <v>5923</v>
      </c>
      <c r="B541" s="963" t="s">
        <v>3526</v>
      </c>
      <c r="C541" s="964" t="s">
        <v>1595</v>
      </c>
      <c r="D541" s="965">
        <v>3.57</v>
      </c>
      <c r="E541" s="757"/>
      <c r="F541" s="757"/>
      <c r="G541" s="757"/>
      <c r="H541" s="757"/>
      <c r="I541" s="757"/>
    </row>
    <row r="542" spans="1:9" ht="15.75" customHeight="1">
      <c r="A542" s="963">
        <v>5930</v>
      </c>
      <c r="B542" s="963" t="s">
        <v>3527</v>
      </c>
      <c r="C542" s="964" t="s">
        <v>1595</v>
      </c>
      <c r="D542" s="965">
        <v>49.71</v>
      </c>
      <c r="E542" s="757"/>
      <c r="F542" s="757"/>
      <c r="G542" s="757"/>
      <c r="H542" s="757"/>
      <c r="I542" s="757"/>
    </row>
    <row r="543" spans="1:9" ht="15.75" customHeight="1">
      <c r="A543" s="963">
        <v>5934</v>
      </c>
      <c r="B543" s="963" t="s">
        <v>3528</v>
      </c>
      <c r="C543" s="964" t="s">
        <v>1595</v>
      </c>
      <c r="D543" s="965">
        <v>79.09</v>
      </c>
      <c r="E543" s="757"/>
      <c r="F543" s="757"/>
      <c r="G543" s="757"/>
      <c r="H543" s="757"/>
      <c r="I543" s="757"/>
    </row>
    <row r="544" spans="1:9" ht="15.75" customHeight="1">
      <c r="A544" s="963">
        <v>5942</v>
      </c>
      <c r="B544" s="963" t="s">
        <v>3529</v>
      </c>
      <c r="C544" s="964" t="s">
        <v>1595</v>
      </c>
      <c r="D544" s="965">
        <v>63.11</v>
      </c>
      <c r="E544" s="757"/>
      <c r="F544" s="757"/>
      <c r="G544" s="757"/>
      <c r="H544" s="757"/>
      <c r="I544" s="757"/>
    </row>
    <row r="545" spans="1:9" ht="15.75" customHeight="1">
      <c r="A545" s="963">
        <v>5946</v>
      </c>
      <c r="B545" s="963" t="s">
        <v>3530</v>
      </c>
      <c r="C545" s="964" t="s">
        <v>1595</v>
      </c>
      <c r="D545" s="965">
        <v>80.31</v>
      </c>
      <c r="E545" s="757"/>
      <c r="F545" s="757"/>
      <c r="G545" s="757"/>
      <c r="H545" s="757"/>
      <c r="I545" s="757"/>
    </row>
    <row r="546" spans="1:9" ht="15.75" customHeight="1">
      <c r="A546" s="963">
        <v>5952</v>
      </c>
      <c r="B546" s="963" t="s">
        <v>1619</v>
      </c>
      <c r="C546" s="964" t="s">
        <v>1595</v>
      </c>
      <c r="D546" s="965">
        <v>16.850000000000001</v>
      </c>
      <c r="E546" s="757"/>
      <c r="F546" s="757"/>
      <c r="G546" s="757"/>
      <c r="H546" s="757"/>
      <c r="I546" s="757"/>
    </row>
    <row r="547" spans="1:9" ht="15.75" customHeight="1">
      <c r="A547" s="963">
        <v>5954</v>
      </c>
      <c r="B547" s="963" t="s">
        <v>3531</v>
      </c>
      <c r="C547" s="964" t="s">
        <v>1595</v>
      </c>
      <c r="D547" s="965">
        <v>5.59</v>
      </c>
      <c r="E547" s="757"/>
      <c r="F547" s="757"/>
      <c r="G547" s="757"/>
      <c r="H547" s="757"/>
      <c r="I547" s="757"/>
    </row>
    <row r="548" spans="1:9" ht="15.75" customHeight="1">
      <c r="A548" s="963">
        <v>5961</v>
      </c>
      <c r="B548" s="963" t="s">
        <v>3532</v>
      </c>
      <c r="C548" s="964" t="s">
        <v>1595</v>
      </c>
      <c r="D548" s="965">
        <v>41.46</v>
      </c>
      <c r="E548" s="757"/>
      <c r="F548" s="757"/>
      <c r="G548" s="757"/>
      <c r="H548" s="757"/>
      <c r="I548" s="757"/>
    </row>
    <row r="549" spans="1:9" ht="15.75" customHeight="1">
      <c r="A549" s="963">
        <v>6260</v>
      </c>
      <c r="B549" s="963" t="s">
        <v>3533</v>
      </c>
      <c r="C549" s="964" t="s">
        <v>1595</v>
      </c>
      <c r="D549" s="965">
        <v>41.29</v>
      </c>
      <c r="E549" s="757"/>
      <c r="F549" s="757"/>
      <c r="G549" s="757"/>
      <c r="H549" s="757"/>
      <c r="I549" s="757"/>
    </row>
    <row r="550" spans="1:9" ht="15.75" customHeight="1">
      <c r="A550" s="963">
        <v>6880</v>
      </c>
      <c r="B550" s="963" t="s">
        <v>3534</v>
      </c>
      <c r="C550" s="964" t="s">
        <v>1595</v>
      </c>
      <c r="D550" s="965">
        <v>76.09</v>
      </c>
      <c r="E550" s="757"/>
      <c r="F550" s="757"/>
      <c r="G550" s="757"/>
      <c r="H550" s="757"/>
      <c r="I550" s="757"/>
    </row>
    <row r="551" spans="1:9" ht="15.75" customHeight="1">
      <c r="A551" s="963">
        <v>7031</v>
      </c>
      <c r="B551" s="963" t="s">
        <v>3535</v>
      </c>
      <c r="C551" s="964" t="s">
        <v>1595</v>
      </c>
      <c r="D551" s="965">
        <v>5.34</v>
      </c>
      <c r="E551" s="757"/>
      <c r="F551" s="757"/>
      <c r="G551" s="757"/>
      <c r="H551" s="757"/>
      <c r="I551" s="757"/>
    </row>
    <row r="552" spans="1:9" ht="15.75" customHeight="1">
      <c r="A552" s="963">
        <v>7043</v>
      </c>
      <c r="B552" s="963" t="s">
        <v>3536</v>
      </c>
      <c r="C552" s="964" t="s">
        <v>1595</v>
      </c>
      <c r="D552" s="965">
        <v>0.27</v>
      </c>
      <c r="E552" s="757"/>
      <c r="F552" s="757"/>
      <c r="G552" s="757"/>
      <c r="H552" s="757"/>
      <c r="I552" s="757"/>
    </row>
    <row r="553" spans="1:9" ht="15.75" customHeight="1">
      <c r="A553" s="963">
        <v>7050</v>
      </c>
      <c r="B553" s="963" t="s">
        <v>3537</v>
      </c>
      <c r="C553" s="964" t="s">
        <v>1595</v>
      </c>
      <c r="D553" s="965">
        <v>69.709999999999994</v>
      </c>
      <c r="E553" s="757"/>
      <c r="F553" s="757"/>
      <c r="G553" s="757"/>
      <c r="H553" s="757"/>
      <c r="I553" s="757"/>
    </row>
    <row r="554" spans="1:9" ht="15.75" customHeight="1">
      <c r="A554" s="963">
        <v>67827</v>
      </c>
      <c r="B554" s="963" t="s">
        <v>3538</v>
      </c>
      <c r="C554" s="964" t="s">
        <v>1595</v>
      </c>
      <c r="D554" s="965">
        <v>42.33</v>
      </c>
      <c r="E554" s="757"/>
      <c r="F554" s="757"/>
      <c r="G554" s="757"/>
      <c r="H554" s="757"/>
      <c r="I554" s="757"/>
    </row>
    <row r="555" spans="1:9" ht="15.75" customHeight="1">
      <c r="A555" s="963">
        <v>73395</v>
      </c>
      <c r="B555" s="963" t="s">
        <v>3539</v>
      </c>
      <c r="C555" s="964" t="s">
        <v>1595</v>
      </c>
      <c r="D555" s="965">
        <v>7.8</v>
      </c>
      <c r="E555" s="757"/>
      <c r="F555" s="757"/>
      <c r="G555" s="757"/>
      <c r="H555" s="757"/>
      <c r="I555" s="757"/>
    </row>
    <row r="556" spans="1:9" ht="15.75" customHeight="1">
      <c r="A556" s="963">
        <v>83766</v>
      </c>
      <c r="B556" s="963" t="s">
        <v>3540</v>
      </c>
      <c r="C556" s="964" t="s">
        <v>1595</v>
      </c>
      <c r="D556" s="965">
        <v>31.29</v>
      </c>
      <c r="E556" s="757"/>
      <c r="F556" s="757"/>
      <c r="G556" s="757"/>
      <c r="H556" s="757"/>
      <c r="I556" s="757"/>
    </row>
    <row r="557" spans="1:9" ht="15.75" customHeight="1">
      <c r="A557" s="963">
        <v>84013</v>
      </c>
      <c r="B557" s="963" t="s">
        <v>3541</v>
      </c>
      <c r="C557" s="964" t="s">
        <v>1595</v>
      </c>
      <c r="D557" s="965">
        <v>72.22</v>
      </c>
      <c r="E557" s="757"/>
      <c r="F557" s="757"/>
      <c r="G557" s="757"/>
      <c r="H557" s="757"/>
      <c r="I557" s="757"/>
    </row>
    <row r="558" spans="1:9" ht="15.75" customHeight="1">
      <c r="A558" s="963">
        <v>87446</v>
      </c>
      <c r="B558" s="963" t="s">
        <v>3542</v>
      </c>
      <c r="C558" s="964" t="s">
        <v>1595</v>
      </c>
      <c r="D558" s="965">
        <v>0.57999999999999996</v>
      </c>
      <c r="E558" s="757"/>
      <c r="F558" s="757"/>
      <c r="G558" s="757"/>
      <c r="H558" s="757"/>
      <c r="I558" s="757"/>
    </row>
    <row r="559" spans="1:9" ht="15.75" customHeight="1">
      <c r="A559" s="963">
        <v>88392</v>
      </c>
      <c r="B559" s="963" t="s">
        <v>3543</v>
      </c>
      <c r="C559" s="964" t="s">
        <v>1595</v>
      </c>
      <c r="D559" s="965">
        <v>1.1299999999999999</v>
      </c>
      <c r="E559" s="757"/>
      <c r="F559" s="757"/>
      <c r="G559" s="757"/>
      <c r="H559" s="757"/>
      <c r="I559" s="757"/>
    </row>
    <row r="560" spans="1:9" ht="15.75" customHeight="1">
      <c r="A560" s="963">
        <v>88398</v>
      </c>
      <c r="B560" s="963" t="s">
        <v>3544</v>
      </c>
      <c r="C560" s="964" t="s">
        <v>1595</v>
      </c>
      <c r="D560" s="965">
        <v>1.35</v>
      </c>
      <c r="E560" s="757"/>
      <c r="F560" s="757"/>
      <c r="G560" s="757"/>
      <c r="H560" s="757"/>
      <c r="I560" s="757"/>
    </row>
    <row r="561" spans="1:9" ht="15.75" customHeight="1">
      <c r="A561" s="963">
        <v>88404</v>
      </c>
      <c r="B561" s="963" t="s">
        <v>3545</v>
      </c>
      <c r="C561" s="964" t="s">
        <v>1595</v>
      </c>
      <c r="D561" s="965">
        <v>1.07</v>
      </c>
      <c r="E561" s="757"/>
      <c r="F561" s="757"/>
      <c r="G561" s="757"/>
      <c r="H561" s="757"/>
      <c r="I561" s="757"/>
    </row>
    <row r="562" spans="1:9" ht="15.75" customHeight="1">
      <c r="A562" s="963">
        <v>88430</v>
      </c>
      <c r="B562" s="963" t="s">
        <v>3546</v>
      </c>
      <c r="C562" s="964" t="s">
        <v>1595</v>
      </c>
      <c r="D562" s="965">
        <v>7</v>
      </c>
      <c r="E562" s="757"/>
      <c r="F562" s="757"/>
      <c r="G562" s="757"/>
      <c r="H562" s="757"/>
      <c r="I562" s="757"/>
    </row>
    <row r="563" spans="1:9" ht="15.75" customHeight="1">
      <c r="A563" s="963">
        <v>88438</v>
      </c>
      <c r="B563" s="963" t="s">
        <v>3547</v>
      </c>
      <c r="C563" s="964" t="s">
        <v>1595</v>
      </c>
      <c r="D563" s="965">
        <v>9.27</v>
      </c>
      <c r="E563" s="757"/>
      <c r="F563" s="757"/>
      <c r="G563" s="757"/>
      <c r="H563" s="757"/>
      <c r="I563" s="757"/>
    </row>
    <row r="564" spans="1:9" ht="15.75" customHeight="1">
      <c r="A564" s="963">
        <v>88831</v>
      </c>
      <c r="B564" s="963" t="s">
        <v>3548</v>
      </c>
      <c r="C564" s="964" t="s">
        <v>1595</v>
      </c>
      <c r="D564" s="965">
        <v>0.42</v>
      </c>
      <c r="E564" s="757"/>
      <c r="F564" s="757"/>
      <c r="G564" s="757"/>
      <c r="H564" s="757"/>
      <c r="I564" s="757"/>
    </row>
    <row r="565" spans="1:9" ht="15.75" customHeight="1">
      <c r="A565" s="963">
        <v>88844</v>
      </c>
      <c r="B565" s="963" t="s">
        <v>3549</v>
      </c>
      <c r="C565" s="964" t="s">
        <v>1595</v>
      </c>
      <c r="D565" s="965">
        <v>59.9</v>
      </c>
      <c r="E565" s="757"/>
      <c r="F565" s="757"/>
      <c r="G565" s="757"/>
      <c r="H565" s="757"/>
      <c r="I565" s="757"/>
    </row>
    <row r="566" spans="1:9" ht="15.75" customHeight="1">
      <c r="A566" s="963">
        <v>88908</v>
      </c>
      <c r="B566" s="963" t="s">
        <v>3550</v>
      </c>
      <c r="C566" s="964" t="s">
        <v>1595</v>
      </c>
      <c r="D566" s="965">
        <v>80.78</v>
      </c>
      <c r="E566" s="757"/>
      <c r="F566" s="757"/>
      <c r="G566" s="757"/>
      <c r="H566" s="757"/>
      <c r="I566" s="757"/>
    </row>
    <row r="567" spans="1:9" ht="15.75" customHeight="1">
      <c r="A567" s="963">
        <v>89022</v>
      </c>
      <c r="B567" s="963" t="s">
        <v>3551</v>
      </c>
      <c r="C567" s="964" t="s">
        <v>1595</v>
      </c>
      <c r="D567" s="965">
        <v>0.32</v>
      </c>
      <c r="E567" s="757"/>
      <c r="F567" s="757"/>
      <c r="G567" s="757"/>
      <c r="H567" s="757"/>
      <c r="I567" s="757"/>
    </row>
    <row r="568" spans="1:9" ht="15.75" customHeight="1">
      <c r="A568" s="963">
        <v>89027</v>
      </c>
      <c r="B568" s="963" t="s">
        <v>3552</v>
      </c>
      <c r="C568" s="964" t="s">
        <v>1595</v>
      </c>
      <c r="D568" s="965">
        <v>4.34</v>
      </c>
      <c r="E568" s="757"/>
      <c r="F568" s="757"/>
      <c r="G568" s="757"/>
      <c r="H568" s="757"/>
      <c r="I568" s="757"/>
    </row>
    <row r="569" spans="1:9" ht="15.75" customHeight="1">
      <c r="A569" s="963">
        <v>89031</v>
      </c>
      <c r="B569" s="963" t="s">
        <v>3553</v>
      </c>
      <c r="C569" s="964" t="s">
        <v>1595</v>
      </c>
      <c r="D569" s="965">
        <v>58.05</v>
      </c>
      <c r="E569" s="757"/>
      <c r="F569" s="757"/>
      <c r="G569" s="757"/>
      <c r="H569" s="757"/>
      <c r="I569" s="757"/>
    </row>
    <row r="570" spans="1:9" ht="15.75" customHeight="1">
      <c r="A570" s="963">
        <v>89036</v>
      </c>
      <c r="B570" s="963" t="s">
        <v>3554</v>
      </c>
      <c r="C570" s="964" t="s">
        <v>1595</v>
      </c>
      <c r="D570" s="965">
        <v>34.159999999999997</v>
      </c>
      <c r="E570" s="757"/>
      <c r="F570" s="757"/>
      <c r="G570" s="757"/>
      <c r="H570" s="757"/>
      <c r="I570" s="757"/>
    </row>
    <row r="571" spans="1:9" ht="15.75" customHeight="1">
      <c r="A571" s="963">
        <v>89218</v>
      </c>
      <c r="B571" s="963" t="s">
        <v>3555</v>
      </c>
      <c r="C571" s="964" t="s">
        <v>1595</v>
      </c>
      <c r="D571" s="965">
        <v>72.02</v>
      </c>
      <c r="E571" s="757"/>
      <c r="F571" s="757"/>
      <c r="G571" s="757"/>
      <c r="H571" s="757"/>
      <c r="I571" s="757"/>
    </row>
    <row r="572" spans="1:9" ht="15.75" customHeight="1">
      <c r="A572" s="963">
        <v>89226</v>
      </c>
      <c r="B572" s="963" t="s">
        <v>3556</v>
      </c>
      <c r="C572" s="964" t="s">
        <v>1595</v>
      </c>
      <c r="D572" s="965">
        <v>1.74</v>
      </c>
      <c r="E572" s="757"/>
      <c r="F572" s="757"/>
      <c r="G572" s="757"/>
      <c r="H572" s="757"/>
      <c r="I572" s="757"/>
    </row>
    <row r="573" spans="1:9" ht="15.75" customHeight="1">
      <c r="A573" s="963">
        <v>89235</v>
      </c>
      <c r="B573" s="963" t="s">
        <v>3557</v>
      </c>
      <c r="C573" s="964" t="s">
        <v>1595</v>
      </c>
      <c r="D573" s="965">
        <v>170.45</v>
      </c>
      <c r="E573" s="757"/>
      <c r="F573" s="757"/>
      <c r="G573" s="757"/>
      <c r="H573" s="757"/>
      <c r="I573" s="757"/>
    </row>
    <row r="574" spans="1:9" ht="15.75" customHeight="1">
      <c r="A574" s="963">
        <v>89243</v>
      </c>
      <c r="B574" s="963" t="s">
        <v>3558</v>
      </c>
      <c r="C574" s="964" t="s">
        <v>1595</v>
      </c>
      <c r="D574" s="965">
        <v>371.66</v>
      </c>
      <c r="E574" s="757"/>
      <c r="F574" s="757"/>
      <c r="G574" s="757"/>
      <c r="H574" s="757"/>
      <c r="I574" s="757"/>
    </row>
    <row r="575" spans="1:9" ht="15.75" customHeight="1">
      <c r="A575" s="963">
        <v>89251</v>
      </c>
      <c r="B575" s="963" t="s">
        <v>3559</v>
      </c>
      <c r="C575" s="964" t="s">
        <v>1595</v>
      </c>
      <c r="D575" s="965">
        <v>325.55</v>
      </c>
      <c r="E575" s="757"/>
      <c r="F575" s="757"/>
      <c r="G575" s="757"/>
      <c r="H575" s="757"/>
      <c r="I575" s="757"/>
    </row>
    <row r="576" spans="1:9" ht="15.75" customHeight="1">
      <c r="A576" s="963">
        <v>89258</v>
      </c>
      <c r="B576" s="963" t="s">
        <v>3560</v>
      </c>
      <c r="C576" s="964" t="s">
        <v>1595</v>
      </c>
      <c r="D576" s="965">
        <v>109.96</v>
      </c>
      <c r="E576" s="757"/>
      <c r="F576" s="757"/>
      <c r="G576" s="757"/>
      <c r="H576" s="757"/>
      <c r="I576" s="757"/>
    </row>
    <row r="577" spans="1:9" ht="15.75" customHeight="1">
      <c r="A577" s="963">
        <v>89273</v>
      </c>
      <c r="B577" s="963" t="s">
        <v>3561</v>
      </c>
      <c r="C577" s="964" t="s">
        <v>1595</v>
      </c>
      <c r="D577" s="965">
        <v>83.19</v>
      </c>
      <c r="E577" s="757"/>
      <c r="F577" s="757"/>
      <c r="G577" s="757"/>
      <c r="H577" s="757"/>
      <c r="I577" s="757"/>
    </row>
    <row r="578" spans="1:9" ht="15.75" customHeight="1">
      <c r="A578" s="963">
        <v>89279</v>
      </c>
      <c r="B578" s="963" t="s">
        <v>3562</v>
      </c>
      <c r="C578" s="964" t="s">
        <v>1595</v>
      </c>
      <c r="D578" s="965">
        <v>2.11</v>
      </c>
      <c r="E578" s="757"/>
      <c r="F578" s="757"/>
      <c r="G578" s="757"/>
      <c r="H578" s="757"/>
      <c r="I578" s="757"/>
    </row>
    <row r="579" spans="1:9" ht="15.75" customHeight="1">
      <c r="A579" s="963">
        <v>89877</v>
      </c>
      <c r="B579" s="963" t="s">
        <v>3563</v>
      </c>
      <c r="C579" s="964" t="s">
        <v>1595</v>
      </c>
      <c r="D579" s="965">
        <v>60.43</v>
      </c>
      <c r="E579" s="757"/>
      <c r="F579" s="757"/>
      <c r="G579" s="757"/>
      <c r="H579" s="757"/>
      <c r="I579" s="757"/>
    </row>
    <row r="580" spans="1:9" ht="15.75" customHeight="1">
      <c r="A580" s="963">
        <v>89884</v>
      </c>
      <c r="B580" s="963" t="s">
        <v>3564</v>
      </c>
      <c r="C580" s="964" t="s">
        <v>1595</v>
      </c>
      <c r="D580" s="965">
        <v>63.51</v>
      </c>
      <c r="E580" s="757"/>
      <c r="F580" s="757"/>
      <c r="G580" s="757"/>
      <c r="H580" s="757"/>
      <c r="I580" s="757"/>
    </row>
    <row r="581" spans="1:9" ht="15.75" customHeight="1">
      <c r="A581" s="963">
        <v>90587</v>
      </c>
      <c r="B581" s="963" t="s">
        <v>3565</v>
      </c>
      <c r="C581" s="964" t="s">
        <v>1595</v>
      </c>
      <c r="D581" s="965">
        <v>0.49</v>
      </c>
      <c r="E581" s="757"/>
      <c r="F581" s="757"/>
      <c r="G581" s="757"/>
      <c r="H581" s="757"/>
      <c r="I581" s="757"/>
    </row>
    <row r="582" spans="1:9" ht="15.75" customHeight="1">
      <c r="A582" s="963">
        <v>90626</v>
      </c>
      <c r="B582" s="963" t="s">
        <v>3566</v>
      </c>
      <c r="C582" s="964" t="s">
        <v>1595</v>
      </c>
      <c r="D582" s="965">
        <v>2.9</v>
      </c>
      <c r="E582" s="757"/>
      <c r="F582" s="757"/>
      <c r="G582" s="757"/>
      <c r="H582" s="757"/>
      <c r="I582" s="757"/>
    </row>
    <row r="583" spans="1:9" ht="15.75" customHeight="1">
      <c r="A583" s="963">
        <v>90632</v>
      </c>
      <c r="B583" s="963" t="s">
        <v>3567</v>
      </c>
      <c r="C583" s="964" t="s">
        <v>1595</v>
      </c>
      <c r="D583" s="965">
        <v>73.25</v>
      </c>
      <c r="E583" s="757"/>
      <c r="F583" s="757"/>
      <c r="G583" s="757"/>
      <c r="H583" s="757"/>
      <c r="I583" s="757"/>
    </row>
    <row r="584" spans="1:9" ht="15.75" customHeight="1">
      <c r="A584" s="963">
        <v>90638</v>
      </c>
      <c r="B584" s="963" t="s">
        <v>3568</v>
      </c>
      <c r="C584" s="964" t="s">
        <v>1595</v>
      </c>
      <c r="D584" s="965">
        <v>5.38</v>
      </c>
      <c r="E584" s="757"/>
      <c r="F584" s="757"/>
      <c r="G584" s="757"/>
      <c r="H584" s="757"/>
      <c r="I584" s="757"/>
    </row>
    <row r="585" spans="1:9" ht="15.75" customHeight="1">
      <c r="A585" s="963">
        <v>90644</v>
      </c>
      <c r="B585" s="963" t="s">
        <v>3569</v>
      </c>
      <c r="C585" s="964" t="s">
        <v>1595</v>
      </c>
      <c r="D585" s="965">
        <v>8.0399999999999991</v>
      </c>
      <c r="E585" s="757"/>
      <c r="F585" s="757"/>
      <c r="G585" s="757"/>
      <c r="H585" s="757"/>
      <c r="I585" s="757"/>
    </row>
    <row r="586" spans="1:9" ht="15.75" customHeight="1">
      <c r="A586" s="963">
        <v>90651</v>
      </c>
      <c r="B586" s="963" t="s">
        <v>3570</v>
      </c>
      <c r="C586" s="964" t="s">
        <v>1595</v>
      </c>
      <c r="D586" s="965">
        <v>0.79</v>
      </c>
      <c r="E586" s="757"/>
      <c r="F586" s="757"/>
      <c r="G586" s="757"/>
      <c r="H586" s="757"/>
      <c r="I586" s="757"/>
    </row>
    <row r="587" spans="1:9" ht="15.75" customHeight="1">
      <c r="A587" s="963">
        <v>90657</v>
      </c>
      <c r="B587" s="963" t="s">
        <v>3571</v>
      </c>
      <c r="C587" s="964" t="s">
        <v>1595</v>
      </c>
      <c r="D587" s="965">
        <v>5.23</v>
      </c>
      <c r="E587" s="757"/>
      <c r="F587" s="757"/>
      <c r="G587" s="757"/>
      <c r="H587" s="757"/>
      <c r="I587" s="757"/>
    </row>
    <row r="588" spans="1:9" ht="15.75" customHeight="1">
      <c r="A588" s="963">
        <v>90663</v>
      </c>
      <c r="B588" s="963" t="s">
        <v>3572</v>
      </c>
      <c r="C588" s="964" t="s">
        <v>1595</v>
      </c>
      <c r="D588" s="965">
        <v>5.6</v>
      </c>
      <c r="E588" s="757"/>
      <c r="F588" s="757"/>
      <c r="G588" s="757"/>
      <c r="H588" s="757"/>
      <c r="I588" s="757"/>
    </row>
    <row r="589" spans="1:9" ht="15.75" customHeight="1">
      <c r="A589" s="963">
        <v>90669</v>
      </c>
      <c r="B589" s="963" t="s">
        <v>3573</v>
      </c>
      <c r="C589" s="964" t="s">
        <v>1595</v>
      </c>
      <c r="D589" s="965">
        <v>7.52</v>
      </c>
      <c r="E589" s="757"/>
      <c r="F589" s="757"/>
      <c r="G589" s="757"/>
      <c r="H589" s="757"/>
      <c r="I589" s="757"/>
    </row>
    <row r="590" spans="1:9" ht="15.75" customHeight="1">
      <c r="A590" s="963">
        <v>90675</v>
      </c>
      <c r="B590" s="963" t="s">
        <v>3574</v>
      </c>
      <c r="C590" s="964" t="s">
        <v>1595</v>
      </c>
      <c r="D590" s="965">
        <v>271.39</v>
      </c>
      <c r="E590" s="757"/>
      <c r="F590" s="757"/>
      <c r="G590" s="757"/>
      <c r="H590" s="757"/>
      <c r="I590" s="757"/>
    </row>
    <row r="591" spans="1:9" ht="15.75" customHeight="1">
      <c r="A591" s="963">
        <v>90681</v>
      </c>
      <c r="B591" s="963" t="s">
        <v>3575</v>
      </c>
      <c r="C591" s="964" t="s">
        <v>1595</v>
      </c>
      <c r="D591" s="965">
        <v>149.72</v>
      </c>
      <c r="E591" s="757"/>
      <c r="F591" s="757"/>
      <c r="G591" s="757"/>
      <c r="H591" s="757"/>
      <c r="I591" s="757"/>
    </row>
    <row r="592" spans="1:9" ht="15.75" customHeight="1">
      <c r="A592" s="963">
        <v>90687</v>
      </c>
      <c r="B592" s="963" t="s">
        <v>3576</v>
      </c>
      <c r="C592" s="964" t="s">
        <v>1595</v>
      </c>
      <c r="D592" s="965">
        <v>48.48</v>
      </c>
      <c r="E592" s="757"/>
      <c r="F592" s="757"/>
      <c r="G592" s="757"/>
      <c r="H592" s="757"/>
      <c r="I592" s="757"/>
    </row>
    <row r="593" spans="1:9" ht="15.75" customHeight="1">
      <c r="A593" s="963">
        <v>90693</v>
      </c>
      <c r="B593" s="963" t="s">
        <v>3577</v>
      </c>
      <c r="C593" s="964" t="s">
        <v>1595</v>
      </c>
      <c r="D593" s="965">
        <v>40.39</v>
      </c>
      <c r="E593" s="757"/>
      <c r="F593" s="757"/>
      <c r="G593" s="757"/>
      <c r="H593" s="757"/>
      <c r="I593" s="757"/>
    </row>
    <row r="594" spans="1:9" ht="15.75" customHeight="1">
      <c r="A594" s="963">
        <v>90965</v>
      </c>
      <c r="B594" s="963" t="s">
        <v>3578</v>
      </c>
      <c r="C594" s="964" t="s">
        <v>1595</v>
      </c>
      <c r="D594" s="965">
        <v>7.47</v>
      </c>
      <c r="E594" s="757"/>
      <c r="F594" s="757"/>
      <c r="G594" s="757"/>
      <c r="H594" s="757"/>
      <c r="I594" s="757"/>
    </row>
    <row r="595" spans="1:9" ht="15.75" customHeight="1">
      <c r="A595" s="963">
        <v>90973</v>
      </c>
      <c r="B595" s="963" t="s">
        <v>3579</v>
      </c>
      <c r="C595" s="964" t="s">
        <v>1595</v>
      </c>
      <c r="D595" s="965">
        <v>7.49</v>
      </c>
      <c r="E595" s="757"/>
      <c r="F595" s="757"/>
      <c r="G595" s="757"/>
      <c r="H595" s="757"/>
      <c r="I595" s="757"/>
    </row>
    <row r="596" spans="1:9" ht="15.75" customHeight="1">
      <c r="A596" s="963">
        <v>90982</v>
      </c>
      <c r="B596" s="963" t="s">
        <v>3580</v>
      </c>
      <c r="C596" s="964" t="s">
        <v>1595</v>
      </c>
      <c r="D596" s="965">
        <v>19.03</v>
      </c>
      <c r="E596" s="757"/>
      <c r="F596" s="757"/>
      <c r="G596" s="757"/>
      <c r="H596" s="757"/>
      <c r="I596" s="757"/>
    </row>
    <row r="597" spans="1:9" ht="15.75" customHeight="1">
      <c r="A597" s="963">
        <v>91001</v>
      </c>
      <c r="B597" s="963" t="s">
        <v>3581</v>
      </c>
      <c r="C597" s="964" t="s">
        <v>1595</v>
      </c>
      <c r="D597" s="965">
        <v>8.8800000000000008</v>
      </c>
      <c r="E597" s="757"/>
      <c r="F597" s="757"/>
      <c r="G597" s="757"/>
      <c r="H597" s="757"/>
      <c r="I597" s="757"/>
    </row>
    <row r="598" spans="1:9" ht="15.75" customHeight="1">
      <c r="A598" s="963">
        <v>91032</v>
      </c>
      <c r="B598" s="963" t="s">
        <v>3582</v>
      </c>
      <c r="C598" s="964" t="s">
        <v>1595</v>
      </c>
      <c r="D598" s="965">
        <v>45.25</v>
      </c>
      <c r="E598" s="757"/>
      <c r="F598" s="757"/>
      <c r="G598" s="757"/>
      <c r="H598" s="757"/>
      <c r="I598" s="757"/>
    </row>
    <row r="599" spans="1:9" ht="15.75" customHeight="1">
      <c r="A599" s="963">
        <v>91278</v>
      </c>
      <c r="B599" s="963" t="s">
        <v>3583</v>
      </c>
      <c r="C599" s="964" t="s">
        <v>1595</v>
      </c>
      <c r="D599" s="965">
        <v>0.57999999999999996</v>
      </c>
      <c r="E599" s="757"/>
      <c r="F599" s="757"/>
      <c r="G599" s="757"/>
      <c r="H599" s="757"/>
      <c r="I599" s="757"/>
    </row>
    <row r="600" spans="1:9" ht="15.75" customHeight="1">
      <c r="A600" s="963">
        <v>91285</v>
      </c>
      <c r="B600" s="963" t="s">
        <v>3584</v>
      </c>
      <c r="C600" s="964" t="s">
        <v>1595</v>
      </c>
      <c r="D600" s="965">
        <v>1.21</v>
      </c>
      <c r="E600" s="757"/>
      <c r="F600" s="757"/>
      <c r="G600" s="757"/>
      <c r="H600" s="757"/>
      <c r="I600" s="757"/>
    </row>
    <row r="601" spans="1:9" ht="15.75" customHeight="1">
      <c r="A601" s="963">
        <v>91387</v>
      </c>
      <c r="B601" s="963" t="s">
        <v>3585</v>
      </c>
      <c r="C601" s="964" t="s">
        <v>1595</v>
      </c>
      <c r="D601" s="965">
        <v>49.33</v>
      </c>
      <c r="E601" s="757"/>
      <c r="F601" s="757"/>
      <c r="G601" s="757"/>
      <c r="H601" s="757"/>
      <c r="I601" s="757"/>
    </row>
    <row r="602" spans="1:9" ht="15.75" customHeight="1">
      <c r="A602" s="963">
        <v>91395</v>
      </c>
      <c r="B602" s="963" t="s">
        <v>3586</v>
      </c>
      <c r="C602" s="964" t="s">
        <v>1595</v>
      </c>
      <c r="D602" s="965">
        <v>39.049999999999997</v>
      </c>
      <c r="E602" s="757"/>
      <c r="F602" s="757"/>
      <c r="G602" s="757"/>
      <c r="H602" s="757"/>
      <c r="I602" s="757"/>
    </row>
    <row r="603" spans="1:9" ht="15.75" customHeight="1">
      <c r="A603" s="963">
        <v>91486</v>
      </c>
      <c r="B603" s="963" t="s">
        <v>3587</v>
      </c>
      <c r="C603" s="964" t="s">
        <v>1595</v>
      </c>
      <c r="D603" s="965">
        <v>47.32</v>
      </c>
      <c r="E603" s="757"/>
      <c r="F603" s="757"/>
      <c r="G603" s="757"/>
      <c r="H603" s="757"/>
      <c r="I603" s="757"/>
    </row>
    <row r="604" spans="1:9" ht="15.75" customHeight="1">
      <c r="A604" s="963">
        <v>91534</v>
      </c>
      <c r="B604" s="963" t="s">
        <v>3588</v>
      </c>
      <c r="C604" s="964" t="s">
        <v>1595</v>
      </c>
      <c r="D604" s="965">
        <v>19.03</v>
      </c>
      <c r="E604" s="757"/>
      <c r="F604" s="757"/>
      <c r="G604" s="757"/>
      <c r="H604" s="757"/>
      <c r="I604" s="757"/>
    </row>
    <row r="605" spans="1:9" ht="15.75" customHeight="1">
      <c r="A605" s="963">
        <v>91635</v>
      </c>
      <c r="B605" s="963" t="s">
        <v>3589</v>
      </c>
      <c r="C605" s="964" t="s">
        <v>1595</v>
      </c>
      <c r="D605" s="965">
        <v>43.09</v>
      </c>
      <c r="E605" s="757"/>
      <c r="F605" s="757"/>
      <c r="G605" s="757"/>
      <c r="H605" s="757"/>
      <c r="I605" s="757"/>
    </row>
    <row r="606" spans="1:9" ht="15.75" customHeight="1">
      <c r="A606" s="963">
        <v>91646</v>
      </c>
      <c r="B606" s="963" t="s">
        <v>3590</v>
      </c>
      <c r="C606" s="964" t="s">
        <v>1595</v>
      </c>
      <c r="D606" s="965">
        <v>68.069999999999993</v>
      </c>
      <c r="E606" s="757"/>
      <c r="F606" s="757"/>
      <c r="G606" s="757"/>
      <c r="H606" s="757"/>
      <c r="I606" s="757"/>
    </row>
    <row r="607" spans="1:9" ht="15.75" customHeight="1">
      <c r="A607" s="963">
        <v>91693</v>
      </c>
      <c r="B607" s="963" t="s">
        <v>1594</v>
      </c>
      <c r="C607" s="964" t="s">
        <v>1595</v>
      </c>
      <c r="D607" s="965">
        <v>18.309999999999999</v>
      </c>
      <c r="E607" s="757"/>
      <c r="F607" s="757"/>
      <c r="G607" s="757"/>
      <c r="H607" s="757"/>
      <c r="I607" s="757"/>
    </row>
    <row r="608" spans="1:9" ht="15.75" customHeight="1">
      <c r="A608" s="963">
        <v>92044</v>
      </c>
      <c r="B608" s="963" t="s">
        <v>3591</v>
      </c>
      <c r="C608" s="964" t="s">
        <v>1595</v>
      </c>
      <c r="D608" s="965">
        <v>6.99</v>
      </c>
      <c r="E608" s="757"/>
      <c r="F608" s="757"/>
      <c r="G608" s="757"/>
      <c r="H608" s="757"/>
      <c r="I608" s="757"/>
    </row>
    <row r="609" spans="1:9" ht="15.75" customHeight="1">
      <c r="A609" s="963">
        <v>92107</v>
      </c>
      <c r="B609" s="963" t="s">
        <v>3592</v>
      </c>
      <c r="C609" s="964" t="s">
        <v>1595</v>
      </c>
      <c r="D609" s="965">
        <v>68.53</v>
      </c>
      <c r="E609" s="757"/>
      <c r="F609" s="757"/>
      <c r="G609" s="757"/>
      <c r="H609" s="757"/>
      <c r="I609" s="757"/>
    </row>
    <row r="610" spans="1:9" ht="15.75" customHeight="1">
      <c r="A610" s="963">
        <v>92113</v>
      </c>
      <c r="B610" s="963" t="s">
        <v>3593</v>
      </c>
      <c r="C610" s="964" t="s">
        <v>1595</v>
      </c>
      <c r="D610" s="965">
        <v>1.25</v>
      </c>
      <c r="E610" s="757"/>
      <c r="F610" s="757"/>
      <c r="G610" s="757"/>
      <c r="H610" s="757"/>
      <c r="I610" s="757"/>
    </row>
    <row r="611" spans="1:9" ht="15.75" customHeight="1">
      <c r="A611" s="963">
        <v>92119</v>
      </c>
      <c r="B611" s="963" t="s">
        <v>3594</v>
      </c>
      <c r="C611" s="964" t="s">
        <v>1595</v>
      </c>
      <c r="D611" s="965">
        <v>0.31</v>
      </c>
      <c r="E611" s="757"/>
      <c r="F611" s="757"/>
      <c r="G611" s="757"/>
      <c r="H611" s="757"/>
      <c r="I611" s="757"/>
    </row>
    <row r="612" spans="1:9" ht="15.75" customHeight="1">
      <c r="A612" s="963">
        <v>92139</v>
      </c>
      <c r="B612" s="963" t="s">
        <v>3595</v>
      </c>
      <c r="C612" s="964" t="s">
        <v>1595</v>
      </c>
      <c r="D612" s="965">
        <v>34.299999999999997</v>
      </c>
      <c r="E612" s="757"/>
      <c r="F612" s="757"/>
      <c r="G612" s="757"/>
      <c r="H612" s="757"/>
      <c r="I612" s="757"/>
    </row>
    <row r="613" spans="1:9" ht="15.75" customHeight="1">
      <c r="A613" s="963">
        <v>92146</v>
      </c>
      <c r="B613" s="963" t="s">
        <v>3596</v>
      </c>
      <c r="C613" s="964" t="s">
        <v>1595</v>
      </c>
      <c r="D613" s="965">
        <v>24.01</v>
      </c>
      <c r="E613" s="757"/>
      <c r="F613" s="757"/>
      <c r="G613" s="757"/>
      <c r="H613" s="757"/>
      <c r="I613" s="757"/>
    </row>
    <row r="614" spans="1:9" ht="15.75" customHeight="1">
      <c r="A614" s="963">
        <v>92243</v>
      </c>
      <c r="B614" s="963" t="s">
        <v>3597</v>
      </c>
      <c r="C614" s="964" t="s">
        <v>1595</v>
      </c>
      <c r="D614" s="965">
        <v>55.68</v>
      </c>
      <c r="E614" s="757"/>
      <c r="F614" s="757"/>
      <c r="G614" s="757"/>
      <c r="H614" s="757"/>
      <c r="I614" s="757"/>
    </row>
    <row r="615" spans="1:9" ht="15.75" customHeight="1">
      <c r="A615" s="963">
        <v>92717</v>
      </c>
      <c r="B615" s="963" t="s">
        <v>3598</v>
      </c>
      <c r="C615" s="964" t="s">
        <v>1595</v>
      </c>
      <c r="D615" s="965">
        <v>0.17</v>
      </c>
      <c r="E615" s="757"/>
      <c r="F615" s="757"/>
      <c r="G615" s="757"/>
      <c r="H615" s="757"/>
      <c r="I615" s="757"/>
    </row>
    <row r="616" spans="1:9" ht="15.75" customHeight="1">
      <c r="A616" s="963">
        <v>92961</v>
      </c>
      <c r="B616" s="963" t="s">
        <v>3599</v>
      </c>
      <c r="C616" s="964" t="s">
        <v>1595</v>
      </c>
      <c r="D616" s="965">
        <v>4.8600000000000003</v>
      </c>
      <c r="E616" s="757"/>
      <c r="F616" s="757"/>
      <c r="G616" s="757"/>
      <c r="H616" s="757"/>
      <c r="I616" s="757"/>
    </row>
    <row r="617" spans="1:9" ht="15.75" customHeight="1">
      <c r="A617" s="963">
        <v>92967</v>
      </c>
      <c r="B617" s="963" t="s">
        <v>3600</v>
      </c>
      <c r="C617" s="964" t="s">
        <v>1595</v>
      </c>
      <c r="D617" s="965">
        <v>16.91</v>
      </c>
      <c r="E617" s="757"/>
      <c r="F617" s="757"/>
      <c r="G617" s="757"/>
      <c r="H617" s="757"/>
      <c r="I617" s="757"/>
    </row>
    <row r="618" spans="1:9" ht="15.75" customHeight="1">
      <c r="A618" s="963">
        <v>93225</v>
      </c>
      <c r="B618" s="963" t="s">
        <v>3601</v>
      </c>
      <c r="C618" s="964" t="s">
        <v>1595</v>
      </c>
      <c r="D618" s="965">
        <v>411.91</v>
      </c>
      <c r="E618" s="757"/>
      <c r="F618" s="757"/>
      <c r="G618" s="757"/>
      <c r="H618" s="757"/>
      <c r="I618" s="757"/>
    </row>
    <row r="619" spans="1:9" ht="15.75" customHeight="1">
      <c r="A619" s="963">
        <v>93234</v>
      </c>
      <c r="B619" s="963" t="s">
        <v>3602</v>
      </c>
      <c r="C619" s="964" t="s">
        <v>1595</v>
      </c>
      <c r="D619" s="965">
        <v>0.53</v>
      </c>
      <c r="E619" s="757"/>
      <c r="F619" s="757"/>
      <c r="G619" s="757"/>
      <c r="H619" s="757"/>
      <c r="I619" s="757"/>
    </row>
    <row r="620" spans="1:9" ht="15.75" customHeight="1">
      <c r="A620" s="963">
        <v>93244</v>
      </c>
      <c r="B620" s="963" t="s">
        <v>3603</v>
      </c>
      <c r="C620" s="964" t="s">
        <v>1595</v>
      </c>
      <c r="D620" s="965">
        <v>57.19</v>
      </c>
      <c r="E620" s="757"/>
      <c r="F620" s="757"/>
      <c r="G620" s="757"/>
      <c r="H620" s="757"/>
      <c r="I620" s="757"/>
    </row>
    <row r="621" spans="1:9" ht="15.75" customHeight="1">
      <c r="A621" s="963">
        <v>93274</v>
      </c>
      <c r="B621" s="963" t="s">
        <v>3604</v>
      </c>
      <c r="C621" s="964" t="s">
        <v>1595</v>
      </c>
      <c r="D621" s="965">
        <v>46.77</v>
      </c>
      <c r="E621" s="757"/>
      <c r="F621" s="757"/>
      <c r="G621" s="757"/>
      <c r="H621" s="757"/>
      <c r="I621" s="757"/>
    </row>
    <row r="622" spans="1:9" ht="15.75" customHeight="1">
      <c r="A622" s="963">
        <v>93282</v>
      </c>
      <c r="B622" s="963" t="s">
        <v>3605</v>
      </c>
      <c r="C622" s="964" t="s">
        <v>1595</v>
      </c>
      <c r="D622" s="965">
        <v>15.63</v>
      </c>
      <c r="E622" s="757"/>
      <c r="F622" s="757"/>
      <c r="G622" s="757"/>
      <c r="H622" s="757"/>
      <c r="I622" s="757"/>
    </row>
    <row r="623" spans="1:9" ht="15.75" customHeight="1">
      <c r="A623" s="963">
        <v>93288</v>
      </c>
      <c r="B623" s="963" t="s">
        <v>3606</v>
      </c>
      <c r="C623" s="964" t="s">
        <v>1595</v>
      </c>
      <c r="D623" s="965">
        <v>145.88999999999999</v>
      </c>
      <c r="E623" s="757"/>
      <c r="F623" s="757"/>
      <c r="G623" s="757"/>
      <c r="H623" s="757"/>
      <c r="I623" s="757"/>
    </row>
    <row r="624" spans="1:9" ht="15.75" customHeight="1">
      <c r="A624" s="963">
        <v>93403</v>
      </c>
      <c r="B624" s="963" t="s">
        <v>3607</v>
      </c>
      <c r="C624" s="964" t="s">
        <v>1595</v>
      </c>
      <c r="D624" s="965">
        <v>46.89</v>
      </c>
      <c r="E624" s="757"/>
      <c r="F624" s="757"/>
      <c r="G624" s="757"/>
      <c r="H624" s="757"/>
      <c r="I624" s="757"/>
    </row>
    <row r="625" spans="1:9" ht="15.75" customHeight="1">
      <c r="A625" s="963">
        <v>93409</v>
      </c>
      <c r="B625" s="963" t="s">
        <v>3608</v>
      </c>
      <c r="C625" s="964" t="s">
        <v>1595</v>
      </c>
      <c r="D625" s="965">
        <v>26.98</v>
      </c>
      <c r="E625" s="757"/>
      <c r="F625" s="757"/>
      <c r="G625" s="757"/>
      <c r="H625" s="757"/>
      <c r="I625" s="757"/>
    </row>
    <row r="626" spans="1:9" ht="15.75" customHeight="1">
      <c r="A626" s="963">
        <v>93416</v>
      </c>
      <c r="B626" s="963" t="s">
        <v>3609</v>
      </c>
      <c r="C626" s="964" t="s">
        <v>1595</v>
      </c>
      <c r="D626" s="965">
        <v>0.36</v>
      </c>
      <c r="E626" s="757"/>
      <c r="F626" s="757"/>
      <c r="G626" s="757"/>
      <c r="H626" s="757"/>
      <c r="I626" s="757"/>
    </row>
    <row r="627" spans="1:9" ht="15.75" customHeight="1">
      <c r="A627" s="963">
        <v>93422</v>
      </c>
      <c r="B627" s="963" t="s">
        <v>3610</v>
      </c>
      <c r="C627" s="964" t="s">
        <v>1595</v>
      </c>
      <c r="D627" s="965">
        <v>4.9000000000000004</v>
      </c>
      <c r="E627" s="757"/>
      <c r="F627" s="757"/>
      <c r="G627" s="757"/>
      <c r="H627" s="757"/>
      <c r="I627" s="757"/>
    </row>
    <row r="628" spans="1:9" ht="15.75" customHeight="1">
      <c r="A628" s="963">
        <v>93428</v>
      </c>
      <c r="B628" s="963" t="s">
        <v>3611</v>
      </c>
      <c r="C628" s="964" t="s">
        <v>1595</v>
      </c>
      <c r="D628" s="965">
        <v>6.94</v>
      </c>
      <c r="E628" s="757"/>
      <c r="F628" s="757"/>
      <c r="G628" s="757"/>
      <c r="H628" s="757"/>
      <c r="I628" s="757"/>
    </row>
    <row r="629" spans="1:9" ht="15.75" customHeight="1">
      <c r="A629" s="963">
        <v>93434</v>
      </c>
      <c r="B629" s="963" t="s">
        <v>3612</v>
      </c>
      <c r="C629" s="964" t="s">
        <v>1595</v>
      </c>
      <c r="D629" s="965">
        <v>224.74</v>
      </c>
      <c r="E629" s="757"/>
      <c r="F629" s="757"/>
      <c r="G629" s="757"/>
      <c r="H629" s="757"/>
      <c r="I629" s="757"/>
    </row>
    <row r="630" spans="1:9" ht="15.75" customHeight="1">
      <c r="A630" s="963">
        <v>93440</v>
      </c>
      <c r="B630" s="963" t="s">
        <v>3613</v>
      </c>
      <c r="C630" s="964" t="s">
        <v>1595</v>
      </c>
      <c r="D630" s="965">
        <v>87.15</v>
      </c>
      <c r="E630" s="757"/>
      <c r="F630" s="757"/>
      <c r="G630" s="757"/>
      <c r="H630" s="757"/>
      <c r="I630" s="757"/>
    </row>
    <row r="631" spans="1:9" ht="15.75" customHeight="1">
      <c r="A631" s="963">
        <v>95122</v>
      </c>
      <c r="B631" s="963" t="s">
        <v>3614</v>
      </c>
      <c r="C631" s="964" t="s">
        <v>1595</v>
      </c>
      <c r="D631" s="965">
        <v>145.81</v>
      </c>
      <c r="E631" s="757"/>
      <c r="F631" s="757"/>
      <c r="G631" s="757"/>
      <c r="H631" s="757"/>
      <c r="I631" s="757"/>
    </row>
    <row r="632" spans="1:9" ht="15.75" customHeight="1">
      <c r="A632" s="963">
        <v>95128</v>
      </c>
      <c r="B632" s="963" t="s">
        <v>3615</v>
      </c>
      <c r="C632" s="964" t="s">
        <v>1595</v>
      </c>
      <c r="D632" s="965">
        <v>38.409999999999997</v>
      </c>
      <c r="E632" s="757"/>
      <c r="F632" s="757"/>
      <c r="G632" s="757"/>
      <c r="H632" s="757"/>
      <c r="I632" s="757"/>
    </row>
    <row r="633" spans="1:9" ht="15.75" customHeight="1">
      <c r="A633" s="963">
        <v>95140</v>
      </c>
      <c r="B633" s="963" t="s">
        <v>3616</v>
      </c>
      <c r="C633" s="964" t="s">
        <v>1595</v>
      </c>
      <c r="D633" s="965">
        <v>0.03</v>
      </c>
      <c r="E633" s="757"/>
      <c r="F633" s="757"/>
      <c r="G633" s="757"/>
      <c r="H633" s="757"/>
      <c r="I633" s="757"/>
    </row>
    <row r="634" spans="1:9" ht="15.75" customHeight="1">
      <c r="A634" s="963">
        <v>95213</v>
      </c>
      <c r="B634" s="963" t="s">
        <v>3617</v>
      </c>
      <c r="C634" s="964" t="s">
        <v>1595</v>
      </c>
      <c r="D634" s="965">
        <v>74.84</v>
      </c>
      <c r="E634" s="757"/>
      <c r="F634" s="757"/>
      <c r="G634" s="757"/>
      <c r="H634" s="757"/>
      <c r="I634" s="757"/>
    </row>
    <row r="635" spans="1:9" ht="15.75" customHeight="1">
      <c r="A635" s="963">
        <v>95259</v>
      </c>
      <c r="B635" s="963" t="s">
        <v>3618</v>
      </c>
      <c r="C635" s="964" t="s">
        <v>1595</v>
      </c>
      <c r="D635" s="965">
        <v>16.600000000000001</v>
      </c>
      <c r="E635" s="757"/>
      <c r="F635" s="757"/>
      <c r="G635" s="757"/>
      <c r="H635" s="757"/>
      <c r="I635" s="757"/>
    </row>
    <row r="636" spans="1:9" ht="15.75" customHeight="1">
      <c r="A636" s="963">
        <v>95265</v>
      </c>
      <c r="B636" s="963" t="s">
        <v>3619</v>
      </c>
      <c r="C636" s="964" t="s">
        <v>1595</v>
      </c>
      <c r="D636" s="965">
        <v>0.81</v>
      </c>
      <c r="E636" s="757"/>
      <c r="F636" s="757"/>
      <c r="G636" s="757"/>
      <c r="H636" s="757"/>
      <c r="I636" s="757"/>
    </row>
    <row r="637" spans="1:9" ht="15.75" customHeight="1">
      <c r="A637" s="963">
        <v>95271</v>
      </c>
      <c r="B637" s="963" t="s">
        <v>3620</v>
      </c>
      <c r="C637" s="964" t="s">
        <v>1595</v>
      </c>
      <c r="D637" s="965">
        <v>0.5</v>
      </c>
      <c r="E637" s="757"/>
      <c r="F637" s="757"/>
      <c r="G637" s="757"/>
      <c r="H637" s="757"/>
      <c r="I637" s="757"/>
    </row>
    <row r="638" spans="1:9" ht="15.75" customHeight="1">
      <c r="A638" s="963">
        <v>95277</v>
      </c>
      <c r="B638" s="963" t="s">
        <v>3621</v>
      </c>
      <c r="C638" s="964" t="s">
        <v>1595</v>
      </c>
      <c r="D638" s="965">
        <v>0.5</v>
      </c>
      <c r="E638" s="757"/>
      <c r="F638" s="757"/>
      <c r="G638" s="757"/>
      <c r="H638" s="757"/>
      <c r="I638" s="757"/>
    </row>
    <row r="639" spans="1:9" ht="15.75" customHeight="1">
      <c r="A639" s="963">
        <v>95283</v>
      </c>
      <c r="B639" s="963" t="s">
        <v>3622</v>
      </c>
      <c r="C639" s="964" t="s">
        <v>1595</v>
      </c>
      <c r="D639" s="965">
        <v>0.6</v>
      </c>
      <c r="E639" s="757"/>
      <c r="F639" s="757"/>
      <c r="G639" s="757"/>
      <c r="H639" s="757"/>
      <c r="I639" s="757"/>
    </row>
    <row r="640" spans="1:9" ht="15.75" customHeight="1">
      <c r="A640" s="963">
        <v>95621</v>
      </c>
      <c r="B640" s="963" t="s">
        <v>3623</v>
      </c>
      <c r="C640" s="964" t="s">
        <v>1595</v>
      </c>
      <c r="D640" s="965">
        <v>16.25</v>
      </c>
      <c r="E640" s="757"/>
      <c r="F640" s="757"/>
      <c r="G640" s="757"/>
      <c r="H640" s="757"/>
      <c r="I640" s="757"/>
    </row>
    <row r="641" spans="1:9" ht="15.75" customHeight="1">
      <c r="A641" s="963">
        <v>95632</v>
      </c>
      <c r="B641" s="963" t="s">
        <v>3624</v>
      </c>
      <c r="C641" s="964" t="s">
        <v>1595</v>
      </c>
      <c r="D641" s="965">
        <v>73.67</v>
      </c>
      <c r="E641" s="757"/>
      <c r="F641" s="757"/>
      <c r="G641" s="757"/>
      <c r="H641" s="757"/>
      <c r="I641" s="757"/>
    </row>
    <row r="642" spans="1:9" ht="15.75" customHeight="1">
      <c r="A642" s="963">
        <v>95703</v>
      </c>
      <c r="B642" s="963" t="s">
        <v>3625</v>
      </c>
      <c r="C642" s="964" t="s">
        <v>1595</v>
      </c>
      <c r="D642" s="965">
        <v>24.62</v>
      </c>
      <c r="E642" s="757"/>
      <c r="F642" s="757"/>
      <c r="G642" s="757"/>
      <c r="H642" s="757"/>
      <c r="I642" s="757"/>
    </row>
    <row r="643" spans="1:9" ht="15.75" customHeight="1">
      <c r="A643" s="963">
        <v>95709</v>
      </c>
      <c r="B643" s="963" t="s">
        <v>3626</v>
      </c>
      <c r="C643" s="964" t="s">
        <v>1595</v>
      </c>
      <c r="D643" s="965">
        <v>70.959999999999994</v>
      </c>
      <c r="E643" s="757"/>
      <c r="F643" s="757"/>
      <c r="G643" s="757"/>
      <c r="H643" s="757"/>
      <c r="I643" s="757"/>
    </row>
    <row r="644" spans="1:9" ht="15.75" customHeight="1">
      <c r="A644" s="963">
        <v>95715</v>
      </c>
      <c r="B644" s="963" t="s">
        <v>3627</v>
      </c>
      <c r="C644" s="964" t="s">
        <v>1595</v>
      </c>
      <c r="D644" s="965">
        <v>84.03</v>
      </c>
      <c r="E644" s="757"/>
      <c r="F644" s="757"/>
      <c r="G644" s="757"/>
      <c r="H644" s="757"/>
      <c r="I644" s="757"/>
    </row>
    <row r="645" spans="1:9" ht="15.75" customHeight="1">
      <c r="A645" s="963">
        <v>95721</v>
      </c>
      <c r="B645" s="963" t="s">
        <v>3628</v>
      </c>
      <c r="C645" s="964" t="s">
        <v>1595</v>
      </c>
      <c r="D645" s="965">
        <v>81.66</v>
      </c>
      <c r="E645" s="757"/>
      <c r="F645" s="757"/>
      <c r="G645" s="757"/>
      <c r="H645" s="757"/>
      <c r="I645" s="757"/>
    </row>
    <row r="646" spans="1:9" ht="15.75" customHeight="1">
      <c r="A646" s="963">
        <v>95873</v>
      </c>
      <c r="B646" s="963" t="s">
        <v>3629</v>
      </c>
      <c r="C646" s="964" t="s">
        <v>1595</v>
      </c>
      <c r="D646" s="965">
        <v>11.1</v>
      </c>
      <c r="E646" s="757"/>
      <c r="F646" s="757"/>
      <c r="G646" s="757"/>
      <c r="H646" s="757"/>
      <c r="I646" s="757"/>
    </row>
    <row r="647" spans="1:9" ht="15.75" customHeight="1">
      <c r="A647" s="963">
        <v>96014</v>
      </c>
      <c r="B647" s="963" t="s">
        <v>3630</v>
      </c>
      <c r="C647" s="964" t="s">
        <v>1595</v>
      </c>
      <c r="D647" s="965">
        <v>44.92</v>
      </c>
      <c r="E647" s="757"/>
      <c r="F647" s="757"/>
      <c r="G647" s="757"/>
      <c r="H647" s="757"/>
      <c r="I647" s="757"/>
    </row>
    <row r="648" spans="1:9" ht="15.75" customHeight="1">
      <c r="A648" s="963">
        <v>96021</v>
      </c>
      <c r="B648" s="963" t="s">
        <v>3631</v>
      </c>
      <c r="C648" s="964" t="s">
        <v>1595</v>
      </c>
      <c r="D648" s="965">
        <v>44.63</v>
      </c>
      <c r="E648" s="757"/>
      <c r="F648" s="757"/>
      <c r="G648" s="757"/>
      <c r="H648" s="757"/>
      <c r="I648" s="757"/>
    </row>
    <row r="649" spans="1:9" ht="15.75" customHeight="1">
      <c r="A649" s="963">
        <v>96029</v>
      </c>
      <c r="B649" s="963" t="s">
        <v>3632</v>
      </c>
      <c r="C649" s="964" t="s">
        <v>1595</v>
      </c>
      <c r="D649" s="965">
        <v>38.880000000000003</v>
      </c>
      <c r="E649" s="757"/>
      <c r="F649" s="757"/>
      <c r="G649" s="757"/>
      <c r="H649" s="757"/>
      <c r="I649" s="757"/>
    </row>
    <row r="650" spans="1:9" ht="15.75" customHeight="1">
      <c r="A650" s="963">
        <v>96036</v>
      </c>
      <c r="B650" s="963" t="s">
        <v>3633</v>
      </c>
      <c r="C650" s="964" t="s">
        <v>1595</v>
      </c>
      <c r="D650" s="965">
        <v>54.48</v>
      </c>
      <c r="E650" s="757"/>
      <c r="F650" s="757"/>
      <c r="G650" s="757"/>
      <c r="H650" s="757"/>
      <c r="I650" s="757"/>
    </row>
    <row r="651" spans="1:9" ht="15.75" customHeight="1">
      <c r="A651" s="963">
        <v>96155</v>
      </c>
      <c r="B651" s="963" t="s">
        <v>3634</v>
      </c>
      <c r="C651" s="964" t="s">
        <v>1595</v>
      </c>
      <c r="D651" s="965">
        <v>39.17</v>
      </c>
      <c r="E651" s="757"/>
      <c r="F651" s="757"/>
      <c r="G651" s="757"/>
      <c r="H651" s="757"/>
      <c r="I651" s="757"/>
    </row>
    <row r="652" spans="1:9" ht="15.75" customHeight="1">
      <c r="A652" s="963">
        <v>96156</v>
      </c>
      <c r="B652" s="963" t="s">
        <v>3635</v>
      </c>
      <c r="C652" s="964" t="s">
        <v>1595</v>
      </c>
      <c r="D652" s="965">
        <v>47.65</v>
      </c>
      <c r="E652" s="757"/>
      <c r="F652" s="757"/>
      <c r="G652" s="757"/>
      <c r="H652" s="757"/>
      <c r="I652" s="757"/>
    </row>
    <row r="653" spans="1:9" ht="15.75" customHeight="1">
      <c r="A653" s="963">
        <v>96159</v>
      </c>
      <c r="B653" s="963" t="s">
        <v>3636</v>
      </c>
      <c r="C653" s="964" t="s">
        <v>1595</v>
      </c>
      <c r="D653" s="965">
        <v>74.599999999999994</v>
      </c>
      <c r="E653" s="757"/>
      <c r="F653" s="757"/>
      <c r="G653" s="757"/>
      <c r="H653" s="757"/>
      <c r="I653" s="757"/>
    </row>
    <row r="654" spans="1:9" ht="15.75" customHeight="1">
      <c r="A654" s="963">
        <v>96246</v>
      </c>
      <c r="B654" s="963" t="s">
        <v>3637</v>
      </c>
      <c r="C654" s="964" t="s">
        <v>1595</v>
      </c>
      <c r="D654" s="965">
        <v>44.53</v>
      </c>
      <c r="E654" s="757"/>
      <c r="F654" s="757"/>
      <c r="G654" s="757"/>
      <c r="H654" s="757"/>
      <c r="I654" s="757"/>
    </row>
    <row r="655" spans="1:9" ht="15.75" customHeight="1">
      <c r="A655" s="963">
        <v>96464</v>
      </c>
      <c r="B655" s="963" t="s">
        <v>3638</v>
      </c>
      <c r="C655" s="964" t="s">
        <v>1595</v>
      </c>
      <c r="D655" s="965">
        <v>79.56</v>
      </c>
      <c r="E655" s="757"/>
      <c r="F655" s="757"/>
      <c r="G655" s="757"/>
      <c r="H655" s="757"/>
      <c r="I655" s="757"/>
    </row>
    <row r="656" spans="1:9" ht="15.75" customHeight="1">
      <c r="A656" s="963">
        <v>98765</v>
      </c>
      <c r="B656" s="963" t="s">
        <v>3639</v>
      </c>
      <c r="C656" s="964" t="s">
        <v>1595</v>
      </c>
      <c r="D656" s="965">
        <v>0.06</v>
      </c>
      <c r="E656" s="757"/>
      <c r="F656" s="757"/>
      <c r="G656" s="757"/>
      <c r="H656" s="757"/>
      <c r="I656" s="757"/>
    </row>
    <row r="657" spans="1:9" ht="15.75" customHeight="1">
      <c r="A657" s="963">
        <v>99834</v>
      </c>
      <c r="B657" s="963" t="s">
        <v>3640</v>
      </c>
      <c r="C657" s="964" t="s">
        <v>1595</v>
      </c>
      <c r="D657" s="965">
        <v>0.19</v>
      </c>
      <c r="E657" s="757"/>
      <c r="F657" s="757"/>
      <c r="G657" s="757"/>
      <c r="H657" s="757"/>
      <c r="I657" s="757"/>
    </row>
    <row r="658" spans="1:9" ht="15.75" customHeight="1">
      <c r="A658" s="963">
        <v>100642</v>
      </c>
      <c r="B658" s="963" t="s">
        <v>3641</v>
      </c>
      <c r="C658" s="964" t="s">
        <v>1595</v>
      </c>
      <c r="D658" s="965">
        <v>159.52000000000001</v>
      </c>
      <c r="E658" s="757"/>
      <c r="F658" s="757"/>
      <c r="G658" s="757"/>
      <c r="H658" s="757"/>
      <c r="I658" s="757"/>
    </row>
    <row r="659" spans="1:9" ht="15.75" customHeight="1">
      <c r="A659" s="963">
        <v>100648</v>
      </c>
      <c r="B659" s="963" t="s">
        <v>3642</v>
      </c>
      <c r="C659" s="964" t="s">
        <v>1595</v>
      </c>
      <c r="D659" s="965">
        <v>391.48</v>
      </c>
      <c r="E659" s="757"/>
      <c r="F659" s="757"/>
      <c r="G659" s="757"/>
      <c r="H659" s="757"/>
      <c r="I659" s="757"/>
    </row>
    <row r="660" spans="1:9" ht="15.75" customHeight="1">
      <c r="A660" s="963">
        <v>102274</v>
      </c>
      <c r="B660" s="963" t="s">
        <v>3643</v>
      </c>
      <c r="C660" s="964" t="s">
        <v>1595</v>
      </c>
      <c r="D660" s="965">
        <v>15.62</v>
      </c>
      <c r="E660" s="757"/>
      <c r="F660" s="757"/>
      <c r="G660" s="757"/>
      <c r="H660" s="757"/>
      <c r="I660" s="757"/>
    </row>
    <row r="661" spans="1:9" ht="15.75" customHeight="1">
      <c r="A661" s="963">
        <v>104092</v>
      </c>
      <c r="B661" s="963" t="s">
        <v>3644</v>
      </c>
      <c r="C661" s="964" t="s">
        <v>1595</v>
      </c>
      <c r="D661" s="965">
        <v>0.18</v>
      </c>
      <c r="E661" s="757"/>
      <c r="F661" s="757"/>
      <c r="G661" s="757"/>
      <c r="H661" s="757"/>
      <c r="I661" s="757"/>
    </row>
    <row r="662" spans="1:9" ht="15.75" customHeight="1">
      <c r="A662" s="963">
        <v>104098</v>
      </c>
      <c r="B662" s="963" t="s">
        <v>3645</v>
      </c>
      <c r="C662" s="964" t="s">
        <v>1595</v>
      </c>
      <c r="D662" s="965">
        <v>0.26</v>
      </c>
      <c r="E662" s="757"/>
      <c r="F662" s="757"/>
      <c r="G662" s="757"/>
      <c r="H662" s="757"/>
      <c r="I662" s="757"/>
    </row>
    <row r="663" spans="1:9" ht="15.75" customHeight="1">
      <c r="A663" s="963">
        <v>5089</v>
      </c>
      <c r="B663" s="963" t="s">
        <v>3646</v>
      </c>
      <c r="C663" s="964" t="s">
        <v>1522</v>
      </c>
      <c r="D663" s="965">
        <v>41.26</v>
      </c>
      <c r="E663" s="757"/>
      <c r="F663" s="757"/>
      <c r="G663" s="757"/>
      <c r="H663" s="757"/>
      <c r="I663" s="757"/>
    </row>
    <row r="664" spans="1:9" ht="15.75" customHeight="1">
      <c r="A664" s="963">
        <v>5627</v>
      </c>
      <c r="B664" s="963" t="s">
        <v>3647</v>
      </c>
      <c r="C664" s="964" t="s">
        <v>1522</v>
      </c>
      <c r="D664" s="965">
        <v>47.6</v>
      </c>
      <c r="E664" s="757"/>
      <c r="F664" s="757"/>
      <c r="G664" s="757"/>
      <c r="H664" s="757"/>
      <c r="I664" s="757"/>
    </row>
    <row r="665" spans="1:9" ht="15.75" customHeight="1">
      <c r="A665" s="963">
        <v>5628</v>
      </c>
      <c r="B665" s="963" t="s">
        <v>3648</v>
      </c>
      <c r="C665" s="964" t="s">
        <v>1522</v>
      </c>
      <c r="D665" s="965">
        <v>6.46</v>
      </c>
      <c r="E665" s="757"/>
      <c r="F665" s="757"/>
      <c r="G665" s="757"/>
      <c r="H665" s="757"/>
      <c r="I665" s="757"/>
    </row>
    <row r="666" spans="1:9" ht="15.75" customHeight="1">
      <c r="A666" s="963">
        <v>5629</v>
      </c>
      <c r="B666" s="963" t="s">
        <v>3649</v>
      </c>
      <c r="C666" s="964" t="s">
        <v>1522</v>
      </c>
      <c r="D666" s="965">
        <v>59.5</v>
      </c>
      <c r="E666" s="757"/>
      <c r="F666" s="757"/>
      <c r="G666" s="757"/>
      <c r="H666" s="757"/>
      <c r="I666" s="757"/>
    </row>
    <row r="667" spans="1:9" ht="15.75" customHeight="1">
      <c r="A667" s="963">
        <v>5630</v>
      </c>
      <c r="B667" s="963" t="s">
        <v>3650</v>
      </c>
      <c r="C667" s="964" t="s">
        <v>1522</v>
      </c>
      <c r="D667" s="965">
        <v>67.95</v>
      </c>
      <c r="E667" s="757"/>
      <c r="F667" s="757"/>
      <c r="G667" s="757"/>
      <c r="H667" s="757"/>
      <c r="I667" s="757"/>
    </row>
    <row r="668" spans="1:9" ht="15.75" customHeight="1">
      <c r="A668" s="963">
        <v>5658</v>
      </c>
      <c r="B668" s="963" t="s">
        <v>3651</v>
      </c>
      <c r="C668" s="964" t="s">
        <v>1522</v>
      </c>
      <c r="D668" s="965">
        <v>2.78</v>
      </c>
      <c r="E668" s="757"/>
      <c r="F668" s="757"/>
      <c r="G668" s="757"/>
      <c r="H668" s="757"/>
      <c r="I668" s="757"/>
    </row>
    <row r="669" spans="1:9" ht="15.75" customHeight="1">
      <c r="A669" s="963">
        <v>5664</v>
      </c>
      <c r="B669" s="963" t="s">
        <v>3652</v>
      </c>
      <c r="C669" s="964" t="s">
        <v>1522</v>
      </c>
      <c r="D669" s="965">
        <v>33.74</v>
      </c>
      <c r="E669" s="757"/>
      <c r="F669" s="757"/>
      <c r="G669" s="757"/>
      <c r="H669" s="757"/>
      <c r="I669" s="757"/>
    </row>
    <row r="670" spans="1:9" ht="15.75" customHeight="1">
      <c r="A670" s="963">
        <v>5667</v>
      </c>
      <c r="B670" s="963" t="s">
        <v>3653</v>
      </c>
      <c r="C670" s="964" t="s">
        <v>1522</v>
      </c>
      <c r="D670" s="965">
        <v>30</v>
      </c>
      <c r="E670" s="757"/>
      <c r="F670" s="757"/>
      <c r="G670" s="757"/>
      <c r="H670" s="757"/>
      <c r="I670" s="757"/>
    </row>
    <row r="671" spans="1:9" ht="15.75" customHeight="1">
      <c r="A671" s="963">
        <v>5668</v>
      </c>
      <c r="B671" s="963" t="s">
        <v>3654</v>
      </c>
      <c r="C671" s="964" t="s">
        <v>1522</v>
      </c>
      <c r="D671" s="965">
        <v>48.33</v>
      </c>
      <c r="E671" s="757"/>
      <c r="F671" s="757"/>
      <c r="G671" s="757"/>
      <c r="H671" s="757"/>
      <c r="I671" s="757"/>
    </row>
    <row r="672" spans="1:9" ht="15.75" customHeight="1">
      <c r="A672" s="963">
        <v>5674</v>
      </c>
      <c r="B672" s="963" t="s">
        <v>3655</v>
      </c>
      <c r="C672" s="964" t="s">
        <v>1522</v>
      </c>
      <c r="D672" s="965">
        <v>39.69</v>
      </c>
      <c r="E672" s="757"/>
      <c r="F672" s="757"/>
      <c r="G672" s="757"/>
      <c r="H672" s="757"/>
      <c r="I672" s="757"/>
    </row>
    <row r="673" spans="1:9" ht="15.75" customHeight="1">
      <c r="A673" s="963">
        <v>5692</v>
      </c>
      <c r="B673" s="963" t="s">
        <v>3656</v>
      </c>
      <c r="C673" s="964" t="s">
        <v>1522</v>
      </c>
      <c r="D673" s="965">
        <v>0.22</v>
      </c>
      <c r="E673" s="757"/>
      <c r="F673" s="757"/>
      <c r="G673" s="757"/>
      <c r="H673" s="757"/>
      <c r="I673" s="757"/>
    </row>
    <row r="674" spans="1:9" ht="15.75" customHeight="1">
      <c r="A674" s="963">
        <v>5693</v>
      </c>
      <c r="B674" s="963" t="s">
        <v>3657</v>
      </c>
      <c r="C674" s="964" t="s">
        <v>1522</v>
      </c>
      <c r="D674" s="965">
        <v>16.440000000000001</v>
      </c>
      <c r="E674" s="757"/>
      <c r="F674" s="757"/>
      <c r="G674" s="757"/>
      <c r="H674" s="757"/>
      <c r="I674" s="757"/>
    </row>
    <row r="675" spans="1:9" ht="15.75" customHeight="1">
      <c r="A675" s="963">
        <v>5695</v>
      </c>
      <c r="B675" s="963" t="s">
        <v>3658</v>
      </c>
      <c r="C675" s="964" t="s">
        <v>1522</v>
      </c>
      <c r="D675" s="965">
        <v>33.119999999999997</v>
      </c>
      <c r="E675" s="757"/>
      <c r="F675" s="757"/>
      <c r="G675" s="757"/>
      <c r="H675" s="757"/>
      <c r="I675" s="757"/>
    </row>
    <row r="676" spans="1:9" ht="15.75" customHeight="1">
      <c r="A676" s="963">
        <v>5703</v>
      </c>
      <c r="B676" s="963" t="s">
        <v>3659</v>
      </c>
      <c r="C676" s="964" t="s">
        <v>1522</v>
      </c>
      <c r="D676" s="965">
        <v>16.66</v>
      </c>
      <c r="E676" s="757"/>
      <c r="F676" s="757"/>
      <c r="G676" s="757"/>
      <c r="H676" s="757"/>
      <c r="I676" s="757"/>
    </row>
    <row r="677" spans="1:9" ht="15.75" customHeight="1">
      <c r="A677" s="963">
        <v>5705</v>
      </c>
      <c r="B677" s="963" t="s">
        <v>3660</v>
      </c>
      <c r="C677" s="964" t="s">
        <v>1522</v>
      </c>
      <c r="D677" s="965">
        <v>31.63</v>
      </c>
      <c r="E677" s="757"/>
      <c r="F677" s="757"/>
      <c r="G677" s="757"/>
      <c r="H677" s="757"/>
      <c r="I677" s="757"/>
    </row>
    <row r="678" spans="1:9" ht="15.75" customHeight="1">
      <c r="A678" s="963">
        <v>5707</v>
      </c>
      <c r="B678" s="963" t="s">
        <v>3661</v>
      </c>
      <c r="C678" s="964" t="s">
        <v>1522</v>
      </c>
      <c r="D678" s="965">
        <v>63.19</v>
      </c>
      <c r="E678" s="757"/>
      <c r="F678" s="757"/>
      <c r="G678" s="757"/>
      <c r="H678" s="757"/>
      <c r="I678" s="757"/>
    </row>
    <row r="679" spans="1:9" ht="15.75" customHeight="1">
      <c r="A679" s="963">
        <v>5710</v>
      </c>
      <c r="B679" s="963" t="s">
        <v>3662</v>
      </c>
      <c r="C679" s="964" t="s">
        <v>1522</v>
      </c>
      <c r="D679" s="965">
        <v>149.82</v>
      </c>
      <c r="E679" s="757"/>
      <c r="F679" s="757"/>
      <c r="G679" s="757"/>
      <c r="H679" s="757"/>
      <c r="I679" s="757"/>
    </row>
    <row r="680" spans="1:9" ht="15.75" customHeight="1">
      <c r="A680" s="963">
        <v>5711</v>
      </c>
      <c r="B680" s="963" t="s">
        <v>3663</v>
      </c>
      <c r="C680" s="964" t="s">
        <v>1522</v>
      </c>
      <c r="D680" s="965">
        <v>93.89</v>
      </c>
      <c r="E680" s="757"/>
      <c r="F680" s="757"/>
      <c r="G680" s="757"/>
      <c r="H680" s="757"/>
      <c r="I680" s="757"/>
    </row>
    <row r="681" spans="1:9" ht="15.75" customHeight="1">
      <c r="A681" s="963">
        <v>5714</v>
      </c>
      <c r="B681" s="963" t="s">
        <v>3664</v>
      </c>
      <c r="C681" s="964" t="s">
        <v>1522</v>
      </c>
      <c r="D681" s="965">
        <v>15.15</v>
      </c>
      <c r="E681" s="757"/>
      <c r="F681" s="757"/>
      <c r="G681" s="757"/>
      <c r="H681" s="757"/>
      <c r="I681" s="757"/>
    </row>
    <row r="682" spans="1:9" ht="15.75" customHeight="1">
      <c r="A682" s="963">
        <v>5715</v>
      </c>
      <c r="B682" s="963" t="s">
        <v>3665</v>
      </c>
      <c r="C682" s="964" t="s">
        <v>1522</v>
      </c>
      <c r="D682" s="965">
        <v>71.05</v>
      </c>
      <c r="E682" s="757"/>
      <c r="F682" s="757"/>
      <c r="G682" s="757"/>
      <c r="H682" s="757"/>
      <c r="I682" s="757"/>
    </row>
    <row r="683" spans="1:9" ht="15.75" customHeight="1">
      <c r="A683" s="963">
        <v>5718</v>
      </c>
      <c r="B683" s="963" t="s">
        <v>3666</v>
      </c>
      <c r="C683" s="964" t="s">
        <v>1522</v>
      </c>
      <c r="D683" s="965">
        <v>112.06</v>
      </c>
      <c r="E683" s="757"/>
      <c r="F683" s="757"/>
      <c r="G683" s="757"/>
      <c r="H683" s="757"/>
      <c r="I683" s="757"/>
    </row>
    <row r="684" spans="1:9" ht="15.75" customHeight="1">
      <c r="A684" s="963">
        <v>5721</v>
      </c>
      <c r="B684" s="963" t="s">
        <v>3667</v>
      </c>
      <c r="C684" s="964" t="s">
        <v>1522</v>
      </c>
      <c r="D684" s="965">
        <v>98.87</v>
      </c>
      <c r="E684" s="757"/>
      <c r="F684" s="757"/>
      <c r="G684" s="757"/>
      <c r="H684" s="757"/>
      <c r="I684" s="757"/>
    </row>
    <row r="685" spans="1:9" ht="15.75" customHeight="1">
      <c r="A685" s="963">
        <v>5722</v>
      </c>
      <c r="B685" s="963" t="s">
        <v>3668</v>
      </c>
      <c r="C685" s="964" t="s">
        <v>1522</v>
      </c>
      <c r="D685" s="965">
        <v>228.67</v>
      </c>
      <c r="E685" s="757"/>
      <c r="F685" s="757"/>
      <c r="G685" s="757"/>
      <c r="H685" s="757"/>
      <c r="I685" s="757"/>
    </row>
    <row r="686" spans="1:9" ht="15.75" customHeight="1">
      <c r="A686" s="963">
        <v>5724</v>
      </c>
      <c r="B686" s="963" t="s">
        <v>3669</v>
      </c>
      <c r="C686" s="964" t="s">
        <v>1522</v>
      </c>
      <c r="D686" s="965">
        <v>57.89</v>
      </c>
      <c r="E686" s="757"/>
      <c r="F686" s="757"/>
      <c r="G686" s="757"/>
      <c r="H686" s="757"/>
      <c r="I686" s="757"/>
    </row>
    <row r="687" spans="1:9" ht="15.75" customHeight="1">
      <c r="A687" s="963">
        <v>5727</v>
      </c>
      <c r="B687" s="963" t="s">
        <v>3670</v>
      </c>
      <c r="C687" s="964" t="s">
        <v>1522</v>
      </c>
      <c r="D687" s="965">
        <v>11.98</v>
      </c>
      <c r="E687" s="757"/>
      <c r="F687" s="757"/>
      <c r="G687" s="757"/>
      <c r="H687" s="757"/>
      <c r="I687" s="757"/>
    </row>
    <row r="688" spans="1:9" ht="15.75" customHeight="1">
      <c r="A688" s="963">
        <v>5729</v>
      </c>
      <c r="B688" s="963" t="s">
        <v>3671</v>
      </c>
      <c r="C688" s="964" t="s">
        <v>1522</v>
      </c>
      <c r="D688" s="965">
        <v>48.73</v>
      </c>
      <c r="E688" s="757"/>
      <c r="F688" s="757"/>
      <c r="G688" s="757"/>
      <c r="H688" s="757"/>
      <c r="I688" s="757"/>
    </row>
    <row r="689" spans="1:9" ht="15.75" customHeight="1">
      <c r="A689" s="963">
        <v>5730</v>
      </c>
      <c r="B689" s="963" t="s">
        <v>3672</v>
      </c>
      <c r="C689" s="964" t="s">
        <v>1522</v>
      </c>
      <c r="D689" s="965">
        <v>43.09</v>
      </c>
      <c r="E689" s="757"/>
      <c r="F689" s="757"/>
      <c r="G689" s="757"/>
      <c r="H689" s="757"/>
      <c r="I689" s="757"/>
    </row>
    <row r="690" spans="1:9" ht="15.75" customHeight="1">
      <c r="A690" s="963">
        <v>5735</v>
      </c>
      <c r="B690" s="963" t="s">
        <v>3673</v>
      </c>
      <c r="C690" s="964" t="s">
        <v>1522</v>
      </c>
      <c r="D690" s="965">
        <v>32.549999999999997</v>
      </c>
      <c r="E690" s="757"/>
      <c r="F690" s="757"/>
      <c r="G690" s="757"/>
      <c r="H690" s="757"/>
      <c r="I690" s="757"/>
    </row>
    <row r="691" spans="1:9" ht="15.75" customHeight="1">
      <c r="A691" s="963">
        <v>5736</v>
      </c>
      <c r="B691" s="963" t="s">
        <v>3674</v>
      </c>
      <c r="C691" s="964" t="s">
        <v>1522</v>
      </c>
      <c r="D691" s="965">
        <v>44.04</v>
      </c>
      <c r="E691" s="757"/>
      <c r="F691" s="757"/>
      <c r="G691" s="757"/>
      <c r="H691" s="757"/>
      <c r="I691" s="757"/>
    </row>
    <row r="692" spans="1:9" ht="15.75" customHeight="1">
      <c r="A692" s="963">
        <v>5738</v>
      </c>
      <c r="B692" s="963" t="s">
        <v>3675</v>
      </c>
      <c r="C692" s="964" t="s">
        <v>1522</v>
      </c>
      <c r="D692" s="965">
        <v>43.33</v>
      </c>
      <c r="E692" s="757"/>
      <c r="F692" s="757"/>
      <c r="G692" s="757"/>
      <c r="H692" s="757"/>
      <c r="I692" s="757"/>
    </row>
    <row r="693" spans="1:9" ht="15.75" customHeight="1">
      <c r="A693" s="963">
        <v>5739</v>
      </c>
      <c r="B693" s="963" t="s">
        <v>3676</v>
      </c>
      <c r="C693" s="964" t="s">
        <v>1522</v>
      </c>
      <c r="D693" s="965">
        <v>54.23</v>
      </c>
      <c r="E693" s="757"/>
      <c r="F693" s="757"/>
      <c r="G693" s="757"/>
      <c r="H693" s="757"/>
      <c r="I693" s="757"/>
    </row>
    <row r="694" spans="1:9" ht="15.75" customHeight="1">
      <c r="A694" s="963">
        <v>5741</v>
      </c>
      <c r="B694" s="963" t="s">
        <v>3677</v>
      </c>
      <c r="C694" s="964" t="s">
        <v>1522</v>
      </c>
      <c r="D694" s="965">
        <v>41.85</v>
      </c>
      <c r="E694" s="757"/>
      <c r="F694" s="757"/>
      <c r="G694" s="757"/>
      <c r="H694" s="757"/>
      <c r="I694" s="757"/>
    </row>
    <row r="695" spans="1:9" ht="15.75" customHeight="1">
      <c r="A695" s="963">
        <v>5742</v>
      </c>
      <c r="B695" s="963" t="s">
        <v>3678</v>
      </c>
      <c r="C695" s="964" t="s">
        <v>1522</v>
      </c>
      <c r="D695" s="965">
        <v>29.08</v>
      </c>
      <c r="E695" s="757"/>
      <c r="F695" s="757"/>
      <c r="G695" s="757"/>
      <c r="H695" s="757"/>
      <c r="I695" s="757"/>
    </row>
    <row r="696" spans="1:9" ht="15.75" customHeight="1">
      <c r="A696" s="963">
        <v>5747</v>
      </c>
      <c r="B696" s="963" t="s">
        <v>3679</v>
      </c>
      <c r="C696" s="964" t="s">
        <v>1522</v>
      </c>
      <c r="D696" s="965">
        <v>166.77</v>
      </c>
      <c r="E696" s="757"/>
      <c r="F696" s="757"/>
      <c r="G696" s="757"/>
      <c r="H696" s="757"/>
      <c r="I696" s="757"/>
    </row>
    <row r="697" spans="1:9" ht="15.75" customHeight="1">
      <c r="A697" s="963">
        <v>5751</v>
      </c>
      <c r="B697" s="963" t="s">
        <v>3680</v>
      </c>
      <c r="C697" s="964" t="s">
        <v>1522</v>
      </c>
      <c r="D697" s="965">
        <v>27.01</v>
      </c>
      <c r="E697" s="757"/>
      <c r="F697" s="757"/>
      <c r="G697" s="757"/>
      <c r="H697" s="757"/>
      <c r="I697" s="757"/>
    </row>
    <row r="698" spans="1:9" ht="15.75" customHeight="1">
      <c r="A698" s="963">
        <v>5754</v>
      </c>
      <c r="B698" s="963" t="s">
        <v>3681</v>
      </c>
      <c r="C698" s="964" t="s">
        <v>1522</v>
      </c>
      <c r="D698" s="965">
        <v>29.65</v>
      </c>
      <c r="E698" s="757"/>
      <c r="F698" s="757"/>
      <c r="G698" s="757"/>
      <c r="H698" s="757"/>
      <c r="I698" s="757"/>
    </row>
    <row r="699" spans="1:9" ht="15.75" customHeight="1">
      <c r="A699" s="963">
        <v>5763</v>
      </c>
      <c r="B699" s="963" t="s">
        <v>3682</v>
      </c>
      <c r="C699" s="964" t="s">
        <v>1522</v>
      </c>
      <c r="D699" s="965">
        <v>43.08</v>
      </c>
      <c r="E699" s="757"/>
      <c r="F699" s="757"/>
      <c r="G699" s="757"/>
      <c r="H699" s="757"/>
      <c r="I699" s="757"/>
    </row>
    <row r="700" spans="1:9" ht="15.75" customHeight="1">
      <c r="A700" s="963">
        <v>5765</v>
      </c>
      <c r="B700" s="963" t="s">
        <v>3683</v>
      </c>
      <c r="C700" s="964" t="s">
        <v>1522</v>
      </c>
      <c r="D700" s="965">
        <v>4.54</v>
      </c>
      <c r="E700" s="757"/>
      <c r="F700" s="757"/>
      <c r="G700" s="757"/>
      <c r="H700" s="757"/>
      <c r="I700" s="757"/>
    </row>
    <row r="701" spans="1:9" ht="15.75" customHeight="1">
      <c r="A701" s="963">
        <v>5766</v>
      </c>
      <c r="B701" s="963" t="s">
        <v>3684</v>
      </c>
      <c r="C701" s="964" t="s">
        <v>1522</v>
      </c>
      <c r="D701" s="965">
        <v>2.29</v>
      </c>
      <c r="E701" s="757"/>
      <c r="F701" s="757"/>
      <c r="G701" s="757"/>
      <c r="H701" s="757"/>
      <c r="I701" s="757"/>
    </row>
    <row r="702" spans="1:9" ht="15.75" customHeight="1">
      <c r="A702" s="963">
        <v>5779</v>
      </c>
      <c r="B702" s="963" t="s">
        <v>3685</v>
      </c>
      <c r="C702" s="964" t="s">
        <v>1522</v>
      </c>
      <c r="D702" s="965">
        <v>76.38</v>
      </c>
      <c r="E702" s="757"/>
      <c r="F702" s="757"/>
      <c r="G702" s="757"/>
      <c r="H702" s="757"/>
      <c r="I702" s="757"/>
    </row>
    <row r="703" spans="1:9" ht="15.75" customHeight="1">
      <c r="A703" s="963">
        <v>5787</v>
      </c>
      <c r="B703" s="963" t="s">
        <v>3686</v>
      </c>
      <c r="C703" s="964" t="s">
        <v>1522</v>
      </c>
      <c r="D703" s="965">
        <v>74.2</v>
      </c>
      <c r="E703" s="757"/>
      <c r="F703" s="757"/>
      <c r="G703" s="757"/>
      <c r="H703" s="757"/>
      <c r="I703" s="757"/>
    </row>
    <row r="704" spans="1:9" ht="15.75" customHeight="1">
      <c r="A704" s="963">
        <v>5797</v>
      </c>
      <c r="B704" s="963" t="s">
        <v>3687</v>
      </c>
      <c r="C704" s="964" t="s">
        <v>1522</v>
      </c>
      <c r="D704" s="965">
        <v>6.15</v>
      </c>
      <c r="E704" s="757"/>
      <c r="F704" s="757"/>
      <c r="G704" s="757"/>
      <c r="H704" s="757"/>
      <c r="I704" s="757"/>
    </row>
    <row r="705" spans="1:9" ht="15.75" customHeight="1">
      <c r="A705" s="963">
        <v>5800</v>
      </c>
      <c r="B705" s="963" t="s">
        <v>3688</v>
      </c>
      <c r="C705" s="964" t="s">
        <v>1522</v>
      </c>
      <c r="D705" s="965">
        <v>0.32</v>
      </c>
      <c r="E705" s="757"/>
      <c r="F705" s="757"/>
      <c r="G705" s="757"/>
      <c r="H705" s="757"/>
      <c r="I705" s="757"/>
    </row>
    <row r="706" spans="1:9" ht="15.75" customHeight="1">
      <c r="A706" s="963">
        <v>7032</v>
      </c>
      <c r="B706" s="963" t="s">
        <v>3689</v>
      </c>
      <c r="C706" s="964" t="s">
        <v>1522</v>
      </c>
      <c r="D706" s="965">
        <v>4.54</v>
      </c>
      <c r="E706" s="757"/>
      <c r="F706" s="757"/>
      <c r="G706" s="757"/>
      <c r="H706" s="757"/>
      <c r="I706" s="757"/>
    </row>
    <row r="707" spans="1:9" ht="15.75" customHeight="1">
      <c r="A707" s="963">
        <v>7033</v>
      </c>
      <c r="B707" s="963" t="s">
        <v>3690</v>
      </c>
      <c r="C707" s="964" t="s">
        <v>1522</v>
      </c>
      <c r="D707" s="965">
        <v>0.8</v>
      </c>
      <c r="E707" s="757"/>
      <c r="F707" s="757"/>
      <c r="G707" s="757"/>
      <c r="H707" s="757"/>
      <c r="I707" s="757"/>
    </row>
    <row r="708" spans="1:9" ht="15.75" customHeight="1">
      <c r="A708" s="963">
        <v>7034</v>
      </c>
      <c r="B708" s="963" t="s">
        <v>3691</v>
      </c>
      <c r="C708" s="964" t="s">
        <v>1522</v>
      </c>
      <c r="D708" s="965">
        <v>5.67</v>
      </c>
      <c r="E708" s="757"/>
      <c r="F708" s="757"/>
      <c r="G708" s="757"/>
      <c r="H708" s="757"/>
      <c r="I708" s="757"/>
    </row>
    <row r="709" spans="1:9" ht="15.75" customHeight="1">
      <c r="A709" s="963">
        <v>7035</v>
      </c>
      <c r="B709" s="963" t="s">
        <v>3692</v>
      </c>
      <c r="C709" s="964" t="s">
        <v>1522</v>
      </c>
      <c r="D709" s="965">
        <v>270.44</v>
      </c>
      <c r="E709" s="757"/>
      <c r="F709" s="757"/>
      <c r="G709" s="757"/>
      <c r="H709" s="757"/>
      <c r="I709" s="757"/>
    </row>
    <row r="710" spans="1:9" ht="15.75" customHeight="1">
      <c r="A710" s="963">
        <v>7038</v>
      </c>
      <c r="B710" s="963" t="s">
        <v>3693</v>
      </c>
      <c r="C710" s="964" t="s">
        <v>1522</v>
      </c>
      <c r="D710" s="965">
        <v>49.56</v>
      </c>
      <c r="E710" s="757"/>
      <c r="F710" s="757"/>
      <c r="G710" s="757"/>
      <c r="H710" s="757"/>
      <c r="I710" s="757"/>
    </row>
    <row r="711" spans="1:9" ht="15.75" customHeight="1">
      <c r="A711" s="963">
        <v>7039</v>
      </c>
      <c r="B711" s="963" t="s">
        <v>3694</v>
      </c>
      <c r="C711" s="964" t="s">
        <v>1522</v>
      </c>
      <c r="D711" s="965">
        <v>6.88</v>
      </c>
      <c r="E711" s="757"/>
      <c r="F711" s="757"/>
      <c r="G711" s="757"/>
      <c r="H711" s="757"/>
      <c r="I711" s="757"/>
    </row>
    <row r="712" spans="1:9" ht="15.75" customHeight="1">
      <c r="A712" s="963">
        <v>7040</v>
      </c>
      <c r="B712" s="963" t="s">
        <v>3695</v>
      </c>
      <c r="C712" s="964" t="s">
        <v>1522</v>
      </c>
      <c r="D712" s="965">
        <v>62.03</v>
      </c>
      <c r="E712" s="757"/>
      <c r="F712" s="757"/>
      <c r="G712" s="757"/>
      <c r="H712" s="757"/>
      <c r="I712" s="757"/>
    </row>
    <row r="713" spans="1:9" ht="15.75" customHeight="1">
      <c r="A713" s="963">
        <v>7044</v>
      </c>
      <c r="B713" s="963" t="s">
        <v>3696</v>
      </c>
      <c r="C713" s="964" t="s">
        <v>1522</v>
      </c>
      <c r="D713" s="965">
        <v>0.25</v>
      </c>
      <c r="E713" s="757"/>
      <c r="F713" s="757"/>
      <c r="G713" s="757"/>
      <c r="H713" s="757"/>
      <c r="I713" s="757"/>
    </row>
    <row r="714" spans="1:9" ht="15.75" customHeight="1">
      <c r="A714" s="963">
        <v>7045</v>
      </c>
      <c r="B714" s="963" t="s">
        <v>3697</v>
      </c>
      <c r="C714" s="964" t="s">
        <v>1522</v>
      </c>
      <c r="D714" s="965">
        <v>0.02</v>
      </c>
      <c r="E714" s="757"/>
      <c r="F714" s="757"/>
      <c r="G714" s="757"/>
      <c r="H714" s="757"/>
      <c r="I714" s="757"/>
    </row>
    <row r="715" spans="1:9" ht="15.75" customHeight="1">
      <c r="A715" s="963">
        <v>7046</v>
      </c>
      <c r="B715" s="963" t="s">
        <v>3698</v>
      </c>
      <c r="C715" s="964" t="s">
        <v>1522</v>
      </c>
      <c r="D715" s="965">
        <v>0.27</v>
      </c>
      <c r="E715" s="757"/>
      <c r="F715" s="757"/>
      <c r="G715" s="757"/>
      <c r="H715" s="757"/>
      <c r="I715" s="757"/>
    </row>
    <row r="716" spans="1:9" ht="15.75" customHeight="1">
      <c r="A716" s="963">
        <v>7047</v>
      </c>
      <c r="B716" s="963" t="s">
        <v>3699</v>
      </c>
      <c r="C716" s="964" t="s">
        <v>1522</v>
      </c>
      <c r="D716" s="965">
        <v>19.399999999999999</v>
      </c>
      <c r="E716" s="757"/>
      <c r="F716" s="757"/>
      <c r="G716" s="757"/>
      <c r="H716" s="757"/>
      <c r="I716" s="757"/>
    </row>
    <row r="717" spans="1:9" ht="15.75" customHeight="1">
      <c r="A717" s="963">
        <v>7051</v>
      </c>
      <c r="B717" s="963" t="s">
        <v>3700</v>
      </c>
      <c r="C717" s="964" t="s">
        <v>1522</v>
      </c>
      <c r="D717" s="965">
        <v>43.96</v>
      </c>
      <c r="E717" s="757"/>
      <c r="F717" s="757"/>
      <c r="G717" s="757"/>
      <c r="H717" s="757"/>
      <c r="I717" s="757"/>
    </row>
    <row r="718" spans="1:9" ht="15.75" customHeight="1">
      <c r="A718" s="963">
        <v>7052</v>
      </c>
      <c r="B718" s="963" t="s">
        <v>3701</v>
      </c>
      <c r="C718" s="964" t="s">
        <v>1522</v>
      </c>
      <c r="D718" s="965">
        <v>6.1</v>
      </c>
      <c r="E718" s="757"/>
      <c r="F718" s="757"/>
      <c r="G718" s="757"/>
      <c r="H718" s="757"/>
      <c r="I718" s="757"/>
    </row>
    <row r="719" spans="1:9" ht="15.75" customHeight="1">
      <c r="A719" s="963">
        <v>7053</v>
      </c>
      <c r="B719" s="963" t="s">
        <v>3702</v>
      </c>
      <c r="C719" s="964" t="s">
        <v>1522</v>
      </c>
      <c r="D719" s="965">
        <v>55.02</v>
      </c>
      <c r="E719" s="757"/>
      <c r="F719" s="757"/>
      <c r="G719" s="757"/>
      <c r="H719" s="757"/>
      <c r="I719" s="757"/>
    </row>
    <row r="720" spans="1:9" ht="15.75" customHeight="1">
      <c r="A720" s="963">
        <v>7054</v>
      </c>
      <c r="B720" s="963" t="s">
        <v>3703</v>
      </c>
      <c r="C720" s="964" t="s">
        <v>1522</v>
      </c>
      <c r="D720" s="965">
        <v>94.14</v>
      </c>
      <c r="E720" s="757"/>
      <c r="F720" s="757"/>
      <c r="G720" s="757"/>
      <c r="H720" s="757"/>
      <c r="I720" s="757"/>
    </row>
    <row r="721" spans="1:9" ht="15.75" customHeight="1">
      <c r="A721" s="963">
        <v>7058</v>
      </c>
      <c r="B721" s="963" t="s">
        <v>3704</v>
      </c>
      <c r="C721" s="964" t="s">
        <v>1522</v>
      </c>
      <c r="D721" s="965">
        <v>19.059999999999999</v>
      </c>
      <c r="E721" s="757"/>
      <c r="F721" s="757"/>
      <c r="G721" s="757"/>
      <c r="H721" s="757"/>
      <c r="I721" s="757"/>
    </row>
    <row r="722" spans="1:9" ht="15.75" customHeight="1">
      <c r="A722" s="963">
        <v>7059</v>
      </c>
      <c r="B722" s="963" t="s">
        <v>3705</v>
      </c>
      <c r="C722" s="964" t="s">
        <v>1522</v>
      </c>
      <c r="D722" s="965">
        <v>3.72</v>
      </c>
      <c r="E722" s="757"/>
      <c r="F722" s="757"/>
      <c r="G722" s="757"/>
      <c r="H722" s="757"/>
      <c r="I722" s="757"/>
    </row>
    <row r="723" spans="1:9" ht="15.75" customHeight="1">
      <c r="A723" s="963">
        <v>7060</v>
      </c>
      <c r="B723" s="963" t="s">
        <v>3706</v>
      </c>
      <c r="C723" s="964" t="s">
        <v>1522</v>
      </c>
      <c r="D723" s="965">
        <v>34.25</v>
      </c>
      <c r="E723" s="757"/>
      <c r="F723" s="757"/>
      <c r="G723" s="757"/>
      <c r="H723" s="757"/>
      <c r="I723" s="757"/>
    </row>
    <row r="724" spans="1:9" ht="15.75" customHeight="1">
      <c r="A724" s="963">
        <v>7061</v>
      </c>
      <c r="B724" s="963" t="s">
        <v>3707</v>
      </c>
      <c r="C724" s="964" t="s">
        <v>1522</v>
      </c>
      <c r="D724" s="965">
        <v>85.94</v>
      </c>
      <c r="E724" s="757"/>
      <c r="F724" s="757"/>
      <c r="G724" s="757"/>
      <c r="H724" s="757"/>
      <c r="I724" s="757"/>
    </row>
    <row r="725" spans="1:9" ht="15.75" customHeight="1">
      <c r="A725" s="963">
        <v>7063</v>
      </c>
      <c r="B725" s="963" t="s">
        <v>3708</v>
      </c>
      <c r="C725" s="964" t="s">
        <v>1522</v>
      </c>
      <c r="D725" s="965">
        <v>18.899999999999999</v>
      </c>
      <c r="E725" s="757"/>
      <c r="F725" s="757"/>
      <c r="G725" s="757"/>
      <c r="H725" s="757"/>
      <c r="I725" s="757"/>
    </row>
    <row r="726" spans="1:9" ht="15.75" customHeight="1">
      <c r="A726" s="963">
        <v>7064</v>
      </c>
      <c r="B726" s="963" t="s">
        <v>3709</v>
      </c>
      <c r="C726" s="964" t="s">
        <v>1522</v>
      </c>
      <c r="D726" s="965">
        <v>2.62</v>
      </c>
      <c r="E726" s="757"/>
      <c r="F726" s="757"/>
      <c r="G726" s="757"/>
      <c r="H726" s="757"/>
      <c r="I726" s="757"/>
    </row>
    <row r="727" spans="1:9" ht="15.75" customHeight="1">
      <c r="A727" s="963">
        <v>7065</v>
      </c>
      <c r="B727" s="963" t="s">
        <v>3710</v>
      </c>
      <c r="C727" s="964" t="s">
        <v>1522</v>
      </c>
      <c r="D727" s="965">
        <v>20.68</v>
      </c>
      <c r="E727" s="757"/>
      <c r="F727" s="757"/>
      <c r="G727" s="757"/>
      <c r="H727" s="757"/>
      <c r="I727" s="757"/>
    </row>
    <row r="728" spans="1:9" ht="15.75" customHeight="1">
      <c r="A728" s="963">
        <v>7066</v>
      </c>
      <c r="B728" s="963" t="s">
        <v>3711</v>
      </c>
      <c r="C728" s="964" t="s">
        <v>1522</v>
      </c>
      <c r="D728" s="965">
        <v>101.96</v>
      </c>
      <c r="E728" s="757"/>
      <c r="F728" s="757"/>
      <c r="G728" s="757"/>
      <c r="H728" s="757"/>
      <c r="I728" s="757"/>
    </row>
    <row r="729" spans="1:9" ht="15.75" customHeight="1">
      <c r="A729" s="963">
        <v>53786</v>
      </c>
      <c r="B729" s="963" t="s">
        <v>3712</v>
      </c>
      <c r="C729" s="964" t="s">
        <v>1522</v>
      </c>
      <c r="D729" s="965">
        <v>53.82</v>
      </c>
      <c r="E729" s="757"/>
      <c r="F729" s="757"/>
      <c r="G729" s="757"/>
      <c r="H729" s="757"/>
      <c r="I729" s="757"/>
    </row>
    <row r="730" spans="1:9" ht="15.75" customHeight="1">
      <c r="A730" s="963">
        <v>53788</v>
      </c>
      <c r="B730" s="963" t="s">
        <v>3713</v>
      </c>
      <c r="C730" s="964" t="s">
        <v>1522</v>
      </c>
      <c r="D730" s="965">
        <v>60.26</v>
      </c>
      <c r="E730" s="757"/>
      <c r="F730" s="757"/>
      <c r="G730" s="757"/>
      <c r="H730" s="757"/>
      <c r="I730" s="757"/>
    </row>
    <row r="731" spans="1:9" ht="15.75" customHeight="1">
      <c r="A731" s="963">
        <v>53792</v>
      </c>
      <c r="B731" s="963" t="s">
        <v>3714</v>
      </c>
      <c r="C731" s="964" t="s">
        <v>1522</v>
      </c>
      <c r="D731" s="965">
        <v>106.82</v>
      </c>
      <c r="E731" s="757"/>
      <c r="F731" s="757"/>
      <c r="G731" s="757"/>
      <c r="H731" s="757"/>
      <c r="I731" s="757"/>
    </row>
    <row r="732" spans="1:9" ht="15.75" customHeight="1">
      <c r="A732" s="963">
        <v>53794</v>
      </c>
      <c r="B732" s="963" t="s">
        <v>3715</v>
      </c>
      <c r="C732" s="964" t="s">
        <v>1522</v>
      </c>
      <c r="D732" s="965">
        <v>35</v>
      </c>
      <c r="E732" s="757"/>
      <c r="F732" s="757"/>
      <c r="G732" s="757"/>
      <c r="H732" s="757"/>
      <c r="I732" s="757"/>
    </row>
    <row r="733" spans="1:9" ht="15.75" customHeight="1">
      <c r="A733" s="963">
        <v>53797</v>
      </c>
      <c r="B733" s="963" t="s">
        <v>3716</v>
      </c>
      <c r="C733" s="964" t="s">
        <v>1522</v>
      </c>
      <c r="D733" s="965">
        <v>122.85</v>
      </c>
      <c r="E733" s="757"/>
      <c r="F733" s="757"/>
      <c r="G733" s="757"/>
      <c r="H733" s="757"/>
      <c r="I733" s="757"/>
    </row>
    <row r="734" spans="1:9" ht="15.75" customHeight="1">
      <c r="A734" s="963">
        <v>53804</v>
      </c>
      <c r="B734" s="963" t="s">
        <v>3717</v>
      </c>
      <c r="C734" s="964" t="s">
        <v>1522</v>
      </c>
      <c r="D734" s="965">
        <v>5.78</v>
      </c>
      <c r="E734" s="757"/>
      <c r="F734" s="757"/>
      <c r="G734" s="757"/>
      <c r="H734" s="757"/>
      <c r="I734" s="757"/>
    </row>
    <row r="735" spans="1:9" ht="15.75" customHeight="1">
      <c r="A735" s="963">
        <v>53806</v>
      </c>
      <c r="B735" s="963" t="s">
        <v>3718</v>
      </c>
      <c r="C735" s="964" t="s">
        <v>1522</v>
      </c>
      <c r="D735" s="965">
        <v>74.599999999999994</v>
      </c>
      <c r="E735" s="757"/>
      <c r="F735" s="757"/>
      <c r="G735" s="757"/>
      <c r="H735" s="757"/>
      <c r="I735" s="757"/>
    </row>
    <row r="736" spans="1:9" ht="15.75" customHeight="1">
      <c r="A736" s="963">
        <v>53810</v>
      </c>
      <c r="B736" s="963" t="s">
        <v>3719</v>
      </c>
      <c r="C736" s="964" t="s">
        <v>1522</v>
      </c>
      <c r="D736" s="965">
        <v>75.06</v>
      </c>
      <c r="E736" s="757"/>
      <c r="F736" s="757"/>
      <c r="G736" s="757"/>
      <c r="H736" s="757"/>
      <c r="I736" s="757"/>
    </row>
    <row r="737" spans="1:9" ht="15.75" customHeight="1">
      <c r="A737" s="963">
        <v>53814</v>
      </c>
      <c r="B737" s="963" t="s">
        <v>3720</v>
      </c>
      <c r="C737" s="964" t="s">
        <v>1522</v>
      </c>
      <c r="D737" s="965">
        <v>245.86</v>
      </c>
      <c r="E737" s="757"/>
      <c r="F737" s="757"/>
      <c r="G737" s="757"/>
      <c r="H737" s="757"/>
      <c r="I737" s="757"/>
    </row>
    <row r="738" spans="1:9" ht="15.75" customHeight="1">
      <c r="A738" s="963">
        <v>53817</v>
      </c>
      <c r="B738" s="963" t="s">
        <v>3721</v>
      </c>
      <c r="C738" s="964" t="s">
        <v>1522</v>
      </c>
      <c r="D738" s="965">
        <v>65.87</v>
      </c>
      <c r="E738" s="757"/>
      <c r="F738" s="757"/>
      <c r="G738" s="757"/>
      <c r="H738" s="757"/>
      <c r="I738" s="757"/>
    </row>
    <row r="739" spans="1:9" ht="15.75" customHeight="1">
      <c r="A739" s="963">
        <v>53818</v>
      </c>
      <c r="B739" s="963" t="s">
        <v>3722</v>
      </c>
      <c r="C739" s="964" t="s">
        <v>1522</v>
      </c>
      <c r="D739" s="965">
        <v>9.57</v>
      </c>
      <c r="E739" s="757"/>
      <c r="F739" s="757"/>
      <c r="G739" s="757"/>
      <c r="H739" s="757"/>
      <c r="I739" s="757"/>
    </row>
    <row r="740" spans="1:9" ht="15.75" customHeight="1">
      <c r="A740" s="963">
        <v>53827</v>
      </c>
      <c r="B740" s="963" t="s">
        <v>3723</v>
      </c>
      <c r="C740" s="964" t="s">
        <v>1522</v>
      </c>
      <c r="D740" s="965">
        <v>120.26</v>
      </c>
      <c r="E740" s="757"/>
      <c r="F740" s="757"/>
      <c r="G740" s="757"/>
      <c r="H740" s="757"/>
      <c r="I740" s="757"/>
    </row>
    <row r="741" spans="1:9" ht="15.75" customHeight="1">
      <c r="A741" s="963">
        <v>53829</v>
      </c>
      <c r="B741" s="963" t="s">
        <v>3724</v>
      </c>
      <c r="C741" s="964" t="s">
        <v>1522</v>
      </c>
      <c r="D741" s="965">
        <v>122.85</v>
      </c>
      <c r="E741" s="757"/>
      <c r="F741" s="757"/>
      <c r="G741" s="757"/>
      <c r="H741" s="757"/>
      <c r="I741" s="757"/>
    </row>
    <row r="742" spans="1:9" ht="15.75" customHeight="1">
      <c r="A742" s="963">
        <v>53831</v>
      </c>
      <c r="B742" s="963" t="s">
        <v>3725</v>
      </c>
      <c r="C742" s="964" t="s">
        <v>1522</v>
      </c>
      <c r="D742" s="965">
        <v>202.92</v>
      </c>
      <c r="E742" s="757"/>
      <c r="F742" s="757"/>
      <c r="G742" s="757"/>
      <c r="H742" s="757"/>
      <c r="I742" s="757"/>
    </row>
    <row r="743" spans="1:9" ht="15.75" customHeight="1">
      <c r="A743" s="963">
        <v>53840</v>
      </c>
      <c r="B743" s="963" t="s">
        <v>3726</v>
      </c>
      <c r="C743" s="964" t="s">
        <v>1522</v>
      </c>
      <c r="D743" s="965">
        <v>3.14</v>
      </c>
      <c r="E743" s="757"/>
      <c r="F743" s="757"/>
      <c r="G743" s="757"/>
      <c r="H743" s="757"/>
      <c r="I743" s="757"/>
    </row>
    <row r="744" spans="1:9" ht="15.75" customHeight="1">
      <c r="A744" s="963">
        <v>53841</v>
      </c>
      <c r="B744" s="963" t="s">
        <v>3727</v>
      </c>
      <c r="C744" s="964" t="s">
        <v>1522</v>
      </c>
      <c r="D744" s="965">
        <v>2.1800000000000002</v>
      </c>
      <c r="E744" s="757"/>
      <c r="F744" s="757"/>
      <c r="G744" s="757"/>
      <c r="H744" s="757"/>
      <c r="I744" s="757"/>
    </row>
    <row r="745" spans="1:9" ht="15.75" customHeight="1">
      <c r="A745" s="963">
        <v>53849</v>
      </c>
      <c r="B745" s="963" t="s">
        <v>3728</v>
      </c>
      <c r="C745" s="964" t="s">
        <v>1522</v>
      </c>
      <c r="D745" s="965">
        <v>88.27</v>
      </c>
      <c r="E745" s="757"/>
      <c r="F745" s="757"/>
      <c r="G745" s="757"/>
      <c r="H745" s="757"/>
      <c r="I745" s="757"/>
    </row>
    <row r="746" spans="1:9" ht="15.75" customHeight="1">
      <c r="A746" s="963">
        <v>53857</v>
      </c>
      <c r="B746" s="963" t="s">
        <v>3729</v>
      </c>
      <c r="C746" s="964" t="s">
        <v>1522</v>
      </c>
      <c r="D746" s="965">
        <v>70</v>
      </c>
      <c r="E746" s="757"/>
      <c r="F746" s="757"/>
      <c r="G746" s="757"/>
      <c r="H746" s="757"/>
      <c r="I746" s="757"/>
    </row>
    <row r="747" spans="1:9" ht="15.75" customHeight="1">
      <c r="A747" s="963">
        <v>53858</v>
      </c>
      <c r="B747" s="963" t="s">
        <v>3730</v>
      </c>
      <c r="C747" s="964" t="s">
        <v>1522</v>
      </c>
      <c r="D747" s="965">
        <v>48.2</v>
      </c>
      <c r="E747" s="757"/>
      <c r="F747" s="757"/>
      <c r="G747" s="757"/>
      <c r="H747" s="757"/>
      <c r="I747" s="757"/>
    </row>
    <row r="748" spans="1:9" ht="15.75" customHeight="1">
      <c r="A748" s="963">
        <v>53861</v>
      </c>
      <c r="B748" s="963" t="s">
        <v>3731</v>
      </c>
      <c r="C748" s="964" t="s">
        <v>1522</v>
      </c>
      <c r="D748" s="965">
        <v>67.94</v>
      </c>
      <c r="E748" s="757"/>
      <c r="F748" s="757"/>
      <c r="G748" s="757"/>
      <c r="H748" s="757"/>
      <c r="I748" s="757"/>
    </row>
    <row r="749" spans="1:9" ht="15.75" customHeight="1">
      <c r="A749" s="963">
        <v>53863</v>
      </c>
      <c r="B749" s="963" t="s">
        <v>3732</v>
      </c>
      <c r="C749" s="964" t="s">
        <v>1522</v>
      </c>
      <c r="D749" s="965">
        <v>2.44</v>
      </c>
      <c r="E749" s="757"/>
      <c r="F749" s="757"/>
      <c r="G749" s="757"/>
      <c r="H749" s="757"/>
      <c r="I749" s="757"/>
    </row>
    <row r="750" spans="1:9" ht="15.75" customHeight="1">
      <c r="A750" s="963">
        <v>53865</v>
      </c>
      <c r="B750" s="963" t="s">
        <v>3733</v>
      </c>
      <c r="C750" s="964" t="s">
        <v>1522</v>
      </c>
      <c r="D750" s="965">
        <v>49.72</v>
      </c>
      <c r="E750" s="757"/>
      <c r="F750" s="757"/>
      <c r="G750" s="757"/>
      <c r="H750" s="757"/>
      <c r="I750" s="757"/>
    </row>
    <row r="751" spans="1:9" ht="15.75" customHeight="1">
      <c r="A751" s="963">
        <v>53866</v>
      </c>
      <c r="B751" s="963" t="s">
        <v>3734</v>
      </c>
      <c r="C751" s="964" t="s">
        <v>1522</v>
      </c>
      <c r="D751" s="965">
        <v>1.35</v>
      </c>
      <c r="E751" s="757"/>
      <c r="F751" s="757"/>
      <c r="G751" s="757"/>
      <c r="H751" s="757"/>
      <c r="I751" s="757"/>
    </row>
    <row r="752" spans="1:9" ht="15.75" customHeight="1">
      <c r="A752" s="963">
        <v>53882</v>
      </c>
      <c r="B752" s="963" t="s">
        <v>3735</v>
      </c>
      <c r="C752" s="964" t="s">
        <v>1522</v>
      </c>
      <c r="D752" s="965">
        <v>30.88</v>
      </c>
      <c r="E752" s="757"/>
      <c r="F752" s="757"/>
      <c r="G752" s="757"/>
      <c r="H752" s="757"/>
      <c r="I752" s="757"/>
    </row>
    <row r="753" spans="1:9" ht="15.75" customHeight="1">
      <c r="A753" s="963">
        <v>55263</v>
      </c>
      <c r="B753" s="963" t="s">
        <v>3736</v>
      </c>
      <c r="C753" s="964" t="s">
        <v>1522</v>
      </c>
      <c r="D753" s="965">
        <v>67.95</v>
      </c>
      <c r="E753" s="757"/>
      <c r="F753" s="757"/>
      <c r="G753" s="757"/>
      <c r="H753" s="757"/>
      <c r="I753" s="757"/>
    </row>
    <row r="754" spans="1:9" ht="15.75" customHeight="1">
      <c r="A754" s="963">
        <v>73303</v>
      </c>
      <c r="B754" s="963" t="s">
        <v>3737</v>
      </c>
      <c r="C754" s="964" t="s">
        <v>1522</v>
      </c>
      <c r="D754" s="965">
        <v>6.61</v>
      </c>
      <c r="E754" s="757"/>
      <c r="F754" s="757"/>
      <c r="G754" s="757"/>
      <c r="H754" s="757"/>
      <c r="I754" s="757"/>
    </row>
    <row r="755" spans="1:9" ht="15.75" customHeight="1">
      <c r="A755" s="963">
        <v>73307</v>
      </c>
      <c r="B755" s="963" t="s">
        <v>3738</v>
      </c>
      <c r="C755" s="964" t="s">
        <v>1522</v>
      </c>
      <c r="D755" s="965">
        <v>5.9</v>
      </c>
      <c r="E755" s="757"/>
      <c r="F755" s="757"/>
      <c r="G755" s="757"/>
      <c r="H755" s="757"/>
      <c r="I755" s="757"/>
    </row>
    <row r="756" spans="1:9" ht="15.75" customHeight="1">
      <c r="A756" s="963">
        <v>73309</v>
      </c>
      <c r="B756" s="963" t="s">
        <v>3739</v>
      </c>
      <c r="C756" s="964" t="s">
        <v>1522</v>
      </c>
      <c r="D756" s="965">
        <v>32.97</v>
      </c>
      <c r="E756" s="757"/>
      <c r="F756" s="757"/>
      <c r="G756" s="757"/>
      <c r="H756" s="757"/>
      <c r="I756" s="757"/>
    </row>
    <row r="757" spans="1:9" ht="15.75" customHeight="1">
      <c r="A757" s="963">
        <v>73311</v>
      </c>
      <c r="B757" s="963" t="s">
        <v>3740</v>
      </c>
      <c r="C757" s="964" t="s">
        <v>1522</v>
      </c>
      <c r="D757" s="965">
        <v>187.84</v>
      </c>
      <c r="E757" s="757"/>
      <c r="F757" s="757"/>
      <c r="G757" s="757"/>
      <c r="H757" s="757"/>
      <c r="I757" s="757"/>
    </row>
    <row r="758" spans="1:9" ht="15.75" customHeight="1">
      <c r="A758" s="963">
        <v>73313</v>
      </c>
      <c r="B758" s="963" t="s">
        <v>3741</v>
      </c>
      <c r="C758" s="964" t="s">
        <v>1522</v>
      </c>
      <c r="D758" s="965">
        <v>4.57</v>
      </c>
      <c r="E758" s="757"/>
      <c r="F758" s="757"/>
      <c r="G758" s="757"/>
      <c r="H758" s="757"/>
      <c r="I758" s="757"/>
    </row>
    <row r="759" spans="1:9" ht="15.75" customHeight="1">
      <c r="A759" s="963">
        <v>73315</v>
      </c>
      <c r="B759" s="963" t="s">
        <v>3742</v>
      </c>
      <c r="C759" s="964" t="s">
        <v>1522</v>
      </c>
      <c r="D759" s="965">
        <v>60.26</v>
      </c>
      <c r="E759" s="757"/>
      <c r="F759" s="757"/>
      <c r="G759" s="757"/>
      <c r="H759" s="757"/>
      <c r="I759" s="757"/>
    </row>
    <row r="760" spans="1:9" ht="15.75" customHeight="1">
      <c r="A760" s="963">
        <v>73335</v>
      </c>
      <c r="B760" s="963" t="s">
        <v>3743</v>
      </c>
      <c r="C760" s="964" t="s">
        <v>1522</v>
      </c>
      <c r="D760" s="965">
        <v>28.86</v>
      </c>
      <c r="E760" s="757"/>
      <c r="F760" s="757"/>
      <c r="G760" s="757"/>
      <c r="H760" s="757"/>
      <c r="I760" s="757"/>
    </row>
    <row r="761" spans="1:9" ht="15.75" customHeight="1">
      <c r="A761" s="963">
        <v>73340</v>
      </c>
      <c r="B761" s="963" t="s">
        <v>3744</v>
      </c>
      <c r="C761" s="964" t="s">
        <v>1522</v>
      </c>
      <c r="D761" s="965">
        <v>163.22999999999999</v>
      </c>
      <c r="E761" s="757"/>
      <c r="F761" s="757"/>
      <c r="G761" s="757"/>
      <c r="H761" s="757"/>
      <c r="I761" s="757"/>
    </row>
    <row r="762" spans="1:9" ht="15.75" customHeight="1">
      <c r="A762" s="963">
        <v>83361</v>
      </c>
      <c r="B762" s="963" t="s">
        <v>3745</v>
      </c>
      <c r="C762" s="964" t="s">
        <v>1522</v>
      </c>
      <c r="D762" s="965">
        <v>36.6</v>
      </c>
      <c r="E762" s="757"/>
      <c r="F762" s="757"/>
      <c r="G762" s="757"/>
      <c r="H762" s="757"/>
      <c r="I762" s="757"/>
    </row>
    <row r="763" spans="1:9" ht="15.75" customHeight="1">
      <c r="A763" s="963">
        <v>83761</v>
      </c>
      <c r="B763" s="963" t="s">
        <v>3746</v>
      </c>
      <c r="C763" s="964" t="s">
        <v>1522</v>
      </c>
      <c r="D763" s="965">
        <v>8.81</v>
      </c>
      <c r="E763" s="757"/>
      <c r="F763" s="757"/>
      <c r="G763" s="757"/>
      <c r="H763" s="757"/>
      <c r="I763" s="757"/>
    </row>
    <row r="764" spans="1:9" ht="15.75" customHeight="1">
      <c r="A764" s="963">
        <v>83762</v>
      </c>
      <c r="B764" s="963" t="s">
        <v>3747</v>
      </c>
      <c r="C764" s="964" t="s">
        <v>1522</v>
      </c>
      <c r="D764" s="965">
        <v>7.86</v>
      </c>
      <c r="E764" s="757"/>
      <c r="F764" s="757"/>
      <c r="G764" s="757"/>
      <c r="H764" s="757"/>
      <c r="I764" s="757"/>
    </row>
    <row r="765" spans="1:9" ht="15.75" customHeight="1">
      <c r="A765" s="963">
        <v>83763</v>
      </c>
      <c r="B765" s="963" t="s">
        <v>3748</v>
      </c>
      <c r="C765" s="964" t="s">
        <v>1522</v>
      </c>
      <c r="D765" s="965">
        <v>52.94</v>
      </c>
      <c r="E765" s="757"/>
      <c r="F765" s="757"/>
      <c r="G765" s="757"/>
      <c r="H765" s="757"/>
      <c r="I765" s="757"/>
    </row>
    <row r="766" spans="1:9" ht="15.75" customHeight="1">
      <c r="A766" s="963">
        <v>83764</v>
      </c>
      <c r="B766" s="963" t="s">
        <v>3749</v>
      </c>
      <c r="C766" s="964" t="s">
        <v>1522</v>
      </c>
      <c r="D766" s="965">
        <v>1.58</v>
      </c>
      <c r="E766" s="757"/>
      <c r="F766" s="757"/>
      <c r="G766" s="757"/>
      <c r="H766" s="757"/>
      <c r="I766" s="757"/>
    </row>
    <row r="767" spans="1:9" ht="15.75" customHeight="1">
      <c r="A767" s="963">
        <v>87026</v>
      </c>
      <c r="B767" s="963" t="s">
        <v>3750</v>
      </c>
      <c r="C767" s="964" t="s">
        <v>1522</v>
      </c>
      <c r="D767" s="965">
        <v>0.43</v>
      </c>
      <c r="E767" s="757"/>
      <c r="F767" s="757"/>
      <c r="G767" s="757"/>
      <c r="H767" s="757"/>
      <c r="I767" s="757"/>
    </row>
    <row r="768" spans="1:9" ht="15.75" customHeight="1">
      <c r="A768" s="963">
        <v>87441</v>
      </c>
      <c r="B768" s="963" t="s">
        <v>3751</v>
      </c>
      <c r="C768" s="964" t="s">
        <v>1522</v>
      </c>
      <c r="D768" s="965">
        <v>0.52</v>
      </c>
      <c r="E768" s="757"/>
      <c r="F768" s="757"/>
      <c r="G768" s="757"/>
      <c r="H768" s="757"/>
      <c r="I768" s="757"/>
    </row>
    <row r="769" spans="1:9" ht="15.75" customHeight="1">
      <c r="A769" s="963">
        <v>87442</v>
      </c>
      <c r="B769" s="963" t="s">
        <v>3752</v>
      </c>
      <c r="C769" s="964" t="s">
        <v>1522</v>
      </c>
      <c r="D769" s="965">
        <v>0.06</v>
      </c>
      <c r="E769" s="757"/>
      <c r="F769" s="757"/>
      <c r="G769" s="757"/>
      <c r="H769" s="757"/>
      <c r="I769" s="757"/>
    </row>
    <row r="770" spans="1:9" ht="15.75" customHeight="1">
      <c r="A770" s="963">
        <v>87443</v>
      </c>
      <c r="B770" s="963" t="s">
        <v>3753</v>
      </c>
      <c r="C770" s="964" t="s">
        <v>1522</v>
      </c>
      <c r="D770" s="965">
        <v>0.65</v>
      </c>
      <c r="E770" s="757"/>
      <c r="F770" s="757"/>
      <c r="G770" s="757"/>
      <c r="H770" s="757"/>
      <c r="I770" s="757"/>
    </row>
    <row r="771" spans="1:9" ht="15.75" customHeight="1">
      <c r="A771" s="963">
        <v>87444</v>
      </c>
      <c r="B771" s="963" t="s">
        <v>3754</v>
      </c>
      <c r="C771" s="964" t="s">
        <v>1522</v>
      </c>
      <c r="D771" s="965">
        <v>4.41</v>
      </c>
      <c r="E771" s="757"/>
      <c r="F771" s="757"/>
      <c r="G771" s="757"/>
      <c r="H771" s="757"/>
      <c r="I771" s="757"/>
    </row>
    <row r="772" spans="1:9" ht="15.75" customHeight="1">
      <c r="A772" s="963">
        <v>88387</v>
      </c>
      <c r="B772" s="963" t="s">
        <v>3755</v>
      </c>
      <c r="C772" s="964" t="s">
        <v>1522</v>
      </c>
      <c r="D772" s="965">
        <v>1.01</v>
      </c>
      <c r="E772" s="757"/>
      <c r="F772" s="757"/>
      <c r="G772" s="757"/>
      <c r="H772" s="757"/>
      <c r="I772" s="757"/>
    </row>
    <row r="773" spans="1:9" ht="15.75" customHeight="1">
      <c r="A773" s="963">
        <v>88389</v>
      </c>
      <c r="B773" s="963" t="s">
        <v>3756</v>
      </c>
      <c r="C773" s="964" t="s">
        <v>1522</v>
      </c>
      <c r="D773" s="965">
        <v>0.12</v>
      </c>
      <c r="E773" s="757"/>
      <c r="F773" s="757"/>
      <c r="G773" s="757"/>
      <c r="H773" s="757"/>
      <c r="I773" s="757"/>
    </row>
    <row r="774" spans="1:9" ht="15.75" customHeight="1">
      <c r="A774" s="963">
        <v>88390</v>
      </c>
      <c r="B774" s="963" t="s">
        <v>3757</v>
      </c>
      <c r="C774" s="964" t="s">
        <v>1522</v>
      </c>
      <c r="D774" s="965">
        <v>1.1100000000000001</v>
      </c>
      <c r="E774" s="757"/>
      <c r="F774" s="757"/>
      <c r="G774" s="757"/>
      <c r="H774" s="757"/>
      <c r="I774" s="757"/>
    </row>
    <row r="775" spans="1:9" ht="15.75" customHeight="1">
      <c r="A775" s="963">
        <v>88391</v>
      </c>
      <c r="B775" s="963" t="s">
        <v>3758</v>
      </c>
      <c r="C775" s="964" t="s">
        <v>1522</v>
      </c>
      <c r="D775" s="965">
        <v>2.19</v>
      </c>
      <c r="E775" s="757"/>
      <c r="F775" s="757"/>
      <c r="G775" s="757"/>
      <c r="H775" s="757"/>
      <c r="I775" s="757"/>
    </row>
    <row r="776" spans="1:9" ht="15.75" customHeight="1">
      <c r="A776" s="963">
        <v>88394</v>
      </c>
      <c r="B776" s="963" t="s">
        <v>3759</v>
      </c>
      <c r="C776" s="964" t="s">
        <v>1522</v>
      </c>
      <c r="D776" s="965">
        <v>1.21</v>
      </c>
      <c r="E776" s="757"/>
      <c r="F776" s="757"/>
      <c r="G776" s="757"/>
      <c r="H776" s="757"/>
      <c r="I776" s="757"/>
    </row>
    <row r="777" spans="1:9" ht="15.75" customHeight="1">
      <c r="A777" s="963">
        <v>88395</v>
      </c>
      <c r="B777" s="963" t="s">
        <v>3760</v>
      </c>
      <c r="C777" s="964" t="s">
        <v>1522</v>
      </c>
      <c r="D777" s="965">
        <v>0.14000000000000001</v>
      </c>
      <c r="E777" s="757"/>
      <c r="F777" s="757"/>
      <c r="G777" s="757"/>
      <c r="H777" s="757"/>
      <c r="I777" s="757"/>
    </row>
    <row r="778" spans="1:9" ht="15.75" customHeight="1">
      <c r="A778" s="963">
        <v>88396</v>
      </c>
      <c r="B778" s="963" t="s">
        <v>3761</v>
      </c>
      <c r="C778" s="964" t="s">
        <v>1522</v>
      </c>
      <c r="D778" s="965">
        <v>1.32</v>
      </c>
      <c r="E778" s="757"/>
      <c r="F778" s="757"/>
      <c r="G778" s="757"/>
      <c r="H778" s="757"/>
      <c r="I778" s="757"/>
    </row>
    <row r="779" spans="1:9" ht="15.75" customHeight="1">
      <c r="A779" s="963">
        <v>88397</v>
      </c>
      <c r="B779" s="963" t="s">
        <v>3762</v>
      </c>
      <c r="C779" s="964" t="s">
        <v>1522</v>
      </c>
      <c r="D779" s="965">
        <v>3.28</v>
      </c>
      <c r="E779" s="757"/>
      <c r="F779" s="757"/>
      <c r="G779" s="757"/>
      <c r="H779" s="757"/>
      <c r="I779" s="757"/>
    </row>
    <row r="780" spans="1:9" ht="15.75" customHeight="1">
      <c r="A780" s="963">
        <v>88400</v>
      </c>
      <c r="B780" s="963" t="s">
        <v>3763</v>
      </c>
      <c r="C780" s="964" t="s">
        <v>1522</v>
      </c>
      <c r="D780" s="965">
        <v>0.96</v>
      </c>
      <c r="E780" s="757"/>
      <c r="F780" s="757"/>
      <c r="G780" s="757"/>
      <c r="H780" s="757"/>
      <c r="I780" s="757"/>
    </row>
    <row r="781" spans="1:9" ht="15.75" customHeight="1">
      <c r="A781" s="963">
        <v>88401</v>
      </c>
      <c r="B781" s="963" t="s">
        <v>3764</v>
      </c>
      <c r="C781" s="964" t="s">
        <v>1522</v>
      </c>
      <c r="D781" s="965">
        <v>0.11</v>
      </c>
      <c r="E781" s="757"/>
      <c r="F781" s="757"/>
      <c r="G781" s="757"/>
      <c r="H781" s="757"/>
      <c r="I781" s="757"/>
    </row>
    <row r="782" spans="1:9" ht="15.75" customHeight="1">
      <c r="A782" s="963">
        <v>88402</v>
      </c>
      <c r="B782" s="963" t="s">
        <v>3765</v>
      </c>
      <c r="C782" s="964" t="s">
        <v>1522</v>
      </c>
      <c r="D782" s="965">
        <v>1.05</v>
      </c>
      <c r="E782" s="757"/>
      <c r="F782" s="757"/>
      <c r="G782" s="757"/>
      <c r="H782" s="757"/>
      <c r="I782" s="757"/>
    </row>
    <row r="783" spans="1:9" ht="15.75" customHeight="1">
      <c r="A783" s="963">
        <v>88403</v>
      </c>
      <c r="B783" s="963" t="s">
        <v>3766</v>
      </c>
      <c r="C783" s="964" t="s">
        <v>1522</v>
      </c>
      <c r="D783" s="965">
        <v>1.31</v>
      </c>
      <c r="E783" s="757"/>
      <c r="F783" s="757"/>
      <c r="G783" s="757"/>
      <c r="H783" s="757"/>
      <c r="I783" s="757"/>
    </row>
    <row r="784" spans="1:9" ht="15.75" customHeight="1">
      <c r="A784" s="963">
        <v>88419</v>
      </c>
      <c r="B784" s="963" t="s">
        <v>3767</v>
      </c>
      <c r="C784" s="964" t="s">
        <v>1522</v>
      </c>
      <c r="D784" s="965">
        <v>6.26</v>
      </c>
      <c r="E784" s="757"/>
      <c r="F784" s="757"/>
      <c r="G784" s="757"/>
      <c r="H784" s="757"/>
      <c r="I784" s="757"/>
    </row>
    <row r="785" spans="1:9" ht="15.75" customHeight="1">
      <c r="A785" s="963">
        <v>88422</v>
      </c>
      <c r="B785" s="963" t="s">
        <v>3768</v>
      </c>
      <c r="C785" s="964" t="s">
        <v>1522</v>
      </c>
      <c r="D785" s="965">
        <v>0.74</v>
      </c>
      <c r="E785" s="757"/>
      <c r="F785" s="757"/>
      <c r="G785" s="757"/>
      <c r="H785" s="757"/>
      <c r="I785" s="757"/>
    </row>
    <row r="786" spans="1:9" ht="15.75" customHeight="1">
      <c r="A786" s="963">
        <v>88425</v>
      </c>
      <c r="B786" s="963" t="s">
        <v>3769</v>
      </c>
      <c r="C786" s="964" t="s">
        <v>1522</v>
      </c>
      <c r="D786" s="965">
        <v>7.82</v>
      </c>
      <c r="E786" s="757"/>
      <c r="F786" s="757"/>
      <c r="G786" s="757"/>
      <c r="H786" s="757"/>
      <c r="I786" s="757"/>
    </row>
    <row r="787" spans="1:9" ht="15.75" customHeight="1">
      <c r="A787" s="963">
        <v>88427</v>
      </c>
      <c r="B787" s="963" t="s">
        <v>3770</v>
      </c>
      <c r="C787" s="964" t="s">
        <v>1522</v>
      </c>
      <c r="D787" s="965">
        <v>0.74</v>
      </c>
      <c r="E787" s="757"/>
      <c r="F787" s="757"/>
      <c r="G787" s="757"/>
      <c r="H787" s="757"/>
      <c r="I787" s="757"/>
    </row>
    <row r="788" spans="1:9" ht="15.75" customHeight="1">
      <c r="A788" s="963">
        <v>88434</v>
      </c>
      <c r="B788" s="963" t="s">
        <v>3771</v>
      </c>
      <c r="C788" s="964" t="s">
        <v>1522</v>
      </c>
      <c r="D788" s="965">
        <v>8.2899999999999991</v>
      </c>
      <c r="E788" s="757"/>
      <c r="F788" s="757"/>
      <c r="G788" s="757"/>
      <c r="H788" s="757"/>
      <c r="I788" s="757"/>
    </row>
    <row r="789" spans="1:9" ht="15.75" customHeight="1">
      <c r="A789" s="963">
        <v>88435</v>
      </c>
      <c r="B789" s="963" t="s">
        <v>3772</v>
      </c>
      <c r="C789" s="964" t="s">
        <v>1522</v>
      </c>
      <c r="D789" s="965">
        <v>0.98</v>
      </c>
      <c r="E789" s="757"/>
      <c r="F789" s="757"/>
      <c r="G789" s="757"/>
      <c r="H789" s="757"/>
      <c r="I789" s="757"/>
    </row>
    <row r="790" spans="1:9" ht="15.75" customHeight="1">
      <c r="A790" s="963">
        <v>88436</v>
      </c>
      <c r="B790" s="963" t="s">
        <v>3773</v>
      </c>
      <c r="C790" s="964" t="s">
        <v>1522</v>
      </c>
      <c r="D790" s="965">
        <v>10.37</v>
      </c>
      <c r="E790" s="757"/>
      <c r="F790" s="757"/>
      <c r="G790" s="757"/>
      <c r="H790" s="757"/>
      <c r="I790" s="757"/>
    </row>
    <row r="791" spans="1:9" ht="15.75" customHeight="1">
      <c r="A791" s="963">
        <v>88437</v>
      </c>
      <c r="B791" s="963" t="s">
        <v>3774</v>
      </c>
      <c r="C791" s="964" t="s">
        <v>1522</v>
      </c>
      <c r="D791" s="965">
        <v>0.74</v>
      </c>
      <c r="E791" s="757"/>
      <c r="F791" s="757"/>
      <c r="G791" s="757"/>
      <c r="H791" s="757"/>
      <c r="I791" s="757"/>
    </row>
    <row r="792" spans="1:9" ht="15.75" customHeight="1">
      <c r="A792" s="963">
        <v>88569</v>
      </c>
      <c r="B792" s="963" t="s">
        <v>3775</v>
      </c>
      <c r="C792" s="964" t="s">
        <v>1522</v>
      </c>
      <c r="D792" s="965">
        <v>3.88</v>
      </c>
      <c r="E792" s="757"/>
      <c r="F792" s="757"/>
      <c r="G792" s="757"/>
      <c r="H792" s="757"/>
      <c r="I792" s="757"/>
    </row>
    <row r="793" spans="1:9" ht="15.75" customHeight="1">
      <c r="A793" s="963">
        <v>88570</v>
      </c>
      <c r="B793" s="963" t="s">
        <v>3776</v>
      </c>
      <c r="C793" s="964" t="s">
        <v>1522</v>
      </c>
      <c r="D793" s="965">
        <v>0.64</v>
      </c>
      <c r="E793" s="757"/>
      <c r="F793" s="757"/>
      <c r="G793" s="757"/>
      <c r="H793" s="757"/>
      <c r="I793" s="757"/>
    </row>
    <row r="794" spans="1:9" ht="15.75" customHeight="1">
      <c r="A794" s="963">
        <v>88826</v>
      </c>
      <c r="B794" s="963" t="s">
        <v>3777</v>
      </c>
      <c r="C794" s="964" t="s">
        <v>1522</v>
      </c>
      <c r="D794" s="965">
        <v>0.38</v>
      </c>
      <c r="E794" s="757"/>
      <c r="F794" s="757"/>
      <c r="G794" s="757"/>
      <c r="H794" s="757"/>
      <c r="I794" s="757"/>
    </row>
    <row r="795" spans="1:9" ht="15.75" customHeight="1">
      <c r="A795" s="963">
        <v>88827</v>
      </c>
      <c r="B795" s="963" t="s">
        <v>3778</v>
      </c>
      <c r="C795" s="964" t="s">
        <v>1522</v>
      </c>
      <c r="D795" s="965">
        <v>0.04</v>
      </c>
      <c r="E795" s="757"/>
      <c r="F795" s="757"/>
      <c r="G795" s="757"/>
      <c r="H795" s="757"/>
      <c r="I795" s="757"/>
    </row>
    <row r="796" spans="1:9" ht="15.75" customHeight="1">
      <c r="A796" s="963">
        <v>88828</v>
      </c>
      <c r="B796" s="963" t="s">
        <v>3779</v>
      </c>
      <c r="C796" s="964" t="s">
        <v>1522</v>
      </c>
      <c r="D796" s="965">
        <v>0.42</v>
      </c>
      <c r="E796" s="757"/>
      <c r="F796" s="757"/>
      <c r="G796" s="757"/>
      <c r="H796" s="757"/>
      <c r="I796" s="757"/>
    </row>
    <row r="797" spans="1:9" ht="15.75" customHeight="1">
      <c r="A797" s="963">
        <v>88829</v>
      </c>
      <c r="B797" s="963" t="s">
        <v>3780</v>
      </c>
      <c r="C797" s="964" t="s">
        <v>1522</v>
      </c>
      <c r="D797" s="965">
        <v>0.87</v>
      </c>
      <c r="E797" s="757"/>
      <c r="F797" s="757"/>
      <c r="G797" s="757"/>
      <c r="H797" s="757"/>
      <c r="I797" s="757"/>
    </row>
    <row r="798" spans="1:9" ht="15.75" customHeight="1">
      <c r="A798" s="963">
        <v>88832</v>
      </c>
      <c r="B798" s="963" t="s">
        <v>3781</v>
      </c>
      <c r="C798" s="964" t="s">
        <v>1522</v>
      </c>
      <c r="D798" s="965">
        <v>45.41</v>
      </c>
      <c r="E798" s="757"/>
      <c r="F798" s="757"/>
      <c r="G798" s="757"/>
      <c r="H798" s="757"/>
      <c r="I798" s="757"/>
    </row>
    <row r="799" spans="1:9" ht="15.75" customHeight="1">
      <c r="A799" s="963">
        <v>88834</v>
      </c>
      <c r="B799" s="963" t="s">
        <v>3782</v>
      </c>
      <c r="C799" s="964" t="s">
        <v>1522</v>
      </c>
      <c r="D799" s="965">
        <v>6.16</v>
      </c>
      <c r="E799" s="757"/>
      <c r="F799" s="757"/>
      <c r="G799" s="757"/>
      <c r="H799" s="757"/>
      <c r="I799" s="757"/>
    </row>
    <row r="800" spans="1:9" ht="15.75" customHeight="1">
      <c r="A800" s="963">
        <v>88835</v>
      </c>
      <c r="B800" s="963" t="s">
        <v>3783</v>
      </c>
      <c r="C800" s="964" t="s">
        <v>1522</v>
      </c>
      <c r="D800" s="965">
        <v>56.77</v>
      </c>
      <c r="E800" s="757"/>
      <c r="F800" s="757"/>
      <c r="G800" s="757"/>
      <c r="H800" s="757"/>
      <c r="I800" s="757"/>
    </row>
    <row r="801" spans="1:9" ht="15.75" customHeight="1">
      <c r="A801" s="963">
        <v>88836</v>
      </c>
      <c r="B801" s="963" t="s">
        <v>3784</v>
      </c>
      <c r="C801" s="964" t="s">
        <v>1522</v>
      </c>
      <c r="D801" s="965">
        <v>67.319999999999993</v>
      </c>
      <c r="E801" s="757"/>
      <c r="F801" s="757"/>
      <c r="G801" s="757"/>
      <c r="H801" s="757"/>
      <c r="I801" s="757"/>
    </row>
    <row r="802" spans="1:9" ht="15.75" customHeight="1">
      <c r="A802" s="963">
        <v>88839</v>
      </c>
      <c r="B802" s="963" t="s">
        <v>3785</v>
      </c>
      <c r="C802" s="964" t="s">
        <v>1522</v>
      </c>
      <c r="D802" s="965">
        <v>33.89</v>
      </c>
      <c r="E802" s="757"/>
      <c r="F802" s="757"/>
      <c r="G802" s="757"/>
      <c r="H802" s="757"/>
      <c r="I802" s="757"/>
    </row>
    <row r="803" spans="1:9" ht="15.75" customHeight="1">
      <c r="A803" s="963">
        <v>88840</v>
      </c>
      <c r="B803" s="963" t="s">
        <v>3786</v>
      </c>
      <c r="C803" s="964" t="s">
        <v>1522</v>
      </c>
      <c r="D803" s="965">
        <v>7.62</v>
      </c>
      <c r="E803" s="757"/>
      <c r="F803" s="757"/>
      <c r="G803" s="757"/>
      <c r="H803" s="757"/>
      <c r="I803" s="757"/>
    </row>
    <row r="804" spans="1:9" ht="15.75" customHeight="1">
      <c r="A804" s="963">
        <v>88841</v>
      </c>
      <c r="B804" s="963" t="s">
        <v>3787</v>
      </c>
      <c r="C804" s="964" t="s">
        <v>1522</v>
      </c>
      <c r="D804" s="965">
        <v>60.59</v>
      </c>
      <c r="E804" s="757"/>
      <c r="F804" s="757"/>
      <c r="G804" s="757"/>
      <c r="H804" s="757"/>
      <c r="I804" s="757"/>
    </row>
    <row r="805" spans="1:9" ht="15.75" customHeight="1">
      <c r="A805" s="963">
        <v>88842</v>
      </c>
      <c r="B805" s="963" t="s">
        <v>3788</v>
      </c>
      <c r="C805" s="964" t="s">
        <v>1522</v>
      </c>
      <c r="D805" s="965">
        <v>82.4</v>
      </c>
      <c r="E805" s="757"/>
      <c r="F805" s="757"/>
      <c r="G805" s="757"/>
      <c r="H805" s="757"/>
      <c r="I805" s="757"/>
    </row>
    <row r="806" spans="1:9" ht="15.75" customHeight="1">
      <c r="A806" s="963">
        <v>88847</v>
      </c>
      <c r="B806" s="963" t="s">
        <v>3789</v>
      </c>
      <c r="C806" s="964" t="s">
        <v>1522</v>
      </c>
      <c r="D806" s="965">
        <v>22.32</v>
      </c>
      <c r="E806" s="757"/>
      <c r="F806" s="757"/>
      <c r="G806" s="757"/>
      <c r="H806" s="757"/>
      <c r="I806" s="757"/>
    </row>
    <row r="807" spans="1:9" ht="15.75" customHeight="1">
      <c r="A807" s="963">
        <v>88848</v>
      </c>
      <c r="B807" s="963" t="s">
        <v>3790</v>
      </c>
      <c r="C807" s="964" t="s">
        <v>1522</v>
      </c>
      <c r="D807" s="965">
        <v>4.68</v>
      </c>
      <c r="E807" s="757"/>
      <c r="F807" s="757"/>
      <c r="G807" s="757"/>
      <c r="H807" s="757"/>
      <c r="I807" s="757"/>
    </row>
    <row r="808" spans="1:9" ht="15.75" customHeight="1">
      <c r="A808" s="963">
        <v>88853</v>
      </c>
      <c r="B808" s="963" t="s">
        <v>3791</v>
      </c>
      <c r="C808" s="964" t="s">
        <v>1522</v>
      </c>
      <c r="D808" s="965">
        <v>0.2</v>
      </c>
      <c r="E808" s="757"/>
      <c r="F808" s="757"/>
      <c r="G808" s="757"/>
      <c r="H808" s="757"/>
      <c r="I808" s="757"/>
    </row>
    <row r="809" spans="1:9" ht="15.75" customHeight="1">
      <c r="A809" s="963">
        <v>88854</v>
      </c>
      <c r="B809" s="963" t="s">
        <v>3792</v>
      </c>
      <c r="C809" s="964" t="s">
        <v>1522</v>
      </c>
      <c r="D809" s="965">
        <v>0.02</v>
      </c>
      <c r="E809" s="757"/>
      <c r="F809" s="757"/>
      <c r="G809" s="757"/>
      <c r="H809" s="757"/>
      <c r="I809" s="757"/>
    </row>
    <row r="810" spans="1:9" ht="15.75" customHeight="1">
      <c r="A810" s="963">
        <v>88855</v>
      </c>
      <c r="B810" s="963" t="s">
        <v>3793</v>
      </c>
      <c r="C810" s="964" t="s">
        <v>1522</v>
      </c>
      <c r="D810" s="965">
        <v>4</v>
      </c>
      <c r="E810" s="757"/>
      <c r="F810" s="757"/>
      <c r="G810" s="757"/>
      <c r="H810" s="757"/>
      <c r="I810" s="757"/>
    </row>
    <row r="811" spans="1:9" ht="15.75" customHeight="1">
      <c r="A811" s="963">
        <v>88856</v>
      </c>
      <c r="B811" s="963" t="s">
        <v>3794</v>
      </c>
      <c r="C811" s="964" t="s">
        <v>1522</v>
      </c>
      <c r="D811" s="965">
        <v>0.56000000000000005</v>
      </c>
      <c r="E811" s="757"/>
      <c r="F811" s="757"/>
      <c r="G811" s="757"/>
      <c r="H811" s="757"/>
      <c r="I811" s="757"/>
    </row>
    <row r="812" spans="1:9" ht="15.75" customHeight="1">
      <c r="A812" s="963">
        <v>88857</v>
      </c>
      <c r="B812" s="963" t="s">
        <v>3795</v>
      </c>
      <c r="C812" s="964" t="s">
        <v>1522</v>
      </c>
      <c r="D812" s="965">
        <v>26.99</v>
      </c>
      <c r="E812" s="757"/>
      <c r="F812" s="757"/>
      <c r="G812" s="757"/>
      <c r="H812" s="757"/>
      <c r="I812" s="757"/>
    </row>
    <row r="813" spans="1:9" ht="15.75" customHeight="1">
      <c r="A813" s="963">
        <v>88858</v>
      </c>
      <c r="B813" s="963" t="s">
        <v>3796</v>
      </c>
      <c r="C813" s="964" t="s">
        <v>1522</v>
      </c>
      <c r="D813" s="965">
        <v>3.66</v>
      </c>
      <c r="E813" s="757"/>
      <c r="F813" s="757"/>
      <c r="G813" s="757"/>
      <c r="H813" s="757"/>
      <c r="I813" s="757"/>
    </row>
    <row r="814" spans="1:9" ht="15.75" customHeight="1">
      <c r="A814" s="963">
        <v>88859</v>
      </c>
      <c r="B814" s="963" t="s">
        <v>3797</v>
      </c>
      <c r="C814" s="964" t="s">
        <v>1522</v>
      </c>
      <c r="D814" s="965">
        <v>24</v>
      </c>
      <c r="E814" s="757"/>
      <c r="F814" s="757"/>
      <c r="G814" s="757"/>
      <c r="H814" s="757"/>
      <c r="I814" s="757"/>
    </row>
    <row r="815" spans="1:9" ht="15.75" customHeight="1">
      <c r="A815" s="963">
        <v>88860</v>
      </c>
      <c r="B815" s="963" t="s">
        <v>3798</v>
      </c>
      <c r="C815" s="964" t="s">
        <v>1522</v>
      </c>
      <c r="D815" s="965">
        <v>3.25</v>
      </c>
      <c r="E815" s="757"/>
      <c r="F815" s="757"/>
      <c r="G815" s="757"/>
      <c r="H815" s="757"/>
      <c r="I815" s="757"/>
    </row>
    <row r="816" spans="1:9" ht="15.75" customHeight="1">
      <c r="A816" s="963">
        <v>88900</v>
      </c>
      <c r="B816" s="963" t="s">
        <v>3799</v>
      </c>
      <c r="C816" s="964" t="s">
        <v>1522</v>
      </c>
      <c r="D816" s="965">
        <v>52.95</v>
      </c>
      <c r="E816" s="757"/>
      <c r="F816" s="757"/>
      <c r="G816" s="757"/>
      <c r="H816" s="757"/>
      <c r="I816" s="757"/>
    </row>
    <row r="817" spans="1:9" ht="15.75" customHeight="1">
      <c r="A817" s="963">
        <v>88902</v>
      </c>
      <c r="B817" s="963" t="s">
        <v>3800</v>
      </c>
      <c r="C817" s="964" t="s">
        <v>1522</v>
      </c>
      <c r="D817" s="965">
        <v>7.18</v>
      </c>
      <c r="E817" s="757"/>
      <c r="F817" s="757"/>
      <c r="G817" s="757"/>
      <c r="H817" s="757"/>
      <c r="I817" s="757"/>
    </row>
    <row r="818" spans="1:9" ht="15.75" customHeight="1">
      <c r="A818" s="963">
        <v>88903</v>
      </c>
      <c r="B818" s="963" t="s">
        <v>3801</v>
      </c>
      <c r="C818" s="964" t="s">
        <v>1522</v>
      </c>
      <c r="D818" s="965">
        <v>66.19</v>
      </c>
      <c r="E818" s="757"/>
      <c r="F818" s="757"/>
      <c r="G818" s="757"/>
      <c r="H818" s="757"/>
      <c r="I818" s="757"/>
    </row>
    <row r="819" spans="1:9" ht="15.75" customHeight="1">
      <c r="A819" s="963">
        <v>88904</v>
      </c>
      <c r="B819" s="963" t="s">
        <v>3802</v>
      </c>
      <c r="C819" s="964" t="s">
        <v>1522</v>
      </c>
      <c r="D819" s="965">
        <v>94.83</v>
      </c>
      <c r="E819" s="757"/>
      <c r="F819" s="757"/>
      <c r="G819" s="757"/>
      <c r="H819" s="757"/>
      <c r="I819" s="757"/>
    </row>
    <row r="820" spans="1:9" ht="15.75" customHeight="1">
      <c r="A820" s="963">
        <v>89009</v>
      </c>
      <c r="B820" s="963" t="s">
        <v>3803</v>
      </c>
      <c r="C820" s="964" t="s">
        <v>1522</v>
      </c>
      <c r="D820" s="965">
        <v>41.98</v>
      </c>
      <c r="E820" s="757"/>
      <c r="F820" s="757"/>
      <c r="G820" s="757"/>
      <c r="H820" s="757"/>
      <c r="I820" s="757"/>
    </row>
    <row r="821" spans="1:9" ht="15.75" customHeight="1">
      <c r="A821" s="963">
        <v>89010</v>
      </c>
      <c r="B821" s="963" t="s">
        <v>3804</v>
      </c>
      <c r="C821" s="964" t="s">
        <v>1522</v>
      </c>
      <c r="D821" s="965">
        <v>9.4499999999999993</v>
      </c>
      <c r="E821" s="757"/>
      <c r="F821" s="757"/>
      <c r="G821" s="757"/>
      <c r="H821" s="757"/>
      <c r="I821" s="757"/>
    </row>
    <row r="822" spans="1:9" ht="15.75" customHeight="1">
      <c r="A822" s="963">
        <v>89011</v>
      </c>
      <c r="B822" s="963" t="s">
        <v>3805</v>
      </c>
      <c r="C822" s="964" t="s">
        <v>1522</v>
      </c>
      <c r="D822" s="965">
        <v>26.04</v>
      </c>
      <c r="E822" s="757"/>
      <c r="F822" s="757"/>
      <c r="G822" s="757"/>
      <c r="H822" s="757"/>
      <c r="I822" s="757"/>
    </row>
    <row r="823" spans="1:9" ht="15.75" customHeight="1">
      <c r="A823" s="963">
        <v>89012</v>
      </c>
      <c r="B823" s="963" t="s">
        <v>3806</v>
      </c>
      <c r="C823" s="964" t="s">
        <v>1522</v>
      </c>
      <c r="D823" s="965">
        <v>3.53</v>
      </c>
      <c r="E823" s="757"/>
      <c r="F823" s="757"/>
      <c r="G823" s="757"/>
      <c r="H823" s="757"/>
      <c r="I823" s="757"/>
    </row>
    <row r="824" spans="1:9" ht="15.75" customHeight="1">
      <c r="A824" s="963">
        <v>89013</v>
      </c>
      <c r="B824" s="963" t="s">
        <v>3807</v>
      </c>
      <c r="C824" s="964" t="s">
        <v>1522</v>
      </c>
      <c r="D824" s="965">
        <v>137.52000000000001</v>
      </c>
      <c r="E824" s="757"/>
      <c r="F824" s="757"/>
      <c r="G824" s="757"/>
      <c r="H824" s="757"/>
      <c r="I824" s="757"/>
    </row>
    <row r="825" spans="1:9" ht="15.75" customHeight="1">
      <c r="A825" s="963">
        <v>89014</v>
      </c>
      <c r="B825" s="963" t="s">
        <v>3808</v>
      </c>
      <c r="C825" s="964" t="s">
        <v>1522</v>
      </c>
      <c r="D825" s="965">
        <v>30.95</v>
      </c>
      <c r="E825" s="757"/>
      <c r="F825" s="757"/>
      <c r="G825" s="757"/>
      <c r="H825" s="757"/>
      <c r="I825" s="757"/>
    </row>
    <row r="826" spans="1:9" ht="15.75" customHeight="1">
      <c r="A826" s="963">
        <v>89015</v>
      </c>
      <c r="B826" s="963" t="s">
        <v>3809</v>
      </c>
      <c r="C826" s="964" t="s">
        <v>1522</v>
      </c>
      <c r="D826" s="965">
        <v>4.62</v>
      </c>
      <c r="E826" s="757"/>
      <c r="F826" s="757"/>
      <c r="G826" s="757"/>
      <c r="H826" s="757"/>
      <c r="I826" s="757"/>
    </row>
    <row r="827" spans="1:9" ht="15.75" customHeight="1">
      <c r="A827" s="963">
        <v>89016</v>
      </c>
      <c r="B827" s="963" t="s">
        <v>3810</v>
      </c>
      <c r="C827" s="964" t="s">
        <v>1522</v>
      </c>
      <c r="D827" s="965">
        <v>0.62</v>
      </c>
      <c r="E827" s="757"/>
      <c r="F827" s="757"/>
      <c r="G827" s="757"/>
      <c r="H827" s="757"/>
      <c r="I827" s="757"/>
    </row>
    <row r="828" spans="1:9" ht="15.75" customHeight="1">
      <c r="A828" s="963">
        <v>89017</v>
      </c>
      <c r="B828" s="963" t="s">
        <v>3811</v>
      </c>
      <c r="C828" s="964" t="s">
        <v>1522</v>
      </c>
      <c r="D828" s="965">
        <v>41.72</v>
      </c>
      <c r="E828" s="757"/>
      <c r="F828" s="757"/>
      <c r="G828" s="757"/>
      <c r="H828" s="757"/>
      <c r="I828" s="757"/>
    </row>
    <row r="829" spans="1:9" ht="15.75" customHeight="1">
      <c r="A829" s="963">
        <v>89018</v>
      </c>
      <c r="B829" s="963" t="s">
        <v>3812</v>
      </c>
      <c r="C829" s="964" t="s">
        <v>1522</v>
      </c>
      <c r="D829" s="965">
        <v>9.39</v>
      </c>
      <c r="E829" s="757"/>
      <c r="F829" s="757"/>
      <c r="G829" s="757"/>
      <c r="H829" s="757"/>
      <c r="I829" s="757"/>
    </row>
    <row r="830" spans="1:9" ht="15.75" customHeight="1">
      <c r="A830" s="963">
        <v>89019</v>
      </c>
      <c r="B830" s="963" t="s">
        <v>3813</v>
      </c>
      <c r="C830" s="964" t="s">
        <v>1522</v>
      </c>
      <c r="D830" s="965">
        <v>0.28999999999999998</v>
      </c>
      <c r="E830" s="757"/>
      <c r="F830" s="757"/>
      <c r="G830" s="757"/>
      <c r="H830" s="757"/>
      <c r="I830" s="757"/>
    </row>
    <row r="831" spans="1:9" ht="15.75" customHeight="1">
      <c r="A831" s="963">
        <v>89020</v>
      </c>
      <c r="B831" s="963" t="s">
        <v>3814</v>
      </c>
      <c r="C831" s="964" t="s">
        <v>1522</v>
      </c>
      <c r="D831" s="965">
        <v>0.03</v>
      </c>
      <c r="E831" s="757"/>
      <c r="F831" s="757"/>
      <c r="G831" s="757"/>
      <c r="H831" s="757"/>
      <c r="I831" s="757"/>
    </row>
    <row r="832" spans="1:9" ht="15.75" customHeight="1">
      <c r="A832" s="963">
        <v>89023</v>
      </c>
      <c r="B832" s="963" t="s">
        <v>3815</v>
      </c>
      <c r="C832" s="964" t="s">
        <v>1522</v>
      </c>
      <c r="D832" s="965">
        <v>3.69</v>
      </c>
      <c r="E832" s="757"/>
      <c r="F832" s="757"/>
      <c r="G832" s="757"/>
      <c r="H832" s="757"/>
      <c r="I832" s="757"/>
    </row>
    <row r="833" spans="1:9" ht="15.75" customHeight="1">
      <c r="A833" s="963">
        <v>89024</v>
      </c>
      <c r="B833" s="963" t="s">
        <v>3816</v>
      </c>
      <c r="C833" s="964" t="s">
        <v>1522</v>
      </c>
      <c r="D833" s="965">
        <v>0.65</v>
      </c>
      <c r="E833" s="757"/>
      <c r="F833" s="757"/>
      <c r="G833" s="757"/>
      <c r="H833" s="757"/>
      <c r="I833" s="757"/>
    </row>
    <row r="834" spans="1:9" ht="15.75" customHeight="1">
      <c r="A834" s="963">
        <v>89025</v>
      </c>
      <c r="B834" s="963" t="s">
        <v>3817</v>
      </c>
      <c r="C834" s="964" t="s">
        <v>1522</v>
      </c>
      <c r="D834" s="965">
        <v>4.6100000000000003</v>
      </c>
      <c r="E834" s="757"/>
      <c r="F834" s="757"/>
      <c r="G834" s="757"/>
      <c r="H834" s="757"/>
      <c r="I834" s="757"/>
    </row>
    <row r="835" spans="1:9" ht="15.75" customHeight="1">
      <c r="A835" s="963">
        <v>89026</v>
      </c>
      <c r="B835" s="963" t="s">
        <v>3818</v>
      </c>
      <c r="C835" s="964" t="s">
        <v>1522</v>
      </c>
      <c r="D835" s="965">
        <v>180.27</v>
      </c>
      <c r="E835" s="757"/>
      <c r="F835" s="757"/>
      <c r="G835" s="757"/>
      <c r="H835" s="757"/>
      <c r="I835" s="757"/>
    </row>
    <row r="836" spans="1:9" ht="15.75" customHeight="1">
      <c r="A836" s="963">
        <v>89029</v>
      </c>
      <c r="B836" s="963" t="s">
        <v>3819</v>
      </c>
      <c r="C836" s="964" t="s">
        <v>1522</v>
      </c>
      <c r="D836" s="965">
        <v>32.380000000000003</v>
      </c>
      <c r="E836" s="757"/>
      <c r="F836" s="757"/>
      <c r="G836" s="757"/>
      <c r="H836" s="757"/>
      <c r="I836" s="757"/>
    </row>
    <row r="837" spans="1:9" ht="15.75" customHeight="1">
      <c r="A837" s="963">
        <v>89030</v>
      </c>
      <c r="B837" s="963" t="s">
        <v>3820</v>
      </c>
      <c r="C837" s="964" t="s">
        <v>1522</v>
      </c>
      <c r="D837" s="965">
        <v>7.28</v>
      </c>
      <c r="E837" s="757"/>
      <c r="F837" s="757"/>
      <c r="G837" s="757"/>
      <c r="H837" s="757"/>
      <c r="I837" s="757"/>
    </row>
    <row r="838" spans="1:9" ht="15.75" customHeight="1">
      <c r="A838" s="963">
        <v>89033</v>
      </c>
      <c r="B838" s="963" t="s">
        <v>3821</v>
      </c>
      <c r="C838" s="964" t="s">
        <v>1522</v>
      </c>
      <c r="D838" s="965">
        <v>13.85</v>
      </c>
      <c r="E838" s="757"/>
      <c r="F838" s="757"/>
      <c r="G838" s="757"/>
      <c r="H838" s="757"/>
      <c r="I838" s="757"/>
    </row>
    <row r="839" spans="1:9" ht="15.75" customHeight="1">
      <c r="A839" s="963">
        <v>89034</v>
      </c>
      <c r="B839" s="963" t="s">
        <v>3822</v>
      </c>
      <c r="C839" s="964" t="s">
        <v>1522</v>
      </c>
      <c r="D839" s="965">
        <v>1.92</v>
      </c>
      <c r="E839" s="757"/>
      <c r="F839" s="757"/>
      <c r="G839" s="757"/>
      <c r="H839" s="757"/>
      <c r="I839" s="757"/>
    </row>
    <row r="840" spans="1:9" ht="15.75" customHeight="1">
      <c r="A840" s="963">
        <v>89128</v>
      </c>
      <c r="B840" s="963" t="s">
        <v>3823</v>
      </c>
      <c r="C840" s="964" t="s">
        <v>1522</v>
      </c>
      <c r="D840" s="965">
        <v>39.200000000000003</v>
      </c>
      <c r="E840" s="757"/>
      <c r="F840" s="757"/>
      <c r="G840" s="757"/>
      <c r="H840" s="757"/>
      <c r="I840" s="757"/>
    </row>
    <row r="841" spans="1:9" ht="15.75" customHeight="1">
      <c r="A841" s="963">
        <v>89129</v>
      </c>
      <c r="B841" s="963" t="s">
        <v>3824</v>
      </c>
      <c r="C841" s="964" t="s">
        <v>1522</v>
      </c>
      <c r="D841" s="965">
        <v>5.32</v>
      </c>
      <c r="E841" s="757"/>
      <c r="F841" s="757"/>
      <c r="G841" s="757"/>
      <c r="H841" s="757"/>
      <c r="I841" s="757"/>
    </row>
    <row r="842" spans="1:9" ht="15.75" customHeight="1">
      <c r="A842" s="963">
        <v>89130</v>
      </c>
      <c r="B842" s="963" t="s">
        <v>3825</v>
      </c>
      <c r="C842" s="964" t="s">
        <v>1522</v>
      </c>
      <c r="D842" s="965">
        <v>54.35</v>
      </c>
      <c r="E842" s="757"/>
      <c r="F842" s="757"/>
      <c r="G842" s="757"/>
      <c r="H842" s="757"/>
      <c r="I842" s="757"/>
    </row>
    <row r="843" spans="1:9" ht="15.75" customHeight="1">
      <c r="A843" s="963">
        <v>89131</v>
      </c>
      <c r="B843" s="963" t="s">
        <v>3826</v>
      </c>
      <c r="C843" s="964" t="s">
        <v>1522</v>
      </c>
      <c r="D843" s="965">
        <v>7.37</v>
      </c>
      <c r="E843" s="757"/>
      <c r="F843" s="757"/>
      <c r="G843" s="757"/>
      <c r="H843" s="757"/>
      <c r="I843" s="757"/>
    </row>
    <row r="844" spans="1:9" ht="15.75" customHeight="1">
      <c r="A844" s="963">
        <v>89210</v>
      </c>
      <c r="B844" s="963" t="s">
        <v>3827</v>
      </c>
      <c r="C844" s="964" t="s">
        <v>1522</v>
      </c>
      <c r="D844" s="965">
        <v>31.71</v>
      </c>
      <c r="E844" s="757"/>
      <c r="F844" s="757"/>
      <c r="G844" s="757"/>
      <c r="H844" s="757"/>
      <c r="I844" s="757"/>
    </row>
    <row r="845" spans="1:9" ht="15.75" customHeight="1">
      <c r="A845" s="963">
        <v>89211</v>
      </c>
      <c r="B845" s="963" t="s">
        <v>3828</v>
      </c>
      <c r="C845" s="964" t="s">
        <v>1522</v>
      </c>
      <c r="D845" s="965">
        <v>4.4000000000000004</v>
      </c>
      <c r="E845" s="757"/>
      <c r="F845" s="757"/>
      <c r="G845" s="757"/>
      <c r="H845" s="757"/>
      <c r="I845" s="757"/>
    </row>
    <row r="846" spans="1:9" ht="15.75" customHeight="1">
      <c r="A846" s="963">
        <v>89212</v>
      </c>
      <c r="B846" s="963" t="s">
        <v>3829</v>
      </c>
      <c r="C846" s="964" t="s">
        <v>1522</v>
      </c>
      <c r="D846" s="965">
        <v>29.5</v>
      </c>
      <c r="E846" s="757"/>
      <c r="F846" s="757"/>
      <c r="G846" s="757"/>
      <c r="H846" s="757"/>
      <c r="I846" s="757"/>
    </row>
    <row r="847" spans="1:9" ht="15.75" customHeight="1">
      <c r="A847" s="963">
        <v>89213</v>
      </c>
      <c r="B847" s="963" t="s">
        <v>3830</v>
      </c>
      <c r="C847" s="964" t="s">
        <v>1522</v>
      </c>
      <c r="D847" s="965">
        <v>4.6399999999999997</v>
      </c>
      <c r="E847" s="757"/>
      <c r="F847" s="757"/>
      <c r="G847" s="757"/>
      <c r="H847" s="757"/>
      <c r="I847" s="757"/>
    </row>
    <row r="848" spans="1:9" ht="15.75" customHeight="1">
      <c r="A848" s="963">
        <v>89214</v>
      </c>
      <c r="B848" s="963" t="s">
        <v>3831</v>
      </c>
      <c r="C848" s="964" t="s">
        <v>1522</v>
      </c>
      <c r="D848" s="965">
        <v>27.7</v>
      </c>
      <c r="E848" s="757"/>
      <c r="F848" s="757"/>
      <c r="G848" s="757"/>
      <c r="H848" s="757"/>
      <c r="I848" s="757"/>
    </row>
    <row r="849" spans="1:9" ht="15.75" customHeight="1">
      <c r="A849" s="963">
        <v>89215</v>
      </c>
      <c r="B849" s="963" t="s">
        <v>3832</v>
      </c>
      <c r="C849" s="964" t="s">
        <v>1522</v>
      </c>
      <c r="D849" s="965">
        <v>97.93</v>
      </c>
      <c r="E849" s="757"/>
      <c r="F849" s="757"/>
      <c r="G849" s="757"/>
      <c r="H849" s="757"/>
      <c r="I849" s="757"/>
    </row>
    <row r="850" spans="1:9" ht="15.75" customHeight="1">
      <c r="A850" s="963">
        <v>89221</v>
      </c>
      <c r="B850" s="963" t="s">
        <v>3833</v>
      </c>
      <c r="C850" s="964" t="s">
        <v>1522</v>
      </c>
      <c r="D850" s="965">
        <v>1.56</v>
      </c>
      <c r="E850" s="757"/>
      <c r="F850" s="757"/>
      <c r="G850" s="757"/>
      <c r="H850" s="757"/>
      <c r="I850" s="757"/>
    </row>
    <row r="851" spans="1:9" ht="15.75" customHeight="1">
      <c r="A851" s="963">
        <v>89222</v>
      </c>
      <c r="B851" s="963" t="s">
        <v>3834</v>
      </c>
      <c r="C851" s="964" t="s">
        <v>1522</v>
      </c>
      <c r="D851" s="965">
        <v>0.18</v>
      </c>
      <c r="E851" s="757"/>
      <c r="F851" s="757"/>
      <c r="G851" s="757"/>
      <c r="H851" s="757"/>
      <c r="I851" s="757"/>
    </row>
    <row r="852" spans="1:9" ht="15.75" customHeight="1">
      <c r="A852" s="963">
        <v>89223</v>
      </c>
      <c r="B852" s="963" t="s">
        <v>3835</v>
      </c>
      <c r="C852" s="964" t="s">
        <v>1522</v>
      </c>
      <c r="D852" s="965">
        <v>1.7</v>
      </c>
      <c r="E852" s="757"/>
      <c r="F852" s="757"/>
      <c r="G852" s="757"/>
      <c r="H852" s="757"/>
      <c r="I852" s="757"/>
    </row>
    <row r="853" spans="1:9" ht="15.75" customHeight="1">
      <c r="A853" s="963">
        <v>89224</v>
      </c>
      <c r="B853" s="963" t="s">
        <v>3836</v>
      </c>
      <c r="C853" s="964" t="s">
        <v>1522</v>
      </c>
      <c r="D853" s="965">
        <v>1.75</v>
      </c>
      <c r="E853" s="757"/>
      <c r="F853" s="757"/>
      <c r="G853" s="757"/>
      <c r="H853" s="757"/>
      <c r="I853" s="757"/>
    </row>
    <row r="854" spans="1:9" ht="15.75" customHeight="1">
      <c r="A854" s="963">
        <v>89228</v>
      </c>
      <c r="B854" s="963" t="s">
        <v>3837</v>
      </c>
      <c r="C854" s="964" t="s">
        <v>1522</v>
      </c>
      <c r="D854" s="965">
        <v>47.52</v>
      </c>
      <c r="E854" s="757"/>
      <c r="F854" s="757"/>
      <c r="G854" s="757"/>
      <c r="H854" s="757"/>
      <c r="I854" s="757"/>
    </row>
    <row r="855" spans="1:9" ht="15.75" customHeight="1">
      <c r="A855" s="963">
        <v>89229</v>
      </c>
      <c r="B855" s="963" t="s">
        <v>3838</v>
      </c>
      <c r="C855" s="964" t="s">
        <v>1522</v>
      </c>
      <c r="D855" s="965">
        <v>8.5500000000000007</v>
      </c>
      <c r="E855" s="757"/>
      <c r="F855" s="757"/>
      <c r="G855" s="757"/>
      <c r="H855" s="757"/>
      <c r="I855" s="757"/>
    </row>
    <row r="856" spans="1:9" ht="15.75" customHeight="1">
      <c r="A856" s="963">
        <v>89230</v>
      </c>
      <c r="B856" s="963" t="s">
        <v>3839</v>
      </c>
      <c r="C856" s="964" t="s">
        <v>1522</v>
      </c>
      <c r="D856" s="965">
        <v>130</v>
      </c>
      <c r="E856" s="757"/>
      <c r="F856" s="757"/>
      <c r="G856" s="757"/>
      <c r="H856" s="757"/>
      <c r="I856" s="757"/>
    </row>
    <row r="857" spans="1:9" ht="15.75" customHeight="1">
      <c r="A857" s="963">
        <v>89231</v>
      </c>
      <c r="B857" s="963" t="s">
        <v>3840</v>
      </c>
      <c r="C857" s="964" t="s">
        <v>1522</v>
      </c>
      <c r="D857" s="965">
        <v>20.6</v>
      </c>
      <c r="E857" s="757"/>
      <c r="F857" s="757"/>
      <c r="G857" s="757"/>
      <c r="H857" s="757"/>
      <c r="I857" s="757"/>
    </row>
    <row r="858" spans="1:9" ht="15.75" customHeight="1">
      <c r="A858" s="963">
        <v>89232</v>
      </c>
      <c r="B858" s="963" t="s">
        <v>3841</v>
      </c>
      <c r="C858" s="964" t="s">
        <v>1522</v>
      </c>
      <c r="D858" s="965">
        <v>231.89</v>
      </c>
      <c r="E858" s="757"/>
      <c r="F858" s="757"/>
      <c r="G858" s="757"/>
      <c r="H858" s="757"/>
      <c r="I858" s="757"/>
    </row>
    <row r="859" spans="1:9" ht="15.75" customHeight="1">
      <c r="A859" s="963">
        <v>89233</v>
      </c>
      <c r="B859" s="963" t="s">
        <v>3842</v>
      </c>
      <c r="C859" s="964" t="s">
        <v>1522</v>
      </c>
      <c r="D859" s="965">
        <v>176.23</v>
      </c>
      <c r="E859" s="757"/>
      <c r="F859" s="757"/>
      <c r="G859" s="757"/>
      <c r="H859" s="757"/>
      <c r="I859" s="757"/>
    </row>
    <row r="860" spans="1:9" ht="15.75" customHeight="1">
      <c r="A860" s="963">
        <v>89236</v>
      </c>
      <c r="B860" s="963" t="s">
        <v>3843</v>
      </c>
      <c r="C860" s="964" t="s">
        <v>1522</v>
      </c>
      <c r="D860" s="965">
        <v>303.69</v>
      </c>
      <c r="E860" s="757"/>
      <c r="F860" s="757"/>
      <c r="G860" s="757"/>
      <c r="H860" s="757"/>
      <c r="I860" s="757"/>
    </row>
    <row r="861" spans="1:9" ht="15.75" customHeight="1">
      <c r="A861" s="963">
        <v>89237</v>
      </c>
      <c r="B861" s="963" t="s">
        <v>3844</v>
      </c>
      <c r="C861" s="964" t="s">
        <v>1522</v>
      </c>
      <c r="D861" s="965">
        <v>48.12</v>
      </c>
      <c r="E861" s="757"/>
      <c r="F861" s="757"/>
      <c r="G861" s="757"/>
      <c r="H861" s="757"/>
      <c r="I861" s="757"/>
    </row>
    <row r="862" spans="1:9" ht="15.75" customHeight="1">
      <c r="A862" s="963">
        <v>89238</v>
      </c>
      <c r="B862" s="963" t="s">
        <v>3845</v>
      </c>
      <c r="C862" s="964" t="s">
        <v>1522</v>
      </c>
      <c r="D862" s="965">
        <v>541.71</v>
      </c>
      <c r="E862" s="757"/>
      <c r="F862" s="757"/>
      <c r="G862" s="757"/>
      <c r="H862" s="757"/>
      <c r="I862" s="757"/>
    </row>
    <row r="863" spans="1:9" ht="15.75" customHeight="1">
      <c r="A863" s="963">
        <v>89239</v>
      </c>
      <c r="B863" s="963" t="s">
        <v>3846</v>
      </c>
      <c r="C863" s="964" t="s">
        <v>1522</v>
      </c>
      <c r="D863" s="965">
        <v>466.05</v>
      </c>
      <c r="E863" s="757"/>
      <c r="F863" s="757"/>
      <c r="G863" s="757"/>
      <c r="H863" s="757"/>
      <c r="I863" s="757"/>
    </row>
    <row r="864" spans="1:9" ht="15.75" customHeight="1">
      <c r="A864" s="963">
        <v>89240</v>
      </c>
      <c r="B864" s="963" t="s">
        <v>3847</v>
      </c>
      <c r="C864" s="964" t="s">
        <v>1522</v>
      </c>
      <c r="D864" s="965">
        <v>93.2</v>
      </c>
      <c r="E864" s="757"/>
      <c r="F864" s="757"/>
      <c r="G864" s="757"/>
      <c r="H864" s="757"/>
      <c r="I864" s="757"/>
    </row>
    <row r="865" spans="1:9" ht="15.75" customHeight="1">
      <c r="A865" s="963">
        <v>89241</v>
      </c>
      <c r="B865" s="963" t="s">
        <v>3848</v>
      </c>
      <c r="C865" s="964" t="s">
        <v>1522</v>
      </c>
      <c r="D865" s="965">
        <v>16.77</v>
      </c>
      <c r="E865" s="757"/>
      <c r="F865" s="757"/>
      <c r="G865" s="757"/>
      <c r="H865" s="757"/>
      <c r="I865" s="757"/>
    </row>
    <row r="866" spans="1:9" ht="15.75" customHeight="1">
      <c r="A866" s="963">
        <v>89246</v>
      </c>
      <c r="B866" s="963" t="s">
        <v>3849</v>
      </c>
      <c r="C866" s="964" t="s">
        <v>1522</v>
      </c>
      <c r="D866" s="965">
        <v>263.89</v>
      </c>
      <c r="E866" s="757"/>
      <c r="F866" s="757"/>
      <c r="G866" s="757"/>
      <c r="H866" s="757"/>
      <c r="I866" s="757"/>
    </row>
    <row r="867" spans="1:9" ht="15.75" customHeight="1">
      <c r="A867" s="963">
        <v>89247</v>
      </c>
      <c r="B867" s="963" t="s">
        <v>3850</v>
      </c>
      <c r="C867" s="964" t="s">
        <v>1522</v>
      </c>
      <c r="D867" s="965">
        <v>41.81</v>
      </c>
      <c r="E867" s="757"/>
      <c r="F867" s="757"/>
      <c r="G867" s="757"/>
      <c r="H867" s="757"/>
      <c r="I867" s="757"/>
    </row>
    <row r="868" spans="1:9" ht="15.75" customHeight="1">
      <c r="A868" s="963">
        <v>89248</v>
      </c>
      <c r="B868" s="963" t="s">
        <v>3851</v>
      </c>
      <c r="C868" s="964" t="s">
        <v>1522</v>
      </c>
      <c r="D868" s="965">
        <v>470.71</v>
      </c>
      <c r="E868" s="757"/>
      <c r="F868" s="757"/>
      <c r="G868" s="757"/>
      <c r="H868" s="757"/>
      <c r="I868" s="757"/>
    </row>
    <row r="869" spans="1:9" ht="15.75" customHeight="1">
      <c r="A869" s="963">
        <v>89249</v>
      </c>
      <c r="B869" s="963" t="s">
        <v>3852</v>
      </c>
      <c r="C869" s="964" t="s">
        <v>1522</v>
      </c>
      <c r="D869" s="965">
        <v>397.27</v>
      </c>
      <c r="E869" s="757"/>
      <c r="F869" s="757"/>
      <c r="G869" s="757"/>
      <c r="H869" s="757"/>
      <c r="I869" s="757"/>
    </row>
    <row r="870" spans="1:9" ht="15.75" customHeight="1">
      <c r="A870" s="963">
        <v>89253</v>
      </c>
      <c r="B870" s="963" t="s">
        <v>3853</v>
      </c>
      <c r="C870" s="964" t="s">
        <v>1522</v>
      </c>
      <c r="D870" s="965">
        <v>76.37</v>
      </c>
      <c r="E870" s="757"/>
      <c r="F870" s="757"/>
      <c r="G870" s="757"/>
      <c r="H870" s="757"/>
      <c r="I870" s="757"/>
    </row>
    <row r="871" spans="1:9" ht="15.75" customHeight="1">
      <c r="A871" s="963">
        <v>89254</v>
      </c>
      <c r="B871" s="963" t="s">
        <v>3854</v>
      </c>
      <c r="C871" s="964" t="s">
        <v>1522</v>
      </c>
      <c r="D871" s="965">
        <v>13.74</v>
      </c>
      <c r="E871" s="757"/>
      <c r="F871" s="757"/>
      <c r="G871" s="757"/>
      <c r="H871" s="757"/>
      <c r="I871" s="757"/>
    </row>
    <row r="872" spans="1:9" ht="15.75" customHeight="1">
      <c r="A872" s="963">
        <v>89255</v>
      </c>
      <c r="B872" s="963" t="s">
        <v>3855</v>
      </c>
      <c r="C872" s="964" t="s">
        <v>1522</v>
      </c>
      <c r="D872" s="965">
        <v>122.77</v>
      </c>
      <c r="E872" s="757"/>
      <c r="F872" s="757"/>
      <c r="G872" s="757"/>
      <c r="H872" s="757"/>
      <c r="I872" s="757"/>
    </row>
    <row r="873" spans="1:9" ht="15.75" customHeight="1">
      <c r="A873" s="963">
        <v>89256</v>
      </c>
      <c r="B873" s="963" t="s">
        <v>3856</v>
      </c>
      <c r="C873" s="964" t="s">
        <v>1522</v>
      </c>
      <c r="D873" s="965">
        <v>89.41</v>
      </c>
      <c r="E873" s="757"/>
      <c r="F873" s="757"/>
      <c r="G873" s="757"/>
      <c r="H873" s="757"/>
      <c r="I873" s="757"/>
    </row>
    <row r="874" spans="1:9" ht="15.75" customHeight="1">
      <c r="A874" s="963">
        <v>89259</v>
      </c>
      <c r="B874" s="963" t="s">
        <v>3857</v>
      </c>
      <c r="C874" s="964" t="s">
        <v>1522</v>
      </c>
      <c r="D874" s="965">
        <v>23.67</v>
      </c>
      <c r="E874" s="757"/>
      <c r="F874" s="757"/>
      <c r="G874" s="757"/>
      <c r="H874" s="757"/>
      <c r="I874" s="757"/>
    </row>
    <row r="875" spans="1:9" ht="15.75" customHeight="1">
      <c r="A875" s="963">
        <v>89260</v>
      </c>
      <c r="B875" s="963" t="s">
        <v>3858</v>
      </c>
      <c r="C875" s="964" t="s">
        <v>1522</v>
      </c>
      <c r="D875" s="965">
        <v>4.3600000000000003</v>
      </c>
      <c r="E875" s="757"/>
      <c r="F875" s="757"/>
      <c r="G875" s="757"/>
      <c r="H875" s="757"/>
      <c r="I875" s="757"/>
    </row>
    <row r="876" spans="1:9" ht="15.75" customHeight="1">
      <c r="A876" s="963">
        <v>89262</v>
      </c>
      <c r="B876" s="963" t="s">
        <v>3859</v>
      </c>
      <c r="C876" s="964" t="s">
        <v>1522</v>
      </c>
      <c r="D876" s="965">
        <v>39.46</v>
      </c>
      <c r="E876" s="757"/>
      <c r="F876" s="757"/>
      <c r="G876" s="757"/>
      <c r="H876" s="757"/>
      <c r="I876" s="757"/>
    </row>
    <row r="877" spans="1:9" ht="15.75" customHeight="1">
      <c r="A877" s="963">
        <v>89264</v>
      </c>
      <c r="B877" s="963" t="s">
        <v>3860</v>
      </c>
      <c r="C877" s="964" t="s">
        <v>1522</v>
      </c>
      <c r="D877" s="965">
        <v>17.399999999999999</v>
      </c>
      <c r="E877" s="757"/>
      <c r="F877" s="757"/>
      <c r="G877" s="757"/>
      <c r="H877" s="757"/>
      <c r="I877" s="757"/>
    </row>
    <row r="878" spans="1:9" ht="15.75" customHeight="1">
      <c r="A878" s="963">
        <v>89265</v>
      </c>
      <c r="B878" s="963" t="s">
        <v>3861</v>
      </c>
      <c r="C878" s="964" t="s">
        <v>1522</v>
      </c>
      <c r="D878" s="965">
        <v>3.53</v>
      </c>
      <c r="E878" s="757"/>
      <c r="F878" s="757"/>
      <c r="G878" s="757"/>
      <c r="H878" s="757"/>
      <c r="I878" s="757"/>
    </row>
    <row r="879" spans="1:9" ht="15.75" customHeight="1">
      <c r="A879" s="963">
        <v>89266</v>
      </c>
      <c r="B879" s="963" t="s">
        <v>3862</v>
      </c>
      <c r="C879" s="964" t="s">
        <v>1522</v>
      </c>
      <c r="D879" s="965">
        <v>2.78</v>
      </c>
      <c r="E879" s="757"/>
      <c r="F879" s="757"/>
      <c r="G879" s="757"/>
      <c r="H879" s="757"/>
      <c r="I879" s="757"/>
    </row>
    <row r="880" spans="1:9" ht="15.75" customHeight="1">
      <c r="A880" s="963">
        <v>89267</v>
      </c>
      <c r="B880" s="963" t="s">
        <v>3863</v>
      </c>
      <c r="C880" s="964" t="s">
        <v>1522</v>
      </c>
      <c r="D880" s="965">
        <v>51.36</v>
      </c>
      <c r="E880" s="757"/>
      <c r="F880" s="757"/>
      <c r="G880" s="757"/>
      <c r="H880" s="757"/>
      <c r="I880" s="757"/>
    </row>
    <row r="881" spans="1:9" ht="15.75" customHeight="1">
      <c r="A881" s="963">
        <v>89268</v>
      </c>
      <c r="B881" s="963" t="s">
        <v>3864</v>
      </c>
      <c r="C881" s="964" t="s">
        <v>1522</v>
      </c>
      <c r="D881" s="965">
        <v>9.24</v>
      </c>
      <c r="E881" s="757"/>
      <c r="F881" s="757"/>
      <c r="G881" s="757"/>
      <c r="H881" s="757"/>
      <c r="I881" s="757"/>
    </row>
    <row r="882" spans="1:9" ht="15.75" customHeight="1">
      <c r="A882" s="963">
        <v>89269</v>
      </c>
      <c r="B882" s="963" t="s">
        <v>3865</v>
      </c>
      <c r="C882" s="964" t="s">
        <v>1522</v>
      </c>
      <c r="D882" s="965">
        <v>7.31</v>
      </c>
      <c r="E882" s="757"/>
      <c r="F882" s="757"/>
      <c r="G882" s="757"/>
      <c r="H882" s="757"/>
      <c r="I882" s="757"/>
    </row>
    <row r="883" spans="1:9" ht="15.75" customHeight="1">
      <c r="A883" s="963">
        <v>89270</v>
      </c>
      <c r="B883" s="963" t="s">
        <v>3866</v>
      </c>
      <c r="C883" s="964" t="s">
        <v>1522</v>
      </c>
      <c r="D883" s="965">
        <v>82.56</v>
      </c>
      <c r="E883" s="757"/>
      <c r="F883" s="757"/>
      <c r="G883" s="757"/>
      <c r="H883" s="757"/>
      <c r="I883" s="757"/>
    </row>
    <row r="884" spans="1:9" ht="15.75" customHeight="1">
      <c r="A884" s="963">
        <v>89271</v>
      </c>
      <c r="B884" s="963" t="s">
        <v>3867</v>
      </c>
      <c r="C884" s="964" t="s">
        <v>1522</v>
      </c>
      <c r="D884" s="965">
        <v>30.6</v>
      </c>
      <c r="E884" s="757"/>
      <c r="F884" s="757"/>
      <c r="G884" s="757"/>
      <c r="H884" s="757"/>
      <c r="I884" s="757"/>
    </row>
    <row r="885" spans="1:9" ht="15.75" customHeight="1">
      <c r="A885" s="963">
        <v>89274</v>
      </c>
      <c r="B885" s="963" t="s">
        <v>3868</v>
      </c>
      <c r="C885" s="964" t="s">
        <v>1522</v>
      </c>
      <c r="D885" s="965">
        <v>1.89</v>
      </c>
      <c r="E885" s="757"/>
      <c r="F885" s="757"/>
      <c r="G885" s="757"/>
      <c r="H885" s="757"/>
      <c r="I885" s="757"/>
    </row>
    <row r="886" spans="1:9" ht="15.75" customHeight="1">
      <c r="A886" s="963">
        <v>89275</v>
      </c>
      <c r="B886" s="963" t="s">
        <v>3869</v>
      </c>
      <c r="C886" s="964" t="s">
        <v>1522</v>
      </c>
      <c r="D886" s="965">
        <v>0.22</v>
      </c>
      <c r="E886" s="757"/>
      <c r="F886" s="757"/>
      <c r="G886" s="757"/>
      <c r="H886" s="757"/>
      <c r="I886" s="757"/>
    </row>
    <row r="887" spans="1:9" ht="15.75" customHeight="1">
      <c r="A887" s="963">
        <v>89276</v>
      </c>
      <c r="B887" s="963" t="s">
        <v>3870</v>
      </c>
      <c r="C887" s="964" t="s">
        <v>1522</v>
      </c>
      <c r="D887" s="965">
        <v>2.37</v>
      </c>
      <c r="E887" s="757"/>
      <c r="F887" s="757"/>
      <c r="G887" s="757"/>
      <c r="H887" s="757"/>
      <c r="I887" s="757"/>
    </row>
    <row r="888" spans="1:9" ht="15.75" customHeight="1">
      <c r="A888" s="963">
        <v>89277</v>
      </c>
      <c r="B888" s="963" t="s">
        <v>3871</v>
      </c>
      <c r="C888" s="964" t="s">
        <v>1522</v>
      </c>
      <c r="D888" s="965">
        <v>8.83</v>
      </c>
      <c r="E888" s="757"/>
      <c r="F888" s="757"/>
      <c r="G888" s="757"/>
      <c r="H888" s="757"/>
      <c r="I888" s="757"/>
    </row>
    <row r="889" spans="1:9" ht="15.75" customHeight="1">
      <c r="A889" s="963">
        <v>89280</v>
      </c>
      <c r="B889" s="963" t="s">
        <v>3872</v>
      </c>
      <c r="C889" s="964" t="s">
        <v>1522</v>
      </c>
      <c r="D889" s="965">
        <v>38.94</v>
      </c>
      <c r="E889" s="757"/>
      <c r="F889" s="757"/>
      <c r="G889" s="757"/>
      <c r="H889" s="757"/>
      <c r="I889" s="757"/>
    </row>
    <row r="890" spans="1:9" ht="15.75" customHeight="1">
      <c r="A890" s="963">
        <v>89281</v>
      </c>
      <c r="B890" s="963" t="s">
        <v>3873</v>
      </c>
      <c r="C890" s="964" t="s">
        <v>1522</v>
      </c>
      <c r="D890" s="965">
        <v>5.4</v>
      </c>
      <c r="E890" s="757"/>
      <c r="F890" s="757"/>
      <c r="G890" s="757"/>
      <c r="H890" s="757"/>
      <c r="I890" s="757"/>
    </row>
    <row r="891" spans="1:9" ht="15.75" customHeight="1">
      <c r="A891" s="963">
        <v>89870</v>
      </c>
      <c r="B891" s="963" t="s">
        <v>3874</v>
      </c>
      <c r="C891" s="964" t="s">
        <v>1522</v>
      </c>
      <c r="D891" s="965">
        <v>33.28</v>
      </c>
      <c r="E891" s="757"/>
      <c r="F891" s="757"/>
      <c r="G891" s="757"/>
      <c r="H891" s="757"/>
      <c r="I891" s="757"/>
    </row>
    <row r="892" spans="1:9" ht="15.75" customHeight="1">
      <c r="A892" s="963">
        <v>89871</v>
      </c>
      <c r="B892" s="963" t="s">
        <v>3875</v>
      </c>
      <c r="C892" s="964" t="s">
        <v>1522</v>
      </c>
      <c r="D892" s="965">
        <v>5.88</v>
      </c>
      <c r="E892" s="757"/>
      <c r="F892" s="757"/>
      <c r="G892" s="757"/>
      <c r="H892" s="757"/>
      <c r="I892" s="757"/>
    </row>
    <row r="893" spans="1:9" ht="15.75" customHeight="1">
      <c r="A893" s="963">
        <v>89872</v>
      </c>
      <c r="B893" s="963" t="s">
        <v>3876</v>
      </c>
      <c r="C893" s="964" t="s">
        <v>1522</v>
      </c>
      <c r="D893" s="965">
        <v>4.66</v>
      </c>
      <c r="E893" s="757"/>
      <c r="F893" s="757"/>
      <c r="G893" s="757"/>
      <c r="H893" s="757"/>
      <c r="I893" s="757"/>
    </row>
    <row r="894" spans="1:9" ht="15.75" customHeight="1">
      <c r="A894" s="963">
        <v>89873</v>
      </c>
      <c r="B894" s="963" t="s">
        <v>3877</v>
      </c>
      <c r="C894" s="964" t="s">
        <v>1522</v>
      </c>
      <c r="D894" s="965">
        <v>56.47</v>
      </c>
      <c r="E894" s="757"/>
      <c r="F894" s="757"/>
      <c r="G894" s="757"/>
      <c r="H894" s="757"/>
      <c r="I894" s="757"/>
    </row>
    <row r="895" spans="1:9" ht="15.75" customHeight="1">
      <c r="A895" s="963">
        <v>89874</v>
      </c>
      <c r="B895" s="963" t="s">
        <v>3878</v>
      </c>
      <c r="C895" s="964" t="s">
        <v>1522</v>
      </c>
      <c r="D895" s="965">
        <v>185.95</v>
      </c>
      <c r="E895" s="757"/>
      <c r="F895" s="757"/>
      <c r="G895" s="757"/>
      <c r="H895" s="757"/>
      <c r="I895" s="757"/>
    </row>
    <row r="896" spans="1:9" ht="15.75" customHeight="1">
      <c r="A896" s="963">
        <v>89878</v>
      </c>
      <c r="B896" s="963" t="s">
        <v>3879</v>
      </c>
      <c r="C896" s="964" t="s">
        <v>1522</v>
      </c>
      <c r="D896" s="965">
        <v>35.78</v>
      </c>
      <c r="E896" s="757"/>
      <c r="F896" s="757"/>
      <c r="G896" s="757"/>
      <c r="H896" s="757"/>
      <c r="I896" s="757"/>
    </row>
    <row r="897" spans="1:9" ht="15.75" customHeight="1">
      <c r="A897" s="963">
        <v>89879</v>
      </c>
      <c r="B897" s="963" t="s">
        <v>3880</v>
      </c>
      <c r="C897" s="964" t="s">
        <v>1522</v>
      </c>
      <c r="D897" s="965">
        <v>6.2</v>
      </c>
      <c r="E897" s="757"/>
      <c r="F897" s="757"/>
      <c r="G897" s="757"/>
      <c r="H897" s="757"/>
      <c r="I897" s="757"/>
    </row>
    <row r="898" spans="1:9" ht="15.75" customHeight="1">
      <c r="A898" s="963">
        <v>89880</v>
      </c>
      <c r="B898" s="963" t="s">
        <v>3881</v>
      </c>
      <c r="C898" s="964" t="s">
        <v>1522</v>
      </c>
      <c r="D898" s="965">
        <v>4.92</v>
      </c>
      <c r="E898" s="757"/>
      <c r="F898" s="757"/>
      <c r="G898" s="757"/>
      <c r="H898" s="757"/>
      <c r="I898" s="757"/>
    </row>
    <row r="899" spans="1:9" ht="15.75" customHeight="1">
      <c r="A899" s="963">
        <v>89881</v>
      </c>
      <c r="B899" s="963" t="s">
        <v>3882</v>
      </c>
      <c r="C899" s="964" t="s">
        <v>1522</v>
      </c>
      <c r="D899" s="965">
        <v>60.11</v>
      </c>
      <c r="E899" s="757"/>
      <c r="F899" s="757"/>
      <c r="G899" s="757"/>
      <c r="H899" s="757"/>
      <c r="I899" s="757"/>
    </row>
    <row r="900" spans="1:9" ht="15.75" customHeight="1">
      <c r="A900" s="963">
        <v>89882</v>
      </c>
      <c r="B900" s="963" t="s">
        <v>3883</v>
      </c>
      <c r="C900" s="964" t="s">
        <v>1522</v>
      </c>
      <c r="D900" s="965">
        <v>214.54</v>
      </c>
      <c r="E900" s="757"/>
      <c r="F900" s="757"/>
      <c r="G900" s="757"/>
      <c r="H900" s="757"/>
      <c r="I900" s="757"/>
    </row>
    <row r="901" spans="1:9" ht="15.75" customHeight="1">
      <c r="A901" s="963">
        <v>90582</v>
      </c>
      <c r="B901" s="963" t="s">
        <v>3884</v>
      </c>
      <c r="C901" s="964" t="s">
        <v>1522</v>
      </c>
      <c r="D901" s="965">
        <v>0.44</v>
      </c>
      <c r="E901" s="757"/>
      <c r="F901" s="757"/>
      <c r="G901" s="757"/>
      <c r="H901" s="757"/>
      <c r="I901" s="757"/>
    </row>
    <row r="902" spans="1:9" ht="15.75" customHeight="1">
      <c r="A902" s="963">
        <v>90583</v>
      </c>
      <c r="B902" s="963" t="s">
        <v>3885</v>
      </c>
      <c r="C902" s="964" t="s">
        <v>1522</v>
      </c>
      <c r="D902" s="965">
        <v>0.05</v>
      </c>
      <c r="E902" s="757"/>
      <c r="F902" s="757"/>
      <c r="G902" s="757"/>
      <c r="H902" s="757"/>
      <c r="I902" s="757"/>
    </row>
    <row r="903" spans="1:9" ht="15.75" customHeight="1">
      <c r="A903" s="963">
        <v>90584</v>
      </c>
      <c r="B903" s="963" t="s">
        <v>3886</v>
      </c>
      <c r="C903" s="964" t="s">
        <v>1522</v>
      </c>
      <c r="D903" s="965">
        <v>0.34</v>
      </c>
      <c r="E903" s="757"/>
      <c r="F903" s="757"/>
      <c r="G903" s="757"/>
      <c r="H903" s="757"/>
      <c r="I903" s="757"/>
    </row>
    <row r="904" spans="1:9" ht="15.75" customHeight="1">
      <c r="A904" s="963">
        <v>90585</v>
      </c>
      <c r="B904" s="963" t="s">
        <v>3887</v>
      </c>
      <c r="C904" s="964" t="s">
        <v>1522</v>
      </c>
      <c r="D904" s="965">
        <v>0.36</v>
      </c>
      <c r="E904" s="757"/>
      <c r="F904" s="757"/>
      <c r="G904" s="757"/>
      <c r="H904" s="757"/>
      <c r="I904" s="757"/>
    </row>
    <row r="905" spans="1:9" ht="15.75" customHeight="1">
      <c r="A905" s="963">
        <v>90621</v>
      </c>
      <c r="B905" s="963" t="s">
        <v>3888</v>
      </c>
      <c r="C905" s="964" t="s">
        <v>1522</v>
      </c>
      <c r="D905" s="965">
        <v>2.6</v>
      </c>
      <c r="E905" s="757"/>
      <c r="F905" s="757"/>
      <c r="G905" s="757"/>
      <c r="H905" s="757"/>
      <c r="I905" s="757"/>
    </row>
    <row r="906" spans="1:9" ht="15.75" customHeight="1">
      <c r="A906" s="963">
        <v>90622</v>
      </c>
      <c r="B906" s="963" t="s">
        <v>3889</v>
      </c>
      <c r="C906" s="964" t="s">
        <v>1522</v>
      </c>
      <c r="D906" s="965">
        <v>0.3</v>
      </c>
      <c r="E906" s="757"/>
      <c r="F906" s="757"/>
      <c r="G906" s="757"/>
      <c r="H906" s="757"/>
      <c r="I906" s="757"/>
    </row>
    <row r="907" spans="1:9" ht="15.75" customHeight="1">
      <c r="A907" s="963">
        <v>90623</v>
      </c>
      <c r="B907" s="963" t="s">
        <v>3890</v>
      </c>
      <c r="C907" s="964" t="s">
        <v>1522</v>
      </c>
      <c r="D907" s="965">
        <v>3.25</v>
      </c>
      <c r="E907" s="757"/>
      <c r="F907" s="757"/>
      <c r="G907" s="757"/>
      <c r="H907" s="757"/>
      <c r="I907" s="757"/>
    </row>
    <row r="908" spans="1:9" ht="15.75" customHeight="1">
      <c r="A908" s="963">
        <v>90624</v>
      </c>
      <c r="B908" s="963" t="s">
        <v>3891</v>
      </c>
      <c r="C908" s="964" t="s">
        <v>1522</v>
      </c>
      <c r="D908" s="965">
        <v>2.19</v>
      </c>
      <c r="E908" s="757"/>
      <c r="F908" s="757"/>
      <c r="G908" s="757"/>
      <c r="H908" s="757"/>
      <c r="I908" s="757"/>
    </row>
    <row r="909" spans="1:9" ht="15.75" customHeight="1">
      <c r="A909" s="963">
        <v>90627</v>
      </c>
      <c r="B909" s="963" t="s">
        <v>3892</v>
      </c>
      <c r="C909" s="964" t="s">
        <v>1522</v>
      </c>
      <c r="D909" s="965">
        <v>48.45</v>
      </c>
      <c r="E909" s="757"/>
      <c r="F909" s="757"/>
      <c r="G909" s="757"/>
      <c r="H909" s="757"/>
      <c r="I909" s="757"/>
    </row>
    <row r="910" spans="1:9" ht="15.75" customHeight="1">
      <c r="A910" s="963">
        <v>90628</v>
      </c>
      <c r="B910" s="963" t="s">
        <v>3893</v>
      </c>
      <c r="C910" s="964" t="s">
        <v>1522</v>
      </c>
      <c r="D910" s="965">
        <v>6.63</v>
      </c>
      <c r="E910" s="757"/>
      <c r="F910" s="757"/>
      <c r="G910" s="757"/>
      <c r="H910" s="757"/>
      <c r="I910" s="757"/>
    </row>
    <row r="911" spans="1:9" ht="15.75" customHeight="1">
      <c r="A911" s="963">
        <v>90629</v>
      </c>
      <c r="B911" s="963" t="s">
        <v>3894</v>
      </c>
      <c r="C911" s="964" t="s">
        <v>1522</v>
      </c>
      <c r="D911" s="965">
        <v>60.63</v>
      </c>
      <c r="E911" s="757"/>
      <c r="F911" s="757"/>
      <c r="G911" s="757"/>
      <c r="H911" s="757"/>
      <c r="I911" s="757"/>
    </row>
    <row r="912" spans="1:9" ht="15.75" customHeight="1">
      <c r="A912" s="963">
        <v>90630</v>
      </c>
      <c r="B912" s="963" t="s">
        <v>3895</v>
      </c>
      <c r="C912" s="964" t="s">
        <v>1522</v>
      </c>
      <c r="D912" s="965">
        <v>1.04</v>
      </c>
      <c r="E912" s="757"/>
      <c r="F912" s="757"/>
      <c r="G912" s="757"/>
      <c r="H912" s="757"/>
      <c r="I912" s="757"/>
    </row>
    <row r="913" spans="1:9" ht="15.75" customHeight="1">
      <c r="A913" s="963">
        <v>90633</v>
      </c>
      <c r="B913" s="963" t="s">
        <v>3896</v>
      </c>
      <c r="C913" s="964" t="s">
        <v>1522</v>
      </c>
      <c r="D913" s="965">
        <v>4.8099999999999996</v>
      </c>
      <c r="E913" s="757"/>
      <c r="F913" s="757"/>
      <c r="G913" s="757"/>
      <c r="H913" s="757"/>
      <c r="I913" s="757"/>
    </row>
    <row r="914" spans="1:9" ht="15.75" customHeight="1">
      <c r="A914" s="963">
        <v>90634</v>
      </c>
      <c r="B914" s="963" t="s">
        <v>3897</v>
      </c>
      <c r="C914" s="964" t="s">
        <v>1522</v>
      </c>
      <c r="D914" s="965">
        <v>0.56999999999999995</v>
      </c>
      <c r="E914" s="757"/>
      <c r="F914" s="757"/>
      <c r="G914" s="757"/>
      <c r="H914" s="757"/>
      <c r="I914" s="757"/>
    </row>
    <row r="915" spans="1:9" ht="15.75" customHeight="1">
      <c r="A915" s="963">
        <v>90635</v>
      </c>
      <c r="B915" s="963" t="s">
        <v>3898</v>
      </c>
      <c r="C915" s="964" t="s">
        <v>1522</v>
      </c>
      <c r="D915" s="965">
        <v>5.26</v>
      </c>
      <c r="E915" s="757"/>
      <c r="F915" s="757"/>
      <c r="G915" s="757"/>
      <c r="H915" s="757"/>
      <c r="I915" s="757"/>
    </row>
    <row r="916" spans="1:9" ht="15.75" customHeight="1">
      <c r="A916" s="963">
        <v>90636</v>
      </c>
      <c r="B916" s="963" t="s">
        <v>3899</v>
      </c>
      <c r="C916" s="964" t="s">
        <v>1522</v>
      </c>
      <c r="D916" s="965">
        <v>4.38</v>
      </c>
      <c r="E916" s="757"/>
      <c r="F916" s="757"/>
      <c r="G916" s="757"/>
      <c r="H916" s="757"/>
      <c r="I916" s="757"/>
    </row>
    <row r="917" spans="1:9" ht="15.75" customHeight="1">
      <c r="A917" s="963">
        <v>90639</v>
      </c>
      <c r="B917" s="963" t="s">
        <v>3900</v>
      </c>
      <c r="C917" s="964" t="s">
        <v>1522</v>
      </c>
      <c r="D917" s="965">
        <v>7.19</v>
      </c>
      <c r="E917" s="757"/>
      <c r="F917" s="757"/>
      <c r="G917" s="757"/>
      <c r="H917" s="757"/>
      <c r="I917" s="757"/>
    </row>
    <row r="918" spans="1:9" ht="15.75" customHeight="1">
      <c r="A918" s="963">
        <v>90640</v>
      </c>
      <c r="B918" s="963" t="s">
        <v>3901</v>
      </c>
      <c r="C918" s="964" t="s">
        <v>1522</v>
      </c>
      <c r="D918" s="965">
        <v>0.85</v>
      </c>
      <c r="E918" s="757"/>
      <c r="F918" s="757"/>
      <c r="G918" s="757"/>
      <c r="H918" s="757"/>
      <c r="I918" s="757"/>
    </row>
    <row r="919" spans="1:9" ht="15.75" customHeight="1">
      <c r="A919" s="963">
        <v>90641</v>
      </c>
      <c r="B919" s="963" t="s">
        <v>3902</v>
      </c>
      <c r="C919" s="964" t="s">
        <v>1522</v>
      </c>
      <c r="D919" s="965">
        <v>7.86</v>
      </c>
      <c r="E919" s="757"/>
      <c r="F919" s="757"/>
      <c r="G919" s="757"/>
      <c r="H919" s="757"/>
      <c r="I919" s="757"/>
    </row>
    <row r="920" spans="1:9" ht="15.75" customHeight="1">
      <c r="A920" s="963">
        <v>90642</v>
      </c>
      <c r="B920" s="963" t="s">
        <v>3903</v>
      </c>
      <c r="C920" s="964" t="s">
        <v>1522</v>
      </c>
      <c r="D920" s="965">
        <v>13.25</v>
      </c>
      <c r="E920" s="757"/>
      <c r="F920" s="757"/>
      <c r="G920" s="757"/>
      <c r="H920" s="757"/>
      <c r="I920" s="757"/>
    </row>
    <row r="921" spans="1:9" ht="15.75" customHeight="1">
      <c r="A921" s="963">
        <v>90646</v>
      </c>
      <c r="B921" s="963" t="s">
        <v>3904</v>
      </c>
      <c r="C921" s="964" t="s">
        <v>1522</v>
      </c>
      <c r="D921" s="965">
        <v>0.71</v>
      </c>
      <c r="E921" s="757"/>
      <c r="F921" s="757"/>
      <c r="G921" s="757"/>
      <c r="H921" s="757"/>
      <c r="I921" s="757"/>
    </row>
    <row r="922" spans="1:9" ht="15.75" customHeight="1">
      <c r="A922" s="963">
        <v>90647</v>
      </c>
      <c r="B922" s="963" t="s">
        <v>3905</v>
      </c>
      <c r="C922" s="964" t="s">
        <v>1522</v>
      </c>
      <c r="D922" s="965">
        <v>0.08</v>
      </c>
      <c r="E922" s="757"/>
      <c r="F922" s="757"/>
      <c r="G922" s="757"/>
      <c r="H922" s="757"/>
      <c r="I922" s="757"/>
    </row>
    <row r="923" spans="1:9" ht="15.75" customHeight="1">
      <c r="A923" s="963">
        <v>90648</v>
      </c>
      <c r="B923" s="963" t="s">
        <v>3906</v>
      </c>
      <c r="C923" s="964" t="s">
        <v>1522</v>
      </c>
      <c r="D923" s="965">
        <v>0.77</v>
      </c>
      <c r="E923" s="757"/>
      <c r="F923" s="757"/>
      <c r="G923" s="757"/>
      <c r="H923" s="757"/>
      <c r="I923" s="757"/>
    </row>
    <row r="924" spans="1:9" ht="15.75" customHeight="1">
      <c r="A924" s="963">
        <v>90649</v>
      </c>
      <c r="B924" s="963" t="s">
        <v>3907</v>
      </c>
      <c r="C924" s="964" t="s">
        <v>1522</v>
      </c>
      <c r="D924" s="965">
        <v>6.84</v>
      </c>
      <c r="E924" s="757"/>
      <c r="F924" s="757"/>
      <c r="G924" s="757"/>
      <c r="H924" s="757"/>
      <c r="I924" s="757"/>
    </row>
    <row r="925" spans="1:9" ht="15.75" customHeight="1">
      <c r="A925" s="963">
        <v>90652</v>
      </c>
      <c r="B925" s="963" t="s">
        <v>3908</v>
      </c>
      <c r="C925" s="964" t="s">
        <v>1522</v>
      </c>
      <c r="D925" s="965">
        <v>4.68</v>
      </c>
      <c r="E925" s="757"/>
      <c r="F925" s="757"/>
      <c r="G925" s="757"/>
      <c r="H925" s="757"/>
      <c r="I925" s="757"/>
    </row>
    <row r="926" spans="1:9" ht="15.75" customHeight="1">
      <c r="A926" s="963">
        <v>90653</v>
      </c>
      <c r="B926" s="963" t="s">
        <v>3909</v>
      </c>
      <c r="C926" s="964" t="s">
        <v>1522</v>
      </c>
      <c r="D926" s="965">
        <v>0.55000000000000004</v>
      </c>
      <c r="E926" s="757"/>
      <c r="F926" s="757"/>
      <c r="G926" s="757"/>
      <c r="H926" s="757"/>
      <c r="I926" s="757"/>
    </row>
    <row r="927" spans="1:9" ht="15.75" customHeight="1">
      <c r="A927" s="963">
        <v>90654</v>
      </c>
      <c r="B927" s="963" t="s">
        <v>3910</v>
      </c>
      <c r="C927" s="964" t="s">
        <v>1522</v>
      </c>
      <c r="D927" s="965">
        <v>5.1100000000000003</v>
      </c>
      <c r="E927" s="757"/>
      <c r="F927" s="757"/>
      <c r="G927" s="757"/>
      <c r="H927" s="757"/>
      <c r="I927" s="757"/>
    </row>
    <row r="928" spans="1:9" ht="15.75" customHeight="1">
      <c r="A928" s="963">
        <v>90655</v>
      </c>
      <c r="B928" s="963" t="s">
        <v>3911</v>
      </c>
      <c r="C928" s="964" t="s">
        <v>1522</v>
      </c>
      <c r="D928" s="965">
        <v>4.5</v>
      </c>
      <c r="E928" s="757"/>
      <c r="F928" s="757"/>
      <c r="G928" s="757"/>
      <c r="H928" s="757"/>
      <c r="I928" s="757"/>
    </row>
    <row r="929" spans="1:9" ht="15.75" customHeight="1">
      <c r="A929" s="963">
        <v>90658</v>
      </c>
      <c r="B929" s="963" t="s">
        <v>3912</v>
      </c>
      <c r="C929" s="964" t="s">
        <v>1522</v>
      </c>
      <c r="D929" s="965">
        <v>5.01</v>
      </c>
      <c r="E929" s="757"/>
      <c r="F929" s="757"/>
      <c r="G929" s="757"/>
      <c r="H929" s="757"/>
      <c r="I929" s="757"/>
    </row>
    <row r="930" spans="1:9" ht="15.75" customHeight="1">
      <c r="A930" s="963">
        <v>90659</v>
      </c>
      <c r="B930" s="963" t="s">
        <v>3913</v>
      </c>
      <c r="C930" s="964" t="s">
        <v>1522</v>
      </c>
      <c r="D930" s="965">
        <v>0.59</v>
      </c>
      <c r="E930" s="757"/>
      <c r="F930" s="757"/>
      <c r="G930" s="757"/>
      <c r="H930" s="757"/>
      <c r="I930" s="757"/>
    </row>
    <row r="931" spans="1:9" ht="15.75" customHeight="1">
      <c r="A931" s="963">
        <v>90660</v>
      </c>
      <c r="B931" s="963" t="s">
        <v>3914</v>
      </c>
      <c r="C931" s="964" t="s">
        <v>1522</v>
      </c>
      <c r="D931" s="965">
        <v>5.48</v>
      </c>
      <c r="E931" s="757"/>
      <c r="F931" s="757"/>
      <c r="G931" s="757"/>
      <c r="H931" s="757"/>
      <c r="I931" s="757"/>
    </row>
    <row r="932" spans="1:9" ht="15.75" customHeight="1">
      <c r="A932" s="963">
        <v>90661</v>
      </c>
      <c r="B932" s="963" t="s">
        <v>3915</v>
      </c>
      <c r="C932" s="964" t="s">
        <v>1522</v>
      </c>
      <c r="D932" s="965">
        <v>4.5</v>
      </c>
      <c r="E932" s="757"/>
      <c r="F932" s="757"/>
      <c r="G932" s="757"/>
      <c r="H932" s="757"/>
      <c r="I932" s="757"/>
    </row>
    <row r="933" spans="1:9" ht="15.75" customHeight="1">
      <c r="A933" s="963">
        <v>90664</v>
      </c>
      <c r="B933" s="963" t="s">
        <v>3916</v>
      </c>
      <c r="C933" s="964" t="s">
        <v>1522</v>
      </c>
      <c r="D933" s="965">
        <v>6.61</v>
      </c>
      <c r="E933" s="757"/>
      <c r="F933" s="757"/>
      <c r="G933" s="757"/>
      <c r="H933" s="757"/>
      <c r="I933" s="757"/>
    </row>
    <row r="934" spans="1:9" ht="15.75" customHeight="1">
      <c r="A934" s="963">
        <v>90665</v>
      </c>
      <c r="B934" s="963" t="s">
        <v>3917</v>
      </c>
      <c r="C934" s="964" t="s">
        <v>1522</v>
      </c>
      <c r="D934" s="965">
        <v>0.91</v>
      </c>
      <c r="E934" s="757"/>
      <c r="F934" s="757"/>
      <c r="G934" s="757"/>
      <c r="H934" s="757"/>
      <c r="I934" s="757"/>
    </row>
    <row r="935" spans="1:9" ht="15.75" customHeight="1">
      <c r="A935" s="963">
        <v>90666</v>
      </c>
      <c r="B935" s="963" t="s">
        <v>3918</v>
      </c>
      <c r="C935" s="964" t="s">
        <v>1522</v>
      </c>
      <c r="D935" s="965">
        <v>8.26</v>
      </c>
      <c r="E935" s="757"/>
      <c r="F935" s="757"/>
      <c r="G935" s="757"/>
      <c r="H935" s="757"/>
      <c r="I935" s="757"/>
    </row>
    <row r="936" spans="1:9" ht="15.75" customHeight="1">
      <c r="A936" s="963">
        <v>90667</v>
      </c>
      <c r="B936" s="963" t="s">
        <v>3919</v>
      </c>
      <c r="C936" s="964" t="s">
        <v>1522</v>
      </c>
      <c r="D936" s="965">
        <v>15.77</v>
      </c>
      <c r="E936" s="757"/>
      <c r="F936" s="757"/>
      <c r="G936" s="757"/>
      <c r="H936" s="757"/>
      <c r="I936" s="757"/>
    </row>
    <row r="937" spans="1:9" ht="15.75" customHeight="1">
      <c r="A937" s="963">
        <v>90670</v>
      </c>
      <c r="B937" s="963" t="s">
        <v>3920</v>
      </c>
      <c r="C937" s="964" t="s">
        <v>1522</v>
      </c>
      <c r="D937" s="965">
        <v>222.35</v>
      </c>
      <c r="E937" s="757"/>
      <c r="F937" s="757"/>
      <c r="G937" s="757"/>
      <c r="H937" s="757"/>
      <c r="I937" s="757"/>
    </row>
    <row r="938" spans="1:9" ht="15.75" customHeight="1">
      <c r="A938" s="963">
        <v>90671</v>
      </c>
      <c r="B938" s="963" t="s">
        <v>3921</v>
      </c>
      <c r="C938" s="964" t="s">
        <v>1522</v>
      </c>
      <c r="D938" s="965">
        <v>30.87</v>
      </c>
      <c r="E938" s="757"/>
      <c r="F938" s="757"/>
      <c r="G938" s="757"/>
      <c r="H938" s="757"/>
      <c r="I938" s="757"/>
    </row>
    <row r="939" spans="1:9" ht="15.75" customHeight="1">
      <c r="A939" s="963">
        <v>90672</v>
      </c>
      <c r="B939" s="963" t="s">
        <v>3922</v>
      </c>
      <c r="C939" s="964" t="s">
        <v>1522</v>
      </c>
      <c r="D939" s="965">
        <v>278.25</v>
      </c>
      <c r="E939" s="757"/>
      <c r="F939" s="757"/>
      <c r="G939" s="757"/>
      <c r="H939" s="757"/>
      <c r="I939" s="757"/>
    </row>
    <row r="940" spans="1:9" ht="15.75" customHeight="1">
      <c r="A940" s="963">
        <v>90673</v>
      </c>
      <c r="B940" s="963" t="s">
        <v>3923</v>
      </c>
      <c r="C940" s="964" t="s">
        <v>1522</v>
      </c>
      <c r="D940" s="965">
        <v>126.13</v>
      </c>
      <c r="E940" s="757"/>
      <c r="F940" s="757"/>
      <c r="G940" s="757"/>
      <c r="H940" s="757"/>
      <c r="I940" s="757"/>
    </row>
    <row r="941" spans="1:9" ht="15.75" customHeight="1">
      <c r="A941" s="963">
        <v>90676</v>
      </c>
      <c r="B941" s="963" t="s">
        <v>3924</v>
      </c>
      <c r="C941" s="964" t="s">
        <v>1522</v>
      </c>
      <c r="D941" s="965">
        <v>103.49</v>
      </c>
      <c r="E941" s="757"/>
      <c r="F941" s="757"/>
      <c r="G941" s="757"/>
      <c r="H941" s="757"/>
      <c r="I941" s="757"/>
    </row>
    <row r="942" spans="1:9" ht="15.75" customHeight="1">
      <c r="A942" s="963">
        <v>90677</v>
      </c>
      <c r="B942" s="963" t="s">
        <v>3925</v>
      </c>
      <c r="C942" s="964" t="s">
        <v>1522</v>
      </c>
      <c r="D942" s="965">
        <v>15.71</v>
      </c>
      <c r="E942" s="757"/>
      <c r="F942" s="757"/>
      <c r="G942" s="757"/>
      <c r="H942" s="757"/>
      <c r="I942" s="757"/>
    </row>
    <row r="943" spans="1:9" ht="15.75" customHeight="1">
      <c r="A943" s="963">
        <v>90678</v>
      </c>
      <c r="B943" s="963" t="s">
        <v>3926</v>
      </c>
      <c r="C943" s="964" t="s">
        <v>1522</v>
      </c>
      <c r="D943" s="965">
        <v>141.32</v>
      </c>
      <c r="E943" s="757"/>
      <c r="F943" s="757"/>
      <c r="G943" s="757"/>
      <c r="H943" s="757"/>
      <c r="I943" s="757"/>
    </row>
    <row r="944" spans="1:9" ht="15.75" customHeight="1">
      <c r="A944" s="963">
        <v>90679</v>
      </c>
      <c r="B944" s="963" t="s">
        <v>3927</v>
      </c>
      <c r="C944" s="964" t="s">
        <v>1522</v>
      </c>
      <c r="D944" s="965">
        <v>96.73</v>
      </c>
      <c r="E944" s="757"/>
      <c r="F944" s="757"/>
      <c r="G944" s="757"/>
      <c r="H944" s="757"/>
      <c r="I944" s="757"/>
    </row>
    <row r="945" spans="1:9" ht="15.75" customHeight="1">
      <c r="A945" s="963">
        <v>90682</v>
      </c>
      <c r="B945" s="963" t="s">
        <v>3928</v>
      </c>
      <c r="C945" s="964" t="s">
        <v>1522</v>
      </c>
      <c r="D945" s="965">
        <v>26.72</v>
      </c>
      <c r="E945" s="757"/>
      <c r="F945" s="757"/>
      <c r="G945" s="757"/>
      <c r="H945" s="757"/>
      <c r="I945" s="757"/>
    </row>
    <row r="946" spans="1:9" ht="15.75" customHeight="1">
      <c r="A946" s="963">
        <v>90683</v>
      </c>
      <c r="B946" s="963" t="s">
        <v>3929</v>
      </c>
      <c r="C946" s="964" t="s">
        <v>1522</v>
      </c>
      <c r="D946" s="965">
        <v>3.17</v>
      </c>
      <c r="E946" s="757"/>
      <c r="F946" s="757"/>
      <c r="G946" s="757"/>
      <c r="H946" s="757"/>
      <c r="I946" s="757"/>
    </row>
    <row r="947" spans="1:9" ht="15.75" customHeight="1">
      <c r="A947" s="963">
        <v>90684</v>
      </c>
      <c r="B947" s="963" t="s">
        <v>3930</v>
      </c>
      <c r="C947" s="964" t="s">
        <v>1522</v>
      </c>
      <c r="D947" s="965">
        <v>29.22</v>
      </c>
      <c r="E947" s="757"/>
      <c r="F947" s="757"/>
      <c r="G947" s="757"/>
      <c r="H947" s="757"/>
      <c r="I947" s="757"/>
    </row>
    <row r="948" spans="1:9" ht="15.75" customHeight="1">
      <c r="A948" s="963">
        <v>90685</v>
      </c>
      <c r="B948" s="963" t="s">
        <v>3931</v>
      </c>
      <c r="C948" s="964" t="s">
        <v>1522</v>
      </c>
      <c r="D948" s="965">
        <v>60</v>
      </c>
      <c r="E948" s="757"/>
      <c r="F948" s="757"/>
      <c r="G948" s="757"/>
      <c r="H948" s="757"/>
      <c r="I948" s="757"/>
    </row>
    <row r="949" spans="1:9" ht="15.75" customHeight="1">
      <c r="A949" s="963">
        <v>90688</v>
      </c>
      <c r="B949" s="963" t="s">
        <v>3932</v>
      </c>
      <c r="C949" s="964" t="s">
        <v>1522</v>
      </c>
      <c r="D949" s="965">
        <v>19.8</v>
      </c>
      <c r="E949" s="757"/>
      <c r="F949" s="757"/>
      <c r="G949" s="757"/>
      <c r="H949" s="757"/>
      <c r="I949" s="757"/>
    </row>
    <row r="950" spans="1:9" ht="15.75" customHeight="1">
      <c r="A950" s="963">
        <v>90689</v>
      </c>
      <c r="B950" s="963" t="s">
        <v>3933</v>
      </c>
      <c r="C950" s="964" t="s">
        <v>1522</v>
      </c>
      <c r="D950" s="965">
        <v>2</v>
      </c>
      <c r="E950" s="757"/>
      <c r="F950" s="757"/>
      <c r="G950" s="757"/>
      <c r="H950" s="757"/>
      <c r="I950" s="757"/>
    </row>
    <row r="951" spans="1:9" ht="15.75" customHeight="1">
      <c r="A951" s="963">
        <v>90690</v>
      </c>
      <c r="B951" s="963" t="s">
        <v>3934</v>
      </c>
      <c r="C951" s="964" t="s">
        <v>1522</v>
      </c>
      <c r="D951" s="965">
        <v>24.75</v>
      </c>
      <c r="E951" s="757"/>
      <c r="F951" s="757"/>
      <c r="G951" s="757"/>
      <c r="H951" s="757"/>
      <c r="I951" s="757"/>
    </row>
    <row r="952" spans="1:9" ht="15.75" customHeight="1">
      <c r="A952" s="963">
        <v>90691</v>
      </c>
      <c r="B952" s="963" t="s">
        <v>3935</v>
      </c>
      <c r="C952" s="964" t="s">
        <v>1522</v>
      </c>
      <c r="D952" s="965">
        <v>42.02</v>
      </c>
      <c r="E952" s="757"/>
      <c r="F952" s="757"/>
      <c r="G952" s="757"/>
      <c r="H952" s="757"/>
      <c r="I952" s="757"/>
    </row>
    <row r="953" spans="1:9" ht="15.75" customHeight="1">
      <c r="A953" s="963">
        <v>90957</v>
      </c>
      <c r="B953" s="963" t="s">
        <v>3936</v>
      </c>
      <c r="C953" s="964" t="s">
        <v>1522</v>
      </c>
      <c r="D953" s="965">
        <v>4.91</v>
      </c>
      <c r="E953" s="757"/>
      <c r="F953" s="757"/>
      <c r="G953" s="757"/>
      <c r="H953" s="757"/>
      <c r="I953" s="757"/>
    </row>
    <row r="954" spans="1:9" ht="15.75" customHeight="1">
      <c r="A954" s="963">
        <v>90958</v>
      </c>
      <c r="B954" s="963" t="s">
        <v>3937</v>
      </c>
      <c r="C954" s="964" t="s">
        <v>1522</v>
      </c>
      <c r="D954" s="965">
        <v>0.68</v>
      </c>
      <c r="E954" s="757"/>
      <c r="F954" s="757"/>
      <c r="G954" s="757"/>
      <c r="H954" s="757"/>
      <c r="I954" s="757"/>
    </row>
    <row r="955" spans="1:9" ht="15.75" customHeight="1">
      <c r="A955" s="963">
        <v>90960</v>
      </c>
      <c r="B955" s="963" t="s">
        <v>3938</v>
      </c>
      <c r="C955" s="964" t="s">
        <v>1522</v>
      </c>
      <c r="D955" s="965">
        <v>6.56</v>
      </c>
      <c r="E955" s="757"/>
      <c r="F955" s="757"/>
      <c r="G955" s="757"/>
      <c r="H955" s="757"/>
      <c r="I955" s="757"/>
    </row>
    <row r="956" spans="1:9" ht="15.75" customHeight="1">
      <c r="A956" s="963">
        <v>90961</v>
      </c>
      <c r="B956" s="963" t="s">
        <v>3939</v>
      </c>
      <c r="C956" s="964" t="s">
        <v>1522</v>
      </c>
      <c r="D956" s="965">
        <v>0.91</v>
      </c>
      <c r="E956" s="757"/>
      <c r="F956" s="757"/>
      <c r="G956" s="757"/>
      <c r="H956" s="757"/>
      <c r="I956" s="757"/>
    </row>
    <row r="957" spans="1:9" ht="15.75" customHeight="1">
      <c r="A957" s="963">
        <v>90962</v>
      </c>
      <c r="B957" s="963" t="s">
        <v>3940</v>
      </c>
      <c r="C957" s="964" t="s">
        <v>1522</v>
      </c>
      <c r="D957" s="965">
        <v>8.2100000000000009</v>
      </c>
      <c r="E957" s="757"/>
      <c r="F957" s="757"/>
      <c r="G957" s="757"/>
      <c r="H957" s="757"/>
      <c r="I957" s="757"/>
    </row>
    <row r="958" spans="1:9" ht="15.75" customHeight="1">
      <c r="A958" s="963">
        <v>90963</v>
      </c>
      <c r="B958" s="963" t="s">
        <v>3941</v>
      </c>
      <c r="C958" s="964" t="s">
        <v>1522</v>
      </c>
      <c r="D958" s="965">
        <v>15.77</v>
      </c>
      <c r="E958" s="757"/>
      <c r="F958" s="757"/>
      <c r="G958" s="757"/>
      <c r="H958" s="757"/>
      <c r="I958" s="757"/>
    </row>
    <row r="959" spans="1:9" ht="15.75" customHeight="1">
      <c r="A959" s="963">
        <v>90968</v>
      </c>
      <c r="B959" s="963" t="s">
        <v>3942</v>
      </c>
      <c r="C959" s="964" t="s">
        <v>1522</v>
      </c>
      <c r="D959" s="965">
        <v>6.58</v>
      </c>
      <c r="E959" s="757"/>
      <c r="F959" s="757"/>
      <c r="G959" s="757"/>
      <c r="H959" s="757"/>
      <c r="I959" s="757"/>
    </row>
    <row r="960" spans="1:9" ht="15.75" customHeight="1">
      <c r="A960" s="963">
        <v>90969</v>
      </c>
      <c r="B960" s="963" t="s">
        <v>3943</v>
      </c>
      <c r="C960" s="964" t="s">
        <v>1522</v>
      </c>
      <c r="D960" s="965">
        <v>0.91</v>
      </c>
      <c r="E960" s="757"/>
      <c r="F960" s="757"/>
      <c r="G960" s="757"/>
      <c r="H960" s="757"/>
      <c r="I960" s="757"/>
    </row>
    <row r="961" spans="1:9" ht="15.75" customHeight="1">
      <c r="A961" s="963">
        <v>90970</v>
      </c>
      <c r="B961" s="963" t="s">
        <v>3944</v>
      </c>
      <c r="C961" s="964" t="s">
        <v>1522</v>
      </c>
      <c r="D961" s="965">
        <v>8.23</v>
      </c>
      <c r="E961" s="757"/>
      <c r="F961" s="757"/>
      <c r="G961" s="757"/>
      <c r="H961" s="757"/>
      <c r="I961" s="757"/>
    </row>
    <row r="962" spans="1:9" ht="15.75" customHeight="1">
      <c r="A962" s="963">
        <v>90971</v>
      </c>
      <c r="B962" s="963" t="s">
        <v>3945</v>
      </c>
      <c r="C962" s="964" t="s">
        <v>1522</v>
      </c>
      <c r="D962" s="965">
        <v>63.92</v>
      </c>
      <c r="E962" s="757"/>
      <c r="F962" s="757"/>
      <c r="G962" s="757"/>
      <c r="H962" s="757"/>
      <c r="I962" s="757"/>
    </row>
    <row r="963" spans="1:9" ht="15.75" customHeight="1">
      <c r="A963" s="963">
        <v>90975</v>
      </c>
      <c r="B963" s="963" t="s">
        <v>3946</v>
      </c>
      <c r="C963" s="964" t="s">
        <v>1522</v>
      </c>
      <c r="D963" s="965">
        <v>16.71</v>
      </c>
      <c r="E963" s="757"/>
      <c r="F963" s="757"/>
      <c r="G963" s="757"/>
      <c r="H963" s="757"/>
      <c r="I963" s="757"/>
    </row>
    <row r="964" spans="1:9" ht="15.75" customHeight="1">
      <c r="A964" s="963">
        <v>90976</v>
      </c>
      <c r="B964" s="963" t="s">
        <v>3947</v>
      </c>
      <c r="C964" s="964" t="s">
        <v>1522</v>
      </c>
      <c r="D964" s="965">
        <v>2.3199999999999998</v>
      </c>
      <c r="E964" s="757"/>
      <c r="F964" s="757"/>
      <c r="G964" s="757"/>
      <c r="H964" s="757"/>
      <c r="I964" s="757"/>
    </row>
    <row r="965" spans="1:9" ht="15.75" customHeight="1">
      <c r="A965" s="963">
        <v>90977</v>
      </c>
      <c r="B965" s="963" t="s">
        <v>3948</v>
      </c>
      <c r="C965" s="964" t="s">
        <v>1522</v>
      </c>
      <c r="D965" s="965">
        <v>20.91</v>
      </c>
      <c r="E965" s="757"/>
      <c r="F965" s="757"/>
      <c r="G965" s="757"/>
      <c r="H965" s="757"/>
      <c r="I965" s="757"/>
    </row>
    <row r="966" spans="1:9" ht="15.75" customHeight="1">
      <c r="A966" s="963">
        <v>90978</v>
      </c>
      <c r="B966" s="963" t="s">
        <v>3949</v>
      </c>
      <c r="C966" s="964" t="s">
        <v>1522</v>
      </c>
      <c r="D966" s="965">
        <v>165.82</v>
      </c>
      <c r="E966" s="757"/>
      <c r="F966" s="757"/>
      <c r="G966" s="757"/>
      <c r="H966" s="757"/>
      <c r="I966" s="757"/>
    </row>
    <row r="967" spans="1:9" ht="15.75" customHeight="1">
      <c r="A967" s="963">
        <v>90992</v>
      </c>
      <c r="B967" s="963" t="s">
        <v>3950</v>
      </c>
      <c r="C967" s="964" t="s">
        <v>1522</v>
      </c>
      <c r="D967" s="965">
        <v>7.8</v>
      </c>
      <c r="E967" s="757"/>
      <c r="F967" s="757"/>
      <c r="G967" s="757"/>
      <c r="H967" s="757"/>
      <c r="I967" s="757"/>
    </row>
    <row r="968" spans="1:9" ht="15.75" customHeight="1">
      <c r="A968" s="963">
        <v>90993</v>
      </c>
      <c r="B968" s="963" t="s">
        <v>3951</v>
      </c>
      <c r="C968" s="964" t="s">
        <v>1522</v>
      </c>
      <c r="D968" s="965">
        <v>1.08</v>
      </c>
      <c r="E968" s="757"/>
      <c r="F968" s="757"/>
      <c r="G968" s="757"/>
      <c r="H968" s="757"/>
      <c r="I968" s="757"/>
    </row>
    <row r="969" spans="1:9" ht="15.75" customHeight="1">
      <c r="A969" s="963">
        <v>90994</v>
      </c>
      <c r="B969" s="963" t="s">
        <v>3952</v>
      </c>
      <c r="C969" s="964" t="s">
        <v>1522</v>
      </c>
      <c r="D969" s="965">
        <v>9.76</v>
      </c>
      <c r="E969" s="757"/>
      <c r="F969" s="757"/>
      <c r="G969" s="757"/>
      <c r="H969" s="757"/>
      <c r="I969" s="757"/>
    </row>
    <row r="970" spans="1:9" ht="15.75" customHeight="1">
      <c r="A970" s="963">
        <v>90995</v>
      </c>
      <c r="B970" s="963" t="s">
        <v>3953</v>
      </c>
      <c r="C970" s="964" t="s">
        <v>1522</v>
      </c>
      <c r="D970" s="965">
        <v>86.82</v>
      </c>
      <c r="E970" s="757"/>
      <c r="F970" s="757"/>
      <c r="G970" s="757"/>
      <c r="H970" s="757"/>
      <c r="I970" s="757"/>
    </row>
    <row r="971" spans="1:9" ht="15.75" customHeight="1">
      <c r="A971" s="963">
        <v>91021</v>
      </c>
      <c r="B971" s="963" t="s">
        <v>3954</v>
      </c>
      <c r="C971" s="964" t="s">
        <v>1522</v>
      </c>
      <c r="D971" s="965">
        <v>12.35</v>
      </c>
      <c r="E971" s="757"/>
      <c r="F971" s="757"/>
      <c r="G971" s="757"/>
      <c r="H971" s="757"/>
      <c r="I971" s="757"/>
    </row>
    <row r="972" spans="1:9" ht="15.75" customHeight="1">
      <c r="A972" s="963">
        <v>91026</v>
      </c>
      <c r="B972" s="963" t="s">
        <v>3955</v>
      </c>
      <c r="C972" s="964" t="s">
        <v>1522</v>
      </c>
      <c r="D972" s="965">
        <v>20.39</v>
      </c>
      <c r="E972" s="757"/>
      <c r="F972" s="757"/>
      <c r="G972" s="757"/>
      <c r="H972" s="757"/>
      <c r="I972" s="757"/>
    </row>
    <row r="973" spans="1:9" ht="15.75" customHeight="1">
      <c r="A973" s="963">
        <v>91027</v>
      </c>
      <c r="B973" s="963" t="s">
        <v>3956</v>
      </c>
      <c r="C973" s="964" t="s">
        <v>1522</v>
      </c>
      <c r="D973" s="965">
        <v>4.1500000000000004</v>
      </c>
      <c r="E973" s="757"/>
      <c r="F973" s="757"/>
      <c r="G973" s="757"/>
      <c r="H973" s="757"/>
      <c r="I973" s="757"/>
    </row>
    <row r="974" spans="1:9" ht="15.75" customHeight="1">
      <c r="A974" s="963">
        <v>91028</v>
      </c>
      <c r="B974" s="963" t="s">
        <v>3957</v>
      </c>
      <c r="C974" s="964" t="s">
        <v>1522</v>
      </c>
      <c r="D974" s="965">
        <v>3.29</v>
      </c>
      <c r="E974" s="757"/>
      <c r="F974" s="757"/>
      <c r="G974" s="757"/>
      <c r="H974" s="757"/>
      <c r="I974" s="757"/>
    </row>
    <row r="975" spans="1:9" ht="15.75" customHeight="1">
      <c r="A975" s="963">
        <v>91029</v>
      </c>
      <c r="B975" s="963" t="s">
        <v>3958</v>
      </c>
      <c r="C975" s="964" t="s">
        <v>1522</v>
      </c>
      <c r="D975" s="965">
        <v>37.29</v>
      </c>
      <c r="E975" s="757"/>
      <c r="F975" s="757"/>
      <c r="G975" s="757"/>
      <c r="H975" s="757"/>
      <c r="I975" s="757"/>
    </row>
    <row r="976" spans="1:9" ht="15.75" customHeight="1">
      <c r="A976" s="963">
        <v>91030</v>
      </c>
      <c r="B976" s="963" t="s">
        <v>3959</v>
      </c>
      <c r="C976" s="964" t="s">
        <v>1522</v>
      </c>
      <c r="D976" s="965">
        <v>154.72</v>
      </c>
      <c r="E976" s="757"/>
      <c r="F976" s="757"/>
      <c r="G976" s="757"/>
      <c r="H976" s="757"/>
      <c r="I976" s="757"/>
    </row>
    <row r="977" spans="1:9" ht="15.75" customHeight="1">
      <c r="A977" s="963">
        <v>91273</v>
      </c>
      <c r="B977" s="963" t="s">
        <v>3960</v>
      </c>
      <c r="C977" s="964" t="s">
        <v>1522</v>
      </c>
      <c r="D977" s="965">
        <v>0.51</v>
      </c>
      <c r="E977" s="757"/>
      <c r="F977" s="757"/>
      <c r="G977" s="757"/>
      <c r="H977" s="757"/>
      <c r="I977" s="757"/>
    </row>
    <row r="978" spans="1:9" ht="15.75" customHeight="1">
      <c r="A978" s="963">
        <v>91274</v>
      </c>
      <c r="B978" s="963" t="s">
        <v>3961</v>
      </c>
      <c r="C978" s="964" t="s">
        <v>1522</v>
      </c>
      <c r="D978" s="965">
        <v>7.0000000000000007E-2</v>
      </c>
      <c r="E978" s="757"/>
      <c r="F978" s="757"/>
      <c r="G978" s="757"/>
      <c r="H978" s="757"/>
      <c r="I978" s="757"/>
    </row>
    <row r="979" spans="1:9" ht="15.75" customHeight="1">
      <c r="A979" s="963">
        <v>91275</v>
      </c>
      <c r="B979" s="963" t="s">
        <v>3962</v>
      </c>
      <c r="C979" s="964" t="s">
        <v>1522</v>
      </c>
      <c r="D979" s="965">
        <v>0.64</v>
      </c>
      <c r="E979" s="757"/>
      <c r="F979" s="757"/>
      <c r="G979" s="757"/>
      <c r="H979" s="757"/>
      <c r="I979" s="757"/>
    </row>
    <row r="980" spans="1:9" ht="15.75" customHeight="1">
      <c r="A980" s="963">
        <v>91276</v>
      </c>
      <c r="B980" s="963" t="s">
        <v>3963</v>
      </c>
      <c r="C980" s="964" t="s">
        <v>1522</v>
      </c>
      <c r="D980" s="965">
        <v>6.88</v>
      </c>
      <c r="E980" s="757"/>
      <c r="F980" s="757"/>
      <c r="G980" s="757"/>
      <c r="H980" s="757"/>
      <c r="I980" s="757"/>
    </row>
    <row r="981" spans="1:9" ht="15.75" customHeight="1">
      <c r="A981" s="963">
        <v>91279</v>
      </c>
      <c r="B981" s="963" t="s">
        <v>3964</v>
      </c>
      <c r="C981" s="964" t="s">
        <v>1522</v>
      </c>
      <c r="D981" s="965">
        <v>1.0900000000000001</v>
      </c>
      <c r="E981" s="757"/>
      <c r="F981" s="757"/>
      <c r="G981" s="757"/>
      <c r="H981" s="757"/>
      <c r="I981" s="757"/>
    </row>
    <row r="982" spans="1:9" ht="15.75" customHeight="1">
      <c r="A982" s="963">
        <v>91280</v>
      </c>
      <c r="B982" s="963" t="s">
        <v>3965</v>
      </c>
      <c r="C982" s="964" t="s">
        <v>1522</v>
      </c>
      <c r="D982" s="965">
        <v>0.12</v>
      </c>
      <c r="E982" s="757"/>
      <c r="F982" s="757"/>
      <c r="G982" s="757"/>
      <c r="H982" s="757"/>
      <c r="I982" s="757"/>
    </row>
    <row r="983" spans="1:9" ht="15.75" customHeight="1">
      <c r="A983" s="963">
        <v>91281</v>
      </c>
      <c r="B983" s="963" t="s">
        <v>3966</v>
      </c>
      <c r="C983" s="964" t="s">
        <v>1522</v>
      </c>
      <c r="D983" s="965">
        <v>1.36</v>
      </c>
      <c r="E983" s="757"/>
      <c r="F983" s="757"/>
      <c r="G983" s="757"/>
      <c r="H983" s="757"/>
      <c r="I983" s="757"/>
    </row>
    <row r="984" spans="1:9" ht="15.75" customHeight="1">
      <c r="A984" s="963">
        <v>91282</v>
      </c>
      <c r="B984" s="963" t="s">
        <v>3967</v>
      </c>
      <c r="C984" s="964" t="s">
        <v>1522</v>
      </c>
      <c r="D984" s="965">
        <v>6.93</v>
      </c>
      <c r="E984" s="757"/>
      <c r="F984" s="757"/>
      <c r="G984" s="757"/>
      <c r="H984" s="757"/>
      <c r="I984" s="757"/>
    </row>
    <row r="985" spans="1:9" ht="15.75" customHeight="1">
      <c r="A985" s="963">
        <v>91354</v>
      </c>
      <c r="B985" s="963" t="s">
        <v>3968</v>
      </c>
      <c r="C985" s="964" t="s">
        <v>1522</v>
      </c>
      <c r="D985" s="965">
        <v>14.4</v>
      </c>
      <c r="E985" s="757"/>
      <c r="F985" s="757"/>
      <c r="G985" s="757"/>
      <c r="H985" s="757"/>
      <c r="I985" s="757"/>
    </row>
    <row r="986" spans="1:9" ht="15.75" customHeight="1">
      <c r="A986" s="963">
        <v>91355</v>
      </c>
      <c r="B986" s="963" t="s">
        <v>3969</v>
      </c>
      <c r="C986" s="964" t="s">
        <v>1522</v>
      </c>
      <c r="D986" s="965">
        <v>3.02</v>
      </c>
      <c r="E986" s="757"/>
      <c r="F986" s="757"/>
      <c r="G986" s="757"/>
      <c r="H986" s="757"/>
      <c r="I986" s="757"/>
    </row>
    <row r="987" spans="1:9" ht="15.75" customHeight="1">
      <c r="A987" s="963">
        <v>91356</v>
      </c>
      <c r="B987" s="963" t="s">
        <v>3970</v>
      </c>
      <c r="C987" s="964" t="s">
        <v>1522</v>
      </c>
      <c r="D987" s="965">
        <v>2.39</v>
      </c>
      <c r="E987" s="757"/>
      <c r="F987" s="757"/>
      <c r="G987" s="757"/>
      <c r="H987" s="757"/>
      <c r="I987" s="757"/>
    </row>
    <row r="988" spans="1:9" ht="15.75" customHeight="1">
      <c r="A988" s="963">
        <v>91359</v>
      </c>
      <c r="B988" s="963" t="s">
        <v>3971</v>
      </c>
      <c r="C988" s="964" t="s">
        <v>1522</v>
      </c>
      <c r="D988" s="965">
        <v>17.739999999999998</v>
      </c>
      <c r="E988" s="757"/>
      <c r="F988" s="757"/>
      <c r="G988" s="757"/>
      <c r="H988" s="757"/>
      <c r="I988" s="757"/>
    </row>
    <row r="989" spans="1:9" ht="15.75" customHeight="1">
      <c r="A989" s="963">
        <v>91360</v>
      </c>
      <c r="B989" s="963" t="s">
        <v>3972</v>
      </c>
      <c r="C989" s="964" t="s">
        <v>1522</v>
      </c>
      <c r="D989" s="965">
        <v>3.42</v>
      </c>
      <c r="E989" s="757"/>
      <c r="F989" s="757"/>
      <c r="G989" s="757"/>
      <c r="H989" s="757"/>
      <c r="I989" s="757"/>
    </row>
    <row r="990" spans="1:9" ht="15.75" customHeight="1">
      <c r="A990" s="963">
        <v>91361</v>
      </c>
      <c r="B990" s="963" t="s">
        <v>3973</v>
      </c>
      <c r="C990" s="964" t="s">
        <v>1522</v>
      </c>
      <c r="D990" s="965">
        <v>2.71</v>
      </c>
      <c r="E990" s="757"/>
      <c r="F990" s="757"/>
      <c r="G990" s="757"/>
      <c r="H990" s="757"/>
      <c r="I990" s="757"/>
    </row>
    <row r="991" spans="1:9" ht="15.75" customHeight="1">
      <c r="A991" s="963">
        <v>91367</v>
      </c>
      <c r="B991" s="963" t="s">
        <v>3974</v>
      </c>
      <c r="C991" s="964" t="s">
        <v>1522</v>
      </c>
      <c r="D991" s="965">
        <v>18.43</v>
      </c>
      <c r="E991" s="757"/>
      <c r="F991" s="757"/>
      <c r="G991" s="757"/>
      <c r="H991" s="757"/>
      <c r="I991" s="757"/>
    </row>
    <row r="992" spans="1:9" ht="15.75" customHeight="1">
      <c r="A992" s="963">
        <v>91368</v>
      </c>
      <c r="B992" s="963" t="s">
        <v>3975</v>
      </c>
      <c r="C992" s="964" t="s">
        <v>1522</v>
      </c>
      <c r="D992" s="965">
        <v>3.58</v>
      </c>
      <c r="E992" s="757"/>
      <c r="F992" s="757"/>
      <c r="G992" s="757"/>
      <c r="H992" s="757"/>
      <c r="I992" s="757"/>
    </row>
    <row r="993" spans="1:9" ht="15.75" customHeight="1">
      <c r="A993" s="963">
        <v>91369</v>
      </c>
      <c r="B993" s="963" t="s">
        <v>3976</v>
      </c>
      <c r="C993" s="964" t="s">
        <v>1522</v>
      </c>
      <c r="D993" s="965">
        <v>2.84</v>
      </c>
      <c r="E993" s="757"/>
      <c r="F993" s="757"/>
      <c r="G993" s="757"/>
      <c r="H993" s="757"/>
      <c r="I993" s="757"/>
    </row>
    <row r="994" spans="1:9" ht="15.75" customHeight="1">
      <c r="A994" s="963">
        <v>91375</v>
      </c>
      <c r="B994" s="963" t="s">
        <v>3977</v>
      </c>
      <c r="C994" s="964" t="s">
        <v>1522</v>
      </c>
      <c r="D994" s="965">
        <v>15.82</v>
      </c>
      <c r="E994" s="757"/>
      <c r="F994" s="757"/>
      <c r="G994" s="757"/>
      <c r="H994" s="757"/>
      <c r="I994" s="757"/>
    </row>
    <row r="995" spans="1:9" ht="15.75" customHeight="1">
      <c r="A995" s="963">
        <v>91376</v>
      </c>
      <c r="B995" s="963" t="s">
        <v>3978</v>
      </c>
      <c r="C995" s="964" t="s">
        <v>1522</v>
      </c>
      <c r="D995" s="965">
        <v>3.32</v>
      </c>
      <c r="E995" s="757"/>
      <c r="F995" s="757"/>
      <c r="G995" s="757"/>
      <c r="H995" s="757"/>
      <c r="I995" s="757"/>
    </row>
    <row r="996" spans="1:9" ht="15.75" customHeight="1">
      <c r="A996" s="963">
        <v>91377</v>
      </c>
      <c r="B996" s="963" t="s">
        <v>3979</v>
      </c>
      <c r="C996" s="964" t="s">
        <v>1522</v>
      </c>
      <c r="D996" s="965">
        <v>2.62</v>
      </c>
      <c r="E996" s="757"/>
      <c r="F996" s="757"/>
      <c r="G996" s="757"/>
      <c r="H996" s="757"/>
      <c r="I996" s="757"/>
    </row>
    <row r="997" spans="1:9" ht="15.75" customHeight="1">
      <c r="A997" s="963">
        <v>91380</v>
      </c>
      <c r="B997" s="963" t="s">
        <v>3980</v>
      </c>
      <c r="C997" s="964" t="s">
        <v>1522</v>
      </c>
      <c r="D997" s="965">
        <v>24.27</v>
      </c>
      <c r="E997" s="757"/>
      <c r="F997" s="757"/>
      <c r="G997" s="757"/>
      <c r="H997" s="757"/>
      <c r="I997" s="757"/>
    </row>
    <row r="998" spans="1:9" ht="15.75" customHeight="1">
      <c r="A998" s="963">
        <v>91381</v>
      </c>
      <c r="B998" s="963" t="s">
        <v>3981</v>
      </c>
      <c r="C998" s="964" t="s">
        <v>1522</v>
      </c>
      <c r="D998" s="965">
        <v>4.71</v>
      </c>
      <c r="E998" s="757"/>
      <c r="F998" s="757"/>
      <c r="G998" s="757"/>
      <c r="H998" s="757"/>
      <c r="I998" s="757"/>
    </row>
    <row r="999" spans="1:9" ht="15.75" customHeight="1">
      <c r="A999" s="963">
        <v>91382</v>
      </c>
      <c r="B999" s="963" t="s">
        <v>3982</v>
      </c>
      <c r="C999" s="964" t="s">
        <v>1522</v>
      </c>
      <c r="D999" s="965">
        <v>3.74</v>
      </c>
      <c r="E999" s="757"/>
      <c r="F999" s="757"/>
      <c r="G999" s="757"/>
      <c r="H999" s="757"/>
      <c r="I999" s="757"/>
    </row>
    <row r="1000" spans="1:9" ht="15.75" customHeight="1">
      <c r="A1000" s="963">
        <v>91383</v>
      </c>
      <c r="B1000" s="963" t="s">
        <v>3983</v>
      </c>
      <c r="C1000" s="964" t="s">
        <v>1522</v>
      </c>
      <c r="D1000" s="965">
        <v>43.51</v>
      </c>
      <c r="E1000" s="757"/>
      <c r="F1000" s="757"/>
      <c r="G1000" s="757"/>
      <c r="H1000" s="757"/>
      <c r="I1000" s="757"/>
    </row>
    <row r="1001" spans="1:9" ht="15.75" customHeight="1">
      <c r="A1001" s="963">
        <v>91384</v>
      </c>
      <c r="B1001" s="963" t="s">
        <v>3984</v>
      </c>
      <c r="C1001" s="964" t="s">
        <v>1522</v>
      </c>
      <c r="D1001" s="965">
        <v>149.54</v>
      </c>
      <c r="E1001" s="757"/>
      <c r="F1001" s="757"/>
      <c r="G1001" s="757"/>
      <c r="H1001" s="757"/>
      <c r="I1001" s="757"/>
    </row>
    <row r="1002" spans="1:9" ht="15.75" customHeight="1">
      <c r="A1002" s="963">
        <v>91390</v>
      </c>
      <c r="B1002" s="963" t="s">
        <v>3985</v>
      </c>
      <c r="C1002" s="964" t="s">
        <v>1522</v>
      </c>
      <c r="D1002" s="965">
        <v>15.88</v>
      </c>
      <c r="E1002" s="757"/>
      <c r="F1002" s="757"/>
      <c r="G1002" s="757"/>
      <c r="H1002" s="757"/>
      <c r="I1002" s="757"/>
    </row>
    <row r="1003" spans="1:9" ht="15.75" customHeight="1">
      <c r="A1003" s="963">
        <v>91391</v>
      </c>
      <c r="B1003" s="963" t="s">
        <v>3986</v>
      </c>
      <c r="C1003" s="964" t="s">
        <v>1522</v>
      </c>
      <c r="D1003" s="965">
        <v>3.21</v>
      </c>
      <c r="E1003" s="757"/>
      <c r="F1003" s="757"/>
      <c r="G1003" s="757"/>
      <c r="H1003" s="757"/>
      <c r="I1003" s="757"/>
    </row>
    <row r="1004" spans="1:9" ht="15.75" customHeight="1">
      <c r="A1004" s="963">
        <v>91392</v>
      </c>
      <c r="B1004" s="963" t="s">
        <v>3987</v>
      </c>
      <c r="C1004" s="964" t="s">
        <v>1522</v>
      </c>
      <c r="D1004" s="965">
        <v>2.54</v>
      </c>
      <c r="E1004" s="757"/>
      <c r="F1004" s="757"/>
      <c r="G1004" s="757"/>
      <c r="H1004" s="757"/>
      <c r="I1004" s="757"/>
    </row>
    <row r="1005" spans="1:9" ht="15.75" customHeight="1">
      <c r="A1005" s="963">
        <v>91396</v>
      </c>
      <c r="B1005" s="963" t="s">
        <v>3988</v>
      </c>
      <c r="C1005" s="964" t="s">
        <v>1522</v>
      </c>
      <c r="D1005" s="965">
        <v>24.5</v>
      </c>
      <c r="E1005" s="757"/>
      <c r="F1005" s="757"/>
      <c r="G1005" s="757"/>
      <c r="H1005" s="757"/>
      <c r="I1005" s="757"/>
    </row>
    <row r="1006" spans="1:9" ht="15.75" customHeight="1">
      <c r="A1006" s="963">
        <v>91397</v>
      </c>
      <c r="B1006" s="963" t="s">
        <v>3989</v>
      </c>
      <c r="C1006" s="964" t="s">
        <v>1522</v>
      </c>
      <c r="D1006" s="965">
        <v>4.78</v>
      </c>
      <c r="E1006" s="757"/>
      <c r="F1006" s="757"/>
      <c r="G1006" s="757"/>
      <c r="H1006" s="757"/>
      <c r="I1006" s="757"/>
    </row>
    <row r="1007" spans="1:9" ht="15.75" customHeight="1">
      <c r="A1007" s="963">
        <v>91398</v>
      </c>
      <c r="B1007" s="963" t="s">
        <v>3990</v>
      </c>
      <c r="C1007" s="964" t="s">
        <v>1522</v>
      </c>
      <c r="D1007" s="965">
        <v>3.79</v>
      </c>
      <c r="E1007" s="757"/>
      <c r="F1007" s="757"/>
      <c r="G1007" s="757"/>
      <c r="H1007" s="757"/>
      <c r="I1007" s="757"/>
    </row>
    <row r="1008" spans="1:9" ht="15.75" customHeight="1">
      <c r="A1008" s="963">
        <v>91402</v>
      </c>
      <c r="B1008" s="963" t="s">
        <v>3991</v>
      </c>
      <c r="C1008" s="964" t="s">
        <v>1522</v>
      </c>
      <c r="D1008" s="965">
        <v>2.94</v>
      </c>
      <c r="E1008" s="757"/>
      <c r="F1008" s="757"/>
      <c r="G1008" s="757"/>
      <c r="H1008" s="757"/>
      <c r="I1008" s="757"/>
    </row>
    <row r="1009" spans="1:9" ht="15.75" customHeight="1">
      <c r="A1009" s="963">
        <v>91466</v>
      </c>
      <c r="B1009" s="963" t="s">
        <v>3992</v>
      </c>
      <c r="C1009" s="964" t="s">
        <v>1522</v>
      </c>
      <c r="D1009" s="965">
        <v>3.44</v>
      </c>
      <c r="E1009" s="757"/>
      <c r="F1009" s="757"/>
      <c r="G1009" s="757"/>
      <c r="H1009" s="757"/>
      <c r="I1009" s="757"/>
    </row>
    <row r="1010" spans="1:9" ht="15.75" customHeight="1">
      <c r="A1010" s="963">
        <v>91467</v>
      </c>
      <c r="B1010" s="963" t="s">
        <v>3993</v>
      </c>
      <c r="C1010" s="964" t="s">
        <v>1522</v>
      </c>
      <c r="D1010" s="965">
        <v>166.77</v>
      </c>
      <c r="E1010" s="757"/>
      <c r="F1010" s="757"/>
      <c r="G1010" s="757"/>
      <c r="H1010" s="757"/>
      <c r="I1010" s="757"/>
    </row>
    <row r="1011" spans="1:9" ht="15.75" customHeight="1">
      <c r="A1011" s="963">
        <v>91468</v>
      </c>
      <c r="B1011" s="963" t="s">
        <v>3994</v>
      </c>
      <c r="C1011" s="964" t="s">
        <v>1522</v>
      </c>
      <c r="D1011" s="965">
        <v>22.07</v>
      </c>
      <c r="E1011" s="757"/>
      <c r="F1011" s="757"/>
      <c r="G1011" s="757"/>
      <c r="H1011" s="757"/>
      <c r="I1011" s="757"/>
    </row>
    <row r="1012" spans="1:9" ht="15.75" customHeight="1">
      <c r="A1012" s="963">
        <v>91469</v>
      </c>
      <c r="B1012" s="963" t="s">
        <v>3995</v>
      </c>
      <c r="C1012" s="964" t="s">
        <v>1522</v>
      </c>
      <c r="D1012" s="965">
        <v>4.3600000000000003</v>
      </c>
      <c r="E1012" s="757"/>
      <c r="F1012" s="757"/>
      <c r="G1012" s="757"/>
      <c r="H1012" s="757"/>
      <c r="I1012" s="757"/>
    </row>
    <row r="1013" spans="1:9" ht="15.75" customHeight="1">
      <c r="A1013" s="963">
        <v>91484</v>
      </c>
      <c r="B1013" s="963" t="s">
        <v>3996</v>
      </c>
      <c r="C1013" s="964" t="s">
        <v>1522</v>
      </c>
      <c r="D1013" s="965">
        <v>3.47</v>
      </c>
      <c r="E1013" s="757"/>
      <c r="F1013" s="757"/>
      <c r="G1013" s="757"/>
      <c r="H1013" s="757"/>
      <c r="I1013" s="757"/>
    </row>
    <row r="1014" spans="1:9" ht="15.75" customHeight="1">
      <c r="A1014" s="963">
        <v>91485</v>
      </c>
      <c r="B1014" s="963" t="s">
        <v>3997</v>
      </c>
      <c r="C1014" s="964" t="s">
        <v>1522</v>
      </c>
      <c r="D1014" s="965">
        <v>163.22999999999999</v>
      </c>
      <c r="E1014" s="757"/>
      <c r="F1014" s="757"/>
      <c r="G1014" s="757"/>
      <c r="H1014" s="757"/>
      <c r="I1014" s="757"/>
    </row>
    <row r="1015" spans="1:9" ht="15.75" customHeight="1">
      <c r="A1015" s="963">
        <v>91529</v>
      </c>
      <c r="B1015" s="963" t="s">
        <v>3998</v>
      </c>
      <c r="C1015" s="964" t="s">
        <v>1522</v>
      </c>
      <c r="D1015" s="965">
        <v>0.76</v>
      </c>
      <c r="E1015" s="757"/>
      <c r="F1015" s="757"/>
      <c r="G1015" s="757"/>
      <c r="H1015" s="757"/>
      <c r="I1015" s="757"/>
    </row>
    <row r="1016" spans="1:9" ht="15.75" customHeight="1">
      <c r="A1016" s="963">
        <v>91530</v>
      </c>
      <c r="B1016" s="963" t="s">
        <v>3999</v>
      </c>
      <c r="C1016" s="964" t="s">
        <v>1522</v>
      </c>
      <c r="D1016" s="965">
        <v>0.1</v>
      </c>
      <c r="E1016" s="757"/>
      <c r="F1016" s="757"/>
      <c r="G1016" s="757"/>
      <c r="H1016" s="757"/>
      <c r="I1016" s="757"/>
    </row>
    <row r="1017" spans="1:9" ht="15.75" customHeight="1">
      <c r="A1017" s="963">
        <v>91531</v>
      </c>
      <c r="B1017" s="963" t="s">
        <v>4000</v>
      </c>
      <c r="C1017" s="964" t="s">
        <v>1522</v>
      </c>
      <c r="D1017" s="965">
        <v>0.95</v>
      </c>
      <c r="E1017" s="757"/>
      <c r="F1017" s="757"/>
      <c r="G1017" s="757"/>
      <c r="H1017" s="757"/>
      <c r="I1017" s="757"/>
    </row>
    <row r="1018" spans="1:9" ht="15.75" customHeight="1">
      <c r="A1018" s="963">
        <v>91532</v>
      </c>
      <c r="B1018" s="963" t="s">
        <v>4001</v>
      </c>
      <c r="C1018" s="964" t="s">
        <v>1522</v>
      </c>
      <c r="D1018" s="965">
        <v>4.92</v>
      </c>
      <c r="E1018" s="757"/>
      <c r="F1018" s="757"/>
      <c r="G1018" s="757"/>
      <c r="H1018" s="757"/>
      <c r="I1018" s="757"/>
    </row>
    <row r="1019" spans="1:9" ht="15.75" customHeight="1">
      <c r="A1019" s="963">
        <v>91629</v>
      </c>
      <c r="B1019" s="963" t="s">
        <v>4002</v>
      </c>
      <c r="C1019" s="964" t="s">
        <v>1522</v>
      </c>
      <c r="D1019" s="965">
        <v>18.63</v>
      </c>
      <c r="E1019" s="757"/>
      <c r="F1019" s="757"/>
      <c r="G1019" s="757"/>
      <c r="H1019" s="757"/>
      <c r="I1019" s="757"/>
    </row>
    <row r="1020" spans="1:9" ht="15.75" customHeight="1">
      <c r="A1020" s="963">
        <v>91630</v>
      </c>
      <c r="B1020" s="963" t="s">
        <v>4003</v>
      </c>
      <c r="C1020" s="964" t="s">
        <v>1522</v>
      </c>
      <c r="D1020" s="965">
        <v>3.47</v>
      </c>
      <c r="E1020" s="757"/>
      <c r="F1020" s="757"/>
      <c r="G1020" s="757"/>
      <c r="H1020" s="757"/>
      <c r="I1020" s="757"/>
    </row>
    <row r="1021" spans="1:9" ht="15.75" customHeight="1">
      <c r="A1021" s="963">
        <v>91631</v>
      </c>
      <c r="B1021" s="963" t="s">
        <v>4004</v>
      </c>
      <c r="C1021" s="964" t="s">
        <v>1522</v>
      </c>
      <c r="D1021" s="965">
        <v>2.75</v>
      </c>
      <c r="E1021" s="757"/>
      <c r="F1021" s="757"/>
      <c r="G1021" s="757"/>
      <c r="H1021" s="757"/>
      <c r="I1021" s="757"/>
    </row>
    <row r="1022" spans="1:9" ht="15.75" customHeight="1">
      <c r="A1022" s="963">
        <v>91632</v>
      </c>
      <c r="B1022" s="963" t="s">
        <v>4005</v>
      </c>
      <c r="C1022" s="964" t="s">
        <v>1522</v>
      </c>
      <c r="D1022" s="965">
        <v>31.46</v>
      </c>
      <c r="E1022" s="757"/>
      <c r="F1022" s="757"/>
      <c r="G1022" s="757"/>
      <c r="H1022" s="757"/>
      <c r="I1022" s="757"/>
    </row>
    <row r="1023" spans="1:9" ht="15.75" customHeight="1">
      <c r="A1023" s="963">
        <v>91633</v>
      </c>
      <c r="B1023" s="963" t="s">
        <v>4006</v>
      </c>
      <c r="C1023" s="964" t="s">
        <v>1522</v>
      </c>
      <c r="D1023" s="965">
        <v>141.15</v>
      </c>
      <c r="E1023" s="757"/>
      <c r="F1023" s="757"/>
      <c r="G1023" s="757"/>
      <c r="H1023" s="757"/>
      <c r="I1023" s="757"/>
    </row>
    <row r="1024" spans="1:9" ht="15.75" customHeight="1">
      <c r="A1024" s="963">
        <v>91640</v>
      </c>
      <c r="B1024" s="963" t="s">
        <v>4007</v>
      </c>
      <c r="C1024" s="964" t="s">
        <v>1522</v>
      </c>
      <c r="D1024" s="965">
        <v>33.520000000000003</v>
      </c>
      <c r="E1024" s="757"/>
      <c r="F1024" s="757"/>
      <c r="G1024" s="757"/>
      <c r="H1024" s="757"/>
      <c r="I1024" s="757"/>
    </row>
    <row r="1025" spans="1:9" ht="15.75" customHeight="1">
      <c r="A1025" s="963">
        <v>91641</v>
      </c>
      <c r="B1025" s="963" t="s">
        <v>4008</v>
      </c>
      <c r="C1025" s="964" t="s">
        <v>1522</v>
      </c>
      <c r="D1025" s="965">
        <v>6.87</v>
      </c>
      <c r="E1025" s="757"/>
      <c r="F1025" s="757"/>
      <c r="G1025" s="757"/>
      <c r="H1025" s="757"/>
      <c r="I1025" s="757"/>
    </row>
    <row r="1026" spans="1:9" ht="15.75" customHeight="1">
      <c r="A1026" s="963">
        <v>91642</v>
      </c>
      <c r="B1026" s="963" t="s">
        <v>4009</v>
      </c>
      <c r="C1026" s="964" t="s">
        <v>1522</v>
      </c>
      <c r="D1026" s="965">
        <v>5.44</v>
      </c>
      <c r="E1026" s="757"/>
      <c r="F1026" s="757"/>
      <c r="G1026" s="757"/>
      <c r="H1026" s="757"/>
      <c r="I1026" s="757"/>
    </row>
    <row r="1027" spans="1:9" ht="15.75" customHeight="1">
      <c r="A1027" s="963">
        <v>91643</v>
      </c>
      <c r="B1027" s="963" t="s">
        <v>4010</v>
      </c>
      <c r="C1027" s="964" t="s">
        <v>1522</v>
      </c>
      <c r="D1027" s="965">
        <v>60</v>
      </c>
      <c r="E1027" s="757"/>
      <c r="F1027" s="757"/>
      <c r="G1027" s="757"/>
      <c r="H1027" s="757"/>
      <c r="I1027" s="757"/>
    </row>
    <row r="1028" spans="1:9" ht="15.75" customHeight="1">
      <c r="A1028" s="963">
        <v>91644</v>
      </c>
      <c r="B1028" s="963" t="s">
        <v>4011</v>
      </c>
      <c r="C1028" s="964" t="s">
        <v>1522</v>
      </c>
      <c r="D1028" s="965">
        <v>317.64</v>
      </c>
      <c r="E1028" s="757"/>
      <c r="F1028" s="757"/>
      <c r="G1028" s="757"/>
      <c r="H1028" s="757"/>
      <c r="I1028" s="757"/>
    </row>
    <row r="1029" spans="1:9" ht="15.75" customHeight="1">
      <c r="A1029" s="963">
        <v>91688</v>
      </c>
      <c r="B1029" s="963" t="s">
        <v>4012</v>
      </c>
      <c r="C1029" s="964" t="s">
        <v>1522</v>
      </c>
      <c r="D1029" s="965">
        <v>0.13</v>
      </c>
      <c r="E1029" s="757"/>
      <c r="F1029" s="757"/>
      <c r="G1029" s="757"/>
      <c r="H1029" s="757"/>
      <c r="I1029" s="757"/>
    </row>
    <row r="1030" spans="1:9" ht="15.75" customHeight="1">
      <c r="A1030" s="963">
        <v>91689</v>
      </c>
      <c r="B1030" s="963" t="s">
        <v>4013</v>
      </c>
      <c r="C1030" s="964" t="s">
        <v>1522</v>
      </c>
      <c r="D1030" s="965">
        <v>0.01</v>
      </c>
      <c r="E1030" s="757"/>
      <c r="F1030" s="757"/>
      <c r="G1030" s="757"/>
      <c r="H1030" s="757"/>
      <c r="I1030" s="757"/>
    </row>
    <row r="1031" spans="1:9" ht="15.75" customHeight="1">
      <c r="A1031" s="963">
        <v>91690</v>
      </c>
      <c r="B1031" s="963" t="s">
        <v>4014</v>
      </c>
      <c r="C1031" s="964" t="s">
        <v>1522</v>
      </c>
      <c r="D1031" s="965">
        <v>0.09</v>
      </c>
      <c r="E1031" s="757"/>
      <c r="F1031" s="757"/>
      <c r="G1031" s="757"/>
      <c r="H1031" s="757"/>
      <c r="I1031" s="757"/>
    </row>
    <row r="1032" spans="1:9" ht="15.75" customHeight="1">
      <c r="A1032" s="963">
        <v>91691</v>
      </c>
      <c r="B1032" s="963" t="s">
        <v>4015</v>
      </c>
      <c r="C1032" s="964" t="s">
        <v>1522</v>
      </c>
      <c r="D1032" s="965">
        <v>0.95</v>
      </c>
      <c r="E1032" s="757"/>
      <c r="F1032" s="757"/>
      <c r="G1032" s="757"/>
      <c r="H1032" s="757"/>
      <c r="I1032" s="757"/>
    </row>
    <row r="1033" spans="1:9" ht="15.75" customHeight="1">
      <c r="A1033" s="963">
        <v>92040</v>
      </c>
      <c r="B1033" s="963" t="s">
        <v>4016</v>
      </c>
      <c r="C1033" s="964" t="s">
        <v>1522</v>
      </c>
      <c r="D1033" s="965">
        <v>6.33</v>
      </c>
      <c r="E1033" s="757"/>
      <c r="F1033" s="757"/>
      <c r="G1033" s="757"/>
      <c r="H1033" s="757"/>
      <c r="I1033" s="757"/>
    </row>
    <row r="1034" spans="1:9" ht="15.75" customHeight="1">
      <c r="A1034" s="963">
        <v>92041</v>
      </c>
      <c r="B1034" s="963" t="s">
        <v>4017</v>
      </c>
      <c r="C1034" s="964" t="s">
        <v>1522</v>
      </c>
      <c r="D1034" s="965">
        <v>0.66</v>
      </c>
      <c r="E1034" s="757"/>
      <c r="F1034" s="757"/>
      <c r="G1034" s="757"/>
      <c r="H1034" s="757"/>
      <c r="I1034" s="757"/>
    </row>
    <row r="1035" spans="1:9" ht="15.75" customHeight="1">
      <c r="A1035" s="963">
        <v>92042</v>
      </c>
      <c r="B1035" s="963" t="s">
        <v>4018</v>
      </c>
      <c r="C1035" s="964" t="s">
        <v>1522</v>
      </c>
      <c r="D1035" s="965">
        <v>5.28</v>
      </c>
      <c r="E1035" s="757"/>
      <c r="F1035" s="757"/>
      <c r="G1035" s="757"/>
      <c r="H1035" s="757"/>
      <c r="I1035" s="757"/>
    </row>
    <row r="1036" spans="1:9" ht="15.75" customHeight="1">
      <c r="A1036" s="963">
        <v>92101</v>
      </c>
      <c r="B1036" s="963" t="s">
        <v>4019</v>
      </c>
      <c r="C1036" s="964" t="s">
        <v>1522</v>
      </c>
      <c r="D1036" s="965">
        <v>39.94</v>
      </c>
      <c r="E1036" s="757"/>
      <c r="F1036" s="757"/>
      <c r="G1036" s="757"/>
      <c r="H1036" s="757"/>
      <c r="I1036" s="757"/>
    </row>
    <row r="1037" spans="1:9" ht="15.75" customHeight="1">
      <c r="A1037" s="963">
        <v>92102</v>
      </c>
      <c r="B1037" s="963" t="s">
        <v>4020</v>
      </c>
      <c r="C1037" s="964" t="s">
        <v>1522</v>
      </c>
      <c r="D1037" s="965">
        <v>6.2</v>
      </c>
      <c r="E1037" s="757"/>
      <c r="F1037" s="757"/>
      <c r="G1037" s="757"/>
      <c r="H1037" s="757"/>
      <c r="I1037" s="757"/>
    </row>
    <row r="1038" spans="1:9" ht="15.75" customHeight="1">
      <c r="A1038" s="963">
        <v>92103</v>
      </c>
      <c r="B1038" s="963" t="s">
        <v>4021</v>
      </c>
      <c r="C1038" s="964" t="s">
        <v>1522</v>
      </c>
      <c r="D1038" s="965">
        <v>4.97</v>
      </c>
      <c r="E1038" s="757"/>
      <c r="F1038" s="757"/>
      <c r="G1038" s="757"/>
      <c r="H1038" s="757"/>
      <c r="I1038" s="757"/>
    </row>
    <row r="1039" spans="1:9" ht="15.75" customHeight="1">
      <c r="A1039" s="963">
        <v>92104</v>
      </c>
      <c r="B1039" s="963" t="s">
        <v>4022</v>
      </c>
      <c r="C1039" s="964" t="s">
        <v>1522</v>
      </c>
      <c r="D1039" s="965">
        <v>62.39</v>
      </c>
      <c r="E1039" s="757"/>
      <c r="F1039" s="757"/>
      <c r="G1039" s="757"/>
      <c r="H1039" s="757"/>
      <c r="I1039" s="757"/>
    </row>
    <row r="1040" spans="1:9" ht="15.75" customHeight="1">
      <c r="A1040" s="963">
        <v>92105</v>
      </c>
      <c r="B1040" s="963" t="s">
        <v>4023</v>
      </c>
      <c r="C1040" s="964" t="s">
        <v>1522</v>
      </c>
      <c r="D1040" s="965">
        <v>202.92</v>
      </c>
      <c r="E1040" s="757"/>
      <c r="F1040" s="757"/>
      <c r="G1040" s="757"/>
      <c r="H1040" s="757"/>
      <c r="I1040" s="757"/>
    </row>
    <row r="1041" spans="1:9" ht="15.75" customHeight="1">
      <c r="A1041" s="963">
        <v>92108</v>
      </c>
      <c r="B1041" s="963" t="s">
        <v>4024</v>
      </c>
      <c r="C1041" s="964" t="s">
        <v>1522</v>
      </c>
      <c r="D1041" s="965">
        <v>1.1200000000000001</v>
      </c>
      <c r="E1041" s="757"/>
      <c r="F1041" s="757"/>
      <c r="G1041" s="757"/>
      <c r="H1041" s="757"/>
      <c r="I1041" s="757"/>
    </row>
    <row r="1042" spans="1:9" ht="15.75" customHeight="1">
      <c r="A1042" s="963">
        <v>92109</v>
      </c>
      <c r="B1042" s="963" t="s">
        <v>4025</v>
      </c>
      <c r="C1042" s="964" t="s">
        <v>1522</v>
      </c>
      <c r="D1042" s="965">
        <v>0.13</v>
      </c>
      <c r="E1042" s="757"/>
      <c r="F1042" s="757"/>
      <c r="G1042" s="757"/>
      <c r="H1042" s="757"/>
      <c r="I1042" s="757"/>
    </row>
    <row r="1043" spans="1:9" ht="15.75" customHeight="1">
      <c r="A1043" s="963">
        <v>92110</v>
      </c>
      <c r="B1043" s="963" t="s">
        <v>4026</v>
      </c>
      <c r="C1043" s="964" t="s">
        <v>1522</v>
      </c>
      <c r="D1043" s="965">
        <v>1.4</v>
      </c>
      <c r="E1043" s="757"/>
      <c r="F1043" s="757"/>
      <c r="G1043" s="757"/>
      <c r="H1043" s="757"/>
      <c r="I1043" s="757"/>
    </row>
    <row r="1044" spans="1:9" ht="15.75" customHeight="1">
      <c r="A1044" s="963">
        <v>92111</v>
      </c>
      <c r="B1044" s="963" t="s">
        <v>4027</v>
      </c>
      <c r="C1044" s="964" t="s">
        <v>1522</v>
      </c>
      <c r="D1044" s="965">
        <v>0.87</v>
      </c>
      <c r="E1044" s="757"/>
      <c r="F1044" s="757"/>
      <c r="G1044" s="757"/>
      <c r="H1044" s="757"/>
      <c r="I1044" s="757"/>
    </row>
    <row r="1045" spans="1:9" ht="15.75" customHeight="1">
      <c r="A1045" s="963">
        <v>92114</v>
      </c>
      <c r="B1045" s="963" t="s">
        <v>4028</v>
      </c>
      <c r="C1045" s="964" t="s">
        <v>1522</v>
      </c>
      <c r="D1045" s="965">
        <v>0.28000000000000003</v>
      </c>
      <c r="E1045" s="757"/>
      <c r="F1045" s="757"/>
      <c r="G1045" s="757"/>
      <c r="H1045" s="757"/>
      <c r="I1045" s="757"/>
    </row>
    <row r="1046" spans="1:9" ht="15.75" customHeight="1">
      <c r="A1046" s="963">
        <v>92115</v>
      </c>
      <c r="B1046" s="963" t="s">
        <v>4029</v>
      </c>
      <c r="C1046" s="964" t="s">
        <v>1522</v>
      </c>
      <c r="D1046" s="965">
        <v>0.03</v>
      </c>
      <c r="E1046" s="757"/>
      <c r="F1046" s="757"/>
      <c r="G1046" s="757"/>
      <c r="H1046" s="757"/>
      <c r="I1046" s="757"/>
    </row>
    <row r="1047" spans="1:9" ht="15.75" customHeight="1">
      <c r="A1047" s="963">
        <v>92116</v>
      </c>
      <c r="B1047" s="963" t="s">
        <v>4030</v>
      </c>
      <c r="C1047" s="964" t="s">
        <v>1522</v>
      </c>
      <c r="D1047" s="965">
        <v>0.19</v>
      </c>
      <c r="E1047" s="757"/>
      <c r="F1047" s="757"/>
      <c r="G1047" s="757"/>
      <c r="H1047" s="757"/>
      <c r="I1047" s="757"/>
    </row>
    <row r="1048" spans="1:9" ht="15.75" customHeight="1">
      <c r="A1048" s="963">
        <v>92133</v>
      </c>
      <c r="B1048" s="963" t="s">
        <v>4031</v>
      </c>
      <c r="C1048" s="964" t="s">
        <v>1522</v>
      </c>
      <c r="D1048" s="965">
        <v>12.64</v>
      </c>
      <c r="E1048" s="757"/>
      <c r="F1048" s="757"/>
      <c r="G1048" s="757"/>
      <c r="H1048" s="757"/>
      <c r="I1048" s="757"/>
    </row>
    <row r="1049" spans="1:9" ht="15.75" customHeight="1">
      <c r="A1049" s="963">
        <v>92134</v>
      </c>
      <c r="B1049" s="963" t="s">
        <v>4032</v>
      </c>
      <c r="C1049" s="964" t="s">
        <v>1522</v>
      </c>
      <c r="D1049" s="965">
        <v>2</v>
      </c>
      <c r="E1049" s="757"/>
      <c r="F1049" s="757"/>
      <c r="G1049" s="757"/>
      <c r="H1049" s="757"/>
      <c r="I1049" s="757"/>
    </row>
    <row r="1050" spans="1:9" ht="15.75" customHeight="1">
      <c r="A1050" s="963">
        <v>92135</v>
      </c>
      <c r="B1050" s="963" t="s">
        <v>4033</v>
      </c>
      <c r="C1050" s="964" t="s">
        <v>1522</v>
      </c>
      <c r="D1050" s="965">
        <v>1.58</v>
      </c>
      <c r="E1050" s="757"/>
      <c r="F1050" s="757"/>
      <c r="G1050" s="757"/>
      <c r="H1050" s="757"/>
      <c r="I1050" s="757"/>
    </row>
    <row r="1051" spans="1:9" ht="15.75" customHeight="1">
      <c r="A1051" s="963">
        <v>92136</v>
      </c>
      <c r="B1051" s="963" t="s">
        <v>4034</v>
      </c>
      <c r="C1051" s="964" t="s">
        <v>1522</v>
      </c>
      <c r="D1051" s="965">
        <v>15.81</v>
      </c>
      <c r="E1051" s="757"/>
      <c r="F1051" s="757"/>
      <c r="G1051" s="757"/>
      <c r="H1051" s="757"/>
      <c r="I1051" s="757"/>
    </row>
    <row r="1052" spans="1:9" ht="15.75" customHeight="1">
      <c r="A1052" s="963">
        <v>92137</v>
      </c>
      <c r="B1052" s="963" t="s">
        <v>4035</v>
      </c>
      <c r="C1052" s="964" t="s">
        <v>1522</v>
      </c>
      <c r="D1052" s="965">
        <v>37.159999999999997</v>
      </c>
      <c r="E1052" s="757"/>
      <c r="F1052" s="757"/>
      <c r="G1052" s="757"/>
      <c r="H1052" s="757"/>
      <c r="I1052" s="757"/>
    </row>
    <row r="1053" spans="1:9" ht="15.75" customHeight="1">
      <c r="A1053" s="963">
        <v>92140</v>
      </c>
      <c r="B1053" s="963" t="s">
        <v>4036</v>
      </c>
      <c r="C1053" s="964" t="s">
        <v>1522</v>
      </c>
      <c r="D1053" s="965">
        <v>4.63</v>
      </c>
      <c r="E1053" s="757"/>
      <c r="F1053" s="757"/>
      <c r="G1053" s="757"/>
      <c r="H1053" s="757"/>
      <c r="I1053" s="757"/>
    </row>
    <row r="1054" spans="1:9" ht="15.75" customHeight="1">
      <c r="A1054" s="963">
        <v>92141</v>
      </c>
      <c r="B1054" s="963" t="s">
        <v>4037</v>
      </c>
      <c r="C1054" s="964" t="s">
        <v>1522</v>
      </c>
      <c r="D1054" s="965">
        <v>0.73</v>
      </c>
      <c r="E1054" s="757"/>
      <c r="F1054" s="757"/>
      <c r="G1054" s="757"/>
      <c r="H1054" s="757"/>
      <c r="I1054" s="757"/>
    </row>
    <row r="1055" spans="1:9" ht="15.75" customHeight="1">
      <c r="A1055" s="963">
        <v>92142</v>
      </c>
      <c r="B1055" s="963" t="s">
        <v>4038</v>
      </c>
      <c r="C1055" s="964" t="s">
        <v>1522</v>
      </c>
      <c r="D1055" s="965">
        <v>0.56999999999999995</v>
      </c>
      <c r="E1055" s="757"/>
      <c r="F1055" s="757"/>
      <c r="G1055" s="757"/>
      <c r="H1055" s="757"/>
      <c r="I1055" s="757"/>
    </row>
    <row r="1056" spans="1:9" ht="15.75" customHeight="1">
      <c r="A1056" s="963">
        <v>92143</v>
      </c>
      <c r="B1056" s="963" t="s">
        <v>4039</v>
      </c>
      <c r="C1056" s="964" t="s">
        <v>1522</v>
      </c>
      <c r="D1056" s="965">
        <v>5.79</v>
      </c>
      <c r="E1056" s="757"/>
      <c r="F1056" s="757"/>
      <c r="G1056" s="757"/>
      <c r="H1056" s="757"/>
      <c r="I1056" s="757"/>
    </row>
    <row r="1057" spans="1:9" ht="15.75" customHeight="1">
      <c r="A1057" s="963">
        <v>92144</v>
      </c>
      <c r="B1057" s="963" t="s">
        <v>4040</v>
      </c>
      <c r="C1057" s="964" t="s">
        <v>1522</v>
      </c>
      <c r="D1057" s="965">
        <v>31.97</v>
      </c>
      <c r="E1057" s="757"/>
      <c r="F1057" s="757"/>
      <c r="G1057" s="757"/>
      <c r="H1057" s="757"/>
      <c r="I1057" s="757"/>
    </row>
    <row r="1058" spans="1:9" ht="15.75" customHeight="1">
      <c r="A1058" s="963">
        <v>92237</v>
      </c>
      <c r="B1058" s="963" t="s">
        <v>4041</v>
      </c>
      <c r="C1058" s="964" t="s">
        <v>1522</v>
      </c>
      <c r="D1058" s="966">
        <v>24.48</v>
      </c>
      <c r="E1058" s="757"/>
      <c r="F1058" s="757"/>
      <c r="G1058" s="757"/>
      <c r="H1058" s="757"/>
      <c r="I1058" s="757"/>
    </row>
    <row r="1059" spans="1:9" ht="15.75" customHeight="1">
      <c r="A1059" s="963">
        <v>92238</v>
      </c>
      <c r="B1059" s="963" t="s">
        <v>4042</v>
      </c>
      <c r="C1059" s="964" t="s">
        <v>1522</v>
      </c>
      <c r="D1059" s="965">
        <v>5</v>
      </c>
      <c r="E1059" s="757"/>
      <c r="F1059" s="757"/>
      <c r="G1059" s="757"/>
      <c r="H1059" s="757"/>
      <c r="I1059" s="757"/>
    </row>
    <row r="1060" spans="1:9" ht="15.75" customHeight="1">
      <c r="A1060" s="963">
        <v>92239</v>
      </c>
      <c r="B1060" s="963" t="s">
        <v>4043</v>
      </c>
      <c r="C1060" s="964" t="s">
        <v>1522</v>
      </c>
      <c r="D1060" s="965">
        <v>3.96</v>
      </c>
      <c r="E1060" s="757"/>
      <c r="F1060" s="757"/>
      <c r="G1060" s="757"/>
      <c r="H1060" s="757"/>
      <c r="I1060" s="757"/>
    </row>
    <row r="1061" spans="1:9" ht="15.75" customHeight="1">
      <c r="A1061" s="963">
        <v>92240</v>
      </c>
      <c r="B1061" s="963" t="s">
        <v>4044</v>
      </c>
      <c r="C1061" s="964" t="s">
        <v>1522</v>
      </c>
      <c r="D1061" s="965">
        <v>43.59</v>
      </c>
      <c r="E1061" s="757"/>
      <c r="F1061" s="757"/>
      <c r="G1061" s="757"/>
      <c r="H1061" s="757"/>
      <c r="I1061" s="757"/>
    </row>
    <row r="1062" spans="1:9" ht="15.75" customHeight="1">
      <c r="A1062" s="963">
        <v>92241</v>
      </c>
      <c r="B1062" s="963" t="s">
        <v>4045</v>
      </c>
      <c r="C1062" s="964" t="s">
        <v>1522</v>
      </c>
      <c r="D1062" s="965">
        <v>291.2</v>
      </c>
      <c r="E1062" s="757"/>
      <c r="F1062" s="757"/>
      <c r="G1062" s="757"/>
      <c r="H1062" s="757"/>
      <c r="I1062" s="757"/>
    </row>
    <row r="1063" spans="1:9" ht="15.75" customHeight="1">
      <c r="A1063" s="963">
        <v>92712</v>
      </c>
      <c r="B1063" s="963" t="s">
        <v>4046</v>
      </c>
      <c r="C1063" s="964" t="s">
        <v>1522</v>
      </c>
      <c r="D1063" s="965">
        <v>0.16</v>
      </c>
      <c r="E1063" s="757"/>
      <c r="F1063" s="757"/>
      <c r="G1063" s="757"/>
      <c r="H1063" s="757"/>
      <c r="I1063" s="757"/>
    </row>
    <row r="1064" spans="1:9" ht="15.75" customHeight="1">
      <c r="A1064" s="963">
        <v>92713</v>
      </c>
      <c r="B1064" s="963" t="s">
        <v>4047</v>
      </c>
      <c r="C1064" s="964" t="s">
        <v>1522</v>
      </c>
      <c r="D1064" s="965">
        <v>0.01</v>
      </c>
      <c r="E1064" s="757"/>
      <c r="F1064" s="757"/>
      <c r="G1064" s="757"/>
      <c r="H1064" s="757"/>
      <c r="I1064" s="757"/>
    </row>
    <row r="1065" spans="1:9" ht="15.75" customHeight="1">
      <c r="A1065" s="963">
        <v>92714</v>
      </c>
      <c r="B1065" s="963" t="s">
        <v>4048</v>
      </c>
      <c r="C1065" s="964" t="s">
        <v>1522</v>
      </c>
      <c r="D1065" s="965">
        <v>0.2</v>
      </c>
      <c r="E1065" s="757"/>
      <c r="F1065" s="757"/>
      <c r="G1065" s="757"/>
      <c r="H1065" s="757"/>
      <c r="I1065" s="757"/>
    </row>
    <row r="1066" spans="1:9" ht="15.75" customHeight="1">
      <c r="A1066" s="963">
        <v>92715</v>
      </c>
      <c r="B1066" s="963" t="s">
        <v>4049</v>
      </c>
      <c r="C1066" s="964" t="s">
        <v>1522</v>
      </c>
      <c r="D1066" s="965">
        <v>94.5</v>
      </c>
      <c r="E1066" s="757"/>
      <c r="F1066" s="757"/>
      <c r="G1066" s="757"/>
      <c r="H1066" s="757"/>
      <c r="I1066" s="757"/>
    </row>
    <row r="1067" spans="1:9" ht="15.75" customHeight="1">
      <c r="A1067" s="963">
        <v>92956</v>
      </c>
      <c r="B1067" s="963" t="s">
        <v>4050</v>
      </c>
      <c r="C1067" s="964" t="s">
        <v>1522</v>
      </c>
      <c r="D1067" s="965">
        <v>4.3499999999999996</v>
      </c>
      <c r="E1067" s="757"/>
      <c r="F1067" s="757"/>
      <c r="G1067" s="757"/>
      <c r="H1067" s="757"/>
      <c r="I1067" s="757"/>
    </row>
    <row r="1068" spans="1:9" ht="15.75" customHeight="1">
      <c r="A1068" s="963">
        <v>92957</v>
      </c>
      <c r="B1068" s="963" t="s">
        <v>4051</v>
      </c>
      <c r="C1068" s="964" t="s">
        <v>1522</v>
      </c>
      <c r="D1068" s="965">
        <v>0.51</v>
      </c>
      <c r="E1068" s="757"/>
      <c r="F1068" s="757"/>
      <c r="G1068" s="757"/>
      <c r="H1068" s="757"/>
      <c r="I1068" s="757"/>
    </row>
    <row r="1069" spans="1:9" ht="15.75" customHeight="1">
      <c r="A1069" s="963">
        <v>92958</v>
      </c>
      <c r="B1069" s="963" t="s">
        <v>4052</v>
      </c>
      <c r="C1069" s="964" t="s">
        <v>1522</v>
      </c>
      <c r="D1069" s="965">
        <v>4.76</v>
      </c>
      <c r="E1069" s="757"/>
      <c r="F1069" s="757"/>
      <c r="G1069" s="757"/>
      <c r="H1069" s="757"/>
      <c r="I1069" s="757"/>
    </row>
    <row r="1070" spans="1:9" ht="15.75" customHeight="1">
      <c r="A1070" s="963">
        <v>92959</v>
      </c>
      <c r="B1070" s="963" t="s">
        <v>4053</v>
      </c>
      <c r="C1070" s="964" t="s">
        <v>1522</v>
      </c>
      <c r="D1070" s="965">
        <v>9.7799999999999994</v>
      </c>
      <c r="E1070" s="757"/>
      <c r="F1070" s="757"/>
      <c r="G1070" s="757"/>
      <c r="H1070" s="757"/>
      <c r="I1070" s="757"/>
    </row>
    <row r="1071" spans="1:9" ht="15.75" customHeight="1">
      <c r="A1071" s="963">
        <v>92963</v>
      </c>
      <c r="B1071" s="963" t="s">
        <v>4054</v>
      </c>
      <c r="C1071" s="964" t="s">
        <v>1522</v>
      </c>
      <c r="D1071" s="965">
        <v>2.0099999999999998</v>
      </c>
      <c r="E1071" s="757"/>
      <c r="F1071" s="757"/>
      <c r="G1071" s="757"/>
      <c r="H1071" s="757"/>
      <c r="I1071" s="757"/>
    </row>
    <row r="1072" spans="1:9" ht="15.75" customHeight="1">
      <c r="A1072" s="963">
        <v>92964</v>
      </c>
      <c r="B1072" s="963" t="s">
        <v>4055</v>
      </c>
      <c r="C1072" s="964" t="s">
        <v>1522</v>
      </c>
      <c r="D1072" s="965">
        <v>0.23</v>
      </c>
      <c r="E1072" s="757"/>
      <c r="F1072" s="757"/>
      <c r="G1072" s="757"/>
      <c r="H1072" s="757"/>
      <c r="I1072" s="757"/>
    </row>
    <row r="1073" spans="1:9" ht="15.75" customHeight="1">
      <c r="A1073" s="963">
        <v>92965</v>
      </c>
      <c r="B1073" s="963" t="s">
        <v>4056</v>
      </c>
      <c r="C1073" s="964" t="s">
        <v>1522</v>
      </c>
      <c r="D1073" s="965">
        <v>2.5099999999999998</v>
      </c>
      <c r="E1073" s="757"/>
      <c r="F1073" s="757"/>
      <c r="G1073" s="757"/>
      <c r="H1073" s="757"/>
      <c r="I1073" s="757"/>
    </row>
    <row r="1074" spans="1:9" ht="15.75" customHeight="1">
      <c r="A1074" s="963">
        <v>93220</v>
      </c>
      <c r="B1074" s="963" t="s">
        <v>4057</v>
      </c>
      <c r="C1074" s="964" t="s">
        <v>1522</v>
      </c>
      <c r="D1074" s="965">
        <v>345.74</v>
      </c>
      <c r="E1074" s="757"/>
      <c r="F1074" s="757"/>
      <c r="G1074" s="757"/>
      <c r="H1074" s="757"/>
      <c r="I1074" s="757"/>
    </row>
    <row r="1075" spans="1:9" ht="15.75" customHeight="1">
      <c r="A1075" s="963">
        <v>93221</v>
      </c>
      <c r="B1075" s="963" t="s">
        <v>4058</v>
      </c>
      <c r="C1075" s="964" t="s">
        <v>1522</v>
      </c>
      <c r="D1075" s="965">
        <v>48</v>
      </c>
      <c r="E1075" s="757"/>
      <c r="F1075" s="757"/>
      <c r="G1075" s="757"/>
      <c r="H1075" s="757"/>
      <c r="I1075" s="757"/>
    </row>
    <row r="1076" spans="1:9" ht="15.75" customHeight="1">
      <c r="A1076" s="963">
        <v>93222</v>
      </c>
      <c r="B1076" s="963" t="s">
        <v>4059</v>
      </c>
      <c r="C1076" s="964" t="s">
        <v>1522</v>
      </c>
      <c r="D1076" s="965">
        <v>432.67</v>
      </c>
      <c r="E1076" s="757"/>
      <c r="F1076" s="757"/>
      <c r="G1076" s="757"/>
      <c r="H1076" s="757"/>
      <c r="I1076" s="757"/>
    </row>
    <row r="1077" spans="1:9" ht="15.75" customHeight="1">
      <c r="A1077" s="963">
        <v>93223</v>
      </c>
      <c r="B1077" s="963" t="s">
        <v>4060</v>
      </c>
      <c r="C1077" s="964" t="s">
        <v>1522</v>
      </c>
      <c r="D1077" s="965">
        <v>164.75</v>
      </c>
      <c r="E1077" s="757"/>
      <c r="F1077" s="757"/>
      <c r="G1077" s="757"/>
      <c r="H1077" s="757"/>
      <c r="I1077" s="757"/>
    </row>
    <row r="1078" spans="1:9" ht="15.75" customHeight="1">
      <c r="A1078" s="963">
        <v>93229</v>
      </c>
      <c r="B1078" s="963" t="s">
        <v>4061</v>
      </c>
      <c r="C1078" s="964" t="s">
        <v>1522</v>
      </c>
      <c r="D1078" s="965">
        <v>0.48</v>
      </c>
      <c r="E1078" s="757"/>
      <c r="F1078" s="757"/>
      <c r="G1078" s="757"/>
      <c r="H1078" s="757"/>
      <c r="I1078" s="757"/>
    </row>
    <row r="1079" spans="1:9" ht="15.75" customHeight="1">
      <c r="A1079" s="963">
        <v>93230</v>
      </c>
      <c r="B1079" s="963" t="s">
        <v>4062</v>
      </c>
      <c r="C1079" s="964" t="s">
        <v>1522</v>
      </c>
      <c r="D1079" s="965">
        <v>0.05</v>
      </c>
      <c r="E1079" s="757"/>
      <c r="F1079" s="757"/>
      <c r="G1079" s="757"/>
      <c r="H1079" s="757"/>
      <c r="I1079" s="757"/>
    </row>
    <row r="1080" spans="1:9" ht="15.75" customHeight="1">
      <c r="A1080" s="963">
        <v>93231</v>
      </c>
      <c r="B1080" s="963" t="s">
        <v>4063</v>
      </c>
      <c r="C1080" s="964" t="s">
        <v>1522</v>
      </c>
      <c r="D1080" s="965">
        <v>0.6</v>
      </c>
      <c r="E1080" s="757"/>
      <c r="F1080" s="757"/>
      <c r="G1080" s="757"/>
      <c r="H1080" s="757"/>
      <c r="I1080" s="757"/>
    </row>
    <row r="1081" spans="1:9" ht="15.75" customHeight="1">
      <c r="A1081" s="963">
        <v>93232</v>
      </c>
      <c r="B1081" s="963" t="s">
        <v>4064</v>
      </c>
      <c r="C1081" s="964" t="s">
        <v>1522</v>
      </c>
      <c r="D1081" s="965">
        <v>3.68</v>
      </c>
      <c r="E1081" s="757"/>
      <c r="F1081" s="757"/>
      <c r="G1081" s="757"/>
      <c r="H1081" s="757"/>
      <c r="I1081" s="757"/>
    </row>
    <row r="1082" spans="1:9" ht="15.75" customHeight="1">
      <c r="A1082" s="963">
        <v>93235</v>
      </c>
      <c r="B1082" s="963" t="s">
        <v>4065</v>
      </c>
      <c r="C1082" s="964" t="s">
        <v>1522</v>
      </c>
      <c r="D1082" s="965">
        <v>1.19</v>
      </c>
      <c r="E1082" s="757"/>
      <c r="F1082" s="757"/>
      <c r="G1082" s="757"/>
      <c r="H1082" s="757"/>
      <c r="I1082" s="757"/>
    </row>
    <row r="1083" spans="1:9" ht="15.75" customHeight="1">
      <c r="A1083" s="963">
        <v>93238</v>
      </c>
      <c r="B1083" s="963" t="s">
        <v>4066</v>
      </c>
      <c r="C1083" s="964" t="s">
        <v>1522</v>
      </c>
      <c r="D1083" s="965">
        <v>1.32</v>
      </c>
      <c r="E1083" s="757"/>
      <c r="F1083" s="757"/>
      <c r="G1083" s="757"/>
      <c r="H1083" s="757"/>
      <c r="I1083" s="757"/>
    </row>
    <row r="1084" spans="1:9" ht="15.75" customHeight="1">
      <c r="A1084" s="963">
        <v>93239</v>
      </c>
      <c r="B1084" s="963" t="s">
        <v>4067</v>
      </c>
      <c r="C1084" s="964" t="s">
        <v>1522</v>
      </c>
      <c r="D1084" s="965">
        <v>6.01</v>
      </c>
      <c r="E1084" s="757"/>
      <c r="F1084" s="757"/>
      <c r="G1084" s="757"/>
      <c r="H1084" s="757"/>
      <c r="I1084" s="757"/>
    </row>
    <row r="1085" spans="1:9" ht="15.75" customHeight="1">
      <c r="A1085" s="963">
        <v>93240</v>
      </c>
      <c r="B1085" s="963" t="s">
        <v>4068</v>
      </c>
      <c r="C1085" s="964" t="s">
        <v>1522</v>
      </c>
      <c r="D1085" s="965">
        <v>12.62</v>
      </c>
      <c r="E1085" s="757"/>
      <c r="F1085" s="757"/>
      <c r="G1085" s="757"/>
      <c r="H1085" s="757"/>
      <c r="I1085" s="757"/>
    </row>
    <row r="1086" spans="1:9" ht="15.75" customHeight="1">
      <c r="A1086" s="963">
        <v>93267</v>
      </c>
      <c r="B1086" s="963" t="s">
        <v>4069</v>
      </c>
      <c r="C1086" s="964" t="s">
        <v>1522</v>
      </c>
      <c r="D1086" s="965">
        <v>26.43</v>
      </c>
      <c r="E1086" s="757"/>
      <c r="F1086" s="757"/>
      <c r="G1086" s="757"/>
      <c r="H1086" s="757"/>
      <c r="I1086" s="757"/>
    </row>
    <row r="1087" spans="1:9" ht="15.75" customHeight="1">
      <c r="A1087" s="963">
        <v>93269</v>
      </c>
      <c r="B1087" s="963" t="s">
        <v>4070</v>
      </c>
      <c r="C1087" s="964" t="s">
        <v>1522</v>
      </c>
      <c r="D1087" s="965">
        <v>5.0599999999999996</v>
      </c>
      <c r="E1087" s="757"/>
      <c r="F1087" s="757"/>
      <c r="G1087" s="757"/>
      <c r="H1087" s="757"/>
      <c r="I1087" s="757"/>
    </row>
    <row r="1088" spans="1:9" ht="15.75" customHeight="1">
      <c r="A1088" s="963">
        <v>93270</v>
      </c>
      <c r="B1088" s="963" t="s">
        <v>4071</v>
      </c>
      <c r="C1088" s="964" t="s">
        <v>1522</v>
      </c>
      <c r="D1088" s="965">
        <v>25.7</v>
      </c>
      <c r="E1088" s="757"/>
      <c r="F1088" s="757"/>
      <c r="G1088" s="757"/>
      <c r="H1088" s="757"/>
      <c r="I1088" s="757"/>
    </row>
    <row r="1089" spans="1:9" ht="15.75" customHeight="1">
      <c r="A1089" s="963">
        <v>93271</v>
      </c>
      <c r="B1089" s="963" t="s">
        <v>4072</v>
      </c>
      <c r="C1089" s="964" t="s">
        <v>1522</v>
      </c>
      <c r="D1089" s="965">
        <v>6.54</v>
      </c>
      <c r="E1089" s="757"/>
      <c r="F1089" s="757"/>
      <c r="G1089" s="757"/>
      <c r="H1089" s="757"/>
      <c r="I1089" s="757"/>
    </row>
    <row r="1090" spans="1:9" ht="15.75" customHeight="1">
      <c r="A1090" s="963">
        <v>93277</v>
      </c>
      <c r="B1090" s="963" t="s">
        <v>4073</v>
      </c>
      <c r="C1090" s="964" t="s">
        <v>1522</v>
      </c>
      <c r="D1090" s="965">
        <v>0.32</v>
      </c>
      <c r="E1090" s="757"/>
      <c r="F1090" s="757"/>
      <c r="G1090" s="757"/>
      <c r="H1090" s="757"/>
      <c r="I1090" s="757"/>
    </row>
    <row r="1091" spans="1:9" ht="15.75" customHeight="1">
      <c r="A1091" s="963">
        <v>93278</v>
      </c>
      <c r="B1091" s="963" t="s">
        <v>4074</v>
      </c>
      <c r="C1091" s="964" t="s">
        <v>1522</v>
      </c>
      <c r="D1091" s="965">
        <v>0.03</v>
      </c>
      <c r="E1091" s="757"/>
      <c r="F1091" s="757"/>
      <c r="G1091" s="757"/>
      <c r="H1091" s="757"/>
      <c r="I1091" s="757"/>
    </row>
    <row r="1092" spans="1:9" ht="15.75" customHeight="1">
      <c r="A1092" s="963">
        <v>93279</v>
      </c>
      <c r="B1092" s="963" t="s">
        <v>4075</v>
      </c>
      <c r="C1092" s="964" t="s">
        <v>1522</v>
      </c>
      <c r="D1092" s="965">
        <v>0.3</v>
      </c>
      <c r="E1092" s="757"/>
      <c r="F1092" s="757"/>
      <c r="G1092" s="757"/>
      <c r="H1092" s="757"/>
      <c r="I1092" s="757"/>
    </row>
    <row r="1093" spans="1:9" ht="15.75" customHeight="1">
      <c r="A1093" s="963">
        <v>93280</v>
      </c>
      <c r="B1093" s="963" t="s">
        <v>4076</v>
      </c>
      <c r="C1093" s="964" t="s">
        <v>1522</v>
      </c>
      <c r="D1093" s="965">
        <v>0.54</v>
      </c>
      <c r="E1093" s="757"/>
      <c r="F1093" s="757"/>
      <c r="G1093" s="757"/>
      <c r="H1093" s="757"/>
      <c r="I1093" s="757"/>
    </row>
    <row r="1094" spans="1:9" ht="15.75" customHeight="1">
      <c r="A1094" s="963">
        <v>93283</v>
      </c>
      <c r="B1094" s="963" t="s">
        <v>4077</v>
      </c>
      <c r="C1094" s="964" t="s">
        <v>1522</v>
      </c>
      <c r="D1094" s="965">
        <v>98.77</v>
      </c>
      <c r="E1094" s="757"/>
      <c r="F1094" s="757"/>
      <c r="G1094" s="757"/>
      <c r="H1094" s="757"/>
      <c r="I1094" s="757"/>
    </row>
    <row r="1095" spans="1:9" ht="15.75" customHeight="1">
      <c r="A1095" s="963">
        <v>93284</v>
      </c>
      <c r="B1095" s="963" t="s">
        <v>4078</v>
      </c>
      <c r="C1095" s="964" t="s">
        <v>1522</v>
      </c>
      <c r="D1095" s="965">
        <v>17.77</v>
      </c>
      <c r="E1095" s="757"/>
      <c r="F1095" s="757"/>
      <c r="G1095" s="757"/>
      <c r="H1095" s="757"/>
      <c r="I1095" s="757"/>
    </row>
    <row r="1096" spans="1:9" ht="15.75" customHeight="1">
      <c r="A1096" s="963">
        <v>93285</v>
      </c>
      <c r="B1096" s="963" t="s">
        <v>4079</v>
      </c>
      <c r="C1096" s="964" t="s">
        <v>1522</v>
      </c>
      <c r="D1096" s="965">
        <v>158.78</v>
      </c>
      <c r="E1096" s="757"/>
      <c r="F1096" s="757"/>
      <c r="G1096" s="757"/>
      <c r="H1096" s="757"/>
      <c r="I1096" s="757"/>
    </row>
    <row r="1097" spans="1:9" ht="15.75" customHeight="1">
      <c r="A1097" s="963">
        <v>93286</v>
      </c>
      <c r="B1097" s="963" t="s">
        <v>4080</v>
      </c>
      <c r="C1097" s="964" t="s">
        <v>1522</v>
      </c>
      <c r="D1097" s="965">
        <v>9.1</v>
      </c>
      <c r="E1097" s="757"/>
      <c r="F1097" s="757"/>
      <c r="G1097" s="757"/>
      <c r="H1097" s="757"/>
      <c r="I1097" s="757"/>
    </row>
    <row r="1098" spans="1:9" ht="15.75" customHeight="1">
      <c r="A1098" s="963">
        <v>93296</v>
      </c>
      <c r="B1098" s="963" t="s">
        <v>4081</v>
      </c>
      <c r="C1098" s="964" t="s">
        <v>1522</v>
      </c>
      <c r="D1098" s="965">
        <v>14.07</v>
      </c>
      <c r="E1098" s="757"/>
      <c r="F1098" s="757"/>
      <c r="G1098" s="757"/>
      <c r="H1098" s="757"/>
      <c r="I1098" s="757"/>
    </row>
    <row r="1099" spans="1:9" ht="15.75" customHeight="1">
      <c r="A1099" s="963">
        <v>93397</v>
      </c>
      <c r="B1099" s="963" t="s">
        <v>4082</v>
      </c>
      <c r="C1099" s="964" t="s">
        <v>1522</v>
      </c>
      <c r="D1099" s="965">
        <v>21.4</v>
      </c>
      <c r="E1099" s="757"/>
      <c r="F1099" s="757"/>
      <c r="G1099" s="757"/>
      <c r="H1099" s="757"/>
      <c r="I1099" s="757"/>
    </row>
    <row r="1100" spans="1:9" ht="15.75" customHeight="1">
      <c r="A1100" s="963">
        <v>93398</v>
      </c>
      <c r="B1100" s="963" t="s">
        <v>4083</v>
      </c>
      <c r="C1100" s="964" t="s">
        <v>1522</v>
      </c>
      <c r="D1100" s="965">
        <v>4.05</v>
      </c>
      <c r="E1100" s="757"/>
      <c r="F1100" s="757"/>
      <c r="G1100" s="757"/>
      <c r="H1100" s="757"/>
      <c r="I1100" s="757"/>
    </row>
    <row r="1101" spans="1:9" ht="15.75" customHeight="1">
      <c r="A1101" s="963">
        <v>93399</v>
      </c>
      <c r="B1101" s="963" t="s">
        <v>4084</v>
      </c>
      <c r="C1101" s="964" t="s">
        <v>1522</v>
      </c>
      <c r="D1101" s="965">
        <v>3.2</v>
      </c>
      <c r="E1101" s="757"/>
      <c r="F1101" s="757"/>
      <c r="G1101" s="757"/>
      <c r="H1101" s="757"/>
      <c r="I1101" s="757"/>
    </row>
    <row r="1102" spans="1:9" ht="15.75" customHeight="1">
      <c r="A1102" s="963">
        <v>93400</v>
      </c>
      <c r="B1102" s="963" t="s">
        <v>4085</v>
      </c>
      <c r="C1102" s="964" t="s">
        <v>1522</v>
      </c>
      <c r="D1102" s="965">
        <v>36.630000000000003</v>
      </c>
      <c r="E1102" s="757"/>
      <c r="F1102" s="757"/>
      <c r="G1102" s="757"/>
      <c r="H1102" s="757"/>
      <c r="I1102" s="757"/>
    </row>
    <row r="1103" spans="1:9" ht="15.75" customHeight="1">
      <c r="A1103" s="963">
        <v>93401</v>
      </c>
      <c r="B1103" s="963" t="s">
        <v>4086</v>
      </c>
      <c r="C1103" s="964" t="s">
        <v>1522</v>
      </c>
      <c r="D1103" s="965">
        <v>166.77</v>
      </c>
      <c r="E1103" s="757"/>
      <c r="F1103" s="757"/>
      <c r="G1103" s="757"/>
      <c r="H1103" s="757"/>
      <c r="I1103" s="757"/>
    </row>
    <row r="1104" spans="1:9" ht="15.75" customHeight="1">
      <c r="A1104" s="963">
        <v>93404</v>
      </c>
      <c r="B1104" s="963" t="s">
        <v>4087</v>
      </c>
      <c r="C1104" s="964" t="s">
        <v>1522</v>
      </c>
      <c r="D1104" s="965">
        <v>7.24</v>
      </c>
      <c r="E1104" s="757"/>
      <c r="F1104" s="757"/>
      <c r="G1104" s="757"/>
      <c r="H1104" s="757"/>
      <c r="I1104" s="757"/>
    </row>
    <row r="1105" spans="1:9" ht="15.75" customHeight="1">
      <c r="A1105" s="963">
        <v>93405</v>
      </c>
      <c r="B1105" s="963" t="s">
        <v>4088</v>
      </c>
      <c r="C1105" s="964" t="s">
        <v>1522</v>
      </c>
      <c r="D1105" s="965">
        <v>0.94</v>
      </c>
      <c r="E1105" s="757"/>
      <c r="F1105" s="757"/>
      <c r="G1105" s="757"/>
      <c r="H1105" s="757"/>
      <c r="I1105" s="757"/>
    </row>
    <row r="1106" spans="1:9" ht="15.75" customHeight="1">
      <c r="A1106" s="963">
        <v>93406</v>
      </c>
      <c r="B1106" s="963" t="s">
        <v>4089</v>
      </c>
      <c r="C1106" s="964" t="s">
        <v>1522</v>
      </c>
      <c r="D1106" s="965">
        <v>8.68</v>
      </c>
      <c r="E1106" s="757"/>
      <c r="F1106" s="757"/>
      <c r="G1106" s="757"/>
      <c r="H1106" s="757"/>
      <c r="I1106" s="757"/>
    </row>
    <row r="1107" spans="1:9" ht="15.75" customHeight="1">
      <c r="A1107" s="963">
        <v>93407</v>
      </c>
      <c r="B1107" s="963" t="s">
        <v>4090</v>
      </c>
      <c r="C1107" s="964" t="s">
        <v>1522</v>
      </c>
      <c r="D1107" s="965">
        <v>49.72</v>
      </c>
      <c r="E1107" s="757"/>
      <c r="F1107" s="757"/>
      <c r="G1107" s="757"/>
      <c r="H1107" s="757"/>
      <c r="I1107" s="757"/>
    </row>
    <row r="1108" spans="1:9" ht="15.75" customHeight="1">
      <c r="A1108" s="963">
        <v>93411</v>
      </c>
      <c r="B1108" s="963" t="s">
        <v>4091</v>
      </c>
      <c r="C1108" s="964" t="s">
        <v>1522</v>
      </c>
      <c r="D1108" s="965">
        <v>0.31</v>
      </c>
      <c r="E1108" s="757"/>
      <c r="F1108" s="757"/>
      <c r="G1108" s="757"/>
      <c r="H1108" s="757"/>
      <c r="I1108" s="757"/>
    </row>
    <row r="1109" spans="1:9" ht="15.75" customHeight="1">
      <c r="A1109" s="963">
        <v>93412</v>
      </c>
      <c r="B1109" s="963" t="s">
        <v>4092</v>
      </c>
      <c r="C1109" s="964" t="s">
        <v>1522</v>
      </c>
      <c r="D1109" s="965">
        <v>0.05</v>
      </c>
      <c r="E1109" s="757"/>
      <c r="F1109" s="757"/>
      <c r="G1109" s="757"/>
      <c r="H1109" s="757"/>
      <c r="I1109" s="757"/>
    </row>
    <row r="1110" spans="1:9" ht="15.75" customHeight="1">
      <c r="A1110" s="963">
        <v>93413</v>
      </c>
      <c r="B1110" s="963" t="s">
        <v>4093</v>
      </c>
      <c r="C1110" s="964" t="s">
        <v>1522</v>
      </c>
      <c r="D1110" s="965">
        <v>0.28000000000000003</v>
      </c>
      <c r="E1110" s="757"/>
      <c r="F1110" s="757"/>
      <c r="G1110" s="757"/>
      <c r="H1110" s="757"/>
      <c r="I1110" s="757"/>
    </row>
    <row r="1111" spans="1:9" ht="15.75" customHeight="1">
      <c r="A1111" s="963">
        <v>93414</v>
      </c>
      <c r="B1111" s="963" t="s">
        <v>4094</v>
      </c>
      <c r="C1111" s="964" t="s">
        <v>1522</v>
      </c>
      <c r="D1111" s="965">
        <v>11.9</v>
      </c>
      <c r="E1111" s="757"/>
      <c r="F1111" s="757"/>
      <c r="G1111" s="757"/>
      <c r="H1111" s="757"/>
      <c r="I1111" s="757"/>
    </row>
    <row r="1112" spans="1:9" ht="15.75" customHeight="1">
      <c r="A1112" s="963">
        <v>93417</v>
      </c>
      <c r="B1112" s="963" t="s">
        <v>4095</v>
      </c>
      <c r="C1112" s="964" t="s">
        <v>1522</v>
      </c>
      <c r="D1112" s="965">
        <v>4.16</v>
      </c>
      <c r="E1112" s="757"/>
      <c r="F1112" s="757"/>
      <c r="G1112" s="757"/>
      <c r="H1112" s="757"/>
      <c r="I1112" s="757"/>
    </row>
    <row r="1113" spans="1:9" ht="15.75" customHeight="1">
      <c r="A1113" s="963">
        <v>93418</v>
      </c>
      <c r="B1113" s="963" t="s">
        <v>4096</v>
      </c>
      <c r="C1113" s="964" t="s">
        <v>1522</v>
      </c>
      <c r="D1113" s="965">
        <v>0.74</v>
      </c>
      <c r="E1113" s="757"/>
      <c r="F1113" s="757"/>
      <c r="G1113" s="757"/>
      <c r="H1113" s="757"/>
      <c r="I1113" s="757"/>
    </row>
    <row r="1114" spans="1:9" ht="15.75" customHeight="1">
      <c r="A1114" s="963">
        <v>93419</v>
      </c>
      <c r="B1114" s="963" t="s">
        <v>4097</v>
      </c>
      <c r="C1114" s="964" t="s">
        <v>1522</v>
      </c>
      <c r="D1114" s="965">
        <v>3.71</v>
      </c>
      <c r="E1114" s="757"/>
      <c r="F1114" s="757"/>
      <c r="G1114" s="757"/>
      <c r="H1114" s="757"/>
      <c r="I1114" s="757"/>
    </row>
    <row r="1115" spans="1:9" ht="15.75" customHeight="1">
      <c r="A1115" s="963">
        <v>93420</v>
      </c>
      <c r="B1115" s="963" t="s">
        <v>4098</v>
      </c>
      <c r="C1115" s="964" t="s">
        <v>1522</v>
      </c>
      <c r="D1115" s="965">
        <v>70.73</v>
      </c>
      <c r="E1115" s="757"/>
      <c r="F1115" s="757"/>
      <c r="G1115" s="757"/>
      <c r="H1115" s="757"/>
      <c r="I1115" s="757"/>
    </row>
    <row r="1116" spans="1:9" ht="15.75" customHeight="1">
      <c r="A1116" s="963">
        <v>93423</v>
      </c>
      <c r="B1116" s="963" t="s">
        <v>4099</v>
      </c>
      <c r="C1116" s="964" t="s">
        <v>1522</v>
      </c>
      <c r="D1116" s="965">
        <v>5.88</v>
      </c>
      <c r="E1116" s="757"/>
      <c r="F1116" s="757"/>
      <c r="G1116" s="757"/>
      <c r="H1116" s="757"/>
      <c r="I1116" s="757"/>
    </row>
    <row r="1117" spans="1:9" ht="15.75" customHeight="1">
      <c r="A1117" s="963">
        <v>93424</v>
      </c>
      <c r="B1117" s="963" t="s">
        <v>4100</v>
      </c>
      <c r="C1117" s="964" t="s">
        <v>1522</v>
      </c>
      <c r="D1117" s="965">
        <v>1.06</v>
      </c>
      <c r="E1117" s="757"/>
      <c r="F1117" s="757"/>
      <c r="G1117" s="757"/>
      <c r="H1117" s="757"/>
      <c r="I1117" s="757"/>
    </row>
    <row r="1118" spans="1:9" ht="15.75" customHeight="1">
      <c r="A1118" s="963">
        <v>93425</v>
      </c>
      <c r="B1118" s="963" t="s">
        <v>4101</v>
      </c>
      <c r="C1118" s="964" t="s">
        <v>1522</v>
      </c>
      <c r="D1118" s="965">
        <v>5.25</v>
      </c>
      <c r="E1118" s="757"/>
      <c r="F1118" s="757"/>
      <c r="G1118" s="757"/>
      <c r="H1118" s="757"/>
      <c r="I1118" s="757"/>
    </row>
    <row r="1119" spans="1:9" ht="15.75" customHeight="1">
      <c r="A1119" s="963">
        <v>93426</v>
      </c>
      <c r="B1119" s="963" t="s">
        <v>4102</v>
      </c>
      <c r="C1119" s="964" t="s">
        <v>1522</v>
      </c>
      <c r="D1119" s="965">
        <v>169.04</v>
      </c>
      <c r="E1119" s="757"/>
      <c r="F1119" s="757"/>
      <c r="G1119" s="757"/>
      <c r="H1119" s="757"/>
      <c r="I1119" s="757"/>
    </row>
    <row r="1120" spans="1:9" ht="15.75" customHeight="1">
      <c r="A1120" s="963">
        <v>93429</v>
      </c>
      <c r="B1120" s="963" t="s">
        <v>4103</v>
      </c>
      <c r="C1120" s="964" t="s">
        <v>1522</v>
      </c>
      <c r="D1120" s="965">
        <v>125.93</v>
      </c>
      <c r="E1120" s="757"/>
      <c r="F1120" s="757"/>
      <c r="G1120" s="757"/>
      <c r="H1120" s="757"/>
      <c r="I1120" s="757"/>
    </row>
    <row r="1121" spans="1:9" ht="15.75" customHeight="1">
      <c r="A1121" s="963">
        <v>93430</v>
      </c>
      <c r="B1121" s="963" t="s">
        <v>4104</v>
      </c>
      <c r="C1121" s="964" t="s">
        <v>1522</v>
      </c>
      <c r="D1121" s="965">
        <v>19.84</v>
      </c>
      <c r="E1121" s="757"/>
      <c r="F1121" s="757"/>
      <c r="G1121" s="757"/>
      <c r="H1121" s="757"/>
      <c r="I1121" s="757"/>
    </row>
    <row r="1122" spans="1:9" ht="15.75" customHeight="1">
      <c r="A1122" s="963">
        <v>93431</v>
      </c>
      <c r="B1122" s="963" t="s">
        <v>4105</v>
      </c>
      <c r="C1122" s="964" t="s">
        <v>1522</v>
      </c>
      <c r="D1122" s="965">
        <v>157.53</v>
      </c>
      <c r="E1122" s="757"/>
      <c r="F1122" s="757"/>
      <c r="G1122" s="757"/>
      <c r="H1122" s="757"/>
      <c r="I1122" s="757"/>
    </row>
    <row r="1123" spans="1:9" ht="15.75" customHeight="1">
      <c r="A1123" s="963">
        <v>93432</v>
      </c>
      <c r="B1123" s="963" t="s">
        <v>4106</v>
      </c>
      <c r="C1123" s="964" t="s">
        <v>1522</v>
      </c>
      <c r="D1123" s="965">
        <v>2271.6</v>
      </c>
      <c r="E1123" s="757"/>
      <c r="F1123" s="757"/>
      <c r="G1123" s="757"/>
      <c r="H1123" s="757"/>
      <c r="I1123" s="757"/>
    </row>
    <row r="1124" spans="1:9" ht="15.75" customHeight="1">
      <c r="A1124" s="963">
        <v>93435</v>
      </c>
      <c r="B1124" s="963" t="s">
        <v>4107</v>
      </c>
      <c r="C1124" s="964" t="s">
        <v>1522</v>
      </c>
      <c r="D1124" s="965">
        <v>7.07</v>
      </c>
      <c r="E1124" s="757"/>
      <c r="F1124" s="757"/>
      <c r="G1124" s="757"/>
      <c r="H1124" s="757"/>
      <c r="I1124" s="757"/>
    </row>
    <row r="1125" spans="1:9" ht="15.75" customHeight="1">
      <c r="A1125" s="963">
        <v>93436</v>
      </c>
      <c r="B1125" s="963" t="s">
        <v>4108</v>
      </c>
      <c r="C1125" s="964" t="s">
        <v>1522</v>
      </c>
      <c r="D1125" s="965">
        <v>1.1100000000000001</v>
      </c>
      <c r="E1125" s="757"/>
      <c r="F1125" s="757"/>
      <c r="G1125" s="757"/>
      <c r="H1125" s="757"/>
      <c r="I1125" s="757"/>
    </row>
    <row r="1126" spans="1:9" ht="15.75" customHeight="1">
      <c r="A1126" s="963">
        <v>93437</v>
      </c>
      <c r="B1126" s="963" t="s">
        <v>4109</v>
      </c>
      <c r="C1126" s="964" t="s">
        <v>1522</v>
      </c>
      <c r="D1126" s="965">
        <v>7.73</v>
      </c>
      <c r="E1126" s="757"/>
      <c r="F1126" s="757"/>
      <c r="G1126" s="757"/>
      <c r="H1126" s="757"/>
      <c r="I1126" s="757"/>
    </row>
    <row r="1127" spans="1:9" ht="15.75" customHeight="1">
      <c r="A1127" s="963">
        <v>93438</v>
      </c>
      <c r="B1127" s="963" t="s">
        <v>4110</v>
      </c>
      <c r="C1127" s="964" t="s">
        <v>1522</v>
      </c>
      <c r="D1127" s="965">
        <v>118.43</v>
      </c>
      <c r="E1127" s="757"/>
      <c r="F1127" s="757"/>
      <c r="G1127" s="757"/>
      <c r="H1127" s="757"/>
      <c r="I1127" s="757"/>
    </row>
    <row r="1128" spans="1:9" ht="15.75" customHeight="1">
      <c r="A1128" s="963">
        <v>95114</v>
      </c>
      <c r="B1128" s="963" t="s">
        <v>4111</v>
      </c>
      <c r="C1128" s="964" t="s">
        <v>1522</v>
      </c>
      <c r="D1128" s="965">
        <v>1.95</v>
      </c>
      <c r="E1128" s="757"/>
      <c r="F1128" s="757"/>
      <c r="G1128" s="757"/>
      <c r="H1128" s="757"/>
      <c r="I1128" s="757"/>
    </row>
    <row r="1129" spans="1:9" ht="15.75" customHeight="1">
      <c r="A1129" s="963">
        <v>95115</v>
      </c>
      <c r="B1129" s="963" t="s">
        <v>4112</v>
      </c>
      <c r="C1129" s="964" t="s">
        <v>1522</v>
      </c>
      <c r="D1129" s="965">
        <v>0.23</v>
      </c>
      <c r="E1129" s="757"/>
      <c r="F1129" s="757"/>
      <c r="G1129" s="757"/>
      <c r="H1129" s="757"/>
      <c r="I1129" s="757"/>
    </row>
    <row r="1130" spans="1:9" ht="15.75" customHeight="1">
      <c r="A1130" s="963">
        <v>95116</v>
      </c>
      <c r="B1130" s="963" t="s">
        <v>4113</v>
      </c>
      <c r="C1130" s="964" t="s">
        <v>1522</v>
      </c>
      <c r="D1130" s="965">
        <v>31.99</v>
      </c>
      <c r="E1130" s="757"/>
      <c r="F1130" s="757"/>
      <c r="G1130" s="757"/>
      <c r="H1130" s="757"/>
      <c r="I1130" s="757"/>
    </row>
    <row r="1131" spans="1:9" ht="15.75" customHeight="1">
      <c r="A1131" s="963">
        <v>95117</v>
      </c>
      <c r="B1131" s="963" t="s">
        <v>4114</v>
      </c>
      <c r="C1131" s="964" t="s">
        <v>1522</v>
      </c>
      <c r="D1131" s="965">
        <v>5.04</v>
      </c>
      <c r="E1131" s="757"/>
      <c r="F1131" s="757"/>
      <c r="G1131" s="757"/>
      <c r="H1131" s="757"/>
      <c r="I1131" s="757"/>
    </row>
    <row r="1132" spans="1:9" ht="15.75" customHeight="1">
      <c r="A1132" s="963">
        <v>95118</v>
      </c>
      <c r="B1132" s="963" t="s">
        <v>4115</v>
      </c>
      <c r="C1132" s="964" t="s">
        <v>1522</v>
      </c>
      <c r="D1132" s="965">
        <v>57.75</v>
      </c>
      <c r="E1132" s="757"/>
      <c r="F1132" s="757"/>
      <c r="G1132" s="757"/>
      <c r="H1132" s="757"/>
      <c r="I1132" s="757"/>
    </row>
    <row r="1133" spans="1:9" ht="15.75" customHeight="1">
      <c r="A1133" s="963">
        <v>95119</v>
      </c>
      <c r="B1133" s="963" t="s">
        <v>4116</v>
      </c>
      <c r="C1133" s="964" t="s">
        <v>1522</v>
      </c>
      <c r="D1133" s="965">
        <v>9.09</v>
      </c>
      <c r="E1133" s="757"/>
      <c r="F1133" s="757"/>
      <c r="G1133" s="757"/>
      <c r="H1133" s="757"/>
      <c r="I1133" s="757"/>
    </row>
    <row r="1134" spans="1:9" ht="15.75" customHeight="1">
      <c r="A1134" s="963">
        <v>95120</v>
      </c>
      <c r="B1134" s="963" t="s">
        <v>4117</v>
      </c>
      <c r="C1134" s="964" t="s">
        <v>1522</v>
      </c>
      <c r="D1134" s="965">
        <v>44.62</v>
      </c>
      <c r="E1134" s="757"/>
      <c r="F1134" s="757"/>
      <c r="G1134" s="757"/>
      <c r="H1134" s="757"/>
      <c r="I1134" s="757"/>
    </row>
    <row r="1135" spans="1:9" ht="15.75" customHeight="1">
      <c r="A1135" s="963">
        <v>95123</v>
      </c>
      <c r="B1135" s="963" t="s">
        <v>4118</v>
      </c>
      <c r="C1135" s="964" t="s">
        <v>1522</v>
      </c>
      <c r="D1135" s="965">
        <v>17.489999999999998</v>
      </c>
      <c r="E1135" s="757"/>
      <c r="F1135" s="757"/>
      <c r="G1135" s="757"/>
      <c r="H1135" s="757"/>
      <c r="I1135" s="757"/>
    </row>
    <row r="1136" spans="1:9" ht="15.75" customHeight="1">
      <c r="A1136" s="963">
        <v>95124</v>
      </c>
      <c r="B1136" s="963" t="s">
        <v>4119</v>
      </c>
      <c r="C1136" s="964" t="s">
        <v>1522</v>
      </c>
      <c r="D1136" s="965">
        <v>2.75</v>
      </c>
      <c r="E1136" s="757"/>
      <c r="F1136" s="757"/>
      <c r="G1136" s="757"/>
      <c r="H1136" s="757"/>
      <c r="I1136" s="757"/>
    </row>
    <row r="1137" spans="1:9" ht="15.75" customHeight="1">
      <c r="A1137" s="963">
        <v>95125</v>
      </c>
      <c r="B1137" s="963" t="s">
        <v>4120</v>
      </c>
      <c r="C1137" s="964" t="s">
        <v>1522</v>
      </c>
      <c r="D1137" s="965">
        <v>19.14</v>
      </c>
      <c r="E1137" s="757"/>
      <c r="F1137" s="757"/>
      <c r="G1137" s="757"/>
      <c r="H1137" s="757"/>
      <c r="I1137" s="757"/>
    </row>
    <row r="1138" spans="1:9" ht="15.75" customHeight="1">
      <c r="A1138" s="963">
        <v>95126</v>
      </c>
      <c r="B1138" s="963" t="s">
        <v>4121</v>
      </c>
      <c r="C1138" s="964" t="s">
        <v>1522</v>
      </c>
      <c r="D1138" s="965">
        <v>155.28</v>
      </c>
      <c r="E1138" s="757"/>
      <c r="F1138" s="757"/>
      <c r="G1138" s="757"/>
      <c r="H1138" s="757"/>
      <c r="I1138" s="757"/>
    </row>
    <row r="1139" spans="1:9" ht="15.75" customHeight="1">
      <c r="A1139" s="963">
        <v>95129</v>
      </c>
      <c r="B1139" s="963" t="s">
        <v>4122</v>
      </c>
      <c r="C1139" s="964" t="s">
        <v>1522</v>
      </c>
      <c r="D1139" s="965">
        <v>46.86</v>
      </c>
      <c r="E1139" s="757"/>
      <c r="F1139" s="757"/>
      <c r="G1139" s="757"/>
      <c r="H1139" s="757"/>
      <c r="I1139" s="757"/>
    </row>
    <row r="1140" spans="1:9" ht="15.75" customHeight="1">
      <c r="A1140" s="963">
        <v>95130</v>
      </c>
      <c r="B1140" s="963" t="s">
        <v>4123</v>
      </c>
      <c r="C1140" s="964" t="s">
        <v>1522</v>
      </c>
      <c r="D1140" s="965">
        <v>8.69</v>
      </c>
      <c r="E1140" s="757"/>
      <c r="F1140" s="757"/>
      <c r="G1140" s="757"/>
      <c r="H1140" s="757"/>
      <c r="I1140" s="757"/>
    </row>
    <row r="1141" spans="1:9" ht="15.75" customHeight="1">
      <c r="A1141" s="963">
        <v>95131</v>
      </c>
      <c r="B1141" s="963" t="s">
        <v>4124</v>
      </c>
      <c r="C1141" s="964" t="s">
        <v>1522</v>
      </c>
      <c r="D1141" s="965">
        <v>55.17</v>
      </c>
      <c r="E1141" s="757"/>
      <c r="F1141" s="757"/>
      <c r="G1141" s="757"/>
      <c r="H1141" s="757"/>
      <c r="I1141" s="757"/>
    </row>
    <row r="1142" spans="1:9" ht="15.75" customHeight="1">
      <c r="A1142" s="963">
        <v>95132</v>
      </c>
      <c r="B1142" s="963" t="s">
        <v>4125</v>
      </c>
      <c r="C1142" s="964" t="s">
        <v>1522</v>
      </c>
      <c r="D1142" s="965">
        <v>34.01</v>
      </c>
      <c r="E1142" s="757"/>
      <c r="F1142" s="757"/>
      <c r="G1142" s="757"/>
      <c r="H1142" s="757"/>
      <c r="I1142" s="757"/>
    </row>
    <row r="1143" spans="1:9" ht="15.75" customHeight="1">
      <c r="A1143" s="963">
        <v>95136</v>
      </c>
      <c r="B1143" s="963" t="s">
        <v>4126</v>
      </c>
      <c r="C1143" s="964" t="s">
        <v>1522</v>
      </c>
      <c r="D1143" s="965">
        <v>0.03</v>
      </c>
      <c r="E1143" s="757"/>
      <c r="F1143" s="757"/>
      <c r="G1143" s="757"/>
      <c r="H1143" s="757"/>
      <c r="I1143" s="757"/>
    </row>
    <row r="1144" spans="1:9" ht="15.75" customHeight="1">
      <c r="A1144" s="963">
        <v>95137</v>
      </c>
      <c r="B1144" s="963" t="s">
        <v>4127</v>
      </c>
      <c r="C1144" s="964" t="s">
        <v>1522</v>
      </c>
      <c r="D1144" s="965">
        <v>0</v>
      </c>
      <c r="E1144" s="757"/>
      <c r="F1144" s="757"/>
      <c r="G1144" s="757"/>
      <c r="H1144" s="757"/>
      <c r="I1144" s="757"/>
    </row>
    <row r="1145" spans="1:9" ht="15.75" customHeight="1">
      <c r="A1145" s="963">
        <v>95138</v>
      </c>
      <c r="B1145" s="963" t="s">
        <v>4128</v>
      </c>
      <c r="C1145" s="964" t="s">
        <v>1522</v>
      </c>
      <c r="D1145" s="965">
        <v>0.02</v>
      </c>
      <c r="E1145" s="757"/>
      <c r="F1145" s="757"/>
      <c r="G1145" s="757"/>
      <c r="H1145" s="757"/>
      <c r="I1145" s="757"/>
    </row>
    <row r="1146" spans="1:9" ht="15.75" customHeight="1">
      <c r="A1146" s="963">
        <v>95208</v>
      </c>
      <c r="B1146" s="963" t="s">
        <v>4129</v>
      </c>
      <c r="C1146" s="964" t="s">
        <v>1522</v>
      </c>
      <c r="D1146" s="965">
        <v>53.24</v>
      </c>
      <c r="E1146" s="757"/>
      <c r="F1146" s="757"/>
      <c r="G1146" s="757"/>
      <c r="H1146" s="757"/>
      <c r="I1146" s="757"/>
    </row>
    <row r="1147" spans="1:9" ht="15.75" customHeight="1">
      <c r="A1147" s="963">
        <v>95209</v>
      </c>
      <c r="B1147" s="963" t="s">
        <v>4130</v>
      </c>
      <c r="C1147" s="964" t="s">
        <v>1522</v>
      </c>
      <c r="D1147" s="965">
        <v>6.32</v>
      </c>
      <c r="E1147" s="757"/>
      <c r="F1147" s="757"/>
      <c r="G1147" s="757"/>
      <c r="H1147" s="757"/>
      <c r="I1147" s="757"/>
    </row>
    <row r="1148" spans="1:9" ht="15.75" customHeight="1">
      <c r="A1148" s="963">
        <v>95210</v>
      </c>
      <c r="B1148" s="963" t="s">
        <v>4131</v>
      </c>
      <c r="C1148" s="964" t="s">
        <v>1522</v>
      </c>
      <c r="D1148" s="965">
        <v>58.23</v>
      </c>
      <c r="E1148" s="757"/>
      <c r="F1148" s="757"/>
      <c r="G1148" s="757"/>
      <c r="H1148" s="757"/>
      <c r="I1148" s="757"/>
    </row>
    <row r="1149" spans="1:9" ht="15.75" customHeight="1">
      <c r="A1149" s="963">
        <v>95211</v>
      </c>
      <c r="B1149" s="963" t="s">
        <v>4132</v>
      </c>
      <c r="C1149" s="964" t="s">
        <v>1522</v>
      </c>
      <c r="D1149" s="965">
        <v>6.54</v>
      </c>
      <c r="E1149" s="757"/>
      <c r="F1149" s="757"/>
      <c r="G1149" s="757"/>
      <c r="H1149" s="757"/>
      <c r="I1149" s="757"/>
    </row>
    <row r="1150" spans="1:9" ht="15.75" customHeight="1">
      <c r="A1150" s="963">
        <v>95217</v>
      </c>
      <c r="B1150" s="963" t="s">
        <v>4133</v>
      </c>
      <c r="C1150" s="964" t="s">
        <v>1522</v>
      </c>
      <c r="D1150" s="965">
        <v>0.44</v>
      </c>
      <c r="E1150" s="757"/>
      <c r="F1150" s="757"/>
      <c r="G1150" s="757"/>
      <c r="H1150" s="757"/>
      <c r="I1150" s="757"/>
    </row>
    <row r="1151" spans="1:9" ht="15.75" customHeight="1">
      <c r="A1151" s="963">
        <v>95255</v>
      </c>
      <c r="B1151" s="963" t="s">
        <v>4134</v>
      </c>
      <c r="C1151" s="964" t="s">
        <v>1522</v>
      </c>
      <c r="D1151" s="965">
        <v>1.73</v>
      </c>
      <c r="E1151" s="757"/>
      <c r="F1151" s="757"/>
      <c r="G1151" s="757"/>
      <c r="H1151" s="757"/>
      <c r="I1151" s="757"/>
    </row>
    <row r="1152" spans="1:9" ht="15.75" customHeight="1">
      <c r="A1152" s="963">
        <v>95256</v>
      </c>
      <c r="B1152" s="963" t="s">
        <v>4135</v>
      </c>
      <c r="C1152" s="964" t="s">
        <v>1522</v>
      </c>
      <c r="D1152" s="965">
        <v>0.2</v>
      </c>
      <c r="E1152" s="757"/>
      <c r="F1152" s="757"/>
      <c r="G1152" s="757"/>
      <c r="H1152" s="757"/>
      <c r="I1152" s="757"/>
    </row>
    <row r="1153" spans="1:9" ht="15.75" customHeight="1">
      <c r="A1153" s="963">
        <v>95257</v>
      </c>
      <c r="B1153" s="963" t="s">
        <v>4136</v>
      </c>
      <c r="C1153" s="964" t="s">
        <v>1522</v>
      </c>
      <c r="D1153" s="965">
        <v>2.17</v>
      </c>
      <c r="E1153" s="757"/>
      <c r="F1153" s="757"/>
      <c r="G1153" s="757"/>
      <c r="H1153" s="757"/>
      <c r="I1153" s="757"/>
    </row>
    <row r="1154" spans="1:9" ht="15.75" customHeight="1">
      <c r="A1154" s="963">
        <v>95260</v>
      </c>
      <c r="B1154" s="963" t="s">
        <v>4137</v>
      </c>
      <c r="C1154" s="964" t="s">
        <v>1522</v>
      </c>
      <c r="D1154" s="965">
        <v>0.61</v>
      </c>
      <c r="E1154" s="757"/>
      <c r="F1154" s="757"/>
      <c r="G1154" s="757"/>
      <c r="H1154" s="757"/>
      <c r="I1154" s="757"/>
    </row>
    <row r="1155" spans="1:9" ht="15.75" customHeight="1">
      <c r="A1155" s="963">
        <v>95261</v>
      </c>
      <c r="B1155" s="963" t="s">
        <v>4138</v>
      </c>
      <c r="C1155" s="964" t="s">
        <v>1522</v>
      </c>
      <c r="D1155" s="965">
        <v>0.2</v>
      </c>
      <c r="E1155" s="757"/>
      <c r="F1155" s="757"/>
      <c r="G1155" s="757"/>
      <c r="H1155" s="757"/>
      <c r="I1155" s="757"/>
    </row>
    <row r="1156" spans="1:9" ht="15.75" customHeight="1">
      <c r="A1156" s="963">
        <v>95262</v>
      </c>
      <c r="B1156" s="963" t="s">
        <v>4139</v>
      </c>
      <c r="C1156" s="964" t="s">
        <v>1522</v>
      </c>
      <c r="D1156" s="965">
        <v>1.8</v>
      </c>
      <c r="E1156" s="757"/>
      <c r="F1156" s="757"/>
      <c r="G1156" s="757"/>
      <c r="H1156" s="757"/>
      <c r="I1156" s="757"/>
    </row>
    <row r="1157" spans="1:9" ht="15.75" customHeight="1">
      <c r="A1157" s="963">
        <v>95263</v>
      </c>
      <c r="B1157" s="963" t="s">
        <v>4140</v>
      </c>
      <c r="C1157" s="964" t="s">
        <v>1522</v>
      </c>
      <c r="D1157" s="965">
        <v>3.72</v>
      </c>
      <c r="E1157" s="757"/>
      <c r="F1157" s="757"/>
      <c r="G1157" s="757"/>
      <c r="H1157" s="757"/>
      <c r="I1157" s="757"/>
    </row>
    <row r="1158" spans="1:9" ht="15.75" customHeight="1">
      <c r="A1158" s="963">
        <v>95266</v>
      </c>
      <c r="B1158" s="963" t="s">
        <v>4141</v>
      </c>
      <c r="C1158" s="964" t="s">
        <v>1522</v>
      </c>
      <c r="D1158" s="965">
        <v>0.46</v>
      </c>
      <c r="E1158" s="757"/>
      <c r="F1158" s="757"/>
      <c r="G1158" s="757"/>
      <c r="H1158" s="757"/>
      <c r="I1158" s="757"/>
    </row>
    <row r="1159" spans="1:9" ht="15.75" customHeight="1">
      <c r="A1159" s="963">
        <v>95267</v>
      </c>
      <c r="B1159" s="963" t="s">
        <v>4142</v>
      </c>
      <c r="C1159" s="964" t="s">
        <v>1522</v>
      </c>
      <c r="D1159" s="965">
        <v>0.04</v>
      </c>
      <c r="E1159" s="757"/>
      <c r="F1159" s="757"/>
      <c r="G1159" s="757"/>
      <c r="H1159" s="757"/>
      <c r="I1159" s="757"/>
    </row>
    <row r="1160" spans="1:9" ht="15.75" customHeight="1">
      <c r="A1160" s="963">
        <v>95268</v>
      </c>
      <c r="B1160" s="963" t="s">
        <v>4143</v>
      </c>
      <c r="C1160" s="964" t="s">
        <v>1522</v>
      </c>
      <c r="D1160" s="965">
        <v>0.45</v>
      </c>
      <c r="E1160" s="757"/>
      <c r="F1160" s="757"/>
      <c r="G1160" s="757"/>
      <c r="H1160" s="757"/>
      <c r="I1160" s="757"/>
    </row>
    <row r="1161" spans="1:9" ht="15.75" customHeight="1">
      <c r="A1161" s="963">
        <v>95269</v>
      </c>
      <c r="B1161" s="963" t="s">
        <v>4144</v>
      </c>
      <c r="C1161" s="964" t="s">
        <v>1522</v>
      </c>
      <c r="D1161" s="965">
        <v>6.88</v>
      </c>
      <c r="E1161" s="757"/>
      <c r="F1161" s="757"/>
      <c r="G1161" s="757"/>
      <c r="H1161" s="757"/>
      <c r="I1161" s="757"/>
    </row>
    <row r="1162" spans="1:9" ht="15.75" customHeight="1">
      <c r="A1162" s="963">
        <v>95272</v>
      </c>
      <c r="B1162" s="963" t="s">
        <v>4145</v>
      </c>
      <c r="C1162" s="964" t="s">
        <v>1522</v>
      </c>
      <c r="D1162" s="965">
        <v>0.45</v>
      </c>
      <c r="E1162" s="757"/>
      <c r="F1162" s="757"/>
      <c r="G1162" s="757"/>
      <c r="H1162" s="757"/>
      <c r="I1162" s="757"/>
    </row>
    <row r="1163" spans="1:9" ht="15.75" customHeight="1">
      <c r="A1163" s="963">
        <v>95273</v>
      </c>
      <c r="B1163" s="963" t="s">
        <v>4146</v>
      </c>
      <c r="C1163" s="964" t="s">
        <v>1522</v>
      </c>
      <c r="D1163" s="965">
        <v>0.05</v>
      </c>
      <c r="E1163" s="757"/>
      <c r="F1163" s="757"/>
      <c r="G1163" s="757"/>
      <c r="H1163" s="757"/>
      <c r="I1163" s="757"/>
    </row>
    <row r="1164" spans="1:9" ht="15.75" customHeight="1">
      <c r="A1164" s="963">
        <v>95274</v>
      </c>
      <c r="B1164" s="963" t="s">
        <v>4147</v>
      </c>
      <c r="C1164" s="964" t="s">
        <v>1522</v>
      </c>
      <c r="D1164" s="965">
        <v>0.35</v>
      </c>
      <c r="E1164" s="757"/>
      <c r="F1164" s="757"/>
      <c r="G1164" s="757"/>
      <c r="H1164" s="757"/>
      <c r="I1164" s="757"/>
    </row>
    <row r="1165" spans="1:9" ht="15.75" customHeight="1">
      <c r="A1165" s="963">
        <v>95275</v>
      </c>
      <c r="B1165" s="963" t="s">
        <v>4148</v>
      </c>
      <c r="C1165" s="964" t="s">
        <v>1522</v>
      </c>
      <c r="D1165" s="965">
        <v>1.77</v>
      </c>
      <c r="E1165" s="757"/>
      <c r="F1165" s="757"/>
      <c r="G1165" s="757"/>
      <c r="H1165" s="757"/>
      <c r="I1165" s="757"/>
    </row>
    <row r="1166" spans="1:9" ht="15.75" customHeight="1">
      <c r="A1166" s="963">
        <v>95278</v>
      </c>
      <c r="B1166" s="963" t="s">
        <v>4149</v>
      </c>
      <c r="C1166" s="964" t="s">
        <v>1522</v>
      </c>
      <c r="D1166" s="965">
        <v>0.55000000000000004</v>
      </c>
      <c r="E1166" s="757"/>
      <c r="F1166" s="757"/>
      <c r="G1166" s="757"/>
      <c r="H1166" s="757"/>
      <c r="I1166" s="757"/>
    </row>
    <row r="1167" spans="1:9" ht="15.75" customHeight="1">
      <c r="A1167" s="963">
        <v>95279</v>
      </c>
      <c r="B1167" s="963" t="s">
        <v>4150</v>
      </c>
      <c r="C1167" s="964" t="s">
        <v>1522</v>
      </c>
      <c r="D1167" s="965">
        <v>0.05</v>
      </c>
      <c r="E1167" s="757"/>
      <c r="F1167" s="757"/>
      <c r="G1167" s="757"/>
      <c r="H1167" s="757"/>
      <c r="I1167" s="757"/>
    </row>
    <row r="1168" spans="1:9" ht="15.75" customHeight="1">
      <c r="A1168" s="963">
        <v>95280</v>
      </c>
      <c r="B1168" s="963" t="s">
        <v>4151</v>
      </c>
      <c r="C1168" s="964" t="s">
        <v>1522</v>
      </c>
      <c r="D1168" s="965">
        <v>0.54</v>
      </c>
      <c r="E1168" s="757"/>
      <c r="F1168" s="757"/>
      <c r="G1168" s="757"/>
      <c r="H1168" s="757"/>
      <c r="I1168" s="757"/>
    </row>
    <row r="1169" spans="1:9" ht="15.75" customHeight="1">
      <c r="A1169" s="963">
        <v>95281</v>
      </c>
      <c r="B1169" s="963" t="s">
        <v>4152</v>
      </c>
      <c r="C1169" s="964" t="s">
        <v>1522</v>
      </c>
      <c r="D1169" s="965">
        <v>6.88</v>
      </c>
      <c r="E1169" s="757"/>
      <c r="F1169" s="757"/>
      <c r="G1169" s="757"/>
      <c r="H1169" s="757"/>
      <c r="I1169" s="757"/>
    </row>
    <row r="1170" spans="1:9" ht="15.75" customHeight="1">
      <c r="A1170" s="963">
        <v>95617</v>
      </c>
      <c r="B1170" s="963" t="s">
        <v>4153</v>
      </c>
      <c r="C1170" s="964" t="s">
        <v>1522</v>
      </c>
      <c r="D1170" s="965">
        <v>1.42</v>
      </c>
      <c r="E1170" s="757"/>
      <c r="F1170" s="757"/>
      <c r="G1170" s="757"/>
      <c r="H1170" s="757"/>
      <c r="I1170" s="757"/>
    </row>
    <row r="1171" spans="1:9" ht="15.75" customHeight="1">
      <c r="A1171" s="963">
        <v>95618</v>
      </c>
      <c r="B1171" s="963" t="s">
        <v>4154</v>
      </c>
      <c r="C1171" s="964" t="s">
        <v>1522</v>
      </c>
      <c r="D1171" s="965">
        <v>0.16</v>
      </c>
      <c r="E1171" s="757"/>
      <c r="F1171" s="757"/>
      <c r="G1171" s="757"/>
      <c r="H1171" s="757"/>
      <c r="I1171" s="757"/>
    </row>
    <row r="1172" spans="1:9" ht="15.75" customHeight="1">
      <c r="A1172" s="963">
        <v>95619</v>
      </c>
      <c r="B1172" s="963" t="s">
        <v>4155</v>
      </c>
      <c r="C1172" s="964" t="s">
        <v>1522</v>
      </c>
      <c r="D1172" s="965">
        <v>1.77</v>
      </c>
      <c r="E1172" s="757"/>
      <c r="F1172" s="757"/>
      <c r="G1172" s="757"/>
      <c r="H1172" s="757"/>
      <c r="I1172" s="757"/>
    </row>
    <row r="1173" spans="1:9" ht="15.75" customHeight="1">
      <c r="A1173" s="963">
        <v>95627</v>
      </c>
      <c r="B1173" s="963" t="s">
        <v>4156</v>
      </c>
      <c r="C1173" s="964" t="s">
        <v>1522</v>
      </c>
      <c r="D1173" s="965">
        <v>47.44</v>
      </c>
      <c r="E1173" s="757"/>
      <c r="F1173" s="757"/>
      <c r="G1173" s="757"/>
      <c r="H1173" s="757"/>
      <c r="I1173" s="757"/>
    </row>
    <row r="1174" spans="1:9" ht="15.75" customHeight="1">
      <c r="A1174" s="963">
        <v>95628</v>
      </c>
      <c r="B1174" s="963" t="s">
        <v>4157</v>
      </c>
      <c r="C1174" s="964" t="s">
        <v>1522</v>
      </c>
      <c r="D1174" s="965">
        <v>6.58</v>
      </c>
      <c r="E1174" s="757"/>
      <c r="F1174" s="757"/>
      <c r="G1174" s="757"/>
      <c r="H1174" s="757"/>
      <c r="I1174" s="757"/>
    </row>
    <row r="1175" spans="1:9" ht="15.75" customHeight="1">
      <c r="A1175" s="963">
        <v>95629</v>
      </c>
      <c r="B1175" s="963" t="s">
        <v>4158</v>
      </c>
      <c r="C1175" s="964" t="s">
        <v>1522</v>
      </c>
      <c r="D1175" s="965">
        <v>59.37</v>
      </c>
      <c r="E1175" s="757"/>
      <c r="F1175" s="757"/>
      <c r="G1175" s="757"/>
      <c r="H1175" s="757"/>
      <c r="I1175" s="757"/>
    </row>
    <row r="1176" spans="1:9" ht="15.75" customHeight="1">
      <c r="A1176" s="963">
        <v>95630</v>
      </c>
      <c r="B1176" s="963" t="s">
        <v>4159</v>
      </c>
      <c r="C1176" s="964" t="s">
        <v>1522</v>
      </c>
      <c r="D1176" s="965">
        <v>94.14</v>
      </c>
      <c r="E1176" s="757"/>
      <c r="F1176" s="757"/>
      <c r="G1176" s="757"/>
      <c r="H1176" s="757"/>
      <c r="I1176" s="757"/>
    </row>
    <row r="1177" spans="1:9" ht="15.75" customHeight="1">
      <c r="A1177" s="963">
        <v>95698</v>
      </c>
      <c r="B1177" s="963" t="s">
        <v>4160</v>
      </c>
      <c r="C1177" s="964" t="s">
        <v>1522</v>
      </c>
      <c r="D1177" s="965">
        <v>5.77</v>
      </c>
      <c r="E1177" s="757"/>
      <c r="F1177" s="757"/>
      <c r="G1177" s="757"/>
      <c r="H1177" s="757"/>
      <c r="I1177" s="757"/>
    </row>
    <row r="1178" spans="1:9" ht="15.75" customHeight="1">
      <c r="A1178" s="963">
        <v>95699</v>
      </c>
      <c r="B1178" s="963" t="s">
        <v>4161</v>
      </c>
      <c r="C1178" s="964" t="s">
        <v>1522</v>
      </c>
      <c r="D1178" s="965">
        <v>0.68</v>
      </c>
      <c r="E1178" s="757"/>
      <c r="F1178" s="757"/>
      <c r="G1178" s="757"/>
      <c r="H1178" s="757"/>
      <c r="I1178" s="757"/>
    </row>
    <row r="1179" spans="1:9" ht="15.75" customHeight="1">
      <c r="A1179" s="963">
        <v>95700</v>
      </c>
      <c r="B1179" s="963" t="s">
        <v>4162</v>
      </c>
      <c r="C1179" s="964" t="s">
        <v>1522</v>
      </c>
      <c r="D1179" s="965">
        <v>7.21</v>
      </c>
      <c r="E1179" s="757"/>
      <c r="F1179" s="757"/>
      <c r="G1179" s="757"/>
      <c r="H1179" s="757"/>
      <c r="I1179" s="757"/>
    </row>
    <row r="1180" spans="1:9" ht="15.75" customHeight="1">
      <c r="A1180" s="963">
        <v>95701</v>
      </c>
      <c r="B1180" s="963" t="s">
        <v>4163</v>
      </c>
      <c r="C1180" s="964" t="s">
        <v>1522</v>
      </c>
      <c r="D1180" s="965">
        <v>2.19</v>
      </c>
      <c r="E1180" s="757"/>
      <c r="F1180" s="757"/>
      <c r="G1180" s="757"/>
      <c r="H1180" s="757"/>
      <c r="I1180" s="757"/>
    </row>
    <row r="1181" spans="1:9" ht="15.75" customHeight="1">
      <c r="A1181" s="963">
        <v>95704</v>
      </c>
      <c r="B1181" s="963" t="s">
        <v>4164</v>
      </c>
      <c r="C1181" s="964" t="s">
        <v>1522</v>
      </c>
      <c r="D1181" s="965">
        <v>46.43</v>
      </c>
      <c r="E1181" s="757"/>
      <c r="F1181" s="757"/>
      <c r="G1181" s="757"/>
      <c r="H1181" s="757"/>
      <c r="I1181" s="757"/>
    </row>
    <row r="1182" spans="1:9" ht="15.75" customHeight="1">
      <c r="A1182" s="963">
        <v>95705</v>
      </c>
      <c r="B1182" s="963" t="s">
        <v>4165</v>
      </c>
      <c r="C1182" s="964" t="s">
        <v>1522</v>
      </c>
      <c r="D1182" s="965">
        <v>6.36</v>
      </c>
      <c r="E1182" s="757"/>
      <c r="F1182" s="757"/>
      <c r="G1182" s="757"/>
      <c r="H1182" s="757"/>
      <c r="I1182" s="757"/>
    </row>
    <row r="1183" spans="1:9" ht="15.75" customHeight="1">
      <c r="A1183" s="963">
        <v>95706</v>
      </c>
      <c r="B1183" s="963" t="s">
        <v>4166</v>
      </c>
      <c r="C1183" s="964" t="s">
        <v>1522</v>
      </c>
      <c r="D1183" s="965">
        <v>58.11</v>
      </c>
      <c r="E1183" s="757"/>
      <c r="F1183" s="757"/>
      <c r="G1183" s="757"/>
      <c r="H1183" s="757"/>
      <c r="I1183" s="757"/>
    </row>
    <row r="1184" spans="1:9" ht="15.75" customHeight="1">
      <c r="A1184" s="963">
        <v>95707</v>
      </c>
      <c r="B1184" s="963" t="s">
        <v>4167</v>
      </c>
      <c r="C1184" s="964" t="s">
        <v>1522</v>
      </c>
      <c r="D1184" s="965">
        <v>2.87</v>
      </c>
      <c r="E1184" s="757"/>
      <c r="F1184" s="757"/>
      <c r="G1184" s="757"/>
      <c r="H1184" s="757"/>
      <c r="I1184" s="757"/>
    </row>
    <row r="1185" spans="1:9" ht="15.75" customHeight="1">
      <c r="A1185" s="963">
        <v>95710</v>
      </c>
      <c r="B1185" s="963" t="s">
        <v>4168</v>
      </c>
      <c r="C1185" s="964" t="s">
        <v>1522</v>
      </c>
      <c r="D1185" s="965">
        <v>55.81</v>
      </c>
      <c r="E1185" s="757"/>
      <c r="F1185" s="757"/>
      <c r="G1185" s="757"/>
      <c r="H1185" s="757"/>
      <c r="I1185" s="757"/>
    </row>
    <row r="1186" spans="1:9" ht="15.75" customHeight="1">
      <c r="A1186" s="963">
        <v>95711</v>
      </c>
      <c r="B1186" s="963" t="s">
        <v>4169</v>
      </c>
      <c r="C1186" s="964" t="s">
        <v>1522</v>
      </c>
      <c r="D1186" s="965">
        <v>7.57</v>
      </c>
      <c r="E1186" s="757"/>
      <c r="F1186" s="757"/>
      <c r="G1186" s="757"/>
      <c r="H1186" s="757"/>
      <c r="I1186" s="757"/>
    </row>
    <row r="1187" spans="1:9" ht="15.75" customHeight="1">
      <c r="A1187" s="963">
        <v>95712</v>
      </c>
      <c r="B1187" s="963" t="s">
        <v>4170</v>
      </c>
      <c r="C1187" s="964" t="s">
        <v>1522</v>
      </c>
      <c r="D1187" s="965">
        <v>69.760000000000005</v>
      </c>
      <c r="E1187" s="757"/>
      <c r="F1187" s="757"/>
      <c r="G1187" s="757"/>
      <c r="H1187" s="757"/>
      <c r="I1187" s="757"/>
    </row>
    <row r="1188" spans="1:9" ht="15.75" customHeight="1">
      <c r="A1188" s="963">
        <v>95713</v>
      </c>
      <c r="B1188" s="963" t="s">
        <v>4171</v>
      </c>
      <c r="C1188" s="964" t="s">
        <v>1522</v>
      </c>
      <c r="D1188" s="965">
        <v>94.83</v>
      </c>
      <c r="E1188" s="757"/>
      <c r="F1188" s="757"/>
      <c r="G1188" s="757"/>
      <c r="H1188" s="757"/>
      <c r="I1188" s="757"/>
    </row>
    <row r="1189" spans="1:9" ht="15.75" customHeight="1">
      <c r="A1189" s="963">
        <v>95716</v>
      </c>
      <c r="B1189" s="963" t="s">
        <v>4172</v>
      </c>
      <c r="C1189" s="964" t="s">
        <v>1522</v>
      </c>
      <c r="D1189" s="965">
        <v>53.72</v>
      </c>
      <c r="E1189" s="757"/>
      <c r="F1189" s="757"/>
      <c r="G1189" s="757"/>
      <c r="H1189" s="757"/>
      <c r="I1189" s="757"/>
    </row>
    <row r="1190" spans="1:9" ht="15.75" customHeight="1">
      <c r="A1190" s="963">
        <v>95717</v>
      </c>
      <c r="B1190" s="963" t="s">
        <v>4173</v>
      </c>
      <c r="C1190" s="964" t="s">
        <v>1522</v>
      </c>
      <c r="D1190" s="965">
        <v>7.29</v>
      </c>
      <c r="E1190" s="757"/>
      <c r="F1190" s="757"/>
      <c r="G1190" s="757"/>
      <c r="H1190" s="757"/>
      <c r="I1190" s="757"/>
    </row>
    <row r="1191" spans="1:9" ht="15.75" customHeight="1">
      <c r="A1191" s="963">
        <v>95718</v>
      </c>
      <c r="B1191" s="963" t="s">
        <v>4174</v>
      </c>
      <c r="C1191" s="964" t="s">
        <v>1522</v>
      </c>
      <c r="D1191" s="965">
        <v>67.16</v>
      </c>
      <c r="E1191" s="757"/>
      <c r="F1191" s="757"/>
      <c r="G1191" s="757"/>
      <c r="H1191" s="757"/>
      <c r="I1191" s="757"/>
    </row>
    <row r="1192" spans="1:9" ht="15.75" customHeight="1">
      <c r="A1192" s="963">
        <v>95719</v>
      </c>
      <c r="B1192" s="963" t="s">
        <v>4175</v>
      </c>
      <c r="C1192" s="964" t="s">
        <v>1522</v>
      </c>
      <c r="D1192" s="965">
        <v>94.83</v>
      </c>
      <c r="E1192" s="757"/>
      <c r="F1192" s="757"/>
      <c r="G1192" s="757"/>
      <c r="H1192" s="757"/>
      <c r="I1192" s="757"/>
    </row>
    <row r="1193" spans="1:9" ht="15.75" customHeight="1">
      <c r="A1193" s="963">
        <v>95869</v>
      </c>
      <c r="B1193" s="963" t="s">
        <v>4176</v>
      </c>
      <c r="C1193" s="964" t="s">
        <v>1522</v>
      </c>
      <c r="D1193" s="965">
        <v>1.69</v>
      </c>
      <c r="E1193" s="757"/>
      <c r="F1193" s="757"/>
      <c r="G1193" s="757"/>
      <c r="H1193" s="757"/>
      <c r="I1193" s="757"/>
    </row>
    <row r="1194" spans="1:9" ht="15.75" customHeight="1">
      <c r="A1194" s="963">
        <v>95870</v>
      </c>
      <c r="B1194" s="963" t="s">
        <v>4177</v>
      </c>
      <c r="C1194" s="964" t="s">
        <v>1522</v>
      </c>
      <c r="D1194" s="965">
        <v>8.4</v>
      </c>
      <c r="E1194" s="757"/>
      <c r="F1194" s="757"/>
      <c r="G1194" s="757"/>
      <c r="H1194" s="757"/>
      <c r="I1194" s="757"/>
    </row>
    <row r="1195" spans="1:9" ht="15.75" customHeight="1">
      <c r="A1195" s="963">
        <v>95871</v>
      </c>
      <c r="B1195" s="963" t="s">
        <v>4178</v>
      </c>
      <c r="C1195" s="964" t="s">
        <v>1522</v>
      </c>
      <c r="D1195" s="965">
        <v>287.98</v>
      </c>
      <c r="E1195" s="757"/>
      <c r="F1195" s="757"/>
      <c r="G1195" s="757"/>
      <c r="H1195" s="757"/>
      <c r="I1195" s="757"/>
    </row>
    <row r="1196" spans="1:9" ht="15.75" customHeight="1">
      <c r="A1196" s="963">
        <v>95874</v>
      </c>
      <c r="B1196" s="963" t="s">
        <v>4179</v>
      </c>
      <c r="C1196" s="964" t="s">
        <v>1522</v>
      </c>
      <c r="D1196" s="966">
        <v>9.41</v>
      </c>
      <c r="E1196" s="757"/>
      <c r="F1196" s="757"/>
      <c r="G1196" s="757"/>
      <c r="H1196" s="757"/>
      <c r="I1196" s="757"/>
    </row>
    <row r="1197" spans="1:9" ht="15.75" customHeight="1">
      <c r="A1197" s="963">
        <v>96008</v>
      </c>
      <c r="B1197" s="963" t="s">
        <v>4180</v>
      </c>
      <c r="C1197" s="964" t="s">
        <v>1522</v>
      </c>
      <c r="D1197" s="966">
        <v>23.3</v>
      </c>
      <c r="E1197" s="757"/>
      <c r="F1197" s="757"/>
      <c r="G1197" s="757"/>
      <c r="H1197" s="757"/>
      <c r="I1197" s="757"/>
    </row>
    <row r="1198" spans="1:9" ht="15.75" customHeight="1">
      <c r="A1198" s="963">
        <v>96009</v>
      </c>
      <c r="B1198" s="963" t="s">
        <v>4181</v>
      </c>
      <c r="C1198" s="964" t="s">
        <v>1522</v>
      </c>
      <c r="D1198" s="966">
        <v>3.23</v>
      </c>
      <c r="E1198" s="757"/>
      <c r="F1198" s="757"/>
      <c r="G1198" s="757"/>
      <c r="H1198" s="757"/>
      <c r="I1198" s="757"/>
    </row>
    <row r="1199" spans="1:9" ht="15.75" customHeight="1">
      <c r="A1199" s="963">
        <v>96011</v>
      </c>
      <c r="B1199" s="963" t="s">
        <v>4182</v>
      </c>
      <c r="C1199" s="964" t="s">
        <v>1522</v>
      </c>
      <c r="D1199" s="966">
        <v>25.49</v>
      </c>
      <c r="E1199" s="757"/>
      <c r="F1199" s="757"/>
      <c r="G1199" s="757"/>
      <c r="H1199" s="757"/>
      <c r="I1199" s="757"/>
    </row>
    <row r="1200" spans="1:9" ht="15.75" customHeight="1">
      <c r="A1200" s="963">
        <v>96012</v>
      </c>
      <c r="B1200" s="963" t="s">
        <v>4183</v>
      </c>
      <c r="C1200" s="964" t="s">
        <v>1522</v>
      </c>
      <c r="D1200" s="966">
        <v>101.96</v>
      </c>
      <c r="E1200" s="757"/>
      <c r="F1200" s="757"/>
      <c r="G1200" s="757"/>
      <c r="H1200" s="757"/>
      <c r="I1200" s="757"/>
    </row>
    <row r="1201" spans="1:9" ht="15.75" customHeight="1">
      <c r="A1201" s="963">
        <v>96015</v>
      </c>
      <c r="B1201" s="963" t="s">
        <v>4184</v>
      </c>
      <c r="C1201" s="964" t="s">
        <v>1522</v>
      </c>
      <c r="D1201" s="966">
        <v>23.05</v>
      </c>
      <c r="E1201" s="757"/>
      <c r="F1201" s="757"/>
      <c r="G1201" s="757"/>
      <c r="H1201" s="757"/>
      <c r="I1201" s="757"/>
    </row>
    <row r="1202" spans="1:9" ht="15.75" customHeight="1">
      <c r="A1202" s="963">
        <v>96016</v>
      </c>
      <c r="B1202" s="963" t="s">
        <v>4185</v>
      </c>
      <c r="C1202" s="964" t="s">
        <v>1522</v>
      </c>
      <c r="D1202" s="966">
        <v>3.19</v>
      </c>
      <c r="E1202" s="757"/>
      <c r="F1202" s="757"/>
      <c r="G1202" s="757"/>
      <c r="H1202" s="757"/>
      <c r="I1202" s="757"/>
    </row>
    <row r="1203" spans="1:9" ht="15.75" customHeight="1">
      <c r="A1203" s="963">
        <v>96018</v>
      </c>
      <c r="B1203" s="963" t="s">
        <v>4186</v>
      </c>
      <c r="C1203" s="964" t="s">
        <v>1522</v>
      </c>
      <c r="D1203" s="966">
        <v>25.22</v>
      </c>
      <c r="E1203" s="757"/>
      <c r="F1203" s="757"/>
      <c r="G1203" s="757"/>
      <c r="H1203" s="757"/>
      <c r="I1203" s="757"/>
    </row>
    <row r="1204" spans="1:9" ht="15.75" customHeight="1">
      <c r="A1204" s="963">
        <v>96019</v>
      </c>
      <c r="B1204" s="963" t="s">
        <v>4187</v>
      </c>
      <c r="C1204" s="964" t="s">
        <v>1522</v>
      </c>
      <c r="D1204" s="966">
        <v>101.96</v>
      </c>
      <c r="E1204" s="757"/>
      <c r="F1204" s="757"/>
      <c r="G1204" s="757"/>
      <c r="H1204" s="757"/>
      <c r="I1204" s="757"/>
    </row>
    <row r="1205" spans="1:9" ht="15.75" customHeight="1">
      <c r="A1205" s="963">
        <v>96023</v>
      </c>
      <c r="B1205" s="963" t="s">
        <v>4188</v>
      </c>
      <c r="C1205" s="964" t="s">
        <v>1522</v>
      </c>
      <c r="D1205" s="966">
        <v>18</v>
      </c>
      <c r="E1205" s="757"/>
      <c r="F1205" s="757"/>
      <c r="G1205" s="757"/>
      <c r="H1205" s="757"/>
      <c r="I1205" s="757"/>
    </row>
    <row r="1206" spans="1:9" ht="15.75" customHeight="1">
      <c r="A1206" s="963">
        <v>96024</v>
      </c>
      <c r="B1206" s="963" t="s">
        <v>4189</v>
      </c>
      <c r="C1206" s="964" t="s">
        <v>1522</v>
      </c>
      <c r="D1206" s="966">
        <v>2.4900000000000002</v>
      </c>
      <c r="E1206" s="757"/>
      <c r="F1206" s="757"/>
      <c r="G1206" s="757"/>
      <c r="H1206" s="757"/>
      <c r="I1206" s="757"/>
    </row>
    <row r="1207" spans="1:9" ht="15.75" customHeight="1">
      <c r="A1207" s="963">
        <v>96026</v>
      </c>
      <c r="B1207" s="963" t="s">
        <v>4190</v>
      </c>
      <c r="C1207" s="964" t="s">
        <v>1522</v>
      </c>
      <c r="D1207" s="966">
        <v>19.690000000000001</v>
      </c>
      <c r="E1207" s="757"/>
      <c r="F1207" s="757"/>
      <c r="G1207" s="757"/>
      <c r="H1207" s="757"/>
      <c r="I1207" s="757"/>
    </row>
    <row r="1208" spans="1:9" ht="15.75" customHeight="1">
      <c r="A1208" s="963">
        <v>96027</v>
      </c>
      <c r="B1208" s="963" t="s">
        <v>4191</v>
      </c>
      <c r="C1208" s="964" t="s">
        <v>1522</v>
      </c>
      <c r="D1208" s="966">
        <v>71.05</v>
      </c>
      <c r="E1208" s="757"/>
      <c r="F1208" s="757"/>
      <c r="G1208" s="757"/>
      <c r="H1208" s="757"/>
      <c r="I1208" s="757"/>
    </row>
    <row r="1209" spans="1:9" ht="15.75" customHeight="1">
      <c r="A1209" s="963">
        <v>96030</v>
      </c>
      <c r="B1209" s="963" t="s">
        <v>4192</v>
      </c>
      <c r="C1209" s="964" t="s">
        <v>1522</v>
      </c>
      <c r="D1209" s="966">
        <v>28.29</v>
      </c>
      <c r="E1209" s="757"/>
      <c r="F1209" s="757"/>
      <c r="G1209" s="757"/>
      <c r="H1209" s="757"/>
      <c r="I1209" s="757"/>
    </row>
    <row r="1210" spans="1:9" ht="15.75" customHeight="1">
      <c r="A1210" s="963">
        <v>96031</v>
      </c>
      <c r="B1210" s="963" t="s">
        <v>4193</v>
      </c>
      <c r="C1210" s="964" t="s">
        <v>1522</v>
      </c>
      <c r="D1210" s="966">
        <v>5.34</v>
      </c>
      <c r="E1210" s="757"/>
      <c r="F1210" s="757"/>
      <c r="G1210" s="757"/>
      <c r="H1210" s="757"/>
      <c r="I1210" s="757"/>
    </row>
    <row r="1211" spans="1:9" ht="15.75" customHeight="1">
      <c r="A1211" s="963">
        <v>96032</v>
      </c>
      <c r="B1211" s="963" t="s">
        <v>4194</v>
      </c>
      <c r="C1211" s="964" t="s">
        <v>1522</v>
      </c>
      <c r="D1211" s="966">
        <v>4.24</v>
      </c>
      <c r="E1211" s="757"/>
      <c r="F1211" s="757"/>
      <c r="G1211" s="757"/>
      <c r="H1211" s="757"/>
      <c r="I1211" s="757"/>
    </row>
    <row r="1212" spans="1:9" ht="15.75" customHeight="1">
      <c r="A1212" s="963">
        <v>96033</v>
      </c>
      <c r="B1212" s="963" t="s">
        <v>4195</v>
      </c>
      <c r="C1212" s="964" t="s">
        <v>1522</v>
      </c>
      <c r="D1212" s="966">
        <v>47.91</v>
      </c>
      <c r="E1212" s="757"/>
      <c r="F1212" s="757"/>
      <c r="G1212" s="757"/>
      <c r="H1212" s="757"/>
      <c r="I1212" s="757"/>
    </row>
    <row r="1213" spans="1:9" ht="15.75" customHeight="1">
      <c r="A1213" s="963">
        <v>96034</v>
      </c>
      <c r="B1213" s="963" t="s">
        <v>4196</v>
      </c>
      <c r="C1213" s="964" t="s">
        <v>1522</v>
      </c>
      <c r="D1213" s="966">
        <v>149.54</v>
      </c>
      <c r="E1213" s="757"/>
      <c r="F1213" s="757"/>
      <c r="G1213" s="757"/>
      <c r="H1213" s="757"/>
      <c r="I1213" s="757"/>
    </row>
    <row r="1214" spans="1:9" ht="15.75" customHeight="1">
      <c r="A1214" s="963">
        <v>96053</v>
      </c>
      <c r="B1214" s="963" t="s">
        <v>4197</v>
      </c>
      <c r="C1214" s="964" t="s">
        <v>1522</v>
      </c>
      <c r="D1214" s="966">
        <v>18.25</v>
      </c>
      <c r="E1214" s="757"/>
      <c r="F1214" s="757"/>
      <c r="G1214" s="757"/>
      <c r="H1214" s="757"/>
      <c r="I1214" s="757"/>
    </row>
    <row r="1215" spans="1:9" ht="15.75" customHeight="1">
      <c r="A1215" s="963">
        <v>96054</v>
      </c>
      <c r="B1215" s="963" t="s">
        <v>4198</v>
      </c>
      <c r="C1215" s="964" t="s">
        <v>1522</v>
      </c>
      <c r="D1215" s="966">
        <v>26.4</v>
      </c>
      <c r="E1215" s="757"/>
      <c r="F1215" s="757"/>
      <c r="G1215" s="757"/>
      <c r="H1215" s="757"/>
      <c r="I1215" s="757"/>
    </row>
    <row r="1216" spans="1:9" ht="15.75" customHeight="1">
      <c r="A1216" s="963">
        <v>96055</v>
      </c>
      <c r="B1216" s="963" t="s">
        <v>4199</v>
      </c>
      <c r="C1216" s="964" t="s">
        <v>1522</v>
      </c>
      <c r="D1216" s="965">
        <v>2.5299999999999998</v>
      </c>
      <c r="E1216" s="757"/>
      <c r="F1216" s="757"/>
      <c r="G1216" s="757"/>
      <c r="H1216" s="757"/>
      <c r="I1216" s="757"/>
    </row>
    <row r="1217" spans="1:9" ht="15.75" customHeight="1">
      <c r="A1217" s="963">
        <v>96056</v>
      </c>
      <c r="B1217" s="963" t="s">
        <v>4200</v>
      </c>
      <c r="C1217" s="964" t="s">
        <v>1522</v>
      </c>
      <c r="D1217" s="965">
        <v>19.96</v>
      </c>
      <c r="E1217" s="757"/>
      <c r="F1217" s="757"/>
      <c r="G1217" s="757"/>
      <c r="H1217" s="757"/>
      <c r="I1217" s="757"/>
    </row>
    <row r="1218" spans="1:9" ht="15.75" customHeight="1">
      <c r="A1218" s="963">
        <v>96057</v>
      </c>
      <c r="B1218" s="963" t="s">
        <v>4201</v>
      </c>
      <c r="C1218" s="964" t="s">
        <v>1522</v>
      </c>
      <c r="D1218" s="965">
        <v>71.05</v>
      </c>
      <c r="E1218" s="757"/>
      <c r="F1218" s="757"/>
      <c r="G1218" s="757"/>
      <c r="H1218" s="757"/>
      <c r="I1218" s="757"/>
    </row>
    <row r="1219" spans="1:9" ht="15.75" customHeight="1">
      <c r="A1219" s="963">
        <v>96060</v>
      </c>
      <c r="B1219" s="963" t="s">
        <v>4202</v>
      </c>
      <c r="C1219" s="964" t="s">
        <v>1522</v>
      </c>
      <c r="D1219" s="965">
        <v>2.66</v>
      </c>
      <c r="E1219" s="757"/>
      <c r="F1219" s="757"/>
      <c r="G1219" s="757"/>
      <c r="H1219" s="757"/>
      <c r="I1219" s="757"/>
    </row>
    <row r="1220" spans="1:9" ht="15.75" customHeight="1">
      <c r="A1220" s="963">
        <v>96061</v>
      </c>
      <c r="B1220" s="963" t="s">
        <v>4203</v>
      </c>
      <c r="C1220" s="964" t="s">
        <v>1522</v>
      </c>
      <c r="D1220" s="965">
        <v>33.01</v>
      </c>
      <c r="E1220" s="757"/>
      <c r="F1220" s="757"/>
      <c r="G1220" s="757"/>
      <c r="H1220" s="757"/>
      <c r="I1220" s="757"/>
    </row>
    <row r="1221" spans="1:9" ht="15.75" customHeight="1">
      <c r="A1221" s="963">
        <v>96062</v>
      </c>
      <c r="B1221" s="963" t="s">
        <v>4204</v>
      </c>
      <c r="C1221" s="964" t="s">
        <v>1522</v>
      </c>
      <c r="D1221" s="965">
        <v>42.02</v>
      </c>
      <c r="E1221" s="757"/>
      <c r="F1221" s="757"/>
      <c r="G1221" s="757"/>
      <c r="H1221" s="757"/>
      <c r="I1221" s="757"/>
    </row>
    <row r="1222" spans="1:9" ht="15.75" customHeight="1">
      <c r="A1222" s="963">
        <v>96241</v>
      </c>
      <c r="B1222" s="963" t="s">
        <v>4205</v>
      </c>
      <c r="C1222" s="964" t="s">
        <v>1522</v>
      </c>
      <c r="D1222" s="965">
        <v>21.03</v>
      </c>
      <c r="E1222" s="757"/>
      <c r="F1222" s="757"/>
      <c r="G1222" s="757"/>
      <c r="H1222" s="757"/>
      <c r="I1222" s="757"/>
    </row>
    <row r="1223" spans="1:9" ht="15.75" customHeight="1">
      <c r="A1223" s="963">
        <v>96242</v>
      </c>
      <c r="B1223" s="963" t="s">
        <v>4206</v>
      </c>
      <c r="C1223" s="964" t="s">
        <v>1522</v>
      </c>
      <c r="D1223" s="965">
        <v>2.85</v>
      </c>
      <c r="E1223" s="757"/>
      <c r="F1223" s="757"/>
      <c r="G1223" s="757"/>
      <c r="H1223" s="757"/>
      <c r="I1223" s="757"/>
    </row>
    <row r="1224" spans="1:9" ht="15.75" customHeight="1">
      <c r="A1224" s="963">
        <v>96243</v>
      </c>
      <c r="B1224" s="963" t="s">
        <v>4207</v>
      </c>
      <c r="C1224" s="964" t="s">
        <v>1522</v>
      </c>
      <c r="D1224" s="965">
        <v>26.29</v>
      </c>
      <c r="E1224" s="757"/>
      <c r="F1224" s="757"/>
      <c r="G1224" s="757"/>
      <c r="H1224" s="757"/>
      <c r="I1224" s="757"/>
    </row>
    <row r="1225" spans="1:9" ht="15.75" customHeight="1">
      <c r="A1225" s="963">
        <v>96244</v>
      </c>
      <c r="B1225" s="963" t="s">
        <v>4208</v>
      </c>
      <c r="C1225" s="964" t="s">
        <v>1522</v>
      </c>
      <c r="D1225" s="965">
        <v>18.36</v>
      </c>
      <c r="E1225" s="757"/>
      <c r="F1225" s="757"/>
      <c r="G1225" s="757"/>
      <c r="H1225" s="757"/>
      <c r="I1225" s="757"/>
    </row>
    <row r="1226" spans="1:9" ht="15.75" customHeight="1">
      <c r="A1226" s="963">
        <v>96301</v>
      </c>
      <c r="B1226" s="963" t="s">
        <v>4209</v>
      </c>
      <c r="C1226" s="964" t="s">
        <v>1522</v>
      </c>
      <c r="D1226" s="965">
        <v>51.8</v>
      </c>
      <c r="E1226" s="757"/>
      <c r="F1226" s="757"/>
      <c r="G1226" s="757"/>
      <c r="H1226" s="757"/>
      <c r="I1226" s="757"/>
    </row>
    <row r="1227" spans="1:9" ht="15.75" customHeight="1">
      <c r="A1227" s="963">
        <v>96457</v>
      </c>
      <c r="B1227" s="963" t="s">
        <v>4210</v>
      </c>
      <c r="C1227" s="964" t="s">
        <v>1522</v>
      </c>
      <c r="D1227" s="965">
        <v>67.319999999999993</v>
      </c>
      <c r="E1227" s="757"/>
      <c r="F1227" s="757"/>
      <c r="G1227" s="757"/>
      <c r="H1227" s="757"/>
      <c r="I1227" s="757"/>
    </row>
    <row r="1228" spans="1:9" ht="15.75" customHeight="1">
      <c r="A1228" s="963">
        <v>96458</v>
      </c>
      <c r="B1228" s="963" t="s">
        <v>4211</v>
      </c>
      <c r="C1228" s="964" t="s">
        <v>1522</v>
      </c>
      <c r="D1228" s="965">
        <v>65.84</v>
      </c>
      <c r="E1228" s="757"/>
      <c r="F1228" s="757"/>
      <c r="G1228" s="757"/>
      <c r="H1228" s="757"/>
      <c r="I1228" s="757"/>
    </row>
    <row r="1229" spans="1:9" ht="15.75" customHeight="1">
      <c r="A1229" s="963">
        <v>96459</v>
      </c>
      <c r="B1229" s="963" t="s">
        <v>4212</v>
      </c>
      <c r="C1229" s="964" t="s">
        <v>1522</v>
      </c>
      <c r="D1229" s="965">
        <v>7.3</v>
      </c>
      <c r="E1229" s="757"/>
      <c r="F1229" s="757"/>
      <c r="G1229" s="757"/>
      <c r="H1229" s="757"/>
      <c r="I1229" s="757"/>
    </row>
    <row r="1230" spans="1:9" ht="15.75" customHeight="1">
      <c r="A1230" s="963">
        <v>96460</v>
      </c>
      <c r="B1230" s="963" t="s">
        <v>4213</v>
      </c>
      <c r="C1230" s="964" t="s">
        <v>1522</v>
      </c>
      <c r="D1230" s="965">
        <v>52.61</v>
      </c>
      <c r="E1230" s="757"/>
      <c r="F1230" s="757"/>
      <c r="G1230" s="757"/>
      <c r="H1230" s="757"/>
      <c r="I1230" s="757"/>
    </row>
    <row r="1231" spans="1:9" ht="15.75" customHeight="1">
      <c r="A1231" s="963">
        <v>98760</v>
      </c>
      <c r="B1231" s="963" t="s">
        <v>4214</v>
      </c>
      <c r="C1231" s="964" t="s">
        <v>1522</v>
      </c>
      <c r="D1231" s="965">
        <v>0.06</v>
      </c>
      <c r="E1231" s="757"/>
      <c r="F1231" s="757"/>
      <c r="G1231" s="757"/>
      <c r="H1231" s="757"/>
      <c r="I1231" s="757"/>
    </row>
    <row r="1232" spans="1:9" ht="15.75" customHeight="1">
      <c r="A1232" s="963">
        <v>98761</v>
      </c>
      <c r="B1232" s="963" t="s">
        <v>4215</v>
      </c>
      <c r="C1232" s="964" t="s">
        <v>1522</v>
      </c>
      <c r="D1232" s="965">
        <v>0</v>
      </c>
      <c r="E1232" s="757"/>
      <c r="F1232" s="757"/>
      <c r="G1232" s="757"/>
      <c r="H1232" s="757"/>
      <c r="I1232" s="757"/>
    </row>
    <row r="1233" spans="1:9" ht="15.75" customHeight="1">
      <c r="A1233" s="963">
        <v>98762</v>
      </c>
      <c r="B1233" s="963" t="s">
        <v>4216</v>
      </c>
      <c r="C1233" s="964" t="s">
        <v>1522</v>
      </c>
      <c r="D1233" s="965">
        <v>7.0000000000000007E-2</v>
      </c>
      <c r="E1233" s="757"/>
      <c r="F1233" s="757"/>
      <c r="G1233" s="757"/>
      <c r="H1233" s="757"/>
      <c r="I1233" s="757"/>
    </row>
    <row r="1234" spans="1:9" ht="15.75" customHeight="1">
      <c r="A1234" s="963">
        <v>98763</v>
      </c>
      <c r="B1234" s="963" t="s">
        <v>4217</v>
      </c>
      <c r="C1234" s="964" t="s">
        <v>1522</v>
      </c>
      <c r="D1234" s="965">
        <v>3.21</v>
      </c>
      <c r="E1234" s="757"/>
      <c r="F1234" s="757"/>
      <c r="G1234" s="757"/>
      <c r="H1234" s="757"/>
      <c r="I1234" s="757"/>
    </row>
    <row r="1235" spans="1:9" ht="15.75" customHeight="1">
      <c r="A1235" s="963">
        <v>99829</v>
      </c>
      <c r="B1235" s="963" t="s">
        <v>4218</v>
      </c>
      <c r="C1235" s="964" t="s">
        <v>1522</v>
      </c>
      <c r="D1235" s="965">
        <v>0.18</v>
      </c>
      <c r="E1235" s="757"/>
      <c r="F1235" s="757"/>
      <c r="G1235" s="757"/>
      <c r="H1235" s="757"/>
      <c r="I1235" s="757"/>
    </row>
    <row r="1236" spans="1:9" ht="15.75" customHeight="1">
      <c r="A1236" s="963">
        <v>99830</v>
      </c>
      <c r="B1236" s="963" t="s">
        <v>4219</v>
      </c>
      <c r="C1236" s="964" t="s">
        <v>1522</v>
      </c>
      <c r="D1236" s="965">
        <v>0.01</v>
      </c>
      <c r="E1236" s="757"/>
      <c r="F1236" s="757"/>
      <c r="G1236" s="757"/>
      <c r="H1236" s="757"/>
      <c r="I1236" s="757"/>
    </row>
    <row r="1237" spans="1:9" ht="15.75" customHeight="1">
      <c r="A1237" s="963">
        <v>99831</v>
      </c>
      <c r="B1237" s="963" t="s">
        <v>4220</v>
      </c>
      <c r="C1237" s="964" t="s">
        <v>1522</v>
      </c>
      <c r="D1237" s="965">
        <v>0.13</v>
      </c>
      <c r="E1237" s="757"/>
      <c r="F1237" s="757"/>
      <c r="G1237" s="757"/>
      <c r="H1237" s="757"/>
      <c r="I1237" s="757"/>
    </row>
    <row r="1238" spans="1:9" ht="15.75" customHeight="1">
      <c r="A1238" s="963">
        <v>99832</v>
      </c>
      <c r="B1238" s="963" t="s">
        <v>4221</v>
      </c>
      <c r="C1238" s="964" t="s">
        <v>1522</v>
      </c>
      <c r="D1238" s="965">
        <v>3.09</v>
      </c>
      <c r="E1238" s="757"/>
      <c r="F1238" s="757"/>
      <c r="G1238" s="757"/>
      <c r="H1238" s="757"/>
      <c r="I1238" s="757"/>
    </row>
    <row r="1239" spans="1:9" ht="15.75" customHeight="1">
      <c r="A1239" s="963">
        <v>100637</v>
      </c>
      <c r="B1239" s="963" t="s">
        <v>4222</v>
      </c>
      <c r="C1239" s="964" t="s">
        <v>1522</v>
      </c>
      <c r="D1239" s="965">
        <v>120.37</v>
      </c>
      <c r="E1239" s="757"/>
      <c r="F1239" s="757"/>
      <c r="G1239" s="757"/>
      <c r="H1239" s="757"/>
      <c r="I1239" s="757"/>
    </row>
    <row r="1240" spans="1:9" ht="15.75" customHeight="1">
      <c r="A1240" s="963">
        <v>100638</v>
      </c>
      <c r="B1240" s="963" t="s">
        <v>4223</v>
      </c>
      <c r="C1240" s="964" t="s">
        <v>1522</v>
      </c>
      <c r="D1240" s="965">
        <v>21.66</v>
      </c>
      <c r="E1240" s="757"/>
      <c r="F1240" s="757"/>
      <c r="G1240" s="757"/>
      <c r="H1240" s="757"/>
      <c r="I1240" s="757"/>
    </row>
    <row r="1241" spans="1:9" ht="15.75" customHeight="1">
      <c r="A1241" s="963">
        <v>100639</v>
      </c>
      <c r="B1241" s="963" t="s">
        <v>4224</v>
      </c>
      <c r="C1241" s="964" t="s">
        <v>1522</v>
      </c>
      <c r="D1241" s="965">
        <v>193.5</v>
      </c>
      <c r="E1241" s="757"/>
      <c r="F1241" s="757"/>
      <c r="G1241" s="757"/>
      <c r="H1241" s="757"/>
      <c r="I1241" s="757"/>
    </row>
    <row r="1242" spans="1:9" ht="15.75" customHeight="1">
      <c r="A1242" s="963">
        <v>100640</v>
      </c>
      <c r="B1242" s="963" t="s">
        <v>4225</v>
      </c>
      <c r="C1242" s="964" t="s">
        <v>1522</v>
      </c>
      <c r="D1242" s="965">
        <v>166.6</v>
      </c>
      <c r="E1242" s="757"/>
      <c r="F1242" s="757"/>
      <c r="G1242" s="757"/>
      <c r="H1242" s="757"/>
      <c r="I1242" s="757"/>
    </row>
    <row r="1243" spans="1:9" ht="15.75" customHeight="1">
      <c r="A1243" s="963">
        <v>100643</v>
      </c>
      <c r="B1243" s="963" t="s">
        <v>4226</v>
      </c>
      <c r="C1243" s="964" t="s">
        <v>1522</v>
      </c>
      <c r="D1243" s="965">
        <v>316.94</v>
      </c>
      <c r="E1243" s="757"/>
      <c r="F1243" s="757"/>
      <c r="G1243" s="757"/>
      <c r="H1243" s="757"/>
      <c r="I1243" s="757"/>
    </row>
    <row r="1244" spans="1:9" ht="15.75" customHeight="1">
      <c r="A1244" s="963">
        <v>100644</v>
      </c>
      <c r="B1244" s="963" t="s">
        <v>4227</v>
      </c>
      <c r="C1244" s="964" t="s">
        <v>1522</v>
      </c>
      <c r="D1244" s="965">
        <v>57.05</v>
      </c>
      <c r="E1244" s="757"/>
      <c r="F1244" s="757"/>
      <c r="G1244" s="757"/>
      <c r="H1244" s="757"/>
      <c r="I1244" s="757"/>
    </row>
    <row r="1245" spans="1:9" ht="15.75" customHeight="1">
      <c r="A1245" s="963">
        <v>100645</v>
      </c>
      <c r="B1245" s="963" t="s">
        <v>4228</v>
      </c>
      <c r="C1245" s="964" t="s">
        <v>1522</v>
      </c>
      <c r="D1245" s="965">
        <v>509.49</v>
      </c>
      <c r="E1245" s="757"/>
      <c r="F1245" s="757"/>
      <c r="G1245" s="757"/>
      <c r="H1245" s="757"/>
      <c r="I1245" s="757"/>
    </row>
    <row r="1246" spans="1:9" ht="15.75" customHeight="1">
      <c r="A1246" s="963">
        <v>100646</v>
      </c>
      <c r="B1246" s="963" t="s">
        <v>4229</v>
      </c>
      <c r="C1246" s="964" t="s">
        <v>1522</v>
      </c>
      <c r="D1246" s="965">
        <v>238</v>
      </c>
      <c r="E1246" s="757"/>
      <c r="F1246" s="757"/>
      <c r="G1246" s="757"/>
      <c r="H1246" s="757"/>
      <c r="I1246" s="757"/>
    </row>
    <row r="1247" spans="1:9" ht="15.75" customHeight="1">
      <c r="A1247" s="963">
        <v>102270</v>
      </c>
      <c r="B1247" s="963" t="s">
        <v>4230</v>
      </c>
      <c r="C1247" s="964" t="s">
        <v>1522</v>
      </c>
      <c r="D1247" s="965">
        <v>0.85</v>
      </c>
      <c r="E1247" s="757"/>
      <c r="F1247" s="757"/>
      <c r="G1247" s="757"/>
      <c r="H1247" s="757"/>
      <c r="I1247" s="757"/>
    </row>
    <row r="1248" spans="1:9" ht="15.75" customHeight="1">
      <c r="A1248" s="963">
        <v>102271</v>
      </c>
      <c r="B1248" s="963" t="s">
        <v>4231</v>
      </c>
      <c r="C1248" s="964" t="s">
        <v>1522</v>
      </c>
      <c r="D1248" s="965">
        <v>0.1</v>
      </c>
      <c r="E1248" s="757"/>
      <c r="F1248" s="757"/>
      <c r="G1248" s="757"/>
      <c r="H1248" s="757"/>
      <c r="I1248" s="757"/>
    </row>
    <row r="1249" spans="1:9" ht="15.75" customHeight="1">
      <c r="A1249" s="963">
        <v>102272</v>
      </c>
      <c r="B1249" s="963" t="s">
        <v>4232</v>
      </c>
      <c r="C1249" s="964" t="s">
        <v>1522</v>
      </c>
      <c r="D1249" s="965">
        <v>1.07</v>
      </c>
      <c r="E1249" s="757"/>
      <c r="F1249" s="757"/>
      <c r="G1249" s="757"/>
      <c r="H1249" s="757"/>
      <c r="I1249" s="757"/>
    </row>
    <row r="1250" spans="1:9" ht="15.75" customHeight="1">
      <c r="A1250" s="963">
        <v>102273</v>
      </c>
      <c r="B1250" s="963" t="s">
        <v>4233</v>
      </c>
      <c r="C1250" s="964" t="s">
        <v>1522</v>
      </c>
      <c r="D1250" s="965">
        <v>1.19</v>
      </c>
      <c r="E1250" s="757"/>
      <c r="F1250" s="757"/>
      <c r="G1250" s="757"/>
      <c r="H1250" s="757"/>
      <c r="I1250" s="757"/>
    </row>
    <row r="1251" spans="1:9" ht="15.75" customHeight="1">
      <c r="A1251" s="963">
        <v>102809</v>
      </c>
      <c r="B1251" s="963" t="s">
        <v>4234</v>
      </c>
      <c r="C1251" s="964" t="s">
        <v>1522</v>
      </c>
      <c r="D1251" s="965">
        <v>17.149999999999999</v>
      </c>
      <c r="E1251" s="757"/>
      <c r="F1251" s="757"/>
      <c r="G1251" s="757"/>
      <c r="H1251" s="757"/>
      <c r="I1251" s="757"/>
    </row>
    <row r="1252" spans="1:9" ht="15.75" customHeight="1">
      <c r="A1252" s="963">
        <v>102815</v>
      </c>
      <c r="B1252" s="963" t="s">
        <v>4235</v>
      </c>
      <c r="C1252" s="964" t="s">
        <v>1522</v>
      </c>
      <c r="D1252" s="965">
        <v>2.38</v>
      </c>
      <c r="E1252" s="757"/>
      <c r="F1252" s="757"/>
      <c r="G1252" s="757"/>
      <c r="H1252" s="757"/>
      <c r="I1252" s="757"/>
    </row>
    <row r="1253" spans="1:9" ht="15.75" customHeight="1">
      <c r="A1253" s="963">
        <v>102826</v>
      </c>
      <c r="B1253" s="963" t="s">
        <v>4236</v>
      </c>
      <c r="C1253" s="964" t="s">
        <v>1522</v>
      </c>
      <c r="D1253" s="965">
        <v>4.46</v>
      </c>
      <c r="E1253" s="757"/>
      <c r="F1253" s="757"/>
      <c r="G1253" s="757"/>
      <c r="H1253" s="757"/>
      <c r="I1253" s="757"/>
    </row>
    <row r="1254" spans="1:9" ht="15.75" customHeight="1">
      <c r="A1254" s="963">
        <v>102832</v>
      </c>
      <c r="B1254" s="963" t="s">
        <v>4237</v>
      </c>
      <c r="C1254" s="964" t="s">
        <v>1522</v>
      </c>
      <c r="D1254" s="965">
        <v>5.95</v>
      </c>
      <c r="E1254" s="757"/>
      <c r="F1254" s="757"/>
      <c r="G1254" s="757"/>
      <c r="H1254" s="757"/>
      <c r="I1254" s="757"/>
    </row>
    <row r="1255" spans="1:9" ht="15.75" customHeight="1">
      <c r="A1255" s="963">
        <v>102843</v>
      </c>
      <c r="B1255" s="963" t="s">
        <v>4238</v>
      </c>
      <c r="C1255" s="964" t="s">
        <v>1522</v>
      </c>
      <c r="D1255" s="965">
        <v>141.97</v>
      </c>
      <c r="E1255" s="757"/>
      <c r="F1255" s="757"/>
      <c r="G1255" s="757"/>
      <c r="H1255" s="757"/>
      <c r="I1255" s="757"/>
    </row>
    <row r="1256" spans="1:9" ht="15.75" customHeight="1">
      <c r="A1256" s="963">
        <v>102849</v>
      </c>
      <c r="B1256" s="963" t="s">
        <v>4239</v>
      </c>
      <c r="C1256" s="964" t="s">
        <v>1522</v>
      </c>
      <c r="D1256" s="965">
        <v>69.41</v>
      </c>
      <c r="E1256" s="757"/>
      <c r="F1256" s="757"/>
      <c r="G1256" s="757"/>
      <c r="H1256" s="757"/>
      <c r="I1256" s="757"/>
    </row>
    <row r="1257" spans="1:9" ht="15.75" customHeight="1">
      <c r="A1257" s="963">
        <v>102855</v>
      </c>
      <c r="B1257" s="963" t="s">
        <v>4240</v>
      </c>
      <c r="C1257" s="964" t="s">
        <v>1522</v>
      </c>
      <c r="D1257" s="965">
        <v>69.41</v>
      </c>
      <c r="E1257" s="757"/>
      <c r="F1257" s="757"/>
      <c r="G1257" s="757"/>
      <c r="H1257" s="757"/>
      <c r="I1257" s="757"/>
    </row>
    <row r="1258" spans="1:9" ht="15.75" customHeight="1">
      <c r="A1258" s="963">
        <v>102861</v>
      </c>
      <c r="B1258" s="963" t="s">
        <v>4241</v>
      </c>
      <c r="C1258" s="964" t="s">
        <v>1522</v>
      </c>
      <c r="D1258" s="965">
        <v>0.87</v>
      </c>
      <c r="E1258" s="757"/>
      <c r="F1258" s="757"/>
      <c r="G1258" s="757"/>
      <c r="H1258" s="757"/>
      <c r="I1258" s="757"/>
    </row>
    <row r="1259" spans="1:9" ht="15.75" customHeight="1">
      <c r="A1259" s="963">
        <v>102867</v>
      </c>
      <c r="B1259" s="963" t="s">
        <v>4242</v>
      </c>
      <c r="C1259" s="964" t="s">
        <v>1522</v>
      </c>
      <c r="D1259" s="965">
        <v>0.47</v>
      </c>
      <c r="E1259" s="757"/>
      <c r="F1259" s="757"/>
      <c r="G1259" s="757"/>
      <c r="H1259" s="757"/>
      <c r="I1259" s="757"/>
    </row>
    <row r="1260" spans="1:9" ht="15.75" customHeight="1">
      <c r="A1260" s="963">
        <v>102873</v>
      </c>
      <c r="B1260" s="963" t="s">
        <v>4243</v>
      </c>
      <c r="C1260" s="964" t="s">
        <v>1522</v>
      </c>
      <c r="D1260" s="965">
        <v>126.13</v>
      </c>
      <c r="E1260" s="757"/>
      <c r="F1260" s="757"/>
      <c r="G1260" s="757"/>
      <c r="H1260" s="757"/>
      <c r="I1260" s="757"/>
    </row>
    <row r="1261" spans="1:9" ht="15.75" customHeight="1">
      <c r="A1261" s="963">
        <v>102879</v>
      </c>
      <c r="B1261" s="963" t="s">
        <v>4244</v>
      </c>
      <c r="C1261" s="964" t="s">
        <v>1522</v>
      </c>
      <c r="D1261" s="965">
        <v>189.3</v>
      </c>
      <c r="E1261" s="757"/>
      <c r="F1261" s="757"/>
      <c r="G1261" s="757"/>
      <c r="H1261" s="757"/>
      <c r="I1261" s="757"/>
    </row>
    <row r="1262" spans="1:9" ht="15.75" customHeight="1">
      <c r="A1262" s="963">
        <v>102885</v>
      </c>
      <c r="B1262" s="963" t="s">
        <v>4245</v>
      </c>
      <c r="C1262" s="964" t="s">
        <v>1522</v>
      </c>
      <c r="D1262" s="965">
        <v>0.89</v>
      </c>
      <c r="E1262" s="757"/>
      <c r="F1262" s="757"/>
      <c r="G1262" s="757"/>
      <c r="H1262" s="757"/>
      <c r="I1262" s="757"/>
    </row>
    <row r="1263" spans="1:9" ht="15.75" customHeight="1">
      <c r="A1263" s="963">
        <v>102891</v>
      </c>
      <c r="B1263" s="963" t="s">
        <v>4246</v>
      </c>
      <c r="C1263" s="964" t="s">
        <v>1522</v>
      </c>
      <c r="D1263" s="965">
        <v>0.89</v>
      </c>
      <c r="E1263" s="757"/>
      <c r="F1263" s="757"/>
      <c r="G1263" s="757"/>
      <c r="H1263" s="757"/>
      <c r="I1263" s="757"/>
    </row>
    <row r="1264" spans="1:9" ht="15.75" customHeight="1">
      <c r="A1264" s="963">
        <v>102897</v>
      </c>
      <c r="B1264" s="963" t="s">
        <v>4247</v>
      </c>
      <c r="C1264" s="964" t="s">
        <v>1522</v>
      </c>
      <c r="D1264" s="965">
        <v>94.83</v>
      </c>
      <c r="E1264" s="757"/>
      <c r="F1264" s="757"/>
      <c r="G1264" s="757"/>
      <c r="H1264" s="757"/>
      <c r="I1264" s="757"/>
    </row>
    <row r="1265" spans="1:9" ht="15.75" customHeight="1">
      <c r="A1265" s="963">
        <v>102903</v>
      </c>
      <c r="B1265" s="963" t="s">
        <v>4248</v>
      </c>
      <c r="C1265" s="964" t="s">
        <v>1522</v>
      </c>
      <c r="D1265" s="965">
        <v>12.3</v>
      </c>
      <c r="E1265" s="757"/>
      <c r="F1265" s="757"/>
      <c r="G1265" s="757"/>
      <c r="H1265" s="757"/>
      <c r="I1265" s="757"/>
    </row>
    <row r="1266" spans="1:9" ht="15.75" customHeight="1">
      <c r="A1266" s="963">
        <v>102909</v>
      </c>
      <c r="B1266" s="963" t="s">
        <v>4249</v>
      </c>
      <c r="C1266" s="964" t="s">
        <v>1522</v>
      </c>
      <c r="D1266" s="965">
        <v>68.42</v>
      </c>
      <c r="E1266" s="757"/>
      <c r="F1266" s="757"/>
      <c r="G1266" s="757"/>
      <c r="H1266" s="757"/>
      <c r="I1266" s="757"/>
    </row>
    <row r="1267" spans="1:9" ht="15.75" customHeight="1">
      <c r="A1267" s="963">
        <v>102915</v>
      </c>
      <c r="B1267" s="963" t="s">
        <v>4250</v>
      </c>
      <c r="C1267" s="964" t="s">
        <v>1522</v>
      </c>
      <c r="D1267" s="965">
        <v>0.44</v>
      </c>
      <c r="E1267" s="757"/>
      <c r="F1267" s="757"/>
      <c r="G1267" s="757"/>
      <c r="H1267" s="757"/>
      <c r="I1267" s="757"/>
    </row>
    <row r="1268" spans="1:9" ht="15.75" customHeight="1">
      <c r="A1268" s="963">
        <v>102927</v>
      </c>
      <c r="B1268" s="963" t="s">
        <v>4251</v>
      </c>
      <c r="C1268" s="964" t="s">
        <v>1522</v>
      </c>
      <c r="D1268" s="965">
        <v>0.65</v>
      </c>
      <c r="E1268" s="757"/>
      <c r="F1268" s="757"/>
      <c r="G1268" s="757"/>
      <c r="H1268" s="757"/>
      <c r="I1268" s="757"/>
    </row>
    <row r="1269" spans="1:9" ht="15.75" customHeight="1">
      <c r="A1269" s="963">
        <v>102933</v>
      </c>
      <c r="B1269" s="963" t="s">
        <v>4252</v>
      </c>
      <c r="C1269" s="964" t="s">
        <v>1522</v>
      </c>
      <c r="D1269" s="965">
        <v>0.65</v>
      </c>
      <c r="E1269" s="757"/>
      <c r="F1269" s="757"/>
      <c r="G1269" s="757"/>
      <c r="H1269" s="757"/>
      <c r="I1269" s="757"/>
    </row>
    <row r="1270" spans="1:9" ht="15.75" customHeight="1">
      <c r="A1270" s="963">
        <v>102939</v>
      </c>
      <c r="B1270" s="963" t="s">
        <v>4253</v>
      </c>
      <c r="C1270" s="964" t="s">
        <v>1522</v>
      </c>
      <c r="D1270" s="965">
        <v>6.54</v>
      </c>
      <c r="E1270" s="757"/>
      <c r="F1270" s="757"/>
      <c r="G1270" s="757"/>
      <c r="H1270" s="757"/>
      <c r="I1270" s="757"/>
    </row>
    <row r="1271" spans="1:9" ht="15.75" customHeight="1">
      <c r="A1271" s="963">
        <v>102945</v>
      </c>
      <c r="B1271" s="963" t="s">
        <v>4254</v>
      </c>
      <c r="C1271" s="964" t="s">
        <v>1522</v>
      </c>
      <c r="D1271" s="965">
        <v>0.01</v>
      </c>
      <c r="E1271" s="757"/>
      <c r="F1271" s="757"/>
      <c r="G1271" s="757"/>
      <c r="H1271" s="757"/>
      <c r="I1271" s="757"/>
    </row>
    <row r="1272" spans="1:9" ht="15.75" customHeight="1">
      <c r="A1272" s="963">
        <v>102951</v>
      </c>
      <c r="B1272" s="963" t="s">
        <v>4255</v>
      </c>
      <c r="C1272" s="964" t="s">
        <v>1522</v>
      </c>
      <c r="D1272" s="965">
        <v>0.44</v>
      </c>
      <c r="E1272" s="757"/>
      <c r="F1272" s="757"/>
      <c r="G1272" s="757"/>
      <c r="H1272" s="757"/>
      <c r="I1272" s="757"/>
    </row>
    <row r="1273" spans="1:9" ht="15.75" customHeight="1">
      <c r="A1273" s="963">
        <v>102957</v>
      </c>
      <c r="B1273" s="963" t="s">
        <v>4256</v>
      </c>
      <c r="C1273" s="964" t="s">
        <v>1522</v>
      </c>
      <c r="D1273" s="965">
        <v>53.82</v>
      </c>
      <c r="E1273" s="757"/>
      <c r="F1273" s="757"/>
      <c r="G1273" s="757"/>
      <c r="H1273" s="757"/>
      <c r="I1273" s="757"/>
    </row>
    <row r="1274" spans="1:9" ht="15.75" customHeight="1">
      <c r="A1274" s="963">
        <v>102963</v>
      </c>
      <c r="B1274" s="963" t="s">
        <v>4257</v>
      </c>
      <c r="C1274" s="964" t="s">
        <v>1522</v>
      </c>
      <c r="D1274" s="965">
        <v>89.41</v>
      </c>
      <c r="E1274" s="757"/>
      <c r="F1274" s="757"/>
      <c r="G1274" s="757"/>
      <c r="H1274" s="757"/>
      <c r="I1274" s="757"/>
    </row>
    <row r="1275" spans="1:9" ht="15.75" customHeight="1">
      <c r="A1275" s="963">
        <v>102969</v>
      </c>
      <c r="B1275" s="963" t="s">
        <v>4258</v>
      </c>
      <c r="C1275" s="964" t="s">
        <v>1522</v>
      </c>
      <c r="D1275" s="965">
        <v>0.88</v>
      </c>
      <c r="E1275" s="757"/>
      <c r="F1275" s="757"/>
      <c r="G1275" s="757"/>
      <c r="H1275" s="757"/>
      <c r="I1275" s="757"/>
    </row>
    <row r="1276" spans="1:9" ht="15.75" customHeight="1">
      <c r="A1276" s="963">
        <v>102985</v>
      </c>
      <c r="B1276" s="963" t="s">
        <v>4259</v>
      </c>
      <c r="C1276" s="964" t="s">
        <v>1522</v>
      </c>
      <c r="D1276" s="965">
        <v>3.15</v>
      </c>
      <c r="E1276" s="757"/>
      <c r="F1276" s="757"/>
      <c r="G1276" s="757"/>
      <c r="H1276" s="757"/>
      <c r="I1276" s="757"/>
    </row>
    <row r="1277" spans="1:9" ht="15.75" customHeight="1">
      <c r="A1277" s="963">
        <v>103156</v>
      </c>
      <c r="B1277" s="963" t="s">
        <v>4260</v>
      </c>
      <c r="C1277" s="964" t="s">
        <v>1522</v>
      </c>
      <c r="D1277" s="965">
        <v>1.66</v>
      </c>
      <c r="E1277" s="757"/>
      <c r="F1277" s="757"/>
      <c r="G1277" s="757"/>
      <c r="H1277" s="757"/>
      <c r="I1277" s="757"/>
    </row>
    <row r="1278" spans="1:9" ht="15.75" customHeight="1">
      <c r="A1278" s="963">
        <v>103162</v>
      </c>
      <c r="B1278" s="963" t="s">
        <v>4261</v>
      </c>
      <c r="C1278" s="964" t="s">
        <v>1522</v>
      </c>
      <c r="D1278" s="965">
        <v>2.08</v>
      </c>
      <c r="E1278" s="757"/>
      <c r="F1278" s="757"/>
      <c r="G1278" s="757"/>
      <c r="H1278" s="757"/>
      <c r="I1278" s="757"/>
    </row>
    <row r="1279" spans="1:9" ht="15.75" customHeight="1">
      <c r="A1279" s="963">
        <v>103168</v>
      </c>
      <c r="B1279" s="963" t="s">
        <v>4262</v>
      </c>
      <c r="C1279" s="964" t="s">
        <v>1522</v>
      </c>
      <c r="D1279" s="965">
        <v>0.53</v>
      </c>
      <c r="E1279" s="757"/>
      <c r="F1279" s="757"/>
      <c r="G1279" s="757"/>
      <c r="H1279" s="757"/>
      <c r="I1279" s="757"/>
    </row>
    <row r="1280" spans="1:9" ht="15.75" customHeight="1">
      <c r="A1280" s="963">
        <v>103174</v>
      </c>
      <c r="B1280" s="963" t="s">
        <v>4263</v>
      </c>
      <c r="C1280" s="964" t="s">
        <v>1522</v>
      </c>
      <c r="D1280" s="965">
        <v>1.33</v>
      </c>
      <c r="E1280" s="757"/>
      <c r="F1280" s="757"/>
      <c r="G1280" s="757"/>
      <c r="H1280" s="757"/>
      <c r="I1280" s="757"/>
    </row>
    <row r="1281" spans="1:9" ht="15.75" customHeight="1">
      <c r="A1281" s="963">
        <v>103180</v>
      </c>
      <c r="B1281" s="963" t="s">
        <v>4264</v>
      </c>
      <c r="C1281" s="964" t="s">
        <v>1522</v>
      </c>
      <c r="D1281" s="965">
        <v>3.05</v>
      </c>
      <c r="E1281" s="757"/>
      <c r="F1281" s="757"/>
      <c r="G1281" s="757"/>
      <c r="H1281" s="757"/>
      <c r="I1281" s="757"/>
    </row>
    <row r="1282" spans="1:9" ht="15.75" customHeight="1">
      <c r="A1282" s="963">
        <v>103223</v>
      </c>
      <c r="B1282" s="963" t="s">
        <v>4265</v>
      </c>
      <c r="C1282" s="964" t="s">
        <v>1522</v>
      </c>
      <c r="D1282" s="965">
        <v>36.97</v>
      </c>
      <c r="E1282" s="757"/>
      <c r="F1282" s="757"/>
      <c r="G1282" s="757"/>
      <c r="H1282" s="757"/>
      <c r="I1282" s="757"/>
    </row>
    <row r="1283" spans="1:9" ht="15.75" customHeight="1">
      <c r="A1283" s="963">
        <v>103229</v>
      </c>
      <c r="B1283" s="963" t="s">
        <v>4266</v>
      </c>
      <c r="C1283" s="964" t="s">
        <v>1522</v>
      </c>
      <c r="D1283" s="965">
        <v>61.2</v>
      </c>
      <c r="E1283" s="757"/>
      <c r="F1283" s="757"/>
      <c r="G1283" s="757"/>
      <c r="H1283" s="757"/>
      <c r="I1283" s="757"/>
    </row>
    <row r="1284" spans="1:9" ht="15.75" customHeight="1">
      <c r="A1284" s="963">
        <v>103235</v>
      </c>
      <c r="B1284" s="963" t="s">
        <v>4267</v>
      </c>
      <c r="C1284" s="964" t="s">
        <v>1522</v>
      </c>
      <c r="D1284" s="965">
        <v>162.41</v>
      </c>
      <c r="E1284" s="757"/>
      <c r="F1284" s="757"/>
      <c r="G1284" s="757"/>
      <c r="H1284" s="757"/>
      <c r="I1284" s="757"/>
    </row>
    <row r="1285" spans="1:9" ht="15.75" customHeight="1">
      <c r="A1285" s="963">
        <v>103241</v>
      </c>
      <c r="B1285" s="963" t="s">
        <v>4268</v>
      </c>
      <c r="C1285" s="964" t="s">
        <v>1522</v>
      </c>
      <c r="D1285" s="965">
        <v>6.34</v>
      </c>
      <c r="E1285" s="757"/>
      <c r="F1285" s="757"/>
      <c r="G1285" s="757"/>
      <c r="H1285" s="757"/>
      <c r="I1285" s="757"/>
    </row>
    <row r="1286" spans="1:9" ht="15.75" customHeight="1">
      <c r="A1286" s="963">
        <v>103660</v>
      </c>
      <c r="B1286" s="963" t="s">
        <v>4269</v>
      </c>
      <c r="C1286" s="964" t="s">
        <v>1522</v>
      </c>
      <c r="D1286" s="965">
        <v>9.27</v>
      </c>
      <c r="E1286" s="757"/>
      <c r="F1286" s="757"/>
      <c r="G1286" s="757"/>
      <c r="H1286" s="757"/>
      <c r="I1286" s="757"/>
    </row>
    <row r="1287" spans="1:9" ht="15.75" customHeight="1">
      <c r="A1287" s="963">
        <v>103666</v>
      </c>
      <c r="B1287" s="963" t="s">
        <v>4270</v>
      </c>
      <c r="C1287" s="964" t="s">
        <v>1522</v>
      </c>
      <c r="D1287" s="965">
        <v>97.93</v>
      </c>
      <c r="E1287" s="757"/>
      <c r="F1287" s="757"/>
      <c r="G1287" s="757"/>
      <c r="H1287" s="757"/>
      <c r="I1287" s="757"/>
    </row>
    <row r="1288" spans="1:9" ht="15.75" customHeight="1">
      <c r="A1288" s="963">
        <v>103792</v>
      </c>
      <c r="B1288" s="963" t="s">
        <v>4271</v>
      </c>
      <c r="C1288" s="964" t="s">
        <v>1522</v>
      </c>
      <c r="D1288" s="965">
        <v>0.19</v>
      </c>
      <c r="E1288" s="757"/>
      <c r="F1288" s="757"/>
      <c r="G1288" s="757"/>
      <c r="H1288" s="757"/>
      <c r="I1288" s="757"/>
    </row>
    <row r="1289" spans="1:9" ht="15.75" customHeight="1">
      <c r="A1289" s="963">
        <v>103937</v>
      </c>
      <c r="B1289" s="963" t="s">
        <v>4272</v>
      </c>
      <c r="C1289" s="964" t="s">
        <v>1522</v>
      </c>
      <c r="D1289" s="965">
        <v>1.07</v>
      </c>
      <c r="E1289" s="757"/>
      <c r="F1289" s="757"/>
      <c r="G1289" s="757"/>
      <c r="H1289" s="757"/>
      <c r="I1289" s="757"/>
    </row>
    <row r="1290" spans="1:9" ht="15.75" customHeight="1">
      <c r="A1290" s="963">
        <v>103943</v>
      </c>
      <c r="B1290" s="963" t="s">
        <v>4273</v>
      </c>
      <c r="C1290" s="964" t="s">
        <v>1522</v>
      </c>
      <c r="D1290" s="965">
        <v>1.07</v>
      </c>
      <c r="E1290" s="757"/>
      <c r="F1290" s="757"/>
      <c r="G1290" s="757"/>
      <c r="H1290" s="757"/>
      <c r="I1290" s="757"/>
    </row>
    <row r="1291" spans="1:9" ht="15.75" customHeight="1">
      <c r="A1291" s="963">
        <v>104087</v>
      </c>
      <c r="B1291" s="963" t="s">
        <v>4274</v>
      </c>
      <c r="C1291" s="964" t="s">
        <v>1522</v>
      </c>
      <c r="D1291" s="965">
        <v>0.08</v>
      </c>
      <c r="E1291" s="757"/>
      <c r="F1291" s="757"/>
      <c r="G1291" s="757"/>
      <c r="H1291" s="757"/>
      <c r="I1291" s="757"/>
    </row>
    <row r="1292" spans="1:9" ht="15.75" customHeight="1">
      <c r="A1292" s="963">
        <v>104088</v>
      </c>
      <c r="B1292" s="963" t="s">
        <v>4275</v>
      </c>
      <c r="C1292" s="964" t="s">
        <v>1522</v>
      </c>
      <c r="D1292" s="965">
        <v>0.1</v>
      </c>
      <c r="E1292" s="757"/>
      <c r="F1292" s="757"/>
      <c r="G1292" s="757"/>
      <c r="H1292" s="757"/>
      <c r="I1292" s="757"/>
    </row>
    <row r="1293" spans="1:9" ht="15.75" customHeight="1">
      <c r="A1293" s="963">
        <v>104089</v>
      </c>
      <c r="B1293" s="963" t="s">
        <v>4276</v>
      </c>
      <c r="C1293" s="964" t="s">
        <v>1522</v>
      </c>
      <c r="D1293" s="965">
        <v>0.1</v>
      </c>
      <c r="E1293" s="757"/>
      <c r="F1293" s="757"/>
      <c r="G1293" s="757"/>
      <c r="H1293" s="757"/>
      <c r="I1293" s="757"/>
    </row>
    <row r="1294" spans="1:9" ht="15.75" customHeight="1">
      <c r="A1294" s="963">
        <v>104090</v>
      </c>
      <c r="B1294" s="963" t="s">
        <v>4277</v>
      </c>
      <c r="C1294" s="964" t="s">
        <v>1522</v>
      </c>
      <c r="D1294" s="965">
        <v>0.47</v>
      </c>
      <c r="E1294" s="757"/>
      <c r="F1294" s="757"/>
      <c r="G1294" s="757"/>
      <c r="H1294" s="757"/>
      <c r="I1294" s="757"/>
    </row>
    <row r="1295" spans="1:9" ht="15.75" customHeight="1">
      <c r="A1295" s="963">
        <v>104093</v>
      </c>
      <c r="B1295" s="963" t="s">
        <v>4278</v>
      </c>
      <c r="C1295" s="964" t="s">
        <v>1522</v>
      </c>
      <c r="D1295" s="965">
        <v>0.12</v>
      </c>
      <c r="E1295" s="757"/>
      <c r="F1295" s="757"/>
      <c r="G1295" s="757"/>
      <c r="H1295" s="757"/>
      <c r="I1295" s="757"/>
    </row>
    <row r="1296" spans="1:9" ht="15.75" customHeight="1">
      <c r="A1296" s="963">
        <v>104094</v>
      </c>
      <c r="B1296" s="963" t="s">
        <v>4279</v>
      </c>
      <c r="C1296" s="964" t="s">
        <v>1522</v>
      </c>
      <c r="D1296" s="966">
        <v>0.14000000000000001</v>
      </c>
      <c r="E1296" s="757"/>
      <c r="F1296" s="757"/>
      <c r="G1296" s="757"/>
      <c r="H1296" s="757"/>
      <c r="I1296" s="757"/>
    </row>
    <row r="1297" spans="1:9" ht="15.75" customHeight="1">
      <c r="A1297" s="963">
        <v>104095</v>
      </c>
      <c r="B1297" s="963" t="s">
        <v>4280</v>
      </c>
      <c r="C1297" s="964" t="s">
        <v>1522</v>
      </c>
      <c r="D1297" s="966">
        <v>0.15</v>
      </c>
      <c r="E1297" s="757"/>
      <c r="F1297" s="757"/>
      <c r="G1297" s="757"/>
      <c r="H1297" s="757"/>
      <c r="I1297" s="757"/>
    </row>
    <row r="1298" spans="1:9" ht="15.75" customHeight="1">
      <c r="A1298" s="963">
        <v>104096</v>
      </c>
      <c r="B1298" s="963" t="s">
        <v>4281</v>
      </c>
      <c r="C1298" s="964" t="s">
        <v>1522</v>
      </c>
      <c r="D1298" s="966">
        <v>0.65</v>
      </c>
      <c r="E1298" s="757"/>
      <c r="F1298" s="757"/>
      <c r="G1298" s="757"/>
      <c r="H1298" s="757"/>
      <c r="I1298" s="757"/>
    </row>
    <row r="1299" spans="1:9" ht="15.75" customHeight="1">
      <c r="A1299" s="963">
        <v>92259</v>
      </c>
      <c r="B1299" s="963" t="s">
        <v>4282</v>
      </c>
      <c r="C1299" s="964" t="s">
        <v>141</v>
      </c>
      <c r="D1299" s="966">
        <v>376.02</v>
      </c>
      <c r="E1299" s="757"/>
      <c r="F1299" s="757"/>
      <c r="G1299" s="757"/>
      <c r="H1299" s="757"/>
      <c r="I1299" s="757"/>
    </row>
    <row r="1300" spans="1:9" ht="15.75" customHeight="1">
      <c r="A1300" s="963">
        <v>92260</v>
      </c>
      <c r="B1300" s="963" t="s">
        <v>4283</v>
      </c>
      <c r="C1300" s="964" t="s">
        <v>141</v>
      </c>
      <c r="D1300" s="965">
        <v>421.3</v>
      </c>
      <c r="E1300" s="757"/>
      <c r="F1300" s="757"/>
      <c r="G1300" s="757"/>
      <c r="H1300" s="757"/>
      <c r="I1300" s="757"/>
    </row>
    <row r="1301" spans="1:9" ht="15.75" customHeight="1">
      <c r="A1301" s="963">
        <v>92261</v>
      </c>
      <c r="B1301" s="963" t="s">
        <v>4284</v>
      </c>
      <c r="C1301" s="964" t="s">
        <v>141</v>
      </c>
      <c r="D1301" s="966">
        <v>465.19</v>
      </c>
      <c r="E1301" s="757"/>
      <c r="F1301" s="757"/>
      <c r="G1301" s="757"/>
      <c r="H1301" s="757"/>
      <c r="I1301" s="757"/>
    </row>
    <row r="1302" spans="1:9" ht="15.75" customHeight="1">
      <c r="A1302" s="963">
        <v>92262</v>
      </c>
      <c r="B1302" s="963" t="s">
        <v>4285</v>
      </c>
      <c r="C1302" s="964" t="s">
        <v>141</v>
      </c>
      <c r="D1302" s="966">
        <v>535.88</v>
      </c>
      <c r="E1302" s="757"/>
      <c r="F1302" s="757"/>
      <c r="G1302" s="757"/>
      <c r="H1302" s="757"/>
      <c r="I1302" s="757"/>
    </row>
    <row r="1303" spans="1:9" ht="15.75" customHeight="1">
      <c r="A1303" s="963">
        <v>92539</v>
      </c>
      <c r="B1303" s="963" t="s">
        <v>4286</v>
      </c>
      <c r="C1303" s="964" t="s">
        <v>122</v>
      </c>
      <c r="D1303" s="966">
        <v>60.41</v>
      </c>
      <c r="E1303" s="757"/>
      <c r="F1303" s="757"/>
      <c r="G1303" s="757"/>
      <c r="H1303" s="757"/>
      <c r="I1303" s="757"/>
    </row>
    <row r="1304" spans="1:9" ht="15.75" customHeight="1">
      <c r="A1304" s="963">
        <v>92540</v>
      </c>
      <c r="B1304" s="963" t="s">
        <v>4287</v>
      </c>
      <c r="C1304" s="964" t="s">
        <v>122</v>
      </c>
      <c r="D1304" s="966">
        <v>67.209999999999994</v>
      </c>
      <c r="E1304" s="757"/>
      <c r="F1304" s="757"/>
      <c r="G1304" s="757"/>
      <c r="H1304" s="757"/>
      <c r="I1304" s="757"/>
    </row>
    <row r="1305" spans="1:9" ht="15.75" customHeight="1">
      <c r="A1305" s="963">
        <v>92541</v>
      </c>
      <c r="B1305" s="963" t="s">
        <v>4288</v>
      </c>
      <c r="C1305" s="964" t="s">
        <v>122</v>
      </c>
      <c r="D1305" s="965">
        <v>65.150000000000006</v>
      </c>
      <c r="E1305" s="757"/>
      <c r="F1305" s="757"/>
      <c r="G1305" s="757"/>
      <c r="H1305" s="757"/>
      <c r="I1305" s="757"/>
    </row>
    <row r="1306" spans="1:9" ht="15.75" customHeight="1">
      <c r="A1306" s="963">
        <v>92542</v>
      </c>
      <c r="B1306" s="963" t="s">
        <v>4289</v>
      </c>
      <c r="C1306" s="964" t="s">
        <v>122</v>
      </c>
      <c r="D1306" s="965">
        <v>78.48</v>
      </c>
      <c r="E1306" s="757"/>
      <c r="F1306" s="757"/>
      <c r="G1306" s="757"/>
      <c r="H1306" s="757"/>
      <c r="I1306" s="757"/>
    </row>
    <row r="1307" spans="1:9" ht="15.75" customHeight="1">
      <c r="A1307" s="963">
        <v>92543</v>
      </c>
      <c r="B1307" s="963" t="s">
        <v>4290</v>
      </c>
      <c r="C1307" s="964" t="s">
        <v>122</v>
      </c>
      <c r="D1307" s="966">
        <v>18.22</v>
      </c>
      <c r="E1307" s="757"/>
      <c r="F1307" s="757"/>
      <c r="G1307" s="757"/>
      <c r="H1307" s="757"/>
      <c r="I1307" s="757"/>
    </row>
    <row r="1308" spans="1:9" ht="15.75" customHeight="1">
      <c r="A1308" s="963">
        <v>92544</v>
      </c>
      <c r="B1308" s="963" t="s">
        <v>4291</v>
      </c>
      <c r="C1308" s="964" t="s">
        <v>122</v>
      </c>
      <c r="D1308" s="966">
        <v>14.47</v>
      </c>
      <c r="E1308" s="757"/>
      <c r="F1308" s="757"/>
      <c r="G1308" s="757"/>
      <c r="H1308" s="757"/>
      <c r="I1308" s="757"/>
    </row>
    <row r="1309" spans="1:9" ht="15.75" customHeight="1">
      <c r="A1309" s="963">
        <v>92545</v>
      </c>
      <c r="B1309" s="963" t="s">
        <v>4292</v>
      </c>
      <c r="C1309" s="964" t="s">
        <v>141</v>
      </c>
      <c r="D1309" s="966">
        <v>813.02</v>
      </c>
      <c r="E1309" s="757"/>
      <c r="F1309" s="757"/>
      <c r="G1309" s="757"/>
      <c r="H1309" s="757"/>
      <c r="I1309" s="757"/>
    </row>
    <row r="1310" spans="1:9" ht="15.75" customHeight="1">
      <c r="A1310" s="963">
        <v>92546</v>
      </c>
      <c r="B1310" s="963" t="s">
        <v>4293</v>
      </c>
      <c r="C1310" s="964" t="s">
        <v>141</v>
      </c>
      <c r="D1310" s="966">
        <v>990.8</v>
      </c>
      <c r="E1310" s="757"/>
      <c r="F1310" s="757"/>
      <c r="G1310" s="757"/>
      <c r="H1310" s="757"/>
      <c r="I1310" s="757"/>
    </row>
    <row r="1311" spans="1:9" ht="15.75" customHeight="1">
      <c r="A1311" s="963">
        <v>92547</v>
      </c>
      <c r="B1311" s="963" t="s">
        <v>4294</v>
      </c>
      <c r="C1311" s="964" t="s">
        <v>141</v>
      </c>
      <c r="D1311" s="966">
        <v>1050.29</v>
      </c>
      <c r="E1311" s="757"/>
      <c r="F1311" s="757"/>
      <c r="G1311" s="757"/>
      <c r="H1311" s="757"/>
      <c r="I1311" s="757"/>
    </row>
    <row r="1312" spans="1:9" ht="15.75" customHeight="1">
      <c r="A1312" s="963">
        <v>92548</v>
      </c>
      <c r="B1312" s="963" t="s">
        <v>4295</v>
      </c>
      <c r="C1312" s="964" t="s">
        <v>141</v>
      </c>
      <c r="D1312" s="966">
        <v>1166.1600000000001</v>
      </c>
      <c r="E1312" s="757"/>
      <c r="F1312" s="757"/>
      <c r="G1312" s="757"/>
      <c r="H1312" s="757"/>
      <c r="I1312" s="757"/>
    </row>
    <row r="1313" spans="1:9" ht="15.75" customHeight="1">
      <c r="A1313" s="963">
        <v>92549</v>
      </c>
      <c r="B1313" s="963" t="s">
        <v>4296</v>
      </c>
      <c r="C1313" s="964" t="s">
        <v>141</v>
      </c>
      <c r="D1313" s="966">
        <v>1442.72</v>
      </c>
      <c r="E1313" s="757"/>
      <c r="F1313" s="757"/>
      <c r="G1313" s="757"/>
      <c r="H1313" s="757"/>
      <c r="I1313" s="757"/>
    </row>
    <row r="1314" spans="1:9" ht="15.75" customHeight="1">
      <c r="A1314" s="963">
        <v>92550</v>
      </c>
      <c r="B1314" s="963" t="s">
        <v>4297</v>
      </c>
      <c r="C1314" s="964" t="s">
        <v>141</v>
      </c>
      <c r="D1314" s="966">
        <v>1808.19</v>
      </c>
      <c r="E1314" s="757"/>
      <c r="F1314" s="757"/>
      <c r="G1314" s="757"/>
      <c r="H1314" s="757"/>
      <c r="I1314" s="757"/>
    </row>
    <row r="1315" spans="1:9" ht="15.75" customHeight="1">
      <c r="A1315" s="963">
        <v>92551</v>
      </c>
      <c r="B1315" s="963" t="s">
        <v>4298</v>
      </c>
      <c r="C1315" s="964" t="s">
        <v>141</v>
      </c>
      <c r="D1315" s="966">
        <v>1884.15</v>
      </c>
      <c r="E1315" s="757"/>
      <c r="F1315" s="757"/>
      <c r="G1315" s="757"/>
      <c r="H1315" s="757"/>
      <c r="I1315" s="757"/>
    </row>
    <row r="1316" spans="1:9" ht="15.75" customHeight="1">
      <c r="A1316" s="963">
        <v>92552</v>
      </c>
      <c r="B1316" s="963" t="s">
        <v>4299</v>
      </c>
      <c r="C1316" s="964" t="s">
        <v>141</v>
      </c>
      <c r="D1316" s="966">
        <v>2041.91</v>
      </c>
      <c r="E1316" s="757"/>
      <c r="F1316" s="757"/>
      <c r="G1316" s="757"/>
      <c r="H1316" s="757"/>
      <c r="I1316" s="757"/>
    </row>
    <row r="1317" spans="1:9" ht="15.75" customHeight="1">
      <c r="A1317" s="963">
        <v>92553</v>
      </c>
      <c r="B1317" s="963" t="s">
        <v>4300</v>
      </c>
      <c r="C1317" s="964" t="s">
        <v>141</v>
      </c>
      <c r="D1317" s="966">
        <v>2328.92</v>
      </c>
      <c r="E1317" s="757"/>
      <c r="F1317" s="757"/>
      <c r="G1317" s="757"/>
      <c r="H1317" s="757"/>
      <c r="I1317" s="757"/>
    </row>
    <row r="1318" spans="1:9" ht="15.75" customHeight="1">
      <c r="A1318" s="963">
        <v>92554</v>
      </c>
      <c r="B1318" s="963" t="s">
        <v>4301</v>
      </c>
      <c r="C1318" s="964" t="s">
        <v>141</v>
      </c>
      <c r="D1318" s="966">
        <v>2415.83</v>
      </c>
      <c r="E1318" s="757"/>
      <c r="F1318" s="757"/>
      <c r="G1318" s="757"/>
      <c r="H1318" s="757"/>
      <c r="I1318" s="757"/>
    </row>
    <row r="1319" spans="1:9" ht="15.75" customHeight="1">
      <c r="A1319" s="963">
        <v>92555</v>
      </c>
      <c r="B1319" s="963" t="s">
        <v>4302</v>
      </c>
      <c r="C1319" s="964" t="s">
        <v>141</v>
      </c>
      <c r="D1319" s="966">
        <v>801.92</v>
      </c>
      <c r="E1319" s="757"/>
      <c r="F1319" s="757"/>
      <c r="G1319" s="757"/>
      <c r="H1319" s="757"/>
      <c r="I1319" s="757"/>
    </row>
    <row r="1320" spans="1:9" ht="15.75" customHeight="1">
      <c r="A1320" s="963">
        <v>92556</v>
      </c>
      <c r="B1320" s="963" t="s">
        <v>4303</v>
      </c>
      <c r="C1320" s="964" t="s">
        <v>141</v>
      </c>
      <c r="D1320" s="966">
        <v>971.35</v>
      </c>
      <c r="E1320" s="757"/>
      <c r="F1320" s="757"/>
      <c r="G1320" s="757"/>
      <c r="H1320" s="757"/>
      <c r="I1320" s="757"/>
    </row>
    <row r="1321" spans="1:9" ht="15.75" customHeight="1">
      <c r="A1321" s="963">
        <v>92557</v>
      </c>
      <c r="B1321" s="963" t="s">
        <v>4304</v>
      </c>
      <c r="C1321" s="964" t="s">
        <v>141</v>
      </c>
      <c r="D1321" s="966">
        <v>1030.83</v>
      </c>
      <c r="E1321" s="757"/>
      <c r="F1321" s="757"/>
      <c r="G1321" s="757"/>
      <c r="H1321" s="757"/>
      <c r="I1321" s="757"/>
    </row>
    <row r="1322" spans="1:9" ht="15.75" customHeight="1">
      <c r="A1322" s="963">
        <v>92558</v>
      </c>
      <c r="B1322" s="963" t="s">
        <v>4305</v>
      </c>
      <c r="C1322" s="964" t="s">
        <v>141</v>
      </c>
      <c r="D1322" s="966">
        <v>1155.05</v>
      </c>
      <c r="E1322" s="757"/>
      <c r="F1322" s="757"/>
      <c r="G1322" s="757"/>
      <c r="H1322" s="757"/>
      <c r="I1322" s="757"/>
    </row>
    <row r="1323" spans="1:9" ht="15.75" customHeight="1">
      <c r="A1323" s="963">
        <v>92559</v>
      </c>
      <c r="B1323" s="963" t="s">
        <v>4306</v>
      </c>
      <c r="C1323" s="964" t="s">
        <v>141</v>
      </c>
      <c r="D1323" s="966">
        <v>1422.04</v>
      </c>
      <c r="E1323" s="757"/>
      <c r="F1323" s="757"/>
      <c r="G1323" s="757"/>
      <c r="H1323" s="757"/>
      <c r="I1323" s="757"/>
    </row>
    <row r="1324" spans="1:9" ht="15.75" customHeight="1">
      <c r="A1324" s="963">
        <v>92560</v>
      </c>
      <c r="B1324" s="963" t="s">
        <v>4307</v>
      </c>
      <c r="C1324" s="964" t="s">
        <v>141</v>
      </c>
      <c r="D1324" s="966">
        <v>1780.02</v>
      </c>
      <c r="E1324" s="757"/>
      <c r="F1324" s="757"/>
      <c r="G1324" s="757"/>
      <c r="H1324" s="757"/>
      <c r="I1324" s="757"/>
    </row>
    <row r="1325" spans="1:9" ht="15.75" customHeight="1">
      <c r="A1325" s="963">
        <v>92561</v>
      </c>
      <c r="B1325" s="963" t="s">
        <v>4308</v>
      </c>
      <c r="C1325" s="964" t="s">
        <v>141</v>
      </c>
      <c r="D1325" s="966">
        <v>1856.74</v>
      </c>
      <c r="E1325" s="757"/>
      <c r="F1325" s="757"/>
      <c r="G1325" s="757"/>
      <c r="H1325" s="757"/>
      <c r="I1325" s="757"/>
    </row>
    <row r="1326" spans="1:9" ht="15.75" customHeight="1">
      <c r="A1326" s="963">
        <v>92562</v>
      </c>
      <c r="B1326" s="963" t="s">
        <v>4309</v>
      </c>
      <c r="C1326" s="964" t="s">
        <v>141</v>
      </c>
      <c r="D1326" s="966">
        <v>1995.05</v>
      </c>
      <c r="E1326" s="757"/>
      <c r="F1326" s="757"/>
      <c r="G1326" s="757"/>
      <c r="H1326" s="757"/>
      <c r="I1326" s="757"/>
    </row>
    <row r="1327" spans="1:9" ht="15.75" customHeight="1">
      <c r="A1327" s="963">
        <v>92563</v>
      </c>
      <c r="B1327" s="963" t="s">
        <v>4310</v>
      </c>
      <c r="C1327" s="964" t="s">
        <v>141</v>
      </c>
      <c r="D1327" s="966">
        <v>2274.12</v>
      </c>
      <c r="E1327" s="757"/>
      <c r="F1327" s="757"/>
      <c r="G1327" s="757"/>
      <c r="H1327" s="757"/>
      <c r="I1327" s="757"/>
    </row>
    <row r="1328" spans="1:9" ht="15.75" customHeight="1">
      <c r="A1328" s="963">
        <v>92564</v>
      </c>
      <c r="B1328" s="963" t="s">
        <v>4311</v>
      </c>
      <c r="C1328" s="964" t="s">
        <v>141</v>
      </c>
      <c r="D1328" s="966">
        <v>2348.71</v>
      </c>
      <c r="E1328" s="757"/>
      <c r="F1328" s="757"/>
      <c r="G1328" s="757"/>
      <c r="H1328" s="757"/>
      <c r="I1328" s="757"/>
    </row>
    <row r="1329" spans="1:9" ht="15.75" customHeight="1">
      <c r="A1329" s="963">
        <v>92565</v>
      </c>
      <c r="B1329" s="963" t="s">
        <v>4312</v>
      </c>
      <c r="C1329" s="964" t="s">
        <v>122</v>
      </c>
      <c r="D1329" s="966">
        <v>31.24</v>
      </c>
      <c r="E1329" s="757"/>
      <c r="F1329" s="757"/>
      <c r="G1329" s="757"/>
      <c r="H1329" s="757"/>
      <c r="I1329" s="757"/>
    </row>
    <row r="1330" spans="1:9" ht="15.75" customHeight="1">
      <c r="A1330" s="963">
        <v>92566</v>
      </c>
      <c r="B1330" s="963" t="s">
        <v>4313</v>
      </c>
      <c r="C1330" s="964" t="s">
        <v>122</v>
      </c>
      <c r="D1330" s="966">
        <v>19.29</v>
      </c>
      <c r="E1330" s="757"/>
      <c r="F1330" s="757"/>
      <c r="G1330" s="757"/>
      <c r="H1330" s="757"/>
      <c r="I1330" s="757"/>
    </row>
    <row r="1331" spans="1:9" ht="15.75" customHeight="1">
      <c r="A1331" s="963">
        <v>92567</v>
      </c>
      <c r="B1331" s="963" t="s">
        <v>4314</v>
      </c>
      <c r="C1331" s="964" t="s">
        <v>122</v>
      </c>
      <c r="D1331" s="966">
        <v>28.4</v>
      </c>
      <c r="E1331" s="757"/>
      <c r="F1331" s="757"/>
      <c r="G1331" s="757"/>
      <c r="H1331" s="757"/>
      <c r="I1331" s="757"/>
    </row>
    <row r="1332" spans="1:9" ht="15.75" customHeight="1">
      <c r="A1332" s="963">
        <v>100379</v>
      </c>
      <c r="B1332" s="963" t="s">
        <v>4315</v>
      </c>
      <c r="C1332" s="964" t="s">
        <v>122</v>
      </c>
      <c r="D1332" s="966">
        <v>31.24</v>
      </c>
      <c r="E1332" s="757"/>
      <c r="F1332" s="757"/>
      <c r="G1332" s="757"/>
      <c r="H1332" s="757"/>
      <c r="I1332" s="757"/>
    </row>
    <row r="1333" spans="1:9" ht="15.75" customHeight="1">
      <c r="A1333" s="963">
        <v>100380</v>
      </c>
      <c r="B1333" s="963" t="s">
        <v>4316</v>
      </c>
      <c r="C1333" s="964" t="s">
        <v>122</v>
      </c>
      <c r="D1333" s="966">
        <v>40.29</v>
      </c>
      <c r="E1333" s="757"/>
      <c r="F1333" s="757"/>
      <c r="G1333" s="757"/>
      <c r="H1333" s="757"/>
      <c r="I1333" s="757"/>
    </row>
    <row r="1334" spans="1:9" ht="15.75" customHeight="1">
      <c r="A1334" s="963">
        <v>100381</v>
      </c>
      <c r="B1334" s="963" t="s">
        <v>4317</v>
      </c>
      <c r="C1334" s="964" t="s">
        <v>122</v>
      </c>
      <c r="D1334" s="966">
        <v>44.69</v>
      </c>
      <c r="E1334" s="757"/>
      <c r="F1334" s="757"/>
      <c r="G1334" s="757"/>
      <c r="H1334" s="757"/>
      <c r="I1334" s="757"/>
    </row>
    <row r="1335" spans="1:9" ht="15.75" customHeight="1">
      <c r="A1335" s="963">
        <v>100383</v>
      </c>
      <c r="B1335" s="963" t="s">
        <v>4318</v>
      </c>
      <c r="C1335" s="964" t="s">
        <v>122</v>
      </c>
      <c r="D1335" s="965">
        <v>20.81</v>
      </c>
      <c r="E1335" s="757"/>
      <c r="F1335" s="757"/>
      <c r="G1335" s="757"/>
      <c r="H1335" s="757"/>
      <c r="I1335" s="757"/>
    </row>
    <row r="1336" spans="1:9" ht="15.75" customHeight="1">
      <c r="A1336" s="963">
        <v>100384</v>
      </c>
      <c r="B1336" s="963" t="s">
        <v>4319</v>
      </c>
      <c r="C1336" s="964" t="s">
        <v>122</v>
      </c>
      <c r="D1336" s="965">
        <v>21.7</v>
      </c>
      <c r="E1336" s="757"/>
      <c r="F1336" s="757"/>
      <c r="G1336" s="757"/>
      <c r="H1336" s="757"/>
      <c r="I1336" s="757"/>
    </row>
    <row r="1337" spans="1:9" ht="15.75" customHeight="1">
      <c r="A1337" s="963">
        <v>100385</v>
      </c>
      <c r="B1337" s="963" t="s">
        <v>4320</v>
      </c>
      <c r="C1337" s="964" t="s">
        <v>122</v>
      </c>
      <c r="D1337" s="965">
        <v>28.4</v>
      </c>
      <c r="E1337" s="757"/>
      <c r="F1337" s="757"/>
      <c r="G1337" s="757"/>
      <c r="H1337" s="757"/>
      <c r="I1337" s="757"/>
    </row>
    <row r="1338" spans="1:9" ht="15.75" customHeight="1">
      <c r="A1338" s="963">
        <v>100386</v>
      </c>
      <c r="B1338" s="963" t="s">
        <v>4321</v>
      </c>
      <c r="C1338" s="964" t="s">
        <v>122</v>
      </c>
      <c r="D1338" s="965">
        <v>35.630000000000003</v>
      </c>
      <c r="E1338" s="757"/>
      <c r="F1338" s="757"/>
      <c r="G1338" s="757"/>
      <c r="H1338" s="757"/>
      <c r="I1338" s="757"/>
    </row>
    <row r="1339" spans="1:9" ht="15.75" customHeight="1">
      <c r="A1339" s="963">
        <v>100387</v>
      </c>
      <c r="B1339" s="963" t="s">
        <v>4322</v>
      </c>
      <c r="C1339" s="964" t="s">
        <v>122</v>
      </c>
      <c r="D1339" s="965">
        <v>43.02</v>
      </c>
      <c r="E1339" s="757"/>
      <c r="F1339" s="757"/>
      <c r="G1339" s="757"/>
      <c r="H1339" s="757"/>
      <c r="I1339" s="757"/>
    </row>
    <row r="1340" spans="1:9" ht="15.75" customHeight="1">
      <c r="A1340" s="963">
        <v>100388</v>
      </c>
      <c r="B1340" s="963" t="s">
        <v>4323</v>
      </c>
      <c r="C1340" s="964" t="s">
        <v>122</v>
      </c>
      <c r="D1340" s="965">
        <v>14.58</v>
      </c>
      <c r="E1340" s="757"/>
      <c r="F1340" s="757"/>
      <c r="G1340" s="757"/>
      <c r="H1340" s="757"/>
      <c r="I1340" s="757"/>
    </row>
    <row r="1341" spans="1:9" ht="15.75" customHeight="1">
      <c r="A1341" s="963">
        <v>100389</v>
      </c>
      <c r="B1341" s="963" t="s">
        <v>4324</v>
      </c>
      <c r="C1341" s="964" t="s">
        <v>122</v>
      </c>
      <c r="D1341" s="965">
        <v>13.13</v>
      </c>
      <c r="E1341" s="757"/>
      <c r="F1341" s="757"/>
      <c r="G1341" s="757"/>
      <c r="H1341" s="757"/>
      <c r="I1341" s="757"/>
    </row>
    <row r="1342" spans="1:9" ht="15.75" customHeight="1">
      <c r="A1342" s="963">
        <v>100390</v>
      </c>
      <c r="B1342" s="963" t="s">
        <v>4325</v>
      </c>
      <c r="C1342" s="964" t="s">
        <v>122</v>
      </c>
      <c r="D1342" s="965">
        <v>17.260000000000002</v>
      </c>
      <c r="E1342" s="757"/>
      <c r="F1342" s="757"/>
      <c r="G1342" s="757"/>
      <c r="H1342" s="757"/>
      <c r="I1342" s="757"/>
    </row>
    <row r="1343" spans="1:9" ht="15.75" customHeight="1">
      <c r="A1343" s="963">
        <v>100391</v>
      </c>
      <c r="B1343" s="963" t="s">
        <v>4326</v>
      </c>
      <c r="C1343" s="964" t="s">
        <v>122</v>
      </c>
      <c r="D1343" s="965">
        <v>14.94</v>
      </c>
      <c r="E1343" s="757"/>
      <c r="F1343" s="757"/>
      <c r="G1343" s="757"/>
      <c r="H1343" s="757"/>
      <c r="I1343" s="757"/>
    </row>
    <row r="1344" spans="1:9" ht="15.75" customHeight="1">
      <c r="A1344" s="963">
        <v>100392</v>
      </c>
      <c r="B1344" s="963" t="s">
        <v>4327</v>
      </c>
      <c r="C1344" s="964" t="s">
        <v>122</v>
      </c>
      <c r="D1344" s="965">
        <v>11.56</v>
      </c>
      <c r="E1344" s="757"/>
      <c r="F1344" s="757"/>
      <c r="G1344" s="757"/>
      <c r="H1344" s="757"/>
      <c r="I1344" s="757"/>
    </row>
    <row r="1345" spans="1:9" ht="15.75" customHeight="1">
      <c r="A1345" s="963">
        <v>100393</v>
      </c>
      <c r="B1345" s="963" t="s">
        <v>4328</v>
      </c>
      <c r="C1345" s="964" t="s">
        <v>122</v>
      </c>
      <c r="D1345" s="965">
        <v>15.03</v>
      </c>
      <c r="E1345" s="757"/>
      <c r="F1345" s="757"/>
      <c r="G1345" s="757"/>
      <c r="H1345" s="757"/>
      <c r="I1345" s="757"/>
    </row>
    <row r="1346" spans="1:9" ht="15.75" customHeight="1">
      <c r="A1346" s="963">
        <v>100394</v>
      </c>
      <c r="B1346" s="963" t="s">
        <v>4329</v>
      </c>
      <c r="C1346" s="964" t="s">
        <v>122</v>
      </c>
      <c r="D1346" s="965">
        <v>13.67</v>
      </c>
      <c r="E1346" s="757"/>
      <c r="F1346" s="757"/>
      <c r="G1346" s="757"/>
      <c r="H1346" s="757"/>
      <c r="I1346" s="757"/>
    </row>
    <row r="1347" spans="1:9" ht="15.75" customHeight="1">
      <c r="A1347" s="963">
        <v>100395</v>
      </c>
      <c r="B1347" s="963" t="s">
        <v>4330</v>
      </c>
      <c r="C1347" s="964" t="s">
        <v>122</v>
      </c>
      <c r="D1347" s="965">
        <v>17.72</v>
      </c>
      <c r="E1347" s="757"/>
      <c r="F1347" s="757"/>
      <c r="G1347" s="757"/>
      <c r="H1347" s="757"/>
      <c r="I1347" s="757"/>
    </row>
    <row r="1348" spans="1:9" ht="15.75" customHeight="1">
      <c r="A1348" s="963">
        <v>94189</v>
      </c>
      <c r="B1348" s="963" t="s">
        <v>4331</v>
      </c>
      <c r="C1348" s="964" t="s">
        <v>122</v>
      </c>
      <c r="D1348" s="965">
        <v>35.76</v>
      </c>
      <c r="E1348" s="757"/>
      <c r="F1348" s="757"/>
      <c r="G1348" s="757"/>
      <c r="H1348" s="757"/>
      <c r="I1348" s="757"/>
    </row>
    <row r="1349" spans="1:9" ht="15.75" customHeight="1">
      <c r="A1349" s="963">
        <v>94192</v>
      </c>
      <c r="B1349" s="963" t="s">
        <v>4332</v>
      </c>
      <c r="C1349" s="964" t="s">
        <v>122</v>
      </c>
      <c r="D1349" s="965">
        <v>37.61</v>
      </c>
      <c r="E1349" s="757"/>
      <c r="F1349" s="757"/>
      <c r="G1349" s="757"/>
      <c r="H1349" s="757"/>
      <c r="I1349" s="757"/>
    </row>
    <row r="1350" spans="1:9" ht="15.75" customHeight="1">
      <c r="A1350" s="963">
        <v>94195</v>
      </c>
      <c r="B1350" s="963" t="s">
        <v>4333</v>
      </c>
      <c r="C1350" s="964" t="s">
        <v>122</v>
      </c>
      <c r="D1350" s="965">
        <v>25.33</v>
      </c>
      <c r="E1350" s="757"/>
      <c r="F1350" s="757"/>
      <c r="G1350" s="757"/>
      <c r="H1350" s="757"/>
      <c r="I1350" s="757"/>
    </row>
    <row r="1351" spans="1:9" ht="15.75" customHeight="1">
      <c r="A1351" s="963">
        <v>94198</v>
      </c>
      <c r="B1351" s="963" t="s">
        <v>4334</v>
      </c>
      <c r="C1351" s="964" t="s">
        <v>122</v>
      </c>
      <c r="D1351" s="965">
        <v>27.78</v>
      </c>
      <c r="E1351" s="757"/>
      <c r="F1351" s="757"/>
      <c r="G1351" s="757"/>
      <c r="H1351" s="757"/>
      <c r="I1351" s="757"/>
    </row>
    <row r="1352" spans="1:9" ht="15.75" customHeight="1">
      <c r="A1352" s="963">
        <v>94201</v>
      </c>
      <c r="B1352" s="963" t="s">
        <v>4335</v>
      </c>
      <c r="C1352" s="964" t="s">
        <v>122</v>
      </c>
      <c r="D1352" s="965">
        <v>36.130000000000003</v>
      </c>
      <c r="E1352" s="757"/>
      <c r="F1352" s="757"/>
      <c r="G1352" s="757"/>
      <c r="H1352" s="757"/>
      <c r="I1352" s="757"/>
    </row>
    <row r="1353" spans="1:9" ht="15.75" customHeight="1">
      <c r="A1353" s="963">
        <v>94204</v>
      </c>
      <c r="B1353" s="963" t="s">
        <v>4336</v>
      </c>
      <c r="C1353" s="964" t="s">
        <v>122</v>
      </c>
      <c r="D1353" s="965">
        <v>40.29</v>
      </c>
      <c r="E1353" s="757"/>
      <c r="F1353" s="757"/>
      <c r="G1353" s="757"/>
      <c r="H1353" s="757"/>
      <c r="I1353" s="757"/>
    </row>
    <row r="1354" spans="1:9" ht="15.75" customHeight="1">
      <c r="A1354" s="963">
        <v>94224</v>
      </c>
      <c r="B1354" s="963" t="s">
        <v>4337</v>
      </c>
      <c r="C1354" s="964" t="s">
        <v>164</v>
      </c>
      <c r="D1354" s="965">
        <v>19.2</v>
      </c>
      <c r="E1354" s="757"/>
      <c r="F1354" s="757"/>
      <c r="G1354" s="757"/>
      <c r="H1354" s="757"/>
      <c r="I1354" s="757"/>
    </row>
    <row r="1355" spans="1:9" ht="15.75" customHeight="1">
      <c r="A1355" s="963">
        <v>94226</v>
      </c>
      <c r="B1355" s="963" t="s">
        <v>4338</v>
      </c>
      <c r="C1355" s="964" t="s">
        <v>122</v>
      </c>
      <c r="D1355" s="965">
        <v>17.84</v>
      </c>
      <c r="E1355" s="757"/>
      <c r="F1355" s="757"/>
      <c r="G1355" s="757"/>
      <c r="H1355" s="757"/>
      <c r="I1355" s="757"/>
    </row>
    <row r="1356" spans="1:9" ht="15.75" customHeight="1">
      <c r="A1356" s="963">
        <v>94232</v>
      </c>
      <c r="B1356" s="963" t="s">
        <v>4339</v>
      </c>
      <c r="C1356" s="964" t="s">
        <v>141</v>
      </c>
      <c r="D1356" s="965">
        <v>2.11</v>
      </c>
      <c r="E1356" s="757"/>
      <c r="F1356" s="757"/>
      <c r="G1356" s="757"/>
      <c r="H1356" s="757"/>
      <c r="I1356" s="757"/>
    </row>
    <row r="1357" spans="1:9" ht="15.75" customHeight="1">
      <c r="A1357" s="963">
        <v>94440</v>
      </c>
      <c r="B1357" s="963" t="s">
        <v>4340</v>
      </c>
      <c r="C1357" s="964" t="s">
        <v>122</v>
      </c>
      <c r="D1357" s="965">
        <v>25.33</v>
      </c>
      <c r="E1357" s="757"/>
      <c r="F1357" s="757"/>
      <c r="G1357" s="757"/>
      <c r="H1357" s="757"/>
      <c r="I1357" s="757"/>
    </row>
    <row r="1358" spans="1:9" ht="15.75" customHeight="1">
      <c r="A1358" s="963">
        <v>94441</v>
      </c>
      <c r="B1358" s="963" t="s">
        <v>4341</v>
      </c>
      <c r="C1358" s="964" t="s">
        <v>122</v>
      </c>
      <c r="D1358" s="965">
        <v>27.78</v>
      </c>
      <c r="E1358" s="757"/>
      <c r="F1358" s="757"/>
      <c r="G1358" s="757"/>
      <c r="H1358" s="757"/>
      <c r="I1358" s="757"/>
    </row>
    <row r="1359" spans="1:9" ht="15.75" customHeight="1">
      <c r="A1359" s="963">
        <v>94442</v>
      </c>
      <c r="B1359" s="963" t="s">
        <v>4342</v>
      </c>
      <c r="C1359" s="964" t="s">
        <v>122</v>
      </c>
      <c r="D1359" s="965">
        <v>25.33</v>
      </c>
      <c r="E1359" s="757"/>
      <c r="F1359" s="757"/>
      <c r="G1359" s="757"/>
      <c r="H1359" s="757"/>
      <c r="I1359" s="757"/>
    </row>
    <row r="1360" spans="1:9" ht="15.75" customHeight="1">
      <c r="A1360" s="963">
        <v>94443</v>
      </c>
      <c r="B1360" s="963" t="s">
        <v>4343</v>
      </c>
      <c r="C1360" s="964" t="s">
        <v>122</v>
      </c>
      <c r="D1360" s="965">
        <v>27.78</v>
      </c>
      <c r="E1360" s="757"/>
      <c r="F1360" s="757"/>
      <c r="G1360" s="757"/>
      <c r="H1360" s="757"/>
      <c r="I1360" s="757"/>
    </row>
    <row r="1361" spans="1:9" ht="15.75" customHeight="1">
      <c r="A1361" s="963">
        <v>94445</v>
      </c>
      <c r="B1361" s="963" t="s">
        <v>4344</v>
      </c>
      <c r="C1361" s="964" t="s">
        <v>122</v>
      </c>
      <c r="D1361" s="965">
        <v>36.130000000000003</v>
      </c>
      <c r="E1361" s="757"/>
      <c r="F1361" s="757"/>
      <c r="G1361" s="757"/>
      <c r="H1361" s="757"/>
      <c r="I1361" s="757"/>
    </row>
    <row r="1362" spans="1:9" ht="15.75" customHeight="1">
      <c r="A1362" s="963">
        <v>94446</v>
      </c>
      <c r="B1362" s="963" t="s">
        <v>4345</v>
      </c>
      <c r="C1362" s="964" t="s">
        <v>122</v>
      </c>
      <c r="D1362" s="965">
        <v>40.29</v>
      </c>
      <c r="E1362" s="757"/>
      <c r="F1362" s="757"/>
      <c r="G1362" s="757"/>
      <c r="H1362" s="757"/>
      <c r="I1362" s="757"/>
    </row>
    <row r="1363" spans="1:9" ht="15.75" customHeight="1">
      <c r="A1363" s="963">
        <v>94447</v>
      </c>
      <c r="B1363" s="963" t="s">
        <v>4346</v>
      </c>
      <c r="C1363" s="964" t="s">
        <v>122</v>
      </c>
      <c r="D1363" s="965">
        <v>36.130000000000003</v>
      </c>
      <c r="E1363" s="757"/>
      <c r="F1363" s="757"/>
      <c r="G1363" s="757"/>
      <c r="H1363" s="757"/>
      <c r="I1363" s="757"/>
    </row>
    <row r="1364" spans="1:9" ht="15.75" customHeight="1">
      <c r="A1364" s="963">
        <v>94448</v>
      </c>
      <c r="B1364" s="963" t="s">
        <v>4347</v>
      </c>
      <c r="C1364" s="964" t="s">
        <v>122</v>
      </c>
      <c r="D1364" s="965">
        <v>40.29</v>
      </c>
      <c r="E1364" s="757"/>
      <c r="F1364" s="757"/>
      <c r="G1364" s="757"/>
      <c r="H1364" s="757"/>
      <c r="I1364" s="757"/>
    </row>
    <row r="1365" spans="1:9" ht="15.75" customHeight="1">
      <c r="A1365" s="963">
        <v>94207</v>
      </c>
      <c r="B1365" s="963" t="s">
        <v>4348</v>
      </c>
      <c r="C1365" s="964" t="s">
        <v>122</v>
      </c>
      <c r="D1365" s="965">
        <v>57.03</v>
      </c>
      <c r="E1365" s="757"/>
      <c r="F1365" s="757"/>
      <c r="G1365" s="757"/>
      <c r="H1365" s="757"/>
      <c r="I1365" s="757"/>
    </row>
    <row r="1366" spans="1:9" ht="15.75" customHeight="1">
      <c r="A1366" s="963">
        <v>94210</v>
      </c>
      <c r="B1366" s="963" t="s">
        <v>4349</v>
      </c>
      <c r="C1366" s="964" t="s">
        <v>122</v>
      </c>
      <c r="D1366" s="965">
        <v>60.49</v>
      </c>
      <c r="E1366" s="757"/>
      <c r="F1366" s="757"/>
      <c r="G1366" s="757"/>
      <c r="H1366" s="757"/>
      <c r="I1366" s="757"/>
    </row>
    <row r="1367" spans="1:9" ht="15.75" customHeight="1">
      <c r="A1367" s="963">
        <v>94218</v>
      </c>
      <c r="B1367" s="963" t="s">
        <v>4350</v>
      </c>
      <c r="C1367" s="964" t="s">
        <v>122</v>
      </c>
      <c r="D1367" s="965">
        <v>155.27000000000001</v>
      </c>
      <c r="E1367" s="757"/>
      <c r="F1367" s="757"/>
      <c r="G1367" s="757"/>
      <c r="H1367" s="757"/>
      <c r="I1367" s="757"/>
    </row>
    <row r="1368" spans="1:9" ht="15.75" customHeight="1">
      <c r="A1368" s="963">
        <v>94213</v>
      </c>
      <c r="B1368" s="963" t="s">
        <v>4351</v>
      </c>
      <c r="C1368" s="964" t="s">
        <v>122</v>
      </c>
      <c r="D1368" s="965">
        <v>80.45</v>
      </c>
      <c r="E1368" s="757"/>
      <c r="F1368" s="757"/>
      <c r="G1368" s="757"/>
      <c r="H1368" s="757"/>
      <c r="I1368" s="757"/>
    </row>
    <row r="1369" spans="1:9" ht="15.75" customHeight="1">
      <c r="A1369" s="963">
        <v>94216</v>
      </c>
      <c r="B1369" s="963" t="s">
        <v>4352</v>
      </c>
      <c r="C1369" s="964" t="s">
        <v>122</v>
      </c>
      <c r="D1369" s="965">
        <v>235.34</v>
      </c>
      <c r="E1369" s="757"/>
      <c r="F1369" s="757"/>
      <c r="G1369" s="757"/>
      <c r="H1369" s="757"/>
      <c r="I1369" s="757"/>
    </row>
    <row r="1370" spans="1:9" ht="15.75" customHeight="1">
      <c r="A1370" s="963">
        <v>94219</v>
      </c>
      <c r="B1370" s="963" t="s">
        <v>4353</v>
      </c>
      <c r="C1370" s="964" t="s">
        <v>164</v>
      </c>
      <c r="D1370" s="965">
        <v>24.08</v>
      </c>
      <c r="E1370" s="757"/>
      <c r="F1370" s="757"/>
      <c r="G1370" s="757"/>
      <c r="H1370" s="757"/>
      <c r="I1370" s="757"/>
    </row>
    <row r="1371" spans="1:9" ht="15.75" customHeight="1">
      <c r="A1371" s="963">
        <v>94220</v>
      </c>
      <c r="B1371" s="963" t="s">
        <v>4354</v>
      </c>
      <c r="C1371" s="964" t="s">
        <v>164</v>
      </c>
      <c r="D1371" s="965">
        <v>46.91</v>
      </c>
      <c r="E1371" s="757"/>
      <c r="F1371" s="757"/>
      <c r="G1371" s="757"/>
      <c r="H1371" s="757"/>
      <c r="I1371" s="757"/>
    </row>
    <row r="1372" spans="1:9" ht="15.75" customHeight="1">
      <c r="A1372" s="963">
        <v>94221</v>
      </c>
      <c r="B1372" s="963" t="s">
        <v>4355</v>
      </c>
      <c r="C1372" s="964" t="s">
        <v>164</v>
      </c>
      <c r="D1372" s="965">
        <v>19.25</v>
      </c>
      <c r="E1372" s="757"/>
      <c r="F1372" s="757"/>
      <c r="G1372" s="757"/>
      <c r="H1372" s="757"/>
      <c r="I1372" s="757"/>
    </row>
    <row r="1373" spans="1:9" ht="15.75" customHeight="1">
      <c r="A1373" s="963">
        <v>94222</v>
      </c>
      <c r="B1373" s="963" t="s">
        <v>4356</v>
      </c>
      <c r="C1373" s="964" t="s">
        <v>164</v>
      </c>
      <c r="D1373" s="965">
        <v>42.08</v>
      </c>
      <c r="E1373" s="757"/>
      <c r="F1373" s="757"/>
      <c r="G1373" s="757"/>
      <c r="H1373" s="757"/>
      <c r="I1373" s="757"/>
    </row>
    <row r="1374" spans="1:9" ht="15.75" customHeight="1">
      <c r="A1374" s="963">
        <v>94223</v>
      </c>
      <c r="B1374" s="963" t="s">
        <v>4357</v>
      </c>
      <c r="C1374" s="964" t="s">
        <v>164</v>
      </c>
      <c r="D1374" s="965">
        <v>101.22</v>
      </c>
      <c r="E1374" s="757"/>
      <c r="F1374" s="757"/>
      <c r="G1374" s="757"/>
      <c r="H1374" s="757"/>
      <c r="I1374" s="757"/>
    </row>
    <row r="1375" spans="1:9" ht="15.75" customHeight="1">
      <c r="A1375" s="963">
        <v>94451</v>
      </c>
      <c r="B1375" s="963" t="s">
        <v>4358</v>
      </c>
      <c r="C1375" s="964" t="s">
        <v>164</v>
      </c>
      <c r="D1375" s="965">
        <v>113.53</v>
      </c>
      <c r="E1375" s="757"/>
      <c r="F1375" s="757"/>
      <c r="G1375" s="757"/>
      <c r="H1375" s="757"/>
      <c r="I1375" s="757"/>
    </row>
    <row r="1376" spans="1:9" ht="15.75" customHeight="1">
      <c r="A1376" s="963">
        <v>100325</v>
      </c>
      <c r="B1376" s="963" t="s">
        <v>4359</v>
      </c>
      <c r="C1376" s="964" t="s">
        <v>164</v>
      </c>
      <c r="D1376" s="965">
        <v>110.69</v>
      </c>
      <c r="E1376" s="757"/>
      <c r="F1376" s="757"/>
      <c r="G1376" s="757"/>
      <c r="H1376" s="757"/>
      <c r="I1376" s="757"/>
    </row>
    <row r="1377" spans="1:9" ht="15.75" customHeight="1">
      <c r="A1377" s="963">
        <v>100327</v>
      </c>
      <c r="B1377" s="963" t="s">
        <v>4360</v>
      </c>
      <c r="C1377" s="964" t="s">
        <v>164</v>
      </c>
      <c r="D1377" s="965">
        <v>57.35</v>
      </c>
      <c r="E1377" s="757"/>
      <c r="F1377" s="757"/>
      <c r="G1377" s="757"/>
      <c r="H1377" s="757"/>
      <c r="I1377" s="757"/>
    </row>
    <row r="1378" spans="1:9" ht="15.75" customHeight="1">
      <c r="A1378" s="963">
        <v>100328</v>
      </c>
      <c r="B1378" s="963" t="s">
        <v>4361</v>
      </c>
      <c r="C1378" s="964" t="s">
        <v>122</v>
      </c>
      <c r="D1378" s="965">
        <v>9.83</v>
      </c>
      <c r="E1378" s="757"/>
      <c r="F1378" s="757"/>
      <c r="G1378" s="757"/>
      <c r="H1378" s="757"/>
      <c r="I1378" s="757"/>
    </row>
    <row r="1379" spans="1:9" ht="15.75" customHeight="1">
      <c r="A1379" s="963">
        <v>100329</v>
      </c>
      <c r="B1379" s="963" t="s">
        <v>4362</v>
      </c>
      <c r="C1379" s="964" t="s">
        <v>122</v>
      </c>
      <c r="D1379" s="965">
        <v>12.28</v>
      </c>
      <c r="E1379" s="757"/>
      <c r="F1379" s="757"/>
      <c r="G1379" s="757"/>
      <c r="H1379" s="757"/>
      <c r="I1379" s="757"/>
    </row>
    <row r="1380" spans="1:9" ht="15.75" customHeight="1">
      <c r="A1380" s="963">
        <v>100330</v>
      </c>
      <c r="B1380" s="963" t="s">
        <v>4363</v>
      </c>
      <c r="C1380" s="964" t="s">
        <v>122</v>
      </c>
      <c r="D1380" s="965">
        <v>13.33</v>
      </c>
      <c r="E1380" s="757"/>
      <c r="F1380" s="757"/>
      <c r="G1380" s="757"/>
      <c r="H1380" s="757"/>
      <c r="I1380" s="757"/>
    </row>
    <row r="1381" spans="1:9" ht="15.75" customHeight="1">
      <c r="A1381" s="963">
        <v>100331</v>
      </c>
      <c r="B1381" s="963" t="s">
        <v>4364</v>
      </c>
      <c r="C1381" s="964" t="s">
        <v>122</v>
      </c>
      <c r="D1381" s="965">
        <v>17.510000000000002</v>
      </c>
      <c r="E1381" s="757"/>
      <c r="F1381" s="757"/>
      <c r="G1381" s="757"/>
      <c r="H1381" s="757"/>
      <c r="I1381" s="757"/>
    </row>
    <row r="1382" spans="1:9" ht="15.75" customHeight="1">
      <c r="A1382" s="963">
        <v>100434</v>
      </c>
      <c r="B1382" s="963" t="s">
        <v>4365</v>
      </c>
      <c r="C1382" s="964" t="s">
        <v>164</v>
      </c>
      <c r="D1382" s="965">
        <v>176.02</v>
      </c>
      <c r="E1382" s="757"/>
      <c r="F1382" s="757"/>
      <c r="G1382" s="757"/>
      <c r="H1382" s="757"/>
      <c r="I1382" s="757"/>
    </row>
    <row r="1383" spans="1:9" ht="15.75" customHeight="1">
      <c r="A1383" s="963">
        <v>100435</v>
      </c>
      <c r="B1383" s="963" t="s">
        <v>4366</v>
      </c>
      <c r="C1383" s="964" t="s">
        <v>164</v>
      </c>
      <c r="D1383" s="965">
        <v>77.48</v>
      </c>
      <c r="E1383" s="757"/>
      <c r="F1383" s="757"/>
      <c r="G1383" s="757"/>
      <c r="H1383" s="757"/>
      <c r="I1383" s="757"/>
    </row>
    <row r="1384" spans="1:9" ht="15.75" customHeight="1">
      <c r="A1384" s="963">
        <v>94227</v>
      </c>
      <c r="B1384" s="963" t="s">
        <v>4367</v>
      </c>
      <c r="C1384" s="964" t="s">
        <v>164</v>
      </c>
      <c r="D1384" s="966">
        <v>59.99</v>
      </c>
      <c r="E1384" s="757"/>
      <c r="F1384" s="757"/>
      <c r="G1384" s="757"/>
      <c r="H1384" s="757"/>
      <c r="I1384" s="757"/>
    </row>
    <row r="1385" spans="1:9" ht="15.75" customHeight="1">
      <c r="A1385" s="963">
        <v>94228</v>
      </c>
      <c r="B1385" s="963" t="s">
        <v>4368</v>
      </c>
      <c r="C1385" s="964" t="s">
        <v>164</v>
      </c>
      <c r="D1385" s="966">
        <v>81.849999999999994</v>
      </c>
      <c r="E1385" s="757"/>
      <c r="F1385" s="757"/>
      <c r="G1385" s="757"/>
      <c r="H1385" s="757"/>
      <c r="I1385" s="757"/>
    </row>
    <row r="1386" spans="1:9" ht="15.75" customHeight="1">
      <c r="A1386" s="963">
        <v>94229</v>
      </c>
      <c r="B1386" s="963" t="s">
        <v>4369</v>
      </c>
      <c r="C1386" s="964" t="s">
        <v>164</v>
      </c>
      <c r="D1386" s="966">
        <v>159.09</v>
      </c>
      <c r="E1386" s="757"/>
      <c r="F1386" s="757"/>
      <c r="G1386" s="757"/>
      <c r="H1386" s="757"/>
      <c r="I1386" s="757"/>
    </row>
    <row r="1387" spans="1:9" ht="15.75" customHeight="1">
      <c r="A1387" s="963">
        <v>94231</v>
      </c>
      <c r="B1387" s="963" t="s">
        <v>4370</v>
      </c>
      <c r="C1387" s="964" t="s">
        <v>164</v>
      </c>
      <c r="D1387" s="965">
        <v>50.86</v>
      </c>
      <c r="E1387" s="757"/>
      <c r="F1387" s="757"/>
      <c r="G1387" s="757"/>
      <c r="H1387" s="757"/>
      <c r="I1387" s="757"/>
    </row>
    <row r="1388" spans="1:9" ht="15.75" customHeight="1">
      <c r="A1388" s="963">
        <v>94449</v>
      </c>
      <c r="B1388" s="963" t="s">
        <v>4371</v>
      </c>
      <c r="C1388" s="964" t="s">
        <v>122</v>
      </c>
      <c r="D1388" s="965">
        <v>77.72</v>
      </c>
      <c r="E1388" s="757"/>
      <c r="F1388" s="757"/>
      <c r="G1388" s="757"/>
      <c r="H1388" s="757"/>
      <c r="I1388" s="757"/>
    </row>
    <row r="1389" spans="1:9" ht="15.75" customHeight="1">
      <c r="A1389" s="963">
        <v>92255</v>
      </c>
      <c r="B1389" s="963" t="s">
        <v>4372</v>
      </c>
      <c r="C1389" s="964" t="s">
        <v>141</v>
      </c>
      <c r="D1389" s="965">
        <v>150.84</v>
      </c>
      <c r="E1389" s="757"/>
      <c r="F1389" s="757"/>
      <c r="G1389" s="757"/>
      <c r="H1389" s="757"/>
      <c r="I1389" s="757"/>
    </row>
    <row r="1390" spans="1:9" ht="15.75" customHeight="1">
      <c r="A1390" s="963">
        <v>92256</v>
      </c>
      <c r="B1390" s="963" t="s">
        <v>4373</v>
      </c>
      <c r="C1390" s="964" t="s">
        <v>141</v>
      </c>
      <c r="D1390" s="965">
        <v>178.55</v>
      </c>
      <c r="E1390" s="757"/>
      <c r="F1390" s="757"/>
      <c r="G1390" s="757"/>
      <c r="H1390" s="757"/>
      <c r="I1390" s="757"/>
    </row>
    <row r="1391" spans="1:9" ht="15.75" customHeight="1">
      <c r="A1391" s="963">
        <v>92257</v>
      </c>
      <c r="B1391" s="963" t="s">
        <v>4374</v>
      </c>
      <c r="C1391" s="964" t="s">
        <v>141</v>
      </c>
      <c r="D1391" s="965">
        <v>206.04</v>
      </c>
      <c r="E1391" s="757"/>
      <c r="F1391" s="757"/>
      <c r="G1391" s="757"/>
      <c r="H1391" s="757"/>
      <c r="I1391" s="757"/>
    </row>
    <row r="1392" spans="1:9" ht="15.75" customHeight="1">
      <c r="A1392" s="963">
        <v>92258</v>
      </c>
      <c r="B1392" s="963" t="s">
        <v>4375</v>
      </c>
      <c r="C1392" s="964" t="s">
        <v>141</v>
      </c>
      <c r="D1392" s="965">
        <v>250.24</v>
      </c>
      <c r="E1392" s="757"/>
      <c r="F1392" s="757"/>
      <c r="G1392" s="757"/>
      <c r="H1392" s="757"/>
      <c r="I1392" s="757"/>
    </row>
    <row r="1393" spans="1:9" ht="15.75" customHeight="1">
      <c r="A1393" s="963">
        <v>92568</v>
      </c>
      <c r="B1393" s="963" t="s">
        <v>4376</v>
      </c>
      <c r="C1393" s="964" t="s">
        <v>122</v>
      </c>
      <c r="D1393" s="965">
        <v>149.29</v>
      </c>
      <c r="E1393" s="757"/>
      <c r="F1393" s="757"/>
      <c r="G1393" s="757"/>
      <c r="H1393" s="757"/>
      <c r="I1393" s="757"/>
    </row>
    <row r="1394" spans="1:9" ht="15.75" customHeight="1">
      <c r="A1394" s="963">
        <v>92569</v>
      </c>
      <c r="B1394" s="963" t="s">
        <v>4377</v>
      </c>
      <c r="C1394" s="964" t="s">
        <v>122</v>
      </c>
      <c r="D1394" s="965">
        <v>84.54</v>
      </c>
      <c r="E1394" s="757"/>
      <c r="F1394" s="757"/>
      <c r="G1394" s="757"/>
      <c r="H1394" s="757"/>
      <c r="I1394" s="757"/>
    </row>
    <row r="1395" spans="1:9" ht="15.75" customHeight="1">
      <c r="A1395" s="963">
        <v>92570</v>
      </c>
      <c r="B1395" s="963" t="s">
        <v>4378</v>
      </c>
      <c r="C1395" s="964" t="s">
        <v>122</v>
      </c>
      <c r="D1395" s="965">
        <v>54.46</v>
      </c>
      <c r="E1395" s="757"/>
      <c r="F1395" s="757"/>
      <c r="G1395" s="757"/>
      <c r="H1395" s="757"/>
      <c r="I1395" s="757"/>
    </row>
    <row r="1396" spans="1:9" ht="15.75" customHeight="1">
      <c r="A1396" s="963">
        <v>92571</v>
      </c>
      <c r="B1396" s="963" t="s">
        <v>4379</v>
      </c>
      <c r="C1396" s="964" t="s">
        <v>122</v>
      </c>
      <c r="D1396" s="965">
        <v>155.28</v>
      </c>
      <c r="E1396" s="757"/>
      <c r="F1396" s="757"/>
      <c r="G1396" s="757"/>
      <c r="H1396" s="757"/>
      <c r="I1396" s="757"/>
    </row>
    <row r="1397" spans="1:9" ht="15.75" customHeight="1">
      <c r="A1397" s="963">
        <v>92572</v>
      </c>
      <c r="B1397" s="963" t="s">
        <v>4380</v>
      </c>
      <c r="C1397" s="964" t="s">
        <v>122</v>
      </c>
      <c r="D1397" s="965">
        <v>94.78</v>
      </c>
      <c r="E1397" s="757"/>
      <c r="F1397" s="757"/>
      <c r="G1397" s="757"/>
      <c r="H1397" s="757"/>
      <c r="I1397" s="757"/>
    </row>
    <row r="1398" spans="1:9" ht="15.75" customHeight="1">
      <c r="A1398" s="963">
        <v>92573</v>
      </c>
      <c r="B1398" s="963" t="s">
        <v>4381</v>
      </c>
      <c r="C1398" s="964" t="s">
        <v>122</v>
      </c>
      <c r="D1398" s="965">
        <v>56.9</v>
      </c>
      <c r="E1398" s="757"/>
      <c r="F1398" s="757"/>
      <c r="G1398" s="757"/>
      <c r="H1398" s="757"/>
      <c r="I1398" s="757"/>
    </row>
    <row r="1399" spans="1:9" ht="15.75" customHeight="1">
      <c r="A1399" s="963">
        <v>92574</v>
      </c>
      <c r="B1399" s="963" t="s">
        <v>4382</v>
      </c>
      <c r="C1399" s="964" t="s">
        <v>122</v>
      </c>
      <c r="D1399" s="965">
        <v>151.28</v>
      </c>
      <c r="E1399" s="757"/>
      <c r="F1399" s="757"/>
      <c r="G1399" s="757"/>
      <c r="H1399" s="757"/>
      <c r="I1399" s="757"/>
    </row>
    <row r="1400" spans="1:9" ht="15.75" customHeight="1">
      <c r="A1400" s="963">
        <v>92575</v>
      </c>
      <c r="B1400" s="963" t="s">
        <v>4383</v>
      </c>
      <c r="C1400" s="964" t="s">
        <v>122</v>
      </c>
      <c r="D1400" s="965">
        <v>77.08</v>
      </c>
      <c r="E1400" s="757"/>
      <c r="F1400" s="757"/>
      <c r="G1400" s="757"/>
      <c r="H1400" s="757"/>
      <c r="I1400" s="757"/>
    </row>
    <row r="1401" spans="1:9" ht="15.75" customHeight="1">
      <c r="A1401" s="963">
        <v>92576</v>
      </c>
      <c r="B1401" s="963" t="s">
        <v>4384</v>
      </c>
      <c r="C1401" s="964" t="s">
        <v>122</v>
      </c>
      <c r="D1401" s="965">
        <v>42.97</v>
      </c>
      <c r="E1401" s="757"/>
      <c r="F1401" s="757"/>
      <c r="G1401" s="757"/>
      <c r="H1401" s="757"/>
      <c r="I1401" s="757"/>
    </row>
    <row r="1402" spans="1:9" ht="15.75" customHeight="1">
      <c r="A1402" s="963">
        <v>92577</v>
      </c>
      <c r="B1402" s="963" t="s">
        <v>4385</v>
      </c>
      <c r="C1402" s="964" t="s">
        <v>122</v>
      </c>
      <c r="D1402" s="965">
        <v>157.88</v>
      </c>
      <c r="E1402" s="757"/>
      <c r="F1402" s="757"/>
      <c r="G1402" s="757"/>
      <c r="H1402" s="757"/>
      <c r="I1402" s="757"/>
    </row>
    <row r="1403" spans="1:9" ht="15.75" customHeight="1">
      <c r="A1403" s="963">
        <v>92578</v>
      </c>
      <c r="B1403" s="963" t="s">
        <v>4386</v>
      </c>
      <c r="C1403" s="964" t="s">
        <v>122</v>
      </c>
      <c r="D1403" s="965">
        <v>80.680000000000007</v>
      </c>
      <c r="E1403" s="757"/>
      <c r="F1403" s="757"/>
      <c r="G1403" s="757"/>
      <c r="H1403" s="757"/>
      <c r="I1403" s="757"/>
    </row>
    <row r="1404" spans="1:9" ht="15.75" customHeight="1">
      <c r="A1404" s="963">
        <v>92579</v>
      </c>
      <c r="B1404" s="963" t="s">
        <v>4387</v>
      </c>
      <c r="C1404" s="964" t="s">
        <v>122</v>
      </c>
      <c r="D1404" s="965">
        <v>44.92</v>
      </c>
      <c r="E1404" s="757"/>
      <c r="F1404" s="757"/>
      <c r="G1404" s="757"/>
      <c r="H1404" s="757"/>
      <c r="I1404" s="757"/>
    </row>
    <row r="1405" spans="1:9" ht="15.75" customHeight="1">
      <c r="A1405" s="963">
        <v>92580</v>
      </c>
      <c r="B1405" s="963" t="s">
        <v>4388</v>
      </c>
      <c r="C1405" s="964" t="s">
        <v>122</v>
      </c>
      <c r="D1405" s="965">
        <v>55.28</v>
      </c>
      <c r="E1405" s="757"/>
      <c r="F1405" s="757"/>
      <c r="G1405" s="757"/>
      <c r="H1405" s="757"/>
      <c r="I1405" s="757"/>
    </row>
    <row r="1406" spans="1:9" ht="15.75" customHeight="1">
      <c r="A1406" s="963">
        <v>92581</v>
      </c>
      <c r="B1406" s="963" t="s">
        <v>4389</v>
      </c>
      <c r="C1406" s="964" t="s">
        <v>122</v>
      </c>
      <c r="D1406" s="965">
        <v>58.21</v>
      </c>
      <c r="E1406" s="757"/>
      <c r="F1406" s="757"/>
      <c r="G1406" s="757"/>
      <c r="H1406" s="757"/>
      <c r="I1406" s="757"/>
    </row>
    <row r="1407" spans="1:9" ht="15.75" customHeight="1">
      <c r="A1407" s="963">
        <v>92582</v>
      </c>
      <c r="B1407" s="963" t="s">
        <v>4390</v>
      </c>
      <c r="C1407" s="964" t="s">
        <v>141</v>
      </c>
      <c r="D1407" s="965">
        <v>772.58</v>
      </c>
      <c r="E1407" s="757"/>
      <c r="F1407" s="757"/>
      <c r="G1407" s="757"/>
      <c r="H1407" s="757"/>
      <c r="I1407" s="757"/>
    </row>
    <row r="1408" spans="1:9" ht="15.75" customHeight="1">
      <c r="A1408" s="963">
        <v>92584</v>
      </c>
      <c r="B1408" s="963" t="s">
        <v>4391</v>
      </c>
      <c r="C1408" s="964" t="s">
        <v>141</v>
      </c>
      <c r="D1408" s="965">
        <v>923.41</v>
      </c>
      <c r="E1408" s="757"/>
      <c r="F1408" s="757"/>
      <c r="G1408" s="757"/>
      <c r="H1408" s="757"/>
      <c r="I1408" s="757"/>
    </row>
    <row r="1409" spans="1:9" ht="15.75" customHeight="1">
      <c r="A1409" s="963">
        <v>92586</v>
      </c>
      <c r="B1409" s="963" t="s">
        <v>4392</v>
      </c>
      <c r="C1409" s="964" t="s">
        <v>141</v>
      </c>
      <c r="D1409" s="965">
        <v>1074.23</v>
      </c>
      <c r="E1409" s="757"/>
      <c r="F1409" s="757"/>
      <c r="G1409" s="757"/>
      <c r="H1409" s="757"/>
      <c r="I1409" s="757"/>
    </row>
    <row r="1410" spans="1:9" ht="15.75" customHeight="1">
      <c r="A1410" s="963">
        <v>92588</v>
      </c>
      <c r="B1410" s="963" t="s">
        <v>4393</v>
      </c>
      <c r="C1410" s="964" t="s">
        <v>141</v>
      </c>
      <c r="D1410" s="965">
        <v>1348.09</v>
      </c>
      <c r="E1410" s="757"/>
      <c r="F1410" s="757"/>
      <c r="G1410" s="757"/>
      <c r="H1410" s="757"/>
      <c r="I1410" s="757"/>
    </row>
    <row r="1411" spans="1:9" ht="15.75" customHeight="1">
      <c r="A1411" s="963">
        <v>92590</v>
      </c>
      <c r="B1411" s="963" t="s">
        <v>4394</v>
      </c>
      <c r="C1411" s="964" t="s">
        <v>141</v>
      </c>
      <c r="D1411" s="965">
        <v>1498.91</v>
      </c>
      <c r="E1411" s="757"/>
      <c r="F1411" s="757"/>
      <c r="G1411" s="757"/>
      <c r="H1411" s="757"/>
      <c r="I1411" s="757"/>
    </row>
    <row r="1412" spans="1:9" ht="15.75" customHeight="1">
      <c r="A1412" s="963">
        <v>92592</v>
      </c>
      <c r="B1412" s="963" t="s">
        <v>4395</v>
      </c>
      <c r="C1412" s="964" t="s">
        <v>141</v>
      </c>
      <c r="D1412" s="965">
        <v>1677.23</v>
      </c>
      <c r="E1412" s="757"/>
      <c r="F1412" s="757"/>
      <c r="G1412" s="757"/>
      <c r="H1412" s="757"/>
      <c r="I1412" s="757"/>
    </row>
    <row r="1413" spans="1:9" ht="15.75" customHeight="1">
      <c r="A1413" s="963">
        <v>92593</v>
      </c>
      <c r="B1413" s="963" t="s">
        <v>4396</v>
      </c>
      <c r="C1413" s="964" t="s">
        <v>1607</v>
      </c>
      <c r="D1413" s="965">
        <v>12.75</v>
      </c>
      <c r="E1413" s="757"/>
      <c r="F1413" s="757"/>
      <c r="G1413" s="757"/>
      <c r="H1413" s="757"/>
      <c r="I1413" s="757"/>
    </row>
    <row r="1414" spans="1:9" ht="15.75" customHeight="1">
      <c r="A1414" s="963">
        <v>92594</v>
      </c>
      <c r="B1414" s="963" t="s">
        <v>4397</v>
      </c>
      <c r="C1414" s="964" t="s">
        <v>141</v>
      </c>
      <c r="D1414" s="965">
        <v>1961.54</v>
      </c>
      <c r="E1414" s="757"/>
      <c r="F1414" s="757"/>
      <c r="G1414" s="757"/>
      <c r="H1414" s="757"/>
      <c r="I1414" s="757"/>
    </row>
    <row r="1415" spans="1:9" ht="15.75" customHeight="1">
      <c r="A1415" s="963">
        <v>92596</v>
      </c>
      <c r="B1415" s="963" t="s">
        <v>4398</v>
      </c>
      <c r="C1415" s="964" t="s">
        <v>141</v>
      </c>
      <c r="D1415" s="965">
        <v>2163.04</v>
      </c>
      <c r="E1415" s="757"/>
      <c r="F1415" s="757"/>
      <c r="G1415" s="757"/>
      <c r="H1415" s="757"/>
      <c r="I1415" s="757"/>
    </row>
    <row r="1416" spans="1:9" ht="15.75" customHeight="1">
      <c r="A1416" s="963">
        <v>92598</v>
      </c>
      <c r="B1416" s="963" t="s">
        <v>4399</v>
      </c>
      <c r="C1416" s="964" t="s">
        <v>141</v>
      </c>
      <c r="D1416" s="965">
        <v>2313.86</v>
      </c>
      <c r="E1416" s="757"/>
      <c r="F1416" s="757"/>
      <c r="G1416" s="757"/>
      <c r="H1416" s="757"/>
      <c r="I1416" s="757"/>
    </row>
    <row r="1417" spans="1:9" ht="15.75" customHeight="1">
      <c r="A1417" s="963">
        <v>92600</v>
      </c>
      <c r="B1417" s="963" t="s">
        <v>4400</v>
      </c>
      <c r="C1417" s="964" t="s">
        <v>141</v>
      </c>
      <c r="D1417" s="965">
        <v>2502.87</v>
      </c>
      <c r="E1417" s="757"/>
      <c r="F1417" s="757"/>
      <c r="G1417" s="757"/>
      <c r="H1417" s="757"/>
      <c r="I1417" s="757"/>
    </row>
    <row r="1418" spans="1:9" ht="15.75" customHeight="1">
      <c r="A1418" s="963">
        <v>92602</v>
      </c>
      <c r="B1418" s="963" t="s">
        <v>4401</v>
      </c>
      <c r="C1418" s="964" t="s">
        <v>141</v>
      </c>
      <c r="D1418" s="965">
        <v>772.58</v>
      </c>
      <c r="E1418" s="757"/>
      <c r="F1418" s="757"/>
      <c r="G1418" s="757"/>
      <c r="H1418" s="757"/>
      <c r="I1418" s="757"/>
    </row>
    <row r="1419" spans="1:9" ht="15.75" customHeight="1">
      <c r="A1419" s="963">
        <v>92604</v>
      </c>
      <c r="B1419" s="963" t="s">
        <v>4402</v>
      </c>
      <c r="C1419" s="964" t="s">
        <v>141</v>
      </c>
      <c r="D1419" s="965">
        <v>885.24</v>
      </c>
      <c r="E1419" s="757"/>
      <c r="F1419" s="757"/>
      <c r="G1419" s="757"/>
      <c r="H1419" s="757"/>
      <c r="I1419" s="757"/>
    </row>
    <row r="1420" spans="1:9" ht="15.75" customHeight="1">
      <c r="A1420" s="963">
        <v>92606</v>
      </c>
      <c r="B1420" s="963" t="s">
        <v>4403</v>
      </c>
      <c r="C1420" s="964" t="s">
        <v>141</v>
      </c>
      <c r="D1420" s="965">
        <v>1036.06</v>
      </c>
      <c r="E1420" s="757"/>
      <c r="F1420" s="757"/>
      <c r="G1420" s="757"/>
      <c r="H1420" s="757"/>
      <c r="I1420" s="757"/>
    </row>
    <row r="1421" spans="1:9" ht="15.75" customHeight="1">
      <c r="A1421" s="963">
        <v>92608</v>
      </c>
      <c r="B1421" s="963" t="s">
        <v>4404</v>
      </c>
      <c r="C1421" s="964" t="s">
        <v>141</v>
      </c>
      <c r="D1421" s="965">
        <v>1271.74</v>
      </c>
      <c r="E1421" s="757"/>
      <c r="F1421" s="757"/>
      <c r="G1421" s="757"/>
      <c r="H1421" s="757"/>
      <c r="I1421" s="757"/>
    </row>
    <row r="1422" spans="1:9" ht="15.75" customHeight="1">
      <c r="A1422" s="963">
        <v>92610</v>
      </c>
      <c r="B1422" s="963" t="s">
        <v>4405</v>
      </c>
      <c r="C1422" s="964" t="s">
        <v>141</v>
      </c>
      <c r="D1422" s="965">
        <v>1422.56</v>
      </c>
      <c r="E1422" s="757"/>
      <c r="F1422" s="757"/>
      <c r="G1422" s="757"/>
      <c r="H1422" s="757"/>
      <c r="I1422" s="757"/>
    </row>
    <row r="1423" spans="1:9" ht="15.75" customHeight="1">
      <c r="A1423" s="963">
        <v>92612</v>
      </c>
      <c r="B1423" s="963" t="s">
        <v>4406</v>
      </c>
      <c r="C1423" s="964" t="s">
        <v>141</v>
      </c>
      <c r="D1423" s="965">
        <v>1600.89</v>
      </c>
      <c r="E1423" s="757"/>
      <c r="F1423" s="757"/>
      <c r="G1423" s="757"/>
      <c r="H1423" s="757"/>
      <c r="I1423" s="757"/>
    </row>
    <row r="1424" spans="1:9" ht="15.75" customHeight="1">
      <c r="A1424" s="963">
        <v>92614</v>
      </c>
      <c r="B1424" s="963" t="s">
        <v>4407</v>
      </c>
      <c r="C1424" s="964" t="s">
        <v>141</v>
      </c>
      <c r="D1424" s="965">
        <v>1808.84</v>
      </c>
      <c r="E1424" s="757"/>
      <c r="F1424" s="757"/>
      <c r="G1424" s="757"/>
      <c r="H1424" s="757"/>
      <c r="I1424" s="757"/>
    </row>
    <row r="1425" spans="1:9" ht="15.75" customHeight="1">
      <c r="A1425" s="963">
        <v>92616</v>
      </c>
      <c r="B1425" s="963" t="s">
        <v>4408</v>
      </c>
      <c r="C1425" s="964" t="s">
        <v>141</v>
      </c>
      <c r="D1425" s="965">
        <v>2048.52</v>
      </c>
      <c r="E1425" s="757"/>
      <c r="F1425" s="757"/>
      <c r="G1425" s="757"/>
      <c r="H1425" s="757"/>
      <c r="I1425" s="757"/>
    </row>
    <row r="1426" spans="1:9" ht="15.75" customHeight="1">
      <c r="A1426" s="963">
        <v>92618</v>
      </c>
      <c r="B1426" s="963" t="s">
        <v>4409</v>
      </c>
      <c r="C1426" s="964" t="s">
        <v>141</v>
      </c>
      <c r="D1426" s="965">
        <v>2199.34</v>
      </c>
      <c r="E1426" s="757"/>
      <c r="F1426" s="757"/>
      <c r="G1426" s="757"/>
      <c r="H1426" s="757"/>
      <c r="I1426" s="757"/>
    </row>
    <row r="1427" spans="1:9" ht="15.75" customHeight="1">
      <c r="A1427" s="963">
        <v>92620</v>
      </c>
      <c r="B1427" s="963" t="s">
        <v>4410</v>
      </c>
      <c r="C1427" s="964" t="s">
        <v>141</v>
      </c>
      <c r="D1427" s="965">
        <v>2350.17</v>
      </c>
      <c r="E1427" s="757"/>
      <c r="F1427" s="757"/>
      <c r="G1427" s="757"/>
      <c r="H1427" s="757"/>
      <c r="I1427" s="757"/>
    </row>
    <row r="1428" spans="1:9" ht="15.75" customHeight="1">
      <c r="A1428" s="963">
        <v>100357</v>
      </c>
      <c r="B1428" s="963" t="s">
        <v>4411</v>
      </c>
      <c r="C1428" s="964" t="s">
        <v>141</v>
      </c>
      <c r="D1428" s="965">
        <v>842.78</v>
      </c>
      <c r="E1428" s="757"/>
      <c r="F1428" s="757"/>
      <c r="G1428" s="757"/>
      <c r="H1428" s="757"/>
      <c r="I1428" s="757"/>
    </row>
    <row r="1429" spans="1:9" ht="15.75" customHeight="1">
      <c r="A1429" s="963">
        <v>100358</v>
      </c>
      <c r="B1429" s="963" t="s">
        <v>4412</v>
      </c>
      <c r="C1429" s="964" t="s">
        <v>141</v>
      </c>
      <c r="D1429" s="965">
        <v>1122.8699999999999</v>
      </c>
      <c r="E1429" s="757"/>
      <c r="F1429" s="757"/>
      <c r="G1429" s="757"/>
      <c r="H1429" s="757"/>
      <c r="I1429" s="757"/>
    </row>
    <row r="1430" spans="1:9" ht="15.75" customHeight="1">
      <c r="A1430" s="963">
        <v>100359</v>
      </c>
      <c r="B1430" s="963" t="s">
        <v>4413</v>
      </c>
      <c r="C1430" s="964" t="s">
        <v>141</v>
      </c>
      <c r="D1430" s="965">
        <v>1183.0999999999999</v>
      </c>
      <c r="E1430" s="757"/>
      <c r="F1430" s="757"/>
      <c r="G1430" s="757"/>
      <c r="H1430" s="757"/>
      <c r="I1430" s="757"/>
    </row>
    <row r="1431" spans="1:9" ht="15.75" customHeight="1">
      <c r="A1431" s="963">
        <v>100360</v>
      </c>
      <c r="B1431" s="963" t="s">
        <v>4414</v>
      </c>
      <c r="C1431" s="964" t="s">
        <v>141</v>
      </c>
      <c r="D1431" s="965">
        <v>1310.07</v>
      </c>
      <c r="E1431" s="757"/>
      <c r="F1431" s="757"/>
      <c r="G1431" s="757"/>
      <c r="H1431" s="757"/>
      <c r="I1431" s="757"/>
    </row>
    <row r="1432" spans="1:9" ht="15.75" customHeight="1">
      <c r="A1432" s="963">
        <v>100361</v>
      </c>
      <c r="B1432" s="963" t="s">
        <v>4415</v>
      </c>
      <c r="C1432" s="964" t="s">
        <v>141</v>
      </c>
      <c r="D1432" s="965">
        <v>1614.81</v>
      </c>
      <c r="E1432" s="757"/>
      <c r="F1432" s="757"/>
      <c r="G1432" s="757"/>
      <c r="H1432" s="757"/>
      <c r="I1432" s="757"/>
    </row>
    <row r="1433" spans="1:9" ht="15.75" customHeight="1">
      <c r="A1433" s="963">
        <v>100362</v>
      </c>
      <c r="B1433" s="963" t="s">
        <v>4416</v>
      </c>
      <c r="C1433" s="964" t="s">
        <v>141</v>
      </c>
      <c r="D1433" s="965">
        <v>2219.27</v>
      </c>
      <c r="E1433" s="757"/>
      <c r="F1433" s="757"/>
      <c r="G1433" s="757"/>
      <c r="H1433" s="757"/>
      <c r="I1433" s="757"/>
    </row>
    <row r="1434" spans="1:9" ht="15.75" customHeight="1">
      <c r="A1434" s="963">
        <v>100363</v>
      </c>
      <c r="B1434" s="963" t="s">
        <v>4417</v>
      </c>
      <c r="C1434" s="964" t="s">
        <v>141</v>
      </c>
      <c r="D1434" s="965">
        <v>2295.2199999999998</v>
      </c>
      <c r="E1434" s="757"/>
      <c r="F1434" s="757"/>
      <c r="G1434" s="757"/>
      <c r="H1434" s="757"/>
      <c r="I1434" s="757"/>
    </row>
    <row r="1435" spans="1:9" ht="15.75" customHeight="1">
      <c r="A1435" s="963">
        <v>100364</v>
      </c>
      <c r="B1435" s="963" t="s">
        <v>4418</v>
      </c>
      <c r="C1435" s="964" t="s">
        <v>141</v>
      </c>
      <c r="D1435" s="965">
        <v>2485.36</v>
      </c>
      <c r="E1435" s="757"/>
      <c r="F1435" s="757"/>
      <c r="G1435" s="757"/>
      <c r="H1435" s="757"/>
      <c r="I1435" s="757"/>
    </row>
    <row r="1436" spans="1:9" ht="15.75" customHeight="1">
      <c r="A1436" s="963">
        <v>100365</v>
      </c>
      <c r="B1436" s="963" t="s">
        <v>4419</v>
      </c>
      <c r="C1436" s="964" t="s">
        <v>141</v>
      </c>
      <c r="D1436" s="965">
        <v>2836.42</v>
      </c>
      <c r="E1436" s="757"/>
      <c r="F1436" s="757"/>
      <c r="G1436" s="757"/>
      <c r="H1436" s="757"/>
      <c r="I1436" s="757"/>
    </row>
    <row r="1437" spans="1:9" ht="15.75" customHeight="1">
      <c r="A1437" s="963">
        <v>100366</v>
      </c>
      <c r="B1437" s="963" t="s">
        <v>4420</v>
      </c>
      <c r="C1437" s="964" t="s">
        <v>141</v>
      </c>
      <c r="D1437" s="965">
        <v>3032.48</v>
      </c>
      <c r="E1437" s="757"/>
      <c r="F1437" s="757"/>
      <c r="G1437" s="757"/>
      <c r="H1437" s="757"/>
      <c r="I1437" s="757"/>
    </row>
    <row r="1438" spans="1:9" ht="15.75" customHeight="1">
      <c r="A1438" s="963">
        <v>100367</v>
      </c>
      <c r="B1438" s="963" t="s">
        <v>4421</v>
      </c>
      <c r="C1438" s="964" t="s">
        <v>141</v>
      </c>
      <c r="D1438" s="965">
        <v>820.57</v>
      </c>
      <c r="E1438" s="757"/>
      <c r="F1438" s="757"/>
      <c r="G1438" s="757"/>
      <c r="H1438" s="757"/>
      <c r="I1438" s="757"/>
    </row>
    <row r="1439" spans="1:9" ht="15.75" customHeight="1">
      <c r="A1439" s="963">
        <v>100368</v>
      </c>
      <c r="B1439" s="963" t="s">
        <v>4422</v>
      </c>
      <c r="C1439" s="964" t="s">
        <v>141</v>
      </c>
      <c r="D1439" s="965">
        <v>1095.46</v>
      </c>
      <c r="E1439" s="757"/>
      <c r="F1439" s="757"/>
      <c r="G1439" s="757"/>
      <c r="H1439" s="757"/>
      <c r="I1439" s="757"/>
    </row>
    <row r="1440" spans="1:9" ht="15.75" customHeight="1">
      <c r="A1440" s="963">
        <v>100369</v>
      </c>
      <c r="B1440" s="963" t="s">
        <v>4423</v>
      </c>
      <c r="C1440" s="964" t="s">
        <v>141</v>
      </c>
      <c r="D1440" s="965">
        <v>1155.7</v>
      </c>
      <c r="E1440" s="757"/>
      <c r="F1440" s="757"/>
      <c r="G1440" s="757"/>
      <c r="H1440" s="757"/>
      <c r="I1440" s="757"/>
    </row>
    <row r="1441" spans="1:9" ht="15.75" customHeight="1">
      <c r="A1441" s="963">
        <v>100370</v>
      </c>
      <c r="B1441" s="963" t="s">
        <v>4424</v>
      </c>
      <c r="C1441" s="964" t="s">
        <v>141</v>
      </c>
      <c r="D1441" s="965">
        <v>1367.55</v>
      </c>
      <c r="E1441" s="757"/>
      <c r="F1441" s="757"/>
      <c r="G1441" s="757"/>
      <c r="H1441" s="757"/>
      <c r="I1441" s="757"/>
    </row>
    <row r="1442" spans="1:9" ht="15.75" customHeight="1">
      <c r="A1442" s="963">
        <v>100371</v>
      </c>
      <c r="B1442" s="963" t="s">
        <v>4425</v>
      </c>
      <c r="C1442" s="964" t="s">
        <v>141</v>
      </c>
      <c r="D1442" s="965">
        <v>1541.74</v>
      </c>
      <c r="E1442" s="757"/>
      <c r="F1442" s="757"/>
      <c r="G1442" s="757"/>
      <c r="H1442" s="757"/>
      <c r="I1442" s="757"/>
    </row>
    <row r="1443" spans="1:9" ht="15.75" customHeight="1">
      <c r="A1443" s="963">
        <v>100372</v>
      </c>
      <c r="B1443" s="963" t="s">
        <v>4426</v>
      </c>
      <c r="C1443" s="964" t="s">
        <v>141</v>
      </c>
      <c r="D1443" s="965">
        <v>2094.0700000000002</v>
      </c>
      <c r="E1443" s="757"/>
      <c r="F1443" s="757"/>
      <c r="G1443" s="757"/>
      <c r="H1443" s="757"/>
      <c r="I1443" s="757"/>
    </row>
    <row r="1444" spans="1:9" ht="15.75" customHeight="1">
      <c r="A1444" s="963">
        <v>100373</v>
      </c>
      <c r="B1444" s="963" t="s">
        <v>4427</v>
      </c>
      <c r="C1444" s="964" t="s">
        <v>141</v>
      </c>
      <c r="D1444" s="965">
        <v>2166.8200000000002</v>
      </c>
      <c r="E1444" s="757"/>
      <c r="F1444" s="757"/>
      <c r="G1444" s="757"/>
      <c r="H1444" s="757"/>
      <c r="I1444" s="757"/>
    </row>
    <row r="1445" spans="1:9" ht="15.75" customHeight="1">
      <c r="A1445" s="963">
        <v>100374</v>
      </c>
      <c r="B1445" s="963" t="s">
        <v>4428</v>
      </c>
      <c r="C1445" s="964" t="s">
        <v>141</v>
      </c>
      <c r="D1445" s="965">
        <v>2314.2399999999998</v>
      </c>
      <c r="E1445" s="757"/>
      <c r="F1445" s="757"/>
      <c r="G1445" s="757"/>
      <c r="H1445" s="757"/>
      <c r="I1445" s="757"/>
    </row>
    <row r="1446" spans="1:9" ht="15.75" customHeight="1">
      <c r="A1446" s="963">
        <v>100375</v>
      </c>
      <c r="B1446" s="963" t="s">
        <v>4429</v>
      </c>
      <c r="C1446" s="964" t="s">
        <v>141</v>
      </c>
      <c r="D1446" s="966">
        <v>2583.7399999999998</v>
      </c>
      <c r="E1446" s="757"/>
      <c r="F1446" s="757"/>
      <c r="G1446" s="757"/>
      <c r="H1446" s="757"/>
      <c r="I1446" s="757"/>
    </row>
    <row r="1447" spans="1:9" ht="15.75" customHeight="1">
      <c r="A1447" s="963">
        <v>100376</v>
      </c>
      <c r="B1447" s="963" t="s">
        <v>4430</v>
      </c>
      <c r="C1447" s="964" t="s">
        <v>141</v>
      </c>
      <c r="D1447" s="965">
        <v>2532.63</v>
      </c>
      <c r="E1447" s="757"/>
      <c r="F1447" s="757"/>
      <c r="G1447" s="757"/>
      <c r="H1447" s="757"/>
      <c r="I1447" s="757"/>
    </row>
    <row r="1448" spans="1:9" ht="15.75" customHeight="1">
      <c r="A1448" s="963">
        <v>100377</v>
      </c>
      <c r="B1448" s="963" t="s">
        <v>4431</v>
      </c>
      <c r="C1448" s="964" t="s">
        <v>1607</v>
      </c>
      <c r="D1448" s="965">
        <v>13.27</v>
      </c>
      <c r="E1448" s="757"/>
      <c r="F1448" s="757"/>
      <c r="G1448" s="757"/>
      <c r="H1448" s="757"/>
      <c r="I1448" s="757"/>
    </row>
    <row r="1449" spans="1:9" ht="15.75" customHeight="1">
      <c r="A1449" s="963">
        <v>100378</v>
      </c>
      <c r="B1449" s="963" t="s">
        <v>4432</v>
      </c>
      <c r="C1449" s="964" t="s">
        <v>1607</v>
      </c>
      <c r="D1449" s="965">
        <v>12.47</v>
      </c>
      <c r="E1449" s="757"/>
      <c r="F1449" s="757"/>
      <c r="G1449" s="757"/>
      <c r="H1449" s="757"/>
      <c r="I1449" s="757"/>
    </row>
    <row r="1450" spans="1:9" ht="15.75" customHeight="1">
      <c r="A1450" s="963">
        <v>100382</v>
      </c>
      <c r="B1450" s="963" t="s">
        <v>4433</v>
      </c>
      <c r="C1450" s="964" t="s">
        <v>122</v>
      </c>
      <c r="D1450" s="965">
        <v>19.29</v>
      </c>
      <c r="E1450" s="757"/>
      <c r="F1450" s="757"/>
      <c r="G1450" s="757"/>
      <c r="H1450" s="757"/>
      <c r="I1450" s="757"/>
    </row>
    <row r="1451" spans="1:9" ht="15.75" customHeight="1">
      <c r="A1451" s="963">
        <v>104314</v>
      </c>
      <c r="B1451" s="963" t="s">
        <v>4434</v>
      </c>
      <c r="C1451" s="964" t="s">
        <v>1607</v>
      </c>
      <c r="D1451" s="965">
        <v>12.74</v>
      </c>
      <c r="E1451" s="757"/>
      <c r="F1451" s="757"/>
      <c r="G1451" s="757"/>
      <c r="H1451" s="757"/>
      <c r="I1451" s="757"/>
    </row>
    <row r="1452" spans="1:9" ht="15.75" customHeight="1">
      <c r="A1452" s="963">
        <v>94444</v>
      </c>
      <c r="B1452" s="963" t="s">
        <v>4435</v>
      </c>
      <c r="C1452" s="964" t="s">
        <v>122</v>
      </c>
      <c r="D1452" s="965">
        <v>531.35</v>
      </c>
      <c r="E1452" s="757"/>
      <c r="F1452" s="757"/>
      <c r="G1452" s="757"/>
      <c r="H1452" s="757"/>
      <c r="I1452" s="757"/>
    </row>
    <row r="1453" spans="1:9" ht="15.75" customHeight="1">
      <c r="A1453" s="963">
        <v>102661</v>
      </c>
      <c r="B1453" s="963" t="s">
        <v>4436</v>
      </c>
      <c r="C1453" s="964" t="s">
        <v>164</v>
      </c>
      <c r="D1453" s="965">
        <v>35.29</v>
      </c>
      <c r="E1453" s="757"/>
      <c r="F1453" s="757"/>
      <c r="G1453" s="757"/>
      <c r="H1453" s="757"/>
      <c r="I1453" s="757"/>
    </row>
    <row r="1454" spans="1:9" ht="15.75" customHeight="1">
      <c r="A1454" s="963">
        <v>102662</v>
      </c>
      <c r="B1454" s="963" t="s">
        <v>4437</v>
      </c>
      <c r="C1454" s="964" t="s">
        <v>164</v>
      </c>
      <c r="D1454" s="965">
        <v>95.54</v>
      </c>
      <c r="E1454" s="757"/>
      <c r="F1454" s="757"/>
      <c r="G1454" s="757"/>
      <c r="H1454" s="757"/>
      <c r="I1454" s="757"/>
    </row>
    <row r="1455" spans="1:9" ht="15.75" customHeight="1">
      <c r="A1455" s="963">
        <v>102663</v>
      </c>
      <c r="B1455" s="963" t="s">
        <v>4438</v>
      </c>
      <c r="C1455" s="964" t="s">
        <v>164</v>
      </c>
      <c r="D1455" s="965">
        <v>62.31</v>
      </c>
      <c r="E1455" s="757"/>
      <c r="F1455" s="757"/>
      <c r="G1455" s="757"/>
      <c r="H1455" s="757"/>
      <c r="I1455" s="757"/>
    </row>
    <row r="1456" spans="1:9" ht="15.75" customHeight="1">
      <c r="A1456" s="963">
        <v>102664</v>
      </c>
      <c r="B1456" s="963" t="s">
        <v>4439</v>
      </c>
      <c r="C1456" s="964" t="s">
        <v>164</v>
      </c>
      <c r="D1456" s="965">
        <v>50.23</v>
      </c>
      <c r="E1456" s="757"/>
      <c r="F1456" s="757"/>
      <c r="G1456" s="757"/>
      <c r="H1456" s="757"/>
      <c r="I1456" s="757"/>
    </row>
    <row r="1457" spans="1:9" ht="15.75" customHeight="1">
      <c r="A1457" s="963">
        <v>102665</v>
      </c>
      <c r="B1457" s="963" t="s">
        <v>4440</v>
      </c>
      <c r="C1457" s="964" t="s">
        <v>164</v>
      </c>
      <c r="D1457" s="965">
        <v>26.03</v>
      </c>
      <c r="E1457" s="757"/>
      <c r="F1457" s="757"/>
      <c r="G1457" s="757"/>
      <c r="H1457" s="757"/>
      <c r="I1457" s="757"/>
    </row>
    <row r="1458" spans="1:9" ht="15.75" customHeight="1">
      <c r="A1458" s="963">
        <v>102666</v>
      </c>
      <c r="B1458" s="963" t="s">
        <v>4441</v>
      </c>
      <c r="C1458" s="964" t="s">
        <v>164</v>
      </c>
      <c r="D1458" s="965">
        <v>60.92</v>
      </c>
      <c r="E1458" s="757"/>
      <c r="F1458" s="757"/>
      <c r="G1458" s="757"/>
      <c r="H1458" s="757"/>
      <c r="I1458" s="757"/>
    </row>
    <row r="1459" spans="1:9" ht="15.75" customHeight="1">
      <c r="A1459" s="963">
        <v>102668</v>
      </c>
      <c r="B1459" s="963" t="s">
        <v>4442</v>
      </c>
      <c r="C1459" s="964" t="s">
        <v>164</v>
      </c>
      <c r="D1459" s="965">
        <v>121.15</v>
      </c>
      <c r="E1459" s="757"/>
      <c r="F1459" s="757"/>
      <c r="G1459" s="757"/>
      <c r="H1459" s="757"/>
      <c r="I1459" s="757"/>
    </row>
    <row r="1460" spans="1:9" ht="15.75" customHeight="1">
      <c r="A1460" s="963">
        <v>102669</v>
      </c>
      <c r="B1460" s="963" t="s">
        <v>4443</v>
      </c>
      <c r="C1460" s="964" t="s">
        <v>164</v>
      </c>
      <c r="D1460" s="965">
        <v>87.71</v>
      </c>
      <c r="E1460" s="757"/>
      <c r="F1460" s="757"/>
      <c r="G1460" s="757"/>
      <c r="H1460" s="757"/>
      <c r="I1460" s="757"/>
    </row>
    <row r="1461" spans="1:9" ht="15.75" customHeight="1">
      <c r="A1461" s="963">
        <v>102670</v>
      </c>
      <c r="B1461" s="963" t="s">
        <v>4444</v>
      </c>
      <c r="C1461" s="964" t="s">
        <v>164</v>
      </c>
      <c r="D1461" s="965">
        <v>109.91</v>
      </c>
      <c r="E1461" s="757"/>
      <c r="F1461" s="757"/>
      <c r="G1461" s="757"/>
      <c r="H1461" s="757"/>
      <c r="I1461" s="757"/>
    </row>
    <row r="1462" spans="1:9" ht="15.75" customHeight="1">
      <c r="A1462" s="963">
        <v>102672</v>
      </c>
      <c r="B1462" s="963" t="s">
        <v>4445</v>
      </c>
      <c r="C1462" s="964" t="s">
        <v>164</v>
      </c>
      <c r="D1462" s="965">
        <v>181.37</v>
      </c>
      <c r="E1462" s="757"/>
      <c r="F1462" s="757"/>
      <c r="G1462" s="757"/>
      <c r="H1462" s="757"/>
      <c r="I1462" s="757"/>
    </row>
    <row r="1463" spans="1:9" ht="15.75" customHeight="1">
      <c r="A1463" s="963">
        <v>102673</v>
      </c>
      <c r="B1463" s="963" t="s">
        <v>4446</v>
      </c>
      <c r="C1463" s="964" t="s">
        <v>164</v>
      </c>
      <c r="D1463" s="965">
        <v>158.91999999999999</v>
      </c>
      <c r="E1463" s="757"/>
      <c r="F1463" s="757"/>
      <c r="G1463" s="757"/>
      <c r="H1463" s="757"/>
      <c r="I1463" s="757"/>
    </row>
    <row r="1464" spans="1:9" ht="15.75" customHeight="1">
      <c r="A1464" s="963">
        <v>102674</v>
      </c>
      <c r="B1464" s="963" t="s">
        <v>4447</v>
      </c>
      <c r="C1464" s="964" t="s">
        <v>164</v>
      </c>
      <c r="D1464" s="965">
        <v>120.03</v>
      </c>
      <c r="E1464" s="757"/>
      <c r="F1464" s="757"/>
      <c r="G1464" s="757"/>
      <c r="H1464" s="757"/>
      <c r="I1464" s="757"/>
    </row>
    <row r="1465" spans="1:9" ht="15.75" customHeight="1">
      <c r="A1465" s="963">
        <v>102676</v>
      </c>
      <c r="B1465" s="963" t="s">
        <v>4448</v>
      </c>
      <c r="C1465" s="964" t="s">
        <v>164</v>
      </c>
      <c r="D1465" s="965">
        <v>183.14</v>
      </c>
      <c r="E1465" s="757"/>
      <c r="F1465" s="757"/>
      <c r="G1465" s="757"/>
      <c r="H1465" s="757"/>
      <c r="I1465" s="757"/>
    </row>
    <row r="1466" spans="1:9" ht="15.75" customHeight="1">
      <c r="A1466" s="963">
        <v>102677</v>
      </c>
      <c r="B1466" s="963" t="s">
        <v>4449</v>
      </c>
      <c r="C1466" s="964" t="s">
        <v>164</v>
      </c>
      <c r="D1466" s="965">
        <v>151.91</v>
      </c>
      <c r="E1466" s="757"/>
      <c r="F1466" s="757"/>
      <c r="G1466" s="757"/>
      <c r="H1466" s="757"/>
      <c r="I1466" s="757"/>
    </row>
    <row r="1467" spans="1:9" ht="15.75" customHeight="1">
      <c r="A1467" s="963">
        <v>102678</v>
      </c>
      <c r="B1467" s="963" t="s">
        <v>4450</v>
      </c>
      <c r="C1467" s="964" t="s">
        <v>164</v>
      </c>
      <c r="D1467" s="965">
        <v>150.09</v>
      </c>
      <c r="E1467" s="757"/>
      <c r="F1467" s="757"/>
      <c r="G1467" s="757"/>
      <c r="H1467" s="757"/>
      <c r="I1467" s="757"/>
    </row>
    <row r="1468" spans="1:9" ht="15.75" customHeight="1">
      <c r="A1468" s="963">
        <v>102679</v>
      </c>
      <c r="B1468" s="963" t="s">
        <v>4451</v>
      </c>
      <c r="C1468" s="964" t="s">
        <v>164</v>
      </c>
      <c r="D1468" s="965">
        <v>163.92</v>
      </c>
      <c r="E1468" s="757"/>
      <c r="F1468" s="757"/>
      <c r="G1468" s="757"/>
      <c r="H1468" s="757"/>
      <c r="I1468" s="757"/>
    </row>
    <row r="1469" spans="1:9" ht="15.75" customHeight="1">
      <c r="A1469" s="963">
        <v>102680</v>
      </c>
      <c r="B1469" s="963" t="s">
        <v>4452</v>
      </c>
      <c r="C1469" s="964" t="s">
        <v>164</v>
      </c>
      <c r="D1469" s="965">
        <v>161.76</v>
      </c>
      <c r="E1469" s="757"/>
      <c r="F1469" s="757"/>
      <c r="G1469" s="757"/>
      <c r="H1469" s="757"/>
      <c r="I1469" s="757"/>
    </row>
    <row r="1470" spans="1:9" ht="15.75" customHeight="1">
      <c r="A1470" s="963">
        <v>102681</v>
      </c>
      <c r="B1470" s="963" t="s">
        <v>4453</v>
      </c>
      <c r="C1470" s="964" t="s">
        <v>164</v>
      </c>
      <c r="D1470" s="965">
        <v>224.87</v>
      </c>
      <c r="E1470" s="757"/>
      <c r="F1470" s="757"/>
      <c r="G1470" s="757"/>
      <c r="H1470" s="757"/>
      <c r="I1470" s="757"/>
    </row>
    <row r="1471" spans="1:9" ht="15.75" customHeight="1">
      <c r="A1471" s="963">
        <v>102683</v>
      </c>
      <c r="B1471" s="963" t="s">
        <v>4454</v>
      </c>
      <c r="C1471" s="964" t="s">
        <v>164</v>
      </c>
      <c r="D1471" s="965">
        <v>197.67</v>
      </c>
      <c r="E1471" s="757"/>
      <c r="F1471" s="757"/>
      <c r="G1471" s="757"/>
      <c r="H1471" s="757"/>
      <c r="I1471" s="757"/>
    </row>
    <row r="1472" spans="1:9" ht="15.75" customHeight="1">
      <c r="A1472" s="963">
        <v>102684</v>
      </c>
      <c r="B1472" s="963" t="s">
        <v>4455</v>
      </c>
      <c r="C1472" s="964" t="s">
        <v>164</v>
      </c>
      <c r="D1472" s="965">
        <v>175.59</v>
      </c>
      <c r="E1472" s="757"/>
      <c r="F1472" s="757"/>
      <c r="G1472" s="757"/>
      <c r="H1472" s="757"/>
      <c r="I1472" s="757"/>
    </row>
    <row r="1473" spans="1:9" ht="15.75" customHeight="1">
      <c r="A1473" s="963">
        <v>102685</v>
      </c>
      <c r="B1473" s="963" t="s">
        <v>4456</v>
      </c>
      <c r="C1473" s="964" t="s">
        <v>164</v>
      </c>
      <c r="D1473" s="965">
        <v>238.71</v>
      </c>
      <c r="E1473" s="757"/>
      <c r="F1473" s="757"/>
      <c r="G1473" s="757"/>
      <c r="H1473" s="757"/>
      <c r="I1473" s="757"/>
    </row>
    <row r="1474" spans="1:9" ht="15.75" customHeight="1">
      <c r="A1474" s="963">
        <v>102687</v>
      </c>
      <c r="B1474" s="963" t="s">
        <v>4457</v>
      </c>
      <c r="C1474" s="964" t="s">
        <v>164</v>
      </c>
      <c r="D1474" s="965">
        <v>207.24</v>
      </c>
      <c r="E1474" s="757"/>
      <c r="F1474" s="757"/>
      <c r="G1474" s="757"/>
      <c r="H1474" s="757"/>
      <c r="I1474" s="757"/>
    </row>
    <row r="1475" spans="1:9" ht="15.75" customHeight="1">
      <c r="A1475" s="963">
        <v>102688</v>
      </c>
      <c r="B1475" s="963" t="s">
        <v>4458</v>
      </c>
      <c r="C1475" s="964" t="s">
        <v>164</v>
      </c>
      <c r="D1475" s="965">
        <v>40.61</v>
      </c>
      <c r="E1475" s="757"/>
      <c r="F1475" s="757"/>
      <c r="G1475" s="757"/>
      <c r="H1475" s="757"/>
      <c r="I1475" s="757"/>
    </row>
    <row r="1476" spans="1:9" ht="15.75" customHeight="1">
      <c r="A1476" s="963">
        <v>102689</v>
      </c>
      <c r="B1476" s="963" t="s">
        <v>4459</v>
      </c>
      <c r="C1476" s="964" t="s">
        <v>164</v>
      </c>
      <c r="D1476" s="966">
        <v>100.14</v>
      </c>
      <c r="E1476" s="757"/>
      <c r="F1476" s="757"/>
      <c r="G1476" s="757"/>
      <c r="H1476" s="757"/>
      <c r="I1476" s="757"/>
    </row>
    <row r="1477" spans="1:9" ht="15.75" customHeight="1">
      <c r="A1477" s="963">
        <v>102690</v>
      </c>
      <c r="B1477" s="963" t="s">
        <v>4460</v>
      </c>
      <c r="C1477" s="964" t="s">
        <v>164</v>
      </c>
      <c r="D1477" s="965">
        <v>66.22</v>
      </c>
      <c r="E1477" s="757"/>
      <c r="F1477" s="757"/>
      <c r="G1477" s="757"/>
      <c r="H1477" s="757"/>
      <c r="I1477" s="757"/>
    </row>
    <row r="1478" spans="1:9" ht="15.75" customHeight="1">
      <c r="A1478" s="963">
        <v>102693</v>
      </c>
      <c r="B1478" s="963" t="s">
        <v>4461</v>
      </c>
      <c r="C1478" s="964" t="s">
        <v>164</v>
      </c>
      <c r="D1478" s="966">
        <v>124.34</v>
      </c>
      <c r="E1478" s="757"/>
      <c r="F1478" s="757"/>
      <c r="G1478" s="757"/>
      <c r="H1478" s="757"/>
      <c r="I1478" s="757"/>
    </row>
    <row r="1479" spans="1:9" ht="15.75" customHeight="1">
      <c r="A1479" s="963">
        <v>102694</v>
      </c>
      <c r="B1479" s="963" t="s">
        <v>4462</v>
      </c>
      <c r="C1479" s="964" t="s">
        <v>164</v>
      </c>
      <c r="D1479" s="965">
        <v>78.599999999999994</v>
      </c>
      <c r="E1479" s="757"/>
      <c r="F1479" s="757"/>
      <c r="G1479" s="757"/>
      <c r="H1479" s="757"/>
      <c r="I1479" s="757"/>
    </row>
    <row r="1480" spans="1:9" ht="15.75" customHeight="1">
      <c r="A1480" s="963">
        <v>102696</v>
      </c>
      <c r="B1480" s="963" t="s">
        <v>4463</v>
      </c>
      <c r="C1480" s="964" t="s">
        <v>164</v>
      </c>
      <c r="D1480" s="966">
        <v>136.34</v>
      </c>
      <c r="E1480" s="757"/>
      <c r="F1480" s="757"/>
      <c r="G1480" s="757"/>
      <c r="H1480" s="757"/>
      <c r="I1480" s="757"/>
    </row>
    <row r="1481" spans="1:9" ht="15.75" customHeight="1">
      <c r="A1481" s="963">
        <v>102697</v>
      </c>
      <c r="B1481" s="963" t="s">
        <v>4464</v>
      </c>
      <c r="C1481" s="964" t="s">
        <v>164</v>
      </c>
      <c r="D1481" s="966">
        <v>115.4</v>
      </c>
      <c r="E1481" s="757"/>
      <c r="F1481" s="757"/>
      <c r="G1481" s="757"/>
      <c r="H1481" s="757"/>
      <c r="I1481" s="757"/>
    </row>
    <row r="1482" spans="1:9" ht="15.75" customHeight="1">
      <c r="A1482" s="963">
        <v>102703</v>
      </c>
      <c r="B1482" s="963" t="s">
        <v>4465</v>
      </c>
      <c r="C1482" s="964" t="s">
        <v>164</v>
      </c>
      <c r="D1482" s="966">
        <v>173.13</v>
      </c>
      <c r="E1482" s="757"/>
      <c r="F1482" s="757"/>
      <c r="G1482" s="757"/>
      <c r="H1482" s="757"/>
      <c r="I1482" s="757"/>
    </row>
    <row r="1483" spans="1:9" ht="15.75" customHeight="1">
      <c r="A1483" s="963">
        <v>102704</v>
      </c>
      <c r="B1483" s="963" t="s">
        <v>4466</v>
      </c>
      <c r="C1483" s="964" t="s">
        <v>164</v>
      </c>
      <c r="D1483" s="966">
        <v>11.66</v>
      </c>
      <c r="E1483" s="757"/>
      <c r="F1483" s="757"/>
      <c r="G1483" s="757"/>
      <c r="H1483" s="757"/>
      <c r="I1483" s="757"/>
    </row>
    <row r="1484" spans="1:9" ht="15.75" customHeight="1">
      <c r="A1484" s="963">
        <v>102705</v>
      </c>
      <c r="B1484" s="963" t="s">
        <v>4467</v>
      </c>
      <c r="C1484" s="964" t="s">
        <v>164</v>
      </c>
      <c r="D1484" s="966">
        <v>68.84</v>
      </c>
      <c r="E1484" s="757"/>
      <c r="F1484" s="757"/>
      <c r="G1484" s="757"/>
      <c r="H1484" s="757"/>
      <c r="I1484" s="757"/>
    </row>
    <row r="1485" spans="1:9" ht="15.75" customHeight="1">
      <c r="A1485" s="963">
        <v>102707</v>
      </c>
      <c r="B1485" s="963" t="s">
        <v>4468</v>
      </c>
      <c r="C1485" s="964" t="s">
        <v>164</v>
      </c>
      <c r="D1485" s="966">
        <v>42.4</v>
      </c>
      <c r="E1485" s="757"/>
      <c r="F1485" s="757"/>
      <c r="G1485" s="757"/>
      <c r="H1485" s="757"/>
      <c r="I1485" s="757"/>
    </row>
    <row r="1486" spans="1:9" ht="15.75" customHeight="1">
      <c r="A1486" s="963">
        <v>102708</v>
      </c>
      <c r="B1486" s="963" t="s">
        <v>4469</v>
      </c>
      <c r="C1486" s="964" t="s">
        <v>141</v>
      </c>
      <c r="D1486" s="966">
        <v>19.850000000000001</v>
      </c>
      <c r="E1486" s="757"/>
      <c r="F1486" s="757"/>
      <c r="G1486" s="757"/>
      <c r="H1486" s="757"/>
      <c r="I1486" s="757"/>
    </row>
    <row r="1487" spans="1:9" ht="15.75" customHeight="1">
      <c r="A1487" s="963">
        <v>102710</v>
      </c>
      <c r="B1487" s="963" t="s">
        <v>4470</v>
      </c>
      <c r="C1487" s="964" t="s">
        <v>141</v>
      </c>
      <c r="D1487" s="966">
        <v>51.92</v>
      </c>
      <c r="E1487" s="757"/>
      <c r="F1487" s="757"/>
      <c r="G1487" s="757"/>
      <c r="H1487" s="757"/>
      <c r="I1487" s="757"/>
    </row>
    <row r="1488" spans="1:9" ht="15.75" customHeight="1">
      <c r="A1488" s="963">
        <v>102711</v>
      </c>
      <c r="B1488" s="963" t="s">
        <v>4471</v>
      </c>
      <c r="C1488" s="964" t="s">
        <v>141</v>
      </c>
      <c r="D1488" s="966">
        <v>71.900000000000006</v>
      </c>
      <c r="E1488" s="757"/>
      <c r="F1488" s="757"/>
      <c r="G1488" s="757"/>
      <c r="H1488" s="757"/>
      <c r="I1488" s="757"/>
    </row>
    <row r="1489" spans="1:9" ht="15.75" customHeight="1">
      <c r="A1489" s="963">
        <v>102712</v>
      </c>
      <c r="B1489" s="963" t="s">
        <v>4472</v>
      </c>
      <c r="C1489" s="964" t="s">
        <v>122</v>
      </c>
      <c r="D1489" s="966">
        <v>9.32</v>
      </c>
      <c r="E1489" s="757"/>
      <c r="F1489" s="757"/>
      <c r="G1489" s="757"/>
      <c r="H1489" s="757"/>
      <c r="I1489" s="757"/>
    </row>
    <row r="1490" spans="1:9" ht="15.75" customHeight="1">
      <c r="A1490" s="963">
        <v>102713</v>
      </c>
      <c r="B1490" s="963" t="s">
        <v>4473</v>
      </c>
      <c r="C1490" s="964" t="s">
        <v>122</v>
      </c>
      <c r="D1490" s="966">
        <v>12.87</v>
      </c>
      <c r="E1490" s="757"/>
      <c r="F1490" s="757"/>
      <c r="G1490" s="757"/>
      <c r="H1490" s="757"/>
      <c r="I1490" s="757"/>
    </row>
    <row r="1491" spans="1:9" ht="15.75" customHeight="1">
      <c r="A1491" s="963">
        <v>102715</v>
      </c>
      <c r="B1491" s="963" t="s">
        <v>4474</v>
      </c>
      <c r="C1491" s="964" t="s">
        <v>122</v>
      </c>
      <c r="D1491" s="966">
        <v>25.62</v>
      </c>
      <c r="E1491" s="757"/>
      <c r="F1491" s="757"/>
      <c r="G1491" s="757"/>
      <c r="H1491" s="757"/>
      <c r="I1491" s="757"/>
    </row>
    <row r="1492" spans="1:9" ht="15.75" customHeight="1">
      <c r="A1492" s="963">
        <v>102716</v>
      </c>
      <c r="B1492" s="963" t="s">
        <v>4475</v>
      </c>
      <c r="C1492" s="964" t="s">
        <v>964</v>
      </c>
      <c r="D1492" s="966">
        <v>142.88</v>
      </c>
      <c r="E1492" s="757"/>
      <c r="F1492" s="757"/>
      <c r="G1492" s="757"/>
      <c r="H1492" s="757"/>
      <c r="I1492" s="757"/>
    </row>
    <row r="1493" spans="1:9" ht="15.75" customHeight="1">
      <c r="A1493" s="963">
        <v>102717</v>
      </c>
      <c r="B1493" s="963" t="s">
        <v>4476</v>
      </c>
      <c r="C1493" s="964" t="s">
        <v>964</v>
      </c>
      <c r="D1493" s="965">
        <v>152.31</v>
      </c>
      <c r="E1493" s="757"/>
      <c r="F1493" s="757"/>
      <c r="G1493" s="757"/>
      <c r="H1493" s="757"/>
      <c r="I1493" s="757"/>
    </row>
    <row r="1494" spans="1:9" ht="15.75" customHeight="1">
      <c r="A1494" s="963">
        <v>102718</v>
      </c>
      <c r="B1494" s="963" t="s">
        <v>4477</v>
      </c>
      <c r="C1494" s="964" t="s">
        <v>964</v>
      </c>
      <c r="D1494" s="965">
        <v>146.88999999999999</v>
      </c>
      <c r="E1494" s="757"/>
      <c r="F1494" s="757"/>
      <c r="G1494" s="757"/>
      <c r="H1494" s="757"/>
      <c r="I1494" s="757"/>
    </row>
    <row r="1495" spans="1:9" ht="15.75" customHeight="1">
      <c r="A1495" s="963">
        <v>102719</v>
      </c>
      <c r="B1495" s="963" t="s">
        <v>4478</v>
      </c>
      <c r="C1495" s="964" t="s">
        <v>964</v>
      </c>
      <c r="D1495" s="966">
        <v>156.32</v>
      </c>
      <c r="E1495" s="757"/>
      <c r="F1495" s="757"/>
      <c r="G1495" s="757"/>
      <c r="H1495" s="757"/>
      <c r="I1495" s="757"/>
    </row>
    <row r="1496" spans="1:9" ht="15.75" customHeight="1">
      <c r="A1496" s="963">
        <v>102722</v>
      </c>
      <c r="B1496" s="963" t="s">
        <v>4479</v>
      </c>
      <c r="C1496" s="964" t="s">
        <v>164</v>
      </c>
      <c r="D1496" s="966">
        <v>53.18</v>
      </c>
      <c r="E1496" s="757"/>
      <c r="F1496" s="757"/>
      <c r="G1496" s="757"/>
      <c r="H1496" s="757"/>
      <c r="I1496" s="757"/>
    </row>
    <row r="1497" spans="1:9" ht="15.75" customHeight="1">
      <c r="A1497" s="963">
        <v>102723</v>
      </c>
      <c r="B1497" s="963" t="s">
        <v>4480</v>
      </c>
      <c r="C1497" s="964" t="s">
        <v>164</v>
      </c>
      <c r="D1497" s="965">
        <v>53.71</v>
      </c>
      <c r="E1497" s="757"/>
      <c r="F1497" s="757"/>
      <c r="G1497" s="757"/>
      <c r="H1497" s="757"/>
      <c r="I1497" s="757"/>
    </row>
    <row r="1498" spans="1:9" ht="15.75" customHeight="1">
      <c r="A1498" s="963">
        <v>102724</v>
      </c>
      <c r="B1498" s="963" t="s">
        <v>4481</v>
      </c>
      <c r="C1498" s="964" t="s">
        <v>141</v>
      </c>
      <c r="D1498" s="966">
        <v>28.29</v>
      </c>
      <c r="E1498" s="757"/>
      <c r="F1498" s="757"/>
      <c r="G1498" s="757"/>
      <c r="H1498" s="757"/>
      <c r="I1498" s="757"/>
    </row>
    <row r="1499" spans="1:9" ht="15.75" customHeight="1">
      <c r="A1499" s="963">
        <v>102725</v>
      </c>
      <c r="B1499" s="963" t="s">
        <v>4482</v>
      </c>
      <c r="C1499" s="964" t="s">
        <v>141</v>
      </c>
      <c r="D1499" s="966">
        <v>27.58</v>
      </c>
      <c r="E1499" s="757"/>
      <c r="F1499" s="757"/>
      <c r="G1499" s="757"/>
      <c r="H1499" s="757"/>
      <c r="I1499" s="757"/>
    </row>
    <row r="1500" spans="1:9" ht="15.75" customHeight="1">
      <c r="A1500" s="963">
        <v>102726</v>
      </c>
      <c r="B1500" s="963" t="s">
        <v>4483</v>
      </c>
      <c r="C1500" s="964" t="s">
        <v>141</v>
      </c>
      <c r="D1500" s="965">
        <v>25.42</v>
      </c>
      <c r="E1500" s="757"/>
      <c r="F1500" s="757"/>
      <c r="G1500" s="757"/>
      <c r="H1500" s="757"/>
      <c r="I1500" s="757"/>
    </row>
    <row r="1501" spans="1:9" ht="15.75" customHeight="1">
      <c r="A1501" s="963">
        <v>103653</v>
      </c>
      <c r="B1501" s="963" t="s">
        <v>4484</v>
      </c>
      <c r="C1501" s="964" t="s">
        <v>122</v>
      </c>
      <c r="D1501" s="966">
        <v>30.63</v>
      </c>
      <c r="E1501" s="757"/>
      <c r="F1501" s="757"/>
      <c r="G1501" s="757"/>
      <c r="H1501" s="757"/>
      <c r="I1501" s="757"/>
    </row>
    <row r="1502" spans="1:9" ht="15.75" customHeight="1">
      <c r="A1502" s="963">
        <v>92743</v>
      </c>
      <c r="B1502" s="963" t="s">
        <v>4485</v>
      </c>
      <c r="C1502" s="964" t="s">
        <v>964</v>
      </c>
      <c r="D1502" s="965">
        <v>696.55</v>
      </c>
      <c r="E1502" s="757"/>
      <c r="F1502" s="757"/>
      <c r="G1502" s="757"/>
      <c r="H1502" s="757"/>
      <c r="I1502" s="757"/>
    </row>
    <row r="1503" spans="1:9" ht="15.75" customHeight="1">
      <c r="A1503" s="963">
        <v>92744</v>
      </c>
      <c r="B1503" s="963" t="s">
        <v>4486</v>
      </c>
      <c r="C1503" s="964" t="s">
        <v>964</v>
      </c>
      <c r="D1503" s="966">
        <v>697.4</v>
      </c>
      <c r="E1503" s="757"/>
      <c r="F1503" s="757"/>
      <c r="G1503" s="757"/>
      <c r="H1503" s="757"/>
      <c r="I1503" s="757"/>
    </row>
    <row r="1504" spans="1:9" ht="15.75" customHeight="1">
      <c r="A1504" s="963">
        <v>92745</v>
      </c>
      <c r="B1504" s="963" t="s">
        <v>4487</v>
      </c>
      <c r="C1504" s="964" t="s">
        <v>964</v>
      </c>
      <c r="D1504" s="966">
        <v>865.85</v>
      </c>
      <c r="E1504" s="757"/>
      <c r="F1504" s="757"/>
      <c r="G1504" s="757"/>
      <c r="H1504" s="757"/>
      <c r="I1504" s="757"/>
    </row>
    <row r="1505" spans="1:9" ht="15.75" customHeight="1">
      <c r="A1505" s="963">
        <v>92746</v>
      </c>
      <c r="B1505" s="963" t="s">
        <v>4488</v>
      </c>
      <c r="C1505" s="964" t="s">
        <v>964</v>
      </c>
      <c r="D1505" s="965">
        <v>819.9</v>
      </c>
      <c r="E1505" s="757"/>
      <c r="F1505" s="757"/>
      <c r="G1505" s="757"/>
      <c r="H1505" s="757"/>
      <c r="I1505" s="757"/>
    </row>
    <row r="1506" spans="1:9" ht="15.75" customHeight="1">
      <c r="A1506" s="963">
        <v>92747</v>
      </c>
      <c r="B1506" s="963" t="s">
        <v>4489</v>
      </c>
      <c r="C1506" s="964" t="s">
        <v>964</v>
      </c>
      <c r="D1506" s="966">
        <v>962.46</v>
      </c>
      <c r="E1506" s="757"/>
      <c r="F1506" s="757"/>
      <c r="G1506" s="757"/>
      <c r="H1506" s="757"/>
      <c r="I1506" s="757"/>
    </row>
    <row r="1507" spans="1:9" ht="15.75" customHeight="1">
      <c r="A1507" s="963">
        <v>92748</v>
      </c>
      <c r="B1507" s="963" t="s">
        <v>4490</v>
      </c>
      <c r="C1507" s="964" t="s">
        <v>964</v>
      </c>
      <c r="D1507" s="966">
        <v>890.14</v>
      </c>
      <c r="E1507" s="757"/>
      <c r="F1507" s="757"/>
      <c r="G1507" s="757"/>
      <c r="H1507" s="757"/>
      <c r="I1507" s="757"/>
    </row>
    <row r="1508" spans="1:9" ht="15.75" customHeight="1">
      <c r="A1508" s="963">
        <v>92749</v>
      </c>
      <c r="B1508" s="963" t="s">
        <v>4491</v>
      </c>
      <c r="C1508" s="964" t="s">
        <v>964</v>
      </c>
      <c r="D1508" s="966">
        <v>1017.71</v>
      </c>
      <c r="E1508" s="757"/>
      <c r="F1508" s="757"/>
      <c r="G1508" s="757"/>
      <c r="H1508" s="757"/>
      <c r="I1508" s="757"/>
    </row>
    <row r="1509" spans="1:9" ht="15.75" customHeight="1">
      <c r="A1509" s="963">
        <v>92750</v>
      </c>
      <c r="B1509" s="963" t="s">
        <v>4492</v>
      </c>
      <c r="C1509" s="964" t="s">
        <v>964</v>
      </c>
      <c r="D1509" s="966">
        <v>1768.93</v>
      </c>
      <c r="E1509" s="757"/>
      <c r="F1509" s="757"/>
      <c r="G1509" s="757"/>
      <c r="H1509" s="757"/>
      <c r="I1509" s="757"/>
    </row>
    <row r="1510" spans="1:9" ht="15.75" customHeight="1">
      <c r="A1510" s="963">
        <v>92751</v>
      </c>
      <c r="B1510" s="963" t="s">
        <v>4493</v>
      </c>
      <c r="C1510" s="964" t="s">
        <v>964</v>
      </c>
      <c r="D1510" s="966">
        <v>2206.39</v>
      </c>
      <c r="E1510" s="757"/>
      <c r="F1510" s="757"/>
      <c r="G1510" s="757"/>
      <c r="H1510" s="757"/>
      <c r="I1510" s="757"/>
    </row>
    <row r="1511" spans="1:9" ht="15.75" customHeight="1">
      <c r="A1511" s="963">
        <v>92752</v>
      </c>
      <c r="B1511" s="963" t="s">
        <v>4494</v>
      </c>
      <c r="C1511" s="964" t="s">
        <v>964</v>
      </c>
      <c r="D1511" s="966">
        <v>2642.53</v>
      </c>
      <c r="E1511" s="757"/>
      <c r="F1511" s="757"/>
      <c r="G1511" s="757"/>
      <c r="H1511" s="757"/>
      <c r="I1511" s="757"/>
    </row>
    <row r="1512" spans="1:9" ht="15.75" customHeight="1">
      <c r="A1512" s="963">
        <v>92753</v>
      </c>
      <c r="B1512" s="963" t="s">
        <v>4495</v>
      </c>
      <c r="C1512" s="964" t="s">
        <v>964</v>
      </c>
      <c r="D1512" s="966">
        <v>652.42999999999995</v>
      </c>
      <c r="E1512" s="757"/>
      <c r="F1512" s="757"/>
      <c r="G1512" s="757"/>
      <c r="H1512" s="757"/>
      <c r="I1512" s="757"/>
    </row>
    <row r="1513" spans="1:9" ht="15.75" customHeight="1">
      <c r="A1513" s="963">
        <v>92754</v>
      </c>
      <c r="B1513" s="963" t="s">
        <v>4496</v>
      </c>
      <c r="C1513" s="964" t="s">
        <v>964</v>
      </c>
      <c r="D1513" s="966">
        <v>596.41999999999996</v>
      </c>
      <c r="E1513" s="757"/>
      <c r="F1513" s="757"/>
      <c r="G1513" s="757"/>
      <c r="H1513" s="757"/>
      <c r="I1513" s="757"/>
    </row>
    <row r="1514" spans="1:9" ht="15.75" customHeight="1">
      <c r="A1514" s="963">
        <v>92755</v>
      </c>
      <c r="B1514" s="963" t="s">
        <v>4497</v>
      </c>
      <c r="C1514" s="964" t="s">
        <v>122</v>
      </c>
      <c r="D1514" s="966">
        <v>256.13</v>
      </c>
      <c r="E1514" s="757"/>
      <c r="F1514" s="757"/>
      <c r="G1514" s="757"/>
      <c r="H1514" s="757"/>
      <c r="I1514" s="757"/>
    </row>
    <row r="1515" spans="1:9" ht="15.75" customHeight="1">
      <c r="A1515" s="963">
        <v>92756</v>
      </c>
      <c r="B1515" s="963" t="s">
        <v>4498</v>
      </c>
      <c r="C1515" s="964" t="s">
        <v>122</v>
      </c>
      <c r="D1515" s="966">
        <v>290</v>
      </c>
      <c r="E1515" s="757"/>
      <c r="F1515" s="757"/>
      <c r="G1515" s="757"/>
      <c r="H1515" s="757"/>
      <c r="I1515" s="757"/>
    </row>
    <row r="1516" spans="1:9" ht="15.75" customHeight="1">
      <c r="A1516" s="963">
        <v>92757</v>
      </c>
      <c r="B1516" s="963" t="s">
        <v>4499</v>
      </c>
      <c r="C1516" s="964" t="s">
        <v>122</v>
      </c>
      <c r="D1516" s="966">
        <v>331.26</v>
      </c>
      <c r="E1516" s="757"/>
      <c r="F1516" s="757"/>
      <c r="G1516" s="757"/>
      <c r="H1516" s="757"/>
      <c r="I1516" s="757"/>
    </row>
    <row r="1517" spans="1:9" ht="15.75" customHeight="1">
      <c r="A1517" s="963">
        <v>92758</v>
      </c>
      <c r="B1517" s="963" t="s">
        <v>4500</v>
      </c>
      <c r="C1517" s="964" t="s">
        <v>964</v>
      </c>
      <c r="D1517" s="966">
        <v>817.08</v>
      </c>
      <c r="E1517" s="757"/>
      <c r="F1517" s="757"/>
      <c r="G1517" s="757"/>
      <c r="H1517" s="757"/>
      <c r="I1517" s="757"/>
    </row>
    <row r="1518" spans="1:9" ht="15.75" customHeight="1">
      <c r="A1518" s="963">
        <v>91069</v>
      </c>
      <c r="B1518" s="963" t="s">
        <v>4501</v>
      </c>
      <c r="C1518" s="964" t="s">
        <v>122</v>
      </c>
      <c r="D1518" s="966">
        <v>110.99</v>
      </c>
      <c r="E1518" s="757"/>
      <c r="F1518" s="757"/>
      <c r="G1518" s="757"/>
      <c r="H1518" s="757"/>
      <c r="I1518" s="757"/>
    </row>
    <row r="1519" spans="1:9" ht="15.75" customHeight="1">
      <c r="A1519" s="963">
        <v>91070</v>
      </c>
      <c r="B1519" s="963" t="s">
        <v>4502</v>
      </c>
      <c r="C1519" s="964" t="s">
        <v>122</v>
      </c>
      <c r="D1519" s="966">
        <v>123.82</v>
      </c>
      <c r="E1519" s="757"/>
      <c r="F1519" s="757"/>
      <c r="G1519" s="757"/>
      <c r="H1519" s="757"/>
      <c r="I1519" s="757"/>
    </row>
    <row r="1520" spans="1:9" ht="15.75" customHeight="1">
      <c r="A1520" s="963">
        <v>91071</v>
      </c>
      <c r="B1520" s="963" t="s">
        <v>4503</v>
      </c>
      <c r="C1520" s="964" t="s">
        <v>122</v>
      </c>
      <c r="D1520" s="966">
        <v>145.07</v>
      </c>
      <c r="E1520" s="757"/>
      <c r="F1520" s="757"/>
      <c r="G1520" s="757"/>
      <c r="H1520" s="757"/>
      <c r="I1520" s="757"/>
    </row>
    <row r="1521" spans="1:9" ht="15.75" customHeight="1">
      <c r="A1521" s="963">
        <v>91072</v>
      </c>
      <c r="B1521" s="963" t="s">
        <v>4504</v>
      </c>
      <c r="C1521" s="964" t="s">
        <v>122</v>
      </c>
      <c r="D1521" s="966">
        <v>157.83000000000001</v>
      </c>
      <c r="E1521" s="757"/>
      <c r="F1521" s="757"/>
      <c r="G1521" s="757"/>
      <c r="H1521" s="757"/>
      <c r="I1521" s="757"/>
    </row>
    <row r="1522" spans="1:9" ht="15.75" customHeight="1">
      <c r="A1522" s="963">
        <v>91073</v>
      </c>
      <c r="B1522" s="963" t="s">
        <v>4505</v>
      </c>
      <c r="C1522" s="964" t="s">
        <v>122</v>
      </c>
      <c r="D1522" s="966">
        <v>121.77</v>
      </c>
      <c r="E1522" s="757"/>
      <c r="F1522" s="757"/>
      <c r="G1522" s="757"/>
      <c r="H1522" s="757"/>
      <c r="I1522" s="757"/>
    </row>
    <row r="1523" spans="1:9" ht="15.75" customHeight="1">
      <c r="A1523" s="963">
        <v>91074</v>
      </c>
      <c r="B1523" s="963" t="s">
        <v>4506</v>
      </c>
      <c r="C1523" s="964" t="s">
        <v>122</v>
      </c>
      <c r="D1523" s="966">
        <v>135.76</v>
      </c>
      <c r="E1523" s="757"/>
      <c r="F1523" s="757"/>
      <c r="G1523" s="757"/>
      <c r="H1523" s="757"/>
      <c r="I1523" s="757"/>
    </row>
    <row r="1524" spans="1:9" ht="15.75" customHeight="1">
      <c r="A1524" s="963">
        <v>91075</v>
      </c>
      <c r="B1524" s="963" t="s">
        <v>4507</v>
      </c>
      <c r="C1524" s="964" t="s">
        <v>122</v>
      </c>
      <c r="D1524" s="966">
        <v>156.97</v>
      </c>
      <c r="E1524" s="757"/>
      <c r="F1524" s="757"/>
      <c r="G1524" s="757"/>
      <c r="H1524" s="757"/>
      <c r="I1524" s="757"/>
    </row>
    <row r="1525" spans="1:9" ht="15.75" customHeight="1">
      <c r="A1525" s="963">
        <v>91076</v>
      </c>
      <c r="B1525" s="963" t="s">
        <v>4508</v>
      </c>
      <c r="C1525" s="964" t="s">
        <v>122</v>
      </c>
      <c r="D1525" s="966">
        <v>170.91</v>
      </c>
      <c r="E1525" s="757"/>
      <c r="F1525" s="757"/>
      <c r="G1525" s="757"/>
      <c r="H1525" s="757"/>
      <c r="I1525" s="757"/>
    </row>
    <row r="1526" spans="1:9" ht="15.75" customHeight="1">
      <c r="A1526" s="963">
        <v>91077</v>
      </c>
      <c r="B1526" s="963" t="s">
        <v>4509</v>
      </c>
      <c r="C1526" s="964" t="s">
        <v>122</v>
      </c>
      <c r="D1526" s="966">
        <v>135.63999999999999</v>
      </c>
      <c r="E1526" s="757"/>
      <c r="F1526" s="757"/>
      <c r="G1526" s="757"/>
      <c r="H1526" s="757"/>
      <c r="I1526" s="757"/>
    </row>
    <row r="1527" spans="1:9" ht="15.75" customHeight="1">
      <c r="A1527" s="963">
        <v>91078</v>
      </c>
      <c r="B1527" s="963" t="s">
        <v>4510</v>
      </c>
      <c r="C1527" s="964" t="s">
        <v>122</v>
      </c>
      <c r="D1527" s="966">
        <v>159.97999999999999</v>
      </c>
      <c r="E1527" s="757"/>
      <c r="F1527" s="757"/>
      <c r="G1527" s="757"/>
      <c r="H1527" s="757"/>
      <c r="I1527" s="757"/>
    </row>
    <row r="1528" spans="1:9" ht="15.75" customHeight="1">
      <c r="A1528" s="963">
        <v>91079</v>
      </c>
      <c r="B1528" s="963" t="s">
        <v>4511</v>
      </c>
      <c r="C1528" s="964" t="s">
        <v>122</v>
      </c>
      <c r="D1528" s="966">
        <v>140.57</v>
      </c>
      <c r="E1528" s="757"/>
      <c r="F1528" s="757"/>
      <c r="G1528" s="757"/>
      <c r="H1528" s="757"/>
      <c r="I1528" s="757"/>
    </row>
    <row r="1529" spans="1:9" ht="15.75" customHeight="1">
      <c r="A1529" s="963">
        <v>91080</v>
      </c>
      <c r="B1529" s="963" t="s">
        <v>4512</v>
      </c>
      <c r="C1529" s="964" t="s">
        <v>122</v>
      </c>
      <c r="D1529" s="966">
        <v>164.64</v>
      </c>
      <c r="E1529" s="757"/>
      <c r="F1529" s="757"/>
      <c r="G1529" s="757"/>
      <c r="H1529" s="757"/>
      <c r="I1529" s="757"/>
    </row>
    <row r="1530" spans="1:9" ht="15.75" customHeight="1">
      <c r="A1530" s="963">
        <v>91081</v>
      </c>
      <c r="B1530" s="963" t="s">
        <v>4513</v>
      </c>
      <c r="C1530" s="964" t="s">
        <v>122</v>
      </c>
      <c r="D1530" s="966">
        <v>148.07</v>
      </c>
      <c r="E1530" s="757"/>
      <c r="F1530" s="757"/>
      <c r="G1530" s="757"/>
      <c r="H1530" s="757"/>
      <c r="I1530" s="757"/>
    </row>
    <row r="1531" spans="1:9" ht="15.75" customHeight="1">
      <c r="A1531" s="963">
        <v>91082</v>
      </c>
      <c r="B1531" s="963" t="s">
        <v>4514</v>
      </c>
      <c r="C1531" s="964" t="s">
        <v>122</v>
      </c>
      <c r="D1531" s="966">
        <v>173.4</v>
      </c>
      <c r="E1531" s="757"/>
      <c r="F1531" s="757"/>
      <c r="G1531" s="757"/>
      <c r="H1531" s="757"/>
      <c r="I1531" s="757"/>
    </row>
    <row r="1532" spans="1:9" ht="15.75" customHeight="1">
      <c r="A1532" s="963">
        <v>91083</v>
      </c>
      <c r="B1532" s="963" t="s">
        <v>4515</v>
      </c>
      <c r="C1532" s="964" t="s">
        <v>122</v>
      </c>
      <c r="D1532" s="966">
        <v>156.44</v>
      </c>
      <c r="E1532" s="757"/>
      <c r="F1532" s="757"/>
      <c r="G1532" s="757"/>
      <c r="H1532" s="757"/>
      <c r="I1532" s="757"/>
    </row>
    <row r="1533" spans="1:9" ht="15.75" customHeight="1">
      <c r="A1533" s="963">
        <v>91084</v>
      </c>
      <c r="B1533" s="963" t="s">
        <v>4516</v>
      </c>
      <c r="C1533" s="964" t="s">
        <v>122</v>
      </c>
      <c r="D1533" s="966">
        <v>181.5</v>
      </c>
      <c r="E1533" s="757"/>
      <c r="F1533" s="757"/>
      <c r="G1533" s="757"/>
      <c r="H1533" s="757"/>
      <c r="I1533" s="757"/>
    </row>
    <row r="1534" spans="1:9" ht="15.75" customHeight="1">
      <c r="A1534" s="963">
        <v>91086</v>
      </c>
      <c r="B1534" s="963" t="s">
        <v>4517</v>
      </c>
      <c r="C1534" s="964" t="s">
        <v>122</v>
      </c>
      <c r="D1534" s="966">
        <v>119.85</v>
      </c>
      <c r="E1534" s="757"/>
      <c r="F1534" s="757"/>
      <c r="G1534" s="757"/>
      <c r="H1534" s="757"/>
      <c r="I1534" s="757"/>
    </row>
    <row r="1535" spans="1:9" ht="15.75" customHeight="1">
      <c r="A1535" s="963">
        <v>91087</v>
      </c>
      <c r="B1535" s="963" t="s">
        <v>4518</v>
      </c>
      <c r="C1535" s="964" t="s">
        <v>122</v>
      </c>
      <c r="D1535" s="966">
        <v>133</v>
      </c>
      <c r="E1535" s="757"/>
      <c r="F1535" s="757"/>
      <c r="G1535" s="757"/>
      <c r="H1535" s="757"/>
      <c r="I1535" s="757"/>
    </row>
    <row r="1536" spans="1:9" ht="15.75" customHeight="1">
      <c r="A1536" s="963">
        <v>91088</v>
      </c>
      <c r="B1536" s="963" t="s">
        <v>4519</v>
      </c>
      <c r="C1536" s="964" t="s">
        <v>122</v>
      </c>
      <c r="D1536" s="966">
        <v>155.04</v>
      </c>
      <c r="E1536" s="757"/>
      <c r="F1536" s="757"/>
      <c r="G1536" s="757"/>
      <c r="H1536" s="757"/>
      <c r="I1536" s="757"/>
    </row>
    <row r="1537" spans="1:9" ht="15.75" customHeight="1">
      <c r="A1537" s="963">
        <v>91089</v>
      </c>
      <c r="B1537" s="963" t="s">
        <v>4520</v>
      </c>
      <c r="C1537" s="964" t="s">
        <v>122</v>
      </c>
      <c r="D1537" s="966">
        <v>168.26</v>
      </c>
      <c r="E1537" s="757"/>
      <c r="F1537" s="757"/>
      <c r="G1537" s="757"/>
      <c r="H1537" s="757"/>
      <c r="I1537" s="757"/>
    </row>
    <row r="1538" spans="1:9" ht="15.75" customHeight="1">
      <c r="A1538" s="963">
        <v>91090</v>
      </c>
      <c r="B1538" s="963" t="s">
        <v>4521</v>
      </c>
      <c r="C1538" s="964" t="s">
        <v>122</v>
      </c>
      <c r="D1538" s="966">
        <v>128.72</v>
      </c>
      <c r="E1538" s="757"/>
      <c r="F1538" s="757"/>
      <c r="G1538" s="757"/>
      <c r="H1538" s="757"/>
      <c r="I1538" s="757"/>
    </row>
    <row r="1539" spans="1:9" ht="15.75" customHeight="1">
      <c r="A1539" s="963">
        <v>91091</v>
      </c>
      <c r="B1539" s="963" t="s">
        <v>4522</v>
      </c>
      <c r="C1539" s="964" t="s">
        <v>122</v>
      </c>
      <c r="D1539" s="966">
        <v>143.16999999999999</v>
      </c>
      <c r="E1539" s="757"/>
      <c r="F1539" s="757"/>
      <c r="G1539" s="757"/>
      <c r="H1539" s="757"/>
      <c r="I1539" s="757"/>
    </row>
    <row r="1540" spans="1:9" ht="15.75" customHeight="1">
      <c r="A1540" s="963">
        <v>91092</v>
      </c>
      <c r="B1540" s="963" t="s">
        <v>4523</v>
      </c>
      <c r="C1540" s="964" t="s">
        <v>122</v>
      </c>
      <c r="D1540" s="966">
        <v>164.58</v>
      </c>
      <c r="E1540" s="757"/>
      <c r="F1540" s="757"/>
      <c r="G1540" s="757"/>
      <c r="H1540" s="757"/>
      <c r="I1540" s="757"/>
    </row>
    <row r="1541" spans="1:9" ht="15.75" customHeight="1">
      <c r="A1541" s="963">
        <v>91093</v>
      </c>
      <c r="B1541" s="963" t="s">
        <v>4524</v>
      </c>
      <c r="C1541" s="964" t="s">
        <v>122</v>
      </c>
      <c r="D1541" s="966">
        <v>179.29</v>
      </c>
      <c r="E1541" s="757"/>
      <c r="F1541" s="757"/>
      <c r="G1541" s="757"/>
      <c r="H1541" s="757"/>
      <c r="I1541" s="757"/>
    </row>
    <row r="1542" spans="1:9" ht="15.75" customHeight="1">
      <c r="A1542" s="963">
        <v>91094</v>
      </c>
      <c r="B1542" s="963" t="s">
        <v>4525</v>
      </c>
      <c r="C1542" s="964" t="s">
        <v>122</v>
      </c>
      <c r="D1542" s="966">
        <v>140.79</v>
      </c>
      <c r="E1542" s="757"/>
      <c r="F1542" s="757"/>
      <c r="G1542" s="757"/>
      <c r="H1542" s="757"/>
      <c r="I1542" s="757"/>
    </row>
    <row r="1543" spans="1:9" ht="15.75" customHeight="1">
      <c r="A1543" s="963">
        <v>91095</v>
      </c>
      <c r="B1543" s="963" t="s">
        <v>4526</v>
      </c>
      <c r="C1543" s="964" t="s">
        <v>122</v>
      </c>
      <c r="D1543" s="966">
        <v>165.46</v>
      </c>
      <c r="E1543" s="757"/>
      <c r="F1543" s="757"/>
      <c r="G1543" s="757"/>
      <c r="H1543" s="757"/>
      <c r="I1543" s="757"/>
    </row>
    <row r="1544" spans="1:9" ht="15.75" customHeight="1">
      <c r="A1544" s="963">
        <v>91096</v>
      </c>
      <c r="B1544" s="963" t="s">
        <v>4527</v>
      </c>
      <c r="C1544" s="964" t="s">
        <v>122</v>
      </c>
      <c r="D1544" s="966">
        <v>143.13</v>
      </c>
      <c r="E1544" s="757"/>
      <c r="F1544" s="757"/>
      <c r="G1544" s="757"/>
      <c r="H1544" s="757"/>
      <c r="I1544" s="757"/>
    </row>
    <row r="1545" spans="1:9" ht="15.75" customHeight="1">
      <c r="A1545" s="963">
        <v>91097</v>
      </c>
      <c r="B1545" s="963" t="s">
        <v>4528</v>
      </c>
      <c r="C1545" s="964" t="s">
        <v>122</v>
      </c>
      <c r="D1545" s="966">
        <v>167.64</v>
      </c>
      <c r="E1545" s="757"/>
      <c r="F1545" s="757"/>
      <c r="G1545" s="757"/>
      <c r="H1545" s="757"/>
      <c r="I1545" s="757"/>
    </row>
    <row r="1546" spans="1:9" ht="15.75" customHeight="1">
      <c r="A1546" s="963">
        <v>91098</v>
      </c>
      <c r="B1546" s="963" t="s">
        <v>4529</v>
      </c>
      <c r="C1546" s="964" t="s">
        <v>122</v>
      </c>
      <c r="D1546" s="966">
        <v>152.87</v>
      </c>
      <c r="E1546" s="757"/>
      <c r="F1546" s="757"/>
      <c r="G1546" s="757"/>
      <c r="H1546" s="757"/>
      <c r="I1546" s="757"/>
    </row>
    <row r="1547" spans="1:9" ht="15.75" customHeight="1">
      <c r="A1547" s="963">
        <v>91099</v>
      </c>
      <c r="B1547" s="963" t="s">
        <v>4530</v>
      </c>
      <c r="C1547" s="964" t="s">
        <v>122</v>
      </c>
      <c r="D1547" s="966">
        <v>178.65</v>
      </c>
      <c r="E1547" s="757"/>
      <c r="F1547" s="757"/>
      <c r="G1547" s="757"/>
      <c r="H1547" s="757"/>
      <c r="I1547" s="757"/>
    </row>
    <row r="1548" spans="1:9" ht="15.75" customHeight="1">
      <c r="A1548" s="963">
        <v>91100</v>
      </c>
      <c r="B1548" s="963" t="s">
        <v>4531</v>
      </c>
      <c r="C1548" s="964" t="s">
        <v>122</v>
      </c>
      <c r="D1548" s="966">
        <v>159.43</v>
      </c>
      <c r="E1548" s="757"/>
      <c r="F1548" s="757"/>
      <c r="G1548" s="757"/>
      <c r="H1548" s="757"/>
      <c r="I1548" s="757"/>
    </row>
    <row r="1549" spans="1:9" ht="15.75" customHeight="1">
      <c r="A1549" s="963">
        <v>91101</v>
      </c>
      <c r="B1549" s="963" t="s">
        <v>4532</v>
      </c>
      <c r="C1549" s="964" t="s">
        <v>122</v>
      </c>
      <c r="D1549" s="966">
        <v>185.07</v>
      </c>
      <c r="E1549" s="757"/>
      <c r="F1549" s="757"/>
      <c r="G1549" s="757"/>
      <c r="H1549" s="757"/>
      <c r="I1549" s="757"/>
    </row>
    <row r="1550" spans="1:9" ht="15.75" customHeight="1">
      <c r="A1550" s="963">
        <v>93952</v>
      </c>
      <c r="B1550" s="963" t="s">
        <v>4533</v>
      </c>
      <c r="C1550" s="964" t="s">
        <v>164</v>
      </c>
      <c r="D1550" s="966">
        <v>195.14</v>
      </c>
      <c r="E1550" s="757"/>
      <c r="F1550" s="757"/>
      <c r="G1550" s="757"/>
      <c r="H1550" s="757"/>
      <c r="I1550" s="757"/>
    </row>
    <row r="1551" spans="1:9" ht="15.75" customHeight="1">
      <c r="A1551" s="963">
        <v>93953</v>
      </c>
      <c r="B1551" s="963" t="s">
        <v>4534</v>
      </c>
      <c r="C1551" s="964" t="s">
        <v>164</v>
      </c>
      <c r="D1551" s="966">
        <v>182.06</v>
      </c>
      <c r="E1551" s="757"/>
      <c r="F1551" s="757"/>
      <c r="G1551" s="757"/>
      <c r="H1551" s="757"/>
      <c r="I1551" s="757"/>
    </row>
    <row r="1552" spans="1:9" ht="15.75" customHeight="1">
      <c r="A1552" s="963">
        <v>93954</v>
      </c>
      <c r="B1552" s="963" t="s">
        <v>4535</v>
      </c>
      <c r="C1552" s="964" t="s">
        <v>164</v>
      </c>
      <c r="D1552" s="966">
        <v>174.16</v>
      </c>
      <c r="E1552" s="757"/>
      <c r="F1552" s="757"/>
      <c r="G1552" s="757"/>
      <c r="H1552" s="757"/>
      <c r="I1552" s="757"/>
    </row>
    <row r="1553" spans="1:9" ht="15.75" customHeight="1">
      <c r="A1553" s="963">
        <v>93955</v>
      </c>
      <c r="B1553" s="963" t="s">
        <v>4536</v>
      </c>
      <c r="C1553" s="964" t="s">
        <v>164</v>
      </c>
      <c r="D1553" s="966">
        <v>168.52</v>
      </c>
      <c r="E1553" s="757"/>
      <c r="F1553" s="757"/>
      <c r="G1553" s="757"/>
      <c r="H1553" s="757"/>
      <c r="I1553" s="757"/>
    </row>
    <row r="1554" spans="1:9" ht="15.75" customHeight="1">
      <c r="A1554" s="963">
        <v>93956</v>
      </c>
      <c r="B1554" s="963" t="s">
        <v>4537</v>
      </c>
      <c r="C1554" s="964" t="s">
        <v>164</v>
      </c>
      <c r="D1554" s="966">
        <v>164.07</v>
      </c>
      <c r="E1554" s="757"/>
      <c r="F1554" s="757"/>
      <c r="G1554" s="757"/>
      <c r="H1554" s="757"/>
      <c r="I1554" s="757"/>
    </row>
    <row r="1555" spans="1:9" ht="15.75" customHeight="1">
      <c r="A1555" s="963">
        <v>93957</v>
      </c>
      <c r="B1555" s="963" t="s">
        <v>4538</v>
      </c>
      <c r="C1555" s="964" t="s">
        <v>164</v>
      </c>
      <c r="D1555" s="966">
        <v>208.95</v>
      </c>
      <c r="E1555" s="757"/>
      <c r="F1555" s="757"/>
      <c r="G1555" s="757"/>
      <c r="H1555" s="757"/>
      <c r="I1555" s="757"/>
    </row>
    <row r="1556" spans="1:9" ht="15.75" customHeight="1">
      <c r="A1556" s="963">
        <v>93958</v>
      </c>
      <c r="B1556" s="963" t="s">
        <v>4539</v>
      </c>
      <c r="C1556" s="964" t="s">
        <v>164</v>
      </c>
      <c r="D1556" s="966">
        <v>195.09</v>
      </c>
      <c r="E1556" s="757"/>
      <c r="F1556" s="757"/>
      <c r="G1556" s="757"/>
      <c r="H1556" s="757"/>
      <c r="I1556" s="757"/>
    </row>
    <row r="1557" spans="1:9" ht="15.75" customHeight="1">
      <c r="A1557" s="963">
        <v>93959</v>
      </c>
      <c r="B1557" s="963" t="s">
        <v>4540</v>
      </c>
      <c r="C1557" s="964" t="s">
        <v>164</v>
      </c>
      <c r="D1557" s="966">
        <v>186.8</v>
      </c>
      <c r="E1557" s="757"/>
      <c r="F1557" s="757"/>
      <c r="G1557" s="757"/>
      <c r="H1557" s="757"/>
      <c r="I1557" s="757"/>
    </row>
    <row r="1558" spans="1:9" ht="15.75" customHeight="1">
      <c r="A1558" s="963">
        <v>93960</v>
      </c>
      <c r="B1558" s="963" t="s">
        <v>4541</v>
      </c>
      <c r="C1558" s="964" t="s">
        <v>164</v>
      </c>
      <c r="D1558" s="966">
        <v>180.94</v>
      </c>
      <c r="E1558" s="757"/>
      <c r="F1558" s="757"/>
      <c r="G1558" s="757"/>
      <c r="H1558" s="757"/>
      <c r="I1558" s="757"/>
    </row>
    <row r="1559" spans="1:9" ht="15.75" customHeight="1">
      <c r="A1559" s="963">
        <v>93961</v>
      </c>
      <c r="B1559" s="963" t="s">
        <v>4542</v>
      </c>
      <c r="C1559" s="964" t="s">
        <v>164</v>
      </c>
      <c r="D1559" s="966">
        <v>176.33</v>
      </c>
      <c r="E1559" s="757"/>
      <c r="F1559" s="757"/>
      <c r="G1559" s="757"/>
      <c r="H1559" s="757"/>
      <c r="I1559" s="757"/>
    </row>
    <row r="1560" spans="1:9" ht="15.75" customHeight="1">
      <c r="A1560" s="963">
        <v>93962</v>
      </c>
      <c r="B1560" s="963" t="s">
        <v>4543</v>
      </c>
      <c r="C1560" s="964" t="s">
        <v>164</v>
      </c>
      <c r="D1560" s="966">
        <v>182.88</v>
      </c>
      <c r="E1560" s="757"/>
      <c r="F1560" s="757"/>
      <c r="G1560" s="757"/>
      <c r="H1560" s="757"/>
      <c r="I1560" s="757"/>
    </row>
    <row r="1561" spans="1:9" ht="15.75" customHeight="1">
      <c r="A1561" s="963">
        <v>93963</v>
      </c>
      <c r="B1561" s="963" t="s">
        <v>4544</v>
      </c>
      <c r="C1561" s="964" t="s">
        <v>164</v>
      </c>
      <c r="D1561" s="965">
        <v>169.83</v>
      </c>
      <c r="E1561" s="757"/>
      <c r="F1561" s="757"/>
      <c r="G1561" s="757"/>
      <c r="H1561" s="757"/>
      <c r="I1561" s="757"/>
    </row>
    <row r="1562" spans="1:9" ht="15.75" customHeight="1">
      <c r="A1562" s="963">
        <v>93964</v>
      </c>
      <c r="B1562" s="963" t="s">
        <v>4545</v>
      </c>
      <c r="C1562" s="964" t="s">
        <v>164</v>
      </c>
      <c r="D1562" s="965">
        <v>161.97999999999999</v>
      </c>
      <c r="E1562" s="757"/>
      <c r="F1562" s="757"/>
      <c r="G1562" s="757"/>
      <c r="H1562" s="757"/>
      <c r="I1562" s="757"/>
    </row>
    <row r="1563" spans="1:9" ht="15.75" customHeight="1">
      <c r="A1563" s="963">
        <v>93965</v>
      </c>
      <c r="B1563" s="963" t="s">
        <v>4546</v>
      </c>
      <c r="C1563" s="964" t="s">
        <v>164</v>
      </c>
      <c r="D1563" s="966">
        <v>154.57</v>
      </c>
      <c r="E1563" s="757"/>
      <c r="F1563" s="757"/>
      <c r="G1563" s="757"/>
      <c r="H1563" s="757"/>
      <c r="I1563" s="757"/>
    </row>
    <row r="1564" spans="1:9" ht="15.75" customHeight="1">
      <c r="A1564" s="963">
        <v>93966</v>
      </c>
      <c r="B1564" s="963" t="s">
        <v>4547</v>
      </c>
      <c r="C1564" s="964" t="s">
        <v>164</v>
      </c>
      <c r="D1564" s="966">
        <v>151.97999999999999</v>
      </c>
      <c r="E1564" s="757"/>
      <c r="F1564" s="757"/>
      <c r="G1564" s="757"/>
      <c r="H1564" s="757"/>
      <c r="I1564" s="757"/>
    </row>
    <row r="1565" spans="1:9" ht="15.75" customHeight="1">
      <c r="A1565" s="963">
        <v>93967</v>
      </c>
      <c r="B1565" s="963" t="s">
        <v>4548</v>
      </c>
      <c r="C1565" s="964" t="s">
        <v>164</v>
      </c>
      <c r="D1565" s="966">
        <v>196.74</v>
      </c>
      <c r="E1565" s="757"/>
      <c r="F1565" s="757"/>
      <c r="G1565" s="757"/>
      <c r="H1565" s="757"/>
      <c r="I1565" s="757"/>
    </row>
    <row r="1566" spans="1:9" ht="15.75" customHeight="1">
      <c r="A1566" s="963">
        <v>93968</v>
      </c>
      <c r="B1566" s="963" t="s">
        <v>4549</v>
      </c>
      <c r="C1566" s="964" t="s">
        <v>164</v>
      </c>
      <c r="D1566" s="966">
        <v>182.89</v>
      </c>
      <c r="E1566" s="757"/>
      <c r="F1566" s="757"/>
      <c r="G1566" s="757"/>
      <c r="H1566" s="757"/>
      <c r="I1566" s="757"/>
    </row>
    <row r="1567" spans="1:9" ht="15.75" customHeight="1">
      <c r="A1567" s="963">
        <v>93969</v>
      </c>
      <c r="B1567" s="963" t="s">
        <v>4550</v>
      </c>
      <c r="C1567" s="964" t="s">
        <v>164</v>
      </c>
      <c r="D1567" s="965">
        <v>174.63</v>
      </c>
      <c r="E1567" s="757"/>
      <c r="F1567" s="757"/>
      <c r="G1567" s="757"/>
      <c r="H1567" s="757"/>
      <c r="I1567" s="757"/>
    </row>
    <row r="1568" spans="1:9" ht="15.75" customHeight="1">
      <c r="A1568" s="963">
        <v>93970</v>
      </c>
      <c r="B1568" s="963" t="s">
        <v>4551</v>
      </c>
      <c r="C1568" s="964" t="s">
        <v>164</v>
      </c>
      <c r="D1568" s="966">
        <v>168.79</v>
      </c>
      <c r="E1568" s="757"/>
      <c r="F1568" s="757"/>
      <c r="G1568" s="757"/>
      <c r="H1568" s="757"/>
      <c r="I1568" s="757"/>
    </row>
    <row r="1569" spans="1:9" ht="15.75" customHeight="1">
      <c r="A1569" s="963">
        <v>93971</v>
      </c>
      <c r="B1569" s="963" t="s">
        <v>4552</v>
      </c>
      <c r="C1569" s="964" t="s">
        <v>164</v>
      </c>
      <c r="D1569" s="966">
        <v>158.71</v>
      </c>
      <c r="E1569" s="757"/>
      <c r="F1569" s="757"/>
      <c r="G1569" s="757"/>
      <c r="H1569" s="757"/>
      <c r="I1569" s="757"/>
    </row>
    <row r="1570" spans="1:9" ht="15.75" customHeight="1">
      <c r="A1570" s="963">
        <v>95108</v>
      </c>
      <c r="B1570" s="963" t="s">
        <v>4553</v>
      </c>
      <c r="C1570" s="964" t="s">
        <v>141</v>
      </c>
      <c r="D1570" s="966">
        <v>24.94</v>
      </c>
      <c r="E1570" s="757"/>
      <c r="F1570" s="757"/>
      <c r="G1570" s="757"/>
      <c r="H1570" s="757"/>
      <c r="I1570" s="757"/>
    </row>
    <row r="1571" spans="1:9" ht="15.75" customHeight="1">
      <c r="A1571" s="963">
        <v>100332</v>
      </c>
      <c r="B1571" s="963" t="s">
        <v>4554</v>
      </c>
      <c r="C1571" s="964" t="s">
        <v>122</v>
      </c>
      <c r="D1571" s="966">
        <v>1057.01</v>
      </c>
      <c r="E1571" s="757"/>
      <c r="F1571" s="757"/>
      <c r="G1571" s="757"/>
      <c r="H1571" s="757"/>
      <c r="I1571" s="757"/>
    </row>
    <row r="1572" spans="1:9" ht="15.75" customHeight="1">
      <c r="A1572" s="963">
        <v>100333</v>
      </c>
      <c r="B1572" s="963" t="s">
        <v>4555</v>
      </c>
      <c r="C1572" s="964" t="s">
        <v>122</v>
      </c>
      <c r="D1572" s="966">
        <v>662.79</v>
      </c>
      <c r="E1572" s="757"/>
      <c r="F1572" s="757"/>
      <c r="G1572" s="757"/>
      <c r="H1572" s="757"/>
      <c r="I1572" s="757"/>
    </row>
    <row r="1573" spans="1:9" ht="15.75" customHeight="1">
      <c r="A1573" s="963">
        <v>100334</v>
      </c>
      <c r="B1573" s="963" t="s">
        <v>4556</v>
      </c>
      <c r="C1573" s="964" t="s">
        <v>122</v>
      </c>
      <c r="D1573" s="966">
        <v>844.12</v>
      </c>
      <c r="E1573" s="757"/>
      <c r="F1573" s="757"/>
      <c r="G1573" s="757"/>
      <c r="H1573" s="757"/>
      <c r="I1573" s="757"/>
    </row>
    <row r="1574" spans="1:9" ht="15.75" customHeight="1">
      <c r="A1574" s="963">
        <v>100335</v>
      </c>
      <c r="B1574" s="963" t="s">
        <v>4557</v>
      </c>
      <c r="C1574" s="964" t="s">
        <v>122</v>
      </c>
      <c r="D1574" s="966">
        <v>548.46</v>
      </c>
      <c r="E1574" s="757"/>
      <c r="F1574" s="757"/>
      <c r="G1574" s="757"/>
      <c r="H1574" s="757"/>
      <c r="I1574" s="757"/>
    </row>
    <row r="1575" spans="1:9" ht="15.75" customHeight="1">
      <c r="A1575" s="963">
        <v>100341</v>
      </c>
      <c r="B1575" s="963" t="s">
        <v>4558</v>
      </c>
      <c r="C1575" s="964" t="s">
        <v>122</v>
      </c>
      <c r="D1575" s="966">
        <v>27.4</v>
      </c>
      <c r="E1575" s="757"/>
      <c r="F1575" s="757"/>
      <c r="G1575" s="757"/>
      <c r="H1575" s="757"/>
      <c r="I1575" s="757"/>
    </row>
    <row r="1576" spans="1:9" ht="15.75" customHeight="1">
      <c r="A1576" s="963">
        <v>100342</v>
      </c>
      <c r="B1576" s="963" t="s">
        <v>4559</v>
      </c>
      <c r="C1576" s="964" t="s">
        <v>1607</v>
      </c>
      <c r="D1576" s="966">
        <v>14.31</v>
      </c>
      <c r="E1576" s="757"/>
      <c r="F1576" s="757"/>
      <c r="G1576" s="757"/>
      <c r="H1576" s="757"/>
      <c r="I1576" s="757"/>
    </row>
    <row r="1577" spans="1:9" ht="15.75" customHeight="1">
      <c r="A1577" s="963">
        <v>100343</v>
      </c>
      <c r="B1577" s="963" t="s">
        <v>4560</v>
      </c>
      <c r="C1577" s="964" t="s">
        <v>1607</v>
      </c>
      <c r="D1577" s="966">
        <v>13.81</v>
      </c>
      <c r="E1577" s="757"/>
      <c r="F1577" s="757"/>
      <c r="G1577" s="757"/>
      <c r="H1577" s="757"/>
      <c r="I1577" s="757"/>
    </row>
    <row r="1578" spans="1:9" ht="15.75" customHeight="1">
      <c r="A1578" s="963">
        <v>100344</v>
      </c>
      <c r="B1578" s="963" t="s">
        <v>4561</v>
      </c>
      <c r="C1578" s="964" t="s">
        <v>1607</v>
      </c>
      <c r="D1578" s="966">
        <v>12.53</v>
      </c>
      <c r="E1578" s="757"/>
      <c r="F1578" s="757"/>
      <c r="G1578" s="757"/>
      <c r="H1578" s="757"/>
      <c r="I1578" s="757"/>
    </row>
    <row r="1579" spans="1:9" ht="15.75" customHeight="1">
      <c r="A1579" s="963">
        <v>100345</v>
      </c>
      <c r="B1579" s="963" t="s">
        <v>4562</v>
      </c>
      <c r="C1579" s="964" t="s">
        <v>1607</v>
      </c>
      <c r="D1579" s="966">
        <v>10.71</v>
      </c>
      <c r="E1579" s="757"/>
      <c r="F1579" s="757"/>
      <c r="G1579" s="757"/>
      <c r="H1579" s="757"/>
      <c r="I1579" s="757"/>
    </row>
    <row r="1580" spans="1:9" ht="15.75" customHeight="1">
      <c r="A1580" s="963">
        <v>100346</v>
      </c>
      <c r="B1580" s="963" t="s">
        <v>4563</v>
      </c>
      <c r="C1580" s="964" t="s">
        <v>1607</v>
      </c>
      <c r="D1580" s="966">
        <v>10.29</v>
      </c>
      <c r="E1580" s="757"/>
      <c r="F1580" s="757"/>
      <c r="G1580" s="757"/>
      <c r="H1580" s="757"/>
      <c r="I1580" s="757"/>
    </row>
    <row r="1581" spans="1:9" ht="15.75" customHeight="1">
      <c r="A1581" s="963">
        <v>100347</v>
      </c>
      <c r="B1581" s="963" t="s">
        <v>4564</v>
      </c>
      <c r="C1581" s="964" t="s">
        <v>1607</v>
      </c>
      <c r="D1581" s="966">
        <v>11.66</v>
      </c>
      <c r="E1581" s="757"/>
      <c r="F1581" s="757"/>
      <c r="G1581" s="757"/>
      <c r="H1581" s="757"/>
      <c r="I1581" s="757"/>
    </row>
    <row r="1582" spans="1:9" ht="15.75" customHeight="1">
      <c r="A1582" s="963">
        <v>100348</v>
      </c>
      <c r="B1582" s="963" t="s">
        <v>4565</v>
      </c>
      <c r="C1582" s="964" t="s">
        <v>1607</v>
      </c>
      <c r="D1582" s="966">
        <v>11.48</v>
      </c>
      <c r="E1582" s="757"/>
      <c r="F1582" s="757"/>
      <c r="G1582" s="757"/>
      <c r="H1582" s="757"/>
      <c r="I1582" s="757"/>
    </row>
    <row r="1583" spans="1:9" ht="15.75" customHeight="1">
      <c r="A1583" s="963">
        <v>100349</v>
      </c>
      <c r="B1583" s="963" t="s">
        <v>4566</v>
      </c>
      <c r="C1583" s="964" t="s">
        <v>964</v>
      </c>
      <c r="D1583" s="966">
        <v>568.37</v>
      </c>
      <c r="E1583" s="757"/>
      <c r="F1583" s="757"/>
      <c r="G1583" s="757"/>
      <c r="H1583" s="757"/>
      <c r="I1583" s="757"/>
    </row>
    <row r="1584" spans="1:9" ht="15.75" customHeight="1">
      <c r="A1584" s="963">
        <v>102989</v>
      </c>
      <c r="B1584" s="963" t="s">
        <v>4567</v>
      </c>
      <c r="C1584" s="964" t="s">
        <v>164</v>
      </c>
      <c r="D1584" s="966">
        <v>34.119999999999997</v>
      </c>
      <c r="E1584" s="757"/>
      <c r="F1584" s="757"/>
      <c r="G1584" s="757"/>
      <c r="H1584" s="757"/>
      <c r="I1584" s="757"/>
    </row>
    <row r="1585" spans="1:9" ht="15.75" customHeight="1">
      <c r="A1585" s="963">
        <v>102990</v>
      </c>
      <c r="B1585" s="963" t="s">
        <v>4568</v>
      </c>
      <c r="C1585" s="964" t="s">
        <v>164</v>
      </c>
      <c r="D1585" s="966">
        <v>41.56</v>
      </c>
      <c r="E1585" s="757"/>
      <c r="F1585" s="757"/>
      <c r="G1585" s="757"/>
      <c r="H1585" s="757"/>
      <c r="I1585" s="757"/>
    </row>
    <row r="1586" spans="1:9" ht="15.75" customHeight="1">
      <c r="A1586" s="963">
        <v>102991</v>
      </c>
      <c r="B1586" s="963" t="s">
        <v>4569</v>
      </c>
      <c r="C1586" s="964" t="s">
        <v>164</v>
      </c>
      <c r="D1586" s="966">
        <v>53.94</v>
      </c>
      <c r="E1586" s="757"/>
      <c r="F1586" s="757"/>
      <c r="G1586" s="757"/>
      <c r="H1586" s="757"/>
      <c r="I1586" s="757"/>
    </row>
    <row r="1587" spans="1:9" ht="15.75" customHeight="1">
      <c r="A1587" s="963">
        <v>102992</v>
      </c>
      <c r="B1587" s="963" t="s">
        <v>4570</v>
      </c>
      <c r="C1587" s="964" t="s">
        <v>164</v>
      </c>
      <c r="D1587" s="966">
        <v>80.88</v>
      </c>
      <c r="E1587" s="757"/>
      <c r="F1587" s="757"/>
      <c r="G1587" s="757"/>
      <c r="H1587" s="757"/>
      <c r="I1587" s="757"/>
    </row>
    <row r="1588" spans="1:9" ht="15.75" customHeight="1">
      <c r="A1588" s="963">
        <v>102993</v>
      </c>
      <c r="B1588" s="963" t="s">
        <v>4571</v>
      </c>
      <c r="C1588" s="964" t="s">
        <v>164</v>
      </c>
      <c r="D1588" s="966">
        <v>105.15</v>
      </c>
      <c r="E1588" s="757"/>
      <c r="F1588" s="757"/>
      <c r="G1588" s="757"/>
      <c r="H1588" s="757"/>
      <c r="I1588" s="757"/>
    </row>
    <row r="1589" spans="1:9" ht="15.75" customHeight="1">
      <c r="A1589" s="963">
        <v>102994</v>
      </c>
      <c r="B1589" s="963" t="s">
        <v>4572</v>
      </c>
      <c r="C1589" s="964" t="s">
        <v>164</v>
      </c>
      <c r="D1589" s="966">
        <v>182.82</v>
      </c>
      <c r="E1589" s="757"/>
      <c r="F1589" s="757"/>
      <c r="G1589" s="757"/>
      <c r="H1589" s="757"/>
      <c r="I1589" s="757"/>
    </row>
    <row r="1590" spans="1:9" ht="15.75" customHeight="1">
      <c r="A1590" s="963">
        <v>102995</v>
      </c>
      <c r="B1590" s="963" t="s">
        <v>4573</v>
      </c>
      <c r="C1590" s="964" t="s">
        <v>164</v>
      </c>
      <c r="D1590" s="965">
        <v>47.18</v>
      </c>
      <c r="E1590" s="757"/>
      <c r="F1590" s="757"/>
      <c r="G1590" s="757"/>
      <c r="H1590" s="757"/>
      <c r="I1590" s="757"/>
    </row>
    <row r="1591" spans="1:9" ht="15.75" customHeight="1">
      <c r="A1591" s="963">
        <v>102996</v>
      </c>
      <c r="B1591" s="963" t="s">
        <v>4574</v>
      </c>
      <c r="C1591" s="964" t="s">
        <v>164</v>
      </c>
      <c r="D1591" s="966">
        <v>66.81</v>
      </c>
      <c r="E1591" s="757"/>
      <c r="F1591" s="757"/>
      <c r="G1591" s="757"/>
      <c r="H1591" s="757"/>
      <c r="I1591" s="757"/>
    </row>
    <row r="1592" spans="1:9" ht="15.75" customHeight="1">
      <c r="A1592" s="963">
        <v>102997</v>
      </c>
      <c r="B1592" s="963" t="s">
        <v>4575</v>
      </c>
      <c r="C1592" s="964" t="s">
        <v>164</v>
      </c>
      <c r="D1592" s="966">
        <v>90.5</v>
      </c>
      <c r="E1592" s="757"/>
      <c r="F1592" s="757"/>
      <c r="G1592" s="757"/>
      <c r="H1592" s="757"/>
      <c r="I1592" s="757"/>
    </row>
    <row r="1593" spans="1:9" ht="15.75" customHeight="1">
      <c r="A1593" s="963">
        <v>102998</v>
      </c>
      <c r="B1593" s="963" t="s">
        <v>4576</v>
      </c>
      <c r="C1593" s="964" t="s">
        <v>164</v>
      </c>
      <c r="D1593" s="966">
        <v>86.36</v>
      </c>
      <c r="E1593" s="757"/>
      <c r="F1593" s="757"/>
      <c r="G1593" s="757"/>
      <c r="H1593" s="757"/>
      <c r="I1593" s="757"/>
    </row>
    <row r="1594" spans="1:9" ht="15.75" customHeight="1">
      <c r="A1594" s="963">
        <v>102999</v>
      </c>
      <c r="B1594" s="963" t="s">
        <v>4577</v>
      </c>
      <c r="C1594" s="964" t="s">
        <v>164</v>
      </c>
      <c r="D1594" s="966">
        <v>109.31</v>
      </c>
      <c r="E1594" s="757"/>
      <c r="F1594" s="757"/>
      <c r="G1594" s="757"/>
      <c r="H1594" s="757"/>
      <c r="I1594" s="757"/>
    </row>
    <row r="1595" spans="1:9" ht="15.75" customHeight="1">
      <c r="A1595" s="963">
        <v>103000</v>
      </c>
      <c r="B1595" s="963" t="s">
        <v>4578</v>
      </c>
      <c r="C1595" s="964" t="s">
        <v>164</v>
      </c>
      <c r="D1595" s="965">
        <v>109.77</v>
      </c>
      <c r="E1595" s="757"/>
      <c r="F1595" s="757"/>
      <c r="G1595" s="757"/>
      <c r="H1595" s="757"/>
      <c r="I1595" s="757"/>
    </row>
    <row r="1596" spans="1:9" ht="15.75" customHeight="1">
      <c r="A1596" s="963">
        <v>103001</v>
      </c>
      <c r="B1596" s="963" t="s">
        <v>4579</v>
      </c>
      <c r="C1596" s="964" t="s">
        <v>141</v>
      </c>
      <c r="D1596" s="966">
        <v>231.96</v>
      </c>
      <c r="E1596" s="757"/>
      <c r="F1596" s="757"/>
      <c r="G1596" s="757"/>
      <c r="H1596" s="757"/>
      <c r="I1596" s="757"/>
    </row>
    <row r="1597" spans="1:9" ht="15.75" customHeight="1">
      <c r="A1597" s="963">
        <v>103002</v>
      </c>
      <c r="B1597" s="963" t="s">
        <v>4580</v>
      </c>
      <c r="C1597" s="964" t="s">
        <v>141</v>
      </c>
      <c r="D1597" s="966">
        <v>290.42</v>
      </c>
      <c r="E1597" s="757"/>
      <c r="F1597" s="757"/>
      <c r="G1597" s="757"/>
      <c r="H1597" s="757"/>
      <c r="I1597" s="757"/>
    </row>
    <row r="1598" spans="1:9" ht="15.75" customHeight="1">
      <c r="A1598" s="963">
        <v>103003</v>
      </c>
      <c r="B1598" s="963" t="s">
        <v>4581</v>
      </c>
      <c r="C1598" s="964" t="s">
        <v>141</v>
      </c>
      <c r="D1598" s="966">
        <v>407.46</v>
      </c>
      <c r="E1598" s="757"/>
      <c r="F1598" s="757"/>
      <c r="G1598" s="757"/>
      <c r="H1598" s="757"/>
      <c r="I1598" s="757"/>
    </row>
    <row r="1599" spans="1:9" ht="15.75" customHeight="1">
      <c r="A1599" s="963">
        <v>103005</v>
      </c>
      <c r="B1599" s="963" t="s">
        <v>4582</v>
      </c>
      <c r="C1599" s="964" t="s">
        <v>141</v>
      </c>
      <c r="D1599" s="966">
        <v>543.01</v>
      </c>
      <c r="E1599" s="757"/>
      <c r="F1599" s="757"/>
      <c r="G1599" s="757"/>
      <c r="H1599" s="757"/>
      <c r="I1599" s="757"/>
    </row>
    <row r="1600" spans="1:9" ht="15.75" customHeight="1">
      <c r="A1600" s="963">
        <v>103006</v>
      </c>
      <c r="B1600" s="963" t="s">
        <v>4583</v>
      </c>
      <c r="C1600" s="964" t="s">
        <v>141</v>
      </c>
      <c r="D1600" s="966">
        <v>734.18</v>
      </c>
      <c r="E1600" s="757"/>
      <c r="F1600" s="757"/>
      <c r="G1600" s="757"/>
      <c r="H1600" s="757"/>
      <c r="I1600" s="757"/>
    </row>
    <row r="1601" spans="1:9" ht="15.75" customHeight="1">
      <c r="A1601" s="963">
        <v>103007</v>
      </c>
      <c r="B1601" s="963" t="s">
        <v>4584</v>
      </c>
      <c r="C1601" s="964" t="s">
        <v>141</v>
      </c>
      <c r="D1601" s="966">
        <v>975.33</v>
      </c>
      <c r="E1601" s="757"/>
      <c r="F1601" s="757"/>
      <c r="G1601" s="757"/>
      <c r="H1601" s="757"/>
      <c r="I1601" s="757"/>
    </row>
    <row r="1602" spans="1:9" ht="15.75" customHeight="1">
      <c r="A1602" s="963">
        <v>97933</v>
      </c>
      <c r="B1602" s="963" t="s">
        <v>4585</v>
      </c>
      <c r="C1602" s="964" t="s">
        <v>141</v>
      </c>
      <c r="D1602" s="966">
        <v>985.1</v>
      </c>
      <c r="E1602" s="757"/>
      <c r="F1602" s="757"/>
      <c r="G1602" s="757"/>
      <c r="H1602" s="757"/>
      <c r="I1602" s="757"/>
    </row>
    <row r="1603" spans="1:9" ht="15.75" customHeight="1">
      <c r="A1603" s="963">
        <v>97934</v>
      </c>
      <c r="B1603" s="963" t="s">
        <v>4586</v>
      </c>
      <c r="C1603" s="964" t="s">
        <v>141</v>
      </c>
      <c r="D1603" s="966">
        <v>2119.73</v>
      </c>
      <c r="E1603" s="757"/>
      <c r="F1603" s="757"/>
      <c r="G1603" s="757"/>
      <c r="H1603" s="757"/>
      <c r="I1603" s="757"/>
    </row>
    <row r="1604" spans="1:9" ht="15.75" customHeight="1">
      <c r="A1604" s="963">
        <v>97935</v>
      </c>
      <c r="B1604" s="963" t="s">
        <v>4587</v>
      </c>
      <c r="C1604" s="964" t="s">
        <v>141</v>
      </c>
      <c r="D1604" s="966">
        <v>766.23</v>
      </c>
      <c r="E1604" s="757"/>
      <c r="F1604" s="757"/>
      <c r="G1604" s="757"/>
      <c r="H1604" s="757"/>
      <c r="I1604" s="757"/>
    </row>
    <row r="1605" spans="1:9" ht="15.75" customHeight="1">
      <c r="A1605" s="963">
        <v>97936</v>
      </c>
      <c r="B1605" s="963" t="s">
        <v>4588</v>
      </c>
      <c r="C1605" s="964" t="s">
        <v>141</v>
      </c>
      <c r="D1605" s="966">
        <v>1706.81</v>
      </c>
      <c r="E1605" s="757"/>
      <c r="F1605" s="757"/>
      <c r="G1605" s="757"/>
      <c r="H1605" s="757"/>
      <c r="I1605" s="757"/>
    </row>
    <row r="1606" spans="1:9" ht="15.75" customHeight="1">
      <c r="A1606" s="963">
        <v>97947</v>
      </c>
      <c r="B1606" s="963" t="s">
        <v>4589</v>
      </c>
      <c r="C1606" s="964" t="s">
        <v>141</v>
      </c>
      <c r="D1606" s="966">
        <v>1543.83</v>
      </c>
      <c r="E1606" s="757"/>
      <c r="F1606" s="757"/>
      <c r="G1606" s="757"/>
      <c r="H1606" s="757"/>
      <c r="I1606" s="757"/>
    </row>
    <row r="1607" spans="1:9" ht="15.75" customHeight="1">
      <c r="A1607" s="963">
        <v>97948</v>
      </c>
      <c r="B1607" s="963" t="s">
        <v>4590</v>
      </c>
      <c r="C1607" s="964" t="s">
        <v>141</v>
      </c>
      <c r="D1607" s="966">
        <v>2846.01</v>
      </c>
      <c r="E1607" s="757"/>
      <c r="F1607" s="757"/>
      <c r="G1607" s="757"/>
      <c r="H1607" s="757"/>
      <c r="I1607" s="757"/>
    </row>
    <row r="1608" spans="1:9" ht="15.75" customHeight="1">
      <c r="A1608" s="963">
        <v>97949</v>
      </c>
      <c r="B1608" s="963" t="s">
        <v>4591</v>
      </c>
      <c r="C1608" s="964" t="s">
        <v>141</v>
      </c>
      <c r="D1608" s="965">
        <v>1494.27</v>
      </c>
      <c r="E1608" s="757"/>
      <c r="F1608" s="757"/>
      <c r="G1608" s="757"/>
      <c r="H1608" s="757"/>
      <c r="I1608" s="757"/>
    </row>
    <row r="1609" spans="1:9" ht="15.75" customHeight="1">
      <c r="A1609" s="963">
        <v>97950</v>
      </c>
      <c r="B1609" s="963" t="s">
        <v>4592</v>
      </c>
      <c r="C1609" s="964" t="s">
        <v>141</v>
      </c>
      <c r="D1609" s="966">
        <v>2620.71</v>
      </c>
      <c r="E1609" s="757"/>
      <c r="F1609" s="757"/>
      <c r="G1609" s="757"/>
      <c r="H1609" s="757"/>
      <c r="I1609" s="757"/>
    </row>
    <row r="1610" spans="1:9" ht="15.75" customHeight="1">
      <c r="A1610" s="963">
        <v>97951</v>
      </c>
      <c r="B1610" s="963" t="s">
        <v>4593</v>
      </c>
      <c r="C1610" s="964" t="s">
        <v>141</v>
      </c>
      <c r="D1610" s="965">
        <v>2441.96</v>
      </c>
      <c r="E1610" s="757"/>
      <c r="F1610" s="757"/>
      <c r="G1610" s="757"/>
      <c r="H1610" s="757"/>
      <c r="I1610" s="757"/>
    </row>
    <row r="1611" spans="1:9" ht="15.75" customHeight="1">
      <c r="A1611" s="963">
        <v>97952</v>
      </c>
      <c r="B1611" s="963" t="s">
        <v>4594</v>
      </c>
      <c r="C1611" s="964" t="s">
        <v>141</v>
      </c>
      <c r="D1611" s="966">
        <v>4223.1000000000004</v>
      </c>
      <c r="E1611" s="757"/>
      <c r="F1611" s="757"/>
      <c r="G1611" s="757"/>
      <c r="H1611" s="757"/>
      <c r="I1611" s="757"/>
    </row>
    <row r="1612" spans="1:9" ht="15.75" customHeight="1">
      <c r="A1612" s="963">
        <v>97953</v>
      </c>
      <c r="B1612" s="963" t="s">
        <v>4595</v>
      </c>
      <c r="C1612" s="964" t="s">
        <v>141</v>
      </c>
      <c r="D1612" s="965">
        <v>1183.53</v>
      </c>
      <c r="E1612" s="757"/>
      <c r="F1612" s="757"/>
      <c r="G1612" s="757"/>
      <c r="H1612" s="757"/>
      <c r="I1612" s="757"/>
    </row>
    <row r="1613" spans="1:9" ht="15.75" customHeight="1">
      <c r="A1613" s="963">
        <v>97955</v>
      </c>
      <c r="B1613" s="963" t="s">
        <v>4596</v>
      </c>
      <c r="C1613" s="964" t="s">
        <v>141</v>
      </c>
      <c r="D1613" s="966">
        <v>2581.33</v>
      </c>
      <c r="E1613" s="757"/>
      <c r="F1613" s="757"/>
      <c r="G1613" s="757"/>
      <c r="H1613" s="757"/>
      <c r="I1613" s="757"/>
    </row>
    <row r="1614" spans="1:9" ht="15.75" customHeight="1">
      <c r="A1614" s="963">
        <v>97956</v>
      </c>
      <c r="B1614" s="963" t="s">
        <v>4597</v>
      </c>
      <c r="C1614" s="964" t="s">
        <v>141</v>
      </c>
      <c r="D1614" s="966">
        <v>1220.6400000000001</v>
      </c>
      <c r="E1614" s="757"/>
      <c r="F1614" s="757"/>
      <c r="G1614" s="757"/>
      <c r="H1614" s="757"/>
      <c r="I1614" s="757"/>
    </row>
    <row r="1615" spans="1:9" ht="15.75" customHeight="1">
      <c r="A1615" s="963">
        <v>97957</v>
      </c>
      <c r="B1615" s="963" t="s">
        <v>4598</v>
      </c>
      <c r="C1615" s="964" t="s">
        <v>141</v>
      </c>
      <c r="D1615" s="965">
        <v>2174.84</v>
      </c>
      <c r="E1615" s="757"/>
      <c r="F1615" s="757"/>
      <c r="G1615" s="757"/>
      <c r="H1615" s="757"/>
      <c r="I1615" s="757"/>
    </row>
    <row r="1616" spans="1:9" ht="15.75" customHeight="1">
      <c r="A1616" s="963">
        <v>97961</v>
      </c>
      <c r="B1616" s="963" t="s">
        <v>4599</v>
      </c>
      <c r="C1616" s="964" t="s">
        <v>141</v>
      </c>
      <c r="D1616" s="966">
        <v>2030.74</v>
      </c>
      <c r="E1616" s="757"/>
      <c r="F1616" s="757"/>
      <c r="G1616" s="757"/>
      <c r="H1616" s="757"/>
      <c r="I1616" s="757"/>
    </row>
    <row r="1617" spans="1:9" ht="15.75" customHeight="1">
      <c r="A1617" s="963">
        <v>97973</v>
      </c>
      <c r="B1617" s="963" t="s">
        <v>4600</v>
      </c>
      <c r="C1617" s="964" t="s">
        <v>141</v>
      </c>
      <c r="D1617" s="966">
        <v>3813.44</v>
      </c>
      <c r="E1617" s="757"/>
      <c r="F1617" s="757"/>
      <c r="G1617" s="757"/>
      <c r="H1617" s="757"/>
      <c r="I1617" s="757"/>
    </row>
    <row r="1618" spans="1:9" ht="15.75" customHeight="1">
      <c r="A1618" s="963">
        <v>97974</v>
      </c>
      <c r="B1618" s="963" t="s">
        <v>4601</v>
      </c>
      <c r="C1618" s="964" t="s">
        <v>141</v>
      </c>
      <c r="D1618" s="965">
        <v>433.09</v>
      </c>
      <c r="E1618" s="757"/>
      <c r="F1618" s="757"/>
      <c r="G1618" s="757"/>
      <c r="H1618" s="757"/>
      <c r="I1618" s="757"/>
    </row>
    <row r="1619" spans="1:9" ht="15.75" customHeight="1">
      <c r="A1619" s="963">
        <v>97975</v>
      </c>
      <c r="B1619" s="963" t="s">
        <v>4602</v>
      </c>
      <c r="C1619" s="964" t="s">
        <v>141</v>
      </c>
      <c r="D1619" s="966">
        <v>566.65</v>
      </c>
      <c r="E1619" s="757"/>
      <c r="F1619" s="757"/>
      <c r="G1619" s="757"/>
      <c r="H1619" s="757"/>
      <c r="I1619" s="757"/>
    </row>
    <row r="1620" spans="1:9" ht="15.75" customHeight="1">
      <c r="A1620" s="963">
        <v>97976</v>
      </c>
      <c r="B1620" s="963" t="s">
        <v>4603</v>
      </c>
      <c r="C1620" s="964" t="s">
        <v>141</v>
      </c>
      <c r="D1620" s="966">
        <v>979.87</v>
      </c>
      <c r="E1620" s="757"/>
      <c r="F1620" s="757"/>
      <c r="G1620" s="757"/>
      <c r="H1620" s="757"/>
      <c r="I1620" s="757"/>
    </row>
    <row r="1621" spans="1:9" ht="15.75" customHeight="1">
      <c r="A1621" s="963">
        <v>97977</v>
      </c>
      <c r="B1621" s="963" t="s">
        <v>4604</v>
      </c>
      <c r="C1621" s="964" t="s">
        <v>141</v>
      </c>
      <c r="D1621" s="966">
        <v>1393.27</v>
      </c>
      <c r="E1621" s="757"/>
      <c r="F1621" s="757"/>
      <c r="G1621" s="757"/>
      <c r="H1621" s="757"/>
      <c r="I1621" s="757"/>
    </row>
    <row r="1622" spans="1:9" ht="15.75" customHeight="1">
      <c r="A1622" s="963">
        <v>97978</v>
      </c>
      <c r="B1622" s="963" t="s">
        <v>4605</v>
      </c>
      <c r="C1622" s="964" t="s">
        <v>141</v>
      </c>
      <c r="D1622" s="966">
        <v>840.61</v>
      </c>
      <c r="E1622" s="757"/>
      <c r="F1622" s="757"/>
      <c r="G1622" s="757"/>
      <c r="H1622" s="757"/>
      <c r="I1622" s="757"/>
    </row>
    <row r="1623" spans="1:9" ht="15.75" customHeight="1">
      <c r="A1623" s="963">
        <v>97980</v>
      </c>
      <c r="B1623" s="963" t="s">
        <v>4606</v>
      </c>
      <c r="C1623" s="964" t="s">
        <v>141</v>
      </c>
      <c r="D1623" s="966">
        <v>1786.78</v>
      </c>
      <c r="E1623" s="757"/>
      <c r="F1623" s="757"/>
      <c r="G1623" s="757"/>
      <c r="H1623" s="757"/>
      <c r="I1623" s="757"/>
    </row>
    <row r="1624" spans="1:9" ht="15.75" customHeight="1">
      <c r="A1624" s="963">
        <v>97981</v>
      </c>
      <c r="B1624" s="963" t="s">
        <v>4607</v>
      </c>
      <c r="C1624" s="964" t="s">
        <v>164</v>
      </c>
      <c r="D1624" s="966">
        <v>1014.49</v>
      </c>
      <c r="E1624" s="757"/>
      <c r="F1624" s="757"/>
      <c r="G1624" s="757"/>
      <c r="H1624" s="757"/>
      <c r="I1624" s="757"/>
    </row>
    <row r="1625" spans="1:9" ht="15.75" customHeight="1">
      <c r="A1625" s="963">
        <v>97983</v>
      </c>
      <c r="B1625" s="963" t="s">
        <v>4608</v>
      </c>
      <c r="C1625" s="964" t="s">
        <v>164</v>
      </c>
      <c r="D1625" s="966">
        <v>470.82</v>
      </c>
      <c r="E1625" s="757"/>
      <c r="F1625" s="757"/>
      <c r="G1625" s="757"/>
      <c r="H1625" s="757"/>
      <c r="I1625" s="757"/>
    </row>
    <row r="1626" spans="1:9" ht="15.75" customHeight="1">
      <c r="A1626" s="963">
        <v>97985</v>
      </c>
      <c r="B1626" s="963" t="s">
        <v>4609</v>
      </c>
      <c r="C1626" s="964" t="s">
        <v>164</v>
      </c>
      <c r="D1626" s="966">
        <v>1218.1300000000001</v>
      </c>
      <c r="E1626" s="757"/>
      <c r="F1626" s="757"/>
      <c r="G1626" s="757"/>
      <c r="H1626" s="757"/>
      <c r="I1626" s="757"/>
    </row>
    <row r="1627" spans="1:9" ht="15.75" customHeight="1">
      <c r="A1627" s="963">
        <v>97987</v>
      </c>
      <c r="B1627" s="963" t="s">
        <v>4610</v>
      </c>
      <c r="C1627" s="964" t="s">
        <v>164</v>
      </c>
      <c r="D1627" s="966">
        <v>627.41999999999996</v>
      </c>
      <c r="E1627" s="757"/>
      <c r="F1627" s="757"/>
      <c r="G1627" s="757"/>
      <c r="H1627" s="757"/>
      <c r="I1627" s="757"/>
    </row>
    <row r="1628" spans="1:9" ht="15.75" customHeight="1">
      <c r="A1628" s="963">
        <v>97988</v>
      </c>
      <c r="B1628" s="963" t="s">
        <v>4611</v>
      </c>
      <c r="C1628" s="964" t="s">
        <v>141</v>
      </c>
      <c r="D1628" s="965">
        <v>2625.53</v>
      </c>
      <c r="E1628" s="757"/>
      <c r="F1628" s="757"/>
      <c r="G1628" s="757"/>
      <c r="H1628" s="757"/>
      <c r="I1628" s="757"/>
    </row>
    <row r="1629" spans="1:9" ht="15.75" customHeight="1">
      <c r="A1629" s="963">
        <v>97989</v>
      </c>
      <c r="B1629" s="963" t="s">
        <v>4612</v>
      </c>
      <c r="C1629" s="964" t="s">
        <v>164</v>
      </c>
      <c r="D1629" s="966">
        <v>1421.69</v>
      </c>
      <c r="E1629" s="757"/>
      <c r="F1629" s="757"/>
      <c r="G1629" s="757"/>
      <c r="H1629" s="757"/>
      <c r="I1629" s="757"/>
    </row>
    <row r="1630" spans="1:9" ht="15.75" customHeight="1">
      <c r="A1630" s="963">
        <v>97991</v>
      </c>
      <c r="B1630" s="963" t="s">
        <v>4613</v>
      </c>
      <c r="C1630" s="964" t="s">
        <v>164</v>
      </c>
      <c r="D1630" s="966">
        <v>860.72</v>
      </c>
      <c r="E1630" s="757"/>
      <c r="F1630" s="757"/>
      <c r="G1630" s="757"/>
      <c r="H1630" s="757"/>
      <c r="I1630" s="757"/>
    </row>
    <row r="1631" spans="1:9" ht="15.75" customHeight="1">
      <c r="A1631" s="963">
        <v>97992</v>
      </c>
      <c r="B1631" s="963" t="s">
        <v>4614</v>
      </c>
      <c r="C1631" s="964" t="s">
        <v>141</v>
      </c>
      <c r="D1631" s="966">
        <v>3374.32</v>
      </c>
      <c r="E1631" s="757"/>
      <c r="F1631" s="757"/>
      <c r="G1631" s="757"/>
      <c r="H1631" s="757"/>
      <c r="I1631" s="757"/>
    </row>
    <row r="1632" spans="1:9" ht="15.75" customHeight="1">
      <c r="A1632" s="963">
        <v>97993</v>
      </c>
      <c r="B1632" s="963" t="s">
        <v>4615</v>
      </c>
      <c r="C1632" s="964" t="s">
        <v>164</v>
      </c>
      <c r="D1632" s="966">
        <v>1727.15</v>
      </c>
      <c r="E1632" s="757"/>
      <c r="F1632" s="757"/>
      <c r="G1632" s="757"/>
      <c r="H1632" s="757"/>
      <c r="I1632" s="757"/>
    </row>
    <row r="1633" spans="1:9" ht="15.75" customHeight="1">
      <c r="A1633" s="963">
        <v>97994</v>
      </c>
      <c r="B1633" s="963" t="s">
        <v>4616</v>
      </c>
      <c r="C1633" s="964" t="s">
        <v>141</v>
      </c>
      <c r="D1633" s="966">
        <v>2267.29</v>
      </c>
      <c r="E1633" s="757"/>
      <c r="F1633" s="757"/>
      <c r="G1633" s="757"/>
      <c r="H1633" s="757"/>
      <c r="I1633" s="757"/>
    </row>
    <row r="1634" spans="1:9" ht="15.75" customHeight="1">
      <c r="A1634" s="963">
        <v>97995</v>
      </c>
      <c r="B1634" s="963" t="s">
        <v>4617</v>
      </c>
      <c r="C1634" s="964" t="s">
        <v>164</v>
      </c>
      <c r="D1634" s="966">
        <v>1101.33</v>
      </c>
      <c r="E1634" s="757"/>
      <c r="F1634" s="757"/>
      <c r="G1634" s="757"/>
      <c r="H1634" s="757"/>
      <c r="I1634" s="757"/>
    </row>
    <row r="1635" spans="1:9" ht="15.75" customHeight="1">
      <c r="A1635" s="963">
        <v>97996</v>
      </c>
      <c r="B1635" s="963" t="s">
        <v>4618</v>
      </c>
      <c r="C1635" s="964" t="s">
        <v>141</v>
      </c>
      <c r="D1635" s="966">
        <v>2875.01</v>
      </c>
      <c r="E1635" s="757"/>
      <c r="F1635" s="757"/>
      <c r="G1635" s="757"/>
      <c r="H1635" s="757"/>
      <c r="I1635" s="757"/>
    </row>
    <row r="1636" spans="1:9" ht="15.75" customHeight="1">
      <c r="A1636" s="963">
        <v>97997</v>
      </c>
      <c r="B1636" s="963" t="s">
        <v>4619</v>
      </c>
      <c r="C1636" s="964" t="s">
        <v>164</v>
      </c>
      <c r="D1636" s="966">
        <v>1315.32</v>
      </c>
      <c r="E1636" s="757"/>
      <c r="F1636" s="757"/>
      <c r="G1636" s="757"/>
      <c r="H1636" s="757"/>
      <c r="I1636" s="757"/>
    </row>
    <row r="1637" spans="1:9" ht="15.75" customHeight="1">
      <c r="A1637" s="963">
        <v>97999</v>
      </c>
      <c r="B1637" s="963" t="s">
        <v>4620</v>
      </c>
      <c r="C1637" s="964" t="s">
        <v>164</v>
      </c>
      <c r="D1637" s="966">
        <v>1529.37</v>
      </c>
      <c r="E1637" s="757"/>
      <c r="F1637" s="757"/>
      <c r="G1637" s="757"/>
      <c r="H1637" s="757"/>
      <c r="I1637" s="757"/>
    </row>
    <row r="1638" spans="1:9" ht="15.75" customHeight="1">
      <c r="A1638" s="963">
        <v>98001</v>
      </c>
      <c r="B1638" s="963" t="s">
        <v>4621</v>
      </c>
      <c r="C1638" s="964" t="s">
        <v>164</v>
      </c>
      <c r="D1638" s="966">
        <v>1743.34</v>
      </c>
      <c r="E1638" s="757"/>
      <c r="F1638" s="757"/>
      <c r="G1638" s="757"/>
      <c r="H1638" s="757"/>
      <c r="I1638" s="757"/>
    </row>
    <row r="1639" spans="1:9" ht="15.75" customHeight="1">
      <c r="A1639" s="963">
        <v>98002</v>
      </c>
      <c r="B1639" s="963" t="s">
        <v>4622</v>
      </c>
      <c r="C1639" s="964" t="s">
        <v>141</v>
      </c>
      <c r="D1639" s="966">
        <v>4731.01</v>
      </c>
      <c r="E1639" s="757"/>
      <c r="F1639" s="757"/>
      <c r="G1639" s="757"/>
      <c r="H1639" s="757"/>
      <c r="I1639" s="757"/>
    </row>
    <row r="1640" spans="1:9" ht="15.75" customHeight="1">
      <c r="A1640" s="963">
        <v>98003</v>
      </c>
      <c r="B1640" s="963" t="s">
        <v>4623</v>
      </c>
      <c r="C1640" s="964" t="s">
        <v>164</v>
      </c>
      <c r="D1640" s="966">
        <v>1957.39</v>
      </c>
      <c r="E1640" s="757"/>
      <c r="F1640" s="757"/>
      <c r="G1640" s="757"/>
      <c r="H1640" s="757"/>
      <c r="I1640" s="757"/>
    </row>
    <row r="1641" spans="1:9" ht="15.75" customHeight="1">
      <c r="A1641" s="963">
        <v>98005</v>
      </c>
      <c r="B1641" s="963" t="s">
        <v>4624</v>
      </c>
      <c r="C1641" s="964" t="s">
        <v>164</v>
      </c>
      <c r="D1641" s="966">
        <v>2171.4499999999998</v>
      </c>
      <c r="E1641" s="757"/>
      <c r="F1641" s="757"/>
      <c r="G1641" s="757"/>
      <c r="H1641" s="757"/>
      <c r="I1641" s="757"/>
    </row>
    <row r="1642" spans="1:9" ht="15.75" customHeight="1">
      <c r="A1642" s="963">
        <v>98006</v>
      </c>
      <c r="B1642" s="963" t="s">
        <v>4625</v>
      </c>
      <c r="C1642" s="964" t="s">
        <v>141</v>
      </c>
      <c r="D1642" s="966">
        <v>5954.73</v>
      </c>
      <c r="E1642" s="757"/>
      <c r="F1642" s="757"/>
      <c r="G1642" s="757"/>
      <c r="H1642" s="757"/>
      <c r="I1642" s="757"/>
    </row>
    <row r="1643" spans="1:9" ht="15.75" customHeight="1">
      <c r="A1643" s="963">
        <v>98007</v>
      </c>
      <c r="B1643" s="963" t="s">
        <v>4626</v>
      </c>
      <c r="C1643" s="964" t="s">
        <v>164</v>
      </c>
      <c r="D1643" s="966">
        <v>2385.44</v>
      </c>
      <c r="E1643" s="757"/>
      <c r="F1643" s="757"/>
      <c r="G1643" s="757"/>
      <c r="H1643" s="757"/>
      <c r="I1643" s="757"/>
    </row>
    <row r="1644" spans="1:9" ht="15.75" customHeight="1">
      <c r="A1644" s="963">
        <v>98008</v>
      </c>
      <c r="B1644" s="963" t="s">
        <v>4627</v>
      </c>
      <c r="C1644" s="964" t="s">
        <v>141</v>
      </c>
      <c r="D1644" s="966">
        <v>3579.37</v>
      </c>
      <c r="E1644" s="757"/>
      <c r="F1644" s="757"/>
      <c r="G1644" s="757"/>
      <c r="H1644" s="757"/>
      <c r="I1644" s="757"/>
    </row>
    <row r="1645" spans="1:9" ht="15.75" customHeight="1">
      <c r="A1645" s="963">
        <v>98009</v>
      </c>
      <c r="B1645" s="963" t="s">
        <v>4628</v>
      </c>
      <c r="C1645" s="964" t="s">
        <v>164</v>
      </c>
      <c r="D1645" s="966">
        <v>1529.37</v>
      </c>
      <c r="E1645" s="757"/>
      <c r="F1645" s="757"/>
      <c r="G1645" s="757"/>
      <c r="H1645" s="757"/>
      <c r="I1645" s="757"/>
    </row>
    <row r="1646" spans="1:9" ht="15.75" customHeight="1">
      <c r="A1646" s="963">
        <v>98010</v>
      </c>
      <c r="B1646" s="963" t="s">
        <v>4629</v>
      </c>
      <c r="C1646" s="964" t="s">
        <v>141</v>
      </c>
      <c r="D1646" s="966">
        <v>4379.46</v>
      </c>
      <c r="E1646" s="757"/>
      <c r="F1646" s="757"/>
      <c r="G1646" s="757"/>
      <c r="H1646" s="757"/>
      <c r="I1646" s="757"/>
    </row>
    <row r="1647" spans="1:9" ht="15.75" customHeight="1">
      <c r="A1647" s="963">
        <v>98011</v>
      </c>
      <c r="B1647" s="963" t="s">
        <v>4630</v>
      </c>
      <c r="C1647" s="964" t="s">
        <v>164</v>
      </c>
      <c r="D1647" s="966">
        <v>1743.34</v>
      </c>
      <c r="E1647" s="757"/>
      <c r="F1647" s="757"/>
      <c r="G1647" s="757"/>
      <c r="H1647" s="757"/>
      <c r="I1647" s="757"/>
    </row>
    <row r="1648" spans="1:9" ht="15.75" customHeight="1">
      <c r="A1648" s="963">
        <v>98012</v>
      </c>
      <c r="B1648" s="963" t="s">
        <v>4631</v>
      </c>
      <c r="C1648" s="964" t="s">
        <v>141</v>
      </c>
      <c r="D1648" s="966">
        <v>5153.43</v>
      </c>
      <c r="E1648" s="757"/>
      <c r="F1648" s="757"/>
      <c r="G1648" s="757"/>
      <c r="H1648" s="757"/>
      <c r="I1648" s="757"/>
    </row>
    <row r="1649" spans="1:9" ht="15.75" customHeight="1">
      <c r="A1649" s="963">
        <v>98013</v>
      </c>
      <c r="B1649" s="963" t="s">
        <v>4632</v>
      </c>
      <c r="C1649" s="964" t="s">
        <v>164</v>
      </c>
      <c r="D1649" s="966">
        <v>1957.39</v>
      </c>
      <c r="E1649" s="757"/>
      <c r="F1649" s="757"/>
      <c r="G1649" s="757"/>
      <c r="H1649" s="757"/>
      <c r="I1649" s="757"/>
    </row>
    <row r="1650" spans="1:9" ht="15.75" customHeight="1">
      <c r="A1650" s="963">
        <v>98014</v>
      </c>
      <c r="B1650" s="963" t="s">
        <v>4633</v>
      </c>
      <c r="C1650" s="964" t="s">
        <v>141</v>
      </c>
      <c r="D1650" s="966">
        <v>5927.37</v>
      </c>
      <c r="E1650" s="757"/>
      <c r="F1650" s="757"/>
      <c r="G1650" s="757"/>
      <c r="H1650" s="757"/>
      <c r="I1650" s="757"/>
    </row>
    <row r="1651" spans="1:9" ht="15.75" customHeight="1">
      <c r="A1651" s="963">
        <v>98015</v>
      </c>
      <c r="B1651" s="963" t="s">
        <v>4634</v>
      </c>
      <c r="C1651" s="964" t="s">
        <v>164</v>
      </c>
      <c r="D1651" s="966">
        <v>2171.4499999999998</v>
      </c>
      <c r="E1651" s="757"/>
      <c r="F1651" s="757"/>
      <c r="G1651" s="757"/>
      <c r="H1651" s="757"/>
      <c r="I1651" s="757"/>
    </row>
    <row r="1652" spans="1:9" ht="15.75" customHeight="1">
      <c r="A1652" s="963">
        <v>98016</v>
      </c>
      <c r="B1652" s="963" t="s">
        <v>4635</v>
      </c>
      <c r="C1652" s="964" t="s">
        <v>141</v>
      </c>
      <c r="D1652" s="966">
        <v>6701.43</v>
      </c>
      <c r="E1652" s="757"/>
      <c r="F1652" s="757"/>
      <c r="G1652" s="757"/>
      <c r="H1652" s="757"/>
      <c r="I1652" s="757"/>
    </row>
    <row r="1653" spans="1:9" ht="15.75" customHeight="1">
      <c r="A1653" s="963">
        <v>98017</v>
      </c>
      <c r="B1653" s="963" t="s">
        <v>4636</v>
      </c>
      <c r="C1653" s="964" t="s">
        <v>164</v>
      </c>
      <c r="D1653" s="966">
        <v>2385.44</v>
      </c>
      <c r="E1653" s="757"/>
      <c r="F1653" s="757"/>
      <c r="G1653" s="757"/>
      <c r="H1653" s="757"/>
      <c r="I1653" s="757"/>
    </row>
    <row r="1654" spans="1:9" ht="15.75" customHeight="1">
      <c r="A1654" s="963">
        <v>98018</v>
      </c>
      <c r="B1654" s="963" t="s">
        <v>4637</v>
      </c>
      <c r="C1654" s="964" t="s">
        <v>141</v>
      </c>
      <c r="D1654" s="966">
        <v>7475.36</v>
      </c>
      <c r="E1654" s="757"/>
      <c r="F1654" s="757"/>
      <c r="G1654" s="757"/>
      <c r="H1654" s="757"/>
      <c r="I1654" s="757"/>
    </row>
    <row r="1655" spans="1:9" ht="15.75" customHeight="1">
      <c r="A1655" s="963">
        <v>98019</v>
      </c>
      <c r="B1655" s="963" t="s">
        <v>4638</v>
      </c>
      <c r="C1655" s="964" t="s">
        <v>164</v>
      </c>
      <c r="D1655" s="966">
        <v>2620.46</v>
      </c>
      <c r="E1655" s="757"/>
      <c r="F1655" s="757"/>
      <c r="G1655" s="757"/>
      <c r="H1655" s="757"/>
      <c r="I1655" s="757"/>
    </row>
    <row r="1656" spans="1:9" ht="15.75" customHeight="1">
      <c r="A1656" s="963">
        <v>98020</v>
      </c>
      <c r="B1656" s="963" t="s">
        <v>4639</v>
      </c>
      <c r="C1656" s="964" t="s">
        <v>141</v>
      </c>
      <c r="D1656" s="965">
        <v>5301.72</v>
      </c>
      <c r="E1656" s="757"/>
      <c r="F1656" s="757"/>
      <c r="G1656" s="757"/>
      <c r="H1656" s="757"/>
      <c r="I1656" s="757"/>
    </row>
    <row r="1657" spans="1:9" ht="15.75" customHeight="1">
      <c r="A1657" s="963">
        <v>98021</v>
      </c>
      <c r="B1657" s="963" t="s">
        <v>4640</v>
      </c>
      <c r="C1657" s="964" t="s">
        <v>164</v>
      </c>
      <c r="D1657" s="965">
        <v>1978.46</v>
      </c>
      <c r="E1657" s="757"/>
      <c r="F1657" s="757"/>
      <c r="G1657" s="757"/>
      <c r="H1657" s="757"/>
      <c r="I1657" s="757"/>
    </row>
    <row r="1658" spans="1:9" ht="15.75" customHeight="1">
      <c r="A1658" s="963">
        <v>98022</v>
      </c>
      <c r="B1658" s="963" t="s">
        <v>4641</v>
      </c>
      <c r="C1658" s="964" t="s">
        <v>141</v>
      </c>
      <c r="D1658" s="966">
        <v>6225.37</v>
      </c>
      <c r="E1658" s="757"/>
      <c r="F1658" s="757"/>
      <c r="G1658" s="757"/>
      <c r="H1658" s="757"/>
      <c r="I1658" s="757"/>
    </row>
    <row r="1659" spans="1:9" ht="15.75" customHeight="1">
      <c r="A1659" s="963">
        <v>98023</v>
      </c>
      <c r="B1659" s="963" t="s">
        <v>4642</v>
      </c>
      <c r="C1659" s="964" t="s">
        <v>164</v>
      </c>
      <c r="D1659" s="966">
        <v>2192.44</v>
      </c>
      <c r="E1659" s="757"/>
      <c r="F1659" s="757"/>
      <c r="G1659" s="757"/>
      <c r="H1659" s="757"/>
      <c r="I1659" s="757"/>
    </row>
    <row r="1660" spans="1:9" ht="15.75" customHeight="1">
      <c r="A1660" s="963">
        <v>98024</v>
      </c>
      <c r="B1660" s="963" t="s">
        <v>4643</v>
      </c>
      <c r="C1660" s="964" t="s">
        <v>141</v>
      </c>
      <c r="D1660" s="966">
        <v>7206.83</v>
      </c>
      <c r="E1660" s="757"/>
      <c r="F1660" s="757"/>
      <c r="G1660" s="757"/>
      <c r="H1660" s="757"/>
      <c r="I1660" s="757"/>
    </row>
    <row r="1661" spans="1:9" ht="15.75" customHeight="1">
      <c r="A1661" s="963">
        <v>98025</v>
      </c>
      <c r="B1661" s="963" t="s">
        <v>4644</v>
      </c>
      <c r="C1661" s="964" t="s">
        <v>164</v>
      </c>
      <c r="D1661" s="966">
        <v>2406.5</v>
      </c>
      <c r="E1661" s="757"/>
      <c r="F1661" s="757"/>
      <c r="G1661" s="757"/>
      <c r="H1661" s="757"/>
      <c r="I1661" s="757"/>
    </row>
    <row r="1662" spans="1:9" ht="15.75" customHeight="1">
      <c r="A1662" s="963">
        <v>98026</v>
      </c>
      <c r="B1662" s="963" t="s">
        <v>4645</v>
      </c>
      <c r="C1662" s="964" t="s">
        <v>141</v>
      </c>
      <c r="D1662" s="966">
        <v>8137.81</v>
      </c>
      <c r="E1662" s="757"/>
      <c r="F1662" s="757"/>
      <c r="G1662" s="757"/>
      <c r="H1662" s="757"/>
      <c r="I1662" s="757"/>
    </row>
    <row r="1663" spans="1:9" ht="15.75" customHeight="1">
      <c r="A1663" s="963">
        <v>98027</v>
      </c>
      <c r="B1663" s="963" t="s">
        <v>4646</v>
      </c>
      <c r="C1663" s="964" t="s">
        <v>164</v>
      </c>
      <c r="D1663" s="966">
        <v>2620.46</v>
      </c>
      <c r="E1663" s="757"/>
      <c r="F1663" s="757"/>
      <c r="G1663" s="757"/>
      <c r="H1663" s="757"/>
      <c r="I1663" s="757"/>
    </row>
    <row r="1664" spans="1:9" ht="15.75" customHeight="1">
      <c r="A1664" s="963">
        <v>98028</v>
      </c>
      <c r="B1664" s="963" t="s">
        <v>4647</v>
      </c>
      <c r="C1664" s="964" t="s">
        <v>141</v>
      </c>
      <c r="D1664" s="966">
        <v>9068.81</v>
      </c>
      <c r="E1664" s="757"/>
      <c r="F1664" s="757"/>
      <c r="G1664" s="757"/>
      <c r="H1664" s="757"/>
      <c r="I1664" s="757"/>
    </row>
    <row r="1665" spans="1:9" ht="15.75" customHeight="1">
      <c r="A1665" s="963">
        <v>98029</v>
      </c>
      <c r="B1665" s="963" t="s">
        <v>4648</v>
      </c>
      <c r="C1665" s="964" t="s">
        <v>164</v>
      </c>
      <c r="D1665" s="966">
        <v>2838.81</v>
      </c>
      <c r="E1665" s="757"/>
      <c r="F1665" s="757"/>
      <c r="G1665" s="757"/>
      <c r="H1665" s="757"/>
      <c r="I1665" s="757"/>
    </row>
    <row r="1666" spans="1:9" ht="15.75" customHeight="1">
      <c r="A1666" s="963">
        <v>98030</v>
      </c>
      <c r="B1666" s="963" t="s">
        <v>4649</v>
      </c>
      <c r="C1666" s="964" t="s">
        <v>141</v>
      </c>
      <c r="D1666" s="966">
        <v>7402.99</v>
      </c>
      <c r="E1666" s="757"/>
      <c r="F1666" s="757"/>
      <c r="G1666" s="757"/>
      <c r="H1666" s="757"/>
      <c r="I1666" s="757"/>
    </row>
    <row r="1667" spans="1:9" ht="15.75" customHeight="1">
      <c r="A1667" s="963">
        <v>98031</v>
      </c>
      <c r="B1667" s="963" t="s">
        <v>4650</v>
      </c>
      <c r="C1667" s="964" t="s">
        <v>164</v>
      </c>
      <c r="D1667" s="966">
        <v>2410.88</v>
      </c>
      <c r="E1667" s="757"/>
      <c r="F1667" s="757"/>
      <c r="G1667" s="757"/>
      <c r="H1667" s="757"/>
      <c r="I1667" s="757"/>
    </row>
    <row r="1668" spans="1:9" ht="15.75" customHeight="1">
      <c r="A1668" s="963">
        <v>98032</v>
      </c>
      <c r="B1668" s="963" t="s">
        <v>4651</v>
      </c>
      <c r="C1668" s="964" t="s">
        <v>141</v>
      </c>
      <c r="D1668" s="965">
        <v>8531.4699999999993</v>
      </c>
      <c r="E1668" s="757"/>
      <c r="F1668" s="757"/>
      <c r="G1668" s="757"/>
      <c r="H1668" s="757"/>
      <c r="I1668" s="757"/>
    </row>
    <row r="1669" spans="1:9" ht="15.75" customHeight="1">
      <c r="A1669" s="963">
        <v>98033</v>
      </c>
      <c r="B1669" s="963" t="s">
        <v>4652</v>
      </c>
      <c r="C1669" s="964" t="s">
        <v>164</v>
      </c>
      <c r="D1669" s="965">
        <v>2624.85</v>
      </c>
      <c r="E1669" s="757"/>
      <c r="F1669" s="757"/>
      <c r="G1669" s="757"/>
      <c r="H1669" s="757"/>
      <c r="I1669" s="757"/>
    </row>
    <row r="1670" spans="1:9" ht="15.75" customHeight="1">
      <c r="A1670" s="963">
        <v>98034</v>
      </c>
      <c r="B1670" s="963" t="s">
        <v>4653</v>
      </c>
      <c r="C1670" s="964" t="s">
        <v>141</v>
      </c>
      <c r="D1670" s="965">
        <v>9659.93</v>
      </c>
      <c r="E1670" s="757"/>
      <c r="F1670" s="757"/>
      <c r="G1670" s="757"/>
      <c r="H1670" s="757"/>
      <c r="I1670" s="757"/>
    </row>
    <row r="1671" spans="1:9" ht="15.75" customHeight="1">
      <c r="A1671" s="963">
        <v>98035</v>
      </c>
      <c r="B1671" s="963" t="s">
        <v>4654</v>
      </c>
      <c r="C1671" s="964" t="s">
        <v>164</v>
      </c>
      <c r="D1671" s="966">
        <v>2838.81</v>
      </c>
      <c r="E1671" s="757"/>
      <c r="F1671" s="757"/>
      <c r="G1671" s="757"/>
      <c r="H1671" s="757"/>
      <c r="I1671" s="757"/>
    </row>
    <row r="1672" spans="1:9" ht="15.75" customHeight="1">
      <c r="A1672" s="963">
        <v>98036</v>
      </c>
      <c r="B1672" s="963" t="s">
        <v>4655</v>
      </c>
      <c r="C1672" s="964" t="s">
        <v>141</v>
      </c>
      <c r="D1672" s="966">
        <v>10788.39</v>
      </c>
      <c r="E1672" s="757"/>
      <c r="F1672" s="757"/>
      <c r="G1672" s="757"/>
      <c r="H1672" s="757"/>
      <c r="I1672" s="757"/>
    </row>
    <row r="1673" spans="1:9" ht="15.75" customHeight="1">
      <c r="A1673" s="963">
        <v>98037</v>
      </c>
      <c r="B1673" s="963" t="s">
        <v>4656</v>
      </c>
      <c r="C1673" s="964" t="s">
        <v>164</v>
      </c>
      <c r="D1673" s="966">
        <v>3057.18</v>
      </c>
      <c r="E1673" s="757"/>
      <c r="F1673" s="757"/>
      <c r="G1673" s="757"/>
      <c r="H1673" s="757"/>
      <c r="I1673" s="757"/>
    </row>
    <row r="1674" spans="1:9" ht="15.75" customHeight="1">
      <c r="A1674" s="963">
        <v>98038</v>
      </c>
      <c r="B1674" s="963" t="s">
        <v>4657</v>
      </c>
      <c r="C1674" s="964" t="s">
        <v>141</v>
      </c>
      <c r="D1674" s="966">
        <v>9872.5300000000007</v>
      </c>
      <c r="E1674" s="757"/>
      <c r="F1674" s="757"/>
      <c r="G1674" s="757"/>
      <c r="H1674" s="757"/>
      <c r="I1674" s="757"/>
    </row>
    <row r="1675" spans="1:9" ht="15.75" customHeight="1">
      <c r="A1675" s="963">
        <v>98039</v>
      </c>
      <c r="B1675" s="963" t="s">
        <v>4658</v>
      </c>
      <c r="C1675" s="964" t="s">
        <v>164</v>
      </c>
      <c r="D1675" s="966">
        <v>2843.21</v>
      </c>
      <c r="E1675" s="757"/>
      <c r="F1675" s="757"/>
      <c r="G1675" s="757"/>
      <c r="H1675" s="757"/>
      <c r="I1675" s="757"/>
    </row>
    <row r="1676" spans="1:9" ht="15.75" customHeight="1">
      <c r="A1676" s="963">
        <v>98040</v>
      </c>
      <c r="B1676" s="963" t="s">
        <v>4659</v>
      </c>
      <c r="C1676" s="964" t="s">
        <v>141</v>
      </c>
      <c r="D1676" s="965">
        <v>11173.24</v>
      </c>
      <c r="E1676" s="757"/>
      <c r="F1676" s="757"/>
      <c r="G1676" s="757"/>
      <c r="H1676" s="757"/>
      <c r="I1676" s="757"/>
    </row>
    <row r="1677" spans="1:9" ht="15.75" customHeight="1">
      <c r="A1677" s="963">
        <v>98041</v>
      </c>
      <c r="B1677" s="963" t="s">
        <v>4660</v>
      </c>
      <c r="C1677" s="964" t="s">
        <v>164</v>
      </c>
      <c r="D1677" s="965">
        <v>3057.18</v>
      </c>
      <c r="E1677" s="757"/>
      <c r="F1677" s="757"/>
      <c r="G1677" s="757"/>
      <c r="H1677" s="757"/>
      <c r="I1677" s="757"/>
    </row>
    <row r="1678" spans="1:9" ht="15.75" customHeight="1">
      <c r="A1678" s="963">
        <v>98042</v>
      </c>
      <c r="B1678" s="963" t="s">
        <v>4661</v>
      </c>
      <c r="C1678" s="964" t="s">
        <v>141</v>
      </c>
      <c r="D1678" s="965">
        <v>12473.98</v>
      </c>
      <c r="E1678" s="757"/>
      <c r="F1678" s="757"/>
      <c r="G1678" s="757"/>
      <c r="H1678" s="757"/>
      <c r="I1678" s="757"/>
    </row>
    <row r="1679" spans="1:9" ht="15.75" customHeight="1">
      <c r="A1679" s="963">
        <v>98043</v>
      </c>
      <c r="B1679" s="963" t="s">
        <v>4662</v>
      </c>
      <c r="C1679" s="964" t="s">
        <v>164</v>
      </c>
      <c r="D1679" s="965">
        <v>3275.62</v>
      </c>
      <c r="E1679" s="757"/>
      <c r="F1679" s="757"/>
      <c r="G1679" s="757"/>
      <c r="H1679" s="757"/>
      <c r="I1679" s="757"/>
    </row>
    <row r="1680" spans="1:9" ht="15.75" customHeight="1">
      <c r="A1680" s="963">
        <v>98044</v>
      </c>
      <c r="B1680" s="963" t="s">
        <v>4663</v>
      </c>
      <c r="C1680" s="964" t="s">
        <v>141</v>
      </c>
      <c r="D1680" s="965">
        <v>12686.67</v>
      </c>
      <c r="E1680" s="757"/>
      <c r="F1680" s="757"/>
      <c r="G1680" s="757"/>
      <c r="H1680" s="757"/>
      <c r="I1680" s="757"/>
    </row>
    <row r="1681" spans="1:9" ht="15.75" customHeight="1">
      <c r="A1681" s="963">
        <v>98045</v>
      </c>
      <c r="B1681" s="963" t="s">
        <v>4664</v>
      </c>
      <c r="C1681" s="964" t="s">
        <v>164</v>
      </c>
      <c r="D1681" s="965">
        <v>3275.62</v>
      </c>
      <c r="E1681" s="757"/>
      <c r="F1681" s="757"/>
      <c r="G1681" s="757"/>
      <c r="H1681" s="757"/>
      <c r="I1681" s="757"/>
    </row>
    <row r="1682" spans="1:9" ht="15.75" customHeight="1">
      <c r="A1682" s="963">
        <v>98046</v>
      </c>
      <c r="B1682" s="963" t="s">
        <v>4665</v>
      </c>
      <c r="C1682" s="964" t="s">
        <v>141</v>
      </c>
      <c r="D1682" s="965">
        <v>14159.5</v>
      </c>
      <c r="E1682" s="757"/>
      <c r="F1682" s="757"/>
      <c r="G1682" s="757"/>
      <c r="H1682" s="757"/>
      <c r="I1682" s="757"/>
    </row>
    <row r="1683" spans="1:9" ht="15.75" customHeight="1">
      <c r="A1683" s="963">
        <v>98047</v>
      </c>
      <c r="B1683" s="963" t="s">
        <v>4666</v>
      </c>
      <c r="C1683" s="964" t="s">
        <v>164</v>
      </c>
      <c r="D1683" s="965">
        <v>3493.99</v>
      </c>
      <c r="E1683" s="757"/>
      <c r="F1683" s="757"/>
      <c r="G1683" s="757"/>
      <c r="H1683" s="757"/>
      <c r="I1683" s="757"/>
    </row>
    <row r="1684" spans="1:9" ht="15.75" customHeight="1">
      <c r="A1684" s="963">
        <v>98048</v>
      </c>
      <c r="B1684" s="963" t="s">
        <v>4667</v>
      </c>
      <c r="C1684" s="964" t="s">
        <v>141</v>
      </c>
      <c r="D1684" s="965">
        <v>15845.1</v>
      </c>
      <c r="E1684" s="757"/>
      <c r="F1684" s="757"/>
      <c r="G1684" s="757"/>
      <c r="H1684" s="757"/>
      <c r="I1684" s="757"/>
    </row>
    <row r="1685" spans="1:9" ht="15.75" customHeight="1">
      <c r="A1685" s="963">
        <v>98049</v>
      </c>
      <c r="B1685" s="963" t="s">
        <v>4668</v>
      </c>
      <c r="C1685" s="964" t="s">
        <v>164</v>
      </c>
      <c r="D1685" s="965">
        <v>3669.47</v>
      </c>
      <c r="E1685" s="757"/>
      <c r="F1685" s="757"/>
      <c r="G1685" s="757"/>
      <c r="H1685" s="757"/>
      <c r="I1685" s="757"/>
    </row>
    <row r="1686" spans="1:9" ht="15.75" customHeight="1">
      <c r="A1686" s="963">
        <v>98050</v>
      </c>
      <c r="B1686" s="963" t="s">
        <v>4669</v>
      </c>
      <c r="C1686" s="964" t="s">
        <v>164</v>
      </c>
      <c r="D1686" s="965">
        <v>260.47000000000003</v>
      </c>
      <c r="E1686" s="757"/>
      <c r="F1686" s="757"/>
      <c r="G1686" s="757"/>
      <c r="H1686" s="757"/>
      <c r="I1686" s="757"/>
    </row>
    <row r="1687" spans="1:9" ht="15.75" customHeight="1">
      <c r="A1687" s="963">
        <v>98051</v>
      </c>
      <c r="B1687" s="963" t="s">
        <v>4670</v>
      </c>
      <c r="C1687" s="964" t="s">
        <v>164</v>
      </c>
      <c r="D1687" s="965">
        <v>816.62</v>
      </c>
      <c r="E1687" s="757"/>
      <c r="F1687" s="757"/>
      <c r="G1687" s="757"/>
      <c r="H1687" s="757"/>
      <c r="I1687" s="757"/>
    </row>
    <row r="1688" spans="1:9" ht="15.75" customHeight="1">
      <c r="A1688" s="963">
        <v>98405</v>
      </c>
      <c r="B1688" s="963" t="s">
        <v>4671</v>
      </c>
      <c r="C1688" s="964" t="s">
        <v>141</v>
      </c>
      <c r="D1688" s="965">
        <v>2204.65</v>
      </c>
      <c r="E1688" s="757"/>
      <c r="F1688" s="757"/>
      <c r="G1688" s="757"/>
      <c r="H1688" s="757"/>
      <c r="I1688" s="757"/>
    </row>
    <row r="1689" spans="1:9" ht="15.75" customHeight="1">
      <c r="A1689" s="963">
        <v>98406</v>
      </c>
      <c r="B1689" s="963" t="s">
        <v>4672</v>
      </c>
      <c r="C1689" s="964" t="s">
        <v>141</v>
      </c>
      <c r="D1689" s="965">
        <v>5342.84</v>
      </c>
      <c r="E1689" s="757"/>
      <c r="F1689" s="757"/>
      <c r="G1689" s="757"/>
      <c r="H1689" s="757"/>
      <c r="I1689" s="757"/>
    </row>
    <row r="1690" spans="1:9" ht="15.75" customHeight="1">
      <c r="A1690" s="963">
        <v>98407</v>
      </c>
      <c r="B1690" s="963" t="s">
        <v>4673</v>
      </c>
      <c r="C1690" s="964" t="s">
        <v>141</v>
      </c>
      <c r="D1690" s="965">
        <v>3482.66</v>
      </c>
      <c r="E1690" s="757"/>
      <c r="F1690" s="757"/>
      <c r="G1690" s="757"/>
      <c r="H1690" s="757"/>
      <c r="I1690" s="757"/>
    </row>
    <row r="1691" spans="1:9" ht="15.75" customHeight="1">
      <c r="A1691" s="963">
        <v>98408</v>
      </c>
      <c r="B1691" s="963" t="s">
        <v>4674</v>
      </c>
      <c r="C1691" s="964" t="s">
        <v>141</v>
      </c>
      <c r="D1691" s="965">
        <v>4090.37</v>
      </c>
      <c r="E1691" s="757"/>
      <c r="F1691" s="757"/>
      <c r="G1691" s="757"/>
      <c r="H1691" s="757"/>
      <c r="I1691" s="757"/>
    </row>
    <row r="1692" spans="1:9" ht="15.75" customHeight="1">
      <c r="A1692" s="963">
        <v>98409</v>
      </c>
      <c r="B1692" s="963" t="s">
        <v>4675</v>
      </c>
      <c r="C1692" s="964" t="s">
        <v>164</v>
      </c>
      <c r="D1692" s="965">
        <v>356.15</v>
      </c>
      <c r="E1692" s="757"/>
      <c r="F1692" s="757"/>
      <c r="G1692" s="757"/>
      <c r="H1692" s="757"/>
      <c r="I1692" s="757"/>
    </row>
    <row r="1693" spans="1:9" ht="15.75" customHeight="1">
      <c r="A1693" s="963">
        <v>98410</v>
      </c>
      <c r="B1693" s="963" t="s">
        <v>4676</v>
      </c>
      <c r="C1693" s="964" t="s">
        <v>141</v>
      </c>
      <c r="D1693" s="965">
        <v>1100.5999999999999</v>
      </c>
      <c r="E1693" s="757"/>
      <c r="F1693" s="757"/>
      <c r="G1693" s="757"/>
      <c r="H1693" s="757"/>
      <c r="I1693" s="757"/>
    </row>
    <row r="1694" spans="1:9" ht="15.75" customHeight="1">
      <c r="A1694" s="963">
        <v>99240</v>
      </c>
      <c r="B1694" s="963" t="s">
        <v>4677</v>
      </c>
      <c r="C1694" s="964" t="s">
        <v>164</v>
      </c>
      <c r="D1694" s="965">
        <v>623.02</v>
      </c>
      <c r="E1694" s="757"/>
      <c r="F1694" s="757"/>
      <c r="G1694" s="757"/>
      <c r="H1694" s="757"/>
      <c r="I1694" s="757"/>
    </row>
    <row r="1695" spans="1:9" ht="15.75" customHeight="1">
      <c r="A1695" s="963">
        <v>99241</v>
      </c>
      <c r="B1695" s="963" t="s">
        <v>4678</v>
      </c>
      <c r="C1695" s="964" t="s">
        <v>164</v>
      </c>
      <c r="D1695" s="965">
        <v>1437.08</v>
      </c>
      <c r="E1695" s="757"/>
      <c r="F1695" s="757"/>
      <c r="G1695" s="757"/>
      <c r="H1695" s="757"/>
      <c r="I1695" s="757"/>
    </row>
    <row r="1696" spans="1:9" ht="15.75" customHeight="1">
      <c r="A1696" s="963">
        <v>99242</v>
      </c>
      <c r="B1696" s="963" t="s">
        <v>4679</v>
      </c>
      <c r="C1696" s="964" t="s">
        <v>141</v>
      </c>
      <c r="D1696" s="965">
        <v>2500.0300000000002</v>
      </c>
      <c r="E1696" s="757"/>
      <c r="F1696" s="757"/>
      <c r="G1696" s="757"/>
      <c r="H1696" s="757"/>
      <c r="I1696" s="757"/>
    </row>
    <row r="1697" spans="1:9" ht="15.75" customHeight="1">
      <c r="A1697" s="963">
        <v>99243</v>
      </c>
      <c r="B1697" s="963" t="s">
        <v>4680</v>
      </c>
      <c r="C1697" s="964" t="s">
        <v>164</v>
      </c>
      <c r="D1697" s="965">
        <v>1302.83</v>
      </c>
      <c r="E1697" s="757"/>
      <c r="F1697" s="757"/>
      <c r="G1697" s="757"/>
      <c r="H1697" s="757"/>
      <c r="I1697" s="757"/>
    </row>
    <row r="1698" spans="1:9" ht="15.75" customHeight="1">
      <c r="A1698" s="963">
        <v>99244</v>
      </c>
      <c r="B1698" s="963" t="s">
        <v>4681</v>
      </c>
      <c r="C1698" s="964" t="s">
        <v>141</v>
      </c>
      <c r="D1698" s="965">
        <v>4228.68</v>
      </c>
      <c r="E1698" s="757"/>
      <c r="F1698" s="757"/>
      <c r="G1698" s="757"/>
      <c r="H1698" s="757"/>
      <c r="I1698" s="757"/>
    </row>
    <row r="1699" spans="1:9" ht="15.75" customHeight="1">
      <c r="A1699" s="963">
        <v>99246</v>
      </c>
      <c r="B1699" s="963" t="s">
        <v>4682</v>
      </c>
      <c r="C1699" s="964" t="s">
        <v>164</v>
      </c>
      <c r="D1699" s="965">
        <v>854.72</v>
      </c>
      <c r="E1699" s="757"/>
      <c r="F1699" s="757"/>
      <c r="G1699" s="757"/>
      <c r="H1699" s="757"/>
      <c r="I1699" s="757"/>
    </row>
    <row r="1700" spans="1:9" ht="15.75" customHeight="1">
      <c r="A1700" s="963">
        <v>99247</v>
      </c>
      <c r="B1700" s="963" t="s">
        <v>4683</v>
      </c>
      <c r="C1700" s="964" t="s">
        <v>164</v>
      </c>
      <c r="D1700" s="965">
        <v>1637.48</v>
      </c>
      <c r="E1700" s="757"/>
      <c r="F1700" s="757"/>
      <c r="G1700" s="757"/>
      <c r="H1700" s="757"/>
      <c r="I1700" s="757"/>
    </row>
    <row r="1701" spans="1:9" ht="15.75" customHeight="1">
      <c r="A1701" s="963">
        <v>99248</v>
      </c>
      <c r="B1701" s="963" t="s">
        <v>4684</v>
      </c>
      <c r="C1701" s="964" t="s">
        <v>141</v>
      </c>
      <c r="D1701" s="965">
        <v>3222.86</v>
      </c>
      <c r="E1701" s="757"/>
      <c r="F1701" s="757"/>
      <c r="G1701" s="757"/>
      <c r="H1701" s="757"/>
      <c r="I1701" s="757"/>
    </row>
    <row r="1702" spans="1:9" ht="15.75" customHeight="1">
      <c r="A1702" s="963">
        <v>99249</v>
      </c>
      <c r="B1702" s="963" t="s">
        <v>4685</v>
      </c>
      <c r="C1702" s="964" t="s">
        <v>164</v>
      </c>
      <c r="D1702" s="965">
        <v>1589.8</v>
      </c>
      <c r="E1702" s="757"/>
      <c r="F1702" s="757"/>
      <c r="G1702" s="757"/>
      <c r="H1702" s="757"/>
      <c r="I1702" s="757"/>
    </row>
    <row r="1703" spans="1:9" ht="15.75" customHeight="1">
      <c r="A1703" s="963">
        <v>99252</v>
      </c>
      <c r="B1703" s="963" t="s">
        <v>4686</v>
      </c>
      <c r="C1703" s="964" t="s">
        <v>141</v>
      </c>
      <c r="D1703" s="965">
        <v>2188.6999999999998</v>
      </c>
      <c r="E1703" s="757"/>
      <c r="F1703" s="757"/>
      <c r="G1703" s="757"/>
      <c r="H1703" s="757"/>
      <c r="I1703" s="757"/>
    </row>
    <row r="1704" spans="1:9" ht="15.75" customHeight="1">
      <c r="A1704" s="963">
        <v>99254</v>
      </c>
      <c r="B1704" s="963" t="s">
        <v>4687</v>
      </c>
      <c r="C1704" s="964" t="s">
        <v>164</v>
      </c>
      <c r="D1704" s="965">
        <v>1036.18</v>
      </c>
      <c r="E1704" s="757"/>
      <c r="F1704" s="757"/>
      <c r="G1704" s="757"/>
      <c r="H1704" s="757"/>
      <c r="I1704" s="757"/>
    </row>
    <row r="1705" spans="1:9" ht="15.75" customHeight="1">
      <c r="A1705" s="963">
        <v>99256</v>
      </c>
      <c r="B1705" s="963" t="s">
        <v>4688</v>
      </c>
      <c r="C1705" s="964" t="s">
        <v>141</v>
      </c>
      <c r="D1705" s="965">
        <v>4975.47</v>
      </c>
      <c r="E1705" s="757"/>
      <c r="F1705" s="757"/>
      <c r="G1705" s="757"/>
      <c r="H1705" s="757"/>
      <c r="I1705" s="757"/>
    </row>
    <row r="1706" spans="1:9" ht="15.75" customHeight="1">
      <c r="A1706" s="963">
        <v>99259</v>
      </c>
      <c r="B1706" s="963" t="s">
        <v>4689</v>
      </c>
      <c r="C1706" s="964" t="s">
        <v>141</v>
      </c>
      <c r="D1706" s="965">
        <v>2774.72</v>
      </c>
      <c r="E1706" s="757"/>
      <c r="F1706" s="757"/>
      <c r="G1706" s="757"/>
      <c r="H1706" s="757"/>
      <c r="I1706" s="757"/>
    </row>
    <row r="1707" spans="1:9" ht="15.75" customHeight="1">
      <c r="A1707" s="963">
        <v>99261</v>
      </c>
      <c r="B1707" s="963" t="s">
        <v>4690</v>
      </c>
      <c r="C1707" s="964" t="s">
        <v>164</v>
      </c>
      <c r="D1707" s="965">
        <v>1236.5999999999999</v>
      </c>
      <c r="E1707" s="757"/>
      <c r="F1707" s="757"/>
      <c r="G1707" s="757"/>
      <c r="H1707" s="757"/>
      <c r="I1707" s="757"/>
    </row>
    <row r="1708" spans="1:9" ht="15.75" customHeight="1">
      <c r="A1708" s="963">
        <v>99263</v>
      </c>
      <c r="B1708" s="963" t="s">
        <v>4691</v>
      </c>
      <c r="C1708" s="964" t="s">
        <v>164</v>
      </c>
      <c r="D1708" s="965">
        <v>1837.96</v>
      </c>
      <c r="E1708" s="757"/>
      <c r="F1708" s="757"/>
      <c r="G1708" s="757"/>
      <c r="H1708" s="757"/>
      <c r="I1708" s="757"/>
    </row>
    <row r="1709" spans="1:9" ht="15.75" customHeight="1">
      <c r="A1709" s="963">
        <v>99265</v>
      </c>
      <c r="B1709" s="963" t="s">
        <v>4692</v>
      </c>
      <c r="C1709" s="964" t="s">
        <v>141</v>
      </c>
      <c r="D1709" s="965">
        <v>3360.69</v>
      </c>
      <c r="E1709" s="757"/>
      <c r="F1709" s="757"/>
      <c r="G1709" s="757"/>
      <c r="H1709" s="757"/>
      <c r="I1709" s="757"/>
    </row>
    <row r="1710" spans="1:9" ht="15.75" customHeight="1">
      <c r="A1710" s="963">
        <v>99266</v>
      </c>
      <c r="B1710" s="963" t="s">
        <v>4693</v>
      </c>
      <c r="C1710" s="964" t="s">
        <v>164</v>
      </c>
      <c r="D1710" s="965">
        <v>1437.08</v>
      </c>
      <c r="E1710" s="757"/>
      <c r="F1710" s="757"/>
      <c r="G1710" s="757"/>
      <c r="H1710" s="757"/>
      <c r="I1710" s="757"/>
    </row>
    <row r="1711" spans="1:9" ht="15.75" customHeight="1">
      <c r="A1711" s="963">
        <v>99267</v>
      </c>
      <c r="B1711" s="963" t="s">
        <v>4694</v>
      </c>
      <c r="C1711" s="964" t="s">
        <v>141</v>
      </c>
      <c r="D1711" s="965">
        <v>3946.7</v>
      </c>
      <c r="E1711" s="757"/>
      <c r="F1711" s="757"/>
      <c r="G1711" s="757"/>
      <c r="H1711" s="757"/>
      <c r="I1711" s="757"/>
    </row>
    <row r="1712" spans="1:9" ht="15.75" customHeight="1">
      <c r="A1712" s="963">
        <v>99268</v>
      </c>
      <c r="B1712" s="963" t="s">
        <v>4695</v>
      </c>
      <c r="C1712" s="964" t="s">
        <v>141</v>
      </c>
      <c r="D1712" s="965">
        <v>427.47</v>
      </c>
      <c r="E1712" s="757"/>
      <c r="F1712" s="757"/>
      <c r="G1712" s="757"/>
      <c r="H1712" s="757"/>
      <c r="I1712" s="757"/>
    </row>
    <row r="1713" spans="1:9" ht="15.75" customHeight="1">
      <c r="A1713" s="963">
        <v>99269</v>
      </c>
      <c r="B1713" s="963" t="s">
        <v>4696</v>
      </c>
      <c r="C1713" s="964" t="s">
        <v>164</v>
      </c>
      <c r="D1713" s="965">
        <v>1637.48</v>
      </c>
      <c r="E1713" s="757"/>
      <c r="F1713" s="757"/>
      <c r="G1713" s="757"/>
      <c r="H1713" s="757"/>
      <c r="I1713" s="757"/>
    </row>
    <row r="1714" spans="1:9" ht="15.75" customHeight="1">
      <c r="A1714" s="963">
        <v>99270</v>
      </c>
      <c r="B1714" s="963" t="s">
        <v>4697</v>
      </c>
      <c r="C1714" s="964" t="s">
        <v>141</v>
      </c>
      <c r="D1714" s="965">
        <v>560.08000000000004</v>
      </c>
      <c r="E1714" s="757"/>
      <c r="F1714" s="757"/>
      <c r="G1714" s="757"/>
      <c r="H1714" s="757"/>
      <c r="I1714" s="757"/>
    </row>
    <row r="1715" spans="1:9" ht="15.75" customHeight="1">
      <c r="A1715" s="963">
        <v>99271</v>
      </c>
      <c r="B1715" s="963" t="s">
        <v>4698</v>
      </c>
      <c r="C1715" s="964" t="s">
        <v>141</v>
      </c>
      <c r="D1715" s="965">
        <v>5722.21</v>
      </c>
      <c r="E1715" s="757"/>
      <c r="F1715" s="757"/>
      <c r="G1715" s="757"/>
      <c r="H1715" s="757"/>
      <c r="I1715" s="757"/>
    </row>
    <row r="1716" spans="1:9" ht="15.75" customHeight="1">
      <c r="A1716" s="963">
        <v>99272</v>
      </c>
      <c r="B1716" s="963" t="s">
        <v>4699</v>
      </c>
      <c r="C1716" s="964" t="s">
        <v>141</v>
      </c>
      <c r="D1716" s="965">
        <v>923.38</v>
      </c>
      <c r="E1716" s="757"/>
      <c r="F1716" s="757"/>
      <c r="G1716" s="757"/>
      <c r="H1716" s="757"/>
      <c r="I1716" s="757"/>
    </row>
    <row r="1717" spans="1:9" ht="15.75" customHeight="1">
      <c r="A1717" s="963">
        <v>99273</v>
      </c>
      <c r="B1717" s="963" t="s">
        <v>4700</v>
      </c>
      <c r="C1717" s="964" t="s">
        <v>141</v>
      </c>
      <c r="D1717" s="965">
        <v>1293.1300000000001</v>
      </c>
      <c r="E1717" s="757"/>
      <c r="F1717" s="757"/>
      <c r="G1717" s="757"/>
      <c r="H1717" s="757"/>
      <c r="I1717" s="757"/>
    </row>
    <row r="1718" spans="1:9" ht="15.75" customHeight="1">
      <c r="A1718" s="963">
        <v>99274</v>
      </c>
      <c r="B1718" s="963" t="s">
        <v>4701</v>
      </c>
      <c r="C1718" s="964" t="s">
        <v>141</v>
      </c>
      <c r="D1718" s="966">
        <v>4565.66</v>
      </c>
      <c r="E1718" s="757"/>
      <c r="F1718" s="757"/>
      <c r="G1718" s="757"/>
      <c r="H1718" s="757"/>
      <c r="I1718" s="757"/>
    </row>
    <row r="1719" spans="1:9" ht="15.75" customHeight="1">
      <c r="A1719" s="963">
        <v>99275</v>
      </c>
      <c r="B1719" s="963" t="s">
        <v>4702</v>
      </c>
      <c r="C1719" s="964" t="s">
        <v>141</v>
      </c>
      <c r="D1719" s="966">
        <v>829.59</v>
      </c>
      <c r="E1719" s="757"/>
      <c r="F1719" s="757"/>
      <c r="G1719" s="757"/>
      <c r="H1719" s="757"/>
      <c r="I1719" s="757"/>
    </row>
    <row r="1720" spans="1:9" ht="15.75" customHeight="1">
      <c r="A1720" s="963">
        <v>99276</v>
      </c>
      <c r="B1720" s="963" t="s">
        <v>4703</v>
      </c>
      <c r="C1720" s="964" t="s">
        <v>164</v>
      </c>
      <c r="D1720" s="966">
        <v>2038.44</v>
      </c>
      <c r="E1720" s="757"/>
      <c r="F1720" s="757"/>
      <c r="G1720" s="757"/>
      <c r="H1720" s="757"/>
      <c r="I1720" s="757"/>
    </row>
    <row r="1721" spans="1:9" ht="15.75" customHeight="1">
      <c r="A1721" s="963">
        <v>99277</v>
      </c>
      <c r="B1721" s="963" t="s">
        <v>4704</v>
      </c>
      <c r="C1721" s="964" t="s">
        <v>164</v>
      </c>
      <c r="D1721" s="966">
        <v>1837.96</v>
      </c>
      <c r="E1721" s="757"/>
      <c r="F1721" s="757"/>
      <c r="G1721" s="757"/>
      <c r="H1721" s="757"/>
      <c r="I1721" s="757"/>
    </row>
    <row r="1722" spans="1:9" ht="15.75" customHeight="1">
      <c r="A1722" s="963">
        <v>99278</v>
      </c>
      <c r="B1722" s="963" t="s">
        <v>4705</v>
      </c>
      <c r="C1722" s="964" t="s">
        <v>164</v>
      </c>
      <c r="D1722" s="966">
        <v>353.48</v>
      </c>
      <c r="E1722" s="757"/>
      <c r="F1722" s="757"/>
      <c r="G1722" s="757"/>
      <c r="H1722" s="757"/>
      <c r="I1722" s="757"/>
    </row>
    <row r="1723" spans="1:9" ht="15.75" customHeight="1">
      <c r="A1723" s="963">
        <v>99279</v>
      </c>
      <c r="B1723" s="963" t="s">
        <v>4706</v>
      </c>
      <c r="C1723" s="964" t="s">
        <v>141</v>
      </c>
      <c r="D1723" s="966">
        <v>5155.79</v>
      </c>
      <c r="E1723" s="757"/>
      <c r="F1723" s="757"/>
      <c r="G1723" s="757"/>
      <c r="H1723" s="757"/>
      <c r="I1723" s="757"/>
    </row>
    <row r="1724" spans="1:9" ht="15.75" customHeight="1">
      <c r="A1724" s="963">
        <v>99280</v>
      </c>
      <c r="B1724" s="963" t="s">
        <v>4707</v>
      </c>
      <c r="C1724" s="964" t="s">
        <v>141</v>
      </c>
      <c r="D1724" s="966">
        <v>1687.81</v>
      </c>
      <c r="E1724" s="757"/>
      <c r="F1724" s="757"/>
      <c r="G1724" s="757"/>
      <c r="H1724" s="757"/>
      <c r="I1724" s="757"/>
    </row>
    <row r="1725" spans="1:9" ht="15.75" customHeight="1">
      <c r="A1725" s="963">
        <v>99281</v>
      </c>
      <c r="B1725" s="963" t="s">
        <v>4708</v>
      </c>
      <c r="C1725" s="964" t="s">
        <v>164</v>
      </c>
      <c r="D1725" s="966">
        <v>2038.44</v>
      </c>
      <c r="E1725" s="757"/>
      <c r="F1725" s="757"/>
      <c r="G1725" s="757"/>
      <c r="H1725" s="757"/>
      <c r="I1725" s="757"/>
    </row>
    <row r="1726" spans="1:9" ht="15.75" customHeight="1">
      <c r="A1726" s="963">
        <v>99282</v>
      </c>
      <c r="B1726" s="963" t="s">
        <v>4709</v>
      </c>
      <c r="C1726" s="964" t="s">
        <v>164</v>
      </c>
      <c r="D1726" s="966">
        <v>2259.37</v>
      </c>
      <c r="E1726" s="757"/>
      <c r="F1726" s="757"/>
      <c r="G1726" s="757"/>
      <c r="H1726" s="757"/>
      <c r="I1726" s="757"/>
    </row>
    <row r="1727" spans="1:9" ht="15.75" customHeight="1">
      <c r="A1727" s="963">
        <v>99283</v>
      </c>
      <c r="B1727" s="963" t="s">
        <v>4710</v>
      </c>
      <c r="C1727" s="964" t="s">
        <v>164</v>
      </c>
      <c r="D1727" s="966">
        <v>920.28</v>
      </c>
      <c r="E1727" s="757"/>
      <c r="F1727" s="757"/>
      <c r="G1727" s="757"/>
      <c r="H1727" s="757"/>
      <c r="I1727" s="757"/>
    </row>
    <row r="1728" spans="1:9" ht="15.75" customHeight="1">
      <c r="A1728" s="963">
        <v>99284</v>
      </c>
      <c r="B1728" s="963" t="s">
        <v>4711</v>
      </c>
      <c r="C1728" s="964" t="s">
        <v>141</v>
      </c>
      <c r="D1728" s="966">
        <v>6469.07</v>
      </c>
      <c r="E1728" s="757"/>
      <c r="F1728" s="757"/>
      <c r="G1728" s="757"/>
      <c r="H1728" s="757"/>
      <c r="I1728" s="757"/>
    </row>
    <row r="1729" spans="1:9" ht="15.75" customHeight="1">
      <c r="A1729" s="963">
        <v>99285</v>
      </c>
      <c r="B1729" s="963" t="s">
        <v>4712</v>
      </c>
      <c r="C1729" s="964" t="s">
        <v>141</v>
      </c>
      <c r="D1729" s="966">
        <v>1136.56</v>
      </c>
      <c r="E1729" s="757"/>
      <c r="F1729" s="757"/>
      <c r="G1729" s="757"/>
      <c r="H1729" s="757"/>
      <c r="I1729" s="757"/>
    </row>
    <row r="1730" spans="1:9" ht="15.75" customHeight="1">
      <c r="A1730" s="963">
        <v>99286</v>
      </c>
      <c r="B1730" s="963" t="s">
        <v>4713</v>
      </c>
      <c r="C1730" s="964" t="s">
        <v>141</v>
      </c>
      <c r="D1730" s="966">
        <v>5746.01</v>
      </c>
      <c r="E1730" s="757"/>
      <c r="F1730" s="757"/>
      <c r="G1730" s="757"/>
      <c r="H1730" s="757"/>
      <c r="I1730" s="757"/>
    </row>
    <row r="1731" spans="1:9" ht="15.75" customHeight="1">
      <c r="A1731" s="963">
        <v>99287</v>
      </c>
      <c r="B1731" s="963" t="s">
        <v>4714</v>
      </c>
      <c r="C1731" s="964" t="s">
        <v>141</v>
      </c>
      <c r="D1731" s="966">
        <v>8235.74</v>
      </c>
      <c r="E1731" s="757"/>
      <c r="F1731" s="757"/>
      <c r="G1731" s="757"/>
      <c r="H1731" s="757"/>
      <c r="I1731" s="757"/>
    </row>
    <row r="1732" spans="1:9" ht="15.75" customHeight="1">
      <c r="A1732" s="963">
        <v>99288</v>
      </c>
      <c r="B1732" s="963" t="s">
        <v>4715</v>
      </c>
      <c r="C1732" s="964" t="s">
        <v>164</v>
      </c>
      <c r="D1732" s="966">
        <v>467.31</v>
      </c>
      <c r="E1732" s="757"/>
      <c r="F1732" s="757"/>
      <c r="G1732" s="757"/>
      <c r="H1732" s="757"/>
      <c r="I1732" s="757"/>
    </row>
    <row r="1733" spans="1:9" ht="15.75" customHeight="1">
      <c r="A1733" s="963">
        <v>99289</v>
      </c>
      <c r="B1733" s="963" t="s">
        <v>4716</v>
      </c>
      <c r="C1733" s="964" t="s">
        <v>164</v>
      </c>
      <c r="D1733" s="966">
        <v>2238.86</v>
      </c>
      <c r="E1733" s="757"/>
      <c r="F1733" s="757"/>
      <c r="G1733" s="757"/>
      <c r="H1733" s="757"/>
      <c r="I1733" s="757"/>
    </row>
    <row r="1734" spans="1:9" ht="15.75" customHeight="1">
      <c r="A1734" s="963">
        <v>99290</v>
      </c>
      <c r="B1734" s="963" t="s">
        <v>4717</v>
      </c>
      <c r="C1734" s="964" t="s">
        <v>141</v>
      </c>
      <c r="D1734" s="966">
        <v>3455.79</v>
      </c>
      <c r="E1734" s="757"/>
      <c r="F1734" s="757"/>
      <c r="G1734" s="757"/>
      <c r="H1734" s="757"/>
      <c r="I1734" s="757"/>
    </row>
    <row r="1735" spans="1:9" ht="15.75" customHeight="1">
      <c r="A1735" s="963">
        <v>99291</v>
      </c>
      <c r="B1735" s="963" t="s">
        <v>4718</v>
      </c>
      <c r="C1735" s="964" t="s">
        <v>164</v>
      </c>
      <c r="D1735" s="966">
        <v>2238.86</v>
      </c>
      <c r="E1735" s="757"/>
      <c r="F1735" s="757"/>
      <c r="G1735" s="757"/>
      <c r="H1735" s="757"/>
      <c r="I1735" s="757"/>
    </row>
    <row r="1736" spans="1:9" ht="15.75" customHeight="1">
      <c r="A1736" s="963">
        <v>99292</v>
      </c>
      <c r="B1736" s="963" t="s">
        <v>4719</v>
      </c>
      <c r="C1736" s="964" t="s">
        <v>141</v>
      </c>
      <c r="D1736" s="966">
        <v>2091.8000000000002</v>
      </c>
      <c r="E1736" s="757"/>
      <c r="F1736" s="757"/>
      <c r="G1736" s="757"/>
      <c r="H1736" s="757"/>
      <c r="I1736" s="757"/>
    </row>
    <row r="1737" spans="1:9" ht="15.75" customHeight="1">
      <c r="A1737" s="963">
        <v>99293</v>
      </c>
      <c r="B1737" s="963" t="s">
        <v>4720</v>
      </c>
      <c r="C1737" s="964" t="s">
        <v>164</v>
      </c>
      <c r="D1737" s="966">
        <v>1111.5999999999999</v>
      </c>
      <c r="E1737" s="757"/>
      <c r="F1737" s="757"/>
      <c r="G1737" s="757"/>
      <c r="H1737" s="757"/>
      <c r="I1737" s="757"/>
    </row>
    <row r="1738" spans="1:9" ht="15.75" customHeight="1">
      <c r="A1738" s="963">
        <v>99294</v>
      </c>
      <c r="B1738" s="963" t="s">
        <v>4721</v>
      </c>
      <c r="C1738" s="964" t="s">
        <v>141</v>
      </c>
      <c r="D1738" s="966">
        <v>7215.82</v>
      </c>
      <c r="E1738" s="757"/>
      <c r="F1738" s="757"/>
      <c r="G1738" s="757"/>
      <c r="H1738" s="757"/>
      <c r="I1738" s="757"/>
    </row>
    <row r="1739" spans="1:9" ht="15.75" customHeight="1">
      <c r="A1739" s="963">
        <v>99296</v>
      </c>
      <c r="B1739" s="963" t="s">
        <v>4722</v>
      </c>
      <c r="C1739" s="964" t="s">
        <v>164</v>
      </c>
      <c r="D1739" s="966">
        <v>2459.77</v>
      </c>
      <c r="E1739" s="757"/>
      <c r="F1739" s="757"/>
      <c r="G1739" s="757"/>
      <c r="H1739" s="757"/>
      <c r="I1739" s="757"/>
    </row>
    <row r="1740" spans="1:9" ht="15.75" customHeight="1">
      <c r="A1740" s="963">
        <v>99297</v>
      </c>
      <c r="B1740" s="963" t="s">
        <v>4723</v>
      </c>
      <c r="C1740" s="964" t="s">
        <v>164</v>
      </c>
      <c r="D1740" s="966">
        <v>2456.2399999999998</v>
      </c>
      <c r="E1740" s="757"/>
      <c r="F1740" s="757"/>
      <c r="G1740" s="757"/>
      <c r="H1740" s="757"/>
      <c r="I1740" s="757"/>
    </row>
    <row r="1741" spans="1:9" ht="15.75" customHeight="1">
      <c r="A1741" s="963">
        <v>99298</v>
      </c>
      <c r="B1741" s="963" t="s">
        <v>4724</v>
      </c>
      <c r="C1741" s="964" t="s">
        <v>141</v>
      </c>
      <c r="D1741" s="966">
        <v>9324.4699999999993</v>
      </c>
      <c r="E1741" s="757"/>
      <c r="F1741" s="757"/>
      <c r="G1741" s="757"/>
      <c r="H1741" s="757"/>
      <c r="I1741" s="757"/>
    </row>
    <row r="1742" spans="1:9" ht="15.75" customHeight="1">
      <c r="A1742" s="963">
        <v>99299</v>
      </c>
      <c r="B1742" s="963" t="s">
        <v>4725</v>
      </c>
      <c r="C1742" s="964" t="s">
        <v>164</v>
      </c>
      <c r="D1742" s="966">
        <v>2660.16</v>
      </c>
      <c r="E1742" s="757"/>
      <c r="F1742" s="757"/>
      <c r="G1742" s="757"/>
      <c r="H1742" s="757"/>
      <c r="I1742" s="757"/>
    </row>
    <row r="1743" spans="1:9" ht="15.75" customHeight="1">
      <c r="A1743" s="963">
        <v>99300</v>
      </c>
      <c r="B1743" s="963" t="s">
        <v>4726</v>
      </c>
      <c r="C1743" s="964" t="s">
        <v>141</v>
      </c>
      <c r="D1743" s="966">
        <v>10413.19</v>
      </c>
      <c r="E1743" s="757"/>
      <c r="F1743" s="757"/>
      <c r="G1743" s="757"/>
      <c r="H1743" s="757"/>
      <c r="I1743" s="757"/>
    </row>
    <row r="1744" spans="1:9" ht="15.75" customHeight="1">
      <c r="A1744" s="963">
        <v>99301</v>
      </c>
      <c r="B1744" s="963" t="s">
        <v>4727</v>
      </c>
      <c r="C1744" s="964" t="s">
        <v>141</v>
      </c>
      <c r="D1744" s="966">
        <v>5118.05</v>
      </c>
      <c r="E1744" s="757"/>
      <c r="F1744" s="757"/>
      <c r="G1744" s="757"/>
      <c r="H1744" s="757"/>
      <c r="I1744" s="757"/>
    </row>
    <row r="1745" spans="1:9" ht="15.75" customHeight="1">
      <c r="A1745" s="963">
        <v>99302</v>
      </c>
      <c r="B1745" s="963" t="s">
        <v>4728</v>
      </c>
      <c r="C1745" s="964" t="s">
        <v>164</v>
      </c>
      <c r="D1745" s="966">
        <v>2864.1</v>
      </c>
      <c r="E1745" s="757"/>
      <c r="F1745" s="757"/>
      <c r="G1745" s="757"/>
      <c r="H1745" s="757"/>
      <c r="I1745" s="757"/>
    </row>
    <row r="1746" spans="1:9" ht="15.75" customHeight="1">
      <c r="A1746" s="963">
        <v>99303</v>
      </c>
      <c r="B1746" s="963" t="s">
        <v>4729</v>
      </c>
      <c r="C1746" s="964" t="s">
        <v>141</v>
      </c>
      <c r="D1746" s="966">
        <v>9529.4699999999993</v>
      </c>
      <c r="E1746" s="757"/>
      <c r="F1746" s="757"/>
      <c r="G1746" s="757"/>
      <c r="H1746" s="757"/>
      <c r="I1746" s="757"/>
    </row>
    <row r="1747" spans="1:9" ht="15.75" customHeight="1">
      <c r="A1747" s="963">
        <v>99304</v>
      </c>
      <c r="B1747" s="963" t="s">
        <v>4730</v>
      </c>
      <c r="C1747" s="964" t="s">
        <v>164</v>
      </c>
      <c r="D1747" s="966">
        <v>2663.7</v>
      </c>
      <c r="E1747" s="757"/>
      <c r="F1747" s="757"/>
      <c r="G1747" s="757"/>
      <c r="H1747" s="757"/>
      <c r="I1747" s="757"/>
    </row>
    <row r="1748" spans="1:9" ht="15.75" customHeight="1">
      <c r="A1748" s="963">
        <v>99305</v>
      </c>
      <c r="B1748" s="963" t="s">
        <v>4731</v>
      </c>
      <c r="C1748" s="964" t="s">
        <v>141</v>
      </c>
      <c r="D1748" s="966">
        <v>10784.65</v>
      </c>
      <c r="E1748" s="757"/>
      <c r="F1748" s="757"/>
      <c r="G1748" s="757"/>
      <c r="H1748" s="757"/>
      <c r="I1748" s="757"/>
    </row>
    <row r="1749" spans="1:9" ht="15.75" customHeight="1">
      <c r="A1749" s="963">
        <v>99306</v>
      </c>
      <c r="B1749" s="963" t="s">
        <v>4732</v>
      </c>
      <c r="C1749" s="964" t="s">
        <v>164</v>
      </c>
      <c r="D1749" s="966">
        <v>2864.1</v>
      </c>
      <c r="E1749" s="757"/>
      <c r="F1749" s="757"/>
      <c r="G1749" s="757"/>
      <c r="H1749" s="757"/>
      <c r="I1749" s="757"/>
    </row>
    <row r="1750" spans="1:9" ht="15.75" customHeight="1">
      <c r="A1750" s="963">
        <v>99307</v>
      </c>
      <c r="B1750" s="963" t="s">
        <v>4733</v>
      </c>
      <c r="C1750" s="964" t="s">
        <v>164</v>
      </c>
      <c r="D1750" s="966">
        <v>1854.93</v>
      </c>
      <c r="E1750" s="757"/>
      <c r="F1750" s="757"/>
      <c r="G1750" s="757"/>
      <c r="H1750" s="757"/>
      <c r="I1750" s="757"/>
    </row>
    <row r="1751" spans="1:9" ht="15.75" customHeight="1">
      <c r="A1751" s="963">
        <v>99308</v>
      </c>
      <c r="B1751" s="963" t="s">
        <v>4734</v>
      </c>
      <c r="C1751" s="964" t="s">
        <v>141</v>
      </c>
      <c r="D1751" s="966">
        <v>12039.87</v>
      </c>
      <c r="E1751" s="757"/>
      <c r="F1751" s="757"/>
      <c r="G1751" s="757"/>
      <c r="H1751" s="757"/>
      <c r="I1751" s="757"/>
    </row>
    <row r="1752" spans="1:9" ht="15.75" customHeight="1">
      <c r="A1752" s="963">
        <v>99309</v>
      </c>
      <c r="B1752" s="963" t="s">
        <v>4735</v>
      </c>
      <c r="C1752" s="964" t="s">
        <v>164</v>
      </c>
      <c r="D1752" s="966">
        <v>3068.11</v>
      </c>
      <c r="E1752" s="757"/>
      <c r="F1752" s="757"/>
      <c r="G1752" s="757"/>
      <c r="H1752" s="757"/>
      <c r="I1752" s="757"/>
    </row>
    <row r="1753" spans="1:9" ht="15.75" customHeight="1">
      <c r="A1753" s="963">
        <v>99310</v>
      </c>
      <c r="B1753" s="963" t="s">
        <v>4736</v>
      </c>
      <c r="C1753" s="964" t="s">
        <v>141</v>
      </c>
      <c r="D1753" s="966">
        <v>12244.94</v>
      </c>
      <c r="E1753" s="757"/>
      <c r="F1753" s="757"/>
      <c r="G1753" s="757"/>
      <c r="H1753" s="757"/>
      <c r="I1753" s="757"/>
    </row>
    <row r="1754" spans="1:9" ht="15.75" customHeight="1">
      <c r="A1754" s="963">
        <v>99311</v>
      </c>
      <c r="B1754" s="963" t="s">
        <v>4737</v>
      </c>
      <c r="C1754" s="964" t="s">
        <v>164</v>
      </c>
      <c r="D1754" s="966">
        <v>3068.11</v>
      </c>
      <c r="E1754" s="757"/>
      <c r="F1754" s="757"/>
      <c r="G1754" s="757"/>
      <c r="H1754" s="757"/>
      <c r="I1754" s="757"/>
    </row>
    <row r="1755" spans="1:9" ht="15.75" customHeight="1">
      <c r="A1755" s="963">
        <v>99312</v>
      </c>
      <c r="B1755" s="963" t="s">
        <v>4738</v>
      </c>
      <c r="C1755" s="964" t="s">
        <v>141</v>
      </c>
      <c r="D1755" s="966">
        <v>6009.67</v>
      </c>
      <c r="E1755" s="757"/>
      <c r="F1755" s="757"/>
      <c r="G1755" s="757"/>
      <c r="H1755" s="757"/>
      <c r="I1755" s="757"/>
    </row>
    <row r="1756" spans="1:9" ht="15.75" customHeight="1">
      <c r="A1756" s="963">
        <v>99313</v>
      </c>
      <c r="B1756" s="963" t="s">
        <v>4739</v>
      </c>
      <c r="C1756" s="964" t="s">
        <v>141</v>
      </c>
      <c r="D1756" s="966">
        <v>13666.48</v>
      </c>
      <c r="E1756" s="757"/>
      <c r="F1756" s="757"/>
      <c r="G1756" s="757"/>
      <c r="H1756" s="757"/>
      <c r="I1756" s="757"/>
    </row>
    <row r="1757" spans="1:9" ht="15.75" customHeight="1">
      <c r="A1757" s="963">
        <v>99314</v>
      </c>
      <c r="B1757" s="963" t="s">
        <v>4740</v>
      </c>
      <c r="C1757" s="964" t="s">
        <v>164</v>
      </c>
      <c r="D1757" s="966">
        <v>3272.07</v>
      </c>
      <c r="E1757" s="757"/>
      <c r="F1757" s="757"/>
      <c r="G1757" s="757"/>
      <c r="H1757" s="757"/>
      <c r="I1757" s="757"/>
    </row>
    <row r="1758" spans="1:9" ht="15.75" customHeight="1">
      <c r="A1758" s="963">
        <v>99315</v>
      </c>
      <c r="B1758" s="963" t="s">
        <v>4741</v>
      </c>
      <c r="C1758" s="964" t="s">
        <v>141</v>
      </c>
      <c r="D1758" s="966">
        <v>15293.16</v>
      </c>
      <c r="E1758" s="757"/>
      <c r="F1758" s="757"/>
      <c r="G1758" s="757"/>
      <c r="H1758" s="757"/>
      <c r="I1758" s="757"/>
    </row>
    <row r="1759" spans="1:9" ht="15.75" customHeight="1">
      <c r="A1759" s="963">
        <v>99317</v>
      </c>
      <c r="B1759" s="963" t="s">
        <v>4742</v>
      </c>
      <c r="C1759" s="964" t="s">
        <v>164</v>
      </c>
      <c r="D1759" s="966">
        <v>2055.36</v>
      </c>
      <c r="E1759" s="757"/>
      <c r="F1759" s="757"/>
      <c r="G1759" s="757"/>
      <c r="H1759" s="757"/>
      <c r="I1759" s="757"/>
    </row>
    <row r="1760" spans="1:9" ht="15.75" customHeight="1">
      <c r="A1760" s="963">
        <v>99318</v>
      </c>
      <c r="B1760" s="963" t="s">
        <v>4743</v>
      </c>
      <c r="C1760" s="964" t="s">
        <v>164</v>
      </c>
      <c r="D1760" s="966">
        <v>259.27</v>
      </c>
      <c r="E1760" s="757"/>
      <c r="F1760" s="757"/>
      <c r="G1760" s="757"/>
      <c r="H1760" s="757"/>
      <c r="I1760" s="757"/>
    </row>
    <row r="1761" spans="1:9" ht="15.75" customHeight="1">
      <c r="A1761" s="963">
        <v>99319</v>
      </c>
      <c r="B1761" s="963" t="s">
        <v>4744</v>
      </c>
      <c r="C1761" s="964" t="s">
        <v>164</v>
      </c>
      <c r="D1761" s="966">
        <v>737.81</v>
      </c>
      <c r="E1761" s="757"/>
      <c r="F1761" s="757"/>
      <c r="G1761" s="757"/>
      <c r="H1761" s="757"/>
      <c r="I1761" s="757"/>
    </row>
    <row r="1762" spans="1:9" ht="15.75" customHeight="1">
      <c r="A1762" s="963">
        <v>99320</v>
      </c>
      <c r="B1762" s="963" t="s">
        <v>4745</v>
      </c>
      <c r="C1762" s="964" t="s">
        <v>141</v>
      </c>
      <c r="D1762" s="966">
        <v>6959.09</v>
      </c>
      <c r="E1762" s="757"/>
      <c r="F1762" s="757"/>
      <c r="G1762" s="757"/>
      <c r="H1762" s="757"/>
      <c r="I1762" s="757"/>
    </row>
    <row r="1763" spans="1:9" ht="15.75" customHeight="1">
      <c r="A1763" s="963">
        <v>99321</v>
      </c>
      <c r="B1763" s="963" t="s">
        <v>4746</v>
      </c>
      <c r="C1763" s="964" t="s">
        <v>164</v>
      </c>
      <c r="D1763" s="966">
        <v>2255.83</v>
      </c>
      <c r="E1763" s="757"/>
      <c r="F1763" s="757"/>
      <c r="G1763" s="757"/>
      <c r="H1763" s="757"/>
      <c r="I1763" s="757"/>
    </row>
    <row r="1764" spans="1:9" ht="15.75" customHeight="1">
      <c r="A1764" s="963">
        <v>99322</v>
      </c>
      <c r="B1764" s="963" t="s">
        <v>4747</v>
      </c>
      <c r="C1764" s="964" t="s">
        <v>141</v>
      </c>
      <c r="D1764" s="966">
        <v>7858.04</v>
      </c>
      <c r="E1764" s="757"/>
      <c r="F1764" s="757"/>
      <c r="G1764" s="757"/>
      <c r="H1764" s="757"/>
      <c r="I1764" s="757"/>
    </row>
    <row r="1765" spans="1:9" ht="15.75" customHeight="1">
      <c r="A1765" s="963">
        <v>99323</v>
      </c>
      <c r="B1765" s="963" t="s">
        <v>4748</v>
      </c>
      <c r="C1765" s="964" t="s">
        <v>164</v>
      </c>
      <c r="D1765" s="966">
        <v>2456.2399999999998</v>
      </c>
      <c r="E1765" s="757"/>
      <c r="F1765" s="757"/>
      <c r="G1765" s="757"/>
      <c r="H1765" s="757"/>
      <c r="I1765" s="757"/>
    </row>
    <row r="1766" spans="1:9" ht="15.75" customHeight="1">
      <c r="A1766" s="963">
        <v>99324</v>
      </c>
      <c r="B1766" s="963" t="s">
        <v>4749</v>
      </c>
      <c r="C1766" s="964" t="s">
        <v>141</v>
      </c>
      <c r="D1766" s="966">
        <v>8757.01</v>
      </c>
      <c r="E1766" s="757"/>
      <c r="F1766" s="757"/>
      <c r="G1766" s="757"/>
      <c r="H1766" s="757"/>
      <c r="I1766" s="757"/>
    </row>
    <row r="1767" spans="1:9" ht="15.75" customHeight="1">
      <c r="A1767" s="963">
        <v>99325</v>
      </c>
      <c r="B1767" s="963" t="s">
        <v>4750</v>
      </c>
      <c r="C1767" s="964" t="s">
        <v>164</v>
      </c>
      <c r="D1767" s="966">
        <v>2660.16</v>
      </c>
      <c r="E1767" s="757"/>
      <c r="F1767" s="757"/>
      <c r="G1767" s="757"/>
      <c r="H1767" s="757"/>
      <c r="I1767" s="757"/>
    </row>
    <row r="1768" spans="1:9" ht="15.75" customHeight="1">
      <c r="A1768" s="963">
        <v>99326</v>
      </c>
      <c r="B1768" s="963" t="s">
        <v>4751</v>
      </c>
      <c r="C1768" s="964" t="s">
        <v>141</v>
      </c>
      <c r="D1768" s="966">
        <v>7146.99</v>
      </c>
      <c r="E1768" s="757"/>
      <c r="F1768" s="757"/>
      <c r="G1768" s="757"/>
      <c r="H1768" s="757"/>
      <c r="I1768" s="757"/>
    </row>
    <row r="1769" spans="1:9" ht="15.75" customHeight="1">
      <c r="A1769" s="963">
        <v>99327</v>
      </c>
      <c r="B1769" s="963" t="s">
        <v>4752</v>
      </c>
      <c r="C1769" s="964" t="s">
        <v>164</v>
      </c>
      <c r="D1769" s="966">
        <v>3441.45</v>
      </c>
      <c r="E1769" s="757"/>
      <c r="F1769" s="757"/>
      <c r="G1769" s="757"/>
      <c r="H1769" s="757"/>
      <c r="I1769" s="757"/>
    </row>
    <row r="1770" spans="1:9" ht="15.75" customHeight="1">
      <c r="A1770" s="963">
        <v>101800</v>
      </c>
      <c r="B1770" s="963" t="s">
        <v>4753</v>
      </c>
      <c r="C1770" s="964" t="s">
        <v>141</v>
      </c>
      <c r="D1770" s="966">
        <v>1327.65</v>
      </c>
      <c r="E1770" s="757"/>
      <c r="F1770" s="757"/>
      <c r="G1770" s="757"/>
      <c r="H1770" s="757"/>
      <c r="I1770" s="757"/>
    </row>
    <row r="1771" spans="1:9" ht="15.75" customHeight="1">
      <c r="A1771" s="963">
        <v>101801</v>
      </c>
      <c r="B1771" s="963" t="s">
        <v>4754</v>
      </c>
      <c r="C1771" s="964" t="s">
        <v>141</v>
      </c>
      <c r="D1771" s="966">
        <v>962.3</v>
      </c>
      <c r="E1771" s="757"/>
      <c r="F1771" s="757"/>
      <c r="G1771" s="757"/>
      <c r="H1771" s="757"/>
      <c r="I1771" s="757"/>
    </row>
    <row r="1772" spans="1:9" ht="15.75" customHeight="1">
      <c r="A1772" s="963">
        <v>101806</v>
      </c>
      <c r="B1772" s="963" t="s">
        <v>4755</v>
      </c>
      <c r="C1772" s="964" t="s">
        <v>141</v>
      </c>
      <c r="D1772" s="966">
        <v>438.17</v>
      </c>
      <c r="E1772" s="757"/>
      <c r="F1772" s="757"/>
      <c r="G1772" s="757"/>
      <c r="H1772" s="757"/>
      <c r="I1772" s="757"/>
    </row>
    <row r="1773" spans="1:9" ht="15.75" customHeight="1">
      <c r="A1773" s="963">
        <v>101807</v>
      </c>
      <c r="B1773" s="963" t="s">
        <v>4756</v>
      </c>
      <c r="C1773" s="964" t="s">
        <v>141</v>
      </c>
      <c r="D1773" s="966">
        <v>398.31</v>
      </c>
      <c r="E1773" s="757"/>
      <c r="F1773" s="757"/>
      <c r="G1773" s="757"/>
      <c r="H1773" s="757"/>
      <c r="I1773" s="757"/>
    </row>
    <row r="1774" spans="1:9" ht="15.75" customHeight="1">
      <c r="A1774" s="963">
        <v>101808</v>
      </c>
      <c r="B1774" s="963" t="s">
        <v>4757</v>
      </c>
      <c r="C1774" s="964" t="s">
        <v>141</v>
      </c>
      <c r="D1774" s="966">
        <v>481.71</v>
      </c>
      <c r="E1774" s="757"/>
      <c r="F1774" s="757"/>
      <c r="G1774" s="757"/>
      <c r="H1774" s="757"/>
      <c r="I1774" s="757"/>
    </row>
    <row r="1775" spans="1:9" ht="15.75" customHeight="1">
      <c r="A1775" s="963">
        <v>101809</v>
      </c>
      <c r="B1775" s="963" t="s">
        <v>4758</v>
      </c>
      <c r="C1775" s="964" t="s">
        <v>141</v>
      </c>
      <c r="D1775" s="966">
        <v>2582.69</v>
      </c>
      <c r="E1775" s="757"/>
      <c r="F1775" s="757"/>
      <c r="G1775" s="757"/>
      <c r="H1775" s="757"/>
      <c r="I1775" s="757"/>
    </row>
    <row r="1776" spans="1:9" ht="15.75" customHeight="1">
      <c r="A1776" s="963">
        <v>102139</v>
      </c>
      <c r="B1776" s="963" t="s">
        <v>4759</v>
      </c>
      <c r="C1776" s="964" t="s">
        <v>141</v>
      </c>
      <c r="D1776" s="966">
        <v>1517.9</v>
      </c>
      <c r="E1776" s="757"/>
      <c r="F1776" s="757"/>
      <c r="G1776" s="757"/>
      <c r="H1776" s="757"/>
      <c r="I1776" s="757"/>
    </row>
    <row r="1777" spans="1:9" ht="15.75" customHeight="1">
      <c r="A1777" s="963">
        <v>102141</v>
      </c>
      <c r="B1777" s="963" t="s">
        <v>4760</v>
      </c>
      <c r="C1777" s="964" t="s">
        <v>141</v>
      </c>
      <c r="D1777" s="966">
        <v>2351.42</v>
      </c>
      <c r="E1777" s="757"/>
      <c r="F1777" s="757"/>
      <c r="G1777" s="757"/>
      <c r="H1777" s="757"/>
      <c r="I1777" s="757"/>
    </row>
    <row r="1778" spans="1:9" ht="15.75" customHeight="1">
      <c r="A1778" s="963">
        <v>102142</v>
      </c>
      <c r="B1778" s="963" t="s">
        <v>4761</v>
      </c>
      <c r="C1778" s="964" t="s">
        <v>141</v>
      </c>
      <c r="D1778" s="966">
        <v>2301.63</v>
      </c>
      <c r="E1778" s="757"/>
      <c r="F1778" s="757"/>
      <c r="G1778" s="757"/>
      <c r="H1778" s="757"/>
      <c r="I1778" s="757"/>
    </row>
    <row r="1779" spans="1:9" ht="15.75" customHeight="1">
      <c r="A1779" s="963">
        <v>102457</v>
      </c>
      <c r="B1779" s="963" t="s">
        <v>4762</v>
      </c>
      <c r="C1779" s="964" t="s">
        <v>141</v>
      </c>
      <c r="D1779" s="966">
        <v>1449.1</v>
      </c>
      <c r="E1779" s="757"/>
      <c r="F1779" s="757"/>
      <c r="G1779" s="757"/>
      <c r="H1779" s="757"/>
      <c r="I1779" s="757"/>
    </row>
    <row r="1780" spans="1:9" ht="15.75" customHeight="1">
      <c r="A1780" s="963">
        <v>94263</v>
      </c>
      <c r="B1780" s="963" t="s">
        <v>4763</v>
      </c>
      <c r="C1780" s="964" t="s">
        <v>164</v>
      </c>
      <c r="D1780" s="966">
        <v>27.83</v>
      </c>
      <c r="E1780" s="757"/>
      <c r="F1780" s="757"/>
      <c r="G1780" s="757"/>
      <c r="H1780" s="757"/>
      <c r="I1780" s="757"/>
    </row>
    <row r="1781" spans="1:9" ht="15.75" customHeight="1">
      <c r="A1781" s="963">
        <v>94264</v>
      </c>
      <c r="B1781" s="963" t="s">
        <v>4764</v>
      </c>
      <c r="C1781" s="964" t="s">
        <v>164</v>
      </c>
      <c r="D1781" s="966">
        <v>30.56</v>
      </c>
      <c r="E1781" s="757"/>
      <c r="F1781" s="757"/>
      <c r="G1781" s="757"/>
      <c r="H1781" s="757"/>
      <c r="I1781" s="757"/>
    </row>
    <row r="1782" spans="1:9" ht="15.75" customHeight="1">
      <c r="A1782" s="963">
        <v>94265</v>
      </c>
      <c r="B1782" s="963" t="s">
        <v>4765</v>
      </c>
      <c r="C1782" s="964" t="s">
        <v>164</v>
      </c>
      <c r="D1782" s="966">
        <v>37.409999999999997</v>
      </c>
      <c r="E1782" s="757"/>
      <c r="F1782" s="757"/>
      <c r="G1782" s="757"/>
      <c r="H1782" s="757"/>
      <c r="I1782" s="757"/>
    </row>
    <row r="1783" spans="1:9" ht="15.75" customHeight="1">
      <c r="A1783" s="963">
        <v>94266</v>
      </c>
      <c r="B1783" s="963" t="s">
        <v>4766</v>
      </c>
      <c r="C1783" s="964" t="s">
        <v>164</v>
      </c>
      <c r="D1783" s="966">
        <v>40.51</v>
      </c>
      <c r="E1783" s="757"/>
      <c r="F1783" s="757"/>
      <c r="G1783" s="757"/>
      <c r="H1783" s="757"/>
      <c r="I1783" s="757"/>
    </row>
    <row r="1784" spans="1:9" ht="15.75" customHeight="1">
      <c r="A1784" s="963">
        <v>94267</v>
      </c>
      <c r="B1784" s="963" t="s">
        <v>4767</v>
      </c>
      <c r="C1784" s="964" t="s">
        <v>164</v>
      </c>
      <c r="D1784" s="965">
        <v>45.14</v>
      </c>
      <c r="E1784" s="757"/>
      <c r="F1784" s="757"/>
      <c r="G1784" s="757"/>
      <c r="H1784" s="757"/>
      <c r="I1784" s="757"/>
    </row>
    <row r="1785" spans="1:9" ht="15.75" customHeight="1">
      <c r="A1785" s="963">
        <v>94268</v>
      </c>
      <c r="B1785" s="963" t="s">
        <v>4768</v>
      </c>
      <c r="C1785" s="964" t="s">
        <v>164</v>
      </c>
      <c r="D1785" s="965">
        <v>48.56</v>
      </c>
      <c r="E1785" s="757"/>
      <c r="F1785" s="757"/>
      <c r="G1785" s="757"/>
      <c r="H1785" s="757"/>
      <c r="I1785" s="757"/>
    </row>
    <row r="1786" spans="1:9" ht="15.75" customHeight="1">
      <c r="A1786" s="963">
        <v>94269</v>
      </c>
      <c r="B1786" s="963" t="s">
        <v>4769</v>
      </c>
      <c r="C1786" s="964" t="s">
        <v>164</v>
      </c>
      <c r="D1786" s="965">
        <v>65.33</v>
      </c>
      <c r="E1786" s="757"/>
      <c r="F1786" s="757"/>
      <c r="G1786" s="757"/>
      <c r="H1786" s="757"/>
      <c r="I1786" s="757"/>
    </row>
    <row r="1787" spans="1:9" ht="15.75" customHeight="1">
      <c r="A1787" s="963">
        <v>94270</v>
      </c>
      <c r="B1787" s="963" t="s">
        <v>4770</v>
      </c>
      <c r="C1787" s="964" t="s">
        <v>164</v>
      </c>
      <c r="D1787" s="965">
        <v>70.099999999999994</v>
      </c>
      <c r="E1787" s="757"/>
      <c r="F1787" s="757"/>
      <c r="G1787" s="757"/>
      <c r="H1787" s="757"/>
      <c r="I1787" s="757"/>
    </row>
    <row r="1788" spans="1:9" ht="15.75" customHeight="1">
      <c r="A1788" s="963">
        <v>94271</v>
      </c>
      <c r="B1788" s="963" t="s">
        <v>4771</v>
      </c>
      <c r="C1788" s="964" t="s">
        <v>164</v>
      </c>
      <c r="D1788" s="965">
        <v>79.64</v>
      </c>
      <c r="E1788" s="757"/>
      <c r="F1788" s="757"/>
      <c r="G1788" s="757"/>
      <c r="H1788" s="757"/>
      <c r="I1788" s="757"/>
    </row>
    <row r="1789" spans="1:9" ht="15.75" customHeight="1">
      <c r="A1789" s="963">
        <v>94272</v>
      </c>
      <c r="B1789" s="963" t="s">
        <v>4772</v>
      </c>
      <c r="C1789" s="964" t="s">
        <v>164</v>
      </c>
      <c r="D1789" s="965">
        <v>86</v>
      </c>
      <c r="E1789" s="757"/>
      <c r="F1789" s="757"/>
      <c r="G1789" s="757"/>
      <c r="H1789" s="757"/>
      <c r="I1789" s="757"/>
    </row>
    <row r="1790" spans="1:9" ht="15.75" customHeight="1">
      <c r="A1790" s="963">
        <v>94273</v>
      </c>
      <c r="B1790" s="963" t="s">
        <v>4773</v>
      </c>
      <c r="C1790" s="964" t="s">
        <v>164</v>
      </c>
      <c r="D1790" s="965">
        <v>39.880000000000003</v>
      </c>
      <c r="E1790" s="757"/>
      <c r="F1790" s="757"/>
      <c r="G1790" s="757"/>
      <c r="H1790" s="757"/>
      <c r="I1790" s="757"/>
    </row>
    <row r="1791" spans="1:9" ht="15.75" customHeight="1">
      <c r="A1791" s="963">
        <v>94274</v>
      </c>
      <c r="B1791" s="963" t="s">
        <v>4774</v>
      </c>
      <c r="C1791" s="964" t="s">
        <v>164</v>
      </c>
      <c r="D1791" s="965">
        <v>42.98</v>
      </c>
      <c r="E1791" s="757"/>
      <c r="F1791" s="757"/>
      <c r="G1791" s="757"/>
      <c r="H1791" s="757"/>
      <c r="I1791" s="757"/>
    </row>
    <row r="1792" spans="1:9" ht="15.75" customHeight="1">
      <c r="A1792" s="963">
        <v>94275</v>
      </c>
      <c r="B1792" s="963" t="s">
        <v>4775</v>
      </c>
      <c r="C1792" s="964" t="s">
        <v>164</v>
      </c>
      <c r="D1792" s="965">
        <v>35.81</v>
      </c>
      <c r="E1792" s="757"/>
      <c r="F1792" s="757"/>
      <c r="G1792" s="757"/>
      <c r="H1792" s="757"/>
      <c r="I1792" s="757"/>
    </row>
    <row r="1793" spans="1:9" ht="15.75" customHeight="1">
      <c r="A1793" s="963">
        <v>94276</v>
      </c>
      <c r="B1793" s="963" t="s">
        <v>4776</v>
      </c>
      <c r="C1793" s="964" t="s">
        <v>164</v>
      </c>
      <c r="D1793" s="965">
        <v>38.909999999999997</v>
      </c>
      <c r="E1793" s="757"/>
      <c r="F1793" s="757"/>
      <c r="G1793" s="757"/>
      <c r="H1793" s="757"/>
      <c r="I1793" s="757"/>
    </row>
    <row r="1794" spans="1:9" ht="15.75" customHeight="1">
      <c r="A1794" s="963">
        <v>94277</v>
      </c>
      <c r="B1794" s="963" t="s">
        <v>4777</v>
      </c>
      <c r="C1794" s="964" t="s">
        <v>164</v>
      </c>
      <c r="D1794" s="965">
        <v>31.66</v>
      </c>
      <c r="E1794" s="757"/>
      <c r="F1794" s="757"/>
      <c r="G1794" s="757"/>
      <c r="H1794" s="757"/>
      <c r="I1794" s="757"/>
    </row>
    <row r="1795" spans="1:9" ht="15.75" customHeight="1">
      <c r="A1795" s="963">
        <v>94278</v>
      </c>
      <c r="B1795" s="963" t="s">
        <v>4778</v>
      </c>
      <c r="C1795" s="964" t="s">
        <v>164</v>
      </c>
      <c r="D1795" s="965">
        <v>34.76</v>
      </c>
      <c r="E1795" s="757"/>
      <c r="F1795" s="757"/>
      <c r="G1795" s="757"/>
      <c r="H1795" s="757"/>
      <c r="I1795" s="757"/>
    </row>
    <row r="1796" spans="1:9" ht="15.75" customHeight="1">
      <c r="A1796" s="963">
        <v>94279</v>
      </c>
      <c r="B1796" s="963" t="s">
        <v>4779</v>
      </c>
      <c r="C1796" s="964" t="s">
        <v>164</v>
      </c>
      <c r="D1796" s="965">
        <v>36.57</v>
      </c>
      <c r="E1796" s="757"/>
      <c r="F1796" s="757"/>
      <c r="G1796" s="757"/>
      <c r="H1796" s="757"/>
      <c r="I1796" s="757"/>
    </row>
    <row r="1797" spans="1:9" ht="15.75" customHeight="1">
      <c r="A1797" s="963">
        <v>94280</v>
      </c>
      <c r="B1797" s="963" t="s">
        <v>4780</v>
      </c>
      <c r="C1797" s="964" t="s">
        <v>164</v>
      </c>
      <c r="D1797" s="965">
        <v>39.67</v>
      </c>
      <c r="E1797" s="757"/>
      <c r="F1797" s="757"/>
      <c r="G1797" s="757"/>
      <c r="H1797" s="757"/>
      <c r="I1797" s="757"/>
    </row>
    <row r="1798" spans="1:9" ht="15.75" customHeight="1">
      <c r="A1798" s="963">
        <v>94281</v>
      </c>
      <c r="B1798" s="963" t="s">
        <v>4781</v>
      </c>
      <c r="C1798" s="964" t="s">
        <v>164</v>
      </c>
      <c r="D1798" s="965">
        <v>46.31</v>
      </c>
      <c r="E1798" s="757"/>
      <c r="F1798" s="757"/>
      <c r="G1798" s="757"/>
      <c r="H1798" s="757"/>
      <c r="I1798" s="757"/>
    </row>
    <row r="1799" spans="1:9" ht="15.75" customHeight="1">
      <c r="A1799" s="963">
        <v>94282</v>
      </c>
      <c r="B1799" s="963" t="s">
        <v>4782</v>
      </c>
      <c r="C1799" s="964" t="s">
        <v>164</v>
      </c>
      <c r="D1799" s="965">
        <v>55.74</v>
      </c>
      <c r="E1799" s="757"/>
      <c r="F1799" s="757"/>
      <c r="G1799" s="757"/>
      <c r="H1799" s="757"/>
      <c r="I1799" s="757"/>
    </row>
    <row r="1800" spans="1:9" ht="15.75" customHeight="1">
      <c r="A1800" s="963">
        <v>94283</v>
      </c>
      <c r="B1800" s="963" t="s">
        <v>4783</v>
      </c>
      <c r="C1800" s="964" t="s">
        <v>164</v>
      </c>
      <c r="D1800" s="965">
        <v>60.52</v>
      </c>
      <c r="E1800" s="757"/>
      <c r="F1800" s="757"/>
      <c r="G1800" s="757"/>
      <c r="H1800" s="757"/>
      <c r="I1800" s="757"/>
    </row>
    <row r="1801" spans="1:9" ht="15.75" customHeight="1">
      <c r="A1801" s="963">
        <v>94284</v>
      </c>
      <c r="B1801" s="963" t="s">
        <v>4784</v>
      </c>
      <c r="C1801" s="964" t="s">
        <v>164</v>
      </c>
      <c r="D1801" s="965">
        <v>69.959999999999994</v>
      </c>
      <c r="E1801" s="757"/>
      <c r="F1801" s="757"/>
      <c r="G1801" s="757"/>
      <c r="H1801" s="757"/>
      <c r="I1801" s="757"/>
    </row>
    <row r="1802" spans="1:9" ht="15.75" customHeight="1">
      <c r="A1802" s="963">
        <v>94285</v>
      </c>
      <c r="B1802" s="963" t="s">
        <v>4785</v>
      </c>
      <c r="C1802" s="964" t="s">
        <v>164</v>
      </c>
      <c r="D1802" s="965">
        <v>74.28</v>
      </c>
      <c r="E1802" s="757"/>
      <c r="F1802" s="757"/>
      <c r="G1802" s="757"/>
      <c r="H1802" s="757"/>
      <c r="I1802" s="757"/>
    </row>
    <row r="1803" spans="1:9" ht="15.75" customHeight="1">
      <c r="A1803" s="963">
        <v>94286</v>
      </c>
      <c r="B1803" s="963" t="s">
        <v>4786</v>
      </c>
      <c r="C1803" s="964" t="s">
        <v>164</v>
      </c>
      <c r="D1803" s="965">
        <v>83.72</v>
      </c>
      <c r="E1803" s="757"/>
      <c r="F1803" s="757"/>
      <c r="G1803" s="757"/>
      <c r="H1803" s="757"/>
      <c r="I1803" s="757"/>
    </row>
    <row r="1804" spans="1:9" ht="15.75" customHeight="1">
      <c r="A1804" s="963">
        <v>94287</v>
      </c>
      <c r="B1804" s="963" t="s">
        <v>4787</v>
      </c>
      <c r="C1804" s="964" t="s">
        <v>164</v>
      </c>
      <c r="D1804" s="965">
        <v>35.659999999999997</v>
      </c>
      <c r="E1804" s="757"/>
      <c r="F1804" s="757"/>
      <c r="G1804" s="757"/>
      <c r="H1804" s="757"/>
      <c r="I1804" s="757"/>
    </row>
    <row r="1805" spans="1:9" ht="15.75" customHeight="1">
      <c r="A1805" s="963">
        <v>94288</v>
      </c>
      <c r="B1805" s="963" t="s">
        <v>4788</v>
      </c>
      <c r="C1805" s="964" t="s">
        <v>164</v>
      </c>
      <c r="D1805" s="965">
        <v>43.91</v>
      </c>
      <c r="E1805" s="757"/>
      <c r="F1805" s="757"/>
      <c r="G1805" s="757"/>
      <c r="H1805" s="757"/>
      <c r="I1805" s="757"/>
    </row>
    <row r="1806" spans="1:9" ht="15.75" customHeight="1">
      <c r="A1806" s="963">
        <v>94289</v>
      </c>
      <c r="B1806" s="963" t="s">
        <v>4789</v>
      </c>
      <c r="C1806" s="964" t="s">
        <v>164</v>
      </c>
      <c r="D1806" s="965">
        <v>45.81</v>
      </c>
      <c r="E1806" s="757"/>
      <c r="F1806" s="757"/>
      <c r="G1806" s="757"/>
      <c r="H1806" s="757"/>
      <c r="I1806" s="757"/>
    </row>
    <row r="1807" spans="1:9" ht="15.75" customHeight="1">
      <c r="A1807" s="963">
        <v>94290</v>
      </c>
      <c r="B1807" s="963" t="s">
        <v>4790</v>
      </c>
      <c r="C1807" s="964" t="s">
        <v>164</v>
      </c>
      <c r="D1807" s="965">
        <v>54.06</v>
      </c>
      <c r="E1807" s="757"/>
      <c r="F1807" s="757"/>
      <c r="G1807" s="757"/>
      <c r="H1807" s="757"/>
      <c r="I1807" s="757"/>
    </row>
    <row r="1808" spans="1:9" ht="15.75" customHeight="1">
      <c r="A1808" s="963">
        <v>94291</v>
      </c>
      <c r="B1808" s="963" t="s">
        <v>4791</v>
      </c>
      <c r="C1808" s="964" t="s">
        <v>164</v>
      </c>
      <c r="D1808" s="965">
        <v>55.55</v>
      </c>
      <c r="E1808" s="757"/>
      <c r="F1808" s="757"/>
      <c r="G1808" s="757"/>
      <c r="H1808" s="757"/>
      <c r="I1808" s="757"/>
    </row>
    <row r="1809" spans="1:9" ht="15.75" customHeight="1">
      <c r="A1809" s="963">
        <v>94292</v>
      </c>
      <c r="B1809" s="963" t="s">
        <v>4792</v>
      </c>
      <c r="C1809" s="964" t="s">
        <v>164</v>
      </c>
      <c r="D1809" s="965">
        <v>63.8</v>
      </c>
      <c r="E1809" s="757"/>
      <c r="F1809" s="757"/>
      <c r="G1809" s="757"/>
      <c r="H1809" s="757"/>
      <c r="I1809" s="757"/>
    </row>
    <row r="1810" spans="1:9" ht="15.75" customHeight="1">
      <c r="A1810" s="963">
        <v>94293</v>
      </c>
      <c r="B1810" s="963" t="s">
        <v>4793</v>
      </c>
      <c r="C1810" s="964" t="s">
        <v>164</v>
      </c>
      <c r="D1810" s="965">
        <v>149.81</v>
      </c>
      <c r="E1810" s="757"/>
      <c r="F1810" s="757"/>
      <c r="G1810" s="757"/>
      <c r="H1810" s="757"/>
      <c r="I1810" s="757"/>
    </row>
    <row r="1811" spans="1:9" ht="15.75" customHeight="1">
      <c r="A1811" s="963">
        <v>94294</v>
      </c>
      <c r="B1811" s="963" t="s">
        <v>4794</v>
      </c>
      <c r="C1811" s="964" t="s">
        <v>164</v>
      </c>
      <c r="D1811" s="965">
        <v>8.15</v>
      </c>
      <c r="E1811" s="757"/>
      <c r="F1811" s="757"/>
      <c r="G1811" s="757"/>
      <c r="H1811" s="757"/>
      <c r="I1811" s="757"/>
    </row>
    <row r="1812" spans="1:9" ht="15.75" customHeight="1">
      <c r="A1812" s="963">
        <v>102727</v>
      </c>
      <c r="B1812" s="963" t="s">
        <v>4795</v>
      </c>
      <c r="C1812" s="964" t="s">
        <v>122</v>
      </c>
      <c r="D1812" s="965">
        <v>77.36</v>
      </c>
      <c r="E1812" s="757"/>
      <c r="F1812" s="757"/>
      <c r="G1812" s="757"/>
      <c r="H1812" s="757"/>
      <c r="I1812" s="757"/>
    </row>
    <row r="1813" spans="1:9" ht="15.75" customHeight="1">
      <c r="A1813" s="963">
        <v>102728</v>
      </c>
      <c r="B1813" s="963" t="s">
        <v>4796</v>
      </c>
      <c r="C1813" s="964" t="s">
        <v>1607</v>
      </c>
      <c r="D1813" s="965">
        <v>14.59</v>
      </c>
      <c r="E1813" s="757"/>
      <c r="F1813" s="757"/>
      <c r="G1813" s="757"/>
      <c r="H1813" s="757"/>
      <c r="I1813" s="757"/>
    </row>
    <row r="1814" spans="1:9" ht="15.75" customHeight="1">
      <c r="A1814" s="963">
        <v>102729</v>
      </c>
      <c r="B1814" s="963" t="s">
        <v>4797</v>
      </c>
      <c r="C1814" s="964" t="s">
        <v>1607</v>
      </c>
      <c r="D1814" s="965">
        <v>14.02</v>
      </c>
      <c r="E1814" s="757"/>
      <c r="F1814" s="757"/>
      <c r="G1814" s="757"/>
      <c r="H1814" s="757"/>
      <c r="I1814" s="757"/>
    </row>
    <row r="1815" spans="1:9" ht="15.75" customHeight="1">
      <c r="A1815" s="963">
        <v>102730</v>
      </c>
      <c r="B1815" s="963" t="s">
        <v>4798</v>
      </c>
      <c r="C1815" s="964" t="s">
        <v>1607</v>
      </c>
      <c r="D1815" s="965">
        <v>12.68</v>
      </c>
      <c r="E1815" s="757"/>
      <c r="F1815" s="757"/>
      <c r="G1815" s="757"/>
      <c r="H1815" s="757"/>
      <c r="I1815" s="757"/>
    </row>
    <row r="1816" spans="1:9" ht="15.75" customHeight="1">
      <c r="A1816" s="963">
        <v>102731</v>
      </c>
      <c r="B1816" s="963" t="s">
        <v>4799</v>
      </c>
      <c r="C1816" s="964" t="s">
        <v>1607</v>
      </c>
      <c r="D1816" s="965">
        <v>10.82</v>
      </c>
      <c r="E1816" s="757"/>
      <c r="F1816" s="757"/>
      <c r="G1816" s="757"/>
      <c r="H1816" s="757"/>
      <c r="I1816" s="757"/>
    </row>
    <row r="1817" spans="1:9" ht="15.75" customHeight="1">
      <c r="A1817" s="963">
        <v>102732</v>
      </c>
      <c r="B1817" s="963" t="s">
        <v>4800</v>
      </c>
      <c r="C1817" s="964" t="s">
        <v>1607</v>
      </c>
      <c r="D1817" s="965">
        <v>10.37</v>
      </c>
      <c r="E1817" s="757"/>
      <c r="F1817" s="757"/>
      <c r="G1817" s="757"/>
      <c r="H1817" s="757"/>
      <c r="I1817" s="757"/>
    </row>
    <row r="1818" spans="1:9" ht="15.75" customHeight="1">
      <c r="A1818" s="963">
        <v>102733</v>
      </c>
      <c r="B1818" s="963" t="s">
        <v>4801</v>
      </c>
      <c r="C1818" s="964" t="s">
        <v>1607</v>
      </c>
      <c r="D1818" s="965">
        <v>11.71</v>
      </c>
      <c r="E1818" s="757"/>
      <c r="F1818" s="757"/>
      <c r="G1818" s="757"/>
      <c r="H1818" s="757"/>
      <c r="I1818" s="757"/>
    </row>
    <row r="1819" spans="1:9" ht="15.75" customHeight="1">
      <c r="A1819" s="963">
        <v>102734</v>
      </c>
      <c r="B1819" s="963" t="s">
        <v>4802</v>
      </c>
      <c r="C1819" s="964" t="s">
        <v>1607</v>
      </c>
      <c r="D1819" s="965">
        <v>14.01</v>
      </c>
      <c r="E1819" s="757"/>
      <c r="F1819" s="757"/>
      <c r="G1819" s="757"/>
      <c r="H1819" s="757"/>
      <c r="I1819" s="757"/>
    </row>
    <row r="1820" spans="1:9" ht="15.75" customHeight="1">
      <c r="A1820" s="963">
        <v>102735</v>
      </c>
      <c r="B1820" s="963" t="s">
        <v>4803</v>
      </c>
      <c r="C1820" s="964" t="s">
        <v>1607</v>
      </c>
      <c r="D1820" s="965">
        <v>13.48</v>
      </c>
      <c r="E1820" s="757"/>
      <c r="F1820" s="757"/>
      <c r="G1820" s="757"/>
      <c r="H1820" s="757"/>
      <c r="I1820" s="757"/>
    </row>
    <row r="1821" spans="1:9" ht="15.75" customHeight="1">
      <c r="A1821" s="963">
        <v>102736</v>
      </c>
      <c r="B1821" s="963" t="s">
        <v>4804</v>
      </c>
      <c r="C1821" s="964" t="s">
        <v>964</v>
      </c>
      <c r="D1821" s="965">
        <v>547.09</v>
      </c>
      <c r="E1821" s="757"/>
      <c r="F1821" s="757"/>
      <c r="G1821" s="757"/>
      <c r="H1821" s="757"/>
      <c r="I1821" s="757"/>
    </row>
    <row r="1822" spans="1:9" ht="15.75" customHeight="1">
      <c r="A1822" s="963">
        <v>102737</v>
      </c>
      <c r="B1822" s="963" t="s">
        <v>4805</v>
      </c>
      <c r="C1822" s="964" t="s">
        <v>141</v>
      </c>
      <c r="D1822" s="965">
        <v>962.87</v>
      </c>
      <c r="E1822" s="757"/>
      <c r="F1822" s="757"/>
      <c r="G1822" s="757"/>
      <c r="H1822" s="757"/>
      <c r="I1822" s="757"/>
    </row>
    <row r="1823" spans="1:9" ht="15.75" customHeight="1">
      <c r="A1823" s="963">
        <v>102738</v>
      </c>
      <c r="B1823" s="963" t="s">
        <v>4806</v>
      </c>
      <c r="C1823" s="964" t="s">
        <v>141</v>
      </c>
      <c r="D1823" s="965">
        <v>1988.03</v>
      </c>
      <c r="E1823" s="757"/>
      <c r="F1823" s="757"/>
      <c r="G1823" s="757"/>
      <c r="H1823" s="757"/>
      <c r="I1823" s="757"/>
    </row>
    <row r="1824" spans="1:9" ht="15.75" customHeight="1">
      <c r="A1824" s="963">
        <v>102739</v>
      </c>
      <c r="B1824" s="963" t="s">
        <v>4807</v>
      </c>
      <c r="C1824" s="964" t="s">
        <v>141</v>
      </c>
      <c r="D1824" s="965">
        <v>3343.31</v>
      </c>
      <c r="E1824" s="757"/>
      <c r="F1824" s="757"/>
      <c r="G1824" s="757"/>
      <c r="H1824" s="757"/>
      <c r="I1824" s="757"/>
    </row>
    <row r="1825" spans="1:9" ht="15.75" customHeight="1">
      <c r="A1825" s="963">
        <v>102740</v>
      </c>
      <c r="B1825" s="963" t="s">
        <v>4808</v>
      </c>
      <c r="C1825" s="964" t="s">
        <v>141</v>
      </c>
      <c r="D1825" s="965">
        <v>5031.45</v>
      </c>
      <c r="E1825" s="757"/>
      <c r="F1825" s="757"/>
      <c r="G1825" s="757"/>
      <c r="H1825" s="757"/>
      <c r="I1825" s="757"/>
    </row>
    <row r="1826" spans="1:9" ht="15.75" customHeight="1">
      <c r="A1826" s="963">
        <v>102741</v>
      </c>
      <c r="B1826" s="963" t="s">
        <v>4809</v>
      </c>
      <c r="C1826" s="964" t="s">
        <v>141</v>
      </c>
      <c r="D1826" s="965">
        <v>7088.63</v>
      </c>
      <c r="E1826" s="757"/>
      <c r="F1826" s="757"/>
      <c r="G1826" s="757"/>
      <c r="H1826" s="757"/>
      <c r="I1826" s="757"/>
    </row>
    <row r="1827" spans="1:9" ht="15.75" customHeight="1">
      <c r="A1827" s="963">
        <v>102742</v>
      </c>
      <c r="B1827" s="963" t="s">
        <v>4810</v>
      </c>
      <c r="C1827" s="964" t="s">
        <v>141</v>
      </c>
      <c r="D1827" s="965">
        <v>12322.02</v>
      </c>
      <c r="E1827" s="757"/>
      <c r="F1827" s="757"/>
      <c r="G1827" s="757"/>
      <c r="H1827" s="757"/>
      <c r="I1827" s="757"/>
    </row>
    <row r="1828" spans="1:9" ht="15.75" customHeight="1">
      <c r="A1828" s="963">
        <v>102743</v>
      </c>
      <c r="B1828" s="963" t="s">
        <v>4811</v>
      </c>
      <c r="C1828" s="964" t="s">
        <v>141</v>
      </c>
      <c r="D1828" s="965">
        <v>4053.36</v>
      </c>
      <c r="E1828" s="757"/>
      <c r="F1828" s="757"/>
      <c r="G1828" s="757"/>
      <c r="H1828" s="757"/>
      <c r="I1828" s="757"/>
    </row>
    <row r="1829" spans="1:9" ht="15.75" customHeight="1">
      <c r="A1829" s="963">
        <v>102744</v>
      </c>
      <c r="B1829" s="963" t="s">
        <v>4812</v>
      </c>
      <c r="C1829" s="964" t="s">
        <v>141</v>
      </c>
      <c r="D1829" s="965">
        <v>6097.44</v>
      </c>
      <c r="E1829" s="757"/>
      <c r="F1829" s="757"/>
      <c r="G1829" s="757"/>
      <c r="H1829" s="757"/>
      <c r="I1829" s="757"/>
    </row>
    <row r="1830" spans="1:9" ht="15.75" customHeight="1">
      <c r="A1830" s="963">
        <v>102745</v>
      </c>
      <c r="B1830" s="963" t="s">
        <v>4813</v>
      </c>
      <c r="C1830" s="964" t="s">
        <v>141</v>
      </c>
      <c r="D1830" s="965">
        <v>8603.34</v>
      </c>
      <c r="E1830" s="757"/>
      <c r="F1830" s="757"/>
      <c r="G1830" s="757"/>
      <c r="H1830" s="757"/>
      <c r="I1830" s="757"/>
    </row>
    <row r="1831" spans="1:9" ht="15.75" customHeight="1">
      <c r="A1831" s="963">
        <v>102746</v>
      </c>
      <c r="B1831" s="963" t="s">
        <v>4814</v>
      </c>
      <c r="C1831" s="964" t="s">
        <v>141</v>
      </c>
      <c r="D1831" s="965">
        <v>14975.94</v>
      </c>
      <c r="E1831" s="757"/>
      <c r="F1831" s="757"/>
      <c r="G1831" s="757"/>
      <c r="H1831" s="757"/>
      <c r="I1831" s="757"/>
    </row>
    <row r="1832" spans="1:9" ht="15.75" customHeight="1">
      <c r="A1832" s="963">
        <v>102747</v>
      </c>
      <c r="B1832" s="963" t="s">
        <v>4815</v>
      </c>
      <c r="C1832" s="964" t="s">
        <v>141</v>
      </c>
      <c r="D1832" s="965">
        <v>7585.09</v>
      </c>
      <c r="E1832" s="757"/>
      <c r="F1832" s="757"/>
      <c r="G1832" s="757"/>
      <c r="H1832" s="757"/>
      <c r="I1832" s="757"/>
    </row>
    <row r="1833" spans="1:9" ht="15.75" customHeight="1">
      <c r="A1833" s="963">
        <v>102748</v>
      </c>
      <c r="B1833" s="963" t="s">
        <v>4816</v>
      </c>
      <c r="C1833" s="964" t="s">
        <v>141</v>
      </c>
      <c r="D1833" s="965">
        <v>10653.82</v>
      </c>
      <c r="E1833" s="757"/>
      <c r="F1833" s="757"/>
      <c r="G1833" s="757"/>
      <c r="H1833" s="757"/>
      <c r="I1833" s="757"/>
    </row>
    <row r="1834" spans="1:9" ht="15.75" customHeight="1">
      <c r="A1834" s="963">
        <v>102749</v>
      </c>
      <c r="B1834" s="963" t="s">
        <v>4817</v>
      </c>
      <c r="C1834" s="964" t="s">
        <v>141</v>
      </c>
      <c r="D1834" s="965">
        <v>18365.97</v>
      </c>
      <c r="E1834" s="757"/>
      <c r="F1834" s="757"/>
      <c r="G1834" s="757"/>
      <c r="H1834" s="757"/>
      <c r="I1834" s="757"/>
    </row>
    <row r="1835" spans="1:9" ht="15.75" customHeight="1">
      <c r="A1835" s="963">
        <v>102750</v>
      </c>
      <c r="B1835" s="963" t="s">
        <v>4818</v>
      </c>
      <c r="C1835" s="964" t="s">
        <v>141</v>
      </c>
      <c r="D1835" s="965">
        <v>2431.31</v>
      </c>
      <c r="E1835" s="757"/>
      <c r="F1835" s="757"/>
      <c r="G1835" s="757"/>
      <c r="H1835" s="757"/>
      <c r="I1835" s="757"/>
    </row>
    <row r="1836" spans="1:9" ht="15.75" customHeight="1">
      <c r="A1836" s="963">
        <v>102751</v>
      </c>
      <c r="B1836" s="963" t="s">
        <v>4819</v>
      </c>
      <c r="C1836" s="964" t="s">
        <v>141</v>
      </c>
      <c r="D1836" s="965">
        <v>4257.03</v>
      </c>
      <c r="E1836" s="757"/>
      <c r="F1836" s="757"/>
      <c r="G1836" s="757"/>
      <c r="H1836" s="757"/>
      <c r="I1836" s="757"/>
    </row>
    <row r="1837" spans="1:9" ht="15.75" customHeight="1">
      <c r="A1837" s="963">
        <v>102752</v>
      </c>
      <c r="B1837" s="963" t="s">
        <v>4820</v>
      </c>
      <c r="C1837" s="964" t="s">
        <v>141</v>
      </c>
      <c r="D1837" s="965">
        <v>6820.61</v>
      </c>
      <c r="E1837" s="757"/>
      <c r="F1837" s="757"/>
      <c r="G1837" s="757"/>
      <c r="H1837" s="757"/>
      <c r="I1837" s="757"/>
    </row>
    <row r="1838" spans="1:9" ht="15.75" customHeight="1">
      <c r="A1838" s="963">
        <v>102753</v>
      </c>
      <c r="B1838" s="963" t="s">
        <v>4821</v>
      </c>
      <c r="C1838" s="964" t="s">
        <v>141</v>
      </c>
      <c r="D1838" s="966">
        <v>10145.870000000001</v>
      </c>
      <c r="E1838" s="757"/>
      <c r="F1838" s="757"/>
      <c r="G1838" s="757"/>
      <c r="H1838" s="757"/>
      <c r="I1838" s="757"/>
    </row>
    <row r="1839" spans="1:9" ht="15.75" customHeight="1">
      <c r="A1839" s="963">
        <v>102754</v>
      </c>
      <c r="B1839" s="963" t="s">
        <v>4822</v>
      </c>
      <c r="C1839" s="964" t="s">
        <v>141</v>
      </c>
      <c r="D1839" s="966">
        <v>19376.71</v>
      </c>
      <c r="E1839" s="757"/>
      <c r="F1839" s="757"/>
      <c r="G1839" s="757"/>
      <c r="H1839" s="757"/>
      <c r="I1839" s="757"/>
    </row>
    <row r="1840" spans="1:9" ht="15.75" customHeight="1">
      <c r="A1840" s="963">
        <v>102755</v>
      </c>
      <c r="B1840" s="963" t="s">
        <v>4823</v>
      </c>
      <c r="C1840" s="964" t="s">
        <v>141</v>
      </c>
      <c r="D1840" s="966">
        <v>9560.89</v>
      </c>
      <c r="E1840" s="757"/>
      <c r="F1840" s="757"/>
      <c r="G1840" s="757"/>
      <c r="H1840" s="757"/>
      <c r="I1840" s="757"/>
    </row>
    <row r="1841" spans="1:9" ht="15.75" customHeight="1">
      <c r="A1841" s="963">
        <v>102756</v>
      </c>
      <c r="B1841" s="963" t="s">
        <v>4824</v>
      </c>
      <c r="C1841" s="964" t="s">
        <v>141</v>
      </c>
      <c r="D1841" s="965">
        <v>14267.37</v>
      </c>
      <c r="E1841" s="757"/>
      <c r="F1841" s="757"/>
      <c r="G1841" s="757"/>
      <c r="H1841" s="757"/>
      <c r="I1841" s="757"/>
    </row>
    <row r="1842" spans="1:9" ht="15.75" customHeight="1">
      <c r="A1842" s="963">
        <v>102757</v>
      </c>
      <c r="B1842" s="963" t="s">
        <v>4825</v>
      </c>
      <c r="C1842" s="964" t="s">
        <v>141</v>
      </c>
      <c r="D1842" s="965">
        <v>26661.19</v>
      </c>
      <c r="E1842" s="757"/>
      <c r="F1842" s="757"/>
      <c r="G1842" s="757"/>
      <c r="H1842" s="757"/>
      <c r="I1842" s="757"/>
    </row>
    <row r="1843" spans="1:9" ht="15.75" customHeight="1">
      <c r="A1843" s="963">
        <v>102758</v>
      </c>
      <c r="B1843" s="963" t="s">
        <v>4826</v>
      </c>
      <c r="C1843" s="964" t="s">
        <v>141</v>
      </c>
      <c r="D1843" s="965">
        <v>12314.37</v>
      </c>
      <c r="E1843" s="757"/>
      <c r="F1843" s="757"/>
      <c r="G1843" s="757"/>
      <c r="H1843" s="757"/>
      <c r="I1843" s="757"/>
    </row>
    <row r="1844" spans="1:9" ht="15.75" customHeight="1">
      <c r="A1844" s="963">
        <v>102759</v>
      </c>
      <c r="B1844" s="963" t="s">
        <v>4827</v>
      </c>
      <c r="C1844" s="964" t="s">
        <v>141</v>
      </c>
      <c r="D1844" s="965">
        <v>18408.93</v>
      </c>
      <c r="E1844" s="757"/>
      <c r="F1844" s="757"/>
      <c r="G1844" s="757"/>
      <c r="H1844" s="757"/>
      <c r="I1844" s="757"/>
    </row>
    <row r="1845" spans="1:9" ht="15.75" customHeight="1">
      <c r="A1845" s="963">
        <v>102760</v>
      </c>
      <c r="B1845" s="963" t="s">
        <v>4828</v>
      </c>
      <c r="C1845" s="964" t="s">
        <v>141</v>
      </c>
      <c r="D1845" s="966">
        <v>34080.75</v>
      </c>
      <c r="E1845" s="757"/>
      <c r="F1845" s="757"/>
      <c r="G1845" s="757"/>
      <c r="H1845" s="757"/>
      <c r="I1845" s="757"/>
    </row>
    <row r="1846" spans="1:9" ht="15.75" customHeight="1">
      <c r="A1846" s="963">
        <v>102761</v>
      </c>
      <c r="B1846" s="963" t="s">
        <v>4829</v>
      </c>
      <c r="C1846" s="964" t="s">
        <v>141</v>
      </c>
      <c r="D1846" s="966">
        <v>11477.39</v>
      </c>
      <c r="E1846" s="757"/>
      <c r="F1846" s="757"/>
      <c r="G1846" s="757"/>
      <c r="H1846" s="757"/>
      <c r="I1846" s="757"/>
    </row>
    <row r="1847" spans="1:9" ht="15.75" customHeight="1">
      <c r="A1847" s="963">
        <v>102762</v>
      </c>
      <c r="B1847" s="963" t="s">
        <v>4830</v>
      </c>
      <c r="C1847" s="964" t="s">
        <v>141</v>
      </c>
      <c r="D1847" s="965">
        <v>17913.02</v>
      </c>
      <c r="E1847" s="757"/>
      <c r="F1847" s="757"/>
      <c r="G1847" s="757"/>
      <c r="H1847" s="757"/>
      <c r="I1847" s="757"/>
    </row>
    <row r="1848" spans="1:9" ht="15.75" customHeight="1">
      <c r="A1848" s="963">
        <v>102763</v>
      </c>
      <c r="B1848" s="963" t="s">
        <v>4831</v>
      </c>
      <c r="C1848" s="964" t="s">
        <v>141</v>
      </c>
      <c r="D1848" s="965">
        <v>25046.799999999999</v>
      </c>
      <c r="E1848" s="757"/>
      <c r="F1848" s="757"/>
      <c r="G1848" s="757"/>
      <c r="H1848" s="757"/>
      <c r="I1848" s="757"/>
    </row>
    <row r="1849" spans="1:9" ht="15.75" customHeight="1">
      <c r="A1849" s="963">
        <v>102764</v>
      </c>
      <c r="B1849" s="963" t="s">
        <v>4832</v>
      </c>
      <c r="C1849" s="964" t="s">
        <v>141</v>
      </c>
      <c r="D1849" s="965">
        <v>35671.870000000003</v>
      </c>
      <c r="E1849" s="757"/>
      <c r="F1849" s="757"/>
      <c r="G1849" s="757"/>
      <c r="H1849" s="757"/>
      <c r="I1849" s="757"/>
    </row>
    <row r="1850" spans="1:9" ht="15.75" customHeight="1">
      <c r="A1850" s="963">
        <v>102765</v>
      </c>
      <c r="B1850" s="963" t="s">
        <v>4833</v>
      </c>
      <c r="C1850" s="964" t="s">
        <v>141</v>
      </c>
      <c r="D1850" s="965">
        <v>14264.94</v>
      </c>
      <c r="E1850" s="757"/>
      <c r="F1850" s="757"/>
      <c r="G1850" s="757"/>
      <c r="H1850" s="757"/>
      <c r="I1850" s="757"/>
    </row>
    <row r="1851" spans="1:9" ht="15.75" customHeight="1">
      <c r="A1851" s="963">
        <v>102766</v>
      </c>
      <c r="B1851" s="963" t="s">
        <v>4834</v>
      </c>
      <c r="C1851" s="964" t="s">
        <v>141</v>
      </c>
      <c r="D1851" s="965">
        <v>21732.98</v>
      </c>
      <c r="E1851" s="757"/>
      <c r="F1851" s="757"/>
      <c r="G1851" s="757"/>
      <c r="H1851" s="757"/>
      <c r="I1851" s="757"/>
    </row>
    <row r="1852" spans="1:9" ht="15.75" customHeight="1">
      <c r="A1852" s="963">
        <v>102767</v>
      </c>
      <c r="B1852" s="963" t="s">
        <v>4835</v>
      </c>
      <c r="C1852" s="964" t="s">
        <v>141</v>
      </c>
      <c r="D1852" s="965">
        <v>30636.6</v>
      </c>
      <c r="E1852" s="757"/>
      <c r="F1852" s="757"/>
      <c r="G1852" s="757"/>
      <c r="H1852" s="757"/>
      <c r="I1852" s="757"/>
    </row>
    <row r="1853" spans="1:9" ht="15.75" customHeight="1">
      <c r="A1853" s="963">
        <v>102768</v>
      </c>
      <c r="B1853" s="963" t="s">
        <v>4836</v>
      </c>
      <c r="C1853" s="964" t="s">
        <v>141</v>
      </c>
      <c r="D1853" s="965">
        <v>43256.9</v>
      </c>
      <c r="E1853" s="757"/>
      <c r="F1853" s="757"/>
      <c r="G1853" s="757"/>
      <c r="H1853" s="757"/>
      <c r="I1853" s="757"/>
    </row>
    <row r="1854" spans="1:9" ht="15.75" customHeight="1">
      <c r="A1854" s="963">
        <v>102769</v>
      </c>
      <c r="B1854" s="963" t="s">
        <v>4837</v>
      </c>
      <c r="C1854" s="964" t="s">
        <v>141</v>
      </c>
      <c r="D1854" s="965">
        <v>16533.95</v>
      </c>
      <c r="E1854" s="757"/>
      <c r="F1854" s="757"/>
      <c r="G1854" s="757"/>
      <c r="H1854" s="757"/>
      <c r="I1854" s="757"/>
    </row>
    <row r="1855" spans="1:9" ht="15.75" customHeight="1">
      <c r="A1855" s="963">
        <v>102770</v>
      </c>
      <c r="B1855" s="963" t="s">
        <v>4838</v>
      </c>
      <c r="C1855" s="964" t="s">
        <v>141</v>
      </c>
      <c r="D1855" s="965">
        <v>25610.23</v>
      </c>
      <c r="E1855" s="757"/>
      <c r="F1855" s="757"/>
      <c r="G1855" s="757"/>
      <c r="H1855" s="757"/>
      <c r="I1855" s="757"/>
    </row>
    <row r="1856" spans="1:9" ht="15.75" customHeight="1">
      <c r="A1856" s="963">
        <v>102771</v>
      </c>
      <c r="B1856" s="963" t="s">
        <v>4839</v>
      </c>
      <c r="C1856" s="964" t="s">
        <v>141</v>
      </c>
      <c r="D1856" s="965">
        <v>36081.870000000003</v>
      </c>
      <c r="E1856" s="757"/>
      <c r="F1856" s="757"/>
      <c r="G1856" s="757"/>
      <c r="H1856" s="757"/>
      <c r="I1856" s="757"/>
    </row>
    <row r="1857" spans="1:9" ht="15.75" customHeight="1">
      <c r="A1857" s="963">
        <v>102772</v>
      </c>
      <c r="B1857" s="963" t="s">
        <v>4840</v>
      </c>
      <c r="C1857" s="964" t="s">
        <v>141</v>
      </c>
      <c r="D1857" s="965">
        <v>51405.26</v>
      </c>
      <c r="E1857" s="757"/>
      <c r="F1857" s="757"/>
      <c r="G1857" s="757"/>
      <c r="H1857" s="757"/>
      <c r="I1857" s="757"/>
    </row>
    <row r="1858" spans="1:9" ht="15.75" customHeight="1">
      <c r="A1858" s="963">
        <v>102773</v>
      </c>
      <c r="B1858" s="963" t="s">
        <v>4841</v>
      </c>
      <c r="C1858" s="964" t="s">
        <v>141</v>
      </c>
      <c r="D1858" s="965">
        <v>8472.4</v>
      </c>
      <c r="E1858" s="757"/>
      <c r="F1858" s="757"/>
      <c r="G1858" s="757"/>
      <c r="H1858" s="757"/>
      <c r="I1858" s="757"/>
    </row>
    <row r="1859" spans="1:9" ht="15.75" customHeight="1">
      <c r="A1859" s="963">
        <v>102774</v>
      </c>
      <c r="B1859" s="963" t="s">
        <v>4842</v>
      </c>
      <c r="C1859" s="964" t="s">
        <v>141</v>
      </c>
      <c r="D1859" s="965">
        <v>8472.4</v>
      </c>
      <c r="E1859" s="757"/>
      <c r="F1859" s="757"/>
      <c r="G1859" s="757"/>
      <c r="H1859" s="757"/>
      <c r="I1859" s="757"/>
    </row>
    <row r="1860" spans="1:9" ht="15.75" customHeight="1">
      <c r="A1860" s="963">
        <v>102775</v>
      </c>
      <c r="B1860" s="963" t="s">
        <v>4843</v>
      </c>
      <c r="C1860" s="964" t="s">
        <v>141</v>
      </c>
      <c r="D1860" s="965">
        <v>12651.7</v>
      </c>
      <c r="E1860" s="757"/>
      <c r="F1860" s="757"/>
      <c r="G1860" s="757"/>
      <c r="H1860" s="757"/>
      <c r="I1860" s="757"/>
    </row>
    <row r="1861" spans="1:9" ht="15.75" customHeight="1">
      <c r="A1861" s="963">
        <v>102776</v>
      </c>
      <c r="B1861" s="963" t="s">
        <v>4844</v>
      </c>
      <c r="C1861" s="964" t="s">
        <v>141</v>
      </c>
      <c r="D1861" s="966">
        <v>12651.7</v>
      </c>
      <c r="E1861" s="757"/>
      <c r="F1861" s="757"/>
      <c r="G1861" s="757"/>
      <c r="H1861" s="757"/>
      <c r="I1861" s="757"/>
    </row>
    <row r="1862" spans="1:9" ht="15.75" customHeight="1">
      <c r="A1862" s="963">
        <v>102777</v>
      </c>
      <c r="B1862" s="963" t="s">
        <v>4845</v>
      </c>
      <c r="C1862" s="964" t="s">
        <v>141</v>
      </c>
      <c r="D1862" s="965">
        <v>19152.37</v>
      </c>
      <c r="E1862" s="757"/>
      <c r="F1862" s="757"/>
      <c r="G1862" s="757"/>
      <c r="H1862" s="757"/>
      <c r="I1862" s="757"/>
    </row>
    <row r="1863" spans="1:9" ht="15.75" customHeight="1">
      <c r="A1863" s="963">
        <v>102778</v>
      </c>
      <c r="B1863" s="963" t="s">
        <v>4846</v>
      </c>
      <c r="C1863" s="964" t="s">
        <v>141</v>
      </c>
      <c r="D1863" s="965">
        <v>29619.119999999999</v>
      </c>
      <c r="E1863" s="757"/>
      <c r="F1863" s="757"/>
      <c r="G1863" s="757"/>
      <c r="H1863" s="757"/>
      <c r="I1863" s="757"/>
    </row>
    <row r="1864" spans="1:9" ht="15.75" customHeight="1">
      <c r="A1864" s="963">
        <v>102779</v>
      </c>
      <c r="B1864" s="963" t="s">
        <v>4847</v>
      </c>
      <c r="C1864" s="964" t="s">
        <v>141</v>
      </c>
      <c r="D1864" s="965">
        <v>8472.4</v>
      </c>
      <c r="E1864" s="757"/>
      <c r="F1864" s="757"/>
      <c r="G1864" s="757"/>
      <c r="H1864" s="757"/>
      <c r="I1864" s="757"/>
    </row>
    <row r="1865" spans="1:9" ht="15.75" customHeight="1">
      <c r="A1865" s="963">
        <v>102780</v>
      </c>
      <c r="B1865" s="963" t="s">
        <v>4848</v>
      </c>
      <c r="C1865" s="964" t="s">
        <v>141</v>
      </c>
      <c r="D1865" s="965">
        <v>9748.9500000000007</v>
      </c>
      <c r="E1865" s="757"/>
      <c r="F1865" s="757"/>
      <c r="G1865" s="757"/>
      <c r="H1865" s="757"/>
      <c r="I1865" s="757"/>
    </row>
    <row r="1866" spans="1:9" ht="15.75" customHeight="1">
      <c r="A1866" s="963">
        <v>102781</v>
      </c>
      <c r="B1866" s="963" t="s">
        <v>4849</v>
      </c>
      <c r="C1866" s="964" t="s">
        <v>141</v>
      </c>
      <c r="D1866" s="965">
        <v>14450.66</v>
      </c>
      <c r="E1866" s="757"/>
      <c r="F1866" s="757"/>
      <c r="G1866" s="757"/>
      <c r="H1866" s="757"/>
      <c r="I1866" s="757"/>
    </row>
    <row r="1867" spans="1:9" ht="15.75" customHeight="1">
      <c r="A1867" s="963">
        <v>102782</v>
      </c>
      <c r="B1867" s="963" t="s">
        <v>4850</v>
      </c>
      <c r="C1867" s="964" t="s">
        <v>141</v>
      </c>
      <c r="D1867" s="965">
        <v>16253.02</v>
      </c>
      <c r="E1867" s="757"/>
      <c r="F1867" s="757"/>
      <c r="G1867" s="757"/>
      <c r="H1867" s="757"/>
      <c r="I1867" s="757"/>
    </row>
    <row r="1868" spans="1:9" ht="15.75" customHeight="1">
      <c r="A1868" s="963">
        <v>102783</v>
      </c>
      <c r="B1868" s="963" t="s">
        <v>4851</v>
      </c>
      <c r="C1868" s="964" t="s">
        <v>141</v>
      </c>
      <c r="D1868" s="965">
        <v>21477.15</v>
      </c>
      <c r="E1868" s="757"/>
      <c r="F1868" s="757"/>
      <c r="G1868" s="757"/>
      <c r="H1868" s="757"/>
      <c r="I1868" s="757"/>
    </row>
    <row r="1869" spans="1:9" ht="15.75" customHeight="1">
      <c r="A1869" s="963">
        <v>102784</v>
      </c>
      <c r="B1869" s="963" t="s">
        <v>4852</v>
      </c>
      <c r="C1869" s="964" t="s">
        <v>141</v>
      </c>
      <c r="D1869" s="965">
        <v>34852.5</v>
      </c>
      <c r="E1869" s="757"/>
      <c r="F1869" s="757"/>
      <c r="G1869" s="757"/>
      <c r="H1869" s="757"/>
      <c r="I1869" s="757"/>
    </row>
    <row r="1870" spans="1:9" ht="15.75" customHeight="1">
      <c r="A1870" s="963">
        <v>102785</v>
      </c>
      <c r="B1870" s="963" t="s">
        <v>4853</v>
      </c>
      <c r="C1870" s="964" t="s">
        <v>141</v>
      </c>
      <c r="D1870" s="966">
        <v>9748.9500000000007</v>
      </c>
      <c r="E1870" s="757"/>
      <c r="F1870" s="757"/>
      <c r="G1870" s="757"/>
      <c r="H1870" s="757"/>
      <c r="I1870" s="757"/>
    </row>
    <row r="1871" spans="1:9" ht="15.75" customHeight="1">
      <c r="A1871" s="963">
        <v>102786</v>
      </c>
      <c r="B1871" s="963" t="s">
        <v>4854</v>
      </c>
      <c r="C1871" s="964" t="s">
        <v>141</v>
      </c>
      <c r="D1871" s="966">
        <v>11028.9</v>
      </c>
      <c r="E1871" s="757"/>
      <c r="F1871" s="757"/>
      <c r="G1871" s="757"/>
      <c r="H1871" s="757"/>
      <c r="I1871" s="757"/>
    </row>
    <row r="1872" spans="1:9" ht="15.75" customHeight="1">
      <c r="A1872" s="963">
        <v>102787</v>
      </c>
      <c r="B1872" s="963" t="s">
        <v>4855</v>
      </c>
      <c r="C1872" s="964" t="s">
        <v>141</v>
      </c>
      <c r="D1872" s="965">
        <v>16253.02</v>
      </c>
      <c r="E1872" s="757"/>
      <c r="F1872" s="757"/>
      <c r="G1872" s="757"/>
      <c r="H1872" s="757"/>
      <c r="I1872" s="757"/>
    </row>
    <row r="1873" spans="1:9" ht="15.75" customHeight="1">
      <c r="A1873" s="963">
        <v>102788</v>
      </c>
      <c r="B1873" s="963" t="s">
        <v>4856</v>
      </c>
      <c r="C1873" s="964" t="s">
        <v>141</v>
      </c>
      <c r="D1873" s="965">
        <v>18056.02</v>
      </c>
      <c r="E1873" s="757"/>
      <c r="F1873" s="757"/>
      <c r="G1873" s="757"/>
      <c r="H1873" s="757"/>
      <c r="I1873" s="757"/>
    </row>
    <row r="1874" spans="1:9" ht="15.75" customHeight="1">
      <c r="A1874" s="963">
        <v>102789</v>
      </c>
      <c r="B1874" s="963" t="s">
        <v>4857</v>
      </c>
      <c r="C1874" s="964" t="s">
        <v>141</v>
      </c>
      <c r="D1874" s="965">
        <v>23805.75</v>
      </c>
      <c r="E1874" s="757"/>
      <c r="F1874" s="757"/>
      <c r="G1874" s="757"/>
      <c r="H1874" s="757"/>
      <c r="I1874" s="757"/>
    </row>
    <row r="1875" spans="1:9" ht="15.75" customHeight="1">
      <c r="A1875" s="963">
        <v>102790</v>
      </c>
      <c r="B1875" s="963" t="s">
        <v>4858</v>
      </c>
      <c r="C1875" s="964" t="s">
        <v>141</v>
      </c>
      <c r="D1875" s="965">
        <v>40075.25</v>
      </c>
      <c r="E1875" s="757"/>
      <c r="F1875" s="757"/>
      <c r="G1875" s="757"/>
      <c r="H1875" s="757"/>
      <c r="I1875" s="757"/>
    </row>
    <row r="1876" spans="1:9" ht="15.75" customHeight="1">
      <c r="A1876" s="963">
        <v>102791</v>
      </c>
      <c r="B1876" s="963" t="s">
        <v>4859</v>
      </c>
      <c r="C1876" s="964" t="s">
        <v>141</v>
      </c>
      <c r="D1876" s="965">
        <v>31347.75</v>
      </c>
      <c r="E1876" s="757"/>
      <c r="F1876" s="757"/>
      <c r="G1876" s="757"/>
      <c r="H1876" s="757"/>
      <c r="I1876" s="757"/>
    </row>
    <row r="1877" spans="1:9" ht="15.75" customHeight="1">
      <c r="A1877" s="963">
        <v>102792</v>
      </c>
      <c r="B1877" s="963" t="s">
        <v>4860</v>
      </c>
      <c r="C1877" s="964" t="s">
        <v>141</v>
      </c>
      <c r="D1877" s="966">
        <v>51383.56</v>
      </c>
      <c r="E1877" s="757"/>
      <c r="F1877" s="757"/>
      <c r="G1877" s="757"/>
      <c r="H1877" s="757"/>
      <c r="I1877" s="757"/>
    </row>
    <row r="1878" spans="1:9" ht="15.75" customHeight="1">
      <c r="A1878" s="963">
        <v>102793</v>
      </c>
      <c r="B1878" s="963" t="s">
        <v>4861</v>
      </c>
      <c r="C1878" s="964" t="s">
        <v>141</v>
      </c>
      <c r="D1878" s="965">
        <v>69799.55</v>
      </c>
      <c r="E1878" s="757"/>
      <c r="F1878" s="757"/>
      <c r="G1878" s="757"/>
      <c r="H1878" s="757"/>
      <c r="I1878" s="757"/>
    </row>
    <row r="1879" spans="1:9" ht="15.75" customHeight="1">
      <c r="A1879" s="963">
        <v>102794</v>
      </c>
      <c r="B1879" s="963" t="s">
        <v>4862</v>
      </c>
      <c r="C1879" s="964" t="s">
        <v>141</v>
      </c>
      <c r="D1879" s="965">
        <v>100295.18</v>
      </c>
      <c r="E1879" s="757"/>
      <c r="F1879" s="757"/>
      <c r="G1879" s="757"/>
      <c r="H1879" s="757"/>
      <c r="I1879" s="757"/>
    </row>
    <row r="1880" spans="1:9" ht="15.75" customHeight="1">
      <c r="A1880" s="963">
        <v>102795</v>
      </c>
      <c r="B1880" s="963" t="s">
        <v>4863</v>
      </c>
      <c r="C1880" s="964" t="s">
        <v>141</v>
      </c>
      <c r="D1880" s="965">
        <v>33436.449999999997</v>
      </c>
      <c r="E1880" s="757"/>
      <c r="F1880" s="757"/>
      <c r="G1880" s="757"/>
      <c r="H1880" s="757"/>
      <c r="I1880" s="757"/>
    </row>
    <row r="1881" spans="1:9" ht="15.75" customHeight="1">
      <c r="A1881" s="963">
        <v>102796</v>
      </c>
      <c r="B1881" s="963" t="s">
        <v>4864</v>
      </c>
      <c r="C1881" s="964" t="s">
        <v>141</v>
      </c>
      <c r="D1881" s="965">
        <v>54402.23</v>
      </c>
      <c r="E1881" s="757"/>
      <c r="F1881" s="757"/>
      <c r="G1881" s="757"/>
      <c r="H1881" s="757"/>
      <c r="I1881" s="757"/>
    </row>
    <row r="1882" spans="1:9" ht="15.75" customHeight="1">
      <c r="A1882" s="963">
        <v>102797</v>
      </c>
      <c r="B1882" s="963" t="s">
        <v>4865</v>
      </c>
      <c r="C1882" s="964" t="s">
        <v>141</v>
      </c>
      <c r="D1882" s="965">
        <v>77397.759999999995</v>
      </c>
      <c r="E1882" s="757"/>
      <c r="F1882" s="757"/>
      <c r="G1882" s="757"/>
      <c r="H1882" s="757"/>
      <c r="I1882" s="757"/>
    </row>
    <row r="1883" spans="1:9" ht="15.75" customHeight="1">
      <c r="A1883" s="963">
        <v>102798</v>
      </c>
      <c r="B1883" s="963" t="s">
        <v>4866</v>
      </c>
      <c r="C1883" s="964" t="s">
        <v>141</v>
      </c>
      <c r="D1883" s="965">
        <v>94939.01</v>
      </c>
      <c r="E1883" s="757"/>
      <c r="F1883" s="757"/>
      <c r="G1883" s="757"/>
      <c r="H1883" s="757"/>
      <c r="I1883" s="757"/>
    </row>
    <row r="1884" spans="1:9" ht="15.75" customHeight="1">
      <c r="A1884" s="963">
        <v>102799</v>
      </c>
      <c r="B1884" s="963" t="s">
        <v>4867</v>
      </c>
      <c r="C1884" s="964" t="s">
        <v>141</v>
      </c>
      <c r="D1884" s="965">
        <v>34133</v>
      </c>
      <c r="E1884" s="757"/>
      <c r="F1884" s="757"/>
      <c r="G1884" s="757"/>
      <c r="H1884" s="757"/>
      <c r="I1884" s="757"/>
    </row>
    <row r="1885" spans="1:9" ht="15.75" customHeight="1">
      <c r="A1885" s="963">
        <v>102800</v>
      </c>
      <c r="B1885" s="963" t="s">
        <v>4868</v>
      </c>
      <c r="C1885" s="964" t="s">
        <v>141</v>
      </c>
      <c r="D1885" s="965">
        <v>59684.27</v>
      </c>
      <c r="E1885" s="757"/>
      <c r="F1885" s="757"/>
      <c r="G1885" s="757"/>
      <c r="H1885" s="757"/>
      <c r="I1885" s="757"/>
    </row>
    <row r="1886" spans="1:9" ht="15.75" customHeight="1">
      <c r="A1886" s="963">
        <v>102801</v>
      </c>
      <c r="B1886" s="963" t="s">
        <v>4869</v>
      </c>
      <c r="C1886" s="964" t="s">
        <v>141</v>
      </c>
      <c r="D1886" s="965">
        <v>83958.9</v>
      </c>
      <c r="E1886" s="757"/>
      <c r="F1886" s="757"/>
      <c r="G1886" s="757"/>
      <c r="H1886" s="757"/>
      <c r="I1886" s="757"/>
    </row>
    <row r="1887" spans="1:9" ht="15.75" customHeight="1">
      <c r="A1887" s="963">
        <v>102802</v>
      </c>
      <c r="B1887" s="963" t="s">
        <v>4870</v>
      </c>
      <c r="C1887" s="964" t="s">
        <v>141</v>
      </c>
      <c r="D1887" s="965">
        <v>100800.52</v>
      </c>
      <c r="E1887" s="757"/>
      <c r="F1887" s="757"/>
      <c r="G1887" s="757"/>
      <c r="H1887" s="757"/>
      <c r="I1887" s="757"/>
    </row>
    <row r="1888" spans="1:9" ht="15.75" customHeight="1">
      <c r="A1888" s="963">
        <v>101570</v>
      </c>
      <c r="B1888" s="963" t="s">
        <v>4871</v>
      </c>
      <c r="C1888" s="964" t="s">
        <v>122</v>
      </c>
      <c r="D1888" s="966">
        <v>17.2</v>
      </c>
      <c r="E1888" s="757"/>
      <c r="F1888" s="757"/>
      <c r="G1888" s="757"/>
      <c r="H1888" s="757"/>
      <c r="I1888" s="757"/>
    </row>
    <row r="1889" spans="1:9" ht="15.75" customHeight="1">
      <c r="A1889" s="963">
        <v>101571</v>
      </c>
      <c r="B1889" s="963" t="s">
        <v>4872</v>
      </c>
      <c r="C1889" s="964" t="s">
        <v>122</v>
      </c>
      <c r="D1889" s="966">
        <v>23.33</v>
      </c>
      <c r="E1889" s="757"/>
      <c r="F1889" s="757"/>
      <c r="G1889" s="757"/>
      <c r="H1889" s="757"/>
      <c r="I1889" s="757"/>
    </row>
    <row r="1890" spans="1:9" ht="15.75" customHeight="1">
      <c r="A1890" s="963">
        <v>101572</v>
      </c>
      <c r="B1890" s="963" t="s">
        <v>4873</v>
      </c>
      <c r="C1890" s="964" t="s">
        <v>122</v>
      </c>
      <c r="D1890" s="966">
        <v>13.57</v>
      </c>
      <c r="E1890" s="757"/>
      <c r="F1890" s="757"/>
      <c r="G1890" s="757"/>
      <c r="H1890" s="757"/>
      <c r="I1890" s="757"/>
    </row>
    <row r="1891" spans="1:9" ht="15.75" customHeight="1">
      <c r="A1891" s="963">
        <v>101573</v>
      </c>
      <c r="B1891" s="963" t="s">
        <v>4874</v>
      </c>
      <c r="C1891" s="964" t="s">
        <v>122</v>
      </c>
      <c r="D1891" s="966">
        <v>19.7</v>
      </c>
      <c r="E1891" s="757"/>
      <c r="F1891" s="757"/>
      <c r="G1891" s="757"/>
      <c r="H1891" s="757"/>
      <c r="I1891" s="757"/>
    </row>
    <row r="1892" spans="1:9" ht="15.75" customHeight="1">
      <c r="A1892" s="963">
        <v>101574</v>
      </c>
      <c r="B1892" s="963" t="s">
        <v>4875</v>
      </c>
      <c r="C1892" s="964" t="s">
        <v>122</v>
      </c>
      <c r="D1892" s="965">
        <v>10.56</v>
      </c>
      <c r="E1892" s="757"/>
      <c r="F1892" s="757"/>
      <c r="G1892" s="757"/>
      <c r="H1892" s="757"/>
      <c r="I1892" s="757"/>
    </row>
    <row r="1893" spans="1:9" ht="15.75" customHeight="1">
      <c r="A1893" s="963">
        <v>101575</v>
      </c>
      <c r="B1893" s="963" t="s">
        <v>4876</v>
      </c>
      <c r="C1893" s="964" t="s">
        <v>122</v>
      </c>
      <c r="D1893" s="965">
        <v>16.850000000000001</v>
      </c>
      <c r="E1893" s="757"/>
      <c r="F1893" s="757"/>
      <c r="G1893" s="757"/>
      <c r="H1893" s="757"/>
      <c r="I1893" s="757"/>
    </row>
    <row r="1894" spans="1:9" ht="15.75" customHeight="1">
      <c r="A1894" s="963">
        <v>101576</v>
      </c>
      <c r="B1894" s="963" t="s">
        <v>4877</v>
      </c>
      <c r="C1894" s="964" t="s">
        <v>122</v>
      </c>
      <c r="D1894" s="965">
        <v>31.03</v>
      </c>
      <c r="E1894" s="757"/>
      <c r="F1894" s="757"/>
      <c r="G1894" s="757"/>
      <c r="H1894" s="757"/>
      <c r="I1894" s="757"/>
    </row>
    <row r="1895" spans="1:9" ht="15.75" customHeight="1">
      <c r="A1895" s="963">
        <v>101577</v>
      </c>
      <c r="B1895" s="963" t="s">
        <v>4878</v>
      </c>
      <c r="C1895" s="964" t="s">
        <v>122</v>
      </c>
      <c r="D1895" s="965">
        <v>38.85</v>
      </c>
      <c r="E1895" s="757"/>
      <c r="F1895" s="757"/>
      <c r="G1895" s="757"/>
      <c r="H1895" s="757"/>
      <c r="I1895" s="757"/>
    </row>
    <row r="1896" spans="1:9" ht="15.75" customHeight="1">
      <c r="A1896" s="963">
        <v>101578</v>
      </c>
      <c r="B1896" s="963" t="s">
        <v>4879</v>
      </c>
      <c r="C1896" s="964" t="s">
        <v>122</v>
      </c>
      <c r="D1896" s="965">
        <v>25.77</v>
      </c>
      <c r="E1896" s="757"/>
      <c r="F1896" s="757"/>
      <c r="G1896" s="757"/>
      <c r="H1896" s="757"/>
      <c r="I1896" s="757"/>
    </row>
    <row r="1897" spans="1:9" ht="15.75" customHeight="1">
      <c r="A1897" s="963">
        <v>101579</v>
      </c>
      <c r="B1897" s="963" t="s">
        <v>4880</v>
      </c>
      <c r="C1897" s="964" t="s">
        <v>122</v>
      </c>
      <c r="D1897" s="965">
        <v>33.58</v>
      </c>
      <c r="E1897" s="757"/>
      <c r="F1897" s="757"/>
      <c r="G1897" s="757"/>
      <c r="H1897" s="757"/>
      <c r="I1897" s="757"/>
    </row>
    <row r="1898" spans="1:9" ht="15.75" customHeight="1">
      <c r="A1898" s="963">
        <v>101580</v>
      </c>
      <c r="B1898" s="963" t="s">
        <v>4881</v>
      </c>
      <c r="C1898" s="964" t="s">
        <v>122</v>
      </c>
      <c r="D1898" s="965">
        <v>23.11</v>
      </c>
      <c r="E1898" s="757"/>
      <c r="F1898" s="757"/>
      <c r="G1898" s="757"/>
      <c r="H1898" s="757"/>
      <c r="I1898" s="757"/>
    </row>
    <row r="1899" spans="1:9" ht="15.75" customHeight="1">
      <c r="A1899" s="963">
        <v>101581</v>
      </c>
      <c r="B1899" s="963" t="s">
        <v>4882</v>
      </c>
      <c r="C1899" s="964" t="s">
        <v>122</v>
      </c>
      <c r="D1899" s="965">
        <v>31.08</v>
      </c>
      <c r="E1899" s="757"/>
      <c r="F1899" s="757"/>
      <c r="G1899" s="757"/>
      <c r="H1899" s="757"/>
      <c r="I1899" s="757"/>
    </row>
    <row r="1900" spans="1:9" ht="15.75" customHeight="1">
      <c r="A1900" s="963">
        <v>101582</v>
      </c>
      <c r="B1900" s="963" t="s">
        <v>4883</v>
      </c>
      <c r="C1900" s="964" t="s">
        <v>122</v>
      </c>
      <c r="D1900" s="965">
        <v>50.93</v>
      </c>
      <c r="E1900" s="757"/>
      <c r="F1900" s="757"/>
      <c r="G1900" s="757"/>
      <c r="H1900" s="757"/>
      <c r="I1900" s="757"/>
    </row>
    <row r="1901" spans="1:9" ht="15.75" customHeight="1">
      <c r="A1901" s="963">
        <v>101583</v>
      </c>
      <c r="B1901" s="963" t="s">
        <v>4884</v>
      </c>
      <c r="C1901" s="964" t="s">
        <v>122</v>
      </c>
      <c r="D1901" s="966">
        <v>63.04</v>
      </c>
      <c r="E1901" s="757"/>
      <c r="F1901" s="757"/>
      <c r="G1901" s="757"/>
      <c r="H1901" s="757"/>
      <c r="I1901" s="757"/>
    </row>
    <row r="1902" spans="1:9" ht="15.75" customHeight="1">
      <c r="A1902" s="963">
        <v>101584</v>
      </c>
      <c r="B1902" s="963" t="s">
        <v>4885</v>
      </c>
      <c r="C1902" s="964" t="s">
        <v>122</v>
      </c>
      <c r="D1902" s="965">
        <v>42.05</v>
      </c>
      <c r="E1902" s="757"/>
      <c r="F1902" s="757"/>
      <c r="G1902" s="757"/>
      <c r="H1902" s="757"/>
      <c r="I1902" s="757"/>
    </row>
    <row r="1903" spans="1:9" ht="15.75" customHeight="1">
      <c r="A1903" s="963">
        <v>101585</v>
      </c>
      <c r="B1903" s="963" t="s">
        <v>4886</v>
      </c>
      <c r="C1903" s="964" t="s">
        <v>122</v>
      </c>
      <c r="D1903" s="966">
        <v>54.16</v>
      </c>
      <c r="E1903" s="757"/>
      <c r="F1903" s="757"/>
      <c r="G1903" s="757"/>
      <c r="H1903" s="757"/>
      <c r="I1903" s="757"/>
    </row>
    <row r="1904" spans="1:9" ht="15.75" customHeight="1">
      <c r="A1904" s="963">
        <v>101586</v>
      </c>
      <c r="B1904" s="963" t="s">
        <v>4887</v>
      </c>
      <c r="C1904" s="964" t="s">
        <v>122</v>
      </c>
      <c r="D1904" s="965">
        <v>36.78</v>
      </c>
      <c r="E1904" s="757"/>
      <c r="F1904" s="757"/>
      <c r="G1904" s="757"/>
      <c r="H1904" s="757"/>
      <c r="I1904" s="757"/>
    </row>
    <row r="1905" spans="1:9" ht="15.75" customHeight="1">
      <c r="A1905" s="963">
        <v>101587</v>
      </c>
      <c r="B1905" s="963" t="s">
        <v>4888</v>
      </c>
      <c r="C1905" s="964" t="s">
        <v>122</v>
      </c>
      <c r="D1905" s="965">
        <v>49.05</v>
      </c>
      <c r="E1905" s="757"/>
      <c r="F1905" s="757"/>
      <c r="G1905" s="757"/>
      <c r="H1905" s="757"/>
      <c r="I1905" s="757"/>
    </row>
    <row r="1906" spans="1:9" ht="15.75" customHeight="1">
      <c r="A1906" s="963">
        <v>101588</v>
      </c>
      <c r="B1906" s="963" t="s">
        <v>4889</v>
      </c>
      <c r="C1906" s="964" t="s">
        <v>122</v>
      </c>
      <c r="D1906" s="965">
        <v>78.73</v>
      </c>
      <c r="E1906" s="757"/>
      <c r="F1906" s="757"/>
      <c r="G1906" s="757"/>
      <c r="H1906" s="757"/>
      <c r="I1906" s="757"/>
    </row>
    <row r="1907" spans="1:9" ht="15.75" customHeight="1">
      <c r="A1907" s="963">
        <v>101589</v>
      </c>
      <c r="B1907" s="963" t="s">
        <v>4890</v>
      </c>
      <c r="C1907" s="964" t="s">
        <v>122</v>
      </c>
      <c r="D1907" s="966">
        <v>114.77</v>
      </c>
      <c r="E1907" s="757"/>
      <c r="F1907" s="757"/>
      <c r="G1907" s="757"/>
      <c r="H1907" s="757"/>
      <c r="I1907" s="757"/>
    </row>
    <row r="1908" spans="1:9" ht="15.75" customHeight="1">
      <c r="A1908" s="963">
        <v>101590</v>
      </c>
      <c r="B1908" s="963" t="s">
        <v>4891</v>
      </c>
      <c r="C1908" s="964" t="s">
        <v>122</v>
      </c>
      <c r="D1908" s="965">
        <v>59.58</v>
      </c>
      <c r="E1908" s="757"/>
      <c r="F1908" s="757"/>
      <c r="G1908" s="757"/>
      <c r="H1908" s="757"/>
      <c r="I1908" s="757"/>
    </row>
    <row r="1909" spans="1:9" ht="15.75" customHeight="1">
      <c r="A1909" s="963">
        <v>101591</v>
      </c>
      <c r="B1909" s="963" t="s">
        <v>4892</v>
      </c>
      <c r="C1909" s="964" t="s">
        <v>122</v>
      </c>
      <c r="D1909" s="966">
        <v>95.63</v>
      </c>
      <c r="E1909" s="757"/>
      <c r="F1909" s="757"/>
      <c r="G1909" s="757"/>
      <c r="H1909" s="757"/>
      <c r="I1909" s="757"/>
    </row>
    <row r="1910" spans="1:9" ht="15.75" customHeight="1">
      <c r="A1910" s="963">
        <v>101592</v>
      </c>
      <c r="B1910" s="963" t="s">
        <v>4893</v>
      </c>
      <c r="C1910" s="964" t="s">
        <v>122</v>
      </c>
      <c r="D1910" s="966">
        <v>41.78</v>
      </c>
      <c r="E1910" s="757"/>
      <c r="F1910" s="757"/>
      <c r="G1910" s="757"/>
      <c r="H1910" s="757"/>
      <c r="I1910" s="757"/>
    </row>
    <row r="1911" spans="1:9" ht="15.75" customHeight="1">
      <c r="A1911" s="963">
        <v>101593</v>
      </c>
      <c r="B1911" s="963" t="s">
        <v>4894</v>
      </c>
      <c r="C1911" s="964" t="s">
        <v>122</v>
      </c>
      <c r="D1911" s="966">
        <v>77.95</v>
      </c>
      <c r="E1911" s="757"/>
      <c r="F1911" s="757"/>
      <c r="G1911" s="757"/>
      <c r="H1911" s="757"/>
      <c r="I1911" s="757"/>
    </row>
    <row r="1912" spans="1:9" ht="15.75" customHeight="1">
      <c r="A1912" s="963">
        <v>101600</v>
      </c>
      <c r="B1912" s="963" t="s">
        <v>4895</v>
      </c>
      <c r="C1912" s="964" t="s">
        <v>122</v>
      </c>
      <c r="D1912" s="966">
        <v>14.75</v>
      </c>
      <c r="E1912" s="757"/>
      <c r="F1912" s="757"/>
      <c r="G1912" s="757"/>
      <c r="H1912" s="757"/>
      <c r="I1912" s="757"/>
    </row>
    <row r="1913" spans="1:9" ht="15.75" customHeight="1">
      <c r="A1913" s="963">
        <v>101601</v>
      </c>
      <c r="B1913" s="963" t="s">
        <v>4896</v>
      </c>
      <c r="C1913" s="964" t="s">
        <v>122</v>
      </c>
      <c r="D1913" s="965">
        <v>21.83</v>
      </c>
      <c r="E1913" s="757"/>
      <c r="F1913" s="757"/>
      <c r="G1913" s="757"/>
      <c r="H1913" s="757"/>
      <c r="I1913" s="757"/>
    </row>
    <row r="1914" spans="1:9" ht="15.75" customHeight="1">
      <c r="A1914" s="963">
        <v>101602</v>
      </c>
      <c r="B1914" s="963" t="s">
        <v>4897</v>
      </c>
      <c r="C1914" s="964" t="s">
        <v>122</v>
      </c>
      <c r="D1914" s="965">
        <v>10.93</v>
      </c>
      <c r="E1914" s="757"/>
      <c r="F1914" s="757"/>
      <c r="G1914" s="757"/>
      <c r="H1914" s="757"/>
      <c r="I1914" s="757"/>
    </row>
    <row r="1915" spans="1:9" ht="15.75" customHeight="1">
      <c r="A1915" s="963">
        <v>101603</v>
      </c>
      <c r="B1915" s="963" t="s">
        <v>4898</v>
      </c>
      <c r="C1915" s="964" t="s">
        <v>122</v>
      </c>
      <c r="D1915" s="965">
        <v>18.010000000000002</v>
      </c>
      <c r="E1915" s="757"/>
      <c r="F1915" s="757"/>
      <c r="G1915" s="757"/>
      <c r="H1915" s="757"/>
      <c r="I1915" s="757"/>
    </row>
    <row r="1916" spans="1:9" ht="15.75" customHeight="1">
      <c r="A1916" s="963">
        <v>101604</v>
      </c>
      <c r="B1916" s="963" t="s">
        <v>4899</v>
      </c>
      <c r="C1916" s="964" t="s">
        <v>122</v>
      </c>
      <c r="D1916" s="965">
        <v>7.15</v>
      </c>
      <c r="E1916" s="757"/>
      <c r="F1916" s="757"/>
      <c r="G1916" s="757"/>
      <c r="H1916" s="757"/>
      <c r="I1916" s="757"/>
    </row>
    <row r="1917" spans="1:9" ht="15.75" customHeight="1">
      <c r="A1917" s="963">
        <v>101605</v>
      </c>
      <c r="B1917" s="963" t="s">
        <v>4900</v>
      </c>
      <c r="C1917" s="964" t="s">
        <v>122</v>
      </c>
      <c r="D1917" s="965">
        <v>14.23</v>
      </c>
      <c r="E1917" s="757"/>
      <c r="F1917" s="757"/>
      <c r="G1917" s="757"/>
      <c r="H1917" s="757"/>
      <c r="I1917" s="757"/>
    </row>
    <row r="1918" spans="1:9" ht="15.75" customHeight="1">
      <c r="A1918" s="963">
        <v>90788</v>
      </c>
      <c r="B1918" s="963" t="s">
        <v>4901</v>
      </c>
      <c r="C1918" s="964" t="s">
        <v>141</v>
      </c>
      <c r="D1918" s="965">
        <v>854.53</v>
      </c>
      <c r="E1918" s="757"/>
      <c r="F1918" s="757"/>
      <c r="G1918" s="757"/>
      <c r="H1918" s="757"/>
      <c r="I1918" s="757"/>
    </row>
    <row r="1919" spans="1:9" ht="15.75" customHeight="1">
      <c r="A1919" s="963">
        <v>90789</v>
      </c>
      <c r="B1919" s="963" t="s">
        <v>4902</v>
      </c>
      <c r="C1919" s="964" t="s">
        <v>141</v>
      </c>
      <c r="D1919" s="965">
        <v>855.79</v>
      </c>
      <c r="E1919" s="757"/>
      <c r="F1919" s="757"/>
      <c r="G1919" s="757"/>
      <c r="H1919" s="757"/>
      <c r="I1919" s="757"/>
    </row>
    <row r="1920" spans="1:9" ht="15.75" customHeight="1">
      <c r="A1920" s="963">
        <v>90790</v>
      </c>
      <c r="B1920" s="963" t="s">
        <v>4903</v>
      </c>
      <c r="C1920" s="964" t="s">
        <v>141</v>
      </c>
      <c r="D1920" s="965">
        <v>882.35</v>
      </c>
      <c r="E1920" s="757"/>
      <c r="F1920" s="757"/>
      <c r="G1920" s="757"/>
      <c r="H1920" s="757"/>
      <c r="I1920" s="757"/>
    </row>
    <row r="1921" spans="1:9" ht="15.75" customHeight="1">
      <c r="A1921" s="963">
        <v>90791</v>
      </c>
      <c r="B1921" s="963" t="s">
        <v>4904</v>
      </c>
      <c r="C1921" s="964" t="s">
        <v>141</v>
      </c>
      <c r="D1921" s="965">
        <v>1033.24</v>
      </c>
      <c r="E1921" s="757"/>
      <c r="F1921" s="757"/>
      <c r="G1921" s="757"/>
      <c r="H1921" s="757"/>
      <c r="I1921" s="757"/>
    </row>
    <row r="1922" spans="1:9" ht="15.75" customHeight="1">
      <c r="A1922" s="963">
        <v>90793</v>
      </c>
      <c r="B1922" s="963" t="s">
        <v>4905</v>
      </c>
      <c r="C1922" s="964" t="s">
        <v>141</v>
      </c>
      <c r="D1922" s="966">
        <v>1088.77</v>
      </c>
      <c r="E1922" s="757"/>
      <c r="F1922" s="757"/>
      <c r="G1922" s="757"/>
      <c r="H1922" s="757"/>
      <c r="I1922" s="757"/>
    </row>
    <row r="1923" spans="1:9" ht="15.75" customHeight="1">
      <c r="A1923" s="963">
        <v>90794</v>
      </c>
      <c r="B1923" s="963" t="s">
        <v>4906</v>
      </c>
      <c r="C1923" s="964" t="s">
        <v>141</v>
      </c>
      <c r="D1923" s="966">
        <v>721.65</v>
      </c>
      <c r="E1923" s="757"/>
      <c r="F1923" s="757"/>
      <c r="G1923" s="757"/>
      <c r="H1923" s="757"/>
      <c r="I1923" s="757"/>
    </row>
    <row r="1924" spans="1:9" ht="15.75" customHeight="1">
      <c r="A1924" s="963">
        <v>90795</v>
      </c>
      <c r="B1924" s="963" t="s">
        <v>1104</v>
      </c>
      <c r="C1924" s="964" t="s">
        <v>141</v>
      </c>
      <c r="D1924" s="965">
        <v>727.03</v>
      </c>
      <c r="E1924" s="757"/>
      <c r="F1924" s="757"/>
      <c r="G1924" s="757"/>
      <c r="H1924" s="757"/>
      <c r="I1924" s="757"/>
    </row>
    <row r="1925" spans="1:9" ht="15.75" customHeight="1">
      <c r="A1925" s="963">
        <v>90796</v>
      </c>
      <c r="B1925" s="963" t="s">
        <v>1673</v>
      </c>
      <c r="C1925" s="964" t="s">
        <v>141</v>
      </c>
      <c r="D1925" s="966">
        <v>732.4</v>
      </c>
      <c r="E1925" s="757"/>
      <c r="F1925" s="757"/>
      <c r="G1925" s="757"/>
      <c r="H1925" s="757"/>
      <c r="I1925" s="757"/>
    </row>
    <row r="1926" spans="1:9" ht="15.75" customHeight="1">
      <c r="A1926" s="963">
        <v>90797</v>
      </c>
      <c r="B1926" s="963" t="s">
        <v>1671</v>
      </c>
      <c r="C1926" s="964" t="s">
        <v>141</v>
      </c>
      <c r="D1926" s="966">
        <v>737.77</v>
      </c>
      <c r="E1926" s="757"/>
      <c r="F1926" s="757"/>
      <c r="G1926" s="757"/>
      <c r="H1926" s="757"/>
      <c r="I1926" s="757"/>
    </row>
    <row r="1927" spans="1:9" ht="15.75" customHeight="1">
      <c r="A1927" s="963">
        <v>90798</v>
      </c>
      <c r="B1927" s="963" t="s">
        <v>4907</v>
      </c>
      <c r="C1927" s="964" t="s">
        <v>141</v>
      </c>
      <c r="D1927" s="965">
        <v>1081.05</v>
      </c>
      <c r="E1927" s="757"/>
      <c r="F1927" s="757"/>
      <c r="G1927" s="757"/>
      <c r="H1927" s="757"/>
      <c r="I1927" s="757"/>
    </row>
    <row r="1928" spans="1:9" ht="15.75" customHeight="1">
      <c r="A1928" s="963">
        <v>90799</v>
      </c>
      <c r="B1928" s="963" t="s">
        <v>4908</v>
      </c>
      <c r="C1928" s="964" t="s">
        <v>141</v>
      </c>
      <c r="D1928" s="965">
        <v>1114.21</v>
      </c>
      <c r="E1928" s="757"/>
      <c r="F1928" s="757"/>
      <c r="G1928" s="757"/>
      <c r="H1928" s="757"/>
      <c r="I1928" s="757"/>
    </row>
    <row r="1929" spans="1:9" ht="15.75" customHeight="1">
      <c r="A1929" s="963">
        <v>90801</v>
      </c>
      <c r="B1929" s="963" t="s">
        <v>4909</v>
      </c>
      <c r="C1929" s="964" t="s">
        <v>141</v>
      </c>
      <c r="D1929" s="965">
        <v>292.35000000000002</v>
      </c>
      <c r="E1929" s="757"/>
      <c r="F1929" s="757"/>
      <c r="G1929" s="757"/>
      <c r="H1929" s="757"/>
      <c r="I1929" s="757"/>
    </row>
    <row r="1930" spans="1:9" ht="15.75" customHeight="1">
      <c r="A1930" s="963">
        <v>90806</v>
      </c>
      <c r="B1930" s="963" t="s">
        <v>4910</v>
      </c>
      <c r="C1930" s="964" t="s">
        <v>141</v>
      </c>
      <c r="D1930" s="965">
        <v>364.32</v>
      </c>
      <c r="E1930" s="757"/>
      <c r="F1930" s="757"/>
      <c r="G1930" s="757"/>
      <c r="H1930" s="757"/>
      <c r="I1930" s="757"/>
    </row>
    <row r="1931" spans="1:9" ht="15.75" customHeight="1">
      <c r="A1931" s="963">
        <v>90820</v>
      </c>
      <c r="B1931" s="963" t="s">
        <v>4911</v>
      </c>
      <c r="C1931" s="964" t="s">
        <v>141</v>
      </c>
      <c r="D1931" s="965">
        <v>340.32</v>
      </c>
      <c r="E1931" s="757"/>
      <c r="F1931" s="757"/>
      <c r="G1931" s="757"/>
      <c r="H1931" s="757"/>
      <c r="I1931" s="757"/>
    </row>
    <row r="1932" spans="1:9" ht="15.75" customHeight="1">
      <c r="A1932" s="963">
        <v>90821</v>
      </c>
      <c r="B1932" s="963" t="s">
        <v>4912</v>
      </c>
      <c r="C1932" s="964" t="s">
        <v>141</v>
      </c>
      <c r="D1932" s="965">
        <v>345.67</v>
      </c>
      <c r="E1932" s="757"/>
      <c r="F1932" s="757"/>
      <c r="G1932" s="757"/>
      <c r="H1932" s="757"/>
      <c r="I1932" s="757"/>
    </row>
    <row r="1933" spans="1:9" ht="15.75" customHeight="1">
      <c r="A1933" s="963">
        <v>90822</v>
      </c>
      <c r="B1933" s="963" t="s">
        <v>4913</v>
      </c>
      <c r="C1933" s="964" t="s">
        <v>141</v>
      </c>
      <c r="D1933" s="965">
        <v>368.84</v>
      </c>
      <c r="E1933" s="757"/>
      <c r="F1933" s="757"/>
      <c r="G1933" s="757"/>
      <c r="H1933" s="757"/>
      <c r="I1933" s="757"/>
    </row>
    <row r="1934" spans="1:9" ht="15.75" customHeight="1">
      <c r="A1934" s="963">
        <v>90823</v>
      </c>
      <c r="B1934" s="963" t="s">
        <v>4914</v>
      </c>
      <c r="C1934" s="964" t="s">
        <v>141</v>
      </c>
      <c r="D1934" s="965">
        <v>450.55</v>
      </c>
      <c r="E1934" s="757"/>
      <c r="F1934" s="757"/>
      <c r="G1934" s="757"/>
      <c r="H1934" s="757"/>
      <c r="I1934" s="757"/>
    </row>
    <row r="1935" spans="1:9" ht="15.75" customHeight="1">
      <c r="A1935" s="963">
        <v>90824</v>
      </c>
      <c r="B1935" s="963" t="s">
        <v>4915</v>
      </c>
      <c r="C1935" s="964" t="s">
        <v>141</v>
      </c>
      <c r="D1935" s="965">
        <v>637.29</v>
      </c>
      <c r="E1935" s="757"/>
      <c r="F1935" s="757"/>
      <c r="G1935" s="757"/>
      <c r="H1935" s="757"/>
      <c r="I1935" s="757"/>
    </row>
    <row r="1936" spans="1:9" ht="15.75" customHeight="1">
      <c r="A1936" s="963">
        <v>90825</v>
      </c>
      <c r="B1936" s="963" t="s">
        <v>4916</v>
      </c>
      <c r="C1936" s="964" t="s">
        <v>141</v>
      </c>
      <c r="D1936" s="965">
        <v>707.84</v>
      </c>
      <c r="E1936" s="757"/>
      <c r="F1936" s="757"/>
      <c r="G1936" s="757"/>
      <c r="H1936" s="757"/>
      <c r="I1936" s="757"/>
    </row>
    <row r="1937" spans="1:9" ht="15.75" customHeight="1">
      <c r="A1937" s="963">
        <v>90830</v>
      </c>
      <c r="B1937" s="963" t="s">
        <v>4917</v>
      </c>
      <c r="C1937" s="964" t="s">
        <v>141</v>
      </c>
      <c r="D1937" s="965">
        <v>147.62</v>
      </c>
      <c r="E1937" s="757"/>
      <c r="F1937" s="757"/>
      <c r="G1937" s="757"/>
      <c r="H1937" s="757"/>
      <c r="I1937" s="757"/>
    </row>
    <row r="1938" spans="1:9" ht="15.75" customHeight="1">
      <c r="A1938" s="963">
        <v>90831</v>
      </c>
      <c r="B1938" s="963" t="s">
        <v>4918</v>
      </c>
      <c r="C1938" s="964" t="s">
        <v>141</v>
      </c>
      <c r="D1938" s="965">
        <v>130.09</v>
      </c>
      <c r="E1938" s="757"/>
      <c r="F1938" s="757"/>
      <c r="G1938" s="757"/>
      <c r="H1938" s="757"/>
      <c r="I1938" s="757"/>
    </row>
    <row r="1939" spans="1:9" ht="15.75" customHeight="1">
      <c r="A1939" s="963">
        <v>90841</v>
      </c>
      <c r="B1939" s="963" t="s">
        <v>4919</v>
      </c>
      <c r="C1939" s="964" t="s">
        <v>141</v>
      </c>
      <c r="D1939" s="965">
        <v>942.53</v>
      </c>
      <c r="E1939" s="757"/>
      <c r="F1939" s="757"/>
      <c r="G1939" s="757"/>
      <c r="H1939" s="757"/>
      <c r="I1939" s="757"/>
    </row>
    <row r="1940" spans="1:9" ht="15.75" customHeight="1">
      <c r="A1940" s="963">
        <v>90842</v>
      </c>
      <c r="B1940" s="963" t="s">
        <v>4920</v>
      </c>
      <c r="C1940" s="964" t="s">
        <v>141</v>
      </c>
      <c r="D1940" s="966">
        <v>950.13</v>
      </c>
      <c r="E1940" s="757"/>
      <c r="F1940" s="757"/>
      <c r="G1940" s="757"/>
      <c r="H1940" s="757"/>
      <c r="I1940" s="757"/>
    </row>
    <row r="1941" spans="1:9" ht="15.75" customHeight="1">
      <c r="A1941" s="963">
        <v>90843</v>
      </c>
      <c r="B1941" s="963" t="s">
        <v>4921</v>
      </c>
      <c r="C1941" s="964" t="s">
        <v>141</v>
      </c>
      <c r="D1941" s="965">
        <v>993.08</v>
      </c>
      <c r="E1941" s="757"/>
      <c r="F1941" s="757"/>
      <c r="G1941" s="757"/>
      <c r="H1941" s="757"/>
      <c r="I1941" s="757"/>
    </row>
    <row r="1942" spans="1:9" ht="15.75" customHeight="1">
      <c r="A1942" s="963">
        <v>90844</v>
      </c>
      <c r="B1942" s="963" t="s">
        <v>4922</v>
      </c>
      <c r="C1942" s="964" t="s">
        <v>141</v>
      </c>
      <c r="D1942" s="965">
        <v>1077.03</v>
      </c>
      <c r="E1942" s="757"/>
      <c r="F1942" s="757"/>
      <c r="G1942" s="757"/>
      <c r="H1942" s="757"/>
      <c r="I1942" s="757"/>
    </row>
    <row r="1943" spans="1:9" ht="15.75" customHeight="1">
      <c r="A1943" s="963">
        <v>90845</v>
      </c>
      <c r="B1943" s="963" t="s">
        <v>4923</v>
      </c>
      <c r="C1943" s="964" t="s">
        <v>141</v>
      </c>
      <c r="D1943" s="965">
        <v>1261.53</v>
      </c>
      <c r="E1943" s="757"/>
      <c r="F1943" s="757"/>
      <c r="G1943" s="757"/>
      <c r="H1943" s="757"/>
      <c r="I1943" s="757"/>
    </row>
    <row r="1944" spans="1:9" ht="15.75" customHeight="1">
      <c r="A1944" s="963">
        <v>90846</v>
      </c>
      <c r="B1944" s="963" t="s">
        <v>4924</v>
      </c>
      <c r="C1944" s="964" t="s">
        <v>141</v>
      </c>
      <c r="D1944" s="965">
        <v>1334.32</v>
      </c>
      <c r="E1944" s="757"/>
      <c r="F1944" s="757"/>
      <c r="G1944" s="757"/>
      <c r="H1944" s="757"/>
      <c r="I1944" s="757"/>
    </row>
    <row r="1945" spans="1:9" ht="15.75" customHeight="1">
      <c r="A1945" s="963">
        <v>90847</v>
      </c>
      <c r="B1945" s="963" t="s">
        <v>4925</v>
      </c>
      <c r="C1945" s="964" t="s">
        <v>141</v>
      </c>
      <c r="D1945" s="965">
        <v>812.44</v>
      </c>
      <c r="E1945" s="757"/>
      <c r="F1945" s="757"/>
      <c r="G1945" s="757"/>
      <c r="H1945" s="757"/>
      <c r="I1945" s="757"/>
    </row>
    <row r="1946" spans="1:9" ht="15.75" customHeight="1">
      <c r="A1946" s="963">
        <v>90848</v>
      </c>
      <c r="B1946" s="963" t="s">
        <v>4926</v>
      </c>
      <c r="C1946" s="964" t="s">
        <v>141</v>
      </c>
      <c r="D1946" s="965">
        <v>820.04</v>
      </c>
      <c r="E1946" s="757"/>
      <c r="F1946" s="757"/>
      <c r="G1946" s="757"/>
      <c r="H1946" s="757"/>
      <c r="I1946" s="757"/>
    </row>
    <row r="1947" spans="1:9" ht="15.75" customHeight="1">
      <c r="A1947" s="963">
        <v>90849</v>
      </c>
      <c r="B1947" s="963" t="s">
        <v>4927</v>
      </c>
      <c r="C1947" s="964" t="s">
        <v>141</v>
      </c>
      <c r="D1947" s="965">
        <v>845.46</v>
      </c>
      <c r="E1947" s="757"/>
      <c r="F1947" s="757"/>
      <c r="G1947" s="757"/>
      <c r="H1947" s="757"/>
      <c r="I1947" s="757"/>
    </row>
    <row r="1948" spans="1:9" ht="15.75" customHeight="1">
      <c r="A1948" s="963">
        <v>90850</v>
      </c>
      <c r="B1948" s="963" t="s">
        <v>4928</v>
      </c>
      <c r="C1948" s="964" t="s">
        <v>141</v>
      </c>
      <c r="D1948" s="965">
        <v>929.41</v>
      </c>
      <c r="E1948" s="757"/>
      <c r="F1948" s="757"/>
      <c r="G1948" s="757"/>
      <c r="H1948" s="757"/>
      <c r="I1948" s="757"/>
    </row>
    <row r="1949" spans="1:9" ht="15.75" customHeight="1">
      <c r="A1949" s="963">
        <v>90851</v>
      </c>
      <c r="B1949" s="963" t="s">
        <v>4929</v>
      </c>
      <c r="C1949" s="964" t="s">
        <v>141</v>
      </c>
      <c r="D1949" s="965">
        <v>1113.9100000000001</v>
      </c>
      <c r="E1949" s="757"/>
      <c r="F1949" s="757"/>
      <c r="G1949" s="757"/>
      <c r="H1949" s="757"/>
      <c r="I1949" s="757"/>
    </row>
    <row r="1950" spans="1:9" ht="15.75" customHeight="1">
      <c r="A1950" s="963">
        <v>90852</v>
      </c>
      <c r="B1950" s="963" t="s">
        <v>4930</v>
      </c>
      <c r="C1950" s="964" t="s">
        <v>141</v>
      </c>
      <c r="D1950" s="965">
        <v>1186.7</v>
      </c>
      <c r="E1950" s="757"/>
      <c r="F1950" s="757"/>
      <c r="G1950" s="757"/>
      <c r="H1950" s="757"/>
      <c r="I1950" s="757"/>
    </row>
    <row r="1951" spans="1:9" ht="15.75" customHeight="1">
      <c r="A1951" s="963">
        <v>91009</v>
      </c>
      <c r="B1951" s="963" t="s">
        <v>4931</v>
      </c>
      <c r="C1951" s="964" t="s">
        <v>141</v>
      </c>
      <c r="D1951" s="965">
        <v>352.04</v>
      </c>
      <c r="E1951" s="757"/>
      <c r="F1951" s="757"/>
      <c r="G1951" s="757"/>
      <c r="H1951" s="757"/>
      <c r="I1951" s="757"/>
    </row>
    <row r="1952" spans="1:9" ht="15.75" customHeight="1">
      <c r="A1952" s="963">
        <v>91010</v>
      </c>
      <c r="B1952" s="963" t="s">
        <v>4932</v>
      </c>
      <c r="C1952" s="964" t="s">
        <v>141</v>
      </c>
      <c r="D1952" s="965">
        <v>357.95</v>
      </c>
      <c r="E1952" s="757"/>
      <c r="F1952" s="757"/>
      <c r="G1952" s="757"/>
      <c r="H1952" s="757"/>
      <c r="I1952" s="757"/>
    </row>
    <row r="1953" spans="1:9" ht="15.75" customHeight="1">
      <c r="A1953" s="963">
        <v>91011</v>
      </c>
      <c r="B1953" s="963" t="s">
        <v>4933</v>
      </c>
      <c r="C1953" s="964" t="s">
        <v>141</v>
      </c>
      <c r="D1953" s="965">
        <v>416.43</v>
      </c>
      <c r="E1953" s="757"/>
      <c r="F1953" s="757"/>
      <c r="G1953" s="757"/>
      <c r="H1953" s="757"/>
      <c r="I1953" s="757"/>
    </row>
    <row r="1954" spans="1:9" ht="15.75" customHeight="1">
      <c r="A1954" s="963">
        <v>91012</v>
      </c>
      <c r="B1954" s="963" t="s">
        <v>4934</v>
      </c>
      <c r="C1954" s="964" t="s">
        <v>141</v>
      </c>
      <c r="D1954" s="965">
        <v>460.93</v>
      </c>
      <c r="E1954" s="757"/>
      <c r="F1954" s="757"/>
      <c r="G1954" s="757"/>
      <c r="H1954" s="757"/>
      <c r="I1954" s="757"/>
    </row>
    <row r="1955" spans="1:9" ht="15.75" customHeight="1">
      <c r="A1955" s="963">
        <v>91013</v>
      </c>
      <c r="B1955" s="963" t="s">
        <v>4935</v>
      </c>
      <c r="C1955" s="964" t="s">
        <v>141</v>
      </c>
      <c r="D1955" s="965">
        <v>824.16</v>
      </c>
      <c r="E1955" s="757"/>
      <c r="F1955" s="757"/>
      <c r="G1955" s="757"/>
      <c r="H1955" s="757"/>
      <c r="I1955" s="757"/>
    </row>
    <row r="1956" spans="1:9" ht="15.75" customHeight="1">
      <c r="A1956" s="963">
        <v>91014</v>
      </c>
      <c r="B1956" s="963" t="s">
        <v>4936</v>
      </c>
      <c r="C1956" s="964" t="s">
        <v>141</v>
      </c>
      <c r="D1956" s="965">
        <v>832.32</v>
      </c>
      <c r="E1956" s="757"/>
      <c r="F1956" s="757"/>
      <c r="G1956" s="757"/>
      <c r="H1956" s="757"/>
      <c r="I1956" s="757"/>
    </row>
    <row r="1957" spans="1:9" ht="15.75" customHeight="1">
      <c r="A1957" s="963">
        <v>91015</v>
      </c>
      <c r="B1957" s="963" t="s">
        <v>4937</v>
      </c>
      <c r="C1957" s="964" t="s">
        <v>141</v>
      </c>
      <c r="D1957" s="965">
        <v>893.05</v>
      </c>
      <c r="E1957" s="757"/>
      <c r="F1957" s="757"/>
      <c r="G1957" s="757"/>
      <c r="H1957" s="757"/>
      <c r="I1957" s="757"/>
    </row>
    <row r="1958" spans="1:9" ht="15.75" customHeight="1">
      <c r="A1958" s="963">
        <v>91016</v>
      </c>
      <c r="B1958" s="963" t="s">
        <v>4938</v>
      </c>
      <c r="C1958" s="964" t="s">
        <v>141</v>
      </c>
      <c r="D1958" s="965">
        <v>939.79</v>
      </c>
      <c r="E1958" s="757"/>
      <c r="F1958" s="757"/>
      <c r="G1958" s="757"/>
      <c r="H1958" s="757"/>
      <c r="I1958" s="757"/>
    </row>
    <row r="1959" spans="1:9" ht="15.75" customHeight="1">
      <c r="A1959" s="963">
        <v>91287</v>
      </c>
      <c r="B1959" s="963" t="s">
        <v>4939</v>
      </c>
      <c r="C1959" s="964" t="s">
        <v>141</v>
      </c>
      <c r="D1959" s="965">
        <v>208.88</v>
      </c>
      <c r="E1959" s="757"/>
      <c r="F1959" s="757"/>
      <c r="G1959" s="757"/>
      <c r="H1959" s="757"/>
      <c r="I1959" s="757"/>
    </row>
    <row r="1960" spans="1:9" ht="15.75" customHeight="1">
      <c r="A1960" s="963">
        <v>91292</v>
      </c>
      <c r="B1960" s="963" t="s">
        <v>4940</v>
      </c>
      <c r="C1960" s="964" t="s">
        <v>141</v>
      </c>
      <c r="D1960" s="965">
        <v>280.85000000000002</v>
      </c>
      <c r="E1960" s="757"/>
      <c r="F1960" s="757"/>
      <c r="G1960" s="757"/>
      <c r="H1960" s="757"/>
      <c r="I1960" s="757"/>
    </row>
    <row r="1961" spans="1:9" ht="15.75" customHeight="1">
      <c r="A1961" s="963">
        <v>91295</v>
      </c>
      <c r="B1961" s="963" t="s">
        <v>4941</v>
      </c>
      <c r="C1961" s="964" t="s">
        <v>141</v>
      </c>
      <c r="D1961" s="965">
        <v>362.19</v>
      </c>
      <c r="E1961" s="757"/>
      <c r="F1961" s="757"/>
      <c r="G1961" s="757"/>
      <c r="H1961" s="757"/>
      <c r="I1961" s="757"/>
    </row>
    <row r="1962" spans="1:9" ht="15.75" customHeight="1">
      <c r="A1962" s="963">
        <v>91296</v>
      </c>
      <c r="B1962" s="963" t="s">
        <v>4942</v>
      </c>
      <c r="C1962" s="964" t="s">
        <v>141</v>
      </c>
      <c r="D1962" s="965">
        <v>386.3</v>
      </c>
      <c r="E1962" s="757"/>
      <c r="F1962" s="757"/>
      <c r="G1962" s="757"/>
      <c r="H1962" s="757"/>
      <c r="I1962" s="757"/>
    </row>
    <row r="1963" spans="1:9" ht="15.75" customHeight="1">
      <c r="A1963" s="963">
        <v>91297</v>
      </c>
      <c r="B1963" s="963" t="s">
        <v>4943</v>
      </c>
      <c r="C1963" s="964" t="s">
        <v>141</v>
      </c>
      <c r="D1963" s="965">
        <v>423.19</v>
      </c>
      <c r="E1963" s="757"/>
      <c r="F1963" s="757"/>
      <c r="G1963" s="757"/>
      <c r="H1963" s="757"/>
      <c r="I1963" s="757"/>
    </row>
    <row r="1964" spans="1:9" ht="15.75" customHeight="1">
      <c r="A1964" s="963">
        <v>91298</v>
      </c>
      <c r="B1964" s="963" t="s">
        <v>4944</v>
      </c>
      <c r="C1964" s="964" t="s">
        <v>141</v>
      </c>
      <c r="D1964" s="965">
        <v>845.72</v>
      </c>
      <c r="E1964" s="757"/>
      <c r="F1964" s="757"/>
      <c r="G1964" s="757"/>
      <c r="H1964" s="757"/>
      <c r="I1964" s="757"/>
    </row>
    <row r="1965" spans="1:9" ht="15.75" customHeight="1">
      <c r="A1965" s="963">
        <v>91299</v>
      </c>
      <c r="B1965" s="963" t="s">
        <v>4945</v>
      </c>
      <c r="C1965" s="964" t="s">
        <v>141</v>
      </c>
      <c r="D1965" s="965">
        <v>1173.44</v>
      </c>
      <c r="E1965" s="757"/>
      <c r="F1965" s="757"/>
      <c r="G1965" s="757"/>
      <c r="H1965" s="757"/>
      <c r="I1965" s="757"/>
    </row>
    <row r="1966" spans="1:9" ht="15.75" customHeight="1">
      <c r="A1966" s="963">
        <v>91304</v>
      </c>
      <c r="B1966" s="963" t="s">
        <v>4946</v>
      </c>
      <c r="C1966" s="964" t="s">
        <v>141</v>
      </c>
      <c r="D1966" s="965">
        <v>87.56</v>
      </c>
      <c r="E1966" s="757"/>
      <c r="F1966" s="757"/>
      <c r="G1966" s="757"/>
      <c r="H1966" s="757"/>
      <c r="I1966" s="757"/>
    </row>
    <row r="1967" spans="1:9" ht="15.75" customHeight="1">
      <c r="A1967" s="963">
        <v>91305</v>
      </c>
      <c r="B1967" s="963" t="s">
        <v>4947</v>
      </c>
      <c r="C1967" s="964" t="s">
        <v>141</v>
      </c>
      <c r="D1967" s="965">
        <v>88.77</v>
      </c>
      <c r="E1967" s="757"/>
      <c r="F1967" s="757"/>
      <c r="G1967" s="757"/>
      <c r="H1967" s="757"/>
      <c r="I1967" s="757"/>
    </row>
    <row r="1968" spans="1:9" ht="15.75" customHeight="1">
      <c r="A1968" s="963">
        <v>91306</v>
      </c>
      <c r="B1968" s="963" t="s">
        <v>4948</v>
      </c>
      <c r="C1968" s="964" t="s">
        <v>141</v>
      </c>
      <c r="D1968" s="965">
        <v>130.09</v>
      </c>
      <c r="E1968" s="757"/>
      <c r="F1968" s="757"/>
      <c r="G1968" s="757"/>
      <c r="H1968" s="757"/>
      <c r="I1968" s="757"/>
    </row>
    <row r="1969" spans="1:9" ht="15.75" customHeight="1">
      <c r="A1969" s="963">
        <v>91307</v>
      </c>
      <c r="B1969" s="963" t="s">
        <v>4949</v>
      </c>
      <c r="C1969" s="964" t="s">
        <v>141</v>
      </c>
      <c r="D1969" s="965">
        <v>74.83</v>
      </c>
      <c r="E1969" s="757"/>
      <c r="F1969" s="757"/>
      <c r="G1969" s="757"/>
      <c r="H1969" s="757"/>
      <c r="I1969" s="757"/>
    </row>
    <row r="1970" spans="1:9" ht="15.75" customHeight="1">
      <c r="A1970" s="963">
        <v>91312</v>
      </c>
      <c r="B1970" s="963" t="s">
        <v>4950</v>
      </c>
      <c r="C1970" s="964" t="s">
        <v>141</v>
      </c>
      <c r="D1970" s="965">
        <v>781.65</v>
      </c>
      <c r="E1970" s="757"/>
      <c r="F1970" s="757"/>
      <c r="G1970" s="757"/>
      <c r="H1970" s="757"/>
      <c r="I1970" s="757"/>
    </row>
    <row r="1971" spans="1:9" ht="15.75" customHeight="1">
      <c r="A1971" s="963">
        <v>91313</v>
      </c>
      <c r="B1971" s="963" t="s">
        <v>4951</v>
      </c>
      <c r="C1971" s="964" t="s">
        <v>141</v>
      </c>
      <c r="D1971" s="965">
        <v>774.55</v>
      </c>
      <c r="E1971" s="757"/>
      <c r="F1971" s="757"/>
      <c r="G1971" s="757"/>
      <c r="H1971" s="757"/>
      <c r="I1971" s="757"/>
    </row>
    <row r="1972" spans="1:9" ht="15.75" customHeight="1">
      <c r="A1972" s="963">
        <v>91314</v>
      </c>
      <c r="B1972" s="963" t="s">
        <v>4952</v>
      </c>
      <c r="C1972" s="964" t="s">
        <v>141</v>
      </c>
      <c r="D1972" s="965">
        <v>811.95</v>
      </c>
      <c r="E1972" s="757"/>
      <c r="F1972" s="757"/>
      <c r="G1972" s="757"/>
      <c r="H1972" s="757"/>
      <c r="I1972" s="757"/>
    </row>
    <row r="1973" spans="1:9" ht="15.75" customHeight="1">
      <c r="A1973" s="963">
        <v>91315</v>
      </c>
      <c r="B1973" s="963" t="s">
        <v>4953</v>
      </c>
      <c r="C1973" s="964" t="s">
        <v>141</v>
      </c>
      <c r="D1973" s="965">
        <v>895.15</v>
      </c>
      <c r="E1973" s="757"/>
      <c r="F1973" s="757"/>
      <c r="G1973" s="757"/>
      <c r="H1973" s="757"/>
      <c r="I1973" s="757"/>
    </row>
    <row r="1974" spans="1:9" ht="15.75" customHeight="1">
      <c r="A1974" s="963">
        <v>91316</v>
      </c>
      <c r="B1974" s="963" t="s">
        <v>4954</v>
      </c>
      <c r="C1974" s="964" t="s">
        <v>141</v>
      </c>
      <c r="D1974" s="965">
        <v>1080.4000000000001</v>
      </c>
      <c r="E1974" s="757"/>
      <c r="F1974" s="757"/>
      <c r="G1974" s="757"/>
      <c r="H1974" s="757"/>
      <c r="I1974" s="757"/>
    </row>
    <row r="1975" spans="1:9" ht="15.75" customHeight="1">
      <c r="A1975" s="963">
        <v>91317</v>
      </c>
      <c r="B1975" s="963" t="s">
        <v>4955</v>
      </c>
      <c r="C1975" s="964" t="s">
        <v>141</v>
      </c>
      <c r="D1975" s="965">
        <v>1152.44</v>
      </c>
      <c r="E1975" s="757"/>
      <c r="F1975" s="757"/>
      <c r="G1975" s="757"/>
      <c r="H1975" s="757"/>
      <c r="I1975" s="757"/>
    </row>
    <row r="1976" spans="1:9" ht="15.75" customHeight="1">
      <c r="A1976" s="963">
        <v>91318</v>
      </c>
      <c r="B1976" s="963" t="s">
        <v>4956</v>
      </c>
      <c r="C1976" s="964" t="s">
        <v>141</v>
      </c>
      <c r="D1976" s="965">
        <v>692.88</v>
      </c>
      <c r="E1976" s="757"/>
      <c r="F1976" s="757"/>
      <c r="G1976" s="757"/>
      <c r="H1976" s="757"/>
      <c r="I1976" s="757"/>
    </row>
    <row r="1977" spans="1:9" ht="15.75" customHeight="1">
      <c r="A1977" s="963">
        <v>91319</v>
      </c>
      <c r="B1977" s="963" t="s">
        <v>4957</v>
      </c>
      <c r="C1977" s="964" t="s">
        <v>141</v>
      </c>
      <c r="D1977" s="965">
        <v>699.72</v>
      </c>
      <c r="E1977" s="757"/>
      <c r="F1977" s="757"/>
      <c r="G1977" s="757"/>
      <c r="H1977" s="757"/>
      <c r="I1977" s="757"/>
    </row>
    <row r="1978" spans="1:9" ht="15.75" customHeight="1">
      <c r="A1978" s="963">
        <v>91320</v>
      </c>
      <c r="B1978" s="963" t="s">
        <v>4958</v>
      </c>
      <c r="C1978" s="964" t="s">
        <v>141</v>
      </c>
      <c r="D1978" s="965">
        <v>724.39</v>
      </c>
      <c r="E1978" s="757"/>
      <c r="F1978" s="757"/>
      <c r="G1978" s="757"/>
      <c r="H1978" s="757"/>
      <c r="I1978" s="757"/>
    </row>
    <row r="1979" spans="1:9" ht="15.75" customHeight="1">
      <c r="A1979" s="963">
        <v>91321</v>
      </c>
      <c r="B1979" s="963" t="s">
        <v>4959</v>
      </c>
      <c r="C1979" s="964" t="s">
        <v>141</v>
      </c>
      <c r="D1979" s="965">
        <v>807.59</v>
      </c>
      <c r="E1979" s="757"/>
      <c r="F1979" s="757"/>
      <c r="G1979" s="757"/>
      <c r="H1979" s="757"/>
      <c r="I1979" s="757"/>
    </row>
    <row r="1980" spans="1:9" ht="15.75" customHeight="1">
      <c r="A1980" s="963">
        <v>91322</v>
      </c>
      <c r="B1980" s="963" t="s">
        <v>4960</v>
      </c>
      <c r="C1980" s="964" t="s">
        <v>141</v>
      </c>
      <c r="D1980" s="966">
        <v>992.84</v>
      </c>
      <c r="E1980" s="757"/>
      <c r="F1980" s="757"/>
      <c r="G1980" s="757"/>
      <c r="H1980" s="757"/>
      <c r="I1980" s="757"/>
    </row>
    <row r="1981" spans="1:9" ht="15.75" customHeight="1">
      <c r="A1981" s="963">
        <v>91323</v>
      </c>
      <c r="B1981" s="963" t="s">
        <v>4961</v>
      </c>
      <c r="C1981" s="964" t="s">
        <v>141</v>
      </c>
      <c r="D1981" s="966">
        <v>1064.8800000000001</v>
      </c>
      <c r="E1981" s="757"/>
      <c r="F1981" s="757"/>
      <c r="G1981" s="757"/>
      <c r="H1981" s="757"/>
      <c r="I1981" s="757"/>
    </row>
    <row r="1982" spans="1:9" ht="15.75" customHeight="1">
      <c r="A1982" s="963">
        <v>91324</v>
      </c>
      <c r="B1982" s="963" t="s">
        <v>4962</v>
      </c>
      <c r="C1982" s="964" t="s">
        <v>141</v>
      </c>
      <c r="D1982" s="965">
        <v>704.6</v>
      </c>
      <c r="E1982" s="757"/>
      <c r="F1982" s="757"/>
      <c r="G1982" s="757"/>
      <c r="H1982" s="757"/>
      <c r="I1982" s="757"/>
    </row>
    <row r="1983" spans="1:9" ht="15.75" customHeight="1">
      <c r="A1983" s="963">
        <v>91325</v>
      </c>
      <c r="B1983" s="963" t="s">
        <v>4963</v>
      </c>
      <c r="C1983" s="964" t="s">
        <v>141</v>
      </c>
      <c r="D1983" s="965">
        <v>712</v>
      </c>
      <c r="E1983" s="757"/>
      <c r="F1983" s="757"/>
      <c r="G1983" s="757"/>
      <c r="H1983" s="757"/>
      <c r="I1983" s="757"/>
    </row>
    <row r="1984" spans="1:9" ht="15.75" customHeight="1">
      <c r="A1984" s="963">
        <v>91326</v>
      </c>
      <c r="B1984" s="963" t="s">
        <v>4964</v>
      </c>
      <c r="C1984" s="964" t="s">
        <v>141</v>
      </c>
      <c r="D1984" s="965">
        <v>771.98</v>
      </c>
      <c r="E1984" s="757"/>
      <c r="F1984" s="757"/>
      <c r="G1984" s="757"/>
      <c r="H1984" s="757"/>
      <c r="I1984" s="757"/>
    </row>
    <row r="1985" spans="1:9" ht="15.75" customHeight="1">
      <c r="A1985" s="963">
        <v>91327</v>
      </c>
      <c r="B1985" s="963" t="s">
        <v>4965</v>
      </c>
      <c r="C1985" s="964" t="s">
        <v>141</v>
      </c>
      <c r="D1985" s="965">
        <v>817.97</v>
      </c>
      <c r="E1985" s="757"/>
      <c r="F1985" s="757"/>
      <c r="G1985" s="757"/>
      <c r="H1985" s="757"/>
      <c r="I1985" s="757"/>
    </row>
    <row r="1986" spans="1:9" ht="15.75" customHeight="1">
      <c r="A1986" s="963">
        <v>91328</v>
      </c>
      <c r="B1986" s="963" t="s">
        <v>4966</v>
      </c>
      <c r="C1986" s="964" t="s">
        <v>141</v>
      </c>
      <c r="D1986" s="966">
        <v>834.31</v>
      </c>
      <c r="E1986" s="757"/>
      <c r="F1986" s="757"/>
      <c r="G1986" s="757"/>
      <c r="H1986" s="757"/>
      <c r="I1986" s="757"/>
    </row>
    <row r="1987" spans="1:9" ht="15.75" customHeight="1">
      <c r="A1987" s="963">
        <v>91329</v>
      </c>
      <c r="B1987" s="963" t="s">
        <v>4967</v>
      </c>
      <c r="C1987" s="964" t="s">
        <v>141</v>
      </c>
      <c r="D1987" s="966">
        <v>714.75</v>
      </c>
      <c r="E1987" s="757"/>
      <c r="F1987" s="757"/>
      <c r="G1987" s="757"/>
      <c r="H1987" s="757"/>
      <c r="I1987" s="757"/>
    </row>
    <row r="1988" spans="1:9" ht="15.75" customHeight="1">
      <c r="A1988" s="963">
        <v>91330</v>
      </c>
      <c r="B1988" s="963" t="s">
        <v>4968</v>
      </c>
      <c r="C1988" s="964" t="s">
        <v>141</v>
      </c>
      <c r="D1988" s="966">
        <v>860.67</v>
      </c>
      <c r="E1988" s="757"/>
      <c r="F1988" s="757"/>
      <c r="G1988" s="757"/>
      <c r="H1988" s="757"/>
      <c r="I1988" s="757"/>
    </row>
    <row r="1989" spans="1:9" ht="15.75" customHeight="1">
      <c r="A1989" s="963">
        <v>91331</v>
      </c>
      <c r="B1989" s="963" t="s">
        <v>4969</v>
      </c>
      <c r="C1989" s="964" t="s">
        <v>141</v>
      </c>
      <c r="D1989" s="965">
        <v>740.35</v>
      </c>
      <c r="E1989" s="757"/>
      <c r="F1989" s="757"/>
      <c r="G1989" s="757"/>
      <c r="H1989" s="757"/>
      <c r="I1989" s="757"/>
    </row>
    <row r="1990" spans="1:9" ht="15.75" customHeight="1">
      <c r="A1990" s="963">
        <v>91332</v>
      </c>
      <c r="B1990" s="963" t="s">
        <v>4970</v>
      </c>
      <c r="C1990" s="964" t="s">
        <v>141</v>
      </c>
      <c r="D1990" s="965">
        <v>899.81</v>
      </c>
      <c r="E1990" s="757"/>
      <c r="F1990" s="757"/>
      <c r="G1990" s="757"/>
      <c r="H1990" s="757"/>
      <c r="I1990" s="757"/>
    </row>
    <row r="1991" spans="1:9" ht="15.75" customHeight="1">
      <c r="A1991" s="963">
        <v>91333</v>
      </c>
      <c r="B1991" s="963" t="s">
        <v>4971</v>
      </c>
      <c r="C1991" s="964" t="s">
        <v>141</v>
      </c>
      <c r="D1991" s="965">
        <v>778.74</v>
      </c>
      <c r="E1991" s="757"/>
      <c r="F1991" s="757"/>
      <c r="G1991" s="757"/>
      <c r="H1991" s="757"/>
      <c r="I1991" s="757"/>
    </row>
    <row r="1992" spans="1:9" ht="15.75" customHeight="1">
      <c r="A1992" s="963">
        <v>91334</v>
      </c>
      <c r="B1992" s="963" t="s">
        <v>4972</v>
      </c>
      <c r="C1992" s="964" t="s">
        <v>141</v>
      </c>
      <c r="D1992" s="965">
        <v>1322.34</v>
      </c>
      <c r="E1992" s="757"/>
      <c r="F1992" s="757"/>
      <c r="G1992" s="757"/>
      <c r="H1992" s="757"/>
      <c r="I1992" s="757"/>
    </row>
    <row r="1993" spans="1:9" ht="15.75" customHeight="1">
      <c r="A1993" s="963">
        <v>91335</v>
      </c>
      <c r="B1993" s="963" t="s">
        <v>4973</v>
      </c>
      <c r="C1993" s="964" t="s">
        <v>141</v>
      </c>
      <c r="D1993" s="965">
        <v>1201.27</v>
      </c>
      <c r="E1993" s="757"/>
      <c r="F1993" s="757"/>
      <c r="G1993" s="757"/>
      <c r="H1993" s="757"/>
      <c r="I1993" s="757"/>
    </row>
    <row r="1994" spans="1:9" ht="15.75" customHeight="1">
      <c r="A1994" s="963">
        <v>91336</v>
      </c>
      <c r="B1994" s="963" t="s">
        <v>4974</v>
      </c>
      <c r="C1994" s="964" t="s">
        <v>141</v>
      </c>
      <c r="D1994" s="965">
        <v>1650.06</v>
      </c>
      <c r="E1994" s="757"/>
      <c r="F1994" s="757"/>
      <c r="G1994" s="757"/>
      <c r="H1994" s="757"/>
      <c r="I1994" s="757"/>
    </row>
    <row r="1995" spans="1:9" ht="15.75" customHeight="1">
      <c r="A1995" s="963">
        <v>91337</v>
      </c>
      <c r="B1995" s="963" t="s">
        <v>4975</v>
      </c>
      <c r="C1995" s="964" t="s">
        <v>141</v>
      </c>
      <c r="D1995" s="965">
        <v>1528.99</v>
      </c>
      <c r="E1995" s="757"/>
      <c r="F1995" s="757"/>
      <c r="G1995" s="757"/>
      <c r="H1995" s="757"/>
      <c r="I1995" s="757"/>
    </row>
    <row r="1996" spans="1:9" ht="15.75" customHeight="1">
      <c r="A1996" s="963">
        <v>100659</v>
      </c>
      <c r="B1996" s="963" t="s">
        <v>4976</v>
      </c>
      <c r="C1996" s="964" t="s">
        <v>164</v>
      </c>
      <c r="D1996" s="965">
        <v>11.23</v>
      </c>
      <c r="E1996" s="757"/>
      <c r="F1996" s="757"/>
      <c r="G1996" s="757"/>
      <c r="H1996" s="757"/>
      <c r="I1996" s="757"/>
    </row>
    <row r="1997" spans="1:9" ht="15.75" customHeight="1">
      <c r="A1997" s="963">
        <v>100660</v>
      </c>
      <c r="B1997" s="963" t="s">
        <v>4977</v>
      </c>
      <c r="C1997" s="964" t="s">
        <v>164</v>
      </c>
      <c r="D1997" s="965">
        <v>7.47</v>
      </c>
      <c r="E1997" s="757"/>
      <c r="F1997" s="757"/>
      <c r="G1997" s="757"/>
      <c r="H1997" s="757"/>
      <c r="I1997" s="757"/>
    </row>
    <row r="1998" spans="1:9" ht="15.75" customHeight="1">
      <c r="A1998" s="963">
        <v>100675</v>
      </c>
      <c r="B1998" s="963" t="s">
        <v>4978</v>
      </c>
      <c r="C1998" s="964" t="s">
        <v>141</v>
      </c>
      <c r="D1998" s="965">
        <v>971.53</v>
      </c>
      <c r="E1998" s="757"/>
      <c r="F1998" s="757"/>
      <c r="G1998" s="757"/>
      <c r="H1998" s="757"/>
      <c r="I1998" s="757"/>
    </row>
    <row r="1999" spans="1:9" ht="15.75" customHeight="1">
      <c r="A1999" s="963">
        <v>100676</v>
      </c>
      <c r="B1999" s="963" t="s">
        <v>4979</v>
      </c>
      <c r="C1999" s="964" t="s">
        <v>141</v>
      </c>
      <c r="D1999" s="965">
        <v>176.11</v>
      </c>
      <c r="E1999" s="757"/>
      <c r="F1999" s="757"/>
      <c r="G1999" s="757"/>
      <c r="H1999" s="757"/>
      <c r="I1999" s="757"/>
    </row>
    <row r="2000" spans="1:9" ht="15.75" customHeight="1">
      <c r="A2000" s="963">
        <v>100678</v>
      </c>
      <c r="B2000" s="963" t="s">
        <v>4980</v>
      </c>
      <c r="C2000" s="964" t="s">
        <v>141</v>
      </c>
      <c r="D2000" s="966">
        <v>954.25</v>
      </c>
      <c r="E2000" s="757"/>
      <c r="F2000" s="757"/>
      <c r="G2000" s="757"/>
      <c r="H2000" s="757"/>
      <c r="I2000" s="757"/>
    </row>
    <row r="2001" spans="1:9" ht="15.75" customHeight="1">
      <c r="A2001" s="963">
        <v>100679</v>
      </c>
      <c r="B2001" s="963" t="s">
        <v>4981</v>
      </c>
      <c r="C2001" s="964" t="s">
        <v>141</v>
      </c>
      <c r="D2001" s="966">
        <v>793.37</v>
      </c>
      <c r="E2001" s="757"/>
      <c r="F2001" s="757"/>
      <c r="G2001" s="757"/>
      <c r="H2001" s="757"/>
      <c r="I2001" s="757"/>
    </row>
    <row r="2002" spans="1:9" ht="15.75" customHeight="1">
      <c r="A2002" s="963">
        <v>100680</v>
      </c>
      <c r="B2002" s="963" t="s">
        <v>4982</v>
      </c>
      <c r="C2002" s="964" t="s">
        <v>141</v>
      </c>
      <c r="D2002" s="965">
        <v>962.41</v>
      </c>
      <c r="E2002" s="757"/>
      <c r="F2002" s="757"/>
      <c r="G2002" s="757"/>
      <c r="H2002" s="757"/>
      <c r="I2002" s="757"/>
    </row>
    <row r="2003" spans="1:9" ht="15.75" customHeight="1">
      <c r="A2003" s="963">
        <v>100681</v>
      </c>
      <c r="B2003" s="963" t="s">
        <v>4983</v>
      </c>
      <c r="C2003" s="964" t="s">
        <v>141</v>
      </c>
      <c r="D2003" s="965">
        <v>990.76</v>
      </c>
      <c r="E2003" s="757"/>
      <c r="F2003" s="757"/>
      <c r="G2003" s="757"/>
      <c r="H2003" s="757"/>
      <c r="I2003" s="757"/>
    </row>
    <row r="2004" spans="1:9" ht="15.75" customHeight="1">
      <c r="A2004" s="963">
        <v>100682</v>
      </c>
      <c r="B2004" s="963" t="s">
        <v>4984</v>
      </c>
      <c r="C2004" s="964" t="s">
        <v>141</v>
      </c>
      <c r="D2004" s="965">
        <v>815.18</v>
      </c>
      <c r="E2004" s="757"/>
      <c r="F2004" s="757"/>
      <c r="G2004" s="757"/>
      <c r="H2004" s="757"/>
      <c r="I2004" s="757"/>
    </row>
    <row r="2005" spans="1:9" ht="15.75" customHeight="1">
      <c r="A2005" s="963">
        <v>100683</v>
      </c>
      <c r="B2005" s="963" t="s">
        <v>4985</v>
      </c>
      <c r="C2005" s="964" t="s">
        <v>141</v>
      </c>
      <c r="D2005" s="965">
        <v>1040.67</v>
      </c>
      <c r="E2005" s="757"/>
      <c r="F2005" s="757"/>
      <c r="G2005" s="757"/>
      <c r="H2005" s="757"/>
      <c r="I2005" s="757"/>
    </row>
    <row r="2006" spans="1:9" ht="15.75" customHeight="1">
      <c r="A2006" s="963">
        <v>100684</v>
      </c>
      <c r="B2006" s="963" t="s">
        <v>4986</v>
      </c>
      <c r="C2006" s="964" t="s">
        <v>141</v>
      </c>
      <c r="D2006" s="965">
        <v>859.54</v>
      </c>
      <c r="E2006" s="757"/>
      <c r="F2006" s="757"/>
      <c r="G2006" s="757"/>
      <c r="H2006" s="757"/>
      <c r="I2006" s="757"/>
    </row>
    <row r="2007" spans="1:9" ht="15.75" customHeight="1">
      <c r="A2007" s="963">
        <v>100685</v>
      </c>
      <c r="B2007" s="963" t="s">
        <v>4987</v>
      </c>
      <c r="C2007" s="964" t="s">
        <v>141</v>
      </c>
      <c r="D2007" s="965">
        <v>1087.4100000000001</v>
      </c>
      <c r="E2007" s="757"/>
      <c r="F2007" s="757"/>
      <c r="G2007" s="757"/>
      <c r="H2007" s="757"/>
      <c r="I2007" s="757"/>
    </row>
    <row r="2008" spans="1:9" ht="15.75" customHeight="1">
      <c r="A2008" s="963">
        <v>100686</v>
      </c>
      <c r="B2008" s="963" t="s">
        <v>4988</v>
      </c>
      <c r="C2008" s="964" t="s">
        <v>141</v>
      </c>
      <c r="D2008" s="965">
        <v>905.53</v>
      </c>
      <c r="E2008" s="757"/>
      <c r="F2008" s="757"/>
      <c r="G2008" s="757"/>
      <c r="H2008" s="757"/>
      <c r="I2008" s="757"/>
    </row>
    <row r="2009" spans="1:9" ht="15.75" customHeight="1">
      <c r="A2009" s="963">
        <v>100687</v>
      </c>
      <c r="B2009" s="963" t="s">
        <v>4989</v>
      </c>
      <c r="C2009" s="964" t="s">
        <v>141</v>
      </c>
      <c r="D2009" s="965">
        <v>964.4</v>
      </c>
      <c r="E2009" s="757"/>
      <c r="F2009" s="757"/>
      <c r="G2009" s="757"/>
      <c r="H2009" s="757"/>
      <c r="I2009" s="757"/>
    </row>
    <row r="2010" spans="1:9" ht="15.75" customHeight="1">
      <c r="A2010" s="963">
        <v>100688</v>
      </c>
      <c r="B2010" s="963" t="s">
        <v>4990</v>
      </c>
      <c r="C2010" s="964" t="s">
        <v>141</v>
      </c>
      <c r="D2010" s="965">
        <v>803.52</v>
      </c>
      <c r="E2010" s="757"/>
      <c r="F2010" s="757"/>
      <c r="G2010" s="757"/>
      <c r="H2010" s="757"/>
      <c r="I2010" s="757"/>
    </row>
    <row r="2011" spans="1:9" ht="15.75" customHeight="1">
      <c r="A2011" s="963">
        <v>100689</v>
      </c>
      <c r="B2011" s="963" t="s">
        <v>4991</v>
      </c>
      <c r="C2011" s="964" t="s">
        <v>141</v>
      </c>
      <c r="D2011" s="965">
        <v>1047.43</v>
      </c>
      <c r="E2011" s="757"/>
      <c r="F2011" s="757"/>
      <c r="G2011" s="757"/>
      <c r="H2011" s="757"/>
      <c r="I2011" s="757"/>
    </row>
    <row r="2012" spans="1:9" ht="15.75" customHeight="1">
      <c r="A2012" s="963">
        <v>100690</v>
      </c>
      <c r="B2012" s="963" t="s">
        <v>4992</v>
      </c>
      <c r="C2012" s="964" t="s">
        <v>141</v>
      </c>
      <c r="D2012" s="965">
        <v>866.3</v>
      </c>
      <c r="E2012" s="757"/>
      <c r="F2012" s="757"/>
      <c r="G2012" s="757"/>
      <c r="H2012" s="757"/>
      <c r="I2012" s="757"/>
    </row>
    <row r="2013" spans="1:9" ht="15.75" customHeight="1">
      <c r="A2013" s="963">
        <v>100691</v>
      </c>
      <c r="B2013" s="963" t="s">
        <v>4993</v>
      </c>
      <c r="C2013" s="964" t="s">
        <v>141</v>
      </c>
      <c r="D2013" s="965">
        <v>1469.96</v>
      </c>
      <c r="E2013" s="757"/>
      <c r="F2013" s="757"/>
      <c r="G2013" s="757"/>
      <c r="H2013" s="757"/>
      <c r="I2013" s="757"/>
    </row>
    <row r="2014" spans="1:9" ht="15.75" customHeight="1">
      <c r="A2014" s="963">
        <v>100692</v>
      </c>
      <c r="B2014" s="963" t="s">
        <v>4994</v>
      </c>
      <c r="C2014" s="964" t="s">
        <v>141</v>
      </c>
      <c r="D2014" s="965">
        <v>1288.83</v>
      </c>
      <c r="E2014" s="757"/>
      <c r="F2014" s="757"/>
      <c r="G2014" s="757"/>
      <c r="H2014" s="757"/>
      <c r="I2014" s="757"/>
    </row>
    <row r="2015" spans="1:9" ht="15.75" customHeight="1">
      <c r="A2015" s="963">
        <v>100693</v>
      </c>
      <c r="B2015" s="963" t="s">
        <v>4995</v>
      </c>
      <c r="C2015" s="964" t="s">
        <v>141</v>
      </c>
      <c r="D2015" s="965">
        <v>1797.68</v>
      </c>
      <c r="E2015" s="757"/>
      <c r="F2015" s="757"/>
      <c r="G2015" s="757"/>
      <c r="H2015" s="757"/>
      <c r="I2015" s="757"/>
    </row>
    <row r="2016" spans="1:9" ht="15.75" customHeight="1">
      <c r="A2016" s="963">
        <v>100694</v>
      </c>
      <c r="B2016" s="963" t="s">
        <v>4996</v>
      </c>
      <c r="C2016" s="964" t="s">
        <v>141</v>
      </c>
      <c r="D2016" s="965">
        <v>1616.55</v>
      </c>
      <c r="E2016" s="757"/>
      <c r="F2016" s="757"/>
      <c r="G2016" s="757"/>
      <c r="H2016" s="757"/>
      <c r="I2016" s="757"/>
    </row>
    <row r="2017" spans="1:9" ht="15.75" customHeight="1">
      <c r="A2017" s="963">
        <v>100695</v>
      </c>
      <c r="B2017" s="963" t="s">
        <v>4997</v>
      </c>
      <c r="C2017" s="964" t="s">
        <v>141</v>
      </c>
      <c r="D2017" s="965">
        <v>43.29</v>
      </c>
      <c r="E2017" s="757"/>
      <c r="F2017" s="757"/>
      <c r="G2017" s="757"/>
      <c r="H2017" s="757"/>
      <c r="I2017" s="757"/>
    </row>
    <row r="2018" spans="1:9" ht="15.75" customHeight="1">
      <c r="A2018" s="963">
        <v>100696</v>
      </c>
      <c r="B2018" s="963" t="s">
        <v>4998</v>
      </c>
      <c r="C2018" s="964" t="s">
        <v>141</v>
      </c>
      <c r="D2018" s="965">
        <v>48.1</v>
      </c>
      <c r="E2018" s="757"/>
      <c r="F2018" s="757"/>
      <c r="G2018" s="757"/>
      <c r="H2018" s="757"/>
      <c r="I2018" s="757"/>
    </row>
    <row r="2019" spans="1:9" ht="15.75" customHeight="1">
      <c r="A2019" s="963">
        <v>100697</v>
      </c>
      <c r="B2019" s="963" t="s">
        <v>4999</v>
      </c>
      <c r="C2019" s="964" t="s">
        <v>141</v>
      </c>
      <c r="D2019" s="965">
        <v>52.94</v>
      </c>
      <c r="E2019" s="757"/>
      <c r="F2019" s="757"/>
      <c r="G2019" s="757"/>
      <c r="H2019" s="757"/>
      <c r="I2019" s="757"/>
    </row>
    <row r="2020" spans="1:9" ht="15.75" customHeight="1">
      <c r="A2020" s="963">
        <v>100698</v>
      </c>
      <c r="B2020" s="963" t="s">
        <v>5000</v>
      </c>
      <c r="C2020" s="964" t="s">
        <v>141</v>
      </c>
      <c r="D2020" s="965">
        <v>57.76</v>
      </c>
      <c r="E2020" s="757"/>
      <c r="F2020" s="757"/>
      <c r="G2020" s="757"/>
      <c r="H2020" s="757"/>
      <c r="I2020" s="757"/>
    </row>
    <row r="2021" spans="1:9" ht="15.75" customHeight="1">
      <c r="A2021" s="963">
        <v>100699</v>
      </c>
      <c r="B2021" s="963" t="s">
        <v>5001</v>
      </c>
      <c r="C2021" s="964" t="s">
        <v>141</v>
      </c>
      <c r="D2021" s="965">
        <v>68.58</v>
      </c>
      <c r="E2021" s="757"/>
      <c r="F2021" s="757"/>
      <c r="G2021" s="757"/>
      <c r="H2021" s="757"/>
      <c r="I2021" s="757"/>
    </row>
    <row r="2022" spans="1:9" ht="15.75" customHeight="1">
      <c r="A2022" s="963">
        <v>100700</v>
      </c>
      <c r="B2022" s="963" t="s">
        <v>5002</v>
      </c>
      <c r="C2022" s="964" t="s">
        <v>141</v>
      </c>
      <c r="D2022" s="965">
        <v>830.35</v>
      </c>
      <c r="E2022" s="757"/>
      <c r="F2022" s="757"/>
      <c r="G2022" s="757"/>
      <c r="H2022" s="757"/>
      <c r="I2022" s="757"/>
    </row>
    <row r="2023" spans="1:9" ht="15.75" customHeight="1">
      <c r="A2023" s="963">
        <v>100712</v>
      </c>
      <c r="B2023" s="963" t="s">
        <v>5003</v>
      </c>
      <c r="C2023" s="964" t="s">
        <v>141</v>
      </c>
      <c r="D2023" s="965">
        <v>786.83</v>
      </c>
      <c r="E2023" s="757"/>
      <c r="F2023" s="757"/>
      <c r="G2023" s="757"/>
      <c r="H2023" s="757"/>
      <c r="I2023" s="757"/>
    </row>
    <row r="2024" spans="1:9" ht="15.75" customHeight="1">
      <c r="A2024" s="963">
        <v>100665</v>
      </c>
      <c r="B2024" s="963" t="s">
        <v>5004</v>
      </c>
      <c r="C2024" s="964" t="s">
        <v>122</v>
      </c>
      <c r="D2024" s="965">
        <v>530.39</v>
      </c>
      <c r="E2024" s="757"/>
      <c r="F2024" s="757"/>
      <c r="G2024" s="757"/>
      <c r="H2024" s="757"/>
      <c r="I2024" s="757"/>
    </row>
    <row r="2025" spans="1:9" ht="15.75" customHeight="1">
      <c r="A2025" s="963">
        <v>100666</v>
      </c>
      <c r="B2025" s="963" t="s">
        <v>5005</v>
      </c>
      <c r="C2025" s="964" t="s">
        <v>122</v>
      </c>
      <c r="D2025" s="965">
        <v>428.98</v>
      </c>
      <c r="E2025" s="757"/>
      <c r="F2025" s="757"/>
      <c r="G2025" s="757"/>
      <c r="H2025" s="757"/>
      <c r="I2025" s="757"/>
    </row>
    <row r="2026" spans="1:9" ht="15.75" customHeight="1">
      <c r="A2026" s="963">
        <v>100667</v>
      </c>
      <c r="B2026" s="963" t="s">
        <v>5006</v>
      </c>
      <c r="C2026" s="964" t="s">
        <v>122</v>
      </c>
      <c r="D2026" s="965">
        <v>673.75</v>
      </c>
      <c r="E2026" s="757"/>
      <c r="F2026" s="757"/>
      <c r="G2026" s="757"/>
      <c r="H2026" s="757"/>
      <c r="I2026" s="757"/>
    </row>
    <row r="2027" spans="1:9" ht="15.75" customHeight="1">
      <c r="A2027" s="963">
        <v>100668</v>
      </c>
      <c r="B2027" s="963" t="s">
        <v>5007</v>
      </c>
      <c r="C2027" s="964" t="s">
        <v>122</v>
      </c>
      <c r="D2027" s="965">
        <v>903.37</v>
      </c>
      <c r="E2027" s="757"/>
      <c r="F2027" s="757"/>
      <c r="G2027" s="757"/>
      <c r="H2027" s="757"/>
      <c r="I2027" s="757"/>
    </row>
    <row r="2028" spans="1:9" ht="15.75" customHeight="1">
      <c r="A2028" s="963">
        <v>100669</v>
      </c>
      <c r="B2028" s="963" t="s">
        <v>5008</v>
      </c>
      <c r="C2028" s="964" t="s">
        <v>122</v>
      </c>
      <c r="D2028" s="965">
        <v>499.13</v>
      </c>
      <c r="E2028" s="757"/>
      <c r="F2028" s="757"/>
      <c r="G2028" s="757"/>
      <c r="H2028" s="757"/>
      <c r="I2028" s="757"/>
    </row>
    <row r="2029" spans="1:9" ht="15.75" customHeight="1">
      <c r="A2029" s="963">
        <v>100670</v>
      </c>
      <c r="B2029" s="963" t="s">
        <v>5009</v>
      </c>
      <c r="C2029" s="964" t="s">
        <v>122</v>
      </c>
      <c r="D2029" s="965">
        <v>653.4</v>
      </c>
      <c r="E2029" s="757"/>
      <c r="F2029" s="757"/>
      <c r="G2029" s="757"/>
      <c r="H2029" s="757"/>
      <c r="I2029" s="757"/>
    </row>
    <row r="2030" spans="1:9" ht="15.75" customHeight="1">
      <c r="A2030" s="963">
        <v>100671</v>
      </c>
      <c r="B2030" s="963" t="s">
        <v>5010</v>
      </c>
      <c r="C2030" s="964" t="s">
        <v>122</v>
      </c>
      <c r="D2030" s="965">
        <v>799.32</v>
      </c>
      <c r="E2030" s="757"/>
      <c r="F2030" s="757"/>
      <c r="G2030" s="757"/>
      <c r="H2030" s="757"/>
      <c r="I2030" s="757"/>
    </row>
    <row r="2031" spans="1:9" ht="15.75" customHeight="1">
      <c r="A2031" s="963">
        <v>100672</v>
      </c>
      <c r="B2031" s="963" t="s">
        <v>5011</v>
      </c>
      <c r="C2031" s="964" t="s">
        <v>122</v>
      </c>
      <c r="D2031" s="965">
        <v>533.44000000000005</v>
      </c>
      <c r="E2031" s="757"/>
      <c r="F2031" s="757"/>
      <c r="G2031" s="757"/>
      <c r="H2031" s="757"/>
      <c r="I2031" s="757"/>
    </row>
    <row r="2032" spans="1:9" ht="15.75" customHeight="1">
      <c r="A2032" s="963">
        <v>100701</v>
      </c>
      <c r="B2032" s="963" t="s">
        <v>5012</v>
      </c>
      <c r="C2032" s="964" t="s">
        <v>122</v>
      </c>
      <c r="D2032" s="965">
        <v>632.27</v>
      </c>
      <c r="E2032" s="757"/>
      <c r="F2032" s="757"/>
      <c r="G2032" s="757"/>
      <c r="H2032" s="757"/>
      <c r="I2032" s="757"/>
    </row>
    <row r="2033" spans="1:9" ht="15.75" customHeight="1">
      <c r="A2033" s="963">
        <v>94559</v>
      </c>
      <c r="B2033" s="963" t="s">
        <v>5013</v>
      </c>
      <c r="C2033" s="964" t="s">
        <v>122</v>
      </c>
      <c r="D2033" s="965">
        <v>772.8</v>
      </c>
      <c r="E2033" s="757"/>
      <c r="F2033" s="757"/>
      <c r="G2033" s="757"/>
      <c r="H2033" s="757"/>
      <c r="I2033" s="757"/>
    </row>
    <row r="2034" spans="1:9" ht="15.75" customHeight="1">
      <c r="A2034" s="963">
        <v>94562</v>
      </c>
      <c r="B2034" s="963" t="s">
        <v>5014</v>
      </c>
      <c r="C2034" s="964" t="s">
        <v>122</v>
      </c>
      <c r="D2034" s="965">
        <v>764.56</v>
      </c>
      <c r="E2034" s="757"/>
      <c r="F2034" s="757"/>
      <c r="G2034" s="757"/>
      <c r="H2034" s="757"/>
      <c r="I2034" s="757"/>
    </row>
    <row r="2035" spans="1:9" ht="15.75" customHeight="1">
      <c r="A2035" s="963">
        <v>94587</v>
      </c>
      <c r="B2035" s="963" t="s">
        <v>5015</v>
      </c>
      <c r="C2035" s="964" t="s">
        <v>164</v>
      </c>
      <c r="D2035" s="965">
        <v>66.709999999999994</v>
      </c>
      <c r="E2035" s="757"/>
      <c r="F2035" s="757"/>
      <c r="G2035" s="757"/>
      <c r="H2035" s="757"/>
      <c r="I2035" s="757"/>
    </row>
    <row r="2036" spans="1:9" ht="15.75" customHeight="1">
      <c r="A2036" s="963">
        <v>94588</v>
      </c>
      <c r="B2036" s="963" t="s">
        <v>5016</v>
      </c>
      <c r="C2036" s="964" t="s">
        <v>164</v>
      </c>
      <c r="D2036" s="965">
        <v>63.82</v>
      </c>
      <c r="E2036" s="757"/>
      <c r="F2036" s="757"/>
      <c r="G2036" s="757"/>
      <c r="H2036" s="757"/>
      <c r="I2036" s="757"/>
    </row>
    <row r="2037" spans="1:9" ht="15.75" customHeight="1">
      <c r="A2037" s="963">
        <v>99837</v>
      </c>
      <c r="B2037" s="963" t="s">
        <v>5017</v>
      </c>
      <c r="C2037" s="964" t="s">
        <v>164</v>
      </c>
      <c r="D2037" s="965">
        <v>544.13</v>
      </c>
      <c r="E2037" s="757"/>
      <c r="F2037" s="757"/>
      <c r="G2037" s="757"/>
      <c r="H2037" s="757"/>
      <c r="I2037" s="757"/>
    </row>
    <row r="2038" spans="1:9" ht="15.75" customHeight="1">
      <c r="A2038" s="963">
        <v>99839</v>
      </c>
      <c r="B2038" s="963" t="s">
        <v>5018</v>
      </c>
      <c r="C2038" s="964" t="s">
        <v>164</v>
      </c>
      <c r="D2038" s="965">
        <v>432.83</v>
      </c>
      <c r="E2038" s="757"/>
      <c r="F2038" s="757"/>
      <c r="G2038" s="757"/>
      <c r="H2038" s="757"/>
      <c r="I2038" s="757"/>
    </row>
    <row r="2039" spans="1:9" ht="15.75" customHeight="1">
      <c r="A2039" s="963">
        <v>99841</v>
      </c>
      <c r="B2039" s="963" t="s">
        <v>5019</v>
      </c>
      <c r="C2039" s="964" t="s">
        <v>164</v>
      </c>
      <c r="D2039" s="965">
        <v>1104.73</v>
      </c>
      <c r="E2039" s="757"/>
      <c r="F2039" s="757"/>
      <c r="G2039" s="757"/>
      <c r="H2039" s="757"/>
      <c r="I2039" s="757"/>
    </row>
    <row r="2040" spans="1:9" ht="15.75" customHeight="1">
      <c r="A2040" s="963">
        <v>99855</v>
      </c>
      <c r="B2040" s="963" t="s">
        <v>5020</v>
      </c>
      <c r="C2040" s="964" t="s">
        <v>164</v>
      </c>
      <c r="D2040" s="965">
        <v>101.37</v>
      </c>
      <c r="E2040" s="757"/>
      <c r="F2040" s="757"/>
      <c r="G2040" s="757"/>
      <c r="H2040" s="757"/>
      <c r="I2040" s="757"/>
    </row>
    <row r="2041" spans="1:9" ht="15.75" customHeight="1">
      <c r="A2041" s="963">
        <v>99857</v>
      </c>
      <c r="B2041" s="963" t="s">
        <v>5021</v>
      </c>
      <c r="C2041" s="964" t="s">
        <v>164</v>
      </c>
      <c r="D2041" s="965">
        <v>73.19</v>
      </c>
      <c r="E2041" s="757"/>
      <c r="F2041" s="757"/>
      <c r="G2041" s="757"/>
      <c r="H2041" s="757"/>
      <c r="I2041" s="757"/>
    </row>
    <row r="2042" spans="1:9" ht="15.75" customHeight="1">
      <c r="A2042" s="963">
        <v>99861</v>
      </c>
      <c r="B2042" s="963" t="s">
        <v>5022</v>
      </c>
      <c r="C2042" s="964" t="s">
        <v>122</v>
      </c>
      <c r="D2042" s="965">
        <v>528.66999999999996</v>
      </c>
      <c r="E2042" s="757"/>
      <c r="F2042" s="757"/>
      <c r="G2042" s="757"/>
      <c r="H2042" s="757"/>
      <c r="I2042" s="757"/>
    </row>
    <row r="2043" spans="1:9" ht="15.75" customHeight="1">
      <c r="A2043" s="963">
        <v>99862</v>
      </c>
      <c r="B2043" s="963" t="s">
        <v>5023</v>
      </c>
      <c r="C2043" s="964" t="s">
        <v>122</v>
      </c>
      <c r="D2043" s="965">
        <v>472.26</v>
      </c>
      <c r="E2043" s="757"/>
      <c r="F2043" s="757"/>
      <c r="G2043" s="757"/>
      <c r="H2043" s="757"/>
      <c r="I2043" s="757"/>
    </row>
    <row r="2044" spans="1:9" ht="15.75" customHeight="1">
      <c r="A2044" s="963">
        <v>90838</v>
      </c>
      <c r="B2044" s="963" t="s">
        <v>5024</v>
      </c>
      <c r="C2044" s="964" t="s">
        <v>141</v>
      </c>
      <c r="D2044" s="965">
        <v>1566.49</v>
      </c>
      <c r="E2044" s="757"/>
      <c r="F2044" s="757"/>
      <c r="G2044" s="757"/>
      <c r="H2044" s="757"/>
      <c r="I2044" s="757"/>
    </row>
    <row r="2045" spans="1:9" ht="15.75" customHeight="1">
      <c r="A2045" s="963">
        <v>91338</v>
      </c>
      <c r="B2045" s="963" t="s">
        <v>5025</v>
      </c>
      <c r="C2045" s="964" t="s">
        <v>122</v>
      </c>
      <c r="D2045" s="965">
        <v>1038.8900000000001</v>
      </c>
      <c r="E2045" s="757"/>
      <c r="F2045" s="757"/>
      <c r="G2045" s="757"/>
      <c r="H2045" s="757"/>
      <c r="I2045" s="757"/>
    </row>
    <row r="2046" spans="1:9" ht="15.75" customHeight="1">
      <c r="A2046" s="963">
        <v>91341</v>
      </c>
      <c r="B2046" s="963" t="s">
        <v>5026</v>
      </c>
      <c r="C2046" s="964" t="s">
        <v>122</v>
      </c>
      <c r="D2046" s="965">
        <v>875.51</v>
      </c>
      <c r="E2046" s="757"/>
      <c r="F2046" s="757"/>
      <c r="G2046" s="757"/>
      <c r="H2046" s="757"/>
      <c r="I2046" s="757"/>
    </row>
    <row r="2047" spans="1:9" ht="15.75" customHeight="1">
      <c r="A2047" s="963">
        <v>94805</v>
      </c>
      <c r="B2047" s="963" t="s">
        <v>5027</v>
      </c>
      <c r="C2047" s="964" t="s">
        <v>141</v>
      </c>
      <c r="D2047" s="965">
        <v>755.76</v>
      </c>
      <c r="E2047" s="757"/>
      <c r="F2047" s="757"/>
      <c r="G2047" s="757"/>
      <c r="H2047" s="757"/>
      <c r="I2047" s="757"/>
    </row>
    <row r="2048" spans="1:9" ht="15.75" customHeight="1">
      <c r="A2048" s="963">
        <v>94806</v>
      </c>
      <c r="B2048" s="963" t="s">
        <v>5028</v>
      </c>
      <c r="C2048" s="964" t="s">
        <v>141</v>
      </c>
      <c r="D2048" s="965">
        <v>757.74</v>
      </c>
      <c r="E2048" s="757"/>
      <c r="F2048" s="757"/>
      <c r="G2048" s="757"/>
      <c r="H2048" s="757"/>
      <c r="I2048" s="757"/>
    </row>
    <row r="2049" spans="1:9" ht="15.75" customHeight="1">
      <c r="A2049" s="963">
        <v>94807</v>
      </c>
      <c r="B2049" s="963" t="s">
        <v>5029</v>
      </c>
      <c r="C2049" s="964" t="s">
        <v>141</v>
      </c>
      <c r="D2049" s="965">
        <v>691.07</v>
      </c>
      <c r="E2049" s="757"/>
      <c r="F2049" s="757"/>
      <c r="G2049" s="757"/>
      <c r="H2049" s="757"/>
      <c r="I2049" s="757"/>
    </row>
    <row r="2050" spans="1:9" ht="15.75" customHeight="1">
      <c r="A2050" s="963">
        <v>100702</v>
      </c>
      <c r="B2050" s="963" t="s">
        <v>5030</v>
      </c>
      <c r="C2050" s="964" t="s">
        <v>122</v>
      </c>
      <c r="D2050" s="965">
        <v>500.98</v>
      </c>
      <c r="E2050" s="757"/>
      <c r="F2050" s="757"/>
      <c r="G2050" s="757"/>
      <c r="H2050" s="757"/>
      <c r="I2050" s="757"/>
    </row>
    <row r="2051" spans="1:9" ht="15.75" customHeight="1">
      <c r="A2051" s="963">
        <v>102188</v>
      </c>
      <c r="B2051" s="963" t="s">
        <v>5031</v>
      </c>
      <c r="C2051" s="964" t="s">
        <v>141</v>
      </c>
      <c r="D2051" s="965">
        <v>818.89</v>
      </c>
      <c r="E2051" s="757"/>
      <c r="F2051" s="757"/>
      <c r="G2051" s="757"/>
      <c r="H2051" s="757"/>
      <c r="I2051" s="757"/>
    </row>
    <row r="2052" spans="1:9" ht="15.75" customHeight="1">
      <c r="A2052" s="963">
        <v>102189</v>
      </c>
      <c r="B2052" s="963" t="s">
        <v>5032</v>
      </c>
      <c r="C2052" s="964" t="s">
        <v>141</v>
      </c>
      <c r="D2052" s="965">
        <v>204.3</v>
      </c>
      <c r="E2052" s="757"/>
      <c r="F2052" s="757"/>
      <c r="G2052" s="757"/>
      <c r="H2052" s="757"/>
      <c r="I2052" s="757"/>
    </row>
    <row r="2053" spans="1:9" ht="15.75" customHeight="1">
      <c r="A2053" s="963">
        <v>100703</v>
      </c>
      <c r="B2053" s="963" t="s">
        <v>5033</v>
      </c>
      <c r="C2053" s="964" t="s">
        <v>141</v>
      </c>
      <c r="D2053" s="965">
        <v>28.32</v>
      </c>
      <c r="E2053" s="757"/>
      <c r="F2053" s="757"/>
      <c r="G2053" s="757"/>
      <c r="H2053" s="757"/>
      <c r="I2053" s="757"/>
    </row>
    <row r="2054" spans="1:9" ht="15.75" customHeight="1">
      <c r="A2054" s="963">
        <v>100704</v>
      </c>
      <c r="B2054" s="963" t="s">
        <v>5034</v>
      </c>
      <c r="C2054" s="964" t="s">
        <v>141</v>
      </c>
      <c r="D2054" s="965">
        <v>61.57</v>
      </c>
      <c r="E2054" s="757"/>
      <c r="F2054" s="757"/>
      <c r="G2054" s="757"/>
      <c r="H2054" s="757"/>
      <c r="I2054" s="757"/>
    </row>
    <row r="2055" spans="1:9" ht="15.75" customHeight="1">
      <c r="A2055" s="963">
        <v>100705</v>
      </c>
      <c r="B2055" s="963" t="s">
        <v>5035</v>
      </c>
      <c r="C2055" s="964" t="s">
        <v>141</v>
      </c>
      <c r="D2055" s="965">
        <v>68.25</v>
      </c>
      <c r="E2055" s="757"/>
      <c r="F2055" s="757"/>
      <c r="G2055" s="757"/>
      <c r="H2055" s="757"/>
      <c r="I2055" s="757"/>
    </row>
    <row r="2056" spans="1:9" ht="15.75" customHeight="1">
      <c r="A2056" s="963">
        <v>100706</v>
      </c>
      <c r="B2056" s="963" t="s">
        <v>5036</v>
      </c>
      <c r="C2056" s="964" t="s">
        <v>141</v>
      </c>
      <c r="D2056" s="965">
        <v>57.64</v>
      </c>
      <c r="E2056" s="757"/>
      <c r="F2056" s="757"/>
      <c r="G2056" s="757"/>
      <c r="H2056" s="757"/>
      <c r="I2056" s="757"/>
    </row>
    <row r="2057" spans="1:9" ht="15.75" customHeight="1">
      <c r="A2057" s="963">
        <v>100707</v>
      </c>
      <c r="B2057" s="963" t="s">
        <v>5037</v>
      </c>
      <c r="C2057" s="964" t="s">
        <v>141</v>
      </c>
      <c r="D2057" s="965">
        <v>130.21</v>
      </c>
      <c r="E2057" s="757"/>
      <c r="F2057" s="757"/>
      <c r="G2057" s="757"/>
      <c r="H2057" s="757"/>
      <c r="I2057" s="757"/>
    </row>
    <row r="2058" spans="1:9" ht="15.75" customHeight="1">
      <c r="A2058" s="963">
        <v>100708</v>
      </c>
      <c r="B2058" s="963" t="s">
        <v>5038</v>
      </c>
      <c r="C2058" s="964" t="s">
        <v>141</v>
      </c>
      <c r="D2058" s="965">
        <v>164.45</v>
      </c>
      <c r="E2058" s="757"/>
      <c r="F2058" s="757"/>
      <c r="G2058" s="757"/>
      <c r="H2058" s="757"/>
      <c r="I2058" s="757"/>
    </row>
    <row r="2059" spans="1:9" ht="15.75" customHeight="1">
      <c r="A2059" s="963">
        <v>100709</v>
      </c>
      <c r="B2059" s="963" t="s">
        <v>5039</v>
      </c>
      <c r="C2059" s="964" t="s">
        <v>141</v>
      </c>
      <c r="D2059" s="965">
        <v>41.27</v>
      </c>
      <c r="E2059" s="757"/>
      <c r="F2059" s="757"/>
      <c r="G2059" s="757"/>
      <c r="H2059" s="757"/>
      <c r="I2059" s="757"/>
    </row>
    <row r="2060" spans="1:9" ht="15.75" customHeight="1">
      <c r="A2060" s="963">
        <v>100710</v>
      </c>
      <c r="B2060" s="963" t="s">
        <v>5040</v>
      </c>
      <c r="C2060" s="964" t="s">
        <v>141</v>
      </c>
      <c r="D2060" s="965">
        <v>123.83</v>
      </c>
      <c r="E2060" s="757"/>
      <c r="F2060" s="757"/>
      <c r="G2060" s="757"/>
      <c r="H2060" s="757"/>
      <c r="I2060" s="757"/>
    </row>
    <row r="2061" spans="1:9" ht="15.75" customHeight="1">
      <c r="A2061" s="963">
        <v>102151</v>
      </c>
      <c r="B2061" s="963" t="s">
        <v>5041</v>
      </c>
      <c r="C2061" s="964" t="s">
        <v>122</v>
      </c>
      <c r="D2061" s="965">
        <v>178.06</v>
      </c>
      <c r="E2061" s="757"/>
      <c r="F2061" s="757"/>
      <c r="G2061" s="757"/>
      <c r="H2061" s="757"/>
      <c r="I2061" s="757"/>
    </row>
    <row r="2062" spans="1:9" ht="15.75" customHeight="1">
      <c r="A2062" s="963">
        <v>102152</v>
      </c>
      <c r="B2062" s="963" t="s">
        <v>5042</v>
      </c>
      <c r="C2062" s="964" t="s">
        <v>122</v>
      </c>
      <c r="D2062" s="965">
        <v>198.06</v>
      </c>
      <c r="E2062" s="757"/>
      <c r="F2062" s="757"/>
      <c r="G2062" s="757"/>
      <c r="H2062" s="757"/>
      <c r="I2062" s="757"/>
    </row>
    <row r="2063" spans="1:9" ht="15.75" customHeight="1">
      <c r="A2063" s="963">
        <v>102153</v>
      </c>
      <c r="B2063" s="963" t="s">
        <v>5043</v>
      </c>
      <c r="C2063" s="964" t="s">
        <v>122</v>
      </c>
      <c r="D2063" s="965">
        <v>251.39</v>
      </c>
      <c r="E2063" s="757"/>
      <c r="F2063" s="757"/>
      <c r="G2063" s="757"/>
      <c r="H2063" s="757"/>
      <c r="I2063" s="757"/>
    </row>
    <row r="2064" spans="1:9" ht="15.75" customHeight="1">
      <c r="A2064" s="963">
        <v>102154</v>
      </c>
      <c r="B2064" s="963" t="s">
        <v>5044</v>
      </c>
      <c r="C2064" s="964" t="s">
        <v>122</v>
      </c>
      <c r="D2064" s="965">
        <v>217.37</v>
      </c>
      <c r="E2064" s="757"/>
      <c r="F2064" s="757"/>
      <c r="G2064" s="757"/>
      <c r="H2064" s="757"/>
      <c r="I2064" s="757"/>
    </row>
    <row r="2065" spans="1:9" ht="15.75" customHeight="1">
      <c r="A2065" s="963">
        <v>102155</v>
      </c>
      <c r="B2065" s="963" t="s">
        <v>5045</v>
      </c>
      <c r="C2065" s="964" t="s">
        <v>122</v>
      </c>
      <c r="D2065" s="965">
        <v>261</v>
      </c>
      <c r="E2065" s="757"/>
      <c r="F2065" s="757"/>
      <c r="G2065" s="757"/>
      <c r="H2065" s="757"/>
      <c r="I2065" s="757"/>
    </row>
    <row r="2066" spans="1:9" ht="15.75" customHeight="1">
      <c r="A2066" s="963">
        <v>102156</v>
      </c>
      <c r="B2066" s="963" t="s">
        <v>5046</v>
      </c>
      <c r="C2066" s="964" t="s">
        <v>122</v>
      </c>
      <c r="D2066" s="965">
        <v>250.26</v>
      </c>
      <c r="E2066" s="757"/>
      <c r="F2066" s="757"/>
      <c r="G2066" s="757"/>
      <c r="H2066" s="757"/>
      <c r="I2066" s="757"/>
    </row>
    <row r="2067" spans="1:9" ht="15.75" customHeight="1">
      <c r="A2067" s="963">
        <v>102157</v>
      </c>
      <c r="B2067" s="963" t="s">
        <v>5047</v>
      </c>
      <c r="C2067" s="964" t="s">
        <v>122</v>
      </c>
      <c r="D2067" s="965">
        <v>343.6</v>
      </c>
      <c r="E2067" s="757"/>
      <c r="F2067" s="757"/>
      <c r="G2067" s="757"/>
      <c r="H2067" s="757"/>
      <c r="I2067" s="757"/>
    </row>
    <row r="2068" spans="1:9" ht="15.75" customHeight="1">
      <c r="A2068" s="963">
        <v>102158</v>
      </c>
      <c r="B2068" s="963" t="s">
        <v>5048</v>
      </c>
      <c r="C2068" s="964" t="s">
        <v>122</v>
      </c>
      <c r="D2068" s="965">
        <v>348.18</v>
      </c>
      <c r="E2068" s="757"/>
      <c r="F2068" s="757"/>
      <c r="G2068" s="757"/>
      <c r="H2068" s="757"/>
      <c r="I2068" s="757"/>
    </row>
    <row r="2069" spans="1:9" ht="15.75" customHeight="1">
      <c r="A2069" s="963">
        <v>102159</v>
      </c>
      <c r="B2069" s="963" t="s">
        <v>5049</v>
      </c>
      <c r="C2069" s="964" t="s">
        <v>122</v>
      </c>
      <c r="D2069" s="965">
        <v>415.32</v>
      </c>
      <c r="E2069" s="757"/>
      <c r="F2069" s="757"/>
      <c r="G2069" s="757"/>
      <c r="H2069" s="757"/>
      <c r="I2069" s="757"/>
    </row>
    <row r="2070" spans="1:9" ht="15.75" customHeight="1">
      <c r="A2070" s="963">
        <v>102160</v>
      </c>
      <c r="B2070" s="963" t="s">
        <v>5050</v>
      </c>
      <c r="C2070" s="964" t="s">
        <v>122</v>
      </c>
      <c r="D2070" s="965">
        <v>171.39</v>
      </c>
      <c r="E2070" s="757"/>
      <c r="F2070" s="757"/>
      <c r="G2070" s="757"/>
      <c r="H2070" s="757"/>
      <c r="I2070" s="757"/>
    </row>
    <row r="2071" spans="1:9" ht="15.75" customHeight="1">
      <c r="A2071" s="963">
        <v>102161</v>
      </c>
      <c r="B2071" s="963" t="s">
        <v>5051</v>
      </c>
      <c r="C2071" s="964" t="s">
        <v>122</v>
      </c>
      <c r="D2071" s="965">
        <v>278.17</v>
      </c>
      <c r="E2071" s="757"/>
      <c r="F2071" s="757"/>
      <c r="G2071" s="757"/>
      <c r="H2071" s="757"/>
      <c r="I2071" s="757"/>
    </row>
    <row r="2072" spans="1:9" ht="15.75" customHeight="1">
      <c r="A2072" s="963">
        <v>102162</v>
      </c>
      <c r="B2072" s="963" t="s">
        <v>5052</v>
      </c>
      <c r="C2072" s="964" t="s">
        <v>122</v>
      </c>
      <c r="D2072" s="965">
        <v>298.17</v>
      </c>
      <c r="E2072" s="757"/>
      <c r="F2072" s="757"/>
      <c r="G2072" s="757"/>
      <c r="H2072" s="757"/>
      <c r="I2072" s="757"/>
    </row>
    <row r="2073" spans="1:9" ht="15.75" customHeight="1">
      <c r="A2073" s="963">
        <v>102163</v>
      </c>
      <c r="B2073" s="963" t="s">
        <v>5053</v>
      </c>
      <c r="C2073" s="964" t="s">
        <v>122</v>
      </c>
      <c r="D2073" s="965">
        <v>351.5</v>
      </c>
      <c r="E2073" s="757"/>
      <c r="F2073" s="757"/>
      <c r="G2073" s="757"/>
      <c r="H2073" s="757"/>
      <c r="I2073" s="757"/>
    </row>
    <row r="2074" spans="1:9" ht="15.75" customHeight="1">
      <c r="A2074" s="963">
        <v>102164</v>
      </c>
      <c r="B2074" s="963" t="s">
        <v>5054</v>
      </c>
      <c r="C2074" s="964" t="s">
        <v>122</v>
      </c>
      <c r="D2074" s="965">
        <v>299.10000000000002</v>
      </c>
      <c r="E2074" s="757"/>
      <c r="F2074" s="757"/>
      <c r="G2074" s="757"/>
      <c r="H2074" s="757"/>
      <c r="I2074" s="757"/>
    </row>
    <row r="2075" spans="1:9" ht="15.75" customHeight="1">
      <c r="A2075" s="963">
        <v>102165</v>
      </c>
      <c r="B2075" s="963" t="s">
        <v>5055</v>
      </c>
      <c r="C2075" s="964" t="s">
        <v>122</v>
      </c>
      <c r="D2075" s="965">
        <v>342.73</v>
      </c>
      <c r="E2075" s="757"/>
      <c r="F2075" s="757"/>
      <c r="G2075" s="757"/>
      <c r="H2075" s="757"/>
      <c r="I2075" s="757"/>
    </row>
    <row r="2076" spans="1:9" ht="15.75" customHeight="1">
      <c r="A2076" s="963">
        <v>102166</v>
      </c>
      <c r="B2076" s="963" t="s">
        <v>5056</v>
      </c>
      <c r="C2076" s="964" t="s">
        <v>122</v>
      </c>
      <c r="D2076" s="965">
        <v>313.55</v>
      </c>
      <c r="E2076" s="757"/>
      <c r="F2076" s="757"/>
      <c r="G2076" s="757"/>
      <c r="H2076" s="757"/>
      <c r="I2076" s="757"/>
    </row>
    <row r="2077" spans="1:9" ht="15.75" customHeight="1">
      <c r="A2077" s="963">
        <v>102167</v>
      </c>
      <c r="B2077" s="963" t="s">
        <v>5057</v>
      </c>
      <c r="C2077" s="964" t="s">
        <v>122</v>
      </c>
      <c r="D2077" s="965">
        <v>406.89</v>
      </c>
      <c r="E2077" s="757"/>
      <c r="F2077" s="757"/>
      <c r="G2077" s="757"/>
      <c r="H2077" s="757"/>
      <c r="I2077" s="757"/>
    </row>
    <row r="2078" spans="1:9" ht="15.75" customHeight="1">
      <c r="A2078" s="963">
        <v>102168</v>
      </c>
      <c r="B2078" s="963" t="s">
        <v>5058</v>
      </c>
      <c r="C2078" s="964" t="s">
        <v>122</v>
      </c>
      <c r="D2078" s="965">
        <v>395.08</v>
      </c>
      <c r="E2078" s="757"/>
      <c r="F2078" s="757"/>
      <c r="G2078" s="757"/>
      <c r="H2078" s="757"/>
      <c r="I2078" s="757"/>
    </row>
    <row r="2079" spans="1:9" ht="15.75" customHeight="1">
      <c r="A2079" s="963">
        <v>102169</v>
      </c>
      <c r="B2079" s="963" t="s">
        <v>5059</v>
      </c>
      <c r="C2079" s="964" t="s">
        <v>122</v>
      </c>
      <c r="D2079" s="965">
        <v>456.16</v>
      </c>
      <c r="E2079" s="757"/>
      <c r="F2079" s="757"/>
      <c r="G2079" s="757"/>
      <c r="H2079" s="757"/>
      <c r="I2079" s="757"/>
    </row>
    <row r="2080" spans="1:9" ht="15.75" customHeight="1">
      <c r="A2080" s="963">
        <v>102170</v>
      </c>
      <c r="B2080" s="963" t="s">
        <v>5060</v>
      </c>
      <c r="C2080" s="964" t="s">
        <v>122</v>
      </c>
      <c r="D2080" s="965">
        <v>271.5</v>
      </c>
      <c r="E2080" s="757"/>
      <c r="F2080" s="757"/>
      <c r="G2080" s="757"/>
      <c r="H2080" s="757"/>
      <c r="I2080" s="757"/>
    </row>
    <row r="2081" spans="1:9" ht="15.75" customHeight="1">
      <c r="A2081" s="963">
        <v>102171</v>
      </c>
      <c r="B2081" s="963" t="s">
        <v>5061</v>
      </c>
      <c r="C2081" s="964" t="s">
        <v>122</v>
      </c>
      <c r="D2081" s="965">
        <v>512.44000000000005</v>
      </c>
      <c r="E2081" s="757"/>
      <c r="F2081" s="757"/>
      <c r="G2081" s="757"/>
      <c r="H2081" s="757"/>
      <c r="I2081" s="757"/>
    </row>
    <row r="2082" spans="1:9" ht="15.75" customHeight="1">
      <c r="A2082" s="963">
        <v>102172</v>
      </c>
      <c r="B2082" s="963" t="s">
        <v>5062</v>
      </c>
      <c r="C2082" s="964" t="s">
        <v>122</v>
      </c>
      <c r="D2082" s="965">
        <v>500.22</v>
      </c>
      <c r="E2082" s="757"/>
      <c r="F2082" s="757"/>
      <c r="G2082" s="757"/>
      <c r="H2082" s="757"/>
      <c r="I2082" s="757"/>
    </row>
    <row r="2083" spans="1:9" ht="15.75" customHeight="1">
      <c r="A2083" s="963">
        <v>102176</v>
      </c>
      <c r="B2083" s="963" t="s">
        <v>5063</v>
      </c>
      <c r="C2083" s="964" t="s">
        <v>122</v>
      </c>
      <c r="D2083" s="965">
        <v>911.33</v>
      </c>
      <c r="E2083" s="757"/>
      <c r="F2083" s="757"/>
      <c r="G2083" s="757"/>
      <c r="H2083" s="757"/>
      <c r="I2083" s="757"/>
    </row>
    <row r="2084" spans="1:9" ht="15.75" customHeight="1">
      <c r="A2084" s="963">
        <v>102177</v>
      </c>
      <c r="B2084" s="963" t="s">
        <v>5064</v>
      </c>
      <c r="C2084" s="964" t="s">
        <v>122</v>
      </c>
      <c r="D2084" s="965">
        <v>1861.88</v>
      </c>
      <c r="E2084" s="757"/>
      <c r="F2084" s="757"/>
      <c r="G2084" s="757"/>
      <c r="H2084" s="757"/>
      <c r="I2084" s="757"/>
    </row>
    <row r="2085" spans="1:9" ht="15.75" customHeight="1">
      <c r="A2085" s="963">
        <v>102178</v>
      </c>
      <c r="B2085" s="963" t="s">
        <v>5065</v>
      </c>
      <c r="C2085" s="964" t="s">
        <v>122</v>
      </c>
      <c r="D2085" s="965">
        <v>2142.41</v>
      </c>
      <c r="E2085" s="757"/>
      <c r="F2085" s="757"/>
      <c r="G2085" s="757"/>
      <c r="H2085" s="757"/>
      <c r="I2085" s="757"/>
    </row>
    <row r="2086" spans="1:9" ht="15.75" customHeight="1">
      <c r="A2086" s="963">
        <v>102179</v>
      </c>
      <c r="B2086" s="963" t="s">
        <v>5066</v>
      </c>
      <c r="C2086" s="964" t="s">
        <v>122</v>
      </c>
      <c r="D2086" s="965">
        <v>371.64</v>
      </c>
      <c r="E2086" s="757"/>
      <c r="F2086" s="757"/>
      <c r="G2086" s="757"/>
      <c r="H2086" s="757"/>
      <c r="I2086" s="757"/>
    </row>
    <row r="2087" spans="1:9" ht="15.75" customHeight="1">
      <c r="A2087" s="963">
        <v>102180</v>
      </c>
      <c r="B2087" s="963" t="s">
        <v>5067</v>
      </c>
      <c r="C2087" s="964" t="s">
        <v>122</v>
      </c>
      <c r="D2087" s="965">
        <v>441.44</v>
      </c>
      <c r="E2087" s="757"/>
      <c r="F2087" s="757"/>
      <c r="G2087" s="757"/>
      <c r="H2087" s="757"/>
      <c r="I2087" s="757"/>
    </row>
    <row r="2088" spans="1:9" ht="15.75" customHeight="1">
      <c r="A2088" s="963">
        <v>102181</v>
      </c>
      <c r="B2088" s="963" t="s">
        <v>1099</v>
      </c>
      <c r="C2088" s="964" t="s">
        <v>122</v>
      </c>
      <c r="D2088" s="965">
        <v>534.79999999999995</v>
      </c>
      <c r="E2088" s="757"/>
      <c r="F2088" s="757"/>
      <c r="G2088" s="757"/>
      <c r="H2088" s="757"/>
      <c r="I2088" s="757"/>
    </row>
    <row r="2089" spans="1:9" ht="15.75" customHeight="1">
      <c r="A2089" s="963">
        <v>102182</v>
      </c>
      <c r="B2089" s="963" t="s">
        <v>1657</v>
      </c>
      <c r="C2089" s="964" t="s">
        <v>141</v>
      </c>
      <c r="D2089" s="965">
        <v>1108.3399999999999</v>
      </c>
      <c r="E2089" s="757"/>
      <c r="F2089" s="757"/>
      <c r="G2089" s="757"/>
      <c r="H2089" s="757"/>
      <c r="I2089" s="757"/>
    </row>
    <row r="2090" spans="1:9" ht="15.75" customHeight="1">
      <c r="A2090" s="963">
        <v>102183</v>
      </c>
      <c r="B2090" s="963" t="s">
        <v>5068</v>
      </c>
      <c r="C2090" s="964" t="s">
        <v>141</v>
      </c>
      <c r="D2090" s="965">
        <v>2224.8000000000002</v>
      </c>
      <c r="E2090" s="757"/>
      <c r="F2090" s="757"/>
      <c r="G2090" s="757"/>
      <c r="H2090" s="757"/>
      <c r="I2090" s="757"/>
    </row>
    <row r="2091" spans="1:9" ht="15.75" customHeight="1">
      <c r="A2091" s="963">
        <v>102184</v>
      </c>
      <c r="B2091" s="963" t="s">
        <v>5069</v>
      </c>
      <c r="C2091" s="964" t="s">
        <v>141</v>
      </c>
      <c r="D2091" s="965">
        <v>1912.16</v>
      </c>
      <c r="E2091" s="757"/>
      <c r="F2091" s="757"/>
      <c r="G2091" s="757"/>
      <c r="H2091" s="757"/>
      <c r="I2091" s="757"/>
    </row>
    <row r="2092" spans="1:9" ht="15.75" customHeight="1">
      <c r="A2092" s="963">
        <v>102185</v>
      </c>
      <c r="B2092" s="963" t="s">
        <v>5070</v>
      </c>
      <c r="C2092" s="964" t="s">
        <v>141</v>
      </c>
      <c r="D2092" s="965">
        <v>3832.22</v>
      </c>
      <c r="E2092" s="757"/>
      <c r="F2092" s="757"/>
      <c r="G2092" s="757"/>
      <c r="H2092" s="757"/>
      <c r="I2092" s="757"/>
    </row>
    <row r="2093" spans="1:9" ht="15.75" customHeight="1">
      <c r="A2093" s="963">
        <v>102190</v>
      </c>
      <c r="B2093" s="963" t="s">
        <v>5071</v>
      </c>
      <c r="C2093" s="964" t="s">
        <v>122</v>
      </c>
      <c r="D2093" s="965">
        <v>12.46</v>
      </c>
      <c r="E2093" s="757"/>
      <c r="F2093" s="757"/>
      <c r="G2093" s="757"/>
      <c r="H2093" s="757"/>
      <c r="I2093" s="757"/>
    </row>
    <row r="2094" spans="1:9" ht="15.75" customHeight="1">
      <c r="A2094" s="963">
        <v>102191</v>
      </c>
      <c r="B2094" s="963" t="s">
        <v>5072</v>
      </c>
      <c r="C2094" s="964" t="s">
        <v>122</v>
      </c>
      <c r="D2094" s="965">
        <v>15.14</v>
      </c>
      <c r="E2094" s="757"/>
      <c r="F2094" s="757"/>
      <c r="G2094" s="757"/>
      <c r="H2094" s="757"/>
      <c r="I2094" s="757"/>
    </row>
    <row r="2095" spans="1:9" ht="15.75" customHeight="1">
      <c r="A2095" s="963">
        <v>102192</v>
      </c>
      <c r="B2095" s="963" t="s">
        <v>5073</v>
      </c>
      <c r="C2095" s="964" t="s">
        <v>122</v>
      </c>
      <c r="D2095" s="965">
        <v>10.8</v>
      </c>
      <c r="E2095" s="757"/>
      <c r="F2095" s="757"/>
      <c r="G2095" s="757"/>
      <c r="H2095" s="757"/>
      <c r="I2095" s="757"/>
    </row>
    <row r="2096" spans="1:9" ht="15.75" customHeight="1">
      <c r="A2096" s="963">
        <v>94569</v>
      </c>
      <c r="B2096" s="963" t="s">
        <v>5074</v>
      </c>
      <c r="C2096" s="964" t="s">
        <v>122</v>
      </c>
      <c r="D2096" s="965">
        <v>1469.65</v>
      </c>
      <c r="E2096" s="757"/>
      <c r="F2096" s="757"/>
      <c r="G2096" s="757"/>
      <c r="H2096" s="757"/>
      <c r="I2096" s="757"/>
    </row>
    <row r="2097" spans="1:9" ht="15.75" customHeight="1">
      <c r="A2097" s="963">
        <v>94570</v>
      </c>
      <c r="B2097" s="963" t="s">
        <v>5075</v>
      </c>
      <c r="C2097" s="964" t="s">
        <v>122</v>
      </c>
      <c r="D2097" s="965">
        <v>784.74</v>
      </c>
      <c r="E2097" s="757"/>
      <c r="F2097" s="757"/>
      <c r="G2097" s="757"/>
      <c r="H2097" s="757"/>
      <c r="I2097" s="757"/>
    </row>
    <row r="2098" spans="1:9" ht="15.75" customHeight="1">
      <c r="A2098" s="963">
        <v>94572</v>
      </c>
      <c r="B2098" s="963" t="s">
        <v>5076</v>
      </c>
      <c r="C2098" s="964" t="s">
        <v>122</v>
      </c>
      <c r="D2098" s="965">
        <v>1128</v>
      </c>
      <c r="E2098" s="757"/>
      <c r="F2098" s="757"/>
      <c r="G2098" s="757"/>
      <c r="H2098" s="757"/>
      <c r="I2098" s="757"/>
    </row>
    <row r="2099" spans="1:9" ht="15.75" customHeight="1">
      <c r="A2099" s="963">
        <v>94573</v>
      </c>
      <c r="B2099" s="963" t="s">
        <v>5077</v>
      </c>
      <c r="C2099" s="964" t="s">
        <v>122</v>
      </c>
      <c r="D2099" s="965">
        <v>892.19</v>
      </c>
      <c r="E2099" s="757"/>
      <c r="F2099" s="757"/>
      <c r="G2099" s="757"/>
      <c r="H2099" s="757"/>
      <c r="I2099" s="757"/>
    </row>
    <row r="2100" spans="1:9" ht="15.75" customHeight="1">
      <c r="A2100" s="963">
        <v>94580</v>
      </c>
      <c r="B2100" s="963" t="s">
        <v>5078</v>
      </c>
      <c r="C2100" s="964" t="s">
        <v>122</v>
      </c>
      <c r="D2100" s="965">
        <v>1240.6300000000001</v>
      </c>
      <c r="E2100" s="757"/>
      <c r="F2100" s="757"/>
      <c r="G2100" s="757"/>
      <c r="H2100" s="757"/>
      <c r="I2100" s="757"/>
    </row>
    <row r="2101" spans="1:9" ht="15.75" customHeight="1">
      <c r="A2101" s="963">
        <v>94589</v>
      </c>
      <c r="B2101" s="963" t="s">
        <v>5079</v>
      </c>
      <c r="C2101" s="964" t="s">
        <v>164</v>
      </c>
      <c r="D2101" s="965">
        <v>27.89</v>
      </c>
      <c r="E2101" s="757"/>
      <c r="F2101" s="757"/>
      <c r="G2101" s="757"/>
      <c r="H2101" s="757"/>
      <c r="I2101" s="757"/>
    </row>
    <row r="2102" spans="1:9" ht="15.75" customHeight="1">
      <c r="A2102" s="963">
        <v>94590</v>
      </c>
      <c r="B2102" s="963" t="s">
        <v>5080</v>
      </c>
      <c r="C2102" s="964" t="s">
        <v>164</v>
      </c>
      <c r="D2102" s="965">
        <v>28.17</v>
      </c>
      <c r="E2102" s="757"/>
      <c r="F2102" s="757"/>
      <c r="G2102" s="757"/>
      <c r="H2102" s="757"/>
      <c r="I2102" s="757"/>
    </row>
    <row r="2103" spans="1:9" ht="15.75" customHeight="1">
      <c r="A2103" s="963">
        <v>100674</v>
      </c>
      <c r="B2103" s="963" t="s">
        <v>5081</v>
      </c>
      <c r="C2103" s="964" t="s">
        <v>122</v>
      </c>
      <c r="D2103" s="965">
        <v>1677.25</v>
      </c>
      <c r="E2103" s="757"/>
      <c r="F2103" s="757"/>
      <c r="G2103" s="757"/>
      <c r="H2103" s="757"/>
      <c r="I2103" s="757"/>
    </row>
    <row r="2104" spans="1:9" ht="15.75" customHeight="1">
      <c r="A2104" s="963">
        <v>101096</v>
      </c>
      <c r="B2104" s="963" t="s">
        <v>5082</v>
      </c>
      <c r="C2104" s="964" t="s">
        <v>964</v>
      </c>
      <c r="D2104" s="965">
        <v>1045.0899999999999</v>
      </c>
      <c r="E2104" s="757"/>
      <c r="F2104" s="757"/>
      <c r="G2104" s="757"/>
      <c r="H2104" s="757"/>
      <c r="I2104" s="757"/>
    </row>
    <row r="2105" spans="1:9" ht="15.75" customHeight="1">
      <c r="A2105" s="963">
        <v>101097</v>
      </c>
      <c r="B2105" s="963" t="s">
        <v>5083</v>
      </c>
      <c r="C2105" s="964" t="s">
        <v>964</v>
      </c>
      <c r="D2105" s="965">
        <v>1003.09</v>
      </c>
      <c r="E2105" s="757"/>
      <c r="F2105" s="757"/>
      <c r="G2105" s="757"/>
      <c r="H2105" s="757"/>
      <c r="I2105" s="757"/>
    </row>
    <row r="2106" spans="1:9" ht="15.75" customHeight="1">
      <c r="A2106" s="963">
        <v>101098</v>
      </c>
      <c r="B2106" s="963" t="s">
        <v>5084</v>
      </c>
      <c r="C2106" s="964" t="s">
        <v>964</v>
      </c>
      <c r="D2106" s="965">
        <v>953.24</v>
      </c>
      <c r="E2106" s="757"/>
      <c r="F2106" s="757"/>
      <c r="G2106" s="757"/>
      <c r="H2106" s="757"/>
      <c r="I2106" s="757"/>
    </row>
    <row r="2107" spans="1:9" ht="15.75" customHeight="1">
      <c r="A2107" s="963">
        <v>101099</v>
      </c>
      <c r="B2107" s="963" t="s">
        <v>5085</v>
      </c>
      <c r="C2107" s="964" t="s">
        <v>964</v>
      </c>
      <c r="D2107" s="965">
        <v>881.92</v>
      </c>
      <c r="E2107" s="757"/>
      <c r="F2107" s="757"/>
      <c r="G2107" s="757"/>
      <c r="H2107" s="757"/>
      <c r="I2107" s="757"/>
    </row>
    <row r="2108" spans="1:9" ht="15.75" customHeight="1">
      <c r="A2108" s="963">
        <v>101100</v>
      </c>
      <c r="B2108" s="963" t="s">
        <v>5086</v>
      </c>
      <c r="C2108" s="964" t="s">
        <v>964</v>
      </c>
      <c r="D2108" s="965">
        <v>880.91</v>
      </c>
      <c r="E2108" s="757"/>
      <c r="F2108" s="757"/>
      <c r="G2108" s="757"/>
      <c r="H2108" s="757"/>
      <c r="I2108" s="757"/>
    </row>
    <row r="2109" spans="1:9" ht="15.75" customHeight="1">
      <c r="A2109" s="963">
        <v>101101</v>
      </c>
      <c r="B2109" s="963" t="s">
        <v>5087</v>
      </c>
      <c r="C2109" s="964" t="s">
        <v>964</v>
      </c>
      <c r="D2109" s="965">
        <v>862.74</v>
      </c>
      <c r="E2109" s="757"/>
      <c r="F2109" s="757"/>
      <c r="G2109" s="757"/>
      <c r="H2109" s="757"/>
      <c r="I2109" s="757"/>
    </row>
    <row r="2110" spans="1:9" ht="15.75" customHeight="1">
      <c r="A2110" s="963">
        <v>101102</v>
      </c>
      <c r="B2110" s="963" t="s">
        <v>5088</v>
      </c>
      <c r="C2110" s="964" t="s">
        <v>964</v>
      </c>
      <c r="D2110" s="965">
        <v>846.05</v>
      </c>
      <c r="E2110" s="757"/>
      <c r="F2110" s="757"/>
      <c r="G2110" s="757"/>
      <c r="H2110" s="757"/>
      <c r="I2110" s="757"/>
    </row>
    <row r="2111" spans="1:9" ht="15.75" customHeight="1">
      <c r="A2111" s="963">
        <v>101103</v>
      </c>
      <c r="B2111" s="963" t="s">
        <v>5089</v>
      </c>
      <c r="C2111" s="964" t="s">
        <v>964</v>
      </c>
      <c r="D2111" s="965">
        <v>796.22</v>
      </c>
      <c r="E2111" s="757"/>
      <c r="F2111" s="757"/>
      <c r="G2111" s="757"/>
      <c r="H2111" s="757"/>
      <c r="I2111" s="757"/>
    </row>
    <row r="2112" spans="1:9" ht="15.75" customHeight="1">
      <c r="A2112" s="963">
        <v>101104</v>
      </c>
      <c r="B2112" s="963" t="s">
        <v>5090</v>
      </c>
      <c r="C2112" s="964" t="s">
        <v>964</v>
      </c>
      <c r="D2112" s="965">
        <v>1022.8</v>
      </c>
      <c r="E2112" s="757"/>
      <c r="F2112" s="757"/>
      <c r="G2112" s="757"/>
      <c r="H2112" s="757"/>
      <c r="I2112" s="757"/>
    </row>
    <row r="2113" spans="1:9" ht="15.75" customHeight="1">
      <c r="A2113" s="963">
        <v>101105</v>
      </c>
      <c r="B2113" s="963" t="s">
        <v>5091</v>
      </c>
      <c r="C2113" s="964" t="s">
        <v>964</v>
      </c>
      <c r="D2113" s="965">
        <v>981.31</v>
      </c>
      <c r="E2113" s="757"/>
      <c r="F2113" s="757"/>
      <c r="G2113" s="757"/>
      <c r="H2113" s="757"/>
      <c r="I2113" s="757"/>
    </row>
    <row r="2114" spans="1:9" ht="15.75" customHeight="1">
      <c r="A2114" s="963">
        <v>101106</v>
      </c>
      <c r="B2114" s="963" t="s">
        <v>5092</v>
      </c>
      <c r="C2114" s="964" t="s">
        <v>964</v>
      </c>
      <c r="D2114" s="965">
        <v>932.55</v>
      </c>
      <c r="E2114" s="757"/>
      <c r="F2114" s="757"/>
      <c r="G2114" s="757"/>
      <c r="H2114" s="757"/>
      <c r="I2114" s="757"/>
    </row>
    <row r="2115" spans="1:9" ht="15.75" customHeight="1">
      <c r="A2115" s="963">
        <v>101107</v>
      </c>
      <c r="B2115" s="963" t="s">
        <v>5093</v>
      </c>
      <c r="C2115" s="964" t="s">
        <v>964</v>
      </c>
      <c r="D2115" s="965">
        <v>862.25</v>
      </c>
      <c r="E2115" s="757"/>
      <c r="F2115" s="757"/>
      <c r="G2115" s="757"/>
      <c r="H2115" s="757"/>
      <c r="I2115" s="757"/>
    </row>
    <row r="2116" spans="1:9" ht="15.75" customHeight="1">
      <c r="A2116" s="963">
        <v>101108</v>
      </c>
      <c r="B2116" s="963" t="s">
        <v>5094</v>
      </c>
      <c r="C2116" s="964" t="s">
        <v>964</v>
      </c>
      <c r="D2116" s="965">
        <v>854.69</v>
      </c>
      <c r="E2116" s="757"/>
      <c r="F2116" s="757"/>
      <c r="G2116" s="757"/>
      <c r="H2116" s="757"/>
      <c r="I2116" s="757"/>
    </row>
    <row r="2117" spans="1:9" ht="15.75" customHeight="1">
      <c r="A2117" s="963">
        <v>101109</v>
      </c>
      <c r="B2117" s="963" t="s">
        <v>5095</v>
      </c>
      <c r="C2117" s="964" t="s">
        <v>964</v>
      </c>
      <c r="D2117" s="965">
        <v>837.23</v>
      </c>
      <c r="E2117" s="757"/>
      <c r="F2117" s="757"/>
      <c r="G2117" s="757"/>
      <c r="H2117" s="757"/>
      <c r="I2117" s="757"/>
    </row>
    <row r="2118" spans="1:9" ht="15.75" customHeight="1">
      <c r="A2118" s="963">
        <v>101110</v>
      </c>
      <c r="B2118" s="963" t="s">
        <v>5096</v>
      </c>
      <c r="C2118" s="964" t="s">
        <v>964</v>
      </c>
      <c r="D2118" s="965">
        <v>822.08</v>
      </c>
      <c r="E2118" s="757"/>
      <c r="F2118" s="757"/>
      <c r="G2118" s="757"/>
      <c r="H2118" s="757"/>
      <c r="I2118" s="757"/>
    </row>
    <row r="2119" spans="1:9" ht="15.75" customHeight="1">
      <c r="A2119" s="963">
        <v>101111</v>
      </c>
      <c r="B2119" s="963" t="s">
        <v>5097</v>
      </c>
      <c r="C2119" s="964" t="s">
        <v>964</v>
      </c>
      <c r="D2119" s="965">
        <v>773.71</v>
      </c>
      <c r="E2119" s="757"/>
      <c r="F2119" s="757"/>
      <c r="G2119" s="757"/>
      <c r="H2119" s="757"/>
      <c r="I2119" s="757"/>
    </row>
    <row r="2120" spans="1:9" ht="15.75" customHeight="1">
      <c r="A2120" s="963">
        <v>101112</v>
      </c>
      <c r="B2120" s="963" t="s">
        <v>5098</v>
      </c>
      <c r="C2120" s="964" t="s">
        <v>964</v>
      </c>
      <c r="D2120" s="965">
        <v>765.97</v>
      </c>
      <c r="E2120" s="757"/>
      <c r="F2120" s="757"/>
      <c r="G2120" s="757"/>
      <c r="H2120" s="757"/>
      <c r="I2120" s="757"/>
    </row>
    <row r="2121" spans="1:9" ht="15.75" customHeight="1">
      <c r="A2121" s="963">
        <v>101113</v>
      </c>
      <c r="B2121" s="963" t="s">
        <v>5099</v>
      </c>
      <c r="C2121" s="964" t="s">
        <v>964</v>
      </c>
      <c r="D2121" s="965">
        <v>746.57</v>
      </c>
      <c r="E2121" s="757"/>
      <c r="F2121" s="757"/>
      <c r="G2121" s="757"/>
      <c r="H2121" s="757"/>
      <c r="I2121" s="757"/>
    </row>
    <row r="2122" spans="1:9" ht="15.75" customHeight="1">
      <c r="A2122" s="963">
        <v>95601</v>
      </c>
      <c r="B2122" s="963" t="s">
        <v>5100</v>
      </c>
      <c r="C2122" s="964" t="s">
        <v>141</v>
      </c>
      <c r="D2122" s="965">
        <v>11.59</v>
      </c>
      <c r="E2122" s="757"/>
      <c r="F2122" s="757"/>
      <c r="G2122" s="757"/>
      <c r="H2122" s="757"/>
      <c r="I2122" s="757"/>
    </row>
    <row r="2123" spans="1:9" ht="15.75" customHeight="1">
      <c r="A2123" s="963">
        <v>95602</v>
      </c>
      <c r="B2123" s="963" t="s">
        <v>5101</v>
      </c>
      <c r="C2123" s="964" t="s">
        <v>141</v>
      </c>
      <c r="D2123" s="965">
        <v>18.57</v>
      </c>
      <c r="E2123" s="757"/>
      <c r="F2123" s="757"/>
      <c r="G2123" s="757"/>
      <c r="H2123" s="757"/>
      <c r="I2123" s="757"/>
    </row>
    <row r="2124" spans="1:9" ht="15.75" customHeight="1">
      <c r="A2124" s="963">
        <v>95603</v>
      </c>
      <c r="B2124" s="963" t="s">
        <v>5102</v>
      </c>
      <c r="C2124" s="964" t="s">
        <v>141</v>
      </c>
      <c r="D2124" s="965">
        <v>31.69</v>
      </c>
      <c r="E2124" s="757"/>
      <c r="F2124" s="757"/>
      <c r="G2124" s="757"/>
      <c r="H2124" s="757"/>
      <c r="I2124" s="757"/>
    </row>
    <row r="2125" spans="1:9" ht="15.75" customHeight="1">
      <c r="A2125" s="963">
        <v>95604</v>
      </c>
      <c r="B2125" s="963" t="s">
        <v>5103</v>
      </c>
      <c r="C2125" s="964" t="s">
        <v>141</v>
      </c>
      <c r="D2125" s="965">
        <v>49.18</v>
      </c>
      <c r="E2125" s="757"/>
      <c r="F2125" s="757"/>
      <c r="G2125" s="757"/>
      <c r="H2125" s="757"/>
      <c r="I2125" s="757"/>
    </row>
    <row r="2126" spans="1:9" ht="15.75" customHeight="1">
      <c r="A2126" s="963">
        <v>95605</v>
      </c>
      <c r="B2126" s="963" t="s">
        <v>5104</v>
      </c>
      <c r="C2126" s="964" t="s">
        <v>141</v>
      </c>
      <c r="D2126" s="965">
        <v>90.32</v>
      </c>
      <c r="E2126" s="757"/>
      <c r="F2126" s="757"/>
      <c r="G2126" s="757"/>
      <c r="H2126" s="757"/>
      <c r="I2126" s="757"/>
    </row>
    <row r="2127" spans="1:9" ht="15.75" customHeight="1">
      <c r="A2127" s="963">
        <v>95607</v>
      </c>
      <c r="B2127" s="963" t="s">
        <v>5105</v>
      </c>
      <c r="C2127" s="964" t="s">
        <v>141</v>
      </c>
      <c r="D2127" s="965">
        <v>19.14</v>
      </c>
      <c r="E2127" s="757"/>
      <c r="F2127" s="757"/>
      <c r="G2127" s="757"/>
      <c r="H2127" s="757"/>
      <c r="I2127" s="757"/>
    </row>
    <row r="2128" spans="1:9" ht="15.75" customHeight="1">
      <c r="A2128" s="963">
        <v>95608</v>
      </c>
      <c r="B2128" s="963" t="s">
        <v>5106</v>
      </c>
      <c r="C2128" s="964" t="s">
        <v>141</v>
      </c>
      <c r="D2128" s="965">
        <v>27.76</v>
      </c>
      <c r="E2128" s="757"/>
      <c r="F2128" s="757"/>
      <c r="G2128" s="757"/>
      <c r="H2128" s="757"/>
      <c r="I2128" s="757"/>
    </row>
    <row r="2129" spans="1:9" ht="15.75" customHeight="1">
      <c r="A2129" s="963">
        <v>95609</v>
      </c>
      <c r="B2129" s="963" t="s">
        <v>5107</v>
      </c>
      <c r="C2129" s="964" t="s">
        <v>141</v>
      </c>
      <c r="D2129" s="965">
        <v>35.21</v>
      </c>
      <c r="E2129" s="757"/>
      <c r="F2129" s="757"/>
      <c r="G2129" s="757"/>
      <c r="H2129" s="757"/>
      <c r="I2129" s="757"/>
    </row>
    <row r="2130" spans="1:9" ht="15.75" customHeight="1">
      <c r="A2130" s="963">
        <v>100651</v>
      </c>
      <c r="B2130" s="963" t="s">
        <v>5108</v>
      </c>
      <c r="C2130" s="964" t="s">
        <v>164</v>
      </c>
      <c r="D2130" s="965">
        <v>125.91</v>
      </c>
      <c r="E2130" s="757"/>
      <c r="F2130" s="757"/>
      <c r="G2130" s="757"/>
      <c r="H2130" s="757"/>
      <c r="I2130" s="757"/>
    </row>
    <row r="2131" spans="1:9" ht="15.75" customHeight="1">
      <c r="A2131" s="963">
        <v>100652</v>
      </c>
      <c r="B2131" s="963" t="s">
        <v>5109</v>
      </c>
      <c r="C2131" s="964" t="s">
        <v>164</v>
      </c>
      <c r="D2131" s="965">
        <v>238.94</v>
      </c>
      <c r="E2131" s="757"/>
      <c r="F2131" s="757"/>
      <c r="G2131" s="757"/>
      <c r="H2131" s="757"/>
      <c r="I2131" s="757"/>
    </row>
    <row r="2132" spans="1:9" ht="15.75" customHeight="1">
      <c r="A2132" s="963">
        <v>100653</v>
      </c>
      <c r="B2132" s="963" t="s">
        <v>5110</v>
      </c>
      <c r="C2132" s="964" t="s">
        <v>164</v>
      </c>
      <c r="D2132" s="965">
        <v>397.26</v>
      </c>
      <c r="E2132" s="757"/>
      <c r="F2132" s="757"/>
      <c r="G2132" s="757"/>
      <c r="H2132" s="757"/>
      <c r="I2132" s="757"/>
    </row>
    <row r="2133" spans="1:9" ht="15.75" customHeight="1">
      <c r="A2133" s="963">
        <v>100654</v>
      </c>
      <c r="B2133" s="963" t="s">
        <v>5111</v>
      </c>
      <c r="C2133" s="964" t="s">
        <v>164</v>
      </c>
      <c r="D2133" s="965">
        <v>541.23</v>
      </c>
      <c r="E2133" s="757"/>
      <c r="F2133" s="757"/>
      <c r="G2133" s="757"/>
      <c r="H2133" s="757"/>
      <c r="I2133" s="757"/>
    </row>
    <row r="2134" spans="1:9" ht="15.75" customHeight="1">
      <c r="A2134" s="963">
        <v>100655</v>
      </c>
      <c r="B2134" s="963" t="s">
        <v>5112</v>
      </c>
      <c r="C2134" s="964" t="s">
        <v>164</v>
      </c>
      <c r="D2134" s="965">
        <v>626.66999999999996</v>
      </c>
      <c r="E2134" s="757"/>
      <c r="F2134" s="757"/>
      <c r="G2134" s="757"/>
      <c r="H2134" s="757"/>
      <c r="I2134" s="757"/>
    </row>
    <row r="2135" spans="1:9" ht="15.75" customHeight="1">
      <c r="A2135" s="963">
        <v>100656</v>
      </c>
      <c r="B2135" s="963" t="s">
        <v>5113</v>
      </c>
      <c r="C2135" s="964" t="s">
        <v>164</v>
      </c>
      <c r="D2135" s="965">
        <v>105.82</v>
      </c>
      <c r="E2135" s="757"/>
      <c r="F2135" s="757"/>
      <c r="G2135" s="757"/>
      <c r="H2135" s="757"/>
      <c r="I2135" s="757"/>
    </row>
    <row r="2136" spans="1:9" ht="15.75" customHeight="1">
      <c r="A2136" s="963">
        <v>100657</v>
      </c>
      <c r="B2136" s="963" t="s">
        <v>5114</v>
      </c>
      <c r="C2136" s="964" t="s">
        <v>164</v>
      </c>
      <c r="D2136" s="965">
        <v>137.59</v>
      </c>
      <c r="E2136" s="757"/>
      <c r="F2136" s="757"/>
      <c r="G2136" s="757"/>
      <c r="H2136" s="757"/>
      <c r="I2136" s="757"/>
    </row>
    <row r="2137" spans="1:9" ht="15.75" customHeight="1">
      <c r="A2137" s="963">
        <v>100658</v>
      </c>
      <c r="B2137" s="963" t="s">
        <v>5115</v>
      </c>
      <c r="C2137" s="964" t="s">
        <v>164</v>
      </c>
      <c r="D2137" s="965">
        <v>321.27999999999997</v>
      </c>
      <c r="E2137" s="757"/>
      <c r="F2137" s="757"/>
      <c r="G2137" s="757"/>
      <c r="H2137" s="757"/>
      <c r="I2137" s="757"/>
    </row>
    <row r="2138" spans="1:9" ht="15.75" customHeight="1">
      <c r="A2138" s="963">
        <v>100889</v>
      </c>
      <c r="B2138" s="963" t="s">
        <v>5116</v>
      </c>
      <c r="C2138" s="964" t="s">
        <v>1607</v>
      </c>
      <c r="D2138" s="965">
        <v>16.46</v>
      </c>
      <c r="E2138" s="757"/>
      <c r="F2138" s="757"/>
      <c r="G2138" s="757"/>
      <c r="H2138" s="757"/>
      <c r="I2138" s="757"/>
    </row>
    <row r="2139" spans="1:9" ht="15.75" customHeight="1">
      <c r="A2139" s="963">
        <v>100890</v>
      </c>
      <c r="B2139" s="963" t="s">
        <v>5117</v>
      </c>
      <c r="C2139" s="964" t="s">
        <v>1607</v>
      </c>
      <c r="D2139" s="965">
        <v>16.309999999999999</v>
      </c>
      <c r="E2139" s="757"/>
      <c r="F2139" s="757"/>
      <c r="G2139" s="757"/>
      <c r="H2139" s="757"/>
      <c r="I2139" s="757"/>
    </row>
    <row r="2140" spans="1:9" ht="15.75" customHeight="1">
      <c r="A2140" s="963">
        <v>100892</v>
      </c>
      <c r="B2140" s="963" t="s">
        <v>5118</v>
      </c>
      <c r="C2140" s="964" t="s">
        <v>1607</v>
      </c>
      <c r="D2140" s="965">
        <v>15.5</v>
      </c>
      <c r="E2140" s="757"/>
      <c r="F2140" s="757"/>
      <c r="G2140" s="757"/>
      <c r="H2140" s="757"/>
      <c r="I2140" s="757"/>
    </row>
    <row r="2141" spans="1:9" ht="15.75" customHeight="1">
      <c r="A2141" s="963">
        <v>100893</v>
      </c>
      <c r="B2141" s="963" t="s">
        <v>5119</v>
      </c>
      <c r="C2141" s="964" t="s">
        <v>1607</v>
      </c>
      <c r="D2141" s="965">
        <v>15.35</v>
      </c>
      <c r="E2141" s="757"/>
      <c r="F2141" s="757"/>
      <c r="G2141" s="757"/>
      <c r="H2141" s="757"/>
      <c r="I2141" s="757"/>
    </row>
    <row r="2142" spans="1:9" ht="15.75" customHeight="1">
      <c r="A2142" s="963">
        <v>100894</v>
      </c>
      <c r="B2142" s="963" t="s">
        <v>5120</v>
      </c>
      <c r="C2142" s="964" t="s">
        <v>1607</v>
      </c>
      <c r="D2142" s="965">
        <v>15.28</v>
      </c>
      <c r="E2142" s="757"/>
      <c r="F2142" s="757"/>
      <c r="G2142" s="757"/>
      <c r="H2142" s="757"/>
      <c r="I2142" s="757"/>
    </row>
    <row r="2143" spans="1:9" ht="15.75" customHeight="1">
      <c r="A2143" s="963">
        <v>100896</v>
      </c>
      <c r="B2143" s="963" t="s">
        <v>5121</v>
      </c>
      <c r="C2143" s="964" t="s">
        <v>164</v>
      </c>
      <c r="D2143" s="965">
        <v>55.55</v>
      </c>
      <c r="E2143" s="757"/>
      <c r="F2143" s="757"/>
      <c r="G2143" s="757"/>
      <c r="H2143" s="757"/>
      <c r="I2143" s="757"/>
    </row>
    <row r="2144" spans="1:9" ht="15.75" customHeight="1">
      <c r="A2144" s="963">
        <v>100897</v>
      </c>
      <c r="B2144" s="963" t="s">
        <v>5122</v>
      </c>
      <c r="C2144" s="964" t="s">
        <v>164</v>
      </c>
      <c r="D2144" s="965">
        <v>108</v>
      </c>
      <c r="E2144" s="757"/>
      <c r="F2144" s="757"/>
      <c r="G2144" s="757"/>
      <c r="H2144" s="757"/>
      <c r="I2144" s="757"/>
    </row>
    <row r="2145" spans="1:9" ht="15.75" customHeight="1">
      <c r="A2145" s="963">
        <v>100898</v>
      </c>
      <c r="B2145" s="963" t="s">
        <v>5123</v>
      </c>
      <c r="C2145" s="964" t="s">
        <v>164</v>
      </c>
      <c r="D2145" s="965">
        <v>207.96</v>
      </c>
      <c r="E2145" s="757"/>
      <c r="F2145" s="757"/>
      <c r="G2145" s="757"/>
      <c r="H2145" s="757"/>
      <c r="I2145" s="757"/>
    </row>
    <row r="2146" spans="1:9" ht="15.75" customHeight="1">
      <c r="A2146" s="963">
        <v>100899</v>
      </c>
      <c r="B2146" s="963" t="s">
        <v>5124</v>
      </c>
      <c r="C2146" s="964" t="s">
        <v>164</v>
      </c>
      <c r="D2146" s="965">
        <v>73</v>
      </c>
      <c r="E2146" s="757"/>
      <c r="F2146" s="757"/>
      <c r="G2146" s="757"/>
      <c r="H2146" s="757"/>
      <c r="I2146" s="757"/>
    </row>
    <row r="2147" spans="1:9" ht="15.75" customHeight="1">
      <c r="A2147" s="963">
        <v>100900</v>
      </c>
      <c r="B2147" s="963" t="s">
        <v>5125</v>
      </c>
      <c r="C2147" s="964" t="s">
        <v>164</v>
      </c>
      <c r="D2147" s="965">
        <v>237.52</v>
      </c>
      <c r="E2147" s="757"/>
      <c r="F2147" s="757"/>
      <c r="G2147" s="757"/>
      <c r="H2147" s="757"/>
      <c r="I2147" s="757"/>
    </row>
    <row r="2148" spans="1:9" ht="15.75" customHeight="1">
      <c r="A2148" s="963">
        <v>101173</v>
      </c>
      <c r="B2148" s="963" t="s">
        <v>5126</v>
      </c>
      <c r="C2148" s="964" t="s">
        <v>164</v>
      </c>
      <c r="D2148" s="965">
        <v>52.6</v>
      </c>
      <c r="E2148" s="757"/>
      <c r="F2148" s="757"/>
      <c r="G2148" s="757"/>
      <c r="H2148" s="757"/>
      <c r="I2148" s="757"/>
    </row>
    <row r="2149" spans="1:9" ht="15.75" customHeight="1">
      <c r="A2149" s="963">
        <v>101174</v>
      </c>
      <c r="B2149" s="963" t="s">
        <v>5127</v>
      </c>
      <c r="C2149" s="964" t="s">
        <v>164</v>
      </c>
      <c r="D2149" s="965">
        <v>72.03</v>
      </c>
      <c r="E2149" s="757"/>
      <c r="F2149" s="757"/>
      <c r="G2149" s="757"/>
      <c r="H2149" s="757"/>
      <c r="I2149" s="757"/>
    </row>
    <row r="2150" spans="1:9" ht="15.75" customHeight="1">
      <c r="A2150" s="963">
        <v>101175</v>
      </c>
      <c r="B2150" s="963" t="s">
        <v>5128</v>
      </c>
      <c r="C2150" s="964" t="s">
        <v>164</v>
      </c>
      <c r="D2150" s="965">
        <v>98.47</v>
      </c>
      <c r="E2150" s="757"/>
      <c r="F2150" s="757"/>
      <c r="G2150" s="757"/>
      <c r="H2150" s="757"/>
      <c r="I2150" s="757"/>
    </row>
    <row r="2151" spans="1:9" ht="15.75" customHeight="1">
      <c r="A2151" s="963">
        <v>101176</v>
      </c>
      <c r="B2151" s="963" t="s">
        <v>5129</v>
      </c>
      <c r="C2151" s="964" t="s">
        <v>164</v>
      </c>
      <c r="D2151" s="965">
        <v>127.5</v>
      </c>
      <c r="E2151" s="757"/>
      <c r="F2151" s="757"/>
      <c r="G2151" s="757"/>
      <c r="H2151" s="757"/>
      <c r="I2151" s="757"/>
    </row>
    <row r="2152" spans="1:9" ht="15.75" customHeight="1">
      <c r="A2152" s="963">
        <v>102521</v>
      </c>
      <c r="B2152" s="963" t="s">
        <v>5130</v>
      </c>
      <c r="C2152" s="964" t="s">
        <v>141</v>
      </c>
      <c r="D2152" s="965">
        <v>74.510000000000005</v>
      </c>
      <c r="E2152" s="757"/>
      <c r="F2152" s="757"/>
      <c r="G2152" s="757"/>
      <c r="H2152" s="757"/>
      <c r="I2152" s="757"/>
    </row>
    <row r="2153" spans="1:9" ht="15.75" customHeight="1">
      <c r="A2153" s="963">
        <v>102522</v>
      </c>
      <c r="B2153" s="963" t="s">
        <v>5131</v>
      </c>
      <c r="C2153" s="964" t="s">
        <v>141</v>
      </c>
      <c r="D2153" s="965">
        <v>109.31</v>
      </c>
      <c r="E2153" s="757"/>
      <c r="F2153" s="757"/>
      <c r="G2153" s="757"/>
      <c r="H2153" s="757"/>
      <c r="I2153" s="757"/>
    </row>
    <row r="2154" spans="1:9" ht="15.75" customHeight="1">
      <c r="A2154" s="963">
        <v>102523</v>
      </c>
      <c r="B2154" s="963" t="s">
        <v>5132</v>
      </c>
      <c r="C2154" s="964" t="s">
        <v>141</v>
      </c>
      <c r="D2154" s="965">
        <v>144.12</v>
      </c>
      <c r="E2154" s="757"/>
      <c r="F2154" s="757"/>
      <c r="G2154" s="757"/>
      <c r="H2154" s="757"/>
      <c r="I2154" s="757"/>
    </row>
    <row r="2155" spans="1:9" ht="15.75" customHeight="1">
      <c r="A2155" s="963">
        <v>95240</v>
      </c>
      <c r="B2155" s="963" t="s">
        <v>5133</v>
      </c>
      <c r="C2155" s="964" t="s">
        <v>122</v>
      </c>
      <c r="D2155" s="965">
        <v>16.329999999999998</v>
      </c>
      <c r="E2155" s="757"/>
      <c r="F2155" s="757"/>
      <c r="G2155" s="757"/>
      <c r="H2155" s="757"/>
      <c r="I2155" s="757"/>
    </row>
    <row r="2156" spans="1:9" ht="15.75" customHeight="1">
      <c r="A2156" s="963">
        <v>95241</v>
      </c>
      <c r="B2156" s="963" t="s">
        <v>5134</v>
      </c>
      <c r="C2156" s="964" t="s">
        <v>122</v>
      </c>
      <c r="D2156" s="965">
        <v>27.21</v>
      </c>
      <c r="E2156" s="757"/>
      <c r="F2156" s="757"/>
      <c r="G2156" s="757"/>
      <c r="H2156" s="757"/>
      <c r="I2156" s="757"/>
    </row>
    <row r="2157" spans="1:9" ht="15.75" customHeight="1">
      <c r="A2157" s="963">
        <v>96616</v>
      </c>
      <c r="B2157" s="963" t="s">
        <v>5135</v>
      </c>
      <c r="C2157" s="964" t="s">
        <v>964</v>
      </c>
      <c r="D2157" s="965">
        <v>562.96</v>
      </c>
      <c r="E2157" s="757"/>
      <c r="F2157" s="757"/>
      <c r="G2157" s="757"/>
      <c r="H2157" s="757"/>
      <c r="I2157" s="757"/>
    </row>
    <row r="2158" spans="1:9" ht="15.75" customHeight="1">
      <c r="A2158" s="963">
        <v>96617</v>
      </c>
      <c r="B2158" s="963" t="s">
        <v>5136</v>
      </c>
      <c r="C2158" s="964" t="s">
        <v>122</v>
      </c>
      <c r="D2158" s="965">
        <v>16.88</v>
      </c>
      <c r="E2158" s="757"/>
      <c r="F2158" s="757"/>
      <c r="G2158" s="757"/>
      <c r="H2158" s="757"/>
      <c r="I2158" s="757"/>
    </row>
    <row r="2159" spans="1:9" ht="15.75" customHeight="1">
      <c r="A2159" s="963">
        <v>96619</v>
      </c>
      <c r="B2159" s="963" t="s">
        <v>5137</v>
      </c>
      <c r="C2159" s="964" t="s">
        <v>122</v>
      </c>
      <c r="D2159" s="965">
        <v>28.14</v>
      </c>
      <c r="E2159" s="757"/>
      <c r="F2159" s="757"/>
      <c r="G2159" s="757"/>
      <c r="H2159" s="757"/>
      <c r="I2159" s="757"/>
    </row>
    <row r="2160" spans="1:9" ht="15.75" customHeight="1">
      <c r="A2160" s="963">
        <v>96620</v>
      </c>
      <c r="B2160" s="963" t="s">
        <v>5138</v>
      </c>
      <c r="C2160" s="964" t="s">
        <v>964</v>
      </c>
      <c r="D2160" s="965">
        <v>544.64</v>
      </c>
      <c r="E2160" s="757"/>
      <c r="F2160" s="757"/>
      <c r="G2160" s="757"/>
      <c r="H2160" s="757"/>
      <c r="I2160" s="757"/>
    </row>
    <row r="2161" spans="1:9" ht="15.75" customHeight="1">
      <c r="A2161" s="963">
        <v>96621</v>
      </c>
      <c r="B2161" s="963" t="s">
        <v>5139</v>
      </c>
      <c r="C2161" s="964" t="s">
        <v>964</v>
      </c>
      <c r="D2161" s="965">
        <v>219.5</v>
      </c>
      <c r="E2161" s="757"/>
      <c r="F2161" s="757"/>
      <c r="G2161" s="757"/>
      <c r="H2161" s="757"/>
      <c r="I2161" s="757"/>
    </row>
    <row r="2162" spans="1:9" ht="15.75" customHeight="1">
      <c r="A2162" s="963">
        <v>96622</v>
      </c>
      <c r="B2162" s="963" t="s">
        <v>5140</v>
      </c>
      <c r="C2162" s="964" t="s">
        <v>964</v>
      </c>
      <c r="D2162" s="965">
        <v>165.58</v>
      </c>
      <c r="E2162" s="757"/>
      <c r="F2162" s="757"/>
      <c r="G2162" s="757"/>
      <c r="H2162" s="757"/>
      <c r="I2162" s="757"/>
    </row>
    <row r="2163" spans="1:9" ht="15.75" customHeight="1">
      <c r="A2163" s="963">
        <v>96623</v>
      </c>
      <c r="B2163" s="963" t="s">
        <v>5141</v>
      </c>
      <c r="C2163" s="964" t="s">
        <v>964</v>
      </c>
      <c r="D2163" s="965">
        <v>206.97</v>
      </c>
      <c r="E2163" s="757"/>
      <c r="F2163" s="757"/>
      <c r="G2163" s="757"/>
      <c r="H2163" s="757"/>
      <c r="I2163" s="757"/>
    </row>
    <row r="2164" spans="1:9" ht="15.75" customHeight="1">
      <c r="A2164" s="963">
        <v>96624</v>
      </c>
      <c r="B2164" s="963" t="s">
        <v>5142</v>
      </c>
      <c r="C2164" s="964" t="s">
        <v>964</v>
      </c>
      <c r="D2164" s="965">
        <v>161.16</v>
      </c>
      <c r="E2164" s="757"/>
      <c r="F2164" s="757"/>
      <c r="G2164" s="757"/>
      <c r="H2164" s="757"/>
      <c r="I2164" s="757"/>
    </row>
    <row r="2165" spans="1:9" ht="15.75" customHeight="1">
      <c r="A2165" s="963">
        <v>97082</v>
      </c>
      <c r="B2165" s="963" t="s">
        <v>5143</v>
      </c>
      <c r="C2165" s="964" t="s">
        <v>964</v>
      </c>
      <c r="D2165" s="965">
        <v>44.63</v>
      </c>
      <c r="E2165" s="757"/>
      <c r="F2165" s="757"/>
      <c r="G2165" s="757"/>
      <c r="H2165" s="757"/>
      <c r="I2165" s="757"/>
    </row>
    <row r="2166" spans="1:9" ht="15.75" customHeight="1">
      <c r="A2166" s="963">
        <v>97083</v>
      </c>
      <c r="B2166" s="963" t="s">
        <v>5144</v>
      </c>
      <c r="C2166" s="964" t="s">
        <v>122</v>
      </c>
      <c r="D2166" s="965">
        <v>2.41</v>
      </c>
      <c r="E2166" s="757"/>
      <c r="F2166" s="757"/>
      <c r="G2166" s="757"/>
      <c r="H2166" s="757"/>
      <c r="I2166" s="757"/>
    </row>
    <row r="2167" spans="1:9" ht="15.75" customHeight="1">
      <c r="A2167" s="963">
        <v>97084</v>
      </c>
      <c r="B2167" s="963" t="s">
        <v>5145</v>
      </c>
      <c r="C2167" s="964" t="s">
        <v>122</v>
      </c>
      <c r="D2167" s="965">
        <v>0.5</v>
      </c>
      <c r="E2167" s="757"/>
      <c r="F2167" s="757"/>
      <c r="G2167" s="757"/>
      <c r="H2167" s="757"/>
      <c r="I2167" s="757"/>
    </row>
    <row r="2168" spans="1:9" ht="15.75" customHeight="1">
      <c r="A2168" s="963">
        <v>97086</v>
      </c>
      <c r="B2168" s="963" t="s">
        <v>5146</v>
      </c>
      <c r="C2168" s="964" t="s">
        <v>122</v>
      </c>
      <c r="D2168" s="965">
        <v>97.44</v>
      </c>
      <c r="E2168" s="757"/>
      <c r="F2168" s="757"/>
      <c r="G2168" s="757"/>
      <c r="H2168" s="757"/>
      <c r="I2168" s="757"/>
    </row>
    <row r="2169" spans="1:9" ht="15.75" customHeight="1">
      <c r="A2169" s="963">
        <v>97087</v>
      </c>
      <c r="B2169" s="963" t="s">
        <v>5147</v>
      </c>
      <c r="C2169" s="964" t="s">
        <v>122</v>
      </c>
      <c r="D2169" s="965">
        <v>2.3199999999999998</v>
      </c>
      <c r="E2169" s="757"/>
      <c r="F2169" s="757"/>
      <c r="G2169" s="757"/>
      <c r="H2169" s="757"/>
      <c r="I2169" s="757"/>
    </row>
    <row r="2170" spans="1:9" ht="15.75" customHeight="1">
      <c r="A2170" s="963">
        <v>97088</v>
      </c>
      <c r="B2170" s="963" t="s">
        <v>5148</v>
      </c>
      <c r="C2170" s="964" t="s">
        <v>1607</v>
      </c>
      <c r="D2170" s="965">
        <v>17.41</v>
      </c>
      <c r="E2170" s="757"/>
      <c r="F2170" s="757"/>
      <c r="G2170" s="757"/>
      <c r="H2170" s="757"/>
      <c r="I2170" s="757"/>
    </row>
    <row r="2171" spans="1:9" ht="15.75" customHeight="1">
      <c r="A2171" s="963">
        <v>97089</v>
      </c>
      <c r="B2171" s="963" t="s">
        <v>5149</v>
      </c>
      <c r="C2171" s="964" t="s">
        <v>1607</v>
      </c>
      <c r="D2171" s="965">
        <v>15.93</v>
      </c>
      <c r="E2171" s="757"/>
      <c r="F2171" s="757"/>
      <c r="G2171" s="757"/>
      <c r="H2171" s="757"/>
      <c r="I2171" s="757"/>
    </row>
    <row r="2172" spans="1:9" ht="15.75" customHeight="1">
      <c r="A2172" s="963">
        <v>97090</v>
      </c>
      <c r="B2172" s="963" t="s">
        <v>5150</v>
      </c>
      <c r="C2172" s="964" t="s">
        <v>1607</v>
      </c>
      <c r="D2172" s="965">
        <v>15.66</v>
      </c>
      <c r="E2172" s="757"/>
      <c r="F2172" s="757"/>
      <c r="G2172" s="757"/>
      <c r="H2172" s="757"/>
      <c r="I2172" s="757"/>
    </row>
    <row r="2173" spans="1:9" ht="15.75" customHeight="1">
      <c r="A2173" s="963">
        <v>97091</v>
      </c>
      <c r="B2173" s="963" t="s">
        <v>5151</v>
      </c>
      <c r="C2173" s="964" t="s">
        <v>1607</v>
      </c>
      <c r="D2173" s="965">
        <v>15.2</v>
      </c>
      <c r="E2173" s="757"/>
      <c r="F2173" s="757"/>
      <c r="G2173" s="757"/>
      <c r="H2173" s="757"/>
      <c r="I2173" s="757"/>
    </row>
    <row r="2174" spans="1:9" ht="15.75" customHeight="1">
      <c r="A2174" s="963">
        <v>97092</v>
      </c>
      <c r="B2174" s="963" t="s">
        <v>5152</v>
      </c>
      <c r="C2174" s="964" t="s">
        <v>1607</v>
      </c>
      <c r="D2174" s="965">
        <v>14.74</v>
      </c>
      <c r="E2174" s="757"/>
      <c r="F2174" s="757"/>
      <c r="G2174" s="757"/>
      <c r="H2174" s="757"/>
      <c r="I2174" s="757"/>
    </row>
    <row r="2175" spans="1:9" ht="15.75" customHeight="1">
      <c r="A2175" s="963">
        <v>97093</v>
      </c>
      <c r="B2175" s="963" t="s">
        <v>5153</v>
      </c>
      <c r="C2175" s="964" t="s">
        <v>1607</v>
      </c>
      <c r="D2175" s="965">
        <v>13.85</v>
      </c>
      <c r="E2175" s="757"/>
      <c r="F2175" s="757"/>
      <c r="G2175" s="757"/>
      <c r="H2175" s="757"/>
      <c r="I2175" s="757"/>
    </row>
    <row r="2176" spans="1:9" ht="15.75" customHeight="1">
      <c r="A2176" s="963">
        <v>97096</v>
      </c>
      <c r="B2176" s="963" t="s">
        <v>5154</v>
      </c>
      <c r="C2176" s="964" t="s">
        <v>964</v>
      </c>
      <c r="D2176" s="965">
        <v>540.12</v>
      </c>
      <c r="E2176" s="757"/>
      <c r="F2176" s="757"/>
      <c r="G2176" s="757"/>
      <c r="H2176" s="757"/>
      <c r="I2176" s="757"/>
    </row>
    <row r="2177" spans="1:9" ht="15.75" customHeight="1">
      <c r="A2177" s="963">
        <v>97097</v>
      </c>
      <c r="B2177" s="963" t="s">
        <v>5155</v>
      </c>
      <c r="C2177" s="964" t="s">
        <v>122</v>
      </c>
      <c r="D2177" s="965">
        <v>48.76</v>
      </c>
      <c r="E2177" s="757"/>
      <c r="F2177" s="757"/>
      <c r="G2177" s="757"/>
      <c r="H2177" s="757"/>
      <c r="I2177" s="757"/>
    </row>
    <row r="2178" spans="1:9" ht="15.75" customHeight="1">
      <c r="A2178" s="963">
        <v>97101</v>
      </c>
      <c r="B2178" s="963" t="s">
        <v>5156</v>
      </c>
      <c r="C2178" s="964" t="s">
        <v>122</v>
      </c>
      <c r="D2178" s="965">
        <v>160.99</v>
      </c>
      <c r="E2178" s="757"/>
      <c r="F2178" s="757"/>
      <c r="G2178" s="757"/>
      <c r="H2178" s="757"/>
      <c r="I2178" s="757"/>
    </row>
    <row r="2179" spans="1:9" ht="15.75" customHeight="1">
      <c r="A2179" s="963">
        <v>97102</v>
      </c>
      <c r="B2179" s="963" t="s">
        <v>5157</v>
      </c>
      <c r="C2179" s="964" t="s">
        <v>122</v>
      </c>
      <c r="D2179" s="965">
        <v>201.51</v>
      </c>
      <c r="E2179" s="757"/>
      <c r="F2179" s="757"/>
      <c r="G2179" s="757"/>
      <c r="H2179" s="757"/>
      <c r="I2179" s="757"/>
    </row>
    <row r="2180" spans="1:9" ht="15.75" customHeight="1">
      <c r="A2180" s="963">
        <v>97103</v>
      </c>
      <c r="B2180" s="963" t="s">
        <v>5158</v>
      </c>
      <c r="C2180" s="964" t="s">
        <v>122</v>
      </c>
      <c r="D2180" s="965">
        <v>238.16</v>
      </c>
      <c r="E2180" s="757"/>
      <c r="F2180" s="757"/>
      <c r="G2180" s="757"/>
      <c r="H2180" s="757"/>
      <c r="I2180" s="757"/>
    </row>
    <row r="2181" spans="1:9" ht="15.75" customHeight="1">
      <c r="A2181" s="963">
        <v>100322</v>
      </c>
      <c r="B2181" s="963" t="s">
        <v>5159</v>
      </c>
      <c r="C2181" s="964" t="s">
        <v>964</v>
      </c>
      <c r="D2181" s="965">
        <v>152.97</v>
      </c>
      <c r="E2181" s="757"/>
      <c r="F2181" s="757"/>
      <c r="G2181" s="757"/>
      <c r="H2181" s="757"/>
      <c r="I2181" s="757"/>
    </row>
    <row r="2182" spans="1:9" ht="15.75" customHeight="1">
      <c r="A2182" s="963">
        <v>100323</v>
      </c>
      <c r="B2182" s="963" t="s">
        <v>5160</v>
      </c>
      <c r="C2182" s="964" t="s">
        <v>964</v>
      </c>
      <c r="D2182" s="965">
        <v>149.86000000000001</v>
      </c>
      <c r="E2182" s="757"/>
      <c r="F2182" s="757"/>
      <c r="G2182" s="757"/>
      <c r="H2182" s="757"/>
      <c r="I2182" s="757"/>
    </row>
    <row r="2183" spans="1:9" ht="15.75" customHeight="1">
      <c r="A2183" s="963">
        <v>100324</v>
      </c>
      <c r="B2183" s="963" t="s">
        <v>5161</v>
      </c>
      <c r="C2183" s="964" t="s">
        <v>964</v>
      </c>
      <c r="D2183" s="965">
        <v>160.80000000000001</v>
      </c>
      <c r="E2183" s="757"/>
      <c r="F2183" s="757"/>
      <c r="G2183" s="757"/>
      <c r="H2183" s="757"/>
      <c r="I2183" s="757"/>
    </row>
    <row r="2184" spans="1:9" ht="15.75" customHeight="1">
      <c r="A2184" s="963">
        <v>103072</v>
      </c>
      <c r="B2184" s="963" t="s">
        <v>5162</v>
      </c>
      <c r="C2184" s="964" t="s">
        <v>122</v>
      </c>
      <c r="D2184" s="965">
        <v>282.2</v>
      </c>
      <c r="E2184" s="757"/>
      <c r="F2184" s="757"/>
      <c r="G2184" s="757"/>
      <c r="H2184" s="757"/>
      <c r="I2184" s="757"/>
    </row>
    <row r="2185" spans="1:9" ht="15.75" customHeight="1">
      <c r="A2185" s="963">
        <v>103073</v>
      </c>
      <c r="B2185" s="963" t="s">
        <v>5163</v>
      </c>
      <c r="C2185" s="964" t="s">
        <v>122</v>
      </c>
      <c r="D2185" s="965">
        <v>343.57</v>
      </c>
      <c r="E2185" s="757"/>
      <c r="F2185" s="757"/>
      <c r="G2185" s="757"/>
      <c r="H2185" s="757"/>
      <c r="I2185" s="757"/>
    </row>
    <row r="2186" spans="1:9" ht="15.75" customHeight="1">
      <c r="A2186" s="963">
        <v>103074</v>
      </c>
      <c r="B2186" s="963" t="s">
        <v>5164</v>
      </c>
      <c r="C2186" s="964" t="s">
        <v>122</v>
      </c>
      <c r="D2186" s="965">
        <v>157.43</v>
      </c>
      <c r="E2186" s="757"/>
      <c r="F2186" s="757"/>
      <c r="G2186" s="757"/>
      <c r="H2186" s="757"/>
      <c r="I2186" s="757"/>
    </row>
    <row r="2187" spans="1:9" ht="15.75" customHeight="1">
      <c r="A2187" s="963">
        <v>103075</v>
      </c>
      <c r="B2187" s="963" t="s">
        <v>5165</v>
      </c>
      <c r="C2187" s="964" t="s">
        <v>122</v>
      </c>
      <c r="D2187" s="965">
        <v>206.19</v>
      </c>
      <c r="E2187" s="757"/>
      <c r="F2187" s="757"/>
      <c r="G2187" s="757"/>
      <c r="H2187" s="757"/>
      <c r="I2187" s="757"/>
    </row>
    <row r="2188" spans="1:9" ht="15.75" customHeight="1">
      <c r="A2188" s="963">
        <v>103076</v>
      </c>
      <c r="B2188" s="963" t="s">
        <v>5166</v>
      </c>
      <c r="C2188" s="964" t="s">
        <v>122</v>
      </c>
      <c r="D2188" s="965">
        <v>139.97999999999999</v>
      </c>
      <c r="E2188" s="757"/>
      <c r="F2188" s="757"/>
      <c r="G2188" s="757"/>
      <c r="H2188" s="757"/>
      <c r="I2188" s="757"/>
    </row>
    <row r="2189" spans="1:9" ht="15.75" customHeight="1">
      <c r="A2189" s="963">
        <v>103077</v>
      </c>
      <c r="B2189" s="963" t="s">
        <v>5167</v>
      </c>
      <c r="C2189" s="964" t="s">
        <v>122</v>
      </c>
      <c r="D2189" s="965">
        <v>180.49</v>
      </c>
      <c r="E2189" s="757"/>
      <c r="F2189" s="757"/>
      <c r="G2189" s="757"/>
      <c r="H2189" s="757"/>
      <c r="I2189" s="757"/>
    </row>
    <row r="2190" spans="1:9" ht="15.75" customHeight="1">
      <c r="A2190" s="963">
        <v>103078</v>
      </c>
      <c r="B2190" s="963" t="s">
        <v>5168</v>
      </c>
      <c r="C2190" s="964" t="s">
        <v>122</v>
      </c>
      <c r="D2190" s="965">
        <v>217.15</v>
      </c>
      <c r="E2190" s="757"/>
      <c r="F2190" s="757"/>
      <c r="G2190" s="757"/>
      <c r="H2190" s="757"/>
      <c r="I2190" s="757"/>
    </row>
    <row r="2191" spans="1:9" ht="15.75" customHeight="1">
      <c r="A2191" s="963">
        <v>103079</v>
      </c>
      <c r="B2191" s="963" t="s">
        <v>5169</v>
      </c>
      <c r="C2191" s="964" t="s">
        <v>122</v>
      </c>
      <c r="D2191" s="965">
        <v>261.19</v>
      </c>
      <c r="E2191" s="757"/>
      <c r="F2191" s="757"/>
      <c r="G2191" s="757"/>
      <c r="H2191" s="757"/>
      <c r="I2191" s="757"/>
    </row>
    <row r="2192" spans="1:9" ht="15.75" customHeight="1">
      <c r="A2192" s="963">
        <v>103080</v>
      </c>
      <c r="B2192" s="963" t="s">
        <v>5170</v>
      </c>
      <c r="C2192" s="964" t="s">
        <v>122</v>
      </c>
      <c r="D2192" s="965">
        <v>322.55</v>
      </c>
      <c r="E2192" s="757"/>
      <c r="F2192" s="757"/>
      <c r="G2192" s="757"/>
      <c r="H2192" s="757"/>
      <c r="I2192" s="757"/>
    </row>
    <row r="2193" spans="1:9" ht="15.75" customHeight="1">
      <c r="A2193" s="963">
        <v>92263</v>
      </c>
      <c r="B2193" s="963" t="s">
        <v>5171</v>
      </c>
      <c r="C2193" s="964" t="s">
        <v>122</v>
      </c>
      <c r="D2193" s="965">
        <v>152.5</v>
      </c>
      <c r="E2193" s="757"/>
      <c r="F2193" s="757"/>
      <c r="G2193" s="757"/>
      <c r="H2193" s="757"/>
      <c r="I2193" s="757"/>
    </row>
    <row r="2194" spans="1:9" ht="15.75" customHeight="1">
      <c r="A2194" s="963">
        <v>92264</v>
      </c>
      <c r="B2194" s="963" t="s">
        <v>5172</v>
      </c>
      <c r="C2194" s="964" t="s">
        <v>122</v>
      </c>
      <c r="D2194" s="965">
        <v>178.01</v>
      </c>
      <c r="E2194" s="757"/>
      <c r="F2194" s="757"/>
      <c r="G2194" s="757"/>
      <c r="H2194" s="757"/>
      <c r="I2194" s="757"/>
    </row>
    <row r="2195" spans="1:9" ht="15.75" customHeight="1">
      <c r="A2195" s="963">
        <v>92265</v>
      </c>
      <c r="B2195" s="963" t="s">
        <v>5173</v>
      </c>
      <c r="C2195" s="964" t="s">
        <v>122</v>
      </c>
      <c r="D2195" s="965">
        <v>97.97</v>
      </c>
      <c r="E2195" s="757"/>
      <c r="F2195" s="757"/>
      <c r="G2195" s="757"/>
      <c r="H2195" s="757"/>
      <c r="I2195" s="757"/>
    </row>
    <row r="2196" spans="1:9" ht="15.75" customHeight="1">
      <c r="A2196" s="963">
        <v>92266</v>
      </c>
      <c r="B2196" s="963" t="s">
        <v>5174</v>
      </c>
      <c r="C2196" s="964" t="s">
        <v>122</v>
      </c>
      <c r="D2196" s="965">
        <v>119.86</v>
      </c>
      <c r="E2196" s="757"/>
      <c r="F2196" s="757"/>
      <c r="G2196" s="757"/>
      <c r="H2196" s="757"/>
      <c r="I2196" s="757"/>
    </row>
    <row r="2197" spans="1:9" ht="15.75" customHeight="1">
      <c r="A2197" s="963">
        <v>92267</v>
      </c>
      <c r="B2197" s="963" t="s">
        <v>5175</v>
      </c>
      <c r="C2197" s="964" t="s">
        <v>122</v>
      </c>
      <c r="D2197" s="965">
        <v>29.55</v>
      </c>
      <c r="E2197" s="757"/>
      <c r="F2197" s="757"/>
      <c r="G2197" s="757"/>
      <c r="H2197" s="757"/>
      <c r="I2197" s="757"/>
    </row>
    <row r="2198" spans="1:9" ht="15.75" customHeight="1">
      <c r="A2198" s="963">
        <v>92268</v>
      </c>
      <c r="B2198" s="963" t="s">
        <v>5176</v>
      </c>
      <c r="C2198" s="964" t="s">
        <v>122</v>
      </c>
      <c r="D2198" s="965">
        <v>49.61</v>
      </c>
      <c r="E2198" s="757"/>
      <c r="F2198" s="757"/>
      <c r="G2198" s="757"/>
      <c r="H2198" s="757"/>
      <c r="I2198" s="757"/>
    </row>
    <row r="2199" spans="1:9" ht="15.75" customHeight="1">
      <c r="A2199" s="963">
        <v>92269</v>
      </c>
      <c r="B2199" s="963" t="s">
        <v>5177</v>
      </c>
      <c r="C2199" s="964" t="s">
        <v>122</v>
      </c>
      <c r="D2199" s="965">
        <v>183.82</v>
      </c>
      <c r="E2199" s="757"/>
      <c r="F2199" s="757"/>
      <c r="G2199" s="757"/>
      <c r="H2199" s="757"/>
      <c r="I2199" s="757"/>
    </row>
    <row r="2200" spans="1:9" ht="15.75" customHeight="1">
      <c r="A2200" s="963">
        <v>92270</v>
      </c>
      <c r="B2200" s="963" t="s">
        <v>5178</v>
      </c>
      <c r="C2200" s="964" t="s">
        <v>122</v>
      </c>
      <c r="D2200" s="965">
        <v>143.38999999999999</v>
      </c>
      <c r="E2200" s="757"/>
      <c r="F2200" s="757"/>
      <c r="G2200" s="757"/>
      <c r="H2200" s="757"/>
      <c r="I2200" s="757"/>
    </row>
    <row r="2201" spans="1:9" ht="15.75" customHeight="1">
      <c r="A2201" s="963">
        <v>92271</v>
      </c>
      <c r="B2201" s="963" t="s">
        <v>5179</v>
      </c>
      <c r="C2201" s="964" t="s">
        <v>122</v>
      </c>
      <c r="D2201" s="965">
        <v>83.79</v>
      </c>
      <c r="E2201" s="757"/>
      <c r="F2201" s="757"/>
      <c r="G2201" s="757"/>
      <c r="H2201" s="757"/>
      <c r="I2201" s="757"/>
    </row>
    <row r="2202" spans="1:9" ht="15.75" customHeight="1">
      <c r="A2202" s="963">
        <v>92272</v>
      </c>
      <c r="B2202" s="963" t="s">
        <v>5180</v>
      </c>
      <c r="C2202" s="964" t="s">
        <v>164</v>
      </c>
      <c r="D2202" s="965">
        <v>43.88</v>
      </c>
      <c r="E2202" s="757"/>
      <c r="F2202" s="757"/>
      <c r="G2202" s="757"/>
      <c r="H2202" s="757"/>
      <c r="I2202" s="757"/>
    </row>
    <row r="2203" spans="1:9" ht="15.75" customHeight="1">
      <c r="A2203" s="963">
        <v>92273</v>
      </c>
      <c r="B2203" s="963" t="s">
        <v>5181</v>
      </c>
      <c r="C2203" s="964" t="s">
        <v>164</v>
      </c>
      <c r="D2203" s="965">
        <v>21.83</v>
      </c>
      <c r="E2203" s="757"/>
      <c r="F2203" s="757"/>
      <c r="G2203" s="757"/>
      <c r="H2203" s="757"/>
      <c r="I2203" s="757"/>
    </row>
    <row r="2204" spans="1:9" ht="15.75" customHeight="1">
      <c r="A2204" s="963">
        <v>92409</v>
      </c>
      <c r="B2204" s="963" t="s">
        <v>5182</v>
      </c>
      <c r="C2204" s="964" t="s">
        <v>122</v>
      </c>
      <c r="D2204" s="965">
        <v>254.72</v>
      </c>
      <c r="E2204" s="757"/>
      <c r="F2204" s="757"/>
      <c r="G2204" s="757"/>
      <c r="H2204" s="757"/>
      <c r="I2204" s="757"/>
    </row>
    <row r="2205" spans="1:9" ht="15.75" customHeight="1">
      <c r="A2205" s="963">
        <v>92411</v>
      </c>
      <c r="B2205" s="963" t="s">
        <v>5183</v>
      </c>
      <c r="C2205" s="964" t="s">
        <v>122</v>
      </c>
      <c r="D2205" s="965">
        <v>156.87</v>
      </c>
      <c r="E2205" s="757"/>
      <c r="F2205" s="757"/>
      <c r="G2205" s="757"/>
      <c r="H2205" s="757"/>
      <c r="I2205" s="757"/>
    </row>
    <row r="2206" spans="1:9" ht="15.75" customHeight="1">
      <c r="A2206" s="963">
        <v>92413</v>
      </c>
      <c r="B2206" s="963" t="s">
        <v>5184</v>
      </c>
      <c r="C2206" s="964" t="s">
        <v>122</v>
      </c>
      <c r="D2206" s="965">
        <v>96.5</v>
      </c>
      <c r="E2206" s="757"/>
      <c r="F2206" s="757"/>
      <c r="G2206" s="757"/>
      <c r="H2206" s="757"/>
      <c r="I2206" s="757"/>
    </row>
    <row r="2207" spans="1:9" ht="15.75" customHeight="1">
      <c r="A2207" s="963">
        <v>92415</v>
      </c>
      <c r="B2207" s="963" t="s">
        <v>5185</v>
      </c>
      <c r="C2207" s="964" t="s">
        <v>122</v>
      </c>
      <c r="D2207" s="965">
        <v>113.21</v>
      </c>
      <c r="E2207" s="757"/>
      <c r="F2207" s="757"/>
      <c r="G2207" s="757"/>
      <c r="H2207" s="757"/>
      <c r="I2207" s="757"/>
    </row>
    <row r="2208" spans="1:9" ht="15.75" customHeight="1">
      <c r="A2208" s="963">
        <v>92417</v>
      </c>
      <c r="B2208" s="963" t="s">
        <v>5186</v>
      </c>
      <c r="C2208" s="964" t="s">
        <v>122</v>
      </c>
      <c r="D2208" s="965">
        <v>129.16</v>
      </c>
      <c r="E2208" s="757"/>
      <c r="F2208" s="757"/>
      <c r="G2208" s="757"/>
      <c r="H2208" s="757"/>
      <c r="I2208" s="757"/>
    </row>
    <row r="2209" spans="1:9" ht="15.75" customHeight="1">
      <c r="A2209" s="963">
        <v>92419</v>
      </c>
      <c r="B2209" s="963" t="s">
        <v>5187</v>
      </c>
      <c r="C2209" s="964" t="s">
        <v>122</v>
      </c>
      <c r="D2209" s="965">
        <v>67.569999999999993</v>
      </c>
      <c r="E2209" s="757"/>
      <c r="F2209" s="757"/>
      <c r="G2209" s="757"/>
      <c r="H2209" s="757"/>
      <c r="I2209" s="757"/>
    </row>
    <row r="2210" spans="1:9" ht="15.75" customHeight="1">
      <c r="A2210" s="963">
        <v>92421</v>
      </c>
      <c r="B2210" s="963" t="s">
        <v>5188</v>
      </c>
      <c r="C2210" s="964" t="s">
        <v>122</v>
      </c>
      <c r="D2210" s="965">
        <v>79.81</v>
      </c>
      <c r="E2210" s="757"/>
      <c r="F2210" s="757"/>
      <c r="G2210" s="757"/>
      <c r="H2210" s="757"/>
      <c r="I2210" s="757"/>
    </row>
    <row r="2211" spans="1:9" ht="15.75" customHeight="1">
      <c r="A2211" s="963">
        <v>92423</v>
      </c>
      <c r="B2211" s="963" t="s">
        <v>5189</v>
      </c>
      <c r="C2211" s="964" t="s">
        <v>122</v>
      </c>
      <c r="D2211" s="965">
        <v>53.64</v>
      </c>
      <c r="E2211" s="757"/>
      <c r="F2211" s="757"/>
      <c r="G2211" s="757"/>
      <c r="H2211" s="757"/>
      <c r="I2211" s="757"/>
    </row>
    <row r="2212" spans="1:9" ht="15.75" customHeight="1">
      <c r="A2212" s="963">
        <v>92425</v>
      </c>
      <c r="B2212" s="963" t="s">
        <v>5190</v>
      </c>
      <c r="C2212" s="964" t="s">
        <v>122</v>
      </c>
      <c r="D2212" s="965">
        <v>64.28</v>
      </c>
      <c r="E2212" s="757"/>
      <c r="F2212" s="757"/>
      <c r="G2212" s="757"/>
      <c r="H2212" s="757"/>
      <c r="I2212" s="757"/>
    </row>
    <row r="2213" spans="1:9" ht="15.75" customHeight="1">
      <c r="A2213" s="963">
        <v>92427</v>
      </c>
      <c r="B2213" s="963" t="s">
        <v>5191</v>
      </c>
      <c r="C2213" s="964" t="s">
        <v>122</v>
      </c>
      <c r="D2213" s="965">
        <v>46.58</v>
      </c>
      <c r="E2213" s="757"/>
      <c r="F2213" s="757"/>
      <c r="G2213" s="757"/>
      <c r="H2213" s="757"/>
      <c r="I2213" s="757"/>
    </row>
    <row r="2214" spans="1:9" ht="15.75" customHeight="1">
      <c r="A2214" s="963">
        <v>92429</v>
      </c>
      <c r="B2214" s="963" t="s">
        <v>5192</v>
      </c>
      <c r="C2214" s="964" t="s">
        <v>122</v>
      </c>
      <c r="D2214" s="965">
        <v>56.44</v>
      </c>
      <c r="E2214" s="757"/>
      <c r="F2214" s="757"/>
      <c r="G2214" s="757"/>
      <c r="H2214" s="757"/>
      <c r="I2214" s="757"/>
    </row>
    <row r="2215" spans="1:9" ht="15.75" customHeight="1">
      <c r="A2215" s="963">
        <v>92431</v>
      </c>
      <c r="B2215" s="963" t="s">
        <v>5193</v>
      </c>
      <c r="C2215" s="964" t="s">
        <v>122</v>
      </c>
      <c r="D2215" s="965">
        <v>41.6</v>
      </c>
      <c r="E2215" s="757"/>
      <c r="F2215" s="757"/>
      <c r="G2215" s="757"/>
      <c r="H2215" s="757"/>
      <c r="I2215" s="757"/>
    </row>
    <row r="2216" spans="1:9" ht="15.75" customHeight="1">
      <c r="A2216" s="963">
        <v>92433</v>
      </c>
      <c r="B2216" s="963" t="s">
        <v>5194</v>
      </c>
      <c r="C2216" s="964" t="s">
        <v>122</v>
      </c>
      <c r="D2216" s="965">
        <v>50.96</v>
      </c>
      <c r="E2216" s="757"/>
      <c r="F2216" s="757"/>
      <c r="G2216" s="757"/>
      <c r="H2216" s="757"/>
      <c r="I2216" s="757"/>
    </row>
    <row r="2217" spans="1:9" ht="15.75" customHeight="1">
      <c r="A2217" s="963">
        <v>92435</v>
      </c>
      <c r="B2217" s="963" t="s">
        <v>5195</v>
      </c>
      <c r="C2217" s="964" t="s">
        <v>122</v>
      </c>
      <c r="D2217" s="965">
        <v>39.14</v>
      </c>
      <c r="E2217" s="757"/>
      <c r="F2217" s="757"/>
      <c r="G2217" s="757"/>
      <c r="H2217" s="757"/>
      <c r="I2217" s="757"/>
    </row>
    <row r="2218" spans="1:9" ht="15.75" customHeight="1">
      <c r="A2218" s="963">
        <v>92437</v>
      </c>
      <c r="B2218" s="963" t="s">
        <v>5196</v>
      </c>
      <c r="C2218" s="964" t="s">
        <v>122</v>
      </c>
      <c r="D2218" s="965">
        <v>48.18</v>
      </c>
      <c r="E2218" s="757"/>
      <c r="F2218" s="757"/>
      <c r="G2218" s="757"/>
      <c r="H2218" s="757"/>
      <c r="I2218" s="757"/>
    </row>
    <row r="2219" spans="1:9" ht="15.75" customHeight="1">
      <c r="A2219" s="963">
        <v>92439</v>
      </c>
      <c r="B2219" s="963" t="s">
        <v>5197</v>
      </c>
      <c r="C2219" s="964" t="s">
        <v>122</v>
      </c>
      <c r="D2219" s="965">
        <v>37.36</v>
      </c>
      <c r="E2219" s="757"/>
      <c r="F2219" s="757"/>
      <c r="G2219" s="757"/>
      <c r="H2219" s="757"/>
      <c r="I2219" s="757"/>
    </row>
    <row r="2220" spans="1:9" ht="15.75" customHeight="1">
      <c r="A2220" s="963">
        <v>92441</v>
      </c>
      <c r="B2220" s="963" t="s">
        <v>5198</v>
      </c>
      <c r="C2220" s="964" t="s">
        <v>122</v>
      </c>
      <c r="D2220" s="965">
        <v>46.18</v>
      </c>
      <c r="E2220" s="757"/>
      <c r="F2220" s="757"/>
      <c r="G2220" s="757"/>
      <c r="H2220" s="757"/>
      <c r="I2220" s="757"/>
    </row>
    <row r="2221" spans="1:9" ht="15.75" customHeight="1">
      <c r="A2221" s="963">
        <v>92443</v>
      </c>
      <c r="B2221" s="963" t="s">
        <v>5199</v>
      </c>
      <c r="C2221" s="964" t="s">
        <v>122</v>
      </c>
      <c r="D2221" s="965">
        <v>33.49</v>
      </c>
      <c r="E2221" s="757"/>
      <c r="F2221" s="757"/>
      <c r="G2221" s="757"/>
      <c r="H2221" s="757"/>
      <c r="I2221" s="757"/>
    </row>
    <row r="2222" spans="1:9" ht="15.75" customHeight="1">
      <c r="A2222" s="963">
        <v>92445</v>
      </c>
      <c r="B2222" s="963" t="s">
        <v>5200</v>
      </c>
      <c r="C2222" s="964" t="s">
        <v>122</v>
      </c>
      <c r="D2222" s="965">
        <v>42.01</v>
      </c>
      <c r="E2222" s="757"/>
      <c r="F2222" s="757"/>
      <c r="G2222" s="757"/>
      <c r="H2222" s="757"/>
      <c r="I2222" s="757"/>
    </row>
    <row r="2223" spans="1:9" ht="15.75" customHeight="1">
      <c r="A2223" s="963">
        <v>92446</v>
      </c>
      <c r="B2223" s="963" t="s">
        <v>5201</v>
      </c>
      <c r="C2223" s="964" t="s">
        <v>122</v>
      </c>
      <c r="D2223" s="965">
        <v>253</v>
      </c>
      <c r="E2223" s="757"/>
      <c r="F2223" s="757"/>
      <c r="G2223" s="757"/>
      <c r="H2223" s="757"/>
      <c r="I2223" s="757"/>
    </row>
    <row r="2224" spans="1:9" ht="15.75" customHeight="1">
      <c r="A2224" s="963">
        <v>92447</v>
      </c>
      <c r="B2224" s="963" t="s">
        <v>5202</v>
      </c>
      <c r="C2224" s="964" t="s">
        <v>122</v>
      </c>
      <c r="D2224" s="965">
        <v>177.97</v>
      </c>
      <c r="E2224" s="757"/>
      <c r="F2224" s="757"/>
      <c r="G2224" s="757"/>
      <c r="H2224" s="757"/>
      <c r="I2224" s="757"/>
    </row>
    <row r="2225" spans="1:9" ht="15.75" customHeight="1">
      <c r="A2225" s="963">
        <v>92448</v>
      </c>
      <c r="B2225" s="963" t="s">
        <v>5203</v>
      </c>
      <c r="C2225" s="964" t="s">
        <v>122</v>
      </c>
      <c r="D2225" s="965">
        <v>145.04</v>
      </c>
      <c r="E2225" s="757"/>
      <c r="F2225" s="757"/>
      <c r="G2225" s="757"/>
      <c r="H2225" s="757"/>
      <c r="I2225" s="757"/>
    </row>
    <row r="2226" spans="1:9" ht="15.75" customHeight="1">
      <c r="A2226" s="963">
        <v>92449</v>
      </c>
      <c r="B2226" s="963" t="s">
        <v>5204</v>
      </c>
      <c r="C2226" s="964" t="s">
        <v>122</v>
      </c>
      <c r="D2226" s="965">
        <v>268.41000000000003</v>
      </c>
      <c r="E2226" s="757"/>
      <c r="F2226" s="757"/>
      <c r="G2226" s="757"/>
      <c r="H2226" s="757"/>
      <c r="I2226" s="757"/>
    </row>
    <row r="2227" spans="1:9" ht="15.75" customHeight="1">
      <c r="A2227" s="963">
        <v>92450</v>
      </c>
      <c r="B2227" s="963" t="s">
        <v>5205</v>
      </c>
      <c r="C2227" s="964" t="s">
        <v>122</v>
      </c>
      <c r="D2227" s="965">
        <v>209.54</v>
      </c>
      <c r="E2227" s="757"/>
      <c r="F2227" s="757"/>
      <c r="G2227" s="757"/>
      <c r="H2227" s="757"/>
      <c r="I2227" s="757"/>
    </row>
    <row r="2228" spans="1:9" ht="15.75" customHeight="1">
      <c r="A2228" s="963">
        <v>92451</v>
      </c>
      <c r="B2228" s="963" t="s">
        <v>5206</v>
      </c>
      <c r="C2228" s="964" t="s">
        <v>122</v>
      </c>
      <c r="D2228" s="965">
        <v>173.64</v>
      </c>
      <c r="E2228" s="757"/>
      <c r="F2228" s="757"/>
      <c r="G2228" s="757"/>
      <c r="H2228" s="757"/>
      <c r="I2228" s="757"/>
    </row>
    <row r="2229" spans="1:9" ht="15.75" customHeight="1">
      <c r="A2229" s="963">
        <v>92452</v>
      </c>
      <c r="B2229" s="963" t="s">
        <v>5207</v>
      </c>
      <c r="C2229" s="964" t="s">
        <v>122</v>
      </c>
      <c r="D2229" s="965">
        <v>125.32</v>
      </c>
      <c r="E2229" s="757"/>
      <c r="F2229" s="757"/>
      <c r="G2229" s="757"/>
      <c r="H2229" s="757"/>
      <c r="I2229" s="757"/>
    </row>
    <row r="2230" spans="1:9" ht="15.75" customHeight="1">
      <c r="A2230" s="963">
        <v>92453</v>
      </c>
      <c r="B2230" s="963" t="s">
        <v>5208</v>
      </c>
      <c r="C2230" s="964" t="s">
        <v>122</v>
      </c>
      <c r="D2230" s="965">
        <v>234.6</v>
      </c>
      <c r="E2230" s="757"/>
      <c r="F2230" s="757"/>
      <c r="G2230" s="757"/>
      <c r="H2230" s="757"/>
      <c r="I2230" s="757"/>
    </row>
    <row r="2231" spans="1:9" ht="15.75" customHeight="1">
      <c r="A2231" s="963">
        <v>92454</v>
      </c>
      <c r="B2231" s="963" t="s">
        <v>5209</v>
      </c>
      <c r="C2231" s="964" t="s">
        <v>122</v>
      </c>
      <c r="D2231" s="965">
        <v>185.37</v>
      </c>
      <c r="E2231" s="757"/>
      <c r="F2231" s="757"/>
      <c r="G2231" s="757"/>
      <c r="H2231" s="757"/>
      <c r="I2231" s="757"/>
    </row>
    <row r="2232" spans="1:9" ht="15.75" customHeight="1">
      <c r="A2232" s="963">
        <v>92455</v>
      </c>
      <c r="B2232" s="963" t="s">
        <v>5210</v>
      </c>
      <c r="C2232" s="964" t="s">
        <v>122</v>
      </c>
      <c r="D2232" s="965">
        <v>145.52000000000001</v>
      </c>
      <c r="E2232" s="757"/>
      <c r="F2232" s="757"/>
      <c r="G2232" s="757"/>
      <c r="H2232" s="757"/>
      <c r="I2232" s="757"/>
    </row>
    <row r="2233" spans="1:9" ht="15.75" customHeight="1">
      <c r="A2233" s="963">
        <v>92456</v>
      </c>
      <c r="B2233" s="963" t="s">
        <v>5211</v>
      </c>
      <c r="C2233" s="964" t="s">
        <v>122</v>
      </c>
      <c r="D2233" s="965">
        <v>99.17</v>
      </c>
      <c r="E2233" s="757"/>
      <c r="F2233" s="757"/>
      <c r="G2233" s="757"/>
      <c r="H2233" s="757"/>
      <c r="I2233" s="757"/>
    </row>
    <row r="2234" spans="1:9" ht="15.75" customHeight="1">
      <c r="A2234" s="963">
        <v>92457</v>
      </c>
      <c r="B2234" s="963" t="s">
        <v>5212</v>
      </c>
      <c r="C2234" s="964" t="s">
        <v>122</v>
      </c>
      <c r="D2234" s="965">
        <v>204.96</v>
      </c>
      <c r="E2234" s="757"/>
      <c r="F2234" s="757"/>
      <c r="G2234" s="757"/>
      <c r="H2234" s="757"/>
      <c r="I2234" s="757"/>
    </row>
    <row r="2235" spans="1:9" ht="15.75" customHeight="1">
      <c r="A2235" s="963">
        <v>92458</v>
      </c>
      <c r="B2235" s="963" t="s">
        <v>5213</v>
      </c>
      <c r="C2235" s="964" t="s">
        <v>122</v>
      </c>
      <c r="D2235" s="965">
        <v>170.28</v>
      </c>
      <c r="E2235" s="757"/>
      <c r="F2235" s="757"/>
      <c r="G2235" s="757"/>
      <c r="H2235" s="757"/>
      <c r="I2235" s="757"/>
    </row>
    <row r="2236" spans="1:9" ht="15.75" customHeight="1">
      <c r="A2236" s="963">
        <v>92459</v>
      </c>
      <c r="B2236" s="963" t="s">
        <v>5214</v>
      </c>
      <c r="C2236" s="964" t="s">
        <v>122</v>
      </c>
      <c r="D2236" s="965">
        <v>124.53</v>
      </c>
      <c r="E2236" s="757"/>
      <c r="F2236" s="757"/>
      <c r="G2236" s="757"/>
      <c r="H2236" s="757"/>
      <c r="I2236" s="757"/>
    </row>
    <row r="2237" spans="1:9" ht="15.75" customHeight="1">
      <c r="A2237" s="963">
        <v>92460</v>
      </c>
      <c r="B2237" s="963" t="s">
        <v>5215</v>
      </c>
      <c r="C2237" s="964" t="s">
        <v>122</v>
      </c>
      <c r="D2237" s="965">
        <v>80</v>
      </c>
      <c r="E2237" s="757"/>
      <c r="F2237" s="757"/>
      <c r="G2237" s="757"/>
      <c r="H2237" s="757"/>
      <c r="I2237" s="757"/>
    </row>
    <row r="2238" spans="1:9" ht="15.75" customHeight="1">
      <c r="A2238" s="963">
        <v>92461</v>
      </c>
      <c r="B2238" s="963" t="s">
        <v>5216</v>
      </c>
      <c r="C2238" s="964" t="s">
        <v>122</v>
      </c>
      <c r="D2238" s="965">
        <v>190.61</v>
      </c>
      <c r="E2238" s="757"/>
      <c r="F2238" s="757"/>
      <c r="G2238" s="757"/>
      <c r="H2238" s="757"/>
      <c r="I2238" s="757"/>
    </row>
    <row r="2239" spans="1:9" ht="15.75" customHeight="1">
      <c r="A2239" s="963">
        <v>92462</v>
      </c>
      <c r="B2239" s="963" t="s">
        <v>5217</v>
      </c>
      <c r="C2239" s="964" t="s">
        <v>122</v>
      </c>
      <c r="D2239" s="965">
        <v>160.96</v>
      </c>
      <c r="E2239" s="757"/>
      <c r="F2239" s="757"/>
      <c r="G2239" s="757"/>
      <c r="H2239" s="757"/>
      <c r="I2239" s="757"/>
    </row>
    <row r="2240" spans="1:9" ht="15.75" customHeight="1">
      <c r="A2240" s="963">
        <v>92463</v>
      </c>
      <c r="B2240" s="963" t="s">
        <v>5218</v>
      </c>
      <c r="C2240" s="964" t="s">
        <v>122</v>
      </c>
      <c r="D2240" s="965">
        <v>113.95</v>
      </c>
      <c r="E2240" s="757"/>
      <c r="F2240" s="757"/>
      <c r="G2240" s="757"/>
      <c r="H2240" s="757"/>
      <c r="I2240" s="757"/>
    </row>
    <row r="2241" spans="1:9" ht="15.75" customHeight="1">
      <c r="A2241" s="963">
        <v>92464</v>
      </c>
      <c r="B2241" s="963" t="s">
        <v>5219</v>
      </c>
      <c r="C2241" s="964" t="s">
        <v>122</v>
      </c>
      <c r="D2241" s="965">
        <v>73.36</v>
      </c>
      <c r="E2241" s="757"/>
      <c r="F2241" s="757"/>
      <c r="G2241" s="757"/>
      <c r="H2241" s="757"/>
      <c r="I2241" s="757"/>
    </row>
    <row r="2242" spans="1:9" ht="15.75" customHeight="1">
      <c r="A2242" s="963">
        <v>92465</v>
      </c>
      <c r="B2242" s="963" t="s">
        <v>5220</v>
      </c>
      <c r="C2242" s="964" t="s">
        <v>122</v>
      </c>
      <c r="D2242" s="965">
        <v>146.01</v>
      </c>
      <c r="E2242" s="757"/>
      <c r="F2242" s="757"/>
      <c r="G2242" s="757"/>
      <c r="H2242" s="757"/>
      <c r="I2242" s="757"/>
    </row>
    <row r="2243" spans="1:9" ht="15.75" customHeight="1">
      <c r="A2243" s="963">
        <v>92466</v>
      </c>
      <c r="B2243" s="963" t="s">
        <v>5221</v>
      </c>
      <c r="C2243" s="964" t="s">
        <v>122</v>
      </c>
      <c r="D2243" s="965">
        <v>154.47</v>
      </c>
      <c r="E2243" s="757"/>
      <c r="F2243" s="757"/>
      <c r="G2243" s="757"/>
      <c r="H2243" s="757"/>
      <c r="I2243" s="757"/>
    </row>
    <row r="2244" spans="1:9" ht="15.75" customHeight="1">
      <c r="A2244" s="963">
        <v>92467</v>
      </c>
      <c r="B2244" s="963" t="s">
        <v>5222</v>
      </c>
      <c r="C2244" s="964" t="s">
        <v>122</v>
      </c>
      <c r="D2244" s="965">
        <v>89.58</v>
      </c>
      <c r="E2244" s="757"/>
      <c r="F2244" s="757"/>
      <c r="G2244" s="757"/>
      <c r="H2244" s="757"/>
      <c r="I2244" s="757"/>
    </row>
    <row r="2245" spans="1:9" ht="15.75" customHeight="1">
      <c r="A2245" s="963">
        <v>92468</v>
      </c>
      <c r="B2245" s="963" t="s">
        <v>5223</v>
      </c>
      <c r="C2245" s="964" t="s">
        <v>122</v>
      </c>
      <c r="D2245" s="965">
        <v>66.38</v>
      </c>
      <c r="E2245" s="757"/>
      <c r="F2245" s="757"/>
      <c r="G2245" s="757"/>
      <c r="H2245" s="757"/>
      <c r="I2245" s="757"/>
    </row>
    <row r="2246" spans="1:9" ht="15.75" customHeight="1">
      <c r="A2246" s="963">
        <v>92469</v>
      </c>
      <c r="B2246" s="963" t="s">
        <v>5224</v>
      </c>
      <c r="C2246" s="964" t="s">
        <v>122</v>
      </c>
      <c r="D2246" s="965">
        <v>132.57</v>
      </c>
      <c r="E2246" s="757"/>
      <c r="F2246" s="757"/>
      <c r="G2246" s="757"/>
      <c r="H2246" s="757"/>
      <c r="I2246" s="757"/>
    </row>
    <row r="2247" spans="1:9" ht="15.75" customHeight="1">
      <c r="A2247" s="963">
        <v>92470</v>
      </c>
      <c r="B2247" s="963" t="s">
        <v>5225</v>
      </c>
      <c r="C2247" s="964" t="s">
        <v>122</v>
      </c>
      <c r="D2247" s="965">
        <v>149.57</v>
      </c>
      <c r="E2247" s="757"/>
      <c r="F2247" s="757"/>
      <c r="G2247" s="757"/>
      <c r="H2247" s="757"/>
      <c r="I2247" s="757"/>
    </row>
    <row r="2248" spans="1:9" ht="15.75" customHeight="1">
      <c r="A2248" s="963">
        <v>92471</v>
      </c>
      <c r="B2248" s="963" t="s">
        <v>5226</v>
      </c>
      <c r="C2248" s="964" t="s">
        <v>122</v>
      </c>
      <c r="D2248" s="965">
        <v>81.5</v>
      </c>
      <c r="E2248" s="757"/>
      <c r="F2248" s="757"/>
      <c r="G2248" s="757"/>
      <c r="H2248" s="757"/>
      <c r="I2248" s="757"/>
    </row>
    <row r="2249" spans="1:9" ht="15.75" customHeight="1">
      <c r="A2249" s="963">
        <v>92472</v>
      </c>
      <c r="B2249" s="963" t="s">
        <v>5227</v>
      </c>
      <c r="C2249" s="964" t="s">
        <v>122</v>
      </c>
      <c r="D2249" s="965">
        <v>61.89</v>
      </c>
      <c r="E2249" s="757"/>
      <c r="F2249" s="757"/>
      <c r="G2249" s="757"/>
      <c r="H2249" s="757"/>
      <c r="I2249" s="757"/>
    </row>
    <row r="2250" spans="1:9" ht="15.75" customHeight="1">
      <c r="A2250" s="963">
        <v>92473</v>
      </c>
      <c r="B2250" s="963" t="s">
        <v>5228</v>
      </c>
      <c r="C2250" s="964" t="s">
        <v>122</v>
      </c>
      <c r="D2250" s="965">
        <v>121.82</v>
      </c>
      <c r="E2250" s="757"/>
      <c r="F2250" s="757"/>
      <c r="G2250" s="757"/>
      <c r="H2250" s="757"/>
      <c r="I2250" s="757"/>
    </row>
    <row r="2251" spans="1:9" ht="15.75" customHeight="1">
      <c r="A2251" s="963">
        <v>92474</v>
      </c>
      <c r="B2251" s="963" t="s">
        <v>5229</v>
      </c>
      <c r="C2251" s="964" t="s">
        <v>122</v>
      </c>
      <c r="D2251" s="965">
        <v>145.4</v>
      </c>
      <c r="E2251" s="757"/>
      <c r="F2251" s="757"/>
      <c r="G2251" s="757"/>
      <c r="H2251" s="757"/>
      <c r="I2251" s="757"/>
    </row>
    <row r="2252" spans="1:9" ht="15.75" customHeight="1">
      <c r="A2252" s="963">
        <v>92475</v>
      </c>
      <c r="B2252" s="963" t="s">
        <v>5230</v>
      </c>
      <c r="C2252" s="964" t="s">
        <v>122</v>
      </c>
      <c r="D2252" s="965">
        <v>75</v>
      </c>
      <c r="E2252" s="757"/>
      <c r="F2252" s="757"/>
      <c r="G2252" s="757"/>
      <c r="H2252" s="757"/>
      <c r="I2252" s="757"/>
    </row>
    <row r="2253" spans="1:9" ht="15.75" customHeight="1">
      <c r="A2253" s="963">
        <v>92476</v>
      </c>
      <c r="B2253" s="963" t="s">
        <v>5231</v>
      </c>
      <c r="C2253" s="964" t="s">
        <v>122</v>
      </c>
      <c r="D2253" s="965">
        <v>58.12</v>
      </c>
      <c r="E2253" s="757"/>
      <c r="F2253" s="757"/>
      <c r="G2253" s="757"/>
      <c r="H2253" s="757"/>
      <c r="I2253" s="757"/>
    </row>
    <row r="2254" spans="1:9" ht="15.75" customHeight="1">
      <c r="A2254" s="963">
        <v>92477</v>
      </c>
      <c r="B2254" s="963" t="s">
        <v>5232</v>
      </c>
      <c r="C2254" s="964" t="s">
        <v>122</v>
      </c>
      <c r="D2254" s="965">
        <v>98.44</v>
      </c>
      <c r="E2254" s="757"/>
      <c r="F2254" s="757"/>
      <c r="G2254" s="757"/>
      <c r="H2254" s="757"/>
      <c r="I2254" s="757"/>
    </row>
    <row r="2255" spans="1:9" ht="15.75" customHeight="1">
      <c r="A2255" s="963">
        <v>92478</v>
      </c>
      <c r="B2255" s="963" t="s">
        <v>5233</v>
      </c>
      <c r="C2255" s="964" t="s">
        <v>122</v>
      </c>
      <c r="D2255" s="965">
        <v>137.07</v>
      </c>
      <c r="E2255" s="757"/>
      <c r="F2255" s="757"/>
      <c r="G2255" s="757"/>
      <c r="H2255" s="757"/>
      <c r="I2255" s="757"/>
    </row>
    <row r="2256" spans="1:9" ht="15.75" customHeight="1">
      <c r="A2256" s="963">
        <v>92479</v>
      </c>
      <c r="B2256" s="963" t="s">
        <v>5234</v>
      </c>
      <c r="C2256" s="964" t="s">
        <v>122</v>
      </c>
      <c r="D2256" s="965">
        <v>60.91</v>
      </c>
      <c r="E2256" s="757"/>
      <c r="F2256" s="757"/>
      <c r="G2256" s="757"/>
      <c r="H2256" s="757"/>
      <c r="I2256" s="757"/>
    </row>
    <row r="2257" spans="1:9" ht="15.75" customHeight="1">
      <c r="A2257" s="963">
        <v>92480</v>
      </c>
      <c r="B2257" s="963" t="s">
        <v>5235</v>
      </c>
      <c r="C2257" s="964" t="s">
        <v>122</v>
      </c>
      <c r="D2257" s="965">
        <v>50.47</v>
      </c>
      <c r="E2257" s="757"/>
      <c r="F2257" s="757"/>
      <c r="G2257" s="757"/>
      <c r="H2257" s="757"/>
      <c r="I2257" s="757"/>
    </row>
    <row r="2258" spans="1:9" ht="15.75" customHeight="1">
      <c r="A2258" s="963">
        <v>92482</v>
      </c>
      <c r="B2258" s="963" t="s">
        <v>5236</v>
      </c>
      <c r="C2258" s="964" t="s">
        <v>122</v>
      </c>
      <c r="D2258" s="965">
        <v>261.45</v>
      </c>
      <c r="E2258" s="757"/>
      <c r="F2258" s="757"/>
      <c r="G2258" s="757"/>
      <c r="H2258" s="757"/>
      <c r="I2258" s="757"/>
    </row>
    <row r="2259" spans="1:9" ht="15.75" customHeight="1">
      <c r="A2259" s="963">
        <v>92484</v>
      </c>
      <c r="B2259" s="963" t="s">
        <v>5237</v>
      </c>
      <c r="C2259" s="964" t="s">
        <v>122</v>
      </c>
      <c r="D2259" s="965">
        <v>182.5</v>
      </c>
      <c r="E2259" s="757"/>
      <c r="F2259" s="757"/>
      <c r="G2259" s="757"/>
      <c r="H2259" s="757"/>
      <c r="I2259" s="757"/>
    </row>
    <row r="2260" spans="1:9" ht="15.75" customHeight="1">
      <c r="A2260" s="963">
        <v>92486</v>
      </c>
      <c r="B2260" s="963" t="s">
        <v>5238</v>
      </c>
      <c r="C2260" s="964" t="s">
        <v>122</v>
      </c>
      <c r="D2260" s="965">
        <v>131.84</v>
      </c>
      <c r="E2260" s="757"/>
      <c r="F2260" s="757"/>
      <c r="G2260" s="757"/>
      <c r="H2260" s="757"/>
      <c r="I2260" s="757"/>
    </row>
    <row r="2261" spans="1:9" ht="15.75" customHeight="1">
      <c r="A2261" s="963">
        <v>92488</v>
      </c>
      <c r="B2261" s="963" t="s">
        <v>5239</v>
      </c>
      <c r="C2261" s="964" t="s">
        <v>122</v>
      </c>
      <c r="D2261" s="965">
        <v>77.72</v>
      </c>
      <c r="E2261" s="757"/>
      <c r="F2261" s="757"/>
      <c r="G2261" s="757"/>
      <c r="H2261" s="757"/>
      <c r="I2261" s="757"/>
    </row>
    <row r="2262" spans="1:9" ht="15.75" customHeight="1">
      <c r="A2262" s="963">
        <v>92490</v>
      </c>
      <c r="B2262" s="963" t="s">
        <v>5240</v>
      </c>
      <c r="C2262" s="964" t="s">
        <v>122</v>
      </c>
      <c r="D2262" s="965">
        <v>50.94</v>
      </c>
      <c r="E2262" s="757"/>
      <c r="F2262" s="757"/>
      <c r="G2262" s="757"/>
      <c r="H2262" s="757"/>
      <c r="I2262" s="757"/>
    </row>
    <row r="2263" spans="1:9" ht="15.75" customHeight="1">
      <c r="A2263" s="963">
        <v>92492</v>
      </c>
      <c r="B2263" s="963" t="s">
        <v>5241</v>
      </c>
      <c r="C2263" s="964" t="s">
        <v>122</v>
      </c>
      <c r="D2263" s="965">
        <v>74.09</v>
      </c>
      <c r="E2263" s="757"/>
      <c r="F2263" s="757"/>
      <c r="G2263" s="757"/>
      <c r="H2263" s="757"/>
      <c r="I2263" s="757"/>
    </row>
    <row r="2264" spans="1:9" ht="15.75" customHeight="1">
      <c r="A2264" s="963">
        <v>92494</v>
      </c>
      <c r="B2264" s="963" t="s">
        <v>5242</v>
      </c>
      <c r="C2264" s="964" t="s">
        <v>122</v>
      </c>
      <c r="D2264" s="965">
        <v>48.06</v>
      </c>
      <c r="E2264" s="757"/>
      <c r="F2264" s="757"/>
      <c r="G2264" s="757"/>
      <c r="H2264" s="757"/>
      <c r="I2264" s="757"/>
    </row>
    <row r="2265" spans="1:9" ht="15.75" customHeight="1">
      <c r="A2265" s="963">
        <v>92496</v>
      </c>
      <c r="B2265" s="963" t="s">
        <v>5243</v>
      </c>
      <c r="C2265" s="964" t="s">
        <v>122</v>
      </c>
      <c r="D2265" s="965">
        <v>71.010000000000005</v>
      </c>
      <c r="E2265" s="757"/>
      <c r="F2265" s="757"/>
      <c r="G2265" s="757"/>
      <c r="H2265" s="757"/>
      <c r="I2265" s="757"/>
    </row>
    <row r="2266" spans="1:9" ht="15.75" customHeight="1">
      <c r="A2266" s="963">
        <v>92498</v>
      </c>
      <c r="B2266" s="963" t="s">
        <v>5244</v>
      </c>
      <c r="C2266" s="964" t="s">
        <v>122</v>
      </c>
      <c r="D2266" s="965">
        <v>45.64</v>
      </c>
      <c r="E2266" s="757"/>
      <c r="F2266" s="757"/>
      <c r="G2266" s="757"/>
      <c r="H2266" s="757"/>
      <c r="I2266" s="757"/>
    </row>
    <row r="2267" spans="1:9" ht="15.75" customHeight="1">
      <c r="A2267" s="963">
        <v>92500</v>
      </c>
      <c r="B2267" s="963" t="s">
        <v>5245</v>
      </c>
      <c r="C2267" s="964" t="s">
        <v>122</v>
      </c>
      <c r="D2267" s="965">
        <v>68.489999999999995</v>
      </c>
      <c r="E2267" s="757"/>
      <c r="F2267" s="757"/>
      <c r="G2267" s="757"/>
      <c r="H2267" s="757"/>
      <c r="I2267" s="757"/>
    </row>
    <row r="2268" spans="1:9" ht="15.75" customHeight="1">
      <c r="A2268" s="963">
        <v>92502</v>
      </c>
      <c r="B2268" s="963" t="s">
        <v>5246</v>
      </c>
      <c r="C2268" s="964" t="s">
        <v>122</v>
      </c>
      <c r="D2268" s="965">
        <v>43.74</v>
      </c>
      <c r="E2268" s="757"/>
      <c r="F2268" s="757"/>
      <c r="G2268" s="757"/>
      <c r="H2268" s="757"/>
      <c r="I2268" s="757"/>
    </row>
    <row r="2269" spans="1:9" ht="15.75" customHeight="1">
      <c r="A2269" s="963">
        <v>92504</v>
      </c>
      <c r="B2269" s="963" t="s">
        <v>5247</v>
      </c>
      <c r="C2269" s="964" t="s">
        <v>122</v>
      </c>
      <c r="D2269" s="965">
        <v>46.71</v>
      </c>
      <c r="E2269" s="757"/>
      <c r="F2269" s="757"/>
      <c r="G2269" s="757"/>
      <c r="H2269" s="757"/>
      <c r="I2269" s="757"/>
    </row>
    <row r="2270" spans="1:9" ht="15.75" customHeight="1">
      <c r="A2270" s="963">
        <v>92506</v>
      </c>
      <c r="B2270" s="963" t="s">
        <v>5248</v>
      </c>
      <c r="C2270" s="964" t="s">
        <v>122</v>
      </c>
      <c r="D2270" s="965">
        <v>40.25</v>
      </c>
      <c r="E2270" s="757"/>
      <c r="F2270" s="757"/>
      <c r="G2270" s="757"/>
      <c r="H2270" s="757"/>
      <c r="I2270" s="757"/>
    </row>
    <row r="2271" spans="1:9" ht="15.75" customHeight="1">
      <c r="A2271" s="963">
        <v>92508</v>
      </c>
      <c r="B2271" s="963" t="s">
        <v>5249</v>
      </c>
      <c r="C2271" s="964" t="s">
        <v>122</v>
      </c>
      <c r="D2271" s="965">
        <v>74.19</v>
      </c>
      <c r="E2271" s="757"/>
      <c r="F2271" s="757"/>
      <c r="G2271" s="757"/>
      <c r="H2271" s="757"/>
      <c r="I2271" s="757"/>
    </row>
    <row r="2272" spans="1:9" ht="15.75" customHeight="1">
      <c r="A2272" s="963">
        <v>92510</v>
      </c>
      <c r="B2272" s="963" t="s">
        <v>5250</v>
      </c>
      <c r="C2272" s="964" t="s">
        <v>122</v>
      </c>
      <c r="D2272" s="965">
        <v>46.1</v>
      </c>
      <c r="E2272" s="757"/>
      <c r="F2272" s="757"/>
      <c r="G2272" s="757"/>
      <c r="H2272" s="757"/>
      <c r="I2272" s="757"/>
    </row>
    <row r="2273" spans="1:9" ht="15.75" customHeight="1">
      <c r="A2273" s="963">
        <v>92512</v>
      </c>
      <c r="B2273" s="963" t="s">
        <v>5251</v>
      </c>
      <c r="C2273" s="964" t="s">
        <v>122</v>
      </c>
      <c r="D2273" s="965">
        <v>65.25</v>
      </c>
      <c r="E2273" s="757"/>
      <c r="F2273" s="757"/>
      <c r="G2273" s="757"/>
      <c r="H2273" s="757"/>
      <c r="I2273" s="757"/>
    </row>
    <row r="2274" spans="1:9" ht="15.75" customHeight="1">
      <c r="A2274" s="963">
        <v>92514</v>
      </c>
      <c r="B2274" s="963" t="s">
        <v>5252</v>
      </c>
      <c r="C2274" s="964" t="s">
        <v>122</v>
      </c>
      <c r="D2274" s="965">
        <v>37.97</v>
      </c>
      <c r="E2274" s="757"/>
      <c r="F2274" s="757"/>
      <c r="G2274" s="757"/>
      <c r="H2274" s="757"/>
      <c r="I2274" s="757"/>
    </row>
    <row r="2275" spans="1:9" ht="15.75" customHeight="1">
      <c r="A2275" s="963">
        <v>92515</v>
      </c>
      <c r="B2275" s="963" t="s">
        <v>5253</v>
      </c>
      <c r="C2275" s="964" t="s">
        <v>122</v>
      </c>
      <c r="D2275" s="965">
        <v>60.6</v>
      </c>
      <c r="E2275" s="757"/>
      <c r="F2275" s="757"/>
      <c r="G2275" s="757"/>
      <c r="H2275" s="757"/>
      <c r="I2275" s="757"/>
    </row>
    <row r="2276" spans="1:9" ht="15.75" customHeight="1">
      <c r="A2276" s="963">
        <v>92518</v>
      </c>
      <c r="B2276" s="963" t="s">
        <v>5254</v>
      </c>
      <c r="C2276" s="964" t="s">
        <v>122</v>
      </c>
      <c r="D2276" s="965">
        <v>34.08</v>
      </c>
      <c r="E2276" s="757"/>
      <c r="F2276" s="757"/>
      <c r="G2276" s="757"/>
      <c r="H2276" s="757"/>
      <c r="I2276" s="757"/>
    </row>
    <row r="2277" spans="1:9" ht="15.75" customHeight="1">
      <c r="A2277" s="963">
        <v>92520</v>
      </c>
      <c r="B2277" s="963" t="s">
        <v>5255</v>
      </c>
      <c r="C2277" s="964" t="s">
        <v>122</v>
      </c>
      <c r="D2277" s="965">
        <v>57.44</v>
      </c>
      <c r="E2277" s="757"/>
      <c r="F2277" s="757"/>
      <c r="G2277" s="757"/>
      <c r="H2277" s="757"/>
      <c r="I2277" s="757"/>
    </row>
    <row r="2278" spans="1:9" ht="15.75" customHeight="1">
      <c r="A2278" s="963">
        <v>92522</v>
      </c>
      <c r="B2278" s="963" t="s">
        <v>5256</v>
      </c>
      <c r="C2278" s="964" t="s">
        <v>122</v>
      </c>
      <c r="D2278" s="965">
        <v>31.64</v>
      </c>
      <c r="E2278" s="757"/>
      <c r="F2278" s="757"/>
      <c r="G2278" s="757"/>
      <c r="H2278" s="757"/>
      <c r="I2278" s="757"/>
    </row>
    <row r="2279" spans="1:9" ht="15.75" customHeight="1">
      <c r="A2279" s="963">
        <v>92524</v>
      </c>
      <c r="B2279" s="963" t="s">
        <v>5257</v>
      </c>
      <c r="C2279" s="964" t="s">
        <v>122</v>
      </c>
      <c r="D2279" s="965">
        <v>56.8</v>
      </c>
      <c r="E2279" s="757"/>
      <c r="F2279" s="757"/>
      <c r="G2279" s="757"/>
      <c r="H2279" s="757"/>
      <c r="I2279" s="757"/>
    </row>
    <row r="2280" spans="1:9" ht="15.75" customHeight="1">
      <c r="A2280" s="963">
        <v>92526</v>
      </c>
      <c r="B2280" s="963" t="s">
        <v>5258</v>
      </c>
      <c r="C2280" s="964" t="s">
        <v>122</v>
      </c>
      <c r="D2280" s="966">
        <v>31.67</v>
      </c>
      <c r="E2280" s="757"/>
      <c r="F2280" s="757"/>
      <c r="G2280" s="757"/>
      <c r="H2280" s="757"/>
      <c r="I2280" s="757"/>
    </row>
    <row r="2281" spans="1:9" ht="15.75" customHeight="1">
      <c r="A2281" s="963">
        <v>92528</v>
      </c>
      <c r="B2281" s="963" t="s">
        <v>5259</v>
      </c>
      <c r="C2281" s="964" t="s">
        <v>122</v>
      </c>
      <c r="D2281" s="966">
        <v>54.67</v>
      </c>
      <c r="E2281" s="757"/>
      <c r="F2281" s="757"/>
      <c r="G2281" s="757"/>
      <c r="H2281" s="757"/>
      <c r="I2281" s="757"/>
    </row>
    <row r="2282" spans="1:9" ht="15.75" customHeight="1">
      <c r="A2282" s="963">
        <v>92530</v>
      </c>
      <c r="B2282" s="963" t="s">
        <v>5260</v>
      </c>
      <c r="C2282" s="964" t="s">
        <v>122</v>
      </c>
      <c r="D2282" s="966">
        <v>30.14</v>
      </c>
      <c r="E2282" s="757"/>
      <c r="F2282" s="757"/>
      <c r="G2282" s="757"/>
      <c r="H2282" s="757"/>
      <c r="I2282" s="757"/>
    </row>
    <row r="2283" spans="1:9" ht="15.75" customHeight="1">
      <c r="A2283" s="963">
        <v>92532</v>
      </c>
      <c r="B2283" s="963" t="s">
        <v>5261</v>
      </c>
      <c r="C2283" s="964" t="s">
        <v>122</v>
      </c>
      <c r="D2283" s="966">
        <v>52.8</v>
      </c>
      <c r="E2283" s="757"/>
      <c r="F2283" s="757"/>
      <c r="G2283" s="757"/>
      <c r="H2283" s="757"/>
      <c r="I2283" s="757"/>
    </row>
    <row r="2284" spans="1:9" ht="15.75" customHeight="1">
      <c r="A2284" s="963">
        <v>92534</v>
      </c>
      <c r="B2284" s="963" t="s">
        <v>5262</v>
      </c>
      <c r="C2284" s="964" t="s">
        <v>122</v>
      </c>
      <c r="D2284" s="966">
        <v>28.83</v>
      </c>
      <c r="E2284" s="757"/>
      <c r="F2284" s="757"/>
      <c r="G2284" s="757"/>
      <c r="H2284" s="757"/>
      <c r="I2284" s="757"/>
    </row>
    <row r="2285" spans="1:9" ht="15.75" customHeight="1">
      <c r="A2285" s="963">
        <v>92536</v>
      </c>
      <c r="B2285" s="963" t="s">
        <v>5263</v>
      </c>
      <c r="C2285" s="964" t="s">
        <v>122</v>
      </c>
      <c r="D2285" s="966">
        <v>49.24</v>
      </c>
      <c r="E2285" s="757"/>
      <c r="F2285" s="757"/>
      <c r="G2285" s="757"/>
      <c r="H2285" s="757"/>
      <c r="I2285" s="757"/>
    </row>
    <row r="2286" spans="1:9" ht="15.75" customHeight="1">
      <c r="A2286" s="963">
        <v>92538</v>
      </c>
      <c r="B2286" s="963" t="s">
        <v>5264</v>
      </c>
      <c r="C2286" s="964" t="s">
        <v>122</v>
      </c>
      <c r="D2286" s="966">
        <v>26.26</v>
      </c>
      <c r="E2286" s="757"/>
      <c r="F2286" s="757"/>
      <c r="G2286" s="757"/>
      <c r="H2286" s="757"/>
      <c r="I2286" s="757"/>
    </row>
    <row r="2287" spans="1:9" ht="15.75" customHeight="1">
      <c r="A2287" s="963">
        <v>96252</v>
      </c>
      <c r="B2287" s="963" t="s">
        <v>5265</v>
      </c>
      <c r="C2287" s="964" t="s">
        <v>122</v>
      </c>
      <c r="D2287" s="966">
        <v>236.45</v>
      </c>
      <c r="E2287" s="757"/>
      <c r="F2287" s="757"/>
      <c r="G2287" s="757"/>
      <c r="H2287" s="757"/>
      <c r="I2287" s="757"/>
    </row>
    <row r="2288" spans="1:9" ht="15.75" customHeight="1">
      <c r="A2288" s="963">
        <v>96257</v>
      </c>
      <c r="B2288" s="963" t="s">
        <v>5266</v>
      </c>
      <c r="C2288" s="964" t="s">
        <v>122</v>
      </c>
      <c r="D2288" s="965">
        <v>176.01</v>
      </c>
      <c r="E2288" s="757"/>
      <c r="F2288" s="757"/>
      <c r="G2288" s="757"/>
      <c r="H2288" s="757"/>
      <c r="I2288" s="757"/>
    </row>
    <row r="2289" spans="1:9" ht="15.75" customHeight="1">
      <c r="A2289" s="963">
        <v>96258</v>
      </c>
      <c r="B2289" s="963" t="s">
        <v>5267</v>
      </c>
      <c r="C2289" s="964" t="s">
        <v>122</v>
      </c>
      <c r="D2289" s="965">
        <v>167.02</v>
      </c>
      <c r="E2289" s="757"/>
      <c r="F2289" s="757"/>
      <c r="G2289" s="757"/>
      <c r="H2289" s="757"/>
      <c r="I2289" s="757"/>
    </row>
    <row r="2290" spans="1:9" ht="15.75" customHeight="1">
      <c r="A2290" s="963">
        <v>96259</v>
      </c>
      <c r="B2290" s="963" t="s">
        <v>5268</v>
      </c>
      <c r="C2290" s="964" t="s">
        <v>122</v>
      </c>
      <c r="D2290" s="965">
        <v>192.92</v>
      </c>
      <c r="E2290" s="757"/>
      <c r="F2290" s="757"/>
      <c r="G2290" s="757"/>
      <c r="H2290" s="757"/>
      <c r="I2290" s="757"/>
    </row>
    <row r="2291" spans="1:9" ht="15.75" customHeight="1">
      <c r="A2291" s="963">
        <v>96529</v>
      </c>
      <c r="B2291" s="963" t="s">
        <v>5269</v>
      </c>
      <c r="C2291" s="964" t="s">
        <v>122</v>
      </c>
      <c r="D2291" s="965">
        <v>307.13</v>
      </c>
      <c r="E2291" s="757"/>
      <c r="F2291" s="757"/>
      <c r="G2291" s="757"/>
      <c r="H2291" s="757"/>
      <c r="I2291" s="757"/>
    </row>
    <row r="2292" spans="1:9" ht="15.75" customHeight="1">
      <c r="A2292" s="963">
        <v>96530</v>
      </c>
      <c r="B2292" s="963" t="s">
        <v>5270</v>
      </c>
      <c r="C2292" s="964" t="s">
        <v>122</v>
      </c>
      <c r="D2292" s="965">
        <v>167.26</v>
      </c>
      <c r="E2292" s="757"/>
      <c r="F2292" s="757"/>
      <c r="G2292" s="757"/>
      <c r="H2292" s="757"/>
      <c r="I2292" s="757"/>
    </row>
    <row r="2293" spans="1:9" ht="15.75" customHeight="1">
      <c r="A2293" s="963">
        <v>96531</v>
      </c>
      <c r="B2293" s="963" t="s">
        <v>5271</v>
      </c>
      <c r="C2293" s="964" t="s">
        <v>122</v>
      </c>
      <c r="D2293" s="965">
        <v>112.65</v>
      </c>
      <c r="E2293" s="757"/>
      <c r="F2293" s="757"/>
      <c r="G2293" s="757"/>
      <c r="H2293" s="757"/>
      <c r="I2293" s="757"/>
    </row>
    <row r="2294" spans="1:9" ht="15.75" customHeight="1">
      <c r="A2294" s="963">
        <v>96532</v>
      </c>
      <c r="B2294" s="963" t="s">
        <v>5272</v>
      </c>
      <c r="C2294" s="964" t="s">
        <v>122</v>
      </c>
      <c r="D2294" s="965">
        <v>186.92</v>
      </c>
      <c r="E2294" s="757"/>
      <c r="F2294" s="757"/>
      <c r="G2294" s="757"/>
      <c r="H2294" s="757"/>
      <c r="I2294" s="757"/>
    </row>
    <row r="2295" spans="1:9" ht="15.75" customHeight="1">
      <c r="A2295" s="963">
        <v>96533</v>
      </c>
      <c r="B2295" s="963" t="s">
        <v>5273</v>
      </c>
      <c r="C2295" s="964" t="s">
        <v>122</v>
      </c>
      <c r="D2295" s="965">
        <v>99.76</v>
      </c>
      <c r="E2295" s="757"/>
      <c r="F2295" s="757"/>
      <c r="G2295" s="757"/>
      <c r="H2295" s="757"/>
      <c r="I2295" s="757"/>
    </row>
    <row r="2296" spans="1:9" ht="15.75" customHeight="1">
      <c r="A2296" s="963">
        <v>96534</v>
      </c>
      <c r="B2296" s="963" t="s">
        <v>5274</v>
      </c>
      <c r="C2296" s="964" t="s">
        <v>122</v>
      </c>
      <c r="D2296" s="965">
        <v>74.72</v>
      </c>
      <c r="E2296" s="757"/>
      <c r="F2296" s="757"/>
      <c r="G2296" s="757"/>
      <c r="H2296" s="757"/>
      <c r="I2296" s="757"/>
    </row>
    <row r="2297" spans="1:9" ht="15.75" customHeight="1">
      <c r="A2297" s="963">
        <v>96535</v>
      </c>
      <c r="B2297" s="963" t="s">
        <v>5275</v>
      </c>
      <c r="C2297" s="964" t="s">
        <v>122</v>
      </c>
      <c r="D2297" s="965">
        <v>124.3</v>
      </c>
      <c r="E2297" s="757"/>
      <c r="F2297" s="757"/>
      <c r="G2297" s="757"/>
      <c r="H2297" s="757"/>
      <c r="I2297" s="757"/>
    </row>
    <row r="2298" spans="1:9" ht="15.75" customHeight="1">
      <c r="A2298" s="963">
        <v>96536</v>
      </c>
      <c r="B2298" s="963" t="s">
        <v>5276</v>
      </c>
      <c r="C2298" s="964" t="s">
        <v>122</v>
      </c>
      <c r="D2298" s="965">
        <v>64.650000000000006</v>
      </c>
      <c r="E2298" s="757"/>
      <c r="F2298" s="757"/>
      <c r="G2298" s="757"/>
      <c r="H2298" s="757"/>
      <c r="I2298" s="757"/>
    </row>
    <row r="2299" spans="1:9" ht="15.75" customHeight="1">
      <c r="A2299" s="963">
        <v>96537</v>
      </c>
      <c r="B2299" s="963" t="s">
        <v>5277</v>
      </c>
      <c r="C2299" s="964" t="s">
        <v>122</v>
      </c>
      <c r="D2299" s="965">
        <v>169.11</v>
      </c>
      <c r="E2299" s="757"/>
      <c r="F2299" s="757"/>
      <c r="G2299" s="757"/>
      <c r="H2299" s="757"/>
      <c r="I2299" s="757"/>
    </row>
    <row r="2300" spans="1:9" ht="15.75" customHeight="1">
      <c r="A2300" s="963">
        <v>96538</v>
      </c>
      <c r="B2300" s="963" t="s">
        <v>5278</v>
      </c>
      <c r="C2300" s="964" t="s">
        <v>122</v>
      </c>
      <c r="D2300" s="965">
        <v>245.37</v>
      </c>
      <c r="E2300" s="757"/>
      <c r="F2300" s="757"/>
      <c r="G2300" s="757"/>
      <c r="H2300" s="757"/>
      <c r="I2300" s="757"/>
    </row>
    <row r="2301" spans="1:9" ht="15.75" customHeight="1">
      <c r="A2301" s="963">
        <v>96539</v>
      </c>
      <c r="B2301" s="963" t="s">
        <v>5279</v>
      </c>
      <c r="C2301" s="964" t="s">
        <v>122</v>
      </c>
      <c r="D2301" s="965">
        <v>107.18</v>
      </c>
      <c r="E2301" s="757"/>
      <c r="F2301" s="757"/>
      <c r="G2301" s="757"/>
      <c r="H2301" s="757"/>
      <c r="I2301" s="757"/>
    </row>
    <row r="2302" spans="1:9" ht="15.75" customHeight="1">
      <c r="A2302" s="963">
        <v>96540</v>
      </c>
      <c r="B2302" s="963" t="s">
        <v>5280</v>
      </c>
      <c r="C2302" s="964" t="s">
        <v>122</v>
      </c>
      <c r="D2302" s="965">
        <v>112.01</v>
      </c>
      <c r="E2302" s="757"/>
      <c r="F2302" s="757"/>
      <c r="G2302" s="757"/>
      <c r="H2302" s="757"/>
      <c r="I2302" s="757"/>
    </row>
    <row r="2303" spans="1:9" ht="15.75" customHeight="1">
      <c r="A2303" s="963">
        <v>96541</v>
      </c>
      <c r="B2303" s="963" t="s">
        <v>5281</v>
      </c>
      <c r="C2303" s="964" t="s">
        <v>122</v>
      </c>
      <c r="D2303" s="965">
        <v>163.75</v>
      </c>
      <c r="E2303" s="757"/>
      <c r="F2303" s="757"/>
      <c r="G2303" s="757"/>
      <c r="H2303" s="757"/>
      <c r="I2303" s="757"/>
    </row>
    <row r="2304" spans="1:9" ht="15.75" customHeight="1">
      <c r="A2304" s="963">
        <v>96542</v>
      </c>
      <c r="B2304" s="963" t="s">
        <v>5282</v>
      </c>
      <c r="C2304" s="964" t="s">
        <v>122</v>
      </c>
      <c r="D2304" s="965">
        <v>75.760000000000005</v>
      </c>
      <c r="E2304" s="757"/>
      <c r="F2304" s="757"/>
      <c r="G2304" s="757"/>
      <c r="H2304" s="757"/>
      <c r="I2304" s="757"/>
    </row>
    <row r="2305" spans="1:9" ht="15.75" customHeight="1">
      <c r="A2305" s="963">
        <v>96543</v>
      </c>
      <c r="B2305" s="963" t="s">
        <v>5283</v>
      </c>
      <c r="C2305" s="964" t="s">
        <v>1607</v>
      </c>
      <c r="D2305" s="965">
        <v>16.45</v>
      </c>
      <c r="E2305" s="757"/>
      <c r="F2305" s="757"/>
      <c r="G2305" s="757"/>
      <c r="H2305" s="757"/>
      <c r="I2305" s="757"/>
    </row>
    <row r="2306" spans="1:9" ht="15.75" customHeight="1">
      <c r="A2306" s="963">
        <v>97747</v>
      </c>
      <c r="B2306" s="963" t="s">
        <v>5284</v>
      </c>
      <c r="C2306" s="964" t="s">
        <v>122</v>
      </c>
      <c r="D2306" s="965">
        <v>181.61</v>
      </c>
      <c r="E2306" s="757"/>
      <c r="F2306" s="757"/>
      <c r="G2306" s="757"/>
      <c r="H2306" s="757"/>
      <c r="I2306" s="757"/>
    </row>
    <row r="2307" spans="1:9" ht="15.75" customHeight="1">
      <c r="A2307" s="963">
        <v>101791</v>
      </c>
      <c r="B2307" s="963" t="s">
        <v>5285</v>
      </c>
      <c r="C2307" s="964" t="s">
        <v>164</v>
      </c>
      <c r="D2307" s="965">
        <v>42.32</v>
      </c>
      <c r="E2307" s="757"/>
      <c r="F2307" s="757"/>
      <c r="G2307" s="757"/>
      <c r="H2307" s="757"/>
      <c r="I2307" s="757"/>
    </row>
    <row r="2308" spans="1:9" ht="15.75" customHeight="1">
      <c r="A2308" s="963">
        <v>101792</v>
      </c>
      <c r="B2308" s="963" t="s">
        <v>5286</v>
      </c>
      <c r="C2308" s="964" t="s">
        <v>964</v>
      </c>
      <c r="D2308" s="965">
        <v>18.13</v>
      </c>
      <c r="E2308" s="757"/>
      <c r="F2308" s="757"/>
      <c r="G2308" s="757"/>
      <c r="H2308" s="757"/>
      <c r="I2308" s="757"/>
    </row>
    <row r="2309" spans="1:9" ht="15.75" customHeight="1">
      <c r="A2309" s="963">
        <v>101793</v>
      </c>
      <c r="B2309" s="963" t="s">
        <v>5287</v>
      </c>
      <c r="C2309" s="964" t="s">
        <v>964</v>
      </c>
      <c r="D2309" s="965">
        <v>31.25</v>
      </c>
      <c r="E2309" s="757"/>
      <c r="F2309" s="757"/>
      <c r="G2309" s="757"/>
      <c r="H2309" s="757"/>
      <c r="I2309" s="757"/>
    </row>
    <row r="2310" spans="1:9" ht="15.75" customHeight="1">
      <c r="A2310" s="963">
        <v>101969</v>
      </c>
      <c r="B2310" s="963" t="s">
        <v>5288</v>
      </c>
      <c r="C2310" s="964" t="s">
        <v>122</v>
      </c>
      <c r="D2310" s="965">
        <v>178.15</v>
      </c>
      <c r="E2310" s="757"/>
      <c r="F2310" s="757"/>
      <c r="G2310" s="757"/>
      <c r="H2310" s="757"/>
      <c r="I2310" s="757"/>
    </row>
    <row r="2311" spans="1:9" ht="15.75" customHeight="1">
      <c r="A2311" s="963">
        <v>101971</v>
      </c>
      <c r="B2311" s="963" t="s">
        <v>5289</v>
      </c>
      <c r="C2311" s="964" t="s">
        <v>122</v>
      </c>
      <c r="D2311" s="965">
        <v>155.27000000000001</v>
      </c>
      <c r="E2311" s="757"/>
      <c r="F2311" s="757"/>
      <c r="G2311" s="757"/>
      <c r="H2311" s="757"/>
      <c r="I2311" s="757"/>
    </row>
    <row r="2312" spans="1:9" ht="15.75" customHeight="1">
      <c r="A2312" s="963">
        <v>101973</v>
      </c>
      <c r="B2312" s="963" t="s">
        <v>5290</v>
      </c>
      <c r="C2312" s="964" t="s">
        <v>122</v>
      </c>
      <c r="D2312" s="965">
        <v>179.54</v>
      </c>
      <c r="E2312" s="757"/>
      <c r="F2312" s="757"/>
      <c r="G2312" s="757"/>
      <c r="H2312" s="757"/>
      <c r="I2312" s="757"/>
    </row>
    <row r="2313" spans="1:9" ht="15.75" customHeight="1">
      <c r="A2313" s="963">
        <v>101974</v>
      </c>
      <c r="B2313" s="963" t="s">
        <v>5291</v>
      </c>
      <c r="C2313" s="964" t="s">
        <v>122</v>
      </c>
      <c r="D2313" s="965">
        <v>426.77</v>
      </c>
      <c r="E2313" s="757"/>
      <c r="F2313" s="757"/>
      <c r="G2313" s="757"/>
      <c r="H2313" s="757"/>
      <c r="I2313" s="757"/>
    </row>
    <row r="2314" spans="1:9" ht="15.75" customHeight="1">
      <c r="A2314" s="963">
        <v>101975</v>
      </c>
      <c r="B2314" s="963" t="s">
        <v>5292</v>
      </c>
      <c r="C2314" s="964" t="s">
        <v>122</v>
      </c>
      <c r="D2314" s="965">
        <v>367.77</v>
      </c>
      <c r="E2314" s="757"/>
      <c r="F2314" s="757"/>
      <c r="G2314" s="757"/>
      <c r="H2314" s="757"/>
      <c r="I2314" s="757"/>
    </row>
    <row r="2315" spans="1:9" ht="15.75" customHeight="1">
      <c r="A2315" s="963">
        <v>101977</v>
      </c>
      <c r="B2315" s="963" t="s">
        <v>5293</v>
      </c>
      <c r="C2315" s="964" t="s">
        <v>122</v>
      </c>
      <c r="D2315" s="965">
        <v>248.44</v>
      </c>
      <c r="E2315" s="757"/>
      <c r="F2315" s="757"/>
      <c r="G2315" s="757"/>
      <c r="H2315" s="757"/>
      <c r="I2315" s="757"/>
    </row>
    <row r="2316" spans="1:9" ht="15.75" customHeight="1">
      <c r="A2316" s="963">
        <v>101980</v>
      </c>
      <c r="B2316" s="963" t="s">
        <v>5294</v>
      </c>
      <c r="C2316" s="964" t="s">
        <v>122</v>
      </c>
      <c r="D2316" s="965">
        <v>226.85</v>
      </c>
      <c r="E2316" s="757"/>
      <c r="F2316" s="757"/>
      <c r="G2316" s="757"/>
      <c r="H2316" s="757"/>
      <c r="I2316" s="757"/>
    </row>
    <row r="2317" spans="1:9" ht="15.75" customHeight="1">
      <c r="A2317" s="963">
        <v>101981</v>
      </c>
      <c r="B2317" s="963" t="s">
        <v>5295</v>
      </c>
      <c r="C2317" s="964" t="s">
        <v>122</v>
      </c>
      <c r="D2317" s="965">
        <v>179.19</v>
      </c>
      <c r="E2317" s="757"/>
      <c r="F2317" s="757"/>
      <c r="G2317" s="757"/>
      <c r="H2317" s="757"/>
      <c r="I2317" s="757"/>
    </row>
    <row r="2318" spans="1:9" ht="15.75" customHeight="1">
      <c r="A2318" s="963">
        <v>101982</v>
      </c>
      <c r="B2318" s="963" t="s">
        <v>5296</v>
      </c>
      <c r="C2318" s="964" t="s">
        <v>122</v>
      </c>
      <c r="D2318" s="965">
        <v>155.78</v>
      </c>
      <c r="E2318" s="757"/>
      <c r="F2318" s="757"/>
      <c r="G2318" s="757"/>
      <c r="H2318" s="757"/>
      <c r="I2318" s="757"/>
    </row>
    <row r="2319" spans="1:9" ht="15.75" customHeight="1">
      <c r="A2319" s="963">
        <v>101983</v>
      </c>
      <c r="B2319" s="963" t="s">
        <v>5297</v>
      </c>
      <c r="C2319" s="964" t="s">
        <v>122</v>
      </c>
      <c r="D2319" s="965">
        <v>141.02000000000001</v>
      </c>
      <c r="E2319" s="757"/>
      <c r="F2319" s="757"/>
      <c r="G2319" s="757"/>
      <c r="H2319" s="757"/>
      <c r="I2319" s="757"/>
    </row>
    <row r="2320" spans="1:9" ht="15.75" customHeight="1">
      <c r="A2320" s="963">
        <v>101985</v>
      </c>
      <c r="B2320" s="963" t="s">
        <v>5298</v>
      </c>
      <c r="C2320" s="964" t="s">
        <v>122</v>
      </c>
      <c r="D2320" s="965">
        <v>155.52000000000001</v>
      </c>
      <c r="E2320" s="757"/>
      <c r="F2320" s="757"/>
      <c r="G2320" s="757"/>
      <c r="H2320" s="757"/>
      <c r="I2320" s="757"/>
    </row>
    <row r="2321" spans="1:9" ht="15.75" customHeight="1">
      <c r="A2321" s="963">
        <v>101986</v>
      </c>
      <c r="B2321" s="963" t="s">
        <v>5299</v>
      </c>
      <c r="C2321" s="964" t="s">
        <v>122</v>
      </c>
      <c r="D2321" s="965">
        <v>126.43</v>
      </c>
      <c r="E2321" s="757"/>
      <c r="F2321" s="757"/>
      <c r="G2321" s="757"/>
      <c r="H2321" s="757"/>
      <c r="I2321" s="757"/>
    </row>
    <row r="2322" spans="1:9" ht="15.75" customHeight="1">
      <c r="A2322" s="963">
        <v>101987</v>
      </c>
      <c r="B2322" s="963" t="s">
        <v>5300</v>
      </c>
      <c r="C2322" s="964" t="s">
        <v>122</v>
      </c>
      <c r="D2322" s="965">
        <v>201.85</v>
      </c>
      <c r="E2322" s="757"/>
      <c r="F2322" s="757"/>
      <c r="G2322" s="757"/>
      <c r="H2322" s="757"/>
      <c r="I2322" s="757"/>
    </row>
    <row r="2323" spans="1:9" ht="15.75" customHeight="1">
      <c r="A2323" s="963">
        <v>101988</v>
      </c>
      <c r="B2323" s="963" t="s">
        <v>5301</v>
      </c>
      <c r="C2323" s="964" t="s">
        <v>122</v>
      </c>
      <c r="D2323" s="965">
        <v>186.42</v>
      </c>
      <c r="E2323" s="757"/>
      <c r="F2323" s="757"/>
      <c r="G2323" s="757"/>
      <c r="H2323" s="757"/>
      <c r="I2323" s="757"/>
    </row>
    <row r="2324" spans="1:9" ht="15.75" customHeight="1">
      <c r="A2324" s="963">
        <v>101989</v>
      </c>
      <c r="B2324" s="963" t="s">
        <v>5302</v>
      </c>
      <c r="C2324" s="964" t="s">
        <v>122</v>
      </c>
      <c r="D2324" s="965">
        <v>163.82</v>
      </c>
      <c r="E2324" s="757"/>
      <c r="F2324" s="757"/>
      <c r="G2324" s="757"/>
      <c r="H2324" s="757"/>
      <c r="I2324" s="757"/>
    </row>
    <row r="2325" spans="1:9" ht="15.75" customHeight="1">
      <c r="A2325" s="963">
        <v>101990</v>
      </c>
      <c r="B2325" s="963" t="s">
        <v>5303</v>
      </c>
      <c r="C2325" s="964" t="s">
        <v>122</v>
      </c>
      <c r="D2325" s="965">
        <v>192.57</v>
      </c>
      <c r="E2325" s="757"/>
      <c r="F2325" s="757"/>
      <c r="G2325" s="757"/>
      <c r="H2325" s="757"/>
      <c r="I2325" s="757"/>
    </row>
    <row r="2326" spans="1:9" ht="15.75" customHeight="1">
      <c r="A2326" s="963">
        <v>101991</v>
      </c>
      <c r="B2326" s="963" t="s">
        <v>5304</v>
      </c>
      <c r="C2326" s="964" t="s">
        <v>122</v>
      </c>
      <c r="D2326" s="965">
        <v>157.58000000000001</v>
      </c>
      <c r="E2326" s="757"/>
      <c r="F2326" s="757"/>
      <c r="G2326" s="757"/>
      <c r="H2326" s="757"/>
      <c r="I2326" s="757"/>
    </row>
    <row r="2327" spans="1:9" ht="15.75" customHeight="1">
      <c r="A2327" s="963">
        <v>101992</v>
      </c>
      <c r="B2327" s="963" t="s">
        <v>5305</v>
      </c>
      <c r="C2327" s="964" t="s">
        <v>122</v>
      </c>
      <c r="D2327" s="965">
        <v>129.77000000000001</v>
      </c>
      <c r="E2327" s="757"/>
      <c r="F2327" s="757"/>
      <c r="G2327" s="757"/>
      <c r="H2327" s="757"/>
      <c r="I2327" s="757"/>
    </row>
    <row r="2328" spans="1:9" ht="15.75" customHeight="1">
      <c r="A2328" s="963">
        <v>101993</v>
      </c>
      <c r="B2328" s="963" t="s">
        <v>5306</v>
      </c>
      <c r="C2328" s="964" t="s">
        <v>122</v>
      </c>
      <c r="D2328" s="965">
        <v>234.65</v>
      </c>
      <c r="E2328" s="757"/>
      <c r="F2328" s="757"/>
      <c r="G2328" s="757"/>
      <c r="H2328" s="757"/>
      <c r="I2328" s="757"/>
    </row>
    <row r="2329" spans="1:9" ht="15.75" customHeight="1">
      <c r="A2329" s="963">
        <v>101994</v>
      </c>
      <c r="B2329" s="963" t="s">
        <v>5307</v>
      </c>
      <c r="C2329" s="964" t="s">
        <v>122</v>
      </c>
      <c r="D2329" s="965">
        <v>195.16</v>
      </c>
      <c r="E2329" s="757"/>
      <c r="F2329" s="757"/>
      <c r="G2329" s="757"/>
      <c r="H2329" s="757"/>
      <c r="I2329" s="757"/>
    </row>
    <row r="2330" spans="1:9" ht="15.75" customHeight="1">
      <c r="A2330" s="963">
        <v>101995</v>
      </c>
      <c r="B2330" s="963" t="s">
        <v>5308</v>
      </c>
      <c r="C2330" s="964" t="s">
        <v>122</v>
      </c>
      <c r="D2330" s="965">
        <v>169.79</v>
      </c>
      <c r="E2330" s="757"/>
      <c r="F2330" s="757"/>
      <c r="G2330" s="757"/>
      <c r="H2330" s="757"/>
      <c r="I2330" s="757"/>
    </row>
    <row r="2331" spans="1:9" ht="15.75" customHeight="1">
      <c r="A2331" s="963">
        <v>101996</v>
      </c>
      <c r="B2331" s="963" t="s">
        <v>5309</v>
      </c>
      <c r="C2331" s="964" t="s">
        <v>122</v>
      </c>
      <c r="D2331" s="965">
        <v>206.22</v>
      </c>
      <c r="E2331" s="757"/>
      <c r="F2331" s="757"/>
      <c r="G2331" s="757"/>
      <c r="H2331" s="757"/>
      <c r="I2331" s="757"/>
    </row>
    <row r="2332" spans="1:9" ht="15.75" customHeight="1">
      <c r="A2332" s="963">
        <v>101997</v>
      </c>
      <c r="B2332" s="963" t="s">
        <v>5310</v>
      </c>
      <c r="C2332" s="964" t="s">
        <v>122</v>
      </c>
      <c r="D2332" s="965">
        <v>154.21</v>
      </c>
      <c r="E2332" s="757"/>
      <c r="F2332" s="757"/>
      <c r="G2332" s="757"/>
      <c r="H2332" s="757"/>
      <c r="I2332" s="757"/>
    </row>
    <row r="2333" spans="1:9" ht="15.75" customHeight="1">
      <c r="A2333" s="963">
        <v>101998</v>
      </c>
      <c r="B2333" s="963" t="s">
        <v>5311</v>
      </c>
      <c r="C2333" s="964" t="s">
        <v>122</v>
      </c>
      <c r="D2333" s="965">
        <v>125.77</v>
      </c>
      <c r="E2333" s="757"/>
      <c r="F2333" s="757"/>
      <c r="G2333" s="757"/>
      <c r="H2333" s="757"/>
      <c r="I2333" s="757"/>
    </row>
    <row r="2334" spans="1:9" ht="15.75" customHeight="1">
      <c r="A2334" s="963">
        <v>101999</v>
      </c>
      <c r="B2334" s="963" t="s">
        <v>5312</v>
      </c>
      <c r="C2334" s="964" t="s">
        <v>122</v>
      </c>
      <c r="D2334" s="965">
        <v>250.41</v>
      </c>
      <c r="E2334" s="757"/>
      <c r="F2334" s="757"/>
      <c r="G2334" s="757"/>
      <c r="H2334" s="757"/>
      <c r="I2334" s="757"/>
    </row>
    <row r="2335" spans="1:9" ht="15.75" customHeight="1">
      <c r="A2335" s="963">
        <v>102000</v>
      </c>
      <c r="B2335" s="963" t="s">
        <v>5313</v>
      </c>
      <c r="C2335" s="964" t="s">
        <v>122</v>
      </c>
      <c r="D2335" s="965">
        <v>407.65</v>
      </c>
      <c r="E2335" s="757"/>
      <c r="F2335" s="757"/>
      <c r="G2335" s="757"/>
      <c r="H2335" s="757"/>
      <c r="I2335" s="757"/>
    </row>
    <row r="2336" spans="1:9" ht="15.75" customHeight="1">
      <c r="A2336" s="963">
        <v>102001</v>
      </c>
      <c r="B2336" s="963" t="s">
        <v>5314</v>
      </c>
      <c r="C2336" s="964" t="s">
        <v>122</v>
      </c>
      <c r="D2336" s="965">
        <v>354.3</v>
      </c>
      <c r="E2336" s="757"/>
      <c r="F2336" s="757"/>
      <c r="G2336" s="757"/>
      <c r="H2336" s="757"/>
      <c r="I2336" s="757"/>
    </row>
    <row r="2337" spans="1:9" ht="15.75" customHeight="1">
      <c r="A2337" s="963">
        <v>102002</v>
      </c>
      <c r="B2337" s="963" t="s">
        <v>5315</v>
      </c>
      <c r="C2337" s="964" t="s">
        <v>122</v>
      </c>
      <c r="D2337" s="965">
        <v>222.87</v>
      </c>
      <c r="E2337" s="757"/>
      <c r="F2337" s="757"/>
      <c r="G2337" s="757"/>
      <c r="H2337" s="757"/>
      <c r="I2337" s="757"/>
    </row>
    <row r="2338" spans="1:9" ht="15.75" customHeight="1">
      <c r="A2338" s="963">
        <v>102003</v>
      </c>
      <c r="B2338" s="963" t="s">
        <v>5316</v>
      </c>
      <c r="C2338" s="964" t="s">
        <v>122</v>
      </c>
      <c r="D2338" s="965">
        <v>203.15</v>
      </c>
      <c r="E2338" s="757"/>
      <c r="F2338" s="757"/>
      <c r="G2338" s="757"/>
      <c r="H2338" s="757"/>
      <c r="I2338" s="757"/>
    </row>
    <row r="2339" spans="1:9" ht="15.75" customHeight="1">
      <c r="A2339" s="963">
        <v>102004</v>
      </c>
      <c r="B2339" s="963" t="s">
        <v>5317</v>
      </c>
      <c r="C2339" s="964" t="s">
        <v>122</v>
      </c>
      <c r="D2339" s="965">
        <v>166.83</v>
      </c>
      <c r="E2339" s="757"/>
      <c r="F2339" s="757"/>
      <c r="G2339" s="757"/>
      <c r="H2339" s="757"/>
      <c r="I2339" s="757"/>
    </row>
    <row r="2340" spans="1:9" ht="15.75" customHeight="1">
      <c r="A2340" s="963">
        <v>102005</v>
      </c>
      <c r="B2340" s="963" t="s">
        <v>5318</v>
      </c>
      <c r="C2340" s="964" t="s">
        <v>122</v>
      </c>
      <c r="D2340" s="965">
        <v>145.91</v>
      </c>
      <c r="E2340" s="757"/>
      <c r="F2340" s="757"/>
      <c r="G2340" s="757"/>
      <c r="H2340" s="757"/>
      <c r="I2340" s="757"/>
    </row>
    <row r="2341" spans="1:9" ht="15.75" customHeight="1">
      <c r="A2341" s="963">
        <v>102006</v>
      </c>
      <c r="B2341" s="963" t="s">
        <v>5319</v>
      </c>
      <c r="C2341" s="964" t="s">
        <v>122</v>
      </c>
      <c r="D2341" s="965">
        <v>132.72999999999999</v>
      </c>
      <c r="E2341" s="757"/>
      <c r="F2341" s="757"/>
      <c r="G2341" s="757"/>
      <c r="H2341" s="757"/>
      <c r="I2341" s="757"/>
    </row>
    <row r="2342" spans="1:9" ht="15.75" customHeight="1">
      <c r="A2342" s="963">
        <v>102007</v>
      </c>
      <c r="B2342" s="963" t="s">
        <v>5320</v>
      </c>
      <c r="C2342" s="964" t="s">
        <v>122</v>
      </c>
      <c r="D2342" s="965">
        <v>415.83</v>
      </c>
      <c r="E2342" s="757"/>
      <c r="F2342" s="757"/>
      <c r="G2342" s="757"/>
      <c r="H2342" s="757"/>
      <c r="I2342" s="757"/>
    </row>
    <row r="2343" spans="1:9" ht="15.75" customHeight="1">
      <c r="A2343" s="963">
        <v>102008</v>
      </c>
      <c r="B2343" s="963" t="s">
        <v>5321</v>
      </c>
      <c r="C2343" s="964" t="s">
        <v>122</v>
      </c>
      <c r="D2343" s="965">
        <v>351.98</v>
      </c>
      <c r="E2343" s="757"/>
      <c r="F2343" s="757"/>
      <c r="G2343" s="757"/>
      <c r="H2343" s="757"/>
      <c r="I2343" s="757"/>
    </row>
    <row r="2344" spans="1:9" ht="15.75" customHeight="1">
      <c r="A2344" s="963">
        <v>102009</v>
      </c>
      <c r="B2344" s="963" t="s">
        <v>5322</v>
      </c>
      <c r="C2344" s="964" t="s">
        <v>122</v>
      </c>
      <c r="D2344" s="965">
        <v>252.6</v>
      </c>
      <c r="E2344" s="757"/>
      <c r="F2344" s="757"/>
      <c r="G2344" s="757"/>
      <c r="H2344" s="757"/>
      <c r="I2344" s="757"/>
    </row>
    <row r="2345" spans="1:9" ht="15.75" customHeight="1">
      <c r="A2345" s="963">
        <v>102010</v>
      </c>
      <c r="B2345" s="963" t="s">
        <v>5323</v>
      </c>
      <c r="C2345" s="964" t="s">
        <v>122</v>
      </c>
      <c r="D2345" s="965">
        <v>229</v>
      </c>
      <c r="E2345" s="757"/>
      <c r="F2345" s="757"/>
      <c r="G2345" s="757"/>
      <c r="H2345" s="757"/>
      <c r="I2345" s="757"/>
    </row>
    <row r="2346" spans="1:9" ht="15.75" customHeight="1">
      <c r="A2346" s="963">
        <v>102011</v>
      </c>
      <c r="B2346" s="963" t="s">
        <v>5324</v>
      </c>
      <c r="C2346" s="964" t="s">
        <v>122</v>
      </c>
      <c r="D2346" s="965">
        <v>179.46</v>
      </c>
      <c r="E2346" s="757"/>
      <c r="F2346" s="757"/>
      <c r="G2346" s="757"/>
      <c r="H2346" s="757"/>
      <c r="I2346" s="757"/>
    </row>
    <row r="2347" spans="1:9" ht="15.75" customHeight="1">
      <c r="A2347" s="963">
        <v>102012</v>
      </c>
      <c r="B2347" s="963" t="s">
        <v>5325</v>
      </c>
      <c r="C2347" s="964" t="s">
        <v>122</v>
      </c>
      <c r="D2347" s="965">
        <v>155.15</v>
      </c>
      <c r="E2347" s="757"/>
      <c r="F2347" s="757"/>
      <c r="G2347" s="757"/>
      <c r="H2347" s="757"/>
      <c r="I2347" s="757"/>
    </row>
    <row r="2348" spans="1:9" ht="15.75" customHeight="1">
      <c r="A2348" s="963">
        <v>102013</v>
      </c>
      <c r="B2348" s="963" t="s">
        <v>5326</v>
      </c>
      <c r="C2348" s="964" t="s">
        <v>122</v>
      </c>
      <c r="D2348" s="965">
        <v>141.66999999999999</v>
      </c>
      <c r="E2348" s="757"/>
      <c r="F2348" s="757"/>
      <c r="G2348" s="757"/>
      <c r="H2348" s="757"/>
      <c r="I2348" s="757"/>
    </row>
    <row r="2349" spans="1:9" ht="15.75" customHeight="1">
      <c r="A2349" s="963">
        <v>102014</v>
      </c>
      <c r="B2349" s="963" t="s">
        <v>5327</v>
      </c>
      <c r="C2349" s="964" t="s">
        <v>122</v>
      </c>
      <c r="D2349" s="965">
        <v>439.58</v>
      </c>
      <c r="E2349" s="757"/>
      <c r="F2349" s="757"/>
      <c r="G2349" s="757"/>
      <c r="H2349" s="757"/>
      <c r="I2349" s="757"/>
    </row>
    <row r="2350" spans="1:9" ht="15.75" customHeight="1">
      <c r="A2350" s="963">
        <v>102015</v>
      </c>
      <c r="B2350" s="963" t="s">
        <v>5328</v>
      </c>
      <c r="C2350" s="964" t="s">
        <v>122</v>
      </c>
      <c r="D2350" s="965">
        <v>371.86</v>
      </c>
      <c r="E2350" s="757"/>
      <c r="F2350" s="757"/>
      <c r="G2350" s="757"/>
      <c r="H2350" s="757"/>
      <c r="I2350" s="757"/>
    </row>
    <row r="2351" spans="1:9" ht="15.75" customHeight="1">
      <c r="A2351" s="963">
        <v>102016</v>
      </c>
      <c r="B2351" s="963" t="s">
        <v>5329</v>
      </c>
      <c r="C2351" s="964" t="s">
        <v>122</v>
      </c>
      <c r="D2351" s="965">
        <v>223.33</v>
      </c>
      <c r="E2351" s="757"/>
      <c r="F2351" s="757"/>
      <c r="G2351" s="757"/>
      <c r="H2351" s="757"/>
      <c r="I2351" s="757"/>
    </row>
    <row r="2352" spans="1:9" ht="15.75" customHeight="1">
      <c r="A2352" s="963">
        <v>102017</v>
      </c>
      <c r="B2352" s="963" t="s">
        <v>5330</v>
      </c>
      <c r="C2352" s="964" t="s">
        <v>122</v>
      </c>
      <c r="D2352" s="965">
        <v>202.18</v>
      </c>
      <c r="E2352" s="757"/>
      <c r="F2352" s="757"/>
      <c r="G2352" s="757"/>
      <c r="H2352" s="757"/>
      <c r="I2352" s="757"/>
    </row>
    <row r="2353" spans="1:9" ht="15.75" customHeight="1">
      <c r="A2353" s="963">
        <v>102036</v>
      </c>
      <c r="B2353" s="963" t="s">
        <v>5331</v>
      </c>
      <c r="C2353" s="964" t="s">
        <v>122</v>
      </c>
      <c r="D2353" s="965">
        <v>164.65</v>
      </c>
      <c r="E2353" s="757"/>
      <c r="F2353" s="757"/>
      <c r="G2353" s="757"/>
      <c r="H2353" s="757"/>
      <c r="I2353" s="757"/>
    </row>
    <row r="2354" spans="1:9" ht="15.75" customHeight="1">
      <c r="A2354" s="963">
        <v>102037</v>
      </c>
      <c r="B2354" s="963" t="s">
        <v>5332</v>
      </c>
      <c r="C2354" s="964" t="s">
        <v>122</v>
      </c>
      <c r="D2354" s="965">
        <v>143.51</v>
      </c>
      <c r="E2354" s="757"/>
      <c r="F2354" s="757"/>
      <c r="G2354" s="757"/>
      <c r="H2354" s="757"/>
      <c r="I2354" s="757"/>
    </row>
    <row r="2355" spans="1:9" ht="15.75" customHeight="1">
      <c r="A2355" s="963">
        <v>102038</v>
      </c>
      <c r="B2355" s="963" t="s">
        <v>5333</v>
      </c>
      <c r="C2355" s="964" t="s">
        <v>122</v>
      </c>
      <c r="D2355" s="965">
        <v>131.76</v>
      </c>
      <c r="E2355" s="757"/>
      <c r="F2355" s="757"/>
      <c r="G2355" s="757"/>
      <c r="H2355" s="757"/>
      <c r="I2355" s="757"/>
    </row>
    <row r="2356" spans="1:9" ht="15.75" customHeight="1">
      <c r="A2356" s="963">
        <v>102039</v>
      </c>
      <c r="B2356" s="963" t="s">
        <v>5334</v>
      </c>
      <c r="C2356" s="964" t="s">
        <v>122</v>
      </c>
      <c r="D2356" s="965">
        <v>430.33</v>
      </c>
      <c r="E2356" s="757"/>
      <c r="F2356" s="757"/>
      <c r="G2356" s="757"/>
      <c r="H2356" s="757"/>
      <c r="I2356" s="757"/>
    </row>
    <row r="2357" spans="1:9" ht="15.75" customHeight="1">
      <c r="A2357" s="963">
        <v>102040</v>
      </c>
      <c r="B2357" s="963" t="s">
        <v>5335</v>
      </c>
      <c r="C2357" s="964" t="s">
        <v>122</v>
      </c>
      <c r="D2357" s="965">
        <v>362.86</v>
      </c>
      <c r="E2357" s="757"/>
      <c r="F2357" s="757"/>
      <c r="G2357" s="757"/>
      <c r="H2357" s="757"/>
      <c r="I2357" s="757"/>
    </row>
    <row r="2358" spans="1:9" ht="15.75" customHeight="1">
      <c r="A2358" s="963">
        <v>102041</v>
      </c>
      <c r="B2358" s="963" t="s">
        <v>5336</v>
      </c>
      <c r="C2358" s="964" t="s">
        <v>122</v>
      </c>
      <c r="D2358" s="965">
        <v>254.15</v>
      </c>
      <c r="E2358" s="757"/>
      <c r="F2358" s="757"/>
      <c r="G2358" s="757"/>
      <c r="H2358" s="757"/>
      <c r="I2358" s="757"/>
    </row>
    <row r="2359" spans="1:9" ht="15.75" customHeight="1">
      <c r="A2359" s="963">
        <v>102042</v>
      </c>
      <c r="B2359" s="963" t="s">
        <v>5337</v>
      </c>
      <c r="C2359" s="964" t="s">
        <v>122</v>
      </c>
      <c r="D2359" s="965">
        <v>228.44</v>
      </c>
      <c r="E2359" s="757"/>
      <c r="F2359" s="757"/>
      <c r="G2359" s="757"/>
      <c r="H2359" s="757"/>
      <c r="I2359" s="757"/>
    </row>
    <row r="2360" spans="1:9" ht="15.75" customHeight="1">
      <c r="A2360" s="963">
        <v>102043</v>
      </c>
      <c r="B2360" s="963" t="s">
        <v>5338</v>
      </c>
      <c r="C2360" s="964" t="s">
        <v>122</v>
      </c>
      <c r="D2360" s="965">
        <v>179.62</v>
      </c>
      <c r="E2360" s="757"/>
      <c r="F2360" s="757"/>
      <c r="G2360" s="757"/>
      <c r="H2360" s="757"/>
      <c r="I2360" s="757"/>
    </row>
    <row r="2361" spans="1:9" ht="15.75" customHeight="1">
      <c r="A2361" s="963">
        <v>102044</v>
      </c>
      <c r="B2361" s="963" t="s">
        <v>5339</v>
      </c>
      <c r="C2361" s="964" t="s">
        <v>122</v>
      </c>
      <c r="D2361" s="965">
        <v>156.29</v>
      </c>
      <c r="E2361" s="757"/>
      <c r="F2361" s="757"/>
      <c r="G2361" s="757"/>
      <c r="H2361" s="757"/>
      <c r="I2361" s="757"/>
    </row>
    <row r="2362" spans="1:9" ht="15.75" customHeight="1">
      <c r="A2362" s="963">
        <v>102045</v>
      </c>
      <c r="B2362" s="963" t="s">
        <v>5340</v>
      </c>
      <c r="C2362" s="964" t="s">
        <v>122</v>
      </c>
      <c r="D2362" s="965">
        <v>142.29</v>
      </c>
      <c r="E2362" s="757"/>
      <c r="F2362" s="757"/>
      <c r="G2362" s="757"/>
      <c r="H2362" s="757"/>
      <c r="I2362" s="757"/>
    </row>
    <row r="2363" spans="1:9" ht="15.75" customHeight="1">
      <c r="A2363" s="963">
        <v>102046</v>
      </c>
      <c r="B2363" s="963" t="s">
        <v>5341</v>
      </c>
      <c r="C2363" s="964" t="s">
        <v>122</v>
      </c>
      <c r="D2363" s="965">
        <v>440.7</v>
      </c>
      <c r="E2363" s="757"/>
      <c r="F2363" s="757"/>
      <c r="G2363" s="757"/>
      <c r="H2363" s="757"/>
      <c r="I2363" s="757"/>
    </row>
    <row r="2364" spans="1:9" ht="15.75" customHeight="1">
      <c r="A2364" s="963">
        <v>102047</v>
      </c>
      <c r="B2364" s="963" t="s">
        <v>5342</v>
      </c>
      <c r="C2364" s="964" t="s">
        <v>122</v>
      </c>
      <c r="D2364" s="965">
        <v>379.2</v>
      </c>
      <c r="E2364" s="757"/>
      <c r="F2364" s="757"/>
      <c r="G2364" s="757"/>
      <c r="H2364" s="757"/>
      <c r="I2364" s="757"/>
    </row>
    <row r="2365" spans="1:9" ht="15.75" customHeight="1">
      <c r="A2365" s="963">
        <v>102048</v>
      </c>
      <c r="B2365" s="963" t="s">
        <v>5343</v>
      </c>
      <c r="C2365" s="964" t="s">
        <v>122</v>
      </c>
      <c r="D2365" s="965">
        <v>217.46</v>
      </c>
      <c r="E2365" s="757"/>
      <c r="F2365" s="757"/>
      <c r="G2365" s="757"/>
      <c r="H2365" s="757"/>
      <c r="I2365" s="757"/>
    </row>
    <row r="2366" spans="1:9" ht="15.75" customHeight="1">
      <c r="A2366" s="963">
        <v>102049</v>
      </c>
      <c r="B2366" s="963" t="s">
        <v>5344</v>
      </c>
      <c r="C2366" s="964" t="s">
        <v>122</v>
      </c>
      <c r="D2366" s="965">
        <v>194.51</v>
      </c>
      <c r="E2366" s="757"/>
      <c r="F2366" s="757"/>
      <c r="G2366" s="757"/>
      <c r="H2366" s="757"/>
      <c r="I2366" s="757"/>
    </row>
    <row r="2367" spans="1:9" ht="15.75" customHeight="1">
      <c r="A2367" s="963">
        <v>102050</v>
      </c>
      <c r="B2367" s="963" t="s">
        <v>5345</v>
      </c>
      <c r="C2367" s="964" t="s">
        <v>122</v>
      </c>
      <c r="D2367" s="965">
        <v>159.71</v>
      </c>
      <c r="E2367" s="757"/>
      <c r="F2367" s="757"/>
      <c r="G2367" s="757"/>
      <c r="H2367" s="757"/>
      <c r="I2367" s="757"/>
    </row>
    <row r="2368" spans="1:9" ht="15.75" customHeight="1">
      <c r="A2368" s="963">
        <v>102051</v>
      </c>
      <c r="B2368" s="963" t="s">
        <v>5346</v>
      </c>
      <c r="C2368" s="964" t="s">
        <v>122</v>
      </c>
      <c r="D2368" s="965">
        <v>138.94</v>
      </c>
      <c r="E2368" s="757"/>
      <c r="F2368" s="757"/>
      <c r="G2368" s="757"/>
      <c r="H2368" s="757"/>
      <c r="I2368" s="757"/>
    </row>
    <row r="2369" spans="1:9" ht="15.75" customHeight="1">
      <c r="A2369" s="963">
        <v>102052</v>
      </c>
      <c r="B2369" s="963" t="s">
        <v>5347</v>
      </c>
      <c r="C2369" s="964" t="s">
        <v>122</v>
      </c>
      <c r="D2369" s="965">
        <v>127.39</v>
      </c>
      <c r="E2369" s="757"/>
      <c r="F2369" s="757"/>
      <c r="G2369" s="757"/>
      <c r="H2369" s="757"/>
      <c r="I2369" s="757"/>
    </row>
    <row r="2370" spans="1:9" ht="15.75" customHeight="1">
      <c r="A2370" s="963">
        <v>102059</v>
      </c>
      <c r="B2370" s="963" t="s">
        <v>5348</v>
      </c>
      <c r="C2370" s="964" t="s">
        <v>122</v>
      </c>
      <c r="D2370" s="965">
        <v>410.86</v>
      </c>
      <c r="E2370" s="757"/>
      <c r="F2370" s="757"/>
      <c r="G2370" s="757"/>
      <c r="H2370" s="757"/>
      <c r="I2370" s="757"/>
    </row>
    <row r="2371" spans="1:9" ht="15.75" customHeight="1">
      <c r="A2371" s="963">
        <v>102060</v>
      </c>
      <c r="B2371" s="963" t="s">
        <v>5349</v>
      </c>
      <c r="C2371" s="964" t="s">
        <v>122</v>
      </c>
      <c r="D2371" s="965">
        <v>349.7</v>
      </c>
      <c r="E2371" s="757"/>
      <c r="F2371" s="757"/>
      <c r="G2371" s="757"/>
      <c r="H2371" s="757"/>
      <c r="I2371" s="757"/>
    </row>
    <row r="2372" spans="1:9" ht="15.75" customHeight="1">
      <c r="A2372" s="963">
        <v>102061</v>
      </c>
      <c r="B2372" s="963" t="s">
        <v>5350</v>
      </c>
      <c r="C2372" s="964" t="s">
        <v>122</v>
      </c>
      <c r="D2372" s="965">
        <v>237.77</v>
      </c>
      <c r="E2372" s="757"/>
      <c r="F2372" s="757"/>
      <c r="G2372" s="757"/>
      <c r="H2372" s="757"/>
      <c r="I2372" s="757"/>
    </row>
    <row r="2373" spans="1:9" ht="15.75" customHeight="1">
      <c r="A2373" s="963">
        <v>102062</v>
      </c>
      <c r="B2373" s="963" t="s">
        <v>5351</v>
      </c>
      <c r="C2373" s="964" t="s">
        <v>122</v>
      </c>
      <c r="D2373" s="965">
        <v>217.83</v>
      </c>
      <c r="E2373" s="757"/>
      <c r="F2373" s="757"/>
      <c r="G2373" s="757"/>
      <c r="H2373" s="757"/>
      <c r="I2373" s="757"/>
    </row>
    <row r="2374" spans="1:9" ht="15.75" customHeight="1">
      <c r="A2374" s="963">
        <v>102063</v>
      </c>
      <c r="B2374" s="963" t="s">
        <v>5352</v>
      </c>
      <c r="C2374" s="964" t="s">
        <v>122</v>
      </c>
      <c r="D2374" s="965">
        <v>169.73</v>
      </c>
      <c r="E2374" s="757"/>
      <c r="F2374" s="757"/>
      <c r="G2374" s="757"/>
      <c r="H2374" s="757"/>
      <c r="I2374" s="757"/>
    </row>
    <row r="2375" spans="1:9" ht="15.75" customHeight="1">
      <c r="A2375" s="963">
        <v>102064</v>
      </c>
      <c r="B2375" s="963" t="s">
        <v>5353</v>
      </c>
      <c r="C2375" s="964" t="s">
        <v>122</v>
      </c>
      <c r="D2375" s="965">
        <v>145.77000000000001</v>
      </c>
      <c r="E2375" s="757"/>
      <c r="F2375" s="757"/>
      <c r="G2375" s="757"/>
      <c r="H2375" s="757"/>
      <c r="I2375" s="757"/>
    </row>
    <row r="2376" spans="1:9" ht="15.75" customHeight="1">
      <c r="A2376" s="963">
        <v>102065</v>
      </c>
      <c r="B2376" s="963" t="s">
        <v>5354</v>
      </c>
      <c r="C2376" s="964" t="s">
        <v>122</v>
      </c>
      <c r="D2376" s="965">
        <v>132.52000000000001</v>
      </c>
      <c r="E2376" s="757"/>
      <c r="F2376" s="757"/>
      <c r="G2376" s="757"/>
      <c r="H2376" s="757"/>
      <c r="I2376" s="757"/>
    </row>
    <row r="2377" spans="1:9" ht="15.75" customHeight="1">
      <c r="A2377" s="963">
        <v>102066</v>
      </c>
      <c r="B2377" s="963" t="s">
        <v>5355</v>
      </c>
      <c r="C2377" s="964" t="s">
        <v>122</v>
      </c>
      <c r="D2377" s="965">
        <v>402.53</v>
      </c>
      <c r="E2377" s="757"/>
      <c r="F2377" s="757"/>
      <c r="G2377" s="757"/>
      <c r="H2377" s="757"/>
      <c r="I2377" s="757"/>
    </row>
    <row r="2378" spans="1:9" ht="15.75" customHeight="1">
      <c r="A2378" s="963">
        <v>102067</v>
      </c>
      <c r="B2378" s="963" t="s">
        <v>5356</v>
      </c>
      <c r="C2378" s="964" t="s">
        <v>122</v>
      </c>
      <c r="D2378" s="965">
        <v>347.79</v>
      </c>
      <c r="E2378" s="757"/>
      <c r="F2378" s="757"/>
      <c r="G2378" s="757"/>
      <c r="H2378" s="757"/>
      <c r="I2378" s="757"/>
    </row>
    <row r="2379" spans="1:9" ht="15.75" customHeight="1">
      <c r="A2379" s="963">
        <v>102068</v>
      </c>
      <c r="B2379" s="963" t="s">
        <v>5357</v>
      </c>
      <c r="C2379" s="964" t="s">
        <v>122</v>
      </c>
      <c r="D2379" s="965">
        <v>199.84</v>
      </c>
      <c r="E2379" s="757"/>
      <c r="F2379" s="757"/>
      <c r="G2379" s="757"/>
      <c r="H2379" s="757"/>
      <c r="I2379" s="757"/>
    </row>
    <row r="2380" spans="1:9" ht="15.75" customHeight="1">
      <c r="A2380" s="963">
        <v>102069</v>
      </c>
      <c r="B2380" s="963" t="s">
        <v>5358</v>
      </c>
      <c r="C2380" s="964" t="s">
        <v>122</v>
      </c>
      <c r="D2380" s="965">
        <v>182.38</v>
      </c>
      <c r="E2380" s="757"/>
      <c r="F2380" s="757"/>
      <c r="G2380" s="757"/>
      <c r="H2380" s="757"/>
      <c r="I2380" s="757"/>
    </row>
    <row r="2381" spans="1:9" ht="15.75" customHeight="1">
      <c r="A2381" s="963">
        <v>102070</v>
      </c>
      <c r="B2381" s="963" t="s">
        <v>5359</v>
      </c>
      <c r="C2381" s="964" t="s">
        <v>122</v>
      </c>
      <c r="D2381" s="965">
        <v>148.5</v>
      </c>
      <c r="E2381" s="757"/>
      <c r="F2381" s="757"/>
      <c r="G2381" s="757"/>
      <c r="H2381" s="757"/>
      <c r="I2381" s="757"/>
    </row>
    <row r="2382" spans="1:9" ht="15.75" customHeight="1">
      <c r="A2382" s="963">
        <v>102071</v>
      </c>
      <c r="B2382" s="963" t="s">
        <v>5360</v>
      </c>
      <c r="C2382" s="964" t="s">
        <v>122</v>
      </c>
      <c r="D2382" s="965">
        <v>128.97999999999999</v>
      </c>
      <c r="E2382" s="757"/>
      <c r="F2382" s="757"/>
      <c r="G2382" s="757"/>
      <c r="H2382" s="757"/>
      <c r="I2382" s="757"/>
    </row>
    <row r="2383" spans="1:9" ht="15.75" customHeight="1">
      <c r="A2383" s="963">
        <v>102072</v>
      </c>
      <c r="B2383" s="963" t="s">
        <v>5361</v>
      </c>
      <c r="C2383" s="964" t="s">
        <v>122</v>
      </c>
      <c r="D2383" s="965">
        <v>133.72999999999999</v>
      </c>
      <c r="E2383" s="757"/>
      <c r="F2383" s="757"/>
      <c r="G2383" s="757"/>
      <c r="H2383" s="757"/>
      <c r="I2383" s="757"/>
    </row>
    <row r="2384" spans="1:9" ht="15.75" customHeight="1">
      <c r="A2384" s="963">
        <v>102073</v>
      </c>
      <c r="B2384" s="963" t="s">
        <v>5362</v>
      </c>
      <c r="C2384" s="964" t="s">
        <v>964</v>
      </c>
      <c r="D2384" s="965">
        <v>3186.07</v>
      </c>
      <c r="E2384" s="757"/>
      <c r="F2384" s="757"/>
      <c r="G2384" s="757"/>
      <c r="H2384" s="757"/>
      <c r="I2384" s="757"/>
    </row>
    <row r="2385" spans="1:9" ht="15.75" customHeight="1">
      <c r="A2385" s="963">
        <v>102074</v>
      </c>
      <c r="B2385" s="963" t="s">
        <v>5363</v>
      </c>
      <c r="C2385" s="964" t="s">
        <v>964</v>
      </c>
      <c r="D2385" s="965">
        <v>3874.2</v>
      </c>
      <c r="E2385" s="757"/>
      <c r="F2385" s="757"/>
      <c r="G2385" s="757"/>
      <c r="H2385" s="757"/>
      <c r="I2385" s="757"/>
    </row>
    <row r="2386" spans="1:9" ht="15.75" customHeight="1">
      <c r="A2386" s="963">
        <v>102075</v>
      </c>
      <c r="B2386" s="963" t="s">
        <v>5364</v>
      </c>
      <c r="C2386" s="964" t="s">
        <v>964</v>
      </c>
      <c r="D2386" s="965">
        <v>4092.46</v>
      </c>
      <c r="E2386" s="757"/>
      <c r="F2386" s="757"/>
      <c r="G2386" s="757"/>
      <c r="H2386" s="757"/>
      <c r="I2386" s="757"/>
    </row>
    <row r="2387" spans="1:9" ht="15.75" customHeight="1">
      <c r="A2387" s="963">
        <v>102076</v>
      </c>
      <c r="B2387" s="963" t="s">
        <v>5365</v>
      </c>
      <c r="C2387" s="964" t="s">
        <v>964</v>
      </c>
      <c r="D2387" s="965">
        <v>4210.4799999999996</v>
      </c>
      <c r="E2387" s="757"/>
      <c r="F2387" s="757"/>
      <c r="G2387" s="757"/>
      <c r="H2387" s="757"/>
      <c r="I2387" s="757"/>
    </row>
    <row r="2388" spans="1:9" ht="15.75" customHeight="1">
      <c r="A2388" s="963">
        <v>102077</v>
      </c>
      <c r="B2388" s="963" t="s">
        <v>5366</v>
      </c>
      <c r="C2388" s="964" t="s">
        <v>964</v>
      </c>
      <c r="D2388" s="965">
        <v>4346.6899999999996</v>
      </c>
      <c r="E2388" s="757"/>
      <c r="F2388" s="757"/>
      <c r="G2388" s="757"/>
      <c r="H2388" s="757"/>
      <c r="I2388" s="757"/>
    </row>
    <row r="2389" spans="1:9" ht="15.75" customHeight="1">
      <c r="A2389" s="963">
        <v>102078</v>
      </c>
      <c r="B2389" s="963" t="s">
        <v>5367</v>
      </c>
      <c r="C2389" s="964" t="s">
        <v>964</v>
      </c>
      <c r="D2389" s="965">
        <v>4377.32</v>
      </c>
      <c r="E2389" s="757"/>
      <c r="F2389" s="757"/>
      <c r="G2389" s="757"/>
      <c r="H2389" s="757"/>
      <c r="I2389" s="757"/>
    </row>
    <row r="2390" spans="1:9" ht="15.75" customHeight="1">
      <c r="A2390" s="963">
        <v>102079</v>
      </c>
      <c r="B2390" s="963" t="s">
        <v>5368</v>
      </c>
      <c r="C2390" s="964" t="s">
        <v>964</v>
      </c>
      <c r="D2390" s="965">
        <v>4278.1000000000004</v>
      </c>
      <c r="E2390" s="757"/>
      <c r="F2390" s="757"/>
      <c r="G2390" s="757"/>
      <c r="H2390" s="757"/>
      <c r="I2390" s="757"/>
    </row>
    <row r="2391" spans="1:9" ht="15.75" customHeight="1">
      <c r="A2391" s="963">
        <v>102080</v>
      </c>
      <c r="B2391" s="963" t="s">
        <v>5369</v>
      </c>
      <c r="C2391" s="964" t="s">
        <v>964</v>
      </c>
      <c r="D2391" s="965">
        <v>3810.68</v>
      </c>
      <c r="E2391" s="757"/>
      <c r="F2391" s="757"/>
      <c r="G2391" s="757"/>
      <c r="H2391" s="757"/>
      <c r="I2391" s="757"/>
    </row>
    <row r="2392" spans="1:9" ht="15.75" customHeight="1">
      <c r="A2392" s="963">
        <v>102086</v>
      </c>
      <c r="B2392" s="963" t="s">
        <v>5370</v>
      </c>
      <c r="C2392" s="964" t="s">
        <v>122</v>
      </c>
      <c r="D2392" s="965">
        <v>188.82</v>
      </c>
      <c r="E2392" s="757"/>
      <c r="F2392" s="757"/>
      <c r="G2392" s="757"/>
      <c r="H2392" s="757"/>
      <c r="I2392" s="757"/>
    </row>
    <row r="2393" spans="1:9" ht="15.75" customHeight="1">
      <c r="A2393" s="963">
        <v>102087</v>
      </c>
      <c r="B2393" s="963" t="s">
        <v>5371</v>
      </c>
      <c r="C2393" s="964" t="s">
        <v>122</v>
      </c>
      <c r="D2393" s="965">
        <v>165.1</v>
      </c>
      <c r="E2393" s="757"/>
      <c r="F2393" s="757"/>
      <c r="G2393" s="757"/>
      <c r="H2393" s="757"/>
      <c r="I2393" s="757"/>
    </row>
    <row r="2394" spans="1:9" ht="15.75" customHeight="1">
      <c r="A2394" s="963">
        <v>102088</v>
      </c>
      <c r="B2394" s="963" t="s">
        <v>5372</v>
      </c>
      <c r="C2394" s="964" t="s">
        <v>122</v>
      </c>
      <c r="D2394" s="965">
        <v>192.95</v>
      </c>
      <c r="E2394" s="757"/>
      <c r="F2394" s="757"/>
      <c r="G2394" s="757"/>
      <c r="H2394" s="757"/>
      <c r="I2394" s="757"/>
    </row>
    <row r="2395" spans="1:9" ht="15.75" customHeight="1">
      <c r="A2395" s="963">
        <v>102089</v>
      </c>
      <c r="B2395" s="963" t="s">
        <v>5373</v>
      </c>
      <c r="C2395" s="964" t="s">
        <v>122</v>
      </c>
      <c r="D2395" s="965">
        <v>148.43</v>
      </c>
      <c r="E2395" s="757"/>
      <c r="F2395" s="757"/>
      <c r="G2395" s="757"/>
      <c r="H2395" s="757"/>
      <c r="I2395" s="757"/>
    </row>
    <row r="2396" spans="1:9" ht="15.75" customHeight="1">
      <c r="A2396" s="963">
        <v>102090</v>
      </c>
      <c r="B2396" s="963" t="s">
        <v>5374</v>
      </c>
      <c r="C2396" s="964" t="s">
        <v>122</v>
      </c>
      <c r="D2396" s="965">
        <v>121.51</v>
      </c>
      <c r="E2396" s="757"/>
      <c r="F2396" s="757"/>
      <c r="G2396" s="757"/>
      <c r="H2396" s="757"/>
      <c r="I2396" s="757"/>
    </row>
    <row r="2397" spans="1:9" ht="15.75" customHeight="1">
      <c r="A2397" s="963">
        <v>102091</v>
      </c>
      <c r="B2397" s="963" t="s">
        <v>5375</v>
      </c>
      <c r="C2397" s="964" t="s">
        <v>122</v>
      </c>
      <c r="D2397" s="965">
        <v>214.04</v>
      </c>
      <c r="E2397" s="757"/>
      <c r="F2397" s="757"/>
      <c r="G2397" s="757"/>
      <c r="H2397" s="757"/>
      <c r="I2397" s="757"/>
    </row>
    <row r="2398" spans="1:9" ht="15.75" customHeight="1">
      <c r="A2398" s="963">
        <v>103760</v>
      </c>
      <c r="B2398" s="963" t="s">
        <v>5376</v>
      </c>
      <c r="C2398" s="964" t="s">
        <v>122</v>
      </c>
      <c r="D2398" s="965">
        <v>91.38</v>
      </c>
      <c r="E2398" s="757"/>
      <c r="F2398" s="757"/>
      <c r="G2398" s="757"/>
      <c r="H2398" s="757"/>
      <c r="I2398" s="757"/>
    </row>
    <row r="2399" spans="1:9" ht="15.75" customHeight="1">
      <c r="A2399" s="963">
        <v>103761</v>
      </c>
      <c r="B2399" s="963" t="s">
        <v>5377</v>
      </c>
      <c r="C2399" s="964" t="s">
        <v>122</v>
      </c>
      <c r="D2399" s="965">
        <v>64.849999999999994</v>
      </c>
      <c r="E2399" s="757"/>
      <c r="F2399" s="757"/>
      <c r="G2399" s="757"/>
      <c r="H2399" s="757"/>
      <c r="I2399" s="757"/>
    </row>
    <row r="2400" spans="1:9" ht="15.75" customHeight="1">
      <c r="A2400" s="963">
        <v>103762</v>
      </c>
      <c r="B2400" s="963" t="s">
        <v>5378</v>
      </c>
      <c r="C2400" s="964" t="s">
        <v>122</v>
      </c>
      <c r="D2400" s="965">
        <v>56.27</v>
      </c>
      <c r="E2400" s="757"/>
      <c r="F2400" s="757"/>
      <c r="G2400" s="757"/>
      <c r="H2400" s="757"/>
      <c r="I2400" s="757"/>
    </row>
    <row r="2401" spans="1:9" ht="15.75" customHeight="1">
      <c r="A2401" s="963">
        <v>103763</v>
      </c>
      <c r="B2401" s="963" t="s">
        <v>5379</v>
      </c>
      <c r="C2401" s="964" t="s">
        <v>122</v>
      </c>
      <c r="D2401" s="965">
        <v>50.45</v>
      </c>
      <c r="E2401" s="757"/>
      <c r="F2401" s="757"/>
      <c r="G2401" s="757"/>
      <c r="H2401" s="757"/>
      <c r="I2401" s="757"/>
    </row>
    <row r="2402" spans="1:9" ht="15.75" customHeight="1">
      <c r="A2402" s="963">
        <v>89996</v>
      </c>
      <c r="B2402" s="963" t="s">
        <v>5380</v>
      </c>
      <c r="C2402" s="964" t="s">
        <v>1607</v>
      </c>
      <c r="D2402" s="965">
        <v>11.01</v>
      </c>
      <c r="E2402" s="757"/>
      <c r="F2402" s="757"/>
      <c r="G2402" s="757"/>
      <c r="H2402" s="757"/>
      <c r="I2402" s="757"/>
    </row>
    <row r="2403" spans="1:9" ht="15.75" customHeight="1">
      <c r="A2403" s="963">
        <v>89997</v>
      </c>
      <c r="B2403" s="963" t="s">
        <v>5381</v>
      </c>
      <c r="C2403" s="964" t="s">
        <v>1607</v>
      </c>
      <c r="D2403" s="965">
        <v>9.1300000000000008</v>
      </c>
      <c r="E2403" s="757"/>
      <c r="F2403" s="757"/>
      <c r="G2403" s="757"/>
      <c r="H2403" s="757"/>
      <c r="I2403" s="757"/>
    </row>
    <row r="2404" spans="1:9" ht="15.75" customHeight="1">
      <c r="A2404" s="963">
        <v>89998</v>
      </c>
      <c r="B2404" s="963" t="s">
        <v>5382</v>
      </c>
      <c r="C2404" s="964" t="s">
        <v>1607</v>
      </c>
      <c r="D2404" s="965">
        <v>10.64</v>
      </c>
      <c r="E2404" s="757"/>
      <c r="F2404" s="757"/>
      <c r="G2404" s="757"/>
      <c r="H2404" s="757"/>
      <c r="I2404" s="757"/>
    </row>
    <row r="2405" spans="1:9" ht="15.75" customHeight="1">
      <c r="A2405" s="963">
        <v>89999</v>
      </c>
      <c r="B2405" s="963" t="s">
        <v>5383</v>
      </c>
      <c r="C2405" s="964" t="s">
        <v>1607</v>
      </c>
      <c r="D2405" s="965">
        <v>15.06</v>
      </c>
      <c r="E2405" s="757"/>
      <c r="F2405" s="757"/>
      <c r="G2405" s="757"/>
      <c r="H2405" s="757"/>
      <c r="I2405" s="757"/>
    </row>
    <row r="2406" spans="1:9" ht="15.75" customHeight="1">
      <c r="A2406" s="963">
        <v>90000</v>
      </c>
      <c r="B2406" s="963" t="s">
        <v>5384</v>
      </c>
      <c r="C2406" s="964" t="s">
        <v>1607</v>
      </c>
      <c r="D2406" s="965">
        <v>12.58</v>
      </c>
      <c r="E2406" s="757"/>
      <c r="F2406" s="757"/>
      <c r="G2406" s="757"/>
      <c r="H2406" s="757"/>
      <c r="I2406" s="757"/>
    </row>
    <row r="2407" spans="1:9" ht="15.75" customHeight="1">
      <c r="A2407" s="963">
        <v>91593</v>
      </c>
      <c r="B2407" s="963" t="s">
        <v>5385</v>
      </c>
      <c r="C2407" s="964" t="s">
        <v>1607</v>
      </c>
      <c r="D2407" s="965">
        <v>11.02</v>
      </c>
      <c r="E2407" s="757"/>
      <c r="F2407" s="757"/>
      <c r="G2407" s="757"/>
      <c r="H2407" s="757"/>
      <c r="I2407" s="757"/>
    </row>
    <row r="2408" spans="1:9" ht="15.75" customHeight="1">
      <c r="A2408" s="963">
        <v>91594</v>
      </c>
      <c r="B2408" s="963" t="s">
        <v>5386</v>
      </c>
      <c r="C2408" s="964" t="s">
        <v>1607</v>
      </c>
      <c r="D2408" s="965">
        <v>11.35</v>
      </c>
      <c r="E2408" s="757"/>
      <c r="F2408" s="757"/>
      <c r="G2408" s="757"/>
      <c r="H2408" s="757"/>
      <c r="I2408" s="757"/>
    </row>
    <row r="2409" spans="1:9" ht="15.75" customHeight="1">
      <c r="A2409" s="963">
        <v>91595</v>
      </c>
      <c r="B2409" s="963" t="s">
        <v>5387</v>
      </c>
      <c r="C2409" s="964" t="s">
        <v>1607</v>
      </c>
      <c r="D2409" s="965">
        <v>11.87</v>
      </c>
      <c r="E2409" s="757"/>
      <c r="F2409" s="757"/>
      <c r="G2409" s="757"/>
      <c r="H2409" s="757"/>
      <c r="I2409" s="757"/>
    </row>
    <row r="2410" spans="1:9" ht="15.75" customHeight="1">
      <c r="A2410" s="963">
        <v>91596</v>
      </c>
      <c r="B2410" s="963" t="s">
        <v>5388</v>
      </c>
      <c r="C2410" s="964" t="s">
        <v>1607</v>
      </c>
      <c r="D2410" s="965">
        <v>11.25</v>
      </c>
      <c r="E2410" s="757"/>
      <c r="F2410" s="757"/>
      <c r="G2410" s="757"/>
      <c r="H2410" s="757"/>
      <c r="I2410" s="757"/>
    </row>
    <row r="2411" spans="1:9" ht="15.75" customHeight="1">
      <c r="A2411" s="963">
        <v>91597</v>
      </c>
      <c r="B2411" s="963" t="s">
        <v>5389</v>
      </c>
      <c r="C2411" s="964" t="s">
        <v>1607</v>
      </c>
      <c r="D2411" s="965">
        <v>7.93</v>
      </c>
      <c r="E2411" s="757"/>
      <c r="F2411" s="757"/>
      <c r="G2411" s="757"/>
      <c r="H2411" s="757"/>
      <c r="I2411" s="757"/>
    </row>
    <row r="2412" spans="1:9" ht="15.75" customHeight="1">
      <c r="A2412" s="963">
        <v>91598</v>
      </c>
      <c r="B2412" s="963" t="s">
        <v>5390</v>
      </c>
      <c r="C2412" s="964" t="s">
        <v>1607</v>
      </c>
      <c r="D2412" s="965">
        <v>10.98</v>
      </c>
      <c r="E2412" s="757"/>
      <c r="F2412" s="757"/>
      <c r="G2412" s="757"/>
      <c r="H2412" s="757"/>
      <c r="I2412" s="757"/>
    </row>
    <row r="2413" spans="1:9" ht="15.75" customHeight="1">
      <c r="A2413" s="963">
        <v>91599</v>
      </c>
      <c r="B2413" s="963" t="s">
        <v>5391</v>
      </c>
      <c r="C2413" s="964" t="s">
        <v>1607</v>
      </c>
      <c r="D2413" s="965">
        <v>8.2200000000000006</v>
      </c>
      <c r="E2413" s="757"/>
      <c r="F2413" s="757"/>
      <c r="G2413" s="757"/>
      <c r="H2413" s="757"/>
      <c r="I2413" s="757"/>
    </row>
    <row r="2414" spans="1:9" ht="15.75" customHeight="1">
      <c r="A2414" s="963">
        <v>91600</v>
      </c>
      <c r="B2414" s="963" t="s">
        <v>5392</v>
      </c>
      <c r="C2414" s="964" t="s">
        <v>1607</v>
      </c>
      <c r="D2414" s="965">
        <v>13.16</v>
      </c>
      <c r="E2414" s="757"/>
      <c r="F2414" s="757"/>
      <c r="G2414" s="757"/>
      <c r="H2414" s="757"/>
      <c r="I2414" s="757"/>
    </row>
    <row r="2415" spans="1:9" ht="15.75" customHeight="1">
      <c r="A2415" s="963">
        <v>91601</v>
      </c>
      <c r="B2415" s="963" t="s">
        <v>5393</v>
      </c>
      <c r="C2415" s="964" t="s">
        <v>1607</v>
      </c>
      <c r="D2415" s="965">
        <v>12.95</v>
      </c>
      <c r="E2415" s="757"/>
      <c r="F2415" s="757"/>
      <c r="G2415" s="757"/>
      <c r="H2415" s="757"/>
      <c r="I2415" s="757"/>
    </row>
    <row r="2416" spans="1:9" ht="15.75" customHeight="1">
      <c r="A2416" s="963">
        <v>91602</v>
      </c>
      <c r="B2416" s="963" t="s">
        <v>5394</v>
      </c>
      <c r="C2416" s="964" t="s">
        <v>1607</v>
      </c>
      <c r="D2416" s="965">
        <v>12.27</v>
      </c>
      <c r="E2416" s="757"/>
      <c r="F2416" s="757"/>
      <c r="G2416" s="757"/>
      <c r="H2416" s="757"/>
      <c r="I2416" s="757"/>
    </row>
    <row r="2417" spans="1:9" ht="15.75" customHeight="1">
      <c r="A2417" s="963">
        <v>91603</v>
      </c>
      <c r="B2417" s="963" t="s">
        <v>5395</v>
      </c>
      <c r="C2417" s="964" t="s">
        <v>1607</v>
      </c>
      <c r="D2417" s="965">
        <v>11.59</v>
      </c>
      <c r="E2417" s="757"/>
      <c r="F2417" s="757"/>
      <c r="G2417" s="757"/>
      <c r="H2417" s="757"/>
      <c r="I2417" s="757"/>
    </row>
    <row r="2418" spans="1:9" ht="15.75" customHeight="1">
      <c r="A2418" s="963">
        <v>92759</v>
      </c>
      <c r="B2418" s="963" t="s">
        <v>5396</v>
      </c>
      <c r="C2418" s="964" t="s">
        <v>1607</v>
      </c>
      <c r="D2418" s="965">
        <v>13.88</v>
      </c>
      <c r="E2418" s="757"/>
      <c r="F2418" s="757"/>
      <c r="G2418" s="757"/>
      <c r="H2418" s="757"/>
      <c r="I2418" s="757"/>
    </row>
    <row r="2419" spans="1:9" ht="15.75" customHeight="1">
      <c r="A2419" s="963">
        <v>92760</v>
      </c>
      <c r="B2419" s="963" t="s">
        <v>5397</v>
      </c>
      <c r="C2419" s="964" t="s">
        <v>1607</v>
      </c>
      <c r="D2419" s="965">
        <v>13.68</v>
      </c>
      <c r="E2419" s="757"/>
      <c r="F2419" s="757"/>
      <c r="G2419" s="757"/>
      <c r="H2419" s="757"/>
      <c r="I2419" s="757"/>
    </row>
    <row r="2420" spans="1:9" ht="15.75" customHeight="1">
      <c r="A2420" s="963">
        <v>92761</v>
      </c>
      <c r="B2420" s="963" t="s">
        <v>5398</v>
      </c>
      <c r="C2420" s="964" t="s">
        <v>1607</v>
      </c>
      <c r="D2420" s="965">
        <v>13.29</v>
      </c>
      <c r="E2420" s="757"/>
      <c r="F2420" s="757"/>
      <c r="G2420" s="757"/>
      <c r="H2420" s="757"/>
      <c r="I2420" s="757"/>
    </row>
    <row r="2421" spans="1:9" ht="15.75" customHeight="1">
      <c r="A2421" s="963">
        <v>92762</v>
      </c>
      <c r="B2421" s="963" t="s">
        <v>5399</v>
      </c>
      <c r="C2421" s="964" t="s">
        <v>1607</v>
      </c>
      <c r="D2421" s="965">
        <v>12.07</v>
      </c>
      <c r="E2421" s="757"/>
      <c r="F2421" s="757"/>
      <c r="G2421" s="757"/>
      <c r="H2421" s="757"/>
      <c r="I2421" s="757"/>
    </row>
    <row r="2422" spans="1:9" ht="15.75" customHeight="1">
      <c r="A2422" s="963">
        <v>92763</v>
      </c>
      <c r="B2422" s="963" t="s">
        <v>5400</v>
      </c>
      <c r="C2422" s="964" t="s">
        <v>1607</v>
      </c>
      <c r="D2422" s="965">
        <v>10.3</v>
      </c>
      <c r="E2422" s="757"/>
      <c r="F2422" s="757"/>
      <c r="G2422" s="757"/>
      <c r="H2422" s="757"/>
      <c r="I2422" s="757"/>
    </row>
    <row r="2423" spans="1:9" ht="15.75" customHeight="1">
      <c r="A2423" s="963">
        <v>92764</v>
      </c>
      <c r="B2423" s="963" t="s">
        <v>5401</v>
      </c>
      <c r="C2423" s="964" t="s">
        <v>1607</v>
      </c>
      <c r="D2423" s="965">
        <v>10.06</v>
      </c>
      <c r="E2423" s="757"/>
      <c r="F2423" s="757"/>
      <c r="G2423" s="757"/>
      <c r="H2423" s="757"/>
      <c r="I2423" s="757"/>
    </row>
    <row r="2424" spans="1:9" ht="15.75" customHeight="1">
      <c r="A2424" s="963">
        <v>92765</v>
      </c>
      <c r="B2424" s="963" t="s">
        <v>5402</v>
      </c>
      <c r="C2424" s="964" t="s">
        <v>1607</v>
      </c>
      <c r="D2424" s="965">
        <v>11.56</v>
      </c>
      <c r="E2424" s="757"/>
      <c r="F2424" s="757"/>
      <c r="G2424" s="757"/>
      <c r="H2424" s="757"/>
      <c r="I2424" s="757"/>
    </row>
    <row r="2425" spans="1:9" ht="15.75" customHeight="1">
      <c r="A2425" s="963">
        <v>92766</v>
      </c>
      <c r="B2425" s="963" t="s">
        <v>5403</v>
      </c>
      <c r="C2425" s="964" t="s">
        <v>1607</v>
      </c>
      <c r="D2425" s="965">
        <v>11.49</v>
      </c>
      <c r="E2425" s="757"/>
      <c r="F2425" s="757"/>
      <c r="G2425" s="757"/>
      <c r="H2425" s="757"/>
      <c r="I2425" s="757"/>
    </row>
    <row r="2426" spans="1:9" ht="15.75" customHeight="1">
      <c r="A2426" s="963">
        <v>92767</v>
      </c>
      <c r="B2426" s="963" t="s">
        <v>5404</v>
      </c>
      <c r="C2426" s="964" t="s">
        <v>1607</v>
      </c>
      <c r="D2426" s="965">
        <v>14.97</v>
      </c>
      <c r="E2426" s="757"/>
      <c r="F2426" s="757"/>
      <c r="G2426" s="757"/>
      <c r="H2426" s="757"/>
      <c r="I2426" s="757"/>
    </row>
    <row r="2427" spans="1:9" ht="15.75" customHeight="1">
      <c r="A2427" s="963">
        <v>92768</v>
      </c>
      <c r="B2427" s="963" t="s">
        <v>5405</v>
      </c>
      <c r="C2427" s="964" t="s">
        <v>1607</v>
      </c>
      <c r="D2427" s="965">
        <v>13.57</v>
      </c>
      <c r="E2427" s="757"/>
      <c r="F2427" s="757"/>
      <c r="G2427" s="757"/>
      <c r="H2427" s="757"/>
      <c r="I2427" s="757"/>
    </row>
    <row r="2428" spans="1:9" ht="15.75" customHeight="1">
      <c r="A2428" s="963">
        <v>92769</v>
      </c>
      <c r="B2428" s="963" t="s">
        <v>5406</v>
      </c>
      <c r="C2428" s="964" t="s">
        <v>1607</v>
      </c>
      <c r="D2428" s="965">
        <v>13.35</v>
      </c>
      <c r="E2428" s="757"/>
      <c r="F2428" s="757"/>
      <c r="G2428" s="757"/>
      <c r="H2428" s="757"/>
      <c r="I2428" s="757"/>
    </row>
    <row r="2429" spans="1:9" ht="15.75" customHeight="1">
      <c r="A2429" s="963">
        <v>92770</v>
      </c>
      <c r="B2429" s="963" t="s">
        <v>5407</v>
      </c>
      <c r="C2429" s="964" t="s">
        <v>1607</v>
      </c>
      <c r="D2429" s="965">
        <v>12.94</v>
      </c>
      <c r="E2429" s="757"/>
      <c r="F2429" s="757"/>
      <c r="G2429" s="757"/>
      <c r="H2429" s="757"/>
      <c r="I2429" s="757"/>
    </row>
    <row r="2430" spans="1:9" ht="15.75" customHeight="1">
      <c r="A2430" s="963">
        <v>92771</v>
      </c>
      <c r="B2430" s="963" t="s">
        <v>5408</v>
      </c>
      <c r="C2430" s="964" t="s">
        <v>1607</v>
      </c>
      <c r="D2430" s="965">
        <v>11.75</v>
      </c>
      <c r="E2430" s="757"/>
      <c r="F2430" s="757"/>
      <c r="G2430" s="757"/>
      <c r="H2430" s="757"/>
      <c r="I2430" s="757"/>
    </row>
    <row r="2431" spans="1:9" ht="15.75" customHeight="1">
      <c r="A2431" s="963">
        <v>92772</v>
      </c>
      <c r="B2431" s="963" t="s">
        <v>5409</v>
      </c>
      <c r="C2431" s="964" t="s">
        <v>1607</v>
      </c>
      <c r="D2431" s="965">
        <v>10</v>
      </c>
      <c r="E2431" s="757"/>
      <c r="F2431" s="757"/>
      <c r="G2431" s="757"/>
      <c r="H2431" s="757"/>
      <c r="I2431" s="757"/>
    </row>
    <row r="2432" spans="1:9" ht="15.75" customHeight="1">
      <c r="A2432" s="963">
        <v>92773</v>
      </c>
      <c r="B2432" s="963" t="s">
        <v>5410</v>
      </c>
      <c r="C2432" s="964" t="s">
        <v>1607</v>
      </c>
      <c r="D2432" s="965">
        <v>9.8699999999999992</v>
      </c>
      <c r="E2432" s="757"/>
      <c r="F2432" s="757"/>
      <c r="G2432" s="757"/>
      <c r="H2432" s="757"/>
      <c r="I2432" s="757"/>
    </row>
    <row r="2433" spans="1:9" ht="15.75" customHeight="1">
      <c r="A2433" s="963">
        <v>92774</v>
      </c>
      <c r="B2433" s="963" t="s">
        <v>5411</v>
      </c>
      <c r="C2433" s="964" t="s">
        <v>1607</v>
      </c>
      <c r="D2433" s="965">
        <v>11.44</v>
      </c>
      <c r="E2433" s="757"/>
      <c r="F2433" s="757"/>
      <c r="G2433" s="757"/>
      <c r="H2433" s="757"/>
      <c r="I2433" s="757"/>
    </row>
    <row r="2434" spans="1:9" ht="15.75" customHeight="1">
      <c r="A2434" s="963">
        <v>92798</v>
      </c>
      <c r="B2434" s="963" t="s">
        <v>5412</v>
      </c>
      <c r="C2434" s="964" t="s">
        <v>1607</v>
      </c>
      <c r="D2434" s="965">
        <v>10.49</v>
      </c>
      <c r="E2434" s="757"/>
      <c r="F2434" s="757"/>
      <c r="G2434" s="757"/>
      <c r="H2434" s="757"/>
      <c r="I2434" s="757"/>
    </row>
    <row r="2435" spans="1:9" ht="15.75" customHeight="1">
      <c r="A2435" s="963">
        <v>92799</v>
      </c>
      <c r="B2435" s="963" t="s">
        <v>5413</v>
      </c>
      <c r="C2435" s="964" t="s">
        <v>1607</v>
      </c>
      <c r="D2435" s="965">
        <v>11.34</v>
      </c>
      <c r="E2435" s="757"/>
      <c r="F2435" s="757"/>
      <c r="G2435" s="757"/>
      <c r="H2435" s="757"/>
      <c r="I2435" s="757"/>
    </row>
    <row r="2436" spans="1:9" ht="15.75" customHeight="1">
      <c r="A2436" s="963">
        <v>92800</v>
      </c>
      <c r="B2436" s="963" t="s">
        <v>5414</v>
      </c>
      <c r="C2436" s="964" t="s">
        <v>1607</v>
      </c>
      <c r="D2436" s="965">
        <v>10.57</v>
      </c>
      <c r="E2436" s="757"/>
      <c r="F2436" s="757"/>
      <c r="G2436" s="757"/>
      <c r="H2436" s="757"/>
      <c r="I2436" s="757"/>
    </row>
    <row r="2437" spans="1:9" ht="15.75" customHeight="1">
      <c r="A2437" s="963">
        <v>92801</v>
      </c>
      <c r="B2437" s="963" t="s">
        <v>5415</v>
      </c>
      <c r="C2437" s="964" t="s">
        <v>1607</v>
      </c>
      <c r="D2437" s="965">
        <v>11.03</v>
      </c>
      <c r="E2437" s="757"/>
      <c r="F2437" s="757"/>
      <c r="G2437" s="757"/>
      <c r="H2437" s="757"/>
      <c r="I2437" s="757"/>
    </row>
    <row r="2438" spans="1:9" ht="15.75" customHeight="1">
      <c r="A2438" s="963">
        <v>92802</v>
      </c>
      <c r="B2438" s="963" t="s">
        <v>5416</v>
      </c>
      <c r="C2438" s="964" t="s">
        <v>1607</v>
      </c>
      <c r="D2438" s="965">
        <v>11.18</v>
      </c>
      <c r="E2438" s="757"/>
      <c r="F2438" s="757"/>
      <c r="G2438" s="757"/>
      <c r="H2438" s="757"/>
      <c r="I2438" s="757"/>
    </row>
    <row r="2439" spans="1:9" ht="15.75" customHeight="1">
      <c r="A2439" s="963">
        <v>92803</v>
      </c>
      <c r="B2439" s="963" t="s">
        <v>5417</v>
      </c>
      <c r="C2439" s="964" t="s">
        <v>1607</v>
      </c>
      <c r="D2439" s="965">
        <v>10.39</v>
      </c>
      <c r="E2439" s="757"/>
      <c r="F2439" s="757"/>
      <c r="G2439" s="757"/>
      <c r="H2439" s="757"/>
      <c r="I2439" s="757"/>
    </row>
    <row r="2440" spans="1:9" ht="15.75" customHeight="1">
      <c r="A2440" s="963">
        <v>92804</v>
      </c>
      <c r="B2440" s="963" t="s">
        <v>5418</v>
      </c>
      <c r="C2440" s="964" t="s">
        <v>1607</v>
      </c>
      <c r="D2440" s="965">
        <v>8.94</v>
      </c>
      <c r="E2440" s="757"/>
      <c r="F2440" s="757"/>
      <c r="G2440" s="757"/>
      <c r="H2440" s="757"/>
      <c r="I2440" s="757"/>
    </row>
    <row r="2441" spans="1:9" ht="15.75" customHeight="1">
      <c r="A2441" s="963">
        <v>92805</v>
      </c>
      <c r="B2441" s="963" t="s">
        <v>5419</v>
      </c>
      <c r="C2441" s="964" t="s">
        <v>1607</v>
      </c>
      <c r="D2441" s="965">
        <v>8.8800000000000008</v>
      </c>
      <c r="E2441" s="757"/>
      <c r="F2441" s="757"/>
      <c r="G2441" s="757"/>
      <c r="H2441" s="757"/>
      <c r="I2441" s="757"/>
    </row>
    <row r="2442" spans="1:9" ht="15.75" customHeight="1">
      <c r="A2442" s="963">
        <v>92806</v>
      </c>
      <c r="B2442" s="963" t="s">
        <v>5420</v>
      </c>
      <c r="C2442" s="964" t="s">
        <v>1607</v>
      </c>
      <c r="D2442" s="965">
        <v>10.49</v>
      </c>
      <c r="E2442" s="757"/>
      <c r="F2442" s="757"/>
      <c r="G2442" s="757"/>
      <c r="H2442" s="757"/>
      <c r="I2442" s="757"/>
    </row>
    <row r="2443" spans="1:9" ht="15.75" customHeight="1">
      <c r="A2443" s="963">
        <v>92875</v>
      </c>
      <c r="B2443" s="963" t="s">
        <v>5421</v>
      </c>
      <c r="C2443" s="964" t="s">
        <v>1607</v>
      </c>
      <c r="D2443" s="965">
        <v>10.34</v>
      </c>
      <c r="E2443" s="757"/>
      <c r="F2443" s="757"/>
      <c r="G2443" s="757"/>
      <c r="H2443" s="757"/>
      <c r="I2443" s="757"/>
    </row>
    <row r="2444" spans="1:9" ht="15.75" customHeight="1">
      <c r="A2444" s="963">
        <v>92876</v>
      </c>
      <c r="B2444" s="963" t="s">
        <v>5422</v>
      </c>
      <c r="C2444" s="964" t="s">
        <v>1607</v>
      </c>
      <c r="D2444" s="965">
        <v>10.27</v>
      </c>
      <c r="E2444" s="757"/>
      <c r="F2444" s="757"/>
      <c r="G2444" s="757"/>
      <c r="H2444" s="757"/>
      <c r="I2444" s="757"/>
    </row>
    <row r="2445" spans="1:9" ht="15.75" customHeight="1">
      <c r="A2445" s="963">
        <v>92877</v>
      </c>
      <c r="B2445" s="963" t="s">
        <v>5423</v>
      </c>
      <c r="C2445" s="964" t="s">
        <v>1607</v>
      </c>
      <c r="D2445" s="965">
        <v>11.22</v>
      </c>
      <c r="E2445" s="757"/>
      <c r="F2445" s="757"/>
      <c r="G2445" s="757"/>
      <c r="H2445" s="757"/>
      <c r="I2445" s="757"/>
    </row>
    <row r="2446" spans="1:9" ht="15.75" customHeight="1">
      <c r="A2446" s="963">
        <v>92878</v>
      </c>
      <c r="B2446" s="963" t="s">
        <v>5424</v>
      </c>
      <c r="C2446" s="964" t="s">
        <v>1607</v>
      </c>
      <c r="D2446" s="965">
        <v>11.1</v>
      </c>
      <c r="E2446" s="757"/>
      <c r="F2446" s="757"/>
      <c r="G2446" s="757"/>
      <c r="H2446" s="757"/>
      <c r="I2446" s="757"/>
    </row>
    <row r="2447" spans="1:9" ht="15.75" customHeight="1">
      <c r="A2447" s="963">
        <v>92879</v>
      </c>
      <c r="B2447" s="963" t="s">
        <v>5425</v>
      </c>
      <c r="C2447" s="964" t="s">
        <v>1607</v>
      </c>
      <c r="D2447" s="965">
        <v>11.03</v>
      </c>
      <c r="E2447" s="757"/>
      <c r="F2447" s="757"/>
      <c r="G2447" s="757"/>
      <c r="H2447" s="757"/>
      <c r="I2447" s="757"/>
    </row>
    <row r="2448" spans="1:9" ht="15.75" customHeight="1">
      <c r="A2448" s="963">
        <v>92880</v>
      </c>
      <c r="B2448" s="963" t="s">
        <v>5426</v>
      </c>
      <c r="C2448" s="964" t="s">
        <v>1607</v>
      </c>
      <c r="D2448" s="965">
        <v>11.29</v>
      </c>
      <c r="E2448" s="757"/>
      <c r="F2448" s="757"/>
      <c r="G2448" s="757"/>
      <c r="H2448" s="757"/>
      <c r="I2448" s="757"/>
    </row>
    <row r="2449" spans="1:9" ht="15.75" customHeight="1">
      <c r="A2449" s="963">
        <v>92881</v>
      </c>
      <c r="B2449" s="963" t="s">
        <v>5427</v>
      </c>
      <c r="C2449" s="964" t="s">
        <v>1607</v>
      </c>
      <c r="D2449" s="965">
        <v>11.28</v>
      </c>
      <c r="E2449" s="757"/>
      <c r="F2449" s="757"/>
      <c r="G2449" s="757"/>
      <c r="H2449" s="757"/>
      <c r="I2449" s="757"/>
    </row>
    <row r="2450" spans="1:9" ht="15.75" customHeight="1">
      <c r="A2450" s="963">
        <v>92882</v>
      </c>
      <c r="B2450" s="963" t="s">
        <v>5428</v>
      </c>
      <c r="C2450" s="964" t="s">
        <v>1607</v>
      </c>
      <c r="D2450" s="965">
        <v>13.33</v>
      </c>
      <c r="E2450" s="757"/>
      <c r="F2450" s="757"/>
      <c r="G2450" s="757"/>
      <c r="H2450" s="757"/>
      <c r="I2450" s="757"/>
    </row>
    <row r="2451" spans="1:9" ht="15.75" customHeight="1">
      <c r="A2451" s="963">
        <v>92883</v>
      </c>
      <c r="B2451" s="963" t="s">
        <v>5429</v>
      </c>
      <c r="C2451" s="964" t="s">
        <v>1607</v>
      </c>
      <c r="D2451" s="965">
        <v>12.69</v>
      </c>
      <c r="E2451" s="757"/>
      <c r="F2451" s="757"/>
      <c r="G2451" s="757"/>
      <c r="H2451" s="757"/>
      <c r="I2451" s="757"/>
    </row>
    <row r="2452" spans="1:9" ht="15.75" customHeight="1">
      <c r="A2452" s="963">
        <v>92884</v>
      </c>
      <c r="B2452" s="963" t="s">
        <v>5430</v>
      </c>
      <c r="C2452" s="964" t="s">
        <v>1607</v>
      </c>
      <c r="D2452" s="965">
        <v>13.21</v>
      </c>
      <c r="E2452" s="757"/>
      <c r="F2452" s="757"/>
      <c r="G2452" s="757"/>
      <c r="H2452" s="757"/>
      <c r="I2452" s="757"/>
    </row>
    <row r="2453" spans="1:9" ht="15.75" customHeight="1">
      <c r="A2453" s="963">
        <v>92885</v>
      </c>
      <c r="B2453" s="963" t="s">
        <v>5431</v>
      </c>
      <c r="C2453" s="964" t="s">
        <v>1607</v>
      </c>
      <c r="D2453" s="965">
        <v>12.74</v>
      </c>
      <c r="E2453" s="757"/>
      <c r="F2453" s="757"/>
      <c r="G2453" s="757"/>
      <c r="H2453" s="757"/>
      <c r="I2453" s="757"/>
    </row>
    <row r="2454" spans="1:9" ht="15.75" customHeight="1">
      <c r="A2454" s="963">
        <v>92886</v>
      </c>
      <c r="B2454" s="963" t="s">
        <v>5432</v>
      </c>
      <c r="C2454" s="964" t="s">
        <v>1607</v>
      </c>
      <c r="D2454" s="965">
        <v>12.36</v>
      </c>
      <c r="E2454" s="757"/>
      <c r="F2454" s="757"/>
      <c r="G2454" s="757"/>
      <c r="H2454" s="757"/>
      <c r="I2454" s="757"/>
    </row>
    <row r="2455" spans="1:9" ht="15.75" customHeight="1">
      <c r="A2455" s="963">
        <v>92887</v>
      </c>
      <c r="B2455" s="963" t="s">
        <v>5433</v>
      </c>
      <c r="C2455" s="964" t="s">
        <v>1607</v>
      </c>
      <c r="D2455" s="965">
        <v>12.41</v>
      </c>
      <c r="E2455" s="757"/>
      <c r="F2455" s="757"/>
      <c r="G2455" s="757"/>
      <c r="H2455" s="757"/>
      <c r="I2455" s="757"/>
    </row>
    <row r="2456" spans="1:9" ht="15.75" customHeight="1">
      <c r="A2456" s="963">
        <v>92888</v>
      </c>
      <c r="B2456" s="963" t="s">
        <v>5434</v>
      </c>
      <c r="C2456" s="964" t="s">
        <v>1607</v>
      </c>
      <c r="D2456" s="965">
        <v>12.22</v>
      </c>
      <c r="E2456" s="757"/>
      <c r="F2456" s="757"/>
      <c r="G2456" s="757"/>
      <c r="H2456" s="757"/>
      <c r="I2456" s="757"/>
    </row>
    <row r="2457" spans="1:9" ht="15.75" customHeight="1">
      <c r="A2457" s="963">
        <v>92915</v>
      </c>
      <c r="B2457" s="963" t="s">
        <v>5435</v>
      </c>
      <c r="C2457" s="964" t="s">
        <v>1607</v>
      </c>
      <c r="D2457" s="965">
        <v>15.77</v>
      </c>
      <c r="E2457" s="757"/>
      <c r="F2457" s="757"/>
      <c r="G2457" s="757"/>
      <c r="H2457" s="757"/>
      <c r="I2457" s="757"/>
    </row>
    <row r="2458" spans="1:9" ht="15.75" customHeight="1">
      <c r="A2458" s="963">
        <v>92916</v>
      </c>
      <c r="B2458" s="963" t="s">
        <v>5436</v>
      </c>
      <c r="C2458" s="964" t="s">
        <v>1607</v>
      </c>
      <c r="D2458" s="965">
        <v>15.07</v>
      </c>
      <c r="E2458" s="757"/>
      <c r="F2458" s="757"/>
      <c r="G2458" s="757"/>
      <c r="H2458" s="757"/>
      <c r="I2458" s="757"/>
    </row>
    <row r="2459" spans="1:9" ht="15.75" customHeight="1">
      <c r="A2459" s="963">
        <v>92917</v>
      </c>
      <c r="B2459" s="963" t="s">
        <v>5437</v>
      </c>
      <c r="C2459" s="964" t="s">
        <v>1607</v>
      </c>
      <c r="D2459" s="965">
        <v>14.27</v>
      </c>
      <c r="E2459" s="757"/>
      <c r="F2459" s="757"/>
      <c r="G2459" s="757"/>
      <c r="H2459" s="757"/>
      <c r="I2459" s="757"/>
    </row>
    <row r="2460" spans="1:9" ht="15.75" customHeight="1">
      <c r="A2460" s="963">
        <v>92919</v>
      </c>
      <c r="B2460" s="963" t="s">
        <v>5438</v>
      </c>
      <c r="C2460" s="964" t="s">
        <v>1607</v>
      </c>
      <c r="D2460" s="965">
        <v>12.76</v>
      </c>
      <c r="E2460" s="757"/>
      <c r="F2460" s="757"/>
      <c r="G2460" s="757"/>
      <c r="H2460" s="757"/>
      <c r="I2460" s="757"/>
    </row>
    <row r="2461" spans="1:9" ht="15.75" customHeight="1">
      <c r="A2461" s="963">
        <v>92921</v>
      </c>
      <c r="B2461" s="963" t="s">
        <v>5439</v>
      </c>
      <c r="C2461" s="964" t="s">
        <v>1607</v>
      </c>
      <c r="D2461" s="965">
        <v>10.75</v>
      </c>
      <c r="E2461" s="757"/>
      <c r="F2461" s="757"/>
      <c r="G2461" s="757"/>
      <c r="H2461" s="757"/>
      <c r="I2461" s="757"/>
    </row>
    <row r="2462" spans="1:9" ht="15.75" customHeight="1">
      <c r="A2462" s="963">
        <v>92922</v>
      </c>
      <c r="B2462" s="963" t="s">
        <v>5440</v>
      </c>
      <c r="C2462" s="964" t="s">
        <v>1607</v>
      </c>
      <c r="D2462" s="965">
        <v>10.4</v>
      </c>
      <c r="E2462" s="757"/>
      <c r="F2462" s="757"/>
      <c r="G2462" s="757"/>
      <c r="H2462" s="757"/>
      <c r="I2462" s="757"/>
    </row>
    <row r="2463" spans="1:9" ht="15.75" customHeight="1">
      <c r="A2463" s="963">
        <v>92923</v>
      </c>
      <c r="B2463" s="963" t="s">
        <v>5441</v>
      </c>
      <c r="C2463" s="964" t="s">
        <v>1607</v>
      </c>
      <c r="D2463" s="965">
        <v>11.83</v>
      </c>
      <c r="E2463" s="757"/>
      <c r="F2463" s="757"/>
      <c r="G2463" s="757"/>
      <c r="H2463" s="757"/>
      <c r="I2463" s="757"/>
    </row>
    <row r="2464" spans="1:9" ht="15.75" customHeight="1">
      <c r="A2464" s="963">
        <v>92924</v>
      </c>
      <c r="B2464" s="963" t="s">
        <v>5442</v>
      </c>
      <c r="C2464" s="964" t="s">
        <v>1607</v>
      </c>
      <c r="D2464" s="965">
        <v>11.69</v>
      </c>
      <c r="E2464" s="757"/>
      <c r="F2464" s="757"/>
      <c r="G2464" s="757"/>
      <c r="H2464" s="757"/>
      <c r="I2464" s="757"/>
    </row>
    <row r="2465" spans="1:9" ht="15.75" customHeight="1">
      <c r="A2465" s="963">
        <v>95448</v>
      </c>
      <c r="B2465" s="963" t="s">
        <v>5443</v>
      </c>
      <c r="C2465" s="964" t="s">
        <v>1607</v>
      </c>
      <c r="D2465" s="965">
        <v>11.52</v>
      </c>
      <c r="E2465" s="757"/>
      <c r="F2465" s="757"/>
      <c r="G2465" s="757"/>
      <c r="H2465" s="757"/>
      <c r="I2465" s="757"/>
    </row>
    <row r="2466" spans="1:9" ht="15.75" customHeight="1">
      <c r="A2466" s="963">
        <v>95576</v>
      </c>
      <c r="B2466" s="963" t="s">
        <v>5444</v>
      </c>
      <c r="C2466" s="964" t="s">
        <v>1607</v>
      </c>
      <c r="D2466" s="965">
        <v>13.36</v>
      </c>
      <c r="E2466" s="757"/>
      <c r="F2466" s="757"/>
      <c r="G2466" s="757"/>
      <c r="H2466" s="757"/>
      <c r="I2466" s="757"/>
    </row>
    <row r="2467" spans="1:9" ht="15.75" customHeight="1">
      <c r="A2467" s="963">
        <v>95577</v>
      </c>
      <c r="B2467" s="963" t="s">
        <v>5445</v>
      </c>
      <c r="C2467" s="964" t="s">
        <v>1607</v>
      </c>
      <c r="D2467" s="965">
        <v>11.77</v>
      </c>
      <c r="E2467" s="757"/>
      <c r="F2467" s="757"/>
      <c r="G2467" s="757"/>
      <c r="H2467" s="757"/>
      <c r="I2467" s="757"/>
    </row>
    <row r="2468" spans="1:9" ht="15.75" customHeight="1">
      <c r="A2468" s="963">
        <v>95578</v>
      </c>
      <c r="B2468" s="963" t="s">
        <v>5446</v>
      </c>
      <c r="C2468" s="964" t="s">
        <v>1607</v>
      </c>
      <c r="D2468" s="965">
        <v>9.98</v>
      </c>
      <c r="E2468" s="757"/>
      <c r="F2468" s="757"/>
      <c r="G2468" s="757"/>
      <c r="H2468" s="757"/>
      <c r="I2468" s="757"/>
    </row>
    <row r="2469" spans="1:9" ht="15.75" customHeight="1">
      <c r="A2469" s="963">
        <v>95579</v>
      </c>
      <c r="B2469" s="963" t="s">
        <v>5447</v>
      </c>
      <c r="C2469" s="964" t="s">
        <v>1607</v>
      </c>
      <c r="D2469" s="965">
        <v>9.74</v>
      </c>
      <c r="E2469" s="757"/>
      <c r="F2469" s="757"/>
      <c r="G2469" s="757"/>
      <c r="H2469" s="757"/>
      <c r="I2469" s="757"/>
    </row>
    <row r="2470" spans="1:9" ht="15.75" customHeight="1">
      <c r="A2470" s="963">
        <v>95580</v>
      </c>
      <c r="B2470" s="963" t="s">
        <v>5448</v>
      </c>
      <c r="C2470" s="964" t="s">
        <v>1607</v>
      </c>
      <c r="D2470" s="965">
        <v>11.28</v>
      </c>
      <c r="E2470" s="757"/>
      <c r="F2470" s="757"/>
      <c r="G2470" s="757"/>
      <c r="H2470" s="757"/>
      <c r="I2470" s="757"/>
    </row>
    <row r="2471" spans="1:9" ht="15.75" customHeight="1">
      <c r="A2471" s="963">
        <v>95581</v>
      </c>
      <c r="B2471" s="963" t="s">
        <v>5449</v>
      </c>
      <c r="C2471" s="964" t="s">
        <v>1607</v>
      </c>
      <c r="D2471" s="965">
        <v>11.25</v>
      </c>
      <c r="E2471" s="757"/>
      <c r="F2471" s="757"/>
      <c r="G2471" s="757"/>
      <c r="H2471" s="757"/>
      <c r="I2471" s="757"/>
    </row>
    <row r="2472" spans="1:9" ht="15.75" customHeight="1">
      <c r="A2472" s="963">
        <v>95582</v>
      </c>
      <c r="B2472" s="963" t="s">
        <v>5450</v>
      </c>
      <c r="C2472" s="964" t="s">
        <v>1607</v>
      </c>
      <c r="D2472" s="965">
        <v>12.27</v>
      </c>
      <c r="E2472" s="757"/>
      <c r="F2472" s="757"/>
      <c r="G2472" s="757"/>
      <c r="H2472" s="757"/>
      <c r="I2472" s="757"/>
    </row>
    <row r="2473" spans="1:9" ht="15.75" customHeight="1">
      <c r="A2473" s="963">
        <v>95583</v>
      </c>
      <c r="B2473" s="963" t="s">
        <v>5451</v>
      </c>
      <c r="C2473" s="964" t="s">
        <v>1607</v>
      </c>
      <c r="D2473" s="965">
        <v>15.11</v>
      </c>
      <c r="E2473" s="757"/>
      <c r="F2473" s="757"/>
      <c r="G2473" s="757"/>
      <c r="H2473" s="757"/>
      <c r="I2473" s="757"/>
    </row>
    <row r="2474" spans="1:9" ht="15.75" customHeight="1">
      <c r="A2474" s="963">
        <v>95584</v>
      </c>
      <c r="B2474" s="963" t="s">
        <v>5452</v>
      </c>
      <c r="C2474" s="964" t="s">
        <v>1607</v>
      </c>
      <c r="D2474" s="965">
        <v>14.15</v>
      </c>
      <c r="E2474" s="757"/>
      <c r="F2474" s="757"/>
      <c r="G2474" s="757"/>
      <c r="H2474" s="757"/>
      <c r="I2474" s="757"/>
    </row>
    <row r="2475" spans="1:9" ht="15.75" customHeight="1">
      <c r="A2475" s="963">
        <v>95592</v>
      </c>
      <c r="B2475" s="963" t="s">
        <v>5453</v>
      </c>
      <c r="C2475" s="964" t="s">
        <v>1607</v>
      </c>
      <c r="D2475" s="965">
        <v>15.11</v>
      </c>
      <c r="E2475" s="757"/>
      <c r="F2475" s="757"/>
      <c r="G2475" s="757"/>
      <c r="H2475" s="757"/>
      <c r="I2475" s="757"/>
    </row>
    <row r="2476" spans="1:9" ht="15.75" customHeight="1">
      <c r="A2476" s="963">
        <v>95593</v>
      </c>
      <c r="B2476" s="963" t="s">
        <v>5454</v>
      </c>
      <c r="C2476" s="964" t="s">
        <v>1607</v>
      </c>
      <c r="D2476" s="965">
        <v>14.15</v>
      </c>
      <c r="E2476" s="757"/>
      <c r="F2476" s="757"/>
      <c r="G2476" s="757"/>
      <c r="H2476" s="757"/>
      <c r="I2476" s="757"/>
    </row>
    <row r="2477" spans="1:9" ht="15.75" customHeight="1">
      <c r="A2477" s="963">
        <v>95943</v>
      </c>
      <c r="B2477" s="963" t="s">
        <v>5455</v>
      </c>
      <c r="C2477" s="964" t="s">
        <v>1607</v>
      </c>
      <c r="D2477" s="965">
        <v>19.47</v>
      </c>
      <c r="E2477" s="757"/>
      <c r="F2477" s="757"/>
      <c r="G2477" s="757"/>
      <c r="H2477" s="757"/>
      <c r="I2477" s="757"/>
    </row>
    <row r="2478" spans="1:9" ht="15.75" customHeight="1">
      <c r="A2478" s="963">
        <v>95944</v>
      </c>
      <c r="B2478" s="963" t="s">
        <v>5456</v>
      </c>
      <c r="C2478" s="964" t="s">
        <v>1607</v>
      </c>
      <c r="D2478" s="965">
        <v>18.39</v>
      </c>
      <c r="E2478" s="757"/>
      <c r="F2478" s="757"/>
      <c r="G2478" s="757"/>
      <c r="H2478" s="757"/>
      <c r="I2478" s="757"/>
    </row>
    <row r="2479" spans="1:9" ht="15.75" customHeight="1">
      <c r="A2479" s="963">
        <v>95945</v>
      </c>
      <c r="B2479" s="963" t="s">
        <v>5457</v>
      </c>
      <c r="C2479" s="964" t="s">
        <v>1607</v>
      </c>
      <c r="D2479" s="965">
        <v>15.84</v>
      </c>
      <c r="E2479" s="757"/>
      <c r="F2479" s="757"/>
      <c r="G2479" s="757"/>
      <c r="H2479" s="757"/>
      <c r="I2479" s="757"/>
    </row>
    <row r="2480" spans="1:9" ht="15.75" customHeight="1">
      <c r="A2480" s="963">
        <v>95946</v>
      </c>
      <c r="B2480" s="963" t="s">
        <v>5458</v>
      </c>
      <c r="C2480" s="964" t="s">
        <v>1607</v>
      </c>
      <c r="D2480" s="965">
        <v>13.25</v>
      </c>
      <c r="E2480" s="757"/>
      <c r="F2480" s="757"/>
      <c r="G2480" s="757"/>
      <c r="H2480" s="757"/>
      <c r="I2480" s="757"/>
    </row>
    <row r="2481" spans="1:9" ht="15.75" customHeight="1">
      <c r="A2481" s="963">
        <v>95947</v>
      </c>
      <c r="B2481" s="963" t="s">
        <v>5459</v>
      </c>
      <c r="C2481" s="964" t="s">
        <v>1607</v>
      </c>
      <c r="D2481" s="965">
        <v>10.64</v>
      </c>
      <c r="E2481" s="757"/>
      <c r="F2481" s="757"/>
      <c r="G2481" s="757"/>
      <c r="H2481" s="757"/>
      <c r="I2481" s="757"/>
    </row>
    <row r="2482" spans="1:9" ht="15.75" customHeight="1">
      <c r="A2482" s="963">
        <v>95948</v>
      </c>
      <c r="B2482" s="963" t="s">
        <v>5460</v>
      </c>
      <c r="C2482" s="964" t="s">
        <v>1607</v>
      </c>
      <c r="D2482" s="965">
        <v>9.7799999999999994</v>
      </c>
      <c r="E2482" s="757"/>
      <c r="F2482" s="757"/>
      <c r="G2482" s="757"/>
      <c r="H2482" s="757"/>
      <c r="I2482" s="757"/>
    </row>
    <row r="2483" spans="1:9" ht="15.75" customHeight="1">
      <c r="A2483" s="963">
        <v>96544</v>
      </c>
      <c r="B2483" s="963" t="s">
        <v>5461</v>
      </c>
      <c r="C2483" s="964" t="s">
        <v>1607</v>
      </c>
      <c r="D2483" s="965">
        <v>15.68</v>
      </c>
      <c r="E2483" s="757"/>
      <c r="F2483" s="757"/>
      <c r="G2483" s="757"/>
      <c r="H2483" s="757"/>
      <c r="I2483" s="757"/>
    </row>
    <row r="2484" spans="1:9" ht="15.75" customHeight="1">
      <c r="A2484" s="963">
        <v>96545</v>
      </c>
      <c r="B2484" s="963" t="s">
        <v>5462</v>
      </c>
      <c r="C2484" s="964" t="s">
        <v>1607</v>
      </c>
      <c r="D2484" s="965">
        <v>14.86</v>
      </c>
      <c r="E2484" s="757"/>
      <c r="F2484" s="757"/>
      <c r="G2484" s="757"/>
      <c r="H2484" s="757"/>
      <c r="I2484" s="757"/>
    </row>
    <row r="2485" spans="1:9" ht="15.75" customHeight="1">
      <c r="A2485" s="963">
        <v>96546</v>
      </c>
      <c r="B2485" s="963" t="s">
        <v>5463</v>
      </c>
      <c r="C2485" s="964" t="s">
        <v>1607</v>
      </c>
      <c r="D2485" s="965">
        <v>13.37</v>
      </c>
      <c r="E2485" s="757"/>
      <c r="F2485" s="757"/>
      <c r="G2485" s="757"/>
      <c r="H2485" s="757"/>
      <c r="I2485" s="757"/>
    </row>
    <row r="2486" spans="1:9" ht="15.75" customHeight="1">
      <c r="A2486" s="963">
        <v>96547</v>
      </c>
      <c r="B2486" s="963" t="s">
        <v>5464</v>
      </c>
      <c r="C2486" s="964" t="s">
        <v>1607</v>
      </c>
      <c r="D2486" s="965">
        <v>11.37</v>
      </c>
      <c r="E2486" s="757"/>
      <c r="F2486" s="757"/>
      <c r="G2486" s="757"/>
      <c r="H2486" s="757"/>
      <c r="I2486" s="757"/>
    </row>
    <row r="2487" spans="1:9" ht="15.75" customHeight="1">
      <c r="A2487" s="963">
        <v>96548</v>
      </c>
      <c r="B2487" s="963" t="s">
        <v>5465</v>
      </c>
      <c r="C2487" s="964" t="s">
        <v>1607</v>
      </c>
      <c r="D2487" s="965">
        <v>10.84</v>
      </c>
      <c r="E2487" s="757"/>
      <c r="F2487" s="757"/>
      <c r="G2487" s="757"/>
      <c r="H2487" s="757"/>
      <c r="I2487" s="757"/>
    </row>
    <row r="2488" spans="1:9" ht="15.75" customHeight="1">
      <c r="A2488" s="963">
        <v>96549</v>
      </c>
      <c r="B2488" s="963" t="s">
        <v>5466</v>
      </c>
      <c r="C2488" s="964" t="s">
        <v>1607</v>
      </c>
      <c r="D2488" s="965">
        <v>12.12</v>
      </c>
      <c r="E2488" s="757"/>
      <c r="F2488" s="757"/>
      <c r="G2488" s="757"/>
      <c r="H2488" s="757"/>
      <c r="I2488" s="757"/>
    </row>
    <row r="2489" spans="1:9" ht="15.75" customHeight="1">
      <c r="A2489" s="963">
        <v>96550</v>
      </c>
      <c r="B2489" s="963" t="s">
        <v>5467</v>
      </c>
      <c r="C2489" s="964" t="s">
        <v>1607</v>
      </c>
      <c r="D2489" s="965">
        <v>11.87</v>
      </c>
      <c r="E2489" s="757"/>
      <c r="F2489" s="757"/>
      <c r="G2489" s="757"/>
      <c r="H2489" s="757"/>
      <c r="I2489" s="757"/>
    </row>
    <row r="2490" spans="1:9" ht="15.75" customHeight="1">
      <c r="A2490" s="963">
        <v>100064</v>
      </c>
      <c r="B2490" s="963" t="s">
        <v>5468</v>
      </c>
      <c r="C2490" s="964" t="s">
        <v>1607</v>
      </c>
      <c r="D2490" s="965">
        <v>11.24</v>
      </c>
      <c r="E2490" s="757"/>
      <c r="F2490" s="757"/>
      <c r="G2490" s="757"/>
      <c r="H2490" s="757"/>
      <c r="I2490" s="757"/>
    </row>
    <row r="2491" spans="1:9" ht="15.75" customHeight="1">
      <c r="A2491" s="963">
        <v>100066</v>
      </c>
      <c r="B2491" s="963" t="s">
        <v>5469</v>
      </c>
      <c r="C2491" s="964" t="s">
        <v>1607</v>
      </c>
      <c r="D2491" s="965">
        <v>11.2</v>
      </c>
      <c r="E2491" s="757"/>
      <c r="F2491" s="757"/>
      <c r="G2491" s="757"/>
      <c r="H2491" s="757"/>
      <c r="I2491" s="757"/>
    </row>
    <row r="2492" spans="1:9" ht="15.75" customHeight="1">
      <c r="A2492" s="963">
        <v>100067</v>
      </c>
      <c r="B2492" s="963" t="s">
        <v>5470</v>
      </c>
      <c r="C2492" s="964" t="s">
        <v>1607</v>
      </c>
      <c r="D2492" s="965">
        <v>12.32</v>
      </c>
      <c r="E2492" s="757"/>
      <c r="F2492" s="757"/>
      <c r="G2492" s="757"/>
      <c r="H2492" s="757"/>
      <c r="I2492" s="757"/>
    </row>
    <row r="2493" spans="1:9" ht="15.75" customHeight="1">
      <c r="A2493" s="963">
        <v>100068</v>
      </c>
      <c r="B2493" s="963" t="s">
        <v>5471</v>
      </c>
      <c r="C2493" s="964" t="s">
        <v>1607</v>
      </c>
      <c r="D2493" s="965">
        <v>9.98</v>
      </c>
      <c r="E2493" s="757"/>
      <c r="F2493" s="757"/>
      <c r="G2493" s="757"/>
      <c r="H2493" s="757"/>
      <c r="I2493" s="757"/>
    </row>
    <row r="2494" spans="1:9" ht="15.75" customHeight="1">
      <c r="A2494" s="963">
        <v>102920</v>
      </c>
      <c r="B2494" s="963" t="s">
        <v>5472</v>
      </c>
      <c r="C2494" s="964" t="s">
        <v>1607</v>
      </c>
      <c r="D2494" s="965">
        <v>8.89</v>
      </c>
      <c r="E2494" s="757"/>
      <c r="F2494" s="757"/>
      <c r="G2494" s="757"/>
      <c r="H2494" s="757"/>
      <c r="I2494" s="757"/>
    </row>
    <row r="2495" spans="1:9" ht="15.75" customHeight="1">
      <c r="A2495" s="963">
        <v>102921</v>
      </c>
      <c r="B2495" s="963" t="s">
        <v>5473</v>
      </c>
      <c r="C2495" s="964" t="s">
        <v>1607</v>
      </c>
      <c r="D2495" s="965">
        <v>8.67</v>
      </c>
      <c r="E2495" s="757"/>
      <c r="F2495" s="757"/>
      <c r="G2495" s="757"/>
      <c r="H2495" s="757"/>
      <c r="I2495" s="757"/>
    </row>
    <row r="2496" spans="1:9" ht="15.75" customHeight="1">
      <c r="A2496" s="963">
        <v>102922</v>
      </c>
      <c r="B2496" s="963" t="s">
        <v>5474</v>
      </c>
      <c r="C2496" s="964" t="s">
        <v>1607</v>
      </c>
      <c r="D2496" s="965">
        <v>9.2899999999999991</v>
      </c>
      <c r="E2496" s="757"/>
      <c r="F2496" s="757"/>
      <c r="G2496" s="757"/>
      <c r="H2496" s="757"/>
      <c r="I2496" s="757"/>
    </row>
    <row r="2497" spans="1:9" ht="15.75" customHeight="1">
      <c r="A2497" s="963">
        <v>102923</v>
      </c>
      <c r="B2497" s="963" t="s">
        <v>5475</v>
      </c>
      <c r="C2497" s="964" t="s">
        <v>1607</v>
      </c>
      <c r="D2497" s="965">
        <v>8.52</v>
      </c>
      <c r="E2497" s="757"/>
      <c r="F2497" s="757"/>
      <c r="G2497" s="757"/>
      <c r="H2497" s="757"/>
      <c r="I2497" s="757"/>
    </row>
    <row r="2498" spans="1:9" ht="15.75" customHeight="1">
      <c r="A2498" s="963">
        <v>103088</v>
      </c>
      <c r="B2498" s="963" t="s">
        <v>5476</v>
      </c>
      <c r="C2498" s="964" t="s">
        <v>1607</v>
      </c>
      <c r="D2498" s="965">
        <v>10.130000000000001</v>
      </c>
      <c r="E2498" s="757"/>
      <c r="F2498" s="757"/>
      <c r="G2498" s="757"/>
      <c r="H2498" s="757"/>
      <c r="I2498" s="757"/>
    </row>
    <row r="2499" spans="1:9" ht="15.75" customHeight="1">
      <c r="A2499" s="963">
        <v>104104</v>
      </c>
      <c r="B2499" s="963" t="s">
        <v>5477</v>
      </c>
      <c r="C2499" s="964" t="s">
        <v>1607</v>
      </c>
      <c r="D2499" s="965">
        <v>12.44</v>
      </c>
      <c r="E2499" s="757"/>
      <c r="F2499" s="757"/>
      <c r="G2499" s="757"/>
      <c r="H2499" s="757"/>
      <c r="I2499" s="757"/>
    </row>
    <row r="2500" spans="1:9" ht="15.75" customHeight="1">
      <c r="A2500" s="963">
        <v>104105</v>
      </c>
      <c r="B2500" s="963" t="s">
        <v>5478</v>
      </c>
      <c r="C2500" s="964" t="s">
        <v>1607</v>
      </c>
      <c r="D2500" s="965">
        <v>12.44</v>
      </c>
      <c r="E2500" s="757"/>
      <c r="F2500" s="757"/>
      <c r="G2500" s="757"/>
      <c r="H2500" s="757"/>
      <c r="I2500" s="757"/>
    </row>
    <row r="2501" spans="1:9" ht="15.75" customHeight="1">
      <c r="A2501" s="963">
        <v>104106</v>
      </c>
      <c r="B2501" s="963" t="s">
        <v>5479</v>
      </c>
      <c r="C2501" s="964" t="s">
        <v>1607</v>
      </c>
      <c r="D2501" s="965">
        <v>10.87</v>
      </c>
      <c r="E2501" s="757"/>
      <c r="F2501" s="757"/>
      <c r="G2501" s="757"/>
      <c r="H2501" s="757"/>
      <c r="I2501" s="757"/>
    </row>
    <row r="2502" spans="1:9" ht="15.75" customHeight="1">
      <c r="A2502" s="963">
        <v>104107</v>
      </c>
      <c r="B2502" s="963" t="s">
        <v>5480</v>
      </c>
      <c r="C2502" s="964" t="s">
        <v>1607</v>
      </c>
      <c r="D2502" s="965">
        <v>11.36</v>
      </c>
      <c r="E2502" s="757"/>
      <c r="F2502" s="757"/>
      <c r="G2502" s="757"/>
      <c r="H2502" s="757"/>
      <c r="I2502" s="757"/>
    </row>
    <row r="2503" spans="1:9" ht="15.75" customHeight="1">
      <c r="A2503" s="963">
        <v>104108</v>
      </c>
      <c r="B2503" s="963" t="s">
        <v>5481</v>
      </c>
      <c r="C2503" s="964" t="s">
        <v>1607</v>
      </c>
      <c r="D2503" s="965">
        <v>13.31</v>
      </c>
      <c r="E2503" s="757"/>
      <c r="F2503" s="757"/>
      <c r="G2503" s="757"/>
      <c r="H2503" s="757"/>
      <c r="I2503" s="757"/>
    </row>
    <row r="2504" spans="1:9" ht="15.75" customHeight="1">
      <c r="A2504" s="963">
        <v>104109</v>
      </c>
      <c r="B2504" s="963" t="s">
        <v>5482</v>
      </c>
      <c r="C2504" s="964" t="s">
        <v>1607</v>
      </c>
      <c r="D2504" s="965">
        <v>15.6</v>
      </c>
      <c r="E2504" s="757"/>
      <c r="F2504" s="757"/>
      <c r="G2504" s="757"/>
      <c r="H2504" s="757"/>
      <c r="I2504" s="757"/>
    </row>
    <row r="2505" spans="1:9" ht="15.75" customHeight="1">
      <c r="A2505" s="963">
        <v>104110</v>
      </c>
      <c r="B2505" s="963" t="s">
        <v>5483</v>
      </c>
      <c r="C2505" s="964" t="s">
        <v>1607</v>
      </c>
      <c r="D2505" s="965">
        <v>16.95</v>
      </c>
      <c r="E2505" s="757"/>
      <c r="F2505" s="757"/>
      <c r="G2505" s="757"/>
      <c r="H2505" s="757"/>
      <c r="I2505" s="757"/>
    </row>
    <row r="2506" spans="1:9" ht="15.75" customHeight="1">
      <c r="A2506" s="963">
        <v>104111</v>
      </c>
      <c r="B2506" s="963" t="s">
        <v>5484</v>
      </c>
      <c r="C2506" s="964" t="s">
        <v>1607</v>
      </c>
      <c r="D2506" s="965">
        <v>18.3</v>
      </c>
      <c r="E2506" s="757"/>
      <c r="F2506" s="757"/>
      <c r="G2506" s="757"/>
      <c r="H2506" s="757"/>
      <c r="I2506" s="757"/>
    </row>
    <row r="2507" spans="1:9" ht="15.75" customHeight="1">
      <c r="A2507" s="963">
        <v>89993</v>
      </c>
      <c r="B2507" s="963" t="s">
        <v>5485</v>
      </c>
      <c r="C2507" s="964" t="s">
        <v>964</v>
      </c>
      <c r="D2507" s="965">
        <v>876.52</v>
      </c>
      <c r="E2507" s="757"/>
      <c r="F2507" s="757"/>
      <c r="G2507" s="757"/>
      <c r="H2507" s="757"/>
      <c r="I2507" s="757"/>
    </row>
    <row r="2508" spans="1:9" ht="15.75" customHeight="1">
      <c r="A2508" s="963">
        <v>89994</v>
      </c>
      <c r="B2508" s="963" t="s">
        <v>5486</v>
      </c>
      <c r="C2508" s="964" t="s">
        <v>964</v>
      </c>
      <c r="D2508" s="965">
        <v>774.06</v>
      </c>
      <c r="E2508" s="757"/>
      <c r="F2508" s="757"/>
      <c r="G2508" s="757"/>
      <c r="H2508" s="757"/>
      <c r="I2508" s="757"/>
    </row>
    <row r="2509" spans="1:9" ht="15.75" customHeight="1">
      <c r="A2509" s="963">
        <v>89995</v>
      </c>
      <c r="B2509" s="963" t="s">
        <v>5487</v>
      </c>
      <c r="C2509" s="964" t="s">
        <v>964</v>
      </c>
      <c r="D2509" s="965">
        <v>850.31</v>
      </c>
      <c r="E2509" s="757"/>
      <c r="F2509" s="757"/>
      <c r="G2509" s="757"/>
      <c r="H2509" s="757"/>
      <c r="I2509" s="757"/>
    </row>
    <row r="2510" spans="1:9" ht="15.75" customHeight="1">
      <c r="A2510" s="963">
        <v>90278</v>
      </c>
      <c r="B2510" s="963" t="s">
        <v>5488</v>
      </c>
      <c r="C2510" s="964" t="s">
        <v>964</v>
      </c>
      <c r="D2510" s="965">
        <v>477.62</v>
      </c>
      <c r="E2510" s="757"/>
      <c r="F2510" s="757"/>
      <c r="G2510" s="757"/>
      <c r="H2510" s="757"/>
      <c r="I2510" s="757"/>
    </row>
    <row r="2511" spans="1:9" ht="15.75" customHeight="1">
      <c r="A2511" s="963">
        <v>90279</v>
      </c>
      <c r="B2511" s="963" t="s">
        <v>5489</v>
      </c>
      <c r="C2511" s="964" t="s">
        <v>964</v>
      </c>
      <c r="D2511" s="965">
        <v>523.79999999999995</v>
      </c>
      <c r="E2511" s="757"/>
      <c r="F2511" s="757"/>
      <c r="G2511" s="757"/>
      <c r="H2511" s="757"/>
      <c r="I2511" s="757"/>
    </row>
    <row r="2512" spans="1:9" ht="15.75" customHeight="1">
      <c r="A2512" s="963">
        <v>90280</v>
      </c>
      <c r="B2512" s="963" t="s">
        <v>5490</v>
      </c>
      <c r="C2512" s="964" t="s">
        <v>964</v>
      </c>
      <c r="D2512" s="965">
        <v>579.74</v>
      </c>
      <c r="E2512" s="757"/>
      <c r="F2512" s="757"/>
      <c r="G2512" s="757"/>
      <c r="H2512" s="757"/>
      <c r="I2512" s="757"/>
    </row>
    <row r="2513" spans="1:9" ht="15.75" customHeight="1">
      <c r="A2513" s="963">
        <v>90281</v>
      </c>
      <c r="B2513" s="963" t="s">
        <v>5491</v>
      </c>
      <c r="C2513" s="964" t="s">
        <v>964</v>
      </c>
      <c r="D2513" s="965">
        <v>671.73</v>
      </c>
      <c r="E2513" s="757"/>
      <c r="F2513" s="757"/>
      <c r="G2513" s="757"/>
      <c r="H2513" s="757"/>
      <c r="I2513" s="757"/>
    </row>
    <row r="2514" spans="1:9" ht="15.75" customHeight="1">
      <c r="A2514" s="963">
        <v>90282</v>
      </c>
      <c r="B2514" s="963" t="s">
        <v>5492</v>
      </c>
      <c r="C2514" s="964" t="s">
        <v>964</v>
      </c>
      <c r="D2514" s="965">
        <v>472.47</v>
      </c>
      <c r="E2514" s="757"/>
      <c r="F2514" s="757"/>
      <c r="G2514" s="757"/>
      <c r="H2514" s="757"/>
      <c r="I2514" s="757"/>
    </row>
    <row r="2515" spans="1:9" ht="15.75" customHeight="1">
      <c r="A2515" s="963">
        <v>90283</v>
      </c>
      <c r="B2515" s="963" t="s">
        <v>5493</v>
      </c>
      <c r="C2515" s="964" t="s">
        <v>964</v>
      </c>
      <c r="D2515" s="965">
        <v>520.22</v>
      </c>
      <c r="E2515" s="757"/>
      <c r="F2515" s="757"/>
      <c r="G2515" s="757"/>
      <c r="H2515" s="757"/>
      <c r="I2515" s="757"/>
    </row>
    <row r="2516" spans="1:9" ht="15.75" customHeight="1">
      <c r="A2516" s="963">
        <v>90284</v>
      </c>
      <c r="B2516" s="963" t="s">
        <v>5494</v>
      </c>
      <c r="C2516" s="964" t="s">
        <v>964</v>
      </c>
      <c r="D2516" s="965">
        <v>580.09</v>
      </c>
      <c r="E2516" s="757"/>
      <c r="F2516" s="757"/>
      <c r="G2516" s="757"/>
      <c r="H2516" s="757"/>
      <c r="I2516" s="757"/>
    </row>
    <row r="2517" spans="1:9" ht="15.75" customHeight="1">
      <c r="A2517" s="963">
        <v>90285</v>
      </c>
      <c r="B2517" s="963" t="s">
        <v>5495</v>
      </c>
      <c r="C2517" s="964" t="s">
        <v>964</v>
      </c>
      <c r="D2517" s="965">
        <v>681.04</v>
      </c>
      <c r="E2517" s="757"/>
      <c r="F2517" s="757"/>
      <c r="G2517" s="757"/>
      <c r="H2517" s="757"/>
      <c r="I2517" s="757"/>
    </row>
    <row r="2518" spans="1:9" ht="15.75" customHeight="1">
      <c r="A2518" s="963">
        <v>94962</v>
      </c>
      <c r="B2518" s="963" t="s">
        <v>5496</v>
      </c>
      <c r="C2518" s="964" t="s">
        <v>964</v>
      </c>
      <c r="D2518" s="965">
        <v>369.07</v>
      </c>
      <c r="E2518" s="757"/>
      <c r="F2518" s="757"/>
      <c r="G2518" s="757"/>
      <c r="H2518" s="757"/>
      <c r="I2518" s="757"/>
    </row>
    <row r="2519" spans="1:9" ht="15.75" customHeight="1">
      <c r="A2519" s="963">
        <v>94963</v>
      </c>
      <c r="B2519" s="963" t="s">
        <v>5497</v>
      </c>
      <c r="C2519" s="964" t="s">
        <v>964</v>
      </c>
      <c r="D2519" s="965">
        <v>409.02</v>
      </c>
      <c r="E2519" s="757"/>
      <c r="F2519" s="757"/>
      <c r="G2519" s="757"/>
      <c r="H2519" s="757"/>
      <c r="I2519" s="757"/>
    </row>
    <row r="2520" spans="1:9" ht="15.75" customHeight="1">
      <c r="A2520" s="963">
        <v>94964</v>
      </c>
      <c r="B2520" s="963" t="s">
        <v>5498</v>
      </c>
      <c r="C2520" s="964" t="s">
        <v>964</v>
      </c>
      <c r="D2520" s="965">
        <v>444.97</v>
      </c>
      <c r="E2520" s="757"/>
      <c r="F2520" s="757"/>
      <c r="G2520" s="757"/>
      <c r="H2520" s="757"/>
      <c r="I2520" s="757"/>
    </row>
    <row r="2521" spans="1:9" ht="15.75" customHeight="1">
      <c r="A2521" s="963">
        <v>94965</v>
      </c>
      <c r="B2521" s="963" t="s">
        <v>5499</v>
      </c>
      <c r="C2521" s="964" t="s">
        <v>964</v>
      </c>
      <c r="D2521" s="965">
        <v>464.11</v>
      </c>
      <c r="E2521" s="757"/>
      <c r="F2521" s="757"/>
      <c r="G2521" s="757"/>
      <c r="H2521" s="757"/>
      <c r="I2521" s="757"/>
    </row>
    <row r="2522" spans="1:9" ht="15.75" customHeight="1">
      <c r="A2522" s="963">
        <v>94966</v>
      </c>
      <c r="B2522" s="963" t="s">
        <v>5500</v>
      </c>
      <c r="C2522" s="964" t="s">
        <v>964</v>
      </c>
      <c r="D2522" s="965">
        <v>479.81</v>
      </c>
      <c r="E2522" s="757"/>
      <c r="F2522" s="757"/>
      <c r="G2522" s="757"/>
      <c r="H2522" s="757"/>
      <c r="I2522" s="757"/>
    </row>
    <row r="2523" spans="1:9" ht="15.75" customHeight="1">
      <c r="A2523" s="963">
        <v>94967</v>
      </c>
      <c r="B2523" s="963" t="s">
        <v>5501</v>
      </c>
      <c r="C2523" s="964" t="s">
        <v>964</v>
      </c>
      <c r="D2523" s="965">
        <v>545.12</v>
      </c>
      <c r="E2523" s="757"/>
      <c r="F2523" s="757"/>
      <c r="G2523" s="757"/>
      <c r="H2523" s="757"/>
      <c r="I2523" s="757"/>
    </row>
    <row r="2524" spans="1:9" ht="15.75" customHeight="1">
      <c r="A2524" s="963">
        <v>94968</v>
      </c>
      <c r="B2524" s="963" t="s">
        <v>5502</v>
      </c>
      <c r="C2524" s="964" t="s">
        <v>964</v>
      </c>
      <c r="D2524" s="965">
        <v>368.24</v>
      </c>
      <c r="E2524" s="757"/>
      <c r="F2524" s="757"/>
      <c r="G2524" s="757"/>
      <c r="H2524" s="757"/>
      <c r="I2524" s="757"/>
    </row>
    <row r="2525" spans="1:9" ht="15.75" customHeight="1">
      <c r="A2525" s="963">
        <v>94969</v>
      </c>
      <c r="B2525" s="963" t="s">
        <v>5503</v>
      </c>
      <c r="C2525" s="964" t="s">
        <v>964</v>
      </c>
      <c r="D2525" s="965">
        <v>405.68</v>
      </c>
      <c r="E2525" s="757"/>
      <c r="F2525" s="757"/>
      <c r="G2525" s="757"/>
      <c r="H2525" s="757"/>
      <c r="I2525" s="757"/>
    </row>
    <row r="2526" spans="1:9" ht="15.75" customHeight="1">
      <c r="A2526" s="963">
        <v>94970</v>
      </c>
      <c r="B2526" s="963" t="s">
        <v>5504</v>
      </c>
      <c r="C2526" s="964" t="s">
        <v>964</v>
      </c>
      <c r="D2526" s="965">
        <v>437.4</v>
      </c>
      <c r="E2526" s="757"/>
      <c r="F2526" s="757"/>
      <c r="G2526" s="757"/>
      <c r="H2526" s="757"/>
      <c r="I2526" s="757"/>
    </row>
    <row r="2527" spans="1:9" ht="15.75" customHeight="1">
      <c r="A2527" s="963">
        <v>94971</v>
      </c>
      <c r="B2527" s="963" t="s">
        <v>5505</v>
      </c>
      <c r="C2527" s="964" t="s">
        <v>964</v>
      </c>
      <c r="D2527" s="965">
        <v>461.04</v>
      </c>
      <c r="E2527" s="757"/>
      <c r="F2527" s="757"/>
      <c r="G2527" s="757"/>
      <c r="H2527" s="757"/>
      <c r="I2527" s="757"/>
    </row>
    <row r="2528" spans="1:9" ht="15.75" customHeight="1">
      <c r="A2528" s="963">
        <v>94972</v>
      </c>
      <c r="B2528" s="963" t="s">
        <v>5506</v>
      </c>
      <c r="C2528" s="964" t="s">
        <v>964</v>
      </c>
      <c r="D2528" s="966">
        <v>476.71</v>
      </c>
      <c r="E2528" s="757"/>
      <c r="F2528" s="757"/>
      <c r="G2528" s="757"/>
      <c r="H2528" s="757"/>
      <c r="I2528" s="757"/>
    </row>
    <row r="2529" spans="1:9" ht="15.75" customHeight="1">
      <c r="A2529" s="963">
        <v>94973</v>
      </c>
      <c r="B2529" s="963" t="s">
        <v>5507</v>
      </c>
      <c r="C2529" s="964" t="s">
        <v>964</v>
      </c>
      <c r="D2529" s="966">
        <v>540.97</v>
      </c>
      <c r="E2529" s="757"/>
      <c r="F2529" s="757"/>
      <c r="G2529" s="757"/>
      <c r="H2529" s="757"/>
      <c r="I2529" s="757"/>
    </row>
    <row r="2530" spans="1:9" ht="15.75" customHeight="1">
      <c r="A2530" s="963">
        <v>94974</v>
      </c>
      <c r="B2530" s="963" t="s">
        <v>1597</v>
      </c>
      <c r="C2530" s="964" t="s">
        <v>964</v>
      </c>
      <c r="D2530" s="966">
        <v>415.04</v>
      </c>
      <c r="E2530" s="757"/>
      <c r="F2530" s="757"/>
      <c r="G2530" s="757"/>
      <c r="H2530" s="757"/>
      <c r="I2530" s="757"/>
    </row>
    <row r="2531" spans="1:9" ht="15.75" customHeight="1">
      <c r="A2531" s="963">
        <v>94975</v>
      </c>
      <c r="B2531" s="963" t="s">
        <v>5508</v>
      </c>
      <c r="C2531" s="964" t="s">
        <v>964</v>
      </c>
      <c r="D2531" s="966">
        <v>450.27</v>
      </c>
      <c r="E2531" s="757"/>
      <c r="F2531" s="757"/>
      <c r="G2531" s="757"/>
      <c r="H2531" s="757"/>
      <c r="I2531" s="757"/>
    </row>
    <row r="2532" spans="1:9" ht="15.75" customHeight="1">
      <c r="A2532" s="963">
        <v>96555</v>
      </c>
      <c r="B2532" s="963" t="s">
        <v>5509</v>
      </c>
      <c r="C2532" s="964" t="s">
        <v>964</v>
      </c>
      <c r="D2532" s="966">
        <v>633.07000000000005</v>
      </c>
      <c r="E2532" s="757"/>
      <c r="F2532" s="757"/>
      <c r="G2532" s="757"/>
      <c r="H2532" s="757"/>
      <c r="I2532" s="757"/>
    </row>
    <row r="2533" spans="1:9" ht="15.75" customHeight="1">
      <c r="A2533" s="963">
        <v>96556</v>
      </c>
      <c r="B2533" s="963" t="s">
        <v>5510</v>
      </c>
      <c r="C2533" s="964" t="s">
        <v>964</v>
      </c>
      <c r="D2533" s="966">
        <v>695.38</v>
      </c>
      <c r="E2533" s="757"/>
      <c r="F2533" s="757"/>
      <c r="G2533" s="757"/>
      <c r="H2533" s="757"/>
      <c r="I2533" s="757"/>
    </row>
    <row r="2534" spans="1:9" ht="15.75" customHeight="1">
      <c r="A2534" s="963">
        <v>96557</v>
      </c>
      <c r="B2534" s="963" t="s">
        <v>5511</v>
      </c>
      <c r="C2534" s="964" t="s">
        <v>964</v>
      </c>
      <c r="D2534" s="966">
        <v>585.94000000000005</v>
      </c>
      <c r="E2534" s="757"/>
      <c r="F2534" s="757"/>
      <c r="G2534" s="757"/>
      <c r="H2534" s="757"/>
      <c r="I2534" s="757"/>
    </row>
    <row r="2535" spans="1:9" ht="15.75" customHeight="1">
      <c r="A2535" s="963">
        <v>96558</v>
      </c>
      <c r="B2535" s="963" t="s">
        <v>5512</v>
      </c>
      <c r="C2535" s="964" t="s">
        <v>964</v>
      </c>
      <c r="D2535" s="966">
        <v>591.53</v>
      </c>
      <c r="E2535" s="757"/>
      <c r="F2535" s="757"/>
      <c r="G2535" s="757"/>
      <c r="H2535" s="757"/>
      <c r="I2535" s="757"/>
    </row>
    <row r="2536" spans="1:9" ht="15.75" customHeight="1">
      <c r="A2536" s="963">
        <v>99235</v>
      </c>
      <c r="B2536" s="963" t="s">
        <v>5513</v>
      </c>
      <c r="C2536" s="964" t="s">
        <v>964</v>
      </c>
      <c r="D2536" s="966">
        <v>568.69000000000005</v>
      </c>
      <c r="E2536" s="757"/>
      <c r="F2536" s="757"/>
      <c r="G2536" s="757"/>
      <c r="H2536" s="757"/>
      <c r="I2536" s="757"/>
    </row>
    <row r="2537" spans="1:9" ht="15.75" customHeight="1">
      <c r="A2537" s="963">
        <v>99431</v>
      </c>
      <c r="B2537" s="963" t="s">
        <v>5514</v>
      </c>
      <c r="C2537" s="964" t="s">
        <v>964</v>
      </c>
      <c r="D2537" s="966">
        <v>586.92999999999995</v>
      </c>
      <c r="E2537" s="757"/>
      <c r="F2537" s="757"/>
      <c r="G2537" s="757"/>
      <c r="H2537" s="757"/>
      <c r="I2537" s="757"/>
    </row>
    <row r="2538" spans="1:9" ht="15.75" customHeight="1">
      <c r="A2538" s="963">
        <v>99432</v>
      </c>
      <c r="B2538" s="963" t="s">
        <v>5515</v>
      </c>
      <c r="C2538" s="964" t="s">
        <v>964</v>
      </c>
      <c r="D2538" s="966">
        <v>570.13</v>
      </c>
      <c r="E2538" s="757"/>
      <c r="F2538" s="757"/>
      <c r="G2538" s="757"/>
      <c r="H2538" s="757"/>
      <c r="I2538" s="757"/>
    </row>
    <row r="2539" spans="1:9" ht="15.75" customHeight="1">
      <c r="A2539" s="963">
        <v>99433</v>
      </c>
      <c r="B2539" s="963" t="s">
        <v>5516</v>
      </c>
      <c r="C2539" s="964" t="s">
        <v>964</v>
      </c>
      <c r="D2539" s="966">
        <v>616.45000000000005</v>
      </c>
      <c r="E2539" s="757"/>
      <c r="F2539" s="757"/>
      <c r="G2539" s="757"/>
      <c r="H2539" s="757"/>
      <c r="I2539" s="757"/>
    </row>
    <row r="2540" spans="1:9" ht="15.75" customHeight="1">
      <c r="A2540" s="963">
        <v>99434</v>
      </c>
      <c r="B2540" s="963" t="s">
        <v>5517</v>
      </c>
      <c r="C2540" s="964" t="s">
        <v>964</v>
      </c>
      <c r="D2540" s="966">
        <v>589.92999999999995</v>
      </c>
      <c r="E2540" s="757"/>
      <c r="F2540" s="757"/>
      <c r="G2540" s="757"/>
      <c r="H2540" s="757"/>
      <c r="I2540" s="757"/>
    </row>
    <row r="2541" spans="1:9" ht="15.75" customHeight="1">
      <c r="A2541" s="963">
        <v>99435</v>
      </c>
      <c r="B2541" s="963" t="s">
        <v>5518</v>
      </c>
      <c r="C2541" s="964" t="s">
        <v>964</v>
      </c>
      <c r="D2541" s="966">
        <v>572.19000000000005</v>
      </c>
      <c r="E2541" s="757"/>
      <c r="F2541" s="757"/>
      <c r="G2541" s="757"/>
      <c r="H2541" s="757"/>
      <c r="I2541" s="757"/>
    </row>
    <row r="2542" spans="1:9" ht="15.75" customHeight="1">
      <c r="A2542" s="963">
        <v>99436</v>
      </c>
      <c r="B2542" s="963" t="s">
        <v>5519</v>
      </c>
      <c r="C2542" s="964" t="s">
        <v>964</v>
      </c>
      <c r="D2542" s="966">
        <v>632.11</v>
      </c>
      <c r="E2542" s="757"/>
      <c r="F2542" s="757"/>
      <c r="G2542" s="757"/>
      <c r="H2542" s="757"/>
      <c r="I2542" s="757"/>
    </row>
    <row r="2543" spans="1:9" ht="15.75" customHeight="1">
      <c r="A2543" s="963">
        <v>99437</v>
      </c>
      <c r="B2543" s="963" t="s">
        <v>5520</v>
      </c>
      <c r="C2543" s="964" t="s">
        <v>964</v>
      </c>
      <c r="D2543" s="965">
        <v>602.54</v>
      </c>
      <c r="E2543" s="757"/>
      <c r="F2543" s="757"/>
      <c r="G2543" s="757"/>
      <c r="H2543" s="757"/>
      <c r="I2543" s="757"/>
    </row>
    <row r="2544" spans="1:9" ht="15.75" customHeight="1">
      <c r="A2544" s="963">
        <v>99438</v>
      </c>
      <c r="B2544" s="963" t="s">
        <v>5521</v>
      </c>
      <c r="C2544" s="964" t="s">
        <v>964</v>
      </c>
      <c r="D2544" s="965">
        <v>606.84</v>
      </c>
      <c r="E2544" s="757"/>
      <c r="F2544" s="757"/>
      <c r="G2544" s="757"/>
      <c r="H2544" s="757"/>
      <c r="I2544" s="757"/>
    </row>
    <row r="2545" spans="1:9" ht="15.75" customHeight="1">
      <c r="A2545" s="963">
        <v>99439</v>
      </c>
      <c r="B2545" s="963" t="s">
        <v>5522</v>
      </c>
      <c r="C2545" s="964" t="s">
        <v>964</v>
      </c>
      <c r="D2545" s="965">
        <v>577.59</v>
      </c>
      <c r="E2545" s="757"/>
      <c r="F2545" s="757"/>
      <c r="G2545" s="757"/>
      <c r="H2545" s="757"/>
      <c r="I2545" s="757"/>
    </row>
    <row r="2546" spans="1:9" ht="15.75" customHeight="1">
      <c r="A2546" s="963">
        <v>102473</v>
      </c>
      <c r="B2546" s="963" t="s">
        <v>5523</v>
      </c>
      <c r="C2546" s="964" t="s">
        <v>964</v>
      </c>
      <c r="D2546" s="965">
        <v>540.5</v>
      </c>
      <c r="E2546" s="757"/>
      <c r="F2546" s="757"/>
      <c r="G2546" s="757"/>
      <c r="H2546" s="757"/>
      <c r="I2546" s="757"/>
    </row>
    <row r="2547" spans="1:9" ht="15.75" customHeight="1">
      <c r="A2547" s="963">
        <v>102474</v>
      </c>
      <c r="B2547" s="963" t="s">
        <v>5524</v>
      </c>
      <c r="C2547" s="964" t="s">
        <v>964</v>
      </c>
      <c r="D2547" s="965">
        <v>576.24</v>
      </c>
      <c r="E2547" s="757"/>
      <c r="F2547" s="757"/>
      <c r="G2547" s="757"/>
      <c r="H2547" s="757"/>
      <c r="I2547" s="757"/>
    </row>
    <row r="2548" spans="1:9" ht="15.75" customHeight="1">
      <c r="A2548" s="963">
        <v>102475</v>
      </c>
      <c r="B2548" s="963" t="s">
        <v>5525</v>
      </c>
      <c r="C2548" s="964" t="s">
        <v>964</v>
      </c>
      <c r="D2548" s="965">
        <v>617.17999999999995</v>
      </c>
      <c r="E2548" s="757"/>
      <c r="F2548" s="757"/>
      <c r="G2548" s="757"/>
      <c r="H2548" s="757"/>
      <c r="I2548" s="757"/>
    </row>
    <row r="2549" spans="1:9" ht="15.75" customHeight="1">
      <c r="A2549" s="963">
        <v>102476</v>
      </c>
      <c r="B2549" s="963" t="s">
        <v>5526</v>
      </c>
      <c r="C2549" s="964" t="s">
        <v>964</v>
      </c>
      <c r="D2549" s="965">
        <v>636.58000000000004</v>
      </c>
      <c r="E2549" s="757"/>
      <c r="F2549" s="757"/>
      <c r="G2549" s="757"/>
      <c r="H2549" s="757"/>
      <c r="I2549" s="757"/>
    </row>
    <row r="2550" spans="1:9" ht="15.75" customHeight="1">
      <c r="A2550" s="963">
        <v>102477</v>
      </c>
      <c r="B2550" s="963" t="s">
        <v>5527</v>
      </c>
      <c r="C2550" s="964" t="s">
        <v>964</v>
      </c>
      <c r="D2550" s="965">
        <v>668.42</v>
      </c>
      <c r="E2550" s="757"/>
      <c r="F2550" s="757"/>
      <c r="G2550" s="757"/>
      <c r="H2550" s="757"/>
      <c r="I2550" s="757"/>
    </row>
    <row r="2551" spans="1:9" ht="15.75" customHeight="1">
      <c r="A2551" s="963">
        <v>102478</v>
      </c>
      <c r="B2551" s="963" t="s">
        <v>5528</v>
      </c>
      <c r="C2551" s="964" t="s">
        <v>964</v>
      </c>
      <c r="D2551" s="965">
        <v>716.99</v>
      </c>
      <c r="E2551" s="757"/>
      <c r="F2551" s="757"/>
      <c r="G2551" s="757"/>
      <c r="H2551" s="757"/>
      <c r="I2551" s="757"/>
    </row>
    <row r="2552" spans="1:9" ht="15.75" customHeight="1">
      <c r="A2552" s="963">
        <v>102479</v>
      </c>
      <c r="B2552" s="963" t="s">
        <v>5529</v>
      </c>
      <c r="C2552" s="964" t="s">
        <v>964</v>
      </c>
      <c r="D2552" s="965">
        <v>540.55999999999995</v>
      </c>
      <c r="E2552" s="757"/>
      <c r="F2552" s="757"/>
      <c r="G2552" s="757"/>
      <c r="H2552" s="757"/>
      <c r="I2552" s="757"/>
    </row>
    <row r="2553" spans="1:9" ht="15.75" customHeight="1">
      <c r="A2553" s="963">
        <v>102480</v>
      </c>
      <c r="B2553" s="963" t="s">
        <v>5530</v>
      </c>
      <c r="C2553" s="964" t="s">
        <v>964</v>
      </c>
      <c r="D2553" s="965">
        <v>573.52</v>
      </c>
      <c r="E2553" s="757"/>
      <c r="F2553" s="757"/>
      <c r="G2553" s="757"/>
      <c r="H2553" s="757"/>
      <c r="I2553" s="757"/>
    </row>
    <row r="2554" spans="1:9" ht="15.75" customHeight="1">
      <c r="A2554" s="963">
        <v>102481</v>
      </c>
      <c r="B2554" s="963" t="s">
        <v>5531</v>
      </c>
      <c r="C2554" s="964" t="s">
        <v>964</v>
      </c>
      <c r="D2554" s="965">
        <v>610.45000000000005</v>
      </c>
      <c r="E2554" s="757"/>
      <c r="F2554" s="757"/>
      <c r="G2554" s="757"/>
      <c r="H2554" s="757"/>
      <c r="I2554" s="757"/>
    </row>
    <row r="2555" spans="1:9" ht="15.75" customHeight="1">
      <c r="A2555" s="963">
        <v>102482</v>
      </c>
      <c r="B2555" s="963" t="s">
        <v>5532</v>
      </c>
      <c r="C2555" s="964" t="s">
        <v>964</v>
      </c>
      <c r="D2555" s="965">
        <v>636.92999999999995</v>
      </c>
      <c r="E2555" s="757"/>
      <c r="F2555" s="757"/>
      <c r="G2555" s="757"/>
      <c r="H2555" s="757"/>
      <c r="I2555" s="757"/>
    </row>
    <row r="2556" spans="1:9" ht="15.75" customHeight="1">
      <c r="A2556" s="963">
        <v>102483</v>
      </c>
      <c r="B2556" s="963" t="s">
        <v>5533</v>
      </c>
      <c r="C2556" s="964" t="s">
        <v>964</v>
      </c>
      <c r="D2556" s="965">
        <v>666.28</v>
      </c>
      <c r="E2556" s="757"/>
      <c r="F2556" s="757"/>
      <c r="G2556" s="757"/>
      <c r="H2556" s="757"/>
      <c r="I2556" s="757"/>
    </row>
    <row r="2557" spans="1:9" ht="15.75" customHeight="1">
      <c r="A2557" s="963">
        <v>102484</v>
      </c>
      <c r="B2557" s="963" t="s">
        <v>5534</v>
      </c>
      <c r="C2557" s="964" t="s">
        <v>964</v>
      </c>
      <c r="D2557" s="965">
        <v>718.42</v>
      </c>
      <c r="E2557" s="757"/>
      <c r="F2557" s="757"/>
      <c r="G2557" s="757"/>
      <c r="H2557" s="757"/>
      <c r="I2557" s="757"/>
    </row>
    <row r="2558" spans="1:9" ht="15.75" customHeight="1">
      <c r="A2558" s="963">
        <v>102485</v>
      </c>
      <c r="B2558" s="963" t="s">
        <v>5535</v>
      </c>
      <c r="C2558" s="964" t="s">
        <v>964</v>
      </c>
      <c r="D2558" s="965">
        <v>590.77</v>
      </c>
      <c r="E2558" s="757"/>
      <c r="F2558" s="757"/>
      <c r="G2558" s="757"/>
      <c r="H2558" s="757"/>
      <c r="I2558" s="757"/>
    </row>
    <row r="2559" spans="1:9" ht="15.75" customHeight="1">
      <c r="A2559" s="963">
        <v>102486</v>
      </c>
      <c r="B2559" s="963" t="s">
        <v>5536</v>
      </c>
      <c r="C2559" s="964" t="s">
        <v>964</v>
      </c>
      <c r="D2559" s="965">
        <v>619.33000000000004</v>
      </c>
      <c r="E2559" s="757"/>
      <c r="F2559" s="757"/>
      <c r="G2559" s="757"/>
      <c r="H2559" s="757"/>
      <c r="I2559" s="757"/>
    </row>
    <row r="2560" spans="1:9" ht="15.75" customHeight="1">
      <c r="A2560" s="963">
        <v>102487</v>
      </c>
      <c r="B2560" s="963" t="s">
        <v>5537</v>
      </c>
      <c r="C2560" s="964" t="s">
        <v>964</v>
      </c>
      <c r="D2560" s="965">
        <v>512.69000000000005</v>
      </c>
      <c r="E2560" s="757"/>
      <c r="F2560" s="757"/>
      <c r="G2560" s="757"/>
      <c r="H2560" s="757"/>
      <c r="I2560" s="757"/>
    </row>
    <row r="2561" spans="1:9" ht="15.75" customHeight="1">
      <c r="A2561" s="963">
        <v>103183</v>
      </c>
      <c r="B2561" s="963" t="s">
        <v>5538</v>
      </c>
      <c r="C2561" s="964" t="s">
        <v>964</v>
      </c>
      <c r="D2561" s="965">
        <v>607.17999999999995</v>
      </c>
      <c r="E2561" s="757"/>
      <c r="F2561" s="757"/>
      <c r="G2561" s="757"/>
      <c r="H2561" s="757"/>
      <c r="I2561" s="757"/>
    </row>
    <row r="2562" spans="1:9" ht="15.75" customHeight="1">
      <c r="A2562" s="963">
        <v>103184</v>
      </c>
      <c r="B2562" s="963" t="s">
        <v>5539</v>
      </c>
      <c r="C2562" s="964" t="s">
        <v>964</v>
      </c>
      <c r="D2562" s="965">
        <v>577.39</v>
      </c>
      <c r="E2562" s="757"/>
      <c r="F2562" s="757"/>
      <c r="G2562" s="757"/>
      <c r="H2562" s="757"/>
      <c r="I2562" s="757"/>
    </row>
    <row r="2563" spans="1:9" ht="15.75" customHeight="1">
      <c r="A2563" s="963">
        <v>103669</v>
      </c>
      <c r="B2563" s="963" t="s">
        <v>5540</v>
      </c>
      <c r="C2563" s="964" t="s">
        <v>964</v>
      </c>
      <c r="D2563" s="965">
        <v>773.32</v>
      </c>
      <c r="E2563" s="757"/>
      <c r="F2563" s="757"/>
      <c r="G2563" s="757"/>
      <c r="H2563" s="757"/>
      <c r="I2563" s="757"/>
    </row>
    <row r="2564" spans="1:9" ht="15.75" customHeight="1">
      <c r="A2564" s="963">
        <v>103670</v>
      </c>
      <c r="B2564" s="963" t="s">
        <v>5541</v>
      </c>
      <c r="C2564" s="964" t="s">
        <v>964</v>
      </c>
      <c r="D2564" s="965">
        <v>210.16</v>
      </c>
      <c r="E2564" s="757"/>
      <c r="F2564" s="757"/>
      <c r="G2564" s="757"/>
      <c r="H2564" s="757"/>
      <c r="I2564" s="757"/>
    </row>
    <row r="2565" spans="1:9" ht="15.75" customHeight="1">
      <c r="A2565" s="963">
        <v>103671</v>
      </c>
      <c r="B2565" s="963" t="s">
        <v>5542</v>
      </c>
      <c r="C2565" s="964" t="s">
        <v>964</v>
      </c>
      <c r="D2565" s="965">
        <v>597.23</v>
      </c>
      <c r="E2565" s="757"/>
      <c r="F2565" s="757"/>
      <c r="G2565" s="757"/>
      <c r="H2565" s="757"/>
      <c r="I2565" s="757"/>
    </row>
    <row r="2566" spans="1:9" ht="15.75" customHeight="1">
      <c r="A2566" s="963">
        <v>103672</v>
      </c>
      <c r="B2566" s="963" t="s">
        <v>5543</v>
      </c>
      <c r="C2566" s="964" t="s">
        <v>964</v>
      </c>
      <c r="D2566" s="965">
        <v>560.22</v>
      </c>
      <c r="E2566" s="757"/>
      <c r="F2566" s="757"/>
      <c r="G2566" s="757"/>
      <c r="H2566" s="757"/>
      <c r="I2566" s="757"/>
    </row>
    <row r="2567" spans="1:9" ht="15.75" customHeight="1">
      <c r="A2567" s="963">
        <v>103673</v>
      </c>
      <c r="B2567" s="963" t="s">
        <v>5544</v>
      </c>
      <c r="C2567" s="964" t="s">
        <v>964</v>
      </c>
      <c r="D2567" s="965">
        <v>29.47</v>
      </c>
      <c r="E2567" s="757"/>
      <c r="F2567" s="757"/>
      <c r="G2567" s="757"/>
      <c r="H2567" s="757"/>
      <c r="I2567" s="757"/>
    </row>
    <row r="2568" spans="1:9" ht="15.75" customHeight="1">
      <c r="A2568" s="963">
        <v>103674</v>
      </c>
      <c r="B2568" s="963" t="s">
        <v>5545</v>
      </c>
      <c r="C2568" s="964" t="s">
        <v>964</v>
      </c>
      <c r="D2568" s="965">
        <v>574.69000000000005</v>
      </c>
      <c r="E2568" s="757"/>
      <c r="F2568" s="757"/>
      <c r="G2568" s="757"/>
      <c r="H2568" s="757"/>
      <c r="I2568" s="757"/>
    </row>
    <row r="2569" spans="1:9" ht="15.75" customHeight="1">
      <c r="A2569" s="963">
        <v>103675</v>
      </c>
      <c r="B2569" s="963" t="s">
        <v>5546</v>
      </c>
      <c r="C2569" s="964" t="s">
        <v>964</v>
      </c>
      <c r="D2569" s="965">
        <v>560.66999999999996</v>
      </c>
      <c r="E2569" s="757"/>
      <c r="F2569" s="757"/>
      <c r="G2569" s="757"/>
      <c r="H2569" s="757"/>
      <c r="I2569" s="757"/>
    </row>
    <row r="2570" spans="1:9" ht="15.75" customHeight="1">
      <c r="A2570" s="963">
        <v>103676</v>
      </c>
      <c r="B2570" s="963" t="s">
        <v>5547</v>
      </c>
      <c r="C2570" s="964" t="s">
        <v>964</v>
      </c>
      <c r="D2570" s="965">
        <v>812.91</v>
      </c>
      <c r="E2570" s="757"/>
      <c r="F2570" s="757"/>
      <c r="G2570" s="757"/>
      <c r="H2570" s="757"/>
      <c r="I2570" s="757"/>
    </row>
    <row r="2571" spans="1:9" ht="15.75" customHeight="1">
      <c r="A2571" s="963">
        <v>103677</v>
      </c>
      <c r="B2571" s="963" t="s">
        <v>5548</v>
      </c>
      <c r="C2571" s="964" t="s">
        <v>964</v>
      </c>
      <c r="D2571" s="965">
        <v>692.61</v>
      </c>
      <c r="E2571" s="757"/>
      <c r="F2571" s="757"/>
      <c r="G2571" s="757"/>
      <c r="H2571" s="757"/>
      <c r="I2571" s="757"/>
    </row>
    <row r="2572" spans="1:9" ht="15.75" customHeight="1">
      <c r="A2572" s="963">
        <v>103678</v>
      </c>
      <c r="B2572" s="963" t="s">
        <v>5549</v>
      </c>
      <c r="C2572" s="964" t="s">
        <v>964</v>
      </c>
      <c r="D2572" s="965">
        <v>745.69</v>
      </c>
      <c r="E2572" s="757"/>
      <c r="F2572" s="757"/>
      <c r="G2572" s="757"/>
      <c r="H2572" s="757"/>
      <c r="I2572" s="757"/>
    </row>
    <row r="2573" spans="1:9" ht="15.75" customHeight="1">
      <c r="A2573" s="963">
        <v>103679</v>
      </c>
      <c r="B2573" s="963" t="s">
        <v>5550</v>
      </c>
      <c r="C2573" s="964" t="s">
        <v>964</v>
      </c>
      <c r="D2573" s="965">
        <v>662.78</v>
      </c>
      <c r="E2573" s="757"/>
      <c r="F2573" s="757"/>
      <c r="G2573" s="757"/>
      <c r="H2573" s="757"/>
      <c r="I2573" s="757"/>
    </row>
    <row r="2574" spans="1:9" ht="15.75" customHeight="1">
      <c r="A2574" s="963">
        <v>103680</v>
      </c>
      <c r="B2574" s="963" t="s">
        <v>5551</v>
      </c>
      <c r="C2574" s="964" t="s">
        <v>964</v>
      </c>
      <c r="D2574" s="965">
        <v>696.52</v>
      </c>
      <c r="E2574" s="757"/>
      <c r="F2574" s="757"/>
      <c r="G2574" s="757"/>
      <c r="H2574" s="757"/>
      <c r="I2574" s="757"/>
    </row>
    <row r="2575" spans="1:9" ht="15.75" customHeight="1">
      <c r="A2575" s="963">
        <v>103681</v>
      </c>
      <c r="B2575" s="963" t="s">
        <v>5552</v>
      </c>
      <c r="C2575" s="964" t="s">
        <v>964</v>
      </c>
      <c r="D2575" s="965">
        <v>615.64</v>
      </c>
      <c r="E2575" s="757"/>
      <c r="F2575" s="757"/>
      <c r="G2575" s="757"/>
      <c r="H2575" s="757"/>
      <c r="I2575" s="757"/>
    </row>
    <row r="2576" spans="1:9" ht="15.75" customHeight="1">
      <c r="A2576" s="963">
        <v>103682</v>
      </c>
      <c r="B2576" s="963" t="s">
        <v>5553</v>
      </c>
      <c r="C2576" s="964" t="s">
        <v>964</v>
      </c>
      <c r="D2576" s="965">
        <v>785.82</v>
      </c>
      <c r="E2576" s="757"/>
      <c r="F2576" s="757"/>
      <c r="G2576" s="757"/>
      <c r="H2576" s="757"/>
      <c r="I2576" s="757"/>
    </row>
    <row r="2577" spans="1:9" ht="15.75" customHeight="1">
      <c r="A2577" s="963">
        <v>103683</v>
      </c>
      <c r="B2577" s="963" t="s">
        <v>5554</v>
      </c>
      <c r="C2577" s="964" t="s">
        <v>964</v>
      </c>
      <c r="D2577" s="965">
        <v>989.67</v>
      </c>
      <c r="E2577" s="757"/>
      <c r="F2577" s="757"/>
      <c r="G2577" s="757"/>
      <c r="H2577" s="757"/>
      <c r="I2577" s="757"/>
    </row>
    <row r="2578" spans="1:9" ht="15.75" customHeight="1">
      <c r="A2578" s="963">
        <v>103684</v>
      </c>
      <c r="B2578" s="963" t="s">
        <v>5555</v>
      </c>
      <c r="C2578" s="964" t="s">
        <v>964</v>
      </c>
      <c r="D2578" s="965">
        <v>572.77</v>
      </c>
      <c r="E2578" s="757"/>
      <c r="F2578" s="757"/>
      <c r="G2578" s="757"/>
      <c r="H2578" s="757"/>
      <c r="I2578" s="757"/>
    </row>
    <row r="2579" spans="1:9" ht="15.75" customHeight="1">
      <c r="A2579" s="963">
        <v>103685</v>
      </c>
      <c r="B2579" s="963" t="s">
        <v>5556</v>
      </c>
      <c r="C2579" s="964" t="s">
        <v>964</v>
      </c>
      <c r="D2579" s="965">
        <v>563.89</v>
      </c>
      <c r="E2579" s="757"/>
      <c r="F2579" s="757"/>
      <c r="G2579" s="757"/>
      <c r="H2579" s="757"/>
      <c r="I2579" s="757"/>
    </row>
    <row r="2580" spans="1:9" ht="15.75" customHeight="1">
      <c r="A2580" s="963">
        <v>103686</v>
      </c>
      <c r="B2580" s="963" t="s">
        <v>5557</v>
      </c>
      <c r="C2580" s="964" t="s">
        <v>964</v>
      </c>
      <c r="D2580" s="965">
        <v>606.49</v>
      </c>
      <c r="E2580" s="757"/>
      <c r="F2580" s="757"/>
      <c r="G2580" s="757"/>
      <c r="H2580" s="757"/>
      <c r="I2580" s="757"/>
    </row>
    <row r="2581" spans="1:9" ht="15.75" customHeight="1">
      <c r="A2581" s="963">
        <v>103687</v>
      </c>
      <c r="B2581" s="963" t="s">
        <v>5558</v>
      </c>
      <c r="C2581" s="964" t="s">
        <v>964</v>
      </c>
      <c r="D2581" s="965">
        <v>860.42</v>
      </c>
      <c r="E2581" s="757"/>
      <c r="F2581" s="757"/>
      <c r="G2581" s="757"/>
      <c r="H2581" s="757"/>
      <c r="I2581" s="757"/>
    </row>
    <row r="2582" spans="1:9" ht="15.75" customHeight="1">
      <c r="A2582" s="963">
        <v>103688</v>
      </c>
      <c r="B2582" s="963" t="s">
        <v>5559</v>
      </c>
      <c r="C2582" s="964" t="s">
        <v>964</v>
      </c>
      <c r="D2582" s="965">
        <v>688.07</v>
      </c>
      <c r="E2582" s="757"/>
      <c r="F2582" s="757"/>
      <c r="G2582" s="757"/>
      <c r="H2582" s="757"/>
      <c r="I2582" s="757"/>
    </row>
    <row r="2583" spans="1:9" ht="15.75" customHeight="1">
      <c r="A2583" s="963">
        <v>101963</v>
      </c>
      <c r="B2583" s="963" t="s">
        <v>5560</v>
      </c>
      <c r="C2583" s="964" t="s">
        <v>122</v>
      </c>
      <c r="D2583" s="965">
        <v>163.09</v>
      </c>
      <c r="E2583" s="757"/>
      <c r="F2583" s="757"/>
      <c r="G2583" s="757"/>
      <c r="H2583" s="757"/>
      <c r="I2583" s="757"/>
    </row>
    <row r="2584" spans="1:9" ht="15.75" customHeight="1">
      <c r="A2584" s="963">
        <v>101964</v>
      </c>
      <c r="B2584" s="963" t="s">
        <v>5561</v>
      </c>
      <c r="C2584" s="964" t="s">
        <v>122</v>
      </c>
      <c r="D2584" s="965">
        <v>152.22999999999999</v>
      </c>
      <c r="E2584" s="757"/>
      <c r="F2584" s="757"/>
      <c r="G2584" s="757"/>
      <c r="H2584" s="757"/>
      <c r="I2584" s="757"/>
    </row>
    <row r="2585" spans="1:9" ht="15.75" customHeight="1">
      <c r="A2585" s="963">
        <v>101165</v>
      </c>
      <c r="B2585" s="963" t="s">
        <v>5562</v>
      </c>
      <c r="C2585" s="964" t="s">
        <v>964</v>
      </c>
      <c r="D2585" s="965">
        <v>786.81</v>
      </c>
      <c r="E2585" s="757"/>
      <c r="F2585" s="757"/>
      <c r="G2585" s="757"/>
      <c r="H2585" s="757"/>
      <c r="I2585" s="757"/>
    </row>
    <row r="2586" spans="1:9" ht="15.75" customHeight="1">
      <c r="A2586" s="963">
        <v>101166</v>
      </c>
      <c r="B2586" s="963" t="s">
        <v>5563</v>
      </c>
      <c r="C2586" s="964" t="s">
        <v>964</v>
      </c>
      <c r="D2586" s="965">
        <v>528.1</v>
      </c>
      <c r="E2586" s="757"/>
      <c r="F2586" s="757"/>
      <c r="G2586" s="757"/>
      <c r="H2586" s="757"/>
      <c r="I2586" s="757"/>
    </row>
    <row r="2587" spans="1:9" ht="15.75" customHeight="1">
      <c r="A2587" s="963">
        <v>98575</v>
      </c>
      <c r="B2587" s="963" t="s">
        <v>5564</v>
      </c>
      <c r="C2587" s="964" t="s">
        <v>164</v>
      </c>
      <c r="D2587" s="965">
        <v>98.11</v>
      </c>
      <c r="E2587" s="757"/>
      <c r="F2587" s="757"/>
      <c r="G2587" s="757"/>
      <c r="H2587" s="757"/>
      <c r="I2587" s="757"/>
    </row>
    <row r="2588" spans="1:9" ht="15.75" customHeight="1">
      <c r="A2588" s="963">
        <v>98576</v>
      </c>
      <c r="B2588" s="963" t="s">
        <v>5565</v>
      </c>
      <c r="C2588" s="964" t="s">
        <v>164</v>
      </c>
      <c r="D2588" s="965">
        <v>23.58</v>
      </c>
      <c r="E2588" s="757"/>
      <c r="F2588" s="757"/>
      <c r="G2588" s="757"/>
      <c r="H2588" s="757"/>
      <c r="I2588" s="757"/>
    </row>
    <row r="2589" spans="1:9" ht="15.75" customHeight="1">
      <c r="A2589" s="963">
        <v>98577</v>
      </c>
      <c r="B2589" s="963" t="s">
        <v>5566</v>
      </c>
      <c r="C2589" s="964" t="s">
        <v>164</v>
      </c>
      <c r="D2589" s="965">
        <v>40.380000000000003</v>
      </c>
      <c r="E2589" s="757"/>
      <c r="F2589" s="757"/>
      <c r="G2589" s="757"/>
      <c r="H2589" s="757"/>
      <c r="I2589" s="757"/>
    </row>
    <row r="2590" spans="1:9" ht="15.75" customHeight="1">
      <c r="A2590" s="963">
        <v>93182</v>
      </c>
      <c r="B2590" s="963" t="s">
        <v>5567</v>
      </c>
      <c r="C2590" s="964" t="s">
        <v>164</v>
      </c>
      <c r="D2590" s="965">
        <v>43.07</v>
      </c>
      <c r="E2590" s="757"/>
      <c r="F2590" s="757"/>
      <c r="G2590" s="757"/>
      <c r="H2590" s="757"/>
      <c r="I2590" s="757"/>
    </row>
    <row r="2591" spans="1:9" ht="15.75" customHeight="1">
      <c r="A2591" s="963">
        <v>93183</v>
      </c>
      <c r="B2591" s="963" t="s">
        <v>5568</v>
      </c>
      <c r="C2591" s="964" t="s">
        <v>164</v>
      </c>
      <c r="D2591" s="965">
        <v>55.44</v>
      </c>
      <c r="E2591" s="757"/>
      <c r="F2591" s="757"/>
      <c r="G2591" s="757"/>
      <c r="H2591" s="757"/>
      <c r="I2591" s="757"/>
    </row>
    <row r="2592" spans="1:9" ht="15.75" customHeight="1">
      <c r="A2592" s="963">
        <v>93184</v>
      </c>
      <c r="B2592" s="963" t="s">
        <v>5569</v>
      </c>
      <c r="C2592" s="964" t="s">
        <v>164</v>
      </c>
      <c r="D2592" s="965">
        <v>31.67</v>
      </c>
      <c r="E2592" s="757"/>
      <c r="F2592" s="757"/>
      <c r="G2592" s="757"/>
      <c r="H2592" s="757"/>
      <c r="I2592" s="757"/>
    </row>
    <row r="2593" spans="1:9" ht="15.75" customHeight="1">
      <c r="A2593" s="963">
        <v>93185</v>
      </c>
      <c r="B2593" s="963" t="s">
        <v>5570</v>
      </c>
      <c r="C2593" s="964" t="s">
        <v>164</v>
      </c>
      <c r="D2593" s="965">
        <v>54.69</v>
      </c>
      <c r="E2593" s="757"/>
      <c r="F2593" s="757"/>
      <c r="G2593" s="757"/>
      <c r="H2593" s="757"/>
      <c r="I2593" s="757"/>
    </row>
    <row r="2594" spans="1:9" ht="15.75" customHeight="1">
      <c r="A2594" s="963">
        <v>93186</v>
      </c>
      <c r="B2594" s="963" t="s">
        <v>5571</v>
      </c>
      <c r="C2594" s="964" t="s">
        <v>164</v>
      </c>
      <c r="D2594" s="965">
        <v>79.989999999999995</v>
      </c>
      <c r="E2594" s="757"/>
      <c r="F2594" s="757"/>
      <c r="G2594" s="757"/>
      <c r="H2594" s="757"/>
      <c r="I2594" s="757"/>
    </row>
    <row r="2595" spans="1:9" ht="15.75" customHeight="1">
      <c r="A2595" s="963">
        <v>93187</v>
      </c>
      <c r="B2595" s="963" t="s">
        <v>5572</v>
      </c>
      <c r="C2595" s="964" t="s">
        <v>164</v>
      </c>
      <c r="D2595" s="965">
        <v>90.92</v>
      </c>
      <c r="E2595" s="757"/>
      <c r="F2595" s="757"/>
      <c r="G2595" s="757"/>
      <c r="H2595" s="757"/>
      <c r="I2595" s="757"/>
    </row>
    <row r="2596" spans="1:9" ht="15.75" customHeight="1">
      <c r="A2596" s="963">
        <v>93188</v>
      </c>
      <c r="B2596" s="963" t="s">
        <v>5573</v>
      </c>
      <c r="C2596" s="964" t="s">
        <v>164</v>
      </c>
      <c r="D2596" s="965">
        <v>80.62</v>
      </c>
      <c r="E2596" s="757"/>
      <c r="F2596" s="757"/>
      <c r="G2596" s="757"/>
      <c r="H2596" s="757"/>
      <c r="I2596" s="757"/>
    </row>
    <row r="2597" spans="1:9" ht="15.75" customHeight="1">
      <c r="A2597" s="963">
        <v>93189</v>
      </c>
      <c r="B2597" s="963" t="s">
        <v>5574</v>
      </c>
      <c r="C2597" s="964" t="s">
        <v>164</v>
      </c>
      <c r="D2597" s="965">
        <v>92.89</v>
      </c>
      <c r="E2597" s="757"/>
      <c r="F2597" s="757"/>
      <c r="G2597" s="757"/>
      <c r="H2597" s="757"/>
      <c r="I2597" s="757"/>
    </row>
    <row r="2598" spans="1:9" ht="15.75" customHeight="1">
      <c r="A2598" s="963">
        <v>93190</v>
      </c>
      <c r="B2598" s="963" t="s">
        <v>5575</v>
      </c>
      <c r="C2598" s="964" t="s">
        <v>164</v>
      </c>
      <c r="D2598" s="965">
        <v>44.38</v>
      </c>
      <c r="E2598" s="757"/>
      <c r="F2598" s="757"/>
      <c r="G2598" s="757"/>
      <c r="H2598" s="757"/>
      <c r="I2598" s="757"/>
    </row>
    <row r="2599" spans="1:9" ht="15.75" customHeight="1">
      <c r="A2599" s="963">
        <v>93191</v>
      </c>
      <c r="B2599" s="963" t="s">
        <v>5576</v>
      </c>
      <c r="C2599" s="964" t="s">
        <v>164</v>
      </c>
      <c r="D2599" s="965">
        <v>45.61</v>
      </c>
      <c r="E2599" s="757"/>
      <c r="F2599" s="757"/>
      <c r="G2599" s="757"/>
      <c r="H2599" s="757"/>
      <c r="I2599" s="757"/>
    </row>
    <row r="2600" spans="1:9" ht="15.75" customHeight="1">
      <c r="A2600" s="963">
        <v>93192</v>
      </c>
      <c r="B2600" s="963" t="s">
        <v>5577</v>
      </c>
      <c r="C2600" s="964" t="s">
        <v>164</v>
      </c>
      <c r="D2600" s="965">
        <v>54.74</v>
      </c>
      <c r="E2600" s="757"/>
      <c r="F2600" s="757"/>
      <c r="G2600" s="757"/>
      <c r="H2600" s="757"/>
      <c r="I2600" s="757"/>
    </row>
    <row r="2601" spans="1:9" ht="15.75" customHeight="1">
      <c r="A2601" s="963">
        <v>93193</v>
      </c>
      <c r="B2601" s="963" t="s">
        <v>5578</v>
      </c>
      <c r="C2601" s="964" t="s">
        <v>164</v>
      </c>
      <c r="D2601" s="965">
        <v>47.68</v>
      </c>
      <c r="E2601" s="757"/>
      <c r="F2601" s="757"/>
      <c r="G2601" s="757"/>
      <c r="H2601" s="757"/>
      <c r="I2601" s="757"/>
    </row>
    <row r="2602" spans="1:9" ht="15.75" customHeight="1">
      <c r="A2602" s="963">
        <v>93194</v>
      </c>
      <c r="B2602" s="963" t="s">
        <v>5579</v>
      </c>
      <c r="C2602" s="964" t="s">
        <v>164</v>
      </c>
      <c r="D2602" s="965">
        <v>42.21</v>
      </c>
      <c r="E2602" s="757"/>
      <c r="F2602" s="757"/>
      <c r="G2602" s="757"/>
      <c r="H2602" s="757"/>
      <c r="I2602" s="757"/>
    </row>
    <row r="2603" spans="1:9" ht="15.75" customHeight="1">
      <c r="A2603" s="963">
        <v>93195</v>
      </c>
      <c r="B2603" s="963" t="s">
        <v>5580</v>
      </c>
      <c r="C2603" s="964" t="s">
        <v>164</v>
      </c>
      <c r="D2603" s="965">
        <v>51.44</v>
      </c>
      <c r="E2603" s="757"/>
      <c r="F2603" s="757"/>
      <c r="G2603" s="757"/>
      <c r="H2603" s="757"/>
      <c r="I2603" s="757"/>
    </row>
    <row r="2604" spans="1:9" ht="15.75" customHeight="1">
      <c r="A2604" s="963">
        <v>93196</v>
      </c>
      <c r="B2604" s="963" t="s">
        <v>5581</v>
      </c>
      <c r="C2604" s="964" t="s">
        <v>164</v>
      </c>
      <c r="D2604" s="965">
        <v>75.010000000000005</v>
      </c>
      <c r="E2604" s="757"/>
      <c r="F2604" s="757"/>
      <c r="G2604" s="757"/>
      <c r="H2604" s="757"/>
      <c r="I2604" s="757"/>
    </row>
    <row r="2605" spans="1:9" ht="15.75" customHeight="1">
      <c r="A2605" s="963">
        <v>93197</v>
      </c>
      <c r="B2605" s="963" t="s">
        <v>5582</v>
      </c>
      <c r="C2605" s="964" t="s">
        <v>164</v>
      </c>
      <c r="D2605" s="965">
        <v>84.38</v>
      </c>
      <c r="E2605" s="757"/>
      <c r="F2605" s="757"/>
      <c r="G2605" s="757"/>
      <c r="H2605" s="757"/>
      <c r="I2605" s="757"/>
    </row>
    <row r="2606" spans="1:9" ht="15.75" customHeight="1">
      <c r="A2606" s="963">
        <v>93198</v>
      </c>
      <c r="B2606" s="963" t="s">
        <v>5583</v>
      </c>
      <c r="C2606" s="964" t="s">
        <v>164</v>
      </c>
      <c r="D2606" s="965">
        <v>36.79</v>
      </c>
      <c r="E2606" s="757"/>
      <c r="F2606" s="757"/>
      <c r="G2606" s="757"/>
      <c r="H2606" s="757"/>
      <c r="I2606" s="757"/>
    </row>
    <row r="2607" spans="1:9" ht="15.75" customHeight="1">
      <c r="A2607" s="963">
        <v>93199</v>
      </c>
      <c r="B2607" s="963" t="s">
        <v>5584</v>
      </c>
      <c r="C2607" s="964" t="s">
        <v>164</v>
      </c>
      <c r="D2607" s="965">
        <v>36.36</v>
      </c>
      <c r="E2607" s="757"/>
      <c r="F2607" s="757"/>
      <c r="G2607" s="757"/>
      <c r="H2607" s="757"/>
      <c r="I2607" s="757"/>
    </row>
    <row r="2608" spans="1:9" ht="15.75" customHeight="1">
      <c r="A2608" s="963">
        <v>93200</v>
      </c>
      <c r="B2608" s="963" t="s">
        <v>5585</v>
      </c>
      <c r="C2608" s="964" t="s">
        <v>164</v>
      </c>
      <c r="D2608" s="965">
        <v>2.56</v>
      </c>
      <c r="E2608" s="757"/>
      <c r="F2608" s="757"/>
      <c r="G2608" s="757"/>
      <c r="H2608" s="757"/>
      <c r="I2608" s="757"/>
    </row>
    <row r="2609" spans="1:9" ht="15.75" customHeight="1">
      <c r="A2609" s="963">
        <v>93201</v>
      </c>
      <c r="B2609" s="963" t="s">
        <v>5586</v>
      </c>
      <c r="C2609" s="964" t="s">
        <v>164</v>
      </c>
      <c r="D2609" s="965">
        <v>4.97</v>
      </c>
      <c r="E2609" s="757"/>
      <c r="F2609" s="757"/>
      <c r="G2609" s="757"/>
      <c r="H2609" s="757"/>
      <c r="I2609" s="757"/>
    </row>
    <row r="2610" spans="1:9" ht="15.75" customHeight="1">
      <c r="A2610" s="963">
        <v>93202</v>
      </c>
      <c r="B2610" s="963" t="s">
        <v>5587</v>
      </c>
      <c r="C2610" s="964" t="s">
        <v>164</v>
      </c>
      <c r="D2610" s="965">
        <v>21</v>
      </c>
      <c r="E2610" s="757"/>
      <c r="F2610" s="757"/>
      <c r="G2610" s="757"/>
      <c r="H2610" s="757"/>
      <c r="I2610" s="757"/>
    </row>
    <row r="2611" spans="1:9" ht="15.75" customHeight="1">
      <c r="A2611" s="963">
        <v>93203</v>
      </c>
      <c r="B2611" s="963" t="s">
        <v>5588</v>
      </c>
      <c r="C2611" s="964" t="s">
        <v>164</v>
      </c>
      <c r="D2611" s="965">
        <v>14.3</v>
      </c>
      <c r="E2611" s="757"/>
      <c r="F2611" s="757"/>
      <c r="G2611" s="757"/>
      <c r="H2611" s="757"/>
      <c r="I2611" s="757"/>
    </row>
    <row r="2612" spans="1:9" ht="15.75" customHeight="1">
      <c r="A2612" s="963">
        <v>93204</v>
      </c>
      <c r="B2612" s="963" t="s">
        <v>5589</v>
      </c>
      <c r="C2612" s="964" t="s">
        <v>164</v>
      </c>
      <c r="D2612" s="965">
        <v>55.34</v>
      </c>
      <c r="E2612" s="757"/>
      <c r="F2612" s="757"/>
      <c r="G2612" s="757"/>
      <c r="H2612" s="757"/>
      <c r="I2612" s="757"/>
    </row>
    <row r="2613" spans="1:9" ht="15.75" customHeight="1">
      <c r="A2613" s="963">
        <v>93205</v>
      </c>
      <c r="B2613" s="963" t="s">
        <v>5590</v>
      </c>
      <c r="C2613" s="964" t="s">
        <v>164</v>
      </c>
      <c r="D2613" s="965">
        <v>35.53</v>
      </c>
      <c r="E2613" s="757"/>
      <c r="F2613" s="757"/>
      <c r="G2613" s="757"/>
      <c r="H2613" s="757"/>
      <c r="I2613" s="757"/>
    </row>
    <row r="2614" spans="1:9" ht="15.75" customHeight="1">
      <c r="A2614" s="963">
        <v>97733</v>
      </c>
      <c r="B2614" s="963" t="s">
        <v>5591</v>
      </c>
      <c r="C2614" s="964" t="s">
        <v>964</v>
      </c>
      <c r="D2614" s="965">
        <v>2658.96</v>
      </c>
      <c r="E2614" s="757"/>
      <c r="F2614" s="757"/>
      <c r="G2614" s="757"/>
      <c r="H2614" s="757"/>
      <c r="I2614" s="757"/>
    </row>
    <row r="2615" spans="1:9" ht="15.75" customHeight="1">
      <c r="A2615" s="963">
        <v>97734</v>
      </c>
      <c r="B2615" s="963" t="s">
        <v>5592</v>
      </c>
      <c r="C2615" s="964" t="s">
        <v>964</v>
      </c>
      <c r="D2615" s="965">
        <v>2330.4299999999998</v>
      </c>
      <c r="E2615" s="757"/>
      <c r="F2615" s="757"/>
      <c r="G2615" s="757"/>
      <c r="H2615" s="757"/>
      <c r="I2615" s="757"/>
    </row>
    <row r="2616" spans="1:9" ht="15.75" customHeight="1">
      <c r="A2616" s="963">
        <v>97735</v>
      </c>
      <c r="B2616" s="963" t="s">
        <v>5593</v>
      </c>
      <c r="C2616" s="964" t="s">
        <v>964</v>
      </c>
      <c r="D2616" s="965">
        <v>1972.94</v>
      </c>
      <c r="E2616" s="757"/>
      <c r="F2616" s="757"/>
      <c r="G2616" s="757"/>
      <c r="H2616" s="757"/>
      <c r="I2616" s="757"/>
    </row>
    <row r="2617" spans="1:9" ht="15.75" customHeight="1">
      <c r="A2617" s="963">
        <v>97736</v>
      </c>
      <c r="B2617" s="963" t="s">
        <v>5594</v>
      </c>
      <c r="C2617" s="964" t="s">
        <v>964</v>
      </c>
      <c r="D2617" s="965">
        <v>1336.18</v>
      </c>
      <c r="E2617" s="757"/>
      <c r="F2617" s="757"/>
      <c r="G2617" s="757"/>
      <c r="H2617" s="757"/>
      <c r="I2617" s="757"/>
    </row>
    <row r="2618" spans="1:9" ht="15.75" customHeight="1">
      <c r="A2618" s="963">
        <v>97737</v>
      </c>
      <c r="B2618" s="963" t="s">
        <v>5595</v>
      </c>
      <c r="C2618" s="964" t="s">
        <v>964</v>
      </c>
      <c r="D2618" s="965">
        <v>2673.16</v>
      </c>
      <c r="E2618" s="757"/>
      <c r="F2618" s="757"/>
      <c r="G2618" s="757"/>
      <c r="H2618" s="757"/>
      <c r="I2618" s="757"/>
    </row>
    <row r="2619" spans="1:9" ht="15.75" customHeight="1">
      <c r="A2619" s="963">
        <v>97738</v>
      </c>
      <c r="B2619" s="963" t="s">
        <v>5596</v>
      </c>
      <c r="C2619" s="964" t="s">
        <v>964</v>
      </c>
      <c r="D2619" s="965">
        <v>3447.6</v>
      </c>
      <c r="E2619" s="757"/>
      <c r="F2619" s="757"/>
      <c r="G2619" s="757"/>
      <c r="H2619" s="757"/>
      <c r="I2619" s="757"/>
    </row>
    <row r="2620" spans="1:9" ht="15.75" customHeight="1">
      <c r="A2620" s="963">
        <v>97739</v>
      </c>
      <c r="B2620" s="963" t="s">
        <v>5597</v>
      </c>
      <c r="C2620" s="964" t="s">
        <v>964</v>
      </c>
      <c r="D2620" s="965">
        <v>2238.2399999999998</v>
      </c>
      <c r="E2620" s="757"/>
      <c r="F2620" s="757"/>
      <c r="G2620" s="757"/>
      <c r="H2620" s="757"/>
      <c r="I2620" s="757"/>
    </row>
    <row r="2621" spans="1:9" ht="15.75" customHeight="1">
      <c r="A2621" s="963">
        <v>97740</v>
      </c>
      <c r="B2621" s="963" t="s">
        <v>5598</v>
      </c>
      <c r="C2621" s="964" t="s">
        <v>964</v>
      </c>
      <c r="D2621" s="965">
        <v>1720.65</v>
      </c>
      <c r="E2621" s="757"/>
      <c r="F2621" s="757"/>
      <c r="G2621" s="757"/>
      <c r="H2621" s="757"/>
      <c r="I2621" s="757"/>
    </row>
    <row r="2622" spans="1:9" ht="15.75" customHeight="1">
      <c r="A2622" s="963">
        <v>98615</v>
      </c>
      <c r="B2622" s="963" t="s">
        <v>5599</v>
      </c>
      <c r="C2622" s="964" t="s">
        <v>122</v>
      </c>
      <c r="D2622" s="965">
        <v>130.78</v>
      </c>
      <c r="E2622" s="757"/>
      <c r="F2622" s="757"/>
      <c r="G2622" s="757"/>
      <c r="H2622" s="757"/>
      <c r="I2622" s="757"/>
    </row>
    <row r="2623" spans="1:9" ht="15.75" customHeight="1">
      <c r="A2623" s="963">
        <v>98616</v>
      </c>
      <c r="B2623" s="963" t="s">
        <v>5600</v>
      </c>
      <c r="C2623" s="964" t="s">
        <v>122</v>
      </c>
      <c r="D2623" s="965">
        <v>101.76</v>
      </c>
      <c r="E2623" s="757"/>
      <c r="F2623" s="757"/>
      <c r="G2623" s="757"/>
      <c r="H2623" s="757"/>
      <c r="I2623" s="757"/>
    </row>
    <row r="2624" spans="1:9" ht="15.75" customHeight="1">
      <c r="A2624" s="963">
        <v>98617</v>
      </c>
      <c r="B2624" s="963" t="s">
        <v>5601</v>
      </c>
      <c r="C2624" s="964" t="s">
        <v>122</v>
      </c>
      <c r="D2624" s="965">
        <v>94.09</v>
      </c>
      <c r="E2624" s="757"/>
      <c r="F2624" s="757"/>
      <c r="G2624" s="757"/>
      <c r="H2624" s="757"/>
      <c r="I2624" s="757"/>
    </row>
    <row r="2625" spans="1:9" ht="15.75" customHeight="1">
      <c r="A2625" s="963">
        <v>98618</v>
      </c>
      <c r="B2625" s="963" t="s">
        <v>5602</v>
      </c>
      <c r="C2625" s="964" t="s">
        <v>122</v>
      </c>
      <c r="D2625" s="965">
        <v>129.12</v>
      </c>
      <c r="E2625" s="757"/>
      <c r="F2625" s="757"/>
      <c r="G2625" s="757"/>
      <c r="H2625" s="757"/>
      <c r="I2625" s="757"/>
    </row>
    <row r="2626" spans="1:9" ht="15.75" customHeight="1">
      <c r="A2626" s="963">
        <v>98619</v>
      </c>
      <c r="B2626" s="963" t="s">
        <v>5603</v>
      </c>
      <c r="C2626" s="964" t="s">
        <v>122</v>
      </c>
      <c r="D2626" s="965">
        <v>117.48</v>
      </c>
      <c r="E2626" s="757"/>
      <c r="F2626" s="757"/>
      <c r="G2626" s="757"/>
      <c r="H2626" s="757"/>
      <c r="I2626" s="757"/>
    </row>
    <row r="2627" spans="1:9" ht="15.75" customHeight="1">
      <c r="A2627" s="963">
        <v>98620</v>
      </c>
      <c r="B2627" s="963" t="s">
        <v>5604</v>
      </c>
      <c r="C2627" s="964" t="s">
        <v>122</v>
      </c>
      <c r="D2627" s="965">
        <v>111.61</v>
      </c>
      <c r="E2627" s="757"/>
      <c r="F2627" s="757"/>
      <c r="G2627" s="757"/>
      <c r="H2627" s="757"/>
      <c r="I2627" s="757"/>
    </row>
    <row r="2628" spans="1:9" ht="15.75" customHeight="1">
      <c r="A2628" s="963">
        <v>98621</v>
      </c>
      <c r="B2628" s="963" t="s">
        <v>5605</v>
      </c>
      <c r="C2628" s="964" t="s">
        <v>122</v>
      </c>
      <c r="D2628" s="965">
        <v>146.43</v>
      </c>
      <c r="E2628" s="757"/>
      <c r="F2628" s="757"/>
      <c r="G2628" s="757"/>
      <c r="H2628" s="757"/>
      <c r="I2628" s="757"/>
    </row>
    <row r="2629" spans="1:9" ht="15.75" customHeight="1">
      <c r="A2629" s="963">
        <v>98622</v>
      </c>
      <c r="B2629" s="963" t="s">
        <v>5606</v>
      </c>
      <c r="C2629" s="964" t="s">
        <v>122</v>
      </c>
      <c r="D2629" s="965">
        <v>137.07</v>
      </c>
      <c r="E2629" s="757"/>
      <c r="F2629" s="757"/>
      <c r="G2629" s="757"/>
      <c r="H2629" s="757"/>
      <c r="I2629" s="757"/>
    </row>
    <row r="2630" spans="1:9" ht="15.75" customHeight="1">
      <c r="A2630" s="963">
        <v>98623</v>
      </c>
      <c r="B2630" s="963" t="s">
        <v>5607</v>
      </c>
      <c r="C2630" s="964" t="s">
        <v>122</v>
      </c>
      <c r="D2630" s="965">
        <v>132.32</v>
      </c>
      <c r="E2630" s="757"/>
      <c r="F2630" s="757"/>
      <c r="G2630" s="757"/>
      <c r="H2630" s="757"/>
      <c r="I2630" s="757"/>
    </row>
    <row r="2631" spans="1:9" ht="15.75" customHeight="1">
      <c r="A2631" s="963">
        <v>98624</v>
      </c>
      <c r="B2631" s="963" t="s">
        <v>5608</v>
      </c>
      <c r="C2631" s="964" t="s">
        <v>122</v>
      </c>
      <c r="D2631" s="965">
        <v>165.22</v>
      </c>
      <c r="E2631" s="757"/>
      <c r="F2631" s="757"/>
      <c r="G2631" s="757"/>
      <c r="H2631" s="757"/>
      <c r="I2631" s="757"/>
    </row>
    <row r="2632" spans="1:9" ht="15.75" customHeight="1">
      <c r="A2632" s="963">
        <v>98625</v>
      </c>
      <c r="B2632" s="963" t="s">
        <v>5609</v>
      </c>
      <c r="C2632" s="964" t="s">
        <v>122</v>
      </c>
      <c r="D2632" s="965">
        <v>157.32</v>
      </c>
      <c r="E2632" s="757"/>
      <c r="F2632" s="757"/>
      <c r="G2632" s="757"/>
      <c r="H2632" s="757"/>
      <c r="I2632" s="757"/>
    </row>
    <row r="2633" spans="1:9" ht="15.75" customHeight="1">
      <c r="A2633" s="963">
        <v>98626</v>
      </c>
      <c r="B2633" s="963" t="s">
        <v>5610</v>
      </c>
      <c r="C2633" s="964" t="s">
        <v>122</v>
      </c>
      <c r="D2633" s="965">
        <v>153.24</v>
      </c>
      <c r="E2633" s="757"/>
      <c r="F2633" s="757"/>
      <c r="G2633" s="757"/>
      <c r="H2633" s="757"/>
      <c r="I2633" s="757"/>
    </row>
    <row r="2634" spans="1:9" ht="15.75" customHeight="1">
      <c r="A2634" s="963">
        <v>98655</v>
      </c>
      <c r="B2634" s="963" t="s">
        <v>5611</v>
      </c>
      <c r="C2634" s="964" t="s">
        <v>164</v>
      </c>
      <c r="D2634" s="965">
        <v>592.96</v>
      </c>
      <c r="E2634" s="757"/>
      <c r="F2634" s="757"/>
      <c r="G2634" s="757"/>
      <c r="H2634" s="757"/>
      <c r="I2634" s="757"/>
    </row>
    <row r="2635" spans="1:9" ht="15.75" customHeight="1">
      <c r="A2635" s="963">
        <v>98656</v>
      </c>
      <c r="B2635" s="963" t="s">
        <v>5612</v>
      </c>
      <c r="C2635" s="964" t="s">
        <v>164</v>
      </c>
      <c r="D2635" s="965">
        <v>600.21</v>
      </c>
      <c r="E2635" s="757"/>
      <c r="F2635" s="757"/>
      <c r="G2635" s="757"/>
      <c r="H2635" s="757"/>
      <c r="I2635" s="757"/>
    </row>
    <row r="2636" spans="1:9" ht="15.75" customHeight="1">
      <c r="A2636" s="963">
        <v>98657</v>
      </c>
      <c r="B2636" s="963" t="s">
        <v>5613</v>
      </c>
      <c r="C2636" s="964" t="s">
        <v>164</v>
      </c>
      <c r="D2636" s="965">
        <v>607.46</v>
      </c>
      <c r="E2636" s="757"/>
      <c r="F2636" s="757"/>
      <c r="G2636" s="757"/>
      <c r="H2636" s="757"/>
      <c r="I2636" s="757"/>
    </row>
    <row r="2637" spans="1:9" ht="15.75" customHeight="1">
      <c r="A2637" s="963">
        <v>98658</v>
      </c>
      <c r="B2637" s="963" t="s">
        <v>5614</v>
      </c>
      <c r="C2637" s="964" t="s">
        <v>164</v>
      </c>
      <c r="D2637" s="965">
        <v>614.71</v>
      </c>
      <c r="E2637" s="757"/>
      <c r="F2637" s="757"/>
      <c r="G2637" s="757"/>
      <c r="H2637" s="757"/>
      <c r="I2637" s="757"/>
    </row>
    <row r="2638" spans="1:9" ht="15.75" customHeight="1">
      <c r="A2638" s="963">
        <v>98659</v>
      </c>
      <c r="B2638" s="963" t="s">
        <v>5615</v>
      </c>
      <c r="C2638" s="964" t="s">
        <v>164</v>
      </c>
      <c r="D2638" s="965">
        <v>629.20000000000005</v>
      </c>
      <c r="E2638" s="757"/>
      <c r="F2638" s="757"/>
      <c r="G2638" s="757"/>
      <c r="H2638" s="757"/>
      <c r="I2638" s="757"/>
    </row>
    <row r="2639" spans="1:9" ht="15.75" customHeight="1">
      <c r="A2639" s="963">
        <v>98746</v>
      </c>
      <c r="B2639" s="963" t="s">
        <v>5616</v>
      </c>
      <c r="C2639" s="964" t="s">
        <v>164</v>
      </c>
      <c r="D2639" s="965">
        <v>57.33</v>
      </c>
      <c r="E2639" s="757"/>
      <c r="F2639" s="757"/>
      <c r="G2639" s="757"/>
      <c r="H2639" s="757"/>
      <c r="I2639" s="757"/>
    </row>
    <row r="2640" spans="1:9" ht="15.75" customHeight="1">
      <c r="A2640" s="963">
        <v>98749</v>
      </c>
      <c r="B2640" s="963" t="s">
        <v>5617</v>
      </c>
      <c r="C2640" s="964" t="s">
        <v>164</v>
      </c>
      <c r="D2640" s="965">
        <v>71.16</v>
      </c>
      <c r="E2640" s="757"/>
      <c r="F2640" s="757"/>
      <c r="G2640" s="757"/>
      <c r="H2640" s="757"/>
      <c r="I2640" s="757"/>
    </row>
    <row r="2641" spans="1:9" ht="15.75" customHeight="1">
      <c r="A2641" s="963">
        <v>98750</v>
      </c>
      <c r="B2641" s="963" t="s">
        <v>5618</v>
      </c>
      <c r="C2641" s="964" t="s">
        <v>164</v>
      </c>
      <c r="D2641" s="965">
        <v>88.15</v>
      </c>
      <c r="E2641" s="757"/>
      <c r="F2641" s="757"/>
      <c r="G2641" s="757"/>
      <c r="H2641" s="757"/>
      <c r="I2641" s="757"/>
    </row>
    <row r="2642" spans="1:9" ht="15.75" customHeight="1">
      <c r="A2642" s="963">
        <v>98751</v>
      </c>
      <c r="B2642" s="963" t="s">
        <v>5619</v>
      </c>
      <c r="C2642" s="964" t="s">
        <v>164</v>
      </c>
      <c r="D2642" s="965">
        <v>132.59</v>
      </c>
      <c r="E2642" s="757"/>
      <c r="F2642" s="757"/>
      <c r="G2642" s="757"/>
      <c r="H2642" s="757"/>
      <c r="I2642" s="757"/>
    </row>
    <row r="2643" spans="1:9" ht="15.75" customHeight="1">
      <c r="A2643" s="963">
        <v>98752</v>
      </c>
      <c r="B2643" s="963" t="s">
        <v>5620</v>
      </c>
      <c r="C2643" s="964" t="s">
        <v>164</v>
      </c>
      <c r="D2643" s="965">
        <v>186.46</v>
      </c>
      <c r="E2643" s="757"/>
      <c r="F2643" s="757"/>
      <c r="G2643" s="757"/>
      <c r="H2643" s="757"/>
      <c r="I2643" s="757"/>
    </row>
    <row r="2644" spans="1:9" ht="15.75" customHeight="1">
      <c r="A2644" s="963">
        <v>98753</v>
      </c>
      <c r="B2644" s="963" t="s">
        <v>5621</v>
      </c>
      <c r="C2644" s="964" t="s">
        <v>164</v>
      </c>
      <c r="D2644" s="965">
        <v>253.74</v>
      </c>
      <c r="E2644" s="757"/>
      <c r="F2644" s="757"/>
      <c r="G2644" s="757"/>
      <c r="H2644" s="757"/>
      <c r="I2644" s="757"/>
    </row>
    <row r="2645" spans="1:9" ht="15.75" customHeight="1">
      <c r="A2645" s="963">
        <v>100763</v>
      </c>
      <c r="B2645" s="963" t="s">
        <v>5622</v>
      </c>
      <c r="C2645" s="964" t="s">
        <v>1607</v>
      </c>
      <c r="D2645" s="965">
        <v>17.170000000000002</v>
      </c>
      <c r="E2645" s="757"/>
      <c r="F2645" s="757"/>
      <c r="G2645" s="757"/>
      <c r="H2645" s="757"/>
      <c r="I2645" s="757"/>
    </row>
    <row r="2646" spans="1:9" ht="15.75" customHeight="1">
      <c r="A2646" s="963">
        <v>100764</v>
      </c>
      <c r="B2646" s="963" t="s">
        <v>5623</v>
      </c>
      <c r="C2646" s="964" t="s">
        <v>1607</v>
      </c>
      <c r="D2646" s="965">
        <v>17.04</v>
      </c>
      <c r="E2646" s="757"/>
      <c r="F2646" s="757"/>
      <c r="G2646" s="757"/>
      <c r="H2646" s="757"/>
      <c r="I2646" s="757"/>
    </row>
    <row r="2647" spans="1:9" ht="15.75" customHeight="1">
      <c r="A2647" s="963">
        <v>100765</v>
      </c>
      <c r="B2647" s="963" t="s">
        <v>5624</v>
      </c>
      <c r="C2647" s="964" t="s">
        <v>1607</v>
      </c>
      <c r="D2647" s="965">
        <v>16.71</v>
      </c>
      <c r="E2647" s="757"/>
      <c r="F2647" s="757"/>
      <c r="G2647" s="757"/>
      <c r="H2647" s="757"/>
      <c r="I2647" s="757"/>
    </row>
    <row r="2648" spans="1:9" ht="15.75" customHeight="1">
      <c r="A2648" s="963">
        <v>100766</v>
      </c>
      <c r="B2648" s="963" t="s">
        <v>5625</v>
      </c>
      <c r="C2648" s="964" t="s">
        <v>1607</v>
      </c>
      <c r="D2648" s="965">
        <v>16.88</v>
      </c>
      <c r="E2648" s="757"/>
      <c r="F2648" s="757"/>
      <c r="G2648" s="757"/>
      <c r="H2648" s="757"/>
      <c r="I2648" s="757"/>
    </row>
    <row r="2649" spans="1:9" ht="15.75" customHeight="1">
      <c r="A2649" s="963">
        <v>100767</v>
      </c>
      <c r="B2649" s="963" t="s">
        <v>5626</v>
      </c>
      <c r="C2649" s="964" t="s">
        <v>1607</v>
      </c>
      <c r="D2649" s="965">
        <v>15.86</v>
      </c>
      <c r="E2649" s="757"/>
      <c r="F2649" s="757"/>
      <c r="G2649" s="757"/>
      <c r="H2649" s="757"/>
      <c r="I2649" s="757"/>
    </row>
    <row r="2650" spans="1:9" ht="15.75" customHeight="1">
      <c r="A2650" s="963">
        <v>100768</v>
      </c>
      <c r="B2650" s="963" t="s">
        <v>5627</v>
      </c>
      <c r="C2650" s="964" t="s">
        <v>1607</v>
      </c>
      <c r="D2650" s="965">
        <v>21.53</v>
      </c>
      <c r="E2650" s="757"/>
      <c r="F2650" s="757"/>
      <c r="G2650" s="757"/>
      <c r="H2650" s="757"/>
      <c r="I2650" s="757"/>
    </row>
    <row r="2651" spans="1:9" ht="15.75" customHeight="1">
      <c r="A2651" s="963">
        <v>100769</v>
      </c>
      <c r="B2651" s="963" t="s">
        <v>5628</v>
      </c>
      <c r="C2651" s="964" t="s">
        <v>1607</v>
      </c>
      <c r="D2651" s="965">
        <v>21.5</v>
      </c>
      <c r="E2651" s="757"/>
      <c r="F2651" s="757"/>
      <c r="G2651" s="757"/>
      <c r="H2651" s="757"/>
      <c r="I2651" s="757"/>
    </row>
    <row r="2652" spans="1:9" ht="15.75" customHeight="1">
      <c r="A2652" s="963">
        <v>100770</v>
      </c>
      <c r="B2652" s="963" t="s">
        <v>5629</v>
      </c>
      <c r="C2652" s="964" t="s">
        <v>1607</v>
      </c>
      <c r="D2652" s="965">
        <v>20.83</v>
      </c>
      <c r="E2652" s="757"/>
      <c r="F2652" s="757"/>
      <c r="G2652" s="757"/>
      <c r="H2652" s="757"/>
      <c r="I2652" s="757"/>
    </row>
    <row r="2653" spans="1:9" ht="15.75" customHeight="1">
      <c r="A2653" s="963">
        <v>100771</v>
      </c>
      <c r="B2653" s="963" t="s">
        <v>5630</v>
      </c>
      <c r="C2653" s="964" t="s">
        <v>1607</v>
      </c>
      <c r="D2653" s="965">
        <v>27.64</v>
      </c>
      <c r="E2653" s="757"/>
      <c r="F2653" s="757"/>
      <c r="G2653" s="757"/>
      <c r="H2653" s="757"/>
      <c r="I2653" s="757"/>
    </row>
    <row r="2654" spans="1:9" ht="15.75" customHeight="1">
      <c r="A2654" s="963">
        <v>100772</v>
      </c>
      <c r="B2654" s="963" t="s">
        <v>5631</v>
      </c>
      <c r="C2654" s="964" t="s">
        <v>1607</v>
      </c>
      <c r="D2654" s="965">
        <v>16.34</v>
      </c>
      <c r="E2654" s="757"/>
      <c r="F2654" s="757"/>
      <c r="G2654" s="757"/>
      <c r="H2654" s="757"/>
      <c r="I2654" s="757"/>
    </row>
    <row r="2655" spans="1:9" ht="15.75" customHeight="1">
      <c r="A2655" s="963">
        <v>100773</v>
      </c>
      <c r="B2655" s="963" t="s">
        <v>5632</v>
      </c>
      <c r="C2655" s="964" t="s">
        <v>1607</v>
      </c>
      <c r="D2655" s="965">
        <v>20.34</v>
      </c>
      <c r="E2655" s="757"/>
      <c r="F2655" s="757"/>
      <c r="G2655" s="757"/>
      <c r="H2655" s="757"/>
      <c r="I2655" s="757"/>
    </row>
    <row r="2656" spans="1:9" ht="15.75" customHeight="1">
      <c r="A2656" s="963">
        <v>100774</v>
      </c>
      <c r="B2656" s="963" t="s">
        <v>5633</v>
      </c>
      <c r="C2656" s="964" t="s">
        <v>1607</v>
      </c>
      <c r="D2656" s="965">
        <v>12.99</v>
      </c>
      <c r="E2656" s="757"/>
      <c r="F2656" s="757"/>
      <c r="G2656" s="757"/>
      <c r="H2656" s="757"/>
      <c r="I2656" s="757"/>
    </row>
    <row r="2657" spans="1:9" ht="15.75" customHeight="1">
      <c r="A2657" s="963">
        <v>100775</v>
      </c>
      <c r="B2657" s="963" t="s">
        <v>5634</v>
      </c>
      <c r="C2657" s="964" t="s">
        <v>1607</v>
      </c>
      <c r="D2657" s="965">
        <v>14.77</v>
      </c>
      <c r="E2657" s="757"/>
      <c r="F2657" s="757"/>
      <c r="G2657" s="757"/>
      <c r="H2657" s="757"/>
      <c r="I2657" s="757"/>
    </row>
    <row r="2658" spans="1:9" ht="15.75" customHeight="1">
      <c r="A2658" s="963">
        <v>100776</v>
      </c>
      <c r="B2658" s="963" t="s">
        <v>5635</v>
      </c>
      <c r="C2658" s="964" t="s">
        <v>1607</v>
      </c>
      <c r="D2658" s="965">
        <v>20.440000000000001</v>
      </c>
      <c r="E2658" s="757"/>
      <c r="F2658" s="757"/>
      <c r="G2658" s="757"/>
      <c r="H2658" s="757"/>
      <c r="I2658" s="757"/>
    </row>
    <row r="2659" spans="1:9" ht="15.75" customHeight="1">
      <c r="A2659" s="963">
        <v>100777</v>
      </c>
      <c r="B2659" s="963" t="s">
        <v>5636</v>
      </c>
      <c r="C2659" s="964" t="s">
        <v>1607</v>
      </c>
      <c r="D2659" s="965">
        <v>14.99</v>
      </c>
      <c r="E2659" s="757"/>
      <c r="F2659" s="757"/>
      <c r="G2659" s="757"/>
      <c r="H2659" s="757"/>
      <c r="I2659" s="757"/>
    </row>
    <row r="2660" spans="1:9" ht="15.75" customHeight="1">
      <c r="A2660" s="963">
        <v>100778</v>
      </c>
      <c r="B2660" s="963" t="s">
        <v>5637</v>
      </c>
      <c r="C2660" s="964" t="s">
        <v>1607</v>
      </c>
      <c r="D2660" s="965">
        <v>11.41</v>
      </c>
      <c r="E2660" s="757"/>
      <c r="F2660" s="757"/>
      <c r="G2660" s="757"/>
      <c r="H2660" s="757"/>
      <c r="I2660" s="757"/>
    </row>
    <row r="2661" spans="1:9" ht="15.75" customHeight="1">
      <c r="A2661" s="963">
        <v>103795</v>
      </c>
      <c r="B2661" s="963" t="s">
        <v>5638</v>
      </c>
      <c r="C2661" s="964" t="s">
        <v>122</v>
      </c>
      <c r="D2661" s="965">
        <v>72.28</v>
      </c>
      <c r="E2661" s="757"/>
      <c r="F2661" s="757"/>
      <c r="G2661" s="757"/>
      <c r="H2661" s="757"/>
      <c r="I2661" s="757"/>
    </row>
    <row r="2662" spans="1:9" ht="15.75" customHeight="1">
      <c r="A2662" s="963">
        <v>103796</v>
      </c>
      <c r="B2662" s="963" t="s">
        <v>5639</v>
      </c>
      <c r="C2662" s="964" t="s">
        <v>122</v>
      </c>
      <c r="D2662" s="965">
        <v>81.55</v>
      </c>
      <c r="E2662" s="757"/>
      <c r="F2662" s="757"/>
      <c r="G2662" s="757"/>
      <c r="H2662" s="757"/>
      <c r="I2662" s="757"/>
    </row>
    <row r="2663" spans="1:9" ht="15.75" customHeight="1">
      <c r="A2663" s="963">
        <v>103797</v>
      </c>
      <c r="B2663" s="963" t="s">
        <v>5640</v>
      </c>
      <c r="C2663" s="964" t="s">
        <v>1607</v>
      </c>
      <c r="D2663" s="965">
        <v>15.24</v>
      </c>
      <c r="E2663" s="757"/>
      <c r="F2663" s="757"/>
      <c r="G2663" s="757"/>
      <c r="H2663" s="757"/>
      <c r="I2663" s="757"/>
    </row>
    <row r="2664" spans="1:9" ht="15.75" customHeight="1">
      <c r="A2664" s="963">
        <v>103798</v>
      </c>
      <c r="B2664" s="963" t="s">
        <v>5641</v>
      </c>
      <c r="C2664" s="964" t="s">
        <v>964</v>
      </c>
      <c r="D2664" s="965">
        <v>559.41999999999996</v>
      </c>
      <c r="E2664" s="757"/>
      <c r="F2664" s="757"/>
      <c r="G2664" s="757"/>
      <c r="H2664" s="757"/>
      <c r="I2664" s="757"/>
    </row>
    <row r="2665" spans="1:9" ht="15.75" customHeight="1">
      <c r="A2665" s="963">
        <v>103799</v>
      </c>
      <c r="B2665" s="963" t="s">
        <v>5642</v>
      </c>
      <c r="C2665" s="964" t="s">
        <v>964</v>
      </c>
      <c r="D2665" s="965">
        <v>385.68</v>
      </c>
      <c r="E2665" s="757"/>
      <c r="F2665" s="757"/>
      <c r="G2665" s="757"/>
      <c r="H2665" s="757"/>
      <c r="I2665" s="757"/>
    </row>
    <row r="2666" spans="1:9" ht="15.75" customHeight="1">
      <c r="A2666" s="963">
        <v>103800</v>
      </c>
      <c r="B2666" s="963" t="s">
        <v>5643</v>
      </c>
      <c r="C2666" s="964" t="s">
        <v>964</v>
      </c>
      <c r="D2666" s="965">
        <v>451.9</v>
      </c>
      <c r="E2666" s="757"/>
      <c r="F2666" s="757"/>
      <c r="G2666" s="757"/>
      <c r="H2666" s="757"/>
      <c r="I2666" s="757"/>
    </row>
    <row r="2667" spans="1:9" ht="15.75" customHeight="1">
      <c r="A2667" s="963">
        <v>103801</v>
      </c>
      <c r="B2667" s="963" t="s">
        <v>5644</v>
      </c>
      <c r="C2667" s="964" t="s">
        <v>964</v>
      </c>
      <c r="D2667" s="965">
        <v>575.79999999999995</v>
      </c>
      <c r="E2667" s="757"/>
      <c r="F2667" s="757"/>
      <c r="G2667" s="757"/>
      <c r="H2667" s="757"/>
      <c r="I2667" s="757"/>
    </row>
    <row r="2668" spans="1:9" ht="15.75" customHeight="1">
      <c r="A2668" s="963">
        <v>103925</v>
      </c>
      <c r="B2668" s="963" t="s">
        <v>5645</v>
      </c>
      <c r="C2668" s="964" t="s">
        <v>964</v>
      </c>
      <c r="D2668" s="965">
        <v>1482.77</v>
      </c>
      <c r="E2668" s="757"/>
      <c r="F2668" s="757"/>
      <c r="G2668" s="757"/>
      <c r="H2668" s="757"/>
      <c r="I2668" s="757"/>
    </row>
    <row r="2669" spans="1:9" ht="15.75" customHeight="1">
      <c r="A2669" s="963">
        <v>103926</v>
      </c>
      <c r="B2669" s="963" t="s">
        <v>5646</v>
      </c>
      <c r="C2669" s="964" t="s">
        <v>964</v>
      </c>
      <c r="D2669" s="965">
        <v>1196.2</v>
      </c>
      <c r="E2669" s="757"/>
      <c r="F2669" s="757"/>
      <c r="G2669" s="757"/>
      <c r="H2669" s="757"/>
      <c r="I2669" s="757"/>
    </row>
    <row r="2670" spans="1:9" ht="15.75" customHeight="1">
      <c r="A2670" s="963">
        <v>103928</v>
      </c>
      <c r="B2670" s="963" t="s">
        <v>5647</v>
      </c>
      <c r="C2670" s="964" t="s">
        <v>964</v>
      </c>
      <c r="D2670" s="965">
        <v>451.9</v>
      </c>
      <c r="E2670" s="757"/>
      <c r="F2670" s="757"/>
      <c r="G2670" s="757"/>
      <c r="H2670" s="757"/>
      <c r="I2670" s="757"/>
    </row>
    <row r="2671" spans="1:9" ht="15.75" customHeight="1">
      <c r="A2671" s="963">
        <v>103929</v>
      </c>
      <c r="B2671" s="963" t="s">
        <v>5648</v>
      </c>
      <c r="C2671" s="964" t="s">
        <v>964</v>
      </c>
      <c r="D2671" s="965">
        <v>1391.38</v>
      </c>
      <c r="E2671" s="757"/>
      <c r="F2671" s="757"/>
      <c r="G2671" s="757"/>
      <c r="H2671" s="757"/>
      <c r="I2671" s="757"/>
    </row>
    <row r="2672" spans="1:9" ht="15.75" customHeight="1">
      <c r="A2672" s="963">
        <v>103930</v>
      </c>
      <c r="B2672" s="963" t="s">
        <v>5649</v>
      </c>
      <c r="C2672" s="964" t="s">
        <v>964</v>
      </c>
      <c r="D2672" s="965">
        <v>809.64</v>
      </c>
      <c r="E2672" s="757"/>
      <c r="F2672" s="757"/>
      <c r="G2672" s="757"/>
      <c r="H2672" s="757"/>
      <c r="I2672" s="757"/>
    </row>
    <row r="2673" spans="1:9" ht="15.75" customHeight="1">
      <c r="A2673" s="963">
        <v>103931</v>
      </c>
      <c r="B2673" s="963" t="s">
        <v>5650</v>
      </c>
      <c r="C2673" s="964" t="s">
        <v>964</v>
      </c>
      <c r="D2673" s="965">
        <v>546.67999999999995</v>
      </c>
      <c r="E2673" s="757"/>
      <c r="F2673" s="757"/>
      <c r="G2673" s="757"/>
      <c r="H2673" s="757"/>
      <c r="I2673" s="757"/>
    </row>
    <row r="2674" spans="1:9" ht="15.75" customHeight="1">
      <c r="A2674" s="963">
        <v>103932</v>
      </c>
      <c r="B2674" s="963" t="s">
        <v>5651</v>
      </c>
      <c r="C2674" s="964" t="s">
        <v>964</v>
      </c>
      <c r="D2674" s="965">
        <v>508.16</v>
      </c>
      <c r="E2674" s="757"/>
      <c r="F2674" s="757"/>
      <c r="G2674" s="757"/>
      <c r="H2674" s="757"/>
      <c r="I2674" s="757"/>
    </row>
    <row r="2675" spans="1:9" ht="15.75" customHeight="1">
      <c r="A2675" s="963">
        <v>103933</v>
      </c>
      <c r="B2675" s="963" t="s">
        <v>5652</v>
      </c>
      <c r="C2675" s="964" t="s">
        <v>964</v>
      </c>
      <c r="D2675" s="965">
        <v>1586.65</v>
      </c>
      <c r="E2675" s="757"/>
      <c r="F2675" s="757"/>
      <c r="G2675" s="757"/>
      <c r="H2675" s="757"/>
      <c r="I2675" s="757"/>
    </row>
    <row r="2676" spans="1:9" ht="15.75" customHeight="1">
      <c r="A2676" s="963">
        <v>104466</v>
      </c>
      <c r="B2676" s="963" t="s">
        <v>5653</v>
      </c>
      <c r="C2676" s="964" t="s">
        <v>1607</v>
      </c>
      <c r="D2676" s="965">
        <v>28.82</v>
      </c>
      <c r="E2676" s="757"/>
      <c r="F2676" s="757"/>
      <c r="G2676" s="757"/>
      <c r="H2676" s="757"/>
      <c r="I2676" s="757"/>
    </row>
    <row r="2677" spans="1:9" ht="15.75" customHeight="1">
      <c r="A2677" s="963">
        <v>104467</v>
      </c>
      <c r="B2677" s="963" t="s">
        <v>5654</v>
      </c>
      <c r="C2677" s="964" t="s">
        <v>1607</v>
      </c>
      <c r="D2677" s="965">
        <v>39.32</v>
      </c>
      <c r="E2677" s="757"/>
      <c r="F2677" s="757"/>
      <c r="G2677" s="757"/>
      <c r="H2677" s="757"/>
      <c r="I2677" s="757"/>
    </row>
    <row r="2678" spans="1:9" ht="15.75" customHeight="1">
      <c r="A2678" s="963">
        <v>104468</v>
      </c>
      <c r="B2678" s="963" t="s">
        <v>5655</v>
      </c>
      <c r="C2678" s="964" t="s">
        <v>1607</v>
      </c>
      <c r="D2678" s="965">
        <v>51.78</v>
      </c>
      <c r="E2678" s="757"/>
      <c r="F2678" s="757"/>
      <c r="G2678" s="757"/>
      <c r="H2678" s="757"/>
      <c r="I2678" s="757"/>
    </row>
    <row r="2679" spans="1:9" ht="15.75" customHeight="1">
      <c r="A2679" s="963">
        <v>104469</v>
      </c>
      <c r="B2679" s="963" t="s">
        <v>5656</v>
      </c>
      <c r="C2679" s="964" t="s">
        <v>1607</v>
      </c>
      <c r="D2679" s="965">
        <v>55.38</v>
      </c>
      <c r="E2679" s="757"/>
      <c r="F2679" s="757"/>
      <c r="G2679" s="757"/>
      <c r="H2679" s="757"/>
      <c r="I2679" s="757"/>
    </row>
    <row r="2680" spans="1:9" ht="15.75" customHeight="1">
      <c r="A2680" s="963">
        <v>104470</v>
      </c>
      <c r="B2680" s="963" t="s">
        <v>5657</v>
      </c>
      <c r="C2680" s="964" t="s">
        <v>1607</v>
      </c>
      <c r="D2680" s="965">
        <v>30.31</v>
      </c>
      <c r="E2680" s="757"/>
      <c r="F2680" s="757"/>
      <c r="G2680" s="757"/>
      <c r="H2680" s="757"/>
      <c r="I2680" s="757"/>
    </row>
    <row r="2681" spans="1:9" ht="15.75" customHeight="1">
      <c r="A2681" s="963">
        <v>104471</v>
      </c>
      <c r="B2681" s="963" t="s">
        <v>5658</v>
      </c>
      <c r="C2681" s="964" t="s">
        <v>1607</v>
      </c>
      <c r="D2681" s="965">
        <v>27.25</v>
      </c>
      <c r="E2681" s="757"/>
      <c r="F2681" s="757"/>
      <c r="G2681" s="757"/>
      <c r="H2681" s="757"/>
      <c r="I2681" s="757"/>
    </row>
    <row r="2682" spans="1:9" ht="15.75" customHeight="1">
      <c r="A2682" s="963">
        <v>104472</v>
      </c>
      <c r="B2682" s="963" t="s">
        <v>5659</v>
      </c>
      <c r="C2682" s="964" t="s">
        <v>1607</v>
      </c>
      <c r="D2682" s="965">
        <v>40.31</v>
      </c>
      <c r="E2682" s="757"/>
      <c r="F2682" s="757"/>
      <c r="G2682" s="757"/>
      <c r="H2682" s="757"/>
      <c r="I2682" s="757"/>
    </row>
    <row r="2683" spans="1:9" ht="15.75" customHeight="1">
      <c r="A2683" s="963">
        <v>104483</v>
      </c>
      <c r="B2683" s="963" t="s">
        <v>5660</v>
      </c>
      <c r="C2683" s="964" t="s">
        <v>964</v>
      </c>
      <c r="D2683" s="965">
        <v>1975.48</v>
      </c>
      <c r="E2683" s="757"/>
      <c r="F2683" s="757"/>
      <c r="G2683" s="757"/>
      <c r="H2683" s="757"/>
      <c r="I2683" s="757"/>
    </row>
    <row r="2684" spans="1:9" ht="15.75" customHeight="1">
      <c r="A2684" s="963">
        <v>104484</v>
      </c>
      <c r="B2684" s="963" t="s">
        <v>5661</v>
      </c>
      <c r="C2684" s="964" t="s">
        <v>964</v>
      </c>
      <c r="D2684" s="965">
        <v>3277.7</v>
      </c>
      <c r="E2684" s="757"/>
      <c r="F2684" s="757"/>
      <c r="G2684" s="757"/>
      <c r="H2684" s="757"/>
      <c r="I2684" s="757"/>
    </row>
    <row r="2685" spans="1:9" ht="15.75" customHeight="1">
      <c r="A2685" s="963">
        <v>104485</v>
      </c>
      <c r="B2685" s="963" t="s">
        <v>5662</v>
      </c>
      <c r="C2685" s="964" t="s">
        <v>964</v>
      </c>
      <c r="D2685" s="965">
        <v>2641.2</v>
      </c>
      <c r="E2685" s="757"/>
      <c r="F2685" s="757"/>
      <c r="G2685" s="757"/>
      <c r="H2685" s="757"/>
      <c r="I2685" s="757"/>
    </row>
    <row r="2686" spans="1:9" ht="15.75" customHeight="1">
      <c r="A2686" s="963">
        <v>104486</v>
      </c>
      <c r="B2686" s="963" t="s">
        <v>5663</v>
      </c>
      <c r="C2686" s="964" t="s">
        <v>964</v>
      </c>
      <c r="D2686" s="965">
        <v>2817.83</v>
      </c>
      <c r="E2686" s="757"/>
      <c r="F2686" s="757"/>
      <c r="G2686" s="757"/>
      <c r="H2686" s="757"/>
      <c r="I2686" s="757"/>
    </row>
    <row r="2687" spans="1:9" ht="15.75" customHeight="1">
      <c r="A2687" s="963">
        <v>104487</v>
      </c>
      <c r="B2687" s="963" t="s">
        <v>5664</v>
      </c>
      <c r="C2687" s="964" t="s">
        <v>964</v>
      </c>
      <c r="D2687" s="965">
        <v>2329.63</v>
      </c>
      <c r="E2687" s="757"/>
      <c r="F2687" s="757"/>
      <c r="G2687" s="757"/>
      <c r="H2687" s="757"/>
      <c r="I2687" s="757"/>
    </row>
    <row r="2688" spans="1:9" ht="15.75" customHeight="1">
      <c r="A2688" s="963">
        <v>104488</v>
      </c>
      <c r="B2688" s="963" t="s">
        <v>5665</v>
      </c>
      <c r="C2688" s="964" t="s">
        <v>964</v>
      </c>
      <c r="D2688" s="965">
        <v>2282.8000000000002</v>
      </c>
      <c r="E2688" s="757"/>
      <c r="F2688" s="757"/>
      <c r="G2688" s="757"/>
      <c r="H2688" s="757"/>
      <c r="I2688" s="757"/>
    </row>
    <row r="2689" spans="1:9" ht="15.75" customHeight="1">
      <c r="A2689" s="963">
        <v>104489</v>
      </c>
      <c r="B2689" s="963" t="s">
        <v>5666</v>
      </c>
      <c r="C2689" s="964" t="s">
        <v>964</v>
      </c>
      <c r="D2689" s="965">
        <v>3411.42</v>
      </c>
      <c r="E2689" s="757"/>
      <c r="F2689" s="757"/>
      <c r="G2689" s="757"/>
      <c r="H2689" s="757"/>
      <c r="I2689" s="757"/>
    </row>
    <row r="2690" spans="1:9" ht="15.75" customHeight="1">
      <c r="A2690" s="963">
        <v>104490</v>
      </c>
      <c r="B2690" s="963" t="s">
        <v>5667</v>
      </c>
      <c r="C2690" s="964" t="s">
        <v>964</v>
      </c>
      <c r="D2690" s="965">
        <v>2252.8000000000002</v>
      </c>
      <c r="E2690" s="757"/>
      <c r="F2690" s="757"/>
      <c r="G2690" s="757"/>
      <c r="H2690" s="757"/>
      <c r="I2690" s="757"/>
    </row>
    <row r="2691" spans="1:9" ht="15.75" customHeight="1">
      <c r="A2691" s="963">
        <v>98560</v>
      </c>
      <c r="B2691" s="963" t="s">
        <v>5668</v>
      </c>
      <c r="C2691" s="964" t="s">
        <v>122</v>
      </c>
      <c r="D2691" s="965">
        <v>39.979999999999997</v>
      </c>
      <c r="E2691" s="757"/>
      <c r="F2691" s="757"/>
      <c r="G2691" s="757"/>
      <c r="H2691" s="757"/>
      <c r="I2691" s="757"/>
    </row>
    <row r="2692" spans="1:9" ht="15.75" customHeight="1">
      <c r="A2692" s="963">
        <v>98561</v>
      </c>
      <c r="B2692" s="963" t="s">
        <v>5669</v>
      </c>
      <c r="C2692" s="964" t="s">
        <v>122</v>
      </c>
      <c r="D2692" s="965">
        <v>35.53</v>
      </c>
      <c r="E2692" s="757"/>
      <c r="F2692" s="757"/>
      <c r="G2692" s="757"/>
      <c r="H2692" s="757"/>
      <c r="I2692" s="757"/>
    </row>
    <row r="2693" spans="1:9" ht="15.75" customHeight="1">
      <c r="A2693" s="963">
        <v>98562</v>
      </c>
      <c r="B2693" s="963" t="s">
        <v>5670</v>
      </c>
      <c r="C2693" s="964" t="s">
        <v>122</v>
      </c>
      <c r="D2693" s="965">
        <v>37.119999999999997</v>
      </c>
      <c r="E2693" s="757"/>
      <c r="F2693" s="757"/>
      <c r="G2693" s="757"/>
      <c r="H2693" s="757"/>
      <c r="I2693" s="757"/>
    </row>
    <row r="2694" spans="1:9" ht="15.75" customHeight="1">
      <c r="A2694" s="963">
        <v>98555</v>
      </c>
      <c r="B2694" s="963" t="s">
        <v>5671</v>
      </c>
      <c r="C2694" s="964" t="s">
        <v>122</v>
      </c>
      <c r="D2694" s="965">
        <v>26.04</v>
      </c>
      <c r="E2694" s="757"/>
      <c r="F2694" s="757"/>
      <c r="G2694" s="757"/>
      <c r="H2694" s="757"/>
      <c r="I2694" s="757"/>
    </row>
    <row r="2695" spans="1:9" ht="15.75" customHeight="1">
      <c r="A2695" s="963">
        <v>98556</v>
      </c>
      <c r="B2695" s="963" t="s">
        <v>5672</v>
      </c>
      <c r="C2695" s="964" t="s">
        <v>122</v>
      </c>
      <c r="D2695" s="965">
        <v>48.73</v>
      </c>
      <c r="E2695" s="757"/>
      <c r="F2695" s="757"/>
      <c r="G2695" s="757"/>
      <c r="H2695" s="757"/>
      <c r="I2695" s="757"/>
    </row>
    <row r="2696" spans="1:9" ht="15.75" customHeight="1">
      <c r="A2696" s="963">
        <v>98558</v>
      </c>
      <c r="B2696" s="963" t="s">
        <v>5673</v>
      </c>
      <c r="C2696" s="964" t="s">
        <v>141</v>
      </c>
      <c r="D2696" s="965">
        <v>7.67</v>
      </c>
      <c r="E2696" s="757"/>
      <c r="F2696" s="757"/>
      <c r="G2696" s="757"/>
      <c r="H2696" s="757"/>
      <c r="I2696" s="757"/>
    </row>
    <row r="2697" spans="1:9" ht="15.75" customHeight="1">
      <c r="A2697" s="963">
        <v>98559</v>
      </c>
      <c r="B2697" s="963" t="s">
        <v>5674</v>
      </c>
      <c r="C2697" s="964" t="s">
        <v>164</v>
      </c>
      <c r="D2697" s="965">
        <v>4.4000000000000004</v>
      </c>
      <c r="E2697" s="757"/>
      <c r="F2697" s="757"/>
      <c r="G2697" s="757"/>
      <c r="H2697" s="757"/>
      <c r="I2697" s="757"/>
    </row>
    <row r="2698" spans="1:9" ht="15.75" customHeight="1">
      <c r="A2698" s="963">
        <v>98546</v>
      </c>
      <c r="B2698" s="963" t="s">
        <v>5675</v>
      </c>
      <c r="C2698" s="964" t="s">
        <v>122</v>
      </c>
      <c r="D2698" s="965">
        <v>102.06</v>
      </c>
      <c r="E2698" s="757"/>
      <c r="F2698" s="757"/>
      <c r="G2698" s="757"/>
      <c r="H2698" s="757"/>
      <c r="I2698" s="757"/>
    </row>
    <row r="2699" spans="1:9" ht="15.75" customHeight="1">
      <c r="A2699" s="963">
        <v>98547</v>
      </c>
      <c r="B2699" s="963" t="s">
        <v>5676</v>
      </c>
      <c r="C2699" s="964" t="s">
        <v>122</v>
      </c>
      <c r="D2699" s="965">
        <v>195.24</v>
      </c>
      <c r="E2699" s="757"/>
      <c r="F2699" s="757"/>
      <c r="G2699" s="757"/>
      <c r="H2699" s="757"/>
      <c r="I2699" s="757"/>
    </row>
    <row r="2700" spans="1:9" ht="15.75" customHeight="1">
      <c r="A2700" s="963">
        <v>98553</v>
      </c>
      <c r="B2700" s="963" t="s">
        <v>5677</v>
      </c>
      <c r="C2700" s="964" t="s">
        <v>122</v>
      </c>
      <c r="D2700" s="965">
        <v>169.63</v>
      </c>
      <c r="E2700" s="757"/>
      <c r="F2700" s="757"/>
      <c r="G2700" s="757"/>
      <c r="H2700" s="757"/>
      <c r="I2700" s="757"/>
    </row>
    <row r="2701" spans="1:9" ht="15.75" customHeight="1">
      <c r="A2701" s="963">
        <v>98554</v>
      </c>
      <c r="B2701" s="963" t="s">
        <v>5678</v>
      </c>
      <c r="C2701" s="964" t="s">
        <v>122</v>
      </c>
      <c r="D2701" s="965">
        <v>49.99</v>
      </c>
      <c r="E2701" s="757"/>
      <c r="F2701" s="757"/>
      <c r="G2701" s="757"/>
      <c r="H2701" s="757"/>
      <c r="I2701" s="757"/>
    </row>
    <row r="2702" spans="1:9" ht="15.75" customHeight="1">
      <c r="A2702" s="963">
        <v>98557</v>
      </c>
      <c r="B2702" s="963" t="s">
        <v>5679</v>
      </c>
      <c r="C2702" s="964" t="s">
        <v>122</v>
      </c>
      <c r="D2702" s="965">
        <v>46.61</v>
      </c>
      <c r="E2702" s="757"/>
      <c r="F2702" s="757"/>
      <c r="G2702" s="757"/>
      <c r="H2702" s="757"/>
      <c r="I2702" s="757"/>
    </row>
    <row r="2703" spans="1:9" ht="15.75" customHeight="1">
      <c r="A2703" s="963">
        <v>98563</v>
      </c>
      <c r="B2703" s="963" t="s">
        <v>5680</v>
      </c>
      <c r="C2703" s="964" t="s">
        <v>122</v>
      </c>
      <c r="D2703" s="965">
        <v>29.58</v>
      </c>
      <c r="E2703" s="757"/>
      <c r="F2703" s="757"/>
      <c r="G2703" s="757"/>
      <c r="H2703" s="757"/>
      <c r="I2703" s="757"/>
    </row>
    <row r="2704" spans="1:9" ht="15.75" customHeight="1">
      <c r="A2704" s="963">
        <v>98564</v>
      </c>
      <c r="B2704" s="963" t="s">
        <v>5681</v>
      </c>
      <c r="C2704" s="964" t="s">
        <v>122</v>
      </c>
      <c r="D2704" s="965">
        <v>45.09</v>
      </c>
      <c r="E2704" s="757"/>
      <c r="F2704" s="757"/>
      <c r="G2704" s="757"/>
      <c r="H2704" s="757"/>
      <c r="I2704" s="757"/>
    </row>
    <row r="2705" spans="1:9" ht="15.75" customHeight="1">
      <c r="A2705" s="963">
        <v>98565</v>
      </c>
      <c r="B2705" s="963" t="s">
        <v>5682</v>
      </c>
      <c r="C2705" s="964" t="s">
        <v>122</v>
      </c>
      <c r="D2705" s="965">
        <v>42.1</v>
      </c>
      <c r="E2705" s="757"/>
      <c r="F2705" s="757"/>
      <c r="G2705" s="757"/>
      <c r="H2705" s="757"/>
      <c r="I2705" s="757"/>
    </row>
    <row r="2706" spans="1:9" ht="15.75" customHeight="1">
      <c r="A2706" s="963">
        <v>98566</v>
      </c>
      <c r="B2706" s="963" t="s">
        <v>5683</v>
      </c>
      <c r="C2706" s="964" t="s">
        <v>122</v>
      </c>
      <c r="D2706" s="965">
        <v>57.6</v>
      </c>
      <c r="E2706" s="757"/>
      <c r="F2706" s="757"/>
      <c r="G2706" s="757"/>
      <c r="H2706" s="757"/>
      <c r="I2706" s="757"/>
    </row>
    <row r="2707" spans="1:9" ht="15.75" customHeight="1">
      <c r="A2707" s="963">
        <v>98567</v>
      </c>
      <c r="B2707" s="963" t="s">
        <v>5684</v>
      </c>
      <c r="C2707" s="964" t="s">
        <v>122</v>
      </c>
      <c r="D2707" s="965">
        <v>53.92</v>
      </c>
      <c r="E2707" s="757"/>
      <c r="F2707" s="757"/>
      <c r="G2707" s="757"/>
      <c r="H2707" s="757"/>
      <c r="I2707" s="757"/>
    </row>
    <row r="2708" spans="1:9" ht="15.75" customHeight="1">
      <c r="A2708" s="963">
        <v>98568</v>
      </c>
      <c r="B2708" s="963" t="s">
        <v>5685</v>
      </c>
      <c r="C2708" s="964" t="s">
        <v>122</v>
      </c>
      <c r="D2708" s="965">
        <v>69.400000000000006</v>
      </c>
      <c r="E2708" s="757"/>
      <c r="F2708" s="757"/>
      <c r="G2708" s="757"/>
      <c r="H2708" s="757"/>
      <c r="I2708" s="757"/>
    </row>
    <row r="2709" spans="1:9" ht="15.75" customHeight="1">
      <c r="A2709" s="963">
        <v>98569</v>
      </c>
      <c r="B2709" s="963" t="s">
        <v>5686</v>
      </c>
      <c r="C2709" s="964" t="s">
        <v>122</v>
      </c>
      <c r="D2709" s="965">
        <v>66.42</v>
      </c>
      <c r="E2709" s="757"/>
      <c r="F2709" s="757"/>
      <c r="G2709" s="757"/>
      <c r="H2709" s="757"/>
      <c r="I2709" s="757"/>
    </row>
    <row r="2710" spans="1:9" ht="15.75" customHeight="1">
      <c r="A2710" s="963">
        <v>98570</v>
      </c>
      <c r="B2710" s="963" t="s">
        <v>5687</v>
      </c>
      <c r="C2710" s="964" t="s">
        <v>122</v>
      </c>
      <c r="D2710" s="965">
        <v>81.93</v>
      </c>
      <c r="E2710" s="757"/>
      <c r="F2710" s="757"/>
      <c r="G2710" s="757"/>
      <c r="H2710" s="757"/>
      <c r="I2710" s="757"/>
    </row>
    <row r="2711" spans="1:9" ht="15.75" customHeight="1">
      <c r="A2711" s="963">
        <v>98571</v>
      </c>
      <c r="B2711" s="963" t="s">
        <v>5688</v>
      </c>
      <c r="C2711" s="964" t="s">
        <v>122</v>
      </c>
      <c r="D2711" s="965">
        <v>34.97</v>
      </c>
      <c r="E2711" s="757"/>
      <c r="F2711" s="757"/>
      <c r="G2711" s="757"/>
      <c r="H2711" s="757"/>
      <c r="I2711" s="757"/>
    </row>
    <row r="2712" spans="1:9" ht="15.75" customHeight="1">
      <c r="A2712" s="963">
        <v>98572</v>
      </c>
      <c r="B2712" s="963" t="s">
        <v>5689</v>
      </c>
      <c r="C2712" s="964" t="s">
        <v>122</v>
      </c>
      <c r="D2712" s="965">
        <v>42.9</v>
      </c>
      <c r="E2712" s="757"/>
      <c r="F2712" s="757"/>
      <c r="G2712" s="757"/>
      <c r="H2712" s="757"/>
      <c r="I2712" s="757"/>
    </row>
    <row r="2713" spans="1:9" ht="15.75" customHeight="1">
      <c r="A2713" s="963">
        <v>98573</v>
      </c>
      <c r="B2713" s="963" t="s">
        <v>5690</v>
      </c>
      <c r="C2713" s="964" t="s">
        <v>122</v>
      </c>
      <c r="D2713" s="965">
        <v>58.1</v>
      </c>
      <c r="E2713" s="757"/>
      <c r="F2713" s="757"/>
      <c r="G2713" s="757"/>
      <c r="H2713" s="757"/>
      <c r="I2713" s="757"/>
    </row>
    <row r="2714" spans="1:9" ht="15.75" customHeight="1">
      <c r="A2714" s="963">
        <v>91831</v>
      </c>
      <c r="B2714" s="963" t="s">
        <v>5691</v>
      </c>
      <c r="C2714" s="964" t="s">
        <v>164</v>
      </c>
      <c r="D2714" s="965">
        <v>7.53</v>
      </c>
      <c r="E2714" s="757"/>
      <c r="F2714" s="757"/>
      <c r="G2714" s="757"/>
      <c r="H2714" s="757"/>
      <c r="I2714" s="757"/>
    </row>
    <row r="2715" spans="1:9" ht="15.75" customHeight="1">
      <c r="A2715" s="963">
        <v>91833</v>
      </c>
      <c r="B2715" s="963" t="s">
        <v>5692</v>
      </c>
      <c r="C2715" s="964" t="s">
        <v>164</v>
      </c>
      <c r="D2715" s="965">
        <v>8.1300000000000008</v>
      </c>
      <c r="E2715" s="757"/>
      <c r="F2715" s="757"/>
      <c r="G2715" s="757"/>
      <c r="H2715" s="757"/>
      <c r="I2715" s="757"/>
    </row>
    <row r="2716" spans="1:9" ht="15.75" customHeight="1">
      <c r="A2716" s="963">
        <v>91834</v>
      </c>
      <c r="B2716" s="963" t="s">
        <v>5693</v>
      </c>
      <c r="C2716" s="964" t="s">
        <v>164</v>
      </c>
      <c r="D2716" s="965">
        <v>8.2799999999999994</v>
      </c>
      <c r="E2716" s="757"/>
      <c r="F2716" s="757"/>
      <c r="G2716" s="757"/>
      <c r="H2716" s="757"/>
      <c r="I2716" s="757"/>
    </row>
    <row r="2717" spans="1:9" ht="15.75" customHeight="1">
      <c r="A2717" s="963">
        <v>91835</v>
      </c>
      <c r="B2717" s="963" t="s">
        <v>5694</v>
      </c>
      <c r="C2717" s="964" t="s">
        <v>164</v>
      </c>
      <c r="D2717" s="965">
        <v>9.84</v>
      </c>
      <c r="E2717" s="757"/>
      <c r="F2717" s="757"/>
      <c r="G2717" s="757"/>
      <c r="H2717" s="757"/>
      <c r="I2717" s="757"/>
    </row>
    <row r="2718" spans="1:9" ht="15.75" customHeight="1">
      <c r="A2718" s="963">
        <v>91836</v>
      </c>
      <c r="B2718" s="963" t="s">
        <v>5695</v>
      </c>
      <c r="C2718" s="964" t="s">
        <v>164</v>
      </c>
      <c r="D2718" s="965">
        <v>11.12</v>
      </c>
      <c r="E2718" s="757"/>
      <c r="F2718" s="757"/>
      <c r="G2718" s="757"/>
      <c r="H2718" s="757"/>
      <c r="I2718" s="757"/>
    </row>
    <row r="2719" spans="1:9" ht="15.75" customHeight="1">
      <c r="A2719" s="963">
        <v>91837</v>
      </c>
      <c r="B2719" s="963" t="s">
        <v>5696</v>
      </c>
      <c r="C2719" s="964" t="s">
        <v>164</v>
      </c>
      <c r="D2719" s="965">
        <v>14.77</v>
      </c>
      <c r="E2719" s="757"/>
      <c r="F2719" s="757"/>
      <c r="G2719" s="757"/>
      <c r="H2719" s="757"/>
      <c r="I2719" s="757"/>
    </row>
    <row r="2720" spans="1:9" ht="15.75" customHeight="1">
      <c r="A2720" s="963">
        <v>91839</v>
      </c>
      <c r="B2720" s="963" t="s">
        <v>5697</v>
      </c>
      <c r="C2720" s="964" t="s">
        <v>164</v>
      </c>
      <c r="D2720" s="965">
        <v>12.54</v>
      </c>
      <c r="E2720" s="757"/>
      <c r="F2720" s="757"/>
      <c r="G2720" s="757"/>
      <c r="H2720" s="757"/>
      <c r="I2720" s="757"/>
    </row>
    <row r="2721" spans="1:9" ht="15.75" customHeight="1">
      <c r="A2721" s="963">
        <v>91840</v>
      </c>
      <c r="B2721" s="963" t="s">
        <v>5698</v>
      </c>
      <c r="C2721" s="964" t="s">
        <v>164</v>
      </c>
      <c r="D2721" s="965">
        <v>16.7</v>
      </c>
      <c r="E2721" s="757"/>
      <c r="F2721" s="757"/>
      <c r="G2721" s="757"/>
      <c r="H2721" s="757"/>
      <c r="I2721" s="757"/>
    </row>
    <row r="2722" spans="1:9" ht="15.75" customHeight="1">
      <c r="A2722" s="963">
        <v>91841</v>
      </c>
      <c r="B2722" s="963" t="s">
        <v>5699</v>
      </c>
      <c r="C2722" s="964" t="s">
        <v>164</v>
      </c>
      <c r="D2722" s="965">
        <v>15.2</v>
      </c>
      <c r="E2722" s="757"/>
      <c r="F2722" s="757"/>
      <c r="G2722" s="757"/>
      <c r="H2722" s="757"/>
      <c r="I2722" s="757"/>
    </row>
    <row r="2723" spans="1:9" ht="15.75" customHeight="1">
      <c r="A2723" s="963">
        <v>91842</v>
      </c>
      <c r="B2723" s="963" t="s">
        <v>1731</v>
      </c>
      <c r="C2723" s="964" t="s">
        <v>164</v>
      </c>
      <c r="D2723" s="965">
        <v>5.33</v>
      </c>
      <c r="E2723" s="757"/>
      <c r="F2723" s="757"/>
      <c r="G2723" s="757"/>
      <c r="H2723" s="757"/>
      <c r="I2723" s="757"/>
    </row>
    <row r="2724" spans="1:9" ht="15.75" customHeight="1">
      <c r="A2724" s="963">
        <v>91843</v>
      </c>
      <c r="B2724" s="963" t="s">
        <v>5700</v>
      </c>
      <c r="C2724" s="964" t="s">
        <v>164</v>
      </c>
      <c r="D2724" s="965">
        <v>5.93</v>
      </c>
      <c r="E2724" s="757"/>
      <c r="F2724" s="757"/>
      <c r="G2724" s="757"/>
      <c r="H2724" s="757"/>
      <c r="I2724" s="757"/>
    </row>
    <row r="2725" spans="1:9" ht="15.75" customHeight="1">
      <c r="A2725" s="963">
        <v>91844</v>
      </c>
      <c r="B2725" s="963" t="s">
        <v>5701</v>
      </c>
      <c r="C2725" s="964" t="s">
        <v>164</v>
      </c>
      <c r="D2725" s="965">
        <v>6.11</v>
      </c>
      <c r="E2725" s="757"/>
      <c r="F2725" s="757"/>
      <c r="G2725" s="757"/>
      <c r="H2725" s="757"/>
      <c r="I2725" s="757"/>
    </row>
    <row r="2726" spans="1:9" ht="15.75" customHeight="1">
      <c r="A2726" s="963">
        <v>91845</v>
      </c>
      <c r="B2726" s="963" t="s">
        <v>5702</v>
      </c>
      <c r="C2726" s="964" t="s">
        <v>164</v>
      </c>
      <c r="D2726" s="965">
        <v>7.67</v>
      </c>
      <c r="E2726" s="757"/>
      <c r="F2726" s="757"/>
      <c r="G2726" s="757"/>
      <c r="H2726" s="757"/>
      <c r="I2726" s="757"/>
    </row>
    <row r="2727" spans="1:9" ht="15.75" customHeight="1">
      <c r="A2727" s="963">
        <v>91846</v>
      </c>
      <c r="B2727" s="963" t="s">
        <v>5703</v>
      </c>
      <c r="C2727" s="964" t="s">
        <v>164</v>
      </c>
      <c r="D2727" s="965">
        <v>8.93</v>
      </c>
      <c r="E2727" s="757"/>
      <c r="F2727" s="757"/>
      <c r="G2727" s="757"/>
      <c r="H2727" s="757"/>
      <c r="I2727" s="757"/>
    </row>
    <row r="2728" spans="1:9" ht="15.75" customHeight="1">
      <c r="A2728" s="963">
        <v>91847</v>
      </c>
      <c r="B2728" s="963" t="s">
        <v>5704</v>
      </c>
      <c r="C2728" s="964" t="s">
        <v>164</v>
      </c>
      <c r="D2728" s="965">
        <v>12.58</v>
      </c>
      <c r="E2728" s="757"/>
      <c r="F2728" s="757"/>
      <c r="G2728" s="757"/>
      <c r="H2728" s="757"/>
      <c r="I2728" s="757"/>
    </row>
    <row r="2729" spans="1:9" ht="15.75" customHeight="1">
      <c r="A2729" s="963">
        <v>91849</v>
      </c>
      <c r="B2729" s="963" t="s">
        <v>5705</v>
      </c>
      <c r="C2729" s="964" t="s">
        <v>164</v>
      </c>
      <c r="D2729" s="965">
        <v>10.35</v>
      </c>
      <c r="E2729" s="757"/>
      <c r="F2729" s="757"/>
      <c r="G2729" s="757"/>
      <c r="H2729" s="757"/>
      <c r="I2729" s="757"/>
    </row>
    <row r="2730" spans="1:9" ht="15.75" customHeight="1">
      <c r="A2730" s="963">
        <v>91850</v>
      </c>
      <c r="B2730" s="963" t="s">
        <v>5706</v>
      </c>
      <c r="C2730" s="964" t="s">
        <v>164</v>
      </c>
      <c r="D2730" s="965">
        <v>14.56</v>
      </c>
      <c r="E2730" s="757"/>
      <c r="F2730" s="757"/>
      <c r="G2730" s="757"/>
      <c r="H2730" s="757"/>
      <c r="I2730" s="757"/>
    </row>
    <row r="2731" spans="1:9" ht="15.75" customHeight="1">
      <c r="A2731" s="963">
        <v>91851</v>
      </c>
      <c r="B2731" s="963" t="s">
        <v>5707</v>
      </c>
      <c r="C2731" s="964" t="s">
        <v>164</v>
      </c>
      <c r="D2731" s="965">
        <v>13.06</v>
      </c>
      <c r="E2731" s="757"/>
      <c r="F2731" s="757"/>
      <c r="G2731" s="757"/>
      <c r="H2731" s="757"/>
      <c r="I2731" s="757"/>
    </row>
    <row r="2732" spans="1:9" ht="15.75" customHeight="1">
      <c r="A2732" s="963">
        <v>91852</v>
      </c>
      <c r="B2732" s="963" t="s">
        <v>1732</v>
      </c>
      <c r="C2732" s="964" t="s">
        <v>164</v>
      </c>
      <c r="D2732" s="965">
        <v>7.1</v>
      </c>
      <c r="E2732" s="757"/>
      <c r="F2732" s="757"/>
      <c r="G2732" s="757"/>
      <c r="H2732" s="757"/>
      <c r="I2732" s="757"/>
    </row>
    <row r="2733" spans="1:9" ht="15.75" customHeight="1">
      <c r="A2733" s="963">
        <v>91853</v>
      </c>
      <c r="B2733" s="963" t="s">
        <v>5708</v>
      </c>
      <c r="C2733" s="964" t="s">
        <v>164</v>
      </c>
      <c r="D2733" s="965">
        <v>7.66</v>
      </c>
      <c r="E2733" s="757"/>
      <c r="F2733" s="757"/>
      <c r="G2733" s="757"/>
      <c r="H2733" s="757"/>
      <c r="I2733" s="757"/>
    </row>
    <row r="2734" spans="1:9" ht="15.75" customHeight="1">
      <c r="A2734" s="963">
        <v>91854</v>
      </c>
      <c r="B2734" s="963" t="s">
        <v>5709</v>
      </c>
      <c r="C2734" s="964" t="s">
        <v>164</v>
      </c>
      <c r="D2734" s="965">
        <v>7.84</v>
      </c>
      <c r="E2734" s="757"/>
      <c r="F2734" s="757"/>
      <c r="G2734" s="757"/>
      <c r="H2734" s="757"/>
      <c r="I2734" s="757"/>
    </row>
    <row r="2735" spans="1:9" ht="15.75" customHeight="1">
      <c r="A2735" s="963">
        <v>91855</v>
      </c>
      <c r="B2735" s="963" t="s">
        <v>5710</v>
      </c>
      <c r="C2735" s="964" t="s">
        <v>164</v>
      </c>
      <c r="D2735" s="965">
        <v>9.2899999999999991</v>
      </c>
      <c r="E2735" s="757"/>
      <c r="F2735" s="757"/>
      <c r="G2735" s="757"/>
      <c r="H2735" s="757"/>
      <c r="I2735" s="757"/>
    </row>
    <row r="2736" spans="1:9" ht="15.75" customHeight="1">
      <c r="A2736" s="963">
        <v>91856</v>
      </c>
      <c r="B2736" s="963" t="s">
        <v>5711</v>
      </c>
      <c r="C2736" s="964" t="s">
        <v>164</v>
      </c>
      <c r="D2736" s="965">
        <v>10.51</v>
      </c>
      <c r="E2736" s="757"/>
      <c r="F2736" s="757"/>
      <c r="G2736" s="757"/>
      <c r="H2736" s="757"/>
      <c r="I2736" s="757"/>
    </row>
    <row r="2737" spans="1:9" ht="15.75" customHeight="1">
      <c r="A2737" s="963">
        <v>91857</v>
      </c>
      <c r="B2737" s="963" t="s">
        <v>5712</v>
      </c>
      <c r="C2737" s="964" t="s">
        <v>164</v>
      </c>
      <c r="D2737" s="965">
        <v>13.89</v>
      </c>
      <c r="E2737" s="757"/>
      <c r="F2737" s="757"/>
      <c r="G2737" s="757"/>
      <c r="H2737" s="757"/>
      <c r="I2737" s="757"/>
    </row>
    <row r="2738" spans="1:9" ht="15.75" customHeight="1">
      <c r="A2738" s="963">
        <v>91859</v>
      </c>
      <c r="B2738" s="963" t="s">
        <v>5713</v>
      </c>
      <c r="C2738" s="964" t="s">
        <v>164</v>
      </c>
      <c r="D2738" s="965">
        <v>11.83</v>
      </c>
      <c r="E2738" s="757"/>
      <c r="F2738" s="757"/>
      <c r="G2738" s="757"/>
      <c r="H2738" s="757"/>
      <c r="I2738" s="757"/>
    </row>
    <row r="2739" spans="1:9" ht="15.75" customHeight="1">
      <c r="A2739" s="963">
        <v>91860</v>
      </c>
      <c r="B2739" s="963" t="s">
        <v>5714</v>
      </c>
      <c r="C2739" s="964" t="s">
        <v>164</v>
      </c>
      <c r="D2739" s="965">
        <v>15.77</v>
      </c>
      <c r="E2739" s="757"/>
      <c r="F2739" s="757"/>
      <c r="G2739" s="757"/>
      <c r="H2739" s="757"/>
      <c r="I2739" s="757"/>
    </row>
    <row r="2740" spans="1:9" ht="15.75" customHeight="1">
      <c r="A2740" s="963">
        <v>91861</v>
      </c>
      <c r="B2740" s="963" t="s">
        <v>5715</v>
      </c>
      <c r="C2740" s="964" t="s">
        <v>164</v>
      </c>
      <c r="D2740" s="965">
        <v>14.37</v>
      </c>
      <c r="E2740" s="757"/>
      <c r="F2740" s="757"/>
      <c r="G2740" s="757"/>
      <c r="H2740" s="757"/>
      <c r="I2740" s="757"/>
    </row>
    <row r="2741" spans="1:9" ht="15.75" customHeight="1">
      <c r="A2741" s="963">
        <v>91862</v>
      </c>
      <c r="B2741" s="963" t="s">
        <v>5716</v>
      </c>
      <c r="C2741" s="964" t="s">
        <v>164</v>
      </c>
      <c r="D2741" s="965">
        <v>9.33</v>
      </c>
      <c r="E2741" s="757"/>
      <c r="F2741" s="757"/>
      <c r="G2741" s="757"/>
      <c r="H2741" s="757"/>
      <c r="I2741" s="757"/>
    </row>
    <row r="2742" spans="1:9" ht="15.75" customHeight="1">
      <c r="A2742" s="963">
        <v>91863</v>
      </c>
      <c r="B2742" s="963" t="s">
        <v>5717</v>
      </c>
      <c r="C2742" s="964" t="s">
        <v>164</v>
      </c>
      <c r="D2742" s="965">
        <v>10.96</v>
      </c>
      <c r="E2742" s="757"/>
      <c r="F2742" s="757"/>
      <c r="G2742" s="757"/>
      <c r="H2742" s="757"/>
      <c r="I2742" s="757"/>
    </row>
    <row r="2743" spans="1:9" ht="15.75" customHeight="1">
      <c r="A2743" s="963">
        <v>91864</v>
      </c>
      <c r="B2743" s="963" t="s">
        <v>5718</v>
      </c>
      <c r="C2743" s="964" t="s">
        <v>164</v>
      </c>
      <c r="D2743" s="965">
        <v>14.77</v>
      </c>
      <c r="E2743" s="757"/>
      <c r="F2743" s="757"/>
      <c r="G2743" s="757"/>
      <c r="H2743" s="757"/>
      <c r="I2743" s="757"/>
    </row>
    <row r="2744" spans="1:9" ht="15.75" customHeight="1">
      <c r="A2744" s="963">
        <v>91865</v>
      </c>
      <c r="B2744" s="963" t="s">
        <v>5719</v>
      </c>
      <c r="C2744" s="964" t="s">
        <v>164</v>
      </c>
      <c r="D2744" s="965">
        <v>18.489999999999998</v>
      </c>
      <c r="E2744" s="757"/>
      <c r="F2744" s="757"/>
      <c r="G2744" s="757"/>
      <c r="H2744" s="757"/>
      <c r="I2744" s="757"/>
    </row>
    <row r="2745" spans="1:9" ht="15.75" customHeight="1">
      <c r="A2745" s="963">
        <v>91866</v>
      </c>
      <c r="B2745" s="963" t="s">
        <v>5720</v>
      </c>
      <c r="C2745" s="964" t="s">
        <v>164</v>
      </c>
      <c r="D2745" s="965">
        <v>7.26</v>
      </c>
      <c r="E2745" s="757"/>
      <c r="F2745" s="757"/>
      <c r="G2745" s="757"/>
      <c r="H2745" s="757"/>
      <c r="I2745" s="757"/>
    </row>
    <row r="2746" spans="1:9" ht="15.75" customHeight="1">
      <c r="A2746" s="963">
        <v>91867</v>
      </c>
      <c r="B2746" s="963" t="s">
        <v>5721</v>
      </c>
      <c r="C2746" s="964" t="s">
        <v>164</v>
      </c>
      <c r="D2746" s="965">
        <v>8.8800000000000008</v>
      </c>
      <c r="E2746" s="757"/>
      <c r="F2746" s="757"/>
      <c r="G2746" s="757"/>
      <c r="H2746" s="757"/>
      <c r="I2746" s="757"/>
    </row>
    <row r="2747" spans="1:9" ht="15.75" customHeight="1">
      <c r="A2747" s="963">
        <v>91868</v>
      </c>
      <c r="B2747" s="963" t="s">
        <v>5722</v>
      </c>
      <c r="C2747" s="964" t="s">
        <v>164</v>
      </c>
      <c r="D2747" s="965">
        <v>12.69</v>
      </c>
      <c r="E2747" s="757"/>
      <c r="F2747" s="757"/>
      <c r="G2747" s="757"/>
      <c r="H2747" s="757"/>
      <c r="I2747" s="757"/>
    </row>
    <row r="2748" spans="1:9" ht="15.75" customHeight="1">
      <c r="A2748" s="963">
        <v>91869</v>
      </c>
      <c r="B2748" s="963" t="s">
        <v>5723</v>
      </c>
      <c r="C2748" s="964" t="s">
        <v>164</v>
      </c>
      <c r="D2748" s="965">
        <v>16.420000000000002</v>
      </c>
      <c r="E2748" s="757"/>
      <c r="F2748" s="757"/>
      <c r="G2748" s="757"/>
      <c r="H2748" s="757"/>
      <c r="I2748" s="757"/>
    </row>
    <row r="2749" spans="1:9" ht="15.75" customHeight="1">
      <c r="A2749" s="963">
        <v>91870</v>
      </c>
      <c r="B2749" s="963" t="s">
        <v>5724</v>
      </c>
      <c r="C2749" s="964" t="s">
        <v>164</v>
      </c>
      <c r="D2749" s="965">
        <v>9.58</v>
      </c>
      <c r="E2749" s="757"/>
      <c r="F2749" s="757"/>
      <c r="G2749" s="757"/>
      <c r="H2749" s="757"/>
      <c r="I2749" s="757"/>
    </row>
    <row r="2750" spans="1:9" ht="15.75" customHeight="1">
      <c r="A2750" s="963">
        <v>91871</v>
      </c>
      <c r="B2750" s="963" t="s">
        <v>5725</v>
      </c>
      <c r="C2750" s="964" t="s">
        <v>164</v>
      </c>
      <c r="D2750" s="965">
        <v>11.24</v>
      </c>
      <c r="E2750" s="757"/>
      <c r="F2750" s="757"/>
      <c r="G2750" s="757"/>
      <c r="H2750" s="757"/>
      <c r="I2750" s="757"/>
    </row>
    <row r="2751" spans="1:9" ht="15.75" customHeight="1">
      <c r="A2751" s="963">
        <v>91872</v>
      </c>
      <c r="B2751" s="963" t="s">
        <v>5726</v>
      </c>
      <c r="C2751" s="964" t="s">
        <v>164</v>
      </c>
      <c r="D2751" s="965">
        <v>15.05</v>
      </c>
      <c r="E2751" s="757"/>
      <c r="F2751" s="757"/>
      <c r="G2751" s="757"/>
      <c r="H2751" s="757"/>
      <c r="I2751" s="757"/>
    </row>
    <row r="2752" spans="1:9" ht="15.75" customHeight="1">
      <c r="A2752" s="963">
        <v>91873</v>
      </c>
      <c r="B2752" s="963" t="s">
        <v>5727</v>
      </c>
      <c r="C2752" s="964" t="s">
        <v>164</v>
      </c>
      <c r="D2752" s="965">
        <v>18.73</v>
      </c>
      <c r="E2752" s="757"/>
      <c r="F2752" s="757"/>
      <c r="G2752" s="757"/>
      <c r="H2752" s="757"/>
      <c r="I2752" s="757"/>
    </row>
    <row r="2753" spans="1:9" ht="15.75" customHeight="1">
      <c r="A2753" s="963">
        <v>93008</v>
      </c>
      <c r="B2753" s="963" t="s">
        <v>5728</v>
      </c>
      <c r="C2753" s="964" t="s">
        <v>164</v>
      </c>
      <c r="D2753" s="965">
        <v>16.95</v>
      </c>
      <c r="E2753" s="757"/>
      <c r="F2753" s="757"/>
      <c r="G2753" s="757"/>
      <c r="H2753" s="757"/>
      <c r="I2753" s="757"/>
    </row>
    <row r="2754" spans="1:9" ht="15.75" customHeight="1">
      <c r="A2754" s="963">
        <v>93009</v>
      </c>
      <c r="B2754" s="963" t="s">
        <v>5729</v>
      </c>
      <c r="C2754" s="964" t="s">
        <v>164</v>
      </c>
      <c r="D2754" s="965">
        <v>25.79</v>
      </c>
      <c r="E2754" s="757"/>
      <c r="F2754" s="757"/>
      <c r="G2754" s="757"/>
      <c r="H2754" s="757"/>
      <c r="I2754" s="757"/>
    </row>
    <row r="2755" spans="1:9" ht="15.75" customHeight="1">
      <c r="A2755" s="963">
        <v>93010</v>
      </c>
      <c r="B2755" s="963" t="s">
        <v>5730</v>
      </c>
      <c r="C2755" s="964" t="s">
        <v>164</v>
      </c>
      <c r="D2755" s="965">
        <v>36.42</v>
      </c>
      <c r="E2755" s="757"/>
      <c r="F2755" s="757"/>
      <c r="G2755" s="757"/>
      <c r="H2755" s="757"/>
      <c r="I2755" s="757"/>
    </row>
    <row r="2756" spans="1:9" ht="15.75" customHeight="1">
      <c r="A2756" s="963">
        <v>93011</v>
      </c>
      <c r="B2756" s="963" t="s">
        <v>5731</v>
      </c>
      <c r="C2756" s="964" t="s">
        <v>164</v>
      </c>
      <c r="D2756" s="965">
        <v>44.9</v>
      </c>
      <c r="E2756" s="757"/>
      <c r="F2756" s="757"/>
      <c r="G2756" s="757"/>
      <c r="H2756" s="757"/>
      <c r="I2756" s="757"/>
    </row>
    <row r="2757" spans="1:9" ht="15.75" customHeight="1">
      <c r="A2757" s="963">
        <v>93012</v>
      </c>
      <c r="B2757" s="963" t="s">
        <v>5732</v>
      </c>
      <c r="C2757" s="964" t="s">
        <v>164</v>
      </c>
      <c r="D2757" s="965">
        <v>68.739999999999995</v>
      </c>
      <c r="E2757" s="757"/>
      <c r="F2757" s="757"/>
      <c r="G2757" s="757"/>
      <c r="H2757" s="757"/>
      <c r="I2757" s="757"/>
    </row>
    <row r="2758" spans="1:9" ht="15.75" customHeight="1">
      <c r="A2758" s="963">
        <v>95726</v>
      </c>
      <c r="B2758" s="963" t="s">
        <v>5733</v>
      </c>
      <c r="C2758" s="964" t="s">
        <v>164</v>
      </c>
      <c r="D2758" s="965">
        <v>7.61</v>
      </c>
      <c r="E2758" s="757"/>
      <c r="F2758" s="757"/>
      <c r="G2758" s="757"/>
      <c r="H2758" s="757"/>
      <c r="I2758" s="757"/>
    </row>
    <row r="2759" spans="1:9" ht="15.75" customHeight="1">
      <c r="A2759" s="963">
        <v>95727</v>
      </c>
      <c r="B2759" s="963" t="s">
        <v>5734</v>
      </c>
      <c r="C2759" s="964" t="s">
        <v>164</v>
      </c>
      <c r="D2759" s="965">
        <v>10.31</v>
      </c>
      <c r="E2759" s="757"/>
      <c r="F2759" s="757"/>
      <c r="G2759" s="757"/>
      <c r="H2759" s="757"/>
      <c r="I2759" s="757"/>
    </row>
    <row r="2760" spans="1:9" ht="15.75" customHeight="1">
      <c r="A2760" s="963">
        <v>95728</v>
      </c>
      <c r="B2760" s="963" t="s">
        <v>5735</v>
      </c>
      <c r="C2760" s="964" t="s">
        <v>164</v>
      </c>
      <c r="D2760" s="965">
        <v>14.91</v>
      </c>
      <c r="E2760" s="757"/>
      <c r="F2760" s="757"/>
      <c r="G2760" s="757"/>
      <c r="H2760" s="757"/>
      <c r="I2760" s="757"/>
    </row>
    <row r="2761" spans="1:9" ht="15.75" customHeight="1">
      <c r="A2761" s="963">
        <v>97667</v>
      </c>
      <c r="B2761" s="963" t="s">
        <v>5736</v>
      </c>
      <c r="C2761" s="964" t="s">
        <v>164</v>
      </c>
      <c r="D2761" s="965">
        <v>13.71</v>
      </c>
      <c r="E2761" s="757"/>
      <c r="F2761" s="757"/>
      <c r="G2761" s="757"/>
      <c r="H2761" s="757"/>
      <c r="I2761" s="757"/>
    </row>
    <row r="2762" spans="1:9" ht="15.75" customHeight="1">
      <c r="A2762" s="963">
        <v>97668</v>
      </c>
      <c r="B2762" s="963" t="s">
        <v>5737</v>
      </c>
      <c r="C2762" s="964" t="s">
        <v>164</v>
      </c>
      <c r="D2762" s="965">
        <v>19.61</v>
      </c>
      <c r="E2762" s="757"/>
      <c r="F2762" s="757"/>
      <c r="G2762" s="757"/>
      <c r="H2762" s="757"/>
      <c r="I2762" s="757"/>
    </row>
    <row r="2763" spans="1:9" ht="15.75" customHeight="1">
      <c r="A2763" s="963">
        <v>97669</v>
      </c>
      <c r="B2763" s="963" t="s">
        <v>5738</v>
      </c>
      <c r="C2763" s="964" t="s">
        <v>164</v>
      </c>
      <c r="D2763" s="965">
        <v>28.14</v>
      </c>
      <c r="E2763" s="757"/>
      <c r="F2763" s="757"/>
      <c r="G2763" s="757"/>
      <c r="H2763" s="757"/>
      <c r="I2763" s="757"/>
    </row>
    <row r="2764" spans="1:9" ht="15.75" customHeight="1">
      <c r="A2764" s="963">
        <v>97670</v>
      </c>
      <c r="B2764" s="963" t="s">
        <v>5739</v>
      </c>
      <c r="C2764" s="964" t="s">
        <v>164</v>
      </c>
      <c r="D2764" s="965">
        <v>37.86</v>
      </c>
      <c r="E2764" s="757"/>
      <c r="F2764" s="757"/>
      <c r="G2764" s="757"/>
      <c r="H2764" s="757"/>
      <c r="I2764" s="757"/>
    </row>
    <row r="2765" spans="1:9" ht="15.75" customHeight="1">
      <c r="A2765" s="963">
        <v>91874</v>
      </c>
      <c r="B2765" s="963" t="s">
        <v>5740</v>
      </c>
      <c r="C2765" s="964" t="s">
        <v>141</v>
      </c>
      <c r="D2765" s="965">
        <v>3.45</v>
      </c>
      <c r="E2765" s="757"/>
      <c r="F2765" s="757"/>
      <c r="G2765" s="757"/>
      <c r="H2765" s="757"/>
      <c r="I2765" s="757"/>
    </row>
    <row r="2766" spans="1:9" ht="15.75" customHeight="1">
      <c r="A2766" s="963">
        <v>91875</v>
      </c>
      <c r="B2766" s="963" t="s">
        <v>5741</v>
      </c>
      <c r="C2766" s="964" t="s">
        <v>141</v>
      </c>
      <c r="D2766" s="965">
        <v>4.54</v>
      </c>
      <c r="E2766" s="757"/>
      <c r="F2766" s="757"/>
      <c r="G2766" s="757"/>
      <c r="H2766" s="757"/>
      <c r="I2766" s="757"/>
    </row>
    <row r="2767" spans="1:9" ht="15.75" customHeight="1">
      <c r="A2767" s="963">
        <v>91876</v>
      </c>
      <c r="B2767" s="963" t="s">
        <v>5742</v>
      </c>
      <c r="C2767" s="964" t="s">
        <v>141</v>
      </c>
      <c r="D2767" s="965">
        <v>5.98</v>
      </c>
      <c r="E2767" s="757"/>
      <c r="F2767" s="757"/>
      <c r="G2767" s="757"/>
      <c r="H2767" s="757"/>
      <c r="I2767" s="757"/>
    </row>
    <row r="2768" spans="1:9" ht="15.75" customHeight="1">
      <c r="A2768" s="963">
        <v>91877</v>
      </c>
      <c r="B2768" s="963" t="s">
        <v>5743</v>
      </c>
      <c r="C2768" s="964" t="s">
        <v>141</v>
      </c>
      <c r="D2768" s="965">
        <v>7.89</v>
      </c>
      <c r="E2768" s="757"/>
      <c r="F2768" s="757"/>
      <c r="G2768" s="757"/>
      <c r="H2768" s="757"/>
      <c r="I2768" s="757"/>
    </row>
    <row r="2769" spans="1:9" ht="15.75" customHeight="1">
      <c r="A2769" s="963">
        <v>91878</v>
      </c>
      <c r="B2769" s="963" t="s">
        <v>5744</v>
      </c>
      <c r="C2769" s="964" t="s">
        <v>141</v>
      </c>
      <c r="D2769" s="965">
        <v>4.47</v>
      </c>
      <c r="E2769" s="757"/>
      <c r="F2769" s="757"/>
      <c r="G2769" s="757"/>
      <c r="H2769" s="757"/>
      <c r="I2769" s="757"/>
    </row>
    <row r="2770" spans="1:9" ht="15.75" customHeight="1">
      <c r="A2770" s="963">
        <v>91879</v>
      </c>
      <c r="B2770" s="963" t="s">
        <v>5745</v>
      </c>
      <c r="C2770" s="964" t="s">
        <v>141</v>
      </c>
      <c r="D2770" s="965">
        <v>5.53</v>
      </c>
      <c r="E2770" s="757"/>
      <c r="F2770" s="757"/>
      <c r="G2770" s="757"/>
      <c r="H2770" s="757"/>
      <c r="I2770" s="757"/>
    </row>
    <row r="2771" spans="1:9" ht="15.75" customHeight="1">
      <c r="A2771" s="963">
        <v>91880</v>
      </c>
      <c r="B2771" s="963" t="s">
        <v>5746</v>
      </c>
      <c r="C2771" s="964" t="s">
        <v>141</v>
      </c>
      <c r="D2771" s="965">
        <v>7.01</v>
      </c>
      <c r="E2771" s="757"/>
      <c r="F2771" s="757"/>
      <c r="G2771" s="757"/>
      <c r="H2771" s="757"/>
      <c r="I2771" s="757"/>
    </row>
    <row r="2772" spans="1:9" ht="15.75" customHeight="1">
      <c r="A2772" s="963">
        <v>91881</v>
      </c>
      <c r="B2772" s="963" t="s">
        <v>5747</v>
      </c>
      <c r="C2772" s="964" t="s">
        <v>141</v>
      </c>
      <c r="D2772" s="965">
        <v>8.92</v>
      </c>
      <c r="E2772" s="757"/>
      <c r="F2772" s="757"/>
      <c r="G2772" s="757"/>
      <c r="H2772" s="757"/>
      <c r="I2772" s="757"/>
    </row>
    <row r="2773" spans="1:9" ht="15.75" customHeight="1">
      <c r="A2773" s="963">
        <v>91882</v>
      </c>
      <c r="B2773" s="963" t="s">
        <v>5748</v>
      </c>
      <c r="C2773" s="964" t="s">
        <v>141</v>
      </c>
      <c r="D2773" s="965">
        <v>5.57</v>
      </c>
      <c r="E2773" s="757"/>
      <c r="F2773" s="757"/>
      <c r="G2773" s="757"/>
      <c r="H2773" s="757"/>
      <c r="I2773" s="757"/>
    </row>
    <row r="2774" spans="1:9" ht="15.75" customHeight="1">
      <c r="A2774" s="963">
        <v>91884</v>
      </c>
      <c r="B2774" s="963" t="s">
        <v>5749</v>
      </c>
      <c r="C2774" s="964" t="s">
        <v>141</v>
      </c>
      <c r="D2774" s="965">
        <v>6.38</v>
      </c>
      <c r="E2774" s="757"/>
      <c r="F2774" s="757"/>
      <c r="G2774" s="757"/>
      <c r="H2774" s="757"/>
      <c r="I2774" s="757"/>
    </row>
    <row r="2775" spans="1:9" ht="15.75" customHeight="1">
      <c r="A2775" s="963">
        <v>91885</v>
      </c>
      <c r="B2775" s="963" t="s">
        <v>5750</v>
      </c>
      <c r="C2775" s="964" t="s">
        <v>141</v>
      </c>
      <c r="D2775" s="965">
        <v>7.5</v>
      </c>
      <c r="E2775" s="757"/>
      <c r="F2775" s="757"/>
      <c r="G2775" s="757"/>
      <c r="H2775" s="757"/>
      <c r="I2775" s="757"/>
    </row>
    <row r="2776" spans="1:9" ht="15.75" customHeight="1">
      <c r="A2776" s="963">
        <v>91886</v>
      </c>
      <c r="B2776" s="963" t="s">
        <v>5751</v>
      </c>
      <c r="C2776" s="964" t="s">
        <v>141</v>
      </c>
      <c r="D2776" s="965">
        <v>9.0299999999999994</v>
      </c>
      <c r="E2776" s="757"/>
      <c r="F2776" s="757"/>
      <c r="G2776" s="757"/>
      <c r="H2776" s="757"/>
      <c r="I2776" s="757"/>
    </row>
    <row r="2777" spans="1:9" ht="15.75" customHeight="1">
      <c r="A2777" s="963">
        <v>91887</v>
      </c>
      <c r="B2777" s="963" t="s">
        <v>5752</v>
      </c>
      <c r="C2777" s="964" t="s">
        <v>141</v>
      </c>
      <c r="D2777" s="965">
        <v>6.18</v>
      </c>
      <c r="E2777" s="757"/>
      <c r="F2777" s="757"/>
      <c r="G2777" s="757"/>
      <c r="H2777" s="757"/>
      <c r="I2777" s="757"/>
    </row>
    <row r="2778" spans="1:9" ht="15.75" customHeight="1">
      <c r="A2778" s="963">
        <v>91889</v>
      </c>
      <c r="B2778" s="963" t="s">
        <v>5753</v>
      </c>
      <c r="C2778" s="964" t="s">
        <v>141</v>
      </c>
      <c r="D2778" s="965">
        <v>5.99</v>
      </c>
      <c r="E2778" s="757"/>
      <c r="F2778" s="757"/>
      <c r="G2778" s="757"/>
      <c r="H2778" s="757"/>
      <c r="I2778" s="757"/>
    </row>
    <row r="2779" spans="1:9" ht="15.75" customHeight="1">
      <c r="A2779" s="963">
        <v>91890</v>
      </c>
      <c r="B2779" s="963" t="s">
        <v>5754</v>
      </c>
      <c r="C2779" s="964" t="s">
        <v>141</v>
      </c>
      <c r="D2779" s="965">
        <v>7.43</v>
      </c>
      <c r="E2779" s="757"/>
      <c r="F2779" s="757"/>
      <c r="G2779" s="757"/>
      <c r="H2779" s="757"/>
      <c r="I2779" s="757"/>
    </row>
    <row r="2780" spans="1:9" ht="15.75" customHeight="1">
      <c r="A2780" s="963">
        <v>91892</v>
      </c>
      <c r="B2780" s="963" t="s">
        <v>5755</v>
      </c>
      <c r="C2780" s="964" t="s">
        <v>141</v>
      </c>
      <c r="D2780" s="965">
        <v>8.7100000000000009</v>
      </c>
      <c r="E2780" s="757"/>
      <c r="F2780" s="757"/>
      <c r="G2780" s="757"/>
      <c r="H2780" s="757"/>
      <c r="I2780" s="757"/>
    </row>
    <row r="2781" spans="1:9" ht="15.75" customHeight="1">
      <c r="A2781" s="963">
        <v>91893</v>
      </c>
      <c r="B2781" s="963" t="s">
        <v>5756</v>
      </c>
      <c r="C2781" s="964" t="s">
        <v>141</v>
      </c>
      <c r="D2781" s="965">
        <v>10.09</v>
      </c>
      <c r="E2781" s="757"/>
      <c r="F2781" s="757"/>
      <c r="G2781" s="757"/>
      <c r="H2781" s="757"/>
      <c r="I2781" s="757"/>
    </row>
    <row r="2782" spans="1:9" ht="15.75" customHeight="1">
      <c r="A2782" s="963">
        <v>91895</v>
      </c>
      <c r="B2782" s="963" t="s">
        <v>5757</v>
      </c>
      <c r="C2782" s="964" t="s">
        <v>141</v>
      </c>
      <c r="D2782" s="965">
        <v>11.4</v>
      </c>
      <c r="E2782" s="757"/>
      <c r="F2782" s="757"/>
      <c r="G2782" s="757"/>
      <c r="H2782" s="757"/>
      <c r="I2782" s="757"/>
    </row>
    <row r="2783" spans="1:9" ht="15.75" customHeight="1">
      <c r="A2783" s="963">
        <v>91896</v>
      </c>
      <c r="B2783" s="963" t="s">
        <v>5758</v>
      </c>
      <c r="C2783" s="964" t="s">
        <v>141</v>
      </c>
      <c r="D2783" s="965">
        <v>12.38</v>
      </c>
      <c r="E2783" s="757"/>
      <c r="F2783" s="757"/>
      <c r="G2783" s="757"/>
      <c r="H2783" s="757"/>
      <c r="I2783" s="757"/>
    </row>
    <row r="2784" spans="1:9" ht="15.75" customHeight="1">
      <c r="A2784" s="963">
        <v>91898</v>
      </c>
      <c r="B2784" s="963" t="s">
        <v>5759</v>
      </c>
      <c r="C2784" s="964" t="s">
        <v>141</v>
      </c>
      <c r="D2784" s="965">
        <v>13.78</v>
      </c>
      <c r="E2784" s="757"/>
      <c r="F2784" s="757"/>
      <c r="G2784" s="757"/>
      <c r="H2784" s="757"/>
      <c r="I2784" s="757"/>
    </row>
    <row r="2785" spans="1:9" ht="15.75" customHeight="1">
      <c r="A2785" s="963">
        <v>91899</v>
      </c>
      <c r="B2785" s="963" t="s">
        <v>5760</v>
      </c>
      <c r="C2785" s="964" t="s">
        <v>141</v>
      </c>
      <c r="D2785" s="965">
        <v>7.66</v>
      </c>
      <c r="E2785" s="757"/>
      <c r="F2785" s="757"/>
      <c r="G2785" s="757"/>
      <c r="H2785" s="757"/>
      <c r="I2785" s="757"/>
    </row>
    <row r="2786" spans="1:9" ht="15.75" customHeight="1">
      <c r="A2786" s="963">
        <v>91901</v>
      </c>
      <c r="B2786" s="963" t="s">
        <v>5761</v>
      </c>
      <c r="C2786" s="964" t="s">
        <v>141</v>
      </c>
      <c r="D2786" s="965">
        <v>7.47</v>
      </c>
      <c r="E2786" s="757"/>
      <c r="F2786" s="757"/>
      <c r="G2786" s="757"/>
      <c r="H2786" s="757"/>
      <c r="I2786" s="757"/>
    </row>
    <row r="2787" spans="1:9" ht="15.75" customHeight="1">
      <c r="A2787" s="963">
        <v>91902</v>
      </c>
      <c r="B2787" s="963" t="s">
        <v>5762</v>
      </c>
      <c r="C2787" s="964" t="s">
        <v>141</v>
      </c>
      <c r="D2787" s="965">
        <v>8.92</v>
      </c>
      <c r="E2787" s="757"/>
      <c r="F2787" s="757"/>
      <c r="G2787" s="757"/>
      <c r="H2787" s="757"/>
      <c r="I2787" s="757"/>
    </row>
    <row r="2788" spans="1:9" ht="15.75" customHeight="1">
      <c r="A2788" s="963">
        <v>91904</v>
      </c>
      <c r="B2788" s="963" t="s">
        <v>5763</v>
      </c>
      <c r="C2788" s="964" t="s">
        <v>141</v>
      </c>
      <c r="D2788" s="965">
        <v>10.199999999999999</v>
      </c>
      <c r="E2788" s="757"/>
      <c r="F2788" s="757"/>
      <c r="G2788" s="757"/>
      <c r="H2788" s="757"/>
      <c r="I2788" s="757"/>
    </row>
    <row r="2789" spans="1:9" ht="15.75" customHeight="1">
      <c r="A2789" s="963">
        <v>91905</v>
      </c>
      <c r="B2789" s="963" t="s">
        <v>5764</v>
      </c>
      <c r="C2789" s="964" t="s">
        <v>141</v>
      </c>
      <c r="D2789" s="965">
        <v>11.57</v>
      </c>
      <c r="E2789" s="757"/>
      <c r="F2789" s="757"/>
      <c r="G2789" s="757"/>
      <c r="H2789" s="757"/>
      <c r="I2789" s="757"/>
    </row>
    <row r="2790" spans="1:9" ht="15.75" customHeight="1">
      <c r="A2790" s="963">
        <v>91907</v>
      </c>
      <c r="B2790" s="963" t="s">
        <v>5765</v>
      </c>
      <c r="C2790" s="964" t="s">
        <v>141</v>
      </c>
      <c r="D2790" s="965">
        <v>12.88</v>
      </c>
      <c r="E2790" s="757"/>
      <c r="F2790" s="757"/>
      <c r="G2790" s="757"/>
      <c r="H2790" s="757"/>
      <c r="I2790" s="757"/>
    </row>
    <row r="2791" spans="1:9" ht="15.75" customHeight="1">
      <c r="A2791" s="963">
        <v>91908</v>
      </c>
      <c r="B2791" s="963" t="s">
        <v>5766</v>
      </c>
      <c r="C2791" s="964" t="s">
        <v>141</v>
      </c>
      <c r="D2791" s="965">
        <v>13.9</v>
      </c>
      <c r="E2791" s="757"/>
      <c r="F2791" s="757"/>
      <c r="G2791" s="757"/>
      <c r="H2791" s="757"/>
      <c r="I2791" s="757"/>
    </row>
    <row r="2792" spans="1:9" ht="15.75" customHeight="1">
      <c r="A2792" s="963">
        <v>91910</v>
      </c>
      <c r="B2792" s="963" t="s">
        <v>5767</v>
      </c>
      <c r="C2792" s="964" t="s">
        <v>141</v>
      </c>
      <c r="D2792" s="965">
        <v>15.3</v>
      </c>
      <c r="E2792" s="757"/>
      <c r="F2792" s="757"/>
      <c r="G2792" s="757"/>
      <c r="H2792" s="757"/>
      <c r="I2792" s="757"/>
    </row>
    <row r="2793" spans="1:9" ht="15.75" customHeight="1">
      <c r="A2793" s="963">
        <v>91911</v>
      </c>
      <c r="B2793" s="963" t="s">
        <v>5768</v>
      </c>
      <c r="C2793" s="964" t="s">
        <v>141</v>
      </c>
      <c r="D2793" s="965">
        <v>9.36</v>
      </c>
      <c r="E2793" s="757"/>
      <c r="F2793" s="757"/>
      <c r="G2793" s="757"/>
      <c r="H2793" s="757"/>
      <c r="I2793" s="757"/>
    </row>
    <row r="2794" spans="1:9" ht="15.75" customHeight="1">
      <c r="A2794" s="963">
        <v>91913</v>
      </c>
      <c r="B2794" s="963" t="s">
        <v>5769</v>
      </c>
      <c r="C2794" s="964" t="s">
        <v>141</v>
      </c>
      <c r="D2794" s="965">
        <v>9.17</v>
      </c>
      <c r="E2794" s="757"/>
      <c r="F2794" s="757"/>
      <c r="G2794" s="757"/>
      <c r="H2794" s="757"/>
      <c r="I2794" s="757"/>
    </row>
    <row r="2795" spans="1:9" ht="15.75" customHeight="1">
      <c r="A2795" s="963">
        <v>91914</v>
      </c>
      <c r="B2795" s="963" t="s">
        <v>5770</v>
      </c>
      <c r="C2795" s="964" t="s">
        <v>141</v>
      </c>
      <c r="D2795" s="965">
        <v>10.23</v>
      </c>
      <c r="E2795" s="757"/>
      <c r="F2795" s="757"/>
      <c r="G2795" s="757"/>
      <c r="H2795" s="757"/>
      <c r="I2795" s="757"/>
    </row>
    <row r="2796" spans="1:9" ht="15.75" customHeight="1">
      <c r="A2796" s="963">
        <v>91916</v>
      </c>
      <c r="B2796" s="963" t="s">
        <v>5771</v>
      </c>
      <c r="C2796" s="964" t="s">
        <v>141</v>
      </c>
      <c r="D2796" s="965">
        <v>11.51</v>
      </c>
      <c r="E2796" s="757"/>
      <c r="F2796" s="757"/>
      <c r="G2796" s="757"/>
      <c r="H2796" s="757"/>
      <c r="I2796" s="757"/>
    </row>
    <row r="2797" spans="1:9" ht="15.75" customHeight="1">
      <c r="A2797" s="963">
        <v>91917</v>
      </c>
      <c r="B2797" s="963" t="s">
        <v>5772</v>
      </c>
      <c r="C2797" s="964" t="s">
        <v>141</v>
      </c>
      <c r="D2797" s="965">
        <v>12.35</v>
      </c>
      <c r="E2797" s="757"/>
      <c r="F2797" s="757"/>
      <c r="G2797" s="757"/>
      <c r="H2797" s="757"/>
      <c r="I2797" s="757"/>
    </row>
    <row r="2798" spans="1:9" ht="15.75" customHeight="1">
      <c r="A2798" s="963">
        <v>91919</v>
      </c>
      <c r="B2798" s="963" t="s">
        <v>5773</v>
      </c>
      <c r="C2798" s="964" t="s">
        <v>141</v>
      </c>
      <c r="D2798" s="965">
        <v>13.66</v>
      </c>
      <c r="E2798" s="757"/>
      <c r="F2798" s="757"/>
      <c r="G2798" s="757"/>
      <c r="H2798" s="757"/>
      <c r="I2798" s="757"/>
    </row>
    <row r="2799" spans="1:9" ht="15.75" customHeight="1">
      <c r="A2799" s="963">
        <v>91920</v>
      </c>
      <c r="B2799" s="963" t="s">
        <v>5774</v>
      </c>
      <c r="C2799" s="964" t="s">
        <v>141</v>
      </c>
      <c r="D2799" s="965">
        <v>14.08</v>
      </c>
      <c r="E2799" s="757"/>
      <c r="F2799" s="757"/>
      <c r="G2799" s="757"/>
      <c r="H2799" s="757"/>
      <c r="I2799" s="757"/>
    </row>
    <row r="2800" spans="1:9" ht="15.75" customHeight="1">
      <c r="A2800" s="963">
        <v>91922</v>
      </c>
      <c r="B2800" s="963" t="s">
        <v>5775</v>
      </c>
      <c r="C2800" s="964" t="s">
        <v>141</v>
      </c>
      <c r="D2800" s="965">
        <v>15.48</v>
      </c>
      <c r="E2800" s="757"/>
      <c r="F2800" s="757"/>
      <c r="G2800" s="757"/>
      <c r="H2800" s="757"/>
      <c r="I2800" s="757"/>
    </row>
    <row r="2801" spans="1:9" ht="15.75" customHeight="1">
      <c r="A2801" s="963">
        <v>93013</v>
      </c>
      <c r="B2801" s="963" t="s">
        <v>5776</v>
      </c>
      <c r="C2801" s="964" t="s">
        <v>141</v>
      </c>
      <c r="D2801" s="965">
        <v>10.23</v>
      </c>
      <c r="E2801" s="757"/>
      <c r="F2801" s="757"/>
      <c r="G2801" s="757"/>
      <c r="H2801" s="757"/>
      <c r="I2801" s="757"/>
    </row>
    <row r="2802" spans="1:9" ht="15.75" customHeight="1">
      <c r="A2802" s="963">
        <v>93014</v>
      </c>
      <c r="B2802" s="963" t="s">
        <v>5777</v>
      </c>
      <c r="C2802" s="964" t="s">
        <v>141</v>
      </c>
      <c r="D2802" s="965">
        <v>12.46</v>
      </c>
      <c r="E2802" s="757"/>
      <c r="F2802" s="757"/>
      <c r="G2802" s="757"/>
      <c r="H2802" s="757"/>
      <c r="I2802" s="757"/>
    </row>
    <row r="2803" spans="1:9" ht="15.75" customHeight="1">
      <c r="A2803" s="963">
        <v>93015</v>
      </c>
      <c r="B2803" s="963" t="s">
        <v>5778</v>
      </c>
      <c r="C2803" s="964" t="s">
        <v>141</v>
      </c>
      <c r="D2803" s="965">
        <v>18.34</v>
      </c>
      <c r="E2803" s="757"/>
      <c r="F2803" s="757"/>
      <c r="G2803" s="757"/>
      <c r="H2803" s="757"/>
      <c r="I2803" s="757"/>
    </row>
    <row r="2804" spans="1:9" ht="15.75" customHeight="1">
      <c r="A2804" s="963">
        <v>93016</v>
      </c>
      <c r="B2804" s="963" t="s">
        <v>5779</v>
      </c>
      <c r="C2804" s="964" t="s">
        <v>141</v>
      </c>
      <c r="D2804" s="965">
        <v>22.09</v>
      </c>
      <c r="E2804" s="757"/>
      <c r="F2804" s="757"/>
      <c r="G2804" s="757"/>
      <c r="H2804" s="757"/>
      <c r="I2804" s="757"/>
    </row>
    <row r="2805" spans="1:9" ht="15.75" customHeight="1">
      <c r="A2805" s="963">
        <v>93017</v>
      </c>
      <c r="B2805" s="963" t="s">
        <v>5780</v>
      </c>
      <c r="C2805" s="964" t="s">
        <v>141</v>
      </c>
      <c r="D2805" s="965">
        <v>32.630000000000003</v>
      </c>
      <c r="E2805" s="757"/>
      <c r="F2805" s="757"/>
      <c r="G2805" s="757"/>
      <c r="H2805" s="757"/>
      <c r="I2805" s="757"/>
    </row>
    <row r="2806" spans="1:9" ht="15.75" customHeight="1">
      <c r="A2806" s="963">
        <v>93018</v>
      </c>
      <c r="B2806" s="963" t="s">
        <v>5781</v>
      </c>
      <c r="C2806" s="964" t="s">
        <v>141</v>
      </c>
      <c r="D2806" s="965">
        <v>15.59</v>
      </c>
      <c r="E2806" s="757"/>
      <c r="F2806" s="757"/>
      <c r="G2806" s="757"/>
      <c r="H2806" s="757"/>
      <c r="I2806" s="757"/>
    </row>
    <row r="2807" spans="1:9" ht="15.75" customHeight="1">
      <c r="A2807" s="963">
        <v>93020</v>
      </c>
      <c r="B2807" s="963" t="s">
        <v>5782</v>
      </c>
      <c r="C2807" s="964" t="s">
        <v>141</v>
      </c>
      <c r="D2807" s="965">
        <v>19.7</v>
      </c>
      <c r="E2807" s="757"/>
      <c r="F2807" s="757"/>
      <c r="G2807" s="757"/>
      <c r="H2807" s="757"/>
      <c r="I2807" s="757"/>
    </row>
    <row r="2808" spans="1:9" ht="15.75" customHeight="1">
      <c r="A2808" s="963">
        <v>93022</v>
      </c>
      <c r="B2808" s="963" t="s">
        <v>5783</v>
      </c>
      <c r="C2808" s="964" t="s">
        <v>141</v>
      </c>
      <c r="D2808" s="965">
        <v>31.73</v>
      </c>
      <c r="E2808" s="757"/>
      <c r="F2808" s="757"/>
      <c r="G2808" s="757"/>
      <c r="H2808" s="757"/>
      <c r="I2808" s="757"/>
    </row>
    <row r="2809" spans="1:9" ht="15.75" customHeight="1">
      <c r="A2809" s="963">
        <v>93024</v>
      </c>
      <c r="B2809" s="963" t="s">
        <v>5784</v>
      </c>
      <c r="C2809" s="964" t="s">
        <v>141</v>
      </c>
      <c r="D2809" s="965">
        <v>33.54</v>
      </c>
      <c r="E2809" s="757"/>
      <c r="F2809" s="757"/>
      <c r="G2809" s="757"/>
      <c r="H2809" s="757"/>
      <c r="I2809" s="757"/>
    </row>
    <row r="2810" spans="1:9" ht="15.75" customHeight="1">
      <c r="A2810" s="963">
        <v>93026</v>
      </c>
      <c r="B2810" s="963" t="s">
        <v>5785</v>
      </c>
      <c r="C2810" s="964" t="s">
        <v>141</v>
      </c>
      <c r="D2810" s="965">
        <v>53.53</v>
      </c>
      <c r="E2810" s="757"/>
      <c r="F2810" s="757"/>
      <c r="G2810" s="757"/>
      <c r="H2810" s="757"/>
      <c r="I2810" s="757"/>
    </row>
    <row r="2811" spans="1:9" ht="15.75" customHeight="1">
      <c r="A2811" s="963">
        <v>97559</v>
      </c>
      <c r="B2811" s="963" t="s">
        <v>5786</v>
      </c>
      <c r="C2811" s="964" t="s">
        <v>141</v>
      </c>
      <c r="D2811" s="965">
        <v>7.29</v>
      </c>
      <c r="E2811" s="757"/>
      <c r="F2811" s="757"/>
      <c r="G2811" s="757"/>
      <c r="H2811" s="757"/>
      <c r="I2811" s="757"/>
    </row>
    <row r="2812" spans="1:9" ht="15.75" customHeight="1">
      <c r="A2812" s="963">
        <v>97562</v>
      </c>
      <c r="B2812" s="963" t="s">
        <v>5787</v>
      </c>
      <c r="C2812" s="964" t="s">
        <v>141</v>
      </c>
      <c r="D2812" s="965">
        <v>8.7799999999999994</v>
      </c>
      <c r="E2812" s="757"/>
      <c r="F2812" s="757"/>
      <c r="G2812" s="757"/>
      <c r="H2812" s="757"/>
      <c r="I2812" s="757"/>
    </row>
    <row r="2813" spans="1:9" ht="15.75" customHeight="1">
      <c r="A2813" s="963">
        <v>97564</v>
      </c>
      <c r="B2813" s="963" t="s">
        <v>5788</v>
      </c>
      <c r="C2813" s="964" t="s">
        <v>141</v>
      </c>
      <c r="D2813" s="965">
        <v>10.09</v>
      </c>
      <c r="E2813" s="757"/>
      <c r="F2813" s="757"/>
      <c r="G2813" s="757"/>
      <c r="H2813" s="757"/>
      <c r="I2813" s="757"/>
    </row>
    <row r="2814" spans="1:9" ht="15.75" customHeight="1">
      <c r="A2814" s="963">
        <v>104395</v>
      </c>
      <c r="B2814" s="963" t="s">
        <v>5789</v>
      </c>
      <c r="C2814" s="964" t="s">
        <v>141</v>
      </c>
      <c r="D2814" s="965">
        <v>14.3</v>
      </c>
      <c r="E2814" s="757"/>
      <c r="F2814" s="757"/>
      <c r="G2814" s="757"/>
      <c r="H2814" s="757"/>
      <c r="I2814" s="757"/>
    </row>
    <row r="2815" spans="1:9" ht="15.75" customHeight="1">
      <c r="A2815" s="963">
        <v>91924</v>
      </c>
      <c r="B2815" s="963" t="s">
        <v>5790</v>
      </c>
      <c r="C2815" s="964" t="s">
        <v>164</v>
      </c>
      <c r="D2815" s="965">
        <v>2.63</v>
      </c>
      <c r="E2815" s="757"/>
      <c r="F2815" s="757"/>
      <c r="G2815" s="757"/>
      <c r="H2815" s="757"/>
      <c r="I2815" s="757"/>
    </row>
    <row r="2816" spans="1:9" ht="15.75" customHeight="1">
      <c r="A2816" s="963">
        <v>91925</v>
      </c>
      <c r="B2816" s="963" t="s">
        <v>5791</v>
      </c>
      <c r="C2816" s="964" t="s">
        <v>164</v>
      </c>
      <c r="D2816" s="965">
        <v>3.25</v>
      </c>
      <c r="E2816" s="757"/>
      <c r="F2816" s="757"/>
      <c r="G2816" s="757"/>
      <c r="H2816" s="757"/>
      <c r="I2816" s="757"/>
    </row>
    <row r="2817" spans="1:9" ht="15.75" customHeight="1">
      <c r="A2817" s="963">
        <v>91926</v>
      </c>
      <c r="B2817" s="963" t="s">
        <v>5792</v>
      </c>
      <c r="C2817" s="964" t="s">
        <v>164</v>
      </c>
      <c r="D2817" s="965">
        <v>3.88</v>
      </c>
      <c r="E2817" s="757"/>
      <c r="F2817" s="757"/>
      <c r="G2817" s="757"/>
      <c r="H2817" s="757"/>
      <c r="I2817" s="757"/>
    </row>
    <row r="2818" spans="1:9" ht="15.75" customHeight="1">
      <c r="A2818" s="963">
        <v>91927</v>
      </c>
      <c r="B2818" s="963" t="s">
        <v>5793</v>
      </c>
      <c r="C2818" s="964" t="s">
        <v>164</v>
      </c>
      <c r="D2818" s="965">
        <v>4.41</v>
      </c>
      <c r="E2818" s="757"/>
      <c r="F2818" s="757"/>
      <c r="G2818" s="757"/>
      <c r="H2818" s="757"/>
      <c r="I2818" s="757"/>
    </row>
    <row r="2819" spans="1:9" ht="15.75" customHeight="1">
      <c r="A2819" s="963">
        <v>91928</v>
      </c>
      <c r="B2819" s="963" t="s">
        <v>5794</v>
      </c>
      <c r="C2819" s="964" t="s">
        <v>164</v>
      </c>
      <c r="D2819" s="965">
        <v>6.07</v>
      </c>
      <c r="E2819" s="757"/>
      <c r="F2819" s="757"/>
      <c r="G2819" s="757"/>
      <c r="H2819" s="757"/>
      <c r="I2819" s="757"/>
    </row>
    <row r="2820" spans="1:9" ht="15.75" customHeight="1">
      <c r="A2820" s="963">
        <v>91929</v>
      </c>
      <c r="B2820" s="963" t="s">
        <v>5795</v>
      </c>
      <c r="C2820" s="964" t="s">
        <v>164</v>
      </c>
      <c r="D2820" s="965">
        <v>6.52</v>
      </c>
      <c r="E2820" s="757"/>
      <c r="F2820" s="757"/>
      <c r="G2820" s="757"/>
      <c r="H2820" s="757"/>
      <c r="I2820" s="757"/>
    </row>
    <row r="2821" spans="1:9" ht="15.75" customHeight="1">
      <c r="A2821" s="963">
        <v>91930</v>
      </c>
      <c r="B2821" s="963" t="s">
        <v>5796</v>
      </c>
      <c r="C2821" s="964" t="s">
        <v>164</v>
      </c>
      <c r="D2821" s="965">
        <v>8.5299999999999994</v>
      </c>
      <c r="E2821" s="757"/>
      <c r="F2821" s="757"/>
      <c r="G2821" s="757"/>
      <c r="H2821" s="757"/>
      <c r="I2821" s="757"/>
    </row>
    <row r="2822" spans="1:9" ht="15.75" customHeight="1">
      <c r="A2822" s="963">
        <v>91931</v>
      </c>
      <c r="B2822" s="963" t="s">
        <v>5797</v>
      </c>
      <c r="C2822" s="964" t="s">
        <v>164</v>
      </c>
      <c r="D2822" s="965">
        <v>9.27</v>
      </c>
      <c r="E2822" s="757"/>
      <c r="F2822" s="757"/>
      <c r="G2822" s="757"/>
      <c r="H2822" s="757"/>
      <c r="I2822" s="757"/>
    </row>
    <row r="2823" spans="1:9" ht="15.75" customHeight="1">
      <c r="A2823" s="963">
        <v>91932</v>
      </c>
      <c r="B2823" s="963" t="s">
        <v>5798</v>
      </c>
      <c r="C2823" s="964" t="s">
        <v>164</v>
      </c>
      <c r="D2823" s="966">
        <v>15.48</v>
      </c>
      <c r="E2823" s="757"/>
      <c r="F2823" s="757"/>
      <c r="G2823" s="757"/>
      <c r="H2823" s="757"/>
      <c r="I2823" s="757"/>
    </row>
    <row r="2824" spans="1:9" ht="15.75" customHeight="1">
      <c r="A2824" s="963">
        <v>91933</v>
      </c>
      <c r="B2824" s="963" t="s">
        <v>5799</v>
      </c>
      <c r="C2824" s="964" t="s">
        <v>164</v>
      </c>
      <c r="D2824" s="965">
        <v>14.88</v>
      </c>
      <c r="E2824" s="757"/>
      <c r="F2824" s="757"/>
      <c r="G2824" s="757"/>
      <c r="H2824" s="757"/>
      <c r="I2824" s="757"/>
    </row>
    <row r="2825" spans="1:9" ht="15.75" customHeight="1">
      <c r="A2825" s="963">
        <v>91934</v>
      </c>
      <c r="B2825" s="963" t="s">
        <v>5800</v>
      </c>
      <c r="C2825" s="964" t="s">
        <v>164</v>
      </c>
      <c r="D2825" s="965">
        <v>22.3</v>
      </c>
      <c r="E2825" s="757"/>
      <c r="F2825" s="757"/>
      <c r="G2825" s="757"/>
      <c r="H2825" s="757"/>
      <c r="I2825" s="757"/>
    </row>
    <row r="2826" spans="1:9" ht="15.75" customHeight="1">
      <c r="A2826" s="963">
        <v>91935</v>
      </c>
      <c r="B2826" s="963" t="s">
        <v>5801</v>
      </c>
      <c r="C2826" s="964" t="s">
        <v>164</v>
      </c>
      <c r="D2826" s="965">
        <v>23.45</v>
      </c>
      <c r="E2826" s="757"/>
      <c r="F2826" s="757"/>
      <c r="G2826" s="757"/>
      <c r="H2826" s="757"/>
      <c r="I2826" s="757"/>
    </row>
    <row r="2827" spans="1:9" ht="15.75" customHeight="1">
      <c r="A2827" s="963">
        <v>92979</v>
      </c>
      <c r="B2827" s="963" t="s">
        <v>5802</v>
      </c>
      <c r="C2827" s="964" t="s">
        <v>164</v>
      </c>
      <c r="D2827" s="965">
        <v>11.33</v>
      </c>
      <c r="E2827" s="757"/>
      <c r="F2827" s="757"/>
      <c r="G2827" s="757"/>
      <c r="H2827" s="757"/>
      <c r="I2827" s="757"/>
    </row>
    <row r="2828" spans="1:9" ht="15.75" customHeight="1">
      <c r="A2828" s="963">
        <v>92980</v>
      </c>
      <c r="B2828" s="963" t="s">
        <v>5803</v>
      </c>
      <c r="C2828" s="964" t="s">
        <v>164</v>
      </c>
      <c r="D2828" s="965">
        <v>10.82</v>
      </c>
      <c r="E2828" s="757"/>
      <c r="F2828" s="757"/>
      <c r="G2828" s="757"/>
      <c r="H2828" s="757"/>
      <c r="I2828" s="757"/>
    </row>
    <row r="2829" spans="1:9" ht="15.75" customHeight="1">
      <c r="A2829" s="963">
        <v>92981</v>
      </c>
      <c r="B2829" s="963" t="s">
        <v>5804</v>
      </c>
      <c r="C2829" s="964" t="s">
        <v>164</v>
      </c>
      <c r="D2829" s="965">
        <v>16.2</v>
      </c>
      <c r="E2829" s="757"/>
      <c r="F2829" s="757"/>
      <c r="G2829" s="757"/>
      <c r="H2829" s="757"/>
      <c r="I2829" s="757"/>
    </row>
    <row r="2830" spans="1:9" ht="15.75" customHeight="1">
      <c r="A2830" s="963">
        <v>92982</v>
      </c>
      <c r="B2830" s="963" t="s">
        <v>5805</v>
      </c>
      <c r="C2830" s="964" t="s">
        <v>164</v>
      </c>
      <c r="D2830" s="965">
        <v>17.18</v>
      </c>
      <c r="E2830" s="757"/>
      <c r="F2830" s="757"/>
      <c r="G2830" s="757"/>
      <c r="H2830" s="757"/>
      <c r="I2830" s="757"/>
    </row>
    <row r="2831" spans="1:9" ht="15.75" customHeight="1">
      <c r="A2831" s="963">
        <v>92984</v>
      </c>
      <c r="B2831" s="963" t="s">
        <v>1324</v>
      </c>
      <c r="C2831" s="964" t="s">
        <v>164</v>
      </c>
      <c r="D2831" s="965">
        <v>27.76</v>
      </c>
      <c r="E2831" s="757"/>
      <c r="F2831" s="757"/>
      <c r="G2831" s="757"/>
      <c r="H2831" s="757"/>
      <c r="I2831" s="757"/>
    </row>
    <row r="2832" spans="1:9" ht="15.75" customHeight="1">
      <c r="A2832" s="963">
        <v>92986</v>
      </c>
      <c r="B2832" s="963" t="s">
        <v>1352</v>
      </c>
      <c r="C2832" s="964" t="s">
        <v>164</v>
      </c>
      <c r="D2832" s="965">
        <v>38.67</v>
      </c>
      <c r="E2832" s="757"/>
      <c r="F2832" s="757"/>
      <c r="G2832" s="757"/>
      <c r="H2832" s="757"/>
      <c r="I2832" s="757"/>
    </row>
    <row r="2833" spans="1:9" ht="15.75" customHeight="1">
      <c r="A2833" s="963">
        <v>92988</v>
      </c>
      <c r="B2833" s="963" t="s">
        <v>5806</v>
      </c>
      <c r="C2833" s="964" t="s">
        <v>164</v>
      </c>
      <c r="D2833" s="965">
        <v>56.46</v>
      </c>
      <c r="E2833" s="757"/>
      <c r="F2833" s="757"/>
      <c r="G2833" s="757"/>
      <c r="H2833" s="757"/>
      <c r="I2833" s="757"/>
    </row>
    <row r="2834" spans="1:9" ht="15.75" customHeight="1">
      <c r="A2834" s="963">
        <v>92990</v>
      </c>
      <c r="B2834" s="963" t="s">
        <v>5807</v>
      </c>
      <c r="C2834" s="964" t="s">
        <v>164</v>
      </c>
      <c r="D2834" s="965">
        <v>78.42</v>
      </c>
      <c r="E2834" s="757"/>
      <c r="F2834" s="757"/>
      <c r="G2834" s="757"/>
      <c r="H2834" s="757"/>
      <c r="I2834" s="757"/>
    </row>
    <row r="2835" spans="1:9" ht="15.75" customHeight="1">
      <c r="A2835" s="963">
        <v>92992</v>
      </c>
      <c r="B2835" s="963" t="s">
        <v>5808</v>
      </c>
      <c r="C2835" s="964" t="s">
        <v>164</v>
      </c>
      <c r="D2835" s="965">
        <v>101.53</v>
      </c>
      <c r="E2835" s="757"/>
      <c r="F2835" s="757"/>
      <c r="G2835" s="757"/>
      <c r="H2835" s="757"/>
      <c r="I2835" s="757"/>
    </row>
    <row r="2836" spans="1:9" ht="15.75" customHeight="1">
      <c r="A2836" s="963">
        <v>92994</v>
      </c>
      <c r="B2836" s="963" t="s">
        <v>5809</v>
      </c>
      <c r="C2836" s="964" t="s">
        <v>164</v>
      </c>
      <c r="D2836" s="965">
        <v>132.22</v>
      </c>
      <c r="E2836" s="757"/>
      <c r="F2836" s="757"/>
      <c r="G2836" s="757"/>
      <c r="H2836" s="757"/>
      <c r="I2836" s="757"/>
    </row>
    <row r="2837" spans="1:9" ht="15.75" customHeight="1">
      <c r="A2837" s="963">
        <v>92996</v>
      </c>
      <c r="B2837" s="963" t="s">
        <v>5810</v>
      </c>
      <c r="C2837" s="964" t="s">
        <v>164</v>
      </c>
      <c r="D2837" s="965">
        <v>160.04</v>
      </c>
      <c r="E2837" s="757"/>
      <c r="F2837" s="757"/>
      <c r="G2837" s="757"/>
      <c r="H2837" s="757"/>
      <c r="I2837" s="757"/>
    </row>
    <row r="2838" spans="1:9" ht="15.75" customHeight="1">
      <c r="A2838" s="963">
        <v>92998</v>
      </c>
      <c r="B2838" s="963" t="s">
        <v>5811</v>
      </c>
      <c r="C2838" s="964" t="s">
        <v>164</v>
      </c>
      <c r="D2838" s="965">
        <v>196.29</v>
      </c>
      <c r="E2838" s="757"/>
      <c r="F2838" s="757"/>
      <c r="G2838" s="757"/>
      <c r="H2838" s="757"/>
      <c r="I2838" s="757"/>
    </row>
    <row r="2839" spans="1:9" ht="15.75" customHeight="1">
      <c r="A2839" s="963">
        <v>93000</v>
      </c>
      <c r="B2839" s="963" t="s">
        <v>5812</v>
      </c>
      <c r="C2839" s="964" t="s">
        <v>164</v>
      </c>
      <c r="D2839" s="965">
        <v>260.2</v>
      </c>
      <c r="E2839" s="757"/>
      <c r="F2839" s="757"/>
      <c r="G2839" s="757"/>
      <c r="H2839" s="757"/>
      <c r="I2839" s="757"/>
    </row>
    <row r="2840" spans="1:9" ht="15.75" customHeight="1">
      <c r="A2840" s="963">
        <v>93002</v>
      </c>
      <c r="B2840" s="963" t="s">
        <v>5813</v>
      </c>
      <c r="C2840" s="964" t="s">
        <v>164</v>
      </c>
      <c r="D2840" s="965">
        <v>336.83</v>
      </c>
      <c r="E2840" s="757"/>
      <c r="F2840" s="757"/>
      <c r="G2840" s="757"/>
      <c r="H2840" s="757"/>
      <c r="I2840" s="757"/>
    </row>
    <row r="2841" spans="1:9" ht="15.75" customHeight="1">
      <c r="A2841" s="963">
        <v>101884</v>
      </c>
      <c r="B2841" s="963" t="s">
        <v>5814</v>
      </c>
      <c r="C2841" s="964" t="s">
        <v>164</v>
      </c>
      <c r="D2841" s="965">
        <v>11.14</v>
      </c>
      <c r="E2841" s="757"/>
      <c r="F2841" s="757"/>
      <c r="G2841" s="757"/>
      <c r="H2841" s="757"/>
      <c r="I2841" s="757"/>
    </row>
    <row r="2842" spans="1:9" ht="15.75" customHeight="1">
      <c r="A2842" s="963">
        <v>101885</v>
      </c>
      <c r="B2842" s="963" t="s">
        <v>5815</v>
      </c>
      <c r="C2842" s="964" t="s">
        <v>164</v>
      </c>
      <c r="D2842" s="965">
        <v>10.63</v>
      </c>
      <c r="E2842" s="757"/>
      <c r="F2842" s="757"/>
      <c r="G2842" s="757"/>
      <c r="H2842" s="757"/>
      <c r="I2842" s="757"/>
    </row>
    <row r="2843" spans="1:9" ht="15.75" customHeight="1">
      <c r="A2843" s="963">
        <v>101886</v>
      </c>
      <c r="B2843" s="963" t="s">
        <v>5816</v>
      </c>
      <c r="C2843" s="964" t="s">
        <v>164</v>
      </c>
      <c r="D2843" s="965">
        <v>15.99</v>
      </c>
      <c r="E2843" s="757"/>
      <c r="F2843" s="757"/>
      <c r="G2843" s="757"/>
      <c r="H2843" s="757"/>
      <c r="I2843" s="757"/>
    </row>
    <row r="2844" spans="1:9" ht="15.75" customHeight="1">
      <c r="A2844" s="963">
        <v>101887</v>
      </c>
      <c r="B2844" s="963" t="s">
        <v>5817</v>
      </c>
      <c r="C2844" s="964" t="s">
        <v>164</v>
      </c>
      <c r="D2844" s="965">
        <v>16.97</v>
      </c>
      <c r="E2844" s="757"/>
      <c r="F2844" s="757"/>
      <c r="G2844" s="757"/>
      <c r="H2844" s="757"/>
      <c r="I2844" s="757"/>
    </row>
    <row r="2845" spans="1:9" ht="15.75" customHeight="1">
      <c r="A2845" s="963">
        <v>101888</v>
      </c>
      <c r="B2845" s="963" t="s">
        <v>5818</v>
      </c>
      <c r="C2845" s="964" t="s">
        <v>164</v>
      </c>
      <c r="D2845" s="965">
        <v>25.05</v>
      </c>
      <c r="E2845" s="757"/>
      <c r="F2845" s="757"/>
      <c r="G2845" s="757"/>
      <c r="H2845" s="757"/>
      <c r="I2845" s="757"/>
    </row>
    <row r="2846" spans="1:9" ht="15.75" customHeight="1">
      <c r="A2846" s="963">
        <v>101889</v>
      </c>
      <c r="B2846" s="963" t="s">
        <v>5819</v>
      </c>
      <c r="C2846" s="964" t="s">
        <v>164</v>
      </c>
      <c r="D2846" s="965">
        <v>26.34</v>
      </c>
      <c r="E2846" s="757"/>
      <c r="F2846" s="757"/>
      <c r="G2846" s="757"/>
      <c r="H2846" s="757"/>
      <c r="I2846" s="757"/>
    </row>
    <row r="2847" spans="1:9" ht="15.75" customHeight="1">
      <c r="A2847" s="963">
        <v>91936</v>
      </c>
      <c r="B2847" s="963" t="s">
        <v>5820</v>
      </c>
      <c r="C2847" s="964" t="s">
        <v>141</v>
      </c>
      <c r="D2847" s="965">
        <v>9.0500000000000007</v>
      </c>
      <c r="E2847" s="757"/>
      <c r="F2847" s="757"/>
      <c r="G2847" s="757"/>
      <c r="H2847" s="757"/>
      <c r="I2847" s="757"/>
    </row>
    <row r="2848" spans="1:9" ht="15.75" customHeight="1">
      <c r="A2848" s="963">
        <v>91937</v>
      </c>
      <c r="B2848" s="963" t="s">
        <v>1734</v>
      </c>
      <c r="C2848" s="964" t="s">
        <v>141</v>
      </c>
      <c r="D2848" s="965">
        <v>7.82</v>
      </c>
      <c r="E2848" s="757"/>
      <c r="F2848" s="757"/>
      <c r="G2848" s="757"/>
      <c r="H2848" s="757"/>
      <c r="I2848" s="757"/>
    </row>
    <row r="2849" spans="1:9" ht="15.75" customHeight="1">
      <c r="A2849" s="963">
        <v>91939</v>
      </c>
      <c r="B2849" s="963" t="s">
        <v>5821</v>
      </c>
      <c r="C2849" s="964" t="s">
        <v>141</v>
      </c>
      <c r="D2849" s="965">
        <v>20.39</v>
      </c>
      <c r="E2849" s="757"/>
      <c r="F2849" s="757"/>
      <c r="G2849" s="757"/>
      <c r="H2849" s="757"/>
      <c r="I2849" s="757"/>
    </row>
    <row r="2850" spans="1:9" ht="15.75" customHeight="1">
      <c r="A2850" s="963">
        <v>91940</v>
      </c>
      <c r="B2850" s="963" t="s">
        <v>5822</v>
      </c>
      <c r="C2850" s="964" t="s">
        <v>141</v>
      </c>
      <c r="D2850" s="965">
        <v>10.78</v>
      </c>
      <c r="E2850" s="757"/>
      <c r="F2850" s="757"/>
      <c r="G2850" s="757"/>
      <c r="H2850" s="757"/>
      <c r="I2850" s="757"/>
    </row>
    <row r="2851" spans="1:9" ht="15.75" customHeight="1">
      <c r="A2851" s="963">
        <v>91941</v>
      </c>
      <c r="B2851" s="963" t="s">
        <v>5823</v>
      </c>
      <c r="C2851" s="964" t="s">
        <v>141</v>
      </c>
      <c r="D2851" s="965">
        <v>7.18</v>
      </c>
      <c r="E2851" s="757"/>
      <c r="F2851" s="757"/>
      <c r="G2851" s="757"/>
      <c r="H2851" s="757"/>
      <c r="I2851" s="757"/>
    </row>
    <row r="2852" spans="1:9" ht="15.75" customHeight="1">
      <c r="A2852" s="963">
        <v>91942</v>
      </c>
      <c r="B2852" s="963" t="s">
        <v>5824</v>
      </c>
      <c r="C2852" s="964" t="s">
        <v>141</v>
      </c>
      <c r="D2852" s="965">
        <v>24.83</v>
      </c>
      <c r="E2852" s="757"/>
      <c r="F2852" s="757"/>
      <c r="G2852" s="757"/>
      <c r="H2852" s="757"/>
      <c r="I2852" s="757"/>
    </row>
    <row r="2853" spans="1:9" ht="15.75" customHeight="1">
      <c r="A2853" s="963">
        <v>91943</v>
      </c>
      <c r="B2853" s="963" t="s">
        <v>5825</v>
      </c>
      <c r="C2853" s="964" t="s">
        <v>141</v>
      </c>
      <c r="D2853" s="965">
        <v>13.76</v>
      </c>
      <c r="E2853" s="757"/>
      <c r="F2853" s="757"/>
      <c r="G2853" s="757"/>
      <c r="H2853" s="757"/>
      <c r="I2853" s="757"/>
    </row>
    <row r="2854" spans="1:9" ht="15.75" customHeight="1">
      <c r="A2854" s="963">
        <v>91944</v>
      </c>
      <c r="B2854" s="963" t="s">
        <v>5826</v>
      </c>
      <c r="C2854" s="964" t="s">
        <v>141</v>
      </c>
      <c r="D2854" s="966">
        <v>9.6300000000000008</v>
      </c>
      <c r="E2854" s="757"/>
      <c r="F2854" s="757"/>
      <c r="G2854" s="757"/>
      <c r="H2854" s="757"/>
      <c r="I2854" s="757"/>
    </row>
    <row r="2855" spans="1:9" ht="15.75" customHeight="1">
      <c r="A2855" s="963">
        <v>92865</v>
      </c>
      <c r="B2855" s="963" t="s">
        <v>5827</v>
      </c>
      <c r="C2855" s="964" t="s">
        <v>141</v>
      </c>
      <c r="D2855" s="966">
        <v>8.25</v>
      </c>
      <c r="E2855" s="757"/>
      <c r="F2855" s="757"/>
      <c r="G2855" s="757"/>
      <c r="H2855" s="757"/>
      <c r="I2855" s="757"/>
    </row>
    <row r="2856" spans="1:9" ht="15.75" customHeight="1">
      <c r="A2856" s="963">
        <v>92866</v>
      </c>
      <c r="B2856" s="963" t="s">
        <v>5828</v>
      </c>
      <c r="C2856" s="964" t="s">
        <v>141</v>
      </c>
      <c r="D2856" s="966">
        <v>6.51</v>
      </c>
      <c r="E2856" s="757"/>
      <c r="F2856" s="757"/>
      <c r="G2856" s="757"/>
      <c r="H2856" s="757"/>
      <c r="I2856" s="757"/>
    </row>
    <row r="2857" spans="1:9" ht="15.75" customHeight="1">
      <c r="A2857" s="963">
        <v>92867</v>
      </c>
      <c r="B2857" s="963" t="s">
        <v>5829</v>
      </c>
      <c r="C2857" s="964" t="s">
        <v>141</v>
      </c>
      <c r="D2857" s="966">
        <v>20.36</v>
      </c>
      <c r="E2857" s="757"/>
      <c r="F2857" s="757"/>
      <c r="G2857" s="757"/>
      <c r="H2857" s="757"/>
      <c r="I2857" s="757"/>
    </row>
    <row r="2858" spans="1:9" ht="15.75" customHeight="1">
      <c r="A2858" s="963">
        <v>92868</v>
      </c>
      <c r="B2858" s="963" t="s">
        <v>5830</v>
      </c>
      <c r="C2858" s="964" t="s">
        <v>141</v>
      </c>
      <c r="D2858" s="965">
        <v>10.75</v>
      </c>
      <c r="E2858" s="757"/>
      <c r="F2858" s="757"/>
      <c r="G2858" s="757"/>
      <c r="H2858" s="757"/>
      <c r="I2858" s="757"/>
    </row>
    <row r="2859" spans="1:9" ht="15.75" customHeight="1">
      <c r="A2859" s="963">
        <v>92869</v>
      </c>
      <c r="B2859" s="963" t="s">
        <v>5831</v>
      </c>
      <c r="C2859" s="964" t="s">
        <v>141</v>
      </c>
      <c r="D2859" s="965">
        <v>7.15</v>
      </c>
      <c r="E2859" s="757"/>
      <c r="F2859" s="757"/>
      <c r="G2859" s="757"/>
      <c r="H2859" s="757"/>
      <c r="I2859" s="757"/>
    </row>
    <row r="2860" spans="1:9" ht="15.75" customHeight="1">
      <c r="A2860" s="963">
        <v>92870</v>
      </c>
      <c r="B2860" s="963" t="s">
        <v>5832</v>
      </c>
      <c r="C2860" s="964" t="s">
        <v>141</v>
      </c>
      <c r="D2860" s="965">
        <v>24.96</v>
      </c>
      <c r="E2860" s="757"/>
      <c r="F2860" s="757"/>
      <c r="G2860" s="757"/>
      <c r="H2860" s="757"/>
      <c r="I2860" s="757"/>
    </row>
    <row r="2861" spans="1:9" ht="15.75" customHeight="1">
      <c r="A2861" s="963">
        <v>92871</v>
      </c>
      <c r="B2861" s="963" t="s">
        <v>5833</v>
      </c>
      <c r="C2861" s="964" t="s">
        <v>141</v>
      </c>
      <c r="D2861" s="965">
        <v>13.89</v>
      </c>
      <c r="E2861" s="757"/>
      <c r="F2861" s="757"/>
      <c r="G2861" s="757"/>
      <c r="H2861" s="757"/>
      <c r="I2861" s="757"/>
    </row>
    <row r="2862" spans="1:9" ht="15.75" customHeight="1">
      <c r="A2862" s="963">
        <v>92872</v>
      </c>
      <c r="B2862" s="963" t="s">
        <v>5834</v>
      </c>
      <c r="C2862" s="964" t="s">
        <v>141</v>
      </c>
      <c r="D2862" s="965">
        <v>9.76</v>
      </c>
      <c r="E2862" s="757"/>
      <c r="F2862" s="757"/>
      <c r="G2862" s="757"/>
      <c r="H2862" s="757"/>
      <c r="I2862" s="757"/>
    </row>
    <row r="2863" spans="1:9" ht="15.75" customHeight="1">
      <c r="A2863" s="963">
        <v>95777</v>
      </c>
      <c r="B2863" s="963" t="s">
        <v>5835</v>
      </c>
      <c r="C2863" s="964" t="s">
        <v>141</v>
      </c>
      <c r="D2863" s="966">
        <v>21.68</v>
      </c>
      <c r="E2863" s="757"/>
      <c r="F2863" s="757"/>
      <c r="G2863" s="757"/>
      <c r="H2863" s="757"/>
      <c r="I2863" s="757"/>
    </row>
    <row r="2864" spans="1:9" ht="15.75" customHeight="1">
      <c r="A2864" s="963">
        <v>95778</v>
      </c>
      <c r="B2864" s="963" t="s">
        <v>5836</v>
      </c>
      <c r="C2864" s="964" t="s">
        <v>141</v>
      </c>
      <c r="D2864" s="966">
        <v>23.97</v>
      </c>
      <c r="E2864" s="757"/>
      <c r="F2864" s="757"/>
      <c r="G2864" s="757"/>
      <c r="H2864" s="757"/>
      <c r="I2864" s="757"/>
    </row>
    <row r="2865" spans="1:9" ht="15.75" customHeight="1">
      <c r="A2865" s="963">
        <v>95779</v>
      </c>
      <c r="B2865" s="963" t="s">
        <v>5837</v>
      </c>
      <c r="C2865" s="964" t="s">
        <v>141</v>
      </c>
      <c r="D2865" s="966">
        <v>19.829999999999998</v>
      </c>
      <c r="E2865" s="757"/>
      <c r="F2865" s="757"/>
      <c r="G2865" s="757"/>
      <c r="H2865" s="757"/>
      <c r="I2865" s="757"/>
    </row>
    <row r="2866" spans="1:9" ht="15.75" customHeight="1">
      <c r="A2866" s="963">
        <v>95780</v>
      </c>
      <c r="B2866" s="963" t="s">
        <v>5838</v>
      </c>
      <c r="C2866" s="964" t="s">
        <v>141</v>
      </c>
      <c r="D2866" s="965">
        <v>26.22</v>
      </c>
      <c r="E2866" s="757"/>
      <c r="F2866" s="757"/>
      <c r="G2866" s="757"/>
      <c r="H2866" s="757"/>
      <c r="I2866" s="757"/>
    </row>
    <row r="2867" spans="1:9" ht="15.75" customHeight="1">
      <c r="A2867" s="963">
        <v>95781</v>
      </c>
      <c r="B2867" s="963" t="s">
        <v>5839</v>
      </c>
      <c r="C2867" s="964" t="s">
        <v>141</v>
      </c>
      <c r="D2867" s="965">
        <v>29.19</v>
      </c>
      <c r="E2867" s="757"/>
      <c r="F2867" s="757"/>
      <c r="G2867" s="757"/>
      <c r="H2867" s="757"/>
      <c r="I2867" s="757"/>
    </row>
    <row r="2868" spans="1:9" ht="15.75" customHeight="1">
      <c r="A2868" s="963">
        <v>95782</v>
      </c>
      <c r="B2868" s="963" t="s">
        <v>5840</v>
      </c>
      <c r="C2868" s="964" t="s">
        <v>141</v>
      </c>
      <c r="D2868" s="965">
        <v>28.32</v>
      </c>
      <c r="E2868" s="757"/>
      <c r="F2868" s="757"/>
      <c r="G2868" s="757"/>
      <c r="H2868" s="757"/>
      <c r="I2868" s="757"/>
    </row>
    <row r="2869" spans="1:9" ht="15.75" customHeight="1">
      <c r="A2869" s="963">
        <v>95785</v>
      </c>
      <c r="B2869" s="963" t="s">
        <v>5841</v>
      </c>
      <c r="C2869" s="964" t="s">
        <v>141</v>
      </c>
      <c r="D2869" s="965">
        <v>33.81</v>
      </c>
      <c r="E2869" s="757"/>
      <c r="F2869" s="757"/>
      <c r="G2869" s="757"/>
      <c r="H2869" s="757"/>
      <c r="I2869" s="757"/>
    </row>
    <row r="2870" spans="1:9" ht="15.75" customHeight="1">
      <c r="A2870" s="963">
        <v>95787</v>
      </c>
      <c r="B2870" s="963" t="s">
        <v>5842</v>
      </c>
      <c r="C2870" s="964" t="s">
        <v>141</v>
      </c>
      <c r="D2870" s="965">
        <v>23.22</v>
      </c>
      <c r="E2870" s="757"/>
      <c r="F2870" s="757"/>
      <c r="G2870" s="757"/>
      <c r="H2870" s="757"/>
      <c r="I2870" s="757"/>
    </row>
    <row r="2871" spans="1:9" ht="15.75" customHeight="1">
      <c r="A2871" s="963">
        <v>95789</v>
      </c>
      <c r="B2871" s="963" t="s">
        <v>5843</v>
      </c>
      <c r="C2871" s="964" t="s">
        <v>141</v>
      </c>
      <c r="D2871" s="965">
        <v>32.479999999999997</v>
      </c>
      <c r="E2871" s="757"/>
      <c r="F2871" s="757"/>
      <c r="G2871" s="757"/>
      <c r="H2871" s="757"/>
      <c r="I2871" s="757"/>
    </row>
    <row r="2872" spans="1:9" ht="15.75" customHeight="1">
      <c r="A2872" s="963">
        <v>95791</v>
      </c>
      <c r="B2872" s="963" t="s">
        <v>5844</v>
      </c>
      <c r="C2872" s="964" t="s">
        <v>141</v>
      </c>
      <c r="D2872" s="965">
        <v>46.15</v>
      </c>
      <c r="E2872" s="757"/>
      <c r="F2872" s="757"/>
      <c r="G2872" s="757"/>
      <c r="H2872" s="757"/>
      <c r="I2872" s="757"/>
    </row>
    <row r="2873" spans="1:9" ht="15.75" customHeight="1">
      <c r="A2873" s="963">
        <v>95795</v>
      </c>
      <c r="B2873" s="963" t="s">
        <v>5845</v>
      </c>
      <c r="C2873" s="964" t="s">
        <v>141</v>
      </c>
      <c r="D2873" s="965">
        <v>26.51</v>
      </c>
      <c r="E2873" s="757"/>
      <c r="F2873" s="757"/>
      <c r="G2873" s="757"/>
      <c r="H2873" s="757"/>
      <c r="I2873" s="757"/>
    </row>
    <row r="2874" spans="1:9" ht="15.75" customHeight="1">
      <c r="A2874" s="963">
        <v>95796</v>
      </c>
      <c r="B2874" s="963" t="s">
        <v>5846</v>
      </c>
      <c r="C2874" s="964" t="s">
        <v>141</v>
      </c>
      <c r="D2874" s="966">
        <v>38.17</v>
      </c>
      <c r="E2874" s="757"/>
      <c r="F2874" s="757"/>
      <c r="G2874" s="757"/>
      <c r="H2874" s="757"/>
      <c r="I2874" s="757"/>
    </row>
    <row r="2875" spans="1:9" ht="15.75" customHeight="1">
      <c r="A2875" s="963">
        <v>95797</v>
      </c>
      <c r="B2875" s="963" t="s">
        <v>5847</v>
      </c>
      <c r="C2875" s="964" t="s">
        <v>141</v>
      </c>
      <c r="D2875" s="966">
        <v>53.53</v>
      </c>
      <c r="E2875" s="757"/>
      <c r="F2875" s="757"/>
      <c r="G2875" s="757"/>
      <c r="H2875" s="757"/>
      <c r="I2875" s="757"/>
    </row>
    <row r="2876" spans="1:9" ht="15.75" customHeight="1">
      <c r="A2876" s="963">
        <v>95801</v>
      </c>
      <c r="B2876" s="963" t="s">
        <v>5848</v>
      </c>
      <c r="C2876" s="964" t="s">
        <v>141</v>
      </c>
      <c r="D2876" s="966">
        <v>32.29</v>
      </c>
      <c r="E2876" s="757"/>
      <c r="F2876" s="757"/>
      <c r="G2876" s="757"/>
      <c r="H2876" s="757"/>
      <c r="I2876" s="757"/>
    </row>
    <row r="2877" spans="1:9" ht="15.75" customHeight="1">
      <c r="A2877" s="963">
        <v>95802</v>
      </c>
      <c r="B2877" s="963" t="s">
        <v>5849</v>
      </c>
      <c r="C2877" s="964" t="s">
        <v>141</v>
      </c>
      <c r="D2877" s="966">
        <v>39.64</v>
      </c>
      <c r="E2877" s="757"/>
      <c r="F2877" s="757"/>
      <c r="G2877" s="757"/>
      <c r="H2877" s="757"/>
      <c r="I2877" s="757"/>
    </row>
    <row r="2878" spans="1:9" ht="15.75" customHeight="1">
      <c r="A2878" s="963">
        <v>95803</v>
      </c>
      <c r="B2878" s="963" t="s">
        <v>5850</v>
      </c>
      <c r="C2878" s="964" t="s">
        <v>141</v>
      </c>
      <c r="D2878" s="965">
        <v>59</v>
      </c>
      <c r="E2878" s="757"/>
      <c r="F2878" s="757"/>
      <c r="G2878" s="757"/>
      <c r="H2878" s="757"/>
      <c r="I2878" s="757"/>
    </row>
    <row r="2879" spans="1:9" ht="15.75" customHeight="1">
      <c r="A2879" s="963">
        <v>95804</v>
      </c>
      <c r="B2879" s="963" t="s">
        <v>5851</v>
      </c>
      <c r="C2879" s="964" t="s">
        <v>141</v>
      </c>
      <c r="D2879" s="965">
        <v>14.6</v>
      </c>
      <c r="E2879" s="757"/>
      <c r="F2879" s="757"/>
      <c r="G2879" s="757"/>
      <c r="H2879" s="757"/>
      <c r="I2879" s="757"/>
    </row>
    <row r="2880" spans="1:9" ht="15.75" customHeight="1">
      <c r="A2880" s="963">
        <v>95805</v>
      </c>
      <c r="B2880" s="963" t="s">
        <v>5852</v>
      </c>
      <c r="C2880" s="964" t="s">
        <v>141</v>
      </c>
      <c r="D2880" s="965">
        <v>15.48</v>
      </c>
      <c r="E2880" s="757"/>
      <c r="F2880" s="757"/>
      <c r="G2880" s="757"/>
      <c r="H2880" s="757"/>
      <c r="I2880" s="757"/>
    </row>
    <row r="2881" spans="1:9" ht="15.75" customHeight="1">
      <c r="A2881" s="963">
        <v>95806</v>
      </c>
      <c r="B2881" s="963" t="s">
        <v>5853</v>
      </c>
      <c r="C2881" s="964" t="s">
        <v>141</v>
      </c>
      <c r="D2881" s="966">
        <v>17.02</v>
      </c>
      <c r="E2881" s="757"/>
      <c r="F2881" s="757"/>
      <c r="G2881" s="757"/>
      <c r="H2881" s="757"/>
      <c r="I2881" s="757"/>
    </row>
    <row r="2882" spans="1:9" ht="15.75" customHeight="1">
      <c r="A2882" s="963">
        <v>95807</v>
      </c>
      <c r="B2882" s="963" t="s">
        <v>5854</v>
      </c>
      <c r="C2882" s="964" t="s">
        <v>141</v>
      </c>
      <c r="D2882" s="965">
        <v>17.2</v>
      </c>
      <c r="E2882" s="757"/>
      <c r="F2882" s="757"/>
      <c r="G2882" s="757"/>
      <c r="H2882" s="757"/>
      <c r="I2882" s="757"/>
    </row>
    <row r="2883" spans="1:9" ht="15.75" customHeight="1">
      <c r="A2883" s="963">
        <v>95808</v>
      </c>
      <c r="B2883" s="963" t="s">
        <v>5855</v>
      </c>
      <c r="C2883" s="964" t="s">
        <v>141</v>
      </c>
      <c r="D2883" s="965">
        <v>19.84</v>
      </c>
      <c r="E2883" s="757"/>
      <c r="F2883" s="757"/>
      <c r="G2883" s="757"/>
      <c r="H2883" s="757"/>
      <c r="I2883" s="757"/>
    </row>
    <row r="2884" spans="1:9" ht="15.75" customHeight="1">
      <c r="A2884" s="963">
        <v>95809</v>
      </c>
      <c r="B2884" s="963" t="s">
        <v>5856</v>
      </c>
      <c r="C2884" s="964" t="s">
        <v>141</v>
      </c>
      <c r="D2884" s="965">
        <v>24.73</v>
      </c>
      <c r="E2884" s="757"/>
      <c r="F2884" s="757"/>
      <c r="G2884" s="757"/>
      <c r="H2884" s="757"/>
      <c r="I2884" s="757"/>
    </row>
    <row r="2885" spans="1:9" ht="15.75" customHeight="1">
      <c r="A2885" s="963">
        <v>95810</v>
      </c>
      <c r="B2885" s="963" t="s">
        <v>5857</v>
      </c>
      <c r="C2885" s="964" t="s">
        <v>141</v>
      </c>
      <c r="D2885" s="965">
        <v>10.050000000000001</v>
      </c>
      <c r="E2885" s="757"/>
      <c r="F2885" s="757"/>
      <c r="G2885" s="757"/>
      <c r="H2885" s="757"/>
      <c r="I2885" s="757"/>
    </row>
    <row r="2886" spans="1:9" ht="15.75" customHeight="1">
      <c r="A2886" s="963">
        <v>95811</v>
      </c>
      <c r="B2886" s="963" t="s">
        <v>5858</v>
      </c>
      <c r="C2886" s="964" t="s">
        <v>141</v>
      </c>
      <c r="D2886" s="965">
        <v>12.7</v>
      </c>
      <c r="E2886" s="757"/>
      <c r="F2886" s="757"/>
      <c r="G2886" s="757"/>
      <c r="H2886" s="757"/>
      <c r="I2886" s="757"/>
    </row>
    <row r="2887" spans="1:9" ht="15.75" customHeight="1">
      <c r="A2887" s="963">
        <v>95812</v>
      </c>
      <c r="B2887" s="963" t="s">
        <v>5859</v>
      </c>
      <c r="C2887" s="964" t="s">
        <v>141</v>
      </c>
      <c r="D2887" s="965">
        <v>17.579999999999998</v>
      </c>
      <c r="E2887" s="757"/>
      <c r="F2887" s="757"/>
      <c r="G2887" s="757"/>
      <c r="H2887" s="757"/>
      <c r="I2887" s="757"/>
    </row>
    <row r="2888" spans="1:9" ht="15.75" customHeight="1">
      <c r="A2888" s="963">
        <v>95813</v>
      </c>
      <c r="B2888" s="963" t="s">
        <v>5860</v>
      </c>
      <c r="C2888" s="964" t="s">
        <v>141</v>
      </c>
      <c r="D2888" s="965">
        <v>11.76</v>
      </c>
      <c r="E2888" s="757"/>
      <c r="F2888" s="757"/>
      <c r="G2888" s="757"/>
      <c r="H2888" s="757"/>
      <c r="I2888" s="757"/>
    </row>
    <row r="2889" spans="1:9" ht="15.75" customHeight="1">
      <c r="A2889" s="963">
        <v>95814</v>
      </c>
      <c r="B2889" s="963" t="s">
        <v>5861</v>
      </c>
      <c r="C2889" s="964" t="s">
        <v>141</v>
      </c>
      <c r="D2889" s="965">
        <v>15.29</v>
      </c>
      <c r="E2889" s="757"/>
      <c r="F2889" s="757"/>
      <c r="G2889" s="757"/>
      <c r="H2889" s="757"/>
      <c r="I2889" s="757"/>
    </row>
    <row r="2890" spans="1:9" ht="15.75" customHeight="1">
      <c r="A2890" s="963">
        <v>95815</v>
      </c>
      <c r="B2890" s="963" t="s">
        <v>5862</v>
      </c>
      <c r="C2890" s="964" t="s">
        <v>141</v>
      </c>
      <c r="D2890" s="965">
        <v>22.74</v>
      </c>
      <c r="E2890" s="757"/>
      <c r="F2890" s="757"/>
      <c r="G2890" s="757"/>
      <c r="H2890" s="757"/>
      <c r="I2890" s="757"/>
    </row>
    <row r="2891" spans="1:9" ht="15.75" customHeight="1">
      <c r="A2891" s="963">
        <v>95816</v>
      </c>
      <c r="B2891" s="963" t="s">
        <v>5863</v>
      </c>
      <c r="C2891" s="964" t="s">
        <v>141</v>
      </c>
      <c r="D2891" s="965">
        <v>20.78</v>
      </c>
      <c r="E2891" s="757"/>
      <c r="F2891" s="757"/>
      <c r="G2891" s="757"/>
      <c r="H2891" s="757"/>
      <c r="I2891" s="757"/>
    </row>
    <row r="2892" spans="1:9" ht="15.75" customHeight="1">
      <c r="A2892" s="963">
        <v>95817</v>
      </c>
      <c r="B2892" s="963" t="s">
        <v>5864</v>
      </c>
      <c r="C2892" s="964" t="s">
        <v>141</v>
      </c>
      <c r="D2892" s="965">
        <v>24.9</v>
      </c>
      <c r="E2892" s="757"/>
      <c r="F2892" s="757"/>
      <c r="G2892" s="757"/>
      <c r="H2892" s="757"/>
      <c r="I2892" s="757"/>
    </row>
    <row r="2893" spans="1:9" ht="15.75" customHeight="1">
      <c r="A2893" s="963">
        <v>95818</v>
      </c>
      <c r="B2893" s="963" t="s">
        <v>5865</v>
      </c>
      <c r="C2893" s="964" t="s">
        <v>141</v>
      </c>
      <c r="D2893" s="965">
        <v>34.46</v>
      </c>
      <c r="E2893" s="757"/>
      <c r="F2893" s="757"/>
      <c r="G2893" s="757"/>
      <c r="H2893" s="757"/>
      <c r="I2893" s="757"/>
    </row>
    <row r="2894" spans="1:9" ht="15.75" customHeight="1">
      <c r="A2894" s="963">
        <v>97881</v>
      </c>
      <c r="B2894" s="963" t="s">
        <v>5866</v>
      </c>
      <c r="C2894" s="964" t="s">
        <v>141</v>
      </c>
      <c r="D2894" s="965">
        <v>118.78</v>
      </c>
      <c r="E2894" s="757"/>
      <c r="F2894" s="757"/>
      <c r="G2894" s="757"/>
      <c r="H2894" s="757"/>
      <c r="I2894" s="757"/>
    </row>
    <row r="2895" spans="1:9" ht="15.75" customHeight="1">
      <c r="A2895" s="963">
        <v>97882</v>
      </c>
      <c r="B2895" s="963" t="s">
        <v>5867</v>
      </c>
      <c r="C2895" s="964" t="s">
        <v>141</v>
      </c>
      <c r="D2895" s="965">
        <v>188.5</v>
      </c>
      <c r="E2895" s="757"/>
      <c r="F2895" s="757"/>
      <c r="G2895" s="757"/>
      <c r="H2895" s="757"/>
      <c r="I2895" s="757"/>
    </row>
    <row r="2896" spans="1:9" ht="15.75" customHeight="1">
      <c r="A2896" s="963">
        <v>97883</v>
      </c>
      <c r="B2896" s="963" t="s">
        <v>5868</v>
      </c>
      <c r="C2896" s="964" t="s">
        <v>141</v>
      </c>
      <c r="D2896" s="965">
        <v>366.8</v>
      </c>
      <c r="E2896" s="757"/>
      <c r="F2896" s="757"/>
      <c r="G2896" s="757"/>
      <c r="H2896" s="757"/>
      <c r="I2896" s="757"/>
    </row>
    <row r="2897" spans="1:9" ht="15.75" customHeight="1">
      <c r="A2897" s="963">
        <v>97884</v>
      </c>
      <c r="B2897" s="963" t="s">
        <v>5869</v>
      </c>
      <c r="C2897" s="964" t="s">
        <v>141</v>
      </c>
      <c r="D2897" s="965">
        <v>722.47</v>
      </c>
      <c r="E2897" s="757"/>
      <c r="F2897" s="757"/>
      <c r="G2897" s="757"/>
      <c r="H2897" s="757"/>
      <c r="I2897" s="757"/>
    </row>
    <row r="2898" spans="1:9" ht="15.75" customHeight="1">
      <c r="A2898" s="963">
        <v>97885</v>
      </c>
      <c r="B2898" s="963" t="s">
        <v>5870</v>
      </c>
      <c r="C2898" s="964" t="s">
        <v>141</v>
      </c>
      <c r="D2898" s="965">
        <v>1116.6500000000001</v>
      </c>
      <c r="E2898" s="757"/>
      <c r="F2898" s="757"/>
      <c r="G2898" s="757"/>
      <c r="H2898" s="757"/>
      <c r="I2898" s="757"/>
    </row>
    <row r="2899" spans="1:9" ht="15.75" customHeight="1">
      <c r="A2899" s="963">
        <v>97886</v>
      </c>
      <c r="B2899" s="963" t="s">
        <v>5871</v>
      </c>
      <c r="C2899" s="964" t="s">
        <v>141</v>
      </c>
      <c r="D2899" s="965">
        <v>134.63999999999999</v>
      </c>
      <c r="E2899" s="757"/>
      <c r="F2899" s="757"/>
      <c r="G2899" s="757"/>
      <c r="H2899" s="757"/>
      <c r="I2899" s="757"/>
    </row>
    <row r="2900" spans="1:9" ht="15.75" customHeight="1">
      <c r="A2900" s="963">
        <v>97887</v>
      </c>
      <c r="B2900" s="963" t="s">
        <v>5872</v>
      </c>
      <c r="C2900" s="964" t="s">
        <v>141</v>
      </c>
      <c r="D2900" s="965">
        <v>212.13</v>
      </c>
      <c r="E2900" s="757"/>
      <c r="F2900" s="757"/>
      <c r="G2900" s="757"/>
      <c r="H2900" s="757"/>
      <c r="I2900" s="757"/>
    </row>
    <row r="2901" spans="1:9" ht="15.75" customHeight="1">
      <c r="A2901" s="963">
        <v>97888</v>
      </c>
      <c r="B2901" s="963" t="s">
        <v>5873</v>
      </c>
      <c r="C2901" s="964" t="s">
        <v>141</v>
      </c>
      <c r="D2901" s="965">
        <v>412.84</v>
      </c>
      <c r="E2901" s="757"/>
      <c r="F2901" s="757"/>
      <c r="G2901" s="757"/>
      <c r="H2901" s="757"/>
      <c r="I2901" s="757"/>
    </row>
    <row r="2902" spans="1:9" ht="15.75" customHeight="1">
      <c r="A2902" s="963">
        <v>97889</v>
      </c>
      <c r="B2902" s="963" t="s">
        <v>5874</v>
      </c>
      <c r="C2902" s="964" t="s">
        <v>141</v>
      </c>
      <c r="D2902" s="965">
        <v>559.9</v>
      </c>
      <c r="E2902" s="757"/>
      <c r="F2902" s="757"/>
      <c r="G2902" s="757"/>
      <c r="H2902" s="757"/>
      <c r="I2902" s="757"/>
    </row>
    <row r="2903" spans="1:9" ht="15.75" customHeight="1">
      <c r="A2903" s="963">
        <v>97890</v>
      </c>
      <c r="B2903" s="963" t="s">
        <v>5875</v>
      </c>
      <c r="C2903" s="964" t="s">
        <v>141</v>
      </c>
      <c r="D2903" s="965">
        <v>652.1</v>
      </c>
      <c r="E2903" s="757"/>
      <c r="F2903" s="757"/>
      <c r="G2903" s="757"/>
      <c r="H2903" s="757"/>
      <c r="I2903" s="757"/>
    </row>
    <row r="2904" spans="1:9" ht="15.75" customHeight="1">
      <c r="A2904" s="963">
        <v>97891</v>
      </c>
      <c r="B2904" s="963" t="s">
        <v>5876</v>
      </c>
      <c r="C2904" s="964" t="s">
        <v>141</v>
      </c>
      <c r="D2904" s="965">
        <v>163.04</v>
      </c>
      <c r="E2904" s="757"/>
      <c r="F2904" s="757"/>
      <c r="G2904" s="757"/>
      <c r="H2904" s="757"/>
      <c r="I2904" s="757"/>
    </row>
    <row r="2905" spans="1:9" ht="15.75" customHeight="1">
      <c r="A2905" s="963">
        <v>97892</v>
      </c>
      <c r="B2905" s="963" t="s">
        <v>5877</v>
      </c>
      <c r="C2905" s="964" t="s">
        <v>141</v>
      </c>
      <c r="D2905" s="965">
        <v>309.06</v>
      </c>
      <c r="E2905" s="757"/>
      <c r="F2905" s="757"/>
      <c r="G2905" s="757"/>
      <c r="H2905" s="757"/>
      <c r="I2905" s="757"/>
    </row>
    <row r="2906" spans="1:9" ht="15.75" customHeight="1">
      <c r="A2906" s="963">
        <v>97893</v>
      </c>
      <c r="B2906" s="963" t="s">
        <v>5878</v>
      </c>
      <c r="C2906" s="964" t="s">
        <v>141</v>
      </c>
      <c r="D2906" s="965">
        <v>427.51</v>
      </c>
      <c r="E2906" s="757"/>
      <c r="F2906" s="757"/>
      <c r="G2906" s="757"/>
      <c r="H2906" s="757"/>
      <c r="I2906" s="757"/>
    </row>
    <row r="2907" spans="1:9" ht="15.75" customHeight="1">
      <c r="A2907" s="963">
        <v>97894</v>
      </c>
      <c r="B2907" s="963" t="s">
        <v>5879</v>
      </c>
      <c r="C2907" s="964" t="s">
        <v>141</v>
      </c>
      <c r="D2907" s="965">
        <v>491.68</v>
      </c>
      <c r="E2907" s="757"/>
      <c r="F2907" s="757"/>
      <c r="G2907" s="757"/>
      <c r="H2907" s="757"/>
      <c r="I2907" s="757"/>
    </row>
    <row r="2908" spans="1:9" ht="15.75" customHeight="1">
      <c r="A2908" s="963">
        <v>104396</v>
      </c>
      <c r="B2908" s="963" t="s">
        <v>5880</v>
      </c>
      <c r="C2908" s="964" t="s">
        <v>141</v>
      </c>
      <c r="D2908" s="965">
        <v>14.69</v>
      </c>
      <c r="E2908" s="757"/>
      <c r="F2908" s="757"/>
      <c r="G2908" s="757"/>
      <c r="H2908" s="757"/>
      <c r="I2908" s="757"/>
    </row>
    <row r="2909" spans="1:9" ht="15.75" customHeight="1">
      <c r="A2909" s="963">
        <v>104397</v>
      </c>
      <c r="B2909" s="963" t="s">
        <v>5881</v>
      </c>
      <c r="C2909" s="964" t="s">
        <v>141</v>
      </c>
      <c r="D2909" s="965">
        <v>17.399999999999999</v>
      </c>
      <c r="E2909" s="757"/>
      <c r="F2909" s="757"/>
      <c r="G2909" s="757"/>
      <c r="H2909" s="757"/>
      <c r="I2909" s="757"/>
    </row>
    <row r="2910" spans="1:9" ht="15.75" customHeight="1">
      <c r="A2910" s="963">
        <v>104398</v>
      </c>
      <c r="B2910" s="963" t="s">
        <v>5882</v>
      </c>
      <c r="C2910" s="964" t="s">
        <v>141</v>
      </c>
      <c r="D2910" s="965">
        <v>17.190000000000001</v>
      </c>
      <c r="E2910" s="757"/>
      <c r="F2910" s="757"/>
      <c r="G2910" s="757"/>
      <c r="H2910" s="757"/>
      <c r="I2910" s="757"/>
    </row>
    <row r="2911" spans="1:9" ht="15.75" customHeight="1">
      <c r="A2911" s="963">
        <v>104399</v>
      </c>
      <c r="B2911" s="963" t="s">
        <v>5883</v>
      </c>
      <c r="C2911" s="964" t="s">
        <v>141</v>
      </c>
      <c r="D2911" s="965">
        <v>19.04</v>
      </c>
      <c r="E2911" s="757"/>
      <c r="F2911" s="757"/>
      <c r="G2911" s="757"/>
      <c r="H2911" s="757"/>
      <c r="I2911" s="757"/>
    </row>
    <row r="2912" spans="1:9" ht="15.75" customHeight="1">
      <c r="A2912" s="963">
        <v>104400</v>
      </c>
      <c r="B2912" s="963" t="s">
        <v>5884</v>
      </c>
      <c r="C2912" s="964" t="s">
        <v>141</v>
      </c>
      <c r="D2912" s="965">
        <v>24.38</v>
      </c>
      <c r="E2912" s="757"/>
      <c r="F2912" s="757"/>
      <c r="G2912" s="757"/>
      <c r="H2912" s="757"/>
      <c r="I2912" s="757"/>
    </row>
    <row r="2913" spans="1:9" ht="15.75" customHeight="1">
      <c r="A2913" s="963">
        <v>104401</v>
      </c>
      <c r="B2913" s="963" t="s">
        <v>5885</v>
      </c>
      <c r="C2913" s="964" t="s">
        <v>141</v>
      </c>
      <c r="D2913" s="965">
        <v>16.22</v>
      </c>
      <c r="E2913" s="757"/>
      <c r="F2913" s="757"/>
      <c r="G2913" s="757"/>
      <c r="H2913" s="757"/>
      <c r="I2913" s="757"/>
    </row>
    <row r="2914" spans="1:9" ht="15.75" customHeight="1">
      <c r="A2914" s="963">
        <v>104402</v>
      </c>
      <c r="B2914" s="963" t="s">
        <v>5886</v>
      </c>
      <c r="C2914" s="964" t="s">
        <v>141</v>
      </c>
      <c r="D2914" s="965">
        <v>17.190000000000001</v>
      </c>
      <c r="E2914" s="757"/>
      <c r="F2914" s="757"/>
      <c r="G2914" s="757"/>
      <c r="H2914" s="757"/>
      <c r="I2914" s="757"/>
    </row>
    <row r="2915" spans="1:9" ht="15.75" customHeight="1">
      <c r="A2915" s="963">
        <v>104403</v>
      </c>
      <c r="B2915" s="963" t="s">
        <v>5887</v>
      </c>
      <c r="C2915" s="964" t="s">
        <v>141</v>
      </c>
      <c r="D2915" s="965">
        <v>21.29</v>
      </c>
      <c r="E2915" s="757"/>
      <c r="F2915" s="757"/>
      <c r="G2915" s="757"/>
      <c r="H2915" s="757"/>
      <c r="I2915" s="757"/>
    </row>
    <row r="2916" spans="1:9" ht="15.75" customHeight="1">
      <c r="A2916" s="963">
        <v>104404</v>
      </c>
      <c r="B2916" s="963" t="s">
        <v>5888</v>
      </c>
      <c r="C2916" s="964" t="s">
        <v>141</v>
      </c>
      <c r="D2916" s="965">
        <v>22.19</v>
      </c>
      <c r="E2916" s="757"/>
      <c r="F2916" s="757"/>
      <c r="G2916" s="757"/>
      <c r="H2916" s="757"/>
      <c r="I2916" s="757"/>
    </row>
    <row r="2917" spans="1:9" ht="15.75" customHeight="1">
      <c r="A2917" s="963">
        <v>104405</v>
      </c>
      <c r="B2917" s="963" t="s">
        <v>5889</v>
      </c>
      <c r="C2917" s="964" t="s">
        <v>141</v>
      </c>
      <c r="D2917" s="965">
        <v>29.88</v>
      </c>
      <c r="E2917" s="757"/>
      <c r="F2917" s="757"/>
      <c r="G2917" s="757"/>
      <c r="H2917" s="757"/>
      <c r="I2917" s="757"/>
    </row>
    <row r="2918" spans="1:9" ht="15.75" customHeight="1">
      <c r="A2918" s="963">
        <v>93653</v>
      </c>
      <c r="B2918" s="963" t="s">
        <v>5890</v>
      </c>
      <c r="C2918" s="964" t="s">
        <v>141</v>
      </c>
      <c r="D2918" s="965">
        <v>10.48</v>
      </c>
      <c r="E2918" s="757"/>
      <c r="F2918" s="757"/>
      <c r="G2918" s="757"/>
      <c r="H2918" s="757"/>
      <c r="I2918" s="757"/>
    </row>
    <row r="2919" spans="1:9" ht="15.75" customHeight="1">
      <c r="A2919" s="963">
        <v>93654</v>
      </c>
      <c r="B2919" s="963" t="s">
        <v>5891</v>
      </c>
      <c r="C2919" s="964" t="s">
        <v>141</v>
      </c>
      <c r="D2919" s="965">
        <v>10.91</v>
      </c>
      <c r="E2919" s="757"/>
      <c r="F2919" s="757"/>
      <c r="G2919" s="757"/>
      <c r="H2919" s="757"/>
      <c r="I2919" s="757"/>
    </row>
    <row r="2920" spans="1:9" ht="15.75" customHeight="1">
      <c r="A2920" s="963">
        <v>93655</v>
      </c>
      <c r="B2920" s="963" t="s">
        <v>5892</v>
      </c>
      <c r="C2920" s="964" t="s">
        <v>141</v>
      </c>
      <c r="D2920" s="965">
        <v>11.8</v>
      </c>
      <c r="E2920" s="757"/>
      <c r="F2920" s="757"/>
      <c r="G2920" s="757"/>
      <c r="H2920" s="757"/>
      <c r="I2920" s="757"/>
    </row>
    <row r="2921" spans="1:9" ht="15.75" customHeight="1">
      <c r="A2921" s="963">
        <v>93656</v>
      </c>
      <c r="B2921" s="963" t="s">
        <v>5893</v>
      </c>
      <c r="C2921" s="964" t="s">
        <v>141</v>
      </c>
      <c r="D2921" s="965">
        <v>11.8</v>
      </c>
      <c r="E2921" s="757"/>
      <c r="F2921" s="757"/>
      <c r="G2921" s="757"/>
      <c r="H2921" s="757"/>
      <c r="I2921" s="757"/>
    </row>
    <row r="2922" spans="1:9" ht="15.75" customHeight="1">
      <c r="A2922" s="963">
        <v>93657</v>
      </c>
      <c r="B2922" s="963" t="s">
        <v>5894</v>
      </c>
      <c r="C2922" s="964" t="s">
        <v>141</v>
      </c>
      <c r="D2922" s="965">
        <v>12.88</v>
      </c>
      <c r="E2922" s="757"/>
      <c r="F2922" s="757"/>
      <c r="G2922" s="757"/>
      <c r="H2922" s="757"/>
      <c r="I2922" s="757"/>
    </row>
    <row r="2923" spans="1:9" ht="15.75" customHeight="1">
      <c r="A2923" s="963">
        <v>93658</v>
      </c>
      <c r="B2923" s="963" t="s">
        <v>5895</v>
      </c>
      <c r="C2923" s="964" t="s">
        <v>141</v>
      </c>
      <c r="D2923" s="965">
        <v>18.62</v>
      </c>
      <c r="E2923" s="757"/>
      <c r="F2923" s="757"/>
      <c r="G2923" s="757"/>
      <c r="H2923" s="757"/>
      <c r="I2923" s="757"/>
    </row>
    <row r="2924" spans="1:9" ht="15.75" customHeight="1">
      <c r="A2924" s="963">
        <v>93659</v>
      </c>
      <c r="B2924" s="963" t="s">
        <v>5896</v>
      </c>
      <c r="C2924" s="964" t="s">
        <v>141</v>
      </c>
      <c r="D2924" s="965">
        <v>20.79</v>
      </c>
      <c r="E2924" s="757"/>
      <c r="F2924" s="757"/>
      <c r="G2924" s="757"/>
      <c r="H2924" s="757"/>
      <c r="I2924" s="757"/>
    </row>
    <row r="2925" spans="1:9" ht="15.75" customHeight="1">
      <c r="A2925" s="963">
        <v>93660</v>
      </c>
      <c r="B2925" s="963" t="s">
        <v>5897</v>
      </c>
      <c r="C2925" s="964" t="s">
        <v>141</v>
      </c>
      <c r="D2925" s="965">
        <v>52.61</v>
      </c>
      <c r="E2925" s="757"/>
      <c r="F2925" s="757"/>
      <c r="G2925" s="757"/>
      <c r="H2925" s="757"/>
      <c r="I2925" s="757"/>
    </row>
    <row r="2926" spans="1:9" ht="15.75" customHeight="1">
      <c r="A2926" s="963">
        <v>93661</v>
      </c>
      <c r="B2926" s="963" t="s">
        <v>5898</v>
      </c>
      <c r="C2926" s="964" t="s">
        <v>141</v>
      </c>
      <c r="D2926" s="965">
        <v>53.49</v>
      </c>
      <c r="E2926" s="757"/>
      <c r="F2926" s="757"/>
      <c r="G2926" s="757"/>
      <c r="H2926" s="757"/>
      <c r="I2926" s="757"/>
    </row>
    <row r="2927" spans="1:9" ht="15.75" customHeight="1">
      <c r="A2927" s="963">
        <v>93662</v>
      </c>
      <c r="B2927" s="963" t="s">
        <v>5899</v>
      </c>
      <c r="C2927" s="964" t="s">
        <v>141</v>
      </c>
      <c r="D2927" s="965">
        <v>55.26</v>
      </c>
      <c r="E2927" s="757"/>
      <c r="F2927" s="757"/>
      <c r="G2927" s="757"/>
      <c r="H2927" s="757"/>
      <c r="I2927" s="757"/>
    </row>
    <row r="2928" spans="1:9" ht="15.75" customHeight="1">
      <c r="A2928" s="963">
        <v>93663</v>
      </c>
      <c r="B2928" s="963" t="s">
        <v>5900</v>
      </c>
      <c r="C2928" s="964" t="s">
        <v>141</v>
      </c>
      <c r="D2928" s="965">
        <v>55.26</v>
      </c>
      <c r="E2928" s="757"/>
      <c r="F2928" s="757"/>
      <c r="G2928" s="757"/>
      <c r="H2928" s="757"/>
      <c r="I2928" s="757"/>
    </row>
    <row r="2929" spans="1:9" ht="15.75" customHeight="1">
      <c r="A2929" s="963">
        <v>93664</v>
      </c>
      <c r="B2929" s="963" t="s">
        <v>5901</v>
      </c>
      <c r="C2929" s="964" t="s">
        <v>141</v>
      </c>
      <c r="D2929" s="965">
        <v>57.42</v>
      </c>
      <c r="E2929" s="757"/>
      <c r="F2929" s="757"/>
      <c r="G2929" s="757"/>
      <c r="H2929" s="757"/>
      <c r="I2929" s="757"/>
    </row>
    <row r="2930" spans="1:9" ht="15.75" customHeight="1">
      <c r="A2930" s="963">
        <v>93665</v>
      </c>
      <c r="B2930" s="963" t="s">
        <v>5902</v>
      </c>
      <c r="C2930" s="964" t="s">
        <v>141</v>
      </c>
      <c r="D2930" s="965">
        <v>59.99</v>
      </c>
      <c r="E2930" s="757"/>
      <c r="F2930" s="757"/>
      <c r="G2930" s="757"/>
      <c r="H2930" s="757"/>
      <c r="I2930" s="757"/>
    </row>
    <row r="2931" spans="1:9" ht="15.75" customHeight="1">
      <c r="A2931" s="963">
        <v>93666</v>
      </c>
      <c r="B2931" s="963" t="s">
        <v>5903</v>
      </c>
      <c r="C2931" s="964" t="s">
        <v>141</v>
      </c>
      <c r="D2931" s="965">
        <v>64.3</v>
      </c>
      <c r="E2931" s="757"/>
      <c r="F2931" s="757"/>
      <c r="G2931" s="757"/>
      <c r="H2931" s="757"/>
      <c r="I2931" s="757"/>
    </row>
    <row r="2932" spans="1:9" ht="15.75" customHeight="1">
      <c r="A2932" s="963">
        <v>93667</v>
      </c>
      <c r="B2932" s="963" t="s">
        <v>5904</v>
      </c>
      <c r="C2932" s="964" t="s">
        <v>141</v>
      </c>
      <c r="D2932" s="965">
        <v>65.569999999999993</v>
      </c>
      <c r="E2932" s="757"/>
      <c r="F2932" s="757"/>
      <c r="G2932" s="757"/>
      <c r="H2932" s="757"/>
      <c r="I2932" s="757"/>
    </row>
    <row r="2933" spans="1:9" ht="15.75" customHeight="1">
      <c r="A2933" s="963">
        <v>93668</v>
      </c>
      <c r="B2933" s="963" t="s">
        <v>5905</v>
      </c>
      <c r="C2933" s="964" t="s">
        <v>141</v>
      </c>
      <c r="D2933" s="965">
        <v>66.88</v>
      </c>
      <c r="E2933" s="757"/>
      <c r="F2933" s="757"/>
      <c r="G2933" s="757"/>
      <c r="H2933" s="757"/>
      <c r="I2933" s="757"/>
    </row>
    <row r="2934" spans="1:9" ht="15.75" customHeight="1">
      <c r="A2934" s="963">
        <v>93669</v>
      </c>
      <c r="B2934" s="963" t="s">
        <v>5906</v>
      </c>
      <c r="C2934" s="964" t="s">
        <v>141</v>
      </c>
      <c r="D2934" s="965">
        <v>69.56</v>
      </c>
      <c r="E2934" s="757"/>
      <c r="F2934" s="757"/>
      <c r="G2934" s="757"/>
      <c r="H2934" s="757"/>
      <c r="I2934" s="757"/>
    </row>
    <row r="2935" spans="1:9" ht="15.75" customHeight="1">
      <c r="A2935" s="963">
        <v>93670</v>
      </c>
      <c r="B2935" s="963" t="s">
        <v>5907</v>
      </c>
      <c r="C2935" s="964" t="s">
        <v>141</v>
      </c>
      <c r="D2935" s="965">
        <v>69.56</v>
      </c>
      <c r="E2935" s="757"/>
      <c r="F2935" s="757"/>
      <c r="G2935" s="757"/>
      <c r="H2935" s="757"/>
      <c r="I2935" s="757"/>
    </row>
    <row r="2936" spans="1:9" ht="15.75" customHeight="1">
      <c r="A2936" s="963">
        <v>93671</v>
      </c>
      <c r="B2936" s="963" t="s">
        <v>5908</v>
      </c>
      <c r="C2936" s="964" t="s">
        <v>141</v>
      </c>
      <c r="D2936" s="965">
        <v>72.790000000000006</v>
      </c>
      <c r="E2936" s="757"/>
      <c r="F2936" s="757"/>
      <c r="G2936" s="757"/>
      <c r="H2936" s="757"/>
      <c r="I2936" s="757"/>
    </row>
    <row r="2937" spans="1:9" ht="15.75" customHeight="1">
      <c r="A2937" s="963">
        <v>93672</v>
      </c>
      <c r="B2937" s="963" t="s">
        <v>5909</v>
      </c>
      <c r="C2937" s="964" t="s">
        <v>141</v>
      </c>
      <c r="D2937" s="965">
        <v>77.75</v>
      </c>
      <c r="E2937" s="757"/>
      <c r="F2937" s="757"/>
      <c r="G2937" s="757"/>
      <c r="H2937" s="757"/>
      <c r="I2937" s="757"/>
    </row>
    <row r="2938" spans="1:9" ht="15.75" customHeight="1">
      <c r="A2938" s="963">
        <v>93673</v>
      </c>
      <c r="B2938" s="963" t="s">
        <v>1756</v>
      </c>
      <c r="C2938" s="964" t="s">
        <v>141</v>
      </c>
      <c r="D2938" s="965">
        <v>84.22</v>
      </c>
      <c r="E2938" s="757"/>
      <c r="F2938" s="757"/>
      <c r="G2938" s="757"/>
      <c r="H2938" s="757"/>
      <c r="I2938" s="757"/>
    </row>
    <row r="2939" spans="1:9" ht="15.75" customHeight="1">
      <c r="A2939" s="963">
        <v>97359</v>
      </c>
      <c r="B2939" s="963" t="s">
        <v>5910</v>
      </c>
      <c r="C2939" s="964" t="s">
        <v>141</v>
      </c>
      <c r="D2939" s="965">
        <v>3763.35</v>
      </c>
      <c r="E2939" s="757"/>
      <c r="F2939" s="757"/>
      <c r="G2939" s="757"/>
      <c r="H2939" s="757"/>
      <c r="I2939" s="757"/>
    </row>
    <row r="2940" spans="1:9" ht="15.75" customHeight="1">
      <c r="A2940" s="963">
        <v>97360</v>
      </c>
      <c r="B2940" s="963" t="s">
        <v>5911</v>
      </c>
      <c r="C2940" s="964" t="s">
        <v>141</v>
      </c>
      <c r="D2940" s="965">
        <v>7280.31</v>
      </c>
      <c r="E2940" s="757"/>
      <c r="F2940" s="757"/>
      <c r="G2940" s="757"/>
      <c r="H2940" s="757"/>
      <c r="I2940" s="757"/>
    </row>
    <row r="2941" spans="1:9" ht="15.75" customHeight="1">
      <c r="A2941" s="963">
        <v>97361</v>
      </c>
      <c r="B2941" s="963" t="s">
        <v>5912</v>
      </c>
      <c r="C2941" s="964" t="s">
        <v>141</v>
      </c>
      <c r="D2941" s="965">
        <v>9707.09</v>
      </c>
      <c r="E2941" s="757"/>
      <c r="F2941" s="757"/>
      <c r="G2941" s="757"/>
      <c r="H2941" s="757"/>
      <c r="I2941" s="757"/>
    </row>
    <row r="2942" spans="1:9" ht="15.75" customHeight="1">
      <c r="A2942" s="963">
        <v>97362</v>
      </c>
      <c r="B2942" s="963" t="s">
        <v>5913</v>
      </c>
      <c r="C2942" s="964" t="s">
        <v>141</v>
      </c>
      <c r="D2942" s="965">
        <v>1724.92</v>
      </c>
      <c r="E2942" s="757"/>
      <c r="F2942" s="757"/>
      <c r="G2942" s="757"/>
      <c r="H2942" s="757"/>
      <c r="I2942" s="757"/>
    </row>
    <row r="2943" spans="1:9" ht="15.75" customHeight="1">
      <c r="A2943" s="963">
        <v>101875</v>
      </c>
      <c r="B2943" s="963" t="s">
        <v>5914</v>
      </c>
      <c r="C2943" s="964" t="s">
        <v>141</v>
      </c>
      <c r="D2943" s="965">
        <v>367.14</v>
      </c>
      <c r="E2943" s="757"/>
      <c r="F2943" s="757"/>
      <c r="G2943" s="757"/>
      <c r="H2943" s="757"/>
      <c r="I2943" s="757"/>
    </row>
    <row r="2944" spans="1:9" ht="15.75" customHeight="1">
      <c r="A2944" s="963">
        <v>101876</v>
      </c>
      <c r="B2944" s="963" t="s">
        <v>5915</v>
      </c>
      <c r="C2944" s="964" t="s">
        <v>141</v>
      </c>
      <c r="D2944" s="965">
        <v>79.8</v>
      </c>
      <c r="E2944" s="757"/>
      <c r="F2944" s="757"/>
      <c r="G2944" s="757"/>
      <c r="H2944" s="757"/>
      <c r="I2944" s="757"/>
    </row>
    <row r="2945" spans="1:9" ht="15.75" customHeight="1">
      <c r="A2945" s="963">
        <v>101877</v>
      </c>
      <c r="B2945" s="963" t="s">
        <v>5916</v>
      </c>
      <c r="C2945" s="964" t="s">
        <v>141</v>
      </c>
      <c r="D2945" s="965">
        <v>53.87</v>
      </c>
      <c r="E2945" s="757"/>
      <c r="F2945" s="757"/>
      <c r="G2945" s="757"/>
      <c r="H2945" s="757"/>
      <c r="I2945" s="757"/>
    </row>
    <row r="2946" spans="1:9" ht="15.75" customHeight="1">
      <c r="A2946" s="963">
        <v>101878</v>
      </c>
      <c r="B2946" s="963" t="s">
        <v>5917</v>
      </c>
      <c r="C2946" s="964" t="s">
        <v>141</v>
      </c>
      <c r="D2946" s="965">
        <v>499.24</v>
      </c>
      <c r="E2946" s="757"/>
      <c r="F2946" s="757"/>
      <c r="G2946" s="757"/>
      <c r="H2946" s="757"/>
      <c r="I2946" s="757"/>
    </row>
    <row r="2947" spans="1:9" ht="15.75" customHeight="1">
      <c r="A2947" s="963">
        <v>101879</v>
      </c>
      <c r="B2947" s="963" t="s">
        <v>5918</v>
      </c>
      <c r="C2947" s="964" t="s">
        <v>141</v>
      </c>
      <c r="D2947" s="965">
        <v>532.91999999999996</v>
      </c>
      <c r="E2947" s="757"/>
      <c r="F2947" s="757"/>
      <c r="G2947" s="757"/>
      <c r="H2947" s="757"/>
      <c r="I2947" s="757"/>
    </row>
    <row r="2948" spans="1:9" ht="15.75" customHeight="1">
      <c r="A2948" s="963">
        <v>101880</v>
      </c>
      <c r="B2948" s="963" t="s">
        <v>5919</v>
      </c>
      <c r="C2948" s="964" t="s">
        <v>141</v>
      </c>
      <c r="D2948" s="965">
        <v>613.44000000000005</v>
      </c>
      <c r="E2948" s="757"/>
      <c r="F2948" s="757"/>
      <c r="G2948" s="757"/>
      <c r="H2948" s="757"/>
      <c r="I2948" s="757"/>
    </row>
    <row r="2949" spans="1:9" ht="15.75" customHeight="1">
      <c r="A2949" s="963">
        <v>101881</v>
      </c>
      <c r="B2949" s="963" t="s">
        <v>5920</v>
      </c>
      <c r="C2949" s="964" t="s">
        <v>141</v>
      </c>
      <c r="D2949" s="965">
        <v>884.48</v>
      </c>
      <c r="E2949" s="757"/>
      <c r="F2949" s="757"/>
      <c r="G2949" s="757"/>
      <c r="H2949" s="757"/>
      <c r="I2949" s="757"/>
    </row>
    <row r="2950" spans="1:9" ht="15.75" customHeight="1">
      <c r="A2950" s="963">
        <v>101882</v>
      </c>
      <c r="B2950" s="963" t="s">
        <v>5921</v>
      </c>
      <c r="C2950" s="964" t="s">
        <v>141</v>
      </c>
      <c r="D2950" s="965">
        <v>1258.1199999999999</v>
      </c>
      <c r="E2950" s="757"/>
      <c r="F2950" s="757"/>
      <c r="G2950" s="757"/>
      <c r="H2950" s="757"/>
      <c r="I2950" s="757"/>
    </row>
    <row r="2951" spans="1:9" ht="15.75" customHeight="1">
      <c r="A2951" s="963">
        <v>101883</v>
      </c>
      <c r="B2951" s="963" t="s">
        <v>1343</v>
      </c>
      <c r="C2951" s="964" t="s">
        <v>141</v>
      </c>
      <c r="D2951" s="965">
        <v>507.81</v>
      </c>
      <c r="E2951" s="757"/>
      <c r="F2951" s="757"/>
      <c r="G2951" s="757"/>
      <c r="H2951" s="757"/>
      <c r="I2951" s="757"/>
    </row>
    <row r="2952" spans="1:9" ht="15.75" customHeight="1">
      <c r="A2952" s="963">
        <v>101890</v>
      </c>
      <c r="B2952" s="963" t="s">
        <v>5922</v>
      </c>
      <c r="C2952" s="964" t="s">
        <v>141</v>
      </c>
      <c r="D2952" s="965">
        <v>14.31</v>
      </c>
      <c r="E2952" s="757"/>
      <c r="F2952" s="757"/>
      <c r="G2952" s="757"/>
      <c r="H2952" s="757"/>
      <c r="I2952" s="757"/>
    </row>
    <row r="2953" spans="1:9" ht="15.75" customHeight="1">
      <c r="A2953" s="963">
        <v>101891</v>
      </c>
      <c r="B2953" s="963" t="s">
        <v>5923</v>
      </c>
      <c r="C2953" s="964" t="s">
        <v>141</v>
      </c>
      <c r="D2953" s="965">
        <v>24.47</v>
      </c>
      <c r="E2953" s="757"/>
      <c r="F2953" s="757"/>
      <c r="G2953" s="757"/>
      <c r="H2953" s="757"/>
      <c r="I2953" s="757"/>
    </row>
    <row r="2954" spans="1:9" ht="15.75" customHeight="1">
      <c r="A2954" s="963">
        <v>101892</v>
      </c>
      <c r="B2954" s="963" t="s">
        <v>5924</v>
      </c>
      <c r="C2954" s="964" t="s">
        <v>141</v>
      </c>
      <c r="D2954" s="965">
        <v>65.760000000000005</v>
      </c>
      <c r="E2954" s="757"/>
      <c r="F2954" s="757"/>
      <c r="G2954" s="757"/>
      <c r="H2954" s="757"/>
      <c r="I2954" s="757"/>
    </row>
    <row r="2955" spans="1:9" ht="15.75" customHeight="1">
      <c r="A2955" s="963">
        <v>101893</v>
      </c>
      <c r="B2955" s="963" t="s">
        <v>5925</v>
      </c>
      <c r="C2955" s="964" t="s">
        <v>141</v>
      </c>
      <c r="D2955" s="965">
        <v>83.72</v>
      </c>
      <c r="E2955" s="757"/>
      <c r="F2955" s="757"/>
      <c r="G2955" s="757"/>
      <c r="H2955" s="757"/>
      <c r="I2955" s="757"/>
    </row>
    <row r="2956" spans="1:9" ht="15.75" customHeight="1">
      <c r="A2956" s="963">
        <v>101894</v>
      </c>
      <c r="B2956" s="963" t="s">
        <v>1354</v>
      </c>
      <c r="C2956" s="964" t="s">
        <v>141</v>
      </c>
      <c r="D2956" s="965">
        <v>137.9</v>
      </c>
      <c r="E2956" s="757"/>
      <c r="F2956" s="757"/>
      <c r="G2956" s="757"/>
      <c r="H2956" s="757"/>
      <c r="I2956" s="757"/>
    </row>
    <row r="2957" spans="1:9" ht="15.75" customHeight="1">
      <c r="A2957" s="963">
        <v>101895</v>
      </c>
      <c r="B2957" s="963" t="s">
        <v>1356</v>
      </c>
      <c r="C2957" s="964" t="s">
        <v>141</v>
      </c>
      <c r="D2957" s="965">
        <v>384</v>
      </c>
      <c r="E2957" s="757"/>
      <c r="F2957" s="757"/>
      <c r="G2957" s="757"/>
      <c r="H2957" s="757"/>
      <c r="I2957" s="757"/>
    </row>
    <row r="2958" spans="1:9" ht="15.75" customHeight="1">
      <c r="A2958" s="963">
        <v>101896</v>
      </c>
      <c r="B2958" s="963" t="s">
        <v>5926</v>
      </c>
      <c r="C2958" s="964" t="s">
        <v>141</v>
      </c>
      <c r="D2958" s="965">
        <v>582.99</v>
      </c>
      <c r="E2958" s="757"/>
      <c r="F2958" s="757"/>
      <c r="G2958" s="757"/>
      <c r="H2958" s="757"/>
      <c r="I2958" s="757"/>
    </row>
    <row r="2959" spans="1:9" ht="15.75" customHeight="1">
      <c r="A2959" s="963">
        <v>101897</v>
      </c>
      <c r="B2959" s="963" t="s">
        <v>5927</v>
      </c>
      <c r="C2959" s="964" t="s">
        <v>141</v>
      </c>
      <c r="D2959" s="965">
        <v>939.61</v>
      </c>
      <c r="E2959" s="757"/>
      <c r="F2959" s="757"/>
      <c r="G2959" s="757"/>
      <c r="H2959" s="757"/>
      <c r="I2959" s="757"/>
    </row>
    <row r="2960" spans="1:9" ht="15.75" customHeight="1">
      <c r="A2960" s="963">
        <v>101898</v>
      </c>
      <c r="B2960" s="963" t="s">
        <v>5928</v>
      </c>
      <c r="C2960" s="964" t="s">
        <v>141</v>
      </c>
      <c r="D2960" s="965">
        <v>1263.1300000000001</v>
      </c>
      <c r="E2960" s="757"/>
      <c r="F2960" s="757"/>
      <c r="G2960" s="757"/>
      <c r="H2960" s="757"/>
      <c r="I2960" s="757"/>
    </row>
    <row r="2961" spans="1:9" ht="15.75" customHeight="1">
      <c r="A2961" s="963">
        <v>101899</v>
      </c>
      <c r="B2961" s="963" t="s">
        <v>5929</v>
      </c>
      <c r="C2961" s="964" t="s">
        <v>141</v>
      </c>
      <c r="D2961" s="965">
        <v>2032.67</v>
      </c>
      <c r="E2961" s="757"/>
      <c r="F2961" s="757"/>
      <c r="G2961" s="757"/>
      <c r="H2961" s="757"/>
      <c r="I2961" s="757"/>
    </row>
    <row r="2962" spans="1:9" ht="15.75" customHeight="1">
      <c r="A2962" s="963">
        <v>101900</v>
      </c>
      <c r="B2962" s="963" t="s">
        <v>5930</v>
      </c>
      <c r="C2962" s="964" t="s">
        <v>141</v>
      </c>
      <c r="D2962" s="965">
        <v>4261.59</v>
      </c>
      <c r="E2962" s="757"/>
      <c r="F2962" s="757"/>
      <c r="G2962" s="757"/>
      <c r="H2962" s="757"/>
      <c r="I2962" s="757"/>
    </row>
    <row r="2963" spans="1:9" ht="15.75" customHeight="1">
      <c r="A2963" s="963">
        <v>101901</v>
      </c>
      <c r="B2963" s="963" t="s">
        <v>5931</v>
      </c>
      <c r="C2963" s="964" t="s">
        <v>141</v>
      </c>
      <c r="D2963" s="965">
        <v>137.08000000000001</v>
      </c>
      <c r="E2963" s="757"/>
      <c r="F2963" s="757"/>
      <c r="G2963" s="757"/>
      <c r="H2963" s="757"/>
      <c r="I2963" s="757"/>
    </row>
    <row r="2964" spans="1:9" ht="15.75" customHeight="1">
      <c r="A2964" s="963">
        <v>101902</v>
      </c>
      <c r="B2964" s="963" t="s">
        <v>5932</v>
      </c>
      <c r="C2964" s="964" t="s">
        <v>141</v>
      </c>
      <c r="D2964" s="965">
        <v>169.1</v>
      </c>
      <c r="E2964" s="757"/>
      <c r="F2964" s="757"/>
      <c r="G2964" s="757"/>
      <c r="H2964" s="757"/>
      <c r="I2964" s="757"/>
    </row>
    <row r="2965" spans="1:9" ht="15.75" customHeight="1">
      <c r="A2965" s="963">
        <v>101903</v>
      </c>
      <c r="B2965" s="963" t="s">
        <v>5933</v>
      </c>
      <c r="C2965" s="964" t="s">
        <v>141</v>
      </c>
      <c r="D2965" s="965">
        <v>353.33</v>
      </c>
      <c r="E2965" s="757"/>
      <c r="F2965" s="757"/>
      <c r="G2965" s="757"/>
      <c r="H2965" s="757"/>
      <c r="I2965" s="757"/>
    </row>
    <row r="2966" spans="1:9" ht="15.75" customHeight="1">
      <c r="A2966" s="963">
        <v>101904</v>
      </c>
      <c r="B2966" s="963" t="s">
        <v>5934</v>
      </c>
      <c r="C2966" s="964" t="s">
        <v>141</v>
      </c>
      <c r="D2966" s="965">
        <v>1308.79</v>
      </c>
      <c r="E2966" s="757"/>
      <c r="F2966" s="757"/>
      <c r="G2966" s="757"/>
      <c r="H2966" s="757"/>
      <c r="I2966" s="757"/>
    </row>
    <row r="2967" spans="1:9" ht="15.75" customHeight="1">
      <c r="A2967" s="963">
        <v>101938</v>
      </c>
      <c r="B2967" s="963" t="s">
        <v>5935</v>
      </c>
      <c r="C2967" s="964" t="s">
        <v>141</v>
      </c>
      <c r="D2967" s="965">
        <v>107.46</v>
      </c>
      <c r="E2967" s="757"/>
      <c r="F2967" s="757"/>
      <c r="G2967" s="757"/>
      <c r="H2967" s="757"/>
      <c r="I2967" s="757"/>
    </row>
    <row r="2968" spans="1:9" ht="15.75" customHeight="1">
      <c r="A2968" s="963">
        <v>101946</v>
      </c>
      <c r="B2968" s="963" t="s">
        <v>5936</v>
      </c>
      <c r="C2968" s="964" t="s">
        <v>141</v>
      </c>
      <c r="D2968" s="965">
        <v>143.44999999999999</v>
      </c>
      <c r="E2968" s="757"/>
      <c r="F2968" s="757"/>
      <c r="G2968" s="757"/>
      <c r="H2968" s="757"/>
      <c r="I2968" s="757"/>
    </row>
    <row r="2969" spans="1:9" ht="15.75" customHeight="1">
      <c r="A2969" s="963">
        <v>91945</v>
      </c>
      <c r="B2969" s="963" t="s">
        <v>5937</v>
      </c>
      <c r="C2969" s="964" t="s">
        <v>141</v>
      </c>
      <c r="D2969" s="965">
        <v>7.85</v>
      </c>
      <c r="E2969" s="757"/>
      <c r="F2969" s="757"/>
      <c r="G2969" s="757"/>
      <c r="H2969" s="757"/>
      <c r="I2969" s="757"/>
    </row>
    <row r="2970" spans="1:9" ht="15.75" customHeight="1">
      <c r="A2970" s="963">
        <v>91946</v>
      </c>
      <c r="B2970" s="963" t="s">
        <v>5938</v>
      </c>
      <c r="C2970" s="964" t="s">
        <v>141</v>
      </c>
      <c r="D2970" s="965">
        <v>6.71</v>
      </c>
      <c r="E2970" s="757"/>
      <c r="F2970" s="757"/>
      <c r="G2970" s="757"/>
      <c r="H2970" s="757"/>
      <c r="I2970" s="757"/>
    </row>
    <row r="2971" spans="1:9" ht="15.75" customHeight="1">
      <c r="A2971" s="963">
        <v>91947</v>
      </c>
      <c r="B2971" s="963" t="s">
        <v>5939</v>
      </c>
      <c r="C2971" s="964" t="s">
        <v>141</v>
      </c>
      <c r="D2971" s="965">
        <v>6.01</v>
      </c>
      <c r="E2971" s="757"/>
      <c r="F2971" s="757"/>
      <c r="G2971" s="757"/>
      <c r="H2971" s="757"/>
      <c r="I2971" s="757"/>
    </row>
    <row r="2972" spans="1:9" ht="15.75" customHeight="1">
      <c r="A2972" s="963">
        <v>91949</v>
      </c>
      <c r="B2972" s="963" t="s">
        <v>5940</v>
      </c>
      <c r="C2972" s="964" t="s">
        <v>141</v>
      </c>
      <c r="D2972" s="965">
        <v>12.36</v>
      </c>
      <c r="E2972" s="757"/>
      <c r="F2972" s="757"/>
      <c r="G2972" s="757"/>
      <c r="H2972" s="757"/>
      <c r="I2972" s="757"/>
    </row>
    <row r="2973" spans="1:9" ht="15.75" customHeight="1">
      <c r="A2973" s="963">
        <v>91950</v>
      </c>
      <c r="B2973" s="963" t="s">
        <v>5941</v>
      </c>
      <c r="C2973" s="964" t="s">
        <v>141</v>
      </c>
      <c r="D2973" s="965">
        <v>10.99</v>
      </c>
      <c r="E2973" s="757"/>
      <c r="F2973" s="757"/>
      <c r="G2973" s="757"/>
      <c r="H2973" s="757"/>
      <c r="I2973" s="757"/>
    </row>
    <row r="2974" spans="1:9" ht="15.75" customHeight="1">
      <c r="A2974" s="963">
        <v>91951</v>
      </c>
      <c r="B2974" s="963" t="s">
        <v>5942</v>
      </c>
      <c r="C2974" s="964" t="s">
        <v>141</v>
      </c>
      <c r="D2974" s="965">
        <v>10.16</v>
      </c>
      <c r="E2974" s="757"/>
      <c r="F2974" s="757"/>
      <c r="G2974" s="757"/>
      <c r="H2974" s="757"/>
      <c r="I2974" s="757"/>
    </row>
    <row r="2975" spans="1:9" ht="15.75" customHeight="1">
      <c r="A2975" s="963">
        <v>91952</v>
      </c>
      <c r="B2975" s="963" t="s">
        <v>5943</v>
      </c>
      <c r="C2975" s="964" t="s">
        <v>141</v>
      </c>
      <c r="D2975" s="965">
        <v>14.59</v>
      </c>
      <c r="E2975" s="757"/>
      <c r="F2975" s="757"/>
      <c r="G2975" s="757"/>
      <c r="H2975" s="757"/>
      <c r="I2975" s="757"/>
    </row>
    <row r="2976" spans="1:9" ht="15.75" customHeight="1">
      <c r="A2976" s="963">
        <v>91953</v>
      </c>
      <c r="B2976" s="963" t="s">
        <v>5944</v>
      </c>
      <c r="C2976" s="964" t="s">
        <v>141</v>
      </c>
      <c r="D2976" s="965">
        <v>21.3</v>
      </c>
      <c r="E2976" s="757"/>
      <c r="F2976" s="757"/>
      <c r="G2976" s="757"/>
      <c r="H2976" s="757"/>
      <c r="I2976" s="757"/>
    </row>
    <row r="2977" spans="1:9" ht="15.75" customHeight="1">
      <c r="A2977" s="963">
        <v>91954</v>
      </c>
      <c r="B2977" s="963" t="s">
        <v>5945</v>
      </c>
      <c r="C2977" s="964" t="s">
        <v>141</v>
      </c>
      <c r="D2977" s="965">
        <v>19.54</v>
      </c>
      <c r="E2977" s="757"/>
      <c r="F2977" s="757"/>
      <c r="G2977" s="757"/>
      <c r="H2977" s="757"/>
      <c r="I2977" s="757"/>
    </row>
    <row r="2978" spans="1:9" ht="15.75" customHeight="1">
      <c r="A2978" s="963">
        <v>91955</v>
      </c>
      <c r="B2978" s="963" t="s">
        <v>5946</v>
      </c>
      <c r="C2978" s="964" t="s">
        <v>141</v>
      </c>
      <c r="D2978" s="965">
        <v>26.25</v>
      </c>
      <c r="E2978" s="757"/>
      <c r="F2978" s="757"/>
      <c r="G2978" s="757"/>
      <c r="H2978" s="757"/>
      <c r="I2978" s="757"/>
    </row>
    <row r="2979" spans="1:9" ht="15.75" customHeight="1">
      <c r="A2979" s="963">
        <v>91956</v>
      </c>
      <c r="B2979" s="963" t="s">
        <v>5947</v>
      </c>
      <c r="C2979" s="964" t="s">
        <v>141</v>
      </c>
      <c r="D2979" s="965">
        <v>32</v>
      </c>
      <c r="E2979" s="757"/>
      <c r="F2979" s="757"/>
      <c r="G2979" s="757"/>
      <c r="H2979" s="757"/>
      <c r="I2979" s="757"/>
    </row>
    <row r="2980" spans="1:9" ht="15.75" customHeight="1">
      <c r="A2980" s="963">
        <v>91957</v>
      </c>
      <c r="B2980" s="963" t="s">
        <v>5948</v>
      </c>
      <c r="C2980" s="964" t="s">
        <v>141</v>
      </c>
      <c r="D2980" s="965">
        <v>38.71</v>
      </c>
      <c r="E2980" s="757"/>
      <c r="F2980" s="757"/>
      <c r="G2980" s="757"/>
      <c r="H2980" s="757"/>
      <c r="I2980" s="757"/>
    </row>
    <row r="2981" spans="1:9" ht="15.75" customHeight="1">
      <c r="A2981" s="963">
        <v>91958</v>
      </c>
      <c r="B2981" s="963" t="s">
        <v>5949</v>
      </c>
      <c r="C2981" s="964" t="s">
        <v>141</v>
      </c>
      <c r="D2981" s="965">
        <v>27.08</v>
      </c>
      <c r="E2981" s="757"/>
      <c r="F2981" s="757"/>
      <c r="G2981" s="757"/>
      <c r="H2981" s="757"/>
      <c r="I2981" s="757"/>
    </row>
    <row r="2982" spans="1:9" ht="15.75" customHeight="1">
      <c r="A2982" s="963">
        <v>91959</v>
      </c>
      <c r="B2982" s="963" t="s">
        <v>1735</v>
      </c>
      <c r="C2982" s="964" t="s">
        <v>141</v>
      </c>
      <c r="D2982" s="965">
        <v>33.79</v>
      </c>
      <c r="E2982" s="757"/>
      <c r="F2982" s="757"/>
      <c r="G2982" s="757"/>
      <c r="H2982" s="757"/>
      <c r="I2982" s="757"/>
    </row>
    <row r="2983" spans="1:9" ht="15.75" customHeight="1">
      <c r="A2983" s="963">
        <v>91960</v>
      </c>
      <c r="B2983" s="963" t="s">
        <v>5950</v>
      </c>
      <c r="C2983" s="964" t="s">
        <v>141</v>
      </c>
      <c r="D2983" s="965">
        <v>36.950000000000003</v>
      </c>
      <c r="E2983" s="757"/>
      <c r="F2983" s="757"/>
      <c r="G2983" s="757"/>
      <c r="H2983" s="757"/>
      <c r="I2983" s="757"/>
    </row>
    <row r="2984" spans="1:9" ht="15.75" customHeight="1">
      <c r="A2984" s="963">
        <v>91961</v>
      </c>
      <c r="B2984" s="963" t="s">
        <v>5951</v>
      </c>
      <c r="C2984" s="964" t="s">
        <v>141</v>
      </c>
      <c r="D2984" s="965">
        <v>43.66</v>
      </c>
      <c r="E2984" s="757"/>
      <c r="F2984" s="757"/>
      <c r="G2984" s="757"/>
      <c r="H2984" s="757"/>
      <c r="I2984" s="757"/>
    </row>
    <row r="2985" spans="1:9" ht="15.75" customHeight="1">
      <c r="A2985" s="963">
        <v>91962</v>
      </c>
      <c r="B2985" s="963" t="s">
        <v>5952</v>
      </c>
      <c r="C2985" s="964" t="s">
        <v>141</v>
      </c>
      <c r="D2985" s="965">
        <v>49.43</v>
      </c>
      <c r="E2985" s="757"/>
      <c r="F2985" s="757"/>
      <c r="G2985" s="757"/>
      <c r="H2985" s="757"/>
      <c r="I2985" s="757"/>
    </row>
    <row r="2986" spans="1:9" ht="15.75" customHeight="1">
      <c r="A2986" s="963">
        <v>91963</v>
      </c>
      <c r="B2986" s="963" t="s">
        <v>5953</v>
      </c>
      <c r="C2986" s="964" t="s">
        <v>141</v>
      </c>
      <c r="D2986" s="965">
        <v>56.14</v>
      </c>
      <c r="E2986" s="757"/>
      <c r="F2986" s="757"/>
      <c r="G2986" s="757"/>
      <c r="H2986" s="757"/>
      <c r="I2986" s="757"/>
    </row>
    <row r="2987" spans="1:9" ht="15.75" customHeight="1">
      <c r="A2987" s="963">
        <v>91964</v>
      </c>
      <c r="B2987" s="963" t="s">
        <v>5954</v>
      </c>
      <c r="C2987" s="964" t="s">
        <v>141</v>
      </c>
      <c r="D2987" s="965">
        <v>44.47</v>
      </c>
      <c r="E2987" s="757"/>
      <c r="F2987" s="757"/>
      <c r="G2987" s="757"/>
      <c r="H2987" s="757"/>
      <c r="I2987" s="757"/>
    </row>
    <row r="2988" spans="1:9" ht="15.75" customHeight="1">
      <c r="A2988" s="963">
        <v>91965</v>
      </c>
      <c r="B2988" s="963" t="s">
        <v>5955</v>
      </c>
      <c r="C2988" s="964" t="s">
        <v>141</v>
      </c>
      <c r="D2988" s="965">
        <v>51.18</v>
      </c>
      <c r="E2988" s="757"/>
      <c r="F2988" s="757"/>
      <c r="G2988" s="757"/>
      <c r="H2988" s="757"/>
      <c r="I2988" s="757"/>
    </row>
    <row r="2989" spans="1:9" ht="15.75" customHeight="1">
      <c r="A2989" s="963">
        <v>91966</v>
      </c>
      <c r="B2989" s="963" t="s">
        <v>5956</v>
      </c>
      <c r="C2989" s="964" t="s">
        <v>141</v>
      </c>
      <c r="D2989" s="965">
        <v>39.56</v>
      </c>
      <c r="E2989" s="757"/>
      <c r="F2989" s="757"/>
      <c r="G2989" s="757"/>
      <c r="H2989" s="757"/>
      <c r="I2989" s="757"/>
    </row>
    <row r="2990" spans="1:9" ht="15.75" customHeight="1">
      <c r="A2990" s="963">
        <v>91967</v>
      </c>
      <c r="B2990" s="963" t="s">
        <v>5957</v>
      </c>
      <c r="C2990" s="964" t="s">
        <v>141</v>
      </c>
      <c r="D2990" s="965">
        <v>46.27</v>
      </c>
      <c r="E2990" s="757"/>
      <c r="F2990" s="757"/>
      <c r="G2990" s="757"/>
      <c r="H2990" s="757"/>
      <c r="I2990" s="757"/>
    </row>
    <row r="2991" spans="1:9" ht="15.75" customHeight="1">
      <c r="A2991" s="963">
        <v>91968</v>
      </c>
      <c r="B2991" s="963" t="s">
        <v>5958</v>
      </c>
      <c r="C2991" s="964" t="s">
        <v>141</v>
      </c>
      <c r="D2991" s="965">
        <v>54.35</v>
      </c>
      <c r="E2991" s="757"/>
      <c r="F2991" s="757"/>
      <c r="G2991" s="757"/>
      <c r="H2991" s="757"/>
      <c r="I2991" s="757"/>
    </row>
    <row r="2992" spans="1:9" ht="15.75" customHeight="1">
      <c r="A2992" s="963">
        <v>91969</v>
      </c>
      <c r="B2992" s="963" t="s">
        <v>5959</v>
      </c>
      <c r="C2992" s="964" t="s">
        <v>141</v>
      </c>
      <c r="D2992" s="965">
        <v>61.06</v>
      </c>
      <c r="E2992" s="757"/>
      <c r="F2992" s="757"/>
      <c r="G2992" s="757"/>
      <c r="H2992" s="757"/>
      <c r="I2992" s="757"/>
    </row>
    <row r="2993" spans="1:9" ht="15.75" customHeight="1">
      <c r="A2993" s="963">
        <v>91970</v>
      </c>
      <c r="B2993" s="963" t="s">
        <v>5960</v>
      </c>
      <c r="C2993" s="964" t="s">
        <v>141</v>
      </c>
      <c r="D2993" s="965">
        <v>57.21</v>
      </c>
      <c r="E2993" s="757"/>
      <c r="F2993" s="757"/>
      <c r="G2993" s="757"/>
      <c r="H2993" s="757"/>
      <c r="I2993" s="757"/>
    </row>
    <row r="2994" spans="1:9" ht="15.75" customHeight="1">
      <c r="A2994" s="963">
        <v>91971</v>
      </c>
      <c r="B2994" s="963" t="s">
        <v>5961</v>
      </c>
      <c r="C2994" s="964" t="s">
        <v>141</v>
      </c>
      <c r="D2994" s="965">
        <v>68.2</v>
      </c>
      <c r="E2994" s="757"/>
      <c r="F2994" s="757"/>
      <c r="G2994" s="757"/>
      <c r="H2994" s="757"/>
      <c r="I2994" s="757"/>
    </row>
    <row r="2995" spans="1:9" ht="15.75" customHeight="1">
      <c r="A2995" s="963">
        <v>91972</v>
      </c>
      <c r="B2995" s="963" t="s">
        <v>5962</v>
      </c>
      <c r="C2995" s="964" t="s">
        <v>141</v>
      </c>
      <c r="D2995" s="965">
        <v>62.16</v>
      </c>
      <c r="E2995" s="757"/>
      <c r="F2995" s="757"/>
      <c r="G2995" s="757"/>
      <c r="H2995" s="757"/>
      <c r="I2995" s="757"/>
    </row>
    <row r="2996" spans="1:9" ht="15.75" customHeight="1">
      <c r="A2996" s="963">
        <v>91973</v>
      </c>
      <c r="B2996" s="963" t="s">
        <v>5963</v>
      </c>
      <c r="C2996" s="964" t="s">
        <v>141</v>
      </c>
      <c r="D2996" s="965">
        <v>73.150000000000006</v>
      </c>
      <c r="E2996" s="757"/>
      <c r="F2996" s="757"/>
      <c r="G2996" s="757"/>
      <c r="H2996" s="757"/>
      <c r="I2996" s="757"/>
    </row>
    <row r="2997" spans="1:9" ht="15.75" customHeight="1">
      <c r="A2997" s="963">
        <v>91974</v>
      </c>
      <c r="B2997" s="963" t="s">
        <v>5964</v>
      </c>
      <c r="C2997" s="964" t="s">
        <v>141</v>
      </c>
      <c r="D2997" s="965">
        <v>52.26</v>
      </c>
      <c r="E2997" s="757"/>
      <c r="F2997" s="757"/>
      <c r="G2997" s="757"/>
      <c r="H2997" s="757"/>
      <c r="I2997" s="757"/>
    </row>
    <row r="2998" spans="1:9" ht="15.75" customHeight="1">
      <c r="A2998" s="963">
        <v>91975</v>
      </c>
      <c r="B2998" s="963" t="s">
        <v>5965</v>
      </c>
      <c r="C2998" s="964" t="s">
        <v>141</v>
      </c>
      <c r="D2998" s="965">
        <v>63.25</v>
      </c>
      <c r="E2998" s="757"/>
      <c r="F2998" s="757"/>
      <c r="G2998" s="757"/>
      <c r="H2998" s="757"/>
      <c r="I2998" s="757"/>
    </row>
    <row r="2999" spans="1:9" ht="15.75" customHeight="1">
      <c r="A2999" s="963">
        <v>91976</v>
      </c>
      <c r="B2999" s="963" t="s">
        <v>5966</v>
      </c>
      <c r="C2999" s="964" t="s">
        <v>141</v>
      </c>
      <c r="D2999" s="965">
        <v>77.290000000000006</v>
      </c>
      <c r="E2999" s="757"/>
      <c r="F2999" s="757"/>
      <c r="G2999" s="757"/>
      <c r="H2999" s="757"/>
      <c r="I2999" s="757"/>
    </row>
    <row r="3000" spans="1:9" ht="15.75" customHeight="1">
      <c r="A3000" s="963">
        <v>91977</v>
      </c>
      <c r="B3000" s="963" t="s">
        <v>5967</v>
      </c>
      <c r="C3000" s="964" t="s">
        <v>141</v>
      </c>
      <c r="D3000" s="965">
        <v>88.28</v>
      </c>
      <c r="E3000" s="757"/>
      <c r="F3000" s="757"/>
      <c r="G3000" s="757"/>
      <c r="H3000" s="757"/>
      <c r="I3000" s="757"/>
    </row>
    <row r="3001" spans="1:9" ht="15.75" customHeight="1">
      <c r="A3001" s="963">
        <v>91978</v>
      </c>
      <c r="B3001" s="963" t="s">
        <v>5968</v>
      </c>
      <c r="C3001" s="964" t="s">
        <v>141</v>
      </c>
      <c r="D3001" s="965">
        <v>32.19</v>
      </c>
      <c r="E3001" s="757"/>
      <c r="F3001" s="757"/>
      <c r="G3001" s="757"/>
      <c r="H3001" s="757"/>
      <c r="I3001" s="757"/>
    </row>
    <row r="3002" spans="1:9" ht="15.75" customHeight="1">
      <c r="A3002" s="963">
        <v>91979</v>
      </c>
      <c r="B3002" s="963" t="s">
        <v>5969</v>
      </c>
      <c r="C3002" s="964" t="s">
        <v>141</v>
      </c>
      <c r="D3002" s="965">
        <v>38.9</v>
      </c>
      <c r="E3002" s="757"/>
      <c r="F3002" s="757"/>
      <c r="G3002" s="757"/>
      <c r="H3002" s="757"/>
      <c r="I3002" s="757"/>
    </row>
    <row r="3003" spans="1:9" ht="15.75" customHeight="1">
      <c r="A3003" s="963">
        <v>91980</v>
      </c>
      <c r="B3003" s="963" t="s">
        <v>5970</v>
      </c>
      <c r="C3003" s="964" t="s">
        <v>141</v>
      </c>
      <c r="D3003" s="965">
        <v>31.02</v>
      </c>
      <c r="E3003" s="757"/>
      <c r="F3003" s="757"/>
      <c r="G3003" s="757"/>
      <c r="H3003" s="757"/>
      <c r="I3003" s="757"/>
    </row>
    <row r="3004" spans="1:9" ht="15.75" customHeight="1">
      <c r="A3004" s="963">
        <v>91981</v>
      </c>
      <c r="B3004" s="963" t="s">
        <v>5971</v>
      </c>
      <c r="C3004" s="964" t="s">
        <v>141</v>
      </c>
      <c r="D3004" s="965">
        <v>37.729999999999997</v>
      </c>
      <c r="E3004" s="757"/>
      <c r="F3004" s="757"/>
      <c r="G3004" s="757"/>
      <c r="H3004" s="757"/>
      <c r="I3004" s="757"/>
    </row>
    <row r="3005" spans="1:9" ht="15.75" customHeight="1">
      <c r="A3005" s="963">
        <v>91982</v>
      </c>
      <c r="B3005" s="963" t="s">
        <v>5972</v>
      </c>
      <c r="C3005" s="964" t="s">
        <v>141</v>
      </c>
      <c r="D3005" s="965">
        <v>82.02</v>
      </c>
      <c r="E3005" s="757"/>
      <c r="F3005" s="757"/>
      <c r="G3005" s="757"/>
      <c r="H3005" s="757"/>
      <c r="I3005" s="757"/>
    </row>
    <row r="3006" spans="1:9" ht="15.75" customHeight="1">
      <c r="A3006" s="963">
        <v>91983</v>
      </c>
      <c r="B3006" s="963" t="s">
        <v>5973</v>
      </c>
      <c r="C3006" s="964" t="s">
        <v>141</v>
      </c>
      <c r="D3006" s="965">
        <v>88.73</v>
      </c>
      <c r="E3006" s="757"/>
      <c r="F3006" s="757"/>
      <c r="G3006" s="757"/>
      <c r="H3006" s="757"/>
      <c r="I3006" s="757"/>
    </row>
    <row r="3007" spans="1:9" ht="15.75" customHeight="1">
      <c r="A3007" s="963">
        <v>91984</v>
      </c>
      <c r="B3007" s="963" t="s">
        <v>5974</v>
      </c>
      <c r="C3007" s="964" t="s">
        <v>141</v>
      </c>
      <c r="D3007" s="965">
        <v>13.51</v>
      </c>
      <c r="E3007" s="757"/>
      <c r="F3007" s="757"/>
      <c r="G3007" s="757"/>
      <c r="H3007" s="757"/>
      <c r="I3007" s="757"/>
    </row>
    <row r="3008" spans="1:9" ht="15.75" customHeight="1">
      <c r="A3008" s="963">
        <v>91985</v>
      </c>
      <c r="B3008" s="963" t="s">
        <v>5975</v>
      </c>
      <c r="C3008" s="964" t="s">
        <v>141</v>
      </c>
      <c r="D3008" s="965">
        <v>20.22</v>
      </c>
      <c r="E3008" s="757"/>
      <c r="F3008" s="757"/>
      <c r="G3008" s="757"/>
      <c r="H3008" s="757"/>
      <c r="I3008" s="757"/>
    </row>
    <row r="3009" spans="1:9" ht="15.75" customHeight="1">
      <c r="A3009" s="963">
        <v>91986</v>
      </c>
      <c r="B3009" s="963" t="s">
        <v>5976</v>
      </c>
      <c r="C3009" s="964" t="s">
        <v>141</v>
      </c>
      <c r="D3009" s="965">
        <v>30.23</v>
      </c>
      <c r="E3009" s="757"/>
      <c r="F3009" s="757"/>
      <c r="G3009" s="757"/>
      <c r="H3009" s="757"/>
      <c r="I3009" s="757"/>
    </row>
    <row r="3010" spans="1:9" ht="15.75" customHeight="1">
      <c r="A3010" s="963">
        <v>91987</v>
      </c>
      <c r="B3010" s="963" t="s">
        <v>5977</v>
      </c>
      <c r="C3010" s="964" t="s">
        <v>141</v>
      </c>
      <c r="D3010" s="966">
        <v>36.94</v>
      </c>
      <c r="E3010" s="757"/>
      <c r="F3010" s="757"/>
      <c r="G3010" s="757"/>
      <c r="H3010" s="757"/>
      <c r="I3010" s="757"/>
    </row>
    <row r="3011" spans="1:9" ht="15.75" customHeight="1">
      <c r="A3011" s="963">
        <v>91988</v>
      </c>
      <c r="B3011" s="963" t="s">
        <v>5978</v>
      </c>
      <c r="C3011" s="964" t="s">
        <v>141</v>
      </c>
      <c r="D3011" s="966">
        <v>17.43</v>
      </c>
      <c r="E3011" s="757"/>
      <c r="F3011" s="757"/>
      <c r="G3011" s="757"/>
      <c r="H3011" s="757"/>
      <c r="I3011" s="757"/>
    </row>
    <row r="3012" spans="1:9" ht="15.75" customHeight="1">
      <c r="A3012" s="963">
        <v>91989</v>
      </c>
      <c r="B3012" s="963" t="s">
        <v>5979</v>
      </c>
      <c r="C3012" s="964" t="s">
        <v>141</v>
      </c>
      <c r="D3012" s="966">
        <v>24.14</v>
      </c>
      <c r="E3012" s="757"/>
      <c r="F3012" s="757"/>
      <c r="G3012" s="757"/>
      <c r="H3012" s="757"/>
      <c r="I3012" s="757"/>
    </row>
    <row r="3013" spans="1:9" ht="15.75" customHeight="1">
      <c r="A3013" s="963">
        <v>91990</v>
      </c>
      <c r="B3013" s="963" t="s">
        <v>5980</v>
      </c>
      <c r="C3013" s="964" t="s">
        <v>141</v>
      </c>
      <c r="D3013" s="966">
        <v>25.09</v>
      </c>
      <c r="E3013" s="757"/>
      <c r="F3013" s="757"/>
      <c r="G3013" s="757"/>
      <c r="H3013" s="757"/>
      <c r="I3013" s="757"/>
    </row>
    <row r="3014" spans="1:9" ht="15.75" customHeight="1">
      <c r="A3014" s="963">
        <v>91991</v>
      </c>
      <c r="B3014" s="963" t="s">
        <v>5981</v>
      </c>
      <c r="C3014" s="964" t="s">
        <v>141</v>
      </c>
      <c r="D3014" s="966">
        <v>27.21</v>
      </c>
      <c r="E3014" s="757"/>
      <c r="F3014" s="757"/>
      <c r="G3014" s="757"/>
      <c r="H3014" s="757"/>
      <c r="I3014" s="757"/>
    </row>
    <row r="3015" spans="1:9" ht="15.75" customHeight="1">
      <c r="A3015" s="963">
        <v>91992</v>
      </c>
      <c r="B3015" s="963" t="s">
        <v>5982</v>
      </c>
      <c r="C3015" s="964" t="s">
        <v>141</v>
      </c>
      <c r="D3015" s="966">
        <v>31.8</v>
      </c>
      <c r="E3015" s="757"/>
      <c r="F3015" s="757"/>
      <c r="G3015" s="757"/>
      <c r="H3015" s="757"/>
      <c r="I3015" s="757"/>
    </row>
    <row r="3016" spans="1:9" ht="15.75" customHeight="1">
      <c r="A3016" s="963">
        <v>91993</v>
      </c>
      <c r="B3016" s="963" t="s">
        <v>5983</v>
      </c>
      <c r="C3016" s="964" t="s">
        <v>141</v>
      </c>
      <c r="D3016" s="966">
        <v>33.92</v>
      </c>
      <c r="E3016" s="757"/>
      <c r="F3016" s="757"/>
      <c r="G3016" s="757"/>
      <c r="H3016" s="757"/>
      <c r="I3016" s="757"/>
    </row>
    <row r="3017" spans="1:9" ht="15.75" customHeight="1">
      <c r="A3017" s="963">
        <v>91994</v>
      </c>
      <c r="B3017" s="963" t="s">
        <v>5984</v>
      </c>
      <c r="C3017" s="964" t="s">
        <v>141</v>
      </c>
      <c r="D3017" s="966">
        <v>18.440000000000001</v>
      </c>
      <c r="E3017" s="757"/>
      <c r="F3017" s="757"/>
      <c r="G3017" s="757"/>
      <c r="H3017" s="757"/>
      <c r="I3017" s="757"/>
    </row>
    <row r="3018" spans="1:9" ht="15.75" customHeight="1">
      <c r="A3018" s="963">
        <v>91995</v>
      </c>
      <c r="B3018" s="963" t="s">
        <v>5985</v>
      </c>
      <c r="C3018" s="964" t="s">
        <v>141</v>
      </c>
      <c r="D3018" s="966">
        <v>20.56</v>
      </c>
      <c r="E3018" s="757"/>
      <c r="F3018" s="757"/>
      <c r="G3018" s="757"/>
      <c r="H3018" s="757"/>
      <c r="I3018" s="757"/>
    </row>
    <row r="3019" spans="1:9" ht="15.75" customHeight="1">
      <c r="A3019" s="963">
        <v>91996</v>
      </c>
      <c r="B3019" s="963" t="s">
        <v>5986</v>
      </c>
      <c r="C3019" s="964" t="s">
        <v>141</v>
      </c>
      <c r="D3019" s="966">
        <v>25.15</v>
      </c>
      <c r="E3019" s="757"/>
      <c r="F3019" s="757"/>
      <c r="G3019" s="757"/>
      <c r="H3019" s="757"/>
      <c r="I3019" s="757"/>
    </row>
    <row r="3020" spans="1:9" ht="15.75" customHeight="1">
      <c r="A3020" s="963">
        <v>91997</v>
      </c>
      <c r="B3020" s="963" t="s">
        <v>5987</v>
      </c>
      <c r="C3020" s="964" t="s">
        <v>141</v>
      </c>
      <c r="D3020" s="966">
        <v>27.27</v>
      </c>
      <c r="E3020" s="757"/>
      <c r="F3020" s="757"/>
      <c r="G3020" s="757"/>
      <c r="H3020" s="757"/>
      <c r="I3020" s="757"/>
    </row>
    <row r="3021" spans="1:9" ht="15.75" customHeight="1">
      <c r="A3021" s="963">
        <v>91998</v>
      </c>
      <c r="B3021" s="963" t="s">
        <v>5988</v>
      </c>
      <c r="C3021" s="964" t="s">
        <v>141</v>
      </c>
      <c r="D3021" s="966">
        <v>15.87</v>
      </c>
      <c r="E3021" s="757"/>
      <c r="F3021" s="757"/>
      <c r="G3021" s="757"/>
      <c r="H3021" s="757"/>
      <c r="I3021" s="757"/>
    </row>
    <row r="3022" spans="1:9" ht="15.75" customHeight="1">
      <c r="A3022" s="963">
        <v>91999</v>
      </c>
      <c r="B3022" s="963" t="s">
        <v>5989</v>
      </c>
      <c r="C3022" s="964" t="s">
        <v>141</v>
      </c>
      <c r="D3022" s="966">
        <v>17.989999999999998</v>
      </c>
      <c r="E3022" s="757"/>
      <c r="F3022" s="757"/>
      <c r="G3022" s="757"/>
      <c r="H3022" s="757"/>
      <c r="I3022" s="757"/>
    </row>
    <row r="3023" spans="1:9" ht="15.75" customHeight="1">
      <c r="A3023" s="963">
        <v>92000</v>
      </c>
      <c r="B3023" s="963" t="s">
        <v>5990</v>
      </c>
      <c r="C3023" s="964" t="s">
        <v>141</v>
      </c>
      <c r="D3023" s="966">
        <v>22.58</v>
      </c>
      <c r="E3023" s="757"/>
      <c r="F3023" s="757"/>
      <c r="G3023" s="757"/>
      <c r="H3023" s="757"/>
      <c r="I3023" s="757"/>
    </row>
    <row r="3024" spans="1:9" ht="15.75" customHeight="1">
      <c r="A3024" s="963">
        <v>92001</v>
      </c>
      <c r="B3024" s="963" t="s">
        <v>5991</v>
      </c>
      <c r="C3024" s="964" t="s">
        <v>141</v>
      </c>
      <c r="D3024" s="966">
        <v>24.7</v>
      </c>
      <c r="E3024" s="757"/>
      <c r="F3024" s="757"/>
      <c r="G3024" s="757"/>
      <c r="H3024" s="757"/>
      <c r="I3024" s="757"/>
    </row>
    <row r="3025" spans="1:9" ht="15.75" customHeight="1">
      <c r="A3025" s="963">
        <v>92002</v>
      </c>
      <c r="B3025" s="963" t="s">
        <v>5992</v>
      </c>
      <c r="C3025" s="964" t="s">
        <v>141</v>
      </c>
      <c r="D3025" s="966">
        <v>34.75</v>
      </c>
      <c r="E3025" s="757"/>
      <c r="F3025" s="757"/>
      <c r="G3025" s="757"/>
      <c r="H3025" s="757"/>
      <c r="I3025" s="757"/>
    </row>
    <row r="3026" spans="1:9" ht="15.75" customHeight="1">
      <c r="A3026" s="963">
        <v>92003</v>
      </c>
      <c r="B3026" s="963" t="s">
        <v>5993</v>
      </c>
      <c r="C3026" s="964" t="s">
        <v>141</v>
      </c>
      <c r="D3026" s="966">
        <v>38.99</v>
      </c>
      <c r="E3026" s="757"/>
      <c r="F3026" s="757"/>
      <c r="G3026" s="757"/>
      <c r="H3026" s="757"/>
      <c r="I3026" s="757"/>
    </row>
    <row r="3027" spans="1:9" ht="15.75" customHeight="1">
      <c r="A3027" s="963">
        <v>92004</v>
      </c>
      <c r="B3027" s="963" t="s">
        <v>5994</v>
      </c>
      <c r="C3027" s="964" t="s">
        <v>141</v>
      </c>
      <c r="D3027" s="966">
        <v>41.46</v>
      </c>
      <c r="E3027" s="757"/>
      <c r="F3027" s="757"/>
      <c r="G3027" s="757"/>
      <c r="H3027" s="757"/>
      <c r="I3027" s="757"/>
    </row>
    <row r="3028" spans="1:9" ht="15.75" customHeight="1">
      <c r="A3028" s="963">
        <v>92005</v>
      </c>
      <c r="B3028" s="963" t="s">
        <v>5995</v>
      </c>
      <c r="C3028" s="964" t="s">
        <v>141</v>
      </c>
      <c r="D3028" s="966">
        <v>45.7</v>
      </c>
      <c r="E3028" s="757"/>
      <c r="F3028" s="757"/>
      <c r="G3028" s="757"/>
      <c r="H3028" s="757"/>
      <c r="I3028" s="757"/>
    </row>
    <row r="3029" spans="1:9" ht="15.75" customHeight="1">
      <c r="A3029" s="963">
        <v>92006</v>
      </c>
      <c r="B3029" s="963" t="s">
        <v>5996</v>
      </c>
      <c r="C3029" s="964" t="s">
        <v>141</v>
      </c>
      <c r="D3029" s="966">
        <v>29.59</v>
      </c>
      <c r="E3029" s="757"/>
      <c r="F3029" s="757"/>
      <c r="G3029" s="757"/>
      <c r="H3029" s="757"/>
      <c r="I3029" s="757"/>
    </row>
    <row r="3030" spans="1:9" ht="15.75" customHeight="1">
      <c r="A3030" s="963">
        <v>92007</v>
      </c>
      <c r="B3030" s="963" t="s">
        <v>5997</v>
      </c>
      <c r="C3030" s="964" t="s">
        <v>141</v>
      </c>
      <c r="D3030" s="966">
        <v>33.83</v>
      </c>
      <c r="E3030" s="757"/>
      <c r="F3030" s="757"/>
      <c r="G3030" s="757"/>
      <c r="H3030" s="757"/>
      <c r="I3030" s="757"/>
    </row>
    <row r="3031" spans="1:9" ht="15.75" customHeight="1">
      <c r="A3031" s="963">
        <v>92008</v>
      </c>
      <c r="B3031" s="963" t="s">
        <v>5998</v>
      </c>
      <c r="C3031" s="964" t="s">
        <v>141</v>
      </c>
      <c r="D3031" s="966">
        <v>36.299999999999997</v>
      </c>
      <c r="E3031" s="757"/>
      <c r="F3031" s="757"/>
      <c r="G3031" s="757"/>
      <c r="H3031" s="757"/>
      <c r="I3031" s="757"/>
    </row>
    <row r="3032" spans="1:9" ht="15.75" customHeight="1">
      <c r="A3032" s="963">
        <v>92009</v>
      </c>
      <c r="B3032" s="963" t="s">
        <v>5999</v>
      </c>
      <c r="C3032" s="964" t="s">
        <v>141</v>
      </c>
      <c r="D3032" s="966">
        <v>40.54</v>
      </c>
      <c r="E3032" s="757"/>
      <c r="F3032" s="757"/>
      <c r="G3032" s="757"/>
      <c r="H3032" s="757"/>
      <c r="I3032" s="757"/>
    </row>
    <row r="3033" spans="1:9" ht="15.75" customHeight="1">
      <c r="A3033" s="963">
        <v>92010</v>
      </c>
      <c r="B3033" s="963" t="s">
        <v>6000</v>
      </c>
      <c r="C3033" s="964" t="s">
        <v>141</v>
      </c>
      <c r="D3033" s="966">
        <v>51.05</v>
      </c>
      <c r="E3033" s="757"/>
      <c r="F3033" s="757"/>
      <c r="G3033" s="757"/>
      <c r="H3033" s="757"/>
      <c r="I3033" s="757"/>
    </row>
    <row r="3034" spans="1:9" ht="15.75" customHeight="1">
      <c r="A3034" s="963">
        <v>92011</v>
      </c>
      <c r="B3034" s="963" t="s">
        <v>6001</v>
      </c>
      <c r="C3034" s="964" t="s">
        <v>141</v>
      </c>
      <c r="D3034" s="965">
        <v>57.41</v>
      </c>
      <c r="E3034" s="757"/>
      <c r="F3034" s="757"/>
      <c r="G3034" s="757"/>
      <c r="H3034" s="757"/>
      <c r="I3034" s="757"/>
    </row>
    <row r="3035" spans="1:9" ht="15.75" customHeight="1">
      <c r="A3035" s="963">
        <v>92012</v>
      </c>
      <c r="B3035" s="963" t="s">
        <v>6002</v>
      </c>
      <c r="C3035" s="964" t="s">
        <v>141</v>
      </c>
      <c r="D3035" s="965">
        <v>57.76</v>
      </c>
      <c r="E3035" s="757"/>
      <c r="F3035" s="757"/>
      <c r="G3035" s="757"/>
      <c r="H3035" s="757"/>
      <c r="I3035" s="757"/>
    </row>
    <row r="3036" spans="1:9" ht="15.75" customHeight="1">
      <c r="A3036" s="963">
        <v>92013</v>
      </c>
      <c r="B3036" s="963" t="s">
        <v>6003</v>
      </c>
      <c r="C3036" s="964" t="s">
        <v>141</v>
      </c>
      <c r="D3036" s="965">
        <v>64.12</v>
      </c>
      <c r="E3036" s="757"/>
      <c r="F3036" s="757"/>
      <c r="G3036" s="757"/>
      <c r="H3036" s="757"/>
      <c r="I3036" s="757"/>
    </row>
    <row r="3037" spans="1:9" ht="15.75" customHeight="1">
      <c r="A3037" s="963">
        <v>92014</v>
      </c>
      <c r="B3037" s="963" t="s">
        <v>6004</v>
      </c>
      <c r="C3037" s="964" t="s">
        <v>141</v>
      </c>
      <c r="D3037" s="966">
        <v>43.31</v>
      </c>
      <c r="E3037" s="757"/>
      <c r="F3037" s="757"/>
      <c r="G3037" s="757"/>
      <c r="H3037" s="757"/>
      <c r="I3037" s="757"/>
    </row>
    <row r="3038" spans="1:9" ht="15.75" customHeight="1">
      <c r="A3038" s="963">
        <v>92015</v>
      </c>
      <c r="B3038" s="963" t="s">
        <v>6005</v>
      </c>
      <c r="C3038" s="964" t="s">
        <v>141</v>
      </c>
      <c r="D3038" s="965">
        <v>49.67</v>
      </c>
      <c r="E3038" s="757"/>
      <c r="F3038" s="757"/>
      <c r="G3038" s="757"/>
      <c r="H3038" s="757"/>
      <c r="I3038" s="757"/>
    </row>
    <row r="3039" spans="1:9" ht="15.75" customHeight="1">
      <c r="A3039" s="963">
        <v>92016</v>
      </c>
      <c r="B3039" s="963" t="s">
        <v>6006</v>
      </c>
      <c r="C3039" s="964" t="s">
        <v>141</v>
      </c>
      <c r="D3039" s="965">
        <v>50.02</v>
      </c>
      <c r="E3039" s="757"/>
      <c r="F3039" s="757"/>
      <c r="G3039" s="757"/>
      <c r="H3039" s="757"/>
      <c r="I3039" s="757"/>
    </row>
    <row r="3040" spans="1:9" ht="15.75" customHeight="1">
      <c r="A3040" s="963">
        <v>92017</v>
      </c>
      <c r="B3040" s="963" t="s">
        <v>6007</v>
      </c>
      <c r="C3040" s="964" t="s">
        <v>141</v>
      </c>
      <c r="D3040" s="965">
        <v>56.38</v>
      </c>
      <c r="E3040" s="757"/>
      <c r="F3040" s="757"/>
      <c r="G3040" s="757"/>
      <c r="H3040" s="757"/>
      <c r="I3040" s="757"/>
    </row>
    <row r="3041" spans="1:9" ht="15.75" customHeight="1">
      <c r="A3041" s="963">
        <v>92018</v>
      </c>
      <c r="B3041" s="963" t="s">
        <v>6008</v>
      </c>
      <c r="C3041" s="964" t="s">
        <v>141</v>
      </c>
      <c r="D3041" s="966">
        <v>57.38</v>
      </c>
      <c r="E3041" s="757"/>
      <c r="F3041" s="757"/>
      <c r="G3041" s="757"/>
      <c r="H3041" s="757"/>
      <c r="I3041" s="757"/>
    </row>
    <row r="3042" spans="1:9" ht="15.75" customHeight="1">
      <c r="A3042" s="963">
        <v>92019</v>
      </c>
      <c r="B3042" s="963" t="s">
        <v>6009</v>
      </c>
      <c r="C3042" s="964" t="s">
        <v>141</v>
      </c>
      <c r="D3042" s="966">
        <v>68.37</v>
      </c>
      <c r="E3042" s="757"/>
      <c r="F3042" s="757"/>
      <c r="G3042" s="757"/>
      <c r="H3042" s="757"/>
      <c r="I3042" s="757"/>
    </row>
    <row r="3043" spans="1:9" ht="15.75" customHeight="1">
      <c r="A3043" s="963">
        <v>92020</v>
      </c>
      <c r="B3043" s="963" t="s">
        <v>6010</v>
      </c>
      <c r="C3043" s="964" t="s">
        <v>141</v>
      </c>
      <c r="D3043" s="966">
        <v>85.01</v>
      </c>
      <c r="E3043" s="757"/>
      <c r="F3043" s="757"/>
      <c r="G3043" s="757"/>
      <c r="H3043" s="757"/>
      <c r="I3043" s="757"/>
    </row>
    <row r="3044" spans="1:9" ht="15.75" customHeight="1">
      <c r="A3044" s="963">
        <v>92021</v>
      </c>
      <c r="B3044" s="963" t="s">
        <v>6011</v>
      </c>
      <c r="C3044" s="964" t="s">
        <v>141</v>
      </c>
      <c r="D3044" s="966">
        <v>96</v>
      </c>
      <c r="E3044" s="757"/>
      <c r="F3044" s="757"/>
      <c r="G3044" s="757"/>
      <c r="H3044" s="757"/>
      <c r="I3044" s="757"/>
    </row>
    <row r="3045" spans="1:9" ht="15.75" customHeight="1">
      <c r="A3045" s="963">
        <v>92022</v>
      </c>
      <c r="B3045" s="963" t="s">
        <v>6012</v>
      </c>
      <c r="C3045" s="964" t="s">
        <v>141</v>
      </c>
      <c r="D3045" s="966">
        <v>30.9</v>
      </c>
      <c r="E3045" s="757"/>
      <c r="F3045" s="757"/>
      <c r="G3045" s="757"/>
      <c r="H3045" s="757"/>
      <c r="I3045" s="757"/>
    </row>
    <row r="3046" spans="1:9" ht="15.75" customHeight="1">
      <c r="A3046" s="963">
        <v>92023</v>
      </c>
      <c r="B3046" s="963" t="s">
        <v>6013</v>
      </c>
      <c r="C3046" s="964" t="s">
        <v>141</v>
      </c>
      <c r="D3046" s="966">
        <v>37.61</v>
      </c>
      <c r="E3046" s="757"/>
      <c r="F3046" s="757"/>
      <c r="G3046" s="757"/>
      <c r="H3046" s="757"/>
      <c r="I3046" s="757"/>
    </row>
    <row r="3047" spans="1:9" ht="15.75" customHeight="1">
      <c r="A3047" s="963">
        <v>92024</v>
      </c>
      <c r="B3047" s="963" t="s">
        <v>6014</v>
      </c>
      <c r="C3047" s="964" t="s">
        <v>141</v>
      </c>
      <c r="D3047" s="966">
        <v>47.23</v>
      </c>
      <c r="E3047" s="757"/>
      <c r="F3047" s="757"/>
      <c r="G3047" s="757"/>
      <c r="H3047" s="757"/>
      <c r="I3047" s="757"/>
    </row>
    <row r="3048" spans="1:9" ht="15.75" customHeight="1">
      <c r="A3048" s="963">
        <v>92025</v>
      </c>
      <c r="B3048" s="963" t="s">
        <v>6015</v>
      </c>
      <c r="C3048" s="964" t="s">
        <v>141</v>
      </c>
      <c r="D3048" s="966">
        <v>53.94</v>
      </c>
      <c r="E3048" s="757"/>
      <c r="F3048" s="757"/>
      <c r="G3048" s="757"/>
      <c r="H3048" s="757"/>
      <c r="I3048" s="757"/>
    </row>
    <row r="3049" spans="1:9" ht="15.75" customHeight="1">
      <c r="A3049" s="963">
        <v>92026</v>
      </c>
      <c r="B3049" s="963" t="s">
        <v>6016</v>
      </c>
      <c r="C3049" s="964" t="s">
        <v>141</v>
      </c>
      <c r="D3049" s="966">
        <v>43.37</v>
      </c>
      <c r="E3049" s="757"/>
      <c r="F3049" s="757"/>
      <c r="G3049" s="757"/>
      <c r="H3049" s="757"/>
      <c r="I3049" s="757"/>
    </row>
    <row r="3050" spans="1:9" ht="15.75" customHeight="1">
      <c r="A3050" s="963">
        <v>92027</v>
      </c>
      <c r="B3050" s="963" t="s">
        <v>6017</v>
      </c>
      <c r="C3050" s="964" t="s">
        <v>141</v>
      </c>
      <c r="D3050" s="966">
        <v>50.08</v>
      </c>
      <c r="E3050" s="757"/>
      <c r="F3050" s="757"/>
      <c r="G3050" s="757"/>
      <c r="H3050" s="757"/>
      <c r="I3050" s="757"/>
    </row>
    <row r="3051" spans="1:9" ht="15.75" customHeight="1">
      <c r="A3051" s="963">
        <v>92028</v>
      </c>
      <c r="B3051" s="963" t="s">
        <v>6018</v>
      </c>
      <c r="C3051" s="964" t="s">
        <v>141</v>
      </c>
      <c r="D3051" s="966">
        <v>35.85</v>
      </c>
      <c r="E3051" s="757"/>
      <c r="F3051" s="757"/>
      <c r="G3051" s="757"/>
      <c r="H3051" s="757"/>
      <c r="I3051" s="757"/>
    </row>
    <row r="3052" spans="1:9" ht="15.75" customHeight="1">
      <c r="A3052" s="963">
        <v>92029</v>
      </c>
      <c r="B3052" s="963" t="s">
        <v>6019</v>
      </c>
      <c r="C3052" s="964" t="s">
        <v>141</v>
      </c>
      <c r="D3052" s="966">
        <v>42.56</v>
      </c>
      <c r="E3052" s="757"/>
      <c r="F3052" s="757"/>
      <c r="G3052" s="757"/>
      <c r="H3052" s="757"/>
      <c r="I3052" s="757"/>
    </row>
    <row r="3053" spans="1:9" ht="15.75" customHeight="1">
      <c r="A3053" s="963">
        <v>92030</v>
      </c>
      <c r="B3053" s="963" t="s">
        <v>6020</v>
      </c>
      <c r="C3053" s="964" t="s">
        <v>141</v>
      </c>
      <c r="D3053" s="966">
        <v>52.15</v>
      </c>
      <c r="E3053" s="757"/>
      <c r="F3053" s="757"/>
      <c r="G3053" s="757"/>
      <c r="H3053" s="757"/>
      <c r="I3053" s="757"/>
    </row>
    <row r="3054" spans="1:9" ht="15.75" customHeight="1">
      <c r="A3054" s="963">
        <v>92031</v>
      </c>
      <c r="B3054" s="963" t="s">
        <v>6021</v>
      </c>
      <c r="C3054" s="964" t="s">
        <v>141</v>
      </c>
      <c r="D3054" s="966">
        <v>58.86</v>
      </c>
      <c r="E3054" s="757"/>
      <c r="F3054" s="757"/>
      <c r="G3054" s="757"/>
      <c r="H3054" s="757"/>
      <c r="I3054" s="757"/>
    </row>
    <row r="3055" spans="1:9" ht="15.75" customHeight="1">
      <c r="A3055" s="963">
        <v>92032</v>
      </c>
      <c r="B3055" s="963" t="s">
        <v>6022</v>
      </c>
      <c r="C3055" s="964" t="s">
        <v>141</v>
      </c>
      <c r="D3055" s="966">
        <v>53.25</v>
      </c>
      <c r="E3055" s="757"/>
      <c r="F3055" s="757"/>
      <c r="G3055" s="757"/>
      <c r="H3055" s="757"/>
      <c r="I3055" s="757"/>
    </row>
    <row r="3056" spans="1:9" ht="15.75" customHeight="1">
      <c r="A3056" s="963">
        <v>92033</v>
      </c>
      <c r="B3056" s="963" t="s">
        <v>6023</v>
      </c>
      <c r="C3056" s="964" t="s">
        <v>141</v>
      </c>
      <c r="D3056" s="966">
        <v>59.96</v>
      </c>
      <c r="E3056" s="757"/>
      <c r="F3056" s="757"/>
      <c r="G3056" s="757"/>
      <c r="H3056" s="757"/>
      <c r="I3056" s="757"/>
    </row>
    <row r="3057" spans="1:9" ht="15.75" customHeight="1">
      <c r="A3057" s="963">
        <v>92034</v>
      </c>
      <c r="B3057" s="963" t="s">
        <v>6024</v>
      </c>
      <c r="C3057" s="964" t="s">
        <v>141</v>
      </c>
      <c r="D3057" s="966">
        <v>48.33</v>
      </c>
      <c r="E3057" s="757"/>
      <c r="F3057" s="757"/>
      <c r="G3057" s="757"/>
      <c r="H3057" s="757"/>
      <c r="I3057" s="757"/>
    </row>
    <row r="3058" spans="1:9" ht="15.75" customHeight="1">
      <c r="A3058" s="963">
        <v>92035</v>
      </c>
      <c r="B3058" s="963" t="s">
        <v>6025</v>
      </c>
      <c r="C3058" s="964" t="s">
        <v>141</v>
      </c>
      <c r="D3058" s="965">
        <v>55.04</v>
      </c>
      <c r="E3058" s="757"/>
      <c r="F3058" s="757"/>
      <c r="G3058" s="757"/>
      <c r="H3058" s="757"/>
      <c r="I3058" s="757"/>
    </row>
    <row r="3059" spans="1:9" ht="15.75" customHeight="1">
      <c r="A3059" s="963">
        <v>97583</v>
      </c>
      <c r="B3059" s="963" t="s">
        <v>6026</v>
      </c>
      <c r="C3059" s="964" t="s">
        <v>141</v>
      </c>
      <c r="D3059" s="965">
        <v>86.98</v>
      </c>
      <c r="E3059" s="757"/>
      <c r="F3059" s="757"/>
      <c r="G3059" s="757"/>
      <c r="H3059" s="757"/>
      <c r="I3059" s="757"/>
    </row>
    <row r="3060" spans="1:9" ht="15.75" customHeight="1">
      <c r="A3060" s="963">
        <v>97584</v>
      </c>
      <c r="B3060" s="963" t="s">
        <v>6027</v>
      </c>
      <c r="C3060" s="964" t="s">
        <v>141</v>
      </c>
      <c r="D3060" s="965">
        <v>123.79</v>
      </c>
      <c r="E3060" s="757"/>
      <c r="F3060" s="757"/>
      <c r="G3060" s="757"/>
      <c r="H3060" s="757"/>
      <c r="I3060" s="757"/>
    </row>
    <row r="3061" spans="1:9" ht="15.75" customHeight="1">
      <c r="A3061" s="963">
        <v>97585</v>
      </c>
      <c r="B3061" s="963" t="s">
        <v>6028</v>
      </c>
      <c r="C3061" s="964" t="s">
        <v>141</v>
      </c>
      <c r="D3061" s="965">
        <v>118.16</v>
      </c>
      <c r="E3061" s="757"/>
      <c r="F3061" s="757"/>
      <c r="G3061" s="757"/>
      <c r="H3061" s="757"/>
      <c r="I3061" s="757"/>
    </row>
    <row r="3062" spans="1:9" ht="15.75" customHeight="1">
      <c r="A3062" s="963">
        <v>97586</v>
      </c>
      <c r="B3062" s="963" t="s">
        <v>6029</v>
      </c>
      <c r="C3062" s="964" t="s">
        <v>141</v>
      </c>
      <c r="D3062" s="965">
        <v>162.62</v>
      </c>
      <c r="E3062" s="757"/>
      <c r="F3062" s="757"/>
      <c r="G3062" s="757"/>
      <c r="H3062" s="757"/>
      <c r="I3062" s="757"/>
    </row>
    <row r="3063" spans="1:9" ht="15.75" customHeight="1">
      <c r="A3063" s="963">
        <v>97587</v>
      </c>
      <c r="B3063" s="963" t="s">
        <v>6030</v>
      </c>
      <c r="C3063" s="964" t="s">
        <v>141</v>
      </c>
      <c r="D3063" s="965">
        <v>302.58</v>
      </c>
      <c r="E3063" s="757"/>
      <c r="F3063" s="757"/>
      <c r="G3063" s="757"/>
      <c r="H3063" s="757"/>
      <c r="I3063" s="757"/>
    </row>
    <row r="3064" spans="1:9" ht="15.75" customHeight="1">
      <c r="A3064" s="963">
        <v>97589</v>
      </c>
      <c r="B3064" s="963" t="s">
        <v>6031</v>
      </c>
      <c r="C3064" s="964" t="s">
        <v>141</v>
      </c>
      <c r="D3064" s="965">
        <v>36.65</v>
      </c>
      <c r="E3064" s="757"/>
      <c r="F3064" s="757"/>
      <c r="G3064" s="757"/>
      <c r="H3064" s="757"/>
      <c r="I3064" s="757"/>
    </row>
    <row r="3065" spans="1:9" ht="15.75" customHeight="1">
      <c r="A3065" s="963">
        <v>97590</v>
      </c>
      <c r="B3065" s="963" t="s">
        <v>6032</v>
      </c>
      <c r="C3065" s="964" t="s">
        <v>141</v>
      </c>
      <c r="D3065" s="965">
        <v>98.07</v>
      </c>
      <c r="E3065" s="757"/>
      <c r="F3065" s="757"/>
      <c r="G3065" s="757"/>
      <c r="H3065" s="757"/>
      <c r="I3065" s="757"/>
    </row>
    <row r="3066" spans="1:9" ht="15.75" customHeight="1">
      <c r="A3066" s="963">
        <v>97591</v>
      </c>
      <c r="B3066" s="963" t="s">
        <v>6033</v>
      </c>
      <c r="C3066" s="964" t="s">
        <v>141</v>
      </c>
      <c r="D3066" s="965">
        <v>128.37</v>
      </c>
      <c r="E3066" s="757"/>
      <c r="F3066" s="757"/>
      <c r="G3066" s="757"/>
      <c r="H3066" s="757"/>
      <c r="I3066" s="757"/>
    </row>
    <row r="3067" spans="1:9" ht="15.75" customHeight="1">
      <c r="A3067" s="963">
        <v>97593</v>
      </c>
      <c r="B3067" s="963" t="s">
        <v>6034</v>
      </c>
      <c r="C3067" s="964" t="s">
        <v>141</v>
      </c>
      <c r="D3067" s="965">
        <v>146.43</v>
      </c>
      <c r="E3067" s="757"/>
      <c r="F3067" s="757"/>
      <c r="G3067" s="757"/>
      <c r="H3067" s="757"/>
      <c r="I3067" s="757"/>
    </row>
    <row r="3068" spans="1:9" ht="15.75" customHeight="1">
      <c r="A3068" s="963">
        <v>97594</v>
      </c>
      <c r="B3068" s="963" t="s">
        <v>6035</v>
      </c>
      <c r="C3068" s="964" t="s">
        <v>141</v>
      </c>
      <c r="D3068" s="965">
        <v>130.58000000000001</v>
      </c>
      <c r="E3068" s="757"/>
      <c r="F3068" s="757"/>
      <c r="G3068" s="757"/>
      <c r="H3068" s="757"/>
      <c r="I3068" s="757"/>
    </row>
    <row r="3069" spans="1:9" ht="15.75" customHeight="1">
      <c r="A3069" s="963">
        <v>97595</v>
      </c>
      <c r="B3069" s="963" t="s">
        <v>6036</v>
      </c>
      <c r="C3069" s="964" t="s">
        <v>141</v>
      </c>
      <c r="D3069" s="965">
        <v>101.75</v>
      </c>
      <c r="E3069" s="757"/>
      <c r="F3069" s="757"/>
      <c r="G3069" s="757"/>
      <c r="H3069" s="757"/>
      <c r="I3069" s="757"/>
    </row>
    <row r="3070" spans="1:9" ht="15.75" customHeight="1">
      <c r="A3070" s="963">
        <v>97596</v>
      </c>
      <c r="B3070" s="963" t="s">
        <v>6037</v>
      </c>
      <c r="C3070" s="964" t="s">
        <v>141</v>
      </c>
      <c r="D3070" s="965">
        <v>68.569999999999993</v>
      </c>
      <c r="E3070" s="757"/>
      <c r="F3070" s="757"/>
      <c r="G3070" s="757"/>
      <c r="H3070" s="757"/>
      <c r="I3070" s="757"/>
    </row>
    <row r="3071" spans="1:9" ht="15.75" customHeight="1">
      <c r="A3071" s="963">
        <v>97597</v>
      </c>
      <c r="B3071" s="963" t="s">
        <v>6038</v>
      </c>
      <c r="C3071" s="964" t="s">
        <v>141</v>
      </c>
      <c r="D3071" s="965">
        <v>70.38</v>
      </c>
      <c r="E3071" s="757"/>
      <c r="F3071" s="757"/>
      <c r="G3071" s="757"/>
      <c r="H3071" s="757"/>
      <c r="I3071" s="757"/>
    </row>
    <row r="3072" spans="1:9" ht="15.75" customHeight="1">
      <c r="A3072" s="963">
        <v>97598</v>
      </c>
      <c r="B3072" s="963" t="s">
        <v>6039</v>
      </c>
      <c r="C3072" s="964" t="s">
        <v>141</v>
      </c>
      <c r="D3072" s="965">
        <v>66.14</v>
      </c>
      <c r="E3072" s="757"/>
      <c r="F3072" s="757"/>
      <c r="G3072" s="757"/>
      <c r="H3072" s="757"/>
      <c r="I3072" s="757"/>
    </row>
    <row r="3073" spans="1:9" ht="15.75" customHeight="1">
      <c r="A3073" s="963">
        <v>97599</v>
      </c>
      <c r="B3073" s="963" t="s">
        <v>1443</v>
      </c>
      <c r="C3073" s="964" t="s">
        <v>141</v>
      </c>
      <c r="D3073" s="965">
        <v>22.66</v>
      </c>
      <c r="E3073" s="757"/>
      <c r="F3073" s="757"/>
      <c r="G3073" s="757"/>
      <c r="H3073" s="757"/>
      <c r="I3073" s="757"/>
    </row>
    <row r="3074" spans="1:9" ht="15.75" customHeight="1">
      <c r="A3074" s="963">
        <v>97609</v>
      </c>
      <c r="B3074" s="963" t="s">
        <v>6040</v>
      </c>
      <c r="C3074" s="964" t="s">
        <v>141</v>
      </c>
      <c r="D3074" s="965">
        <v>13</v>
      </c>
      <c r="E3074" s="757"/>
      <c r="F3074" s="757"/>
      <c r="G3074" s="757"/>
      <c r="H3074" s="757"/>
      <c r="I3074" s="757"/>
    </row>
    <row r="3075" spans="1:9" ht="15.75" customHeight="1">
      <c r="A3075" s="963">
        <v>97610</v>
      </c>
      <c r="B3075" s="963" t="s">
        <v>6041</v>
      </c>
      <c r="C3075" s="964" t="s">
        <v>141</v>
      </c>
      <c r="D3075" s="965">
        <v>13.94</v>
      </c>
      <c r="E3075" s="757"/>
      <c r="F3075" s="757"/>
      <c r="G3075" s="757"/>
      <c r="H3075" s="757"/>
      <c r="I3075" s="757"/>
    </row>
    <row r="3076" spans="1:9" ht="15.75" customHeight="1">
      <c r="A3076" s="963">
        <v>97611</v>
      </c>
      <c r="B3076" s="963" t="s">
        <v>6042</v>
      </c>
      <c r="C3076" s="964" t="s">
        <v>141</v>
      </c>
      <c r="D3076" s="965">
        <v>22.13</v>
      </c>
      <c r="E3076" s="757"/>
      <c r="F3076" s="757"/>
      <c r="G3076" s="757"/>
      <c r="H3076" s="757"/>
      <c r="I3076" s="757"/>
    </row>
    <row r="3077" spans="1:9" ht="15.75" customHeight="1">
      <c r="A3077" s="963">
        <v>97612</v>
      </c>
      <c r="B3077" s="963" t="s">
        <v>6043</v>
      </c>
      <c r="C3077" s="964" t="s">
        <v>141</v>
      </c>
      <c r="D3077" s="965">
        <v>24.29</v>
      </c>
      <c r="E3077" s="757"/>
      <c r="F3077" s="757"/>
      <c r="G3077" s="757"/>
      <c r="H3077" s="757"/>
      <c r="I3077" s="757"/>
    </row>
    <row r="3078" spans="1:9" ht="15.75" customHeight="1">
      <c r="A3078" s="963">
        <v>97613</v>
      </c>
      <c r="B3078" s="963" t="s">
        <v>6044</v>
      </c>
      <c r="C3078" s="964" t="s">
        <v>141</v>
      </c>
      <c r="D3078" s="965">
        <v>31.47</v>
      </c>
      <c r="E3078" s="757"/>
      <c r="F3078" s="757"/>
      <c r="G3078" s="757"/>
      <c r="H3078" s="757"/>
      <c r="I3078" s="757"/>
    </row>
    <row r="3079" spans="1:9" ht="15.75" customHeight="1">
      <c r="A3079" s="963">
        <v>97614</v>
      </c>
      <c r="B3079" s="963" t="s">
        <v>6045</v>
      </c>
      <c r="C3079" s="964" t="s">
        <v>141</v>
      </c>
      <c r="D3079" s="965">
        <v>57.41</v>
      </c>
      <c r="E3079" s="757"/>
      <c r="F3079" s="757"/>
      <c r="G3079" s="757"/>
      <c r="H3079" s="757"/>
      <c r="I3079" s="757"/>
    </row>
    <row r="3080" spans="1:9" ht="15.75" customHeight="1">
      <c r="A3080" s="963">
        <v>97615</v>
      </c>
      <c r="B3080" s="963" t="s">
        <v>6046</v>
      </c>
      <c r="C3080" s="964" t="s">
        <v>141</v>
      </c>
      <c r="D3080" s="965">
        <v>52.41</v>
      </c>
      <c r="E3080" s="757"/>
      <c r="F3080" s="757"/>
      <c r="G3080" s="757"/>
      <c r="H3080" s="757"/>
      <c r="I3080" s="757"/>
    </row>
    <row r="3081" spans="1:9" ht="15.75" customHeight="1">
      <c r="A3081" s="963">
        <v>97616</v>
      </c>
      <c r="B3081" s="963" t="s">
        <v>6047</v>
      </c>
      <c r="C3081" s="964" t="s">
        <v>141</v>
      </c>
      <c r="D3081" s="965">
        <v>60.88</v>
      </c>
      <c r="E3081" s="757"/>
      <c r="F3081" s="757"/>
      <c r="G3081" s="757"/>
      <c r="H3081" s="757"/>
      <c r="I3081" s="757"/>
    </row>
    <row r="3082" spans="1:9" ht="15.75" customHeight="1">
      <c r="A3082" s="963">
        <v>97617</v>
      </c>
      <c r="B3082" s="963" t="s">
        <v>6048</v>
      </c>
      <c r="C3082" s="964" t="s">
        <v>141</v>
      </c>
      <c r="D3082" s="965">
        <v>60.55</v>
      </c>
      <c r="E3082" s="757"/>
      <c r="F3082" s="757"/>
      <c r="G3082" s="757"/>
      <c r="H3082" s="757"/>
      <c r="I3082" s="757"/>
    </row>
    <row r="3083" spans="1:9" ht="15.75" customHeight="1">
      <c r="A3083" s="963">
        <v>97618</v>
      </c>
      <c r="B3083" s="963" t="s">
        <v>6049</v>
      </c>
      <c r="C3083" s="964" t="s">
        <v>141</v>
      </c>
      <c r="D3083" s="965">
        <v>55.45</v>
      </c>
      <c r="E3083" s="757"/>
      <c r="F3083" s="757"/>
      <c r="G3083" s="757"/>
      <c r="H3083" s="757"/>
      <c r="I3083" s="757"/>
    </row>
    <row r="3084" spans="1:9" ht="15.75" customHeight="1">
      <c r="A3084" s="963">
        <v>100902</v>
      </c>
      <c r="B3084" s="963" t="s">
        <v>6050</v>
      </c>
      <c r="C3084" s="964" t="s">
        <v>141</v>
      </c>
      <c r="D3084" s="965">
        <v>20.96</v>
      </c>
      <c r="E3084" s="757"/>
      <c r="F3084" s="757"/>
      <c r="G3084" s="757"/>
      <c r="H3084" s="757"/>
      <c r="I3084" s="757"/>
    </row>
    <row r="3085" spans="1:9" ht="15.75" customHeight="1">
      <c r="A3085" s="963">
        <v>100903</v>
      </c>
      <c r="B3085" s="963" t="s">
        <v>6051</v>
      </c>
      <c r="C3085" s="964" t="s">
        <v>141</v>
      </c>
      <c r="D3085" s="965">
        <v>25.11</v>
      </c>
      <c r="E3085" s="757"/>
      <c r="F3085" s="757"/>
      <c r="G3085" s="757"/>
      <c r="H3085" s="757"/>
      <c r="I3085" s="757"/>
    </row>
    <row r="3086" spans="1:9" ht="15.75" customHeight="1">
      <c r="A3086" s="963">
        <v>100904</v>
      </c>
      <c r="B3086" s="963" t="s">
        <v>6052</v>
      </c>
      <c r="C3086" s="964" t="s">
        <v>141</v>
      </c>
      <c r="D3086" s="965">
        <v>86.98</v>
      </c>
      <c r="E3086" s="757"/>
      <c r="F3086" s="757"/>
      <c r="G3086" s="757"/>
      <c r="H3086" s="757"/>
      <c r="I3086" s="757"/>
    </row>
    <row r="3087" spans="1:9" ht="15.75" customHeight="1">
      <c r="A3087" s="963">
        <v>100905</v>
      </c>
      <c r="B3087" s="963" t="s">
        <v>6053</v>
      </c>
      <c r="C3087" s="964" t="s">
        <v>141</v>
      </c>
      <c r="D3087" s="965">
        <v>236.33</v>
      </c>
      <c r="E3087" s="757"/>
      <c r="F3087" s="757"/>
      <c r="G3087" s="757"/>
      <c r="H3087" s="757"/>
      <c r="I3087" s="757"/>
    </row>
    <row r="3088" spans="1:9" ht="15.75" customHeight="1">
      <c r="A3088" s="963">
        <v>100906</v>
      </c>
      <c r="B3088" s="963" t="s">
        <v>6054</v>
      </c>
      <c r="C3088" s="964" t="s">
        <v>141</v>
      </c>
      <c r="D3088" s="965">
        <v>325.25</v>
      </c>
      <c r="E3088" s="757"/>
      <c r="F3088" s="757"/>
      <c r="G3088" s="757"/>
      <c r="H3088" s="757"/>
      <c r="I3088" s="757"/>
    </row>
    <row r="3089" spans="1:9" ht="15.75" customHeight="1">
      <c r="A3089" s="963">
        <v>100919</v>
      </c>
      <c r="B3089" s="963" t="s">
        <v>6055</v>
      </c>
      <c r="C3089" s="964" t="s">
        <v>141</v>
      </c>
      <c r="D3089" s="965">
        <v>65.88</v>
      </c>
      <c r="E3089" s="757"/>
      <c r="F3089" s="757"/>
      <c r="G3089" s="757"/>
      <c r="H3089" s="757"/>
      <c r="I3089" s="757"/>
    </row>
    <row r="3090" spans="1:9" ht="15.75" customHeight="1">
      <c r="A3090" s="963">
        <v>100920</v>
      </c>
      <c r="B3090" s="963" t="s">
        <v>6056</v>
      </c>
      <c r="C3090" s="964" t="s">
        <v>141</v>
      </c>
      <c r="D3090" s="965">
        <v>113.72</v>
      </c>
      <c r="E3090" s="757"/>
      <c r="F3090" s="757"/>
      <c r="G3090" s="757"/>
      <c r="H3090" s="757"/>
      <c r="I3090" s="757"/>
    </row>
    <row r="3091" spans="1:9" ht="15.75" customHeight="1">
      <c r="A3091" s="963">
        <v>100921</v>
      </c>
      <c r="B3091" s="963" t="s">
        <v>6057</v>
      </c>
      <c r="C3091" s="964" t="s">
        <v>141</v>
      </c>
      <c r="D3091" s="965">
        <v>61.28</v>
      </c>
      <c r="E3091" s="757"/>
      <c r="F3091" s="757"/>
      <c r="G3091" s="757"/>
      <c r="H3091" s="757"/>
      <c r="I3091" s="757"/>
    </row>
    <row r="3092" spans="1:9" ht="15.75" customHeight="1">
      <c r="A3092" s="963">
        <v>100922</v>
      </c>
      <c r="B3092" s="963" t="s">
        <v>6058</v>
      </c>
      <c r="C3092" s="964" t="s">
        <v>141</v>
      </c>
      <c r="D3092" s="965">
        <v>44.28</v>
      </c>
      <c r="E3092" s="757"/>
      <c r="F3092" s="757"/>
      <c r="G3092" s="757"/>
      <c r="H3092" s="757"/>
      <c r="I3092" s="757"/>
    </row>
    <row r="3093" spans="1:9" ht="15.75" customHeight="1">
      <c r="A3093" s="963">
        <v>100923</v>
      </c>
      <c r="B3093" s="963" t="s">
        <v>6059</v>
      </c>
      <c r="C3093" s="964" t="s">
        <v>141</v>
      </c>
      <c r="D3093" s="965">
        <v>52.21</v>
      </c>
      <c r="E3093" s="757"/>
      <c r="F3093" s="757"/>
      <c r="G3093" s="757"/>
      <c r="H3093" s="757"/>
      <c r="I3093" s="757"/>
    </row>
    <row r="3094" spans="1:9" ht="15.75" customHeight="1">
      <c r="A3094" s="963">
        <v>103782</v>
      </c>
      <c r="B3094" s="963" t="s">
        <v>6060</v>
      </c>
      <c r="C3094" s="964" t="s">
        <v>141</v>
      </c>
      <c r="D3094" s="965">
        <v>29.5</v>
      </c>
      <c r="E3094" s="757"/>
      <c r="F3094" s="757"/>
      <c r="G3094" s="757"/>
      <c r="H3094" s="757"/>
      <c r="I3094" s="757"/>
    </row>
    <row r="3095" spans="1:9" ht="15.75" customHeight="1">
      <c r="A3095" s="963">
        <v>101489</v>
      </c>
      <c r="B3095" s="963" t="s">
        <v>6061</v>
      </c>
      <c r="C3095" s="964" t="s">
        <v>141</v>
      </c>
      <c r="D3095" s="965">
        <v>1287.6500000000001</v>
      </c>
      <c r="E3095" s="757"/>
      <c r="F3095" s="757"/>
      <c r="G3095" s="757"/>
      <c r="H3095" s="757"/>
      <c r="I3095" s="757"/>
    </row>
    <row r="3096" spans="1:9" ht="15.75" customHeight="1">
      <c r="A3096" s="963">
        <v>101490</v>
      </c>
      <c r="B3096" s="963" t="s">
        <v>6062</v>
      </c>
      <c r="C3096" s="964" t="s">
        <v>141</v>
      </c>
      <c r="D3096" s="965">
        <v>1381.92</v>
      </c>
      <c r="E3096" s="757"/>
      <c r="F3096" s="757"/>
      <c r="G3096" s="757"/>
      <c r="H3096" s="757"/>
      <c r="I3096" s="757"/>
    </row>
    <row r="3097" spans="1:9" ht="15.75" customHeight="1">
      <c r="A3097" s="963">
        <v>101491</v>
      </c>
      <c r="B3097" s="963" t="s">
        <v>6063</v>
      </c>
      <c r="C3097" s="964" t="s">
        <v>141</v>
      </c>
      <c r="D3097" s="965">
        <v>1429.33</v>
      </c>
      <c r="E3097" s="757"/>
      <c r="F3097" s="757"/>
      <c r="G3097" s="757"/>
      <c r="H3097" s="757"/>
      <c r="I3097" s="757"/>
    </row>
    <row r="3098" spans="1:9" ht="15.75" customHeight="1">
      <c r="A3098" s="963">
        <v>101492</v>
      </c>
      <c r="B3098" s="963" t="s">
        <v>6064</v>
      </c>
      <c r="C3098" s="964" t="s">
        <v>141</v>
      </c>
      <c r="D3098" s="965">
        <v>1576.68</v>
      </c>
      <c r="E3098" s="757"/>
      <c r="F3098" s="757"/>
      <c r="G3098" s="757"/>
      <c r="H3098" s="757"/>
      <c r="I3098" s="757"/>
    </row>
    <row r="3099" spans="1:9" ht="15.75" customHeight="1">
      <c r="A3099" s="963">
        <v>101493</v>
      </c>
      <c r="B3099" s="963" t="s">
        <v>6065</v>
      </c>
      <c r="C3099" s="964" t="s">
        <v>141</v>
      </c>
      <c r="D3099" s="965">
        <v>1277.05</v>
      </c>
      <c r="E3099" s="757"/>
      <c r="F3099" s="757"/>
      <c r="G3099" s="757"/>
      <c r="H3099" s="757"/>
      <c r="I3099" s="757"/>
    </row>
    <row r="3100" spans="1:9" ht="15.75" customHeight="1">
      <c r="A3100" s="963">
        <v>101494</v>
      </c>
      <c r="B3100" s="963" t="s">
        <v>6066</v>
      </c>
      <c r="C3100" s="964" t="s">
        <v>141</v>
      </c>
      <c r="D3100" s="965">
        <v>1371.32</v>
      </c>
      <c r="E3100" s="757"/>
      <c r="F3100" s="757"/>
      <c r="G3100" s="757"/>
      <c r="H3100" s="757"/>
      <c r="I3100" s="757"/>
    </row>
    <row r="3101" spans="1:9" ht="15.75" customHeight="1">
      <c r="A3101" s="963">
        <v>101495</v>
      </c>
      <c r="B3101" s="963" t="s">
        <v>6067</v>
      </c>
      <c r="C3101" s="964" t="s">
        <v>141</v>
      </c>
      <c r="D3101" s="965">
        <v>1418.73</v>
      </c>
      <c r="E3101" s="757"/>
      <c r="F3101" s="757"/>
      <c r="G3101" s="757"/>
      <c r="H3101" s="757"/>
      <c r="I3101" s="757"/>
    </row>
    <row r="3102" spans="1:9" ht="15.75" customHeight="1">
      <c r="A3102" s="963">
        <v>101496</v>
      </c>
      <c r="B3102" s="963" t="s">
        <v>6068</v>
      </c>
      <c r="C3102" s="964" t="s">
        <v>141</v>
      </c>
      <c r="D3102" s="965">
        <v>1566.08</v>
      </c>
      <c r="E3102" s="757"/>
      <c r="F3102" s="757"/>
      <c r="G3102" s="757"/>
      <c r="H3102" s="757"/>
      <c r="I3102" s="757"/>
    </row>
    <row r="3103" spans="1:9" ht="15.75" customHeight="1">
      <c r="A3103" s="963">
        <v>101497</v>
      </c>
      <c r="B3103" s="963" t="s">
        <v>6069</v>
      </c>
      <c r="C3103" s="964" t="s">
        <v>141</v>
      </c>
      <c r="D3103" s="965">
        <v>1536.74</v>
      </c>
      <c r="E3103" s="757"/>
      <c r="F3103" s="757"/>
      <c r="G3103" s="757"/>
      <c r="H3103" s="757"/>
      <c r="I3103" s="757"/>
    </row>
    <row r="3104" spans="1:9" ht="15.75" customHeight="1">
      <c r="A3104" s="963">
        <v>101498</v>
      </c>
      <c r="B3104" s="963" t="s">
        <v>6070</v>
      </c>
      <c r="C3104" s="964" t="s">
        <v>141</v>
      </c>
      <c r="D3104" s="965">
        <v>1679.43</v>
      </c>
      <c r="E3104" s="757"/>
      <c r="F3104" s="757"/>
      <c r="G3104" s="757"/>
      <c r="H3104" s="757"/>
      <c r="I3104" s="757"/>
    </row>
    <row r="3105" spans="1:9" ht="15.75" customHeight="1">
      <c r="A3105" s="963">
        <v>101499</v>
      </c>
      <c r="B3105" s="963" t="s">
        <v>6071</v>
      </c>
      <c r="C3105" s="964" t="s">
        <v>141</v>
      </c>
      <c r="D3105" s="965">
        <v>1751.19</v>
      </c>
      <c r="E3105" s="757"/>
      <c r="F3105" s="757"/>
      <c r="G3105" s="757"/>
      <c r="H3105" s="757"/>
      <c r="I3105" s="757"/>
    </row>
    <row r="3106" spans="1:9" ht="15.75" customHeight="1">
      <c r="A3106" s="963">
        <v>101500</v>
      </c>
      <c r="B3106" s="963" t="s">
        <v>6072</v>
      </c>
      <c r="C3106" s="964" t="s">
        <v>141</v>
      </c>
      <c r="D3106" s="965">
        <v>1960.18</v>
      </c>
      <c r="E3106" s="757"/>
      <c r="F3106" s="757"/>
      <c r="G3106" s="757"/>
      <c r="H3106" s="757"/>
      <c r="I3106" s="757"/>
    </row>
    <row r="3107" spans="1:9" ht="15.75" customHeight="1">
      <c r="A3107" s="963">
        <v>101501</v>
      </c>
      <c r="B3107" s="963" t="s">
        <v>6073</v>
      </c>
      <c r="C3107" s="964" t="s">
        <v>141</v>
      </c>
      <c r="D3107" s="965">
        <v>1532.47</v>
      </c>
      <c r="E3107" s="757"/>
      <c r="F3107" s="757"/>
      <c r="G3107" s="757"/>
      <c r="H3107" s="757"/>
      <c r="I3107" s="757"/>
    </row>
    <row r="3108" spans="1:9" ht="15.75" customHeight="1">
      <c r="A3108" s="963">
        <v>101502</v>
      </c>
      <c r="B3108" s="963" t="s">
        <v>6074</v>
      </c>
      <c r="C3108" s="964" t="s">
        <v>141</v>
      </c>
      <c r="D3108" s="965">
        <v>1675.16</v>
      </c>
      <c r="E3108" s="757"/>
      <c r="F3108" s="757"/>
      <c r="G3108" s="757"/>
      <c r="H3108" s="757"/>
      <c r="I3108" s="757"/>
    </row>
    <row r="3109" spans="1:9" ht="15.75" customHeight="1">
      <c r="A3109" s="963">
        <v>101503</v>
      </c>
      <c r="B3109" s="963" t="s">
        <v>6075</v>
      </c>
      <c r="C3109" s="964" t="s">
        <v>141</v>
      </c>
      <c r="D3109" s="965">
        <v>1746.92</v>
      </c>
      <c r="E3109" s="757"/>
      <c r="F3109" s="757"/>
      <c r="G3109" s="757"/>
      <c r="H3109" s="757"/>
      <c r="I3109" s="757"/>
    </row>
    <row r="3110" spans="1:9" ht="15.75" customHeight="1">
      <c r="A3110" s="963">
        <v>101504</v>
      </c>
      <c r="B3110" s="963" t="s">
        <v>6076</v>
      </c>
      <c r="C3110" s="964" t="s">
        <v>141</v>
      </c>
      <c r="D3110" s="965">
        <v>1955.91</v>
      </c>
      <c r="E3110" s="757"/>
      <c r="F3110" s="757"/>
      <c r="G3110" s="757"/>
      <c r="H3110" s="757"/>
      <c r="I3110" s="757"/>
    </row>
    <row r="3111" spans="1:9" ht="15.75" customHeight="1">
      <c r="A3111" s="963">
        <v>101505</v>
      </c>
      <c r="B3111" s="963" t="s">
        <v>6077</v>
      </c>
      <c r="C3111" s="964" t="s">
        <v>141</v>
      </c>
      <c r="D3111" s="965">
        <v>1639.24</v>
      </c>
      <c r="E3111" s="757"/>
      <c r="F3111" s="757"/>
      <c r="G3111" s="757"/>
      <c r="H3111" s="757"/>
      <c r="I3111" s="757"/>
    </row>
    <row r="3112" spans="1:9" ht="15.75" customHeight="1">
      <c r="A3112" s="963">
        <v>101506</v>
      </c>
      <c r="B3112" s="963" t="s">
        <v>6078</v>
      </c>
      <c r="C3112" s="964" t="s">
        <v>141</v>
      </c>
      <c r="D3112" s="965">
        <v>1829.5</v>
      </c>
      <c r="E3112" s="757"/>
      <c r="F3112" s="757"/>
      <c r="G3112" s="757"/>
      <c r="H3112" s="757"/>
      <c r="I3112" s="757"/>
    </row>
    <row r="3113" spans="1:9" ht="15.75" customHeight="1">
      <c r="A3113" s="963">
        <v>101507</v>
      </c>
      <c r="B3113" s="963" t="s">
        <v>6079</v>
      </c>
      <c r="C3113" s="964" t="s">
        <v>141</v>
      </c>
      <c r="D3113" s="966">
        <v>1925.18</v>
      </c>
      <c r="E3113" s="757"/>
      <c r="F3113" s="757"/>
      <c r="G3113" s="757"/>
      <c r="H3113" s="757"/>
      <c r="I3113" s="757"/>
    </row>
    <row r="3114" spans="1:9" ht="15.75" customHeight="1">
      <c r="A3114" s="963">
        <v>101508</v>
      </c>
      <c r="B3114" s="963" t="s">
        <v>6080</v>
      </c>
      <c r="C3114" s="964" t="s">
        <v>141</v>
      </c>
      <c r="D3114" s="965">
        <v>2194.7199999999998</v>
      </c>
      <c r="E3114" s="757"/>
      <c r="F3114" s="757"/>
      <c r="G3114" s="757"/>
      <c r="H3114" s="757"/>
      <c r="I3114" s="757"/>
    </row>
    <row r="3115" spans="1:9" ht="15.75" customHeight="1">
      <c r="A3115" s="963">
        <v>101509</v>
      </c>
      <c r="B3115" s="963" t="s">
        <v>6081</v>
      </c>
      <c r="C3115" s="964" t="s">
        <v>141</v>
      </c>
      <c r="D3115" s="965">
        <v>1683.46</v>
      </c>
      <c r="E3115" s="757"/>
      <c r="F3115" s="757"/>
      <c r="G3115" s="757"/>
      <c r="H3115" s="757"/>
      <c r="I3115" s="757"/>
    </row>
    <row r="3116" spans="1:9" ht="15.75" customHeight="1">
      <c r="A3116" s="963">
        <v>101510</v>
      </c>
      <c r="B3116" s="963" t="s">
        <v>6082</v>
      </c>
      <c r="C3116" s="964" t="s">
        <v>141</v>
      </c>
      <c r="D3116" s="965">
        <v>1873.72</v>
      </c>
      <c r="E3116" s="757"/>
      <c r="F3116" s="757"/>
      <c r="G3116" s="757"/>
      <c r="H3116" s="757"/>
      <c r="I3116" s="757"/>
    </row>
    <row r="3117" spans="1:9" ht="15.75" customHeight="1">
      <c r="A3117" s="963">
        <v>101511</v>
      </c>
      <c r="B3117" s="963" t="s">
        <v>6083</v>
      </c>
      <c r="C3117" s="964" t="s">
        <v>141</v>
      </c>
      <c r="D3117" s="965">
        <v>1969.4</v>
      </c>
      <c r="E3117" s="757"/>
      <c r="F3117" s="757"/>
      <c r="G3117" s="757"/>
      <c r="H3117" s="757"/>
      <c r="I3117" s="757"/>
    </row>
    <row r="3118" spans="1:9" ht="15.75" customHeight="1">
      <c r="A3118" s="963">
        <v>101512</v>
      </c>
      <c r="B3118" s="963" t="s">
        <v>1346</v>
      </c>
      <c r="C3118" s="964" t="s">
        <v>141</v>
      </c>
      <c r="D3118" s="965">
        <v>2238.94</v>
      </c>
      <c r="E3118" s="757"/>
      <c r="F3118" s="757"/>
      <c r="G3118" s="757"/>
      <c r="H3118" s="757"/>
      <c r="I3118" s="757"/>
    </row>
    <row r="3119" spans="1:9" ht="15.75" customHeight="1">
      <c r="A3119" s="963">
        <v>101513</v>
      </c>
      <c r="B3119" s="963" t="s">
        <v>6084</v>
      </c>
      <c r="C3119" s="964" t="s">
        <v>141</v>
      </c>
      <c r="D3119" s="965">
        <v>766.87</v>
      </c>
      <c r="E3119" s="757"/>
      <c r="F3119" s="757"/>
      <c r="G3119" s="757"/>
      <c r="H3119" s="757"/>
      <c r="I3119" s="757"/>
    </row>
    <row r="3120" spans="1:9" ht="15.75" customHeight="1">
      <c r="A3120" s="963">
        <v>101514</v>
      </c>
      <c r="B3120" s="963" t="s">
        <v>6085</v>
      </c>
      <c r="C3120" s="964" t="s">
        <v>141</v>
      </c>
      <c r="D3120" s="965">
        <v>880</v>
      </c>
      <c r="E3120" s="757"/>
      <c r="F3120" s="757"/>
      <c r="G3120" s="757"/>
      <c r="H3120" s="757"/>
      <c r="I3120" s="757"/>
    </row>
    <row r="3121" spans="1:9" ht="15.75" customHeight="1">
      <c r="A3121" s="963">
        <v>101515</v>
      </c>
      <c r="B3121" s="963" t="s">
        <v>6086</v>
      </c>
      <c r="C3121" s="964" t="s">
        <v>141</v>
      </c>
      <c r="D3121" s="965">
        <v>936.89</v>
      </c>
      <c r="E3121" s="757"/>
      <c r="F3121" s="757"/>
      <c r="G3121" s="757"/>
      <c r="H3121" s="757"/>
      <c r="I3121" s="757"/>
    </row>
    <row r="3122" spans="1:9" ht="15.75" customHeight="1">
      <c r="A3122" s="963">
        <v>101516</v>
      </c>
      <c r="B3122" s="963" t="s">
        <v>6087</v>
      </c>
      <c r="C3122" s="964" t="s">
        <v>141</v>
      </c>
      <c r="D3122" s="965">
        <v>1080.9000000000001</v>
      </c>
      <c r="E3122" s="757"/>
      <c r="F3122" s="757"/>
      <c r="G3122" s="757"/>
      <c r="H3122" s="757"/>
      <c r="I3122" s="757"/>
    </row>
    <row r="3123" spans="1:9" ht="15.75" customHeight="1">
      <c r="A3123" s="963">
        <v>101517</v>
      </c>
      <c r="B3123" s="963" t="s">
        <v>6088</v>
      </c>
      <c r="C3123" s="964" t="s">
        <v>141</v>
      </c>
      <c r="D3123" s="965">
        <v>756.26</v>
      </c>
      <c r="E3123" s="757"/>
      <c r="F3123" s="757"/>
      <c r="G3123" s="757"/>
      <c r="H3123" s="757"/>
      <c r="I3123" s="757"/>
    </row>
    <row r="3124" spans="1:9" ht="15.75" customHeight="1">
      <c r="A3124" s="963">
        <v>101518</v>
      </c>
      <c r="B3124" s="963" t="s">
        <v>6089</v>
      </c>
      <c r="C3124" s="964" t="s">
        <v>141</v>
      </c>
      <c r="D3124" s="965">
        <v>869.39</v>
      </c>
      <c r="E3124" s="757"/>
      <c r="F3124" s="757"/>
      <c r="G3124" s="757"/>
      <c r="H3124" s="757"/>
      <c r="I3124" s="757"/>
    </row>
    <row r="3125" spans="1:9" ht="15.75" customHeight="1">
      <c r="A3125" s="963">
        <v>101519</v>
      </c>
      <c r="B3125" s="963" t="s">
        <v>6090</v>
      </c>
      <c r="C3125" s="964" t="s">
        <v>141</v>
      </c>
      <c r="D3125" s="965">
        <v>926.28</v>
      </c>
      <c r="E3125" s="757"/>
      <c r="F3125" s="757"/>
      <c r="G3125" s="757"/>
      <c r="H3125" s="757"/>
      <c r="I3125" s="757"/>
    </row>
    <row r="3126" spans="1:9" ht="15.75" customHeight="1">
      <c r="A3126" s="963">
        <v>101520</v>
      </c>
      <c r="B3126" s="963" t="s">
        <v>6091</v>
      </c>
      <c r="C3126" s="964" t="s">
        <v>141</v>
      </c>
      <c r="D3126" s="965">
        <v>1070.29</v>
      </c>
      <c r="E3126" s="757"/>
      <c r="F3126" s="757"/>
      <c r="G3126" s="757"/>
      <c r="H3126" s="757"/>
      <c r="I3126" s="757"/>
    </row>
    <row r="3127" spans="1:9" ht="15.75" customHeight="1">
      <c r="A3127" s="963">
        <v>101521</v>
      </c>
      <c r="B3127" s="963" t="s">
        <v>6092</v>
      </c>
      <c r="C3127" s="964" t="s">
        <v>141</v>
      </c>
      <c r="D3127" s="965">
        <v>1030.0999999999999</v>
      </c>
      <c r="E3127" s="757"/>
      <c r="F3127" s="757"/>
      <c r="G3127" s="757"/>
      <c r="H3127" s="757"/>
      <c r="I3127" s="757"/>
    </row>
    <row r="3128" spans="1:9" ht="15.75" customHeight="1">
      <c r="A3128" s="963">
        <v>101522</v>
      </c>
      <c r="B3128" s="963" t="s">
        <v>6093</v>
      </c>
      <c r="C3128" s="964" t="s">
        <v>141</v>
      </c>
      <c r="D3128" s="965">
        <v>1199.79</v>
      </c>
      <c r="E3128" s="757"/>
      <c r="F3128" s="757"/>
      <c r="G3128" s="757"/>
      <c r="H3128" s="757"/>
      <c r="I3128" s="757"/>
    </row>
    <row r="3129" spans="1:9" ht="15.75" customHeight="1">
      <c r="A3129" s="963">
        <v>101523</v>
      </c>
      <c r="B3129" s="963" t="s">
        <v>6094</v>
      </c>
      <c r="C3129" s="964" t="s">
        <v>141</v>
      </c>
      <c r="D3129" s="965">
        <v>1285.1199999999999</v>
      </c>
      <c r="E3129" s="757"/>
      <c r="F3129" s="757"/>
      <c r="G3129" s="757"/>
      <c r="H3129" s="757"/>
      <c r="I3129" s="757"/>
    </row>
    <row r="3130" spans="1:9" ht="15.75" customHeight="1">
      <c r="A3130" s="963">
        <v>101524</v>
      </c>
      <c r="B3130" s="963" t="s">
        <v>6095</v>
      </c>
      <c r="C3130" s="964" t="s">
        <v>141</v>
      </c>
      <c r="D3130" s="965">
        <v>1501.14</v>
      </c>
      <c r="E3130" s="757"/>
      <c r="F3130" s="757"/>
      <c r="G3130" s="757"/>
      <c r="H3130" s="757"/>
      <c r="I3130" s="757"/>
    </row>
    <row r="3131" spans="1:9" ht="15.75" customHeight="1">
      <c r="A3131" s="963">
        <v>101525</v>
      </c>
      <c r="B3131" s="963" t="s">
        <v>6096</v>
      </c>
      <c r="C3131" s="964" t="s">
        <v>141</v>
      </c>
      <c r="D3131" s="965">
        <v>1025.83</v>
      </c>
      <c r="E3131" s="757"/>
      <c r="F3131" s="757"/>
      <c r="G3131" s="757"/>
      <c r="H3131" s="757"/>
      <c r="I3131" s="757"/>
    </row>
    <row r="3132" spans="1:9" ht="15.75" customHeight="1">
      <c r="A3132" s="963">
        <v>101526</v>
      </c>
      <c r="B3132" s="963" t="s">
        <v>6097</v>
      </c>
      <c r="C3132" s="964" t="s">
        <v>141</v>
      </c>
      <c r="D3132" s="965">
        <v>1195.52</v>
      </c>
      <c r="E3132" s="757"/>
      <c r="F3132" s="757"/>
      <c r="G3132" s="757"/>
      <c r="H3132" s="757"/>
      <c r="I3132" s="757"/>
    </row>
    <row r="3133" spans="1:9" ht="15.75" customHeight="1">
      <c r="A3133" s="963">
        <v>101527</v>
      </c>
      <c r="B3133" s="963" t="s">
        <v>6098</v>
      </c>
      <c r="C3133" s="964" t="s">
        <v>141</v>
      </c>
      <c r="D3133" s="965">
        <v>1280.8499999999999</v>
      </c>
      <c r="E3133" s="757"/>
      <c r="F3133" s="757"/>
      <c r="G3133" s="757"/>
      <c r="H3133" s="757"/>
      <c r="I3133" s="757"/>
    </row>
    <row r="3134" spans="1:9" ht="15.75" customHeight="1">
      <c r="A3134" s="963">
        <v>101528</v>
      </c>
      <c r="B3134" s="963" t="s">
        <v>6099</v>
      </c>
      <c r="C3134" s="964" t="s">
        <v>141</v>
      </c>
      <c r="D3134" s="965">
        <v>1496.87</v>
      </c>
      <c r="E3134" s="757"/>
      <c r="F3134" s="757"/>
      <c r="G3134" s="757"/>
      <c r="H3134" s="757"/>
      <c r="I3134" s="757"/>
    </row>
    <row r="3135" spans="1:9" ht="15.75" customHeight="1">
      <c r="A3135" s="963">
        <v>101529</v>
      </c>
      <c r="B3135" s="963" t="s">
        <v>6100</v>
      </c>
      <c r="C3135" s="964" t="s">
        <v>141</v>
      </c>
      <c r="D3135" s="965">
        <v>1148.23</v>
      </c>
      <c r="E3135" s="757"/>
      <c r="F3135" s="757"/>
      <c r="G3135" s="757"/>
      <c r="H3135" s="757"/>
      <c r="I3135" s="757"/>
    </row>
    <row r="3136" spans="1:9" ht="15.75" customHeight="1">
      <c r="A3136" s="963">
        <v>101530</v>
      </c>
      <c r="B3136" s="963" t="s">
        <v>6101</v>
      </c>
      <c r="C3136" s="964" t="s">
        <v>141</v>
      </c>
      <c r="D3136" s="965">
        <v>1374.48</v>
      </c>
      <c r="E3136" s="757"/>
      <c r="F3136" s="757"/>
      <c r="G3136" s="757"/>
      <c r="H3136" s="757"/>
      <c r="I3136" s="757"/>
    </row>
    <row r="3137" spans="1:9" ht="15.75" customHeight="1">
      <c r="A3137" s="963">
        <v>101531</v>
      </c>
      <c r="B3137" s="963" t="s">
        <v>6102</v>
      </c>
      <c r="C3137" s="964" t="s">
        <v>141</v>
      </c>
      <c r="D3137" s="965">
        <v>1488.26</v>
      </c>
      <c r="E3137" s="757"/>
      <c r="F3137" s="757"/>
      <c r="G3137" s="757"/>
      <c r="H3137" s="757"/>
      <c r="I3137" s="757"/>
    </row>
    <row r="3138" spans="1:9" ht="15.75" customHeight="1">
      <c r="A3138" s="963">
        <v>101532</v>
      </c>
      <c r="B3138" s="963" t="s">
        <v>6103</v>
      </c>
      <c r="C3138" s="964" t="s">
        <v>141</v>
      </c>
      <c r="D3138" s="965">
        <v>1776.28</v>
      </c>
      <c r="E3138" s="757"/>
      <c r="F3138" s="757"/>
      <c r="G3138" s="757"/>
      <c r="H3138" s="757"/>
      <c r="I3138" s="757"/>
    </row>
    <row r="3139" spans="1:9" ht="15.75" customHeight="1">
      <c r="A3139" s="963">
        <v>101533</v>
      </c>
      <c r="B3139" s="963" t="s">
        <v>6104</v>
      </c>
      <c r="C3139" s="964" t="s">
        <v>141</v>
      </c>
      <c r="D3139" s="965">
        <v>1192.45</v>
      </c>
      <c r="E3139" s="757"/>
      <c r="F3139" s="757"/>
      <c r="G3139" s="757"/>
      <c r="H3139" s="757"/>
      <c r="I3139" s="757"/>
    </row>
    <row r="3140" spans="1:9" ht="15.75" customHeight="1">
      <c r="A3140" s="963">
        <v>101534</v>
      </c>
      <c r="B3140" s="963" t="s">
        <v>6105</v>
      </c>
      <c r="C3140" s="964" t="s">
        <v>141</v>
      </c>
      <c r="D3140" s="965">
        <v>1418.7</v>
      </c>
      <c r="E3140" s="757"/>
      <c r="F3140" s="757"/>
      <c r="G3140" s="757"/>
      <c r="H3140" s="757"/>
      <c r="I3140" s="757"/>
    </row>
    <row r="3141" spans="1:9" ht="15.75" customHeight="1">
      <c r="A3141" s="963">
        <v>101535</v>
      </c>
      <c r="B3141" s="963" t="s">
        <v>6106</v>
      </c>
      <c r="C3141" s="964" t="s">
        <v>141</v>
      </c>
      <c r="D3141" s="965">
        <v>1532.48</v>
      </c>
      <c r="E3141" s="757"/>
      <c r="F3141" s="757"/>
      <c r="G3141" s="757"/>
      <c r="H3141" s="757"/>
      <c r="I3141" s="757"/>
    </row>
    <row r="3142" spans="1:9" ht="15.75" customHeight="1">
      <c r="A3142" s="963">
        <v>101536</v>
      </c>
      <c r="B3142" s="963" t="s">
        <v>6107</v>
      </c>
      <c r="C3142" s="964" t="s">
        <v>141</v>
      </c>
      <c r="D3142" s="965">
        <v>1820.5</v>
      </c>
      <c r="E3142" s="757"/>
      <c r="F3142" s="757"/>
      <c r="G3142" s="757"/>
      <c r="H3142" s="757"/>
      <c r="I3142" s="757"/>
    </row>
    <row r="3143" spans="1:9" ht="15.75" customHeight="1">
      <c r="A3143" s="963">
        <v>101537</v>
      </c>
      <c r="B3143" s="963" t="s">
        <v>6108</v>
      </c>
      <c r="C3143" s="964" t="s">
        <v>141</v>
      </c>
      <c r="D3143" s="965">
        <v>107.56</v>
      </c>
      <c r="E3143" s="757"/>
      <c r="F3143" s="757"/>
      <c r="G3143" s="757"/>
      <c r="H3143" s="757"/>
      <c r="I3143" s="757"/>
    </row>
    <row r="3144" spans="1:9" ht="15.75" customHeight="1">
      <c r="A3144" s="963">
        <v>101538</v>
      </c>
      <c r="B3144" s="963" t="s">
        <v>6109</v>
      </c>
      <c r="C3144" s="964" t="s">
        <v>141</v>
      </c>
      <c r="D3144" s="965">
        <v>48.94</v>
      </c>
      <c r="E3144" s="757"/>
      <c r="F3144" s="757"/>
      <c r="G3144" s="757"/>
      <c r="H3144" s="757"/>
      <c r="I3144" s="757"/>
    </row>
    <row r="3145" spans="1:9" ht="15.75" customHeight="1">
      <c r="A3145" s="963">
        <v>101539</v>
      </c>
      <c r="B3145" s="963" t="s">
        <v>6110</v>
      </c>
      <c r="C3145" s="964" t="s">
        <v>141</v>
      </c>
      <c r="D3145" s="965">
        <v>78.709999999999994</v>
      </c>
      <c r="E3145" s="757"/>
      <c r="F3145" s="757"/>
      <c r="G3145" s="757"/>
      <c r="H3145" s="757"/>
      <c r="I3145" s="757"/>
    </row>
    <row r="3146" spans="1:9" ht="15.75" customHeight="1">
      <c r="A3146" s="963">
        <v>101540</v>
      </c>
      <c r="B3146" s="963" t="s">
        <v>6111</v>
      </c>
      <c r="C3146" s="964" t="s">
        <v>141</v>
      </c>
      <c r="D3146" s="966">
        <v>135.12</v>
      </c>
      <c r="E3146" s="757"/>
      <c r="F3146" s="757"/>
      <c r="G3146" s="757"/>
      <c r="H3146" s="757"/>
      <c r="I3146" s="757"/>
    </row>
    <row r="3147" spans="1:9" ht="15.75" customHeight="1">
      <c r="A3147" s="963">
        <v>101541</v>
      </c>
      <c r="B3147" s="963" t="s">
        <v>6112</v>
      </c>
      <c r="C3147" s="964" t="s">
        <v>141</v>
      </c>
      <c r="D3147" s="965">
        <v>175.66</v>
      </c>
      <c r="E3147" s="757"/>
      <c r="F3147" s="757"/>
      <c r="G3147" s="757"/>
      <c r="H3147" s="757"/>
      <c r="I3147" s="757"/>
    </row>
    <row r="3148" spans="1:9" ht="15.75" customHeight="1">
      <c r="A3148" s="963">
        <v>101542</v>
      </c>
      <c r="B3148" s="963" t="s">
        <v>6113</v>
      </c>
      <c r="C3148" s="964" t="s">
        <v>141</v>
      </c>
      <c r="D3148" s="965">
        <v>36.39</v>
      </c>
      <c r="E3148" s="757"/>
      <c r="F3148" s="757"/>
      <c r="G3148" s="757"/>
      <c r="H3148" s="757"/>
      <c r="I3148" s="757"/>
    </row>
    <row r="3149" spans="1:9" ht="15.75" customHeight="1">
      <c r="A3149" s="963">
        <v>101543</v>
      </c>
      <c r="B3149" s="963" t="s">
        <v>6114</v>
      </c>
      <c r="C3149" s="964" t="s">
        <v>141</v>
      </c>
      <c r="D3149" s="966">
        <v>63.5</v>
      </c>
      <c r="E3149" s="757"/>
      <c r="F3149" s="757"/>
      <c r="G3149" s="757"/>
      <c r="H3149" s="757"/>
      <c r="I3149" s="757"/>
    </row>
    <row r="3150" spans="1:9" ht="15.75" customHeight="1">
      <c r="A3150" s="963">
        <v>101544</v>
      </c>
      <c r="B3150" s="963" t="s">
        <v>6115</v>
      </c>
      <c r="C3150" s="964" t="s">
        <v>141</v>
      </c>
      <c r="D3150" s="965">
        <v>102.65</v>
      </c>
      <c r="E3150" s="757"/>
      <c r="F3150" s="757"/>
      <c r="G3150" s="757"/>
      <c r="H3150" s="757"/>
      <c r="I3150" s="757"/>
    </row>
    <row r="3151" spans="1:9" ht="15.75" customHeight="1">
      <c r="A3151" s="963">
        <v>101545</v>
      </c>
      <c r="B3151" s="963" t="s">
        <v>6116</v>
      </c>
      <c r="C3151" s="964" t="s">
        <v>141</v>
      </c>
      <c r="D3151" s="965">
        <v>150.84</v>
      </c>
      <c r="E3151" s="757"/>
      <c r="F3151" s="757"/>
      <c r="G3151" s="757"/>
      <c r="H3151" s="757"/>
      <c r="I3151" s="757"/>
    </row>
    <row r="3152" spans="1:9" ht="15.75" customHeight="1">
      <c r="A3152" s="963">
        <v>101546</v>
      </c>
      <c r="B3152" s="963" t="s">
        <v>6117</v>
      </c>
      <c r="C3152" s="964" t="s">
        <v>141</v>
      </c>
      <c r="D3152" s="966">
        <v>18.809999999999999</v>
      </c>
      <c r="E3152" s="757"/>
      <c r="F3152" s="757"/>
      <c r="G3152" s="757"/>
      <c r="H3152" s="757"/>
      <c r="I3152" s="757"/>
    </row>
    <row r="3153" spans="1:9" ht="15.75" customHeight="1">
      <c r="A3153" s="963">
        <v>101547</v>
      </c>
      <c r="B3153" s="963" t="s">
        <v>6118</v>
      </c>
      <c r="C3153" s="964" t="s">
        <v>141</v>
      </c>
      <c r="D3153" s="965">
        <v>58.48</v>
      </c>
      <c r="E3153" s="757"/>
      <c r="F3153" s="757"/>
      <c r="G3153" s="757"/>
      <c r="H3153" s="757"/>
      <c r="I3153" s="757"/>
    </row>
    <row r="3154" spans="1:9" ht="15.75" customHeight="1">
      <c r="A3154" s="963">
        <v>101548</v>
      </c>
      <c r="B3154" s="963" t="s">
        <v>6119</v>
      </c>
      <c r="C3154" s="964" t="s">
        <v>141</v>
      </c>
      <c r="D3154" s="965">
        <v>4.82</v>
      </c>
      <c r="E3154" s="757"/>
      <c r="F3154" s="757"/>
      <c r="G3154" s="757"/>
      <c r="H3154" s="757"/>
      <c r="I3154" s="757"/>
    </row>
    <row r="3155" spans="1:9" ht="15.75" customHeight="1">
      <c r="A3155" s="963">
        <v>101549</v>
      </c>
      <c r="B3155" s="963" t="s">
        <v>6120</v>
      </c>
      <c r="C3155" s="964" t="s">
        <v>141</v>
      </c>
      <c r="D3155" s="965">
        <v>14.62</v>
      </c>
      <c r="E3155" s="757"/>
      <c r="F3155" s="757"/>
      <c r="G3155" s="757"/>
      <c r="H3155" s="757"/>
      <c r="I3155" s="757"/>
    </row>
    <row r="3156" spans="1:9" ht="15.75" customHeight="1">
      <c r="A3156" s="963">
        <v>101553</v>
      </c>
      <c r="B3156" s="963" t="s">
        <v>6121</v>
      </c>
      <c r="C3156" s="964" t="s">
        <v>141</v>
      </c>
      <c r="D3156" s="966">
        <v>17.059999999999999</v>
      </c>
      <c r="E3156" s="757"/>
      <c r="F3156" s="757"/>
      <c r="G3156" s="757"/>
      <c r="H3156" s="757"/>
      <c r="I3156" s="757"/>
    </row>
    <row r="3157" spans="1:9" ht="15.75" customHeight="1">
      <c r="A3157" s="963">
        <v>101554</v>
      </c>
      <c r="B3157" s="963" t="s">
        <v>6122</v>
      </c>
      <c r="C3157" s="964" t="s">
        <v>141</v>
      </c>
      <c r="D3157" s="965">
        <v>11.63</v>
      </c>
      <c r="E3157" s="757"/>
      <c r="F3157" s="757"/>
      <c r="G3157" s="757"/>
      <c r="H3157" s="757"/>
      <c r="I3157" s="757"/>
    </row>
    <row r="3158" spans="1:9" ht="15.75" customHeight="1">
      <c r="A3158" s="963">
        <v>101555</v>
      </c>
      <c r="B3158" s="963" t="s">
        <v>6123</v>
      </c>
      <c r="C3158" s="964" t="s">
        <v>141</v>
      </c>
      <c r="D3158" s="965">
        <v>6.67</v>
      </c>
      <c r="E3158" s="757"/>
      <c r="F3158" s="757"/>
      <c r="G3158" s="757"/>
      <c r="H3158" s="757"/>
      <c r="I3158" s="757"/>
    </row>
    <row r="3159" spans="1:9" ht="15.75" customHeight="1">
      <c r="A3159" s="963">
        <v>101556</v>
      </c>
      <c r="B3159" s="963" t="s">
        <v>6124</v>
      </c>
      <c r="C3159" s="964" t="s">
        <v>141</v>
      </c>
      <c r="D3159" s="966">
        <v>5.88</v>
      </c>
      <c r="E3159" s="757"/>
      <c r="F3159" s="757"/>
      <c r="G3159" s="757"/>
      <c r="H3159" s="757"/>
      <c r="I3159" s="757"/>
    </row>
    <row r="3160" spans="1:9" ht="15.75" customHeight="1">
      <c r="A3160" s="963">
        <v>101560</v>
      </c>
      <c r="B3160" s="963" t="s">
        <v>6125</v>
      </c>
      <c r="C3160" s="964" t="s">
        <v>164</v>
      </c>
      <c r="D3160" s="965">
        <v>10.66</v>
      </c>
      <c r="E3160" s="757"/>
      <c r="F3160" s="757"/>
      <c r="G3160" s="757"/>
      <c r="H3160" s="757"/>
      <c r="I3160" s="757"/>
    </row>
    <row r="3161" spans="1:9" ht="15.75" customHeight="1">
      <c r="A3161" s="963">
        <v>101561</v>
      </c>
      <c r="B3161" s="963" t="s">
        <v>6126</v>
      </c>
      <c r="C3161" s="964" t="s">
        <v>164</v>
      </c>
      <c r="D3161" s="966">
        <v>16.97</v>
      </c>
      <c r="E3161" s="757"/>
      <c r="F3161" s="757"/>
      <c r="G3161" s="757"/>
      <c r="H3161" s="757"/>
      <c r="I3161" s="757"/>
    </row>
    <row r="3162" spans="1:9" ht="15.75" customHeight="1">
      <c r="A3162" s="963">
        <v>101562</v>
      </c>
      <c r="B3162" s="963" t="s">
        <v>6127</v>
      </c>
      <c r="C3162" s="964" t="s">
        <v>164</v>
      </c>
      <c r="D3162" s="965">
        <v>26.28</v>
      </c>
      <c r="E3162" s="757"/>
      <c r="F3162" s="757"/>
      <c r="G3162" s="757"/>
      <c r="H3162" s="757"/>
      <c r="I3162" s="757"/>
    </row>
    <row r="3163" spans="1:9" ht="15.75" customHeight="1">
      <c r="A3163" s="963">
        <v>101563</v>
      </c>
      <c r="B3163" s="963" t="s">
        <v>6128</v>
      </c>
      <c r="C3163" s="964" t="s">
        <v>164</v>
      </c>
      <c r="D3163" s="966">
        <v>37.119999999999997</v>
      </c>
      <c r="E3163" s="757"/>
      <c r="F3163" s="757"/>
      <c r="G3163" s="757"/>
      <c r="H3163" s="757"/>
      <c r="I3163" s="757"/>
    </row>
    <row r="3164" spans="1:9" ht="15.75" customHeight="1">
      <c r="A3164" s="963">
        <v>101564</v>
      </c>
      <c r="B3164" s="963" t="s">
        <v>6129</v>
      </c>
      <c r="C3164" s="964" t="s">
        <v>164</v>
      </c>
      <c r="D3164" s="966">
        <v>54.87</v>
      </c>
      <c r="E3164" s="757"/>
      <c r="F3164" s="757"/>
      <c r="G3164" s="757"/>
      <c r="H3164" s="757"/>
      <c r="I3164" s="757"/>
    </row>
    <row r="3165" spans="1:9" ht="15.75" customHeight="1">
      <c r="A3165" s="963">
        <v>101565</v>
      </c>
      <c r="B3165" s="963" t="s">
        <v>6130</v>
      </c>
      <c r="C3165" s="964" t="s">
        <v>164</v>
      </c>
      <c r="D3165" s="966">
        <v>76.75</v>
      </c>
      <c r="E3165" s="757"/>
      <c r="F3165" s="757"/>
      <c r="G3165" s="757"/>
      <c r="H3165" s="757"/>
      <c r="I3165" s="757"/>
    </row>
    <row r="3166" spans="1:9" ht="15.75" customHeight="1">
      <c r="A3166" s="963">
        <v>101567</v>
      </c>
      <c r="B3166" s="963" t="s">
        <v>6131</v>
      </c>
      <c r="C3166" s="964" t="s">
        <v>164</v>
      </c>
      <c r="D3166" s="966">
        <v>99.63</v>
      </c>
      <c r="E3166" s="757"/>
      <c r="F3166" s="757"/>
      <c r="G3166" s="757"/>
      <c r="H3166" s="757"/>
      <c r="I3166" s="757"/>
    </row>
    <row r="3167" spans="1:9" ht="15.75" customHeight="1">
      <c r="A3167" s="963">
        <v>101568</v>
      </c>
      <c r="B3167" s="963" t="s">
        <v>6132</v>
      </c>
      <c r="C3167" s="964" t="s">
        <v>164</v>
      </c>
      <c r="D3167" s="965">
        <v>130.28</v>
      </c>
      <c r="E3167" s="757"/>
      <c r="F3167" s="757"/>
      <c r="G3167" s="757"/>
      <c r="H3167" s="757"/>
      <c r="I3167" s="757"/>
    </row>
    <row r="3168" spans="1:9" ht="15.75" customHeight="1">
      <c r="A3168" s="963">
        <v>101626</v>
      </c>
      <c r="B3168" s="963" t="s">
        <v>6133</v>
      </c>
      <c r="C3168" s="964" t="s">
        <v>141</v>
      </c>
      <c r="D3168" s="965">
        <v>178.09</v>
      </c>
      <c r="E3168" s="757"/>
      <c r="F3168" s="757"/>
      <c r="G3168" s="757"/>
      <c r="H3168" s="757"/>
      <c r="I3168" s="757"/>
    </row>
    <row r="3169" spans="1:9" ht="15.75" customHeight="1">
      <c r="A3169" s="963">
        <v>101627</v>
      </c>
      <c r="B3169" s="963" t="s">
        <v>6134</v>
      </c>
      <c r="C3169" s="964" t="s">
        <v>141</v>
      </c>
      <c r="D3169" s="965">
        <v>278.75</v>
      </c>
      <c r="E3169" s="757"/>
      <c r="F3169" s="757"/>
      <c r="G3169" s="757"/>
      <c r="H3169" s="757"/>
      <c r="I3169" s="757"/>
    </row>
    <row r="3170" spans="1:9" ht="15.75" customHeight="1">
      <c r="A3170" s="963">
        <v>101628</v>
      </c>
      <c r="B3170" s="963" t="s">
        <v>6135</v>
      </c>
      <c r="C3170" s="964" t="s">
        <v>141</v>
      </c>
      <c r="D3170" s="965">
        <v>131.52000000000001</v>
      </c>
      <c r="E3170" s="757"/>
      <c r="F3170" s="757"/>
      <c r="G3170" s="757"/>
      <c r="H3170" s="757"/>
      <c r="I3170" s="757"/>
    </row>
    <row r="3171" spans="1:9" ht="15.75" customHeight="1">
      <c r="A3171" s="963">
        <v>101629</v>
      </c>
      <c r="B3171" s="963" t="s">
        <v>6136</v>
      </c>
      <c r="C3171" s="964" t="s">
        <v>141</v>
      </c>
      <c r="D3171" s="965">
        <v>155.5</v>
      </c>
      <c r="E3171" s="757"/>
      <c r="F3171" s="757"/>
      <c r="G3171" s="757"/>
      <c r="H3171" s="757"/>
      <c r="I3171" s="757"/>
    </row>
    <row r="3172" spans="1:9" ht="15.75" customHeight="1">
      <c r="A3172" s="963">
        <v>101630</v>
      </c>
      <c r="B3172" s="963" t="s">
        <v>6137</v>
      </c>
      <c r="C3172" s="964" t="s">
        <v>141</v>
      </c>
      <c r="D3172" s="965">
        <v>70.92</v>
      </c>
      <c r="E3172" s="757"/>
      <c r="F3172" s="757"/>
      <c r="G3172" s="757"/>
      <c r="H3172" s="757"/>
      <c r="I3172" s="757"/>
    </row>
    <row r="3173" spans="1:9" ht="15.75" customHeight="1">
      <c r="A3173" s="963">
        <v>101631</v>
      </c>
      <c r="B3173" s="963" t="s">
        <v>6138</v>
      </c>
      <c r="C3173" s="964" t="s">
        <v>141</v>
      </c>
      <c r="D3173" s="966">
        <v>28.98</v>
      </c>
      <c r="E3173" s="757"/>
      <c r="F3173" s="757"/>
      <c r="G3173" s="757"/>
      <c r="H3173" s="757"/>
      <c r="I3173" s="757"/>
    </row>
    <row r="3174" spans="1:9" ht="15.75" customHeight="1">
      <c r="A3174" s="963">
        <v>101632</v>
      </c>
      <c r="B3174" s="963" t="s">
        <v>6139</v>
      </c>
      <c r="C3174" s="964" t="s">
        <v>141</v>
      </c>
      <c r="D3174" s="966">
        <v>40.03</v>
      </c>
      <c r="E3174" s="757"/>
      <c r="F3174" s="757"/>
      <c r="G3174" s="757"/>
      <c r="H3174" s="757"/>
      <c r="I3174" s="757"/>
    </row>
    <row r="3175" spans="1:9" ht="15.75" customHeight="1">
      <c r="A3175" s="963">
        <v>101633</v>
      </c>
      <c r="B3175" s="963" t="s">
        <v>6140</v>
      </c>
      <c r="C3175" s="964" t="s">
        <v>141</v>
      </c>
      <c r="D3175" s="966">
        <v>101.72</v>
      </c>
      <c r="E3175" s="757"/>
      <c r="F3175" s="757"/>
      <c r="G3175" s="757"/>
      <c r="H3175" s="757"/>
      <c r="I3175" s="757"/>
    </row>
    <row r="3176" spans="1:9" ht="15.75" customHeight="1">
      <c r="A3176" s="963">
        <v>101636</v>
      </c>
      <c r="B3176" s="963" t="s">
        <v>6141</v>
      </c>
      <c r="C3176" s="964" t="s">
        <v>141</v>
      </c>
      <c r="D3176" s="966">
        <v>142.13999999999999</v>
      </c>
      <c r="E3176" s="757"/>
      <c r="F3176" s="757"/>
      <c r="G3176" s="757"/>
      <c r="H3176" s="757"/>
      <c r="I3176" s="757"/>
    </row>
    <row r="3177" spans="1:9" ht="15.75" customHeight="1">
      <c r="A3177" s="963">
        <v>101637</v>
      </c>
      <c r="B3177" s="963" t="s">
        <v>6142</v>
      </c>
      <c r="C3177" s="964" t="s">
        <v>141</v>
      </c>
      <c r="D3177" s="966">
        <v>136.56</v>
      </c>
      <c r="E3177" s="757"/>
      <c r="F3177" s="757"/>
      <c r="G3177" s="757"/>
      <c r="H3177" s="757"/>
      <c r="I3177" s="757"/>
    </row>
    <row r="3178" spans="1:9" ht="15.75" customHeight="1">
      <c r="A3178" s="963">
        <v>101640</v>
      </c>
      <c r="B3178" s="963" t="s">
        <v>6143</v>
      </c>
      <c r="C3178" s="964" t="s">
        <v>141</v>
      </c>
      <c r="D3178" s="966">
        <v>100</v>
      </c>
      <c r="E3178" s="757"/>
      <c r="F3178" s="757"/>
      <c r="G3178" s="757"/>
      <c r="H3178" s="757"/>
      <c r="I3178" s="757"/>
    </row>
    <row r="3179" spans="1:9" ht="15.75" customHeight="1">
      <c r="A3179" s="963">
        <v>101641</v>
      </c>
      <c r="B3179" s="963" t="s">
        <v>6144</v>
      </c>
      <c r="C3179" s="964" t="s">
        <v>141</v>
      </c>
      <c r="D3179" s="966">
        <v>51.57</v>
      </c>
      <c r="E3179" s="757"/>
      <c r="F3179" s="757"/>
      <c r="G3179" s="757"/>
      <c r="H3179" s="757"/>
      <c r="I3179" s="757"/>
    </row>
    <row r="3180" spans="1:9" ht="15.75" customHeight="1">
      <c r="A3180" s="963">
        <v>101642</v>
      </c>
      <c r="B3180" s="963" t="s">
        <v>6145</v>
      </c>
      <c r="C3180" s="964" t="s">
        <v>141</v>
      </c>
      <c r="D3180" s="965">
        <v>25.63</v>
      </c>
      <c r="E3180" s="757"/>
      <c r="F3180" s="757"/>
      <c r="G3180" s="757"/>
      <c r="H3180" s="757"/>
      <c r="I3180" s="757"/>
    </row>
    <row r="3181" spans="1:9" ht="15.75" customHeight="1">
      <c r="A3181" s="963">
        <v>101643</v>
      </c>
      <c r="B3181" s="963" t="s">
        <v>6146</v>
      </c>
      <c r="C3181" s="964" t="s">
        <v>141</v>
      </c>
      <c r="D3181" s="965">
        <v>44.95</v>
      </c>
      <c r="E3181" s="757"/>
      <c r="F3181" s="757"/>
      <c r="G3181" s="757"/>
      <c r="H3181" s="757"/>
      <c r="I3181" s="757"/>
    </row>
    <row r="3182" spans="1:9" ht="15.75" customHeight="1">
      <c r="A3182" s="963">
        <v>101644</v>
      </c>
      <c r="B3182" s="963" t="s">
        <v>6147</v>
      </c>
      <c r="C3182" s="964" t="s">
        <v>141</v>
      </c>
      <c r="D3182" s="965">
        <v>61</v>
      </c>
      <c r="E3182" s="757"/>
      <c r="F3182" s="757"/>
      <c r="G3182" s="757"/>
      <c r="H3182" s="757"/>
      <c r="I3182" s="757"/>
    </row>
    <row r="3183" spans="1:9" ht="15.75" customHeight="1">
      <c r="A3183" s="963">
        <v>101645</v>
      </c>
      <c r="B3183" s="963" t="s">
        <v>6148</v>
      </c>
      <c r="C3183" s="964" t="s">
        <v>141</v>
      </c>
      <c r="D3183" s="965">
        <v>28.63</v>
      </c>
      <c r="E3183" s="757"/>
      <c r="F3183" s="757"/>
      <c r="G3183" s="757"/>
      <c r="H3183" s="757"/>
      <c r="I3183" s="757"/>
    </row>
    <row r="3184" spans="1:9" ht="15.75" customHeight="1">
      <c r="A3184" s="963">
        <v>101646</v>
      </c>
      <c r="B3184" s="963" t="s">
        <v>6149</v>
      </c>
      <c r="C3184" s="964" t="s">
        <v>141</v>
      </c>
      <c r="D3184" s="965">
        <v>38.17</v>
      </c>
      <c r="E3184" s="757"/>
      <c r="F3184" s="757"/>
      <c r="G3184" s="757"/>
      <c r="H3184" s="757"/>
      <c r="I3184" s="757"/>
    </row>
    <row r="3185" spans="1:9" ht="15.75" customHeight="1">
      <c r="A3185" s="963">
        <v>101647</v>
      </c>
      <c r="B3185" s="963" t="s">
        <v>6150</v>
      </c>
      <c r="C3185" s="964" t="s">
        <v>141</v>
      </c>
      <c r="D3185" s="965">
        <v>70.5</v>
      </c>
      <c r="E3185" s="757"/>
      <c r="F3185" s="757"/>
      <c r="G3185" s="757"/>
      <c r="H3185" s="757"/>
      <c r="I3185" s="757"/>
    </row>
    <row r="3186" spans="1:9" ht="15.75" customHeight="1">
      <c r="A3186" s="963">
        <v>101648</v>
      </c>
      <c r="B3186" s="963" t="s">
        <v>6151</v>
      </c>
      <c r="C3186" s="964" t="s">
        <v>141</v>
      </c>
      <c r="D3186" s="965">
        <v>54.42</v>
      </c>
      <c r="E3186" s="757"/>
      <c r="F3186" s="757"/>
      <c r="G3186" s="757"/>
      <c r="H3186" s="757"/>
      <c r="I3186" s="757"/>
    </row>
    <row r="3187" spans="1:9" ht="15.75" customHeight="1">
      <c r="A3187" s="963">
        <v>101649</v>
      </c>
      <c r="B3187" s="963" t="s">
        <v>6152</v>
      </c>
      <c r="C3187" s="964" t="s">
        <v>141</v>
      </c>
      <c r="D3187" s="965">
        <v>62.78</v>
      </c>
      <c r="E3187" s="757"/>
      <c r="F3187" s="757"/>
      <c r="G3187" s="757"/>
      <c r="H3187" s="757"/>
      <c r="I3187" s="757"/>
    </row>
    <row r="3188" spans="1:9" ht="15.75" customHeight="1">
      <c r="A3188" s="963">
        <v>101650</v>
      </c>
      <c r="B3188" s="963" t="s">
        <v>6153</v>
      </c>
      <c r="C3188" s="964" t="s">
        <v>141</v>
      </c>
      <c r="D3188" s="965">
        <v>73.040000000000006</v>
      </c>
      <c r="E3188" s="757"/>
      <c r="F3188" s="757"/>
      <c r="G3188" s="757"/>
      <c r="H3188" s="757"/>
      <c r="I3188" s="757"/>
    </row>
    <row r="3189" spans="1:9" ht="15.75" customHeight="1">
      <c r="A3189" s="963">
        <v>101651</v>
      </c>
      <c r="B3189" s="963" t="s">
        <v>6154</v>
      </c>
      <c r="C3189" s="964" t="s">
        <v>141</v>
      </c>
      <c r="D3189" s="965">
        <v>63.16</v>
      </c>
      <c r="E3189" s="757"/>
      <c r="F3189" s="757"/>
      <c r="G3189" s="757"/>
      <c r="H3189" s="757"/>
      <c r="I3189" s="757"/>
    </row>
    <row r="3190" spans="1:9" ht="15.75" customHeight="1">
      <c r="A3190" s="963">
        <v>101652</v>
      </c>
      <c r="B3190" s="963" t="s">
        <v>6155</v>
      </c>
      <c r="C3190" s="964" t="s">
        <v>141</v>
      </c>
      <c r="D3190" s="965">
        <v>522.80999999999995</v>
      </c>
      <c r="E3190" s="757"/>
      <c r="F3190" s="757"/>
      <c r="G3190" s="757"/>
      <c r="H3190" s="757"/>
      <c r="I3190" s="757"/>
    </row>
    <row r="3191" spans="1:9" ht="15.75" customHeight="1">
      <c r="A3191" s="963">
        <v>101653</v>
      </c>
      <c r="B3191" s="963" t="s">
        <v>6156</v>
      </c>
      <c r="C3191" s="964" t="s">
        <v>141</v>
      </c>
      <c r="D3191" s="965">
        <v>263.63</v>
      </c>
      <c r="E3191" s="757"/>
      <c r="F3191" s="757"/>
      <c r="G3191" s="757"/>
      <c r="H3191" s="757"/>
      <c r="I3191" s="757"/>
    </row>
    <row r="3192" spans="1:9" ht="15.75" customHeight="1">
      <c r="A3192" s="963">
        <v>101654</v>
      </c>
      <c r="B3192" s="963" t="s">
        <v>6157</v>
      </c>
      <c r="C3192" s="964" t="s">
        <v>141</v>
      </c>
      <c r="D3192" s="965">
        <v>253.81</v>
      </c>
      <c r="E3192" s="757"/>
      <c r="F3192" s="757"/>
      <c r="G3192" s="757"/>
      <c r="H3192" s="757"/>
      <c r="I3192" s="757"/>
    </row>
    <row r="3193" spans="1:9" ht="15.75" customHeight="1">
      <c r="A3193" s="963">
        <v>101655</v>
      </c>
      <c r="B3193" s="963" t="s">
        <v>6158</v>
      </c>
      <c r="C3193" s="964" t="s">
        <v>141</v>
      </c>
      <c r="D3193" s="965">
        <v>409.56</v>
      </c>
      <c r="E3193" s="757"/>
      <c r="F3193" s="757"/>
      <c r="G3193" s="757"/>
      <c r="H3193" s="757"/>
      <c r="I3193" s="757"/>
    </row>
    <row r="3194" spans="1:9" ht="15.75" customHeight="1">
      <c r="A3194" s="963">
        <v>101656</v>
      </c>
      <c r="B3194" s="963" t="s">
        <v>6159</v>
      </c>
      <c r="C3194" s="964" t="s">
        <v>141</v>
      </c>
      <c r="D3194" s="965">
        <v>445.92</v>
      </c>
      <c r="E3194" s="757"/>
      <c r="F3194" s="757"/>
      <c r="G3194" s="757"/>
      <c r="H3194" s="757"/>
      <c r="I3194" s="757"/>
    </row>
    <row r="3195" spans="1:9" ht="15.75" customHeight="1">
      <c r="A3195" s="963">
        <v>101657</v>
      </c>
      <c r="B3195" s="963" t="s">
        <v>6160</v>
      </c>
      <c r="C3195" s="964" t="s">
        <v>141</v>
      </c>
      <c r="D3195" s="965">
        <v>523.38</v>
      </c>
      <c r="E3195" s="757"/>
      <c r="F3195" s="757"/>
      <c r="G3195" s="757"/>
      <c r="H3195" s="757"/>
      <c r="I3195" s="757"/>
    </row>
    <row r="3196" spans="1:9" ht="15.75" customHeight="1">
      <c r="A3196" s="963">
        <v>101658</v>
      </c>
      <c r="B3196" s="963" t="s">
        <v>6161</v>
      </c>
      <c r="C3196" s="964" t="s">
        <v>141</v>
      </c>
      <c r="D3196" s="965">
        <v>682.66</v>
      </c>
      <c r="E3196" s="757"/>
      <c r="F3196" s="757"/>
      <c r="G3196" s="757"/>
      <c r="H3196" s="757"/>
      <c r="I3196" s="757"/>
    </row>
    <row r="3197" spans="1:9" ht="15.75" customHeight="1">
      <c r="A3197" s="963">
        <v>101659</v>
      </c>
      <c r="B3197" s="963" t="s">
        <v>6162</v>
      </c>
      <c r="C3197" s="964" t="s">
        <v>141</v>
      </c>
      <c r="D3197" s="965">
        <v>781.72</v>
      </c>
      <c r="E3197" s="757"/>
      <c r="F3197" s="757"/>
      <c r="G3197" s="757"/>
      <c r="H3197" s="757"/>
      <c r="I3197" s="757"/>
    </row>
    <row r="3198" spans="1:9" ht="15.75" customHeight="1">
      <c r="A3198" s="963">
        <v>101660</v>
      </c>
      <c r="B3198" s="963" t="s">
        <v>6163</v>
      </c>
      <c r="C3198" s="964" t="s">
        <v>141</v>
      </c>
      <c r="D3198" s="965">
        <v>1249.3699999999999</v>
      </c>
      <c r="E3198" s="757"/>
      <c r="F3198" s="757"/>
      <c r="G3198" s="757"/>
      <c r="H3198" s="757"/>
      <c r="I3198" s="757"/>
    </row>
    <row r="3199" spans="1:9" ht="15.75" customHeight="1">
      <c r="A3199" s="963">
        <v>101661</v>
      </c>
      <c r="B3199" s="963" t="s">
        <v>6164</v>
      </c>
      <c r="C3199" s="964" t="s">
        <v>141</v>
      </c>
      <c r="D3199" s="965">
        <v>98.17</v>
      </c>
      <c r="E3199" s="757"/>
      <c r="F3199" s="757"/>
      <c r="G3199" s="757"/>
      <c r="H3199" s="757"/>
      <c r="I3199" s="757"/>
    </row>
    <row r="3200" spans="1:9" ht="15.75" customHeight="1">
      <c r="A3200" s="963">
        <v>101662</v>
      </c>
      <c r="B3200" s="963" t="s">
        <v>6165</v>
      </c>
      <c r="C3200" s="964" t="s">
        <v>141</v>
      </c>
      <c r="D3200" s="965">
        <v>723.29</v>
      </c>
      <c r="E3200" s="757"/>
      <c r="F3200" s="757"/>
      <c r="G3200" s="757"/>
      <c r="H3200" s="757"/>
      <c r="I3200" s="757"/>
    </row>
    <row r="3201" spans="1:9" ht="15.75" customHeight="1">
      <c r="A3201" s="963">
        <v>101663</v>
      </c>
      <c r="B3201" s="963" t="s">
        <v>6166</v>
      </c>
      <c r="C3201" s="964" t="s">
        <v>141</v>
      </c>
      <c r="D3201" s="965">
        <v>21.61</v>
      </c>
      <c r="E3201" s="757"/>
      <c r="F3201" s="757"/>
      <c r="G3201" s="757"/>
      <c r="H3201" s="757"/>
      <c r="I3201" s="757"/>
    </row>
    <row r="3202" spans="1:9" ht="15.75" customHeight="1">
      <c r="A3202" s="963">
        <v>101664</v>
      </c>
      <c r="B3202" s="963" t="s">
        <v>6167</v>
      </c>
      <c r="C3202" s="964" t="s">
        <v>141</v>
      </c>
      <c r="D3202" s="965">
        <v>22.87</v>
      </c>
      <c r="E3202" s="757"/>
      <c r="F3202" s="757"/>
      <c r="G3202" s="757"/>
      <c r="H3202" s="757"/>
      <c r="I3202" s="757"/>
    </row>
    <row r="3203" spans="1:9" ht="15.75" customHeight="1">
      <c r="A3203" s="963">
        <v>101665</v>
      </c>
      <c r="B3203" s="963" t="s">
        <v>6168</v>
      </c>
      <c r="C3203" s="964" t="s">
        <v>141</v>
      </c>
      <c r="D3203" s="965">
        <v>28.27</v>
      </c>
      <c r="E3203" s="757"/>
      <c r="F3203" s="757"/>
      <c r="G3203" s="757"/>
      <c r="H3203" s="757"/>
      <c r="I3203" s="757"/>
    </row>
    <row r="3204" spans="1:9" ht="15.75" customHeight="1">
      <c r="A3204" s="963">
        <v>101666</v>
      </c>
      <c r="B3204" s="963" t="s">
        <v>6169</v>
      </c>
      <c r="C3204" s="964" t="s">
        <v>141</v>
      </c>
      <c r="D3204" s="965">
        <v>411.05</v>
      </c>
      <c r="E3204" s="757"/>
      <c r="F3204" s="757"/>
      <c r="G3204" s="757"/>
      <c r="H3204" s="757"/>
      <c r="I3204" s="757"/>
    </row>
    <row r="3205" spans="1:9" ht="15.75" customHeight="1">
      <c r="A3205" s="963">
        <v>102085</v>
      </c>
      <c r="B3205" s="963" t="s">
        <v>6170</v>
      </c>
      <c r="C3205" s="964" t="s">
        <v>141</v>
      </c>
      <c r="D3205" s="965">
        <v>199.94</v>
      </c>
      <c r="E3205" s="757"/>
      <c r="F3205" s="757"/>
      <c r="G3205" s="757"/>
      <c r="H3205" s="757"/>
      <c r="I3205" s="757"/>
    </row>
    <row r="3206" spans="1:9" ht="15.75" customHeight="1">
      <c r="A3206" s="963">
        <v>100578</v>
      </c>
      <c r="B3206" s="963" t="s">
        <v>1759</v>
      </c>
      <c r="C3206" s="964" t="s">
        <v>141</v>
      </c>
      <c r="D3206" s="965">
        <v>467.96</v>
      </c>
      <c r="E3206" s="757"/>
      <c r="F3206" s="757"/>
      <c r="G3206" s="757"/>
      <c r="H3206" s="757"/>
      <c r="I3206" s="757"/>
    </row>
    <row r="3207" spans="1:9" ht="15.75" customHeight="1">
      <c r="A3207" s="963">
        <v>100579</v>
      </c>
      <c r="B3207" s="963" t="s">
        <v>6171</v>
      </c>
      <c r="C3207" s="964" t="s">
        <v>141</v>
      </c>
      <c r="D3207" s="965">
        <v>514.57000000000005</v>
      </c>
      <c r="E3207" s="757"/>
      <c r="F3207" s="757"/>
      <c r="G3207" s="757"/>
      <c r="H3207" s="757"/>
      <c r="I3207" s="757"/>
    </row>
    <row r="3208" spans="1:9" ht="15.75" customHeight="1">
      <c r="A3208" s="963">
        <v>100580</v>
      </c>
      <c r="B3208" s="963" t="s">
        <v>6172</v>
      </c>
      <c r="C3208" s="964" t="s">
        <v>141</v>
      </c>
      <c r="D3208" s="965">
        <v>549.45000000000005</v>
      </c>
      <c r="E3208" s="757"/>
      <c r="F3208" s="757"/>
      <c r="G3208" s="757"/>
      <c r="H3208" s="757"/>
      <c r="I3208" s="757"/>
    </row>
    <row r="3209" spans="1:9" ht="15.75" customHeight="1">
      <c r="A3209" s="963">
        <v>100581</v>
      </c>
      <c r="B3209" s="963" t="s">
        <v>6173</v>
      </c>
      <c r="C3209" s="964" t="s">
        <v>141</v>
      </c>
      <c r="D3209" s="965">
        <v>537.69000000000005</v>
      </c>
      <c r="E3209" s="757"/>
      <c r="F3209" s="757"/>
      <c r="G3209" s="757"/>
      <c r="H3209" s="757"/>
      <c r="I3209" s="757"/>
    </row>
    <row r="3210" spans="1:9" ht="15.75" customHeight="1">
      <c r="A3210" s="963">
        <v>100582</v>
      </c>
      <c r="B3210" s="963" t="s">
        <v>6174</v>
      </c>
      <c r="C3210" s="964" t="s">
        <v>141</v>
      </c>
      <c r="D3210" s="966">
        <v>600.37</v>
      </c>
      <c r="E3210" s="757"/>
      <c r="F3210" s="757"/>
      <c r="G3210" s="757"/>
      <c r="H3210" s="757"/>
      <c r="I3210" s="757"/>
    </row>
    <row r="3211" spans="1:9" ht="15.75" customHeight="1">
      <c r="A3211" s="963">
        <v>100583</v>
      </c>
      <c r="B3211" s="963" t="s">
        <v>6175</v>
      </c>
      <c r="C3211" s="964" t="s">
        <v>141</v>
      </c>
      <c r="D3211" s="965">
        <v>562</v>
      </c>
      <c r="E3211" s="757"/>
      <c r="F3211" s="757"/>
      <c r="G3211" s="757"/>
      <c r="H3211" s="757"/>
      <c r="I3211" s="757"/>
    </row>
    <row r="3212" spans="1:9" ht="15.75" customHeight="1">
      <c r="A3212" s="963">
        <v>100584</v>
      </c>
      <c r="B3212" s="963" t="s">
        <v>6176</v>
      </c>
      <c r="C3212" s="964" t="s">
        <v>141</v>
      </c>
      <c r="D3212" s="965">
        <v>599.82000000000005</v>
      </c>
      <c r="E3212" s="757"/>
      <c r="F3212" s="757"/>
      <c r="G3212" s="757"/>
      <c r="H3212" s="757"/>
      <c r="I3212" s="757"/>
    </row>
    <row r="3213" spans="1:9" ht="15.75" customHeight="1">
      <c r="A3213" s="963">
        <v>100585</v>
      </c>
      <c r="B3213" s="963" t="s">
        <v>6177</v>
      </c>
      <c r="C3213" s="964" t="s">
        <v>141</v>
      </c>
      <c r="D3213" s="965">
        <v>609.62</v>
      </c>
      <c r="E3213" s="757"/>
      <c r="F3213" s="757"/>
      <c r="G3213" s="757"/>
      <c r="H3213" s="757"/>
      <c r="I3213" s="757"/>
    </row>
    <row r="3214" spans="1:9" ht="15.75" customHeight="1">
      <c r="A3214" s="963">
        <v>100586</v>
      </c>
      <c r="B3214" s="963" t="s">
        <v>6178</v>
      </c>
      <c r="C3214" s="964" t="s">
        <v>141</v>
      </c>
      <c r="D3214" s="965">
        <v>669.97</v>
      </c>
      <c r="E3214" s="757"/>
      <c r="F3214" s="757"/>
      <c r="G3214" s="757"/>
      <c r="H3214" s="757"/>
      <c r="I3214" s="757"/>
    </row>
    <row r="3215" spans="1:9" ht="15.75" customHeight="1">
      <c r="A3215" s="963">
        <v>100587</v>
      </c>
      <c r="B3215" s="963" t="s">
        <v>6179</v>
      </c>
      <c r="C3215" s="964" t="s">
        <v>141</v>
      </c>
      <c r="D3215" s="965">
        <v>658.38</v>
      </c>
      <c r="E3215" s="757"/>
      <c r="F3215" s="757"/>
      <c r="G3215" s="757"/>
      <c r="H3215" s="757"/>
      <c r="I3215" s="757"/>
    </row>
    <row r="3216" spans="1:9" ht="15.75" customHeight="1">
      <c r="A3216" s="963">
        <v>100588</v>
      </c>
      <c r="B3216" s="963" t="s">
        <v>6180</v>
      </c>
      <c r="C3216" s="964" t="s">
        <v>141</v>
      </c>
      <c r="D3216" s="965">
        <v>705.33</v>
      </c>
      <c r="E3216" s="757"/>
      <c r="F3216" s="757"/>
      <c r="G3216" s="757"/>
      <c r="H3216" s="757"/>
      <c r="I3216" s="757"/>
    </row>
    <row r="3217" spans="1:9" ht="15.75" customHeight="1">
      <c r="A3217" s="963">
        <v>100589</v>
      </c>
      <c r="B3217" s="963" t="s">
        <v>6181</v>
      </c>
      <c r="C3217" s="964" t="s">
        <v>141</v>
      </c>
      <c r="D3217" s="965">
        <v>714.92</v>
      </c>
      <c r="E3217" s="757"/>
      <c r="F3217" s="757"/>
      <c r="G3217" s="757"/>
      <c r="H3217" s="757"/>
      <c r="I3217" s="757"/>
    </row>
    <row r="3218" spans="1:9" ht="15.75" customHeight="1">
      <c r="A3218" s="963">
        <v>100590</v>
      </c>
      <c r="B3218" s="963" t="s">
        <v>6182</v>
      </c>
      <c r="C3218" s="964" t="s">
        <v>141</v>
      </c>
      <c r="D3218" s="966">
        <v>761.01</v>
      </c>
      <c r="E3218" s="757"/>
      <c r="F3218" s="757"/>
      <c r="G3218" s="757"/>
      <c r="H3218" s="757"/>
      <c r="I3218" s="757"/>
    </row>
    <row r="3219" spans="1:9" ht="15.75" customHeight="1">
      <c r="A3219" s="963">
        <v>100591</v>
      </c>
      <c r="B3219" s="963" t="s">
        <v>6183</v>
      </c>
      <c r="C3219" s="964" t="s">
        <v>141</v>
      </c>
      <c r="D3219" s="965">
        <v>719.62</v>
      </c>
      <c r="E3219" s="757"/>
      <c r="F3219" s="757"/>
      <c r="G3219" s="757"/>
      <c r="H3219" s="757"/>
      <c r="I3219" s="757"/>
    </row>
    <row r="3220" spans="1:9" ht="15.75" customHeight="1">
      <c r="A3220" s="963">
        <v>100592</v>
      </c>
      <c r="B3220" s="963" t="s">
        <v>6184</v>
      </c>
      <c r="C3220" s="964" t="s">
        <v>141</v>
      </c>
      <c r="D3220" s="965">
        <v>757.88</v>
      </c>
      <c r="E3220" s="757"/>
      <c r="F3220" s="757"/>
      <c r="G3220" s="757"/>
      <c r="H3220" s="757"/>
      <c r="I3220" s="757"/>
    </row>
    <row r="3221" spans="1:9" ht="15.75" customHeight="1">
      <c r="A3221" s="963">
        <v>100593</v>
      </c>
      <c r="B3221" s="963" t="s">
        <v>6185</v>
      </c>
      <c r="C3221" s="964" t="s">
        <v>141</v>
      </c>
      <c r="D3221" s="965">
        <v>770.52</v>
      </c>
      <c r="E3221" s="757"/>
      <c r="F3221" s="757"/>
      <c r="G3221" s="757"/>
      <c r="H3221" s="757"/>
      <c r="I3221" s="757"/>
    </row>
    <row r="3222" spans="1:9" ht="15.75" customHeight="1">
      <c r="A3222" s="963">
        <v>100594</v>
      </c>
      <c r="B3222" s="963" t="s">
        <v>6186</v>
      </c>
      <c r="C3222" s="964" t="s">
        <v>141</v>
      </c>
      <c r="D3222" s="966">
        <v>835.63</v>
      </c>
      <c r="E3222" s="757"/>
      <c r="F3222" s="757"/>
      <c r="G3222" s="757"/>
      <c r="H3222" s="757"/>
      <c r="I3222" s="757"/>
    </row>
    <row r="3223" spans="1:9" ht="15.75" customHeight="1">
      <c r="A3223" s="963">
        <v>100595</v>
      </c>
      <c r="B3223" s="963" t="s">
        <v>6187</v>
      </c>
      <c r="C3223" s="964" t="s">
        <v>141</v>
      </c>
      <c r="D3223" s="965">
        <v>923.04</v>
      </c>
      <c r="E3223" s="757"/>
      <c r="F3223" s="757"/>
      <c r="G3223" s="757"/>
      <c r="H3223" s="757"/>
      <c r="I3223" s="757"/>
    </row>
    <row r="3224" spans="1:9" ht="15.75" customHeight="1">
      <c r="A3224" s="963">
        <v>100596</v>
      </c>
      <c r="B3224" s="963" t="s">
        <v>6188</v>
      </c>
      <c r="C3224" s="964" t="s">
        <v>141</v>
      </c>
      <c r="D3224" s="965">
        <v>1011.12</v>
      </c>
      <c r="E3224" s="757"/>
      <c r="F3224" s="757"/>
      <c r="G3224" s="757"/>
      <c r="H3224" s="757"/>
      <c r="I3224" s="757"/>
    </row>
    <row r="3225" spans="1:9" ht="15.75" customHeight="1">
      <c r="A3225" s="963">
        <v>100597</v>
      </c>
      <c r="B3225" s="963" t="s">
        <v>6189</v>
      </c>
      <c r="C3225" s="964" t="s">
        <v>141</v>
      </c>
      <c r="D3225" s="965">
        <v>1054.6099999999999</v>
      </c>
      <c r="E3225" s="757"/>
      <c r="F3225" s="757"/>
      <c r="G3225" s="757"/>
      <c r="H3225" s="757"/>
      <c r="I3225" s="757"/>
    </row>
    <row r="3226" spans="1:9" ht="15.75" customHeight="1">
      <c r="A3226" s="963">
        <v>100598</v>
      </c>
      <c r="B3226" s="963" t="s">
        <v>6190</v>
      </c>
      <c r="C3226" s="964" t="s">
        <v>141</v>
      </c>
      <c r="D3226" s="965">
        <v>1127.26</v>
      </c>
      <c r="E3226" s="757"/>
      <c r="F3226" s="757"/>
      <c r="G3226" s="757"/>
      <c r="H3226" s="757"/>
      <c r="I3226" s="757"/>
    </row>
    <row r="3227" spans="1:9" ht="15.75" customHeight="1">
      <c r="A3227" s="963">
        <v>100599</v>
      </c>
      <c r="B3227" s="963" t="s">
        <v>6191</v>
      </c>
      <c r="C3227" s="964" t="s">
        <v>141</v>
      </c>
      <c r="D3227" s="965">
        <v>496.2</v>
      </c>
      <c r="E3227" s="757"/>
      <c r="F3227" s="757"/>
      <c r="G3227" s="757"/>
      <c r="H3227" s="757"/>
      <c r="I3227" s="757"/>
    </row>
    <row r="3228" spans="1:9" ht="15.75" customHeight="1">
      <c r="A3228" s="963">
        <v>100600</v>
      </c>
      <c r="B3228" s="963" t="s">
        <v>6192</v>
      </c>
      <c r="C3228" s="964" t="s">
        <v>141</v>
      </c>
      <c r="D3228" s="965">
        <v>574.11</v>
      </c>
      <c r="E3228" s="757"/>
      <c r="F3228" s="757"/>
      <c r="G3228" s="757"/>
      <c r="H3228" s="757"/>
      <c r="I3228" s="757"/>
    </row>
    <row r="3229" spans="1:9" ht="15.75" customHeight="1">
      <c r="A3229" s="963">
        <v>100601</v>
      </c>
      <c r="B3229" s="963" t="s">
        <v>6193</v>
      </c>
      <c r="C3229" s="964" t="s">
        <v>141</v>
      </c>
      <c r="D3229" s="965">
        <v>710.36</v>
      </c>
      <c r="E3229" s="757"/>
      <c r="F3229" s="757"/>
      <c r="G3229" s="757"/>
      <c r="H3229" s="757"/>
      <c r="I3229" s="757"/>
    </row>
    <row r="3230" spans="1:9" ht="15.75" customHeight="1">
      <c r="A3230" s="963">
        <v>100602</v>
      </c>
      <c r="B3230" s="963" t="s">
        <v>6194</v>
      </c>
      <c r="C3230" s="964" t="s">
        <v>141</v>
      </c>
      <c r="D3230" s="965">
        <v>880.26</v>
      </c>
      <c r="E3230" s="757"/>
      <c r="F3230" s="757"/>
      <c r="G3230" s="757"/>
      <c r="H3230" s="757"/>
      <c r="I3230" s="757"/>
    </row>
    <row r="3231" spans="1:9" ht="15.75" customHeight="1">
      <c r="A3231" s="963">
        <v>100603</v>
      </c>
      <c r="B3231" s="963" t="s">
        <v>6195</v>
      </c>
      <c r="C3231" s="964" t="s">
        <v>141</v>
      </c>
      <c r="D3231" s="965">
        <v>1315.7</v>
      </c>
      <c r="E3231" s="757"/>
      <c r="F3231" s="757"/>
      <c r="G3231" s="757"/>
      <c r="H3231" s="757"/>
      <c r="I3231" s="757"/>
    </row>
    <row r="3232" spans="1:9" ht="15.75" customHeight="1">
      <c r="A3232" s="963">
        <v>100604</v>
      </c>
      <c r="B3232" s="963" t="s">
        <v>6196</v>
      </c>
      <c r="C3232" s="964" t="s">
        <v>141</v>
      </c>
      <c r="D3232" s="965">
        <v>612.62</v>
      </c>
      <c r="E3232" s="757"/>
      <c r="F3232" s="757"/>
      <c r="G3232" s="757"/>
      <c r="H3232" s="757"/>
      <c r="I3232" s="757"/>
    </row>
    <row r="3233" spans="1:9" ht="15.75" customHeight="1">
      <c r="A3233" s="963">
        <v>100605</v>
      </c>
      <c r="B3233" s="963" t="s">
        <v>6197</v>
      </c>
      <c r="C3233" s="964" t="s">
        <v>141</v>
      </c>
      <c r="D3233" s="965">
        <v>924.85</v>
      </c>
      <c r="E3233" s="757"/>
      <c r="F3233" s="757"/>
      <c r="G3233" s="757"/>
      <c r="H3233" s="757"/>
      <c r="I3233" s="757"/>
    </row>
    <row r="3234" spans="1:9" ht="15.75" customHeight="1">
      <c r="A3234" s="963">
        <v>100606</v>
      </c>
      <c r="B3234" s="963" t="s">
        <v>6198</v>
      </c>
      <c r="C3234" s="964" t="s">
        <v>141</v>
      </c>
      <c r="D3234" s="965">
        <v>1368.02</v>
      </c>
      <c r="E3234" s="757"/>
      <c r="F3234" s="757"/>
      <c r="G3234" s="757"/>
      <c r="H3234" s="757"/>
      <c r="I3234" s="757"/>
    </row>
    <row r="3235" spans="1:9" ht="15.75" customHeight="1">
      <c r="A3235" s="963">
        <v>100607</v>
      </c>
      <c r="B3235" s="963" t="s">
        <v>6199</v>
      </c>
      <c r="C3235" s="964" t="s">
        <v>141</v>
      </c>
      <c r="D3235" s="965">
        <v>631.02</v>
      </c>
      <c r="E3235" s="757"/>
      <c r="F3235" s="757"/>
      <c r="G3235" s="757"/>
      <c r="H3235" s="757"/>
      <c r="I3235" s="757"/>
    </row>
    <row r="3236" spans="1:9" ht="15.75" customHeight="1">
      <c r="A3236" s="963">
        <v>100608</v>
      </c>
      <c r="B3236" s="963" t="s">
        <v>6200</v>
      </c>
      <c r="C3236" s="964" t="s">
        <v>141</v>
      </c>
      <c r="D3236" s="965">
        <v>946.86</v>
      </c>
      <c r="E3236" s="757"/>
      <c r="F3236" s="757"/>
      <c r="G3236" s="757"/>
      <c r="H3236" s="757"/>
      <c r="I3236" s="757"/>
    </row>
    <row r="3237" spans="1:9" ht="15.75" customHeight="1">
      <c r="A3237" s="963">
        <v>100609</v>
      </c>
      <c r="B3237" s="963" t="s">
        <v>6201</v>
      </c>
      <c r="C3237" s="964" t="s">
        <v>141</v>
      </c>
      <c r="D3237" s="965">
        <v>1395.66</v>
      </c>
      <c r="E3237" s="757"/>
      <c r="F3237" s="757"/>
      <c r="G3237" s="757"/>
      <c r="H3237" s="757"/>
      <c r="I3237" s="757"/>
    </row>
    <row r="3238" spans="1:9" ht="15.75" customHeight="1">
      <c r="A3238" s="963">
        <v>100610</v>
      </c>
      <c r="B3238" s="963" t="s">
        <v>6202</v>
      </c>
      <c r="C3238" s="964" t="s">
        <v>141</v>
      </c>
      <c r="D3238" s="965">
        <v>649.42999999999995</v>
      </c>
      <c r="E3238" s="757"/>
      <c r="F3238" s="757"/>
      <c r="G3238" s="757"/>
      <c r="H3238" s="757"/>
      <c r="I3238" s="757"/>
    </row>
    <row r="3239" spans="1:9" ht="15.75" customHeight="1">
      <c r="A3239" s="963">
        <v>100611</v>
      </c>
      <c r="B3239" s="963" t="s">
        <v>6203</v>
      </c>
      <c r="C3239" s="964" t="s">
        <v>141</v>
      </c>
      <c r="D3239" s="965">
        <v>791.05</v>
      </c>
      <c r="E3239" s="757"/>
      <c r="F3239" s="757"/>
      <c r="G3239" s="757"/>
      <c r="H3239" s="757"/>
      <c r="I3239" s="757"/>
    </row>
    <row r="3240" spans="1:9" ht="15.75" customHeight="1">
      <c r="A3240" s="963">
        <v>100612</v>
      </c>
      <c r="B3240" s="963" t="s">
        <v>6204</v>
      </c>
      <c r="C3240" s="964" t="s">
        <v>141</v>
      </c>
      <c r="D3240" s="965">
        <v>968.54</v>
      </c>
      <c r="E3240" s="757"/>
      <c r="F3240" s="757"/>
      <c r="G3240" s="757"/>
      <c r="H3240" s="757"/>
      <c r="I3240" s="757"/>
    </row>
    <row r="3241" spans="1:9" ht="15.75" customHeight="1">
      <c r="A3241" s="963">
        <v>100613</v>
      </c>
      <c r="B3241" s="963" t="s">
        <v>6205</v>
      </c>
      <c r="C3241" s="964" t="s">
        <v>141</v>
      </c>
      <c r="D3241" s="965">
        <v>1422.61</v>
      </c>
      <c r="E3241" s="757"/>
      <c r="F3241" s="757"/>
      <c r="G3241" s="757"/>
      <c r="H3241" s="757"/>
      <c r="I3241" s="757"/>
    </row>
    <row r="3242" spans="1:9" ht="15.75" customHeight="1">
      <c r="A3242" s="963">
        <v>100614</v>
      </c>
      <c r="B3242" s="963" t="s">
        <v>6206</v>
      </c>
      <c r="C3242" s="964" t="s">
        <v>141</v>
      </c>
      <c r="D3242" s="965">
        <v>830.86</v>
      </c>
      <c r="E3242" s="757"/>
      <c r="F3242" s="757"/>
      <c r="G3242" s="757"/>
      <c r="H3242" s="757"/>
      <c r="I3242" s="757"/>
    </row>
    <row r="3243" spans="1:9" ht="15.75" customHeight="1">
      <c r="A3243" s="963">
        <v>100615</v>
      </c>
      <c r="B3243" s="963" t="s">
        <v>6207</v>
      </c>
      <c r="C3243" s="964" t="s">
        <v>141</v>
      </c>
      <c r="D3243" s="965">
        <v>1011.57</v>
      </c>
      <c r="E3243" s="757"/>
      <c r="F3243" s="757"/>
      <c r="G3243" s="757"/>
      <c r="H3243" s="757"/>
      <c r="I3243" s="757"/>
    </row>
    <row r="3244" spans="1:9" ht="15.75" customHeight="1">
      <c r="A3244" s="963">
        <v>100616</v>
      </c>
      <c r="B3244" s="963" t="s">
        <v>6208</v>
      </c>
      <c r="C3244" s="964" t="s">
        <v>141</v>
      </c>
      <c r="D3244" s="965">
        <v>1478.73</v>
      </c>
      <c r="E3244" s="757"/>
      <c r="F3244" s="757"/>
      <c r="G3244" s="757"/>
      <c r="H3244" s="757"/>
      <c r="I3244" s="757"/>
    </row>
    <row r="3245" spans="1:9" ht="15.75" customHeight="1">
      <c r="A3245" s="963">
        <v>100617</v>
      </c>
      <c r="B3245" s="963" t="s">
        <v>6209</v>
      </c>
      <c r="C3245" s="964" t="s">
        <v>141</v>
      </c>
      <c r="D3245" s="965">
        <v>1054.3499999999999</v>
      </c>
      <c r="E3245" s="757"/>
      <c r="F3245" s="757"/>
      <c r="G3245" s="757"/>
      <c r="H3245" s="757"/>
      <c r="I3245" s="757"/>
    </row>
    <row r="3246" spans="1:9" ht="15.75" customHeight="1">
      <c r="A3246" s="963">
        <v>100618</v>
      </c>
      <c r="B3246" s="963" t="s">
        <v>6210</v>
      </c>
      <c r="C3246" s="964" t="s">
        <v>141</v>
      </c>
      <c r="D3246" s="965">
        <v>1541.3</v>
      </c>
      <c r="E3246" s="757"/>
      <c r="F3246" s="757"/>
      <c r="G3246" s="757"/>
      <c r="H3246" s="757"/>
      <c r="I3246" s="757"/>
    </row>
    <row r="3247" spans="1:9" ht="15.75" customHeight="1">
      <c r="A3247" s="963">
        <v>100619</v>
      </c>
      <c r="B3247" s="963" t="s">
        <v>6211</v>
      </c>
      <c r="C3247" s="964" t="s">
        <v>141</v>
      </c>
      <c r="D3247" s="965">
        <v>572.73</v>
      </c>
      <c r="E3247" s="757"/>
      <c r="F3247" s="757"/>
      <c r="G3247" s="757"/>
      <c r="H3247" s="757"/>
      <c r="I3247" s="757"/>
    </row>
    <row r="3248" spans="1:9" ht="15.75" customHeight="1">
      <c r="A3248" s="963">
        <v>100620</v>
      </c>
      <c r="B3248" s="963" t="s">
        <v>6212</v>
      </c>
      <c r="C3248" s="964" t="s">
        <v>141</v>
      </c>
      <c r="D3248" s="965">
        <v>3711.94</v>
      </c>
      <c r="E3248" s="757"/>
      <c r="F3248" s="757"/>
      <c r="G3248" s="757"/>
      <c r="H3248" s="757"/>
      <c r="I3248" s="757"/>
    </row>
    <row r="3249" spans="1:9" ht="15.75" customHeight="1">
      <c r="A3249" s="963">
        <v>100621</v>
      </c>
      <c r="B3249" s="963" t="s">
        <v>6213</v>
      </c>
      <c r="C3249" s="964" t="s">
        <v>141</v>
      </c>
      <c r="D3249" s="965">
        <v>4184.04</v>
      </c>
      <c r="E3249" s="757"/>
      <c r="F3249" s="757"/>
      <c r="G3249" s="757"/>
      <c r="H3249" s="757"/>
      <c r="I3249" s="757"/>
    </row>
    <row r="3250" spans="1:9" ht="15.75" customHeight="1">
      <c r="A3250" s="963">
        <v>100622</v>
      </c>
      <c r="B3250" s="963" t="s">
        <v>6214</v>
      </c>
      <c r="C3250" s="964" t="s">
        <v>141</v>
      </c>
      <c r="D3250" s="965">
        <v>2570.67</v>
      </c>
      <c r="E3250" s="757"/>
      <c r="F3250" s="757"/>
      <c r="G3250" s="757"/>
      <c r="H3250" s="757"/>
      <c r="I3250" s="757"/>
    </row>
    <row r="3251" spans="1:9" ht="15.75" customHeight="1">
      <c r="A3251" s="963">
        <v>100623</v>
      </c>
      <c r="B3251" s="963" t="s">
        <v>6215</v>
      </c>
      <c r="C3251" s="964" t="s">
        <v>141</v>
      </c>
      <c r="D3251" s="965">
        <v>2755.86</v>
      </c>
      <c r="E3251" s="757"/>
      <c r="F3251" s="757"/>
      <c r="G3251" s="757"/>
      <c r="H3251" s="757"/>
      <c r="I3251" s="757"/>
    </row>
    <row r="3252" spans="1:9" ht="15.75" customHeight="1">
      <c r="A3252" s="963">
        <v>97600</v>
      </c>
      <c r="B3252" s="963" t="s">
        <v>6216</v>
      </c>
      <c r="C3252" s="964" t="s">
        <v>141</v>
      </c>
      <c r="D3252" s="965">
        <v>321.8</v>
      </c>
      <c r="E3252" s="757"/>
      <c r="F3252" s="757"/>
      <c r="G3252" s="757"/>
      <c r="H3252" s="757"/>
      <c r="I3252" s="757"/>
    </row>
    <row r="3253" spans="1:9" ht="15.75" customHeight="1">
      <c r="A3253" s="963">
        <v>97601</v>
      </c>
      <c r="B3253" s="963" t="s">
        <v>6217</v>
      </c>
      <c r="C3253" s="964" t="s">
        <v>141</v>
      </c>
      <c r="D3253" s="965">
        <v>341.12</v>
      </c>
      <c r="E3253" s="757"/>
      <c r="F3253" s="757"/>
      <c r="G3253" s="757"/>
      <c r="H3253" s="757"/>
      <c r="I3253" s="757"/>
    </row>
    <row r="3254" spans="1:9" ht="15.75" customHeight="1">
      <c r="A3254" s="963">
        <v>97605</v>
      </c>
      <c r="B3254" s="963" t="s">
        <v>6218</v>
      </c>
      <c r="C3254" s="964" t="s">
        <v>141</v>
      </c>
      <c r="D3254" s="965">
        <v>91.06</v>
      </c>
      <c r="E3254" s="757"/>
      <c r="F3254" s="757"/>
      <c r="G3254" s="757"/>
      <c r="H3254" s="757"/>
      <c r="I3254" s="757"/>
    </row>
    <row r="3255" spans="1:9" ht="15.75" customHeight="1">
      <c r="A3255" s="963">
        <v>97606</v>
      </c>
      <c r="B3255" s="963" t="s">
        <v>6219</v>
      </c>
      <c r="C3255" s="964" t="s">
        <v>141</v>
      </c>
      <c r="D3255" s="965">
        <v>100.19</v>
      </c>
      <c r="E3255" s="757"/>
      <c r="F3255" s="757"/>
      <c r="G3255" s="757"/>
      <c r="H3255" s="757"/>
      <c r="I3255" s="757"/>
    </row>
    <row r="3256" spans="1:9" ht="15.75" customHeight="1">
      <c r="A3256" s="963">
        <v>97607</v>
      </c>
      <c r="B3256" s="963" t="s">
        <v>6220</v>
      </c>
      <c r="C3256" s="964" t="s">
        <v>141</v>
      </c>
      <c r="D3256" s="965">
        <v>110.36</v>
      </c>
      <c r="E3256" s="757"/>
      <c r="F3256" s="757"/>
      <c r="G3256" s="757"/>
      <c r="H3256" s="757"/>
      <c r="I3256" s="757"/>
    </row>
    <row r="3257" spans="1:9" ht="15.75" customHeight="1">
      <c r="A3257" s="963">
        <v>97608</v>
      </c>
      <c r="B3257" s="963" t="s">
        <v>6221</v>
      </c>
      <c r="C3257" s="964" t="s">
        <v>141</v>
      </c>
      <c r="D3257" s="965">
        <v>119.49</v>
      </c>
      <c r="E3257" s="757"/>
      <c r="F3257" s="757"/>
      <c r="G3257" s="757"/>
      <c r="H3257" s="757"/>
      <c r="I3257" s="757"/>
    </row>
    <row r="3258" spans="1:9" ht="15.75" customHeight="1">
      <c r="A3258" s="963">
        <v>102102</v>
      </c>
      <c r="B3258" s="963" t="s">
        <v>6222</v>
      </c>
      <c r="C3258" s="964" t="s">
        <v>141</v>
      </c>
      <c r="D3258" s="965">
        <v>9739.0400000000009</v>
      </c>
      <c r="E3258" s="757"/>
      <c r="F3258" s="757"/>
      <c r="G3258" s="757"/>
      <c r="H3258" s="757"/>
      <c r="I3258" s="757"/>
    </row>
    <row r="3259" spans="1:9" ht="15.75" customHeight="1">
      <c r="A3259" s="963">
        <v>102103</v>
      </c>
      <c r="B3259" s="963" t="s">
        <v>6223</v>
      </c>
      <c r="C3259" s="964" t="s">
        <v>141</v>
      </c>
      <c r="D3259" s="965">
        <v>10848.12</v>
      </c>
      <c r="E3259" s="757"/>
      <c r="F3259" s="757"/>
      <c r="G3259" s="757"/>
      <c r="H3259" s="757"/>
      <c r="I3259" s="757"/>
    </row>
    <row r="3260" spans="1:9" ht="15.75" customHeight="1">
      <c r="A3260" s="963">
        <v>102104</v>
      </c>
      <c r="B3260" s="963" t="s">
        <v>6224</v>
      </c>
      <c r="C3260" s="964" t="s">
        <v>141</v>
      </c>
      <c r="D3260" s="965">
        <v>13941.93</v>
      </c>
      <c r="E3260" s="757"/>
      <c r="F3260" s="757"/>
      <c r="G3260" s="757"/>
      <c r="H3260" s="757"/>
      <c r="I3260" s="757"/>
    </row>
    <row r="3261" spans="1:9" ht="15.75" customHeight="1">
      <c r="A3261" s="963">
        <v>102105</v>
      </c>
      <c r="B3261" s="963" t="s">
        <v>6225</v>
      </c>
      <c r="C3261" s="964" t="s">
        <v>141</v>
      </c>
      <c r="D3261" s="965">
        <v>17156.59</v>
      </c>
      <c r="E3261" s="757"/>
      <c r="F3261" s="757"/>
      <c r="G3261" s="757"/>
      <c r="H3261" s="757"/>
      <c r="I3261" s="757"/>
    </row>
    <row r="3262" spans="1:9" ht="15.75" customHeight="1">
      <c r="A3262" s="963">
        <v>102106</v>
      </c>
      <c r="B3262" s="963" t="s">
        <v>6226</v>
      </c>
      <c r="C3262" s="964" t="s">
        <v>141</v>
      </c>
      <c r="D3262" s="965">
        <v>21546.09</v>
      </c>
      <c r="E3262" s="757"/>
      <c r="F3262" s="757"/>
      <c r="G3262" s="757"/>
      <c r="H3262" s="757"/>
      <c r="I3262" s="757"/>
    </row>
    <row r="3263" spans="1:9" ht="15.75" customHeight="1">
      <c r="A3263" s="963">
        <v>102107</v>
      </c>
      <c r="B3263" s="963" t="s">
        <v>6227</v>
      </c>
      <c r="C3263" s="964" t="s">
        <v>141</v>
      </c>
      <c r="D3263" s="965">
        <v>30102.240000000002</v>
      </c>
      <c r="E3263" s="757"/>
      <c r="F3263" s="757"/>
      <c r="G3263" s="757"/>
      <c r="H3263" s="757"/>
      <c r="I3263" s="757"/>
    </row>
    <row r="3264" spans="1:9" ht="15.75" customHeight="1">
      <c r="A3264" s="963">
        <v>102108</v>
      </c>
      <c r="B3264" s="963" t="s">
        <v>6228</v>
      </c>
      <c r="C3264" s="964" t="s">
        <v>141</v>
      </c>
      <c r="D3264" s="965">
        <v>35069.46</v>
      </c>
      <c r="E3264" s="757"/>
      <c r="F3264" s="757"/>
      <c r="G3264" s="757"/>
      <c r="H3264" s="757"/>
      <c r="I3264" s="757"/>
    </row>
    <row r="3265" spans="1:9" ht="15.75" customHeight="1">
      <c r="A3265" s="963">
        <v>102109</v>
      </c>
      <c r="B3265" s="963" t="s">
        <v>6229</v>
      </c>
      <c r="C3265" s="964" t="s">
        <v>141</v>
      </c>
      <c r="D3265" s="965">
        <v>62.07</v>
      </c>
      <c r="E3265" s="757"/>
      <c r="F3265" s="757"/>
      <c r="G3265" s="757"/>
      <c r="H3265" s="757"/>
      <c r="I3265" s="757"/>
    </row>
    <row r="3266" spans="1:9" ht="15.75" customHeight="1">
      <c r="A3266" s="963">
        <v>102110</v>
      </c>
      <c r="B3266" s="963" t="s">
        <v>6230</v>
      </c>
      <c r="C3266" s="964" t="s">
        <v>141</v>
      </c>
      <c r="D3266" s="965">
        <v>217.97</v>
      </c>
      <c r="E3266" s="757"/>
      <c r="F3266" s="757"/>
      <c r="G3266" s="757"/>
      <c r="H3266" s="757"/>
      <c r="I3266" s="757"/>
    </row>
    <row r="3267" spans="1:9" ht="15.75" customHeight="1">
      <c r="A3267" s="963">
        <v>103654</v>
      </c>
      <c r="B3267" s="963" t="s">
        <v>6231</v>
      </c>
      <c r="C3267" s="964" t="s">
        <v>141</v>
      </c>
      <c r="D3267" s="965">
        <v>56866.54</v>
      </c>
      <c r="E3267" s="757"/>
      <c r="F3267" s="757"/>
      <c r="G3267" s="757"/>
      <c r="H3267" s="757"/>
      <c r="I3267" s="757"/>
    </row>
    <row r="3268" spans="1:9" ht="15.75" customHeight="1">
      <c r="A3268" s="963">
        <v>103655</v>
      </c>
      <c r="B3268" s="963" t="s">
        <v>6232</v>
      </c>
      <c r="C3268" s="964" t="s">
        <v>141</v>
      </c>
      <c r="D3268" s="965">
        <v>77923.56</v>
      </c>
      <c r="E3268" s="757"/>
      <c r="F3268" s="757"/>
      <c r="G3268" s="757"/>
      <c r="H3268" s="757"/>
      <c r="I3268" s="757"/>
    </row>
    <row r="3269" spans="1:9" ht="15.75" customHeight="1">
      <c r="A3269" s="963">
        <v>103656</v>
      </c>
      <c r="B3269" s="963" t="s">
        <v>6233</v>
      </c>
      <c r="C3269" s="964" t="s">
        <v>141</v>
      </c>
      <c r="D3269" s="965">
        <v>108983.39</v>
      </c>
      <c r="E3269" s="757"/>
      <c r="F3269" s="757"/>
      <c r="G3269" s="757"/>
      <c r="H3269" s="757"/>
      <c r="I3269" s="757"/>
    </row>
    <row r="3270" spans="1:9" ht="15.75" customHeight="1">
      <c r="A3270" s="963">
        <v>104473</v>
      </c>
      <c r="B3270" s="963" t="s">
        <v>6234</v>
      </c>
      <c r="C3270" s="964" t="s">
        <v>141</v>
      </c>
      <c r="D3270" s="966">
        <v>123.56</v>
      </c>
      <c r="E3270" s="757"/>
      <c r="F3270" s="757"/>
      <c r="G3270" s="757"/>
      <c r="H3270" s="757"/>
      <c r="I3270" s="757"/>
    </row>
    <row r="3271" spans="1:9" ht="15.75" customHeight="1">
      <c r="A3271" s="963">
        <v>104474</v>
      </c>
      <c r="B3271" s="963" t="s">
        <v>6235</v>
      </c>
      <c r="C3271" s="964" t="s">
        <v>141</v>
      </c>
      <c r="D3271" s="966">
        <v>274.2</v>
      </c>
      <c r="E3271" s="757"/>
      <c r="F3271" s="757"/>
      <c r="G3271" s="757"/>
      <c r="H3271" s="757"/>
      <c r="I3271" s="757"/>
    </row>
    <row r="3272" spans="1:9" ht="15.75" customHeight="1">
      <c r="A3272" s="963">
        <v>104475</v>
      </c>
      <c r="B3272" s="963" t="s">
        <v>1712</v>
      </c>
      <c r="C3272" s="964" t="s">
        <v>141</v>
      </c>
      <c r="D3272" s="965">
        <v>110.8</v>
      </c>
      <c r="E3272" s="757"/>
      <c r="F3272" s="757"/>
      <c r="G3272" s="757"/>
      <c r="H3272" s="757"/>
      <c r="I3272" s="757"/>
    </row>
    <row r="3273" spans="1:9" ht="15.75" customHeight="1">
      <c r="A3273" s="963">
        <v>104476</v>
      </c>
      <c r="B3273" s="963" t="s">
        <v>1722</v>
      </c>
      <c r="C3273" s="964" t="s">
        <v>141</v>
      </c>
      <c r="D3273" s="965">
        <v>139.25</v>
      </c>
      <c r="E3273" s="757"/>
      <c r="F3273" s="757"/>
      <c r="G3273" s="757"/>
      <c r="H3273" s="757"/>
      <c r="I3273" s="757"/>
    </row>
    <row r="3274" spans="1:9" ht="15.75" customHeight="1">
      <c r="A3274" s="963">
        <v>104477</v>
      </c>
      <c r="B3274" s="963" t="s">
        <v>6236</v>
      </c>
      <c r="C3274" s="964" t="s">
        <v>141</v>
      </c>
      <c r="D3274" s="965">
        <v>105.37</v>
      </c>
      <c r="E3274" s="757"/>
      <c r="F3274" s="757"/>
      <c r="G3274" s="757"/>
      <c r="H3274" s="757"/>
      <c r="I3274" s="757"/>
    </row>
    <row r="3275" spans="1:9" ht="15.75" customHeight="1">
      <c r="A3275" s="963">
        <v>104478</v>
      </c>
      <c r="B3275" s="963" t="s">
        <v>6237</v>
      </c>
      <c r="C3275" s="964" t="s">
        <v>141</v>
      </c>
      <c r="D3275" s="965">
        <v>241.98</v>
      </c>
      <c r="E3275" s="757"/>
      <c r="F3275" s="757"/>
      <c r="G3275" s="757"/>
      <c r="H3275" s="757"/>
      <c r="I3275" s="757"/>
    </row>
    <row r="3276" spans="1:9" ht="15.75" customHeight="1">
      <c r="A3276" s="963">
        <v>104479</v>
      </c>
      <c r="B3276" s="963" t="s">
        <v>6238</v>
      </c>
      <c r="C3276" s="964" t="s">
        <v>141</v>
      </c>
      <c r="D3276" s="965">
        <v>97.84</v>
      </c>
      <c r="E3276" s="757"/>
      <c r="F3276" s="757"/>
      <c r="G3276" s="757"/>
      <c r="H3276" s="757"/>
      <c r="I3276" s="757"/>
    </row>
    <row r="3277" spans="1:9" ht="15.75" customHeight="1">
      <c r="A3277" s="963">
        <v>104480</v>
      </c>
      <c r="B3277" s="963" t="s">
        <v>6239</v>
      </c>
      <c r="C3277" s="964" t="s">
        <v>141</v>
      </c>
      <c r="D3277" s="965">
        <v>110.9</v>
      </c>
      <c r="E3277" s="757"/>
      <c r="F3277" s="757"/>
      <c r="G3277" s="757"/>
      <c r="H3277" s="757"/>
      <c r="I3277" s="757"/>
    </row>
    <row r="3278" spans="1:9" ht="15.75" customHeight="1">
      <c r="A3278" s="963">
        <v>104481</v>
      </c>
      <c r="B3278" s="963" t="s">
        <v>6240</v>
      </c>
      <c r="C3278" s="964" t="s">
        <v>141</v>
      </c>
      <c r="D3278" s="966">
        <v>275.42</v>
      </c>
      <c r="E3278" s="757"/>
      <c r="F3278" s="757"/>
      <c r="G3278" s="757"/>
      <c r="H3278" s="757"/>
      <c r="I3278" s="757"/>
    </row>
    <row r="3279" spans="1:9" ht="15.75" customHeight="1">
      <c r="A3279" s="963">
        <v>96971</v>
      </c>
      <c r="B3279" s="963" t="s">
        <v>6241</v>
      </c>
      <c r="C3279" s="964" t="s">
        <v>164</v>
      </c>
      <c r="D3279" s="965">
        <v>30.85</v>
      </c>
      <c r="E3279" s="757"/>
      <c r="F3279" s="757"/>
      <c r="G3279" s="757"/>
      <c r="H3279" s="757"/>
      <c r="I3279" s="757"/>
    </row>
    <row r="3280" spans="1:9" ht="15.75" customHeight="1">
      <c r="A3280" s="963">
        <v>96972</v>
      </c>
      <c r="B3280" s="963" t="s">
        <v>6242</v>
      </c>
      <c r="C3280" s="964" t="s">
        <v>164</v>
      </c>
      <c r="D3280" s="965">
        <v>42.3</v>
      </c>
      <c r="E3280" s="757"/>
      <c r="F3280" s="757"/>
      <c r="G3280" s="757"/>
      <c r="H3280" s="757"/>
      <c r="I3280" s="757"/>
    </row>
    <row r="3281" spans="1:9" ht="15.75" customHeight="1">
      <c r="A3281" s="963">
        <v>96973</v>
      </c>
      <c r="B3281" s="963" t="s">
        <v>6243</v>
      </c>
      <c r="C3281" s="964" t="s">
        <v>164</v>
      </c>
      <c r="D3281" s="965">
        <v>57.81</v>
      </c>
      <c r="E3281" s="757"/>
      <c r="F3281" s="757"/>
      <c r="G3281" s="757"/>
      <c r="H3281" s="757"/>
      <c r="I3281" s="757"/>
    </row>
    <row r="3282" spans="1:9" ht="15.75" customHeight="1">
      <c r="A3282" s="963">
        <v>96974</v>
      </c>
      <c r="B3282" s="963" t="s">
        <v>6244</v>
      </c>
      <c r="C3282" s="964" t="s">
        <v>164</v>
      </c>
      <c r="D3282" s="965">
        <v>77.69</v>
      </c>
      <c r="E3282" s="757"/>
      <c r="F3282" s="757"/>
      <c r="G3282" s="757"/>
      <c r="H3282" s="757"/>
      <c r="I3282" s="757"/>
    </row>
    <row r="3283" spans="1:9" ht="15.75" customHeight="1">
      <c r="A3283" s="963">
        <v>96975</v>
      </c>
      <c r="B3283" s="963" t="s">
        <v>6245</v>
      </c>
      <c r="C3283" s="964" t="s">
        <v>164</v>
      </c>
      <c r="D3283" s="965">
        <v>98.76</v>
      </c>
      <c r="E3283" s="757"/>
      <c r="F3283" s="757"/>
      <c r="G3283" s="757"/>
      <c r="H3283" s="757"/>
      <c r="I3283" s="757"/>
    </row>
    <row r="3284" spans="1:9" ht="15.75" customHeight="1">
      <c r="A3284" s="963">
        <v>96976</v>
      </c>
      <c r="B3284" s="963" t="s">
        <v>6246</v>
      </c>
      <c r="C3284" s="964" t="s">
        <v>164</v>
      </c>
      <c r="D3284" s="965">
        <v>134.63</v>
      </c>
      <c r="E3284" s="757"/>
      <c r="F3284" s="757"/>
      <c r="G3284" s="757"/>
      <c r="H3284" s="757"/>
      <c r="I3284" s="757"/>
    </row>
    <row r="3285" spans="1:9" ht="15.75" customHeight="1">
      <c r="A3285" s="963">
        <v>96977</v>
      </c>
      <c r="B3285" s="963" t="s">
        <v>1757</v>
      </c>
      <c r="C3285" s="964" t="s">
        <v>164</v>
      </c>
      <c r="D3285" s="965">
        <v>62.14</v>
      </c>
      <c r="E3285" s="757"/>
      <c r="F3285" s="757"/>
      <c r="G3285" s="757"/>
      <c r="H3285" s="757"/>
      <c r="I3285" s="757"/>
    </row>
    <row r="3286" spans="1:9" ht="15.75" customHeight="1">
      <c r="A3286" s="963">
        <v>96978</v>
      </c>
      <c r="B3286" s="963" t="s">
        <v>6247</v>
      </c>
      <c r="C3286" s="964" t="s">
        <v>164</v>
      </c>
      <c r="D3286" s="965">
        <v>81.96</v>
      </c>
      <c r="E3286" s="757"/>
      <c r="F3286" s="757"/>
      <c r="G3286" s="757"/>
      <c r="H3286" s="757"/>
      <c r="I3286" s="757"/>
    </row>
    <row r="3287" spans="1:9" ht="15.75" customHeight="1">
      <c r="A3287" s="963">
        <v>96979</v>
      </c>
      <c r="B3287" s="963" t="s">
        <v>6248</v>
      </c>
      <c r="C3287" s="964" t="s">
        <v>164</v>
      </c>
      <c r="D3287" s="965">
        <v>117.48</v>
      </c>
      <c r="E3287" s="757"/>
      <c r="F3287" s="757"/>
      <c r="G3287" s="757"/>
      <c r="H3287" s="757"/>
      <c r="I3287" s="757"/>
    </row>
    <row r="3288" spans="1:9" ht="15.75" customHeight="1">
      <c r="A3288" s="963">
        <v>96984</v>
      </c>
      <c r="B3288" s="963" t="s">
        <v>6249</v>
      </c>
      <c r="C3288" s="964" t="s">
        <v>141</v>
      </c>
      <c r="D3288" s="965">
        <v>50.7</v>
      </c>
      <c r="E3288" s="757"/>
      <c r="F3288" s="757"/>
      <c r="G3288" s="757"/>
      <c r="H3288" s="757"/>
      <c r="I3288" s="757"/>
    </row>
    <row r="3289" spans="1:9" ht="15.75" customHeight="1">
      <c r="A3289" s="963">
        <v>96985</v>
      </c>
      <c r="B3289" s="963" t="s">
        <v>6250</v>
      </c>
      <c r="C3289" s="964" t="s">
        <v>141</v>
      </c>
      <c r="D3289" s="965">
        <v>62.03</v>
      </c>
      <c r="E3289" s="757"/>
      <c r="F3289" s="757"/>
      <c r="G3289" s="757"/>
      <c r="H3289" s="757"/>
      <c r="I3289" s="757"/>
    </row>
    <row r="3290" spans="1:9" ht="15.75" customHeight="1">
      <c r="A3290" s="963">
        <v>96986</v>
      </c>
      <c r="B3290" s="963" t="s">
        <v>6251</v>
      </c>
      <c r="C3290" s="964" t="s">
        <v>141</v>
      </c>
      <c r="D3290" s="965">
        <v>92.54</v>
      </c>
      <c r="E3290" s="757"/>
      <c r="F3290" s="757"/>
      <c r="G3290" s="757"/>
      <c r="H3290" s="757"/>
      <c r="I3290" s="757"/>
    </row>
    <row r="3291" spans="1:9" ht="15.75" customHeight="1">
      <c r="A3291" s="963">
        <v>96987</v>
      </c>
      <c r="B3291" s="963" t="s">
        <v>6252</v>
      </c>
      <c r="C3291" s="964" t="s">
        <v>141</v>
      </c>
      <c r="D3291" s="965">
        <v>69.7</v>
      </c>
      <c r="E3291" s="757"/>
      <c r="F3291" s="757"/>
      <c r="G3291" s="757"/>
      <c r="H3291" s="757"/>
      <c r="I3291" s="757"/>
    </row>
    <row r="3292" spans="1:9" ht="15.75" customHeight="1">
      <c r="A3292" s="963">
        <v>96988</v>
      </c>
      <c r="B3292" s="963" t="s">
        <v>6253</v>
      </c>
      <c r="C3292" s="964" t="s">
        <v>141</v>
      </c>
      <c r="D3292" s="965">
        <v>93.22</v>
      </c>
      <c r="E3292" s="757"/>
      <c r="F3292" s="757"/>
      <c r="G3292" s="757"/>
      <c r="H3292" s="757"/>
      <c r="I3292" s="757"/>
    </row>
    <row r="3293" spans="1:9" ht="15.75" customHeight="1">
      <c r="A3293" s="963">
        <v>96989</v>
      </c>
      <c r="B3293" s="963" t="s">
        <v>6254</v>
      </c>
      <c r="C3293" s="964" t="s">
        <v>141</v>
      </c>
      <c r="D3293" s="965">
        <v>77.959999999999994</v>
      </c>
      <c r="E3293" s="757"/>
      <c r="F3293" s="757"/>
      <c r="G3293" s="757"/>
      <c r="H3293" s="757"/>
      <c r="I3293" s="757"/>
    </row>
    <row r="3294" spans="1:9" ht="15.75" customHeight="1">
      <c r="A3294" s="963">
        <v>98463</v>
      </c>
      <c r="B3294" s="963" t="s">
        <v>6255</v>
      </c>
      <c r="C3294" s="964" t="s">
        <v>141</v>
      </c>
      <c r="D3294" s="965">
        <v>16.04</v>
      </c>
      <c r="E3294" s="757"/>
      <c r="F3294" s="757"/>
      <c r="G3294" s="757"/>
      <c r="H3294" s="757"/>
      <c r="I3294" s="757"/>
    </row>
    <row r="3295" spans="1:9" ht="15.75" customHeight="1">
      <c r="A3295" s="963">
        <v>103490</v>
      </c>
      <c r="B3295" s="963" t="s">
        <v>6256</v>
      </c>
      <c r="C3295" s="964" t="s">
        <v>964</v>
      </c>
      <c r="D3295" s="965">
        <v>2438.42</v>
      </c>
      <c r="E3295" s="757"/>
      <c r="F3295" s="757"/>
      <c r="G3295" s="757"/>
      <c r="H3295" s="757"/>
      <c r="I3295" s="757"/>
    </row>
    <row r="3296" spans="1:9" ht="15.75" customHeight="1">
      <c r="A3296" s="963">
        <v>103491</v>
      </c>
      <c r="B3296" s="963" t="s">
        <v>6257</v>
      </c>
      <c r="C3296" s="964" t="s">
        <v>964</v>
      </c>
      <c r="D3296" s="965">
        <v>660.76</v>
      </c>
      <c r="E3296" s="757"/>
      <c r="F3296" s="757"/>
      <c r="G3296" s="757"/>
      <c r="H3296" s="757"/>
      <c r="I3296" s="757"/>
    </row>
    <row r="3297" spans="1:9" ht="15.75" customHeight="1">
      <c r="A3297" s="963">
        <v>96765</v>
      </c>
      <c r="B3297" s="963" t="s">
        <v>6258</v>
      </c>
      <c r="C3297" s="964" t="s">
        <v>141</v>
      </c>
      <c r="D3297" s="965">
        <v>1580.91</v>
      </c>
      <c r="E3297" s="757"/>
      <c r="F3297" s="757"/>
      <c r="G3297" s="757"/>
      <c r="H3297" s="757"/>
      <c r="I3297" s="757"/>
    </row>
    <row r="3298" spans="1:9" ht="15.75" customHeight="1">
      <c r="A3298" s="963">
        <v>101905</v>
      </c>
      <c r="B3298" s="963" t="s">
        <v>1793</v>
      </c>
      <c r="C3298" s="964" t="s">
        <v>141</v>
      </c>
      <c r="D3298" s="965">
        <v>288</v>
      </c>
      <c r="E3298" s="757"/>
      <c r="F3298" s="757"/>
      <c r="G3298" s="757"/>
      <c r="H3298" s="757"/>
      <c r="I3298" s="757"/>
    </row>
    <row r="3299" spans="1:9" ht="15.75" customHeight="1">
      <c r="A3299" s="963">
        <v>101906</v>
      </c>
      <c r="B3299" s="963" t="s">
        <v>6259</v>
      </c>
      <c r="C3299" s="964" t="s">
        <v>141</v>
      </c>
      <c r="D3299" s="965">
        <v>875.21</v>
      </c>
      <c r="E3299" s="757"/>
      <c r="F3299" s="757"/>
      <c r="G3299" s="757"/>
      <c r="H3299" s="757"/>
      <c r="I3299" s="757"/>
    </row>
    <row r="3300" spans="1:9" ht="15.75" customHeight="1">
      <c r="A3300" s="963">
        <v>101907</v>
      </c>
      <c r="B3300" s="963" t="s">
        <v>6260</v>
      </c>
      <c r="C3300" s="964" t="s">
        <v>141</v>
      </c>
      <c r="D3300" s="965">
        <v>946.75</v>
      </c>
      <c r="E3300" s="757"/>
      <c r="F3300" s="757"/>
      <c r="G3300" s="757"/>
      <c r="H3300" s="757"/>
      <c r="I3300" s="757"/>
    </row>
    <row r="3301" spans="1:9" ht="15.75" customHeight="1">
      <c r="A3301" s="963">
        <v>101908</v>
      </c>
      <c r="B3301" s="963" t="s">
        <v>1440</v>
      </c>
      <c r="C3301" s="964" t="s">
        <v>141</v>
      </c>
      <c r="D3301" s="965">
        <v>279.05</v>
      </c>
      <c r="E3301" s="757"/>
      <c r="F3301" s="757"/>
      <c r="G3301" s="757"/>
      <c r="H3301" s="757"/>
      <c r="I3301" s="757"/>
    </row>
    <row r="3302" spans="1:9" ht="15.75" customHeight="1">
      <c r="A3302" s="963">
        <v>101909</v>
      </c>
      <c r="B3302" s="963" t="s">
        <v>6261</v>
      </c>
      <c r="C3302" s="964" t="s">
        <v>141</v>
      </c>
      <c r="D3302" s="965">
        <v>326.75</v>
      </c>
      <c r="E3302" s="757"/>
      <c r="F3302" s="757"/>
      <c r="G3302" s="757"/>
      <c r="H3302" s="757"/>
      <c r="I3302" s="757"/>
    </row>
    <row r="3303" spans="1:9" ht="15.75" customHeight="1">
      <c r="A3303" s="963">
        <v>101910</v>
      </c>
      <c r="B3303" s="963" t="s">
        <v>6262</v>
      </c>
      <c r="C3303" s="964" t="s">
        <v>141</v>
      </c>
      <c r="D3303" s="965">
        <v>386.36</v>
      </c>
      <c r="E3303" s="757"/>
      <c r="F3303" s="757"/>
      <c r="G3303" s="757"/>
      <c r="H3303" s="757"/>
      <c r="I3303" s="757"/>
    </row>
    <row r="3304" spans="1:9" ht="15.75" customHeight="1">
      <c r="A3304" s="963">
        <v>101911</v>
      </c>
      <c r="B3304" s="963" t="s">
        <v>6263</v>
      </c>
      <c r="C3304" s="964" t="s">
        <v>141</v>
      </c>
      <c r="D3304" s="965">
        <v>445.98</v>
      </c>
      <c r="E3304" s="757"/>
      <c r="F3304" s="757"/>
      <c r="G3304" s="757"/>
      <c r="H3304" s="757"/>
      <c r="I3304" s="757"/>
    </row>
    <row r="3305" spans="1:9" ht="15.75" customHeight="1">
      <c r="A3305" s="963">
        <v>101912</v>
      </c>
      <c r="B3305" s="963" t="s">
        <v>6264</v>
      </c>
      <c r="C3305" s="964" t="s">
        <v>141</v>
      </c>
      <c r="D3305" s="965">
        <v>1951.18</v>
      </c>
      <c r="E3305" s="757"/>
      <c r="F3305" s="757"/>
      <c r="G3305" s="757"/>
      <c r="H3305" s="757"/>
      <c r="I3305" s="757"/>
    </row>
    <row r="3306" spans="1:9" ht="15.75" customHeight="1">
      <c r="A3306" s="963">
        <v>101913</v>
      </c>
      <c r="B3306" s="963" t="s">
        <v>6265</v>
      </c>
      <c r="C3306" s="964" t="s">
        <v>141</v>
      </c>
      <c r="D3306" s="965">
        <v>459.21</v>
      </c>
      <c r="E3306" s="757"/>
      <c r="F3306" s="757"/>
      <c r="G3306" s="757"/>
      <c r="H3306" s="757"/>
      <c r="I3306" s="757"/>
    </row>
    <row r="3307" spans="1:9" ht="15.75" customHeight="1">
      <c r="A3307" s="963">
        <v>101914</v>
      </c>
      <c r="B3307" s="963" t="s">
        <v>6266</v>
      </c>
      <c r="C3307" s="964" t="s">
        <v>141</v>
      </c>
      <c r="D3307" s="965">
        <v>583.59</v>
      </c>
      <c r="E3307" s="757"/>
      <c r="F3307" s="757"/>
      <c r="G3307" s="757"/>
      <c r="H3307" s="757"/>
      <c r="I3307" s="757"/>
    </row>
    <row r="3308" spans="1:9" ht="15.75" customHeight="1">
      <c r="A3308" s="963">
        <v>101915</v>
      </c>
      <c r="B3308" s="963" t="s">
        <v>6267</v>
      </c>
      <c r="C3308" s="964" t="s">
        <v>141</v>
      </c>
      <c r="D3308" s="965">
        <v>394.74</v>
      </c>
      <c r="E3308" s="757"/>
      <c r="F3308" s="757"/>
      <c r="G3308" s="757"/>
      <c r="H3308" s="757"/>
      <c r="I3308" s="757"/>
    </row>
    <row r="3309" spans="1:9" ht="15.75" customHeight="1">
      <c r="A3309" s="963">
        <v>101916</v>
      </c>
      <c r="B3309" s="963" t="s">
        <v>6268</v>
      </c>
      <c r="C3309" s="964" t="s">
        <v>141</v>
      </c>
      <c r="D3309" s="965">
        <v>3313.71</v>
      </c>
      <c r="E3309" s="757"/>
      <c r="F3309" s="757"/>
      <c r="G3309" s="757"/>
      <c r="H3309" s="757"/>
      <c r="I3309" s="757"/>
    </row>
    <row r="3310" spans="1:9" ht="15.75" customHeight="1">
      <c r="A3310" s="963">
        <v>101917</v>
      </c>
      <c r="B3310" s="963" t="s">
        <v>6269</v>
      </c>
      <c r="C3310" s="964" t="s">
        <v>141</v>
      </c>
      <c r="D3310" s="965">
        <v>135.27000000000001</v>
      </c>
      <c r="E3310" s="757"/>
      <c r="F3310" s="757"/>
      <c r="G3310" s="757"/>
      <c r="H3310" s="757"/>
      <c r="I3310" s="757"/>
    </row>
    <row r="3311" spans="1:9" ht="15.75" customHeight="1">
      <c r="A3311" s="963">
        <v>98261</v>
      </c>
      <c r="B3311" s="963" t="s">
        <v>6270</v>
      </c>
      <c r="C3311" s="964" t="s">
        <v>164</v>
      </c>
      <c r="D3311" s="965">
        <v>2.74</v>
      </c>
      <c r="E3311" s="757"/>
      <c r="F3311" s="757"/>
      <c r="G3311" s="757"/>
      <c r="H3311" s="757"/>
      <c r="I3311" s="757"/>
    </row>
    <row r="3312" spans="1:9" ht="15.75" customHeight="1">
      <c r="A3312" s="963">
        <v>98262</v>
      </c>
      <c r="B3312" s="963" t="s">
        <v>6271</v>
      </c>
      <c r="C3312" s="964" t="s">
        <v>164</v>
      </c>
      <c r="D3312" s="965">
        <v>3.38</v>
      </c>
      <c r="E3312" s="757"/>
      <c r="F3312" s="757"/>
      <c r="G3312" s="757"/>
      <c r="H3312" s="757"/>
      <c r="I3312" s="757"/>
    </row>
    <row r="3313" spans="1:9" ht="15.75" customHeight="1">
      <c r="A3313" s="963">
        <v>98263</v>
      </c>
      <c r="B3313" s="963" t="s">
        <v>6272</v>
      </c>
      <c r="C3313" s="964" t="s">
        <v>164</v>
      </c>
      <c r="D3313" s="965">
        <v>3.53</v>
      </c>
      <c r="E3313" s="757"/>
      <c r="F3313" s="757"/>
      <c r="G3313" s="757"/>
      <c r="H3313" s="757"/>
      <c r="I3313" s="757"/>
    </row>
    <row r="3314" spans="1:9" ht="15.75" customHeight="1">
      <c r="A3314" s="963">
        <v>98264</v>
      </c>
      <c r="B3314" s="963" t="s">
        <v>6273</v>
      </c>
      <c r="C3314" s="964" t="s">
        <v>164</v>
      </c>
      <c r="D3314" s="965">
        <v>4.21</v>
      </c>
      <c r="E3314" s="757"/>
      <c r="F3314" s="757"/>
      <c r="G3314" s="757"/>
      <c r="H3314" s="757"/>
      <c r="I3314" s="757"/>
    </row>
    <row r="3315" spans="1:9" ht="15.75" customHeight="1">
      <c r="A3315" s="963">
        <v>98265</v>
      </c>
      <c r="B3315" s="963" t="s">
        <v>6274</v>
      </c>
      <c r="C3315" s="964" t="s">
        <v>164</v>
      </c>
      <c r="D3315" s="965">
        <v>4.68</v>
      </c>
      <c r="E3315" s="757"/>
      <c r="F3315" s="757"/>
      <c r="G3315" s="757"/>
      <c r="H3315" s="757"/>
      <c r="I3315" s="757"/>
    </row>
    <row r="3316" spans="1:9" ht="15.75" customHeight="1">
      <c r="A3316" s="963">
        <v>98266</v>
      </c>
      <c r="B3316" s="963" t="s">
        <v>6275</v>
      </c>
      <c r="C3316" s="964" t="s">
        <v>164</v>
      </c>
      <c r="D3316" s="965">
        <v>5.3</v>
      </c>
      <c r="E3316" s="757"/>
      <c r="F3316" s="757"/>
      <c r="G3316" s="757"/>
      <c r="H3316" s="757"/>
      <c r="I3316" s="757"/>
    </row>
    <row r="3317" spans="1:9" ht="15.75" customHeight="1">
      <c r="A3317" s="963">
        <v>98267</v>
      </c>
      <c r="B3317" s="963" t="s">
        <v>6276</v>
      </c>
      <c r="C3317" s="964" t="s">
        <v>164</v>
      </c>
      <c r="D3317" s="965">
        <v>8.3699999999999992</v>
      </c>
      <c r="E3317" s="757"/>
      <c r="F3317" s="757"/>
      <c r="G3317" s="757"/>
      <c r="H3317" s="757"/>
      <c r="I3317" s="757"/>
    </row>
    <row r="3318" spans="1:9" ht="15.75" customHeight="1">
      <c r="A3318" s="963">
        <v>98268</v>
      </c>
      <c r="B3318" s="963" t="s">
        <v>6277</v>
      </c>
      <c r="C3318" s="964" t="s">
        <v>164</v>
      </c>
      <c r="D3318" s="965">
        <v>13.41</v>
      </c>
      <c r="E3318" s="757"/>
      <c r="F3318" s="757"/>
      <c r="G3318" s="757"/>
      <c r="H3318" s="757"/>
      <c r="I3318" s="757"/>
    </row>
    <row r="3319" spans="1:9" ht="15.75" customHeight="1">
      <c r="A3319" s="963">
        <v>98269</v>
      </c>
      <c r="B3319" s="963" t="s">
        <v>6278</v>
      </c>
      <c r="C3319" s="964" t="s">
        <v>164</v>
      </c>
      <c r="D3319" s="965">
        <v>18.28</v>
      </c>
      <c r="E3319" s="757"/>
      <c r="F3319" s="757"/>
      <c r="G3319" s="757"/>
      <c r="H3319" s="757"/>
      <c r="I3319" s="757"/>
    </row>
    <row r="3320" spans="1:9" ht="15.75" customHeight="1">
      <c r="A3320" s="963">
        <v>98270</v>
      </c>
      <c r="B3320" s="963" t="s">
        <v>6279</v>
      </c>
      <c r="C3320" s="964" t="s">
        <v>164</v>
      </c>
      <c r="D3320" s="965">
        <v>27.53</v>
      </c>
      <c r="E3320" s="757"/>
      <c r="F3320" s="757"/>
      <c r="G3320" s="757"/>
      <c r="H3320" s="757"/>
      <c r="I3320" s="757"/>
    </row>
    <row r="3321" spans="1:9" ht="15.75" customHeight="1">
      <c r="A3321" s="963">
        <v>98271</v>
      </c>
      <c r="B3321" s="963" t="s">
        <v>6280</v>
      </c>
      <c r="C3321" s="964" t="s">
        <v>164</v>
      </c>
      <c r="D3321" s="965">
        <v>38.659999999999997</v>
      </c>
      <c r="E3321" s="757"/>
      <c r="F3321" s="757"/>
      <c r="G3321" s="757"/>
      <c r="H3321" s="757"/>
      <c r="I3321" s="757"/>
    </row>
    <row r="3322" spans="1:9" ht="15.75" customHeight="1">
      <c r="A3322" s="963">
        <v>98272</v>
      </c>
      <c r="B3322" s="963" t="s">
        <v>6281</v>
      </c>
      <c r="C3322" s="964" t="s">
        <v>164</v>
      </c>
      <c r="D3322" s="965">
        <v>88.54</v>
      </c>
      <c r="E3322" s="757"/>
      <c r="F3322" s="757"/>
      <c r="G3322" s="757"/>
      <c r="H3322" s="757"/>
      <c r="I3322" s="757"/>
    </row>
    <row r="3323" spans="1:9" ht="15.75" customHeight="1">
      <c r="A3323" s="963">
        <v>98273</v>
      </c>
      <c r="B3323" s="963" t="s">
        <v>6282</v>
      </c>
      <c r="C3323" s="964" t="s">
        <v>164</v>
      </c>
      <c r="D3323" s="965">
        <v>2.09</v>
      </c>
      <c r="E3323" s="757"/>
      <c r="F3323" s="757"/>
      <c r="G3323" s="757"/>
      <c r="H3323" s="757"/>
      <c r="I3323" s="757"/>
    </row>
    <row r="3324" spans="1:9" ht="15.75" customHeight="1">
      <c r="A3324" s="963">
        <v>98274</v>
      </c>
      <c r="B3324" s="963" t="s">
        <v>6283</v>
      </c>
      <c r="C3324" s="964" t="s">
        <v>164</v>
      </c>
      <c r="D3324" s="965">
        <v>2.54</v>
      </c>
      <c r="E3324" s="757"/>
      <c r="F3324" s="757"/>
      <c r="G3324" s="757"/>
      <c r="H3324" s="757"/>
      <c r="I3324" s="757"/>
    </row>
    <row r="3325" spans="1:9" ht="15.75" customHeight="1">
      <c r="A3325" s="963">
        <v>98275</v>
      </c>
      <c r="B3325" s="963" t="s">
        <v>6284</v>
      </c>
      <c r="C3325" s="964" t="s">
        <v>164</v>
      </c>
      <c r="D3325" s="965">
        <v>3.17</v>
      </c>
      <c r="E3325" s="757"/>
      <c r="F3325" s="757"/>
      <c r="G3325" s="757"/>
      <c r="H3325" s="757"/>
      <c r="I3325" s="757"/>
    </row>
    <row r="3326" spans="1:9" ht="15.75" customHeight="1">
      <c r="A3326" s="963">
        <v>98276</v>
      </c>
      <c r="B3326" s="963" t="s">
        <v>6285</v>
      </c>
      <c r="C3326" s="964" t="s">
        <v>164</v>
      </c>
      <c r="D3326" s="965">
        <v>6.24</v>
      </c>
      <c r="E3326" s="757"/>
      <c r="F3326" s="757"/>
      <c r="G3326" s="757"/>
      <c r="H3326" s="757"/>
      <c r="I3326" s="757"/>
    </row>
    <row r="3327" spans="1:9" ht="15.75" customHeight="1">
      <c r="A3327" s="963">
        <v>98277</v>
      </c>
      <c r="B3327" s="963" t="s">
        <v>6286</v>
      </c>
      <c r="C3327" s="964" t="s">
        <v>164</v>
      </c>
      <c r="D3327" s="965">
        <v>11.28</v>
      </c>
      <c r="E3327" s="757"/>
      <c r="F3327" s="757"/>
      <c r="G3327" s="757"/>
      <c r="H3327" s="757"/>
      <c r="I3327" s="757"/>
    </row>
    <row r="3328" spans="1:9" ht="15.75" customHeight="1">
      <c r="A3328" s="963">
        <v>98278</v>
      </c>
      <c r="B3328" s="963" t="s">
        <v>6287</v>
      </c>
      <c r="C3328" s="964" t="s">
        <v>164</v>
      </c>
      <c r="D3328" s="965">
        <v>16.149999999999999</v>
      </c>
      <c r="E3328" s="757"/>
      <c r="F3328" s="757"/>
      <c r="G3328" s="757"/>
      <c r="H3328" s="757"/>
      <c r="I3328" s="757"/>
    </row>
    <row r="3329" spans="1:9" ht="15.75" customHeight="1">
      <c r="A3329" s="963">
        <v>98279</v>
      </c>
      <c r="B3329" s="963" t="s">
        <v>6288</v>
      </c>
      <c r="C3329" s="964" t="s">
        <v>164</v>
      </c>
      <c r="D3329" s="965">
        <v>25.39</v>
      </c>
      <c r="E3329" s="757"/>
      <c r="F3329" s="757"/>
      <c r="G3329" s="757"/>
      <c r="H3329" s="757"/>
      <c r="I3329" s="757"/>
    </row>
    <row r="3330" spans="1:9" ht="15.75" customHeight="1">
      <c r="A3330" s="963">
        <v>98280</v>
      </c>
      <c r="B3330" s="963" t="s">
        <v>6289</v>
      </c>
      <c r="C3330" s="964" t="s">
        <v>164</v>
      </c>
      <c r="D3330" s="965">
        <v>5.48</v>
      </c>
      <c r="E3330" s="757"/>
      <c r="F3330" s="757"/>
      <c r="G3330" s="757"/>
      <c r="H3330" s="757"/>
      <c r="I3330" s="757"/>
    </row>
    <row r="3331" spans="1:9" ht="15.75" customHeight="1">
      <c r="A3331" s="963">
        <v>98281</v>
      </c>
      <c r="B3331" s="963" t="s">
        <v>6290</v>
      </c>
      <c r="C3331" s="964" t="s">
        <v>164</v>
      </c>
      <c r="D3331" s="965">
        <v>6.12</v>
      </c>
      <c r="E3331" s="757"/>
      <c r="F3331" s="757"/>
      <c r="G3331" s="757"/>
      <c r="H3331" s="757"/>
      <c r="I3331" s="757"/>
    </row>
    <row r="3332" spans="1:9" ht="15.75" customHeight="1">
      <c r="A3332" s="963">
        <v>98282</v>
      </c>
      <c r="B3332" s="963" t="s">
        <v>6291</v>
      </c>
      <c r="C3332" s="964" t="s">
        <v>164</v>
      </c>
      <c r="D3332" s="965">
        <v>6.26</v>
      </c>
      <c r="E3332" s="757"/>
      <c r="F3332" s="757"/>
      <c r="G3332" s="757"/>
      <c r="H3332" s="757"/>
      <c r="I3332" s="757"/>
    </row>
    <row r="3333" spans="1:9" ht="15.75" customHeight="1">
      <c r="A3333" s="963">
        <v>98283</v>
      </c>
      <c r="B3333" s="963" t="s">
        <v>6292</v>
      </c>
      <c r="C3333" s="964" t="s">
        <v>164</v>
      </c>
      <c r="D3333" s="965">
        <v>6.96</v>
      </c>
      <c r="E3333" s="757"/>
      <c r="F3333" s="757"/>
      <c r="G3333" s="757"/>
      <c r="H3333" s="757"/>
      <c r="I3333" s="757"/>
    </row>
    <row r="3334" spans="1:9" ht="15.75" customHeight="1">
      <c r="A3334" s="963">
        <v>98284</v>
      </c>
      <c r="B3334" s="963" t="s">
        <v>6293</v>
      </c>
      <c r="C3334" s="964" t="s">
        <v>164</v>
      </c>
      <c r="D3334" s="965">
        <v>7.41</v>
      </c>
      <c r="E3334" s="757"/>
      <c r="F3334" s="757"/>
      <c r="G3334" s="757"/>
      <c r="H3334" s="757"/>
      <c r="I3334" s="757"/>
    </row>
    <row r="3335" spans="1:9" ht="15.75" customHeight="1">
      <c r="A3335" s="963">
        <v>98285</v>
      </c>
      <c r="B3335" s="963" t="s">
        <v>6294</v>
      </c>
      <c r="C3335" s="964" t="s">
        <v>164</v>
      </c>
      <c r="D3335" s="965">
        <v>8.0500000000000007</v>
      </c>
      <c r="E3335" s="757"/>
      <c r="F3335" s="757"/>
      <c r="G3335" s="757"/>
      <c r="H3335" s="757"/>
      <c r="I3335" s="757"/>
    </row>
    <row r="3336" spans="1:9" ht="15.75" customHeight="1">
      <c r="A3336" s="963">
        <v>98286</v>
      </c>
      <c r="B3336" s="963" t="s">
        <v>6295</v>
      </c>
      <c r="C3336" s="964" t="s">
        <v>164</v>
      </c>
      <c r="D3336" s="965">
        <v>11.11</v>
      </c>
      <c r="E3336" s="757"/>
      <c r="F3336" s="757"/>
      <c r="G3336" s="757"/>
      <c r="H3336" s="757"/>
      <c r="I3336" s="757"/>
    </row>
    <row r="3337" spans="1:9" ht="15.75" customHeight="1">
      <c r="A3337" s="963">
        <v>98287</v>
      </c>
      <c r="B3337" s="963" t="s">
        <v>6296</v>
      </c>
      <c r="C3337" s="964" t="s">
        <v>164</v>
      </c>
      <c r="D3337" s="965">
        <v>1.1000000000000001</v>
      </c>
      <c r="E3337" s="757"/>
      <c r="F3337" s="757"/>
      <c r="G3337" s="757"/>
      <c r="H3337" s="757"/>
      <c r="I3337" s="757"/>
    </row>
    <row r="3338" spans="1:9" ht="15.75" customHeight="1">
      <c r="A3338" s="963">
        <v>98288</v>
      </c>
      <c r="B3338" s="963" t="s">
        <v>6297</v>
      </c>
      <c r="C3338" s="964" t="s">
        <v>164</v>
      </c>
      <c r="D3338" s="965">
        <v>1.73</v>
      </c>
      <c r="E3338" s="757"/>
      <c r="F3338" s="757"/>
      <c r="G3338" s="757"/>
      <c r="H3338" s="757"/>
      <c r="I3338" s="757"/>
    </row>
    <row r="3339" spans="1:9" ht="15.75" customHeight="1">
      <c r="A3339" s="963">
        <v>98289</v>
      </c>
      <c r="B3339" s="963" t="s">
        <v>6298</v>
      </c>
      <c r="C3339" s="964" t="s">
        <v>164</v>
      </c>
      <c r="D3339" s="965">
        <v>1.88</v>
      </c>
      <c r="E3339" s="757"/>
      <c r="F3339" s="757"/>
      <c r="G3339" s="757"/>
      <c r="H3339" s="757"/>
      <c r="I3339" s="757"/>
    </row>
    <row r="3340" spans="1:9" ht="15.75" customHeight="1">
      <c r="A3340" s="963">
        <v>98290</v>
      </c>
      <c r="B3340" s="963" t="s">
        <v>6299</v>
      </c>
      <c r="C3340" s="964" t="s">
        <v>164</v>
      </c>
      <c r="D3340" s="965">
        <v>2.57</v>
      </c>
      <c r="E3340" s="757"/>
      <c r="F3340" s="757"/>
      <c r="G3340" s="757"/>
      <c r="H3340" s="757"/>
      <c r="I3340" s="757"/>
    </row>
    <row r="3341" spans="1:9" ht="15.75" customHeight="1">
      <c r="A3341" s="963">
        <v>98291</v>
      </c>
      <c r="B3341" s="963" t="s">
        <v>6300</v>
      </c>
      <c r="C3341" s="964" t="s">
        <v>164</v>
      </c>
      <c r="D3341" s="965">
        <v>3.03</v>
      </c>
      <c r="E3341" s="757"/>
      <c r="F3341" s="757"/>
      <c r="G3341" s="757"/>
      <c r="H3341" s="757"/>
      <c r="I3341" s="757"/>
    </row>
    <row r="3342" spans="1:9" ht="15.75" customHeight="1">
      <c r="A3342" s="963">
        <v>98292</v>
      </c>
      <c r="B3342" s="963" t="s">
        <v>6301</v>
      </c>
      <c r="C3342" s="964" t="s">
        <v>164</v>
      </c>
      <c r="D3342" s="965">
        <v>3.66</v>
      </c>
      <c r="E3342" s="757"/>
      <c r="F3342" s="757"/>
      <c r="G3342" s="757"/>
      <c r="H3342" s="757"/>
      <c r="I3342" s="757"/>
    </row>
    <row r="3343" spans="1:9" ht="15.75" customHeight="1">
      <c r="A3343" s="963">
        <v>98293</v>
      </c>
      <c r="B3343" s="963" t="s">
        <v>6302</v>
      </c>
      <c r="C3343" s="964" t="s">
        <v>164</v>
      </c>
      <c r="D3343" s="965">
        <v>6.73</v>
      </c>
      <c r="E3343" s="757"/>
      <c r="F3343" s="757"/>
      <c r="G3343" s="757"/>
      <c r="H3343" s="757"/>
      <c r="I3343" s="757"/>
    </row>
    <row r="3344" spans="1:9" ht="15.75" customHeight="1">
      <c r="A3344" s="963">
        <v>98400</v>
      </c>
      <c r="B3344" s="963" t="s">
        <v>6303</v>
      </c>
      <c r="C3344" s="964" t="s">
        <v>164</v>
      </c>
      <c r="D3344" s="965">
        <v>10.26</v>
      </c>
      <c r="E3344" s="757"/>
      <c r="F3344" s="757"/>
      <c r="G3344" s="757"/>
      <c r="H3344" s="757"/>
      <c r="I3344" s="757"/>
    </row>
    <row r="3345" spans="1:9" ht="15.75" customHeight="1">
      <c r="A3345" s="963">
        <v>98401</v>
      </c>
      <c r="B3345" s="963" t="s">
        <v>6304</v>
      </c>
      <c r="C3345" s="964" t="s">
        <v>164</v>
      </c>
      <c r="D3345" s="965">
        <v>16.03</v>
      </c>
      <c r="E3345" s="757"/>
      <c r="F3345" s="757"/>
      <c r="G3345" s="757"/>
      <c r="H3345" s="757"/>
      <c r="I3345" s="757"/>
    </row>
    <row r="3346" spans="1:9" ht="15.75" customHeight="1">
      <c r="A3346" s="963">
        <v>98402</v>
      </c>
      <c r="B3346" s="963" t="s">
        <v>6305</v>
      </c>
      <c r="C3346" s="964" t="s">
        <v>164</v>
      </c>
      <c r="D3346" s="965">
        <v>18.690000000000001</v>
      </c>
      <c r="E3346" s="757"/>
      <c r="F3346" s="757"/>
      <c r="G3346" s="757"/>
      <c r="H3346" s="757"/>
      <c r="I3346" s="757"/>
    </row>
    <row r="3347" spans="1:9" ht="15.75" customHeight="1">
      <c r="A3347" s="963">
        <v>100556</v>
      </c>
      <c r="B3347" s="963" t="s">
        <v>6306</v>
      </c>
      <c r="C3347" s="964" t="s">
        <v>141</v>
      </c>
      <c r="D3347" s="965">
        <v>33.81</v>
      </c>
      <c r="E3347" s="757"/>
      <c r="F3347" s="757"/>
      <c r="G3347" s="757"/>
      <c r="H3347" s="757"/>
      <c r="I3347" s="757"/>
    </row>
    <row r="3348" spans="1:9" ht="15.75" customHeight="1">
      <c r="A3348" s="963">
        <v>100557</v>
      </c>
      <c r="B3348" s="963" t="s">
        <v>6307</v>
      </c>
      <c r="C3348" s="964" t="s">
        <v>141</v>
      </c>
      <c r="D3348" s="965">
        <v>440.01</v>
      </c>
      <c r="E3348" s="757"/>
      <c r="F3348" s="757"/>
      <c r="G3348" s="757"/>
      <c r="H3348" s="757"/>
      <c r="I3348" s="757"/>
    </row>
    <row r="3349" spans="1:9" ht="15.75" customHeight="1">
      <c r="A3349" s="963">
        <v>100560</v>
      </c>
      <c r="B3349" s="963" t="s">
        <v>6308</v>
      </c>
      <c r="C3349" s="964" t="s">
        <v>141</v>
      </c>
      <c r="D3349" s="965">
        <v>92.26</v>
      </c>
      <c r="E3349" s="757"/>
      <c r="F3349" s="757"/>
      <c r="G3349" s="757"/>
      <c r="H3349" s="757"/>
      <c r="I3349" s="757"/>
    </row>
    <row r="3350" spans="1:9" ht="15.75" customHeight="1">
      <c r="A3350" s="963">
        <v>100561</v>
      </c>
      <c r="B3350" s="963" t="s">
        <v>6309</v>
      </c>
      <c r="C3350" s="964" t="s">
        <v>141</v>
      </c>
      <c r="D3350" s="965">
        <v>172.2</v>
      </c>
      <c r="E3350" s="757"/>
      <c r="F3350" s="757"/>
      <c r="G3350" s="757"/>
      <c r="H3350" s="757"/>
      <c r="I3350" s="757"/>
    </row>
    <row r="3351" spans="1:9" ht="15.75" customHeight="1">
      <c r="A3351" s="963">
        <v>100562</v>
      </c>
      <c r="B3351" s="963" t="s">
        <v>6310</v>
      </c>
      <c r="C3351" s="964" t="s">
        <v>141</v>
      </c>
      <c r="D3351" s="965">
        <v>269.10000000000002</v>
      </c>
      <c r="E3351" s="757"/>
      <c r="F3351" s="757"/>
      <c r="G3351" s="757"/>
      <c r="H3351" s="757"/>
      <c r="I3351" s="757"/>
    </row>
    <row r="3352" spans="1:9" ht="15.75" customHeight="1">
      <c r="A3352" s="963">
        <v>100563</v>
      </c>
      <c r="B3352" s="963" t="s">
        <v>6311</v>
      </c>
      <c r="C3352" s="964" t="s">
        <v>141</v>
      </c>
      <c r="D3352" s="965">
        <v>390.09</v>
      </c>
      <c r="E3352" s="757"/>
      <c r="F3352" s="757"/>
      <c r="G3352" s="757"/>
      <c r="H3352" s="757"/>
      <c r="I3352" s="757"/>
    </row>
    <row r="3353" spans="1:9" ht="15.75" customHeight="1">
      <c r="A3353" s="963">
        <v>101795</v>
      </c>
      <c r="B3353" s="963" t="s">
        <v>6312</v>
      </c>
      <c r="C3353" s="964" t="s">
        <v>141</v>
      </c>
      <c r="D3353" s="965">
        <v>480.49</v>
      </c>
      <c r="E3353" s="757"/>
      <c r="F3353" s="757"/>
      <c r="G3353" s="757"/>
      <c r="H3353" s="757"/>
      <c r="I3353" s="757"/>
    </row>
    <row r="3354" spans="1:9" ht="15.75" customHeight="1">
      <c r="A3354" s="963">
        <v>101798</v>
      </c>
      <c r="B3354" s="963" t="s">
        <v>6313</v>
      </c>
      <c r="C3354" s="964" t="s">
        <v>141</v>
      </c>
      <c r="D3354" s="965">
        <v>356.24</v>
      </c>
      <c r="E3354" s="757"/>
      <c r="F3354" s="757"/>
      <c r="G3354" s="757"/>
      <c r="H3354" s="757"/>
      <c r="I3354" s="757"/>
    </row>
    <row r="3355" spans="1:9" ht="15.75" customHeight="1">
      <c r="A3355" s="963">
        <v>101799</v>
      </c>
      <c r="B3355" s="963" t="s">
        <v>6314</v>
      </c>
      <c r="C3355" s="964" t="s">
        <v>141</v>
      </c>
      <c r="D3355" s="965">
        <v>873.62</v>
      </c>
      <c r="E3355" s="757"/>
      <c r="F3355" s="757"/>
      <c r="G3355" s="757"/>
      <c r="H3355" s="757"/>
      <c r="I3355" s="757"/>
    </row>
    <row r="3356" spans="1:9" ht="15.75" customHeight="1">
      <c r="A3356" s="963">
        <v>98397</v>
      </c>
      <c r="B3356" s="963" t="s">
        <v>6315</v>
      </c>
      <c r="C3356" s="964" t="s">
        <v>122</v>
      </c>
      <c r="D3356" s="965">
        <v>10.54</v>
      </c>
      <c r="E3356" s="757"/>
      <c r="F3356" s="757"/>
      <c r="G3356" s="757"/>
      <c r="H3356" s="757"/>
      <c r="I3356" s="757"/>
    </row>
    <row r="3357" spans="1:9" ht="15.75" customHeight="1">
      <c r="A3357" s="963">
        <v>103244</v>
      </c>
      <c r="B3357" s="963" t="s">
        <v>6316</v>
      </c>
      <c r="C3357" s="964" t="s">
        <v>141</v>
      </c>
      <c r="D3357" s="965">
        <v>2162.34</v>
      </c>
      <c r="E3357" s="757"/>
      <c r="F3357" s="757"/>
      <c r="G3357" s="757"/>
      <c r="H3357" s="757"/>
      <c r="I3357" s="757"/>
    </row>
    <row r="3358" spans="1:9" ht="15.75" customHeight="1">
      <c r="A3358" s="963">
        <v>103245</v>
      </c>
      <c r="B3358" s="963" t="s">
        <v>6317</v>
      </c>
      <c r="C3358" s="964" t="s">
        <v>141</v>
      </c>
      <c r="D3358" s="965">
        <v>1701.39</v>
      </c>
      <c r="E3358" s="757"/>
      <c r="F3358" s="757"/>
      <c r="G3358" s="757"/>
      <c r="H3358" s="757"/>
      <c r="I3358" s="757"/>
    </row>
    <row r="3359" spans="1:9" ht="15.75" customHeight="1">
      <c r="A3359" s="963">
        <v>103246</v>
      </c>
      <c r="B3359" s="963" t="s">
        <v>6318</v>
      </c>
      <c r="C3359" s="964" t="s">
        <v>141</v>
      </c>
      <c r="D3359" s="965">
        <v>1857.28</v>
      </c>
      <c r="E3359" s="757"/>
      <c r="F3359" s="757"/>
      <c r="G3359" s="757"/>
      <c r="H3359" s="757"/>
      <c r="I3359" s="757"/>
    </row>
    <row r="3360" spans="1:9" ht="15.75" customHeight="1">
      <c r="A3360" s="963">
        <v>103247</v>
      </c>
      <c r="B3360" s="963" t="s">
        <v>6319</v>
      </c>
      <c r="C3360" s="964" t="s">
        <v>141</v>
      </c>
      <c r="D3360" s="965">
        <v>2402.08</v>
      </c>
      <c r="E3360" s="757"/>
      <c r="F3360" s="757"/>
      <c r="G3360" s="757"/>
      <c r="H3360" s="757"/>
      <c r="I3360" s="757"/>
    </row>
    <row r="3361" spans="1:9" ht="15.75" customHeight="1">
      <c r="A3361" s="963">
        <v>103248</v>
      </c>
      <c r="B3361" s="963" t="s">
        <v>6320</v>
      </c>
      <c r="C3361" s="964" t="s">
        <v>141</v>
      </c>
      <c r="D3361" s="965">
        <v>1959.35</v>
      </c>
      <c r="E3361" s="757"/>
      <c r="F3361" s="757"/>
      <c r="G3361" s="757"/>
      <c r="H3361" s="757"/>
      <c r="I3361" s="757"/>
    </row>
    <row r="3362" spans="1:9" ht="15.75" customHeight="1">
      <c r="A3362" s="963">
        <v>103249</v>
      </c>
      <c r="B3362" s="963" t="s">
        <v>6321</v>
      </c>
      <c r="C3362" s="964" t="s">
        <v>141</v>
      </c>
      <c r="D3362" s="965">
        <v>2106.46</v>
      </c>
      <c r="E3362" s="757"/>
      <c r="F3362" s="757"/>
      <c r="G3362" s="757"/>
      <c r="H3362" s="757"/>
      <c r="I3362" s="757"/>
    </row>
    <row r="3363" spans="1:9" ht="15.75" customHeight="1">
      <c r="A3363" s="963">
        <v>103250</v>
      </c>
      <c r="B3363" s="963" t="s">
        <v>6322</v>
      </c>
      <c r="C3363" s="964" t="s">
        <v>141</v>
      </c>
      <c r="D3363" s="965">
        <v>3495.3</v>
      </c>
      <c r="E3363" s="757"/>
      <c r="F3363" s="757"/>
      <c r="G3363" s="757"/>
      <c r="H3363" s="757"/>
      <c r="I3363" s="757"/>
    </row>
    <row r="3364" spans="1:9" ht="15.75" customHeight="1">
      <c r="A3364" s="963">
        <v>103251</v>
      </c>
      <c r="B3364" s="963" t="s">
        <v>6323</v>
      </c>
      <c r="C3364" s="964" t="s">
        <v>141</v>
      </c>
      <c r="D3364" s="965">
        <v>2755.85</v>
      </c>
      <c r="E3364" s="757"/>
      <c r="F3364" s="757"/>
      <c r="G3364" s="757"/>
      <c r="H3364" s="757"/>
      <c r="I3364" s="757"/>
    </row>
    <row r="3365" spans="1:9" ht="15.75" customHeight="1">
      <c r="A3365" s="963">
        <v>103252</v>
      </c>
      <c r="B3365" s="963" t="s">
        <v>6324</v>
      </c>
      <c r="C3365" s="964" t="s">
        <v>141</v>
      </c>
      <c r="D3365" s="965">
        <v>3054.05</v>
      </c>
      <c r="E3365" s="757"/>
      <c r="F3365" s="757"/>
      <c r="G3365" s="757"/>
      <c r="H3365" s="757"/>
      <c r="I3365" s="757"/>
    </row>
    <row r="3366" spans="1:9" ht="15.75" customHeight="1">
      <c r="A3366" s="963">
        <v>103253</v>
      </c>
      <c r="B3366" s="963" t="s">
        <v>6325</v>
      </c>
      <c r="C3366" s="964" t="s">
        <v>141</v>
      </c>
      <c r="D3366" s="965">
        <v>4771.17</v>
      </c>
      <c r="E3366" s="757"/>
      <c r="F3366" s="757"/>
      <c r="G3366" s="757"/>
      <c r="H3366" s="757"/>
      <c r="I3366" s="757"/>
    </row>
    <row r="3367" spans="1:9" ht="15.75" customHeight="1">
      <c r="A3367" s="963">
        <v>103254</v>
      </c>
      <c r="B3367" s="963" t="s">
        <v>6326</v>
      </c>
      <c r="C3367" s="964" t="s">
        <v>141</v>
      </c>
      <c r="D3367" s="965">
        <v>3562.26</v>
      </c>
      <c r="E3367" s="757"/>
      <c r="F3367" s="757"/>
      <c r="G3367" s="757"/>
      <c r="H3367" s="757"/>
      <c r="I3367" s="757"/>
    </row>
    <row r="3368" spans="1:9" ht="15.75" customHeight="1">
      <c r="A3368" s="963">
        <v>103255</v>
      </c>
      <c r="B3368" s="963" t="s">
        <v>6327</v>
      </c>
      <c r="C3368" s="964" t="s">
        <v>141</v>
      </c>
      <c r="D3368" s="965">
        <v>3988.8</v>
      </c>
      <c r="E3368" s="757"/>
      <c r="F3368" s="757"/>
      <c r="G3368" s="757"/>
      <c r="H3368" s="757"/>
      <c r="I3368" s="757"/>
    </row>
    <row r="3369" spans="1:9" ht="15.75" customHeight="1">
      <c r="A3369" s="963">
        <v>103256</v>
      </c>
      <c r="B3369" s="963" t="s">
        <v>6328</v>
      </c>
      <c r="C3369" s="964" t="s">
        <v>141</v>
      </c>
      <c r="D3369" s="965">
        <v>8862.84</v>
      </c>
      <c r="E3369" s="757"/>
      <c r="F3369" s="757"/>
      <c r="G3369" s="757"/>
      <c r="H3369" s="757"/>
      <c r="I3369" s="757"/>
    </row>
    <row r="3370" spans="1:9" ht="15.75" customHeight="1">
      <c r="A3370" s="963">
        <v>103257</v>
      </c>
      <c r="B3370" s="963" t="s">
        <v>6329</v>
      </c>
      <c r="C3370" s="964" t="s">
        <v>141</v>
      </c>
      <c r="D3370" s="965">
        <v>5045.46</v>
      </c>
      <c r="E3370" s="757"/>
      <c r="F3370" s="757"/>
      <c r="G3370" s="757"/>
      <c r="H3370" s="757"/>
      <c r="I3370" s="757"/>
    </row>
    <row r="3371" spans="1:9" ht="15.75" customHeight="1">
      <c r="A3371" s="963">
        <v>103258</v>
      </c>
      <c r="B3371" s="963" t="s">
        <v>6330</v>
      </c>
      <c r="C3371" s="964" t="s">
        <v>141</v>
      </c>
      <c r="D3371" s="965">
        <v>9911.7999999999993</v>
      </c>
      <c r="E3371" s="757"/>
      <c r="F3371" s="757"/>
      <c r="G3371" s="757"/>
      <c r="H3371" s="757"/>
      <c r="I3371" s="757"/>
    </row>
    <row r="3372" spans="1:9" ht="15.75" customHeight="1">
      <c r="A3372" s="963">
        <v>103259</v>
      </c>
      <c r="B3372" s="963" t="s">
        <v>6331</v>
      </c>
      <c r="C3372" s="964" t="s">
        <v>141</v>
      </c>
      <c r="D3372" s="965">
        <v>5321.79</v>
      </c>
      <c r="E3372" s="757"/>
      <c r="F3372" s="757"/>
      <c r="G3372" s="757"/>
      <c r="H3372" s="757"/>
      <c r="I3372" s="757"/>
    </row>
    <row r="3373" spans="1:9" ht="15.75" customHeight="1">
      <c r="A3373" s="963">
        <v>103260</v>
      </c>
      <c r="B3373" s="963" t="s">
        <v>6332</v>
      </c>
      <c r="C3373" s="964" t="s">
        <v>141</v>
      </c>
      <c r="D3373" s="965">
        <v>5467.86</v>
      </c>
      <c r="E3373" s="757"/>
      <c r="F3373" s="757"/>
      <c r="G3373" s="757"/>
      <c r="H3373" s="757"/>
      <c r="I3373" s="757"/>
    </row>
    <row r="3374" spans="1:9" ht="15.75" customHeight="1">
      <c r="A3374" s="963">
        <v>103261</v>
      </c>
      <c r="B3374" s="963" t="s">
        <v>6333</v>
      </c>
      <c r="C3374" s="964" t="s">
        <v>141</v>
      </c>
      <c r="D3374" s="965">
        <v>11181.68</v>
      </c>
      <c r="E3374" s="757"/>
      <c r="F3374" s="757"/>
      <c r="G3374" s="757"/>
      <c r="H3374" s="757"/>
      <c r="I3374" s="757"/>
    </row>
    <row r="3375" spans="1:9" ht="15.75" customHeight="1">
      <c r="A3375" s="963">
        <v>103262</v>
      </c>
      <c r="B3375" s="963" t="s">
        <v>6334</v>
      </c>
      <c r="C3375" s="964" t="s">
        <v>141</v>
      </c>
      <c r="D3375" s="965">
        <v>6999.56</v>
      </c>
      <c r="E3375" s="757"/>
      <c r="F3375" s="757"/>
      <c r="G3375" s="757"/>
      <c r="H3375" s="757"/>
      <c r="I3375" s="757"/>
    </row>
    <row r="3376" spans="1:9" ht="15.75" customHeight="1">
      <c r="A3376" s="963">
        <v>103263</v>
      </c>
      <c r="B3376" s="963" t="s">
        <v>6335</v>
      </c>
      <c r="C3376" s="964" t="s">
        <v>141</v>
      </c>
      <c r="D3376" s="965">
        <v>15506.64</v>
      </c>
      <c r="E3376" s="757"/>
      <c r="F3376" s="757"/>
      <c r="G3376" s="757"/>
      <c r="H3376" s="757"/>
      <c r="I3376" s="757"/>
    </row>
    <row r="3377" spans="1:9" ht="15.75" customHeight="1">
      <c r="A3377" s="963">
        <v>103264</v>
      </c>
      <c r="B3377" s="963" t="s">
        <v>6336</v>
      </c>
      <c r="C3377" s="964" t="s">
        <v>141</v>
      </c>
      <c r="D3377" s="965">
        <v>8659.2999999999993</v>
      </c>
      <c r="E3377" s="757"/>
      <c r="F3377" s="757"/>
      <c r="G3377" s="757"/>
      <c r="H3377" s="757"/>
      <c r="I3377" s="757"/>
    </row>
    <row r="3378" spans="1:9" ht="15.75" customHeight="1">
      <c r="A3378" s="963">
        <v>103265</v>
      </c>
      <c r="B3378" s="963" t="s">
        <v>6337</v>
      </c>
      <c r="C3378" s="964" t="s">
        <v>141</v>
      </c>
      <c r="D3378" s="965">
        <v>18711.740000000002</v>
      </c>
      <c r="E3378" s="757"/>
      <c r="F3378" s="757"/>
      <c r="G3378" s="757"/>
      <c r="H3378" s="757"/>
      <c r="I3378" s="757"/>
    </row>
    <row r="3379" spans="1:9" ht="15.75" customHeight="1">
      <c r="A3379" s="963">
        <v>103266</v>
      </c>
      <c r="B3379" s="963" t="s">
        <v>6338</v>
      </c>
      <c r="C3379" s="964" t="s">
        <v>141</v>
      </c>
      <c r="D3379" s="965">
        <v>9680.68</v>
      </c>
      <c r="E3379" s="757"/>
      <c r="F3379" s="757"/>
      <c r="G3379" s="757"/>
      <c r="H3379" s="757"/>
      <c r="I3379" s="757"/>
    </row>
    <row r="3380" spans="1:9" ht="15.75" customHeight="1">
      <c r="A3380" s="963">
        <v>103267</v>
      </c>
      <c r="B3380" s="963" t="s">
        <v>6339</v>
      </c>
      <c r="C3380" s="964" t="s">
        <v>141</v>
      </c>
      <c r="D3380" s="965">
        <v>5520.4</v>
      </c>
      <c r="E3380" s="757"/>
      <c r="F3380" s="757"/>
      <c r="G3380" s="757"/>
      <c r="H3380" s="757"/>
      <c r="I3380" s="757"/>
    </row>
    <row r="3381" spans="1:9" ht="15.75" customHeight="1">
      <c r="A3381" s="963">
        <v>103268</v>
      </c>
      <c r="B3381" s="963" t="s">
        <v>6340</v>
      </c>
      <c r="C3381" s="964" t="s">
        <v>141</v>
      </c>
      <c r="D3381" s="965">
        <v>6560.77</v>
      </c>
      <c r="E3381" s="757"/>
      <c r="F3381" s="757"/>
      <c r="G3381" s="757"/>
      <c r="H3381" s="757"/>
      <c r="I3381" s="757"/>
    </row>
    <row r="3382" spans="1:9" ht="15.75" customHeight="1">
      <c r="A3382" s="963">
        <v>103269</v>
      </c>
      <c r="B3382" s="963" t="s">
        <v>6341</v>
      </c>
      <c r="C3382" s="964" t="s">
        <v>141</v>
      </c>
      <c r="D3382" s="965">
        <v>6792.62</v>
      </c>
      <c r="E3382" s="757"/>
      <c r="F3382" s="757"/>
      <c r="G3382" s="757"/>
      <c r="H3382" s="757"/>
      <c r="I3382" s="757"/>
    </row>
    <row r="3383" spans="1:9" ht="15.75" customHeight="1">
      <c r="A3383" s="963">
        <v>103270</v>
      </c>
      <c r="B3383" s="963" t="s">
        <v>6342</v>
      </c>
      <c r="C3383" s="964" t="s">
        <v>141</v>
      </c>
      <c r="D3383" s="965">
        <v>7052.52</v>
      </c>
      <c r="E3383" s="757"/>
      <c r="F3383" s="757"/>
      <c r="G3383" s="757"/>
      <c r="H3383" s="757"/>
      <c r="I3383" s="757"/>
    </row>
    <row r="3384" spans="1:9" ht="15.75" customHeight="1">
      <c r="A3384" s="963">
        <v>103271</v>
      </c>
      <c r="B3384" s="963" t="s">
        <v>6343</v>
      </c>
      <c r="C3384" s="964" t="s">
        <v>141</v>
      </c>
      <c r="D3384" s="965">
        <v>10001.969999999999</v>
      </c>
      <c r="E3384" s="757"/>
      <c r="F3384" s="757"/>
      <c r="G3384" s="757"/>
      <c r="H3384" s="757"/>
      <c r="I3384" s="757"/>
    </row>
    <row r="3385" spans="1:9" ht="15.75" customHeight="1">
      <c r="A3385" s="963">
        <v>103272</v>
      </c>
      <c r="B3385" s="963" t="s">
        <v>6344</v>
      </c>
      <c r="C3385" s="964" t="s">
        <v>141</v>
      </c>
      <c r="D3385" s="965">
        <v>10332.469999999999</v>
      </c>
      <c r="E3385" s="757"/>
      <c r="F3385" s="757"/>
      <c r="G3385" s="757"/>
      <c r="H3385" s="757"/>
      <c r="I3385" s="757"/>
    </row>
    <row r="3386" spans="1:9" ht="15.75" customHeight="1">
      <c r="A3386" s="963">
        <v>103273</v>
      </c>
      <c r="B3386" s="963" t="s">
        <v>6345</v>
      </c>
      <c r="C3386" s="964" t="s">
        <v>141</v>
      </c>
      <c r="D3386" s="965">
        <v>10591.23</v>
      </c>
      <c r="E3386" s="757"/>
      <c r="F3386" s="757"/>
      <c r="G3386" s="757"/>
      <c r="H3386" s="757"/>
      <c r="I3386" s="757"/>
    </row>
    <row r="3387" spans="1:9" ht="15.75" customHeight="1">
      <c r="A3387" s="963">
        <v>103274</v>
      </c>
      <c r="B3387" s="963" t="s">
        <v>6346</v>
      </c>
      <c r="C3387" s="964" t="s">
        <v>141</v>
      </c>
      <c r="D3387" s="965">
        <v>12145.65</v>
      </c>
      <c r="E3387" s="757"/>
      <c r="F3387" s="757"/>
      <c r="G3387" s="757"/>
      <c r="H3387" s="757"/>
      <c r="I3387" s="757"/>
    </row>
    <row r="3388" spans="1:9" ht="15.75" customHeight="1">
      <c r="A3388" s="963">
        <v>103275</v>
      </c>
      <c r="B3388" s="963" t="s">
        <v>6347</v>
      </c>
      <c r="C3388" s="964" t="s">
        <v>141</v>
      </c>
      <c r="D3388" s="965">
        <v>12082.19</v>
      </c>
      <c r="E3388" s="757"/>
      <c r="F3388" s="757"/>
      <c r="G3388" s="757"/>
      <c r="H3388" s="757"/>
      <c r="I3388" s="757"/>
    </row>
    <row r="3389" spans="1:9" ht="15.75" customHeight="1">
      <c r="A3389" s="963">
        <v>103276</v>
      </c>
      <c r="B3389" s="963" t="s">
        <v>6348</v>
      </c>
      <c r="C3389" s="964" t="s">
        <v>141</v>
      </c>
      <c r="D3389" s="965">
        <v>12683.39</v>
      </c>
      <c r="E3389" s="757"/>
      <c r="F3389" s="757"/>
      <c r="G3389" s="757"/>
      <c r="H3389" s="757"/>
      <c r="I3389" s="757"/>
    </row>
    <row r="3390" spans="1:9" ht="15.75" customHeight="1">
      <c r="A3390" s="963">
        <v>103277</v>
      </c>
      <c r="B3390" s="963" t="s">
        <v>6349</v>
      </c>
      <c r="C3390" s="964" t="s">
        <v>141</v>
      </c>
      <c r="D3390" s="965">
        <v>23468.55</v>
      </c>
      <c r="E3390" s="757"/>
      <c r="F3390" s="757"/>
      <c r="G3390" s="757"/>
      <c r="H3390" s="757"/>
      <c r="I3390" s="757"/>
    </row>
    <row r="3391" spans="1:9" ht="15.75" customHeight="1">
      <c r="A3391" s="963">
        <v>103278</v>
      </c>
      <c r="B3391" s="963" t="s">
        <v>6350</v>
      </c>
      <c r="C3391" s="964" t="s">
        <v>141</v>
      </c>
      <c r="D3391" s="965">
        <v>30070.76</v>
      </c>
      <c r="E3391" s="757"/>
      <c r="F3391" s="757"/>
      <c r="G3391" s="757"/>
      <c r="H3391" s="757"/>
      <c r="I3391" s="757"/>
    </row>
    <row r="3392" spans="1:9" ht="15.75" customHeight="1">
      <c r="A3392" s="963">
        <v>103288</v>
      </c>
      <c r="B3392" s="963" t="s">
        <v>6351</v>
      </c>
      <c r="C3392" s="964" t="s">
        <v>141</v>
      </c>
      <c r="D3392" s="965">
        <v>12.54</v>
      </c>
      <c r="E3392" s="757"/>
      <c r="F3392" s="757"/>
      <c r="G3392" s="757"/>
      <c r="H3392" s="757"/>
      <c r="I3392" s="757"/>
    </row>
    <row r="3393" spans="1:9" ht="15.75" customHeight="1">
      <c r="A3393" s="963">
        <v>103289</v>
      </c>
      <c r="B3393" s="963" t="s">
        <v>6352</v>
      </c>
      <c r="C3393" s="964" t="s">
        <v>164</v>
      </c>
      <c r="D3393" s="965">
        <v>30.83</v>
      </c>
      <c r="E3393" s="757"/>
      <c r="F3393" s="757"/>
      <c r="G3393" s="757"/>
      <c r="H3393" s="757"/>
      <c r="I3393" s="757"/>
    </row>
    <row r="3394" spans="1:9" ht="15.75" customHeight="1">
      <c r="A3394" s="963">
        <v>103290</v>
      </c>
      <c r="B3394" s="963" t="s">
        <v>6353</v>
      </c>
      <c r="C3394" s="964" t="s">
        <v>164</v>
      </c>
      <c r="D3394" s="965">
        <v>52.01</v>
      </c>
      <c r="E3394" s="757"/>
      <c r="F3394" s="757"/>
      <c r="G3394" s="757"/>
      <c r="H3394" s="757"/>
      <c r="I3394" s="757"/>
    </row>
    <row r="3395" spans="1:9" ht="15.75" customHeight="1">
      <c r="A3395" s="963">
        <v>103291</v>
      </c>
      <c r="B3395" s="963" t="s">
        <v>6354</v>
      </c>
      <c r="C3395" s="964" t="s">
        <v>164</v>
      </c>
      <c r="D3395" s="965">
        <v>64.42</v>
      </c>
      <c r="E3395" s="757"/>
      <c r="F3395" s="757"/>
      <c r="G3395" s="757"/>
      <c r="H3395" s="757"/>
      <c r="I3395" s="757"/>
    </row>
    <row r="3396" spans="1:9" ht="15.75" customHeight="1">
      <c r="A3396" s="963">
        <v>103292</v>
      </c>
      <c r="B3396" s="963" t="s">
        <v>6355</v>
      </c>
      <c r="C3396" s="964" t="s">
        <v>164</v>
      </c>
      <c r="D3396" s="965">
        <v>78.05</v>
      </c>
      <c r="E3396" s="757"/>
      <c r="F3396" s="757"/>
      <c r="G3396" s="757"/>
      <c r="H3396" s="757"/>
      <c r="I3396" s="757"/>
    </row>
    <row r="3397" spans="1:9" ht="15.75" customHeight="1">
      <c r="A3397" s="963">
        <v>101936</v>
      </c>
      <c r="B3397" s="963" t="s">
        <v>6356</v>
      </c>
      <c r="C3397" s="964" t="s">
        <v>141</v>
      </c>
      <c r="D3397" s="965">
        <v>7080.33</v>
      </c>
      <c r="E3397" s="757"/>
      <c r="F3397" s="757"/>
      <c r="G3397" s="757"/>
      <c r="H3397" s="757"/>
      <c r="I3397" s="757"/>
    </row>
    <row r="3398" spans="1:9" ht="15.75" customHeight="1">
      <c r="A3398" s="963">
        <v>101937</v>
      </c>
      <c r="B3398" s="963" t="s">
        <v>6357</v>
      </c>
      <c r="C3398" s="964" t="s">
        <v>141</v>
      </c>
      <c r="D3398" s="965">
        <v>12394.96</v>
      </c>
      <c r="E3398" s="757"/>
      <c r="F3398" s="757"/>
      <c r="G3398" s="757"/>
      <c r="H3398" s="757"/>
      <c r="I3398" s="757"/>
    </row>
    <row r="3399" spans="1:9" ht="15.75" customHeight="1">
      <c r="A3399" s="963">
        <v>98294</v>
      </c>
      <c r="B3399" s="963" t="s">
        <v>6358</v>
      </c>
      <c r="C3399" s="964" t="s">
        <v>164</v>
      </c>
      <c r="D3399" s="965">
        <v>5.12</v>
      </c>
      <c r="E3399" s="757"/>
      <c r="F3399" s="757"/>
      <c r="G3399" s="757"/>
      <c r="H3399" s="757"/>
      <c r="I3399" s="757"/>
    </row>
    <row r="3400" spans="1:9" ht="15.75" customHeight="1">
      <c r="A3400" s="963">
        <v>98295</v>
      </c>
      <c r="B3400" s="963" t="s">
        <v>6359</v>
      </c>
      <c r="C3400" s="964" t="s">
        <v>164</v>
      </c>
      <c r="D3400" s="965">
        <v>4.62</v>
      </c>
      <c r="E3400" s="757"/>
      <c r="F3400" s="757"/>
      <c r="G3400" s="757"/>
      <c r="H3400" s="757"/>
      <c r="I3400" s="757"/>
    </row>
    <row r="3401" spans="1:9" ht="15.75" customHeight="1">
      <c r="A3401" s="963">
        <v>98296</v>
      </c>
      <c r="B3401" s="963" t="s">
        <v>6360</v>
      </c>
      <c r="C3401" s="964" t="s">
        <v>164</v>
      </c>
      <c r="D3401" s="965">
        <v>7.46</v>
      </c>
      <c r="E3401" s="757"/>
      <c r="F3401" s="757"/>
      <c r="G3401" s="757"/>
      <c r="H3401" s="757"/>
      <c r="I3401" s="757"/>
    </row>
    <row r="3402" spans="1:9" ht="15.75" customHeight="1">
      <c r="A3402" s="963">
        <v>98297</v>
      </c>
      <c r="B3402" s="963" t="s">
        <v>1358</v>
      </c>
      <c r="C3402" s="964" t="s">
        <v>164</v>
      </c>
      <c r="D3402" s="965">
        <v>6.67</v>
      </c>
      <c r="E3402" s="757"/>
      <c r="F3402" s="757"/>
      <c r="G3402" s="757"/>
      <c r="H3402" s="757"/>
      <c r="I3402" s="757"/>
    </row>
    <row r="3403" spans="1:9" ht="15.75" customHeight="1">
      <c r="A3403" s="963">
        <v>98298</v>
      </c>
      <c r="B3403" s="963" t="s">
        <v>6361</v>
      </c>
      <c r="C3403" s="964" t="s">
        <v>164</v>
      </c>
      <c r="D3403" s="965">
        <v>18.34</v>
      </c>
      <c r="E3403" s="757"/>
      <c r="F3403" s="757"/>
      <c r="G3403" s="757"/>
      <c r="H3403" s="757"/>
      <c r="I3403" s="757"/>
    </row>
    <row r="3404" spans="1:9" ht="15.75" customHeight="1">
      <c r="A3404" s="963">
        <v>98299</v>
      </c>
      <c r="B3404" s="963" t="s">
        <v>6362</v>
      </c>
      <c r="C3404" s="964" t="s">
        <v>164</v>
      </c>
      <c r="D3404" s="965">
        <v>17.36</v>
      </c>
      <c r="E3404" s="757"/>
      <c r="F3404" s="757"/>
      <c r="G3404" s="757"/>
      <c r="H3404" s="757"/>
      <c r="I3404" s="757"/>
    </row>
    <row r="3405" spans="1:9" ht="15.75" customHeight="1">
      <c r="A3405" s="963">
        <v>98300</v>
      </c>
      <c r="B3405" s="963" t="s">
        <v>6363</v>
      </c>
      <c r="C3405" s="964" t="s">
        <v>164</v>
      </c>
      <c r="D3405" s="965">
        <v>4.2</v>
      </c>
      <c r="E3405" s="757"/>
      <c r="F3405" s="757"/>
      <c r="G3405" s="757"/>
      <c r="H3405" s="757"/>
      <c r="I3405" s="757"/>
    </row>
    <row r="3406" spans="1:9" ht="15.75" customHeight="1">
      <c r="A3406" s="963">
        <v>98301</v>
      </c>
      <c r="B3406" s="963" t="s">
        <v>6364</v>
      </c>
      <c r="C3406" s="964" t="s">
        <v>141</v>
      </c>
      <c r="D3406" s="965">
        <v>559.51</v>
      </c>
      <c r="E3406" s="757"/>
      <c r="F3406" s="757"/>
      <c r="G3406" s="757"/>
      <c r="H3406" s="757"/>
      <c r="I3406" s="757"/>
    </row>
    <row r="3407" spans="1:9" ht="15.75" customHeight="1">
      <c r="A3407" s="963">
        <v>98302</v>
      </c>
      <c r="B3407" s="963" t="s">
        <v>6365</v>
      </c>
      <c r="C3407" s="964" t="s">
        <v>141</v>
      </c>
      <c r="D3407" s="965">
        <v>1130.6099999999999</v>
      </c>
      <c r="E3407" s="757"/>
      <c r="F3407" s="757"/>
      <c r="G3407" s="757"/>
      <c r="H3407" s="757"/>
      <c r="I3407" s="757"/>
    </row>
    <row r="3408" spans="1:9" ht="15.75" customHeight="1">
      <c r="A3408" s="963">
        <v>98304</v>
      </c>
      <c r="B3408" s="963" t="s">
        <v>6366</v>
      </c>
      <c r="C3408" s="964" t="s">
        <v>141</v>
      </c>
      <c r="D3408" s="965">
        <v>3647.97</v>
      </c>
      <c r="E3408" s="757"/>
      <c r="F3408" s="757"/>
      <c r="G3408" s="757"/>
      <c r="H3408" s="757"/>
      <c r="I3408" s="757"/>
    </row>
    <row r="3409" spans="1:9" ht="15.75" customHeight="1">
      <c r="A3409" s="963">
        <v>98305</v>
      </c>
      <c r="B3409" s="963" t="s">
        <v>6367</v>
      </c>
      <c r="C3409" s="964" t="s">
        <v>141</v>
      </c>
      <c r="D3409" s="965">
        <v>2805.79</v>
      </c>
      <c r="E3409" s="757"/>
      <c r="F3409" s="757"/>
      <c r="G3409" s="757"/>
      <c r="H3409" s="757"/>
      <c r="I3409" s="757"/>
    </row>
    <row r="3410" spans="1:9" ht="15.75" customHeight="1">
      <c r="A3410" s="963">
        <v>98306</v>
      </c>
      <c r="B3410" s="963" t="s">
        <v>6368</v>
      </c>
      <c r="C3410" s="964" t="s">
        <v>141</v>
      </c>
      <c r="D3410" s="965">
        <v>54.22</v>
      </c>
      <c r="E3410" s="757"/>
      <c r="F3410" s="757"/>
      <c r="G3410" s="757"/>
      <c r="H3410" s="757"/>
      <c r="I3410" s="757"/>
    </row>
    <row r="3411" spans="1:9" ht="15.75" customHeight="1">
      <c r="A3411" s="963">
        <v>98307</v>
      </c>
      <c r="B3411" s="963" t="s">
        <v>1360</v>
      </c>
      <c r="C3411" s="964" t="s">
        <v>141</v>
      </c>
      <c r="D3411" s="965">
        <v>41.9</v>
      </c>
      <c r="E3411" s="757"/>
      <c r="F3411" s="757"/>
      <c r="G3411" s="757"/>
      <c r="H3411" s="757"/>
      <c r="I3411" s="757"/>
    </row>
    <row r="3412" spans="1:9" ht="15.75" customHeight="1">
      <c r="A3412" s="963">
        <v>98308</v>
      </c>
      <c r="B3412" s="963" t="s">
        <v>6369</v>
      </c>
      <c r="C3412" s="964" t="s">
        <v>141</v>
      </c>
      <c r="D3412" s="965">
        <v>26.9</v>
      </c>
      <c r="E3412" s="757"/>
      <c r="F3412" s="757"/>
      <c r="G3412" s="757"/>
      <c r="H3412" s="757"/>
      <c r="I3412" s="757"/>
    </row>
    <row r="3413" spans="1:9" ht="15.75" customHeight="1">
      <c r="A3413" s="963">
        <v>98593</v>
      </c>
      <c r="B3413" s="963" t="s">
        <v>6370</v>
      </c>
      <c r="C3413" s="964" t="s">
        <v>141</v>
      </c>
      <c r="D3413" s="965">
        <v>2483.4899999999998</v>
      </c>
      <c r="E3413" s="757"/>
      <c r="F3413" s="757"/>
      <c r="G3413" s="757"/>
      <c r="H3413" s="757"/>
      <c r="I3413" s="757"/>
    </row>
    <row r="3414" spans="1:9" ht="15.75" customHeight="1">
      <c r="A3414" s="963">
        <v>100553</v>
      </c>
      <c r="B3414" s="963" t="s">
        <v>6371</v>
      </c>
      <c r="C3414" s="964" t="s">
        <v>164</v>
      </c>
      <c r="D3414" s="965">
        <v>19.45</v>
      </c>
      <c r="E3414" s="757"/>
      <c r="F3414" s="757"/>
      <c r="G3414" s="757"/>
      <c r="H3414" s="757"/>
      <c r="I3414" s="757"/>
    </row>
    <row r="3415" spans="1:9" ht="15.75" customHeight="1">
      <c r="A3415" s="963">
        <v>100554</v>
      </c>
      <c r="B3415" s="963" t="s">
        <v>6372</v>
      </c>
      <c r="C3415" s="964" t="s">
        <v>164</v>
      </c>
      <c r="D3415" s="965">
        <v>4</v>
      </c>
      <c r="E3415" s="757"/>
      <c r="F3415" s="757"/>
      <c r="G3415" s="757"/>
      <c r="H3415" s="757"/>
      <c r="I3415" s="757"/>
    </row>
    <row r="3416" spans="1:9" ht="15.75" customHeight="1">
      <c r="A3416" s="963">
        <v>100555</v>
      </c>
      <c r="B3416" s="963" t="s">
        <v>6373</v>
      </c>
      <c r="C3416" s="964" t="s">
        <v>141</v>
      </c>
      <c r="D3416" s="965">
        <v>1397.33</v>
      </c>
      <c r="E3416" s="757"/>
      <c r="F3416" s="757"/>
      <c r="G3416" s="757"/>
      <c r="H3416" s="757"/>
      <c r="I3416" s="757"/>
    </row>
    <row r="3417" spans="1:9" ht="15.75" customHeight="1">
      <c r="A3417" s="963">
        <v>89355</v>
      </c>
      <c r="B3417" s="963" t="s">
        <v>6374</v>
      </c>
      <c r="C3417" s="964" t="s">
        <v>164</v>
      </c>
      <c r="D3417" s="965">
        <v>15.6</v>
      </c>
      <c r="E3417" s="757"/>
      <c r="F3417" s="757"/>
      <c r="G3417" s="757"/>
      <c r="H3417" s="757"/>
      <c r="I3417" s="757"/>
    </row>
    <row r="3418" spans="1:9" ht="15.75" customHeight="1">
      <c r="A3418" s="963">
        <v>89356</v>
      </c>
      <c r="B3418" s="963" t="s">
        <v>6375</v>
      </c>
      <c r="C3418" s="964" t="s">
        <v>164</v>
      </c>
      <c r="D3418" s="965">
        <v>17.940000000000001</v>
      </c>
      <c r="E3418" s="757"/>
      <c r="F3418" s="757"/>
      <c r="G3418" s="757"/>
      <c r="H3418" s="757"/>
      <c r="I3418" s="757"/>
    </row>
    <row r="3419" spans="1:9" ht="15.75" customHeight="1">
      <c r="A3419" s="963">
        <v>89357</v>
      </c>
      <c r="B3419" s="963" t="s">
        <v>6376</v>
      </c>
      <c r="C3419" s="964" t="s">
        <v>164</v>
      </c>
      <c r="D3419" s="965">
        <v>26.29</v>
      </c>
      <c r="E3419" s="757"/>
      <c r="F3419" s="757"/>
      <c r="G3419" s="757"/>
      <c r="H3419" s="757"/>
      <c r="I3419" s="757"/>
    </row>
    <row r="3420" spans="1:9" ht="15.75" customHeight="1">
      <c r="A3420" s="963">
        <v>89401</v>
      </c>
      <c r="B3420" s="963" t="s">
        <v>6377</v>
      </c>
      <c r="C3420" s="964" t="s">
        <v>164</v>
      </c>
      <c r="D3420" s="965">
        <v>9.11</v>
      </c>
      <c r="E3420" s="757"/>
      <c r="F3420" s="757"/>
      <c r="G3420" s="757"/>
      <c r="H3420" s="757"/>
      <c r="I3420" s="757"/>
    </row>
    <row r="3421" spans="1:9" ht="15.75" customHeight="1">
      <c r="A3421" s="963">
        <v>89402</v>
      </c>
      <c r="B3421" s="963" t="s">
        <v>6378</v>
      </c>
      <c r="C3421" s="964" t="s">
        <v>164</v>
      </c>
      <c r="D3421" s="965">
        <v>10.42</v>
      </c>
      <c r="E3421" s="757"/>
      <c r="F3421" s="757"/>
      <c r="G3421" s="757"/>
      <c r="H3421" s="757"/>
      <c r="I3421" s="757"/>
    </row>
    <row r="3422" spans="1:9" ht="15.75" customHeight="1">
      <c r="A3422" s="963">
        <v>89403</v>
      </c>
      <c r="B3422" s="963" t="s">
        <v>6379</v>
      </c>
      <c r="C3422" s="964" t="s">
        <v>164</v>
      </c>
      <c r="D3422" s="965">
        <v>17.329999999999998</v>
      </c>
      <c r="E3422" s="757"/>
      <c r="F3422" s="757"/>
      <c r="G3422" s="757"/>
      <c r="H3422" s="757"/>
      <c r="I3422" s="757"/>
    </row>
    <row r="3423" spans="1:9" ht="15.75" customHeight="1">
      <c r="A3423" s="963">
        <v>89446</v>
      </c>
      <c r="B3423" s="963" t="s">
        <v>6380</v>
      </c>
      <c r="C3423" s="964" t="s">
        <v>164</v>
      </c>
      <c r="D3423" s="965">
        <v>5.7</v>
      </c>
      <c r="E3423" s="757"/>
      <c r="F3423" s="757"/>
      <c r="G3423" s="757"/>
      <c r="H3423" s="757"/>
      <c r="I3423" s="757"/>
    </row>
    <row r="3424" spans="1:9" ht="15.75" customHeight="1">
      <c r="A3424" s="963">
        <v>89447</v>
      </c>
      <c r="B3424" s="963" t="s">
        <v>6381</v>
      </c>
      <c r="C3424" s="964" t="s">
        <v>164</v>
      </c>
      <c r="D3424" s="965">
        <v>11.7</v>
      </c>
      <c r="E3424" s="757"/>
      <c r="F3424" s="757"/>
      <c r="G3424" s="757"/>
      <c r="H3424" s="757"/>
      <c r="I3424" s="757"/>
    </row>
    <row r="3425" spans="1:9" ht="15.75" customHeight="1">
      <c r="A3425" s="963">
        <v>89448</v>
      </c>
      <c r="B3425" s="963" t="s">
        <v>6382</v>
      </c>
      <c r="C3425" s="964" t="s">
        <v>164</v>
      </c>
      <c r="D3425" s="965">
        <v>18.11</v>
      </c>
      <c r="E3425" s="757"/>
      <c r="F3425" s="757"/>
      <c r="G3425" s="757"/>
      <c r="H3425" s="757"/>
      <c r="I3425" s="757"/>
    </row>
    <row r="3426" spans="1:9" ht="15.75" customHeight="1">
      <c r="A3426" s="963">
        <v>89449</v>
      </c>
      <c r="B3426" s="963" t="s">
        <v>6383</v>
      </c>
      <c r="C3426" s="964" t="s">
        <v>164</v>
      </c>
      <c r="D3426" s="965">
        <v>19.97</v>
      </c>
      <c r="E3426" s="757"/>
      <c r="F3426" s="757"/>
      <c r="G3426" s="757"/>
      <c r="H3426" s="757"/>
      <c r="I3426" s="757"/>
    </row>
    <row r="3427" spans="1:9" ht="15.75" customHeight="1">
      <c r="A3427" s="963">
        <v>89450</v>
      </c>
      <c r="B3427" s="963" t="s">
        <v>6384</v>
      </c>
      <c r="C3427" s="964" t="s">
        <v>164</v>
      </c>
      <c r="D3427" s="965">
        <v>32.33</v>
      </c>
      <c r="E3427" s="757"/>
      <c r="F3427" s="757"/>
      <c r="G3427" s="757"/>
      <c r="H3427" s="757"/>
      <c r="I3427" s="757"/>
    </row>
    <row r="3428" spans="1:9" ht="15.75" customHeight="1">
      <c r="A3428" s="963">
        <v>89451</v>
      </c>
      <c r="B3428" s="963" t="s">
        <v>6385</v>
      </c>
      <c r="C3428" s="964" t="s">
        <v>164</v>
      </c>
      <c r="D3428" s="965">
        <v>53.02</v>
      </c>
      <c r="E3428" s="757"/>
      <c r="F3428" s="757"/>
      <c r="G3428" s="757"/>
      <c r="H3428" s="757"/>
      <c r="I3428" s="757"/>
    </row>
    <row r="3429" spans="1:9" ht="15.75" customHeight="1">
      <c r="A3429" s="963">
        <v>89452</v>
      </c>
      <c r="B3429" s="963" t="s">
        <v>6386</v>
      </c>
      <c r="C3429" s="964" t="s">
        <v>164</v>
      </c>
      <c r="D3429" s="965">
        <v>73.3</v>
      </c>
      <c r="E3429" s="757"/>
      <c r="F3429" s="757"/>
      <c r="G3429" s="757"/>
      <c r="H3429" s="757"/>
      <c r="I3429" s="757"/>
    </row>
    <row r="3430" spans="1:9" ht="15.75" customHeight="1">
      <c r="A3430" s="963">
        <v>89508</v>
      </c>
      <c r="B3430" s="963" t="s">
        <v>6387</v>
      </c>
      <c r="C3430" s="964" t="s">
        <v>164</v>
      </c>
      <c r="D3430" s="965">
        <v>15.5</v>
      </c>
      <c r="E3430" s="757"/>
      <c r="F3430" s="757"/>
      <c r="G3430" s="757"/>
      <c r="H3430" s="757"/>
      <c r="I3430" s="757"/>
    </row>
    <row r="3431" spans="1:9" ht="15.75" customHeight="1">
      <c r="A3431" s="963">
        <v>89509</v>
      </c>
      <c r="B3431" s="963" t="s">
        <v>6388</v>
      </c>
      <c r="C3431" s="964" t="s">
        <v>164</v>
      </c>
      <c r="D3431" s="965">
        <v>21.2</v>
      </c>
      <c r="E3431" s="757"/>
      <c r="F3431" s="757"/>
      <c r="G3431" s="757"/>
      <c r="H3431" s="757"/>
      <c r="I3431" s="757"/>
    </row>
    <row r="3432" spans="1:9" ht="15.75" customHeight="1">
      <c r="A3432" s="963">
        <v>89511</v>
      </c>
      <c r="B3432" s="963" t="s">
        <v>6389</v>
      </c>
      <c r="C3432" s="964" t="s">
        <v>164</v>
      </c>
      <c r="D3432" s="965">
        <v>36.78</v>
      </c>
      <c r="E3432" s="757"/>
      <c r="F3432" s="757"/>
      <c r="G3432" s="757"/>
      <c r="H3432" s="757"/>
      <c r="I3432" s="757"/>
    </row>
    <row r="3433" spans="1:9" ht="15.75" customHeight="1">
      <c r="A3433" s="963">
        <v>89512</v>
      </c>
      <c r="B3433" s="963" t="s">
        <v>6390</v>
      </c>
      <c r="C3433" s="964" t="s">
        <v>164</v>
      </c>
      <c r="D3433" s="965">
        <v>46.01</v>
      </c>
      <c r="E3433" s="757"/>
      <c r="F3433" s="757"/>
      <c r="G3433" s="757"/>
      <c r="H3433" s="757"/>
      <c r="I3433" s="757"/>
    </row>
    <row r="3434" spans="1:9" ht="15.75" customHeight="1">
      <c r="A3434" s="963">
        <v>89576</v>
      </c>
      <c r="B3434" s="963" t="s">
        <v>6391</v>
      </c>
      <c r="C3434" s="964" t="s">
        <v>164</v>
      </c>
      <c r="D3434" s="965">
        <v>28.56</v>
      </c>
      <c r="E3434" s="757"/>
      <c r="F3434" s="757"/>
      <c r="G3434" s="757"/>
      <c r="H3434" s="757"/>
      <c r="I3434" s="757"/>
    </row>
    <row r="3435" spans="1:9" ht="15.75" customHeight="1">
      <c r="A3435" s="963">
        <v>89578</v>
      </c>
      <c r="B3435" s="963" t="s">
        <v>6392</v>
      </c>
      <c r="C3435" s="964" t="s">
        <v>164</v>
      </c>
      <c r="D3435" s="965">
        <v>35.090000000000003</v>
      </c>
      <c r="E3435" s="757"/>
      <c r="F3435" s="757"/>
      <c r="G3435" s="757"/>
      <c r="H3435" s="757"/>
      <c r="I3435" s="757"/>
    </row>
    <row r="3436" spans="1:9" ht="15.75" customHeight="1">
      <c r="A3436" s="963">
        <v>89580</v>
      </c>
      <c r="B3436" s="963" t="s">
        <v>6393</v>
      </c>
      <c r="C3436" s="964" t="s">
        <v>164</v>
      </c>
      <c r="D3436" s="965">
        <v>73.16</v>
      </c>
      <c r="E3436" s="757"/>
      <c r="F3436" s="757"/>
      <c r="G3436" s="757"/>
      <c r="H3436" s="757"/>
      <c r="I3436" s="757"/>
    </row>
    <row r="3437" spans="1:9" ht="15.75" customHeight="1">
      <c r="A3437" s="963">
        <v>89633</v>
      </c>
      <c r="B3437" s="963" t="s">
        <v>6394</v>
      </c>
      <c r="C3437" s="964" t="s">
        <v>164</v>
      </c>
      <c r="D3437" s="965">
        <v>22.1</v>
      </c>
      <c r="E3437" s="757"/>
      <c r="F3437" s="757"/>
      <c r="G3437" s="757"/>
      <c r="H3437" s="757"/>
      <c r="I3437" s="757"/>
    </row>
    <row r="3438" spans="1:9" ht="15.75" customHeight="1">
      <c r="A3438" s="963">
        <v>89634</v>
      </c>
      <c r="B3438" s="963" t="s">
        <v>6395</v>
      </c>
      <c r="C3438" s="964" t="s">
        <v>164</v>
      </c>
      <c r="D3438" s="965">
        <v>32.22</v>
      </c>
      <c r="E3438" s="757"/>
      <c r="F3438" s="757"/>
      <c r="G3438" s="757"/>
      <c r="H3438" s="757"/>
      <c r="I3438" s="757"/>
    </row>
    <row r="3439" spans="1:9" ht="15.75" customHeight="1">
      <c r="A3439" s="963">
        <v>89635</v>
      </c>
      <c r="B3439" s="963" t="s">
        <v>6396</v>
      </c>
      <c r="C3439" s="964" t="s">
        <v>164</v>
      </c>
      <c r="D3439" s="965">
        <v>49.17</v>
      </c>
      <c r="E3439" s="757"/>
      <c r="F3439" s="757"/>
      <c r="G3439" s="757"/>
      <c r="H3439" s="757"/>
      <c r="I3439" s="757"/>
    </row>
    <row r="3440" spans="1:9" ht="15.75" customHeight="1">
      <c r="A3440" s="963">
        <v>89636</v>
      </c>
      <c r="B3440" s="963" t="s">
        <v>6397</v>
      </c>
      <c r="C3440" s="964" t="s">
        <v>164</v>
      </c>
      <c r="D3440" s="965">
        <v>62.45</v>
      </c>
      <c r="E3440" s="757"/>
      <c r="F3440" s="757"/>
      <c r="G3440" s="757"/>
      <c r="H3440" s="757"/>
      <c r="I3440" s="757"/>
    </row>
    <row r="3441" spans="1:9" ht="15.75" customHeight="1">
      <c r="A3441" s="963">
        <v>89711</v>
      </c>
      <c r="B3441" s="963" t="s">
        <v>6398</v>
      </c>
      <c r="C3441" s="964" t="s">
        <v>164</v>
      </c>
      <c r="D3441" s="965">
        <v>17.5</v>
      </c>
      <c r="E3441" s="757"/>
      <c r="F3441" s="757"/>
      <c r="G3441" s="757"/>
      <c r="H3441" s="757"/>
      <c r="I3441" s="757"/>
    </row>
    <row r="3442" spans="1:9" ht="15.75" customHeight="1">
      <c r="A3442" s="963">
        <v>89712</v>
      </c>
      <c r="B3442" s="963" t="s">
        <v>6399</v>
      </c>
      <c r="C3442" s="964" t="s">
        <v>164</v>
      </c>
      <c r="D3442" s="965">
        <v>23.38</v>
      </c>
      <c r="E3442" s="757"/>
      <c r="F3442" s="757"/>
      <c r="G3442" s="757"/>
      <c r="H3442" s="757"/>
      <c r="I3442" s="757"/>
    </row>
    <row r="3443" spans="1:9" ht="15.75" customHeight="1">
      <c r="A3443" s="963">
        <v>89713</v>
      </c>
      <c r="B3443" s="963" t="s">
        <v>6400</v>
      </c>
      <c r="C3443" s="964" t="s">
        <v>164</v>
      </c>
      <c r="D3443" s="965">
        <v>29.44</v>
      </c>
      <c r="E3443" s="757"/>
      <c r="F3443" s="757"/>
      <c r="G3443" s="757"/>
      <c r="H3443" s="757"/>
      <c r="I3443" s="757"/>
    </row>
    <row r="3444" spans="1:9" ht="15.75" customHeight="1">
      <c r="A3444" s="963">
        <v>89714</v>
      </c>
      <c r="B3444" s="963" t="s">
        <v>6401</v>
      </c>
      <c r="C3444" s="964" t="s">
        <v>164</v>
      </c>
      <c r="D3444" s="965">
        <v>32.51</v>
      </c>
      <c r="E3444" s="757"/>
      <c r="F3444" s="757"/>
      <c r="G3444" s="757"/>
      <c r="H3444" s="757"/>
      <c r="I3444" s="757"/>
    </row>
    <row r="3445" spans="1:9" ht="15.75" customHeight="1">
      <c r="A3445" s="963">
        <v>89716</v>
      </c>
      <c r="B3445" s="963" t="s">
        <v>6402</v>
      </c>
      <c r="C3445" s="964" t="s">
        <v>164</v>
      </c>
      <c r="D3445" s="965">
        <v>25.41</v>
      </c>
      <c r="E3445" s="757"/>
      <c r="F3445" s="757"/>
      <c r="G3445" s="757"/>
      <c r="H3445" s="757"/>
      <c r="I3445" s="757"/>
    </row>
    <row r="3446" spans="1:9" ht="15.75" customHeight="1">
      <c r="A3446" s="963">
        <v>89717</v>
      </c>
      <c r="B3446" s="963" t="s">
        <v>6403</v>
      </c>
      <c r="C3446" s="964" t="s">
        <v>164</v>
      </c>
      <c r="D3446" s="965">
        <v>41.14</v>
      </c>
      <c r="E3446" s="757"/>
      <c r="F3446" s="757"/>
      <c r="G3446" s="757"/>
      <c r="H3446" s="757"/>
      <c r="I3446" s="757"/>
    </row>
    <row r="3447" spans="1:9" ht="15.75" customHeight="1">
      <c r="A3447" s="963">
        <v>89770</v>
      </c>
      <c r="B3447" s="963" t="s">
        <v>6404</v>
      </c>
      <c r="C3447" s="964" t="s">
        <v>164</v>
      </c>
      <c r="D3447" s="965">
        <v>47.04</v>
      </c>
      <c r="E3447" s="757"/>
      <c r="F3447" s="757"/>
      <c r="G3447" s="757"/>
      <c r="H3447" s="757"/>
      <c r="I3447" s="757"/>
    </row>
    <row r="3448" spans="1:9" ht="15.75" customHeight="1">
      <c r="A3448" s="963">
        <v>89771</v>
      </c>
      <c r="B3448" s="963" t="s">
        <v>6405</v>
      </c>
      <c r="C3448" s="964" t="s">
        <v>164</v>
      </c>
      <c r="D3448" s="965">
        <v>62.86</v>
      </c>
      <c r="E3448" s="757"/>
      <c r="F3448" s="757"/>
      <c r="G3448" s="757"/>
      <c r="H3448" s="757"/>
      <c r="I3448" s="757"/>
    </row>
    <row r="3449" spans="1:9" ht="15.75" customHeight="1">
      <c r="A3449" s="963">
        <v>89773</v>
      </c>
      <c r="B3449" s="963" t="s">
        <v>6406</v>
      </c>
      <c r="C3449" s="964" t="s">
        <v>164</v>
      </c>
      <c r="D3449" s="965">
        <v>148.08000000000001</v>
      </c>
      <c r="E3449" s="757"/>
      <c r="F3449" s="757"/>
      <c r="G3449" s="757"/>
      <c r="H3449" s="757"/>
      <c r="I3449" s="757"/>
    </row>
    <row r="3450" spans="1:9" ht="15.75" customHeight="1">
      <c r="A3450" s="963">
        <v>89775</v>
      </c>
      <c r="B3450" s="963" t="s">
        <v>6407</v>
      </c>
      <c r="C3450" s="964" t="s">
        <v>164</v>
      </c>
      <c r="D3450" s="965">
        <v>231.82</v>
      </c>
      <c r="E3450" s="757"/>
      <c r="F3450" s="757"/>
      <c r="G3450" s="757"/>
      <c r="H3450" s="757"/>
      <c r="I3450" s="757"/>
    </row>
    <row r="3451" spans="1:9" ht="15.75" customHeight="1">
      <c r="A3451" s="963">
        <v>89798</v>
      </c>
      <c r="B3451" s="963" t="s">
        <v>6408</v>
      </c>
      <c r="C3451" s="964" t="s">
        <v>164</v>
      </c>
      <c r="D3451" s="965">
        <v>14.11</v>
      </c>
      <c r="E3451" s="757"/>
      <c r="F3451" s="757"/>
      <c r="G3451" s="757"/>
      <c r="H3451" s="757"/>
      <c r="I3451" s="757"/>
    </row>
    <row r="3452" spans="1:9" ht="15.75" customHeight="1">
      <c r="A3452" s="963">
        <v>89799</v>
      </c>
      <c r="B3452" s="963" t="s">
        <v>6409</v>
      </c>
      <c r="C3452" s="964" t="s">
        <v>164</v>
      </c>
      <c r="D3452" s="965">
        <v>21.75</v>
      </c>
      <c r="E3452" s="757"/>
      <c r="F3452" s="757"/>
      <c r="G3452" s="757"/>
      <c r="H3452" s="757"/>
      <c r="I3452" s="757"/>
    </row>
    <row r="3453" spans="1:9" ht="15.75" customHeight="1">
      <c r="A3453" s="963">
        <v>89800</v>
      </c>
      <c r="B3453" s="963" t="s">
        <v>6410</v>
      </c>
      <c r="C3453" s="964" t="s">
        <v>164</v>
      </c>
      <c r="D3453" s="965">
        <v>26.41</v>
      </c>
      <c r="E3453" s="757"/>
      <c r="F3453" s="757"/>
      <c r="G3453" s="757"/>
      <c r="H3453" s="757"/>
      <c r="I3453" s="757"/>
    </row>
    <row r="3454" spans="1:9" ht="15.75" customHeight="1">
      <c r="A3454" s="963">
        <v>89848</v>
      </c>
      <c r="B3454" s="963" t="s">
        <v>6411</v>
      </c>
      <c r="C3454" s="964" t="s">
        <v>164</v>
      </c>
      <c r="D3454" s="965">
        <v>25.62</v>
      </c>
      <c r="E3454" s="757"/>
      <c r="F3454" s="757"/>
      <c r="G3454" s="757"/>
      <c r="H3454" s="757"/>
      <c r="I3454" s="757"/>
    </row>
    <row r="3455" spans="1:9" ht="15.75" customHeight="1">
      <c r="A3455" s="963">
        <v>89849</v>
      </c>
      <c r="B3455" s="963" t="s">
        <v>6412</v>
      </c>
      <c r="C3455" s="964" t="s">
        <v>164</v>
      </c>
      <c r="D3455" s="965">
        <v>56.42</v>
      </c>
      <c r="E3455" s="757"/>
      <c r="F3455" s="757"/>
      <c r="G3455" s="757"/>
      <c r="H3455" s="757"/>
      <c r="I3455" s="757"/>
    </row>
    <row r="3456" spans="1:9" ht="15.75" customHeight="1">
      <c r="A3456" s="963">
        <v>89865</v>
      </c>
      <c r="B3456" s="963" t="s">
        <v>6413</v>
      </c>
      <c r="C3456" s="964" t="s">
        <v>164</v>
      </c>
      <c r="D3456" s="965">
        <v>13.65</v>
      </c>
      <c r="E3456" s="757"/>
      <c r="F3456" s="757"/>
      <c r="G3456" s="757"/>
      <c r="H3456" s="757"/>
      <c r="I3456" s="757"/>
    </row>
    <row r="3457" spans="1:9" ht="15.75" customHeight="1">
      <c r="A3457" s="963">
        <v>91784</v>
      </c>
      <c r="B3457" s="963" t="s">
        <v>6414</v>
      </c>
      <c r="C3457" s="964" t="s">
        <v>164</v>
      </c>
      <c r="D3457" s="965">
        <v>35.99</v>
      </c>
      <c r="E3457" s="757"/>
      <c r="F3457" s="757"/>
      <c r="G3457" s="757"/>
      <c r="H3457" s="757"/>
      <c r="I3457" s="757"/>
    </row>
    <row r="3458" spans="1:9" ht="15.75" customHeight="1">
      <c r="A3458" s="963">
        <v>91785</v>
      </c>
      <c r="B3458" s="963" t="s">
        <v>6415</v>
      </c>
      <c r="C3458" s="964" t="s">
        <v>164</v>
      </c>
      <c r="D3458" s="965">
        <v>35.15</v>
      </c>
      <c r="E3458" s="757"/>
      <c r="F3458" s="757"/>
      <c r="G3458" s="757"/>
      <c r="H3458" s="757"/>
      <c r="I3458" s="757"/>
    </row>
    <row r="3459" spans="1:9" ht="15.75" customHeight="1">
      <c r="A3459" s="963">
        <v>91786</v>
      </c>
      <c r="B3459" s="963" t="s">
        <v>6416</v>
      </c>
      <c r="C3459" s="964" t="s">
        <v>164</v>
      </c>
      <c r="D3459" s="965">
        <v>28.11</v>
      </c>
      <c r="E3459" s="757"/>
      <c r="F3459" s="757"/>
      <c r="G3459" s="757"/>
      <c r="H3459" s="757"/>
      <c r="I3459" s="757"/>
    </row>
    <row r="3460" spans="1:9" ht="15.75" customHeight="1">
      <c r="A3460" s="963">
        <v>91787</v>
      </c>
      <c r="B3460" s="963" t="s">
        <v>6417</v>
      </c>
      <c r="C3460" s="964" t="s">
        <v>164</v>
      </c>
      <c r="D3460" s="965">
        <v>34.82</v>
      </c>
      <c r="E3460" s="757"/>
      <c r="F3460" s="757"/>
      <c r="G3460" s="757"/>
      <c r="H3460" s="757"/>
      <c r="I3460" s="757"/>
    </row>
    <row r="3461" spans="1:9" ht="15.75" customHeight="1">
      <c r="A3461" s="963">
        <v>91788</v>
      </c>
      <c r="B3461" s="963" t="s">
        <v>6418</v>
      </c>
      <c r="C3461" s="964" t="s">
        <v>164</v>
      </c>
      <c r="D3461" s="965">
        <v>41.51</v>
      </c>
      <c r="E3461" s="757"/>
      <c r="F3461" s="757"/>
      <c r="G3461" s="757"/>
      <c r="H3461" s="757"/>
      <c r="I3461" s="757"/>
    </row>
    <row r="3462" spans="1:9" ht="15.75" customHeight="1">
      <c r="A3462" s="963">
        <v>91789</v>
      </c>
      <c r="B3462" s="963" t="s">
        <v>6419</v>
      </c>
      <c r="C3462" s="964" t="s">
        <v>164</v>
      </c>
      <c r="D3462" s="965">
        <v>50.83</v>
      </c>
      <c r="E3462" s="757"/>
      <c r="F3462" s="757"/>
      <c r="G3462" s="757"/>
      <c r="H3462" s="757"/>
      <c r="I3462" s="757"/>
    </row>
    <row r="3463" spans="1:9" ht="15.75" customHeight="1">
      <c r="A3463" s="963">
        <v>91790</v>
      </c>
      <c r="B3463" s="963" t="s">
        <v>6420</v>
      </c>
      <c r="C3463" s="964" t="s">
        <v>164</v>
      </c>
      <c r="D3463" s="965">
        <v>56.98</v>
      </c>
      <c r="E3463" s="757"/>
      <c r="F3463" s="757"/>
      <c r="G3463" s="757"/>
      <c r="H3463" s="757"/>
      <c r="I3463" s="757"/>
    </row>
    <row r="3464" spans="1:9" ht="15.75" customHeight="1">
      <c r="A3464" s="963">
        <v>91791</v>
      </c>
      <c r="B3464" s="963" t="s">
        <v>6421</v>
      </c>
      <c r="C3464" s="964" t="s">
        <v>164</v>
      </c>
      <c r="D3464" s="965">
        <v>79.37</v>
      </c>
      <c r="E3464" s="757"/>
      <c r="F3464" s="757"/>
      <c r="G3464" s="757"/>
      <c r="H3464" s="757"/>
      <c r="I3464" s="757"/>
    </row>
    <row r="3465" spans="1:9" ht="15.75" customHeight="1">
      <c r="A3465" s="963">
        <v>91792</v>
      </c>
      <c r="B3465" s="963" t="s">
        <v>6422</v>
      </c>
      <c r="C3465" s="964" t="s">
        <v>164</v>
      </c>
      <c r="D3465" s="965">
        <v>50.04</v>
      </c>
      <c r="E3465" s="757"/>
      <c r="F3465" s="757"/>
      <c r="G3465" s="757"/>
      <c r="H3465" s="757"/>
      <c r="I3465" s="757"/>
    </row>
    <row r="3466" spans="1:9" ht="15.75" customHeight="1">
      <c r="A3466" s="963">
        <v>91793</v>
      </c>
      <c r="B3466" s="963" t="s">
        <v>6423</v>
      </c>
      <c r="C3466" s="964" t="s">
        <v>164</v>
      </c>
      <c r="D3466" s="965">
        <v>82.93</v>
      </c>
      <c r="E3466" s="757"/>
      <c r="F3466" s="757"/>
      <c r="G3466" s="757"/>
      <c r="H3466" s="757"/>
      <c r="I3466" s="757"/>
    </row>
    <row r="3467" spans="1:9" ht="15.75" customHeight="1">
      <c r="A3467" s="963">
        <v>91794</v>
      </c>
      <c r="B3467" s="963" t="s">
        <v>6424</v>
      </c>
      <c r="C3467" s="964" t="s">
        <v>164</v>
      </c>
      <c r="D3467" s="965">
        <v>41.56</v>
      </c>
      <c r="E3467" s="757"/>
      <c r="F3467" s="757"/>
      <c r="G3467" s="757"/>
      <c r="H3467" s="757"/>
      <c r="I3467" s="757"/>
    </row>
    <row r="3468" spans="1:9" ht="15.75" customHeight="1">
      <c r="A3468" s="963">
        <v>91795</v>
      </c>
      <c r="B3468" s="963" t="s">
        <v>6425</v>
      </c>
      <c r="C3468" s="964" t="s">
        <v>164</v>
      </c>
      <c r="D3468" s="965">
        <v>63.66</v>
      </c>
      <c r="E3468" s="757"/>
      <c r="F3468" s="757"/>
      <c r="G3468" s="757"/>
      <c r="H3468" s="757"/>
      <c r="I3468" s="757"/>
    </row>
    <row r="3469" spans="1:9" ht="15.75" customHeight="1">
      <c r="A3469" s="963">
        <v>91796</v>
      </c>
      <c r="B3469" s="963" t="s">
        <v>6426</v>
      </c>
      <c r="C3469" s="964" t="s">
        <v>164</v>
      </c>
      <c r="D3469" s="965">
        <v>67.959999999999994</v>
      </c>
      <c r="E3469" s="757"/>
      <c r="F3469" s="757"/>
      <c r="G3469" s="757"/>
      <c r="H3469" s="757"/>
      <c r="I3469" s="757"/>
    </row>
    <row r="3470" spans="1:9" ht="15.75" customHeight="1">
      <c r="A3470" s="963">
        <v>92275</v>
      </c>
      <c r="B3470" s="963" t="s">
        <v>6427</v>
      </c>
      <c r="C3470" s="964" t="s">
        <v>164</v>
      </c>
      <c r="D3470" s="965">
        <v>53.36</v>
      </c>
      <c r="E3470" s="757"/>
      <c r="F3470" s="757"/>
      <c r="G3470" s="757"/>
      <c r="H3470" s="757"/>
      <c r="I3470" s="757"/>
    </row>
    <row r="3471" spans="1:9" ht="15.75" customHeight="1">
      <c r="A3471" s="963">
        <v>92276</v>
      </c>
      <c r="B3471" s="963" t="s">
        <v>6428</v>
      </c>
      <c r="C3471" s="964" t="s">
        <v>164</v>
      </c>
      <c r="D3471" s="965">
        <v>67.73</v>
      </c>
      <c r="E3471" s="757"/>
      <c r="F3471" s="757"/>
      <c r="G3471" s="757"/>
      <c r="H3471" s="757"/>
      <c r="I3471" s="757"/>
    </row>
    <row r="3472" spans="1:9" ht="15.75" customHeight="1">
      <c r="A3472" s="963">
        <v>92277</v>
      </c>
      <c r="B3472" s="963" t="s">
        <v>6429</v>
      </c>
      <c r="C3472" s="964" t="s">
        <v>164</v>
      </c>
      <c r="D3472" s="965">
        <v>98.01</v>
      </c>
      <c r="E3472" s="757"/>
      <c r="F3472" s="757"/>
      <c r="G3472" s="757"/>
      <c r="H3472" s="757"/>
      <c r="I3472" s="757"/>
    </row>
    <row r="3473" spans="1:9" ht="15.75" customHeight="1">
      <c r="A3473" s="963">
        <v>92278</v>
      </c>
      <c r="B3473" s="963" t="s">
        <v>6430</v>
      </c>
      <c r="C3473" s="964" t="s">
        <v>164</v>
      </c>
      <c r="D3473" s="965">
        <v>132.02000000000001</v>
      </c>
      <c r="E3473" s="757"/>
      <c r="F3473" s="757"/>
      <c r="G3473" s="757"/>
      <c r="H3473" s="757"/>
      <c r="I3473" s="757"/>
    </row>
    <row r="3474" spans="1:9" ht="15.75" customHeight="1">
      <c r="A3474" s="963">
        <v>92279</v>
      </c>
      <c r="B3474" s="963" t="s">
        <v>6431</v>
      </c>
      <c r="C3474" s="964" t="s">
        <v>164</v>
      </c>
      <c r="D3474" s="965">
        <v>191.02</v>
      </c>
      <c r="E3474" s="757"/>
      <c r="F3474" s="757"/>
      <c r="G3474" s="757"/>
      <c r="H3474" s="757"/>
      <c r="I3474" s="757"/>
    </row>
    <row r="3475" spans="1:9" ht="15.75" customHeight="1">
      <c r="A3475" s="963">
        <v>92280</v>
      </c>
      <c r="B3475" s="963" t="s">
        <v>6432</v>
      </c>
      <c r="C3475" s="964" t="s">
        <v>164</v>
      </c>
      <c r="D3475" s="965">
        <v>268.44</v>
      </c>
      <c r="E3475" s="757"/>
      <c r="F3475" s="757"/>
      <c r="G3475" s="757"/>
      <c r="H3475" s="757"/>
      <c r="I3475" s="757"/>
    </row>
    <row r="3476" spans="1:9" ht="15.75" customHeight="1">
      <c r="A3476" s="963">
        <v>92281</v>
      </c>
      <c r="B3476" s="963" t="s">
        <v>6433</v>
      </c>
      <c r="C3476" s="964" t="s">
        <v>164</v>
      </c>
      <c r="D3476" s="965">
        <v>151.03</v>
      </c>
      <c r="E3476" s="757"/>
      <c r="F3476" s="757"/>
      <c r="G3476" s="757"/>
      <c r="H3476" s="757"/>
      <c r="I3476" s="757"/>
    </row>
    <row r="3477" spans="1:9" ht="15.75" customHeight="1">
      <c r="A3477" s="963">
        <v>92282</v>
      </c>
      <c r="B3477" s="963" t="s">
        <v>6434</v>
      </c>
      <c r="C3477" s="964" t="s">
        <v>164</v>
      </c>
      <c r="D3477" s="965">
        <v>169.41</v>
      </c>
      <c r="E3477" s="757"/>
      <c r="F3477" s="757"/>
      <c r="G3477" s="757"/>
      <c r="H3477" s="757"/>
      <c r="I3477" s="757"/>
    </row>
    <row r="3478" spans="1:9" ht="15.75" customHeight="1">
      <c r="A3478" s="963">
        <v>92283</v>
      </c>
      <c r="B3478" s="963" t="s">
        <v>6435</v>
      </c>
      <c r="C3478" s="964" t="s">
        <v>164</v>
      </c>
      <c r="D3478" s="965">
        <v>226.67</v>
      </c>
      <c r="E3478" s="757"/>
      <c r="F3478" s="757"/>
      <c r="G3478" s="757"/>
      <c r="H3478" s="757"/>
      <c r="I3478" s="757"/>
    </row>
    <row r="3479" spans="1:9" ht="15.75" customHeight="1">
      <c r="A3479" s="963">
        <v>92284</v>
      </c>
      <c r="B3479" s="963" t="s">
        <v>6436</v>
      </c>
      <c r="C3479" s="964" t="s">
        <v>164</v>
      </c>
      <c r="D3479" s="965">
        <v>278.76</v>
      </c>
      <c r="E3479" s="757"/>
      <c r="F3479" s="757"/>
      <c r="G3479" s="757"/>
      <c r="H3479" s="757"/>
      <c r="I3479" s="757"/>
    </row>
    <row r="3480" spans="1:9" ht="15.75" customHeight="1">
      <c r="A3480" s="963">
        <v>92285</v>
      </c>
      <c r="B3480" s="963" t="s">
        <v>6437</v>
      </c>
      <c r="C3480" s="964" t="s">
        <v>164</v>
      </c>
      <c r="D3480" s="965">
        <v>366.49</v>
      </c>
      <c r="E3480" s="757"/>
      <c r="F3480" s="757"/>
      <c r="G3480" s="757"/>
      <c r="H3480" s="757"/>
      <c r="I3480" s="757"/>
    </row>
    <row r="3481" spans="1:9" ht="15.75" customHeight="1">
      <c r="A3481" s="963">
        <v>92286</v>
      </c>
      <c r="B3481" s="963" t="s">
        <v>6438</v>
      </c>
      <c r="C3481" s="964" t="s">
        <v>164</v>
      </c>
      <c r="D3481" s="965">
        <v>446.37</v>
      </c>
      <c r="E3481" s="757"/>
      <c r="F3481" s="757"/>
      <c r="G3481" s="757"/>
      <c r="H3481" s="757"/>
      <c r="I3481" s="757"/>
    </row>
    <row r="3482" spans="1:9" ht="15.75" customHeight="1">
      <c r="A3482" s="963">
        <v>92305</v>
      </c>
      <c r="B3482" s="963" t="s">
        <v>6439</v>
      </c>
      <c r="C3482" s="964" t="s">
        <v>164</v>
      </c>
      <c r="D3482" s="965">
        <v>34.71</v>
      </c>
      <c r="E3482" s="757"/>
      <c r="F3482" s="757"/>
      <c r="G3482" s="757"/>
      <c r="H3482" s="757"/>
      <c r="I3482" s="757"/>
    </row>
    <row r="3483" spans="1:9" ht="15.75" customHeight="1">
      <c r="A3483" s="963">
        <v>92306</v>
      </c>
      <c r="B3483" s="963" t="s">
        <v>6440</v>
      </c>
      <c r="C3483" s="964" t="s">
        <v>164</v>
      </c>
      <c r="D3483" s="965">
        <v>57.14</v>
      </c>
      <c r="E3483" s="757"/>
      <c r="F3483" s="757"/>
      <c r="G3483" s="757"/>
      <c r="H3483" s="757"/>
      <c r="I3483" s="757"/>
    </row>
    <row r="3484" spans="1:9" ht="15.75" customHeight="1">
      <c r="A3484" s="963">
        <v>92307</v>
      </c>
      <c r="B3484" s="963" t="s">
        <v>6441</v>
      </c>
      <c r="C3484" s="964" t="s">
        <v>164</v>
      </c>
      <c r="D3484" s="965">
        <v>71.680000000000007</v>
      </c>
      <c r="E3484" s="757"/>
      <c r="F3484" s="757"/>
      <c r="G3484" s="757"/>
      <c r="H3484" s="757"/>
      <c r="I3484" s="757"/>
    </row>
    <row r="3485" spans="1:9" ht="15.75" customHeight="1">
      <c r="A3485" s="963">
        <v>92308</v>
      </c>
      <c r="B3485" s="963" t="s">
        <v>6442</v>
      </c>
      <c r="C3485" s="964" t="s">
        <v>164</v>
      </c>
      <c r="D3485" s="965">
        <v>56.93</v>
      </c>
      <c r="E3485" s="757"/>
      <c r="F3485" s="757"/>
      <c r="G3485" s="757"/>
      <c r="H3485" s="757"/>
      <c r="I3485" s="757"/>
    </row>
    <row r="3486" spans="1:9" ht="15.75" customHeight="1">
      <c r="A3486" s="963">
        <v>92309</v>
      </c>
      <c r="B3486" s="963" t="s">
        <v>6443</v>
      </c>
      <c r="C3486" s="964" t="s">
        <v>164</v>
      </c>
      <c r="D3486" s="965">
        <v>156.69999999999999</v>
      </c>
      <c r="E3486" s="757"/>
      <c r="F3486" s="757"/>
      <c r="G3486" s="757"/>
      <c r="H3486" s="757"/>
      <c r="I3486" s="757"/>
    </row>
    <row r="3487" spans="1:9" ht="15.75" customHeight="1">
      <c r="A3487" s="963">
        <v>92310</v>
      </c>
      <c r="B3487" s="963" t="s">
        <v>6444</v>
      </c>
      <c r="C3487" s="964" t="s">
        <v>164</v>
      </c>
      <c r="D3487" s="965">
        <v>175.25</v>
      </c>
      <c r="E3487" s="757"/>
      <c r="F3487" s="757"/>
      <c r="G3487" s="757"/>
      <c r="H3487" s="757"/>
      <c r="I3487" s="757"/>
    </row>
    <row r="3488" spans="1:9" ht="15.75" customHeight="1">
      <c r="A3488" s="963">
        <v>92320</v>
      </c>
      <c r="B3488" s="963" t="s">
        <v>6445</v>
      </c>
      <c r="C3488" s="964" t="s">
        <v>164</v>
      </c>
      <c r="D3488" s="965">
        <v>42.48</v>
      </c>
      <c r="E3488" s="757"/>
      <c r="F3488" s="757"/>
      <c r="G3488" s="757"/>
      <c r="H3488" s="757"/>
      <c r="I3488" s="757"/>
    </row>
    <row r="3489" spans="1:9" ht="15.75" customHeight="1">
      <c r="A3489" s="963">
        <v>92321</v>
      </c>
      <c r="B3489" s="963" t="s">
        <v>6446</v>
      </c>
      <c r="C3489" s="964" t="s">
        <v>164</v>
      </c>
      <c r="D3489" s="965">
        <v>70.52</v>
      </c>
      <c r="E3489" s="757"/>
      <c r="F3489" s="757"/>
      <c r="G3489" s="757"/>
      <c r="H3489" s="757"/>
      <c r="I3489" s="757"/>
    </row>
    <row r="3490" spans="1:9" ht="15.75" customHeight="1">
      <c r="A3490" s="963">
        <v>92322</v>
      </c>
      <c r="B3490" s="963" t="s">
        <v>6447</v>
      </c>
      <c r="C3490" s="964" t="s">
        <v>164</v>
      </c>
      <c r="D3490" s="965">
        <v>89.88</v>
      </c>
      <c r="E3490" s="757"/>
      <c r="F3490" s="757"/>
      <c r="G3490" s="757"/>
      <c r="H3490" s="757"/>
      <c r="I3490" s="757"/>
    </row>
    <row r="3491" spans="1:9" ht="15.75" customHeight="1">
      <c r="A3491" s="963">
        <v>92323</v>
      </c>
      <c r="B3491" s="963" t="s">
        <v>6448</v>
      </c>
      <c r="C3491" s="964" t="s">
        <v>164</v>
      </c>
      <c r="D3491" s="965">
        <v>62.83</v>
      </c>
      <c r="E3491" s="757"/>
      <c r="F3491" s="757"/>
      <c r="G3491" s="757"/>
      <c r="H3491" s="757"/>
      <c r="I3491" s="757"/>
    </row>
    <row r="3492" spans="1:9" ht="15.75" customHeight="1">
      <c r="A3492" s="963">
        <v>92324</v>
      </c>
      <c r="B3492" s="963" t="s">
        <v>6449</v>
      </c>
      <c r="C3492" s="964" t="s">
        <v>164</v>
      </c>
      <c r="D3492" s="965">
        <v>168.21</v>
      </c>
      <c r="E3492" s="757"/>
      <c r="F3492" s="757"/>
      <c r="G3492" s="757"/>
      <c r="H3492" s="757"/>
      <c r="I3492" s="757"/>
    </row>
    <row r="3493" spans="1:9" ht="15.75" customHeight="1">
      <c r="A3493" s="963">
        <v>92325</v>
      </c>
      <c r="B3493" s="963" t="s">
        <v>6450</v>
      </c>
      <c r="C3493" s="964" t="s">
        <v>164</v>
      </c>
      <c r="D3493" s="965">
        <v>191.58</v>
      </c>
      <c r="E3493" s="757"/>
      <c r="F3493" s="757"/>
      <c r="G3493" s="757"/>
      <c r="H3493" s="757"/>
      <c r="I3493" s="757"/>
    </row>
    <row r="3494" spans="1:9" ht="15.75" customHeight="1">
      <c r="A3494" s="963">
        <v>92335</v>
      </c>
      <c r="B3494" s="963" t="s">
        <v>6451</v>
      </c>
      <c r="C3494" s="964" t="s">
        <v>164</v>
      </c>
      <c r="D3494" s="965">
        <v>95.29</v>
      </c>
      <c r="E3494" s="757"/>
      <c r="F3494" s="757"/>
      <c r="G3494" s="757"/>
      <c r="H3494" s="757"/>
      <c r="I3494" s="757"/>
    </row>
    <row r="3495" spans="1:9" ht="15.75" customHeight="1">
      <c r="A3495" s="963">
        <v>92336</v>
      </c>
      <c r="B3495" s="963" t="s">
        <v>6452</v>
      </c>
      <c r="C3495" s="964" t="s">
        <v>164</v>
      </c>
      <c r="D3495" s="965">
        <v>117.47</v>
      </c>
      <c r="E3495" s="757"/>
      <c r="F3495" s="757"/>
      <c r="G3495" s="757"/>
      <c r="H3495" s="757"/>
      <c r="I3495" s="757"/>
    </row>
    <row r="3496" spans="1:9" ht="15.75" customHeight="1">
      <c r="A3496" s="963">
        <v>92337</v>
      </c>
      <c r="B3496" s="963" t="s">
        <v>6453</v>
      </c>
      <c r="C3496" s="964" t="s">
        <v>164</v>
      </c>
      <c r="D3496" s="965">
        <v>155.88</v>
      </c>
      <c r="E3496" s="757"/>
      <c r="F3496" s="757"/>
      <c r="G3496" s="757"/>
      <c r="H3496" s="757"/>
      <c r="I3496" s="757"/>
    </row>
    <row r="3497" spans="1:9" ht="15.75" customHeight="1">
      <c r="A3497" s="963">
        <v>92338</v>
      </c>
      <c r="B3497" s="963" t="s">
        <v>6454</v>
      </c>
      <c r="C3497" s="964" t="s">
        <v>164</v>
      </c>
      <c r="D3497" s="965">
        <v>140.05000000000001</v>
      </c>
      <c r="E3497" s="757"/>
      <c r="F3497" s="757"/>
      <c r="G3497" s="757"/>
      <c r="H3497" s="757"/>
      <c r="I3497" s="757"/>
    </row>
    <row r="3498" spans="1:9" ht="15.75" customHeight="1">
      <c r="A3498" s="963">
        <v>92339</v>
      </c>
      <c r="B3498" s="963" t="s">
        <v>6455</v>
      </c>
      <c r="C3498" s="964" t="s">
        <v>164</v>
      </c>
      <c r="D3498" s="965">
        <v>216.39</v>
      </c>
      <c r="E3498" s="757"/>
      <c r="F3498" s="757"/>
      <c r="G3498" s="757"/>
      <c r="H3498" s="757"/>
      <c r="I3498" s="757"/>
    </row>
    <row r="3499" spans="1:9" ht="15.75" customHeight="1">
      <c r="A3499" s="963">
        <v>92341</v>
      </c>
      <c r="B3499" s="963" t="s">
        <v>6456</v>
      </c>
      <c r="C3499" s="964" t="s">
        <v>164</v>
      </c>
      <c r="D3499" s="965">
        <v>102.41</v>
      </c>
      <c r="E3499" s="757"/>
      <c r="F3499" s="757"/>
      <c r="G3499" s="757"/>
      <c r="H3499" s="757"/>
      <c r="I3499" s="757"/>
    </row>
    <row r="3500" spans="1:9" ht="15.75" customHeight="1">
      <c r="A3500" s="963">
        <v>92342</v>
      </c>
      <c r="B3500" s="963" t="s">
        <v>6457</v>
      </c>
      <c r="C3500" s="964" t="s">
        <v>164</v>
      </c>
      <c r="D3500" s="965">
        <v>124.65</v>
      </c>
      <c r="E3500" s="757"/>
      <c r="F3500" s="757"/>
      <c r="G3500" s="757"/>
      <c r="H3500" s="757"/>
      <c r="I3500" s="757"/>
    </row>
    <row r="3501" spans="1:9" ht="15.75" customHeight="1">
      <c r="A3501" s="963">
        <v>92343</v>
      </c>
      <c r="B3501" s="963" t="s">
        <v>6458</v>
      </c>
      <c r="C3501" s="964" t="s">
        <v>164</v>
      </c>
      <c r="D3501" s="965">
        <v>163.13</v>
      </c>
      <c r="E3501" s="757"/>
      <c r="F3501" s="757"/>
      <c r="G3501" s="757"/>
      <c r="H3501" s="757"/>
      <c r="I3501" s="757"/>
    </row>
    <row r="3502" spans="1:9" ht="15.75" customHeight="1">
      <c r="A3502" s="963">
        <v>92359</v>
      </c>
      <c r="B3502" s="963" t="s">
        <v>6459</v>
      </c>
      <c r="C3502" s="964" t="s">
        <v>164</v>
      </c>
      <c r="D3502" s="965">
        <v>69.39</v>
      </c>
      <c r="E3502" s="757"/>
      <c r="F3502" s="757"/>
      <c r="G3502" s="757"/>
      <c r="H3502" s="757"/>
      <c r="I3502" s="757"/>
    </row>
    <row r="3503" spans="1:9" ht="15.75" customHeight="1">
      <c r="A3503" s="963">
        <v>92360</v>
      </c>
      <c r="B3503" s="963" t="s">
        <v>6460</v>
      </c>
      <c r="C3503" s="964" t="s">
        <v>164</v>
      </c>
      <c r="D3503" s="965">
        <v>92.81</v>
      </c>
      <c r="E3503" s="757"/>
      <c r="F3503" s="757"/>
      <c r="G3503" s="757"/>
      <c r="H3503" s="757"/>
      <c r="I3503" s="757"/>
    </row>
    <row r="3504" spans="1:9" ht="15.75" customHeight="1">
      <c r="A3504" s="963">
        <v>92361</v>
      </c>
      <c r="B3504" s="963" t="s">
        <v>6461</v>
      </c>
      <c r="C3504" s="964" t="s">
        <v>164</v>
      </c>
      <c r="D3504" s="965">
        <v>124.93</v>
      </c>
      <c r="E3504" s="757"/>
      <c r="F3504" s="757"/>
      <c r="G3504" s="757"/>
      <c r="H3504" s="757"/>
      <c r="I3504" s="757"/>
    </row>
    <row r="3505" spans="1:9" ht="15.75" customHeight="1">
      <c r="A3505" s="963">
        <v>92362</v>
      </c>
      <c r="B3505" s="963" t="s">
        <v>6462</v>
      </c>
      <c r="C3505" s="964" t="s">
        <v>164</v>
      </c>
      <c r="D3505" s="965">
        <v>200.66</v>
      </c>
      <c r="E3505" s="757"/>
      <c r="F3505" s="757"/>
      <c r="G3505" s="757"/>
      <c r="H3505" s="757"/>
      <c r="I3505" s="757"/>
    </row>
    <row r="3506" spans="1:9" ht="15.75" customHeight="1">
      <c r="A3506" s="963">
        <v>92364</v>
      </c>
      <c r="B3506" s="963" t="s">
        <v>6463</v>
      </c>
      <c r="C3506" s="964" t="s">
        <v>164</v>
      </c>
      <c r="D3506" s="965">
        <v>57.53</v>
      </c>
      <c r="E3506" s="757"/>
      <c r="F3506" s="757"/>
      <c r="G3506" s="757"/>
      <c r="H3506" s="757"/>
      <c r="I3506" s="757"/>
    </row>
    <row r="3507" spans="1:9" ht="15.75" customHeight="1">
      <c r="A3507" s="963">
        <v>92365</v>
      </c>
      <c r="B3507" s="963" t="s">
        <v>6464</v>
      </c>
      <c r="C3507" s="964" t="s">
        <v>164</v>
      </c>
      <c r="D3507" s="965">
        <v>66.41</v>
      </c>
      <c r="E3507" s="757"/>
      <c r="F3507" s="757"/>
      <c r="G3507" s="757"/>
      <c r="H3507" s="757"/>
      <c r="I3507" s="757"/>
    </row>
    <row r="3508" spans="1:9" ht="15.75" customHeight="1">
      <c r="A3508" s="963">
        <v>92366</v>
      </c>
      <c r="B3508" s="963" t="s">
        <v>6465</v>
      </c>
      <c r="C3508" s="964" t="s">
        <v>164</v>
      </c>
      <c r="D3508" s="965">
        <v>93.6</v>
      </c>
      <c r="E3508" s="757"/>
      <c r="F3508" s="757"/>
      <c r="G3508" s="757"/>
      <c r="H3508" s="757"/>
      <c r="I3508" s="757"/>
    </row>
    <row r="3509" spans="1:9" ht="15.75" customHeight="1">
      <c r="A3509" s="963">
        <v>92367</v>
      </c>
      <c r="B3509" s="963" t="s">
        <v>6466</v>
      </c>
      <c r="C3509" s="964" t="s">
        <v>164</v>
      </c>
      <c r="D3509" s="965">
        <v>115.42</v>
      </c>
      <c r="E3509" s="757"/>
      <c r="F3509" s="757"/>
      <c r="G3509" s="757"/>
      <c r="H3509" s="757"/>
      <c r="I3509" s="757"/>
    </row>
    <row r="3510" spans="1:9" ht="15.75" customHeight="1">
      <c r="A3510" s="963">
        <v>92368</v>
      </c>
      <c r="B3510" s="963" t="s">
        <v>6467</v>
      </c>
      <c r="C3510" s="964" t="s">
        <v>164</v>
      </c>
      <c r="D3510" s="965">
        <v>153.53</v>
      </c>
      <c r="E3510" s="757"/>
      <c r="F3510" s="757"/>
      <c r="G3510" s="757"/>
      <c r="H3510" s="757"/>
      <c r="I3510" s="757"/>
    </row>
    <row r="3511" spans="1:9" ht="15.75" customHeight="1">
      <c r="A3511" s="963">
        <v>92645</v>
      </c>
      <c r="B3511" s="963" t="s">
        <v>6468</v>
      </c>
      <c r="C3511" s="964" t="s">
        <v>164</v>
      </c>
      <c r="D3511" s="965">
        <v>72.12</v>
      </c>
      <c r="E3511" s="757"/>
      <c r="F3511" s="757"/>
      <c r="G3511" s="757"/>
      <c r="H3511" s="757"/>
      <c r="I3511" s="757"/>
    </row>
    <row r="3512" spans="1:9" ht="15.75" customHeight="1">
      <c r="A3512" s="963">
        <v>92646</v>
      </c>
      <c r="B3512" s="963" t="s">
        <v>6469</v>
      </c>
      <c r="C3512" s="964" t="s">
        <v>164</v>
      </c>
      <c r="D3512" s="965">
        <v>95.54</v>
      </c>
      <c r="E3512" s="757"/>
      <c r="F3512" s="757"/>
      <c r="G3512" s="757"/>
      <c r="H3512" s="757"/>
      <c r="I3512" s="757"/>
    </row>
    <row r="3513" spans="1:9" ht="15.75" customHeight="1">
      <c r="A3513" s="963">
        <v>92648</v>
      </c>
      <c r="B3513" s="963" t="s">
        <v>6470</v>
      </c>
      <c r="C3513" s="964" t="s">
        <v>164</v>
      </c>
      <c r="D3513" s="965">
        <v>104.43</v>
      </c>
      <c r="E3513" s="757"/>
      <c r="F3513" s="757"/>
      <c r="G3513" s="757"/>
      <c r="H3513" s="757"/>
      <c r="I3513" s="757"/>
    </row>
    <row r="3514" spans="1:9" ht="15.75" customHeight="1">
      <c r="A3514" s="963">
        <v>92649</v>
      </c>
      <c r="B3514" s="963" t="s">
        <v>6471</v>
      </c>
      <c r="C3514" s="964" t="s">
        <v>164</v>
      </c>
      <c r="D3514" s="965">
        <v>127.64</v>
      </c>
      <c r="E3514" s="757"/>
      <c r="F3514" s="757"/>
      <c r="G3514" s="757"/>
      <c r="H3514" s="757"/>
      <c r="I3514" s="757"/>
    </row>
    <row r="3515" spans="1:9" ht="15.75" customHeight="1">
      <c r="A3515" s="963">
        <v>92650</v>
      </c>
      <c r="B3515" s="963" t="s">
        <v>6472</v>
      </c>
      <c r="C3515" s="964" t="s">
        <v>164</v>
      </c>
      <c r="D3515" s="965">
        <v>203.38</v>
      </c>
      <c r="E3515" s="757"/>
      <c r="F3515" s="757"/>
      <c r="G3515" s="757"/>
      <c r="H3515" s="757"/>
      <c r="I3515" s="757"/>
    </row>
    <row r="3516" spans="1:9" ht="15.75" customHeight="1">
      <c r="A3516" s="963">
        <v>92652</v>
      </c>
      <c r="B3516" s="963" t="s">
        <v>6473</v>
      </c>
      <c r="C3516" s="964" t="s">
        <v>164</v>
      </c>
      <c r="D3516" s="965">
        <v>60.78</v>
      </c>
      <c r="E3516" s="757"/>
      <c r="F3516" s="757"/>
      <c r="G3516" s="757"/>
      <c r="H3516" s="757"/>
      <c r="I3516" s="757"/>
    </row>
    <row r="3517" spans="1:9" ht="15.75" customHeight="1">
      <c r="A3517" s="963">
        <v>92653</v>
      </c>
      <c r="B3517" s="963" t="s">
        <v>6474</v>
      </c>
      <c r="C3517" s="964" t="s">
        <v>164</v>
      </c>
      <c r="D3517" s="965">
        <v>69.69</v>
      </c>
      <c r="E3517" s="757"/>
      <c r="F3517" s="757"/>
      <c r="G3517" s="757"/>
      <c r="H3517" s="757"/>
      <c r="I3517" s="757"/>
    </row>
    <row r="3518" spans="1:9" ht="15.75" customHeight="1">
      <c r="A3518" s="963">
        <v>92654</v>
      </c>
      <c r="B3518" s="963" t="s">
        <v>6475</v>
      </c>
      <c r="C3518" s="964" t="s">
        <v>164</v>
      </c>
      <c r="D3518" s="965">
        <v>96.88</v>
      </c>
      <c r="E3518" s="757"/>
      <c r="F3518" s="757"/>
      <c r="G3518" s="757"/>
      <c r="H3518" s="757"/>
      <c r="I3518" s="757"/>
    </row>
    <row r="3519" spans="1:9" ht="15.75" customHeight="1">
      <c r="A3519" s="963">
        <v>92655</v>
      </c>
      <c r="B3519" s="963" t="s">
        <v>6476</v>
      </c>
      <c r="C3519" s="964" t="s">
        <v>164</v>
      </c>
      <c r="D3519" s="965">
        <v>118.77</v>
      </c>
      <c r="E3519" s="757"/>
      <c r="F3519" s="757"/>
      <c r="G3519" s="757"/>
      <c r="H3519" s="757"/>
      <c r="I3519" s="757"/>
    </row>
    <row r="3520" spans="1:9" ht="15.75" customHeight="1">
      <c r="A3520" s="963">
        <v>92656</v>
      </c>
      <c r="B3520" s="963" t="s">
        <v>6477</v>
      </c>
      <c r="C3520" s="964" t="s">
        <v>164</v>
      </c>
      <c r="D3520" s="965">
        <v>156.88</v>
      </c>
      <c r="E3520" s="757"/>
      <c r="F3520" s="757"/>
      <c r="G3520" s="757"/>
      <c r="H3520" s="757"/>
      <c r="I3520" s="757"/>
    </row>
    <row r="3521" spans="1:9" ht="15.75" customHeight="1">
      <c r="A3521" s="963">
        <v>92687</v>
      </c>
      <c r="B3521" s="963" t="s">
        <v>6478</v>
      </c>
      <c r="C3521" s="964" t="s">
        <v>164</v>
      </c>
      <c r="D3521" s="965">
        <v>27.57</v>
      </c>
      <c r="E3521" s="757"/>
      <c r="F3521" s="757"/>
      <c r="G3521" s="757"/>
      <c r="H3521" s="757"/>
      <c r="I3521" s="757"/>
    </row>
    <row r="3522" spans="1:9" ht="15.75" customHeight="1">
      <c r="A3522" s="963">
        <v>92688</v>
      </c>
      <c r="B3522" s="963" t="s">
        <v>6479</v>
      </c>
      <c r="C3522" s="964" t="s">
        <v>164</v>
      </c>
      <c r="D3522" s="965">
        <v>37.5</v>
      </c>
      <c r="E3522" s="757"/>
      <c r="F3522" s="757"/>
      <c r="G3522" s="757"/>
      <c r="H3522" s="757"/>
      <c r="I3522" s="757"/>
    </row>
    <row r="3523" spans="1:9" ht="15.75" customHeight="1">
      <c r="A3523" s="963">
        <v>92689</v>
      </c>
      <c r="B3523" s="963" t="s">
        <v>6480</v>
      </c>
      <c r="C3523" s="964" t="s">
        <v>164</v>
      </c>
      <c r="D3523" s="965">
        <v>49.62</v>
      </c>
      <c r="E3523" s="757"/>
      <c r="F3523" s="757"/>
      <c r="G3523" s="757"/>
      <c r="H3523" s="757"/>
      <c r="I3523" s="757"/>
    </row>
    <row r="3524" spans="1:9" ht="15.75" customHeight="1">
      <c r="A3524" s="963">
        <v>92690</v>
      </c>
      <c r="B3524" s="963" t="s">
        <v>6481</v>
      </c>
      <c r="C3524" s="964" t="s">
        <v>164</v>
      </c>
      <c r="D3524" s="965">
        <v>69.900000000000006</v>
      </c>
      <c r="E3524" s="757"/>
      <c r="F3524" s="757"/>
      <c r="G3524" s="757"/>
      <c r="H3524" s="757"/>
      <c r="I3524" s="757"/>
    </row>
    <row r="3525" spans="1:9" ht="15.75" customHeight="1">
      <c r="A3525" s="963">
        <v>92691</v>
      </c>
      <c r="B3525" s="963" t="s">
        <v>6482</v>
      </c>
      <c r="C3525" s="964" t="s">
        <v>164</v>
      </c>
      <c r="D3525" s="965">
        <v>87.46</v>
      </c>
      <c r="E3525" s="757"/>
      <c r="F3525" s="757"/>
      <c r="G3525" s="757"/>
      <c r="H3525" s="757"/>
      <c r="I3525" s="757"/>
    </row>
    <row r="3526" spans="1:9" ht="15.75" customHeight="1">
      <c r="A3526" s="963">
        <v>94462</v>
      </c>
      <c r="B3526" s="963" t="s">
        <v>6483</v>
      </c>
      <c r="C3526" s="964" t="s">
        <v>164</v>
      </c>
      <c r="D3526" s="965">
        <v>99.09</v>
      </c>
      <c r="E3526" s="757"/>
      <c r="F3526" s="757"/>
      <c r="G3526" s="757"/>
      <c r="H3526" s="757"/>
      <c r="I3526" s="757"/>
    </row>
    <row r="3527" spans="1:9" ht="15.75" customHeight="1">
      <c r="A3527" s="963">
        <v>94463</v>
      </c>
      <c r="B3527" s="963" t="s">
        <v>6484</v>
      </c>
      <c r="C3527" s="964" t="s">
        <v>164</v>
      </c>
      <c r="D3527" s="965">
        <v>118.29</v>
      </c>
      <c r="E3527" s="757"/>
      <c r="F3527" s="757"/>
      <c r="G3527" s="757"/>
      <c r="H3527" s="757"/>
      <c r="I3527" s="757"/>
    </row>
    <row r="3528" spans="1:9" ht="15.75" customHeight="1">
      <c r="A3528" s="963">
        <v>94464</v>
      </c>
      <c r="B3528" s="963" t="s">
        <v>6485</v>
      </c>
      <c r="C3528" s="964" t="s">
        <v>164</v>
      </c>
      <c r="D3528" s="965">
        <v>168.59</v>
      </c>
      <c r="E3528" s="757"/>
      <c r="F3528" s="757"/>
      <c r="G3528" s="757"/>
      <c r="H3528" s="757"/>
      <c r="I3528" s="757"/>
    </row>
    <row r="3529" spans="1:9" ht="15.75" customHeight="1">
      <c r="A3529" s="963">
        <v>94602</v>
      </c>
      <c r="B3529" s="963" t="s">
        <v>6486</v>
      </c>
      <c r="C3529" s="964" t="s">
        <v>164</v>
      </c>
      <c r="D3529" s="965">
        <v>197.22</v>
      </c>
      <c r="E3529" s="757"/>
      <c r="F3529" s="757"/>
      <c r="G3529" s="757"/>
      <c r="H3529" s="757"/>
      <c r="I3529" s="757"/>
    </row>
    <row r="3530" spans="1:9" ht="15.75" customHeight="1">
      <c r="A3530" s="963">
        <v>94603</v>
      </c>
      <c r="B3530" s="963" t="s">
        <v>6487</v>
      </c>
      <c r="C3530" s="964" t="s">
        <v>164</v>
      </c>
      <c r="D3530" s="965">
        <v>268.51</v>
      </c>
      <c r="E3530" s="757"/>
      <c r="F3530" s="757"/>
      <c r="G3530" s="757"/>
      <c r="H3530" s="757"/>
      <c r="I3530" s="757"/>
    </row>
    <row r="3531" spans="1:9" ht="15.75" customHeight="1">
      <c r="A3531" s="963">
        <v>94604</v>
      </c>
      <c r="B3531" s="963" t="s">
        <v>6488</v>
      </c>
      <c r="C3531" s="964" t="s">
        <v>164</v>
      </c>
      <c r="D3531" s="965">
        <v>369.66</v>
      </c>
      <c r="E3531" s="757"/>
      <c r="F3531" s="757"/>
      <c r="G3531" s="757"/>
      <c r="H3531" s="757"/>
      <c r="I3531" s="757"/>
    </row>
    <row r="3532" spans="1:9" ht="15.75" customHeight="1">
      <c r="A3532" s="963">
        <v>94605</v>
      </c>
      <c r="B3532" s="963" t="s">
        <v>6489</v>
      </c>
      <c r="C3532" s="964" t="s">
        <v>164</v>
      </c>
      <c r="D3532" s="965">
        <v>533.28</v>
      </c>
      <c r="E3532" s="757"/>
      <c r="F3532" s="757"/>
      <c r="G3532" s="757"/>
      <c r="H3532" s="757"/>
      <c r="I3532" s="757"/>
    </row>
    <row r="3533" spans="1:9" ht="15.75" customHeight="1">
      <c r="A3533" s="963">
        <v>94648</v>
      </c>
      <c r="B3533" s="963" t="s">
        <v>6490</v>
      </c>
      <c r="C3533" s="964" t="s">
        <v>164</v>
      </c>
      <c r="D3533" s="965">
        <v>9.4700000000000006</v>
      </c>
      <c r="E3533" s="757"/>
      <c r="F3533" s="757"/>
      <c r="G3533" s="757"/>
      <c r="H3533" s="757"/>
      <c r="I3533" s="757"/>
    </row>
    <row r="3534" spans="1:9" ht="15.75" customHeight="1">
      <c r="A3534" s="963">
        <v>94649</v>
      </c>
      <c r="B3534" s="963" t="s">
        <v>6491</v>
      </c>
      <c r="C3534" s="964" t="s">
        <v>164</v>
      </c>
      <c r="D3534" s="965">
        <v>15.3</v>
      </c>
      <c r="E3534" s="757"/>
      <c r="F3534" s="757"/>
      <c r="G3534" s="757"/>
      <c r="H3534" s="757"/>
      <c r="I3534" s="757"/>
    </row>
    <row r="3535" spans="1:9" ht="15.75" customHeight="1">
      <c r="A3535" s="963">
        <v>94650</v>
      </c>
      <c r="B3535" s="963" t="s">
        <v>6492</v>
      </c>
      <c r="C3535" s="964" t="s">
        <v>164</v>
      </c>
      <c r="D3535" s="965">
        <v>23.14</v>
      </c>
      <c r="E3535" s="757"/>
      <c r="F3535" s="757"/>
      <c r="G3535" s="757"/>
      <c r="H3535" s="757"/>
      <c r="I3535" s="757"/>
    </row>
    <row r="3536" spans="1:9" ht="15.75" customHeight="1">
      <c r="A3536" s="963">
        <v>94651</v>
      </c>
      <c r="B3536" s="963" t="s">
        <v>6493</v>
      </c>
      <c r="C3536" s="964" t="s">
        <v>164</v>
      </c>
      <c r="D3536" s="965">
        <v>24.76</v>
      </c>
      <c r="E3536" s="757"/>
      <c r="F3536" s="757"/>
      <c r="G3536" s="757"/>
      <c r="H3536" s="757"/>
      <c r="I3536" s="757"/>
    </row>
    <row r="3537" spans="1:9" ht="15.75" customHeight="1">
      <c r="A3537" s="963">
        <v>94652</v>
      </c>
      <c r="B3537" s="963" t="s">
        <v>6494</v>
      </c>
      <c r="C3537" s="964" t="s">
        <v>164</v>
      </c>
      <c r="D3537" s="965">
        <v>39.58</v>
      </c>
      <c r="E3537" s="757"/>
      <c r="F3537" s="757"/>
      <c r="G3537" s="757"/>
      <c r="H3537" s="757"/>
      <c r="I3537" s="757"/>
    </row>
    <row r="3538" spans="1:9" ht="15.75" customHeight="1">
      <c r="A3538" s="963">
        <v>94653</v>
      </c>
      <c r="B3538" s="963" t="s">
        <v>6495</v>
      </c>
      <c r="C3538" s="964" t="s">
        <v>164</v>
      </c>
      <c r="D3538" s="965">
        <v>58.8</v>
      </c>
      <c r="E3538" s="757"/>
      <c r="F3538" s="757"/>
      <c r="G3538" s="757"/>
      <c r="H3538" s="757"/>
      <c r="I3538" s="757"/>
    </row>
    <row r="3539" spans="1:9" ht="15.75" customHeight="1">
      <c r="A3539" s="963">
        <v>94654</v>
      </c>
      <c r="B3539" s="963" t="s">
        <v>6496</v>
      </c>
      <c r="C3539" s="964" t="s">
        <v>164</v>
      </c>
      <c r="D3539" s="965">
        <v>82.22</v>
      </c>
      <c r="E3539" s="757"/>
      <c r="F3539" s="757"/>
      <c r="G3539" s="757"/>
      <c r="H3539" s="757"/>
      <c r="I3539" s="757"/>
    </row>
    <row r="3540" spans="1:9" ht="15.75" customHeight="1">
      <c r="A3540" s="963">
        <v>94655</v>
      </c>
      <c r="B3540" s="963" t="s">
        <v>6497</v>
      </c>
      <c r="C3540" s="964" t="s">
        <v>164</v>
      </c>
      <c r="D3540" s="965">
        <v>118.45</v>
      </c>
      <c r="E3540" s="757"/>
      <c r="F3540" s="757"/>
      <c r="G3540" s="757"/>
      <c r="H3540" s="757"/>
      <c r="I3540" s="757"/>
    </row>
    <row r="3541" spans="1:9" ht="15.75" customHeight="1">
      <c r="A3541" s="963">
        <v>94716</v>
      </c>
      <c r="B3541" s="963" t="s">
        <v>6498</v>
      </c>
      <c r="C3541" s="964" t="s">
        <v>164</v>
      </c>
      <c r="D3541" s="965">
        <v>24.25</v>
      </c>
      <c r="E3541" s="757"/>
      <c r="F3541" s="757"/>
      <c r="G3541" s="757"/>
      <c r="H3541" s="757"/>
      <c r="I3541" s="757"/>
    </row>
    <row r="3542" spans="1:9" ht="15.75" customHeight="1">
      <c r="A3542" s="963">
        <v>94717</v>
      </c>
      <c r="B3542" s="963" t="s">
        <v>6499</v>
      </c>
      <c r="C3542" s="964" t="s">
        <v>164</v>
      </c>
      <c r="D3542" s="965">
        <v>38.79</v>
      </c>
      <c r="E3542" s="757"/>
      <c r="F3542" s="757"/>
      <c r="G3542" s="757"/>
      <c r="H3542" s="757"/>
      <c r="I3542" s="757"/>
    </row>
    <row r="3543" spans="1:9" ht="15.75" customHeight="1">
      <c r="A3543" s="963">
        <v>94718</v>
      </c>
      <c r="B3543" s="963" t="s">
        <v>6500</v>
      </c>
      <c r="C3543" s="964" t="s">
        <v>164</v>
      </c>
      <c r="D3543" s="965">
        <v>50.11</v>
      </c>
      <c r="E3543" s="757"/>
      <c r="F3543" s="757"/>
      <c r="G3543" s="757"/>
      <c r="H3543" s="757"/>
      <c r="I3543" s="757"/>
    </row>
    <row r="3544" spans="1:9" ht="15.75" customHeight="1">
      <c r="A3544" s="963">
        <v>94719</v>
      </c>
      <c r="B3544" s="963" t="s">
        <v>6501</v>
      </c>
      <c r="C3544" s="964" t="s">
        <v>164</v>
      </c>
      <c r="D3544" s="965">
        <v>65.23</v>
      </c>
      <c r="E3544" s="757"/>
      <c r="F3544" s="757"/>
      <c r="G3544" s="757"/>
      <c r="H3544" s="757"/>
      <c r="I3544" s="757"/>
    </row>
    <row r="3545" spans="1:9" ht="15.75" customHeight="1">
      <c r="A3545" s="963">
        <v>94720</v>
      </c>
      <c r="B3545" s="963" t="s">
        <v>6502</v>
      </c>
      <c r="C3545" s="964" t="s">
        <v>164</v>
      </c>
      <c r="D3545" s="965">
        <v>94.27</v>
      </c>
      <c r="E3545" s="757"/>
      <c r="F3545" s="757"/>
      <c r="G3545" s="757"/>
      <c r="H3545" s="757"/>
      <c r="I3545" s="757"/>
    </row>
    <row r="3546" spans="1:9" ht="15.75" customHeight="1">
      <c r="A3546" s="963">
        <v>94721</v>
      </c>
      <c r="B3546" s="963" t="s">
        <v>6503</v>
      </c>
      <c r="C3546" s="964" t="s">
        <v>164</v>
      </c>
      <c r="D3546" s="965">
        <v>146.58000000000001</v>
      </c>
      <c r="E3546" s="757"/>
      <c r="F3546" s="757"/>
      <c r="G3546" s="757"/>
      <c r="H3546" s="757"/>
      <c r="I3546" s="757"/>
    </row>
    <row r="3547" spans="1:9" ht="15.75" customHeight="1">
      <c r="A3547" s="963">
        <v>94722</v>
      </c>
      <c r="B3547" s="963" t="s">
        <v>6504</v>
      </c>
      <c r="C3547" s="964" t="s">
        <v>164</v>
      </c>
      <c r="D3547" s="965">
        <v>251.72</v>
      </c>
      <c r="E3547" s="757"/>
      <c r="F3547" s="757"/>
      <c r="G3547" s="757"/>
      <c r="H3547" s="757"/>
      <c r="I3547" s="757"/>
    </row>
    <row r="3548" spans="1:9" ht="15.75" customHeight="1">
      <c r="A3548" s="963">
        <v>94723</v>
      </c>
      <c r="B3548" s="963" t="s">
        <v>6505</v>
      </c>
      <c r="C3548" s="964" t="s">
        <v>164</v>
      </c>
      <c r="D3548" s="965">
        <v>461.67</v>
      </c>
      <c r="E3548" s="757"/>
      <c r="F3548" s="757"/>
      <c r="G3548" s="757"/>
      <c r="H3548" s="757"/>
      <c r="I3548" s="757"/>
    </row>
    <row r="3549" spans="1:9" ht="15.75" customHeight="1">
      <c r="A3549" s="963">
        <v>95697</v>
      </c>
      <c r="B3549" s="963" t="s">
        <v>6506</v>
      </c>
      <c r="C3549" s="964" t="s">
        <v>164</v>
      </c>
      <c r="D3549" s="965">
        <v>101.71</v>
      </c>
      <c r="E3549" s="757"/>
      <c r="F3549" s="757"/>
      <c r="G3549" s="757"/>
      <c r="H3549" s="757"/>
      <c r="I3549" s="757"/>
    </row>
    <row r="3550" spans="1:9" ht="15.75" customHeight="1">
      <c r="A3550" s="963">
        <v>96635</v>
      </c>
      <c r="B3550" s="963" t="s">
        <v>6507</v>
      </c>
      <c r="C3550" s="964" t="s">
        <v>164</v>
      </c>
      <c r="D3550" s="965">
        <v>32.369999999999997</v>
      </c>
      <c r="E3550" s="757"/>
      <c r="F3550" s="757"/>
      <c r="G3550" s="757"/>
      <c r="H3550" s="757"/>
      <c r="I3550" s="757"/>
    </row>
    <row r="3551" spans="1:9" ht="15.75" customHeight="1">
      <c r="A3551" s="963">
        <v>96636</v>
      </c>
      <c r="B3551" s="963" t="s">
        <v>6508</v>
      </c>
      <c r="C3551" s="964" t="s">
        <v>164</v>
      </c>
      <c r="D3551" s="965">
        <v>34.61</v>
      </c>
      <c r="E3551" s="757"/>
      <c r="F3551" s="757"/>
      <c r="G3551" s="757"/>
      <c r="H3551" s="757"/>
      <c r="I3551" s="757"/>
    </row>
    <row r="3552" spans="1:9" ht="15.75" customHeight="1">
      <c r="A3552" s="963">
        <v>96644</v>
      </c>
      <c r="B3552" s="963" t="s">
        <v>6509</v>
      </c>
      <c r="C3552" s="964" t="s">
        <v>164</v>
      </c>
      <c r="D3552" s="965">
        <v>19.850000000000001</v>
      </c>
      <c r="E3552" s="757"/>
      <c r="F3552" s="757"/>
      <c r="G3552" s="757"/>
      <c r="H3552" s="757"/>
      <c r="I3552" s="757"/>
    </row>
    <row r="3553" spans="1:9" ht="15.75" customHeight="1">
      <c r="A3553" s="963">
        <v>96645</v>
      </c>
      <c r="B3553" s="963" t="s">
        <v>6510</v>
      </c>
      <c r="C3553" s="964" t="s">
        <v>164</v>
      </c>
      <c r="D3553" s="965">
        <v>17.28</v>
      </c>
      <c r="E3553" s="757"/>
      <c r="F3553" s="757"/>
      <c r="G3553" s="757"/>
      <c r="H3553" s="757"/>
      <c r="I3553" s="757"/>
    </row>
    <row r="3554" spans="1:9" ht="15.75" customHeight="1">
      <c r="A3554" s="963">
        <v>96646</v>
      </c>
      <c r="B3554" s="963" t="s">
        <v>6511</v>
      </c>
      <c r="C3554" s="964" t="s">
        <v>164</v>
      </c>
      <c r="D3554" s="965">
        <v>21.61</v>
      </c>
      <c r="E3554" s="757"/>
      <c r="F3554" s="757"/>
      <c r="G3554" s="757"/>
      <c r="H3554" s="757"/>
      <c r="I3554" s="757"/>
    </row>
    <row r="3555" spans="1:9" ht="15.75" customHeight="1">
      <c r="A3555" s="963">
        <v>96647</v>
      </c>
      <c r="B3555" s="963" t="s">
        <v>6512</v>
      </c>
      <c r="C3555" s="964" t="s">
        <v>164</v>
      </c>
      <c r="D3555" s="965">
        <v>21.72</v>
      </c>
      <c r="E3555" s="757"/>
      <c r="F3555" s="757"/>
      <c r="G3555" s="757"/>
      <c r="H3555" s="757"/>
      <c r="I3555" s="757"/>
    </row>
    <row r="3556" spans="1:9" ht="15.75" customHeight="1">
      <c r="A3556" s="963">
        <v>96648</v>
      </c>
      <c r="B3556" s="963" t="s">
        <v>6513</v>
      </c>
      <c r="C3556" s="964" t="s">
        <v>164</v>
      </c>
      <c r="D3556" s="965">
        <v>27.35</v>
      </c>
      <c r="E3556" s="757"/>
      <c r="F3556" s="757"/>
      <c r="G3556" s="757"/>
      <c r="H3556" s="757"/>
      <c r="I3556" s="757"/>
    </row>
    <row r="3557" spans="1:9" ht="15.75" customHeight="1">
      <c r="A3557" s="963">
        <v>96649</v>
      </c>
      <c r="B3557" s="963" t="s">
        <v>6514</v>
      </c>
      <c r="C3557" s="964" t="s">
        <v>164</v>
      </c>
      <c r="D3557" s="965">
        <v>37.049999999999997</v>
      </c>
      <c r="E3557" s="757"/>
      <c r="F3557" s="757"/>
      <c r="G3557" s="757"/>
      <c r="H3557" s="757"/>
      <c r="I3557" s="757"/>
    </row>
    <row r="3558" spans="1:9" ht="15.75" customHeight="1">
      <c r="A3558" s="963">
        <v>96668</v>
      </c>
      <c r="B3558" s="963" t="s">
        <v>6515</v>
      </c>
      <c r="C3558" s="964" t="s">
        <v>164</v>
      </c>
      <c r="D3558" s="965">
        <v>16.52</v>
      </c>
      <c r="E3558" s="757"/>
      <c r="F3558" s="757"/>
      <c r="G3558" s="757"/>
      <c r="H3558" s="757"/>
      <c r="I3558" s="757"/>
    </row>
    <row r="3559" spans="1:9" ht="15.75" customHeight="1">
      <c r="A3559" s="963">
        <v>96669</v>
      </c>
      <c r="B3559" s="963" t="s">
        <v>6516</v>
      </c>
      <c r="C3559" s="964" t="s">
        <v>164</v>
      </c>
      <c r="D3559" s="965">
        <v>15.51</v>
      </c>
      <c r="E3559" s="757"/>
      <c r="F3559" s="757"/>
      <c r="G3559" s="757"/>
      <c r="H3559" s="757"/>
      <c r="I3559" s="757"/>
    </row>
    <row r="3560" spans="1:9" ht="15.75" customHeight="1">
      <c r="A3560" s="963">
        <v>96670</v>
      </c>
      <c r="B3560" s="963" t="s">
        <v>6517</v>
      </c>
      <c r="C3560" s="964" t="s">
        <v>164</v>
      </c>
      <c r="D3560" s="965">
        <v>20.34</v>
      </c>
      <c r="E3560" s="757"/>
      <c r="F3560" s="757"/>
      <c r="G3560" s="757"/>
      <c r="H3560" s="757"/>
      <c r="I3560" s="757"/>
    </row>
    <row r="3561" spans="1:9" ht="15.75" customHeight="1">
      <c r="A3561" s="963">
        <v>96671</v>
      </c>
      <c r="B3561" s="963" t="s">
        <v>6518</v>
      </c>
      <c r="C3561" s="964" t="s">
        <v>164</v>
      </c>
      <c r="D3561" s="965">
        <v>31.51</v>
      </c>
      <c r="E3561" s="757"/>
      <c r="F3561" s="757"/>
      <c r="G3561" s="757"/>
      <c r="H3561" s="757"/>
      <c r="I3561" s="757"/>
    </row>
    <row r="3562" spans="1:9" ht="15.75" customHeight="1">
      <c r="A3562" s="963">
        <v>96672</v>
      </c>
      <c r="B3562" s="963" t="s">
        <v>6519</v>
      </c>
      <c r="C3562" s="964" t="s">
        <v>164</v>
      </c>
      <c r="D3562" s="965">
        <v>48.87</v>
      </c>
      <c r="E3562" s="757"/>
      <c r="F3562" s="757"/>
      <c r="G3562" s="757"/>
      <c r="H3562" s="757"/>
      <c r="I3562" s="757"/>
    </row>
    <row r="3563" spans="1:9" ht="15.75" customHeight="1">
      <c r="A3563" s="963">
        <v>96673</v>
      </c>
      <c r="B3563" s="963" t="s">
        <v>6520</v>
      </c>
      <c r="C3563" s="964" t="s">
        <v>164</v>
      </c>
      <c r="D3563" s="965">
        <v>61.95</v>
      </c>
      <c r="E3563" s="757"/>
      <c r="F3563" s="757"/>
      <c r="G3563" s="757"/>
      <c r="H3563" s="757"/>
      <c r="I3563" s="757"/>
    </row>
    <row r="3564" spans="1:9" ht="15.75" customHeight="1">
      <c r="A3564" s="963">
        <v>96674</v>
      </c>
      <c r="B3564" s="963" t="s">
        <v>6521</v>
      </c>
      <c r="C3564" s="964" t="s">
        <v>164</v>
      </c>
      <c r="D3564" s="965">
        <v>101.98</v>
      </c>
      <c r="E3564" s="757"/>
      <c r="F3564" s="757"/>
      <c r="G3564" s="757"/>
      <c r="H3564" s="757"/>
      <c r="I3564" s="757"/>
    </row>
    <row r="3565" spans="1:9" ht="15.75" customHeight="1">
      <c r="A3565" s="963">
        <v>96675</v>
      </c>
      <c r="B3565" s="963" t="s">
        <v>6522</v>
      </c>
      <c r="C3565" s="964" t="s">
        <v>164</v>
      </c>
      <c r="D3565" s="965">
        <v>149.47999999999999</v>
      </c>
      <c r="E3565" s="757"/>
      <c r="F3565" s="757"/>
      <c r="G3565" s="757"/>
      <c r="H3565" s="757"/>
      <c r="I3565" s="757"/>
    </row>
    <row r="3566" spans="1:9" ht="15.75" customHeight="1">
      <c r="A3566" s="963">
        <v>96676</v>
      </c>
      <c r="B3566" s="963" t="s">
        <v>6523</v>
      </c>
      <c r="C3566" s="964" t="s">
        <v>164</v>
      </c>
      <c r="D3566" s="965">
        <v>20.190000000000001</v>
      </c>
      <c r="E3566" s="757"/>
      <c r="F3566" s="757"/>
      <c r="G3566" s="757"/>
      <c r="H3566" s="757"/>
      <c r="I3566" s="757"/>
    </row>
    <row r="3567" spans="1:9" ht="15.75" customHeight="1">
      <c r="A3567" s="963">
        <v>96677</v>
      </c>
      <c r="B3567" s="963" t="s">
        <v>6524</v>
      </c>
      <c r="C3567" s="964" t="s">
        <v>164</v>
      </c>
      <c r="D3567" s="965">
        <v>26.5</v>
      </c>
      <c r="E3567" s="757"/>
      <c r="F3567" s="757"/>
      <c r="G3567" s="757"/>
      <c r="H3567" s="757"/>
      <c r="I3567" s="757"/>
    </row>
    <row r="3568" spans="1:9" ht="15.75" customHeight="1">
      <c r="A3568" s="963">
        <v>96678</v>
      </c>
      <c r="B3568" s="963" t="s">
        <v>6525</v>
      </c>
      <c r="C3568" s="964" t="s">
        <v>164</v>
      </c>
      <c r="D3568" s="965">
        <v>36.950000000000003</v>
      </c>
      <c r="E3568" s="757"/>
      <c r="F3568" s="757"/>
      <c r="G3568" s="757"/>
      <c r="H3568" s="757"/>
      <c r="I3568" s="757"/>
    </row>
    <row r="3569" spans="1:9" ht="15.75" customHeight="1">
      <c r="A3569" s="963">
        <v>96679</v>
      </c>
      <c r="B3569" s="963" t="s">
        <v>6526</v>
      </c>
      <c r="C3569" s="964" t="s">
        <v>164</v>
      </c>
      <c r="D3569" s="965">
        <v>56</v>
      </c>
      <c r="E3569" s="757"/>
      <c r="F3569" s="757"/>
      <c r="G3569" s="757"/>
      <c r="H3569" s="757"/>
      <c r="I3569" s="757"/>
    </row>
    <row r="3570" spans="1:9" ht="15.75" customHeight="1">
      <c r="A3570" s="963">
        <v>96680</v>
      </c>
      <c r="B3570" s="963" t="s">
        <v>6527</v>
      </c>
      <c r="C3570" s="964" t="s">
        <v>164</v>
      </c>
      <c r="D3570" s="965">
        <v>94.29</v>
      </c>
      <c r="E3570" s="757"/>
      <c r="F3570" s="757"/>
      <c r="G3570" s="757"/>
      <c r="H3570" s="757"/>
      <c r="I3570" s="757"/>
    </row>
    <row r="3571" spans="1:9" ht="15.75" customHeight="1">
      <c r="A3571" s="963">
        <v>96681</v>
      </c>
      <c r="B3571" s="963" t="s">
        <v>6528</v>
      </c>
      <c r="C3571" s="964" t="s">
        <v>164</v>
      </c>
      <c r="D3571" s="965">
        <v>127.74</v>
      </c>
      <c r="E3571" s="757"/>
      <c r="F3571" s="757"/>
      <c r="G3571" s="757"/>
      <c r="H3571" s="757"/>
      <c r="I3571" s="757"/>
    </row>
    <row r="3572" spans="1:9" ht="15.75" customHeight="1">
      <c r="A3572" s="963">
        <v>96682</v>
      </c>
      <c r="B3572" s="963" t="s">
        <v>6529</v>
      </c>
      <c r="C3572" s="964" t="s">
        <v>164</v>
      </c>
      <c r="D3572" s="965">
        <v>213.45</v>
      </c>
      <c r="E3572" s="757"/>
      <c r="F3572" s="757"/>
      <c r="G3572" s="757"/>
      <c r="H3572" s="757"/>
      <c r="I3572" s="757"/>
    </row>
    <row r="3573" spans="1:9" ht="15.75" customHeight="1">
      <c r="A3573" s="963">
        <v>96683</v>
      </c>
      <c r="B3573" s="963" t="s">
        <v>6530</v>
      </c>
      <c r="C3573" s="964" t="s">
        <v>164</v>
      </c>
      <c r="D3573" s="965">
        <v>294.10000000000002</v>
      </c>
      <c r="E3573" s="757"/>
      <c r="F3573" s="757"/>
      <c r="G3573" s="757"/>
      <c r="H3573" s="757"/>
      <c r="I3573" s="757"/>
    </row>
    <row r="3574" spans="1:9" ht="15.75" customHeight="1">
      <c r="A3574" s="963">
        <v>96718</v>
      </c>
      <c r="B3574" s="963" t="s">
        <v>6531</v>
      </c>
      <c r="C3574" s="964" t="s">
        <v>164</v>
      </c>
      <c r="D3574" s="965">
        <v>10.210000000000001</v>
      </c>
      <c r="E3574" s="757"/>
      <c r="F3574" s="757"/>
      <c r="G3574" s="757"/>
      <c r="H3574" s="757"/>
      <c r="I3574" s="757"/>
    </row>
    <row r="3575" spans="1:9" ht="15.75" customHeight="1">
      <c r="A3575" s="963">
        <v>96719</v>
      </c>
      <c r="B3575" s="963" t="s">
        <v>6532</v>
      </c>
      <c r="C3575" s="964" t="s">
        <v>164</v>
      </c>
      <c r="D3575" s="965">
        <v>17.920000000000002</v>
      </c>
      <c r="E3575" s="757"/>
      <c r="F3575" s="757"/>
      <c r="G3575" s="757"/>
      <c r="H3575" s="757"/>
      <c r="I3575" s="757"/>
    </row>
    <row r="3576" spans="1:9" ht="15.75" customHeight="1">
      <c r="A3576" s="963">
        <v>96720</v>
      </c>
      <c r="B3576" s="963" t="s">
        <v>6533</v>
      </c>
      <c r="C3576" s="964" t="s">
        <v>164</v>
      </c>
      <c r="D3576" s="965">
        <v>16.12</v>
      </c>
      <c r="E3576" s="757"/>
      <c r="F3576" s="757"/>
      <c r="G3576" s="757"/>
      <c r="H3576" s="757"/>
      <c r="I3576" s="757"/>
    </row>
    <row r="3577" spans="1:9" ht="15.75" customHeight="1">
      <c r="A3577" s="963">
        <v>96721</v>
      </c>
      <c r="B3577" s="963" t="s">
        <v>6534</v>
      </c>
      <c r="C3577" s="964" t="s">
        <v>164</v>
      </c>
      <c r="D3577" s="965">
        <v>19.95</v>
      </c>
      <c r="E3577" s="757"/>
      <c r="F3577" s="757"/>
      <c r="G3577" s="757"/>
      <c r="H3577" s="757"/>
      <c r="I3577" s="757"/>
    </row>
    <row r="3578" spans="1:9" ht="15.75" customHeight="1">
      <c r="A3578" s="963">
        <v>96722</v>
      </c>
      <c r="B3578" s="963" t="s">
        <v>6535</v>
      </c>
      <c r="C3578" s="964" t="s">
        <v>164</v>
      </c>
      <c r="D3578" s="965">
        <v>32.1</v>
      </c>
      <c r="E3578" s="757"/>
      <c r="F3578" s="757"/>
      <c r="G3578" s="757"/>
      <c r="H3578" s="757"/>
      <c r="I3578" s="757"/>
    </row>
    <row r="3579" spans="1:9" ht="15.75" customHeight="1">
      <c r="A3579" s="963">
        <v>96723</v>
      </c>
      <c r="B3579" s="963" t="s">
        <v>6536</v>
      </c>
      <c r="C3579" s="964" t="s">
        <v>164</v>
      </c>
      <c r="D3579" s="965">
        <v>47.27</v>
      </c>
      <c r="E3579" s="757"/>
      <c r="F3579" s="757"/>
      <c r="G3579" s="757"/>
      <c r="H3579" s="757"/>
      <c r="I3579" s="757"/>
    </row>
    <row r="3580" spans="1:9" ht="15.75" customHeight="1">
      <c r="A3580" s="963">
        <v>96724</v>
      </c>
      <c r="B3580" s="963" t="s">
        <v>6537</v>
      </c>
      <c r="C3580" s="964" t="s">
        <v>164</v>
      </c>
      <c r="D3580" s="965">
        <v>62.3</v>
      </c>
      <c r="E3580" s="757"/>
      <c r="F3580" s="757"/>
      <c r="G3580" s="757"/>
      <c r="H3580" s="757"/>
      <c r="I3580" s="757"/>
    </row>
    <row r="3581" spans="1:9" ht="15.75" customHeight="1">
      <c r="A3581" s="963">
        <v>96725</v>
      </c>
      <c r="B3581" s="963" t="s">
        <v>6538</v>
      </c>
      <c r="C3581" s="964" t="s">
        <v>164</v>
      </c>
      <c r="D3581" s="965">
        <v>97.87</v>
      </c>
      <c r="E3581" s="757"/>
      <c r="F3581" s="757"/>
      <c r="G3581" s="757"/>
      <c r="H3581" s="757"/>
      <c r="I3581" s="757"/>
    </row>
    <row r="3582" spans="1:9" ht="15.75" customHeight="1">
      <c r="A3582" s="963">
        <v>96726</v>
      </c>
      <c r="B3582" s="963" t="s">
        <v>6539</v>
      </c>
      <c r="C3582" s="964" t="s">
        <v>164</v>
      </c>
      <c r="D3582" s="965">
        <v>138.19999999999999</v>
      </c>
      <c r="E3582" s="757"/>
      <c r="F3582" s="757"/>
      <c r="G3582" s="757"/>
      <c r="H3582" s="757"/>
      <c r="I3582" s="757"/>
    </row>
    <row r="3583" spans="1:9" ht="15.75" customHeight="1">
      <c r="A3583" s="963">
        <v>96727</v>
      </c>
      <c r="B3583" s="963" t="s">
        <v>6540</v>
      </c>
      <c r="C3583" s="964" t="s">
        <v>164</v>
      </c>
      <c r="D3583" s="965">
        <v>15.75</v>
      </c>
      <c r="E3583" s="757"/>
      <c r="F3583" s="757"/>
      <c r="G3583" s="757"/>
      <c r="H3583" s="757"/>
      <c r="I3583" s="757"/>
    </row>
    <row r="3584" spans="1:9" ht="15.75" customHeight="1">
      <c r="A3584" s="963">
        <v>96728</v>
      </c>
      <c r="B3584" s="963" t="s">
        <v>6541</v>
      </c>
      <c r="C3584" s="964" t="s">
        <v>164</v>
      </c>
      <c r="D3584" s="965">
        <v>19.95</v>
      </c>
      <c r="E3584" s="757"/>
      <c r="F3584" s="757"/>
      <c r="G3584" s="757"/>
      <c r="H3584" s="757"/>
      <c r="I3584" s="757"/>
    </row>
    <row r="3585" spans="1:9" ht="15.75" customHeight="1">
      <c r="A3585" s="963">
        <v>96729</v>
      </c>
      <c r="B3585" s="963" t="s">
        <v>6542</v>
      </c>
      <c r="C3585" s="964" t="s">
        <v>164</v>
      </c>
      <c r="D3585" s="965">
        <v>26.23</v>
      </c>
      <c r="E3585" s="757"/>
      <c r="F3585" s="757"/>
      <c r="G3585" s="757"/>
      <c r="H3585" s="757"/>
      <c r="I3585" s="757"/>
    </row>
    <row r="3586" spans="1:9" ht="15.75" customHeight="1">
      <c r="A3586" s="963">
        <v>96730</v>
      </c>
      <c r="B3586" s="963" t="s">
        <v>6543</v>
      </c>
      <c r="C3586" s="964" t="s">
        <v>164</v>
      </c>
      <c r="D3586" s="965">
        <v>35.14</v>
      </c>
      <c r="E3586" s="757"/>
      <c r="F3586" s="757"/>
      <c r="G3586" s="757"/>
      <c r="H3586" s="757"/>
      <c r="I3586" s="757"/>
    </row>
    <row r="3587" spans="1:9" ht="15.75" customHeight="1">
      <c r="A3587" s="963">
        <v>96731</v>
      </c>
      <c r="B3587" s="963" t="s">
        <v>6544</v>
      </c>
      <c r="C3587" s="964" t="s">
        <v>164</v>
      </c>
      <c r="D3587" s="965">
        <v>54.79</v>
      </c>
      <c r="E3587" s="757"/>
      <c r="F3587" s="757"/>
      <c r="G3587" s="757"/>
      <c r="H3587" s="757"/>
      <c r="I3587" s="757"/>
    </row>
    <row r="3588" spans="1:9" ht="15.75" customHeight="1">
      <c r="A3588" s="963">
        <v>96732</v>
      </c>
      <c r="B3588" s="963" t="s">
        <v>6545</v>
      </c>
      <c r="C3588" s="964" t="s">
        <v>164</v>
      </c>
      <c r="D3588" s="965">
        <v>89.3</v>
      </c>
      <c r="E3588" s="757"/>
      <c r="F3588" s="757"/>
      <c r="G3588" s="757"/>
      <c r="H3588" s="757"/>
      <c r="I3588" s="757"/>
    </row>
    <row r="3589" spans="1:9" ht="15.75" customHeight="1">
      <c r="A3589" s="963">
        <v>96733</v>
      </c>
      <c r="B3589" s="963" t="s">
        <v>6546</v>
      </c>
      <c r="C3589" s="964" t="s">
        <v>164</v>
      </c>
      <c r="D3589" s="965">
        <v>122.85</v>
      </c>
      <c r="E3589" s="757"/>
      <c r="F3589" s="757"/>
      <c r="G3589" s="757"/>
      <c r="H3589" s="757"/>
      <c r="I3589" s="757"/>
    </row>
    <row r="3590" spans="1:9" ht="15.75" customHeight="1">
      <c r="A3590" s="963">
        <v>96734</v>
      </c>
      <c r="B3590" s="963" t="s">
        <v>6547</v>
      </c>
      <c r="C3590" s="964" t="s">
        <v>164</v>
      </c>
      <c r="D3590" s="965">
        <v>200.1</v>
      </c>
      <c r="E3590" s="757"/>
      <c r="F3590" s="757"/>
      <c r="G3590" s="757"/>
      <c r="H3590" s="757"/>
      <c r="I3590" s="757"/>
    </row>
    <row r="3591" spans="1:9" ht="15.75" customHeight="1">
      <c r="A3591" s="963">
        <v>96735</v>
      </c>
      <c r="B3591" s="963" t="s">
        <v>6548</v>
      </c>
      <c r="C3591" s="964" t="s">
        <v>164</v>
      </c>
      <c r="D3591" s="965">
        <v>262.62</v>
      </c>
      <c r="E3591" s="757"/>
      <c r="F3591" s="757"/>
      <c r="G3591" s="757"/>
      <c r="H3591" s="757"/>
      <c r="I3591" s="757"/>
    </row>
    <row r="3592" spans="1:9" ht="15.75" customHeight="1">
      <c r="A3592" s="963">
        <v>96798</v>
      </c>
      <c r="B3592" s="963" t="s">
        <v>6549</v>
      </c>
      <c r="C3592" s="964" t="s">
        <v>164</v>
      </c>
      <c r="D3592" s="965">
        <v>8.56</v>
      </c>
      <c r="E3592" s="757"/>
      <c r="F3592" s="757"/>
      <c r="G3592" s="757"/>
      <c r="H3592" s="757"/>
      <c r="I3592" s="757"/>
    </row>
    <row r="3593" spans="1:9" ht="15.75" customHeight="1">
      <c r="A3593" s="963">
        <v>96799</v>
      </c>
      <c r="B3593" s="963" t="s">
        <v>6550</v>
      </c>
      <c r="C3593" s="964" t="s">
        <v>164</v>
      </c>
      <c r="D3593" s="965">
        <v>11.41</v>
      </c>
      <c r="E3593" s="757"/>
      <c r="F3593" s="757"/>
      <c r="G3593" s="757"/>
      <c r="H3593" s="757"/>
      <c r="I3593" s="757"/>
    </row>
    <row r="3594" spans="1:9" ht="15.75" customHeight="1">
      <c r="A3594" s="963">
        <v>96800</v>
      </c>
      <c r="B3594" s="963" t="s">
        <v>6551</v>
      </c>
      <c r="C3594" s="964" t="s">
        <v>164</v>
      </c>
      <c r="D3594" s="965">
        <v>16.57</v>
      </c>
      <c r="E3594" s="757"/>
      <c r="F3594" s="757"/>
      <c r="G3594" s="757"/>
      <c r="H3594" s="757"/>
      <c r="I3594" s="757"/>
    </row>
    <row r="3595" spans="1:9" ht="15.75" customHeight="1">
      <c r="A3595" s="963">
        <v>96801</v>
      </c>
      <c r="B3595" s="963" t="s">
        <v>6552</v>
      </c>
      <c r="C3595" s="964" t="s">
        <v>164</v>
      </c>
      <c r="D3595" s="965">
        <v>25.62</v>
      </c>
      <c r="E3595" s="757"/>
      <c r="F3595" s="757"/>
      <c r="G3595" s="757"/>
      <c r="H3595" s="757"/>
      <c r="I3595" s="757"/>
    </row>
    <row r="3596" spans="1:9" ht="15.75" customHeight="1">
      <c r="A3596" s="963">
        <v>97327</v>
      </c>
      <c r="B3596" s="963" t="s">
        <v>6553</v>
      </c>
      <c r="C3596" s="964" t="s">
        <v>164</v>
      </c>
      <c r="D3596" s="965">
        <v>27.85</v>
      </c>
      <c r="E3596" s="757"/>
      <c r="F3596" s="757"/>
      <c r="G3596" s="757"/>
      <c r="H3596" s="757"/>
      <c r="I3596" s="757"/>
    </row>
    <row r="3597" spans="1:9" ht="15.75" customHeight="1">
      <c r="A3597" s="963">
        <v>97328</v>
      </c>
      <c r="B3597" s="963" t="s">
        <v>6554</v>
      </c>
      <c r="C3597" s="964" t="s">
        <v>164</v>
      </c>
      <c r="D3597" s="965">
        <v>48.99</v>
      </c>
      <c r="E3597" s="757"/>
      <c r="F3597" s="757"/>
      <c r="G3597" s="757"/>
      <c r="H3597" s="757"/>
      <c r="I3597" s="757"/>
    </row>
    <row r="3598" spans="1:9" ht="15.75" customHeight="1">
      <c r="A3598" s="963">
        <v>97329</v>
      </c>
      <c r="B3598" s="963" t="s">
        <v>6555</v>
      </c>
      <c r="C3598" s="964" t="s">
        <v>164</v>
      </c>
      <c r="D3598" s="965">
        <v>61.34</v>
      </c>
      <c r="E3598" s="757"/>
      <c r="F3598" s="757"/>
      <c r="G3598" s="757"/>
      <c r="H3598" s="757"/>
      <c r="I3598" s="757"/>
    </row>
    <row r="3599" spans="1:9" ht="15.75" customHeight="1">
      <c r="A3599" s="963">
        <v>97330</v>
      </c>
      <c r="B3599" s="963" t="s">
        <v>6556</v>
      </c>
      <c r="C3599" s="964" t="s">
        <v>164</v>
      </c>
      <c r="D3599" s="965">
        <v>74.92</v>
      </c>
      <c r="E3599" s="757"/>
      <c r="F3599" s="757"/>
      <c r="G3599" s="757"/>
      <c r="H3599" s="757"/>
      <c r="I3599" s="757"/>
    </row>
    <row r="3600" spans="1:9" ht="15.75" customHeight="1">
      <c r="A3600" s="963">
        <v>97331</v>
      </c>
      <c r="B3600" s="963" t="s">
        <v>6557</v>
      </c>
      <c r="C3600" s="964" t="s">
        <v>164</v>
      </c>
      <c r="D3600" s="965">
        <v>28.08</v>
      </c>
      <c r="E3600" s="757"/>
      <c r="F3600" s="757"/>
      <c r="G3600" s="757"/>
      <c r="H3600" s="757"/>
      <c r="I3600" s="757"/>
    </row>
    <row r="3601" spans="1:9" ht="15.75" customHeight="1">
      <c r="A3601" s="963">
        <v>97332</v>
      </c>
      <c r="B3601" s="963" t="s">
        <v>6558</v>
      </c>
      <c r="C3601" s="964" t="s">
        <v>164</v>
      </c>
      <c r="D3601" s="965">
        <v>49.26</v>
      </c>
      <c r="E3601" s="757"/>
      <c r="F3601" s="757"/>
      <c r="G3601" s="757"/>
      <c r="H3601" s="757"/>
      <c r="I3601" s="757"/>
    </row>
    <row r="3602" spans="1:9" ht="15.75" customHeight="1">
      <c r="A3602" s="963">
        <v>97333</v>
      </c>
      <c r="B3602" s="963" t="s">
        <v>6559</v>
      </c>
      <c r="C3602" s="964" t="s">
        <v>164</v>
      </c>
      <c r="D3602" s="965">
        <v>61.67</v>
      </c>
      <c r="E3602" s="757"/>
      <c r="F3602" s="757"/>
      <c r="G3602" s="757"/>
      <c r="H3602" s="757"/>
      <c r="I3602" s="757"/>
    </row>
    <row r="3603" spans="1:9" ht="15.75" customHeight="1">
      <c r="A3603" s="963">
        <v>97334</v>
      </c>
      <c r="B3603" s="963" t="s">
        <v>6560</v>
      </c>
      <c r="C3603" s="964" t="s">
        <v>164</v>
      </c>
      <c r="D3603" s="965">
        <v>75.3</v>
      </c>
      <c r="E3603" s="757"/>
      <c r="F3603" s="757"/>
      <c r="G3603" s="757"/>
      <c r="H3603" s="757"/>
      <c r="I3603" s="757"/>
    </row>
    <row r="3604" spans="1:9" ht="15.75" customHeight="1">
      <c r="A3604" s="963">
        <v>97335</v>
      </c>
      <c r="B3604" s="963" t="s">
        <v>6561</v>
      </c>
      <c r="C3604" s="964" t="s">
        <v>164</v>
      </c>
      <c r="D3604" s="965">
        <v>77.03</v>
      </c>
      <c r="E3604" s="757"/>
      <c r="F3604" s="757"/>
      <c r="G3604" s="757"/>
      <c r="H3604" s="757"/>
      <c r="I3604" s="757"/>
    </row>
    <row r="3605" spans="1:9" ht="15.75" customHeight="1">
      <c r="A3605" s="963">
        <v>97336</v>
      </c>
      <c r="B3605" s="963" t="s">
        <v>6562</v>
      </c>
      <c r="C3605" s="964" t="s">
        <v>164</v>
      </c>
      <c r="D3605" s="965">
        <v>98.01</v>
      </c>
      <c r="E3605" s="757"/>
      <c r="F3605" s="757"/>
      <c r="G3605" s="757"/>
      <c r="H3605" s="757"/>
      <c r="I3605" s="757"/>
    </row>
    <row r="3606" spans="1:9" ht="15.75" customHeight="1">
      <c r="A3606" s="963">
        <v>97337</v>
      </c>
      <c r="B3606" s="963" t="s">
        <v>6563</v>
      </c>
      <c r="C3606" s="964" t="s">
        <v>164</v>
      </c>
      <c r="D3606" s="965">
        <v>147.56</v>
      </c>
      <c r="E3606" s="757"/>
      <c r="F3606" s="757"/>
      <c r="G3606" s="757"/>
      <c r="H3606" s="757"/>
      <c r="I3606" s="757"/>
    </row>
    <row r="3607" spans="1:9" ht="15.75" customHeight="1">
      <c r="A3607" s="963">
        <v>97338</v>
      </c>
      <c r="B3607" s="963" t="s">
        <v>6564</v>
      </c>
      <c r="C3607" s="964" t="s">
        <v>164</v>
      </c>
      <c r="D3607" s="965">
        <v>177.55</v>
      </c>
      <c r="E3607" s="757"/>
      <c r="F3607" s="757"/>
      <c r="G3607" s="757"/>
      <c r="H3607" s="757"/>
      <c r="I3607" s="757"/>
    </row>
    <row r="3608" spans="1:9" ht="15.75" customHeight="1">
      <c r="A3608" s="963">
        <v>97339</v>
      </c>
      <c r="B3608" s="963" t="s">
        <v>6565</v>
      </c>
      <c r="C3608" s="964" t="s">
        <v>164</v>
      </c>
      <c r="D3608" s="965">
        <v>191.02</v>
      </c>
      <c r="E3608" s="757"/>
      <c r="F3608" s="757"/>
      <c r="G3608" s="757"/>
      <c r="H3608" s="757"/>
      <c r="I3608" s="757"/>
    </row>
    <row r="3609" spans="1:9" ht="15.75" customHeight="1">
      <c r="A3609" s="963">
        <v>97340</v>
      </c>
      <c r="B3609" s="963" t="s">
        <v>6566</v>
      </c>
      <c r="C3609" s="964" t="s">
        <v>164</v>
      </c>
      <c r="D3609" s="965">
        <v>191.88</v>
      </c>
      <c r="E3609" s="757"/>
      <c r="F3609" s="757"/>
      <c r="G3609" s="757"/>
      <c r="H3609" s="757"/>
      <c r="I3609" s="757"/>
    </row>
    <row r="3610" spans="1:9" ht="15.75" customHeight="1">
      <c r="A3610" s="963">
        <v>97347</v>
      </c>
      <c r="B3610" s="963" t="s">
        <v>6567</v>
      </c>
      <c r="C3610" s="964" t="s">
        <v>164</v>
      </c>
      <c r="D3610" s="965">
        <v>92.86</v>
      </c>
      <c r="E3610" s="757"/>
      <c r="F3610" s="757"/>
      <c r="G3610" s="757"/>
      <c r="H3610" s="757"/>
      <c r="I3610" s="757"/>
    </row>
    <row r="3611" spans="1:9" ht="15.75" customHeight="1">
      <c r="A3611" s="963">
        <v>97348</v>
      </c>
      <c r="B3611" s="963" t="s">
        <v>6568</v>
      </c>
      <c r="C3611" s="964" t="s">
        <v>164</v>
      </c>
      <c r="D3611" s="965">
        <v>128.37</v>
      </c>
      <c r="E3611" s="757"/>
      <c r="F3611" s="757"/>
      <c r="G3611" s="757"/>
      <c r="H3611" s="757"/>
      <c r="I3611" s="757"/>
    </row>
    <row r="3612" spans="1:9" ht="15.75" customHeight="1">
      <c r="A3612" s="963">
        <v>97349</v>
      </c>
      <c r="B3612" s="963" t="s">
        <v>6569</v>
      </c>
      <c r="C3612" s="964" t="s">
        <v>164</v>
      </c>
      <c r="D3612" s="965">
        <v>185.18</v>
      </c>
      <c r="E3612" s="757"/>
      <c r="F3612" s="757"/>
      <c r="G3612" s="757"/>
      <c r="H3612" s="757"/>
      <c r="I3612" s="757"/>
    </row>
    <row r="3613" spans="1:9" ht="15.75" customHeight="1">
      <c r="A3613" s="963">
        <v>97350</v>
      </c>
      <c r="B3613" s="963" t="s">
        <v>6570</v>
      </c>
      <c r="C3613" s="964" t="s">
        <v>164</v>
      </c>
      <c r="D3613" s="965">
        <v>224.88</v>
      </c>
      <c r="E3613" s="757"/>
      <c r="F3613" s="757"/>
      <c r="G3613" s="757"/>
      <c r="H3613" s="757"/>
      <c r="I3613" s="757"/>
    </row>
    <row r="3614" spans="1:9" ht="15.75" customHeight="1">
      <c r="A3614" s="963">
        <v>97351</v>
      </c>
      <c r="B3614" s="963" t="s">
        <v>6571</v>
      </c>
      <c r="C3614" s="964" t="s">
        <v>164</v>
      </c>
      <c r="D3614" s="965">
        <v>311.05</v>
      </c>
      <c r="E3614" s="757"/>
      <c r="F3614" s="757"/>
      <c r="G3614" s="757"/>
      <c r="H3614" s="757"/>
      <c r="I3614" s="757"/>
    </row>
    <row r="3615" spans="1:9" ht="15.75" customHeight="1">
      <c r="A3615" s="963">
        <v>97352</v>
      </c>
      <c r="B3615" s="963" t="s">
        <v>6572</v>
      </c>
      <c r="C3615" s="964" t="s">
        <v>164</v>
      </c>
      <c r="D3615" s="965">
        <v>403.21</v>
      </c>
      <c r="E3615" s="757"/>
      <c r="F3615" s="757"/>
      <c r="G3615" s="757"/>
      <c r="H3615" s="757"/>
      <c r="I3615" s="757"/>
    </row>
    <row r="3616" spans="1:9" ht="15.75" customHeight="1">
      <c r="A3616" s="963">
        <v>97353</v>
      </c>
      <c r="B3616" s="963" t="s">
        <v>6573</v>
      </c>
      <c r="C3616" s="964" t="s">
        <v>164</v>
      </c>
      <c r="D3616" s="965">
        <v>60.2</v>
      </c>
      <c r="E3616" s="757"/>
      <c r="F3616" s="757"/>
      <c r="G3616" s="757"/>
      <c r="H3616" s="757"/>
      <c r="I3616" s="757"/>
    </row>
    <row r="3617" spans="1:9" ht="15.75" customHeight="1">
      <c r="A3617" s="963">
        <v>97354</v>
      </c>
      <c r="B3617" s="963" t="s">
        <v>6574</v>
      </c>
      <c r="C3617" s="964" t="s">
        <v>164</v>
      </c>
      <c r="D3617" s="965">
        <v>96.12</v>
      </c>
      <c r="E3617" s="757"/>
      <c r="F3617" s="757"/>
      <c r="G3617" s="757"/>
      <c r="H3617" s="757"/>
      <c r="I3617" s="757"/>
    </row>
    <row r="3618" spans="1:9" ht="15.75" customHeight="1">
      <c r="A3618" s="963">
        <v>97355</v>
      </c>
      <c r="B3618" s="963" t="s">
        <v>6575</v>
      </c>
      <c r="C3618" s="964" t="s">
        <v>164</v>
      </c>
      <c r="D3618" s="965">
        <v>131.86000000000001</v>
      </c>
      <c r="E3618" s="757"/>
      <c r="F3618" s="757"/>
      <c r="G3618" s="757"/>
      <c r="H3618" s="757"/>
      <c r="I3618" s="757"/>
    </row>
    <row r="3619" spans="1:9" ht="15.75" customHeight="1">
      <c r="A3619" s="963">
        <v>97356</v>
      </c>
      <c r="B3619" s="963" t="s">
        <v>6576</v>
      </c>
      <c r="C3619" s="964" t="s">
        <v>164</v>
      </c>
      <c r="D3619" s="965">
        <v>67.33</v>
      </c>
      <c r="E3619" s="757"/>
      <c r="F3619" s="757"/>
      <c r="G3619" s="757"/>
      <c r="H3619" s="757"/>
      <c r="I3619" s="757"/>
    </row>
    <row r="3620" spans="1:9" ht="15.75" customHeight="1">
      <c r="A3620" s="963">
        <v>97357</v>
      </c>
      <c r="B3620" s="963" t="s">
        <v>6577</v>
      </c>
      <c r="C3620" s="964" t="s">
        <v>164</v>
      </c>
      <c r="D3620" s="965">
        <v>108.39</v>
      </c>
      <c r="E3620" s="757"/>
      <c r="F3620" s="757"/>
      <c r="G3620" s="757"/>
      <c r="H3620" s="757"/>
      <c r="I3620" s="757"/>
    </row>
    <row r="3621" spans="1:9" ht="15.75" customHeight="1">
      <c r="A3621" s="963">
        <v>97358</v>
      </c>
      <c r="B3621" s="963" t="s">
        <v>6578</v>
      </c>
      <c r="C3621" s="964" t="s">
        <v>164</v>
      </c>
      <c r="D3621" s="965">
        <v>148.59</v>
      </c>
      <c r="E3621" s="757"/>
      <c r="F3621" s="757"/>
      <c r="G3621" s="757"/>
      <c r="H3621" s="757"/>
      <c r="I3621" s="757"/>
    </row>
    <row r="3622" spans="1:9" ht="15.75" customHeight="1">
      <c r="A3622" s="963">
        <v>97498</v>
      </c>
      <c r="B3622" s="963" t="s">
        <v>6579</v>
      </c>
      <c r="C3622" s="964" t="s">
        <v>164</v>
      </c>
      <c r="D3622" s="965">
        <v>46.35</v>
      </c>
      <c r="E3622" s="757"/>
      <c r="F3622" s="757"/>
      <c r="G3622" s="757"/>
      <c r="H3622" s="757"/>
      <c r="I3622" s="757"/>
    </row>
    <row r="3623" spans="1:9" ht="15.75" customHeight="1">
      <c r="A3623" s="963">
        <v>97535</v>
      </c>
      <c r="B3623" s="963" t="s">
        <v>6580</v>
      </c>
      <c r="C3623" s="964" t="s">
        <v>164</v>
      </c>
      <c r="D3623" s="965">
        <v>49.6</v>
      </c>
      <c r="E3623" s="757"/>
      <c r="F3623" s="757"/>
      <c r="G3623" s="757"/>
      <c r="H3623" s="757"/>
      <c r="I3623" s="757"/>
    </row>
    <row r="3624" spans="1:9" ht="15.75" customHeight="1">
      <c r="A3624" s="963">
        <v>97536</v>
      </c>
      <c r="B3624" s="963" t="s">
        <v>6581</v>
      </c>
      <c r="C3624" s="964" t="s">
        <v>164</v>
      </c>
      <c r="D3624" s="965">
        <v>57.08</v>
      </c>
      <c r="E3624" s="757"/>
      <c r="F3624" s="757"/>
      <c r="G3624" s="757"/>
      <c r="H3624" s="757"/>
      <c r="I3624" s="757"/>
    </row>
    <row r="3625" spans="1:9" ht="15.75" customHeight="1">
      <c r="A3625" s="963">
        <v>100788</v>
      </c>
      <c r="B3625" s="963" t="s">
        <v>6582</v>
      </c>
      <c r="C3625" s="964" t="s">
        <v>141</v>
      </c>
      <c r="D3625" s="965">
        <v>656.5</v>
      </c>
      <c r="E3625" s="757"/>
      <c r="F3625" s="757"/>
      <c r="G3625" s="757"/>
      <c r="H3625" s="757"/>
      <c r="I3625" s="757"/>
    </row>
    <row r="3626" spans="1:9" ht="15.75" customHeight="1">
      <c r="A3626" s="963">
        <v>100791</v>
      </c>
      <c r="B3626" s="963" t="s">
        <v>6583</v>
      </c>
      <c r="C3626" s="964" t="s">
        <v>164</v>
      </c>
      <c r="D3626" s="965">
        <v>17.260000000000002</v>
      </c>
      <c r="E3626" s="757"/>
      <c r="F3626" s="757"/>
      <c r="G3626" s="757"/>
      <c r="H3626" s="757"/>
      <c r="I3626" s="757"/>
    </row>
    <row r="3627" spans="1:9" ht="15.75" customHeight="1">
      <c r="A3627" s="963">
        <v>100792</v>
      </c>
      <c r="B3627" s="963" t="s">
        <v>6584</v>
      </c>
      <c r="C3627" s="964" t="s">
        <v>164</v>
      </c>
      <c r="D3627" s="965">
        <v>25.88</v>
      </c>
      <c r="E3627" s="757"/>
      <c r="F3627" s="757"/>
      <c r="G3627" s="757"/>
      <c r="H3627" s="757"/>
      <c r="I3627" s="757"/>
    </row>
    <row r="3628" spans="1:9" ht="15.75" customHeight="1">
      <c r="A3628" s="963">
        <v>100793</v>
      </c>
      <c r="B3628" s="963" t="s">
        <v>6585</v>
      </c>
      <c r="C3628" s="964" t="s">
        <v>164</v>
      </c>
      <c r="D3628" s="965">
        <v>34.65</v>
      </c>
      <c r="E3628" s="757"/>
      <c r="F3628" s="757"/>
      <c r="G3628" s="757"/>
      <c r="H3628" s="757"/>
      <c r="I3628" s="757"/>
    </row>
    <row r="3629" spans="1:9" ht="15.75" customHeight="1">
      <c r="A3629" s="963">
        <v>100794</v>
      </c>
      <c r="B3629" s="963" t="s">
        <v>6586</v>
      </c>
      <c r="C3629" s="964" t="s">
        <v>164</v>
      </c>
      <c r="D3629" s="965">
        <v>47.11</v>
      </c>
      <c r="E3629" s="757"/>
      <c r="F3629" s="757"/>
      <c r="G3629" s="757"/>
      <c r="H3629" s="757"/>
      <c r="I3629" s="757"/>
    </row>
    <row r="3630" spans="1:9" ht="15.75" customHeight="1">
      <c r="A3630" s="963">
        <v>100799</v>
      </c>
      <c r="B3630" s="963" t="s">
        <v>6587</v>
      </c>
      <c r="C3630" s="964" t="s">
        <v>164</v>
      </c>
      <c r="D3630" s="965">
        <v>17.59</v>
      </c>
      <c r="E3630" s="757"/>
      <c r="F3630" s="757"/>
      <c r="G3630" s="757"/>
      <c r="H3630" s="757"/>
      <c r="I3630" s="757"/>
    </row>
    <row r="3631" spans="1:9" ht="15.75" customHeight="1">
      <c r="A3631" s="963">
        <v>100800</v>
      </c>
      <c r="B3631" s="963" t="s">
        <v>6588</v>
      </c>
      <c r="C3631" s="964" t="s">
        <v>164</v>
      </c>
      <c r="D3631" s="965">
        <v>26.21</v>
      </c>
      <c r="E3631" s="757"/>
      <c r="F3631" s="757"/>
      <c r="G3631" s="757"/>
      <c r="H3631" s="757"/>
      <c r="I3631" s="757"/>
    </row>
    <row r="3632" spans="1:9" ht="15.75" customHeight="1">
      <c r="A3632" s="963">
        <v>100801</v>
      </c>
      <c r="B3632" s="963" t="s">
        <v>6589</v>
      </c>
      <c r="C3632" s="964" t="s">
        <v>164</v>
      </c>
      <c r="D3632" s="965">
        <v>34.99</v>
      </c>
      <c r="E3632" s="757"/>
      <c r="F3632" s="757"/>
      <c r="G3632" s="757"/>
      <c r="H3632" s="757"/>
      <c r="I3632" s="757"/>
    </row>
    <row r="3633" spans="1:9" ht="15.75" customHeight="1">
      <c r="A3633" s="963">
        <v>100802</v>
      </c>
      <c r="B3633" s="963" t="s">
        <v>6590</v>
      </c>
      <c r="C3633" s="964" t="s">
        <v>164</v>
      </c>
      <c r="D3633" s="965">
        <v>47.44</v>
      </c>
      <c r="E3633" s="757"/>
      <c r="F3633" s="757"/>
      <c r="G3633" s="757"/>
      <c r="H3633" s="757"/>
      <c r="I3633" s="757"/>
    </row>
    <row r="3634" spans="1:9" ht="15.75" customHeight="1">
      <c r="A3634" s="963">
        <v>100803</v>
      </c>
      <c r="B3634" s="963" t="s">
        <v>6591</v>
      </c>
      <c r="C3634" s="964" t="s">
        <v>164</v>
      </c>
      <c r="D3634" s="965">
        <v>16.559999999999999</v>
      </c>
      <c r="E3634" s="757"/>
      <c r="F3634" s="757"/>
      <c r="G3634" s="757"/>
      <c r="H3634" s="757"/>
      <c r="I3634" s="757"/>
    </row>
    <row r="3635" spans="1:9" ht="15.75" customHeight="1">
      <c r="A3635" s="963">
        <v>100804</v>
      </c>
      <c r="B3635" s="963" t="s">
        <v>6592</v>
      </c>
      <c r="C3635" s="964" t="s">
        <v>164</v>
      </c>
      <c r="D3635" s="965">
        <v>25.06</v>
      </c>
      <c r="E3635" s="757"/>
      <c r="F3635" s="757"/>
      <c r="G3635" s="757"/>
      <c r="H3635" s="757"/>
      <c r="I3635" s="757"/>
    </row>
    <row r="3636" spans="1:9" ht="15.75" customHeight="1">
      <c r="A3636" s="963">
        <v>100805</v>
      </c>
      <c r="B3636" s="963" t="s">
        <v>6593</v>
      </c>
      <c r="C3636" s="964" t="s">
        <v>164</v>
      </c>
      <c r="D3636" s="965">
        <v>33.69</v>
      </c>
      <c r="E3636" s="757"/>
      <c r="F3636" s="757"/>
      <c r="G3636" s="757"/>
      <c r="H3636" s="757"/>
      <c r="I3636" s="757"/>
    </row>
    <row r="3637" spans="1:9" ht="15.75" customHeight="1">
      <c r="A3637" s="963">
        <v>100806</v>
      </c>
      <c r="B3637" s="963" t="s">
        <v>6594</v>
      </c>
      <c r="C3637" s="964" t="s">
        <v>164</v>
      </c>
      <c r="D3637" s="965">
        <v>45.91</v>
      </c>
      <c r="E3637" s="757"/>
      <c r="F3637" s="757"/>
      <c r="G3637" s="757"/>
      <c r="H3637" s="757"/>
      <c r="I3637" s="757"/>
    </row>
    <row r="3638" spans="1:9" ht="15.75" customHeight="1">
      <c r="A3638" s="963">
        <v>100807</v>
      </c>
      <c r="B3638" s="963" t="s">
        <v>6595</v>
      </c>
      <c r="C3638" s="964" t="s">
        <v>164</v>
      </c>
      <c r="D3638" s="965">
        <v>21.5</v>
      </c>
      <c r="E3638" s="757"/>
      <c r="F3638" s="757"/>
      <c r="G3638" s="757"/>
      <c r="H3638" s="757"/>
      <c r="I3638" s="757"/>
    </row>
    <row r="3639" spans="1:9" ht="15.75" customHeight="1">
      <c r="A3639" s="963">
        <v>100808</v>
      </c>
      <c r="B3639" s="963" t="s">
        <v>6596</v>
      </c>
      <c r="C3639" s="964" t="s">
        <v>164</v>
      </c>
      <c r="D3639" s="965">
        <v>30.85</v>
      </c>
      <c r="E3639" s="757"/>
      <c r="F3639" s="757"/>
      <c r="G3639" s="757"/>
      <c r="H3639" s="757"/>
      <c r="I3639" s="757"/>
    </row>
    <row r="3640" spans="1:9" ht="15.75" customHeight="1">
      <c r="A3640" s="963">
        <v>100809</v>
      </c>
      <c r="B3640" s="963" t="s">
        <v>6597</v>
      </c>
      <c r="C3640" s="964" t="s">
        <v>164</v>
      </c>
      <c r="D3640" s="965">
        <v>40.54</v>
      </c>
      <c r="E3640" s="757"/>
      <c r="F3640" s="757"/>
      <c r="G3640" s="757"/>
      <c r="H3640" s="757"/>
      <c r="I3640" s="757"/>
    </row>
    <row r="3641" spans="1:9" ht="15.75" customHeight="1">
      <c r="A3641" s="963">
        <v>100810</v>
      </c>
      <c r="B3641" s="963" t="s">
        <v>6598</v>
      </c>
      <c r="C3641" s="964" t="s">
        <v>164</v>
      </c>
      <c r="D3641" s="965">
        <v>54.26</v>
      </c>
      <c r="E3641" s="757"/>
      <c r="F3641" s="757"/>
      <c r="G3641" s="757"/>
      <c r="H3641" s="757"/>
      <c r="I3641" s="757"/>
    </row>
    <row r="3642" spans="1:9" ht="15.75" customHeight="1">
      <c r="A3642" s="963">
        <v>101918</v>
      </c>
      <c r="B3642" s="963" t="s">
        <v>6599</v>
      </c>
      <c r="C3642" s="964" t="s">
        <v>164</v>
      </c>
      <c r="D3642" s="965">
        <v>219.56</v>
      </c>
      <c r="E3642" s="757"/>
      <c r="F3642" s="757"/>
      <c r="G3642" s="757"/>
      <c r="H3642" s="757"/>
      <c r="I3642" s="757"/>
    </row>
    <row r="3643" spans="1:9" ht="15.75" customHeight="1">
      <c r="A3643" s="963">
        <v>101919</v>
      </c>
      <c r="B3643" s="963" t="s">
        <v>6600</v>
      </c>
      <c r="C3643" s="964" t="s">
        <v>141</v>
      </c>
      <c r="D3643" s="965">
        <v>413.13</v>
      </c>
      <c r="E3643" s="757"/>
      <c r="F3643" s="757"/>
      <c r="G3643" s="757"/>
      <c r="H3643" s="757"/>
      <c r="I3643" s="757"/>
    </row>
    <row r="3644" spans="1:9" ht="15.75" customHeight="1">
      <c r="A3644" s="963">
        <v>101920</v>
      </c>
      <c r="B3644" s="963" t="s">
        <v>6601</v>
      </c>
      <c r="C3644" s="964" t="s">
        <v>141</v>
      </c>
      <c r="D3644" s="965">
        <v>188.71</v>
      </c>
      <c r="E3644" s="757"/>
      <c r="F3644" s="757"/>
      <c r="G3644" s="757"/>
      <c r="H3644" s="757"/>
      <c r="I3644" s="757"/>
    </row>
    <row r="3645" spans="1:9" ht="15.75" customHeight="1">
      <c r="A3645" s="963">
        <v>101921</v>
      </c>
      <c r="B3645" s="963" t="s">
        <v>6602</v>
      </c>
      <c r="C3645" s="964" t="s">
        <v>141</v>
      </c>
      <c r="D3645" s="965">
        <v>217.61</v>
      </c>
      <c r="E3645" s="757"/>
      <c r="F3645" s="757"/>
      <c r="G3645" s="757"/>
      <c r="H3645" s="757"/>
      <c r="I3645" s="757"/>
    </row>
    <row r="3646" spans="1:9" ht="15.75" customHeight="1">
      <c r="A3646" s="963">
        <v>101922</v>
      </c>
      <c r="B3646" s="963" t="s">
        <v>6603</v>
      </c>
      <c r="C3646" s="964" t="s">
        <v>141</v>
      </c>
      <c r="D3646" s="965">
        <v>217.61</v>
      </c>
      <c r="E3646" s="757"/>
      <c r="F3646" s="757"/>
      <c r="G3646" s="757"/>
      <c r="H3646" s="757"/>
      <c r="I3646" s="757"/>
    </row>
    <row r="3647" spans="1:9" ht="15.75" customHeight="1">
      <c r="A3647" s="963">
        <v>101923</v>
      </c>
      <c r="B3647" s="963" t="s">
        <v>6604</v>
      </c>
      <c r="C3647" s="964" t="s">
        <v>141</v>
      </c>
      <c r="D3647" s="965">
        <v>217.61</v>
      </c>
      <c r="E3647" s="757"/>
      <c r="F3647" s="757"/>
      <c r="G3647" s="757"/>
      <c r="H3647" s="757"/>
      <c r="I3647" s="757"/>
    </row>
    <row r="3648" spans="1:9" ht="15.75" customHeight="1">
      <c r="A3648" s="963">
        <v>101924</v>
      </c>
      <c r="B3648" s="963" t="s">
        <v>6605</v>
      </c>
      <c r="C3648" s="964" t="s">
        <v>141</v>
      </c>
      <c r="D3648" s="965">
        <v>176.62</v>
      </c>
      <c r="E3648" s="757"/>
      <c r="F3648" s="757"/>
      <c r="G3648" s="757"/>
      <c r="H3648" s="757"/>
      <c r="I3648" s="757"/>
    </row>
    <row r="3649" spans="1:9" ht="15.75" customHeight="1">
      <c r="A3649" s="963">
        <v>101925</v>
      </c>
      <c r="B3649" s="963" t="s">
        <v>6606</v>
      </c>
      <c r="C3649" s="964" t="s">
        <v>141</v>
      </c>
      <c r="D3649" s="965">
        <v>298.31</v>
      </c>
      <c r="E3649" s="757"/>
      <c r="F3649" s="757"/>
      <c r="G3649" s="757"/>
      <c r="H3649" s="757"/>
      <c r="I3649" s="757"/>
    </row>
    <row r="3650" spans="1:9" ht="15.75" customHeight="1">
      <c r="A3650" s="963">
        <v>101926</v>
      </c>
      <c r="B3650" s="963" t="s">
        <v>6607</v>
      </c>
      <c r="C3650" s="964" t="s">
        <v>141</v>
      </c>
      <c r="D3650" s="965">
        <v>383.5</v>
      </c>
      <c r="E3650" s="757"/>
      <c r="F3650" s="757"/>
      <c r="G3650" s="757"/>
      <c r="H3650" s="757"/>
      <c r="I3650" s="757"/>
    </row>
    <row r="3651" spans="1:9" ht="15.75" customHeight="1">
      <c r="A3651" s="963">
        <v>101927</v>
      </c>
      <c r="B3651" s="963" t="s">
        <v>6608</v>
      </c>
      <c r="C3651" s="964" t="s">
        <v>164</v>
      </c>
      <c r="D3651" s="965">
        <v>209.41</v>
      </c>
      <c r="E3651" s="757"/>
      <c r="F3651" s="757"/>
      <c r="G3651" s="757"/>
      <c r="H3651" s="757"/>
      <c r="I3651" s="757"/>
    </row>
    <row r="3652" spans="1:9" ht="15.75" customHeight="1">
      <c r="A3652" s="963">
        <v>101928</v>
      </c>
      <c r="B3652" s="963" t="s">
        <v>6609</v>
      </c>
      <c r="C3652" s="964" t="s">
        <v>141</v>
      </c>
      <c r="D3652" s="965">
        <v>417</v>
      </c>
      <c r="E3652" s="757"/>
      <c r="F3652" s="757"/>
      <c r="G3652" s="757"/>
      <c r="H3652" s="757"/>
      <c r="I3652" s="757"/>
    </row>
    <row r="3653" spans="1:9" ht="15.75" customHeight="1">
      <c r="A3653" s="963">
        <v>101929</v>
      </c>
      <c r="B3653" s="963" t="s">
        <v>6610</v>
      </c>
      <c r="C3653" s="964" t="s">
        <v>141</v>
      </c>
      <c r="D3653" s="965">
        <v>192.58</v>
      </c>
      <c r="E3653" s="757"/>
      <c r="F3653" s="757"/>
      <c r="G3653" s="757"/>
      <c r="H3653" s="757"/>
      <c r="I3653" s="757"/>
    </row>
    <row r="3654" spans="1:9" ht="15.75" customHeight="1">
      <c r="A3654" s="963">
        <v>101930</v>
      </c>
      <c r="B3654" s="963" t="s">
        <v>6611</v>
      </c>
      <c r="C3654" s="964" t="s">
        <v>141</v>
      </c>
      <c r="D3654" s="965">
        <v>221.48</v>
      </c>
      <c r="E3654" s="757"/>
      <c r="F3654" s="757"/>
      <c r="G3654" s="757"/>
      <c r="H3654" s="757"/>
      <c r="I3654" s="757"/>
    </row>
    <row r="3655" spans="1:9" ht="15.75" customHeight="1">
      <c r="A3655" s="963">
        <v>101931</v>
      </c>
      <c r="B3655" s="963" t="s">
        <v>6612</v>
      </c>
      <c r="C3655" s="964" t="s">
        <v>141</v>
      </c>
      <c r="D3655" s="965">
        <v>221.48</v>
      </c>
      <c r="E3655" s="757"/>
      <c r="F3655" s="757"/>
      <c r="G3655" s="757"/>
      <c r="H3655" s="757"/>
      <c r="I3655" s="757"/>
    </row>
    <row r="3656" spans="1:9" ht="15.75" customHeight="1">
      <c r="A3656" s="963">
        <v>101932</v>
      </c>
      <c r="B3656" s="963" t="s">
        <v>6613</v>
      </c>
      <c r="C3656" s="964" t="s">
        <v>141</v>
      </c>
      <c r="D3656" s="965">
        <v>221.48</v>
      </c>
      <c r="E3656" s="757"/>
      <c r="F3656" s="757"/>
      <c r="G3656" s="757"/>
      <c r="H3656" s="757"/>
      <c r="I3656" s="757"/>
    </row>
    <row r="3657" spans="1:9" ht="15.75" customHeight="1">
      <c r="A3657" s="963">
        <v>101933</v>
      </c>
      <c r="B3657" s="963" t="s">
        <v>6614</v>
      </c>
      <c r="C3657" s="964" t="s">
        <v>141</v>
      </c>
      <c r="D3657" s="965">
        <v>180.49</v>
      </c>
      <c r="E3657" s="757"/>
      <c r="F3657" s="757"/>
      <c r="G3657" s="757"/>
      <c r="H3657" s="757"/>
      <c r="I3657" s="757"/>
    </row>
    <row r="3658" spans="1:9" ht="15.75" customHeight="1">
      <c r="A3658" s="963">
        <v>101934</v>
      </c>
      <c r="B3658" s="963" t="s">
        <v>6615</v>
      </c>
      <c r="C3658" s="964" t="s">
        <v>141</v>
      </c>
      <c r="D3658" s="965">
        <v>304.14</v>
      </c>
      <c r="E3658" s="757"/>
      <c r="F3658" s="757"/>
      <c r="G3658" s="757"/>
      <c r="H3658" s="757"/>
      <c r="I3658" s="757"/>
    </row>
    <row r="3659" spans="1:9" ht="15.75" customHeight="1">
      <c r="A3659" s="963">
        <v>101935</v>
      </c>
      <c r="B3659" s="963" t="s">
        <v>6616</v>
      </c>
      <c r="C3659" s="964" t="s">
        <v>141</v>
      </c>
      <c r="D3659" s="965">
        <v>391.27</v>
      </c>
      <c r="E3659" s="757"/>
      <c r="F3659" s="757"/>
      <c r="G3659" s="757"/>
      <c r="H3659" s="757"/>
      <c r="I3659" s="757"/>
    </row>
    <row r="3660" spans="1:9" ht="15.75" customHeight="1">
      <c r="A3660" s="963">
        <v>103802</v>
      </c>
      <c r="B3660" s="963" t="s">
        <v>6617</v>
      </c>
      <c r="C3660" s="964" t="s">
        <v>164</v>
      </c>
      <c r="D3660" s="965">
        <v>36.200000000000003</v>
      </c>
      <c r="E3660" s="757"/>
      <c r="F3660" s="757"/>
      <c r="G3660" s="757"/>
      <c r="H3660" s="757"/>
      <c r="I3660" s="757"/>
    </row>
    <row r="3661" spans="1:9" ht="15.75" customHeight="1">
      <c r="A3661" s="963">
        <v>103803</v>
      </c>
      <c r="B3661" s="963" t="s">
        <v>6618</v>
      </c>
      <c r="C3661" s="964" t="s">
        <v>164</v>
      </c>
      <c r="D3661" s="965">
        <v>62.24</v>
      </c>
      <c r="E3661" s="757"/>
      <c r="F3661" s="757"/>
      <c r="G3661" s="757"/>
      <c r="H3661" s="757"/>
      <c r="I3661" s="757"/>
    </row>
    <row r="3662" spans="1:9" ht="15.75" customHeight="1">
      <c r="A3662" s="963">
        <v>103804</v>
      </c>
      <c r="B3662" s="963" t="s">
        <v>6619</v>
      </c>
      <c r="C3662" s="964" t="s">
        <v>164</v>
      </c>
      <c r="D3662" s="965">
        <v>76.19</v>
      </c>
      <c r="E3662" s="757"/>
      <c r="F3662" s="757"/>
      <c r="G3662" s="757"/>
      <c r="H3662" s="757"/>
      <c r="I3662" s="757"/>
    </row>
    <row r="3663" spans="1:9" ht="15.75" customHeight="1">
      <c r="A3663" s="963">
        <v>103835</v>
      </c>
      <c r="B3663" s="963" t="s">
        <v>6620</v>
      </c>
      <c r="C3663" s="964" t="s">
        <v>164</v>
      </c>
      <c r="D3663" s="965">
        <v>56.43</v>
      </c>
      <c r="E3663" s="757"/>
      <c r="F3663" s="757"/>
      <c r="G3663" s="757"/>
      <c r="H3663" s="757"/>
      <c r="I3663" s="757"/>
    </row>
    <row r="3664" spans="1:9" ht="15.75" customHeight="1">
      <c r="A3664" s="963">
        <v>103836</v>
      </c>
      <c r="B3664" s="963" t="s">
        <v>6621</v>
      </c>
      <c r="C3664" s="964" t="s">
        <v>164</v>
      </c>
      <c r="D3664" s="965">
        <v>88.55</v>
      </c>
      <c r="E3664" s="757"/>
      <c r="F3664" s="757"/>
      <c r="G3664" s="757"/>
      <c r="H3664" s="757"/>
      <c r="I3664" s="757"/>
    </row>
    <row r="3665" spans="1:9" ht="15.75" customHeight="1">
      <c r="A3665" s="963">
        <v>103837</v>
      </c>
      <c r="B3665" s="963" t="s">
        <v>6622</v>
      </c>
      <c r="C3665" s="964" t="s">
        <v>164</v>
      </c>
      <c r="D3665" s="965">
        <v>111.88</v>
      </c>
      <c r="E3665" s="757"/>
      <c r="F3665" s="757"/>
      <c r="G3665" s="757"/>
      <c r="H3665" s="757"/>
      <c r="I3665" s="757"/>
    </row>
    <row r="3666" spans="1:9" ht="15.75" customHeight="1">
      <c r="A3666" s="963">
        <v>103868</v>
      </c>
      <c r="B3666" s="963" t="s">
        <v>6623</v>
      </c>
      <c r="C3666" s="964" t="s">
        <v>164</v>
      </c>
      <c r="D3666" s="965">
        <v>42.9</v>
      </c>
      <c r="E3666" s="757"/>
      <c r="F3666" s="757"/>
      <c r="G3666" s="757"/>
      <c r="H3666" s="757"/>
      <c r="I3666" s="757"/>
    </row>
    <row r="3667" spans="1:9" ht="15.75" customHeight="1">
      <c r="A3667" s="963">
        <v>103869</v>
      </c>
      <c r="B3667" s="963" t="s">
        <v>6624</v>
      </c>
      <c r="C3667" s="964" t="s">
        <v>164</v>
      </c>
      <c r="D3667" s="965">
        <v>66.930000000000007</v>
      </c>
      <c r="E3667" s="757"/>
      <c r="F3667" s="757"/>
      <c r="G3667" s="757"/>
      <c r="H3667" s="757"/>
      <c r="I3667" s="757"/>
    </row>
    <row r="3668" spans="1:9" ht="15.75" customHeight="1">
      <c r="A3668" s="963">
        <v>103870</v>
      </c>
      <c r="B3668" s="963" t="s">
        <v>6625</v>
      </c>
      <c r="C3668" s="964" t="s">
        <v>164</v>
      </c>
      <c r="D3668" s="965">
        <v>82.86</v>
      </c>
      <c r="E3668" s="757"/>
      <c r="F3668" s="757"/>
      <c r="G3668" s="757"/>
      <c r="H3668" s="757"/>
      <c r="I3668" s="757"/>
    </row>
    <row r="3669" spans="1:9" ht="15.75" customHeight="1">
      <c r="A3669" s="963">
        <v>103871</v>
      </c>
      <c r="B3669" s="963" t="s">
        <v>6626</v>
      </c>
      <c r="C3669" s="964" t="s">
        <v>164</v>
      </c>
      <c r="D3669" s="965">
        <v>63.18</v>
      </c>
      <c r="E3669" s="757"/>
      <c r="F3669" s="757"/>
      <c r="G3669" s="757"/>
      <c r="H3669" s="757"/>
      <c r="I3669" s="757"/>
    </row>
    <row r="3670" spans="1:9" ht="15.75" customHeight="1">
      <c r="A3670" s="963">
        <v>103872</v>
      </c>
      <c r="B3670" s="963" t="s">
        <v>6627</v>
      </c>
      <c r="C3670" s="964" t="s">
        <v>164</v>
      </c>
      <c r="D3670" s="965">
        <v>164.56</v>
      </c>
      <c r="E3670" s="757"/>
      <c r="F3670" s="757"/>
      <c r="G3670" s="757"/>
      <c r="H3670" s="757"/>
      <c r="I3670" s="757"/>
    </row>
    <row r="3671" spans="1:9" ht="15.75" customHeight="1">
      <c r="A3671" s="963">
        <v>103873</v>
      </c>
      <c r="B3671" s="963" t="s">
        <v>6628</v>
      </c>
      <c r="C3671" s="964" t="s">
        <v>164</v>
      </c>
      <c r="D3671" s="965">
        <v>184.49</v>
      </c>
      <c r="E3671" s="757"/>
      <c r="F3671" s="757"/>
      <c r="G3671" s="757"/>
      <c r="H3671" s="757"/>
      <c r="I3671" s="757"/>
    </row>
    <row r="3672" spans="1:9" ht="15.75" customHeight="1">
      <c r="A3672" s="963">
        <v>103978</v>
      </c>
      <c r="B3672" s="963" t="s">
        <v>6629</v>
      </c>
      <c r="C3672" s="964" t="s">
        <v>164</v>
      </c>
      <c r="D3672" s="965">
        <v>24.71</v>
      </c>
      <c r="E3672" s="757"/>
      <c r="F3672" s="757"/>
      <c r="G3672" s="757"/>
      <c r="H3672" s="757"/>
      <c r="I3672" s="757"/>
    </row>
    <row r="3673" spans="1:9" ht="15.75" customHeight="1">
      <c r="A3673" s="963">
        <v>103979</v>
      </c>
      <c r="B3673" s="963" t="s">
        <v>6630</v>
      </c>
      <c r="C3673" s="964" t="s">
        <v>164</v>
      </c>
      <c r="D3673" s="965">
        <v>27.85</v>
      </c>
      <c r="E3673" s="757"/>
      <c r="F3673" s="757"/>
      <c r="G3673" s="757"/>
      <c r="H3673" s="757"/>
      <c r="I3673" s="757"/>
    </row>
    <row r="3674" spans="1:9" ht="15.75" customHeight="1">
      <c r="A3674" s="963">
        <v>104021</v>
      </c>
      <c r="B3674" s="963" t="s">
        <v>6631</v>
      </c>
      <c r="C3674" s="964" t="s">
        <v>164</v>
      </c>
      <c r="D3674" s="965">
        <v>69.67</v>
      </c>
      <c r="E3674" s="757"/>
      <c r="F3674" s="757"/>
      <c r="G3674" s="757"/>
      <c r="H3674" s="757"/>
      <c r="I3674" s="757"/>
    </row>
    <row r="3675" spans="1:9" ht="15.75" customHeight="1">
      <c r="A3675" s="963">
        <v>104166</v>
      </c>
      <c r="B3675" s="963" t="s">
        <v>6632</v>
      </c>
      <c r="C3675" s="964" t="s">
        <v>164</v>
      </c>
      <c r="D3675" s="965">
        <v>77.16</v>
      </c>
      <c r="E3675" s="757"/>
      <c r="F3675" s="757"/>
      <c r="G3675" s="757"/>
      <c r="H3675" s="757"/>
      <c r="I3675" s="757"/>
    </row>
    <row r="3676" spans="1:9" ht="15.75" customHeight="1">
      <c r="A3676" s="963">
        <v>104194</v>
      </c>
      <c r="B3676" s="963" t="s">
        <v>6633</v>
      </c>
      <c r="C3676" s="964" t="s">
        <v>164</v>
      </c>
      <c r="D3676" s="965">
        <v>18.03</v>
      </c>
      <c r="E3676" s="757"/>
      <c r="F3676" s="757"/>
      <c r="G3676" s="757"/>
      <c r="H3676" s="757"/>
      <c r="I3676" s="757"/>
    </row>
    <row r="3677" spans="1:9" ht="15.75" customHeight="1">
      <c r="A3677" s="963">
        <v>104195</v>
      </c>
      <c r="B3677" s="963" t="s">
        <v>6634</v>
      </c>
      <c r="C3677" s="964" t="s">
        <v>164</v>
      </c>
      <c r="D3677" s="965">
        <v>19.29</v>
      </c>
      <c r="E3677" s="757"/>
      <c r="F3677" s="757"/>
      <c r="G3677" s="757"/>
      <c r="H3677" s="757"/>
      <c r="I3677" s="757"/>
    </row>
    <row r="3678" spans="1:9" ht="15.75" customHeight="1">
      <c r="A3678" s="963">
        <v>104315</v>
      </c>
      <c r="B3678" s="963" t="s">
        <v>6635</v>
      </c>
      <c r="C3678" s="964" t="s">
        <v>164</v>
      </c>
      <c r="D3678" s="965">
        <v>12.65</v>
      </c>
      <c r="E3678" s="757"/>
      <c r="F3678" s="757"/>
      <c r="G3678" s="757"/>
      <c r="H3678" s="757"/>
      <c r="I3678" s="757"/>
    </row>
    <row r="3679" spans="1:9" ht="15.75" customHeight="1">
      <c r="A3679" s="963">
        <v>104316</v>
      </c>
      <c r="B3679" s="963" t="s">
        <v>6636</v>
      </c>
      <c r="C3679" s="964" t="s">
        <v>164</v>
      </c>
      <c r="D3679" s="965">
        <v>20.149999999999999</v>
      </c>
      <c r="E3679" s="757"/>
      <c r="F3679" s="757"/>
      <c r="G3679" s="757"/>
      <c r="H3679" s="757"/>
      <c r="I3679" s="757"/>
    </row>
    <row r="3680" spans="1:9" ht="15.75" customHeight="1">
      <c r="A3680" s="963">
        <v>89358</v>
      </c>
      <c r="B3680" s="963" t="s">
        <v>6637</v>
      </c>
      <c r="C3680" s="964" t="s">
        <v>141</v>
      </c>
      <c r="D3680" s="965">
        <v>5.74</v>
      </c>
      <c r="E3680" s="757"/>
      <c r="F3680" s="757"/>
      <c r="G3680" s="757"/>
      <c r="H3680" s="757"/>
      <c r="I3680" s="757"/>
    </row>
    <row r="3681" spans="1:9" ht="15.75" customHeight="1">
      <c r="A3681" s="963">
        <v>89359</v>
      </c>
      <c r="B3681" s="963" t="s">
        <v>6638</v>
      </c>
      <c r="C3681" s="964" t="s">
        <v>141</v>
      </c>
      <c r="D3681" s="965">
        <v>6.37</v>
      </c>
      <c r="E3681" s="757"/>
      <c r="F3681" s="757"/>
      <c r="G3681" s="757"/>
      <c r="H3681" s="757"/>
      <c r="I3681" s="757"/>
    </row>
    <row r="3682" spans="1:9" ht="15.75" customHeight="1">
      <c r="A3682" s="963">
        <v>89360</v>
      </c>
      <c r="B3682" s="963" t="s">
        <v>6639</v>
      </c>
      <c r="C3682" s="964" t="s">
        <v>141</v>
      </c>
      <c r="D3682" s="965">
        <v>7.51</v>
      </c>
      <c r="E3682" s="757"/>
      <c r="F3682" s="757"/>
      <c r="G3682" s="757"/>
      <c r="H3682" s="757"/>
      <c r="I3682" s="757"/>
    </row>
    <row r="3683" spans="1:9" ht="15.75" customHeight="1">
      <c r="A3683" s="963">
        <v>89361</v>
      </c>
      <c r="B3683" s="963" t="s">
        <v>6640</v>
      </c>
      <c r="C3683" s="964" t="s">
        <v>141</v>
      </c>
      <c r="D3683" s="965">
        <v>7.59</v>
      </c>
      <c r="E3683" s="757"/>
      <c r="F3683" s="757"/>
      <c r="G3683" s="757"/>
      <c r="H3683" s="757"/>
      <c r="I3683" s="757"/>
    </row>
    <row r="3684" spans="1:9" ht="15.75" customHeight="1">
      <c r="A3684" s="963">
        <v>89362</v>
      </c>
      <c r="B3684" s="963" t="s">
        <v>6641</v>
      </c>
      <c r="C3684" s="964" t="s">
        <v>141</v>
      </c>
      <c r="D3684" s="965">
        <v>6.86</v>
      </c>
      <c r="E3684" s="757"/>
      <c r="F3684" s="757"/>
      <c r="G3684" s="757"/>
      <c r="H3684" s="757"/>
      <c r="I3684" s="757"/>
    </row>
    <row r="3685" spans="1:9" ht="15.75" customHeight="1">
      <c r="A3685" s="963">
        <v>89363</v>
      </c>
      <c r="B3685" s="963" t="s">
        <v>6642</v>
      </c>
      <c r="C3685" s="964" t="s">
        <v>141</v>
      </c>
      <c r="D3685" s="965">
        <v>7.76</v>
      </c>
      <c r="E3685" s="757"/>
      <c r="F3685" s="757"/>
      <c r="G3685" s="757"/>
      <c r="H3685" s="757"/>
      <c r="I3685" s="757"/>
    </row>
    <row r="3686" spans="1:9" ht="15.75" customHeight="1">
      <c r="A3686" s="963">
        <v>89364</v>
      </c>
      <c r="B3686" s="963" t="s">
        <v>6643</v>
      </c>
      <c r="C3686" s="964" t="s">
        <v>141</v>
      </c>
      <c r="D3686" s="965">
        <v>9.48</v>
      </c>
      <c r="E3686" s="757"/>
      <c r="F3686" s="757"/>
      <c r="G3686" s="757"/>
      <c r="H3686" s="757"/>
      <c r="I3686" s="757"/>
    </row>
    <row r="3687" spans="1:9" ht="15.75" customHeight="1">
      <c r="A3687" s="963">
        <v>89365</v>
      </c>
      <c r="B3687" s="963" t="s">
        <v>6644</v>
      </c>
      <c r="C3687" s="964" t="s">
        <v>141</v>
      </c>
      <c r="D3687" s="965">
        <v>8.86</v>
      </c>
      <c r="E3687" s="757"/>
      <c r="F3687" s="757"/>
      <c r="G3687" s="757"/>
      <c r="H3687" s="757"/>
      <c r="I3687" s="757"/>
    </row>
    <row r="3688" spans="1:9" ht="15.75" customHeight="1">
      <c r="A3688" s="963">
        <v>89366</v>
      </c>
      <c r="B3688" s="963" t="s">
        <v>6645</v>
      </c>
      <c r="C3688" s="964" t="s">
        <v>141</v>
      </c>
      <c r="D3688" s="965">
        <v>14.9</v>
      </c>
      <c r="E3688" s="757"/>
      <c r="F3688" s="757"/>
      <c r="G3688" s="757"/>
      <c r="H3688" s="757"/>
      <c r="I3688" s="757"/>
    </row>
    <row r="3689" spans="1:9" ht="15.75" customHeight="1">
      <c r="A3689" s="963">
        <v>89367</v>
      </c>
      <c r="B3689" s="963" t="s">
        <v>6646</v>
      </c>
      <c r="C3689" s="964" t="s">
        <v>141</v>
      </c>
      <c r="D3689" s="965">
        <v>10.130000000000001</v>
      </c>
      <c r="E3689" s="757"/>
      <c r="F3689" s="757"/>
      <c r="G3689" s="757"/>
      <c r="H3689" s="757"/>
      <c r="I3689" s="757"/>
    </row>
    <row r="3690" spans="1:9" ht="15.75" customHeight="1">
      <c r="A3690" s="963">
        <v>89368</v>
      </c>
      <c r="B3690" s="963" t="s">
        <v>6647</v>
      </c>
      <c r="C3690" s="964" t="s">
        <v>141</v>
      </c>
      <c r="D3690" s="965">
        <v>12.13</v>
      </c>
      <c r="E3690" s="757"/>
      <c r="F3690" s="757"/>
      <c r="G3690" s="757"/>
      <c r="H3690" s="757"/>
      <c r="I3690" s="757"/>
    </row>
    <row r="3691" spans="1:9" ht="15.75" customHeight="1">
      <c r="A3691" s="963">
        <v>89369</v>
      </c>
      <c r="B3691" s="963" t="s">
        <v>6648</v>
      </c>
      <c r="C3691" s="964" t="s">
        <v>141</v>
      </c>
      <c r="D3691" s="965">
        <v>14.82</v>
      </c>
      <c r="E3691" s="757"/>
      <c r="F3691" s="757"/>
      <c r="G3691" s="757"/>
      <c r="H3691" s="757"/>
      <c r="I3691" s="757"/>
    </row>
    <row r="3692" spans="1:9" ht="15.75" customHeight="1">
      <c r="A3692" s="963">
        <v>89370</v>
      </c>
      <c r="B3692" s="963" t="s">
        <v>6649</v>
      </c>
      <c r="C3692" s="964" t="s">
        <v>141</v>
      </c>
      <c r="D3692" s="965">
        <v>12.51</v>
      </c>
      <c r="E3692" s="757"/>
      <c r="F3692" s="757"/>
      <c r="G3692" s="757"/>
      <c r="H3692" s="757"/>
      <c r="I3692" s="757"/>
    </row>
    <row r="3693" spans="1:9" ht="15.75" customHeight="1">
      <c r="A3693" s="963">
        <v>89371</v>
      </c>
      <c r="B3693" s="963" t="s">
        <v>6650</v>
      </c>
      <c r="C3693" s="964" t="s">
        <v>141</v>
      </c>
      <c r="D3693" s="965">
        <v>4.47</v>
      </c>
      <c r="E3693" s="757"/>
      <c r="F3693" s="757"/>
      <c r="G3693" s="757"/>
      <c r="H3693" s="757"/>
      <c r="I3693" s="757"/>
    </row>
    <row r="3694" spans="1:9" ht="15.75" customHeight="1">
      <c r="A3694" s="963">
        <v>89372</v>
      </c>
      <c r="B3694" s="963" t="s">
        <v>6651</v>
      </c>
      <c r="C3694" s="964" t="s">
        <v>141</v>
      </c>
      <c r="D3694" s="965">
        <v>15.91</v>
      </c>
      <c r="E3694" s="757"/>
      <c r="F3694" s="757"/>
      <c r="G3694" s="757"/>
      <c r="H3694" s="757"/>
      <c r="I3694" s="757"/>
    </row>
    <row r="3695" spans="1:9" ht="15.75" customHeight="1">
      <c r="A3695" s="963">
        <v>89373</v>
      </c>
      <c r="B3695" s="963" t="s">
        <v>6652</v>
      </c>
      <c r="C3695" s="964" t="s">
        <v>141</v>
      </c>
      <c r="D3695" s="965">
        <v>5.56</v>
      </c>
      <c r="E3695" s="757"/>
      <c r="F3695" s="757"/>
      <c r="G3695" s="757"/>
      <c r="H3695" s="757"/>
      <c r="I3695" s="757"/>
    </row>
    <row r="3696" spans="1:9" ht="15.75" customHeight="1">
      <c r="A3696" s="963">
        <v>89374</v>
      </c>
      <c r="B3696" s="963" t="s">
        <v>6653</v>
      </c>
      <c r="C3696" s="964" t="s">
        <v>141</v>
      </c>
      <c r="D3696" s="965">
        <v>9.36</v>
      </c>
      <c r="E3696" s="757"/>
      <c r="F3696" s="757"/>
      <c r="G3696" s="757"/>
      <c r="H3696" s="757"/>
      <c r="I3696" s="757"/>
    </row>
    <row r="3697" spans="1:9" ht="15.75" customHeight="1">
      <c r="A3697" s="963">
        <v>89375</v>
      </c>
      <c r="B3697" s="963" t="s">
        <v>6654</v>
      </c>
      <c r="C3697" s="964" t="s">
        <v>141</v>
      </c>
      <c r="D3697" s="965">
        <v>11.29</v>
      </c>
      <c r="E3697" s="757"/>
      <c r="F3697" s="757"/>
      <c r="G3697" s="757"/>
      <c r="H3697" s="757"/>
      <c r="I3697" s="757"/>
    </row>
    <row r="3698" spans="1:9" ht="15.75" customHeight="1">
      <c r="A3698" s="963">
        <v>89376</v>
      </c>
      <c r="B3698" s="963" t="s">
        <v>6655</v>
      </c>
      <c r="C3698" s="964" t="s">
        <v>141</v>
      </c>
      <c r="D3698" s="965">
        <v>4.29</v>
      </c>
      <c r="E3698" s="757"/>
      <c r="F3698" s="757"/>
      <c r="G3698" s="757"/>
      <c r="H3698" s="757"/>
      <c r="I3698" s="757"/>
    </row>
    <row r="3699" spans="1:9" ht="15.75" customHeight="1">
      <c r="A3699" s="963">
        <v>89377</v>
      </c>
      <c r="B3699" s="963" t="s">
        <v>6656</v>
      </c>
      <c r="C3699" s="964" t="s">
        <v>141</v>
      </c>
      <c r="D3699" s="965">
        <v>9.3000000000000007</v>
      </c>
      <c r="E3699" s="757"/>
      <c r="F3699" s="757"/>
      <c r="G3699" s="757"/>
      <c r="H3699" s="757"/>
      <c r="I3699" s="757"/>
    </row>
    <row r="3700" spans="1:9" ht="15.75" customHeight="1">
      <c r="A3700" s="963">
        <v>89378</v>
      </c>
      <c r="B3700" s="963" t="s">
        <v>6657</v>
      </c>
      <c r="C3700" s="964" t="s">
        <v>141</v>
      </c>
      <c r="D3700" s="965">
        <v>5.26</v>
      </c>
      <c r="E3700" s="757"/>
      <c r="F3700" s="757"/>
      <c r="G3700" s="757"/>
      <c r="H3700" s="757"/>
      <c r="I3700" s="757"/>
    </row>
    <row r="3701" spans="1:9" ht="15.75" customHeight="1">
      <c r="A3701" s="963">
        <v>89379</v>
      </c>
      <c r="B3701" s="963" t="s">
        <v>6658</v>
      </c>
      <c r="C3701" s="964" t="s">
        <v>141</v>
      </c>
      <c r="D3701" s="965">
        <v>18.66</v>
      </c>
      <c r="E3701" s="757"/>
      <c r="F3701" s="757"/>
      <c r="G3701" s="757"/>
      <c r="H3701" s="757"/>
      <c r="I3701" s="757"/>
    </row>
    <row r="3702" spans="1:9" ht="15.75" customHeight="1">
      <c r="A3702" s="963">
        <v>89380</v>
      </c>
      <c r="B3702" s="963" t="s">
        <v>6659</v>
      </c>
      <c r="C3702" s="964" t="s">
        <v>141</v>
      </c>
      <c r="D3702" s="965">
        <v>8.39</v>
      </c>
      <c r="E3702" s="757"/>
      <c r="F3702" s="757"/>
      <c r="G3702" s="757"/>
      <c r="H3702" s="757"/>
      <c r="I3702" s="757"/>
    </row>
    <row r="3703" spans="1:9" ht="15.75" customHeight="1">
      <c r="A3703" s="963">
        <v>89381</v>
      </c>
      <c r="B3703" s="963" t="s">
        <v>6660</v>
      </c>
      <c r="C3703" s="964" t="s">
        <v>141</v>
      </c>
      <c r="D3703" s="965">
        <v>11.57</v>
      </c>
      <c r="E3703" s="757"/>
      <c r="F3703" s="757"/>
      <c r="G3703" s="757"/>
      <c r="H3703" s="757"/>
      <c r="I3703" s="757"/>
    </row>
    <row r="3704" spans="1:9" ht="15.75" customHeight="1">
      <c r="A3704" s="963">
        <v>89382</v>
      </c>
      <c r="B3704" s="963" t="s">
        <v>6661</v>
      </c>
      <c r="C3704" s="964" t="s">
        <v>141</v>
      </c>
      <c r="D3704" s="965">
        <v>13.6</v>
      </c>
      <c r="E3704" s="757"/>
      <c r="F3704" s="757"/>
      <c r="G3704" s="757"/>
      <c r="H3704" s="757"/>
      <c r="I3704" s="757"/>
    </row>
    <row r="3705" spans="1:9" ht="15.75" customHeight="1">
      <c r="A3705" s="963">
        <v>89383</v>
      </c>
      <c r="B3705" s="963" t="s">
        <v>6662</v>
      </c>
      <c r="C3705" s="964" t="s">
        <v>141</v>
      </c>
      <c r="D3705" s="965">
        <v>4.97</v>
      </c>
      <c r="E3705" s="757"/>
      <c r="F3705" s="757"/>
      <c r="G3705" s="757"/>
      <c r="H3705" s="757"/>
      <c r="I3705" s="757"/>
    </row>
    <row r="3706" spans="1:9" ht="15.75" customHeight="1">
      <c r="A3706" s="963">
        <v>89384</v>
      </c>
      <c r="B3706" s="963" t="s">
        <v>6663</v>
      </c>
      <c r="C3706" s="964" t="s">
        <v>141</v>
      </c>
      <c r="D3706" s="965">
        <v>12.08</v>
      </c>
      <c r="E3706" s="757"/>
      <c r="F3706" s="757"/>
      <c r="G3706" s="757"/>
      <c r="H3706" s="757"/>
      <c r="I3706" s="757"/>
    </row>
    <row r="3707" spans="1:9" ht="15.75" customHeight="1">
      <c r="A3707" s="963">
        <v>89385</v>
      </c>
      <c r="B3707" s="963" t="s">
        <v>6664</v>
      </c>
      <c r="C3707" s="964" t="s">
        <v>141</v>
      </c>
      <c r="D3707" s="965">
        <v>5.69</v>
      </c>
      <c r="E3707" s="757"/>
      <c r="F3707" s="757"/>
      <c r="G3707" s="757"/>
      <c r="H3707" s="757"/>
      <c r="I3707" s="757"/>
    </row>
    <row r="3708" spans="1:9" ht="15.75" customHeight="1">
      <c r="A3708" s="963">
        <v>89386</v>
      </c>
      <c r="B3708" s="963" t="s">
        <v>6665</v>
      </c>
      <c r="C3708" s="964" t="s">
        <v>141</v>
      </c>
      <c r="D3708" s="965">
        <v>7.6</v>
      </c>
      <c r="E3708" s="757"/>
      <c r="F3708" s="757"/>
      <c r="G3708" s="757"/>
      <c r="H3708" s="757"/>
      <c r="I3708" s="757"/>
    </row>
    <row r="3709" spans="1:9" ht="15.75" customHeight="1">
      <c r="A3709" s="963">
        <v>89387</v>
      </c>
      <c r="B3709" s="963" t="s">
        <v>6666</v>
      </c>
      <c r="C3709" s="964" t="s">
        <v>141</v>
      </c>
      <c r="D3709" s="965">
        <v>30.76</v>
      </c>
      <c r="E3709" s="757"/>
      <c r="F3709" s="757"/>
      <c r="G3709" s="757"/>
      <c r="H3709" s="757"/>
      <c r="I3709" s="757"/>
    </row>
    <row r="3710" spans="1:9" ht="15.75" customHeight="1">
      <c r="A3710" s="963">
        <v>89389</v>
      </c>
      <c r="B3710" s="963" t="s">
        <v>6667</v>
      </c>
      <c r="C3710" s="964" t="s">
        <v>141</v>
      </c>
      <c r="D3710" s="965">
        <v>10.02</v>
      </c>
      <c r="E3710" s="757"/>
      <c r="F3710" s="757"/>
      <c r="G3710" s="757"/>
      <c r="H3710" s="757"/>
      <c r="I3710" s="757"/>
    </row>
    <row r="3711" spans="1:9" ht="15.75" customHeight="1">
      <c r="A3711" s="963">
        <v>89390</v>
      </c>
      <c r="B3711" s="963" t="s">
        <v>6668</v>
      </c>
      <c r="C3711" s="964" t="s">
        <v>141</v>
      </c>
      <c r="D3711" s="965">
        <v>20.93</v>
      </c>
      <c r="E3711" s="757"/>
      <c r="F3711" s="757"/>
      <c r="G3711" s="757"/>
      <c r="H3711" s="757"/>
      <c r="I3711" s="757"/>
    </row>
    <row r="3712" spans="1:9" ht="15.75" customHeight="1">
      <c r="A3712" s="963">
        <v>89391</v>
      </c>
      <c r="B3712" s="963" t="s">
        <v>6669</v>
      </c>
      <c r="C3712" s="964" t="s">
        <v>141</v>
      </c>
      <c r="D3712" s="965">
        <v>6.86</v>
      </c>
      <c r="E3712" s="757"/>
      <c r="F3712" s="757"/>
      <c r="G3712" s="757"/>
      <c r="H3712" s="757"/>
      <c r="I3712" s="757"/>
    </row>
    <row r="3713" spans="1:9" ht="15.75" customHeight="1">
      <c r="A3713" s="963">
        <v>89392</v>
      </c>
      <c r="B3713" s="963" t="s">
        <v>6670</v>
      </c>
      <c r="C3713" s="964" t="s">
        <v>141</v>
      </c>
      <c r="D3713" s="965">
        <v>24.47</v>
      </c>
      <c r="E3713" s="757"/>
      <c r="F3713" s="757"/>
      <c r="G3713" s="757"/>
      <c r="H3713" s="757"/>
      <c r="I3713" s="757"/>
    </row>
    <row r="3714" spans="1:9" ht="15.75" customHeight="1">
      <c r="A3714" s="963">
        <v>89393</v>
      </c>
      <c r="B3714" s="963" t="s">
        <v>6671</v>
      </c>
      <c r="C3714" s="964" t="s">
        <v>141</v>
      </c>
      <c r="D3714" s="965">
        <v>8.07</v>
      </c>
      <c r="E3714" s="757"/>
      <c r="F3714" s="757"/>
      <c r="G3714" s="757"/>
      <c r="H3714" s="757"/>
      <c r="I3714" s="757"/>
    </row>
    <row r="3715" spans="1:9" ht="15.75" customHeight="1">
      <c r="A3715" s="963">
        <v>89394</v>
      </c>
      <c r="B3715" s="963" t="s">
        <v>6672</v>
      </c>
      <c r="C3715" s="964" t="s">
        <v>141</v>
      </c>
      <c r="D3715" s="965">
        <v>17.03</v>
      </c>
      <c r="E3715" s="757"/>
      <c r="F3715" s="757"/>
      <c r="G3715" s="757"/>
      <c r="H3715" s="757"/>
      <c r="I3715" s="757"/>
    </row>
    <row r="3716" spans="1:9" ht="15.75" customHeight="1">
      <c r="A3716" s="963">
        <v>89395</v>
      </c>
      <c r="B3716" s="963" t="s">
        <v>6673</v>
      </c>
      <c r="C3716" s="964" t="s">
        <v>141</v>
      </c>
      <c r="D3716" s="965">
        <v>9.58</v>
      </c>
      <c r="E3716" s="757"/>
      <c r="F3716" s="757"/>
      <c r="G3716" s="757"/>
      <c r="H3716" s="757"/>
      <c r="I3716" s="757"/>
    </row>
    <row r="3717" spans="1:9" ht="15.75" customHeight="1">
      <c r="A3717" s="963">
        <v>89396</v>
      </c>
      <c r="B3717" s="963" t="s">
        <v>6674</v>
      </c>
      <c r="C3717" s="964" t="s">
        <v>141</v>
      </c>
      <c r="D3717" s="965">
        <v>18.68</v>
      </c>
      <c r="E3717" s="757"/>
      <c r="F3717" s="757"/>
      <c r="G3717" s="757"/>
      <c r="H3717" s="757"/>
      <c r="I3717" s="757"/>
    </row>
    <row r="3718" spans="1:9" ht="15.75" customHeight="1">
      <c r="A3718" s="963">
        <v>89397</v>
      </c>
      <c r="B3718" s="963" t="s">
        <v>6675</v>
      </c>
      <c r="C3718" s="964" t="s">
        <v>141</v>
      </c>
      <c r="D3718" s="965">
        <v>11.97</v>
      </c>
      <c r="E3718" s="757"/>
      <c r="F3718" s="757"/>
      <c r="G3718" s="757"/>
      <c r="H3718" s="757"/>
      <c r="I3718" s="757"/>
    </row>
    <row r="3719" spans="1:9" ht="15.75" customHeight="1">
      <c r="A3719" s="963">
        <v>89398</v>
      </c>
      <c r="B3719" s="963" t="s">
        <v>6676</v>
      </c>
      <c r="C3719" s="964" t="s">
        <v>141</v>
      </c>
      <c r="D3719" s="965">
        <v>14.33</v>
      </c>
      <c r="E3719" s="757"/>
      <c r="F3719" s="757"/>
      <c r="G3719" s="757"/>
      <c r="H3719" s="757"/>
      <c r="I3719" s="757"/>
    </row>
    <row r="3720" spans="1:9" ht="15.75" customHeight="1">
      <c r="A3720" s="963">
        <v>89399</v>
      </c>
      <c r="B3720" s="963" t="s">
        <v>6677</v>
      </c>
      <c r="C3720" s="964" t="s">
        <v>141</v>
      </c>
      <c r="D3720" s="965">
        <v>22.98</v>
      </c>
      <c r="E3720" s="757"/>
      <c r="F3720" s="757"/>
      <c r="G3720" s="757"/>
      <c r="H3720" s="757"/>
      <c r="I3720" s="757"/>
    </row>
    <row r="3721" spans="1:9" ht="15.75" customHeight="1">
      <c r="A3721" s="963">
        <v>89400</v>
      </c>
      <c r="B3721" s="963" t="s">
        <v>6678</v>
      </c>
      <c r="C3721" s="964" t="s">
        <v>141</v>
      </c>
      <c r="D3721" s="965">
        <v>16.829999999999998</v>
      </c>
      <c r="E3721" s="757"/>
      <c r="F3721" s="757"/>
      <c r="G3721" s="757"/>
      <c r="H3721" s="757"/>
      <c r="I3721" s="757"/>
    </row>
    <row r="3722" spans="1:9" ht="15.75" customHeight="1">
      <c r="A3722" s="963">
        <v>89404</v>
      </c>
      <c r="B3722" s="963" t="s">
        <v>6679</v>
      </c>
      <c r="C3722" s="964" t="s">
        <v>141</v>
      </c>
      <c r="D3722" s="965">
        <v>5.26</v>
      </c>
      <c r="E3722" s="757"/>
      <c r="F3722" s="757"/>
      <c r="G3722" s="757"/>
      <c r="H3722" s="757"/>
      <c r="I3722" s="757"/>
    </row>
    <row r="3723" spans="1:9" ht="15.75" customHeight="1">
      <c r="A3723" s="963">
        <v>89405</v>
      </c>
      <c r="B3723" s="963" t="s">
        <v>6680</v>
      </c>
      <c r="C3723" s="964" t="s">
        <v>141</v>
      </c>
      <c r="D3723" s="965">
        <v>5.89</v>
      </c>
      <c r="E3723" s="757"/>
      <c r="F3723" s="757"/>
      <c r="G3723" s="757"/>
      <c r="H3723" s="757"/>
      <c r="I3723" s="757"/>
    </row>
    <row r="3724" spans="1:9" ht="15.75" customHeight="1">
      <c r="A3724" s="963">
        <v>89406</v>
      </c>
      <c r="B3724" s="963" t="s">
        <v>6681</v>
      </c>
      <c r="C3724" s="964" t="s">
        <v>141</v>
      </c>
      <c r="D3724" s="965">
        <v>7.03</v>
      </c>
      <c r="E3724" s="757"/>
      <c r="F3724" s="757"/>
      <c r="G3724" s="757"/>
      <c r="H3724" s="757"/>
      <c r="I3724" s="757"/>
    </row>
    <row r="3725" spans="1:9" ht="15.75" customHeight="1">
      <c r="A3725" s="963">
        <v>89407</v>
      </c>
      <c r="B3725" s="963" t="s">
        <v>6682</v>
      </c>
      <c r="C3725" s="964" t="s">
        <v>141</v>
      </c>
      <c r="D3725" s="965">
        <v>7.11</v>
      </c>
      <c r="E3725" s="757"/>
      <c r="F3725" s="757"/>
      <c r="G3725" s="757"/>
      <c r="H3725" s="757"/>
      <c r="I3725" s="757"/>
    </row>
    <row r="3726" spans="1:9" ht="15.75" customHeight="1">
      <c r="A3726" s="963">
        <v>89408</v>
      </c>
      <c r="B3726" s="963" t="s">
        <v>6683</v>
      </c>
      <c r="C3726" s="964" t="s">
        <v>141</v>
      </c>
      <c r="D3726" s="965">
        <v>6.31</v>
      </c>
      <c r="E3726" s="757"/>
      <c r="F3726" s="757"/>
      <c r="G3726" s="757"/>
      <c r="H3726" s="757"/>
      <c r="I3726" s="757"/>
    </row>
    <row r="3727" spans="1:9" ht="15.75" customHeight="1">
      <c r="A3727" s="963">
        <v>89409</v>
      </c>
      <c r="B3727" s="963" t="s">
        <v>6684</v>
      </c>
      <c r="C3727" s="964" t="s">
        <v>141</v>
      </c>
      <c r="D3727" s="965">
        <v>7.21</v>
      </c>
      <c r="E3727" s="757"/>
      <c r="F3727" s="757"/>
      <c r="G3727" s="757"/>
      <c r="H3727" s="757"/>
      <c r="I3727" s="757"/>
    </row>
    <row r="3728" spans="1:9" ht="15.75" customHeight="1">
      <c r="A3728" s="963">
        <v>89410</v>
      </c>
      <c r="B3728" s="963" t="s">
        <v>6685</v>
      </c>
      <c r="C3728" s="964" t="s">
        <v>141</v>
      </c>
      <c r="D3728" s="965">
        <v>8.93</v>
      </c>
      <c r="E3728" s="757"/>
      <c r="F3728" s="757"/>
      <c r="G3728" s="757"/>
      <c r="H3728" s="757"/>
      <c r="I3728" s="757"/>
    </row>
    <row r="3729" spans="1:9" ht="15.75" customHeight="1">
      <c r="A3729" s="963">
        <v>89411</v>
      </c>
      <c r="B3729" s="963" t="s">
        <v>6686</v>
      </c>
      <c r="C3729" s="964" t="s">
        <v>141</v>
      </c>
      <c r="D3729" s="965">
        <v>8.31</v>
      </c>
      <c r="E3729" s="757"/>
      <c r="F3729" s="757"/>
      <c r="G3729" s="757"/>
      <c r="H3729" s="757"/>
      <c r="I3729" s="757"/>
    </row>
    <row r="3730" spans="1:9" ht="15.75" customHeight="1">
      <c r="A3730" s="963">
        <v>89412</v>
      </c>
      <c r="B3730" s="963" t="s">
        <v>6687</v>
      </c>
      <c r="C3730" s="964" t="s">
        <v>141</v>
      </c>
      <c r="D3730" s="965">
        <v>7.83</v>
      </c>
      <c r="E3730" s="757"/>
      <c r="F3730" s="757"/>
      <c r="G3730" s="757"/>
      <c r="H3730" s="757"/>
      <c r="I3730" s="757"/>
    </row>
    <row r="3731" spans="1:9" ht="15.75" customHeight="1">
      <c r="A3731" s="963">
        <v>89413</v>
      </c>
      <c r="B3731" s="963" t="s">
        <v>6688</v>
      </c>
      <c r="C3731" s="964" t="s">
        <v>141</v>
      </c>
      <c r="D3731" s="965">
        <v>9.48</v>
      </c>
      <c r="E3731" s="757"/>
      <c r="F3731" s="757"/>
      <c r="G3731" s="757"/>
      <c r="H3731" s="757"/>
      <c r="I3731" s="757"/>
    </row>
    <row r="3732" spans="1:9" ht="15.75" customHeight="1">
      <c r="A3732" s="963">
        <v>89414</v>
      </c>
      <c r="B3732" s="963" t="s">
        <v>6689</v>
      </c>
      <c r="C3732" s="964" t="s">
        <v>141</v>
      </c>
      <c r="D3732" s="965">
        <v>11.48</v>
      </c>
      <c r="E3732" s="757"/>
      <c r="F3732" s="757"/>
      <c r="G3732" s="757"/>
      <c r="H3732" s="757"/>
      <c r="I3732" s="757"/>
    </row>
    <row r="3733" spans="1:9" ht="15.75" customHeight="1">
      <c r="A3733" s="963">
        <v>89415</v>
      </c>
      <c r="B3733" s="963" t="s">
        <v>6690</v>
      </c>
      <c r="C3733" s="964" t="s">
        <v>141</v>
      </c>
      <c r="D3733" s="965">
        <v>14.17</v>
      </c>
      <c r="E3733" s="757"/>
      <c r="F3733" s="757"/>
      <c r="G3733" s="757"/>
      <c r="H3733" s="757"/>
      <c r="I3733" s="757"/>
    </row>
    <row r="3734" spans="1:9" ht="15.75" customHeight="1">
      <c r="A3734" s="963">
        <v>89416</v>
      </c>
      <c r="B3734" s="963" t="s">
        <v>6691</v>
      </c>
      <c r="C3734" s="964" t="s">
        <v>141</v>
      </c>
      <c r="D3734" s="965">
        <v>11.86</v>
      </c>
      <c r="E3734" s="757"/>
      <c r="F3734" s="757"/>
      <c r="G3734" s="757"/>
      <c r="H3734" s="757"/>
      <c r="I3734" s="757"/>
    </row>
    <row r="3735" spans="1:9" ht="15.75" customHeight="1">
      <c r="A3735" s="963">
        <v>89417</v>
      </c>
      <c r="B3735" s="963" t="s">
        <v>6692</v>
      </c>
      <c r="C3735" s="964" t="s">
        <v>141</v>
      </c>
      <c r="D3735" s="965">
        <v>4.1500000000000004</v>
      </c>
      <c r="E3735" s="757"/>
      <c r="F3735" s="757"/>
      <c r="G3735" s="757"/>
      <c r="H3735" s="757"/>
      <c r="I3735" s="757"/>
    </row>
    <row r="3736" spans="1:9" ht="15.75" customHeight="1">
      <c r="A3736" s="963">
        <v>89418</v>
      </c>
      <c r="B3736" s="963" t="s">
        <v>6693</v>
      </c>
      <c r="C3736" s="964" t="s">
        <v>141</v>
      </c>
      <c r="D3736" s="965">
        <v>15.59</v>
      </c>
      <c r="E3736" s="757"/>
      <c r="F3736" s="757"/>
      <c r="G3736" s="757"/>
      <c r="H3736" s="757"/>
      <c r="I3736" s="757"/>
    </row>
    <row r="3737" spans="1:9" ht="15.75" customHeight="1">
      <c r="A3737" s="963">
        <v>89419</v>
      </c>
      <c r="B3737" s="963" t="s">
        <v>6694</v>
      </c>
      <c r="C3737" s="964" t="s">
        <v>141</v>
      </c>
      <c r="D3737" s="965">
        <v>5.22</v>
      </c>
      <c r="E3737" s="757"/>
      <c r="F3737" s="757"/>
      <c r="G3737" s="757"/>
      <c r="H3737" s="757"/>
      <c r="I3737" s="757"/>
    </row>
    <row r="3738" spans="1:9" ht="15.75" customHeight="1">
      <c r="A3738" s="963">
        <v>89421</v>
      </c>
      <c r="B3738" s="963" t="s">
        <v>6695</v>
      </c>
      <c r="C3738" s="964" t="s">
        <v>141</v>
      </c>
      <c r="D3738" s="965">
        <v>10.97</v>
      </c>
      <c r="E3738" s="757"/>
      <c r="F3738" s="757"/>
      <c r="G3738" s="757"/>
      <c r="H3738" s="757"/>
      <c r="I3738" s="757"/>
    </row>
    <row r="3739" spans="1:9" ht="15.75" customHeight="1">
      <c r="A3739" s="963">
        <v>89423</v>
      </c>
      <c r="B3739" s="963" t="s">
        <v>6696</v>
      </c>
      <c r="C3739" s="964" t="s">
        <v>141</v>
      </c>
      <c r="D3739" s="965">
        <v>8.98</v>
      </c>
      <c r="E3739" s="757"/>
      <c r="F3739" s="757"/>
      <c r="G3739" s="757"/>
      <c r="H3739" s="757"/>
      <c r="I3739" s="757"/>
    </row>
    <row r="3740" spans="1:9" ht="15.75" customHeight="1">
      <c r="A3740" s="963">
        <v>89424</v>
      </c>
      <c r="B3740" s="963" t="s">
        <v>6697</v>
      </c>
      <c r="C3740" s="964" t="s">
        <v>141</v>
      </c>
      <c r="D3740" s="965">
        <v>4.8899999999999997</v>
      </c>
      <c r="E3740" s="757"/>
      <c r="F3740" s="757"/>
      <c r="G3740" s="757"/>
      <c r="H3740" s="757"/>
      <c r="I3740" s="757"/>
    </row>
    <row r="3741" spans="1:9" ht="15.75" customHeight="1">
      <c r="A3741" s="963">
        <v>89425</v>
      </c>
      <c r="B3741" s="963" t="s">
        <v>6698</v>
      </c>
      <c r="C3741" s="964" t="s">
        <v>141</v>
      </c>
      <c r="D3741" s="965">
        <v>18.29</v>
      </c>
      <c r="E3741" s="757"/>
      <c r="F3741" s="757"/>
      <c r="G3741" s="757"/>
      <c r="H3741" s="757"/>
      <c r="I3741" s="757"/>
    </row>
    <row r="3742" spans="1:9" ht="15.75" customHeight="1">
      <c r="A3742" s="963">
        <v>89426</v>
      </c>
      <c r="B3742" s="963" t="s">
        <v>6699</v>
      </c>
      <c r="C3742" s="964" t="s">
        <v>141</v>
      </c>
      <c r="D3742" s="965">
        <v>8</v>
      </c>
      <c r="E3742" s="757"/>
      <c r="F3742" s="757"/>
      <c r="G3742" s="757"/>
      <c r="H3742" s="757"/>
      <c r="I3742" s="757"/>
    </row>
    <row r="3743" spans="1:9" ht="15.75" customHeight="1">
      <c r="A3743" s="963">
        <v>89427</v>
      </c>
      <c r="B3743" s="963" t="s">
        <v>6700</v>
      </c>
      <c r="C3743" s="964" t="s">
        <v>141</v>
      </c>
      <c r="D3743" s="965">
        <v>11.23</v>
      </c>
      <c r="E3743" s="757"/>
      <c r="F3743" s="757"/>
      <c r="G3743" s="757"/>
      <c r="H3743" s="757"/>
      <c r="I3743" s="757"/>
    </row>
    <row r="3744" spans="1:9" ht="15.75" customHeight="1">
      <c r="A3744" s="963">
        <v>89428</v>
      </c>
      <c r="B3744" s="963" t="s">
        <v>6701</v>
      </c>
      <c r="C3744" s="964" t="s">
        <v>141</v>
      </c>
      <c r="D3744" s="965">
        <v>13.23</v>
      </c>
      <c r="E3744" s="757"/>
      <c r="F3744" s="757"/>
      <c r="G3744" s="757"/>
      <c r="H3744" s="757"/>
      <c r="I3744" s="757"/>
    </row>
    <row r="3745" spans="1:9" ht="15.75" customHeight="1">
      <c r="A3745" s="963">
        <v>89429</v>
      </c>
      <c r="B3745" s="963" t="s">
        <v>6702</v>
      </c>
      <c r="C3745" s="964" t="s">
        <v>141</v>
      </c>
      <c r="D3745" s="965">
        <v>4.63</v>
      </c>
      <c r="E3745" s="757"/>
      <c r="F3745" s="757"/>
      <c r="G3745" s="757"/>
      <c r="H3745" s="757"/>
      <c r="I3745" s="757"/>
    </row>
    <row r="3746" spans="1:9" ht="15.75" customHeight="1">
      <c r="A3746" s="963">
        <v>89430</v>
      </c>
      <c r="B3746" s="963" t="s">
        <v>6703</v>
      </c>
      <c r="C3746" s="964" t="s">
        <v>141</v>
      </c>
      <c r="D3746" s="965">
        <v>11.71</v>
      </c>
      <c r="E3746" s="757"/>
      <c r="F3746" s="757"/>
      <c r="G3746" s="757"/>
      <c r="H3746" s="757"/>
      <c r="I3746" s="757"/>
    </row>
    <row r="3747" spans="1:9" ht="15.75" customHeight="1">
      <c r="A3747" s="963">
        <v>89431</v>
      </c>
      <c r="B3747" s="963" t="s">
        <v>6704</v>
      </c>
      <c r="C3747" s="964" t="s">
        <v>141</v>
      </c>
      <c r="D3747" s="965">
        <v>7.17</v>
      </c>
      <c r="E3747" s="757"/>
      <c r="F3747" s="757"/>
      <c r="G3747" s="757"/>
      <c r="H3747" s="757"/>
      <c r="I3747" s="757"/>
    </row>
    <row r="3748" spans="1:9" ht="15.75" customHeight="1">
      <c r="A3748" s="963">
        <v>89432</v>
      </c>
      <c r="B3748" s="963" t="s">
        <v>6705</v>
      </c>
      <c r="C3748" s="964" t="s">
        <v>141</v>
      </c>
      <c r="D3748" s="965">
        <v>30.33</v>
      </c>
      <c r="E3748" s="757"/>
      <c r="F3748" s="757"/>
      <c r="G3748" s="757"/>
      <c r="H3748" s="757"/>
      <c r="I3748" s="757"/>
    </row>
    <row r="3749" spans="1:9" ht="15.75" customHeight="1">
      <c r="A3749" s="963">
        <v>89433</v>
      </c>
      <c r="B3749" s="963" t="s">
        <v>6706</v>
      </c>
      <c r="C3749" s="964" t="s">
        <v>141</v>
      </c>
      <c r="D3749" s="965">
        <v>11.51</v>
      </c>
      <c r="E3749" s="757"/>
      <c r="F3749" s="757"/>
      <c r="G3749" s="757"/>
      <c r="H3749" s="757"/>
      <c r="I3749" s="757"/>
    </row>
    <row r="3750" spans="1:9" ht="15.75" customHeight="1">
      <c r="A3750" s="963">
        <v>89434</v>
      </c>
      <c r="B3750" s="963" t="s">
        <v>6707</v>
      </c>
      <c r="C3750" s="964" t="s">
        <v>141</v>
      </c>
      <c r="D3750" s="965">
        <v>9.6300000000000008</v>
      </c>
      <c r="E3750" s="757"/>
      <c r="F3750" s="757"/>
      <c r="G3750" s="757"/>
      <c r="H3750" s="757"/>
      <c r="I3750" s="757"/>
    </row>
    <row r="3751" spans="1:9" ht="15.75" customHeight="1">
      <c r="A3751" s="963">
        <v>89435</v>
      </c>
      <c r="B3751" s="963" t="s">
        <v>6708</v>
      </c>
      <c r="C3751" s="964" t="s">
        <v>141</v>
      </c>
      <c r="D3751" s="965">
        <v>20.5</v>
      </c>
      <c r="E3751" s="757"/>
      <c r="F3751" s="757"/>
      <c r="G3751" s="757"/>
      <c r="H3751" s="757"/>
      <c r="I3751" s="757"/>
    </row>
    <row r="3752" spans="1:9" ht="15.75" customHeight="1">
      <c r="A3752" s="963">
        <v>89436</v>
      </c>
      <c r="B3752" s="963" t="s">
        <v>6709</v>
      </c>
      <c r="C3752" s="964" t="s">
        <v>141</v>
      </c>
      <c r="D3752" s="965">
        <v>6.47</v>
      </c>
      <c r="E3752" s="757"/>
      <c r="F3752" s="757"/>
      <c r="G3752" s="757"/>
      <c r="H3752" s="757"/>
      <c r="I3752" s="757"/>
    </row>
    <row r="3753" spans="1:9" ht="15.75" customHeight="1">
      <c r="A3753" s="963">
        <v>89437</v>
      </c>
      <c r="B3753" s="963" t="s">
        <v>6710</v>
      </c>
      <c r="C3753" s="964" t="s">
        <v>141</v>
      </c>
      <c r="D3753" s="965">
        <v>24.04</v>
      </c>
      <c r="E3753" s="757"/>
      <c r="F3753" s="757"/>
      <c r="G3753" s="757"/>
      <c r="H3753" s="757"/>
      <c r="I3753" s="757"/>
    </row>
    <row r="3754" spans="1:9" ht="15.75" customHeight="1">
      <c r="A3754" s="963">
        <v>89438</v>
      </c>
      <c r="B3754" s="963" t="s">
        <v>6711</v>
      </c>
      <c r="C3754" s="964" t="s">
        <v>141</v>
      </c>
      <c r="D3754" s="965">
        <v>7.44</v>
      </c>
      <c r="E3754" s="757"/>
      <c r="F3754" s="757"/>
      <c r="G3754" s="757"/>
      <c r="H3754" s="757"/>
      <c r="I3754" s="757"/>
    </row>
    <row r="3755" spans="1:9" ht="15.75" customHeight="1">
      <c r="A3755" s="963">
        <v>89439</v>
      </c>
      <c r="B3755" s="963" t="s">
        <v>6712</v>
      </c>
      <c r="C3755" s="964" t="s">
        <v>141</v>
      </c>
      <c r="D3755" s="965">
        <v>9.16</v>
      </c>
      <c r="E3755" s="757"/>
      <c r="F3755" s="757"/>
      <c r="G3755" s="757"/>
      <c r="H3755" s="757"/>
      <c r="I3755" s="757"/>
    </row>
    <row r="3756" spans="1:9" ht="15.75" customHeight="1">
      <c r="A3756" s="963">
        <v>89440</v>
      </c>
      <c r="B3756" s="963" t="s">
        <v>6713</v>
      </c>
      <c r="C3756" s="964" t="s">
        <v>141</v>
      </c>
      <c r="D3756" s="965">
        <v>8.85</v>
      </c>
      <c r="E3756" s="757"/>
      <c r="F3756" s="757"/>
      <c r="G3756" s="757"/>
      <c r="H3756" s="757"/>
      <c r="I3756" s="757"/>
    </row>
    <row r="3757" spans="1:9" ht="15.75" customHeight="1">
      <c r="A3757" s="963">
        <v>89442</v>
      </c>
      <c r="B3757" s="963" t="s">
        <v>6714</v>
      </c>
      <c r="C3757" s="964" t="s">
        <v>141</v>
      </c>
      <c r="D3757" s="965">
        <v>11.28</v>
      </c>
      <c r="E3757" s="757"/>
      <c r="F3757" s="757"/>
      <c r="G3757" s="757"/>
      <c r="H3757" s="757"/>
      <c r="I3757" s="757"/>
    </row>
    <row r="3758" spans="1:9" ht="15.75" customHeight="1">
      <c r="A3758" s="963">
        <v>89443</v>
      </c>
      <c r="B3758" s="963" t="s">
        <v>6715</v>
      </c>
      <c r="C3758" s="964" t="s">
        <v>141</v>
      </c>
      <c r="D3758" s="965">
        <v>13.47</v>
      </c>
      <c r="E3758" s="757"/>
      <c r="F3758" s="757"/>
      <c r="G3758" s="757"/>
      <c r="H3758" s="757"/>
      <c r="I3758" s="757"/>
    </row>
    <row r="3759" spans="1:9" ht="15.75" customHeight="1">
      <c r="A3759" s="963">
        <v>89444</v>
      </c>
      <c r="B3759" s="963" t="s">
        <v>6716</v>
      </c>
      <c r="C3759" s="964" t="s">
        <v>141</v>
      </c>
      <c r="D3759" s="965">
        <v>22.56</v>
      </c>
      <c r="E3759" s="757"/>
      <c r="F3759" s="757"/>
      <c r="G3759" s="757"/>
      <c r="H3759" s="757"/>
      <c r="I3759" s="757"/>
    </row>
    <row r="3760" spans="1:9" ht="15.75" customHeight="1">
      <c r="A3760" s="963">
        <v>89445</v>
      </c>
      <c r="B3760" s="963" t="s">
        <v>6717</v>
      </c>
      <c r="C3760" s="964" t="s">
        <v>141</v>
      </c>
      <c r="D3760" s="965">
        <v>16.04</v>
      </c>
      <c r="E3760" s="757"/>
      <c r="F3760" s="757"/>
      <c r="G3760" s="757"/>
      <c r="H3760" s="757"/>
      <c r="I3760" s="757"/>
    </row>
    <row r="3761" spans="1:9" ht="15.75" customHeight="1">
      <c r="A3761" s="963">
        <v>89481</v>
      </c>
      <c r="B3761" s="963" t="s">
        <v>6718</v>
      </c>
      <c r="C3761" s="964" t="s">
        <v>141</v>
      </c>
      <c r="D3761" s="965">
        <v>4.08</v>
      </c>
      <c r="E3761" s="757"/>
      <c r="F3761" s="757"/>
      <c r="G3761" s="757"/>
      <c r="H3761" s="757"/>
      <c r="I3761" s="757"/>
    </row>
    <row r="3762" spans="1:9" ht="15.75" customHeight="1">
      <c r="A3762" s="963">
        <v>89485</v>
      </c>
      <c r="B3762" s="963" t="s">
        <v>6719</v>
      </c>
      <c r="C3762" s="964" t="s">
        <v>141</v>
      </c>
      <c r="D3762" s="965">
        <v>4.9800000000000004</v>
      </c>
      <c r="E3762" s="757"/>
      <c r="F3762" s="757"/>
      <c r="G3762" s="757"/>
      <c r="H3762" s="757"/>
      <c r="I3762" s="757"/>
    </row>
    <row r="3763" spans="1:9" ht="15.75" customHeight="1">
      <c r="A3763" s="963">
        <v>89489</v>
      </c>
      <c r="B3763" s="963" t="s">
        <v>6720</v>
      </c>
      <c r="C3763" s="964" t="s">
        <v>141</v>
      </c>
      <c r="D3763" s="965">
        <v>6.7</v>
      </c>
      <c r="E3763" s="757"/>
      <c r="F3763" s="757"/>
      <c r="G3763" s="757"/>
      <c r="H3763" s="757"/>
      <c r="I3763" s="757"/>
    </row>
    <row r="3764" spans="1:9" ht="15.75" customHeight="1">
      <c r="A3764" s="963">
        <v>89490</v>
      </c>
      <c r="B3764" s="963" t="s">
        <v>6721</v>
      </c>
      <c r="C3764" s="964" t="s">
        <v>141</v>
      </c>
      <c r="D3764" s="965">
        <v>6.08</v>
      </c>
      <c r="E3764" s="757"/>
      <c r="F3764" s="757"/>
      <c r="G3764" s="757"/>
      <c r="H3764" s="757"/>
      <c r="I3764" s="757"/>
    </row>
    <row r="3765" spans="1:9" ht="15.75" customHeight="1">
      <c r="A3765" s="963">
        <v>89492</v>
      </c>
      <c r="B3765" s="963" t="s">
        <v>6722</v>
      </c>
      <c r="C3765" s="964" t="s">
        <v>141</v>
      </c>
      <c r="D3765" s="965">
        <v>6.88</v>
      </c>
      <c r="E3765" s="757"/>
      <c r="F3765" s="757"/>
      <c r="G3765" s="757"/>
      <c r="H3765" s="757"/>
      <c r="I3765" s="757"/>
    </row>
    <row r="3766" spans="1:9" ht="15.75" customHeight="1">
      <c r="A3766" s="963">
        <v>89493</v>
      </c>
      <c r="B3766" s="963" t="s">
        <v>6723</v>
      </c>
      <c r="C3766" s="964" t="s">
        <v>141</v>
      </c>
      <c r="D3766" s="965">
        <v>8.8800000000000008</v>
      </c>
      <c r="E3766" s="757"/>
      <c r="F3766" s="757"/>
      <c r="G3766" s="757"/>
      <c r="H3766" s="757"/>
      <c r="I3766" s="757"/>
    </row>
    <row r="3767" spans="1:9" ht="15.75" customHeight="1">
      <c r="A3767" s="963">
        <v>89494</v>
      </c>
      <c r="B3767" s="963" t="s">
        <v>6724</v>
      </c>
      <c r="C3767" s="964" t="s">
        <v>141</v>
      </c>
      <c r="D3767" s="965">
        <v>11.57</v>
      </c>
      <c r="E3767" s="757"/>
      <c r="F3767" s="757"/>
      <c r="G3767" s="757"/>
      <c r="H3767" s="757"/>
      <c r="I3767" s="757"/>
    </row>
    <row r="3768" spans="1:9" ht="15.75" customHeight="1">
      <c r="A3768" s="963">
        <v>89496</v>
      </c>
      <c r="B3768" s="963" t="s">
        <v>6725</v>
      </c>
      <c r="C3768" s="964" t="s">
        <v>141</v>
      </c>
      <c r="D3768" s="965">
        <v>9.26</v>
      </c>
      <c r="E3768" s="757"/>
      <c r="F3768" s="757"/>
      <c r="G3768" s="757"/>
      <c r="H3768" s="757"/>
      <c r="I3768" s="757"/>
    </row>
    <row r="3769" spans="1:9" ht="15.75" customHeight="1">
      <c r="A3769" s="963">
        <v>89497</v>
      </c>
      <c r="B3769" s="963" t="s">
        <v>6726</v>
      </c>
      <c r="C3769" s="964" t="s">
        <v>141</v>
      </c>
      <c r="D3769" s="965">
        <v>11.86</v>
      </c>
      <c r="E3769" s="757"/>
      <c r="F3769" s="757"/>
      <c r="G3769" s="757"/>
      <c r="H3769" s="757"/>
      <c r="I3769" s="757"/>
    </row>
    <row r="3770" spans="1:9" ht="15.75" customHeight="1">
      <c r="A3770" s="963">
        <v>89498</v>
      </c>
      <c r="B3770" s="963" t="s">
        <v>6727</v>
      </c>
      <c r="C3770" s="964" t="s">
        <v>141</v>
      </c>
      <c r="D3770" s="965">
        <v>11.93</v>
      </c>
      <c r="E3770" s="757"/>
      <c r="F3770" s="757"/>
      <c r="G3770" s="757"/>
      <c r="H3770" s="757"/>
      <c r="I3770" s="757"/>
    </row>
    <row r="3771" spans="1:9" ht="15.75" customHeight="1">
      <c r="A3771" s="963">
        <v>89499</v>
      </c>
      <c r="B3771" s="963" t="s">
        <v>6728</v>
      </c>
      <c r="C3771" s="964" t="s">
        <v>141</v>
      </c>
      <c r="D3771" s="965">
        <v>18.98</v>
      </c>
      <c r="E3771" s="757"/>
      <c r="F3771" s="757"/>
      <c r="G3771" s="757"/>
      <c r="H3771" s="757"/>
      <c r="I3771" s="757"/>
    </row>
    <row r="3772" spans="1:9" ht="15.75" customHeight="1">
      <c r="A3772" s="963">
        <v>89500</v>
      </c>
      <c r="B3772" s="963" t="s">
        <v>6729</v>
      </c>
      <c r="C3772" s="964" t="s">
        <v>141</v>
      </c>
      <c r="D3772" s="965">
        <v>11.3</v>
      </c>
      <c r="E3772" s="757"/>
      <c r="F3772" s="757"/>
      <c r="G3772" s="757"/>
      <c r="H3772" s="757"/>
      <c r="I3772" s="757"/>
    </row>
    <row r="3773" spans="1:9" ht="15.75" customHeight="1">
      <c r="A3773" s="963">
        <v>89501</v>
      </c>
      <c r="B3773" s="963" t="s">
        <v>6730</v>
      </c>
      <c r="C3773" s="964" t="s">
        <v>141</v>
      </c>
      <c r="D3773" s="965">
        <v>12.31</v>
      </c>
      <c r="E3773" s="757"/>
      <c r="F3773" s="757"/>
      <c r="G3773" s="757"/>
      <c r="H3773" s="757"/>
      <c r="I3773" s="757"/>
    </row>
    <row r="3774" spans="1:9" ht="15.75" customHeight="1">
      <c r="A3774" s="963">
        <v>89502</v>
      </c>
      <c r="B3774" s="963" t="s">
        <v>6731</v>
      </c>
      <c r="C3774" s="964" t="s">
        <v>141</v>
      </c>
      <c r="D3774" s="965">
        <v>15.21</v>
      </c>
      <c r="E3774" s="757"/>
      <c r="F3774" s="757"/>
      <c r="G3774" s="757"/>
      <c r="H3774" s="757"/>
      <c r="I3774" s="757"/>
    </row>
    <row r="3775" spans="1:9" ht="15.75" customHeight="1">
      <c r="A3775" s="963">
        <v>89503</v>
      </c>
      <c r="B3775" s="963" t="s">
        <v>6732</v>
      </c>
      <c r="C3775" s="964" t="s">
        <v>141</v>
      </c>
      <c r="D3775" s="965">
        <v>21.67</v>
      </c>
      <c r="E3775" s="757"/>
      <c r="F3775" s="757"/>
      <c r="G3775" s="757"/>
      <c r="H3775" s="757"/>
      <c r="I3775" s="757"/>
    </row>
    <row r="3776" spans="1:9" ht="15.75" customHeight="1">
      <c r="A3776" s="963">
        <v>89504</v>
      </c>
      <c r="B3776" s="963" t="s">
        <v>6733</v>
      </c>
      <c r="C3776" s="964" t="s">
        <v>141</v>
      </c>
      <c r="D3776" s="965">
        <v>17.29</v>
      </c>
      <c r="E3776" s="757"/>
      <c r="F3776" s="757"/>
      <c r="G3776" s="757"/>
      <c r="H3776" s="757"/>
      <c r="I3776" s="757"/>
    </row>
    <row r="3777" spans="1:9" ht="15.75" customHeight="1">
      <c r="A3777" s="963">
        <v>89505</v>
      </c>
      <c r="B3777" s="963" t="s">
        <v>6734</v>
      </c>
      <c r="C3777" s="964" t="s">
        <v>141</v>
      </c>
      <c r="D3777" s="965">
        <v>41.7</v>
      </c>
      <c r="E3777" s="757"/>
      <c r="F3777" s="757"/>
      <c r="G3777" s="757"/>
      <c r="H3777" s="757"/>
      <c r="I3777" s="757"/>
    </row>
    <row r="3778" spans="1:9" ht="15.75" customHeight="1">
      <c r="A3778" s="963">
        <v>89506</v>
      </c>
      <c r="B3778" s="963" t="s">
        <v>6735</v>
      </c>
      <c r="C3778" s="964" t="s">
        <v>141</v>
      </c>
      <c r="D3778" s="965">
        <v>39.67</v>
      </c>
      <c r="E3778" s="757"/>
      <c r="F3778" s="757"/>
      <c r="G3778" s="757"/>
      <c r="H3778" s="757"/>
      <c r="I3778" s="757"/>
    </row>
    <row r="3779" spans="1:9" ht="15.75" customHeight="1">
      <c r="A3779" s="963">
        <v>89507</v>
      </c>
      <c r="B3779" s="963" t="s">
        <v>6736</v>
      </c>
      <c r="C3779" s="964" t="s">
        <v>141</v>
      </c>
      <c r="D3779" s="965">
        <v>47.69</v>
      </c>
      <c r="E3779" s="757"/>
      <c r="F3779" s="757"/>
      <c r="G3779" s="757"/>
      <c r="H3779" s="757"/>
      <c r="I3779" s="757"/>
    </row>
    <row r="3780" spans="1:9" ht="15.75" customHeight="1">
      <c r="A3780" s="963">
        <v>89510</v>
      </c>
      <c r="B3780" s="963" t="s">
        <v>6737</v>
      </c>
      <c r="C3780" s="964" t="s">
        <v>141</v>
      </c>
      <c r="D3780" s="965">
        <v>25.45</v>
      </c>
      <c r="E3780" s="757"/>
      <c r="F3780" s="757"/>
      <c r="G3780" s="757"/>
      <c r="H3780" s="757"/>
      <c r="I3780" s="757"/>
    </row>
    <row r="3781" spans="1:9" ht="15.75" customHeight="1">
      <c r="A3781" s="963">
        <v>89513</v>
      </c>
      <c r="B3781" s="963" t="s">
        <v>6738</v>
      </c>
      <c r="C3781" s="964" t="s">
        <v>141</v>
      </c>
      <c r="D3781" s="965">
        <v>109.95</v>
      </c>
      <c r="E3781" s="757"/>
      <c r="F3781" s="757"/>
      <c r="G3781" s="757"/>
      <c r="H3781" s="757"/>
      <c r="I3781" s="757"/>
    </row>
    <row r="3782" spans="1:9" ht="15.75" customHeight="1">
      <c r="A3782" s="963">
        <v>89514</v>
      </c>
      <c r="B3782" s="963" t="s">
        <v>6739</v>
      </c>
      <c r="C3782" s="964" t="s">
        <v>141</v>
      </c>
      <c r="D3782" s="965">
        <v>7.46</v>
      </c>
      <c r="E3782" s="757"/>
      <c r="F3782" s="757"/>
      <c r="G3782" s="757"/>
      <c r="H3782" s="757"/>
      <c r="I3782" s="757"/>
    </row>
    <row r="3783" spans="1:9" ht="15.75" customHeight="1">
      <c r="A3783" s="963">
        <v>89515</v>
      </c>
      <c r="B3783" s="963" t="s">
        <v>6740</v>
      </c>
      <c r="C3783" s="964" t="s">
        <v>141</v>
      </c>
      <c r="D3783" s="965">
        <v>86.51</v>
      </c>
      <c r="E3783" s="757"/>
      <c r="F3783" s="757"/>
      <c r="G3783" s="757"/>
      <c r="H3783" s="757"/>
      <c r="I3783" s="757"/>
    </row>
    <row r="3784" spans="1:9" ht="15.75" customHeight="1">
      <c r="A3784" s="963">
        <v>89516</v>
      </c>
      <c r="B3784" s="963" t="s">
        <v>6741</v>
      </c>
      <c r="C3784" s="964" t="s">
        <v>141</v>
      </c>
      <c r="D3784" s="965">
        <v>7.55</v>
      </c>
      <c r="E3784" s="757"/>
      <c r="F3784" s="757"/>
      <c r="G3784" s="757"/>
      <c r="H3784" s="757"/>
      <c r="I3784" s="757"/>
    </row>
    <row r="3785" spans="1:9" ht="15.75" customHeight="1">
      <c r="A3785" s="963">
        <v>89517</v>
      </c>
      <c r="B3785" s="963" t="s">
        <v>6742</v>
      </c>
      <c r="C3785" s="964" t="s">
        <v>141</v>
      </c>
      <c r="D3785" s="965">
        <v>71.55</v>
      </c>
      <c r="E3785" s="757"/>
      <c r="F3785" s="757"/>
      <c r="G3785" s="757"/>
      <c r="H3785" s="757"/>
      <c r="I3785" s="757"/>
    </row>
    <row r="3786" spans="1:9" ht="15.75" customHeight="1">
      <c r="A3786" s="963">
        <v>89518</v>
      </c>
      <c r="B3786" s="963" t="s">
        <v>6743</v>
      </c>
      <c r="C3786" s="964" t="s">
        <v>141</v>
      </c>
      <c r="D3786" s="965">
        <v>15.01</v>
      </c>
      <c r="E3786" s="757"/>
      <c r="F3786" s="757"/>
      <c r="G3786" s="757"/>
      <c r="H3786" s="757"/>
      <c r="I3786" s="757"/>
    </row>
    <row r="3787" spans="1:9" ht="15.75" customHeight="1">
      <c r="A3787" s="963">
        <v>89519</v>
      </c>
      <c r="B3787" s="963" t="s">
        <v>6744</v>
      </c>
      <c r="C3787" s="964" t="s">
        <v>141</v>
      </c>
      <c r="D3787" s="965">
        <v>46.66</v>
      </c>
      <c r="E3787" s="757"/>
      <c r="F3787" s="757"/>
      <c r="G3787" s="757"/>
      <c r="H3787" s="757"/>
      <c r="I3787" s="757"/>
    </row>
    <row r="3788" spans="1:9" ht="15.75" customHeight="1">
      <c r="A3788" s="963">
        <v>89520</v>
      </c>
      <c r="B3788" s="963" t="s">
        <v>6745</v>
      </c>
      <c r="C3788" s="964" t="s">
        <v>141</v>
      </c>
      <c r="D3788" s="965">
        <v>15.81</v>
      </c>
      <c r="E3788" s="757"/>
      <c r="F3788" s="757"/>
      <c r="G3788" s="757"/>
      <c r="H3788" s="757"/>
      <c r="I3788" s="757"/>
    </row>
    <row r="3789" spans="1:9" ht="15.75" customHeight="1">
      <c r="A3789" s="963">
        <v>89521</v>
      </c>
      <c r="B3789" s="963" t="s">
        <v>6746</v>
      </c>
      <c r="C3789" s="964" t="s">
        <v>141</v>
      </c>
      <c r="D3789" s="965">
        <v>131.25</v>
      </c>
      <c r="E3789" s="757"/>
      <c r="F3789" s="757"/>
      <c r="G3789" s="757"/>
      <c r="H3789" s="757"/>
      <c r="I3789" s="757"/>
    </row>
    <row r="3790" spans="1:9" ht="15.75" customHeight="1">
      <c r="A3790" s="963">
        <v>89522</v>
      </c>
      <c r="B3790" s="963" t="s">
        <v>6747</v>
      </c>
      <c r="C3790" s="964" t="s">
        <v>141</v>
      </c>
      <c r="D3790" s="965">
        <v>29.94</v>
      </c>
      <c r="E3790" s="757"/>
      <c r="F3790" s="757"/>
      <c r="G3790" s="757"/>
      <c r="H3790" s="757"/>
      <c r="I3790" s="757"/>
    </row>
    <row r="3791" spans="1:9" ht="15.75" customHeight="1">
      <c r="A3791" s="963">
        <v>89523</v>
      </c>
      <c r="B3791" s="963" t="s">
        <v>6748</v>
      </c>
      <c r="C3791" s="964" t="s">
        <v>141</v>
      </c>
      <c r="D3791" s="965">
        <v>106.15</v>
      </c>
      <c r="E3791" s="757"/>
      <c r="F3791" s="757"/>
      <c r="G3791" s="757"/>
      <c r="H3791" s="757"/>
      <c r="I3791" s="757"/>
    </row>
    <row r="3792" spans="1:9" ht="15.75" customHeight="1">
      <c r="A3792" s="963">
        <v>89524</v>
      </c>
      <c r="B3792" s="963" t="s">
        <v>6749</v>
      </c>
      <c r="C3792" s="964" t="s">
        <v>141</v>
      </c>
      <c r="D3792" s="965">
        <v>30.45</v>
      </c>
      <c r="E3792" s="757"/>
      <c r="F3792" s="757"/>
      <c r="G3792" s="757"/>
      <c r="H3792" s="757"/>
      <c r="I3792" s="757"/>
    </row>
    <row r="3793" spans="1:9" ht="15.75" customHeight="1">
      <c r="A3793" s="963">
        <v>89525</v>
      </c>
      <c r="B3793" s="963" t="s">
        <v>6750</v>
      </c>
      <c r="C3793" s="964" t="s">
        <v>141</v>
      </c>
      <c r="D3793" s="965">
        <v>90.54</v>
      </c>
      <c r="E3793" s="757"/>
      <c r="F3793" s="757"/>
      <c r="G3793" s="757"/>
      <c r="H3793" s="757"/>
      <c r="I3793" s="757"/>
    </row>
    <row r="3794" spans="1:9" ht="15.75" customHeight="1">
      <c r="A3794" s="963">
        <v>89526</v>
      </c>
      <c r="B3794" s="963" t="s">
        <v>6751</v>
      </c>
      <c r="C3794" s="964" t="s">
        <v>141</v>
      </c>
      <c r="D3794" s="965">
        <v>39.86</v>
      </c>
      <c r="E3794" s="757"/>
      <c r="F3794" s="757"/>
      <c r="G3794" s="757"/>
      <c r="H3794" s="757"/>
      <c r="I3794" s="757"/>
    </row>
    <row r="3795" spans="1:9" ht="15.75" customHeight="1">
      <c r="A3795" s="963">
        <v>89527</v>
      </c>
      <c r="B3795" s="963" t="s">
        <v>6752</v>
      </c>
      <c r="C3795" s="964" t="s">
        <v>141</v>
      </c>
      <c r="D3795" s="965">
        <v>56.49</v>
      </c>
      <c r="E3795" s="757"/>
      <c r="F3795" s="757"/>
      <c r="G3795" s="757"/>
      <c r="H3795" s="757"/>
      <c r="I3795" s="757"/>
    </row>
    <row r="3796" spans="1:9" ht="15.75" customHeight="1">
      <c r="A3796" s="963">
        <v>89528</v>
      </c>
      <c r="B3796" s="963" t="s">
        <v>6753</v>
      </c>
      <c r="C3796" s="964" t="s">
        <v>141</v>
      </c>
      <c r="D3796" s="965">
        <v>3.39</v>
      </c>
      <c r="E3796" s="757"/>
      <c r="F3796" s="757"/>
      <c r="G3796" s="757"/>
      <c r="H3796" s="757"/>
      <c r="I3796" s="757"/>
    </row>
    <row r="3797" spans="1:9" ht="15.75" customHeight="1">
      <c r="A3797" s="963">
        <v>89529</v>
      </c>
      <c r="B3797" s="963" t="s">
        <v>6754</v>
      </c>
      <c r="C3797" s="964" t="s">
        <v>141</v>
      </c>
      <c r="D3797" s="965">
        <v>36.770000000000003</v>
      </c>
      <c r="E3797" s="757"/>
      <c r="F3797" s="757"/>
      <c r="G3797" s="757"/>
      <c r="H3797" s="757"/>
      <c r="I3797" s="757"/>
    </row>
    <row r="3798" spans="1:9" ht="15.75" customHeight="1">
      <c r="A3798" s="963">
        <v>89530</v>
      </c>
      <c r="B3798" s="963" t="s">
        <v>6755</v>
      </c>
      <c r="C3798" s="964" t="s">
        <v>141</v>
      </c>
      <c r="D3798" s="965">
        <v>16.79</v>
      </c>
      <c r="E3798" s="757"/>
      <c r="F3798" s="757"/>
      <c r="G3798" s="757"/>
      <c r="H3798" s="757"/>
      <c r="I3798" s="757"/>
    </row>
    <row r="3799" spans="1:9" ht="15.75" customHeight="1">
      <c r="A3799" s="963">
        <v>89531</v>
      </c>
      <c r="B3799" s="963" t="s">
        <v>6756</v>
      </c>
      <c r="C3799" s="964" t="s">
        <v>141</v>
      </c>
      <c r="D3799" s="965">
        <v>37.909999999999997</v>
      </c>
      <c r="E3799" s="757"/>
      <c r="F3799" s="757"/>
      <c r="G3799" s="757"/>
      <c r="H3799" s="757"/>
      <c r="I3799" s="757"/>
    </row>
    <row r="3800" spans="1:9" ht="15.75" customHeight="1">
      <c r="A3800" s="963">
        <v>89532</v>
      </c>
      <c r="B3800" s="963" t="s">
        <v>6757</v>
      </c>
      <c r="C3800" s="964" t="s">
        <v>141</v>
      </c>
      <c r="D3800" s="965">
        <v>6.39</v>
      </c>
      <c r="E3800" s="757"/>
      <c r="F3800" s="757"/>
      <c r="G3800" s="757"/>
      <c r="H3800" s="757"/>
      <c r="I3800" s="757"/>
    </row>
    <row r="3801" spans="1:9" ht="15.75" customHeight="1">
      <c r="A3801" s="963">
        <v>89535</v>
      </c>
      <c r="B3801" s="963" t="s">
        <v>6758</v>
      </c>
      <c r="C3801" s="964" t="s">
        <v>141</v>
      </c>
      <c r="D3801" s="965">
        <v>42.84</v>
      </c>
      <c r="E3801" s="757"/>
      <c r="F3801" s="757"/>
      <c r="G3801" s="757"/>
      <c r="H3801" s="757"/>
      <c r="I3801" s="757"/>
    </row>
    <row r="3802" spans="1:9" ht="15.75" customHeight="1">
      <c r="A3802" s="963">
        <v>89536</v>
      </c>
      <c r="B3802" s="963" t="s">
        <v>6759</v>
      </c>
      <c r="C3802" s="964" t="s">
        <v>141</v>
      </c>
      <c r="D3802" s="965">
        <v>11.73</v>
      </c>
      <c r="E3802" s="757"/>
      <c r="F3802" s="757"/>
      <c r="G3802" s="757"/>
      <c r="H3802" s="757"/>
      <c r="I3802" s="757"/>
    </row>
    <row r="3803" spans="1:9" ht="15.75" customHeight="1">
      <c r="A3803" s="963">
        <v>89540</v>
      </c>
      <c r="B3803" s="963" t="s">
        <v>6760</v>
      </c>
      <c r="C3803" s="964" t="s">
        <v>141</v>
      </c>
      <c r="D3803" s="965">
        <v>10.210000000000001</v>
      </c>
      <c r="E3803" s="757"/>
      <c r="F3803" s="757"/>
      <c r="G3803" s="757"/>
      <c r="H3803" s="757"/>
      <c r="I3803" s="757"/>
    </row>
    <row r="3804" spans="1:9" ht="15.75" customHeight="1">
      <c r="A3804" s="963">
        <v>89541</v>
      </c>
      <c r="B3804" s="963" t="s">
        <v>6761</v>
      </c>
      <c r="C3804" s="964" t="s">
        <v>141</v>
      </c>
      <c r="D3804" s="965">
        <v>5.44</v>
      </c>
      <c r="E3804" s="757"/>
      <c r="F3804" s="757"/>
      <c r="G3804" s="757"/>
      <c r="H3804" s="757"/>
      <c r="I3804" s="757"/>
    </row>
    <row r="3805" spans="1:9" ht="15.75" customHeight="1">
      <c r="A3805" s="963">
        <v>89542</v>
      </c>
      <c r="B3805" s="963" t="s">
        <v>6762</v>
      </c>
      <c r="C3805" s="964" t="s">
        <v>141</v>
      </c>
      <c r="D3805" s="965">
        <v>28.6</v>
      </c>
      <c r="E3805" s="757"/>
      <c r="F3805" s="757"/>
      <c r="G3805" s="757"/>
      <c r="H3805" s="757"/>
      <c r="I3805" s="757"/>
    </row>
    <row r="3806" spans="1:9" ht="15.75" customHeight="1">
      <c r="A3806" s="963">
        <v>89544</v>
      </c>
      <c r="B3806" s="963" t="s">
        <v>6763</v>
      </c>
      <c r="C3806" s="964" t="s">
        <v>141</v>
      </c>
      <c r="D3806" s="965">
        <v>8.0399999999999991</v>
      </c>
      <c r="E3806" s="757"/>
      <c r="F3806" s="757"/>
      <c r="G3806" s="757"/>
      <c r="H3806" s="757"/>
      <c r="I3806" s="757"/>
    </row>
    <row r="3807" spans="1:9" ht="15.75" customHeight="1">
      <c r="A3807" s="963">
        <v>89545</v>
      </c>
      <c r="B3807" s="963" t="s">
        <v>6764</v>
      </c>
      <c r="C3807" s="964" t="s">
        <v>141</v>
      </c>
      <c r="D3807" s="965">
        <v>16.899999999999999</v>
      </c>
      <c r="E3807" s="757"/>
      <c r="F3807" s="757"/>
      <c r="G3807" s="757"/>
      <c r="H3807" s="757"/>
      <c r="I3807" s="757"/>
    </row>
    <row r="3808" spans="1:9" ht="15.75" customHeight="1">
      <c r="A3808" s="963">
        <v>89546</v>
      </c>
      <c r="B3808" s="963" t="s">
        <v>6765</v>
      </c>
      <c r="C3808" s="964" t="s">
        <v>141</v>
      </c>
      <c r="D3808" s="965">
        <v>11</v>
      </c>
      <c r="E3808" s="757"/>
      <c r="F3808" s="757"/>
      <c r="G3808" s="757"/>
      <c r="H3808" s="757"/>
      <c r="I3808" s="757"/>
    </row>
    <row r="3809" spans="1:9" ht="15.75" customHeight="1">
      <c r="A3809" s="963">
        <v>89547</v>
      </c>
      <c r="B3809" s="963" t="s">
        <v>6766</v>
      </c>
      <c r="C3809" s="964" t="s">
        <v>141</v>
      </c>
      <c r="D3809" s="965">
        <v>21.8</v>
      </c>
      <c r="E3809" s="757"/>
      <c r="F3809" s="757"/>
      <c r="G3809" s="757"/>
      <c r="H3809" s="757"/>
      <c r="I3809" s="757"/>
    </row>
    <row r="3810" spans="1:9" ht="15.75" customHeight="1">
      <c r="A3810" s="963">
        <v>89548</v>
      </c>
      <c r="B3810" s="963" t="s">
        <v>6767</v>
      </c>
      <c r="C3810" s="964" t="s">
        <v>141</v>
      </c>
      <c r="D3810" s="965">
        <v>23.22</v>
      </c>
      <c r="E3810" s="757"/>
      <c r="F3810" s="757"/>
      <c r="G3810" s="757"/>
      <c r="H3810" s="757"/>
      <c r="I3810" s="757"/>
    </row>
    <row r="3811" spans="1:9" ht="15.75" customHeight="1">
      <c r="A3811" s="963">
        <v>89549</v>
      </c>
      <c r="B3811" s="963" t="s">
        <v>6768</v>
      </c>
      <c r="C3811" s="964" t="s">
        <v>141</v>
      </c>
      <c r="D3811" s="965">
        <v>19.260000000000002</v>
      </c>
      <c r="E3811" s="757"/>
      <c r="F3811" s="757"/>
      <c r="G3811" s="757"/>
      <c r="H3811" s="757"/>
      <c r="I3811" s="757"/>
    </row>
    <row r="3812" spans="1:9" ht="15.75" customHeight="1">
      <c r="A3812" s="963">
        <v>89550</v>
      </c>
      <c r="B3812" s="963" t="s">
        <v>6769</v>
      </c>
      <c r="C3812" s="964" t="s">
        <v>141</v>
      </c>
      <c r="D3812" s="965">
        <v>42.93</v>
      </c>
      <c r="E3812" s="757"/>
      <c r="F3812" s="757"/>
      <c r="G3812" s="757"/>
      <c r="H3812" s="757"/>
      <c r="I3812" s="757"/>
    </row>
    <row r="3813" spans="1:9" ht="15.75" customHeight="1">
      <c r="A3813" s="963">
        <v>89551</v>
      </c>
      <c r="B3813" s="963" t="s">
        <v>6770</v>
      </c>
      <c r="C3813" s="964" t="s">
        <v>141</v>
      </c>
      <c r="D3813" s="965">
        <v>8.02</v>
      </c>
      <c r="E3813" s="757"/>
      <c r="F3813" s="757"/>
      <c r="G3813" s="757"/>
      <c r="H3813" s="757"/>
      <c r="I3813" s="757"/>
    </row>
    <row r="3814" spans="1:9" ht="15.75" customHeight="1">
      <c r="A3814" s="963">
        <v>89552</v>
      </c>
      <c r="B3814" s="963" t="s">
        <v>6771</v>
      </c>
      <c r="C3814" s="964" t="s">
        <v>141</v>
      </c>
      <c r="D3814" s="965">
        <v>18.77</v>
      </c>
      <c r="E3814" s="757"/>
      <c r="F3814" s="757"/>
      <c r="G3814" s="757"/>
      <c r="H3814" s="757"/>
      <c r="I3814" s="757"/>
    </row>
    <row r="3815" spans="1:9" ht="15.75" customHeight="1">
      <c r="A3815" s="963">
        <v>89553</v>
      </c>
      <c r="B3815" s="963" t="s">
        <v>6772</v>
      </c>
      <c r="C3815" s="964" t="s">
        <v>141</v>
      </c>
      <c r="D3815" s="965">
        <v>4.8600000000000003</v>
      </c>
      <c r="E3815" s="757"/>
      <c r="F3815" s="757"/>
      <c r="G3815" s="757"/>
      <c r="H3815" s="757"/>
      <c r="I3815" s="757"/>
    </row>
    <row r="3816" spans="1:9" ht="15.75" customHeight="1">
      <c r="A3816" s="963">
        <v>89554</v>
      </c>
      <c r="B3816" s="963" t="s">
        <v>6773</v>
      </c>
      <c r="C3816" s="964" t="s">
        <v>141</v>
      </c>
      <c r="D3816" s="965">
        <v>27.23</v>
      </c>
      <c r="E3816" s="757"/>
      <c r="F3816" s="757"/>
      <c r="G3816" s="757"/>
      <c r="H3816" s="757"/>
      <c r="I3816" s="757"/>
    </row>
    <row r="3817" spans="1:9" ht="15.75" customHeight="1">
      <c r="A3817" s="963">
        <v>89555</v>
      </c>
      <c r="B3817" s="963" t="s">
        <v>6774</v>
      </c>
      <c r="C3817" s="964" t="s">
        <v>141</v>
      </c>
      <c r="D3817" s="965">
        <v>22.31</v>
      </c>
      <c r="E3817" s="757"/>
      <c r="F3817" s="757"/>
      <c r="G3817" s="757"/>
      <c r="H3817" s="757"/>
      <c r="I3817" s="757"/>
    </row>
    <row r="3818" spans="1:9" ht="15.75" customHeight="1">
      <c r="A3818" s="963">
        <v>89556</v>
      </c>
      <c r="B3818" s="963" t="s">
        <v>6775</v>
      </c>
      <c r="C3818" s="964" t="s">
        <v>141</v>
      </c>
      <c r="D3818" s="965">
        <v>41.03</v>
      </c>
      <c r="E3818" s="757"/>
      <c r="F3818" s="757"/>
      <c r="G3818" s="757"/>
      <c r="H3818" s="757"/>
      <c r="I3818" s="757"/>
    </row>
    <row r="3819" spans="1:9" ht="15.75" customHeight="1">
      <c r="A3819" s="963">
        <v>89557</v>
      </c>
      <c r="B3819" s="963" t="s">
        <v>6776</v>
      </c>
      <c r="C3819" s="964" t="s">
        <v>141</v>
      </c>
      <c r="D3819" s="965">
        <v>32.46</v>
      </c>
      <c r="E3819" s="757"/>
      <c r="F3819" s="757"/>
      <c r="G3819" s="757"/>
      <c r="H3819" s="757"/>
      <c r="I3819" s="757"/>
    </row>
    <row r="3820" spans="1:9" ht="15.75" customHeight="1">
      <c r="A3820" s="963">
        <v>89558</v>
      </c>
      <c r="B3820" s="963" t="s">
        <v>6777</v>
      </c>
      <c r="C3820" s="964" t="s">
        <v>141</v>
      </c>
      <c r="D3820" s="965">
        <v>8.76</v>
      </c>
      <c r="E3820" s="757"/>
      <c r="F3820" s="757"/>
      <c r="G3820" s="757"/>
      <c r="H3820" s="757"/>
      <c r="I3820" s="757"/>
    </row>
    <row r="3821" spans="1:9" ht="15.75" customHeight="1">
      <c r="A3821" s="963">
        <v>89559</v>
      </c>
      <c r="B3821" s="963" t="s">
        <v>6778</v>
      </c>
      <c r="C3821" s="964" t="s">
        <v>141</v>
      </c>
      <c r="D3821" s="965">
        <v>70.17</v>
      </c>
      <c r="E3821" s="757"/>
      <c r="F3821" s="757"/>
      <c r="G3821" s="757"/>
      <c r="H3821" s="757"/>
      <c r="I3821" s="757"/>
    </row>
    <row r="3822" spans="1:9" ht="15.75" customHeight="1">
      <c r="A3822" s="963">
        <v>89560</v>
      </c>
      <c r="B3822" s="963" t="s">
        <v>6779</v>
      </c>
      <c r="C3822" s="964" t="s">
        <v>141</v>
      </c>
      <c r="D3822" s="965">
        <v>36.75</v>
      </c>
      <c r="E3822" s="757"/>
      <c r="F3822" s="757"/>
      <c r="G3822" s="757"/>
      <c r="H3822" s="757"/>
      <c r="I3822" s="757"/>
    </row>
    <row r="3823" spans="1:9" ht="15.75" customHeight="1">
      <c r="A3823" s="963">
        <v>89561</v>
      </c>
      <c r="B3823" s="963" t="s">
        <v>6780</v>
      </c>
      <c r="C3823" s="964" t="s">
        <v>141</v>
      </c>
      <c r="D3823" s="965">
        <v>13.92</v>
      </c>
      <c r="E3823" s="757"/>
      <c r="F3823" s="757"/>
      <c r="G3823" s="757"/>
      <c r="H3823" s="757"/>
      <c r="I3823" s="757"/>
    </row>
    <row r="3824" spans="1:9" ht="15.75" customHeight="1">
      <c r="A3824" s="963">
        <v>89562</v>
      </c>
      <c r="B3824" s="963" t="s">
        <v>6781</v>
      </c>
      <c r="C3824" s="964" t="s">
        <v>141</v>
      </c>
      <c r="D3824" s="965">
        <v>9.6300000000000008</v>
      </c>
      <c r="E3824" s="757"/>
      <c r="F3824" s="757"/>
      <c r="G3824" s="757"/>
      <c r="H3824" s="757"/>
      <c r="I3824" s="757"/>
    </row>
    <row r="3825" spans="1:9" ht="15.75" customHeight="1">
      <c r="A3825" s="963">
        <v>89563</v>
      </c>
      <c r="B3825" s="963" t="s">
        <v>6782</v>
      </c>
      <c r="C3825" s="964" t="s">
        <v>141</v>
      </c>
      <c r="D3825" s="965">
        <v>35.619999999999997</v>
      </c>
      <c r="E3825" s="757"/>
      <c r="F3825" s="757"/>
      <c r="G3825" s="757"/>
      <c r="H3825" s="757"/>
      <c r="I3825" s="757"/>
    </row>
    <row r="3826" spans="1:9" ht="15.75" customHeight="1">
      <c r="A3826" s="963">
        <v>89564</v>
      </c>
      <c r="B3826" s="963" t="s">
        <v>6783</v>
      </c>
      <c r="C3826" s="964" t="s">
        <v>141</v>
      </c>
      <c r="D3826" s="965">
        <v>15.48</v>
      </c>
      <c r="E3826" s="757"/>
      <c r="F3826" s="757"/>
      <c r="G3826" s="757"/>
      <c r="H3826" s="757"/>
      <c r="I3826" s="757"/>
    </row>
    <row r="3827" spans="1:9" ht="15.75" customHeight="1">
      <c r="A3827" s="963">
        <v>89565</v>
      </c>
      <c r="B3827" s="963" t="s">
        <v>6784</v>
      </c>
      <c r="C3827" s="964" t="s">
        <v>141</v>
      </c>
      <c r="D3827" s="965">
        <v>57.46</v>
      </c>
      <c r="E3827" s="757"/>
      <c r="F3827" s="757"/>
      <c r="G3827" s="757"/>
      <c r="H3827" s="757"/>
      <c r="I3827" s="757"/>
    </row>
    <row r="3828" spans="1:9" ht="15.75" customHeight="1">
      <c r="A3828" s="963">
        <v>89566</v>
      </c>
      <c r="B3828" s="963" t="s">
        <v>6785</v>
      </c>
      <c r="C3828" s="964" t="s">
        <v>141</v>
      </c>
      <c r="D3828" s="965">
        <v>48.22</v>
      </c>
      <c r="E3828" s="757"/>
      <c r="F3828" s="757"/>
      <c r="G3828" s="757"/>
      <c r="H3828" s="757"/>
      <c r="I3828" s="757"/>
    </row>
    <row r="3829" spans="1:9" ht="15.75" customHeight="1">
      <c r="A3829" s="963">
        <v>89567</v>
      </c>
      <c r="B3829" s="963" t="s">
        <v>6786</v>
      </c>
      <c r="C3829" s="964" t="s">
        <v>141</v>
      </c>
      <c r="D3829" s="965">
        <v>82.48</v>
      </c>
      <c r="E3829" s="757"/>
      <c r="F3829" s="757"/>
      <c r="G3829" s="757"/>
      <c r="H3829" s="757"/>
      <c r="I3829" s="757"/>
    </row>
    <row r="3830" spans="1:9" ht="15.75" customHeight="1">
      <c r="A3830" s="963">
        <v>89568</v>
      </c>
      <c r="B3830" s="963" t="s">
        <v>6787</v>
      </c>
      <c r="C3830" s="964" t="s">
        <v>141</v>
      </c>
      <c r="D3830" s="965">
        <v>33.909999999999997</v>
      </c>
      <c r="E3830" s="757"/>
      <c r="F3830" s="757"/>
      <c r="G3830" s="757"/>
      <c r="H3830" s="757"/>
      <c r="I3830" s="757"/>
    </row>
    <row r="3831" spans="1:9" ht="15.75" customHeight="1">
      <c r="A3831" s="963">
        <v>89569</v>
      </c>
      <c r="B3831" s="963" t="s">
        <v>6788</v>
      </c>
      <c r="C3831" s="964" t="s">
        <v>141</v>
      </c>
      <c r="D3831" s="965">
        <v>97.5</v>
      </c>
      <c r="E3831" s="757"/>
      <c r="F3831" s="757"/>
      <c r="G3831" s="757"/>
      <c r="H3831" s="757"/>
      <c r="I3831" s="757"/>
    </row>
    <row r="3832" spans="1:9" ht="15.75" customHeight="1">
      <c r="A3832" s="963">
        <v>89570</v>
      </c>
      <c r="B3832" s="963" t="s">
        <v>6789</v>
      </c>
      <c r="C3832" s="964" t="s">
        <v>141</v>
      </c>
      <c r="D3832" s="965">
        <v>10.79</v>
      </c>
      <c r="E3832" s="757"/>
      <c r="F3832" s="757"/>
      <c r="G3832" s="757"/>
      <c r="H3832" s="757"/>
      <c r="I3832" s="757"/>
    </row>
    <row r="3833" spans="1:9" ht="15.75" customHeight="1">
      <c r="A3833" s="963">
        <v>89571</v>
      </c>
      <c r="B3833" s="963" t="s">
        <v>6790</v>
      </c>
      <c r="C3833" s="964" t="s">
        <v>141</v>
      </c>
      <c r="D3833" s="965">
        <v>70.84</v>
      </c>
      <c r="E3833" s="757"/>
      <c r="F3833" s="757"/>
      <c r="G3833" s="757"/>
      <c r="H3833" s="757"/>
      <c r="I3833" s="757"/>
    </row>
    <row r="3834" spans="1:9" ht="15.75" customHeight="1">
      <c r="A3834" s="963">
        <v>89572</v>
      </c>
      <c r="B3834" s="963" t="s">
        <v>6791</v>
      </c>
      <c r="C3834" s="964" t="s">
        <v>141</v>
      </c>
      <c r="D3834" s="965">
        <v>7.78</v>
      </c>
      <c r="E3834" s="757"/>
      <c r="F3834" s="757"/>
      <c r="G3834" s="757"/>
      <c r="H3834" s="757"/>
      <c r="I3834" s="757"/>
    </row>
    <row r="3835" spans="1:9" ht="15.75" customHeight="1">
      <c r="A3835" s="963">
        <v>89573</v>
      </c>
      <c r="B3835" s="963" t="s">
        <v>6792</v>
      </c>
      <c r="C3835" s="964" t="s">
        <v>141</v>
      </c>
      <c r="D3835" s="965">
        <v>78.650000000000006</v>
      </c>
      <c r="E3835" s="757"/>
      <c r="F3835" s="757"/>
      <c r="G3835" s="757"/>
      <c r="H3835" s="757"/>
      <c r="I3835" s="757"/>
    </row>
    <row r="3836" spans="1:9" ht="15.75" customHeight="1">
      <c r="A3836" s="963">
        <v>89574</v>
      </c>
      <c r="B3836" s="963" t="s">
        <v>6793</v>
      </c>
      <c r="C3836" s="964" t="s">
        <v>141</v>
      </c>
      <c r="D3836" s="965">
        <v>161.29</v>
      </c>
      <c r="E3836" s="757"/>
      <c r="F3836" s="757"/>
      <c r="G3836" s="757"/>
      <c r="H3836" s="757"/>
      <c r="I3836" s="757"/>
    </row>
    <row r="3837" spans="1:9" ht="15.75" customHeight="1">
      <c r="A3837" s="963">
        <v>89575</v>
      </c>
      <c r="B3837" s="963" t="s">
        <v>6794</v>
      </c>
      <c r="C3837" s="964" t="s">
        <v>141</v>
      </c>
      <c r="D3837" s="965">
        <v>10.15</v>
      </c>
      <c r="E3837" s="757"/>
      <c r="F3837" s="757"/>
      <c r="G3837" s="757"/>
      <c r="H3837" s="757"/>
      <c r="I3837" s="757"/>
    </row>
    <row r="3838" spans="1:9" ht="15.75" customHeight="1">
      <c r="A3838" s="963">
        <v>89577</v>
      </c>
      <c r="B3838" s="963" t="s">
        <v>6795</v>
      </c>
      <c r="C3838" s="964" t="s">
        <v>141</v>
      </c>
      <c r="D3838" s="965">
        <v>38.29</v>
      </c>
      <c r="E3838" s="757"/>
      <c r="F3838" s="757"/>
      <c r="G3838" s="757"/>
      <c r="H3838" s="757"/>
      <c r="I3838" s="757"/>
    </row>
    <row r="3839" spans="1:9" ht="15.75" customHeight="1">
      <c r="A3839" s="963">
        <v>89579</v>
      </c>
      <c r="B3839" s="963" t="s">
        <v>6796</v>
      </c>
      <c r="C3839" s="964" t="s">
        <v>141</v>
      </c>
      <c r="D3839" s="965">
        <v>11</v>
      </c>
      <c r="E3839" s="757"/>
      <c r="F3839" s="757"/>
      <c r="G3839" s="757"/>
      <c r="H3839" s="757"/>
      <c r="I3839" s="757"/>
    </row>
    <row r="3840" spans="1:9" ht="15.75" customHeight="1">
      <c r="A3840" s="963">
        <v>89581</v>
      </c>
      <c r="B3840" s="963" t="s">
        <v>6797</v>
      </c>
      <c r="C3840" s="964" t="s">
        <v>141</v>
      </c>
      <c r="D3840" s="965">
        <v>32.61</v>
      </c>
      <c r="E3840" s="757"/>
      <c r="F3840" s="757"/>
      <c r="G3840" s="757"/>
      <c r="H3840" s="757"/>
      <c r="I3840" s="757"/>
    </row>
    <row r="3841" spans="1:9" ht="15.75" customHeight="1">
      <c r="A3841" s="963">
        <v>89582</v>
      </c>
      <c r="B3841" s="963" t="s">
        <v>6798</v>
      </c>
      <c r="C3841" s="964" t="s">
        <v>141</v>
      </c>
      <c r="D3841" s="965">
        <v>33.119999999999997</v>
      </c>
      <c r="E3841" s="757"/>
      <c r="F3841" s="757"/>
      <c r="G3841" s="757"/>
      <c r="H3841" s="757"/>
      <c r="I3841" s="757"/>
    </row>
    <row r="3842" spans="1:9" ht="15.75" customHeight="1">
      <c r="A3842" s="963">
        <v>89583</v>
      </c>
      <c r="B3842" s="963" t="s">
        <v>6799</v>
      </c>
      <c r="C3842" s="964" t="s">
        <v>141</v>
      </c>
      <c r="D3842" s="965">
        <v>42.53</v>
      </c>
      <c r="E3842" s="757"/>
      <c r="F3842" s="757"/>
      <c r="G3842" s="757"/>
      <c r="H3842" s="757"/>
      <c r="I3842" s="757"/>
    </row>
    <row r="3843" spans="1:9" ht="15.75" customHeight="1">
      <c r="A3843" s="963">
        <v>89584</v>
      </c>
      <c r="B3843" s="963" t="s">
        <v>6800</v>
      </c>
      <c r="C3843" s="964" t="s">
        <v>141</v>
      </c>
      <c r="D3843" s="965">
        <v>41.6</v>
      </c>
      <c r="E3843" s="757"/>
      <c r="F3843" s="757"/>
      <c r="G3843" s="757"/>
      <c r="H3843" s="757"/>
      <c r="I3843" s="757"/>
    </row>
    <row r="3844" spans="1:9" ht="15.75" customHeight="1">
      <c r="A3844" s="963">
        <v>89585</v>
      </c>
      <c r="B3844" s="963" t="s">
        <v>6801</v>
      </c>
      <c r="C3844" s="964" t="s">
        <v>141</v>
      </c>
      <c r="D3844" s="965">
        <v>42.74</v>
      </c>
      <c r="E3844" s="757"/>
      <c r="F3844" s="757"/>
      <c r="G3844" s="757"/>
      <c r="H3844" s="757"/>
      <c r="I3844" s="757"/>
    </row>
    <row r="3845" spans="1:9" ht="15.75" customHeight="1">
      <c r="A3845" s="963">
        <v>89587</v>
      </c>
      <c r="B3845" s="963" t="s">
        <v>6802</v>
      </c>
      <c r="C3845" s="964" t="s">
        <v>141</v>
      </c>
      <c r="D3845" s="965">
        <v>47.67</v>
      </c>
      <c r="E3845" s="757"/>
      <c r="F3845" s="757"/>
      <c r="G3845" s="757"/>
      <c r="H3845" s="757"/>
      <c r="I3845" s="757"/>
    </row>
    <row r="3846" spans="1:9" ht="15.75" customHeight="1">
      <c r="A3846" s="963">
        <v>89590</v>
      </c>
      <c r="B3846" s="963" t="s">
        <v>6803</v>
      </c>
      <c r="C3846" s="964" t="s">
        <v>141</v>
      </c>
      <c r="D3846" s="965">
        <v>134.30000000000001</v>
      </c>
      <c r="E3846" s="757"/>
      <c r="F3846" s="757"/>
      <c r="G3846" s="757"/>
      <c r="H3846" s="757"/>
      <c r="I3846" s="757"/>
    </row>
    <row r="3847" spans="1:9" ht="15.75" customHeight="1">
      <c r="A3847" s="963">
        <v>89591</v>
      </c>
      <c r="B3847" s="963" t="s">
        <v>6804</v>
      </c>
      <c r="C3847" s="964" t="s">
        <v>141</v>
      </c>
      <c r="D3847" s="965">
        <v>130.80000000000001</v>
      </c>
      <c r="E3847" s="757"/>
      <c r="F3847" s="757"/>
      <c r="G3847" s="757"/>
      <c r="H3847" s="757"/>
      <c r="I3847" s="757"/>
    </row>
    <row r="3848" spans="1:9" ht="15.75" customHeight="1">
      <c r="A3848" s="963">
        <v>89592</v>
      </c>
      <c r="B3848" s="963" t="s">
        <v>6805</v>
      </c>
      <c r="C3848" s="964" t="s">
        <v>141</v>
      </c>
      <c r="D3848" s="965">
        <v>161.63</v>
      </c>
      <c r="E3848" s="757"/>
      <c r="F3848" s="757"/>
      <c r="G3848" s="757"/>
      <c r="H3848" s="757"/>
      <c r="I3848" s="757"/>
    </row>
    <row r="3849" spans="1:9" ht="15.75" customHeight="1">
      <c r="A3849" s="963">
        <v>89593</v>
      </c>
      <c r="B3849" s="963" t="s">
        <v>6806</v>
      </c>
      <c r="C3849" s="964" t="s">
        <v>141</v>
      </c>
      <c r="D3849" s="965">
        <v>25.41</v>
      </c>
      <c r="E3849" s="757"/>
      <c r="F3849" s="757"/>
      <c r="G3849" s="757"/>
      <c r="H3849" s="757"/>
      <c r="I3849" s="757"/>
    </row>
    <row r="3850" spans="1:9" ht="15.75" customHeight="1">
      <c r="A3850" s="963">
        <v>89594</v>
      </c>
      <c r="B3850" s="963" t="s">
        <v>6807</v>
      </c>
      <c r="C3850" s="964" t="s">
        <v>141</v>
      </c>
      <c r="D3850" s="965">
        <v>37.22</v>
      </c>
      <c r="E3850" s="757"/>
      <c r="F3850" s="757"/>
      <c r="G3850" s="757"/>
      <c r="H3850" s="757"/>
      <c r="I3850" s="757"/>
    </row>
    <row r="3851" spans="1:9" ht="15.75" customHeight="1">
      <c r="A3851" s="963">
        <v>89595</v>
      </c>
      <c r="B3851" s="963" t="s">
        <v>6808</v>
      </c>
      <c r="C3851" s="964" t="s">
        <v>141</v>
      </c>
      <c r="D3851" s="965">
        <v>13.88</v>
      </c>
      <c r="E3851" s="757"/>
      <c r="F3851" s="757"/>
      <c r="G3851" s="757"/>
      <c r="H3851" s="757"/>
      <c r="I3851" s="757"/>
    </row>
    <row r="3852" spans="1:9" ht="15.75" customHeight="1">
      <c r="A3852" s="963">
        <v>89596</v>
      </c>
      <c r="B3852" s="963" t="s">
        <v>6809</v>
      </c>
      <c r="C3852" s="964" t="s">
        <v>141</v>
      </c>
      <c r="D3852" s="965">
        <v>9.35</v>
      </c>
      <c r="E3852" s="757"/>
      <c r="F3852" s="757"/>
      <c r="G3852" s="757"/>
      <c r="H3852" s="757"/>
      <c r="I3852" s="757"/>
    </row>
    <row r="3853" spans="1:9" ht="15.75" customHeight="1">
      <c r="A3853" s="963">
        <v>89597</v>
      </c>
      <c r="B3853" s="963" t="s">
        <v>6810</v>
      </c>
      <c r="C3853" s="964" t="s">
        <v>141</v>
      </c>
      <c r="D3853" s="965">
        <v>21.88</v>
      </c>
      <c r="E3853" s="757"/>
      <c r="F3853" s="757"/>
      <c r="G3853" s="757"/>
      <c r="H3853" s="757"/>
      <c r="I3853" s="757"/>
    </row>
    <row r="3854" spans="1:9" ht="15.75" customHeight="1">
      <c r="A3854" s="963">
        <v>89598</v>
      </c>
      <c r="B3854" s="963" t="s">
        <v>6811</v>
      </c>
      <c r="C3854" s="964" t="s">
        <v>141</v>
      </c>
      <c r="D3854" s="965">
        <v>52</v>
      </c>
      <c r="E3854" s="757"/>
      <c r="F3854" s="757"/>
      <c r="G3854" s="757"/>
      <c r="H3854" s="757"/>
      <c r="I3854" s="757"/>
    </row>
    <row r="3855" spans="1:9" ht="15.75" customHeight="1">
      <c r="A3855" s="963">
        <v>89599</v>
      </c>
      <c r="B3855" s="963" t="s">
        <v>6812</v>
      </c>
      <c r="C3855" s="964" t="s">
        <v>141</v>
      </c>
      <c r="D3855" s="965">
        <v>23.59</v>
      </c>
      <c r="E3855" s="757"/>
      <c r="F3855" s="757"/>
      <c r="G3855" s="757"/>
      <c r="H3855" s="757"/>
      <c r="I3855" s="757"/>
    </row>
    <row r="3856" spans="1:9" ht="15.75" customHeight="1">
      <c r="A3856" s="963">
        <v>89600</v>
      </c>
      <c r="B3856" s="963" t="s">
        <v>6813</v>
      </c>
      <c r="C3856" s="964" t="s">
        <v>141</v>
      </c>
      <c r="D3856" s="965">
        <v>25</v>
      </c>
      <c r="E3856" s="757"/>
      <c r="F3856" s="757"/>
      <c r="G3856" s="757"/>
      <c r="H3856" s="757"/>
      <c r="I3856" s="757"/>
    </row>
    <row r="3857" spans="1:9" ht="15.75" customHeight="1">
      <c r="A3857" s="963">
        <v>89605</v>
      </c>
      <c r="B3857" s="963" t="s">
        <v>6814</v>
      </c>
      <c r="C3857" s="964" t="s">
        <v>141</v>
      </c>
      <c r="D3857" s="965">
        <v>19.920000000000002</v>
      </c>
      <c r="E3857" s="757"/>
      <c r="F3857" s="757"/>
      <c r="G3857" s="757"/>
      <c r="H3857" s="757"/>
      <c r="I3857" s="757"/>
    </row>
    <row r="3858" spans="1:9" ht="15.75" customHeight="1">
      <c r="A3858" s="963">
        <v>89609</v>
      </c>
      <c r="B3858" s="963" t="s">
        <v>6815</v>
      </c>
      <c r="C3858" s="964" t="s">
        <v>141</v>
      </c>
      <c r="D3858" s="965">
        <v>89.97</v>
      </c>
      <c r="E3858" s="757"/>
      <c r="F3858" s="757"/>
      <c r="G3858" s="757"/>
      <c r="H3858" s="757"/>
      <c r="I3858" s="757"/>
    </row>
    <row r="3859" spans="1:9" ht="15.75" customHeight="1">
      <c r="A3859" s="963">
        <v>89610</v>
      </c>
      <c r="B3859" s="963" t="s">
        <v>6816</v>
      </c>
      <c r="C3859" s="964" t="s">
        <v>141</v>
      </c>
      <c r="D3859" s="965">
        <v>18.690000000000001</v>
      </c>
      <c r="E3859" s="757"/>
      <c r="F3859" s="757"/>
      <c r="G3859" s="757"/>
      <c r="H3859" s="757"/>
      <c r="I3859" s="757"/>
    </row>
    <row r="3860" spans="1:9" ht="15.75" customHeight="1">
      <c r="A3860" s="963">
        <v>89611</v>
      </c>
      <c r="B3860" s="963" t="s">
        <v>6817</v>
      </c>
      <c r="C3860" s="964" t="s">
        <v>141</v>
      </c>
      <c r="D3860" s="965">
        <v>31.3</v>
      </c>
      <c r="E3860" s="757"/>
      <c r="F3860" s="757"/>
      <c r="G3860" s="757"/>
      <c r="H3860" s="757"/>
      <c r="I3860" s="757"/>
    </row>
    <row r="3861" spans="1:9" ht="15.75" customHeight="1">
      <c r="A3861" s="963">
        <v>89612</v>
      </c>
      <c r="B3861" s="963" t="s">
        <v>6818</v>
      </c>
      <c r="C3861" s="964" t="s">
        <v>141</v>
      </c>
      <c r="D3861" s="965">
        <v>178.87</v>
      </c>
      <c r="E3861" s="757"/>
      <c r="F3861" s="757"/>
      <c r="G3861" s="757"/>
      <c r="H3861" s="757"/>
      <c r="I3861" s="757"/>
    </row>
    <row r="3862" spans="1:9" ht="15.75" customHeight="1">
      <c r="A3862" s="963">
        <v>89613</v>
      </c>
      <c r="B3862" s="963" t="s">
        <v>6819</v>
      </c>
      <c r="C3862" s="964" t="s">
        <v>141</v>
      </c>
      <c r="D3862" s="965">
        <v>30.07</v>
      </c>
      <c r="E3862" s="757"/>
      <c r="F3862" s="757"/>
      <c r="G3862" s="757"/>
      <c r="H3862" s="757"/>
      <c r="I3862" s="757"/>
    </row>
    <row r="3863" spans="1:9" ht="15.75" customHeight="1">
      <c r="A3863" s="963">
        <v>89614</v>
      </c>
      <c r="B3863" s="963" t="s">
        <v>6820</v>
      </c>
      <c r="C3863" s="964" t="s">
        <v>141</v>
      </c>
      <c r="D3863" s="965">
        <v>61.21</v>
      </c>
      <c r="E3863" s="757"/>
      <c r="F3863" s="757"/>
      <c r="G3863" s="757"/>
      <c r="H3863" s="757"/>
      <c r="I3863" s="757"/>
    </row>
    <row r="3864" spans="1:9" ht="15.75" customHeight="1">
      <c r="A3864" s="963">
        <v>89615</v>
      </c>
      <c r="B3864" s="963" t="s">
        <v>6821</v>
      </c>
      <c r="C3864" s="964" t="s">
        <v>141</v>
      </c>
      <c r="D3864" s="965">
        <v>211.27</v>
      </c>
      <c r="E3864" s="757"/>
      <c r="F3864" s="757"/>
      <c r="G3864" s="757"/>
      <c r="H3864" s="757"/>
      <c r="I3864" s="757"/>
    </row>
    <row r="3865" spans="1:9" ht="15.75" customHeight="1">
      <c r="A3865" s="963">
        <v>89616</v>
      </c>
      <c r="B3865" s="963" t="s">
        <v>6822</v>
      </c>
      <c r="C3865" s="964" t="s">
        <v>141</v>
      </c>
      <c r="D3865" s="965">
        <v>40.56</v>
      </c>
      <c r="E3865" s="757"/>
      <c r="F3865" s="757"/>
      <c r="G3865" s="757"/>
      <c r="H3865" s="757"/>
      <c r="I3865" s="757"/>
    </row>
    <row r="3866" spans="1:9" ht="15.75" customHeight="1">
      <c r="A3866" s="963">
        <v>89617</v>
      </c>
      <c r="B3866" s="963" t="s">
        <v>6823</v>
      </c>
      <c r="C3866" s="964" t="s">
        <v>141</v>
      </c>
      <c r="D3866" s="965">
        <v>5.87</v>
      </c>
      <c r="E3866" s="757"/>
      <c r="F3866" s="757"/>
      <c r="G3866" s="757"/>
      <c r="H3866" s="757"/>
      <c r="I3866" s="757"/>
    </row>
    <row r="3867" spans="1:9" ht="15.75" customHeight="1">
      <c r="A3867" s="963">
        <v>89620</v>
      </c>
      <c r="B3867" s="963" t="s">
        <v>6824</v>
      </c>
      <c r="C3867" s="964" t="s">
        <v>141</v>
      </c>
      <c r="D3867" s="965">
        <v>10.02</v>
      </c>
      <c r="E3867" s="757"/>
      <c r="F3867" s="757"/>
      <c r="G3867" s="757"/>
      <c r="H3867" s="757"/>
      <c r="I3867" s="757"/>
    </row>
    <row r="3868" spans="1:9" ht="15.75" customHeight="1">
      <c r="A3868" s="963">
        <v>89622</v>
      </c>
      <c r="B3868" s="963" t="s">
        <v>6825</v>
      </c>
      <c r="C3868" s="964" t="s">
        <v>141</v>
      </c>
      <c r="D3868" s="965">
        <v>12.83</v>
      </c>
      <c r="E3868" s="757"/>
      <c r="F3868" s="757"/>
      <c r="G3868" s="757"/>
      <c r="H3868" s="757"/>
      <c r="I3868" s="757"/>
    </row>
    <row r="3869" spans="1:9" ht="15.75" customHeight="1">
      <c r="A3869" s="963">
        <v>89623</v>
      </c>
      <c r="B3869" s="963" t="s">
        <v>6826</v>
      </c>
      <c r="C3869" s="964" t="s">
        <v>141</v>
      </c>
      <c r="D3869" s="965">
        <v>17.68</v>
      </c>
      <c r="E3869" s="757"/>
      <c r="F3869" s="757"/>
      <c r="G3869" s="757"/>
      <c r="H3869" s="757"/>
      <c r="I3869" s="757"/>
    </row>
    <row r="3870" spans="1:9" ht="15.75" customHeight="1">
      <c r="A3870" s="963">
        <v>89624</v>
      </c>
      <c r="B3870" s="963" t="s">
        <v>6827</v>
      </c>
      <c r="C3870" s="964" t="s">
        <v>141</v>
      </c>
      <c r="D3870" s="965">
        <v>16.38</v>
      </c>
      <c r="E3870" s="757"/>
      <c r="F3870" s="757"/>
      <c r="G3870" s="757"/>
      <c r="H3870" s="757"/>
      <c r="I3870" s="757"/>
    </row>
    <row r="3871" spans="1:9" ht="15.75" customHeight="1">
      <c r="A3871" s="963">
        <v>89625</v>
      </c>
      <c r="B3871" s="963" t="s">
        <v>6828</v>
      </c>
      <c r="C3871" s="964" t="s">
        <v>141</v>
      </c>
      <c r="D3871" s="965">
        <v>20.28</v>
      </c>
      <c r="E3871" s="757"/>
      <c r="F3871" s="757"/>
      <c r="G3871" s="757"/>
      <c r="H3871" s="757"/>
      <c r="I3871" s="757"/>
    </row>
    <row r="3872" spans="1:9" ht="15.75" customHeight="1">
      <c r="A3872" s="963">
        <v>89626</v>
      </c>
      <c r="B3872" s="963" t="s">
        <v>6829</v>
      </c>
      <c r="C3872" s="964" t="s">
        <v>141</v>
      </c>
      <c r="D3872" s="965">
        <v>29.04</v>
      </c>
      <c r="E3872" s="757"/>
      <c r="F3872" s="757"/>
      <c r="G3872" s="757"/>
      <c r="H3872" s="757"/>
      <c r="I3872" s="757"/>
    </row>
    <row r="3873" spans="1:9" ht="15.75" customHeight="1">
      <c r="A3873" s="963">
        <v>89627</v>
      </c>
      <c r="B3873" s="963" t="s">
        <v>6830</v>
      </c>
      <c r="C3873" s="964" t="s">
        <v>141</v>
      </c>
      <c r="D3873" s="965">
        <v>18.600000000000001</v>
      </c>
      <c r="E3873" s="757"/>
      <c r="F3873" s="757"/>
      <c r="G3873" s="757"/>
      <c r="H3873" s="757"/>
      <c r="I3873" s="757"/>
    </row>
    <row r="3874" spans="1:9" ht="15.75" customHeight="1">
      <c r="A3874" s="963">
        <v>89628</v>
      </c>
      <c r="B3874" s="963" t="s">
        <v>6831</v>
      </c>
      <c r="C3874" s="964" t="s">
        <v>141</v>
      </c>
      <c r="D3874" s="965">
        <v>47.2</v>
      </c>
      <c r="E3874" s="757"/>
      <c r="F3874" s="757"/>
      <c r="G3874" s="757"/>
      <c r="H3874" s="757"/>
      <c r="I3874" s="757"/>
    </row>
    <row r="3875" spans="1:9" ht="15.75" customHeight="1">
      <c r="A3875" s="963">
        <v>89629</v>
      </c>
      <c r="B3875" s="963" t="s">
        <v>6832</v>
      </c>
      <c r="C3875" s="964" t="s">
        <v>141</v>
      </c>
      <c r="D3875" s="965">
        <v>81.75</v>
      </c>
      <c r="E3875" s="757"/>
      <c r="F3875" s="757"/>
      <c r="G3875" s="757"/>
      <c r="H3875" s="757"/>
      <c r="I3875" s="757"/>
    </row>
    <row r="3876" spans="1:9" ht="15.75" customHeight="1">
      <c r="A3876" s="963">
        <v>89630</v>
      </c>
      <c r="B3876" s="963" t="s">
        <v>6833</v>
      </c>
      <c r="C3876" s="964" t="s">
        <v>141</v>
      </c>
      <c r="D3876" s="965">
        <v>61.54</v>
      </c>
      <c r="E3876" s="757"/>
      <c r="F3876" s="757"/>
      <c r="G3876" s="757"/>
      <c r="H3876" s="757"/>
      <c r="I3876" s="757"/>
    </row>
    <row r="3877" spans="1:9" ht="15.75" customHeight="1">
      <c r="A3877" s="963">
        <v>89631</v>
      </c>
      <c r="B3877" s="963" t="s">
        <v>6834</v>
      </c>
      <c r="C3877" s="964" t="s">
        <v>141</v>
      </c>
      <c r="D3877" s="965">
        <v>108.49</v>
      </c>
      <c r="E3877" s="757"/>
      <c r="F3877" s="757"/>
      <c r="G3877" s="757"/>
      <c r="H3877" s="757"/>
      <c r="I3877" s="757"/>
    </row>
    <row r="3878" spans="1:9" ht="15.75" customHeight="1">
      <c r="A3878" s="963">
        <v>89632</v>
      </c>
      <c r="B3878" s="963" t="s">
        <v>6835</v>
      </c>
      <c r="C3878" s="964" t="s">
        <v>141</v>
      </c>
      <c r="D3878" s="965">
        <v>128.9</v>
      </c>
      <c r="E3878" s="757"/>
      <c r="F3878" s="757"/>
      <c r="G3878" s="757"/>
      <c r="H3878" s="757"/>
      <c r="I3878" s="757"/>
    </row>
    <row r="3879" spans="1:9" ht="15.75" customHeight="1">
      <c r="A3879" s="963">
        <v>89637</v>
      </c>
      <c r="B3879" s="963" t="s">
        <v>6836</v>
      </c>
      <c r="C3879" s="964" t="s">
        <v>141</v>
      </c>
      <c r="D3879" s="965">
        <v>8.81</v>
      </c>
      <c r="E3879" s="757"/>
      <c r="F3879" s="757"/>
      <c r="G3879" s="757"/>
      <c r="H3879" s="757"/>
      <c r="I3879" s="757"/>
    </row>
    <row r="3880" spans="1:9" ht="15.75" customHeight="1">
      <c r="A3880" s="963">
        <v>89638</v>
      </c>
      <c r="B3880" s="963" t="s">
        <v>6837</v>
      </c>
      <c r="C3880" s="964" t="s">
        <v>141</v>
      </c>
      <c r="D3880" s="965">
        <v>9.75</v>
      </c>
      <c r="E3880" s="757"/>
      <c r="F3880" s="757"/>
      <c r="G3880" s="757"/>
      <c r="H3880" s="757"/>
      <c r="I3880" s="757"/>
    </row>
    <row r="3881" spans="1:9" ht="15.75" customHeight="1">
      <c r="A3881" s="963">
        <v>89639</v>
      </c>
      <c r="B3881" s="963" t="s">
        <v>6838</v>
      </c>
      <c r="C3881" s="964" t="s">
        <v>141</v>
      </c>
      <c r="D3881" s="965">
        <v>10.42</v>
      </c>
      <c r="E3881" s="757"/>
      <c r="F3881" s="757"/>
      <c r="G3881" s="757"/>
      <c r="H3881" s="757"/>
      <c r="I3881" s="757"/>
    </row>
    <row r="3882" spans="1:9" ht="15.75" customHeight="1">
      <c r="A3882" s="963">
        <v>89640</v>
      </c>
      <c r="B3882" s="963" t="s">
        <v>6839</v>
      </c>
      <c r="C3882" s="964" t="s">
        <v>141</v>
      </c>
      <c r="D3882" s="965">
        <v>17.57</v>
      </c>
      <c r="E3882" s="757"/>
      <c r="F3882" s="757"/>
      <c r="G3882" s="757"/>
      <c r="H3882" s="757"/>
      <c r="I3882" s="757"/>
    </row>
    <row r="3883" spans="1:9" ht="15.75" customHeight="1">
      <c r="A3883" s="963">
        <v>89641</v>
      </c>
      <c r="B3883" s="963" t="s">
        <v>6840</v>
      </c>
      <c r="C3883" s="964" t="s">
        <v>141</v>
      </c>
      <c r="D3883" s="965">
        <v>11.35</v>
      </c>
      <c r="E3883" s="757"/>
      <c r="F3883" s="757"/>
      <c r="G3883" s="757"/>
      <c r="H3883" s="757"/>
      <c r="I3883" s="757"/>
    </row>
    <row r="3884" spans="1:9" ht="15.75" customHeight="1">
      <c r="A3884" s="963">
        <v>89642</v>
      </c>
      <c r="B3884" s="963" t="s">
        <v>6841</v>
      </c>
      <c r="C3884" s="964" t="s">
        <v>141</v>
      </c>
      <c r="D3884" s="965">
        <v>13.01</v>
      </c>
      <c r="E3884" s="757"/>
      <c r="F3884" s="757"/>
      <c r="G3884" s="757"/>
      <c r="H3884" s="757"/>
      <c r="I3884" s="757"/>
    </row>
    <row r="3885" spans="1:9" ht="15.75" customHeight="1">
      <c r="A3885" s="963">
        <v>89643</v>
      </c>
      <c r="B3885" s="963" t="s">
        <v>6842</v>
      </c>
      <c r="C3885" s="964" t="s">
        <v>141</v>
      </c>
      <c r="D3885" s="965">
        <v>14.33</v>
      </c>
      <c r="E3885" s="757"/>
      <c r="F3885" s="757"/>
      <c r="G3885" s="757"/>
      <c r="H3885" s="757"/>
      <c r="I3885" s="757"/>
    </row>
    <row r="3886" spans="1:9" ht="15.75" customHeight="1">
      <c r="A3886" s="963">
        <v>89644</v>
      </c>
      <c r="B3886" s="963" t="s">
        <v>6843</v>
      </c>
      <c r="C3886" s="964" t="s">
        <v>141</v>
      </c>
      <c r="D3886" s="965">
        <v>21.58</v>
      </c>
      <c r="E3886" s="757"/>
      <c r="F3886" s="757"/>
      <c r="G3886" s="757"/>
      <c r="H3886" s="757"/>
      <c r="I3886" s="757"/>
    </row>
    <row r="3887" spans="1:9" ht="15.75" customHeight="1">
      <c r="A3887" s="963">
        <v>89645</v>
      </c>
      <c r="B3887" s="963" t="s">
        <v>6844</v>
      </c>
      <c r="C3887" s="964" t="s">
        <v>141</v>
      </c>
      <c r="D3887" s="965">
        <v>30.87</v>
      </c>
      <c r="E3887" s="757"/>
      <c r="F3887" s="757"/>
      <c r="G3887" s="757"/>
      <c r="H3887" s="757"/>
      <c r="I3887" s="757"/>
    </row>
    <row r="3888" spans="1:9" ht="15.75" customHeight="1">
      <c r="A3888" s="963">
        <v>89646</v>
      </c>
      <c r="B3888" s="963" t="s">
        <v>6845</v>
      </c>
      <c r="C3888" s="964" t="s">
        <v>141</v>
      </c>
      <c r="D3888" s="965">
        <v>17.98</v>
      </c>
      <c r="E3888" s="757"/>
      <c r="F3888" s="757"/>
      <c r="G3888" s="757"/>
      <c r="H3888" s="757"/>
      <c r="I3888" s="757"/>
    </row>
    <row r="3889" spans="1:9" ht="15.75" customHeight="1">
      <c r="A3889" s="963">
        <v>89647</v>
      </c>
      <c r="B3889" s="963" t="s">
        <v>6846</v>
      </c>
      <c r="C3889" s="964" t="s">
        <v>141</v>
      </c>
      <c r="D3889" s="965">
        <v>17.29</v>
      </c>
      <c r="E3889" s="757"/>
      <c r="F3889" s="757"/>
      <c r="G3889" s="757"/>
      <c r="H3889" s="757"/>
      <c r="I3889" s="757"/>
    </row>
    <row r="3890" spans="1:9" ht="15.75" customHeight="1">
      <c r="A3890" s="963">
        <v>89648</v>
      </c>
      <c r="B3890" s="963" t="s">
        <v>6847</v>
      </c>
      <c r="C3890" s="964" t="s">
        <v>141</v>
      </c>
      <c r="D3890" s="965">
        <v>22.45</v>
      </c>
      <c r="E3890" s="757"/>
      <c r="F3890" s="757"/>
      <c r="G3890" s="757"/>
      <c r="H3890" s="757"/>
      <c r="I3890" s="757"/>
    </row>
    <row r="3891" spans="1:9" ht="15.75" customHeight="1">
      <c r="A3891" s="963">
        <v>89649</v>
      </c>
      <c r="B3891" s="963" t="s">
        <v>6848</v>
      </c>
      <c r="C3891" s="964" t="s">
        <v>141</v>
      </c>
      <c r="D3891" s="965">
        <v>27.4</v>
      </c>
      <c r="E3891" s="757"/>
      <c r="F3891" s="757"/>
      <c r="G3891" s="757"/>
      <c r="H3891" s="757"/>
      <c r="I3891" s="757"/>
    </row>
    <row r="3892" spans="1:9" ht="15.75" customHeight="1">
      <c r="A3892" s="963">
        <v>89650</v>
      </c>
      <c r="B3892" s="963" t="s">
        <v>6849</v>
      </c>
      <c r="C3892" s="964" t="s">
        <v>141</v>
      </c>
      <c r="D3892" s="965">
        <v>25.71</v>
      </c>
      <c r="E3892" s="757"/>
      <c r="F3892" s="757"/>
      <c r="G3892" s="757"/>
      <c r="H3892" s="757"/>
      <c r="I3892" s="757"/>
    </row>
    <row r="3893" spans="1:9" ht="15.75" customHeight="1">
      <c r="A3893" s="963">
        <v>89651</v>
      </c>
      <c r="B3893" s="963" t="s">
        <v>6850</v>
      </c>
      <c r="C3893" s="964" t="s">
        <v>141</v>
      </c>
      <c r="D3893" s="965">
        <v>5.84</v>
      </c>
      <c r="E3893" s="757"/>
      <c r="F3893" s="757"/>
      <c r="G3893" s="757"/>
      <c r="H3893" s="757"/>
      <c r="I3893" s="757"/>
    </row>
    <row r="3894" spans="1:9" ht="15.75" customHeight="1">
      <c r="A3894" s="963">
        <v>89652</v>
      </c>
      <c r="B3894" s="963" t="s">
        <v>6851</v>
      </c>
      <c r="C3894" s="964" t="s">
        <v>141</v>
      </c>
      <c r="D3894" s="965">
        <v>11.1</v>
      </c>
      <c r="E3894" s="757"/>
      <c r="F3894" s="757"/>
      <c r="G3894" s="757"/>
      <c r="H3894" s="757"/>
      <c r="I3894" s="757"/>
    </row>
    <row r="3895" spans="1:9" ht="15.75" customHeight="1">
      <c r="A3895" s="963">
        <v>89653</v>
      </c>
      <c r="B3895" s="963" t="s">
        <v>6852</v>
      </c>
      <c r="C3895" s="964" t="s">
        <v>141</v>
      </c>
      <c r="D3895" s="965">
        <v>16.43</v>
      </c>
      <c r="E3895" s="757"/>
      <c r="F3895" s="757"/>
      <c r="G3895" s="757"/>
      <c r="H3895" s="757"/>
      <c r="I3895" s="757"/>
    </row>
    <row r="3896" spans="1:9" ht="15.75" customHeight="1">
      <c r="A3896" s="963">
        <v>89654</v>
      </c>
      <c r="B3896" s="963" t="s">
        <v>6853</v>
      </c>
      <c r="C3896" s="964" t="s">
        <v>141</v>
      </c>
      <c r="D3896" s="965">
        <v>19.28</v>
      </c>
      <c r="E3896" s="757"/>
      <c r="F3896" s="757"/>
      <c r="G3896" s="757"/>
      <c r="H3896" s="757"/>
      <c r="I3896" s="757"/>
    </row>
    <row r="3897" spans="1:9" ht="15.75" customHeight="1">
      <c r="A3897" s="963">
        <v>89655</v>
      </c>
      <c r="B3897" s="963" t="s">
        <v>6854</v>
      </c>
      <c r="C3897" s="964" t="s">
        <v>141</v>
      </c>
      <c r="D3897" s="965">
        <v>23.27</v>
      </c>
      <c r="E3897" s="757"/>
      <c r="F3897" s="757"/>
      <c r="G3897" s="757"/>
      <c r="H3897" s="757"/>
      <c r="I3897" s="757"/>
    </row>
    <row r="3898" spans="1:9" ht="15.75" customHeight="1">
      <c r="A3898" s="963">
        <v>89656</v>
      </c>
      <c r="B3898" s="963" t="s">
        <v>6855</v>
      </c>
      <c r="C3898" s="964" t="s">
        <v>141</v>
      </c>
      <c r="D3898" s="965">
        <v>21.57</v>
      </c>
      <c r="E3898" s="757"/>
      <c r="F3898" s="757"/>
      <c r="G3898" s="757"/>
      <c r="H3898" s="757"/>
      <c r="I3898" s="757"/>
    </row>
    <row r="3899" spans="1:9" ht="15.75" customHeight="1">
      <c r="A3899" s="963">
        <v>89657</v>
      </c>
      <c r="B3899" s="963" t="s">
        <v>6856</v>
      </c>
      <c r="C3899" s="964" t="s">
        <v>141</v>
      </c>
      <c r="D3899" s="965">
        <v>12.78</v>
      </c>
      <c r="E3899" s="757"/>
      <c r="F3899" s="757"/>
      <c r="G3899" s="757"/>
      <c r="H3899" s="757"/>
      <c r="I3899" s="757"/>
    </row>
    <row r="3900" spans="1:9" ht="15.75" customHeight="1">
      <c r="A3900" s="963">
        <v>89658</v>
      </c>
      <c r="B3900" s="963" t="s">
        <v>6857</v>
      </c>
      <c r="C3900" s="964" t="s">
        <v>141</v>
      </c>
      <c r="D3900" s="965">
        <v>7.8</v>
      </c>
      <c r="E3900" s="757"/>
      <c r="F3900" s="757"/>
      <c r="G3900" s="757"/>
      <c r="H3900" s="757"/>
      <c r="I3900" s="757"/>
    </row>
    <row r="3901" spans="1:9" ht="15.75" customHeight="1">
      <c r="A3901" s="963">
        <v>89659</v>
      </c>
      <c r="B3901" s="963" t="s">
        <v>6858</v>
      </c>
      <c r="C3901" s="964" t="s">
        <v>141</v>
      </c>
      <c r="D3901" s="965">
        <v>15.73</v>
      </c>
      <c r="E3901" s="757"/>
      <c r="F3901" s="757"/>
      <c r="G3901" s="757"/>
      <c r="H3901" s="757"/>
      <c r="I3901" s="757"/>
    </row>
    <row r="3902" spans="1:9" ht="15.75" customHeight="1">
      <c r="A3902" s="963">
        <v>89660</v>
      </c>
      <c r="B3902" s="963" t="s">
        <v>6859</v>
      </c>
      <c r="C3902" s="964" t="s">
        <v>141</v>
      </c>
      <c r="D3902" s="965">
        <v>7.89</v>
      </c>
      <c r="E3902" s="757"/>
      <c r="F3902" s="757"/>
      <c r="G3902" s="757"/>
      <c r="H3902" s="757"/>
      <c r="I3902" s="757"/>
    </row>
    <row r="3903" spans="1:9" ht="15.75" customHeight="1">
      <c r="A3903" s="963">
        <v>89661</v>
      </c>
      <c r="B3903" s="963" t="s">
        <v>6860</v>
      </c>
      <c r="C3903" s="964" t="s">
        <v>141</v>
      </c>
      <c r="D3903" s="965">
        <v>22.24</v>
      </c>
      <c r="E3903" s="757"/>
      <c r="F3903" s="757"/>
      <c r="G3903" s="757"/>
      <c r="H3903" s="757"/>
      <c r="I3903" s="757"/>
    </row>
    <row r="3904" spans="1:9" ht="15.75" customHeight="1">
      <c r="A3904" s="963">
        <v>89662</v>
      </c>
      <c r="B3904" s="963" t="s">
        <v>6861</v>
      </c>
      <c r="C3904" s="964" t="s">
        <v>141</v>
      </c>
      <c r="D3904" s="965">
        <v>30.33</v>
      </c>
      <c r="E3904" s="757"/>
      <c r="F3904" s="757"/>
      <c r="G3904" s="757"/>
      <c r="H3904" s="757"/>
      <c r="I3904" s="757"/>
    </row>
    <row r="3905" spans="1:9" ht="15.75" customHeight="1">
      <c r="A3905" s="963">
        <v>89663</v>
      </c>
      <c r="B3905" s="963" t="s">
        <v>6862</v>
      </c>
      <c r="C3905" s="964" t="s">
        <v>141</v>
      </c>
      <c r="D3905" s="965">
        <v>28.94</v>
      </c>
      <c r="E3905" s="757"/>
      <c r="F3905" s="757"/>
      <c r="G3905" s="757"/>
      <c r="H3905" s="757"/>
      <c r="I3905" s="757"/>
    </row>
    <row r="3906" spans="1:9" ht="15.75" customHeight="1">
      <c r="A3906" s="963">
        <v>89664</v>
      </c>
      <c r="B3906" s="963" t="s">
        <v>6863</v>
      </c>
      <c r="C3906" s="964" t="s">
        <v>141</v>
      </c>
      <c r="D3906" s="965">
        <v>15.66</v>
      </c>
      <c r="E3906" s="757"/>
      <c r="F3906" s="757"/>
      <c r="G3906" s="757"/>
      <c r="H3906" s="757"/>
      <c r="I3906" s="757"/>
    </row>
    <row r="3907" spans="1:9" ht="15.75" customHeight="1">
      <c r="A3907" s="963">
        <v>89666</v>
      </c>
      <c r="B3907" s="963" t="s">
        <v>6864</v>
      </c>
      <c r="C3907" s="964" t="s">
        <v>141</v>
      </c>
      <c r="D3907" s="965">
        <v>5.83</v>
      </c>
      <c r="E3907" s="757"/>
      <c r="F3907" s="757"/>
      <c r="G3907" s="757"/>
      <c r="H3907" s="757"/>
      <c r="I3907" s="757"/>
    </row>
    <row r="3908" spans="1:9" ht="15.75" customHeight="1">
      <c r="A3908" s="963">
        <v>89667</v>
      </c>
      <c r="B3908" s="963" t="s">
        <v>6865</v>
      </c>
      <c r="C3908" s="964" t="s">
        <v>141</v>
      </c>
      <c r="D3908" s="965">
        <v>44.71</v>
      </c>
      <c r="E3908" s="757"/>
      <c r="F3908" s="757"/>
      <c r="G3908" s="757"/>
      <c r="H3908" s="757"/>
      <c r="I3908" s="757"/>
    </row>
    <row r="3909" spans="1:9" ht="15.75" customHeight="1">
      <c r="A3909" s="963">
        <v>89668</v>
      </c>
      <c r="B3909" s="963" t="s">
        <v>6866</v>
      </c>
      <c r="C3909" s="964" t="s">
        <v>141</v>
      </c>
      <c r="D3909" s="965">
        <v>28.23</v>
      </c>
      <c r="E3909" s="757"/>
      <c r="F3909" s="757"/>
      <c r="G3909" s="757"/>
      <c r="H3909" s="757"/>
      <c r="I3909" s="757"/>
    </row>
    <row r="3910" spans="1:9" ht="15.75" customHeight="1">
      <c r="A3910" s="963">
        <v>89669</v>
      </c>
      <c r="B3910" s="963" t="s">
        <v>6867</v>
      </c>
      <c r="C3910" s="964" t="s">
        <v>141</v>
      </c>
      <c r="D3910" s="965">
        <v>30.48</v>
      </c>
      <c r="E3910" s="757"/>
      <c r="F3910" s="757"/>
      <c r="G3910" s="757"/>
      <c r="H3910" s="757"/>
      <c r="I3910" s="757"/>
    </row>
    <row r="3911" spans="1:9" ht="15.75" customHeight="1">
      <c r="A3911" s="963">
        <v>89670</v>
      </c>
      <c r="B3911" s="963" t="s">
        <v>6868</v>
      </c>
      <c r="C3911" s="964" t="s">
        <v>141</v>
      </c>
      <c r="D3911" s="965">
        <v>12.14</v>
      </c>
      <c r="E3911" s="757"/>
      <c r="F3911" s="757"/>
      <c r="G3911" s="757"/>
      <c r="H3911" s="757"/>
      <c r="I3911" s="757"/>
    </row>
    <row r="3912" spans="1:9" ht="15.75" customHeight="1">
      <c r="A3912" s="963">
        <v>89671</v>
      </c>
      <c r="B3912" s="963" t="s">
        <v>6869</v>
      </c>
      <c r="C3912" s="964" t="s">
        <v>141</v>
      </c>
      <c r="D3912" s="965">
        <v>44.25</v>
      </c>
      <c r="E3912" s="757"/>
      <c r="F3912" s="757"/>
      <c r="G3912" s="757"/>
      <c r="H3912" s="757"/>
      <c r="I3912" s="757"/>
    </row>
    <row r="3913" spans="1:9" ht="15.75" customHeight="1">
      <c r="A3913" s="963">
        <v>89672</v>
      </c>
      <c r="B3913" s="963" t="s">
        <v>6870</v>
      </c>
      <c r="C3913" s="964" t="s">
        <v>141</v>
      </c>
      <c r="D3913" s="965">
        <v>22.01</v>
      </c>
      <c r="E3913" s="757"/>
      <c r="F3913" s="757"/>
      <c r="G3913" s="757"/>
      <c r="H3913" s="757"/>
      <c r="I3913" s="757"/>
    </row>
    <row r="3914" spans="1:9" ht="15.75" customHeight="1">
      <c r="A3914" s="963">
        <v>89673</v>
      </c>
      <c r="B3914" s="963" t="s">
        <v>6871</v>
      </c>
      <c r="C3914" s="964" t="s">
        <v>141</v>
      </c>
      <c r="D3914" s="965">
        <v>34.950000000000003</v>
      </c>
      <c r="E3914" s="757"/>
      <c r="F3914" s="757"/>
      <c r="G3914" s="757"/>
      <c r="H3914" s="757"/>
      <c r="I3914" s="757"/>
    </row>
    <row r="3915" spans="1:9" ht="15.75" customHeight="1">
      <c r="A3915" s="963">
        <v>89674</v>
      </c>
      <c r="B3915" s="963" t="s">
        <v>6872</v>
      </c>
      <c r="C3915" s="964" t="s">
        <v>141</v>
      </c>
      <c r="D3915" s="965">
        <v>29.15</v>
      </c>
      <c r="E3915" s="757"/>
      <c r="F3915" s="757"/>
      <c r="G3915" s="757"/>
      <c r="H3915" s="757"/>
      <c r="I3915" s="757"/>
    </row>
    <row r="3916" spans="1:9" ht="15.75" customHeight="1">
      <c r="A3916" s="963">
        <v>89675</v>
      </c>
      <c r="B3916" s="963" t="s">
        <v>6873</v>
      </c>
      <c r="C3916" s="964" t="s">
        <v>141</v>
      </c>
      <c r="D3916" s="965">
        <v>73.39</v>
      </c>
      <c r="E3916" s="757"/>
      <c r="F3916" s="757"/>
      <c r="G3916" s="757"/>
      <c r="H3916" s="757"/>
      <c r="I3916" s="757"/>
    </row>
    <row r="3917" spans="1:9" ht="15.75" customHeight="1">
      <c r="A3917" s="963">
        <v>89676</v>
      </c>
      <c r="B3917" s="963" t="s">
        <v>6874</v>
      </c>
      <c r="C3917" s="964" t="s">
        <v>141</v>
      </c>
      <c r="D3917" s="965">
        <v>35.76</v>
      </c>
      <c r="E3917" s="757"/>
      <c r="F3917" s="757"/>
      <c r="G3917" s="757"/>
      <c r="H3917" s="757"/>
      <c r="I3917" s="757"/>
    </row>
    <row r="3918" spans="1:9" ht="15.75" customHeight="1">
      <c r="A3918" s="963">
        <v>89677</v>
      </c>
      <c r="B3918" s="963" t="s">
        <v>6875</v>
      </c>
      <c r="C3918" s="964" t="s">
        <v>141</v>
      </c>
      <c r="D3918" s="965">
        <v>75.3</v>
      </c>
      <c r="E3918" s="757"/>
      <c r="F3918" s="757"/>
      <c r="G3918" s="757"/>
      <c r="H3918" s="757"/>
      <c r="I3918" s="757"/>
    </row>
    <row r="3919" spans="1:9" ht="15.75" customHeight="1">
      <c r="A3919" s="963">
        <v>89678</v>
      </c>
      <c r="B3919" s="963" t="s">
        <v>6876</v>
      </c>
      <c r="C3919" s="964" t="s">
        <v>141</v>
      </c>
      <c r="D3919" s="965">
        <v>10.18</v>
      </c>
      <c r="E3919" s="757"/>
      <c r="F3919" s="757"/>
      <c r="G3919" s="757"/>
      <c r="H3919" s="757"/>
      <c r="I3919" s="757"/>
    </row>
    <row r="3920" spans="1:9" ht="15.75" customHeight="1">
      <c r="A3920" s="963">
        <v>89679</v>
      </c>
      <c r="B3920" s="963" t="s">
        <v>6877</v>
      </c>
      <c r="C3920" s="964" t="s">
        <v>141</v>
      </c>
      <c r="D3920" s="965">
        <v>126.55</v>
      </c>
      <c r="E3920" s="757"/>
      <c r="F3920" s="757"/>
      <c r="G3920" s="757"/>
      <c r="H3920" s="757"/>
      <c r="I3920" s="757"/>
    </row>
    <row r="3921" spans="1:9" ht="15.75" customHeight="1">
      <c r="A3921" s="963">
        <v>89680</v>
      </c>
      <c r="B3921" s="963" t="s">
        <v>6878</v>
      </c>
      <c r="C3921" s="964" t="s">
        <v>141</v>
      </c>
      <c r="D3921" s="965">
        <v>20.329999999999998</v>
      </c>
      <c r="E3921" s="757"/>
      <c r="F3921" s="757"/>
      <c r="G3921" s="757"/>
      <c r="H3921" s="757"/>
      <c r="I3921" s="757"/>
    </row>
    <row r="3922" spans="1:9" ht="15.75" customHeight="1">
      <c r="A3922" s="963">
        <v>89681</v>
      </c>
      <c r="B3922" s="963" t="s">
        <v>6879</v>
      </c>
      <c r="C3922" s="964" t="s">
        <v>141</v>
      </c>
      <c r="D3922" s="965">
        <v>91.64</v>
      </c>
      <c r="E3922" s="757"/>
      <c r="F3922" s="757"/>
      <c r="G3922" s="757"/>
      <c r="H3922" s="757"/>
      <c r="I3922" s="757"/>
    </row>
    <row r="3923" spans="1:9" ht="15.75" customHeight="1">
      <c r="A3923" s="963">
        <v>89682</v>
      </c>
      <c r="B3923" s="963" t="s">
        <v>6880</v>
      </c>
      <c r="C3923" s="964" t="s">
        <v>141</v>
      </c>
      <c r="D3923" s="965">
        <v>29.64</v>
      </c>
      <c r="E3923" s="757"/>
      <c r="F3923" s="757"/>
      <c r="G3923" s="757"/>
      <c r="H3923" s="757"/>
      <c r="I3923" s="757"/>
    </row>
    <row r="3924" spans="1:9" ht="15.75" customHeight="1">
      <c r="A3924" s="963">
        <v>89683</v>
      </c>
      <c r="B3924" s="963" t="s">
        <v>6881</v>
      </c>
      <c r="C3924" s="964" t="s">
        <v>141</v>
      </c>
      <c r="D3924" s="965">
        <v>299.47000000000003</v>
      </c>
      <c r="E3924" s="757"/>
      <c r="F3924" s="757"/>
      <c r="G3924" s="757"/>
      <c r="H3924" s="757"/>
      <c r="I3924" s="757"/>
    </row>
    <row r="3925" spans="1:9" ht="15.75" customHeight="1">
      <c r="A3925" s="963">
        <v>89684</v>
      </c>
      <c r="B3925" s="963" t="s">
        <v>6882</v>
      </c>
      <c r="C3925" s="964" t="s">
        <v>141</v>
      </c>
      <c r="D3925" s="965">
        <v>42.97</v>
      </c>
      <c r="E3925" s="757"/>
      <c r="F3925" s="757"/>
      <c r="G3925" s="757"/>
      <c r="H3925" s="757"/>
      <c r="I3925" s="757"/>
    </row>
    <row r="3926" spans="1:9" ht="15.75" customHeight="1">
      <c r="A3926" s="963">
        <v>89685</v>
      </c>
      <c r="B3926" s="963" t="s">
        <v>6883</v>
      </c>
      <c r="C3926" s="964" t="s">
        <v>141</v>
      </c>
      <c r="D3926" s="965">
        <v>61.02</v>
      </c>
      <c r="E3926" s="757"/>
      <c r="F3926" s="757"/>
      <c r="G3926" s="757"/>
      <c r="H3926" s="757"/>
      <c r="I3926" s="757"/>
    </row>
    <row r="3927" spans="1:9" ht="15.75" customHeight="1">
      <c r="A3927" s="963">
        <v>89686</v>
      </c>
      <c r="B3927" s="963" t="s">
        <v>6884</v>
      </c>
      <c r="C3927" s="964" t="s">
        <v>141</v>
      </c>
      <c r="D3927" s="965">
        <v>55.34</v>
      </c>
      <c r="E3927" s="757"/>
      <c r="F3927" s="757"/>
      <c r="G3927" s="757"/>
      <c r="H3927" s="757"/>
      <c r="I3927" s="757"/>
    </row>
    <row r="3928" spans="1:9" ht="15.75" customHeight="1">
      <c r="A3928" s="963">
        <v>89687</v>
      </c>
      <c r="B3928" s="963" t="s">
        <v>6885</v>
      </c>
      <c r="C3928" s="964" t="s">
        <v>141</v>
      </c>
      <c r="D3928" s="965">
        <v>51.78</v>
      </c>
      <c r="E3928" s="757"/>
      <c r="F3928" s="757"/>
      <c r="G3928" s="757"/>
      <c r="H3928" s="757"/>
      <c r="I3928" s="757"/>
    </row>
    <row r="3929" spans="1:9" ht="15.75" customHeight="1">
      <c r="A3929" s="963">
        <v>89689</v>
      </c>
      <c r="B3929" s="963" t="s">
        <v>6886</v>
      </c>
      <c r="C3929" s="964" t="s">
        <v>141</v>
      </c>
      <c r="D3929" s="965">
        <v>36.15</v>
      </c>
      <c r="E3929" s="757"/>
      <c r="F3929" s="757"/>
      <c r="G3929" s="757"/>
      <c r="H3929" s="757"/>
      <c r="I3929" s="757"/>
    </row>
    <row r="3930" spans="1:9" ht="15.75" customHeight="1">
      <c r="A3930" s="963">
        <v>89690</v>
      </c>
      <c r="B3930" s="963" t="s">
        <v>6887</v>
      </c>
      <c r="C3930" s="964" t="s">
        <v>141</v>
      </c>
      <c r="D3930" s="965">
        <v>88.92</v>
      </c>
      <c r="E3930" s="757"/>
      <c r="F3930" s="757"/>
      <c r="G3930" s="757"/>
      <c r="H3930" s="757"/>
      <c r="I3930" s="757"/>
    </row>
    <row r="3931" spans="1:9" ht="15.75" customHeight="1">
      <c r="A3931" s="963">
        <v>89691</v>
      </c>
      <c r="B3931" s="963" t="s">
        <v>6888</v>
      </c>
      <c r="C3931" s="964" t="s">
        <v>141</v>
      </c>
      <c r="D3931" s="965">
        <v>11.18</v>
      </c>
      <c r="E3931" s="757"/>
      <c r="F3931" s="757"/>
      <c r="G3931" s="757"/>
      <c r="H3931" s="757"/>
      <c r="I3931" s="757"/>
    </row>
    <row r="3932" spans="1:9" ht="15.75" customHeight="1">
      <c r="A3932" s="963">
        <v>89692</v>
      </c>
      <c r="B3932" s="963" t="s">
        <v>6889</v>
      </c>
      <c r="C3932" s="964" t="s">
        <v>141</v>
      </c>
      <c r="D3932" s="965">
        <v>102.98</v>
      </c>
      <c r="E3932" s="757"/>
      <c r="F3932" s="757"/>
      <c r="G3932" s="757"/>
      <c r="H3932" s="757"/>
      <c r="I3932" s="757"/>
    </row>
    <row r="3933" spans="1:9" ht="15.75" customHeight="1">
      <c r="A3933" s="963">
        <v>89693</v>
      </c>
      <c r="B3933" s="963" t="s">
        <v>6890</v>
      </c>
      <c r="C3933" s="964" t="s">
        <v>141</v>
      </c>
      <c r="D3933" s="965">
        <v>77.28</v>
      </c>
      <c r="E3933" s="757"/>
      <c r="F3933" s="757"/>
      <c r="G3933" s="757"/>
      <c r="H3933" s="757"/>
      <c r="I3933" s="757"/>
    </row>
    <row r="3934" spans="1:9" ht="15.75" customHeight="1">
      <c r="A3934" s="963">
        <v>89694</v>
      </c>
      <c r="B3934" s="963" t="s">
        <v>6891</v>
      </c>
      <c r="C3934" s="964" t="s">
        <v>141</v>
      </c>
      <c r="D3934" s="965">
        <v>17.93</v>
      </c>
      <c r="E3934" s="757"/>
      <c r="F3934" s="757"/>
      <c r="G3934" s="757"/>
      <c r="H3934" s="757"/>
      <c r="I3934" s="757"/>
    </row>
    <row r="3935" spans="1:9" ht="15.75" customHeight="1">
      <c r="A3935" s="963">
        <v>89695</v>
      </c>
      <c r="B3935" s="963" t="s">
        <v>6892</v>
      </c>
      <c r="C3935" s="964" t="s">
        <v>141</v>
      </c>
      <c r="D3935" s="965">
        <v>14.81</v>
      </c>
      <c r="E3935" s="757"/>
      <c r="F3935" s="757"/>
      <c r="G3935" s="757"/>
      <c r="H3935" s="757"/>
      <c r="I3935" s="757"/>
    </row>
    <row r="3936" spans="1:9" ht="15.75" customHeight="1">
      <c r="A3936" s="963">
        <v>89696</v>
      </c>
      <c r="B3936" s="963" t="s">
        <v>6893</v>
      </c>
      <c r="C3936" s="964" t="s">
        <v>141</v>
      </c>
      <c r="D3936" s="965">
        <v>84.13</v>
      </c>
      <c r="E3936" s="757"/>
      <c r="F3936" s="757"/>
      <c r="G3936" s="757"/>
      <c r="H3936" s="757"/>
      <c r="I3936" s="757"/>
    </row>
    <row r="3937" spans="1:9" ht="15.75" customHeight="1">
      <c r="A3937" s="963">
        <v>89697</v>
      </c>
      <c r="B3937" s="963" t="s">
        <v>6894</v>
      </c>
      <c r="C3937" s="964" t="s">
        <v>141</v>
      </c>
      <c r="D3937" s="965">
        <v>14.6</v>
      </c>
      <c r="E3937" s="757"/>
      <c r="F3937" s="757"/>
      <c r="G3937" s="757"/>
      <c r="H3937" s="757"/>
      <c r="I3937" s="757"/>
    </row>
    <row r="3938" spans="1:9" ht="15.75" customHeight="1">
      <c r="A3938" s="963">
        <v>89698</v>
      </c>
      <c r="B3938" s="963" t="s">
        <v>6895</v>
      </c>
      <c r="C3938" s="964" t="s">
        <v>141</v>
      </c>
      <c r="D3938" s="965">
        <v>273.95</v>
      </c>
      <c r="E3938" s="757"/>
      <c r="F3938" s="757"/>
      <c r="G3938" s="757"/>
      <c r="H3938" s="757"/>
      <c r="I3938" s="757"/>
    </row>
    <row r="3939" spans="1:9" ht="15.75" customHeight="1">
      <c r="A3939" s="963">
        <v>89699</v>
      </c>
      <c r="B3939" s="963" t="s">
        <v>6896</v>
      </c>
      <c r="C3939" s="964" t="s">
        <v>141</v>
      </c>
      <c r="D3939" s="965">
        <v>205.34</v>
      </c>
      <c r="E3939" s="757"/>
      <c r="F3939" s="757"/>
      <c r="G3939" s="757"/>
      <c r="H3939" s="757"/>
      <c r="I3939" s="757"/>
    </row>
    <row r="3940" spans="1:9" ht="15.75" customHeight="1">
      <c r="A3940" s="963">
        <v>89700</v>
      </c>
      <c r="B3940" s="963" t="s">
        <v>6897</v>
      </c>
      <c r="C3940" s="964" t="s">
        <v>141</v>
      </c>
      <c r="D3940" s="965">
        <v>20.48</v>
      </c>
      <c r="E3940" s="757"/>
      <c r="F3940" s="757"/>
      <c r="G3940" s="757"/>
      <c r="H3940" s="757"/>
      <c r="I3940" s="757"/>
    </row>
    <row r="3941" spans="1:9" ht="15.75" customHeight="1">
      <c r="A3941" s="963">
        <v>89701</v>
      </c>
      <c r="B3941" s="963" t="s">
        <v>6898</v>
      </c>
      <c r="C3941" s="964" t="s">
        <v>141</v>
      </c>
      <c r="D3941" s="965">
        <v>199.2</v>
      </c>
      <c r="E3941" s="757"/>
      <c r="F3941" s="757"/>
      <c r="G3941" s="757"/>
      <c r="H3941" s="757"/>
      <c r="I3941" s="757"/>
    </row>
    <row r="3942" spans="1:9" ht="15.75" customHeight="1">
      <c r="A3942" s="963">
        <v>89702</v>
      </c>
      <c r="B3942" s="963" t="s">
        <v>6899</v>
      </c>
      <c r="C3942" s="964" t="s">
        <v>141</v>
      </c>
      <c r="D3942" s="965">
        <v>19.02</v>
      </c>
      <c r="E3942" s="757"/>
      <c r="F3942" s="757"/>
      <c r="G3942" s="757"/>
      <c r="H3942" s="757"/>
      <c r="I3942" s="757"/>
    </row>
    <row r="3943" spans="1:9" ht="15.75" customHeight="1">
      <c r="A3943" s="963">
        <v>89703</v>
      </c>
      <c r="B3943" s="963" t="s">
        <v>6900</v>
      </c>
      <c r="C3943" s="964" t="s">
        <v>141</v>
      </c>
      <c r="D3943" s="965">
        <v>45.72</v>
      </c>
      <c r="E3943" s="757"/>
      <c r="F3943" s="757"/>
      <c r="G3943" s="757"/>
      <c r="H3943" s="757"/>
      <c r="I3943" s="757"/>
    </row>
    <row r="3944" spans="1:9" ht="15.75" customHeight="1">
      <c r="A3944" s="963">
        <v>89704</v>
      </c>
      <c r="B3944" s="963" t="s">
        <v>6901</v>
      </c>
      <c r="C3944" s="964" t="s">
        <v>141</v>
      </c>
      <c r="D3944" s="965">
        <v>152.63999999999999</v>
      </c>
      <c r="E3944" s="757"/>
      <c r="F3944" s="757"/>
      <c r="G3944" s="757"/>
      <c r="H3944" s="757"/>
      <c r="I3944" s="757"/>
    </row>
    <row r="3945" spans="1:9" ht="15.75" customHeight="1">
      <c r="A3945" s="963">
        <v>89705</v>
      </c>
      <c r="B3945" s="963" t="s">
        <v>6902</v>
      </c>
      <c r="C3945" s="964" t="s">
        <v>141</v>
      </c>
      <c r="D3945" s="965">
        <v>21.89</v>
      </c>
      <c r="E3945" s="757"/>
      <c r="F3945" s="757"/>
      <c r="G3945" s="757"/>
      <c r="H3945" s="757"/>
      <c r="I3945" s="757"/>
    </row>
    <row r="3946" spans="1:9" ht="15.75" customHeight="1">
      <c r="A3946" s="963">
        <v>89706</v>
      </c>
      <c r="B3946" s="963" t="s">
        <v>6903</v>
      </c>
      <c r="C3946" s="964" t="s">
        <v>141</v>
      </c>
      <c r="D3946" s="965">
        <v>52.83</v>
      </c>
      <c r="E3946" s="757"/>
      <c r="F3946" s="757"/>
      <c r="G3946" s="757"/>
      <c r="H3946" s="757"/>
      <c r="I3946" s="757"/>
    </row>
    <row r="3947" spans="1:9" ht="15.75" customHeight="1">
      <c r="A3947" s="963">
        <v>89718</v>
      </c>
      <c r="B3947" s="963" t="s">
        <v>6904</v>
      </c>
      <c r="C3947" s="964" t="s">
        <v>164</v>
      </c>
      <c r="D3947" s="965">
        <v>52.99</v>
      </c>
      <c r="E3947" s="757"/>
      <c r="F3947" s="757"/>
      <c r="G3947" s="757"/>
      <c r="H3947" s="757"/>
      <c r="I3947" s="757"/>
    </row>
    <row r="3948" spans="1:9" ht="15.75" customHeight="1">
      <c r="A3948" s="963">
        <v>89719</v>
      </c>
      <c r="B3948" s="963" t="s">
        <v>6905</v>
      </c>
      <c r="C3948" s="964" t="s">
        <v>141</v>
      </c>
      <c r="D3948" s="965">
        <v>10.85</v>
      </c>
      <c r="E3948" s="757"/>
      <c r="F3948" s="757"/>
      <c r="G3948" s="757"/>
      <c r="H3948" s="757"/>
      <c r="I3948" s="757"/>
    </row>
    <row r="3949" spans="1:9" ht="15.75" customHeight="1">
      <c r="A3949" s="963">
        <v>89720</v>
      </c>
      <c r="B3949" s="963" t="s">
        <v>6906</v>
      </c>
      <c r="C3949" s="964" t="s">
        <v>141</v>
      </c>
      <c r="D3949" s="965">
        <v>12.51</v>
      </c>
      <c r="E3949" s="757"/>
      <c r="F3949" s="757"/>
      <c r="G3949" s="757"/>
      <c r="H3949" s="757"/>
      <c r="I3949" s="757"/>
    </row>
    <row r="3950" spans="1:9" ht="15.75" customHeight="1">
      <c r="A3950" s="963">
        <v>89721</v>
      </c>
      <c r="B3950" s="963" t="s">
        <v>6907</v>
      </c>
      <c r="C3950" s="964" t="s">
        <v>141</v>
      </c>
      <c r="D3950" s="965">
        <v>13.83</v>
      </c>
      <c r="E3950" s="757"/>
      <c r="F3950" s="757"/>
      <c r="G3950" s="757"/>
      <c r="H3950" s="757"/>
      <c r="I3950" s="757"/>
    </row>
    <row r="3951" spans="1:9" ht="15.75" customHeight="1">
      <c r="A3951" s="963">
        <v>89723</v>
      </c>
      <c r="B3951" s="963" t="s">
        <v>6908</v>
      </c>
      <c r="C3951" s="964" t="s">
        <v>141</v>
      </c>
      <c r="D3951" s="965">
        <v>17.399999999999999</v>
      </c>
      <c r="E3951" s="757"/>
      <c r="F3951" s="757"/>
      <c r="G3951" s="757"/>
      <c r="H3951" s="757"/>
      <c r="I3951" s="757"/>
    </row>
    <row r="3952" spans="1:9" ht="15.75" customHeight="1">
      <c r="A3952" s="963">
        <v>89724</v>
      </c>
      <c r="B3952" s="963" t="s">
        <v>6909</v>
      </c>
      <c r="C3952" s="964" t="s">
        <v>141</v>
      </c>
      <c r="D3952" s="965">
        <v>8.06</v>
      </c>
      <c r="E3952" s="757"/>
      <c r="F3952" s="757"/>
      <c r="G3952" s="757"/>
      <c r="H3952" s="757"/>
      <c r="I3952" s="757"/>
    </row>
    <row r="3953" spans="1:9" ht="15.75" customHeight="1">
      <c r="A3953" s="963">
        <v>89725</v>
      </c>
      <c r="B3953" s="963" t="s">
        <v>6910</v>
      </c>
      <c r="C3953" s="964" t="s">
        <v>141</v>
      </c>
      <c r="D3953" s="965">
        <v>16.71</v>
      </c>
      <c r="E3953" s="757"/>
      <c r="F3953" s="757"/>
      <c r="G3953" s="757"/>
      <c r="H3953" s="757"/>
      <c r="I3953" s="757"/>
    </row>
    <row r="3954" spans="1:9" ht="15.75" customHeight="1">
      <c r="A3954" s="963">
        <v>89726</v>
      </c>
      <c r="B3954" s="963" t="s">
        <v>6911</v>
      </c>
      <c r="C3954" s="964" t="s">
        <v>141</v>
      </c>
      <c r="D3954" s="965">
        <v>8.32</v>
      </c>
      <c r="E3954" s="757"/>
      <c r="F3954" s="757"/>
      <c r="G3954" s="757"/>
      <c r="H3954" s="757"/>
      <c r="I3954" s="757"/>
    </row>
    <row r="3955" spans="1:9" ht="15.75" customHeight="1">
      <c r="A3955" s="963">
        <v>89727</v>
      </c>
      <c r="B3955" s="963" t="s">
        <v>6912</v>
      </c>
      <c r="C3955" s="964" t="s">
        <v>141</v>
      </c>
      <c r="D3955" s="965">
        <v>21.87</v>
      </c>
      <c r="E3955" s="757"/>
      <c r="F3955" s="757"/>
      <c r="G3955" s="757"/>
      <c r="H3955" s="757"/>
      <c r="I3955" s="757"/>
    </row>
    <row r="3956" spans="1:9" ht="15.75" customHeight="1">
      <c r="A3956" s="963">
        <v>89728</v>
      </c>
      <c r="B3956" s="963" t="s">
        <v>6913</v>
      </c>
      <c r="C3956" s="964" t="s">
        <v>141</v>
      </c>
      <c r="D3956" s="965">
        <v>11.32</v>
      </c>
      <c r="E3956" s="757"/>
      <c r="F3956" s="757"/>
      <c r="G3956" s="757"/>
      <c r="H3956" s="757"/>
      <c r="I3956" s="757"/>
    </row>
    <row r="3957" spans="1:9" ht="15.75" customHeight="1">
      <c r="A3957" s="963">
        <v>89729</v>
      </c>
      <c r="B3957" s="963" t="s">
        <v>6914</v>
      </c>
      <c r="C3957" s="964" t="s">
        <v>141</v>
      </c>
      <c r="D3957" s="965">
        <v>26.72</v>
      </c>
      <c r="E3957" s="757"/>
      <c r="F3957" s="757"/>
      <c r="G3957" s="757"/>
      <c r="H3957" s="757"/>
      <c r="I3957" s="757"/>
    </row>
    <row r="3958" spans="1:9" ht="15.75" customHeight="1">
      <c r="A3958" s="963">
        <v>89730</v>
      </c>
      <c r="B3958" s="963" t="s">
        <v>6915</v>
      </c>
      <c r="C3958" s="964" t="s">
        <v>141</v>
      </c>
      <c r="D3958" s="965">
        <v>13.44</v>
      </c>
      <c r="E3958" s="757"/>
      <c r="F3958" s="757"/>
      <c r="G3958" s="757"/>
      <c r="H3958" s="757"/>
      <c r="I3958" s="757"/>
    </row>
    <row r="3959" spans="1:9" ht="15.75" customHeight="1">
      <c r="A3959" s="963">
        <v>89731</v>
      </c>
      <c r="B3959" s="963" t="s">
        <v>6916</v>
      </c>
      <c r="C3959" s="964" t="s">
        <v>141</v>
      </c>
      <c r="D3959" s="965">
        <v>13.11</v>
      </c>
      <c r="E3959" s="757"/>
      <c r="F3959" s="757"/>
      <c r="G3959" s="757"/>
      <c r="H3959" s="757"/>
      <c r="I3959" s="757"/>
    </row>
    <row r="3960" spans="1:9" ht="15.75" customHeight="1">
      <c r="A3960" s="963">
        <v>89732</v>
      </c>
      <c r="B3960" s="963" t="s">
        <v>6917</v>
      </c>
      <c r="C3960" s="964" t="s">
        <v>141</v>
      </c>
      <c r="D3960" s="965">
        <v>13.93</v>
      </c>
      <c r="E3960" s="757"/>
      <c r="F3960" s="757"/>
      <c r="G3960" s="757"/>
      <c r="H3960" s="757"/>
      <c r="I3960" s="757"/>
    </row>
    <row r="3961" spans="1:9" ht="15.75" customHeight="1">
      <c r="A3961" s="963">
        <v>89733</v>
      </c>
      <c r="B3961" s="963" t="s">
        <v>6918</v>
      </c>
      <c r="C3961" s="964" t="s">
        <v>141</v>
      </c>
      <c r="D3961" s="965">
        <v>22.55</v>
      </c>
      <c r="E3961" s="757"/>
      <c r="F3961" s="757"/>
      <c r="G3961" s="757"/>
      <c r="H3961" s="757"/>
      <c r="I3961" s="757"/>
    </row>
    <row r="3962" spans="1:9" ht="15.75" customHeight="1">
      <c r="A3962" s="963">
        <v>89734</v>
      </c>
      <c r="B3962" s="963" t="s">
        <v>6919</v>
      </c>
      <c r="C3962" s="964" t="s">
        <v>141</v>
      </c>
      <c r="D3962" s="965">
        <v>25.03</v>
      </c>
      <c r="E3962" s="757"/>
      <c r="F3962" s="757"/>
      <c r="G3962" s="757"/>
      <c r="H3962" s="757"/>
      <c r="I3962" s="757"/>
    </row>
    <row r="3963" spans="1:9" ht="15.75" customHeight="1">
      <c r="A3963" s="963">
        <v>89735</v>
      </c>
      <c r="B3963" s="963" t="s">
        <v>6920</v>
      </c>
      <c r="C3963" s="964" t="s">
        <v>141</v>
      </c>
      <c r="D3963" s="965">
        <v>24.99</v>
      </c>
      <c r="E3963" s="757"/>
      <c r="F3963" s="757"/>
      <c r="G3963" s="757"/>
      <c r="H3963" s="757"/>
      <c r="I3963" s="757"/>
    </row>
    <row r="3964" spans="1:9" ht="15.75" customHeight="1">
      <c r="A3964" s="963">
        <v>89736</v>
      </c>
      <c r="B3964" s="963" t="s">
        <v>6921</v>
      </c>
      <c r="C3964" s="964" t="s">
        <v>141</v>
      </c>
      <c r="D3964" s="965">
        <v>7.47</v>
      </c>
      <c r="E3964" s="757"/>
      <c r="F3964" s="757"/>
      <c r="G3964" s="757"/>
      <c r="H3964" s="757"/>
      <c r="I3964" s="757"/>
    </row>
    <row r="3965" spans="1:9" ht="15.75" customHeight="1">
      <c r="A3965" s="963">
        <v>89737</v>
      </c>
      <c r="B3965" s="963" t="s">
        <v>6922</v>
      </c>
      <c r="C3965" s="964" t="s">
        <v>141</v>
      </c>
      <c r="D3965" s="965">
        <v>20.79</v>
      </c>
      <c r="E3965" s="757"/>
      <c r="F3965" s="757"/>
      <c r="G3965" s="757"/>
      <c r="H3965" s="757"/>
      <c r="I3965" s="757"/>
    </row>
    <row r="3966" spans="1:9" ht="15.75" customHeight="1">
      <c r="A3966" s="963">
        <v>89738</v>
      </c>
      <c r="B3966" s="963" t="s">
        <v>6923</v>
      </c>
      <c r="C3966" s="964" t="s">
        <v>141</v>
      </c>
      <c r="D3966" s="965">
        <v>15.4</v>
      </c>
      <c r="E3966" s="757"/>
      <c r="F3966" s="757"/>
      <c r="G3966" s="757"/>
      <c r="H3966" s="757"/>
      <c r="I3966" s="757"/>
    </row>
    <row r="3967" spans="1:9" ht="15.75" customHeight="1">
      <c r="A3967" s="963">
        <v>89739</v>
      </c>
      <c r="B3967" s="963" t="s">
        <v>6924</v>
      </c>
      <c r="C3967" s="964" t="s">
        <v>141</v>
      </c>
      <c r="D3967" s="965">
        <v>21.88</v>
      </c>
      <c r="E3967" s="757"/>
      <c r="F3967" s="757"/>
      <c r="G3967" s="757"/>
      <c r="H3967" s="757"/>
      <c r="I3967" s="757"/>
    </row>
    <row r="3968" spans="1:9" ht="15.75" customHeight="1">
      <c r="A3968" s="963">
        <v>89740</v>
      </c>
      <c r="B3968" s="963" t="s">
        <v>6925</v>
      </c>
      <c r="C3968" s="964" t="s">
        <v>141</v>
      </c>
      <c r="D3968" s="965">
        <v>7.55</v>
      </c>
      <c r="E3968" s="757"/>
      <c r="F3968" s="757"/>
      <c r="G3968" s="757"/>
      <c r="H3968" s="757"/>
      <c r="I3968" s="757"/>
    </row>
    <row r="3969" spans="1:9" ht="15.75" customHeight="1">
      <c r="A3969" s="963">
        <v>89741</v>
      </c>
      <c r="B3969" s="963" t="s">
        <v>6926</v>
      </c>
      <c r="C3969" s="964" t="s">
        <v>141</v>
      </c>
      <c r="D3969" s="965">
        <v>21.91</v>
      </c>
      <c r="E3969" s="757"/>
      <c r="F3969" s="757"/>
      <c r="G3969" s="757"/>
      <c r="H3969" s="757"/>
      <c r="I3969" s="757"/>
    </row>
    <row r="3970" spans="1:9" ht="15.75" customHeight="1">
      <c r="A3970" s="963">
        <v>89742</v>
      </c>
      <c r="B3970" s="963" t="s">
        <v>6927</v>
      </c>
      <c r="C3970" s="964" t="s">
        <v>141</v>
      </c>
      <c r="D3970" s="965">
        <v>39.840000000000003</v>
      </c>
      <c r="E3970" s="757"/>
      <c r="F3970" s="757"/>
      <c r="G3970" s="757"/>
      <c r="H3970" s="757"/>
      <c r="I3970" s="757"/>
    </row>
    <row r="3971" spans="1:9" ht="15.75" customHeight="1">
      <c r="A3971" s="963">
        <v>89743</v>
      </c>
      <c r="B3971" s="963" t="s">
        <v>6928</v>
      </c>
      <c r="C3971" s="964" t="s">
        <v>141</v>
      </c>
      <c r="D3971" s="965">
        <v>62.82</v>
      </c>
      <c r="E3971" s="757"/>
      <c r="F3971" s="757"/>
      <c r="G3971" s="757"/>
      <c r="H3971" s="757"/>
      <c r="I3971" s="757"/>
    </row>
    <row r="3972" spans="1:9" ht="15.75" customHeight="1">
      <c r="A3972" s="963">
        <v>89744</v>
      </c>
      <c r="B3972" s="963" t="s">
        <v>6929</v>
      </c>
      <c r="C3972" s="964" t="s">
        <v>141</v>
      </c>
      <c r="D3972" s="965">
        <v>25.29</v>
      </c>
      <c r="E3972" s="757"/>
      <c r="F3972" s="757"/>
      <c r="G3972" s="757"/>
      <c r="H3972" s="757"/>
      <c r="I3972" s="757"/>
    </row>
    <row r="3973" spans="1:9" ht="15.75" customHeight="1">
      <c r="A3973" s="963">
        <v>89746</v>
      </c>
      <c r="B3973" s="963" t="s">
        <v>6930</v>
      </c>
      <c r="C3973" s="964" t="s">
        <v>141</v>
      </c>
      <c r="D3973" s="965">
        <v>26.23</v>
      </c>
      <c r="E3973" s="757"/>
      <c r="F3973" s="757"/>
      <c r="G3973" s="757"/>
      <c r="H3973" s="757"/>
      <c r="I3973" s="757"/>
    </row>
    <row r="3974" spans="1:9" ht="15.75" customHeight="1">
      <c r="A3974" s="963">
        <v>89747</v>
      </c>
      <c r="B3974" s="963" t="s">
        <v>6931</v>
      </c>
      <c r="C3974" s="964" t="s">
        <v>141</v>
      </c>
      <c r="D3974" s="965">
        <v>28.61</v>
      </c>
      <c r="E3974" s="757"/>
      <c r="F3974" s="757"/>
      <c r="G3974" s="757"/>
      <c r="H3974" s="757"/>
      <c r="I3974" s="757"/>
    </row>
    <row r="3975" spans="1:9" ht="15.75" customHeight="1">
      <c r="A3975" s="963">
        <v>89748</v>
      </c>
      <c r="B3975" s="963" t="s">
        <v>6932</v>
      </c>
      <c r="C3975" s="964" t="s">
        <v>141</v>
      </c>
      <c r="D3975" s="965">
        <v>42.08</v>
      </c>
      <c r="E3975" s="757"/>
      <c r="F3975" s="757"/>
      <c r="G3975" s="757"/>
      <c r="H3975" s="757"/>
      <c r="I3975" s="757"/>
    </row>
    <row r="3976" spans="1:9" ht="15.75" customHeight="1">
      <c r="A3976" s="963">
        <v>89749</v>
      </c>
      <c r="B3976" s="963" t="s">
        <v>6933</v>
      </c>
      <c r="C3976" s="964" t="s">
        <v>141</v>
      </c>
      <c r="D3976" s="965">
        <v>15.33</v>
      </c>
      <c r="E3976" s="757"/>
      <c r="F3976" s="757"/>
      <c r="G3976" s="757"/>
      <c r="H3976" s="757"/>
      <c r="I3976" s="757"/>
    </row>
    <row r="3977" spans="1:9" ht="15.75" customHeight="1">
      <c r="A3977" s="963">
        <v>89750</v>
      </c>
      <c r="B3977" s="963" t="s">
        <v>6934</v>
      </c>
      <c r="C3977" s="964" t="s">
        <v>141</v>
      </c>
      <c r="D3977" s="965">
        <v>81.2</v>
      </c>
      <c r="E3977" s="757"/>
      <c r="F3977" s="757"/>
      <c r="G3977" s="757"/>
      <c r="H3977" s="757"/>
      <c r="I3977" s="757"/>
    </row>
    <row r="3978" spans="1:9" ht="15.75" customHeight="1">
      <c r="A3978" s="963">
        <v>89752</v>
      </c>
      <c r="B3978" s="963" t="s">
        <v>6935</v>
      </c>
      <c r="C3978" s="964" t="s">
        <v>141</v>
      </c>
      <c r="D3978" s="965">
        <v>6.07</v>
      </c>
      <c r="E3978" s="757"/>
      <c r="F3978" s="757"/>
      <c r="G3978" s="757"/>
      <c r="H3978" s="757"/>
      <c r="I3978" s="757"/>
    </row>
    <row r="3979" spans="1:9" ht="15.75" customHeight="1">
      <c r="A3979" s="963">
        <v>89753</v>
      </c>
      <c r="B3979" s="963" t="s">
        <v>6936</v>
      </c>
      <c r="C3979" s="964" t="s">
        <v>141</v>
      </c>
      <c r="D3979" s="965">
        <v>7.9</v>
      </c>
      <c r="E3979" s="757"/>
      <c r="F3979" s="757"/>
      <c r="G3979" s="757"/>
      <c r="H3979" s="757"/>
      <c r="I3979" s="757"/>
    </row>
    <row r="3980" spans="1:9" ht="15.75" customHeight="1">
      <c r="A3980" s="963">
        <v>89754</v>
      </c>
      <c r="B3980" s="963" t="s">
        <v>6937</v>
      </c>
      <c r="C3980" s="964" t="s">
        <v>141</v>
      </c>
      <c r="D3980" s="965">
        <v>20.73</v>
      </c>
      <c r="E3980" s="757"/>
      <c r="F3980" s="757"/>
      <c r="G3980" s="757"/>
      <c r="H3980" s="757"/>
      <c r="I3980" s="757"/>
    </row>
    <row r="3981" spans="1:9" ht="15.75" customHeight="1">
      <c r="A3981" s="963">
        <v>89755</v>
      </c>
      <c r="B3981" s="963" t="s">
        <v>6938</v>
      </c>
      <c r="C3981" s="964" t="s">
        <v>141</v>
      </c>
      <c r="D3981" s="965">
        <v>11.75</v>
      </c>
      <c r="E3981" s="757"/>
      <c r="F3981" s="757"/>
      <c r="G3981" s="757"/>
      <c r="H3981" s="757"/>
      <c r="I3981" s="757"/>
    </row>
    <row r="3982" spans="1:9" ht="15.75" customHeight="1">
      <c r="A3982" s="963">
        <v>89756</v>
      </c>
      <c r="B3982" s="963" t="s">
        <v>6939</v>
      </c>
      <c r="C3982" s="964" t="s">
        <v>141</v>
      </c>
      <c r="D3982" s="965">
        <v>21.62</v>
      </c>
      <c r="E3982" s="757"/>
      <c r="F3982" s="757"/>
      <c r="G3982" s="757"/>
      <c r="H3982" s="757"/>
      <c r="I3982" s="757"/>
    </row>
    <row r="3983" spans="1:9" ht="15.75" customHeight="1">
      <c r="A3983" s="963">
        <v>89757</v>
      </c>
      <c r="B3983" s="963" t="s">
        <v>6940</v>
      </c>
      <c r="C3983" s="964" t="s">
        <v>141</v>
      </c>
      <c r="D3983" s="965">
        <v>28.76</v>
      </c>
      <c r="E3983" s="757"/>
      <c r="F3983" s="757"/>
      <c r="G3983" s="757"/>
      <c r="H3983" s="757"/>
      <c r="I3983" s="757"/>
    </row>
    <row r="3984" spans="1:9" ht="15.75" customHeight="1">
      <c r="A3984" s="963">
        <v>89758</v>
      </c>
      <c r="B3984" s="963" t="s">
        <v>6941</v>
      </c>
      <c r="C3984" s="964" t="s">
        <v>141</v>
      </c>
      <c r="D3984" s="965">
        <v>35.75</v>
      </c>
      <c r="E3984" s="757"/>
      <c r="F3984" s="757"/>
      <c r="G3984" s="757"/>
      <c r="H3984" s="757"/>
      <c r="I3984" s="757"/>
    </row>
    <row r="3985" spans="1:9" ht="15.75" customHeight="1">
      <c r="A3985" s="963">
        <v>89759</v>
      </c>
      <c r="B3985" s="963" t="s">
        <v>6942</v>
      </c>
      <c r="C3985" s="964" t="s">
        <v>141</v>
      </c>
      <c r="D3985" s="965">
        <v>9.82</v>
      </c>
      <c r="E3985" s="757"/>
      <c r="F3985" s="757"/>
      <c r="G3985" s="757"/>
      <c r="H3985" s="757"/>
      <c r="I3985" s="757"/>
    </row>
    <row r="3986" spans="1:9" ht="15.75" customHeight="1">
      <c r="A3986" s="963">
        <v>89760</v>
      </c>
      <c r="B3986" s="963" t="s">
        <v>6943</v>
      </c>
      <c r="C3986" s="964" t="s">
        <v>141</v>
      </c>
      <c r="D3986" s="965">
        <v>19.88</v>
      </c>
      <c r="E3986" s="757"/>
      <c r="F3986" s="757"/>
      <c r="G3986" s="757"/>
      <c r="H3986" s="757"/>
      <c r="I3986" s="757"/>
    </row>
    <row r="3987" spans="1:9" ht="15.75" customHeight="1">
      <c r="A3987" s="963">
        <v>89761</v>
      </c>
      <c r="B3987" s="963" t="s">
        <v>6944</v>
      </c>
      <c r="C3987" s="964" t="s">
        <v>141</v>
      </c>
      <c r="D3987" s="965">
        <v>29.19</v>
      </c>
      <c r="E3987" s="757"/>
      <c r="F3987" s="757"/>
      <c r="G3987" s="757"/>
      <c r="H3987" s="757"/>
      <c r="I3987" s="757"/>
    </row>
    <row r="3988" spans="1:9" ht="15.75" customHeight="1">
      <c r="A3988" s="963">
        <v>89762</v>
      </c>
      <c r="B3988" s="963" t="s">
        <v>6945</v>
      </c>
      <c r="C3988" s="964" t="s">
        <v>141</v>
      </c>
      <c r="D3988" s="965">
        <v>42.52</v>
      </c>
      <c r="E3988" s="757"/>
      <c r="F3988" s="757"/>
      <c r="G3988" s="757"/>
      <c r="H3988" s="757"/>
      <c r="I3988" s="757"/>
    </row>
    <row r="3989" spans="1:9" ht="15.75" customHeight="1">
      <c r="A3989" s="963">
        <v>89763</v>
      </c>
      <c r="B3989" s="963" t="s">
        <v>6946</v>
      </c>
      <c r="C3989" s="964" t="s">
        <v>141</v>
      </c>
      <c r="D3989" s="965">
        <v>54.89</v>
      </c>
      <c r="E3989" s="757"/>
      <c r="F3989" s="757"/>
      <c r="G3989" s="757"/>
      <c r="H3989" s="757"/>
      <c r="I3989" s="757"/>
    </row>
    <row r="3990" spans="1:9" ht="15.75" customHeight="1">
      <c r="A3990" s="963">
        <v>89764</v>
      </c>
      <c r="B3990" s="963" t="s">
        <v>6947</v>
      </c>
      <c r="C3990" s="964" t="s">
        <v>141</v>
      </c>
      <c r="D3990" s="965">
        <v>35.729999999999997</v>
      </c>
      <c r="E3990" s="757"/>
      <c r="F3990" s="757"/>
      <c r="G3990" s="757"/>
      <c r="H3990" s="757"/>
      <c r="I3990" s="757"/>
    </row>
    <row r="3991" spans="1:9" ht="15.75" customHeight="1">
      <c r="A3991" s="963">
        <v>89765</v>
      </c>
      <c r="B3991" s="963" t="s">
        <v>6948</v>
      </c>
      <c r="C3991" s="964" t="s">
        <v>141</v>
      </c>
      <c r="D3991" s="965">
        <v>13.94</v>
      </c>
      <c r="E3991" s="757"/>
      <c r="F3991" s="757"/>
      <c r="G3991" s="757"/>
      <c r="H3991" s="757"/>
      <c r="I3991" s="757"/>
    </row>
    <row r="3992" spans="1:9" ht="15.75" customHeight="1">
      <c r="A3992" s="963">
        <v>89767</v>
      </c>
      <c r="B3992" s="963" t="s">
        <v>6949</v>
      </c>
      <c r="C3992" s="964" t="s">
        <v>141</v>
      </c>
      <c r="D3992" s="965">
        <v>18.36</v>
      </c>
      <c r="E3992" s="757"/>
      <c r="F3992" s="757"/>
      <c r="G3992" s="757"/>
      <c r="H3992" s="757"/>
      <c r="I3992" s="757"/>
    </row>
    <row r="3993" spans="1:9" ht="15.75" customHeight="1">
      <c r="A3993" s="963">
        <v>89768</v>
      </c>
      <c r="B3993" s="963" t="s">
        <v>6950</v>
      </c>
      <c r="C3993" s="964" t="s">
        <v>141</v>
      </c>
      <c r="D3993" s="965">
        <v>21.12</v>
      </c>
      <c r="E3993" s="757"/>
      <c r="F3993" s="757"/>
      <c r="G3993" s="757"/>
      <c r="H3993" s="757"/>
      <c r="I3993" s="757"/>
    </row>
    <row r="3994" spans="1:9" ht="15.75" customHeight="1">
      <c r="A3994" s="963">
        <v>89769</v>
      </c>
      <c r="B3994" s="963" t="s">
        <v>6951</v>
      </c>
      <c r="C3994" s="964" t="s">
        <v>141</v>
      </c>
      <c r="D3994" s="965">
        <v>51.92</v>
      </c>
      <c r="E3994" s="757"/>
      <c r="F3994" s="757"/>
      <c r="G3994" s="757"/>
      <c r="H3994" s="757"/>
      <c r="I3994" s="757"/>
    </row>
    <row r="3995" spans="1:9" ht="15.75" customHeight="1">
      <c r="A3995" s="963">
        <v>89772</v>
      </c>
      <c r="B3995" s="963" t="s">
        <v>6952</v>
      </c>
      <c r="C3995" s="964" t="s">
        <v>164</v>
      </c>
      <c r="D3995" s="965">
        <v>91.79</v>
      </c>
      <c r="E3995" s="757"/>
      <c r="F3995" s="757"/>
      <c r="G3995" s="757"/>
      <c r="H3995" s="757"/>
      <c r="I3995" s="757"/>
    </row>
    <row r="3996" spans="1:9" ht="15.75" customHeight="1">
      <c r="A3996" s="963">
        <v>89774</v>
      </c>
      <c r="B3996" s="963" t="s">
        <v>6953</v>
      </c>
      <c r="C3996" s="964" t="s">
        <v>141</v>
      </c>
      <c r="D3996" s="965">
        <v>13.74</v>
      </c>
      <c r="E3996" s="757"/>
      <c r="F3996" s="757"/>
      <c r="G3996" s="757"/>
      <c r="H3996" s="757"/>
      <c r="I3996" s="757"/>
    </row>
    <row r="3997" spans="1:9" ht="15.75" customHeight="1">
      <c r="A3997" s="963">
        <v>89776</v>
      </c>
      <c r="B3997" s="963" t="s">
        <v>6954</v>
      </c>
      <c r="C3997" s="964" t="s">
        <v>141</v>
      </c>
      <c r="D3997" s="965">
        <v>25.15</v>
      </c>
      <c r="E3997" s="757"/>
      <c r="F3997" s="757"/>
      <c r="G3997" s="757"/>
      <c r="H3997" s="757"/>
      <c r="I3997" s="757"/>
    </row>
    <row r="3998" spans="1:9" ht="15.75" customHeight="1">
      <c r="A3998" s="963">
        <v>89777</v>
      </c>
      <c r="B3998" s="963" t="s">
        <v>6955</v>
      </c>
      <c r="C3998" s="964" t="s">
        <v>141</v>
      </c>
      <c r="D3998" s="965">
        <v>24.02</v>
      </c>
      <c r="E3998" s="757"/>
      <c r="F3998" s="757"/>
      <c r="G3998" s="757"/>
      <c r="H3998" s="757"/>
      <c r="I3998" s="757"/>
    </row>
    <row r="3999" spans="1:9" ht="15.75" customHeight="1">
      <c r="A3999" s="963">
        <v>89778</v>
      </c>
      <c r="B3999" s="963" t="s">
        <v>6956</v>
      </c>
      <c r="C3999" s="964" t="s">
        <v>141</v>
      </c>
      <c r="D3999" s="965">
        <v>15.38</v>
      </c>
      <c r="E3999" s="757"/>
      <c r="F3999" s="757"/>
      <c r="G3999" s="757"/>
      <c r="H3999" s="757"/>
      <c r="I3999" s="757"/>
    </row>
    <row r="4000" spans="1:9" ht="15.75" customHeight="1">
      <c r="A4000" s="963">
        <v>89779</v>
      </c>
      <c r="B4000" s="963" t="s">
        <v>6957</v>
      </c>
      <c r="C4000" s="964" t="s">
        <v>141</v>
      </c>
      <c r="D4000" s="965">
        <v>34.49</v>
      </c>
      <c r="E4000" s="757"/>
      <c r="F4000" s="757"/>
      <c r="G4000" s="757"/>
      <c r="H4000" s="757"/>
      <c r="I4000" s="757"/>
    </row>
    <row r="4001" spans="1:9" ht="15.75" customHeight="1">
      <c r="A4001" s="963">
        <v>89780</v>
      </c>
      <c r="B4001" s="963" t="s">
        <v>6958</v>
      </c>
      <c r="C4001" s="964" t="s">
        <v>141</v>
      </c>
      <c r="D4001" s="965">
        <v>22.33</v>
      </c>
      <c r="E4001" s="757"/>
      <c r="F4001" s="757"/>
      <c r="G4001" s="757"/>
      <c r="H4001" s="757"/>
      <c r="I4001" s="757"/>
    </row>
    <row r="4002" spans="1:9" ht="15.75" customHeight="1">
      <c r="A4002" s="963">
        <v>89781</v>
      </c>
      <c r="B4002" s="963" t="s">
        <v>6959</v>
      </c>
      <c r="C4002" s="964" t="s">
        <v>141</v>
      </c>
      <c r="D4002" s="965">
        <v>34.61</v>
      </c>
      <c r="E4002" s="757"/>
      <c r="F4002" s="757"/>
      <c r="G4002" s="757"/>
      <c r="H4002" s="757"/>
      <c r="I4002" s="757"/>
    </row>
    <row r="4003" spans="1:9" ht="15.75" customHeight="1">
      <c r="A4003" s="963">
        <v>89782</v>
      </c>
      <c r="B4003" s="963" t="s">
        <v>6960</v>
      </c>
      <c r="C4003" s="964" t="s">
        <v>141</v>
      </c>
      <c r="D4003" s="965">
        <v>11.94</v>
      </c>
      <c r="E4003" s="757"/>
      <c r="F4003" s="757"/>
      <c r="G4003" s="757"/>
      <c r="H4003" s="757"/>
      <c r="I4003" s="757"/>
    </row>
    <row r="4004" spans="1:9" ht="15.75" customHeight="1">
      <c r="A4004" s="963">
        <v>89783</v>
      </c>
      <c r="B4004" s="963" t="s">
        <v>6961</v>
      </c>
      <c r="C4004" s="964" t="s">
        <v>141</v>
      </c>
      <c r="D4004" s="965">
        <v>12.06</v>
      </c>
      <c r="E4004" s="757"/>
      <c r="F4004" s="757"/>
      <c r="G4004" s="757"/>
      <c r="H4004" s="757"/>
      <c r="I4004" s="757"/>
    </row>
    <row r="4005" spans="1:9" ht="15.75" customHeight="1">
      <c r="A4005" s="963">
        <v>89784</v>
      </c>
      <c r="B4005" s="963" t="s">
        <v>6962</v>
      </c>
      <c r="C4005" s="964" t="s">
        <v>141</v>
      </c>
      <c r="D4005" s="965">
        <v>22.16</v>
      </c>
      <c r="E4005" s="757"/>
      <c r="F4005" s="757"/>
      <c r="G4005" s="757"/>
      <c r="H4005" s="757"/>
      <c r="I4005" s="757"/>
    </row>
    <row r="4006" spans="1:9" ht="15.75" customHeight="1">
      <c r="A4006" s="963">
        <v>89785</v>
      </c>
      <c r="B4006" s="963" t="s">
        <v>6963</v>
      </c>
      <c r="C4006" s="964" t="s">
        <v>141</v>
      </c>
      <c r="D4006" s="965">
        <v>24.79</v>
      </c>
      <c r="E4006" s="757"/>
      <c r="F4006" s="757"/>
      <c r="G4006" s="757"/>
      <c r="H4006" s="757"/>
      <c r="I4006" s="757"/>
    </row>
    <row r="4007" spans="1:9" ht="15.75" customHeight="1">
      <c r="A4007" s="963">
        <v>89786</v>
      </c>
      <c r="B4007" s="963" t="s">
        <v>6964</v>
      </c>
      <c r="C4007" s="964" t="s">
        <v>141</v>
      </c>
      <c r="D4007" s="965">
        <v>37.18</v>
      </c>
      <c r="E4007" s="757"/>
      <c r="F4007" s="757"/>
      <c r="G4007" s="757"/>
      <c r="H4007" s="757"/>
      <c r="I4007" s="757"/>
    </row>
    <row r="4008" spans="1:9" ht="15.75" customHeight="1">
      <c r="A4008" s="963">
        <v>89787</v>
      </c>
      <c r="B4008" s="963" t="s">
        <v>6965</v>
      </c>
      <c r="C4008" s="964" t="s">
        <v>141</v>
      </c>
      <c r="D4008" s="965">
        <v>34.200000000000003</v>
      </c>
      <c r="E4008" s="757"/>
      <c r="F4008" s="757"/>
      <c r="G4008" s="757"/>
      <c r="H4008" s="757"/>
      <c r="I4008" s="757"/>
    </row>
    <row r="4009" spans="1:9" ht="15.75" customHeight="1">
      <c r="A4009" s="963">
        <v>89788</v>
      </c>
      <c r="B4009" s="963" t="s">
        <v>6966</v>
      </c>
      <c r="C4009" s="964" t="s">
        <v>141</v>
      </c>
      <c r="D4009" s="965">
        <v>77.91</v>
      </c>
      <c r="E4009" s="757"/>
      <c r="F4009" s="757"/>
      <c r="G4009" s="757"/>
      <c r="H4009" s="757"/>
      <c r="I4009" s="757"/>
    </row>
    <row r="4010" spans="1:9" ht="15.75" customHeight="1">
      <c r="A4010" s="963">
        <v>89789</v>
      </c>
      <c r="B4010" s="963" t="s">
        <v>6967</v>
      </c>
      <c r="C4010" s="964" t="s">
        <v>141</v>
      </c>
      <c r="D4010" s="965">
        <v>65.56</v>
      </c>
      <c r="E4010" s="757"/>
      <c r="F4010" s="757"/>
      <c r="G4010" s="757"/>
      <c r="H4010" s="757"/>
      <c r="I4010" s="757"/>
    </row>
    <row r="4011" spans="1:9" ht="15.75" customHeight="1">
      <c r="A4011" s="963">
        <v>89790</v>
      </c>
      <c r="B4011" s="963" t="s">
        <v>6968</v>
      </c>
      <c r="C4011" s="964" t="s">
        <v>141</v>
      </c>
      <c r="D4011" s="965">
        <v>158.4</v>
      </c>
      <c r="E4011" s="757"/>
      <c r="F4011" s="757"/>
      <c r="G4011" s="757"/>
      <c r="H4011" s="757"/>
      <c r="I4011" s="757"/>
    </row>
    <row r="4012" spans="1:9" ht="15.75" customHeight="1">
      <c r="A4012" s="963">
        <v>89791</v>
      </c>
      <c r="B4012" s="963" t="s">
        <v>6969</v>
      </c>
      <c r="C4012" s="964" t="s">
        <v>141</v>
      </c>
      <c r="D4012" s="965">
        <v>152.81</v>
      </c>
      <c r="E4012" s="757"/>
      <c r="F4012" s="757"/>
      <c r="G4012" s="757"/>
      <c r="H4012" s="757"/>
      <c r="I4012" s="757"/>
    </row>
    <row r="4013" spans="1:9" ht="15.75" customHeight="1">
      <c r="A4013" s="963">
        <v>89792</v>
      </c>
      <c r="B4013" s="963" t="s">
        <v>6970</v>
      </c>
      <c r="C4013" s="964" t="s">
        <v>141</v>
      </c>
      <c r="D4013" s="965">
        <v>186.33</v>
      </c>
      <c r="E4013" s="757"/>
      <c r="F4013" s="757"/>
      <c r="G4013" s="757"/>
      <c r="H4013" s="757"/>
      <c r="I4013" s="757"/>
    </row>
    <row r="4014" spans="1:9" ht="15.75" customHeight="1">
      <c r="A4014" s="963">
        <v>89793</v>
      </c>
      <c r="B4014" s="963" t="s">
        <v>6971</v>
      </c>
      <c r="C4014" s="964" t="s">
        <v>141</v>
      </c>
      <c r="D4014" s="965">
        <v>221.09</v>
      </c>
      <c r="E4014" s="757"/>
      <c r="F4014" s="757"/>
      <c r="G4014" s="757"/>
      <c r="H4014" s="757"/>
      <c r="I4014" s="757"/>
    </row>
    <row r="4015" spans="1:9" ht="15.75" customHeight="1">
      <c r="A4015" s="963">
        <v>89794</v>
      </c>
      <c r="B4015" s="963" t="s">
        <v>6972</v>
      </c>
      <c r="C4015" s="964" t="s">
        <v>141</v>
      </c>
      <c r="D4015" s="965">
        <v>18.09</v>
      </c>
      <c r="E4015" s="757"/>
      <c r="F4015" s="757"/>
      <c r="G4015" s="757"/>
      <c r="H4015" s="757"/>
      <c r="I4015" s="757"/>
    </row>
    <row r="4016" spans="1:9" ht="15.75" customHeight="1">
      <c r="A4016" s="963">
        <v>89795</v>
      </c>
      <c r="B4016" s="963" t="s">
        <v>6973</v>
      </c>
      <c r="C4016" s="964" t="s">
        <v>141</v>
      </c>
      <c r="D4016" s="965">
        <v>39.5</v>
      </c>
      <c r="E4016" s="757"/>
      <c r="F4016" s="757"/>
      <c r="G4016" s="757"/>
      <c r="H4016" s="757"/>
      <c r="I4016" s="757"/>
    </row>
    <row r="4017" spans="1:9" ht="15.75" customHeight="1">
      <c r="A4017" s="963">
        <v>89796</v>
      </c>
      <c r="B4017" s="963" t="s">
        <v>6974</v>
      </c>
      <c r="C4017" s="964" t="s">
        <v>141</v>
      </c>
      <c r="D4017" s="965">
        <v>40.82</v>
      </c>
      <c r="E4017" s="757"/>
      <c r="F4017" s="757"/>
      <c r="G4017" s="757"/>
      <c r="H4017" s="757"/>
      <c r="I4017" s="757"/>
    </row>
    <row r="4018" spans="1:9" ht="15.75" customHeight="1">
      <c r="A4018" s="963">
        <v>89797</v>
      </c>
      <c r="B4018" s="963" t="s">
        <v>6975</v>
      </c>
      <c r="C4018" s="964" t="s">
        <v>141</v>
      </c>
      <c r="D4018" s="965">
        <v>49.8</v>
      </c>
      <c r="E4018" s="757"/>
      <c r="F4018" s="757"/>
      <c r="G4018" s="757"/>
      <c r="H4018" s="757"/>
      <c r="I4018" s="757"/>
    </row>
    <row r="4019" spans="1:9" ht="15.75" customHeight="1">
      <c r="A4019" s="963">
        <v>89801</v>
      </c>
      <c r="B4019" s="963" t="s">
        <v>6976</v>
      </c>
      <c r="C4019" s="964" t="s">
        <v>141</v>
      </c>
      <c r="D4019" s="965">
        <v>9.6300000000000008</v>
      </c>
      <c r="E4019" s="757"/>
      <c r="F4019" s="757"/>
      <c r="G4019" s="757"/>
      <c r="H4019" s="757"/>
      <c r="I4019" s="757"/>
    </row>
    <row r="4020" spans="1:9" ht="15.75" customHeight="1">
      <c r="A4020" s="963">
        <v>89802</v>
      </c>
      <c r="B4020" s="963" t="s">
        <v>6977</v>
      </c>
      <c r="C4020" s="964" t="s">
        <v>141</v>
      </c>
      <c r="D4020" s="965">
        <v>10.45</v>
      </c>
      <c r="E4020" s="757"/>
      <c r="F4020" s="757"/>
      <c r="G4020" s="757"/>
      <c r="H4020" s="757"/>
      <c r="I4020" s="757"/>
    </row>
    <row r="4021" spans="1:9" ht="15.75" customHeight="1">
      <c r="A4021" s="963">
        <v>89803</v>
      </c>
      <c r="B4021" s="963" t="s">
        <v>6978</v>
      </c>
      <c r="C4021" s="964" t="s">
        <v>141</v>
      </c>
      <c r="D4021" s="965">
        <v>19.07</v>
      </c>
      <c r="E4021" s="757"/>
      <c r="F4021" s="757"/>
      <c r="G4021" s="757"/>
      <c r="H4021" s="757"/>
      <c r="I4021" s="757"/>
    </row>
    <row r="4022" spans="1:9" ht="15.75" customHeight="1">
      <c r="A4022" s="963">
        <v>89804</v>
      </c>
      <c r="B4022" s="963" t="s">
        <v>6979</v>
      </c>
      <c r="C4022" s="964" t="s">
        <v>141</v>
      </c>
      <c r="D4022" s="965">
        <v>21.51</v>
      </c>
      <c r="E4022" s="757"/>
      <c r="F4022" s="757"/>
      <c r="G4022" s="757"/>
      <c r="H4022" s="757"/>
      <c r="I4022" s="757"/>
    </row>
    <row r="4023" spans="1:9" ht="15.75" customHeight="1">
      <c r="A4023" s="963">
        <v>89805</v>
      </c>
      <c r="B4023" s="963" t="s">
        <v>6980</v>
      </c>
      <c r="C4023" s="964" t="s">
        <v>141</v>
      </c>
      <c r="D4023" s="965">
        <v>19.47</v>
      </c>
      <c r="E4023" s="757"/>
      <c r="F4023" s="757"/>
      <c r="G4023" s="757"/>
      <c r="H4023" s="757"/>
      <c r="I4023" s="757"/>
    </row>
    <row r="4024" spans="1:9" ht="15.75" customHeight="1">
      <c r="A4024" s="963">
        <v>89806</v>
      </c>
      <c r="B4024" s="963" t="s">
        <v>6981</v>
      </c>
      <c r="C4024" s="964" t="s">
        <v>141</v>
      </c>
      <c r="D4024" s="965">
        <v>20.56</v>
      </c>
      <c r="E4024" s="757"/>
      <c r="F4024" s="757"/>
      <c r="G4024" s="757"/>
      <c r="H4024" s="757"/>
      <c r="I4024" s="757"/>
    </row>
    <row r="4025" spans="1:9" ht="15.75" customHeight="1">
      <c r="A4025" s="963">
        <v>89807</v>
      </c>
      <c r="B4025" s="963" t="s">
        <v>6982</v>
      </c>
      <c r="C4025" s="964" t="s">
        <v>141</v>
      </c>
      <c r="D4025" s="965">
        <v>38.520000000000003</v>
      </c>
      <c r="E4025" s="757"/>
      <c r="F4025" s="757"/>
      <c r="G4025" s="757"/>
      <c r="H4025" s="757"/>
      <c r="I4025" s="757"/>
    </row>
    <row r="4026" spans="1:9" ht="15.75" customHeight="1">
      <c r="A4026" s="963">
        <v>89808</v>
      </c>
      <c r="B4026" s="963" t="s">
        <v>6983</v>
      </c>
      <c r="C4026" s="964" t="s">
        <v>141</v>
      </c>
      <c r="D4026" s="965">
        <v>61.5</v>
      </c>
      <c r="E4026" s="757"/>
      <c r="F4026" s="757"/>
      <c r="G4026" s="757"/>
      <c r="H4026" s="757"/>
      <c r="I4026" s="757"/>
    </row>
    <row r="4027" spans="1:9" ht="15.75" customHeight="1">
      <c r="A4027" s="963">
        <v>89809</v>
      </c>
      <c r="B4027" s="963" t="s">
        <v>6984</v>
      </c>
      <c r="C4027" s="964" t="s">
        <v>141</v>
      </c>
      <c r="D4027" s="965">
        <v>26.11</v>
      </c>
      <c r="E4027" s="757"/>
      <c r="F4027" s="757"/>
      <c r="G4027" s="757"/>
      <c r="H4027" s="757"/>
      <c r="I4027" s="757"/>
    </row>
    <row r="4028" spans="1:9" ht="15.75" customHeight="1">
      <c r="A4028" s="963">
        <v>89810</v>
      </c>
      <c r="B4028" s="963" t="s">
        <v>6985</v>
      </c>
      <c r="C4028" s="964" t="s">
        <v>141</v>
      </c>
      <c r="D4028" s="965">
        <v>27.05</v>
      </c>
      <c r="E4028" s="757"/>
      <c r="F4028" s="757"/>
      <c r="G4028" s="757"/>
      <c r="H4028" s="757"/>
      <c r="I4028" s="757"/>
    </row>
    <row r="4029" spans="1:9" ht="15.75" customHeight="1">
      <c r="A4029" s="963">
        <v>89811</v>
      </c>
      <c r="B4029" s="963" t="s">
        <v>6986</v>
      </c>
      <c r="C4029" s="964" t="s">
        <v>141</v>
      </c>
      <c r="D4029" s="965">
        <v>42.9</v>
      </c>
      <c r="E4029" s="757"/>
      <c r="F4029" s="757"/>
      <c r="G4029" s="757"/>
      <c r="H4029" s="757"/>
      <c r="I4029" s="757"/>
    </row>
    <row r="4030" spans="1:9" ht="15.75" customHeight="1">
      <c r="A4030" s="963">
        <v>89812</v>
      </c>
      <c r="B4030" s="963" t="s">
        <v>6987</v>
      </c>
      <c r="C4030" s="964" t="s">
        <v>141</v>
      </c>
      <c r="D4030" s="965">
        <v>82.02</v>
      </c>
      <c r="E4030" s="757"/>
      <c r="F4030" s="757"/>
      <c r="G4030" s="757"/>
      <c r="H4030" s="757"/>
      <c r="I4030" s="757"/>
    </row>
    <row r="4031" spans="1:9" ht="15.75" customHeight="1">
      <c r="A4031" s="963">
        <v>89813</v>
      </c>
      <c r="B4031" s="963" t="s">
        <v>6988</v>
      </c>
      <c r="C4031" s="964" t="s">
        <v>141</v>
      </c>
      <c r="D4031" s="965">
        <v>5.52</v>
      </c>
      <c r="E4031" s="757"/>
      <c r="F4031" s="757"/>
      <c r="G4031" s="757"/>
      <c r="H4031" s="757"/>
      <c r="I4031" s="757"/>
    </row>
    <row r="4032" spans="1:9" ht="15.75" customHeight="1">
      <c r="A4032" s="963">
        <v>89814</v>
      </c>
      <c r="B4032" s="963" t="s">
        <v>6989</v>
      </c>
      <c r="C4032" s="964" t="s">
        <v>141</v>
      </c>
      <c r="D4032" s="965">
        <v>18.399999999999999</v>
      </c>
      <c r="E4032" s="757"/>
      <c r="F4032" s="757"/>
      <c r="G4032" s="757"/>
      <c r="H4032" s="757"/>
      <c r="I4032" s="757"/>
    </row>
    <row r="4033" spans="1:9" ht="15.75" customHeight="1">
      <c r="A4033" s="963">
        <v>89815</v>
      </c>
      <c r="B4033" s="963" t="s">
        <v>6990</v>
      </c>
      <c r="C4033" s="964" t="s">
        <v>141</v>
      </c>
      <c r="D4033" s="965">
        <v>27.4</v>
      </c>
      <c r="E4033" s="757"/>
      <c r="F4033" s="757"/>
      <c r="G4033" s="757"/>
      <c r="H4033" s="757"/>
      <c r="I4033" s="757"/>
    </row>
    <row r="4034" spans="1:9" ht="15.75" customHeight="1">
      <c r="A4034" s="963">
        <v>89816</v>
      </c>
      <c r="B4034" s="963" t="s">
        <v>6991</v>
      </c>
      <c r="C4034" s="964" t="s">
        <v>141</v>
      </c>
      <c r="D4034" s="965">
        <v>40.729999999999997</v>
      </c>
      <c r="E4034" s="757"/>
      <c r="F4034" s="757"/>
      <c r="G4034" s="757"/>
      <c r="H4034" s="757"/>
      <c r="I4034" s="757"/>
    </row>
    <row r="4035" spans="1:9" ht="15.75" customHeight="1">
      <c r="A4035" s="963">
        <v>89817</v>
      </c>
      <c r="B4035" s="963" t="s">
        <v>6992</v>
      </c>
      <c r="C4035" s="964" t="s">
        <v>141</v>
      </c>
      <c r="D4035" s="965">
        <v>12.82</v>
      </c>
      <c r="E4035" s="757"/>
      <c r="F4035" s="757"/>
      <c r="G4035" s="757"/>
      <c r="H4035" s="757"/>
      <c r="I4035" s="757"/>
    </row>
    <row r="4036" spans="1:9" ht="15.75" customHeight="1">
      <c r="A4036" s="963">
        <v>89818</v>
      </c>
      <c r="B4036" s="963" t="s">
        <v>6993</v>
      </c>
      <c r="C4036" s="964" t="s">
        <v>141</v>
      </c>
      <c r="D4036" s="965">
        <v>53.15</v>
      </c>
      <c r="E4036" s="757"/>
      <c r="F4036" s="757"/>
      <c r="G4036" s="757"/>
      <c r="H4036" s="757"/>
      <c r="I4036" s="757"/>
    </row>
    <row r="4037" spans="1:9" ht="15.75" customHeight="1">
      <c r="A4037" s="963">
        <v>89819</v>
      </c>
      <c r="B4037" s="963" t="s">
        <v>6994</v>
      </c>
      <c r="C4037" s="964" t="s">
        <v>141</v>
      </c>
      <c r="D4037" s="965">
        <v>24.26</v>
      </c>
      <c r="E4037" s="757"/>
      <c r="F4037" s="757"/>
      <c r="G4037" s="757"/>
      <c r="H4037" s="757"/>
      <c r="I4037" s="757"/>
    </row>
    <row r="4038" spans="1:9" ht="15.75" customHeight="1">
      <c r="A4038" s="963">
        <v>89821</v>
      </c>
      <c r="B4038" s="963" t="s">
        <v>6995</v>
      </c>
      <c r="C4038" s="964" t="s">
        <v>141</v>
      </c>
      <c r="D4038" s="965">
        <v>15.93</v>
      </c>
      <c r="E4038" s="757"/>
      <c r="F4038" s="757"/>
      <c r="G4038" s="757"/>
      <c r="H4038" s="757"/>
      <c r="I4038" s="757"/>
    </row>
    <row r="4039" spans="1:9" ht="15.75" customHeight="1">
      <c r="A4039" s="963">
        <v>89822</v>
      </c>
      <c r="B4039" s="963" t="s">
        <v>6996</v>
      </c>
      <c r="C4039" s="964" t="s">
        <v>141</v>
      </c>
      <c r="D4039" s="965">
        <v>23.89</v>
      </c>
      <c r="E4039" s="757"/>
      <c r="F4039" s="757"/>
      <c r="G4039" s="757"/>
      <c r="H4039" s="757"/>
      <c r="I4039" s="757"/>
    </row>
    <row r="4040" spans="1:9" ht="15.75" customHeight="1">
      <c r="A4040" s="963">
        <v>89823</v>
      </c>
      <c r="B4040" s="963" t="s">
        <v>6997</v>
      </c>
      <c r="C4040" s="964" t="s">
        <v>141</v>
      </c>
      <c r="D4040" s="965">
        <v>35.04</v>
      </c>
      <c r="E4040" s="757"/>
      <c r="F4040" s="757"/>
      <c r="G4040" s="757"/>
      <c r="H4040" s="757"/>
      <c r="I4040" s="757"/>
    </row>
    <row r="4041" spans="1:9" ht="15.75" customHeight="1">
      <c r="A4041" s="963">
        <v>89824</v>
      </c>
      <c r="B4041" s="963" t="s">
        <v>6998</v>
      </c>
      <c r="C4041" s="964" t="s">
        <v>141</v>
      </c>
      <c r="D4041" s="965">
        <v>37.590000000000003</v>
      </c>
      <c r="E4041" s="757"/>
      <c r="F4041" s="757"/>
      <c r="G4041" s="757"/>
      <c r="H4041" s="757"/>
      <c r="I4041" s="757"/>
    </row>
    <row r="4042" spans="1:9" ht="15.75" customHeight="1">
      <c r="A4042" s="963">
        <v>89825</v>
      </c>
      <c r="B4042" s="963" t="s">
        <v>6999</v>
      </c>
      <c r="C4042" s="964" t="s">
        <v>141</v>
      </c>
      <c r="D4042" s="965">
        <v>17.52</v>
      </c>
      <c r="E4042" s="757"/>
      <c r="F4042" s="757"/>
      <c r="G4042" s="757"/>
      <c r="H4042" s="757"/>
      <c r="I4042" s="757"/>
    </row>
    <row r="4043" spans="1:9" ht="15.75" customHeight="1">
      <c r="A4043" s="963">
        <v>89826</v>
      </c>
      <c r="B4043" s="963" t="s">
        <v>7000</v>
      </c>
      <c r="C4043" s="964" t="s">
        <v>141</v>
      </c>
      <c r="D4043" s="965">
        <v>128.61000000000001</v>
      </c>
      <c r="E4043" s="757"/>
      <c r="F4043" s="757"/>
      <c r="G4043" s="757"/>
      <c r="H4043" s="757"/>
      <c r="I4043" s="757"/>
    </row>
    <row r="4044" spans="1:9" ht="15.75" customHeight="1">
      <c r="A4044" s="963">
        <v>89827</v>
      </c>
      <c r="B4044" s="963" t="s">
        <v>7001</v>
      </c>
      <c r="C4044" s="964" t="s">
        <v>141</v>
      </c>
      <c r="D4044" s="965">
        <v>20.149999999999999</v>
      </c>
      <c r="E4044" s="757"/>
      <c r="F4044" s="757"/>
      <c r="G4044" s="757"/>
      <c r="H4044" s="757"/>
      <c r="I4044" s="757"/>
    </row>
    <row r="4045" spans="1:9" ht="15.75" customHeight="1">
      <c r="A4045" s="963">
        <v>89828</v>
      </c>
      <c r="B4045" s="963" t="s">
        <v>7002</v>
      </c>
      <c r="C4045" s="964" t="s">
        <v>141</v>
      </c>
      <c r="D4045" s="965">
        <v>59.91</v>
      </c>
      <c r="E4045" s="757"/>
      <c r="F4045" s="757"/>
      <c r="G4045" s="757"/>
      <c r="H4045" s="757"/>
      <c r="I4045" s="757"/>
    </row>
    <row r="4046" spans="1:9" ht="15.75" customHeight="1">
      <c r="A4046" s="963">
        <v>89829</v>
      </c>
      <c r="B4046" s="963" t="s">
        <v>7003</v>
      </c>
      <c r="C4046" s="964" t="s">
        <v>141</v>
      </c>
      <c r="D4046" s="965">
        <v>35.409999999999997</v>
      </c>
      <c r="E4046" s="757"/>
      <c r="F4046" s="757"/>
      <c r="G4046" s="757"/>
      <c r="H4046" s="757"/>
      <c r="I4046" s="757"/>
    </row>
    <row r="4047" spans="1:9" ht="15.75" customHeight="1">
      <c r="A4047" s="963">
        <v>89830</v>
      </c>
      <c r="B4047" s="963" t="s">
        <v>7004</v>
      </c>
      <c r="C4047" s="964" t="s">
        <v>141</v>
      </c>
      <c r="D4047" s="965">
        <v>37.729999999999997</v>
      </c>
      <c r="E4047" s="757"/>
      <c r="F4047" s="757"/>
      <c r="G4047" s="757"/>
      <c r="H4047" s="757"/>
      <c r="I4047" s="757"/>
    </row>
    <row r="4048" spans="1:9" ht="15.75" customHeight="1">
      <c r="A4048" s="963">
        <v>89831</v>
      </c>
      <c r="B4048" s="963" t="s">
        <v>7005</v>
      </c>
      <c r="C4048" s="964" t="s">
        <v>141</v>
      </c>
      <c r="D4048" s="965">
        <v>64.42</v>
      </c>
      <c r="E4048" s="757"/>
      <c r="F4048" s="757"/>
      <c r="G4048" s="757"/>
      <c r="H4048" s="757"/>
      <c r="I4048" s="757"/>
    </row>
    <row r="4049" spans="1:9" ht="15.75" customHeight="1">
      <c r="A4049" s="963">
        <v>89832</v>
      </c>
      <c r="B4049" s="963" t="s">
        <v>7006</v>
      </c>
      <c r="C4049" s="964" t="s">
        <v>141</v>
      </c>
      <c r="D4049" s="965">
        <v>40.11</v>
      </c>
      <c r="E4049" s="757"/>
      <c r="F4049" s="757"/>
      <c r="G4049" s="757"/>
      <c r="H4049" s="757"/>
      <c r="I4049" s="757"/>
    </row>
    <row r="4050" spans="1:9" ht="15.75" customHeight="1">
      <c r="A4050" s="963">
        <v>89833</v>
      </c>
      <c r="B4050" s="963" t="s">
        <v>7007</v>
      </c>
      <c r="C4050" s="964" t="s">
        <v>141</v>
      </c>
      <c r="D4050" s="965">
        <v>41.92</v>
      </c>
      <c r="E4050" s="757"/>
      <c r="F4050" s="757"/>
      <c r="G4050" s="757"/>
      <c r="H4050" s="757"/>
      <c r="I4050" s="757"/>
    </row>
    <row r="4051" spans="1:9" ht="15.75" customHeight="1">
      <c r="A4051" s="963">
        <v>89834</v>
      </c>
      <c r="B4051" s="963" t="s">
        <v>7008</v>
      </c>
      <c r="C4051" s="964" t="s">
        <v>141</v>
      </c>
      <c r="D4051" s="965">
        <v>50.9</v>
      </c>
      <c r="E4051" s="757"/>
      <c r="F4051" s="757"/>
      <c r="G4051" s="757"/>
      <c r="H4051" s="757"/>
      <c r="I4051" s="757"/>
    </row>
    <row r="4052" spans="1:9" ht="15.75" customHeight="1">
      <c r="A4052" s="963">
        <v>89835</v>
      </c>
      <c r="B4052" s="963" t="s">
        <v>7009</v>
      </c>
      <c r="C4052" s="964" t="s">
        <v>141</v>
      </c>
      <c r="D4052" s="965">
        <v>42.37</v>
      </c>
      <c r="E4052" s="757"/>
      <c r="F4052" s="757"/>
      <c r="G4052" s="757"/>
      <c r="H4052" s="757"/>
      <c r="I4052" s="757"/>
    </row>
    <row r="4053" spans="1:9" ht="15.75" customHeight="1">
      <c r="A4053" s="963">
        <v>89836</v>
      </c>
      <c r="B4053" s="963" t="s">
        <v>7010</v>
      </c>
      <c r="C4053" s="964" t="s">
        <v>141</v>
      </c>
      <c r="D4053" s="965">
        <v>202.78</v>
      </c>
      <c r="E4053" s="757"/>
      <c r="F4053" s="757"/>
      <c r="G4053" s="757"/>
      <c r="H4053" s="757"/>
      <c r="I4053" s="757"/>
    </row>
    <row r="4054" spans="1:9" ht="15.75" customHeight="1">
      <c r="A4054" s="963">
        <v>89837</v>
      </c>
      <c r="B4054" s="963" t="s">
        <v>7011</v>
      </c>
      <c r="C4054" s="964" t="s">
        <v>141</v>
      </c>
      <c r="D4054" s="965">
        <v>134.91</v>
      </c>
      <c r="E4054" s="757"/>
      <c r="F4054" s="757"/>
      <c r="G4054" s="757"/>
      <c r="H4054" s="757"/>
      <c r="I4054" s="757"/>
    </row>
    <row r="4055" spans="1:9" ht="15.75" customHeight="1">
      <c r="A4055" s="963">
        <v>89838</v>
      </c>
      <c r="B4055" s="963" t="s">
        <v>7012</v>
      </c>
      <c r="C4055" s="964" t="s">
        <v>141</v>
      </c>
      <c r="D4055" s="965">
        <v>154.15</v>
      </c>
      <c r="E4055" s="757"/>
      <c r="F4055" s="757"/>
      <c r="G4055" s="757"/>
      <c r="H4055" s="757"/>
      <c r="I4055" s="757"/>
    </row>
    <row r="4056" spans="1:9" ht="15.75" customHeight="1">
      <c r="A4056" s="963">
        <v>89839</v>
      </c>
      <c r="B4056" s="963" t="s">
        <v>7013</v>
      </c>
      <c r="C4056" s="964" t="s">
        <v>141</v>
      </c>
      <c r="D4056" s="965">
        <v>175.34</v>
      </c>
      <c r="E4056" s="757"/>
      <c r="F4056" s="757"/>
      <c r="G4056" s="757"/>
      <c r="H4056" s="757"/>
      <c r="I4056" s="757"/>
    </row>
    <row r="4057" spans="1:9" ht="15.75" customHeight="1">
      <c r="A4057" s="963">
        <v>89840</v>
      </c>
      <c r="B4057" s="963" t="s">
        <v>7014</v>
      </c>
      <c r="C4057" s="964" t="s">
        <v>141</v>
      </c>
      <c r="D4057" s="965">
        <v>180.75</v>
      </c>
      <c r="E4057" s="757"/>
      <c r="F4057" s="757"/>
      <c r="G4057" s="757"/>
      <c r="H4057" s="757"/>
      <c r="I4057" s="757"/>
    </row>
    <row r="4058" spans="1:9" ht="15.75" customHeight="1">
      <c r="A4058" s="963">
        <v>89841</v>
      </c>
      <c r="B4058" s="963" t="s">
        <v>7015</v>
      </c>
      <c r="C4058" s="964" t="s">
        <v>141</v>
      </c>
      <c r="D4058" s="965">
        <v>266.69</v>
      </c>
      <c r="E4058" s="757"/>
      <c r="F4058" s="757"/>
      <c r="G4058" s="757"/>
      <c r="H4058" s="757"/>
      <c r="I4058" s="757"/>
    </row>
    <row r="4059" spans="1:9" ht="15.75" customHeight="1">
      <c r="A4059" s="963">
        <v>89842</v>
      </c>
      <c r="B4059" s="963" t="s">
        <v>7016</v>
      </c>
      <c r="C4059" s="964" t="s">
        <v>141</v>
      </c>
      <c r="D4059" s="965">
        <v>48.35</v>
      </c>
      <c r="E4059" s="757"/>
      <c r="F4059" s="757"/>
      <c r="G4059" s="757"/>
      <c r="H4059" s="757"/>
      <c r="I4059" s="757"/>
    </row>
    <row r="4060" spans="1:9" ht="15.75" customHeight="1">
      <c r="A4060" s="963">
        <v>89844</v>
      </c>
      <c r="B4060" s="963" t="s">
        <v>7017</v>
      </c>
      <c r="C4060" s="964" t="s">
        <v>141</v>
      </c>
      <c r="D4060" s="965">
        <v>61.17</v>
      </c>
      <c r="E4060" s="757"/>
      <c r="F4060" s="757"/>
      <c r="G4060" s="757"/>
      <c r="H4060" s="757"/>
      <c r="I4060" s="757"/>
    </row>
    <row r="4061" spans="1:9" ht="15.75" customHeight="1">
      <c r="A4061" s="963">
        <v>89845</v>
      </c>
      <c r="B4061" s="963" t="s">
        <v>7018</v>
      </c>
      <c r="C4061" s="964" t="s">
        <v>141</v>
      </c>
      <c r="D4061" s="965">
        <v>97.33</v>
      </c>
      <c r="E4061" s="757"/>
      <c r="F4061" s="757"/>
      <c r="G4061" s="757"/>
      <c r="H4061" s="757"/>
      <c r="I4061" s="757"/>
    </row>
    <row r="4062" spans="1:9" ht="15.75" customHeight="1">
      <c r="A4062" s="963">
        <v>89846</v>
      </c>
      <c r="B4062" s="963" t="s">
        <v>7019</v>
      </c>
      <c r="C4062" s="964" t="s">
        <v>141</v>
      </c>
      <c r="D4062" s="965">
        <v>212.96</v>
      </c>
      <c r="E4062" s="757"/>
      <c r="F4062" s="757"/>
      <c r="G4062" s="757"/>
      <c r="H4062" s="757"/>
      <c r="I4062" s="757"/>
    </row>
    <row r="4063" spans="1:9" ht="15.75" customHeight="1">
      <c r="A4063" s="963">
        <v>89847</v>
      </c>
      <c r="B4063" s="963" t="s">
        <v>7020</v>
      </c>
      <c r="C4063" s="964" t="s">
        <v>141</v>
      </c>
      <c r="D4063" s="965">
        <v>252.96</v>
      </c>
      <c r="E4063" s="757"/>
      <c r="F4063" s="757"/>
      <c r="G4063" s="757"/>
      <c r="H4063" s="757"/>
      <c r="I4063" s="757"/>
    </row>
    <row r="4064" spans="1:9" ht="15.75" customHeight="1">
      <c r="A4064" s="963">
        <v>89850</v>
      </c>
      <c r="B4064" s="963" t="s">
        <v>7021</v>
      </c>
      <c r="C4064" s="964" t="s">
        <v>141</v>
      </c>
      <c r="D4064" s="965">
        <v>28.13</v>
      </c>
      <c r="E4064" s="757"/>
      <c r="F4064" s="757"/>
      <c r="G4064" s="757"/>
      <c r="H4064" s="757"/>
      <c r="I4064" s="757"/>
    </row>
    <row r="4065" spans="1:9" ht="15.75" customHeight="1">
      <c r="A4065" s="963">
        <v>89851</v>
      </c>
      <c r="B4065" s="963" t="s">
        <v>7022</v>
      </c>
      <c r="C4065" s="964" t="s">
        <v>141</v>
      </c>
      <c r="D4065" s="965">
        <v>29.07</v>
      </c>
      <c r="E4065" s="757"/>
      <c r="F4065" s="757"/>
      <c r="G4065" s="757"/>
      <c r="H4065" s="757"/>
      <c r="I4065" s="757"/>
    </row>
    <row r="4066" spans="1:9" ht="15.75" customHeight="1">
      <c r="A4066" s="963">
        <v>89852</v>
      </c>
      <c r="B4066" s="963" t="s">
        <v>7023</v>
      </c>
      <c r="C4066" s="964" t="s">
        <v>141</v>
      </c>
      <c r="D4066" s="965">
        <v>44.92</v>
      </c>
      <c r="E4066" s="757"/>
      <c r="F4066" s="757"/>
      <c r="G4066" s="757"/>
      <c r="H4066" s="757"/>
      <c r="I4066" s="757"/>
    </row>
    <row r="4067" spans="1:9" ht="15.75" customHeight="1">
      <c r="A4067" s="963">
        <v>89853</v>
      </c>
      <c r="B4067" s="963" t="s">
        <v>7024</v>
      </c>
      <c r="C4067" s="964" t="s">
        <v>141</v>
      </c>
      <c r="D4067" s="965">
        <v>84.04</v>
      </c>
      <c r="E4067" s="757"/>
      <c r="F4067" s="757"/>
      <c r="G4067" s="757"/>
      <c r="H4067" s="757"/>
      <c r="I4067" s="757"/>
    </row>
    <row r="4068" spans="1:9" ht="15.75" customHeight="1">
      <c r="A4068" s="963">
        <v>89854</v>
      </c>
      <c r="B4068" s="963" t="s">
        <v>7025</v>
      </c>
      <c r="C4068" s="964" t="s">
        <v>141</v>
      </c>
      <c r="D4068" s="965">
        <v>107.83</v>
      </c>
      <c r="E4068" s="757"/>
      <c r="F4068" s="757"/>
      <c r="G4068" s="757"/>
      <c r="H4068" s="757"/>
      <c r="I4068" s="757"/>
    </row>
    <row r="4069" spans="1:9" ht="15.75" customHeight="1">
      <c r="A4069" s="963">
        <v>89855</v>
      </c>
      <c r="B4069" s="963" t="s">
        <v>7026</v>
      </c>
      <c r="C4069" s="964" t="s">
        <v>141</v>
      </c>
      <c r="D4069" s="965">
        <v>113.64</v>
      </c>
      <c r="E4069" s="757"/>
      <c r="F4069" s="757"/>
      <c r="G4069" s="757"/>
      <c r="H4069" s="757"/>
      <c r="I4069" s="757"/>
    </row>
    <row r="4070" spans="1:9" ht="15.75" customHeight="1">
      <c r="A4070" s="963">
        <v>89856</v>
      </c>
      <c r="B4070" s="963" t="s">
        <v>7027</v>
      </c>
      <c r="C4070" s="964" t="s">
        <v>141</v>
      </c>
      <c r="D4070" s="965">
        <v>17.28</v>
      </c>
      <c r="E4070" s="757"/>
      <c r="F4070" s="757"/>
      <c r="G4070" s="757"/>
      <c r="H4070" s="757"/>
      <c r="I4070" s="757"/>
    </row>
    <row r="4071" spans="1:9" ht="15.75" customHeight="1">
      <c r="A4071" s="963">
        <v>89857</v>
      </c>
      <c r="B4071" s="963" t="s">
        <v>7028</v>
      </c>
      <c r="C4071" s="964" t="s">
        <v>141</v>
      </c>
      <c r="D4071" s="965">
        <v>36.380000000000003</v>
      </c>
      <c r="E4071" s="757"/>
      <c r="F4071" s="757"/>
      <c r="G4071" s="757"/>
      <c r="H4071" s="757"/>
      <c r="I4071" s="757"/>
    </row>
    <row r="4072" spans="1:9" ht="15.75" customHeight="1">
      <c r="A4072" s="963">
        <v>89860</v>
      </c>
      <c r="B4072" s="963" t="s">
        <v>7029</v>
      </c>
      <c r="C4072" s="964" t="s">
        <v>141</v>
      </c>
      <c r="D4072" s="965">
        <v>44.61</v>
      </c>
      <c r="E4072" s="757"/>
      <c r="F4072" s="757"/>
      <c r="G4072" s="757"/>
      <c r="H4072" s="757"/>
      <c r="I4072" s="757"/>
    </row>
    <row r="4073" spans="1:9" ht="15.75" customHeight="1">
      <c r="A4073" s="963">
        <v>89861</v>
      </c>
      <c r="B4073" s="963" t="s">
        <v>7030</v>
      </c>
      <c r="C4073" s="964" t="s">
        <v>141</v>
      </c>
      <c r="D4073" s="965">
        <v>53.59</v>
      </c>
      <c r="E4073" s="757"/>
      <c r="F4073" s="757"/>
      <c r="G4073" s="757"/>
      <c r="H4073" s="757"/>
      <c r="I4073" s="757"/>
    </row>
    <row r="4074" spans="1:9" ht="15.75" customHeight="1">
      <c r="A4074" s="963">
        <v>89866</v>
      </c>
      <c r="B4074" s="963" t="s">
        <v>7031</v>
      </c>
      <c r="C4074" s="964" t="s">
        <v>141</v>
      </c>
      <c r="D4074" s="965">
        <v>5.42</v>
      </c>
      <c r="E4074" s="757"/>
      <c r="F4074" s="757"/>
      <c r="G4074" s="757"/>
      <c r="H4074" s="757"/>
      <c r="I4074" s="757"/>
    </row>
    <row r="4075" spans="1:9" ht="15.75" customHeight="1">
      <c r="A4075" s="963">
        <v>89867</v>
      </c>
      <c r="B4075" s="963" t="s">
        <v>7032</v>
      </c>
      <c r="C4075" s="964" t="s">
        <v>141</v>
      </c>
      <c r="D4075" s="965">
        <v>6.32</v>
      </c>
      <c r="E4075" s="757"/>
      <c r="F4075" s="757"/>
      <c r="G4075" s="757"/>
      <c r="H4075" s="757"/>
      <c r="I4075" s="757"/>
    </row>
    <row r="4076" spans="1:9" ht="15.75" customHeight="1">
      <c r="A4076" s="963">
        <v>89868</v>
      </c>
      <c r="B4076" s="963" t="s">
        <v>7033</v>
      </c>
      <c r="C4076" s="964" t="s">
        <v>141</v>
      </c>
      <c r="D4076" s="965">
        <v>4.28</v>
      </c>
      <c r="E4076" s="757"/>
      <c r="F4076" s="757"/>
      <c r="G4076" s="757"/>
      <c r="H4076" s="757"/>
      <c r="I4076" s="757"/>
    </row>
    <row r="4077" spans="1:9" ht="15.75" customHeight="1">
      <c r="A4077" s="963">
        <v>89869</v>
      </c>
      <c r="B4077" s="963" t="s">
        <v>7034</v>
      </c>
      <c r="C4077" s="964" t="s">
        <v>141</v>
      </c>
      <c r="D4077" s="965">
        <v>7.64</v>
      </c>
      <c r="E4077" s="757"/>
      <c r="F4077" s="757"/>
      <c r="G4077" s="757"/>
      <c r="H4077" s="757"/>
      <c r="I4077" s="757"/>
    </row>
    <row r="4078" spans="1:9" ht="15.75" customHeight="1">
      <c r="A4078" s="963">
        <v>89979</v>
      </c>
      <c r="B4078" s="963" t="s">
        <v>7035</v>
      </c>
      <c r="C4078" s="964" t="s">
        <v>141</v>
      </c>
      <c r="D4078" s="965">
        <v>24.99</v>
      </c>
      <c r="E4078" s="757"/>
      <c r="F4078" s="757"/>
      <c r="G4078" s="757"/>
      <c r="H4078" s="757"/>
      <c r="I4078" s="757"/>
    </row>
    <row r="4079" spans="1:9" ht="15.75" customHeight="1">
      <c r="A4079" s="963">
        <v>89981</v>
      </c>
      <c r="B4079" s="963" t="s">
        <v>7036</v>
      </c>
      <c r="C4079" s="964" t="s">
        <v>141</v>
      </c>
      <c r="D4079" s="965">
        <v>22.99</v>
      </c>
      <c r="E4079" s="757"/>
      <c r="F4079" s="757"/>
      <c r="G4079" s="757"/>
      <c r="H4079" s="757"/>
      <c r="I4079" s="757"/>
    </row>
    <row r="4080" spans="1:9" ht="15.75" customHeight="1">
      <c r="A4080" s="963">
        <v>90373</v>
      </c>
      <c r="B4080" s="963" t="s">
        <v>7037</v>
      </c>
      <c r="C4080" s="964" t="s">
        <v>141</v>
      </c>
      <c r="D4080" s="965">
        <v>11.4</v>
      </c>
      <c r="E4080" s="757"/>
      <c r="F4080" s="757"/>
      <c r="G4080" s="757"/>
      <c r="H4080" s="757"/>
      <c r="I4080" s="757"/>
    </row>
    <row r="4081" spans="1:9" ht="15.75" customHeight="1">
      <c r="A4081" s="963">
        <v>90374</v>
      </c>
      <c r="B4081" s="963" t="s">
        <v>7038</v>
      </c>
      <c r="C4081" s="964" t="s">
        <v>141</v>
      </c>
      <c r="D4081" s="965">
        <v>20.32</v>
      </c>
      <c r="E4081" s="757"/>
      <c r="F4081" s="757"/>
      <c r="G4081" s="757"/>
      <c r="H4081" s="757"/>
      <c r="I4081" s="757"/>
    </row>
    <row r="4082" spans="1:9" ht="15.75" customHeight="1">
      <c r="A4082" s="963">
        <v>92287</v>
      </c>
      <c r="B4082" s="963" t="s">
        <v>7039</v>
      </c>
      <c r="C4082" s="964" t="s">
        <v>141</v>
      </c>
      <c r="D4082" s="965">
        <v>15.61</v>
      </c>
      <c r="E4082" s="757"/>
      <c r="F4082" s="757"/>
      <c r="G4082" s="757"/>
      <c r="H4082" s="757"/>
      <c r="I4082" s="757"/>
    </row>
    <row r="4083" spans="1:9" ht="15.75" customHeight="1">
      <c r="A4083" s="963">
        <v>92288</v>
      </c>
      <c r="B4083" s="963" t="s">
        <v>7040</v>
      </c>
      <c r="C4083" s="964" t="s">
        <v>141</v>
      </c>
      <c r="D4083" s="965">
        <v>25</v>
      </c>
      <c r="E4083" s="757"/>
      <c r="F4083" s="757"/>
      <c r="G4083" s="757"/>
      <c r="H4083" s="757"/>
      <c r="I4083" s="757"/>
    </row>
    <row r="4084" spans="1:9" ht="15.75" customHeight="1">
      <c r="A4084" s="963">
        <v>92289</v>
      </c>
      <c r="B4084" s="963" t="s">
        <v>7041</v>
      </c>
      <c r="C4084" s="964" t="s">
        <v>141</v>
      </c>
      <c r="D4084" s="965">
        <v>45.16</v>
      </c>
      <c r="E4084" s="757"/>
      <c r="F4084" s="757"/>
      <c r="G4084" s="757"/>
      <c r="H4084" s="757"/>
      <c r="I4084" s="757"/>
    </row>
    <row r="4085" spans="1:9" ht="15.75" customHeight="1">
      <c r="A4085" s="963">
        <v>92290</v>
      </c>
      <c r="B4085" s="963" t="s">
        <v>7042</v>
      </c>
      <c r="C4085" s="964" t="s">
        <v>141</v>
      </c>
      <c r="D4085" s="965">
        <v>69.06</v>
      </c>
      <c r="E4085" s="757"/>
      <c r="F4085" s="757"/>
      <c r="G4085" s="757"/>
      <c r="H4085" s="757"/>
      <c r="I4085" s="757"/>
    </row>
    <row r="4086" spans="1:9" ht="15.75" customHeight="1">
      <c r="A4086" s="963">
        <v>92291</v>
      </c>
      <c r="B4086" s="963" t="s">
        <v>7043</v>
      </c>
      <c r="C4086" s="964" t="s">
        <v>141</v>
      </c>
      <c r="D4086" s="965">
        <v>107.67</v>
      </c>
      <c r="E4086" s="757"/>
      <c r="F4086" s="757"/>
      <c r="G4086" s="757"/>
      <c r="H4086" s="757"/>
      <c r="I4086" s="757"/>
    </row>
    <row r="4087" spans="1:9" ht="15.75" customHeight="1">
      <c r="A4087" s="963">
        <v>92292</v>
      </c>
      <c r="B4087" s="963" t="s">
        <v>7044</v>
      </c>
      <c r="C4087" s="964" t="s">
        <v>141</v>
      </c>
      <c r="D4087" s="965">
        <v>339.73</v>
      </c>
      <c r="E4087" s="757"/>
      <c r="F4087" s="757"/>
      <c r="G4087" s="757"/>
      <c r="H4087" s="757"/>
      <c r="I4087" s="757"/>
    </row>
    <row r="4088" spans="1:9" ht="15.75" customHeight="1">
      <c r="A4088" s="963">
        <v>92293</v>
      </c>
      <c r="B4088" s="963" t="s">
        <v>7045</v>
      </c>
      <c r="C4088" s="964" t="s">
        <v>141</v>
      </c>
      <c r="D4088" s="965">
        <v>8.73</v>
      </c>
      <c r="E4088" s="757"/>
      <c r="F4088" s="757"/>
      <c r="G4088" s="757"/>
      <c r="H4088" s="757"/>
      <c r="I4088" s="757"/>
    </row>
    <row r="4089" spans="1:9" ht="15.75" customHeight="1">
      <c r="A4089" s="963">
        <v>92294</v>
      </c>
      <c r="B4089" s="963" t="s">
        <v>7046</v>
      </c>
      <c r="C4089" s="964" t="s">
        <v>141</v>
      </c>
      <c r="D4089" s="965">
        <v>15.13</v>
      </c>
      <c r="E4089" s="757"/>
      <c r="F4089" s="757"/>
      <c r="G4089" s="757"/>
      <c r="H4089" s="757"/>
      <c r="I4089" s="757"/>
    </row>
    <row r="4090" spans="1:9" ht="15.75" customHeight="1">
      <c r="A4090" s="963">
        <v>92295</v>
      </c>
      <c r="B4090" s="963" t="s">
        <v>7047</v>
      </c>
      <c r="C4090" s="964" t="s">
        <v>141</v>
      </c>
      <c r="D4090" s="965">
        <v>29.23</v>
      </c>
      <c r="E4090" s="757"/>
      <c r="F4090" s="757"/>
      <c r="G4090" s="757"/>
      <c r="H4090" s="757"/>
      <c r="I4090" s="757"/>
    </row>
    <row r="4091" spans="1:9" ht="15.75" customHeight="1">
      <c r="A4091" s="963">
        <v>92296</v>
      </c>
      <c r="B4091" s="963" t="s">
        <v>7048</v>
      </c>
      <c r="C4091" s="964" t="s">
        <v>141</v>
      </c>
      <c r="D4091" s="965">
        <v>38.9</v>
      </c>
      <c r="E4091" s="757"/>
      <c r="F4091" s="757"/>
      <c r="G4091" s="757"/>
      <c r="H4091" s="757"/>
      <c r="I4091" s="757"/>
    </row>
    <row r="4092" spans="1:9" ht="15.75" customHeight="1">
      <c r="A4092" s="963">
        <v>92297</v>
      </c>
      <c r="B4092" s="963" t="s">
        <v>7049</v>
      </c>
      <c r="C4092" s="964" t="s">
        <v>141</v>
      </c>
      <c r="D4092" s="965">
        <v>60.81</v>
      </c>
      <c r="E4092" s="757"/>
      <c r="F4092" s="757"/>
      <c r="G4092" s="757"/>
      <c r="H4092" s="757"/>
      <c r="I4092" s="757"/>
    </row>
    <row r="4093" spans="1:9" ht="15.75" customHeight="1">
      <c r="A4093" s="963">
        <v>92298</v>
      </c>
      <c r="B4093" s="963" t="s">
        <v>7050</v>
      </c>
      <c r="C4093" s="964" t="s">
        <v>141</v>
      </c>
      <c r="D4093" s="965">
        <v>174.39</v>
      </c>
      <c r="E4093" s="757"/>
      <c r="F4093" s="757"/>
      <c r="G4093" s="757"/>
      <c r="H4093" s="757"/>
      <c r="I4093" s="757"/>
    </row>
    <row r="4094" spans="1:9" ht="15.75" customHeight="1">
      <c r="A4094" s="963">
        <v>92299</v>
      </c>
      <c r="B4094" s="963" t="s">
        <v>7051</v>
      </c>
      <c r="C4094" s="964" t="s">
        <v>141</v>
      </c>
      <c r="D4094" s="965">
        <v>20.52</v>
      </c>
      <c r="E4094" s="757"/>
      <c r="F4094" s="757"/>
      <c r="G4094" s="757"/>
      <c r="H4094" s="757"/>
      <c r="I4094" s="757"/>
    </row>
    <row r="4095" spans="1:9" ht="15.75" customHeight="1">
      <c r="A4095" s="963">
        <v>92300</v>
      </c>
      <c r="B4095" s="963" t="s">
        <v>7052</v>
      </c>
      <c r="C4095" s="964" t="s">
        <v>141</v>
      </c>
      <c r="D4095" s="965">
        <v>31.67</v>
      </c>
      <c r="E4095" s="757"/>
      <c r="F4095" s="757"/>
      <c r="G4095" s="757"/>
      <c r="H4095" s="757"/>
      <c r="I4095" s="757"/>
    </row>
    <row r="4096" spans="1:9" ht="15.75" customHeight="1">
      <c r="A4096" s="963">
        <v>92301</v>
      </c>
      <c r="B4096" s="963" t="s">
        <v>7053</v>
      </c>
      <c r="C4096" s="964" t="s">
        <v>141</v>
      </c>
      <c r="D4096" s="965">
        <v>64.3</v>
      </c>
      <c r="E4096" s="757"/>
      <c r="F4096" s="757"/>
      <c r="G4096" s="757"/>
      <c r="H4096" s="757"/>
      <c r="I4096" s="757"/>
    </row>
    <row r="4097" spans="1:9" ht="15.75" customHeight="1">
      <c r="A4097" s="963">
        <v>92302</v>
      </c>
      <c r="B4097" s="963" t="s">
        <v>7054</v>
      </c>
      <c r="C4097" s="964" t="s">
        <v>141</v>
      </c>
      <c r="D4097" s="965">
        <v>85.28</v>
      </c>
      <c r="E4097" s="757"/>
      <c r="F4097" s="757"/>
      <c r="G4097" s="757"/>
      <c r="H4097" s="757"/>
      <c r="I4097" s="757"/>
    </row>
    <row r="4098" spans="1:9" ht="15.75" customHeight="1">
      <c r="A4098" s="963">
        <v>92303</v>
      </c>
      <c r="B4098" s="963" t="s">
        <v>7055</v>
      </c>
      <c r="C4098" s="964" t="s">
        <v>141</v>
      </c>
      <c r="D4098" s="965">
        <v>158.41999999999999</v>
      </c>
      <c r="E4098" s="757"/>
      <c r="F4098" s="757"/>
      <c r="G4098" s="757"/>
      <c r="H4098" s="757"/>
      <c r="I4098" s="757"/>
    </row>
    <row r="4099" spans="1:9" ht="15.75" customHeight="1">
      <c r="A4099" s="963">
        <v>92304</v>
      </c>
      <c r="B4099" s="963" t="s">
        <v>7056</v>
      </c>
      <c r="C4099" s="964" t="s">
        <v>141</v>
      </c>
      <c r="D4099" s="965">
        <v>417.33</v>
      </c>
      <c r="E4099" s="757"/>
      <c r="F4099" s="757"/>
      <c r="G4099" s="757"/>
      <c r="H4099" s="757"/>
      <c r="I4099" s="757"/>
    </row>
    <row r="4100" spans="1:9" ht="15.75" customHeight="1">
      <c r="A4100" s="963">
        <v>92311</v>
      </c>
      <c r="B4100" s="963" t="s">
        <v>7057</v>
      </c>
      <c r="C4100" s="964" t="s">
        <v>141</v>
      </c>
      <c r="D4100" s="965">
        <v>10.58</v>
      </c>
      <c r="E4100" s="757"/>
      <c r="F4100" s="757"/>
      <c r="G4100" s="757"/>
      <c r="H4100" s="757"/>
      <c r="I4100" s="757"/>
    </row>
    <row r="4101" spans="1:9" ht="15.75" customHeight="1">
      <c r="A4101" s="963">
        <v>92312</v>
      </c>
      <c r="B4101" s="963" t="s">
        <v>7058</v>
      </c>
      <c r="C4101" s="964" t="s">
        <v>141</v>
      </c>
      <c r="D4101" s="965">
        <v>18.440000000000001</v>
      </c>
      <c r="E4101" s="757"/>
      <c r="F4101" s="757"/>
      <c r="G4101" s="757"/>
      <c r="H4101" s="757"/>
      <c r="I4101" s="757"/>
    </row>
    <row r="4102" spans="1:9" ht="15.75" customHeight="1">
      <c r="A4102" s="963">
        <v>92313</v>
      </c>
      <c r="B4102" s="963" t="s">
        <v>7059</v>
      </c>
      <c r="C4102" s="964" t="s">
        <v>141</v>
      </c>
      <c r="D4102" s="965">
        <v>27.61</v>
      </c>
      <c r="E4102" s="757"/>
      <c r="F4102" s="757"/>
      <c r="G4102" s="757"/>
      <c r="H4102" s="757"/>
      <c r="I4102" s="757"/>
    </row>
    <row r="4103" spans="1:9" ht="15.75" customHeight="1">
      <c r="A4103" s="963">
        <v>92314</v>
      </c>
      <c r="B4103" s="963" t="s">
        <v>7060</v>
      </c>
      <c r="C4103" s="964" t="s">
        <v>141</v>
      </c>
      <c r="D4103" s="965">
        <v>6.97</v>
      </c>
      <c r="E4103" s="757"/>
      <c r="F4103" s="757"/>
      <c r="G4103" s="757"/>
      <c r="H4103" s="757"/>
      <c r="I4103" s="757"/>
    </row>
    <row r="4104" spans="1:9" ht="15.75" customHeight="1">
      <c r="A4104" s="963">
        <v>92315</v>
      </c>
      <c r="B4104" s="963" t="s">
        <v>7061</v>
      </c>
      <c r="C4104" s="964" t="s">
        <v>141</v>
      </c>
      <c r="D4104" s="965">
        <v>10.63</v>
      </c>
      <c r="E4104" s="757"/>
      <c r="F4104" s="757"/>
      <c r="G4104" s="757"/>
      <c r="H4104" s="757"/>
      <c r="I4104" s="757"/>
    </row>
    <row r="4105" spans="1:9" ht="15.75" customHeight="1">
      <c r="A4105" s="963">
        <v>92316</v>
      </c>
      <c r="B4105" s="963" t="s">
        <v>7062</v>
      </c>
      <c r="C4105" s="964" t="s">
        <v>141</v>
      </c>
      <c r="D4105" s="965">
        <v>16.87</v>
      </c>
      <c r="E4105" s="757"/>
      <c r="F4105" s="757"/>
      <c r="G4105" s="757"/>
      <c r="H4105" s="757"/>
      <c r="I4105" s="757"/>
    </row>
    <row r="4106" spans="1:9" ht="15.75" customHeight="1">
      <c r="A4106" s="963">
        <v>92317</v>
      </c>
      <c r="B4106" s="963" t="s">
        <v>7063</v>
      </c>
      <c r="C4106" s="964" t="s">
        <v>141</v>
      </c>
      <c r="D4106" s="965">
        <v>14.77</v>
      </c>
      <c r="E4106" s="757"/>
      <c r="F4106" s="757"/>
      <c r="G4106" s="757"/>
      <c r="H4106" s="757"/>
      <c r="I4106" s="757"/>
    </row>
    <row r="4107" spans="1:9" ht="15.75" customHeight="1">
      <c r="A4107" s="963">
        <v>92318</v>
      </c>
      <c r="B4107" s="963" t="s">
        <v>7064</v>
      </c>
      <c r="C4107" s="964" t="s">
        <v>141</v>
      </c>
      <c r="D4107" s="965">
        <v>24.3</v>
      </c>
      <c r="E4107" s="757"/>
      <c r="F4107" s="757"/>
      <c r="G4107" s="757"/>
      <c r="H4107" s="757"/>
      <c r="I4107" s="757"/>
    </row>
    <row r="4108" spans="1:9" ht="15.75" customHeight="1">
      <c r="A4108" s="963">
        <v>92319</v>
      </c>
      <c r="B4108" s="963" t="s">
        <v>7065</v>
      </c>
      <c r="C4108" s="964" t="s">
        <v>141</v>
      </c>
      <c r="D4108" s="965">
        <v>35.17</v>
      </c>
      <c r="E4108" s="757"/>
      <c r="F4108" s="757"/>
      <c r="G4108" s="757"/>
      <c r="H4108" s="757"/>
      <c r="I4108" s="757"/>
    </row>
    <row r="4109" spans="1:9" ht="15.75" customHeight="1">
      <c r="A4109" s="963">
        <v>92326</v>
      </c>
      <c r="B4109" s="963" t="s">
        <v>7066</v>
      </c>
      <c r="C4109" s="964" t="s">
        <v>141</v>
      </c>
      <c r="D4109" s="965">
        <v>11.01</v>
      </c>
      <c r="E4109" s="757"/>
      <c r="F4109" s="757"/>
      <c r="G4109" s="757"/>
      <c r="H4109" s="757"/>
      <c r="I4109" s="757"/>
    </row>
    <row r="4110" spans="1:9" ht="15.75" customHeight="1">
      <c r="A4110" s="963">
        <v>92327</v>
      </c>
      <c r="B4110" s="963" t="s">
        <v>7067</v>
      </c>
      <c r="C4110" s="964" t="s">
        <v>141</v>
      </c>
      <c r="D4110" s="965">
        <v>20.53</v>
      </c>
      <c r="E4110" s="757"/>
      <c r="F4110" s="757"/>
      <c r="G4110" s="757"/>
      <c r="H4110" s="757"/>
      <c r="I4110" s="757"/>
    </row>
    <row r="4111" spans="1:9" ht="15.75" customHeight="1">
      <c r="A4111" s="963">
        <v>92328</v>
      </c>
      <c r="B4111" s="963" t="s">
        <v>7068</v>
      </c>
      <c r="C4111" s="964" t="s">
        <v>141</v>
      </c>
      <c r="D4111" s="965">
        <v>31.35</v>
      </c>
      <c r="E4111" s="757"/>
      <c r="F4111" s="757"/>
      <c r="G4111" s="757"/>
      <c r="H4111" s="757"/>
      <c r="I4111" s="757"/>
    </row>
    <row r="4112" spans="1:9" ht="15.75" customHeight="1">
      <c r="A4112" s="963">
        <v>92329</v>
      </c>
      <c r="B4112" s="963" t="s">
        <v>7069</v>
      </c>
      <c r="C4112" s="964" t="s">
        <v>141</v>
      </c>
      <c r="D4112" s="965">
        <v>7.1</v>
      </c>
      <c r="E4112" s="757"/>
      <c r="F4112" s="757"/>
      <c r="G4112" s="757"/>
      <c r="H4112" s="757"/>
      <c r="I4112" s="757"/>
    </row>
    <row r="4113" spans="1:9" ht="15.75" customHeight="1">
      <c r="A4113" s="963">
        <v>92330</v>
      </c>
      <c r="B4113" s="963" t="s">
        <v>7070</v>
      </c>
      <c r="C4113" s="964" t="s">
        <v>141</v>
      </c>
      <c r="D4113" s="965">
        <v>12.02</v>
      </c>
      <c r="E4113" s="757"/>
      <c r="F4113" s="757"/>
      <c r="G4113" s="757"/>
      <c r="H4113" s="757"/>
      <c r="I4113" s="757"/>
    </row>
    <row r="4114" spans="1:9" ht="15.75" customHeight="1">
      <c r="A4114" s="963">
        <v>92331</v>
      </c>
      <c r="B4114" s="963" t="s">
        <v>7071</v>
      </c>
      <c r="C4114" s="964" t="s">
        <v>141</v>
      </c>
      <c r="D4114" s="965">
        <v>19.39</v>
      </c>
      <c r="E4114" s="757"/>
      <c r="F4114" s="757"/>
      <c r="G4114" s="757"/>
      <c r="H4114" s="757"/>
      <c r="I4114" s="757"/>
    </row>
    <row r="4115" spans="1:9" ht="15.75" customHeight="1">
      <c r="A4115" s="963">
        <v>92332</v>
      </c>
      <c r="B4115" s="963" t="s">
        <v>7072</v>
      </c>
      <c r="C4115" s="964" t="s">
        <v>141</v>
      </c>
      <c r="D4115" s="965">
        <v>15</v>
      </c>
      <c r="E4115" s="757"/>
      <c r="F4115" s="757"/>
      <c r="G4115" s="757"/>
      <c r="H4115" s="757"/>
      <c r="I4115" s="757"/>
    </row>
    <row r="4116" spans="1:9" ht="15.75" customHeight="1">
      <c r="A4116" s="963">
        <v>92333</v>
      </c>
      <c r="B4116" s="963" t="s">
        <v>7073</v>
      </c>
      <c r="C4116" s="964" t="s">
        <v>141</v>
      </c>
      <c r="D4116" s="965">
        <v>27.09</v>
      </c>
      <c r="E4116" s="757"/>
      <c r="F4116" s="757"/>
      <c r="G4116" s="757"/>
      <c r="H4116" s="757"/>
      <c r="I4116" s="757"/>
    </row>
    <row r="4117" spans="1:9" ht="15.75" customHeight="1">
      <c r="A4117" s="963">
        <v>92334</v>
      </c>
      <c r="B4117" s="963" t="s">
        <v>7074</v>
      </c>
      <c r="C4117" s="964" t="s">
        <v>141</v>
      </c>
      <c r="D4117" s="965">
        <v>40.17</v>
      </c>
      <c r="E4117" s="757"/>
      <c r="F4117" s="757"/>
      <c r="G4117" s="757"/>
      <c r="H4117" s="757"/>
      <c r="I4117" s="757"/>
    </row>
    <row r="4118" spans="1:9" ht="15.75" customHeight="1">
      <c r="A4118" s="963">
        <v>92344</v>
      </c>
      <c r="B4118" s="963" t="s">
        <v>7075</v>
      </c>
      <c r="C4118" s="964" t="s">
        <v>141</v>
      </c>
      <c r="D4118" s="965">
        <v>58.9</v>
      </c>
      <c r="E4118" s="757"/>
      <c r="F4118" s="757"/>
      <c r="G4118" s="757"/>
      <c r="H4118" s="757"/>
      <c r="I4118" s="757"/>
    </row>
    <row r="4119" spans="1:9" ht="15.75" customHeight="1">
      <c r="A4119" s="963">
        <v>92345</v>
      </c>
      <c r="B4119" s="963" t="s">
        <v>7076</v>
      </c>
      <c r="C4119" s="964" t="s">
        <v>141</v>
      </c>
      <c r="D4119" s="965">
        <v>58.87</v>
      </c>
      <c r="E4119" s="757"/>
      <c r="F4119" s="757"/>
      <c r="G4119" s="757"/>
      <c r="H4119" s="757"/>
      <c r="I4119" s="757"/>
    </row>
    <row r="4120" spans="1:9" ht="15.75" customHeight="1">
      <c r="A4120" s="963">
        <v>92346</v>
      </c>
      <c r="B4120" s="963" t="s">
        <v>7077</v>
      </c>
      <c r="C4120" s="964" t="s">
        <v>141</v>
      </c>
      <c r="D4120" s="965">
        <v>80.45</v>
      </c>
      <c r="E4120" s="757"/>
      <c r="F4120" s="757"/>
      <c r="G4120" s="757"/>
      <c r="H4120" s="757"/>
      <c r="I4120" s="757"/>
    </row>
    <row r="4121" spans="1:9" ht="15.75" customHeight="1">
      <c r="A4121" s="963">
        <v>92347</v>
      </c>
      <c r="B4121" s="963" t="s">
        <v>7078</v>
      </c>
      <c r="C4121" s="964" t="s">
        <v>141</v>
      </c>
      <c r="D4121" s="965">
        <v>91.23</v>
      </c>
      <c r="E4121" s="757"/>
      <c r="F4121" s="757"/>
      <c r="G4121" s="757"/>
      <c r="H4121" s="757"/>
      <c r="I4121" s="757"/>
    </row>
    <row r="4122" spans="1:9" ht="15.75" customHeight="1">
      <c r="A4122" s="963">
        <v>92348</v>
      </c>
      <c r="B4122" s="963" t="s">
        <v>7079</v>
      </c>
      <c r="C4122" s="964" t="s">
        <v>141</v>
      </c>
      <c r="D4122" s="965">
        <v>117.75</v>
      </c>
      <c r="E4122" s="757"/>
      <c r="F4122" s="757"/>
      <c r="G4122" s="757"/>
      <c r="H4122" s="757"/>
      <c r="I4122" s="757"/>
    </row>
    <row r="4123" spans="1:9" ht="15.75" customHeight="1">
      <c r="A4123" s="963">
        <v>92349</v>
      </c>
      <c r="B4123" s="963" t="s">
        <v>7080</v>
      </c>
      <c r="C4123" s="964" t="s">
        <v>141</v>
      </c>
      <c r="D4123" s="965">
        <v>127.34</v>
      </c>
      <c r="E4123" s="757"/>
      <c r="F4123" s="757"/>
      <c r="G4123" s="757"/>
      <c r="H4123" s="757"/>
      <c r="I4123" s="757"/>
    </row>
    <row r="4124" spans="1:9" ht="15.75" customHeight="1">
      <c r="A4124" s="963">
        <v>92350</v>
      </c>
      <c r="B4124" s="963" t="s">
        <v>7081</v>
      </c>
      <c r="C4124" s="964" t="s">
        <v>141</v>
      </c>
      <c r="D4124" s="965">
        <v>87.56</v>
      </c>
      <c r="E4124" s="757"/>
      <c r="F4124" s="757"/>
      <c r="G4124" s="757"/>
      <c r="H4124" s="757"/>
      <c r="I4124" s="757"/>
    </row>
    <row r="4125" spans="1:9" ht="15.75" customHeight="1">
      <c r="A4125" s="963">
        <v>92351</v>
      </c>
      <c r="B4125" s="963" t="s">
        <v>7082</v>
      </c>
      <c r="C4125" s="964" t="s">
        <v>141</v>
      </c>
      <c r="D4125" s="965">
        <v>85.16</v>
      </c>
      <c r="E4125" s="757"/>
      <c r="F4125" s="757"/>
      <c r="G4125" s="757"/>
      <c r="H4125" s="757"/>
      <c r="I4125" s="757"/>
    </row>
    <row r="4126" spans="1:9" ht="15.75" customHeight="1">
      <c r="A4126" s="963">
        <v>92352</v>
      </c>
      <c r="B4126" s="963" t="s">
        <v>7083</v>
      </c>
      <c r="C4126" s="964" t="s">
        <v>141</v>
      </c>
      <c r="D4126" s="965">
        <v>141.53</v>
      </c>
      <c r="E4126" s="757"/>
      <c r="F4126" s="757"/>
      <c r="G4126" s="757"/>
      <c r="H4126" s="757"/>
      <c r="I4126" s="757"/>
    </row>
    <row r="4127" spans="1:9" ht="15.75" customHeight="1">
      <c r="A4127" s="963">
        <v>92353</v>
      </c>
      <c r="B4127" s="963" t="s">
        <v>7084</v>
      </c>
      <c r="C4127" s="964" t="s">
        <v>141</v>
      </c>
      <c r="D4127" s="965">
        <v>130.99</v>
      </c>
      <c r="E4127" s="757"/>
      <c r="F4127" s="757"/>
      <c r="G4127" s="757"/>
      <c r="H4127" s="757"/>
      <c r="I4127" s="757"/>
    </row>
    <row r="4128" spans="1:9" ht="15.75" customHeight="1">
      <c r="A4128" s="963">
        <v>92354</v>
      </c>
      <c r="B4128" s="963" t="s">
        <v>7085</v>
      </c>
      <c r="C4128" s="964" t="s">
        <v>141</v>
      </c>
      <c r="D4128" s="965">
        <v>193.31</v>
      </c>
      <c r="E4128" s="757"/>
      <c r="F4128" s="757"/>
      <c r="G4128" s="757"/>
      <c r="H4128" s="757"/>
      <c r="I4128" s="757"/>
    </row>
    <row r="4129" spans="1:9" ht="15.75" customHeight="1">
      <c r="A4129" s="963">
        <v>92355</v>
      </c>
      <c r="B4129" s="963" t="s">
        <v>7086</v>
      </c>
      <c r="C4129" s="964" t="s">
        <v>141</v>
      </c>
      <c r="D4129" s="965">
        <v>172.99</v>
      </c>
      <c r="E4129" s="757"/>
      <c r="F4129" s="757"/>
      <c r="G4129" s="757"/>
      <c r="H4129" s="757"/>
      <c r="I4129" s="757"/>
    </row>
    <row r="4130" spans="1:9" ht="15.75" customHeight="1">
      <c r="A4130" s="963">
        <v>92356</v>
      </c>
      <c r="B4130" s="963" t="s">
        <v>7087</v>
      </c>
      <c r="C4130" s="964" t="s">
        <v>141</v>
      </c>
      <c r="D4130" s="965">
        <v>113.44</v>
      </c>
      <c r="E4130" s="757"/>
      <c r="F4130" s="757"/>
      <c r="G4130" s="757"/>
      <c r="H4130" s="757"/>
      <c r="I4130" s="757"/>
    </row>
    <row r="4131" spans="1:9" ht="15.75" customHeight="1">
      <c r="A4131" s="963">
        <v>92357</v>
      </c>
      <c r="B4131" s="963" t="s">
        <v>7088</v>
      </c>
      <c r="C4131" s="964" t="s">
        <v>141</v>
      </c>
      <c r="D4131" s="965">
        <v>179.89</v>
      </c>
      <c r="E4131" s="757"/>
      <c r="F4131" s="757"/>
      <c r="G4131" s="757"/>
      <c r="H4131" s="757"/>
      <c r="I4131" s="757"/>
    </row>
    <row r="4132" spans="1:9" ht="15.75" customHeight="1">
      <c r="A4132" s="963">
        <v>92358</v>
      </c>
      <c r="B4132" s="963" t="s">
        <v>7089</v>
      </c>
      <c r="C4132" s="964" t="s">
        <v>141</v>
      </c>
      <c r="D4132" s="965">
        <v>228.64</v>
      </c>
      <c r="E4132" s="757"/>
      <c r="F4132" s="757"/>
      <c r="G4132" s="757"/>
      <c r="H4132" s="757"/>
      <c r="I4132" s="757"/>
    </row>
    <row r="4133" spans="1:9" ht="15.75" customHeight="1">
      <c r="A4133" s="963">
        <v>92369</v>
      </c>
      <c r="B4133" s="963" t="s">
        <v>7090</v>
      </c>
      <c r="C4133" s="964" t="s">
        <v>141</v>
      </c>
      <c r="D4133" s="965">
        <v>28.75</v>
      </c>
      <c r="E4133" s="757"/>
      <c r="F4133" s="757"/>
      <c r="G4133" s="757"/>
      <c r="H4133" s="757"/>
      <c r="I4133" s="757"/>
    </row>
    <row r="4134" spans="1:9" ht="15.75" customHeight="1">
      <c r="A4134" s="963">
        <v>92370</v>
      </c>
      <c r="B4134" s="963" t="s">
        <v>7091</v>
      </c>
      <c r="C4134" s="964" t="s">
        <v>141</v>
      </c>
      <c r="D4134" s="965">
        <v>30.69</v>
      </c>
      <c r="E4134" s="757"/>
      <c r="F4134" s="757"/>
      <c r="G4134" s="757"/>
      <c r="H4134" s="757"/>
      <c r="I4134" s="757"/>
    </row>
    <row r="4135" spans="1:9" ht="15.75" customHeight="1">
      <c r="A4135" s="963">
        <v>92371</v>
      </c>
      <c r="B4135" s="963" t="s">
        <v>7092</v>
      </c>
      <c r="C4135" s="964" t="s">
        <v>141</v>
      </c>
      <c r="D4135" s="965">
        <v>35.99</v>
      </c>
      <c r="E4135" s="757"/>
      <c r="F4135" s="757"/>
      <c r="G4135" s="757"/>
      <c r="H4135" s="757"/>
      <c r="I4135" s="757"/>
    </row>
    <row r="4136" spans="1:9" ht="15.75" customHeight="1">
      <c r="A4136" s="963">
        <v>92372</v>
      </c>
      <c r="B4136" s="963" t="s">
        <v>7093</v>
      </c>
      <c r="C4136" s="964" t="s">
        <v>141</v>
      </c>
      <c r="D4136" s="965">
        <v>37.79</v>
      </c>
      <c r="E4136" s="757"/>
      <c r="F4136" s="757"/>
      <c r="G4136" s="757"/>
      <c r="H4136" s="757"/>
      <c r="I4136" s="757"/>
    </row>
    <row r="4137" spans="1:9" ht="15.75" customHeight="1">
      <c r="A4137" s="963">
        <v>92373</v>
      </c>
      <c r="B4137" s="963" t="s">
        <v>7094</v>
      </c>
      <c r="C4137" s="964" t="s">
        <v>141</v>
      </c>
      <c r="D4137" s="965">
        <v>43.55</v>
      </c>
      <c r="E4137" s="757"/>
      <c r="F4137" s="757"/>
      <c r="G4137" s="757"/>
      <c r="H4137" s="757"/>
      <c r="I4137" s="757"/>
    </row>
    <row r="4138" spans="1:9" ht="15.75" customHeight="1">
      <c r="A4138" s="963">
        <v>92374</v>
      </c>
      <c r="B4138" s="963" t="s">
        <v>7095</v>
      </c>
      <c r="C4138" s="964" t="s">
        <v>141</v>
      </c>
      <c r="D4138" s="965">
        <v>43.9</v>
      </c>
      <c r="E4138" s="757"/>
      <c r="F4138" s="757"/>
      <c r="G4138" s="757"/>
      <c r="H4138" s="757"/>
      <c r="I4138" s="757"/>
    </row>
    <row r="4139" spans="1:9" ht="15.75" customHeight="1">
      <c r="A4139" s="963">
        <v>92375</v>
      </c>
      <c r="B4139" s="963" t="s">
        <v>7096</v>
      </c>
      <c r="C4139" s="964" t="s">
        <v>141</v>
      </c>
      <c r="D4139" s="965">
        <v>58.86</v>
      </c>
      <c r="E4139" s="757"/>
      <c r="F4139" s="757"/>
      <c r="G4139" s="757"/>
      <c r="H4139" s="757"/>
      <c r="I4139" s="757"/>
    </row>
    <row r="4140" spans="1:9" ht="15.75" customHeight="1">
      <c r="A4140" s="963">
        <v>92376</v>
      </c>
      <c r="B4140" s="963" t="s">
        <v>7097</v>
      </c>
      <c r="C4140" s="964" t="s">
        <v>141</v>
      </c>
      <c r="D4140" s="965">
        <v>58.83</v>
      </c>
      <c r="E4140" s="757"/>
      <c r="F4140" s="757"/>
      <c r="G4140" s="757"/>
      <c r="H4140" s="757"/>
      <c r="I4140" s="757"/>
    </row>
    <row r="4141" spans="1:9" ht="15.75" customHeight="1">
      <c r="A4141" s="963">
        <v>92377</v>
      </c>
      <c r="B4141" s="963" t="s">
        <v>7098</v>
      </c>
      <c r="C4141" s="964" t="s">
        <v>141</v>
      </c>
      <c r="D4141" s="965">
        <v>81.59</v>
      </c>
      <c r="E4141" s="757"/>
      <c r="F4141" s="757"/>
      <c r="G4141" s="757"/>
      <c r="H4141" s="757"/>
      <c r="I4141" s="757"/>
    </row>
    <row r="4142" spans="1:9" ht="15.75" customHeight="1">
      <c r="A4142" s="963">
        <v>92378</v>
      </c>
      <c r="B4142" s="963" t="s">
        <v>7099</v>
      </c>
      <c r="C4142" s="964" t="s">
        <v>141</v>
      </c>
      <c r="D4142" s="965">
        <v>92.37</v>
      </c>
      <c r="E4142" s="757"/>
      <c r="F4142" s="757"/>
      <c r="G4142" s="757"/>
      <c r="H4142" s="757"/>
      <c r="I4142" s="757"/>
    </row>
    <row r="4143" spans="1:9" ht="15.75" customHeight="1">
      <c r="A4143" s="963">
        <v>92379</v>
      </c>
      <c r="B4143" s="963" t="s">
        <v>7100</v>
      </c>
      <c r="C4143" s="964" t="s">
        <v>141</v>
      </c>
      <c r="D4143" s="965">
        <v>120.11</v>
      </c>
      <c r="E4143" s="757"/>
      <c r="F4143" s="757"/>
      <c r="G4143" s="757"/>
      <c r="H4143" s="757"/>
      <c r="I4143" s="757"/>
    </row>
    <row r="4144" spans="1:9" ht="15.75" customHeight="1">
      <c r="A4144" s="963">
        <v>92380</v>
      </c>
      <c r="B4144" s="963" t="s">
        <v>7101</v>
      </c>
      <c r="C4144" s="964" t="s">
        <v>141</v>
      </c>
      <c r="D4144" s="965">
        <v>129.69999999999999</v>
      </c>
      <c r="E4144" s="757"/>
      <c r="F4144" s="757"/>
      <c r="G4144" s="757"/>
      <c r="H4144" s="757"/>
      <c r="I4144" s="757"/>
    </row>
    <row r="4145" spans="1:9" ht="15.75" customHeight="1">
      <c r="A4145" s="963">
        <v>92381</v>
      </c>
      <c r="B4145" s="963" t="s">
        <v>7102</v>
      </c>
      <c r="C4145" s="964" t="s">
        <v>141</v>
      </c>
      <c r="D4145" s="965">
        <v>43.75</v>
      </c>
      <c r="E4145" s="757"/>
      <c r="F4145" s="757"/>
      <c r="G4145" s="757"/>
      <c r="H4145" s="757"/>
      <c r="I4145" s="757"/>
    </row>
    <row r="4146" spans="1:9" ht="15.75" customHeight="1">
      <c r="A4146" s="963">
        <v>92382</v>
      </c>
      <c r="B4146" s="963" t="s">
        <v>7103</v>
      </c>
      <c r="C4146" s="964" t="s">
        <v>141</v>
      </c>
      <c r="D4146" s="965">
        <v>41.18</v>
      </c>
      <c r="E4146" s="757"/>
      <c r="F4146" s="757"/>
      <c r="G4146" s="757"/>
      <c r="H4146" s="757"/>
      <c r="I4146" s="757"/>
    </row>
    <row r="4147" spans="1:9" ht="15.75" customHeight="1">
      <c r="A4147" s="963">
        <v>92383</v>
      </c>
      <c r="B4147" s="963" t="s">
        <v>7104</v>
      </c>
      <c r="C4147" s="964" t="s">
        <v>141</v>
      </c>
      <c r="D4147" s="965">
        <v>57.78</v>
      </c>
      <c r="E4147" s="757"/>
      <c r="F4147" s="757"/>
      <c r="G4147" s="757"/>
      <c r="H4147" s="757"/>
      <c r="I4147" s="757"/>
    </row>
    <row r="4148" spans="1:9" ht="15.75" customHeight="1">
      <c r="A4148" s="963">
        <v>92384</v>
      </c>
      <c r="B4148" s="963" t="s">
        <v>7105</v>
      </c>
      <c r="C4148" s="964" t="s">
        <v>141</v>
      </c>
      <c r="D4148" s="965">
        <v>52.66</v>
      </c>
      <c r="E4148" s="757"/>
      <c r="F4148" s="757"/>
      <c r="G4148" s="757"/>
      <c r="H4148" s="757"/>
      <c r="I4148" s="757"/>
    </row>
    <row r="4149" spans="1:9" ht="15.75" customHeight="1">
      <c r="A4149" s="963">
        <v>92385</v>
      </c>
      <c r="B4149" s="963" t="s">
        <v>7106</v>
      </c>
      <c r="C4149" s="964" t="s">
        <v>141</v>
      </c>
      <c r="D4149" s="965">
        <v>67.17</v>
      </c>
      <c r="E4149" s="757"/>
      <c r="F4149" s="757"/>
      <c r="G4149" s="757"/>
      <c r="H4149" s="757"/>
      <c r="I4149" s="757"/>
    </row>
    <row r="4150" spans="1:9" ht="15.75" customHeight="1">
      <c r="A4150" s="963">
        <v>92386</v>
      </c>
      <c r="B4150" s="963" t="s">
        <v>7107</v>
      </c>
      <c r="C4150" s="964" t="s">
        <v>141</v>
      </c>
      <c r="D4150" s="965">
        <v>63.64</v>
      </c>
      <c r="E4150" s="757"/>
      <c r="F4150" s="757"/>
      <c r="G4150" s="757"/>
      <c r="H4150" s="757"/>
      <c r="I4150" s="757"/>
    </row>
    <row r="4151" spans="1:9" ht="15.75" customHeight="1">
      <c r="A4151" s="963">
        <v>92387</v>
      </c>
      <c r="B4151" s="963" t="s">
        <v>7108</v>
      </c>
      <c r="C4151" s="964" t="s">
        <v>141</v>
      </c>
      <c r="D4151" s="965">
        <v>87.49</v>
      </c>
      <c r="E4151" s="757"/>
      <c r="F4151" s="757"/>
      <c r="G4151" s="757"/>
      <c r="H4151" s="757"/>
      <c r="I4151" s="757"/>
    </row>
    <row r="4152" spans="1:9" ht="15.75" customHeight="1">
      <c r="A4152" s="963">
        <v>92388</v>
      </c>
      <c r="B4152" s="963" t="s">
        <v>7109</v>
      </c>
      <c r="C4152" s="964" t="s">
        <v>141</v>
      </c>
      <c r="D4152" s="965">
        <v>85.09</v>
      </c>
      <c r="E4152" s="757"/>
      <c r="F4152" s="757"/>
      <c r="G4152" s="757"/>
      <c r="H4152" s="757"/>
      <c r="I4152" s="757"/>
    </row>
    <row r="4153" spans="1:9" ht="15.75" customHeight="1">
      <c r="A4153" s="963">
        <v>92389</v>
      </c>
      <c r="B4153" s="963" t="s">
        <v>7110</v>
      </c>
      <c r="C4153" s="964" t="s">
        <v>141</v>
      </c>
      <c r="D4153" s="965">
        <v>143.27000000000001</v>
      </c>
      <c r="E4153" s="757"/>
      <c r="F4153" s="757"/>
      <c r="G4153" s="757"/>
      <c r="H4153" s="757"/>
      <c r="I4153" s="757"/>
    </row>
    <row r="4154" spans="1:9" ht="15.75" customHeight="1">
      <c r="A4154" s="963">
        <v>92390</v>
      </c>
      <c r="B4154" s="963" t="s">
        <v>7111</v>
      </c>
      <c r="C4154" s="964" t="s">
        <v>141</v>
      </c>
      <c r="D4154" s="965">
        <v>132.72999999999999</v>
      </c>
      <c r="E4154" s="757"/>
      <c r="F4154" s="757"/>
      <c r="G4154" s="757"/>
      <c r="H4154" s="757"/>
      <c r="I4154" s="757"/>
    </row>
    <row r="4155" spans="1:9" ht="15.75" customHeight="1">
      <c r="A4155" s="963">
        <v>92635</v>
      </c>
      <c r="B4155" s="963" t="s">
        <v>7112</v>
      </c>
      <c r="C4155" s="964" t="s">
        <v>141</v>
      </c>
      <c r="D4155" s="965">
        <v>196.84</v>
      </c>
      <c r="E4155" s="757"/>
      <c r="F4155" s="757"/>
      <c r="G4155" s="757"/>
      <c r="H4155" s="757"/>
      <c r="I4155" s="757"/>
    </row>
    <row r="4156" spans="1:9" ht="15.75" customHeight="1">
      <c r="A4156" s="963">
        <v>92636</v>
      </c>
      <c r="B4156" s="963" t="s">
        <v>7113</v>
      </c>
      <c r="C4156" s="964" t="s">
        <v>141</v>
      </c>
      <c r="D4156" s="965">
        <v>176.52</v>
      </c>
      <c r="E4156" s="757"/>
      <c r="F4156" s="757"/>
      <c r="G4156" s="757"/>
      <c r="H4156" s="757"/>
      <c r="I4156" s="757"/>
    </row>
    <row r="4157" spans="1:9" ht="15.75" customHeight="1">
      <c r="A4157" s="963">
        <v>92637</v>
      </c>
      <c r="B4157" s="963" t="s">
        <v>7114</v>
      </c>
      <c r="C4157" s="964" t="s">
        <v>141</v>
      </c>
      <c r="D4157" s="965">
        <v>55.85</v>
      </c>
      <c r="E4157" s="757"/>
      <c r="F4157" s="757"/>
      <c r="G4157" s="757"/>
      <c r="H4157" s="757"/>
      <c r="I4157" s="757"/>
    </row>
    <row r="4158" spans="1:9" ht="15.75" customHeight="1">
      <c r="A4158" s="963">
        <v>92638</v>
      </c>
      <c r="B4158" s="963" t="s">
        <v>7115</v>
      </c>
      <c r="C4158" s="964" t="s">
        <v>141</v>
      </c>
      <c r="D4158" s="965">
        <v>70.83</v>
      </c>
      <c r="E4158" s="757"/>
      <c r="F4158" s="757"/>
      <c r="G4158" s="757"/>
      <c r="H4158" s="757"/>
      <c r="I4158" s="757"/>
    </row>
    <row r="4159" spans="1:9" ht="15.75" customHeight="1">
      <c r="A4159" s="963">
        <v>92639</v>
      </c>
      <c r="B4159" s="963" t="s">
        <v>7116</v>
      </c>
      <c r="C4159" s="964" t="s">
        <v>141</v>
      </c>
      <c r="D4159" s="965">
        <v>83.44</v>
      </c>
      <c r="E4159" s="757"/>
      <c r="F4159" s="757"/>
      <c r="G4159" s="757"/>
      <c r="H4159" s="757"/>
      <c r="I4159" s="757"/>
    </row>
    <row r="4160" spans="1:9" ht="15.75" customHeight="1">
      <c r="A4160" s="963">
        <v>92640</v>
      </c>
      <c r="B4160" s="963" t="s">
        <v>7117</v>
      </c>
      <c r="C4160" s="964" t="s">
        <v>141</v>
      </c>
      <c r="D4160" s="966">
        <v>113.35</v>
      </c>
      <c r="E4160" s="757"/>
      <c r="F4160" s="757"/>
      <c r="G4160" s="757"/>
      <c r="H4160" s="757"/>
      <c r="I4160" s="757"/>
    </row>
    <row r="4161" spans="1:9" ht="15.75" customHeight="1">
      <c r="A4161" s="963">
        <v>92642</v>
      </c>
      <c r="B4161" s="963" t="s">
        <v>7118</v>
      </c>
      <c r="C4161" s="964" t="s">
        <v>141</v>
      </c>
      <c r="D4161" s="965">
        <v>182.17</v>
      </c>
      <c r="E4161" s="757"/>
      <c r="F4161" s="757"/>
      <c r="G4161" s="757"/>
      <c r="H4161" s="757"/>
      <c r="I4161" s="757"/>
    </row>
    <row r="4162" spans="1:9" ht="15.75" customHeight="1">
      <c r="A4162" s="963">
        <v>92644</v>
      </c>
      <c r="B4162" s="963" t="s">
        <v>7119</v>
      </c>
      <c r="C4162" s="964" t="s">
        <v>141</v>
      </c>
      <c r="D4162" s="965">
        <v>233.34</v>
      </c>
      <c r="E4162" s="757"/>
      <c r="F4162" s="757"/>
      <c r="G4162" s="757"/>
      <c r="H4162" s="757"/>
      <c r="I4162" s="757"/>
    </row>
    <row r="4163" spans="1:9" ht="15.75" customHeight="1">
      <c r="A4163" s="963">
        <v>92657</v>
      </c>
      <c r="B4163" s="963" t="s">
        <v>7120</v>
      </c>
      <c r="C4163" s="964" t="s">
        <v>141</v>
      </c>
      <c r="D4163" s="966">
        <v>22.41</v>
      </c>
      <c r="E4163" s="757"/>
      <c r="F4163" s="757"/>
      <c r="G4163" s="757"/>
      <c r="H4163" s="757"/>
      <c r="I4163" s="757"/>
    </row>
    <row r="4164" spans="1:9" ht="15.75" customHeight="1">
      <c r="A4164" s="963">
        <v>92658</v>
      </c>
      <c r="B4164" s="963" t="s">
        <v>7121</v>
      </c>
      <c r="C4164" s="964" t="s">
        <v>141</v>
      </c>
      <c r="D4164" s="965">
        <v>24.35</v>
      </c>
      <c r="E4164" s="757"/>
      <c r="F4164" s="757"/>
      <c r="G4164" s="757"/>
      <c r="H4164" s="757"/>
      <c r="I4164" s="757"/>
    </row>
    <row r="4165" spans="1:9" ht="15.75" customHeight="1">
      <c r="A4165" s="963">
        <v>92659</v>
      </c>
      <c r="B4165" s="963" t="s">
        <v>7122</v>
      </c>
      <c r="C4165" s="964" t="s">
        <v>141</v>
      </c>
      <c r="D4165" s="965">
        <v>28.78</v>
      </c>
      <c r="E4165" s="757"/>
      <c r="F4165" s="757"/>
      <c r="G4165" s="757"/>
      <c r="H4165" s="757"/>
      <c r="I4165" s="757"/>
    </row>
    <row r="4166" spans="1:9" ht="15.75" customHeight="1">
      <c r="A4166" s="963">
        <v>92660</v>
      </c>
      <c r="B4166" s="963" t="s">
        <v>7123</v>
      </c>
      <c r="C4166" s="964" t="s">
        <v>141</v>
      </c>
      <c r="D4166" s="965">
        <v>30.58</v>
      </c>
      <c r="E4166" s="757"/>
      <c r="F4166" s="757"/>
      <c r="G4166" s="757"/>
      <c r="H4166" s="757"/>
      <c r="I4166" s="757"/>
    </row>
    <row r="4167" spans="1:9" ht="15.75" customHeight="1">
      <c r="A4167" s="963">
        <v>92661</v>
      </c>
      <c r="B4167" s="963" t="s">
        <v>7124</v>
      </c>
      <c r="C4167" s="964" t="s">
        <v>141</v>
      </c>
      <c r="D4167" s="965">
        <v>35.340000000000003</v>
      </c>
      <c r="E4167" s="757"/>
      <c r="F4167" s="757"/>
      <c r="G4167" s="757"/>
      <c r="H4167" s="757"/>
      <c r="I4167" s="757"/>
    </row>
    <row r="4168" spans="1:9" ht="15.75" customHeight="1">
      <c r="A4168" s="963">
        <v>92662</v>
      </c>
      <c r="B4168" s="963" t="s">
        <v>7125</v>
      </c>
      <c r="C4168" s="964" t="s">
        <v>141</v>
      </c>
      <c r="D4168" s="965">
        <v>35.69</v>
      </c>
      <c r="E4168" s="757"/>
      <c r="F4168" s="757"/>
      <c r="G4168" s="757"/>
      <c r="H4168" s="757"/>
      <c r="I4168" s="757"/>
    </row>
    <row r="4169" spans="1:9" ht="15.75" customHeight="1">
      <c r="A4169" s="963">
        <v>92663</v>
      </c>
      <c r="B4169" s="963" t="s">
        <v>7126</v>
      </c>
      <c r="C4169" s="964" t="s">
        <v>141</v>
      </c>
      <c r="D4169" s="965">
        <v>49.41</v>
      </c>
      <c r="E4169" s="757"/>
      <c r="F4169" s="757"/>
      <c r="G4169" s="757"/>
      <c r="H4169" s="757"/>
      <c r="I4169" s="757"/>
    </row>
    <row r="4170" spans="1:9" ht="15.75" customHeight="1">
      <c r="A4170" s="963">
        <v>92664</v>
      </c>
      <c r="B4170" s="963" t="s">
        <v>7127</v>
      </c>
      <c r="C4170" s="964" t="s">
        <v>141</v>
      </c>
      <c r="D4170" s="965">
        <v>49.38</v>
      </c>
      <c r="E4170" s="757"/>
      <c r="F4170" s="757"/>
      <c r="G4170" s="757"/>
      <c r="H4170" s="757"/>
      <c r="I4170" s="757"/>
    </row>
    <row r="4171" spans="1:9" ht="15.75" customHeight="1">
      <c r="A4171" s="963">
        <v>92665</v>
      </c>
      <c r="B4171" s="963" t="s">
        <v>7128</v>
      </c>
      <c r="C4171" s="964" t="s">
        <v>141</v>
      </c>
      <c r="D4171" s="965">
        <v>70.260000000000005</v>
      </c>
      <c r="E4171" s="757"/>
      <c r="F4171" s="757"/>
      <c r="G4171" s="757"/>
      <c r="H4171" s="757"/>
      <c r="I4171" s="757"/>
    </row>
    <row r="4172" spans="1:9" ht="15.75" customHeight="1">
      <c r="A4172" s="963">
        <v>92666</v>
      </c>
      <c r="B4172" s="963" t="s">
        <v>7129</v>
      </c>
      <c r="C4172" s="964" t="s">
        <v>141</v>
      </c>
      <c r="D4172" s="965">
        <v>81.040000000000006</v>
      </c>
      <c r="E4172" s="757"/>
      <c r="F4172" s="757"/>
      <c r="G4172" s="757"/>
      <c r="H4172" s="757"/>
      <c r="I4172" s="757"/>
    </row>
    <row r="4173" spans="1:9" ht="15.75" customHeight="1">
      <c r="A4173" s="963">
        <v>92667</v>
      </c>
      <c r="B4173" s="963" t="s">
        <v>7130</v>
      </c>
      <c r="C4173" s="964" t="s">
        <v>141</v>
      </c>
      <c r="D4173" s="965">
        <v>106.93</v>
      </c>
      <c r="E4173" s="757"/>
      <c r="F4173" s="757"/>
      <c r="G4173" s="757"/>
      <c r="H4173" s="757"/>
      <c r="I4173" s="757"/>
    </row>
    <row r="4174" spans="1:9" ht="15.75" customHeight="1">
      <c r="A4174" s="963">
        <v>92668</v>
      </c>
      <c r="B4174" s="963" t="s">
        <v>7131</v>
      </c>
      <c r="C4174" s="964" t="s">
        <v>141</v>
      </c>
      <c r="D4174" s="965">
        <v>116.52</v>
      </c>
      <c r="E4174" s="757"/>
      <c r="F4174" s="757"/>
      <c r="G4174" s="757"/>
      <c r="H4174" s="757"/>
      <c r="I4174" s="757"/>
    </row>
    <row r="4175" spans="1:9" ht="15.75" customHeight="1">
      <c r="A4175" s="963">
        <v>92669</v>
      </c>
      <c r="B4175" s="963" t="s">
        <v>7132</v>
      </c>
      <c r="C4175" s="964" t="s">
        <v>141</v>
      </c>
      <c r="D4175" s="965">
        <v>34.229999999999997</v>
      </c>
      <c r="E4175" s="757"/>
      <c r="F4175" s="757"/>
      <c r="G4175" s="757"/>
      <c r="H4175" s="757"/>
      <c r="I4175" s="757"/>
    </row>
    <row r="4176" spans="1:9" ht="15.75" customHeight="1">
      <c r="A4176" s="963">
        <v>92670</v>
      </c>
      <c r="B4176" s="963" t="s">
        <v>7133</v>
      </c>
      <c r="C4176" s="964" t="s">
        <v>141</v>
      </c>
      <c r="D4176" s="965">
        <v>31.66</v>
      </c>
      <c r="E4176" s="757"/>
      <c r="F4176" s="757"/>
      <c r="G4176" s="757"/>
      <c r="H4176" s="757"/>
      <c r="I4176" s="757"/>
    </row>
    <row r="4177" spans="1:9" ht="15.75" customHeight="1">
      <c r="A4177" s="963">
        <v>92671</v>
      </c>
      <c r="B4177" s="963" t="s">
        <v>7134</v>
      </c>
      <c r="C4177" s="964" t="s">
        <v>141</v>
      </c>
      <c r="D4177" s="965">
        <v>46.98</v>
      </c>
      <c r="E4177" s="757"/>
      <c r="F4177" s="757"/>
      <c r="G4177" s="757"/>
      <c r="H4177" s="757"/>
      <c r="I4177" s="757"/>
    </row>
    <row r="4178" spans="1:9" ht="15.75" customHeight="1">
      <c r="A4178" s="963">
        <v>92672</v>
      </c>
      <c r="B4178" s="963" t="s">
        <v>7135</v>
      </c>
      <c r="C4178" s="964" t="s">
        <v>141</v>
      </c>
      <c r="D4178" s="965">
        <v>41.86</v>
      </c>
      <c r="E4178" s="757"/>
      <c r="F4178" s="757"/>
      <c r="G4178" s="757"/>
      <c r="H4178" s="757"/>
      <c r="I4178" s="757"/>
    </row>
    <row r="4179" spans="1:9" ht="15.75" customHeight="1">
      <c r="A4179" s="963">
        <v>92673</v>
      </c>
      <c r="B4179" s="963" t="s">
        <v>7136</v>
      </c>
      <c r="C4179" s="964" t="s">
        <v>141</v>
      </c>
      <c r="D4179" s="965">
        <v>54.87</v>
      </c>
      <c r="E4179" s="757"/>
      <c r="F4179" s="757"/>
      <c r="G4179" s="757"/>
      <c r="H4179" s="757"/>
      <c r="I4179" s="757"/>
    </row>
    <row r="4180" spans="1:9" ht="15.75" customHeight="1">
      <c r="A4180" s="963">
        <v>92674</v>
      </c>
      <c r="B4180" s="963" t="s">
        <v>7137</v>
      </c>
      <c r="C4180" s="964" t="s">
        <v>141</v>
      </c>
      <c r="D4180" s="965">
        <v>51.34</v>
      </c>
      <c r="E4180" s="757"/>
      <c r="F4180" s="757"/>
      <c r="G4180" s="757"/>
      <c r="H4180" s="757"/>
      <c r="I4180" s="757"/>
    </row>
    <row r="4181" spans="1:9" ht="15.75" customHeight="1">
      <c r="A4181" s="963">
        <v>92675</v>
      </c>
      <c r="B4181" s="963" t="s">
        <v>7138</v>
      </c>
      <c r="C4181" s="964" t="s">
        <v>141</v>
      </c>
      <c r="D4181" s="965">
        <v>73.34</v>
      </c>
      <c r="E4181" s="757"/>
      <c r="F4181" s="757"/>
      <c r="G4181" s="757"/>
      <c r="H4181" s="757"/>
      <c r="I4181" s="757"/>
    </row>
    <row r="4182" spans="1:9" ht="15.75" customHeight="1">
      <c r="A4182" s="963">
        <v>92676</v>
      </c>
      <c r="B4182" s="963" t="s">
        <v>7139</v>
      </c>
      <c r="C4182" s="964" t="s">
        <v>141</v>
      </c>
      <c r="D4182" s="965">
        <v>70.94</v>
      </c>
      <c r="E4182" s="757"/>
      <c r="F4182" s="757"/>
      <c r="G4182" s="757"/>
      <c r="H4182" s="757"/>
      <c r="I4182" s="757"/>
    </row>
    <row r="4183" spans="1:9" ht="15.75" customHeight="1">
      <c r="A4183" s="963">
        <v>92677</v>
      </c>
      <c r="B4183" s="963" t="s">
        <v>7140</v>
      </c>
      <c r="C4183" s="964" t="s">
        <v>141</v>
      </c>
      <c r="D4183" s="965">
        <v>126.3</v>
      </c>
      <c r="E4183" s="757"/>
      <c r="F4183" s="757"/>
      <c r="G4183" s="757"/>
      <c r="H4183" s="757"/>
      <c r="I4183" s="757"/>
    </row>
    <row r="4184" spans="1:9" ht="15.75" customHeight="1">
      <c r="A4184" s="963">
        <v>92678</v>
      </c>
      <c r="B4184" s="963" t="s">
        <v>7141</v>
      </c>
      <c r="C4184" s="964" t="s">
        <v>141</v>
      </c>
      <c r="D4184" s="965">
        <v>115.76</v>
      </c>
      <c r="E4184" s="757"/>
      <c r="F4184" s="757"/>
      <c r="G4184" s="757"/>
      <c r="H4184" s="757"/>
      <c r="I4184" s="757"/>
    </row>
    <row r="4185" spans="1:9" ht="15.75" customHeight="1">
      <c r="A4185" s="963">
        <v>92679</v>
      </c>
      <c r="B4185" s="963" t="s">
        <v>7142</v>
      </c>
      <c r="C4185" s="964" t="s">
        <v>141</v>
      </c>
      <c r="D4185" s="965">
        <v>177.09</v>
      </c>
      <c r="E4185" s="757"/>
      <c r="F4185" s="757"/>
      <c r="G4185" s="757"/>
      <c r="H4185" s="757"/>
      <c r="I4185" s="757"/>
    </row>
    <row r="4186" spans="1:9" ht="15.75" customHeight="1">
      <c r="A4186" s="963">
        <v>92680</v>
      </c>
      <c r="B4186" s="963" t="s">
        <v>7143</v>
      </c>
      <c r="C4186" s="964" t="s">
        <v>141</v>
      </c>
      <c r="D4186" s="965">
        <v>156.77000000000001</v>
      </c>
      <c r="E4186" s="757"/>
      <c r="F4186" s="757"/>
      <c r="G4186" s="757"/>
      <c r="H4186" s="757"/>
      <c r="I4186" s="757"/>
    </row>
    <row r="4187" spans="1:9" ht="15.75" customHeight="1">
      <c r="A4187" s="963">
        <v>92681</v>
      </c>
      <c r="B4187" s="963" t="s">
        <v>7144</v>
      </c>
      <c r="C4187" s="964" t="s">
        <v>141</v>
      </c>
      <c r="D4187" s="965">
        <v>43.15</v>
      </c>
      <c r="E4187" s="757"/>
      <c r="F4187" s="757"/>
      <c r="G4187" s="757"/>
      <c r="H4187" s="757"/>
      <c r="I4187" s="757"/>
    </row>
    <row r="4188" spans="1:9" ht="15.75" customHeight="1">
      <c r="A4188" s="963">
        <v>92682</v>
      </c>
      <c r="B4188" s="963" t="s">
        <v>7145</v>
      </c>
      <c r="C4188" s="964" t="s">
        <v>141</v>
      </c>
      <c r="D4188" s="965">
        <v>56.38</v>
      </c>
      <c r="E4188" s="757"/>
      <c r="F4188" s="757"/>
      <c r="G4188" s="757"/>
      <c r="H4188" s="757"/>
      <c r="I4188" s="757"/>
    </row>
    <row r="4189" spans="1:9" ht="15.75" customHeight="1">
      <c r="A4189" s="963">
        <v>92683</v>
      </c>
      <c r="B4189" s="963" t="s">
        <v>7146</v>
      </c>
      <c r="C4189" s="964" t="s">
        <v>141</v>
      </c>
      <c r="D4189" s="965">
        <v>67.040000000000006</v>
      </c>
      <c r="E4189" s="757"/>
      <c r="F4189" s="757"/>
      <c r="G4189" s="757"/>
      <c r="H4189" s="757"/>
      <c r="I4189" s="757"/>
    </row>
    <row r="4190" spans="1:9" ht="15.75" customHeight="1">
      <c r="A4190" s="963">
        <v>92684</v>
      </c>
      <c r="B4190" s="963" t="s">
        <v>7147</v>
      </c>
      <c r="C4190" s="964" t="s">
        <v>141</v>
      </c>
      <c r="D4190" s="965">
        <v>94.47</v>
      </c>
      <c r="E4190" s="757"/>
      <c r="F4190" s="757"/>
      <c r="G4190" s="757"/>
      <c r="H4190" s="757"/>
      <c r="I4190" s="757"/>
    </row>
    <row r="4191" spans="1:9" ht="15.75" customHeight="1">
      <c r="A4191" s="963">
        <v>92685</v>
      </c>
      <c r="B4191" s="963" t="s">
        <v>7148</v>
      </c>
      <c r="C4191" s="964" t="s">
        <v>141</v>
      </c>
      <c r="D4191" s="965">
        <v>159.57</v>
      </c>
      <c r="E4191" s="757"/>
      <c r="F4191" s="757"/>
      <c r="G4191" s="757"/>
      <c r="H4191" s="757"/>
      <c r="I4191" s="757"/>
    </row>
    <row r="4192" spans="1:9" ht="15.75" customHeight="1">
      <c r="A4192" s="963">
        <v>92686</v>
      </c>
      <c r="B4192" s="963" t="s">
        <v>7149</v>
      </c>
      <c r="C4192" s="964" t="s">
        <v>141</v>
      </c>
      <c r="D4192" s="965">
        <v>206.98</v>
      </c>
      <c r="E4192" s="757"/>
      <c r="F4192" s="757"/>
      <c r="G4192" s="757"/>
      <c r="H4192" s="757"/>
      <c r="I4192" s="757"/>
    </row>
    <row r="4193" spans="1:9" ht="15.75" customHeight="1">
      <c r="A4193" s="963">
        <v>92692</v>
      </c>
      <c r="B4193" s="963" t="s">
        <v>7150</v>
      </c>
      <c r="C4193" s="964" t="s">
        <v>141</v>
      </c>
      <c r="D4193" s="965">
        <v>11.84</v>
      </c>
      <c r="E4193" s="757"/>
      <c r="F4193" s="757"/>
      <c r="G4193" s="757"/>
      <c r="H4193" s="757"/>
      <c r="I4193" s="757"/>
    </row>
    <row r="4194" spans="1:9" ht="15.75" customHeight="1">
      <c r="A4194" s="963">
        <v>92693</v>
      </c>
      <c r="B4194" s="963" t="s">
        <v>7151</v>
      </c>
      <c r="C4194" s="964" t="s">
        <v>141</v>
      </c>
      <c r="D4194" s="965">
        <v>12.27</v>
      </c>
      <c r="E4194" s="757"/>
      <c r="F4194" s="757"/>
      <c r="G4194" s="757"/>
      <c r="H4194" s="757"/>
      <c r="I4194" s="757"/>
    </row>
    <row r="4195" spans="1:9" ht="15.75" customHeight="1">
      <c r="A4195" s="963">
        <v>92694</v>
      </c>
      <c r="B4195" s="963" t="s">
        <v>7152</v>
      </c>
      <c r="C4195" s="964" t="s">
        <v>141</v>
      </c>
      <c r="D4195" s="965">
        <v>18.350000000000001</v>
      </c>
      <c r="E4195" s="757"/>
      <c r="F4195" s="757"/>
      <c r="G4195" s="757"/>
      <c r="H4195" s="757"/>
      <c r="I4195" s="757"/>
    </row>
    <row r="4196" spans="1:9" ht="15.75" customHeight="1">
      <c r="A4196" s="963">
        <v>92695</v>
      </c>
      <c r="B4196" s="963" t="s">
        <v>7153</v>
      </c>
      <c r="C4196" s="964" t="s">
        <v>141</v>
      </c>
      <c r="D4196" s="965">
        <v>18.78</v>
      </c>
      <c r="E4196" s="757"/>
      <c r="F4196" s="757"/>
      <c r="G4196" s="757"/>
      <c r="H4196" s="757"/>
      <c r="I4196" s="757"/>
    </row>
    <row r="4197" spans="1:9" ht="15.75" customHeight="1">
      <c r="A4197" s="963">
        <v>92696</v>
      </c>
      <c r="B4197" s="963" t="s">
        <v>7154</v>
      </c>
      <c r="C4197" s="964" t="s">
        <v>141</v>
      </c>
      <c r="D4197" s="965">
        <v>28.48</v>
      </c>
      <c r="E4197" s="757"/>
      <c r="F4197" s="757"/>
      <c r="G4197" s="757"/>
      <c r="H4197" s="757"/>
      <c r="I4197" s="757"/>
    </row>
    <row r="4198" spans="1:9" ht="15.75" customHeight="1">
      <c r="A4198" s="963">
        <v>92697</v>
      </c>
      <c r="B4198" s="963" t="s">
        <v>7155</v>
      </c>
      <c r="C4198" s="964" t="s">
        <v>141</v>
      </c>
      <c r="D4198" s="965">
        <v>30.42</v>
      </c>
      <c r="E4198" s="757"/>
      <c r="F4198" s="757"/>
      <c r="G4198" s="757"/>
      <c r="H4198" s="757"/>
      <c r="I4198" s="757"/>
    </row>
    <row r="4199" spans="1:9" ht="15.75" customHeight="1">
      <c r="A4199" s="963">
        <v>92698</v>
      </c>
      <c r="B4199" s="963" t="s">
        <v>7156</v>
      </c>
      <c r="C4199" s="964" t="s">
        <v>141</v>
      </c>
      <c r="D4199" s="965">
        <v>17.47</v>
      </c>
      <c r="E4199" s="757"/>
      <c r="F4199" s="757"/>
      <c r="G4199" s="757"/>
      <c r="H4199" s="757"/>
      <c r="I4199" s="757"/>
    </row>
    <row r="4200" spans="1:9" ht="15.75" customHeight="1">
      <c r="A4200" s="963">
        <v>92699</v>
      </c>
      <c r="B4200" s="963" t="s">
        <v>7157</v>
      </c>
      <c r="C4200" s="964" t="s">
        <v>141</v>
      </c>
      <c r="D4200" s="965">
        <v>16.07</v>
      </c>
      <c r="E4200" s="757"/>
      <c r="F4200" s="757"/>
      <c r="G4200" s="757"/>
      <c r="H4200" s="757"/>
      <c r="I4200" s="757"/>
    </row>
    <row r="4201" spans="1:9" ht="15.75" customHeight="1">
      <c r="A4201" s="963">
        <v>92700</v>
      </c>
      <c r="B4201" s="963" t="s">
        <v>7158</v>
      </c>
      <c r="C4201" s="964" t="s">
        <v>141</v>
      </c>
      <c r="D4201" s="965">
        <v>28.08</v>
      </c>
      <c r="E4201" s="757"/>
      <c r="F4201" s="757"/>
      <c r="G4201" s="757"/>
      <c r="H4201" s="757"/>
      <c r="I4201" s="757"/>
    </row>
    <row r="4202" spans="1:9" ht="15.75" customHeight="1">
      <c r="A4202" s="963">
        <v>92701</v>
      </c>
      <c r="B4202" s="963" t="s">
        <v>7159</v>
      </c>
      <c r="C4202" s="964" t="s">
        <v>141</v>
      </c>
      <c r="D4202" s="965">
        <v>26</v>
      </c>
      <c r="E4202" s="757"/>
      <c r="F4202" s="757"/>
      <c r="G4202" s="757"/>
      <c r="H4202" s="757"/>
      <c r="I4202" s="757"/>
    </row>
    <row r="4203" spans="1:9" ht="15.75" customHeight="1">
      <c r="A4203" s="963">
        <v>92702</v>
      </c>
      <c r="B4203" s="963" t="s">
        <v>7160</v>
      </c>
      <c r="C4203" s="964" t="s">
        <v>141</v>
      </c>
      <c r="D4203" s="965">
        <v>43.39</v>
      </c>
      <c r="E4203" s="757"/>
      <c r="F4203" s="757"/>
      <c r="G4203" s="757"/>
      <c r="H4203" s="757"/>
      <c r="I4203" s="757"/>
    </row>
    <row r="4204" spans="1:9" ht="15.75" customHeight="1">
      <c r="A4204" s="963">
        <v>92703</v>
      </c>
      <c r="B4204" s="963" t="s">
        <v>7161</v>
      </c>
      <c r="C4204" s="964" t="s">
        <v>141</v>
      </c>
      <c r="D4204" s="965">
        <v>40.82</v>
      </c>
      <c r="E4204" s="757"/>
      <c r="F4204" s="757"/>
      <c r="G4204" s="757"/>
      <c r="H4204" s="757"/>
      <c r="I4204" s="757"/>
    </row>
    <row r="4205" spans="1:9" ht="15.75" customHeight="1">
      <c r="A4205" s="963">
        <v>92704</v>
      </c>
      <c r="B4205" s="963" t="s">
        <v>7162</v>
      </c>
      <c r="C4205" s="964" t="s">
        <v>141</v>
      </c>
      <c r="D4205" s="965">
        <v>21.69</v>
      </c>
      <c r="E4205" s="757"/>
      <c r="F4205" s="757"/>
      <c r="G4205" s="757"/>
      <c r="H4205" s="757"/>
      <c r="I4205" s="757"/>
    </row>
    <row r="4206" spans="1:9" ht="15.75" customHeight="1">
      <c r="A4206" s="963">
        <v>92705</v>
      </c>
      <c r="B4206" s="963" t="s">
        <v>7163</v>
      </c>
      <c r="C4206" s="964" t="s">
        <v>141</v>
      </c>
      <c r="D4206" s="965">
        <v>34.229999999999997</v>
      </c>
      <c r="E4206" s="757"/>
      <c r="F4206" s="757"/>
      <c r="G4206" s="757"/>
      <c r="H4206" s="757"/>
      <c r="I4206" s="757"/>
    </row>
    <row r="4207" spans="1:9" ht="15.75" customHeight="1">
      <c r="A4207" s="963">
        <v>92706</v>
      </c>
      <c r="B4207" s="963" t="s">
        <v>7164</v>
      </c>
      <c r="C4207" s="964" t="s">
        <v>141</v>
      </c>
      <c r="D4207" s="965">
        <v>55.35</v>
      </c>
      <c r="E4207" s="757"/>
      <c r="F4207" s="757"/>
      <c r="G4207" s="757"/>
      <c r="H4207" s="757"/>
      <c r="I4207" s="757"/>
    </row>
    <row r="4208" spans="1:9" ht="15.75" customHeight="1">
      <c r="A4208" s="963">
        <v>92889</v>
      </c>
      <c r="B4208" s="963" t="s">
        <v>7165</v>
      </c>
      <c r="C4208" s="964" t="s">
        <v>141</v>
      </c>
      <c r="D4208" s="965">
        <v>128.83000000000001</v>
      </c>
      <c r="E4208" s="757"/>
      <c r="F4208" s="757"/>
      <c r="G4208" s="757"/>
      <c r="H4208" s="757"/>
      <c r="I4208" s="757"/>
    </row>
    <row r="4209" spans="1:9" ht="15.75" customHeight="1">
      <c r="A4209" s="963">
        <v>92890</v>
      </c>
      <c r="B4209" s="963" t="s">
        <v>7166</v>
      </c>
      <c r="C4209" s="964" t="s">
        <v>141</v>
      </c>
      <c r="D4209" s="965">
        <v>200.72</v>
      </c>
      <c r="E4209" s="757"/>
      <c r="F4209" s="757"/>
      <c r="G4209" s="757"/>
      <c r="H4209" s="757"/>
      <c r="I4209" s="757"/>
    </row>
    <row r="4210" spans="1:9" ht="15.75" customHeight="1">
      <c r="A4210" s="963">
        <v>92891</v>
      </c>
      <c r="B4210" s="963" t="s">
        <v>7167</v>
      </c>
      <c r="C4210" s="964" t="s">
        <v>141</v>
      </c>
      <c r="D4210" s="965">
        <v>299.7</v>
      </c>
      <c r="E4210" s="757"/>
      <c r="F4210" s="757"/>
      <c r="G4210" s="757"/>
      <c r="H4210" s="757"/>
      <c r="I4210" s="757"/>
    </row>
    <row r="4211" spans="1:9" ht="15.75" customHeight="1">
      <c r="A4211" s="963">
        <v>92892</v>
      </c>
      <c r="B4211" s="963" t="s">
        <v>7168</v>
      </c>
      <c r="C4211" s="964" t="s">
        <v>141</v>
      </c>
      <c r="D4211" s="965">
        <v>51.51</v>
      </c>
      <c r="E4211" s="757"/>
      <c r="F4211" s="757"/>
      <c r="G4211" s="757"/>
      <c r="H4211" s="757"/>
      <c r="I4211" s="757"/>
    </row>
    <row r="4212" spans="1:9" ht="15.75" customHeight="1">
      <c r="A4212" s="963">
        <v>92893</v>
      </c>
      <c r="B4212" s="963" t="s">
        <v>7169</v>
      </c>
      <c r="C4212" s="964" t="s">
        <v>141</v>
      </c>
      <c r="D4212" s="965">
        <v>76.489999999999995</v>
      </c>
      <c r="E4212" s="757"/>
      <c r="F4212" s="757"/>
      <c r="G4212" s="757"/>
      <c r="H4212" s="757"/>
      <c r="I4212" s="757"/>
    </row>
    <row r="4213" spans="1:9" ht="15.75" customHeight="1">
      <c r="A4213" s="963">
        <v>92894</v>
      </c>
      <c r="B4213" s="963" t="s">
        <v>7170</v>
      </c>
      <c r="C4213" s="964" t="s">
        <v>141</v>
      </c>
      <c r="D4213" s="965">
        <v>92.47</v>
      </c>
      <c r="E4213" s="757"/>
      <c r="F4213" s="757"/>
      <c r="G4213" s="757"/>
      <c r="H4213" s="757"/>
      <c r="I4213" s="757"/>
    </row>
    <row r="4214" spans="1:9" ht="15.75" customHeight="1">
      <c r="A4214" s="963">
        <v>92895</v>
      </c>
      <c r="B4214" s="963" t="s">
        <v>7171</v>
      </c>
      <c r="C4214" s="964" t="s">
        <v>141</v>
      </c>
      <c r="D4214" s="965">
        <v>128.79</v>
      </c>
      <c r="E4214" s="757"/>
      <c r="F4214" s="757"/>
      <c r="G4214" s="757"/>
      <c r="H4214" s="757"/>
      <c r="I4214" s="757"/>
    </row>
    <row r="4215" spans="1:9" ht="15.75" customHeight="1">
      <c r="A4215" s="963">
        <v>92896</v>
      </c>
      <c r="B4215" s="963" t="s">
        <v>7172</v>
      </c>
      <c r="C4215" s="964" t="s">
        <v>141</v>
      </c>
      <c r="D4215" s="965">
        <v>201.86</v>
      </c>
      <c r="E4215" s="757"/>
      <c r="F4215" s="757"/>
      <c r="G4215" s="757"/>
      <c r="H4215" s="757"/>
      <c r="I4215" s="757"/>
    </row>
    <row r="4216" spans="1:9" ht="15.75" customHeight="1">
      <c r="A4216" s="963">
        <v>92897</v>
      </c>
      <c r="B4216" s="963" t="s">
        <v>7173</v>
      </c>
      <c r="C4216" s="964" t="s">
        <v>141</v>
      </c>
      <c r="D4216" s="965">
        <v>302.06</v>
      </c>
      <c r="E4216" s="757"/>
      <c r="F4216" s="757"/>
      <c r="G4216" s="757"/>
      <c r="H4216" s="757"/>
      <c r="I4216" s="757"/>
    </row>
    <row r="4217" spans="1:9" ht="15.75" customHeight="1">
      <c r="A4217" s="963">
        <v>92898</v>
      </c>
      <c r="B4217" s="963" t="s">
        <v>7174</v>
      </c>
      <c r="C4217" s="964" t="s">
        <v>141</v>
      </c>
      <c r="D4217" s="965">
        <v>45.17</v>
      </c>
      <c r="E4217" s="757"/>
      <c r="F4217" s="757"/>
      <c r="G4217" s="757"/>
      <c r="H4217" s="757"/>
      <c r="I4217" s="757"/>
    </row>
    <row r="4218" spans="1:9" ht="15.75" customHeight="1">
      <c r="A4218" s="963">
        <v>92899</v>
      </c>
      <c r="B4218" s="963" t="s">
        <v>7175</v>
      </c>
      <c r="C4218" s="964" t="s">
        <v>141</v>
      </c>
      <c r="D4218" s="965">
        <v>69.28</v>
      </c>
      <c r="E4218" s="757"/>
      <c r="F4218" s="757"/>
      <c r="G4218" s="757"/>
      <c r="H4218" s="757"/>
      <c r="I4218" s="757"/>
    </row>
    <row r="4219" spans="1:9" ht="15.75" customHeight="1">
      <c r="A4219" s="963">
        <v>92900</v>
      </c>
      <c r="B4219" s="963" t="s">
        <v>7176</v>
      </c>
      <c r="C4219" s="964" t="s">
        <v>141</v>
      </c>
      <c r="D4219" s="965">
        <v>84.26</v>
      </c>
      <c r="E4219" s="757"/>
      <c r="F4219" s="757"/>
      <c r="G4219" s="757"/>
      <c r="H4219" s="757"/>
      <c r="I4219" s="757"/>
    </row>
    <row r="4220" spans="1:9" ht="15.75" customHeight="1">
      <c r="A4220" s="963">
        <v>92901</v>
      </c>
      <c r="B4220" s="963" t="s">
        <v>7177</v>
      </c>
      <c r="C4220" s="964" t="s">
        <v>141</v>
      </c>
      <c r="D4220" s="965">
        <v>119.34</v>
      </c>
      <c r="E4220" s="757"/>
      <c r="F4220" s="757"/>
      <c r="G4220" s="757"/>
      <c r="H4220" s="757"/>
      <c r="I4220" s="757"/>
    </row>
    <row r="4221" spans="1:9" ht="15.75" customHeight="1">
      <c r="A4221" s="963">
        <v>92902</v>
      </c>
      <c r="B4221" s="963" t="s">
        <v>7178</v>
      </c>
      <c r="C4221" s="964" t="s">
        <v>141</v>
      </c>
      <c r="D4221" s="965">
        <v>190.53</v>
      </c>
      <c r="E4221" s="757"/>
      <c r="F4221" s="757"/>
      <c r="G4221" s="757"/>
      <c r="H4221" s="757"/>
      <c r="I4221" s="757"/>
    </row>
    <row r="4222" spans="1:9" ht="15.75" customHeight="1">
      <c r="A4222" s="963">
        <v>92903</v>
      </c>
      <c r="B4222" s="963" t="s">
        <v>7179</v>
      </c>
      <c r="C4222" s="964" t="s">
        <v>141</v>
      </c>
      <c r="D4222" s="965">
        <v>288.88</v>
      </c>
      <c r="E4222" s="757"/>
      <c r="F4222" s="757"/>
      <c r="G4222" s="757"/>
      <c r="H4222" s="757"/>
      <c r="I4222" s="757"/>
    </row>
    <row r="4223" spans="1:9" ht="15.75" customHeight="1">
      <c r="A4223" s="963">
        <v>92904</v>
      </c>
      <c r="B4223" s="963" t="s">
        <v>7180</v>
      </c>
      <c r="C4223" s="964" t="s">
        <v>141</v>
      </c>
      <c r="D4223" s="965">
        <v>31.38</v>
      </c>
      <c r="E4223" s="757"/>
      <c r="F4223" s="757"/>
      <c r="G4223" s="757"/>
      <c r="H4223" s="757"/>
      <c r="I4223" s="757"/>
    </row>
    <row r="4224" spans="1:9" ht="15.75" customHeight="1">
      <c r="A4224" s="963">
        <v>92905</v>
      </c>
      <c r="B4224" s="963" t="s">
        <v>7181</v>
      </c>
      <c r="C4224" s="964" t="s">
        <v>141</v>
      </c>
      <c r="D4224" s="965">
        <v>43.85</v>
      </c>
      <c r="E4224" s="757"/>
      <c r="F4224" s="757"/>
      <c r="G4224" s="757"/>
      <c r="H4224" s="757"/>
      <c r="I4224" s="757"/>
    </row>
    <row r="4225" spans="1:9" ht="15.75" customHeight="1">
      <c r="A4225" s="963">
        <v>92906</v>
      </c>
      <c r="B4225" s="963" t="s">
        <v>7182</v>
      </c>
      <c r="C4225" s="964" t="s">
        <v>141</v>
      </c>
      <c r="D4225" s="965">
        <v>51.24</v>
      </c>
      <c r="E4225" s="757"/>
      <c r="F4225" s="757"/>
      <c r="G4225" s="757"/>
      <c r="H4225" s="757"/>
      <c r="I4225" s="757"/>
    </row>
    <row r="4226" spans="1:9" ht="15.75" customHeight="1">
      <c r="A4226" s="963">
        <v>92907</v>
      </c>
      <c r="B4226" s="963" t="s">
        <v>7183</v>
      </c>
      <c r="C4226" s="964" t="s">
        <v>141</v>
      </c>
      <c r="D4226" s="965">
        <v>62.94</v>
      </c>
      <c r="E4226" s="757"/>
      <c r="F4226" s="757"/>
      <c r="G4226" s="757"/>
      <c r="H4226" s="757"/>
      <c r="I4226" s="757"/>
    </row>
    <row r="4227" spans="1:9" ht="15.75" customHeight="1">
      <c r="A4227" s="963">
        <v>92908</v>
      </c>
      <c r="B4227" s="963" t="s">
        <v>7184</v>
      </c>
      <c r="C4227" s="964" t="s">
        <v>141</v>
      </c>
      <c r="D4227" s="965">
        <v>62.94</v>
      </c>
      <c r="E4227" s="757"/>
      <c r="F4227" s="757"/>
      <c r="G4227" s="757"/>
      <c r="H4227" s="757"/>
      <c r="I4227" s="757"/>
    </row>
    <row r="4228" spans="1:9" ht="15.75" customHeight="1">
      <c r="A4228" s="963">
        <v>92909</v>
      </c>
      <c r="B4228" s="963" t="s">
        <v>7185</v>
      </c>
      <c r="C4228" s="964" t="s">
        <v>141</v>
      </c>
      <c r="D4228" s="965">
        <v>62.94</v>
      </c>
      <c r="E4228" s="757"/>
      <c r="F4228" s="757"/>
      <c r="G4228" s="757"/>
      <c r="H4228" s="757"/>
      <c r="I4228" s="757"/>
    </row>
    <row r="4229" spans="1:9" ht="15.75" customHeight="1">
      <c r="A4229" s="963">
        <v>92910</v>
      </c>
      <c r="B4229" s="963" t="s">
        <v>7186</v>
      </c>
      <c r="C4229" s="964" t="s">
        <v>141</v>
      </c>
      <c r="D4229" s="965">
        <v>95.78</v>
      </c>
      <c r="E4229" s="757"/>
      <c r="F4229" s="757"/>
      <c r="G4229" s="757"/>
      <c r="H4229" s="757"/>
      <c r="I4229" s="757"/>
    </row>
    <row r="4230" spans="1:9" ht="15.75" customHeight="1">
      <c r="A4230" s="963">
        <v>92911</v>
      </c>
      <c r="B4230" s="963" t="s">
        <v>7187</v>
      </c>
      <c r="C4230" s="964" t="s">
        <v>141</v>
      </c>
      <c r="D4230" s="965">
        <v>95.78</v>
      </c>
      <c r="E4230" s="757"/>
      <c r="F4230" s="757"/>
      <c r="G4230" s="757"/>
      <c r="H4230" s="757"/>
      <c r="I4230" s="757"/>
    </row>
    <row r="4231" spans="1:9" ht="15.75" customHeight="1">
      <c r="A4231" s="963">
        <v>92912</v>
      </c>
      <c r="B4231" s="963" t="s">
        <v>7188</v>
      </c>
      <c r="C4231" s="964" t="s">
        <v>141</v>
      </c>
      <c r="D4231" s="965">
        <v>133.33000000000001</v>
      </c>
      <c r="E4231" s="757"/>
      <c r="F4231" s="757"/>
      <c r="G4231" s="757"/>
      <c r="H4231" s="757"/>
      <c r="I4231" s="757"/>
    </row>
    <row r="4232" spans="1:9" ht="15.75" customHeight="1">
      <c r="A4232" s="963">
        <v>92913</v>
      </c>
      <c r="B4232" s="963" t="s">
        <v>7189</v>
      </c>
      <c r="C4232" s="964" t="s">
        <v>141</v>
      </c>
      <c r="D4232" s="965">
        <v>135.28</v>
      </c>
      <c r="E4232" s="757"/>
      <c r="F4232" s="757"/>
      <c r="G4232" s="757"/>
      <c r="H4232" s="757"/>
      <c r="I4232" s="757"/>
    </row>
    <row r="4233" spans="1:9" ht="15.75" customHeight="1">
      <c r="A4233" s="963">
        <v>92914</v>
      </c>
      <c r="B4233" s="963" t="s">
        <v>7190</v>
      </c>
      <c r="C4233" s="964" t="s">
        <v>141</v>
      </c>
      <c r="D4233" s="965">
        <v>135.28</v>
      </c>
      <c r="E4233" s="757"/>
      <c r="F4233" s="757"/>
      <c r="G4233" s="757"/>
      <c r="H4233" s="757"/>
      <c r="I4233" s="757"/>
    </row>
    <row r="4234" spans="1:9" ht="15.75" customHeight="1">
      <c r="A4234" s="963">
        <v>92918</v>
      </c>
      <c r="B4234" s="963" t="s">
        <v>7191</v>
      </c>
      <c r="C4234" s="964" t="s">
        <v>141</v>
      </c>
      <c r="D4234" s="965">
        <v>30.53</v>
      </c>
      <c r="E4234" s="757"/>
      <c r="F4234" s="757"/>
      <c r="G4234" s="757"/>
      <c r="H4234" s="757"/>
      <c r="I4234" s="757"/>
    </row>
    <row r="4235" spans="1:9" ht="15.75" customHeight="1">
      <c r="A4235" s="963">
        <v>92920</v>
      </c>
      <c r="B4235" s="963" t="s">
        <v>7192</v>
      </c>
      <c r="C4235" s="964" t="s">
        <v>141</v>
      </c>
      <c r="D4235" s="965">
        <v>30.8</v>
      </c>
      <c r="E4235" s="757"/>
      <c r="F4235" s="757"/>
      <c r="G4235" s="757"/>
      <c r="H4235" s="757"/>
      <c r="I4235" s="757"/>
    </row>
    <row r="4236" spans="1:9" ht="15.75" customHeight="1">
      <c r="A4236" s="963">
        <v>92925</v>
      </c>
      <c r="B4236" s="963" t="s">
        <v>7193</v>
      </c>
      <c r="C4236" s="964" t="s">
        <v>141</v>
      </c>
      <c r="D4236" s="965">
        <v>39.229999999999997</v>
      </c>
      <c r="E4236" s="757"/>
      <c r="F4236" s="757"/>
      <c r="G4236" s="757"/>
      <c r="H4236" s="757"/>
      <c r="I4236" s="757"/>
    </row>
    <row r="4237" spans="1:9" ht="15.75" customHeight="1">
      <c r="A4237" s="963">
        <v>92926</v>
      </c>
      <c r="B4237" s="963" t="s">
        <v>7194</v>
      </c>
      <c r="C4237" s="964" t="s">
        <v>141</v>
      </c>
      <c r="D4237" s="965">
        <v>39.22</v>
      </c>
      <c r="E4237" s="757"/>
      <c r="F4237" s="757"/>
      <c r="G4237" s="757"/>
      <c r="H4237" s="757"/>
      <c r="I4237" s="757"/>
    </row>
    <row r="4238" spans="1:9" ht="15.75" customHeight="1">
      <c r="A4238" s="963">
        <v>92927</v>
      </c>
      <c r="B4238" s="963" t="s">
        <v>7195</v>
      </c>
      <c r="C4238" s="964" t="s">
        <v>141</v>
      </c>
      <c r="D4238" s="965">
        <v>39.22</v>
      </c>
      <c r="E4238" s="757"/>
      <c r="F4238" s="757"/>
      <c r="G4238" s="757"/>
      <c r="H4238" s="757"/>
      <c r="I4238" s="757"/>
    </row>
    <row r="4239" spans="1:9" ht="15.75" customHeight="1">
      <c r="A4239" s="963">
        <v>92928</v>
      </c>
      <c r="B4239" s="963" t="s">
        <v>7196</v>
      </c>
      <c r="C4239" s="964" t="s">
        <v>141</v>
      </c>
      <c r="D4239" s="965">
        <v>45.39</v>
      </c>
      <c r="E4239" s="757"/>
      <c r="F4239" s="757"/>
      <c r="G4239" s="757"/>
      <c r="H4239" s="757"/>
      <c r="I4239" s="757"/>
    </row>
    <row r="4240" spans="1:9" ht="15.75" customHeight="1">
      <c r="A4240" s="963">
        <v>92929</v>
      </c>
      <c r="B4240" s="963" t="s">
        <v>7197</v>
      </c>
      <c r="C4240" s="964" t="s">
        <v>141</v>
      </c>
      <c r="D4240" s="965">
        <v>45.39</v>
      </c>
      <c r="E4240" s="757"/>
      <c r="F4240" s="757"/>
      <c r="G4240" s="757"/>
      <c r="H4240" s="757"/>
      <c r="I4240" s="757"/>
    </row>
    <row r="4241" spans="1:9" ht="15.75" customHeight="1">
      <c r="A4241" s="963">
        <v>92930</v>
      </c>
      <c r="B4241" s="963" t="s">
        <v>7198</v>
      </c>
      <c r="C4241" s="964" t="s">
        <v>141</v>
      </c>
      <c r="D4241" s="965">
        <v>45.39</v>
      </c>
      <c r="E4241" s="757"/>
      <c r="F4241" s="757"/>
      <c r="G4241" s="757"/>
      <c r="H4241" s="757"/>
      <c r="I4241" s="757"/>
    </row>
    <row r="4242" spans="1:9" ht="15.75" customHeight="1">
      <c r="A4242" s="963">
        <v>92931</v>
      </c>
      <c r="B4242" s="963" t="s">
        <v>7199</v>
      </c>
      <c r="C4242" s="964" t="s">
        <v>141</v>
      </c>
      <c r="D4242" s="965">
        <v>62.9</v>
      </c>
      <c r="E4242" s="757"/>
      <c r="F4242" s="757"/>
      <c r="G4242" s="757"/>
      <c r="H4242" s="757"/>
      <c r="I4242" s="757"/>
    </row>
    <row r="4243" spans="1:9" ht="15.75" customHeight="1">
      <c r="A4243" s="963">
        <v>92932</v>
      </c>
      <c r="B4243" s="963" t="s">
        <v>7200</v>
      </c>
      <c r="C4243" s="964" t="s">
        <v>141</v>
      </c>
      <c r="D4243" s="965">
        <v>62.9</v>
      </c>
      <c r="E4243" s="757"/>
      <c r="F4243" s="757"/>
      <c r="G4243" s="757"/>
      <c r="H4243" s="757"/>
      <c r="I4243" s="757"/>
    </row>
    <row r="4244" spans="1:9" ht="15.75" customHeight="1">
      <c r="A4244" s="963">
        <v>92933</v>
      </c>
      <c r="B4244" s="963" t="s">
        <v>7201</v>
      </c>
      <c r="C4244" s="964" t="s">
        <v>141</v>
      </c>
      <c r="D4244" s="965">
        <v>62.9</v>
      </c>
      <c r="E4244" s="757"/>
      <c r="F4244" s="757"/>
      <c r="G4244" s="757"/>
      <c r="H4244" s="757"/>
      <c r="I4244" s="757"/>
    </row>
    <row r="4245" spans="1:9" ht="15.75" customHeight="1">
      <c r="A4245" s="963">
        <v>92934</v>
      </c>
      <c r="B4245" s="963" t="s">
        <v>7202</v>
      </c>
      <c r="C4245" s="964" t="s">
        <v>141</v>
      </c>
      <c r="D4245" s="965">
        <v>96.92</v>
      </c>
      <c r="E4245" s="757"/>
      <c r="F4245" s="757"/>
      <c r="G4245" s="757"/>
      <c r="H4245" s="757"/>
      <c r="I4245" s="757"/>
    </row>
    <row r="4246" spans="1:9" ht="15.75" customHeight="1">
      <c r="A4246" s="963">
        <v>92935</v>
      </c>
      <c r="B4246" s="963" t="s">
        <v>7203</v>
      </c>
      <c r="C4246" s="964" t="s">
        <v>141</v>
      </c>
      <c r="D4246" s="965">
        <v>96.92</v>
      </c>
      <c r="E4246" s="757"/>
      <c r="F4246" s="757"/>
      <c r="G4246" s="757"/>
      <c r="H4246" s="757"/>
      <c r="I4246" s="757"/>
    </row>
    <row r="4247" spans="1:9" ht="15.75" customHeight="1">
      <c r="A4247" s="963">
        <v>92936</v>
      </c>
      <c r="B4247" s="963" t="s">
        <v>7204</v>
      </c>
      <c r="C4247" s="964" t="s">
        <v>141</v>
      </c>
      <c r="D4247" s="966">
        <v>137.63999999999999</v>
      </c>
      <c r="E4247" s="757"/>
      <c r="F4247" s="757"/>
      <c r="G4247" s="757"/>
      <c r="H4247" s="757"/>
      <c r="I4247" s="757"/>
    </row>
    <row r="4248" spans="1:9" ht="15.75" customHeight="1">
      <c r="A4248" s="963">
        <v>92937</v>
      </c>
      <c r="B4248" s="963" t="s">
        <v>7205</v>
      </c>
      <c r="C4248" s="964" t="s">
        <v>141</v>
      </c>
      <c r="D4248" s="965">
        <v>137.63999999999999</v>
      </c>
      <c r="E4248" s="757"/>
      <c r="F4248" s="757"/>
      <c r="G4248" s="757"/>
      <c r="H4248" s="757"/>
      <c r="I4248" s="757"/>
    </row>
    <row r="4249" spans="1:9" ht="15.75" customHeight="1">
      <c r="A4249" s="963">
        <v>92938</v>
      </c>
      <c r="B4249" s="963" t="s">
        <v>7206</v>
      </c>
      <c r="C4249" s="964" t="s">
        <v>141</v>
      </c>
      <c r="D4249" s="965">
        <v>24.19</v>
      </c>
      <c r="E4249" s="757"/>
      <c r="F4249" s="757"/>
      <c r="G4249" s="757"/>
      <c r="H4249" s="757"/>
      <c r="I4249" s="757"/>
    </row>
    <row r="4250" spans="1:9" ht="15.75" customHeight="1">
      <c r="A4250" s="963">
        <v>92939</v>
      </c>
      <c r="B4250" s="963" t="s">
        <v>7207</v>
      </c>
      <c r="C4250" s="964" t="s">
        <v>141</v>
      </c>
      <c r="D4250" s="965">
        <v>24.46</v>
      </c>
      <c r="E4250" s="757"/>
      <c r="F4250" s="757"/>
      <c r="G4250" s="757"/>
      <c r="H4250" s="757"/>
      <c r="I4250" s="757"/>
    </row>
    <row r="4251" spans="1:9" ht="15.75" customHeight="1">
      <c r="A4251" s="963">
        <v>92940</v>
      </c>
      <c r="B4251" s="963" t="s">
        <v>7208</v>
      </c>
      <c r="C4251" s="964" t="s">
        <v>141</v>
      </c>
      <c r="D4251" s="965">
        <v>32.020000000000003</v>
      </c>
      <c r="E4251" s="757"/>
      <c r="F4251" s="757"/>
      <c r="G4251" s="757"/>
      <c r="H4251" s="757"/>
      <c r="I4251" s="757"/>
    </row>
    <row r="4252" spans="1:9" ht="15.75" customHeight="1">
      <c r="A4252" s="963">
        <v>92941</v>
      </c>
      <c r="B4252" s="963" t="s">
        <v>7209</v>
      </c>
      <c r="C4252" s="964" t="s">
        <v>141</v>
      </c>
      <c r="D4252" s="965">
        <v>32.01</v>
      </c>
      <c r="E4252" s="757"/>
      <c r="F4252" s="757"/>
      <c r="G4252" s="757"/>
      <c r="H4252" s="757"/>
      <c r="I4252" s="757"/>
    </row>
    <row r="4253" spans="1:9" ht="15.75" customHeight="1">
      <c r="A4253" s="963">
        <v>92942</v>
      </c>
      <c r="B4253" s="963" t="s">
        <v>7210</v>
      </c>
      <c r="C4253" s="964" t="s">
        <v>141</v>
      </c>
      <c r="D4253" s="965">
        <v>32.01</v>
      </c>
      <c r="E4253" s="757"/>
      <c r="F4253" s="757"/>
      <c r="G4253" s="757"/>
      <c r="H4253" s="757"/>
      <c r="I4253" s="757"/>
    </row>
    <row r="4254" spans="1:9" ht="15.75" customHeight="1">
      <c r="A4254" s="963">
        <v>92943</v>
      </c>
      <c r="B4254" s="963" t="s">
        <v>7211</v>
      </c>
      <c r="C4254" s="964" t="s">
        <v>141</v>
      </c>
      <c r="D4254" s="965">
        <v>37.18</v>
      </c>
      <c r="E4254" s="757"/>
      <c r="F4254" s="757"/>
      <c r="G4254" s="757"/>
      <c r="H4254" s="757"/>
      <c r="I4254" s="757"/>
    </row>
    <row r="4255" spans="1:9" ht="15.75" customHeight="1">
      <c r="A4255" s="963">
        <v>92944</v>
      </c>
      <c r="B4255" s="963" t="s">
        <v>7212</v>
      </c>
      <c r="C4255" s="964" t="s">
        <v>141</v>
      </c>
      <c r="D4255" s="965">
        <v>37.18</v>
      </c>
      <c r="E4255" s="757"/>
      <c r="F4255" s="757"/>
      <c r="G4255" s="757"/>
      <c r="H4255" s="757"/>
      <c r="I4255" s="757"/>
    </row>
    <row r="4256" spans="1:9" ht="15.75" customHeight="1">
      <c r="A4256" s="963">
        <v>92945</v>
      </c>
      <c r="B4256" s="963" t="s">
        <v>7213</v>
      </c>
      <c r="C4256" s="964" t="s">
        <v>141</v>
      </c>
      <c r="D4256" s="965">
        <v>37.18</v>
      </c>
      <c r="E4256" s="757"/>
      <c r="F4256" s="757"/>
      <c r="G4256" s="757"/>
      <c r="H4256" s="757"/>
      <c r="I4256" s="757"/>
    </row>
    <row r="4257" spans="1:9" ht="15.75" customHeight="1">
      <c r="A4257" s="963">
        <v>92946</v>
      </c>
      <c r="B4257" s="963" t="s">
        <v>7214</v>
      </c>
      <c r="C4257" s="964" t="s">
        <v>141</v>
      </c>
      <c r="D4257" s="965">
        <v>53.45</v>
      </c>
      <c r="E4257" s="757"/>
      <c r="F4257" s="757"/>
      <c r="G4257" s="757"/>
      <c r="H4257" s="757"/>
      <c r="I4257" s="757"/>
    </row>
    <row r="4258" spans="1:9" ht="15.75" customHeight="1">
      <c r="A4258" s="963">
        <v>92947</v>
      </c>
      <c r="B4258" s="963" t="s">
        <v>7215</v>
      </c>
      <c r="C4258" s="964" t="s">
        <v>141</v>
      </c>
      <c r="D4258" s="965">
        <v>53.45</v>
      </c>
      <c r="E4258" s="757"/>
      <c r="F4258" s="757"/>
      <c r="G4258" s="757"/>
      <c r="H4258" s="757"/>
      <c r="I4258" s="757"/>
    </row>
    <row r="4259" spans="1:9" ht="15.75" customHeight="1">
      <c r="A4259" s="963">
        <v>92948</v>
      </c>
      <c r="B4259" s="963" t="s">
        <v>7216</v>
      </c>
      <c r="C4259" s="964" t="s">
        <v>141</v>
      </c>
      <c r="D4259" s="965">
        <v>53.45</v>
      </c>
      <c r="E4259" s="757"/>
      <c r="F4259" s="757"/>
      <c r="G4259" s="757"/>
      <c r="H4259" s="757"/>
      <c r="I4259" s="757"/>
    </row>
    <row r="4260" spans="1:9" ht="15.75" customHeight="1">
      <c r="A4260" s="963">
        <v>92949</v>
      </c>
      <c r="B4260" s="963" t="s">
        <v>7217</v>
      </c>
      <c r="C4260" s="964" t="s">
        <v>141</v>
      </c>
      <c r="D4260" s="965">
        <v>85.59</v>
      </c>
      <c r="E4260" s="757"/>
      <c r="F4260" s="757"/>
      <c r="G4260" s="757"/>
      <c r="H4260" s="757"/>
      <c r="I4260" s="757"/>
    </row>
    <row r="4261" spans="1:9" ht="15.75" customHeight="1">
      <c r="A4261" s="963">
        <v>92950</v>
      </c>
      <c r="B4261" s="963" t="s">
        <v>7218</v>
      </c>
      <c r="C4261" s="964" t="s">
        <v>141</v>
      </c>
      <c r="D4261" s="965">
        <v>85.59</v>
      </c>
      <c r="E4261" s="757"/>
      <c r="F4261" s="757"/>
      <c r="G4261" s="757"/>
      <c r="H4261" s="757"/>
      <c r="I4261" s="757"/>
    </row>
    <row r="4262" spans="1:9" ht="15.75" customHeight="1">
      <c r="A4262" s="963">
        <v>92951</v>
      </c>
      <c r="B4262" s="963" t="s">
        <v>7219</v>
      </c>
      <c r="C4262" s="964" t="s">
        <v>141</v>
      </c>
      <c r="D4262" s="965">
        <v>124.46</v>
      </c>
      <c r="E4262" s="757"/>
      <c r="F4262" s="757"/>
      <c r="G4262" s="757"/>
      <c r="H4262" s="757"/>
      <c r="I4262" s="757"/>
    </row>
    <row r="4263" spans="1:9" ht="15.75" customHeight="1">
      <c r="A4263" s="963">
        <v>92952</v>
      </c>
      <c r="B4263" s="963" t="s">
        <v>7220</v>
      </c>
      <c r="C4263" s="964" t="s">
        <v>141</v>
      </c>
      <c r="D4263" s="965">
        <v>124.46</v>
      </c>
      <c r="E4263" s="757"/>
      <c r="F4263" s="757"/>
      <c r="G4263" s="757"/>
      <c r="H4263" s="757"/>
      <c r="I4263" s="757"/>
    </row>
    <row r="4264" spans="1:9" ht="15.75" customHeight="1">
      <c r="A4264" s="963">
        <v>92953</v>
      </c>
      <c r="B4264" s="963" t="s">
        <v>7221</v>
      </c>
      <c r="C4264" s="964" t="s">
        <v>141</v>
      </c>
      <c r="D4264" s="965">
        <v>20.18</v>
      </c>
      <c r="E4264" s="757"/>
      <c r="F4264" s="757"/>
      <c r="G4264" s="757"/>
      <c r="H4264" s="757"/>
      <c r="I4264" s="757"/>
    </row>
    <row r="4265" spans="1:9" ht="15.75" customHeight="1">
      <c r="A4265" s="963">
        <v>93050</v>
      </c>
      <c r="B4265" s="963" t="s">
        <v>7222</v>
      </c>
      <c r="C4265" s="964" t="s">
        <v>141</v>
      </c>
      <c r="D4265" s="965">
        <v>10.01</v>
      </c>
      <c r="E4265" s="757"/>
      <c r="F4265" s="757"/>
      <c r="G4265" s="757"/>
      <c r="H4265" s="757"/>
      <c r="I4265" s="757"/>
    </row>
    <row r="4266" spans="1:9" ht="15.75" customHeight="1">
      <c r="A4266" s="963">
        <v>93052</v>
      </c>
      <c r="B4266" s="963" t="s">
        <v>7223</v>
      </c>
      <c r="C4266" s="964" t="s">
        <v>141</v>
      </c>
      <c r="D4266" s="965">
        <v>499.02</v>
      </c>
      <c r="E4266" s="757"/>
      <c r="F4266" s="757"/>
      <c r="G4266" s="757"/>
      <c r="H4266" s="757"/>
      <c r="I4266" s="757"/>
    </row>
    <row r="4267" spans="1:9" ht="15.75" customHeight="1">
      <c r="A4267" s="963">
        <v>93054</v>
      </c>
      <c r="B4267" s="963" t="s">
        <v>7224</v>
      </c>
      <c r="C4267" s="964" t="s">
        <v>141</v>
      </c>
      <c r="D4267" s="965">
        <v>20.350000000000001</v>
      </c>
      <c r="E4267" s="757"/>
      <c r="F4267" s="757"/>
      <c r="G4267" s="757"/>
      <c r="H4267" s="757"/>
      <c r="I4267" s="757"/>
    </row>
    <row r="4268" spans="1:9" ht="15.75" customHeight="1">
      <c r="A4268" s="963">
        <v>93055</v>
      </c>
      <c r="B4268" s="963" t="s">
        <v>7225</v>
      </c>
      <c r="C4268" s="964" t="s">
        <v>141</v>
      </c>
      <c r="D4268" s="965">
        <v>42.39</v>
      </c>
      <c r="E4268" s="757"/>
      <c r="F4268" s="757"/>
      <c r="G4268" s="757"/>
      <c r="H4268" s="757"/>
      <c r="I4268" s="757"/>
    </row>
    <row r="4269" spans="1:9" ht="15.75" customHeight="1">
      <c r="A4269" s="963">
        <v>93056</v>
      </c>
      <c r="B4269" s="963" t="s">
        <v>7226</v>
      </c>
      <c r="C4269" s="964" t="s">
        <v>141</v>
      </c>
      <c r="D4269" s="965">
        <v>15.13</v>
      </c>
      <c r="E4269" s="757"/>
      <c r="F4269" s="757"/>
      <c r="G4269" s="757"/>
      <c r="H4269" s="757"/>
      <c r="I4269" s="757"/>
    </row>
    <row r="4270" spans="1:9" ht="15.75" customHeight="1">
      <c r="A4270" s="963">
        <v>93057</v>
      </c>
      <c r="B4270" s="963" t="s">
        <v>7227</v>
      </c>
      <c r="C4270" s="964" t="s">
        <v>141</v>
      </c>
      <c r="D4270" s="965">
        <v>12.53</v>
      </c>
      <c r="E4270" s="757"/>
      <c r="F4270" s="757"/>
      <c r="G4270" s="757"/>
      <c r="H4270" s="757"/>
      <c r="I4270" s="757"/>
    </row>
    <row r="4271" spans="1:9" ht="15.75" customHeight="1">
      <c r="A4271" s="963">
        <v>93058</v>
      </c>
      <c r="B4271" s="963" t="s">
        <v>7228</v>
      </c>
      <c r="C4271" s="964" t="s">
        <v>141</v>
      </c>
      <c r="D4271" s="965">
        <v>548.84</v>
      </c>
      <c r="E4271" s="757"/>
      <c r="F4271" s="757"/>
      <c r="G4271" s="757"/>
      <c r="H4271" s="757"/>
      <c r="I4271" s="757"/>
    </row>
    <row r="4272" spans="1:9" ht="15.75" customHeight="1">
      <c r="A4272" s="963">
        <v>93059</v>
      </c>
      <c r="B4272" s="963" t="s">
        <v>7229</v>
      </c>
      <c r="C4272" s="964" t="s">
        <v>141</v>
      </c>
      <c r="D4272" s="965">
        <v>27.1</v>
      </c>
      <c r="E4272" s="757"/>
      <c r="F4272" s="757"/>
      <c r="G4272" s="757"/>
      <c r="H4272" s="757"/>
      <c r="I4272" s="757"/>
    </row>
    <row r="4273" spans="1:9" ht="15.75" customHeight="1">
      <c r="A4273" s="963">
        <v>93060</v>
      </c>
      <c r="B4273" s="963" t="s">
        <v>7230</v>
      </c>
      <c r="C4273" s="964" t="s">
        <v>141</v>
      </c>
      <c r="D4273" s="965">
        <v>74.680000000000007</v>
      </c>
      <c r="E4273" s="757"/>
      <c r="F4273" s="757"/>
      <c r="G4273" s="757"/>
      <c r="H4273" s="757"/>
      <c r="I4273" s="757"/>
    </row>
    <row r="4274" spans="1:9" ht="15.75" customHeight="1">
      <c r="A4274" s="963">
        <v>93061</v>
      </c>
      <c r="B4274" s="963" t="s">
        <v>7231</v>
      </c>
      <c r="C4274" s="964" t="s">
        <v>141</v>
      </c>
      <c r="D4274" s="965">
        <v>29.36</v>
      </c>
      <c r="E4274" s="757"/>
      <c r="F4274" s="757"/>
      <c r="G4274" s="757"/>
      <c r="H4274" s="757"/>
      <c r="I4274" s="757"/>
    </row>
    <row r="4275" spans="1:9" ht="15.75" customHeight="1">
      <c r="A4275" s="963">
        <v>93062</v>
      </c>
      <c r="B4275" s="963" t="s">
        <v>7232</v>
      </c>
      <c r="C4275" s="964" t="s">
        <v>141</v>
      </c>
      <c r="D4275" s="965">
        <v>24.7</v>
      </c>
      <c r="E4275" s="757"/>
      <c r="F4275" s="757"/>
      <c r="G4275" s="757"/>
      <c r="H4275" s="757"/>
      <c r="I4275" s="757"/>
    </row>
    <row r="4276" spans="1:9" ht="15.75" customHeight="1">
      <c r="A4276" s="963">
        <v>93063</v>
      </c>
      <c r="B4276" s="963" t="s">
        <v>7233</v>
      </c>
      <c r="C4276" s="964" t="s">
        <v>141</v>
      </c>
      <c r="D4276" s="965">
        <v>628.79999999999995</v>
      </c>
      <c r="E4276" s="757"/>
      <c r="F4276" s="757"/>
      <c r="G4276" s="757"/>
      <c r="H4276" s="757"/>
      <c r="I4276" s="757"/>
    </row>
    <row r="4277" spans="1:9" ht="15.75" customHeight="1">
      <c r="A4277" s="963">
        <v>93064</v>
      </c>
      <c r="B4277" s="963" t="s">
        <v>7234</v>
      </c>
      <c r="C4277" s="964" t="s">
        <v>141</v>
      </c>
      <c r="D4277" s="965">
        <v>45.5</v>
      </c>
      <c r="E4277" s="757"/>
      <c r="F4277" s="757"/>
      <c r="G4277" s="757"/>
      <c r="H4277" s="757"/>
      <c r="I4277" s="757"/>
    </row>
    <row r="4278" spans="1:9" ht="15.75" customHeight="1">
      <c r="A4278" s="963">
        <v>93065</v>
      </c>
      <c r="B4278" s="963" t="s">
        <v>7235</v>
      </c>
      <c r="C4278" s="964" t="s">
        <v>141</v>
      </c>
      <c r="D4278" s="965">
        <v>40.83</v>
      </c>
      <c r="E4278" s="757"/>
      <c r="F4278" s="757"/>
      <c r="G4278" s="757"/>
      <c r="H4278" s="757"/>
      <c r="I4278" s="757"/>
    </row>
    <row r="4279" spans="1:9" ht="15.75" customHeight="1">
      <c r="A4279" s="963">
        <v>93066</v>
      </c>
      <c r="B4279" s="963" t="s">
        <v>7236</v>
      </c>
      <c r="C4279" s="964" t="s">
        <v>141</v>
      </c>
      <c r="D4279" s="965">
        <v>789.16</v>
      </c>
      <c r="E4279" s="757"/>
      <c r="F4279" s="757"/>
      <c r="G4279" s="757"/>
      <c r="H4279" s="757"/>
      <c r="I4279" s="757"/>
    </row>
    <row r="4280" spans="1:9" ht="15.75" customHeight="1">
      <c r="A4280" s="963">
        <v>93067</v>
      </c>
      <c r="B4280" s="963" t="s">
        <v>7237</v>
      </c>
      <c r="C4280" s="964" t="s">
        <v>141</v>
      </c>
      <c r="D4280" s="965">
        <v>68</v>
      </c>
      <c r="E4280" s="757"/>
      <c r="F4280" s="757"/>
      <c r="G4280" s="757"/>
      <c r="H4280" s="757"/>
      <c r="I4280" s="757"/>
    </row>
    <row r="4281" spans="1:9" ht="15.75" customHeight="1">
      <c r="A4281" s="963">
        <v>93068</v>
      </c>
      <c r="B4281" s="963" t="s">
        <v>7238</v>
      </c>
      <c r="C4281" s="964" t="s">
        <v>141</v>
      </c>
      <c r="D4281" s="965">
        <v>57.74</v>
      </c>
      <c r="E4281" s="757"/>
      <c r="F4281" s="757"/>
      <c r="G4281" s="757"/>
      <c r="H4281" s="757"/>
      <c r="I4281" s="757"/>
    </row>
    <row r="4282" spans="1:9" ht="15.75" customHeight="1">
      <c r="A4282" s="963">
        <v>93069</v>
      </c>
      <c r="B4282" s="963" t="s">
        <v>7239</v>
      </c>
      <c r="C4282" s="964" t="s">
        <v>141</v>
      </c>
      <c r="D4282" s="965">
        <v>1094.07</v>
      </c>
      <c r="E4282" s="757"/>
      <c r="F4282" s="757"/>
      <c r="G4282" s="757"/>
      <c r="H4282" s="757"/>
      <c r="I4282" s="757"/>
    </row>
    <row r="4283" spans="1:9" ht="15.75" customHeight="1">
      <c r="A4283" s="963">
        <v>93070</v>
      </c>
      <c r="B4283" s="963" t="s">
        <v>7240</v>
      </c>
      <c r="C4283" s="964" t="s">
        <v>141</v>
      </c>
      <c r="D4283" s="965">
        <v>174.39</v>
      </c>
      <c r="E4283" s="757"/>
      <c r="F4283" s="757"/>
      <c r="G4283" s="757"/>
      <c r="H4283" s="757"/>
      <c r="I4283" s="757"/>
    </row>
    <row r="4284" spans="1:9" ht="15.75" customHeight="1">
      <c r="A4284" s="963">
        <v>93071</v>
      </c>
      <c r="B4284" s="963" t="s">
        <v>7241</v>
      </c>
      <c r="C4284" s="964" t="s">
        <v>141</v>
      </c>
      <c r="D4284" s="965">
        <v>160.35</v>
      </c>
      <c r="E4284" s="757"/>
      <c r="F4284" s="757"/>
      <c r="G4284" s="757"/>
      <c r="H4284" s="757"/>
      <c r="I4284" s="757"/>
    </row>
    <row r="4285" spans="1:9" ht="15.75" customHeight="1">
      <c r="A4285" s="963">
        <v>93072</v>
      </c>
      <c r="B4285" s="963" t="s">
        <v>7242</v>
      </c>
      <c r="C4285" s="964" t="s">
        <v>141</v>
      </c>
      <c r="D4285" s="965">
        <v>1444.07</v>
      </c>
      <c r="E4285" s="757"/>
      <c r="F4285" s="757"/>
      <c r="G4285" s="757"/>
      <c r="H4285" s="757"/>
      <c r="I4285" s="757"/>
    </row>
    <row r="4286" spans="1:9" ht="15.75" customHeight="1">
      <c r="A4286" s="963">
        <v>93074</v>
      </c>
      <c r="B4286" s="963" t="s">
        <v>7243</v>
      </c>
      <c r="C4286" s="964" t="s">
        <v>141</v>
      </c>
      <c r="D4286" s="965">
        <v>10.81</v>
      </c>
      <c r="E4286" s="757"/>
      <c r="F4286" s="757"/>
      <c r="G4286" s="757"/>
      <c r="H4286" s="757"/>
      <c r="I4286" s="757"/>
    </row>
    <row r="4287" spans="1:9" ht="15.75" customHeight="1">
      <c r="A4287" s="963">
        <v>93075</v>
      </c>
      <c r="B4287" s="963" t="s">
        <v>7244</v>
      </c>
      <c r="C4287" s="964" t="s">
        <v>141</v>
      </c>
      <c r="D4287" s="965">
        <v>17.399999999999999</v>
      </c>
      <c r="E4287" s="757"/>
      <c r="F4287" s="757"/>
      <c r="G4287" s="757"/>
      <c r="H4287" s="757"/>
      <c r="I4287" s="757"/>
    </row>
    <row r="4288" spans="1:9" ht="15.75" customHeight="1">
      <c r="A4288" s="963">
        <v>93076</v>
      </c>
      <c r="B4288" s="963" t="s">
        <v>7245</v>
      </c>
      <c r="C4288" s="964" t="s">
        <v>141</v>
      </c>
      <c r="D4288" s="965">
        <v>18.16</v>
      </c>
      <c r="E4288" s="757"/>
      <c r="F4288" s="757"/>
      <c r="G4288" s="757"/>
      <c r="H4288" s="757"/>
      <c r="I4288" s="757"/>
    </row>
    <row r="4289" spans="1:9" ht="15.75" customHeight="1">
      <c r="A4289" s="963">
        <v>93077</v>
      </c>
      <c r="B4289" s="963" t="s">
        <v>7246</v>
      </c>
      <c r="C4289" s="964" t="s">
        <v>141</v>
      </c>
      <c r="D4289" s="965">
        <v>25.08</v>
      </c>
      <c r="E4289" s="757"/>
      <c r="F4289" s="757"/>
      <c r="G4289" s="757"/>
      <c r="H4289" s="757"/>
      <c r="I4289" s="757"/>
    </row>
    <row r="4290" spans="1:9" ht="15.75" customHeight="1">
      <c r="A4290" s="963">
        <v>93078</v>
      </c>
      <c r="B4290" s="963" t="s">
        <v>7247</v>
      </c>
      <c r="C4290" s="964" t="s">
        <v>141</v>
      </c>
      <c r="D4290" s="965">
        <v>28.19</v>
      </c>
      <c r="E4290" s="757"/>
      <c r="F4290" s="757"/>
      <c r="G4290" s="757"/>
      <c r="H4290" s="757"/>
      <c r="I4290" s="757"/>
    </row>
    <row r="4291" spans="1:9" ht="15.75" customHeight="1">
      <c r="A4291" s="963">
        <v>93079</v>
      </c>
      <c r="B4291" s="963" t="s">
        <v>7248</v>
      </c>
      <c r="C4291" s="964" t="s">
        <v>141</v>
      </c>
      <c r="D4291" s="965">
        <v>25.9</v>
      </c>
      <c r="E4291" s="757"/>
      <c r="F4291" s="757"/>
      <c r="G4291" s="757"/>
      <c r="H4291" s="757"/>
      <c r="I4291" s="757"/>
    </row>
    <row r="4292" spans="1:9" ht="15.75" customHeight="1">
      <c r="A4292" s="963">
        <v>93080</v>
      </c>
      <c r="B4292" s="963" t="s">
        <v>7249</v>
      </c>
      <c r="C4292" s="964" t="s">
        <v>141</v>
      </c>
      <c r="D4292" s="965">
        <v>7</v>
      </c>
      <c r="E4292" s="757"/>
      <c r="F4292" s="757"/>
      <c r="G4292" s="757"/>
      <c r="H4292" s="757"/>
      <c r="I4292" s="757"/>
    </row>
    <row r="4293" spans="1:9" ht="15.75" customHeight="1">
      <c r="A4293" s="963">
        <v>93081</v>
      </c>
      <c r="B4293" s="963" t="s">
        <v>7250</v>
      </c>
      <c r="C4293" s="964" t="s">
        <v>141</v>
      </c>
      <c r="D4293" s="965">
        <v>16.66</v>
      </c>
      <c r="E4293" s="757"/>
      <c r="F4293" s="757"/>
      <c r="G4293" s="757"/>
      <c r="H4293" s="757"/>
      <c r="I4293" s="757"/>
    </row>
    <row r="4294" spans="1:9" ht="15.75" customHeight="1">
      <c r="A4294" s="963">
        <v>93082</v>
      </c>
      <c r="B4294" s="963" t="s">
        <v>7251</v>
      </c>
      <c r="C4294" s="964" t="s">
        <v>141</v>
      </c>
      <c r="D4294" s="965">
        <v>21.74</v>
      </c>
      <c r="E4294" s="757"/>
      <c r="F4294" s="757"/>
      <c r="G4294" s="757"/>
      <c r="H4294" s="757"/>
      <c r="I4294" s="757"/>
    </row>
    <row r="4295" spans="1:9" ht="15.75" customHeight="1">
      <c r="A4295" s="963">
        <v>93083</v>
      </c>
      <c r="B4295" s="963" t="s">
        <v>7252</v>
      </c>
      <c r="C4295" s="964" t="s">
        <v>141</v>
      </c>
      <c r="D4295" s="965">
        <v>431.47</v>
      </c>
      <c r="E4295" s="757"/>
      <c r="F4295" s="757"/>
      <c r="G4295" s="757"/>
      <c r="H4295" s="757"/>
      <c r="I4295" s="757"/>
    </row>
    <row r="4296" spans="1:9" ht="15.75" customHeight="1">
      <c r="A4296" s="963">
        <v>93084</v>
      </c>
      <c r="B4296" s="963" t="s">
        <v>7253</v>
      </c>
      <c r="C4296" s="964" t="s">
        <v>141</v>
      </c>
      <c r="D4296" s="965">
        <v>11.91</v>
      </c>
      <c r="E4296" s="757"/>
      <c r="F4296" s="757"/>
      <c r="G4296" s="757"/>
      <c r="H4296" s="757"/>
      <c r="I4296" s="757"/>
    </row>
    <row r="4297" spans="1:9" ht="15.75" customHeight="1">
      <c r="A4297" s="963">
        <v>93085</v>
      </c>
      <c r="B4297" s="963" t="s">
        <v>7254</v>
      </c>
      <c r="C4297" s="964" t="s">
        <v>141</v>
      </c>
      <c r="D4297" s="965">
        <v>12.27</v>
      </c>
      <c r="E4297" s="757"/>
      <c r="F4297" s="757"/>
      <c r="G4297" s="757"/>
      <c r="H4297" s="757"/>
      <c r="I4297" s="757"/>
    </row>
    <row r="4298" spans="1:9" ht="15.75" customHeight="1">
      <c r="A4298" s="963">
        <v>93086</v>
      </c>
      <c r="B4298" s="963" t="s">
        <v>7255</v>
      </c>
      <c r="C4298" s="964" t="s">
        <v>141</v>
      </c>
      <c r="D4298" s="965">
        <v>500.92</v>
      </c>
      <c r="E4298" s="757"/>
      <c r="F4298" s="757"/>
      <c r="G4298" s="757"/>
      <c r="H4298" s="757"/>
      <c r="I4298" s="757"/>
    </row>
    <row r="4299" spans="1:9" ht="15.75" customHeight="1">
      <c r="A4299" s="963">
        <v>93087</v>
      </c>
      <c r="B4299" s="963" t="s">
        <v>7256</v>
      </c>
      <c r="C4299" s="964" t="s">
        <v>141</v>
      </c>
      <c r="D4299" s="965">
        <v>17.399999999999999</v>
      </c>
      <c r="E4299" s="757"/>
      <c r="F4299" s="757"/>
      <c r="G4299" s="757"/>
      <c r="H4299" s="757"/>
      <c r="I4299" s="757"/>
    </row>
    <row r="4300" spans="1:9" ht="15.75" customHeight="1">
      <c r="A4300" s="963">
        <v>93088</v>
      </c>
      <c r="B4300" s="963" t="s">
        <v>7257</v>
      </c>
      <c r="C4300" s="964" t="s">
        <v>141</v>
      </c>
      <c r="D4300" s="965">
        <v>21.6</v>
      </c>
      <c r="E4300" s="757"/>
      <c r="F4300" s="757"/>
      <c r="G4300" s="757"/>
      <c r="H4300" s="757"/>
      <c r="I4300" s="757"/>
    </row>
    <row r="4301" spans="1:9" ht="15.75" customHeight="1">
      <c r="A4301" s="963">
        <v>93089</v>
      </c>
      <c r="B4301" s="963" t="s">
        <v>7258</v>
      </c>
      <c r="C4301" s="964" t="s">
        <v>141</v>
      </c>
      <c r="D4301" s="965">
        <v>44.29</v>
      </c>
      <c r="E4301" s="757"/>
      <c r="F4301" s="757"/>
      <c r="G4301" s="757"/>
      <c r="H4301" s="757"/>
      <c r="I4301" s="757"/>
    </row>
    <row r="4302" spans="1:9" ht="15.75" customHeight="1">
      <c r="A4302" s="963">
        <v>93090</v>
      </c>
      <c r="B4302" s="963" t="s">
        <v>7259</v>
      </c>
      <c r="C4302" s="964" t="s">
        <v>141</v>
      </c>
      <c r="D4302" s="965">
        <v>16.87</v>
      </c>
      <c r="E4302" s="757"/>
      <c r="F4302" s="757"/>
      <c r="G4302" s="757"/>
      <c r="H4302" s="757"/>
      <c r="I4302" s="757"/>
    </row>
    <row r="4303" spans="1:9" ht="15.75" customHeight="1">
      <c r="A4303" s="963">
        <v>93091</v>
      </c>
      <c r="B4303" s="963" t="s">
        <v>7260</v>
      </c>
      <c r="C4303" s="964" t="s">
        <v>141</v>
      </c>
      <c r="D4303" s="965">
        <v>14.34</v>
      </c>
      <c r="E4303" s="757"/>
      <c r="F4303" s="757"/>
      <c r="G4303" s="757"/>
      <c r="H4303" s="757"/>
      <c r="I4303" s="757"/>
    </row>
    <row r="4304" spans="1:9" ht="15.75" customHeight="1">
      <c r="A4304" s="963">
        <v>93092</v>
      </c>
      <c r="B4304" s="963" t="s">
        <v>7261</v>
      </c>
      <c r="C4304" s="964" t="s">
        <v>141</v>
      </c>
      <c r="D4304" s="965">
        <v>550.58000000000004</v>
      </c>
      <c r="E4304" s="757"/>
      <c r="F4304" s="757"/>
      <c r="G4304" s="757"/>
      <c r="H4304" s="757"/>
      <c r="I4304" s="757"/>
    </row>
    <row r="4305" spans="1:9" ht="15.75" customHeight="1">
      <c r="A4305" s="963">
        <v>93093</v>
      </c>
      <c r="B4305" s="963" t="s">
        <v>7262</v>
      </c>
      <c r="C4305" s="964" t="s">
        <v>141</v>
      </c>
      <c r="D4305" s="965">
        <v>27.99</v>
      </c>
      <c r="E4305" s="757"/>
      <c r="F4305" s="757"/>
      <c r="G4305" s="757"/>
      <c r="H4305" s="757"/>
      <c r="I4305" s="757"/>
    </row>
    <row r="4306" spans="1:9" ht="15.75" customHeight="1">
      <c r="A4306" s="963">
        <v>93094</v>
      </c>
      <c r="B4306" s="963" t="s">
        <v>7263</v>
      </c>
      <c r="C4306" s="964" t="s">
        <v>141</v>
      </c>
      <c r="D4306" s="965">
        <v>76.42</v>
      </c>
      <c r="E4306" s="757"/>
      <c r="F4306" s="757"/>
      <c r="G4306" s="757"/>
      <c r="H4306" s="757"/>
      <c r="I4306" s="757"/>
    </row>
    <row r="4307" spans="1:9" ht="15.75" customHeight="1">
      <c r="A4307" s="963">
        <v>93097</v>
      </c>
      <c r="B4307" s="963" t="s">
        <v>7264</v>
      </c>
      <c r="C4307" s="964" t="s">
        <v>141</v>
      </c>
      <c r="D4307" s="965">
        <v>11</v>
      </c>
      <c r="E4307" s="757"/>
      <c r="F4307" s="757"/>
      <c r="G4307" s="757"/>
      <c r="H4307" s="757"/>
      <c r="I4307" s="757"/>
    </row>
    <row r="4308" spans="1:9" ht="15.75" customHeight="1">
      <c r="A4308" s="963">
        <v>93098</v>
      </c>
      <c r="B4308" s="963" t="s">
        <v>7265</v>
      </c>
      <c r="C4308" s="964" t="s">
        <v>141</v>
      </c>
      <c r="D4308" s="965">
        <v>17.489999999999998</v>
      </c>
      <c r="E4308" s="757"/>
      <c r="F4308" s="757"/>
      <c r="G4308" s="757"/>
      <c r="H4308" s="757"/>
      <c r="I4308" s="757"/>
    </row>
    <row r="4309" spans="1:9" ht="15.75" customHeight="1">
      <c r="A4309" s="963">
        <v>93099</v>
      </c>
      <c r="B4309" s="963" t="s">
        <v>7266</v>
      </c>
      <c r="C4309" s="964" t="s">
        <v>141</v>
      </c>
      <c r="D4309" s="965">
        <v>20.25</v>
      </c>
      <c r="E4309" s="757"/>
      <c r="F4309" s="757"/>
      <c r="G4309" s="757"/>
      <c r="H4309" s="757"/>
      <c r="I4309" s="757"/>
    </row>
    <row r="4310" spans="1:9" ht="15.75" customHeight="1">
      <c r="A4310" s="963">
        <v>93100</v>
      </c>
      <c r="B4310" s="963" t="s">
        <v>7267</v>
      </c>
      <c r="C4310" s="964" t="s">
        <v>141</v>
      </c>
      <c r="D4310" s="965">
        <v>26.13</v>
      </c>
      <c r="E4310" s="757"/>
      <c r="F4310" s="757"/>
      <c r="G4310" s="757"/>
      <c r="H4310" s="757"/>
      <c r="I4310" s="757"/>
    </row>
    <row r="4311" spans="1:9" ht="15.75" customHeight="1">
      <c r="A4311" s="963">
        <v>93101</v>
      </c>
      <c r="B4311" s="963" t="s">
        <v>7268</v>
      </c>
      <c r="C4311" s="964" t="s">
        <v>141</v>
      </c>
      <c r="D4311" s="965">
        <v>29.23</v>
      </c>
      <c r="E4311" s="757"/>
      <c r="F4311" s="757"/>
      <c r="G4311" s="757"/>
      <c r="H4311" s="757"/>
      <c r="I4311" s="757"/>
    </row>
    <row r="4312" spans="1:9" ht="15.75" customHeight="1">
      <c r="A4312" s="963">
        <v>93102</v>
      </c>
      <c r="B4312" s="963" t="s">
        <v>7269</v>
      </c>
      <c r="C4312" s="964" t="s">
        <v>141</v>
      </c>
      <c r="D4312" s="965">
        <v>29.64</v>
      </c>
      <c r="E4312" s="757"/>
      <c r="F4312" s="757"/>
      <c r="G4312" s="757"/>
      <c r="H4312" s="757"/>
      <c r="I4312" s="757"/>
    </row>
    <row r="4313" spans="1:9" ht="15.75" customHeight="1">
      <c r="A4313" s="963">
        <v>93103</v>
      </c>
      <c r="B4313" s="963" t="s">
        <v>7270</v>
      </c>
      <c r="C4313" s="964" t="s">
        <v>141</v>
      </c>
      <c r="D4313" s="965">
        <v>7.13</v>
      </c>
      <c r="E4313" s="757"/>
      <c r="F4313" s="757"/>
      <c r="G4313" s="757"/>
      <c r="H4313" s="757"/>
      <c r="I4313" s="757"/>
    </row>
    <row r="4314" spans="1:9" ht="15.75" customHeight="1">
      <c r="A4314" s="963">
        <v>93104</v>
      </c>
      <c r="B4314" s="963" t="s">
        <v>7271</v>
      </c>
      <c r="C4314" s="964" t="s">
        <v>141</v>
      </c>
      <c r="D4314" s="965">
        <v>16.71</v>
      </c>
      <c r="E4314" s="757"/>
      <c r="F4314" s="757"/>
      <c r="G4314" s="757"/>
      <c r="H4314" s="757"/>
      <c r="I4314" s="757"/>
    </row>
    <row r="4315" spans="1:9" ht="15.75" customHeight="1">
      <c r="A4315" s="963">
        <v>93105</v>
      </c>
      <c r="B4315" s="963" t="s">
        <v>7272</v>
      </c>
      <c r="C4315" s="964" t="s">
        <v>141</v>
      </c>
      <c r="D4315" s="965">
        <v>21.87</v>
      </c>
      <c r="E4315" s="757"/>
      <c r="F4315" s="757"/>
      <c r="G4315" s="757"/>
      <c r="H4315" s="757"/>
      <c r="I4315" s="757"/>
    </row>
    <row r="4316" spans="1:9" ht="15.75" customHeight="1">
      <c r="A4316" s="963">
        <v>93106</v>
      </c>
      <c r="B4316" s="963" t="s">
        <v>7273</v>
      </c>
      <c r="C4316" s="964" t="s">
        <v>141</v>
      </c>
      <c r="D4316" s="965">
        <v>431.6</v>
      </c>
      <c r="E4316" s="757"/>
      <c r="F4316" s="757"/>
      <c r="G4316" s="757"/>
      <c r="H4316" s="757"/>
      <c r="I4316" s="757"/>
    </row>
    <row r="4317" spans="1:9" ht="15.75" customHeight="1">
      <c r="A4317" s="963">
        <v>93107</v>
      </c>
      <c r="B4317" s="963" t="s">
        <v>7274</v>
      </c>
      <c r="C4317" s="964" t="s">
        <v>141</v>
      </c>
      <c r="D4317" s="965">
        <v>13.3</v>
      </c>
      <c r="E4317" s="757"/>
      <c r="F4317" s="757"/>
      <c r="G4317" s="757"/>
      <c r="H4317" s="757"/>
      <c r="I4317" s="757"/>
    </row>
    <row r="4318" spans="1:9" ht="15.75" customHeight="1">
      <c r="A4318" s="963">
        <v>93108</v>
      </c>
      <c r="B4318" s="963" t="s">
        <v>7275</v>
      </c>
      <c r="C4318" s="964" t="s">
        <v>141</v>
      </c>
      <c r="D4318" s="965">
        <v>11.23</v>
      </c>
      <c r="E4318" s="757"/>
      <c r="F4318" s="757"/>
      <c r="G4318" s="757"/>
      <c r="H4318" s="757"/>
      <c r="I4318" s="757"/>
    </row>
    <row r="4319" spans="1:9" ht="15.75" customHeight="1">
      <c r="A4319" s="963">
        <v>93109</v>
      </c>
      <c r="B4319" s="963" t="s">
        <v>7276</v>
      </c>
      <c r="C4319" s="964" t="s">
        <v>141</v>
      </c>
      <c r="D4319" s="965">
        <v>502.31</v>
      </c>
      <c r="E4319" s="757"/>
      <c r="F4319" s="757"/>
      <c r="G4319" s="757"/>
      <c r="H4319" s="757"/>
      <c r="I4319" s="757"/>
    </row>
    <row r="4320" spans="1:9" ht="15.75" customHeight="1">
      <c r="A4320" s="963">
        <v>93110</v>
      </c>
      <c r="B4320" s="963" t="s">
        <v>7277</v>
      </c>
      <c r="C4320" s="964" t="s">
        <v>141</v>
      </c>
      <c r="D4320" s="965">
        <v>18.100000000000001</v>
      </c>
      <c r="E4320" s="757"/>
      <c r="F4320" s="757"/>
      <c r="G4320" s="757"/>
      <c r="H4320" s="757"/>
      <c r="I4320" s="757"/>
    </row>
    <row r="4321" spans="1:9" ht="15.75" customHeight="1">
      <c r="A4321" s="963">
        <v>93111</v>
      </c>
      <c r="B4321" s="963" t="s">
        <v>7278</v>
      </c>
      <c r="C4321" s="964" t="s">
        <v>141</v>
      </c>
      <c r="D4321" s="965">
        <v>22.01</v>
      </c>
      <c r="E4321" s="757"/>
      <c r="F4321" s="757"/>
      <c r="G4321" s="757"/>
      <c r="H4321" s="757"/>
      <c r="I4321" s="757"/>
    </row>
    <row r="4322" spans="1:9" ht="15.75" customHeight="1">
      <c r="A4322" s="963">
        <v>93112</v>
      </c>
      <c r="B4322" s="963" t="s">
        <v>7279</v>
      </c>
      <c r="C4322" s="964" t="s">
        <v>141</v>
      </c>
      <c r="D4322" s="965">
        <v>45.68</v>
      </c>
      <c r="E4322" s="757"/>
      <c r="F4322" s="757"/>
      <c r="G4322" s="757"/>
      <c r="H4322" s="757"/>
      <c r="I4322" s="757"/>
    </row>
    <row r="4323" spans="1:9" ht="15.75" customHeight="1">
      <c r="A4323" s="963">
        <v>93113</v>
      </c>
      <c r="B4323" s="963" t="s">
        <v>7280</v>
      </c>
      <c r="C4323" s="964" t="s">
        <v>141</v>
      </c>
      <c r="D4323" s="965">
        <v>19.39</v>
      </c>
      <c r="E4323" s="757"/>
      <c r="F4323" s="757"/>
      <c r="G4323" s="757"/>
      <c r="H4323" s="757"/>
      <c r="I4323" s="757"/>
    </row>
    <row r="4324" spans="1:9" ht="15.75" customHeight="1">
      <c r="A4324" s="963">
        <v>93114</v>
      </c>
      <c r="B4324" s="963" t="s">
        <v>7281</v>
      </c>
      <c r="C4324" s="964" t="s">
        <v>141</v>
      </c>
      <c r="D4324" s="965">
        <v>29.25</v>
      </c>
      <c r="E4324" s="757"/>
      <c r="F4324" s="757"/>
      <c r="G4324" s="757"/>
      <c r="H4324" s="757"/>
      <c r="I4324" s="757"/>
    </row>
    <row r="4325" spans="1:9" ht="15.75" customHeight="1">
      <c r="A4325" s="963">
        <v>93115</v>
      </c>
      <c r="B4325" s="963" t="s">
        <v>7282</v>
      </c>
      <c r="C4325" s="964" t="s">
        <v>141</v>
      </c>
      <c r="D4325" s="965">
        <v>78.94</v>
      </c>
      <c r="E4325" s="757"/>
      <c r="F4325" s="757"/>
      <c r="G4325" s="757"/>
      <c r="H4325" s="757"/>
      <c r="I4325" s="757"/>
    </row>
    <row r="4326" spans="1:9" ht="15.75" customHeight="1">
      <c r="A4326" s="963">
        <v>93116</v>
      </c>
      <c r="B4326" s="963" t="s">
        <v>7283</v>
      </c>
      <c r="C4326" s="964" t="s">
        <v>141</v>
      </c>
      <c r="D4326" s="965">
        <v>553.1</v>
      </c>
      <c r="E4326" s="757"/>
      <c r="F4326" s="757"/>
      <c r="G4326" s="757"/>
      <c r="H4326" s="757"/>
      <c r="I4326" s="757"/>
    </row>
    <row r="4327" spans="1:9" ht="15.75" customHeight="1">
      <c r="A4327" s="963">
        <v>93117</v>
      </c>
      <c r="B4327" s="963" t="s">
        <v>7284</v>
      </c>
      <c r="C4327" s="964" t="s">
        <v>141</v>
      </c>
      <c r="D4327" s="965">
        <v>53.87</v>
      </c>
      <c r="E4327" s="757"/>
      <c r="F4327" s="757"/>
      <c r="G4327" s="757"/>
      <c r="H4327" s="757"/>
      <c r="I4327" s="757"/>
    </row>
    <row r="4328" spans="1:9" ht="15.75" customHeight="1">
      <c r="A4328" s="963">
        <v>93118</v>
      </c>
      <c r="B4328" s="963" t="s">
        <v>7285</v>
      </c>
      <c r="C4328" s="964" t="s">
        <v>141</v>
      </c>
      <c r="D4328" s="965">
        <v>79.31</v>
      </c>
      <c r="E4328" s="757"/>
      <c r="F4328" s="757"/>
      <c r="G4328" s="757"/>
      <c r="H4328" s="757"/>
      <c r="I4328" s="757"/>
    </row>
    <row r="4329" spans="1:9" ht="15.75" customHeight="1">
      <c r="A4329" s="963">
        <v>93119</v>
      </c>
      <c r="B4329" s="963" t="s">
        <v>7286</v>
      </c>
      <c r="C4329" s="964" t="s">
        <v>141</v>
      </c>
      <c r="D4329" s="965">
        <v>15.33</v>
      </c>
      <c r="E4329" s="757"/>
      <c r="F4329" s="757"/>
      <c r="G4329" s="757"/>
      <c r="H4329" s="757"/>
      <c r="I4329" s="757"/>
    </row>
    <row r="4330" spans="1:9" ht="15.75" customHeight="1">
      <c r="A4330" s="963">
        <v>93120</v>
      </c>
      <c r="B4330" s="963" t="s">
        <v>7287</v>
      </c>
      <c r="C4330" s="964" t="s">
        <v>141</v>
      </c>
      <c r="D4330" s="965">
        <v>23.67</v>
      </c>
      <c r="E4330" s="757"/>
      <c r="F4330" s="757"/>
      <c r="G4330" s="757"/>
      <c r="H4330" s="757"/>
      <c r="I4330" s="757"/>
    </row>
    <row r="4331" spans="1:9" ht="15.75" customHeight="1">
      <c r="A4331" s="963">
        <v>93121</v>
      </c>
      <c r="B4331" s="963" t="s">
        <v>7288</v>
      </c>
      <c r="C4331" s="964" t="s">
        <v>141</v>
      </c>
      <c r="D4331" s="965">
        <v>26.77</v>
      </c>
      <c r="E4331" s="757"/>
      <c r="F4331" s="757"/>
      <c r="G4331" s="757"/>
      <c r="H4331" s="757"/>
      <c r="I4331" s="757"/>
    </row>
    <row r="4332" spans="1:9" ht="15.75" customHeight="1">
      <c r="A4332" s="963">
        <v>93122</v>
      </c>
      <c r="B4332" s="963" t="s">
        <v>7289</v>
      </c>
      <c r="C4332" s="964" t="s">
        <v>141</v>
      </c>
      <c r="D4332" s="965">
        <v>23.29</v>
      </c>
      <c r="E4332" s="757"/>
      <c r="F4332" s="757"/>
      <c r="G4332" s="757"/>
      <c r="H4332" s="757"/>
      <c r="I4332" s="757"/>
    </row>
    <row r="4333" spans="1:9" ht="15.75" customHeight="1">
      <c r="A4333" s="963">
        <v>93123</v>
      </c>
      <c r="B4333" s="963" t="s">
        <v>7290</v>
      </c>
      <c r="C4333" s="964" t="s">
        <v>141</v>
      </c>
      <c r="D4333" s="965">
        <v>53.51</v>
      </c>
      <c r="E4333" s="757"/>
      <c r="F4333" s="757"/>
      <c r="G4333" s="757"/>
      <c r="H4333" s="757"/>
      <c r="I4333" s="757"/>
    </row>
    <row r="4334" spans="1:9" ht="15.75" customHeight="1">
      <c r="A4334" s="963">
        <v>93124</v>
      </c>
      <c r="B4334" s="963" t="s">
        <v>7291</v>
      </c>
      <c r="C4334" s="964" t="s">
        <v>141</v>
      </c>
      <c r="D4334" s="965">
        <v>84.74</v>
      </c>
      <c r="E4334" s="757"/>
      <c r="F4334" s="757"/>
      <c r="G4334" s="757"/>
      <c r="H4334" s="757"/>
      <c r="I4334" s="757"/>
    </row>
    <row r="4335" spans="1:9" ht="15.75" customHeight="1">
      <c r="A4335" s="963">
        <v>93125</v>
      </c>
      <c r="B4335" s="963" t="s">
        <v>7292</v>
      </c>
      <c r="C4335" s="964" t="s">
        <v>141</v>
      </c>
      <c r="D4335" s="965">
        <v>125.04</v>
      </c>
      <c r="E4335" s="757"/>
      <c r="F4335" s="757"/>
      <c r="G4335" s="757"/>
      <c r="H4335" s="757"/>
      <c r="I4335" s="757"/>
    </row>
    <row r="4336" spans="1:9" ht="15.75" customHeight="1">
      <c r="A4336" s="963">
        <v>93126</v>
      </c>
      <c r="B4336" s="963" t="s">
        <v>7293</v>
      </c>
      <c r="C4336" s="964" t="s">
        <v>141</v>
      </c>
      <c r="D4336" s="965">
        <v>279.33</v>
      </c>
      <c r="E4336" s="757"/>
      <c r="F4336" s="757"/>
      <c r="G4336" s="757"/>
      <c r="H4336" s="757"/>
      <c r="I4336" s="757"/>
    </row>
    <row r="4337" spans="1:9" ht="15.75" customHeight="1">
      <c r="A4337" s="963">
        <v>93133</v>
      </c>
      <c r="B4337" s="963" t="s">
        <v>7294</v>
      </c>
      <c r="C4337" s="964" t="s">
        <v>141</v>
      </c>
      <c r="D4337" s="965">
        <v>16.309999999999999</v>
      </c>
      <c r="E4337" s="757"/>
      <c r="F4337" s="757"/>
      <c r="G4337" s="757"/>
      <c r="H4337" s="757"/>
      <c r="I4337" s="757"/>
    </row>
    <row r="4338" spans="1:9" ht="15.75" customHeight="1">
      <c r="A4338" s="963">
        <v>94465</v>
      </c>
      <c r="B4338" s="963" t="s">
        <v>7295</v>
      </c>
      <c r="C4338" s="964" t="s">
        <v>141</v>
      </c>
      <c r="D4338" s="965">
        <v>48.82</v>
      </c>
      <c r="E4338" s="757"/>
      <c r="F4338" s="757"/>
      <c r="G4338" s="757"/>
      <c r="H4338" s="757"/>
      <c r="I4338" s="757"/>
    </row>
    <row r="4339" spans="1:9" ht="15.75" customHeight="1">
      <c r="A4339" s="963">
        <v>94466</v>
      </c>
      <c r="B4339" s="963" t="s">
        <v>7296</v>
      </c>
      <c r="C4339" s="964" t="s">
        <v>141</v>
      </c>
      <c r="D4339" s="965">
        <v>48.85</v>
      </c>
      <c r="E4339" s="757"/>
      <c r="F4339" s="757"/>
      <c r="G4339" s="757"/>
      <c r="H4339" s="757"/>
      <c r="I4339" s="757"/>
    </row>
    <row r="4340" spans="1:9" ht="15.75" customHeight="1">
      <c r="A4340" s="963">
        <v>94467</v>
      </c>
      <c r="B4340" s="963" t="s">
        <v>7297</v>
      </c>
      <c r="C4340" s="964" t="s">
        <v>141</v>
      </c>
      <c r="D4340" s="965">
        <v>79.180000000000007</v>
      </c>
      <c r="E4340" s="757"/>
      <c r="F4340" s="757"/>
      <c r="G4340" s="757"/>
      <c r="H4340" s="757"/>
      <c r="I4340" s="757"/>
    </row>
    <row r="4341" spans="1:9" ht="15.75" customHeight="1">
      <c r="A4341" s="963">
        <v>94468</v>
      </c>
      <c r="B4341" s="963" t="s">
        <v>7298</v>
      </c>
      <c r="C4341" s="964" t="s">
        <v>141</v>
      </c>
      <c r="D4341" s="965">
        <v>68.400000000000006</v>
      </c>
      <c r="E4341" s="757"/>
      <c r="F4341" s="757"/>
      <c r="G4341" s="757"/>
      <c r="H4341" s="757"/>
      <c r="I4341" s="757"/>
    </row>
    <row r="4342" spans="1:9" ht="15.75" customHeight="1">
      <c r="A4342" s="963">
        <v>94469</v>
      </c>
      <c r="B4342" s="963" t="s">
        <v>7299</v>
      </c>
      <c r="C4342" s="964" t="s">
        <v>141</v>
      </c>
      <c r="D4342" s="965">
        <v>116.36</v>
      </c>
      <c r="E4342" s="757"/>
      <c r="F4342" s="757"/>
      <c r="G4342" s="757"/>
      <c r="H4342" s="757"/>
      <c r="I4342" s="757"/>
    </row>
    <row r="4343" spans="1:9" ht="15.75" customHeight="1">
      <c r="A4343" s="963">
        <v>94470</v>
      </c>
      <c r="B4343" s="963" t="s">
        <v>7300</v>
      </c>
      <c r="C4343" s="964" t="s">
        <v>141</v>
      </c>
      <c r="D4343" s="965">
        <v>106.77</v>
      </c>
      <c r="E4343" s="757"/>
      <c r="F4343" s="757"/>
      <c r="G4343" s="757"/>
      <c r="H4343" s="757"/>
      <c r="I4343" s="757"/>
    </row>
    <row r="4344" spans="1:9" ht="15.75" customHeight="1">
      <c r="A4344" s="963">
        <v>94471</v>
      </c>
      <c r="B4344" s="963" t="s">
        <v>7301</v>
      </c>
      <c r="C4344" s="964" t="s">
        <v>141</v>
      </c>
      <c r="D4344" s="965">
        <v>70.150000000000006</v>
      </c>
      <c r="E4344" s="757"/>
      <c r="F4344" s="757"/>
      <c r="G4344" s="757"/>
      <c r="H4344" s="757"/>
      <c r="I4344" s="757"/>
    </row>
    <row r="4345" spans="1:9" ht="15.75" customHeight="1">
      <c r="A4345" s="963">
        <v>94472</v>
      </c>
      <c r="B4345" s="963" t="s">
        <v>7302</v>
      </c>
      <c r="C4345" s="964" t="s">
        <v>141</v>
      </c>
      <c r="D4345" s="965">
        <v>72.55</v>
      </c>
      <c r="E4345" s="757"/>
      <c r="F4345" s="757"/>
      <c r="G4345" s="757"/>
      <c r="H4345" s="757"/>
      <c r="I4345" s="757"/>
    </row>
    <row r="4346" spans="1:9" ht="15.75" customHeight="1">
      <c r="A4346" s="963">
        <v>94473</v>
      </c>
      <c r="B4346" s="963" t="s">
        <v>7303</v>
      </c>
      <c r="C4346" s="964" t="s">
        <v>141</v>
      </c>
      <c r="D4346" s="965">
        <v>113.04</v>
      </c>
      <c r="E4346" s="757"/>
      <c r="F4346" s="757"/>
      <c r="G4346" s="757"/>
      <c r="H4346" s="757"/>
      <c r="I4346" s="757"/>
    </row>
    <row r="4347" spans="1:9" ht="15.75" customHeight="1">
      <c r="A4347" s="963">
        <v>94474</v>
      </c>
      <c r="B4347" s="963" t="s">
        <v>7304</v>
      </c>
      <c r="C4347" s="964" t="s">
        <v>141</v>
      </c>
      <c r="D4347" s="965">
        <v>123.58</v>
      </c>
      <c r="E4347" s="757"/>
      <c r="F4347" s="757"/>
      <c r="G4347" s="757"/>
      <c r="H4347" s="757"/>
      <c r="I4347" s="757"/>
    </row>
    <row r="4348" spans="1:9" ht="15.75" customHeight="1">
      <c r="A4348" s="963">
        <v>94475</v>
      </c>
      <c r="B4348" s="963" t="s">
        <v>7305</v>
      </c>
      <c r="C4348" s="964" t="s">
        <v>141</v>
      </c>
      <c r="D4348" s="965">
        <v>156.57</v>
      </c>
      <c r="E4348" s="757"/>
      <c r="F4348" s="757"/>
      <c r="G4348" s="757"/>
      <c r="H4348" s="757"/>
      <c r="I4348" s="757"/>
    </row>
    <row r="4349" spans="1:9" ht="15.75" customHeight="1">
      <c r="A4349" s="963">
        <v>94476</v>
      </c>
      <c r="B4349" s="963" t="s">
        <v>7306</v>
      </c>
      <c r="C4349" s="964" t="s">
        <v>141</v>
      </c>
      <c r="D4349" s="965">
        <v>176.89</v>
      </c>
      <c r="E4349" s="757"/>
      <c r="F4349" s="757"/>
      <c r="G4349" s="757"/>
      <c r="H4349" s="757"/>
      <c r="I4349" s="757"/>
    </row>
    <row r="4350" spans="1:9" ht="15.75" customHeight="1">
      <c r="A4350" s="963">
        <v>94477</v>
      </c>
      <c r="B4350" s="963" t="s">
        <v>7307</v>
      </c>
      <c r="C4350" s="964" t="s">
        <v>141</v>
      </c>
      <c r="D4350" s="965">
        <v>93.31</v>
      </c>
      <c r="E4350" s="757"/>
      <c r="F4350" s="757"/>
      <c r="G4350" s="757"/>
      <c r="H4350" s="757"/>
      <c r="I4350" s="757"/>
    </row>
    <row r="4351" spans="1:9" ht="15.75" customHeight="1">
      <c r="A4351" s="963">
        <v>94478</v>
      </c>
      <c r="B4351" s="963" t="s">
        <v>7308</v>
      </c>
      <c r="C4351" s="964" t="s">
        <v>141</v>
      </c>
      <c r="D4351" s="965">
        <v>155.82</v>
      </c>
      <c r="E4351" s="757"/>
      <c r="F4351" s="757"/>
      <c r="G4351" s="757"/>
      <c r="H4351" s="757"/>
      <c r="I4351" s="757"/>
    </row>
    <row r="4352" spans="1:9" ht="15.75" customHeight="1">
      <c r="A4352" s="963">
        <v>94479</v>
      </c>
      <c r="B4352" s="963" t="s">
        <v>7309</v>
      </c>
      <c r="C4352" s="964" t="s">
        <v>141</v>
      </c>
      <c r="D4352" s="965">
        <v>206.59</v>
      </c>
      <c r="E4352" s="757"/>
      <c r="F4352" s="757"/>
      <c r="G4352" s="757"/>
      <c r="H4352" s="757"/>
      <c r="I4352" s="757"/>
    </row>
    <row r="4353" spans="1:9" ht="15.75" customHeight="1">
      <c r="A4353" s="963">
        <v>94606</v>
      </c>
      <c r="B4353" s="963" t="s">
        <v>7310</v>
      </c>
      <c r="C4353" s="964" t="s">
        <v>141</v>
      </c>
      <c r="D4353" s="965">
        <v>71.569999999999993</v>
      </c>
      <c r="E4353" s="757"/>
      <c r="F4353" s="757"/>
      <c r="G4353" s="757"/>
      <c r="H4353" s="757"/>
      <c r="I4353" s="757"/>
    </row>
    <row r="4354" spans="1:9" ht="15.75" customHeight="1">
      <c r="A4354" s="963">
        <v>94608</v>
      </c>
      <c r="B4354" s="963" t="s">
        <v>7311</v>
      </c>
      <c r="C4354" s="964" t="s">
        <v>141</v>
      </c>
      <c r="D4354" s="965">
        <v>182.24</v>
      </c>
      <c r="E4354" s="757"/>
      <c r="F4354" s="757"/>
      <c r="G4354" s="757"/>
      <c r="H4354" s="757"/>
      <c r="I4354" s="757"/>
    </row>
    <row r="4355" spans="1:9" ht="15.75" customHeight="1">
      <c r="A4355" s="963">
        <v>94610</v>
      </c>
      <c r="B4355" s="963" t="s">
        <v>7312</v>
      </c>
      <c r="C4355" s="964" t="s">
        <v>141</v>
      </c>
      <c r="D4355" s="965">
        <v>272.42</v>
      </c>
      <c r="E4355" s="757"/>
      <c r="F4355" s="757"/>
      <c r="G4355" s="757"/>
      <c r="H4355" s="757"/>
      <c r="I4355" s="757"/>
    </row>
    <row r="4356" spans="1:9" ht="15.75" customHeight="1">
      <c r="A4356" s="963">
        <v>94612</v>
      </c>
      <c r="B4356" s="963" t="s">
        <v>7313</v>
      </c>
      <c r="C4356" s="964" t="s">
        <v>141</v>
      </c>
      <c r="D4356" s="965">
        <v>384.14</v>
      </c>
      <c r="E4356" s="757"/>
      <c r="F4356" s="757"/>
      <c r="G4356" s="757"/>
      <c r="H4356" s="757"/>
      <c r="I4356" s="757"/>
    </row>
    <row r="4357" spans="1:9" ht="15.75" customHeight="1">
      <c r="A4357" s="963">
        <v>94614</v>
      </c>
      <c r="B4357" s="963" t="s">
        <v>7314</v>
      </c>
      <c r="C4357" s="964" t="s">
        <v>141</v>
      </c>
      <c r="D4357" s="965">
        <v>121.88</v>
      </c>
      <c r="E4357" s="757"/>
      <c r="F4357" s="757"/>
      <c r="G4357" s="757"/>
      <c r="H4357" s="757"/>
      <c r="I4357" s="757"/>
    </row>
    <row r="4358" spans="1:9" ht="15.75" customHeight="1">
      <c r="A4358" s="963">
        <v>94615</v>
      </c>
      <c r="B4358" s="963" t="s">
        <v>7315</v>
      </c>
      <c r="C4358" s="964" t="s">
        <v>141</v>
      </c>
      <c r="D4358" s="965">
        <v>139.25</v>
      </c>
      <c r="E4358" s="757"/>
      <c r="F4358" s="757"/>
      <c r="G4358" s="757"/>
      <c r="H4358" s="757"/>
      <c r="I4358" s="757"/>
    </row>
    <row r="4359" spans="1:9" ht="15.75" customHeight="1">
      <c r="A4359" s="963">
        <v>94616</v>
      </c>
      <c r="B4359" s="963" t="s">
        <v>7316</v>
      </c>
      <c r="C4359" s="964" t="s">
        <v>141</v>
      </c>
      <c r="D4359" s="965">
        <v>350.2</v>
      </c>
      <c r="E4359" s="757"/>
      <c r="F4359" s="757"/>
      <c r="G4359" s="757"/>
      <c r="H4359" s="757"/>
      <c r="I4359" s="757"/>
    </row>
    <row r="4360" spans="1:9" ht="15.75" customHeight="1">
      <c r="A4360" s="963">
        <v>94617</v>
      </c>
      <c r="B4360" s="963" t="s">
        <v>7317</v>
      </c>
      <c r="C4360" s="964" t="s">
        <v>141</v>
      </c>
      <c r="D4360" s="965">
        <v>289.8</v>
      </c>
      <c r="E4360" s="757"/>
      <c r="F4360" s="757"/>
      <c r="G4360" s="757"/>
      <c r="H4360" s="757"/>
      <c r="I4360" s="757"/>
    </row>
    <row r="4361" spans="1:9" ht="15.75" customHeight="1">
      <c r="A4361" s="963">
        <v>94618</v>
      </c>
      <c r="B4361" s="963" t="s">
        <v>7318</v>
      </c>
      <c r="C4361" s="964" t="s">
        <v>141</v>
      </c>
      <c r="D4361" s="965">
        <v>343.23</v>
      </c>
      <c r="E4361" s="757"/>
      <c r="F4361" s="757"/>
      <c r="G4361" s="757"/>
      <c r="H4361" s="757"/>
      <c r="I4361" s="757"/>
    </row>
    <row r="4362" spans="1:9" ht="15.75" customHeight="1">
      <c r="A4362" s="963">
        <v>94620</v>
      </c>
      <c r="B4362" s="963" t="s">
        <v>7319</v>
      </c>
      <c r="C4362" s="964" t="s">
        <v>141</v>
      </c>
      <c r="D4362" s="965">
        <v>795.06</v>
      </c>
      <c r="E4362" s="757"/>
      <c r="F4362" s="757"/>
      <c r="G4362" s="757"/>
      <c r="H4362" s="757"/>
      <c r="I4362" s="757"/>
    </row>
    <row r="4363" spans="1:9" ht="15.75" customHeight="1">
      <c r="A4363" s="963">
        <v>94622</v>
      </c>
      <c r="B4363" s="963" t="s">
        <v>7320</v>
      </c>
      <c r="C4363" s="964" t="s">
        <v>141</v>
      </c>
      <c r="D4363" s="965">
        <v>179.15</v>
      </c>
      <c r="E4363" s="757"/>
      <c r="F4363" s="757"/>
      <c r="G4363" s="757"/>
      <c r="H4363" s="757"/>
      <c r="I4363" s="757"/>
    </row>
    <row r="4364" spans="1:9" ht="15.75" customHeight="1">
      <c r="A4364" s="963">
        <v>94623</v>
      </c>
      <c r="B4364" s="963" t="s">
        <v>7321</v>
      </c>
      <c r="C4364" s="964" t="s">
        <v>141</v>
      </c>
      <c r="D4364" s="965">
        <v>433.12</v>
      </c>
      <c r="E4364" s="757"/>
      <c r="F4364" s="757"/>
      <c r="G4364" s="757"/>
      <c r="H4364" s="757"/>
      <c r="I4364" s="757"/>
    </row>
    <row r="4365" spans="1:9" ht="15.75" customHeight="1">
      <c r="A4365" s="963">
        <v>94624</v>
      </c>
      <c r="B4365" s="963" t="s">
        <v>7322</v>
      </c>
      <c r="C4365" s="964" t="s">
        <v>141</v>
      </c>
      <c r="D4365" s="965">
        <v>662.85</v>
      </c>
      <c r="E4365" s="757"/>
      <c r="F4365" s="757"/>
      <c r="G4365" s="757"/>
      <c r="H4365" s="757"/>
      <c r="I4365" s="757"/>
    </row>
    <row r="4366" spans="1:9" ht="15.75" customHeight="1">
      <c r="A4366" s="963">
        <v>94625</v>
      </c>
      <c r="B4366" s="963" t="s">
        <v>7323</v>
      </c>
      <c r="C4366" s="964" t="s">
        <v>141</v>
      </c>
      <c r="D4366" s="965">
        <v>1389.58</v>
      </c>
      <c r="E4366" s="757"/>
      <c r="F4366" s="757"/>
      <c r="G4366" s="757"/>
      <c r="H4366" s="757"/>
      <c r="I4366" s="757"/>
    </row>
    <row r="4367" spans="1:9" ht="15.75" customHeight="1">
      <c r="A4367" s="963">
        <v>94656</v>
      </c>
      <c r="B4367" s="963" t="s">
        <v>7324</v>
      </c>
      <c r="C4367" s="964" t="s">
        <v>141</v>
      </c>
      <c r="D4367" s="965">
        <v>5.03</v>
      </c>
      <c r="E4367" s="757"/>
      <c r="F4367" s="757"/>
      <c r="G4367" s="757"/>
      <c r="H4367" s="757"/>
      <c r="I4367" s="757"/>
    </row>
    <row r="4368" spans="1:9" ht="15.75" customHeight="1">
      <c r="A4368" s="963">
        <v>94657</v>
      </c>
      <c r="B4368" s="963" t="s">
        <v>7325</v>
      </c>
      <c r="C4368" s="964" t="s">
        <v>141</v>
      </c>
      <c r="D4368" s="965">
        <v>4.9400000000000004</v>
      </c>
      <c r="E4368" s="757"/>
      <c r="F4368" s="757"/>
      <c r="G4368" s="757"/>
      <c r="H4368" s="757"/>
      <c r="I4368" s="757"/>
    </row>
    <row r="4369" spans="1:9" ht="15.75" customHeight="1">
      <c r="A4369" s="963">
        <v>94658</v>
      </c>
      <c r="B4369" s="963" t="s">
        <v>7326</v>
      </c>
      <c r="C4369" s="964" t="s">
        <v>141</v>
      </c>
      <c r="D4369" s="965">
        <v>6.07</v>
      </c>
      <c r="E4369" s="757"/>
      <c r="F4369" s="757"/>
      <c r="G4369" s="757"/>
      <c r="H4369" s="757"/>
      <c r="I4369" s="757"/>
    </row>
    <row r="4370" spans="1:9" ht="15.75" customHeight="1">
      <c r="A4370" s="963">
        <v>94659</v>
      </c>
      <c r="B4370" s="963" t="s">
        <v>7327</v>
      </c>
      <c r="C4370" s="964" t="s">
        <v>141</v>
      </c>
      <c r="D4370" s="965">
        <v>6.31</v>
      </c>
      <c r="E4370" s="757"/>
      <c r="F4370" s="757"/>
      <c r="G4370" s="757"/>
      <c r="H4370" s="757"/>
      <c r="I4370" s="757"/>
    </row>
    <row r="4371" spans="1:9" ht="15.75" customHeight="1">
      <c r="A4371" s="963">
        <v>94660</v>
      </c>
      <c r="B4371" s="963" t="s">
        <v>7328</v>
      </c>
      <c r="C4371" s="964" t="s">
        <v>141</v>
      </c>
      <c r="D4371" s="965">
        <v>10.46</v>
      </c>
      <c r="E4371" s="757"/>
      <c r="F4371" s="757"/>
      <c r="G4371" s="757"/>
      <c r="H4371" s="757"/>
      <c r="I4371" s="757"/>
    </row>
    <row r="4372" spans="1:9" ht="15.75" customHeight="1">
      <c r="A4372" s="963">
        <v>94661</v>
      </c>
      <c r="B4372" s="963" t="s">
        <v>7329</v>
      </c>
      <c r="C4372" s="964" t="s">
        <v>141</v>
      </c>
      <c r="D4372" s="965">
        <v>11.1</v>
      </c>
      <c r="E4372" s="757"/>
      <c r="F4372" s="757"/>
      <c r="G4372" s="757"/>
      <c r="H4372" s="757"/>
      <c r="I4372" s="757"/>
    </row>
    <row r="4373" spans="1:9" ht="15.75" customHeight="1">
      <c r="A4373" s="963">
        <v>94662</v>
      </c>
      <c r="B4373" s="963" t="s">
        <v>7330</v>
      </c>
      <c r="C4373" s="964" t="s">
        <v>141</v>
      </c>
      <c r="D4373" s="965">
        <v>11.34</v>
      </c>
      <c r="E4373" s="757"/>
      <c r="F4373" s="757"/>
      <c r="G4373" s="757"/>
      <c r="H4373" s="757"/>
      <c r="I4373" s="757"/>
    </row>
    <row r="4374" spans="1:9" ht="15.75" customHeight="1">
      <c r="A4374" s="963">
        <v>94663</v>
      </c>
      <c r="B4374" s="963" t="s">
        <v>7331</v>
      </c>
      <c r="C4374" s="964" t="s">
        <v>141</v>
      </c>
      <c r="D4374" s="965">
        <v>11.22</v>
      </c>
      <c r="E4374" s="757"/>
      <c r="F4374" s="757"/>
      <c r="G4374" s="757"/>
      <c r="H4374" s="757"/>
      <c r="I4374" s="757"/>
    </row>
    <row r="4375" spans="1:9" ht="15.75" customHeight="1">
      <c r="A4375" s="963">
        <v>94664</v>
      </c>
      <c r="B4375" s="963" t="s">
        <v>7332</v>
      </c>
      <c r="C4375" s="964" t="s">
        <v>141</v>
      </c>
      <c r="D4375" s="965">
        <v>24.38</v>
      </c>
      <c r="E4375" s="757"/>
      <c r="F4375" s="757"/>
      <c r="G4375" s="757"/>
      <c r="H4375" s="757"/>
      <c r="I4375" s="757"/>
    </row>
    <row r="4376" spans="1:9" ht="15.75" customHeight="1">
      <c r="A4376" s="963">
        <v>94665</v>
      </c>
      <c r="B4376" s="963" t="s">
        <v>7333</v>
      </c>
      <c r="C4376" s="964" t="s">
        <v>141</v>
      </c>
      <c r="D4376" s="965">
        <v>26.92</v>
      </c>
      <c r="E4376" s="757"/>
      <c r="F4376" s="757"/>
      <c r="G4376" s="757"/>
      <c r="H4376" s="757"/>
      <c r="I4376" s="757"/>
    </row>
    <row r="4377" spans="1:9" ht="15.75" customHeight="1">
      <c r="A4377" s="963">
        <v>94666</v>
      </c>
      <c r="B4377" s="963" t="s">
        <v>7334</v>
      </c>
      <c r="C4377" s="964" t="s">
        <v>141</v>
      </c>
      <c r="D4377" s="965">
        <v>34</v>
      </c>
      <c r="E4377" s="757"/>
      <c r="F4377" s="757"/>
      <c r="G4377" s="757"/>
      <c r="H4377" s="757"/>
      <c r="I4377" s="757"/>
    </row>
    <row r="4378" spans="1:9" ht="15.75" customHeight="1">
      <c r="A4378" s="963">
        <v>94667</v>
      </c>
      <c r="B4378" s="963" t="s">
        <v>7335</v>
      </c>
      <c r="C4378" s="964" t="s">
        <v>141</v>
      </c>
      <c r="D4378" s="965">
        <v>34.11</v>
      </c>
      <c r="E4378" s="757"/>
      <c r="F4378" s="757"/>
      <c r="G4378" s="757"/>
      <c r="H4378" s="757"/>
      <c r="I4378" s="757"/>
    </row>
    <row r="4379" spans="1:9" ht="15.75" customHeight="1">
      <c r="A4379" s="963">
        <v>94668</v>
      </c>
      <c r="B4379" s="963" t="s">
        <v>7336</v>
      </c>
      <c r="C4379" s="964" t="s">
        <v>141</v>
      </c>
      <c r="D4379" s="965">
        <v>51.75</v>
      </c>
      <c r="E4379" s="757"/>
      <c r="F4379" s="757"/>
      <c r="G4379" s="757"/>
      <c r="H4379" s="757"/>
      <c r="I4379" s="757"/>
    </row>
    <row r="4380" spans="1:9" ht="15.75" customHeight="1">
      <c r="A4380" s="963">
        <v>94669</v>
      </c>
      <c r="B4380" s="963" t="s">
        <v>7337</v>
      </c>
      <c r="C4380" s="964" t="s">
        <v>141</v>
      </c>
      <c r="D4380" s="965">
        <v>71.58</v>
      </c>
      <c r="E4380" s="757"/>
      <c r="F4380" s="757"/>
      <c r="G4380" s="757"/>
      <c r="H4380" s="757"/>
      <c r="I4380" s="757"/>
    </row>
    <row r="4381" spans="1:9" ht="15.75" customHeight="1">
      <c r="A4381" s="963">
        <v>94670</v>
      </c>
      <c r="B4381" s="963" t="s">
        <v>7338</v>
      </c>
      <c r="C4381" s="964" t="s">
        <v>141</v>
      </c>
      <c r="D4381" s="965">
        <v>70.89</v>
      </c>
      <c r="E4381" s="757"/>
      <c r="F4381" s="757"/>
      <c r="G4381" s="757"/>
      <c r="H4381" s="757"/>
      <c r="I4381" s="757"/>
    </row>
    <row r="4382" spans="1:9" ht="15.75" customHeight="1">
      <c r="A4382" s="963">
        <v>94671</v>
      </c>
      <c r="B4382" s="963" t="s">
        <v>7339</v>
      </c>
      <c r="C4382" s="964" t="s">
        <v>141</v>
      </c>
      <c r="D4382" s="965">
        <v>107.18</v>
      </c>
      <c r="E4382" s="757"/>
      <c r="F4382" s="757"/>
      <c r="G4382" s="757"/>
      <c r="H4382" s="757"/>
      <c r="I4382" s="757"/>
    </row>
    <row r="4383" spans="1:9" ht="15.75" customHeight="1">
      <c r="A4383" s="963">
        <v>94672</v>
      </c>
      <c r="B4383" s="963" t="s">
        <v>7340</v>
      </c>
      <c r="C4383" s="964" t="s">
        <v>141</v>
      </c>
      <c r="D4383" s="965">
        <v>8.16</v>
      </c>
      <c r="E4383" s="757"/>
      <c r="F4383" s="757"/>
      <c r="G4383" s="757"/>
      <c r="H4383" s="757"/>
      <c r="I4383" s="757"/>
    </row>
    <row r="4384" spans="1:9" ht="15.75" customHeight="1">
      <c r="A4384" s="963">
        <v>94673</v>
      </c>
      <c r="B4384" s="963" t="s">
        <v>7341</v>
      </c>
      <c r="C4384" s="964" t="s">
        <v>141</v>
      </c>
      <c r="D4384" s="965">
        <v>8.81</v>
      </c>
      <c r="E4384" s="757"/>
      <c r="F4384" s="757"/>
      <c r="G4384" s="757"/>
      <c r="H4384" s="757"/>
      <c r="I4384" s="757"/>
    </row>
    <row r="4385" spans="1:9" ht="15.75" customHeight="1">
      <c r="A4385" s="963">
        <v>94674</v>
      </c>
      <c r="B4385" s="963" t="s">
        <v>7342</v>
      </c>
      <c r="C4385" s="964" t="s">
        <v>141</v>
      </c>
      <c r="D4385" s="965">
        <v>8.16</v>
      </c>
      <c r="E4385" s="757"/>
      <c r="F4385" s="757"/>
      <c r="G4385" s="757"/>
      <c r="H4385" s="757"/>
      <c r="I4385" s="757"/>
    </row>
    <row r="4386" spans="1:9" ht="15.75" customHeight="1">
      <c r="A4386" s="963">
        <v>94675</v>
      </c>
      <c r="B4386" s="963" t="s">
        <v>7343</v>
      </c>
      <c r="C4386" s="964" t="s">
        <v>141</v>
      </c>
      <c r="D4386" s="965">
        <v>12.85</v>
      </c>
      <c r="E4386" s="757"/>
      <c r="F4386" s="757"/>
      <c r="G4386" s="757"/>
      <c r="H4386" s="757"/>
      <c r="I4386" s="757"/>
    </row>
    <row r="4387" spans="1:9" ht="15.75" customHeight="1">
      <c r="A4387" s="963">
        <v>94676</v>
      </c>
      <c r="B4387" s="963" t="s">
        <v>7344</v>
      </c>
      <c r="C4387" s="964" t="s">
        <v>141</v>
      </c>
      <c r="D4387" s="965">
        <v>14.95</v>
      </c>
      <c r="E4387" s="757"/>
      <c r="F4387" s="757"/>
      <c r="G4387" s="757"/>
      <c r="H4387" s="757"/>
      <c r="I4387" s="757"/>
    </row>
    <row r="4388" spans="1:9" ht="15.75" customHeight="1">
      <c r="A4388" s="963">
        <v>94677</v>
      </c>
      <c r="B4388" s="963" t="s">
        <v>7345</v>
      </c>
      <c r="C4388" s="964" t="s">
        <v>141</v>
      </c>
      <c r="D4388" s="965">
        <v>22.07</v>
      </c>
      <c r="E4388" s="757"/>
      <c r="F4388" s="757"/>
      <c r="G4388" s="757"/>
      <c r="H4388" s="757"/>
      <c r="I4388" s="757"/>
    </row>
    <row r="4389" spans="1:9" ht="15.75" customHeight="1">
      <c r="A4389" s="963">
        <v>94678</v>
      </c>
      <c r="B4389" s="963" t="s">
        <v>7346</v>
      </c>
      <c r="C4389" s="964" t="s">
        <v>141</v>
      </c>
      <c r="D4389" s="965">
        <v>13.9</v>
      </c>
      <c r="E4389" s="757"/>
      <c r="F4389" s="757"/>
      <c r="G4389" s="757"/>
      <c r="H4389" s="757"/>
      <c r="I4389" s="757"/>
    </row>
    <row r="4390" spans="1:9" ht="15.75" customHeight="1">
      <c r="A4390" s="963">
        <v>94679</v>
      </c>
      <c r="B4390" s="963" t="s">
        <v>7347</v>
      </c>
      <c r="C4390" s="964" t="s">
        <v>141</v>
      </c>
      <c r="D4390" s="965">
        <v>23.26</v>
      </c>
      <c r="E4390" s="757"/>
      <c r="F4390" s="757"/>
      <c r="G4390" s="757"/>
      <c r="H4390" s="757"/>
      <c r="I4390" s="757"/>
    </row>
    <row r="4391" spans="1:9" ht="15.75" customHeight="1">
      <c r="A4391" s="963">
        <v>94680</v>
      </c>
      <c r="B4391" s="963" t="s">
        <v>7348</v>
      </c>
      <c r="C4391" s="964" t="s">
        <v>141</v>
      </c>
      <c r="D4391" s="965">
        <v>48.15</v>
      </c>
      <c r="E4391" s="757"/>
      <c r="F4391" s="757"/>
      <c r="G4391" s="757"/>
      <c r="H4391" s="757"/>
      <c r="I4391" s="757"/>
    </row>
    <row r="4392" spans="1:9" ht="15.75" customHeight="1">
      <c r="A4392" s="963">
        <v>94681</v>
      </c>
      <c r="B4392" s="963" t="s">
        <v>7349</v>
      </c>
      <c r="C4392" s="964" t="s">
        <v>141</v>
      </c>
      <c r="D4392" s="965">
        <v>54.14</v>
      </c>
      <c r="E4392" s="757"/>
      <c r="F4392" s="757"/>
      <c r="G4392" s="757"/>
      <c r="H4392" s="757"/>
      <c r="I4392" s="757"/>
    </row>
    <row r="4393" spans="1:9" ht="15.75" customHeight="1">
      <c r="A4393" s="963">
        <v>94682</v>
      </c>
      <c r="B4393" s="963" t="s">
        <v>7350</v>
      </c>
      <c r="C4393" s="964" t="s">
        <v>141</v>
      </c>
      <c r="D4393" s="965">
        <v>113.78</v>
      </c>
      <c r="E4393" s="757"/>
      <c r="F4393" s="757"/>
      <c r="G4393" s="757"/>
      <c r="H4393" s="757"/>
      <c r="I4393" s="757"/>
    </row>
    <row r="4394" spans="1:9" ht="15.75" customHeight="1">
      <c r="A4394" s="963">
        <v>94683</v>
      </c>
      <c r="B4394" s="963" t="s">
        <v>7351</v>
      </c>
      <c r="C4394" s="964" t="s">
        <v>141</v>
      </c>
      <c r="D4394" s="965">
        <v>75.38</v>
      </c>
      <c r="E4394" s="757"/>
      <c r="F4394" s="757"/>
      <c r="G4394" s="757"/>
      <c r="H4394" s="757"/>
      <c r="I4394" s="757"/>
    </row>
    <row r="4395" spans="1:9" ht="15.75" customHeight="1">
      <c r="A4395" s="963">
        <v>94684</v>
      </c>
      <c r="B4395" s="963" t="s">
        <v>7352</v>
      </c>
      <c r="C4395" s="964" t="s">
        <v>141</v>
      </c>
      <c r="D4395" s="965">
        <v>144.75</v>
      </c>
      <c r="E4395" s="757"/>
      <c r="F4395" s="757"/>
      <c r="G4395" s="757"/>
      <c r="H4395" s="757"/>
      <c r="I4395" s="757"/>
    </row>
    <row r="4396" spans="1:9" ht="15.75" customHeight="1">
      <c r="A4396" s="963">
        <v>94685</v>
      </c>
      <c r="B4396" s="963" t="s">
        <v>7353</v>
      </c>
      <c r="C4396" s="964" t="s">
        <v>141</v>
      </c>
      <c r="D4396" s="965">
        <v>104.04</v>
      </c>
      <c r="E4396" s="757"/>
      <c r="F4396" s="757"/>
      <c r="G4396" s="757"/>
      <c r="H4396" s="757"/>
      <c r="I4396" s="757"/>
    </row>
    <row r="4397" spans="1:9" ht="15.75" customHeight="1">
      <c r="A4397" s="963">
        <v>94686</v>
      </c>
      <c r="B4397" s="963" t="s">
        <v>7354</v>
      </c>
      <c r="C4397" s="964" t="s">
        <v>141</v>
      </c>
      <c r="D4397" s="965">
        <v>266.57</v>
      </c>
      <c r="E4397" s="757"/>
      <c r="F4397" s="757"/>
      <c r="G4397" s="757"/>
      <c r="H4397" s="757"/>
      <c r="I4397" s="757"/>
    </row>
    <row r="4398" spans="1:9" ht="15.75" customHeight="1">
      <c r="A4398" s="963">
        <v>94687</v>
      </c>
      <c r="B4398" s="963" t="s">
        <v>7355</v>
      </c>
      <c r="C4398" s="964" t="s">
        <v>141</v>
      </c>
      <c r="D4398" s="965">
        <v>239.55</v>
      </c>
      <c r="E4398" s="757"/>
      <c r="F4398" s="757"/>
      <c r="G4398" s="757"/>
      <c r="H4398" s="757"/>
      <c r="I4398" s="757"/>
    </row>
    <row r="4399" spans="1:9" ht="15.75" customHeight="1">
      <c r="A4399" s="963">
        <v>94688</v>
      </c>
      <c r="B4399" s="963" t="s">
        <v>7356</v>
      </c>
      <c r="C4399" s="964" t="s">
        <v>141</v>
      </c>
      <c r="D4399" s="965">
        <v>8.66</v>
      </c>
      <c r="E4399" s="757"/>
      <c r="F4399" s="757"/>
      <c r="G4399" s="757"/>
      <c r="H4399" s="757"/>
      <c r="I4399" s="757"/>
    </row>
    <row r="4400" spans="1:9" ht="15.75" customHeight="1">
      <c r="A4400" s="963">
        <v>94689</v>
      </c>
      <c r="B4400" s="963" t="s">
        <v>7357</v>
      </c>
      <c r="C4400" s="964" t="s">
        <v>141</v>
      </c>
      <c r="D4400" s="965">
        <v>12.18</v>
      </c>
      <c r="E4400" s="757"/>
      <c r="F4400" s="757"/>
      <c r="G4400" s="757"/>
      <c r="H4400" s="757"/>
      <c r="I4400" s="757"/>
    </row>
    <row r="4401" spans="1:9" ht="15.75" customHeight="1">
      <c r="A4401" s="963">
        <v>94690</v>
      </c>
      <c r="B4401" s="963" t="s">
        <v>7358</v>
      </c>
      <c r="C4401" s="964" t="s">
        <v>141</v>
      </c>
      <c r="D4401" s="965">
        <v>11.65</v>
      </c>
      <c r="E4401" s="757"/>
      <c r="F4401" s="757"/>
      <c r="G4401" s="757"/>
      <c r="H4401" s="757"/>
      <c r="I4401" s="757"/>
    </row>
    <row r="4402" spans="1:9" ht="15.75" customHeight="1">
      <c r="A4402" s="963">
        <v>94691</v>
      </c>
      <c r="B4402" s="963" t="s">
        <v>7359</v>
      </c>
      <c r="C4402" s="964" t="s">
        <v>141</v>
      </c>
      <c r="D4402" s="965">
        <v>15.03</v>
      </c>
      <c r="E4402" s="757"/>
      <c r="F4402" s="757"/>
      <c r="G4402" s="757"/>
      <c r="H4402" s="757"/>
      <c r="I4402" s="757"/>
    </row>
    <row r="4403" spans="1:9" ht="15.75" customHeight="1">
      <c r="A4403" s="963">
        <v>94692</v>
      </c>
      <c r="B4403" s="963" t="s">
        <v>7360</v>
      </c>
      <c r="C4403" s="964" t="s">
        <v>141</v>
      </c>
      <c r="D4403" s="965">
        <v>21.91</v>
      </c>
      <c r="E4403" s="757"/>
      <c r="F4403" s="757"/>
      <c r="G4403" s="757"/>
      <c r="H4403" s="757"/>
      <c r="I4403" s="757"/>
    </row>
    <row r="4404" spans="1:9" ht="15.75" customHeight="1">
      <c r="A4404" s="963">
        <v>94693</v>
      </c>
      <c r="B4404" s="963" t="s">
        <v>7361</v>
      </c>
      <c r="C4404" s="964" t="s">
        <v>141</v>
      </c>
      <c r="D4404" s="965">
        <v>21.26</v>
      </c>
      <c r="E4404" s="757"/>
      <c r="F4404" s="757"/>
      <c r="G4404" s="757"/>
      <c r="H4404" s="757"/>
      <c r="I4404" s="757"/>
    </row>
    <row r="4405" spans="1:9" ht="15.75" customHeight="1">
      <c r="A4405" s="963">
        <v>94694</v>
      </c>
      <c r="B4405" s="963" t="s">
        <v>7362</v>
      </c>
      <c r="C4405" s="964" t="s">
        <v>141</v>
      </c>
      <c r="D4405" s="965">
        <v>22.4</v>
      </c>
      <c r="E4405" s="757"/>
      <c r="F4405" s="757"/>
      <c r="G4405" s="757"/>
      <c r="H4405" s="757"/>
      <c r="I4405" s="757"/>
    </row>
    <row r="4406" spans="1:9" ht="15.75" customHeight="1">
      <c r="A4406" s="963">
        <v>94695</v>
      </c>
      <c r="B4406" s="963" t="s">
        <v>7363</v>
      </c>
      <c r="C4406" s="964" t="s">
        <v>141</v>
      </c>
      <c r="D4406" s="965">
        <v>32.22</v>
      </c>
      <c r="E4406" s="757"/>
      <c r="F4406" s="757"/>
      <c r="G4406" s="757"/>
      <c r="H4406" s="757"/>
      <c r="I4406" s="757"/>
    </row>
    <row r="4407" spans="1:9" ht="15.75" customHeight="1">
      <c r="A4407" s="963">
        <v>94696</v>
      </c>
      <c r="B4407" s="963" t="s">
        <v>7364</v>
      </c>
      <c r="C4407" s="964" t="s">
        <v>141</v>
      </c>
      <c r="D4407" s="965">
        <v>56.26</v>
      </c>
      <c r="E4407" s="757"/>
      <c r="F4407" s="757"/>
      <c r="G4407" s="757"/>
      <c r="H4407" s="757"/>
      <c r="I4407" s="757"/>
    </row>
    <row r="4408" spans="1:9" ht="15.75" customHeight="1">
      <c r="A4408" s="963">
        <v>94697</v>
      </c>
      <c r="B4408" s="963" t="s">
        <v>7365</v>
      </c>
      <c r="C4408" s="964" t="s">
        <v>141</v>
      </c>
      <c r="D4408" s="965">
        <v>87.05</v>
      </c>
      <c r="E4408" s="757"/>
      <c r="F4408" s="757"/>
      <c r="G4408" s="757"/>
      <c r="H4408" s="757"/>
      <c r="I4408" s="757"/>
    </row>
    <row r="4409" spans="1:9" ht="15.75" customHeight="1">
      <c r="A4409" s="963">
        <v>94698</v>
      </c>
      <c r="B4409" s="963" t="s">
        <v>7366</v>
      </c>
      <c r="C4409" s="964" t="s">
        <v>141</v>
      </c>
      <c r="D4409" s="965">
        <v>69.790000000000006</v>
      </c>
      <c r="E4409" s="757"/>
      <c r="F4409" s="757"/>
      <c r="G4409" s="757"/>
      <c r="H4409" s="757"/>
      <c r="I4409" s="757"/>
    </row>
    <row r="4410" spans="1:9" ht="15.75" customHeight="1">
      <c r="A4410" s="963">
        <v>94699</v>
      </c>
      <c r="B4410" s="963" t="s">
        <v>7367</v>
      </c>
      <c r="C4410" s="964" t="s">
        <v>141</v>
      </c>
      <c r="D4410" s="965">
        <v>127.2</v>
      </c>
      <c r="E4410" s="757"/>
      <c r="F4410" s="757"/>
      <c r="G4410" s="757"/>
      <c r="H4410" s="757"/>
      <c r="I4410" s="757"/>
    </row>
    <row r="4411" spans="1:9" ht="15.75" customHeight="1">
      <c r="A4411" s="963">
        <v>94700</v>
      </c>
      <c r="B4411" s="963" t="s">
        <v>7368</v>
      </c>
      <c r="C4411" s="964" t="s">
        <v>141</v>
      </c>
      <c r="D4411" s="965">
        <v>150.84</v>
      </c>
      <c r="E4411" s="757"/>
      <c r="F4411" s="757"/>
      <c r="G4411" s="757"/>
      <c r="H4411" s="757"/>
      <c r="I4411" s="757"/>
    </row>
    <row r="4412" spans="1:9" ht="15.75" customHeight="1">
      <c r="A4412" s="963">
        <v>94701</v>
      </c>
      <c r="B4412" s="963" t="s">
        <v>7369</v>
      </c>
      <c r="C4412" s="964" t="s">
        <v>141</v>
      </c>
      <c r="D4412" s="965">
        <v>231.38</v>
      </c>
      <c r="E4412" s="757"/>
      <c r="F4412" s="757"/>
      <c r="G4412" s="757"/>
      <c r="H4412" s="757"/>
      <c r="I4412" s="757"/>
    </row>
    <row r="4413" spans="1:9" ht="15.75" customHeight="1">
      <c r="A4413" s="963">
        <v>94702</v>
      </c>
      <c r="B4413" s="963" t="s">
        <v>7370</v>
      </c>
      <c r="C4413" s="964" t="s">
        <v>141</v>
      </c>
      <c r="D4413" s="965">
        <v>201.98</v>
      </c>
      <c r="E4413" s="757"/>
      <c r="F4413" s="757"/>
      <c r="G4413" s="757"/>
      <c r="H4413" s="757"/>
      <c r="I4413" s="757"/>
    </row>
    <row r="4414" spans="1:9" ht="15.75" customHeight="1">
      <c r="A4414" s="963">
        <v>94703</v>
      </c>
      <c r="B4414" s="963" t="s">
        <v>7371</v>
      </c>
      <c r="C4414" s="964" t="s">
        <v>141</v>
      </c>
      <c r="D4414" s="965">
        <v>20.37</v>
      </c>
      <c r="E4414" s="757"/>
      <c r="F4414" s="757"/>
      <c r="G4414" s="757"/>
      <c r="H4414" s="757"/>
      <c r="I4414" s="757"/>
    </row>
    <row r="4415" spans="1:9" ht="15.75" customHeight="1">
      <c r="A4415" s="963">
        <v>94704</v>
      </c>
      <c r="B4415" s="963" t="s">
        <v>7372</v>
      </c>
      <c r="C4415" s="964" t="s">
        <v>141</v>
      </c>
      <c r="D4415" s="965">
        <v>27.6</v>
      </c>
      <c r="E4415" s="757"/>
      <c r="F4415" s="757"/>
      <c r="G4415" s="757"/>
      <c r="H4415" s="757"/>
      <c r="I4415" s="757"/>
    </row>
    <row r="4416" spans="1:9" ht="15.75" customHeight="1">
      <c r="A4416" s="963">
        <v>94705</v>
      </c>
      <c r="B4416" s="963" t="s">
        <v>7373</v>
      </c>
      <c r="C4416" s="964" t="s">
        <v>141</v>
      </c>
      <c r="D4416" s="965">
        <v>38.31</v>
      </c>
      <c r="E4416" s="757"/>
      <c r="F4416" s="757"/>
      <c r="G4416" s="757"/>
      <c r="H4416" s="757"/>
      <c r="I4416" s="757"/>
    </row>
    <row r="4417" spans="1:9" ht="15.75" customHeight="1">
      <c r="A4417" s="963">
        <v>94706</v>
      </c>
      <c r="B4417" s="963" t="s">
        <v>7374</v>
      </c>
      <c r="C4417" s="964" t="s">
        <v>141</v>
      </c>
      <c r="D4417" s="965">
        <v>43.17</v>
      </c>
      <c r="E4417" s="757"/>
      <c r="F4417" s="757"/>
      <c r="G4417" s="757"/>
      <c r="H4417" s="757"/>
      <c r="I4417" s="757"/>
    </row>
    <row r="4418" spans="1:9" ht="15.75" customHeight="1">
      <c r="A4418" s="963">
        <v>94707</v>
      </c>
      <c r="B4418" s="963" t="s">
        <v>7375</v>
      </c>
      <c r="C4418" s="964" t="s">
        <v>141</v>
      </c>
      <c r="D4418" s="965">
        <v>65.959999999999994</v>
      </c>
      <c r="E4418" s="757"/>
      <c r="F4418" s="757"/>
      <c r="G4418" s="757"/>
      <c r="H4418" s="757"/>
      <c r="I4418" s="757"/>
    </row>
    <row r="4419" spans="1:9" ht="15.75" customHeight="1">
      <c r="A4419" s="963">
        <v>94713</v>
      </c>
      <c r="B4419" s="963" t="s">
        <v>7376</v>
      </c>
      <c r="C4419" s="964" t="s">
        <v>141</v>
      </c>
      <c r="D4419" s="965">
        <v>265.32</v>
      </c>
      <c r="E4419" s="757"/>
      <c r="F4419" s="757"/>
      <c r="G4419" s="757"/>
      <c r="H4419" s="757"/>
      <c r="I4419" s="757"/>
    </row>
    <row r="4420" spans="1:9" ht="15.75" customHeight="1">
      <c r="A4420" s="963">
        <v>94714</v>
      </c>
      <c r="B4420" s="963" t="s">
        <v>7377</v>
      </c>
      <c r="C4420" s="964" t="s">
        <v>141</v>
      </c>
      <c r="D4420" s="965">
        <v>372.05</v>
      </c>
      <c r="E4420" s="757"/>
      <c r="F4420" s="757"/>
      <c r="G4420" s="757"/>
      <c r="H4420" s="757"/>
      <c r="I4420" s="757"/>
    </row>
    <row r="4421" spans="1:9" ht="15.75" customHeight="1">
      <c r="A4421" s="963">
        <v>94715</v>
      </c>
      <c r="B4421" s="963" t="s">
        <v>7378</v>
      </c>
      <c r="C4421" s="964" t="s">
        <v>141</v>
      </c>
      <c r="D4421" s="965">
        <v>327.62</v>
      </c>
      <c r="E4421" s="757"/>
      <c r="F4421" s="757"/>
      <c r="G4421" s="757"/>
      <c r="H4421" s="757"/>
      <c r="I4421" s="757"/>
    </row>
    <row r="4422" spans="1:9" ht="15.75" customHeight="1">
      <c r="A4422" s="963">
        <v>94724</v>
      </c>
      <c r="B4422" s="963" t="s">
        <v>7379</v>
      </c>
      <c r="C4422" s="964" t="s">
        <v>141</v>
      </c>
      <c r="D4422" s="965">
        <v>25.96</v>
      </c>
      <c r="E4422" s="757"/>
      <c r="F4422" s="757"/>
      <c r="G4422" s="757"/>
      <c r="H4422" s="757"/>
      <c r="I4422" s="757"/>
    </row>
    <row r="4423" spans="1:9" ht="15.75" customHeight="1">
      <c r="A4423" s="963">
        <v>94725</v>
      </c>
      <c r="B4423" s="963" t="s">
        <v>7380</v>
      </c>
      <c r="C4423" s="964" t="s">
        <v>141</v>
      </c>
      <c r="D4423" s="965">
        <v>5.43</v>
      </c>
      <c r="E4423" s="757"/>
      <c r="F4423" s="757"/>
      <c r="G4423" s="757"/>
      <c r="H4423" s="757"/>
      <c r="I4423" s="757"/>
    </row>
    <row r="4424" spans="1:9" ht="15.75" customHeight="1">
      <c r="A4424" s="963">
        <v>94726</v>
      </c>
      <c r="B4424" s="963" t="s">
        <v>7381</v>
      </c>
      <c r="C4424" s="964" t="s">
        <v>141</v>
      </c>
      <c r="D4424" s="965">
        <v>32.6</v>
      </c>
      <c r="E4424" s="757"/>
      <c r="F4424" s="757"/>
      <c r="G4424" s="757"/>
      <c r="H4424" s="757"/>
      <c r="I4424" s="757"/>
    </row>
    <row r="4425" spans="1:9" ht="15.75" customHeight="1">
      <c r="A4425" s="963">
        <v>94727</v>
      </c>
      <c r="B4425" s="963" t="s">
        <v>7382</v>
      </c>
      <c r="C4425" s="964" t="s">
        <v>141</v>
      </c>
      <c r="D4425" s="965">
        <v>8.4700000000000006</v>
      </c>
      <c r="E4425" s="757"/>
      <c r="F4425" s="757"/>
      <c r="G4425" s="757"/>
      <c r="H4425" s="757"/>
      <c r="I4425" s="757"/>
    </row>
    <row r="4426" spans="1:9" ht="15.75" customHeight="1">
      <c r="A4426" s="963">
        <v>94728</v>
      </c>
      <c r="B4426" s="963" t="s">
        <v>7383</v>
      </c>
      <c r="C4426" s="964" t="s">
        <v>141</v>
      </c>
      <c r="D4426" s="965">
        <v>51.48</v>
      </c>
      <c r="E4426" s="757"/>
      <c r="F4426" s="757"/>
      <c r="G4426" s="757"/>
      <c r="H4426" s="757"/>
      <c r="I4426" s="757"/>
    </row>
    <row r="4427" spans="1:9" ht="15.75" customHeight="1">
      <c r="A4427" s="963">
        <v>94729</v>
      </c>
      <c r="B4427" s="963" t="s">
        <v>7384</v>
      </c>
      <c r="C4427" s="964" t="s">
        <v>141</v>
      </c>
      <c r="D4427" s="965">
        <v>16.34</v>
      </c>
      <c r="E4427" s="757"/>
      <c r="F4427" s="757"/>
      <c r="G4427" s="757"/>
      <c r="H4427" s="757"/>
      <c r="I4427" s="757"/>
    </row>
    <row r="4428" spans="1:9" ht="15.75" customHeight="1">
      <c r="A4428" s="963">
        <v>94730</v>
      </c>
      <c r="B4428" s="963" t="s">
        <v>7385</v>
      </c>
      <c r="C4428" s="964" t="s">
        <v>141</v>
      </c>
      <c r="D4428" s="965">
        <v>62.12</v>
      </c>
      <c r="E4428" s="757"/>
      <c r="F4428" s="757"/>
      <c r="G4428" s="757"/>
      <c r="H4428" s="757"/>
      <c r="I4428" s="757"/>
    </row>
    <row r="4429" spans="1:9" ht="15.75" customHeight="1">
      <c r="A4429" s="963">
        <v>94731</v>
      </c>
      <c r="B4429" s="963" t="s">
        <v>7386</v>
      </c>
      <c r="C4429" s="964" t="s">
        <v>141</v>
      </c>
      <c r="D4429" s="965">
        <v>21.06</v>
      </c>
      <c r="E4429" s="757"/>
      <c r="F4429" s="757"/>
      <c r="G4429" s="757"/>
      <c r="H4429" s="757"/>
      <c r="I4429" s="757"/>
    </row>
    <row r="4430" spans="1:9" ht="15.75" customHeight="1">
      <c r="A4430" s="963">
        <v>94732</v>
      </c>
      <c r="B4430" s="963" t="s">
        <v>7387</v>
      </c>
      <c r="C4430" s="964" t="s">
        <v>141</v>
      </c>
      <c r="D4430" s="965">
        <v>101.47</v>
      </c>
      <c r="E4430" s="757"/>
      <c r="F4430" s="757"/>
      <c r="G4430" s="757"/>
      <c r="H4430" s="757"/>
      <c r="I4430" s="757"/>
    </row>
    <row r="4431" spans="1:9" ht="15.75" customHeight="1">
      <c r="A4431" s="963">
        <v>94733</v>
      </c>
      <c r="B4431" s="963" t="s">
        <v>7388</v>
      </c>
      <c r="C4431" s="964" t="s">
        <v>141</v>
      </c>
      <c r="D4431" s="965">
        <v>40.57</v>
      </c>
      <c r="E4431" s="757"/>
      <c r="F4431" s="757"/>
      <c r="G4431" s="757"/>
      <c r="H4431" s="757"/>
      <c r="I4431" s="757"/>
    </row>
    <row r="4432" spans="1:9" ht="15.75" customHeight="1">
      <c r="A4432" s="963">
        <v>94734</v>
      </c>
      <c r="B4432" s="963" t="s">
        <v>7389</v>
      </c>
      <c r="C4432" s="964" t="s">
        <v>141</v>
      </c>
      <c r="D4432" s="965">
        <v>372.2</v>
      </c>
      <c r="E4432" s="757"/>
      <c r="F4432" s="757"/>
      <c r="G4432" s="757"/>
      <c r="H4432" s="757"/>
      <c r="I4432" s="757"/>
    </row>
    <row r="4433" spans="1:9" ht="15.75" customHeight="1">
      <c r="A4433" s="963">
        <v>94736</v>
      </c>
      <c r="B4433" s="963" t="s">
        <v>7390</v>
      </c>
      <c r="C4433" s="964" t="s">
        <v>141</v>
      </c>
      <c r="D4433" s="965">
        <v>543.66999999999996</v>
      </c>
      <c r="E4433" s="757"/>
      <c r="F4433" s="757"/>
      <c r="G4433" s="757"/>
      <c r="H4433" s="757"/>
      <c r="I4433" s="757"/>
    </row>
    <row r="4434" spans="1:9" ht="15.75" customHeight="1">
      <c r="A4434" s="963">
        <v>94737</v>
      </c>
      <c r="B4434" s="963" t="s">
        <v>7391</v>
      </c>
      <c r="C4434" s="964" t="s">
        <v>141</v>
      </c>
      <c r="D4434" s="965">
        <v>177.82</v>
      </c>
      <c r="E4434" s="757"/>
      <c r="F4434" s="757"/>
      <c r="G4434" s="757"/>
      <c r="H4434" s="757"/>
      <c r="I4434" s="757"/>
    </row>
    <row r="4435" spans="1:9" ht="15.75" customHeight="1">
      <c r="A4435" s="963">
        <v>94738</v>
      </c>
      <c r="B4435" s="963" t="s">
        <v>7392</v>
      </c>
      <c r="C4435" s="964" t="s">
        <v>141</v>
      </c>
      <c r="D4435" s="965">
        <v>1640.17</v>
      </c>
      <c r="E4435" s="757"/>
      <c r="F4435" s="757"/>
      <c r="G4435" s="757"/>
      <c r="H4435" s="757"/>
      <c r="I4435" s="757"/>
    </row>
    <row r="4436" spans="1:9" ht="15.75" customHeight="1">
      <c r="A4436" s="963">
        <v>94739</v>
      </c>
      <c r="B4436" s="963" t="s">
        <v>7393</v>
      </c>
      <c r="C4436" s="964" t="s">
        <v>141</v>
      </c>
      <c r="D4436" s="965">
        <v>204.66</v>
      </c>
      <c r="E4436" s="757"/>
      <c r="F4436" s="757"/>
      <c r="G4436" s="757"/>
      <c r="H4436" s="757"/>
      <c r="I4436" s="757"/>
    </row>
    <row r="4437" spans="1:9" ht="15.75" customHeight="1">
      <c r="A4437" s="963">
        <v>94740</v>
      </c>
      <c r="B4437" s="963" t="s">
        <v>7394</v>
      </c>
      <c r="C4437" s="964" t="s">
        <v>141</v>
      </c>
      <c r="D4437" s="965">
        <v>8.65</v>
      </c>
      <c r="E4437" s="757"/>
      <c r="F4437" s="757"/>
      <c r="G4437" s="757"/>
      <c r="H4437" s="757"/>
      <c r="I4437" s="757"/>
    </row>
    <row r="4438" spans="1:9" ht="15.75" customHeight="1">
      <c r="A4438" s="963">
        <v>94741</v>
      </c>
      <c r="B4438" s="963" t="s">
        <v>7395</v>
      </c>
      <c r="C4438" s="964" t="s">
        <v>141</v>
      </c>
      <c r="D4438" s="965">
        <v>11.63</v>
      </c>
      <c r="E4438" s="757"/>
      <c r="F4438" s="757"/>
      <c r="G4438" s="757"/>
      <c r="H4438" s="757"/>
      <c r="I4438" s="757"/>
    </row>
    <row r="4439" spans="1:9" ht="15.75" customHeight="1">
      <c r="A4439" s="963">
        <v>94742</v>
      </c>
      <c r="B4439" s="963" t="s">
        <v>7396</v>
      </c>
      <c r="C4439" s="964" t="s">
        <v>141</v>
      </c>
      <c r="D4439" s="965">
        <v>13.71</v>
      </c>
      <c r="E4439" s="757"/>
      <c r="F4439" s="757"/>
      <c r="G4439" s="757"/>
      <c r="H4439" s="757"/>
      <c r="I4439" s="757"/>
    </row>
    <row r="4440" spans="1:9" ht="15.75" customHeight="1">
      <c r="A4440" s="963">
        <v>94743</v>
      </c>
      <c r="B4440" s="963" t="s">
        <v>7397</v>
      </c>
      <c r="C4440" s="964" t="s">
        <v>141</v>
      </c>
      <c r="D4440" s="965">
        <v>18.18</v>
      </c>
      <c r="E4440" s="757"/>
      <c r="F4440" s="757"/>
      <c r="G4440" s="757"/>
      <c r="H4440" s="757"/>
      <c r="I4440" s="757"/>
    </row>
    <row r="4441" spans="1:9" ht="15.75" customHeight="1">
      <c r="A4441" s="963">
        <v>94744</v>
      </c>
      <c r="B4441" s="963" t="s">
        <v>7398</v>
      </c>
      <c r="C4441" s="964" t="s">
        <v>141</v>
      </c>
      <c r="D4441" s="965">
        <v>22.86</v>
      </c>
      <c r="E4441" s="757"/>
      <c r="F4441" s="757"/>
      <c r="G4441" s="757"/>
      <c r="H4441" s="757"/>
      <c r="I4441" s="757"/>
    </row>
    <row r="4442" spans="1:9" ht="15.75" customHeight="1">
      <c r="A4442" s="963">
        <v>94746</v>
      </c>
      <c r="B4442" s="963" t="s">
        <v>7399</v>
      </c>
      <c r="C4442" s="964" t="s">
        <v>141</v>
      </c>
      <c r="D4442" s="965">
        <v>32.159999999999997</v>
      </c>
      <c r="E4442" s="757"/>
      <c r="F4442" s="757"/>
      <c r="G4442" s="757"/>
      <c r="H4442" s="757"/>
      <c r="I4442" s="757"/>
    </row>
    <row r="4443" spans="1:9" ht="15.75" customHeight="1">
      <c r="A4443" s="963">
        <v>94748</v>
      </c>
      <c r="B4443" s="963" t="s">
        <v>7400</v>
      </c>
      <c r="C4443" s="964" t="s">
        <v>141</v>
      </c>
      <c r="D4443" s="965">
        <v>77.42</v>
      </c>
      <c r="E4443" s="757"/>
      <c r="F4443" s="757"/>
      <c r="G4443" s="757"/>
      <c r="H4443" s="757"/>
      <c r="I4443" s="757"/>
    </row>
    <row r="4444" spans="1:9" ht="15.75" customHeight="1">
      <c r="A4444" s="963">
        <v>94750</v>
      </c>
      <c r="B4444" s="963" t="s">
        <v>7401</v>
      </c>
      <c r="C4444" s="964" t="s">
        <v>141</v>
      </c>
      <c r="D4444" s="965">
        <v>155.36000000000001</v>
      </c>
      <c r="E4444" s="757"/>
      <c r="F4444" s="757"/>
      <c r="G4444" s="757"/>
      <c r="H4444" s="757"/>
      <c r="I4444" s="757"/>
    </row>
    <row r="4445" spans="1:9" ht="15.75" customHeight="1">
      <c r="A4445" s="963">
        <v>94752</v>
      </c>
      <c r="B4445" s="963" t="s">
        <v>7402</v>
      </c>
      <c r="C4445" s="964" t="s">
        <v>141</v>
      </c>
      <c r="D4445" s="965">
        <v>186.8</v>
      </c>
      <c r="E4445" s="757"/>
      <c r="F4445" s="757"/>
      <c r="G4445" s="757"/>
      <c r="H4445" s="757"/>
      <c r="I4445" s="757"/>
    </row>
    <row r="4446" spans="1:9" ht="15.75" customHeight="1">
      <c r="A4446" s="963">
        <v>94754</v>
      </c>
      <c r="B4446" s="963" t="s">
        <v>7403</v>
      </c>
      <c r="C4446" s="964" t="s">
        <v>141</v>
      </c>
      <c r="D4446" s="965">
        <v>253.01</v>
      </c>
      <c r="E4446" s="757"/>
      <c r="F4446" s="757"/>
      <c r="G4446" s="757"/>
      <c r="H4446" s="757"/>
      <c r="I4446" s="757"/>
    </row>
    <row r="4447" spans="1:9" ht="15.75" customHeight="1">
      <c r="A4447" s="963">
        <v>94756</v>
      </c>
      <c r="B4447" s="963" t="s">
        <v>7404</v>
      </c>
      <c r="C4447" s="964" t="s">
        <v>141</v>
      </c>
      <c r="D4447" s="965">
        <v>10.68</v>
      </c>
      <c r="E4447" s="757"/>
      <c r="F4447" s="757"/>
      <c r="G4447" s="757"/>
      <c r="H4447" s="757"/>
      <c r="I4447" s="757"/>
    </row>
    <row r="4448" spans="1:9" ht="15.75" customHeight="1">
      <c r="A4448" s="963">
        <v>94757</v>
      </c>
      <c r="B4448" s="963" t="s">
        <v>7405</v>
      </c>
      <c r="C4448" s="964" t="s">
        <v>141</v>
      </c>
      <c r="D4448" s="965">
        <v>15.76</v>
      </c>
      <c r="E4448" s="757"/>
      <c r="F4448" s="757"/>
      <c r="G4448" s="757"/>
      <c r="H4448" s="757"/>
      <c r="I4448" s="757"/>
    </row>
    <row r="4449" spans="1:9" ht="15.75" customHeight="1">
      <c r="A4449" s="963">
        <v>94758</v>
      </c>
      <c r="B4449" s="963" t="s">
        <v>7406</v>
      </c>
      <c r="C4449" s="964" t="s">
        <v>141</v>
      </c>
      <c r="D4449" s="965">
        <v>46.24</v>
      </c>
      <c r="E4449" s="757"/>
      <c r="F4449" s="757"/>
      <c r="G4449" s="757"/>
      <c r="H4449" s="757"/>
      <c r="I4449" s="757"/>
    </row>
    <row r="4450" spans="1:9" ht="15.75" customHeight="1">
      <c r="A4450" s="963">
        <v>94759</v>
      </c>
      <c r="B4450" s="963" t="s">
        <v>7407</v>
      </c>
      <c r="C4450" s="964" t="s">
        <v>141</v>
      </c>
      <c r="D4450" s="965">
        <v>57.24</v>
      </c>
      <c r="E4450" s="757"/>
      <c r="F4450" s="757"/>
      <c r="G4450" s="757"/>
      <c r="H4450" s="757"/>
      <c r="I4450" s="757"/>
    </row>
    <row r="4451" spans="1:9" ht="15.75" customHeight="1">
      <c r="A4451" s="963">
        <v>94760</v>
      </c>
      <c r="B4451" s="963" t="s">
        <v>7408</v>
      </c>
      <c r="C4451" s="964" t="s">
        <v>141</v>
      </c>
      <c r="D4451" s="965">
        <v>95.93</v>
      </c>
      <c r="E4451" s="757"/>
      <c r="F4451" s="757"/>
      <c r="G4451" s="757"/>
      <c r="H4451" s="757"/>
      <c r="I4451" s="757"/>
    </row>
    <row r="4452" spans="1:9" ht="15.75" customHeight="1">
      <c r="A4452" s="963">
        <v>94761</v>
      </c>
      <c r="B4452" s="963" t="s">
        <v>7409</v>
      </c>
      <c r="C4452" s="964" t="s">
        <v>141</v>
      </c>
      <c r="D4452" s="965">
        <v>207.97</v>
      </c>
      <c r="E4452" s="757"/>
      <c r="F4452" s="757"/>
      <c r="G4452" s="757"/>
      <c r="H4452" s="757"/>
      <c r="I4452" s="757"/>
    </row>
    <row r="4453" spans="1:9" ht="15.75" customHeight="1">
      <c r="A4453" s="963">
        <v>94762</v>
      </c>
      <c r="B4453" s="963" t="s">
        <v>7410</v>
      </c>
      <c r="C4453" s="964" t="s">
        <v>141</v>
      </c>
      <c r="D4453" s="965">
        <v>252.01</v>
      </c>
      <c r="E4453" s="757"/>
      <c r="F4453" s="757"/>
      <c r="G4453" s="757"/>
      <c r="H4453" s="757"/>
      <c r="I4453" s="757"/>
    </row>
    <row r="4454" spans="1:9" ht="15.75" customHeight="1">
      <c r="A4454" s="963">
        <v>94763</v>
      </c>
      <c r="B4454" s="963" t="s">
        <v>7411</v>
      </c>
      <c r="C4454" s="964" t="s">
        <v>141</v>
      </c>
      <c r="D4454" s="965">
        <v>308.47000000000003</v>
      </c>
      <c r="E4454" s="757"/>
      <c r="F4454" s="757"/>
      <c r="G4454" s="757"/>
      <c r="H4454" s="757"/>
      <c r="I4454" s="757"/>
    </row>
    <row r="4455" spans="1:9" ht="15.75" customHeight="1">
      <c r="A4455" s="963">
        <v>94764</v>
      </c>
      <c r="B4455" s="963" t="s">
        <v>7412</v>
      </c>
      <c r="C4455" s="964" t="s">
        <v>141</v>
      </c>
      <c r="D4455" s="965">
        <v>34.99</v>
      </c>
      <c r="E4455" s="757"/>
      <c r="F4455" s="757"/>
      <c r="G4455" s="757"/>
      <c r="H4455" s="757"/>
      <c r="I4455" s="757"/>
    </row>
    <row r="4456" spans="1:9" ht="15.75" customHeight="1">
      <c r="A4456" s="963">
        <v>94765</v>
      </c>
      <c r="B4456" s="963" t="s">
        <v>7413</v>
      </c>
      <c r="C4456" s="964" t="s">
        <v>141</v>
      </c>
      <c r="D4456" s="965">
        <v>38.200000000000003</v>
      </c>
      <c r="E4456" s="757"/>
      <c r="F4456" s="757"/>
      <c r="G4456" s="757"/>
      <c r="H4456" s="757"/>
      <c r="I4456" s="757"/>
    </row>
    <row r="4457" spans="1:9" ht="15.75" customHeight="1">
      <c r="A4457" s="963">
        <v>94766</v>
      </c>
      <c r="B4457" s="963" t="s">
        <v>7414</v>
      </c>
      <c r="C4457" s="964" t="s">
        <v>141</v>
      </c>
      <c r="D4457" s="965">
        <v>42.45</v>
      </c>
      <c r="E4457" s="757"/>
      <c r="F4457" s="757"/>
      <c r="G4457" s="757"/>
      <c r="H4457" s="757"/>
      <c r="I4457" s="757"/>
    </row>
    <row r="4458" spans="1:9" ht="15.75" customHeight="1">
      <c r="A4458" s="963">
        <v>94767</v>
      </c>
      <c r="B4458" s="963" t="s">
        <v>7415</v>
      </c>
      <c r="C4458" s="964" t="s">
        <v>141</v>
      </c>
      <c r="D4458" s="965">
        <v>64.040000000000006</v>
      </c>
      <c r="E4458" s="757"/>
      <c r="F4458" s="757"/>
      <c r="G4458" s="757"/>
      <c r="H4458" s="757"/>
      <c r="I4458" s="757"/>
    </row>
    <row r="4459" spans="1:9" ht="15.75" customHeight="1">
      <c r="A4459" s="963">
        <v>94768</v>
      </c>
      <c r="B4459" s="963" t="s">
        <v>7416</v>
      </c>
      <c r="C4459" s="964" t="s">
        <v>141</v>
      </c>
      <c r="D4459" s="965">
        <v>72.42</v>
      </c>
      <c r="E4459" s="757"/>
      <c r="F4459" s="757"/>
      <c r="G4459" s="757"/>
      <c r="H4459" s="757"/>
      <c r="I4459" s="757"/>
    </row>
    <row r="4460" spans="1:9" ht="15.75" customHeight="1">
      <c r="A4460" s="963">
        <v>94769</v>
      </c>
      <c r="B4460" s="963" t="s">
        <v>7417</v>
      </c>
      <c r="C4460" s="964" t="s">
        <v>141</v>
      </c>
      <c r="D4460" s="965">
        <v>99.46</v>
      </c>
      <c r="E4460" s="757"/>
      <c r="F4460" s="757"/>
      <c r="G4460" s="757"/>
      <c r="H4460" s="757"/>
      <c r="I4460" s="757"/>
    </row>
    <row r="4461" spans="1:9" ht="15.75" customHeight="1">
      <c r="A4461" s="963">
        <v>94770</v>
      </c>
      <c r="B4461" s="963" t="s">
        <v>7418</v>
      </c>
      <c r="C4461" s="964" t="s">
        <v>141</v>
      </c>
      <c r="D4461" s="965">
        <v>38.58</v>
      </c>
      <c r="E4461" s="757"/>
      <c r="F4461" s="757"/>
      <c r="G4461" s="757"/>
      <c r="H4461" s="757"/>
      <c r="I4461" s="757"/>
    </row>
    <row r="4462" spans="1:9" ht="15.75" customHeight="1">
      <c r="A4462" s="963">
        <v>94771</v>
      </c>
      <c r="B4462" s="963" t="s">
        <v>7419</v>
      </c>
      <c r="C4462" s="964" t="s">
        <v>141</v>
      </c>
      <c r="D4462" s="965">
        <v>41.79</v>
      </c>
      <c r="E4462" s="757"/>
      <c r="F4462" s="757"/>
      <c r="G4462" s="757"/>
      <c r="H4462" s="757"/>
      <c r="I4462" s="757"/>
    </row>
    <row r="4463" spans="1:9" ht="15.75" customHeight="1">
      <c r="A4463" s="963">
        <v>94772</v>
      </c>
      <c r="B4463" s="963" t="s">
        <v>7420</v>
      </c>
      <c r="C4463" s="964" t="s">
        <v>141</v>
      </c>
      <c r="D4463" s="965">
        <v>46.04</v>
      </c>
      <c r="E4463" s="757"/>
      <c r="F4463" s="757"/>
      <c r="G4463" s="757"/>
      <c r="H4463" s="757"/>
      <c r="I4463" s="757"/>
    </row>
    <row r="4464" spans="1:9" ht="15.75" customHeight="1">
      <c r="A4464" s="963">
        <v>94773</v>
      </c>
      <c r="B4464" s="963" t="s">
        <v>7421</v>
      </c>
      <c r="C4464" s="964" t="s">
        <v>141</v>
      </c>
      <c r="D4464" s="965">
        <v>67.63</v>
      </c>
      <c r="E4464" s="757"/>
      <c r="F4464" s="757"/>
      <c r="G4464" s="757"/>
      <c r="H4464" s="757"/>
      <c r="I4464" s="757"/>
    </row>
    <row r="4465" spans="1:9" ht="15.75" customHeight="1">
      <c r="A4465" s="963">
        <v>94774</v>
      </c>
      <c r="B4465" s="963" t="s">
        <v>7422</v>
      </c>
      <c r="C4465" s="964" t="s">
        <v>141</v>
      </c>
      <c r="D4465" s="965">
        <v>76.010000000000005</v>
      </c>
      <c r="E4465" s="757"/>
      <c r="F4465" s="757"/>
      <c r="G4465" s="757"/>
      <c r="H4465" s="757"/>
      <c r="I4465" s="757"/>
    </row>
    <row r="4466" spans="1:9" ht="15.75" customHeight="1">
      <c r="A4466" s="963">
        <v>94775</v>
      </c>
      <c r="B4466" s="963" t="s">
        <v>7423</v>
      </c>
      <c r="C4466" s="964" t="s">
        <v>141</v>
      </c>
      <c r="D4466" s="965">
        <v>104.22</v>
      </c>
      <c r="E4466" s="757"/>
      <c r="F4466" s="757"/>
      <c r="G4466" s="757"/>
      <c r="H4466" s="757"/>
      <c r="I4466" s="757"/>
    </row>
    <row r="4467" spans="1:9" ht="15.75" customHeight="1">
      <c r="A4467" s="963">
        <v>94783</v>
      </c>
      <c r="B4467" s="963" t="s">
        <v>7424</v>
      </c>
      <c r="C4467" s="964" t="s">
        <v>141</v>
      </c>
      <c r="D4467" s="965">
        <v>19.21</v>
      </c>
      <c r="E4467" s="757"/>
      <c r="F4467" s="757"/>
      <c r="G4467" s="757"/>
      <c r="H4467" s="757"/>
      <c r="I4467" s="757"/>
    </row>
    <row r="4468" spans="1:9" ht="15.75" customHeight="1">
      <c r="A4468" s="963">
        <v>94785</v>
      </c>
      <c r="B4468" s="963" t="s">
        <v>7425</v>
      </c>
      <c r="C4468" s="964" t="s">
        <v>141</v>
      </c>
      <c r="D4468" s="965">
        <v>21.87</v>
      </c>
      <c r="E4468" s="757"/>
      <c r="F4468" s="757"/>
      <c r="G4468" s="757"/>
      <c r="H4468" s="757"/>
      <c r="I4468" s="757"/>
    </row>
    <row r="4469" spans="1:9" ht="15.75" customHeight="1">
      <c r="A4469" s="963">
        <v>94789</v>
      </c>
      <c r="B4469" s="963" t="s">
        <v>7426</v>
      </c>
      <c r="C4469" s="964" t="s">
        <v>141</v>
      </c>
      <c r="D4469" s="965">
        <v>253.25</v>
      </c>
      <c r="E4469" s="757"/>
      <c r="F4469" s="757"/>
      <c r="G4469" s="757"/>
      <c r="H4469" s="757"/>
      <c r="I4469" s="757"/>
    </row>
    <row r="4470" spans="1:9" ht="15.75" customHeight="1">
      <c r="A4470" s="963">
        <v>94790</v>
      </c>
      <c r="B4470" s="963" t="s">
        <v>7427</v>
      </c>
      <c r="C4470" s="964" t="s">
        <v>141</v>
      </c>
      <c r="D4470" s="965">
        <v>351.79</v>
      </c>
      <c r="E4470" s="757"/>
      <c r="F4470" s="757"/>
      <c r="G4470" s="757"/>
      <c r="H4470" s="757"/>
      <c r="I4470" s="757"/>
    </row>
    <row r="4471" spans="1:9" ht="15.75" customHeight="1">
      <c r="A4471" s="963">
        <v>94791</v>
      </c>
      <c r="B4471" s="963" t="s">
        <v>7428</v>
      </c>
      <c r="C4471" s="964" t="s">
        <v>141</v>
      </c>
      <c r="D4471" s="965">
        <v>465.99</v>
      </c>
      <c r="E4471" s="757"/>
      <c r="F4471" s="757"/>
      <c r="G4471" s="757"/>
      <c r="H4471" s="757"/>
      <c r="I4471" s="757"/>
    </row>
    <row r="4472" spans="1:9" ht="15.75" customHeight="1">
      <c r="A4472" s="963">
        <v>94863</v>
      </c>
      <c r="B4472" s="963" t="s">
        <v>7429</v>
      </c>
      <c r="C4472" s="964" t="s">
        <v>141</v>
      </c>
      <c r="D4472" s="965">
        <v>150.27000000000001</v>
      </c>
      <c r="E4472" s="757"/>
      <c r="F4472" s="757"/>
      <c r="G4472" s="757"/>
      <c r="H4472" s="757"/>
      <c r="I4472" s="757"/>
    </row>
    <row r="4473" spans="1:9" ht="15.75" customHeight="1">
      <c r="A4473" s="963">
        <v>95237</v>
      </c>
      <c r="B4473" s="963" t="s">
        <v>7430</v>
      </c>
      <c r="C4473" s="964" t="s">
        <v>141</v>
      </c>
      <c r="D4473" s="965">
        <v>24.6</v>
      </c>
      <c r="E4473" s="757"/>
      <c r="F4473" s="757"/>
      <c r="G4473" s="757"/>
      <c r="H4473" s="757"/>
      <c r="I4473" s="757"/>
    </row>
    <row r="4474" spans="1:9" ht="15.75" customHeight="1">
      <c r="A4474" s="963">
        <v>95693</v>
      </c>
      <c r="B4474" s="963" t="s">
        <v>7431</v>
      </c>
      <c r="C4474" s="964" t="s">
        <v>141</v>
      </c>
      <c r="D4474" s="965">
        <v>49.43</v>
      </c>
      <c r="E4474" s="757"/>
      <c r="F4474" s="757"/>
      <c r="G4474" s="757"/>
      <c r="H4474" s="757"/>
      <c r="I4474" s="757"/>
    </row>
    <row r="4475" spans="1:9" ht="15.75" customHeight="1">
      <c r="A4475" s="963">
        <v>95694</v>
      </c>
      <c r="B4475" s="963" t="s">
        <v>7432</v>
      </c>
      <c r="C4475" s="964" t="s">
        <v>141</v>
      </c>
      <c r="D4475" s="965">
        <v>54.72</v>
      </c>
      <c r="E4475" s="757"/>
      <c r="F4475" s="757"/>
      <c r="G4475" s="757"/>
      <c r="H4475" s="757"/>
      <c r="I4475" s="757"/>
    </row>
    <row r="4476" spans="1:9" ht="15.75" customHeight="1">
      <c r="A4476" s="963">
        <v>95695</v>
      </c>
      <c r="B4476" s="963" t="s">
        <v>7433</v>
      </c>
      <c r="C4476" s="964" t="s">
        <v>141</v>
      </c>
      <c r="D4476" s="965">
        <v>59.55</v>
      </c>
      <c r="E4476" s="757"/>
      <c r="F4476" s="757"/>
      <c r="G4476" s="757"/>
      <c r="H4476" s="757"/>
      <c r="I4476" s="757"/>
    </row>
    <row r="4477" spans="1:9" ht="15.75" customHeight="1">
      <c r="A4477" s="963">
        <v>95696</v>
      </c>
      <c r="B4477" s="963" t="s">
        <v>7434</v>
      </c>
      <c r="C4477" s="964" t="s">
        <v>141</v>
      </c>
      <c r="D4477" s="965">
        <v>31.68</v>
      </c>
      <c r="E4477" s="757"/>
      <c r="F4477" s="757"/>
      <c r="G4477" s="757"/>
      <c r="H4477" s="757"/>
      <c r="I4477" s="757"/>
    </row>
    <row r="4478" spans="1:9" ht="15.75" customHeight="1">
      <c r="A4478" s="963">
        <v>96637</v>
      </c>
      <c r="B4478" s="963" t="s">
        <v>7435</v>
      </c>
      <c r="C4478" s="964" t="s">
        <v>141</v>
      </c>
      <c r="D4478" s="965">
        <v>11.39</v>
      </c>
      <c r="E4478" s="757"/>
      <c r="F4478" s="757"/>
      <c r="G4478" s="757"/>
      <c r="H4478" s="757"/>
      <c r="I4478" s="757"/>
    </row>
    <row r="4479" spans="1:9" ht="15.75" customHeight="1">
      <c r="A4479" s="963">
        <v>96638</v>
      </c>
      <c r="B4479" s="963" t="s">
        <v>7436</v>
      </c>
      <c r="C4479" s="964" t="s">
        <v>141</v>
      </c>
      <c r="D4479" s="965">
        <v>11.78</v>
      </c>
      <c r="E4479" s="757"/>
      <c r="F4479" s="757"/>
      <c r="G4479" s="757"/>
      <c r="H4479" s="757"/>
      <c r="I4479" s="757"/>
    </row>
    <row r="4480" spans="1:9" ht="15.75" customHeight="1">
      <c r="A4480" s="963">
        <v>96639</v>
      </c>
      <c r="B4480" s="963" t="s">
        <v>7437</v>
      </c>
      <c r="C4480" s="964" t="s">
        <v>141</v>
      </c>
      <c r="D4480" s="965">
        <v>8.0500000000000007</v>
      </c>
      <c r="E4480" s="757"/>
      <c r="F4480" s="757"/>
      <c r="G4480" s="757"/>
      <c r="H4480" s="757"/>
      <c r="I4480" s="757"/>
    </row>
    <row r="4481" spans="1:9" ht="15.75" customHeight="1">
      <c r="A4481" s="963">
        <v>96640</v>
      </c>
      <c r="B4481" s="963" t="s">
        <v>7438</v>
      </c>
      <c r="C4481" s="964" t="s">
        <v>141</v>
      </c>
      <c r="D4481" s="965">
        <v>23.53</v>
      </c>
      <c r="E4481" s="757"/>
      <c r="F4481" s="757"/>
      <c r="G4481" s="757"/>
      <c r="H4481" s="757"/>
      <c r="I4481" s="757"/>
    </row>
    <row r="4482" spans="1:9" ht="15.75" customHeight="1">
      <c r="A4482" s="963">
        <v>96641</v>
      </c>
      <c r="B4482" s="963" t="s">
        <v>7439</v>
      </c>
      <c r="C4482" s="964" t="s">
        <v>141</v>
      </c>
      <c r="D4482" s="965">
        <v>15.01</v>
      </c>
      <c r="E4482" s="757"/>
      <c r="F4482" s="757"/>
      <c r="G4482" s="757"/>
      <c r="H4482" s="757"/>
      <c r="I4482" s="757"/>
    </row>
    <row r="4483" spans="1:9" ht="15.75" customHeight="1">
      <c r="A4483" s="963">
        <v>96642</v>
      </c>
      <c r="B4483" s="963" t="s">
        <v>7440</v>
      </c>
      <c r="C4483" s="964" t="s">
        <v>141</v>
      </c>
      <c r="D4483" s="965">
        <v>14.92</v>
      </c>
      <c r="E4483" s="757"/>
      <c r="F4483" s="757"/>
      <c r="G4483" s="757"/>
      <c r="H4483" s="757"/>
      <c r="I4483" s="757"/>
    </row>
    <row r="4484" spans="1:9" ht="15.75" customHeight="1">
      <c r="A4484" s="963">
        <v>96643</v>
      </c>
      <c r="B4484" s="963" t="s">
        <v>7441</v>
      </c>
      <c r="C4484" s="964" t="s">
        <v>141</v>
      </c>
      <c r="D4484" s="965">
        <v>40.729999999999997</v>
      </c>
      <c r="E4484" s="757"/>
      <c r="F4484" s="757"/>
      <c r="G4484" s="757"/>
      <c r="H4484" s="757"/>
      <c r="I4484" s="757"/>
    </row>
    <row r="4485" spans="1:9" ht="15.75" customHeight="1">
      <c r="A4485" s="963">
        <v>96650</v>
      </c>
      <c r="B4485" s="963" t="s">
        <v>7442</v>
      </c>
      <c r="C4485" s="964" t="s">
        <v>141</v>
      </c>
      <c r="D4485" s="965">
        <v>6.75</v>
      </c>
      <c r="E4485" s="757"/>
      <c r="F4485" s="757"/>
      <c r="G4485" s="757"/>
      <c r="H4485" s="757"/>
      <c r="I4485" s="757"/>
    </row>
    <row r="4486" spans="1:9" ht="15.75" customHeight="1">
      <c r="A4486" s="963">
        <v>96651</v>
      </c>
      <c r="B4486" s="963" t="s">
        <v>7443</v>
      </c>
      <c r="C4486" s="964" t="s">
        <v>141</v>
      </c>
      <c r="D4486" s="965">
        <v>7.14</v>
      </c>
      <c r="E4486" s="757"/>
      <c r="F4486" s="757"/>
      <c r="G4486" s="757"/>
      <c r="H4486" s="757"/>
      <c r="I4486" s="757"/>
    </row>
    <row r="4487" spans="1:9" ht="15.75" customHeight="1">
      <c r="A4487" s="963">
        <v>96652</v>
      </c>
      <c r="B4487" s="963" t="s">
        <v>7444</v>
      </c>
      <c r="C4487" s="964" t="s">
        <v>141</v>
      </c>
      <c r="D4487" s="965">
        <v>8.3000000000000007</v>
      </c>
      <c r="E4487" s="757"/>
      <c r="F4487" s="757"/>
      <c r="G4487" s="757"/>
      <c r="H4487" s="757"/>
      <c r="I4487" s="757"/>
    </row>
    <row r="4488" spans="1:9" ht="15.75" customHeight="1">
      <c r="A4488" s="963">
        <v>96653</v>
      </c>
      <c r="B4488" s="963" t="s">
        <v>7445</v>
      </c>
      <c r="C4488" s="964" t="s">
        <v>141</v>
      </c>
      <c r="D4488" s="965">
        <v>11.61</v>
      </c>
      <c r="E4488" s="757"/>
      <c r="F4488" s="757"/>
      <c r="G4488" s="757"/>
      <c r="H4488" s="757"/>
      <c r="I4488" s="757"/>
    </row>
    <row r="4489" spans="1:9" ht="15.75" customHeight="1">
      <c r="A4489" s="963">
        <v>96654</v>
      </c>
      <c r="B4489" s="963" t="s">
        <v>7446</v>
      </c>
      <c r="C4489" s="964" t="s">
        <v>141</v>
      </c>
      <c r="D4489" s="965">
        <v>13.4</v>
      </c>
      <c r="E4489" s="757"/>
      <c r="F4489" s="757"/>
      <c r="G4489" s="757"/>
      <c r="H4489" s="757"/>
      <c r="I4489" s="757"/>
    </row>
    <row r="4490" spans="1:9" ht="15.75" customHeight="1">
      <c r="A4490" s="963">
        <v>96655</v>
      </c>
      <c r="B4490" s="963" t="s">
        <v>7447</v>
      </c>
      <c r="C4490" s="964" t="s">
        <v>141</v>
      </c>
      <c r="D4490" s="965">
        <v>18.79</v>
      </c>
      <c r="E4490" s="757"/>
      <c r="F4490" s="757"/>
      <c r="G4490" s="757"/>
      <c r="H4490" s="757"/>
      <c r="I4490" s="757"/>
    </row>
    <row r="4491" spans="1:9" ht="15.75" customHeight="1">
      <c r="A4491" s="963">
        <v>96656</v>
      </c>
      <c r="B4491" s="963" t="s">
        <v>7448</v>
      </c>
      <c r="C4491" s="964" t="s">
        <v>141</v>
      </c>
      <c r="D4491" s="965">
        <v>4.97</v>
      </c>
      <c r="E4491" s="757"/>
      <c r="F4491" s="757"/>
      <c r="G4491" s="757"/>
      <c r="H4491" s="757"/>
      <c r="I4491" s="757"/>
    </row>
    <row r="4492" spans="1:9" ht="15.75" customHeight="1">
      <c r="A4492" s="963">
        <v>96657</v>
      </c>
      <c r="B4492" s="963" t="s">
        <v>7449</v>
      </c>
      <c r="C4492" s="964" t="s">
        <v>141</v>
      </c>
      <c r="D4492" s="965">
        <v>22.15</v>
      </c>
      <c r="E4492" s="757"/>
      <c r="F4492" s="757"/>
      <c r="G4492" s="757"/>
      <c r="H4492" s="757"/>
      <c r="I4492" s="757"/>
    </row>
    <row r="4493" spans="1:9" ht="15.75" customHeight="1">
      <c r="A4493" s="963">
        <v>96658</v>
      </c>
      <c r="B4493" s="963" t="s">
        <v>7450</v>
      </c>
      <c r="C4493" s="964" t="s">
        <v>141</v>
      </c>
      <c r="D4493" s="965">
        <v>13.63</v>
      </c>
      <c r="E4493" s="757"/>
      <c r="F4493" s="757"/>
      <c r="G4493" s="757"/>
      <c r="H4493" s="757"/>
      <c r="I4493" s="757"/>
    </row>
    <row r="4494" spans="1:9" ht="15.75" customHeight="1">
      <c r="A4494" s="963">
        <v>96659</v>
      </c>
      <c r="B4494" s="963" t="s">
        <v>7451</v>
      </c>
      <c r="C4494" s="964" t="s">
        <v>141</v>
      </c>
      <c r="D4494" s="965">
        <v>6.83</v>
      </c>
      <c r="E4494" s="757"/>
      <c r="F4494" s="757"/>
      <c r="G4494" s="757"/>
      <c r="H4494" s="757"/>
      <c r="I4494" s="757"/>
    </row>
    <row r="4495" spans="1:9" ht="15.75" customHeight="1">
      <c r="A4495" s="963">
        <v>96660</v>
      </c>
      <c r="B4495" s="963" t="s">
        <v>7452</v>
      </c>
      <c r="C4495" s="964" t="s">
        <v>141</v>
      </c>
      <c r="D4495" s="965">
        <v>30.55</v>
      </c>
      <c r="E4495" s="757"/>
      <c r="F4495" s="757"/>
      <c r="G4495" s="757"/>
      <c r="H4495" s="757"/>
      <c r="I4495" s="757"/>
    </row>
    <row r="4496" spans="1:9" ht="15.75" customHeight="1">
      <c r="A4496" s="963">
        <v>96661</v>
      </c>
      <c r="B4496" s="963" t="s">
        <v>7453</v>
      </c>
      <c r="C4496" s="964" t="s">
        <v>141</v>
      </c>
      <c r="D4496" s="965">
        <v>30.25</v>
      </c>
      <c r="E4496" s="757"/>
      <c r="F4496" s="757"/>
      <c r="G4496" s="757"/>
      <c r="H4496" s="757"/>
      <c r="I4496" s="757"/>
    </row>
    <row r="4497" spans="1:9" ht="15.75" customHeight="1">
      <c r="A4497" s="963">
        <v>96662</v>
      </c>
      <c r="B4497" s="963" t="s">
        <v>7454</v>
      </c>
      <c r="C4497" s="964" t="s">
        <v>141</v>
      </c>
      <c r="D4497" s="965">
        <v>7.82</v>
      </c>
      <c r="E4497" s="757"/>
      <c r="F4497" s="757"/>
      <c r="G4497" s="757"/>
      <c r="H4497" s="757"/>
      <c r="I4497" s="757"/>
    </row>
    <row r="4498" spans="1:9" ht="15.75" customHeight="1">
      <c r="A4498" s="963">
        <v>96663</v>
      </c>
      <c r="B4498" s="963" t="s">
        <v>7455</v>
      </c>
      <c r="C4498" s="964" t="s">
        <v>141</v>
      </c>
      <c r="D4498" s="965">
        <v>14.2</v>
      </c>
      <c r="E4498" s="757"/>
      <c r="F4498" s="757"/>
      <c r="G4498" s="757"/>
      <c r="H4498" s="757"/>
      <c r="I4498" s="757"/>
    </row>
    <row r="4499" spans="1:9" ht="15.75" customHeight="1">
      <c r="A4499" s="963">
        <v>96664</v>
      </c>
      <c r="B4499" s="963" t="s">
        <v>7456</v>
      </c>
      <c r="C4499" s="964" t="s">
        <v>141</v>
      </c>
      <c r="D4499" s="965">
        <v>15.83</v>
      </c>
      <c r="E4499" s="757"/>
      <c r="F4499" s="757"/>
      <c r="G4499" s="757"/>
      <c r="H4499" s="757"/>
      <c r="I4499" s="757"/>
    </row>
    <row r="4500" spans="1:9" ht="15.75" customHeight="1">
      <c r="A4500" s="963">
        <v>96665</v>
      </c>
      <c r="B4500" s="963" t="s">
        <v>7457</v>
      </c>
      <c r="C4500" s="964" t="s">
        <v>141</v>
      </c>
      <c r="D4500" s="965">
        <v>8.7200000000000006</v>
      </c>
      <c r="E4500" s="757"/>
      <c r="F4500" s="757"/>
      <c r="G4500" s="757"/>
      <c r="H4500" s="757"/>
      <c r="I4500" s="757"/>
    </row>
    <row r="4501" spans="1:9" ht="15.75" customHeight="1">
      <c r="A4501" s="963">
        <v>96666</v>
      </c>
      <c r="B4501" s="963" t="s">
        <v>7458</v>
      </c>
      <c r="C4501" s="964" t="s">
        <v>141</v>
      </c>
      <c r="D4501" s="965">
        <v>13.64</v>
      </c>
      <c r="E4501" s="757"/>
      <c r="F4501" s="757"/>
      <c r="G4501" s="757"/>
      <c r="H4501" s="757"/>
      <c r="I4501" s="757"/>
    </row>
    <row r="4502" spans="1:9" ht="15.75" customHeight="1">
      <c r="A4502" s="963">
        <v>96667</v>
      </c>
      <c r="B4502" s="963" t="s">
        <v>7459</v>
      </c>
      <c r="C4502" s="964" t="s">
        <v>141</v>
      </c>
      <c r="D4502" s="965">
        <v>20.36</v>
      </c>
      <c r="E4502" s="757"/>
      <c r="F4502" s="757"/>
      <c r="G4502" s="757"/>
      <c r="H4502" s="757"/>
      <c r="I4502" s="757"/>
    </row>
    <row r="4503" spans="1:9" ht="15.75" customHeight="1">
      <c r="A4503" s="963">
        <v>96684</v>
      </c>
      <c r="B4503" s="963" t="s">
        <v>7460</v>
      </c>
      <c r="C4503" s="964" t="s">
        <v>141</v>
      </c>
      <c r="D4503" s="965">
        <v>8.42</v>
      </c>
      <c r="E4503" s="757"/>
      <c r="F4503" s="757"/>
      <c r="G4503" s="757"/>
      <c r="H4503" s="757"/>
      <c r="I4503" s="757"/>
    </row>
    <row r="4504" spans="1:9" ht="15.75" customHeight="1">
      <c r="A4504" s="963">
        <v>96685</v>
      </c>
      <c r="B4504" s="963" t="s">
        <v>7461</v>
      </c>
      <c r="C4504" s="964" t="s">
        <v>141</v>
      </c>
      <c r="D4504" s="965">
        <v>8.81</v>
      </c>
      <c r="E4504" s="757"/>
      <c r="F4504" s="757"/>
      <c r="G4504" s="757"/>
      <c r="H4504" s="757"/>
      <c r="I4504" s="757"/>
    </row>
    <row r="4505" spans="1:9" ht="15.75" customHeight="1">
      <c r="A4505" s="963">
        <v>96686</v>
      </c>
      <c r="B4505" s="963" t="s">
        <v>7462</v>
      </c>
      <c r="C4505" s="964" t="s">
        <v>141</v>
      </c>
      <c r="D4505" s="965">
        <v>11.04</v>
      </c>
      <c r="E4505" s="757"/>
      <c r="F4505" s="757"/>
      <c r="G4505" s="757"/>
      <c r="H4505" s="757"/>
      <c r="I4505" s="757"/>
    </row>
    <row r="4506" spans="1:9" ht="15.75" customHeight="1">
      <c r="A4506" s="963">
        <v>96687</v>
      </c>
      <c r="B4506" s="963" t="s">
        <v>7463</v>
      </c>
      <c r="C4506" s="964" t="s">
        <v>141</v>
      </c>
      <c r="D4506" s="965">
        <v>14.35</v>
      </c>
      <c r="E4506" s="757"/>
      <c r="F4506" s="757"/>
      <c r="G4506" s="757"/>
      <c r="H4506" s="757"/>
      <c r="I4506" s="757"/>
    </row>
    <row r="4507" spans="1:9" ht="15.75" customHeight="1">
      <c r="A4507" s="963">
        <v>96688</v>
      </c>
      <c r="B4507" s="963" t="s">
        <v>7464</v>
      </c>
      <c r="C4507" s="964" t="s">
        <v>141</v>
      </c>
      <c r="D4507" s="965">
        <v>17.37</v>
      </c>
      <c r="E4507" s="757"/>
      <c r="F4507" s="757"/>
      <c r="G4507" s="757"/>
      <c r="H4507" s="757"/>
      <c r="I4507" s="757"/>
    </row>
    <row r="4508" spans="1:9" ht="15.75" customHeight="1">
      <c r="A4508" s="963">
        <v>96689</v>
      </c>
      <c r="B4508" s="963" t="s">
        <v>7465</v>
      </c>
      <c r="C4508" s="964" t="s">
        <v>141</v>
      </c>
      <c r="D4508" s="965">
        <v>22.76</v>
      </c>
      <c r="E4508" s="757"/>
      <c r="F4508" s="757"/>
      <c r="G4508" s="757"/>
      <c r="H4508" s="757"/>
      <c r="I4508" s="757"/>
    </row>
    <row r="4509" spans="1:9" ht="15.75" customHeight="1">
      <c r="A4509" s="963">
        <v>96690</v>
      </c>
      <c r="B4509" s="963" t="s">
        <v>7466</v>
      </c>
      <c r="C4509" s="964" t="s">
        <v>141</v>
      </c>
      <c r="D4509" s="965">
        <v>24.95</v>
      </c>
      <c r="E4509" s="757"/>
      <c r="F4509" s="757"/>
      <c r="G4509" s="757"/>
      <c r="H4509" s="757"/>
      <c r="I4509" s="757"/>
    </row>
    <row r="4510" spans="1:9" ht="15.75" customHeight="1">
      <c r="A4510" s="963">
        <v>96691</v>
      </c>
      <c r="B4510" s="963" t="s">
        <v>7467</v>
      </c>
      <c r="C4510" s="964" t="s">
        <v>141</v>
      </c>
      <c r="D4510" s="965">
        <v>33.479999999999997</v>
      </c>
      <c r="E4510" s="757"/>
      <c r="F4510" s="757"/>
      <c r="G4510" s="757"/>
      <c r="H4510" s="757"/>
      <c r="I4510" s="757"/>
    </row>
    <row r="4511" spans="1:9" ht="15.75" customHeight="1">
      <c r="A4511" s="963">
        <v>96692</v>
      </c>
      <c r="B4511" s="963" t="s">
        <v>7468</v>
      </c>
      <c r="C4511" s="964" t="s">
        <v>141</v>
      </c>
      <c r="D4511" s="965">
        <v>36.35</v>
      </c>
      <c r="E4511" s="757"/>
      <c r="F4511" s="757"/>
      <c r="G4511" s="757"/>
      <c r="H4511" s="757"/>
      <c r="I4511" s="757"/>
    </row>
    <row r="4512" spans="1:9" ht="15.75" customHeight="1">
      <c r="A4512" s="963">
        <v>96693</v>
      </c>
      <c r="B4512" s="963" t="s">
        <v>7469</v>
      </c>
      <c r="C4512" s="964" t="s">
        <v>141</v>
      </c>
      <c r="D4512" s="965">
        <v>51.57</v>
      </c>
      <c r="E4512" s="757"/>
      <c r="F4512" s="757"/>
      <c r="G4512" s="757"/>
      <c r="H4512" s="757"/>
      <c r="I4512" s="757"/>
    </row>
    <row r="4513" spans="1:9" ht="15.75" customHeight="1">
      <c r="A4513" s="963">
        <v>96694</v>
      </c>
      <c r="B4513" s="963" t="s">
        <v>7470</v>
      </c>
      <c r="C4513" s="964" t="s">
        <v>141</v>
      </c>
      <c r="D4513" s="965">
        <v>83.21</v>
      </c>
      <c r="E4513" s="757"/>
      <c r="F4513" s="757"/>
      <c r="G4513" s="757"/>
      <c r="H4513" s="757"/>
      <c r="I4513" s="757"/>
    </row>
    <row r="4514" spans="1:9" ht="15.75" customHeight="1">
      <c r="A4514" s="963">
        <v>96695</v>
      </c>
      <c r="B4514" s="963" t="s">
        <v>7471</v>
      </c>
      <c r="C4514" s="964" t="s">
        <v>141</v>
      </c>
      <c r="D4514" s="965">
        <v>92.49</v>
      </c>
      <c r="E4514" s="757"/>
      <c r="F4514" s="757"/>
      <c r="G4514" s="757"/>
      <c r="H4514" s="757"/>
      <c r="I4514" s="757"/>
    </row>
    <row r="4515" spans="1:9" ht="15.75" customHeight="1">
      <c r="A4515" s="963">
        <v>96696</v>
      </c>
      <c r="B4515" s="963" t="s">
        <v>7472</v>
      </c>
      <c r="C4515" s="964" t="s">
        <v>141</v>
      </c>
      <c r="D4515" s="965">
        <v>104.39</v>
      </c>
      <c r="E4515" s="757"/>
      <c r="F4515" s="757"/>
      <c r="G4515" s="757"/>
      <c r="H4515" s="757"/>
      <c r="I4515" s="757"/>
    </row>
    <row r="4516" spans="1:9" ht="15.75" customHeight="1">
      <c r="A4516" s="963">
        <v>96697</v>
      </c>
      <c r="B4516" s="963" t="s">
        <v>7473</v>
      </c>
      <c r="C4516" s="964" t="s">
        <v>141</v>
      </c>
      <c r="D4516" s="965">
        <v>324.7</v>
      </c>
      <c r="E4516" s="757"/>
      <c r="F4516" s="757"/>
      <c r="G4516" s="757"/>
      <c r="H4516" s="757"/>
      <c r="I4516" s="757"/>
    </row>
    <row r="4517" spans="1:9" ht="15.75" customHeight="1">
      <c r="A4517" s="963">
        <v>96698</v>
      </c>
      <c r="B4517" s="963" t="s">
        <v>7474</v>
      </c>
      <c r="C4517" s="964" t="s">
        <v>141</v>
      </c>
      <c r="D4517" s="965">
        <v>6.09</v>
      </c>
      <c r="E4517" s="757"/>
      <c r="F4517" s="757"/>
      <c r="G4517" s="757"/>
      <c r="H4517" s="757"/>
      <c r="I4517" s="757"/>
    </row>
    <row r="4518" spans="1:9" ht="15.75" customHeight="1">
      <c r="A4518" s="963">
        <v>96699</v>
      </c>
      <c r="B4518" s="963" t="s">
        <v>7475</v>
      </c>
      <c r="C4518" s="964" t="s">
        <v>141</v>
      </c>
      <c r="D4518" s="965">
        <v>23.27</v>
      </c>
      <c r="E4518" s="757"/>
      <c r="F4518" s="757"/>
      <c r="G4518" s="757"/>
      <c r="H4518" s="757"/>
      <c r="I4518" s="757"/>
    </row>
    <row r="4519" spans="1:9" ht="15.75" customHeight="1">
      <c r="A4519" s="963">
        <v>96700</v>
      </c>
      <c r="B4519" s="963" t="s">
        <v>7476</v>
      </c>
      <c r="C4519" s="964" t="s">
        <v>141</v>
      </c>
      <c r="D4519" s="965">
        <v>14.75</v>
      </c>
      <c r="E4519" s="757"/>
      <c r="F4519" s="757"/>
      <c r="G4519" s="757"/>
      <c r="H4519" s="757"/>
      <c r="I4519" s="757"/>
    </row>
    <row r="4520" spans="1:9" ht="15.75" customHeight="1">
      <c r="A4520" s="963">
        <v>96701</v>
      </c>
      <c r="B4520" s="963" t="s">
        <v>7477</v>
      </c>
      <c r="C4520" s="964" t="s">
        <v>141</v>
      </c>
      <c r="D4520" s="965">
        <v>8.67</v>
      </c>
      <c r="E4520" s="757"/>
      <c r="F4520" s="757"/>
      <c r="G4520" s="757"/>
      <c r="H4520" s="757"/>
      <c r="I4520" s="757"/>
    </row>
    <row r="4521" spans="1:9" ht="15.75" customHeight="1">
      <c r="A4521" s="963">
        <v>96702</v>
      </c>
      <c r="B4521" s="963" t="s">
        <v>7478</v>
      </c>
      <c r="C4521" s="964" t="s">
        <v>141</v>
      </c>
      <c r="D4521" s="965">
        <v>9.2899999999999991</v>
      </c>
      <c r="E4521" s="757"/>
      <c r="F4521" s="757"/>
      <c r="G4521" s="757"/>
      <c r="H4521" s="757"/>
      <c r="I4521" s="757"/>
    </row>
    <row r="4522" spans="1:9" ht="15.75" customHeight="1">
      <c r="A4522" s="963">
        <v>96703</v>
      </c>
      <c r="B4522" s="963" t="s">
        <v>7479</v>
      </c>
      <c r="C4522" s="964" t="s">
        <v>141</v>
      </c>
      <c r="D4522" s="965">
        <v>16.84</v>
      </c>
      <c r="E4522" s="757"/>
      <c r="F4522" s="757"/>
      <c r="G4522" s="757"/>
      <c r="H4522" s="757"/>
      <c r="I4522" s="757"/>
    </row>
    <row r="4523" spans="1:9" ht="15.75" customHeight="1">
      <c r="A4523" s="963">
        <v>96704</v>
      </c>
      <c r="B4523" s="963" t="s">
        <v>7480</v>
      </c>
      <c r="C4523" s="964" t="s">
        <v>141</v>
      </c>
      <c r="D4523" s="965">
        <v>17.71</v>
      </c>
      <c r="E4523" s="757"/>
      <c r="F4523" s="757"/>
      <c r="G4523" s="757"/>
      <c r="H4523" s="757"/>
      <c r="I4523" s="757"/>
    </row>
    <row r="4524" spans="1:9" ht="15.75" customHeight="1">
      <c r="A4524" s="963">
        <v>96705</v>
      </c>
      <c r="B4524" s="963" t="s">
        <v>7481</v>
      </c>
      <c r="C4524" s="964" t="s">
        <v>141</v>
      </c>
      <c r="D4524" s="965">
        <v>20.43</v>
      </c>
      <c r="E4524" s="757"/>
      <c r="F4524" s="757"/>
      <c r="G4524" s="757"/>
      <c r="H4524" s="757"/>
      <c r="I4524" s="757"/>
    </row>
    <row r="4525" spans="1:9" ht="15.75" customHeight="1">
      <c r="A4525" s="963">
        <v>96706</v>
      </c>
      <c r="B4525" s="963" t="s">
        <v>7482</v>
      </c>
      <c r="C4525" s="964" t="s">
        <v>141</v>
      </c>
      <c r="D4525" s="965">
        <v>31.17</v>
      </c>
      <c r="E4525" s="757"/>
      <c r="F4525" s="757"/>
      <c r="G4525" s="757"/>
      <c r="H4525" s="757"/>
      <c r="I4525" s="757"/>
    </row>
    <row r="4526" spans="1:9" ht="15.75" customHeight="1">
      <c r="A4526" s="963">
        <v>96707</v>
      </c>
      <c r="B4526" s="963" t="s">
        <v>7483</v>
      </c>
      <c r="C4526" s="964" t="s">
        <v>141</v>
      </c>
      <c r="D4526" s="965">
        <v>52.01</v>
      </c>
      <c r="E4526" s="757"/>
      <c r="F4526" s="757"/>
      <c r="G4526" s="757"/>
      <c r="H4526" s="757"/>
      <c r="I4526" s="757"/>
    </row>
    <row r="4527" spans="1:9" ht="15.75" customHeight="1">
      <c r="A4527" s="963">
        <v>96708</v>
      </c>
      <c r="B4527" s="963" t="s">
        <v>7484</v>
      </c>
      <c r="C4527" s="964" t="s">
        <v>141</v>
      </c>
      <c r="D4527" s="965">
        <v>80.540000000000006</v>
      </c>
      <c r="E4527" s="757"/>
      <c r="F4527" s="757"/>
      <c r="G4527" s="757"/>
      <c r="H4527" s="757"/>
      <c r="I4527" s="757"/>
    </row>
    <row r="4528" spans="1:9" ht="15.75" customHeight="1">
      <c r="A4528" s="963">
        <v>96709</v>
      </c>
      <c r="B4528" s="963" t="s">
        <v>7485</v>
      </c>
      <c r="C4528" s="964" t="s">
        <v>141</v>
      </c>
      <c r="D4528" s="965">
        <v>103.18</v>
      </c>
      <c r="E4528" s="757"/>
      <c r="F4528" s="757"/>
      <c r="G4528" s="757"/>
      <c r="H4528" s="757"/>
      <c r="I4528" s="757"/>
    </row>
    <row r="4529" spans="1:9" ht="15.75" customHeight="1">
      <c r="A4529" s="963">
        <v>96710</v>
      </c>
      <c r="B4529" s="963" t="s">
        <v>7486</v>
      </c>
      <c r="C4529" s="964" t="s">
        <v>141</v>
      </c>
      <c r="D4529" s="965">
        <v>10.95</v>
      </c>
      <c r="E4529" s="757"/>
      <c r="F4529" s="757"/>
      <c r="G4529" s="757"/>
      <c r="H4529" s="757"/>
      <c r="I4529" s="757"/>
    </row>
    <row r="4530" spans="1:9" ht="15.75" customHeight="1">
      <c r="A4530" s="963">
        <v>96711</v>
      </c>
      <c r="B4530" s="963" t="s">
        <v>7487</v>
      </c>
      <c r="C4530" s="964" t="s">
        <v>141</v>
      </c>
      <c r="D4530" s="965">
        <v>17.32</v>
      </c>
      <c r="E4530" s="757"/>
      <c r="F4530" s="757"/>
      <c r="G4530" s="757"/>
      <c r="H4530" s="757"/>
      <c r="I4530" s="757"/>
    </row>
    <row r="4531" spans="1:9" ht="15.75" customHeight="1">
      <c r="A4531" s="963">
        <v>96712</v>
      </c>
      <c r="B4531" s="963" t="s">
        <v>7488</v>
      </c>
      <c r="C4531" s="964" t="s">
        <v>141</v>
      </c>
      <c r="D4531" s="965">
        <v>25.66</v>
      </c>
      <c r="E4531" s="757"/>
      <c r="F4531" s="757"/>
      <c r="G4531" s="757"/>
      <c r="H4531" s="757"/>
      <c r="I4531" s="757"/>
    </row>
    <row r="4532" spans="1:9" ht="15.75" customHeight="1">
      <c r="A4532" s="963">
        <v>96713</v>
      </c>
      <c r="B4532" s="963" t="s">
        <v>7489</v>
      </c>
      <c r="C4532" s="964" t="s">
        <v>141</v>
      </c>
      <c r="D4532" s="965">
        <v>41.2</v>
      </c>
      <c r="E4532" s="757"/>
      <c r="F4532" s="757"/>
      <c r="G4532" s="757"/>
      <c r="H4532" s="757"/>
      <c r="I4532" s="757"/>
    </row>
    <row r="4533" spans="1:9" ht="15.75" customHeight="1">
      <c r="A4533" s="963">
        <v>96714</v>
      </c>
      <c r="B4533" s="963" t="s">
        <v>7490</v>
      </c>
      <c r="C4533" s="964" t="s">
        <v>141</v>
      </c>
      <c r="D4533" s="965">
        <v>59.95</v>
      </c>
      <c r="E4533" s="757"/>
      <c r="F4533" s="757"/>
      <c r="G4533" s="757"/>
      <c r="H4533" s="757"/>
      <c r="I4533" s="757"/>
    </row>
    <row r="4534" spans="1:9" ht="15.75" customHeight="1">
      <c r="A4534" s="963">
        <v>96715</v>
      </c>
      <c r="B4534" s="963" t="s">
        <v>7491</v>
      </c>
      <c r="C4534" s="964" t="s">
        <v>141</v>
      </c>
      <c r="D4534" s="965">
        <v>111.99</v>
      </c>
      <c r="E4534" s="757"/>
      <c r="F4534" s="757"/>
      <c r="G4534" s="757"/>
      <c r="H4534" s="757"/>
      <c r="I4534" s="757"/>
    </row>
    <row r="4535" spans="1:9" ht="15.75" customHeight="1">
      <c r="A4535" s="963">
        <v>96716</v>
      </c>
      <c r="B4535" s="963" t="s">
        <v>7492</v>
      </c>
      <c r="C4535" s="964" t="s">
        <v>141</v>
      </c>
      <c r="D4535" s="965">
        <v>147.05000000000001</v>
      </c>
      <c r="E4535" s="757"/>
      <c r="F4535" s="757"/>
      <c r="G4535" s="757"/>
      <c r="H4535" s="757"/>
      <c r="I4535" s="757"/>
    </row>
    <row r="4536" spans="1:9" ht="15.75" customHeight="1">
      <c r="A4536" s="963">
        <v>96717</v>
      </c>
      <c r="B4536" s="963" t="s">
        <v>7493</v>
      </c>
      <c r="C4536" s="964" t="s">
        <v>141</v>
      </c>
      <c r="D4536" s="965">
        <v>290.87</v>
      </c>
      <c r="E4536" s="757"/>
      <c r="F4536" s="757"/>
      <c r="G4536" s="757"/>
      <c r="H4536" s="757"/>
      <c r="I4536" s="757"/>
    </row>
    <row r="4537" spans="1:9" ht="15.75" customHeight="1">
      <c r="A4537" s="963">
        <v>96736</v>
      </c>
      <c r="B4537" s="963" t="s">
        <v>7494</v>
      </c>
      <c r="C4537" s="964" t="s">
        <v>141</v>
      </c>
      <c r="D4537" s="965">
        <v>5.25</v>
      </c>
      <c r="E4537" s="757"/>
      <c r="F4537" s="757"/>
      <c r="G4537" s="757"/>
      <c r="H4537" s="757"/>
      <c r="I4537" s="757"/>
    </row>
    <row r="4538" spans="1:9" ht="15.75" customHeight="1">
      <c r="A4538" s="963">
        <v>96737</v>
      </c>
      <c r="B4538" s="963" t="s">
        <v>7495</v>
      </c>
      <c r="C4538" s="964" t="s">
        <v>141</v>
      </c>
      <c r="D4538" s="965">
        <v>5.04</v>
      </c>
      <c r="E4538" s="757"/>
      <c r="F4538" s="757"/>
      <c r="G4538" s="757"/>
      <c r="H4538" s="757"/>
      <c r="I4538" s="757"/>
    </row>
    <row r="4539" spans="1:9" ht="15.75" customHeight="1">
      <c r="A4539" s="963">
        <v>96738</v>
      </c>
      <c r="B4539" s="963" t="s">
        <v>7496</v>
      </c>
      <c r="C4539" s="964" t="s">
        <v>141</v>
      </c>
      <c r="D4539" s="965">
        <v>22.22</v>
      </c>
      <c r="E4539" s="757"/>
      <c r="F4539" s="757"/>
      <c r="G4539" s="757"/>
      <c r="H4539" s="757"/>
      <c r="I4539" s="757"/>
    </row>
    <row r="4540" spans="1:9" ht="15.75" customHeight="1">
      <c r="A4540" s="963">
        <v>96739</v>
      </c>
      <c r="B4540" s="963" t="s">
        <v>7497</v>
      </c>
      <c r="C4540" s="964" t="s">
        <v>141</v>
      </c>
      <c r="D4540" s="965">
        <v>7.56</v>
      </c>
      <c r="E4540" s="757"/>
      <c r="F4540" s="757"/>
      <c r="G4540" s="757"/>
      <c r="H4540" s="757"/>
      <c r="I4540" s="757"/>
    </row>
    <row r="4541" spans="1:9" ht="15.75" customHeight="1">
      <c r="A4541" s="963">
        <v>96740</v>
      </c>
      <c r="B4541" s="963" t="s">
        <v>7498</v>
      </c>
      <c r="C4541" s="964" t="s">
        <v>141</v>
      </c>
      <c r="D4541" s="965">
        <v>31.35</v>
      </c>
      <c r="E4541" s="757"/>
      <c r="F4541" s="757"/>
      <c r="G4541" s="757"/>
      <c r="H4541" s="757"/>
      <c r="I4541" s="757"/>
    </row>
    <row r="4542" spans="1:9" ht="15.75" customHeight="1">
      <c r="A4542" s="963">
        <v>96741</v>
      </c>
      <c r="B4542" s="963" t="s">
        <v>7499</v>
      </c>
      <c r="C4542" s="964" t="s">
        <v>141</v>
      </c>
      <c r="D4542" s="965">
        <v>14.75</v>
      </c>
      <c r="E4542" s="757"/>
      <c r="F4542" s="757"/>
      <c r="G4542" s="757"/>
      <c r="H4542" s="757"/>
      <c r="I4542" s="757"/>
    </row>
    <row r="4543" spans="1:9" ht="15.75" customHeight="1">
      <c r="A4543" s="963">
        <v>96742</v>
      </c>
      <c r="B4543" s="963" t="s">
        <v>7500</v>
      </c>
      <c r="C4543" s="964" t="s">
        <v>141</v>
      </c>
      <c r="D4543" s="965">
        <v>19.059999999999999</v>
      </c>
      <c r="E4543" s="757"/>
      <c r="F4543" s="757"/>
      <c r="G4543" s="757"/>
      <c r="H4543" s="757"/>
      <c r="I4543" s="757"/>
    </row>
    <row r="4544" spans="1:9" ht="15.75" customHeight="1">
      <c r="A4544" s="963">
        <v>96743</v>
      </c>
      <c r="B4544" s="963" t="s">
        <v>7501</v>
      </c>
      <c r="C4544" s="964" t="s">
        <v>141</v>
      </c>
      <c r="D4544" s="965">
        <v>28.2</v>
      </c>
      <c r="E4544" s="757"/>
      <c r="F4544" s="757"/>
      <c r="G4544" s="757"/>
      <c r="H4544" s="757"/>
      <c r="I4544" s="757"/>
    </row>
    <row r="4545" spans="1:9" ht="15.75" customHeight="1">
      <c r="A4545" s="963">
        <v>96744</v>
      </c>
      <c r="B4545" s="963" t="s">
        <v>7502</v>
      </c>
      <c r="C4545" s="964" t="s">
        <v>141</v>
      </c>
      <c r="D4545" s="965">
        <v>51.14</v>
      </c>
      <c r="E4545" s="757"/>
      <c r="F4545" s="757"/>
      <c r="G4545" s="757"/>
      <c r="H4545" s="757"/>
      <c r="I4545" s="757"/>
    </row>
    <row r="4546" spans="1:9" ht="15.75" customHeight="1">
      <c r="A4546" s="963">
        <v>96745</v>
      </c>
      <c r="B4546" s="963" t="s">
        <v>7503</v>
      </c>
      <c r="C4546" s="964" t="s">
        <v>141</v>
      </c>
      <c r="D4546" s="965">
        <v>77.8</v>
      </c>
      <c r="E4546" s="757"/>
      <c r="F4546" s="757"/>
      <c r="G4546" s="757"/>
      <c r="H4546" s="757"/>
      <c r="I4546" s="757"/>
    </row>
    <row r="4547" spans="1:9" ht="15.75" customHeight="1">
      <c r="A4547" s="963">
        <v>96746</v>
      </c>
      <c r="B4547" s="963" t="s">
        <v>7504</v>
      </c>
      <c r="C4547" s="964" t="s">
        <v>141</v>
      </c>
      <c r="D4547" s="965">
        <v>103.22</v>
      </c>
      <c r="E4547" s="757"/>
      <c r="F4547" s="757"/>
      <c r="G4547" s="757"/>
      <c r="H4547" s="757"/>
      <c r="I4547" s="757"/>
    </row>
    <row r="4548" spans="1:9" ht="15.75" customHeight="1">
      <c r="A4548" s="963">
        <v>96747</v>
      </c>
      <c r="B4548" s="963" t="s">
        <v>7505</v>
      </c>
      <c r="C4548" s="964" t="s">
        <v>141</v>
      </c>
      <c r="D4548" s="965">
        <v>6.21</v>
      </c>
      <c r="E4548" s="757"/>
      <c r="F4548" s="757"/>
      <c r="G4548" s="757"/>
      <c r="H4548" s="757"/>
      <c r="I4548" s="757"/>
    </row>
    <row r="4549" spans="1:9" ht="15.75" customHeight="1">
      <c r="A4549" s="963">
        <v>96748</v>
      </c>
      <c r="B4549" s="963" t="s">
        <v>7506</v>
      </c>
      <c r="C4549" s="964" t="s">
        <v>141</v>
      </c>
      <c r="D4549" s="965">
        <v>6.86</v>
      </c>
      <c r="E4549" s="757"/>
      <c r="F4549" s="757"/>
      <c r="G4549" s="757"/>
      <c r="H4549" s="757"/>
      <c r="I4549" s="757"/>
    </row>
    <row r="4550" spans="1:9" ht="15.75" customHeight="1">
      <c r="A4550" s="963">
        <v>96749</v>
      </c>
      <c r="B4550" s="963" t="s">
        <v>7507</v>
      </c>
      <c r="C4550" s="964" t="s">
        <v>141</v>
      </c>
      <c r="D4550" s="965">
        <v>9.39</v>
      </c>
      <c r="E4550" s="757"/>
      <c r="F4550" s="757"/>
      <c r="G4550" s="757"/>
      <c r="H4550" s="757"/>
      <c r="I4550" s="757"/>
    </row>
    <row r="4551" spans="1:9" ht="15.75" customHeight="1">
      <c r="A4551" s="963">
        <v>96750</v>
      </c>
      <c r="B4551" s="963" t="s">
        <v>7508</v>
      </c>
      <c r="C4551" s="964" t="s">
        <v>141</v>
      </c>
      <c r="D4551" s="965">
        <v>14.23</v>
      </c>
      <c r="E4551" s="757"/>
      <c r="F4551" s="757"/>
      <c r="G4551" s="757"/>
      <c r="H4551" s="757"/>
      <c r="I4551" s="757"/>
    </row>
    <row r="4552" spans="1:9" ht="15.75" customHeight="1">
      <c r="A4552" s="963">
        <v>96751</v>
      </c>
      <c r="B4552" s="963" t="s">
        <v>7509</v>
      </c>
      <c r="C4552" s="964" t="s">
        <v>141</v>
      </c>
      <c r="D4552" s="965">
        <v>22.84</v>
      </c>
      <c r="E4552" s="757"/>
      <c r="F4552" s="757"/>
      <c r="G4552" s="757"/>
      <c r="H4552" s="757"/>
      <c r="I4552" s="757"/>
    </row>
    <row r="4553" spans="1:9" ht="15.75" customHeight="1">
      <c r="A4553" s="963">
        <v>96752</v>
      </c>
      <c r="B4553" s="963" t="s">
        <v>7510</v>
      </c>
      <c r="C4553" s="964" t="s">
        <v>141</v>
      </c>
      <c r="D4553" s="965">
        <v>31.83</v>
      </c>
      <c r="E4553" s="757"/>
      <c r="F4553" s="757"/>
      <c r="G4553" s="757"/>
      <c r="H4553" s="757"/>
      <c r="I4553" s="757"/>
    </row>
    <row r="4554" spans="1:9" ht="15.75" customHeight="1">
      <c r="A4554" s="963">
        <v>96753</v>
      </c>
      <c r="B4554" s="963" t="s">
        <v>7511</v>
      </c>
      <c r="C4554" s="964" t="s">
        <v>141</v>
      </c>
      <c r="D4554" s="965">
        <v>81.86</v>
      </c>
      <c r="E4554" s="757"/>
      <c r="F4554" s="757"/>
      <c r="G4554" s="757"/>
      <c r="H4554" s="757"/>
      <c r="I4554" s="757"/>
    </row>
    <row r="4555" spans="1:9" ht="15.75" customHeight="1">
      <c r="A4555" s="963">
        <v>96754</v>
      </c>
      <c r="B4555" s="963" t="s">
        <v>7512</v>
      </c>
      <c r="C4555" s="964" t="s">
        <v>141</v>
      </c>
      <c r="D4555" s="965">
        <v>100.25</v>
      </c>
      <c r="E4555" s="757"/>
      <c r="F4555" s="757"/>
      <c r="G4555" s="757"/>
      <c r="H4555" s="757"/>
      <c r="I4555" s="757"/>
    </row>
    <row r="4556" spans="1:9" ht="15.75" customHeight="1">
      <c r="A4556" s="963">
        <v>96755</v>
      </c>
      <c r="B4556" s="963" t="s">
        <v>7513</v>
      </c>
      <c r="C4556" s="964" t="s">
        <v>141</v>
      </c>
      <c r="D4556" s="965">
        <v>324.75</v>
      </c>
      <c r="E4556" s="757"/>
      <c r="F4556" s="757"/>
      <c r="G4556" s="757"/>
      <c r="H4556" s="757"/>
      <c r="I4556" s="757"/>
    </row>
    <row r="4557" spans="1:9" ht="15.75" customHeight="1">
      <c r="A4557" s="963">
        <v>96756</v>
      </c>
      <c r="B4557" s="963" t="s">
        <v>7514</v>
      </c>
      <c r="C4557" s="964" t="s">
        <v>141</v>
      </c>
      <c r="D4557" s="965">
        <v>17.88</v>
      </c>
      <c r="E4557" s="757"/>
      <c r="F4557" s="757"/>
      <c r="G4557" s="757"/>
      <c r="H4557" s="757"/>
      <c r="I4557" s="757"/>
    </row>
    <row r="4558" spans="1:9" ht="15.75" customHeight="1">
      <c r="A4558" s="963">
        <v>96757</v>
      </c>
      <c r="B4558" s="963" t="s">
        <v>7515</v>
      </c>
      <c r="C4558" s="964" t="s">
        <v>141</v>
      </c>
      <c r="D4558" s="965">
        <v>21.99</v>
      </c>
      <c r="E4558" s="757"/>
      <c r="F4558" s="757"/>
      <c r="G4558" s="757"/>
      <c r="H4558" s="757"/>
      <c r="I4558" s="757"/>
    </row>
    <row r="4559" spans="1:9" ht="15.75" customHeight="1">
      <c r="A4559" s="963">
        <v>96758</v>
      </c>
      <c r="B4559" s="963" t="s">
        <v>7516</v>
      </c>
      <c r="C4559" s="964" t="s">
        <v>141</v>
      </c>
      <c r="D4559" s="965">
        <v>15.1</v>
      </c>
      <c r="E4559" s="757"/>
      <c r="F4559" s="757"/>
      <c r="G4559" s="757"/>
      <c r="H4559" s="757"/>
      <c r="I4559" s="757"/>
    </row>
    <row r="4560" spans="1:9" ht="15.75" customHeight="1">
      <c r="A4560" s="963">
        <v>96759</v>
      </c>
      <c r="B4560" s="963" t="s">
        <v>7517</v>
      </c>
      <c r="C4560" s="964" t="s">
        <v>141</v>
      </c>
      <c r="D4560" s="965">
        <v>21.47</v>
      </c>
      <c r="E4560" s="757"/>
      <c r="F4560" s="757"/>
      <c r="G4560" s="757"/>
      <c r="H4560" s="757"/>
      <c r="I4560" s="757"/>
    </row>
    <row r="4561" spans="1:9" ht="15.75" customHeight="1">
      <c r="A4561" s="963">
        <v>96760</v>
      </c>
      <c r="B4561" s="963" t="s">
        <v>7518</v>
      </c>
      <c r="C4561" s="964" t="s">
        <v>141</v>
      </c>
      <c r="D4561" s="965">
        <v>38.409999999999997</v>
      </c>
      <c r="E4561" s="757"/>
      <c r="F4561" s="757"/>
      <c r="G4561" s="757"/>
      <c r="H4561" s="757"/>
      <c r="I4561" s="757"/>
    </row>
    <row r="4562" spans="1:9" ht="15.75" customHeight="1">
      <c r="A4562" s="963">
        <v>96761</v>
      </c>
      <c r="B4562" s="963" t="s">
        <v>7519</v>
      </c>
      <c r="C4562" s="964" t="s">
        <v>141</v>
      </c>
      <c r="D4562" s="965">
        <v>53.95</v>
      </c>
      <c r="E4562" s="757"/>
      <c r="F4562" s="757"/>
      <c r="G4562" s="757"/>
      <c r="H4562" s="757"/>
      <c r="I4562" s="757"/>
    </row>
    <row r="4563" spans="1:9" ht="15.75" customHeight="1">
      <c r="A4563" s="963">
        <v>96762</v>
      </c>
      <c r="B4563" s="963" t="s">
        <v>7520</v>
      </c>
      <c r="C4563" s="964" t="s">
        <v>141</v>
      </c>
      <c r="D4563" s="965">
        <v>110.19</v>
      </c>
      <c r="E4563" s="757"/>
      <c r="F4563" s="757"/>
      <c r="G4563" s="757"/>
      <c r="H4563" s="757"/>
      <c r="I4563" s="757"/>
    </row>
    <row r="4564" spans="1:9" ht="15.75" customHeight="1">
      <c r="A4564" s="963">
        <v>96763</v>
      </c>
      <c r="B4564" s="963" t="s">
        <v>7521</v>
      </c>
      <c r="C4564" s="964" t="s">
        <v>141</v>
      </c>
      <c r="D4564" s="965">
        <v>141.53</v>
      </c>
      <c r="E4564" s="757"/>
      <c r="F4564" s="757"/>
      <c r="G4564" s="757"/>
      <c r="H4564" s="757"/>
      <c r="I4564" s="757"/>
    </row>
    <row r="4565" spans="1:9" ht="15.75" customHeight="1">
      <c r="A4565" s="963">
        <v>96764</v>
      </c>
      <c r="B4565" s="963" t="s">
        <v>7522</v>
      </c>
      <c r="C4565" s="964" t="s">
        <v>141</v>
      </c>
      <c r="D4565" s="965">
        <v>290.94</v>
      </c>
      <c r="E4565" s="757"/>
      <c r="F4565" s="757"/>
      <c r="G4565" s="757"/>
      <c r="H4565" s="757"/>
      <c r="I4565" s="757"/>
    </row>
    <row r="4566" spans="1:9" ht="15.75" customHeight="1">
      <c r="A4566" s="963">
        <v>96802</v>
      </c>
      <c r="B4566" s="963" t="s">
        <v>7523</v>
      </c>
      <c r="C4566" s="964" t="s">
        <v>141</v>
      </c>
      <c r="D4566" s="965">
        <v>215.39</v>
      </c>
      <c r="E4566" s="757"/>
      <c r="F4566" s="757"/>
      <c r="G4566" s="757"/>
      <c r="H4566" s="757"/>
      <c r="I4566" s="757"/>
    </row>
    <row r="4567" spans="1:9" ht="15.75" customHeight="1">
      <c r="A4567" s="963">
        <v>96803</v>
      </c>
      <c r="B4567" s="963" t="s">
        <v>7524</v>
      </c>
      <c r="C4567" s="964" t="s">
        <v>141</v>
      </c>
      <c r="D4567" s="965">
        <v>110.35</v>
      </c>
      <c r="E4567" s="757"/>
      <c r="F4567" s="757"/>
      <c r="G4567" s="757"/>
      <c r="H4567" s="757"/>
      <c r="I4567" s="757"/>
    </row>
    <row r="4568" spans="1:9" ht="15.75" customHeight="1">
      <c r="A4568" s="963">
        <v>96804</v>
      </c>
      <c r="B4568" s="963" t="s">
        <v>7525</v>
      </c>
      <c r="C4568" s="964" t="s">
        <v>141</v>
      </c>
      <c r="D4568" s="965">
        <v>196.79</v>
      </c>
      <c r="E4568" s="757"/>
      <c r="F4568" s="757"/>
      <c r="G4568" s="757"/>
      <c r="H4568" s="757"/>
      <c r="I4568" s="757"/>
    </row>
    <row r="4569" spans="1:9" ht="15.75" customHeight="1">
      <c r="A4569" s="963">
        <v>96805</v>
      </c>
      <c r="B4569" s="963" t="s">
        <v>7526</v>
      </c>
      <c r="C4569" s="964" t="s">
        <v>141</v>
      </c>
      <c r="D4569" s="965">
        <v>221.9</v>
      </c>
      <c r="E4569" s="757"/>
      <c r="F4569" s="757"/>
      <c r="G4569" s="757"/>
      <c r="H4569" s="757"/>
      <c r="I4569" s="757"/>
    </row>
    <row r="4570" spans="1:9" ht="15.75" customHeight="1">
      <c r="A4570" s="963">
        <v>96806</v>
      </c>
      <c r="B4570" s="963" t="s">
        <v>7527</v>
      </c>
      <c r="C4570" s="964" t="s">
        <v>141</v>
      </c>
      <c r="D4570" s="965">
        <v>107.13</v>
      </c>
      <c r="E4570" s="757"/>
      <c r="F4570" s="757"/>
      <c r="G4570" s="757"/>
      <c r="H4570" s="757"/>
      <c r="I4570" s="757"/>
    </row>
    <row r="4571" spans="1:9" ht="15.75" customHeight="1">
      <c r="A4571" s="963">
        <v>96807</v>
      </c>
      <c r="B4571" s="963" t="s">
        <v>7528</v>
      </c>
      <c r="C4571" s="964" t="s">
        <v>141</v>
      </c>
      <c r="D4571" s="965">
        <v>178.19</v>
      </c>
      <c r="E4571" s="757"/>
      <c r="F4571" s="757"/>
      <c r="G4571" s="757"/>
      <c r="H4571" s="757"/>
      <c r="I4571" s="757"/>
    </row>
    <row r="4572" spans="1:9" ht="15.75" customHeight="1">
      <c r="A4572" s="963">
        <v>96808</v>
      </c>
      <c r="B4572" s="963" t="s">
        <v>7529</v>
      </c>
      <c r="C4572" s="964" t="s">
        <v>141</v>
      </c>
      <c r="D4572" s="965">
        <v>9.86</v>
      </c>
      <c r="E4572" s="757"/>
      <c r="F4572" s="757"/>
      <c r="G4572" s="757"/>
      <c r="H4572" s="757"/>
      <c r="I4572" s="757"/>
    </row>
    <row r="4573" spans="1:9" ht="15.75" customHeight="1">
      <c r="A4573" s="963">
        <v>96809</v>
      </c>
      <c r="B4573" s="963" t="s">
        <v>7530</v>
      </c>
      <c r="C4573" s="964" t="s">
        <v>141</v>
      </c>
      <c r="D4573" s="965">
        <v>11.32</v>
      </c>
      <c r="E4573" s="757"/>
      <c r="F4573" s="757"/>
      <c r="G4573" s="757"/>
      <c r="H4573" s="757"/>
      <c r="I4573" s="757"/>
    </row>
    <row r="4574" spans="1:9" ht="15.75" customHeight="1">
      <c r="A4574" s="963">
        <v>96810</v>
      </c>
      <c r="B4574" s="963" t="s">
        <v>7531</v>
      </c>
      <c r="C4574" s="964" t="s">
        <v>141</v>
      </c>
      <c r="D4574" s="965">
        <v>12.31</v>
      </c>
      <c r="E4574" s="757"/>
      <c r="F4574" s="757"/>
      <c r="G4574" s="757"/>
      <c r="H4574" s="757"/>
      <c r="I4574" s="757"/>
    </row>
    <row r="4575" spans="1:9" ht="15.75" customHeight="1">
      <c r="A4575" s="963">
        <v>96811</v>
      </c>
      <c r="B4575" s="963" t="s">
        <v>7532</v>
      </c>
      <c r="C4575" s="964" t="s">
        <v>141</v>
      </c>
      <c r="D4575" s="965">
        <v>13.21</v>
      </c>
      <c r="E4575" s="757"/>
      <c r="F4575" s="757"/>
      <c r="G4575" s="757"/>
      <c r="H4575" s="757"/>
      <c r="I4575" s="757"/>
    </row>
    <row r="4576" spans="1:9" ht="15.75" customHeight="1">
      <c r="A4576" s="963">
        <v>96812</v>
      </c>
      <c r="B4576" s="963" t="s">
        <v>7533</v>
      </c>
      <c r="C4576" s="964" t="s">
        <v>141</v>
      </c>
      <c r="D4576" s="965">
        <v>12.69</v>
      </c>
      <c r="E4576" s="757"/>
      <c r="F4576" s="757"/>
      <c r="G4576" s="757"/>
      <c r="H4576" s="757"/>
      <c r="I4576" s="757"/>
    </row>
    <row r="4577" spans="1:9" ht="15.75" customHeight="1">
      <c r="A4577" s="963">
        <v>96813</v>
      </c>
      <c r="B4577" s="963" t="s">
        <v>7534</v>
      </c>
      <c r="C4577" s="964" t="s">
        <v>141</v>
      </c>
      <c r="D4577" s="965">
        <v>14.65</v>
      </c>
      <c r="E4577" s="757"/>
      <c r="F4577" s="757"/>
      <c r="G4577" s="757"/>
      <c r="H4577" s="757"/>
      <c r="I4577" s="757"/>
    </row>
    <row r="4578" spans="1:9" ht="15.75" customHeight="1">
      <c r="A4578" s="963">
        <v>96814</v>
      </c>
      <c r="B4578" s="963" t="s">
        <v>7535</v>
      </c>
      <c r="C4578" s="964" t="s">
        <v>141</v>
      </c>
      <c r="D4578" s="965">
        <v>12.36</v>
      </c>
      <c r="E4578" s="757"/>
      <c r="F4578" s="757"/>
      <c r="G4578" s="757"/>
      <c r="H4578" s="757"/>
      <c r="I4578" s="757"/>
    </row>
    <row r="4579" spans="1:9" ht="15.75" customHeight="1">
      <c r="A4579" s="963">
        <v>96815</v>
      </c>
      <c r="B4579" s="963" t="s">
        <v>7536</v>
      </c>
      <c r="C4579" s="964" t="s">
        <v>141</v>
      </c>
      <c r="D4579" s="965">
        <v>20.92</v>
      </c>
      <c r="E4579" s="757"/>
      <c r="F4579" s="757"/>
      <c r="G4579" s="757"/>
      <c r="H4579" s="757"/>
      <c r="I4579" s="757"/>
    </row>
    <row r="4580" spans="1:9" ht="15.75" customHeight="1">
      <c r="A4580" s="963">
        <v>96816</v>
      </c>
      <c r="B4580" s="963" t="s">
        <v>7537</v>
      </c>
      <c r="C4580" s="964" t="s">
        <v>141</v>
      </c>
      <c r="D4580" s="965">
        <v>17.18</v>
      </c>
      <c r="E4580" s="757"/>
      <c r="F4580" s="757"/>
      <c r="G4580" s="757"/>
      <c r="H4580" s="757"/>
      <c r="I4580" s="757"/>
    </row>
    <row r="4581" spans="1:9" ht="15.75" customHeight="1">
      <c r="A4581" s="963">
        <v>96817</v>
      </c>
      <c r="B4581" s="963" t="s">
        <v>7538</v>
      </c>
      <c r="C4581" s="964" t="s">
        <v>141</v>
      </c>
      <c r="D4581" s="965">
        <v>19.559999999999999</v>
      </c>
      <c r="E4581" s="757"/>
      <c r="F4581" s="757"/>
      <c r="G4581" s="757"/>
      <c r="H4581" s="757"/>
      <c r="I4581" s="757"/>
    </row>
    <row r="4582" spans="1:9" ht="15.75" customHeight="1">
      <c r="A4582" s="963">
        <v>96818</v>
      </c>
      <c r="B4582" s="963" t="s">
        <v>7539</v>
      </c>
      <c r="C4582" s="964" t="s">
        <v>141</v>
      </c>
      <c r="D4582" s="965">
        <v>18.2</v>
      </c>
      <c r="E4582" s="757"/>
      <c r="F4582" s="757"/>
      <c r="G4582" s="757"/>
      <c r="H4582" s="757"/>
      <c r="I4582" s="757"/>
    </row>
    <row r="4583" spans="1:9" ht="15.75" customHeight="1">
      <c r="A4583" s="963">
        <v>96819</v>
      </c>
      <c r="B4583" s="963" t="s">
        <v>7540</v>
      </c>
      <c r="C4583" s="964" t="s">
        <v>141</v>
      </c>
      <c r="D4583" s="965">
        <v>18.2</v>
      </c>
      <c r="E4583" s="757"/>
      <c r="F4583" s="757"/>
      <c r="G4583" s="757"/>
      <c r="H4583" s="757"/>
      <c r="I4583" s="757"/>
    </row>
    <row r="4584" spans="1:9" ht="15.75" customHeight="1">
      <c r="A4584" s="963">
        <v>96820</v>
      </c>
      <c r="B4584" s="963" t="s">
        <v>7541</v>
      </c>
      <c r="C4584" s="964" t="s">
        <v>141</v>
      </c>
      <c r="D4584" s="965">
        <v>33.21</v>
      </c>
      <c r="E4584" s="757"/>
      <c r="F4584" s="757"/>
      <c r="G4584" s="757"/>
      <c r="H4584" s="757"/>
      <c r="I4584" s="757"/>
    </row>
    <row r="4585" spans="1:9" ht="15.75" customHeight="1">
      <c r="A4585" s="963">
        <v>96821</v>
      </c>
      <c r="B4585" s="963" t="s">
        <v>7542</v>
      </c>
      <c r="C4585" s="964" t="s">
        <v>141</v>
      </c>
      <c r="D4585" s="965">
        <v>28.26</v>
      </c>
      <c r="E4585" s="757"/>
      <c r="F4585" s="757"/>
      <c r="G4585" s="757"/>
      <c r="H4585" s="757"/>
      <c r="I4585" s="757"/>
    </row>
    <row r="4586" spans="1:9" ht="15.75" customHeight="1">
      <c r="A4586" s="963">
        <v>96822</v>
      </c>
      <c r="B4586" s="963" t="s">
        <v>7543</v>
      </c>
      <c r="C4586" s="964" t="s">
        <v>141</v>
      </c>
      <c r="D4586" s="965">
        <v>28.64</v>
      </c>
      <c r="E4586" s="757"/>
      <c r="F4586" s="757"/>
      <c r="G4586" s="757"/>
      <c r="H4586" s="757"/>
      <c r="I4586" s="757"/>
    </row>
    <row r="4587" spans="1:9" ht="15.75" customHeight="1">
      <c r="A4587" s="963">
        <v>96823</v>
      </c>
      <c r="B4587" s="963" t="s">
        <v>7544</v>
      </c>
      <c r="C4587" s="964" t="s">
        <v>141</v>
      </c>
      <c r="D4587" s="965">
        <v>11.81</v>
      </c>
      <c r="E4587" s="757"/>
      <c r="F4587" s="757"/>
      <c r="G4587" s="757"/>
      <c r="H4587" s="757"/>
      <c r="I4587" s="757"/>
    </row>
    <row r="4588" spans="1:9" ht="15.75" customHeight="1">
      <c r="A4588" s="963">
        <v>96824</v>
      </c>
      <c r="B4588" s="963" t="s">
        <v>7545</v>
      </c>
      <c r="C4588" s="964" t="s">
        <v>141</v>
      </c>
      <c r="D4588" s="965">
        <v>13.33</v>
      </c>
      <c r="E4588" s="757"/>
      <c r="F4588" s="757"/>
      <c r="G4588" s="757"/>
      <c r="H4588" s="757"/>
      <c r="I4588" s="757"/>
    </row>
    <row r="4589" spans="1:9" ht="15.75" customHeight="1">
      <c r="A4589" s="963">
        <v>96825</v>
      </c>
      <c r="B4589" s="963" t="s">
        <v>7546</v>
      </c>
      <c r="C4589" s="964" t="s">
        <v>141</v>
      </c>
      <c r="D4589" s="965">
        <v>18.100000000000001</v>
      </c>
      <c r="E4589" s="757"/>
      <c r="F4589" s="757"/>
      <c r="G4589" s="757"/>
      <c r="H4589" s="757"/>
      <c r="I4589" s="757"/>
    </row>
    <row r="4590" spans="1:9" ht="15.75" customHeight="1">
      <c r="A4590" s="963">
        <v>96826</v>
      </c>
      <c r="B4590" s="963" t="s">
        <v>7547</v>
      </c>
      <c r="C4590" s="964" t="s">
        <v>141</v>
      </c>
      <c r="D4590" s="965">
        <v>16.39</v>
      </c>
      <c r="E4590" s="757"/>
      <c r="F4590" s="757"/>
      <c r="G4590" s="757"/>
      <c r="H4590" s="757"/>
      <c r="I4590" s="757"/>
    </row>
    <row r="4591" spans="1:9" ht="15.75" customHeight="1">
      <c r="A4591" s="963">
        <v>96827</v>
      </c>
      <c r="B4591" s="963" t="s">
        <v>7548</v>
      </c>
      <c r="C4591" s="964" t="s">
        <v>141</v>
      </c>
      <c r="D4591" s="965">
        <v>17.010000000000002</v>
      </c>
      <c r="E4591" s="757"/>
      <c r="F4591" s="757"/>
      <c r="G4591" s="757"/>
      <c r="H4591" s="757"/>
      <c r="I4591" s="757"/>
    </row>
    <row r="4592" spans="1:9" ht="15.75" customHeight="1">
      <c r="A4592" s="963">
        <v>96828</v>
      </c>
      <c r="B4592" s="963" t="s">
        <v>7549</v>
      </c>
      <c r="C4592" s="964" t="s">
        <v>141</v>
      </c>
      <c r="D4592" s="965">
        <v>21.37</v>
      </c>
      <c r="E4592" s="757"/>
      <c r="F4592" s="757"/>
      <c r="G4592" s="757"/>
      <c r="H4592" s="757"/>
      <c r="I4592" s="757"/>
    </row>
    <row r="4593" spans="1:9" ht="15.75" customHeight="1">
      <c r="A4593" s="963">
        <v>96829</v>
      </c>
      <c r="B4593" s="963" t="s">
        <v>7550</v>
      </c>
      <c r="C4593" s="964" t="s">
        <v>141</v>
      </c>
      <c r="D4593" s="965">
        <v>16.36</v>
      </c>
      <c r="E4593" s="757"/>
      <c r="F4593" s="757"/>
      <c r="G4593" s="757"/>
      <c r="H4593" s="757"/>
      <c r="I4593" s="757"/>
    </row>
    <row r="4594" spans="1:9" ht="15.75" customHeight="1">
      <c r="A4594" s="963">
        <v>96830</v>
      </c>
      <c r="B4594" s="963" t="s">
        <v>7551</v>
      </c>
      <c r="C4594" s="964" t="s">
        <v>141</v>
      </c>
      <c r="D4594" s="965">
        <v>23.8</v>
      </c>
      <c r="E4594" s="757"/>
      <c r="F4594" s="757"/>
      <c r="G4594" s="757"/>
      <c r="H4594" s="757"/>
      <c r="I4594" s="757"/>
    </row>
    <row r="4595" spans="1:9" ht="15.75" customHeight="1">
      <c r="A4595" s="963">
        <v>96831</v>
      </c>
      <c r="B4595" s="963" t="s">
        <v>7552</v>
      </c>
      <c r="C4595" s="964" t="s">
        <v>141</v>
      </c>
      <c r="D4595" s="965">
        <v>19.39</v>
      </c>
      <c r="E4595" s="757"/>
      <c r="F4595" s="757"/>
      <c r="G4595" s="757"/>
      <c r="H4595" s="757"/>
      <c r="I4595" s="757"/>
    </row>
    <row r="4596" spans="1:9" ht="15.75" customHeight="1">
      <c r="A4596" s="963">
        <v>96832</v>
      </c>
      <c r="B4596" s="963" t="s">
        <v>7553</v>
      </c>
      <c r="C4596" s="964" t="s">
        <v>141</v>
      </c>
      <c r="D4596" s="965">
        <v>22.43</v>
      </c>
      <c r="E4596" s="757"/>
      <c r="F4596" s="757"/>
      <c r="G4596" s="757"/>
      <c r="H4596" s="757"/>
      <c r="I4596" s="757"/>
    </row>
    <row r="4597" spans="1:9" ht="15.75" customHeight="1">
      <c r="A4597" s="963">
        <v>96833</v>
      </c>
      <c r="B4597" s="963" t="s">
        <v>7554</v>
      </c>
      <c r="C4597" s="964" t="s">
        <v>141</v>
      </c>
      <c r="D4597" s="965">
        <v>21</v>
      </c>
      <c r="E4597" s="757"/>
      <c r="F4597" s="757"/>
      <c r="G4597" s="757"/>
      <c r="H4597" s="757"/>
      <c r="I4597" s="757"/>
    </row>
    <row r="4598" spans="1:9" ht="15.75" customHeight="1">
      <c r="A4598" s="963">
        <v>96834</v>
      </c>
      <c r="B4598" s="963" t="s">
        <v>7555</v>
      </c>
      <c r="C4598" s="964" t="s">
        <v>141</v>
      </c>
      <c r="D4598" s="965">
        <v>34.729999999999997</v>
      </c>
      <c r="E4598" s="757"/>
      <c r="F4598" s="757"/>
      <c r="G4598" s="757"/>
      <c r="H4598" s="757"/>
      <c r="I4598" s="757"/>
    </row>
    <row r="4599" spans="1:9" ht="15.75" customHeight="1">
      <c r="A4599" s="963">
        <v>96835</v>
      </c>
      <c r="B4599" s="963" t="s">
        <v>7556</v>
      </c>
      <c r="C4599" s="964" t="s">
        <v>141</v>
      </c>
      <c r="D4599" s="965">
        <v>30.01</v>
      </c>
      <c r="E4599" s="757"/>
      <c r="F4599" s="757"/>
      <c r="G4599" s="757"/>
      <c r="H4599" s="757"/>
      <c r="I4599" s="757"/>
    </row>
    <row r="4600" spans="1:9" ht="15.75" customHeight="1">
      <c r="A4600" s="963">
        <v>96836</v>
      </c>
      <c r="B4600" s="963" t="s">
        <v>7557</v>
      </c>
      <c r="C4600" s="964" t="s">
        <v>141</v>
      </c>
      <c r="D4600" s="965">
        <v>31.97</v>
      </c>
      <c r="E4600" s="757"/>
      <c r="F4600" s="757"/>
      <c r="G4600" s="757"/>
      <c r="H4600" s="757"/>
      <c r="I4600" s="757"/>
    </row>
    <row r="4601" spans="1:9" ht="15.75" customHeight="1">
      <c r="A4601" s="963">
        <v>96837</v>
      </c>
      <c r="B4601" s="963" t="s">
        <v>7558</v>
      </c>
      <c r="C4601" s="964" t="s">
        <v>141</v>
      </c>
      <c r="D4601" s="965">
        <v>17.260000000000002</v>
      </c>
      <c r="E4601" s="757"/>
      <c r="F4601" s="757"/>
      <c r="G4601" s="757"/>
      <c r="H4601" s="757"/>
      <c r="I4601" s="757"/>
    </row>
    <row r="4602" spans="1:9" ht="15.75" customHeight="1">
      <c r="A4602" s="963">
        <v>96838</v>
      </c>
      <c r="B4602" s="963" t="s">
        <v>7559</v>
      </c>
      <c r="C4602" s="964" t="s">
        <v>141</v>
      </c>
      <c r="D4602" s="965">
        <v>15.85</v>
      </c>
      <c r="E4602" s="757"/>
      <c r="F4602" s="757"/>
      <c r="G4602" s="757"/>
      <c r="H4602" s="757"/>
      <c r="I4602" s="757"/>
    </row>
    <row r="4603" spans="1:9" ht="15.75" customHeight="1">
      <c r="A4603" s="963">
        <v>96839</v>
      </c>
      <c r="B4603" s="963" t="s">
        <v>7560</v>
      </c>
      <c r="C4603" s="964" t="s">
        <v>141</v>
      </c>
      <c r="D4603" s="965">
        <v>15.6</v>
      </c>
      <c r="E4603" s="757"/>
      <c r="F4603" s="757"/>
      <c r="G4603" s="757"/>
      <c r="H4603" s="757"/>
      <c r="I4603" s="757"/>
    </row>
    <row r="4604" spans="1:9" ht="15.75" customHeight="1">
      <c r="A4604" s="963">
        <v>96840</v>
      </c>
      <c r="B4604" s="963" t="s">
        <v>7561</v>
      </c>
      <c r="C4604" s="964" t="s">
        <v>141</v>
      </c>
      <c r="D4604" s="965">
        <v>20.149999999999999</v>
      </c>
      <c r="E4604" s="757"/>
      <c r="F4604" s="757"/>
      <c r="G4604" s="757"/>
      <c r="H4604" s="757"/>
      <c r="I4604" s="757"/>
    </row>
    <row r="4605" spans="1:9" ht="15.75" customHeight="1">
      <c r="A4605" s="963">
        <v>96841</v>
      </c>
      <c r="B4605" s="963" t="s">
        <v>7562</v>
      </c>
      <c r="C4605" s="964" t="s">
        <v>141</v>
      </c>
      <c r="D4605" s="965">
        <v>17.62</v>
      </c>
      <c r="E4605" s="757"/>
      <c r="F4605" s="757"/>
      <c r="G4605" s="757"/>
      <c r="H4605" s="757"/>
      <c r="I4605" s="757"/>
    </row>
    <row r="4606" spans="1:9" ht="15.75" customHeight="1">
      <c r="A4606" s="963">
        <v>96842</v>
      </c>
      <c r="B4606" s="963" t="s">
        <v>7563</v>
      </c>
      <c r="C4606" s="964" t="s">
        <v>141</v>
      </c>
      <c r="D4606" s="965">
        <v>22.47</v>
      </c>
      <c r="E4606" s="757"/>
      <c r="F4606" s="757"/>
      <c r="G4606" s="757"/>
      <c r="H4606" s="757"/>
      <c r="I4606" s="757"/>
    </row>
    <row r="4607" spans="1:9" ht="15.75" customHeight="1">
      <c r="A4607" s="963">
        <v>96843</v>
      </c>
      <c r="B4607" s="963" t="s">
        <v>7564</v>
      </c>
      <c r="C4607" s="964" t="s">
        <v>141</v>
      </c>
      <c r="D4607" s="965">
        <v>21.6</v>
      </c>
      <c r="E4607" s="757"/>
      <c r="F4607" s="757"/>
      <c r="G4607" s="757"/>
      <c r="H4607" s="757"/>
      <c r="I4607" s="757"/>
    </row>
    <row r="4608" spans="1:9" ht="15.75" customHeight="1">
      <c r="A4608" s="963">
        <v>96844</v>
      </c>
      <c r="B4608" s="963" t="s">
        <v>7565</v>
      </c>
      <c r="C4608" s="964" t="s">
        <v>141</v>
      </c>
      <c r="D4608" s="965">
        <v>29.53</v>
      </c>
      <c r="E4608" s="757"/>
      <c r="F4608" s="757"/>
      <c r="G4608" s="757"/>
      <c r="H4608" s="757"/>
      <c r="I4608" s="757"/>
    </row>
    <row r="4609" spans="1:9" ht="15.75" customHeight="1">
      <c r="A4609" s="963">
        <v>96845</v>
      </c>
      <c r="B4609" s="963" t="s">
        <v>7566</v>
      </c>
      <c r="C4609" s="964" t="s">
        <v>141</v>
      </c>
      <c r="D4609" s="965">
        <v>31.6</v>
      </c>
      <c r="E4609" s="757"/>
      <c r="F4609" s="757"/>
      <c r="G4609" s="757"/>
      <c r="H4609" s="757"/>
      <c r="I4609" s="757"/>
    </row>
    <row r="4610" spans="1:9" ht="15.75" customHeight="1">
      <c r="A4610" s="963">
        <v>96846</v>
      </c>
      <c r="B4610" s="963" t="s">
        <v>7567</v>
      </c>
      <c r="C4610" s="964" t="s">
        <v>141</v>
      </c>
      <c r="D4610" s="965">
        <v>24.83</v>
      </c>
      <c r="E4610" s="757"/>
      <c r="F4610" s="757"/>
      <c r="G4610" s="757"/>
      <c r="H4610" s="757"/>
      <c r="I4610" s="757"/>
    </row>
    <row r="4611" spans="1:9" ht="15.75" customHeight="1">
      <c r="A4611" s="963">
        <v>96847</v>
      </c>
      <c r="B4611" s="963" t="s">
        <v>7568</v>
      </c>
      <c r="C4611" s="964" t="s">
        <v>141</v>
      </c>
      <c r="D4611" s="965">
        <v>27.31</v>
      </c>
      <c r="E4611" s="757"/>
      <c r="F4611" s="757"/>
      <c r="G4611" s="757"/>
      <c r="H4611" s="757"/>
      <c r="I4611" s="757"/>
    </row>
    <row r="4612" spans="1:9" ht="15.75" customHeight="1">
      <c r="A4612" s="963">
        <v>96848</v>
      </c>
      <c r="B4612" s="963" t="s">
        <v>7569</v>
      </c>
      <c r="C4612" s="964" t="s">
        <v>141</v>
      </c>
      <c r="D4612" s="965">
        <v>41</v>
      </c>
      <c r="E4612" s="757"/>
      <c r="F4612" s="757"/>
      <c r="G4612" s="757"/>
      <c r="H4612" s="757"/>
      <c r="I4612" s="757"/>
    </row>
    <row r="4613" spans="1:9" ht="15.75" customHeight="1">
      <c r="A4613" s="963">
        <v>96849</v>
      </c>
      <c r="B4613" s="963" t="s">
        <v>7570</v>
      </c>
      <c r="C4613" s="964" t="s">
        <v>141</v>
      </c>
      <c r="D4613" s="965">
        <v>14.86</v>
      </c>
      <c r="E4613" s="757"/>
      <c r="F4613" s="757"/>
      <c r="G4613" s="757"/>
      <c r="H4613" s="757"/>
      <c r="I4613" s="757"/>
    </row>
    <row r="4614" spans="1:9" ht="15.75" customHeight="1">
      <c r="A4614" s="963">
        <v>96850</v>
      </c>
      <c r="B4614" s="963" t="s">
        <v>7571</v>
      </c>
      <c r="C4614" s="964" t="s">
        <v>141</v>
      </c>
      <c r="D4614" s="965">
        <v>17.39</v>
      </c>
      <c r="E4614" s="757"/>
      <c r="F4614" s="757"/>
      <c r="G4614" s="757"/>
      <c r="H4614" s="757"/>
      <c r="I4614" s="757"/>
    </row>
    <row r="4615" spans="1:9" ht="15.75" customHeight="1">
      <c r="A4615" s="963">
        <v>96851</v>
      </c>
      <c r="B4615" s="963" t="s">
        <v>7572</v>
      </c>
      <c r="C4615" s="964" t="s">
        <v>141</v>
      </c>
      <c r="D4615" s="965">
        <v>23.06</v>
      </c>
      <c r="E4615" s="757"/>
      <c r="F4615" s="757"/>
      <c r="G4615" s="757"/>
      <c r="H4615" s="757"/>
      <c r="I4615" s="757"/>
    </row>
    <row r="4616" spans="1:9" ht="15.75" customHeight="1">
      <c r="A4616" s="963">
        <v>96852</v>
      </c>
      <c r="B4616" s="963" t="s">
        <v>7573</v>
      </c>
      <c r="C4616" s="964" t="s">
        <v>141</v>
      </c>
      <c r="D4616" s="965">
        <v>19.79</v>
      </c>
      <c r="E4616" s="757"/>
      <c r="F4616" s="757"/>
      <c r="G4616" s="757"/>
      <c r="H4616" s="757"/>
      <c r="I4616" s="757"/>
    </row>
    <row r="4617" spans="1:9" ht="15.75" customHeight="1">
      <c r="A4617" s="963">
        <v>96853</v>
      </c>
      <c r="B4617" s="963" t="s">
        <v>7574</v>
      </c>
      <c r="C4617" s="964" t="s">
        <v>141</v>
      </c>
      <c r="D4617" s="965">
        <v>22.27</v>
      </c>
      <c r="E4617" s="757"/>
      <c r="F4617" s="757"/>
      <c r="G4617" s="757"/>
      <c r="H4617" s="757"/>
      <c r="I4617" s="757"/>
    </row>
    <row r="4618" spans="1:9" ht="15.75" customHeight="1">
      <c r="A4618" s="963">
        <v>96854</v>
      </c>
      <c r="B4618" s="963" t="s">
        <v>7575</v>
      </c>
      <c r="C4618" s="964" t="s">
        <v>141</v>
      </c>
      <c r="D4618" s="965">
        <v>26.66</v>
      </c>
      <c r="E4618" s="757"/>
      <c r="F4618" s="757"/>
      <c r="G4618" s="757"/>
      <c r="H4618" s="757"/>
      <c r="I4618" s="757"/>
    </row>
    <row r="4619" spans="1:9" ht="15.75" customHeight="1">
      <c r="A4619" s="963">
        <v>96855</v>
      </c>
      <c r="B4619" s="963" t="s">
        <v>7576</v>
      </c>
      <c r="C4619" s="964" t="s">
        <v>141</v>
      </c>
      <c r="D4619" s="965">
        <v>24.57</v>
      </c>
      <c r="E4619" s="757"/>
      <c r="F4619" s="757"/>
      <c r="G4619" s="757"/>
      <c r="H4619" s="757"/>
      <c r="I4619" s="757"/>
    </row>
    <row r="4620" spans="1:9" ht="15.75" customHeight="1">
      <c r="A4620" s="963">
        <v>96856</v>
      </c>
      <c r="B4620" s="963" t="s">
        <v>7577</v>
      </c>
      <c r="C4620" s="964" t="s">
        <v>141</v>
      </c>
      <c r="D4620" s="965">
        <v>24.93</v>
      </c>
      <c r="E4620" s="757"/>
      <c r="F4620" s="757"/>
      <c r="G4620" s="757"/>
      <c r="H4620" s="757"/>
      <c r="I4620" s="757"/>
    </row>
    <row r="4621" spans="1:9" ht="15.75" customHeight="1">
      <c r="A4621" s="963">
        <v>96857</v>
      </c>
      <c r="B4621" s="963" t="s">
        <v>7578</v>
      </c>
      <c r="C4621" s="964" t="s">
        <v>141</v>
      </c>
      <c r="D4621" s="965">
        <v>39.770000000000003</v>
      </c>
      <c r="E4621" s="757"/>
      <c r="F4621" s="757"/>
      <c r="G4621" s="757"/>
      <c r="H4621" s="757"/>
      <c r="I4621" s="757"/>
    </row>
    <row r="4622" spans="1:9" ht="15.75" customHeight="1">
      <c r="A4622" s="963">
        <v>96858</v>
      </c>
      <c r="B4622" s="963" t="s">
        <v>7579</v>
      </c>
      <c r="C4622" s="964" t="s">
        <v>141</v>
      </c>
      <c r="D4622" s="965">
        <v>40.19</v>
      </c>
      <c r="E4622" s="757"/>
      <c r="F4622" s="757"/>
      <c r="G4622" s="757"/>
      <c r="H4622" s="757"/>
      <c r="I4622" s="757"/>
    </row>
    <row r="4623" spans="1:9" ht="15.75" customHeight="1">
      <c r="A4623" s="963">
        <v>96859</v>
      </c>
      <c r="B4623" s="963" t="s">
        <v>7580</v>
      </c>
      <c r="C4623" s="964" t="s">
        <v>141</v>
      </c>
      <c r="D4623" s="965">
        <v>49.83</v>
      </c>
      <c r="E4623" s="757"/>
      <c r="F4623" s="757"/>
      <c r="G4623" s="757"/>
      <c r="H4623" s="757"/>
      <c r="I4623" s="757"/>
    </row>
    <row r="4624" spans="1:9" ht="15.75" customHeight="1">
      <c r="A4624" s="963">
        <v>96860</v>
      </c>
      <c r="B4624" s="963" t="s">
        <v>7581</v>
      </c>
      <c r="C4624" s="964" t="s">
        <v>141</v>
      </c>
      <c r="D4624" s="965">
        <v>20.010000000000002</v>
      </c>
      <c r="E4624" s="757"/>
      <c r="F4624" s="757"/>
      <c r="G4624" s="757"/>
      <c r="H4624" s="757"/>
      <c r="I4624" s="757"/>
    </row>
    <row r="4625" spans="1:9" ht="15.75" customHeight="1">
      <c r="A4625" s="963">
        <v>96861</v>
      </c>
      <c r="B4625" s="963" t="s">
        <v>7582</v>
      </c>
      <c r="C4625" s="964" t="s">
        <v>141</v>
      </c>
      <c r="D4625" s="965">
        <v>21.61</v>
      </c>
      <c r="E4625" s="757"/>
      <c r="F4625" s="757"/>
      <c r="G4625" s="757"/>
      <c r="H4625" s="757"/>
      <c r="I4625" s="757"/>
    </row>
    <row r="4626" spans="1:9" ht="15.75" customHeight="1">
      <c r="A4626" s="963">
        <v>96862</v>
      </c>
      <c r="B4626" s="963" t="s">
        <v>7583</v>
      </c>
      <c r="C4626" s="964" t="s">
        <v>141</v>
      </c>
      <c r="D4626" s="965">
        <v>24.12</v>
      </c>
      <c r="E4626" s="757"/>
      <c r="F4626" s="757"/>
      <c r="G4626" s="757"/>
      <c r="H4626" s="757"/>
      <c r="I4626" s="757"/>
    </row>
    <row r="4627" spans="1:9" ht="15.75" customHeight="1">
      <c r="A4627" s="963">
        <v>96863</v>
      </c>
      <c r="B4627" s="963" t="s">
        <v>7584</v>
      </c>
      <c r="C4627" s="964" t="s">
        <v>141</v>
      </c>
      <c r="D4627" s="965">
        <v>23.85</v>
      </c>
      <c r="E4627" s="757"/>
      <c r="F4627" s="757"/>
      <c r="G4627" s="757"/>
      <c r="H4627" s="757"/>
      <c r="I4627" s="757"/>
    </row>
    <row r="4628" spans="1:9" ht="15.75" customHeight="1">
      <c r="A4628" s="963">
        <v>96864</v>
      </c>
      <c r="B4628" s="963" t="s">
        <v>7585</v>
      </c>
      <c r="C4628" s="964" t="s">
        <v>141</v>
      </c>
      <c r="D4628" s="965">
        <v>37.83</v>
      </c>
      <c r="E4628" s="757"/>
      <c r="F4628" s="757"/>
      <c r="G4628" s="757"/>
      <c r="H4628" s="757"/>
      <c r="I4628" s="757"/>
    </row>
    <row r="4629" spans="1:9" ht="15.75" customHeight="1">
      <c r="A4629" s="963">
        <v>96865</v>
      </c>
      <c r="B4629" s="963" t="s">
        <v>7586</v>
      </c>
      <c r="C4629" s="964" t="s">
        <v>141</v>
      </c>
      <c r="D4629" s="965">
        <v>37.049999999999997</v>
      </c>
      <c r="E4629" s="757"/>
      <c r="F4629" s="757"/>
      <c r="G4629" s="757"/>
      <c r="H4629" s="757"/>
      <c r="I4629" s="757"/>
    </row>
    <row r="4630" spans="1:9" ht="15.75" customHeight="1">
      <c r="A4630" s="963">
        <v>96866</v>
      </c>
      <c r="B4630" s="963" t="s">
        <v>7587</v>
      </c>
      <c r="C4630" s="964" t="s">
        <v>141</v>
      </c>
      <c r="D4630" s="965">
        <v>49.75</v>
      </c>
      <c r="E4630" s="757"/>
      <c r="F4630" s="757"/>
      <c r="G4630" s="757"/>
      <c r="H4630" s="757"/>
      <c r="I4630" s="757"/>
    </row>
    <row r="4631" spans="1:9" ht="15.75" customHeight="1">
      <c r="A4631" s="963">
        <v>96867</v>
      </c>
      <c r="B4631" s="963" t="s">
        <v>7588</v>
      </c>
      <c r="C4631" s="964" t="s">
        <v>141</v>
      </c>
      <c r="D4631" s="965">
        <v>57.84</v>
      </c>
      <c r="E4631" s="757"/>
      <c r="F4631" s="757"/>
      <c r="G4631" s="757"/>
      <c r="H4631" s="757"/>
      <c r="I4631" s="757"/>
    </row>
    <row r="4632" spans="1:9" ht="15.75" customHeight="1">
      <c r="A4632" s="963">
        <v>96868</v>
      </c>
      <c r="B4632" s="963" t="s">
        <v>7589</v>
      </c>
      <c r="C4632" s="964" t="s">
        <v>141</v>
      </c>
      <c r="D4632" s="965">
        <v>23.04</v>
      </c>
      <c r="E4632" s="757"/>
      <c r="F4632" s="757"/>
      <c r="G4632" s="757"/>
      <c r="H4632" s="757"/>
      <c r="I4632" s="757"/>
    </row>
    <row r="4633" spans="1:9" ht="15.75" customHeight="1">
      <c r="A4633" s="963">
        <v>96869</v>
      </c>
      <c r="B4633" s="963" t="s">
        <v>7590</v>
      </c>
      <c r="C4633" s="964" t="s">
        <v>141</v>
      </c>
      <c r="D4633" s="965">
        <v>27.54</v>
      </c>
      <c r="E4633" s="757"/>
      <c r="F4633" s="757"/>
      <c r="G4633" s="757"/>
      <c r="H4633" s="757"/>
      <c r="I4633" s="757"/>
    </row>
    <row r="4634" spans="1:9" ht="15.75" customHeight="1">
      <c r="A4634" s="963">
        <v>96870</v>
      </c>
      <c r="B4634" s="963" t="s">
        <v>7591</v>
      </c>
      <c r="C4634" s="964" t="s">
        <v>141</v>
      </c>
      <c r="D4634" s="965">
        <v>43.53</v>
      </c>
      <c r="E4634" s="757"/>
      <c r="F4634" s="757"/>
      <c r="G4634" s="757"/>
      <c r="H4634" s="757"/>
      <c r="I4634" s="757"/>
    </row>
    <row r="4635" spans="1:9" ht="15.75" customHeight="1">
      <c r="A4635" s="963">
        <v>96871</v>
      </c>
      <c r="B4635" s="963" t="s">
        <v>7592</v>
      </c>
      <c r="C4635" s="964" t="s">
        <v>141</v>
      </c>
      <c r="D4635" s="965">
        <v>63.13</v>
      </c>
      <c r="E4635" s="757"/>
      <c r="F4635" s="757"/>
      <c r="G4635" s="757"/>
      <c r="H4635" s="757"/>
      <c r="I4635" s="757"/>
    </row>
    <row r="4636" spans="1:9" ht="15.75" customHeight="1">
      <c r="A4636" s="963">
        <v>96872</v>
      </c>
      <c r="B4636" s="963" t="s">
        <v>7593</v>
      </c>
      <c r="C4636" s="964" t="s">
        <v>141</v>
      </c>
      <c r="D4636" s="965">
        <v>56.61</v>
      </c>
      <c r="E4636" s="757"/>
      <c r="F4636" s="757"/>
      <c r="G4636" s="757"/>
      <c r="H4636" s="757"/>
      <c r="I4636" s="757"/>
    </row>
    <row r="4637" spans="1:9" ht="15.75" customHeight="1">
      <c r="A4637" s="963">
        <v>96873</v>
      </c>
      <c r="B4637" s="963" t="s">
        <v>7594</v>
      </c>
      <c r="C4637" s="964" t="s">
        <v>141</v>
      </c>
      <c r="D4637" s="965">
        <v>65.540000000000006</v>
      </c>
      <c r="E4637" s="757"/>
      <c r="F4637" s="757"/>
      <c r="G4637" s="757"/>
      <c r="H4637" s="757"/>
      <c r="I4637" s="757"/>
    </row>
    <row r="4638" spans="1:9" ht="15.75" customHeight="1">
      <c r="A4638" s="963">
        <v>96874</v>
      </c>
      <c r="B4638" s="963" t="s">
        <v>7595</v>
      </c>
      <c r="C4638" s="964" t="s">
        <v>141</v>
      </c>
      <c r="D4638" s="965">
        <v>69.19</v>
      </c>
      <c r="E4638" s="757"/>
      <c r="F4638" s="757"/>
      <c r="G4638" s="757"/>
      <c r="H4638" s="757"/>
      <c r="I4638" s="757"/>
    </row>
    <row r="4639" spans="1:9" ht="15.75" customHeight="1">
      <c r="A4639" s="963">
        <v>96875</v>
      </c>
      <c r="B4639" s="963" t="s">
        <v>7596</v>
      </c>
      <c r="C4639" s="964" t="s">
        <v>141</v>
      </c>
      <c r="D4639" s="965">
        <v>83.55</v>
      </c>
      <c r="E4639" s="757"/>
      <c r="F4639" s="757"/>
      <c r="G4639" s="757"/>
      <c r="H4639" s="757"/>
      <c r="I4639" s="757"/>
    </row>
    <row r="4640" spans="1:9" ht="15.75" customHeight="1">
      <c r="A4640" s="963">
        <v>96876</v>
      </c>
      <c r="B4640" s="963" t="s">
        <v>7597</v>
      </c>
      <c r="C4640" s="964" t="s">
        <v>141</v>
      </c>
      <c r="D4640" s="966">
        <v>156.09</v>
      </c>
      <c r="E4640" s="757"/>
      <c r="F4640" s="757"/>
      <c r="G4640" s="757"/>
      <c r="H4640" s="757"/>
      <c r="I4640" s="757"/>
    </row>
    <row r="4641" spans="1:9" ht="15.75" customHeight="1">
      <c r="A4641" s="963">
        <v>96877</v>
      </c>
      <c r="B4641" s="963" t="s">
        <v>7598</v>
      </c>
      <c r="C4641" s="964" t="s">
        <v>141</v>
      </c>
      <c r="D4641" s="965">
        <v>166.51</v>
      </c>
      <c r="E4641" s="757"/>
      <c r="F4641" s="757"/>
      <c r="G4641" s="757"/>
      <c r="H4641" s="757"/>
      <c r="I4641" s="757"/>
    </row>
    <row r="4642" spans="1:9" ht="15.75" customHeight="1">
      <c r="A4642" s="963">
        <v>96878</v>
      </c>
      <c r="B4642" s="963" t="s">
        <v>7599</v>
      </c>
      <c r="C4642" s="964" t="s">
        <v>141</v>
      </c>
      <c r="D4642" s="965">
        <v>168.46</v>
      </c>
      <c r="E4642" s="757"/>
      <c r="F4642" s="757"/>
      <c r="G4642" s="757"/>
      <c r="H4642" s="757"/>
      <c r="I4642" s="757"/>
    </row>
    <row r="4643" spans="1:9" ht="15.75" customHeight="1">
      <c r="A4643" s="963">
        <v>96879</v>
      </c>
      <c r="B4643" s="963" t="s">
        <v>7600</v>
      </c>
      <c r="C4643" s="964" t="s">
        <v>141</v>
      </c>
      <c r="D4643" s="965">
        <v>169.05</v>
      </c>
      <c r="E4643" s="757"/>
      <c r="F4643" s="757"/>
      <c r="G4643" s="757"/>
      <c r="H4643" s="757"/>
      <c r="I4643" s="757"/>
    </row>
    <row r="4644" spans="1:9" ht="15.75" customHeight="1">
      <c r="A4644" s="963">
        <v>96880</v>
      </c>
      <c r="B4644" s="963" t="s">
        <v>7601</v>
      </c>
      <c r="C4644" s="964" t="s">
        <v>141</v>
      </c>
      <c r="D4644" s="965">
        <v>192.39</v>
      </c>
      <c r="E4644" s="757"/>
      <c r="F4644" s="757"/>
      <c r="G4644" s="757"/>
      <c r="H4644" s="757"/>
      <c r="I4644" s="757"/>
    </row>
    <row r="4645" spans="1:9" ht="15.75" customHeight="1">
      <c r="A4645" s="963">
        <v>96881</v>
      </c>
      <c r="B4645" s="963" t="s">
        <v>7602</v>
      </c>
      <c r="C4645" s="964" t="s">
        <v>141</v>
      </c>
      <c r="D4645" s="965">
        <v>202.97</v>
      </c>
      <c r="E4645" s="757"/>
      <c r="F4645" s="757"/>
      <c r="G4645" s="757"/>
      <c r="H4645" s="757"/>
      <c r="I4645" s="757"/>
    </row>
    <row r="4646" spans="1:9" ht="15.75" customHeight="1">
      <c r="A4646" s="963">
        <v>97425</v>
      </c>
      <c r="B4646" s="963" t="s">
        <v>7603</v>
      </c>
      <c r="C4646" s="964" t="s">
        <v>141</v>
      </c>
      <c r="D4646" s="965">
        <v>28.24</v>
      </c>
      <c r="E4646" s="757"/>
      <c r="F4646" s="757"/>
      <c r="G4646" s="757"/>
      <c r="H4646" s="757"/>
      <c r="I4646" s="757"/>
    </row>
    <row r="4647" spans="1:9" ht="15.75" customHeight="1">
      <c r="A4647" s="963">
        <v>97426</v>
      </c>
      <c r="B4647" s="963" t="s">
        <v>7604</v>
      </c>
      <c r="C4647" s="964" t="s">
        <v>141</v>
      </c>
      <c r="D4647" s="965">
        <v>35.29</v>
      </c>
      <c r="E4647" s="757"/>
      <c r="F4647" s="757"/>
      <c r="G4647" s="757"/>
      <c r="H4647" s="757"/>
      <c r="I4647" s="757"/>
    </row>
    <row r="4648" spans="1:9" ht="15.75" customHeight="1">
      <c r="A4648" s="963">
        <v>97427</v>
      </c>
      <c r="B4648" s="963" t="s">
        <v>7605</v>
      </c>
      <c r="C4648" s="964" t="s">
        <v>141</v>
      </c>
      <c r="D4648" s="965">
        <v>40.630000000000003</v>
      </c>
      <c r="E4648" s="757"/>
      <c r="F4648" s="757"/>
      <c r="G4648" s="757"/>
      <c r="H4648" s="757"/>
      <c r="I4648" s="757"/>
    </row>
    <row r="4649" spans="1:9" ht="15.75" customHeight="1">
      <c r="A4649" s="963">
        <v>97428</v>
      </c>
      <c r="B4649" s="963" t="s">
        <v>7606</v>
      </c>
      <c r="C4649" s="964" t="s">
        <v>141</v>
      </c>
      <c r="D4649" s="965">
        <v>53</v>
      </c>
      <c r="E4649" s="757"/>
      <c r="F4649" s="757"/>
      <c r="G4649" s="757"/>
      <c r="H4649" s="757"/>
      <c r="I4649" s="757"/>
    </row>
    <row r="4650" spans="1:9" ht="15.75" customHeight="1">
      <c r="A4650" s="963">
        <v>97429</v>
      </c>
      <c r="B4650" s="963" t="s">
        <v>7607</v>
      </c>
      <c r="C4650" s="964" t="s">
        <v>141</v>
      </c>
      <c r="D4650" s="965">
        <v>64.39</v>
      </c>
      <c r="E4650" s="757"/>
      <c r="F4650" s="757"/>
      <c r="G4650" s="757"/>
      <c r="H4650" s="757"/>
      <c r="I4650" s="757"/>
    </row>
    <row r="4651" spans="1:9" ht="15.75" customHeight="1">
      <c r="A4651" s="963">
        <v>97430</v>
      </c>
      <c r="B4651" s="963" t="s">
        <v>7608</v>
      </c>
      <c r="C4651" s="964" t="s">
        <v>141</v>
      </c>
      <c r="D4651" s="965">
        <v>38.869999999999997</v>
      </c>
      <c r="E4651" s="757"/>
      <c r="F4651" s="757"/>
      <c r="G4651" s="757"/>
      <c r="H4651" s="757"/>
      <c r="I4651" s="757"/>
    </row>
    <row r="4652" spans="1:9" ht="15.75" customHeight="1">
      <c r="A4652" s="963">
        <v>97431</v>
      </c>
      <c r="B4652" s="963" t="s">
        <v>7609</v>
      </c>
      <c r="C4652" s="964" t="s">
        <v>141</v>
      </c>
      <c r="D4652" s="965">
        <v>43.04</v>
      </c>
      <c r="E4652" s="757"/>
      <c r="F4652" s="757"/>
      <c r="G4652" s="757"/>
      <c r="H4652" s="757"/>
      <c r="I4652" s="757"/>
    </row>
    <row r="4653" spans="1:9" ht="15.75" customHeight="1">
      <c r="A4653" s="963">
        <v>97432</v>
      </c>
      <c r="B4653" s="963" t="s">
        <v>7610</v>
      </c>
      <c r="C4653" s="964" t="s">
        <v>141</v>
      </c>
      <c r="D4653" s="965">
        <v>48.49</v>
      </c>
      <c r="E4653" s="757"/>
      <c r="F4653" s="757"/>
      <c r="G4653" s="757"/>
      <c r="H4653" s="757"/>
      <c r="I4653" s="757"/>
    </row>
    <row r="4654" spans="1:9" ht="15.75" customHeight="1">
      <c r="A4654" s="963">
        <v>97433</v>
      </c>
      <c r="B4654" s="963" t="s">
        <v>7611</v>
      </c>
      <c r="C4654" s="964" t="s">
        <v>141</v>
      </c>
      <c r="D4654" s="965">
        <v>95.13</v>
      </c>
      <c r="E4654" s="757"/>
      <c r="F4654" s="757"/>
      <c r="G4654" s="757"/>
      <c r="H4654" s="757"/>
      <c r="I4654" s="757"/>
    </row>
    <row r="4655" spans="1:9" ht="15.75" customHeight="1">
      <c r="A4655" s="963">
        <v>97434</v>
      </c>
      <c r="B4655" s="963" t="s">
        <v>7612</v>
      </c>
      <c r="C4655" s="964" t="s">
        <v>141</v>
      </c>
      <c r="D4655" s="965">
        <v>97.15</v>
      </c>
      <c r="E4655" s="757"/>
      <c r="F4655" s="757"/>
      <c r="G4655" s="757"/>
      <c r="H4655" s="757"/>
      <c r="I4655" s="757"/>
    </row>
    <row r="4656" spans="1:9" ht="15.75" customHeight="1">
      <c r="A4656" s="963">
        <v>97435</v>
      </c>
      <c r="B4656" s="963" t="s">
        <v>7613</v>
      </c>
      <c r="C4656" s="964" t="s">
        <v>141</v>
      </c>
      <c r="D4656" s="965">
        <v>111.47</v>
      </c>
      <c r="E4656" s="757"/>
      <c r="F4656" s="757"/>
      <c r="G4656" s="757"/>
      <c r="H4656" s="757"/>
      <c r="I4656" s="757"/>
    </row>
    <row r="4657" spans="1:9" ht="15.75" customHeight="1">
      <c r="A4657" s="963">
        <v>97436</v>
      </c>
      <c r="B4657" s="963" t="s">
        <v>7614</v>
      </c>
      <c r="C4657" s="964" t="s">
        <v>141</v>
      </c>
      <c r="D4657" s="965">
        <v>115.35</v>
      </c>
      <c r="E4657" s="757"/>
      <c r="F4657" s="757"/>
      <c r="G4657" s="757"/>
      <c r="H4657" s="757"/>
      <c r="I4657" s="757"/>
    </row>
    <row r="4658" spans="1:9" ht="15.75" customHeight="1">
      <c r="A4658" s="963">
        <v>97437</v>
      </c>
      <c r="B4658" s="963" t="s">
        <v>7615</v>
      </c>
      <c r="C4658" s="964" t="s">
        <v>141</v>
      </c>
      <c r="D4658" s="965">
        <v>127.7</v>
      </c>
      <c r="E4658" s="757"/>
      <c r="F4658" s="757"/>
      <c r="G4658" s="757"/>
      <c r="H4658" s="757"/>
      <c r="I4658" s="757"/>
    </row>
    <row r="4659" spans="1:9" ht="15.75" customHeight="1">
      <c r="A4659" s="963">
        <v>97438</v>
      </c>
      <c r="B4659" s="963" t="s">
        <v>7616</v>
      </c>
      <c r="C4659" s="964" t="s">
        <v>141</v>
      </c>
      <c r="D4659" s="965">
        <v>131.85</v>
      </c>
      <c r="E4659" s="757"/>
      <c r="F4659" s="757"/>
      <c r="G4659" s="757"/>
      <c r="H4659" s="757"/>
      <c r="I4659" s="757"/>
    </row>
    <row r="4660" spans="1:9" ht="15.75" customHeight="1">
      <c r="A4660" s="963">
        <v>97439</v>
      </c>
      <c r="B4660" s="963" t="s">
        <v>7617</v>
      </c>
      <c r="C4660" s="964" t="s">
        <v>141</v>
      </c>
      <c r="D4660" s="965">
        <v>146.18</v>
      </c>
      <c r="E4660" s="757"/>
      <c r="F4660" s="757"/>
      <c r="G4660" s="757"/>
      <c r="H4660" s="757"/>
      <c r="I4660" s="757"/>
    </row>
    <row r="4661" spans="1:9" ht="15.75" customHeight="1">
      <c r="A4661" s="963">
        <v>97440</v>
      </c>
      <c r="B4661" s="963" t="s">
        <v>7618</v>
      </c>
      <c r="C4661" s="964" t="s">
        <v>141</v>
      </c>
      <c r="D4661" s="965">
        <v>175.97</v>
      </c>
      <c r="E4661" s="757"/>
      <c r="F4661" s="757"/>
      <c r="G4661" s="757"/>
      <c r="H4661" s="757"/>
      <c r="I4661" s="757"/>
    </row>
    <row r="4662" spans="1:9" ht="15.75" customHeight="1">
      <c r="A4662" s="963">
        <v>97442</v>
      </c>
      <c r="B4662" s="963" t="s">
        <v>7619</v>
      </c>
      <c r="C4662" s="964" t="s">
        <v>141</v>
      </c>
      <c r="D4662" s="965">
        <v>193.94</v>
      </c>
      <c r="E4662" s="757"/>
      <c r="F4662" s="757"/>
      <c r="G4662" s="757"/>
      <c r="H4662" s="757"/>
      <c r="I4662" s="757"/>
    </row>
    <row r="4663" spans="1:9" ht="15.75" customHeight="1">
      <c r="A4663" s="963">
        <v>97443</v>
      </c>
      <c r="B4663" s="963" t="s">
        <v>7620</v>
      </c>
      <c r="C4663" s="964" t="s">
        <v>141</v>
      </c>
      <c r="D4663" s="965">
        <v>119.53</v>
      </c>
      <c r="E4663" s="757"/>
      <c r="F4663" s="757"/>
      <c r="G4663" s="757"/>
      <c r="H4663" s="757"/>
      <c r="I4663" s="757"/>
    </row>
    <row r="4664" spans="1:9" ht="15.75" customHeight="1">
      <c r="A4664" s="963">
        <v>97444</v>
      </c>
      <c r="B4664" s="963" t="s">
        <v>7621</v>
      </c>
      <c r="C4664" s="964" t="s">
        <v>141</v>
      </c>
      <c r="D4664" s="965">
        <v>145.06</v>
      </c>
      <c r="E4664" s="757"/>
      <c r="F4664" s="757"/>
      <c r="G4664" s="757"/>
      <c r="H4664" s="757"/>
      <c r="I4664" s="757"/>
    </row>
    <row r="4665" spans="1:9" ht="15.75" customHeight="1">
      <c r="A4665" s="963">
        <v>97446</v>
      </c>
      <c r="B4665" s="963" t="s">
        <v>7622</v>
      </c>
      <c r="C4665" s="964" t="s">
        <v>141</v>
      </c>
      <c r="D4665" s="965">
        <v>266.25</v>
      </c>
      <c r="E4665" s="757"/>
      <c r="F4665" s="757"/>
      <c r="G4665" s="757"/>
      <c r="H4665" s="757"/>
      <c r="I4665" s="757"/>
    </row>
    <row r="4666" spans="1:9" ht="15.75" customHeight="1">
      <c r="A4666" s="963">
        <v>97447</v>
      </c>
      <c r="B4666" s="963" t="s">
        <v>7623</v>
      </c>
      <c r="C4666" s="964" t="s">
        <v>141</v>
      </c>
      <c r="D4666" s="965">
        <v>266.25</v>
      </c>
      <c r="E4666" s="757"/>
      <c r="F4666" s="757"/>
      <c r="G4666" s="757"/>
      <c r="H4666" s="757"/>
      <c r="I4666" s="757"/>
    </row>
    <row r="4667" spans="1:9" ht="15.75" customHeight="1">
      <c r="A4667" s="963">
        <v>97449</v>
      </c>
      <c r="B4667" s="963" t="s">
        <v>7624</v>
      </c>
      <c r="C4667" s="964" t="s">
        <v>141</v>
      </c>
      <c r="D4667" s="965">
        <v>282.62</v>
      </c>
      <c r="E4667" s="757"/>
      <c r="F4667" s="757"/>
      <c r="G4667" s="757"/>
      <c r="H4667" s="757"/>
      <c r="I4667" s="757"/>
    </row>
    <row r="4668" spans="1:9" ht="15.75" customHeight="1">
      <c r="A4668" s="963">
        <v>97450</v>
      </c>
      <c r="B4668" s="963" t="s">
        <v>7625</v>
      </c>
      <c r="C4668" s="964" t="s">
        <v>141</v>
      </c>
      <c r="D4668" s="965">
        <v>352.14</v>
      </c>
      <c r="E4668" s="757"/>
      <c r="F4668" s="757"/>
      <c r="G4668" s="757"/>
      <c r="H4668" s="757"/>
      <c r="I4668" s="757"/>
    </row>
    <row r="4669" spans="1:9" ht="15.75" customHeight="1">
      <c r="A4669" s="963">
        <v>97452</v>
      </c>
      <c r="B4669" s="963" t="s">
        <v>7626</v>
      </c>
      <c r="C4669" s="964" t="s">
        <v>141</v>
      </c>
      <c r="D4669" s="965">
        <v>200.31</v>
      </c>
      <c r="E4669" s="757"/>
      <c r="F4669" s="757"/>
      <c r="G4669" s="757"/>
      <c r="H4669" s="757"/>
      <c r="I4669" s="757"/>
    </row>
    <row r="4670" spans="1:9" ht="15.75" customHeight="1">
      <c r="A4670" s="963">
        <v>97453</v>
      </c>
      <c r="B4670" s="963" t="s">
        <v>7627</v>
      </c>
      <c r="C4670" s="964" t="s">
        <v>141</v>
      </c>
      <c r="D4670" s="965">
        <v>214.89</v>
      </c>
      <c r="E4670" s="757"/>
      <c r="F4670" s="757"/>
      <c r="G4670" s="757"/>
      <c r="H4670" s="757"/>
      <c r="I4670" s="757"/>
    </row>
    <row r="4671" spans="1:9" ht="15.75" customHeight="1">
      <c r="A4671" s="963">
        <v>97454</v>
      </c>
      <c r="B4671" s="963" t="s">
        <v>7628</v>
      </c>
      <c r="C4671" s="964" t="s">
        <v>141</v>
      </c>
      <c r="D4671" s="965">
        <v>362.68</v>
      </c>
      <c r="E4671" s="757"/>
      <c r="F4671" s="757"/>
      <c r="G4671" s="757"/>
      <c r="H4671" s="757"/>
      <c r="I4671" s="757"/>
    </row>
    <row r="4672" spans="1:9" ht="15.75" customHeight="1">
      <c r="A4672" s="963">
        <v>97455</v>
      </c>
      <c r="B4672" s="963" t="s">
        <v>7629</v>
      </c>
      <c r="C4672" s="964" t="s">
        <v>141</v>
      </c>
      <c r="D4672" s="965">
        <v>385.99</v>
      </c>
      <c r="E4672" s="757"/>
      <c r="F4672" s="757"/>
      <c r="G4672" s="757"/>
      <c r="H4672" s="757"/>
      <c r="I4672" s="757"/>
    </row>
    <row r="4673" spans="1:9" ht="15.75" customHeight="1">
      <c r="A4673" s="963">
        <v>97456</v>
      </c>
      <c r="B4673" s="963" t="s">
        <v>7630</v>
      </c>
      <c r="C4673" s="964" t="s">
        <v>141</v>
      </c>
      <c r="D4673" s="965">
        <v>868.92</v>
      </c>
      <c r="E4673" s="757"/>
      <c r="F4673" s="757"/>
      <c r="G4673" s="757"/>
      <c r="H4673" s="757"/>
      <c r="I4673" s="757"/>
    </row>
    <row r="4674" spans="1:9" ht="15.75" customHeight="1">
      <c r="A4674" s="963">
        <v>97457</v>
      </c>
      <c r="B4674" s="963" t="s">
        <v>7631</v>
      </c>
      <c r="C4674" s="964" t="s">
        <v>141</v>
      </c>
      <c r="D4674" s="966">
        <v>764.35</v>
      </c>
      <c r="E4674" s="757"/>
      <c r="F4674" s="757"/>
      <c r="G4674" s="757"/>
      <c r="H4674" s="757"/>
      <c r="I4674" s="757"/>
    </row>
    <row r="4675" spans="1:9" ht="15.75" customHeight="1">
      <c r="A4675" s="963">
        <v>97458</v>
      </c>
      <c r="B4675" s="963" t="s">
        <v>7632</v>
      </c>
      <c r="C4675" s="964" t="s">
        <v>141</v>
      </c>
      <c r="D4675" s="965">
        <v>325.58999999999997</v>
      </c>
      <c r="E4675" s="757"/>
      <c r="F4675" s="757"/>
      <c r="G4675" s="757"/>
      <c r="H4675" s="757"/>
      <c r="I4675" s="757"/>
    </row>
    <row r="4676" spans="1:9" ht="15.75" customHeight="1">
      <c r="A4676" s="963">
        <v>97459</v>
      </c>
      <c r="B4676" s="963" t="s">
        <v>7633</v>
      </c>
      <c r="C4676" s="964" t="s">
        <v>141</v>
      </c>
      <c r="D4676" s="965">
        <v>588.20000000000005</v>
      </c>
      <c r="E4676" s="757"/>
      <c r="F4676" s="757"/>
      <c r="G4676" s="757"/>
      <c r="H4676" s="757"/>
      <c r="I4676" s="757"/>
    </row>
    <row r="4677" spans="1:9" ht="15.75" customHeight="1">
      <c r="A4677" s="963">
        <v>97460</v>
      </c>
      <c r="B4677" s="963" t="s">
        <v>7634</v>
      </c>
      <c r="C4677" s="964" t="s">
        <v>141</v>
      </c>
      <c r="D4677" s="965">
        <v>927.84</v>
      </c>
      <c r="E4677" s="757"/>
      <c r="F4677" s="757"/>
      <c r="G4677" s="757"/>
      <c r="H4677" s="757"/>
      <c r="I4677" s="757"/>
    </row>
    <row r="4678" spans="1:9" ht="15.75" customHeight="1">
      <c r="A4678" s="963">
        <v>97461</v>
      </c>
      <c r="B4678" s="963" t="s">
        <v>7635</v>
      </c>
      <c r="C4678" s="964" t="s">
        <v>141</v>
      </c>
      <c r="D4678" s="966">
        <v>38.200000000000003</v>
      </c>
      <c r="E4678" s="757"/>
      <c r="F4678" s="757"/>
      <c r="G4678" s="757"/>
      <c r="H4678" s="757"/>
      <c r="I4678" s="757"/>
    </row>
    <row r="4679" spans="1:9" ht="15.75" customHeight="1">
      <c r="A4679" s="963">
        <v>97462</v>
      </c>
      <c r="B4679" s="963" t="s">
        <v>7636</v>
      </c>
      <c r="C4679" s="964" t="s">
        <v>141</v>
      </c>
      <c r="D4679" s="966">
        <v>30.72</v>
      </c>
      <c r="E4679" s="757"/>
      <c r="F4679" s="757"/>
      <c r="G4679" s="757"/>
      <c r="H4679" s="757"/>
      <c r="I4679" s="757"/>
    </row>
    <row r="4680" spans="1:9" ht="15.75" customHeight="1">
      <c r="A4680" s="963">
        <v>97464</v>
      </c>
      <c r="B4680" s="963" t="s">
        <v>7637</v>
      </c>
      <c r="C4680" s="964" t="s">
        <v>141</v>
      </c>
      <c r="D4680" s="966">
        <v>56.15</v>
      </c>
      <c r="E4680" s="757"/>
      <c r="F4680" s="757"/>
      <c r="G4680" s="757"/>
      <c r="H4680" s="757"/>
      <c r="I4680" s="757"/>
    </row>
    <row r="4681" spans="1:9" ht="15.75" customHeight="1">
      <c r="A4681" s="963">
        <v>97465</v>
      </c>
      <c r="B4681" s="963" t="s">
        <v>7638</v>
      </c>
      <c r="C4681" s="964" t="s">
        <v>141</v>
      </c>
      <c r="D4681" s="965">
        <v>68.760000000000005</v>
      </c>
      <c r="E4681" s="757"/>
      <c r="F4681" s="757"/>
      <c r="G4681" s="757"/>
      <c r="H4681" s="757"/>
      <c r="I4681" s="757"/>
    </row>
    <row r="4682" spans="1:9" ht="15.75" customHeight="1">
      <c r="A4682" s="963">
        <v>97467</v>
      </c>
      <c r="B4682" s="963" t="s">
        <v>7639</v>
      </c>
      <c r="C4682" s="964" t="s">
        <v>141</v>
      </c>
      <c r="D4682" s="965">
        <v>71.430000000000007</v>
      </c>
      <c r="E4682" s="757"/>
      <c r="F4682" s="757"/>
      <c r="G4682" s="757"/>
      <c r="H4682" s="757"/>
      <c r="I4682" s="757"/>
    </row>
    <row r="4683" spans="1:9" ht="15.75" customHeight="1">
      <c r="A4683" s="963">
        <v>97468</v>
      </c>
      <c r="B4683" s="963" t="s">
        <v>7640</v>
      </c>
      <c r="C4683" s="964" t="s">
        <v>141</v>
      </c>
      <c r="D4683" s="965">
        <v>87.57</v>
      </c>
      <c r="E4683" s="757"/>
      <c r="F4683" s="757"/>
      <c r="G4683" s="757"/>
      <c r="H4683" s="757"/>
      <c r="I4683" s="757"/>
    </row>
    <row r="4684" spans="1:9" ht="15.75" customHeight="1">
      <c r="A4684" s="963">
        <v>97470</v>
      </c>
      <c r="B4684" s="963" t="s">
        <v>7641</v>
      </c>
      <c r="C4684" s="964" t="s">
        <v>141</v>
      </c>
      <c r="D4684" s="965">
        <v>108.06</v>
      </c>
      <c r="E4684" s="757"/>
      <c r="F4684" s="757"/>
      <c r="G4684" s="757"/>
      <c r="H4684" s="757"/>
      <c r="I4684" s="757"/>
    </row>
    <row r="4685" spans="1:9" ht="15.75" customHeight="1">
      <c r="A4685" s="963">
        <v>97471</v>
      </c>
      <c r="B4685" s="963" t="s">
        <v>7642</v>
      </c>
      <c r="C4685" s="964" t="s">
        <v>141</v>
      </c>
      <c r="D4685" s="965">
        <v>133.59</v>
      </c>
      <c r="E4685" s="757"/>
      <c r="F4685" s="757"/>
      <c r="G4685" s="757"/>
      <c r="H4685" s="757"/>
      <c r="I4685" s="757"/>
    </row>
    <row r="4686" spans="1:9" ht="15.75" customHeight="1">
      <c r="A4686" s="963">
        <v>97474</v>
      </c>
      <c r="B4686" s="963" t="s">
        <v>7643</v>
      </c>
      <c r="C4686" s="964" t="s">
        <v>141</v>
      </c>
      <c r="D4686" s="965">
        <v>205.12</v>
      </c>
      <c r="E4686" s="757"/>
      <c r="F4686" s="757"/>
      <c r="G4686" s="757"/>
      <c r="H4686" s="757"/>
      <c r="I4686" s="757"/>
    </row>
    <row r="4687" spans="1:9" ht="15.75" customHeight="1">
      <c r="A4687" s="963">
        <v>97475</v>
      </c>
      <c r="B4687" s="963" t="s">
        <v>7644</v>
      </c>
      <c r="C4687" s="964" t="s">
        <v>141</v>
      </c>
      <c r="D4687" s="965">
        <v>256.74</v>
      </c>
      <c r="E4687" s="757"/>
      <c r="F4687" s="757"/>
      <c r="G4687" s="757"/>
      <c r="H4687" s="757"/>
      <c r="I4687" s="757"/>
    </row>
    <row r="4688" spans="1:9" ht="15.75" customHeight="1">
      <c r="A4688" s="963">
        <v>97477</v>
      </c>
      <c r="B4688" s="963" t="s">
        <v>7645</v>
      </c>
      <c r="C4688" s="964" t="s">
        <v>141</v>
      </c>
      <c r="D4688" s="965">
        <v>275.06</v>
      </c>
      <c r="E4688" s="757"/>
      <c r="F4688" s="757"/>
      <c r="G4688" s="757"/>
      <c r="H4688" s="757"/>
      <c r="I4688" s="757"/>
    </row>
    <row r="4689" spans="1:9" ht="15.75" customHeight="1">
      <c r="A4689" s="963">
        <v>97478</v>
      </c>
      <c r="B4689" s="963" t="s">
        <v>7646</v>
      </c>
      <c r="C4689" s="964" t="s">
        <v>141</v>
      </c>
      <c r="D4689" s="965">
        <v>344.58</v>
      </c>
      <c r="E4689" s="757"/>
      <c r="F4689" s="757"/>
      <c r="G4689" s="757"/>
      <c r="H4689" s="757"/>
      <c r="I4689" s="757"/>
    </row>
    <row r="4690" spans="1:9" ht="15.75" customHeight="1">
      <c r="A4690" s="963">
        <v>97479</v>
      </c>
      <c r="B4690" s="963" t="s">
        <v>7647</v>
      </c>
      <c r="C4690" s="964" t="s">
        <v>141</v>
      </c>
      <c r="D4690" s="965">
        <v>62.44</v>
      </c>
      <c r="E4690" s="757"/>
      <c r="F4690" s="757"/>
      <c r="G4690" s="757"/>
      <c r="H4690" s="757"/>
      <c r="I4690" s="757"/>
    </row>
    <row r="4691" spans="1:9" ht="15.75" customHeight="1">
      <c r="A4691" s="963">
        <v>97480</v>
      </c>
      <c r="B4691" s="963" t="s">
        <v>7648</v>
      </c>
      <c r="C4691" s="964" t="s">
        <v>141</v>
      </c>
      <c r="D4691" s="965">
        <v>62.44</v>
      </c>
      <c r="E4691" s="757"/>
      <c r="F4691" s="757"/>
      <c r="G4691" s="757"/>
      <c r="H4691" s="757"/>
      <c r="I4691" s="757"/>
    </row>
    <row r="4692" spans="1:9" ht="15.75" customHeight="1">
      <c r="A4692" s="963">
        <v>97481</v>
      </c>
      <c r="B4692" s="963" t="s">
        <v>7649</v>
      </c>
      <c r="C4692" s="964" t="s">
        <v>141</v>
      </c>
      <c r="D4692" s="965">
        <v>92.26</v>
      </c>
      <c r="E4692" s="757"/>
      <c r="F4692" s="757"/>
      <c r="G4692" s="757"/>
      <c r="H4692" s="757"/>
      <c r="I4692" s="757"/>
    </row>
    <row r="4693" spans="1:9" ht="15.75" customHeight="1">
      <c r="A4693" s="963">
        <v>97482</v>
      </c>
      <c r="B4693" s="963" t="s">
        <v>7650</v>
      </c>
      <c r="C4693" s="964" t="s">
        <v>141</v>
      </c>
      <c r="D4693" s="965">
        <v>92.26</v>
      </c>
      <c r="E4693" s="757"/>
      <c r="F4693" s="757"/>
      <c r="G4693" s="757"/>
      <c r="H4693" s="757"/>
      <c r="I4693" s="757"/>
    </row>
    <row r="4694" spans="1:9" ht="15.75" customHeight="1">
      <c r="A4694" s="963">
        <v>97483</v>
      </c>
      <c r="B4694" s="963" t="s">
        <v>7651</v>
      </c>
      <c r="C4694" s="964" t="s">
        <v>141</v>
      </c>
      <c r="D4694" s="965">
        <v>131.22999999999999</v>
      </c>
      <c r="E4694" s="757"/>
      <c r="F4694" s="757"/>
      <c r="G4694" s="757"/>
      <c r="H4694" s="757"/>
      <c r="I4694" s="757"/>
    </row>
    <row r="4695" spans="1:9" ht="15.75" customHeight="1">
      <c r="A4695" s="963">
        <v>97484</v>
      </c>
      <c r="B4695" s="963" t="s">
        <v>7652</v>
      </c>
      <c r="C4695" s="964" t="s">
        <v>141</v>
      </c>
      <c r="D4695" s="965">
        <v>131.22999999999999</v>
      </c>
      <c r="E4695" s="757"/>
      <c r="F4695" s="757"/>
      <c r="G4695" s="757"/>
      <c r="H4695" s="757"/>
      <c r="I4695" s="757"/>
    </row>
    <row r="4696" spans="1:9" ht="15.75" customHeight="1">
      <c r="A4696" s="963">
        <v>97485</v>
      </c>
      <c r="B4696" s="963" t="s">
        <v>7653</v>
      </c>
      <c r="C4696" s="964" t="s">
        <v>141</v>
      </c>
      <c r="D4696" s="965">
        <v>183.12</v>
      </c>
      <c r="E4696" s="757"/>
      <c r="F4696" s="757"/>
      <c r="G4696" s="757"/>
      <c r="H4696" s="757"/>
      <c r="I4696" s="757"/>
    </row>
    <row r="4697" spans="1:9" ht="15.75" customHeight="1">
      <c r="A4697" s="963">
        <v>97486</v>
      </c>
      <c r="B4697" s="963" t="s">
        <v>7654</v>
      </c>
      <c r="C4697" s="964" t="s">
        <v>141</v>
      </c>
      <c r="D4697" s="965">
        <v>197.7</v>
      </c>
      <c r="E4697" s="757"/>
      <c r="F4697" s="757"/>
      <c r="G4697" s="757"/>
      <c r="H4697" s="757"/>
      <c r="I4697" s="757"/>
    </row>
    <row r="4698" spans="1:9" ht="15.75" customHeight="1">
      <c r="A4698" s="963">
        <v>97487</v>
      </c>
      <c r="B4698" s="963" t="s">
        <v>7655</v>
      </c>
      <c r="C4698" s="964" t="s">
        <v>141</v>
      </c>
      <c r="D4698" s="965">
        <v>348.41</v>
      </c>
      <c r="E4698" s="757"/>
      <c r="F4698" s="757"/>
      <c r="G4698" s="757"/>
      <c r="H4698" s="757"/>
      <c r="I4698" s="757"/>
    </row>
    <row r="4699" spans="1:9" ht="15.75" customHeight="1">
      <c r="A4699" s="963">
        <v>97488</v>
      </c>
      <c r="B4699" s="963" t="s">
        <v>7656</v>
      </c>
      <c r="C4699" s="964" t="s">
        <v>141</v>
      </c>
      <c r="D4699" s="965">
        <v>371.72</v>
      </c>
      <c r="E4699" s="757"/>
      <c r="F4699" s="757"/>
      <c r="G4699" s="757"/>
      <c r="H4699" s="757"/>
      <c r="I4699" s="757"/>
    </row>
    <row r="4700" spans="1:9" ht="15.75" customHeight="1">
      <c r="A4700" s="963">
        <v>97489</v>
      </c>
      <c r="B4700" s="963" t="s">
        <v>7657</v>
      </c>
      <c r="C4700" s="964" t="s">
        <v>141</v>
      </c>
      <c r="D4700" s="965">
        <v>857.54</v>
      </c>
      <c r="E4700" s="757"/>
      <c r="F4700" s="757"/>
      <c r="G4700" s="757"/>
      <c r="H4700" s="757"/>
      <c r="I4700" s="757"/>
    </row>
    <row r="4701" spans="1:9" ht="15.75" customHeight="1">
      <c r="A4701" s="963">
        <v>97490</v>
      </c>
      <c r="B4701" s="963" t="s">
        <v>7658</v>
      </c>
      <c r="C4701" s="964" t="s">
        <v>141</v>
      </c>
      <c r="D4701" s="965">
        <v>752.97</v>
      </c>
      <c r="E4701" s="757"/>
      <c r="F4701" s="757"/>
      <c r="G4701" s="757"/>
      <c r="H4701" s="757"/>
      <c r="I4701" s="757"/>
    </row>
    <row r="4702" spans="1:9" ht="15.75" customHeight="1">
      <c r="A4702" s="963">
        <v>97491</v>
      </c>
      <c r="B4702" s="963" t="s">
        <v>7659</v>
      </c>
      <c r="C4702" s="964" t="s">
        <v>141</v>
      </c>
      <c r="D4702" s="965">
        <v>98.7</v>
      </c>
      <c r="E4702" s="757"/>
      <c r="F4702" s="757"/>
      <c r="G4702" s="757"/>
      <c r="H4702" s="757"/>
      <c r="I4702" s="757"/>
    </row>
    <row r="4703" spans="1:9" ht="15.75" customHeight="1">
      <c r="A4703" s="963">
        <v>97492</v>
      </c>
      <c r="B4703" s="963" t="s">
        <v>7660</v>
      </c>
      <c r="C4703" s="964" t="s">
        <v>141</v>
      </c>
      <c r="D4703" s="965">
        <v>147.35</v>
      </c>
      <c r="E4703" s="757"/>
      <c r="F4703" s="757"/>
      <c r="G4703" s="757"/>
      <c r="H4703" s="757"/>
      <c r="I4703" s="757"/>
    </row>
    <row r="4704" spans="1:9" ht="15.75" customHeight="1">
      <c r="A4704" s="963">
        <v>97493</v>
      </c>
      <c r="B4704" s="963" t="s">
        <v>7661</v>
      </c>
      <c r="C4704" s="964" t="s">
        <v>141</v>
      </c>
      <c r="D4704" s="965">
        <v>190.75</v>
      </c>
      <c r="E4704" s="757"/>
      <c r="F4704" s="757"/>
      <c r="G4704" s="757"/>
      <c r="H4704" s="757"/>
      <c r="I4704" s="757"/>
    </row>
    <row r="4705" spans="1:9" ht="15.75" customHeight="1">
      <c r="A4705" s="963">
        <v>97494</v>
      </c>
      <c r="B4705" s="963" t="s">
        <v>7662</v>
      </c>
      <c r="C4705" s="964" t="s">
        <v>141</v>
      </c>
      <c r="D4705" s="965">
        <v>302.63</v>
      </c>
      <c r="E4705" s="757"/>
      <c r="F4705" s="757"/>
      <c r="G4705" s="757"/>
      <c r="H4705" s="757"/>
      <c r="I4705" s="757"/>
    </row>
    <row r="4706" spans="1:9" ht="15.75" customHeight="1">
      <c r="A4706" s="963">
        <v>97495</v>
      </c>
      <c r="B4706" s="963" t="s">
        <v>7663</v>
      </c>
      <c r="C4706" s="964" t="s">
        <v>141</v>
      </c>
      <c r="D4706" s="965">
        <v>569.15</v>
      </c>
      <c r="E4706" s="757"/>
      <c r="F4706" s="757"/>
      <c r="G4706" s="757"/>
      <c r="H4706" s="757"/>
      <c r="I4706" s="757"/>
    </row>
    <row r="4707" spans="1:9" ht="15.75" customHeight="1">
      <c r="A4707" s="963">
        <v>97496</v>
      </c>
      <c r="B4707" s="963" t="s">
        <v>7664</v>
      </c>
      <c r="C4707" s="964" t="s">
        <v>141</v>
      </c>
      <c r="D4707" s="965">
        <v>912.7</v>
      </c>
      <c r="E4707" s="757"/>
      <c r="F4707" s="757"/>
      <c r="G4707" s="757"/>
      <c r="H4707" s="757"/>
      <c r="I4707" s="757"/>
    </row>
    <row r="4708" spans="1:9" ht="15.75" customHeight="1">
      <c r="A4708" s="963">
        <v>97499</v>
      </c>
      <c r="B4708" s="963" t="s">
        <v>7665</v>
      </c>
      <c r="C4708" s="964" t="s">
        <v>141</v>
      </c>
      <c r="D4708" s="965">
        <v>36.35</v>
      </c>
      <c r="E4708" s="757"/>
      <c r="F4708" s="757"/>
      <c r="G4708" s="757"/>
      <c r="H4708" s="757"/>
      <c r="I4708" s="757"/>
    </row>
    <row r="4709" spans="1:9" ht="15.75" customHeight="1">
      <c r="A4709" s="963">
        <v>97500</v>
      </c>
      <c r="B4709" s="963" t="s">
        <v>7666</v>
      </c>
      <c r="C4709" s="964" t="s">
        <v>141</v>
      </c>
      <c r="D4709" s="965">
        <v>28.87</v>
      </c>
      <c r="E4709" s="757"/>
      <c r="F4709" s="757"/>
      <c r="G4709" s="757"/>
      <c r="H4709" s="757"/>
      <c r="I4709" s="757"/>
    </row>
    <row r="4710" spans="1:9" ht="15.75" customHeight="1">
      <c r="A4710" s="963">
        <v>97502</v>
      </c>
      <c r="B4710" s="963" t="s">
        <v>7667</v>
      </c>
      <c r="C4710" s="964" t="s">
        <v>141</v>
      </c>
      <c r="D4710" s="965">
        <v>52.71</v>
      </c>
      <c r="E4710" s="757"/>
      <c r="F4710" s="757"/>
      <c r="G4710" s="757"/>
      <c r="H4710" s="757"/>
      <c r="I4710" s="757"/>
    </row>
    <row r="4711" spans="1:9" ht="15.75" customHeight="1">
      <c r="A4711" s="963">
        <v>97503</v>
      </c>
      <c r="B4711" s="963" t="s">
        <v>7668</v>
      </c>
      <c r="C4711" s="964" t="s">
        <v>141</v>
      </c>
      <c r="D4711" s="965">
        <v>65.489999999999995</v>
      </c>
      <c r="E4711" s="757"/>
      <c r="F4711" s="757"/>
      <c r="G4711" s="757"/>
      <c r="H4711" s="757"/>
      <c r="I4711" s="757"/>
    </row>
    <row r="4712" spans="1:9" ht="15.75" customHeight="1">
      <c r="A4712" s="963">
        <v>97505</v>
      </c>
      <c r="B4712" s="963" t="s">
        <v>7669</v>
      </c>
      <c r="C4712" s="964" t="s">
        <v>141</v>
      </c>
      <c r="D4712" s="965">
        <v>66.58</v>
      </c>
      <c r="E4712" s="757"/>
      <c r="F4712" s="757"/>
      <c r="G4712" s="757"/>
      <c r="H4712" s="757"/>
      <c r="I4712" s="757"/>
    </row>
    <row r="4713" spans="1:9" ht="15.75" customHeight="1">
      <c r="A4713" s="963">
        <v>97506</v>
      </c>
      <c r="B4713" s="963" t="s">
        <v>7670</v>
      </c>
      <c r="C4713" s="964" t="s">
        <v>141</v>
      </c>
      <c r="D4713" s="965">
        <v>82.72</v>
      </c>
      <c r="E4713" s="757"/>
      <c r="F4713" s="757"/>
      <c r="G4713" s="757"/>
      <c r="H4713" s="757"/>
      <c r="I4713" s="757"/>
    </row>
    <row r="4714" spans="1:9" ht="15.75" customHeight="1">
      <c r="A4714" s="963">
        <v>97508</v>
      </c>
      <c r="B4714" s="963" t="s">
        <v>7671</v>
      </c>
      <c r="C4714" s="964" t="s">
        <v>141</v>
      </c>
      <c r="D4714" s="965">
        <v>101.19</v>
      </c>
      <c r="E4714" s="757"/>
      <c r="F4714" s="757"/>
      <c r="G4714" s="757"/>
      <c r="H4714" s="757"/>
      <c r="I4714" s="757"/>
    </row>
    <row r="4715" spans="1:9" ht="15.75" customHeight="1">
      <c r="A4715" s="963">
        <v>97509</v>
      </c>
      <c r="B4715" s="963" t="s">
        <v>7672</v>
      </c>
      <c r="C4715" s="964" t="s">
        <v>141</v>
      </c>
      <c r="D4715" s="965">
        <v>126.72</v>
      </c>
      <c r="E4715" s="757"/>
      <c r="F4715" s="757"/>
      <c r="G4715" s="757"/>
      <c r="H4715" s="757"/>
      <c r="I4715" s="757"/>
    </row>
    <row r="4716" spans="1:9" ht="15.75" customHeight="1">
      <c r="A4716" s="963">
        <v>97511</v>
      </c>
      <c r="B4716" s="963" t="s">
        <v>7673</v>
      </c>
      <c r="C4716" s="964" t="s">
        <v>141</v>
      </c>
      <c r="D4716" s="965">
        <v>195.26</v>
      </c>
      <c r="E4716" s="757"/>
      <c r="F4716" s="757"/>
      <c r="G4716" s="757"/>
      <c r="H4716" s="757"/>
      <c r="I4716" s="757"/>
    </row>
    <row r="4717" spans="1:9" ht="15.75" customHeight="1">
      <c r="A4717" s="963">
        <v>97512</v>
      </c>
      <c r="B4717" s="963" t="s">
        <v>7674</v>
      </c>
      <c r="C4717" s="964" t="s">
        <v>141</v>
      </c>
      <c r="D4717" s="965">
        <v>246.88</v>
      </c>
      <c r="E4717" s="757"/>
      <c r="F4717" s="757"/>
      <c r="G4717" s="757"/>
      <c r="H4717" s="757"/>
      <c r="I4717" s="757"/>
    </row>
    <row r="4718" spans="1:9" ht="15.75" customHeight="1">
      <c r="A4718" s="963">
        <v>97514</v>
      </c>
      <c r="B4718" s="963" t="s">
        <v>7675</v>
      </c>
      <c r="C4718" s="964" t="s">
        <v>141</v>
      </c>
      <c r="D4718" s="965">
        <v>262.08999999999997</v>
      </c>
      <c r="E4718" s="757"/>
      <c r="F4718" s="757"/>
      <c r="G4718" s="757"/>
      <c r="H4718" s="757"/>
      <c r="I4718" s="757"/>
    </row>
    <row r="4719" spans="1:9" ht="15.75" customHeight="1">
      <c r="A4719" s="963">
        <v>97515</v>
      </c>
      <c r="B4719" s="963" t="s">
        <v>7676</v>
      </c>
      <c r="C4719" s="964" t="s">
        <v>141</v>
      </c>
      <c r="D4719" s="965">
        <v>331.61</v>
      </c>
      <c r="E4719" s="757"/>
      <c r="F4719" s="757"/>
      <c r="G4719" s="757"/>
      <c r="H4719" s="757"/>
      <c r="I4719" s="757"/>
    </row>
    <row r="4720" spans="1:9" ht="15.75" customHeight="1">
      <c r="A4720" s="963">
        <v>97517</v>
      </c>
      <c r="B4720" s="963" t="s">
        <v>7677</v>
      </c>
      <c r="C4720" s="964" t="s">
        <v>141</v>
      </c>
      <c r="D4720" s="965">
        <v>59.65</v>
      </c>
      <c r="E4720" s="757"/>
      <c r="F4720" s="757"/>
      <c r="G4720" s="757"/>
      <c r="H4720" s="757"/>
      <c r="I4720" s="757"/>
    </row>
    <row r="4721" spans="1:9" ht="15.75" customHeight="1">
      <c r="A4721" s="963">
        <v>97518</v>
      </c>
      <c r="B4721" s="963" t="s">
        <v>7678</v>
      </c>
      <c r="C4721" s="964" t="s">
        <v>141</v>
      </c>
      <c r="D4721" s="965">
        <v>59.65</v>
      </c>
      <c r="E4721" s="757"/>
      <c r="F4721" s="757"/>
      <c r="G4721" s="757"/>
      <c r="H4721" s="757"/>
      <c r="I4721" s="757"/>
    </row>
    <row r="4722" spans="1:9" ht="15.75" customHeight="1">
      <c r="A4722" s="963">
        <v>97519</v>
      </c>
      <c r="B4722" s="963" t="s">
        <v>7679</v>
      </c>
      <c r="C4722" s="964" t="s">
        <v>141</v>
      </c>
      <c r="D4722" s="965">
        <v>87.36</v>
      </c>
      <c r="E4722" s="757"/>
      <c r="F4722" s="757"/>
      <c r="G4722" s="757"/>
      <c r="H4722" s="757"/>
      <c r="I4722" s="757"/>
    </row>
    <row r="4723" spans="1:9" ht="15.75" customHeight="1">
      <c r="A4723" s="963">
        <v>97520</v>
      </c>
      <c r="B4723" s="963" t="s">
        <v>7680</v>
      </c>
      <c r="C4723" s="964" t="s">
        <v>141</v>
      </c>
      <c r="D4723" s="965">
        <v>87.36</v>
      </c>
      <c r="E4723" s="757"/>
      <c r="F4723" s="757"/>
      <c r="G4723" s="757"/>
      <c r="H4723" s="757"/>
      <c r="I4723" s="757"/>
    </row>
    <row r="4724" spans="1:9" ht="15.75" customHeight="1">
      <c r="A4724" s="963">
        <v>97521</v>
      </c>
      <c r="B4724" s="963" t="s">
        <v>7681</v>
      </c>
      <c r="C4724" s="964" t="s">
        <v>141</v>
      </c>
      <c r="D4724" s="965">
        <v>123.94</v>
      </c>
      <c r="E4724" s="757"/>
      <c r="F4724" s="757"/>
      <c r="G4724" s="757"/>
      <c r="H4724" s="757"/>
      <c r="I4724" s="757"/>
    </row>
    <row r="4725" spans="1:9" ht="15.75" customHeight="1">
      <c r="A4725" s="963">
        <v>97522</v>
      </c>
      <c r="B4725" s="963" t="s">
        <v>7682</v>
      </c>
      <c r="C4725" s="964" t="s">
        <v>141</v>
      </c>
      <c r="D4725" s="965">
        <v>123.94</v>
      </c>
      <c r="E4725" s="757"/>
      <c r="F4725" s="757"/>
      <c r="G4725" s="757"/>
      <c r="H4725" s="757"/>
      <c r="I4725" s="757"/>
    </row>
    <row r="4726" spans="1:9" ht="15.75" customHeight="1">
      <c r="A4726" s="963">
        <v>97523</v>
      </c>
      <c r="B4726" s="963" t="s">
        <v>7683</v>
      </c>
      <c r="C4726" s="964" t="s">
        <v>141</v>
      </c>
      <c r="D4726" s="965">
        <v>172.83</v>
      </c>
      <c r="E4726" s="757"/>
      <c r="F4726" s="757"/>
      <c r="G4726" s="757"/>
      <c r="H4726" s="757"/>
      <c r="I4726" s="757"/>
    </row>
    <row r="4727" spans="1:9" ht="15.75" customHeight="1">
      <c r="A4727" s="963">
        <v>97524</v>
      </c>
      <c r="B4727" s="963" t="s">
        <v>7684</v>
      </c>
      <c r="C4727" s="964" t="s">
        <v>141</v>
      </c>
      <c r="D4727" s="965">
        <v>187.41</v>
      </c>
      <c r="E4727" s="757"/>
      <c r="F4727" s="757"/>
      <c r="G4727" s="757"/>
      <c r="H4727" s="757"/>
      <c r="I4727" s="757"/>
    </row>
    <row r="4728" spans="1:9" ht="15.75" customHeight="1">
      <c r="A4728" s="963">
        <v>97525</v>
      </c>
      <c r="B4728" s="963" t="s">
        <v>7685</v>
      </c>
      <c r="C4728" s="964" t="s">
        <v>141</v>
      </c>
      <c r="D4728" s="965">
        <v>333.56</v>
      </c>
      <c r="E4728" s="757"/>
      <c r="F4728" s="757"/>
      <c r="G4728" s="757"/>
      <c r="H4728" s="757"/>
      <c r="I4728" s="757"/>
    </row>
    <row r="4729" spans="1:9" ht="15.75" customHeight="1">
      <c r="A4729" s="963">
        <v>97526</v>
      </c>
      <c r="B4729" s="963" t="s">
        <v>7686</v>
      </c>
      <c r="C4729" s="964" t="s">
        <v>141</v>
      </c>
      <c r="D4729" s="965">
        <v>356.87</v>
      </c>
      <c r="E4729" s="757"/>
      <c r="F4729" s="757"/>
      <c r="G4729" s="757"/>
      <c r="H4729" s="757"/>
      <c r="I4729" s="757"/>
    </row>
    <row r="4730" spans="1:9" ht="15.75" customHeight="1">
      <c r="A4730" s="963">
        <v>97527</v>
      </c>
      <c r="B4730" s="963" t="s">
        <v>7687</v>
      </c>
      <c r="C4730" s="964" t="s">
        <v>141</v>
      </c>
      <c r="D4730" s="965">
        <v>838.17</v>
      </c>
      <c r="E4730" s="757"/>
      <c r="F4730" s="757"/>
      <c r="G4730" s="757"/>
      <c r="H4730" s="757"/>
      <c r="I4730" s="757"/>
    </row>
    <row r="4731" spans="1:9" ht="15.75" customHeight="1">
      <c r="A4731" s="963">
        <v>97528</v>
      </c>
      <c r="B4731" s="963" t="s">
        <v>7688</v>
      </c>
      <c r="C4731" s="964" t="s">
        <v>141</v>
      </c>
      <c r="D4731" s="965">
        <v>733.6</v>
      </c>
      <c r="E4731" s="757"/>
      <c r="F4731" s="757"/>
      <c r="G4731" s="757"/>
      <c r="H4731" s="757"/>
      <c r="I4731" s="757"/>
    </row>
    <row r="4732" spans="1:9" ht="15.75" customHeight="1">
      <c r="A4732" s="963">
        <v>97529</v>
      </c>
      <c r="B4732" s="963" t="s">
        <v>7689</v>
      </c>
      <c r="C4732" s="964" t="s">
        <v>141</v>
      </c>
      <c r="D4732" s="965">
        <v>95.06</v>
      </c>
      <c r="E4732" s="757"/>
      <c r="F4732" s="757"/>
      <c r="G4732" s="757"/>
      <c r="H4732" s="757"/>
      <c r="I4732" s="757"/>
    </row>
    <row r="4733" spans="1:9" ht="15.75" customHeight="1">
      <c r="A4733" s="963">
        <v>97530</v>
      </c>
      <c r="B4733" s="963" t="s">
        <v>7690</v>
      </c>
      <c r="C4733" s="964" t="s">
        <v>141</v>
      </c>
      <c r="D4733" s="965">
        <v>140.82</v>
      </c>
      <c r="E4733" s="757"/>
      <c r="F4733" s="757"/>
      <c r="G4733" s="757"/>
      <c r="H4733" s="757"/>
      <c r="I4733" s="757"/>
    </row>
    <row r="4734" spans="1:9" ht="15.75" customHeight="1">
      <c r="A4734" s="963">
        <v>97531</v>
      </c>
      <c r="B4734" s="963" t="s">
        <v>7691</v>
      </c>
      <c r="C4734" s="964" t="s">
        <v>141</v>
      </c>
      <c r="D4734" s="965">
        <v>181.01</v>
      </c>
      <c r="E4734" s="757"/>
      <c r="F4734" s="757"/>
      <c r="G4734" s="757"/>
      <c r="H4734" s="757"/>
      <c r="I4734" s="757"/>
    </row>
    <row r="4735" spans="1:9" ht="15.75" customHeight="1">
      <c r="A4735" s="963">
        <v>97532</v>
      </c>
      <c r="B4735" s="963" t="s">
        <v>7692</v>
      </c>
      <c r="C4735" s="964" t="s">
        <v>141</v>
      </c>
      <c r="D4735" s="965">
        <v>288.91000000000003</v>
      </c>
      <c r="E4735" s="757"/>
      <c r="F4735" s="757"/>
      <c r="G4735" s="757"/>
      <c r="H4735" s="757"/>
      <c r="I4735" s="757"/>
    </row>
    <row r="4736" spans="1:9" ht="15.75" customHeight="1">
      <c r="A4736" s="963">
        <v>97533</v>
      </c>
      <c r="B4736" s="963" t="s">
        <v>7693</v>
      </c>
      <c r="C4736" s="964" t="s">
        <v>141</v>
      </c>
      <c r="D4736" s="965">
        <v>552.27</v>
      </c>
      <c r="E4736" s="757"/>
      <c r="F4736" s="757"/>
      <c r="G4736" s="757"/>
      <c r="H4736" s="757"/>
      <c r="I4736" s="757"/>
    </row>
    <row r="4737" spans="1:9" ht="15.75" customHeight="1">
      <c r="A4737" s="963">
        <v>97534</v>
      </c>
      <c r="B4737" s="963" t="s">
        <v>7694</v>
      </c>
      <c r="C4737" s="964" t="s">
        <v>141</v>
      </c>
      <c r="D4737" s="965">
        <v>886.85</v>
      </c>
      <c r="E4737" s="757"/>
      <c r="F4737" s="757"/>
      <c r="G4737" s="757"/>
      <c r="H4737" s="757"/>
      <c r="I4737" s="757"/>
    </row>
    <row r="4738" spans="1:9" ht="15.75" customHeight="1">
      <c r="A4738" s="963">
        <v>97537</v>
      </c>
      <c r="B4738" s="963" t="s">
        <v>7695</v>
      </c>
      <c r="C4738" s="964" t="s">
        <v>141</v>
      </c>
      <c r="D4738" s="965">
        <v>26.03</v>
      </c>
      <c r="E4738" s="757"/>
      <c r="F4738" s="757"/>
      <c r="G4738" s="757"/>
      <c r="H4738" s="757"/>
      <c r="I4738" s="757"/>
    </row>
    <row r="4739" spans="1:9" ht="15.75" customHeight="1">
      <c r="A4739" s="963">
        <v>97540</v>
      </c>
      <c r="B4739" s="963" t="s">
        <v>7696</v>
      </c>
      <c r="C4739" s="964" t="s">
        <v>141</v>
      </c>
      <c r="D4739" s="965">
        <v>32.99</v>
      </c>
      <c r="E4739" s="757"/>
      <c r="F4739" s="757"/>
      <c r="G4739" s="757"/>
      <c r="H4739" s="757"/>
      <c r="I4739" s="757"/>
    </row>
    <row r="4740" spans="1:9" ht="15.75" customHeight="1">
      <c r="A4740" s="963">
        <v>97541</v>
      </c>
      <c r="B4740" s="963" t="s">
        <v>7697</v>
      </c>
      <c r="C4740" s="964" t="s">
        <v>141</v>
      </c>
      <c r="D4740" s="965">
        <v>26.78</v>
      </c>
      <c r="E4740" s="757"/>
      <c r="F4740" s="757"/>
      <c r="G4740" s="757"/>
      <c r="H4740" s="757"/>
      <c r="I4740" s="757"/>
    </row>
    <row r="4741" spans="1:9" ht="15.75" customHeight="1">
      <c r="A4741" s="963">
        <v>97543</v>
      </c>
      <c r="B4741" s="963" t="s">
        <v>7698</v>
      </c>
      <c r="C4741" s="964" t="s">
        <v>141</v>
      </c>
      <c r="D4741" s="965">
        <v>50.78</v>
      </c>
      <c r="E4741" s="757"/>
      <c r="F4741" s="757"/>
      <c r="G4741" s="757"/>
      <c r="H4741" s="757"/>
      <c r="I4741" s="757"/>
    </row>
    <row r="4742" spans="1:9" ht="15.75" customHeight="1">
      <c r="A4742" s="963">
        <v>97544</v>
      </c>
      <c r="B4742" s="963" t="s">
        <v>7699</v>
      </c>
      <c r="C4742" s="964" t="s">
        <v>141</v>
      </c>
      <c r="D4742" s="965">
        <v>43.3</v>
      </c>
      <c r="E4742" s="757"/>
      <c r="F4742" s="757"/>
      <c r="G4742" s="757"/>
      <c r="H4742" s="757"/>
      <c r="I4742" s="757"/>
    </row>
    <row r="4743" spans="1:9" ht="15.75" customHeight="1">
      <c r="A4743" s="963">
        <v>97546</v>
      </c>
      <c r="B4743" s="963" t="s">
        <v>7700</v>
      </c>
      <c r="C4743" s="964" t="s">
        <v>141</v>
      </c>
      <c r="D4743" s="965">
        <v>35.840000000000003</v>
      </c>
      <c r="E4743" s="757"/>
      <c r="F4743" s="757"/>
      <c r="G4743" s="757"/>
      <c r="H4743" s="757"/>
      <c r="I4743" s="757"/>
    </row>
    <row r="4744" spans="1:9" ht="15.75" customHeight="1">
      <c r="A4744" s="963">
        <v>97547</v>
      </c>
      <c r="B4744" s="963" t="s">
        <v>7701</v>
      </c>
      <c r="C4744" s="964" t="s">
        <v>141</v>
      </c>
      <c r="D4744" s="965">
        <v>35.840000000000003</v>
      </c>
      <c r="E4744" s="757"/>
      <c r="F4744" s="757"/>
      <c r="G4744" s="757"/>
      <c r="H4744" s="757"/>
      <c r="I4744" s="757"/>
    </row>
    <row r="4745" spans="1:9" ht="15.75" customHeight="1">
      <c r="A4745" s="963">
        <v>97548</v>
      </c>
      <c r="B4745" s="963" t="s">
        <v>7702</v>
      </c>
      <c r="C4745" s="964" t="s">
        <v>141</v>
      </c>
      <c r="D4745" s="965">
        <v>51.33</v>
      </c>
      <c r="E4745" s="757"/>
      <c r="F4745" s="757"/>
      <c r="G4745" s="757"/>
      <c r="H4745" s="757"/>
      <c r="I4745" s="757"/>
    </row>
    <row r="4746" spans="1:9" ht="15.75" customHeight="1">
      <c r="A4746" s="963">
        <v>97549</v>
      </c>
      <c r="B4746" s="963" t="s">
        <v>7703</v>
      </c>
      <c r="C4746" s="964" t="s">
        <v>141</v>
      </c>
      <c r="D4746" s="965">
        <v>51.33</v>
      </c>
      <c r="E4746" s="757"/>
      <c r="F4746" s="757"/>
      <c r="G4746" s="757"/>
      <c r="H4746" s="757"/>
      <c r="I4746" s="757"/>
    </row>
    <row r="4747" spans="1:9" ht="15.75" customHeight="1">
      <c r="A4747" s="963">
        <v>97550</v>
      </c>
      <c r="B4747" s="963" t="s">
        <v>7704</v>
      </c>
      <c r="C4747" s="964" t="s">
        <v>141</v>
      </c>
      <c r="D4747" s="965">
        <v>81.319999999999993</v>
      </c>
      <c r="E4747" s="757"/>
      <c r="F4747" s="757"/>
      <c r="G4747" s="757"/>
      <c r="H4747" s="757"/>
      <c r="I4747" s="757"/>
    </row>
    <row r="4748" spans="1:9" ht="15.75" customHeight="1">
      <c r="A4748" s="963">
        <v>97551</v>
      </c>
      <c r="B4748" s="963" t="s">
        <v>7705</v>
      </c>
      <c r="C4748" s="964" t="s">
        <v>141</v>
      </c>
      <c r="D4748" s="965">
        <v>81.319999999999993</v>
      </c>
      <c r="E4748" s="757"/>
      <c r="F4748" s="757"/>
      <c r="G4748" s="757"/>
      <c r="H4748" s="757"/>
      <c r="I4748" s="757"/>
    </row>
    <row r="4749" spans="1:9" ht="15.75" customHeight="1">
      <c r="A4749" s="963">
        <v>97552</v>
      </c>
      <c r="B4749" s="963" t="s">
        <v>7706</v>
      </c>
      <c r="C4749" s="964" t="s">
        <v>141</v>
      </c>
      <c r="D4749" s="965">
        <v>53.22</v>
      </c>
      <c r="E4749" s="757"/>
      <c r="F4749" s="757"/>
      <c r="G4749" s="757"/>
      <c r="H4749" s="757"/>
      <c r="I4749" s="757"/>
    </row>
    <row r="4750" spans="1:9" ht="15.75" customHeight="1">
      <c r="A4750" s="963">
        <v>97553</v>
      </c>
      <c r="B4750" s="963" t="s">
        <v>7707</v>
      </c>
      <c r="C4750" s="964" t="s">
        <v>141</v>
      </c>
      <c r="D4750" s="965">
        <v>73.84</v>
      </c>
      <c r="E4750" s="757"/>
      <c r="F4750" s="757"/>
      <c r="G4750" s="757"/>
      <c r="H4750" s="757"/>
      <c r="I4750" s="757"/>
    </row>
    <row r="4751" spans="1:9" ht="15.75" customHeight="1">
      <c r="A4751" s="963">
        <v>97554</v>
      </c>
      <c r="B4751" s="963" t="s">
        <v>7708</v>
      </c>
      <c r="C4751" s="964" t="s">
        <v>141</v>
      </c>
      <c r="D4751" s="965">
        <v>123.97</v>
      </c>
      <c r="E4751" s="757"/>
      <c r="F4751" s="757"/>
      <c r="G4751" s="757"/>
      <c r="H4751" s="757"/>
      <c r="I4751" s="757"/>
    </row>
    <row r="4752" spans="1:9" ht="15.75" customHeight="1">
      <c r="A4752" s="963">
        <v>98602</v>
      </c>
      <c r="B4752" s="963" t="s">
        <v>7709</v>
      </c>
      <c r="C4752" s="964" t="s">
        <v>141</v>
      </c>
      <c r="D4752" s="965">
        <v>16.45</v>
      </c>
      <c r="E4752" s="757"/>
      <c r="F4752" s="757"/>
      <c r="G4752" s="757"/>
      <c r="H4752" s="757"/>
      <c r="I4752" s="757"/>
    </row>
    <row r="4753" spans="1:9" ht="15.75" customHeight="1">
      <c r="A4753" s="963">
        <v>103805</v>
      </c>
      <c r="B4753" s="963" t="s">
        <v>7710</v>
      </c>
      <c r="C4753" s="964" t="s">
        <v>141</v>
      </c>
      <c r="D4753" s="966">
        <v>14.03</v>
      </c>
      <c r="E4753" s="757"/>
      <c r="F4753" s="757"/>
      <c r="G4753" s="757"/>
      <c r="H4753" s="757"/>
      <c r="I4753" s="757"/>
    </row>
    <row r="4754" spans="1:9" ht="15.75" customHeight="1">
      <c r="A4754" s="963">
        <v>103806</v>
      </c>
      <c r="B4754" s="963" t="s">
        <v>7711</v>
      </c>
      <c r="C4754" s="964" t="s">
        <v>141</v>
      </c>
      <c r="D4754" s="965">
        <v>14</v>
      </c>
      <c r="E4754" s="757"/>
      <c r="F4754" s="757"/>
      <c r="G4754" s="757"/>
      <c r="H4754" s="757"/>
      <c r="I4754" s="757"/>
    </row>
    <row r="4755" spans="1:9" ht="15.75" customHeight="1">
      <c r="A4755" s="963">
        <v>103807</v>
      </c>
      <c r="B4755" s="963" t="s">
        <v>7712</v>
      </c>
      <c r="C4755" s="964" t="s">
        <v>141</v>
      </c>
      <c r="D4755" s="965">
        <v>19</v>
      </c>
      <c r="E4755" s="757"/>
      <c r="F4755" s="757"/>
      <c r="G4755" s="757"/>
      <c r="H4755" s="757"/>
      <c r="I4755" s="757"/>
    </row>
    <row r="4756" spans="1:9" ht="15.75" customHeight="1">
      <c r="A4756" s="963">
        <v>103808</v>
      </c>
      <c r="B4756" s="963" t="s">
        <v>7713</v>
      </c>
      <c r="C4756" s="964" t="s">
        <v>141</v>
      </c>
      <c r="D4756" s="965">
        <v>26.76</v>
      </c>
      <c r="E4756" s="757"/>
      <c r="F4756" s="757"/>
      <c r="G4756" s="757"/>
      <c r="H4756" s="757"/>
      <c r="I4756" s="757"/>
    </row>
    <row r="4757" spans="1:9" ht="15.75" customHeight="1">
      <c r="A4757" s="963">
        <v>103809</v>
      </c>
      <c r="B4757" s="963" t="s">
        <v>7714</v>
      </c>
      <c r="C4757" s="964" t="s">
        <v>141</v>
      </c>
      <c r="D4757" s="965">
        <v>26.48</v>
      </c>
      <c r="E4757" s="757"/>
      <c r="F4757" s="757"/>
      <c r="G4757" s="757"/>
      <c r="H4757" s="757"/>
      <c r="I4757" s="757"/>
    </row>
    <row r="4758" spans="1:9" ht="15.75" customHeight="1">
      <c r="A4758" s="963">
        <v>103810</v>
      </c>
      <c r="B4758" s="963" t="s">
        <v>7715</v>
      </c>
      <c r="C4758" s="964" t="s">
        <v>141</v>
      </c>
      <c r="D4758" s="965">
        <v>29.24</v>
      </c>
      <c r="E4758" s="757"/>
      <c r="F4758" s="757"/>
      <c r="G4758" s="757"/>
      <c r="H4758" s="757"/>
      <c r="I4758" s="757"/>
    </row>
    <row r="4759" spans="1:9" ht="15.75" customHeight="1">
      <c r="A4759" s="963">
        <v>103811</v>
      </c>
      <c r="B4759" s="963" t="s">
        <v>7716</v>
      </c>
      <c r="C4759" s="964" t="s">
        <v>141</v>
      </c>
      <c r="D4759" s="965">
        <v>32.340000000000003</v>
      </c>
      <c r="E4759" s="757"/>
      <c r="F4759" s="757"/>
      <c r="G4759" s="757"/>
      <c r="H4759" s="757"/>
      <c r="I4759" s="757"/>
    </row>
    <row r="4760" spans="1:9" ht="15.75" customHeight="1">
      <c r="A4760" s="963">
        <v>103812</v>
      </c>
      <c r="B4760" s="963" t="s">
        <v>7717</v>
      </c>
      <c r="C4760" s="964" t="s">
        <v>141</v>
      </c>
      <c r="D4760" s="965">
        <v>40.33</v>
      </c>
      <c r="E4760" s="757"/>
      <c r="F4760" s="757"/>
      <c r="G4760" s="757"/>
      <c r="H4760" s="757"/>
      <c r="I4760" s="757"/>
    </row>
    <row r="4761" spans="1:9" ht="15.75" customHeight="1">
      <c r="A4761" s="963">
        <v>103813</v>
      </c>
      <c r="B4761" s="963" t="s">
        <v>7718</v>
      </c>
      <c r="C4761" s="964" t="s">
        <v>141</v>
      </c>
      <c r="D4761" s="965">
        <v>38.619999999999997</v>
      </c>
      <c r="E4761" s="757"/>
      <c r="F4761" s="757"/>
      <c r="G4761" s="757"/>
      <c r="H4761" s="757"/>
      <c r="I4761" s="757"/>
    </row>
    <row r="4762" spans="1:9" ht="15.75" customHeight="1">
      <c r="A4762" s="963">
        <v>103814</v>
      </c>
      <c r="B4762" s="963" t="s">
        <v>7719</v>
      </c>
      <c r="C4762" s="964" t="s">
        <v>141</v>
      </c>
      <c r="D4762" s="965">
        <v>9.1199999999999992</v>
      </c>
      <c r="E4762" s="757"/>
      <c r="F4762" s="757"/>
      <c r="G4762" s="757"/>
      <c r="H4762" s="757"/>
      <c r="I4762" s="757"/>
    </row>
    <row r="4763" spans="1:9" ht="15.75" customHeight="1">
      <c r="A4763" s="963">
        <v>103815</v>
      </c>
      <c r="B4763" s="963" t="s">
        <v>7720</v>
      </c>
      <c r="C4763" s="964" t="s">
        <v>141</v>
      </c>
      <c r="D4763" s="965">
        <v>9.15</v>
      </c>
      <c r="E4763" s="757"/>
      <c r="F4763" s="757"/>
      <c r="G4763" s="757"/>
      <c r="H4763" s="757"/>
      <c r="I4763" s="757"/>
    </row>
    <row r="4764" spans="1:9" ht="15.75" customHeight="1">
      <c r="A4764" s="963">
        <v>103816</v>
      </c>
      <c r="B4764" s="963" t="s">
        <v>7721</v>
      </c>
      <c r="C4764" s="964" t="s">
        <v>141</v>
      </c>
      <c r="D4764" s="965">
        <v>23.89</v>
      </c>
      <c r="E4764" s="757"/>
      <c r="F4764" s="757"/>
      <c r="G4764" s="757"/>
      <c r="H4764" s="757"/>
      <c r="I4764" s="757"/>
    </row>
    <row r="4765" spans="1:9" ht="15.75" customHeight="1">
      <c r="A4765" s="963">
        <v>103817</v>
      </c>
      <c r="B4765" s="963" t="s">
        <v>7722</v>
      </c>
      <c r="C4765" s="964" t="s">
        <v>141</v>
      </c>
      <c r="D4765" s="965">
        <v>433.62</v>
      </c>
      <c r="E4765" s="757"/>
      <c r="F4765" s="757"/>
      <c r="G4765" s="757"/>
      <c r="H4765" s="757"/>
      <c r="I4765" s="757"/>
    </row>
    <row r="4766" spans="1:9" ht="15.75" customHeight="1">
      <c r="A4766" s="963">
        <v>103818</v>
      </c>
      <c r="B4766" s="963" t="s">
        <v>7723</v>
      </c>
      <c r="C4766" s="964" t="s">
        <v>141</v>
      </c>
      <c r="D4766" s="965">
        <v>17.73</v>
      </c>
      <c r="E4766" s="757"/>
      <c r="F4766" s="757"/>
      <c r="G4766" s="757"/>
      <c r="H4766" s="757"/>
      <c r="I4766" s="757"/>
    </row>
    <row r="4767" spans="1:9" ht="15.75" customHeight="1">
      <c r="A4767" s="963">
        <v>103819</v>
      </c>
      <c r="B4767" s="963" t="s">
        <v>7724</v>
      </c>
      <c r="C4767" s="964" t="s">
        <v>141</v>
      </c>
      <c r="D4767" s="965">
        <v>16.21</v>
      </c>
      <c r="E4767" s="757"/>
      <c r="F4767" s="757"/>
      <c r="G4767" s="757"/>
      <c r="H4767" s="757"/>
      <c r="I4767" s="757"/>
    </row>
    <row r="4768" spans="1:9" ht="15.75" customHeight="1">
      <c r="A4768" s="963">
        <v>103820</v>
      </c>
      <c r="B4768" s="963" t="s">
        <v>7725</v>
      </c>
      <c r="C4768" s="964" t="s">
        <v>141</v>
      </c>
      <c r="D4768" s="965">
        <v>17.489999999999998</v>
      </c>
      <c r="E4768" s="757"/>
      <c r="F4768" s="757"/>
      <c r="G4768" s="757"/>
      <c r="H4768" s="757"/>
      <c r="I4768" s="757"/>
    </row>
    <row r="4769" spans="1:9" ht="15.75" customHeight="1">
      <c r="A4769" s="963">
        <v>103821</v>
      </c>
      <c r="B4769" s="963" t="s">
        <v>7726</v>
      </c>
      <c r="C4769" s="964" t="s">
        <v>141</v>
      </c>
      <c r="D4769" s="965">
        <v>506.5</v>
      </c>
      <c r="E4769" s="757"/>
      <c r="F4769" s="757"/>
      <c r="G4769" s="757"/>
      <c r="H4769" s="757"/>
      <c r="I4769" s="757"/>
    </row>
    <row r="4770" spans="1:9" ht="15.75" customHeight="1">
      <c r="A4770" s="963">
        <v>103822</v>
      </c>
      <c r="B4770" s="963" t="s">
        <v>7727</v>
      </c>
      <c r="C4770" s="964" t="s">
        <v>141</v>
      </c>
      <c r="D4770" s="966">
        <v>49.87</v>
      </c>
      <c r="E4770" s="757"/>
      <c r="F4770" s="757"/>
      <c r="G4770" s="757"/>
      <c r="H4770" s="757"/>
      <c r="I4770" s="757"/>
    </row>
    <row r="4771" spans="1:9" ht="15.75" customHeight="1">
      <c r="A4771" s="963">
        <v>103823</v>
      </c>
      <c r="B4771" s="963" t="s">
        <v>7728</v>
      </c>
      <c r="C4771" s="964" t="s">
        <v>141</v>
      </c>
      <c r="D4771" s="965">
        <v>14.34</v>
      </c>
      <c r="E4771" s="757"/>
      <c r="F4771" s="757"/>
      <c r="G4771" s="757"/>
      <c r="H4771" s="757"/>
      <c r="I4771" s="757"/>
    </row>
    <row r="4772" spans="1:9" ht="15.75" customHeight="1">
      <c r="A4772" s="963">
        <v>103824</v>
      </c>
      <c r="B4772" s="963" t="s">
        <v>7729</v>
      </c>
      <c r="C4772" s="964" t="s">
        <v>141</v>
      </c>
      <c r="D4772" s="965">
        <v>20.2</v>
      </c>
      <c r="E4772" s="757"/>
      <c r="F4772" s="757"/>
      <c r="G4772" s="757"/>
      <c r="H4772" s="757"/>
      <c r="I4772" s="757"/>
    </row>
    <row r="4773" spans="1:9" ht="15.75" customHeight="1">
      <c r="A4773" s="963">
        <v>103825</v>
      </c>
      <c r="B4773" s="963" t="s">
        <v>7730</v>
      </c>
      <c r="C4773" s="964" t="s">
        <v>141</v>
      </c>
      <c r="D4773" s="965">
        <v>24.1</v>
      </c>
      <c r="E4773" s="757"/>
      <c r="F4773" s="757"/>
      <c r="G4773" s="757"/>
      <c r="H4773" s="757"/>
      <c r="I4773" s="757"/>
    </row>
    <row r="4774" spans="1:9" ht="15.75" customHeight="1">
      <c r="A4774" s="963">
        <v>103826</v>
      </c>
      <c r="B4774" s="963" t="s">
        <v>7731</v>
      </c>
      <c r="C4774" s="964" t="s">
        <v>141</v>
      </c>
      <c r="D4774" s="965">
        <v>24.95</v>
      </c>
      <c r="E4774" s="757"/>
      <c r="F4774" s="757"/>
      <c r="G4774" s="757"/>
      <c r="H4774" s="757"/>
      <c r="I4774" s="757"/>
    </row>
    <row r="4775" spans="1:9" ht="15.75" customHeight="1">
      <c r="A4775" s="963">
        <v>103827</v>
      </c>
      <c r="B4775" s="963" t="s">
        <v>7732</v>
      </c>
      <c r="C4775" s="964" t="s">
        <v>141</v>
      </c>
      <c r="D4775" s="965">
        <v>24.95</v>
      </c>
      <c r="E4775" s="757"/>
      <c r="F4775" s="757"/>
      <c r="G4775" s="757"/>
      <c r="H4775" s="757"/>
      <c r="I4775" s="757"/>
    </row>
    <row r="4776" spans="1:9" ht="15.75" customHeight="1">
      <c r="A4776" s="963">
        <v>103828</v>
      </c>
      <c r="B4776" s="963" t="s">
        <v>7733</v>
      </c>
      <c r="C4776" s="964" t="s">
        <v>141</v>
      </c>
      <c r="D4776" s="965">
        <v>84.5</v>
      </c>
      <c r="E4776" s="757"/>
      <c r="F4776" s="757"/>
      <c r="G4776" s="757"/>
      <c r="H4776" s="757"/>
      <c r="I4776" s="757"/>
    </row>
    <row r="4777" spans="1:9" ht="15.75" customHeight="1">
      <c r="A4777" s="963">
        <v>103829</v>
      </c>
      <c r="B4777" s="963" t="s">
        <v>7734</v>
      </c>
      <c r="C4777" s="964" t="s">
        <v>141</v>
      </c>
      <c r="D4777" s="965">
        <v>558.66</v>
      </c>
      <c r="E4777" s="757"/>
      <c r="F4777" s="757"/>
      <c r="G4777" s="757"/>
      <c r="H4777" s="757"/>
      <c r="I4777" s="757"/>
    </row>
    <row r="4778" spans="1:9" ht="15.75" customHeight="1">
      <c r="A4778" s="963">
        <v>103830</v>
      </c>
      <c r="B4778" s="963" t="s">
        <v>7735</v>
      </c>
      <c r="C4778" s="964" t="s">
        <v>141</v>
      </c>
      <c r="D4778" s="965">
        <v>32.020000000000003</v>
      </c>
      <c r="E4778" s="757"/>
      <c r="F4778" s="757"/>
      <c r="G4778" s="757"/>
      <c r="H4778" s="757"/>
      <c r="I4778" s="757"/>
    </row>
    <row r="4779" spans="1:9" ht="15.75" customHeight="1">
      <c r="A4779" s="963">
        <v>103831</v>
      </c>
      <c r="B4779" s="963" t="s">
        <v>7736</v>
      </c>
      <c r="C4779" s="964" t="s">
        <v>141</v>
      </c>
      <c r="D4779" s="965">
        <v>21.43</v>
      </c>
      <c r="E4779" s="757"/>
      <c r="F4779" s="757"/>
      <c r="G4779" s="757"/>
      <c r="H4779" s="757"/>
      <c r="I4779" s="757"/>
    </row>
    <row r="4780" spans="1:9" ht="15.75" customHeight="1">
      <c r="A4780" s="963">
        <v>103832</v>
      </c>
      <c r="B4780" s="963" t="s">
        <v>7737</v>
      </c>
      <c r="C4780" s="964" t="s">
        <v>141</v>
      </c>
      <c r="D4780" s="965">
        <v>19.02</v>
      </c>
      <c r="E4780" s="757"/>
      <c r="F4780" s="757"/>
      <c r="G4780" s="757"/>
      <c r="H4780" s="757"/>
      <c r="I4780" s="757"/>
    </row>
    <row r="4781" spans="1:9" ht="15.75" customHeight="1">
      <c r="A4781" s="963">
        <v>103833</v>
      </c>
      <c r="B4781" s="963" t="s">
        <v>7738</v>
      </c>
      <c r="C4781" s="964" t="s">
        <v>141</v>
      </c>
      <c r="D4781" s="965">
        <v>35.409999999999997</v>
      </c>
      <c r="E4781" s="757"/>
      <c r="F4781" s="757"/>
      <c r="G4781" s="757"/>
      <c r="H4781" s="757"/>
      <c r="I4781" s="757"/>
    </row>
    <row r="4782" spans="1:9" ht="15.75" customHeight="1">
      <c r="A4782" s="963">
        <v>103834</v>
      </c>
      <c r="B4782" s="963" t="s">
        <v>7739</v>
      </c>
      <c r="C4782" s="964" t="s">
        <v>141</v>
      </c>
      <c r="D4782" s="965">
        <v>52.16</v>
      </c>
      <c r="E4782" s="757"/>
      <c r="F4782" s="757"/>
      <c r="G4782" s="757"/>
      <c r="H4782" s="757"/>
      <c r="I4782" s="757"/>
    </row>
    <row r="4783" spans="1:9" ht="15.75" customHeight="1">
      <c r="A4783" s="963">
        <v>103838</v>
      </c>
      <c r="B4783" s="963" t="s">
        <v>7740</v>
      </c>
      <c r="C4783" s="964" t="s">
        <v>141</v>
      </c>
      <c r="D4783" s="965">
        <v>13.54</v>
      </c>
      <c r="E4783" s="757"/>
      <c r="F4783" s="757"/>
      <c r="G4783" s="757"/>
      <c r="H4783" s="757"/>
      <c r="I4783" s="757"/>
    </row>
    <row r="4784" spans="1:9" ht="15.75" customHeight="1">
      <c r="A4784" s="963">
        <v>103839</v>
      </c>
      <c r="B4784" s="963" t="s">
        <v>7741</v>
      </c>
      <c r="C4784" s="964" t="s">
        <v>141</v>
      </c>
      <c r="D4784" s="965">
        <v>13.51</v>
      </c>
      <c r="E4784" s="757"/>
      <c r="F4784" s="757"/>
      <c r="G4784" s="757"/>
      <c r="H4784" s="757"/>
      <c r="I4784" s="757"/>
    </row>
    <row r="4785" spans="1:9" ht="15.75" customHeight="1">
      <c r="A4785" s="963">
        <v>103840</v>
      </c>
      <c r="B4785" s="963" t="s">
        <v>7742</v>
      </c>
      <c r="C4785" s="964" t="s">
        <v>141</v>
      </c>
      <c r="D4785" s="965">
        <v>18.75</v>
      </c>
      <c r="E4785" s="757"/>
      <c r="F4785" s="757"/>
      <c r="G4785" s="757"/>
      <c r="H4785" s="757"/>
      <c r="I4785" s="757"/>
    </row>
    <row r="4786" spans="1:9" ht="15.75" customHeight="1">
      <c r="A4786" s="963">
        <v>103841</v>
      </c>
      <c r="B4786" s="963" t="s">
        <v>7743</v>
      </c>
      <c r="C4786" s="964" t="s">
        <v>141</v>
      </c>
      <c r="D4786" s="965">
        <v>22.96</v>
      </c>
      <c r="E4786" s="757"/>
      <c r="F4786" s="757"/>
      <c r="G4786" s="757"/>
      <c r="H4786" s="757"/>
      <c r="I4786" s="757"/>
    </row>
    <row r="4787" spans="1:9" ht="15.75" customHeight="1">
      <c r="A4787" s="963">
        <v>103842</v>
      </c>
      <c r="B4787" s="963" t="s">
        <v>7744</v>
      </c>
      <c r="C4787" s="964" t="s">
        <v>141</v>
      </c>
      <c r="D4787" s="965">
        <v>22.68</v>
      </c>
      <c r="E4787" s="757"/>
      <c r="F4787" s="757"/>
      <c r="G4787" s="757"/>
      <c r="H4787" s="757"/>
      <c r="I4787" s="757"/>
    </row>
    <row r="4788" spans="1:9" ht="15.75" customHeight="1">
      <c r="A4788" s="963">
        <v>103843</v>
      </c>
      <c r="B4788" s="963" t="s">
        <v>7745</v>
      </c>
      <c r="C4788" s="964" t="s">
        <v>141</v>
      </c>
      <c r="D4788" s="965">
        <v>27.34</v>
      </c>
      <c r="E4788" s="757"/>
      <c r="F4788" s="757"/>
      <c r="G4788" s="757"/>
      <c r="H4788" s="757"/>
      <c r="I4788" s="757"/>
    </row>
    <row r="4789" spans="1:9" ht="15.75" customHeight="1">
      <c r="A4789" s="963">
        <v>103844</v>
      </c>
      <c r="B4789" s="963" t="s">
        <v>7746</v>
      </c>
      <c r="C4789" s="964" t="s">
        <v>141</v>
      </c>
      <c r="D4789" s="965">
        <v>30.45</v>
      </c>
      <c r="E4789" s="757"/>
      <c r="F4789" s="757"/>
      <c r="G4789" s="757"/>
      <c r="H4789" s="757"/>
      <c r="I4789" s="757"/>
    </row>
    <row r="4790" spans="1:9" ht="15.75" customHeight="1">
      <c r="A4790" s="963">
        <v>103845</v>
      </c>
      <c r="B4790" s="963" t="s">
        <v>7747</v>
      </c>
      <c r="C4790" s="964" t="s">
        <v>141</v>
      </c>
      <c r="D4790" s="965">
        <v>33.68</v>
      </c>
      <c r="E4790" s="757"/>
      <c r="F4790" s="757"/>
      <c r="G4790" s="757"/>
      <c r="H4790" s="757"/>
      <c r="I4790" s="757"/>
    </row>
    <row r="4791" spans="1:9" ht="15.75" customHeight="1">
      <c r="A4791" s="963">
        <v>103846</v>
      </c>
      <c r="B4791" s="963" t="s">
        <v>7748</v>
      </c>
      <c r="C4791" s="964" t="s">
        <v>141</v>
      </c>
      <c r="D4791" s="965">
        <v>31.97</v>
      </c>
      <c r="E4791" s="757"/>
      <c r="F4791" s="757"/>
      <c r="G4791" s="757"/>
      <c r="H4791" s="757"/>
      <c r="I4791" s="757"/>
    </row>
    <row r="4792" spans="1:9" ht="15.75" customHeight="1">
      <c r="A4792" s="963">
        <v>103847</v>
      </c>
      <c r="B4792" s="963" t="s">
        <v>7749</v>
      </c>
      <c r="C4792" s="964" t="s">
        <v>141</v>
      </c>
      <c r="D4792" s="965">
        <v>8.7899999999999991</v>
      </c>
      <c r="E4792" s="757"/>
      <c r="F4792" s="757"/>
      <c r="G4792" s="757"/>
      <c r="H4792" s="757"/>
      <c r="I4792" s="757"/>
    </row>
    <row r="4793" spans="1:9" ht="15.75" customHeight="1">
      <c r="A4793" s="963">
        <v>103848</v>
      </c>
      <c r="B4793" s="963" t="s">
        <v>7750</v>
      </c>
      <c r="C4793" s="964" t="s">
        <v>141</v>
      </c>
      <c r="D4793" s="966">
        <v>8.82</v>
      </c>
      <c r="E4793" s="757"/>
      <c r="F4793" s="757"/>
      <c r="G4793" s="757"/>
      <c r="H4793" s="757"/>
      <c r="I4793" s="757"/>
    </row>
    <row r="4794" spans="1:9" ht="15.75" customHeight="1">
      <c r="A4794" s="963">
        <v>103849</v>
      </c>
      <c r="B4794" s="963" t="s">
        <v>7751</v>
      </c>
      <c r="C4794" s="964" t="s">
        <v>141</v>
      </c>
      <c r="D4794" s="966">
        <v>23.56</v>
      </c>
      <c r="E4794" s="757"/>
      <c r="F4794" s="757"/>
      <c r="G4794" s="757"/>
      <c r="H4794" s="757"/>
      <c r="I4794" s="757"/>
    </row>
    <row r="4795" spans="1:9" ht="15.75" customHeight="1">
      <c r="A4795" s="963">
        <v>103850</v>
      </c>
      <c r="B4795" s="963" t="s">
        <v>7752</v>
      </c>
      <c r="C4795" s="964" t="s">
        <v>141</v>
      </c>
      <c r="D4795" s="966">
        <v>433.29</v>
      </c>
      <c r="E4795" s="757"/>
      <c r="F4795" s="757"/>
      <c r="G4795" s="757"/>
      <c r="H4795" s="757"/>
      <c r="I4795" s="757"/>
    </row>
    <row r="4796" spans="1:9" ht="15.75" customHeight="1">
      <c r="A4796" s="963">
        <v>103851</v>
      </c>
      <c r="B4796" s="963" t="s">
        <v>7753</v>
      </c>
      <c r="C4796" s="964" t="s">
        <v>141</v>
      </c>
      <c r="D4796" s="966">
        <v>17.57</v>
      </c>
      <c r="E4796" s="757"/>
      <c r="F4796" s="757"/>
      <c r="G4796" s="757"/>
      <c r="H4796" s="757"/>
      <c r="I4796" s="757"/>
    </row>
    <row r="4797" spans="1:9" ht="15.75" customHeight="1">
      <c r="A4797" s="963">
        <v>103852</v>
      </c>
      <c r="B4797" s="963" t="s">
        <v>7754</v>
      </c>
      <c r="C4797" s="964" t="s">
        <v>141</v>
      </c>
      <c r="D4797" s="966">
        <v>13.66</v>
      </c>
      <c r="E4797" s="757"/>
      <c r="F4797" s="757"/>
      <c r="G4797" s="757"/>
      <c r="H4797" s="757"/>
      <c r="I4797" s="757"/>
    </row>
    <row r="4798" spans="1:9" ht="15.75" customHeight="1">
      <c r="A4798" s="963">
        <v>103853</v>
      </c>
      <c r="B4798" s="963" t="s">
        <v>7755</v>
      </c>
      <c r="C4798" s="964" t="s">
        <v>141</v>
      </c>
      <c r="D4798" s="966">
        <v>14.94</v>
      </c>
      <c r="E4798" s="757"/>
      <c r="F4798" s="757"/>
      <c r="G4798" s="757"/>
      <c r="H4798" s="757"/>
      <c r="I4798" s="757"/>
    </row>
    <row r="4799" spans="1:9" ht="15.75" customHeight="1">
      <c r="A4799" s="963">
        <v>103854</v>
      </c>
      <c r="B4799" s="963" t="s">
        <v>7756</v>
      </c>
      <c r="C4799" s="964" t="s">
        <v>141</v>
      </c>
      <c r="D4799" s="966">
        <v>503.95</v>
      </c>
      <c r="E4799" s="757"/>
      <c r="F4799" s="757"/>
      <c r="G4799" s="757"/>
      <c r="H4799" s="757"/>
      <c r="I4799" s="757"/>
    </row>
    <row r="4800" spans="1:9" ht="15.75" customHeight="1">
      <c r="A4800" s="963">
        <v>103855</v>
      </c>
      <c r="B4800" s="963" t="s">
        <v>7757</v>
      </c>
      <c r="C4800" s="964" t="s">
        <v>141</v>
      </c>
      <c r="D4800" s="966">
        <v>47.32</v>
      </c>
      <c r="E4800" s="757"/>
      <c r="F4800" s="757"/>
      <c r="G4800" s="757"/>
      <c r="H4800" s="757"/>
      <c r="I4800" s="757"/>
    </row>
    <row r="4801" spans="1:9" ht="15.75" customHeight="1">
      <c r="A4801" s="963">
        <v>103856</v>
      </c>
      <c r="B4801" s="963" t="s">
        <v>7758</v>
      </c>
      <c r="C4801" s="964" t="s">
        <v>141</v>
      </c>
      <c r="D4801" s="966">
        <v>12.97</v>
      </c>
      <c r="E4801" s="757"/>
      <c r="F4801" s="757"/>
      <c r="G4801" s="757"/>
      <c r="H4801" s="757"/>
      <c r="I4801" s="757"/>
    </row>
    <row r="4802" spans="1:9" ht="15.75" customHeight="1">
      <c r="A4802" s="963">
        <v>103857</v>
      </c>
      <c r="B4802" s="963" t="s">
        <v>7759</v>
      </c>
      <c r="C4802" s="964" t="s">
        <v>141</v>
      </c>
      <c r="D4802" s="966">
        <v>18.920000000000002</v>
      </c>
      <c r="E4802" s="757"/>
      <c r="F4802" s="757"/>
      <c r="G4802" s="757"/>
      <c r="H4802" s="757"/>
      <c r="I4802" s="757"/>
    </row>
    <row r="4803" spans="1:9" ht="15.75" customHeight="1">
      <c r="A4803" s="963">
        <v>103858</v>
      </c>
      <c r="B4803" s="963" t="s">
        <v>7760</v>
      </c>
      <c r="C4803" s="964" t="s">
        <v>141</v>
      </c>
      <c r="D4803" s="966">
        <v>22.83</v>
      </c>
      <c r="E4803" s="757"/>
      <c r="F4803" s="757"/>
      <c r="G4803" s="757"/>
      <c r="H4803" s="757"/>
      <c r="I4803" s="757"/>
    </row>
    <row r="4804" spans="1:9" ht="15.75" customHeight="1">
      <c r="A4804" s="963">
        <v>103859</v>
      </c>
      <c r="B4804" s="963" t="s">
        <v>7761</v>
      </c>
      <c r="C4804" s="964" t="s">
        <v>141</v>
      </c>
      <c r="D4804" s="966">
        <v>20.96</v>
      </c>
      <c r="E4804" s="757"/>
      <c r="F4804" s="757"/>
      <c r="G4804" s="757"/>
      <c r="H4804" s="757"/>
      <c r="I4804" s="757"/>
    </row>
    <row r="4805" spans="1:9" ht="15.75" customHeight="1">
      <c r="A4805" s="963">
        <v>103860</v>
      </c>
      <c r="B4805" s="963" t="s">
        <v>7762</v>
      </c>
      <c r="C4805" s="964" t="s">
        <v>141</v>
      </c>
      <c r="D4805" s="966">
        <v>20.96</v>
      </c>
      <c r="E4805" s="757"/>
      <c r="F4805" s="757"/>
      <c r="G4805" s="757"/>
      <c r="H4805" s="757"/>
      <c r="I4805" s="757"/>
    </row>
    <row r="4806" spans="1:9" ht="15.75" customHeight="1">
      <c r="A4806" s="963">
        <v>103861</v>
      </c>
      <c r="B4806" s="963" t="s">
        <v>7763</v>
      </c>
      <c r="C4806" s="964" t="s">
        <v>141</v>
      </c>
      <c r="D4806" s="966">
        <v>80.510000000000005</v>
      </c>
      <c r="E4806" s="757"/>
      <c r="F4806" s="757"/>
      <c r="G4806" s="757"/>
      <c r="H4806" s="757"/>
      <c r="I4806" s="757"/>
    </row>
    <row r="4807" spans="1:9" ht="15.75" customHeight="1">
      <c r="A4807" s="963">
        <v>103862</v>
      </c>
      <c r="B4807" s="963" t="s">
        <v>7764</v>
      </c>
      <c r="C4807" s="964" t="s">
        <v>141</v>
      </c>
      <c r="D4807" s="966">
        <v>554.66999999999996</v>
      </c>
      <c r="E4807" s="757"/>
      <c r="F4807" s="757"/>
      <c r="G4807" s="757"/>
      <c r="H4807" s="757"/>
      <c r="I4807" s="757"/>
    </row>
    <row r="4808" spans="1:9" ht="15.75" customHeight="1">
      <c r="A4808" s="963">
        <v>103863</v>
      </c>
      <c r="B4808" s="963" t="s">
        <v>7765</v>
      </c>
      <c r="C4808" s="964" t="s">
        <v>141</v>
      </c>
      <c r="D4808" s="966">
        <v>30.03</v>
      </c>
      <c r="E4808" s="757"/>
      <c r="F4808" s="757"/>
      <c r="G4808" s="757"/>
      <c r="H4808" s="757"/>
      <c r="I4808" s="757"/>
    </row>
    <row r="4809" spans="1:9" ht="15.75" customHeight="1">
      <c r="A4809" s="963">
        <v>103864</v>
      </c>
      <c r="B4809" s="963" t="s">
        <v>7766</v>
      </c>
      <c r="C4809" s="964" t="s">
        <v>141</v>
      </c>
      <c r="D4809" s="966">
        <v>18</v>
      </c>
      <c r="E4809" s="757"/>
      <c r="F4809" s="757"/>
      <c r="G4809" s="757"/>
      <c r="H4809" s="757"/>
      <c r="I4809" s="757"/>
    </row>
    <row r="4810" spans="1:9" ht="15.75" customHeight="1">
      <c r="A4810" s="963">
        <v>103865</v>
      </c>
      <c r="B4810" s="963" t="s">
        <v>7767</v>
      </c>
      <c r="C4810" s="964" t="s">
        <v>141</v>
      </c>
      <c r="D4810" s="966">
        <v>18.37</v>
      </c>
      <c r="E4810" s="757"/>
      <c r="F4810" s="757"/>
      <c r="G4810" s="757"/>
      <c r="H4810" s="757"/>
      <c r="I4810" s="757"/>
    </row>
    <row r="4811" spans="1:9" ht="15.75" customHeight="1">
      <c r="A4811" s="963">
        <v>103866</v>
      </c>
      <c r="B4811" s="963" t="s">
        <v>7768</v>
      </c>
      <c r="C4811" s="964" t="s">
        <v>141</v>
      </c>
      <c r="D4811" s="966">
        <v>30.33</v>
      </c>
      <c r="E4811" s="757"/>
      <c r="F4811" s="757"/>
      <c r="G4811" s="757"/>
      <c r="H4811" s="757"/>
      <c r="I4811" s="757"/>
    </row>
    <row r="4812" spans="1:9" ht="15.75" customHeight="1">
      <c r="A4812" s="963">
        <v>103867</v>
      </c>
      <c r="B4812" s="963" t="s">
        <v>7769</v>
      </c>
      <c r="C4812" s="964" t="s">
        <v>141</v>
      </c>
      <c r="D4812" s="966">
        <v>43.27</v>
      </c>
      <c r="E4812" s="757"/>
      <c r="F4812" s="757"/>
      <c r="G4812" s="757"/>
      <c r="H4812" s="757"/>
      <c r="I4812" s="757"/>
    </row>
    <row r="4813" spans="1:9" ht="15.75" customHeight="1">
      <c r="A4813" s="963">
        <v>103874</v>
      </c>
      <c r="B4813" s="963" t="s">
        <v>7770</v>
      </c>
      <c r="C4813" s="964" t="s">
        <v>141</v>
      </c>
      <c r="D4813" s="966">
        <v>14.07</v>
      </c>
      <c r="E4813" s="757"/>
      <c r="F4813" s="757"/>
      <c r="G4813" s="757"/>
      <c r="H4813" s="757"/>
      <c r="I4813" s="757"/>
    </row>
    <row r="4814" spans="1:9" ht="15.75" customHeight="1">
      <c r="A4814" s="963">
        <v>103875</v>
      </c>
      <c r="B4814" s="963" t="s">
        <v>7771</v>
      </c>
      <c r="C4814" s="964" t="s">
        <v>141</v>
      </c>
      <c r="D4814" s="966">
        <v>14.04</v>
      </c>
      <c r="E4814" s="757"/>
      <c r="F4814" s="757"/>
      <c r="G4814" s="757"/>
      <c r="H4814" s="757"/>
      <c r="I4814" s="757"/>
    </row>
    <row r="4815" spans="1:9" ht="15.75" customHeight="1">
      <c r="A4815" s="963">
        <v>103876</v>
      </c>
      <c r="B4815" s="963" t="s">
        <v>7772</v>
      </c>
      <c r="C4815" s="964" t="s">
        <v>141</v>
      </c>
      <c r="D4815" s="966">
        <v>19</v>
      </c>
      <c r="E4815" s="757"/>
      <c r="F4815" s="757"/>
      <c r="G4815" s="757"/>
      <c r="H4815" s="757"/>
      <c r="I4815" s="757"/>
    </row>
    <row r="4816" spans="1:9" ht="15.75" customHeight="1">
      <c r="A4816" s="963">
        <v>103877</v>
      </c>
      <c r="B4816" s="963" t="s">
        <v>7773</v>
      </c>
      <c r="C4816" s="964" t="s">
        <v>141</v>
      </c>
      <c r="D4816" s="966">
        <v>22.38</v>
      </c>
      <c r="E4816" s="757"/>
      <c r="F4816" s="757"/>
      <c r="G4816" s="757"/>
      <c r="H4816" s="757"/>
      <c r="I4816" s="757"/>
    </row>
    <row r="4817" spans="1:9" ht="15.75" customHeight="1">
      <c r="A4817" s="963">
        <v>103878</v>
      </c>
      <c r="B4817" s="963" t="s">
        <v>7774</v>
      </c>
      <c r="C4817" s="964" t="s">
        <v>141</v>
      </c>
      <c r="D4817" s="966">
        <v>22.1</v>
      </c>
      <c r="E4817" s="757"/>
      <c r="F4817" s="757"/>
      <c r="G4817" s="757"/>
      <c r="H4817" s="757"/>
      <c r="I4817" s="757"/>
    </row>
    <row r="4818" spans="1:9" ht="15.75" customHeight="1">
      <c r="A4818" s="963">
        <v>103879</v>
      </c>
      <c r="B4818" s="963" t="s">
        <v>7775</v>
      </c>
      <c r="C4818" s="964" t="s">
        <v>141</v>
      </c>
      <c r="D4818" s="966">
        <v>27.05</v>
      </c>
      <c r="E4818" s="757"/>
      <c r="F4818" s="757"/>
      <c r="G4818" s="757"/>
      <c r="H4818" s="757"/>
      <c r="I4818" s="757"/>
    </row>
    <row r="4819" spans="1:9" ht="15.75" customHeight="1">
      <c r="A4819" s="963">
        <v>103880</v>
      </c>
      <c r="B4819" s="963" t="s">
        <v>7776</v>
      </c>
      <c r="C4819" s="964" t="s">
        <v>141</v>
      </c>
      <c r="D4819" s="966">
        <v>30.16</v>
      </c>
      <c r="E4819" s="757"/>
      <c r="F4819" s="757"/>
      <c r="G4819" s="757"/>
      <c r="H4819" s="757"/>
      <c r="I4819" s="757"/>
    </row>
    <row r="4820" spans="1:9" ht="15.75" customHeight="1">
      <c r="A4820" s="963">
        <v>103881</v>
      </c>
      <c r="B4820" s="963" t="s">
        <v>7777</v>
      </c>
      <c r="C4820" s="964" t="s">
        <v>141</v>
      </c>
      <c r="D4820" s="966">
        <v>32.18</v>
      </c>
      <c r="E4820" s="757"/>
      <c r="F4820" s="757"/>
      <c r="G4820" s="757"/>
      <c r="H4820" s="757"/>
      <c r="I4820" s="757"/>
    </row>
    <row r="4821" spans="1:9" ht="15.75" customHeight="1">
      <c r="A4821" s="963">
        <v>103882</v>
      </c>
      <c r="B4821" s="963" t="s">
        <v>7778</v>
      </c>
      <c r="C4821" s="964" t="s">
        <v>141</v>
      </c>
      <c r="D4821" s="966">
        <v>30.47</v>
      </c>
      <c r="E4821" s="757"/>
      <c r="F4821" s="757"/>
      <c r="G4821" s="757"/>
      <c r="H4821" s="757"/>
      <c r="I4821" s="757"/>
    </row>
    <row r="4822" spans="1:9" ht="15.75" customHeight="1">
      <c r="A4822" s="963">
        <v>103883</v>
      </c>
      <c r="B4822" s="963" t="s">
        <v>7779</v>
      </c>
      <c r="C4822" s="964" t="s">
        <v>141</v>
      </c>
      <c r="D4822" s="966">
        <v>9.1300000000000008</v>
      </c>
      <c r="E4822" s="757"/>
      <c r="F4822" s="757"/>
      <c r="G4822" s="757"/>
      <c r="H4822" s="757"/>
      <c r="I4822" s="757"/>
    </row>
    <row r="4823" spans="1:9" ht="15.75" customHeight="1">
      <c r="A4823" s="963">
        <v>103884</v>
      </c>
      <c r="B4823" s="963" t="s">
        <v>7780</v>
      </c>
      <c r="C4823" s="964" t="s">
        <v>141</v>
      </c>
      <c r="D4823" s="966">
        <v>9.16</v>
      </c>
      <c r="E4823" s="757"/>
      <c r="F4823" s="757"/>
      <c r="G4823" s="757"/>
      <c r="H4823" s="757"/>
      <c r="I4823" s="757"/>
    </row>
    <row r="4824" spans="1:9" ht="15.75" customHeight="1">
      <c r="A4824" s="963">
        <v>103885</v>
      </c>
      <c r="B4824" s="963" t="s">
        <v>7781</v>
      </c>
      <c r="C4824" s="964" t="s">
        <v>141</v>
      </c>
      <c r="D4824" s="966">
        <v>23.9</v>
      </c>
      <c r="E4824" s="757"/>
      <c r="F4824" s="757"/>
      <c r="G4824" s="757"/>
      <c r="H4824" s="757"/>
      <c r="I4824" s="757"/>
    </row>
    <row r="4825" spans="1:9" ht="15.75" customHeight="1">
      <c r="A4825" s="963">
        <v>103886</v>
      </c>
      <c r="B4825" s="963" t="s">
        <v>7782</v>
      </c>
      <c r="C4825" s="964" t="s">
        <v>141</v>
      </c>
      <c r="D4825" s="966">
        <v>433.63</v>
      </c>
      <c r="E4825" s="757"/>
      <c r="F4825" s="757"/>
      <c r="G4825" s="757"/>
      <c r="H4825" s="757"/>
      <c r="I4825" s="757"/>
    </row>
    <row r="4826" spans="1:9" ht="15.75" customHeight="1">
      <c r="A4826" s="963">
        <v>103887</v>
      </c>
      <c r="B4826" s="963" t="s">
        <v>7783</v>
      </c>
      <c r="C4826" s="964" t="s">
        <v>141</v>
      </c>
      <c r="D4826" s="966">
        <v>17.73</v>
      </c>
      <c r="E4826" s="757"/>
      <c r="F4826" s="757"/>
      <c r="G4826" s="757"/>
      <c r="H4826" s="757"/>
      <c r="I4826" s="757"/>
    </row>
    <row r="4827" spans="1:9" ht="15.75" customHeight="1">
      <c r="A4827" s="963">
        <v>103888</v>
      </c>
      <c r="B4827" s="963" t="s">
        <v>7784</v>
      </c>
      <c r="C4827" s="964" t="s">
        <v>141</v>
      </c>
      <c r="D4827" s="966">
        <v>13.25</v>
      </c>
      <c r="E4827" s="757"/>
      <c r="F4827" s="757"/>
      <c r="G4827" s="757"/>
      <c r="H4827" s="757"/>
      <c r="I4827" s="757"/>
    </row>
    <row r="4828" spans="1:9" ht="15.75" customHeight="1">
      <c r="A4828" s="963">
        <v>103889</v>
      </c>
      <c r="B4828" s="963" t="s">
        <v>7785</v>
      </c>
      <c r="C4828" s="964" t="s">
        <v>141</v>
      </c>
      <c r="D4828" s="966">
        <v>14.53</v>
      </c>
      <c r="E4828" s="757"/>
      <c r="F4828" s="757"/>
      <c r="G4828" s="757"/>
      <c r="H4828" s="757"/>
      <c r="I4828" s="757"/>
    </row>
    <row r="4829" spans="1:9" ht="15.75" customHeight="1">
      <c r="A4829" s="963">
        <v>103890</v>
      </c>
      <c r="B4829" s="963" t="s">
        <v>7786</v>
      </c>
      <c r="C4829" s="964" t="s">
        <v>141</v>
      </c>
      <c r="D4829" s="966">
        <v>503.54</v>
      </c>
      <c r="E4829" s="757"/>
      <c r="F4829" s="757"/>
      <c r="G4829" s="757"/>
      <c r="H4829" s="757"/>
      <c r="I4829" s="757"/>
    </row>
    <row r="4830" spans="1:9" ht="15.75" customHeight="1">
      <c r="A4830" s="963">
        <v>103891</v>
      </c>
      <c r="B4830" s="963" t="s">
        <v>7787</v>
      </c>
      <c r="C4830" s="964" t="s">
        <v>141</v>
      </c>
      <c r="D4830" s="966">
        <v>46.91</v>
      </c>
      <c r="E4830" s="757"/>
      <c r="F4830" s="757"/>
      <c r="G4830" s="757"/>
      <c r="H4830" s="757"/>
      <c r="I4830" s="757"/>
    </row>
    <row r="4831" spans="1:9" ht="15.75" customHeight="1">
      <c r="A4831" s="963">
        <v>103892</v>
      </c>
      <c r="B4831" s="963" t="s">
        <v>7788</v>
      </c>
      <c r="C4831" s="964" t="s">
        <v>141</v>
      </c>
      <c r="D4831" s="966">
        <v>13.01</v>
      </c>
      <c r="E4831" s="757"/>
      <c r="F4831" s="757"/>
      <c r="G4831" s="757"/>
      <c r="H4831" s="757"/>
      <c r="I4831" s="757"/>
    </row>
    <row r="4832" spans="1:9" ht="15.75" customHeight="1">
      <c r="A4832" s="963">
        <v>103893</v>
      </c>
      <c r="B4832" s="963" t="s">
        <v>7789</v>
      </c>
      <c r="C4832" s="964" t="s">
        <v>141</v>
      </c>
      <c r="D4832" s="966">
        <v>18.72</v>
      </c>
      <c r="E4832" s="757"/>
      <c r="F4832" s="757"/>
      <c r="G4832" s="757"/>
      <c r="H4832" s="757"/>
      <c r="I4832" s="757"/>
    </row>
    <row r="4833" spans="1:9" ht="15.75" customHeight="1">
      <c r="A4833" s="963">
        <v>103894</v>
      </c>
      <c r="B4833" s="963" t="s">
        <v>7790</v>
      </c>
      <c r="C4833" s="964" t="s">
        <v>141</v>
      </c>
      <c r="D4833" s="966">
        <v>22.61</v>
      </c>
      <c r="E4833" s="757"/>
      <c r="F4833" s="757"/>
      <c r="G4833" s="757"/>
      <c r="H4833" s="757"/>
      <c r="I4833" s="757"/>
    </row>
    <row r="4834" spans="1:9" ht="15.75" customHeight="1">
      <c r="A4834" s="963">
        <v>103895</v>
      </c>
      <c r="B4834" s="963" t="s">
        <v>7791</v>
      </c>
      <c r="C4834" s="964" t="s">
        <v>141</v>
      </c>
      <c r="D4834" s="966">
        <v>19.920000000000002</v>
      </c>
      <c r="E4834" s="757"/>
      <c r="F4834" s="757"/>
      <c r="G4834" s="757"/>
      <c r="H4834" s="757"/>
      <c r="I4834" s="757"/>
    </row>
    <row r="4835" spans="1:9" ht="15.75" customHeight="1">
      <c r="A4835" s="963">
        <v>103896</v>
      </c>
      <c r="B4835" s="963" t="s">
        <v>7792</v>
      </c>
      <c r="C4835" s="964" t="s">
        <v>141</v>
      </c>
      <c r="D4835" s="966">
        <v>19.920000000000002</v>
      </c>
      <c r="E4835" s="757"/>
      <c r="F4835" s="757"/>
      <c r="G4835" s="757"/>
      <c r="H4835" s="757"/>
      <c r="I4835" s="757"/>
    </row>
    <row r="4836" spans="1:9" ht="15.75" customHeight="1">
      <c r="A4836" s="963">
        <v>103897</v>
      </c>
      <c r="B4836" s="963" t="s">
        <v>7793</v>
      </c>
      <c r="C4836" s="964" t="s">
        <v>141</v>
      </c>
      <c r="D4836" s="966">
        <v>79.47</v>
      </c>
      <c r="E4836" s="757"/>
      <c r="F4836" s="757"/>
      <c r="G4836" s="757"/>
      <c r="H4836" s="757"/>
      <c r="I4836" s="757"/>
    </row>
    <row r="4837" spans="1:9" ht="15.75" customHeight="1">
      <c r="A4837" s="963">
        <v>103898</v>
      </c>
      <c r="B4837" s="963" t="s">
        <v>7794</v>
      </c>
      <c r="C4837" s="964" t="s">
        <v>141</v>
      </c>
      <c r="D4837" s="966">
        <v>553.63</v>
      </c>
      <c r="E4837" s="757"/>
      <c r="F4837" s="757"/>
      <c r="G4837" s="757"/>
      <c r="H4837" s="757"/>
      <c r="I4837" s="757"/>
    </row>
    <row r="4838" spans="1:9" ht="15.75" customHeight="1">
      <c r="A4838" s="963">
        <v>103899</v>
      </c>
      <c r="B4838" s="963" t="s">
        <v>7795</v>
      </c>
      <c r="C4838" s="964" t="s">
        <v>141</v>
      </c>
      <c r="D4838" s="966">
        <v>29.51</v>
      </c>
      <c r="E4838" s="757"/>
      <c r="F4838" s="757"/>
      <c r="G4838" s="757"/>
      <c r="H4838" s="757"/>
      <c r="I4838" s="757"/>
    </row>
    <row r="4839" spans="1:9" ht="15.75" customHeight="1">
      <c r="A4839" s="963">
        <v>103900</v>
      </c>
      <c r="B4839" s="963" t="s">
        <v>7796</v>
      </c>
      <c r="C4839" s="964" t="s">
        <v>141</v>
      </c>
      <c r="D4839" s="965">
        <v>17.190000000000001</v>
      </c>
      <c r="E4839" s="757"/>
      <c r="F4839" s="757"/>
      <c r="G4839" s="757"/>
      <c r="H4839" s="757"/>
      <c r="I4839" s="757"/>
    </row>
    <row r="4840" spans="1:9" ht="15.75" customHeight="1">
      <c r="A4840" s="963">
        <v>103901</v>
      </c>
      <c r="B4840" s="963" t="s">
        <v>7797</v>
      </c>
      <c r="C4840" s="964" t="s">
        <v>141</v>
      </c>
      <c r="D4840" s="965">
        <v>19.05</v>
      </c>
      <c r="E4840" s="757"/>
      <c r="F4840" s="757"/>
      <c r="G4840" s="757"/>
      <c r="H4840" s="757"/>
      <c r="I4840" s="757"/>
    </row>
    <row r="4841" spans="1:9" ht="15.75" customHeight="1">
      <c r="A4841" s="963">
        <v>103902</v>
      </c>
      <c r="B4841" s="963" t="s">
        <v>7798</v>
      </c>
      <c r="C4841" s="964" t="s">
        <v>141</v>
      </c>
      <c r="D4841" s="965">
        <v>29.55</v>
      </c>
      <c r="E4841" s="757"/>
      <c r="F4841" s="757"/>
      <c r="G4841" s="757"/>
      <c r="H4841" s="757"/>
      <c r="I4841" s="757"/>
    </row>
    <row r="4842" spans="1:9" ht="15.75" customHeight="1">
      <c r="A4842" s="963">
        <v>103903</v>
      </c>
      <c r="B4842" s="963" t="s">
        <v>7799</v>
      </c>
      <c r="C4842" s="964" t="s">
        <v>141</v>
      </c>
      <c r="D4842" s="965">
        <v>41.25</v>
      </c>
      <c r="E4842" s="757"/>
      <c r="F4842" s="757"/>
      <c r="G4842" s="757"/>
      <c r="H4842" s="757"/>
      <c r="I4842" s="757"/>
    </row>
    <row r="4843" spans="1:9" ht="15.75" customHeight="1">
      <c r="A4843" s="963">
        <v>103947</v>
      </c>
      <c r="B4843" s="963" t="s">
        <v>7800</v>
      </c>
      <c r="C4843" s="964" t="s">
        <v>141</v>
      </c>
      <c r="D4843" s="965">
        <v>4.62</v>
      </c>
      <c r="E4843" s="757"/>
      <c r="F4843" s="757"/>
      <c r="G4843" s="757"/>
      <c r="H4843" s="757"/>
      <c r="I4843" s="757"/>
    </row>
    <row r="4844" spans="1:9" ht="15.75" customHeight="1">
      <c r="A4844" s="963">
        <v>103948</v>
      </c>
      <c r="B4844" s="963" t="s">
        <v>7801</v>
      </c>
      <c r="C4844" s="964" t="s">
        <v>141</v>
      </c>
      <c r="D4844" s="965">
        <v>5.89</v>
      </c>
      <c r="E4844" s="757"/>
      <c r="F4844" s="757"/>
      <c r="G4844" s="757"/>
      <c r="H4844" s="757"/>
      <c r="I4844" s="757"/>
    </row>
    <row r="4845" spans="1:9" ht="15.75" customHeight="1">
      <c r="A4845" s="963">
        <v>103949</v>
      </c>
      <c r="B4845" s="963" t="s">
        <v>7802</v>
      </c>
      <c r="C4845" s="964" t="s">
        <v>141</v>
      </c>
      <c r="D4845" s="965">
        <v>7.7</v>
      </c>
      <c r="E4845" s="757"/>
      <c r="F4845" s="757"/>
      <c r="G4845" s="757"/>
      <c r="H4845" s="757"/>
      <c r="I4845" s="757"/>
    </row>
    <row r="4846" spans="1:9" ht="15.75" customHeight="1">
      <c r="A4846" s="963">
        <v>103950</v>
      </c>
      <c r="B4846" s="963" t="s">
        <v>7803</v>
      </c>
      <c r="C4846" s="964" t="s">
        <v>141</v>
      </c>
      <c r="D4846" s="965">
        <v>8.6999999999999993</v>
      </c>
      <c r="E4846" s="757"/>
      <c r="F4846" s="757"/>
      <c r="G4846" s="757"/>
      <c r="H4846" s="757"/>
      <c r="I4846" s="757"/>
    </row>
    <row r="4847" spans="1:9" ht="15.75" customHeight="1">
      <c r="A4847" s="963">
        <v>103951</v>
      </c>
      <c r="B4847" s="963" t="s">
        <v>7804</v>
      </c>
      <c r="C4847" s="964" t="s">
        <v>141</v>
      </c>
      <c r="D4847" s="965">
        <v>12.66</v>
      </c>
      <c r="E4847" s="757"/>
      <c r="F4847" s="757"/>
      <c r="G4847" s="757"/>
      <c r="H4847" s="757"/>
      <c r="I4847" s="757"/>
    </row>
    <row r="4848" spans="1:9" ht="15.75" customHeight="1">
      <c r="A4848" s="963">
        <v>103952</v>
      </c>
      <c r="B4848" s="963" t="s">
        <v>7805</v>
      </c>
      <c r="C4848" s="964" t="s">
        <v>141</v>
      </c>
      <c r="D4848" s="965">
        <v>4.28</v>
      </c>
      <c r="E4848" s="757"/>
      <c r="F4848" s="757"/>
      <c r="G4848" s="757"/>
      <c r="H4848" s="757"/>
      <c r="I4848" s="757"/>
    </row>
    <row r="4849" spans="1:9" ht="15.75" customHeight="1">
      <c r="A4849" s="963">
        <v>103953</v>
      </c>
      <c r="B4849" s="963" t="s">
        <v>7806</v>
      </c>
      <c r="C4849" s="964" t="s">
        <v>141</v>
      </c>
      <c r="D4849" s="965">
        <v>5.5</v>
      </c>
      <c r="E4849" s="757"/>
      <c r="F4849" s="757"/>
      <c r="G4849" s="757"/>
      <c r="H4849" s="757"/>
      <c r="I4849" s="757"/>
    </row>
    <row r="4850" spans="1:9" ht="15.75" customHeight="1">
      <c r="A4850" s="963">
        <v>103954</v>
      </c>
      <c r="B4850" s="963" t="s">
        <v>7807</v>
      </c>
      <c r="C4850" s="964" t="s">
        <v>141</v>
      </c>
      <c r="D4850" s="965">
        <v>7.32</v>
      </c>
      <c r="E4850" s="757"/>
      <c r="F4850" s="757"/>
      <c r="G4850" s="757"/>
      <c r="H4850" s="757"/>
      <c r="I4850" s="757"/>
    </row>
    <row r="4851" spans="1:9" ht="15.75" customHeight="1">
      <c r="A4851" s="963">
        <v>103955</v>
      </c>
      <c r="B4851" s="963" t="s">
        <v>7808</v>
      </c>
      <c r="C4851" s="964" t="s">
        <v>141</v>
      </c>
      <c r="D4851" s="965">
        <v>8.19</v>
      </c>
      <c r="E4851" s="757"/>
      <c r="F4851" s="757"/>
      <c r="G4851" s="757"/>
      <c r="H4851" s="757"/>
      <c r="I4851" s="757"/>
    </row>
    <row r="4852" spans="1:9" ht="15.75" customHeight="1">
      <c r="A4852" s="963">
        <v>103956</v>
      </c>
      <c r="B4852" s="963" t="s">
        <v>7809</v>
      </c>
      <c r="C4852" s="964" t="s">
        <v>141</v>
      </c>
      <c r="D4852" s="965">
        <v>12.06</v>
      </c>
      <c r="E4852" s="757"/>
      <c r="F4852" s="757"/>
      <c r="G4852" s="757"/>
      <c r="H4852" s="757"/>
      <c r="I4852" s="757"/>
    </row>
    <row r="4853" spans="1:9" ht="15.75" customHeight="1">
      <c r="A4853" s="963">
        <v>103957</v>
      </c>
      <c r="B4853" s="963" t="s">
        <v>7810</v>
      </c>
      <c r="C4853" s="964" t="s">
        <v>141</v>
      </c>
      <c r="D4853" s="965">
        <v>3.89</v>
      </c>
      <c r="E4853" s="757"/>
      <c r="F4853" s="757"/>
      <c r="G4853" s="757"/>
      <c r="H4853" s="757"/>
      <c r="I4853" s="757"/>
    </row>
    <row r="4854" spans="1:9" ht="15.75" customHeight="1">
      <c r="A4854" s="963">
        <v>103958</v>
      </c>
      <c r="B4854" s="963" t="s">
        <v>7811</v>
      </c>
      <c r="C4854" s="964" t="s">
        <v>141</v>
      </c>
      <c r="D4854" s="965">
        <v>8.6999999999999993</v>
      </c>
      <c r="E4854" s="757"/>
      <c r="F4854" s="757"/>
      <c r="G4854" s="757"/>
      <c r="H4854" s="757"/>
      <c r="I4854" s="757"/>
    </row>
    <row r="4855" spans="1:9" ht="15.75" customHeight="1">
      <c r="A4855" s="963">
        <v>103959</v>
      </c>
      <c r="B4855" s="963" t="s">
        <v>7812</v>
      </c>
      <c r="C4855" s="964" t="s">
        <v>141</v>
      </c>
      <c r="D4855" s="965">
        <v>13.63</v>
      </c>
      <c r="E4855" s="757"/>
      <c r="F4855" s="757"/>
      <c r="G4855" s="757"/>
      <c r="H4855" s="757"/>
      <c r="I4855" s="757"/>
    </row>
    <row r="4856" spans="1:9" ht="15.75" customHeight="1">
      <c r="A4856" s="963">
        <v>103962</v>
      </c>
      <c r="B4856" s="963" t="s">
        <v>7813</v>
      </c>
      <c r="C4856" s="964" t="s">
        <v>141</v>
      </c>
      <c r="D4856" s="965">
        <v>5.76</v>
      </c>
      <c r="E4856" s="757"/>
      <c r="F4856" s="757"/>
      <c r="G4856" s="757"/>
      <c r="H4856" s="757"/>
      <c r="I4856" s="757"/>
    </row>
    <row r="4857" spans="1:9" ht="15.75" customHeight="1">
      <c r="A4857" s="963">
        <v>103964</v>
      </c>
      <c r="B4857" s="963" t="s">
        <v>7814</v>
      </c>
      <c r="C4857" s="964" t="s">
        <v>141</v>
      </c>
      <c r="D4857" s="965">
        <v>7.37</v>
      </c>
      <c r="E4857" s="757"/>
      <c r="F4857" s="757"/>
      <c r="G4857" s="757"/>
      <c r="H4857" s="757"/>
      <c r="I4857" s="757"/>
    </row>
    <row r="4858" spans="1:9" ht="15.75" customHeight="1">
      <c r="A4858" s="963">
        <v>103966</v>
      </c>
      <c r="B4858" s="963" t="s">
        <v>7815</v>
      </c>
      <c r="C4858" s="964" t="s">
        <v>141</v>
      </c>
      <c r="D4858" s="965">
        <v>8.69</v>
      </c>
      <c r="E4858" s="757"/>
      <c r="F4858" s="757"/>
      <c r="G4858" s="757"/>
      <c r="H4858" s="757"/>
      <c r="I4858" s="757"/>
    </row>
    <row r="4859" spans="1:9" ht="15.75" customHeight="1">
      <c r="A4859" s="963">
        <v>103967</v>
      </c>
      <c r="B4859" s="963" t="s">
        <v>7816</v>
      </c>
      <c r="C4859" s="964" t="s">
        <v>141</v>
      </c>
      <c r="D4859" s="965">
        <v>10.73</v>
      </c>
      <c r="E4859" s="757"/>
      <c r="F4859" s="757"/>
      <c r="G4859" s="757"/>
      <c r="H4859" s="757"/>
      <c r="I4859" s="757"/>
    </row>
    <row r="4860" spans="1:9" ht="15.75" customHeight="1">
      <c r="A4860" s="963">
        <v>103968</v>
      </c>
      <c r="B4860" s="963" t="s">
        <v>7817</v>
      </c>
      <c r="C4860" s="964" t="s">
        <v>141</v>
      </c>
      <c r="D4860" s="965">
        <v>16.2</v>
      </c>
      <c r="E4860" s="757"/>
      <c r="F4860" s="757"/>
      <c r="G4860" s="757"/>
      <c r="H4860" s="757"/>
      <c r="I4860" s="757"/>
    </row>
    <row r="4861" spans="1:9" ht="15.75" customHeight="1">
      <c r="A4861" s="963">
        <v>103969</v>
      </c>
      <c r="B4861" s="963" t="s">
        <v>7818</v>
      </c>
      <c r="C4861" s="964" t="s">
        <v>141</v>
      </c>
      <c r="D4861" s="965">
        <v>19.43</v>
      </c>
      <c r="E4861" s="757"/>
      <c r="F4861" s="757"/>
      <c r="G4861" s="757"/>
      <c r="H4861" s="757"/>
      <c r="I4861" s="757"/>
    </row>
    <row r="4862" spans="1:9" ht="15.75" customHeight="1">
      <c r="A4862" s="963">
        <v>103971</v>
      </c>
      <c r="B4862" s="963" t="s">
        <v>7819</v>
      </c>
      <c r="C4862" s="964" t="s">
        <v>141</v>
      </c>
      <c r="D4862" s="965">
        <v>24.89</v>
      </c>
      <c r="E4862" s="757"/>
      <c r="F4862" s="757"/>
      <c r="G4862" s="757"/>
      <c r="H4862" s="757"/>
      <c r="I4862" s="757"/>
    </row>
    <row r="4863" spans="1:9" ht="15.75" customHeight="1">
      <c r="A4863" s="963">
        <v>103972</v>
      </c>
      <c r="B4863" s="963" t="s">
        <v>7820</v>
      </c>
      <c r="C4863" s="964" t="s">
        <v>141</v>
      </c>
      <c r="D4863" s="965">
        <v>28.78</v>
      </c>
      <c r="E4863" s="757"/>
      <c r="F4863" s="757"/>
      <c r="G4863" s="757"/>
      <c r="H4863" s="757"/>
      <c r="I4863" s="757"/>
    </row>
    <row r="4864" spans="1:9" ht="15.75" customHeight="1">
      <c r="A4864" s="963">
        <v>103974</v>
      </c>
      <c r="B4864" s="963" t="s">
        <v>7821</v>
      </c>
      <c r="C4864" s="964" t="s">
        <v>141</v>
      </c>
      <c r="D4864" s="965">
        <v>9.66</v>
      </c>
      <c r="E4864" s="757"/>
      <c r="F4864" s="757"/>
      <c r="G4864" s="757"/>
      <c r="H4864" s="757"/>
      <c r="I4864" s="757"/>
    </row>
    <row r="4865" spans="1:9" ht="15.75" customHeight="1">
      <c r="A4865" s="963">
        <v>103975</v>
      </c>
      <c r="B4865" s="963" t="s">
        <v>7822</v>
      </c>
      <c r="C4865" s="964" t="s">
        <v>141</v>
      </c>
      <c r="D4865" s="965">
        <v>16.309999999999999</v>
      </c>
      <c r="E4865" s="757"/>
      <c r="F4865" s="757"/>
      <c r="G4865" s="757"/>
      <c r="H4865" s="757"/>
      <c r="I4865" s="757"/>
    </row>
    <row r="4866" spans="1:9" ht="15.75" customHeight="1">
      <c r="A4866" s="963">
        <v>103976</v>
      </c>
      <c r="B4866" s="963" t="s">
        <v>7823</v>
      </c>
      <c r="C4866" s="964" t="s">
        <v>141</v>
      </c>
      <c r="D4866" s="965">
        <v>24.55</v>
      </c>
      <c r="E4866" s="757"/>
      <c r="F4866" s="757"/>
      <c r="G4866" s="757"/>
      <c r="H4866" s="757"/>
      <c r="I4866" s="757"/>
    </row>
    <row r="4867" spans="1:9" ht="15.75" customHeight="1">
      <c r="A4867" s="963">
        <v>103977</v>
      </c>
      <c r="B4867" s="963" t="s">
        <v>7824</v>
      </c>
      <c r="C4867" s="964" t="s">
        <v>141</v>
      </c>
      <c r="D4867" s="965">
        <v>5.92</v>
      </c>
      <c r="E4867" s="757"/>
      <c r="F4867" s="757"/>
      <c r="G4867" s="757"/>
      <c r="H4867" s="757"/>
      <c r="I4867" s="757"/>
    </row>
    <row r="4868" spans="1:9" ht="15.75" customHeight="1">
      <c r="A4868" s="963">
        <v>103980</v>
      </c>
      <c r="B4868" s="963" t="s">
        <v>7825</v>
      </c>
      <c r="C4868" s="964" t="s">
        <v>141</v>
      </c>
      <c r="D4868" s="965">
        <v>14.84</v>
      </c>
      <c r="E4868" s="757"/>
      <c r="F4868" s="757"/>
      <c r="G4868" s="757"/>
      <c r="H4868" s="757"/>
      <c r="I4868" s="757"/>
    </row>
    <row r="4869" spans="1:9" ht="15.75" customHeight="1">
      <c r="A4869" s="963">
        <v>103981</v>
      </c>
      <c r="B4869" s="963" t="s">
        <v>7826</v>
      </c>
      <c r="C4869" s="964" t="s">
        <v>141</v>
      </c>
      <c r="D4869" s="965">
        <v>14.91</v>
      </c>
      <c r="E4869" s="757"/>
      <c r="F4869" s="757"/>
      <c r="G4869" s="757"/>
      <c r="H4869" s="757"/>
      <c r="I4869" s="757"/>
    </row>
    <row r="4870" spans="1:9" ht="15.75" customHeight="1">
      <c r="A4870" s="963">
        <v>103982</v>
      </c>
      <c r="B4870" s="963" t="s">
        <v>7827</v>
      </c>
      <c r="C4870" s="964" t="s">
        <v>141</v>
      </c>
      <c r="D4870" s="965">
        <v>21.96</v>
      </c>
      <c r="E4870" s="757"/>
      <c r="F4870" s="757"/>
      <c r="G4870" s="757"/>
      <c r="H4870" s="757"/>
      <c r="I4870" s="757"/>
    </row>
    <row r="4871" spans="1:9" ht="15.75" customHeight="1">
      <c r="A4871" s="963">
        <v>103983</v>
      </c>
      <c r="B4871" s="963" t="s">
        <v>7828</v>
      </c>
      <c r="C4871" s="964" t="s">
        <v>141</v>
      </c>
      <c r="D4871" s="965">
        <v>14.28</v>
      </c>
      <c r="E4871" s="757"/>
      <c r="F4871" s="757"/>
      <c r="G4871" s="757"/>
      <c r="H4871" s="757"/>
      <c r="I4871" s="757"/>
    </row>
    <row r="4872" spans="1:9" ht="15.75" customHeight="1">
      <c r="A4872" s="963">
        <v>103984</v>
      </c>
      <c r="B4872" s="963" t="s">
        <v>7829</v>
      </c>
      <c r="C4872" s="964" t="s">
        <v>141</v>
      </c>
      <c r="D4872" s="965">
        <v>15.8</v>
      </c>
      <c r="E4872" s="757"/>
      <c r="F4872" s="757"/>
      <c r="G4872" s="757"/>
      <c r="H4872" s="757"/>
      <c r="I4872" s="757"/>
    </row>
    <row r="4873" spans="1:9" ht="15.75" customHeight="1">
      <c r="A4873" s="963">
        <v>103985</v>
      </c>
      <c r="B4873" s="963" t="s">
        <v>7830</v>
      </c>
      <c r="C4873" s="964" t="s">
        <v>141</v>
      </c>
      <c r="D4873" s="965">
        <v>18.7</v>
      </c>
      <c r="E4873" s="757"/>
      <c r="F4873" s="757"/>
      <c r="G4873" s="757"/>
      <c r="H4873" s="757"/>
      <c r="I4873" s="757"/>
    </row>
    <row r="4874" spans="1:9" ht="15.75" customHeight="1">
      <c r="A4874" s="963">
        <v>103986</v>
      </c>
      <c r="B4874" s="963" t="s">
        <v>7831</v>
      </c>
      <c r="C4874" s="964" t="s">
        <v>141</v>
      </c>
      <c r="D4874" s="965">
        <v>25.16</v>
      </c>
      <c r="E4874" s="757"/>
      <c r="F4874" s="757"/>
      <c r="G4874" s="757"/>
      <c r="H4874" s="757"/>
      <c r="I4874" s="757"/>
    </row>
    <row r="4875" spans="1:9" ht="15.75" customHeight="1">
      <c r="A4875" s="963">
        <v>103987</v>
      </c>
      <c r="B4875" s="963" t="s">
        <v>7832</v>
      </c>
      <c r="C4875" s="964" t="s">
        <v>141</v>
      </c>
      <c r="D4875" s="965">
        <v>20.78</v>
      </c>
      <c r="E4875" s="757"/>
      <c r="F4875" s="757"/>
      <c r="G4875" s="757"/>
      <c r="H4875" s="757"/>
      <c r="I4875" s="757"/>
    </row>
    <row r="4876" spans="1:9" ht="15.75" customHeight="1">
      <c r="A4876" s="963">
        <v>103988</v>
      </c>
      <c r="B4876" s="963" t="s">
        <v>7833</v>
      </c>
      <c r="C4876" s="964" t="s">
        <v>141</v>
      </c>
      <c r="D4876" s="965">
        <v>10.78</v>
      </c>
      <c r="E4876" s="757"/>
      <c r="F4876" s="757"/>
      <c r="G4876" s="757"/>
      <c r="H4876" s="757"/>
      <c r="I4876" s="757"/>
    </row>
    <row r="4877" spans="1:9" ht="15.75" customHeight="1">
      <c r="A4877" s="963">
        <v>103990</v>
      </c>
      <c r="B4877" s="963" t="s">
        <v>7834</v>
      </c>
      <c r="C4877" s="964" t="s">
        <v>141</v>
      </c>
      <c r="D4877" s="965">
        <v>35.93</v>
      </c>
      <c r="E4877" s="757"/>
      <c r="F4877" s="757"/>
      <c r="G4877" s="757"/>
      <c r="H4877" s="757"/>
      <c r="I4877" s="757"/>
    </row>
    <row r="4878" spans="1:9" ht="15.75" customHeight="1">
      <c r="A4878" s="963">
        <v>103991</v>
      </c>
      <c r="B4878" s="963" t="s">
        <v>7835</v>
      </c>
      <c r="C4878" s="964" t="s">
        <v>141</v>
      </c>
      <c r="D4878" s="965">
        <v>17.36</v>
      </c>
      <c r="E4878" s="757"/>
      <c r="F4878" s="757"/>
      <c r="G4878" s="757"/>
      <c r="H4878" s="757"/>
      <c r="I4878" s="757"/>
    </row>
    <row r="4879" spans="1:9" ht="15.75" customHeight="1">
      <c r="A4879" s="963">
        <v>103992</v>
      </c>
      <c r="B4879" s="963" t="s">
        <v>7836</v>
      </c>
      <c r="C4879" s="964" t="s">
        <v>141</v>
      </c>
      <c r="D4879" s="965">
        <v>9.66</v>
      </c>
      <c r="E4879" s="757"/>
      <c r="F4879" s="757"/>
      <c r="G4879" s="757"/>
      <c r="H4879" s="757"/>
      <c r="I4879" s="757"/>
    </row>
    <row r="4880" spans="1:9" ht="15.75" customHeight="1">
      <c r="A4880" s="963">
        <v>103993</v>
      </c>
      <c r="B4880" s="963" t="s">
        <v>7837</v>
      </c>
      <c r="C4880" s="964" t="s">
        <v>141</v>
      </c>
      <c r="D4880" s="965">
        <v>7.8</v>
      </c>
      <c r="E4880" s="757"/>
      <c r="F4880" s="757"/>
      <c r="G4880" s="757"/>
      <c r="H4880" s="757"/>
      <c r="I4880" s="757"/>
    </row>
    <row r="4881" spans="1:9" ht="15.75" customHeight="1">
      <c r="A4881" s="963">
        <v>103994</v>
      </c>
      <c r="B4881" s="963" t="s">
        <v>7838</v>
      </c>
      <c r="C4881" s="964" t="s">
        <v>141</v>
      </c>
      <c r="D4881" s="965">
        <v>12.66</v>
      </c>
      <c r="E4881" s="757"/>
      <c r="F4881" s="757"/>
      <c r="G4881" s="757"/>
      <c r="H4881" s="757"/>
      <c r="I4881" s="757"/>
    </row>
    <row r="4882" spans="1:9" ht="15.75" customHeight="1">
      <c r="A4882" s="963">
        <v>103995</v>
      </c>
      <c r="B4882" s="963" t="s">
        <v>7839</v>
      </c>
      <c r="C4882" s="964" t="s">
        <v>141</v>
      </c>
      <c r="D4882" s="965">
        <v>12.5</v>
      </c>
      <c r="E4882" s="757"/>
      <c r="F4882" s="757"/>
      <c r="G4882" s="757"/>
      <c r="H4882" s="757"/>
      <c r="I4882" s="757"/>
    </row>
    <row r="4883" spans="1:9" ht="15.75" customHeight="1">
      <c r="A4883" s="963">
        <v>103996</v>
      </c>
      <c r="B4883" s="963" t="s">
        <v>7840</v>
      </c>
      <c r="C4883" s="964" t="s">
        <v>141</v>
      </c>
      <c r="D4883" s="965">
        <v>40.64</v>
      </c>
      <c r="E4883" s="757"/>
      <c r="F4883" s="757"/>
      <c r="G4883" s="757"/>
      <c r="H4883" s="757"/>
      <c r="I4883" s="757"/>
    </row>
    <row r="4884" spans="1:9" ht="15.75" customHeight="1">
      <c r="A4884" s="963">
        <v>103997</v>
      </c>
      <c r="B4884" s="963" t="s">
        <v>7841</v>
      </c>
      <c r="C4884" s="964" t="s">
        <v>141</v>
      </c>
      <c r="D4884" s="965">
        <v>39.57</v>
      </c>
      <c r="E4884" s="757"/>
      <c r="F4884" s="757"/>
      <c r="G4884" s="757"/>
      <c r="H4884" s="757"/>
      <c r="I4884" s="757"/>
    </row>
    <row r="4885" spans="1:9" ht="15.75" customHeight="1">
      <c r="A4885" s="963">
        <v>103998</v>
      </c>
      <c r="B4885" s="963" t="s">
        <v>7842</v>
      </c>
      <c r="C4885" s="964" t="s">
        <v>141</v>
      </c>
      <c r="D4885" s="965">
        <v>12.93</v>
      </c>
      <c r="E4885" s="757"/>
      <c r="F4885" s="757"/>
      <c r="G4885" s="757"/>
      <c r="H4885" s="757"/>
      <c r="I4885" s="757"/>
    </row>
    <row r="4886" spans="1:9" ht="15.75" customHeight="1">
      <c r="A4886" s="963">
        <v>103999</v>
      </c>
      <c r="B4886" s="963" t="s">
        <v>7843</v>
      </c>
      <c r="C4886" s="964" t="s">
        <v>141</v>
      </c>
      <c r="D4886" s="965">
        <v>10.62</v>
      </c>
      <c r="E4886" s="757"/>
      <c r="F4886" s="757"/>
      <c r="G4886" s="757"/>
      <c r="H4886" s="757"/>
      <c r="I4886" s="757"/>
    </row>
    <row r="4887" spans="1:9" ht="15.75" customHeight="1">
      <c r="A4887" s="963">
        <v>104000</v>
      </c>
      <c r="B4887" s="963" t="s">
        <v>7844</v>
      </c>
      <c r="C4887" s="964" t="s">
        <v>141</v>
      </c>
      <c r="D4887" s="965">
        <v>27.66</v>
      </c>
      <c r="E4887" s="757"/>
      <c r="F4887" s="757"/>
      <c r="G4887" s="757"/>
      <c r="H4887" s="757"/>
      <c r="I4887" s="757"/>
    </row>
    <row r="4888" spans="1:9" ht="15.75" customHeight="1">
      <c r="A4888" s="963">
        <v>104001</v>
      </c>
      <c r="B4888" s="963" t="s">
        <v>7845</v>
      </c>
      <c r="C4888" s="964" t="s">
        <v>141</v>
      </c>
      <c r="D4888" s="965">
        <v>11.6</v>
      </c>
      <c r="E4888" s="757"/>
      <c r="F4888" s="757"/>
      <c r="G4888" s="757"/>
      <c r="H4888" s="757"/>
      <c r="I4888" s="757"/>
    </row>
    <row r="4889" spans="1:9" ht="15.75" customHeight="1">
      <c r="A4889" s="963">
        <v>104002</v>
      </c>
      <c r="B4889" s="963" t="s">
        <v>7846</v>
      </c>
      <c r="C4889" s="964" t="s">
        <v>141</v>
      </c>
      <c r="D4889" s="965">
        <v>15.92</v>
      </c>
      <c r="E4889" s="757"/>
      <c r="F4889" s="757"/>
      <c r="G4889" s="757"/>
      <c r="H4889" s="757"/>
      <c r="I4889" s="757"/>
    </row>
    <row r="4890" spans="1:9" ht="15.75" customHeight="1">
      <c r="A4890" s="963">
        <v>104003</v>
      </c>
      <c r="B4890" s="963" t="s">
        <v>7847</v>
      </c>
      <c r="C4890" s="964" t="s">
        <v>141</v>
      </c>
      <c r="D4890" s="965">
        <v>12.77</v>
      </c>
      <c r="E4890" s="757"/>
      <c r="F4890" s="757"/>
      <c r="G4890" s="757"/>
      <c r="H4890" s="757"/>
      <c r="I4890" s="757"/>
    </row>
    <row r="4891" spans="1:9" ht="15.75" customHeight="1">
      <c r="A4891" s="963">
        <v>104004</v>
      </c>
      <c r="B4891" s="963" t="s">
        <v>7848</v>
      </c>
      <c r="C4891" s="964" t="s">
        <v>141</v>
      </c>
      <c r="D4891" s="965">
        <v>24.94</v>
      </c>
      <c r="E4891" s="757"/>
      <c r="F4891" s="757"/>
      <c r="G4891" s="757"/>
      <c r="H4891" s="757"/>
      <c r="I4891" s="757"/>
    </row>
    <row r="4892" spans="1:9" ht="15.75" customHeight="1">
      <c r="A4892" s="963">
        <v>104005</v>
      </c>
      <c r="B4892" s="963" t="s">
        <v>7849</v>
      </c>
      <c r="C4892" s="964" t="s">
        <v>141</v>
      </c>
      <c r="D4892" s="965">
        <v>33.36</v>
      </c>
      <c r="E4892" s="757"/>
      <c r="F4892" s="757"/>
      <c r="G4892" s="757"/>
      <c r="H4892" s="757"/>
      <c r="I4892" s="757"/>
    </row>
    <row r="4893" spans="1:9" ht="15.75" customHeight="1">
      <c r="A4893" s="963">
        <v>104006</v>
      </c>
      <c r="B4893" s="963" t="s">
        <v>7850</v>
      </c>
      <c r="C4893" s="964" t="s">
        <v>141</v>
      </c>
      <c r="D4893" s="965">
        <v>22</v>
      </c>
      <c r="E4893" s="757"/>
      <c r="F4893" s="757"/>
      <c r="G4893" s="757"/>
      <c r="H4893" s="757"/>
      <c r="I4893" s="757"/>
    </row>
    <row r="4894" spans="1:9" ht="15.75" customHeight="1">
      <c r="A4894" s="963">
        <v>104007</v>
      </c>
      <c r="B4894" s="963" t="s">
        <v>7851</v>
      </c>
      <c r="C4894" s="964" t="s">
        <v>141</v>
      </c>
      <c r="D4894" s="965">
        <v>19.16</v>
      </c>
      <c r="E4894" s="757"/>
      <c r="F4894" s="757"/>
      <c r="G4894" s="757"/>
      <c r="H4894" s="757"/>
      <c r="I4894" s="757"/>
    </row>
    <row r="4895" spans="1:9" ht="15.75" customHeight="1">
      <c r="A4895" s="963">
        <v>104008</v>
      </c>
      <c r="B4895" s="963" t="s">
        <v>7852</v>
      </c>
      <c r="C4895" s="964" t="s">
        <v>141</v>
      </c>
      <c r="D4895" s="965">
        <v>28.61</v>
      </c>
      <c r="E4895" s="757"/>
      <c r="F4895" s="757"/>
      <c r="G4895" s="757"/>
      <c r="H4895" s="757"/>
      <c r="I4895" s="757"/>
    </row>
    <row r="4896" spans="1:9" ht="15.75" customHeight="1">
      <c r="A4896" s="963">
        <v>104009</v>
      </c>
      <c r="B4896" s="963" t="s">
        <v>7853</v>
      </c>
      <c r="C4896" s="964" t="s">
        <v>141</v>
      </c>
      <c r="D4896" s="965">
        <v>10.88</v>
      </c>
      <c r="E4896" s="757"/>
      <c r="F4896" s="757"/>
      <c r="G4896" s="757"/>
      <c r="H4896" s="757"/>
      <c r="I4896" s="757"/>
    </row>
    <row r="4897" spans="1:9" ht="15.75" customHeight="1">
      <c r="A4897" s="963">
        <v>104011</v>
      </c>
      <c r="B4897" s="963" t="s">
        <v>7854</v>
      </c>
      <c r="C4897" s="964" t="s">
        <v>141</v>
      </c>
      <c r="D4897" s="965">
        <v>21.64</v>
      </c>
      <c r="E4897" s="757"/>
      <c r="F4897" s="757"/>
      <c r="G4897" s="757"/>
      <c r="H4897" s="757"/>
      <c r="I4897" s="757"/>
    </row>
    <row r="4898" spans="1:9" ht="15.75" customHeight="1">
      <c r="A4898" s="963">
        <v>104012</v>
      </c>
      <c r="B4898" s="963" t="s">
        <v>7855</v>
      </c>
      <c r="C4898" s="964" t="s">
        <v>141</v>
      </c>
      <c r="D4898" s="965">
        <v>20.07</v>
      </c>
      <c r="E4898" s="757"/>
      <c r="F4898" s="757"/>
      <c r="G4898" s="757"/>
      <c r="H4898" s="757"/>
      <c r="I4898" s="757"/>
    </row>
    <row r="4899" spans="1:9" ht="15.75" customHeight="1">
      <c r="A4899" s="963">
        <v>104014</v>
      </c>
      <c r="B4899" s="963" t="s">
        <v>7856</v>
      </c>
      <c r="C4899" s="964" t="s">
        <v>141</v>
      </c>
      <c r="D4899" s="965">
        <v>9.1199999999999992</v>
      </c>
      <c r="E4899" s="757"/>
      <c r="F4899" s="757"/>
      <c r="G4899" s="757"/>
      <c r="H4899" s="757"/>
      <c r="I4899" s="757"/>
    </row>
    <row r="4900" spans="1:9" ht="15.75" customHeight="1">
      <c r="A4900" s="963">
        <v>104015</v>
      </c>
      <c r="B4900" s="963" t="s">
        <v>7857</v>
      </c>
      <c r="C4900" s="964" t="s">
        <v>141</v>
      </c>
      <c r="D4900" s="965">
        <v>13.62</v>
      </c>
      <c r="E4900" s="757"/>
      <c r="F4900" s="757"/>
      <c r="G4900" s="757"/>
      <c r="H4900" s="757"/>
      <c r="I4900" s="757"/>
    </row>
    <row r="4901" spans="1:9" ht="15.75" customHeight="1">
      <c r="A4901" s="963">
        <v>104016</v>
      </c>
      <c r="B4901" s="963" t="s">
        <v>7858</v>
      </c>
      <c r="C4901" s="964" t="s">
        <v>141</v>
      </c>
      <c r="D4901" s="965">
        <v>18.62</v>
      </c>
      <c r="E4901" s="757"/>
      <c r="F4901" s="757"/>
      <c r="G4901" s="757"/>
      <c r="H4901" s="757"/>
      <c r="I4901" s="757"/>
    </row>
    <row r="4902" spans="1:9" ht="15.75" customHeight="1">
      <c r="A4902" s="963">
        <v>104017</v>
      </c>
      <c r="B4902" s="963" t="s">
        <v>7859</v>
      </c>
      <c r="C4902" s="964" t="s">
        <v>141</v>
      </c>
      <c r="D4902" s="965">
        <v>41.56</v>
      </c>
      <c r="E4902" s="757"/>
      <c r="F4902" s="757"/>
      <c r="G4902" s="757"/>
      <c r="H4902" s="757"/>
      <c r="I4902" s="757"/>
    </row>
    <row r="4903" spans="1:9" ht="15.75" customHeight="1">
      <c r="A4903" s="963">
        <v>104018</v>
      </c>
      <c r="B4903" s="963" t="s">
        <v>7859</v>
      </c>
      <c r="C4903" s="964" t="s">
        <v>141</v>
      </c>
      <c r="D4903" s="965">
        <v>17.899999999999999</v>
      </c>
      <c r="E4903" s="757"/>
      <c r="F4903" s="757"/>
      <c r="G4903" s="757"/>
      <c r="H4903" s="757"/>
      <c r="I4903" s="757"/>
    </row>
    <row r="4904" spans="1:9" ht="15.75" customHeight="1">
      <c r="A4904" s="963">
        <v>104019</v>
      </c>
      <c r="B4904" s="963" t="s">
        <v>7860</v>
      </c>
      <c r="C4904" s="964" t="s">
        <v>141</v>
      </c>
      <c r="D4904" s="965">
        <v>40.72</v>
      </c>
      <c r="E4904" s="757"/>
      <c r="F4904" s="757"/>
      <c r="G4904" s="757"/>
      <c r="H4904" s="757"/>
      <c r="I4904" s="757"/>
    </row>
    <row r="4905" spans="1:9" ht="15.75" customHeight="1">
      <c r="A4905" s="963">
        <v>104020</v>
      </c>
      <c r="B4905" s="963" t="s">
        <v>7861</v>
      </c>
      <c r="C4905" s="964" t="s">
        <v>141</v>
      </c>
      <c r="D4905" s="965">
        <v>53.73</v>
      </c>
      <c r="E4905" s="757"/>
      <c r="F4905" s="757"/>
      <c r="G4905" s="757"/>
      <c r="H4905" s="757"/>
      <c r="I4905" s="757"/>
    </row>
    <row r="4906" spans="1:9" ht="15.75" customHeight="1">
      <c r="A4906" s="963">
        <v>104022</v>
      </c>
      <c r="B4906" s="963" t="s">
        <v>7862</v>
      </c>
      <c r="C4906" s="964" t="s">
        <v>141</v>
      </c>
      <c r="D4906" s="965">
        <v>65.180000000000007</v>
      </c>
      <c r="E4906" s="757"/>
      <c r="F4906" s="757"/>
      <c r="G4906" s="757"/>
      <c r="H4906" s="757"/>
      <c r="I4906" s="757"/>
    </row>
    <row r="4907" spans="1:9" ht="15.75" customHeight="1">
      <c r="A4907" s="963">
        <v>104023</v>
      </c>
      <c r="B4907" s="963" t="s">
        <v>7863</v>
      </c>
      <c r="C4907" s="964" t="s">
        <v>141</v>
      </c>
      <c r="D4907" s="965">
        <v>37.630000000000003</v>
      </c>
      <c r="E4907" s="757"/>
      <c r="F4907" s="757"/>
      <c r="G4907" s="757"/>
      <c r="H4907" s="757"/>
      <c r="I4907" s="757"/>
    </row>
    <row r="4908" spans="1:9" ht="15.75" customHeight="1">
      <c r="A4908" s="963">
        <v>104024</v>
      </c>
      <c r="B4908" s="963" t="s">
        <v>7864</v>
      </c>
      <c r="C4908" s="964" t="s">
        <v>141</v>
      </c>
      <c r="D4908" s="965">
        <v>37.22</v>
      </c>
      <c r="E4908" s="757"/>
      <c r="F4908" s="757"/>
      <c r="G4908" s="757"/>
      <c r="H4908" s="757"/>
      <c r="I4908" s="757"/>
    </row>
    <row r="4909" spans="1:9" ht="15.75" customHeight="1">
      <c r="A4909" s="963">
        <v>104025</v>
      </c>
      <c r="B4909" s="963" t="s">
        <v>7865</v>
      </c>
      <c r="C4909" s="964" t="s">
        <v>141</v>
      </c>
      <c r="D4909" s="965">
        <v>25.9</v>
      </c>
      <c r="E4909" s="757"/>
      <c r="F4909" s="757"/>
      <c r="G4909" s="757"/>
      <c r="H4909" s="757"/>
      <c r="I4909" s="757"/>
    </row>
    <row r="4910" spans="1:9" ht="15.75" customHeight="1">
      <c r="A4910" s="963">
        <v>104026</v>
      </c>
      <c r="B4910" s="963" t="s">
        <v>7866</v>
      </c>
      <c r="C4910" s="964" t="s">
        <v>141</v>
      </c>
      <c r="D4910" s="965">
        <v>39.6</v>
      </c>
      <c r="E4910" s="757"/>
      <c r="F4910" s="757"/>
      <c r="G4910" s="757"/>
      <c r="H4910" s="757"/>
      <c r="I4910" s="757"/>
    </row>
    <row r="4911" spans="1:9" ht="15.75" customHeight="1">
      <c r="A4911" s="963">
        <v>104027</v>
      </c>
      <c r="B4911" s="963" t="s">
        <v>7867</v>
      </c>
      <c r="C4911" s="964" t="s">
        <v>141</v>
      </c>
      <c r="D4911" s="965">
        <v>61.92</v>
      </c>
      <c r="E4911" s="757"/>
      <c r="F4911" s="757"/>
      <c r="G4911" s="757"/>
      <c r="H4911" s="757"/>
      <c r="I4911" s="757"/>
    </row>
    <row r="4912" spans="1:9" ht="15.75" customHeight="1">
      <c r="A4912" s="963">
        <v>104028</v>
      </c>
      <c r="B4912" s="963" t="s">
        <v>7868</v>
      </c>
      <c r="C4912" s="964" t="s">
        <v>141</v>
      </c>
      <c r="D4912" s="965">
        <v>130.51</v>
      </c>
      <c r="E4912" s="757"/>
      <c r="F4912" s="757"/>
      <c r="G4912" s="757"/>
      <c r="H4912" s="757"/>
      <c r="I4912" s="757"/>
    </row>
    <row r="4913" spans="1:9" ht="15.75" customHeight="1">
      <c r="A4913" s="963">
        <v>104029</v>
      </c>
      <c r="B4913" s="963" t="s">
        <v>7869</v>
      </c>
      <c r="C4913" s="964" t="s">
        <v>141</v>
      </c>
      <c r="D4913" s="965">
        <v>66.319999999999993</v>
      </c>
      <c r="E4913" s="757"/>
      <c r="F4913" s="757"/>
      <c r="G4913" s="757"/>
      <c r="H4913" s="757"/>
      <c r="I4913" s="757"/>
    </row>
    <row r="4914" spans="1:9" ht="15.75" customHeight="1">
      <c r="A4914" s="963">
        <v>104030</v>
      </c>
      <c r="B4914" s="963" t="s">
        <v>7870</v>
      </c>
      <c r="C4914" s="964" t="s">
        <v>141</v>
      </c>
      <c r="D4914" s="965">
        <v>57.53</v>
      </c>
      <c r="E4914" s="757"/>
      <c r="F4914" s="757"/>
      <c r="G4914" s="757"/>
      <c r="H4914" s="757"/>
      <c r="I4914" s="757"/>
    </row>
    <row r="4915" spans="1:9" ht="15.75" customHeight="1">
      <c r="A4915" s="963">
        <v>104159</v>
      </c>
      <c r="B4915" s="963" t="s">
        <v>7871</v>
      </c>
      <c r="C4915" s="964" t="s">
        <v>141</v>
      </c>
      <c r="D4915" s="965">
        <v>38.770000000000003</v>
      </c>
      <c r="E4915" s="757"/>
      <c r="F4915" s="757"/>
      <c r="G4915" s="757"/>
      <c r="H4915" s="757"/>
      <c r="I4915" s="757"/>
    </row>
    <row r="4916" spans="1:9" ht="15.75" customHeight="1">
      <c r="A4916" s="963">
        <v>104167</v>
      </c>
      <c r="B4916" s="963" t="s">
        <v>7872</v>
      </c>
      <c r="C4916" s="964" t="s">
        <v>141</v>
      </c>
      <c r="D4916" s="965">
        <v>127.22</v>
      </c>
      <c r="E4916" s="757"/>
      <c r="F4916" s="757"/>
      <c r="G4916" s="757"/>
      <c r="H4916" s="757"/>
      <c r="I4916" s="757"/>
    </row>
    <row r="4917" spans="1:9" ht="15.75" customHeight="1">
      <c r="A4917" s="963">
        <v>104168</v>
      </c>
      <c r="B4917" s="963" t="s">
        <v>7873</v>
      </c>
      <c r="C4917" s="964" t="s">
        <v>141</v>
      </c>
      <c r="D4917" s="965">
        <v>123.72</v>
      </c>
      <c r="E4917" s="757"/>
      <c r="F4917" s="757"/>
      <c r="G4917" s="757"/>
      <c r="H4917" s="757"/>
      <c r="I4917" s="757"/>
    </row>
    <row r="4918" spans="1:9" ht="15.75" customHeight="1">
      <c r="A4918" s="963">
        <v>104169</v>
      </c>
      <c r="B4918" s="963" t="s">
        <v>7874</v>
      </c>
      <c r="C4918" s="964" t="s">
        <v>141</v>
      </c>
      <c r="D4918" s="965">
        <v>154.55000000000001</v>
      </c>
      <c r="E4918" s="757"/>
      <c r="F4918" s="757"/>
      <c r="G4918" s="757"/>
      <c r="H4918" s="757"/>
      <c r="I4918" s="757"/>
    </row>
    <row r="4919" spans="1:9" ht="15.75" customHeight="1">
      <c r="A4919" s="963">
        <v>104170</v>
      </c>
      <c r="B4919" s="963" t="s">
        <v>7875</v>
      </c>
      <c r="C4919" s="964" t="s">
        <v>141</v>
      </c>
      <c r="D4919" s="965">
        <v>70.42</v>
      </c>
      <c r="E4919" s="757"/>
      <c r="F4919" s="757"/>
      <c r="G4919" s="757"/>
      <c r="H4919" s="757"/>
      <c r="I4919" s="757"/>
    </row>
    <row r="4920" spans="1:9" ht="15.75" customHeight="1">
      <c r="A4920" s="963">
        <v>104171</v>
      </c>
      <c r="B4920" s="963" t="s">
        <v>7876</v>
      </c>
      <c r="C4920" s="964" t="s">
        <v>141</v>
      </c>
      <c r="D4920" s="965">
        <v>100.26</v>
      </c>
      <c r="E4920" s="757"/>
      <c r="F4920" s="757"/>
      <c r="G4920" s="757"/>
      <c r="H4920" s="757"/>
      <c r="I4920" s="757"/>
    </row>
    <row r="4921" spans="1:9" ht="15.75" customHeight="1">
      <c r="A4921" s="963">
        <v>104172</v>
      </c>
      <c r="B4921" s="963" t="s">
        <v>7877</v>
      </c>
      <c r="C4921" s="964" t="s">
        <v>141</v>
      </c>
      <c r="D4921" s="965">
        <v>294.74</v>
      </c>
      <c r="E4921" s="757"/>
      <c r="F4921" s="757"/>
      <c r="G4921" s="757"/>
      <c r="H4921" s="757"/>
      <c r="I4921" s="757"/>
    </row>
    <row r="4922" spans="1:9" ht="15.75" customHeight="1">
      <c r="A4922" s="963">
        <v>104173</v>
      </c>
      <c r="B4922" s="963" t="s">
        <v>7878</v>
      </c>
      <c r="C4922" s="964" t="s">
        <v>141</v>
      </c>
      <c r="D4922" s="965">
        <v>88.41</v>
      </c>
      <c r="E4922" s="757"/>
      <c r="F4922" s="757"/>
      <c r="G4922" s="757"/>
      <c r="H4922" s="757"/>
      <c r="I4922" s="757"/>
    </row>
    <row r="4923" spans="1:9" ht="15.75" customHeight="1">
      <c r="A4923" s="963">
        <v>104174</v>
      </c>
      <c r="B4923" s="963" t="s">
        <v>7879</v>
      </c>
      <c r="C4923" s="964" t="s">
        <v>141</v>
      </c>
      <c r="D4923" s="965">
        <v>197.88</v>
      </c>
      <c r="E4923" s="757"/>
      <c r="F4923" s="757"/>
      <c r="G4923" s="757"/>
      <c r="H4923" s="757"/>
      <c r="I4923" s="757"/>
    </row>
    <row r="4924" spans="1:9" ht="15.75" customHeight="1">
      <c r="A4924" s="963">
        <v>104175</v>
      </c>
      <c r="B4924" s="963" t="s">
        <v>7880</v>
      </c>
      <c r="C4924" s="964" t="s">
        <v>141</v>
      </c>
      <c r="D4924" s="965">
        <v>145.18</v>
      </c>
      <c r="E4924" s="757"/>
      <c r="F4924" s="757"/>
      <c r="G4924" s="757"/>
      <c r="H4924" s="757"/>
      <c r="I4924" s="757"/>
    </row>
    <row r="4925" spans="1:9" ht="15.75" customHeight="1">
      <c r="A4925" s="963">
        <v>104176</v>
      </c>
      <c r="B4925" s="963" t="s">
        <v>7881</v>
      </c>
      <c r="C4925" s="964" t="s">
        <v>141</v>
      </c>
      <c r="D4925" s="965">
        <v>264.51</v>
      </c>
      <c r="E4925" s="757"/>
      <c r="F4925" s="757"/>
      <c r="G4925" s="757"/>
      <c r="H4925" s="757"/>
      <c r="I4925" s="757"/>
    </row>
    <row r="4926" spans="1:9" ht="15.75" customHeight="1">
      <c r="A4926" s="963">
        <v>104177</v>
      </c>
      <c r="B4926" s="963" t="s">
        <v>7882</v>
      </c>
      <c r="C4926" s="964" t="s">
        <v>141</v>
      </c>
      <c r="D4926" s="965">
        <v>189.76</v>
      </c>
      <c r="E4926" s="757"/>
      <c r="F4926" s="757"/>
      <c r="G4926" s="757"/>
      <c r="H4926" s="757"/>
      <c r="I4926" s="757"/>
    </row>
    <row r="4927" spans="1:9" ht="15.75" customHeight="1">
      <c r="A4927" s="963">
        <v>104178</v>
      </c>
      <c r="B4927" s="963" t="s">
        <v>7883</v>
      </c>
      <c r="C4927" s="964" t="s">
        <v>141</v>
      </c>
      <c r="D4927" s="965">
        <v>21.91</v>
      </c>
      <c r="E4927" s="757"/>
      <c r="F4927" s="757"/>
      <c r="G4927" s="757"/>
      <c r="H4927" s="757"/>
      <c r="I4927" s="757"/>
    </row>
    <row r="4928" spans="1:9" ht="15.75" customHeight="1">
      <c r="A4928" s="963">
        <v>104179</v>
      </c>
      <c r="B4928" s="963" t="s">
        <v>7884</v>
      </c>
      <c r="C4928" s="964" t="s">
        <v>141</v>
      </c>
      <c r="D4928" s="965">
        <v>78.709999999999994</v>
      </c>
      <c r="E4928" s="757"/>
      <c r="F4928" s="757"/>
      <c r="G4928" s="757"/>
      <c r="H4928" s="757"/>
      <c r="I4928" s="757"/>
    </row>
    <row r="4929" spans="1:9" ht="15.75" customHeight="1">
      <c r="A4929" s="963">
        <v>104191</v>
      </c>
      <c r="B4929" s="963" t="s">
        <v>7885</v>
      </c>
      <c r="C4929" s="964" t="s">
        <v>141</v>
      </c>
      <c r="D4929" s="965">
        <v>8.25</v>
      </c>
      <c r="E4929" s="757"/>
      <c r="F4929" s="757"/>
      <c r="G4929" s="757"/>
      <c r="H4929" s="757"/>
      <c r="I4929" s="757"/>
    </row>
    <row r="4930" spans="1:9" ht="15.75" customHeight="1">
      <c r="A4930" s="963">
        <v>104192</v>
      </c>
      <c r="B4930" s="963" t="s">
        <v>7886</v>
      </c>
      <c r="C4930" s="964" t="s">
        <v>141</v>
      </c>
      <c r="D4930" s="965">
        <v>24.62</v>
      </c>
      <c r="E4930" s="757"/>
      <c r="F4930" s="757"/>
      <c r="G4930" s="757"/>
      <c r="H4930" s="757"/>
      <c r="I4930" s="757"/>
    </row>
    <row r="4931" spans="1:9" ht="15.75" customHeight="1">
      <c r="A4931" s="963">
        <v>104193</v>
      </c>
      <c r="B4931" s="963" t="s">
        <v>7887</v>
      </c>
      <c r="C4931" s="964" t="s">
        <v>141</v>
      </c>
      <c r="D4931" s="965">
        <v>157.04</v>
      </c>
      <c r="E4931" s="757"/>
      <c r="F4931" s="757"/>
      <c r="G4931" s="757"/>
      <c r="H4931" s="757"/>
      <c r="I4931" s="757"/>
    </row>
    <row r="4932" spans="1:9" ht="15.75" customHeight="1">
      <c r="A4932" s="963">
        <v>104196</v>
      </c>
      <c r="B4932" s="963" t="s">
        <v>7888</v>
      </c>
      <c r="C4932" s="964" t="s">
        <v>141</v>
      </c>
      <c r="D4932" s="965">
        <v>13.98</v>
      </c>
      <c r="E4932" s="757"/>
      <c r="F4932" s="757"/>
      <c r="G4932" s="757"/>
      <c r="H4932" s="757"/>
      <c r="I4932" s="757"/>
    </row>
    <row r="4933" spans="1:9" ht="15.75" customHeight="1">
      <c r="A4933" s="963">
        <v>104197</v>
      </c>
      <c r="B4933" s="963" t="s">
        <v>7889</v>
      </c>
      <c r="C4933" s="964" t="s">
        <v>141</v>
      </c>
      <c r="D4933" s="965">
        <v>25.38</v>
      </c>
      <c r="E4933" s="757"/>
      <c r="F4933" s="757"/>
      <c r="G4933" s="757"/>
      <c r="H4933" s="757"/>
      <c r="I4933" s="757"/>
    </row>
    <row r="4934" spans="1:9" ht="15.75" customHeight="1">
      <c r="A4934" s="963">
        <v>104198</v>
      </c>
      <c r="B4934" s="963" t="s">
        <v>7890</v>
      </c>
      <c r="C4934" s="964" t="s">
        <v>141</v>
      </c>
      <c r="D4934" s="965">
        <v>5.83</v>
      </c>
      <c r="E4934" s="757"/>
      <c r="F4934" s="757"/>
      <c r="G4934" s="757"/>
      <c r="H4934" s="757"/>
      <c r="I4934" s="757"/>
    </row>
    <row r="4935" spans="1:9" ht="15.75" customHeight="1">
      <c r="A4935" s="963">
        <v>104199</v>
      </c>
      <c r="B4935" s="963" t="s">
        <v>7891</v>
      </c>
      <c r="C4935" s="964" t="s">
        <v>141</v>
      </c>
      <c r="D4935" s="965">
        <v>5.59</v>
      </c>
      <c r="E4935" s="757"/>
      <c r="F4935" s="757"/>
      <c r="G4935" s="757"/>
      <c r="H4935" s="757"/>
      <c r="I4935" s="757"/>
    </row>
    <row r="4936" spans="1:9" ht="15.75" customHeight="1">
      <c r="A4936" s="963">
        <v>104200</v>
      </c>
      <c r="B4936" s="963" t="s">
        <v>7892</v>
      </c>
      <c r="C4936" s="964" t="s">
        <v>141</v>
      </c>
      <c r="D4936" s="965">
        <v>4.84</v>
      </c>
      <c r="E4936" s="757"/>
      <c r="F4936" s="757"/>
      <c r="G4936" s="757"/>
      <c r="H4936" s="757"/>
      <c r="I4936" s="757"/>
    </row>
    <row r="4937" spans="1:9" ht="15.75" customHeight="1">
      <c r="A4937" s="963">
        <v>104201</v>
      </c>
      <c r="B4937" s="963" t="s">
        <v>7893</v>
      </c>
      <c r="C4937" s="964" t="s">
        <v>141</v>
      </c>
      <c r="D4937" s="965">
        <v>17.07</v>
      </c>
      <c r="E4937" s="757"/>
      <c r="F4937" s="757"/>
      <c r="G4937" s="757"/>
      <c r="H4937" s="757"/>
      <c r="I4937" s="757"/>
    </row>
    <row r="4938" spans="1:9" ht="15.75" customHeight="1">
      <c r="A4938" s="963">
        <v>104202</v>
      </c>
      <c r="B4938" s="963" t="s">
        <v>7894</v>
      </c>
      <c r="C4938" s="964" t="s">
        <v>141</v>
      </c>
      <c r="D4938" s="965">
        <v>8.5500000000000007</v>
      </c>
      <c r="E4938" s="757"/>
      <c r="F4938" s="757"/>
      <c r="G4938" s="757"/>
      <c r="H4938" s="757"/>
      <c r="I4938" s="757"/>
    </row>
    <row r="4939" spans="1:9" ht="15.75" customHeight="1">
      <c r="A4939" s="963">
        <v>104317</v>
      </c>
      <c r="B4939" s="963" t="s">
        <v>7895</v>
      </c>
      <c r="C4939" s="964" t="s">
        <v>141</v>
      </c>
      <c r="D4939" s="965">
        <v>4.88</v>
      </c>
      <c r="E4939" s="757"/>
      <c r="F4939" s="757"/>
      <c r="G4939" s="757"/>
      <c r="H4939" s="757"/>
      <c r="I4939" s="757"/>
    </row>
    <row r="4940" spans="1:9" ht="15.75" customHeight="1">
      <c r="A4940" s="963">
        <v>104318</v>
      </c>
      <c r="B4940" s="963" t="s">
        <v>7896</v>
      </c>
      <c r="C4940" s="964" t="s">
        <v>141</v>
      </c>
      <c r="D4940" s="965">
        <v>5.51</v>
      </c>
      <c r="E4940" s="757"/>
      <c r="F4940" s="757"/>
      <c r="G4940" s="757"/>
      <c r="H4940" s="757"/>
      <c r="I4940" s="757"/>
    </row>
    <row r="4941" spans="1:9" ht="15.75" customHeight="1">
      <c r="A4941" s="963">
        <v>104319</v>
      </c>
      <c r="B4941" s="963" t="s">
        <v>7897</v>
      </c>
      <c r="C4941" s="964" t="s">
        <v>141</v>
      </c>
      <c r="D4941" s="965">
        <v>7.96</v>
      </c>
      <c r="E4941" s="757"/>
      <c r="F4941" s="757"/>
      <c r="G4941" s="757"/>
      <c r="H4941" s="757"/>
      <c r="I4941" s="757"/>
    </row>
    <row r="4942" spans="1:9" ht="15.75" customHeight="1">
      <c r="A4942" s="963">
        <v>104320</v>
      </c>
      <c r="B4942" s="963" t="s">
        <v>7898</v>
      </c>
      <c r="C4942" s="964" t="s">
        <v>141</v>
      </c>
      <c r="D4942" s="965">
        <v>9.9600000000000009</v>
      </c>
      <c r="E4942" s="757"/>
      <c r="F4942" s="757"/>
      <c r="G4942" s="757"/>
      <c r="H4942" s="757"/>
      <c r="I4942" s="757"/>
    </row>
    <row r="4943" spans="1:9" ht="15.75" customHeight="1">
      <c r="A4943" s="963">
        <v>104321</v>
      </c>
      <c r="B4943" s="963" t="s">
        <v>7899</v>
      </c>
      <c r="C4943" s="964" t="s">
        <v>141</v>
      </c>
      <c r="D4943" s="965">
        <v>3.91</v>
      </c>
      <c r="E4943" s="757"/>
      <c r="F4943" s="757"/>
      <c r="G4943" s="757"/>
      <c r="H4943" s="757"/>
      <c r="I4943" s="757"/>
    </row>
    <row r="4944" spans="1:9" ht="15.75" customHeight="1">
      <c r="A4944" s="963">
        <v>104322</v>
      </c>
      <c r="B4944" s="963" t="s">
        <v>7900</v>
      </c>
      <c r="C4944" s="964" t="s">
        <v>141</v>
      </c>
      <c r="D4944" s="965">
        <v>6.13</v>
      </c>
      <c r="E4944" s="757"/>
      <c r="F4944" s="757"/>
      <c r="G4944" s="757"/>
      <c r="H4944" s="757"/>
      <c r="I4944" s="757"/>
    </row>
    <row r="4945" spans="1:9" ht="15.75" customHeight="1">
      <c r="A4945" s="963">
        <v>104323</v>
      </c>
      <c r="B4945" s="963" t="s">
        <v>7901</v>
      </c>
      <c r="C4945" s="964" t="s">
        <v>141</v>
      </c>
      <c r="D4945" s="965">
        <v>6.94</v>
      </c>
      <c r="E4945" s="757"/>
      <c r="F4945" s="757"/>
      <c r="G4945" s="757"/>
      <c r="H4945" s="757"/>
      <c r="I4945" s="757"/>
    </row>
    <row r="4946" spans="1:9" ht="15.75" customHeight="1">
      <c r="A4946" s="963">
        <v>104324</v>
      </c>
      <c r="B4946" s="963" t="s">
        <v>7902</v>
      </c>
      <c r="C4946" s="964" t="s">
        <v>141</v>
      </c>
      <c r="D4946" s="965">
        <v>11.43</v>
      </c>
      <c r="E4946" s="757"/>
      <c r="F4946" s="757"/>
      <c r="G4946" s="757"/>
      <c r="H4946" s="757"/>
      <c r="I4946" s="757"/>
    </row>
    <row r="4947" spans="1:9" ht="15.75" customHeight="1">
      <c r="A4947" s="963">
        <v>104341</v>
      </c>
      <c r="B4947" s="963" t="s">
        <v>7903</v>
      </c>
      <c r="C4947" s="964" t="s">
        <v>141</v>
      </c>
      <c r="D4947" s="965">
        <v>9.65</v>
      </c>
      <c r="E4947" s="757"/>
      <c r="F4947" s="757"/>
      <c r="G4947" s="757"/>
      <c r="H4947" s="757"/>
      <c r="I4947" s="757"/>
    </row>
    <row r="4948" spans="1:9" ht="15.75" customHeight="1">
      <c r="A4948" s="963">
        <v>104343</v>
      </c>
      <c r="B4948" s="963" t="s">
        <v>7904</v>
      </c>
      <c r="C4948" s="964" t="s">
        <v>141</v>
      </c>
      <c r="D4948" s="965">
        <v>32.24</v>
      </c>
      <c r="E4948" s="757"/>
      <c r="F4948" s="757"/>
      <c r="G4948" s="757"/>
      <c r="H4948" s="757"/>
      <c r="I4948" s="757"/>
    </row>
    <row r="4949" spans="1:9" ht="15.75" customHeight="1">
      <c r="A4949" s="963">
        <v>104344</v>
      </c>
      <c r="B4949" s="963" t="s">
        <v>7905</v>
      </c>
      <c r="C4949" s="964" t="s">
        <v>141</v>
      </c>
      <c r="D4949" s="965">
        <v>38.9</v>
      </c>
      <c r="E4949" s="757"/>
      <c r="F4949" s="757"/>
      <c r="G4949" s="757"/>
      <c r="H4949" s="757"/>
      <c r="I4949" s="757"/>
    </row>
    <row r="4950" spans="1:9" ht="15.75" customHeight="1">
      <c r="A4950" s="963">
        <v>104345</v>
      </c>
      <c r="B4950" s="963" t="s">
        <v>7906</v>
      </c>
      <c r="C4950" s="964" t="s">
        <v>141</v>
      </c>
      <c r="D4950" s="965">
        <v>41.22</v>
      </c>
      <c r="E4950" s="757"/>
      <c r="F4950" s="757"/>
      <c r="G4950" s="757"/>
      <c r="H4950" s="757"/>
      <c r="I4950" s="757"/>
    </row>
    <row r="4951" spans="1:9" ht="15.75" customHeight="1">
      <c r="A4951" s="963">
        <v>104346</v>
      </c>
      <c r="B4951" s="963" t="s">
        <v>7907</v>
      </c>
      <c r="C4951" s="964" t="s">
        <v>141</v>
      </c>
      <c r="D4951" s="965">
        <v>43.33</v>
      </c>
      <c r="E4951" s="757"/>
      <c r="F4951" s="757"/>
      <c r="G4951" s="757"/>
      <c r="H4951" s="757"/>
      <c r="I4951" s="757"/>
    </row>
    <row r="4952" spans="1:9" ht="15.75" customHeight="1">
      <c r="A4952" s="963">
        <v>104347</v>
      </c>
      <c r="B4952" s="963" t="s">
        <v>7908</v>
      </c>
      <c r="C4952" s="964" t="s">
        <v>141</v>
      </c>
      <c r="D4952" s="965">
        <v>46.31</v>
      </c>
      <c r="E4952" s="757"/>
      <c r="F4952" s="757"/>
      <c r="G4952" s="757"/>
      <c r="H4952" s="757"/>
      <c r="I4952" s="757"/>
    </row>
    <row r="4953" spans="1:9" ht="15.75" customHeight="1">
      <c r="A4953" s="963">
        <v>104348</v>
      </c>
      <c r="B4953" s="963" t="s">
        <v>7909</v>
      </c>
      <c r="C4953" s="964" t="s">
        <v>141</v>
      </c>
      <c r="D4953" s="965">
        <v>11.65</v>
      </c>
      <c r="E4953" s="757"/>
      <c r="F4953" s="757"/>
      <c r="G4953" s="757"/>
      <c r="H4953" s="757"/>
      <c r="I4953" s="757"/>
    </row>
    <row r="4954" spans="1:9" ht="15.75" customHeight="1">
      <c r="A4954" s="963">
        <v>104350</v>
      </c>
      <c r="B4954" s="963" t="s">
        <v>7910</v>
      </c>
      <c r="C4954" s="964" t="s">
        <v>141</v>
      </c>
      <c r="D4954" s="965">
        <v>29.52</v>
      </c>
      <c r="E4954" s="757"/>
      <c r="F4954" s="757"/>
      <c r="G4954" s="757"/>
      <c r="H4954" s="757"/>
      <c r="I4954" s="757"/>
    </row>
    <row r="4955" spans="1:9" ht="15.75" customHeight="1">
      <c r="A4955" s="963">
        <v>104351</v>
      </c>
      <c r="B4955" s="963" t="s">
        <v>7911</v>
      </c>
      <c r="C4955" s="964" t="s">
        <v>141</v>
      </c>
      <c r="D4955" s="965">
        <v>23.54</v>
      </c>
      <c r="E4955" s="757"/>
      <c r="F4955" s="757"/>
      <c r="G4955" s="757"/>
      <c r="H4955" s="757"/>
      <c r="I4955" s="757"/>
    </row>
    <row r="4956" spans="1:9" ht="15.75" customHeight="1">
      <c r="A4956" s="963">
        <v>104352</v>
      </c>
      <c r="B4956" s="963" t="s">
        <v>7912</v>
      </c>
      <c r="C4956" s="964" t="s">
        <v>141</v>
      </c>
      <c r="D4956" s="965">
        <v>38.08</v>
      </c>
      <c r="E4956" s="757"/>
      <c r="F4956" s="757"/>
      <c r="G4956" s="757"/>
      <c r="H4956" s="757"/>
      <c r="I4956" s="757"/>
    </row>
    <row r="4957" spans="1:9" ht="15.75" customHeight="1">
      <c r="A4957" s="963">
        <v>104353</v>
      </c>
      <c r="B4957" s="963" t="s">
        <v>7913</v>
      </c>
      <c r="C4957" s="964" t="s">
        <v>141</v>
      </c>
      <c r="D4957" s="965">
        <v>40.4</v>
      </c>
      <c r="E4957" s="757"/>
      <c r="F4957" s="757"/>
      <c r="G4957" s="757"/>
      <c r="H4957" s="757"/>
      <c r="I4957" s="757"/>
    </row>
    <row r="4958" spans="1:9" ht="15.75" customHeight="1">
      <c r="A4958" s="963">
        <v>104354</v>
      </c>
      <c r="B4958" s="963" t="s">
        <v>7914</v>
      </c>
      <c r="C4958" s="964" t="s">
        <v>141</v>
      </c>
      <c r="D4958" s="965">
        <v>43.47</v>
      </c>
      <c r="E4958" s="757"/>
      <c r="F4958" s="757"/>
      <c r="G4958" s="757"/>
      <c r="H4958" s="757"/>
      <c r="I4958" s="757"/>
    </row>
    <row r="4959" spans="1:9" ht="15.75" customHeight="1">
      <c r="A4959" s="963">
        <v>104355</v>
      </c>
      <c r="B4959" s="963" t="s">
        <v>7915</v>
      </c>
      <c r="C4959" s="964" t="s">
        <v>141</v>
      </c>
      <c r="D4959" s="965">
        <v>46.45</v>
      </c>
      <c r="E4959" s="757"/>
      <c r="F4959" s="757"/>
      <c r="G4959" s="757"/>
      <c r="H4959" s="757"/>
      <c r="I4959" s="757"/>
    </row>
    <row r="4960" spans="1:9" ht="15.75" customHeight="1">
      <c r="A4960" s="963">
        <v>104356</v>
      </c>
      <c r="B4960" s="963" t="s">
        <v>7916</v>
      </c>
      <c r="C4960" s="964" t="s">
        <v>141</v>
      </c>
      <c r="D4960" s="965">
        <v>30.7</v>
      </c>
      <c r="E4960" s="757"/>
      <c r="F4960" s="757"/>
      <c r="G4960" s="757"/>
      <c r="H4960" s="757"/>
      <c r="I4960" s="757"/>
    </row>
    <row r="4961" spans="1:9" ht="15.75" customHeight="1">
      <c r="A4961" s="963">
        <v>104357</v>
      </c>
      <c r="B4961" s="963" t="s">
        <v>7917</v>
      </c>
      <c r="C4961" s="964" t="s">
        <v>141</v>
      </c>
      <c r="D4961" s="965">
        <v>18.66</v>
      </c>
      <c r="E4961" s="757"/>
      <c r="F4961" s="757"/>
      <c r="G4961" s="757"/>
      <c r="H4961" s="757"/>
      <c r="I4961" s="757"/>
    </row>
    <row r="4962" spans="1:9" ht="15.75" customHeight="1">
      <c r="A4962" s="963">
        <v>97895</v>
      </c>
      <c r="B4962" s="963" t="s">
        <v>7918</v>
      </c>
      <c r="C4962" s="964" t="s">
        <v>141</v>
      </c>
      <c r="D4962" s="965">
        <v>167.81</v>
      </c>
      <c r="E4962" s="757"/>
      <c r="F4962" s="757"/>
      <c r="G4962" s="757"/>
      <c r="H4962" s="757"/>
      <c r="I4962" s="757"/>
    </row>
    <row r="4963" spans="1:9" ht="15.75" customHeight="1">
      <c r="A4963" s="963">
        <v>97896</v>
      </c>
      <c r="B4963" s="963" t="s">
        <v>7919</v>
      </c>
      <c r="C4963" s="964" t="s">
        <v>141</v>
      </c>
      <c r="D4963" s="965">
        <v>311.04000000000002</v>
      </c>
      <c r="E4963" s="757"/>
      <c r="F4963" s="757"/>
      <c r="G4963" s="757"/>
      <c r="H4963" s="757"/>
      <c r="I4963" s="757"/>
    </row>
    <row r="4964" spans="1:9" ht="15.75" customHeight="1">
      <c r="A4964" s="963">
        <v>97897</v>
      </c>
      <c r="B4964" s="963" t="s">
        <v>7920</v>
      </c>
      <c r="C4964" s="964" t="s">
        <v>141</v>
      </c>
      <c r="D4964" s="965">
        <v>402.96</v>
      </c>
      <c r="E4964" s="757"/>
      <c r="F4964" s="757"/>
      <c r="G4964" s="757"/>
      <c r="H4964" s="757"/>
      <c r="I4964" s="757"/>
    </row>
    <row r="4965" spans="1:9" ht="15.75" customHeight="1">
      <c r="A4965" s="963">
        <v>97898</v>
      </c>
      <c r="B4965" s="963" t="s">
        <v>7921</v>
      </c>
      <c r="C4965" s="964" t="s">
        <v>141</v>
      </c>
      <c r="D4965" s="965">
        <v>762.96</v>
      </c>
      <c r="E4965" s="757"/>
      <c r="F4965" s="757"/>
      <c r="G4965" s="757"/>
      <c r="H4965" s="757"/>
      <c r="I4965" s="757"/>
    </row>
    <row r="4966" spans="1:9" ht="15.75" customHeight="1">
      <c r="A4966" s="963">
        <v>97900</v>
      </c>
      <c r="B4966" s="963" t="s">
        <v>7922</v>
      </c>
      <c r="C4966" s="964" t="s">
        <v>141</v>
      </c>
      <c r="D4966" s="965">
        <v>150.94</v>
      </c>
      <c r="E4966" s="757"/>
      <c r="F4966" s="757"/>
      <c r="G4966" s="757"/>
      <c r="H4966" s="757"/>
      <c r="I4966" s="757"/>
    </row>
    <row r="4967" spans="1:9" ht="15.75" customHeight="1">
      <c r="A4967" s="963">
        <v>97901</v>
      </c>
      <c r="B4967" s="963" t="s">
        <v>7923</v>
      </c>
      <c r="C4967" s="964" t="s">
        <v>141</v>
      </c>
      <c r="D4967" s="965">
        <v>236.93</v>
      </c>
      <c r="E4967" s="757"/>
      <c r="F4967" s="757"/>
      <c r="G4967" s="757"/>
      <c r="H4967" s="757"/>
      <c r="I4967" s="757"/>
    </row>
    <row r="4968" spans="1:9" ht="15.75" customHeight="1">
      <c r="A4968" s="963">
        <v>97902</v>
      </c>
      <c r="B4968" s="963" t="s">
        <v>7924</v>
      </c>
      <c r="C4968" s="964" t="s">
        <v>141</v>
      </c>
      <c r="D4968" s="965">
        <v>463.53</v>
      </c>
      <c r="E4968" s="757"/>
      <c r="F4968" s="757"/>
      <c r="G4968" s="757"/>
      <c r="H4968" s="757"/>
      <c r="I4968" s="757"/>
    </row>
    <row r="4969" spans="1:9" ht="15.75" customHeight="1">
      <c r="A4969" s="963">
        <v>97903</v>
      </c>
      <c r="B4969" s="963" t="s">
        <v>7925</v>
      </c>
      <c r="C4969" s="964" t="s">
        <v>141</v>
      </c>
      <c r="D4969" s="965">
        <v>645.25</v>
      </c>
      <c r="E4969" s="757"/>
      <c r="F4969" s="757"/>
      <c r="G4969" s="757"/>
      <c r="H4969" s="757"/>
      <c r="I4969" s="757"/>
    </row>
    <row r="4970" spans="1:9" ht="15.75" customHeight="1">
      <c r="A4970" s="963">
        <v>97904</v>
      </c>
      <c r="B4970" s="963" t="s">
        <v>7926</v>
      </c>
      <c r="C4970" s="964" t="s">
        <v>141</v>
      </c>
      <c r="D4970" s="965">
        <v>775.24</v>
      </c>
      <c r="E4970" s="757"/>
      <c r="F4970" s="757"/>
      <c r="G4970" s="757"/>
      <c r="H4970" s="757"/>
      <c r="I4970" s="757"/>
    </row>
    <row r="4971" spans="1:9" ht="15.75" customHeight="1">
      <c r="A4971" s="963">
        <v>97905</v>
      </c>
      <c r="B4971" s="963" t="s">
        <v>7927</v>
      </c>
      <c r="C4971" s="964" t="s">
        <v>141</v>
      </c>
      <c r="D4971" s="965">
        <v>193.16</v>
      </c>
      <c r="E4971" s="757"/>
      <c r="F4971" s="757"/>
      <c r="G4971" s="757"/>
      <c r="H4971" s="757"/>
      <c r="I4971" s="757"/>
    </row>
    <row r="4972" spans="1:9" ht="15.75" customHeight="1">
      <c r="A4972" s="963">
        <v>97906</v>
      </c>
      <c r="B4972" s="963" t="s">
        <v>7928</v>
      </c>
      <c r="C4972" s="964" t="s">
        <v>141</v>
      </c>
      <c r="D4972" s="965">
        <v>361.97</v>
      </c>
      <c r="E4972" s="757"/>
      <c r="F4972" s="757"/>
      <c r="G4972" s="757"/>
      <c r="H4972" s="757"/>
      <c r="I4972" s="757"/>
    </row>
    <row r="4973" spans="1:9" ht="15.75" customHeight="1">
      <c r="A4973" s="963">
        <v>97907</v>
      </c>
      <c r="B4973" s="963" t="s">
        <v>7929</v>
      </c>
      <c r="C4973" s="964" t="s">
        <v>141</v>
      </c>
      <c r="D4973" s="965">
        <v>515.66999999999996</v>
      </c>
      <c r="E4973" s="757"/>
      <c r="F4973" s="757"/>
      <c r="G4973" s="757"/>
      <c r="H4973" s="757"/>
      <c r="I4973" s="757"/>
    </row>
    <row r="4974" spans="1:9" ht="15.75" customHeight="1">
      <c r="A4974" s="963">
        <v>97908</v>
      </c>
      <c r="B4974" s="963" t="s">
        <v>7930</v>
      </c>
      <c r="C4974" s="964" t="s">
        <v>141</v>
      </c>
      <c r="D4974" s="965">
        <v>621.9</v>
      </c>
      <c r="E4974" s="757"/>
      <c r="F4974" s="757"/>
      <c r="G4974" s="757"/>
      <c r="H4974" s="757"/>
      <c r="I4974" s="757"/>
    </row>
    <row r="4975" spans="1:9" ht="15.75" customHeight="1">
      <c r="A4975" s="963">
        <v>98102</v>
      </c>
      <c r="B4975" s="963" t="s">
        <v>7931</v>
      </c>
      <c r="C4975" s="964" t="s">
        <v>141</v>
      </c>
      <c r="D4975" s="965">
        <v>159.08000000000001</v>
      </c>
      <c r="E4975" s="757"/>
      <c r="F4975" s="757"/>
      <c r="G4975" s="757"/>
      <c r="H4975" s="757"/>
      <c r="I4975" s="757"/>
    </row>
    <row r="4976" spans="1:9" ht="15.75" customHeight="1">
      <c r="A4976" s="963">
        <v>98104</v>
      </c>
      <c r="B4976" s="963" t="s">
        <v>7932</v>
      </c>
      <c r="C4976" s="964" t="s">
        <v>141</v>
      </c>
      <c r="D4976" s="965">
        <v>297.54000000000002</v>
      </c>
      <c r="E4976" s="757"/>
      <c r="F4976" s="757"/>
      <c r="G4976" s="757"/>
      <c r="H4976" s="757"/>
      <c r="I4976" s="757"/>
    </row>
    <row r="4977" spans="1:9" ht="15.75" customHeight="1">
      <c r="A4977" s="963">
        <v>98105</v>
      </c>
      <c r="B4977" s="963" t="s">
        <v>7933</v>
      </c>
      <c r="C4977" s="964" t="s">
        <v>141</v>
      </c>
      <c r="D4977" s="965">
        <v>517.77</v>
      </c>
      <c r="E4977" s="757"/>
      <c r="F4977" s="757"/>
      <c r="G4977" s="757"/>
      <c r="H4977" s="757"/>
      <c r="I4977" s="757"/>
    </row>
    <row r="4978" spans="1:9" ht="15.75" customHeight="1">
      <c r="A4978" s="963">
        <v>98106</v>
      </c>
      <c r="B4978" s="963" t="s">
        <v>7934</v>
      </c>
      <c r="C4978" s="964" t="s">
        <v>141</v>
      </c>
      <c r="D4978" s="965">
        <v>855.55</v>
      </c>
      <c r="E4978" s="757"/>
      <c r="F4978" s="757"/>
      <c r="G4978" s="757"/>
      <c r="H4978" s="757"/>
      <c r="I4978" s="757"/>
    </row>
    <row r="4979" spans="1:9" ht="15.75" customHeight="1">
      <c r="A4979" s="963">
        <v>98107</v>
      </c>
      <c r="B4979" s="963" t="s">
        <v>7935</v>
      </c>
      <c r="C4979" s="964" t="s">
        <v>141</v>
      </c>
      <c r="D4979" s="965">
        <v>219.07</v>
      </c>
      <c r="E4979" s="757"/>
      <c r="F4979" s="757"/>
      <c r="G4979" s="757"/>
      <c r="H4979" s="757"/>
      <c r="I4979" s="757"/>
    </row>
    <row r="4980" spans="1:9" ht="15.75" customHeight="1">
      <c r="A4980" s="963">
        <v>98108</v>
      </c>
      <c r="B4980" s="963" t="s">
        <v>7936</v>
      </c>
      <c r="C4980" s="964" t="s">
        <v>141</v>
      </c>
      <c r="D4980" s="965">
        <v>391</v>
      </c>
      <c r="E4980" s="757"/>
      <c r="F4980" s="757"/>
      <c r="G4980" s="757"/>
      <c r="H4980" s="757"/>
      <c r="I4980" s="757"/>
    </row>
    <row r="4981" spans="1:9" ht="15.75" customHeight="1">
      <c r="A4981" s="963">
        <v>99250</v>
      </c>
      <c r="B4981" s="963" t="s">
        <v>7937</v>
      </c>
      <c r="C4981" s="964" t="s">
        <v>141</v>
      </c>
      <c r="D4981" s="965">
        <v>145.13</v>
      </c>
      <c r="E4981" s="757"/>
      <c r="F4981" s="757"/>
      <c r="G4981" s="757"/>
      <c r="H4981" s="757"/>
      <c r="I4981" s="757"/>
    </row>
    <row r="4982" spans="1:9" ht="15.75" customHeight="1">
      <c r="A4982" s="963">
        <v>99251</v>
      </c>
      <c r="B4982" s="963" t="s">
        <v>7938</v>
      </c>
      <c r="C4982" s="964" t="s">
        <v>141</v>
      </c>
      <c r="D4982" s="965">
        <v>226.96</v>
      </c>
      <c r="E4982" s="757"/>
      <c r="F4982" s="757"/>
      <c r="G4982" s="757"/>
      <c r="H4982" s="757"/>
      <c r="I4982" s="757"/>
    </row>
    <row r="4983" spans="1:9" ht="15.75" customHeight="1">
      <c r="A4983" s="963">
        <v>99253</v>
      </c>
      <c r="B4983" s="963" t="s">
        <v>7939</v>
      </c>
      <c r="C4983" s="964" t="s">
        <v>141</v>
      </c>
      <c r="D4983" s="965">
        <v>441.14</v>
      </c>
      <c r="E4983" s="757"/>
      <c r="F4983" s="757"/>
      <c r="G4983" s="757"/>
      <c r="H4983" s="757"/>
      <c r="I4983" s="757"/>
    </row>
    <row r="4984" spans="1:9" ht="15.75" customHeight="1">
      <c r="A4984" s="963">
        <v>99255</v>
      </c>
      <c r="B4984" s="963" t="s">
        <v>7940</v>
      </c>
      <c r="C4984" s="964" t="s">
        <v>141</v>
      </c>
      <c r="D4984" s="965">
        <v>614.54999999999995</v>
      </c>
      <c r="E4984" s="757"/>
      <c r="F4984" s="757"/>
      <c r="G4984" s="757"/>
      <c r="H4984" s="757"/>
      <c r="I4984" s="757"/>
    </row>
    <row r="4985" spans="1:9" ht="15.75" customHeight="1">
      <c r="A4985" s="963">
        <v>99257</v>
      </c>
      <c r="B4985" s="963" t="s">
        <v>7941</v>
      </c>
      <c r="C4985" s="964" t="s">
        <v>141</v>
      </c>
      <c r="D4985" s="965">
        <v>735.53</v>
      </c>
      <c r="E4985" s="757"/>
      <c r="F4985" s="757"/>
      <c r="G4985" s="757"/>
      <c r="H4985" s="757"/>
      <c r="I4985" s="757"/>
    </row>
    <row r="4986" spans="1:9" ht="15.75" customHeight="1">
      <c r="A4986" s="963">
        <v>99258</v>
      </c>
      <c r="B4986" s="963" t="s">
        <v>7942</v>
      </c>
      <c r="C4986" s="964" t="s">
        <v>141</v>
      </c>
      <c r="D4986" s="965">
        <v>186.83</v>
      </c>
      <c r="E4986" s="757"/>
      <c r="F4986" s="757"/>
      <c r="G4986" s="757"/>
      <c r="H4986" s="757"/>
      <c r="I4986" s="757"/>
    </row>
    <row r="4987" spans="1:9" ht="15.75" customHeight="1">
      <c r="A4987" s="963">
        <v>99260</v>
      </c>
      <c r="B4987" s="963" t="s">
        <v>7943</v>
      </c>
      <c r="C4987" s="964" t="s">
        <v>141</v>
      </c>
      <c r="D4987" s="965">
        <v>347.86</v>
      </c>
      <c r="E4987" s="757"/>
      <c r="F4987" s="757"/>
      <c r="G4987" s="757"/>
      <c r="H4987" s="757"/>
      <c r="I4987" s="757"/>
    </row>
    <row r="4988" spans="1:9" ht="15.75" customHeight="1">
      <c r="A4988" s="963">
        <v>99262</v>
      </c>
      <c r="B4988" s="963" t="s">
        <v>7944</v>
      </c>
      <c r="C4988" s="964" t="s">
        <v>141</v>
      </c>
      <c r="D4988" s="965">
        <v>495.54</v>
      </c>
      <c r="E4988" s="757"/>
      <c r="F4988" s="757"/>
      <c r="G4988" s="757"/>
      <c r="H4988" s="757"/>
      <c r="I4988" s="757"/>
    </row>
    <row r="4989" spans="1:9" ht="15.75" customHeight="1">
      <c r="A4989" s="963">
        <v>99264</v>
      </c>
      <c r="B4989" s="963" t="s">
        <v>7945</v>
      </c>
      <c r="C4989" s="964" t="s">
        <v>141</v>
      </c>
      <c r="D4989" s="965">
        <v>594.70000000000005</v>
      </c>
      <c r="E4989" s="757"/>
      <c r="F4989" s="757"/>
      <c r="G4989" s="757"/>
      <c r="H4989" s="757"/>
      <c r="I4989" s="757"/>
    </row>
    <row r="4990" spans="1:9" ht="15.75" customHeight="1">
      <c r="A4990" s="963">
        <v>102587</v>
      </c>
      <c r="B4990" s="963" t="s">
        <v>7946</v>
      </c>
      <c r="C4990" s="964" t="s">
        <v>141</v>
      </c>
      <c r="D4990" s="965">
        <v>2.34</v>
      </c>
      <c r="E4990" s="757"/>
      <c r="F4990" s="757"/>
      <c r="G4990" s="757"/>
      <c r="H4990" s="757"/>
      <c r="I4990" s="757"/>
    </row>
    <row r="4991" spans="1:9" ht="15.75" customHeight="1">
      <c r="A4991" s="963">
        <v>102588</v>
      </c>
      <c r="B4991" s="963" t="s">
        <v>7947</v>
      </c>
      <c r="C4991" s="964" t="s">
        <v>141</v>
      </c>
      <c r="D4991" s="965">
        <v>3.38</v>
      </c>
      <c r="E4991" s="757"/>
      <c r="F4991" s="757"/>
      <c r="G4991" s="757"/>
      <c r="H4991" s="757"/>
      <c r="I4991" s="757"/>
    </row>
    <row r="4992" spans="1:9" ht="15.75" customHeight="1">
      <c r="A4992" s="963">
        <v>102589</v>
      </c>
      <c r="B4992" s="963" t="s">
        <v>7948</v>
      </c>
      <c r="C4992" s="964" t="s">
        <v>141</v>
      </c>
      <c r="D4992" s="965">
        <v>2.6</v>
      </c>
      <c r="E4992" s="757"/>
      <c r="F4992" s="757"/>
      <c r="G4992" s="757"/>
      <c r="H4992" s="757"/>
      <c r="I4992" s="757"/>
    </row>
    <row r="4993" spans="1:9" ht="15.75" customHeight="1">
      <c r="A4993" s="963">
        <v>102590</v>
      </c>
      <c r="B4993" s="963" t="s">
        <v>7949</v>
      </c>
      <c r="C4993" s="964" t="s">
        <v>141</v>
      </c>
      <c r="D4993" s="965">
        <v>3.65</v>
      </c>
      <c r="E4993" s="757"/>
      <c r="F4993" s="757"/>
      <c r="G4993" s="757"/>
      <c r="H4993" s="757"/>
      <c r="I4993" s="757"/>
    </row>
    <row r="4994" spans="1:9" ht="15.75" customHeight="1">
      <c r="A4994" s="963">
        <v>102591</v>
      </c>
      <c r="B4994" s="963" t="s">
        <v>7950</v>
      </c>
      <c r="C4994" s="964" t="s">
        <v>141</v>
      </c>
      <c r="D4994" s="965">
        <v>2.86</v>
      </c>
      <c r="E4994" s="757"/>
      <c r="F4994" s="757"/>
      <c r="G4994" s="757"/>
      <c r="H4994" s="757"/>
      <c r="I4994" s="757"/>
    </row>
    <row r="4995" spans="1:9" ht="15.75" customHeight="1">
      <c r="A4995" s="963">
        <v>102592</v>
      </c>
      <c r="B4995" s="963" t="s">
        <v>7951</v>
      </c>
      <c r="C4995" s="964" t="s">
        <v>141</v>
      </c>
      <c r="D4995" s="965">
        <v>3.91</v>
      </c>
      <c r="E4995" s="757"/>
      <c r="F4995" s="757"/>
      <c r="G4995" s="757"/>
      <c r="H4995" s="757"/>
      <c r="I4995" s="757"/>
    </row>
    <row r="4996" spans="1:9" ht="15.75" customHeight="1">
      <c r="A4996" s="963">
        <v>102593</v>
      </c>
      <c r="B4996" s="963" t="s">
        <v>7952</v>
      </c>
      <c r="C4996" s="964" t="s">
        <v>141</v>
      </c>
      <c r="D4996" s="965">
        <v>3.24</v>
      </c>
      <c r="E4996" s="757"/>
      <c r="F4996" s="757"/>
      <c r="G4996" s="757"/>
      <c r="H4996" s="757"/>
      <c r="I4996" s="757"/>
    </row>
    <row r="4997" spans="1:9" ht="15.75" customHeight="1">
      <c r="A4997" s="963">
        <v>102594</v>
      </c>
      <c r="B4997" s="963" t="s">
        <v>7953</v>
      </c>
      <c r="C4997" s="964" t="s">
        <v>141</v>
      </c>
      <c r="D4997" s="965">
        <v>4.28</v>
      </c>
      <c r="E4997" s="757"/>
      <c r="F4997" s="757"/>
      <c r="G4997" s="757"/>
      <c r="H4997" s="757"/>
      <c r="I4997" s="757"/>
    </row>
    <row r="4998" spans="1:9" ht="15.75" customHeight="1">
      <c r="A4998" s="963">
        <v>102595</v>
      </c>
      <c r="B4998" s="963" t="s">
        <v>7954</v>
      </c>
      <c r="C4998" s="964" t="s">
        <v>141</v>
      </c>
      <c r="D4998" s="965">
        <v>3.65</v>
      </c>
      <c r="E4998" s="757"/>
      <c r="F4998" s="757"/>
      <c r="G4998" s="757"/>
      <c r="H4998" s="757"/>
      <c r="I4998" s="757"/>
    </row>
    <row r="4999" spans="1:9" ht="15.75" customHeight="1">
      <c r="A4999" s="963">
        <v>102596</v>
      </c>
      <c r="B4999" s="963" t="s">
        <v>7955</v>
      </c>
      <c r="C4999" s="964" t="s">
        <v>141</v>
      </c>
      <c r="D4999" s="965">
        <v>4.71</v>
      </c>
      <c r="E4999" s="757"/>
      <c r="F4999" s="757"/>
      <c r="G4999" s="757"/>
      <c r="H4999" s="757"/>
      <c r="I4999" s="757"/>
    </row>
    <row r="5000" spans="1:9" ht="15.75" customHeight="1">
      <c r="A5000" s="963">
        <v>102597</v>
      </c>
      <c r="B5000" s="963" t="s">
        <v>7956</v>
      </c>
      <c r="C5000" s="964" t="s">
        <v>141</v>
      </c>
      <c r="D5000" s="965">
        <v>4.1900000000000004</v>
      </c>
      <c r="E5000" s="757"/>
      <c r="F5000" s="757"/>
      <c r="G5000" s="757"/>
      <c r="H5000" s="757"/>
      <c r="I5000" s="757"/>
    </row>
    <row r="5001" spans="1:9" ht="15.75" customHeight="1">
      <c r="A5001" s="963">
        <v>102598</v>
      </c>
      <c r="B5001" s="963" t="s">
        <v>7957</v>
      </c>
      <c r="C5001" s="964" t="s">
        <v>141</v>
      </c>
      <c r="D5001" s="965">
        <v>5.23</v>
      </c>
      <c r="E5001" s="757"/>
      <c r="F5001" s="757"/>
      <c r="G5001" s="757"/>
      <c r="H5001" s="757"/>
      <c r="I5001" s="757"/>
    </row>
    <row r="5002" spans="1:9" ht="15.75" customHeight="1">
      <c r="A5002" s="963">
        <v>102599</v>
      </c>
      <c r="B5002" s="963" t="s">
        <v>7958</v>
      </c>
      <c r="C5002" s="964" t="s">
        <v>141</v>
      </c>
      <c r="D5002" s="965">
        <v>4.71</v>
      </c>
      <c r="E5002" s="757"/>
      <c r="F5002" s="757"/>
      <c r="G5002" s="757"/>
      <c r="H5002" s="757"/>
      <c r="I5002" s="757"/>
    </row>
    <row r="5003" spans="1:9" ht="15.75" customHeight="1">
      <c r="A5003" s="963">
        <v>102600</v>
      </c>
      <c r="B5003" s="963" t="s">
        <v>7959</v>
      </c>
      <c r="C5003" s="964" t="s">
        <v>141</v>
      </c>
      <c r="D5003" s="965">
        <v>5.76</v>
      </c>
      <c r="E5003" s="757"/>
      <c r="F5003" s="757"/>
      <c r="G5003" s="757"/>
      <c r="H5003" s="757"/>
      <c r="I5003" s="757"/>
    </row>
    <row r="5004" spans="1:9" ht="15.75" customHeight="1">
      <c r="A5004" s="963">
        <v>102601</v>
      </c>
      <c r="B5004" s="963" t="s">
        <v>7960</v>
      </c>
      <c r="C5004" s="964" t="s">
        <v>141</v>
      </c>
      <c r="D5004" s="965">
        <v>5.5</v>
      </c>
      <c r="E5004" s="757"/>
      <c r="F5004" s="757"/>
      <c r="G5004" s="757"/>
      <c r="H5004" s="757"/>
      <c r="I5004" s="757"/>
    </row>
    <row r="5005" spans="1:9" ht="15.75" customHeight="1">
      <c r="A5005" s="963">
        <v>102602</v>
      </c>
      <c r="B5005" s="963" t="s">
        <v>7961</v>
      </c>
      <c r="C5005" s="964" t="s">
        <v>141</v>
      </c>
      <c r="D5005" s="965">
        <v>6.55</v>
      </c>
      <c r="E5005" s="757"/>
      <c r="F5005" s="757"/>
      <c r="G5005" s="757"/>
      <c r="H5005" s="757"/>
      <c r="I5005" s="757"/>
    </row>
    <row r="5006" spans="1:9" ht="15.75" customHeight="1">
      <c r="A5006" s="963">
        <v>102603</v>
      </c>
      <c r="B5006" s="963" t="s">
        <v>7962</v>
      </c>
      <c r="C5006" s="964" t="s">
        <v>141</v>
      </c>
      <c r="D5006" s="965">
        <v>6.82</v>
      </c>
      <c r="E5006" s="757"/>
      <c r="F5006" s="757"/>
      <c r="G5006" s="757"/>
      <c r="H5006" s="757"/>
      <c r="I5006" s="757"/>
    </row>
    <row r="5007" spans="1:9" ht="15.75" customHeight="1">
      <c r="A5007" s="963">
        <v>102604</v>
      </c>
      <c r="B5007" s="963" t="s">
        <v>7963</v>
      </c>
      <c r="C5007" s="964" t="s">
        <v>141</v>
      </c>
      <c r="D5007" s="965">
        <v>7.88</v>
      </c>
      <c r="E5007" s="757"/>
      <c r="F5007" s="757"/>
      <c r="G5007" s="757"/>
      <c r="H5007" s="757"/>
      <c r="I5007" s="757"/>
    </row>
    <row r="5008" spans="1:9" ht="15.75" customHeight="1">
      <c r="A5008" s="963">
        <v>102605</v>
      </c>
      <c r="B5008" s="963" t="s">
        <v>7964</v>
      </c>
      <c r="C5008" s="964" t="s">
        <v>141</v>
      </c>
      <c r="D5008" s="965">
        <v>293.06</v>
      </c>
      <c r="E5008" s="757"/>
      <c r="F5008" s="757"/>
      <c r="G5008" s="757"/>
      <c r="H5008" s="757"/>
      <c r="I5008" s="757"/>
    </row>
    <row r="5009" spans="1:9" ht="15.75" customHeight="1">
      <c r="A5009" s="963">
        <v>102606</v>
      </c>
      <c r="B5009" s="963" t="s">
        <v>7965</v>
      </c>
      <c r="C5009" s="964" t="s">
        <v>141</v>
      </c>
      <c r="D5009" s="965">
        <v>500.88</v>
      </c>
      <c r="E5009" s="757"/>
      <c r="F5009" s="757"/>
      <c r="G5009" s="757"/>
      <c r="H5009" s="757"/>
      <c r="I5009" s="757"/>
    </row>
    <row r="5010" spans="1:9" ht="15.75" customHeight="1">
      <c r="A5010" s="963">
        <v>102607</v>
      </c>
      <c r="B5010" s="963" t="s">
        <v>7966</v>
      </c>
      <c r="C5010" s="964" t="s">
        <v>141</v>
      </c>
      <c r="D5010" s="965">
        <v>509.37</v>
      </c>
      <c r="E5010" s="757"/>
      <c r="F5010" s="757"/>
      <c r="G5010" s="757"/>
      <c r="H5010" s="757"/>
      <c r="I5010" s="757"/>
    </row>
    <row r="5011" spans="1:9" ht="15.75" customHeight="1">
      <c r="A5011" s="963">
        <v>102608</v>
      </c>
      <c r="B5011" s="963" t="s">
        <v>7967</v>
      </c>
      <c r="C5011" s="964" t="s">
        <v>141</v>
      </c>
      <c r="D5011" s="965">
        <v>1030.99</v>
      </c>
      <c r="E5011" s="757"/>
      <c r="F5011" s="757"/>
      <c r="G5011" s="757"/>
      <c r="H5011" s="757"/>
      <c r="I5011" s="757"/>
    </row>
    <row r="5012" spans="1:9" ht="15.75" customHeight="1">
      <c r="A5012" s="963">
        <v>102609</v>
      </c>
      <c r="B5012" s="963" t="s">
        <v>7968</v>
      </c>
      <c r="C5012" s="964" t="s">
        <v>141</v>
      </c>
      <c r="D5012" s="966">
        <v>1159.51</v>
      </c>
      <c r="E5012" s="757"/>
      <c r="F5012" s="757"/>
      <c r="G5012" s="757"/>
      <c r="H5012" s="757"/>
      <c r="I5012" s="757"/>
    </row>
    <row r="5013" spans="1:9" ht="15.75" customHeight="1">
      <c r="A5013" s="963">
        <v>102611</v>
      </c>
      <c r="B5013" s="963" t="s">
        <v>7969</v>
      </c>
      <c r="C5013" s="964" t="s">
        <v>141</v>
      </c>
      <c r="D5013" s="966">
        <v>507.85</v>
      </c>
      <c r="E5013" s="757"/>
      <c r="F5013" s="757"/>
      <c r="G5013" s="757"/>
      <c r="H5013" s="757"/>
      <c r="I5013" s="757"/>
    </row>
    <row r="5014" spans="1:9" ht="15.75" customHeight="1">
      <c r="A5014" s="963">
        <v>102613</v>
      </c>
      <c r="B5014" s="963" t="s">
        <v>7970</v>
      </c>
      <c r="C5014" s="964" t="s">
        <v>141</v>
      </c>
      <c r="D5014" s="966">
        <v>697.82</v>
      </c>
      <c r="E5014" s="757"/>
      <c r="F5014" s="757"/>
      <c r="G5014" s="757"/>
      <c r="H5014" s="757"/>
      <c r="I5014" s="757"/>
    </row>
    <row r="5015" spans="1:9" ht="15.75" customHeight="1">
      <c r="A5015" s="963">
        <v>102614</v>
      </c>
      <c r="B5015" s="963" t="s">
        <v>7971</v>
      </c>
      <c r="C5015" s="964" t="s">
        <v>141</v>
      </c>
      <c r="D5015" s="966">
        <v>1130.47</v>
      </c>
      <c r="E5015" s="757"/>
      <c r="F5015" s="757"/>
      <c r="G5015" s="757"/>
      <c r="H5015" s="757"/>
      <c r="I5015" s="757"/>
    </row>
    <row r="5016" spans="1:9" ht="15.75" customHeight="1">
      <c r="A5016" s="963">
        <v>102615</v>
      </c>
      <c r="B5016" s="963" t="s">
        <v>7972</v>
      </c>
      <c r="C5016" s="964" t="s">
        <v>141</v>
      </c>
      <c r="D5016" s="965">
        <v>1457.01</v>
      </c>
      <c r="E5016" s="757"/>
      <c r="F5016" s="757"/>
      <c r="G5016" s="757"/>
      <c r="H5016" s="757"/>
      <c r="I5016" s="757"/>
    </row>
    <row r="5017" spans="1:9" ht="15.75" customHeight="1">
      <c r="A5017" s="963">
        <v>102617</v>
      </c>
      <c r="B5017" s="963" t="s">
        <v>7973</v>
      </c>
      <c r="C5017" s="964" t="s">
        <v>141</v>
      </c>
      <c r="D5017" s="965">
        <v>3703.32</v>
      </c>
      <c r="E5017" s="757"/>
      <c r="F5017" s="757"/>
      <c r="G5017" s="757"/>
      <c r="H5017" s="757"/>
      <c r="I5017" s="757"/>
    </row>
    <row r="5018" spans="1:9" ht="15.75" customHeight="1">
      <c r="A5018" s="963">
        <v>102619</v>
      </c>
      <c r="B5018" s="963" t="s">
        <v>7974</v>
      </c>
      <c r="C5018" s="964" t="s">
        <v>141</v>
      </c>
      <c r="D5018" s="965">
        <v>7167.27</v>
      </c>
      <c r="E5018" s="757"/>
      <c r="F5018" s="757"/>
      <c r="G5018" s="757"/>
      <c r="H5018" s="757"/>
      <c r="I5018" s="757"/>
    </row>
    <row r="5019" spans="1:9" ht="15.75" customHeight="1">
      <c r="A5019" s="963">
        <v>102622</v>
      </c>
      <c r="B5019" s="963" t="s">
        <v>7975</v>
      </c>
      <c r="C5019" s="964" t="s">
        <v>141</v>
      </c>
      <c r="D5019" s="965">
        <v>576.03</v>
      </c>
      <c r="E5019" s="757"/>
      <c r="F5019" s="757"/>
      <c r="G5019" s="757"/>
      <c r="H5019" s="757"/>
      <c r="I5019" s="757"/>
    </row>
    <row r="5020" spans="1:9" ht="15.75" customHeight="1">
      <c r="A5020" s="963">
        <v>102623</v>
      </c>
      <c r="B5020" s="963" t="s">
        <v>7976</v>
      </c>
      <c r="C5020" s="964" t="s">
        <v>141</v>
      </c>
      <c r="D5020" s="965">
        <v>843.75</v>
      </c>
      <c r="E5020" s="757"/>
      <c r="F5020" s="757"/>
      <c r="G5020" s="757"/>
      <c r="H5020" s="757"/>
      <c r="I5020" s="757"/>
    </row>
    <row r="5021" spans="1:9" ht="15.75" customHeight="1">
      <c r="A5021" s="963">
        <v>89482</v>
      </c>
      <c r="B5021" s="963" t="s">
        <v>7977</v>
      </c>
      <c r="C5021" s="964" t="s">
        <v>141</v>
      </c>
      <c r="D5021" s="965">
        <v>31.83</v>
      </c>
      <c r="E5021" s="757"/>
      <c r="F5021" s="757"/>
      <c r="G5021" s="757"/>
      <c r="H5021" s="757"/>
      <c r="I5021" s="757"/>
    </row>
    <row r="5022" spans="1:9" ht="15.75" customHeight="1">
      <c r="A5022" s="963">
        <v>89491</v>
      </c>
      <c r="B5022" s="963" t="s">
        <v>7978</v>
      </c>
      <c r="C5022" s="964" t="s">
        <v>141</v>
      </c>
      <c r="D5022" s="966">
        <v>83.16</v>
      </c>
      <c r="E5022" s="757"/>
      <c r="F5022" s="757"/>
      <c r="G5022" s="757"/>
      <c r="H5022" s="757"/>
      <c r="I5022" s="757"/>
    </row>
    <row r="5023" spans="1:9" ht="15.75" customHeight="1">
      <c r="A5023" s="963">
        <v>89495</v>
      </c>
      <c r="B5023" s="963" t="s">
        <v>7979</v>
      </c>
      <c r="C5023" s="964" t="s">
        <v>141</v>
      </c>
      <c r="D5023" s="965">
        <v>14.64</v>
      </c>
      <c r="E5023" s="757"/>
      <c r="F5023" s="757"/>
      <c r="G5023" s="757"/>
      <c r="H5023" s="757"/>
      <c r="I5023" s="757"/>
    </row>
    <row r="5024" spans="1:9" ht="15.75" customHeight="1">
      <c r="A5024" s="963">
        <v>89707</v>
      </c>
      <c r="B5024" s="963" t="s">
        <v>7980</v>
      </c>
      <c r="C5024" s="964" t="s">
        <v>141</v>
      </c>
      <c r="D5024" s="966">
        <v>37.909999999999997</v>
      </c>
      <c r="E5024" s="757"/>
      <c r="F5024" s="757"/>
      <c r="G5024" s="757"/>
      <c r="H5024" s="757"/>
      <c r="I5024" s="757"/>
    </row>
    <row r="5025" spans="1:9" ht="15.75" customHeight="1">
      <c r="A5025" s="963">
        <v>89708</v>
      </c>
      <c r="B5025" s="963" t="s">
        <v>1707</v>
      </c>
      <c r="C5025" s="964" t="s">
        <v>141</v>
      </c>
      <c r="D5025" s="966">
        <v>84.09</v>
      </c>
      <c r="E5025" s="757"/>
      <c r="F5025" s="757"/>
      <c r="G5025" s="757"/>
      <c r="H5025" s="757"/>
      <c r="I5025" s="757"/>
    </row>
    <row r="5026" spans="1:9" ht="15.75" customHeight="1">
      <c r="A5026" s="963">
        <v>89709</v>
      </c>
      <c r="B5026" s="963" t="s">
        <v>7981</v>
      </c>
      <c r="C5026" s="964" t="s">
        <v>141</v>
      </c>
      <c r="D5026" s="966">
        <v>16.47</v>
      </c>
      <c r="E5026" s="757"/>
      <c r="F5026" s="757"/>
      <c r="G5026" s="757"/>
      <c r="H5026" s="757"/>
      <c r="I5026" s="757"/>
    </row>
    <row r="5027" spans="1:9" ht="15.75" customHeight="1">
      <c r="A5027" s="963">
        <v>89710</v>
      </c>
      <c r="B5027" s="963" t="s">
        <v>7982</v>
      </c>
      <c r="C5027" s="964" t="s">
        <v>141</v>
      </c>
      <c r="D5027" s="965">
        <v>14.29</v>
      </c>
      <c r="E5027" s="757"/>
      <c r="F5027" s="757"/>
      <c r="G5027" s="757"/>
      <c r="H5027" s="757"/>
      <c r="I5027" s="757"/>
    </row>
    <row r="5028" spans="1:9" ht="15.75" customHeight="1">
      <c r="A5028" s="963">
        <v>104326</v>
      </c>
      <c r="B5028" s="963" t="s">
        <v>7983</v>
      </c>
      <c r="C5028" s="964" t="s">
        <v>141</v>
      </c>
      <c r="D5028" s="966">
        <v>15.64</v>
      </c>
      <c r="E5028" s="757"/>
      <c r="F5028" s="757"/>
      <c r="G5028" s="757"/>
      <c r="H5028" s="757"/>
      <c r="I5028" s="757"/>
    </row>
    <row r="5029" spans="1:9" ht="15.75" customHeight="1">
      <c r="A5029" s="963">
        <v>104327</v>
      </c>
      <c r="B5029" s="963" t="s">
        <v>7984</v>
      </c>
      <c r="C5029" s="964" t="s">
        <v>141</v>
      </c>
      <c r="D5029" s="965">
        <v>14.84</v>
      </c>
      <c r="E5029" s="757"/>
      <c r="F5029" s="757"/>
      <c r="G5029" s="757"/>
      <c r="H5029" s="757"/>
      <c r="I5029" s="757"/>
    </row>
    <row r="5030" spans="1:9" ht="15.75" customHeight="1">
      <c r="A5030" s="963">
        <v>104328</v>
      </c>
      <c r="B5030" s="963" t="s">
        <v>7985</v>
      </c>
      <c r="C5030" s="964" t="s">
        <v>141</v>
      </c>
      <c r="D5030" s="966">
        <v>56.4</v>
      </c>
      <c r="E5030" s="757"/>
      <c r="F5030" s="757"/>
      <c r="G5030" s="757"/>
      <c r="H5030" s="757"/>
      <c r="I5030" s="757"/>
    </row>
    <row r="5031" spans="1:9" ht="15.75" customHeight="1">
      <c r="A5031" s="963">
        <v>104329</v>
      </c>
      <c r="B5031" s="963" t="s">
        <v>7986</v>
      </c>
      <c r="C5031" s="964" t="s">
        <v>141</v>
      </c>
      <c r="D5031" s="966">
        <v>64.2</v>
      </c>
      <c r="E5031" s="757"/>
      <c r="F5031" s="757"/>
      <c r="G5031" s="757"/>
      <c r="H5031" s="757"/>
      <c r="I5031" s="757"/>
    </row>
    <row r="5032" spans="1:9" ht="15.75" customHeight="1">
      <c r="A5032" s="963">
        <v>86872</v>
      </c>
      <c r="B5032" s="963" t="s">
        <v>7987</v>
      </c>
      <c r="C5032" s="964" t="s">
        <v>141</v>
      </c>
      <c r="D5032" s="965">
        <v>667.97</v>
      </c>
      <c r="E5032" s="757"/>
      <c r="F5032" s="757"/>
      <c r="G5032" s="757"/>
      <c r="H5032" s="757"/>
      <c r="I5032" s="757"/>
    </row>
    <row r="5033" spans="1:9" ht="15.75" customHeight="1">
      <c r="A5033" s="963">
        <v>86874</v>
      </c>
      <c r="B5033" s="963" t="s">
        <v>7988</v>
      </c>
      <c r="C5033" s="964" t="s">
        <v>141</v>
      </c>
      <c r="D5033" s="966">
        <v>470.1</v>
      </c>
      <c r="E5033" s="757"/>
      <c r="F5033" s="757"/>
      <c r="G5033" s="757"/>
      <c r="H5033" s="757"/>
      <c r="I5033" s="757"/>
    </row>
    <row r="5034" spans="1:9" ht="15.75" customHeight="1">
      <c r="A5034" s="963">
        <v>86875</v>
      </c>
      <c r="B5034" s="963" t="s">
        <v>7989</v>
      </c>
      <c r="C5034" s="964" t="s">
        <v>141</v>
      </c>
      <c r="D5034" s="965">
        <v>370.32</v>
      </c>
      <c r="E5034" s="757"/>
      <c r="F5034" s="757"/>
      <c r="G5034" s="757"/>
      <c r="H5034" s="757"/>
      <c r="I5034" s="757"/>
    </row>
    <row r="5035" spans="1:9" ht="15.75" customHeight="1">
      <c r="A5035" s="963">
        <v>86876</v>
      </c>
      <c r="B5035" s="963" t="s">
        <v>7990</v>
      </c>
      <c r="C5035" s="964" t="s">
        <v>141</v>
      </c>
      <c r="D5035" s="965">
        <v>217.26</v>
      </c>
      <c r="E5035" s="757"/>
      <c r="F5035" s="757"/>
      <c r="G5035" s="757"/>
      <c r="H5035" s="757"/>
      <c r="I5035" s="757"/>
    </row>
    <row r="5036" spans="1:9" ht="15.75" customHeight="1">
      <c r="A5036" s="963">
        <v>86877</v>
      </c>
      <c r="B5036" s="963" t="s">
        <v>7991</v>
      </c>
      <c r="C5036" s="964" t="s">
        <v>141</v>
      </c>
      <c r="D5036" s="966">
        <v>48.66</v>
      </c>
      <c r="E5036" s="757"/>
      <c r="F5036" s="757"/>
      <c r="G5036" s="757"/>
      <c r="H5036" s="757"/>
      <c r="I5036" s="757"/>
    </row>
    <row r="5037" spans="1:9" ht="15.75" customHeight="1">
      <c r="A5037" s="963">
        <v>86878</v>
      </c>
      <c r="B5037" s="963" t="s">
        <v>7992</v>
      </c>
      <c r="C5037" s="964" t="s">
        <v>141</v>
      </c>
      <c r="D5037" s="965">
        <v>52.47</v>
      </c>
      <c r="E5037" s="757"/>
      <c r="F5037" s="757"/>
      <c r="G5037" s="757"/>
      <c r="H5037" s="757"/>
      <c r="I5037" s="757"/>
    </row>
    <row r="5038" spans="1:9" ht="15.75" customHeight="1">
      <c r="A5038" s="963">
        <v>86879</v>
      </c>
      <c r="B5038" s="963" t="s">
        <v>7993</v>
      </c>
      <c r="C5038" s="964" t="s">
        <v>141</v>
      </c>
      <c r="D5038" s="965">
        <v>8.25</v>
      </c>
      <c r="E5038" s="757"/>
      <c r="F5038" s="757"/>
      <c r="G5038" s="757"/>
      <c r="H5038" s="757"/>
      <c r="I5038" s="757"/>
    </row>
    <row r="5039" spans="1:9" ht="15.75" customHeight="1">
      <c r="A5039" s="963">
        <v>86880</v>
      </c>
      <c r="B5039" s="963" t="s">
        <v>7994</v>
      </c>
      <c r="C5039" s="964" t="s">
        <v>141</v>
      </c>
      <c r="D5039" s="965">
        <v>24.65</v>
      </c>
      <c r="E5039" s="757"/>
      <c r="F5039" s="757"/>
      <c r="G5039" s="757"/>
      <c r="H5039" s="757"/>
      <c r="I5039" s="757"/>
    </row>
    <row r="5040" spans="1:9" ht="15.75" customHeight="1">
      <c r="A5040" s="963">
        <v>86881</v>
      </c>
      <c r="B5040" s="963" t="s">
        <v>7995</v>
      </c>
      <c r="C5040" s="964" t="s">
        <v>141</v>
      </c>
      <c r="D5040" s="965">
        <v>147.85</v>
      </c>
      <c r="E5040" s="757"/>
      <c r="F5040" s="757"/>
      <c r="G5040" s="757"/>
      <c r="H5040" s="757"/>
      <c r="I5040" s="757"/>
    </row>
    <row r="5041" spans="1:9" ht="15.75" customHeight="1">
      <c r="A5041" s="963">
        <v>86882</v>
      </c>
      <c r="B5041" s="963" t="s">
        <v>7996</v>
      </c>
      <c r="C5041" s="964" t="s">
        <v>141</v>
      </c>
      <c r="D5041" s="966">
        <v>20.57</v>
      </c>
      <c r="E5041" s="757"/>
      <c r="F5041" s="757"/>
      <c r="G5041" s="757"/>
      <c r="H5041" s="757"/>
      <c r="I5041" s="757"/>
    </row>
    <row r="5042" spans="1:9" ht="15.75" customHeight="1">
      <c r="A5042" s="963">
        <v>86883</v>
      </c>
      <c r="B5042" s="963" t="s">
        <v>7997</v>
      </c>
      <c r="C5042" s="964" t="s">
        <v>141</v>
      </c>
      <c r="D5042" s="965">
        <v>11.05</v>
      </c>
      <c r="E5042" s="757"/>
      <c r="F5042" s="757"/>
      <c r="G5042" s="757"/>
      <c r="H5042" s="757"/>
      <c r="I5042" s="757"/>
    </row>
    <row r="5043" spans="1:9" ht="15.75" customHeight="1">
      <c r="A5043" s="963">
        <v>86884</v>
      </c>
      <c r="B5043" s="963" t="s">
        <v>7998</v>
      </c>
      <c r="C5043" s="964" t="s">
        <v>141</v>
      </c>
      <c r="D5043" s="965">
        <v>9.06</v>
      </c>
      <c r="E5043" s="757"/>
      <c r="F5043" s="757"/>
      <c r="G5043" s="757"/>
      <c r="H5043" s="757"/>
      <c r="I5043" s="757"/>
    </row>
    <row r="5044" spans="1:9" ht="15.75" customHeight="1">
      <c r="A5044" s="963">
        <v>86885</v>
      </c>
      <c r="B5044" s="963" t="s">
        <v>7999</v>
      </c>
      <c r="C5044" s="964" t="s">
        <v>141</v>
      </c>
      <c r="D5044" s="965">
        <v>10.48</v>
      </c>
      <c r="E5044" s="757"/>
      <c r="F5044" s="757"/>
      <c r="G5044" s="757"/>
      <c r="H5044" s="757"/>
      <c r="I5044" s="757"/>
    </row>
    <row r="5045" spans="1:9" ht="15.75" customHeight="1">
      <c r="A5045" s="963">
        <v>86886</v>
      </c>
      <c r="B5045" s="963" t="s">
        <v>8000</v>
      </c>
      <c r="C5045" s="964" t="s">
        <v>141</v>
      </c>
      <c r="D5045" s="965">
        <v>36.03</v>
      </c>
      <c r="E5045" s="757"/>
      <c r="F5045" s="757"/>
      <c r="G5045" s="757"/>
      <c r="H5045" s="757"/>
      <c r="I5045" s="757"/>
    </row>
    <row r="5046" spans="1:9" ht="15.75" customHeight="1">
      <c r="A5046" s="963">
        <v>86887</v>
      </c>
      <c r="B5046" s="963" t="s">
        <v>8001</v>
      </c>
      <c r="C5046" s="964" t="s">
        <v>141</v>
      </c>
      <c r="D5046" s="965">
        <v>39.1</v>
      </c>
      <c r="E5046" s="757"/>
      <c r="F5046" s="757"/>
      <c r="G5046" s="757"/>
      <c r="H5046" s="757"/>
      <c r="I5046" s="757"/>
    </row>
    <row r="5047" spans="1:9" ht="15.75" customHeight="1">
      <c r="A5047" s="963">
        <v>86888</v>
      </c>
      <c r="B5047" s="963" t="s">
        <v>8002</v>
      </c>
      <c r="C5047" s="964" t="s">
        <v>141</v>
      </c>
      <c r="D5047" s="965">
        <v>451.94</v>
      </c>
      <c r="E5047" s="757"/>
      <c r="F5047" s="757"/>
      <c r="G5047" s="757"/>
      <c r="H5047" s="757"/>
      <c r="I5047" s="757"/>
    </row>
    <row r="5048" spans="1:9" ht="15.75" customHeight="1">
      <c r="A5048" s="963">
        <v>86889</v>
      </c>
      <c r="B5048" s="963" t="s">
        <v>8003</v>
      </c>
      <c r="C5048" s="964" t="s">
        <v>141</v>
      </c>
      <c r="D5048" s="965">
        <v>533.41</v>
      </c>
      <c r="E5048" s="757"/>
      <c r="F5048" s="757"/>
      <c r="G5048" s="757"/>
      <c r="H5048" s="757"/>
      <c r="I5048" s="757"/>
    </row>
    <row r="5049" spans="1:9" ht="15.75" customHeight="1">
      <c r="A5049" s="963">
        <v>86893</v>
      </c>
      <c r="B5049" s="963" t="s">
        <v>8004</v>
      </c>
      <c r="C5049" s="964" t="s">
        <v>141</v>
      </c>
      <c r="D5049" s="965">
        <v>510.66</v>
      </c>
      <c r="E5049" s="757"/>
      <c r="F5049" s="757"/>
      <c r="G5049" s="757"/>
      <c r="H5049" s="757"/>
      <c r="I5049" s="757"/>
    </row>
    <row r="5050" spans="1:9" ht="15.75" customHeight="1">
      <c r="A5050" s="963">
        <v>86894</v>
      </c>
      <c r="B5050" s="963" t="s">
        <v>8005</v>
      </c>
      <c r="C5050" s="964" t="s">
        <v>141</v>
      </c>
      <c r="D5050" s="965">
        <v>215.46</v>
      </c>
      <c r="E5050" s="757"/>
      <c r="F5050" s="757"/>
      <c r="G5050" s="757"/>
      <c r="H5050" s="757"/>
      <c r="I5050" s="757"/>
    </row>
    <row r="5051" spans="1:9" ht="15.75" customHeight="1">
      <c r="A5051" s="963">
        <v>86895</v>
      </c>
      <c r="B5051" s="963" t="s">
        <v>8006</v>
      </c>
      <c r="C5051" s="964" t="s">
        <v>141</v>
      </c>
      <c r="D5051" s="965">
        <v>270.89999999999998</v>
      </c>
      <c r="E5051" s="757"/>
      <c r="F5051" s="757"/>
      <c r="G5051" s="757"/>
      <c r="H5051" s="757"/>
      <c r="I5051" s="757"/>
    </row>
    <row r="5052" spans="1:9" ht="15.75" customHeight="1">
      <c r="A5052" s="963">
        <v>86899</v>
      </c>
      <c r="B5052" s="963" t="s">
        <v>8007</v>
      </c>
      <c r="C5052" s="964" t="s">
        <v>141</v>
      </c>
      <c r="D5052" s="965">
        <v>262.36</v>
      </c>
      <c r="E5052" s="757"/>
      <c r="F5052" s="757"/>
      <c r="G5052" s="757"/>
      <c r="H5052" s="757"/>
      <c r="I5052" s="757"/>
    </row>
    <row r="5053" spans="1:9" ht="15.75" customHeight="1">
      <c r="A5053" s="963">
        <v>86900</v>
      </c>
      <c r="B5053" s="963" t="s">
        <v>8008</v>
      </c>
      <c r="C5053" s="964" t="s">
        <v>141</v>
      </c>
      <c r="D5053" s="965">
        <v>211.08</v>
      </c>
      <c r="E5053" s="757"/>
      <c r="F5053" s="757"/>
      <c r="G5053" s="757"/>
      <c r="H5053" s="757"/>
      <c r="I5053" s="757"/>
    </row>
    <row r="5054" spans="1:9" ht="15.75" customHeight="1">
      <c r="A5054" s="963">
        <v>86901</v>
      </c>
      <c r="B5054" s="963" t="s">
        <v>8009</v>
      </c>
      <c r="C5054" s="964" t="s">
        <v>141</v>
      </c>
      <c r="D5054" s="965">
        <v>132.31</v>
      </c>
      <c r="E5054" s="757"/>
      <c r="F5054" s="757"/>
      <c r="G5054" s="757"/>
      <c r="H5054" s="757"/>
      <c r="I5054" s="757"/>
    </row>
    <row r="5055" spans="1:9" ht="15.75" customHeight="1">
      <c r="A5055" s="963">
        <v>86902</v>
      </c>
      <c r="B5055" s="963" t="s">
        <v>8010</v>
      </c>
      <c r="C5055" s="964" t="s">
        <v>141</v>
      </c>
      <c r="D5055" s="965">
        <v>296.33</v>
      </c>
      <c r="E5055" s="757"/>
      <c r="F5055" s="757"/>
      <c r="G5055" s="757"/>
      <c r="H5055" s="757"/>
      <c r="I5055" s="757"/>
    </row>
    <row r="5056" spans="1:9" ht="15.75" customHeight="1">
      <c r="A5056" s="963">
        <v>86903</v>
      </c>
      <c r="B5056" s="963" t="s">
        <v>8011</v>
      </c>
      <c r="C5056" s="964" t="s">
        <v>141</v>
      </c>
      <c r="D5056" s="965">
        <v>329.98</v>
      </c>
      <c r="E5056" s="757"/>
      <c r="F5056" s="757"/>
      <c r="G5056" s="757"/>
      <c r="H5056" s="757"/>
      <c r="I5056" s="757"/>
    </row>
    <row r="5057" spans="1:9" ht="15.75" customHeight="1">
      <c r="A5057" s="963">
        <v>86904</v>
      </c>
      <c r="B5057" s="963" t="s">
        <v>8012</v>
      </c>
      <c r="C5057" s="964" t="s">
        <v>141</v>
      </c>
      <c r="D5057" s="965">
        <v>137.88999999999999</v>
      </c>
      <c r="E5057" s="757"/>
      <c r="F5057" s="757"/>
      <c r="G5057" s="757"/>
      <c r="H5057" s="757"/>
      <c r="I5057" s="757"/>
    </row>
    <row r="5058" spans="1:9" ht="15.75" customHeight="1">
      <c r="A5058" s="963">
        <v>86905</v>
      </c>
      <c r="B5058" s="963" t="s">
        <v>8013</v>
      </c>
      <c r="C5058" s="964" t="s">
        <v>141</v>
      </c>
      <c r="D5058" s="965">
        <v>298.93</v>
      </c>
      <c r="E5058" s="757"/>
      <c r="F5058" s="757"/>
      <c r="G5058" s="757"/>
      <c r="H5058" s="757"/>
      <c r="I5058" s="757"/>
    </row>
    <row r="5059" spans="1:9" ht="15.75" customHeight="1">
      <c r="A5059" s="963">
        <v>86906</v>
      </c>
      <c r="B5059" s="963" t="s">
        <v>8014</v>
      </c>
      <c r="C5059" s="964" t="s">
        <v>141</v>
      </c>
      <c r="D5059" s="965">
        <v>55.28</v>
      </c>
      <c r="E5059" s="757"/>
      <c r="F5059" s="757"/>
      <c r="G5059" s="757"/>
      <c r="H5059" s="757"/>
      <c r="I5059" s="757"/>
    </row>
    <row r="5060" spans="1:9" ht="15.75" customHeight="1">
      <c r="A5060" s="963">
        <v>86908</v>
      </c>
      <c r="B5060" s="963" t="s">
        <v>8015</v>
      </c>
      <c r="C5060" s="964" t="s">
        <v>141</v>
      </c>
      <c r="D5060" s="965">
        <v>358.1</v>
      </c>
      <c r="E5060" s="757"/>
      <c r="F5060" s="757"/>
      <c r="G5060" s="757"/>
      <c r="H5060" s="757"/>
      <c r="I5060" s="757"/>
    </row>
    <row r="5061" spans="1:9" ht="15.75" customHeight="1">
      <c r="A5061" s="963">
        <v>86909</v>
      </c>
      <c r="B5061" s="963" t="s">
        <v>8016</v>
      </c>
      <c r="C5061" s="964" t="s">
        <v>141</v>
      </c>
      <c r="D5061" s="965">
        <v>96.02</v>
      </c>
      <c r="E5061" s="757"/>
      <c r="F5061" s="757"/>
      <c r="G5061" s="757"/>
      <c r="H5061" s="757"/>
      <c r="I5061" s="757"/>
    </row>
    <row r="5062" spans="1:9" ht="15.75" customHeight="1">
      <c r="A5062" s="963">
        <v>86910</v>
      </c>
      <c r="B5062" s="963" t="s">
        <v>8017</v>
      </c>
      <c r="C5062" s="964" t="s">
        <v>141</v>
      </c>
      <c r="D5062" s="965">
        <v>94.54</v>
      </c>
      <c r="E5062" s="757"/>
      <c r="F5062" s="757"/>
      <c r="G5062" s="757"/>
      <c r="H5062" s="757"/>
      <c r="I5062" s="757"/>
    </row>
    <row r="5063" spans="1:9" ht="15.75" customHeight="1">
      <c r="A5063" s="963">
        <v>86911</v>
      </c>
      <c r="B5063" s="963" t="s">
        <v>8018</v>
      </c>
      <c r="C5063" s="964" t="s">
        <v>141</v>
      </c>
      <c r="D5063" s="965">
        <v>64.69</v>
      </c>
      <c r="E5063" s="757"/>
      <c r="F5063" s="757"/>
      <c r="G5063" s="757"/>
      <c r="H5063" s="757"/>
      <c r="I5063" s="757"/>
    </row>
    <row r="5064" spans="1:9" ht="15.75" customHeight="1">
      <c r="A5064" s="963">
        <v>86913</v>
      </c>
      <c r="B5064" s="963" t="s">
        <v>8019</v>
      </c>
      <c r="C5064" s="964" t="s">
        <v>141</v>
      </c>
      <c r="D5064" s="965">
        <v>40.47</v>
      </c>
      <c r="E5064" s="757"/>
      <c r="F5064" s="757"/>
      <c r="G5064" s="757"/>
      <c r="H5064" s="757"/>
      <c r="I5064" s="757"/>
    </row>
    <row r="5065" spans="1:9" ht="15.75" customHeight="1">
      <c r="A5065" s="963">
        <v>86914</v>
      </c>
      <c r="B5065" s="963" t="s">
        <v>8020</v>
      </c>
      <c r="C5065" s="964" t="s">
        <v>141</v>
      </c>
      <c r="D5065" s="965">
        <v>72.63</v>
      </c>
      <c r="E5065" s="757"/>
      <c r="F5065" s="757"/>
      <c r="G5065" s="757"/>
      <c r="H5065" s="757"/>
      <c r="I5065" s="757"/>
    </row>
    <row r="5066" spans="1:9" ht="15.75" customHeight="1">
      <c r="A5066" s="963">
        <v>86915</v>
      </c>
      <c r="B5066" s="963" t="s">
        <v>8021</v>
      </c>
      <c r="C5066" s="964" t="s">
        <v>141</v>
      </c>
      <c r="D5066" s="965">
        <v>105.87</v>
      </c>
      <c r="E5066" s="757"/>
      <c r="F5066" s="757"/>
      <c r="G5066" s="757"/>
      <c r="H5066" s="757"/>
      <c r="I5066" s="757"/>
    </row>
    <row r="5067" spans="1:9" ht="15.75" customHeight="1">
      <c r="A5067" s="963">
        <v>86916</v>
      </c>
      <c r="B5067" s="963" t="s">
        <v>8022</v>
      </c>
      <c r="C5067" s="964" t="s">
        <v>141</v>
      </c>
      <c r="D5067" s="965">
        <v>20.88</v>
      </c>
      <c r="E5067" s="757"/>
      <c r="F5067" s="757"/>
      <c r="G5067" s="757"/>
      <c r="H5067" s="757"/>
      <c r="I5067" s="757"/>
    </row>
    <row r="5068" spans="1:9" ht="15.75" customHeight="1">
      <c r="A5068" s="963">
        <v>86919</v>
      </c>
      <c r="B5068" s="963" t="s">
        <v>8023</v>
      </c>
      <c r="C5068" s="964" t="s">
        <v>141</v>
      </c>
      <c r="D5068" s="965">
        <v>800.31</v>
      </c>
      <c r="E5068" s="757"/>
      <c r="F5068" s="757"/>
      <c r="G5068" s="757"/>
      <c r="H5068" s="757"/>
      <c r="I5068" s="757"/>
    </row>
    <row r="5069" spans="1:9" ht="15.75" customHeight="1">
      <c r="A5069" s="963">
        <v>86920</v>
      </c>
      <c r="B5069" s="963" t="s">
        <v>8024</v>
      </c>
      <c r="C5069" s="964" t="s">
        <v>141</v>
      </c>
      <c r="D5069" s="965">
        <v>727.74</v>
      </c>
      <c r="E5069" s="757"/>
      <c r="F5069" s="757"/>
      <c r="G5069" s="757"/>
      <c r="H5069" s="757"/>
      <c r="I5069" s="757"/>
    </row>
    <row r="5070" spans="1:9" ht="15.75" customHeight="1">
      <c r="A5070" s="963">
        <v>86921</v>
      </c>
      <c r="B5070" s="963" t="s">
        <v>8025</v>
      </c>
      <c r="C5070" s="964" t="s">
        <v>141</v>
      </c>
      <c r="D5070" s="965">
        <v>708.15</v>
      </c>
      <c r="E5070" s="757"/>
      <c r="F5070" s="757"/>
      <c r="G5070" s="757"/>
      <c r="H5070" s="757"/>
      <c r="I5070" s="757"/>
    </row>
    <row r="5071" spans="1:9" ht="15.75" customHeight="1">
      <c r="A5071" s="963">
        <v>86922</v>
      </c>
      <c r="B5071" s="963" t="s">
        <v>8026</v>
      </c>
      <c r="C5071" s="964" t="s">
        <v>141</v>
      </c>
      <c r="D5071" s="965">
        <v>739.24</v>
      </c>
      <c r="E5071" s="757"/>
      <c r="F5071" s="757"/>
      <c r="G5071" s="757"/>
      <c r="H5071" s="757"/>
      <c r="I5071" s="757"/>
    </row>
    <row r="5072" spans="1:9" ht="15.75" customHeight="1">
      <c r="A5072" s="963">
        <v>86923</v>
      </c>
      <c r="B5072" s="963" t="s">
        <v>8027</v>
      </c>
      <c r="C5072" s="964" t="s">
        <v>141</v>
      </c>
      <c r="D5072" s="965">
        <v>539.39</v>
      </c>
      <c r="E5072" s="757"/>
      <c r="F5072" s="757"/>
      <c r="G5072" s="757"/>
      <c r="H5072" s="757"/>
      <c r="I5072" s="757"/>
    </row>
    <row r="5073" spans="1:9" ht="15.75" customHeight="1">
      <c r="A5073" s="963">
        <v>86924</v>
      </c>
      <c r="B5073" s="963" t="s">
        <v>8028</v>
      </c>
      <c r="C5073" s="964" t="s">
        <v>141</v>
      </c>
      <c r="D5073" s="965">
        <v>519.79999999999995</v>
      </c>
      <c r="E5073" s="757"/>
      <c r="F5073" s="757"/>
      <c r="G5073" s="757"/>
      <c r="H5073" s="757"/>
      <c r="I5073" s="757"/>
    </row>
    <row r="5074" spans="1:9" ht="15.75" customHeight="1">
      <c r="A5074" s="963">
        <v>86925</v>
      </c>
      <c r="B5074" s="963" t="s">
        <v>8029</v>
      </c>
      <c r="C5074" s="964" t="s">
        <v>141</v>
      </c>
      <c r="D5074" s="965">
        <v>430.09</v>
      </c>
      <c r="E5074" s="757"/>
      <c r="F5074" s="757"/>
      <c r="G5074" s="757"/>
      <c r="H5074" s="757"/>
      <c r="I5074" s="757"/>
    </row>
    <row r="5075" spans="1:9" ht="15.75" customHeight="1">
      <c r="A5075" s="963">
        <v>86926</v>
      </c>
      <c r="B5075" s="963" t="s">
        <v>8030</v>
      </c>
      <c r="C5075" s="964" t="s">
        <v>141</v>
      </c>
      <c r="D5075" s="965">
        <v>410.5</v>
      </c>
      <c r="E5075" s="757"/>
      <c r="F5075" s="757"/>
      <c r="G5075" s="757"/>
      <c r="H5075" s="757"/>
      <c r="I5075" s="757"/>
    </row>
    <row r="5076" spans="1:9" ht="15.75" customHeight="1">
      <c r="A5076" s="963">
        <v>86927</v>
      </c>
      <c r="B5076" s="963" t="s">
        <v>8031</v>
      </c>
      <c r="C5076" s="964" t="s">
        <v>141</v>
      </c>
      <c r="D5076" s="965">
        <v>286.55</v>
      </c>
      <c r="E5076" s="757"/>
      <c r="F5076" s="757"/>
      <c r="G5076" s="757"/>
      <c r="H5076" s="757"/>
      <c r="I5076" s="757"/>
    </row>
    <row r="5077" spans="1:9" ht="15.75" customHeight="1">
      <c r="A5077" s="963">
        <v>86928</v>
      </c>
      <c r="B5077" s="963" t="s">
        <v>8032</v>
      </c>
      <c r="C5077" s="964" t="s">
        <v>141</v>
      </c>
      <c r="D5077" s="965">
        <v>266.95999999999998</v>
      </c>
      <c r="E5077" s="757"/>
      <c r="F5077" s="757"/>
      <c r="G5077" s="757"/>
      <c r="H5077" s="757"/>
      <c r="I5077" s="757"/>
    </row>
    <row r="5078" spans="1:9" ht="15.75" customHeight="1">
      <c r="A5078" s="963">
        <v>86929</v>
      </c>
      <c r="B5078" s="963" t="s">
        <v>8033</v>
      </c>
      <c r="C5078" s="964" t="s">
        <v>141</v>
      </c>
      <c r="D5078" s="965">
        <v>277.02999999999997</v>
      </c>
      <c r="E5078" s="757"/>
      <c r="F5078" s="757"/>
      <c r="G5078" s="757"/>
      <c r="H5078" s="757"/>
      <c r="I5078" s="757"/>
    </row>
    <row r="5079" spans="1:9" ht="15.75" customHeight="1">
      <c r="A5079" s="963">
        <v>86930</v>
      </c>
      <c r="B5079" s="963" t="s">
        <v>8034</v>
      </c>
      <c r="C5079" s="964" t="s">
        <v>141</v>
      </c>
      <c r="D5079" s="965">
        <v>257.44</v>
      </c>
      <c r="E5079" s="757"/>
      <c r="F5079" s="757"/>
      <c r="G5079" s="757"/>
      <c r="H5079" s="757"/>
      <c r="I5079" s="757"/>
    </row>
    <row r="5080" spans="1:9" ht="15.75" customHeight="1">
      <c r="A5080" s="963">
        <v>86931</v>
      </c>
      <c r="B5080" s="963" t="s">
        <v>8035</v>
      </c>
      <c r="C5080" s="964" t="s">
        <v>141</v>
      </c>
      <c r="D5080" s="965">
        <v>462.42</v>
      </c>
      <c r="E5080" s="757"/>
      <c r="F5080" s="757"/>
      <c r="G5080" s="757"/>
      <c r="H5080" s="757"/>
      <c r="I5080" s="757"/>
    </row>
    <row r="5081" spans="1:9" ht="15.75" customHeight="1">
      <c r="A5081" s="963">
        <v>86932</v>
      </c>
      <c r="B5081" s="963" t="s">
        <v>8036</v>
      </c>
      <c r="C5081" s="964" t="s">
        <v>141</v>
      </c>
      <c r="D5081" s="965">
        <v>491.04</v>
      </c>
      <c r="E5081" s="757"/>
      <c r="F5081" s="757"/>
      <c r="G5081" s="757"/>
      <c r="H5081" s="757"/>
      <c r="I5081" s="757"/>
    </row>
    <row r="5082" spans="1:9" ht="15.75" customHeight="1">
      <c r="A5082" s="963">
        <v>86933</v>
      </c>
      <c r="B5082" s="963" t="s">
        <v>8037</v>
      </c>
      <c r="C5082" s="964" t="s">
        <v>141</v>
      </c>
      <c r="D5082" s="965">
        <v>325.37</v>
      </c>
      <c r="E5082" s="757"/>
      <c r="F5082" s="757"/>
      <c r="G5082" s="757"/>
      <c r="H5082" s="757"/>
      <c r="I5082" s="757"/>
    </row>
    <row r="5083" spans="1:9" ht="15.75" customHeight="1">
      <c r="A5083" s="963">
        <v>86934</v>
      </c>
      <c r="B5083" s="963" t="s">
        <v>8038</v>
      </c>
      <c r="C5083" s="964" t="s">
        <v>141</v>
      </c>
      <c r="D5083" s="965">
        <v>315.85000000000002</v>
      </c>
      <c r="E5083" s="757"/>
      <c r="F5083" s="757"/>
      <c r="G5083" s="757"/>
      <c r="H5083" s="757"/>
      <c r="I5083" s="757"/>
    </row>
    <row r="5084" spans="1:9" ht="15.75" customHeight="1">
      <c r="A5084" s="963">
        <v>86935</v>
      </c>
      <c r="B5084" s="963" t="s">
        <v>8039</v>
      </c>
      <c r="C5084" s="964" t="s">
        <v>141</v>
      </c>
      <c r="D5084" s="965">
        <v>274.60000000000002</v>
      </c>
      <c r="E5084" s="757"/>
      <c r="F5084" s="757"/>
      <c r="G5084" s="757"/>
      <c r="H5084" s="757"/>
      <c r="I5084" s="757"/>
    </row>
    <row r="5085" spans="1:9" ht="15.75" customHeight="1">
      <c r="A5085" s="963">
        <v>86936</v>
      </c>
      <c r="B5085" s="963" t="s">
        <v>8040</v>
      </c>
      <c r="C5085" s="964" t="s">
        <v>141</v>
      </c>
      <c r="D5085" s="965">
        <v>411.4</v>
      </c>
      <c r="E5085" s="757"/>
      <c r="F5085" s="757"/>
      <c r="G5085" s="757"/>
      <c r="H5085" s="757"/>
      <c r="I5085" s="757"/>
    </row>
    <row r="5086" spans="1:9" ht="15.75" customHeight="1">
      <c r="A5086" s="963">
        <v>86937</v>
      </c>
      <c r="B5086" s="963" t="s">
        <v>8041</v>
      </c>
      <c r="C5086" s="964" t="s">
        <v>141</v>
      </c>
      <c r="D5086" s="965">
        <v>192.02</v>
      </c>
      <c r="E5086" s="757"/>
      <c r="F5086" s="757"/>
      <c r="G5086" s="757"/>
      <c r="H5086" s="757"/>
      <c r="I5086" s="757"/>
    </row>
    <row r="5087" spans="1:9" ht="15.75" customHeight="1">
      <c r="A5087" s="963">
        <v>86938</v>
      </c>
      <c r="B5087" s="963" t="s">
        <v>8042</v>
      </c>
      <c r="C5087" s="964" t="s">
        <v>141</v>
      </c>
      <c r="D5087" s="965">
        <v>328.82</v>
      </c>
      <c r="E5087" s="757"/>
      <c r="F5087" s="757"/>
      <c r="G5087" s="757"/>
      <c r="H5087" s="757"/>
      <c r="I5087" s="757"/>
    </row>
    <row r="5088" spans="1:9" ht="15.75" customHeight="1">
      <c r="A5088" s="963">
        <v>86939</v>
      </c>
      <c r="B5088" s="963" t="s">
        <v>8043</v>
      </c>
      <c r="C5088" s="964" t="s">
        <v>141</v>
      </c>
      <c r="D5088" s="965">
        <v>379.97</v>
      </c>
      <c r="E5088" s="757"/>
      <c r="F5088" s="757"/>
      <c r="G5088" s="757"/>
      <c r="H5088" s="757"/>
      <c r="I5088" s="757"/>
    </row>
    <row r="5089" spans="1:9" ht="15.75" customHeight="1">
      <c r="A5089" s="963">
        <v>86940</v>
      </c>
      <c r="B5089" s="963" t="s">
        <v>8044</v>
      </c>
      <c r="C5089" s="964" t="s">
        <v>141</v>
      </c>
      <c r="D5089" s="965">
        <v>903.62</v>
      </c>
      <c r="E5089" s="757"/>
      <c r="F5089" s="757"/>
      <c r="G5089" s="757"/>
      <c r="H5089" s="757"/>
      <c r="I5089" s="757"/>
    </row>
    <row r="5090" spans="1:9" ht="15.75" customHeight="1">
      <c r="A5090" s="963">
        <v>86941</v>
      </c>
      <c r="B5090" s="963" t="s">
        <v>8045</v>
      </c>
      <c r="C5090" s="964" t="s">
        <v>141</v>
      </c>
      <c r="D5090" s="965">
        <v>671.46</v>
      </c>
      <c r="E5090" s="757"/>
      <c r="F5090" s="757"/>
      <c r="G5090" s="757"/>
      <c r="H5090" s="757"/>
      <c r="I5090" s="757"/>
    </row>
    <row r="5091" spans="1:9" ht="15.75" customHeight="1">
      <c r="A5091" s="963">
        <v>86942</v>
      </c>
      <c r="B5091" s="963" t="s">
        <v>8046</v>
      </c>
      <c r="C5091" s="964" t="s">
        <v>141</v>
      </c>
      <c r="D5091" s="965">
        <v>231.05</v>
      </c>
      <c r="E5091" s="757"/>
      <c r="F5091" s="757"/>
      <c r="G5091" s="757"/>
      <c r="H5091" s="757"/>
      <c r="I5091" s="757"/>
    </row>
    <row r="5092" spans="1:9" ht="15.75" customHeight="1">
      <c r="A5092" s="963">
        <v>86943</v>
      </c>
      <c r="B5092" s="963" t="s">
        <v>8047</v>
      </c>
      <c r="C5092" s="964" t="s">
        <v>141</v>
      </c>
      <c r="D5092" s="965">
        <v>221.53</v>
      </c>
      <c r="E5092" s="757"/>
      <c r="F5092" s="757"/>
      <c r="G5092" s="757"/>
      <c r="H5092" s="757"/>
      <c r="I5092" s="757"/>
    </row>
    <row r="5093" spans="1:9" ht="15.75" customHeight="1">
      <c r="A5093" s="963">
        <v>86947</v>
      </c>
      <c r="B5093" s="963" t="s">
        <v>8048</v>
      </c>
      <c r="C5093" s="964" t="s">
        <v>141</v>
      </c>
      <c r="D5093" s="965">
        <v>968.31</v>
      </c>
      <c r="E5093" s="757"/>
      <c r="F5093" s="757"/>
      <c r="G5093" s="757"/>
      <c r="H5093" s="757"/>
      <c r="I5093" s="757"/>
    </row>
    <row r="5094" spans="1:9" ht="15.75" customHeight="1">
      <c r="A5094" s="963">
        <v>93396</v>
      </c>
      <c r="B5094" s="963" t="s">
        <v>8049</v>
      </c>
      <c r="C5094" s="964" t="s">
        <v>141</v>
      </c>
      <c r="D5094" s="965">
        <v>527.26</v>
      </c>
      <c r="E5094" s="757"/>
      <c r="F5094" s="757"/>
      <c r="G5094" s="757"/>
      <c r="H5094" s="757"/>
      <c r="I5094" s="757"/>
    </row>
    <row r="5095" spans="1:9" ht="15.75" customHeight="1">
      <c r="A5095" s="963">
        <v>93441</v>
      </c>
      <c r="B5095" s="963" t="s">
        <v>8050</v>
      </c>
      <c r="C5095" s="964" t="s">
        <v>141</v>
      </c>
      <c r="D5095" s="965">
        <v>881.76</v>
      </c>
      <c r="E5095" s="757"/>
      <c r="F5095" s="757"/>
      <c r="G5095" s="757"/>
      <c r="H5095" s="757"/>
      <c r="I5095" s="757"/>
    </row>
    <row r="5096" spans="1:9" ht="15.75" customHeight="1">
      <c r="A5096" s="963">
        <v>93442</v>
      </c>
      <c r="B5096" s="963" t="s">
        <v>8051</v>
      </c>
      <c r="C5096" s="964" t="s">
        <v>141</v>
      </c>
      <c r="D5096" s="965">
        <v>1027.1400000000001</v>
      </c>
      <c r="E5096" s="757"/>
      <c r="F5096" s="757"/>
      <c r="G5096" s="757"/>
      <c r="H5096" s="757"/>
      <c r="I5096" s="757"/>
    </row>
    <row r="5097" spans="1:9" ht="15.75" customHeight="1">
      <c r="A5097" s="963">
        <v>95469</v>
      </c>
      <c r="B5097" s="963" t="s">
        <v>8052</v>
      </c>
      <c r="C5097" s="964" t="s">
        <v>141</v>
      </c>
      <c r="D5097" s="965">
        <v>276.68</v>
      </c>
      <c r="E5097" s="757"/>
      <c r="F5097" s="757"/>
      <c r="G5097" s="757"/>
      <c r="H5097" s="757"/>
      <c r="I5097" s="757"/>
    </row>
    <row r="5098" spans="1:9" ht="15.75" customHeight="1">
      <c r="A5098" s="963">
        <v>95470</v>
      </c>
      <c r="B5098" s="963" t="s">
        <v>8053</v>
      </c>
      <c r="C5098" s="964" t="s">
        <v>141</v>
      </c>
      <c r="D5098" s="965">
        <v>286.14</v>
      </c>
      <c r="E5098" s="757"/>
      <c r="F5098" s="757"/>
      <c r="G5098" s="757"/>
      <c r="H5098" s="757"/>
      <c r="I5098" s="757"/>
    </row>
    <row r="5099" spans="1:9" ht="15.75" customHeight="1">
      <c r="A5099" s="963">
        <v>95471</v>
      </c>
      <c r="B5099" s="963" t="s">
        <v>8054</v>
      </c>
      <c r="C5099" s="964" t="s">
        <v>141</v>
      </c>
      <c r="D5099" s="965">
        <v>708.49</v>
      </c>
      <c r="E5099" s="757"/>
      <c r="F5099" s="757"/>
      <c r="G5099" s="757"/>
      <c r="H5099" s="757"/>
      <c r="I5099" s="757"/>
    </row>
    <row r="5100" spans="1:9" ht="15.75" customHeight="1">
      <c r="A5100" s="963">
        <v>95472</v>
      </c>
      <c r="B5100" s="963" t="s">
        <v>8055</v>
      </c>
      <c r="C5100" s="964" t="s">
        <v>141</v>
      </c>
      <c r="D5100" s="965">
        <v>717.95</v>
      </c>
      <c r="E5100" s="757"/>
      <c r="F5100" s="757"/>
      <c r="G5100" s="757"/>
      <c r="H5100" s="757"/>
      <c r="I5100" s="757"/>
    </row>
    <row r="5101" spans="1:9" ht="15.75" customHeight="1">
      <c r="A5101" s="963">
        <v>95542</v>
      </c>
      <c r="B5101" s="963" t="s">
        <v>8056</v>
      </c>
      <c r="C5101" s="964" t="s">
        <v>141</v>
      </c>
      <c r="D5101" s="965">
        <v>21.15</v>
      </c>
      <c r="E5101" s="757"/>
      <c r="F5101" s="757"/>
      <c r="G5101" s="757"/>
      <c r="H5101" s="757"/>
      <c r="I5101" s="757"/>
    </row>
    <row r="5102" spans="1:9" ht="15.75" customHeight="1">
      <c r="A5102" s="963">
        <v>95543</v>
      </c>
      <c r="B5102" s="963" t="s">
        <v>8057</v>
      </c>
      <c r="C5102" s="964" t="s">
        <v>141</v>
      </c>
      <c r="D5102" s="965">
        <v>36.24</v>
      </c>
      <c r="E5102" s="757"/>
      <c r="F5102" s="757"/>
      <c r="G5102" s="757"/>
      <c r="H5102" s="757"/>
      <c r="I5102" s="757"/>
    </row>
    <row r="5103" spans="1:9" ht="15.75" customHeight="1">
      <c r="A5103" s="963">
        <v>95544</v>
      </c>
      <c r="B5103" s="963" t="s">
        <v>1698</v>
      </c>
      <c r="C5103" s="964" t="s">
        <v>141</v>
      </c>
      <c r="D5103" s="965">
        <v>25.39</v>
      </c>
      <c r="E5103" s="757"/>
      <c r="F5103" s="757"/>
      <c r="G5103" s="757"/>
      <c r="H5103" s="757"/>
      <c r="I5103" s="757"/>
    </row>
    <row r="5104" spans="1:9" ht="15.75" customHeight="1">
      <c r="A5104" s="963">
        <v>95545</v>
      </c>
      <c r="B5104" s="963" t="s">
        <v>8058</v>
      </c>
      <c r="C5104" s="964" t="s">
        <v>141</v>
      </c>
      <c r="D5104" s="965">
        <v>24.94</v>
      </c>
      <c r="E5104" s="757"/>
      <c r="F5104" s="757"/>
      <c r="G5104" s="757"/>
      <c r="H5104" s="757"/>
      <c r="I5104" s="757"/>
    </row>
    <row r="5105" spans="1:9" ht="15.75" customHeight="1">
      <c r="A5105" s="963">
        <v>95546</v>
      </c>
      <c r="B5105" s="963" t="s">
        <v>8059</v>
      </c>
      <c r="C5105" s="964" t="s">
        <v>141</v>
      </c>
      <c r="D5105" s="965">
        <v>90.82</v>
      </c>
      <c r="E5105" s="757"/>
      <c r="F5105" s="757"/>
      <c r="G5105" s="757"/>
      <c r="H5105" s="757"/>
      <c r="I5105" s="757"/>
    </row>
    <row r="5106" spans="1:9" ht="15.75" customHeight="1">
      <c r="A5106" s="963">
        <v>95547</v>
      </c>
      <c r="B5106" s="963" t="s">
        <v>8060</v>
      </c>
      <c r="C5106" s="964" t="s">
        <v>141</v>
      </c>
      <c r="D5106" s="965">
        <v>97.44</v>
      </c>
      <c r="E5106" s="757"/>
      <c r="F5106" s="757"/>
      <c r="G5106" s="757"/>
      <c r="H5106" s="757"/>
      <c r="I5106" s="757"/>
    </row>
    <row r="5107" spans="1:9" ht="15.75" customHeight="1">
      <c r="A5107" s="963">
        <v>100848</v>
      </c>
      <c r="B5107" s="963" t="s">
        <v>8061</v>
      </c>
      <c r="C5107" s="964" t="s">
        <v>141</v>
      </c>
      <c r="D5107" s="965">
        <v>512.53</v>
      </c>
      <c r="E5107" s="757"/>
      <c r="F5107" s="757"/>
      <c r="G5107" s="757"/>
      <c r="H5107" s="757"/>
      <c r="I5107" s="757"/>
    </row>
    <row r="5108" spans="1:9" ht="15.75" customHeight="1">
      <c r="A5108" s="963">
        <v>100849</v>
      </c>
      <c r="B5108" s="963" t="s">
        <v>8062</v>
      </c>
      <c r="C5108" s="964" t="s">
        <v>141</v>
      </c>
      <c r="D5108" s="965">
        <v>41.61</v>
      </c>
      <c r="E5108" s="757"/>
      <c r="F5108" s="757"/>
      <c r="G5108" s="757"/>
      <c r="H5108" s="757"/>
      <c r="I5108" s="757"/>
    </row>
    <row r="5109" spans="1:9" ht="15.75" customHeight="1">
      <c r="A5109" s="963">
        <v>100851</v>
      </c>
      <c r="B5109" s="963" t="s">
        <v>8063</v>
      </c>
      <c r="C5109" s="964" t="s">
        <v>141</v>
      </c>
      <c r="D5109" s="965">
        <v>84.47</v>
      </c>
      <c r="E5109" s="757"/>
      <c r="F5109" s="757"/>
      <c r="G5109" s="757"/>
      <c r="H5109" s="757"/>
      <c r="I5109" s="757"/>
    </row>
    <row r="5110" spans="1:9" ht="15.75" customHeight="1">
      <c r="A5110" s="963">
        <v>100852</v>
      </c>
      <c r="B5110" s="963" t="s">
        <v>8064</v>
      </c>
      <c r="C5110" s="964" t="s">
        <v>141</v>
      </c>
      <c r="D5110" s="965">
        <v>231.66</v>
      </c>
      <c r="E5110" s="757"/>
      <c r="F5110" s="757"/>
      <c r="G5110" s="757"/>
      <c r="H5110" s="757"/>
      <c r="I5110" s="757"/>
    </row>
    <row r="5111" spans="1:9" ht="15.75" customHeight="1">
      <c r="A5111" s="963">
        <v>100853</v>
      </c>
      <c r="B5111" s="963" t="s">
        <v>8065</v>
      </c>
      <c r="C5111" s="964" t="s">
        <v>141</v>
      </c>
      <c r="D5111" s="965">
        <v>254.01</v>
      </c>
      <c r="E5111" s="757"/>
      <c r="F5111" s="757"/>
      <c r="G5111" s="757"/>
      <c r="H5111" s="757"/>
      <c r="I5111" s="757"/>
    </row>
    <row r="5112" spans="1:9" ht="15.75" customHeight="1">
      <c r="A5112" s="963">
        <v>100854</v>
      </c>
      <c r="B5112" s="963" t="s">
        <v>8066</v>
      </c>
      <c r="C5112" s="964" t="s">
        <v>141</v>
      </c>
      <c r="D5112" s="965">
        <v>1324.88</v>
      </c>
      <c r="E5112" s="757"/>
      <c r="F5112" s="757"/>
      <c r="G5112" s="757"/>
      <c r="H5112" s="757"/>
      <c r="I5112" s="757"/>
    </row>
    <row r="5113" spans="1:9" ht="15.75" customHeight="1">
      <c r="A5113" s="963">
        <v>100855</v>
      </c>
      <c r="B5113" s="963" t="s">
        <v>8067</v>
      </c>
      <c r="C5113" s="964" t="s">
        <v>141</v>
      </c>
      <c r="D5113" s="965">
        <v>24.94</v>
      </c>
      <c r="E5113" s="757"/>
      <c r="F5113" s="757"/>
      <c r="G5113" s="757"/>
      <c r="H5113" s="757"/>
      <c r="I5113" s="757"/>
    </row>
    <row r="5114" spans="1:9" ht="15.75" customHeight="1">
      <c r="A5114" s="963">
        <v>100856</v>
      </c>
      <c r="B5114" s="963" t="s">
        <v>8068</v>
      </c>
      <c r="C5114" s="964" t="s">
        <v>141</v>
      </c>
      <c r="D5114" s="965">
        <v>28.03</v>
      </c>
      <c r="E5114" s="757"/>
      <c r="F5114" s="757"/>
      <c r="G5114" s="757"/>
      <c r="H5114" s="757"/>
      <c r="I5114" s="757"/>
    </row>
    <row r="5115" spans="1:9" ht="15.75" customHeight="1">
      <c r="A5115" s="963">
        <v>100857</v>
      </c>
      <c r="B5115" s="963" t="s">
        <v>8069</v>
      </c>
      <c r="C5115" s="964" t="s">
        <v>141</v>
      </c>
      <c r="D5115" s="965">
        <v>388.22</v>
      </c>
      <c r="E5115" s="757"/>
      <c r="F5115" s="757"/>
      <c r="G5115" s="757"/>
      <c r="H5115" s="757"/>
      <c r="I5115" s="757"/>
    </row>
    <row r="5116" spans="1:9" ht="15.75" customHeight="1">
      <c r="A5116" s="963">
        <v>100858</v>
      </c>
      <c r="B5116" s="963" t="s">
        <v>8070</v>
      </c>
      <c r="C5116" s="964" t="s">
        <v>141</v>
      </c>
      <c r="D5116" s="965">
        <v>653.52</v>
      </c>
      <c r="E5116" s="757"/>
      <c r="F5116" s="757"/>
      <c r="G5116" s="757"/>
      <c r="H5116" s="757"/>
      <c r="I5116" s="757"/>
    </row>
    <row r="5117" spans="1:9" ht="15.75" customHeight="1">
      <c r="A5117" s="963">
        <v>100859</v>
      </c>
      <c r="B5117" s="963" t="s">
        <v>8071</v>
      </c>
      <c r="C5117" s="964" t="s">
        <v>141</v>
      </c>
      <c r="D5117" s="965">
        <v>929.72</v>
      </c>
      <c r="E5117" s="757"/>
      <c r="F5117" s="757"/>
      <c r="G5117" s="757"/>
      <c r="H5117" s="757"/>
      <c r="I5117" s="757"/>
    </row>
    <row r="5118" spans="1:9" ht="15.75" customHeight="1">
      <c r="A5118" s="963">
        <v>100860</v>
      </c>
      <c r="B5118" s="963" t="s">
        <v>1250</v>
      </c>
      <c r="C5118" s="964" t="s">
        <v>141</v>
      </c>
      <c r="D5118" s="965">
        <v>103.13</v>
      </c>
      <c r="E5118" s="757"/>
      <c r="F5118" s="757"/>
      <c r="G5118" s="757"/>
      <c r="H5118" s="757"/>
      <c r="I5118" s="757"/>
    </row>
    <row r="5119" spans="1:9" ht="15.75" customHeight="1">
      <c r="A5119" s="963">
        <v>100861</v>
      </c>
      <c r="B5119" s="963" t="s">
        <v>8072</v>
      </c>
      <c r="C5119" s="964" t="s">
        <v>141</v>
      </c>
      <c r="D5119" s="965">
        <v>35.450000000000003</v>
      </c>
      <c r="E5119" s="757"/>
      <c r="F5119" s="757"/>
      <c r="G5119" s="757"/>
      <c r="H5119" s="757"/>
      <c r="I5119" s="757"/>
    </row>
    <row r="5120" spans="1:9" ht="15.75" customHeight="1">
      <c r="A5120" s="963">
        <v>100862</v>
      </c>
      <c r="B5120" s="963" t="s">
        <v>8073</v>
      </c>
      <c r="C5120" s="964" t="s">
        <v>141</v>
      </c>
      <c r="D5120" s="965">
        <v>39.880000000000003</v>
      </c>
      <c r="E5120" s="757"/>
      <c r="F5120" s="757"/>
      <c r="G5120" s="757"/>
      <c r="H5120" s="757"/>
      <c r="I5120" s="757"/>
    </row>
    <row r="5121" spans="1:9" ht="15.75" customHeight="1">
      <c r="A5121" s="963">
        <v>100863</v>
      </c>
      <c r="B5121" s="963" t="s">
        <v>8074</v>
      </c>
      <c r="C5121" s="964" t="s">
        <v>141</v>
      </c>
      <c r="D5121" s="965">
        <v>591.75</v>
      </c>
      <c r="E5121" s="757"/>
      <c r="F5121" s="757"/>
      <c r="G5121" s="757"/>
      <c r="H5121" s="757"/>
      <c r="I5121" s="757"/>
    </row>
    <row r="5122" spans="1:9" ht="15.75" customHeight="1">
      <c r="A5122" s="963">
        <v>100864</v>
      </c>
      <c r="B5122" s="963" t="s">
        <v>8075</v>
      </c>
      <c r="C5122" s="964" t="s">
        <v>141</v>
      </c>
      <c r="D5122" s="965">
        <v>649.51</v>
      </c>
      <c r="E5122" s="757"/>
      <c r="F5122" s="757"/>
      <c r="G5122" s="757"/>
      <c r="H5122" s="757"/>
      <c r="I5122" s="757"/>
    </row>
    <row r="5123" spans="1:9" ht="15.75" customHeight="1">
      <c r="A5123" s="963">
        <v>100865</v>
      </c>
      <c r="B5123" s="963" t="s">
        <v>8076</v>
      </c>
      <c r="C5123" s="964" t="s">
        <v>141</v>
      </c>
      <c r="D5123" s="965">
        <v>574.88</v>
      </c>
      <c r="E5123" s="757"/>
      <c r="F5123" s="757"/>
      <c r="G5123" s="757"/>
      <c r="H5123" s="757"/>
      <c r="I5123" s="757"/>
    </row>
    <row r="5124" spans="1:9" ht="15.75" customHeight="1">
      <c r="A5124" s="963">
        <v>100866</v>
      </c>
      <c r="B5124" s="963" t="s">
        <v>8077</v>
      </c>
      <c r="C5124" s="964" t="s">
        <v>141</v>
      </c>
      <c r="D5124" s="965">
        <v>305.93</v>
      </c>
      <c r="E5124" s="757"/>
      <c r="F5124" s="757"/>
      <c r="G5124" s="757"/>
      <c r="H5124" s="757"/>
      <c r="I5124" s="757"/>
    </row>
    <row r="5125" spans="1:9" ht="15.75" customHeight="1">
      <c r="A5125" s="963">
        <v>100867</v>
      </c>
      <c r="B5125" s="963" t="s">
        <v>8078</v>
      </c>
      <c r="C5125" s="964" t="s">
        <v>141</v>
      </c>
      <c r="D5125" s="965">
        <v>324.98</v>
      </c>
      <c r="E5125" s="757"/>
      <c r="F5125" s="757"/>
      <c r="G5125" s="757"/>
      <c r="H5125" s="757"/>
      <c r="I5125" s="757"/>
    </row>
    <row r="5126" spans="1:9" ht="15.75" customHeight="1">
      <c r="A5126" s="963">
        <v>100868</v>
      </c>
      <c r="B5126" s="963" t="s">
        <v>8079</v>
      </c>
      <c r="C5126" s="964" t="s">
        <v>141</v>
      </c>
      <c r="D5126" s="965">
        <v>337.65</v>
      </c>
      <c r="E5126" s="757"/>
      <c r="F5126" s="757"/>
      <c r="G5126" s="757"/>
      <c r="H5126" s="757"/>
      <c r="I5126" s="757"/>
    </row>
    <row r="5127" spans="1:9" ht="15.75" customHeight="1">
      <c r="A5127" s="963">
        <v>100869</v>
      </c>
      <c r="B5127" s="963" t="s">
        <v>8080</v>
      </c>
      <c r="C5127" s="964" t="s">
        <v>141</v>
      </c>
      <c r="D5127" s="965">
        <v>347.37</v>
      </c>
      <c r="E5127" s="757"/>
      <c r="F5127" s="757"/>
      <c r="G5127" s="757"/>
      <c r="H5127" s="757"/>
      <c r="I5127" s="757"/>
    </row>
    <row r="5128" spans="1:9" ht="15.75" customHeight="1">
      <c r="A5128" s="963">
        <v>100870</v>
      </c>
      <c r="B5128" s="963" t="s">
        <v>8081</v>
      </c>
      <c r="C5128" s="964" t="s">
        <v>141</v>
      </c>
      <c r="D5128" s="965">
        <v>269.95999999999998</v>
      </c>
      <c r="E5128" s="757"/>
      <c r="F5128" s="757"/>
      <c r="G5128" s="757"/>
      <c r="H5128" s="757"/>
      <c r="I5128" s="757"/>
    </row>
    <row r="5129" spans="1:9" ht="15.75" customHeight="1">
      <c r="A5129" s="963">
        <v>100871</v>
      </c>
      <c r="B5129" s="963" t="s">
        <v>8082</v>
      </c>
      <c r="C5129" s="964" t="s">
        <v>141</v>
      </c>
      <c r="D5129" s="965">
        <v>289.94</v>
      </c>
      <c r="E5129" s="757"/>
      <c r="F5129" s="757"/>
      <c r="G5129" s="757"/>
      <c r="H5129" s="757"/>
      <c r="I5129" s="757"/>
    </row>
    <row r="5130" spans="1:9" ht="15.75" customHeight="1">
      <c r="A5130" s="963">
        <v>100872</v>
      </c>
      <c r="B5130" s="963" t="s">
        <v>8083</v>
      </c>
      <c r="C5130" s="964" t="s">
        <v>141</v>
      </c>
      <c r="D5130" s="965">
        <v>302.7</v>
      </c>
      <c r="E5130" s="757"/>
      <c r="F5130" s="757"/>
      <c r="G5130" s="757"/>
      <c r="H5130" s="757"/>
      <c r="I5130" s="757"/>
    </row>
    <row r="5131" spans="1:9" ht="15.75" customHeight="1">
      <c r="A5131" s="963">
        <v>100873</v>
      </c>
      <c r="B5131" s="963" t="s">
        <v>8084</v>
      </c>
      <c r="C5131" s="964" t="s">
        <v>141</v>
      </c>
      <c r="D5131" s="965">
        <v>310.67</v>
      </c>
      <c r="E5131" s="757"/>
      <c r="F5131" s="757"/>
      <c r="G5131" s="757"/>
      <c r="H5131" s="757"/>
      <c r="I5131" s="757"/>
    </row>
    <row r="5132" spans="1:9" ht="15.75" customHeight="1">
      <c r="A5132" s="963">
        <v>100874</v>
      </c>
      <c r="B5132" s="963" t="s">
        <v>8085</v>
      </c>
      <c r="C5132" s="964" t="s">
        <v>141</v>
      </c>
      <c r="D5132" s="965">
        <v>305.93</v>
      </c>
      <c r="E5132" s="757"/>
      <c r="F5132" s="757"/>
      <c r="G5132" s="757"/>
      <c r="H5132" s="757"/>
      <c r="I5132" s="757"/>
    </row>
    <row r="5133" spans="1:9" ht="15.75" customHeight="1">
      <c r="A5133" s="963">
        <v>100875</v>
      </c>
      <c r="B5133" s="963" t="s">
        <v>8086</v>
      </c>
      <c r="C5133" s="964" t="s">
        <v>141</v>
      </c>
      <c r="D5133" s="965">
        <v>1061.46</v>
      </c>
      <c r="E5133" s="757"/>
      <c r="F5133" s="757"/>
      <c r="G5133" s="757"/>
      <c r="H5133" s="757"/>
      <c r="I5133" s="757"/>
    </row>
    <row r="5134" spans="1:9" ht="15.75" customHeight="1">
      <c r="A5134" s="963">
        <v>100878</v>
      </c>
      <c r="B5134" s="963" t="s">
        <v>8087</v>
      </c>
      <c r="C5134" s="964" t="s">
        <v>141</v>
      </c>
      <c r="D5134" s="965">
        <v>603.84</v>
      </c>
      <c r="E5134" s="757"/>
      <c r="F5134" s="757"/>
      <c r="G5134" s="757"/>
      <c r="H5134" s="757"/>
      <c r="I5134" s="757"/>
    </row>
    <row r="5135" spans="1:9" ht="15.75" customHeight="1">
      <c r="A5135" s="963">
        <v>98052</v>
      </c>
      <c r="B5135" s="963" t="s">
        <v>8088</v>
      </c>
      <c r="C5135" s="964" t="s">
        <v>141</v>
      </c>
      <c r="D5135" s="965">
        <v>1796.94</v>
      </c>
      <c r="E5135" s="757"/>
      <c r="F5135" s="757"/>
      <c r="G5135" s="757"/>
      <c r="H5135" s="757"/>
      <c r="I5135" s="757"/>
    </row>
    <row r="5136" spans="1:9" ht="15.75" customHeight="1">
      <c r="A5136" s="963">
        <v>98053</v>
      </c>
      <c r="B5136" s="963" t="s">
        <v>8089</v>
      </c>
      <c r="C5136" s="964" t="s">
        <v>141</v>
      </c>
      <c r="D5136" s="965">
        <v>2471.92</v>
      </c>
      <c r="E5136" s="757"/>
      <c r="F5136" s="757"/>
      <c r="G5136" s="757"/>
      <c r="H5136" s="757"/>
      <c r="I5136" s="757"/>
    </row>
    <row r="5137" spans="1:9" ht="15.75" customHeight="1">
      <c r="A5137" s="963">
        <v>98054</v>
      </c>
      <c r="B5137" s="963" t="s">
        <v>8090</v>
      </c>
      <c r="C5137" s="964" t="s">
        <v>141</v>
      </c>
      <c r="D5137" s="965">
        <v>4073.43</v>
      </c>
      <c r="E5137" s="757"/>
      <c r="F5137" s="757"/>
      <c r="G5137" s="757"/>
      <c r="H5137" s="757"/>
      <c r="I5137" s="757"/>
    </row>
    <row r="5138" spans="1:9" ht="15.75" customHeight="1">
      <c r="A5138" s="963">
        <v>98055</v>
      </c>
      <c r="B5138" s="963" t="s">
        <v>8091</v>
      </c>
      <c r="C5138" s="964" t="s">
        <v>141</v>
      </c>
      <c r="D5138" s="965">
        <v>5535.75</v>
      </c>
      <c r="E5138" s="757"/>
      <c r="F5138" s="757"/>
      <c r="G5138" s="757"/>
      <c r="H5138" s="757"/>
      <c r="I5138" s="757"/>
    </row>
    <row r="5139" spans="1:9" ht="15.75" customHeight="1">
      <c r="A5139" s="963">
        <v>98056</v>
      </c>
      <c r="B5139" s="963" t="s">
        <v>8092</v>
      </c>
      <c r="C5139" s="964" t="s">
        <v>141</v>
      </c>
      <c r="D5139" s="965">
        <v>6475.58</v>
      </c>
      <c r="E5139" s="757"/>
      <c r="F5139" s="757"/>
      <c r="G5139" s="757"/>
      <c r="H5139" s="757"/>
      <c r="I5139" s="757"/>
    </row>
    <row r="5140" spans="1:9" ht="15.75" customHeight="1">
      <c r="A5140" s="963">
        <v>98057</v>
      </c>
      <c r="B5140" s="963" t="s">
        <v>8093</v>
      </c>
      <c r="C5140" s="964" t="s">
        <v>141</v>
      </c>
      <c r="D5140" s="965">
        <v>7700.24</v>
      </c>
      <c r="E5140" s="757"/>
      <c r="F5140" s="757"/>
      <c r="G5140" s="757"/>
      <c r="H5140" s="757"/>
      <c r="I5140" s="757"/>
    </row>
    <row r="5141" spans="1:9" ht="15.75" customHeight="1">
      <c r="A5141" s="963">
        <v>98058</v>
      </c>
      <c r="B5141" s="963" t="s">
        <v>8094</v>
      </c>
      <c r="C5141" s="964" t="s">
        <v>141</v>
      </c>
      <c r="D5141" s="965">
        <v>1543.03</v>
      </c>
      <c r="E5141" s="757"/>
      <c r="F5141" s="757"/>
      <c r="G5141" s="757"/>
      <c r="H5141" s="757"/>
      <c r="I5141" s="757"/>
    </row>
    <row r="5142" spans="1:9" ht="15.75" customHeight="1">
      <c r="A5142" s="963">
        <v>98059</v>
      </c>
      <c r="B5142" s="963" t="s">
        <v>8095</v>
      </c>
      <c r="C5142" s="964" t="s">
        <v>141</v>
      </c>
      <c r="D5142" s="965">
        <v>3399.73</v>
      </c>
      <c r="E5142" s="757"/>
      <c r="F5142" s="757"/>
      <c r="G5142" s="757"/>
      <c r="H5142" s="757"/>
      <c r="I5142" s="757"/>
    </row>
    <row r="5143" spans="1:9" ht="15.75" customHeight="1">
      <c r="A5143" s="963">
        <v>98060</v>
      </c>
      <c r="B5143" s="963" t="s">
        <v>8096</v>
      </c>
      <c r="C5143" s="964" t="s">
        <v>141</v>
      </c>
      <c r="D5143" s="965">
        <v>4755.87</v>
      </c>
      <c r="E5143" s="757"/>
      <c r="F5143" s="757"/>
      <c r="G5143" s="757"/>
      <c r="H5143" s="757"/>
      <c r="I5143" s="757"/>
    </row>
    <row r="5144" spans="1:9" ht="15.75" customHeight="1">
      <c r="A5144" s="963">
        <v>98061</v>
      </c>
      <c r="B5144" s="963" t="s">
        <v>8097</v>
      </c>
      <c r="C5144" s="964" t="s">
        <v>141</v>
      </c>
      <c r="D5144" s="965">
        <v>6643.51</v>
      </c>
      <c r="E5144" s="757"/>
      <c r="F5144" s="757"/>
      <c r="G5144" s="757"/>
      <c r="H5144" s="757"/>
      <c r="I5144" s="757"/>
    </row>
    <row r="5145" spans="1:9" ht="15.75" customHeight="1">
      <c r="A5145" s="963">
        <v>98062</v>
      </c>
      <c r="B5145" s="963" t="s">
        <v>8098</v>
      </c>
      <c r="C5145" s="964" t="s">
        <v>141</v>
      </c>
      <c r="D5145" s="965">
        <v>2692.08</v>
      </c>
      <c r="E5145" s="757"/>
      <c r="F5145" s="757"/>
      <c r="G5145" s="757"/>
      <c r="H5145" s="757"/>
      <c r="I5145" s="757"/>
    </row>
    <row r="5146" spans="1:9" ht="15.75" customHeight="1">
      <c r="A5146" s="963">
        <v>98063</v>
      </c>
      <c r="B5146" s="963" t="s">
        <v>8099</v>
      </c>
      <c r="C5146" s="964" t="s">
        <v>141</v>
      </c>
      <c r="D5146" s="965">
        <v>4114.12</v>
      </c>
      <c r="E5146" s="757"/>
      <c r="F5146" s="757"/>
      <c r="G5146" s="757"/>
      <c r="H5146" s="757"/>
      <c r="I5146" s="757"/>
    </row>
    <row r="5147" spans="1:9" ht="15.75" customHeight="1">
      <c r="A5147" s="963">
        <v>98064</v>
      </c>
      <c r="B5147" s="963" t="s">
        <v>8100</v>
      </c>
      <c r="C5147" s="964" t="s">
        <v>141</v>
      </c>
      <c r="D5147" s="965">
        <v>4770.1499999999996</v>
      </c>
      <c r="E5147" s="757"/>
      <c r="F5147" s="757"/>
      <c r="G5147" s="757"/>
      <c r="H5147" s="757"/>
      <c r="I5147" s="757"/>
    </row>
    <row r="5148" spans="1:9" ht="15.75" customHeight="1">
      <c r="A5148" s="963">
        <v>98065</v>
      </c>
      <c r="B5148" s="963" t="s">
        <v>8101</v>
      </c>
      <c r="C5148" s="964" t="s">
        <v>141</v>
      </c>
      <c r="D5148" s="965">
        <v>6633.52</v>
      </c>
      <c r="E5148" s="757"/>
      <c r="F5148" s="757"/>
      <c r="G5148" s="757"/>
      <c r="H5148" s="757"/>
      <c r="I5148" s="757"/>
    </row>
    <row r="5149" spans="1:9" ht="15.75" customHeight="1">
      <c r="A5149" s="963">
        <v>98066</v>
      </c>
      <c r="B5149" s="963" t="s">
        <v>8102</v>
      </c>
      <c r="C5149" s="964" t="s">
        <v>141</v>
      </c>
      <c r="D5149" s="965">
        <v>3887.99</v>
      </c>
      <c r="E5149" s="757"/>
      <c r="F5149" s="757"/>
      <c r="G5149" s="757"/>
      <c r="H5149" s="757"/>
      <c r="I5149" s="757"/>
    </row>
    <row r="5150" spans="1:9" ht="15.75" customHeight="1">
      <c r="A5150" s="963">
        <v>98067</v>
      </c>
      <c r="B5150" s="963" t="s">
        <v>8103</v>
      </c>
      <c r="C5150" s="964" t="s">
        <v>141</v>
      </c>
      <c r="D5150" s="965">
        <v>5173.6400000000003</v>
      </c>
      <c r="E5150" s="757"/>
      <c r="F5150" s="757"/>
      <c r="G5150" s="757"/>
      <c r="H5150" s="757"/>
      <c r="I5150" s="757"/>
    </row>
    <row r="5151" spans="1:9" ht="15.75" customHeight="1">
      <c r="A5151" s="963">
        <v>98068</v>
      </c>
      <c r="B5151" s="963" t="s">
        <v>8104</v>
      </c>
      <c r="C5151" s="964" t="s">
        <v>141</v>
      </c>
      <c r="D5151" s="965">
        <v>7299.66</v>
      </c>
      <c r="E5151" s="757"/>
      <c r="F5151" s="757"/>
      <c r="G5151" s="757"/>
      <c r="H5151" s="757"/>
      <c r="I5151" s="757"/>
    </row>
    <row r="5152" spans="1:9" ht="15.75" customHeight="1">
      <c r="A5152" s="963">
        <v>98069</v>
      </c>
      <c r="B5152" s="963" t="s">
        <v>8105</v>
      </c>
      <c r="C5152" s="964" t="s">
        <v>141</v>
      </c>
      <c r="D5152" s="965">
        <v>9825.0300000000007</v>
      </c>
      <c r="E5152" s="757"/>
      <c r="F5152" s="757"/>
      <c r="G5152" s="757"/>
      <c r="H5152" s="757"/>
      <c r="I5152" s="757"/>
    </row>
    <row r="5153" spans="1:9" ht="15.75" customHeight="1">
      <c r="A5153" s="963">
        <v>98070</v>
      </c>
      <c r="B5153" s="963" t="s">
        <v>8106</v>
      </c>
      <c r="C5153" s="964" t="s">
        <v>141</v>
      </c>
      <c r="D5153" s="965">
        <v>11207.18</v>
      </c>
      <c r="E5153" s="757"/>
      <c r="F5153" s="757"/>
      <c r="G5153" s="757"/>
      <c r="H5153" s="757"/>
      <c r="I5153" s="757"/>
    </row>
    <row r="5154" spans="1:9" ht="15.75" customHeight="1">
      <c r="A5154" s="963">
        <v>98071</v>
      </c>
      <c r="B5154" s="963" t="s">
        <v>8107</v>
      </c>
      <c r="C5154" s="964" t="s">
        <v>141</v>
      </c>
      <c r="D5154" s="965">
        <v>12191.28</v>
      </c>
      <c r="E5154" s="757"/>
      <c r="F5154" s="757"/>
      <c r="G5154" s="757"/>
      <c r="H5154" s="757"/>
      <c r="I5154" s="757"/>
    </row>
    <row r="5155" spans="1:9" ht="15.75" customHeight="1">
      <c r="A5155" s="963">
        <v>98072</v>
      </c>
      <c r="B5155" s="963" t="s">
        <v>8108</v>
      </c>
      <c r="C5155" s="964" t="s">
        <v>141</v>
      </c>
      <c r="D5155" s="965">
        <v>3289.34</v>
      </c>
      <c r="E5155" s="757"/>
      <c r="F5155" s="757"/>
      <c r="G5155" s="757"/>
      <c r="H5155" s="757"/>
      <c r="I5155" s="757"/>
    </row>
    <row r="5156" spans="1:9" ht="15.75" customHeight="1">
      <c r="A5156" s="963">
        <v>98073</v>
      </c>
      <c r="B5156" s="963" t="s">
        <v>8109</v>
      </c>
      <c r="C5156" s="964" t="s">
        <v>141</v>
      </c>
      <c r="D5156" s="965">
        <v>5185.09</v>
      </c>
      <c r="E5156" s="757"/>
      <c r="F5156" s="757"/>
      <c r="G5156" s="757"/>
      <c r="H5156" s="757"/>
      <c r="I5156" s="757"/>
    </row>
    <row r="5157" spans="1:9" ht="15.75" customHeight="1">
      <c r="A5157" s="963">
        <v>98074</v>
      </c>
      <c r="B5157" s="963" t="s">
        <v>8110</v>
      </c>
      <c r="C5157" s="964" t="s">
        <v>141</v>
      </c>
      <c r="D5157" s="965">
        <v>8109.97</v>
      </c>
      <c r="E5157" s="757"/>
      <c r="F5157" s="757"/>
      <c r="G5157" s="757"/>
      <c r="H5157" s="757"/>
      <c r="I5157" s="757"/>
    </row>
    <row r="5158" spans="1:9" ht="15.75" customHeight="1">
      <c r="A5158" s="963">
        <v>98075</v>
      </c>
      <c r="B5158" s="963" t="s">
        <v>8111</v>
      </c>
      <c r="C5158" s="964" t="s">
        <v>141</v>
      </c>
      <c r="D5158" s="965">
        <v>10577.65</v>
      </c>
      <c r="E5158" s="757"/>
      <c r="F5158" s="757"/>
      <c r="G5158" s="757"/>
      <c r="H5158" s="757"/>
      <c r="I5158" s="757"/>
    </row>
    <row r="5159" spans="1:9" ht="15.75" customHeight="1">
      <c r="A5159" s="963">
        <v>98076</v>
      </c>
      <c r="B5159" s="963" t="s">
        <v>8112</v>
      </c>
      <c r="C5159" s="964" t="s">
        <v>141</v>
      </c>
      <c r="D5159" s="965">
        <v>12226.48</v>
      </c>
      <c r="E5159" s="757"/>
      <c r="F5159" s="757"/>
      <c r="G5159" s="757"/>
      <c r="H5159" s="757"/>
      <c r="I5159" s="757"/>
    </row>
    <row r="5160" spans="1:9" ht="15.75" customHeight="1">
      <c r="A5160" s="963">
        <v>98077</v>
      </c>
      <c r="B5160" s="963" t="s">
        <v>8113</v>
      </c>
      <c r="C5160" s="964" t="s">
        <v>141</v>
      </c>
      <c r="D5160" s="965">
        <v>14416.63</v>
      </c>
      <c r="E5160" s="757"/>
      <c r="F5160" s="757"/>
      <c r="G5160" s="757"/>
      <c r="H5160" s="757"/>
      <c r="I5160" s="757"/>
    </row>
    <row r="5161" spans="1:9" ht="15.75" customHeight="1">
      <c r="A5161" s="963">
        <v>98078</v>
      </c>
      <c r="B5161" s="963" t="s">
        <v>8114</v>
      </c>
      <c r="C5161" s="964" t="s">
        <v>141</v>
      </c>
      <c r="D5161" s="965">
        <v>3628.71</v>
      </c>
      <c r="E5161" s="757"/>
      <c r="F5161" s="757"/>
      <c r="G5161" s="757"/>
      <c r="H5161" s="757"/>
      <c r="I5161" s="757"/>
    </row>
    <row r="5162" spans="1:9" ht="15.75" customHeight="1">
      <c r="A5162" s="963">
        <v>98079</v>
      </c>
      <c r="B5162" s="963" t="s">
        <v>8115</v>
      </c>
      <c r="C5162" s="964" t="s">
        <v>141</v>
      </c>
      <c r="D5162" s="965">
        <v>6372.48</v>
      </c>
      <c r="E5162" s="757"/>
      <c r="F5162" s="757"/>
      <c r="G5162" s="757"/>
      <c r="H5162" s="757"/>
      <c r="I5162" s="757"/>
    </row>
    <row r="5163" spans="1:9" ht="15.75" customHeight="1">
      <c r="A5163" s="963">
        <v>98080</v>
      </c>
      <c r="B5163" s="963" t="s">
        <v>8116</v>
      </c>
      <c r="C5163" s="964" t="s">
        <v>141</v>
      </c>
      <c r="D5163" s="965">
        <v>8210.94</v>
      </c>
      <c r="E5163" s="757"/>
      <c r="F5163" s="757"/>
      <c r="G5163" s="757"/>
      <c r="H5163" s="757"/>
      <c r="I5163" s="757"/>
    </row>
    <row r="5164" spans="1:9" ht="15.75" customHeight="1">
      <c r="A5164" s="963">
        <v>98081</v>
      </c>
      <c r="B5164" s="963" t="s">
        <v>8117</v>
      </c>
      <c r="C5164" s="964" t="s">
        <v>141</v>
      </c>
      <c r="D5164" s="965">
        <v>12177.15</v>
      </c>
      <c r="E5164" s="757"/>
      <c r="F5164" s="757"/>
      <c r="G5164" s="757"/>
      <c r="H5164" s="757"/>
      <c r="I5164" s="757"/>
    </row>
    <row r="5165" spans="1:9" ht="15.75" customHeight="1">
      <c r="A5165" s="963">
        <v>98082</v>
      </c>
      <c r="B5165" s="963" t="s">
        <v>8118</v>
      </c>
      <c r="C5165" s="964" t="s">
        <v>141</v>
      </c>
      <c r="D5165" s="965">
        <v>3063.07</v>
      </c>
      <c r="E5165" s="757"/>
      <c r="F5165" s="757"/>
      <c r="G5165" s="757"/>
      <c r="H5165" s="757"/>
      <c r="I5165" s="757"/>
    </row>
    <row r="5166" spans="1:9" ht="15.75" customHeight="1">
      <c r="A5166" s="963">
        <v>98083</v>
      </c>
      <c r="B5166" s="963" t="s">
        <v>8119</v>
      </c>
      <c r="C5166" s="964" t="s">
        <v>141</v>
      </c>
      <c r="D5166" s="965">
        <v>4029.39</v>
      </c>
      <c r="E5166" s="757"/>
      <c r="F5166" s="757"/>
      <c r="G5166" s="757"/>
      <c r="H5166" s="757"/>
      <c r="I5166" s="757"/>
    </row>
    <row r="5167" spans="1:9" ht="15.75" customHeight="1">
      <c r="A5167" s="963">
        <v>98084</v>
      </c>
      <c r="B5167" s="963" t="s">
        <v>8120</v>
      </c>
      <c r="C5167" s="964" t="s">
        <v>141</v>
      </c>
      <c r="D5167" s="965">
        <v>5638.77</v>
      </c>
      <c r="E5167" s="757"/>
      <c r="F5167" s="757"/>
      <c r="G5167" s="757"/>
      <c r="H5167" s="757"/>
      <c r="I5167" s="757"/>
    </row>
    <row r="5168" spans="1:9" ht="15.75" customHeight="1">
      <c r="A5168" s="963">
        <v>98085</v>
      </c>
      <c r="B5168" s="963" t="s">
        <v>8121</v>
      </c>
      <c r="C5168" s="964" t="s">
        <v>141</v>
      </c>
      <c r="D5168" s="965">
        <v>7652.01</v>
      </c>
      <c r="E5168" s="757"/>
      <c r="F5168" s="757"/>
      <c r="G5168" s="757"/>
      <c r="H5168" s="757"/>
      <c r="I5168" s="757"/>
    </row>
    <row r="5169" spans="1:9" ht="15.75" customHeight="1">
      <c r="A5169" s="963">
        <v>98086</v>
      </c>
      <c r="B5169" s="963" t="s">
        <v>8122</v>
      </c>
      <c r="C5169" s="964" t="s">
        <v>141</v>
      </c>
      <c r="D5169" s="965">
        <v>8618.74</v>
      </c>
      <c r="E5169" s="757"/>
      <c r="F5169" s="757"/>
      <c r="G5169" s="757"/>
      <c r="H5169" s="757"/>
      <c r="I5169" s="757"/>
    </row>
    <row r="5170" spans="1:9" ht="15.75" customHeight="1">
      <c r="A5170" s="963">
        <v>98087</v>
      </c>
      <c r="B5170" s="963" t="s">
        <v>8123</v>
      </c>
      <c r="C5170" s="964" t="s">
        <v>141</v>
      </c>
      <c r="D5170" s="965">
        <v>9163.11</v>
      </c>
      <c r="E5170" s="757"/>
      <c r="F5170" s="757"/>
      <c r="G5170" s="757"/>
      <c r="H5170" s="757"/>
      <c r="I5170" s="757"/>
    </row>
    <row r="5171" spans="1:9" ht="15.75" customHeight="1">
      <c r="A5171" s="963">
        <v>98088</v>
      </c>
      <c r="B5171" s="963" t="s">
        <v>8124</v>
      </c>
      <c r="C5171" s="964" t="s">
        <v>141</v>
      </c>
      <c r="D5171" s="965">
        <v>2666.05</v>
      </c>
      <c r="E5171" s="757"/>
      <c r="F5171" s="757"/>
      <c r="G5171" s="757"/>
      <c r="H5171" s="757"/>
      <c r="I5171" s="757"/>
    </row>
    <row r="5172" spans="1:9" ht="15.75" customHeight="1">
      <c r="A5172" s="963">
        <v>98089</v>
      </c>
      <c r="B5172" s="963" t="s">
        <v>8125</v>
      </c>
      <c r="C5172" s="964" t="s">
        <v>141</v>
      </c>
      <c r="D5172" s="965">
        <v>4237.16</v>
      </c>
      <c r="E5172" s="757"/>
      <c r="F5172" s="757"/>
      <c r="G5172" s="757"/>
      <c r="H5172" s="757"/>
      <c r="I5172" s="757"/>
    </row>
    <row r="5173" spans="1:9" ht="15.75" customHeight="1">
      <c r="A5173" s="963">
        <v>98090</v>
      </c>
      <c r="B5173" s="963" t="s">
        <v>8126</v>
      </c>
      <c r="C5173" s="964" t="s">
        <v>141</v>
      </c>
      <c r="D5173" s="965">
        <v>6693.81</v>
      </c>
      <c r="E5173" s="757"/>
      <c r="F5173" s="757"/>
      <c r="G5173" s="757"/>
      <c r="H5173" s="757"/>
      <c r="I5173" s="757"/>
    </row>
    <row r="5174" spans="1:9" ht="15.75" customHeight="1">
      <c r="A5174" s="963">
        <v>98091</v>
      </c>
      <c r="B5174" s="963" t="s">
        <v>8127</v>
      </c>
      <c r="C5174" s="964" t="s">
        <v>141</v>
      </c>
      <c r="D5174" s="965">
        <v>8764.86</v>
      </c>
      <c r="E5174" s="757"/>
      <c r="F5174" s="757"/>
      <c r="G5174" s="757"/>
      <c r="H5174" s="757"/>
      <c r="I5174" s="757"/>
    </row>
    <row r="5175" spans="1:9" ht="15.75" customHeight="1">
      <c r="A5175" s="963">
        <v>98092</v>
      </c>
      <c r="B5175" s="963" t="s">
        <v>8128</v>
      </c>
      <c r="C5175" s="964" t="s">
        <v>141</v>
      </c>
      <c r="D5175" s="965">
        <v>10204.5</v>
      </c>
      <c r="E5175" s="757"/>
      <c r="F5175" s="757"/>
      <c r="G5175" s="757"/>
      <c r="H5175" s="757"/>
      <c r="I5175" s="757"/>
    </row>
    <row r="5176" spans="1:9" ht="15.75" customHeight="1">
      <c r="A5176" s="963">
        <v>98093</v>
      </c>
      <c r="B5176" s="963" t="s">
        <v>8129</v>
      </c>
      <c r="C5176" s="964" t="s">
        <v>141</v>
      </c>
      <c r="D5176" s="965">
        <v>12060.51</v>
      </c>
      <c r="E5176" s="757"/>
      <c r="F5176" s="757"/>
      <c r="G5176" s="757"/>
      <c r="H5176" s="757"/>
      <c r="I5176" s="757"/>
    </row>
    <row r="5177" spans="1:9" ht="15.75" customHeight="1">
      <c r="A5177" s="963">
        <v>98094</v>
      </c>
      <c r="B5177" s="963" t="s">
        <v>8130</v>
      </c>
      <c r="C5177" s="964" t="s">
        <v>141</v>
      </c>
      <c r="D5177" s="965">
        <v>2201.39</v>
      </c>
      <c r="E5177" s="757"/>
      <c r="F5177" s="757"/>
      <c r="G5177" s="757"/>
      <c r="H5177" s="757"/>
      <c r="I5177" s="757"/>
    </row>
    <row r="5178" spans="1:9" ht="15.75" customHeight="1">
      <c r="A5178" s="963">
        <v>98099</v>
      </c>
      <c r="B5178" s="963" t="s">
        <v>8131</v>
      </c>
      <c r="C5178" s="964" t="s">
        <v>141</v>
      </c>
      <c r="D5178" s="965">
        <v>3764.36</v>
      </c>
      <c r="E5178" s="757"/>
      <c r="F5178" s="757"/>
      <c r="G5178" s="757"/>
      <c r="H5178" s="757"/>
      <c r="I5178" s="757"/>
    </row>
    <row r="5179" spans="1:9" ht="15.75" customHeight="1">
      <c r="A5179" s="963">
        <v>98100</v>
      </c>
      <c r="B5179" s="963" t="s">
        <v>8132</v>
      </c>
      <c r="C5179" s="964" t="s">
        <v>141</v>
      </c>
      <c r="D5179" s="965">
        <v>4946.75</v>
      </c>
      <c r="E5179" s="757"/>
      <c r="F5179" s="757"/>
      <c r="G5179" s="757"/>
      <c r="H5179" s="757"/>
      <c r="I5179" s="757"/>
    </row>
    <row r="5180" spans="1:9" ht="15.75" customHeight="1">
      <c r="A5180" s="963">
        <v>98101</v>
      </c>
      <c r="B5180" s="963" t="s">
        <v>8133</v>
      </c>
      <c r="C5180" s="964" t="s">
        <v>141</v>
      </c>
      <c r="D5180" s="965">
        <v>7317.54</v>
      </c>
      <c r="E5180" s="757"/>
      <c r="F5180" s="757"/>
      <c r="G5180" s="757"/>
      <c r="H5180" s="757"/>
      <c r="I5180" s="757"/>
    </row>
    <row r="5181" spans="1:9" ht="15.75" customHeight="1">
      <c r="A5181" s="963">
        <v>98109</v>
      </c>
      <c r="B5181" s="963" t="s">
        <v>8134</v>
      </c>
      <c r="C5181" s="964" t="s">
        <v>141</v>
      </c>
      <c r="D5181" s="965">
        <v>635.64</v>
      </c>
      <c r="E5181" s="757"/>
      <c r="F5181" s="757"/>
      <c r="G5181" s="757"/>
      <c r="H5181" s="757"/>
      <c r="I5181" s="757"/>
    </row>
    <row r="5182" spans="1:9" ht="15.75" customHeight="1">
      <c r="A5182" s="963">
        <v>98110</v>
      </c>
      <c r="B5182" s="963" t="s">
        <v>8135</v>
      </c>
      <c r="C5182" s="964" t="s">
        <v>141</v>
      </c>
      <c r="D5182" s="965">
        <v>332.28</v>
      </c>
      <c r="E5182" s="757"/>
      <c r="F5182" s="757"/>
      <c r="G5182" s="757"/>
      <c r="H5182" s="757"/>
      <c r="I5182" s="757"/>
    </row>
    <row r="5183" spans="1:9" ht="15.75" customHeight="1">
      <c r="A5183" s="963">
        <v>98111</v>
      </c>
      <c r="B5183" s="963" t="s">
        <v>8136</v>
      </c>
      <c r="C5183" s="964" t="s">
        <v>141</v>
      </c>
      <c r="D5183" s="965">
        <v>44.22</v>
      </c>
      <c r="E5183" s="757"/>
      <c r="F5183" s="757"/>
      <c r="G5183" s="757"/>
      <c r="H5183" s="757"/>
      <c r="I5183" s="757"/>
    </row>
    <row r="5184" spans="1:9" ht="15.75" customHeight="1">
      <c r="A5184" s="963">
        <v>98112</v>
      </c>
      <c r="B5184" s="963" t="s">
        <v>8137</v>
      </c>
      <c r="C5184" s="964" t="s">
        <v>141</v>
      </c>
      <c r="D5184" s="965">
        <v>97.06</v>
      </c>
      <c r="E5184" s="757"/>
      <c r="F5184" s="757"/>
      <c r="G5184" s="757"/>
      <c r="H5184" s="757"/>
      <c r="I5184" s="757"/>
    </row>
    <row r="5185" spans="1:9" ht="15.75" customHeight="1">
      <c r="A5185" s="963">
        <v>98114</v>
      </c>
      <c r="B5185" s="963" t="s">
        <v>8138</v>
      </c>
      <c r="C5185" s="964" t="s">
        <v>141</v>
      </c>
      <c r="D5185" s="965">
        <v>678.67</v>
      </c>
      <c r="E5185" s="757"/>
      <c r="F5185" s="757"/>
      <c r="G5185" s="757"/>
      <c r="H5185" s="757"/>
      <c r="I5185" s="757"/>
    </row>
    <row r="5186" spans="1:9" ht="15.75" customHeight="1">
      <c r="A5186" s="963">
        <v>98115</v>
      </c>
      <c r="B5186" s="963" t="s">
        <v>8139</v>
      </c>
      <c r="C5186" s="964" t="s">
        <v>141</v>
      </c>
      <c r="D5186" s="965">
        <v>79.14</v>
      </c>
      <c r="E5186" s="757"/>
      <c r="F5186" s="757"/>
      <c r="G5186" s="757"/>
      <c r="H5186" s="757"/>
      <c r="I5186" s="757"/>
    </row>
    <row r="5187" spans="1:9" ht="15.75" customHeight="1">
      <c r="A5187" s="963">
        <v>89957</v>
      </c>
      <c r="B5187" s="963" t="s">
        <v>8140</v>
      </c>
      <c r="C5187" s="964" t="s">
        <v>141</v>
      </c>
      <c r="D5187" s="965">
        <v>111.22</v>
      </c>
      <c r="E5187" s="757"/>
      <c r="F5187" s="757"/>
      <c r="G5187" s="757"/>
      <c r="H5187" s="757"/>
      <c r="I5187" s="757"/>
    </row>
    <row r="5188" spans="1:9" ht="15.75" customHeight="1">
      <c r="A5188" s="963">
        <v>89959</v>
      </c>
      <c r="B5188" s="963" t="s">
        <v>8141</v>
      </c>
      <c r="C5188" s="964" t="s">
        <v>141</v>
      </c>
      <c r="D5188" s="965">
        <v>200.44</v>
      </c>
      <c r="E5188" s="757"/>
      <c r="F5188" s="757"/>
      <c r="G5188" s="757"/>
      <c r="H5188" s="757"/>
      <c r="I5188" s="757"/>
    </row>
    <row r="5189" spans="1:9" ht="15.75" customHeight="1">
      <c r="A5189" s="963">
        <v>89349</v>
      </c>
      <c r="B5189" s="963" t="s">
        <v>8142</v>
      </c>
      <c r="C5189" s="964" t="s">
        <v>141</v>
      </c>
      <c r="D5189" s="965">
        <v>25.3</v>
      </c>
      <c r="E5189" s="757"/>
      <c r="F5189" s="757"/>
      <c r="G5189" s="757"/>
      <c r="H5189" s="757"/>
      <c r="I5189" s="757"/>
    </row>
    <row r="5190" spans="1:9" ht="15.75" customHeight="1">
      <c r="A5190" s="963">
        <v>89351</v>
      </c>
      <c r="B5190" s="963" t="s">
        <v>8143</v>
      </c>
      <c r="C5190" s="964" t="s">
        <v>141</v>
      </c>
      <c r="D5190" s="965">
        <v>31.03</v>
      </c>
      <c r="E5190" s="757"/>
      <c r="F5190" s="757"/>
      <c r="G5190" s="757"/>
      <c r="H5190" s="757"/>
      <c r="I5190" s="757"/>
    </row>
    <row r="5191" spans="1:9" ht="15.75" customHeight="1">
      <c r="A5191" s="963">
        <v>89352</v>
      </c>
      <c r="B5191" s="963" t="s">
        <v>8144</v>
      </c>
      <c r="C5191" s="964" t="s">
        <v>141</v>
      </c>
      <c r="D5191" s="965">
        <v>34.68</v>
      </c>
      <c r="E5191" s="757"/>
      <c r="F5191" s="757"/>
      <c r="G5191" s="757"/>
      <c r="H5191" s="757"/>
      <c r="I5191" s="757"/>
    </row>
    <row r="5192" spans="1:9" ht="15.75" customHeight="1">
      <c r="A5192" s="963">
        <v>89353</v>
      </c>
      <c r="B5192" s="963" t="s">
        <v>8145</v>
      </c>
      <c r="C5192" s="964" t="s">
        <v>141</v>
      </c>
      <c r="D5192" s="965">
        <v>37.76</v>
      </c>
      <c r="E5192" s="757"/>
      <c r="F5192" s="757"/>
      <c r="G5192" s="757"/>
      <c r="H5192" s="757"/>
      <c r="I5192" s="757"/>
    </row>
    <row r="5193" spans="1:9" ht="15.75" customHeight="1">
      <c r="A5193" s="963">
        <v>89354</v>
      </c>
      <c r="B5193" s="963" t="s">
        <v>8146</v>
      </c>
      <c r="C5193" s="964" t="s">
        <v>141</v>
      </c>
      <c r="D5193" s="965">
        <v>401.03</v>
      </c>
      <c r="E5193" s="757"/>
      <c r="F5193" s="757"/>
      <c r="G5193" s="757"/>
      <c r="H5193" s="757"/>
      <c r="I5193" s="757"/>
    </row>
    <row r="5194" spans="1:9" ht="15.75" customHeight="1">
      <c r="A5194" s="963">
        <v>89969</v>
      </c>
      <c r="B5194" s="963" t="s">
        <v>8147</v>
      </c>
      <c r="C5194" s="964" t="s">
        <v>141</v>
      </c>
      <c r="D5194" s="965">
        <v>38.950000000000003</v>
      </c>
      <c r="E5194" s="757"/>
      <c r="F5194" s="757"/>
      <c r="G5194" s="757"/>
      <c r="H5194" s="757"/>
      <c r="I5194" s="757"/>
    </row>
    <row r="5195" spans="1:9" ht="15.75" customHeight="1">
      <c r="A5195" s="963">
        <v>89970</v>
      </c>
      <c r="B5195" s="963" t="s">
        <v>8148</v>
      </c>
      <c r="C5195" s="964" t="s">
        <v>141</v>
      </c>
      <c r="D5195" s="965">
        <v>41.69</v>
      </c>
      <c r="E5195" s="757"/>
      <c r="F5195" s="757"/>
      <c r="G5195" s="757"/>
      <c r="H5195" s="757"/>
      <c r="I5195" s="757"/>
    </row>
    <row r="5196" spans="1:9" ht="15.75" customHeight="1">
      <c r="A5196" s="963">
        <v>89971</v>
      </c>
      <c r="B5196" s="963" t="s">
        <v>8149</v>
      </c>
      <c r="C5196" s="964" t="s">
        <v>141</v>
      </c>
      <c r="D5196" s="965">
        <v>43.26</v>
      </c>
      <c r="E5196" s="757"/>
      <c r="F5196" s="757"/>
      <c r="G5196" s="757"/>
      <c r="H5196" s="757"/>
      <c r="I5196" s="757"/>
    </row>
    <row r="5197" spans="1:9" ht="15.75" customHeight="1">
      <c r="A5197" s="963">
        <v>89972</v>
      </c>
      <c r="B5197" s="963" t="s">
        <v>8150</v>
      </c>
      <c r="C5197" s="964" t="s">
        <v>141</v>
      </c>
      <c r="D5197" s="965">
        <v>47.7</v>
      </c>
      <c r="E5197" s="757"/>
      <c r="F5197" s="757"/>
      <c r="G5197" s="757"/>
      <c r="H5197" s="757"/>
      <c r="I5197" s="757"/>
    </row>
    <row r="5198" spans="1:9" ht="15.75" customHeight="1">
      <c r="A5198" s="963">
        <v>89973</v>
      </c>
      <c r="B5198" s="963" t="s">
        <v>8151</v>
      </c>
      <c r="C5198" s="964" t="s">
        <v>141</v>
      </c>
      <c r="D5198" s="965">
        <v>600.27</v>
      </c>
      <c r="E5198" s="757"/>
      <c r="F5198" s="757"/>
      <c r="G5198" s="757"/>
      <c r="H5198" s="757"/>
      <c r="I5198" s="757"/>
    </row>
    <row r="5199" spans="1:9" ht="15.75" customHeight="1">
      <c r="A5199" s="963">
        <v>89974</v>
      </c>
      <c r="B5199" s="963" t="s">
        <v>8152</v>
      </c>
      <c r="C5199" s="964" t="s">
        <v>141</v>
      </c>
      <c r="D5199" s="965">
        <v>278.79000000000002</v>
      </c>
      <c r="E5199" s="757"/>
      <c r="F5199" s="757"/>
      <c r="G5199" s="757"/>
      <c r="H5199" s="757"/>
      <c r="I5199" s="757"/>
    </row>
    <row r="5200" spans="1:9" ht="15.75" customHeight="1">
      <c r="A5200" s="963">
        <v>89984</v>
      </c>
      <c r="B5200" s="963" t="s">
        <v>8153</v>
      </c>
      <c r="C5200" s="964" t="s">
        <v>141</v>
      </c>
      <c r="D5200" s="965">
        <v>81.83</v>
      </c>
      <c r="E5200" s="757"/>
      <c r="F5200" s="757"/>
      <c r="G5200" s="757"/>
      <c r="H5200" s="757"/>
      <c r="I5200" s="757"/>
    </row>
    <row r="5201" spans="1:9" ht="15.75" customHeight="1">
      <c r="A5201" s="963">
        <v>89985</v>
      </c>
      <c r="B5201" s="963" t="s">
        <v>8154</v>
      </c>
      <c r="C5201" s="964" t="s">
        <v>141</v>
      </c>
      <c r="D5201" s="965">
        <v>85.69</v>
      </c>
      <c r="E5201" s="757"/>
      <c r="F5201" s="757"/>
      <c r="G5201" s="757"/>
      <c r="H5201" s="757"/>
      <c r="I5201" s="757"/>
    </row>
    <row r="5202" spans="1:9" ht="15.75" customHeight="1">
      <c r="A5202" s="963">
        <v>89986</v>
      </c>
      <c r="B5202" s="963" t="s">
        <v>1701</v>
      </c>
      <c r="C5202" s="964" t="s">
        <v>141</v>
      </c>
      <c r="D5202" s="965">
        <v>79.680000000000007</v>
      </c>
      <c r="E5202" s="757"/>
      <c r="F5202" s="757"/>
      <c r="G5202" s="757"/>
      <c r="H5202" s="757"/>
      <c r="I5202" s="757"/>
    </row>
    <row r="5203" spans="1:9" ht="15.75" customHeight="1">
      <c r="A5203" s="963">
        <v>89987</v>
      </c>
      <c r="B5203" s="963" t="s">
        <v>8155</v>
      </c>
      <c r="C5203" s="964" t="s">
        <v>141</v>
      </c>
      <c r="D5203" s="965">
        <v>90.4</v>
      </c>
      <c r="E5203" s="757"/>
      <c r="F5203" s="757"/>
      <c r="G5203" s="757"/>
      <c r="H5203" s="757"/>
      <c r="I5203" s="757"/>
    </row>
    <row r="5204" spans="1:9" ht="15.75" customHeight="1">
      <c r="A5204" s="963">
        <v>90371</v>
      </c>
      <c r="B5204" s="963" t="s">
        <v>8156</v>
      </c>
      <c r="C5204" s="964" t="s">
        <v>141</v>
      </c>
      <c r="D5204" s="965">
        <v>18.98</v>
      </c>
      <c r="E5204" s="757"/>
      <c r="F5204" s="757"/>
      <c r="G5204" s="757"/>
      <c r="H5204" s="757"/>
      <c r="I5204" s="757"/>
    </row>
    <row r="5205" spans="1:9" ht="15.75" customHeight="1">
      <c r="A5205" s="963">
        <v>94489</v>
      </c>
      <c r="B5205" s="963" t="s">
        <v>8157</v>
      </c>
      <c r="C5205" s="964" t="s">
        <v>141</v>
      </c>
      <c r="D5205" s="965">
        <v>19.34</v>
      </c>
      <c r="E5205" s="757"/>
      <c r="F5205" s="757"/>
      <c r="G5205" s="757"/>
      <c r="H5205" s="757"/>
      <c r="I5205" s="757"/>
    </row>
    <row r="5206" spans="1:9" ht="15.75" customHeight="1">
      <c r="A5206" s="963">
        <v>94490</v>
      </c>
      <c r="B5206" s="963" t="s">
        <v>8158</v>
      </c>
      <c r="C5206" s="964" t="s">
        <v>141</v>
      </c>
      <c r="D5206" s="965">
        <v>28.4</v>
      </c>
      <c r="E5206" s="757"/>
      <c r="F5206" s="757"/>
      <c r="G5206" s="757"/>
      <c r="H5206" s="757"/>
      <c r="I5206" s="757"/>
    </row>
    <row r="5207" spans="1:9" ht="15.75" customHeight="1">
      <c r="A5207" s="963">
        <v>94491</v>
      </c>
      <c r="B5207" s="963" t="s">
        <v>8159</v>
      </c>
      <c r="C5207" s="964" t="s">
        <v>141</v>
      </c>
      <c r="D5207" s="965">
        <v>38.869999999999997</v>
      </c>
      <c r="E5207" s="757"/>
      <c r="F5207" s="757"/>
      <c r="G5207" s="757"/>
      <c r="H5207" s="757"/>
      <c r="I5207" s="757"/>
    </row>
    <row r="5208" spans="1:9" ht="15.75" customHeight="1">
      <c r="A5208" s="963">
        <v>94492</v>
      </c>
      <c r="B5208" s="963" t="s">
        <v>8160</v>
      </c>
      <c r="C5208" s="964" t="s">
        <v>141</v>
      </c>
      <c r="D5208" s="965">
        <v>39.950000000000003</v>
      </c>
      <c r="E5208" s="757"/>
      <c r="F5208" s="757"/>
      <c r="G5208" s="757"/>
      <c r="H5208" s="757"/>
      <c r="I5208" s="757"/>
    </row>
    <row r="5209" spans="1:9" ht="15.75" customHeight="1">
      <c r="A5209" s="963">
        <v>94493</v>
      </c>
      <c r="B5209" s="963" t="s">
        <v>8161</v>
      </c>
      <c r="C5209" s="964" t="s">
        <v>141</v>
      </c>
      <c r="D5209" s="965">
        <v>73.290000000000006</v>
      </c>
      <c r="E5209" s="757"/>
      <c r="F5209" s="757"/>
      <c r="G5209" s="757"/>
      <c r="H5209" s="757"/>
      <c r="I5209" s="757"/>
    </row>
    <row r="5210" spans="1:9" ht="15.75" customHeight="1">
      <c r="A5210" s="963">
        <v>94495</v>
      </c>
      <c r="B5210" s="963" t="s">
        <v>8162</v>
      </c>
      <c r="C5210" s="964" t="s">
        <v>141</v>
      </c>
      <c r="D5210" s="965">
        <v>58.71</v>
      </c>
      <c r="E5210" s="757"/>
      <c r="F5210" s="757"/>
      <c r="G5210" s="757"/>
      <c r="H5210" s="757"/>
      <c r="I5210" s="757"/>
    </row>
    <row r="5211" spans="1:9" ht="15.75" customHeight="1">
      <c r="A5211" s="963">
        <v>94496</v>
      </c>
      <c r="B5211" s="963" t="s">
        <v>8163</v>
      </c>
      <c r="C5211" s="964" t="s">
        <v>141</v>
      </c>
      <c r="D5211" s="965">
        <v>80.010000000000005</v>
      </c>
      <c r="E5211" s="757"/>
      <c r="F5211" s="757"/>
      <c r="G5211" s="757"/>
      <c r="H5211" s="757"/>
      <c r="I5211" s="757"/>
    </row>
    <row r="5212" spans="1:9" ht="15.75" customHeight="1">
      <c r="A5212" s="963">
        <v>94497</v>
      </c>
      <c r="B5212" s="963" t="s">
        <v>8164</v>
      </c>
      <c r="C5212" s="964" t="s">
        <v>141</v>
      </c>
      <c r="D5212" s="965">
        <v>101.26</v>
      </c>
      <c r="E5212" s="757"/>
      <c r="F5212" s="757"/>
      <c r="G5212" s="757"/>
      <c r="H5212" s="757"/>
      <c r="I5212" s="757"/>
    </row>
    <row r="5213" spans="1:9" ht="15.75" customHeight="1">
      <c r="A5213" s="963">
        <v>94498</v>
      </c>
      <c r="B5213" s="963" t="s">
        <v>8165</v>
      </c>
      <c r="C5213" s="964" t="s">
        <v>141</v>
      </c>
      <c r="D5213" s="965">
        <v>140.13999999999999</v>
      </c>
      <c r="E5213" s="757"/>
      <c r="F5213" s="757"/>
      <c r="G5213" s="757"/>
      <c r="H5213" s="757"/>
      <c r="I5213" s="757"/>
    </row>
    <row r="5214" spans="1:9" ht="15.75" customHeight="1">
      <c r="A5214" s="963">
        <v>94499</v>
      </c>
      <c r="B5214" s="963" t="s">
        <v>8166</v>
      </c>
      <c r="C5214" s="964" t="s">
        <v>141</v>
      </c>
      <c r="D5214" s="965">
        <v>282.08</v>
      </c>
      <c r="E5214" s="757"/>
      <c r="F5214" s="757"/>
      <c r="G5214" s="757"/>
      <c r="H5214" s="757"/>
      <c r="I5214" s="757"/>
    </row>
    <row r="5215" spans="1:9" ht="15.75" customHeight="1">
      <c r="A5215" s="963">
        <v>94500</v>
      </c>
      <c r="B5215" s="963" t="s">
        <v>8167</v>
      </c>
      <c r="C5215" s="964" t="s">
        <v>141</v>
      </c>
      <c r="D5215" s="965">
        <v>342.15</v>
      </c>
      <c r="E5215" s="757"/>
      <c r="F5215" s="757"/>
      <c r="G5215" s="757"/>
      <c r="H5215" s="757"/>
      <c r="I5215" s="757"/>
    </row>
    <row r="5216" spans="1:9" ht="15.75" customHeight="1">
      <c r="A5216" s="963">
        <v>94501</v>
      </c>
      <c r="B5216" s="963" t="s">
        <v>8168</v>
      </c>
      <c r="C5216" s="964" t="s">
        <v>141</v>
      </c>
      <c r="D5216" s="965">
        <v>697.12</v>
      </c>
      <c r="E5216" s="757"/>
      <c r="F5216" s="757"/>
      <c r="G5216" s="757"/>
      <c r="H5216" s="757"/>
      <c r="I5216" s="757"/>
    </row>
    <row r="5217" spans="1:9" ht="15.75" customHeight="1">
      <c r="A5217" s="963">
        <v>94792</v>
      </c>
      <c r="B5217" s="963" t="s">
        <v>8169</v>
      </c>
      <c r="C5217" s="964" t="s">
        <v>141</v>
      </c>
      <c r="D5217" s="965">
        <v>110.28</v>
      </c>
      <c r="E5217" s="757"/>
      <c r="F5217" s="757"/>
      <c r="G5217" s="757"/>
      <c r="H5217" s="757"/>
      <c r="I5217" s="757"/>
    </row>
    <row r="5218" spans="1:9" ht="15.75" customHeight="1">
      <c r="A5218" s="963">
        <v>94793</v>
      </c>
      <c r="B5218" s="963" t="s">
        <v>8170</v>
      </c>
      <c r="C5218" s="964" t="s">
        <v>141</v>
      </c>
      <c r="D5218" s="965">
        <v>151.72</v>
      </c>
      <c r="E5218" s="757"/>
      <c r="F5218" s="757"/>
      <c r="G5218" s="757"/>
      <c r="H5218" s="757"/>
      <c r="I5218" s="757"/>
    </row>
    <row r="5219" spans="1:9" ht="15.75" customHeight="1">
      <c r="A5219" s="963">
        <v>94794</v>
      </c>
      <c r="B5219" s="963" t="s">
        <v>8171</v>
      </c>
      <c r="C5219" s="964" t="s">
        <v>141</v>
      </c>
      <c r="D5219" s="965">
        <v>160.27000000000001</v>
      </c>
      <c r="E5219" s="757"/>
      <c r="F5219" s="757"/>
      <c r="G5219" s="757"/>
      <c r="H5219" s="757"/>
      <c r="I5219" s="757"/>
    </row>
    <row r="5220" spans="1:9" ht="15.75" customHeight="1">
      <c r="A5220" s="963">
        <v>94795</v>
      </c>
      <c r="B5220" s="963" t="s">
        <v>8172</v>
      </c>
      <c r="C5220" s="964" t="s">
        <v>141</v>
      </c>
      <c r="D5220" s="965">
        <v>39.29</v>
      </c>
      <c r="E5220" s="757"/>
      <c r="F5220" s="757"/>
      <c r="G5220" s="757"/>
      <c r="H5220" s="757"/>
      <c r="I5220" s="757"/>
    </row>
    <row r="5221" spans="1:9" ht="15.75" customHeight="1">
      <c r="A5221" s="963">
        <v>94796</v>
      </c>
      <c r="B5221" s="963" t="s">
        <v>8173</v>
      </c>
      <c r="C5221" s="964" t="s">
        <v>141</v>
      </c>
      <c r="D5221" s="965">
        <v>44.32</v>
      </c>
      <c r="E5221" s="757"/>
      <c r="F5221" s="757"/>
      <c r="G5221" s="757"/>
      <c r="H5221" s="757"/>
      <c r="I5221" s="757"/>
    </row>
    <row r="5222" spans="1:9" ht="15.75" customHeight="1">
      <c r="A5222" s="963">
        <v>94797</v>
      </c>
      <c r="B5222" s="963" t="s">
        <v>8174</v>
      </c>
      <c r="C5222" s="964" t="s">
        <v>141</v>
      </c>
      <c r="D5222" s="965">
        <v>93.93</v>
      </c>
      <c r="E5222" s="757"/>
      <c r="F5222" s="757"/>
      <c r="G5222" s="757"/>
      <c r="H5222" s="757"/>
      <c r="I5222" s="757"/>
    </row>
    <row r="5223" spans="1:9" ht="15.75" customHeight="1">
      <c r="A5223" s="963">
        <v>94798</v>
      </c>
      <c r="B5223" s="963" t="s">
        <v>8175</v>
      </c>
      <c r="C5223" s="964" t="s">
        <v>141</v>
      </c>
      <c r="D5223" s="965">
        <v>157.02000000000001</v>
      </c>
      <c r="E5223" s="757"/>
      <c r="F5223" s="757"/>
      <c r="G5223" s="757"/>
      <c r="H5223" s="757"/>
      <c r="I5223" s="757"/>
    </row>
    <row r="5224" spans="1:9" ht="15.75" customHeight="1">
      <c r="A5224" s="963">
        <v>94799</v>
      </c>
      <c r="B5224" s="963" t="s">
        <v>8176</v>
      </c>
      <c r="C5224" s="964" t="s">
        <v>141</v>
      </c>
      <c r="D5224" s="965">
        <v>192.37</v>
      </c>
      <c r="E5224" s="757"/>
      <c r="F5224" s="757"/>
      <c r="G5224" s="757"/>
      <c r="H5224" s="757"/>
      <c r="I5224" s="757"/>
    </row>
    <row r="5225" spans="1:9" ht="15.75" customHeight="1">
      <c r="A5225" s="963">
        <v>94800</v>
      </c>
      <c r="B5225" s="963" t="s">
        <v>8177</v>
      </c>
      <c r="C5225" s="964" t="s">
        <v>141</v>
      </c>
      <c r="D5225" s="965">
        <v>246.93</v>
      </c>
      <c r="E5225" s="757"/>
      <c r="F5225" s="757"/>
      <c r="G5225" s="757"/>
      <c r="H5225" s="757"/>
      <c r="I5225" s="757"/>
    </row>
    <row r="5226" spans="1:9" ht="15.75" customHeight="1">
      <c r="A5226" s="963">
        <v>95248</v>
      </c>
      <c r="B5226" s="963" t="s">
        <v>8178</v>
      </c>
      <c r="C5226" s="964" t="s">
        <v>141</v>
      </c>
      <c r="D5226" s="965">
        <v>50.76</v>
      </c>
      <c r="E5226" s="757"/>
      <c r="F5226" s="757"/>
      <c r="G5226" s="757"/>
      <c r="H5226" s="757"/>
      <c r="I5226" s="757"/>
    </row>
    <row r="5227" spans="1:9" ht="15.75" customHeight="1">
      <c r="A5227" s="963">
        <v>95249</v>
      </c>
      <c r="B5227" s="963" t="s">
        <v>8179</v>
      </c>
      <c r="C5227" s="964" t="s">
        <v>141</v>
      </c>
      <c r="D5227" s="965">
        <v>59.52</v>
      </c>
      <c r="E5227" s="757"/>
      <c r="F5227" s="757"/>
      <c r="G5227" s="757"/>
      <c r="H5227" s="757"/>
      <c r="I5227" s="757"/>
    </row>
    <row r="5228" spans="1:9" ht="15.75" customHeight="1">
      <c r="A5228" s="963">
        <v>95250</v>
      </c>
      <c r="B5228" s="963" t="s">
        <v>8180</v>
      </c>
      <c r="C5228" s="964" t="s">
        <v>141</v>
      </c>
      <c r="D5228" s="965">
        <v>80.319999999999993</v>
      </c>
      <c r="E5228" s="757"/>
      <c r="F5228" s="757"/>
      <c r="G5228" s="757"/>
      <c r="H5228" s="757"/>
      <c r="I5228" s="757"/>
    </row>
    <row r="5229" spans="1:9" ht="15.75" customHeight="1">
      <c r="A5229" s="963">
        <v>95251</v>
      </c>
      <c r="B5229" s="963" t="s">
        <v>8181</v>
      </c>
      <c r="C5229" s="964" t="s">
        <v>141</v>
      </c>
      <c r="D5229" s="965">
        <v>119.07</v>
      </c>
      <c r="E5229" s="757"/>
      <c r="F5229" s="757"/>
      <c r="G5229" s="757"/>
      <c r="H5229" s="757"/>
      <c r="I5229" s="757"/>
    </row>
    <row r="5230" spans="1:9" ht="15.75" customHeight="1">
      <c r="A5230" s="963">
        <v>95252</v>
      </c>
      <c r="B5230" s="963" t="s">
        <v>8182</v>
      </c>
      <c r="C5230" s="964" t="s">
        <v>141</v>
      </c>
      <c r="D5230" s="965">
        <v>144.13</v>
      </c>
      <c r="E5230" s="757"/>
      <c r="F5230" s="757"/>
      <c r="G5230" s="757"/>
      <c r="H5230" s="757"/>
      <c r="I5230" s="757"/>
    </row>
    <row r="5231" spans="1:9" ht="15.75" customHeight="1">
      <c r="A5231" s="963">
        <v>95253</v>
      </c>
      <c r="B5231" s="963" t="s">
        <v>8183</v>
      </c>
      <c r="C5231" s="964" t="s">
        <v>141</v>
      </c>
      <c r="D5231" s="965">
        <v>220</v>
      </c>
      <c r="E5231" s="757"/>
      <c r="F5231" s="757"/>
      <c r="G5231" s="757"/>
      <c r="H5231" s="757"/>
      <c r="I5231" s="757"/>
    </row>
    <row r="5232" spans="1:9" ht="15.75" customHeight="1">
      <c r="A5232" s="963">
        <v>99619</v>
      </c>
      <c r="B5232" s="963" t="s">
        <v>8184</v>
      </c>
      <c r="C5232" s="964" t="s">
        <v>141</v>
      </c>
      <c r="D5232" s="965">
        <v>96.19</v>
      </c>
      <c r="E5232" s="757"/>
      <c r="F5232" s="757"/>
      <c r="G5232" s="757"/>
      <c r="H5232" s="757"/>
      <c r="I5232" s="757"/>
    </row>
    <row r="5233" spans="1:9" ht="15.75" customHeight="1">
      <c r="A5233" s="963">
        <v>99620</v>
      </c>
      <c r="B5233" s="963" t="s">
        <v>8185</v>
      </c>
      <c r="C5233" s="964" t="s">
        <v>141</v>
      </c>
      <c r="D5233" s="965">
        <v>130.66999999999999</v>
      </c>
      <c r="E5233" s="757"/>
      <c r="F5233" s="757"/>
      <c r="G5233" s="757"/>
      <c r="H5233" s="757"/>
      <c r="I5233" s="757"/>
    </row>
    <row r="5234" spans="1:9" ht="15.75" customHeight="1">
      <c r="A5234" s="963">
        <v>99621</v>
      </c>
      <c r="B5234" s="963" t="s">
        <v>8186</v>
      </c>
      <c r="C5234" s="964" t="s">
        <v>141</v>
      </c>
      <c r="D5234" s="965">
        <v>194.94</v>
      </c>
      <c r="E5234" s="757"/>
      <c r="F5234" s="757"/>
      <c r="G5234" s="757"/>
      <c r="H5234" s="757"/>
      <c r="I5234" s="757"/>
    </row>
    <row r="5235" spans="1:9" ht="15.75" customHeight="1">
      <c r="A5235" s="963">
        <v>99622</v>
      </c>
      <c r="B5235" s="963" t="s">
        <v>8187</v>
      </c>
      <c r="C5235" s="964" t="s">
        <v>141</v>
      </c>
      <c r="D5235" s="965">
        <v>219.11</v>
      </c>
      <c r="E5235" s="757"/>
      <c r="F5235" s="757"/>
      <c r="G5235" s="757"/>
      <c r="H5235" s="757"/>
      <c r="I5235" s="757"/>
    </row>
    <row r="5236" spans="1:9" ht="15.75" customHeight="1">
      <c r="A5236" s="963">
        <v>99623</v>
      </c>
      <c r="B5236" s="963" t="s">
        <v>8188</v>
      </c>
      <c r="C5236" s="964" t="s">
        <v>141</v>
      </c>
      <c r="D5236" s="965">
        <v>306</v>
      </c>
      <c r="E5236" s="757"/>
      <c r="F5236" s="757"/>
      <c r="G5236" s="757"/>
      <c r="H5236" s="757"/>
      <c r="I5236" s="757"/>
    </row>
    <row r="5237" spans="1:9" ht="15.75" customHeight="1">
      <c r="A5237" s="963">
        <v>99624</v>
      </c>
      <c r="B5237" s="963" t="s">
        <v>8189</v>
      </c>
      <c r="C5237" s="964" t="s">
        <v>141</v>
      </c>
      <c r="D5237" s="965">
        <v>436.51</v>
      </c>
      <c r="E5237" s="757"/>
      <c r="F5237" s="757"/>
      <c r="G5237" s="757"/>
      <c r="H5237" s="757"/>
      <c r="I5237" s="757"/>
    </row>
    <row r="5238" spans="1:9" ht="15.75" customHeight="1">
      <c r="A5238" s="963">
        <v>99625</v>
      </c>
      <c r="B5238" s="963" t="s">
        <v>8190</v>
      </c>
      <c r="C5238" s="964" t="s">
        <v>141</v>
      </c>
      <c r="D5238" s="965">
        <v>600.9</v>
      </c>
      <c r="E5238" s="757"/>
      <c r="F5238" s="757"/>
      <c r="G5238" s="757"/>
      <c r="H5238" s="757"/>
      <c r="I5238" s="757"/>
    </row>
    <row r="5239" spans="1:9" ht="15.75" customHeight="1">
      <c r="A5239" s="963">
        <v>99626</v>
      </c>
      <c r="B5239" s="963" t="s">
        <v>8191</v>
      </c>
      <c r="C5239" s="964" t="s">
        <v>141</v>
      </c>
      <c r="D5239" s="965">
        <v>926.53</v>
      </c>
      <c r="E5239" s="757"/>
      <c r="F5239" s="757"/>
      <c r="G5239" s="757"/>
      <c r="H5239" s="757"/>
      <c r="I5239" s="757"/>
    </row>
    <row r="5240" spans="1:9" ht="15.75" customHeight="1">
      <c r="A5240" s="963">
        <v>99627</v>
      </c>
      <c r="B5240" s="963" t="s">
        <v>8192</v>
      </c>
      <c r="C5240" s="964" t="s">
        <v>141</v>
      </c>
      <c r="D5240" s="965">
        <v>57.98</v>
      </c>
      <c r="E5240" s="757"/>
      <c r="F5240" s="757"/>
      <c r="G5240" s="757"/>
      <c r="H5240" s="757"/>
      <c r="I5240" s="757"/>
    </row>
    <row r="5241" spans="1:9" ht="15.75" customHeight="1">
      <c r="A5241" s="963">
        <v>99628</v>
      </c>
      <c r="B5241" s="963" t="s">
        <v>8193</v>
      </c>
      <c r="C5241" s="964" t="s">
        <v>141</v>
      </c>
      <c r="D5241" s="965">
        <v>63.02</v>
      </c>
      <c r="E5241" s="757"/>
      <c r="F5241" s="757"/>
      <c r="G5241" s="757"/>
      <c r="H5241" s="757"/>
      <c r="I5241" s="757"/>
    </row>
    <row r="5242" spans="1:9" ht="15.75" customHeight="1">
      <c r="A5242" s="963">
        <v>99629</v>
      </c>
      <c r="B5242" s="963" t="s">
        <v>8194</v>
      </c>
      <c r="C5242" s="964" t="s">
        <v>141</v>
      </c>
      <c r="D5242" s="965">
        <v>69.8</v>
      </c>
      <c r="E5242" s="757"/>
      <c r="F5242" s="757"/>
      <c r="G5242" s="757"/>
      <c r="H5242" s="757"/>
      <c r="I5242" s="757"/>
    </row>
    <row r="5243" spans="1:9" ht="15.75" customHeight="1">
      <c r="A5243" s="963">
        <v>99630</v>
      </c>
      <c r="B5243" s="963" t="s">
        <v>8195</v>
      </c>
      <c r="C5243" s="964" t="s">
        <v>141</v>
      </c>
      <c r="D5243" s="965">
        <v>104.01</v>
      </c>
      <c r="E5243" s="757"/>
      <c r="F5243" s="757"/>
      <c r="G5243" s="757"/>
      <c r="H5243" s="757"/>
      <c r="I5243" s="757"/>
    </row>
    <row r="5244" spans="1:9" ht="15.75" customHeight="1">
      <c r="A5244" s="963">
        <v>99631</v>
      </c>
      <c r="B5244" s="963" t="s">
        <v>8196</v>
      </c>
      <c r="C5244" s="964" t="s">
        <v>141</v>
      </c>
      <c r="D5244" s="965">
        <v>120.84</v>
      </c>
      <c r="E5244" s="757"/>
      <c r="F5244" s="757"/>
      <c r="G5244" s="757"/>
      <c r="H5244" s="757"/>
      <c r="I5244" s="757"/>
    </row>
    <row r="5245" spans="1:9" ht="15.75" customHeight="1">
      <c r="A5245" s="963">
        <v>99632</v>
      </c>
      <c r="B5245" s="963" t="s">
        <v>8197</v>
      </c>
      <c r="C5245" s="964" t="s">
        <v>141</v>
      </c>
      <c r="D5245" s="965">
        <v>174.59</v>
      </c>
      <c r="E5245" s="757"/>
      <c r="F5245" s="757"/>
      <c r="G5245" s="757"/>
      <c r="H5245" s="757"/>
      <c r="I5245" s="757"/>
    </row>
    <row r="5246" spans="1:9" ht="15.75" customHeight="1">
      <c r="A5246" s="963">
        <v>99633</v>
      </c>
      <c r="B5246" s="963" t="s">
        <v>8198</v>
      </c>
      <c r="C5246" s="964" t="s">
        <v>141</v>
      </c>
      <c r="D5246" s="965">
        <v>376.08</v>
      </c>
      <c r="E5246" s="757"/>
      <c r="F5246" s="757"/>
      <c r="G5246" s="757"/>
      <c r="H5246" s="757"/>
      <c r="I5246" s="757"/>
    </row>
    <row r="5247" spans="1:9" ht="15.75" customHeight="1">
      <c r="A5247" s="963">
        <v>99634</v>
      </c>
      <c r="B5247" s="963" t="s">
        <v>8199</v>
      </c>
      <c r="C5247" s="964" t="s">
        <v>141</v>
      </c>
      <c r="D5247" s="965">
        <v>643.65</v>
      </c>
      <c r="E5247" s="757"/>
      <c r="F5247" s="757"/>
      <c r="G5247" s="757"/>
      <c r="H5247" s="757"/>
      <c r="I5247" s="757"/>
    </row>
    <row r="5248" spans="1:9" ht="15.75" customHeight="1">
      <c r="A5248" s="963">
        <v>99635</v>
      </c>
      <c r="B5248" s="963" t="s">
        <v>8200</v>
      </c>
      <c r="C5248" s="964" t="s">
        <v>141</v>
      </c>
      <c r="D5248" s="965">
        <v>316.16000000000003</v>
      </c>
      <c r="E5248" s="757"/>
      <c r="F5248" s="757"/>
      <c r="G5248" s="757"/>
      <c r="H5248" s="757"/>
      <c r="I5248" s="757"/>
    </row>
    <row r="5249" spans="1:9" ht="15.75" customHeight="1">
      <c r="A5249" s="963">
        <v>103008</v>
      </c>
      <c r="B5249" s="963" t="s">
        <v>8201</v>
      </c>
      <c r="C5249" s="964" t="s">
        <v>141</v>
      </c>
      <c r="D5249" s="965">
        <v>78.73</v>
      </c>
      <c r="E5249" s="757"/>
      <c r="F5249" s="757"/>
      <c r="G5249" s="757"/>
      <c r="H5249" s="757"/>
      <c r="I5249" s="757"/>
    </row>
    <row r="5250" spans="1:9" ht="15.75" customHeight="1">
      <c r="A5250" s="963">
        <v>103009</v>
      </c>
      <c r="B5250" s="963" t="s">
        <v>8202</v>
      </c>
      <c r="C5250" s="964" t="s">
        <v>141</v>
      </c>
      <c r="D5250" s="965">
        <v>276.69</v>
      </c>
      <c r="E5250" s="757"/>
      <c r="F5250" s="757"/>
      <c r="G5250" s="757"/>
      <c r="H5250" s="757"/>
      <c r="I5250" s="757"/>
    </row>
    <row r="5251" spans="1:9" ht="15.75" customHeight="1">
      <c r="A5251" s="963">
        <v>103010</v>
      </c>
      <c r="B5251" s="963" t="s">
        <v>8203</v>
      </c>
      <c r="C5251" s="964" t="s">
        <v>141</v>
      </c>
      <c r="D5251" s="965">
        <v>59.7</v>
      </c>
      <c r="E5251" s="757"/>
      <c r="F5251" s="757"/>
      <c r="G5251" s="757"/>
      <c r="H5251" s="757"/>
      <c r="I5251" s="757"/>
    </row>
    <row r="5252" spans="1:9" ht="15.75" customHeight="1">
      <c r="A5252" s="963">
        <v>103011</v>
      </c>
      <c r="B5252" s="963" t="s">
        <v>8204</v>
      </c>
      <c r="C5252" s="964" t="s">
        <v>141</v>
      </c>
      <c r="D5252" s="965">
        <v>66.45</v>
      </c>
      <c r="E5252" s="757"/>
      <c r="F5252" s="757"/>
      <c r="G5252" s="757"/>
      <c r="H5252" s="757"/>
      <c r="I5252" s="757"/>
    </row>
    <row r="5253" spans="1:9" ht="15.75" customHeight="1">
      <c r="A5253" s="963">
        <v>103012</v>
      </c>
      <c r="B5253" s="963" t="s">
        <v>8205</v>
      </c>
      <c r="C5253" s="964" t="s">
        <v>141</v>
      </c>
      <c r="D5253" s="965">
        <v>104.94</v>
      </c>
      <c r="E5253" s="757"/>
      <c r="F5253" s="757"/>
      <c r="G5253" s="757"/>
      <c r="H5253" s="757"/>
      <c r="I5253" s="757"/>
    </row>
    <row r="5254" spans="1:9" ht="15.75" customHeight="1">
      <c r="A5254" s="963">
        <v>103013</v>
      </c>
      <c r="B5254" s="963" t="s">
        <v>8206</v>
      </c>
      <c r="C5254" s="964" t="s">
        <v>141</v>
      </c>
      <c r="D5254" s="965">
        <v>112.78</v>
      </c>
      <c r="E5254" s="757"/>
      <c r="F5254" s="757"/>
      <c r="G5254" s="757"/>
      <c r="H5254" s="757"/>
      <c r="I5254" s="757"/>
    </row>
    <row r="5255" spans="1:9" ht="15.75" customHeight="1">
      <c r="A5255" s="963">
        <v>103014</v>
      </c>
      <c r="B5255" s="963" t="s">
        <v>8207</v>
      </c>
      <c r="C5255" s="964" t="s">
        <v>141</v>
      </c>
      <c r="D5255" s="965">
        <v>169.85</v>
      </c>
      <c r="E5255" s="757"/>
      <c r="F5255" s="757"/>
      <c r="G5255" s="757"/>
      <c r="H5255" s="757"/>
      <c r="I5255" s="757"/>
    </row>
    <row r="5256" spans="1:9" ht="15.75" customHeight="1">
      <c r="A5256" s="963">
        <v>103015</v>
      </c>
      <c r="B5256" s="963" t="s">
        <v>8208</v>
      </c>
      <c r="C5256" s="964" t="s">
        <v>141</v>
      </c>
      <c r="D5256" s="965">
        <v>300.91000000000003</v>
      </c>
      <c r="E5256" s="757"/>
      <c r="F5256" s="757"/>
      <c r="G5256" s="757"/>
      <c r="H5256" s="757"/>
      <c r="I5256" s="757"/>
    </row>
    <row r="5257" spans="1:9" ht="15.75" customHeight="1">
      <c r="A5257" s="963">
        <v>103016</v>
      </c>
      <c r="B5257" s="963" t="s">
        <v>8209</v>
      </c>
      <c r="C5257" s="964" t="s">
        <v>141</v>
      </c>
      <c r="D5257" s="965">
        <v>411.6</v>
      </c>
      <c r="E5257" s="757"/>
      <c r="F5257" s="757"/>
      <c r="G5257" s="757"/>
      <c r="H5257" s="757"/>
      <c r="I5257" s="757"/>
    </row>
    <row r="5258" spans="1:9" ht="15.75" customHeight="1">
      <c r="A5258" s="963">
        <v>103017</v>
      </c>
      <c r="B5258" s="963" t="s">
        <v>8210</v>
      </c>
      <c r="C5258" s="964" t="s">
        <v>141</v>
      </c>
      <c r="D5258" s="965">
        <v>719.64</v>
      </c>
      <c r="E5258" s="757"/>
      <c r="F5258" s="757"/>
      <c r="G5258" s="757"/>
      <c r="H5258" s="757"/>
      <c r="I5258" s="757"/>
    </row>
    <row r="5259" spans="1:9" ht="15.75" customHeight="1">
      <c r="A5259" s="963">
        <v>103018</v>
      </c>
      <c r="B5259" s="963" t="s">
        <v>8211</v>
      </c>
      <c r="C5259" s="964" t="s">
        <v>141</v>
      </c>
      <c r="D5259" s="965">
        <v>257.92</v>
      </c>
      <c r="E5259" s="757"/>
      <c r="F5259" s="757"/>
      <c r="G5259" s="757"/>
      <c r="H5259" s="757"/>
      <c r="I5259" s="757"/>
    </row>
    <row r="5260" spans="1:9" ht="15.75" customHeight="1">
      <c r="A5260" s="963">
        <v>103019</v>
      </c>
      <c r="B5260" s="963" t="s">
        <v>8212</v>
      </c>
      <c r="C5260" s="964" t="s">
        <v>141</v>
      </c>
      <c r="D5260" s="965">
        <v>195.49</v>
      </c>
      <c r="E5260" s="757"/>
      <c r="F5260" s="757"/>
      <c r="G5260" s="757"/>
      <c r="H5260" s="757"/>
      <c r="I5260" s="757"/>
    </row>
    <row r="5261" spans="1:9" ht="15.75" customHeight="1">
      <c r="A5261" s="963">
        <v>103029</v>
      </c>
      <c r="B5261" s="963" t="s">
        <v>8213</v>
      </c>
      <c r="C5261" s="964" t="s">
        <v>141</v>
      </c>
      <c r="D5261" s="965">
        <v>43.37</v>
      </c>
      <c r="E5261" s="757"/>
      <c r="F5261" s="757"/>
      <c r="G5261" s="757"/>
      <c r="H5261" s="757"/>
      <c r="I5261" s="757"/>
    </row>
    <row r="5262" spans="1:9" ht="15.75" customHeight="1">
      <c r="A5262" s="963">
        <v>103036</v>
      </c>
      <c r="B5262" s="963" t="s">
        <v>8214</v>
      </c>
      <c r="C5262" s="964" t="s">
        <v>141</v>
      </c>
      <c r="D5262" s="965">
        <v>15.15</v>
      </c>
      <c r="E5262" s="757"/>
      <c r="F5262" s="757"/>
      <c r="G5262" s="757"/>
      <c r="H5262" s="757"/>
      <c r="I5262" s="757"/>
    </row>
    <row r="5263" spans="1:9" ht="15.75" customHeight="1">
      <c r="A5263" s="963">
        <v>103037</v>
      </c>
      <c r="B5263" s="963" t="s">
        <v>8215</v>
      </c>
      <c r="C5263" s="964" t="s">
        <v>141</v>
      </c>
      <c r="D5263" s="965">
        <v>29.87</v>
      </c>
      <c r="E5263" s="757"/>
      <c r="F5263" s="757"/>
      <c r="G5263" s="757"/>
      <c r="H5263" s="757"/>
      <c r="I5263" s="757"/>
    </row>
    <row r="5264" spans="1:9" ht="15.75" customHeight="1">
      <c r="A5264" s="963">
        <v>103038</v>
      </c>
      <c r="B5264" s="963" t="s">
        <v>8216</v>
      </c>
      <c r="C5264" s="964" t="s">
        <v>141</v>
      </c>
      <c r="D5264" s="965">
        <v>40.020000000000003</v>
      </c>
      <c r="E5264" s="757"/>
      <c r="F5264" s="757"/>
      <c r="G5264" s="757"/>
      <c r="H5264" s="757"/>
      <c r="I5264" s="757"/>
    </row>
    <row r="5265" spans="1:9" ht="15.75" customHeight="1">
      <c r="A5265" s="963">
        <v>103039</v>
      </c>
      <c r="B5265" s="963" t="s">
        <v>8217</v>
      </c>
      <c r="C5265" s="964" t="s">
        <v>141</v>
      </c>
      <c r="D5265" s="965">
        <v>43.74</v>
      </c>
      <c r="E5265" s="757"/>
      <c r="F5265" s="757"/>
      <c r="G5265" s="757"/>
      <c r="H5265" s="757"/>
      <c r="I5265" s="757"/>
    </row>
    <row r="5266" spans="1:9" ht="15.75" customHeight="1">
      <c r="A5266" s="963">
        <v>103040</v>
      </c>
      <c r="B5266" s="963" t="s">
        <v>8218</v>
      </c>
      <c r="C5266" s="964" t="s">
        <v>141</v>
      </c>
      <c r="D5266" s="965">
        <v>64.8</v>
      </c>
      <c r="E5266" s="757"/>
      <c r="F5266" s="757"/>
      <c r="G5266" s="757"/>
      <c r="H5266" s="757"/>
      <c r="I5266" s="757"/>
    </row>
    <row r="5267" spans="1:9" ht="15.75" customHeight="1">
      <c r="A5267" s="963">
        <v>103041</v>
      </c>
      <c r="B5267" s="963" t="s">
        <v>8219</v>
      </c>
      <c r="C5267" s="964" t="s">
        <v>141</v>
      </c>
      <c r="D5267" s="965">
        <v>12.68</v>
      </c>
      <c r="E5267" s="757"/>
      <c r="F5267" s="757"/>
      <c r="G5267" s="757"/>
      <c r="H5267" s="757"/>
      <c r="I5267" s="757"/>
    </row>
    <row r="5268" spans="1:9" ht="15.75" customHeight="1">
      <c r="A5268" s="963">
        <v>103042</v>
      </c>
      <c r="B5268" s="963" t="s">
        <v>8220</v>
      </c>
      <c r="C5268" s="964" t="s">
        <v>141</v>
      </c>
      <c r="D5268" s="965">
        <v>15.78</v>
      </c>
      <c r="E5268" s="757"/>
      <c r="F5268" s="757"/>
      <c r="G5268" s="757"/>
      <c r="H5268" s="757"/>
      <c r="I5268" s="757"/>
    </row>
    <row r="5269" spans="1:9" ht="15.75" customHeight="1">
      <c r="A5269" s="963">
        <v>103043</v>
      </c>
      <c r="B5269" s="963" t="s">
        <v>8221</v>
      </c>
      <c r="C5269" s="964" t="s">
        <v>141</v>
      </c>
      <c r="D5269" s="965">
        <v>14.59</v>
      </c>
      <c r="E5269" s="757"/>
      <c r="F5269" s="757"/>
      <c r="G5269" s="757"/>
      <c r="H5269" s="757"/>
      <c r="I5269" s="757"/>
    </row>
    <row r="5270" spans="1:9" ht="15.75" customHeight="1">
      <c r="A5270" s="963">
        <v>103044</v>
      </c>
      <c r="B5270" s="963" t="s">
        <v>8222</v>
      </c>
      <c r="C5270" s="964" t="s">
        <v>141</v>
      </c>
      <c r="D5270" s="965">
        <v>19.760000000000002</v>
      </c>
      <c r="E5270" s="757"/>
      <c r="F5270" s="757"/>
      <c r="G5270" s="757"/>
      <c r="H5270" s="757"/>
      <c r="I5270" s="757"/>
    </row>
    <row r="5271" spans="1:9" ht="15.75" customHeight="1">
      <c r="A5271" s="963">
        <v>103045</v>
      </c>
      <c r="B5271" s="963" t="s">
        <v>8223</v>
      </c>
      <c r="C5271" s="964" t="s">
        <v>141</v>
      </c>
      <c r="D5271" s="965">
        <v>6.39</v>
      </c>
      <c r="E5271" s="757"/>
      <c r="F5271" s="757"/>
      <c r="G5271" s="757"/>
      <c r="H5271" s="757"/>
      <c r="I5271" s="757"/>
    </row>
    <row r="5272" spans="1:9" ht="15.75" customHeight="1">
      <c r="A5272" s="963">
        <v>103046</v>
      </c>
      <c r="B5272" s="963" t="s">
        <v>8224</v>
      </c>
      <c r="C5272" s="964" t="s">
        <v>141</v>
      </c>
      <c r="D5272" s="965">
        <v>14.97</v>
      </c>
      <c r="E5272" s="757"/>
      <c r="F5272" s="757"/>
      <c r="G5272" s="757"/>
      <c r="H5272" s="757"/>
      <c r="I5272" s="757"/>
    </row>
    <row r="5273" spans="1:9" ht="15.75" customHeight="1">
      <c r="A5273" s="963">
        <v>103047</v>
      </c>
      <c r="B5273" s="963" t="s">
        <v>8225</v>
      </c>
      <c r="C5273" s="964" t="s">
        <v>141</v>
      </c>
      <c r="D5273" s="965">
        <v>15.77</v>
      </c>
      <c r="E5273" s="757"/>
      <c r="F5273" s="757"/>
      <c r="G5273" s="757"/>
      <c r="H5273" s="757"/>
      <c r="I5273" s="757"/>
    </row>
    <row r="5274" spans="1:9" ht="15.75" customHeight="1">
      <c r="A5274" s="963">
        <v>103048</v>
      </c>
      <c r="B5274" s="963" t="s">
        <v>8226</v>
      </c>
      <c r="C5274" s="964" t="s">
        <v>141</v>
      </c>
      <c r="D5274" s="965">
        <v>11.97</v>
      </c>
      <c r="E5274" s="757"/>
      <c r="F5274" s="757"/>
      <c r="G5274" s="757"/>
      <c r="H5274" s="757"/>
      <c r="I5274" s="757"/>
    </row>
    <row r="5275" spans="1:9" ht="15.75" customHeight="1">
      <c r="A5275" s="963">
        <v>103049</v>
      </c>
      <c r="B5275" s="963" t="s">
        <v>8227</v>
      </c>
      <c r="C5275" s="964" t="s">
        <v>141</v>
      </c>
      <c r="D5275" s="965">
        <v>13.01</v>
      </c>
      <c r="E5275" s="757"/>
      <c r="F5275" s="757"/>
      <c r="G5275" s="757"/>
      <c r="H5275" s="757"/>
      <c r="I5275" s="757"/>
    </row>
    <row r="5276" spans="1:9" ht="15.75" customHeight="1">
      <c r="A5276" s="963">
        <v>103050</v>
      </c>
      <c r="B5276" s="963" t="s">
        <v>8228</v>
      </c>
      <c r="C5276" s="964" t="s">
        <v>141</v>
      </c>
      <c r="D5276" s="965">
        <v>18.39</v>
      </c>
      <c r="E5276" s="757"/>
      <c r="F5276" s="757"/>
      <c r="G5276" s="757"/>
      <c r="H5276" s="757"/>
      <c r="I5276" s="757"/>
    </row>
    <row r="5277" spans="1:9" ht="15.75" customHeight="1">
      <c r="A5277" s="963">
        <v>103051</v>
      </c>
      <c r="B5277" s="963" t="s">
        <v>8229</v>
      </c>
      <c r="C5277" s="964" t="s">
        <v>141</v>
      </c>
      <c r="D5277" s="965">
        <v>22.06</v>
      </c>
      <c r="E5277" s="757"/>
      <c r="F5277" s="757"/>
      <c r="G5277" s="757"/>
      <c r="H5277" s="757"/>
      <c r="I5277" s="757"/>
    </row>
    <row r="5278" spans="1:9" ht="15.75" customHeight="1">
      <c r="A5278" s="963">
        <v>103052</v>
      </c>
      <c r="B5278" s="963" t="s">
        <v>8230</v>
      </c>
      <c r="C5278" s="964" t="s">
        <v>141</v>
      </c>
      <c r="D5278" s="965">
        <v>30.85</v>
      </c>
      <c r="E5278" s="757"/>
      <c r="F5278" s="757"/>
      <c r="G5278" s="757"/>
      <c r="H5278" s="757"/>
      <c r="I5278" s="757"/>
    </row>
    <row r="5279" spans="1:9" ht="15.75" customHeight="1">
      <c r="A5279" s="963">
        <v>95634</v>
      </c>
      <c r="B5279" s="963" t="s">
        <v>8231</v>
      </c>
      <c r="C5279" s="964" t="s">
        <v>141</v>
      </c>
      <c r="D5279" s="965">
        <v>219.09</v>
      </c>
      <c r="E5279" s="757"/>
      <c r="F5279" s="757"/>
      <c r="G5279" s="757"/>
      <c r="H5279" s="757"/>
      <c r="I5279" s="757"/>
    </row>
    <row r="5280" spans="1:9" ht="15.75" customHeight="1">
      <c r="A5280" s="963">
        <v>95635</v>
      </c>
      <c r="B5280" s="963" t="s">
        <v>8232</v>
      </c>
      <c r="C5280" s="964" t="s">
        <v>141</v>
      </c>
      <c r="D5280" s="965">
        <v>228.82</v>
      </c>
      <c r="E5280" s="757"/>
      <c r="F5280" s="757"/>
      <c r="G5280" s="757"/>
      <c r="H5280" s="757"/>
      <c r="I5280" s="757"/>
    </row>
    <row r="5281" spans="1:9" ht="15.75" customHeight="1">
      <c r="A5281" s="963">
        <v>95636</v>
      </c>
      <c r="B5281" s="963" t="s">
        <v>8233</v>
      </c>
      <c r="C5281" s="964" t="s">
        <v>141</v>
      </c>
      <c r="D5281" s="965">
        <v>322.92</v>
      </c>
      <c r="E5281" s="757"/>
      <c r="F5281" s="757"/>
      <c r="G5281" s="757"/>
      <c r="H5281" s="757"/>
      <c r="I5281" s="757"/>
    </row>
    <row r="5282" spans="1:9" ht="15.75" customHeight="1">
      <c r="A5282" s="963">
        <v>95637</v>
      </c>
      <c r="B5282" s="963" t="s">
        <v>8234</v>
      </c>
      <c r="C5282" s="964" t="s">
        <v>141</v>
      </c>
      <c r="D5282" s="965">
        <v>493.54</v>
      </c>
      <c r="E5282" s="757"/>
      <c r="F5282" s="757"/>
      <c r="G5282" s="757"/>
      <c r="H5282" s="757"/>
      <c r="I5282" s="757"/>
    </row>
    <row r="5283" spans="1:9" ht="15.75" customHeight="1">
      <c r="A5283" s="963">
        <v>95638</v>
      </c>
      <c r="B5283" s="963" t="s">
        <v>8235</v>
      </c>
      <c r="C5283" s="964" t="s">
        <v>141</v>
      </c>
      <c r="D5283" s="965">
        <v>606.07000000000005</v>
      </c>
      <c r="E5283" s="757"/>
      <c r="F5283" s="757"/>
      <c r="G5283" s="757"/>
      <c r="H5283" s="757"/>
      <c r="I5283" s="757"/>
    </row>
    <row r="5284" spans="1:9" ht="15.75" customHeight="1">
      <c r="A5284" s="963">
        <v>95639</v>
      </c>
      <c r="B5284" s="963" t="s">
        <v>8236</v>
      </c>
      <c r="C5284" s="964" t="s">
        <v>141</v>
      </c>
      <c r="D5284" s="965">
        <v>803.45</v>
      </c>
      <c r="E5284" s="757"/>
      <c r="F5284" s="757"/>
      <c r="G5284" s="757"/>
      <c r="H5284" s="757"/>
      <c r="I5284" s="757"/>
    </row>
    <row r="5285" spans="1:9" ht="15.75" customHeight="1">
      <c r="A5285" s="963">
        <v>95641</v>
      </c>
      <c r="B5285" s="963" t="s">
        <v>8237</v>
      </c>
      <c r="C5285" s="964" t="s">
        <v>141</v>
      </c>
      <c r="D5285" s="965">
        <v>268.33999999999997</v>
      </c>
      <c r="E5285" s="757"/>
      <c r="F5285" s="757"/>
      <c r="G5285" s="757"/>
      <c r="H5285" s="757"/>
      <c r="I5285" s="757"/>
    </row>
    <row r="5286" spans="1:9" ht="15.75" customHeight="1">
      <c r="A5286" s="963">
        <v>95642</v>
      </c>
      <c r="B5286" s="963" t="s">
        <v>8238</v>
      </c>
      <c r="C5286" s="964" t="s">
        <v>141</v>
      </c>
      <c r="D5286" s="965">
        <v>396.91</v>
      </c>
      <c r="E5286" s="757"/>
      <c r="F5286" s="757"/>
      <c r="G5286" s="757"/>
      <c r="H5286" s="757"/>
      <c r="I5286" s="757"/>
    </row>
    <row r="5287" spans="1:9" ht="15.75" customHeight="1">
      <c r="A5287" s="963">
        <v>95643</v>
      </c>
      <c r="B5287" s="963" t="s">
        <v>8239</v>
      </c>
      <c r="C5287" s="964" t="s">
        <v>141</v>
      </c>
      <c r="D5287" s="965">
        <v>519.79</v>
      </c>
      <c r="E5287" s="757"/>
      <c r="F5287" s="757"/>
      <c r="G5287" s="757"/>
      <c r="H5287" s="757"/>
      <c r="I5287" s="757"/>
    </row>
    <row r="5288" spans="1:9" ht="15.75" customHeight="1">
      <c r="A5288" s="963">
        <v>95644</v>
      </c>
      <c r="B5288" s="963" t="s">
        <v>8240</v>
      </c>
      <c r="C5288" s="964" t="s">
        <v>141</v>
      </c>
      <c r="D5288" s="965">
        <v>201.96</v>
      </c>
      <c r="E5288" s="757"/>
      <c r="F5288" s="757"/>
      <c r="G5288" s="757"/>
      <c r="H5288" s="757"/>
      <c r="I5288" s="757"/>
    </row>
    <row r="5289" spans="1:9" ht="15.75" customHeight="1">
      <c r="A5289" s="963">
        <v>95645</v>
      </c>
      <c r="B5289" s="963" t="s">
        <v>8241</v>
      </c>
      <c r="C5289" s="964" t="s">
        <v>141</v>
      </c>
      <c r="D5289" s="965">
        <v>371.19</v>
      </c>
      <c r="E5289" s="757"/>
      <c r="F5289" s="757"/>
      <c r="G5289" s="757"/>
      <c r="H5289" s="757"/>
      <c r="I5289" s="757"/>
    </row>
    <row r="5290" spans="1:9" ht="15.75" customHeight="1">
      <c r="A5290" s="963">
        <v>95646</v>
      </c>
      <c r="B5290" s="963" t="s">
        <v>8242</v>
      </c>
      <c r="C5290" s="964" t="s">
        <v>141</v>
      </c>
      <c r="D5290" s="965">
        <v>553.79999999999995</v>
      </c>
      <c r="E5290" s="757"/>
      <c r="F5290" s="757"/>
      <c r="G5290" s="757"/>
      <c r="H5290" s="757"/>
      <c r="I5290" s="757"/>
    </row>
    <row r="5291" spans="1:9" ht="15.75" customHeight="1">
      <c r="A5291" s="963">
        <v>95647</v>
      </c>
      <c r="B5291" s="963" t="s">
        <v>8243</v>
      </c>
      <c r="C5291" s="964" t="s">
        <v>141</v>
      </c>
      <c r="D5291" s="965">
        <v>726.88</v>
      </c>
      <c r="E5291" s="757"/>
      <c r="F5291" s="757"/>
      <c r="G5291" s="757"/>
      <c r="H5291" s="757"/>
      <c r="I5291" s="757"/>
    </row>
    <row r="5292" spans="1:9" ht="15.75" customHeight="1">
      <c r="A5292" s="963">
        <v>95648</v>
      </c>
      <c r="B5292" s="963" t="s">
        <v>8244</v>
      </c>
      <c r="C5292" s="964" t="s">
        <v>141</v>
      </c>
      <c r="D5292" s="965">
        <v>542.57000000000005</v>
      </c>
      <c r="E5292" s="757"/>
      <c r="F5292" s="757"/>
      <c r="G5292" s="757"/>
      <c r="H5292" s="757"/>
      <c r="I5292" s="757"/>
    </row>
    <row r="5293" spans="1:9" ht="15.75" customHeight="1">
      <c r="A5293" s="963">
        <v>95649</v>
      </c>
      <c r="B5293" s="963" t="s">
        <v>8245</v>
      </c>
      <c r="C5293" s="964" t="s">
        <v>141</v>
      </c>
      <c r="D5293" s="965">
        <v>931.37</v>
      </c>
      <c r="E5293" s="757"/>
      <c r="F5293" s="757"/>
      <c r="G5293" s="757"/>
      <c r="H5293" s="757"/>
      <c r="I5293" s="757"/>
    </row>
    <row r="5294" spans="1:9" ht="15.75" customHeight="1">
      <c r="A5294" s="963">
        <v>95650</v>
      </c>
      <c r="B5294" s="963" t="s">
        <v>8246</v>
      </c>
      <c r="C5294" s="964" t="s">
        <v>141</v>
      </c>
      <c r="D5294" s="965">
        <v>1359.04</v>
      </c>
      <c r="E5294" s="757"/>
      <c r="F5294" s="757"/>
      <c r="G5294" s="757"/>
      <c r="H5294" s="757"/>
      <c r="I5294" s="757"/>
    </row>
    <row r="5295" spans="1:9" ht="15.75" customHeight="1">
      <c r="A5295" s="963">
        <v>95651</v>
      </c>
      <c r="B5295" s="963" t="s">
        <v>8247</v>
      </c>
      <c r="C5295" s="964" t="s">
        <v>141</v>
      </c>
      <c r="D5295" s="965">
        <v>1763.93</v>
      </c>
      <c r="E5295" s="757"/>
      <c r="F5295" s="757"/>
      <c r="G5295" s="757"/>
      <c r="H5295" s="757"/>
      <c r="I5295" s="757"/>
    </row>
    <row r="5296" spans="1:9" ht="15.75" customHeight="1">
      <c r="A5296" s="963">
        <v>95652</v>
      </c>
      <c r="B5296" s="963" t="s">
        <v>8248</v>
      </c>
      <c r="C5296" s="964" t="s">
        <v>141</v>
      </c>
      <c r="D5296" s="965">
        <v>677.76</v>
      </c>
      <c r="E5296" s="757"/>
      <c r="F5296" s="757"/>
      <c r="G5296" s="757"/>
      <c r="H5296" s="757"/>
      <c r="I5296" s="757"/>
    </row>
    <row r="5297" spans="1:9" ht="15.75" customHeight="1">
      <c r="A5297" s="963">
        <v>95653</v>
      </c>
      <c r="B5297" s="963" t="s">
        <v>8249</v>
      </c>
      <c r="C5297" s="964" t="s">
        <v>141</v>
      </c>
      <c r="D5297" s="965">
        <v>1199.94</v>
      </c>
      <c r="E5297" s="757"/>
      <c r="F5297" s="757"/>
      <c r="G5297" s="757"/>
      <c r="H5297" s="757"/>
      <c r="I5297" s="757"/>
    </row>
    <row r="5298" spans="1:9" ht="15.75" customHeight="1">
      <c r="A5298" s="963">
        <v>95654</v>
      </c>
      <c r="B5298" s="963" t="s">
        <v>8250</v>
      </c>
      <c r="C5298" s="964" t="s">
        <v>141</v>
      </c>
      <c r="D5298" s="965">
        <v>1766.39</v>
      </c>
      <c r="E5298" s="757"/>
      <c r="F5298" s="757"/>
      <c r="G5298" s="757"/>
      <c r="H5298" s="757"/>
      <c r="I5298" s="757"/>
    </row>
    <row r="5299" spans="1:9" ht="15.75" customHeight="1">
      <c r="A5299" s="963">
        <v>95655</v>
      </c>
      <c r="B5299" s="963" t="s">
        <v>8251</v>
      </c>
      <c r="C5299" s="964" t="s">
        <v>141</v>
      </c>
      <c r="D5299" s="965">
        <v>2303.4699999999998</v>
      </c>
      <c r="E5299" s="757"/>
      <c r="F5299" s="757"/>
      <c r="G5299" s="757"/>
      <c r="H5299" s="757"/>
      <c r="I5299" s="757"/>
    </row>
    <row r="5300" spans="1:9" ht="15.75" customHeight="1">
      <c r="A5300" s="963">
        <v>95657</v>
      </c>
      <c r="B5300" s="963" t="s">
        <v>8252</v>
      </c>
      <c r="C5300" s="964" t="s">
        <v>141</v>
      </c>
      <c r="D5300" s="965">
        <v>238.05</v>
      </c>
      <c r="E5300" s="757"/>
      <c r="F5300" s="757"/>
      <c r="G5300" s="757"/>
      <c r="H5300" s="757"/>
      <c r="I5300" s="757"/>
    </row>
    <row r="5301" spans="1:9" ht="15.75" customHeight="1">
      <c r="A5301" s="963">
        <v>95658</v>
      </c>
      <c r="B5301" s="963" t="s">
        <v>8253</v>
      </c>
      <c r="C5301" s="964" t="s">
        <v>141</v>
      </c>
      <c r="D5301" s="965">
        <v>446.12</v>
      </c>
      <c r="E5301" s="757"/>
      <c r="F5301" s="757"/>
      <c r="G5301" s="757"/>
      <c r="H5301" s="757"/>
      <c r="I5301" s="757"/>
    </row>
    <row r="5302" spans="1:9" ht="15.75" customHeight="1">
      <c r="A5302" s="963">
        <v>95659</v>
      </c>
      <c r="B5302" s="963" t="s">
        <v>8254</v>
      </c>
      <c r="C5302" s="964" t="s">
        <v>141</v>
      </c>
      <c r="D5302" s="965">
        <v>618.76</v>
      </c>
      <c r="E5302" s="757"/>
      <c r="F5302" s="757"/>
      <c r="G5302" s="757"/>
      <c r="H5302" s="757"/>
      <c r="I5302" s="757"/>
    </row>
    <row r="5303" spans="1:9" ht="15.75" customHeight="1">
      <c r="A5303" s="963">
        <v>95660</v>
      </c>
      <c r="B5303" s="963" t="s">
        <v>8255</v>
      </c>
      <c r="C5303" s="964" t="s">
        <v>141</v>
      </c>
      <c r="D5303" s="965">
        <v>885.92</v>
      </c>
      <c r="E5303" s="757"/>
      <c r="F5303" s="757"/>
      <c r="G5303" s="757"/>
      <c r="H5303" s="757"/>
      <c r="I5303" s="757"/>
    </row>
    <row r="5304" spans="1:9" ht="15.75" customHeight="1">
      <c r="A5304" s="963">
        <v>95661</v>
      </c>
      <c r="B5304" s="963" t="s">
        <v>8256</v>
      </c>
      <c r="C5304" s="964" t="s">
        <v>141</v>
      </c>
      <c r="D5304" s="965">
        <v>307.85000000000002</v>
      </c>
      <c r="E5304" s="757"/>
      <c r="F5304" s="757"/>
      <c r="G5304" s="757"/>
      <c r="H5304" s="757"/>
      <c r="I5304" s="757"/>
    </row>
    <row r="5305" spans="1:9" ht="15.75" customHeight="1">
      <c r="A5305" s="963">
        <v>95662</v>
      </c>
      <c r="B5305" s="963" t="s">
        <v>8257</v>
      </c>
      <c r="C5305" s="964" t="s">
        <v>141</v>
      </c>
      <c r="D5305" s="965">
        <v>586.25</v>
      </c>
      <c r="E5305" s="757"/>
      <c r="F5305" s="757"/>
      <c r="G5305" s="757"/>
      <c r="H5305" s="757"/>
      <c r="I5305" s="757"/>
    </row>
    <row r="5306" spans="1:9" ht="15.75" customHeight="1">
      <c r="A5306" s="963">
        <v>95663</v>
      </c>
      <c r="B5306" s="963" t="s">
        <v>8258</v>
      </c>
      <c r="C5306" s="964" t="s">
        <v>141</v>
      </c>
      <c r="D5306" s="965">
        <v>883.81</v>
      </c>
      <c r="E5306" s="757"/>
      <c r="F5306" s="757"/>
      <c r="G5306" s="757"/>
      <c r="H5306" s="757"/>
      <c r="I5306" s="757"/>
    </row>
    <row r="5307" spans="1:9" ht="15.75" customHeight="1">
      <c r="A5307" s="963">
        <v>95664</v>
      </c>
      <c r="B5307" s="963" t="s">
        <v>8259</v>
      </c>
      <c r="C5307" s="964" t="s">
        <v>141</v>
      </c>
      <c r="D5307" s="965">
        <v>1164.23</v>
      </c>
      <c r="E5307" s="757"/>
      <c r="F5307" s="757"/>
      <c r="G5307" s="757"/>
      <c r="H5307" s="757"/>
      <c r="I5307" s="757"/>
    </row>
    <row r="5308" spans="1:9" ht="15.75" customHeight="1">
      <c r="A5308" s="963">
        <v>95665</v>
      </c>
      <c r="B5308" s="963" t="s">
        <v>8260</v>
      </c>
      <c r="C5308" s="964" t="s">
        <v>141</v>
      </c>
      <c r="D5308" s="965">
        <v>249.3</v>
      </c>
      <c r="E5308" s="757"/>
      <c r="F5308" s="757"/>
      <c r="G5308" s="757"/>
      <c r="H5308" s="757"/>
      <c r="I5308" s="757"/>
    </row>
    <row r="5309" spans="1:9" ht="15.75" customHeight="1">
      <c r="A5309" s="963">
        <v>95666</v>
      </c>
      <c r="B5309" s="963" t="s">
        <v>8261</v>
      </c>
      <c r="C5309" s="964" t="s">
        <v>141</v>
      </c>
      <c r="D5309" s="965">
        <v>472.27</v>
      </c>
      <c r="E5309" s="757"/>
      <c r="F5309" s="757"/>
      <c r="G5309" s="757"/>
      <c r="H5309" s="757"/>
      <c r="I5309" s="757"/>
    </row>
    <row r="5310" spans="1:9" ht="15.75" customHeight="1">
      <c r="A5310" s="963">
        <v>95667</v>
      </c>
      <c r="B5310" s="963" t="s">
        <v>8262</v>
      </c>
      <c r="C5310" s="964" t="s">
        <v>141</v>
      </c>
      <c r="D5310" s="965">
        <v>704.27</v>
      </c>
      <c r="E5310" s="757"/>
      <c r="F5310" s="757"/>
      <c r="G5310" s="757"/>
      <c r="H5310" s="757"/>
      <c r="I5310" s="757"/>
    </row>
    <row r="5311" spans="1:9" ht="15.75" customHeight="1">
      <c r="A5311" s="963">
        <v>95668</v>
      </c>
      <c r="B5311" s="963" t="s">
        <v>8263</v>
      </c>
      <c r="C5311" s="964" t="s">
        <v>141</v>
      </c>
      <c r="D5311" s="965">
        <v>923.5</v>
      </c>
      <c r="E5311" s="757"/>
      <c r="F5311" s="757"/>
      <c r="G5311" s="757"/>
      <c r="H5311" s="757"/>
      <c r="I5311" s="757"/>
    </row>
    <row r="5312" spans="1:9" ht="15.75" customHeight="1">
      <c r="A5312" s="963">
        <v>95669</v>
      </c>
      <c r="B5312" s="963" t="s">
        <v>8264</v>
      </c>
      <c r="C5312" s="964" t="s">
        <v>141</v>
      </c>
      <c r="D5312" s="965">
        <v>330.51</v>
      </c>
      <c r="E5312" s="757"/>
      <c r="F5312" s="757"/>
      <c r="G5312" s="757"/>
      <c r="H5312" s="757"/>
      <c r="I5312" s="757"/>
    </row>
    <row r="5313" spans="1:9" ht="15.75" customHeight="1">
      <c r="A5313" s="963">
        <v>95670</v>
      </c>
      <c r="B5313" s="963" t="s">
        <v>8265</v>
      </c>
      <c r="C5313" s="964" t="s">
        <v>141</v>
      </c>
      <c r="D5313" s="965">
        <v>611.36</v>
      </c>
      <c r="E5313" s="757"/>
      <c r="F5313" s="757"/>
      <c r="G5313" s="757"/>
      <c r="H5313" s="757"/>
      <c r="I5313" s="757"/>
    </row>
    <row r="5314" spans="1:9" ht="15.75" customHeight="1">
      <c r="A5314" s="963">
        <v>95671</v>
      </c>
      <c r="B5314" s="963" t="s">
        <v>8266</v>
      </c>
      <c r="C5314" s="964" t="s">
        <v>141</v>
      </c>
      <c r="D5314" s="965">
        <v>916.23</v>
      </c>
      <c r="E5314" s="757"/>
      <c r="F5314" s="757"/>
      <c r="G5314" s="757"/>
      <c r="H5314" s="757"/>
      <c r="I5314" s="757"/>
    </row>
    <row r="5315" spans="1:9" ht="15.75" customHeight="1">
      <c r="A5315" s="963">
        <v>95672</v>
      </c>
      <c r="B5315" s="963" t="s">
        <v>8267</v>
      </c>
      <c r="C5315" s="964" t="s">
        <v>141</v>
      </c>
      <c r="D5315" s="965">
        <v>1226.18</v>
      </c>
      <c r="E5315" s="757"/>
      <c r="F5315" s="757"/>
      <c r="G5315" s="757"/>
      <c r="H5315" s="757"/>
      <c r="I5315" s="757"/>
    </row>
    <row r="5316" spans="1:9" ht="15.75" customHeight="1">
      <c r="A5316" s="963">
        <v>95673</v>
      </c>
      <c r="B5316" s="963" t="s">
        <v>8268</v>
      </c>
      <c r="C5316" s="964" t="s">
        <v>141</v>
      </c>
      <c r="D5316" s="965">
        <v>107.37</v>
      </c>
      <c r="E5316" s="757"/>
      <c r="F5316" s="757"/>
      <c r="G5316" s="757"/>
      <c r="H5316" s="757"/>
      <c r="I5316" s="757"/>
    </row>
    <row r="5317" spans="1:9" ht="15.75" customHeight="1">
      <c r="A5317" s="963">
        <v>95674</v>
      </c>
      <c r="B5317" s="963" t="s">
        <v>8269</v>
      </c>
      <c r="C5317" s="964" t="s">
        <v>141</v>
      </c>
      <c r="D5317" s="965">
        <v>114.13</v>
      </c>
      <c r="E5317" s="757"/>
      <c r="F5317" s="757"/>
      <c r="G5317" s="757"/>
      <c r="H5317" s="757"/>
      <c r="I5317" s="757"/>
    </row>
    <row r="5318" spans="1:9" ht="15.75" customHeight="1">
      <c r="A5318" s="963">
        <v>95675</v>
      </c>
      <c r="B5318" s="963" t="s">
        <v>8270</v>
      </c>
      <c r="C5318" s="964" t="s">
        <v>141</v>
      </c>
      <c r="D5318" s="965">
        <v>139.54</v>
      </c>
      <c r="E5318" s="757"/>
      <c r="F5318" s="757"/>
      <c r="G5318" s="757"/>
      <c r="H5318" s="757"/>
      <c r="I5318" s="757"/>
    </row>
    <row r="5319" spans="1:9" ht="15.75" customHeight="1">
      <c r="A5319" s="963">
        <v>95676</v>
      </c>
      <c r="B5319" s="963" t="s">
        <v>8271</v>
      </c>
      <c r="C5319" s="964" t="s">
        <v>141</v>
      </c>
      <c r="D5319" s="965">
        <v>114.91</v>
      </c>
      <c r="E5319" s="757"/>
      <c r="F5319" s="757"/>
      <c r="G5319" s="757"/>
      <c r="H5319" s="757"/>
      <c r="I5319" s="757"/>
    </row>
    <row r="5320" spans="1:9" ht="15.75" customHeight="1">
      <c r="A5320" s="963">
        <v>97741</v>
      </c>
      <c r="B5320" s="963" t="s">
        <v>8272</v>
      </c>
      <c r="C5320" s="964" t="s">
        <v>141</v>
      </c>
      <c r="D5320" s="965">
        <v>150.02000000000001</v>
      </c>
      <c r="E5320" s="757"/>
      <c r="F5320" s="757"/>
      <c r="G5320" s="757"/>
      <c r="H5320" s="757"/>
      <c r="I5320" s="757"/>
    </row>
    <row r="5321" spans="1:9" ht="15.75" customHeight="1">
      <c r="A5321" s="963">
        <v>90436</v>
      </c>
      <c r="B5321" s="963" t="s">
        <v>8273</v>
      </c>
      <c r="C5321" s="964" t="s">
        <v>141</v>
      </c>
      <c r="D5321" s="965">
        <v>10.38</v>
      </c>
      <c r="E5321" s="757"/>
      <c r="F5321" s="757"/>
      <c r="G5321" s="757"/>
      <c r="H5321" s="757"/>
      <c r="I5321" s="757"/>
    </row>
    <row r="5322" spans="1:9" ht="15.75" customHeight="1">
      <c r="A5322" s="963">
        <v>90437</v>
      </c>
      <c r="B5322" s="963" t="s">
        <v>8274</v>
      </c>
      <c r="C5322" s="964" t="s">
        <v>141</v>
      </c>
      <c r="D5322" s="965">
        <v>25.22</v>
      </c>
      <c r="E5322" s="757"/>
      <c r="F5322" s="757"/>
      <c r="G5322" s="757"/>
      <c r="H5322" s="757"/>
      <c r="I5322" s="757"/>
    </row>
    <row r="5323" spans="1:9" ht="15.75" customHeight="1">
      <c r="A5323" s="963">
        <v>90438</v>
      </c>
      <c r="B5323" s="963" t="s">
        <v>8275</v>
      </c>
      <c r="C5323" s="964" t="s">
        <v>141</v>
      </c>
      <c r="D5323" s="965">
        <v>36.15</v>
      </c>
      <c r="E5323" s="757"/>
      <c r="F5323" s="757"/>
      <c r="G5323" s="757"/>
      <c r="H5323" s="757"/>
      <c r="I5323" s="757"/>
    </row>
    <row r="5324" spans="1:9" ht="15.75" customHeight="1">
      <c r="A5324" s="963">
        <v>90439</v>
      </c>
      <c r="B5324" s="963" t="s">
        <v>8276</v>
      </c>
      <c r="C5324" s="964" t="s">
        <v>141</v>
      </c>
      <c r="D5324" s="965">
        <v>45.27</v>
      </c>
      <c r="E5324" s="757"/>
      <c r="F5324" s="757"/>
      <c r="G5324" s="757"/>
      <c r="H5324" s="757"/>
      <c r="I5324" s="757"/>
    </row>
    <row r="5325" spans="1:9" ht="15.75" customHeight="1">
      <c r="A5325" s="963">
        <v>90440</v>
      </c>
      <c r="B5325" s="963" t="s">
        <v>8277</v>
      </c>
      <c r="C5325" s="964" t="s">
        <v>141</v>
      </c>
      <c r="D5325" s="965">
        <v>72.510000000000005</v>
      </c>
      <c r="E5325" s="757"/>
      <c r="F5325" s="757"/>
      <c r="G5325" s="757"/>
      <c r="H5325" s="757"/>
      <c r="I5325" s="757"/>
    </row>
    <row r="5326" spans="1:9" ht="15.75" customHeight="1">
      <c r="A5326" s="963">
        <v>90441</v>
      </c>
      <c r="B5326" s="963" t="s">
        <v>8278</v>
      </c>
      <c r="C5326" s="964" t="s">
        <v>141</v>
      </c>
      <c r="D5326" s="965">
        <v>92.63</v>
      </c>
      <c r="E5326" s="757"/>
      <c r="F5326" s="757"/>
      <c r="G5326" s="757"/>
      <c r="H5326" s="757"/>
      <c r="I5326" s="757"/>
    </row>
    <row r="5327" spans="1:9" ht="15.75" customHeight="1">
      <c r="A5327" s="963">
        <v>90443</v>
      </c>
      <c r="B5327" s="963" t="s">
        <v>8279</v>
      </c>
      <c r="C5327" s="964" t="s">
        <v>164</v>
      </c>
      <c r="D5327" s="965">
        <v>9.43</v>
      </c>
      <c r="E5327" s="757"/>
      <c r="F5327" s="757"/>
      <c r="G5327" s="757"/>
      <c r="H5327" s="757"/>
      <c r="I5327" s="757"/>
    </row>
    <row r="5328" spans="1:9" ht="15.75" customHeight="1">
      <c r="A5328" s="963">
        <v>90444</v>
      </c>
      <c r="B5328" s="963" t="s">
        <v>8280</v>
      </c>
      <c r="C5328" s="964" t="s">
        <v>164</v>
      </c>
      <c r="D5328" s="965">
        <v>19.420000000000002</v>
      </c>
      <c r="E5328" s="757"/>
      <c r="F5328" s="757"/>
      <c r="G5328" s="757"/>
      <c r="H5328" s="757"/>
      <c r="I5328" s="757"/>
    </row>
    <row r="5329" spans="1:9" ht="15.75" customHeight="1">
      <c r="A5329" s="963">
        <v>90445</v>
      </c>
      <c r="B5329" s="963" t="s">
        <v>8281</v>
      </c>
      <c r="C5329" s="964" t="s">
        <v>164</v>
      </c>
      <c r="D5329" s="965">
        <v>20.74</v>
      </c>
      <c r="E5329" s="757"/>
      <c r="F5329" s="757"/>
      <c r="G5329" s="757"/>
      <c r="H5329" s="757"/>
      <c r="I5329" s="757"/>
    </row>
    <row r="5330" spans="1:9" ht="15.75" customHeight="1">
      <c r="A5330" s="963">
        <v>90446</v>
      </c>
      <c r="B5330" s="963" t="s">
        <v>8282</v>
      </c>
      <c r="C5330" s="964" t="s">
        <v>164</v>
      </c>
      <c r="D5330" s="965">
        <v>22.53</v>
      </c>
      <c r="E5330" s="757"/>
      <c r="F5330" s="757"/>
      <c r="G5330" s="757"/>
      <c r="H5330" s="757"/>
      <c r="I5330" s="757"/>
    </row>
    <row r="5331" spans="1:9" ht="15.75" customHeight="1">
      <c r="A5331" s="963">
        <v>90447</v>
      </c>
      <c r="B5331" s="963" t="s">
        <v>1714</v>
      </c>
      <c r="C5331" s="964" t="s">
        <v>164</v>
      </c>
      <c r="D5331" s="965">
        <v>4.7699999999999996</v>
      </c>
      <c r="E5331" s="757"/>
      <c r="F5331" s="757"/>
      <c r="G5331" s="757"/>
      <c r="H5331" s="757"/>
      <c r="I5331" s="757"/>
    </row>
    <row r="5332" spans="1:9" ht="15.75" customHeight="1">
      <c r="A5332" s="963">
        <v>90451</v>
      </c>
      <c r="B5332" s="963" t="s">
        <v>8283</v>
      </c>
      <c r="C5332" s="964" t="s">
        <v>141</v>
      </c>
      <c r="D5332" s="965">
        <v>3.57</v>
      </c>
      <c r="E5332" s="757"/>
      <c r="F5332" s="757"/>
      <c r="G5332" s="757"/>
      <c r="H5332" s="757"/>
      <c r="I5332" s="757"/>
    </row>
    <row r="5333" spans="1:9" ht="15.75" customHeight="1">
      <c r="A5333" s="963">
        <v>90452</v>
      </c>
      <c r="B5333" s="963" t="s">
        <v>8284</v>
      </c>
      <c r="C5333" s="964" t="s">
        <v>141</v>
      </c>
      <c r="D5333" s="965">
        <v>18.079999999999998</v>
      </c>
      <c r="E5333" s="757"/>
      <c r="F5333" s="757"/>
      <c r="G5333" s="757"/>
      <c r="H5333" s="757"/>
      <c r="I5333" s="757"/>
    </row>
    <row r="5334" spans="1:9" ht="15.75" customHeight="1">
      <c r="A5334" s="963">
        <v>90453</v>
      </c>
      <c r="B5334" s="963" t="s">
        <v>8285</v>
      </c>
      <c r="C5334" s="964" t="s">
        <v>141</v>
      </c>
      <c r="D5334" s="965">
        <v>2.6</v>
      </c>
      <c r="E5334" s="757"/>
      <c r="F5334" s="757"/>
      <c r="G5334" s="757"/>
      <c r="H5334" s="757"/>
      <c r="I5334" s="757"/>
    </row>
    <row r="5335" spans="1:9" ht="15.75" customHeight="1">
      <c r="A5335" s="963">
        <v>90454</v>
      </c>
      <c r="B5335" s="963" t="s">
        <v>8286</v>
      </c>
      <c r="C5335" s="964" t="s">
        <v>141</v>
      </c>
      <c r="D5335" s="965">
        <v>4.62</v>
      </c>
      <c r="E5335" s="757"/>
      <c r="F5335" s="757"/>
      <c r="G5335" s="757"/>
      <c r="H5335" s="757"/>
      <c r="I5335" s="757"/>
    </row>
    <row r="5336" spans="1:9" ht="15.75" customHeight="1">
      <c r="A5336" s="963">
        <v>90455</v>
      </c>
      <c r="B5336" s="963" t="s">
        <v>8287</v>
      </c>
      <c r="C5336" s="964" t="s">
        <v>141</v>
      </c>
      <c r="D5336" s="965">
        <v>5.73</v>
      </c>
      <c r="E5336" s="757"/>
      <c r="F5336" s="757"/>
      <c r="G5336" s="757"/>
      <c r="H5336" s="757"/>
      <c r="I5336" s="757"/>
    </row>
    <row r="5337" spans="1:9" ht="15.75" customHeight="1">
      <c r="A5337" s="963">
        <v>90456</v>
      </c>
      <c r="B5337" s="963" t="s">
        <v>1715</v>
      </c>
      <c r="C5337" s="964" t="s">
        <v>141</v>
      </c>
      <c r="D5337" s="965">
        <v>3.03</v>
      </c>
      <c r="E5337" s="757"/>
      <c r="F5337" s="757"/>
      <c r="G5337" s="757"/>
      <c r="H5337" s="757"/>
      <c r="I5337" s="757"/>
    </row>
    <row r="5338" spans="1:9" ht="15.75" customHeight="1">
      <c r="A5338" s="963">
        <v>90457</v>
      </c>
      <c r="B5338" s="963" t="s">
        <v>8288</v>
      </c>
      <c r="C5338" s="964" t="s">
        <v>141</v>
      </c>
      <c r="D5338" s="965">
        <v>6.9</v>
      </c>
      <c r="E5338" s="757"/>
      <c r="F5338" s="757"/>
      <c r="G5338" s="757"/>
      <c r="H5338" s="757"/>
      <c r="I5338" s="757"/>
    </row>
    <row r="5339" spans="1:9" ht="15.75" customHeight="1">
      <c r="A5339" s="963">
        <v>90458</v>
      </c>
      <c r="B5339" s="963" t="s">
        <v>8289</v>
      </c>
      <c r="C5339" s="964" t="s">
        <v>141</v>
      </c>
      <c r="D5339" s="965">
        <v>19.600000000000001</v>
      </c>
      <c r="E5339" s="757"/>
      <c r="F5339" s="757"/>
      <c r="G5339" s="757"/>
      <c r="H5339" s="757"/>
      <c r="I5339" s="757"/>
    </row>
    <row r="5340" spans="1:9" ht="15.75" customHeight="1">
      <c r="A5340" s="963">
        <v>90459</v>
      </c>
      <c r="B5340" s="963" t="s">
        <v>8290</v>
      </c>
      <c r="C5340" s="964" t="s">
        <v>141</v>
      </c>
      <c r="D5340" s="965">
        <v>27.64</v>
      </c>
      <c r="E5340" s="757"/>
      <c r="F5340" s="757"/>
      <c r="G5340" s="757"/>
      <c r="H5340" s="757"/>
      <c r="I5340" s="757"/>
    </row>
    <row r="5341" spans="1:9" ht="15.75" customHeight="1">
      <c r="A5341" s="963">
        <v>90460</v>
      </c>
      <c r="B5341" s="963" t="s">
        <v>8291</v>
      </c>
      <c r="C5341" s="964" t="s">
        <v>164</v>
      </c>
      <c r="D5341" s="965">
        <v>10.68</v>
      </c>
      <c r="E5341" s="757"/>
      <c r="F5341" s="757"/>
      <c r="G5341" s="757"/>
      <c r="H5341" s="757"/>
      <c r="I5341" s="757"/>
    </row>
    <row r="5342" spans="1:9" ht="15.75" customHeight="1">
      <c r="A5342" s="963">
        <v>90461</v>
      </c>
      <c r="B5342" s="963" t="s">
        <v>8292</v>
      </c>
      <c r="C5342" s="964" t="s">
        <v>164</v>
      </c>
      <c r="D5342" s="965">
        <v>6.63</v>
      </c>
      <c r="E5342" s="757"/>
      <c r="F5342" s="757"/>
      <c r="G5342" s="757"/>
      <c r="H5342" s="757"/>
      <c r="I5342" s="757"/>
    </row>
    <row r="5343" spans="1:9" ht="15.75" customHeight="1">
      <c r="A5343" s="963">
        <v>90462</v>
      </c>
      <c r="B5343" s="963" t="s">
        <v>8293</v>
      </c>
      <c r="C5343" s="964" t="s">
        <v>164</v>
      </c>
      <c r="D5343" s="965">
        <v>1.41</v>
      </c>
      <c r="E5343" s="757"/>
      <c r="F5343" s="757"/>
      <c r="G5343" s="757"/>
      <c r="H5343" s="757"/>
      <c r="I5343" s="757"/>
    </row>
    <row r="5344" spans="1:9" ht="15.75" customHeight="1">
      <c r="A5344" s="963">
        <v>90463</v>
      </c>
      <c r="B5344" s="963" t="s">
        <v>8294</v>
      </c>
      <c r="C5344" s="964" t="s">
        <v>164</v>
      </c>
      <c r="D5344" s="965">
        <v>1.17</v>
      </c>
      <c r="E5344" s="757"/>
      <c r="F5344" s="757"/>
      <c r="G5344" s="757"/>
      <c r="H5344" s="757"/>
      <c r="I5344" s="757"/>
    </row>
    <row r="5345" spans="1:9" ht="15.75" customHeight="1">
      <c r="A5345" s="963">
        <v>90466</v>
      </c>
      <c r="B5345" s="963" t="s">
        <v>1716</v>
      </c>
      <c r="C5345" s="964" t="s">
        <v>164</v>
      </c>
      <c r="D5345" s="965">
        <v>9.8800000000000008</v>
      </c>
      <c r="E5345" s="757"/>
      <c r="F5345" s="757"/>
      <c r="G5345" s="757"/>
      <c r="H5345" s="757"/>
      <c r="I5345" s="757"/>
    </row>
    <row r="5346" spans="1:9" ht="15.75" customHeight="1">
      <c r="A5346" s="963">
        <v>90467</v>
      </c>
      <c r="B5346" s="963" t="s">
        <v>8295</v>
      </c>
      <c r="C5346" s="964" t="s">
        <v>164</v>
      </c>
      <c r="D5346" s="965">
        <v>15.67</v>
      </c>
      <c r="E5346" s="757"/>
      <c r="F5346" s="757"/>
      <c r="G5346" s="757"/>
      <c r="H5346" s="757"/>
      <c r="I5346" s="757"/>
    </row>
    <row r="5347" spans="1:9" ht="15.75" customHeight="1">
      <c r="A5347" s="963">
        <v>90468</v>
      </c>
      <c r="B5347" s="963" t="s">
        <v>8296</v>
      </c>
      <c r="C5347" s="964" t="s">
        <v>164</v>
      </c>
      <c r="D5347" s="965">
        <v>4.5999999999999996</v>
      </c>
      <c r="E5347" s="757"/>
      <c r="F5347" s="757"/>
      <c r="G5347" s="757"/>
      <c r="H5347" s="757"/>
      <c r="I5347" s="757"/>
    </row>
    <row r="5348" spans="1:9" ht="15.75" customHeight="1">
      <c r="A5348" s="963">
        <v>90469</v>
      </c>
      <c r="B5348" s="963" t="s">
        <v>8297</v>
      </c>
      <c r="C5348" s="964" t="s">
        <v>164</v>
      </c>
      <c r="D5348" s="965">
        <v>7.39</v>
      </c>
      <c r="E5348" s="757"/>
      <c r="F5348" s="757"/>
      <c r="G5348" s="757"/>
      <c r="H5348" s="757"/>
      <c r="I5348" s="757"/>
    </row>
    <row r="5349" spans="1:9" ht="15.75" customHeight="1">
      <c r="A5349" s="963">
        <v>90470</v>
      </c>
      <c r="B5349" s="963" t="s">
        <v>8298</v>
      </c>
      <c r="C5349" s="964" t="s">
        <v>164</v>
      </c>
      <c r="D5349" s="965">
        <v>10.34</v>
      </c>
      <c r="E5349" s="757"/>
      <c r="F5349" s="757"/>
      <c r="G5349" s="757"/>
      <c r="H5349" s="757"/>
      <c r="I5349" s="757"/>
    </row>
    <row r="5350" spans="1:9" ht="15.75" customHeight="1">
      <c r="A5350" s="963">
        <v>91166</v>
      </c>
      <c r="B5350" s="963" t="s">
        <v>8299</v>
      </c>
      <c r="C5350" s="964" t="s">
        <v>164</v>
      </c>
      <c r="D5350" s="965">
        <v>2.75</v>
      </c>
      <c r="E5350" s="757"/>
      <c r="F5350" s="757"/>
      <c r="G5350" s="757"/>
      <c r="H5350" s="757"/>
      <c r="I5350" s="757"/>
    </row>
    <row r="5351" spans="1:9" ht="15.75" customHeight="1">
      <c r="A5351" s="963">
        <v>91167</v>
      </c>
      <c r="B5351" s="963" t="s">
        <v>8300</v>
      </c>
      <c r="C5351" s="964" t="s">
        <v>164</v>
      </c>
      <c r="D5351" s="965">
        <v>11.01</v>
      </c>
      <c r="E5351" s="757"/>
      <c r="F5351" s="757"/>
      <c r="G5351" s="757"/>
      <c r="H5351" s="757"/>
      <c r="I5351" s="757"/>
    </row>
    <row r="5352" spans="1:9" ht="15.75" customHeight="1">
      <c r="A5352" s="963">
        <v>91168</v>
      </c>
      <c r="B5352" s="963" t="s">
        <v>8301</v>
      </c>
      <c r="C5352" s="964" t="s">
        <v>164</v>
      </c>
      <c r="D5352" s="965">
        <v>8.43</v>
      </c>
      <c r="E5352" s="757"/>
      <c r="F5352" s="757"/>
      <c r="G5352" s="757"/>
      <c r="H5352" s="757"/>
      <c r="I5352" s="757"/>
    </row>
    <row r="5353" spans="1:9" ht="15.75" customHeight="1">
      <c r="A5353" s="963">
        <v>91169</v>
      </c>
      <c r="B5353" s="963" t="s">
        <v>8302</v>
      </c>
      <c r="C5353" s="964" t="s">
        <v>164</v>
      </c>
      <c r="D5353" s="965">
        <v>9.9499999999999993</v>
      </c>
      <c r="E5353" s="757"/>
      <c r="F5353" s="757"/>
      <c r="G5353" s="757"/>
      <c r="H5353" s="757"/>
      <c r="I5353" s="757"/>
    </row>
    <row r="5354" spans="1:9" ht="15.75" customHeight="1">
      <c r="A5354" s="963">
        <v>91170</v>
      </c>
      <c r="B5354" s="963" t="s">
        <v>8303</v>
      </c>
      <c r="C5354" s="964" t="s">
        <v>164</v>
      </c>
      <c r="D5354" s="965">
        <v>2.83</v>
      </c>
      <c r="E5354" s="757"/>
      <c r="F5354" s="757"/>
      <c r="G5354" s="757"/>
      <c r="H5354" s="757"/>
      <c r="I5354" s="757"/>
    </row>
    <row r="5355" spans="1:9" ht="15.75" customHeight="1">
      <c r="A5355" s="963">
        <v>91171</v>
      </c>
      <c r="B5355" s="963" t="s">
        <v>8304</v>
      </c>
      <c r="C5355" s="964" t="s">
        <v>164</v>
      </c>
      <c r="D5355" s="965">
        <v>3.59</v>
      </c>
      <c r="E5355" s="757"/>
      <c r="F5355" s="757"/>
      <c r="G5355" s="757"/>
      <c r="H5355" s="757"/>
      <c r="I5355" s="757"/>
    </row>
    <row r="5356" spans="1:9" ht="15.75" customHeight="1">
      <c r="A5356" s="963">
        <v>91172</v>
      </c>
      <c r="B5356" s="963" t="s">
        <v>8305</v>
      </c>
      <c r="C5356" s="964" t="s">
        <v>164</v>
      </c>
      <c r="D5356" s="965">
        <v>5.27</v>
      </c>
      <c r="E5356" s="757"/>
      <c r="F5356" s="757"/>
      <c r="G5356" s="757"/>
      <c r="H5356" s="757"/>
      <c r="I5356" s="757"/>
    </row>
    <row r="5357" spans="1:9" ht="15.75" customHeight="1">
      <c r="A5357" s="963">
        <v>91173</v>
      </c>
      <c r="B5357" s="963" t="s">
        <v>8306</v>
      </c>
      <c r="C5357" s="964" t="s">
        <v>164</v>
      </c>
      <c r="D5357" s="965">
        <v>1.43</v>
      </c>
      <c r="E5357" s="757"/>
      <c r="F5357" s="757"/>
      <c r="G5357" s="757"/>
      <c r="H5357" s="757"/>
      <c r="I5357" s="757"/>
    </row>
    <row r="5358" spans="1:9" ht="15.75" customHeight="1">
      <c r="A5358" s="963">
        <v>91174</v>
      </c>
      <c r="B5358" s="963" t="s">
        <v>8307</v>
      </c>
      <c r="C5358" s="964" t="s">
        <v>164</v>
      </c>
      <c r="D5358" s="965">
        <v>2.85</v>
      </c>
      <c r="E5358" s="757"/>
      <c r="F5358" s="757"/>
      <c r="G5358" s="757"/>
      <c r="H5358" s="757"/>
      <c r="I5358" s="757"/>
    </row>
    <row r="5359" spans="1:9" ht="15.75" customHeight="1">
      <c r="A5359" s="963">
        <v>91175</v>
      </c>
      <c r="B5359" s="963" t="s">
        <v>8308</v>
      </c>
      <c r="C5359" s="964" t="s">
        <v>164</v>
      </c>
      <c r="D5359" s="965">
        <v>4.62</v>
      </c>
      <c r="E5359" s="757"/>
      <c r="F5359" s="757"/>
      <c r="G5359" s="757"/>
      <c r="H5359" s="757"/>
      <c r="I5359" s="757"/>
    </row>
    <row r="5360" spans="1:9" ht="15.75" customHeight="1">
      <c r="A5360" s="963">
        <v>91176</v>
      </c>
      <c r="B5360" s="963" t="s">
        <v>8309</v>
      </c>
      <c r="C5360" s="964" t="s">
        <v>164</v>
      </c>
      <c r="D5360" s="965">
        <v>24.92</v>
      </c>
      <c r="E5360" s="757"/>
      <c r="F5360" s="757"/>
      <c r="G5360" s="757"/>
      <c r="H5360" s="757"/>
      <c r="I5360" s="757"/>
    </row>
    <row r="5361" spans="1:9" ht="15.75" customHeight="1">
      <c r="A5361" s="963">
        <v>91177</v>
      </c>
      <c r="B5361" s="963" t="s">
        <v>8310</v>
      </c>
      <c r="C5361" s="964" t="s">
        <v>164</v>
      </c>
      <c r="D5361" s="965">
        <v>11.58</v>
      </c>
      <c r="E5361" s="757"/>
      <c r="F5361" s="757"/>
      <c r="G5361" s="757"/>
      <c r="H5361" s="757"/>
      <c r="I5361" s="757"/>
    </row>
    <row r="5362" spans="1:9" ht="15.75" customHeight="1">
      <c r="A5362" s="963">
        <v>91178</v>
      </c>
      <c r="B5362" s="963" t="s">
        <v>8311</v>
      </c>
      <c r="C5362" s="964" t="s">
        <v>164</v>
      </c>
      <c r="D5362" s="965">
        <v>13.88</v>
      </c>
      <c r="E5362" s="757"/>
      <c r="F5362" s="757"/>
      <c r="G5362" s="757"/>
      <c r="H5362" s="757"/>
      <c r="I5362" s="757"/>
    </row>
    <row r="5363" spans="1:9" ht="15.75" customHeight="1">
      <c r="A5363" s="963">
        <v>91179</v>
      </c>
      <c r="B5363" s="963" t="s">
        <v>8312</v>
      </c>
      <c r="C5363" s="964" t="s">
        <v>164</v>
      </c>
      <c r="D5363" s="965">
        <v>6.39</v>
      </c>
      <c r="E5363" s="757"/>
      <c r="F5363" s="757"/>
      <c r="G5363" s="757"/>
      <c r="H5363" s="757"/>
      <c r="I5363" s="757"/>
    </row>
    <row r="5364" spans="1:9" ht="15.75" customHeight="1">
      <c r="A5364" s="963">
        <v>91180</v>
      </c>
      <c r="B5364" s="963" t="s">
        <v>8313</v>
      </c>
      <c r="C5364" s="964" t="s">
        <v>164</v>
      </c>
      <c r="D5364" s="965">
        <v>5.88</v>
      </c>
      <c r="E5364" s="757"/>
      <c r="F5364" s="757"/>
      <c r="G5364" s="757"/>
      <c r="H5364" s="757"/>
      <c r="I5364" s="757"/>
    </row>
    <row r="5365" spans="1:9" ht="15.75" customHeight="1">
      <c r="A5365" s="963">
        <v>91181</v>
      </c>
      <c r="B5365" s="963" t="s">
        <v>8314</v>
      </c>
      <c r="C5365" s="964" t="s">
        <v>164</v>
      </c>
      <c r="D5365" s="965">
        <v>6.33</v>
      </c>
      <c r="E5365" s="757"/>
      <c r="F5365" s="757"/>
      <c r="G5365" s="757"/>
      <c r="H5365" s="757"/>
      <c r="I5365" s="757"/>
    </row>
    <row r="5366" spans="1:9" ht="15.75" customHeight="1">
      <c r="A5366" s="963">
        <v>91182</v>
      </c>
      <c r="B5366" s="963" t="s">
        <v>8315</v>
      </c>
      <c r="C5366" s="964" t="s">
        <v>164</v>
      </c>
      <c r="D5366" s="965">
        <v>21.69</v>
      </c>
      <c r="E5366" s="757"/>
      <c r="F5366" s="757"/>
      <c r="G5366" s="757"/>
      <c r="H5366" s="757"/>
      <c r="I5366" s="757"/>
    </row>
    <row r="5367" spans="1:9" ht="15.75" customHeight="1">
      <c r="A5367" s="963">
        <v>91183</v>
      </c>
      <c r="B5367" s="963" t="s">
        <v>8316</v>
      </c>
      <c r="C5367" s="964" t="s">
        <v>164</v>
      </c>
      <c r="D5367" s="965">
        <v>10.54</v>
      </c>
      <c r="E5367" s="757"/>
      <c r="F5367" s="757"/>
      <c r="G5367" s="757"/>
      <c r="H5367" s="757"/>
      <c r="I5367" s="757"/>
    </row>
    <row r="5368" spans="1:9" ht="15.75" customHeight="1">
      <c r="A5368" s="963">
        <v>91184</v>
      </c>
      <c r="B5368" s="963" t="s">
        <v>8317</v>
      </c>
      <c r="C5368" s="964" t="s">
        <v>164</v>
      </c>
      <c r="D5368" s="965">
        <v>9.6999999999999993</v>
      </c>
      <c r="E5368" s="757"/>
      <c r="F5368" s="757"/>
      <c r="G5368" s="757"/>
      <c r="H5368" s="757"/>
      <c r="I5368" s="757"/>
    </row>
    <row r="5369" spans="1:9" ht="15.75" customHeight="1">
      <c r="A5369" s="963">
        <v>91185</v>
      </c>
      <c r="B5369" s="963" t="s">
        <v>8318</v>
      </c>
      <c r="C5369" s="964" t="s">
        <v>164</v>
      </c>
      <c r="D5369" s="965">
        <v>5.55</v>
      </c>
      <c r="E5369" s="757"/>
      <c r="F5369" s="757"/>
      <c r="G5369" s="757"/>
      <c r="H5369" s="757"/>
      <c r="I5369" s="757"/>
    </row>
    <row r="5370" spans="1:9" ht="15.75" customHeight="1">
      <c r="A5370" s="963">
        <v>91186</v>
      </c>
      <c r="B5370" s="963" t="s">
        <v>8319</v>
      </c>
      <c r="C5370" s="964" t="s">
        <v>164</v>
      </c>
      <c r="D5370" s="965">
        <v>4.5</v>
      </c>
      <c r="E5370" s="757"/>
      <c r="F5370" s="757"/>
      <c r="G5370" s="757"/>
      <c r="H5370" s="757"/>
      <c r="I5370" s="757"/>
    </row>
    <row r="5371" spans="1:9" ht="15.75" customHeight="1">
      <c r="A5371" s="963">
        <v>91187</v>
      </c>
      <c r="B5371" s="963" t="s">
        <v>8320</v>
      </c>
      <c r="C5371" s="964" t="s">
        <v>164</v>
      </c>
      <c r="D5371" s="965">
        <v>5.1100000000000003</v>
      </c>
      <c r="E5371" s="757"/>
      <c r="F5371" s="757"/>
      <c r="G5371" s="757"/>
      <c r="H5371" s="757"/>
      <c r="I5371" s="757"/>
    </row>
    <row r="5372" spans="1:9" ht="15.75" customHeight="1">
      <c r="A5372" s="963">
        <v>91188</v>
      </c>
      <c r="B5372" s="963" t="s">
        <v>8321</v>
      </c>
      <c r="C5372" s="964" t="s">
        <v>141</v>
      </c>
      <c r="D5372" s="965">
        <v>5.38</v>
      </c>
      <c r="E5372" s="757"/>
      <c r="F5372" s="757"/>
      <c r="G5372" s="757"/>
      <c r="H5372" s="757"/>
      <c r="I5372" s="757"/>
    </row>
    <row r="5373" spans="1:9" ht="15.75" customHeight="1">
      <c r="A5373" s="963">
        <v>91189</v>
      </c>
      <c r="B5373" s="963" t="s">
        <v>8322</v>
      </c>
      <c r="C5373" s="964" t="s">
        <v>141</v>
      </c>
      <c r="D5373" s="965">
        <v>38.85</v>
      </c>
      <c r="E5373" s="757"/>
      <c r="F5373" s="757"/>
      <c r="G5373" s="757"/>
      <c r="H5373" s="757"/>
      <c r="I5373" s="757"/>
    </row>
    <row r="5374" spans="1:9" ht="15.75" customHeight="1">
      <c r="A5374" s="963">
        <v>91190</v>
      </c>
      <c r="B5374" s="963" t="s">
        <v>8323</v>
      </c>
      <c r="C5374" s="964" t="s">
        <v>141</v>
      </c>
      <c r="D5374" s="965">
        <v>3.8</v>
      </c>
      <c r="E5374" s="757"/>
      <c r="F5374" s="757"/>
      <c r="G5374" s="757"/>
      <c r="H5374" s="757"/>
      <c r="I5374" s="757"/>
    </row>
    <row r="5375" spans="1:9" ht="15.75" customHeight="1">
      <c r="A5375" s="963">
        <v>91191</v>
      </c>
      <c r="B5375" s="963" t="s">
        <v>8324</v>
      </c>
      <c r="C5375" s="964" t="s">
        <v>141</v>
      </c>
      <c r="D5375" s="965">
        <v>4.0199999999999996</v>
      </c>
      <c r="E5375" s="757"/>
      <c r="F5375" s="757"/>
      <c r="G5375" s="757"/>
      <c r="H5375" s="757"/>
      <c r="I5375" s="757"/>
    </row>
    <row r="5376" spans="1:9" ht="15.75" customHeight="1">
      <c r="A5376" s="963">
        <v>91192</v>
      </c>
      <c r="B5376" s="963" t="s">
        <v>8325</v>
      </c>
      <c r="C5376" s="964" t="s">
        <v>141</v>
      </c>
      <c r="D5376" s="965">
        <v>4.4400000000000004</v>
      </c>
      <c r="E5376" s="757"/>
      <c r="F5376" s="757"/>
      <c r="G5376" s="757"/>
      <c r="H5376" s="757"/>
      <c r="I5376" s="757"/>
    </row>
    <row r="5377" spans="1:9" ht="15.75" customHeight="1">
      <c r="A5377" s="963">
        <v>91222</v>
      </c>
      <c r="B5377" s="963" t="s">
        <v>8326</v>
      </c>
      <c r="C5377" s="964" t="s">
        <v>164</v>
      </c>
      <c r="D5377" s="965">
        <v>10.16</v>
      </c>
      <c r="E5377" s="757"/>
      <c r="F5377" s="757"/>
      <c r="G5377" s="757"/>
      <c r="H5377" s="757"/>
      <c r="I5377" s="757"/>
    </row>
    <row r="5378" spans="1:9" ht="15.75" customHeight="1">
      <c r="A5378" s="963">
        <v>94480</v>
      </c>
      <c r="B5378" s="963" t="s">
        <v>8327</v>
      </c>
      <c r="C5378" s="964" t="s">
        <v>141</v>
      </c>
      <c r="D5378" s="965">
        <v>2489.7600000000002</v>
      </c>
      <c r="E5378" s="757"/>
      <c r="F5378" s="757"/>
      <c r="G5378" s="757"/>
      <c r="H5378" s="757"/>
      <c r="I5378" s="757"/>
    </row>
    <row r="5379" spans="1:9" ht="15.75" customHeight="1">
      <c r="A5379" s="963">
        <v>94481</v>
      </c>
      <c r="B5379" s="963" t="s">
        <v>8328</v>
      </c>
      <c r="C5379" s="964" t="s">
        <v>141</v>
      </c>
      <c r="D5379" s="965">
        <v>1702.08</v>
      </c>
      <c r="E5379" s="757"/>
      <c r="F5379" s="757"/>
      <c r="G5379" s="757"/>
      <c r="H5379" s="757"/>
      <c r="I5379" s="757"/>
    </row>
    <row r="5380" spans="1:9" ht="15.75" customHeight="1">
      <c r="A5380" s="963">
        <v>94482</v>
      </c>
      <c r="B5380" s="963" t="s">
        <v>8329</v>
      </c>
      <c r="C5380" s="964" t="s">
        <v>141</v>
      </c>
      <c r="D5380" s="965">
        <v>1315.35</v>
      </c>
      <c r="E5380" s="757"/>
      <c r="F5380" s="757"/>
      <c r="G5380" s="757"/>
      <c r="H5380" s="757"/>
      <c r="I5380" s="757"/>
    </row>
    <row r="5381" spans="1:9" ht="15.75" customHeight="1">
      <c r="A5381" s="963">
        <v>94483</v>
      </c>
      <c r="B5381" s="963" t="s">
        <v>8330</v>
      </c>
      <c r="C5381" s="964" t="s">
        <v>141</v>
      </c>
      <c r="D5381" s="965">
        <v>1090.04</v>
      </c>
      <c r="E5381" s="757"/>
      <c r="F5381" s="757"/>
      <c r="G5381" s="757"/>
      <c r="H5381" s="757"/>
      <c r="I5381" s="757"/>
    </row>
    <row r="5382" spans="1:9" ht="15.75" customHeight="1">
      <c r="A5382" s="963">
        <v>95541</v>
      </c>
      <c r="B5382" s="963" t="s">
        <v>8331</v>
      </c>
      <c r="C5382" s="964" t="s">
        <v>141</v>
      </c>
      <c r="D5382" s="965">
        <v>3.36</v>
      </c>
      <c r="E5382" s="757"/>
      <c r="F5382" s="757"/>
      <c r="G5382" s="757"/>
      <c r="H5382" s="757"/>
      <c r="I5382" s="757"/>
    </row>
    <row r="5383" spans="1:9" ht="15.75" customHeight="1">
      <c r="A5383" s="963">
        <v>96559</v>
      </c>
      <c r="B5383" s="963" t="s">
        <v>8332</v>
      </c>
      <c r="C5383" s="964" t="s">
        <v>122</v>
      </c>
      <c r="D5383" s="965">
        <v>29.73</v>
      </c>
      <c r="E5383" s="757"/>
      <c r="F5383" s="757"/>
      <c r="G5383" s="757"/>
      <c r="H5383" s="757"/>
      <c r="I5383" s="757"/>
    </row>
    <row r="5384" spans="1:9" ht="15.75" customHeight="1">
      <c r="A5384" s="963">
        <v>96560</v>
      </c>
      <c r="B5384" s="963" t="s">
        <v>8333</v>
      </c>
      <c r="C5384" s="964" t="s">
        <v>122</v>
      </c>
      <c r="D5384" s="965">
        <v>19.14</v>
      </c>
      <c r="E5384" s="757"/>
      <c r="F5384" s="757"/>
      <c r="G5384" s="757"/>
      <c r="H5384" s="757"/>
      <c r="I5384" s="757"/>
    </row>
    <row r="5385" spans="1:9" ht="15.75" customHeight="1">
      <c r="A5385" s="963">
        <v>96561</v>
      </c>
      <c r="B5385" s="963" t="s">
        <v>8334</v>
      </c>
      <c r="C5385" s="964" t="s">
        <v>122</v>
      </c>
      <c r="D5385" s="965">
        <v>13.99</v>
      </c>
      <c r="E5385" s="757"/>
      <c r="F5385" s="757"/>
      <c r="G5385" s="757"/>
      <c r="H5385" s="757"/>
      <c r="I5385" s="757"/>
    </row>
    <row r="5386" spans="1:9" ht="15.75" customHeight="1">
      <c r="A5386" s="963">
        <v>96562</v>
      </c>
      <c r="B5386" s="963" t="s">
        <v>8335</v>
      </c>
      <c r="C5386" s="964" t="s">
        <v>164</v>
      </c>
      <c r="D5386" s="965">
        <v>17.84</v>
      </c>
      <c r="E5386" s="757"/>
      <c r="F5386" s="757"/>
      <c r="G5386" s="757"/>
      <c r="H5386" s="757"/>
      <c r="I5386" s="757"/>
    </row>
    <row r="5387" spans="1:9" ht="15.75" customHeight="1">
      <c r="A5387" s="963">
        <v>96563</v>
      </c>
      <c r="B5387" s="963" t="s">
        <v>8336</v>
      </c>
      <c r="C5387" s="964" t="s">
        <v>164</v>
      </c>
      <c r="D5387" s="965">
        <v>22.39</v>
      </c>
      <c r="E5387" s="757"/>
      <c r="F5387" s="757"/>
      <c r="G5387" s="757"/>
      <c r="H5387" s="757"/>
      <c r="I5387" s="757"/>
    </row>
    <row r="5388" spans="1:9" ht="15.75" customHeight="1">
      <c r="A5388" s="963">
        <v>100128</v>
      </c>
      <c r="B5388" s="963" t="s">
        <v>8337</v>
      </c>
      <c r="C5388" s="964" t="s">
        <v>141</v>
      </c>
      <c r="D5388" s="965">
        <v>1735.74</v>
      </c>
      <c r="E5388" s="757"/>
      <c r="F5388" s="757"/>
      <c r="G5388" s="757"/>
      <c r="H5388" s="757"/>
      <c r="I5388" s="757"/>
    </row>
    <row r="5389" spans="1:9" ht="15.75" customHeight="1">
      <c r="A5389" s="963">
        <v>101802</v>
      </c>
      <c r="B5389" s="963" t="s">
        <v>8338</v>
      </c>
      <c r="C5389" s="964" t="s">
        <v>141</v>
      </c>
      <c r="D5389" s="965">
        <v>1416.73</v>
      </c>
      <c r="E5389" s="757"/>
      <c r="F5389" s="757"/>
      <c r="G5389" s="757"/>
      <c r="H5389" s="757"/>
      <c r="I5389" s="757"/>
    </row>
    <row r="5390" spans="1:9" ht="15.75" customHeight="1">
      <c r="A5390" s="963">
        <v>101803</v>
      </c>
      <c r="B5390" s="963" t="s">
        <v>8339</v>
      </c>
      <c r="C5390" s="964" t="s">
        <v>141</v>
      </c>
      <c r="D5390" s="965">
        <v>898.73</v>
      </c>
      <c r="E5390" s="757"/>
      <c r="F5390" s="757"/>
      <c r="G5390" s="757"/>
      <c r="H5390" s="757"/>
      <c r="I5390" s="757"/>
    </row>
    <row r="5391" spans="1:9" ht="15.75" customHeight="1">
      <c r="A5391" s="963">
        <v>101804</v>
      </c>
      <c r="B5391" s="963" t="s">
        <v>8340</v>
      </c>
      <c r="C5391" s="964" t="s">
        <v>141</v>
      </c>
      <c r="D5391" s="965">
        <v>1145.3499999999999</v>
      </c>
      <c r="E5391" s="757"/>
      <c r="F5391" s="757"/>
      <c r="G5391" s="757"/>
      <c r="H5391" s="757"/>
      <c r="I5391" s="757"/>
    </row>
    <row r="5392" spans="1:9" ht="15.75" customHeight="1">
      <c r="A5392" s="963">
        <v>101805</v>
      </c>
      <c r="B5392" s="963" t="s">
        <v>8341</v>
      </c>
      <c r="C5392" s="964" t="s">
        <v>141</v>
      </c>
      <c r="D5392" s="965">
        <v>1460.07</v>
      </c>
      <c r="E5392" s="757"/>
      <c r="F5392" s="757"/>
      <c r="G5392" s="757"/>
      <c r="H5392" s="757"/>
      <c r="I5392" s="757"/>
    </row>
    <row r="5393" spans="1:9" ht="15.75" customHeight="1">
      <c r="A5393" s="963">
        <v>102111</v>
      </c>
      <c r="B5393" s="963" t="s">
        <v>8342</v>
      </c>
      <c r="C5393" s="964" t="s">
        <v>141</v>
      </c>
      <c r="D5393" s="965">
        <v>845.98</v>
      </c>
      <c r="E5393" s="757"/>
      <c r="F5393" s="757"/>
      <c r="G5393" s="757"/>
      <c r="H5393" s="757"/>
      <c r="I5393" s="757"/>
    </row>
    <row r="5394" spans="1:9" ht="15.75" customHeight="1">
      <c r="A5394" s="963">
        <v>102112</v>
      </c>
      <c r="B5394" s="963" t="s">
        <v>8343</v>
      </c>
      <c r="C5394" s="964" t="s">
        <v>141</v>
      </c>
      <c r="D5394" s="965">
        <v>97.56</v>
      </c>
      <c r="E5394" s="757"/>
      <c r="F5394" s="757"/>
      <c r="G5394" s="757"/>
      <c r="H5394" s="757"/>
      <c r="I5394" s="757"/>
    </row>
    <row r="5395" spans="1:9" ht="15.75" customHeight="1">
      <c r="A5395" s="963">
        <v>102113</v>
      </c>
      <c r="B5395" s="963" t="s">
        <v>8344</v>
      </c>
      <c r="C5395" s="964" t="s">
        <v>141</v>
      </c>
      <c r="D5395" s="965">
        <v>1361.58</v>
      </c>
      <c r="E5395" s="757"/>
      <c r="F5395" s="757"/>
      <c r="G5395" s="757"/>
      <c r="H5395" s="757"/>
      <c r="I5395" s="757"/>
    </row>
    <row r="5396" spans="1:9" ht="15.75" customHeight="1">
      <c r="A5396" s="963">
        <v>102114</v>
      </c>
      <c r="B5396" s="963" t="s">
        <v>8345</v>
      </c>
      <c r="C5396" s="964" t="s">
        <v>141</v>
      </c>
      <c r="D5396" s="965">
        <v>99.98</v>
      </c>
      <c r="E5396" s="757"/>
      <c r="F5396" s="757"/>
      <c r="G5396" s="757"/>
      <c r="H5396" s="757"/>
      <c r="I5396" s="757"/>
    </row>
    <row r="5397" spans="1:9" ht="15.75" customHeight="1">
      <c r="A5397" s="963">
        <v>102115</v>
      </c>
      <c r="B5397" s="963" t="s">
        <v>8346</v>
      </c>
      <c r="C5397" s="964" t="s">
        <v>141</v>
      </c>
      <c r="D5397" s="965">
        <v>2383.69</v>
      </c>
      <c r="E5397" s="757"/>
      <c r="F5397" s="757"/>
      <c r="G5397" s="757"/>
      <c r="H5397" s="757"/>
      <c r="I5397" s="757"/>
    </row>
    <row r="5398" spans="1:9" ht="15.75" customHeight="1">
      <c r="A5398" s="963">
        <v>102116</v>
      </c>
      <c r="B5398" s="963" t="s">
        <v>8347</v>
      </c>
      <c r="C5398" s="964" t="s">
        <v>141</v>
      </c>
      <c r="D5398" s="965">
        <v>1455.35</v>
      </c>
      <c r="E5398" s="757"/>
      <c r="F5398" s="757"/>
      <c r="G5398" s="757"/>
      <c r="H5398" s="757"/>
      <c r="I5398" s="757"/>
    </row>
    <row r="5399" spans="1:9" ht="15.75" customHeight="1">
      <c r="A5399" s="963">
        <v>102117</v>
      </c>
      <c r="B5399" s="963" t="s">
        <v>8348</v>
      </c>
      <c r="C5399" s="964" t="s">
        <v>141</v>
      </c>
      <c r="D5399" s="965">
        <v>102.92</v>
      </c>
      <c r="E5399" s="757"/>
      <c r="F5399" s="757"/>
      <c r="G5399" s="757"/>
      <c r="H5399" s="757"/>
      <c r="I5399" s="757"/>
    </row>
    <row r="5400" spans="1:9" ht="15.75" customHeight="1">
      <c r="A5400" s="963">
        <v>102118</v>
      </c>
      <c r="B5400" s="963" t="s">
        <v>8349</v>
      </c>
      <c r="C5400" s="964" t="s">
        <v>141</v>
      </c>
      <c r="D5400" s="965">
        <v>1992.5</v>
      </c>
      <c r="E5400" s="757"/>
      <c r="F5400" s="757"/>
      <c r="G5400" s="757"/>
      <c r="H5400" s="757"/>
      <c r="I5400" s="757"/>
    </row>
    <row r="5401" spans="1:9" ht="15.75" customHeight="1">
      <c r="A5401" s="963">
        <v>102119</v>
      </c>
      <c r="B5401" s="963" t="s">
        <v>8350</v>
      </c>
      <c r="C5401" s="964" t="s">
        <v>141</v>
      </c>
      <c r="D5401" s="965">
        <v>105.44</v>
      </c>
      <c r="E5401" s="757"/>
      <c r="F5401" s="757"/>
      <c r="G5401" s="757"/>
      <c r="H5401" s="757"/>
      <c r="I5401" s="757"/>
    </row>
    <row r="5402" spans="1:9" ht="15.75" customHeight="1">
      <c r="A5402" s="963">
        <v>102121</v>
      </c>
      <c r="B5402" s="963" t="s">
        <v>8351</v>
      </c>
      <c r="C5402" s="964" t="s">
        <v>141</v>
      </c>
      <c r="D5402" s="965">
        <v>131.84</v>
      </c>
      <c r="E5402" s="757"/>
      <c r="F5402" s="757"/>
      <c r="G5402" s="757"/>
      <c r="H5402" s="757"/>
      <c r="I5402" s="757"/>
    </row>
    <row r="5403" spans="1:9" ht="15.75" customHeight="1">
      <c r="A5403" s="963">
        <v>102122</v>
      </c>
      <c r="B5403" s="963" t="s">
        <v>8352</v>
      </c>
      <c r="C5403" s="964" t="s">
        <v>141</v>
      </c>
      <c r="D5403" s="965">
        <v>6794.77</v>
      </c>
      <c r="E5403" s="757"/>
      <c r="F5403" s="757"/>
      <c r="G5403" s="757"/>
      <c r="H5403" s="757"/>
      <c r="I5403" s="757"/>
    </row>
    <row r="5404" spans="1:9" ht="15.75" customHeight="1">
      <c r="A5404" s="963">
        <v>102123</v>
      </c>
      <c r="B5404" s="963" t="s">
        <v>8353</v>
      </c>
      <c r="C5404" s="964" t="s">
        <v>141</v>
      </c>
      <c r="D5404" s="965">
        <v>139.37</v>
      </c>
      <c r="E5404" s="757"/>
      <c r="F5404" s="757"/>
      <c r="G5404" s="757"/>
      <c r="H5404" s="757"/>
      <c r="I5404" s="757"/>
    </row>
    <row r="5405" spans="1:9" ht="15.75" customHeight="1">
      <c r="A5405" s="963">
        <v>102136</v>
      </c>
      <c r="B5405" s="963" t="s">
        <v>8354</v>
      </c>
      <c r="C5405" s="964" t="s">
        <v>141</v>
      </c>
      <c r="D5405" s="965">
        <v>50.66</v>
      </c>
      <c r="E5405" s="757"/>
      <c r="F5405" s="757"/>
      <c r="G5405" s="757"/>
      <c r="H5405" s="757"/>
      <c r="I5405" s="757"/>
    </row>
    <row r="5406" spans="1:9" ht="15.75" customHeight="1">
      <c r="A5406" s="963">
        <v>102137</v>
      </c>
      <c r="B5406" s="963" t="s">
        <v>8355</v>
      </c>
      <c r="C5406" s="964" t="s">
        <v>141</v>
      </c>
      <c r="D5406" s="965">
        <v>67.37</v>
      </c>
      <c r="E5406" s="757"/>
      <c r="F5406" s="757"/>
      <c r="G5406" s="757"/>
      <c r="H5406" s="757"/>
      <c r="I5406" s="757"/>
    </row>
    <row r="5407" spans="1:9" ht="15.75" customHeight="1">
      <c r="A5407" s="963">
        <v>102138</v>
      </c>
      <c r="B5407" s="963" t="s">
        <v>8356</v>
      </c>
      <c r="C5407" s="964" t="s">
        <v>141</v>
      </c>
      <c r="D5407" s="965">
        <v>151.6</v>
      </c>
      <c r="E5407" s="757"/>
      <c r="F5407" s="757"/>
      <c r="G5407" s="757"/>
      <c r="H5407" s="757"/>
      <c r="I5407" s="757"/>
    </row>
    <row r="5408" spans="1:9" ht="15.75" customHeight="1">
      <c r="A5408" s="963">
        <v>103517</v>
      </c>
      <c r="B5408" s="963" t="s">
        <v>8357</v>
      </c>
      <c r="C5408" s="964" t="s">
        <v>141</v>
      </c>
      <c r="D5408" s="965">
        <v>3271.29</v>
      </c>
      <c r="E5408" s="757"/>
      <c r="F5408" s="757"/>
      <c r="G5408" s="757"/>
      <c r="H5408" s="757"/>
      <c r="I5408" s="757"/>
    </row>
    <row r="5409" spans="1:9" ht="15.75" customHeight="1">
      <c r="A5409" s="963">
        <v>103519</v>
      </c>
      <c r="B5409" s="963" t="s">
        <v>8358</v>
      </c>
      <c r="C5409" s="964" t="s">
        <v>141</v>
      </c>
      <c r="D5409" s="965">
        <v>8.0500000000000007</v>
      </c>
      <c r="E5409" s="757"/>
      <c r="F5409" s="757"/>
      <c r="G5409" s="757"/>
      <c r="H5409" s="757"/>
      <c r="I5409" s="757"/>
    </row>
    <row r="5410" spans="1:9" ht="15.75" customHeight="1">
      <c r="A5410" s="963">
        <v>103520</v>
      </c>
      <c r="B5410" s="963" t="s">
        <v>8359</v>
      </c>
      <c r="C5410" s="964" t="s">
        <v>141</v>
      </c>
      <c r="D5410" s="965">
        <v>5437.78</v>
      </c>
      <c r="E5410" s="757"/>
      <c r="F5410" s="757"/>
      <c r="G5410" s="757"/>
      <c r="H5410" s="757"/>
      <c r="I5410" s="757"/>
    </row>
    <row r="5411" spans="1:9" ht="15.75" customHeight="1">
      <c r="A5411" s="963">
        <v>103521</v>
      </c>
      <c r="B5411" s="963" t="s">
        <v>8360</v>
      </c>
      <c r="C5411" s="964" t="s">
        <v>141</v>
      </c>
      <c r="D5411" s="965">
        <v>7219.29</v>
      </c>
      <c r="E5411" s="757"/>
      <c r="F5411" s="757"/>
      <c r="G5411" s="757"/>
      <c r="H5411" s="757"/>
      <c r="I5411" s="757"/>
    </row>
    <row r="5412" spans="1:9" ht="15.75" customHeight="1">
      <c r="A5412" s="963">
        <v>103522</v>
      </c>
      <c r="B5412" s="963" t="s">
        <v>8361</v>
      </c>
      <c r="C5412" s="964" t="s">
        <v>141</v>
      </c>
      <c r="D5412" s="965">
        <v>7224.22</v>
      </c>
      <c r="E5412" s="757"/>
      <c r="F5412" s="757"/>
      <c r="G5412" s="757"/>
      <c r="H5412" s="757"/>
      <c r="I5412" s="757"/>
    </row>
    <row r="5413" spans="1:9" ht="15.75" customHeight="1">
      <c r="A5413" s="963">
        <v>103523</v>
      </c>
      <c r="B5413" s="963" t="s">
        <v>8362</v>
      </c>
      <c r="C5413" s="964" t="s">
        <v>141</v>
      </c>
      <c r="D5413" s="965">
        <v>10901.98</v>
      </c>
      <c r="E5413" s="757"/>
      <c r="F5413" s="757"/>
      <c r="G5413" s="757"/>
      <c r="H5413" s="757"/>
      <c r="I5413" s="757"/>
    </row>
    <row r="5414" spans="1:9" ht="15.75" customHeight="1">
      <c r="A5414" s="963">
        <v>104031</v>
      </c>
      <c r="B5414" s="963" t="s">
        <v>8363</v>
      </c>
      <c r="C5414" s="964" t="s">
        <v>141</v>
      </c>
      <c r="D5414" s="965">
        <v>16.97</v>
      </c>
      <c r="E5414" s="757"/>
      <c r="F5414" s="757"/>
      <c r="G5414" s="757"/>
      <c r="H5414" s="757"/>
      <c r="I5414" s="757"/>
    </row>
    <row r="5415" spans="1:9" ht="15.75" customHeight="1">
      <c r="A5415" s="963">
        <v>104032</v>
      </c>
      <c r="B5415" s="963" t="s">
        <v>8364</v>
      </c>
      <c r="C5415" s="964" t="s">
        <v>141</v>
      </c>
      <c r="D5415" s="965">
        <v>22.18</v>
      </c>
      <c r="E5415" s="757"/>
      <c r="F5415" s="757"/>
      <c r="G5415" s="757"/>
      <c r="H5415" s="757"/>
      <c r="I5415" s="757"/>
    </row>
    <row r="5416" spans="1:9" ht="15.75" customHeight="1">
      <c r="A5416" s="963">
        <v>104033</v>
      </c>
      <c r="B5416" s="963" t="s">
        <v>8365</v>
      </c>
      <c r="C5416" s="964" t="s">
        <v>141</v>
      </c>
      <c r="D5416" s="965">
        <v>19.86</v>
      </c>
      <c r="E5416" s="757"/>
      <c r="F5416" s="757"/>
      <c r="G5416" s="757"/>
      <c r="H5416" s="757"/>
      <c r="I5416" s="757"/>
    </row>
    <row r="5417" spans="1:9" ht="15.75" customHeight="1">
      <c r="A5417" s="963">
        <v>104034</v>
      </c>
      <c r="B5417" s="963" t="s">
        <v>8366</v>
      </c>
      <c r="C5417" s="964" t="s">
        <v>141</v>
      </c>
      <c r="D5417" s="965">
        <v>26.92</v>
      </c>
      <c r="E5417" s="757"/>
      <c r="F5417" s="757"/>
      <c r="G5417" s="757"/>
      <c r="H5417" s="757"/>
      <c r="I5417" s="757"/>
    </row>
    <row r="5418" spans="1:9" ht="15.75" customHeight="1">
      <c r="A5418" s="963">
        <v>104035</v>
      </c>
      <c r="B5418" s="963" t="s">
        <v>8367</v>
      </c>
      <c r="C5418" s="964" t="s">
        <v>141</v>
      </c>
      <c r="D5418" s="965">
        <v>30.36</v>
      </c>
      <c r="E5418" s="757"/>
      <c r="F5418" s="757"/>
      <c r="G5418" s="757"/>
      <c r="H5418" s="757"/>
      <c r="I5418" s="757"/>
    </row>
    <row r="5419" spans="1:9" ht="15.75" customHeight="1">
      <c r="A5419" s="963">
        <v>104036</v>
      </c>
      <c r="B5419" s="963" t="s">
        <v>8368</v>
      </c>
      <c r="C5419" s="964" t="s">
        <v>141</v>
      </c>
      <c r="D5419" s="965">
        <v>31.31</v>
      </c>
      <c r="E5419" s="757"/>
      <c r="F5419" s="757"/>
      <c r="G5419" s="757"/>
      <c r="H5419" s="757"/>
      <c r="I5419" s="757"/>
    </row>
    <row r="5420" spans="1:9" ht="15.75" customHeight="1">
      <c r="A5420" s="963">
        <v>104039</v>
      </c>
      <c r="B5420" s="963" t="s">
        <v>8369</v>
      </c>
      <c r="C5420" s="964" t="s">
        <v>141</v>
      </c>
      <c r="D5420" s="965">
        <v>64.11</v>
      </c>
      <c r="E5420" s="757"/>
      <c r="F5420" s="757"/>
      <c r="G5420" s="757"/>
      <c r="H5420" s="757"/>
      <c r="I5420" s="757"/>
    </row>
    <row r="5421" spans="1:9" ht="15.75" customHeight="1">
      <c r="A5421" s="963">
        <v>104043</v>
      </c>
      <c r="B5421" s="963" t="s">
        <v>8370</v>
      </c>
      <c r="C5421" s="964" t="s">
        <v>141</v>
      </c>
      <c r="D5421" s="965">
        <v>6.88</v>
      </c>
      <c r="E5421" s="757"/>
      <c r="F5421" s="757"/>
      <c r="G5421" s="757"/>
      <c r="H5421" s="757"/>
      <c r="I5421" s="757"/>
    </row>
    <row r="5422" spans="1:9" ht="15.75" customHeight="1">
      <c r="A5422" s="963">
        <v>104044</v>
      </c>
      <c r="B5422" s="963" t="s">
        <v>8371</v>
      </c>
      <c r="C5422" s="964" t="s">
        <v>141</v>
      </c>
      <c r="D5422" s="965">
        <v>7.18</v>
      </c>
      <c r="E5422" s="757"/>
      <c r="F5422" s="757"/>
      <c r="G5422" s="757"/>
      <c r="H5422" s="757"/>
      <c r="I5422" s="757"/>
    </row>
    <row r="5423" spans="1:9" ht="15.75" customHeight="1">
      <c r="A5423" s="963">
        <v>104045</v>
      </c>
      <c r="B5423" s="963" t="s">
        <v>8372</v>
      </c>
      <c r="C5423" s="964" t="s">
        <v>141</v>
      </c>
      <c r="D5423" s="965">
        <v>11.81</v>
      </c>
      <c r="E5423" s="757"/>
      <c r="F5423" s="757"/>
      <c r="G5423" s="757"/>
      <c r="H5423" s="757"/>
      <c r="I5423" s="757"/>
    </row>
    <row r="5424" spans="1:9" ht="15.75" customHeight="1">
      <c r="A5424" s="963">
        <v>104046</v>
      </c>
      <c r="B5424" s="963" t="s">
        <v>8373</v>
      </c>
      <c r="C5424" s="964" t="s">
        <v>141</v>
      </c>
      <c r="D5424" s="965">
        <v>6.52</v>
      </c>
      <c r="E5424" s="757"/>
      <c r="F5424" s="757"/>
      <c r="G5424" s="757"/>
      <c r="H5424" s="757"/>
      <c r="I5424" s="757"/>
    </row>
    <row r="5425" spans="1:9" ht="15.75" customHeight="1">
      <c r="A5425" s="963">
        <v>104047</v>
      </c>
      <c r="B5425" s="963" t="s">
        <v>8374</v>
      </c>
      <c r="C5425" s="964" t="s">
        <v>141</v>
      </c>
      <c r="D5425" s="965">
        <v>7.54</v>
      </c>
      <c r="E5425" s="757"/>
      <c r="F5425" s="757"/>
      <c r="G5425" s="757"/>
      <c r="H5425" s="757"/>
      <c r="I5425" s="757"/>
    </row>
    <row r="5426" spans="1:9" ht="15.75" customHeight="1">
      <c r="A5426" s="963">
        <v>104048</v>
      </c>
      <c r="B5426" s="963" t="s">
        <v>8375</v>
      </c>
      <c r="C5426" s="964" t="s">
        <v>141</v>
      </c>
      <c r="D5426" s="965">
        <v>11.49</v>
      </c>
      <c r="E5426" s="757"/>
      <c r="F5426" s="757"/>
      <c r="G5426" s="757"/>
      <c r="H5426" s="757"/>
      <c r="I5426" s="757"/>
    </row>
    <row r="5427" spans="1:9" ht="15.75" customHeight="1">
      <c r="A5427" s="963">
        <v>104049</v>
      </c>
      <c r="B5427" s="963" t="s">
        <v>8376</v>
      </c>
      <c r="C5427" s="964" t="s">
        <v>141</v>
      </c>
      <c r="D5427" s="965">
        <v>4.3099999999999996</v>
      </c>
      <c r="E5427" s="757"/>
      <c r="F5427" s="757"/>
      <c r="G5427" s="757"/>
      <c r="H5427" s="757"/>
      <c r="I5427" s="757"/>
    </row>
    <row r="5428" spans="1:9" ht="15.75" customHeight="1">
      <c r="A5428" s="963">
        <v>104050</v>
      </c>
      <c r="B5428" s="963" t="s">
        <v>8377</v>
      </c>
      <c r="C5428" s="964" t="s">
        <v>141</v>
      </c>
      <c r="D5428" s="965">
        <v>6.74</v>
      </c>
      <c r="E5428" s="757"/>
      <c r="F5428" s="757"/>
      <c r="G5428" s="757"/>
      <c r="H5428" s="757"/>
      <c r="I5428" s="757"/>
    </row>
    <row r="5429" spans="1:9" ht="15.75" customHeight="1">
      <c r="A5429" s="963">
        <v>104051</v>
      </c>
      <c r="B5429" s="963" t="s">
        <v>8378</v>
      </c>
      <c r="C5429" s="964" t="s">
        <v>141</v>
      </c>
      <c r="D5429" s="965">
        <v>6.09</v>
      </c>
      <c r="E5429" s="757"/>
      <c r="F5429" s="757"/>
      <c r="G5429" s="757"/>
      <c r="H5429" s="757"/>
      <c r="I5429" s="757"/>
    </row>
    <row r="5430" spans="1:9" ht="15.75" customHeight="1">
      <c r="A5430" s="963">
        <v>104052</v>
      </c>
      <c r="B5430" s="963" t="s">
        <v>8379</v>
      </c>
      <c r="C5430" s="964" t="s">
        <v>141</v>
      </c>
      <c r="D5430" s="965">
        <v>8.58</v>
      </c>
      <c r="E5430" s="757"/>
      <c r="F5430" s="757"/>
      <c r="G5430" s="757"/>
      <c r="H5430" s="757"/>
      <c r="I5430" s="757"/>
    </row>
    <row r="5431" spans="1:9" ht="15.75" customHeight="1">
      <c r="A5431" s="963">
        <v>104053</v>
      </c>
      <c r="B5431" s="963" t="s">
        <v>8380</v>
      </c>
      <c r="C5431" s="964" t="s">
        <v>141</v>
      </c>
      <c r="D5431" s="965">
        <v>7.27</v>
      </c>
      <c r="E5431" s="757"/>
      <c r="F5431" s="757"/>
      <c r="G5431" s="757"/>
      <c r="H5431" s="757"/>
      <c r="I5431" s="757"/>
    </row>
    <row r="5432" spans="1:9" ht="15.75" customHeight="1">
      <c r="A5432" s="963">
        <v>104054</v>
      </c>
      <c r="B5432" s="963" t="s">
        <v>8381</v>
      </c>
      <c r="C5432" s="964" t="s">
        <v>141</v>
      </c>
      <c r="D5432" s="965">
        <v>15.09</v>
      </c>
      <c r="E5432" s="757"/>
      <c r="F5432" s="757"/>
      <c r="G5432" s="757"/>
      <c r="H5432" s="757"/>
      <c r="I5432" s="757"/>
    </row>
    <row r="5433" spans="1:9" ht="15.75" customHeight="1">
      <c r="A5433" s="963">
        <v>104055</v>
      </c>
      <c r="B5433" s="963" t="s">
        <v>8382</v>
      </c>
      <c r="C5433" s="964" t="s">
        <v>141</v>
      </c>
      <c r="D5433" s="965">
        <v>10.11</v>
      </c>
      <c r="E5433" s="757"/>
      <c r="F5433" s="757"/>
      <c r="G5433" s="757"/>
      <c r="H5433" s="757"/>
      <c r="I5433" s="757"/>
    </row>
    <row r="5434" spans="1:9" ht="15.75" customHeight="1">
      <c r="A5434" s="963">
        <v>104056</v>
      </c>
      <c r="B5434" s="963" t="s">
        <v>8383</v>
      </c>
      <c r="C5434" s="964" t="s">
        <v>141</v>
      </c>
      <c r="D5434" s="965">
        <v>15.1</v>
      </c>
      <c r="E5434" s="757"/>
      <c r="F5434" s="757"/>
      <c r="G5434" s="757"/>
      <c r="H5434" s="757"/>
      <c r="I5434" s="757"/>
    </row>
    <row r="5435" spans="1:9" ht="15.75" customHeight="1">
      <c r="A5435" s="963">
        <v>104058</v>
      </c>
      <c r="B5435" s="963" t="s">
        <v>8384</v>
      </c>
      <c r="C5435" s="964" t="s">
        <v>141</v>
      </c>
      <c r="D5435" s="965">
        <v>5.2</v>
      </c>
      <c r="E5435" s="757"/>
      <c r="F5435" s="757"/>
      <c r="G5435" s="757"/>
      <c r="H5435" s="757"/>
      <c r="I5435" s="757"/>
    </row>
    <row r="5436" spans="1:9" ht="15.75" customHeight="1">
      <c r="A5436" s="963">
        <v>104059</v>
      </c>
      <c r="B5436" s="963" t="s">
        <v>8385</v>
      </c>
      <c r="C5436" s="964" t="s">
        <v>141</v>
      </c>
      <c r="D5436" s="965">
        <v>9.51</v>
      </c>
      <c r="E5436" s="757"/>
      <c r="F5436" s="757"/>
      <c r="G5436" s="757"/>
      <c r="H5436" s="757"/>
      <c r="I5436" s="757"/>
    </row>
    <row r="5437" spans="1:9" ht="15.75" customHeight="1">
      <c r="A5437" s="963">
        <v>104060</v>
      </c>
      <c r="B5437" s="963" t="s">
        <v>8386</v>
      </c>
      <c r="C5437" s="964" t="s">
        <v>164</v>
      </c>
      <c r="D5437" s="965">
        <v>7.94</v>
      </c>
      <c r="E5437" s="757"/>
      <c r="F5437" s="757"/>
      <c r="G5437" s="757"/>
      <c r="H5437" s="757"/>
      <c r="I5437" s="757"/>
    </row>
    <row r="5438" spans="1:9" ht="15.75" customHeight="1">
      <c r="A5438" s="963">
        <v>104061</v>
      </c>
      <c r="B5438" s="963" t="s">
        <v>8387</v>
      </c>
      <c r="C5438" s="964" t="s">
        <v>164</v>
      </c>
      <c r="D5438" s="965">
        <v>14.59</v>
      </c>
      <c r="E5438" s="757"/>
      <c r="F5438" s="757"/>
      <c r="G5438" s="757"/>
      <c r="H5438" s="757"/>
      <c r="I5438" s="757"/>
    </row>
    <row r="5439" spans="1:9" ht="15.75" customHeight="1">
      <c r="A5439" s="963">
        <v>104112</v>
      </c>
      <c r="B5439" s="963" t="s">
        <v>8388</v>
      </c>
      <c r="C5439" s="964" t="s">
        <v>141</v>
      </c>
      <c r="D5439" s="965">
        <v>125.31</v>
      </c>
      <c r="E5439" s="757"/>
      <c r="F5439" s="757"/>
      <c r="G5439" s="757"/>
      <c r="H5439" s="757"/>
      <c r="I5439" s="757"/>
    </row>
    <row r="5440" spans="1:9" ht="15.75" customHeight="1">
      <c r="A5440" s="963">
        <v>104114</v>
      </c>
      <c r="B5440" s="963" t="s">
        <v>8389</v>
      </c>
      <c r="C5440" s="964" t="s">
        <v>141</v>
      </c>
      <c r="D5440" s="965">
        <v>189.94</v>
      </c>
      <c r="E5440" s="757"/>
      <c r="F5440" s="757"/>
      <c r="G5440" s="757"/>
      <c r="H5440" s="757"/>
      <c r="I5440" s="757"/>
    </row>
    <row r="5441" spans="1:9" ht="15.75" customHeight="1">
      <c r="A5441" s="963">
        <v>104116</v>
      </c>
      <c r="B5441" s="963" t="s">
        <v>8390</v>
      </c>
      <c r="C5441" s="964" t="s">
        <v>141</v>
      </c>
      <c r="D5441" s="965">
        <v>254.57</v>
      </c>
      <c r="E5441" s="757"/>
      <c r="F5441" s="757"/>
      <c r="G5441" s="757"/>
      <c r="H5441" s="757"/>
      <c r="I5441" s="757"/>
    </row>
    <row r="5442" spans="1:9" ht="15.75" customHeight="1">
      <c r="A5442" s="963">
        <v>104118</v>
      </c>
      <c r="B5442" s="963" t="s">
        <v>8391</v>
      </c>
      <c r="C5442" s="964" t="s">
        <v>141</v>
      </c>
      <c r="D5442" s="965">
        <v>194.4</v>
      </c>
      <c r="E5442" s="757"/>
      <c r="F5442" s="757"/>
      <c r="G5442" s="757"/>
      <c r="H5442" s="757"/>
      <c r="I5442" s="757"/>
    </row>
    <row r="5443" spans="1:9" ht="15.75" customHeight="1">
      <c r="A5443" s="963">
        <v>104120</v>
      </c>
      <c r="B5443" s="963" t="s">
        <v>8392</v>
      </c>
      <c r="C5443" s="964" t="s">
        <v>141</v>
      </c>
      <c r="D5443" s="965">
        <v>306.95999999999998</v>
      </c>
      <c r="E5443" s="757"/>
      <c r="F5443" s="757"/>
      <c r="G5443" s="757"/>
      <c r="H5443" s="757"/>
      <c r="I5443" s="757"/>
    </row>
    <row r="5444" spans="1:9" ht="15.75" customHeight="1">
      <c r="A5444" s="963">
        <v>104122</v>
      </c>
      <c r="B5444" s="963" t="s">
        <v>8393</v>
      </c>
      <c r="C5444" s="964" t="s">
        <v>141</v>
      </c>
      <c r="D5444" s="965">
        <v>419.51</v>
      </c>
      <c r="E5444" s="757"/>
      <c r="F5444" s="757"/>
      <c r="G5444" s="757"/>
      <c r="H5444" s="757"/>
      <c r="I5444" s="757"/>
    </row>
    <row r="5445" spans="1:9" ht="15.75" customHeight="1">
      <c r="A5445" s="963">
        <v>104062</v>
      </c>
      <c r="B5445" s="963" t="s">
        <v>8394</v>
      </c>
      <c r="C5445" s="964" t="s">
        <v>141</v>
      </c>
      <c r="D5445" s="965">
        <v>75.95</v>
      </c>
      <c r="E5445" s="757"/>
      <c r="F5445" s="757"/>
      <c r="G5445" s="757"/>
      <c r="H5445" s="757"/>
      <c r="I5445" s="757"/>
    </row>
    <row r="5446" spans="1:9" ht="15.75" customHeight="1">
      <c r="A5446" s="963">
        <v>104063</v>
      </c>
      <c r="B5446" s="963" t="s">
        <v>8395</v>
      </c>
      <c r="C5446" s="964" t="s">
        <v>141</v>
      </c>
      <c r="D5446" s="965">
        <v>72</v>
      </c>
      <c r="E5446" s="757"/>
      <c r="F5446" s="757"/>
      <c r="G5446" s="757"/>
      <c r="H5446" s="757"/>
      <c r="I5446" s="757"/>
    </row>
    <row r="5447" spans="1:9" ht="15.75" customHeight="1">
      <c r="A5447" s="963">
        <v>104064</v>
      </c>
      <c r="B5447" s="963" t="s">
        <v>8396</v>
      </c>
      <c r="C5447" s="964" t="s">
        <v>141</v>
      </c>
      <c r="D5447" s="965">
        <v>190.07</v>
      </c>
      <c r="E5447" s="757"/>
      <c r="F5447" s="757"/>
      <c r="G5447" s="757"/>
      <c r="H5447" s="757"/>
      <c r="I5447" s="757"/>
    </row>
    <row r="5448" spans="1:9" ht="15.75" customHeight="1">
      <c r="A5448" s="963">
        <v>104065</v>
      </c>
      <c r="B5448" s="963" t="s">
        <v>8397</v>
      </c>
      <c r="C5448" s="964" t="s">
        <v>141</v>
      </c>
      <c r="D5448" s="965">
        <v>160.41</v>
      </c>
      <c r="E5448" s="757"/>
      <c r="F5448" s="757"/>
      <c r="G5448" s="757"/>
      <c r="H5448" s="757"/>
      <c r="I5448" s="757"/>
    </row>
    <row r="5449" spans="1:9" ht="15.75" customHeight="1">
      <c r="A5449" s="963">
        <v>104072</v>
      </c>
      <c r="B5449" s="963" t="s">
        <v>8398</v>
      </c>
      <c r="C5449" s="964" t="s">
        <v>141</v>
      </c>
      <c r="D5449" s="965">
        <v>297.51</v>
      </c>
      <c r="E5449" s="757"/>
      <c r="F5449" s="757"/>
      <c r="G5449" s="757"/>
      <c r="H5449" s="757"/>
      <c r="I5449" s="757"/>
    </row>
    <row r="5450" spans="1:9" ht="15.75" customHeight="1">
      <c r="A5450" s="963">
        <v>104076</v>
      </c>
      <c r="B5450" s="963" t="s">
        <v>8399</v>
      </c>
      <c r="C5450" s="964" t="s">
        <v>141</v>
      </c>
      <c r="D5450" s="965">
        <v>45.07</v>
      </c>
      <c r="E5450" s="757"/>
      <c r="F5450" s="757"/>
      <c r="G5450" s="757"/>
      <c r="H5450" s="757"/>
      <c r="I5450" s="757"/>
    </row>
    <row r="5451" spans="1:9" ht="15.75" customHeight="1">
      <c r="A5451" s="963">
        <v>104082</v>
      </c>
      <c r="B5451" s="963" t="s">
        <v>8400</v>
      </c>
      <c r="C5451" s="964" t="s">
        <v>141</v>
      </c>
      <c r="D5451" s="965">
        <v>31.03</v>
      </c>
      <c r="E5451" s="757"/>
      <c r="F5451" s="757"/>
      <c r="G5451" s="757"/>
      <c r="H5451" s="757"/>
      <c r="I5451" s="757"/>
    </row>
    <row r="5452" spans="1:9" ht="15.75" customHeight="1">
      <c r="A5452" s="963">
        <v>104083</v>
      </c>
      <c r="B5452" s="963" t="s">
        <v>8401</v>
      </c>
      <c r="C5452" s="964" t="s">
        <v>141</v>
      </c>
      <c r="D5452" s="965">
        <v>77.739999999999995</v>
      </c>
      <c r="E5452" s="757"/>
      <c r="F5452" s="757"/>
      <c r="G5452" s="757"/>
      <c r="H5452" s="757"/>
      <c r="I5452" s="757"/>
    </row>
    <row r="5453" spans="1:9" ht="15.75" customHeight="1">
      <c r="A5453" s="963">
        <v>104084</v>
      </c>
      <c r="B5453" s="963" t="s">
        <v>8402</v>
      </c>
      <c r="C5453" s="964" t="s">
        <v>141</v>
      </c>
      <c r="D5453" s="965">
        <v>88.92</v>
      </c>
      <c r="E5453" s="757"/>
      <c r="F5453" s="757"/>
      <c r="G5453" s="757"/>
      <c r="H5453" s="757"/>
      <c r="I5453" s="757"/>
    </row>
    <row r="5454" spans="1:9" ht="15.75" customHeight="1">
      <c r="A5454" s="963">
        <v>104085</v>
      </c>
      <c r="B5454" s="963" t="s">
        <v>8403</v>
      </c>
      <c r="C5454" s="964" t="s">
        <v>164</v>
      </c>
      <c r="D5454" s="965">
        <v>54.93</v>
      </c>
      <c r="E5454" s="757"/>
      <c r="F5454" s="757"/>
      <c r="G5454" s="757"/>
      <c r="H5454" s="757"/>
      <c r="I5454" s="757"/>
    </row>
    <row r="5455" spans="1:9" ht="15.75" customHeight="1">
      <c r="A5455" s="963">
        <v>104086</v>
      </c>
      <c r="B5455" s="963" t="s">
        <v>8404</v>
      </c>
      <c r="C5455" s="964" t="s">
        <v>164</v>
      </c>
      <c r="D5455" s="965">
        <v>101.35</v>
      </c>
      <c r="E5455" s="757"/>
      <c r="F5455" s="757"/>
      <c r="G5455" s="757"/>
      <c r="H5455" s="757"/>
      <c r="I5455" s="757"/>
    </row>
    <row r="5456" spans="1:9" ht="15.75" customHeight="1">
      <c r="A5456" s="963">
        <v>104124</v>
      </c>
      <c r="B5456" s="963" t="s">
        <v>8405</v>
      </c>
      <c r="C5456" s="964" t="s">
        <v>141</v>
      </c>
      <c r="D5456" s="965">
        <v>332.76</v>
      </c>
      <c r="E5456" s="757"/>
      <c r="F5456" s="757"/>
      <c r="G5456" s="757"/>
      <c r="H5456" s="757"/>
      <c r="I5456" s="757"/>
    </row>
    <row r="5457" spans="1:9" ht="15.75" customHeight="1">
      <c r="A5457" s="963">
        <v>104130</v>
      </c>
      <c r="B5457" s="963" t="s">
        <v>8406</v>
      </c>
      <c r="C5457" s="964" t="s">
        <v>141</v>
      </c>
      <c r="D5457" s="965">
        <v>506.44</v>
      </c>
      <c r="E5457" s="757"/>
      <c r="F5457" s="757"/>
      <c r="G5457" s="757"/>
      <c r="H5457" s="757"/>
      <c r="I5457" s="757"/>
    </row>
    <row r="5458" spans="1:9" ht="15.75" customHeight="1">
      <c r="A5458" s="963">
        <v>104136</v>
      </c>
      <c r="B5458" s="963" t="s">
        <v>8407</v>
      </c>
      <c r="C5458" s="964" t="s">
        <v>141</v>
      </c>
      <c r="D5458" s="965">
        <v>681.1</v>
      </c>
      <c r="E5458" s="757"/>
      <c r="F5458" s="757"/>
      <c r="G5458" s="757"/>
      <c r="H5458" s="757"/>
      <c r="I5458" s="757"/>
    </row>
    <row r="5459" spans="1:9" ht="15.75" customHeight="1">
      <c r="A5459" s="963">
        <v>104142</v>
      </c>
      <c r="B5459" s="963" t="s">
        <v>8408</v>
      </c>
      <c r="C5459" s="964" t="s">
        <v>141</v>
      </c>
      <c r="D5459" s="965">
        <v>434</v>
      </c>
      <c r="E5459" s="757"/>
      <c r="F5459" s="757"/>
      <c r="G5459" s="757"/>
      <c r="H5459" s="757"/>
      <c r="I5459" s="757"/>
    </row>
    <row r="5460" spans="1:9" ht="15.75" customHeight="1">
      <c r="A5460" s="963">
        <v>104148</v>
      </c>
      <c r="B5460" s="963" t="s">
        <v>8409</v>
      </c>
      <c r="C5460" s="964" t="s">
        <v>141</v>
      </c>
      <c r="D5460" s="965">
        <v>674.94</v>
      </c>
      <c r="E5460" s="757"/>
      <c r="F5460" s="757"/>
      <c r="G5460" s="757"/>
      <c r="H5460" s="757"/>
      <c r="I5460" s="757"/>
    </row>
    <row r="5461" spans="1:9" ht="15.75" customHeight="1">
      <c r="A5461" s="963">
        <v>104154</v>
      </c>
      <c r="B5461" s="963" t="s">
        <v>8410</v>
      </c>
      <c r="C5461" s="964" t="s">
        <v>141</v>
      </c>
      <c r="D5461" s="965">
        <v>918.08</v>
      </c>
      <c r="E5461" s="757"/>
      <c r="F5461" s="757"/>
      <c r="G5461" s="757"/>
      <c r="H5461" s="757"/>
      <c r="I5461" s="757"/>
    </row>
    <row r="5462" spans="1:9" ht="15.75" customHeight="1">
      <c r="A5462" s="963">
        <v>96520</v>
      </c>
      <c r="B5462" s="963" t="s">
        <v>8411</v>
      </c>
      <c r="C5462" s="964" t="s">
        <v>964</v>
      </c>
      <c r="D5462" s="965">
        <v>84.44</v>
      </c>
      <c r="E5462" s="757"/>
      <c r="F5462" s="757"/>
      <c r="G5462" s="757"/>
      <c r="H5462" s="757"/>
      <c r="I5462" s="757"/>
    </row>
    <row r="5463" spans="1:9" ht="15.75" customHeight="1">
      <c r="A5463" s="963">
        <v>96521</v>
      </c>
      <c r="B5463" s="963" t="s">
        <v>8412</v>
      </c>
      <c r="C5463" s="964" t="s">
        <v>964</v>
      </c>
      <c r="D5463" s="965">
        <v>40.08</v>
      </c>
      <c r="E5463" s="757"/>
      <c r="F5463" s="757"/>
      <c r="G5463" s="757"/>
      <c r="H5463" s="757"/>
      <c r="I5463" s="757"/>
    </row>
    <row r="5464" spans="1:9" ht="15.75" customHeight="1">
      <c r="A5464" s="963">
        <v>96522</v>
      </c>
      <c r="B5464" s="963" t="s">
        <v>8413</v>
      </c>
      <c r="C5464" s="964" t="s">
        <v>964</v>
      </c>
      <c r="D5464" s="965">
        <v>109.65</v>
      </c>
      <c r="E5464" s="757"/>
      <c r="F5464" s="757"/>
      <c r="G5464" s="757"/>
      <c r="H5464" s="757"/>
      <c r="I5464" s="757"/>
    </row>
    <row r="5465" spans="1:9" ht="15.75" customHeight="1">
      <c r="A5465" s="963">
        <v>96523</v>
      </c>
      <c r="B5465" s="963" t="s">
        <v>8414</v>
      </c>
      <c r="C5465" s="964" t="s">
        <v>964</v>
      </c>
      <c r="D5465" s="965">
        <v>70.040000000000006</v>
      </c>
      <c r="E5465" s="757"/>
      <c r="F5465" s="757"/>
      <c r="G5465" s="757"/>
      <c r="H5465" s="757"/>
      <c r="I5465" s="757"/>
    </row>
    <row r="5466" spans="1:9" ht="15.75" customHeight="1">
      <c r="A5466" s="963">
        <v>96524</v>
      </c>
      <c r="B5466" s="963" t="s">
        <v>8415</v>
      </c>
      <c r="C5466" s="964" t="s">
        <v>964</v>
      </c>
      <c r="D5466" s="965">
        <v>140.53</v>
      </c>
      <c r="E5466" s="757"/>
      <c r="F5466" s="757"/>
      <c r="G5466" s="757"/>
      <c r="H5466" s="757"/>
      <c r="I5466" s="757"/>
    </row>
    <row r="5467" spans="1:9" ht="15.75" customHeight="1">
      <c r="A5467" s="963">
        <v>96525</v>
      </c>
      <c r="B5467" s="963" t="s">
        <v>8416</v>
      </c>
      <c r="C5467" s="964" t="s">
        <v>964</v>
      </c>
      <c r="D5467" s="965">
        <v>35.82</v>
      </c>
      <c r="E5467" s="757"/>
      <c r="F5467" s="757"/>
      <c r="G5467" s="757"/>
      <c r="H5467" s="757"/>
      <c r="I5467" s="757"/>
    </row>
    <row r="5468" spans="1:9" ht="15.75" customHeight="1">
      <c r="A5468" s="963">
        <v>96526</v>
      </c>
      <c r="B5468" s="963" t="s">
        <v>8417</v>
      </c>
      <c r="C5468" s="964" t="s">
        <v>964</v>
      </c>
      <c r="D5468" s="965">
        <v>221.35</v>
      </c>
      <c r="E5468" s="757"/>
      <c r="F5468" s="757"/>
      <c r="G5468" s="757"/>
      <c r="H5468" s="757"/>
      <c r="I5468" s="757"/>
    </row>
    <row r="5469" spans="1:9" ht="15.75" customHeight="1">
      <c r="A5469" s="963">
        <v>96527</v>
      </c>
      <c r="B5469" s="963" t="s">
        <v>8418</v>
      </c>
      <c r="C5469" s="964" t="s">
        <v>964</v>
      </c>
      <c r="D5469" s="965">
        <v>91.97</v>
      </c>
      <c r="E5469" s="757"/>
      <c r="F5469" s="757"/>
      <c r="G5469" s="757"/>
      <c r="H5469" s="757"/>
      <c r="I5469" s="757"/>
    </row>
    <row r="5470" spans="1:9" ht="15.75" customHeight="1">
      <c r="A5470" s="963">
        <v>96528</v>
      </c>
      <c r="B5470" s="963" t="s">
        <v>8419</v>
      </c>
      <c r="C5470" s="964" t="s">
        <v>122</v>
      </c>
      <c r="D5470" s="965">
        <v>185.36</v>
      </c>
      <c r="E5470" s="757"/>
      <c r="F5470" s="757"/>
      <c r="G5470" s="757"/>
      <c r="H5470" s="757"/>
      <c r="I5470" s="757"/>
    </row>
    <row r="5471" spans="1:9" ht="15.75" customHeight="1">
      <c r="A5471" s="963">
        <v>101114</v>
      </c>
      <c r="B5471" s="963" t="s">
        <v>8420</v>
      </c>
      <c r="C5471" s="964" t="s">
        <v>964</v>
      </c>
      <c r="D5471" s="965">
        <v>3.69</v>
      </c>
      <c r="E5471" s="757"/>
      <c r="F5471" s="757"/>
      <c r="G5471" s="757"/>
      <c r="H5471" s="757"/>
      <c r="I5471" s="757"/>
    </row>
    <row r="5472" spans="1:9" ht="15.75" customHeight="1">
      <c r="A5472" s="963">
        <v>101115</v>
      </c>
      <c r="B5472" s="963" t="s">
        <v>8421</v>
      </c>
      <c r="C5472" s="964" t="s">
        <v>964</v>
      </c>
      <c r="D5472" s="965">
        <v>3.17</v>
      </c>
      <c r="E5472" s="757"/>
      <c r="F5472" s="757"/>
      <c r="G5472" s="757"/>
      <c r="H5472" s="757"/>
      <c r="I5472" s="757"/>
    </row>
    <row r="5473" spans="1:9" ht="15.75" customHeight="1">
      <c r="A5473" s="963">
        <v>101116</v>
      </c>
      <c r="B5473" s="963" t="s">
        <v>8422</v>
      </c>
      <c r="C5473" s="964" t="s">
        <v>964</v>
      </c>
      <c r="D5473" s="965">
        <v>1.98</v>
      </c>
      <c r="E5473" s="757"/>
      <c r="F5473" s="757"/>
      <c r="G5473" s="757"/>
      <c r="H5473" s="757"/>
      <c r="I5473" s="757"/>
    </row>
    <row r="5474" spans="1:9" ht="15.75" customHeight="1">
      <c r="A5474" s="963">
        <v>101117</v>
      </c>
      <c r="B5474" s="963" t="s">
        <v>8423</v>
      </c>
      <c r="C5474" s="964" t="s">
        <v>964</v>
      </c>
      <c r="D5474" s="965">
        <v>2.93</v>
      </c>
      <c r="E5474" s="757"/>
      <c r="F5474" s="757"/>
      <c r="G5474" s="757"/>
      <c r="H5474" s="757"/>
      <c r="I5474" s="757"/>
    </row>
    <row r="5475" spans="1:9" ht="15.75" customHeight="1">
      <c r="A5475" s="963">
        <v>101118</v>
      </c>
      <c r="B5475" s="963" t="s">
        <v>8424</v>
      </c>
      <c r="C5475" s="964" t="s">
        <v>964</v>
      </c>
      <c r="D5475" s="965">
        <v>3.2</v>
      </c>
      <c r="E5475" s="757"/>
      <c r="F5475" s="757"/>
      <c r="G5475" s="757"/>
      <c r="H5475" s="757"/>
      <c r="I5475" s="757"/>
    </row>
    <row r="5476" spans="1:9" ht="15.75" customHeight="1">
      <c r="A5476" s="963">
        <v>101119</v>
      </c>
      <c r="B5476" s="963" t="s">
        <v>8425</v>
      </c>
      <c r="C5476" s="964" t="s">
        <v>964</v>
      </c>
      <c r="D5476" s="965">
        <v>7.03</v>
      </c>
      <c r="E5476" s="757"/>
      <c r="F5476" s="757"/>
      <c r="G5476" s="757"/>
      <c r="H5476" s="757"/>
      <c r="I5476" s="757"/>
    </row>
    <row r="5477" spans="1:9" ht="15.75" customHeight="1">
      <c r="A5477" s="963">
        <v>101120</v>
      </c>
      <c r="B5477" s="963" t="s">
        <v>8426</v>
      </c>
      <c r="C5477" s="964" t="s">
        <v>964</v>
      </c>
      <c r="D5477" s="965">
        <v>6.08</v>
      </c>
      <c r="E5477" s="757"/>
      <c r="F5477" s="757"/>
      <c r="G5477" s="757"/>
      <c r="H5477" s="757"/>
      <c r="I5477" s="757"/>
    </row>
    <row r="5478" spans="1:9" ht="15.75" customHeight="1">
      <c r="A5478" s="963">
        <v>101121</v>
      </c>
      <c r="B5478" s="963" t="s">
        <v>8427</v>
      </c>
      <c r="C5478" s="964" t="s">
        <v>964</v>
      </c>
      <c r="D5478" s="965">
        <v>3.82</v>
      </c>
      <c r="E5478" s="757"/>
      <c r="F5478" s="757"/>
      <c r="G5478" s="757"/>
      <c r="H5478" s="757"/>
      <c r="I5478" s="757"/>
    </row>
    <row r="5479" spans="1:9" ht="15.75" customHeight="1">
      <c r="A5479" s="963">
        <v>101122</v>
      </c>
      <c r="B5479" s="963" t="s">
        <v>8428</v>
      </c>
      <c r="C5479" s="964" t="s">
        <v>964</v>
      </c>
      <c r="D5479" s="965">
        <v>5.6</v>
      </c>
      <c r="E5479" s="757"/>
      <c r="F5479" s="757"/>
      <c r="G5479" s="757"/>
      <c r="H5479" s="757"/>
      <c r="I5479" s="757"/>
    </row>
    <row r="5480" spans="1:9" ht="15.75" customHeight="1">
      <c r="A5480" s="963">
        <v>101123</v>
      </c>
      <c r="B5480" s="963" t="s">
        <v>8429</v>
      </c>
      <c r="C5480" s="964" t="s">
        <v>964</v>
      </c>
      <c r="D5480" s="965">
        <v>6.12</v>
      </c>
      <c r="E5480" s="757"/>
      <c r="F5480" s="757"/>
      <c r="G5480" s="757"/>
      <c r="H5480" s="757"/>
      <c r="I5480" s="757"/>
    </row>
    <row r="5481" spans="1:9" ht="15.75" customHeight="1">
      <c r="A5481" s="963">
        <v>101124</v>
      </c>
      <c r="B5481" s="963" t="s">
        <v>8430</v>
      </c>
      <c r="C5481" s="964" t="s">
        <v>964</v>
      </c>
      <c r="D5481" s="965">
        <v>13.22</v>
      </c>
      <c r="E5481" s="757"/>
      <c r="F5481" s="757"/>
      <c r="G5481" s="757"/>
      <c r="H5481" s="757"/>
      <c r="I5481" s="757"/>
    </row>
    <row r="5482" spans="1:9" ht="15.75" customHeight="1">
      <c r="A5482" s="963">
        <v>101125</v>
      </c>
      <c r="B5482" s="963" t="s">
        <v>8431</v>
      </c>
      <c r="C5482" s="964" t="s">
        <v>964</v>
      </c>
      <c r="D5482" s="965">
        <v>12.7</v>
      </c>
      <c r="E5482" s="757"/>
      <c r="F5482" s="757"/>
      <c r="G5482" s="757"/>
      <c r="H5482" s="757"/>
      <c r="I5482" s="757"/>
    </row>
    <row r="5483" spans="1:9" ht="15.75" customHeight="1">
      <c r="A5483" s="963">
        <v>101126</v>
      </c>
      <c r="B5483" s="963" t="s">
        <v>8432</v>
      </c>
      <c r="C5483" s="964" t="s">
        <v>964</v>
      </c>
      <c r="D5483" s="965">
        <v>11.5</v>
      </c>
      <c r="E5483" s="757"/>
      <c r="F5483" s="757"/>
      <c r="G5483" s="757"/>
      <c r="H5483" s="757"/>
      <c r="I5483" s="757"/>
    </row>
    <row r="5484" spans="1:9" ht="15.75" customHeight="1">
      <c r="A5484" s="963">
        <v>101127</v>
      </c>
      <c r="B5484" s="963" t="s">
        <v>8433</v>
      </c>
      <c r="C5484" s="964" t="s">
        <v>964</v>
      </c>
      <c r="D5484" s="965">
        <v>12.46</v>
      </c>
      <c r="E5484" s="757"/>
      <c r="F5484" s="757"/>
      <c r="G5484" s="757"/>
      <c r="H5484" s="757"/>
      <c r="I5484" s="757"/>
    </row>
    <row r="5485" spans="1:9" ht="15.75" customHeight="1">
      <c r="A5485" s="963">
        <v>101128</v>
      </c>
      <c r="B5485" s="963" t="s">
        <v>8434</v>
      </c>
      <c r="C5485" s="964" t="s">
        <v>964</v>
      </c>
      <c r="D5485" s="965">
        <v>12.73</v>
      </c>
      <c r="E5485" s="757"/>
      <c r="F5485" s="757"/>
      <c r="G5485" s="757"/>
      <c r="H5485" s="757"/>
      <c r="I5485" s="757"/>
    </row>
    <row r="5486" spans="1:9" ht="15.75" customHeight="1">
      <c r="A5486" s="963">
        <v>101129</v>
      </c>
      <c r="B5486" s="963" t="s">
        <v>8435</v>
      </c>
      <c r="C5486" s="964" t="s">
        <v>964</v>
      </c>
      <c r="D5486" s="965">
        <v>16.940000000000001</v>
      </c>
      <c r="E5486" s="757"/>
      <c r="F5486" s="757"/>
      <c r="G5486" s="757"/>
      <c r="H5486" s="757"/>
      <c r="I5486" s="757"/>
    </row>
    <row r="5487" spans="1:9" ht="15.75" customHeight="1">
      <c r="A5487" s="963">
        <v>101130</v>
      </c>
      <c r="B5487" s="963" t="s">
        <v>8436</v>
      </c>
      <c r="C5487" s="964" t="s">
        <v>964</v>
      </c>
      <c r="D5487" s="965">
        <v>15.99</v>
      </c>
      <c r="E5487" s="757"/>
      <c r="F5487" s="757"/>
      <c r="G5487" s="757"/>
      <c r="H5487" s="757"/>
      <c r="I5487" s="757"/>
    </row>
    <row r="5488" spans="1:9" ht="15.75" customHeight="1">
      <c r="A5488" s="963">
        <v>101131</v>
      </c>
      <c r="B5488" s="963" t="s">
        <v>8437</v>
      </c>
      <c r="C5488" s="964" t="s">
        <v>964</v>
      </c>
      <c r="D5488" s="965">
        <v>13.73</v>
      </c>
      <c r="E5488" s="757"/>
      <c r="F5488" s="757"/>
      <c r="G5488" s="757"/>
      <c r="H5488" s="757"/>
      <c r="I5488" s="757"/>
    </row>
    <row r="5489" spans="1:9" ht="15.75" customHeight="1">
      <c r="A5489" s="963">
        <v>101132</v>
      </c>
      <c r="B5489" s="963" t="s">
        <v>8438</v>
      </c>
      <c r="C5489" s="964" t="s">
        <v>964</v>
      </c>
      <c r="D5489" s="965">
        <v>15.51</v>
      </c>
      <c r="E5489" s="757"/>
      <c r="F5489" s="757"/>
      <c r="G5489" s="757"/>
      <c r="H5489" s="757"/>
      <c r="I5489" s="757"/>
    </row>
    <row r="5490" spans="1:9" ht="15.75" customHeight="1">
      <c r="A5490" s="963">
        <v>101133</v>
      </c>
      <c r="B5490" s="963" t="s">
        <v>8439</v>
      </c>
      <c r="C5490" s="964" t="s">
        <v>964</v>
      </c>
      <c r="D5490" s="965">
        <v>16.03</v>
      </c>
      <c r="E5490" s="757"/>
      <c r="F5490" s="757"/>
      <c r="G5490" s="757"/>
      <c r="H5490" s="757"/>
      <c r="I5490" s="757"/>
    </row>
    <row r="5491" spans="1:9" ht="15.75" customHeight="1">
      <c r="A5491" s="963">
        <v>101134</v>
      </c>
      <c r="B5491" s="963" t="s">
        <v>8440</v>
      </c>
      <c r="C5491" s="964" t="s">
        <v>964</v>
      </c>
      <c r="D5491" s="965">
        <v>13.81</v>
      </c>
      <c r="E5491" s="757"/>
      <c r="F5491" s="757"/>
      <c r="G5491" s="757"/>
      <c r="H5491" s="757"/>
      <c r="I5491" s="757"/>
    </row>
    <row r="5492" spans="1:9" ht="15.75" customHeight="1">
      <c r="A5492" s="963">
        <v>101135</v>
      </c>
      <c r="B5492" s="963" t="s">
        <v>8441</v>
      </c>
      <c r="C5492" s="964" t="s">
        <v>964</v>
      </c>
      <c r="D5492" s="965">
        <v>13.29</v>
      </c>
      <c r="E5492" s="757"/>
      <c r="F5492" s="757"/>
      <c r="G5492" s="757"/>
      <c r="H5492" s="757"/>
      <c r="I5492" s="757"/>
    </row>
    <row r="5493" spans="1:9" ht="15.75" customHeight="1">
      <c r="A5493" s="963">
        <v>101136</v>
      </c>
      <c r="B5493" s="963" t="s">
        <v>8442</v>
      </c>
      <c r="C5493" s="964" t="s">
        <v>964</v>
      </c>
      <c r="D5493" s="965">
        <v>12.1</v>
      </c>
      <c r="E5493" s="757"/>
      <c r="F5493" s="757"/>
      <c r="G5493" s="757"/>
      <c r="H5493" s="757"/>
      <c r="I5493" s="757"/>
    </row>
    <row r="5494" spans="1:9" ht="15.75" customHeight="1">
      <c r="A5494" s="963">
        <v>101137</v>
      </c>
      <c r="B5494" s="963" t="s">
        <v>8443</v>
      </c>
      <c r="C5494" s="964" t="s">
        <v>964</v>
      </c>
      <c r="D5494" s="965">
        <v>13.05</v>
      </c>
      <c r="E5494" s="757"/>
      <c r="F5494" s="757"/>
      <c r="G5494" s="757"/>
      <c r="H5494" s="757"/>
      <c r="I5494" s="757"/>
    </row>
    <row r="5495" spans="1:9" ht="15.75" customHeight="1">
      <c r="A5495" s="963">
        <v>101138</v>
      </c>
      <c r="B5495" s="963" t="s">
        <v>8444</v>
      </c>
      <c r="C5495" s="964" t="s">
        <v>964</v>
      </c>
      <c r="D5495" s="965">
        <v>13.32</v>
      </c>
      <c r="E5495" s="757"/>
      <c r="F5495" s="757"/>
      <c r="G5495" s="757"/>
      <c r="H5495" s="757"/>
      <c r="I5495" s="757"/>
    </row>
    <row r="5496" spans="1:9" ht="15.75" customHeight="1">
      <c r="A5496" s="963">
        <v>101139</v>
      </c>
      <c r="B5496" s="963" t="s">
        <v>8445</v>
      </c>
      <c r="C5496" s="964" t="s">
        <v>964</v>
      </c>
      <c r="D5496" s="965">
        <v>17.55</v>
      </c>
      <c r="E5496" s="757"/>
      <c r="F5496" s="757"/>
      <c r="G5496" s="757"/>
      <c r="H5496" s="757"/>
      <c r="I5496" s="757"/>
    </row>
    <row r="5497" spans="1:9" ht="15.75" customHeight="1">
      <c r="A5497" s="963">
        <v>101140</v>
      </c>
      <c r="B5497" s="963" t="s">
        <v>8446</v>
      </c>
      <c r="C5497" s="964" t="s">
        <v>964</v>
      </c>
      <c r="D5497" s="966">
        <v>16.600000000000001</v>
      </c>
      <c r="E5497" s="757"/>
      <c r="F5497" s="757"/>
      <c r="G5497" s="757"/>
      <c r="H5497" s="757"/>
      <c r="I5497" s="757"/>
    </row>
    <row r="5498" spans="1:9" ht="15.75" customHeight="1">
      <c r="A5498" s="963">
        <v>101141</v>
      </c>
      <c r="B5498" s="963" t="s">
        <v>8447</v>
      </c>
      <c r="C5498" s="964" t="s">
        <v>964</v>
      </c>
      <c r="D5498" s="966">
        <v>14.34</v>
      </c>
      <c r="E5498" s="757"/>
      <c r="F5498" s="757"/>
      <c r="G5498" s="757"/>
      <c r="H5498" s="757"/>
      <c r="I5498" s="757"/>
    </row>
    <row r="5499" spans="1:9" ht="15.75" customHeight="1">
      <c r="A5499" s="963">
        <v>101142</v>
      </c>
      <c r="B5499" s="963" t="s">
        <v>8448</v>
      </c>
      <c r="C5499" s="964" t="s">
        <v>964</v>
      </c>
      <c r="D5499" s="966">
        <v>16.12</v>
      </c>
      <c r="E5499" s="757"/>
      <c r="F5499" s="757"/>
      <c r="G5499" s="757"/>
      <c r="H5499" s="757"/>
      <c r="I5499" s="757"/>
    </row>
    <row r="5500" spans="1:9" ht="15.75" customHeight="1">
      <c r="A5500" s="963">
        <v>101143</v>
      </c>
      <c r="B5500" s="963" t="s">
        <v>8449</v>
      </c>
      <c r="C5500" s="964" t="s">
        <v>964</v>
      </c>
      <c r="D5500" s="966">
        <v>16.64</v>
      </c>
      <c r="E5500" s="757"/>
      <c r="F5500" s="757"/>
      <c r="G5500" s="757"/>
      <c r="H5500" s="757"/>
      <c r="I5500" s="757"/>
    </row>
    <row r="5501" spans="1:9" ht="15.75" customHeight="1">
      <c r="A5501" s="963">
        <v>101144</v>
      </c>
      <c r="B5501" s="963" t="s">
        <v>8450</v>
      </c>
      <c r="C5501" s="964" t="s">
        <v>964</v>
      </c>
      <c r="D5501" s="965">
        <v>13.97</v>
      </c>
      <c r="E5501" s="757"/>
      <c r="F5501" s="757"/>
      <c r="G5501" s="757"/>
      <c r="H5501" s="757"/>
      <c r="I5501" s="757"/>
    </row>
    <row r="5502" spans="1:9" ht="15.75" customHeight="1">
      <c r="A5502" s="963">
        <v>101145</v>
      </c>
      <c r="B5502" s="963" t="s">
        <v>8451</v>
      </c>
      <c r="C5502" s="964" t="s">
        <v>964</v>
      </c>
      <c r="D5502" s="965">
        <v>13.45</v>
      </c>
      <c r="E5502" s="757"/>
      <c r="F5502" s="757"/>
      <c r="G5502" s="757"/>
      <c r="H5502" s="757"/>
      <c r="I5502" s="757"/>
    </row>
    <row r="5503" spans="1:9" ht="15.75" customHeight="1">
      <c r="A5503" s="963">
        <v>101146</v>
      </c>
      <c r="B5503" s="963" t="s">
        <v>8452</v>
      </c>
      <c r="C5503" s="964" t="s">
        <v>964</v>
      </c>
      <c r="D5503" s="965">
        <v>12.26</v>
      </c>
      <c r="E5503" s="757"/>
      <c r="F5503" s="757"/>
      <c r="G5503" s="757"/>
      <c r="H5503" s="757"/>
      <c r="I5503" s="757"/>
    </row>
    <row r="5504" spans="1:9" ht="15.75" customHeight="1">
      <c r="A5504" s="963">
        <v>101147</v>
      </c>
      <c r="B5504" s="963" t="s">
        <v>8453</v>
      </c>
      <c r="C5504" s="964" t="s">
        <v>964</v>
      </c>
      <c r="D5504" s="965">
        <v>13.21</v>
      </c>
      <c r="E5504" s="757"/>
      <c r="F5504" s="757"/>
      <c r="G5504" s="757"/>
      <c r="H5504" s="757"/>
      <c r="I5504" s="757"/>
    </row>
    <row r="5505" spans="1:9" ht="15.75" customHeight="1">
      <c r="A5505" s="963">
        <v>101148</v>
      </c>
      <c r="B5505" s="963" t="s">
        <v>8454</v>
      </c>
      <c r="C5505" s="964" t="s">
        <v>964</v>
      </c>
      <c r="D5505" s="965">
        <v>13.48</v>
      </c>
      <c r="E5505" s="757"/>
      <c r="F5505" s="757"/>
      <c r="G5505" s="757"/>
      <c r="H5505" s="757"/>
      <c r="I5505" s="757"/>
    </row>
    <row r="5506" spans="1:9" ht="15.75" customHeight="1">
      <c r="A5506" s="963">
        <v>101149</v>
      </c>
      <c r="B5506" s="963" t="s">
        <v>8455</v>
      </c>
      <c r="C5506" s="964" t="s">
        <v>964</v>
      </c>
      <c r="D5506" s="965">
        <v>17.72</v>
      </c>
      <c r="E5506" s="757"/>
      <c r="F5506" s="757"/>
      <c r="G5506" s="757"/>
      <c r="H5506" s="757"/>
      <c r="I5506" s="757"/>
    </row>
    <row r="5507" spans="1:9" ht="15.75" customHeight="1">
      <c r="A5507" s="963">
        <v>101150</v>
      </c>
      <c r="B5507" s="963" t="s">
        <v>8456</v>
      </c>
      <c r="C5507" s="964" t="s">
        <v>964</v>
      </c>
      <c r="D5507" s="965">
        <v>16.77</v>
      </c>
      <c r="E5507" s="757"/>
      <c r="F5507" s="757"/>
      <c r="G5507" s="757"/>
      <c r="H5507" s="757"/>
      <c r="I5507" s="757"/>
    </row>
    <row r="5508" spans="1:9" ht="15.75" customHeight="1">
      <c r="A5508" s="963">
        <v>101151</v>
      </c>
      <c r="B5508" s="963" t="s">
        <v>8457</v>
      </c>
      <c r="C5508" s="964" t="s">
        <v>964</v>
      </c>
      <c r="D5508" s="965">
        <v>14.51</v>
      </c>
      <c r="E5508" s="757"/>
      <c r="F5508" s="757"/>
      <c r="G5508" s="757"/>
      <c r="H5508" s="757"/>
      <c r="I5508" s="757"/>
    </row>
    <row r="5509" spans="1:9" ht="15.75" customHeight="1">
      <c r="A5509" s="963">
        <v>101152</v>
      </c>
      <c r="B5509" s="963" t="s">
        <v>8458</v>
      </c>
      <c r="C5509" s="964" t="s">
        <v>964</v>
      </c>
      <c r="D5509" s="965">
        <v>16.29</v>
      </c>
      <c r="E5509" s="757"/>
      <c r="F5509" s="757"/>
      <c r="G5509" s="757"/>
      <c r="H5509" s="757"/>
      <c r="I5509" s="757"/>
    </row>
    <row r="5510" spans="1:9" ht="15.75" customHeight="1">
      <c r="A5510" s="963">
        <v>101153</v>
      </c>
      <c r="B5510" s="963" t="s">
        <v>8459</v>
      </c>
      <c r="C5510" s="964" t="s">
        <v>964</v>
      </c>
      <c r="D5510" s="965">
        <v>16.809999999999999</v>
      </c>
      <c r="E5510" s="757"/>
      <c r="F5510" s="757"/>
      <c r="G5510" s="757"/>
      <c r="H5510" s="757"/>
      <c r="I5510" s="757"/>
    </row>
    <row r="5511" spans="1:9" ht="15.75" customHeight="1">
      <c r="A5511" s="963">
        <v>101206</v>
      </c>
      <c r="B5511" s="963" t="s">
        <v>8460</v>
      </c>
      <c r="C5511" s="964" t="s">
        <v>964</v>
      </c>
      <c r="D5511" s="965">
        <v>11.26</v>
      </c>
      <c r="E5511" s="757"/>
      <c r="F5511" s="757"/>
      <c r="G5511" s="757"/>
      <c r="H5511" s="757"/>
      <c r="I5511" s="757"/>
    </row>
    <row r="5512" spans="1:9" ht="15.75" customHeight="1">
      <c r="A5512" s="963">
        <v>101207</v>
      </c>
      <c r="B5512" s="963" t="s">
        <v>8461</v>
      </c>
      <c r="C5512" s="964" t="s">
        <v>964</v>
      </c>
      <c r="D5512" s="965">
        <v>9.98</v>
      </c>
      <c r="E5512" s="757"/>
      <c r="F5512" s="757"/>
      <c r="G5512" s="757"/>
      <c r="H5512" s="757"/>
      <c r="I5512" s="757"/>
    </row>
    <row r="5513" spans="1:9" ht="15.75" customHeight="1">
      <c r="A5513" s="963">
        <v>101208</v>
      </c>
      <c r="B5513" s="963" t="s">
        <v>8462</v>
      </c>
      <c r="C5513" s="964" t="s">
        <v>964</v>
      </c>
      <c r="D5513" s="965">
        <v>9.6300000000000008</v>
      </c>
      <c r="E5513" s="757"/>
      <c r="F5513" s="757"/>
      <c r="G5513" s="757"/>
      <c r="H5513" s="757"/>
      <c r="I5513" s="757"/>
    </row>
    <row r="5514" spans="1:9" ht="15.75" customHeight="1">
      <c r="A5514" s="963">
        <v>101209</v>
      </c>
      <c r="B5514" s="963" t="s">
        <v>8463</v>
      </c>
      <c r="C5514" s="964" t="s">
        <v>964</v>
      </c>
      <c r="D5514" s="965">
        <v>8.9700000000000006</v>
      </c>
      <c r="E5514" s="757"/>
      <c r="F5514" s="757"/>
      <c r="G5514" s="757"/>
      <c r="H5514" s="757"/>
      <c r="I5514" s="757"/>
    </row>
    <row r="5515" spans="1:9" ht="15.75" customHeight="1">
      <c r="A5515" s="963">
        <v>101210</v>
      </c>
      <c r="B5515" s="963" t="s">
        <v>8464</v>
      </c>
      <c r="C5515" s="964" t="s">
        <v>964</v>
      </c>
      <c r="D5515" s="965">
        <v>16</v>
      </c>
      <c r="E5515" s="757"/>
      <c r="F5515" s="757"/>
      <c r="G5515" s="757"/>
      <c r="H5515" s="757"/>
      <c r="I5515" s="757"/>
    </row>
    <row r="5516" spans="1:9" ht="15.75" customHeight="1">
      <c r="A5516" s="963">
        <v>101211</v>
      </c>
      <c r="B5516" s="963" t="s">
        <v>8465</v>
      </c>
      <c r="C5516" s="964" t="s">
        <v>964</v>
      </c>
      <c r="D5516" s="965">
        <v>17.190000000000001</v>
      </c>
      <c r="E5516" s="757"/>
      <c r="F5516" s="757"/>
      <c r="G5516" s="757"/>
      <c r="H5516" s="757"/>
      <c r="I5516" s="757"/>
    </row>
    <row r="5517" spans="1:9" ht="15.75" customHeight="1">
      <c r="A5517" s="963">
        <v>101212</v>
      </c>
      <c r="B5517" s="963" t="s">
        <v>8466</v>
      </c>
      <c r="C5517" s="964" t="s">
        <v>964</v>
      </c>
      <c r="D5517" s="965">
        <v>19.989999999999998</v>
      </c>
      <c r="E5517" s="757"/>
      <c r="F5517" s="757"/>
      <c r="G5517" s="757"/>
      <c r="H5517" s="757"/>
      <c r="I5517" s="757"/>
    </row>
    <row r="5518" spans="1:9" ht="15.75" customHeight="1">
      <c r="A5518" s="963">
        <v>101213</v>
      </c>
      <c r="B5518" s="963" t="s">
        <v>8467</v>
      </c>
      <c r="C5518" s="964" t="s">
        <v>964</v>
      </c>
      <c r="D5518" s="965">
        <v>22.23</v>
      </c>
      <c r="E5518" s="757"/>
      <c r="F5518" s="757"/>
      <c r="G5518" s="757"/>
      <c r="H5518" s="757"/>
      <c r="I5518" s="757"/>
    </row>
    <row r="5519" spans="1:9" ht="15.75" customHeight="1">
      <c r="A5519" s="963">
        <v>101214</v>
      </c>
      <c r="B5519" s="963" t="s">
        <v>8468</v>
      </c>
      <c r="C5519" s="964" t="s">
        <v>964</v>
      </c>
      <c r="D5519" s="965">
        <v>27.02</v>
      </c>
      <c r="E5519" s="757"/>
      <c r="F5519" s="757"/>
      <c r="G5519" s="757"/>
      <c r="H5519" s="757"/>
      <c r="I5519" s="757"/>
    </row>
    <row r="5520" spans="1:9" ht="15.75" customHeight="1">
      <c r="A5520" s="963">
        <v>101215</v>
      </c>
      <c r="B5520" s="963" t="s">
        <v>8469</v>
      </c>
      <c r="C5520" s="964" t="s">
        <v>964</v>
      </c>
      <c r="D5520" s="965">
        <v>15.34</v>
      </c>
      <c r="E5520" s="757"/>
      <c r="F5520" s="757"/>
      <c r="G5520" s="757"/>
      <c r="H5520" s="757"/>
      <c r="I5520" s="757"/>
    </row>
    <row r="5521" spans="1:9" ht="15.75" customHeight="1">
      <c r="A5521" s="963">
        <v>101216</v>
      </c>
      <c r="B5521" s="963" t="s">
        <v>8470</v>
      </c>
      <c r="C5521" s="964" t="s">
        <v>964</v>
      </c>
      <c r="D5521" s="965">
        <v>16.16</v>
      </c>
      <c r="E5521" s="757"/>
      <c r="F5521" s="757"/>
      <c r="G5521" s="757"/>
      <c r="H5521" s="757"/>
      <c r="I5521" s="757"/>
    </row>
    <row r="5522" spans="1:9" ht="15.75" customHeight="1">
      <c r="A5522" s="963">
        <v>101217</v>
      </c>
      <c r="B5522" s="963" t="s">
        <v>8471</v>
      </c>
      <c r="C5522" s="964" t="s">
        <v>964</v>
      </c>
      <c r="D5522" s="965">
        <v>18.739999999999998</v>
      </c>
      <c r="E5522" s="757"/>
      <c r="F5522" s="757"/>
      <c r="G5522" s="757"/>
      <c r="H5522" s="757"/>
      <c r="I5522" s="757"/>
    </row>
    <row r="5523" spans="1:9" ht="15.75" customHeight="1">
      <c r="A5523" s="963">
        <v>101218</v>
      </c>
      <c r="B5523" s="963" t="s">
        <v>8472</v>
      </c>
      <c r="C5523" s="964" t="s">
        <v>964</v>
      </c>
      <c r="D5523" s="965">
        <v>19.95</v>
      </c>
      <c r="E5523" s="757"/>
      <c r="F5523" s="757"/>
      <c r="G5523" s="757"/>
      <c r="H5523" s="757"/>
      <c r="I5523" s="757"/>
    </row>
    <row r="5524" spans="1:9" ht="15.75" customHeight="1">
      <c r="A5524" s="963">
        <v>101219</v>
      </c>
      <c r="B5524" s="963" t="s">
        <v>8473</v>
      </c>
      <c r="C5524" s="964" t="s">
        <v>964</v>
      </c>
      <c r="D5524" s="965">
        <v>24.26</v>
      </c>
      <c r="E5524" s="757"/>
      <c r="F5524" s="757"/>
      <c r="G5524" s="757"/>
      <c r="H5524" s="757"/>
      <c r="I5524" s="757"/>
    </row>
    <row r="5525" spans="1:9" ht="15.75" customHeight="1">
      <c r="A5525" s="963">
        <v>101220</v>
      </c>
      <c r="B5525" s="963" t="s">
        <v>8474</v>
      </c>
      <c r="C5525" s="964" t="s">
        <v>964</v>
      </c>
      <c r="D5525" s="965">
        <v>15.05</v>
      </c>
      <c r="E5525" s="757"/>
      <c r="F5525" s="757"/>
      <c r="G5525" s="757"/>
      <c r="H5525" s="757"/>
      <c r="I5525" s="757"/>
    </row>
    <row r="5526" spans="1:9" ht="15.75" customHeight="1">
      <c r="A5526" s="963">
        <v>101221</v>
      </c>
      <c r="B5526" s="963" t="s">
        <v>8475</v>
      </c>
      <c r="C5526" s="964" t="s">
        <v>964</v>
      </c>
      <c r="D5526" s="965">
        <v>16</v>
      </c>
      <c r="E5526" s="757"/>
      <c r="F5526" s="757"/>
      <c r="G5526" s="757"/>
      <c r="H5526" s="757"/>
      <c r="I5526" s="757"/>
    </row>
    <row r="5527" spans="1:9" ht="15.75" customHeight="1">
      <c r="A5527" s="963">
        <v>101222</v>
      </c>
      <c r="B5527" s="963" t="s">
        <v>8476</v>
      </c>
      <c r="C5527" s="964" t="s">
        <v>964</v>
      </c>
      <c r="D5527" s="965">
        <v>18.579999999999998</v>
      </c>
      <c r="E5527" s="757"/>
      <c r="F5527" s="757"/>
      <c r="G5527" s="757"/>
      <c r="H5527" s="757"/>
      <c r="I5527" s="757"/>
    </row>
    <row r="5528" spans="1:9" ht="15.75" customHeight="1">
      <c r="A5528" s="963">
        <v>101223</v>
      </c>
      <c r="B5528" s="963" t="s">
        <v>8477</v>
      </c>
      <c r="C5528" s="964" t="s">
        <v>964</v>
      </c>
      <c r="D5528" s="965">
        <v>20.62</v>
      </c>
      <c r="E5528" s="757"/>
      <c r="F5528" s="757"/>
      <c r="G5528" s="757"/>
      <c r="H5528" s="757"/>
      <c r="I5528" s="757"/>
    </row>
    <row r="5529" spans="1:9" ht="15.75" customHeight="1">
      <c r="A5529" s="963">
        <v>101224</v>
      </c>
      <c r="B5529" s="963" t="s">
        <v>8478</v>
      </c>
      <c r="C5529" s="964" t="s">
        <v>964</v>
      </c>
      <c r="D5529" s="965">
        <v>25.84</v>
      </c>
      <c r="E5529" s="757"/>
      <c r="F5529" s="757"/>
      <c r="G5529" s="757"/>
      <c r="H5529" s="757"/>
      <c r="I5529" s="757"/>
    </row>
    <row r="5530" spans="1:9" ht="15.75" customHeight="1">
      <c r="A5530" s="963">
        <v>101225</v>
      </c>
      <c r="B5530" s="963" t="s">
        <v>8479</v>
      </c>
      <c r="C5530" s="964" t="s">
        <v>964</v>
      </c>
      <c r="D5530" s="965">
        <v>13.85</v>
      </c>
      <c r="E5530" s="757"/>
      <c r="F5530" s="757"/>
      <c r="G5530" s="757"/>
      <c r="H5530" s="757"/>
      <c r="I5530" s="757"/>
    </row>
    <row r="5531" spans="1:9" ht="15.75" customHeight="1">
      <c r="A5531" s="963">
        <v>101226</v>
      </c>
      <c r="B5531" s="963" t="s">
        <v>8480</v>
      </c>
      <c r="C5531" s="964" t="s">
        <v>964</v>
      </c>
      <c r="D5531" s="965">
        <v>14.67</v>
      </c>
      <c r="E5531" s="757"/>
      <c r="F5531" s="757"/>
      <c r="G5531" s="757"/>
      <c r="H5531" s="757"/>
      <c r="I5531" s="757"/>
    </row>
    <row r="5532" spans="1:9" ht="15.75" customHeight="1">
      <c r="A5532" s="963">
        <v>101227</v>
      </c>
      <c r="B5532" s="963" t="s">
        <v>8481</v>
      </c>
      <c r="C5532" s="964" t="s">
        <v>964</v>
      </c>
      <c r="D5532" s="965">
        <v>17</v>
      </c>
      <c r="E5532" s="757"/>
      <c r="F5532" s="757"/>
      <c r="G5532" s="757"/>
      <c r="H5532" s="757"/>
      <c r="I5532" s="757"/>
    </row>
    <row r="5533" spans="1:9" ht="15.75" customHeight="1">
      <c r="A5533" s="963">
        <v>101228</v>
      </c>
      <c r="B5533" s="963" t="s">
        <v>8482</v>
      </c>
      <c r="C5533" s="964" t="s">
        <v>964</v>
      </c>
      <c r="D5533" s="965">
        <v>18.239999999999998</v>
      </c>
      <c r="E5533" s="757"/>
      <c r="F5533" s="757"/>
      <c r="G5533" s="757"/>
      <c r="H5533" s="757"/>
      <c r="I5533" s="757"/>
    </row>
    <row r="5534" spans="1:9" ht="15.75" customHeight="1">
      <c r="A5534" s="963">
        <v>101229</v>
      </c>
      <c r="B5534" s="963" t="s">
        <v>8483</v>
      </c>
      <c r="C5534" s="964" t="s">
        <v>964</v>
      </c>
      <c r="D5534" s="965">
        <v>22.93</v>
      </c>
      <c r="E5534" s="757"/>
      <c r="F5534" s="757"/>
      <c r="G5534" s="757"/>
      <c r="H5534" s="757"/>
      <c r="I5534" s="757"/>
    </row>
    <row r="5535" spans="1:9" ht="15.75" customHeight="1">
      <c r="A5535" s="963">
        <v>101230</v>
      </c>
      <c r="B5535" s="963" t="s">
        <v>8484</v>
      </c>
      <c r="C5535" s="964" t="s">
        <v>964</v>
      </c>
      <c r="D5535" s="965">
        <v>9.98</v>
      </c>
      <c r="E5535" s="757"/>
      <c r="F5535" s="757"/>
      <c r="G5535" s="757"/>
      <c r="H5535" s="757"/>
      <c r="I5535" s="757"/>
    </row>
    <row r="5536" spans="1:9" ht="15.75" customHeight="1">
      <c r="A5536" s="963">
        <v>101231</v>
      </c>
      <c r="B5536" s="963" t="s">
        <v>8485</v>
      </c>
      <c r="C5536" s="964" t="s">
        <v>964</v>
      </c>
      <c r="D5536" s="965">
        <v>9.52</v>
      </c>
      <c r="E5536" s="757"/>
      <c r="F5536" s="757"/>
      <c r="G5536" s="757"/>
      <c r="H5536" s="757"/>
      <c r="I5536" s="757"/>
    </row>
    <row r="5537" spans="1:9" ht="15.75" customHeight="1">
      <c r="A5537" s="963">
        <v>101232</v>
      </c>
      <c r="B5537" s="963" t="s">
        <v>8486</v>
      </c>
      <c r="C5537" s="964" t="s">
        <v>964</v>
      </c>
      <c r="D5537" s="965">
        <v>8.64</v>
      </c>
      <c r="E5537" s="757"/>
      <c r="F5537" s="757"/>
      <c r="G5537" s="757"/>
      <c r="H5537" s="757"/>
      <c r="I5537" s="757"/>
    </row>
    <row r="5538" spans="1:9" ht="15.75" customHeight="1">
      <c r="A5538" s="963">
        <v>101233</v>
      </c>
      <c r="B5538" s="963" t="s">
        <v>8487</v>
      </c>
      <c r="C5538" s="964" t="s">
        <v>964</v>
      </c>
      <c r="D5538" s="965">
        <v>8</v>
      </c>
      <c r="E5538" s="757"/>
      <c r="F5538" s="757"/>
      <c r="G5538" s="757"/>
      <c r="H5538" s="757"/>
      <c r="I5538" s="757"/>
    </row>
    <row r="5539" spans="1:9" ht="15.75" customHeight="1">
      <c r="A5539" s="963">
        <v>101234</v>
      </c>
      <c r="B5539" s="963" t="s">
        <v>8488</v>
      </c>
      <c r="C5539" s="964" t="s">
        <v>964</v>
      </c>
      <c r="D5539" s="965">
        <v>15.55</v>
      </c>
      <c r="E5539" s="757"/>
      <c r="F5539" s="757"/>
      <c r="G5539" s="757"/>
      <c r="H5539" s="757"/>
      <c r="I5539" s="757"/>
    </row>
    <row r="5540" spans="1:9" ht="15.75" customHeight="1">
      <c r="A5540" s="963">
        <v>101235</v>
      </c>
      <c r="B5540" s="963" t="s">
        <v>8489</v>
      </c>
      <c r="C5540" s="964" t="s">
        <v>964</v>
      </c>
      <c r="D5540" s="965">
        <v>16.47</v>
      </c>
      <c r="E5540" s="757"/>
      <c r="F5540" s="757"/>
      <c r="G5540" s="757"/>
      <c r="H5540" s="757"/>
      <c r="I5540" s="757"/>
    </row>
    <row r="5541" spans="1:9" ht="15.75" customHeight="1">
      <c r="A5541" s="963">
        <v>101236</v>
      </c>
      <c r="B5541" s="963" t="s">
        <v>8490</v>
      </c>
      <c r="C5541" s="964" t="s">
        <v>964</v>
      </c>
      <c r="D5541" s="965">
        <v>19.16</v>
      </c>
      <c r="E5541" s="757"/>
      <c r="F5541" s="757"/>
      <c r="G5541" s="757"/>
      <c r="H5541" s="757"/>
      <c r="I5541" s="757"/>
    </row>
    <row r="5542" spans="1:9" ht="15.75" customHeight="1">
      <c r="A5542" s="963">
        <v>101237</v>
      </c>
      <c r="B5542" s="963" t="s">
        <v>8491</v>
      </c>
      <c r="C5542" s="964" t="s">
        <v>964</v>
      </c>
      <c r="D5542" s="965">
        <v>20.54</v>
      </c>
      <c r="E5542" s="757"/>
      <c r="F5542" s="757"/>
      <c r="G5542" s="757"/>
      <c r="H5542" s="757"/>
      <c r="I5542" s="757"/>
    </row>
    <row r="5543" spans="1:9" ht="15.75" customHeight="1">
      <c r="A5543" s="963">
        <v>101238</v>
      </c>
      <c r="B5543" s="963" t="s">
        <v>8492</v>
      </c>
      <c r="C5543" s="964" t="s">
        <v>964</v>
      </c>
      <c r="D5543" s="965">
        <v>25.91</v>
      </c>
      <c r="E5543" s="757"/>
      <c r="F5543" s="757"/>
      <c r="G5543" s="757"/>
      <c r="H5543" s="757"/>
      <c r="I5543" s="757"/>
    </row>
    <row r="5544" spans="1:9" ht="15.75" customHeight="1">
      <c r="A5544" s="963">
        <v>101239</v>
      </c>
      <c r="B5544" s="963" t="s">
        <v>8493</v>
      </c>
      <c r="C5544" s="964" t="s">
        <v>964</v>
      </c>
      <c r="D5544" s="965">
        <v>13.85</v>
      </c>
      <c r="E5544" s="757"/>
      <c r="F5544" s="757"/>
      <c r="G5544" s="757"/>
      <c r="H5544" s="757"/>
      <c r="I5544" s="757"/>
    </row>
    <row r="5545" spans="1:9" ht="15.75" customHeight="1">
      <c r="A5545" s="963">
        <v>101240</v>
      </c>
      <c r="B5545" s="963" t="s">
        <v>8494</v>
      </c>
      <c r="C5545" s="964" t="s">
        <v>964</v>
      </c>
      <c r="D5545" s="965">
        <v>14.69</v>
      </c>
      <c r="E5545" s="757"/>
      <c r="F5545" s="757"/>
      <c r="G5545" s="757"/>
      <c r="H5545" s="757"/>
      <c r="I5545" s="757"/>
    </row>
    <row r="5546" spans="1:9" ht="15.75" customHeight="1">
      <c r="A5546" s="963">
        <v>101241</v>
      </c>
      <c r="B5546" s="963" t="s">
        <v>8495</v>
      </c>
      <c r="C5546" s="964" t="s">
        <v>964</v>
      </c>
      <c r="D5546" s="965">
        <v>17.12</v>
      </c>
      <c r="E5546" s="757"/>
      <c r="F5546" s="757"/>
      <c r="G5546" s="757"/>
      <c r="H5546" s="757"/>
      <c r="I5546" s="757"/>
    </row>
    <row r="5547" spans="1:9" ht="15.75" customHeight="1">
      <c r="A5547" s="963">
        <v>101242</v>
      </c>
      <c r="B5547" s="963" t="s">
        <v>8496</v>
      </c>
      <c r="C5547" s="964" t="s">
        <v>964</v>
      </c>
      <c r="D5547" s="965">
        <v>19.03</v>
      </c>
      <c r="E5547" s="757"/>
      <c r="F5547" s="757"/>
      <c r="G5547" s="757"/>
      <c r="H5547" s="757"/>
      <c r="I5547" s="757"/>
    </row>
    <row r="5548" spans="1:9" ht="15.75" customHeight="1">
      <c r="A5548" s="963">
        <v>101243</v>
      </c>
      <c r="B5548" s="963" t="s">
        <v>8497</v>
      </c>
      <c r="C5548" s="964" t="s">
        <v>964</v>
      </c>
      <c r="D5548" s="965">
        <v>23.19</v>
      </c>
      <c r="E5548" s="757"/>
      <c r="F5548" s="757"/>
      <c r="G5548" s="757"/>
      <c r="H5548" s="757"/>
      <c r="I5548" s="757"/>
    </row>
    <row r="5549" spans="1:9" ht="15.75" customHeight="1">
      <c r="A5549" s="963">
        <v>101244</v>
      </c>
      <c r="B5549" s="963" t="s">
        <v>8498</v>
      </c>
      <c r="C5549" s="964" t="s">
        <v>964</v>
      </c>
      <c r="D5549" s="965">
        <v>14.41</v>
      </c>
      <c r="E5549" s="757"/>
      <c r="F5549" s="757"/>
      <c r="G5549" s="757"/>
      <c r="H5549" s="757"/>
      <c r="I5549" s="757"/>
    </row>
    <row r="5550" spans="1:9" ht="15.75" customHeight="1">
      <c r="A5550" s="963">
        <v>101245</v>
      </c>
      <c r="B5550" s="963" t="s">
        <v>8499</v>
      </c>
      <c r="C5550" s="964" t="s">
        <v>964</v>
      </c>
      <c r="D5550" s="965">
        <v>15.35</v>
      </c>
      <c r="E5550" s="757"/>
      <c r="F5550" s="757"/>
      <c r="G5550" s="757"/>
      <c r="H5550" s="757"/>
      <c r="I5550" s="757"/>
    </row>
    <row r="5551" spans="1:9" ht="15.75" customHeight="1">
      <c r="A5551" s="963">
        <v>101246</v>
      </c>
      <c r="B5551" s="963" t="s">
        <v>8500</v>
      </c>
      <c r="C5551" s="964" t="s">
        <v>964</v>
      </c>
      <c r="D5551" s="965">
        <v>17.86</v>
      </c>
      <c r="E5551" s="757"/>
      <c r="F5551" s="757"/>
      <c r="G5551" s="757"/>
      <c r="H5551" s="757"/>
      <c r="I5551" s="757"/>
    </row>
    <row r="5552" spans="1:9" ht="15.75" customHeight="1">
      <c r="A5552" s="963">
        <v>101247</v>
      </c>
      <c r="B5552" s="963" t="s">
        <v>8501</v>
      </c>
      <c r="C5552" s="964" t="s">
        <v>964</v>
      </c>
      <c r="D5552" s="965">
        <v>19.78</v>
      </c>
      <c r="E5552" s="757"/>
      <c r="F5552" s="757"/>
      <c r="G5552" s="757"/>
      <c r="H5552" s="757"/>
      <c r="I5552" s="757"/>
    </row>
    <row r="5553" spans="1:9" ht="15.75" customHeight="1">
      <c r="A5553" s="963">
        <v>101248</v>
      </c>
      <c r="B5553" s="963" t="s">
        <v>8502</v>
      </c>
      <c r="C5553" s="964" t="s">
        <v>964</v>
      </c>
      <c r="D5553" s="965">
        <v>24.81</v>
      </c>
      <c r="E5553" s="757"/>
      <c r="F5553" s="757"/>
      <c r="G5553" s="757"/>
      <c r="H5553" s="757"/>
      <c r="I5553" s="757"/>
    </row>
    <row r="5554" spans="1:9" ht="15.75" customHeight="1">
      <c r="A5554" s="963">
        <v>101249</v>
      </c>
      <c r="B5554" s="963" t="s">
        <v>8503</v>
      </c>
      <c r="C5554" s="964" t="s">
        <v>964</v>
      </c>
      <c r="D5554" s="965">
        <v>12.69</v>
      </c>
      <c r="E5554" s="757"/>
      <c r="F5554" s="757"/>
      <c r="G5554" s="757"/>
      <c r="H5554" s="757"/>
      <c r="I5554" s="757"/>
    </row>
    <row r="5555" spans="1:9" ht="15.75" customHeight="1">
      <c r="A5555" s="963">
        <v>101250</v>
      </c>
      <c r="B5555" s="963" t="s">
        <v>8504</v>
      </c>
      <c r="C5555" s="964" t="s">
        <v>964</v>
      </c>
      <c r="D5555" s="965">
        <v>14.03</v>
      </c>
      <c r="E5555" s="757"/>
      <c r="F5555" s="757"/>
      <c r="G5555" s="757"/>
      <c r="H5555" s="757"/>
      <c r="I5555" s="757"/>
    </row>
    <row r="5556" spans="1:9" ht="15.75" customHeight="1">
      <c r="A5556" s="963">
        <v>101251</v>
      </c>
      <c r="B5556" s="963" t="s">
        <v>8505</v>
      </c>
      <c r="C5556" s="964" t="s">
        <v>964</v>
      </c>
      <c r="D5556" s="965">
        <v>16.09</v>
      </c>
      <c r="E5556" s="757"/>
      <c r="F5556" s="757"/>
      <c r="G5556" s="757"/>
      <c r="H5556" s="757"/>
      <c r="I5556" s="757"/>
    </row>
    <row r="5557" spans="1:9" ht="15.75" customHeight="1">
      <c r="A5557" s="963">
        <v>101252</v>
      </c>
      <c r="B5557" s="963" t="s">
        <v>8506</v>
      </c>
      <c r="C5557" s="964" t="s">
        <v>964</v>
      </c>
      <c r="D5557" s="966">
        <v>17.47</v>
      </c>
      <c r="E5557" s="757"/>
      <c r="F5557" s="757"/>
      <c r="G5557" s="757"/>
      <c r="H5557" s="757"/>
      <c r="I5557" s="757"/>
    </row>
    <row r="5558" spans="1:9" ht="15.75" customHeight="1">
      <c r="A5558" s="963">
        <v>101253</v>
      </c>
      <c r="B5558" s="963" t="s">
        <v>8507</v>
      </c>
      <c r="C5558" s="964" t="s">
        <v>964</v>
      </c>
      <c r="D5558" s="966">
        <v>22.01</v>
      </c>
      <c r="E5558" s="757"/>
      <c r="F5558" s="757"/>
      <c r="G5558" s="757"/>
      <c r="H5558" s="757"/>
      <c r="I5558" s="757"/>
    </row>
    <row r="5559" spans="1:9" ht="15.75" customHeight="1">
      <c r="A5559" s="963">
        <v>101254</v>
      </c>
      <c r="B5559" s="963" t="s">
        <v>8508</v>
      </c>
      <c r="C5559" s="964" t="s">
        <v>964</v>
      </c>
      <c r="D5559" s="965">
        <v>11.37</v>
      </c>
      <c r="E5559" s="757"/>
      <c r="F5559" s="757"/>
      <c r="G5559" s="757"/>
      <c r="H5559" s="757"/>
      <c r="I5559" s="757"/>
    </row>
    <row r="5560" spans="1:9" ht="15.75" customHeight="1">
      <c r="A5560" s="963">
        <v>101255</v>
      </c>
      <c r="B5560" s="963" t="s">
        <v>8509</v>
      </c>
      <c r="C5560" s="964" t="s">
        <v>964</v>
      </c>
      <c r="D5560" s="965">
        <v>10.18</v>
      </c>
      <c r="E5560" s="757"/>
      <c r="F5560" s="757"/>
      <c r="G5560" s="757"/>
      <c r="H5560" s="757"/>
      <c r="I5560" s="757"/>
    </row>
    <row r="5561" spans="1:9" ht="15.75" customHeight="1">
      <c r="A5561" s="963">
        <v>101256</v>
      </c>
      <c r="B5561" s="963" t="s">
        <v>8510</v>
      </c>
      <c r="C5561" s="964" t="s">
        <v>964</v>
      </c>
      <c r="D5561" s="965">
        <v>17.559999999999999</v>
      </c>
      <c r="E5561" s="757"/>
      <c r="F5561" s="757"/>
      <c r="G5561" s="757"/>
      <c r="H5561" s="757"/>
      <c r="I5561" s="757"/>
    </row>
    <row r="5562" spans="1:9" ht="15.75" customHeight="1">
      <c r="A5562" s="963">
        <v>101257</v>
      </c>
      <c r="B5562" s="963" t="s">
        <v>8511</v>
      </c>
      <c r="C5562" s="964" t="s">
        <v>964</v>
      </c>
      <c r="D5562" s="965">
        <v>18.62</v>
      </c>
      <c r="E5562" s="757"/>
      <c r="F5562" s="757"/>
      <c r="G5562" s="757"/>
      <c r="H5562" s="757"/>
      <c r="I5562" s="757"/>
    </row>
    <row r="5563" spans="1:9" ht="15.75" customHeight="1">
      <c r="A5563" s="963">
        <v>101258</v>
      </c>
      <c r="B5563" s="963" t="s">
        <v>8512</v>
      </c>
      <c r="C5563" s="964" t="s">
        <v>964</v>
      </c>
      <c r="D5563" s="965">
        <v>21.56</v>
      </c>
      <c r="E5563" s="757"/>
      <c r="F5563" s="757"/>
      <c r="G5563" s="757"/>
      <c r="H5563" s="757"/>
      <c r="I5563" s="757"/>
    </row>
    <row r="5564" spans="1:9" ht="15.75" customHeight="1">
      <c r="A5564" s="963">
        <v>101259</v>
      </c>
      <c r="B5564" s="963" t="s">
        <v>8513</v>
      </c>
      <c r="C5564" s="964" t="s">
        <v>964</v>
      </c>
      <c r="D5564" s="965">
        <v>23.87</v>
      </c>
      <c r="E5564" s="757"/>
      <c r="F5564" s="757"/>
      <c r="G5564" s="757"/>
      <c r="H5564" s="757"/>
      <c r="I5564" s="757"/>
    </row>
    <row r="5565" spans="1:9" ht="15.75" customHeight="1">
      <c r="A5565" s="963">
        <v>101260</v>
      </c>
      <c r="B5565" s="963" t="s">
        <v>8514</v>
      </c>
      <c r="C5565" s="964" t="s">
        <v>964</v>
      </c>
      <c r="D5565" s="965">
        <v>29.81</v>
      </c>
      <c r="E5565" s="757"/>
      <c r="F5565" s="757"/>
      <c r="G5565" s="757"/>
      <c r="H5565" s="757"/>
      <c r="I5565" s="757"/>
    </row>
    <row r="5566" spans="1:9" ht="15.75" customHeight="1">
      <c r="A5566" s="963">
        <v>101261</v>
      </c>
      <c r="B5566" s="963" t="s">
        <v>8515</v>
      </c>
      <c r="C5566" s="964" t="s">
        <v>964</v>
      </c>
      <c r="D5566" s="965">
        <v>16.670000000000002</v>
      </c>
      <c r="E5566" s="757"/>
      <c r="F5566" s="757"/>
      <c r="G5566" s="757"/>
      <c r="H5566" s="757"/>
      <c r="I5566" s="757"/>
    </row>
    <row r="5567" spans="1:9" ht="15.75" customHeight="1">
      <c r="A5567" s="963">
        <v>101262</v>
      </c>
      <c r="B5567" s="963" t="s">
        <v>8516</v>
      </c>
      <c r="C5567" s="964" t="s">
        <v>964</v>
      </c>
      <c r="D5567" s="965">
        <v>17.7</v>
      </c>
      <c r="E5567" s="757"/>
      <c r="F5567" s="757"/>
      <c r="G5567" s="757"/>
      <c r="H5567" s="757"/>
      <c r="I5567" s="757"/>
    </row>
    <row r="5568" spans="1:9" ht="15.75" customHeight="1">
      <c r="A5568" s="963">
        <v>101263</v>
      </c>
      <c r="B5568" s="963" t="s">
        <v>8517</v>
      </c>
      <c r="C5568" s="964" t="s">
        <v>964</v>
      </c>
      <c r="D5568" s="965">
        <v>20.49</v>
      </c>
      <c r="E5568" s="757"/>
      <c r="F5568" s="757"/>
      <c r="G5568" s="757"/>
      <c r="H5568" s="757"/>
      <c r="I5568" s="757"/>
    </row>
    <row r="5569" spans="1:9" ht="15.75" customHeight="1">
      <c r="A5569" s="963">
        <v>101264</v>
      </c>
      <c r="B5569" s="963" t="s">
        <v>8518</v>
      </c>
      <c r="C5569" s="964" t="s">
        <v>964</v>
      </c>
      <c r="D5569" s="965">
        <v>22.66</v>
      </c>
      <c r="E5569" s="757"/>
      <c r="F5569" s="757"/>
      <c r="G5569" s="757"/>
      <c r="H5569" s="757"/>
      <c r="I5569" s="757"/>
    </row>
    <row r="5570" spans="1:9" ht="15.75" customHeight="1">
      <c r="A5570" s="963">
        <v>101265</v>
      </c>
      <c r="B5570" s="963" t="s">
        <v>8519</v>
      </c>
      <c r="C5570" s="964" t="s">
        <v>964</v>
      </c>
      <c r="D5570" s="965">
        <v>28.28</v>
      </c>
      <c r="E5570" s="757"/>
      <c r="F5570" s="757"/>
      <c r="G5570" s="757"/>
      <c r="H5570" s="757"/>
      <c r="I5570" s="757"/>
    </row>
    <row r="5571" spans="1:9" ht="15.75" customHeight="1">
      <c r="A5571" s="963">
        <v>101266</v>
      </c>
      <c r="B5571" s="963" t="s">
        <v>8520</v>
      </c>
      <c r="C5571" s="964" t="s">
        <v>964</v>
      </c>
      <c r="D5571" s="965">
        <v>10.17</v>
      </c>
      <c r="E5571" s="757"/>
      <c r="F5571" s="757"/>
      <c r="G5571" s="757"/>
      <c r="H5571" s="757"/>
      <c r="I5571" s="757"/>
    </row>
    <row r="5572" spans="1:9" ht="15.75" customHeight="1">
      <c r="A5572" s="963">
        <v>101267</v>
      </c>
      <c r="B5572" s="963" t="s">
        <v>8521</v>
      </c>
      <c r="C5572" s="964" t="s">
        <v>964</v>
      </c>
      <c r="D5572" s="965">
        <v>9.7200000000000006</v>
      </c>
      <c r="E5572" s="757"/>
      <c r="F5572" s="757"/>
      <c r="G5572" s="757"/>
      <c r="H5572" s="757"/>
      <c r="I5572" s="757"/>
    </row>
    <row r="5573" spans="1:9" ht="15.75" customHeight="1">
      <c r="A5573" s="963">
        <v>101268</v>
      </c>
      <c r="B5573" s="963" t="s">
        <v>8522</v>
      </c>
      <c r="C5573" s="964" t="s">
        <v>964</v>
      </c>
      <c r="D5573" s="965">
        <v>16.09</v>
      </c>
      <c r="E5573" s="757"/>
      <c r="F5573" s="757"/>
      <c r="G5573" s="757"/>
      <c r="H5573" s="757"/>
      <c r="I5573" s="757"/>
    </row>
    <row r="5574" spans="1:9" ht="15.75" customHeight="1">
      <c r="A5574" s="963">
        <v>101269</v>
      </c>
      <c r="B5574" s="963" t="s">
        <v>8523</v>
      </c>
      <c r="C5574" s="964" t="s">
        <v>964</v>
      </c>
      <c r="D5574" s="965">
        <v>17.809999999999999</v>
      </c>
      <c r="E5574" s="757"/>
      <c r="F5574" s="757"/>
      <c r="G5574" s="757"/>
      <c r="H5574" s="757"/>
      <c r="I5574" s="757"/>
    </row>
    <row r="5575" spans="1:9" ht="15.75" customHeight="1">
      <c r="A5575" s="963">
        <v>101270</v>
      </c>
      <c r="B5575" s="963" t="s">
        <v>8524</v>
      </c>
      <c r="C5575" s="964" t="s">
        <v>964</v>
      </c>
      <c r="D5575" s="965">
        <v>20.64</v>
      </c>
      <c r="E5575" s="757"/>
      <c r="F5575" s="757"/>
      <c r="G5575" s="757"/>
      <c r="H5575" s="757"/>
      <c r="I5575" s="757"/>
    </row>
    <row r="5576" spans="1:9" ht="15.75" customHeight="1">
      <c r="A5576" s="963">
        <v>101271</v>
      </c>
      <c r="B5576" s="963" t="s">
        <v>8525</v>
      </c>
      <c r="C5576" s="964" t="s">
        <v>964</v>
      </c>
      <c r="D5576" s="965">
        <v>22.85</v>
      </c>
      <c r="E5576" s="757"/>
      <c r="F5576" s="757"/>
      <c r="G5576" s="757"/>
      <c r="H5576" s="757"/>
      <c r="I5576" s="757"/>
    </row>
    <row r="5577" spans="1:9" ht="15.75" customHeight="1">
      <c r="A5577" s="963">
        <v>101272</v>
      </c>
      <c r="B5577" s="963" t="s">
        <v>8526</v>
      </c>
      <c r="C5577" s="964" t="s">
        <v>964</v>
      </c>
      <c r="D5577" s="965">
        <v>28.56</v>
      </c>
      <c r="E5577" s="757"/>
      <c r="F5577" s="757"/>
      <c r="G5577" s="757"/>
      <c r="H5577" s="757"/>
      <c r="I5577" s="757"/>
    </row>
    <row r="5578" spans="1:9" ht="15.75" customHeight="1">
      <c r="A5578" s="963">
        <v>101273</v>
      </c>
      <c r="B5578" s="963" t="s">
        <v>8527</v>
      </c>
      <c r="C5578" s="964" t="s">
        <v>964</v>
      </c>
      <c r="D5578" s="965">
        <v>15.4</v>
      </c>
      <c r="E5578" s="757"/>
      <c r="F5578" s="757"/>
      <c r="G5578" s="757"/>
      <c r="H5578" s="757"/>
      <c r="I5578" s="757"/>
    </row>
    <row r="5579" spans="1:9" ht="15.75" customHeight="1">
      <c r="A5579" s="963">
        <v>101274</v>
      </c>
      <c r="B5579" s="963" t="s">
        <v>8528</v>
      </c>
      <c r="C5579" s="964" t="s">
        <v>964</v>
      </c>
      <c r="D5579" s="965">
        <v>16.96</v>
      </c>
      <c r="E5579" s="757"/>
      <c r="F5579" s="757"/>
      <c r="G5579" s="757"/>
      <c r="H5579" s="757"/>
      <c r="I5579" s="757"/>
    </row>
    <row r="5580" spans="1:9" ht="15.75" customHeight="1">
      <c r="A5580" s="963">
        <v>101275</v>
      </c>
      <c r="B5580" s="963" t="s">
        <v>8529</v>
      </c>
      <c r="C5580" s="964" t="s">
        <v>964</v>
      </c>
      <c r="D5580" s="965">
        <v>19.68</v>
      </c>
      <c r="E5580" s="757"/>
      <c r="F5580" s="757"/>
      <c r="G5580" s="757"/>
      <c r="H5580" s="757"/>
      <c r="I5580" s="757"/>
    </row>
    <row r="5581" spans="1:9" ht="15.75" customHeight="1">
      <c r="A5581" s="963">
        <v>101276</v>
      </c>
      <c r="B5581" s="963" t="s">
        <v>8530</v>
      </c>
      <c r="C5581" s="964" t="s">
        <v>964</v>
      </c>
      <c r="D5581" s="965">
        <v>21.73</v>
      </c>
      <c r="E5581" s="757"/>
      <c r="F5581" s="757"/>
      <c r="G5581" s="757"/>
      <c r="H5581" s="757"/>
      <c r="I5581" s="757"/>
    </row>
    <row r="5582" spans="1:9" ht="15.75" customHeight="1">
      <c r="A5582" s="963">
        <v>101277</v>
      </c>
      <c r="B5582" s="963" t="s">
        <v>8531</v>
      </c>
      <c r="C5582" s="964" t="s">
        <v>964</v>
      </c>
      <c r="D5582" s="965">
        <v>27.71</v>
      </c>
      <c r="E5582" s="757"/>
      <c r="F5582" s="757"/>
      <c r="G5582" s="757"/>
      <c r="H5582" s="757"/>
      <c r="I5582" s="757"/>
    </row>
    <row r="5583" spans="1:9" ht="15.75" customHeight="1">
      <c r="A5583" s="963">
        <v>102354</v>
      </c>
      <c r="B5583" s="963" t="s">
        <v>8532</v>
      </c>
      <c r="C5583" s="964" t="s">
        <v>964</v>
      </c>
      <c r="D5583" s="965">
        <v>134.62</v>
      </c>
      <c r="E5583" s="757"/>
      <c r="F5583" s="757"/>
      <c r="G5583" s="757"/>
      <c r="H5583" s="757"/>
      <c r="I5583" s="757"/>
    </row>
    <row r="5584" spans="1:9" ht="15.75" customHeight="1">
      <c r="A5584" s="963">
        <v>102355</v>
      </c>
      <c r="B5584" s="963" t="s">
        <v>8533</v>
      </c>
      <c r="C5584" s="964" t="s">
        <v>964</v>
      </c>
      <c r="D5584" s="965">
        <v>153.5</v>
      </c>
      <c r="E5584" s="757"/>
      <c r="F5584" s="757"/>
      <c r="G5584" s="757"/>
      <c r="H5584" s="757"/>
      <c r="I5584" s="757"/>
    </row>
    <row r="5585" spans="1:9" ht="15.75" customHeight="1">
      <c r="A5585" s="963">
        <v>102360</v>
      </c>
      <c r="B5585" s="963" t="s">
        <v>8534</v>
      </c>
      <c r="C5585" s="964" t="s">
        <v>964</v>
      </c>
      <c r="D5585" s="965">
        <v>21.05</v>
      </c>
      <c r="E5585" s="757"/>
      <c r="F5585" s="757"/>
      <c r="G5585" s="757"/>
      <c r="H5585" s="757"/>
      <c r="I5585" s="757"/>
    </row>
    <row r="5586" spans="1:9" ht="15.75" customHeight="1">
      <c r="A5586" s="963">
        <v>102361</v>
      </c>
      <c r="B5586" s="963" t="s">
        <v>8535</v>
      </c>
      <c r="C5586" s="964" t="s">
        <v>964</v>
      </c>
      <c r="D5586" s="965">
        <v>30.79</v>
      </c>
      <c r="E5586" s="757"/>
      <c r="F5586" s="757"/>
      <c r="G5586" s="757"/>
      <c r="H5586" s="757"/>
      <c r="I5586" s="757"/>
    </row>
    <row r="5587" spans="1:9" ht="15.75" customHeight="1">
      <c r="A5587" s="963">
        <v>90082</v>
      </c>
      <c r="B5587" s="963" t="s">
        <v>8536</v>
      </c>
      <c r="C5587" s="964" t="s">
        <v>964</v>
      </c>
      <c r="D5587" s="965">
        <v>10.14</v>
      </c>
      <c r="E5587" s="757"/>
      <c r="F5587" s="757"/>
      <c r="G5587" s="757"/>
      <c r="H5587" s="757"/>
      <c r="I5587" s="757"/>
    </row>
    <row r="5588" spans="1:9" ht="15.75" customHeight="1">
      <c r="A5588" s="963">
        <v>90084</v>
      </c>
      <c r="B5588" s="963" t="s">
        <v>8537</v>
      </c>
      <c r="C5588" s="964" t="s">
        <v>964</v>
      </c>
      <c r="D5588" s="965">
        <v>9.82</v>
      </c>
      <c r="E5588" s="757"/>
      <c r="F5588" s="757"/>
      <c r="G5588" s="757"/>
      <c r="H5588" s="757"/>
      <c r="I5588" s="757"/>
    </row>
    <row r="5589" spans="1:9" ht="15.75" customHeight="1">
      <c r="A5589" s="963">
        <v>90086</v>
      </c>
      <c r="B5589" s="963" t="s">
        <v>8538</v>
      </c>
      <c r="C5589" s="964" t="s">
        <v>964</v>
      </c>
      <c r="D5589" s="965">
        <v>9.2899999999999991</v>
      </c>
      <c r="E5589" s="757"/>
      <c r="F5589" s="757"/>
      <c r="G5589" s="757"/>
      <c r="H5589" s="757"/>
      <c r="I5589" s="757"/>
    </row>
    <row r="5590" spans="1:9" ht="15.75" customHeight="1">
      <c r="A5590" s="963">
        <v>90087</v>
      </c>
      <c r="B5590" s="963" t="s">
        <v>8539</v>
      </c>
      <c r="C5590" s="964" t="s">
        <v>964</v>
      </c>
      <c r="D5590" s="965">
        <v>8.6</v>
      </c>
      <c r="E5590" s="757"/>
      <c r="F5590" s="757"/>
      <c r="G5590" s="757"/>
      <c r="H5590" s="757"/>
      <c r="I5590" s="757"/>
    </row>
    <row r="5591" spans="1:9" ht="15.75" customHeight="1">
      <c r="A5591" s="963">
        <v>90090</v>
      </c>
      <c r="B5591" s="963" t="s">
        <v>8540</v>
      </c>
      <c r="C5591" s="964" t="s">
        <v>964</v>
      </c>
      <c r="D5591" s="965">
        <v>8.41</v>
      </c>
      <c r="E5591" s="757"/>
      <c r="F5591" s="757"/>
      <c r="G5591" s="757"/>
      <c r="H5591" s="757"/>
      <c r="I5591" s="757"/>
    </row>
    <row r="5592" spans="1:9" ht="15.75" customHeight="1">
      <c r="A5592" s="963">
        <v>90091</v>
      </c>
      <c r="B5592" s="963" t="s">
        <v>8541</v>
      </c>
      <c r="C5592" s="964" t="s">
        <v>964</v>
      </c>
      <c r="D5592" s="965">
        <v>5.48</v>
      </c>
      <c r="E5592" s="757"/>
      <c r="F5592" s="757"/>
      <c r="G5592" s="757"/>
      <c r="H5592" s="757"/>
      <c r="I5592" s="757"/>
    </row>
    <row r="5593" spans="1:9" ht="15.75" customHeight="1">
      <c r="A5593" s="963">
        <v>90092</v>
      </c>
      <c r="B5593" s="963" t="s">
        <v>8542</v>
      </c>
      <c r="C5593" s="964" t="s">
        <v>964</v>
      </c>
      <c r="D5593" s="965">
        <v>5.41</v>
      </c>
      <c r="E5593" s="757"/>
      <c r="F5593" s="757"/>
      <c r="G5593" s="757"/>
      <c r="H5593" s="757"/>
      <c r="I5593" s="757"/>
    </row>
    <row r="5594" spans="1:9" ht="15.75" customHeight="1">
      <c r="A5594" s="963">
        <v>90094</v>
      </c>
      <c r="B5594" s="963" t="s">
        <v>8543</v>
      </c>
      <c r="C5594" s="964" t="s">
        <v>964</v>
      </c>
      <c r="D5594" s="965">
        <v>5.13</v>
      </c>
      <c r="E5594" s="757"/>
      <c r="F5594" s="757"/>
      <c r="G5594" s="757"/>
      <c r="H5594" s="757"/>
      <c r="I5594" s="757"/>
    </row>
    <row r="5595" spans="1:9" ht="15.75" customHeight="1">
      <c r="A5595" s="963">
        <v>90095</v>
      </c>
      <c r="B5595" s="963" t="s">
        <v>8544</v>
      </c>
      <c r="C5595" s="964" t="s">
        <v>964</v>
      </c>
      <c r="D5595" s="965">
        <v>4.7300000000000004</v>
      </c>
      <c r="E5595" s="757"/>
      <c r="F5595" s="757"/>
      <c r="G5595" s="757"/>
      <c r="H5595" s="757"/>
      <c r="I5595" s="757"/>
    </row>
    <row r="5596" spans="1:9" ht="15.75" customHeight="1">
      <c r="A5596" s="963">
        <v>90098</v>
      </c>
      <c r="B5596" s="963" t="s">
        <v>8545</v>
      </c>
      <c r="C5596" s="964" t="s">
        <v>964</v>
      </c>
      <c r="D5596" s="965">
        <v>4.6500000000000004</v>
      </c>
      <c r="E5596" s="757"/>
      <c r="F5596" s="757"/>
      <c r="G5596" s="757"/>
      <c r="H5596" s="757"/>
      <c r="I5596" s="757"/>
    </row>
    <row r="5597" spans="1:9" ht="15.75" customHeight="1">
      <c r="A5597" s="963">
        <v>90099</v>
      </c>
      <c r="B5597" s="963" t="s">
        <v>8546</v>
      </c>
      <c r="C5597" s="964" t="s">
        <v>964</v>
      </c>
      <c r="D5597" s="965">
        <v>13.79</v>
      </c>
      <c r="E5597" s="757"/>
      <c r="F5597" s="757"/>
      <c r="G5597" s="757"/>
      <c r="H5597" s="757"/>
      <c r="I5597" s="757"/>
    </row>
    <row r="5598" spans="1:9" ht="15.75" customHeight="1">
      <c r="A5598" s="963">
        <v>90100</v>
      </c>
      <c r="B5598" s="963" t="s">
        <v>8547</v>
      </c>
      <c r="C5598" s="964" t="s">
        <v>964</v>
      </c>
      <c r="D5598" s="965">
        <v>11.7</v>
      </c>
      <c r="E5598" s="757"/>
      <c r="F5598" s="757"/>
      <c r="G5598" s="757"/>
      <c r="H5598" s="757"/>
      <c r="I5598" s="757"/>
    </row>
    <row r="5599" spans="1:9" ht="15.75" customHeight="1">
      <c r="A5599" s="963">
        <v>90101</v>
      </c>
      <c r="B5599" s="963" t="s">
        <v>8548</v>
      </c>
      <c r="C5599" s="964" t="s">
        <v>964</v>
      </c>
      <c r="D5599" s="965">
        <v>11.56</v>
      </c>
      <c r="E5599" s="757"/>
      <c r="F5599" s="757"/>
      <c r="G5599" s="757"/>
      <c r="H5599" s="757"/>
      <c r="I5599" s="757"/>
    </row>
    <row r="5600" spans="1:9" ht="15.75" customHeight="1">
      <c r="A5600" s="963">
        <v>90102</v>
      </c>
      <c r="B5600" s="963" t="s">
        <v>8549</v>
      </c>
      <c r="C5600" s="964" t="s">
        <v>964</v>
      </c>
      <c r="D5600" s="965">
        <v>10.53</v>
      </c>
      <c r="E5600" s="757"/>
      <c r="F5600" s="757"/>
      <c r="G5600" s="757"/>
      <c r="H5600" s="757"/>
      <c r="I5600" s="757"/>
    </row>
    <row r="5601" spans="1:9" ht="15.75" customHeight="1">
      <c r="A5601" s="963">
        <v>90105</v>
      </c>
      <c r="B5601" s="963" t="s">
        <v>8550</v>
      </c>
      <c r="C5601" s="964" t="s">
        <v>964</v>
      </c>
      <c r="D5601" s="965">
        <v>7.6</v>
      </c>
      <c r="E5601" s="757"/>
      <c r="F5601" s="757"/>
      <c r="G5601" s="757"/>
      <c r="H5601" s="757"/>
      <c r="I5601" s="757"/>
    </row>
    <row r="5602" spans="1:9" ht="15.75" customHeight="1">
      <c r="A5602" s="963">
        <v>90106</v>
      </c>
      <c r="B5602" s="963" t="s">
        <v>8551</v>
      </c>
      <c r="C5602" s="964" t="s">
        <v>964</v>
      </c>
      <c r="D5602" s="965">
        <v>6.46</v>
      </c>
      <c r="E5602" s="757"/>
      <c r="F5602" s="757"/>
      <c r="G5602" s="757"/>
      <c r="H5602" s="757"/>
      <c r="I5602" s="757"/>
    </row>
    <row r="5603" spans="1:9" ht="15.75" customHeight="1">
      <c r="A5603" s="963">
        <v>90107</v>
      </c>
      <c r="B5603" s="963" t="s">
        <v>8552</v>
      </c>
      <c r="C5603" s="964" t="s">
        <v>964</v>
      </c>
      <c r="D5603" s="965">
        <v>6.37</v>
      </c>
      <c r="E5603" s="757"/>
      <c r="F5603" s="757"/>
      <c r="G5603" s="757"/>
      <c r="H5603" s="757"/>
      <c r="I5603" s="757"/>
    </row>
    <row r="5604" spans="1:9" ht="15.75" customHeight="1">
      <c r="A5604" s="963">
        <v>90108</v>
      </c>
      <c r="B5604" s="963" t="s">
        <v>8553</v>
      </c>
      <c r="C5604" s="964" t="s">
        <v>964</v>
      </c>
      <c r="D5604" s="965">
        <v>5.81</v>
      </c>
      <c r="E5604" s="757"/>
      <c r="F5604" s="757"/>
      <c r="G5604" s="757"/>
      <c r="H5604" s="757"/>
      <c r="I5604" s="757"/>
    </row>
    <row r="5605" spans="1:9" ht="15.75" customHeight="1">
      <c r="A5605" s="963">
        <v>93358</v>
      </c>
      <c r="B5605" s="963" t="s">
        <v>979</v>
      </c>
      <c r="C5605" s="964" t="s">
        <v>964</v>
      </c>
      <c r="D5605" s="965">
        <v>60.8</v>
      </c>
      <c r="E5605" s="757"/>
      <c r="F5605" s="757"/>
      <c r="G5605" s="757"/>
      <c r="H5605" s="757"/>
      <c r="I5605" s="757"/>
    </row>
    <row r="5606" spans="1:9" ht="15.75" customHeight="1">
      <c r="A5606" s="963">
        <v>102276</v>
      </c>
      <c r="B5606" s="963" t="s">
        <v>8554</v>
      </c>
      <c r="C5606" s="964" t="s">
        <v>964</v>
      </c>
      <c r="D5606" s="965">
        <v>11.41</v>
      </c>
      <c r="E5606" s="757"/>
      <c r="F5606" s="757"/>
      <c r="G5606" s="757"/>
      <c r="H5606" s="757"/>
      <c r="I5606" s="757"/>
    </row>
    <row r="5607" spans="1:9" ht="15.75" customHeight="1">
      <c r="A5607" s="963">
        <v>102277</v>
      </c>
      <c r="B5607" s="963" t="s">
        <v>8555</v>
      </c>
      <c r="C5607" s="964" t="s">
        <v>964</v>
      </c>
      <c r="D5607" s="965">
        <v>9.01</v>
      </c>
      <c r="E5607" s="757"/>
      <c r="F5607" s="757"/>
      <c r="G5607" s="757"/>
      <c r="H5607" s="757"/>
      <c r="I5607" s="757"/>
    </row>
    <row r="5608" spans="1:9" ht="15.75" customHeight="1">
      <c r="A5608" s="963">
        <v>102278</v>
      </c>
      <c r="B5608" s="963" t="s">
        <v>8556</v>
      </c>
      <c r="C5608" s="964" t="s">
        <v>964</v>
      </c>
      <c r="D5608" s="965">
        <v>8.9600000000000009</v>
      </c>
      <c r="E5608" s="757"/>
      <c r="F5608" s="757"/>
      <c r="G5608" s="757"/>
      <c r="H5608" s="757"/>
      <c r="I5608" s="757"/>
    </row>
    <row r="5609" spans="1:9" ht="15.75" customHeight="1">
      <c r="A5609" s="963">
        <v>102279</v>
      </c>
      <c r="B5609" s="963" t="s">
        <v>8557</v>
      </c>
      <c r="C5609" s="964" t="s">
        <v>964</v>
      </c>
      <c r="D5609" s="965">
        <v>6.3</v>
      </c>
      <c r="E5609" s="757"/>
      <c r="F5609" s="757"/>
      <c r="G5609" s="757"/>
      <c r="H5609" s="757"/>
      <c r="I5609" s="757"/>
    </row>
    <row r="5610" spans="1:9" ht="15.75" customHeight="1">
      <c r="A5610" s="963">
        <v>102280</v>
      </c>
      <c r="B5610" s="963" t="s">
        <v>8558</v>
      </c>
      <c r="C5610" s="964" t="s">
        <v>964</v>
      </c>
      <c r="D5610" s="965">
        <v>4.97</v>
      </c>
      <c r="E5610" s="757"/>
      <c r="F5610" s="757"/>
      <c r="G5610" s="757"/>
      <c r="H5610" s="757"/>
      <c r="I5610" s="757"/>
    </row>
    <row r="5611" spans="1:9" ht="15.75" customHeight="1">
      <c r="A5611" s="963">
        <v>102281</v>
      </c>
      <c r="B5611" s="963" t="s">
        <v>8559</v>
      </c>
      <c r="C5611" s="964" t="s">
        <v>964</v>
      </c>
      <c r="D5611" s="965">
        <v>4.9400000000000004</v>
      </c>
      <c r="E5611" s="757"/>
      <c r="F5611" s="757"/>
      <c r="G5611" s="757"/>
      <c r="H5611" s="757"/>
      <c r="I5611" s="757"/>
    </row>
    <row r="5612" spans="1:9" ht="15.75" customHeight="1">
      <c r="A5612" s="963">
        <v>102282</v>
      </c>
      <c r="B5612" s="963" t="s">
        <v>8560</v>
      </c>
      <c r="C5612" s="964" t="s">
        <v>964</v>
      </c>
      <c r="D5612" s="965">
        <v>12.67</v>
      </c>
      <c r="E5612" s="757"/>
      <c r="F5612" s="757"/>
      <c r="G5612" s="757"/>
      <c r="H5612" s="757"/>
      <c r="I5612" s="757"/>
    </row>
    <row r="5613" spans="1:9" ht="15.75" customHeight="1">
      <c r="A5613" s="963">
        <v>102283</v>
      </c>
      <c r="B5613" s="963" t="s">
        <v>8561</v>
      </c>
      <c r="C5613" s="964" t="s">
        <v>964</v>
      </c>
      <c r="D5613" s="965">
        <v>11.25</v>
      </c>
      <c r="E5613" s="757"/>
      <c r="F5613" s="757"/>
      <c r="G5613" s="757"/>
      <c r="H5613" s="757"/>
      <c r="I5613" s="757"/>
    </row>
    <row r="5614" spans="1:9" ht="15.75" customHeight="1">
      <c r="A5614" s="963">
        <v>102284</v>
      </c>
      <c r="B5614" s="963" t="s">
        <v>8562</v>
      </c>
      <c r="C5614" s="964" t="s">
        <v>964</v>
      </c>
      <c r="D5614" s="965">
        <v>10.9</v>
      </c>
      <c r="E5614" s="757"/>
      <c r="F5614" s="757"/>
      <c r="G5614" s="757"/>
      <c r="H5614" s="757"/>
      <c r="I5614" s="757"/>
    </row>
    <row r="5615" spans="1:9" ht="15.75" customHeight="1">
      <c r="A5615" s="963">
        <v>102285</v>
      </c>
      <c r="B5615" s="963" t="s">
        <v>8563</v>
      </c>
      <c r="C5615" s="964" t="s">
        <v>964</v>
      </c>
      <c r="D5615" s="965">
        <v>10.3</v>
      </c>
      <c r="E5615" s="757"/>
      <c r="F5615" s="757"/>
      <c r="G5615" s="757"/>
      <c r="H5615" s="757"/>
      <c r="I5615" s="757"/>
    </row>
    <row r="5616" spans="1:9" ht="15.75" customHeight="1">
      <c r="A5616" s="963">
        <v>102286</v>
      </c>
      <c r="B5616" s="963" t="s">
        <v>8564</v>
      </c>
      <c r="C5616" s="964" t="s">
        <v>964</v>
      </c>
      <c r="D5616" s="965">
        <v>10.02</v>
      </c>
      <c r="E5616" s="757"/>
      <c r="F5616" s="757"/>
      <c r="G5616" s="757"/>
      <c r="H5616" s="757"/>
      <c r="I5616" s="757"/>
    </row>
    <row r="5617" spans="1:9" ht="15.75" customHeight="1">
      <c r="A5617" s="963">
        <v>102287</v>
      </c>
      <c r="B5617" s="963" t="s">
        <v>8565</v>
      </c>
      <c r="C5617" s="964" t="s">
        <v>964</v>
      </c>
      <c r="D5617" s="965">
        <v>9.9700000000000006</v>
      </c>
      <c r="E5617" s="757"/>
      <c r="F5617" s="757"/>
      <c r="G5617" s="757"/>
      <c r="H5617" s="757"/>
      <c r="I5617" s="757"/>
    </row>
    <row r="5618" spans="1:9" ht="15.75" customHeight="1">
      <c r="A5618" s="963">
        <v>102288</v>
      </c>
      <c r="B5618" s="963" t="s">
        <v>8566</v>
      </c>
      <c r="C5618" s="964" t="s">
        <v>964</v>
      </c>
      <c r="D5618" s="965">
        <v>9.56</v>
      </c>
      <c r="E5618" s="757"/>
      <c r="F5618" s="757"/>
      <c r="G5618" s="757"/>
      <c r="H5618" s="757"/>
      <c r="I5618" s="757"/>
    </row>
    <row r="5619" spans="1:9" ht="15.75" customHeight="1">
      <c r="A5619" s="963">
        <v>102289</v>
      </c>
      <c r="B5619" s="963" t="s">
        <v>8567</v>
      </c>
      <c r="C5619" s="964" t="s">
        <v>964</v>
      </c>
      <c r="D5619" s="965">
        <v>9.34</v>
      </c>
      <c r="E5619" s="757"/>
      <c r="F5619" s="757"/>
      <c r="G5619" s="757"/>
      <c r="H5619" s="757"/>
      <c r="I5619" s="757"/>
    </row>
    <row r="5620" spans="1:9" ht="15.75" customHeight="1">
      <c r="A5620" s="963">
        <v>102290</v>
      </c>
      <c r="B5620" s="963" t="s">
        <v>8568</v>
      </c>
      <c r="C5620" s="964" t="s">
        <v>964</v>
      </c>
      <c r="D5620" s="965">
        <v>6.99</v>
      </c>
      <c r="E5620" s="757"/>
      <c r="F5620" s="757"/>
      <c r="G5620" s="757"/>
      <c r="H5620" s="757"/>
      <c r="I5620" s="757"/>
    </row>
    <row r="5621" spans="1:9" ht="15.75" customHeight="1">
      <c r="A5621" s="963">
        <v>102291</v>
      </c>
      <c r="B5621" s="963" t="s">
        <v>8569</v>
      </c>
      <c r="C5621" s="964" t="s">
        <v>964</v>
      </c>
      <c r="D5621" s="965">
        <v>6.21</v>
      </c>
      <c r="E5621" s="757"/>
      <c r="F5621" s="757"/>
      <c r="G5621" s="757"/>
      <c r="H5621" s="757"/>
      <c r="I5621" s="757"/>
    </row>
    <row r="5622" spans="1:9" ht="15.75" customHeight="1">
      <c r="A5622" s="963">
        <v>102292</v>
      </c>
      <c r="B5622" s="963" t="s">
        <v>8570</v>
      </c>
      <c r="C5622" s="964" t="s">
        <v>964</v>
      </c>
      <c r="D5622" s="965">
        <v>6.02</v>
      </c>
      <c r="E5622" s="757"/>
      <c r="F5622" s="757"/>
      <c r="G5622" s="757"/>
      <c r="H5622" s="757"/>
      <c r="I5622" s="757"/>
    </row>
    <row r="5623" spans="1:9" ht="15.75" customHeight="1">
      <c r="A5623" s="963">
        <v>102293</v>
      </c>
      <c r="B5623" s="963" t="s">
        <v>8571</v>
      </c>
      <c r="C5623" s="964" t="s">
        <v>964</v>
      </c>
      <c r="D5623" s="965">
        <v>5.69</v>
      </c>
      <c r="E5623" s="757"/>
      <c r="F5623" s="757"/>
      <c r="G5623" s="757"/>
      <c r="H5623" s="757"/>
      <c r="I5623" s="757"/>
    </row>
    <row r="5624" spans="1:9" ht="15.75" customHeight="1">
      <c r="A5624" s="963">
        <v>102294</v>
      </c>
      <c r="B5624" s="963" t="s">
        <v>8572</v>
      </c>
      <c r="C5624" s="964" t="s">
        <v>964</v>
      </c>
      <c r="D5624" s="965">
        <v>5.53</v>
      </c>
      <c r="E5624" s="757"/>
      <c r="F5624" s="757"/>
      <c r="G5624" s="757"/>
      <c r="H5624" s="757"/>
      <c r="I5624" s="757"/>
    </row>
    <row r="5625" spans="1:9" ht="15.75" customHeight="1">
      <c r="A5625" s="963">
        <v>102295</v>
      </c>
      <c r="B5625" s="963" t="s">
        <v>8573</v>
      </c>
      <c r="C5625" s="964" t="s">
        <v>964</v>
      </c>
      <c r="D5625" s="965">
        <v>5.49</v>
      </c>
      <c r="E5625" s="757"/>
      <c r="F5625" s="757"/>
      <c r="G5625" s="757"/>
      <c r="H5625" s="757"/>
      <c r="I5625" s="757"/>
    </row>
    <row r="5626" spans="1:9" ht="15.75" customHeight="1">
      <c r="A5626" s="963">
        <v>102296</v>
      </c>
      <c r="B5626" s="963" t="s">
        <v>8574</v>
      </c>
      <c r="C5626" s="964" t="s">
        <v>964</v>
      </c>
      <c r="D5626" s="965">
        <v>5.27</v>
      </c>
      <c r="E5626" s="757"/>
      <c r="F5626" s="757"/>
      <c r="G5626" s="757"/>
      <c r="H5626" s="757"/>
      <c r="I5626" s="757"/>
    </row>
    <row r="5627" spans="1:9" ht="15.75" customHeight="1">
      <c r="A5627" s="963">
        <v>102297</v>
      </c>
      <c r="B5627" s="963" t="s">
        <v>8575</v>
      </c>
      <c r="C5627" s="964" t="s">
        <v>964</v>
      </c>
      <c r="D5627" s="965">
        <v>5.15</v>
      </c>
      <c r="E5627" s="757"/>
      <c r="F5627" s="757"/>
      <c r="G5627" s="757"/>
      <c r="H5627" s="757"/>
      <c r="I5627" s="757"/>
    </row>
    <row r="5628" spans="1:9" ht="15.75" customHeight="1">
      <c r="A5628" s="963">
        <v>102298</v>
      </c>
      <c r="B5628" s="963" t="s">
        <v>8576</v>
      </c>
      <c r="C5628" s="964" t="s">
        <v>964</v>
      </c>
      <c r="D5628" s="965">
        <v>15.31</v>
      </c>
      <c r="E5628" s="757"/>
      <c r="F5628" s="757"/>
      <c r="G5628" s="757"/>
      <c r="H5628" s="757"/>
      <c r="I5628" s="757"/>
    </row>
    <row r="5629" spans="1:9" ht="15.75" customHeight="1">
      <c r="A5629" s="963">
        <v>102299</v>
      </c>
      <c r="B5629" s="963" t="s">
        <v>8577</v>
      </c>
      <c r="C5629" s="964" t="s">
        <v>964</v>
      </c>
      <c r="D5629" s="965">
        <v>13.01</v>
      </c>
      <c r="E5629" s="757"/>
      <c r="F5629" s="757"/>
      <c r="G5629" s="757"/>
      <c r="H5629" s="757"/>
      <c r="I5629" s="757"/>
    </row>
    <row r="5630" spans="1:9" ht="15.75" customHeight="1">
      <c r="A5630" s="963">
        <v>102300</v>
      </c>
      <c r="B5630" s="963" t="s">
        <v>8578</v>
      </c>
      <c r="C5630" s="964" t="s">
        <v>964</v>
      </c>
      <c r="D5630" s="965">
        <v>12.84</v>
      </c>
      <c r="E5630" s="757"/>
      <c r="F5630" s="757"/>
      <c r="G5630" s="757"/>
      <c r="H5630" s="757"/>
      <c r="I5630" s="757"/>
    </row>
    <row r="5631" spans="1:9" ht="15.75" customHeight="1">
      <c r="A5631" s="963">
        <v>102301</v>
      </c>
      <c r="B5631" s="963" t="s">
        <v>8579</v>
      </c>
      <c r="C5631" s="964" t="s">
        <v>964</v>
      </c>
      <c r="D5631" s="965">
        <v>11.68</v>
      </c>
      <c r="E5631" s="757"/>
      <c r="F5631" s="757"/>
      <c r="G5631" s="757"/>
      <c r="H5631" s="757"/>
      <c r="I5631" s="757"/>
    </row>
    <row r="5632" spans="1:9" ht="15.75" customHeight="1">
      <c r="A5632" s="963">
        <v>102302</v>
      </c>
      <c r="B5632" s="963" t="s">
        <v>8580</v>
      </c>
      <c r="C5632" s="964" t="s">
        <v>964</v>
      </c>
      <c r="D5632" s="965">
        <v>8.44</v>
      </c>
      <c r="E5632" s="757"/>
      <c r="F5632" s="757"/>
      <c r="G5632" s="757"/>
      <c r="H5632" s="757"/>
      <c r="I5632" s="757"/>
    </row>
    <row r="5633" spans="1:9" ht="15.75" customHeight="1">
      <c r="A5633" s="963">
        <v>102303</v>
      </c>
      <c r="B5633" s="963" t="s">
        <v>8581</v>
      </c>
      <c r="C5633" s="964" t="s">
        <v>964</v>
      </c>
      <c r="D5633" s="965">
        <v>7.16</v>
      </c>
      <c r="E5633" s="757"/>
      <c r="F5633" s="757"/>
      <c r="G5633" s="757"/>
      <c r="H5633" s="757"/>
      <c r="I5633" s="757"/>
    </row>
    <row r="5634" spans="1:9" ht="15.75" customHeight="1">
      <c r="A5634" s="963">
        <v>102304</v>
      </c>
      <c r="B5634" s="963" t="s">
        <v>8582</v>
      </c>
      <c r="C5634" s="964" t="s">
        <v>964</v>
      </c>
      <c r="D5634" s="965">
        <v>7.08</v>
      </c>
      <c r="E5634" s="757"/>
      <c r="F5634" s="757"/>
      <c r="G5634" s="757"/>
      <c r="H5634" s="757"/>
      <c r="I5634" s="757"/>
    </row>
    <row r="5635" spans="1:9" ht="15.75" customHeight="1">
      <c r="A5635" s="963">
        <v>102305</v>
      </c>
      <c r="B5635" s="963" t="s">
        <v>8583</v>
      </c>
      <c r="C5635" s="964" t="s">
        <v>964</v>
      </c>
      <c r="D5635" s="965">
        <v>6.44</v>
      </c>
      <c r="E5635" s="757"/>
      <c r="F5635" s="757"/>
      <c r="G5635" s="757"/>
      <c r="H5635" s="757"/>
      <c r="I5635" s="757"/>
    </row>
    <row r="5636" spans="1:9" ht="15.75" customHeight="1">
      <c r="A5636" s="963">
        <v>102306</v>
      </c>
      <c r="B5636" s="963" t="s">
        <v>8584</v>
      </c>
      <c r="C5636" s="964" t="s">
        <v>964</v>
      </c>
      <c r="D5636" s="965">
        <v>14.27</v>
      </c>
      <c r="E5636" s="757"/>
      <c r="F5636" s="757"/>
      <c r="G5636" s="757"/>
      <c r="H5636" s="757"/>
      <c r="I5636" s="757"/>
    </row>
    <row r="5637" spans="1:9" ht="15.75" customHeight="1">
      <c r="A5637" s="963">
        <v>102307</v>
      </c>
      <c r="B5637" s="963" t="s">
        <v>8585</v>
      </c>
      <c r="C5637" s="964" t="s">
        <v>964</v>
      </c>
      <c r="D5637" s="965">
        <v>12.66</v>
      </c>
      <c r="E5637" s="757"/>
      <c r="F5637" s="757"/>
      <c r="G5637" s="757"/>
      <c r="H5637" s="757"/>
      <c r="I5637" s="757"/>
    </row>
    <row r="5638" spans="1:9" ht="15.75" customHeight="1">
      <c r="A5638" s="963">
        <v>102308</v>
      </c>
      <c r="B5638" s="963" t="s">
        <v>8586</v>
      </c>
      <c r="C5638" s="964" t="s">
        <v>964</v>
      </c>
      <c r="D5638" s="965">
        <v>12.28</v>
      </c>
      <c r="E5638" s="757"/>
      <c r="F5638" s="757"/>
      <c r="G5638" s="757"/>
      <c r="H5638" s="757"/>
      <c r="I5638" s="757"/>
    </row>
    <row r="5639" spans="1:9" ht="15.75" customHeight="1">
      <c r="A5639" s="963">
        <v>102309</v>
      </c>
      <c r="B5639" s="963" t="s">
        <v>8587</v>
      </c>
      <c r="C5639" s="964" t="s">
        <v>964</v>
      </c>
      <c r="D5639" s="965">
        <v>11.62</v>
      </c>
      <c r="E5639" s="757"/>
      <c r="F5639" s="757"/>
      <c r="G5639" s="757"/>
      <c r="H5639" s="757"/>
      <c r="I5639" s="757"/>
    </row>
    <row r="5640" spans="1:9" ht="15.75" customHeight="1">
      <c r="A5640" s="963">
        <v>102310</v>
      </c>
      <c r="B5640" s="963" t="s">
        <v>8588</v>
      </c>
      <c r="C5640" s="964" t="s">
        <v>964</v>
      </c>
      <c r="D5640" s="966">
        <v>11.27</v>
      </c>
      <c r="E5640" s="757"/>
      <c r="F5640" s="757"/>
      <c r="G5640" s="757"/>
      <c r="H5640" s="757"/>
      <c r="I5640" s="757"/>
    </row>
    <row r="5641" spans="1:9" ht="15.75" customHeight="1">
      <c r="A5641" s="963">
        <v>102311</v>
      </c>
      <c r="B5641" s="963" t="s">
        <v>8589</v>
      </c>
      <c r="C5641" s="964" t="s">
        <v>964</v>
      </c>
      <c r="D5641" s="966">
        <v>11.2</v>
      </c>
      <c r="E5641" s="757"/>
      <c r="F5641" s="757"/>
      <c r="G5641" s="757"/>
      <c r="H5641" s="757"/>
      <c r="I5641" s="757"/>
    </row>
    <row r="5642" spans="1:9" ht="15.75" customHeight="1">
      <c r="A5642" s="963">
        <v>102312</v>
      </c>
      <c r="B5642" s="963" t="s">
        <v>8590</v>
      </c>
      <c r="C5642" s="964" t="s">
        <v>964</v>
      </c>
      <c r="D5642" s="965">
        <v>10.76</v>
      </c>
      <c r="E5642" s="757"/>
      <c r="F5642" s="757"/>
      <c r="G5642" s="757"/>
      <c r="H5642" s="757"/>
      <c r="I5642" s="757"/>
    </row>
    <row r="5643" spans="1:9" ht="15.75" customHeight="1">
      <c r="A5643" s="963">
        <v>102313</v>
      </c>
      <c r="B5643" s="963" t="s">
        <v>8591</v>
      </c>
      <c r="C5643" s="964" t="s">
        <v>964</v>
      </c>
      <c r="D5643" s="965">
        <v>10.52</v>
      </c>
      <c r="E5643" s="757"/>
      <c r="F5643" s="757"/>
      <c r="G5643" s="757"/>
      <c r="H5643" s="757"/>
      <c r="I5643" s="757"/>
    </row>
    <row r="5644" spans="1:9" ht="15.75" customHeight="1">
      <c r="A5644" s="963">
        <v>102314</v>
      </c>
      <c r="B5644" s="963" t="s">
        <v>8592</v>
      </c>
      <c r="C5644" s="964" t="s">
        <v>964</v>
      </c>
      <c r="D5644" s="965">
        <v>7.88</v>
      </c>
      <c r="E5644" s="757"/>
      <c r="F5644" s="757"/>
      <c r="G5644" s="757"/>
      <c r="H5644" s="757"/>
      <c r="I5644" s="757"/>
    </row>
    <row r="5645" spans="1:9" ht="15.75" customHeight="1">
      <c r="A5645" s="963">
        <v>102315</v>
      </c>
      <c r="B5645" s="963" t="s">
        <v>8593</v>
      </c>
      <c r="C5645" s="964" t="s">
        <v>964</v>
      </c>
      <c r="D5645" s="965">
        <v>6.99</v>
      </c>
      <c r="E5645" s="757"/>
      <c r="F5645" s="757"/>
      <c r="G5645" s="757"/>
      <c r="H5645" s="757"/>
      <c r="I5645" s="757"/>
    </row>
    <row r="5646" spans="1:9" ht="15.75" customHeight="1">
      <c r="A5646" s="963">
        <v>102316</v>
      </c>
      <c r="B5646" s="963" t="s">
        <v>8594</v>
      </c>
      <c r="C5646" s="964" t="s">
        <v>964</v>
      </c>
      <c r="D5646" s="966">
        <v>6.77</v>
      </c>
      <c r="E5646" s="757"/>
      <c r="F5646" s="757"/>
      <c r="G5646" s="757"/>
      <c r="H5646" s="757"/>
      <c r="I5646" s="757"/>
    </row>
    <row r="5647" spans="1:9" ht="15.75" customHeight="1">
      <c r="A5647" s="963">
        <v>102317</v>
      </c>
      <c r="B5647" s="963" t="s">
        <v>8595</v>
      </c>
      <c r="C5647" s="964" t="s">
        <v>964</v>
      </c>
      <c r="D5647" s="965">
        <v>6.4</v>
      </c>
      <c r="E5647" s="757"/>
      <c r="F5647" s="757"/>
      <c r="G5647" s="757"/>
      <c r="H5647" s="757"/>
      <c r="I5647" s="757"/>
    </row>
    <row r="5648" spans="1:9" ht="15.75" customHeight="1">
      <c r="A5648" s="963">
        <v>102318</v>
      </c>
      <c r="B5648" s="963" t="s">
        <v>8596</v>
      </c>
      <c r="C5648" s="964" t="s">
        <v>964</v>
      </c>
      <c r="D5648" s="965">
        <v>6.23</v>
      </c>
      <c r="E5648" s="757"/>
      <c r="F5648" s="757"/>
      <c r="G5648" s="757"/>
      <c r="H5648" s="757"/>
      <c r="I5648" s="757"/>
    </row>
    <row r="5649" spans="1:9" ht="15.75" customHeight="1">
      <c r="A5649" s="963">
        <v>102319</v>
      </c>
      <c r="B5649" s="963" t="s">
        <v>8597</v>
      </c>
      <c r="C5649" s="964" t="s">
        <v>964</v>
      </c>
      <c r="D5649" s="965">
        <v>6.18</v>
      </c>
      <c r="E5649" s="757"/>
      <c r="F5649" s="757"/>
      <c r="G5649" s="757"/>
      <c r="H5649" s="757"/>
      <c r="I5649" s="757"/>
    </row>
    <row r="5650" spans="1:9" ht="15.75" customHeight="1">
      <c r="A5650" s="963">
        <v>102320</v>
      </c>
      <c r="B5650" s="963" t="s">
        <v>8598</v>
      </c>
      <c r="C5650" s="964" t="s">
        <v>964</v>
      </c>
      <c r="D5650" s="965">
        <v>5.92</v>
      </c>
      <c r="E5650" s="757"/>
      <c r="F5650" s="757"/>
      <c r="G5650" s="757"/>
      <c r="H5650" s="757"/>
      <c r="I5650" s="757"/>
    </row>
    <row r="5651" spans="1:9" ht="15.75" customHeight="1">
      <c r="A5651" s="963">
        <v>102321</v>
      </c>
      <c r="B5651" s="963" t="s">
        <v>8599</v>
      </c>
      <c r="C5651" s="964" t="s">
        <v>964</v>
      </c>
      <c r="D5651" s="965">
        <v>5.81</v>
      </c>
      <c r="E5651" s="757"/>
      <c r="F5651" s="757"/>
      <c r="G5651" s="757"/>
      <c r="H5651" s="757"/>
      <c r="I5651" s="757"/>
    </row>
    <row r="5652" spans="1:9" ht="15.75" customHeight="1">
      <c r="A5652" s="963">
        <v>102322</v>
      </c>
      <c r="B5652" s="963" t="s">
        <v>8600</v>
      </c>
      <c r="C5652" s="964" t="s">
        <v>964</v>
      </c>
      <c r="D5652" s="965">
        <v>17.239999999999998</v>
      </c>
      <c r="E5652" s="757"/>
      <c r="F5652" s="757"/>
      <c r="G5652" s="757"/>
      <c r="H5652" s="757"/>
      <c r="I5652" s="757"/>
    </row>
    <row r="5653" spans="1:9" ht="15.75" customHeight="1">
      <c r="A5653" s="963">
        <v>102323</v>
      </c>
      <c r="B5653" s="963" t="s">
        <v>8601</v>
      </c>
      <c r="C5653" s="964" t="s">
        <v>964</v>
      </c>
      <c r="D5653" s="965">
        <v>14.63</v>
      </c>
      <c r="E5653" s="757"/>
      <c r="F5653" s="757"/>
      <c r="G5653" s="757"/>
      <c r="H5653" s="757"/>
      <c r="I5653" s="757"/>
    </row>
    <row r="5654" spans="1:9" ht="15.75" customHeight="1">
      <c r="A5654" s="963">
        <v>102324</v>
      </c>
      <c r="B5654" s="963" t="s">
        <v>8602</v>
      </c>
      <c r="C5654" s="964" t="s">
        <v>964</v>
      </c>
      <c r="D5654" s="965">
        <v>14.46</v>
      </c>
      <c r="E5654" s="757"/>
      <c r="F5654" s="757"/>
      <c r="G5654" s="757"/>
      <c r="H5654" s="757"/>
      <c r="I5654" s="757"/>
    </row>
    <row r="5655" spans="1:9" ht="15.75" customHeight="1">
      <c r="A5655" s="963">
        <v>102325</v>
      </c>
      <c r="B5655" s="963" t="s">
        <v>8603</v>
      </c>
      <c r="C5655" s="964" t="s">
        <v>964</v>
      </c>
      <c r="D5655" s="965">
        <v>13.16</v>
      </c>
      <c r="E5655" s="757"/>
      <c r="F5655" s="757"/>
      <c r="G5655" s="757"/>
      <c r="H5655" s="757"/>
      <c r="I5655" s="757"/>
    </row>
    <row r="5656" spans="1:9" ht="15.75" customHeight="1">
      <c r="A5656" s="963">
        <v>102326</v>
      </c>
      <c r="B5656" s="963" t="s">
        <v>8604</v>
      </c>
      <c r="C5656" s="964" t="s">
        <v>964</v>
      </c>
      <c r="D5656" s="965">
        <v>9.51</v>
      </c>
      <c r="E5656" s="757"/>
      <c r="F5656" s="757"/>
      <c r="G5656" s="757"/>
      <c r="H5656" s="757"/>
      <c r="I5656" s="757"/>
    </row>
    <row r="5657" spans="1:9" ht="15.75" customHeight="1">
      <c r="A5657" s="963">
        <v>102327</v>
      </c>
      <c r="B5657" s="963" t="s">
        <v>8605</v>
      </c>
      <c r="C5657" s="964" t="s">
        <v>964</v>
      </c>
      <c r="D5657" s="965">
        <v>8.08</v>
      </c>
      <c r="E5657" s="757"/>
      <c r="F5657" s="757"/>
      <c r="G5657" s="757"/>
      <c r="H5657" s="757"/>
      <c r="I5657" s="757"/>
    </row>
    <row r="5658" spans="1:9" ht="15.75" customHeight="1">
      <c r="A5658" s="963">
        <v>102328</v>
      </c>
      <c r="B5658" s="963" t="s">
        <v>8606</v>
      </c>
      <c r="C5658" s="964" t="s">
        <v>964</v>
      </c>
      <c r="D5658" s="965">
        <v>7.97</v>
      </c>
      <c r="E5658" s="757"/>
      <c r="F5658" s="757"/>
      <c r="G5658" s="757"/>
      <c r="H5658" s="757"/>
      <c r="I5658" s="757"/>
    </row>
    <row r="5659" spans="1:9" ht="15.75" customHeight="1">
      <c r="A5659" s="963">
        <v>102329</v>
      </c>
      <c r="B5659" s="963" t="s">
        <v>8607</v>
      </c>
      <c r="C5659" s="964" t="s">
        <v>964</v>
      </c>
      <c r="D5659" s="965">
        <v>7.26</v>
      </c>
      <c r="E5659" s="757"/>
      <c r="F5659" s="757"/>
      <c r="G5659" s="757"/>
      <c r="H5659" s="757"/>
      <c r="I5659" s="757"/>
    </row>
    <row r="5660" spans="1:9" ht="15.75" customHeight="1">
      <c r="A5660" s="963">
        <v>94304</v>
      </c>
      <c r="B5660" s="963" t="s">
        <v>8608</v>
      </c>
      <c r="C5660" s="964" t="s">
        <v>964</v>
      </c>
      <c r="D5660" s="965">
        <v>109.63</v>
      </c>
      <c r="E5660" s="757"/>
      <c r="F5660" s="757"/>
      <c r="G5660" s="757"/>
      <c r="H5660" s="757"/>
      <c r="I5660" s="757"/>
    </row>
    <row r="5661" spans="1:9" ht="15.75" customHeight="1">
      <c r="A5661" s="963">
        <v>94305</v>
      </c>
      <c r="B5661" s="963" t="s">
        <v>8609</v>
      </c>
      <c r="C5661" s="964" t="s">
        <v>964</v>
      </c>
      <c r="D5661" s="965">
        <v>106.38</v>
      </c>
      <c r="E5661" s="757"/>
      <c r="F5661" s="757"/>
      <c r="G5661" s="757"/>
      <c r="H5661" s="757"/>
      <c r="I5661" s="757"/>
    </row>
    <row r="5662" spans="1:9" ht="15.75" customHeight="1">
      <c r="A5662" s="963">
        <v>94306</v>
      </c>
      <c r="B5662" s="963" t="s">
        <v>8610</v>
      </c>
      <c r="C5662" s="964" t="s">
        <v>964</v>
      </c>
      <c r="D5662" s="965">
        <v>102.31</v>
      </c>
      <c r="E5662" s="757"/>
      <c r="F5662" s="757"/>
      <c r="G5662" s="757"/>
      <c r="H5662" s="757"/>
      <c r="I5662" s="757"/>
    </row>
    <row r="5663" spans="1:9" ht="15.75" customHeight="1">
      <c r="A5663" s="963">
        <v>94307</v>
      </c>
      <c r="B5663" s="963" t="s">
        <v>8611</v>
      </c>
      <c r="C5663" s="964" t="s">
        <v>964</v>
      </c>
      <c r="D5663" s="965">
        <v>103.25</v>
      </c>
      <c r="E5663" s="757"/>
      <c r="F5663" s="757"/>
      <c r="G5663" s="757"/>
      <c r="H5663" s="757"/>
      <c r="I5663" s="757"/>
    </row>
    <row r="5664" spans="1:9" ht="15.75" customHeight="1">
      <c r="A5664" s="963">
        <v>94308</v>
      </c>
      <c r="B5664" s="963" t="s">
        <v>8612</v>
      </c>
      <c r="C5664" s="964" t="s">
        <v>964</v>
      </c>
      <c r="D5664" s="965">
        <v>100.64</v>
      </c>
      <c r="E5664" s="757"/>
      <c r="F5664" s="757"/>
      <c r="G5664" s="757"/>
      <c r="H5664" s="757"/>
      <c r="I5664" s="757"/>
    </row>
    <row r="5665" spans="1:9" ht="15.75" customHeight="1">
      <c r="A5665" s="963">
        <v>94309</v>
      </c>
      <c r="B5665" s="963" t="s">
        <v>8613</v>
      </c>
      <c r="C5665" s="964" t="s">
        <v>964</v>
      </c>
      <c r="D5665" s="965">
        <v>101.85</v>
      </c>
      <c r="E5665" s="757"/>
      <c r="F5665" s="757"/>
      <c r="G5665" s="757"/>
      <c r="H5665" s="757"/>
      <c r="I5665" s="757"/>
    </row>
    <row r="5666" spans="1:9" ht="15.75" customHeight="1">
      <c r="A5666" s="963">
        <v>94310</v>
      </c>
      <c r="B5666" s="963" t="s">
        <v>8614</v>
      </c>
      <c r="C5666" s="964" t="s">
        <v>964</v>
      </c>
      <c r="D5666" s="965">
        <v>99.79</v>
      </c>
      <c r="E5666" s="757"/>
      <c r="F5666" s="757"/>
      <c r="G5666" s="757"/>
      <c r="H5666" s="757"/>
      <c r="I5666" s="757"/>
    </row>
    <row r="5667" spans="1:9" ht="15.75" customHeight="1">
      <c r="A5667" s="963">
        <v>94315</v>
      </c>
      <c r="B5667" s="963" t="s">
        <v>8615</v>
      </c>
      <c r="C5667" s="964" t="s">
        <v>964</v>
      </c>
      <c r="D5667" s="965">
        <v>114.1</v>
      </c>
      <c r="E5667" s="757"/>
      <c r="F5667" s="757"/>
      <c r="G5667" s="757"/>
      <c r="H5667" s="757"/>
      <c r="I5667" s="757"/>
    </row>
    <row r="5668" spans="1:9" ht="15.75" customHeight="1">
      <c r="A5668" s="963">
        <v>94316</v>
      </c>
      <c r="B5668" s="963" t="s">
        <v>8616</v>
      </c>
      <c r="C5668" s="964" t="s">
        <v>964</v>
      </c>
      <c r="D5668" s="965">
        <v>107.1</v>
      </c>
      <c r="E5668" s="757"/>
      <c r="F5668" s="757"/>
      <c r="G5668" s="757"/>
      <c r="H5668" s="757"/>
      <c r="I5668" s="757"/>
    </row>
    <row r="5669" spans="1:9" ht="15.75" customHeight="1">
      <c r="A5669" s="963">
        <v>94317</v>
      </c>
      <c r="B5669" s="963" t="s">
        <v>8617</v>
      </c>
      <c r="C5669" s="964" t="s">
        <v>964</v>
      </c>
      <c r="D5669" s="965">
        <v>104.03</v>
      </c>
      <c r="E5669" s="757"/>
      <c r="F5669" s="757"/>
      <c r="G5669" s="757"/>
      <c r="H5669" s="757"/>
      <c r="I5669" s="757"/>
    </row>
    <row r="5670" spans="1:9" ht="15.75" customHeight="1">
      <c r="A5670" s="963">
        <v>94318</v>
      </c>
      <c r="B5670" s="963" t="s">
        <v>8618</v>
      </c>
      <c r="C5670" s="964" t="s">
        <v>964</v>
      </c>
      <c r="D5670" s="965">
        <v>100.05</v>
      </c>
      <c r="E5670" s="757"/>
      <c r="F5670" s="757"/>
      <c r="G5670" s="757"/>
      <c r="H5670" s="757"/>
      <c r="I5670" s="757"/>
    </row>
    <row r="5671" spans="1:9" ht="15.75" customHeight="1">
      <c r="A5671" s="963">
        <v>94319</v>
      </c>
      <c r="B5671" s="963" t="s">
        <v>8619</v>
      </c>
      <c r="C5671" s="964" t="s">
        <v>964</v>
      </c>
      <c r="D5671" s="965">
        <v>114.97</v>
      </c>
      <c r="E5671" s="757"/>
      <c r="F5671" s="757"/>
      <c r="G5671" s="757"/>
      <c r="H5671" s="757"/>
      <c r="I5671" s="757"/>
    </row>
    <row r="5672" spans="1:9" ht="15.75" customHeight="1">
      <c r="A5672" s="963">
        <v>94327</v>
      </c>
      <c r="B5672" s="963" t="s">
        <v>8620</v>
      </c>
      <c r="C5672" s="964" t="s">
        <v>964</v>
      </c>
      <c r="D5672" s="965">
        <v>87.1</v>
      </c>
      <c r="E5672" s="757"/>
      <c r="F5672" s="757"/>
      <c r="G5672" s="757"/>
      <c r="H5672" s="757"/>
      <c r="I5672" s="757"/>
    </row>
    <row r="5673" spans="1:9" ht="15.75" customHeight="1">
      <c r="A5673" s="963">
        <v>94328</v>
      </c>
      <c r="B5673" s="963" t="s">
        <v>8621</v>
      </c>
      <c r="C5673" s="964" t="s">
        <v>964</v>
      </c>
      <c r="D5673" s="965">
        <v>83.85</v>
      </c>
      <c r="E5673" s="757"/>
      <c r="F5673" s="757"/>
      <c r="G5673" s="757"/>
      <c r="H5673" s="757"/>
      <c r="I5673" s="757"/>
    </row>
    <row r="5674" spans="1:9" ht="15.75" customHeight="1">
      <c r="A5674" s="963">
        <v>94329</v>
      </c>
      <c r="B5674" s="963" t="s">
        <v>8622</v>
      </c>
      <c r="C5674" s="964" t="s">
        <v>964</v>
      </c>
      <c r="D5674" s="965">
        <v>79.78</v>
      </c>
      <c r="E5674" s="757"/>
      <c r="F5674" s="757"/>
      <c r="G5674" s="757"/>
      <c r="H5674" s="757"/>
      <c r="I5674" s="757"/>
    </row>
    <row r="5675" spans="1:9" ht="15.75" customHeight="1">
      <c r="A5675" s="963">
        <v>94330</v>
      </c>
      <c r="B5675" s="963" t="s">
        <v>8623</v>
      </c>
      <c r="C5675" s="964" t="s">
        <v>964</v>
      </c>
      <c r="D5675" s="965">
        <v>80.72</v>
      </c>
      <c r="E5675" s="757"/>
      <c r="F5675" s="757"/>
      <c r="G5675" s="757"/>
      <c r="H5675" s="757"/>
      <c r="I5675" s="757"/>
    </row>
    <row r="5676" spans="1:9" ht="15.75" customHeight="1">
      <c r="A5676" s="963">
        <v>94331</v>
      </c>
      <c r="B5676" s="963" t="s">
        <v>8624</v>
      </c>
      <c r="C5676" s="964" t="s">
        <v>964</v>
      </c>
      <c r="D5676" s="965">
        <v>78.11</v>
      </c>
      <c r="E5676" s="757"/>
      <c r="F5676" s="757"/>
      <c r="G5676" s="757"/>
      <c r="H5676" s="757"/>
      <c r="I5676" s="757"/>
    </row>
    <row r="5677" spans="1:9" ht="15.75" customHeight="1">
      <c r="A5677" s="963">
        <v>94332</v>
      </c>
      <c r="B5677" s="963" t="s">
        <v>8625</v>
      </c>
      <c r="C5677" s="964" t="s">
        <v>964</v>
      </c>
      <c r="D5677" s="965">
        <v>79.319999999999993</v>
      </c>
      <c r="E5677" s="757"/>
      <c r="F5677" s="757"/>
      <c r="G5677" s="757"/>
      <c r="H5677" s="757"/>
      <c r="I5677" s="757"/>
    </row>
    <row r="5678" spans="1:9" ht="15.75" customHeight="1">
      <c r="A5678" s="963">
        <v>94333</v>
      </c>
      <c r="B5678" s="963" t="s">
        <v>8626</v>
      </c>
      <c r="C5678" s="964" t="s">
        <v>964</v>
      </c>
      <c r="D5678" s="965">
        <v>77.260000000000005</v>
      </c>
      <c r="E5678" s="757"/>
      <c r="F5678" s="757"/>
      <c r="G5678" s="757"/>
      <c r="H5678" s="757"/>
      <c r="I5678" s="757"/>
    </row>
    <row r="5679" spans="1:9" ht="15.75" customHeight="1">
      <c r="A5679" s="963">
        <v>94338</v>
      </c>
      <c r="B5679" s="963" t="s">
        <v>8627</v>
      </c>
      <c r="C5679" s="964" t="s">
        <v>964</v>
      </c>
      <c r="D5679" s="965">
        <v>91.57</v>
      </c>
      <c r="E5679" s="757"/>
      <c r="F5679" s="757"/>
      <c r="G5679" s="757"/>
      <c r="H5679" s="757"/>
      <c r="I5679" s="757"/>
    </row>
    <row r="5680" spans="1:9" ht="15.75" customHeight="1">
      <c r="A5680" s="963">
        <v>94339</v>
      </c>
      <c r="B5680" s="963" t="s">
        <v>8628</v>
      </c>
      <c r="C5680" s="964" t="s">
        <v>964</v>
      </c>
      <c r="D5680" s="965">
        <v>84.57</v>
      </c>
      <c r="E5680" s="757"/>
      <c r="F5680" s="757"/>
      <c r="G5680" s="757"/>
      <c r="H5680" s="757"/>
      <c r="I5680" s="757"/>
    </row>
    <row r="5681" spans="1:9" ht="15.75" customHeight="1">
      <c r="A5681" s="963">
        <v>94340</v>
      </c>
      <c r="B5681" s="963" t="s">
        <v>8629</v>
      </c>
      <c r="C5681" s="964" t="s">
        <v>964</v>
      </c>
      <c r="D5681" s="965">
        <v>81.5</v>
      </c>
      <c r="E5681" s="757"/>
      <c r="F5681" s="757"/>
      <c r="G5681" s="757"/>
      <c r="H5681" s="757"/>
      <c r="I5681" s="757"/>
    </row>
    <row r="5682" spans="1:9" ht="15.75" customHeight="1">
      <c r="A5682" s="963">
        <v>94341</v>
      </c>
      <c r="B5682" s="963" t="s">
        <v>8630</v>
      </c>
      <c r="C5682" s="964" t="s">
        <v>964</v>
      </c>
      <c r="D5682" s="965">
        <v>77.52</v>
      </c>
      <c r="E5682" s="757"/>
      <c r="F5682" s="757"/>
      <c r="G5682" s="757"/>
      <c r="H5682" s="757"/>
      <c r="I5682" s="757"/>
    </row>
    <row r="5683" spans="1:9" ht="15.75" customHeight="1">
      <c r="A5683" s="963">
        <v>94342</v>
      </c>
      <c r="B5683" s="963" t="s">
        <v>8631</v>
      </c>
      <c r="C5683" s="964" t="s">
        <v>964</v>
      </c>
      <c r="D5683" s="965">
        <v>92.44</v>
      </c>
      <c r="E5683" s="757"/>
      <c r="F5683" s="757"/>
      <c r="G5683" s="757"/>
      <c r="H5683" s="757"/>
      <c r="I5683" s="757"/>
    </row>
    <row r="5684" spans="1:9" ht="15.75" customHeight="1">
      <c r="A5684" s="963">
        <v>96385</v>
      </c>
      <c r="B5684" s="963" t="s">
        <v>8632</v>
      </c>
      <c r="C5684" s="964" t="s">
        <v>964</v>
      </c>
      <c r="D5684" s="965">
        <v>10.07</v>
      </c>
      <c r="E5684" s="757"/>
      <c r="F5684" s="757"/>
      <c r="G5684" s="757"/>
      <c r="H5684" s="757"/>
      <c r="I5684" s="757"/>
    </row>
    <row r="5685" spans="1:9" ht="15.75" customHeight="1">
      <c r="A5685" s="963">
        <v>96386</v>
      </c>
      <c r="B5685" s="963" t="s">
        <v>8633</v>
      </c>
      <c r="C5685" s="964" t="s">
        <v>964</v>
      </c>
      <c r="D5685" s="965">
        <v>7.39</v>
      </c>
      <c r="E5685" s="757"/>
      <c r="F5685" s="757"/>
      <c r="G5685" s="757"/>
      <c r="H5685" s="757"/>
      <c r="I5685" s="757"/>
    </row>
    <row r="5686" spans="1:9" ht="15.75" customHeight="1">
      <c r="A5686" s="963">
        <v>93360</v>
      </c>
      <c r="B5686" s="963" t="s">
        <v>8634</v>
      </c>
      <c r="C5686" s="964" t="s">
        <v>964</v>
      </c>
      <c r="D5686" s="965">
        <v>19.670000000000002</v>
      </c>
      <c r="E5686" s="757"/>
      <c r="F5686" s="757"/>
      <c r="G5686" s="757"/>
      <c r="H5686" s="757"/>
      <c r="I5686" s="757"/>
    </row>
    <row r="5687" spans="1:9" ht="15.75" customHeight="1">
      <c r="A5687" s="963">
        <v>93361</v>
      </c>
      <c r="B5687" s="963" t="s">
        <v>8635</v>
      </c>
      <c r="C5687" s="964" t="s">
        <v>964</v>
      </c>
      <c r="D5687" s="965">
        <v>16.559999999999999</v>
      </c>
      <c r="E5687" s="757"/>
      <c r="F5687" s="757"/>
      <c r="G5687" s="757"/>
      <c r="H5687" s="757"/>
      <c r="I5687" s="757"/>
    </row>
    <row r="5688" spans="1:9" ht="15.75" customHeight="1">
      <c r="A5688" s="963">
        <v>93362</v>
      </c>
      <c r="B5688" s="963" t="s">
        <v>8636</v>
      </c>
      <c r="C5688" s="964" t="s">
        <v>964</v>
      </c>
      <c r="D5688" s="965">
        <v>12.36</v>
      </c>
      <c r="E5688" s="757"/>
      <c r="F5688" s="757"/>
      <c r="G5688" s="757"/>
      <c r="H5688" s="757"/>
      <c r="I5688" s="757"/>
    </row>
    <row r="5689" spans="1:9" ht="15.75" customHeight="1">
      <c r="A5689" s="963">
        <v>93363</v>
      </c>
      <c r="B5689" s="963" t="s">
        <v>8637</v>
      </c>
      <c r="C5689" s="964" t="s">
        <v>964</v>
      </c>
      <c r="D5689" s="965">
        <v>13.29</v>
      </c>
      <c r="E5689" s="757"/>
      <c r="F5689" s="757"/>
      <c r="G5689" s="757"/>
      <c r="H5689" s="757"/>
      <c r="I5689" s="757"/>
    </row>
    <row r="5690" spans="1:9" ht="15.75" customHeight="1">
      <c r="A5690" s="963">
        <v>93364</v>
      </c>
      <c r="B5690" s="963" t="s">
        <v>8638</v>
      </c>
      <c r="C5690" s="964" t="s">
        <v>964</v>
      </c>
      <c r="D5690" s="965">
        <v>10.68</v>
      </c>
      <c r="E5690" s="757"/>
      <c r="F5690" s="757"/>
      <c r="G5690" s="757"/>
      <c r="H5690" s="757"/>
      <c r="I5690" s="757"/>
    </row>
    <row r="5691" spans="1:9" ht="15.75" customHeight="1">
      <c r="A5691" s="963">
        <v>93365</v>
      </c>
      <c r="B5691" s="963" t="s">
        <v>8639</v>
      </c>
      <c r="C5691" s="964" t="s">
        <v>964</v>
      </c>
      <c r="D5691" s="965">
        <v>11.82</v>
      </c>
      <c r="E5691" s="757"/>
      <c r="F5691" s="757"/>
      <c r="G5691" s="757"/>
      <c r="H5691" s="757"/>
      <c r="I5691" s="757"/>
    </row>
    <row r="5692" spans="1:9" ht="15.75" customHeight="1">
      <c r="A5692" s="963">
        <v>93366</v>
      </c>
      <c r="B5692" s="963" t="s">
        <v>8640</v>
      </c>
      <c r="C5692" s="964" t="s">
        <v>964</v>
      </c>
      <c r="D5692" s="965">
        <v>9.86</v>
      </c>
      <c r="E5692" s="757"/>
      <c r="F5692" s="757"/>
      <c r="G5692" s="757"/>
      <c r="H5692" s="757"/>
      <c r="I5692" s="757"/>
    </row>
    <row r="5693" spans="1:9" ht="15.75" customHeight="1">
      <c r="A5693" s="963">
        <v>93367</v>
      </c>
      <c r="B5693" s="963" t="s">
        <v>8641</v>
      </c>
      <c r="C5693" s="964" t="s">
        <v>964</v>
      </c>
      <c r="D5693" s="965">
        <v>18.32</v>
      </c>
      <c r="E5693" s="757"/>
      <c r="F5693" s="757"/>
      <c r="G5693" s="757"/>
      <c r="H5693" s="757"/>
      <c r="I5693" s="757"/>
    </row>
    <row r="5694" spans="1:9" ht="15.75" customHeight="1">
      <c r="A5694" s="963">
        <v>93368</v>
      </c>
      <c r="B5694" s="963" t="s">
        <v>8642</v>
      </c>
      <c r="C5694" s="964" t="s">
        <v>964</v>
      </c>
      <c r="D5694" s="965">
        <v>15.09</v>
      </c>
      <c r="E5694" s="757"/>
      <c r="F5694" s="757"/>
      <c r="G5694" s="757"/>
      <c r="H5694" s="757"/>
      <c r="I5694" s="757"/>
    </row>
    <row r="5695" spans="1:9" ht="15.75" customHeight="1">
      <c r="A5695" s="963">
        <v>93369</v>
      </c>
      <c r="B5695" s="963" t="s">
        <v>8643</v>
      </c>
      <c r="C5695" s="964" t="s">
        <v>964</v>
      </c>
      <c r="D5695" s="965">
        <v>11.02</v>
      </c>
      <c r="E5695" s="757"/>
      <c r="F5695" s="757"/>
      <c r="G5695" s="757"/>
      <c r="H5695" s="757"/>
      <c r="I5695" s="757"/>
    </row>
    <row r="5696" spans="1:9" ht="15.75" customHeight="1">
      <c r="A5696" s="963">
        <v>93370</v>
      </c>
      <c r="B5696" s="963" t="s">
        <v>8644</v>
      </c>
      <c r="C5696" s="964" t="s">
        <v>964</v>
      </c>
      <c r="D5696" s="965">
        <v>11.96</v>
      </c>
      <c r="E5696" s="757"/>
      <c r="F5696" s="757"/>
      <c r="G5696" s="757"/>
      <c r="H5696" s="757"/>
      <c r="I5696" s="757"/>
    </row>
    <row r="5697" spans="1:9" ht="15.75" customHeight="1">
      <c r="A5697" s="963">
        <v>93371</v>
      </c>
      <c r="B5697" s="963" t="s">
        <v>8645</v>
      </c>
      <c r="C5697" s="964" t="s">
        <v>964</v>
      </c>
      <c r="D5697" s="965">
        <v>9.35</v>
      </c>
      <c r="E5697" s="757"/>
      <c r="F5697" s="757"/>
      <c r="G5697" s="757"/>
      <c r="H5697" s="757"/>
      <c r="I5697" s="757"/>
    </row>
    <row r="5698" spans="1:9" ht="15.75" customHeight="1">
      <c r="A5698" s="963">
        <v>93372</v>
      </c>
      <c r="B5698" s="963" t="s">
        <v>8646</v>
      </c>
      <c r="C5698" s="964" t="s">
        <v>964</v>
      </c>
      <c r="D5698" s="965">
        <v>10.56</v>
      </c>
      <c r="E5698" s="757"/>
      <c r="F5698" s="757"/>
      <c r="G5698" s="757"/>
      <c r="H5698" s="757"/>
      <c r="I5698" s="757"/>
    </row>
    <row r="5699" spans="1:9" ht="15.75" customHeight="1">
      <c r="A5699" s="963">
        <v>93373</v>
      </c>
      <c r="B5699" s="963" t="s">
        <v>8647</v>
      </c>
      <c r="C5699" s="964" t="s">
        <v>964</v>
      </c>
      <c r="D5699" s="965">
        <v>8.52</v>
      </c>
      <c r="E5699" s="757"/>
      <c r="F5699" s="757"/>
      <c r="G5699" s="757"/>
      <c r="H5699" s="757"/>
      <c r="I5699" s="757"/>
    </row>
    <row r="5700" spans="1:9" ht="15.75" customHeight="1">
      <c r="A5700" s="963">
        <v>93374</v>
      </c>
      <c r="B5700" s="963" t="s">
        <v>8648</v>
      </c>
      <c r="C5700" s="964" t="s">
        <v>964</v>
      </c>
      <c r="D5700" s="965">
        <v>21.36</v>
      </c>
      <c r="E5700" s="757"/>
      <c r="F5700" s="757"/>
      <c r="G5700" s="757"/>
      <c r="H5700" s="757"/>
      <c r="I5700" s="757"/>
    </row>
    <row r="5701" spans="1:9" ht="15.75" customHeight="1">
      <c r="A5701" s="963">
        <v>93375</v>
      </c>
      <c r="B5701" s="963" t="s">
        <v>8649</v>
      </c>
      <c r="C5701" s="964" t="s">
        <v>964</v>
      </c>
      <c r="D5701" s="965">
        <v>16.5</v>
      </c>
      <c r="E5701" s="757"/>
      <c r="F5701" s="757"/>
      <c r="G5701" s="757"/>
      <c r="H5701" s="757"/>
      <c r="I5701" s="757"/>
    </row>
    <row r="5702" spans="1:9" ht="15.75" customHeight="1">
      <c r="A5702" s="963">
        <v>93376</v>
      </c>
      <c r="B5702" s="963" t="s">
        <v>8650</v>
      </c>
      <c r="C5702" s="964" t="s">
        <v>964</v>
      </c>
      <c r="D5702" s="965">
        <v>13.6</v>
      </c>
      <c r="E5702" s="757"/>
      <c r="F5702" s="757"/>
      <c r="G5702" s="757"/>
      <c r="H5702" s="757"/>
      <c r="I5702" s="757"/>
    </row>
    <row r="5703" spans="1:9" ht="15.75" customHeight="1">
      <c r="A5703" s="963">
        <v>93377</v>
      </c>
      <c r="B5703" s="963" t="s">
        <v>8651</v>
      </c>
      <c r="C5703" s="964" t="s">
        <v>964</v>
      </c>
      <c r="D5703" s="965">
        <v>9.39</v>
      </c>
      <c r="E5703" s="757"/>
      <c r="F5703" s="757"/>
      <c r="G5703" s="757"/>
      <c r="H5703" s="757"/>
      <c r="I5703" s="757"/>
    </row>
    <row r="5704" spans="1:9" ht="15.75" customHeight="1">
      <c r="A5704" s="963">
        <v>93378</v>
      </c>
      <c r="B5704" s="963" t="s">
        <v>8652</v>
      </c>
      <c r="C5704" s="964" t="s">
        <v>964</v>
      </c>
      <c r="D5704" s="965">
        <v>19.86</v>
      </c>
      <c r="E5704" s="757"/>
      <c r="F5704" s="757"/>
      <c r="G5704" s="757"/>
      <c r="H5704" s="757"/>
      <c r="I5704" s="757"/>
    </row>
    <row r="5705" spans="1:9" ht="15.75" customHeight="1">
      <c r="A5705" s="963">
        <v>93379</v>
      </c>
      <c r="B5705" s="963" t="s">
        <v>8653</v>
      </c>
      <c r="C5705" s="964" t="s">
        <v>964</v>
      </c>
      <c r="D5705" s="965">
        <v>15.36</v>
      </c>
      <c r="E5705" s="757"/>
      <c r="F5705" s="757"/>
      <c r="G5705" s="757"/>
      <c r="H5705" s="757"/>
      <c r="I5705" s="757"/>
    </row>
    <row r="5706" spans="1:9" ht="15.75" customHeight="1">
      <c r="A5706" s="963">
        <v>93380</v>
      </c>
      <c r="B5706" s="963" t="s">
        <v>8654</v>
      </c>
      <c r="C5706" s="964" t="s">
        <v>964</v>
      </c>
      <c r="D5706" s="965">
        <v>12.72</v>
      </c>
      <c r="E5706" s="757"/>
      <c r="F5706" s="757"/>
      <c r="G5706" s="757"/>
      <c r="H5706" s="757"/>
      <c r="I5706" s="757"/>
    </row>
    <row r="5707" spans="1:9" ht="15.75" customHeight="1">
      <c r="A5707" s="963">
        <v>93381</v>
      </c>
      <c r="B5707" s="963" t="s">
        <v>8655</v>
      </c>
      <c r="C5707" s="964" t="s">
        <v>964</v>
      </c>
      <c r="D5707" s="965">
        <v>8.76</v>
      </c>
      <c r="E5707" s="757"/>
      <c r="F5707" s="757"/>
      <c r="G5707" s="757"/>
      <c r="H5707" s="757"/>
      <c r="I5707" s="757"/>
    </row>
    <row r="5708" spans="1:9" ht="15.75" customHeight="1">
      <c r="A5708" s="963">
        <v>93382</v>
      </c>
      <c r="B5708" s="963" t="s">
        <v>8656</v>
      </c>
      <c r="C5708" s="964" t="s">
        <v>964</v>
      </c>
      <c r="D5708" s="965">
        <v>23.69</v>
      </c>
      <c r="E5708" s="757"/>
      <c r="F5708" s="757"/>
      <c r="G5708" s="757"/>
      <c r="H5708" s="757"/>
      <c r="I5708" s="757"/>
    </row>
    <row r="5709" spans="1:9" ht="15.75" customHeight="1">
      <c r="A5709" s="963">
        <v>96995</v>
      </c>
      <c r="B5709" s="963" t="s">
        <v>8657</v>
      </c>
      <c r="C5709" s="964" t="s">
        <v>964</v>
      </c>
      <c r="D5709" s="965">
        <v>36.86</v>
      </c>
      <c r="E5709" s="757"/>
      <c r="F5709" s="757"/>
      <c r="G5709" s="757"/>
      <c r="H5709" s="757"/>
      <c r="I5709" s="757"/>
    </row>
    <row r="5710" spans="1:9" ht="15.75" customHeight="1">
      <c r="A5710" s="963">
        <v>97916</v>
      </c>
      <c r="B5710" s="963" t="s">
        <v>8658</v>
      </c>
      <c r="C5710" s="964" t="s">
        <v>8659</v>
      </c>
      <c r="D5710" s="965">
        <v>2.11</v>
      </c>
      <c r="E5710" s="757"/>
      <c r="F5710" s="757"/>
      <c r="G5710" s="757"/>
      <c r="H5710" s="757"/>
      <c r="I5710" s="757"/>
    </row>
    <row r="5711" spans="1:9" ht="15.75" customHeight="1">
      <c r="A5711" s="963">
        <v>97917</v>
      </c>
      <c r="B5711" s="963" t="s">
        <v>8660</v>
      </c>
      <c r="C5711" s="964" t="s">
        <v>8659</v>
      </c>
      <c r="D5711" s="965">
        <v>1.82</v>
      </c>
      <c r="E5711" s="757"/>
      <c r="F5711" s="757"/>
      <c r="G5711" s="757"/>
      <c r="H5711" s="757"/>
      <c r="I5711" s="757"/>
    </row>
    <row r="5712" spans="1:9" ht="15.75" customHeight="1">
      <c r="A5712" s="963">
        <v>97918</v>
      </c>
      <c r="B5712" s="963" t="s">
        <v>8661</v>
      </c>
      <c r="C5712" s="964" t="s">
        <v>8659</v>
      </c>
      <c r="D5712" s="965">
        <v>1.67</v>
      </c>
      <c r="E5712" s="757"/>
      <c r="F5712" s="757"/>
      <c r="G5712" s="757"/>
      <c r="H5712" s="757"/>
      <c r="I5712" s="757"/>
    </row>
    <row r="5713" spans="1:9" ht="15.75" customHeight="1">
      <c r="A5713" s="963">
        <v>97919</v>
      </c>
      <c r="B5713" s="963" t="s">
        <v>8662</v>
      </c>
      <c r="C5713" s="964" t="s">
        <v>8659</v>
      </c>
      <c r="D5713" s="965">
        <v>0.66</v>
      </c>
      <c r="E5713" s="757"/>
      <c r="F5713" s="757"/>
      <c r="G5713" s="757"/>
      <c r="H5713" s="757"/>
      <c r="I5713" s="757"/>
    </row>
    <row r="5714" spans="1:9" ht="15.75" customHeight="1">
      <c r="A5714" s="963">
        <v>101616</v>
      </c>
      <c r="B5714" s="963" t="s">
        <v>8663</v>
      </c>
      <c r="C5714" s="964" t="s">
        <v>122</v>
      </c>
      <c r="D5714" s="965">
        <v>4.47</v>
      </c>
      <c r="E5714" s="757"/>
      <c r="F5714" s="757"/>
      <c r="G5714" s="757"/>
      <c r="H5714" s="757"/>
      <c r="I5714" s="757"/>
    </row>
    <row r="5715" spans="1:9" ht="15.75" customHeight="1">
      <c r="A5715" s="963">
        <v>101617</v>
      </c>
      <c r="B5715" s="963" t="s">
        <v>8664</v>
      </c>
      <c r="C5715" s="964" t="s">
        <v>122</v>
      </c>
      <c r="D5715" s="965">
        <v>2.2000000000000002</v>
      </c>
      <c r="E5715" s="757"/>
      <c r="F5715" s="757"/>
      <c r="G5715" s="757"/>
      <c r="H5715" s="757"/>
      <c r="I5715" s="757"/>
    </row>
    <row r="5716" spans="1:9" ht="15.75" customHeight="1">
      <c r="A5716" s="963">
        <v>101618</v>
      </c>
      <c r="B5716" s="963" t="s">
        <v>8665</v>
      </c>
      <c r="C5716" s="964" t="s">
        <v>964</v>
      </c>
      <c r="D5716" s="965">
        <v>209.97</v>
      </c>
      <c r="E5716" s="757"/>
      <c r="F5716" s="757"/>
      <c r="G5716" s="757"/>
      <c r="H5716" s="757"/>
      <c r="I5716" s="757"/>
    </row>
    <row r="5717" spans="1:9" ht="15.75" customHeight="1">
      <c r="A5717" s="963">
        <v>101619</v>
      </c>
      <c r="B5717" s="963" t="s">
        <v>8666</v>
      </c>
      <c r="C5717" s="964" t="s">
        <v>964</v>
      </c>
      <c r="D5717" s="965">
        <v>260.62</v>
      </c>
      <c r="E5717" s="757"/>
      <c r="F5717" s="757"/>
      <c r="G5717" s="757"/>
      <c r="H5717" s="757"/>
      <c r="I5717" s="757"/>
    </row>
    <row r="5718" spans="1:9" ht="15.75" customHeight="1">
      <c r="A5718" s="963">
        <v>101620</v>
      </c>
      <c r="B5718" s="963" t="s">
        <v>8667</v>
      </c>
      <c r="C5718" s="964" t="s">
        <v>964</v>
      </c>
      <c r="D5718" s="965">
        <v>191.95</v>
      </c>
      <c r="E5718" s="757"/>
      <c r="F5718" s="757"/>
      <c r="G5718" s="757"/>
      <c r="H5718" s="757"/>
      <c r="I5718" s="757"/>
    </row>
    <row r="5719" spans="1:9" ht="15.75" customHeight="1">
      <c r="A5719" s="963">
        <v>101621</v>
      </c>
      <c r="B5719" s="963" t="s">
        <v>8668</v>
      </c>
      <c r="C5719" s="964" t="s">
        <v>964</v>
      </c>
      <c r="D5719" s="965">
        <v>242.6</v>
      </c>
      <c r="E5719" s="757"/>
      <c r="F5719" s="757"/>
      <c r="G5719" s="757"/>
      <c r="H5719" s="757"/>
      <c r="I5719" s="757"/>
    </row>
    <row r="5720" spans="1:9" ht="15.75" customHeight="1">
      <c r="A5720" s="963">
        <v>101622</v>
      </c>
      <c r="B5720" s="963" t="s">
        <v>8669</v>
      </c>
      <c r="C5720" s="964" t="s">
        <v>964</v>
      </c>
      <c r="D5720" s="965">
        <v>196.77</v>
      </c>
      <c r="E5720" s="757"/>
      <c r="F5720" s="757"/>
      <c r="G5720" s="757"/>
      <c r="H5720" s="757"/>
      <c r="I5720" s="757"/>
    </row>
    <row r="5721" spans="1:9" ht="15.75" customHeight="1">
      <c r="A5721" s="963">
        <v>101623</v>
      </c>
      <c r="B5721" s="963" t="s">
        <v>8670</v>
      </c>
      <c r="C5721" s="964" t="s">
        <v>964</v>
      </c>
      <c r="D5721" s="965">
        <v>244.36</v>
      </c>
      <c r="E5721" s="757"/>
      <c r="F5721" s="757"/>
      <c r="G5721" s="757"/>
      <c r="H5721" s="757"/>
      <c r="I5721" s="757"/>
    </row>
    <row r="5722" spans="1:9" ht="15.75" customHeight="1">
      <c r="A5722" s="963">
        <v>101624</v>
      </c>
      <c r="B5722" s="963" t="s">
        <v>8671</v>
      </c>
      <c r="C5722" s="964" t="s">
        <v>964</v>
      </c>
      <c r="D5722" s="965">
        <v>208.65</v>
      </c>
      <c r="E5722" s="757"/>
      <c r="F5722" s="757"/>
      <c r="G5722" s="757"/>
      <c r="H5722" s="757"/>
      <c r="I5722" s="757"/>
    </row>
    <row r="5723" spans="1:9" ht="15.75" customHeight="1">
      <c r="A5723" s="963">
        <v>101625</v>
      </c>
      <c r="B5723" s="963" t="s">
        <v>8672</v>
      </c>
      <c r="C5723" s="964" t="s">
        <v>964</v>
      </c>
      <c r="D5723" s="965">
        <v>165.6</v>
      </c>
      <c r="E5723" s="757"/>
      <c r="F5723" s="757"/>
      <c r="G5723" s="757"/>
      <c r="H5723" s="757"/>
      <c r="I5723" s="757"/>
    </row>
    <row r="5724" spans="1:9" ht="15.75" customHeight="1">
      <c r="A5724" s="963">
        <v>95606</v>
      </c>
      <c r="B5724" s="963" t="s">
        <v>8673</v>
      </c>
      <c r="C5724" s="964" t="s">
        <v>964</v>
      </c>
      <c r="D5724" s="965">
        <v>2.0499999999999998</v>
      </c>
      <c r="E5724" s="757"/>
      <c r="F5724" s="757"/>
      <c r="G5724" s="757"/>
      <c r="H5724" s="757"/>
      <c r="I5724" s="757"/>
    </row>
    <row r="5725" spans="1:9" ht="15.75" customHeight="1">
      <c r="A5725" s="963">
        <v>101159</v>
      </c>
      <c r="B5725" s="963" t="s">
        <v>8674</v>
      </c>
      <c r="C5725" s="964" t="s">
        <v>122</v>
      </c>
      <c r="D5725" s="965">
        <v>110.06</v>
      </c>
      <c r="E5725" s="757"/>
      <c r="F5725" s="757"/>
      <c r="G5725" s="757"/>
      <c r="H5725" s="757"/>
      <c r="I5725" s="757"/>
    </row>
    <row r="5726" spans="1:9" ht="15.75" customHeight="1">
      <c r="A5726" s="963">
        <v>103322</v>
      </c>
      <c r="B5726" s="963" t="s">
        <v>8675</v>
      </c>
      <c r="C5726" s="964" t="s">
        <v>122</v>
      </c>
      <c r="D5726" s="965">
        <v>46.87</v>
      </c>
      <c r="E5726" s="757"/>
      <c r="F5726" s="757"/>
      <c r="G5726" s="757"/>
      <c r="H5726" s="757"/>
      <c r="I5726" s="757"/>
    </row>
    <row r="5727" spans="1:9" ht="15.75" customHeight="1">
      <c r="A5727" s="963">
        <v>103323</v>
      </c>
      <c r="B5727" s="963" t="s">
        <v>8676</v>
      </c>
      <c r="C5727" s="964" t="s">
        <v>122</v>
      </c>
      <c r="D5727" s="965">
        <v>47.81</v>
      </c>
      <c r="E5727" s="757"/>
      <c r="F5727" s="757"/>
      <c r="G5727" s="757"/>
      <c r="H5727" s="757"/>
      <c r="I5727" s="757"/>
    </row>
    <row r="5728" spans="1:9" ht="15.75" customHeight="1">
      <c r="A5728" s="963">
        <v>103324</v>
      </c>
      <c r="B5728" s="963" t="s">
        <v>8677</v>
      </c>
      <c r="C5728" s="964" t="s">
        <v>122</v>
      </c>
      <c r="D5728" s="965">
        <v>62.37</v>
      </c>
      <c r="E5728" s="757"/>
      <c r="F5728" s="757"/>
      <c r="G5728" s="757"/>
      <c r="H5728" s="757"/>
      <c r="I5728" s="757"/>
    </row>
    <row r="5729" spans="1:9" ht="15.75" customHeight="1">
      <c r="A5729" s="963">
        <v>103325</v>
      </c>
      <c r="B5729" s="963" t="s">
        <v>8678</v>
      </c>
      <c r="C5729" s="964" t="s">
        <v>122</v>
      </c>
      <c r="D5729" s="965">
        <v>63.43</v>
      </c>
      <c r="E5729" s="757"/>
      <c r="F5729" s="757"/>
      <c r="G5729" s="757"/>
      <c r="H5729" s="757"/>
      <c r="I5729" s="757"/>
    </row>
    <row r="5730" spans="1:9" ht="15.75" customHeight="1">
      <c r="A5730" s="963">
        <v>103326</v>
      </c>
      <c r="B5730" s="963" t="s">
        <v>1053</v>
      </c>
      <c r="C5730" s="964" t="s">
        <v>122</v>
      </c>
      <c r="D5730" s="965">
        <v>75.58</v>
      </c>
      <c r="E5730" s="757"/>
      <c r="F5730" s="757"/>
      <c r="G5730" s="757"/>
      <c r="H5730" s="757"/>
      <c r="I5730" s="757"/>
    </row>
    <row r="5731" spans="1:9" ht="15.75" customHeight="1">
      <c r="A5731" s="963">
        <v>103327</v>
      </c>
      <c r="B5731" s="963" t="s">
        <v>8679</v>
      </c>
      <c r="C5731" s="964" t="s">
        <v>122</v>
      </c>
      <c r="D5731" s="965">
        <v>76.83</v>
      </c>
      <c r="E5731" s="757"/>
      <c r="F5731" s="757"/>
      <c r="G5731" s="757"/>
      <c r="H5731" s="757"/>
      <c r="I5731" s="757"/>
    </row>
    <row r="5732" spans="1:9" ht="15.75" customHeight="1">
      <c r="A5732" s="963">
        <v>103328</v>
      </c>
      <c r="B5732" s="963" t="s">
        <v>1048</v>
      </c>
      <c r="C5732" s="964" t="s">
        <v>122</v>
      </c>
      <c r="D5732" s="965">
        <v>69.13</v>
      </c>
      <c r="E5732" s="757"/>
      <c r="F5732" s="757"/>
      <c r="G5732" s="757"/>
      <c r="H5732" s="757"/>
      <c r="I5732" s="757"/>
    </row>
    <row r="5733" spans="1:9" ht="15.75" customHeight="1">
      <c r="A5733" s="963">
        <v>103329</v>
      </c>
      <c r="B5733" s="963" t="s">
        <v>8680</v>
      </c>
      <c r="C5733" s="964" t="s">
        <v>122</v>
      </c>
      <c r="D5733" s="965">
        <v>69.95</v>
      </c>
      <c r="E5733" s="757"/>
      <c r="F5733" s="757"/>
      <c r="G5733" s="757"/>
      <c r="H5733" s="757"/>
      <c r="I5733" s="757"/>
    </row>
    <row r="5734" spans="1:9" ht="15.75" customHeight="1">
      <c r="A5734" s="963">
        <v>103330</v>
      </c>
      <c r="B5734" s="963" t="s">
        <v>8681</v>
      </c>
      <c r="C5734" s="964" t="s">
        <v>122</v>
      </c>
      <c r="D5734" s="965">
        <v>65.36</v>
      </c>
      <c r="E5734" s="757"/>
      <c r="F5734" s="757"/>
      <c r="G5734" s="757"/>
      <c r="H5734" s="757"/>
      <c r="I5734" s="757"/>
    </row>
    <row r="5735" spans="1:9" ht="15.75" customHeight="1">
      <c r="A5735" s="963">
        <v>103331</v>
      </c>
      <c r="B5735" s="963" t="s">
        <v>8682</v>
      </c>
      <c r="C5735" s="964" t="s">
        <v>122</v>
      </c>
      <c r="D5735" s="965">
        <v>66.25</v>
      </c>
      <c r="E5735" s="757"/>
      <c r="F5735" s="757"/>
      <c r="G5735" s="757"/>
      <c r="H5735" s="757"/>
      <c r="I5735" s="757"/>
    </row>
    <row r="5736" spans="1:9" ht="15.75" customHeight="1">
      <c r="A5736" s="963">
        <v>103332</v>
      </c>
      <c r="B5736" s="963" t="s">
        <v>8683</v>
      </c>
      <c r="C5736" s="964" t="s">
        <v>122</v>
      </c>
      <c r="D5736" s="965">
        <v>90.26</v>
      </c>
      <c r="E5736" s="757"/>
      <c r="F5736" s="757"/>
      <c r="G5736" s="757"/>
      <c r="H5736" s="757"/>
      <c r="I5736" s="757"/>
    </row>
    <row r="5737" spans="1:9" ht="15.75" customHeight="1">
      <c r="A5737" s="963">
        <v>103333</v>
      </c>
      <c r="B5737" s="963" t="s">
        <v>8684</v>
      </c>
      <c r="C5737" s="964" t="s">
        <v>122</v>
      </c>
      <c r="D5737" s="965">
        <v>91.21</v>
      </c>
      <c r="E5737" s="757"/>
      <c r="F5737" s="757"/>
      <c r="G5737" s="757"/>
      <c r="H5737" s="757"/>
      <c r="I5737" s="757"/>
    </row>
    <row r="5738" spans="1:9" ht="15.75" customHeight="1">
      <c r="A5738" s="963">
        <v>103334</v>
      </c>
      <c r="B5738" s="963" t="s">
        <v>8685</v>
      </c>
      <c r="C5738" s="964" t="s">
        <v>122</v>
      </c>
      <c r="D5738" s="965">
        <v>111.45</v>
      </c>
      <c r="E5738" s="757"/>
      <c r="F5738" s="757"/>
      <c r="G5738" s="757"/>
      <c r="H5738" s="757"/>
      <c r="I5738" s="757"/>
    </row>
    <row r="5739" spans="1:9" ht="15.75" customHeight="1">
      <c r="A5739" s="963">
        <v>103335</v>
      </c>
      <c r="B5739" s="963" t="s">
        <v>8686</v>
      </c>
      <c r="C5739" s="964" t="s">
        <v>122</v>
      </c>
      <c r="D5739" s="965">
        <v>113.1</v>
      </c>
      <c r="E5739" s="757"/>
      <c r="F5739" s="757"/>
      <c r="G5739" s="757"/>
      <c r="H5739" s="757"/>
      <c r="I5739" s="757"/>
    </row>
    <row r="5740" spans="1:9" ht="15.75" customHeight="1">
      <c r="A5740" s="963">
        <v>103350</v>
      </c>
      <c r="B5740" s="963" t="s">
        <v>8687</v>
      </c>
      <c r="C5740" s="964" t="s">
        <v>122</v>
      </c>
      <c r="D5740" s="965">
        <v>136.96</v>
      </c>
      <c r="E5740" s="757"/>
      <c r="F5740" s="757"/>
      <c r="G5740" s="757"/>
      <c r="H5740" s="757"/>
      <c r="I5740" s="757"/>
    </row>
    <row r="5741" spans="1:9" ht="15.75" customHeight="1">
      <c r="A5741" s="963">
        <v>103351</v>
      </c>
      <c r="B5741" s="963" t="s">
        <v>8688</v>
      </c>
      <c r="C5741" s="964" t="s">
        <v>122</v>
      </c>
      <c r="D5741" s="965">
        <v>138.16999999999999</v>
      </c>
      <c r="E5741" s="757"/>
      <c r="F5741" s="757"/>
      <c r="G5741" s="757"/>
      <c r="H5741" s="757"/>
      <c r="I5741" s="757"/>
    </row>
    <row r="5742" spans="1:9" ht="15.75" customHeight="1">
      <c r="A5742" s="963">
        <v>103356</v>
      </c>
      <c r="B5742" s="963" t="s">
        <v>8689</v>
      </c>
      <c r="C5742" s="964" t="s">
        <v>122</v>
      </c>
      <c r="D5742" s="965">
        <v>44.15</v>
      </c>
      <c r="E5742" s="757"/>
      <c r="F5742" s="757"/>
      <c r="G5742" s="757"/>
      <c r="H5742" s="757"/>
      <c r="I5742" s="757"/>
    </row>
    <row r="5743" spans="1:9" ht="15.75" customHeight="1">
      <c r="A5743" s="963">
        <v>103357</v>
      </c>
      <c r="B5743" s="963" t="s">
        <v>8690</v>
      </c>
      <c r="C5743" s="964" t="s">
        <v>122</v>
      </c>
      <c r="D5743" s="965">
        <v>44.85</v>
      </c>
      <c r="E5743" s="757"/>
      <c r="F5743" s="757"/>
      <c r="G5743" s="757"/>
      <c r="H5743" s="757"/>
      <c r="I5743" s="757"/>
    </row>
    <row r="5744" spans="1:9" ht="15.75" customHeight="1">
      <c r="A5744" s="963">
        <v>89282</v>
      </c>
      <c r="B5744" s="963" t="s">
        <v>8691</v>
      </c>
      <c r="C5744" s="964" t="s">
        <v>122</v>
      </c>
      <c r="D5744" s="965">
        <v>61.92</v>
      </c>
      <c r="E5744" s="757"/>
      <c r="F5744" s="757"/>
      <c r="G5744" s="757"/>
      <c r="H5744" s="757"/>
      <c r="I5744" s="757"/>
    </row>
    <row r="5745" spans="1:9" ht="15.75" customHeight="1">
      <c r="A5745" s="963">
        <v>89283</v>
      </c>
      <c r="B5745" s="963" t="s">
        <v>8692</v>
      </c>
      <c r="C5745" s="964" t="s">
        <v>122</v>
      </c>
      <c r="D5745" s="965">
        <v>63.01</v>
      </c>
      <c r="E5745" s="757"/>
      <c r="F5745" s="757"/>
      <c r="G5745" s="757"/>
      <c r="H5745" s="757"/>
      <c r="I5745" s="757"/>
    </row>
    <row r="5746" spans="1:9" ht="15.75" customHeight="1">
      <c r="A5746" s="963">
        <v>89284</v>
      </c>
      <c r="B5746" s="963" t="s">
        <v>8693</v>
      </c>
      <c r="C5746" s="964" t="s">
        <v>122</v>
      </c>
      <c r="D5746" s="965">
        <v>56.71</v>
      </c>
      <c r="E5746" s="757"/>
      <c r="F5746" s="757"/>
      <c r="G5746" s="757"/>
      <c r="H5746" s="757"/>
      <c r="I5746" s="757"/>
    </row>
    <row r="5747" spans="1:9" ht="15.75" customHeight="1">
      <c r="A5747" s="963">
        <v>89285</v>
      </c>
      <c r="B5747" s="963" t="s">
        <v>8694</v>
      </c>
      <c r="C5747" s="964" t="s">
        <v>122</v>
      </c>
      <c r="D5747" s="965">
        <v>57.8</v>
      </c>
      <c r="E5747" s="757"/>
      <c r="F5747" s="757"/>
      <c r="G5747" s="757"/>
      <c r="H5747" s="757"/>
      <c r="I5747" s="757"/>
    </row>
    <row r="5748" spans="1:9" ht="15.75" customHeight="1">
      <c r="A5748" s="963">
        <v>89286</v>
      </c>
      <c r="B5748" s="963" t="s">
        <v>8695</v>
      </c>
      <c r="C5748" s="964" t="s">
        <v>122</v>
      </c>
      <c r="D5748" s="965">
        <v>65.97</v>
      </c>
      <c r="E5748" s="757"/>
      <c r="F5748" s="757"/>
      <c r="G5748" s="757"/>
      <c r="H5748" s="757"/>
      <c r="I5748" s="757"/>
    </row>
    <row r="5749" spans="1:9" ht="15.75" customHeight="1">
      <c r="A5749" s="963">
        <v>89287</v>
      </c>
      <c r="B5749" s="963" t="s">
        <v>8696</v>
      </c>
      <c r="C5749" s="964" t="s">
        <v>122</v>
      </c>
      <c r="D5749" s="965">
        <v>67.06</v>
      </c>
      <c r="E5749" s="757"/>
      <c r="F5749" s="757"/>
      <c r="G5749" s="757"/>
      <c r="H5749" s="757"/>
      <c r="I5749" s="757"/>
    </row>
    <row r="5750" spans="1:9" ht="15.75" customHeight="1">
      <c r="A5750" s="963">
        <v>89288</v>
      </c>
      <c r="B5750" s="963" t="s">
        <v>8697</v>
      </c>
      <c r="C5750" s="964" t="s">
        <v>122</v>
      </c>
      <c r="D5750" s="965">
        <v>58.94</v>
      </c>
      <c r="E5750" s="757"/>
      <c r="F5750" s="757"/>
      <c r="G5750" s="757"/>
      <c r="H5750" s="757"/>
      <c r="I5750" s="757"/>
    </row>
    <row r="5751" spans="1:9" ht="15.75" customHeight="1">
      <c r="A5751" s="963">
        <v>89289</v>
      </c>
      <c r="B5751" s="963" t="s">
        <v>8698</v>
      </c>
      <c r="C5751" s="964" t="s">
        <v>122</v>
      </c>
      <c r="D5751" s="965">
        <v>60.03</v>
      </c>
      <c r="E5751" s="757"/>
      <c r="F5751" s="757"/>
      <c r="G5751" s="757"/>
      <c r="H5751" s="757"/>
      <c r="I5751" s="757"/>
    </row>
    <row r="5752" spans="1:9" ht="15.75" customHeight="1">
      <c r="A5752" s="963">
        <v>89290</v>
      </c>
      <c r="B5752" s="963" t="s">
        <v>8699</v>
      </c>
      <c r="C5752" s="964" t="s">
        <v>122</v>
      </c>
      <c r="D5752" s="965">
        <v>70.33</v>
      </c>
      <c r="E5752" s="757"/>
      <c r="F5752" s="757"/>
      <c r="G5752" s="757"/>
      <c r="H5752" s="757"/>
      <c r="I5752" s="757"/>
    </row>
    <row r="5753" spans="1:9" ht="15.75" customHeight="1">
      <c r="A5753" s="963">
        <v>89291</v>
      </c>
      <c r="B5753" s="963" t="s">
        <v>8700</v>
      </c>
      <c r="C5753" s="964" t="s">
        <v>122</v>
      </c>
      <c r="D5753" s="965">
        <v>71.540000000000006</v>
      </c>
      <c r="E5753" s="757"/>
      <c r="F5753" s="757"/>
      <c r="G5753" s="757"/>
      <c r="H5753" s="757"/>
      <c r="I5753" s="757"/>
    </row>
    <row r="5754" spans="1:9" ht="15.75" customHeight="1">
      <c r="A5754" s="963">
        <v>89292</v>
      </c>
      <c r="B5754" s="963" t="s">
        <v>8701</v>
      </c>
      <c r="C5754" s="964" t="s">
        <v>122</v>
      </c>
      <c r="D5754" s="965">
        <v>65.09</v>
      </c>
      <c r="E5754" s="757"/>
      <c r="F5754" s="757"/>
      <c r="G5754" s="757"/>
      <c r="H5754" s="757"/>
      <c r="I5754" s="757"/>
    </row>
    <row r="5755" spans="1:9" ht="15.75" customHeight="1">
      <c r="A5755" s="963">
        <v>89293</v>
      </c>
      <c r="B5755" s="963" t="s">
        <v>8702</v>
      </c>
      <c r="C5755" s="964" t="s">
        <v>122</v>
      </c>
      <c r="D5755" s="965">
        <v>66.3</v>
      </c>
      <c r="E5755" s="757"/>
      <c r="F5755" s="757"/>
      <c r="G5755" s="757"/>
      <c r="H5755" s="757"/>
      <c r="I5755" s="757"/>
    </row>
    <row r="5756" spans="1:9" ht="15.75" customHeight="1">
      <c r="A5756" s="963">
        <v>89294</v>
      </c>
      <c r="B5756" s="963" t="s">
        <v>8703</v>
      </c>
      <c r="C5756" s="964" t="s">
        <v>122</v>
      </c>
      <c r="D5756" s="965">
        <v>76.12</v>
      </c>
      <c r="E5756" s="757"/>
      <c r="F5756" s="757"/>
      <c r="G5756" s="757"/>
      <c r="H5756" s="757"/>
      <c r="I5756" s="757"/>
    </row>
    <row r="5757" spans="1:9" ht="15.75" customHeight="1">
      <c r="A5757" s="963">
        <v>89295</v>
      </c>
      <c r="B5757" s="963" t="s">
        <v>8704</v>
      </c>
      <c r="C5757" s="964" t="s">
        <v>122</v>
      </c>
      <c r="D5757" s="965">
        <v>77.33</v>
      </c>
      <c r="E5757" s="757"/>
      <c r="F5757" s="757"/>
      <c r="G5757" s="757"/>
      <c r="H5757" s="757"/>
      <c r="I5757" s="757"/>
    </row>
    <row r="5758" spans="1:9" ht="15.75" customHeight="1">
      <c r="A5758" s="963">
        <v>89296</v>
      </c>
      <c r="B5758" s="963" t="s">
        <v>8705</v>
      </c>
      <c r="C5758" s="964" t="s">
        <v>122</v>
      </c>
      <c r="D5758" s="965">
        <v>68.19</v>
      </c>
      <c r="E5758" s="757"/>
      <c r="F5758" s="757"/>
      <c r="G5758" s="757"/>
      <c r="H5758" s="757"/>
      <c r="I5758" s="757"/>
    </row>
    <row r="5759" spans="1:9" ht="15.75" customHeight="1">
      <c r="A5759" s="963">
        <v>89297</v>
      </c>
      <c r="B5759" s="963" t="s">
        <v>8706</v>
      </c>
      <c r="C5759" s="964" t="s">
        <v>122</v>
      </c>
      <c r="D5759" s="965">
        <v>69.400000000000006</v>
      </c>
      <c r="E5759" s="757"/>
      <c r="F5759" s="757"/>
      <c r="G5759" s="757"/>
      <c r="H5759" s="757"/>
      <c r="I5759" s="757"/>
    </row>
    <row r="5760" spans="1:9" ht="15.75" customHeight="1">
      <c r="A5760" s="963">
        <v>89298</v>
      </c>
      <c r="B5760" s="963" t="s">
        <v>8707</v>
      </c>
      <c r="C5760" s="964" t="s">
        <v>122</v>
      </c>
      <c r="D5760" s="965">
        <v>72.319999999999993</v>
      </c>
      <c r="E5760" s="757"/>
      <c r="F5760" s="757"/>
      <c r="G5760" s="757"/>
      <c r="H5760" s="757"/>
      <c r="I5760" s="757"/>
    </row>
    <row r="5761" spans="1:9" ht="15.75" customHeight="1">
      <c r="A5761" s="963">
        <v>89299</v>
      </c>
      <c r="B5761" s="963" t="s">
        <v>8708</v>
      </c>
      <c r="C5761" s="964" t="s">
        <v>122</v>
      </c>
      <c r="D5761" s="965">
        <v>73.849999999999994</v>
      </c>
      <c r="E5761" s="757"/>
      <c r="F5761" s="757"/>
      <c r="G5761" s="757"/>
      <c r="H5761" s="757"/>
      <c r="I5761" s="757"/>
    </row>
    <row r="5762" spans="1:9" ht="15.75" customHeight="1">
      <c r="A5762" s="963">
        <v>89300</v>
      </c>
      <c r="B5762" s="963" t="s">
        <v>8709</v>
      </c>
      <c r="C5762" s="964" t="s">
        <v>122</v>
      </c>
      <c r="D5762" s="965">
        <v>67.11</v>
      </c>
      <c r="E5762" s="757"/>
      <c r="F5762" s="757"/>
      <c r="G5762" s="757"/>
      <c r="H5762" s="757"/>
      <c r="I5762" s="757"/>
    </row>
    <row r="5763" spans="1:9" ht="15.75" customHeight="1">
      <c r="A5763" s="963">
        <v>89301</v>
      </c>
      <c r="B5763" s="963" t="s">
        <v>8710</v>
      </c>
      <c r="C5763" s="964" t="s">
        <v>122</v>
      </c>
      <c r="D5763" s="965">
        <v>68.64</v>
      </c>
      <c r="E5763" s="757"/>
      <c r="F5763" s="757"/>
      <c r="G5763" s="757"/>
      <c r="H5763" s="757"/>
      <c r="I5763" s="757"/>
    </row>
    <row r="5764" spans="1:9" ht="15.75" customHeight="1">
      <c r="A5764" s="963">
        <v>89302</v>
      </c>
      <c r="B5764" s="963" t="s">
        <v>8711</v>
      </c>
      <c r="C5764" s="964" t="s">
        <v>122</v>
      </c>
      <c r="D5764" s="965">
        <v>79.239999999999995</v>
      </c>
      <c r="E5764" s="757"/>
      <c r="F5764" s="757"/>
      <c r="G5764" s="757"/>
      <c r="H5764" s="757"/>
      <c r="I5764" s="757"/>
    </row>
    <row r="5765" spans="1:9" ht="15.75" customHeight="1">
      <c r="A5765" s="963">
        <v>89303</v>
      </c>
      <c r="B5765" s="963" t="s">
        <v>8712</v>
      </c>
      <c r="C5765" s="964" t="s">
        <v>122</v>
      </c>
      <c r="D5765" s="965">
        <v>80.77</v>
      </c>
      <c r="E5765" s="757"/>
      <c r="F5765" s="757"/>
      <c r="G5765" s="757"/>
      <c r="H5765" s="757"/>
      <c r="I5765" s="757"/>
    </row>
    <row r="5766" spans="1:9" ht="15.75" customHeight="1">
      <c r="A5766" s="963">
        <v>89304</v>
      </c>
      <c r="B5766" s="963" t="s">
        <v>8713</v>
      </c>
      <c r="C5766" s="964" t="s">
        <v>122</v>
      </c>
      <c r="D5766" s="965">
        <v>71.12</v>
      </c>
      <c r="E5766" s="757"/>
      <c r="F5766" s="757"/>
      <c r="G5766" s="757"/>
      <c r="H5766" s="757"/>
      <c r="I5766" s="757"/>
    </row>
    <row r="5767" spans="1:9" ht="15.75" customHeight="1">
      <c r="A5767" s="963">
        <v>89305</v>
      </c>
      <c r="B5767" s="963" t="s">
        <v>8714</v>
      </c>
      <c r="C5767" s="964" t="s">
        <v>122</v>
      </c>
      <c r="D5767" s="965">
        <v>72.650000000000006</v>
      </c>
      <c r="E5767" s="757"/>
      <c r="F5767" s="757"/>
      <c r="G5767" s="757"/>
      <c r="H5767" s="757"/>
      <c r="I5767" s="757"/>
    </row>
    <row r="5768" spans="1:9" ht="15.75" customHeight="1">
      <c r="A5768" s="963">
        <v>89306</v>
      </c>
      <c r="B5768" s="963" t="s">
        <v>8715</v>
      </c>
      <c r="C5768" s="964" t="s">
        <v>122</v>
      </c>
      <c r="D5768" s="965">
        <v>81.02</v>
      </c>
      <c r="E5768" s="757"/>
      <c r="F5768" s="757"/>
      <c r="G5768" s="757"/>
      <c r="H5768" s="757"/>
      <c r="I5768" s="757"/>
    </row>
    <row r="5769" spans="1:9" ht="15.75" customHeight="1">
      <c r="A5769" s="963">
        <v>89307</v>
      </c>
      <c r="B5769" s="963" t="s">
        <v>8716</v>
      </c>
      <c r="C5769" s="964" t="s">
        <v>122</v>
      </c>
      <c r="D5769" s="965">
        <v>82.73</v>
      </c>
      <c r="E5769" s="757"/>
      <c r="F5769" s="757"/>
      <c r="G5769" s="757"/>
      <c r="H5769" s="757"/>
      <c r="I5769" s="757"/>
    </row>
    <row r="5770" spans="1:9" ht="15.75" customHeight="1">
      <c r="A5770" s="963">
        <v>89308</v>
      </c>
      <c r="B5770" s="963" t="s">
        <v>8717</v>
      </c>
      <c r="C5770" s="964" t="s">
        <v>122</v>
      </c>
      <c r="D5770" s="965">
        <v>75.78</v>
      </c>
      <c r="E5770" s="757"/>
      <c r="F5770" s="757"/>
      <c r="G5770" s="757"/>
      <c r="H5770" s="757"/>
      <c r="I5770" s="757"/>
    </row>
    <row r="5771" spans="1:9" ht="15.75" customHeight="1">
      <c r="A5771" s="963">
        <v>89309</v>
      </c>
      <c r="B5771" s="963" t="s">
        <v>8718</v>
      </c>
      <c r="C5771" s="964" t="s">
        <v>122</v>
      </c>
      <c r="D5771" s="965">
        <v>77.489999999999995</v>
      </c>
      <c r="E5771" s="757"/>
      <c r="F5771" s="757"/>
      <c r="G5771" s="757"/>
      <c r="H5771" s="757"/>
      <c r="I5771" s="757"/>
    </row>
    <row r="5772" spans="1:9" ht="15.75" customHeight="1">
      <c r="A5772" s="963">
        <v>89310</v>
      </c>
      <c r="B5772" s="963" t="s">
        <v>8719</v>
      </c>
      <c r="C5772" s="964" t="s">
        <v>122</v>
      </c>
      <c r="D5772" s="965">
        <v>92.02</v>
      </c>
      <c r="E5772" s="757"/>
      <c r="F5772" s="757"/>
      <c r="G5772" s="757"/>
      <c r="H5772" s="757"/>
      <c r="I5772" s="757"/>
    </row>
    <row r="5773" spans="1:9" ht="15.75" customHeight="1">
      <c r="A5773" s="963">
        <v>89311</v>
      </c>
      <c r="B5773" s="963" t="s">
        <v>8720</v>
      </c>
      <c r="C5773" s="964" t="s">
        <v>122</v>
      </c>
      <c r="D5773" s="965">
        <v>93.73</v>
      </c>
      <c r="E5773" s="757"/>
      <c r="F5773" s="757"/>
      <c r="G5773" s="757"/>
      <c r="H5773" s="757"/>
      <c r="I5773" s="757"/>
    </row>
    <row r="5774" spans="1:9" ht="15.75" customHeight="1">
      <c r="A5774" s="963">
        <v>89312</v>
      </c>
      <c r="B5774" s="963" t="s">
        <v>8721</v>
      </c>
      <c r="C5774" s="964" t="s">
        <v>122</v>
      </c>
      <c r="D5774" s="965">
        <v>80.67</v>
      </c>
      <c r="E5774" s="757"/>
      <c r="F5774" s="757"/>
      <c r="G5774" s="757"/>
      <c r="H5774" s="757"/>
      <c r="I5774" s="757"/>
    </row>
    <row r="5775" spans="1:9" ht="15.75" customHeight="1">
      <c r="A5775" s="963">
        <v>89313</v>
      </c>
      <c r="B5775" s="963" t="s">
        <v>8722</v>
      </c>
      <c r="C5775" s="964" t="s">
        <v>122</v>
      </c>
      <c r="D5775" s="965">
        <v>82.38</v>
      </c>
      <c r="E5775" s="757"/>
      <c r="F5775" s="757"/>
      <c r="G5775" s="757"/>
      <c r="H5775" s="757"/>
      <c r="I5775" s="757"/>
    </row>
    <row r="5776" spans="1:9" ht="15.75" customHeight="1">
      <c r="A5776" s="963">
        <v>101157</v>
      </c>
      <c r="B5776" s="963" t="s">
        <v>8723</v>
      </c>
      <c r="C5776" s="964" t="s">
        <v>122</v>
      </c>
      <c r="D5776" s="965">
        <v>56.23</v>
      </c>
      <c r="E5776" s="757"/>
      <c r="F5776" s="757"/>
      <c r="G5776" s="757"/>
      <c r="H5776" s="757"/>
      <c r="I5776" s="757"/>
    </row>
    <row r="5777" spans="1:9" ht="15.75" customHeight="1">
      <c r="A5777" s="963">
        <v>101158</v>
      </c>
      <c r="B5777" s="963" t="s">
        <v>8724</v>
      </c>
      <c r="C5777" s="964" t="s">
        <v>122</v>
      </c>
      <c r="D5777" s="965">
        <v>74.150000000000006</v>
      </c>
      <c r="E5777" s="757"/>
      <c r="F5777" s="757"/>
      <c r="G5777" s="757"/>
      <c r="H5777" s="757"/>
      <c r="I5777" s="757"/>
    </row>
    <row r="5778" spans="1:9" ht="15.75" customHeight="1">
      <c r="A5778" s="963">
        <v>101162</v>
      </c>
      <c r="B5778" s="963" t="s">
        <v>8725</v>
      </c>
      <c r="C5778" s="964" t="s">
        <v>122</v>
      </c>
      <c r="D5778" s="965">
        <v>123.23</v>
      </c>
      <c r="E5778" s="757"/>
      <c r="F5778" s="757"/>
      <c r="G5778" s="757"/>
      <c r="H5778" s="757"/>
      <c r="I5778" s="757"/>
    </row>
    <row r="5779" spans="1:9" ht="15.75" customHeight="1">
      <c r="A5779" s="963">
        <v>103316</v>
      </c>
      <c r="B5779" s="963" t="s">
        <v>8726</v>
      </c>
      <c r="C5779" s="964" t="s">
        <v>122</v>
      </c>
      <c r="D5779" s="965">
        <v>61.83</v>
      </c>
      <c r="E5779" s="757"/>
      <c r="F5779" s="757"/>
      <c r="G5779" s="757"/>
      <c r="H5779" s="757"/>
      <c r="I5779" s="757"/>
    </row>
    <row r="5780" spans="1:9" ht="15.75" customHeight="1">
      <c r="A5780" s="963">
        <v>103317</v>
      </c>
      <c r="B5780" s="963" t="s">
        <v>8727</v>
      </c>
      <c r="C5780" s="964" t="s">
        <v>122</v>
      </c>
      <c r="D5780" s="965">
        <v>62.61</v>
      </c>
      <c r="E5780" s="757"/>
      <c r="F5780" s="757"/>
      <c r="G5780" s="757"/>
      <c r="H5780" s="757"/>
      <c r="I5780" s="757"/>
    </row>
    <row r="5781" spans="1:9" ht="15.75" customHeight="1">
      <c r="A5781" s="963">
        <v>103318</v>
      </c>
      <c r="B5781" s="963" t="s">
        <v>8728</v>
      </c>
      <c r="C5781" s="964" t="s">
        <v>122</v>
      </c>
      <c r="D5781" s="965">
        <v>79.819999999999993</v>
      </c>
      <c r="E5781" s="757"/>
      <c r="F5781" s="757"/>
      <c r="G5781" s="757"/>
      <c r="H5781" s="757"/>
      <c r="I5781" s="757"/>
    </row>
    <row r="5782" spans="1:9" ht="15.75" customHeight="1">
      <c r="A5782" s="963">
        <v>103319</v>
      </c>
      <c r="B5782" s="963" t="s">
        <v>8729</v>
      </c>
      <c r="C5782" s="964" t="s">
        <v>122</v>
      </c>
      <c r="D5782" s="965">
        <v>80.75</v>
      </c>
      <c r="E5782" s="757"/>
      <c r="F5782" s="757"/>
      <c r="G5782" s="757"/>
      <c r="H5782" s="757"/>
      <c r="I5782" s="757"/>
    </row>
    <row r="5783" spans="1:9" ht="15.75" customHeight="1">
      <c r="A5783" s="963">
        <v>103320</v>
      </c>
      <c r="B5783" s="963" t="s">
        <v>8730</v>
      </c>
      <c r="C5783" s="964" t="s">
        <v>122</v>
      </c>
      <c r="D5783" s="965">
        <v>96.73</v>
      </c>
      <c r="E5783" s="757"/>
      <c r="F5783" s="757"/>
      <c r="G5783" s="757"/>
      <c r="H5783" s="757"/>
      <c r="I5783" s="757"/>
    </row>
    <row r="5784" spans="1:9" ht="15.75" customHeight="1">
      <c r="A5784" s="963">
        <v>103321</v>
      </c>
      <c r="B5784" s="963" t="s">
        <v>8731</v>
      </c>
      <c r="C5784" s="964" t="s">
        <v>122</v>
      </c>
      <c r="D5784" s="965">
        <v>97.88</v>
      </c>
      <c r="E5784" s="757"/>
      <c r="F5784" s="757"/>
      <c r="G5784" s="757"/>
      <c r="H5784" s="757"/>
      <c r="I5784" s="757"/>
    </row>
    <row r="5785" spans="1:9" ht="15.75" customHeight="1">
      <c r="A5785" s="963">
        <v>103336</v>
      </c>
      <c r="B5785" s="963" t="s">
        <v>8732</v>
      </c>
      <c r="C5785" s="964" t="s">
        <v>122</v>
      </c>
      <c r="D5785" s="965">
        <v>68.48</v>
      </c>
      <c r="E5785" s="757"/>
      <c r="F5785" s="757"/>
      <c r="G5785" s="757"/>
      <c r="H5785" s="757"/>
      <c r="I5785" s="757"/>
    </row>
    <row r="5786" spans="1:9" ht="15.75" customHeight="1">
      <c r="A5786" s="963">
        <v>103337</v>
      </c>
      <c r="B5786" s="963" t="s">
        <v>8733</v>
      </c>
      <c r="C5786" s="964" t="s">
        <v>122</v>
      </c>
      <c r="D5786" s="965">
        <v>69.260000000000005</v>
      </c>
      <c r="E5786" s="757"/>
      <c r="F5786" s="757"/>
      <c r="G5786" s="757"/>
      <c r="H5786" s="757"/>
      <c r="I5786" s="757"/>
    </row>
    <row r="5787" spans="1:9" ht="15.75" customHeight="1">
      <c r="A5787" s="963">
        <v>103338</v>
      </c>
      <c r="B5787" s="963" t="s">
        <v>8734</v>
      </c>
      <c r="C5787" s="964" t="s">
        <v>122</v>
      </c>
      <c r="D5787" s="965">
        <v>89.73</v>
      </c>
      <c r="E5787" s="757"/>
      <c r="F5787" s="757"/>
      <c r="G5787" s="757"/>
      <c r="H5787" s="757"/>
      <c r="I5787" s="757"/>
    </row>
    <row r="5788" spans="1:9" ht="15.75" customHeight="1">
      <c r="A5788" s="963">
        <v>103339</v>
      </c>
      <c r="B5788" s="963" t="s">
        <v>8735</v>
      </c>
      <c r="C5788" s="964" t="s">
        <v>122</v>
      </c>
      <c r="D5788" s="965">
        <v>90.66</v>
      </c>
      <c r="E5788" s="757"/>
      <c r="F5788" s="757"/>
      <c r="G5788" s="757"/>
      <c r="H5788" s="757"/>
      <c r="I5788" s="757"/>
    </row>
    <row r="5789" spans="1:9" ht="15.75" customHeight="1">
      <c r="A5789" s="963">
        <v>103340</v>
      </c>
      <c r="B5789" s="963" t="s">
        <v>8736</v>
      </c>
      <c r="C5789" s="964" t="s">
        <v>122</v>
      </c>
      <c r="D5789" s="965">
        <v>109.49</v>
      </c>
      <c r="E5789" s="757"/>
      <c r="F5789" s="757"/>
      <c r="G5789" s="757"/>
      <c r="H5789" s="757"/>
      <c r="I5789" s="757"/>
    </row>
    <row r="5790" spans="1:9" ht="15.75" customHeight="1">
      <c r="A5790" s="963">
        <v>103341</v>
      </c>
      <c r="B5790" s="963" t="s">
        <v>8737</v>
      </c>
      <c r="C5790" s="964" t="s">
        <v>122</v>
      </c>
      <c r="D5790" s="965">
        <v>110.64</v>
      </c>
      <c r="E5790" s="757"/>
      <c r="F5790" s="757"/>
      <c r="G5790" s="757"/>
      <c r="H5790" s="757"/>
      <c r="I5790" s="757"/>
    </row>
    <row r="5791" spans="1:9" ht="15.75" customHeight="1">
      <c r="A5791" s="963">
        <v>103342</v>
      </c>
      <c r="B5791" s="963" t="s">
        <v>8738</v>
      </c>
      <c r="C5791" s="964" t="s">
        <v>122</v>
      </c>
      <c r="D5791" s="965">
        <v>93.5</v>
      </c>
      <c r="E5791" s="757"/>
      <c r="F5791" s="757"/>
      <c r="G5791" s="757"/>
      <c r="H5791" s="757"/>
      <c r="I5791" s="757"/>
    </row>
    <row r="5792" spans="1:9" ht="15.75" customHeight="1">
      <c r="A5792" s="963">
        <v>103343</v>
      </c>
      <c r="B5792" s="963" t="s">
        <v>8739</v>
      </c>
      <c r="C5792" s="964" t="s">
        <v>122</v>
      </c>
      <c r="D5792" s="965">
        <v>94.52</v>
      </c>
      <c r="E5792" s="757"/>
      <c r="F5792" s="757"/>
      <c r="G5792" s="757"/>
      <c r="H5792" s="757"/>
      <c r="I5792" s="757"/>
    </row>
    <row r="5793" spans="1:9" ht="15.75" customHeight="1">
      <c r="A5793" s="963">
        <v>89453</v>
      </c>
      <c r="B5793" s="963" t="s">
        <v>8740</v>
      </c>
      <c r="C5793" s="964" t="s">
        <v>122</v>
      </c>
      <c r="D5793" s="965">
        <v>72.45</v>
      </c>
      <c r="E5793" s="757"/>
      <c r="F5793" s="757"/>
      <c r="G5793" s="757"/>
      <c r="H5793" s="757"/>
      <c r="I5793" s="757"/>
    </row>
    <row r="5794" spans="1:9" ht="15.75" customHeight="1">
      <c r="A5794" s="963">
        <v>89455</v>
      </c>
      <c r="B5794" s="963" t="s">
        <v>8741</v>
      </c>
      <c r="C5794" s="964" t="s">
        <v>122</v>
      </c>
      <c r="D5794" s="965">
        <v>88.95</v>
      </c>
      <c r="E5794" s="757"/>
      <c r="F5794" s="757"/>
      <c r="G5794" s="757"/>
      <c r="H5794" s="757"/>
      <c r="I5794" s="757"/>
    </row>
    <row r="5795" spans="1:9" ht="15.75" customHeight="1">
      <c r="A5795" s="963">
        <v>89462</v>
      </c>
      <c r="B5795" s="963" t="s">
        <v>8742</v>
      </c>
      <c r="C5795" s="964" t="s">
        <v>122</v>
      </c>
      <c r="D5795" s="965">
        <v>93.99</v>
      </c>
      <c r="E5795" s="757"/>
      <c r="F5795" s="757"/>
      <c r="G5795" s="757"/>
      <c r="H5795" s="757"/>
      <c r="I5795" s="757"/>
    </row>
    <row r="5796" spans="1:9" ht="15.75" customHeight="1">
      <c r="A5796" s="963">
        <v>89464</v>
      </c>
      <c r="B5796" s="963" t="s">
        <v>8742</v>
      </c>
      <c r="C5796" s="964" t="s">
        <v>122</v>
      </c>
      <c r="D5796" s="965">
        <v>111.88</v>
      </c>
      <c r="E5796" s="757"/>
      <c r="F5796" s="757"/>
      <c r="G5796" s="757"/>
      <c r="H5796" s="757"/>
      <c r="I5796" s="757"/>
    </row>
    <row r="5797" spans="1:9" ht="15.75" customHeight="1">
      <c r="A5797" s="963">
        <v>89470</v>
      </c>
      <c r="B5797" s="963" t="s">
        <v>8743</v>
      </c>
      <c r="C5797" s="964" t="s">
        <v>122</v>
      </c>
      <c r="D5797" s="965">
        <v>80.849999999999994</v>
      </c>
      <c r="E5797" s="757"/>
      <c r="F5797" s="757"/>
      <c r="G5797" s="757"/>
      <c r="H5797" s="757"/>
      <c r="I5797" s="757"/>
    </row>
    <row r="5798" spans="1:9" ht="15.75" customHeight="1">
      <c r="A5798" s="963">
        <v>89472</v>
      </c>
      <c r="B5798" s="963" t="s">
        <v>8744</v>
      </c>
      <c r="C5798" s="964" t="s">
        <v>122</v>
      </c>
      <c r="D5798" s="965">
        <v>98.24</v>
      </c>
      <c r="E5798" s="757"/>
      <c r="F5798" s="757"/>
      <c r="G5798" s="757"/>
      <c r="H5798" s="757"/>
      <c r="I5798" s="757"/>
    </row>
    <row r="5799" spans="1:9" ht="15.75" customHeight="1">
      <c r="A5799" s="963">
        <v>89478</v>
      </c>
      <c r="B5799" s="963" t="s">
        <v>8745</v>
      </c>
      <c r="C5799" s="964" t="s">
        <v>122</v>
      </c>
      <c r="D5799" s="965">
        <v>107.59</v>
      </c>
      <c r="E5799" s="757"/>
      <c r="F5799" s="757"/>
      <c r="G5799" s="757"/>
      <c r="H5799" s="757"/>
      <c r="I5799" s="757"/>
    </row>
    <row r="5800" spans="1:9" ht="15.75" customHeight="1">
      <c r="A5800" s="963">
        <v>89480</v>
      </c>
      <c r="B5800" s="963" t="s">
        <v>8746</v>
      </c>
      <c r="C5800" s="964" t="s">
        <v>122</v>
      </c>
      <c r="D5800" s="965">
        <v>126.37</v>
      </c>
      <c r="E5800" s="757"/>
      <c r="F5800" s="757"/>
      <c r="G5800" s="757"/>
      <c r="H5800" s="757"/>
      <c r="I5800" s="757"/>
    </row>
    <row r="5801" spans="1:9" ht="15.75" customHeight="1">
      <c r="A5801" s="963">
        <v>91815</v>
      </c>
      <c r="B5801" s="963" t="s">
        <v>8747</v>
      </c>
      <c r="C5801" s="964" t="s">
        <v>122</v>
      </c>
      <c r="D5801" s="965">
        <v>72.45</v>
      </c>
      <c r="E5801" s="757"/>
      <c r="F5801" s="757"/>
      <c r="G5801" s="757"/>
      <c r="H5801" s="757"/>
      <c r="I5801" s="757"/>
    </row>
    <row r="5802" spans="1:9" ht="15.75" customHeight="1">
      <c r="A5802" s="963">
        <v>91816</v>
      </c>
      <c r="B5802" s="963" t="s">
        <v>8748</v>
      </c>
      <c r="C5802" s="964" t="s">
        <v>122</v>
      </c>
      <c r="D5802" s="965">
        <v>93.99</v>
      </c>
      <c r="E5802" s="757"/>
      <c r="F5802" s="757"/>
      <c r="G5802" s="757"/>
      <c r="H5802" s="757"/>
      <c r="I5802" s="757"/>
    </row>
    <row r="5803" spans="1:9" ht="15.75" customHeight="1">
      <c r="A5803" s="963">
        <v>101161</v>
      </c>
      <c r="B5803" s="963" t="s">
        <v>8749</v>
      </c>
      <c r="C5803" s="964" t="s">
        <v>122</v>
      </c>
      <c r="D5803" s="965">
        <v>185.54</v>
      </c>
      <c r="E5803" s="757"/>
      <c r="F5803" s="757"/>
      <c r="G5803" s="757"/>
      <c r="H5803" s="757"/>
      <c r="I5803" s="757"/>
    </row>
    <row r="5804" spans="1:9" ht="15.75" customHeight="1">
      <c r="A5804" s="963">
        <v>101163</v>
      </c>
      <c r="B5804" s="963" t="s">
        <v>8750</v>
      </c>
      <c r="C5804" s="964" t="s">
        <v>122</v>
      </c>
      <c r="D5804" s="965">
        <v>533.29999999999995</v>
      </c>
      <c r="E5804" s="757"/>
      <c r="F5804" s="757"/>
      <c r="G5804" s="757"/>
      <c r="H5804" s="757"/>
      <c r="I5804" s="757"/>
    </row>
    <row r="5805" spans="1:9" ht="15.75" customHeight="1">
      <c r="A5805" s="963">
        <v>101164</v>
      </c>
      <c r="B5805" s="963" t="s">
        <v>8751</v>
      </c>
      <c r="C5805" s="964" t="s">
        <v>122</v>
      </c>
      <c r="D5805" s="965">
        <v>541.52</v>
      </c>
      <c r="E5805" s="757"/>
      <c r="F5805" s="757"/>
      <c r="G5805" s="757"/>
      <c r="H5805" s="757"/>
      <c r="I5805" s="757"/>
    </row>
    <row r="5806" spans="1:9" ht="15.75" customHeight="1">
      <c r="A5806" s="963">
        <v>96358</v>
      </c>
      <c r="B5806" s="963" t="s">
        <v>8752</v>
      </c>
      <c r="C5806" s="964" t="s">
        <v>122</v>
      </c>
      <c r="D5806" s="965">
        <v>86.94</v>
      </c>
      <c r="E5806" s="757"/>
      <c r="F5806" s="757"/>
      <c r="G5806" s="757"/>
      <c r="H5806" s="757"/>
      <c r="I5806" s="757"/>
    </row>
    <row r="5807" spans="1:9" ht="15.75" customHeight="1">
      <c r="A5807" s="963">
        <v>96359</v>
      </c>
      <c r="B5807" s="963" t="s">
        <v>8753</v>
      </c>
      <c r="C5807" s="964" t="s">
        <v>122</v>
      </c>
      <c r="D5807" s="965">
        <v>98.53</v>
      </c>
      <c r="E5807" s="757"/>
      <c r="F5807" s="757"/>
      <c r="G5807" s="757"/>
      <c r="H5807" s="757"/>
      <c r="I5807" s="757"/>
    </row>
    <row r="5808" spans="1:9" ht="15.75" customHeight="1">
      <c r="A5808" s="963">
        <v>96360</v>
      </c>
      <c r="B5808" s="963" t="s">
        <v>8754</v>
      </c>
      <c r="C5808" s="964" t="s">
        <v>122</v>
      </c>
      <c r="D5808" s="965">
        <v>117.47</v>
      </c>
      <c r="E5808" s="757"/>
      <c r="F5808" s="757"/>
      <c r="G5808" s="757"/>
      <c r="H5808" s="757"/>
      <c r="I5808" s="757"/>
    </row>
    <row r="5809" spans="1:9" ht="15.75" customHeight="1">
      <c r="A5809" s="963">
        <v>96361</v>
      </c>
      <c r="B5809" s="963" t="s">
        <v>8755</v>
      </c>
      <c r="C5809" s="964" t="s">
        <v>122</v>
      </c>
      <c r="D5809" s="965">
        <v>140.21</v>
      </c>
      <c r="E5809" s="757"/>
      <c r="F5809" s="757"/>
      <c r="G5809" s="757"/>
      <c r="H5809" s="757"/>
      <c r="I5809" s="757"/>
    </row>
    <row r="5810" spans="1:9" ht="15.75" customHeight="1">
      <c r="A5810" s="963">
        <v>96362</v>
      </c>
      <c r="B5810" s="963" t="s">
        <v>8756</v>
      </c>
      <c r="C5810" s="964" t="s">
        <v>122</v>
      </c>
      <c r="D5810" s="965">
        <v>112.33</v>
      </c>
      <c r="E5810" s="757"/>
      <c r="F5810" s="757"/>
      <c r="G5810" s="757"/>
      <c r="H5810" s="757"/>
      <c r="I5810" s="757"/>
    </row>
    <row r="5811" spans="1:9" ht="15.75" customHeight="1">
      <c r="A5811" s="963">
        <v>96363</v>
      </c>
      <c r="B5811" s="963" t="s">
        <v>8757</v>
      </c>
      <c r="C5811" s="964" t="s">
        <v>122</v>
      </c>
      <c r="D5811" s="965">
        <v>124.19</v>
      </c>
      <c r="E5811" s="757"/>
      <c r="F5811" s="757"/>
      <c r="G5811" s="757"/>
      <c r="H5811" s="757"/>
      <c r="I5811" s="757"/>
    </row>
    <row r="5812" spans="1:9" ht="15.75" customHeight="1">
      <c r="A5812" s="963">
        <v>96364</v>
      </c>
      <c r="B5812" s="963" t="s">
        <v>8758</v>
      </c>
      <c r="C5812" s="964" t="s">
        <v>122</v>
      </c>
      <c r="D5812" s="965">
        <v>142.86000000000001</v>
      </c>
      <c r="E5812" s="757"/>
      <c r="F5812" s="757"/>
      <c r="G5812" s="757"/>
      <c r="H5812" s="757"/>
      <c r="I5812" s="757"/>
    </row>
    <row r="5813" spans="1:9" ht="15.75" customHeight="1">
      <c r="A5813" s="963">
        <v>96365</v>
      </c>
      <c r="B5813" s="963" t="s">
        <v>8759</v>
      </c>
      <c r="C5813" s="964" t="s">
        <v>122</v>
      </c>
      <c r="D5813" s="965">
        <v>165.85</v>
      </c>
      <c r="E5813" s="757"/>
      <c r="F5813" s="757"/>
      <c r="G5813" s="757"/>
      <c r="H5813" s="757"/>
      <c r="I5813" s="757"/>
    </row>
    <row r="5814" spans="1:9" ht="15.75" customHeight="1">
      <c r="A5814" s="963">
        <v>96366</v>
      </c>
      <c r="B5814" s="963" t="s">
        <v>8760</v>
      </c>
      <c r="C5814" s="964" t="s">
        <v>122</v>
      </c>
      <c r="D5814" s="965">
        <v>137.72</v>
      </c>
      <c r="E5814" s="757"/>
      <c r="F5814" s="757"/>
      <c r="G5814" s="757"/>
      <c r="H5814" s="757"/>
      <c r="I5814" s="757"/>
    </row>
    <row r="5815" spans="1:9" ht="15.75" customHeight="1">
      <c r="A5815" s="963">
        <v>96367</v>
      </c>
      <c r="B5815" s="963" t="s">
        <v>1065</v>
      </c>
      <c r="C5815" s="964" t="s">
        <v>122</v>
      </c>
      <c r="D5815" s="965">
        <v>149.82</v>
      </c>
      <c r="E5815" s="757"/>
      <c r="F5815" s="757"/>
      <c r="G5815" s="757"/>
      <c r="H5815" s="757"/>
      <c r="I5815" s="757"/>
    </row>
    <row r="5816" spans="1:9" ht="15.75" customHeight="1">
      <c r="A5816" s="963">
        <v>96368</v>
      </c>
      <c r="B5816" s="963" t="s">
        <v>8761</v>
      </c>
      <c r="C5816" s="964" t="s">
        <v>122</v>
      </c>
      <c r="D5816" s="965">
        <v>168.24</v>
      </c>
      <c r="E5816" s="757"/>
      <c r="F5816" s="757"/>
      <c r="G5816" s="757"/>
      <c r="H5816" s="757"/>
      <c r="I5816" s="757"/>
    </row>
    <row r="5817" spans="1:9" ht="15.75" customHeight="1">
      <c r="A5817" s="963">
        <v>96369</v>
      </c>
      <c r="B5817" s="963" t="s">
        <v>8762</v>
      </c>
      <c r="C5817" s="964" t="s">
        <v>122</v>
      </c>
      <c r="D5817" s="965">
        <v>191.5</v>
      </c>
      <c r="E5817" s="757"/>
      <c r="F5817" s="757"/>
      <c r="G5817" s="757"/>
      <c r="H5817" s="757"/>
      <c r="I5817" s="757"/>
    </row>
    <row r="5818" spans="1:9" ht="15.75" customHeight="1">
      <c r="A5818" s="963">
        <v>96370</v>
      </c>
      <c r="B5818" s="963" t="s">
        <v>8763</v>
      </c>
      <c r="C5818" s="964" t="s">
        <v>122</v>
      </c>
      <c r="D5818" s="965">
        <v>59.16</v>
      </c>
      <c r="E5818" s="757"/>
      <c r="F5818" s="757"/>
      <c r="G5818" s="757"/>
      <c r="H5818" s="757"/>
      <c r="I5818" s="757"/>
    </row>
    <row r="5819" spans="1:9" ht="15.75" customHeight="1">
      <c r="A5819" s="963">
        <v>96371</v>
      </c>
      <c r="B5819" s="963" t="s">
        <v>8764</v>
      </c>
      <c r="C5819" s="964" t="s">
        <v>122</v>
      </c>
      <c r="D5819" s="965">
        <v>70.599999999999994</v>
      </c>
      <c r="E5819" s="757"/>
      <c r="F5819" s="757"/>
      <c r="G5819" s="757"/>
      <c r="H5819" s="757"/>
      <c r="I5819" s="757"/>
    </row>
    <row r="5820" spans="1:9" ht="15.75" customHeight="1">
      <c r="A5820" s="963">
        <v>96373</v>
      </c>
      <c r="B5820" s="963" t="s">
        <v>8765</v>
      </c>
      <c r="C5820" s="964" t="s">
        <v>164</v>
      </c>
      <c r="D5820" s="965">
        <v>11.59</v>
      </c>
      <c r="E5820" s="757"/>
      <c r="F5820" s="757"/>
      <c r="G5820" s="757"/>
      <c r="H5820" s="757"/>
      <c r="I5820" s="757"/>
    </row>
    <row r="5821" spans="1:9" ht="15.75" customHeight="1">
      <c r="A5821" s="963">
        <v>96374</v>
      </c>
      <c r="B5821" s="963" t="s">
        <v>8766</v>
      </c>
      <c r="C5821" s="964" t="s">
        <v>164</v>
      </c>
      <c r="D5821" s="965">
        <v>23.49</v>
      </c>
      <c r="E5821" s="757"/>
      <c r="F5821" s="757"/>
      <c r="G5821" s="757"/>
      <c r="H5821" s="757"/>
      <c r="I5821" s="757"/>
    </row>
    <row r="5822" spans="1:9" ht="15.75" customHeight="1">
      <c r="A5822" s="963">
        <v>102235</v>
      </c>
      <c r="B5822" s="963" t="s">
        <v>8767</v>
      </c>
      <c r="C5822" s="964" t="s">
        <v>122</v>
      </c>
      <c r="D5822" s="965">
        <v>507.24</v>
      </c>
      <c r="E5822" s="757"/>
      <c r="F5822" s="757"/>
      <c r="G5822" s="757"/>
      <c r="H5822" s="757"/>
      <c r="I5822" s="757"/>
    </row>
    <row r="5823" spans="1:9" ht="15.75" customHeight="1">
      <c r="A5823" s="963">
        <v>102253</v>
      </c>
      <c r="B5823" s="963" t="s">
        <v>8768</v>
      </c>
      <c r="C5823" s="964" t="s">
        <v>122</v>
      </c>
      <c r="D5823" s="965">
        <v>572.70000000000005</v>
      </c>
      <c r="E5823" s="757"/>
      <c r="F5823" s="757"/>
      <c r="G5823" s="757"/>
      <c r="H5823" s="757"/>
      <c r="I5823" s="757"/>
    </row>
    <row r="5824" spans="1:9" ht="15.75" customHeight="1">
      <c r="A5824" s="963">
        <v>102254</v>
      </c>
      <c r="B5824" s="963" t="s">
        <v>8769</v>
      </c>
      <c r="C5824" s="964" t="s">
        <v>122</v>
      </c>
      <c r="D5824" s="965">
        <v>610.58000000000004</v>
      </c>
      <c r="E5824" s="757"/>
      <c r="F5824" s="757"/>
      <c r="G5824" s="757"/>
      <c r="H5824" s="757"/>
      <c r="I5824" s="757"/>
    </row>
    <row r="5825" spans="1:9" ht="15.75" customHeight="1">
      <c r="A5825" s="963">
        <v>102255</v>
      </c>
      <c r="B5825" s="963" t="s">
        <v>8770</v>
      </c>
      <c r="C5825" s="964" t="s">
        <v>122</v>
      </c>
      <c r="D5825" s="965">
        <v>577.47</v>
      </c>
      <c r="E5825" s="757"/>
      <c r="F5825" s="757"/>
      <c r="G5825" s="757"/>
      <c r="H5825" s="757"/>
      <c r="I5825" s="757"/>
    </row>
    <row r="5826" spans="1:9" ht="15.75" customHeight="1">
      <c r="A5826" s="963">
        <v>102256</v>
      </c>
      <c r="B5826" s="963" t="s">
        <v>8771</v>
      </c>
      <c r="C5826" s="964" t="s">
        <v>122</v>
      </c>
      <c r="D5826" s="965">
        <v>715.1</v>
      </c>
      <c r="E5826" s="757"/>
      <c r="F5826" s="757"/>
      <c r="G5826" s="757"/>
      <c r="H5826" s="757"/>
      <c r="I5826" s="757"/>
    </row>
    <row r="5827" spans="1:9" ht="15.75" customHeight="1">
      <c r="A5827" s="963">
        <v>102257</v>
      </c>
      <c r="B5827" s="963" t="s">
        <v>8772</v>
      </c>
      <c r="C5827" s="964" t="s">
        <v>122</v>
      </c>
      <c r="D5827" s="965">
        <v>333.08</v>
      </c>
      <c r="E5827" s="757"/>
      <c r="F5827" s="757"/>
      <c r="G5827" s="757"/>
      <c r="H5827" s="757"/>
      <c r="I5827" s="757"/>
    </row>
    <row r="5828" spans="1:9" ht="15.75" customHeight="1">
      <c r="A5828" s="963">
        <v>102258</v>
      </c>
      <c r="B5828" s="963" t="s">
        <v>8773</v>
      </c>
      <c r="C5828" s="964" t="s">
        <v>122</v>
      </c>
      <c r="D5828" s="965">
        <v>344</v>
      </c>
      <c r="E5828" s="757"/>
      <c r="F5828" s="757"/>
      <c r="G5828" s="757"/>
      <c r="H5828" s="757"/>
      <c r="I5828" s="757"/>
    </row>
    <row r="5829" spans="1:9" ht="15.75" customHeight="1">
      <c r="A5829" s="963">
        <v>101154</v>
      </c>
      <c r="B5829" s="963" t="s">
        <v>8774</v>
      </c>
      <c r="C5829" s="964" t="s">
        <v>122</v>
      </c>
      <c r="D5829" s="965">
        <v>97.86</v>
      </c>
      <c r="E5829" s="757"/>
      <c r="F5829" s="757"/>
      <c r="G5829" s="757"/>
      <c r="H5829" s="757"/>
      <c r="I5829" s="757"/>
    </row>
    <row r="5830" spans="1:9" ht="15.75" customHeight="1">
      <c r="A5830" s="963">
        <v>101155</v>
      </c>
      <c r="B5830" s="963" t="s">
        <v>8775</v>
      </c>
      <c r="C5830" s="964" t="s">
        <v>122</v>
      </c>
      <c r="D5830" s="965">
        <v>137.49</v>
      </c>
      <c r="E5830" s="757"/>
      <c r="F5830" s="757"/>
      <c r="G5830" s="757"/>
      <c r="H5830" s="757"/>
      <c r="I5830" s="757"/>
    </row>
    <row r="5831" spans="1:9" ht="15.75" customHeight="1">
      <c r="A5831" s="963">
        <v>101156</v>
      </c>
      <c r="B5831" s="963" t="s">
        <v>8776</v>
      </c>
      <c r="C5831" s="964" t="s">
        <v>122</v>
      </c>
      <c r="D5831" s="965">
        <v>202</v>
      </c>
      <c r="E5831" s="757"/>
      <c r="F5831" s="757"/>
      <c r="G5831" s="757"/>
      <c r="H5831" s="757"/>
      <c r="I5831" s="757"/>
    </row>
    <row r="5832" spans="1:9" ht="15.75" customHeight="1">
      <c r="A5832" s="963">
        <v>101814</v>
      </c>
      <c r="B5832" s="963" t="s">
        <v>8777</v>
      </c>
      <c r="C5832" s="964" t="s">
        <v>122</v>
      </c>
      <c r="D5832" s="965">
        <v>39.380000000000003</v>
      </c>
      <c r="E5832" s="757"/>
      <c r="F5832" s="757"/>
      <c r="G5832" s="757"/>
      <c r="H5832" s="757"/>
      <c r="I5832" s="757"/>
    </row>
    <row r="5833" spans="1:9" ht="15.75" customHeight="1">
      <c r="A5833" s="963">
        <v>101816</v>
      </c>
      <c r="B5833" s="963" t="s">
        <v>8778</v>
      </c>
      <c r="C5833" s="964" t="s">
        <v>122</v>
      </c>
      <c r="D5833" s="965">
        <v>60.11</v>
      </c>
      <c r="E5833" s="757"/>
      <c r="F5833" s="757"/>
      <c r="G5833" s="757"/>
      <c r="H5833" s="757"/>
      <c r="I5833" s="757"/>
    </row>
    <row r="5834" spans="1:9" ht="15.75" customHeight="1">
      <c r="A5834" s="963">
        <v>101817</v>
      </c>
      <c r="B5834" s="963" t="s">
        <v>8779</v>
      </c>
      <c r="C5834" s="964" t="s">
        <v>122</v>
      </c>
      <c r="D5834" s="965">
        <v>41.41</v>
      </c>
      <c r="E5834" s="757"/>
      <c r="F5834" s="757"/>
      <c r="G5834" s="757"/>
      <c r="H5834" s="757"/>
      <c r="I5834" s="757"/>
    </row>
    <row r="5835" spans="1:9" ht="15.75" customHeight="1">
      <c r="A5835" s="963">
        <v>101819</v>
      </c>
      <c r="B5835" s="963" t="s">
        <v>8780</v>
      </c>
      <c r="C5835" s="964" t="s">
        <v>122</v>
      </c>
      <c r="D5835" s="965">
        <v>52.71</v>
      </c>
      <c r="E5835" s="757"/>
      <c r="F5835" s="757"/>
      <c r="G5835" s="757"/>
      <c r="H5835" s="757"/>
      <c r="I5835" s="757"/>
    </row>
    <row r="5836" spans="1:9" ht="15.75" customHeight="1">
      <c r="A5836" s="963">
        <v>101820</v>
      </c>
      <c r="B5836" s="963" t="s">
        <v>8781</v>
      </c>
      <c r="C5836" s="964" t="s">
        <v>122</v>
      </c>
      <c r="D5836" s="965">
        <v>32.36</v>
      </c>
      <c r="E5836" s="757"/>
      <c r="F5836" s="757"/>
      <c r="G5836" s="757"/>
      <c r="H5836" s="757"/>
      <c r="I5836" s="757"/>
    </row>
    <row r="5837" spans="1:9" ht="15.75" customHeight="1">
      <c r="A5837" s="963">
        <v>101822</v>
      </c>
      <c r="B5837" s="963" t="s">
        <v>8782</v>
      </c>
      <c r="C5837" s="964" t="s">
        <v>964</v>
      </c>
      <c r="D5837" s="965">
        <v>85.73</v>
      </c>
      <c r="E5837" s="757"/>
      <c r="F5837" s="757"/>
      <c r="G5837" s="757"/>
      <c r="H5837" s="757"/>
      <c r="I5837" s="757"/>
    </row>
    <row r="5838" spans="1:9" ht="15.75" customHeight="1">
      <c r="A5838" s="963">
        <v>101823</v>
      </c>
      <c r="B5838" s="963" t="s">
        <v>8783</v>
      </c>
      <c r="C5838" s="964" t="s">
        <v>964</v>
      </c>
      <c r="D5838" s="965">
        <v>119.45</v>
      </c>
      <c r="E5838" s="757"/>
      <c r="F5838" s="757"/>
      <c r="G5838" s="757"/>
      <c r="H5838" s="757"/>
      <c r="I5838" s="757"/>
    </row>
    <row r="5839" spans="1:9" ht="15.75" customHeight="1">
      <c r="A5839" s="963">
        <v>101824</v>
      </c>
      <c r="B5839" s="963" t="s">
        <v>8784</v>
      </c>
      <c r="C5839" s="964" t="s">
        <v>964</v>
      </c>
      <c r="D5839" s="965">
        <v>150.84</v>
      </c>
      <c r="E5839" s="757"/>
      <c r="F5839" s="757"/>
      <c r="G5839" s="757"/>
      <c r="H5839" s="757"/>
      <c r="I5839" s="757"/>
    </row>
    <row r="5840" spans="1:9" ht="15.75" customHeight="1">
      <c r="A5840" s="963">
        <v>101825</v>
      </c>
      <c r="B5840" s="963" t="s">
        <v>8785</v>
      </c>
      <c r="C5840" s="964" t="s">
        <v>964</v>
      </c>
      <c r="D5840" s="965">
        <v>181.39</v>
      </c>
      <c r="E5840" s="757"/>
      <c r="F5840" s="757"/>
      <c r="G5840" s="757"/>
      <c r="H5840" s="757"/>
      <c r="I5840" s="757"/>
    </row>
    <row r="5841" spans="1:9" ht="15.75" customHeight="1">
      <c r="A5841" s="963">
        <v>101826</v>
      </c>
      <c r="B5841" s="963" t="s">
        <v>8786</v>
      </c>
      <c r="C5841" s="964" t="s">
        <v>964</v>
      </c>
      <c r="D5841" s="965">
        <v>211.54</v>
      </c>
      <c r="E5841" s="757"/>
      <c r="F5841" s="757"/>
      <c r="G5841" s="757"/>
      <c r="H5841" s="757"/>
      <c r="I5841" s="757"/>
    </row>
    <row r="5842" spans="1:9" ht="15.75" customHeight="1">
      <c r="A5842" s="963">
        <v>101827</v>
      </c>
      <c r="B5842" s="963" t="s">
        <v>8787</v>
      </c>
      <c r="C5842" s="964" t="s">
        <v>964</v>
      </c>
      <c r="D5842" s="965">
        <v>184.23</v>
      </c>
      <c r="E5842" s="757"/>
      <c r="F5842" s="757"/>
      <c r="G5842" s="757"/>
      <c r="H5842" s="757"/>
      <c r="I5842" s="757"/>
    </row>
    <row r="5843" spans="1:9" ht="15.75" customHeight="1">
      <c r="A5843" s="963">
        <v>101828</v>
      </c>
      <c r="B5843" s="963" t="s">
        <v>8788</v>
      </c>
      <c r="C5843" s="964" t="s">
        <v>964</v>
      </c>
      <c r="D5843" s="965">
        <v>167.82</v>
      </c>
      <c r="E5843" s="757"/>
      <c r="F5843" s="757"/>
      <c r="G5843" s="757"/>
      <c r="H5843" s="757"/>
      <c r="I5843" s="757"/>
    </row>
    <row r="5844" spans="1:9" ht="15.75" customHeight="1">
      <c r="A5844" s="963">
        <v>101829</v>
      </c>
      <c r="B5844" s="963" t="s">
        <v>8789</v>
      </c>
      <c r="C5844" s="964" t="s">
        <v>964</v>
      </c>
      <c r="D5844" s="965">
        <v>245.4</v>
      </c>
      <c r="E5844" s="757"/>
      <c r="F5844" s="757"/>
      <c r="G5844" s="757"/>
      <c r="H5844" s="757"/>
      <c r="I5844" s="757"/>
    </row>
    <row r="5845" spans="1:9" ht="15.75" customHeight="1">
      <c r="A5845" s="963">
        <v>101830</v>
      </c>
      <c r="B5845" s="963" t="s">
        <v>8790</v>
      </c>
      <c r="C5845" s="964" t="s">
        <v>964</v>
      </c>
      <c r="D5845" s="965">
        <v>273.98</v>
      </c>
      <c r="E5845" s="757"/>
      <c r="F5845" s="757"/>
      <c r="G5845" s="757"/>
      <c r="H5845" s="757"/>
      <c r="I5845" s="757"/>
    </row>
    <row r="5846" spans="1:9" ht="15.75" customHeight="1">
      <c r="A5846" s="963">
        <v>101831</v>
      </c>
      <c r="B5846" s="963" t="s">
        <v>8791</v>
      </c>
      <c r="C5846" s="964" t="s">
        <v>964</v>
      </c>
      <c r="D5846" s="965">
        <v>302.16000000000003</v>
      </c>
      <c r="E5846" s="757"/>
      <c r="F5846" s="757"/>
      <c r="G5846" s="757"/>
      <c r="H5846" s="757"/>
      <c r="I5846" s="757"/>
    </row>
    <row r="5847" spans="1:9" ht="15.75" customHeight="1">
      <c r="A5847" s="963">
        <v>101832</v>
      </c>
      <c r="B5847" s="963" t="s">
        <v>8792</v>
      </c>
      <c r="C5847" s="964" t="s">
        <v>964</v>
      </c>
      <c r="D5847" s="965">
        <v>229.64</v>
      </c>
      <c r="E5847" s="757"/>
      <c r="F5847" s="757"/>
      <c r="G5847" s="757"/>
      <c r="H5847" s="757"/>
      <c r="I5847" s="757"/>
    </row>
    <row r="5848" spans="1:9" ht="15.75" customHeight="1">
      <c r="A5848" s="963">
        <v>101833</v>
      </c>
      <c r="B5848" s="963" t="s">
        <v>8793</v>
      </c>
      <c r="C5848" s="964" t="s">
        <v>964</v>
      </c>
      <c r="D5848" s="965">
        <v>258.55</v>
      </c>
      <c r="E5848" s="757"/>
      <c r="F5848" s="757"/>
      <c r="G5848" s="757"/>
      <c r="H5848" s="757"/>
      <c r="I5848" s="757"/>
    </row>
    <row r="5849" spans="1:9" ht="15.75" customHeight="1">
      <c r="A5849" s="963">
        <v>101834</v>
      </c>
      <c r="B5849" s="963" t="s">
        <v>8794</v>
      </c>
      <c r="C5849" s="964" t="s">
        <v>964</v>
      </c>
      <c r="D5849" s="965">
        <v>287.06</v>
      </c>
      <c r="E5849" s="757"/>
      <c r="F5849" s="757"/>
      <c r="G5849" s="757"/>
      <c r="H5849" s="757"/>
      <c r="I5849" s="757"/>
    </row>
    <row r="5850" spans="1:9" ht="15.75" customHeight="1">
      <c r="A5850" s="963">
        <v>101835</v>
      </c>
      <c r="B5850" s="963" t="s">
        <v>8795</v>
      </c>
      <c r="C5850" s="964" t="s">
        <v>964</v>
      </c>
      <c r="D5850" s="965">
        <v>273.06</v>
      </c>
      <c r="E5850" s="757"/>
      <c r="F5850" s="757"/>
      <c r="G5850" s="757"/>
      <c r="H5850" s="757"/>
      <c r="I5850" s="757"/>
    </row>
    <row r="5851" spans="1:9" ht="15.75" customHeight="1">
      <c r="A5851" s="963">
        <v>101836</v>
      </c>
      <c r="B5851" s="963" t="s">
        <v>8796</v>
      </c>
      <c r="C5851" s="964" t="s">
        <v>964</v>
      </c>
      <c r="D5851" s="965">
        <v>23</v>
      </c>
      <c r="E5851" s="757"/>
      <c r="F5851" s="757"/>
      <c r="G5851" s="757"/>
      <c r="H5851" s="757"/>
      <c r="I5851" s="757"/>
    </row>
    <row r="5852" spans="1:9" ht="15.75" customHeight="1">
      <c r="A5852" s="963">
        <v>101837</v>
      </c>
      <c r="B5852" s="963" t="s">
        <v>8797</v>
      </c>
      <c r="C5852" s="964" t="s">
        <v>964</v>
      </c>
      <c r="D5852" s="965">
        <v>56.72</v>
      </c>
      <c r="E5852" s="757"/>
      <c r="F5852" s="757"/>
      <c r="G5852" s="757"/>
      <c r="H5852" s="757"/>
      <c r="I5852" s="757"/>
    </row>
    <row r="5853" spans="1:9" ht="15.75" customHeight="1">
      <c r="A5853" s="963">
        <v>101838</v>
      </c>
      <c r="B5853" s="963" t="s">
        <v>8798</v>
      </c>
      <c r="C5853" s="964" t="s">
        <v>964</v>
      </c>
      <c r="D5853" s="965">
        <v>88.11</v>
      </c>
      <c r="E5853" s="757"/>
      <c r="F5853" s="757"/>
      <c r="G5853" s="757"/>
      <c r="H5853" s="757"/>
      <c r="I5853" s="757"/>
    </row>
    <row r="5854" spans="1:9" ht="15.75" customHeight="1">
      <c r="A5854" s="963">
        <v>101839</v>
      </c>
      <c r="B5854" s="963" t="s">
        <v>8799</v>
      </c>
      <c r="C5854" s="964" t="s">
        <v>964</v>
      </c>
      <c r="D5854" s="965">
        <v>118.66</v>
      </c>
      <c r="E5854" s="757"/>
      <c r="F5854" s="757"/>
      <c r="G5854" s="757"/>
      <c r="H5854" s="757"/>
      <c r="I5854" s="757"/>
    </row>
    <row r="5855" spans="1:9" ht="15.75" customHeight="1">
      <c r="A5855" s="963">
        <v>101840</v>
      </c>
      <c r="B5855" s="963" t="s">
        <v>8800</v>
      </c>
      <c r="C5855" s="964" t="s">
        <v>964</v>
      </c>
      <c r="D5855" s="965">
        <v>188.19</v>
      </c>
      <c r="E5855" s="757"/>
      <c r="F5855" s="757"/>
      <c r="G5855" s="757"/>
      <c r="H5855" s="757"/>
      <c r="I5855" s="757"/>
    </row>
    <row r="5856" spans="1:9" ht="15.75" customHeight="1">
      <c r="A5856" s="963">
        <v>101841</v>
      </c>
      <c r="B5856" s="963" t="s">
        <v>8801</v>
      </c>
      <c r="C5856" s="964" t="s">
        <v>964</v>
      </c>
      <c r="D5856" s="965">
        <v>121.5</v>
      </c>
      <c r="E5856" s="757"/>
      <c r="F5856" s="757"/>
      <c r="G5856" s="757"/>
      <c r="H5856" s="757"/>
      <c r="I5856" s="757"/>
    </row>
    <row r="5857" spans="1:9" ht="15.75" customHeight="1">
      <c r="A5857" s="963">
        <v>101842</v>
      </c>
      <c r="B5857" s="963" t="s">
        <v>8802</v>
      </c>
      <c r="C5857" s="964" t="s">
        <v>964</v>
      </c>
      <c r="D5857" s="965">
        <v>105.09</v>
      </c>
      <c r="E5857" s="757"/>
      <c r="F5857" s="757"/>
      <c r="G5857" s="757"/>
      <c r="H5857" s="757"/>
      <c r="I5857" s="757"/>
    </row>
    <row r="5858" spans="1:9" ht="15.75" customHeight="1">
      <c r="A5858" s="963">
        <v>101843</v>
      </c>
      <c r="B5858" s="963" t="s">
        <v>8803</v>
      </c>
      <c r="C5858" s="964" t="s">
        <v>964</v>
      </c>
      <c r="D5858" s="965">
        <v>182.67</v>
      </c>
      <c r="E5858" s="757"/>
      <c r="F5858" s="757"/>
      <c r="G5858" s="757"/>
      <c r="H5858" s="757"/>
      <c r="I5858" s="757"/>
    </row>
    <row r="5859" spans="1:9" ht="15.75" customHeight="1">
      <c r="A5859" s="963">
        <v>101844</v>
      </c>
      <c r="B5859" s="963" t="s">
        <v>8804</v>
      </c>
      <c r="C5859" s="964" t="s">
        <v>964</v>
      </c>
      <c r="D5859" s="965">
        <v>211.25</v>
      </c>
      <c r="E5859" s="757"/>
      <c r="F5859" s="757"/>
      <c r="G5859" s="757"/>
      <c r="H5859" s="757"/>
      <c r="I5859" s="757"/>
    </row>
    <row r="5860" spans="1:9" ht="15.75" customHeight="1">
      <c r="A5860" s="963">
        <v>101845</v>
      </c>
      <c r="B5860" s="963" t="s">
        <v>8805</v>
      </c>
      <c r="C5860" s="964" t="s">
        <v>964</v>
      </c>
      <c r="D5860" s="965">
        <v>239.43</v>
      </c>
      <c r="E5860" s="757"/>
      <c r="F5860" s="757"/>
      <c r="G5860" s="757"/>
      <c r="H5860" s="757"/>
      <c r="I5860" s="757"/>
    </row>
    <row r="5861" spans="1:9" ht="15.75" customHeight="1">
      <c r="A5861" s="963">
        <v>101846</v>
      </c>
      <c r="B5861" s="963" t="s">
        <v>8806</v>
      </c>
      <c r="C5861" s="964" t="s">
        <v>964</v>
      </c>
      <c r="D5861" s="965">
        <v>166.91</v>
      </c>
      <c r="E5861" s="757"/>
      <c r="F5861" s="757"/>
      <c r="G5861" s="757"/>
      <c r="H5861" s="757"/>
      <c r="I5861" s="757"/>
    </row>
    <row r="5862" spans="1:9" ht="15.75" customHeight="1">
      <c r="A5862" s="963">
        <v>101847</v>
      </c>
      <c r="B5862" s="963" t="s">
        <v>8807</v>
      </c>
      <c r="C5862" s="964" t="s">
        <v>964</v>
      </c>
      <c r="D5862" s="965">
        <v>195.82</v>
      </c>
      <c r="E5862" s="757"/>
      <c r="F5862" s="757"/>
      <c r="G5862" s="757"/>
      <c r="H5862" s="757"/>
      <c r="I5862" s="757"/>
    </row>
    <row r="5863" spans="1:9" ht="15.75" customHeight="1">
      <c r="A5863" s="963">
        <v>101848</v>
      </c>
      <c r="B5863" s="963" t="s">
        <v>8808</v>
      </c>
      <c r="C5863" s="964" t="s">
        <v>964</v>
      </c>
      <c r="D5863" s="965">
        <v>224.33</v>
      </c>
      <c r="E5863" s="757"/>
      <c r="F5863" s="757"/>
      <c r="G5863" s="757"/>
      <c r="H5863" s="757"/>
      <c r="I5863" s="757"/>
    </row>
    <row r="5864" spans="1:9" ht="15.75" customHeight="1">
      <c r="A5864" s="963">
        <v>101849</v>
      </c>
      <c r="B5864" s="963" t="s">
        <v>8809</v>
      </c>
      <c r="C5864" s="964" t="s">
        <v>964</v>
      </c>
      <c r="D5864" s="965">
        <v>210.33</v>
      </c>
      <c r="E5864" s="757"/>
      <c r="F5864" s="757"/>
      <c r="G5864" s="757"/>
      <c r="H5864" s="757"/>
      <c r="I5864" s="757"/>
    </row>
    <row r="5865" spans="1:9" ht="15.75" customHeight="1">
      <c r="A5865" s="963">
        <v>101850</v>
      </c>
      <c r="B5865" s="963" t="s">
        <v>8810</v>
      </c>
      <c r="C5865" s="964" t="s">
        <v>122</v>
      </c>
      <c r="D5865" s="965">
        <v>51.18</v>
      </c>
      <c r="E5865" s="757"/>
      <c r="F5865" s="757"/>
      <c r="G5865" s="757"/>
      <c r="H5865" s="757"/>
      <c r="I5865" s="757"/>
    </row>
    <row r="5866" spans="1:9" ht="15.75" customHeight="1">
      <c r="A5866" s="963">
        <v>101852</v>
      </c>
      <c r="B5866" s="963" t="s">
        <v>8811</v>
      </c>
      <c r="C5866" s="964" t="s">
        <v>122</v>
      </c>
      <c r="D5866" s="965">
        <v>63.11</v>
      </c>
      <c r="E5866" s="757"/>
      <c r="F5866" s="757"/>
      <c r="G5866" s="757"/>
      <c r="H5866" s="757"/>
      <c r="I5866" s="757"/>
    </row>
    <row r="5867" spans="1:9" ht="15.75" customHeight="1">
      <c r="A5867" s="963">
        <v>101853</v>
      </c>
      <c r="B5867" s="963" t="s">
        <v>8812</v>
      </c>
      <c r="C5867" s="964" t="s">
        <v>122</v>
      </c>
      <c r="D5867" s="965">
        <v>47.22</v>
      </c>
      <c r="E5867" s="757"/>
      <c r="F5867" s="757"/>
      <c r="G5867" s="757"/>
      <c r="H5867" s="757"/>
      <c r="I5867" s="757"/>
    </row>
    <row r="5868" spans="1:9" ht="15.75" customHeight="1">
      <c r="A5868" s="963">
        <v>101855</v>
      </c>
      <c r="B5868" s="963" t="s">
        <v>8813</v>
      </c>
      <c r="C5868" s="964" t="s">
        <v>122</v>
      </c>
      <c r="D5868" s="965">
        <v>68.48</v>
      </c>
      <c r="E5868" s="757"/>
      <c r="F5868" s="757"/>
      <c r="G5868" s="757"/>
      <c r="H5868" s="757"/>
      <c r="I5868" s="757"/>
    </row>
    <row r="5869" spans="1:9" ht="15.75" customHeight="1">
      <c r="A5869" s="963">
        <v>101856</v>
      </c>
      <c r="B5869" s="963" t="s">
        <v>8814</v>
      </c>
      <c r="C5869" s="964" t="s">
        <v>122</v>
      </c>
      <c r="D5869" s="965">
        <v>21.42</v>
      </c>
      <c r="E5869" s="757"/>
      <c r="F5869" s="757"/>
      <c r="G5869" s="757"/>
      <c r="H5869" s="757"/>
      <c r="I5869" s="757"/>
    </row>
    <row r="5870" spans="1:9" ht="15.75" customHeight="1">
      <c r="A5870" s="963">
        <v>101857</v>
      </c>
      <c r="B5870" s="963" t="s">
        <v>8815</v>
      </c>
      <c r="C5870" s="964" t="s">
        <v>122</v>
      </c>
      <c r="D5870" s="965">
        <v>26.28</v>
      </c>
      <c r="E5870" s="757"/>
      <c r="F5870" s="757"/>
      <c r="G5870" s="757"/>
      <c r="H5870" s="757"/>
      <c r="I5870" s="757"/>
    </row>
    <row r="5871" spans="1:9" ht="15.75" customHeight="1">
      <c r="A5871" s="963">
        <v>101858</v>
      </c>
      <c r="B5871" s="963" t="s">
        <v>8816</v>
      </c>
      <c r="C5871" s="964" t="s">
        <v>122</v>
      </c>
      <c r="D5871" s="965">
        <v>21.84</v>
      </c>
      <c r="E5871" s="757"/>
      <c r="F5871" s="757"/>
      <c r="G5871" s="757"/>
      <c r="H5871" s="757"/>
      <c r="I5871" s="757"/>
    </row>
    <row r="5872" spans="1:9" ht="15.75" customHeight="1">
      <c r="A5872" s="963">
        <v>101859</v>
      </c>
      <c r="B5872" s="963" t="s">
        <v>8817</v>
      </c>
      <c r="C5872" s="964" t="s">
        <v>122</v>
      </c>
      <c r="D5872" s="965">
        <v>23.93</v>
      </c>
      <c r="E5872" s="757"/>
      <c r="F5872" s="757"/>
      <c r="G5872" s="757"/>
      <c r="H5872" s="757"/>
      <c r="I5872" s="757"/>
    </row>
    <row r="5873" spans="1:9" ht="15.75" customHeight="1">
      <c r="A5873" s="963">
        <v>101860</v>
      </c>
      <c r="B5873" s="963" t="s">
        <v>8818</v>
      </c>
      <c r="C5873" s="964" t="s">
        <v>122</v>
      </c>
      <c r="D5873" s="965">
        <v>27.21</v>
      </c>
      <c r="E5873" s="757"/>
      <c r="F5873" s="757"/>
      <c r="G5873" s="757"/>
      <c r="H5873" s="757"/>
      <c r="I5873" s="757"/>
    </row>
    <row r="5874" spans="1:9" ht="15.75" customHeight="1">
      <c r="A5874" s="963">
        <v>101861</v>
      </c>
      <c r="B5874" s="963" t="s">
        <v>8819</v>
      </c>
      <c r="C5874" s="964" t="s">
        <v>122</v>
      </c>
      <c r="D5874" s="965">
        <v>25.57</v>
      </c>
      <c r="E5874" s="757"/>
      <c r="F5874" s="757"/>
      <c r="G5874" s="757"/>
      <c r="H5874" s="757"/>
      <c r="I5874" s="757"/>
    </row>
    <row r="5875" spans="1:9" ht="15.75" customHeight="1">
      <c r="A5875" s="963">
        <v>101862</v>
      </c>
      <c r="B5875" s="963" t="s">
        <v>8820</v>
      </c>
      <c r="C5875" s="964" t="s">
        <v>122</v>
      </c>
      <c r="D5875" s="965">
        <v>27.7</v>
      </c>
      <c r="E5875" s="757"/>
      <c r="F5875" s="757"/>
      <c r="G5875" s="757"/>
      <c r="H5875" s="757"/>
      <c r="I5875" s="757"/>
    </row>
    <row r="5876" spans="1:9" ht="15.75" customHeight="1">
      <c r="A5876" s="963">
        <v>101863</v>
      </c>
      <c r="B5876" s="963" t="s">
        <v>8821</v>
      </c>
      <c r="C5876" s="964" t="s">
        <v>122</v>
      </c>
      <c r="D5876" s="965">
        <v>22.12</v>
      </c>
      <c r="E5876" s="757"/>
      <c r="F5876" s="757"/>
      <c r="G5876" s="757"/>
      <c r="H5876" s="757"/>
      <c r="I5876" s="757"/>
    </row>
    <row r="5877" spans="1:9" ht="15.75" customHeight="1">
      <c r="A5877" s="963">
        <v>101864</v>
      </c>
      <c r="B5877" s="963" t="s">
        <v>8822</v>
      </c>
      <c r="C5877" s="964" t="s">
        <v>122</v>
      </c>
      <c r="D5877" s="965">
        <v>25.41</v>
      </c>
      <c r="E5877" s="757"/>
      <c r="F5877" s="757"/>
      <c r="G5877" s="757"/>
      <c r="H5877" s="757"/>
      <c r="I5877" s="757"/>
    </row>
    <row r="5878" spans="1:9" ht="15.75" customHeight="1">
      <c r="A5878" s="963">
        <v>101865</v>
      </c>
      <c r="B5878" s="963" t="s">
        <v>8823</v>
      </c>
      <c r="C5878" s="964" t="s">
        <v>122</v>
      </c>
      <c r="D5878" s="965">
        <v>28.69</v>
      </c>
      <c r="E5878" s="757"/>
      <c r="F5878" s="757"/>
      <c r="G5878" s="757"/>
      <c r="H5878" s="757"/>
      <c r="I5878" s="757"/>
    </row>
    <row r="5879" spans="1:9" ht="15.75" customHeight="1">
      <c r="A5879" s="963">
        <v>101866</v>
      </c>
      <c r="B5879" s="963" t="s">
        <v>8824</v>
      </c>
      <c r="C5879" s="964" t="s">
        <v>122</v>
      </c>
      <c r="D5879" s="965">
        <v>25.74</v>
      </c>
      <c r="E5879" s="757"/>
      <c r="F5879" s="757"/>
      <c r="G5879" s="757"/>
      <c r="H5879" s="757"/>
      <c r="I5879" s="757"/>
    </row>
    <row r="5880" spans="1:9" ht="15.75" customHeight="1">
      <c r="A5880" s="963">
        <v>101867</v>
      </c>
      <c r="B5880" s="963" t="s">
        <v>8825</v>
      </c>
      <c r="C5880" s="964" t="s">
        <v>122</v>
      </c>
      <c r="D5880" s="965">
        <v>29.01</v>
      </c>
      <c r="E5880" s="757"/>
      <c r="F5880" s="757"/>
      <c r="G5880" s="757"/>
      <c r="H5880" s="757"/>
      <c r="I5880" s="757"/>
    </row>
    <row r="5881" spans="1:9" ht="15.75" customHeight="1">
      <c r="A5881" s="963">
        <v>101868</v>
      </c>
      <c r="B5881" s="963" t="s">
        <v>8826</v>
      </c>
      <c r="C5881" s="964" t="s">
        <v>122</v>
      </c>
      <c r="D5881" s="965">
        <v>23.45</v>
      </c>
      <c r="E5881" s="757"/>
      <c r="F5881" s="757"/>
      <c r="G5881" s="757"/>
      <c r="H5881" s="757"/>
      <c r="I5881" s="757"/>
    </row>
    <row r="5882" spans="1:9" ht="15.75" customHeight="1">
      <c r="A5882" s="963">
        <v>101869</v>
      </c>
      <c r="B5882" s="963" t="s">
        <v>8827</v>
      </c>
      <c r="C5882" s="964" t="s">
        <v>122</v>
      </c>
      <c r="D5882" s="965">
        <v>26.72</v>
      </c>
      <c r="E5882" s="757"/>
      <c r="F5882" s="757"/>
      <c r="G5882" s="757"/>
      <c r="H5882" s="757"/>
      <c r="I5882" s="757"/>
    </row>
    <row r="5883" spans="1:9" ht="15.75" customHeight="1">
      <c r="A5883" s="963">
        <v>101870</v>
      </c>
      <c r="B5883" s="963" t="s">
        <v>8828</v>
      </c>
      <c r="C5883" s="964" t="s">
        <v>122</v>
      </c>
      <c r="D5883" s="965">
        <v>30.01</v>
      </c>
      <c r="E5883" s="757"/>
      <c r="F5883" s="757"/>
      <c r="G5883" s="757"/>
      <c r="H5883" s="757"/>
      <c r="I5883" s="757"/>
    </row>
    <row r="5884" spans="1:9" ht="15.75" customHeight="1">
      <c r="A5884" s="963">
        <v>102098</v>
      </c>
      <c r="B5884" s="963" t="s">
        <v>8829</v>
      </c>
      <c r="C5884" s="964" t="s">
        <v>964</v>
      </c>
      <c r="D5884" s="965">
        <v>1774.73</v>
      </c>
      <c r="E5884" s="757"/>
      <c r="F5884" s="757"/>
      <c r="G5884" s="757"/>
      <c r="H5884" s="757"/>
      <c r="I5884" s="757"/>
    </row>
    <row r="5885" spans="1:9" ht="15.75" customHeight="1">
      <c r="A5885" s="963">
        <v>102988</v>
      </c>
      <c r="B5885" s="963" t="s">
        <v>8830</v>
      </c>
      <c r="C5885" s="964" t="s">
        <v>122</v>
      </c>
      <c r="D5885" s="965">
        <v>42.27</v>
      </c>
      <c r="E5885" s="757"/>
      <c r="F5885" s="757"/>
      <c r="G5885" s="757"/>
      <c r="H5885" s="757"/>
      <c r="I5885" s="757"/>
    </row>
    <row r="5886" spans="1:9" ht="15.75" customHeight="1">
      <c r="A5886" s="963">
        <v>100576</v>
      </c>
      <c r="B5886" s="963" t="s">
        <v>8831</v>
      </c>
      <c r="C5886" s="964" t="s">
        <v>122</v>
      </c>
      <c r="D5886" s="965">
        <v>2.14</v>
      </c>
      <c r="E5886" s="757"/>
      <c r="F5886" s="757"/>
      <c r="G5886" s="757"/>
      <c r="H5886" s="757"/>
      <c r="I5886" s="757"/>
    </row>
    <row r="5887" spans="1:9" ht="15.75" customHeight="1">
      <c r="A5887" s="963">
        <v>100577</v>
      </c>
      <c r="B5887" s="963" t="s">
        <v>8832</v>
      </c>
      <c r="C5887" s="964" t="s">
        <v>122</v>
      </c>
      <c r="D5887" s="965">
        <v>1.04</v>
      </c>
      <c r="E5887" s="757"/>
      <c r="F5887" s="757"/>
      <c r="G5887" s="757"/>
      <c r="H5887" s="757"/>
      <c r="I5887" s="757"/>
    </row>
    <row r="5888" spans="1:9" ht="15.75" customHeight="1">
      <c r="A5888" s="963">
        <v>96388</v>
      </c>
      <c r="B5888" s="963" t="s">
        <v>8833</v>
      </c>
      <c r="C5888" s="964" t="s">
        <v>964</v>
      </c>
      <c r="D5888" s="965">
        <v>10.46</v>
      </c>
      <c r="E5888" s="757"/>
      <c r="F5888" s="757"/>
      <c r="G5888" s="757"/>
      <c r="H5888" s="757"/>
      <c r="I5888" s="757"/>
    </row>
    <row r="5889" spans="1:9" ht="15.75" customHeight="1">
      <c r="A5889" s="963">
        <v>96389</v>
      </c>
      <c r="B5889" s="963" t="s">
        <v>8834</v>
      </c>
      <c r="C5889" s="964" t="s">
        <v>964</v>
      </c>
      <c r="D5889" s="965">
        <v>48.53</v>
      </c>
      <c r="E5889" s="757"/>
      <c r="F5889" s="757"/>
      <c r="G5889" s="757"/>
      <c r="H5889" s="757"/>
      <c r="I5889" s="757"/>
    </row>
    <row r="5890" spans="1:9" ht="15.75" customHeight="1">
      <c r="A5890" s="963">
        <v>96390</v>
      </c>
      <c r="B5890" s="963" t="s">
        <v>8835</v>
      </c>
      <c r="C5890" s="964" t="s">
        <v>964</v>
      </c>
      <c r="D5890" s="965">
        <v>78.09</v>
      </c>
      <c r="E5890" s="757"/>
      <c r="F5890" s="757"/>
      <c r="G5890" s="757"/>
      <c r="H5890" s="757"/>
      <c r="I5890" s="757"/>
    </row>
    <row r="5891" spans="1:9" ht="15.75" customHeight="1">
      <c r="A5891" s="963">
        <v>96391</v>
      </c>
      <c r="B5891" s="963" t="s">
        <v>8836</v>
      </c>
      <c r="C5891" s="964" t="s">
        <v>964</v>
      </c>
      <c r="D5891" s="965">
        <v>109.27</v>
      </c>
      <c r="E5891" s="757"/>
      <c r="F5891" s="757"/>
      <c r="G5891" s="757"/>
      <c r="H5891" s="757"/>
      <c r="I5891" s="757"/>
    </row>
    <row r="5892" spans="1:9" ht="15.75" customHeight="1">
      <c r="A5892" s="963">
        <v>96392</v>
      </c>
      <c r="B5892" s="963" t="s">
        <v>8837</v>
      </c>
      <c r="C5892" s="964" t="s">
        <v>964</v>
      </c>
      <c r="D5892" s="965">
        <v>139.41999999999999</v>
      </c>
      <c r="E5892" s="757"/>
      <c r="F5892" s="757"/>
      <c r="G5892" s="757"/>
      <c r="H5892" s="757"/>
      <c r="I5892" s="757"/>
    </row>
    <row r="5893" spans="1:9" ht="15.75" customHeight="1">
      <c r="A5893" s="963">
        <v>96396</v>
      </c>
      <c r="B5893" s="963" t="s">
        <v>8838</v>
      </c>
      <c r="C5893" s="964" t="s">
        <v>964</v>
      </c>
      <c r="D5893" s="965">
        <v>198.94</v>
      </c>
      <c r="E5893" s="757"/>
      <c r="F5893" s="757"/>
      <c r="G5893" s="757"/>
      <c r="H5893" s="757"/>
      <c r="I5893" s="757"/>
    </row>
    <row r="5894" spans="1:9" ht="15.75" customHeight="1">
      <c r="A5894" s="963">
        <v>96397</v>
      </c>
      <c r="B5894" s="963" t="s">
        <v>8839</v>
      </c>
      <c r="C5894" s="964" t="s">
        <v>964</v>
      </c>
      <c r="D5894" s="965">
        <v>258.14999999999998</v>
      </c>
      <c r="E5894" s="757"/>
      <c r="F5894" s="757"/>
      <c r="G5894" s="757"/>
      <c r="H5894" s="757"/>
      <c r="I5894" s="757"/>
    </row>
    <row r="5895" spans="1:9" ht="15.75" customHeight="1">
      <c r="A5895" s="963">
        <v>96398</v>
      </c>
      <c r="B5895" s="963" t="s">
        <v>8840</v>
      </c>
      <c r="C5895" s="964" t="s">
        <v>964</v>
      </c>
      <c r="D5895" s="965">
        <v>337.71</v>
      </c>
      <c r="E5895" s="757"/>
      <c r="F5895" s="757"/>
      <c r="G5895" s="757"/>
      <c r="H5895" s="757"/>
      <c r="I5895" s="757"/>
    </row>
    <row r="5896" spans="1:9" ht="15.75" customHeight="1">
      <c r="A5896" s="963">
        <v>96399</v>
      </c>
      <c r="B5896" s="963" t="s">
        <v>8841</v>
      </c>
      <c r="C5896" s="964" t="s">
        <v>964</v>
      </c>
      <c r="D5896" s="965">
        <v>136.51</v>
      </c>
      <c r="E5896" s="757"/>
      <c r="F5896" s="757"/>
      <c r="G5896" s="757"/>
      <c r="H5896" s="757"/>
      <c r="I5896" s="757"/>
    </row>
    <row r="5897" spans="1:9" ht="15.75" customHeight="1">
      <c r="A5897" s="963">
        <v>96400</v>
      </c>
      <c r="B5897" s="963" t="s">
        <v>8842</v>
      </c>
      <c r="C5897" s="964" t="s">
        <v>964</v>
      </c>
      <c r="D5897" s="965">
        <v>176.75</v>
      </c>
      <c r="E5897" s="757"/>
      <c r="F5897" s="757"/>
      <c r="G5897" s="757"/>
      <c r="H5897" s="757"/>
      <c r="I5897" s="757"/>
    </row>
    <row r="5898" spans="1:9" ht="15.75" customHeight="1">
      <c r="A5898" s="963">
        <v>100564</v>
      </c>
      <c r="B5898" s="963" t="s">
        <v>8843</v>
      </c>
      <c r="C5898" s="964" t="s">
        <v>964</v>
      </c>
      <c r="D5898" s="965">
        <v>117.85</v>
      </c>
      <c r="E5898" s="757"/>
      <c r="F5898" s="757"/>
      <c r="G5898" s="757"/>
      <c r="H5898" s="757"/>
      <c r="I5898" s="757"/>
    </row>
    <row r="5899" spans="1:9" ht="15.75" customHeight="1">
      <c r="A5899" s="963">
        <v>100565</v>
      </c>
      <c r="B5899" s="963" t="s">
        <v>8844</v>
      </c>
      <c r="C5899" s="964" t="s">
        <v>964</v>
      </c>
      <c r="D5899" s="965">
        <v>101.49</v>
      </c>
      <c r="E5899" s="757"/>
      <c r="F5899" s="757"/>
      <c r="G5899" s="757"/>
      <c r="H5899" s="757"/>
      <c r="I5899" s="757"/>
    </row>
    <row r="5900" spans="1:9" ht="15.75" customHeight="1">
      <c r="A5900" s="963">
        <v>100566</v>
      </c>
      <c r="B5900" s="963" t="s">
        <v>8845</v>
      </c>
      <c r="C5900" s="964" t="s">
        <v>964</v>
      </c>
      <c r="D5900" s="965">
        <v>179.02</v>
      </c>
      <c r="E5900" s="757"/>
      <c r="F5900" s="757"/>
      <c r="G5900" s="757"/>
      <c r="H5900" s="757"/>
      <c r="I5900" s="757"/>
    </row>
    <row r="5901" spans="1:9" ht="15.75" customHeight="1">
      <c r="A5901" s="963">
        <v>100567</v>
      </c>
      <c r="B5901" s="963" t="s">
        <v>8846</v>
      </c>
      <c r="C5901" s="964" t="s">
        <v>964</v>
      </c>
      <c r="D5901" s="965">
        <v>207.66</v>
      </c>
      <c r="E5901" s="757"/>
      <c r="F5901" s="757"/>
      <c r="G5901" s="757"/>
      <c r="H5901" s="757"/>
      <c r="I5901" s="757"/>
    </row>
    <row r="5902" spans="1:9" ht="15.75" customHeight="1">
      <c r="A5902" s="963">
        <v>100568</v>
      </c>
      <c r="B5902" s="963" t="s">
        <v>8847</v>
      </c>
      <c r="C5902" s="964" t="s">
        <v>964</v>
      </c>
      <c r="D5902" s="965">
        <v>235.78</v>
      </c>
      <c r="E5902" s="757"/>
      <c r="F5902" s="757"/>
      <c r="G5902" s="757"/>
      <c r="H5902" s="757"/>
      <c r="I5902" s="757"/>
    </row>
    <row r="5903" spans="1:9" ht="15.75" customHeight="1">
      <c r="A5903" s="963">
        <v>100569</v>
      </c>
      <c r="B5903" s="963" t="s">
        <v>8848</v>
      </c>
      <c r="C5903" s="964" t="s">
        <v>964</v>
      </c>
      <c r="D5903" s="965">
        <v>163.26</v>
      </c>
      <c r="E5903" s="757"/>
      <c r="F5903" s="757"/>
      <c r="G5903" s="757"/>
      <c r="H5903" s="757"/>
      <c r="I5903" s="757"/>
    </row>
    <row r="5904" spans="1:9" ht="15.75" customHeight="1">
      <c r="A5904" s="963">
        <v>100570</v>
      </c>
      <c r="B5904" s="963" t="s">
        <v>8849</v>
      </c>
      <c r="C5904" s="964" t="s">
        <v>964</v>
      </c>
      <c r="D5904" s="965">
        <v>194.43</v>
      </c>
      <c r="E5904" s="757"/>
      <c r="F5904" s="757"/>
      <c r="G5904" s="757"/>
      <c r="H5904" s="757"/>
      <c r="I5904" s="757"/>
    </row>
    <row r="5905" spans="1:9" ht="15.75" customHeight="1">
      <c r="A5905" s="963">
        <v>100571</v>
      </c>
      <c r="B5905" s="963" t="s">
        <v>8850</v>
      </c>
      <c r="C5905" s="964" t="s">
        <v>964</v>
      </c>
      <c r="D5905" s="965">
        <v>220.74</v>
      </c>
      <c r="E5905" s="757"/>
      <c r="F5905" s="757"/>
      <c r="G5905" s="757"/>
      <c r="H5905" s="757"/>
      <c r="I5905" s="757"/>
    </row>
    <row r="5906" spans="1:9" ht="15.75" customHeight="1">
      <c r="A5906" s="963">
        <v>100572</v>
      </c>
      <c r="B5906" s="963" t="s">
        <v>8851</v>
      </c>
      <c r="C5906" s="964" t="s">
        <v>964</v>
      </c>
      <c r="D5906" s="965">
        <v>122.35</v>
      </c>
      <c r="E5906" s="757"/>
      <c r="F5906" s="757"/>
      <c r="G5906" s="757"/>
      <c r="H5906" s="757"/>
      <c r="I5906" s="757"/>
    </row>
    <row r="5907" spans="1:9" ht="15.75" customHeight="1">
      <c r="A5907" s="963">
        <v>100573</v>
      </c>
      <c r="B5907" s="963" t="s">
        <v>8852</v>
      </c>
      <c r="C5907" s="964" t="s">
        <v>964</v>
      </c>
      <c r="D5907" s="965">
        <v>105.99</v>
      </c>
      <c r="E5907" s="757"/>
      <c r="F5907" s="757"/>
      <c r="G5907" s="757"/>
      <c r="H5907" s="757"/>
      <c r="I5907" s="757"/>
    </row>
    <row r="5908" spans="1:9" ht="15.75" customHeight="1">
      <c r="A5908" s="963">
        <v>100574</v>
      </c>
      <c r="B5908" s="963" t="s">
        <v>8853</v>
      </c>
      <c r="C5908" s="964" t="s">
        <v>964</v>
      </c>
      <c r="D5908" s="965">
        <v>1.27</v>
      </c>
      <c r="E5908" s="757"/>
      <c r="F5908" s="757"/>
      <c r="G5908" s="757"/>
      <c r="H5908" s="757"/>
      <c r="I5908" s="757"/>
    </row>
    <row r="5909" spans="1:9" ht="15.75" customHeight="1">
      <c r="A5909" s="963">
        <v>100575</v>
      </c>
      <c r="B5909" s="963" t="s">
        <v>8854</v>
      </c>
      <c r="C5909" s="964" t="s">
        <v>122</v>
      </c>
      <c r="D5909" s="965">
        <v>0.1</v>
      </c>
      <c r="E5909" s="757"/>
      <c r="F5909" s="757"/>
      <c r="G5909" s="757"/>
      <c r="H5909" s="757"/>
      <c r="I5909" s="757"/>
    </row>
    <row r="5910" spans="1:9" ht="15.75" customHeight="1">
      <c r="A5910" s="963">
        <v>101767</v>
      </c>
      <c r="B5910" s="963" t="s">
        <v>8855</v>
      </c>
      <c r="C5910" s="964" t="s">
        <v>964</v>
      </c>
      <c r="D5910" s="965">
        <v>23.81</v>
      </c>
      <c r="E5910" s="757"/>
      <c r="F5910" s="757"/>
      <c r="G5910" s="757"/>
      <c r="H5910" s="757"/>
      <c r="I5910" s="757"/>
    </row>
    <row r="5911" spans="1:9" ht="15.75" customHeight="1">
      <c r="A5911" s="963">
        <v>101768</v>
      </c>
      <c r="B5911" s="963" t="s">
        <v>8856</v>
      </c>
      <c r="C5911" s="964" t="s">
        <v>964</v>
      </c>
      <c r="D5911" s="965">
        <v>39.35</v>
      </c>
      <c r="E5911" s="757"/>
      <c r="F5911" s="757"/>
      <c r="G5911" s="757"/>
      <c r="H5911" s="757"/>
      <c r="I5911" s="757"/>
    </row>
    <row r="5912" spans="1:9" ht="15.75" customHeight="1">
      <c r="A5912" s="963">
        <v>92391</v>
      </c>
      <c r="B5912" s="963" t="s">
        <v>8857</v>
      </c>
      <c r="C5912" s="964" t="s">
        <v>122</v>
      </c>
      <c r="D5912" s="965">
        <v>49.48</v>
      </c>
      <c r="E5912" s="757"/>
      <c r="F5912" s="757"/>
      <c r="G5912" s="757"/>
      <c r="H5912" s="757"/>
      <c r="I5912" s="757"/>
    </row>
    <row r="5913" spans="1:9" ht="15.75" customHeight="1">
      <c r="A5913" s="963">
        <v>92392</v>
      </c>
      <c r="B5913" s="963" t="s">
        <v>8858</v>
      </c>
      <c r="C5913" s="964" t="s">
        <v>122</v>
      </c>
      <c r="D5913" s="965">
        <v>99.49</v>
      </c>
      <c r="E5913" s="757"/>
      <c r="F5913" s="757"/>
      <c r="G5913" s="757"/>
      <c r="H5913" s="757"/>
      <c r="I5913" s="757"/>
    </row>
    <row r="5914" spans="1:9" ht="15.75" customHeight="1">
      <c r="A5914" s="963">
        <v>92393</v>
      </c>
      <c r="B5914" s="963" t="s">
        <v>8859</v>
      </c>
      <c r="C5914" s="964" t="s">
        <v>122</v>
      </c>
      <c r="D5914" s="965">
        <v>49.12</v>
      </c>
      <c r="E5914" s="757"/>
      <c r="F5914" s="757"/>
      <c r="G5914" s="757"/>
      <c r="H5914" s="757"/>
      <c r="I5914" s="757"/>
    </row>
    <row r="5915" spans="1:9" ht="15.75" customHeight="1">
      <c r="A5915" s="963">
        <v>92394</v>
      </c>
      <c r="B5915" s="963" t="s">
        <v>8860</v>
      </c>
      <c r="C5915" s="964" t="s">
        <v>122</v>
      </c>
      <c r="D5915" s="965">
        <v>60.47</v>
      </c>
      <c r="E5915" s="757"/>
      <c r="F5915" s="757"/>
      <c r="G5915" s="757"/>
      <c r="H5915" s="757"/>
      <c r="I5915" s="757"/>
    </row>
    <row r="5916" spans="1:9" ht="15.75" customHeight="1">
      <c r="A5916" s="963">
        <v>92395</v>
      </c>
      <c r="B5916" s="963" t="s">
        <v>8861</v>
      </c>
      <c r="C5916" s="964" t="s">
        <v>122</v>
      </c>
      <c r="D5916" s="965">
        <v>72.19</v>
      </c>
      <c r="E5916" s="757"/>
      <c r="F5916" s="757"/>
      <c r="G5916" s="757"/>
      <c r="H5916" s="757"/>
      <c r="I5916" s="757"/>
    </row>
    <row r="5917" spans="1:9" ht="15.75" customHeight="1">
      <c r="A5917" s="963">
        <v>92396</v>
      </c>
      <c r="B5917" s="963" t="s">
        <v>8862</v>
      </c>
      <c r="C5917" s="964" t="s">
        <v>122</v>
      </c>
      <c r="D5917" s="965">
        <v>59.39</v>
      </c>
      <c r="E5917" s="757"/>
      <c r="F5917" s="757"/>
      <c r="G5917" s="757"/>
      <c r="H5917" s="757"/>
      <c r="I5917" s="757"/>
    </row>
    <row r="5918" spans="1:9" ht="15.75" customHeight="1">
      <c r="A5918" s="963">
        <v>92397</v>
      </c>
      <c r="B5918" s="963" t="s">
        <v>8863</v>
      </c>
      <c r="C5918" s="964" t="s">
        <v>122</v>
      </c>
      <c r="D5918" s="965">
        <v>51.97</v>
      </c>
      <c r="E5918" s="757"/>
      <c r="F5918" s="757"/>
      <c r="G5918" s="757"/>
      <c r="H5918" s="757"/>
      <c r="I5918" s="757"/>
    </row>
    <row r="5919" spans="1:9" ht="15.75" customHeight="1">
      <c r="A5919" s="963">
        <v>92398</v>
      </c>
      <c r="B5919" s="963" t="s">
        <v>8864</v>
      </c>
      <c r="C5919" s="964" t="s">
        <v>122</v>
      </c>
      <c r="D5919" s="965">
        <v>64.040000000000006</v>
      </c>
      <c r="E5919" s="757"/>
      <c r="F5919" s="757"/>
      <c r="G5919" s="757"/>
      <c r="H5919" s="757"/>
      <c r="I5919" s="757"/>
    </row>
    <row r="5920" spans="1:9" ht="15.75" customHeight="1">
      <c r="A5920" s="963">
        <v>92400</v>
      </c>
      <c r="B5920" s="963" t="s">
        <v>8865</v>
      </c>
      <c r="C5920" s="964" t="s">
        <v>122</v>
      </c>
      <c r="D5920" s="965">
        <v>74.709999999999994</v>
      </c>
      <c r="E5920" s="757"/>
      <c r="F5920" s="757"/>
      <c r="G5920" s="757"/>
      <c r="H5920" s="757"/>
      <c r="I5920" s="757"/>
    </row>
    <row r="5921" spans="1:9" ht="15.75" customHeight="1">
      <c r="A5921" s="963">
        <v>92402</v>
      </c>
      <c r="B5921" s="963" t="s">
        <v>8866</v>
      </c>
      <c r="C5921" s="964" t="s">
        <v>122</v>
      </c>
      <c r="D5921" s="965">
        <v>57.83</v>
      </c>
      <c r="E5921" s="757"/>
      <c r="F5921" s="757"/>
      <c r="G5921" s="757"/>
      <c r="H5921" s="757"/>
      <c r="I5921" s="757"/>
    </row>
    <row r="5922" spans="1:9" ht="15.75" customHeight="1">
      <c r="A5922" s="963">
        <v>92403</v>
      </c>
      <c r="B5922" s="963" t="s">
        <v>8867</v>
      </c>
      <c r="C5922" s="964" t="s">
        <v>122</v>
      </c>
      <c r="D5922" s="965">
        <v>50.17</v>
      </c>
      <c r="E5922" s="757"/>
      <c r="F5922" s="757"/>
      <c r="G5922" s="757"/>
      <c r="H5922" s="757"/>
      <c r="I5922" s="757"/>
    </row>
    <row r="5923" spans="1:9" ht="15.75" customHeight="1">
      <c r="A5923" s="963">
        <v>92404</v>
      </c>
      <c r="B5923" s="963" t="s">
        <v>8868</v>
      </c>
      <c r="C5923" s="964" t="s">
        <v>122</v>
      </c>
      <c r="D5923" s="965">
        <v>62.24</v>
      </c>
      <c r="E5923" s="757"/>
      <c r="F5923" s="757"/>
      <c r="G5923" s="757"/>
      <c r="H5923" s="757"/>
      <c r="I5923" s="757"/>
    </row>
    <row r="5924" spans="1:9" ht="15.75" customHeight="1">
      <c r="A5924" s="963">
        <v>92406</v>
      </c>
      <c r="B5924" s="963" t="s">
        <v>8869</v>
      </c>
      <c r="C5924" s="964" t="s">
        <v>122</v>
      </c>
      <c r="D5924" s="965">
        <v>74.150000000000006</v>
      </c>
      <c r="E5924" s="757"/>
      <c r="F5924" s="757"/>
      <c r="G5924" s="757"/>
      <c r="H5924" s="757"/>
      <c r="I5924" s="757"/>
    </row>
    <row r="5925" spans="1:9" ht="15.75" customHeight="1">
      <c r="A5925" s="963">
        <v>93679</v>
      </c>
      <c r="B5925" s="963" t="s">
        <v>8870</v>
      </c>
      <c r="C5925" s="964" t="s">
        <v>122</v>
      </c>
      <c r="D5925" s="965">
        <v>65.48</v>
      </c>
      <c r="E5925" s="757"/>
      <c r="F5925" s="757"/>
      <c r="G5925" s="757"/>
      <c r="H5925" s="757"/>
      <c r="I5925" s="757"/>
    </row>
    <row r="5926" spans="1:9" ht="15.75" customHeight="1">
      <c r="A5926" s="963">
        <v>93680</v>
      </c>
      <c r="B5926" s="963" t="s">
        <v>8871</v>
      </c>
      <c r="C5926" s="964" t="s">
        <v>122</v>
      </c>
      <c r="D5926" s="965">
        <v>57.9</v>
      </c>
      <c r="E5926" s="757"/>
      <c r="F5926" s="757"/>
      <c r="G5926" s="757"/>
      <c r="H5926" s="757"/>
      <c r="I5926" s="757"/>
    </row>
    <row r="5927" spans="1:9" ht="15.75" customHeight="1">
      <c r="A5927" s="963">
        <v>93681</v>
      </c>
      <c r="B5927" s="963" t="s">
        <v>8872</v>
      </c>
      <c r="C5927" s="964" t="s">
        <v>122</v>
      </c>
      <c r="D5927" s="965">
        <v>68.790000000000006</v>
      </c>
      <c r="E5927" s="757"/>
      <c r="F5927" s="757"/>
      <c r="G5927" s="757"/>
      <c r="H5927" s="757"/>
      <c r="I5927" s="757"/>
    </row>
    <row r="5928" spans="1:9" ht="15.75" customHeight="1">
      <c r="A5928" s="963">
        <v>97104</v>
      </c>
      <c r="B5928" s="963" t="s">
        <v>8873</v>
      </c>
      <c r="C5928" s="964" t="s">
        <v>122</v>
      </c>
      <c r="D5928" s="965">
        <v>118.27</v>
      </c>
      <c r="E5928" s="757"/>
      <c r="F5928" s="757"/>
      <c r="G5928" s="757"/>
      <c r="H5928" s="757"/>
      <c r="I5928" s="757"/>
    </row>
    <row r="5929" spans="1:9" ht="15.75" customHeight="1">
      <c r="A5929" s="963">
        <v>97105</v>
      </c>
      <c r="B5929" s="963" t="s">
        <v>8874</v>
      </c>
      <c r="C5929" s="964" t="s">
        <v>122</v>
      </c>
      <c r="D5929" s="965">
        <v>133.30000000000001</v>
      </c>
      <c r="E5929" s="757"/>
      <c r="F5929" s="757"/>
      <c r="G5929" s="757"/>
      <c r="H5929" s="757"/>
      <c r="I5929" s="757"/>
    </row>
    <row r="5930" spans="1:9" ht="15.75" customHeight="1">
      <c r="A5930" s="963">
        <v>97106</v>
      </c>
      <c r="B5930" s="963" t="s">
        <v>8875</v>
      </c>
      <c r="C5930" s="964" t="s">
        <v>122</v>
      </c>
      <c r="D5930" s="965">
        <v>147.68</v>
      </c>
      <c r="E5930" s="757"/>
      <c r="F5930" s="757"/>
      <c r="G5930" s="757"/>
      <c r="H5930" s="757"/>
      <c r="I5930" s="757"/>
    </row>
    <row r="5931" spans="1:9" ht="15.75" customHeight="1">
      <c r="A5931" s="963">
        <v>97107</v>
      </c>
      <c r="B5931" s="963" t="s">
        <v>8876</v>
      </c>
      <c r="C5931" s="964" t="s">
        <v>122</v>
      </c>
      <c r="D5931" s="965">
        <v>168.74</v>
      </c>
      <c r="E5931" s="757"/>
      <c r="F5931" s="757"/>
      <c r="G5931" s="757"/>
      <c r="H5931" s="757"/>
      <c r="I5931" s="757"/>
    </row>
    <row r="5932" spans="1:9" ht="15.75" customHeight="1">
      <c r="A5932" s="963">
        <v>97108</v>
      </c>
      <c r="B5932" s="963" t="s">
        <v>8877</v>
      </c>
      <c r="C5932" s="964" t="s">
        <v>122</v>
      </c>
      <c r="D5932" s="965">
        <v>194.23</v>
      </c>
      <c r="E5932" s="757"/>
      <c r="F5932" s="757"/>
      <c r="G5932" s="757"/>
      <c r="H5932" s="757"/>
      <c r="I5932" s="757"/>
    </row>
    <row r="5933" spans="1:9" ht="15.75" customHeight="1">
      <c r="A5933" s="963">
        <v>97109</v>
      </c>
      <c r="B5933" s="963" t="s">
        <v>8878</v>
      </c>
      <c r="C5933" s="964" t="s">
        <v>122</v>
      </c>
      <c r="D5933" s="965">
        <v>215.01</v>
      </c>
      <c r="E5933" s="757"/>
      <c r="F5933" s="757"/>
      <c r="G5933" s="757"/>
      <c r="H5933" s="757"/>
      <c r="I5933" s="757"/>
    </row>
    <row r="5934" spans="1:9" ht="15.75" customHeight="1">
      <c r="A5934" s="963">
        <v>97111</v>
      </c>
      <c r="B5934" s="963" t="s">
        <v>8879</v>
      </c>
      <c r="C5934" s="964" t="s">
        <v>122</v>
      </c>
      <c r="D5934" s="965">
        <v>245.07</v>
      </c>
      <c r="E5934" s="757"/>
      <c r="F5934" s="757"/>
      <c r="G5934" s="757"/>
      <c r="H5934" s="757"/>
      <c r="I5934" s="757"/>
    </row>
    <row r="5935" spans="1:9" ht="15.75" customHeight="1">
      <c r="A5935" s="963">
        <v>97112</v>
      </c>
      <c r="B5935" s="963" t="s">
        <v>8880</v>
      </c>
      <c r="C5935" s="964" t="s">
        <v>122</v>
      </c>
      <c r="D5935" s="965">
        <v>210.49</v>
      </c>
      <c r="E5935" s="757"/>
      <c r="F5935" s="757"/>
      <c r="G5935" s="757"/>
      <c r="H5935" s="757"/>
      <c r="I5935" s="757"/>
    </row>
    <row r="5936" spans="1:9" ht="15.75" customHeight="1">
      <c r="A5936" s="963">
        <v>97113</v>
      </c>
      <c r="B5936" s="963" t="s">
        <v>8881</v>
      </c>
      <c r="C5936" s="964" t="s">
        <v>122</v>
      </c>
      <c r="D5936" s="965">
        <v>2.33</v>
      </c>
      <c r="E5936" s="757"/>
      <c r="F5936" s="757"/>
      <c r="G5936" s="757"/>
      <c r="H5936" s="757"/>
      <c r="I5936" s="757"/>
    </row>
    <row r="5937" spans="1:9" ht="15.75" customHeight="1">
      <c r="A5937" s="963">
        <v>97114</v>
      </c>
      <c r="B5937" s="963" t="s">
        <v>8882</v>
      </c>
      <c r="C5937" s="964" t="s">
        <v>164</v>
      </c>
      <c r="D5937" s="965">
        <v>0.27</v>
      </c>
      <c r="E5937" s="757"/>
      <c r="F5937" s="757"/>
      <c r="G5937" s="757"/>
      <c r="H5937" s="757"/>
      <c r="I5937" s="757"/>
    </row>
    <row r="5938" spans="1:9" ht="15.75" customHeight="1">
      <c r="A5938" s="963">
        <v>97115</v>
      </c>
      <c r="B5938" s="963" t="s">
        <v>8883</v>
      </c>
      <c r="C5938" s="964" t="s">
        <v>1607</v>
      </c>
      <c r="D5938" s="965">
        <v>46.63</v>
      </c>
      <c r="E5938" s="757"/>
      <c r="F5938" s="757"/>
      <c r="G5938" s="757"/>
      <c r="H5938" s="757"/>
      <c r="I5938" s="757"/>
    </row>
    <row r="5939" spans="1:9" ht="15.75" customHeight="1">
      <c r="A5939" s="963">
        <v>97116</v>
      </c>
      <c r="B5939" s="963" t="s">
        <v>8884</v>
      </c>
      <c r="C5939" s="964" t="s">
        <v>1607</v>
      </c>
      <c r="D5939" s="965">
        <v>21.37</v>
      </c>
      <c r="E5939" s="757"/>
      <c r="F5939" s="757"/>
      <c r="G5939" s="757"/>
      <c r="H5939" s="757"/>
      <c r="I5939" s="757"/>
    </row>
    <row r="5940" spans="1:9" ht="15.75" customHeight="1">
      <c r="A5940" s="963">
        <v>97117</v>
      </c>
      <c r="B5940" s="963" t="s">
        <v>8885</v>
      </c>
      <c r="C5940" s="964" t="s">
        <v>1607</v>
      </c>
      <c r="D5940" s="965">
        <v>19.739999999999998</v>
      </c>
      <c r="E5940" s="757"/>
      <c r="F5940" s="757"/>
      <c r="G5940" s="757"/>
      <c r="H5940" s="757"/>
      <c r="I5940" s="757"/>
    </row>
    <row r="5941" spans="1:9" ht="15.75" customHeight="1">
      <c r="A5941" s="963">
        <v>97118</v>
      </c>
      <c r="B5941" s="963" t="s">
        <v>8886</v>
      </c>
      <c r="C5941" s="964" t="s">
        <v>1607</v>
      </c>
      <c r="D5941" s="965">
        <v>16.93</v>
      </c>
      <c r="E5941" s="757"/>
      <c r="F5941" s="757"/>
      <c r="G5941" s="757"/>
      <c r="H5941" s="757"/>
      <c r="I5941" s="757"/>
    </row>
    <row r="5942" spans="1:9" ht="15.75" customHeight="1">
      <c r="A5942" s="963">
        <v>97119</v>
      </c>
      <c r="B5942" s="963" t="s">
        <v>8887</v>
      </c>
      <c r="C5942" s="964" t="s">
        <v>1607</v>
      </c>
      <c r="D5942" s="965">
        <v>15.82</v>
      </c>
      <c r="E5942" s="757"/>
      <c r="F5942" s="757"/>
      <c r="G5942" s="757"/>
      <c r="H5942" s="757"/>
      <c r="I5942" s="757"/>
    </row>
    <row r="5943" spans="1:9" ht="15.75" customHeight="1">
      <c r="A5943" s="963">
        <v>97120</v>
      </c>
      <c r="B5943" s="963" t="s">
        <v>8888</v>
      </c>
      <c r="C5943" s="964" t="s">
        <v>1607</v>
      </c>
      <c r="D5943" s="965">
        <v>10.35</v>
      </c>
      <c r="E5943" s="757"/>
      <c r="F5943" s="757"/>
      <c r="G5943" s="757"/>
      <c r="H5943" s="757"/>
      <c r="I5943" s="757"/>
    </row>
    <row r="5944" spans="1:9" ht="15.75" customHeight="1">
      <c r="A5944" s="963">
        <v>101167</v>
      </c>
      <c r="B5944" s="963" t="s">
        <v>8889</v>
      </c>
      <c r="C5944" s="964" t="s">
        <v>122</v>
      </c>
      <c r="D5944" s="965">
        <v>69.64</v>
      </c>
      <c r="E5944" s="757"/>
      <c r="F5944" s="757"/>
      <c r="G5944" s="757"/>
      <c r="H5944" s="757"/>
      <c r="I5944" s="757"/>
    </row>
    <row r="5945" spans="1:9" ht="15.75" customHeight="1">
      <c r="A5945" s="963">
        <v>101169</v>
      </c>
      <c r="B5945" s="963" t="s">
        <v>8890</v>
      </c>
      <c r="C5945" s="964" t="s">
        <v>122</v>
      </c>
      <c r="D5945" s="965">
        <v>81.599999999999994</v>
      </c>
      <c r="E5945" s="757"/>
      <c r="F5945" s="757"/>
      <c r="G5945" s="757"/>
      <c r="H5945" s="757"/>
      <c r="I5945" s="757"/>
    </row>
    <row r="5946" spans="1:9" ht="15.75" customHeight="1">
      <c r="A5946" s="963">
        <v>101170</v>
      </c>
      <c r="B5946" s="963" t="s">
        <v>8891</v>
      </c>
      <c r="C5946" s="964" t="s">
        <v>122</v>
      </c>
      <c r="D5946" s="965">
        <v>47.25</v>
      </c>
      <c r="E5946" s="757"/>
      <c r="F5946" s="757"/>
      <c r="G5946" s="757"/>
      <c r="H5946" s="757"/>
      <c r="I5946" s="757"/>
    </row>
    <row r="5947" spans="1:9" ht="15.75" customHeight="1">
      <c r="A5947" s="963">
        <v>101172</v>
      </c>
      <c r="B5947" s="963" t="s">
        <v>8892</v>
      </c>
      <c r="C5947" s="964" t="s">
        <v>122</v>
      </c>
      <c r="D5947" s="965">
        <v>68.64</v>
      </c>
      <c r="E5947" s="757"/>
      <c r="F5947" s="757"/>
      <c r="G5947" s="757"/>
      <c r="H5947" s="757"/>
      <c r="I5947" s="757"/>
    </row>
    <row r="5948" spans="1:9" ht="15.75" customHeight="1">
      <c r="A5948" s="963">
        <v>103904</v>
      </c>
      <c r="B5948" s="963" t="s">
        <v>8893</v>
      </c>
      <c r="C5948" s="964" t="s">
        <v>122</v>
      </c>
      <c r="D5948" s="965">
        <v>115.02</v>
      </c>
      <c r="E5948" s="757"/>
      <c r="F5948" s="757"/>
      <c r="G5948" s="757"/>
      <c r="H5948" s="757"/>
      <c r="I5948" s="757"/>
    </row>
    <row r="5949" spans="1:9" ht="15.75" customHeight="1">
      <c r="A5949" s="963">
        <v>103905</v>
      </c>
      <c r="B5949" s="963" t="s">
        <v>8894</v>
      </c>
      <c r="C5949" s="964" t="s">
        <v>122</v>
      </c>
      <c r="D5949" s="965">
        <v>121.17</v>
      </c>
      <c r="E5949" s="757"/>
      <c r="F5949" s="757"/>
      <c r="G5949" s="757"/>
      <c r="H5949" s="757"/>
      <c r="I5949" s="757"/>
    </row>
    <row r="5950" spans="1:9" ht="15.75" customHeight="1">
      <c r="A5950" s="963">
        <v>103906</v>
      </c>
      <c r="B5950" s="963" t="s">
        <v>8895</v>
      </c>
      <c r="C5950" s="964" t="s">
        <v>122</v>
      </c>
      <c r="D5950" s="965">
        <v>144.62</v>
      </c>
      <c r="E5950" s="757"/>
      <c r="F5950" s="757"/>
      <c r="G5950" s="757"/>
      <c r="H5950" s="757"/>
      <c r="I5950" s="757"/>
    </row>
    <row r="5951" spans="1:9" ht="15.75" customHeight="1">
      <c r="A5951" s="963">
        <v>103907</v>
      </c>
      <c r="B5951" s="963" t="s">
        <v>8896</v>
      </c>
      <c r="C5951" s="964" t="s">
        <v>122</v>
      </c>
      <c r="D5951" s="965">
        <v>127.28</v>
      </c>
      <c r="E5951" s="757"/>
      <c r="F5951" s="757"/>
      <c r="G5951" s="757"/>
      <c r="H5951" s="757"/>
      <c r="I5951" s="757"/>
    </row>
    <row r="5952" spans="1:9" ht="15.75" customHeight="1">
      <c r="A5952" s="963">
        <v>103908</v>
      </c>
      <c r="B5952" s="963" t="s">
        <v>8897</v>
      </c>
      <c r="C5952" s="964" t="s">
        <v>122</v>
      </c>
      <c r="D5952" s="965">
        <v>143.34</v>
      </c>
      <c r="E5952" s="757"/>
      <c r="F5952" s="757"/>
      <c r="G5952" s="757"/>
      <c r="H5952" s="757"/>
      <c r="I5952" s="757"/>
    </row>
    <row r="5953" spans="1:9" ht="15.75" customHeight="1">
      <c r="A5953" s="963">
        <v>103909</v>
      </c>
      <c r="B5953" s="963" t="s">
        <v>8898</v>
      </c>
      <c r="C5953" s="964" t="s">
        <v>122</v>
      </c>
      <c r="D5953" s="965">
        <v>163.86</v>
      </c>
      <c r="E5953" s="757"/>
      <c r="F5953" s="757"/>
      <c r="G5953" s="757"/>
      <c r="H5953" s="757"/>
      <c r="I5953" s="757"/>
    </row>
    <row r="5954" spans="1:9" ht="15.75" customHeight="1">
      <c r="A5954" s="963">
        <v>103911</v>
      </c>
      <c r="B5954" s="963" t="s">
        <v>8899</v>
      </c>
      <c r="C5954" s="964" t="s">
        <v>122</v>
      </c>
      <c r="D5954" s="965">
        <v>188.81</v>
      </c>
      <c r="E5954" s="757"/>
      <c r="F5954" s="757"/>
      <c r="G5954" s="757"/>
      <c r="H5954" s="757"/>
      <c r="I5954" s="757"/>
    </row>
    <row r="5955" spans="1:9" ht="15.75" customHeight="1">
      <c r="A5955" s="963">
        <v>103912</v>
      </c>
      <c r="B5955" s="963" t="s">
        <v>8900</v>
      </c>
      <c r="C5955" s="964" t="s">
        <v>122</v>
      </c>
      <c r="D5955" s="965">
        <v>84.79</v>
      </c>
      <c r="E5955" s="757"/>
      <c r="F5955" s="757"/>
      <c r="G5955" s="757"/>
      <c r="H5955" s="757"/>
      <c r="I5955" s="757"/>
    </row>
    <row r="5956" spans="1:9" ht="15.75" customHeight="1">
      <c r="A5956" s="963">
        <v>103913</v>
      </c>
      <c r="B5956" s="963" t="s">
        <v>8901</v>
      </c>
      <c r="C5956" s="964" t="s">
        <v>122</v>
      </c>
      <c r="D5956" s="965">
        <v>114.68</v>
      </c>
      <c r="E5956" s="757"/>
      <c r="F5956" s="757"/>
      <c r="G5956" s="757"/>
      <c r="H5956" s="757"/>
      <c r="I5956" s="757"/>
    </row>
    <row r="5957" spans="1:9" ht="15.75" customHeight="1">
      <c r="A5957" s="963">
        <v>103914</v>
      </c>
      <c r="B5957" s="963" t="s">
        <v>8902</v>
      </c>
      <c r="C5957" s="964" t="s">
        <v>122</v>
      </c>
      <c r="D5957" s="965">
        <v>133.93</v>
      </c>
      <c r="E5957" s="757"/>
      <c r="F5957" s="757"/>
      <c r="G5957" s="757"/>
      <c r="H5957" s="757"/>
      <c r="I5957" s="757"/>
    </row>
    <row r="5958" spans="1:9" ht="15.75" customHeight="1">
      <c r="A5958" s="963">
        <v>103915</v>
      </c>
      <c r="B5958" s="963" t="s">
        <v>8903</v>
      </c>
      <c r="C5958" s="964" t="s">
        <v>122</v>
      </c>
      <c r="D5958" s="965">
        <v>146.5</v>
      </c>
      <c r="E5958" s="757"/>
      <c r="F5958" s="757"/>
      <c r="G5958" s="757"/>
      <c r="H5958" s="757"/>
      <c r="I5958" s="757"/>
    </row>
    <row r="5959" spans="1:9" ht="15.75" customHeight="1">
      <c r="A5959" s="963">
        <v>103916</v>
      </c>
      <c r="B5959" s="963" t="s">
        <v>8904</v>
      </c>
      <c r="C5959" s="964" t="s">
        <v>122</v>
      </c>
      <c r="D5959" s="965">
        <v>167.45</v>
      </c>
      <c r="E5959" s="757"/>
      <c r="F5959" s="757"/>
      <c r="G5959" s="757"/>
      <c r="H5959" s="757"/>
      <c r="I5959" s="757"/>
    </row>
    <row r="5960" spans="1:9" ht="15.75" customHeight="1">
      <c r="A5960" s="963">
        <v>103917</v>
      </c>
      <c r="B5960" s="963" t="s">
        <v>8905</v>
      </c>
      <c r="C5960" s="964" t="s">
        <v>122</v>
      </c>
      <c r="D5960" s="965">
        <v>193.49</v>
      </c>
      <c r="E5960" s="757"/>
      <c r="F5960" s="757"/>
      <c r="G5960" s="757"/>
      <c r="H5960" s="757"/>
      <c r="I5960" s="757"/>
    </row>
    <row r="5961" spans="1:9" ht="15.75" customHeight="1">
      <c r="A5961" s="963">
        <v>103918</v>
      </c>
      <c r="B5961" s="963" t="s">
        <v>8906</v>
      </c>
      <c r="C5961" s="964" t="s">
        <v>122</v>
      </c>
      <c r="D5961" s="965">
        <v>203.69</v>
      </c>
      <c r="E5961" s="757"/>
      <c r="F5961" s="757"/>
      <c r="G5961" s="757"/>
      <c r="H5961" s="757"/>
      <c r="I5961" s="757"/>
    </row>
    <row r="5962" spans="1:9" ht="15.75" customHeight="1">
      <c r="A5962" s="963">
        <v>104432</v>
      </c>
      <c r="B5962" s="963" t="s">
        <v>8907</v>
      </c>
      <c r="C5962" s="964" t="s">
        <v>122</v>
      </c>
      <c r="D5962" s="965">
        <v>62.55</v>
      </c>
      <c r="E5962" s="757"/>
      <c r="F5962" s="757"/>
      <c r="G5962" s="757"/>
      <c r="H5962" s="757"/>
      <c r="I5962" s="757"/>
    </row>
    <row r="5963" spans="1:9" ht="15.75" customHeight="1">
      <c r="A5963" s="963">
        <v>104433</v>
      </c>
      <c r="B5963" s="963" t="s">
        <v>8908</v>
      </c>
      <c r="C5963" s="964" t="s">
        <v>122</v>
      </c>
      <c r="D5963" s="965">
        <v>54.25</v>
      </c>
      <c r="E5963" s="757"/>
      <c r="F5963" s="757"/>
      <c r="G5963" s="757"/>
      <c r="H5963" s="757"/>
      <c r="I5963" s="757"/>
    </row>
    <row r="5964" spans="1:9" ht="15.75" customHeight="1">
      <c r="A5964" s="963">
        <v>103694</v>
      </c>
      <c r="B5964" s="963" t="s">
        <v>8909</v>
      </c>
      <c r="C5964" s="964" t="s">
        <v>141</v>
      </c>
      <c r="D5964" s="965">
        <v>113.65</v>
      </c>
      <c r="E5964" s="757"/>
      <c r="F5964" s="757"/>
      <c r="G5964" s="757"/>
      <c r="H5964" s="757"/>
      <c r="I5964" s="757"/>
    </row>
    <row r="5965" spans="1:9" ht="15.75" customHeight="1">
      <c r="A5965" s="963">
        <v>103695</v>
      </c>
      <c r="B5965" s="963" t="s">
        <v>8910</v>
      </c>
      <c r="C5965" s="964" t="s">
        <v>141</v>
      </c>
      <c r="D5965" s="965">
        <v>100.63</v>
      </c>
      <c r="E5965" s="757"/>
      <c r="F5965" s="757"/>
      <c r="G5965" s="757"/>
      <c r="H5965" s="757"/>
      <c r="I5965" s="757"/>
    </row>
    <row r="5966" spans="1:9" ht="15.75" customHeight="1">
      <c r="A5966" s="963">
        <v>103696</v>
      </c>
      <c r="B5966" s="963" t="s">
        <v>8911</v>
      </c>
      <c r="C5966" s="964" t="s">
        <v>141</v>
      </c>
      <c r="D5966" s="965">
        <v>133.32</v>
      </c>
      <c r="E5966" s="757"/>
      <c r="F5966" s="757"/>
      <c r="G5966" s="757"/>
      <c r="H5966" s="757"/>
      <c r="I5966" s="757"/>
    </row>
    <row r="5967" spans="1:9" ht="15.75" customHeight="1">
      <c r="A5967" s="963">
        <v>103697</v>
      </c>
      <c r="B5967" s="963" t="s">
        <v>8912</v>
      </c>
      <c r="C5967" s="964" t="s">
        <v>141</v>
      </c>
      <c r="D5967" s="965">
        <v>120.3</v>
      </c>
      <c r="E5967" s="757"/>
      <c r="F5967" s="757"/>
      <c r="G5967" s="757"/>
      <c r="H5967" s="757"/>
      <c r="I5967" s="757"/>
    </row>
    <row r="5968" spans="1:9" ht="15.75" customHeight="1">
      <c r="A5968" s="963">
        <v>95995</v>
      </c>
      <c r="B5968" s="963" t="s">
        <v>8913</v>
      </c>
      <c r="C5968" s="964" t="s">
        <v>964</v>
      </c>
      <c r="D5968" s="965">
        <v>1444</v>
      </c>
      <c r="E5968" s="757"/>
      <c r="F5968" s="757"/>
      <c r="G5968" s="757"/>
      <c r="H5968" s="757"/>
      <c r="I5968" s="757"/>
    </row>
    <row r="5969" spans="1:9" ht="15.75" customHeight="1">
      <c r="A5969" s="963">
        <v>95996</v>
      </c>
      <c r="B5969" s="963" t="s">
        <v>8914</v>
      </c>
      <c r="C5969" s="964" t="s">
        <v>964</v>
      </c>
      <c r="D5969" s="965">
        <v>1249.9000000000001</v>
      </c>
      <c r="E5969" s="757"/>
      <c r="F5969" s="757"/>
      <c r="G5969" s="757"/>
      <c r="H5969" s="757"/>
      <c r="I5969" s="757"/>
    </row>
    <row r="5970" spans="1:9" ht="15.75" customHeight="1">
      <c r="A5970" s="963">
        <v>96001</v>
      </c>
      <c r="B5970" s="963" t="s">
        <v>8915</v>
      </c>
      <c r="C5970" s="964" t="s">
        <v>122</v>
      </c>
      <c r="D5970" s="965">
        <v>7.09</v>
      </c>
      <c r="E5970" s="757"/>
      <c r="F5970" s="757"/>
      <c r="G5970" s="757"/>
      <c r="H5970" s="757"/>
      <c r="I5970" s="757"/>
    </row>
    <row r="5971" spans="1:9" ht="15.75" customHeight="1">
      <c r="A5971" s="963">
        <v>96393</v>
      </c>
      <c r="B5971" s="963" t="s">
        <v>8916</v>
      </c>
      <c r="C5971" s="964" t="s">
        <v>964</v>
      </c>
      <c r="D5971" s="965">
        <v>187.33</v>
      </c>
      <c r="E5971" s="757"/>
      <c r="F5971" s="757"/>
      <c r="G5971" s="757"/>
      <c r="H5971" s="757"/>
      <c r="I5971" s="757"/>
    </row>
    <row r="5972" spans="1:9" ht="15.75" customHeight="1">
      <c r="A5972" s="963">
        <v>96394</v>
      </c>
      <c r="B5972" s="963" t="s">
        <v>8917</v>
      </c>
      <c r="C5972" s="964" t="s">
        <v>964</v>
      </c>
      <c r="D5972" s="965">
        <v>245.05</v>
      </c>
      <c r="E5972" s="757"/>
      <c r="F5972" s="757"/>
      <c r="G5972" s="757"/>
      <c r="H5972" s="757"/>
      <c r="I5972" s="757"/>
    </row>
    <row r="5973" spans="1:9" ht="15.75" customHeight="1">
      <c r="A5973" s="963">
        <v>96395</v>
      </c>
      <c r="B5973" s="963" t="s">
        <v>8918</v>
      </c>
      <c r="C5973" s="964" t="s">
        <v>964</v>
      </c>
      <c r="D5973" s="965">
        <v>326.10000000000002</v>
      </c>
      <c r="E5973" s="757"/>
      <c r="F5973" s="757"/>
      <c r="G5973" s="757"/>
      <c r="H5973" s="757"/>
      <c r="I5973" s="757"/>
    </row>
    <row r="5974" spans="1:9" ht="15.75" customHeight="1">
      <c r="A5974" s="963">
        <v>88411</v>
      </c>
      <c r="B5974" s="963" t="s">
        <v>8919</v>
      </c>
      <c r="C5974" s="964" t="s">
        <v>122</v>
      </c>
      <c r="D5974" s="965">
        <v>2.67</v>
      </c>
      <c r="E5974" s="757"/>
      <c r="F5974" s="757"/>
      <c r="G5974" s="757"/>
      <c r="H5974" s="757"/>
      <c r="I5974" s="757"/>
    </row>
    <row r="5975" spans="1:9" ht="15.75" customHeight="1">
      <c r="A5975" s="963">
        <v>88412</v>
      </c>
      <c r="B5975" s="963" t="s">
        <v>8920</v>
      </c>
      <c r="C5975" s="964" t="s">
        <v>122</v>
      </c>
      <c r="D5975" s="965">
        <v>2.12</v>
      </c>
      <c r="E5975" s="757"/>
      <c r="F5975" s="757"/>
      <c r="G5975" s="757"/>
      <c r="H5975" s="757"/>
      <c r="I5975" s="757"/>
    </row>
    <row r="5976" spans="1:9" ht="15.75" customHeight="1">
      <c r="A5976" s="963">
        <v>88413</v>
      </c>
      <c r="B5976" s="963" t="s">
        <v>8921</v>
      </c>
      <c r="C5976" s="964" t="s">
        <v>122</v>
      </c>
      <c r="D5976" s="965">
        <v>3.77</v>
      </c>
      <c r="E5976" s="757"/>
      <c r="F5976" s="757"/>
      <c r="G5976" s="757"/>
      <c r="H5976" s="757"/>
      <c r="I5976" s="757"/>
    </row>
    <row r="5977" spans="1:9" ht="15.75" customHeight="1">
      <c r="A5977" s="963">
        <v>88414</v>
      </c>
      <c r="B5977" s="963" t="s">
        <v>8922</v>
      </c>
      <c r="C5977" s="964" t="s">
        <v>122</v>
      </c>
      <c r="D5977" s="965">
        <v>4.12</v>
      </c>
      <c r="E5977" s="757"/>
      <c r="F5977" s="757"/>
      <c r="G5977" s="757"/>
      <c r="H5977" s="757"/>
      <c r="I5977" s="757"/>
    </row>
    <row r="5978" spans="1:9" ht="15.75" customHeight="1">
      <c r="A5978" s="963">
        <v>88415</v>
      </c>
      <c r="B5978" s="963" t="s">
        <v>8923</v>
      </c>
      <c r="C5978" s="964" t="s">
        <v>122</v>
      </c>
      <c r="D5978" s="965">
        <v>2.84</v>
      </c>
      <c r="E5978" s="757"/>
      <c r="F5978" s="757"/>
      <c r="G5978" s="757"/>
      <c r="H5978" s="757"/>
      <c r="I5978" s="757"/>
    </row>
    <row r="5979" spans="1:9" ht="15.75" customHeight="1">
      <c r="A5979" s="963">
        <v>88416</v>
      </c>
      <c r="B5979" s="963" t="s">
        <v>8924</v>
      </c>
      <c r="C5979" s="964" t="s">
        <v>122</v>
      </c>
      <c r="D5979" s="965">
        <v>12.38</v>
      </c>
      <c r="E5979" s="757"/>
      <c r="F5979" s="757"/>
      <c r="G5979" s="757"/>
      <c r="H5979" s="757"/>
      <c r="I5979" s="757"/>
    </row>
    <row r="5980" spans="1:9" ht="15.75" customHeight="1">
      <c r="A5980" s="963">
        <v>88417</v>
      </c>
      <c r="B5980" s="963" t="s">
        <v>8925</v>
      </c>
      <c r="C5980" s="964" t="s">
        <v>122</v>
      </c>
      <c r="D5980" s="965">
        <v>10.44</v>
      </c>
      <c r="E5980" s="757"/>
      <c r="F5980" s="757"/>
      <c r="G5980" s="757"/>
      <c r="H5980" s="757"/>
      <c r="I5980" s="757"/>
    </row>
    <row r="5981" spans="1:9" ht="15.75" customHeight="1">
      <c r="A5981" s="963">
        <v>88420</v>
      </c>
      <c r="B5981" s="963" t="s">
        <v>8926</v>
      </c>
      <c r="C5981" s="964" t="s">
        <v>122</v>
      </c>
      <c r="D5981" s="965">
        <v>16.309999999999999</v>
      </c>
      <c r="E5981" s="757"/>
      <c r="F5981" s="757"/>
      <c r="G5981" s="757"/>
      <c r="H5981" s="757"/>
      <c r="I5981" s="757"/>
    </row>
    <row r="5982" spans="1:9" ht="15.75" customHeight="1">
      <c r="A5982" s="963">
        <v>88421</v>
      </c>
      <c r="B5982" s="963" t="s">
        <v>8927</v>
      </c>
      <c r="C5982" s="964" t="s">
        <v>122</v>
      </c>
      <c r="D5982" s="965">
        <v>17.55</v>
      </c>
      <c r="E5982" s="757"/>
      <c r="F5982" s="757"/>
      <c r="G5982" s="757"/>
      <c r="H5982" s="757"/>
      <c r="I5982" s="757"/>
    </row>
    <row r="5983" spans="1:9" ht="15.75" customHeight="1">
      <c r="A5983" s="963">
        <v>88423</v>
      </c>
      <c r="B5983" s="963" t="s">
        <v>8928</v>
      </c>
      <c r="C5983" s="964" t="s">
        <v>122</v>
      </c>
      <c r="D5983" s="965">
        <v>12.99</v>
      </c>
      <c r="E5983" s="757"/>
      <c r="F5983" s="757"/>
      <c r="G5983" s="757"/>
      <c r="H5983" s="757"/>
      <c r="I5983" s="757"/>
    </row>
    <row r="5984" spans="1:9" ht="15.75" customHeight="1">
      <c r="A5984" s="963">
        <v>88424</v>
      </c>
      <c r="B5984" s="963" t="s">
        <v>8929</v>
      </c>
      <c r="C5984" s="964" t="s">
        <v>122</v>
      </c>
      <c r="D5984" s="965">
        <v>15.05</v>
      </c>
      <c r="E5984" s="757"/>
      <c r="F5984" s="757"/>
      <c r="G5984" s="757"/>
      <c r="H5984" s="757"/>
      <c r="I5984" s="757"/>
    </row>
    <row r="5985" spans="1:9" ht="15.75" customHeight="1">
      <c r="A5985" s="963">
        <v>88426</v>
      </c>
      <c r="B5985" s="963" t="s">
        <v>8930</v>
      </c>
      <c r="C5985" s="964" t="s">
        <v>122</v>
      </c>
      <c r="D5985" s="965">
        <v>11.69</v>
      </c>
      <c r="E5985" s="757"/>
      <c r="F5985" s="757"/>
      <c r="G5985" s="757"/>
      <c r="H5985" s="757"/>
      <c r="I5985" s="757"/>
    </row>
    <row r="5986" spans="1:9" ht="15.75" customHeight="1">
      <c r="A5986" s="963">
        <v>88428</v>
      </c>
      <c r="B5986" s="963" t="s">
        <v>8931</v>
      </c>
      <c r="C5986" s="964" t="s">
        <v>122</v>
      </c>
      <c r="D5986" s="965">
        <v>21.8</v>
      </c>
      <c r="E5986" s="757"/>
      <c r="F5986" s="757"/>
      <c r="G5986" s="757"/>
      <c r="H5986" s="757"/>
      <c r="I5986" s="757"/>
    </row>
    <row r="5987" spans="1:9" ht="15.75" customHeight="1">
      <c r="A5987" s="963">
        <v>88429</v>
      </c>
      <c r="B5987" s="963" t="s">
        <v>8932</v>
      </c>
      <c r="C5987" s="964" t="s">
        <v>122</v>
      </c>
      <c r="D5987" s="965">
        <v>23.97</v>
      </c>
      <c r="E5987" s="757"/>
      <c r="F5987" s="757"/>
      <c r="G5987" s="757"/>
      <c r="H5987" s="757"/>
      <c r="I5987" s="757"/>
    </row>
    <row r="5988" spans="1:9" ht="15.75" customHeight="1">
      <c r="A5988" s="963">
        <v>88431</v>
      </c>
      <c r="B5988" s="963" t="s">
        <v>8933</v>
      </c>
      <c r="C5988" s="964" t="s">
        <v>122</v>
      </c>
      <c r="D5988" s="965">
        <v>16.11</v>
      </c>
      <c r="E5988" s="757"/>
      <c r="F5988" s="757"/>
      <c r="G5988" s="757"/>
      <c r="H5988" s="757"/>
      <c r="I5988" s="757"/>
    </row>
    <row r="5989" spans="1:9" ht="15.75" customHeight="1">
      <c r="A5989" s="963">
        <v>88432</v>
      </c>
      <c r="B5989" s="963" t="s">
        <v>8934</v>
      </c>
      <c r="C5989" s="964" t="s">
        <v>122</v>
      </c>
      <c r="D5989" s="965">
        <v>12.66</v>
      </c>
      <c r="E5989" s="757"/>
      <c r="F5989" s="757"/>
      <c r="G5989" s="757"/>
      <c r="H5989" s="757"/>
      <c r="I5989" s="757"/>
    </row>
    <row r="5990" spans="1:9" ht="15.75" customHeight="1">
      <c r="A5990" s="963">
        <v>88484</v>
      </c>
      <c r="B5990" s="963" t="s">
        <v>8935</v>
      </c>
      <c r="C5990" s="964" t="s">
        <v>122</v>
      </c>
      <c r="D5990" s="965">
        <v>2.86</v>
      </c>
      <c r="E5990" s="757"/>
      <c r="F5990" s="757"/>
      <c r="G5990" s="757"/>
      <c r="H5990" s="757"/>
      <c r="I5990" s="757"/>
    </row>
    <row r="5991" spans="1:9" ht="15.75" customHeight="1">
      <c r="A5991" s="963">
        <v>88485</v>
      </c>
      <c r="B5991" s="963" t="s">
        <v>8936</v>
      </c>
      <c r="C5991" s="964" t="s">
        <v>122</v>
      </c>
      <c r="D5991" s="965">
        <v>2.5299999999999998</v>
      </c>
      <c r="E5991" s="757"/>
      <c r="F5991" s="757"/>
      <c r="G5991" s="757"/>
      <c r="H5991" s="757"/>
      <c r="I5991" s="757"/>
    </row>
    <row r="5992" spans="1:9" ht="15.75" customHeight="1">
      <c r="A5992" s="963">
        <v>88488</v>
      </c>
      <c r="B5992" s="963" t="s">
        <v>8937</v>
      </c>
      <c r="C5992" s="964" t="s">
        <v>122</v>
      </c>
      <c r="D5992" s="965">
        <v>12.61</v>
      </c>
      <c r="E5992" s="757"/>
      <c r="F5992" s="757"/>
      <c r="G5992" s="757"/>
      <c r="H5992" s="757"/>
      <c r="I5992" s="757"/>
    </row>
    <row r="5993" spans="1:9" ht="15.75" customHeight="1">
      <c r="A5993" s="963">
        <v>88489</v>
      </c>
      <c r="B5993" s="963" t="s">
        <v>8938</v>
      </c>
      <c r="C5993" s="964" t="s">
        <v>122</v>
      </c>
      <c r="D5993" s="965">
        <v>11.13</v>
      </c>
      <c r="E5993" s="757"/>
      <c r="F5993" s="757"/>
      <c r="G5993" s="757"/>
      <c r="H5993" s="757"/>
      <c r="I5993" s="757"/>
    </row>
    <row r="5994" spans="1:9" ht="15.75" customHeight="1">
      <c r="A5994" s="963">
        <v>88494</v>
      </c>
      <c r="B5994" s="963" t="s">
        <v>8939</v>
      </c>
      <c r="C5994" s="964" t="s">
        <v>122</v>
      </c>
      <c r="D5994" s="965">
        <v>16.579999999999998</v>
      </c>
      <c r="E5994" s="757"/>
      <c r="F5994" s="757"/>
      <c r="G5994" s="757"/>
      <c r="H5994" s="757"/>
      <c r="I5994" s="757"/>
    </row>
    <row r="5995" spans="1:9" ht="15.75" customHeight="1">
      <c r="A5995" s="963">
        <v>88495</v>
      </c>
      <c r="B5995" s="963" t="s">
        <v>8940</v>
      </c>
      <c r="C5995" s="964" t="s">
        <v>122</v>
      </c>
      <c r="D5995" s="965">
        <v>9.4700000000000006</v>
      </c>
      <c r="E5995" s="757"/>
      <c r="F5995" s="757"/>
      <c r="G5995" s="757"/>
      <c r="H5995" s="757"/>
      <c r="I5995" s="757"/>
    </row>
    <row r="5996" spans="1:9" ht="15.75" customHeight="1">
      <c r="A5996" s="963">
        <v>88496</v>
      </c>
      <c r="B5996" s="963" t="s">
        <v>8941</v>
      </c>
      <c r="C5996" s="964" t="s">
        <v>122</v>
      </c>
      <c r="D5996" s="965">
        <v>22.65</v>
      </c>
      <c r="E5996" s="757"/>
      <c r="F5996" s="757"/>
      <c r="G5996" s="757"/>
      <c r="H5996" s="757"/>
      <c r="I5996" s="757"/>
    </row>
    <row r="5997" spans="1:9" ht="15.75" customHeight="1">
      <c r="A5997" s="963">
        <v>88497</v>
      </c>
      <c r="B5997" s="963" t="s">
        <v>8942</v>
      </c>
      <c r="C5997" s="964" t="s">
        <v>122</v>
      </c>
      <c r="D5997" s="965">
        <v>13.16</v>
      </c>
      <c r="E5997" s="757"/>
      <c r="F5997" s="757"/>
      <c r="G5997" s="757"/>
      <c r="H5997" s="757"/>
      <c r="I5997" s="757"/>
    </row>
    <row r="5998" spans="1:9" ht="15.75" customHeight="1">
      <c r="A5998" s="963">
        <v>95305</v>
      </c>
      <c r="B5998" s="963" t="s">
        <v>8943</v>
      </c>
      <c r="C5998" s="964" t="s">
        <v>122</v>
      </c>
      <c r="D5998" s="965">
        <v>10.050000000000001</v>
      </c>
      <c r="E5998" s="757"/>
      <c r="F5998" s="757"/>
      <c r="G5998" s="757"/>
      <c r="H5998" s="757"/>
      <c r="I5998" s="757"/>
    </row>
    <row r="5999" spans="1:9" ht="15.75" customHeight="1">
      <c r="A5999" s="963">
        <v>95306</v>
      </c>
      <c r="B5999" s="963" t="s">
        <v>8944</v>
      </c>
      <c r="C5999" s="964" t="s">
        <v>122</v>
      </c>
      <c r="D5999" s="965">
        <v>11.93</v>
      </c>
      <c r="E5999" s="757"/>
      <c r="F5999" s="757"/>
      <c r="G5999" s="757"/>
      <c r="H5999" s="757"/>
      <c r="I5999" s="757"/>
    </row>
    <row r="6000" spans="1:9" ht="15.75" customHeight="1">
      <c r="A6000" s="963">
        <v>95622</v>
      </c>
      <c r="B6000" s="963" t="s">
        <v>8945</v>
      </c>
      <c r="C6000" s="964" t="s">
        <v>122</v>
      </c>
      <c r="D6000" s="965">
        <v>11.32</v>
      </c>
      <c r="E6000" s="757"/>
      <c r="F6000" s="757"/>
      <c r="G6000" s="757"/>
      <c r="H6000" s="757"/>
      <c r="I6000" s="757"/>
    </row>
    <row r="6001" spans="1:9" ht="15.75" customHeight="1">
      <c r="A6001" s="963">
        <v>95623</v>
      </c>
      <c r="B6001" s="963" t="s">
        <v>8946</v>
      </c>
      <c r="C6001" s="964" t="s">
        <v>122</v>
      </c>
      <c r="D6001" s="965">
        <v>8.67</v>
      </c>
      <c r="E6001" s="757"/>
      <c r="F6001" s="757"/>
      <c r="G6001" s="757"/>
      <c r="H6001" s="757"/>
      <c r="I6001" s="757"/>
    </row>
    <row r="6002" spans="1:9" ht="15.75" customHeight="1">
      <c r="A6002" s="963">
        <v>95624</v>
      </c>
      <c r="B6002" s="963" t="s">
        <v>8947</v>
      </c>
      <c r="C6002" s="964" t="s">
        <v>122</v>
      </c>
      <c r="D6002" s="965">
        <v>16.72</v>
      </c>
      <c r="E6002" s="757"/>
      <c r="F6002" s="757"/>
      <c r="G6002" s="757"/>
      <c r="H6002" s="757"/>
      <c r="I6002" s="757"/>
    </row>
    <row r="6003" spans="1:9" ht="15.75" customHeight="1">
      <c r="A6003" s="963">
        <v>95625</v>
      </c>
      <c r="B6003" s="963" t="s">
        <v>8948</v>
      </c>
      <c r="C6003" s="964" t="s">
        <v>122</v>
      </c>
      <c r="D6003" s="965">
        <v>18.43</v>
      </c>
      <c r="E6003" s="757"/>
      <c r="F6003" s="757"/>
      <c r="G6003" s="757"/>
      <c r="H6003" s="757"/>
      <c r="I6003" s="757"/>
    </row>
    <row r="6004" spans="1:9" ht="15.75" customHeight="1">
      <c r="A6004" s="963">
        <v>95626</v>
      </c>
      <c r="B6004" s="963" t="s">
        <v>8949</v>
      </c>
      <c r="C6004" s="964" t="s">
        <v>122</v>
      </c>
      <c r="D6004" s="965">
        <v>12.19</v>
      </c>
      <c r="E6004" s="757"/>
      <c r="F6004" s="757"/>
      <c r="G6004" s="757"/>
      <c r="H6004" s="757"/>
      <c r="I6004" s="757"/>
    </row>
    <row r="6005" spans="1:9" ht="15.75" customHeight="1">
      <c r="A6005" s="963">
        <v>96126</v>
      </c>
      <c r="B6005" s="963" t="s">
        <v>8950</v>
      </c>
      <c r="C6005" s="964" t="s">
        <v>122</v>
      </c>
      <c r="D6005" s="965">
        <v>15.39</v>
      </c>
      <c r="E6005" s="757"/>
      <c r="F6005" s="757"/>
      <c r="G6005" s="757"/>
      <c r="H6005" s="757"/>
      <c r="I6005" s="757"/>
    </row>
    <row r="6006" spans="1:9" ht="15.75" customHeight="1">
      <c r="A6006" s="963">
        <v>96127</v>
      </c>
      <c r="B6006" s="963" t="s">
        <v>8951</v>
      </c>
      <c r="C6006" s="964" t="s">
        <v>122</v>
      </c>
      <c r="D6006" s="965">
        <v>12.06</v>
      </c>
      <c r="E6006" s="757"/>
      <c r="F6006" s="757"/>
      <c r="G6006" s="757"/>
      <c r="H6006" s="757"/>
      <c r="I6006" s="757"/>
    </row>
    <row r="6007" spans="1:9" ht="15.75" customHeight="1">
      <c r="A6007" s="963">
        <v>96128</v>
      </c>
      <c r="B6007" s="963" t="s">
        <v>8952</v>
      </c>
      <c r="C6007" s="964" t="s">
        <v>122</v>
      </c>
      <c r="D6007" s="965">
        <v>22.1</v>
      </c>
      <c r="E6007" s="757"/>
      <c r="F6007" s="757"/>
      <c r="G6007" s="757"/>
      <c r="H6007" s="757"/>
      <c r="I6007" s="757"/>
    </row>
    <row r="6008" spans="1:9" ht="15.75" customHeight="1">
      <c r="A6008" s="963">
        <v>96129</v>
      </c>
      <c r="B6008" s="963" t="s">
        <v>8953</v>
      </c>
      <c r="C6008" s="964" t="s">
        <v>122</v>
      </c>
      <c r="D6008" s="965">
        <v>24.25</v>
      </c>
      <c r="E6008" s="757"/>
      <c r="F6008" s="757"/>
      <c r="G6008" s="757"/>
      <c r="H6008" s="757"/>
      <c r="I6008" s="757"/>
    </row>
    <row r="6009" spans="1:9" ht="15.75" customHeight="1">
      <c r="A6009" s="963">
        <v>96130</v>
      </c>
      <c r="B6009" s="963" t="s">
        <v>8954</v>
      </c>
      <c r="C6009" s="964" t="s">
        <v>122</v>
      </c>
      <c r="D6009" s="965">
        <v>16.43</v>
      </c>
      <c r="E6009" s="757"/>
      <c r="F6009" s="757"/>
      <c r="G6009" s="757"/>
      <c r="H6009" s="757"/>
      <c r="I6009" s="757"/>
    </row>
    <row r="6010" spans="1:9" ht="15.75" customHeight="1">
      <c r="A6010" s="963">
        <v>96131</v>
      </c>
      <c r="B6010" s="963" t="s">
        <v>8955</v>
      </c>
      <c r="C6010" s="964" t="s">
        <v>122</v>
      </c>
      <c r="D6010" s="965">
        <v>21.4</v>
      </c>
      <c r="E6010" s="757"/>
      <c r="F6010" s="757"/>
      <c r="G6010" s="757"/>
      <c r="H6010" s="757"/>
      <c r="I6010" s="757"/>
    </row>
    <row r="6011" spans="1:9" ht="15.75" customHeight="1">
      <c r="A6011" s="963">
        <v>96132</v>
      </c>
      <c r="B6011" s="963" t="s">
        <v>8956</v>
      </c>
      <c r="C6011" s="964" t="s">
        <v>122</v>
      </c>
      <c r="D6011" s="965">
        <v>16.98</v>
      </c>
      <c r="E6011" s="757"/>
      <c r="F6011" s="757"/>
      <c r="G6011" s="757"/>
      <c r="H6011" s="757"/>
      <c r="I6011" s="757"/>
    </row>
    <row r="6012" spans="1:9" ht="15.75" customHeight="1">
      <c r="A6012" s="963">
        <v>96133</v>
      </c>
      <c r="B6012" s="963" t="s">
        <v>8957</v>
      </c>
      <c r="C6012" s="964" t="s">
        <v>122</v>
      </c>
      <c r="D6012" s="965">
        <v>30.34</v>
      </c>
      <c r="E6012" s="757"/>
      <c r="F6012" s="757"/>
      <c r="G6012" s="757"/>
      <c r="H6012" s="757"/>
      <c r="I6012" s="757"/>
    </row>
    <row r="6013" spans="1:9" ht="15.75" customHeight="1">
      <c r="A6013" s="963">
        <v>96134</v>
      </c>
      <c r="B6013" s="963" t="s">
        <v>8958</v>
      </c>
      <c r="C6013" s="964" t="s">
        <v>122</v>
      </c>
      <c r="D6013" s="965">
        <v>33.19</v>
      </c>
      <c r="E6013" s="757"/>
      <c r="F6013" s="757"/>
      <c r="G6013" s="757"/>
      <c r="H6013" s="757"/>
      <c r="I6013" s="757"/>
    </row>
    <row r="6014" spans="1:9" ht="15.75" customHeight="1">
      <c r="A6014" s="963">
        <v>96135</v>
      </c>
      <c r="B6014" s="963" t="s">
        <v>8959</v>
      </c>
      <c r="C6014" s="964" t="s">
        <v>122</v>
      </c>
      <c r="D6014" s="965">
        <v>22.81</v>
      </c>
      <c r="E6014" s="757"/>
      <c r="F6014" s="757"/>
      <c r="G6014" s="757"/>
      <c r="H6014" s="757"/>
      <c r="I6014" s="757"/>
    </row>
    <row r="6015" spans="1:9" ht="15.75" customHeight="1">
      <c r="A6015" s="963">
        <v>102193</v>
      </c>
      <c r="B6015" s="963" t="s">
        <v>8960</v>
      </c>
      <c r="C6015" s="964" t="s">
        <v>122</v>
      </c>
      <c r="D6015" s="965">
        <v>1.54</v>
      </c>
      <c r="E6015" s="757"/>
      <c r="F6015" s="757"/>
      <c r="G6015" s="757"/>
      <c r="H6015" s="757"/>
      <c r="I6015" s="757"/>
    </row>
    <row r="6016" spans="1:9" ht="15.75" customHeight="1">
      <c r="A6016" s="963">
        <v>102194</v>
      </c>
      <c r="B6016" s="963" t="s">
        <v>8961</v>
      </c>
      <c r="C6016" s="964" t="s">
        <v>122</v>
      </c>
      <c r="D6016" s="965">
        <v>5.91</v>
      </c>
      <c r="E6016" s="757"/>
      <c r="F6016" s="757"/>
      <c r="G6016" s="757"/>
      <c r="H6016" s="757"/>
      <c r="I6016" s="757"/>
    </row>
    <row r="6017" spans="1:9" ht="15.75" customHeight="1">
      <c r="A6017" s="963">
        <v>102197</v>
      </c>
      <c r="B6017" s="963" t="s">
        <v>8962</v>
      </c>
      <c r="C6017" s="964" t="s">
        <v>122</v>
      </c>
      <c r="D6017" s="965">
        <v>21.94</v>
      </c>
      <c r="E6017" s="757"/>
      <c r="F6017" s="757"/>
      <c r="G6017" s="757"/>
      <c r="H6017" s="757"/>
      <c r="I6017" s="757"/>
    </row>
    <row r="6018" spans="1:9" ht="15.75" customHeight="1">
      <c r="A6018" s="963">
        <v>102200</v>
      </c>
      <c r="B6018" s="963" t="s">
        <v>8963</v>
      </c>
      <c r="C6018" s="964" t="s">
        <v>122</v>
      </c>
      <c r="D6018" s="965">
        <v>16.46</v>
      </c>
      <c r="E6018" s="757"/>
      <c r="F6018" s="757"/>
      <c r="G6018" s="757"/>
      <c r="H6018" s="757"/>
      <c r="I6018" s="757"/>
    </row>
    <row r="6019" spans="1:9" ht="15.75" customHeight="1">
      <c r="A6019" s="963">
        <v>102201</v>
      </c>
      <c r="B6019" s="963" t="s">
        <v>8964</v>
      </c>
      <c r="C6019" s="964" t="s">
        <v>122</v>
      </c>
      <c r="D6019" s="965">
        <v>14.59</v>
      </c>
      <c r="E6019" s="757"/>
      <c r="F6019" s="757"/>
      <c r="G6019" s="757"/>
      <c r="H6019" s="757"/>
      <c r="I6019" s="757"/>
    </row>
    <row r="6020" spans="1:9" ht="15.75" customHeight="1">
      <c r="A6020" s="963">
        <v>102202</v>
      </c>
      <c r="B6020" s="963" t="s">
        <v>8965</v>
      </c>
      <c r="C6020" s="964" t="s">
        <v>122</v>
      </c>
      <c r="D6020" s="965">
        <v>42.63</v>
      </c>
      <c r="E6020" s="757"/>
      <c r="F6020" s="757"/>
      <c r="G6020" s="757"/>
      <c r="H6020" s="757"/>
      <c r="I6020" s="757"/>
    </row>
    <row r="6021" spans="1:9" ht="15.75" customHeight="1">
      <c r="A6021" s="963">
        <v>102203</v>
      </c>
      <c r="B6021" s="963" t="s">
        <v>8966</v>
      </c>
      <c r="C6021" s="964" t="s">
        <v>122</v>
      </c>
      <c r="D6021" s="965">
        <v>8.01</v>
      </c>
      <c r="E6021" s="757"/>
      <c r="F6021" s="757"/>
      <c r="G6021" s="757"/>
      <c r="H6021" s="757"/>
      <c r="I6021" s="757"/>
    </row>
    <row r="6022" spans="1:9" ht="15.75" customHeight="1">
      <c r="A6022" s="963">
        <v>102204</v>
      </c>
      <c r="B6022" s="963" t="s">
        <v>8967</v>
      </c>
      <c r="C6022" s="964" t="s">
        <v>122</v>
      </c>
      <c r="D6022" s="965">
        <v>8.3000000000000007</v>
      </c>
      <c r="E6022" s="757"/>
      <c r="F6022" s="757"/>
      <c r="G6022" s="757"/>
      <c r="H6022" s="757"/>
      <c r="I6022" s="757"/>
    </row>
    <row r="6023" spans="1:9" ht="15.75" customHeight="1">
      <c r="A6023" s="963">
        <v>102205</v>
      </c>
      <c r="B6023" s="963" t="s">
        <v>8968</v>
      </c>
      <c r="C6023" s="964" t="s">
        <v>122</v>
      </c>
      <c r="D6023" s="965">
        <v>7.38</v>
      </c>
      <c r="E6023" s="757"/>
      <c r="F6023" s="757"/>
      <c r="G6023" s="757"/>
      <c r="H6023" s="757"/>
      <c r="I6023" s="757"/>
    </row>
    <row r="6024" spans="1:9" ht="15.75" customHeight="1">
      <c r="A6024" s="963">
        <v>102207</v>
      </c>
      <c r="B6024" s="963" t="s">
        <v>8969</v>
      </c>
      <c r="C6024" s="964" t="s">
        <v>122</v>
      </c>
      <c r="D6024" s="965">
        <v>6.79</v>
      </c>
      <c r="E6024" s="757"/>
      <c r="F6024" s="757"/>
      <c r="G6024" s="757"/>
      <c r="H6024" s="757"/>
      <c r="I6024" s="757"/>
    </row>
    <row r="6025" spans="1:9" ht="15.75" customHeight="1">
      <c r="A6025" s="963">
        <v>102208</v>
      </c>
      <c r="B6025" s="963" t="s">
        <v>8970</v>
      </c>
      <c r="C6025" s="964" t="s">
        <v>122</v>
      </c>
      <c r="D6025" s="965">
        <v>6.43</v>
      </c>
      <c r="E6025" s="757"/>
      <c r="F6025" s="757"/>
      <c r="G6025" s="757"/>
      <c r="H6025" s="757"/>
      <c r="I6025" s="757"/>
    </row>
    <row r="6026" spans="1:9" ht="15.75" customHeight="1">
      <c r="A6026" s="963">
        <v>102209</v>
      </c>
      <c r="B6026" s="963" t="s">
        <v>8971</v>
      </c>
      <c r="C6026" s="964" t="s">
        <v>122</v>
      </c>
      <c r="D6026" s="965">
        <v>6.67</v>
      </c>
      <c r="E6026" s="757"/>
      <c r="F6026" s="757"/>
      <c r="G6026" s="757"/>
      <c r="H6026" s="757"/>
      <c r="I6026" s="757"/>
    </row>
    <row r="6027" spans="1:9" ht="15.75" customHeight="1">
      <c r="A6027" s="963">
        <v>102210</v>
      </c>
      <c r="B6027" s="963" t="s">
        <v>8972</v>
      </c>
      <c r="C6027" s="964" t="s">
        <v>122</v>
      </c>
      <c r="D6027" s="965">
        <v>6.31</v>
      </c>
      <c r="E6027" s="757"/>
      <c r="F6027" s="757"/>
      <c r="G6027" s="757"/>
      <c r="H6027" s="757"/>
      <c r="I6027" s="757"/>
    </row>
    <row r="6028" spans="1:9" ht="15.75" customHeight="1">
      <c r="A6028" s="963">
        <v>102213</v>
      </c>
      <c r="B6028" s="963" t="s">
        <v>8973</v>
      </c>
      <c r="C6028" s="964" t="s">
        <v>122</v>
      </c>
      <c r="D6028" s="965">
        <v>16.04</v>
      </c>
      <c r="E6028" s="757"/>
      <c r="F6028" s="757"/>
      <c r="G6028" s="757"/>
      <c r="H6028" s="757"/>
      <c r="I6028" s="757"/>
    </row>
    <row r="6029" spans="1:9" ht="15.75" customHeight="1">
      <c r="A6029" s="963">
        <v>102214</v>
      </c>
      <c r="B6029" s="963" t="s">
        <v>8974</v>
      </c>
      <c r="C6029" s="964" t="s">
        <v>122</v>
      </c>
      <c r="D6029" s="965">
        <v>16.61</v>
      </c>
      <c r="E6029" s="757"/>
      <c r="F6029" s="757"/>
      <c r="G6029" s="757"/>
      <c r="H6029" s="757"/>
      <c r="I6029" s="757"/>
    </row>
    <row r="6030" spans="1:9" ht="15.75" customHeight="1">
      <c r="A6030" s="963">
        <v>102215</v>
      </c>
      <c r="B6030" s="963" t="s">
        <v>8975</v>
      </c>
      <c r="C6030" s="964" t="s">
        <v>122</v>
      </c>
      <c r="D6030" s="965">
        <v>14.79</v>
      </c>
      <c r="E6030" s="757"/>
      <c r="F6030" s="757"/>
      <c r="G6030" s="757"/>
      <c r="H6030" s="757"/>
      <c r="I6030" s="757"/>
    </row>
    <row r="6031" spans="1:9" ht="15.75" customHeight="1">
      <c r="A6031" s="963">
        <v>102217</v>
      </c>
      <c r="B6031" s="963" t="s">
        <v>8976</v>
      </c>
      <c r="C6031" s="964" t="s">
        <v>122</v>
      </c>
      <c r="D6031" s="965">
        <v>13.61</v>
      </c>
      <c r="E6031" s="757"/>
      <c r="F6031" s="757"/>
      <c r="G6031" s="757"/>
      <c r="H6031" s="757"/>
      <c r="I6031" s="757"/>
    </row>
    <row r="6032" spans="1:9" ht="15.75" customHeight="1">
      <c r="A6032" s="963">
        <v>102218</v>
      </c>
      <c r="B6032" s="963" t="s">
        <v>8977</v>
      </c>
      <c r="C6032" s="964" t="s">
        <v>122</v>
      </c>
      <c r="D6032" s="965">
        <v>12.86</v>
      </c>
      <c r="E6032" s="757"/>
      <c r="F6032" s="757"/>
      <c r="G6032" s="757"/>
      <c r="H6032" s="757"/>
      <c r="I6032" s="757"/>
    </row>
    <row r="6033" spans="1:9" ht="15.75" customHeight="1">
      <c r="A6033" s="963">
        <v>102219</v>
      </c>
      <c r="B6033" s="963" t="s">
        <v>8978</v>
      </c>
      <c r="C6033" s="964" t="s">
        <v>122</v>
      </c>
      <c r="D6033" s="965">
        <v>13.36</v>
      </c>
      <c r="E6033" s="757"/>
      <c r="F6033" s="757"/>
      <c r="G6033" s="757"/>
      <c r="H6033" s="757"/>
      <c r="I6033" s="757"/>
    </row>
    <row r="6034" spans="1:9" ht="15.75" customHeight="1">
      <c r="A6034" s="963">
        <v>102220</v>
      </c>
      <c r="B6034" s="963" t="s">
        <v>8979</v>
      </c>
      <c r="C6034" s="964" t="s">
        <v>122</v>
      </c>
      <c r="D6034" s="965">
        <v>12.62</v>
      </c>
      <c r="E6034" s="757"/>
      <c r="F6034" s="757"/>
      <c r="G6034" s="757"/>
      <c r="H6034" s="757"/>
      <c r="I6034" s="757"/>
    </row>
    <row r="6035" spans="1:9" ht="15.75" customHeight="1">
      <c r="A6035" s="963">
        <v>102223</v>
      </c>
      <c r="B6035" s="963" t="s">
        <v>8980</v>
      </c>
      <c r="C6035" s="964" t="s">
        <v>122</v>
      </c>
      <c r="D6035" s="965">
        <v>24.06</v>
      </c>
      <c r="E6035" s="757"/>
      <c r="F6035" s="757"/>
      <c r="G6035" s="757"/>
      <c r="H6035" s="757"/>
      <c r="I6035" s="757"/>
    </row>
    <row r="6036" spans="1:9" ht="15.75" customHeight="1">
      <c r="A6036" s="963">
        <v>102224</v>
      </c>
      <c r="B6036" s="963" t="s">
        <v>8981</v>
      </c>
      <c r="C6036" s="964" t="s">
        <v>122</v>
      </c>
      <c r="D6036" s="965">
        <v>24.92</v>
      </c>
      <c r="E6036" s="757"/>
      <c r="F6036" s="757"/>
      <c r="G6036" s="757"/>
      <c r="H6036" s="757"/>
      <c r="I6036" s="757"/>
    </row>
    <row r="6037" spans="1:9" ht="15.75" customHeight="1">
      <c r="A6037" s="963">
        <v>102225</v>
      </c>
      <c r="B6037" s="963" t="s">
        <v>8982</v>
      </c>
      <c r="C6037" s="964" t="s">
        <v>122</v>
      </c>
      <c r="D6037" s="965">
        <v>22.19</v>
      </c>
      <c r="E6037" s="757"/>
      <c r="F6037" s="757"/>
      <c r="G6037" s="757"/>
      <c r="H6037" s="757"/>
      <c r="I6037" s="757"/>
    </row>
    <row r="6038" spans="1:9" ht="15.75" customHeight="1">
      <c r="A6038" s="963">
        <v>102227</v>
      </c>
      <c r="B6038" s="963" t="s">
        <v>8983</v>
      </c>
      <c r="C6038" s="964" t="s">
        <v>122</v>
      </c>
      <c r="D6038" s="965">
        <v>20.420000000000002</v>
      </c>
      <c r="E6038" s="757"/>
      <c r="F6038" s="757"/>
      <c r="G6038" s="757"/>
      <c r="H6038" s="757"/>
      <c r="I6038" s="757"/>
    </row>
    <row r="6039" spans="1:9" ht="15.75" customHeight="1">
      <c r="A6039" s="963">
        <v>102228</v>
      </c>
      <c r="B6039" s="963" t="s">
        <v>8984</v>
      </c>
      <c r="C6039" s="964" t="s">
        <v>122</v>
      </c>
      <c r="D6039" s="965">
        <v>19.309999999999999</v>
      </c>
      <c r="E6039" s="757"/>
      <c r="F6039" s="757"/>
      <c r="G6039" s="757"/>
      <c r="H6039" s="757"/>
      <c r="I6039" s="757"/>
    </row>
    <row r="6040" spans="1:9" ht="15.75" customHeight="1">
      <c r="A6040" s="963">
        <v>102229</v>
      </c>
      <c r="B6040" s="963" t="s">
        <v>8985</v>
      </c>
      <c r="C6040" s="964" t="s">
        <v>122</v>
      </c>
      <c r="D6040" s="965">
        <v>20.04</v>
      </c>
      <c r="E6040" s="757"/>
      <c r="F6040" s="757"/>
      <c r="G6040" s="757"/>
      <c r="H6040" s="757"/>
      <c r="I6040" s="757"/>
    </row>
    <row r="6041" spans="1:9" ht="15.75" customHeight="1">
      <c r="A6041" s="963">
        <v>102230</v>
      </c>
      <c r="B6041" s="963" t="s">
        <v>8986</v>
      </c>
      <c r="C6041" s="964" t="s">
        <v>122</v>
      </c>
      <c r="D6041" s="965">
        <v>18.93</v>
      </c>
      <c r="E6041" s="757"/>
      <c r="F6041" s="757"/>
      <c r="G6041" s="757"/>
      <c r="H6041" s="757"/>
      <c r="I6041" s="757"/>
    </row>
    <row r="6042" spans="1:9" ht="15.75" customHeight="1">
      <c r="A6042" s="963">
        <v>102233</v>
      </c>
      <c r="B6042" s="963" t="s">
        <v>8987</v>
      </c>
      <c r="C6042" s="964" t="s">
        <v>122</v>
      </c>
      <c r="D6042" s="965">
        <v>10.77</v>
      </c>
      <c r="E6042" s="757"/>
      <c r="F6042" s="757"/>
      <c r="G6042" s="757"/>
      <c r="H6042" s="757"/>
      <c r="I6042" s="757"/>
    </row>
    <row r="6043" spans="1:9" ht="15.75" customHeight="1">
      <c r="A6043" s="963">
        <v>102234</v>
      </c>
      <c r="B6043" s="963" t="s">
        <v>8988</v>
      </c>
      <c r="C6043" s="964" t="s">
        <v>122</v>
      </c>
      <c r="D6043" s="965">
        <v>21.54</v>
      </c>
      <c r="E6043" s="757"/>
      <c r="F6043" s="757"/>
      <c r="G6043" s="757"/>
      <c r="H6043" s="757"/>
      <c r="I6043" s="757"/>
    </row>
    <row r="6044" spans="1:9" ht="15.75" customHeight="1">
      <c r="A6044" s="963">
        <v>100716</v>
      </c>
      <c r="B6044" s="963" t="s">
        <v>8989</v>
      </c>
      <c r="C6044" s="964" t="s">
        <v>122</v>
      </c>
      <c r="D6044" s="965">
        <v>26.31</v>
      </c>
      <c r="E6044" s="757"/>
      <c r="F6044" s="757"/>
      <c r="G6044" s="757"/>
      <c r="H6044" s="757"/>
      <c r="I6044" s="757"/>
    </row>
    <row r="6045" spans="1:9" ht="15.75" customHeight="1">
      <c r="A6045" s="963">
        <v>100717</v>
      </c>
      <c r="B6045" s="963" t="s">
        <v>8990</v>
      </c>
      <c r="C6045" s="964" t="s">
        <v>122</v>
      </c>
      <c r="D6045" s="965">
        <v>7.12</v>
      </c>
      <c r="E6045" s="757"/>
      <c r="F6045" s="757"/>
      <c r="G6045" s="757"/>
      <c r="H6045" s="757"/>
      <c r="I6045" s="757"/>
    </row>
    <row r="6046" spans="1:9" ht="15.75" customHeight="1">
      <c r="A6046" s="963">
        <v>100718</v>
      </c>
      <c r="B6046" s="963" t="s">
        <v>8991</v>
      </c>
      <c r="C6046" s="964" t="s">
        <v>164</v>
      </c>
      <c r="D6046" s="965">
        <v>0.99</v>
      </c>
      <c r="E6046" s="757"/>
      <c r="F6046" s="757"/>
      <c r="G6046" s="757"/>
      <c r="H6046" s="757"/>
      <c r="I6046" s="757"/>
    </row>
    <row r="6047" spans="1:9" ht="15.75" customHeight="1">
      <c r="A6047" s="963">
        <v>100719</v>
      </c>
      <c r="B6047" s="963" t="s">
        <v>8992</v>
      </c>
      <c r="C6047" s="964" t="s">
        <v>122</v>
      </c>
      <c r="D6047" s="965">
        <v>9.76</v>
      </c>
      <c r="E6047" s="757"/>
      <c r="F6047" s="757"/>
      <c r="G6047" s="757"/>
      <c r="H6047" s="757"/>
      <c r="I6047" s="757"/>
    </row>
    <row r="6048" spans="1:9" ht="15.75" customHeight="1">
      <c r="A6048" s="963">
        <v>100720</v>
      </c>
      <c r="B6048" s="963" t="s">
        <v>8993</v>
      </c>
      <c r="C6048" s="964" t="s">
        <v>122</v>
      </c>
      <c r="D6048" s="965">
        <v>8.76</v>
      </c>
      <c r="E6048" s="757"/>
      <c r="F6048" s="757"/>
      <c r="G6048" s="757"/>
      <c r="H6048" s="757"/>
      <c r="I6048" s="757"/>
    </row>
    <row r="6049" spans="1:9" ht="15.75" customHeight="1">
      <c r="A6049" s="963">
        <v>100721</v>
      </c>
      <c r="B6049" s="963" t="s">
        <v>8994</v>
      </c>
      <c r="C6049" s="964" t="s">
        <v>122</v>
      </c>
      <c r="D6049" s="965">
        <v>20.059999999999999</v>
      </c>
      <c r="E6049" s="757"/>
      <c r="F6049" s="757"/>
      <c r="G6049" s="757"/>
      <c r="H6049" s="757"/>
      <c r="I6049" s="757"/>
    </row>
    <row r="6050" spans="1:9" ht="15.75" customHeight="1">
      <c r="A6050" s="963">
        <v>100722</v>
      </c>
      <c r="B6050" s="963" t="s">
        <v>8995</v>
      </c>
      <c r="C6050" s="964" t="s">
        <v>122</v>
      </c>
      <c r="D6050" s="965">
        <v>18.489999999999998</v>
      </c>
      <c r="E6050" s="757"/>
      <c r="F6050" s="757"/>
      <c r="G6050" s="757"/>
      <c r="H6050" s="757"/>
      <c r="I6050" s="757"/>
    </row>
    <row r="6051" spans="1:9" ht="15.75" customHeight="1">
      <c r="A6051" s="963">
        <v>100723</v>
      </c>
      <c r="B6051" s="963" t="s">
        <v>8996</v>
      </c>
      <c r="C6051" s="964" t="s">
        <v>122</v>
      </c>
      <c r="D6051" s="965">
        <v>10.51</v>
      </c>
      <c r="E6051" s="757"/>
      <c r="F6051" s="757"/>
      <c r="G6051" s="757"/>
      <c r="H6051" s="757"/>
      <c r="I6051" s="757"/>
    </row>
    <row r="6052" spans="1:9" ht="15.75" customHeight="1">
      <c r="A6052" s="963">
        <v>100724</v>
      </c>
      <c r="B6052" s="963" t="s">
        <v>8997</v>
      </c>
      <c r="C6052" s="964" t="s">
        <v>122</v>
      </c>
      <c r="D6052" s="965">
        <v>11.8</v>
      </c>
      <c r="E6052" s="757"/>
      <c r="F6052" s="757"/>
      <c r="G6052" s="757"/>
      <c r="H6052" s="757"/>
      <c r="I6052" s="757"/>
    </row>
    <row r="6053" spans="1:9" ht="15.75" customHeight="1">
      <c r="A6053" s="963">
        <v>100725</v>
      </c>
      <c r="B6053" s="963" t="s">
        <v>8998</v>
      </c>
      <c r="C6053" s="964" t="s">
        <v>122</v>
      </c>
      <c r="D6053" s="965">
        <v>20.309999999999999</v>
      </c>
      <c r="E6053" s="757"/>
      <c r="F6053" s="757"/>
      <c r="G6053" s="757"/>
      <c r="H6053" s="757"/>
      <c r="I6053" s="757"/>
    </row>
    <row r="6054" spans="1:9" ht="15.75" customHeight="1">
      <c r="A6054" s="963">
        <v>100726</v>
      </c>
      <c r="B6054" s="963" t="s">
        <v>8999</v>
      </c>
      <c r="C6054" s="964" t="s">
        <v>122</v>
      </c>
      <c r="D6054" s="965">
        <v>21.43</v>
      </c>
      <c r="E6054" s="757"/>
      <c r="F6054" s="757"/>
      <c r="G6054" s="757"/>
      <c r="H6054" s="757"/>
      <c r="I6054" s="757"/>
    </row>
    <row r="6055" spans="1:9" ht="15.75" customHeight="1">
      <c r="A6055" s="963">
        <v>100727</v>
      </c>
      <c r="B6055" s="963" t="s">
        <v>9000</v>
      </c>
      <c r="C6055" s="964" t="s">
        <v>122</v>
      </c>
      <c r="D6055" s="965">
        <v>24.63</v>
      </c>
      <c r="E6055" s="757"/>
      <c r="F6055" s="757"/>
      <c r="G6055" s="757"/>
      <c r="H6055" s="757"/>
      <c r="I6055" s="757"/>
    </row>
    <row r="6056" spans="1:9" ht="15.75" customHeight="1">
      <c r="A6056" s="963">
        <v>100728</v>
      </c>
      <c r="B6056" s="963" t="s">
        <v>9001</v>
      </c>
      <c r="C6056" s="964" t="s">
        <v>122</v>
      </c>
      <c r="D6056" s="965">
        <v>21.13</v>
      </c>
      <c r="E6056" s="757"/>
      <c r="F6056" s="757"/>
      <c r="G6056" s="757"/>
      <c r="H6056" s="757"/>
      <c r="I6056" s="757"/>
    </row>
    <row r="6057" spans="1:9" ht="15.75" customHeight="1">
      <c r="A6057" s="963">
        <v>100729</v>
      </c>
      <c r="B6057" s="963" t="s">
        <v>9002</v>
      </c>
      <c r="C6057" s="964" t="s">
        <v>122</v>
      </c>
      <c r="D6057" s="965">
        <v>18.45</v>
      </c>
      <c r="E6057" s="757"/>
      <c r="F6057" s="757"/>
      <c r="G6057" s="757"/>
      <c r="H6057" s="757"/>
      <c r="I6057" s="757"/>
    </row>
    <row r="6058" spans="1:9" ht="15.75" customHeight="1">
      <c r="A6058" s="963">
        <v>100730</v>
      </c>
      <c r="B6058" s="963" t="s">
        <v>9003</v>
      </c>
      <c r="C6058" s="964" t="s">
        <v>122</v>
      </c>
      <c r="D6058" s="965">
        <v>20.72</v>
      </c>
      <c r="E6058" s="757"/>
      <c r="F6058" s="757"/>
      <c r="G6058" s="757"/>
      <c r="H6058" s="757"/>
      <c r="I6058" s="757"/>
    </row>
    <row r="6059" spans="1:9" ht="15.75" customHeight="1">
      <c r="A6059" s="963">
        <v>100733</v>
      </c>
      <c r="B6059" s="963" t="s">
        <v>9004</v>
      </c>
      <c r="C6059" s="964" t="s">
        <v>122</v>
      </c>
      <c r="D6059" s="965">
        <v>9.81</v>
      </c>
      <c r="E6059" s="757"/>
      <c r="F6059" s="757"/>
      <c r="G6059" s="757"/>
      <c r="H6059" s="757"/>
      <c r="I6059" s="757"/>
    </row>
    <row r="6060" spans="1:9" ht="15.75" customHeight="1">
      <c r="A6060" s="963">
        <v>100734</v>
      </c>
      <c r="B6060" s="963" t="s">
        <v>9005</v>
      </c>
      <c r="C6060" s="964" t="s">
        <v>122</v>
      </c>
      <c r="D6060" s="965">
        <v>12.04</v>
      </c>
      <c r="E6060" s="757"/>
      <c r="F6060" s="757"/>
      <c r="G6060" s="757"/>
      <c r="H6060" s="757"/>
      <c r="I6060" s="757"/>
    </row>
    <row r="6061" spans="1:9" ht="15.75" customHeight="1">
      <c r="A6061" s="963">
        <v>100735</v>
      </c>
      <c r="B6061" s="963" t="s">
        <v>9006</v>
      </c>
      <c r="C6061" s="964" t="s">
        <v>122</v>
      </c>
      <c r="D6061" s="965">
        <v>8.49</v>
      </c>
      <c r="E6061" s="757"/>
      <c r="F6061" s="757"/>
      <c r="G6061" s="757"/>
      <c r="H6061" s="757"/>
      <c r="I6061" s="757"/>
    </row>
    <row r="6062" spans="1:9" ht="15.75" customHeight="1">
      <c r="A6062" s="963">
        <v>100736</v>
      </c>
      <c r="B6062" s="963" t="s">
        <v>9007</v>
      </c>
      <c r="C6062" s="964" t="s">
        <v>122</v>
      </c>
      <c r="D6062" s="965">
        <v>10.93</v>
      </c>
      <c r="E6062" s="757"/>
      <c r="F6062" s="757"/>
      <c r="G6062" s="757"/>
      <c r="H6062" s="757"/>
      <c r="I6062" s="757"/>
    </row>
    <row r="6063" spans="1:9" ht="15.75" customHeight="1">
      <c r="A6063" s="963">
        <v>100739</v>
      </c>
      <c r="B6063" s="963" t="s">
        <v>9008</v>
      </c>
      <c r="C6063" s="964" t="s">
        <v>122</v>
      </c>
      <c r="D6063" s="965">
        <v>9.6</v>
      </c>
      <c r="E6063" s="757"/>
      <c r="F6063" s="757"/>
      <c r="G6063" s="757"/>
      <c r="H6063" s="757"/>
      <c r="I6063" s="757"/>
    </row>
    <row r="6064" spans="1:9" ht="15.75" customHeight="1">
      <c r="A6064" s="963">
        <v>100740</v>
      </c>
      <c r="B6064" s="963" t="s">
        <v>9009</v>
      </c>
      <c r="C6064" s="964" t="s">
        <v>122</v>
      </c>
      <c r="D6064" s="965">
        <v>9.3000000000000007</v>
      </c>
      <c r="E6064" s="757"/>
      <c r="F6064" s="757"/>
      <c r="G6064" s="757"/>
      <c r="H6064" s="757"/>
      <c r="I6064" s="757"/>
    </row>
    <row r="6065" spans="1:9" ht="15.75" customHeight="1">
      <c r="A6065" s="963">
        <v>100741</v>
      </c>
      <c r="B6065" s="963" t="s">
        <v>9010</v>
      </c>
      <c r="C6065" s="964" t="s">
        <v>122</v>
      </c>
      <c r="D6065" s="965">
        <v>19.7</v>
      </c>
      <c r="E6065" s="757"/>
      <c r="F6065" s="757"/>
      <c r="G6065" s="757"/>
      <c r="H6065" s="757"/>
      <c r="I6065" s="757"/>
    </row>
    <row r="6066" spans="1:9" ht="15.75" customHeight="1">
      <c r="A6066" s="963">
        <v>100742</v>
      </c>
      <c r="B6066" s="963" t="s">
        <v>9011</v>
      </c>
      <c r="C6066" s="964" t="s">
        <v>122</v>
      </c>
      <c r="D6066" s="965">
        <v>19</v>
      </c>
      <c r="E6066" s="757"/>
      <c r="F6066" s="757"/>
      <c r="G6066" s="757"/>
      <c r="H6066" s="757"/>
      <c r="I6066" s="757"/>
    </row>
    <row r="6067" spans="1:9" ht="15.75" customHeight="1">
      <c r="A6067" s="963">
        <v>100743</v>
      </c>
      <c r="B6067" s="963" t="s">
        <v>9012</v>
      </c>
      <c r="C6067" s="964" t="s">
        <v>122</v>
      </c>
      <c r="D6067" s="965">
        <v>9.3699999999999992</v>
      </c>
      <c r="E6067" s="757"/>
      <c r="F6067" s="757"/>
      <c r="G6067" s="757"/>
      <c r="H6067" s="757"/>
      <c r="I6067" s="757"/>
    </row>
    <row r="6068" spans="1:9" ht="15.75" customHeight="1">
      <c r="A6068" s="963">
        <v>100744</v>
      </c>
      <c r="B6068" s="963" t="s">
        <v>9013</v>
      </c>
      <c r="C6068" s="964" t="s">
        <v>122</v>
      </c>
      <c r="D6068" s="965">
        <v>9.15</v>
      </c>
      <c r="E6068" s="757"/>
      <c r="F6068" s="757"/>
      <c r="G6068" s="757"/>
      <c r="H6068" s="757"/>
      <c r="I6068" s="757"/>
    </row>
    <row r="6069" spans="1:9" ht="15.75" customHeight="1">
      <c r="A6069" s="963">
        <v>100745</v>
      </c>
      <c r="B6069" s="963" t="s">
        <v>9014</v>
      </c>
      <c r="C6069" s="964" t="s">
        <v>122</v>
      </c>
      <c r="D6069" s="965">
        <v>19.46</v>
      </c>
      <c r="E6069" s="757"/>
      <c r="F6069" s="757"/>
      <c r="G6069" s="757"/>
      <c r="H6069" s="757"/>
      <c r="I6069" s="757"/>
    </row>
    <row r="6070" spans="1:9" ht="15.75" customHeight="1">
      <c r="A6070" s="963">
        <v>100746</v>
      </c>
      <c r="B6070" s="963" t="s">
        <v>9015</v>
      </c>
      <c r="C6070" s="964" t="s">
        <v>122</v>
      </c>
      <c r="D6070" s="965">
        <v>18.850000000000001</v>
      </c>
      <c r="E6070" s="757"/>
      <c r="F6070" s="757"/>
      <c r="G6070" s="757"/>
      <c r="H6070" s="757"/>
      <c r="I6070" s="757"/>
    </row>
    <row r="6071" spans="1:9" ht="15.75" customHeight="1">
      <c r="A6071" s="963">
        <v>100747</v>
      </c>
      <c r="B6071" s="963" t="s">
        <v>9016</v>
      </c>
      <c r="C6071" s="964" t="s">
        <v>122</v>
      </c>
      <c r="D6071" s="965">
        <v>9.4600000000000009</v>
      </c>
      <c r="E6071" s="757"/>
      <c r="F6071" s="757"/>
      <c r="G6071" s="757"/>
      <c r="H6071" s="757"/>
      <c r="I6071" s="757"/>
    </row>
    <row r="6072" spans="1:9" ht="15.75" customHeight="1">
      <c r="A6072" s="963">
        <v>100748</v>
      </c>
      <c r="B6072" s="963" t="s">
        <v>9017</v>
      </c>
      <c r="C6072" s="964" t="s">
        <v>122</v>
      </c>
      <c r="D6072" s="965">
        <v>9.2100000000000009</v>
      </c>
      <c r="E6072" s="757"/>
      <c r="F6072" s="757"/>
      <c r="G6072" s="757"/>
      <c r="H6072" s="757"/>
      <c r="I6072" s="757"/>
    </row>
    <row r="6073" spans="1:9" ht="15.75" customHeight="1">
      <c r="A6073" s="963">
        <v>100749</v>
      </c>
      <c r="B6073" s="963" t="s">
        <v>9018</v>
      </c>
      <c r="C6073" s="964" t="s">
        <v>122</v>
      </c>
      <c r="D6073" s="965">
        <v>19.559999999999999</v>
      </c>
      <c r="E6073" s="757"/>
      <c r="F6073" s="757"/>
      <c r="G6073" s="757"/>
      <c r="H6073" s="757"/>
      <c r="I6073" s="757"/>
    </row>
    <row r="6074" spans="1:9" ht="15.75" customHeight="1">
      <c r="A6074" s="963">
        <v>100750</v>
      </c>
      <c r="B6074" s="963" t="s">
        <v>9019</v>
      </c>
      <c r="C6074" s="964" t="s">
        <v>122</v>
      </c>
      <c r="D6074" s="965">
        <v>18.91</v>
      </c>
      <c r="E6074" s="757"/>
      <c r="F6074" s="757"/>
      <c r="G6074" s="757"/>
      <c r="H6074" s="757"/>
      <c r="I6074" s="757"/>
    </row>
    <row r="6075" spans="1:9" ht="15.75" customHeight="1">
      <c r="A6075" s="963">
        <v>100751</v>
      </c>
      <c r="B6075" s="963" t="s">
        <v>9020</v>
      </c>
      <c r="C6075" s="964" t="s">
        <v>122</v>
      </c>
      <c r="D6075" s="965">
        <v>36.92</v>
      </c>
      <c r="E6075" s="757"/>
      <c r="F6075" s="757"/>
      <c r="G6075" s="757"/>
      <c r="H6075" s="757"/>
      <c r="I6075" s="757"/>
    </row>
    <row r="6076" spans="1:9" ht="15.75" customHeight="1">
      <c r="A6076" s="963">
        <v>100752</v>
      </c>
      <c r="B6076" s="963" t="s">
        <v>9021</v>
      </c>
      <c r="C6076" s="964" t="s">
        <v>122</v>
      </c>
      <c r="D6076" s="965">
        <v>41.45</v>
      </c>
      <c r="E6076" s="757"/>
      <c r="F6076" s="757"/>
      <c r="G6076" s="757"/>
      <c r="H6076" s="757"/>
      <c r="I6076" s="757"/>
    </row>
    <row r="6077" spans="1:9" ht="15.75" customHeight="1">
      <c r="A6077" s="963">
        <v>100753</v>
      </c>
      <c r="B6077" s="963" t="s">
        <v>9022</v>
      </c>
      <c r="C6077" s="964" t="s">
        <v>122</v>
      </c>
      <c r="D6077" s="965">
        <v>16.989999999999998</v>
      </c>
      <c r="E6077" s="757"/>
      <c r="F6077" s="757"/>
      <c r="G6077" s="757"/>
      <c r="H6077" s="757"/>
      <c r="I6077" s="757"/>
    </row>
    <row r="6078" spans="1:9" ht="15.75" customHeight="1">
      <c r="A6078" s="963">
        <v>100754</v>
      </c>
      <c r="B6078" s="963" t="s">
        <v>9023</v>
      </c>
      <c r="C6078" s="964" t="s">
        <v>122</v>
      </c>
      <c r="D6078" s="965">
        <v>21.88</v>
      </c>
      <c r="E6078" s="757"/>
      <c r="F6078" s="757"/>
      <c r="G6078" s="757"/>
      <c r="H6078" s="757"/>
      <c r="I6078" s="757"/>
    </row>
    <row r="6079" spans="1:9" ht="15.75" customHeight="1">
      <c r="A6079" s="963">
        <v>100757</v>
      </c>
      <c r="B6079" s="963" t="s">
        <v>9024</v>
      </c>
      <c r="C6079" s="964" t="s">
        <v>122</v>
      </c>
      <c r="D6079" s="965">
        <v>39.42</v>
      </c>
      <c r="E6079" s="757"/>
      <c r="F6079" s="757"/>
      <c r="G6079" s="757"/>
      <c r="H6079" s="757"/>
      <c r="I6079" s="757"/>
    </row>
    <row r="6080" spans="1:9" ht="15.75" customHeight="1">
      <c r="A6080" s="963">
        <v>100758</v>
      </c>
      <c r="B6080" s="963" t="s">
        <v>9025</v>
      </c>
      <c r="C6080" s="964" t="s">
        <v>122</v>
      </c>
      <c r="D6080" s="965">
        <v>38.03</v>
      </c>
      <c r="E6080" s="757"/>
      <c r="F6080" s="757"/>
      <c r="G6080" s="757"/>
      <c r="H6080" s="757"/>
      <c r="I6080" s="757"/>
    </row>
    <row r="6081" spans="1:9" ht="15.75" customHeight="1">
      <c r="A6081" s="963">
        <v>100759</v>
      </c>
      <c r="B6081" s="963" t="s">
        <v>9026</v>
      </c>
      <c r="C6081" s="964" t="s">
        <v>122</v>
      </c>
      <c r="D6081" s="965">
        <v>38.93</v>
      </c>
      <c r="E6081" s="757"/>
      <c r="F6081" s="757"/>
      <c r="G6081" s="757"/>
      <c r="H6081" s="757"/>
      <c r="I6081" s="757"/>
    </row>
    <row r="6082" spans="1:9" ht="15.75" customHeight="1">
      <c r="A6082" s="963">
        <v>100760</v>
      </c>
      <c r="B6082" s="963" t="s">
        <v>9027</v>
      </c>
      <c r="C6082" s="964" t="s">
        <v>122</v>
      </c>
      <c r="D6082" s="965">
        <v>37.729999999999997</v>
      </c>
      <c r="E6082" s="757"/>
      <c r="F6082" s="757"/>
      <c r="G6082" s="757"/>
      <c r="H6082" s="757"/>
      <c r="I6082" s="757"/>
    </row>
    <row r="6083" spans="1:9" ht="15.75" customHeight="1">
      <c r="A6083" s="963">
        <v>100761</v>
      </c>
      <c r="B6083" s="963" t="s">
        <v>9028</v>
      </c>
      <c r="C6083" s="964" t="s">
        <v>122</v>
      </c>
      <c r="D6083" s="965">
        <v>39.14</v>
      </c>
      <c r="E6083" s="757"/>
      <c r="F6083" s="757"/>
      <c r="G6083" s="757"/>
      <c r="H6083" s="757"/>
      <c r="I6083" s="757"/>
    </row>
    <row r="6084" spans="1:9" ht="15.75" customHeight="1">
      <c r="A6084" s="963">
        <v>100762</v>
      </c>
      <c r="B6084" s="963" t="s">
        <v>9029</v>
      </c>
      <c r="C6084" s="964" t="s">
        <v>122</v>
      </c>
      <c r="D6084" s="965">
        <v>37.85</v>
      </c>
      <c r="E6084" s="757"/>
      <c r="F6084" s="757"/>
      <c r="G6084" s="757"/>
      <c r="H6084" s="757"/>
      <c r="I6084" s="757"/>
    </row>
    <row r="6085" spans="1:9" ht="15.75" customHeight="1">
      <c r="A6085" s="963">
        <v>102488</v>
      </c>
      <c r="B6085" s="963" t="s">
        <v>9030</v>
      </c>
      <c r="C6085" s="964" t="s">
        <v>122</v>
      </c>
      <c r="D6085" s="965">
        <v>2.54</v>
      </c>
      <c r="E6085" s="757"/>
      <c r="F6085" s="757"/>
      <c r="G6085" s="757"/>
      <c r="H6085" s="757"/>
      <c r="I6085" s="757"/>
    </row>
    <row r="6086" spans="1:9" ht="15.75" customHeight="1">
      <c r="A6086" s="963">
        <v>102489</v>
      </c>
      <c r="B6086" s="963" t="s">
        <v>9031</v>
      </c>
      <c r="C6086" s="964" t="s">
        <v>122</v>
      </c>
      <c r="D6086" s="965">
        <v>28.37</v>
      </c>
      <c r="E6086" s="757"/>
      <c r="F6086" s="757"/>
      <c r="G6086" s="757"/>
      <c r="H6086" s="757"/>
      <c r="I6086" s="757"/>
    </row>
    <row r="6087" spans="1:9" ht="15.75" customHeight="1">
      <c r="A6087" s="963">
        <v>102491</v>
      </c>
      <c r="B6087" s="963" t="s">
        <v>9032</v>
      </c>
      <c r="C6087" s="964" t="s">
        <v>122</v>
      </c>
      <c r="D6087" s="965">
        <v>14.42</v>
      </c>
      <c r="E6087" s="757"/>
      <c r="F6087" s="757"/>
      <c r="G6087" s="757"/>
      <c r="H6087" s="757"/>
      <c r="I6087" s="757"/>
    </row>
    <row r="6088" spans="1:9" ht="15.75" customHeight="1">
      <c r="A6088" s="963">
        <v>102492</v>
      </c>
      <c r="B6088" s="963" t="s">
        <v>9033</v>
      </c>
      <c r="C6088" s="964" t="s">
        <v>122</v>
      </c>
      <c r="D6088" s="965">
        <v>18.190000000000001</v>
      </c>
      <c r="E6088" s="757"/>
      <c r="F6088" s="757"/>
      <c r="G6088" s="757"/>
      <c r="H6088" s="757"/>
      <c r="I6088" s="757"/>
    </row>
    <row r="6089" spans="1:9" ht="15.75" customHeight="1">
      <c r="A6089" s="963">
        <v>102494</v>
      </c>
      <c r="B6089" s="963" t="s">
        <v>9034</v>
      </c>
      <c r="C6089" s="964" t="s">
        <v>122</v>
      </c>
      <c r="D6089" s="965">
        <v>56.71</v>
      </c>
      <c r="E6089" s="757"/>
      <c r="F6089" s="757"/>
      <c r="G6089" s="757"/>
      <c r="H6089" s="757"/>
      <c r="I6089" s="757"/>
    </row>
    <row r="6090" spans="1:9" ht="15.75" customHeight="1">
      <c r="A6090" s="963">
        <v>102496</v>
      </c>
      <c r="B6090" s="963" t="s">
        <v>9035</v>
      </c>
      <c r="C6090" s="964" t="s">
        <v>164</v>
      </c>
      <c r="D6090" s="965">
        <v>11.26</v>
      </c>
      <c r="E6090" s="757"/>
      <c r="F6090" s="757"/>
      <c r="G6090" s="757"/>
      <c r="H6090" s="757"/>
      <c r="I6090" s="757"/>
    </row>
    <row r="6091" spans="1:9" ht="15.75" customHeight="1">
      <c r="A6091" s="963">
        <v>102497</v>
      </c>
      <c r="B6091" s="963" t="s">
        <v>9036</v>
      </c>
      <c r="C6091" s="964" t="s">
        <v>164</v>
      </c>
      <c r="D6091" s="965">
        <v>3.84</v>
      </c>
      <c r="E6091" s="757"/>
      <c r="F6091" s="757"/>
      <c r="G6091" s="757"/>
      <c r="H6091" s="757"/>
      <c r="I6091" s="757"/>
    </row>
    <row r="6092" spans="1:9" ht="15.75" customHeight="1">
      <c r="A6092" s="963">
        <v>102498</v>
      </c>
      <c r="B6092" s="963" t="s">
        <v>9037</v>
      </c>
      <c r="C6092" s="964" t="s">
        <v>164</v>
      </c>
      <c r="D6092" s="965">
        <v>1.1399999999999999</v>
      </c>
      <c r="E6092" s="757"/>
      <c r="F6092" s="757"/>
      <c r="G6092" s="757"/>
      <c r="H6092" s="757"/>
      <c r="I6092" s="757"/>
    </row>
    <row r="6093" spans="1:9" ht="15.75" customHeight="1">
      <c r="A6093" s="963">
        <v>102499</v>
      </c>
      <c r="B6093" s="963" t="s">
        <v>9038</v>
      </c>
      <c r="C6093" s="964" t="s">
        <v>122</v>
      </c>
      <c r="D6093" s="965">
        <v>2.56</v>
      </c>
      <c r="E6093" s="757"/>
      <c r="F6093" s="757"/>
      <c r="G6093" s="757"/>
      <c r="H6093" s="757"/>
      <c r="I6093" s="757"/>
    </row>
    <row r="6094" spans="1:9" ht="15.75" customHeight="1">
      <c r="A6094" s="963">
        <v>102500</v>
      </c>
      <c r="B6094" s="963" t="s">
        <v>9039</v>
      </c>
      <c r="C6094" s="964" t="s">
        <v>164</v>
      </c>
      <c r="D6094" s="965">
        <v>3.07</v>
      </c>
      <c r="E6094" s="757"/>
      <c r="F6094" s="757"/>
      <c r="G6094" s="757"/>
      <c r="H6094" s="757"/>
      <c r="I6094" s="757"/>
    </row>
    <row r="6095" spans="1:9" ht="15.75" customHeight="1">
      <c r="A6095" s="963">
        <v>102501</v>
      </c>
      <c r="B6095" s="963" t="s">
        <v>9040</v>
      </c>
      <c r="C6095" s="964" t="s">
        <v>122</v>
      </c>
      <c r="D6095" s="965">
        <v>17.16</v>
      </c>
      <c r="E6095" s="757"/>
      <c r="F6095" s="757"/>
      <c r="G6095" s="757"/>
      <c r="H6095" s="757"/>
      <c r="I6095" s="757"/>
    </row>
    <row r="6096" spans="1:9" ht="15.75" customHeight="1">
      <c r="A6096" s="963">
        <v>102504</v>
      </c>
      <c r="B6096" s="963" t="s">
        <v>9041</v>
      </c>
      <c r="C6096" s="964" t="s">
        <v>164</v>
      </c>
      <c r="D6096" s="965">
        <v>7.02</v>
      </c>
      <c r="E6096" s="757"/>
      <c r="F6096" s="757"/>
      <c r="G6096" s="757"/>
      <c r="H6096" s="757"/>
      <c r="I6096" s="757"/>
    </row>
    <row r="6097" spans="1:9" ht="15.75" customHeight="1">
      <c r="A6097" s="963">
        <v>102505</v>
      </c>
      <c r="B6097" s="963" t="s">
        <v>9042</v>
      </c>
      <c r="C6097" s="964" t="s">
        <v>164</v>
      </c>
      <c r="D6097" s="965">
        <v>7.59</v>
      </c>
      <c r="E6097" s="757"/>
      <c r="F6097" s="757"/>
      <c r="G6097" s="757"/>
      <c r="H6097" s="757"/>
      <c r="I6097" s="757"/>
    </row>
    <row r="6098" spans="1:9" ht="15.75" customHeight="1">
      <c r="A6098" s="963">
        <v>102506</v>
      </c>
      <c r="B6098" s="963" t="s">
        <v>9043</v>
      </c>
      <c r="C6098" s="964" t="s">
        <v>164</v>
      </c>
      <c r="D6098" s="965">
        <v>8.07</v>
      </c>
      <c r="E6098" s="757"/>
      <c r="F6098" s="757"/>
      <c r="G6098" s="757"/>
      <c r="H6098" s="757"/>
      <c r="I6098" s="757"/>
    </row>
    <row r="6099" spans="1:9" ht="15.75" customHeight="1">
      <c r="A6099" s="963">
        <v>102507</v>
      </c>
      <c r="B6099" s="963" t="s">
        <v>9044</v>
      </c>
      <c r="C6099" s="964" t="s">
        <v>164</v>
      </c>
      <c r="D6099" s="965">
        <v>5.15</v>
      </c>
      <c r="E6099" s="757"/>
      <c r="F6099" s="757"/>
      <c r="G6099" s="757"/>
      <c r="H6099" s="757"/>
      <c r="I6099" s="757"/>
    </row>
    <row r="6100" spans="1:9" ht="15.75" customHeight="1">
      <c r="A6100" s="963">
        <v>102508</v>
      </c>
      <c r="B6100" s="963" t="s">
        <v>9045</v>
      </c>
      <c r="C6100" s="964" t="s">
        <v>122</v>
      </c>
      <c r="D6100" s="965">
        <v>38.36</v>
      </c>
      <c r="E6100" s="757"/>
      <c r="F6100" s="757"/>
      <c r="G6100" s="757"/>
      <c r="H6100" s="757"/>
      <c r="I6100" s="757"/>
    </row>
    <row r="6101" spans="1:9" ht="15.75" customHeight="1">
      <c r="A6101" s="963">
        <v>102509</v>
      </c>
      <c r="B6101" s="963" t="s">
        <v>9046</v>
      </c>
      <c r="C6101" s="964" t="s">
        <v>122</v>
      </c>
      <c r="D6101" s="965">
        <v>21.72</v>
      </c>
      <c r="E6101" s="757"/>
      <c r="F6101" s="757"/>
      <c r="G6101" s="757"/>
      <c r="H6101" s="757"/>
      <c r="I6101" s="757"/>
    </row>
    <row r="6102" spans="1:9" ht="15.75" customHeight="1">
      <c r="A6102" s="963">
        <v>102512</v>
      </c>
      <c r="B6102" s="963" t="s">
        <v>9047</v>
      </c>
      <c r="C6102" s="964" t="s">
        <v>164</v>
      </c>
      <c r="D6102" s="965">
        <v>4.5999999999999996</v>
      </c>
      <c r="E6102" s="757"/>
      <c r="F6102" s="757"/>
      <c r="G6102" s="757"/>
      <c r="H6102" s="757"/>
      <c r="I6102" s="757"/>
    </row>
    <row r="6103" spans="1:9" ht="15.75" customHeight="1">
      <c r="A6103" s="963">
        <v>102513</v>
      </c>
      <c r="B6103" s="963" t="s">
        <v>9048</v>
      </c>
      <c r="C6103" s="964" t="s">
        <v>122</v>
      </c>
      <c r="D6103" s="965">
        <v>33.08</v>
      </c>
      <c r="E6103" s="757"/>
      <c r="F6103" s="757"/>
      <c r="G6103" s="757"/>
      <c r="H6103" s="757"/>
      <c r="I6103" s="757"/>
    </row>
    <row r="6104" spans="1:9" ht="15.75" customHeight="1">
      <c r="A6104" s="963">
        <v>102520</v>
      </c>
      <c r="B6104" s="963" t="s">
        <v>9049</v>
      </c>
      <c r="C6104" s="964" t="s">
        <v>122</v>
      </c>
      <c r="D6104" s="965">
        <v>57.72</v>
      </c>
      <c r="E6104" s="757"/>
      <c r="F6104" s="757"/>
      <c r="G6104" s="757"/>
      <c r="H6104" s="757"/>
      <c r="I6104" s="757"/>
    </row>
    <row r="6105" spans="1:9" ht="15.75" customHeight="1">
      <c r="A6105" s="963">
        <v>101749</v>
      </c>
      <c r="B6105" s="963" t="s">
        <v>9050</v>
      </c>
      <c r="C6105" s="964" t="s">
        <v>122</v>
      </c>
      <c r="D6105" s="965">
        <v>46.39</v>
      </c>
      <c r="E6105" s="757"/>
      <c r="F6105" s="757"/>
      <c r="G6105" s="757"/>
      <c r="H6105" s="757"/>
      <c r="I6105" s="757"/>
    </row>
    <row r="6106" spans="1:9" ht="15.75" customHeight="1">
      <c r="A6106" s="963">
        <v>101750</v>
      </c>
      <c r="B6106" s="963" t="s">
        <v>9051</v>
      </c>
      <c r="C6106" s="964" t="s">
        <v>122</v>
      </c>
      <c r="D6106" s="965">
        <v>44.52</v>
      </c>
      <c r="E6106" s="757"/>
      <c r="F6106" s="757"/>
      <c r="G6106" s="757"/>
      <c r="H6106" s="757"/>
      <c r="I6106" s="757"/>
    </row>
    <row r="6107" spans="1:9" ht="15.75" customHeight="1">
      <c r="A6107" s="963">
        <v>101729</v>
      </c>
      <c r="B6107" s="963" t="s">
        <v>9052</v>
      </c>
      <c r="C6107" s="964" t="s">
        <v>122</v>
      </c>
      <c r="D6107" s="965">
        <v>207.56</v>
      </c>
      <c r="E6107" s="757"/>
      <c r="F6107" s="757"/>
      <c r="G6107" s="757"/>
      <c r="H6107" s="757"/>
      <c r="I6107" s="757"/>
    </row>
    <row r="6108" spans="1:9" ht="15.75" customHeight="1">
      <c r="A6108" s="963">
        <v>101746</v>
      </c>
      <c r="B6108" s="963" t="s">
        <v>9053</v>
      </c>
      <c r="C6108" s="964" t="s">
        <v>122</v>
      </c>
      <c r="D6108" s="965">
        <v>321.33999999999997</v>
      </c>
      <c r="E6108" s="757"/>
      <c r="F6108" s="757"/>
      <c r="G6108" s="757"/>
      <c r="H6108" s="757"/>
      <c r="I6108" s="757"/>
    </row>
    <row r="6109" spans="1:9" ht="15.75" customHeight="1">
      <c r="A6109" s="963">
        <v>101751</v>
      </c>
      <c r="B6109" s="963" t="s">
        <v>9054</v>
      </c>
      <c r="C6109" s="964" t="s">
        <v>122</v>
      </c>
      <c r="D6109" s="965">
        <v>212.12</v>
      </c>
      <c r="E6109" s="757"/>
      <c r="F6109" s="757"/>
      <c r="G6109" s="757"/>
      <c r="H6109" s="757"/>
      <c r="I6109" s="757"/>
    </row>
    <row r="6110" spans="1:9" ht="15.75" customHeight="1">
      <c r="A6110" s="963">
        <v>87246</v>
      </c>
      <c r="B6110" s="963" t="s">
        <v>9055</v>
      </c>
      <c r="C6110" s="964" t="s">
        <v>122</v>
      </c>
      <c r="D6110" s="965">
        <v>56.71</v>
      </c>
      <c r="E6110" s="757"/>
      <c r="F6110" s="757"/>
      <c r="G6110" s="757"/>
      <c r="H6110" s="757"/>
      <c r="I6110" s="757"/>
    </row>
    <row r="6111" spans="1:9" ht="15.75" customHeight="1">
      <c r="A6111" s="963">
        <v>87247</v>
      </c>
      <c r="B6111" s="963" t="s">
        <v>9056</v>
      </c>
      <c r="C6111" s="964" t="s">
        <v>122</v>
      </c>
      <c r="D6111" s="965">
        <v>51.06</v>
      </c>
      <c r="E6111" s="757"/>
      <c r="F6111" s="757"/>
      <c r="G6111" s="757"/>
      <c r="H6111" s="757"/>
      <c r="I6111" s="757"/>
    </row>
    <row r="6112" spans="1:9" ht="15.75" customHeight="1">
      <c r="A6112" s="963">
        <v>87248</v>
      </c>
      <c r="B6112" s="963" t="s">
        <v>9057</v>
      </c>
      <c r="C6112" s="964" t="s">
        <v>122</v>
      </c>
      <c r="D6112" s="965">
        <v>46.61</v>
      </c>
      <c r="E6112" s="757"/>
      <c r="F6112" s="757"/>
      <c r="G6112" s="757"/>
      <c r="H6112" s="757"/>
      <c r="I6112" s="757"/>
    </row>
    <row r="6113" spans="1:9" ht="15.75" customHeight="1">
      <c r="A6113" s="963">
        <v>87249</v>
      </c>
      <c r="B6113" s="963" t="s">
        <v>9058</v>
      </c>
      <c r="C6113" s="964" t="s">
        <v>122</v>
      </c>
      <c r="D6113" s="965">
        <v>62.36</v>
      </c>
      <c r="E6113" s="757"/>
      <c r="F6113" s="757"/>
      <c r="G6113" s="757"/>
      <c r="H6113" s="757"/>
      <c r="I6113" s="757"/>
    </row>
    <row r="6114" spans="1:9" ht="15.75" customHeight="1">
      <c r="A6114" s="963">
        <v>87250</v>
      </c>
      <c r="B6114" s="963" t="s">
        <v>9059</v>
      </c>
      <c r="C6114" s="964" t="s">
        <v>122</v>
      </c>
      <c r="D6114" s="965">
        <v>53.44</v>
      </c>
      <c r="E6114" s="757"/>
      <c r="F6114" s="757"/>
      <c r="G6114" s="757"/>
      <c r="H6114" s="757"/>
      <c r="I6114" s="757"/>
    </row>
    <row r="6115" spans="1:9" ht="15.75" customHeight="1">
      <c r="A6115" s="963">
        <v>87251</v>
      </c>
      <c r="B6115" s="963" t="s">
        <v>9060</v>
      </c>
      <c r="C6115" s="964" t="s">
        <v>122</v>
      </c>
      <c r="D6115" s="965">
        <v>47.74</v>
      </c>
      <c r="E6115" s="757"/>
      <c r="F6115" s="757"/>
      <c r="G6115" s="757"/>
      <c r="H6115" s="757"/>
      <c r="I6115" s="757"/>
    </row>
    <row r="6116" spans="1:9" ht="15.75" customHeight="1">
      <c r="A6116" s="963">
        <v>87255</v>
      </c>
      <c r="B6116" s="963" t="s">
        <v>9061</v>
      </c>
      <c r="C6116" s="964" t="s">
        <v>122</v>
      </c>
      <c r="D6116" s="965">
        <v>105.63</v>
      </c>
      <c r="E6116" s="757"/>
      <c r="F6116" s="757"/>
      <c r="G6116" s="757"/>
      <c r="H6116" s="757"/>
      <c r="I6116" s="757"/>
    </row>
    <row r="6117" spans="1:9" ht="15.75" customHeight="1">
      <c r="A6117" s="963">
        <v>87256</v>
      </c>
      <c r="B6117" s="963" t="s">
        <v>9062</v>
      </c>
      <c r="C6117" s="964" t="s">
        <v>122</v>
      </c>
      <c r="D6117" s="965">
        <v>94.43</v>
      </c>
      <c r="E6117" s="757"/>
      <c r="F6117" s="757"/>
      <c r="G6117" s="757"/>
      <c r="H6117" s="757"/>
      <c r="I6117" s="757"/>
    </row>
    <row r="6118" spans="1:9" ht="15.75" customHeight="1">
      <c r="A6118" s="963">
        <v>87257</v>
      </c>
      <c r="B6118" s="963" t="s">
        <v>9063</v>
      </c>
      <c r="C6118" s="964" t="s">
        <v>122</v>
      </c>
      <c r="D6118" s="965">
        <v>87.65</v>
      </c>
      <c r="E6118" s="757"/>
      <c r="F6118" s="757"/>
      <c r="G6118" s="757"/>
      <c r="H6118" s="757"/>
      <c r="I6118" s="757"/>
    </row>
    <row r="6119" spans="1:9" ht="15.75" customHeight="1">
      <c r="A6119" s="963">
        <v>87258</v>
      </c>
      <c r="B6119" s="963" t="s">
        <v>9064</v>
      </c>
      <c r="C6119" s="964" t="s">
        <v>122</v>
      </c>
      <c r="D6119" s="965">
        <v>143.1</v>
      </c>
      <c r="E6119" s="757"/>
      <c r="F6119" s="757"/>
      <c r="G6119" s="757"/>
      <c r="H6119" s="757"/>
      <c r="I6119" s="757"/>
    </row>
    <row r="6120" spans="1:9" ht="15.75" customHeight="1">
      <c r="A6120" s="963">
        <v>87259</v>
      </c>
      <c r="B6120" s="963" t="s">
        <v>9065</v>
      </c>
      <c r="C6120" s="964" t="s">
        <v>122</v>
      </c>
      <c r="D6120" s="965">
        <v>132.44</v>
      </c>
      <c r="E6120" s="757"/>
      <c r="F6120" s="757"/>
      <c r="G6120" s="757"/>
      <c r="H6120" s="757"/>
      <c r="I6120" s="757"/>
    </row>
    <row r="6121" spans="1:9" ht="15.75" customHeight="1">
      <c r="A6121" s="963">
        <v>87260</v>
      </c>
      <c r="B6121" s="963" t="s">
        <v>9066</v>
      </c>
      <c r="C6121" s="964" t="s">
        <v>122</v>
      </c>
      <c r="D6121" s="965">
        <v>126.37</v>
      </c>
      <c r="E6121" s="757"/>
      <c r="F6121" s="757"/>
      <c r="G6121" s="757"/>
      <c r="H6121" s="757"/>
      <c r="I6121" s="757"/>
    </row>
    <row r="6122" spans="1:9" ht="15.75" customHeight="1">
      <c r="A6122" s="963">
        <v>87261</v>
      </c>
      <c r="B6122" s="963" t="s">
        <v>9067</v>
      </c>
      <c r="C6122" s="964" t="s">
        <v>122</v>
      </c>
      <c r="D6122" s="965">
        <v>165.22</v>
      </c>
      <c r="E6122" s="757"/>
      <c r="F6122" s="757"/>
      <c r="G6122" s="757"/>
      <c r="H6122" s="757"/>
      <c r="I6122" s="757"/>
    </row>
    <row r="6123" spans="1:9" ht="15.75" customHeight="1">
      <c r="A6123" s="963">
        <v>87262</v>
      </c>
      <c r="B6123" s="963" t="s">
        <v>9068</v>
      </c>
      <c r="C6123" s="964" t="s">
        <v>122</v>
      </c>
      <c r="D6123" s="965">
        <v>152.47999999999999</v>
      </c>
      <c r="E6123" s="757"/>
      <c r="F6123" s="757"/>
      <c r="G6123" s="757"/>
      <c r="H6123" s="757"/>
      <c r="I6123" s="757"/>
    </row>
    <row r="6124" spans="1:9" ht="15.75" customHeight="1">
      <c r="A6124" s="963">
        <v>87263</v>
      </c>
      <c r="B6124" s="963" t="s">
        <v>9069</v>
      </c>
      <c r="C6124" s="964" t="s">
        <v>122</v>
      </c>
      <c r="D6124" s="965">
        <v>145.31</v>
      </c>
      <c r="E6124" s="757"/>
      <c r="F6124" s="757"/>
      <c r="G6124" s="757"/>
      <c r="H6124" s="757"/>
      <c r="I6124" s="757"/>
    </row>
    <row r="6125" spans="1:9" ht="15.75" customHeight="1">
      <c r="A6125" s="963">
        <v>89046</v>
      </c>
      <c r="B6125" s="963" t="s">
        <v>9070</v>
      </c>
      <c r="C6125" s="964" t="s">
        <v>122</v>
      </c>
      <c r="D6125" s="965">
        <v>50.84</v>
      </c>
      <c r="E6125" s="757"/>
      <c r="F6125" s="757"/>
      <c r="G6125" s="757"/>
      <c r="H6125" s="757"/>
      <c r="I6125" s="757"/>
    </row>
    <row r="6126" spans="1:9" ht="15.75" customHeight="1">
      <c r="A6126" s="963">
        <v>89171</v>
      </c>
      <c r="B6126" s="963" t="s">
        <v>9071</v>
      </c>
      <c r="C6126" s="964" t="s">
        <v>122</v>
      </c>
      <c r="D6126" s="965">
        <v>48.65</v>
      </c>
      <c r="E6126" s="757"/>
      <c r="F6126" s="757"/>
      <c r="G6126" s="757"/>
      <c r="H6126" s="757"/>
      <c r="I6126" s="757"/>
    </row>
    <row r="6127" spans="1:9" ht="15.75" customHeight="1">
      <c r="A6127" s="963">
        <v>93389</v>
      </c>
      <c r="B6127" s="963" t="s">
        <v>9072</v>
      </c>
      <c r="C6127" s="964" t="s">
        <v>122</v>
      </c>
      <c r="D6127" s="965">
        <v>50.62</v>
      </c>
      <c r="E6127" s="757"/>
      <c r="F6127" s="757"/>
      <c r="G6127" s="757"/>
      <c r="H6127" s="757"/>
      <c r="I6127" s="757"/>
    </row>
    <row r="6128" spans="1:9" ht="15.75" customHeight="1">
      <c r="A6128" s="963">
        <v>93390</v>
      </c>
      <c r="B6128" s="963" t="s">
        <v>9073</v>
      </c>
      <c r="C6128" s="964" t="s">
        <v>122</v>
      </c>
      <c r="D6128" s="965">
        <v>45.09</v>
      </c>
      <c r="E6128" s="757"/>
      <c r="F6128" s="757"/>
      <c r="G6128" s="757"/>
      <c r="H6128" s="757"/>
      <c r="I6128" s="757"/>
    </row>
    <row r="6129" spans="1:9" ht="15.75" customHeight="1">
      <c r="A6129" s="963">
        <v>93391</v>
      </c>
      <c r="B6129" s="963" t="s">
        <v>9074</v>
      </c>
      <c r="C6129" s="964" t="s">
        <v>122</v>
      </c>
      <c r="D6129" s="965">
        <v>40.64</v>
      </c>
      <c r="E6129" s="757"/>
      <c r="F6129" s="757"/>
      <c r="G6129" s="757"/>
      <c r="H6129" s="757"/>
      <c r="I6129" s="757"/>
    </row>
    <row r="6130" spans="1:9" ht="15.75" customHeight="1">
      <c r="A6130" s="963">
        <v>98671</v>
      </c>
      <c r="B6130" s="963" t="s">
        <v>9075</v>
      </c>
      <c r="C6130" s="964" t="s">
        <v>122</v>
      </c>
      <c r="D6130" s="965">
        <v>288.91000000000003</v>
      </c>
      <c r="E6130" s="757"/>
      <c r="F6130" s="757"/>
      <c r="G6130" s="757"/>
      <c r="H6130" s="757"/>
      <c r="I6130" s="757"/>
    </row>
    <row r="6131" spans="1:9" ht="15.75" customHeight="1">
      <c r="A6131" s="963">
        <v>98672</v>
      </c>
      <c r="B6131" s="963" t="s">
        <v>9076</v>
      </c>
      <c r="C6131" s="964" t="s">
        <v>122</v>
      </c>
      <c r="D6131" s="965">
        <v>423.74</v>
      </c>
      <c r="E6131" s="757"/>
      <c r="F6131" s="757"/>
      <c r="G6131" s="757"/>
      <c r="H6131" s="757"/>
      <c r="I6131" s="757"/>
    </row>
    <row r="6132" spans="1:9" ht="15.75" customHeight="1">
      <c r="A6132" s="963">
        <v>98678</v>
      </c>
      <c r="B6132" s="963" t="s">
        <v>9077</v>
      </c>
      <c r="C6132" s="964" t="s">
        <v>122</v>
      </c>
      <c r="D6132" s="965">
        <v>501.91</v>
      </c>
      <c r="E6132" s="757"/>
      <c r="F6132" s="757"/>
      <c r="G6132" s="757"/>
      <c r="H6132" s="757"/>
      <c r="I6132" s="757"/>
    </row>
    <row r="6133" spans="1:9" ht="15.75" customHeight="1">
      <c r="A6133" s="963">
        <v>98679</v>
      </c>
      <c r="B6133" s="963" t="s">
        <v>9078</v>
      </c>
      <c r="C6133" s="964" t="s">
        <v>122</v>
      </c>
      <c r="D6133" s="965">
        <v>31.16</v>
      </c>
      <c r="E6133" s="757"/>
      <c r="F6133" s="757"/>
      <c r="G6133" s="757"/>
      <c r="H6133" s="757"/>
      <c r="I6133" s="757"/>
    </row>
    <row r="6134" spans="1:9" ht="15.75" customHeight="1">
      <c r="A6134" s="963">
        <v>98680</v>
      </c>
      <c r="B6134" s="963" t="s">
        <v>9079</v>
      </c>
      <c r="C6134" s="964" t="s">
        <v>122</v>
      </c>
      <c r="D6134" s="965">
        <v>39.53</v>
      </c>
      <c r="E6134" s="757"/>
      <c r="F6134" s="757"/>
      <c r="G6134" s="757"/>
      <c r="H6134" s="757"/>
      <c r="I6134" s="757"/>
    </row>
    <row r="6135" spans="1:9" ht="15.75" customHeight="1">
      <c r="A6135" s="963">
        <v>98681</v>
      </c>
      <c r="B6135" s="963" t="s">
        <v>9080</v>
      </c>
      <c r="C6135" s="964" t="s">
        <v>122</v>
      </c>
      <c r="D6135" s="965">
        <v>29.29</v>
      </c>
      <c r="E6135" s="757"/>
      <c r="F6135" s="757"/>
      <c r="G6135" s="757"/>
      <c r="H6135" s="757"/>
      <c r="I6135" s="757"/>
    </row>
    <row r="6136" spans="1:9" ht="15.75" customHeight="1">
      <c r="A6136" s="963">
        <v>98682</v>
      </c>
      <c r="B6136" s="963" t="s">
        <v>9081</v>
      </c>
      <c r="C6136" s="964" t="s">
        <v>122</v>
      </c>
      <c r="D6136" s="965">
        <v>37.659999999999997</v>
      </c>
      <c r="E6136" s="757"/>
      <c r="F6136" s="757"/>
      <c r="G6136" s="757"/>
      <c r="H6136" s="757"/>
      <c r="I6136" s="757"/>
    </row>
    <row r="6137" spans="1:9" ht="15.75" customHeight="1">
      <c r="A6137" s="963">
        <v>98685</v>
      </c>
      <c r="B6137" s="963" t="s">
        <v>1688</v>
      </c>
      <c r="C6137" s="964" t="s">
        <v>164</v>
      </c>
      <c r="D6137" s="965">
        <v>52.36</v>
      </c>
      <c r="E6137" s="757"/>
      <c r="F6137" s="757"/>
      <c r="G6137" s="757"/>
      <c r="H6137" s="757"/>
      <c r="I6137" s="757"/>
    </row>
    <row r="6138" spans="1:9" ht="15.75" customHeight="1">
      <c r="A6138" s="963">
        <v>98686</v>
      </c>
      <c r="B6138" s="963" t="s">
        <v>9082</v>
      </c>
      <c r="C6138" s="964" t="s">
        <v>164</v>
      </c>
      <c r="D6138" s="965">
        <v>32.78</v>
      </c>
      <c r="E6138" s="757"/>
      <c r="F6138" s="757"/>
      <c r="G6138" s="757"/>
      <c r="H6138" s="757"/>
      <c r="I6138" s="757"/>
    </row>
    <row r="6139" spans="1:9" ht="15.75" customHeight="1">
      <c r="A6139" s="963">
        <v>98688</v>
      </c>
      <c r="B6139" s="963" t="s">
        <v>9083</v>
      </c>
      <c r="C6139" s="964" t="s">
        <v>164</v>
      </c>
      <c r="D6139" s="965">
        <v>69.92</v>
      </c>
      <c r="E6139" s="757"/>
      <c r="F6139" s="757"/>
      <c r="G6139" s="757"/>
      <c r="H6139" s="757"/>
      <c r="I6139" s="757"/>
    </row>
    <row r="6140" spans="1:9" ht="15.75" customHeight="1">
      <c r="A6140" s="963">
        <v>98689</v>
      </c>
      <c r="B6140" s="963" t="s">
        <v>9084</v>
      </c>
      <c r="C6140" s="964" t="s">
        <v>164</v>
      </c>
      <c r="D6140" s="965">
        <v>74.61</v>
      </c>
      <c r="E6140" s="757"/>
      <c r="F6140" s="757"/>
      <c r="G6140" s="757"/>
      <c r="H6140" s="757"/>
      <c r="I6140" s="757"/>
    </row>
    <row r="6141" spans="1:9" ht="15.75" customHeight="1">
      <c r="A6141" s="963">
        <v>101090</v>
      </c>
      <c r="B6141" s="963" t="s">
        <v>9085</v>
      </c>
      <c r="C6141" s="964" t="s">
        <v>122</v>
      </c>
      <c r="D6141" s="965">
        <v>203.43</v>
      </c>
      <c r="E6141" s="757"/>
      <c r="F6141" s="757"/>
      <c r="G6141" s="757"/>
      <c r="H6141" s="757"/>
      <c r="I6141" s="757"/>
    </row>
    <row r="6142" spans="1:9" ht="15.75" customHeight="1">
      <c r="A6142" s="963">
        <v>101091</v>
      </c>
      <c r="B6142" s="963" t="s">
        <v>9086</v>
      </c>
      <c r="C6142" s="964" t="s">
        <v>122</v>
      </c>
      <c r="D6142" s="965">
        <v>126.06</v>
      </c>
      <c r="E6142" s="757"/>
      <c r="F6142" s="757"/>
      <c r="G6142" s="757"/>
      <c r="H6142" s="757"/>
      <c r="I6142" s="757"/>
    </row>
    <row r="6143" spans="1:9" ht="15.75" customHeight="1">
      <c r="A6143" s="963">
        <v>101725</v>
      </c>
      <c r="B6143" s="963" t="s">
        <v>9087</v>
      </c>
      <c r="C6143" s="964" t="s">
        <v>122</v>
      </c>
      <c r="D6143" s="965">
        <v>220.26</v>
      </c>
      <c r="E6143" s="757"/>
      <c r="F6143" s="757"/>
      <c r="G6143" s="757"/>
      <c r="H6143" s="757"/>
      <c r="I6143" s="757"/>
    </row>
    <row r="6144" spans="1:9" ht="15.75" customHeight="1">
      <c r="A6144" s="963">
        <v>101726</v>
      </c>
      <c r="B6144" s="963" t="s">
        <v>9088</v>
      </c>
      <c r="C6144" s="964" t="s">
        <v>122</v>
      </c>
      <c r="D6144" s="965">
        <v>155.5</v>
      </c>
      <c r="E6144" s="757"/>
      <c r="F6144" s="757"/>
      <c r="G6144" s="757"/>
      <c r="H6144" s="757"/>
      <c r="I6144" s="757"/>
    </row>
    <row r="6145" spans="1:9" ht="15.75" customHeight="1">
      <c r="A6145" s="963">
        <v>101731</v>
      </c>
      <c r="B6145" s="963" t="s">
        <v>9089</v>
      </c>
      <c r="C6145" s="964" t="s">
        <v>122</v>
      </c>
      <c r="D6145" s="965">
        <v>297.60000000000002</v>
      </c>
      <c r="E6145" s="757"/>
      <c r="F6145" s="757"/>
      <c r="G6145" s="757"/>
      <c r="H6145" s="757"/>
      <c r="I6145" s="757"/>
    </row>
    <row r="6146" spans="1:9" ht="15.75" customHeight="1">
      <c r="A6146" s="963">
        <v>101732</v>
      </c>
      <c r="B6146" s="963" t="s">
        <v>9090</v>
      </c>
      <c r="C6146" s="964" t="s">
        <v>122</v>
      </c>
      <c r="D6146" s="965">
        <v>85.3</v>
      </c>
      <c r="E6146" s="757"/>
      <c r="F6146" s="757"/>
      <c r="G6146" s="757"/>
      <c r="H6146" s="757"/>
      <c r="I6146" s="757"/>
    </row>
    <row r="6147" spans="1:9" ht="15.75" customHeight="1">
      <c r="A6147" s="963">
        <v>101094</v>
      </c>
      <c r="B6147" s="963" t="s">
        <v>9091</v>
      </c>
      <c r="C6147" s="964" t="s">
        <v>164</v>
      </c>
      <c r="D6147" s="965">
        <v>177.89</v>
      </c>
      <c r="E6147" s="757"/>
      <c r="F6147" s="757"/>
      <c r="G6147" s="757"/>
      <c r="H6147" s="757"/>
      <c r="I6147" s="757"/>
    </row>
    <row r="6148" spans="1:9" ht="15.75" customHeight="1">
      <c r="A6148" s="963">
        <v>101727</v>
      </c>
      <c r="B6148" s="963" t="s">
        <v>9092</v>
      </c>
      <c r="C6148" s="964" t="s">
        <v>122</v>
      </c>
      <c r="D6148" s="965">
        <v>214.17</v>
      </c>
      <c r="E6148" s="757"/>
      <c r="F6148" s="757"/>
      <c r="G6148" s="757"/>
      <c r="H6148" s="757"/>
      <c r="I6148" s="757"/>
    </row>
    <row r="6149" spans="1:9" ht="15.75" customHeight="1">
      <c r="A6149" s="963">
        <v>101733</v>
      </c>
      <c r="B6149" s="963" t="s">
        <v>9093</v>
      </c>
      <c r="C6149" s="964" t="s">
        <v>122</v>
      </c>
      <c r="D6149" s="965">
        <v>284.38</v>
      </c>
      <c r="E6149" s="757"/>
      <c r="F6149" s="757"/>
      <c r="G6149" s="757"/>
      <c r="H6149" s="757"/>
      <c r="I6149" s="757"/>
    </row>
    <row r="6150" spans="1:9" ht="15.75" customHeight="1">
      <c r="A6150" s="963">
        <v>101734</v>
      </c>
      <c r="B6150" s="963" t="s">
        <v>9094</v>
      </c>
      <c r="C6150" s="964" t="s">
        <v>122</v>
      </c>
      <c r="D6150" s="965">
        <v>437.53</v>
      </c>
      <c r="E6150" s="757"/>
      <c r="F6150" s="757"/>
      <c r="G6150" s="757"/>
      <c r="H6150" s="757"/>
      <c r="I6150" s="757"/>
    </row>
    <row r="6151" spans="1:9" ht="15.75" customHeight="1">
      <c r="A6151" s="963">
        <v>101735</v>
      </c>
      <c r="B6151" s="963" t="s">
        <v>9095</v>
      </c>
      <c r="C6151" s="964" t="s">
        <v>122</v>
      </c>
      <c r="D6151" s="965">
        <v>448.64</v>
      </c>
      <c r="E6151" s="757"/>
      <c r="F6151" s="757"/>
      <c r="G6151" s="757"/>
      <c r="H6151" s="757"/>
      <c r="I6151" s="757"/>
    </row>
    <row r="6152" spans="1:9" ht="15.75" customHeight="1">
      <c r="A6152" s="963">
        <v>101736</v>
      </c>
      <c r="B6152" s="963" t="s">
        <v>9096</v>
      </c>
      <c r="C6152" s="964" t="s">
        <v>122</v>
      </c>
      <c r="D6152" s="965">
        <v>105.48</v>
      </c>
      <c r="E6152" s="757"/>
      <c r="F6152" s="757"/>
      <c r="G6152" s="757"/>
      <c r="H6152" s="757"/>
      <c r="I6152" s="757"/>
    </row>
    <row r="6153" spans="1:9" ht="15.75" customHeight="1">
      <c r="A6153" s="963">
        <v>101737</v>
      </c>
      <c r="B6153" s="963" t="s">
        <v>9097</v>
      </c>
      <c r="C6153" s="964" t="s">
        <v>122</v>
      </c>
      <c r="D6153" s="965">
        <v>127.45</v>
      </c>
      <c r="E6153" s="757"/>
      <c r="F6153" s="757"/>
      <c r="G6153" s="757"/>
      <c r="H6153" s="757"/>
      <c r="I6153" s="757"/>
    </row>
    <row r="6154" spans="1:9" ht="15.75" customHeight="1">
      <c r="A6154" s="963">
        <v>101748</v>
      </c>
      <c r="B6154" s="963" t="s">
        <v>9098</v>
      </c>
      <c r="C6154" s="964" t="s">
        <v>122</v>
      </c>
      <c r="D6154" s="965">
        <v>2.56</v>
      </c>
      <c r="E6154" s="757"/>
      <c r="F6154" s="757"/>
      <c r="G6154" s="757"/>
      <c r="H6154" s="757"/>
      <c r="I6154" s="757"/>
    </row>
    <row r="6155" spans="1:9" ht="15.75" customHeight="1">
      <c r="A6155" s="963">
        <v>104162</v>
      </c>
      <c r="B6155" s="963" t="s">
        <v>9099</v>
      </c>
      <c r="C6155" s="964" t="s">
        <v>122</v>
      </c>
      <c r="D6155" s="965">
        <v>80.75</v>
      </c>
      <c r="E6155" s="757"/>
      <c r="F6155" s="757"/>
      <c r="G6155" s="757"/>
      <c r="H6155" s="757"/>
      <c r="I6155" s="757"/>
    </row>
    <row r="6156" spans="1:9" ht="15.75" customHeight="1">
      <c r="A6156" s="963">
        <v>101092</v>
      </c>
      <c r="B6156" s="963" t="s">
        <v>9100</v>
      </c>
      <c r="C6156" s="964" t="s">
        <v>122</v>
      </c>
      <c r="D6156" s="965">
        <v>296.69</v>
      </c>
      <c r="E6156" s="757"/>
      <c r="F6156" s="757"/>
      <c r="G6156" s="757"/>
      <c r="H6156" s="757"/>
      <c r="I6156" s="757"/>
    </row>
    <row r="6157" spans="1:9" ht="15.75" customHeight="1">
      <c r="A6157" s="963">
        <v>101093</v>
      </c>
      <c r="B6157" s="963" t="s">
        <v>9101</v>
      </c>
      <c r="C6157" s="964" t="s">
        <v>122</v>
      </c>
      <c r="D6157" s="965">
        <v>431.52</v>
      </c>
      <c r="E6157" s="757"/>
      <c r="F6157" s="757"/>
      <c r="G6157" s="757"/>
      <c r="H6157" s="757"/>
      <c r="I6157" s="757"/>
    </row>
    <row r="6158" spans="1:9" ht="15.75" customHeight="1">
      <c r="A6158" s="963">
        <v>98695</v>
      </c>
      <c r="B6158" s="963" t="s">
        <v>9102</v>
      </c>
      <c r="C6158" s="964" t="s">
        <v>164</v>
      </c>
      <c r="D6158" s="965">
        <v>74.59</v>
      </c>
      <c r="E6158" s="757"/>
      <c r="F6158" s="757"/>
      <c r="G6158" s="757"/>
      <c r="H6158" s="757"/>
      <c r="I6158" s="757"/>
    </row>
    <row r="6159" spans="1:9" ht="15.75" customHeight="1">
      <c r="A6159" s="963">
        <v>98697</v>
      </c>
      <c r="B6159" s="963" t="s">
        <v>9103</v>
      </c>
      <c r="C6159" s="964" t="s">
        <v>164</v>
      </c>
      <c r="D6159" s="965">
        <v>49.43</v>
      </c>
      <c r="E6159" s="757"/>
      <c r="F6159" s="757"/>
      <c r="G6159" s="757"/>
      <c r="H6159" s="757"/>
      <c r="I6159" s="757"/>
    </row>
    <row r="6160" spans="1:9" ht="15.75" customHeight="1">
      <c r="A6160" s="963">
        <v>101738</v>
      </c>
      <c r="B6160" s="963" t="s">
        <v>9104</v>
      </c>
      <c r="C6160" s="964" t="s">
        <v>164</v>
      </c>
      <c r="D6160" s="965">
        <v>27.37</v>
      </c>
      <c r="E6160" s="757"/>
      <c r="F6160" s="757"/>
      <c r="G6160" s="757"/>
      <c r="H6160" s="757"/>
      <c r="I6160" s="757"/>
    </row>
    <row r="6161" spans="1:9" ht="15.75" customHeight="1">
      <c r="A6161" s="963">
        <v>101739</v>
      </c>
      <c r="B6161" s="963" t="s">
        <v>9105</v>
      </c>
      <c r="C6161" s="964" t="s">
        <v>164</v>
      </c>
      <c r="D6161" s="965">
        <v>29.82</v>
      </c>
      <c r="E6161" s="757"/>
      <c r="F6161" s="757"/>
      <c r="G6161" s="757"/>
      <c r="H6161" s="757"/>
      <c r="I6161" s="757"/>
    </row>
    <row r="6162" spans="1:9" ht="15.75" customHeight="1">
      <c r="A6162" s="963">
        <v>88648</v>
      </c>
      <c r="B6162" s="963" t="s">
        <v>9106</v>
      </c>
      <c r="C6162" s="964" t="s">
        <v>164</v>
      </c>
      <c r="D6162" s="965">
        <v>6.69</v>
      </c>
      <c r="E6162" s="757"/>
      <c r="F6162" s="757"/>
      <c r="G6162" s="757"/>
      <c r="H6162" s="757"/>
      <c r="I6162" s="757"/>
    </row>
    <row r="6163" spans="1:9" ht="15.75" customHeight="1">
      <c r="A6163" s="963">
        <v>88649</v>
      </c>
      <c r="B6163" s="963" t="s">
        <v>9107</v>
      </c>
      <c r="C6163" s="964" t="s">
        <v>164</v>
      </c>
      <c r="D6163" s="965">
        <v>7.66</v>
      </c>
      <c r="E6163" s="757"/>
      <c r="F6163" s="757"/>
      <c r="G6163" s="757"/>
      <c r="H6163" s="757"/>
      <c r="I6163" s="757"/>
    </row>
    <row r="6164" spans="1:9" ht="15.75" customHeight="1">
      <c r="A6164" s="963">
        <v>88650</v>
      </c>
      <c r="B6164" s="963" t="s">
        <v>9108</v>
      </c>
      <c r="C6164" s="964" t="s">
        <v>164</v>
      </c>
      <c r="D6164" s="965">
        <v>15.56</v>
      </c>
      <c r="E6164" s="757"/>
      <c r="F6164" s="757"/>
      <c r="G6164" s="757"/>
      <c r="H6164" s="757"/>
      <c r="I6164" s="757"/>
    </row>
    <row r="6165" spans="1:9" ht="15.75" customHeight="1">
      <c r="A6165" s="963">
        <v>96467</v>
      </c>
      <c r="B6165" s="963" t="s">
        <v>9109</v>
      </c>
      <c r="C6165" s="964" t="s">
        <v>164</v>
      </c>
      <c r="D6165" s="965">
        <v>6</v>
      </c>
      <c r="E6165" s="757"/>
      <c r="F6165" s="757"/>
      <c r="G6165" s="757"/>
      <c r="H6165" s="757"/>
      <c r="I6165" s="757"/>
    </row>
    <row r="6166" spans="1:9" ht="15.75" customHeight="1">
      <c r="A6166" s="963">
        <v>101740</v>
      </c>
      <c r="B6166" s="963" t="s">
        <v>9110</v>
      </c>
      <c r="C6166" s="964" t="s">
        <v>164</v>
      </c>
      <c r="D6166" s="965">
        <v>39.61</v>
      </c>
      <c r="E6166" s="757"/>
      <c r="F6166" s="757"/>
      <c r="G6166" s="757"/>
      <c r="H6166" s="757"/>
      <c r="I6166" s="757"/>
    </row>
    <row r="6167" spans="1:9" ht="15.75" customHeight="1">
      <c r="A6167" s="963">
        <v>101741</v>
      </c>
      <c r="B6167" s="963" t="s">
        <v>9111</v>
      </c>
      <c r="C6167" s="964" t="s">
        <v>164</v>
      </c>
      <c r="D6167" s="965">
        <v>17.149999999999999</v>
      </c>
      <c r="E6167" s="757"/>
      <c r="F6167" s="757"/>
      <c r="G6167" s="757"/>
      <c r="H6167" s="757"/>
      <c r="I6167" s="757"/>
    </row>
    <row r="6168" spans="1:9" ht="15.75" customHeight="1">
      <c r="A6168" s="963">
        <v>94990</v>
      </c>
      <c r="B6168" s="963" t="s">
        <v>9112</v>
      </c>
      <c r="C6168" s="964" t="s">
        <v>964</v>
      </c>
      <c r="D6168" s="965">
        <v>695.65</v>
      </c>
      <c r="E6168" s="757"/>
      <c r="F6168" s="757"/>
      <c r="G6168" s="757"/>
      <c r="H6168" s="757"/>
      <c r="I6168" s="757"/>
    </row>
    <row r="6169" spans="1:9" ht="15.75" customHeight="1">
      <c r="A6169" s="963">
        <v>94991</v>
      </c>
      <c r="B6169" s="963" t="s">
        <v>9113</v>
      </c>
      <c r="C6169" s="964" t="s">
        <v>964</v>
      </c>
      <c r="D6169" s="965">
        <v>635.84</v>
      </c>
      <c r="E6169" s="757"/>
      <c r="F6169" s="757"/>
      <c r="G6169" s="757"/>
      <c r="H6169" s="757"/>
      <c r="I6169" s="757"/>
    </row>
    <row r="6170" spans="1:9" ht="15.75" customHeight="1">
      <c r="A6170" s="963">
        <v>94992</v>
      </c>
      <c r="B6170" s="963" t="s">
        <v>9114</v>
      </c>
      <c r="C6170" s="964" t="s">
        <v>122</v>
      </c>
      <c r="D6170" s="965">
        <v>76.37</v>
      </c>
      <c r="E6170" s="757"/>
      <c r="F6170" s="757"/>
      <c r="G6170" s="757"/>
      <c r="H6170" s="757"/>
      <c r="I6170" s="757"/>
    </row>
    <row r="6171" spans="1:9" ht="15.75" customHeight="1">
      <c r="A6171" s="963">
        <v>94993</v>
      </c>
      <c r="B6171" s="963" t="s">
        <v>9115</v>
      </c>
      <c r="C6171" s="964" t="s">
        <v>122</v>
      </c>
      <c r="D6171" s="966">
        <v>72.78</v>
      </c>
      <c r="E6171" s="757"/>
      <c r="F6171" s="757"/>
      <c r="G6171" s="757"/>
      <c r="H6171" s="757"/>
      <c r="I6171" s="757"/>
    </row>
    <row r="6172" spans="1:9" ht="15.75" customHeight="1">
      <c r="A6172" s="963">
        <v>94994</v>
      </c>
      <c r="B6172" s="963" t="s">
        <v>9116</v>
      </c>
      <c r="C6172" s="964" t="s">
        <v>122</v>
      </c>
      <c r="D6172" s="966">
        <v>90.4</v>
      </c>
      <c r="E6172" s="757"/>
      <c r="F6172" s="757"/>
      <c r="G6172" s="757"/>
      <c r="H6172" s="757"/>
      <c r="I6172" s="757"/>
    </row>
    <row r="6173" spans="1:9" ht="15.75" customHeight="1">
      <c r="A6173" s="963">
        <v>94995</v>
      </c>
      <c r="B6173" s="963" t="s">
        <v>9117</v>
      </c>
      <c r="C6173" s="964" t="s">
        <v>122</v>
      </c>
      <c r="D6173" s="966">
        <v>85.61</v>
      </c>
      <c r="E6173" s="757"/>
      <c r="F6173" s="757"/>
      <c r="G6173" s="757"/>
      <c r="H6173" s="757"/>
      <c r="I6173" s="757"/>
    </row>
    <row r="6174" spans="1:9" ht="15.75" customHeight="1">
      <c r="A6174" s="963">
        <v>101747</v>
      </c>
      <c r="B6174" s="963" t="s">
        <v>9118</v>
      </c>
      <c r="C6174" s="964" t="s">
        <v>122</v>
      </c>
      <c r="D6174" s="966">
        <v>85.09</v>
      </c>
      <c r="E6174" s="757"/>
      <c r="F6174" s="757"/>
      <c r="G6174" s="757"/>
      <c r="H6174" s="757"/>
      <c r="I6174" s="757"/>
    </row>
    <row r="6175" spans="1:9" ht="15.75" customHeight="1">
      <c r="A6175" s="963">
        <v>87620</v>
      </c>
      <c r="B6175" s="963" t="s">
        <v>9119</v>
      </c>
      <c r="C6175" s="964" t="s">
        <v>122</v>
      </c>
      <c r="D6175" s="966">
        <v>27.41</v>
      </c>
      <c r="E6175" s="757"/>
      <c r="F6175" s="757"/>
      <c r="G6175" s="757"/>
      <c r="H6175" s="757"/>
      <c r="I6175" s="757"/>
    </row>
    <row r="6176" spans="1:9" ht="15.75" customHeight="1">
      <c r="A6176" s="963">
        <v>87622</v>
      </c>
      <c r="B6176" s="963" t="s">
        <v>9120</v>
      </c>
      <c r="C6176" s="964" t="s">
        <v>122</v>
      </c>
      <c r="D6176" s="966">
        <v>30.06</v>
      </c>
      <c r="E6176" s="757"/>
      <c r="F6176" s="757"/>
      <c r="G6176" s="757"/>
      <c r="H6176" s="757"/>
      <c r="I6176" s="757"/>
    </row>
    <row r="6177" spans="1:9" ht="15.75" customHeight="1">
      <c r="A6177" s="963">
        <v>87623</v>
      </c>
      <c r="B6177" s="963" t="s">
        <v>9121</v>
      </c>
      <c r="C6177" s="964" t="s">
        <v>122</v>
      </c>
      <c r="D6177" s="965">
        <v>66.849999999999994</v>
      </c>
      <c r="E6177" s="757"/>
      <c r="F6177" s="757"/>
      <c r="G6177" s="757"/>
      <c r="H6177" s="757"/>
      <c r="I6177" s="757"/>
    </row>
    <row r="6178" spans="1:9" ht="15.75" customHeight="1">
      <c r="A6178" s="963">
        <v>87624</v>
      </c>
      <c r="B6178" s="963" t="s">
        <v>9121</v>
      </c>
      <c r="C6178" s="964" t="s">
        <v>122</v>
      </c>
      <c r="D6178" s="965">
        <v>71.930000000000007</v>
      </c>
      <c r="E6178" s="757"/>
      <c r="F6178" s="757"/>
      <c r="G6178" s="757"/>
      <c r="H6178" s="757"/>
      <c r="I6178" s="757"/>
    </row>
    <row r="6179" spans="1:9" ht="15.75" customHeight="1">
      <c r="A6179" s="963">
        <v>87630</v>
      </c>
      <c r="B6179" s="963" t="s">
        <v>9122</v>
      </c>
      <c r="C6179" s="964" t="s">
        <v>122</v>
      </c>
      <c r="D6179" s="965">
        <v>34.93</v>
      </c>
      <c r="E6179" s="757"/>
      <c r="F6179" s="757"/>
      <c r="G6179" s="757"/>
      <c r="H6179" s="757"/>
      <c r="I6179" s="757"/>
    </row>
    <row r="6180" spans="1:9" ht="15.75" customHeight="1">
      <c r="A6180" s="963">
        <v>87632</v>
      </c>
      <c r="B6180" s="963" t="s">
        <v>9123</v>
      </c>
      <c r="C6180" s="964" t="s">
        <v>122</v>
      </c>
      <c r="D6180" s="965">
        <v>38.61</v>
      </c>
      <c r="E6180" s="757"/>
      <c r="F6180" s="757"/>
      <c r="G6180" s="757"/>
      <c r="H6180" s="757"/>
      <c r="I6180" s="757"/>
    </row>
    <row r="6181" spans="1:9" ht="15.75" customHeight="1">
      <c r="A6181" s="963">
        <v>87633</v>
      </c>
      <c r="B6181" s="963" t="s">
        <v>9124</v>
      </c>
      <c r="C6181" s="964" t="s">
        <v>122</v>
      </c>
      <c r="D6181" s="965">
        <v>89.76</v>
      </c>
      <c r="E6181" s="757"/>
      <c r="F6181" s="757"/>
      <c r="G6181" s="757"/>
      <c r="H6181" s="757"/>
      <c r="I6181" s="757"/>
    </row>
    <row r="6182" spans="1:9" ht="15.75" customHeight="1">
      <c r="A6182" s="963">
        <v>87634</v>
      </c>
      <c r="B6182" s="963" t="s">
        <v>9125</v>
      </c>
      <c r="C6182" s="964" t="s">
        <v>122</v>
      </c>
      <c r="D6182" s="965">
        <v>96.82</v>
      </c>
      <c r="E6182" s="757"/>
      <c r="F6182" s="757"/>
      <c r="G6182" s="757"/>
      <c r="H6182" s="757"/>
      <c r="I6182" s="757"/>
    </row>
    <row r="6183" spans="1:9" ht="15.75" customHeight="1">
      <c r="A6183" s="963">
        <v>87640</v>
      </c>
      <c r="B6183" s="963" t="s">
        <v>9126</v>
      </c>
      <c r="C6183" s="964" t="s">
        <v>122</v>
      </c>
      <c r="D6183" s="965">
        <v>41.09</v>
      </c>
      <c r="E6183" s="757"/>
      <c r="F6183" s="757"/>
      <c r="G6183" s="757"/>
      <c r="H6183" s="757"/>
      <c r="I6183" s="757"/>
    </row>
    <row r="6184" spans="1:9" ht="15.75" customHeight="1">
      <c r="A6184" s="963">
        <v>87642</v>
      </c>
      <c r="B6184" s="963" t="s">
        <v>9127</v>
      </c>
      <c r="C6184" s="964" t="s">
        <v>122</v>
      </c>
      <c r="D6184" s="965">
        <v>45.62</v>
      </c>
      <c r="E6184" s="757"/>
      <c r="F6184" s="757"/>
      <c r="G6184" s="757"/>
      <c r="H6184" s="757"/>
      <c r="I6184" s="757"/>
    </row>
    <row r="6185" spans="1:9" ht="15.75" customHeight="1">
      <c r="A6185" s="963">
        <v>87643</v>
      </c>
      <c r="B6185" s="963" t="s">
        <v>9128</v>
      </c>
      <c r="C6185" s="964" t="s">
        <v>122</v>
      </c>
      <c r="D6185" s="965">
        <v>108.51</v>
      </c>
      <c r="E6185" s="757"/>
      <c r="F6185" s="757"/>
      <c r="G6185" s="757"/>
      <c r="H6185" s="757"/>
      <c r="I6185" s="757"/>
    </row>
    <row r="6186" spans="1:9" ht="15.75" customHeight="1">
      <c r="A6186" s="963">
        <v>87644</v>
      </c>
      <c r="B6186" s="963" t="s">
        <v>9129</v>
      </c>
      <c r="C6186" s="964" t="s">
        <v>122</v>
      </c>
      <c r="D6186" s="965">
        <v>117.2</v>
      </c>
      <c r="E6186" s="757"/>
      <c r="F6186" s="757"/>
      <c r="G6186" s="757"/>
      <c r="H6186" s="757"/>
      <c r="I6186" s="757"/>
    </row>
    <row r="6187" spans="1:9" ht="15.75" customHeight="1">
      <c r="A6187" s="963">
        <v>87680</v>
      </c>
      <c r="B6187" s="963" t="s">
        <v>9130</v>
      </c>
      <c r="C6187" s="964" t="s">
        <v>122</v>
      </c>
      <c r="D6187" s="965">
        <v>35.9</v>
      </c>
      <c r="E6187" s="757"/>
      <c r="F6187" s="757"/>
      <c r="G6187" s="757"/>
      <c r="H6187" s="757"/>
      <c r="I6187" s="757"/>
    </row>
    <row r="6188" spans="1:9" ht="15.75" customHeight="1">
      <c r="A6188" s="963">
        <v>87682</v>
      </c>
      <c r="B6188" s="963" t="s">
        <v>9131</v>
      </c>
      <c r="C6188" s="964" t="s">
        <v>122</v>
      </c>
      <c r="D6188" s="965">
        <v>40.43</v>
      </c>
      <c r="E6188" s="757"/>
      <c r="F6188" s="757"/>
      <c r="G6188" s="757"/>
      <c r="H6188" s="757"/>
      <c r="I6188" s="757"/>
    </row>
    <row r="6189" spans="1:9" ht="15.75" customHeight="1">
      <c r="A6189" s="963">
        <v>87683</v>
      </c>
      <c r="B6189" s="963" t="s">
        <v>9132</v>
      </c>
      <c r="C6189" s="964" t="s">
        <v>122</v>
      </c>
      <c r="D6189" s="965">
        <v>103.32</v>
      </c>
      <c r="E6189" s="757"/>
      <c r="F6189" s="757"/>
      <c r="G6189" s="757"/>
      <c r="H6189" s="757"/>
      <c r="I6189" s="757"/>
    </row>
    <row r="6190" spans="1:9" ht="15.75" customHeight="1">
      <c r="A6190" s="963">
        <v>87684</v>
      </c>
      <c r="B6190" s="963" t="s">
        <v>9133</v>
      </c>
      <c r="C6190" s="964" t="s">
        <v>122</v>
      </c>
      <c r="D6190" s="965">
        <v>112.01</v>
      </c>
      <c r="E6190" s="757"/>
      <c r="F6190" s="757"/>
      <c r="G6190" s="757"/>
      <c r="H6190" s="757"/>
      <c r="I6190" s="757"/>
    </row>
    <row r="6191" spans="1:9" ht="15.75" customHeight="1">
      <c r="A6191" s="963">
        <v>87690</v>
      </c>
      <c r="B6191" s="963" t="s">
        <v>1685</v>
      </c>
      <c r="C6191" s="964" t="s">
        <v>122</v>
      </c>
      <c r="D6191" s="965">
        <v>41.14</v>
      </c>
      <c r="E6191" s="757"/>
      <c r="F6191" s="757"/>
      <c r="G6191" s="757"/>
      <c r="H6191" s="757"/>
      <c r="I6191" s="757"/>
    </row>
    <row r="6192" spans="1:9" ht="15.75" customHeight="1">
      <c r="A6192" s="963">
        <v>87692</v>
      </c>
      <c r="B6192" s="963" t="s">
        <v>9134</v>
      </c>
      <c r="C6192" s="964" t="s">
        <v>122</v>
      </c>
      <c r="D6192" s="965">
        <v>46.32</v>
      </c>
      <c r="E6192" s="757"/>
      <c r="F6192" s="757"/>
      <c r="G6192" s="757"/>
      <c r="H6192" s="757"/>
      <c r="I6192" s="757"/>
    </row>
    <row r="6193" spans="1:9" ht="15.75" customHeight="1">
      <c r="A6193" s="963">
        <v>87693</v>
      </c>
      <c r="B6193" s="963" t="s">
        <v>9135</v>
      </c>
      <c r="C6193" s="964" t="s">
        <v>122</v>
      </c>
      <c r="D6193" s="965">
        <v>118.36</v>
      </c>
      <c r="E6193" s="757"/>
      <c r="F6193" s="757"/>
      <c r="G6193" s="757"/>
      <c r="H6193" s="757"/>
      <c r="I6193" s="757"/>
    </row>
    <row r="6194" spans="1:9" ht="15.75" customHeight="1">
      <c r="A6194" s="963">
        <v>87694</v>
      </c>
      <c r="B6194" s="963" t="s">
        <v>9136</v>
      </c>
      <c r="C6194" s="964" t="s">
        <v>122</v>
      </c>
      <c r="D6194" s="965">
        <v>128.30000000000001</v>
      </c>
      <c r="E6194" s="757"/>
      <c r="F6194" s="757"/>
      <c r="G6194" s="757"/>
      <c r="H6194" s="757"/>
      <c r="I6194" s="757"/>
    </row>
    <row r="6195" spans="1:9" ht="15.75" customHeight="1">
      <c r="A6195" s="963">
        <v>87700</v>
      </c>
      <c r="B6195" s="963" t="s">
        <v>9137</v>
      </c>
      <c r="C6195" s="964" t="s">
        <v>122</v>
      </c>
      <c r="D6195" s="965">
        <v>44.49</v>
      </c>
      <c r="E6195" s="757"/>
      <c r="F6195" s="757"/>
      <c r="G6195" s="757"/>
      <c r="H6195" s="757"/>
      <c r="I6195" s="757"/>
    </row>
    <row r="6196" spans="1:9" ht="15.75" customHeight="1">
      <c r="A6196" s="963">
        <v>87702</v>
      </c>
      <c r="B6196" s="963" t="s">
        <v>9138</v>
      </c>
      <c r="C6196" s="964" t="s">
        <v>122</v>
      </c>
      <c r="D6196" s="965">
        <v>50.14</v>
      </c>
      <c r="E6196" s="757"/>
      <c r="F6196" s="757"/>
      <c r="G6196" s="757"/>
      <c r="H6196" s="757"/>
      <c r="I6196" s="757"/>
    </row>
    <row r="6197" spans="1:9" ht="15.75" customHeight="1">
      <c r="A6197" s="963">
        <v>87703</v>
      </c>
      <c r="B6197" s="963" t="s">
        <v>9139</v>
      </c>
      <c r="C6197" s="964" t="s">
        <v>122</v>
      </c>
      <c r="D6197" s="965">
        <v>128.58000000000001</v>
      </c>
      <c r="E6197" s="757"/>
      <c r="F6197" s="757"/>
      <c r="G6197" s="757"/>
      <c r="H6197" s="757"/>
      <c r="I6197" s="757"/>
    </row>
    <row r="6198" spans="1:9" ht="15.75" customHeight="1">
      <c r="A6198" s="963">
        <v>87704</v>
      </c>
      <c r="B6198" s="963" t="s">
        <v>9140</v>
      </c>
      <c r="C6198" s="964" t="s">
        <v>122</v>
      </c>
      <c r="D6198" s="965">
        <v>139.41</v>
      </c>
      <c r="E6198" s="757"/>
      <c r="F6198" s="757"/>
      <c r="G6198" s="757"/>
      <c r="H6198" s="757"/>
      <c r="I6198" s="757"/>
    </row>
    <row r="6199" spans="1:9" ht="15.75" customHeight="1">
      <c r="A6199" s="963">
        <v>87735</v>
      </c>
      <c r="B6199" s="963" t="s">
        <v>9141</v>
      </c>
      <c r="C6199" s="964" t="s">
        <v>122</v>
      </c>
      <c r="D6199" s="965">
        <v>35.96</v>
      </c>
      <c r="E6199" s="757"/>
      <c r="F6199" s="757"/>
      <c r="G6199" s="757"/>
      <c r="H6199" s="757"/>
      <c r="I6199" s="757"/>
    </row>
    <row r="6200" spans="1:9" ht="15.75" customHeight="1">
      <c r="A6200" s="963">
        <v>87737</v>
      </c>
      <c r="B6200" s="963" t="s">
        <v>9142</v>
      </c>
      <c r="C6200" s="964" t="s">
        <v>122</v>
      </c>
      <c r="D6200" s="965">
        <v>38.61</v>
      </c>
      <c r="E6200" s="757"/>
      <c r="F6200" s="757"/>
      <c r="G6200" s="757"/>
      <c r="H6200" s="757"/>
      <c r="I6200" s="757"/>
    </row>
    <row r="6201" spans="1:9" ht="15.75" customHeight="1">
      <c r="A6201" s="963">
        <v>87738</v>
      </c>
      <c r="B6201" s="963" t="s">
        <v>9143</v>
      </c>
      <c r="C6201" s="964" t="s">
        <v>122</v>
      </c>
      <c r="D6201" s="965">
        <v>75.400000000000006</v>
      </c>
      <c r="E6201" s="757"/>
      <c r="F6201" s="757"/>
      <c r="G6201" s="757"/>
      <c r="H6201" s="757"/>
      <c r="I6201" s="757"/>
    </row>
    <row r="6202" spans="1:9" ht="15.75" customHeight="1">
      <c r="A6202" s="963">
        <v>87739</v>
      </c>
      <c r="B6202" s="963" t="s">
        <v>9144</v>
      </c>
      <c r="C6202" s="964" t="s">
        <v>122</v>
      </c>
      <c r="D6202" s="965">
        <v>80.48</v>
      </c>
      <c r="E6202" s="757"/>
      <c r="F6202" s="757"/>
      <c r="G6202" s="757"/>
      <c r="H6202" s="757"/>
      <c r="I6202" s="757"/>
    </row>
    <row r="6203" spans="1:9" ht="15.75" customHeight="1">
      <c r="A6203" s="963">
        <v>87745</v>
      </c>
      <c r="B6203" s="963" t="s">
        <v>9145</v>
      </c>
      <c r="C6203" s="964" t="s">
        <v>122</v>
      </c>
      <c r="D6203" s="965">
        <v>43.49</v>
      </c>
      <c r="E6203" s="757"/>
      <c r="F6203" s="757"/>
      <c r="G6203" s="757"/>
      <c r="H6203" s="757"/>
      <c r="I6203" s="757"/>
    </row>
    <row r="6204" spans="1:9" ht="15.75" customHeight="1">
      <c r="A6204" s="963">
        <v>87747</v>
      </c>
      <c r="B6204" s="963" t="s">
        <v>9146</v>
      </c>
      <c r="C6204" s="964" t="s">
        <v>122</v>
      </c>
      <c r="D6204" s="965">
        <v>47.17</v>
      </c>
      <c r="E6204" s="757"/>
      <c r="F6204" s="757"/>
      <c r="G6204" s="757"/>
      <c r="H6204" s="757"/>
      <c r="I6204" s="757"/>
    </row>
    <row r="6205" spans="1:9" ht="15.75" customHeight="1">
      <c r="A6205" s="963">
        <v>87748</v>
      </c>
      <c r="B6205" s="963" t="s">
        <v>9147</v>
      </c>
      <c r="C6205" s="964" t="s">
        <v>122</v>
      </c>
      <c r="D6205" s="965">
        <v>98.32</v>
      </c>
      <c r="E6205" s="757"/>
      <c r="F6205" s="757"/>
      <c r="G6205" s="757"/>
      <c r="H6205" s="757"/>
      <c r="I6205" s="757"/>
    </row>
    <row r="6206" spans="1:9" ht="15.75" customHeight="1">
      <c r="A6206" s="963">
        <v>87749</v>
      </c>
      <c r="B6206" s="963" t="s">
        <v>9148</v>
      </c>
      <c r="C6206" s="964" t="s">
        <v>122</v>
      </c>
      <c r="D6206" s="965">
        <v>105.38</v>
      </c>
      <c r="E6206" s="757"/>
      <c r="F6206" s="757"/>
      <c r="G6206" s="757"/>
      <c r="H6206" s="757"/>
      <c r="I6206" s="757"/>
    </row>
    <row r="6207" spans="1:9" ht="15.75" customHeight="1">
      <c r="A6207" s="963">
        <v>87755</v>
      </c>
      <c r="B6207" s="963" t="s">
        <v>9149</v>
      </c>
      <c r="C6207" s="964" t="s">
        <v>122</v>
      </c>
      <c r="D6207" s="965">
        <v>40.04</v>
      </c>
      <c r="E6207" s="757"/>
      <c r="F6207" s="757"/>
      <c r="G6207" s="757"/>
      <c r="H6207" s="757"/>
      <c r="I6207" s="757"/>
    </row>
    <row r="6208" spans="1:9" ht="15.75" customHeight="1">
      <c r="A6208" s="963">
        <v>87757</v>
      </c>
      <c r="B6208" s="963" t="s">
        <v>9150</v>
      </c>
      <c r="C6208" s="964" t="s">
        <v>122</v>
      </c>
      <c r="D6208" s="966">
        <v>43.72</v>
      </c>
      <c r="E6208" s="757"/>
      <c r="F6208" s="757"/>
      <c r="G6208" s="757"/>
      <c r="H6208" s="757"/>
      <c r="I6208" s="757"/>
    </row>
    <row r="6209" spans="1:9" ht="15.75" customHeight="1">
      <c r="A6209" s="963">
        <v>87758</v>
      </c>
      <c r="B6209" s="963" t="s">
        <v>9151</v>
      </c>
      <c r="C6209" s="964" t="s">
        <v>122</v>
      </c>
      <c r="D6209" s="966">
        <v>94.87</v>
      </c>
      <c r="E6209" s="757"/>
      <c r="F6209" s="757"/>
      <c r="G6209" s="757"/>
      <c r="H6209" s="757"/>
      <c r="I6209" s="757"/>
    </row>
    <row r="6210" spans="1:9" ht="15.75" customHeight="1">
      <c r="A6210" s="963">
        <v>87759</v>
      </c>
      <c r="B6210" s="963" t="s">
        <v>9152</v>
      </c>
      <c r="C6210" s="964" t="s">
        <v>122</v>
      </c>
      <c r="D6210" s="966">
        <v>101.93</v>
      </c>
      <c r="E6210" s="757"/>
      <c r="F6210" s="757"/>
      <c r="G6210" s="757"/>
      <c r="H6210" s="757"/>
      <c r="I6210" s="757"/>
    </row>
    <row r="6211" spans="1:9" ht="15.75" customHeight="1">
      <c r="A6211" s="963">
        <v>87765</v>
      </c>
      <c r="B6211" s="963" t="s">
        <v>9153</v>
      </c>
      <c r="C6211" s="964" t="s">
        <v>122</v>
      </c>
      <c r="D6211" s="966">
        <v>46.24</v>
      </c>
      <c r="E6211" s="757"/>
      <c r="F6211" s="757"/>
      <c r="G6211" s="757"/>
      <c r="H6211" s="757"/>
      <c r="I6211" s="757"/>
    </row>
    <row r="6212" spans="1:9" ht="15.75" customHeight="1">
      <c r="A6212" s="963">
        <v>87767</v>
      </c>
      <c r="B6212" s="963" t="s">
        <v>9154</v>
      </c>
      <c r="C6212" s="964" t="s">
        <v>122</v>
      </c>
      <c r="D6212" s="966">
        <v>50.77</v>
      </c>
      <c r="E6212" s="757"/>
      <c r="F6212" s="757"/>
      <c r="G6212" s="757"/>
      <c r="H6212" s="757"/>
      <c r="I6212" s="757"/>
    </row>
    <row r="6213" spans="1:9" ht="15.75" customHeight="1">
      <c r="A6213" s="963">
        <v>87768</v>
      </c>
      <c r="B6213" s="963" t="s">
        <v>9155</v>
      </c>
      <c r="C6213" s="964" t="s">
        <v>122</v>
      </c>
      <c r="D6213" s="966">
        <v>113.66</v>
      </c>
      <c r="E6213" s="757"/>
      <c r="F6213" s="757"/>
      <c r="G6213" s="757"/>
      <c r="H6213" s="757"/>
      <c r="I6213" s="757"/>
    </row>
    <row r="6214" spans="1:9" ht="15.75" customHeight="1">
      <c r="A6214" s="963">
        <v>87769</v>
      </c>
      <c r="B6214" s="963" t="s">
        <v>9156</v>
      </c>
      <c r="C6214" s="964" t="s">
        <v>122</v>
      </c>
      <c r="D6214" s="966">
        <v>122.35</v>
      </c>
      <c r="E6214" s="757"/>
      <c r="F6214" s="757"/>
      <c r="G6214" s="757"/>
      <c r="H6214" s="757"/>
      <c r="I6214" s="757"/>
    </row>
    <row r="6215" spans="1:9" ht="15.75" customHeight="1">
      <c r="A6215" s="963">
        <v>88470</v>
      </c>
      <c r="B6215" s="963" t="s">
        <v>9157</v>
      </c>
      <c r="C6215" s="964" t="s">
        <v>122</v>
      </c>
      <c r="D6215" s="965">
        <v>22.51</v>
      </c>
      <c r="E6215" s="757"/>
      <c r="F6215" s="757"/>
      <c r="G6215" s="757"/>
      <c r="H6215" s="757"/>
      <c r="I6215" s="757"/>
    </row>
    <row r="6216" spans="1:9" ht="15.75" customHeight="1">
      <c r="A6216" s="963">
        <v>88471</v>
      </c>
      <c r="B6216" s="963" t="s">
        <v>9158</v>
      </c>
      <c r="C6216" s="964" t="s">
        <v>122</v>
      </c>
      <c r="D6216" s="965">
        <v>28.1</v>
      </c>
      <c r="E6216" s="757"/>
      <c r="F6216" s="757"/>
      <c r="G6216" s="757"/>
      <c r="H6216" s="757"/>
      <c r="I6216" s="757"/>
    </row>
    <row r="6217" spans="1:9" ht="15.75" customHeight="1">
      <c r="A6217" s="963">
        <v>88472</v>
      </c>
      <c r="B6217" s="963" t="s">
        <v>9159</v>
      </c>
      <c r="C6217" s="964" t="s">
        <v>122</v>
      </c>
      <c r="D6217" s="965">
        <v>32.54</v>
      </c>
      <c r="E6217" s="757"/>
      <c r="F6217" s="757"/>
      <c r="G6217" s="757"/>
      <c r="H6217" s="757"/>
      <c r="I6217" s="757"/>
    </row>
    <row r="6218" spans="1:9" ht="15.75" customHeight="1">
      <c r="A6218" s="963">
        <v>88476</v>
      </c>
      <c r="B6218" s="963" t="s">
        <v>9160</v>
      </c>
      <c r="C6218" s="964" t="s">
        <v>122</v>
      </c>
      <c r="D6218" s="965">
        <v>20.23</v>
      </c>
      <c r="E6218" s="757"/>
      <c r="F6218" s="757"/>
      <c r="G6218" s="757"/>
      <c r="H6218" s="757"/>
      <c r="I6218" s="757"/>
    </row>
    <row r="6219" spans="1:9" ht="15.75" customHeight="1">
      <c r="A6219" s="963">
        <v>88477</v>
      </c>
      <c r="B6219" s="963" t="s">
        <v>9161</v>
      </c>
      <c r="C6219" s="964" t="s">
        <v>122</v>
      </c>
      <c r="D6219" s="965">
        <v>27.16</v>
      </c>
      <c r="E6219" s="757"/>
      <c r="F6219" s="757"/>
      <c r="G6219" s="757"/>
      <c r="H6219" s="757"/>
      <c r="I6219" s="757"/>
    </row>
    <row r="6220" spans="1:9" ht="15.75" customHeight="1">
      <c r="A6220" s="963">
        <v>88478</v>
      </c>
      <c r="B6220" s="963" t="s">
        <v>9162</v>
      </c>
      <c r="C6220" s="964" t="s">
        <v>122</v>
      </c>
      <c r="D6220" s="965">
        <v>32.92</v>
      </c>
      <c r="E6220" s="757"/>
      <c r="F6220" s="757"/>
      <c r="G6220" s="757"/>
      <c r="H6220" s="757"/>
      <c r="I6220" s="757"/>
    </row>
    <row r="6221" spans="1:9" ht="15.75" customHeight="1">
      <c r="A6221" s="963">
        <v>90930</v>
      </c>
      <c r="B6221" s="963" t="s">
        <v>9163</v>
      </c>
      <c r="C6221" s="964" t="s">
        <v>122</v>
      </c>
      <c r="D6221" s="965">
        <v>73.849999999999994</v>
      </c>
      <c r="E6221" s="757"/>
      <c r="F6221" s="757"/>
      <c r="G6221" s="757"/>
      <c r="H6221" s="757"/>
      <c r="I6221" s="757"/>
    </row>
    <row r="6222" spans="1:9" ht="15.75" customHeight="1">
      <c r="A6222" s="963">
        <v>90932</v>
      </c>
      <c r="B6222" s="963" t="s">
        <v>9164</v>
      </c>
      <c r="C6222" s="964" t="s">
        <v>122</v>
      </c>
      <c r="D6222" s="965">
        <v>79.03</v>
      </c>
      <c r="E6222" s="757"/>
      <c r="F6222" s="757"/>
      <c r="G6222" s="757"/>
      <c r="H6222" s="757"/>
      <c r="I6222" s="757"/>
    </row>
    <row r="6223" spans="1:9" ht="15.75" customHeight="1">
      <c r="A6223" s="963">
        <v>90933</v>
      </c>
      <c r="B6223" s="963" t="s">
        <v>9165</v>
      </c>
      <c r="C6223" s="964" t="s">
        <v>122</v>
      </c>
      <c r="D6223" s="965">
        <v>151.07</v>
      </c>
      <c r="E6223" s="757"/>
      <c r="F6223" s="757"/>
      <c r="G6223" s="757"/>
      <c r="H6223" s="757"/>
      <c r="I6223" s="757"/>
    </row>
    <row r="6224" spans="1:9" ht="15.75" customHeight="1">
      <c r="A6224" s="963">
        <v>90934</v>
      </c>
      <c r="B6224" s="963" t="s">
        <v>9166</v>
      </c>
      <c r="C6224" s="964" t="s">
        <v>122</v>
      </c>
      <c r="D6224" s="965">
        <v>161.01</v>
      </c>
      <c r="E6224" s="757"/>
      <c r="F6224" s="757"/>
      <c r="G6224" s="757"/>
      <c r="H6224" s="757"/>
      <c r="I6224" s="757"/>
    </row>
    <row r="6225" spans="1:9" ht="15.75" customHeight="1">
      <c r="A6225" s="963">
        <v>90940</v>
      </c>
      <c r="B6225" s="963" t="s">
        <v>9167</v>
      </c>
      <c r="C6225" s="964" t="s">
        <v>122</v>
      </c>
      <c r="D6225" s="965">
        <v>78.12</v>
      </c>
      <c r="E6225" s="757"/>
      <c r="F6225" s="757"/>
      <c r="G6225" s="757"/>
      <c r="H6225" s="757"/>
      <c r="I6225" s="757"/>
    </row>
    <row r="6226" spans="1:9" ht="15.75" customHeight="1">
      <c r="A6226" s="963">
        <v>90942</v>
      </c>
      <c r="B6226" s="963" t="s">
        <v>9168</v>
      </c>
      <c r="C6226" s="964" t="s">
        <v>122</v>
      </c>
      <c r="D6226" s="965">
        <v>83.77</v>
      </c>
      <c r="E6226" s="757"/>
      <c r="F6226" s="757"/>
      <c r="G6226" s="757"/>
      <c r="H6226" s="757"/>
      <c r="I6226" s="757"/>
    </row>
    <row r="6227" spans="1:9" ht="15.75" customHeight="1">
      <c r="A6227" s="963">
        <v>90943</v>
      </c>
      <c r="B6227" s="963" t="s">
        <v>9169</v>
      </c>
      <c r="C6227" s="964" t="s">
        <v>122</v>
      </c>
      <c r="D6227" s="965">
        <v>162.21</v>
      </c>
      <c r="E6227" s="757"/>
      <c r="F6227" s="757"/>
      <c r="G6227" s="757"/>
      <c r="H6227" s="757"/>
      <c r="I6227" s="757"/>
    </row>
    <row r="6228" spans="1:9" ht="15.75" customHeight="1">
      <c r="A6228" s="963">
        <v>90944</v>
      </c>
      <c r="B6228" s="963" t="s">
        <v>9170</v>
      </c>
      <c r="C6228" s="964" t="s">
        <v>122</v>
      </c>
      <c r="D6228" s="965">
        <v>173.04</v>
      </c>
      <c r="E6228" s="757"/>
      <c r="F6228" s="757"/>
      <c r="G6228" s="757"/>
      <c r="H6228" s="757"/>
      <c r="I6228" s="757"/>
    </row>
    <row r="6229" spans="1:9" ht="15.75" customHeight="1">
      <c r="A6229" s="963">
        <v>90950</v>
      </c>
      <c r="B6229" s="963" t="s">
        <v>9171</v>
      </c>
      <c r="C6229" s="964" t="s">
        <v>122</v>
      </c>
      <c r="D6229" s="966">
        <v>85.94</v>
      </c>
      <c r="E6229" s="757"/>
      <c r="F6229" s="757"/>
      <c r="G6229" s="757"/>
      <c r="H6229" s="757"/>
      <c r="I6229" s="757"/>
    </row>
    <row r="6230" spans="1:9" ht="15.75" customHeight="1">
      <c r="A6230" s="963">
        <v>90952</v>
      </c>
      <c r="B6230" s="963" t="s">
        <v>9172</v>
      </c>
      <c r="C6230" s="964" t="s">
        <v>122</v>
      </c>
      <c r="D6230" s="966">
        <v>92.44</v>
      </c>
      <c r="E6230" s="757"/>
      <c r="F6230" s="757"/>
      <c r="G6230" s="757"/>
      <c r="H6230" s="757"/>
      <c r="I6230" s="757"/>
    </row>
    <row r="6231" spans="1:9" ht="15.75" customHeight="1">
      <c r="A6231" s="963">
        <v>90953</v>
      </c>
      <c r="B6231" s="963" t="s">
        <v>9173</v>
      </c>
      <c r="C6231" s="964" t="s">
        <v>122</v>
      </c>
      <c r="D6231" s="966">
        <v>182.63</v>
      </c>
      <c r="E6231" s="757"/>
      <c r="F6231" s="757"/>
      <c r="G6231" s="757"/>
      <c r="H6231" s="757"/>
      <c r="I6231" s="757"/>
    </row>
    <row r="6232" spans="1:9" ht="15.75" customHeight="1">
      <c r="A6232" s="963">
        <v>90954</v>
      </c>
      <c r="B6232" s="963" t="s">
        <v>9174</v>
      </c>
      <c r="C6232" s="964" t="s">
        <v>122</v>
      </c>
      <c r="D6232" s="966">
        <v>195.08</v>
      </c>
      <c r="E6232" s="757"/>
      <c r="F6232" s="757"/>
      <c r="G6232" s="757"/>
      <c r="H6232" s="757"/>
      <c r="I6232" s="757"/>
    </row>
    <row r="6233" spans="1:9" ht="15.75" customHeight="1">
      <c r="A6233" s="963">
        <v>94438</v>
      </c>
      <c r="B6233" s="963" t="s">
        <v>9175</v>
      </c>
      <c r="C6233" s="964" t="s">
        <v>122</v>
      </c>
      <c r="D6233" s="966">
        <v>37.450000000000003</v>
      </c>
      <c r="E6233" s="757"/>
      <c r="F6233" s="757"/>
      <c r="G6233" s="757"/>
      <c r="H6233" s="757"/>
      <c r="I6233" s="757"/>
    </row>
    <row r="6234" spans="1:9" ht="15.75" customHeight="1">
      <c r="A6234" s="963">
        <v>94439</v>
      </c>
      <c r="B6234" s="963" t="s">
        <v>9176</v>
      </c>
      <c r="C6234" s="964" t="s">
        <v>122</v>
      </c>
      <c r="D6234" s="966">
        <v>42.39</v>
      </c>
      <c r="E6234" s="757"/>
      <c r="F6234" s="757"/>
      <c r="G6234" s="757"/>
      <c r="H6234" s="757"/>
      <c r="I6234" s="757"/>
    </row>
    <row r="6235" spans="1:9" ht="15.75" customHeight="1">
      <c r="A6235" s="963">
        <v>94779</v>
      </c>
      <c r="B6235" s="963" t="s">
        <v>9177</v>
      </c>
      <c r="C6235" s="964" t="s">
        <v>122</v>
      </c>
      <c r="D6235" s="966">
        <v>36.450000000000003</v>
      </c>
      <c r="E6235" s="757"/>
      <c r="F6235" s="757"/>
      <c r="G6235" s="757"/>
      <c r="H6235" s="757"/>
      <c r="I6235" s="757"/>
    </row>
    <row r="6236" spans="1:9" ht="15.75" customHeight="1">
      <c r="A6236" s="963">
        <v>94782</v>
      </c>
      <c r="B6236" s="963" t="s">
        <v>9178</v>
      </c>
      <c r="C6236" s="964" t="s">
        <v>122</v>
      </c>
      <c r="D6236" s="966">
        <v>41.93</v>
      </c>
      <c r="E6236" s="757"/>
      <c r="F6236" s="757"/>
      <c r="G6236" s="757"/>
      <c r="H6236" s="757"/>
      <c r="I6236" s="757"/>
    </row>
    <row r="6237" spans="1:9" ht="15.75" customHeight="1">
      <c r="A6237" s="963">
        <v>102803</v>
      </c>
      <c r="B6237" s="963" t="s">
        <v>9179</v>
      </c>
      <c r="C6237" s="964" t="s">
        <v>122</v>
      </c>
      <c r="D6237" s="966">
        <v>1.75</v>
      </c>
      <c r="E6237" s="757"/>
      <c r="F6237" s="757"/>
      <c r="G6237" s="757"/>
      <c r="H6237" s="757"/>
      <c r="I6237" s="757"/>
    </row>
    <row r="6238" spans="1:9" ht="15.75" customHeight="1">
      <c r="A6238" s="963">
        <v>101742</v>
      </c>
      <c r="B6238" s="963" t="s">
        <v>9180</v>
      </c>
      <c r="C6238" s="964" t="s">
        <v>164</v>
      </c>
      <c r="D6238" s="966">
        <v>55.68</v>
      </c>
      <c r="E6238" s="757"/>
      <c r="F6238" s="757"/>
      <c r="G6238" s="757"/>
      <c r="H6238" s="757"/>
      <c r="I6238" s="757"/>
    </row>
    <row r="6239" spans="1:9" ht="15.75" customHeight="1">
      <c r="A6239" s="963">
        <v>87878</v>
      </c>
      <c r="B6239" s="963" t="s">
        <v>9181</v>
      </c>
      <c r="C6239" s="964" t="s">
        <v>122</v>
      </c>
      <c r="D6239" s="966">
        <v>3.81</v>
      </c>
      <c r="E6239" s="757"/>
      <c r="F6239" s="757"/>
      <c r="G6239" s="757"/>
      <c r="H6239" s="757"/>
      <c r="I6239" s="757"/>
    </row>
    <row r="6240" spans="1:9" ht="15.75" customHeight="1">
      <c r="A6240" s="963">
        <v>87879</v>
      </c>
      <c r="B6240" s="963" t="s">
        <v>9182</v>
      </c>
      <c r="C6240" s="964" t="s">
        <v>122</v>
      </c>
      <c r="D6240" s="966">
        <v>3.46</v>
      </c>
      <c r="E6240" s="757"/>
      <c r="F6240" s="757"/>
      <c r="G6240" s="757"/>
      <c r="H6240" s="757"/>
      <c r="I6240" s="757"/>
    </row>
    <row r="6241" spans="1:9" ht="15.75" customHeight="1">
      <c r="A6241" s="963">
        <v>87881</v>
      </c>
      <c r="B6241" s="963" t="s">
        <v>9183</v>
      </c>
      <c r="C6241" s="964" t="s">
        <v>122</v>
      </c>
      <c r="D6241" s="966">
        <v>7.29</v>
      </c>
      <c r="E6241" s="757"/>
      <c r="F6241" s="757"/>
      <c r="G6241" s="757"/>
      <c r="H6241" s="757"/>
      <c r="I6241" s="757"/>
    </row>
    <row r="6242" spans="1:9" ht="15.75" customHeight="1">
      <c r="A6242" s="963">
        <v>87882</v>
      </c>
      <c r="B6242" s="963" t="s">
        <v>9184</v>
      </c>
      <c r="C6242" s="964" t="s">
        <v>122</v>
      </c>
      <c r="D6242" s="966">
        <v>7.18</v>
      </c>
      <c r="E6242" s="757"/>
      <c r="F6242" s="757"/>
      <c r="G6242" s="757"/>
      <c r="H6242" s="757"/>
      <c r="I6242" s="757"/>
    </row>
    <row r="6243" spans="1:9" ht="15.75" customHeight="1">
      <c r="A6243" s="963">
        <v>87884</v>
      </c>
      <c r="B6243" s="963" t="s">
        <v>9185</v>
      </c>
      <c r="C6243" s="964" t="s">
        <v>122</v>
      </c>
      <c r="D6243" s="966">
        <v>8.69</v>
      </c>
      <c r="E6243" s="757"/>
      <c r="F6243" s="757"/>
      <c r="G6243" s="757"/>
      <c r="H6243" s="757"/>
      <c r="I6243" s="757"/>
    </row>
    <row r="6244" spans="1:9" ht="15.75" customHeight="1">
      <c r="A6244" s="963">
        <v>87885</v>
      </c>
      <c r="B6244" s="963" t="s">
        <v>9186</v>
      </c>
      <c r="C6244" s="964" t="s">
        <v>122</v>
      </c>
      <c r="D6244" s="966">
        <v>8.4</v>
      </c>
      <c r="E6244" s="757"/>
      <c r="F6244" s="757"/>
      <c r="G6244" s="757"/>
      <c r="H6244" s="757"/>
      <c r="I6244" s="757"/>
    </row>
    <row r="6245" spans="1:9" ht="15.75" customHeight="1">
      <c r="A6245" s="963">
        <v>87886</v>
      </c>
      <c r="B6245" s="963" t="s">
        <v>9187</v>
      </c>
      <c r="C6245" s="964" t="s">
        <v>122</v>
      </c>
      <c r="D6245" s="966">
        <v>14.45</v>
      </c>
      <c r="E6245" s="757"/>
      <c r="F6245" s="757"/>
      <c r="G6245" s="757"/>
      <c r="H6245" s="757"/>
      <c r="I6245" s="757"/>
    </row>
    <row r="6246" spans="1:9" ht="15.75" customHeight="1">
      <c r="A6246" s="963">
        <v>87887</v>
      </c>
      <c r="B6246" s="963" t="s">
        <v>9188</v>
      </c>
      <c r="C6246" s="964" t="s">
        <v>122</v>
      </c>
      <c r="D6246" s="966">
        <v>13.83</v>
      </c>
      <c r="E6246" s="757"/>
      <c r="F6246" s="757"/>
      <c r="G6246" s="757"/>
      <c r="H6246" s="757"/>
      <c r="I6246" s="757"/>
    </row>
    <row r="6247" spans="1:9" ht="15.75" customHeight="1">
      <c r="A6247" s="963">
        <v>87888</v>
      </c>
      <c r="B6247" s="963" t="s">
        <v>9189</v>
      </c>
      <c r="C6247" s="964" t="s">
        <v>122</v>
      </c>
      <c r="D6247" s="966">
        <v>8.44</v>
      </c>
      <c r="E6247" s="757"/>
      <c r="F6247" s="757"/>
      <c r="G6247" s="757"/>
      <c r="H6247" s="757"/>
      <c r="I6247" s="757"/>
    </row>
    <row r="6248" spans="1:9" ht="15.75" customHeight="1">
      <c r="A6248" s="963">
        <v>87889</v>
      </c>
      <c r="B6248" s="963" t="s">
        <v>9190</v>
      </c>
      <c r="C6248" s="964" t="s">
        <v>122</v>
      </c>
      <c r="D6248" s="966">
        <v>8.33</v>
      </c>
      <c r="E6248" s="757"/>
      <c r="F6248" s="757"/>
      <c r="G6248" s="757"/>
      <c r="H6248" s="757"/>
      <c r="I6248" s="757"/>
    </row>
    <row r="6249" spans="1:9" ht="15.75" customHeight="1">
      <c r="A6249" s="963">
        <v>87891</v>
      </c>
      <c r="B6249" s="963" t="s">
        <v>9191</v>
      </c>
      <c r="C6249" s="964" t="s">
        <v>122</v>
      </c>
      <c r="D6249" s="966">
        <v>9.84</v>
      </c>
      <c r="E6249" s="757"/>
      <c r="F6249" s="757"/>
      <c r="G6249" s="757"/>
      <c r="H6249" s="757"/>
      <c r="I6249" s="757"/>
    </row>
    <row r="6250" spans="1:9" ht="15.75" customHeight="1">
      <c r="A6250" s="963">
        <v>87892</v>
      </c>
      <c r="B6250" s="963" t="s">
        <v>9192</v>
      </c>
      <c r="C6250" s="964" t="s">
        <v>122</v>
      </c>
      <c r="D6250" s="966">
        <v>9.5500000000000007</v>
      </c>
      <c r="E6250" s="757"/>
      <c r="F6250" s="757"/>
      <c r="G6250" s="757"/>
      <c r="H6250" s="757"/>
      <c r="I6250" s="757"/>
    </row>
    <row r="6251" spans="1:9" ht="15.75" customHeight="1">
      <c r="A6251" s="963">
        <v>87893</v>
      </c>
      <c r="B6251" s="963" t="s">
        <v>9193</v>
      </c>
      <c r="C6251" s="964" t="s">
        <v>122</v>
      </c>
      <c r="D6251" s="966">
        <v>5.52</v>
      </c>
      <c r="E6251" s="757"/>
      <c r="F6251" s="757"/>
      <c r="G6251" s="757"/>
      <c r="H6251" s="757"/>
      <c r="I6251" s="757"/>
    </row>
    <row r="6252" spans="1:9" ht="15.75" customHeight="1">
      <c r="A6252" s="963">
        <v>87894</v>
      </c>
      <c r="B6252" s="963" t="s">
        <v>9194</v>
      </c>
      <c r="C6252" s="964" t="s">
        <v>122</v>
      </c>
      <c r="D6252" s="966">
        <v>5.17</v>
      </c>
      <c r="E6252" s="757"/>
      <c r="F6252" s="757"/>
      <c r="G6252" s="757"/>
      <c r="H6252" s="757"/>
      <c r="I6252" s="757"/>
    </row>
    <row r="6253" spans="1:9" ht="15.75" customHeight="1">
      <c r="A6253" s="963">
        <v>87896</v>
      </c>
      <c r="B6253" s="963" t="s">
        <v>9195</v>
      </c>
      <c r="C6253" s="964" t="s">
        <v>122</v>
      </c>
      <c r="D6253" s="966">
        <v>4.3899999999999997</v>
      </c>
      <c r="E6253" s="757"/>
      <c r="F6253" s="757"/>
      <c r="G6253" s="757"/>
      <c r="H6253" s="757"/>
      <c r="I6253" s="757"/>
    </row>
    <row r="6254" spans="1:9" ht="15.75" customHeight="1">
      <c r="A6254" s="963">
        <v>87897</v>
      </c>
      <c r="B6254" s="963" t="s">
        <v>9196</v>
      </c>
      <c r="C6254" s="964" t="s">
        <v>122</v>
      </c>
      <c r="D6254" s="966">
        <v>4.04</v>
      </c>
      <c r="E6254" s="757"/>
      <c r="F6254" s="757"/>
      <c r="G6254" s="757"/>
      <c r="H6254" s="757"/>
      <c r="I6254" s="757"/>
    </row>
    <row r="6255" spans="1:9" ht="15.75" customHeight="1">
      <c r="A6255" s="963">
        <v>87899</v>
      </c>
      <c r="B6255" s="963" t="s">
        <v>9197</v>
      </c>
      <c r="C6255" s="964" t="s">
        <v>122</v>
      </c>
      <c r="D6255" s="965">
        <v>8.9499999999999993</v>
      </c>
      <c r="E6255" s="757"/>
      <c r="F6255" s="757"/>
      <c r="G6255" s="757"/>
      <c r="H6255" s="757"/>
      <c r="I6255" s="757"/>
    </row>
    <row r="6256" spans="1:9" ht="15.75" customHeight="1">
      <c r="A6256" s="963">
        <v>87900</v>
      </c>
      <c r="B6256" s="963" t="s">
        <v>9198</v>
      </c>
      <c r="C6256" s="964" t="s">
        <v>122</v>
      </c>
      <c r="D6256" s="965">
        <v>8.84</v>
      </c>
      <c r="E6256" s="757"/>
      <c r="F6256" s="757"/>
      <c r="G6256" s="757"/>
      <c r="H6256" s="757"/>
      <c r="I6256" s="757"/>
    </row>
    <row r="6257" spans="1:9" ht="15.75" customHeight="1">
      <c r="A6257" s="963">
        <v>87902</v>
      </c>
      <c r="B6257" s="963" t="s">
        <v>9199</v>
      </c>
      <c r="C6257" s="964" t="s">
        <v>122</v>
      </c>
      <c r="D6257" s="965">
        <v>10.35</v>
      </c>
      <c r="E6257" s="757"/>
      <c r="F6257" s="757"/>
      <c r="G6257" s="757"/>
      <c r="H6257" s="757"/>
      <c r="I6257" s="757"/>
    </row>
    <row r="6258" spans="1:9" ht="15.75" customHeight="1">
      <c r="A6258" s="963">
        <v>87903</v>
      </c>
      <c r="B6258" s="963" t="s">
        <v>9200</v>
      </c>
      <c r="C6258" s="964" t="s">
        <v>122</v>
      </c>
      <c r="D6258" s="965">
        <v>10.06</v>
      </c>
      <c r="E6258" s="757"/>
      <c r="F6258" s="757"/>
      <c r="G6258" s="757"/>
      <c r="H6258" s="757"/>
      <c r="I6258" s="757"/>
    </row>
    <row r="6259" spans="1:9" ht="15.75" customHeight="1">
      <c r="A6259" s="963">
        <v>87904</v>
      </c>
      <c r="B6259" s="963" t="s">
        <v>9201</v>
      </c>
      <c r="C6259" s="964" t="s">
        <v>122</v>
      </c>
      <c r="D6259" s="965">
        <v>6.33</v>
      </c>
      <c r="E6259" s="757"/>
      <c r="F6259" s="757"/>
      <c r="G6259" s="757"/>
      <c r="H6259" s="757"/>
      <c r="I6259" s="757"/>
    </row>
    <row r="6260" spans="1:9" ht="15.75" customHeight="1">
      <c r="A6260" s="963">
        <v>87905</v>
      </c>
      <c r="B6260" s="963" t="s">
        <v>9202</v>
      </c>
      <c r="C6260" s="964" t="s">
        <v>122</v>
      </c>
      <c r="D6260" s="965">
        <v>5.98</v>
      </c>
      <c r="E6260" s="757"/>
      <c r="F6260" s="757"/>
      <c r="G6260" s="757"/>
      <c r="H6260" s="757"/>
      <c r="I6260" s="757"/>
    </row>
    <row r="6261" spans="1:9" ht="15.75" customHeight="1">
      <c r="A6261" s="963">
        <v>87907</v>
      </c>
      <c r="B6261" s="963" t="s">
        <v>9203</v>
      </c>
      <c r="C6261" s="964" t="s">
        <v>122</v>
      </c>
      <c r="D6261" s="965">
        <v>5.2</v>
      </c>
      <c r="E6261" s="757"/>
      <c r="F6261" s="757"/>
      <c r="G6261" s="757"/>
      <c r="H6261" s="757"/>
      <c r="I6261" s="757"/>
    </row>
    <row r="6262" spans="1:9" ht="15.75" customHeight="1">
      <c r="A6262" s="963">
        <v>87908</v>
      </c>
      <c r="B6262" s="963" t="s">
        <v>9204</v>
      </c>
      <c r="C6262" s="964" t="s">
        <v>122</v>
      </c>
      <c r="D6262" s="965">
        <v>4.8499999999999996</v>
      </c>
      <c r="E6262" s="757"/>
      <c r="F6262" s="757"/>
      <c r="G6262" s="757"/>
      <c r="H6262" s="757"/>
      <c r="I6262" s="757"/>
    </row>
    <row r="6263" spans="1:9" ht="15.75" customHeight="1">
      <c r="A6263" s="963">
        <v>87910</v>
      </c>
      <c r="B6263" s="963" t="s">
        <v>9205</v>
      </c>
      <c r="C6263" s="964" t="s">
        <v>122</v>
      </c>
      <c r="D6263" s="965">
        <v>18.3</v>
      </c>
      <c r="E6263" s="757"/>
      <c r="F6263" s="757"/>
      <c r="G6263" s="757"/>
      <c r="H6263" s="757"/>
      <c r="I6263" s="757"/>
    </row>
    <row r="6264" spans="1:9" ht="15.75" customHeight="1">
      <c r="A6264" s="963">
        <v>87911</v>
      </c>
      <c r="B6264" s="963" t="s">
        <v>9206</v>
      </c>
      <c r="C6264" s="964" t="s">
        <v>122</v>
      </c>
      <c r="D6264" s="965">
        <v>17.68</v>
      </c>
      <c r="E6264" s="757"/>
      <c r="F6264" s="757"/>
      <c r="G6264" s="757"/>
      <c r="H6264" s="757"/>
      <c r="I6264" s="757"/>
    </row>
    <row r="6265" spans="1:9" ht="15.75" customHeight="1">
      <c r="A6265" s="963">
        <v>104410</v>
      </c>
      <c r="B6265" s="963" t="s">
        <v>9207</v>
      </c>
      <c r="C6265" s="964" t="s">
        <v>122</v>
      </c>
      <c r="D6265" s="965">
        <v>4.09</v>
      </c>
      <c r="E6265" s="757"/>
      <c r="F6265" s="757"/>
      <c r="G6265" s="757"/>
      <c r="H6265" s="757"/>
      <c r="I6265" s="757"/>
    </row>
    <row r="6266" spans="1:9" ht="15.75" customHeight="1">
      <c r="A6266" s="963">
        <v>104411</v>
      </c>
      <c r="B6266" s="963" t="s">
        <v>9208</v>
      </c>
      <c r="C6266" s="964" t="s">
        <v>122</v>
      </c>
      <c r="D6266" s="965">
        <v>4.09</v>
      </c>
      <c r="E6266" s="757"/>
      <c r="F6266" s="757"/>
      <c r="G6266" s="757"/>
      <c r="H6266" s="757"/>
      <c r="I6266" s="757"/>
    </row>
    <row r="6267" spans="1:9" ht="15.75" customHeight="1">
      <c r="A6267" s="963">
        <v>87411</v>
      </c>
      <c r="B6267" s="963" t="s">
        <v>9209</v>
      </c>
      <c r="C6267" s="964" t="s">
        <v>122</v>
      </c>
      <c r="D6267" s="965">
        <v>14.33</v>
      </c>
      <c r="E6267" s="757"/>
      <c r="F6267" s="757"/>
      <c r="G6267" s="757"/>
      <c r="H6267" s="757"/>
      <c r="I6267" s="757"/>
    </row>
    <row r="6268" spans="1:9" ht="15.75" customHeight="1">
      <c r="A6268" s="963">
        <v>87412</v>
      </c>
      <c r="B6268" s="963" t="s">
        <v>9210</v>
      </c>
      <c r="C6268" s="964" t="s">
        <v>122</v>
      </c>
      <c r="D6268" s="965">
        <v>19.54</v>
      </c>
      <c r="E6268" s="757"/>
      <c r="F6268" s="757"/>
      <c r="G6268" s="757"/>
      <c r="H6268" s="757"/>
      <c r="I6268" s="757"/>
    </row>
    <row r="6269" spans="1:9" ht="15.75" customHeight="1">
      <c r="A6269" s="963">
        <v>87413</v>
      </c>
      <c r="B6269" s="963" t="s">
        <v>9211</v>
      </c>
      <c r="C6269" s="964" t="s">
        <v>122</v>
      </c>
      <c r="D6269" s="965">
        <v>22.51</v>
      </c>
      <c r="E6269" s="757"/>
      <c r="F6269" s="757"/>
      <c r="G6269" s="757"/>
      <c r="H6269" s="757"/>
      <c r="I6269" s="757"/>
    </row>
    <row r="6270" spans="1:9" ht="15.75" customHeight="1">
      <c r="A6270" s="963">
        <v>87414</v>
      </c>
      <c r="B6270" s="963" t="s">
        <v>9212</v>
      </c>
      <c r="C6270" s="964" t="s">
        <v>122</v>
      </c>
      <c r="D6270" s="965">
        <v>21.89</v>
      </c>
      <c r="E6270" s="757"/>
      <c r="F6270" s="757"/>
      <c r="G6270" s="757"/>
      <c r="H6270" s="757"/>
      <c r="I6270" s="757"/>
    </row>
    <row r="6271" spans="1:9" ht="15.75" customHeight="1">
      <c r="A6271" s="963">
        <v>87415</v>
      </c>
      <c r="B6271" s="963" t="s">
        <v>9213</v>
      </c>
      <c r="C6271" s="964" t="s">
        <v>122</v>
      </c>
      <c r="D6271" s="965">
        <v>26.95</v>
      </c>
      <c r="E6271" s="757"/>
      <c r="F6271" s="757"/>
      <c r="G6271" s="757"/>
      <c r="H6271" s="757"/>
      <c r="I6271" s="757"/>
    </row>
    <row r="6272" spans="1:9" ht="15.75" customHeight="1">
      <c r="A6272" s="963">
        <v>87416</v>
      </c>
      <c r="B6272" s="963" t="s">
        <v>9214</v>
      </c>
      <c r="C6272" s="964" t="s">
        <v>122</v>
      </c>
      <c r="D6272" s="965">
        <v>30.11</v>
      </c>
      <c r="E6272" s="757"/>
      <c r="F6272" s="757"/>
      <c r="G6272" s="757"/>
      <c r="H6272" s="757"/>
      <c r="I6272" s="757"/>
    </row>
    <row r="6273" spans="1:9" ht="15.75" customHeight="1">
      <c r="A6273" s="963">
        <v>87417</v>
      </c>
      <c r="B6273" s="963" t="s">
        <v>9215</v>
      </c>
      <c r="C6273" s="964" t="s">
        <v>122</v>
      </c>
      <c r="D6273" s="965">
        <v>15.06</v>
      </c>
      <c r="E6273" s="757"/>
      <c r="F6273" s="757"/>
      <c r="G6273" s="757"/>
      <c r="H6273" s="757"/>
      <c r="I6273" s="757"/>
    </row>
    <row r="6274" spans="1:9" ht="15.75" customHeight="1">
      <c r="A6274" s="963">
        <v>87418</v>
      </c>
      <c r="B6274" s="963" t="s">
        <v>9216</v>
      </c>
      <c r="C6274" s="964" t="s">
        <v>122</v>
      </c>
      <c r="D6274" s="965">
        <v>15.44</v>
      </c>
      <c r="E6274" s="757"/>
      <c r="F6274" s="757"/>
      <c r="G6274" s="757"/>
      <c r="H6274" s="757"/>
      <c r="I6274" s="757"/>
    </row>
    <row r="6275" spans="1:9" ht="15.75" customHeight="1">
      <c r="A6275" s="963">
        <v>87419</v>
      </c>
      <c r="B6275" s="963" t="s">
        <v>9217</v>
      </c>
      <c r="C6275" s="964" t="s">
        <v>122</v>
      </c>
      <c r="D6275" s="965">
        <v>16.559999999999999</v>
      </c>
      <c r="E6275" s="757"/>
      <c r="F6275" s="757"/>
      <c r="G6275" s="757"/>
      <c r="H6275" s="757"/>
      <c r="I6275" s="757"/>
    </row>
    <row r="6276" spans="1:9" ht="15.75" customHeight="1">
      <c r="A6276" s="963">
        <v>87420</v>
      </c>
      <c r="B6276" s="963" t="s">
        <v>9218</v>
      </c>
      <c r="C6276" s="964" t="s">
        <v>122</v>
      </c>
      <c r="D6276" s="965">
        <v>23.21</v>
      </c>
      <c r="E6276" s="757"/>
      <c r="F6276" s="757"/>
      <c r="G6276" s="757"/>
      <c r="H6276" s="757"/>
      <c r="I6276" s="757"/>
    </row>
    <row r="6277" spans="1:9" ht="15.75" customHeight="1">
      <c r="A6277" s="963">
        <v>87421</v>
      </c>
      <c r="B6277" s="963" t="s">
        <v>9219</v>
      </c>
      <c r="C6277" s="964" t="s">
        <v>122</v>
      </c>
      <c r="D6277" s="965">
        <v>23.59</v>
      </c>
      <c r="E6277" s="757"/>
      <c r="F6277" s="757"/>
      <c r="G6277" s="757"/>
      <c r="H6277" s="757"/>
      <c r="I6277" s="757"/>
    </row>
    <row r="6278" spans="1:9" ht="15.75" customHeight="1">
      <c r="A6278" s="963">
        <v>87422</v>
      </c>
      <c r="B6278" s="963" t="s">
        <v>9220</v>
      </c>
      <c r="C6278" s="964" t="s">
        <v>122</v>
      </c>
      <c r="D6278" s="965">
        <v>24.71</v>
      </c>
      <c r="E6278" s="757"/>
      <c r="F6278" s="757"/>
      <c r="G6278" s="757"/>
      <c r="H6278" s="757"/>
      <c r="I6278" s="757"/>
    </row>
    <row r="6279" spans="1:9" ht="15.75" customHeight="1">
      <c r="A6279" s="963">
        <v>87423</v>
      </c>
      <c r="B6279" s="963" t="s">
        <v>9221</v>
      </c>
      <c r="C6279" s="964" t="s">
        <v>122</v>
      </c>
      <c r="D6279" s="965">
        <v>29.54</v>
      </c>
      <c r="E6279" s="757"/>
      <c r="F6279" s="757"/>
      <c r="G6279" s="757"/>
      <c r="H6279" s="757"/>
      <c r="I6279" s="757"/>
    </row>
    <row r="6280" spans="1:9" ht="15.75" customHeight="1">
      <c r="A6280" s="963">
        <v>87424</v>
      </c>
      <c r="B6280" s="963" t="s">
        <v>9222</v>
      </c>
      <c r="C6280" s="964" t="s">
        <v>122</v>
      </c>
      <c r="D6280" s="965">
        <v>30.11</v>
      </c>
      <c r="E6280" s="757"/>
      <c r="F6280" s="757"/>
      <c r="G6280" s="757"/>
      <c r="H6280" s="757"/>
      <c r="I6280" s="757"/>
    </row>
    <row r="6281" spans="1:9" ht="15.75" customHeight="1">
      <c r="A6281" s="963">
        <v>87425</v>
      </c>
      <c r="B6281" s="963" t="s">
        <v>9223</v>
      </c>
      <c r="C6281" s="964" t="s">
        <v>122</v>
      </c>
      <c r="D6281" s="965">
        <v>31.04</v>
      </c>
      <c r="E6281" s="757"/>
      <c r="F6281" s="757"/>
      <c r="G6281" s="757"/>
      <c r="H6281" s="757"/>
      <c r="I6281" s="757"/>
    </row>
    <row r="6282" spans="1:9" ht="15.75" customHeight="1">
      <c r="A6282" s="963">
        <v>87426</v>
      </c>
      <c r="B6282" s="963" t="s">
        <v>9224</v>
      </c>
      <c r="C6282" s="964" t="s">
        <v>122</v>
      </c>
      <c r="D6282" s="965">
        <v>35.22</v>
      </c>
      <c r="E6282" s="757"/>
      <c r="F6282" s="757"/>
      <c r="G6282" s="757"/>
      <c r="H6282" s="757"/>
      <c r="I6282" s="757"/>
    </row>
    <row r="6283" spans="1:9" ht="15.75" customHeight="1">
      <c r="A6283" s="963">
        <v>87427</v>
      </c>
      <c r="B6283" s="963" t="s">
        <v>9225</v>
      </c>
      <c r="C6283" s="964" t="s">
        <v>122</v>
      </c>
      <c r="D6283" s="965">
        <v>35.799999999999997</v>
      </c>
      <c r="E6283" s="757"/>
      <c r="F6283" s="757"/>
      <c r="G6283" s="757"/>
      <c r="H6283" s="757"/>
      <c r="I6283" s="757"/>
    </row>
    <row r="6284" spans="1:9" ht="15.75" customHeight="1">
      <c r="A6284" s="963">
        <v>87428</v>
      </c>
      <c r="B6284" s="963" t="s">
        <v>9226</v>
      </c>
      <c r="C6284" s="964" t="s">
        <v>122</v>
      </c>
      <c r="D6284" s="965">
        <v>36.729999999999997</v>
      </c>
      <c r="E6284" s="757"/>
      <c r="F6284" s="757"/>
      <c r="G6284" s="757"/>
      <c r="H6284" s="757"/>
      <c r="I6284" s="757"/>
    </row>
    <row r="6285" spans="1:9" ht="15.75" customHeight="1">
      <c r="A6285" s="963">
        <v>87429</v>
      </c>
      <c r="B6285" s="963" t="s">
        <v>9227</v>
      </c>
      <c r="C6285" s="964" t="s">
        <v>122</v>
      </c>
      <c r="D6285" s="965">
        <v>15.26</v>
      </c>
      <c r="E6285" s="757"/>
      <c r="F6285" s="757"/>
      <c r="G6285" s="757"/>
      <c r="H6285" s="757"/>
      <c r="I6285" s="757"/>
    </row>
    <row r="6286" spans="1:9" ht="15.75" customHeight="1">
      <c r="A6286" s="963">
        <v>87430</v>
      </c>
      <c r="B6286" s="963" t="s">
        <v>9228</v>
      </c>
      <c r="C6286" s="964" t="s">
        <v>122</v>
      </c>
      <c r="D6286" s="965">
        <v>15.64</v>
      </c>
      <c r="E6286" s="757"/>
      <c r="F6286" s="757"/>
      <c r="G6286" s="757"/>
      <c r="H6286" s="757"/>
      <c r="I6286" s="757"/>
    </row>
    <row r="6287" spans="1:9" ht="15.75" customHeight="1">
      <c r="A6287" s="963">
        <v>87431</v>
      </c>
      <c r="B6287" s="963" t="s">
        <v>9229</v>
      </c>
      <c r="C6287" s="964" t="s">
        <v>122</v>
      </c>
      <c r="D6287" s="965">
        <v>15.84</v>
      </c>
      <c r="E6287" s="757"/>
      <c r="F6287" s="757"/>
      <c r="G6287" s="757"/>
      <c r="H6287" s="757"/>
      <c r="I6287" s="757"/>
    </row>
    <row r="6288" spans="1:9" ht="15.75" customHeight="1">
      <c r="A6288" s="963">
        <v>87432</v>
      </c>
      <c r="B6288" s="963" t="s">
        <v>9230</v>
      </c>
      <c r="C6288" s="964" t="s">
        <v>122</v>
      </c>
      <c r="D6288" s="965">
        <v>22.23</v>
      </c>
      <c r="E6288" s="757"/>
      <c r="F6288" s="757"/>
      <c r="G6288" s="757"/>
      <c r="H6288" s="757"/>
      <c r="I6288" s="757"/>
    </row>
    <row r="6289" spans="1:9" ht="15.75" customHeight="1">
      <c r="A6289" s="963">
        <v>87433</v>
      </c>
      <c r="B6289" s="963" t="s">
        <v>9231</v>
      </c>
      <c r="C6289" s="964" t="s">
        <v>122</v>
      </c>
      <c r="D6289" s="965">
        <v>23</v>
      </c>
      <c r="E6289" s="757"/>
      <c r="F6289" s="757"/>
      <c r="G6289" s="757"/>
      <c r="H6289" s="757"/>
      <c r="I6289" s="757"/>
    </row>
    <row r="6290" spans="1:9" ht="15.75" customHeight="1">
      <c r="A6290" s="963">
        <v>87434</v>
      </c>
      <c r="B6290" s="963" t="s">
        <v>9232</v>
      </c>
      <c r="C6290" s="964" t="s">
        <v>122</v>
      </c>
      <c r="D6290" s="965">
        <v>23.55</v>
      </c>
      <c r="E6290" s="757"/>
      <c r="F6290" s="757"/>
      <c r="G6290" s="757"/>
      <c r="H6290" s="757"/>
      <c r="I6290" s="757"/>
    </row>
    <row r="6291" spans="1:9" ht="15.75" customHeight="1">
      <c r="A6291" s="963">
        <v>87435</v>
      </c>
      <c r="B6291" s="963" t="s">
        <v>9233</v>
      </c>
      <c r="C6291" s="964" t="s">
        <v>122</v>
      </c>
      <c r="D6291" s="965">
        <v>24.66</v>
      </c>
      <c r="E6291" s="757"/>
      <c r="F6291" s="757"/>
      <c r="G6291" s="757"/>
      <c r="H6291" s="757"/>
      <c r="I6291" s="757"/>
    </row>
    <row r="6292" spans="1:9" ht="15.75" customHeight="1">
      <c r="A6292" s="963">
        <v>87436</v>
      </c>
      <c r="B6292" s="963" t="s">
        <v>9234</v>
      </c>
      <c r="C6292" s="964" t="s">
        <v>122</v>
      </c>
      <c r="D6292" s="965">
        <v>25.98</v>
      </c>
      <c r="E6292" s="757"/>
      <c r="F6292" s="757"/>
      <c r="G6292" s="757"/>
      <c r="H6292" s="757"/>
      <c r="I6292" s="757"/>
    </row>
    <row r="6293" spans="1:9" ht="15.75" customHeight="1">
      <c r="A6293" s="963">
        <v>87437</v>
      </c>
      <c r="B6293" s="963" t="s">
        <v>9235</v>
      </c>
      <c r="C6293" s="964" t="s">
        <v>122</v>
      </c>
      <c r="D6293" s="965">
        <v>26.9</v>
      </c>
      <c r="E6293" s="757"/>
      <c r="F6293" s="757"/>
      <c r="G6293" s="757"/>
      <c r="H6293" s="757"/>
      <c r="I6293" s="757"/>
    </row>
    <row r="6294" spans="1:9" ht="15.75" customHeight="1">
      <c r="A6294" s="963">
        <v>87438</v>
      </c>
      <c r="B6294" s="963" t="s">
        <v>9236</v>
      </c>
      <c r="C6294" s="964" t="s">
        <v>122</v>
      </c>
      <c r="D6294" s="965">
        <v>30.54</v>
      </c>
      <c r="E6294" s="757"/>
      <c r="F6294" s="757"/>
      <c r="G6294" s="757"/>
      <c r="H6294" s="757"/>
      <c r="I6294" s="757"/>
    </row>
    <row r="6295" spans="1:9" ht="15.75" customHeight="1">
      <c r="A6295" s="963">
        <v>87439</v>
      </c>
      <c r="B6295" s="963" t="s">
        <v>9237</v>
      </c>
      <c r="C6295" s="964" t="s">
        <v>122</v>
      </c>
      <c r="D6295" s="965">
        <v>32.19</v>
      </c>
      <c r="E6295" s="757"/>
      <c r="F6295" s="757"/>
      <c r="G6295" s="757"/>
      <c r="H6295" s="757"/>
      <c r="I6295" s="757"/>
    </row>
    <row r="6296" spans="1:9" ht="15.75" customHeight="1">
      <c r="A6296" s="963">
        <v>87440</v>
      </c>
      <c r="B6296" s="963" t="s">
        <v>9238</v>
      </c>
      <c r="C6296" s="964" t="s">
        <v>122</v>
      </c>
      <c r="D6296" s="965">
        <v>32.96</v>
      </c>
      <c r="E6296" s="757"/>
      <c r="F6296" s="757"/>
      <c r="G6296" s="757"/>
      <c r="H6296" s="757"/>
      <c r="I6296" s="757"/>
    </row>
    <row r="6297" spans="1:9" ht="15.75" customHeight="1">
      <c r="A6297" s="963">
        <v>87527</v>
      </c>
      <c r="B6297" s="963" t="s">
        <v>9239</v>
      </c>
      <c r="C6297" s="964" t="s">
        <v>122</v>
      </c>
      <c r="D6297" s="965">
        <v>32.46</v>
      </c>
      <c r="E6297" s="757"/>
      <c r="F6297" s="757"/>
      <c r="G6297" s="757"/>
      <c r="H6297" s="757"/>
      <c r="I6297" s="757"/>
    </row>
    <row r="6298" spans="1:9" ht="15.75" customHeight="1">
      <c r="A6298" s="963">
        <v>87528</v>
      </c>
      <c r="B6298" s="963" t="s">
        <v>9240</v>
      </c>
      <c r="C6298" s="964" t="s">
        <v>122</v>
      </c>
      <c r="D6298" s="965">
        <v>35.86</v>
      </c>
      <c r="E6298" s="757"/>
      <c r="F6298" s="757"/>
      <c r="G6298" s="757"/>
      <c r="H6298" s="757"/>
      <c r="I6298" s="757"/>
    </row>
    <row r="6299" spans="1:9" ht="15.75" customHeight="1">
      <c r="A6299" s="963">
        <v>87529</v>
      </c>
      <c r="B6299" s="963" t="s">
        <v>9241</v>
      </c>
      <c r="C6299" s="964" t="s">
        <v>122</v>
      </c>
      <c r="D6299" s="965">
        <v>29.7</v>
      </c>
      <c r="E6299" s="757"/>
      <c r="F6299" s="757"/>
      <c r="G6299" s="757"/>
      <c r="H6299" s="757"/>
      <c r="I6299" s="757"/>
    </row>
    <row r="6300" spans="1:9" ht="15.75" customHeight="1">
      <c r="A6300" s="963">
        <v>87530</v>
      </c>
      <c r="B6300" s="963" t="s">
        <v>9242</v>
      </c>
      <c r="C6300" s="964" t="s">
        <v>122</v>
      </c>
      <c r="D6300" s="965">
        <v>33.1</v>
      </c>
      <c r="E6300" s="757"/>
      <c r="F6300" s="757"/>
      <c r="G6300" s="757"/>
      <c r="H6300" s="757"/>
      <c r="I6300" s="757"/>
    </row>
    <row r="6301" spans="1:9" ht="15.75" customHeight="1">
      <c r="A6301" s="963">
        <v>87531</v>
      </c>
      <c r="B6301" s="963" t="s">
        <v>9243</v>
      </c>
      <c r="C6301" s="964" t="s">
        <v>122</v>
      </c>
      <c r="D6301" s="965">
        <v>28.72</v>
      </c>
      <c r="E6301" s="757"/>
      <c r="F6301" s="757"/>
      <c r="G6301" s="757"/>
      <c r="H6301" s="757"/>
      <c r="I6301" s="757"/>
    </row>
    <row r="6302" spans="1:9" ht="15.75" customHeight="1">
      <c r="A6302" s="963">
        <v>87532</v>
      </c>
      <c r="B6302" s="963" t="s">
        <v>9244</v>
      </c>
      <c r="C6302" s="964" t="s">
        <v>122</v>
      </c>
      <c r="D6302" s="966">
        <v>32.119999999999997</v>
      </c>
      <c r="E6302" s="757"/>
      <c r="F6302" s="757"/>
      <c r="G6302" s="757"/>
      <c r="H6302" s="757"/>
      <c r="I6302" s="757"/>
    </row>
    <row r="6303" spans="1:9" ht="15.75" customHeight="1">
      <c r="A6303" s="963">
        <v>87535</v>
      </c>
      <c r="B6303" s="963" t="s">
        <v>9245</v>
      </c>
      <c r="C6303" s="964" t="s">
        <v>122</v>
      </c>
      <c r="D6303" s="965">
        <v>25.97</v>
      </c>
      <c r="E6303" s="757"/>
      <c r="F6303" s="757"/>
      <c r="G6303" s="757"/>
      <c r="H6303" s="757"/>
      <c r="I6303" s="757"/>
    </row>
    <row r="6304" spans="1:9" ht="15.75" customHeight="1">
      <c r="A6304" s="963">
        <v>87536</v>
      </c>
      <c r="B6304" s="963" t="s">
        <v>1143</v>
      </c>
      <c r="C6304" s="964" t="s">
        <v>122</v>
      </c>
      <c r="D6304" s="965">
        <v>29.37</v>
      </c>
      <c r="E6304" s="757"/>
      <c r="F6304" s="757"/>
      <c r="G6304" s="757"/>
      <c r="H6304" s="757"/>
      <c r="I6304" s="757"/>
    </row>
    <row r="6305" spans="1:9" ht="15.75" customHeight="1">
      <c r="A6305" s="963">
        <v>87537</v>
      </c>
      <c r="B6305" s="963" t="s">
        <v>9246</v>
      </c>
      <c r="C6305" s="964" t="s">
        <v>122</v>
      </c>
      <c r="D6305" s="965">
        <v>71.89</v>
      </c>
      <c r="E6305" s="757"/>
      <c r="F6305" s="757"/>
      <c r="G6305" s="757"/>
      <c r="H6305" s="757"/>
      <c r="I6305" s="757"/>
    </row>
    <row r="6306" spans="1:9" ht="15.75" customHeight="1">
      <c r="A6306" s="963">
        <v>87538</v>
      </c>
      <c r="B6306" s="963" t="s">
        <v>9247</v>
      </c>
      <c r="C6306" s="964" t="s">
        <v>122</v>
      </c>
      <c r="D6306" s="965">
        <v>69.540000000000006</v>
      </c>
      <c r="E6306" s="757"/>
      <c r="F6306" s="757"/>
      <c r="G6306" s="757"/>
      <c r="H6306" s="757"/>
      <c r="I6306" s="757"/>
    </row>
    <row r="6307" spans="1:9" ht="15.75" customHeight="1">
      <c r="A6307" s="963">
        <v>87539</v>
      </c>
      <c r="B6307" s="963" t="s">
        <v>9248</v>
      </c>
      <c r="C6307" s="964" t="s">
        <v>122</v>
      </c>
      <c r="D6307" s="965">
        <v>68.7</v>
      </c>
      <c r="E6307" s="757"/>
      <c r="F6307" s="757"/>
      <c r="G6307" s="757"/>
      <c r="H6307" s="757"/>
      <c r="I6307" s="757"/>
    </row>
    <row r="6308" spans="1:9" ht="15.75" customHeight="1">
      <c r="A6308" s="963">
        <v>87541</v>
      </c>
      <c r="B6308" s="963" t="s">
        <v>9249</v>
      </c>
      <c r="C6308" s="964" t="s">
        <v>122</v>
      </c>
      <c r="D6308" s="965">
        <v>66.34</v>
      </c>
      <c r="E6308" s="757"/>
      <c r="F6308" s="757"/>
      <c r="G6308" s="757"/>
      <c r="H6308" s="757"/>
      <c r="I6308" s="757"/>
    </row>
    <row r="6309" spans="1:9" ht="15.75" customHeight="1">
      <c r="A6309" s="963">
        <v>87543</v>
      </c>
      <c r="B6309" s="963" t="s">
        <v>9250</v>
      </c>
      <c r="C6309" s="964" t="s">
        <v>122</v>
      </c>
      <c r="D6309" s="965">
        <v>22.41</v>
      </c>
      <c r="E6309" s="757"/>
      <c r="F6309" s="757"/>
      <c r="G6309" s="757"/>
      <c r="H6309" s="757"/>
      <c r="I6309" s="757"/>
    </row>
    <row r="6310" spans="1:9" ht="15.75" customHeight="1">
      <c r="A6310" s="963">
        <v>87545</v>
      </c>
      <c r="B6310" s="963" t="s">
        <v>9251</v>
      </c>
      <c r="C6310" s="964" t="s">
        <v>122</v>
      </c>
      <c r="D6310" s="965">
        <v>21.66</v>
      </c>
      <c r="E6310" s="757"/>
      <c r="F6310" s="757"/>
      <c r="G6310" s="757"/>
      <c r="H6310" s="757"/>
      <c r="I6310" s="757"/>
    </row>
    <row r="6311" spans="1:9" ht="15.75" customHeight="1">
      <c r="A6311" s="963">
        <v>87546</v>
      </c>
      <c r="B6311" s="963" t="s">
        <v>9252</v>
      </c>
      <c r="C6311" s="964" t="s">
        <v>122</v>
      </c>
      <c r="D6311" s="965">
        <v>23.59</v>
      </c>
      <c r="E6311" s="757"/>
      <c r="F6311" s="757"/>
      <c r="G6311" s="757"/>
      <c r="H6311" s="757"/>
      <c r="I6311" s="757"/>
    </row>
    <row r="6312" spans="1:9" ht="15.75" customHeight="1">
      <c r="A6312" s="963">
        <v>87547</v>
      </c>
      <c r="B6312" s="963" t="s">
        <v>9253</v>
      </c>
      <c r="C6312" s="964" t="s">
        <v>122</v>
      </c>
      <c r="D6312" s="965">
        <v>18.920000000000002</v>
      </c>
      <c r="E6312" s="757"/>
      <c r="F6312" s="757"/>
      <c r="G6312" s="757"/>
      <c r="H6312" s="757"/>
      <c r="I6312" s="757"/>
    </row>
    <row r="6313" spans="1:9" ht="15.75" customHeight="1">
      <c r="A6313" s="963">
        <v>87548</v>
      </c>
      <c r="B6313" s="963" t="s">
        <v>9254</v>
      </c>
      <c r="C6313" s="964" t="s">
        <v>122</v>
      </c>
      <c r="D6313" s="965">
        <v>20.85</v>
      </c>
      <c r="E6313" s="757"/>
      <c r="F6313" s="757"/>
      <c r="G6313" s="757"/>
      <c r="H6313" s="757"/>
      <c r="I6313" s="757"/>
    </row>
    <row r="6314" spans="1:9" ht="15.75" customHeight="1">
      <c r="A6314" s="963">
        <v>87549</v>
      </c>
      <c r="B6314" s="963" t="s">
        <v>9255</v>
      </c>
      <c r="C6314" s="964" t="s">
        <v>122</v>
      </c>
      <c r="D6314" s="965">
        <v>17.93</v>
      </c>
      <c r="E6314" s="757"/>
      <c r="F6314" s="757"/>
      <c r="G6314" s="757"/>
      <c r="H6314" s="757"/>
      <c r="I6314" s="757"/>
    </row>
    <row r="6315" spans="1:9" ht="15.75" customHeight="1">
      <c r="A6315" s="963">
        <v>87550</v>
      </c>
      <c r="B6315" s="963" t="s">
        <v>9256</v>
      </c>
      <c r="C6315" s="964" t="s">
        <v>122</v>
      </c>
      <c r="D6315" s="965">
        <v>19.86</v>
      </c>
      <c r="E6315" s="757"/>
      <c r="F6315" s="757"/>
      <c r="G6315" s="757"/>
      <c r="H6315" s="757"/>
      <c r="I6315" s="757"/>
    </row>
    <row r="6316" spans="1:9" ht="15.75" customHeight="1">
      <c r="A6316" s="963">
        <v>87553</v>
      </c>
      <c r="B6316" s="963" t="s">
        <v>9257</v>
      </c>
      <c r="C6316" s="964" t="s">
        <v>122</v>
      </c>
      <c r="D6316" s="965">
        <v>15.18</v>
      </c>
      <c r="E6316" s="757"/>
      <c r="F6316" s="757"/>
      <c r="G6316" s="757"/>
      <c r="H6316" s="757"/>
      <c r="I6316" s="757"/>
    </row>
    <row r="6317" spans="1:9" ht="15.75" customHeight="1">
      <c r="A6317" s="963">
        <v>87554</v>
      </c>
      <c r="B6317" s="963" t="s">
        <v>9258</v>
      </c>
      <c r="C6317" s="964" t="s">
        <v>122</v>
      </c>
      <c r="D6317" s="965">
        <v>17.11</v>
      </c>
      <c r="E6317" s="757"/>
      <c r="F6317" s="757"/>
      <c r="G6317" s="757"/>
      <c r="H6317" s="757"/>
      <c r="I6317" s="757"/>
    </row>
    <row r="6318" spans="1:9" ht="15.75" customHeight="1">
      <c r="A6318" s="963">
        <v>87555</v>
      </c>
      <c r="B6318" s="963" t="s">
        <v>9259</v>
      </c>
      <c r="C6318" s="964" t="s">
        <v>122</v>
      </c>
      <c r="D6318" s="965">
        <v>43.15</v>
      </c>
      <c r="E6318" s="757"/>
      <c r="F6318" s="757"/>
      <c r="G6318" s="757"/>
      <c r="H6318" s="757"/>
      <c r="I6318" s="757"/>
    </row>
    <row r="6319" spans="1:9" ht="15.75" customHeight="1">
      <c r="A6319" s="963">
        <v>87556</v>
      </c>
      <c r="B6319" s="963" t="s">
        <v>9260</v>
      </c>
      <c r="C6319" s="964" t="s">
        <v>122</v>
      </c>
      <c r="D6319" s="965">
        <v>40.81</v>
      </c>
      <c r="E6319" s="757"/>
      <c r="F6319" s="757"/>
      <c r="G6319" s="757"/>
      <c r="H6319" s="757"/>
      <c r="I6319" s="757"/>
    </row>
    <row r="6320" spans="1:9" ht="15.75" customHeight="1">
      <c r="A6320" s="963">
        <v>87557</v>
      </c>
      <c r="B6320" s="963" t="s">
        <v>9261</v>
      </c>
      <c r="C6320" s="964" t="s">
        <v>122</v>
      </c>
      <c r="D6320" s="965">
        <v>39.97</v>
      </c>
      <c r="E6320" s="757"/>
      <c r="F6320" s="757"/>
      <c r="G6320" s="757"/>
      <c r="H6320" s="757"/>
      <c r="I6320" s="757"/>
    </row>
    <row r="6321" spans="1:9" ht="15.75" customHeight="1">
      <c r="A6321" s="963">
        <v>87559</v>
      </c>
      <c r="B6321" s="963" t="s">
        <v>9262</v>
      </c>
      <c r="C6321" s="964" t="s">
        <v>122</v>
      </c>
      <c r="D6321" s="965">
        <v>37.61</v>
      </c>
      <c r="E6321" s="757"/>
      <c r="F6321" s="757"/>
      <c r="G6321" s="757"/>
      <c r="H6321" s="757"/>
      <c r="I6321" s="757"/>
    </row>
    <row r="6322" spans="1:9" ht="15.75" customHeight="1">
      <c r="A6322" s="963">
        <v>87561</v>
      </c>
      <c r="B6322" s="963" t="s">
        <v>9263</v>
      </c>
      <c r="C6322" s="964" t="s">
        <v>122</v>
      </c>
      <c r="D6322" s="965">
        <v>40.17</v>
      </c>
      <c r="E6322" s="757"/>
      <c r="F6322" s="757"/>
      <c r="G6322" s="757"/>
      <c r="H6322" s="757"/>
      <c r="I6322" s="757"/>
    </row>
    <row r="6323" spans="1:9" ht="15.75" customHeight="1">
      <c r="A6323" s="963">
        <v>87775</v>
      </c>
      <c r="B6323" s="963" t="s">
        <v>9264</v>
      </c>
      <c r="C6323" s="964" t="s">
        <v>122</v>
      </c>
      <c r="D6323" s="965">
        <v>41.28</v>
      </c>
      <c r="E6323" s="757"/>
      <c r="F6323" s="757"/>
      <c r="G6323" s="757"/>
      <c r="H6323" s="757"/>
      <c r="I6323" s="757"/>
    </row>
    <row r="6324" spans="1:9" ht="15.75" customHeight="1">
      <c r="A6324" s="963">
        <v>87777</v>
      </c>
      <c r="B6324" s="963" t="s">
        <v>9265</v>
      </c>
      <c r="C6324" s="964" t="s">
        <v>122</v>
      </c>
      <c r="D6324" s="965">
        <v>44.12</v>
      </c>
      <c r="E6324" s="757"/>
      <c r="F6324" s="757"/>
      <c r="G6324" s="757"/>
      <c r="H6324" s="757"/>
      <c r="I6324" s="757"/>
    </row>
    <row r="6325" spans="1:9" ht="15.75" customHeight="1">
      <c r="A6325" s="963">
        <v>87778</v>
      </c>
      <c r="B6325" s="963" t="s">
        <v>9266</v>
      </c>
      <c r="C6325" s="964" t="s">
        <v>122</v>
      </c>
      <c r="D6325" s="965">
        <v>74.56</v>
      </c>
      <c r="E6325" s="757"/>
      <c r="F6325" s="757"/>
      <c r="G6325" s="757"/>
      <c r="H6325" s="757"/>
      <c r="I6325" s="757"/>
    </row>
    <row r="6326" spans="1:9" ht="15.75" customHeight="1">
      <c r="A6326" s="963">
        <v>87779</v>
      </c>
      <c r="B6326" s="963" t="s">
        <v>9267</v>
      </c>
      <c r="C6326" s="964" t="s">
        <v>122</v>
      </c>
      <c r="D6326" s="965">
        <v>53.01</v>
      </c>
      <c r="E6326" s="757"/>
      <c r="F6326" s="757"/>
      <c r="G6326" s="757"/>
      <c r="H6326" s="757"/>
      <c r="I6326" s="757"/>
    </row>
    <row r="6327" spans="1:9" ht="15.75" customHeight="1">
      <c r="A6327" s="963">
        <v>87781</v>
      </c>
      <c r="B6327" s="963" t="s">
        <v>9268</v>
      </c>
      <c r="C6327" s="964" t="s">
        <v>122</v>
      </c>
      <c r="D6327" s="965">
        <v>56.81</v>
      </c>
      <c r="E6327" s="757"/>
      <c r="F6327" s="757"/>
      <c r="G6327" s="757"/>
      <c r="H6327" s="757"/>
      <c r="I6327" s="757"/>
    </row>
    <row r="6328" spans="1:9" ht="15.75" customHeight="1">
      <c r="A6328" s="963">
        <v>87783</v>
      </c>
      <c r="B6328" s="963" t="s">
        <v>9269</v>
      </c>
      <c r="C6328" s="964" t="s">
        <v>122</v>
      </c>
      <c r="D6328" s="965">
        <v>97.8</v>
      </c>
      <c r="E6328" s="757"/>
      <c r="F6328" s="757"/>
      <c r="G6328" s="757"/>
      <c r="H6328" s="757"/>
      <c r="I6328" s="757"/>
    </row>
    <row r="6329" spans="1:9" ht="15.75" customHeight="1">
      <c r="A6329" s="963">
        <v>87784</v>
      </c>
      <c r="B6329" s="963" t="s">
        <v>9270</v>
      </c>
      <c r="C6329" s="964" t="s">
        <v>122</v>
      </c>
      <c r="D6329" s="965">
        <v>58.12</v>
      </c>
      <c r="E6329" s="757"/>
      <c r="F6329" s="757"/>
      <c r="G6329" s="757"/>
      <c r="H6329" s="757"/>
      <c r="I6329" s="757"/>
    </row>
    <row r="6330" spans="1:9" ht="15.75" customHeight="1">
      <c r="A6330" s="963">
        <v>87786</v>
      </c>
      <c r="B6330" s="963" t="s">
        <v>9271</v>
      </c>
      <c r="C6330" s="964" t="s">
        <v>122</v>
      </c>
      <c r="D6330" s="965">
        <v>62.89</v>
      </c>
      <c r="E6330" s="757"/>
      <c r="F6330" s="757"/>
      <c r="G6330" s="757"/>
      <c r="H6330" s="757"/>
      <c r="I6330" s="757"/>
    </row>
    <row r="6331" spans="1:9" ht="15.75" customHeight="1">
      <c r="A6331" s="963">
        <v>87787</v>
      </c>
      <c r="B6331" s="963" t="s">
        <v>9272</v>
      </c>
      <c r="C6331" s="964" t="s">
        <v>122</v>
      </c>
      <c r="D6331" s="965">
        <v>114.98</v>
      </c>
      <c r="E6331" s="757"/>
      <c r="F6331" s="757"/>
      <c r="G6331" s="757"/>
      <c r="H6331" s="757"/>
      <c r="I6331" s="757"/>
    </row>
    <row r="6332" spans="1:9" ht="15.75" customHeight="1">
      <c r="A6332" s="963">
        <v>87788</v>
      </c>
      <c r="B6332" s="963" t="s">
        <v>9273</v>
      </c>
      <c r="C6332" s="964" t="s">
        <v>122</v>
      </c>
      <c r="D6332" s="965">
        <v>68.17</v>
      </c>
      <c r="E6332" s="757"/>
      <c r="F6332" s="757"/>
      <c r="G6332" s="757"/>
      <c r="H6332" s="757"/>
      <c r="I6332" s="757"/>
    </row>
    <row r="6333" spans="1:9" ht="15.75" customHeight="1">
      <c r="A6333" s="963">
        <v>87790</v>
      </c>
      <c r="B6333" s="963" t="s">
        <v>9274</v>
      </c>
      <c r="C6333" s="964" t="s">
        <v>122</v>
      </c>
      <c r="D6333" s="965">
        <v>73.42</v>
      </c>
      <c r="E6333" s="757"/>
      <c r="F6333" s="757"/>
      <c r="G6333" s="757"/>
      <c r="H6333" s="757"/>
      <c r="I6333" s="757"/>
    </row>
    <row r="6334" spans="1:9" ht="15.75" customHeight="1">
      <c r="A6334" s="963">
        <v>87791</v>
      </c>
      <c r="B6334" s="963" t="s">
        <v>9275</v>
      </c>
      <c r="C6334" s="964" t="s">
        <v>122</v>
      </c>
      <c r="D6334" s="965">
        <v>126.59</v>
      </c>
      <c r="E6334" s="757"/>
      <c r="F6334" s="757"/>
      <c r="G6334" s="757"/>
      <c r="H6334" s="757"/>
      <c r="I6334" s="757"/>
    </row>
    <row r="6335" spans="1:9" ht="15.75" customHeight="1">
      <c r="A6335" s="963">
        <v>87792</v>
      </c>
      <c r="B6335" s="963" t="s">
        <v>9276</v>
      </c>
      <c r="C6335" s="964" t="s">
        <v>122</v>
      </c>
      <c r="D6335" s="965">
        <v>31.25</v>
      </c>
      <c r="E6335" s="757"/>
      <c r="F6335" s="757"/>
      <c r="G6335" s="757"/>
      <c r="H6335" s="757"/>
      <c r="I6335" s="757"/>
    </row>
    <row r="6336" spans="1:9" ht="15.75" customHeight="1">
      <c r="A6336" s="963">
        <v>87794</v>
      </c>
      <c r="B6336" s="963" t="s">
        <v>9277</v>
      </c>
      <c r="C6336" s="964" t="s">
        <v>122</v>
      </c>
      <c r="D6336" s="965">
        <v>33.9</v>
      </c>
      <c r="E6336" s="757"/>
      <c r="F6336" s="757"/>
      <c r="G6336" s="757"/>
      <c r="H6336" s="757"/>
      <c r="I6336" s="757"/>
    </row>
    <row r="6337" spans="1:9" ht="15.75" customHeight="1">
      <c r="A6337" s="963">
        <v>87795</v>
      </c>
      <c r="B6337" s="963" t="s">
        <v>9278</v>
      </c>
      <c r="C6337" s="964" t="s">
        <v>122</v>
      </c>
      <c r="D6337" s="965">
        <v>63.02</v>
      </c>
      <c r="E6337" s="757"/>
      <c r="F6337" s="757"/>
      <c r="G6337" s="757"/>
      <c r="H6337" s="757"/>
      <c r="I6337" s="757"/>
    </row>
    <row r="6338" spans="1:9" ht="15.75" customHeight="1">
      <c r="A6338" s="963">
        <v>87797</v>
      </c>
      <c r="B6338" s="963" t="s">
        <v>9279</v>
      </c>
      <c r="C6338" s="964" t="s">
        <v>122</v>
      </c>
      <c r="D6338" s="965">
        <v>42.69</v>
      </c>
      <c r="E6338" s="757"/>
      <c r="F6338" s="757"/>
      <c r="G6338" s="757"/>
      <c r="H6338" s="757"/>
      <c r="I6338" s="757"/>
    </row>
    <row r="6339" spans="1:9" ht="15.75" customHeight="1">
      <c r="A6339" s="963">
        <v>87799</v>
      </c>
      <c r="B6339" s="963" t="s">
        <v>9280</v>
      </c>
      <c r="C6339" s="964" t="s">
        <v>122</v>
      </c>
      <c r="D6339" s="965">
        <v>46.23</v>
      </c>
      <c r="E6339" s="757"/>
      <c r="F6339" s="757"/>
      <c r="G6339" s="757"/>
      <c r="H6339" s="757"/>
      <c r="I6339" s="757"/>
    </row>
    <row r="6340" spans="1:9" ht="15.75" customHeight="1">
      <c r="A6340" s="963">
        <v>87800</v>
      </c>
      <c r="B6340" s="963" t="s">
        <v>9281</v>
      </c>
      <c r="C6340" s="964" t="s">
        <v>122</v>
      </c>
      <c r="D6340" s="965">
        <v>85.11</v>
      </c>
      <c r="E6340" s="757"/>
      <c r="F6340" s="757"/>
      <c r="G6340" s="757"/>
      <c r="H6340" s="757"/>
      <c r="I6340" s="757"/>
    </row>
    <row r="6341" spans="1:9" ht="15.75" customHeight="1">
      <c r="A6341" s="963">
        <v>87801</v>
      </c>
      <c r="B6341" s="963" t="s">
        <v>9282</v>
      </c>
      <c r="C6341" s="964" t="s">
        <v>122</v>
      </c>
      <c r="D6341" s="965">
        <v>47.46</v>
      </c>
      <c r="E6341" s="757"/>
      <c r="F6341" s="757"/>
      <c r="G6341" s="757"/>
      <c r="H6341" s="757"/>
      <c r="I6341" s="757"/>
    </row>
    <row r="6342" spans="1:9" ht="15.75" customHeight="1">
      <c r="A6342" s="963">
        <v>87803</v>
      </c>
      <c r="B6342" s="963" t="s">
        <v>9283</v>
      </c>
      <c r="C6342" s="964" t="s">
        <v>122</v>
      </c>
      <c r="D6342" s="965">
        <v>51.91</v>
      </c>
      <c r="E6342" s="757"/>
      <c r="F6342" s="757"/>
      <c r="G6342" s="757"/>
      <c r="H6342" s="757"/>
      <c r="I6342" s="757"/>
    </row>
    <row r="6343" spans="1:9" ht="15.75" customHeight="1">
      <c r="A6343" s="963">
        <v>87804</v>
      </c>
      <c r="B6343" s="963" t="s">
        <v>9284</v>
      </c>
      <c r="C6343" s="964" t="s">
        <v>122</v>
      </c>
      <c r="D6343" s="965">
        <v>101.17</v>
      </c>
      <c r="E6343" s="757"/>
      <c r="F6343" s="757"/>
      <c r="G6343" s="757"/>
      <c r="H6343" s="757"/>
      <c r="I6343" s="757"/>
    </row>
    <row r="6344" spans="1:9" ht="15.75" customHeight="1">
      <c r="A6344" s="963">
        <v>87805</v>
      </c>
      <c r="B6344" s="963" t="s">
        <v>9285</v>
      </c>
      <c r="C6344" s="964" t="s">
        <v>122</v>
      </c>
      <c r="D6344" s="965">
        <v>51.75</v>
      </c>
      <c r="E6344" s="757"/>
      <c r="F6344" s="757"/>
      <c r="G6344" s="757"/>
      <c r="H6344" s="757"/>
      <c r="I6344" s="757"/>
    </row>
    <row r="6345" spans="1:9" ht="15.75" customHeight="1">
      <c r="A6345" s="963">
        <v>87807</v>
      </c>
      <c r="B6345" s="963" t="s">
        <v>9286</v>
      </c>
      <c r="C6345" s="964" t="s">
        <v>122</v>
      </c>
      <c r="D6345" s="965">
        <v>56.65</v>
      </c>
      <c r="E6345" s="757"/>
      <c r="F6345" s="757"/>
      <c r="G6345" s="757"/>
      <c r="H6345" s="757"/>
      <c r="I6345" s="757"/>
    </row>
    <row r="6346" spans="1:9" ht="15.75" customHeight="1">
      <c r="A6346" s="963">
        <v>87808</v>
      </c>
      <c r="B6346" s="963" t="s">
        <v>9287</v>
      </c>
      <c r="C6346" s="964" t="s">
        <v>122</v>
      </c>
      <c r="D6346" s="965">
        <v>108.71</v>
      </c>
      <c r="E6346" s="757"/>
      <c r="F6346" s="757"/>
      <c r="G6346" s="757"/>
      <c r="H6346" s="757"/>
      <c r="I6346" s="757"/>
    </row>
    <row r="6347" spans="1:9" ht="15.75" customHeight="1">
      <c r="A6347" s="963">
        <v>87809</v>
      </c>
      <c r="B6347" s="963" t="s">
        <v>9288</v>
      </c>
      <c r="C6347" s="964" t="s">
        <v>122</v>
      </c>
      <c r="D6347" s="965">
        <v>56.31</v>
      </c>
      <c r="E6347" s="757"/>
      <c r="F6347" s="757"/>
      <c r="G6347" s="757"/>
      <c r="H6347" s="757"/>
      <c r="I6347" s="757"/>
    </row>
    <row r="6348" spans="1:9" ht="15.75" customHeight="1">
      <c r="A6348" s="963">
        <v>87811</v>
      </c>
      <c r="B6348" s="963" t="s">
        <v>9289</v>
      </c>
      <c r="C6348" s="964" t="s">
        <v>122</v>
      </c>
      <c r="D6348" s="965">
        <v>58.96</v>
      </c>
      <c r="E6348" s="757"/>
      <c r="F6348" s="757"/>
      <c r="G6348" s="757"/>
      <c r="H6348" s="757"/>
      <c r="I6348" s="757"/>
    </row>
    <row r="6349" spans="1:9" ht="15.75" customHeight="1">
      <c r="A6349" s="963">
        <v>87812</v>
      </c>
      <c r="B6349" s="963" t="s">
        <v>9290</v>
      </c>
      <c r="C6349" s="964" t="s">
        <v>122</v>
      </c>
      <c r="D6349" s="965">
        <v>85.51</v>
      </c>
      <c r="E6349" s="757"/>
      <c r="F6349" s="757"/>
      <c r="G6349" s="757"/>
      <c r="H6349" s="757"/>
      <c r="I6349" s="757"/>
    </row>
    <row r="6350" spans="1:9" ht="15.75" customHeight="1">
      <c r="A6350" s="963">
        <v>87813</v>
      </c>
      <c r="B6350" s="963" t="s">
        <v>9291</v>
      </c>
      <c r="C6350" s="964" t="s">
        <v>122</v>
      </c>
      <c r="D6350" s="965">
        <v>67.739999999999995</v>
      </c>
      <c r="E6350" s="757"/>
      <c r="F6350" s="757"/>
      <c r="G6350" s="757"/>
      <c r="H6350" s="757"/>
      <c r="I6350" s="757"/>
    </row>
    <row r="6351" spans="1:9" ht="15.75" customHeight="1">
      <c r="A6351" s="963">
        <v>87815</v>
      </c>
      <c r="B6351" s="963" t="s">
        <v>9292</v>
      </c>
      <c r="C6351" s="964" t="s">
        <v>122</v>
      </c>
      <c r="D6351" s="965">
        <v>71.28</v>
      </c>
      <c r="E6351" s="757"/>
      <c r="F6351" s="757"/>
      <c r="G6351" s="757"/>
      <c r="H6351" s="757"/>
      <c r="I6351" s="757"/>
    </row>
    <row r="6352" spans="1:9" ht="15.75" customHeight="1">
      <c r="A6352" s="963">
        <v>87816</v>
      </c>
      <c r="B6352" s="963" t="s">
        <v>9293</v>
      </c>
      <c r="C6352" s="964" t="s">
        <v>122</v>
      </c>
      <c r="D6352" s="965">
        <v>107.62</v>
      </c>
      <c r="E6352" s="757"/>
      <c r="F6352" s="757"/>
      <c r="G6352" s="757"/>
      <c r="H6352" s="757"/>
      <c r="I6352" s="757"/>
    </row>
    <row r="6353" spans="1:9" ht="15.75" customHeight="1">
      <c r="A6353" s="963">
        <v>87817</v>
      </c>
      <c r="B6353" s="963" t="s">
        <v>9294</v>
      </c>
      <c r="C6353" s="964" t="s">
        <v>122</v>
      </c>
      <c r="D6353" s="965">
        <v>72.510000000000005</v>
      </c>
      <c r="E6353" s="757"/>
      <c r="F6353" s="757"/>
      <c r="G6353" s="757"/>
      <c r="H6353" s="757"/>
      <c r="I6353" s="757"/>
    </row>
    <row r="6354" spans="1:9" ht="15.75" customHeight="1">
      <c r="A6354" s="963">
        <v>87819</v>
      </c>
      <c r="B6354" s="963" t="s">
        <v>9295</v>
      </c>
      <c r="C6354" s="964" t="s">
        <v>122</v>
      </c>
      <c r="D6354" s="965">
        <v>76.959999999999994</v>
      </c>
      <c r="E6354" s="757"/>
      <c r="F6354" s="757"/>
      <c r="G6354" s="757"/>
      <c r="H6354" s="757"/>
      <c r="I6354" s="757"/>
    </row>
    <row r="6355" spans="1:9" ht="15.75" customHeight="1">
      <c r="A6355" s="963">
        <v>87820</v>
      </c>
      <c r="B6355" s="963" t="s">
        <v>9296</v>
      </c>
      <c r="C6355" s="964" t="s">
        <v>122</v>
      </c>
      <c r="D6355" s="965">
        <v>123.68</v>
      </c>
      <c r="E6355" s="757"/>
      <c r="F6355" s="757"/>
      <c r="G6355" s="757"/>
      <c r="H6355" s="757"/>
      <c r="I6355" s="757"/>
    </row>
    <row r="6356" spans="1:9" ht="15.75" customHeight="1">
      <c r="A6356" s="963">
        <v>87821</v>
      </c>
      <c r="B6356" s="963" t="s">
        <v>9297</v>
      </c>
      <c r="C6356" s="964" t="s">
        <v>122</v>
      </c>
      <c r="D6356" s="965">
        <v>93.6</v>
      </c>
      <c r="E6356" s="757"/>
      <c r="F6356" s="757"/>
      <c r="G6356" s="757"/>
      <c r="H6356" s="757"/>
      <c r="I6356" s="757"/>
    </row>
    <row r="6357" spans="1:9" ht="15.75" customHeight="1">
      <c r="A6357" s="963">
        <v>87823</v>
      </c>
      <c r="B6357" s="963" t="s">
        <v>9298</v>
      </c>
      <c r="C6357" s="964" t="s">
        <v>122</v>
      </c>
      <c r="D6357" s="965">
        <v>98.5</v>
      </c>
      <c r="E6357" s="757"/>
      <c r="F6357" s="757"/>
      <c r="G6357" s="757"/>
      <c r="H6357" s="757"/>
      <c r="I6357" s="757"/>
    </row>
    <row r="6358" spans="1:9" ht="15.75" customHeight="1">
      <c r="A6358" s="963">
        <v>87824</v>
      </c>
      <c r="B6358" s="963" t="s">
        <v>9299</v>
      </c>
      <c r="C6358" s="964" t="s">
        <v>122</v>
      </c>
      <c r="D6358" s="965">
        <v>142.09</v>
      </c>
      <c r="E6358" s="757"/>
      <c r="F6358" s="757"/>
      <c r="G6358" s="757"/>
      <c r="H6358" s="757"/>
      <c r="I6358" s="757"/>
    </row>
    <row r="6359" spans="1:9" ht="15.75" customHeight="1">
      <c r="A6359" s="963">
        <v>87825</v>
      </c>
      <c r="B6359" s="963" t="s">
        <v>9300</v>
      </c>
      <c r="C6359" s="964" t="s">
        <v>122</v>
      </c>
      <c r="D6359" s="965">
        <v>53.22</v>
      </c>
      <c r="E6359" s="757"/>
      <c r="F6359" s="757"/>
      <c r="G6359" s="757"/>
      <c r="H6359" s="757"/>
      <c r="I6359" s="757"/>
    </row>
    <row r="6360" spans="1:9" ht="15.75" customHeight="1">
      <c r="A6360" s="963">
        <v>87827</v>
      </c>
      <c r="B6360" s="963" t="s">
        <v>9301</v>
      </c>
      <c r="C6360" s="964" t="s">
        <v>122</v>
      </c>
      <c r="D6360" s="965">
        <v>56.46</v>
      </c>
      <c r="E6360" s="757"/>
      <c r="F6360" s="757"/>
      <c r="G6360" s="757"/>
      <c r="H6360" s="757"/>
      <c r="I6360" s="757"/>
    </row>
    <row r="6361" spans="1:9" ht="15.75" customHeight="1">
      <c r="A6361" s="963">
        <v>87828</v>
      </c>
      <c r="B6361" s="963" t="s">
        <v>9302</v>
      </c>
      <c r="C6361" s="964" t="s">
        <v>122</v>
      </c>
      <c r="D6361" s="965">
        <v>90.5</v>
      </c>
      <c r="E6361" s="757"/>
      <c r="F6361" s="757"/>
      <c r="G6361" s="757"/>
      <c r="H6361" s="757"/>
      <c r="I6361" s="757"/>
    </row>
    <row r="6362" spans="1:9" ht="15.75" customHeight="1">
      <c r="A6362" s="963">
        <v>87829</v>
      </c>
      <c r="B6362" s="963" t="s">
        <v>9303</v>
      </c>
      <c r="C6362" s="964" t="s">
        <v>122</v>
      </c>
      <c r="D6362" s="965">
        <v>64.739999999999995</v>
      </c>
      <c r="E6362" s="757"/>
      <c r="F6362" s="757"/>
      <c r="G6362" s="757"/>
      <c r="H6362" s="757"/>
      <c r="I6362" s="757"/>
    </row>
    <row r="6363" spans="1:9" ht="15.75" customHeight="1">
      <c r="A6363" s="963">
        <v>87831</v>
      </c>
      <c r="B6363" s="963" t="s">
        <v>9304</v>
      </c>
      <c r="C6363" s="964" t="s">
        <v>122</v>
      </c>
      <c r="D6363" s="965">
        <v>69.08</v>
      </c>
      <c r="E6363" s="757"/>
      <c r="F6363" s="757"/>
      <c r="G6363" s="757"/>
      <c r="H6363" s="757"/>
      <c r="I6363" s="757"/>
    </row>
    <row r="6364" spans="1:9" ht="15.75" customHeight="1">
      <c r="A6364" s="963">
        <v>87832</v>
      </c>
      <c r="B6364" s="963" t="s">
        <v>9305</v>
      </c>
      <c r="C6364" s="964" t="s">
        <v>122</v>
      </c>
      <c r="D6364" s="965">
        <v>115.24</v>
      </c>
      <c r="E6364" s="757"/>
      <c r="F6364" s="757"/>
      <c r="G6364" s="757"/>
      <c r="H6364" s="757"/>
      <c r="I6364" s="757"/>
    </row>
    <row r="6365" spans="1:9" ht="15.75" customHeight="1">
      <c r="A6365" s="963">
        <v>87834</v>
      </c>
      <c r="B6365" s="963" t="s">
        <v>9306</v>
      </c>
      <c r="C6365" s="964" t="s">
        <v>122</v>
      </c>
      <c r="D6365" s="965">
        <v>178.02</v>
      </c>
      <c r="E6365" s="757"/>
      <c r="F6365" s="757"/>
      <c r="G6365" s="757"/>
      <c r="H6365" s="757"/>
      <c r="I6365" s="757"/>
    </row>
    <row r="6366" spans="1:9" ht="15.75" customHeight="1">
      <c r="A6366" s="963">
        <v>87835</v>
      </c>
      <c r="B6366" s="963" t="s">
        <v>9307</v>
      </c>
      <c r="C6366" s="964" t="s">
        <v>122</v>
      </c>
      <c r="D6366" s="965">
        <v>122.3</v>
      </c>
      <c r="E6366" s="757"/>
      <c r="F6366" s="757"/>
      <c r="G6366" s="757"/>
      <c r="H6366" s="757"/>
      <c r="I6366" s="757"/>
    </row>
    <row r="6367" spans="1:9" ht="15.75" customHeight="1">
      <c r="A6367" s="963">
        <v>87836</v>
      </c>
      <c r="B6367" s="963" t="s">
        <v>9308</v>
      </c>
      <c r="C6367" s="964" t="s">
        <v>122</v>
      </c>
      <c r="D6367" s="965">
        <v>172.23</v>
      </c>
      <c r="E6367" s="757"/>
      <c r="F6367" s="757"/>
      <c r="G6367" s="757"/>
      <c r="H6367" s="757"/>
      <c r="I6367" s="757"/>
    </row>
    <row r="6368" spans="1:9" ht="15.75" customHeight="1">
      <c r="A6368" s="963">
        <v>87837</v>
      </c>
      <c r="B6368" s="963" t="s">
        <v>9309</v>
      </c>
      <c r="C6368" s="964" t="s">
        <v>122</v>
      </c>
      <c r="D6368" s="965">
        <v>117.17</v>
      </c>
      <c r="E6368" s="757"/>
      <c r="F6368" s="757"/>
      <c r="G6368" s="757"/>
      <c r="H6368" s="757"/>
      <c r="I6368" s="757"/>
    </row>
    <row r="6369" spans="1:9" ht="15.75" customHeight="1">
      <c r="A6369" s="963">
        <v>87838</v>
      </c>
      <c r="B6369" s="963" t="s">
        <v>9310</v>
      </c>
      <c r="C6369" s="964" t="s">
        <v>122</v>
      </c>
      <c r="D6369" s="965">
        <v>184.49</v>
      </c>
      <c r="E6369" s="757"/>
      <c r="F6369" s="757"/>
      <c r="G6369" s="757"/>
      <c r="H6369" s="757"/>
      <c r="I6369" s="757"/>
    </row>
    <row r="6370" spans="1:9" ht="15.75" customHeight="1">
      <c r="A6370" s="963">
        <v>87839</v>
      </c>
      <c r="B6370" s="963" t="s">
        <v>9311</v>
      </c>
      <c r="C6370" s="964" t="s">
        <v>122</v>
      </c>
      <c r="D6370" s="965">
        <v>126.71</v>
      </c>
      <c r="E6370" s="757"/>
      <c r="F6370" s="757"/>
      <c r="G6370" s="757"/>
      <c r="H6370" s="757"/>
      <c r="I6370" s="757"/>
    </row>
    <row r="6371" spans="1:9" ht="15.75" customHeight="1">
      <c r="A6371" s="963">
        <v>87840</v>
      </c>
      <c r="B6371" s="963" t="s">
        <v>9312</v>
      </c>
      <c r="C6371" s="964" t="s">
        <v>122</v>
      </c>
      <c r="D6371" s="965">
        <v>177.28</v>
      </c>
      <c r="E6371" s="757"/>
      <c r="F6371" s="757"/>
      <c r="G6371" s="757"/>
      <c r="H6371" s="757"/>
      <c r="I6371" s="757"/>
    </row>
    <row r="6372" spans="1:9" ht="15.75" customHeight="1">
      <c r="A6372" s="963">
        <v>87841</v>
      </c>
      <c r="B6372" s="963" t="s">
        <v>9313</v>
      </c>
      <c r="C6372" s="964" t="s">
        <v>122</v>
      </c>
      <c r="D6372" s="965">
        <v>120.15</v>
      </c>
      <c r="E6372" s="757"/>
      <c r="F6372" s="757"/>
      <c r="G6372" s="757"/>
      <c r="H6372" s="757"/>
      <c r="I6372" s="757"/>
    </row>
    <row r="6373" spans="1:9" ht="15.75" customHeight="1">
      <c r="A6373" s="963">
        <v>87842</v>
      </c>
      <c r="B6373" s="963" t="s">
        <v>9314</v>
      </c>
      <c r="C6373" s="964" t="s">
        <v>122</v>
      </c>
      <c r="D6373" s="965">
        <v>182.63</v>
      </c>
      <c r="E6373" s="757"/>
      <c r="F6373" s="757"/>
      <c r="G6373" s="757"/>
      <c r="H6373" s="757"/>
      <c r="I6373" s="757"/>
    </row>
    <row r="6374" spans="1:9" ht="15.75" customHeight="1">
      <c r="A6374" s="963">
        <v>87843</v>
      </c>
      <c r="B6374" s="963" t="s">
        <v>9315</v>
      </c>
      <c r="C6374" s="964" t="s">
        <v>122</v>
      </c>
      <c r="D6374" s="965">
        <v>133.51</v>
      </c>
      <c r="E6374" s="757"/>
      <c r="F6374" s="757"/>
      <c r="G6374" s="757"/>
      <c r="H6374" s="757"/>
      <c r="I6374" s="757"/>
    </row>
    <row r="6375" spans="1:9" ht="15.75" customHeight="1">
      <c r="A6375" s="963">
        <v>87844</v>
      </c>
      <c r="B6375" s="963" t="s">
        <v>9316</v>
      </c>
      <c r="C6375" s="964" t="s">
        <v>122</v>
      </c>
      <c r="D6375" s="965">
        <v>171.68</v>
      </c>
      <c r="E6375" s="757"/>
      <c r="F6375" s="757"/>
      <c r="G6375" s="757"/>
      <c r="H6375" s="757"/>
      <c r="I6375" s="757"/>
    </row>
    <row r="6376" spans="1:9" ht="15.75" customHeight="1">
      <c r="A6376" s="963">
        <v>87845</v>
      </c>
      <c r="B6376" s="963" t="s">
        <v>9317</v>
      </c>
      <c r="C6376" s="964" t="s">
        <v>122</v>
      </c>
      <c r="D6376" s="965">
        <v>123.26</v>
      </c>
      <c r="E6376" s="757"/>
      <c r="F6376" s="757"/>
      <c r="G6376" s="757"/>
      <c r="H6376" s="757"/>
      <c r="I6376" s="757"/>
    </row>
    <row r="6377" spans="1:9" ht="15.75" customHeight="1">
      <c r="A6377" s="963">
        <v>87846</v>
      </c>
      <c r="B6377" s="963" t="s">
        <v>9318</v>
      </c>
      <c r="C6377" s="964" t="s">
        <v>122</v>
      </c>
      <c r="D6377" s="965">
        <v>192.3</v>
      </c>
      <c r="E6377" s="757"/>
      <c r="F6377" s="757"/>
      <c r="G6377" s="757"/>
      <c r="H6377" s="757"/>
      <c r="I6377" s="757"/>
    </row>
    <row r="6378" spans="1:9" ht="15.75" customHeight="1">
      <c r="A6378" s="963">
        <v>87847</v>
      </c>
      <c r="B6378" s="963" t="s">
        <v>9319</v>
      </c>
      <c r="C6378" s="964" t="s">
        <v>122</v>
      </c>
      <c r="D6378" s="965">
        <v>136.58000000000001</v>
      </c>
      <c r="E6378" s="757"/>
      <c r="F6378" s="757"/>
      <c r="G6378" s="757"/>
      <c r="H6378" s="757"/>
      <c r="I6378" s="757"/>
    </row>
    <row r="6379" spans="1:9" ht="15.75" customHeight="1">
      <c r="A6379" s="963">
        <v>87848</v>
      </c>
      <c r="B6379" s="963" t="s">
        <v>9320</v>
      </c>
      <c r="C6379" s="964" t="s">
        <v>122</v>
      </c>
      <c r="D6379" s="965">
        <v>185.55</v>
      </c>
      <c r="E6379" s="757"/>
      <c r="F6379" s="757"/>
      <c r="G6379" s="757"/>
      <c r="H6379" s="757"/>
      <c r="I6379" s="757"/>
    </row>
    <row r="6380" spans="1:9" ht="15.75" customHeight="1">
      <c r="A6380" s="963">
        <v>87849</v>
      </c>
      <c r="B6380" s="963" t="s">
        <v>9321</v>
      </c>
      <c r="C6380" s="964" t="s">
        <v>122</v>
      </c>
      <c r="D6380" s="965">
        <v>130.5</v>
      </c>
      <c r="E6380" s="757"/>
      <c r="F6380" s="757"/>
      <c r="G6380" s="757"/>
      <c r="H6380" s="757"/>
      <c r="I6380" s="757"/>
    </row>
    <row r="6381" spans="1:9" ht="15.75" customHeight="1">
      <c r="A6381" s="963">
        <v>87850</v>
      </c>
      <c r="B6381" s="963" t="s">
        <v>9322</v>
      </c>
      <c r="C6381" s="964" t="s">
        <v>122</v>
      </c>
      <c r="D6381" s="965">
        <v>198.78</v>
      </c>
      <c r="E6381" s="757"/>
      <c r="F6381" s="757"/>
      <c r="G6381" s="757"/>
      <c r="H6381" s="757"/>
      <c r="I6381" s="757"/>
    </row>
    <row r="6382" spans="1:9" ht="15.75" customHeight="1">
      <c r="A6382" s="963">
        <v>87851</v>
      </c>
      <c r="B6382" s="963" t="s">
        <v>9323</v>
      </c>
      <c r="C6382" s="964" t="s">
        <v>122</v>
      </c>
      <c r="D6382" s="965">
        <v>141</v>
      </c>
      <c r="E6382" s="757"/>
      <c r="F6382" s="757"/>
      <c r="G6382" s="757"/>
      <c r="H6382" s="757"/>
      <c r="I6382" s="757"/>
    </row>
    <row r="6383" spans="1:9" ht="15.75" customHeight="1">
      <c r="A6383" s="963">
        <v>87852</v>
      </c>
      <c r="B6383" s="963" t="s">
        <v>9324</v>
      </c>
      <c r="C6383" s="964" t="s">
        <v>122</v>
      </c>
      <c r="D6383" s="965">
        <v>190.59</v>
      </c>
      <c r="E6383" s="757"/>
      <c r="F6383" s="757"/>
      <c r="G6383" s="757"/>
      <c r="H6383" s="757"/>
      <c r="I6383" s="757"/>
    </row>
    <row r="6384" spans="1:9" ht="15.75" customHeight="1">
      <c r="A6384" s="963">
        <v>87853</v>
      </c>
      <c r="B6384" s="963" t="s">
        <v>9325</v>
      </c>
      <c r="C6384" s="964" t="s">
        <v>122</v>
      </c>
      <c r="D6384" s="965">
        <v>133.46</v>
      </c>
      <c r="E6384" s="757"/>
      <c r="F6384" s="757"/>
      <c r="G6384" s="757"/>
      <c r="H6384" s="757"/>
      <c r="I6384" s="757"/>
    </row>
    <row r="6385" spans="1:9" ht="15.75" customHeight="1">
      <c r="A6385" s="963">
        <v>87854</v>
      </c>
      <c r="B6385" s="963" t="s">
        <v>9326</v>
      </c>
      <c r="C6385" s="964" t="s">
        <v>122</v>
      </c>
      <c r="D6385" s="965">
        <v>196.9</v>
      </c>
      <c r="E6385" s="757"/>
      <c r="F6385" s="757"/>
      <c r="G6385" s="757"/>
      <c r="H6385" s="757"/>
      <c r="I6385" s="757"/>
    </row>
    <row r="6386" spans="1:9" ht="15.75" customHeight="1">
      <c r="A6386" s="963">
        <v>87855</v>
      </c>
      <c r="B6386" s="963" t="s">
        <v>9327</v>
      </c>
      <c r="C6386" s="964" t="s">
        <v>122</v>
      </c>
      <c r="D6386" s="965">
        <v>147.82</v>
      </c>
      <c r="E6386" s="757"/>
      <c r="F6386" s="757"/>
      <c r="G6386" s="757"/>
      <c r="H6386" s="757"/>
      <c r="I6386" s="757"/>
    </row>
    <row r="6387" spans="1:9" ht="15.75" customHeight="1">
      <c r="A6387" s="963">
        <v>87856</v>
      </c>
      <c r="B6387" s="963" t="s">
        <v>9328</v>
      </c>
      <c r="C6387" s="964" t="s">
        <v>122</v>
      </c>
      <c r="D6387" s="965">
        <v>185.01</v>
      </c>
      <c r="E6387" s="757"/>
      <c r="F6387" s="757"/>
      <c r="G6387" s="757"/>
      <c r="H6387" s="757"/>
      <c r="I6387" s="757"/>
    </row>
    <row r="6388" spans="1:9" ht="15.75" customHeight="1">
      <c r="A6388" s="963">
        <v>87857</v>
      </c>
      <c r="B6388" s="963" t="s">
        <v>9329</v>
      </c>
      <c r="C6388" s="964" t="s">
        <v>122</v>
      </c>
      <c r="D6388" s="965">
        <v>136.56</v>
      </c>
      <c r="E6388" s="757"/>
      <c r="F6388" s="757"/>
      <c r="G6388" s="757"/>
      <c r="H6388" s="757"/>
      <c r="I6388" s="757"/>
    </row>
    <row r="6389" spans="1:9" ht="15.75" customHeight="1">
      <c r="A6389" s="963">
        <v>87858</v>
      </c>
      <c r="B6389" s="963" t="s">
        <v>9330</v>
      </c>
      <c r="C6389" s="964" t="s">
        <v>122</v>
      </c>
      <c r="D6389" s="965">
        <v>129.69999999999999</v>
      </c>
      <c r="E6389" s="757"/>
      <c r="F6389" s="757"/>
      <c r="G6389" s="757"/>
      <c r="H6389" s="757"/>
      <c r="I6389" s="757"/>
    </row>
    <row r="6390" spans="1:9" ht="15.75" customHeight="1">
      <c r="A6390" s="963">
        <v>87859</v>
      </c>
      <c r="B6390" s="963" t="s">
        <v>9331</v>
      </c>
      <c r="C6390" s="964" t="s">
        <v>122</v>
      </c>
      <c r="D6390" s="965">
        <v>148.53</v>
      </c>
      <c r="E6390" s="757"/>
      <c r="F6390" s="757"/>
      <c r="G6390" s="757"/>
      <c r="H6390" s="757"/>
      <c r="I6390" s="757"/>
    </row>
    <row r="6391" spans="1:9" ht="15.75" customHeight="1">
      <c r="A6391" s="963">
        <v>89048</v>
      </c>
      <c r="B6391" s="963" t="s">
        <v>9332</v>
      </c>
      <c r="C6391" s="964" t="s">
        <v>122</v>
      </c>
      <c r="D6391" s="965">
        <v>30.28</v>
      </c>
      <c r="E6391" s="757"/>
      <c r="F6391" s="757"/>
      <c r="G6391" s="757"/>
      <c r="H6391" s="757"/>
      <c r="I6391" s="757"/>
    </row>
    <row r="6392" spans="1:9" ht="15.75" customHeight="1">
      <c r="A6392" s="963">
        <v>89049</v>
      </c>
      <c r="B6392" s="963" t="s">
        <v>9333</v>
      </c>
      <c r="C6392" s="964" t="s">
        <v>122</v>
      </c>
      <c r="D6392" s="965">
        <v>19.100000000000001</v>
      </c>
      <c r="E6392" s="757"/>
      <c r="F6392" s="757"/>
      <c r="G6392" s="757"/>
      <c r="H6392" s="757"/>
      <c r="I6392" s="757"/>
    </row>
    <row r="6393" spans="1:9" ht="15.75" customHeight="1">
      <c r="A6393" s="963">
        <v>89173</v>
      </c>
      <c r="B6393" s="963" t="s">
        <v>9334</v>
      </c>
      <c r="C6393" s="964" t="s">
        <v>122</v>
      </c>
      <c r="D6393" s="965">
        <v>29.84</v>
      </c>
      <c r="E6393" s="757"/>
      <c r="F6393" s="757"/>
      <c r="G6393" s="757"/>
      <c r="H6393" s="757"/>
      <c r="I6393" s="757"/>
    </row>
    <row r="6394" spans="1:9" ht="15.75" customHeight="1">
      <c r="A6394" s="963">
        <v>90406</v>
      </c>
      <c r="B6394" s="963" t="s">
        <v>9335</v>
      </c>
      <c r="C6394" s="964" t="s">
        <v>122</v>
      </c>
      <c r="D6394" s="965">
        <v>37.74</v>
      </c>
      <c r="E6394" s="757"/>
      <c r="F6394" s="757"/>
      <c r="G6394" s="757"/>
      <c r="H6394" s="757"/>
      <c r="I6394" s="757"/>
    </row>
    <row r="6395" spans="1:9" ht="15.75" customHeight="1">
      <c r="A6395" s="963">
        <v>90407</v>
      </c>
      <c r="B6395" s="963" t="s">
        <v>9336</v>
      </c>
      <c r="C6395" s="964" t="s">
        <v>122</v>
      </c>
      <c r="D6395" s="965">
        <v>41.14</v>
      </c>
      <c r="E6395" s="757"/>
      <c r="F6395" s="757"/>
      <c r="G6395" s="757"/>
      <c r="H6395" s="757"/>
      <c r="I6395" s="757"/>
    </row>
    <row r="6396" spans="1:9" ht="15.75" customHeight="1">
      <c r="A6396" s="963">
        <v>90408</v>
      </c>
      <c r="B6396" s="963" t="s">
        <v>9337</v>
      </c>
      <c r="C6396" s="964" t="s">
        <v>122</v>
      </c>
      <c r="D6396" s="965">
        <v>26.72</v>
      </c>
      <c r="E6396" s="757"/>
      <c r="F6396" s="757"/>
      <c r="G6396" s="757"/>
      <c r="H6396" s="757"/>
      <c r="I6396" s="757"/>
    </row>
    <row r="6397" spans="1:9" ht="15.75" customHeight="1">
      <c r="A6397" s="963">
        <v>90409</v>
      </c>
      <c r="B6397" s="963" t="s">
        <v>9338</v>
      </c>
      <c r="C6397" s="964" t="s">
        <v>122</v>
      </c>
      <c r="D6397" s="965">
        <v>28.65</v>
      </c>
      <c r="E6397" s="757"/>
      <c r="F6397" s="757"/>
      <c r="G6397" s="757"/>
      <c r="H6397" s="757"/>
      <c r="I6397" s="757"/>
    </row>
    <row r="6398" spans="1:9" ht="15.75" customHeight="1">
      <c r="A6398" s="963">
        <v>104203</v>
      </c>
      <c r="B6398" s="963" t="s">
        <v>9339</v>
      </c>
      <c r="C6398" s="964" t="s">
        <v>122</v>
      </c>
      <c r="D6398" s="965">
        <v>45.49</v>
      </c>
      <c r="E6398" s="757"/>
      <c r="F6398" s="757"/>
      <c r="G6398" s="757"/>
      <c r="H6398" s="757"/>
      <c r="I6398" s="757"/>
    </row>
    <row r="6399" spans="1:9" ht="15.75" customHeight="1">
      <c r="A6399" s="963">
        <v>104204</v>
      </c>
      <c r="B6399" s="963" t="s">
        <v>9340</v>
      </c>
      <c r="C6399" s="964" t="s">
        <v>122</v>
      </c>
      <c r="D6399" s="965">
        <v>58.65</v>
      </c>
      <c r="E6399" s="757"/>
      <c r="F6399" s="757"/>
      <c r="G6399" s="757"/>
      <c r="H6399" s="757"/>
      <c r="I6399" s="757"/>
    </row>
    <row r="6400" spans="1:9" ht="15.75" customHeight="1">
      <c r="A6400" s="963">
        <v>104205</v>
      </c>
      <c r="B6400" s="963" t="s">
        <v>9341</v>
      </c>
      <c r="C6400" s="964" t="s">
        <v>122</v>
      </c>
      <c r="D6400" s="965">
        <v>64.459999999999994</v>
      </c>
      <c r="E6400" s="757"/>
      <c r="F6400" s="757"/>
      <c r="G6400" s="757"/>
      <c r="H6400" s="757"/>
      <c r="I6400" s="757"/>
    </row>
    <row r="6401" spans="1:9" ht="15.75" customHeight="1">
      <c r="A6401" s="963">
        <v>104206</v>
      </c>
      <c r="B6401" s="963" t="s">
        <v>9342</v>
      </c>
      <c r="C6401" s="964" t="s">
        <v>122</v>
      </c>
      <c r="D6401" s="965">
        <v>71.099999999999994</v>
      </c>
      <c r="E6401" s="757"/>
      <c r="F6401" s="757"/>
      <c r="G6401" s="757"/>
      <c r="H6401" s="757"/>
      <c r="I6401" s="757"/>
    </row>
    <row r="6402" spans="1:9" ht="15.75" customHeight="1">
      <c r="A6402" s="963">
        <v>104207</v>
      </c>
      <c r="B6402" s="963" t="s">
        <v>9343</v>
      </c>
      <c r="C6402" s="964" t="s">
        <v>122</v>
      </c>
      <c r="D6402" s="965">
        <v>34.479999999999997</v>
      </c>
      <c r="E6402" s="757"/>
      <c r="F6402" s="757"/>
      <c r="G6402" s="757"/>
      <c r="H6402" s="757"/>
      <c r="I6402" s="757"/>
    </row>
    <row r="6403" spans="1:9" ht="15.75" customHeight="1">
      <c r="A6403" s="963">
        <v>104208</v>
      </c>
      <c r="B6403" s="963" t="s">
        <v>9344</v>
      </c>
      <c r="C6403" s="964" t="s">
        <v>122</v>
      </c>
      <c r="D6403" s="965">
        <v>47.28</v>
      </c>
      <c r="E6403" s="757"/>
      <c r="F6403" s="757"/>
      <c r="G6403" s="757"/>
      <c r="H6403" s="757"/>
      <c r="I6403" s="757"/>
    </row>
    <row r="6404" spans="1:9" ht="15.75" customHeight="1">
      <c r="A6404" s="963">
        <v>104209</v>
      </c>
      <c r="B6404" s="963" t="s">
        <v>9345</v>
      </c>
      <c r="C6404" s="964" t="s">
        <v>122</v>
      </c>
      <c r="D6404" s="965">
        <v>52.75</v>
      </c>
      <c r="E6404" s="757"/>
      <c r="F6404" s="757"/>
      <c r="G6404" s="757"/>
      <c r="H6404" s="757"/>
      <c r="I6404" s="757"/>
    </row>
    <row r="6405" spans="1:9" ht="15.75" customHeight="1">
      <c r="A6405" s="963">
        <v>104210</v>
      </c>
      <c r="B6405" s="963" t="s">
        <v>9346</v>
      </c>
      <c r="C6405" s="964" t="s">
        <v>122</v>
      </c>
      <c r="D6405" s="965">
        <v>54.88</v>
      </c>
      <c r="E6405" s="757"/>
      <c r="F6405" s="757"/>
      <c r="G6405" s="757"/>
      <c r="H6405" s="757"/>
      <c r="I6405" s="757"/>
    </row>
    <row r="6406" spans="1:9" ht="15.75" customHeight="1">
      <c r="A6406" s="963">
        <v>104211</v>
      </c>
      <c r="B6406" s="963" t="s">
        <v>9347</v>
      </c>
      <c r="C6406" s="964" t="s">
        <v>122</v>
      </c>
      <c r="D6406" s="965">
        <v>62.48</v>
      </c>
      <c r="E6406" s="757"/>
      <c r="F6406" s="757"/>
      <c r="G6406" s="757"/>
      <c r="H6406" s="757"/>
      <c r="I6406" s="757"/>
    </row>
    <row r="6407" spans="1:9" ht="15.75" customHeight="1">
      <c r="A6407" s="963">
        <v>104212</v>
      </c>
      <c r="B6407" s="963" t="s">
        <v>9348</v>
      </c>
      <c r="C6407" s="964" t="s">
        <v>122</v>
      </c>
      <c r="D6407" s="965">
        <v>75.31</v>
      </c>
      <c r="E6407" s="757"/>
      <c r="F6407" s="757"/>
      <c r="G6407" s="757"/>
      <c r="H6407" s="757"/>
      <c r="I6407" s="757"/>
    </row>
    <row r="6408" spans="1:9" ht="15.75" customHeight="1">
      <c r="A6408" s="963">
        <v>104213</v>
      </c>
      <c r="B6408" s="963" t="s">
        <v>9349</v>
      </c>
      <c r="C6408" s="964" t="s">
        <v>122</v>
      </c>
      <c r="D6408" s="965">
        <v>80.78</v>
      </c>
      <c r="E6408" s="757"/>
      <c r="F6408" s="757"/>
      <c r="G6408" s="757"/>
      <c r="H6408" s="757"/>
      <c r="I6408" s="757"/>
    </row>
    <row r="6409" spans="1:9" ht="15.75" customHeight="1">
      <c r="A6409" s="963">
        <v>104214</v>
      </c>
      <c r="B6409" s="963" t="s">
        <v>9350</v>
      </c>
      <c r="C6409" s="964" t="s">
        <v>122</v>
      </c>
      <c r="D6409" s="965">
        <v>96.13</v>
      </c>
      <c r="E6409" s="757"/>
      <c r="F6409" s="757"/>
      <c r="G6409" s="757"/>
      <c r="H6409" s="757"/>
      <c r="I6409" s="757"/>
    </row>
    <row r="6410" spans="1:9" ht="15.75" customHeight="1">
      <c r="A6410" s="963">
        <v>104215</v>
      </c>
      <c r="B6410" s="963" t="s">
        <v>9351</v>
      </c>
      <c r="C6410" s="964" t="s">
        <v>122</v>
      </c>
      <c r="D6410" s="965">
        <v>58.81</v>
      </c>
      <c r="E6410" s="757"/>
      <c r="F6410" s="757"/>
      <c r="G6410" s="757"/>
      <c r="H6410" s="757"/>
      <c r="I6410" s="757"/>
    </row>
    <row r="6411" spans="1:9" ht="15.75" customHeight="1">
      <c r="A6411" s="963">
        <v>104216</v>
      </c>
      <c r="B6411" s="963" t="s">
        <v>9352</v>
      </c>
      <c r="C6411" s="964" t="s">
        <v>122</v>
      </c>
      <c r="D6411" s="965">
        <v>71.599999999999994</v>
      </c>
      <c r="E6411" s="757"/>
      <c r="F6411" s="757"/>
      <c r="G6411" s="757"/>
      <c r="H6411" s="757"/>
      <c r="I6411" s="757"/>
    </row>
    <row r="6412" spans="1:9" ht="15.75" customHeight="1">
      <c r="A6412" s="963">
        <v>104217</v>
      </c>
      <c r="B6412" s="963" t="s">
        <v>9353</v>
      </c>
      <c r="C6412" s="964" t="s">
        <v>122</v>
      </c>
      <c r="D6412" s="965">
        <v>38.56</v>
      </c>
      <c r="E6412" s="757"/>
      <c r="F6412" s="757"/>
      <c r="G6412" s="757"/>
      <c r="H6412" s="757"/>
      <c r="I6412" s="757"/>
    </row>
    <row r="6413" spans="1:9" ht="15.75" customHeight="1">
      <c r="A6413" s="963">
        <v>104218</v>
      </c>
      <c r="B6413" s="963" t="s">
        <v>9354</v>
      </c>
      <c r="C6413" s="964" t="s">
        <v>122</v>
      </c>
      <c r="D6413" s="965">
        <v>41.4</v>
      </c>
      <c r="E6413" s="757"/>
      <c r="F6413" s="757"/>
      <c r="G6413" s="757"/>
      <c r="H6413" s="757"/>
      <c r="I6413" s="757"/>
    </row>
    <row r="6414" spans="1:9" ht="15.75" customHeight="1">
      <c r="A6414" s="963">
        <v>104219</v>
      </c>
      <c r="B6414" s="963" t="s">
        <v>9355</v>
      </c>
      <c r="C6414" s="964" t="s">
        <v>122</v>
      </c>
      <c r="D6414" s="965">
        <v>72.11</v>
      </c>
      <c r="E6414" s="757"/>
      <c r="F6414" s="757"/>
      <c r="G6414" s="757"/>
      <c r="H6414" s="757"/>
      <c r="I6414" s="757"/>
    </row>
    <row r="6415" spans="1:9" ht="15.75" customHeight="1">
      <c r="A6415" s="963">
        <v>104220</v>
      </c>
      <c r="B6415" s="963" t="s">
        <v>9356</v>
      </c>
      <c r="C6415" s="964" t="s">
        <v>122</v>
      </c>
      <c r="D6415" s="965">
        <v>42.52</v>
      </c>
      <c r="E6415" s="757"/>
      <c r="F6415" s="757"/>
      <c r="G6415" s="757"/>
      <c r="H6415" s="757"/>
      <c r="I6415" s="757"/>
    </row>
    <row r="6416" spans="1:9" ht="15.75" customHeight="1">
      <c r="A6416" s="963">
        <v>104221</v>
      </c>
      <c r="B6416" s="963" t="s">
        <v>9357</v>
      </c>
      <c r="C6416" s="964" t="s">
        <v>122</v>
      </c>
      <c r="D6416" s="965">
        <v>49.52</v>
      </c>
      <c r="E6416" s="757"/>
      <c r="F6416" s="757"/>
      <c r="G6416" s="757"/>
      <c r="H6416" s="757"/>
      <c r="I6416" s="757"/>
    </row>
    <row r="6417" spans="1:9" ht="15.75" customHeight="1">
      <c r="A6417" s="963">
        <v>104222</v>
      </c>
      <c r="B6417" s="963" t="s">
        <v>9358</v>
      </c>
      <c r="C6417" s="964" t="s">
        <v>122</v>
      </c>
      <c r="D6417" s="965">
        <v>53.32</v>
      </c>
      <c r="E6417" s="757"/>
      <c r="F6417" s="757"/>
      <c r="G6417" s="757"/>
      <c r="H6417" s="757"/>
      <c r="I6417" s="757"/>
    </row>
    <row r="6418" spans="1:9" ht="15.75" customHeight="1">
      <c r="A6418" s="963">
        <v>104223</v>
      </c>
      <c r="B6418" s="963" t="s">
        <v>9359</v>
      </c>
      <c r="C6418" s="964" t="s">
        <v>122</v>
      </c>
      <c r="D6418" s="965">
        <v>94.63</v>
      </c>
      <c r="E6418" s="757"/>
      <c r="F6418" s="757"/>
      <c r="G6418" s="757"/>
      <c r="H6418" s="757"/>
      <c r="I6418" s="757"/>
    </row>
    <row r="6419" spans="1:9" ht="15.75" customHeight="1">
      <c r="A6419" s="963">
        <v>104224</v>
      </c>
      <c r="B6419" s="963" t="s">
        <v>9360</v>
      </c>
      <c r="C6419" s="964" t="s">
        <v>122</v>
      </c>
      <c r="D6419" s="965">
        <v>54.8</v>
      </c>
      <c r="E6419" s="757"/>
      <c r="F6419" s="757"/>
      <c r="G6419" s="757"/>
      <c r="H6419" s="757"/>
      <c r="I6419" s="757"/>
    </row>
    <row r="6420" spans="1:9" ht="15.75" customHeight="1">
      <c r="A6420" s="963">
        <v>104225</v>
      </c>
      <c r="B6420" s="963" t="s">
        <v>9361</v>
      </c>
      <c r="C6420" s="964" t="s">
        <v>122</v>
      </c>
      <c r="D6420" s="965">
        <v>54.63</v>
      </c>
      <c r="E6420" s="757"/>
      <c r="F6420" s="757"/>
      <c r="G6420" s="757"/>
      <c r="H6420" s="757"/>
      <c r="I6420" s="757"/>
    </row>
    <row r="6421" spans="1:9" ht="15.75" customHeight="1">
      <c r="A6421" s="963">
        <v>104226</v>
      </c>
      <c r="B6421" s="963" t="s">
        <v>9362</v>
      </c>
      <c r="C6421" s="964" t="s">
        <v>122</v>
      </c>
      <c r="D6421" s="965">
        <v>59.4</v>
      </c>
      <c r="E6421" s="757"/>
      <c r="F6421" s="757"/>
      <c r="G6421" s="757"/>
      <c r="H6421" s="757"/>
      <c r="I6421" s="757"/>
    </row>
    <row r="6422" spans="1:9" ht="15.75" customHeight="1">
      <c r="A6422" s="963">
        <v>104227</v>
      </c>
      <c r="B6422" s="963" t="s">
        <v>9363</v>
      </c>
      <c r="C6422" s="964" t="s">
        <v>122</v>
      </c>
      <c r="D6422" s="965">
        <v>111.81</v>
      </c>
      <c r="E6422" s="757"/>
      <c r="F6422" s="757"/>
      <c r="G6422" s="757"/>
      <c r="H6422" s="757"/>
      <c r="I6422" s="757"/>
    </row>
    <row r="6423" spans="1:9" ht="15.75" customHeight="1">
      <c r="A6423" s="963">
        <v>104228</v>
      </c>
      <c r="B6423" s="963" t="s">
        <v>9364</v>
      </c>
      <c r="C6423" s="964" t="s">
        <v>122</v>
      </c>
      <c r="D6423" s="965">
        <v>60.6</v>
      </c>
      <c r="E6423" s="757"/>
      <c r="F6423" s="757"/>
      <c r="G6423" s="757"/>
      <c r="H6423" s="757"/>
      <c r="I6423" s="757"/>
    </row>
    <row r="6424" spans="1:9" ht="15.75" customHeight="1">
      <c r="A6424" s="963">
        <v>104229</v>
      </c>
      <c r="B6424" s="963" t="s">
        <v>9365</v>
      </c>
      <c r="C6424" s="964" t="s">
        <v>122</v>
      </c>
      <c r="D6424" s="965">
        <v>63.86</v>
      </c>
      <c r="E6424" s="757"/>
      <c r="F6424" s="757"/>
      <c r="G6424" s="757"/>
      <c r="H6424" s="757"/>
      <c r="I6424" s="757"/>
    </row>
    <row r="6425" spans="1:9" ht="15.75" customHeight="1">
      <c r="A6425" s="963">
        <v>104230</v>
      </c>
      <c r="B6425" s="963" t="s">
        <v>9366</v>
      </c>
      <c r="C6425" s="964" t="s">
        <v>122</v>
      </c>
      <c r="D6425" s="965">
        <v>69.11</v>
      </c>
      <c r="E6425" s="757"/>
      <c r="F6425" s="757"/>
      <c r="G6425" s="757"/>
      <c r="H6425" s="757"/>
      <c r="I6425" s="757"/>
    </row>
    <row r="6426" spans="1:9" ht="15.75" customHeight="1">
      <c r="A6426" s="963">
        <v>104231</v>
      </c>
      <c r="B6426" s="963" t="s">
        <v>9367</v>
      </c>
      <c r="C6426" s="964" t="s">
        <v>122</v>
      </c>
      <c r="D6426" s="965">
        <v>123.11</v>
      </c>
      <c r="E6426" s="757"/>
      <c r="F6426" s="757"/>
      <c r="G6426" s="757"/>
      <c r="H6426" s="757"/>
      <c r="I6426" s="757"/>
    </row>
    <row r="6427" spans="1:9" ht="15.75" customHeight="1">
      <c r="A6427" s="963">
        <v>104232</v>
      </c>
      <c r="B6427" s="963" t="s">
        <v>9368</v>
      </c>
      <c r="C6427" s="964" t="s">
        <v>122</v>
      </c>
      <c r="D6427" s="965">
        <v>66.87</v>
      </c>
      <c r="E6427" s="757"/>
      <c r="F6427" s="757"/>
      <c r="G6427" s="757"/>
      <c r="H6427" s="757"/>
      <c r="I6427" s="757"/>
    </row>
    <row r="6428" spans="1:9" ht="15.75" customHeight="1">
      <c r="A6428" s="963">
        <v>104233</v>
      </c>
      <c r="B6428" s="963" t="s">
        <v>9369</v>
      </c>
      <c r="C6428" s="964" t="s">
        <v>122</v>
      </c>
      <c r="D6428" s="965">
        <v>29.65</v>
      </c>
      <c r="E6428" s="757"/>
      <c r="F6428" s="757"/>
      <c r="G6428" s="757"/>
      <c r="H6428" s="757"/>
      <c r="I6428" s="757"/>
    </row>
    <row r="6429" spans="1:9" ht="15.75" customHeight="1">
      <c r="A6429" s="963">
        <v>104234</v>
      </c>
      <c r="B6429" s="963" t="s">
        <v>9370</v>
      </c>
      <c r="C6429" s="964" t="s">
        <v>122</v>
      </c>
      <c r="D6429" s="965">
        <v>32.299999999999997</v>
      </c>
      <c r="E6429" s="757"/>
      <c r="F6429" s="757"/>
      <c r="G6429" s="757"/>
      <c r="H6429" s="757"/>
      <c r="I6429" s="757"/>
    </row>
    <row r="6430" spans="1:9" ht="15.75" customHeight="1">
      <c r="A6430" s="963">
        <v>104235</v>
      </c>
      <c r="B6430" s="963" t="s">
        <v>9371</v>
      </c>
      <c r="C6430" s="964" t="s">
        <v>122</v>
      </c>
      <c r="D6430" s="965">
        <v>61.52</v>
      </c>
      <c r="E6430" s="757"/>
      <c r="F6430" s="757"/>
      <c r="G6430" s="757"/>
      <c r="H6430" s="757"/>
      <c r="I6430" s="757"/>
    </row>
    <row r="6431" spans="1:9" ht="15.75" customHeight="1">
      <c r="A6431" s="963">
        <v>104236</v>
      </c>
      <c r="B6431" s="963" t="s">
        <v>9372</v>
      </c>
      <c r="C6431" s="964" t="s">
        <v>122</v>
      </c>
      <c r="D6431" s="965">
        <v>32.659999999999997</v>
      </c>
      <c r="E6431" s="757"/>
      <c r="F6431" s="757"/>
      <c r="G6431" s="757"/>
      <c r="H6431" s="757"/>
      <c r="I6431" s="757"/>
    </row>
    <row r="6432" spans="1:9" ht="15.75" customHeight="1">
      <c r="A6432" s="963">
        <v>104237</v>
      </c>
      <c r="B6432" s="963" t="s">
        <v>9373</v>
      </c>
      <c r="C6432" s="964" t="s">
        <v>122</v>
      </c>
      <c r="D6432" s="965">
        <v>40.31</v>
      </c>
      <c r="E6432" s="757"/>
      <c r="F6432" s="757"/>
      <c r="G6432" s="757"/>
      <c r="H6432" s="757"/>
      <c r="I6432" s="757"/>
    </row>
    <row r="6433" spans="1:9" ht="15.75" customHeight="1">
      <c r="A6433" s="963">
        <v>104238</v>
      </c>
      <c r="B6433" s="963" t="s">
        <v>9374</v>
      </c>
      <c r="C6433" s="964" t="s">
        <v>122</v>
      </c>
      <c r="D6433" s="965">
        <v>43.85</v>
      </c>
      <c r="E6433" s="757"/>
      <c r="F6433" s="757"/>
      <c r="G6433" s="757"/>
      <c r="H6433" s="757"/>
      <c r="I6433" s="757"/>
    </row>
    <row r="6434" spans="1:9" ht="15.75" customHeight="1">
      <c r="A6434" s="963">
        <v>104239</v>
      </c>
      <c r="B6434" s="963" t="s">
        <v>9375</v>
      </c>
      <c r="C6434" s="964" t="s">
        <v>122</v>
      </c>
      <c r="D6434" s="965">
        <v>82.95</v>
      </c>
      <c r="E6434" s="757"/>
      <c r="F6434" s="757"/>
      <c r="G6434" s="757"/>
      <c r="H6434" s="757"/>
      <c r="I6434" s="757"/>
    </row>
    <row r="6435" spans="1:9" ht="15.75" customHeight="1">
      <c r="A6435" s="963">
        <v>104240</v>
      </c>
      <c r="B6435" s="963" t="s">
        <v>9376</v>
      </c>
      <c r="C6435" s="964" t="s">
        <v>122</v>
      </c>
      <c r="D6435" s="965">
        <v>44.66</v>
      </c>
      <c r="E6435" s="757"/>
      <c r="F6435" s="757"/>
      <c r="G6435" s="757"/>
      <c r="H6435" s="757"/>
      <c r="I6435" s="757"/>
    </row>
    <row r="6436" spans="1:9" ht="15.75" customHeight="1">
      <c r="A6436" s="963">
        <v>104241</v>
      </c>
      <c r="B6436" s="963" t="s">
        <v>9377</v>
      </c>
      <c r="C6436" s="964" t="s">
        <v>122</v>
      </c>
      <c r="D6436" s="965">
        <v>45.08</v>
      </c>
      <c r="E6436" s="757"/>
      <c r="F6436" s="757"/>
      <c r="G6436" s="757"/>
      <c r="H6436" s="757"/>
      <c r="I6436" s="757"/>
    </row>
    <row r="6437" spans="1:9" ht="15.75" customHeight="1">
      <c r="A6437" s="963">
        <v>104242</v>
      </c>
      <c r="B6437" s="963" t="s">
        <v>9378</v>
      </c>
      <c r="C6437" s="964" t="s">
        <v>122</v>
      </c>
      <c r="D6437" s="965">
        <v>49.53</v>
      </c>
      <c r="E6437" s="757"/>
      <c r="F6437" s="757"/>
      <c r="G6437" s="757"/>
      <c r="H6437" s="757"/>
      <c r="I6437" s="757"/>
    </row>
    <row r="6438" spans="1:9" ht="15.75" customHeight="1">
      <c r="A6438" s="963">
        <v>104243</v>
      </c>
      <c r="B6438" s="963" t="s">
        <v>9379</v>
      </c>
      <c r="C6438" s="964" t="s">
        <v>122</v>
      </c>
      <c r="D6438" s="965">
        <v>99.01</v>
      </c>
      <c r="E6438" s="757"/>
      <c r="F6438" s="757"/>
      <c r="G6438" s="757"/>
      <c r="H6438" s="757"/>
      <c r="I6438" s="757"/>
    </row>
    <row r="6439" spans="1:9" ht="15.75" customHeight="1">
      <c r="A6439" s="963">
        <v>104244</v>
      </c>
      <c r="B6439" s="963" t="s">
        <v>9380</v>
      </c>
      <c r="C6439" s="964" t="s">
        <v>122</v>
      </c>
      <c r="D6439" s="965">
        <v>50.12</v>
      </c>
      <c r="E6439" s="757"/>
      <c r="F6439" s="757"/>
      <c r="G6439" s="757"/>
      <c r="H6439" s="757"/>
      <c r="I6439" s="757"/>
    </row>
    <row r="6440" spans="1:9" ht="15.75" customHeight="1">
      <c r="A6440" s="963">
        <v>104245</v>
      </c>
      <c r="B6440" s="963" t="s">
        <v>9381</v>
      </c>
      <c r="C6440" s="964" t="s">
        <v>122</v>
      </c>
      <c r="D6440" s="965">
        <v>49.15</v>
      </c>
      <c r="E6440" s="757"/>
      <c r="F6440" s="757"/>
      <c r="G6440" s="757"/>
      <c r="H6440" s="757"/>
      <c r="I6440" s="757"/>
    </row>
    <row r="6441" spans="1:9" ht="15.75" customHeight="1">
      <c r="A6441" s="963">
        <v>104246</v>
      </c>
      <c r="B6441" s="963" t="s">
        <v>9382</v>
      </c>
      <c r="C6441" s="964" t="s">
        <v>122</v>
      </c>
      <c r="D6441" s="965">
        <v>54.05</v>
      </c>
      <c r="E6441" s="757"/>
      <c r="F6441" s="757"/>
      <c r="G6441" s="757"/>
      <c r="H6441" s="757"/>
      <c r="I6441" s="757"/>
    </row>
    <row r="6442" spans="1:9" ht="15.75" customHeight="1">
      <c r="A6442" s="963">
        <v>104247</v>
      </c>
      <c r="B6442" s="963" t="s">
        <v>9383</v>
      </c>
      <c r="C6442" s="964" t="s">
        <v>122</v>
      </c>
      <c r="D6442" s="965">
        <v>106.62</v>
      </c>
      <c r="E6442" s="757"/>
      <c r="F6442" s="757"/>
      <c r="G6442" s="757"/>
      <c r="H6442" s="757"/>
      <c r="I6442" s="757"/>
    </row>
    <row r="6443" spans="1:9" ht="15.75" customHeight="1">
      <c r="A6443" s="963">
        <v>104248</v>
      </c>
      <c r="B6443" s="963" t="s">
        <v>9384</v>
      </c>
      <c r="C6443" s="964" t="s">
        <v>122</v>
      </c>
      <c r="D6443" s="965">
        <v>52.34</v>
      </c>
      <c r="E6443" s="757"/>
      <c r="F6443" s="757"/>
      <c r="G6443" s="757"/>
      <c r="H6443" s="757"/>
      <c r="I6443" s="757"/>
    </row>
    <row r="6444" spans="1:9" ht="15.75" customHeight="1">
      <c r="A6444" s="963">
        <v>104249</v>
      </c>
      <c r="B6444" s="963" t="s">
        <v>9385</v>
      </c>
      <c r="C6444" s="964" t="s">
        <v>122</v>
      </c>
      <c r="D6444" s="965">
        <v>51.43</v>
      </c>
      <c r="E6444" s="757"/>
      <c r="F6444" s="757"/>
      <c r="G6444" s="757"/>
      <c r="H6444" s="757"/>
      <c r="I6444" s="757"/>
    </row>
    <row r="6445" spans="1:9" ht="15.75" customHeight="1">
      <c r="A6445" s="963">
        <v>104250</v>
      </c>
      <c r="B6445" s="963" t="s">
        <v>9386</v>
      </c>
      <c r="C6445" s="964" t="s">
        <v>122</v>
      </c>
      <c r="D6445" s="965">
        <v>54.08</v>
      </c>
      <c r="E6445" s="757"/>
      <c r="F6445" s="757"/>
      <c r="G6445" s="757"/>
      <c r="H6445" s="757"/>
      <c r="I6445" s="757"/>
    </row>
    <row r="6446" spans="1:9" ht="15.75" customHeight="1">
      <c r="A6446" s="963">
        <v>104251</v>
      </c>
      <c r="B6446" s="963" t="s">
        <v>9387</v>
      </c>
      <c r="C6446" s="964" t="s">
        <v>122</v>
      </c>
      <c r="D6446" s="965">
        <v>81.12</v>
      </c>
      <c r="E6446" s="757"/>
      <c r="F6446" s="757"/>
      <c r="G6446" s="757"/>
      <c r="H6446" s="757"/>
      <c r="I6446" s="757"/>
    </row>
    <row r="6447" spans="1:9" ht="15.75" customHeight="1">
      <c r="A6447" s="963">
        <v>104252</v>
      </c>
      <c r="B6447" s="963" t="s">
        <v>9388</v>
      </c>
      <c r="C6447" s="964" t="s">
        <v>122</v>
      </c>
      <c r="D6447" s="965">
        <v>57.14</v>
      </c>
      <c r="E6447" s="757"/>
      <c r="F6447" s="757"/>
      <c r="G6447" s="757"/>
      <c r="H6447" s="757"/>
      <c r="I6447" s="757"/>
    </row>
    <row r="6448" spans="1:9" ht="15.75" customHeight="1">
      <c r="A6448" s="963">
        <v>104253</v>
      </c>
      <c r="B6448" s="963" t="s">
        <v>9389</v>
      </c>
      <c r="C6448" s="964" t="s">
        <v>122</v>
      </c>
      <c r="D6448" s="965">
        <v>62.1</v>
      </c>
      <c r="E6448" s="757"/>
      <c r="F6448" s="757"/>
      <c r="G6448" s="757"/>
      <c r="H6448" s="757"/>
      <c r="I6448" s="757"/>
    </row>
    <row r="6449" spans="1:9" ht="15.75" customHeight="1">
      <c r="A6449" s="963">
        <v>104254</v>
      </c>
      <c r="B6449" s="963" t="s">
        <v>9390</v>
      </c>
      <c r="C6449" s="964" t="s">
        <v>122</v>
      </c>
      <c r="D6449" s="965">
        <v>65.64</v>
      </c>
      <c r="E6449" s="757"/>
      <c r="F6449" s="757"/>
      <c r="G6449" s="757"/>
      <c r="H6449" s="757"/>
      <c r="I6449" s="757"/>
    </row>
    <row r="6450" spans="1:9" ht="15.75" customHeight="1">
      <c r="A6450" s="963">
        <v>104255</v>
      </c>
      <c r="B6450" s="963" t="s">
        <v>9391</v>
      </c>
      <c r="C6450" s="964" t="s">
        <v>122</v>
      </c>
      <c r="D6450" s="965">
        <v>102.54</v>
      </c>
      <c r="E6450" s="757"/>
      <c r="F6450" s="757"/>
      <c r="G6450" s="757"/>
      <c r="H6450" s="757"/>
      <c r="I6450" s="757"/>
    </row>
    <row r="6451" spans="1:9" ht="15.75" customHeight="1">
      <c r="A6451" s="963">
        <v>104256</v>
      </c>
      <c r="B6451" s="963" t="s">
        <v>9392</v>
      </c>
      <c r="C6451" s="964" t="s">
        <v>122</v>
      </c>
      <c r="D6451" s="965">
        <v>69.14</v>
      </c>
      <c r="E6451" s="757"/>
      <c r="F6451" s="757"/>
      <c r="G6451" s="757"/>
      <c r="H6451" s="757"/>
      <c r="I6451" s="757"/>
    </row>
    <row r="6452" spans="1:9" ht="15.75" customHeight="1">
      <c r="A6452" s="963">
        <v>104257</v>
      </c>
      <c r="B6452" s="963" t="s">
        <v>9393</v>
      </c>
      <c r="C6452" s="964" t="s">
        <v>122</v>
      </c>
      <c r="D6452" s="965">
        <v>66.87</v>
      </c>
      <c r="E6452" s="757"/>
      <c r="F6452" s="757"/>
      <c r="G6452" s="757"/>
      <c r="H6452" s="757"/>
      <c r="I6452" s="757"/>
    </row>
    <row r="6453" spans="1:9" ht="15.75" customHeight="1">
      <c r="A6453" s="963">
        <v>104258</v>
      </c>
      <c r="B6453" s="963" t="s">
        <v>9394</v>
      </c>
      <c r="C6453" s="964" t="s">
        <v>122</v>
      </c>
      <c r="D6453" s="965">
        <v>71.319999999999993</v>
      </c>
      <c r="E6453" s="757"/>
      <c r="F6453" s="757"/>
      <c r="G6453" s="757"/>
      <c r="H6453" s="757"/>
      <c r="I6453" s="757"/>
    </row>
    <row r="6454" spans="1:9" ht="15.75" customHeight="1">
      <c r="A6454" s="963">
        <v>104259</v>
      </c>
      <c r="B6454" s="963" t="s">
        <v>9395</v>
      </c>
      <c r="C6454" s="964" t="s">
        <v>122</v>
      </c>
      <c r="D6454" s="965">
        <v>118.6</v>
      </c>
      <c r="E6454" s="757"/>
      <c r="F6454" s="757"/>
      <c r="G6454" s="757"/>
      <c r="H6454" s="757"/>
      <c r="I6454" s="757"/>
    </row>
    <row r="6455" spans="1:9" ht="15.75" customHeight="1">
      <c r="A6455" s="963">
        <v>104260</v>
      </c>
      <c r="B6455" s="963" t="s">
        <v>9396</v>
      </c>
      <c r="C6455" s="964" t="s">
        <v>122</v>
      </c>
      <c r="D6455" s="965">
        <v>74.599999999999994</v>
      </c>
      <c r="E6455" s="757"/>
      <c r="F6455" s="757"/>
      <c r="G6455" s="757"/>
      <c r="H6455" s="757"/>
      <c r="I6455" s="757"/>
    </row>
    <row r="6456" spans="1:9" ht="15.75" customHeight="1">
      <c r="A6456" s="963">
        <v>104261</v>
      </c>
      <c r="B6456" s="963" t="s">
        <v>9397</v>
      </c>
      <c r="C6456" s="964" t="s">
        <v>122</v>
      </c>
      <c r="D6456" s="965">
        <v>85.91</v>
      </c>
      <c r="E6456" s="757"/>
      <c r="F6456" s="757"/>
      <c r="G6456" s="757"/>
      <c r="H6456" s="757"/>
      <c r="I6456" s="757"/>
    </row>
    <row r="6457" spans="1:9" ht="15.75" customHeight="1">
      <c r="A6457" s="963">
        <v>104262</v>
      </c>
      <c r="B6457" s="963" t="s">
        <v>9398</v>
      </c>
      <c r="C6457" s="964" t="s">
        <v>122</v>
      </c>
      <c r="D6457" s="965">
        <v>90.81</v>
      </c>
      <c r="E6457" s="757"/>
      <c r="F6457" s="757"/>
      <c r="G6457" s="757"/>
      <c r="H6457" s="757"/>
      <c r="I6457" s="757"/>
    </row>
    <row r="6458" spans="1:9" ht="15.75" customHeight="1">
      <c r="A6458" s="963">
        <v>104263</v>
      </c>
      <c r="B6458" s="963" t="s">
        <v>9399</v>
      </c>
      <c r="C6458" s="964" t="s">
        <v>122</v>
      </c>
      <c r="D6458" s="965">
        <v>135.83000000000001</v>
      </c>
      <c r="E6458" s="757"/>
      <c r="F6458" s="757"/>
      <c r="G6458" s="757"/>
      <c r="H6458" s="757"/>
      <c r="I6458" s="757"/>
    </row>
    <row r="6459" spans="1:9" ht="15.75" customHeight="1">
      <c r="A6459" s="963">
        <v>104264</v>
      </c>
      <c r="B6459" s="963" t="s">
        <v>9400</v>
      </c>
      <c r="C6459" s="964" t="s">
        <v>122</v>
      </c>
      <c r="D6459" s="965">
        <v>88.52</v>
      </c>
      <c r="E6459" s="757"/>
      <c r="F6459" s="757"/>
      <c r="G6459" s="757"/>
      <c r="H6459" s="757"/>
      <c r="I6459" s="757"/>
    </row>
    <row r="6460" spans="1:9" ht="15.75" customHeight="1">
      <c r="A6460" s="963">
        <v>87242</v>
      </c>
      <c r="B6460" s="963" t="s">
        <v>9401</v>
      </c>
      <c r="C6460" s="964" t="s">
        <v>122</v>
      </c>
      <c r="D6460" s="965">
        <v>257.18</v>
      </c>
      <c r="E6460" s="757"/>
      <c r="F6460" s="757"/>
      <c r="G6460" s="757"/>
      <c r="H6460" s="757"/>
      <c r="I6460" s="757"/>
    </row>
    <row r="6461" spans="1:9" ht="15.75" customHeight="1">
      <c r="A6461" s="963">
        <v>87243</v>
      </c>
      <c r="B6461" s="963" t="s">
        <v>9402</v>
      </c>
      <c r="C6461" s="964" t="s">
        <v>122</v>
      </c>
      <c r="D6461" s="965">
        <v>237.8</v>
      </c>
      <c r="E6461" s="757"/>
      <c r="F6461" s="757"/>
      <c r="G6461" s="757"/>
      <c r="H6461" s="757"/>
      <c r="I6461" s="757"/>
    </row>
    <row r="6462" spans="1:9" ht="15.75" customHeight="1">
      <c r="A6462" s="963">
        <v>87244</v>
      </c>
      <c r="B6462" s="963" t="s">
        <v>9403</v>
      </c>
      <c r="C6462" s="964" t="s">
        <v>122</v>
      </c>
      <c r="D6462" s="965">
        <v>247.34</v>
      </c>
      <c r="E6462" s="757"/>
      <c r="F6462" s="757"/>
      <c r="G6462" s="757"/>
      <c r="H6462" s="757"/>
      <c r="I6462" s="757"/>
    </row>
    <row r="6463" spans="1:9" ht="15.75" customHeight="1">
      <c r="A6463" s="963">
        <v>87245</v>
      </c>
      <c r="B6463" s="963" t="s">
        <v>9404</v>
      </c>
      <c r="C6463" s="964" t="s">
        <v>122</v>
      </c>
      <c r="D6463" s="965">
        <v>297.77999999999997</v>
      </c>
      <c r="E6463" s="757"/>
      <c r="F6463" s="757"/>
      <c r="G6463" s="757"/>
      <c r="H6463" s="757"/>
      <c r="I6463" s="757"/>
    </row>
    <row r="6464" spans="1:9" ht="15.75" customHeight="1">
      <c r="A6464" s="963">
        <v>87265</v>
      </c>
      <c r="B6464" s="963" t="s">
        <v>9405</v>
      </c>
      <c r="C6464" s="964" t="s">
        <v>122</v>
      </c>
      <c r="D6464" s="965">
        <v>65.59</v>
      </c>
      <c r="E6464" s="757"/>
      <c r="F6464" s="757"/>
      <c r="G6464" s="757"/>
      <c r="H6464" s="757"/>
      <c r="I6464" s="757"/>
    </row>
    <row r="6465" spans="1:9" ht="15.75" customHeight="1">
      <c r="A6465" s="963">
        <v>87267</v>
      </c>
      <c r="B6465" s="963" t="s">
        <v>9406</v>
      </c>
      <c r="C6465" s="964" t="s">
        <v>122</v>
      </c>
      <c r="D6465" s="965">
        <v>71.33</v>
      </c>
      <c r="E6465" s="757"/>
      <c r="F6465" s="757"/>
      <c r="G6465" s="757"/>
      <c r="H6465" s="757"/>
      <c r="I6465" s="757"/>
    </row>
    <row r="6466" spans="1:9" ht="15.75" customHeight="1">
      <c r="A6466" s="963">
        <v>87269</v>
      </c>
      <c r="B6466" s="963" t="s">
        <v>9407</v>
      </c>
      <c r="C6466" s="964" t="s">
        <v>122</v>
      </c>
      <c r="D6466" s="965">
        <v>68.989999999999995</v>
      </c>
      <c r="E6466" s="757"/>
      <c r="F6466" s="757"/>
      <c r="G6466" s="757"/>
      <c r="H6466" s="757"/>
      <c r="I6466" s="757"/>
    </row>
    <row r="6467" spans="1:9" ht="15.75" customHeight="1">
      <c r="A6467" s="963">
        <v>87271</v>
      </c>
      <c r="B6467" s="963" t="s">
        <v>9408</v>
      </c>
      <c r="C6467" s="964" t="s">
        <v>122</v>
      </c>
      <c r="D6467" s="965">
        <v>74.290000000000006</v>
      </c>
      <c r="E6467" s="757"/>
      <c r="F6467" s="757"/>
      <c r="G6467" s="757"/>
      <c r="H6467" s="757"/>
      <c r="I6467" s="757"/>
    </row>
    <row r="6468" spans="1:9" ht="15.75" customHeight="1">
      <c r="A6468" s="963">
        <v>87273</v>
      </c>
      <c r="B6468" s="963" t="s">
        <v>9409</v>
      </c>
      <c r="C6468" s="964" t="s">
        <v>122</v>
      </c>
      <c r="D6468" s="965">
        <v>71.36</v>
      </c>
      <c r="E6468" s="757"/>
      <c r="F6468" s="757"/>
      <c r="G6468" s="757"/>
      <c r="H6468" s="757"/>
      <c r="I6468" s="757"/>
    </row>
    <row r="6469" spans="1:9" ht="15.75" customHeight="1">
      <c r="A6469" s="963">
        <v>87275</v>
      </c>
      <c r="B6469" s="963" t="s">
        <v>9410</v>
      </c>
      <c r="C6469" s="964" t="s">
        <v>122</v>
      </c>
      <c r="D6469" s="965">
        <v>78.180000000000007</v>
      </c>
      <c r="E6469" s="757"/>
      <c r="F6469" s="757"/>
      <c r="G6469" s="757"/>
      <c r="H6469" s="757"/>
      <c r="I6469" s="757"/>
    </row>
    <row r="6470" spans="1:9" ht="15.75" customHeight="1">
      <c r="A6470" s="963">
        <v>88786</v>
      </c>
      <c r="B6470" s="963" t="s">
        <v>9411</v>
      </c>
      <c r="C6470" s="964" t="s">
        <v>122</v>
      </c>
      <c r="D6470" s="965">
        <v>374.46</v>
      </c>
      <c r="E6470" s="757"/>
      <c r="F6470" s="757"/>
      <c r="G6470" s="757"/>
      <c r="H6470" s="757"/>
      <c r="I6470" s="757"/>
    </row>
    <row r="6471" spans="1:9" ht="15.75" customHeight="1">
      <c r="A6471" s="963">
        <v>88787</v>
      </c>
      <c r="B6471" s="963" t="s">
        <v>9412</v>
      </c>
      <c r="C6471" s="964" t="s">
        <v>122</v>
      </c>
      <c r="D6471" s="965">
        <v>348.35</v>
      </c>
      <c r="E6471" s="757"/>
      <c r="F6471" s="757"/>
      <c r="G6471" s="757"/>
      <c r="H6471" s="757"/>
      <c r="I6471" s="757"/>
    </row>
    <row r="6472" spans="1:9" ht="15.75" customHeight="1">
      <c r="A6472" s="963">
        <v>88788</v>
      </c>
      <c r="B6472" s="963" t="s">
        <v>9413</v>
      </c>
      <c r="C6472" s="964" t="s">
        <v>122</v>
      </c>
      <c r="D6472" s="965">
        <v>357.89</v>
      </c>
      <c r="E6472" s="757"/>
      <c r="F6472" s="757"/>
      <c r="G6472" s="757"/>
      <c r="H6472" s="757"/>
      <c r="I6472" s="757"/>
    </row>
    <row r="6473" spans="1:9" ht="15.75" customHeight="1">
      <c r="A6473" s="963">
        <v>88789</v>
      </c>
      <c r="B6473" s="963" t="s">
        <v>9414</v>
      </c>
      <c r="C6473" s="964" t="s">
        <v>122</v>
      </c>
      <c r="D6473" s="965">
        <v>431.42</v>
      </c>
      <c r="E6473" s="757"/>
      <c r="F6473" s="757"/>
      <c r="G6473" s="757"/>
      <c r="H6473" s="757"/>
      <c r="I6473" s="757"/>
    </row>
    <row r="6474" spans="1:9" ht="15.75" customHeight="1">
      <c r="A6474" s="963">
        <v>89045</v>
      </c>
      <c r="B6474" s="963" t="s">
        <v>9415</v>
      </c>
      <c r="C6474" s="964" t="s">
        <v>122</v>
      </c>
      <c r="D6474" s="965">
        <v>71.7</v>
      </c>
      <c r="E6474" s="757"/>
      <c r="F6474" s="757"/>
      <c r="G6474" s="757"/>
      <c r="H6474" s="757"/>
      <c r="I6474" s="757"/>
    </row>
    <row r="6475" spans="1:9" ht="15.75" customHeight="1">
      <c r="A6475" s="963">
        <v>89170</v>
      </c>
      <c r="B6475" s="963" t="s">
        <v>9416</v>
      </c>
      <c r="C6475" s="964" t="s">
        <v>122</v>
      </c>
      <c r="D6475" s="965">
        <v>70.13</v>
      </c>
      <c r="E6475" s="757"/>
      <c r="F6475" s="757"/>
      <c r="G6475" s="757"/>
      <c r="H6475" s="757"/>
      <c r="I6475" s="757"/>
    </row>
    <row r="6476" spans="1:9" ht="15.75" customHeight="1">
      <c r="A6476" s="963">
        <v>93393</v>
      </c>
      <c r="B6476" s="963" t="s">
        <v>9417</v>
      </c>
      <c r="C6476" s="964" t="s">
        <v>122</v>
      </c>
      <c r="D6476" s="965">
        <v>53.25</v>
      </c>
      <c r="E6476" s="757"/>
      <c r="F6476" s="757"/>
      <c r="G6476" s="757"/>
      <c r="H6476" s="757"/>
      <c r="I6476" s="757"/>
    </row>
    <row r="6477" spans="1:9" ht="15.75" customHeight="1">
      <c r="A6477" s="963">
        <v>93395</v>
      </c>
      <c r="B6477" s="963" t="s">
        <v>9418</v>
      </c>
      <c r="C6477" s="964" t="s">
        <v>122</v>
      </c>
      <c r="D6477" s="965">
        <v>58.87</v>
      </c>
      <c r="E6477" s="757"/>
      <c r="F6477" s="757"/>
      <c r="G6477" s="757"/>
      <c r="H6477" s="757"/>
      <c r="I6477" s="757"/>
    </row>
    <row r="6478" spans="1:9" ht="15.75" customHeight="1">
      <c r="A6478" s="963">
        <v>99195</v>
      </c>
      <c r="B6478" s="963" t="s">
        <v>9419</v>
      </c>
      <c r="C6478" s="964" t="s">
        <v>122</v>
      </c>
      <c r="D6478" s="965">
        <v>60.78</v>
      </c>
      <c r="E6478" s="757"/>
      <c r="F6478" s="757"/>
      <c r="G6478" s="757"/>
      <c r="H6478" s="757"/>
      <c r="I6478" s="757"/>
    </row>
    <row r="6479" spans="1:9" ht="15.75" customHeight="1">
      <c r="A6479" s="963">
        <v>99198</v>
      </c>
      <c r="B6479" s="963" t="s">
        <v>9420</v>
      </c>
      <c r="C6479" s="964" t="s">
        <v>122</v>
      </c>
      <c r="D6479" s="965">
        <v>66.400000000000006</v>
      </c>
      <c r="E6479" s="757"/>
      <c r="F6479" s="757"/>
      <c r="G6479" s="757"/>
      <c r="H6479" s="757"/>
      <c r="I6479" s="757"/>
    </row>
    <row r="6480" spans="1:9" ht="15.75" customHeight="1">
      <c r="A6480" s="963">
        <v>104453</v>
      </c>
      <c r="B6480" s="963" t="s">
        <v>9421</v>
      </c>
      <c r="C6480" s="964" t="s">
        <v>122</v>
      </c>
      <c r="D6480" s="965">
        <v>71.87</v>
      </c>
      <c r="E6480" s="757"/>
      <c r="F6480" s="757"/>
      <c r="G6480" s="757"/>
      <c r="H6480" s="757"/>
      <c r="I6480" s="757"/>
    </row>
    <row r="6481" spans="1:9" ht="15.75" customHeight="1">
      <c r="A6481" s="963">
        <v>104454</v>
      </c>
      <c r="B6481" s="963" t="s">
        <v>9422</v>
      </c>
      <c r="C6481" s="964" t="s">
        <v>122</v>
      </c>
      <c r="D6481" s="965">
        <v>74.03</v>
      </c>
      <c r="E6481" s="757"/>
      <c r="F6481" s="757"/>
      <c r="G6481" s="757"/>
      <c r="H6481" s="757"/>
      <c r="I6481" s="757"/>
    </row>
    <row r="6482" spans="1:9" ht="15.75" customHeight="1">
      <c r="A6482" s="963">
        <v>104455</v>
      </c>
      <c r="B6482" s="963" t="s">
        <v>9423</v>
      </c>
      <c r="C6482" s="964" t="s">
        <v>122</v>
      </c>
      <c r="D6482" s="965">
        <v>75.81</v>
      </c>
      <c r="E6482" s="757"/>
      <c r="F6482" s="757"/>
      <c r="G6482" s="757"/>
      <c r="H6482" s="757"/>
      <c r="I6482" s="757"/>
    </row>
    <row r="6483" spans="1:9" ht="15.75" customHeight="1">
      <c r="A6483" s="963">
        <v>104456</v>
      </c>
      <c r="B6483" s="963" t="s">
        <v>9424</v>
      </c>
      <c r="C6483" s="964" t="s">
        <v>122</v>
      </c>
      <c r="D6483" s="965">
        <v>77.63</v>
      </c>
      <c r="E6483" s="757"/>
      <c r="F6483" s="757"/>
      <c r="G6483" s="757"/>
      <c r="H6483" s="757"/>
      <c r="I6483" s="757"/>
    </row>
    <row r="6484" spans="1:9" ht="15.75" customHeight="1">
      <c r="A6484" s="963">
        <v>104457</v>
      </c>
      <c r="B6484" s="963" t="s">
        <v>9425</v>
      </c>
      <c r="C6484" s="964" t="s">
        <v>122</v>
      </c>
      <c r="D6484" s="965">
        <v>79.64</v>
      </c>
      <c r="E6484" s="757"/>
      <c r="F6484" s="757"/>
      <c r="G6484" s="757"/>
      <c r="H6484" s="757"/>
      <c r="I6484" s="757"/>
    </row>
    <row r="6485" spans="1:9" ht="15.75" customHeight="1">
      <c r="A6485" s="963">
        <v>104458</v>
      </c>
      <c r="B6485" s="963" t="s">
        <v>9426</v>
      </c>
      <c r="C6485" s="964" t="s">
        <v>122</v>
      </c>
      <c r="D6485" s="965">
        <v>80.92</v>
      </c>
      <c r="E6485" s="757"/>
      <c r="F6485" s="757"/>
      <c r="G6485" s="757"/>
      <c r="H6485" s="757"/>
      <c r="I6485" s="757"/>
    </row>
    <row r="6486" spans="1:9" ht="15.75" customHeight="1">
      <c r="A6486" s="963">
        <v>104459</v>
      </c>
      <c r="B6486" s="963" t="s">
        <v>9427</v>
      </c>
      <c r="C6486" s="964" t="s">
        <v>122</v>
      </c>
      <c r="D6486" s="965">
        <v>59.41</v>
      </c>
      <c r="E6486" s="757"/>
      <c r="F6486" s="757"/>
      <c r="G6486" s="757"/>
      <c r="H6486" s="757"/>
      <c r="I6486" s="757"/>
    </row>
    <row r="6487" spans="1:9" ht="15.75" customHeight="1">
      <c r="A6487" s="963">
        <v>104460</v>
      </c>
      <c r="B6487" s="963" t="s">
        <v>9428</v>
      </c>
      <c r="C6487" s="964" t="s">
        <v>122</v>
      </c>
      <c r="D6487" s="965">
        <v>61.57</v>
      </c>
      <c r="E6487" s="757"/>
      <c r="F6487" s="757"/>
      <c r="G6487" s="757"/>
      <c r="H6487" s="757"/>
      <c r="I6487" s="757"/>
    </row>
    <row r="6488" spans="1:9" ht="15.75" customHeight="1">
      <c r="A6488" s="963">
        <v>104461</v>
      </c>
      <c r="B6488" s="963" t="s">
        <v>9429</v>
      </c>
      <c r="C6488" s="964" t="s">
        <v>122</v>
      </c>
      <c r="D6488" s="965">
        <v>66.94</v>
      </c>
      <c r="E6488" s="757"/>
      <c r="F6488" s="757"/>
      <c r="G6488" s="757"/>
      <c r="H6488" s="757"/>
      <c r="I6488" s="757"/>
    </row>
    <row r="6489" spans="1:9" ht="15.75" customHeight="1">
      <c r="A6489" s="963">
        <v>104462</v>
      </c>
      <c r="B6489" s="963" t="s">
        <v>9430</v>
      </c>
      <c r="C6489" s="964" t="s">
        <v>122</v>
      </c>
      <c r="D6489" s="965">
        <v>69.099999999999994</v>
      </c>
      <c r="E6489" s="757"/>
      <c r="F6489" s="757"/>
      <c r="G6489" s="757"/>
      <c r="H6489" s="757"/>
      <c r="I6489" s="757"/>
    </row>
    <row r="6490" spans="1:9" ht="15.75" customHeight="1">
      <c r="A6490" s="963">
        <v>101965</v>
      </c>
      <c r="B6490" s="963" t="s">
        <v>9431</v>
      </c>
      <c r="C6490" s="964" t="s">
        <v>164</v>
      </c>
      <c r="D6490" s="965">
        <v>100.05</v>
      </c>
      <c r="E6490" s="757"/>
      <c r="F6490" s="757"/>
      <c r="G6490" s="757"/>
      <c r="H6490" s="757"/>
      <c r="I6490" s="757"/>
    </row>
    <row r="6491" spans="1:9" ht="15.75" customHeight="1">
      <c r="A6491" s="963">
        <v>101966</v>
      </c>
      <c r="B6491" s="963" t="s">
        <v>9432</v>
      </c>
      <c r="C6491" s="964" t="s">
        <v>164</v>
      </c>
      <c r="D6491" s="965">
        <v>127.95</v>
      </c>
      <c r="E6491" s="757"/>
      <c r="F6491" s="757"/>
      <c r="G6491" s="757"/>
      <c r="H6491" s="757"/>
      <c r="I6491" s="757"/>
    </row>
    <row r="6492" spans="1:9" ht="15.75" customHeight="1">
      <c r="A6492" s="963">
        <v>101979</v>
      </c>
      <c r="B6492" s="963" t="s">
        <v>9433</v>
      </c>
      <c r="C6492" s="964" t="s">
        <v>164</v>
      </c>
      <c r="D6492" s="965">
        <v>41.19</v>
      </c>
      <c r="E6492" s="757"/>
      <c r="F6492" s="757"/>
      <c r="G6492" s="757"/>
      <c r="H6492" s="757"/>
      <c r="I6492" s="757"/>
    </row>
    <row r="6493" spans="1:9" ht="15.75" customHeight="1">
      <c r="A6493" s="963">
        <v>96112</v>
      </c>
      <c r="B6493" s="963" t="s">
        <v>9434</v>
      </c>
      <c r="C6493" s="964" t="s">
        <v>122</v>
      </c>
      <c r="D6493" s="965">
        <v>118.9</v>
      </c>
      <c r="E6493" s="757"/>
      <c r="F6493" s="757"/>
      <c r="G6493" s="757"/>
      <c r="H6493" s="757"/>
      <c r="I6493" s="757"/>
    </row>
    <row r="6494" spans="1:9" ht="15.75" customHeight="1">
      <c r="A6494" s="963">
        <v>96117</v>
      </c>
      <c r="B6494" s="963" t="s">
        <v>9435</v>
      </c>
      <c r="C6494" s="964" t="s">
        <v>122</v>
      </c>
      <c r="D6494" s="965">
        <v>149.15</v>
      </c>
      <c r="E6494" s="757"/>
      <c r="F6494" s="757"/>
      <c r="G6494" s="757"/>
      <c r="H6494" s="757"/>
      <c r="I6494" s="757"/>
    </row>
    <row r="6495" spans="1:9" ht="15.75" customHeight="1">
      <c r="A6495" s="963">
        <v>96122</v>
      </c>
      <c r="B6495" s="963" t="s">
        <v>9436</v>
      </c>
      <c r="C6495" s="964" t="s">
        <v>164</v>
      </c>
      <c r="D6495" s="965">
        <v>33.840000000000003</v>
      </c>
      <c r="E6495" s="757"/>
      <c r="F6495" s="757"/>
      <c r="G6495" s="757"/>
      <c r="H6495" s="757"/>
      <c r="I6495" s="757"/>
    </row>
    <row r="6496" spans="1:9" ht="15.75" customHeight="1">
      <c r="A6496" s="963">
        <v>96109</v>
      </c>
      <c r="B6496" s="963" t="s">
        <v>9437</v>
      </c>
      <c r="C6496" s="964" t="s">
        <v>122</v>
      </c>
      <c r="D6496" s="965">
        <v>35.869999999999997</v>
      </c>
      <c r="E6496" s="757"/>
      <c r="F6496" s="757"/>
      <c r="G6496" s="757"/>
      <c r="H6496" s="757"/>
      <c r="I6496" s="757"/>
    </row>
    <row r="6497" spans="1:9" ht="15.75" customHeight="1">
      <c r="A6497" s="963">
        <v>96110</v>
      </c>
      <c r="B6497" s="963" t="s">
        <v>9438</v>
      </c>
      <c r="C6497" s="964" t="s">
        <v>122</v>
      </c>
      <c r="D6497" s="965">
        <v>64.33</v>
      </c>
      <c r="E6497" s="757"/>
      <c r="F6497" s="757"/>
      <c r="G6497" s="757"/>
      <c r="H6497" s="757"/>
      <c r="I6497" s="757"/>
    </row>
    <row r="6498" spans="1:9" ht="15.75" customHeight="1">
      <c r="A6498" s="963">
        <v>96113</v>
      </c>
      <c r="B6498" s="963" t="s">
        <v>9439</v>
      </c>
      <c r="C6498" s="964" t="s">
        <v>122</v>
      </c>
      <c r="D6498" s="965">
        <v>31.9</v>
      </c>
      <c r="E6498" s="757"/>
      <c r="F6498" s="757"/>
      <c r="G6498" s="757"/>
      <c r="H6498" s="757"/>
      <c r="I6498" s="757"/>
    </row>
    <row r="6499" spans="1:9" ht="15.75" customHeight="1">
      <c r="A6499" s="963">
        <v>96114</v>
      </c>
      <c r="B6499" s="963" t="s">
        <v>1120</v>
      </c>
      <c r="C6499" s="964" t="s">
        <v>122</v>
      </c>
      <c r="D6499" s="965">
        <v>68.11</v>
      </c>
      <c r="E6499" s="757"/>
      <c r="F6499" s="757"/>
      <c r="G6499" s="757"/>
      <c r="H6499" s="757"/>
      <c r="I6499" s="757"/>
    </row>
    <row r="6500" spans="1:9" ht="15.75" customHeight="1">
      <c r="A6500" s="963">
        <v>96120</v>
      </c>
      <c r="B6500" s="963" t="s">
        <v>9440</v>
      </c>
      <c r="C6500" s="964" t="s">
        <v>164</v>
      </c>
      <c r="D6500" s="965">
        <v>2.5499999999999998</v>
      </c>
      <c r="E6500" s="757"/>
      <c r="F6500" s="757"/>
      <c r="G6500" s="757"/>
      <c r="H6500" s="757"/>
      <c r="I6500" s="757"/>
    </row>
    <row r="6501" spans="1:9" ht="15.75" customHeight="1">
      <c r="A6501" s="963">
        <v>96123</v>
      </c>
      <c r="B6501" s="963" t="s">
        <v>9441</v>
      </c>
      <c r="C6501" s="964" t="s">
        <v>164</v>
      </c>
      <c r="D6501" s="965">
        <v>31.19</v>
      </c>
      <c r="E6501" s="757"/>
      <c r="F6501" s="757"/>
      <c r="G6501" s="757"/>
      <c r="H6501" s="757"/>
      <c r="I6501" s="757"/>
    </row>
    <row r="6502" spans="1:9" ht="15.75" customHeight="1">
      <c r="A6502" s="963">
        <v>99054</v>
      </c>
      <c r="B6502" s="963" t="s">
        <v>9442</v>
      </c>
      <c r="C6502" s="964" t="s">
        <v>122</v>
      </c>
      <c r="D6502" s="965">
        <v>43.96</v>
      </c>
      <c r="E6502" s="757"/>
      <c r="F6502" s="757"/>
      <c r="G6502" s="757"/>
      <c r="H6502" s="757"/>
      <c r="I6502" s="757"/>
    </row>
    <row r="6503" spans="1:9" ht="15.75" customHeight="1">
      <c r="A6503" s="963">
        <v>96111</v>
      </c>
      <c r="B6503" s="963" t="s">
        <v>9443</v>
      </c>
      <c r="C6503" s="964" t="s">
        <v>122</v>
      </c>
      <c r="D6503" s="965">
        <v>64.260000000000005</v>
      </c>
      <c r="E6503" s="757"/>
      <c r="F6503" s="757"/>
      <c r="G6503" s="757"/>
      <c r="H6503" s="757"/>
      <c r="I6503" s="757"/>
    </row>
    <row r="6504" spans="1:9" ht="15.75" customHeight="1">
      <c r="A6504" s="963">
        <v>96116</v>
      </c>
      <c r="B6504" s="963" t="s">
        <v>9444</v>
      </c>
      <c r="C6504" s="964" t="s">
        <v>122</v>
      </c>
      <c r="D6504" s="965">
        <v>71.180000000000007</v>
      </c>
      <c r="E6504" s="757"/>
      <c r="F6504" s="757"/>
      <c r="G6504" s="757"/>
      <c r="H6504" s="757"/>
      <c r="I6504" s="757"/>
    </row>
    <row r="6505" spans="1:9" ht="15.75" customHeight="1">
      <c r="A6505" s="963">
        <v>96121</v>
      </c>
      <c r="B6505" s="963" t="s">
        <v>9445</v>
      </c>
      <c r="C6505" s="964" t="s">
        <v>164</v>
      </c>
      <c r="D6505" s="965">
        <v>12.14</v>
      </c>
      <c r="E6505" s="757"/>
      <c r="F6505" s="757"/>
      <c r="G6505" s="757"/>
      <c r="H6505" s="757"/>
      <c r="I6505" s="757"/>
    </row>
    <row r="6506" spans="1:9" ht="15.75" customHeight="1">
      <c r="A6506" s="963">
        <v>96485</v>
      </c>
      <c r="B6506" s="963" t="s">
        <v>9446</v>
      </c>
      <c r="C6506" s="964" t="s">
        <v>122</v>
      </c>
      <c r="D6506" s="965">
        <v>76.64</v>
      </c>
      <c r="E6506" s="757"/>
      <c r="F6506" s="757"/>
      <c r="G6506" s="757"/>
      <c r="H6506" s="757"/>
      <c r="I6506" s="757"/>
    </row>
    <row r="6507" spans="1:9" ht="15.75" customHeight="1">
      <c r="A6507" s="963">
        <v>96486</v>
      </c>
      <c r="B6507" s="963" t="s">
        <v>9447</v>
      </c>
      <c r="C6507" s="964" t="s">
        <v>122</v>
      </c>
      <c r="D6507" s="965">
        <v>84.32</v>
      </c>
      <c r="E6507" s="757"/>
      <c r="F6507" s="757"/>
      <c r="G6507" s="757"/>
      <c r="H6507" s="757"/>
      <c r="I6507" s="757"/>
    </row>
    <row r="6508" spans="1:9" ht="15.75" customHeight="1">
      <c r="A6508" s="963">
        <v>91515</v>
      </c>
      <c r="B6508" s="963" t="s">
        <v>9448</v>
      </c>
      <c r="C6508" s="964" t="s">
        <v>122</v>
      </c>
      <c r="D6508" s="965">
        <v>4.3899999999999997</v>
      </c>
      <c r="E6508" s="757"/>
      <c r="F6508" s="757"/>
      <c r="G6508" s="757"/>
      <c r="H6508" s="757"/>
      <c r="I6508" s="757"/>
    </row>
    <row r="6509" spans="1:9" ht="15.75" customHeight="1">
      <c r="A6509" s="963">
        <v>91519</v>
      </c>
      <c r="B6509" s="963" t="s">
        <v>9449</v>
      </c>
      <c r="C6509" s="964" t="s">
        <v>122</v>
      </c>
      <c r="D6509" s="965">
        <v>5.92</v>
      </c>
      <c r="E6509" s="757"/>
      <c r="F6509" s="757"/>
      <c r="G6509" s="757"/>
      <c r="H6509" s="757"/>
      <c r="I6509" s="757"/>
    </row>
    <row r="6510" spans="1:9" ht="15.75" customHeight="1">
      <c r="A6510" s="963">
        <v>91520</v>
      </c>
      <c r="B6510" s="963" t="s">
        <v>9450</v>
      </c>
      <c r="C6510" s="964" t="s">
        <v>122</v>
      </c>
      <c r="D6510" s="965">
        <v>1.68</v>
      </c>
      <c r="E6510" s="757"/>
      <c r="F6510" s="757"/>
      <c r="G6510" s="757"/>
      <c r="H6510" s="757"/>
      <c r="I6510" s="757"/>
    </row>
    <row r="6511" spans="1:9" ht="15.75" customHeight="1">
      <c r="A6511" s="963">
        <v>91522</v>
      </c>
      <c r="B6511" s="963" t="s">
        <v>9451</v>
      </c>
      <c r="C6511" s="964" t="s">
        <v>122</v>
      </c>
      <c r="D6511" s="965">
        <v>2.31</v>
      </c>
      <c r="E6511" s="757"/>
      <c r="F6511" s="757"/>
      <c r="G6511" s="757"/>
      <c r="H6511" s="757"/>
      <c r="I6511" s="757"/>
    </row>
    <row r="6512" spans="1:9" ht="15.75" customHeight="1">
      <c r="A6512" s="963">
        <v>91525</v>
      </c>
      <c r="B6512" s="963" t="s">
        <v>9452</v>
      </c>
      <c r="C6512" s="964" t="s">
        <v>122</v>
      </c>
      <c r="D6512" s="965">
        <v>5.95</v>
      </c>
      <c r="E6512" s="757"/>
      <c r="F6512" s="757"/>
      <c r="G6512" s="757"/>
      <c r="H6512" s="757"/>
      <c r="I6512" s="757"/>
    </row>
    <row r="6513" spans="1:9" ht="15.75" customHeight="1">
      <c r="A6513" s="963">
        <v>104412</v>
      </c>
      <c r="B6513" s="963" t="s">
        <v>9453</v>
      </c>
      <c r="C6513" s="964" t="s">
        <v>122</v>
      </c>
      <c r="D6513" s="965">
        <v>2.0699999999999998</v>
      </c>
      <c r="E6513" s="757"/>
      <c r="F6513" s="757"/>
      <c r="G6513" s="757"/>
      <c r="H6513" s="757"/>
      <c r="I6513" s="757"/>
    </row>
    <row r="6514" spans="1:9" ht="15.75" customHeight="1">
      <c r="A6514" s="963">
        <v>104413</v>
      </c>
      <c r="B6514" s="963" t="s">
        <v>9454</v>
      </c>
      <c r="C6514" s="964" t="s">
        <v>122</v>
      </c>
      <c r="D6514" s="965">
        <v>3.63</v>
      </c>
      <c r="E6514" s="757"/>
      <c r="F6514" s="757"/>
      <c r="G6514" s="757"/>
      <c r="H6514" s="757"/>
      <c r="I6514" s="757"/>
    </row>
    <row r="6515" spans="1:9" ht="15.75" customHeight="1">
      <c r="A6515" s="963">
        <v>104414</v>
      </c>
      <c r="B6515" s="963" t="s">
        <v>9455</v>
      </c>
      <c r="C6515" s="964" t="s">
        <v>122</v>
      </c>
      <c r="D6515" s="965">
        <v>5.41</v>
      </c>
      <c r="E6515" s="757"/>
      <c r="F6515" s="757"/>
      <c r="G6515" s="757"/>
      <c r="H6515" s="757"/>
      <c r="I6515" s="757"/>
    </row>
    <row r="6516" spans="1:9" ht="15.75" customHeight="1">
      <c r="A6516" s="963">
        <v>104415</v>
      </c>
      <c r="B6516" s="963" t="s">
        <v>9456</v>
      </c>
      <c r="C6516" s="964" t="s">
        <v>122</v>
      </c>
      <c r="D6516" s="965">
        <v>8.9</v>
      </c>
      <c r="E6516" s="757"/>
      <c r="F6516" s="757"/>
      <c r="G6516" s="757"/>
      <c r="H6516" s="757"/>
      <c r="I6516" s="757"/>
    </row>
    <row r="6517" spans="1:9" ht="15.75" customHeight="1">
      <c r="A6517" s="963">
        <v>104416</v>
      </c>
      <c r="B6517" s="963" t="s">
        <v>9457</v>
      </c>
      <c r="C6517" s="964" t="s">
        <v>122</v>
      </c>
      <c r="D6517" s="965">
        <v>1.44</v>
      </c>
      <c r="E6517" s="757"/>
      <c r="F6517" s="757"/>
      <c r="G6517" s="757"/>
      <c r="H6517" s="757"/>
      <c r="I6517" s="757"/>
    </row>
    <row r="6518" spans="1:9" ht="15.75" customHeight="1">
      <c r="A6518" s="963">
        <v>104417</v>
      </c>
      <c r="B6518" s="963" t="s">
        <v>9458</v>
      </c>
      <c r="C6518" s="964" t="s">
        <v>122</v>
      </c>
      <c r="D6518" s="965">
        <v>3</v>
      </c>
      <c r="E6518" s="757"/>
      <c r="F6518" s="757"/>
      <c r="G6518" s="757"/>
      <c r="H6518" s="757"/>
      <c r="I6518" s="757"/>
    </row>
    <row r="6519" spans="1:9" ht="15.75" customHeight="1">
      <c r="A6519" s="963">
        <v>104418</v>
      </c>
      <c r="B6519" s="963" t="s">
        <v>9459</v>
      </c>
      <c r="C6519" s="964" t="s">
        <v>122</v>
      </c>
      <c r="D6519" s="965">
        <v>1.96</v>
      </c>
      <c r="E6519" s="757"/>
      <c r="F6519" s="757"/>
      <c r="G6519" s="757"/>
      <c r="H6519" s="757"/>
      <c r="I6519" s="757"/>
    </row>
    <row r="6520" spans="1:9" ht="15.75" customHeight="1">
      <c r="A6520" s="963">
        <v>104419</v>
      </c>
      <c r="B6520" s="963" t="s">
        <v>9460</v>
      </c>
      <c r="C6520" s="964" t="s">
        <v>122</v>
      </c>
      <c r="D6520" s="965">
        <v>8</v>
      </c>
      <c r="E6520" s="757"/>
      <c r="F6520" s="757"/>
      <c r="G6520" s="757"/>
      <c r="H6520" s="757"/>
      <c r="I6520" s="757"/>
    </row>
    <row r="6521" spans="1:9" ht="15.75" customHeight="1">
      <c r="A6521" s="963">
        <v>104420</v>
      </c>
      <c r="B6521" s="963" t="s">
        <v>9461</v>
      </c>
      <c r="C6521" s="964" t="s">
        <v>122</v>
      </c>
      <c r="D6521" s="965">
        <v>7.22</v>
      </c>
      <c r="E6521" s="757"/>
      <c r="F6521" s="757"/>
      <c r="G6521" s="757"/>
      <c r="H6521" s="757"/>
      <c r="I6521" s="757"/>
    </row>
    <row r="6522" spans="1:9" ht="15.75" customHeight="1">
      <c r="A6522" s="963">
        <v>104421</v>
      </c>
      <c r="B6522" s="963" t="s">
        <v>9462</v>
      </c>
      <c r="C6522" s="964" t="s">
        <v>122</v>
      </c>
      <c r="D6522" s="965">
        <v>11.22</v>
      </c>
      <c r="E6522" s="757"/>
      <c r="F6522" s="757"/>
      <c r="G6522" s="757"/>
      <c r="H6522" s="757"/>
      <c r="I6522" s="757"/>
    </row>
    <row r="6523" spans="1:9" ht="15.75" customHeight="1">
      <c r="A6523" s="963">
        <v>104422</v>
      </c>
      <c r="B6523" s="963" t="s">
        <v>9463</v>
      </c>
      <c r="C6523" s="964" t="s">
        <v>122</v>
      </c>
      <c r="D6523" s="965">
        <v>7.01</v>
      </c>
      <c r="E6523" s="757"/>
      <c r="F6523" s="757"/>
      <c r="G6523" s="757"/>
      <c r="H6523" s="757"/>
      <c r="I6523" s="757"/>
    </row>
    <row r="6524" spans="1:9" ht="15.75" customHeight="1">
      <c r="A6524" s="963">
        <v>104423</v>
      </c>
      <c r="B6524" s="963" t="s">
        <v>9464</v>
      </c>
      <c r="C6524" s="964" t="s">
        <v>122</v>
      </c>
      <c r="D6524" s="965">
        <v>17.170000000000002</v>
      </c>
      <c r="E6524" s="757"/>
      <c r="F6524" s="757"/>
      <c r="G6524" s="757"/>
      <c r="H6524" s="757"/>
      <c r="I6524" s="757"/>
    </row>
    <row r="6525" spans="1:9" ht="15.75" customHeight="1">
      <c r="A6525" s="963">
        <v>104424</v>
      </c>
      <c r="B6525" s="963" t="s">
        <v>9465</v>
      </c>
      <c r="C6525" s="964" t="s">
        <v>122</v>
      </c>
      <c r="D6525" s="965">
        <v>15.9</v>
      </c>
      <c r="E6525" s="757"/>
      <c r="F6525" s="757"/>
      <c r="G6525" s="757"/>
      <c r="H6525" s="757"/>
      <c r="I6525" s="757"/>
    </row>
    <row r="6526" spans="1:9" ht="15.75" customHeight="1">
      <c r="A6526" s="963">
        <v>104425</v>
      </c>
      <c r="B6526" s="963" t="s">
        <v>9466</v>
      </c>
      <c r="C6526" s="964" t="s">
        <v>122</v>
      </c>
      <c r="D6526" s="965">
        <v>13.8</v>
      </c>
      <c r="E6526" s="757"/>
      <c r="F6526" s="757"/>
      <c r="G6526" s="757"/>
      <c r="H6526" s="757"/>
      <c r="I6526" s="757"/>
    </row>
    <row r="6527" spans="1:9" ht="15.75" customHeight="1">
      <c r="A6527" s="963">
        <v>87280</v>
      </c>
      <c r="B6527" s="963" t="s">
        <v>9467</v>
      </c>
      <c r="C6527" s="964" t="s">
        <v>964</v>
      </c>
      <c r="D6527" s="965">
        <v>394.78</v>
      </c>
      <c r="E6527" s="757"/>
      <c r="F6527" s="757"/>
      <c r="G6527" s="757"/>
      <c r="H6527" s="757"/>
      <c r="I6527" s="757"/>
    </row>
    <row r="6528" spans="1:9" ht="15.75" customHeight="1">
      <c r="A6528" s="963">
        <v>87281</v>
      </c>
      <c r="B6528" s="963" t="s">
        <v>9468</v>
      </c>
      <c r="C6528" s="964" t="s">
        <v>964</v>
      </c>
      <c r="D6528" s="965">
        <v>392.07</v>
      </c>
      <c r="E6528" s="757"/>
      <c r="F6528" s="757"/>
      <c r="G6528" s="757"/>
      <c r="H6528" s="757"/>
      <c r="I6528" s="757"/>
    </row>
    <row r="6529" spans="1:9" ht="15.75" customHeight="1">
      <c r="A6529" s="963">
        <v>87283</v>
      </c>
      <c r="B6529" s="963" t="s">
        <v>9469</v>
      </c>
      <c r="C6529" s="964" t="s">
        <v>964</v>
      </c>
      <c r="D6529" s="965">
        <v>411.04</v>
      </c>
      <c r="E6529" s="757"/>
      <c r="F6529" s="757"/>
      <c r="G6529" s="757"/>
      <c r="H6529" s="757"/>
      <c r="I6529" s="757"/>
    </row>
    <row r="6530" spans="1:9" ht="15.75" customHeight="1">
      <c r="A6530" s="963">
        <v>87284</v>
      </c>
      <c r="B6530" s="963" t="s">
        <v>9470</v>
      </c>
      <c r="C6530" s="964" t="s">
        <v>964</v>
      </c>
      <c r="D6530" s="965">
        <v>407.03</v>
      </c>
      <c r="E6530" s="757"/>
      <c r="F6530" s="757"/>
      <c r="G6530" s="757"/>
      <c r="H6530" s="757"/>
      <c r="I6530" s="757"/>
    </row>
    <row r="6531" spans="1:9" ht="15.75" customHeight="1">
      <c r="A6531" s="963">
        <v>87286</v>
      </c>
      <c r="B6531" s="963" t="s">
        <v>9471</v>
      </c>
      <c r="C6531" s="964" t="s">
        <v>964</v>
      </c>
      <c r="D6531" s="965">
        <v>491.23</v>
      </c>
      <c r="E6531" s="757"/>
      <c r="F6531" s="757"/>
      <c r="G6531" s="757"/>
      <c r="H6531" s="757"/>
      <c r="I6531" s="757"/>
    </row>
    <row r="6532" spans="1:9" ht="15.75" customHeight="1">
      <c r="A6532" s="963">
        <v>87287</v>
      </c>
      <c r="B6532" s="963" t="s">
        <v>9472</v>
      </c>
      <c r="C6532" s="964" t="s">
        <v>964</v>
      </c>
      <c r="D6532" s="965">
        <v>481.17</v>
      </c>
      <c r="E6532" s="757"/>
      <c r="F6532" s="757"/>
      <c r="G6532" s="757"/>
      <c r="H6532" s="757"/>
      <c r="I6532" s="757"/>
    </row>
    <row r="6533" spans="1:9" ht="15.75" customHeight="1">
      <c r="A6533" s="963">
        <v>87289</v>
      </c>
      <c r="B6533" s="963" t="s">
        <v>9473</v>
      </c>
      <c r="C6533" s="964" t="s">
        <v>964</v>
      </c>
      <c r="D6533" s="965">
        <v>470.19</v>
      </c>
      <c r="E6533" s="757"/>
      <c r="F6533" s="757"/>
      <c r="G6533" s="757"/>
      <c r="H6533" s="757"/>
      <c r="I6533" s="757"/>
    </row>
    <row r="6534" spans="1:9" ht="15.75" customHeight="1">
      <c r="A6534" s="963">
        <v>87290</v>
      </c>
      <c r="B6534" s="963" t="s">
        <v>9474</v>
      </c>
      <c r="C6534" s="964" t="s">
        <v>964</v>
      </c>
      <c r="D6534" s="965">
        <v>465.27</v>
      </c>
      <c r="E6534" s="757"/>
      <c r="F6534" s="757"/>
      <c r="G6534" s="757"/>
      <c r="H6534" s="757"/>
      <c r="I6534" s="757"/>
    </row>
    <row r="6535" spans="1:9" ht="15.75" customHeight="1">
      <c r="A6535" s="963">
        <v>87292</v>
      </c>
      <c r="B6535" s="963" t="s">
        <v>1636</v>
      </c>
      <c r="C6535" s="964" t="s">
        <v>964</v>
      </c>
      <c r="D6535" s="965">
        <v>477.36</v>
      </c>
      <c r="E6535" s="757"/>
      <c r="F6535" s="757"/>
      <c r="G6535" s="757"/>
      <c r="H6535" s="757"/>
      <c r="I6535" s="757"/>
    </row>
    <row r="6536" spans="1:9" ht="15.75" customHeight="1">
      <c r="A6536" s="963">
        <v>87294</v>
      </c>
      <c r="B6536" s="963" t="s">
        <v>9475</v>
      </c>
      <c r="C6536" s="964" t="s">
        <v>964</v>
      </c>
      <c r="D6536" s="965">
        <v>458.05</v>
      </c>
      <c r="E6536" s="757"/>
      <c r="F6536" s="757"/>
      <c r="G6536" s="757"/>
      <c r="H6536" s="757"/>
      <c r="I6536" s="757"/>
    </row>
    <row r="6537" spans="1:9" ht="15.75" customHeight="1">
      <c r="A6537" s="963">
        <v>87295</v>
      </c>
      <c r="B6537" s="963" t="s">
        <v>9476</v>
      </c>
      <c r="C6537" s="964" t="s">
        <v>964</v>
      </c>
      <c r="D6537" s="965">
        <v>460.27</v>
      </c>
      <c r="E6537" s="757"/>
      <c r="F6537" s="757"/>
      <c r="G6537" s="757"/>
      <c r="H6537" s="757"/>
      <c r="I6537" s="757"/>
    </row>
    <row r="6538" spans="1:9" ht="15.75" customHeight="1">
      <c r="A6538" s="963">
        <v>87296</v>
      </c>
      <c r="B6538" s="963" t="s">
        <v>2756</v>
      </c>
      <c r="C6538" s="964" t="s">
        <v>964</v>
      </c>
      <c r="D6538" s="965">
        <v>442.33</v>
      </c>
      <c r="E6538" s="757"/>
      <c r="F6538" s="757"/>
      <c r="G6538" s="757"/>
      <c r="H6538" s="757"/>
      <c r="I6538" s="757"/>
    </row>
    <row r="6539" spans="1:9" ht="15.75" customHeight="1">
      <c r="A6539" s="963">
        <v>87298</v>
      </c>
      <c r="B6539" s="963" t="s">
        <v>9477</v>
      </c>
      <c r="C6539" s="964" t="s">
        <v>964</v>
      </c>
      <c r="D6539" s="965">
        <v>613.29999999999995</v>
      </c>
      <c r="E6539" s="757"/>
      <c r="F6539" s="757"/>
      <c r="G6539" s="757"/>
      <c r="H6539" s="757"/>
      <c r="I6539" s="757"/>
    </row>
    <row r="6540" spans="1:9" ht="15.75" customHeight="1">
      <c r="A6540" s="963">
        <v>87299</v>
      </c>
      <c r="B6540" s="963" t="s">
        <v>9478</v>
      </c>
      <c r="C6540" s="964" t="s">
        <v>964</v>
      </c>
      <c r="D6540" s="965">
        <v>403.07</v>
      </c>
      <c r="E6540" s="757"/>
      <c r="F6540" s="757"/>
      <c r="G6540" s="757"/>
      <c r="H6540" s="757"/>
      <c r="I6540" s="757"/>
    </row>
    <row r="6541" spans="1:9" ht="15.75" customHeight="1">
      <c r="A6541" s="963">
        <v>87301</v>
      </c>
      <c r="B6541" s="963" t="s">
        <v>1687</v>
      </c>
      <c r="C6541" s="964" t="s">
        <v>964</v>
      </c>
      <c r="D6541" s="965">
        <v>550.59</v>
      </c>
      <c r="E6541" s="757"/>
      <c r="F6541" s="757"/>
      <c r="G6541" s="757"/>
      <c r="H6541" s="757"/>
      <c r="I6541" s="757"/>
    </row>
    <row r="6542" spans="1:9" ht="15.75" customHeight="1">
      <c r="A6542" s="963">
        <v>87302</v>
      </c>
      <c r="B6542" s="963" t="s">
        <v>9479</v>
      </c>
      <c r="C6542" s="964" t="s">
        <v>964</v>
      </c>
      <c r="D6542" s="965">
        <v>546.07000000000005</v>
      </c>
      <c r="E6542" s="757"/>
      <c r="F6542" s="757"/>
      <c r="G6542" s="757"/>
      <c r="H6542" s="757"/>
      <c r="I6542" s="757"/>
    </row>
    <row r="6543" spans="1:9" ht="15.75" customHeight="1">
      <c r="A6543" s="963">
        <v>87304</v>
      </c>
      <c r="B6543" s="963" t="s">
        <v>9480</v>
      </c>
      <c r="C6543" s="964" t="s">
        <v>964</v>
      </c>
      <c r="D6543" s="965">
        <v>500.1</v>
      </c>
      <c r="E6543" s="757"/>
      <c r="F6543" s="757"/>
      <c r="G6543" s="757"/>
      <c r="H6543" s="757"/>
      <c r="I6543" s="757"/>
    </row>
    <row r="6544" spans="1:9" ht="15.75" customHeight="1">
      <c r="A6544" s="963">
        <v>87305</v>
      </c>
      <c r="B6544" s="963" t="s">
        <v>9481</v>
      </c>
      <c r="C6544" s="964" t="s">
        <v>964</v>
      </c>
      <c r="D6544" s="965">
        <v>503.47</v>
      </c>
      <c r="E6544" s="757"/>
      <c r="F6544" s="757"/>
      <c r="G6544" s="757"/>
      <c r="H6544" s="757"/>
      <c r="I6544" s="757"/>
    </row>
    <row r="6545" spans="1:9" ht="15.75" customHeight="1">
      <c r="A6545" s="963">
        <v>87307</v>
      </c>
      <c r="B6545" s="963" t="s">
        <v>9482</v>
      </c>
      <c r="C6545" s="964" t="s">
        <v>964</v>
      </c>
      <c r="D6545" s="965">
        <v>474.57</v>
      </c>
      <c r="E6545" s="757"/>
      <c r="F6545" s="757"/>
      <c r="G6545" s="757"/>
      <c r="H6545" s="757"/>
      <c r="I6545" s="757"/>
    </row>
    <row r="6546" spans="1:9" ht="15.75" customHeight="1">
      <c r="A6546" s="963">
        <v>87308</v>
      </c>
      <c r="B6546" s="963" t="s">
        <v>9483</v>
      </c>
      <c r="C6546" s="964" t="s">
        <v>964</v>
      </c>
      <c r="D6546" s="965">
        <v>468.66</v>
      </c>
      <c r="E6546" s="757"/>
      <c r="F6546" s="757"/>
      <c r="G6546" s="757"/>
      <c r="H6546" s="757"/>
      <c r="I6546" s="757"/>
    </row>
    <row r="6547" spans="1:9" ht="15.75" customHeight="1">
      <c r="A6547" s="963">
        <v>87310</v>
      </c>
      <c r="B6547" s="963" t="s">
        <v>9484</v>
      </c>
      <c r="C6547" s="964" t="s">
        <v>964</v>
      </c>
      <c r="D6547" s="965">
        <v>391.88</v>
      </c>
      <c r="E6547" s="757"/>
      <c r="F6547" s="757"/>
      <c r="G6547" s="757"/>
      <c r="H6547" s="757"/>
      <c r="I6547" s="757"/>
    </row>
    <row r="6548" spans="1:9" ht="15.75" customHeight="1">
      <c r="A6548" s="963">
        <v>87311</v>
      </c>
      <c r="B6548" s="963" t="s">
        <v>9485</v>
      </c>
      <c r="C6548" s="964" t="s">
        <v>964</v>
      </c>
      <c r="D6548" s="965">
        <v>386.02</v>
      </c>
      <c r="E6548" s="757"/>
      <c r="F6548" s="757"/>
      <c r="G6548" s="757"/>
      <c r="H6548" s="757"/>
      <c r="I6548" s="757"/>
    </row>
    <row r="6549" spans="1:9" ht="15.75" customHeight="1">
      <c r="A6549" s="963">
        <v>87313</v>
      </c>
      <c r="B6549" s="963" t="s">
        <v>1682</v>
      </c>
      <c r="C6549" s="964" t="s">
        <v>964</v>
      </c>
      <c r="D6549" s="965">
        <v>474.84</v>
      </c>
      <c r="E6549" s="757"/>
      <c r="F6549" s="757"/>
      <c r="G6549" s="757"/>
      <c r="H6549" s="757"/>
      <c r="I6549" s="757"/>
    </row>
    <row r="6550" spans="1:9" ht="15.75" customHeight="1">
      <c r="A6550" s="963">
        <v>87314</v>
      </c>
      <c r="B6550" s="963" t="s">
        <v>9486</v>
      </c>
      <c r="C6550" s="964" t="s">
        <v>964</v>
      </c>
      <c r="D6550" s="965">
        <v>470.68</v>
      </c>
      <c r="E6550" s="757"/>
      <c r="F6550" s="757"/>
      <c r="G6550" s="757"/>
      <c r="H6550" s="757"/>
      <c r="I6550" s="757"/>
    </row>
    <row r="6551" spans="1:9" ht="15.75" customHeight="1">
      <c r="A6551" s="963">
        <v>87316</v>
      </c>
      <c r="B6551" s="963" t="s">
        <v>9487</v>
      </c>
      <c r="C6551" s="964" t="s">
        <v>964</v>
      </c>
      <c r="D6551" s="965">
        <v>429.77</v>
      </c>
      <c r="E6551" s="757"/>
      <c r="F6551" s="757"/>
      <c r="G6551" s="757"/>
      <c r="H6551" s="757"/>
      <c r="I6551" s="757"/>
    </row>
    <row r="6552" spans="1:9" ht="15.75" customHeight="1">
      <c r="A6552" s="963">
        <v>87317</v>
      </c>
      <c r="B6552" s="963" t="s">
        <v>9488</v>
      </c>
      <c r="C6552" s="964" t="s">
        <v>964</v>
      </c>
      <c r="D6552" s="965">
        <v>420.6</v>
      </c>
      <c r="E6552" s="757"/>
      <c r="F6552" s="757"/>
      <c r="G6552" s="757"/>
      <c r="H6552" s="757"/>
      <c r="I6552" s="757"/>
    </row>
    <row r="6553" spans="1:9" ht="15.75" customHeight="1">
      <c r="A6553" s="963">
        <v>87319</v>
      </c>
      <c r="B6553" s="963" t="s">
        <v>9489</v>
      </c>
      <c r="C6553" s="964" t="s">
        <v>964</v>
      </c>
      <c r="D6553" s="965">
        <v>4119.32</v>
      </c>
      <c r="E6553" s="757"/>
      <c r="F6553" s="757"/>
      <c r="G6553" s="757"/>
      <c r="H6553" s="757"/>
      <c r="I6553" s="757"/>
    </row>
    <row r="6554" spans="1:9" ht="15.75" customHeight="1">
      <c r="A6554" s="963">
        <v>87320</v>
      </c>
      <c r="B6554" s="963" t="s">
        <v>9490</v>
      </c>
      <c r="C6554" s="964" t="s">
        <v>964</v>
      </c>
      <c r="D6554" s="965">
        <v>4130.95</v>
      </c>
      <c r="E6554" s="757"/>
      <c r="F6554" s="757"/>
      <c r="G6554" s="757"/>
      <c r="H6554" s="757"/>
      <c r="I6554" s="757"/>
    </row>
    <row r="6555" spans="1:9" ht="15.75" customHeight="1">
      <c r="A6555" s="963">
        <v>87322</v>
      </c>
      <c r="B6555" s="963" t="s">
        <v>9491</v>
      </c>
      <c r="C6555" s="964" t="s">
        <v>964</v>
      </c>
      <c r="D6555" s="965">
        <v>4226.03</v>
      </c>
      <c r="E6555" s="757"/>
      <c r="F6555" s="757"/>
      <c r="G6555" s="757"/>
      <c r="H6555" s="757"/>
      <c r="I6555" s="757"/>
    </row>
    <row r="6556" spans="1:9" ht="15.75" customHeight="1">
      <c r="A6556" s="963">
        <v>87323</v>
      </c>
      <c r="B6556" s="963" t="s">
        <v>9492</v>
      </c>
      <c r="C6556" s="964" t="s">
        <v>964</v>
      </c>
      <c r="D6556" s="965">
        <v>4233.66</v>
      </c>
      <c r="E6556" s="757"/>
      <c r="F6556" s="757"/>
      <c r="G6556" s="757"/>
      <c r="H6556" s="757"/>
      <c r="I6556" s="757"/>
    </row>
    <row r="6557" spans="1:9" ht="15.75" customHeight="1">
      <c r="A6557" s="963">
        <v>87325</v>
      </c>
      <c r="B6557" s="963" t="s">
        <v>9493</v>
      </c>
      <c r="C6557" s="964" t="s">
        <v>964</v>
      </c>
      <c r="D6557" s="965">
        <v>4140.26</v>
      </c>
      <c r="E6557" s="757"/>
      <c r="F6557" s="757"/>
      <c r="G6557" s="757"/>
      <c r="H6557" s="757"/>
      <c r="I6557" s="757"/>
    </row>
    <row r="6558" spans="1:9" ht="15.75" customHeight="1">
      <c r="A6558" s="963">
        <v>87326</v>
      </c>
      <c r="B6558" s="963" t="s">
        <v>9494</v>
      </c>
      <c r="C6558" s="964" t="s">
        <v>964</v>
      </c>
      <c r="D6558" s="965">
        <v>4163.18</v>
      </c>
      <c r="E6558" s="757"/>
      <c r="F6558" s="757"/>
      <c r="G6558" s="757"/>
      <c r="H6558" s="757"/>
      <c r="I6558" s="757"/>
    </row>
    <row r="6559" spans="1:9" ht="15.75" customHeight="1">
      <c r="A6559" s="963">
        <v>87327</v>
      </c>
      <c r="B6559" s="963" t="s">
        <v>9495</v>
      </c>
      <c r="C6559" s="964" t="s">
        <v>964</v>
      </c>
      <c r="D6559" s="965">
        <v>411.3</v>
      </c>
      <c r="E6559" s="757"/>
      <c r="F6559" s="757"/>
      <c r="G6559" s="757"/>
      <c r="H6559" s="757"/>
      <c r="I6559" s="757"/>
    </row>
    <row r="6560" spans="1:9" ht="15.75" customHeight="1">
      <c r="A6560" s="963">
        <v>87328</v>
      </c>
      <c r="B6560" s="963" t="s">
        <v>9496</v>
      </c>
      <c r="C6560" s="964" t="s">
        <v>964</v>
      </c>
      <c r="D6560" s="965">
        <v>369.12</v>
      </c>
      <c r="E6560" s="757"/>
      <c r="F6560" s="757"/>
      <c r="G6560" s="757"/>
      <c r="H6560" s="757"/>
      <c r="I6560" s="757"/>
    </row>
    <row r="6561" spans="1:9" ht="15.75" customHeight="1">
      <c r="A6561" s="963">
        <v>87329</v>
      </c>
      <c r="B6561" s="963" t="s">
        <v>9497</v>
      </c>
      <c r="C6561" s="964" t="s">
        <v>964</v>
      </c>
      <c r="D6561" s="965">
        <v>439.85</v>
      </c>
      <c r="E6561" s="757"/>
      <c r="F6561" s="757"/>
      <c r="G6561" s="757"/>
      <c r="H6561" s="757"/>
      <c r="I6561" s="757"/>
    </row>
    <row r="6562" spans="1:9" ht="15.75" customHeight="1">
      <c r="A6562" s="963">
        <v>87330</v>
      </c>
      <c r="B6562" s="963" t="s">
        <v>9498</v>
      </c>
      <c r="C6562" s="964" t="s">
        <v>964</v>
      </c>
      <c r="D6562" s="965">
        <v>391.93</v>
      </c>
      <c r="E6562" s="757"/>
      <c r="F6562" s="757"/>
      <c r="G6562" s="757"/>
      <c r="H6562" s="757"/>
      <c r="I6562" s="757"/>
    </row>
    <row r="6563" spans="1:9" ht="15.75" customHeight="1">
      <c r="A6563" s="963">
        <v>87331</v>
      </c>
      <c r="B6563" s="963" t="s">
        <v>9499</v>
      </c>
      <c r="C6563" s="964" t="s">
        <v>964</v>
      </c>
      <c r="D6563" s="965">
        <v>507.29</v>
      </c>
      <c r="E6563" s="757"/>
      <c r="F6563" s="757"/>
      <c r="G6563" s="757"/>
      <c r="H6563" s="757"/>
      <c r="I6563" s="757"/>
    </row>
    <row r="6564" spans="1:9" ht="15.75" customHeight="1">
      <c r="A6564" s="963">
        <v>87332</v>
      </c>
      <c r="B6564" s="963" t="s">
        <v>9500</v>
      </c>
      <c r="C6564" s="964" t="s">
        <v>964</v>
      </c>
      <c r="D6564" s="965">
        <v>463.53</v>
      </c>
      <c r="E6564" s="757"/>
      <c r="F6564" s="757"/>
      <c r="G6564" s="757"/>
      <c r="H6564" s="757"/>
      <c r="I6564" s="757"/>
    </row>
    <row r="6565" spans="1:9" ht="15.75" customHeight="1">
      <c r="A6565" s="963">
        <v>87333</v>
      </c>
      <c r="B6565" s="963" t="s">
        <v>9501</v>
      </c>
      <c r="C6565" s="964" t="s">
        <v>964</v>
      </c>
      <c r="D6565" s="965">
        <v>472.62</v>
      </c>
      <c r="E6565" s="757"/>
      <c r="F6565" s="757"/>
      <c r="G6565" s="757"/>
      <c r="H6565" s="757"/>
      <c r="I6565" s="757"/>
    </row>
    <row r="6566" spans="1:9" ht="15.75" customHeight="1">
      <c r="A6566" s="963">
        <v>87334</v>
      </c>
      <c r="B6566" s="963" t="s">
        <v>9502</v>
      </c>
      <c r="C6566" s="964" t="s">
        <v>964</v>
      </c>
      <c r="D6566" s="965">
        <v>446.07</v>
      </c>
      <c r="E6566" s="757"/>
      <c r="F6566" s="757"/>
      <c r="G6566" s="757"/>
      <c r="H6566" s="757"/>
      <c r="I6566" s="757"/>
    </row>
    <row r="6567" spans="1:9" ht="15.75" customHeight="1">
      <c r="A6567" s="963">
        <v>87335</v>
      </c>
      <c r="B6567" s="963" t="s">
        <v>9503</v>
      </c>
      <c r="C6567" s="964" t="s">
        <v>964</v>
      </c>
      <c r="D6567" s="965">
        <v>467.81</v>
      </c>
      <c r="E6567" s="757"/>
      <c r="F6567" s="757"/>
      <c r="G6567" s="757"/>
      <c r="H6567" s="757"/>
      <c r="I6567" s="757"/>
    </row>
    <row r="6568" spans="1:9" ht="15.75" customHeight="1">
      <c r="A6568" s="963">
        <v>87336</v>
      </c>
      <c r="B6568" s="963" t="s">
        <v>9504</v>
      </c>
      <c r="C6568" s="964" t="s">
        <v>964</v>
      </c>
      <c r="D6568" s="965">
        <v>456.55</v>
      </c>
      <c r="E6568" s="757"/>
      <c r="F6568" s="757"/>
      <c r="G6568" s="757"/>
      <c r="H6568" s="757"/>
      <c r="I6568" s="757"/>
    </row>
    <row r="6569" spans="1:9" ht="15.75" customHeight="1">
      <c r="A6569" s="963">
        <v>87337</v>
      </c>
      <c r="B6569" s="963" t="s">
        <v>9505</v>
      </c>
      <c r="C6569" s="964" t="s">
        <v>964</v>
      </c>
      <c r="D6569" s="965">
        <v>458.13</v>
      </c>
      <c r="E6569" s="757"/>
      <c r="F6569" s="757"/>
      <c r="G6569" s="757"/>
      <c r="H6569" s="757"/>
      <c r="I6569" s="757"/>
    </row>
    <row r="6570" spans="1:9" ht="15.75" customHeight="1">
      <c r="A6570" s="963">
        <v>87338</v>
      </c>
      <c r="B6570" s="963" t="s">
        <v>9506</v>
      </c>
      <c r="C6570" s="964" t="s">
        <v>964</v>
      </c>
      <c r="D6570" s="965">
        <v>438.64</v>
      </c>
      <c r="E6570" s="757"/>
      <c r="F6570" s="757"/>
      <c r="G6570" s="757"/>
      <c r="H6570" s="757"/>
      <c r="I6570" s="757"/>
    </row>
    <row r="6571" spans="1:9" ht="15.75" customHeight="1">
      <c r="A6571" s="963">
        <v>87339</v>
      </c>
      <c r="B6571" s="963" t="s">
        <v>9507</v>
      </c>
      <c r="C6571" s="964" t="s">
        <v>964</v>
      </c>
      <c r="D6571" s="965">
        <v>698.08</v>
      </c>
      <c r="E6571" s="757"/>
      <c r="F6571" s="757"/>
      <c r="G6571" s="757"/>
      <c r="H6571" s="757"/>
      <c r="I6571" s="757"/>
    </row>
    <row r="6572" spans="1:9" ht="15.75" customHeight="1">
      <c r="A6572" s="963">
        <v>87340</v>
      </c>
      <c r="B6572" s="963" t="s">
        <v>9508</v>
      </c>
      <c r="C6572" s="964" t="s">
        <v>964</v>
      </c>
      <c r="D6572" s="965">
        <v>609.69000000000005</v>
      </c>
      <c r="E6572" s="757"/>
      <c r="F6572" s="757"/>
      <c r="G6572" s="757"/>
      <c r="H6572" s="757"/>
      <c r="I6572" s="757"/>
    </row>
    <row r="6573" spans="1:9" ht="15.75" customHeight="1">
      <c r="A6573" s="963">
        <v>87341</v>
      </c>
      <c r="B6573" s="963" t="s">
        <v>9509</v>
      </c>
      <c r="C6573" s="964" t="s">
        <v>964</v>
      </c>
      <c r="D6573" s="965">
        <v>587.51</v>
      </c>
      <c r="E6573" s="757"/>
      <c r="F6573" s="757"/>
      <c r="G6573" s="757"/>
      <c r="H6573" s="757"/>
      <c r="I6573" s="757"/>
    </row>
    <row r="6574" spans="1:9" ht="15.75" customHeight="1">
      <c r="A6574" s="963">
        <v>87342</v>
      </c>
      <c r="B6574" s="963" t="s">
        <v>9510</v>
      </c>
      <c r="C6574" s="964" t="s">
        <v>964</v>
      </c>
      <c r="D6574" s="965">
        <v>600.04999999999995</v>
      </c>
      <c r="E6574" s="757"/>
      <c r="F6574" s="757"/>
      <c r="G6574" s="757"/>
      <c r="H6574" s="757"/>
      <c r="I6574" s="757"/>
    </row>
    <row r="6575" spans="1:9" ht="15.75" customHeight="1">
      <c r="A6575" s="963">
        <v>87343</v>
      </c>
      <c r="B6575" s="963" t="s">
        <v>9511</v>
      </c>
      <c r="C6575" s="964" t="s">
        <v>964</v>
      </c>
      <c r="D6575" s="965">
        <v>550.02</v>
      </c>
      <c r="E6575" s="757"/>
      <c r="F6575" s="757"/>
      <c r="G6575" s="757"/>
      <c r="H6575" s="757"/>
      <c r="I6575" s="757"/>
    </row>
    <row r="6576" spans="1:9" ht="15.75" customHeight="1">
      <c r="A6576" s="963">
        <v>87344</v>
      </c>
      <c r="B6576" s="963" t="s">
        <v>9512</v>
      </c>
      <c r="C6576" s="964" t="s">
        <v>964</v>
      </c>
      <c r="D6576" s="965">
        <v>522.89</v>
      </c>
      <c r="E6576" s="757"/>
      <c r="F6576" s="757"/>
      <c r="G6576" s="757"/>
      <c r="H6576" s="757"/>
      <c r="I6576" s="757"/>
    </row>
    <row r="6577" spans="1:9" ht="15.75" customHeight="1">
      <c r="A6577" s="963">
        <v>87345</v>
      </c>
      <c r="B6577" s="963" t="s">
        <v>9513</v>
      </c>
      <c r="C6577" s="964" t="s">
        <v>964</v>
      </c>
      <c r="D6577" s="965">
        <v>541</v>
      </c>
      <c r="E6577" s="757"/>
      <c r="F6577" s="757"/>
      <c r="G6577" s="757"/>
      <c r="H6577" s="757"/>
      <c r="I6577" s="757"/>
    </row>
    <row r="6578" spans="1:9" ht="15.75" customHeight="1">
      <c r="A6578" s="963">
        <v>87346</v>
      </c>
      <c r="B6578" s="963" t="s">
        <v>9514</v>
      </c>
      <c r="C6578" s="964" t="s">
        <v>964</v>
      </c>
      <c r="D6578" s="965">
        <v>499.92</v>
      </c>
      <c r="E6578" s="757"/>
      <c r="F6578" s="757"/>
      <c r="G6578" s="757"/>
      <c r="H6578" s="757"/>
      <c r="I6578" s="757"/>
    </row>
    <row r="6579" spans="1:9" ht="15.75" customHeight="1">
      <c r="A6579" s="963">
        <v>87347</v>
      </c>
      <c r="B6579" s="963" t="s">
        <v>9515</v>
      </c>
      <c r="C6579" s="964" t="s">
        <v>964</v>
      </c>
      <c r="D6579" s="965">
        <v>478.15</v>
      </c>
      <c r="E6579" s="757"/>
      <c r="F6579" s="757"/>
      <c r="G6579" s="757"/>
      <c r="H6579" s="757"/>
      <c r="I6579" s="757"/>
    </row>
    <row r="6580" spans="1:9" ht="15.75" customHeight="1">
      <c r="A6580" s="963">
        <v>87348</v>
      </c>
      <c r="B6580" s="963" t="s">
        <v>9516</v>
      </c>
      <c r="C6580" s="964" t="s">
        <v>964</v>
      </c>
      <c r="D6580" s="965">
        <v>497.33</v>
      </c>
      <c r="E6580" s="757"/>
      <c r="F6580" s="757"/>
      <c r="G6580" s="757"/>
      <c r="H6580" s="757"/>
      <c r="I6580" s="757"/>
    </row>
    <row r="6581" spans="1:9" ht="15.75" customHeight="1">
      <c r="A6581" s="963">
        <v>87349</v>
      </c>
      <c r="B6581" s="963" t="s">
        <v>9517</v>
      </c>
      <c r="C6581" s="964" t="s">
        <v>964</v>
      </c>
      <c r="D6581" s="965">
        <v>443.88</v>
      </c>
      <c r="E6581" s="757"/>
      <c r="F6581" s="757"/>
      <c r="G6581" s="757"/>
      <c r="H6581" s="757"/>
      <c r="I6581" s="757"/>
    </row>
    <row r="6582" spans="1:9" ht="15.75" customHeight="1">
      <c r="A6582" s="963">
        <v>87350</v>
      </c>
      <c r="B6582" s="963" t="s">
        <v>9518</v>
      </c>
      <c r="C6582" s="964" t="s">
        <v>964</v>
      </c>
      <c r="D6582" s="965">
        <v>424.2</v>
      </c>
      <c r="E6582" s="757"/>
      <c r="F6582" s="757"/>
      <c r="G6582" s="757"/>
      <c r="H6582" s="757"/>
      <c r="I6582" s="757"/>
    </row>
    <row r="6583" spans="1:9" ht="15.75" customHeight="1">
      <c r="A6583" s="963">
        <v>87351</v>
      </c>
      <c r="B6583" s="963" t="s">
        <v>9519</v>
      </c>
      <c r="C6583" s="964" t="s">
        <v>964</v>
      </c>
      <c r="D6583" s="965">
        <v>372.57</v>
      </c>
      <c r="E6583" s="757"/>
      <c r="F6583" s="757"/>
      <c r="G6583" s="757"/>
      <c r="H6583" s="757"/>
      <c r="I6583" s="757"/>
    </row>
    <row r="6584" spans="1:9" ht="15.75" customHeight="1">
      <c r="A6584" s="963">
        <v>87352</v>
      </c>
      <c r="B6584" s="963" t="s">
        <v>9520</v>
      </c>
      <c r="C6584" s="964" t="s">
        <v>964</v>
      </c>
      <c r="D6584" s="965">
        <v>532.08000000000004</v>
      </c>
      <c r="E6584" s="757"/>
      <c r="F6584" s="757"/>
      <c r="G6584" s="757"/>
      <c r="H6584" s="757"/>
      <c r="I6584" s="757"/>
    </row>
    <row r="6585" spans="1:9" ht="15.75" customHeight="1">
      <c r="A6585" s="963">
        <v>87353</v>
      </c>
      <c r="B6585" s="963" t="s">
        <v>9521</v>
      </c>
      <c r="C6585" s="964" t="s">
        <v>964</v>
      </c>
      <c r="D6585" s="965">
        <v>476.73</v>
      </c>
      <c r="E6585" s="757"/>
      <c r="F6585" s="757"/>
      <c r="G6585" s="757"/>
      <c r="H6585" s="757"/>
      <c r="I6585" s="757"/>
    </row>
    <row r="6586" spans="1:9" ht="15.75" customHeight="1">
      <c r="A6586" s="963">
        <v>87354</v>
      </c>
      <c r="B6586" s="963" t="s">
        <v>9522</v>
      </c>
      <c r="C6586" s="964" t="s">
        <v>964</v>
      </c>
      <c r="D6586" s="965">
        <v>452.81</v>
      </c>
      <c r="E6586" s="757"/>
      <c r="F6586" s="757"/>
      <c r="G6586" s="757"/>
      <c r="H6586" s="757"/>
      <c r="I6586" s="757"/>
    </row>
    <row r="6587" spans="1:9" ht="15.75" customHeight="1">
      <c r="A6587" s="963">
        <v>87355</v>
      </c>
      <c r="B6587" s="963" t="s">
        <v>9523</v>
      </c>
      <c r="C6587" s="964" t="s">
        <v>964</v>
      </c>
      <c r="D6587" s="965">
        <v>456.34</v>
      </c>
      <c r="E6587" s="757"/>
      <c r="F6587" s="757"/>
      <c r="G6587" s="757"/>
      <c r="H6587" s="757"/>
      <c r="I6587" s="757"/>
    </row>
    <row r="6588" spans="1:9" ht="15.75" customHeight="1">
      <c r="A6588" s="963">
        <v>87356</v>
      </c>
      <c r="B6588" s="963" t="s">
        <v>9524</v>
      </c>
      <c r="C6588" s="964" t="s">
        <v>964</v>
      </c>
      <c r="D6588" s="965">
        <v>419.61</v>
      </c>
      <c r="E6588" s="757"/>
      <c r="F6588" s="757"/>
      <c r="G6588" s="757"/>
      <c r="H6588" s="757"/>
      <c r="I6588" s="757"/>
    </row>
    <row r="6589" spans="1:9" ht="15.75" customHeight="1">
      <c r="A6589" s="963">
        <v>87357</v>
      </c>
      <c r="B6589" s="963" t="s">
        <v>9525</v>
      </c>
      <c r="C6589" s="964" t="s">
        <v>964</v>
      </c>
      <c r="D6589" s="965">
        <v>401.71</v>
      </c>
      <c r="E6589" s="757"/>
      <c r="F6589" s="757"/>
      <c r="G6589" s="757"/>
      <c r="H6589" s="757"/>
      <c r="I6589" s="757"/>
    </row>
    <row r="6590" spans="1:9" ht="15.75" customHeight="1">
      <c r="A6590" s="963">
        <v>87358</v>
      </c>
      <c r="B6590" s="963" t="s">
        <v>9526</v>
      </c>
      <c r="C6590" s="964" t="s">
        <v>964</v>
      </c>
      <c r="D6590" s="965">
        <v>4060.79</v>
      </c>
      <c r="E6590" s="757"/>
      <c r="F6590" s="757"/>
      <c r="G6590" s="757"/>
      <c r="H6590" s="757"/>
      <c r="I6590" s="757"/>
    </row>
    <row r="6591" spans="1:9" ht="15.75" customHeight="1">
      <c r="A6591" s="963">
        <v>87359</v>
      </c>
      <c r="B6591" s="963" t="s">
        <v>9527</v>
      </c>
      <c r="C6591" s="964" t="s">
        <v>964</v>
      </c>
      <c r="D6591" s="965">
        <v>4046.84</v>
      </c>
      <c r="E6591" s="757"/>
      <c r="F6591" s="757"/>
      <c r="G6591" s="757"/>
      <c r="H6591" s="757"/>
      <c r="I6591" s="757"/>
    </row>
    <row r="6592" spans="1:9" ht="15.75" customHeight="1">
      <c r="A6592" s="963">
        <v>87360</v>
      </c>
      <c r="B6592" s="963" t="s">
        <v>9528</v>
      </c>
      <c r="C6592" s="964" t="s">
        <v>964</v>
      </c>
      <c r="D6592" s="965">
        <v>4150.9799999999996</v>
      </c>
      <c r="E6592" s="757"/>
      <c r="F6592" s="757"/>
      <c r="G6592" s="757"/>
      <c r="H6592" s="757"/>
      <c r="I6592" s="757"/>
    </row>
    <row r="6593" spans="1:9" ht="15.75" customHeight="1">
      <c r="A6593" s="963">
        <v>87361</v>
      </c>
      <c r="B6593" s="963" t="s">
        <v>9529</v>
      </c>
      <c r="C6593" s="964" t="s">
        <v>964</v>
      </c>
      <c r="D6593" s="965">
        <v>4128.7</v>
      </c>
      <c r="E6593" s="757"/>
      <c r="F6593" s="757"/>
      <c r="G6593" s="757"/>
      <c r="H6593" s="757"/>
      <c r="I6593" s="757"/>
    </row>
    <row r="6594" spans="1:9" ht="15.75" customHeight="1">
      <c r="A6594" s="963">
        <v>87362</v>
      </c>
      <c r="B6594" s="963" t="s">
        <v>9530</v>
      </c>
      <c r="C6594" s="964" t="s">
        <v>964</v>
      </c>
      <c r="D6594" s="965">
        <v>4139.54</v>
      </c>
      <c r="E6594" s="757"/>
      <c r="F6594" s="757"/>
      <c r="G6594" s="757"/>
      <c r="H6594" s="757"/>
      <c r="I6594" s="757"/>
    </row>
    <row r="6595" spans="1:9" ht="15.75" customHeight="1">
      <c r="A6595" s="963">
        <v>87363</v>
      </c>
      <c r="B6595" s="963" t="s">
        <v>9531</v>
      </c>
      <c r="C6595" s="964" t="s">
        <v>964</v>
      </c>
      <c r="D6595" s="965">
        <v>4091.66</v>
      </c>
      <c r="E6595" s="757"/>
      <c r="F6595" s="757"/>
      <c r="G6595" s="757"/>
      <c r="H6595" s="757"/>
      <c r="I6595" s="757"/>
    </row>
    <row r="6596" spans="1:9" ht="15.75" customHeight="1">
      <c r="A6596" s="963">
        <v>87364</v>
      </c>
      <c r="B6596" s="963" t="s">
        <v>9532</v>
      </c>
      <c r="C6596" s="964" t="s">
        <v>964</v>
      </c>
      <c r="D6596" s="965">
        <v>4088.29</v>
      </c>
      <c r="E6596" s="757"/>
      <c r="F6596" s="757"/>
      <c r="G6596" s="757"/>
      <c r="H6596" s="757"/>
      <c r="I6596" s="757"/>
    </row>
    <row r="6597" spans="1:9" ht="15.75" customHeight="1">
      <c r="A6597" s="963">
        <v>87365</v>
      </c>
      <c r="B6597" s="963" t="s">
        <v>9533</v>
      </c>
      <c r="C6597" s="964" t="s">
        <v>964</v>
      </c>
      <c r="D6597" s="965">
        <v>479.92</v>
      </c>
      <c r="E6597" s="757"/>
      <c r="F6597" s="757"/>
      <c r="G6597" s="757"/>
      <c r="H6597" s="757"/>
      <c r="I6597" s="757"/>
    </row>
    <row r="6598" spans="1:9" ht="15.75" customHeight="1">
      <c r="A6598" s="963">
        <v>87366</v>
      </c>
      <c r="B6598" s="963" t="s">
        <v>9534</v>
      </c>
      <c r="C6598" s="964" t="s">
        <v>964</v>
      </c>
      <c r="D6598" s="965">
        <v>505.98</v>
      </c>
      <c r="E6598" s="757"/>
      <c r="F6598" s="757"/>
      <c r="G6598" s="757"/>
      <c r="H6598" s="757"/>
      <c r="I6598" s="757"/>
    </row>
    <row r="6599" spans="1:9" ht="15.75" customHeight="1">
      <c r="A6599" s="963">
        <v>87367</v>
      </c>
      <c r="B6599" s="963" t="s">
        <v>1749</v>
      </c>
      <c r="C6599" s="964" t="s">
        <v>964</v>
      </c>
      <c r="D6599" s="965">
        <v>576.64</v>
      </c>
      <c r="E6599" s="757"/>
      <c r="F6599" s="757"/>
      <c r="G6599" s="757"/>
      <c r="H6599" s="757"/>
      <c r="I6599" s="757"/>
    </row>
    <row r="6600" spans="1:9" ht="15.75" customHeight="1">
      <c r="A6600" s="963">
        <v>87368</v>
      </c>
      <c r="B6600" s="963" t="s">
        <v>9535</v>
      </c>
      <c r="C6600" s="964" t="s">
        <v>964</v>
      </c>
      <c r="D6600" s="965">
        <v>558.11</v>
      </c>
      <c r="E6600" s="757"/>
      <c r="F6600" s="757"/>
      <c r="G6600" s="757"/>
      <c r="H6600" s="757"/>
      <c r="I6600" s="757"/>
    </row>
    <row r="6601" spans="1:9" ht="15.75" customHeight="1">
      <c r="A6601" s="963">
        <v>87369</v>
      </c>
      <c r="B6601" s="963" t="s">
        <v>1684</v>
      </c>
      <c r="C6601" s="964" t="s">
        <v>964</v>
      </c>
      <c r="D6601" s="965">
        <v>567.66</v>
      </c>
      <c r="E6601" s="757"/>
      <c r="F6601" s="757"/>
      <c r="G6601" s="757"/>
      <c r="H6601" s="757"/>
      <c r="I6601" s="757"/>
    </row>
    <row r="6602" spans="1:9" ht="15.75" customHeight="1">
      <c r="A6602" s="963">
        <v>87370</v>
      </c>
      <c r="B6602" s="963" t="s">
        <v>9536</v>
      </c>
      <c r="C6602" s="964" t="s">
        <v>964</v>
      </c>
      <c r="D6602" s="965">
        <v>547.79</v>
      </c>
      <c r="E6602" s="757"/>
      <c r="F6602" s="757"/>
      <c r="G6602" s="757"/>
      <c r="H6602" s="757"/>
      <c r="I6602" s="757"/>
    </row>
    <row r="6603" spans="1:9" ht="15.75" customHeight="1">
      <c r="A6603" s="963">
        <v>87371</v>
      </c>
      <c r="B6603" s="963" t="s">
        <v>9537</v>
      </c>
      <c r="C6603" s="964" t="s">
        <v>964</v>
      </c>
      <c r="D6603" s="965">
        <v>533.85</v>
      </c>
      <c r="E6603" s="757"/>
      <c r="F6603" s="757"/>
      <c r="G6603" s="757"/>
      <c r="H6603" s="757"/>
      <c r="I6603" s="757"/>
    </row>
    <row r="6604" spans="1:9" ht="15.75" customHeight="1">
      <c r="A6604" s="963">
        <v>87372</v>
      </c>
      <c r="B6604" s="963" t="s">
        <v>9538</v>
      </c>
      <c r="C6604" s="964" t="s">
        <v>964</v>
      </c>
      <c r="D6604" s="965">
        <v>711.07</v>
      </c>
      <c r="E6604" s="757"/>
      <c r="F6604" s="757"/>
      <c r="G6604" s="757"/>
      <c r="H6604" s="757"/>
      <c r="I6604" s="757"/>
    </row>
    <row r="6605" spans="1:9" ht="15.75" customHeight="1">
      <c r="A6605" s="963">
        <v>87373</v>
      </c>
      <c r="B6605" s="963" t="s">
        <v>9539</v>
      </c>
      <c r="C6605" s="964" t="s">
        <v>964</v>
      </c>
      <c r="D6605" s="965">
        <v>636.07000000000005</v>
      </c>
      <c r="E6605" s="757"/>
      <c r="F6605" s="757"/>
      <c r="G6605" s="757"/>
      <c r="H6605" s="757"/>
      <c r="I6605" s="757"/>
    </row>
    <row r="6606" spans="1:9" ht="15.75" customHeight="1">
      <c r="A6606" s="963">
        <v>87374</v>
      </c>
      <c r="B6606" s="963" t="s">
        <v>9540</v>
      </c>
      <c r="C6606" s="964" t="s">
        <v>964</v>
      </c>
      <c r="D6606" s="965">
        <v>592.33000000000004</v>
      </c>
      <c r="E6606" s="757"/>
      <c r="F6606" s="757"/>
      <c r="G6606" s="757"/>
      <c r="H6606" s="757"/>
      <c r="I6606" s="757"/>
    </row>
    <row r="6607" spans="1:9" ht="15.75" customHeight="1">
      <c r="A6607" s="963">
        <v>87375</v>
      </c>
      <c r="B6607" s="963" t="s">
        <v>9541</v>
      </c>
      <c r="C6607" s="964" t="s">
        <v>964</v>
      </c>
      <c r="D6607" s="965">
        <v>563.87</v>
      </c>
      <c r="E6607" s="757"/>
      <c r="F6607" s="757"/>
      <c r="G6607" s="757"/>
      <c r="H6607" s="757"/>
      <c r="I6607" s="757"/>
    </row>
    <row r="6608" spans="1:9" ht="15.75" customHeight="1">
      <c r="A6608" s="963">
        <v>87376</v>
      </c>
      <c r="B6608" s="963" t="s">
        <v>9542</v>
      </c>
      <c r="C6608" s="964" t="s">
        <v>964</v>
      </c>
      <c r="D6608" s="965">
        <v>483.57</v>
      </c>
      <c r="E6608" s="757"/>
      <c r="F6608" s="757"/>
      <c r="G6608" s="757"/>
      <c r="H6608" s="757"/>
      <c r="I6608" s="757"/>
    </row>
    <row r="6609" spans="1:9" ht="15.75" customHeight="1">
      <c r="A6609" s="963">
        <v>87377</v>
      </c>
      <c r="B6609" s="963" t="s">
        <v>9543</v>
      </c>
      <c r="C6609" s="964" t="s">
        <v>964</v>
      </c>
      <c r="D6609" s="965">
        <v>569.95000000000005</v>
      </c>
      <c r="E6609" s="757"/>
      <c r="F6609" s="757"/>
      <c r="G6609" s="757"/>
      <c r="H6609" s="757"/>
      <c r="I6609" s="757"/>
    </row>
    <row r="6610" spans="1:9" ht="15.75" customHeight="1">
      <c r="A6610" s="963">
        <v>87378</v>
      </c>
      <c r="B6610" s="963" t="s">
        <v>9544</v>
      </c>
      <c r="C6610" s="964" t="s">
        <v>964</v>
      </c>
      <c r="D6610" s="965">
        <v>514.66</v>
      </c>
      <c r="E6610" s="757"/>
      <c r="F6610" s="757"/>
      <c r="G6610" s="757"/>
      <c r="H6610" s="757"/>
      <c r="I6610" s="757"/>
    </row>
    <row r="6611" spans="1:9" ht="15.75" customHeight="1">
      <c r="A6611" s="963">
        <v>87379</v>
      </c>
      <c r="B6611" s="963" t="s">
        <v>9545</v>
      </c>
      <c r="C6611" s="964" t="s">
        <v>964</v>
      </c>
      <c r="D6611" s="965">
        <v>4186.3100000000004</v>
      </c>
      <c r="E6611" s="757"/>
      <c r="F6611" s="757"/>
      <c r="G6611" s="757"/>
      <c r="H6611" s="757"/>
      <c r="I6611" s="757"/>
    </row>
    <row r="6612" spans="1:9" ht="15.75" customHeight="1">
      <c r="A6612" s="963">
        <v>87380</v>
      </c>
      <c r="B6612" s="963" t="s">
        <v>9546</v>
      </c>
      <c r="C6612" s="964" t="s">
        <v>964</v>
      </c>
      <c r="D6612" s="965">
        <v>4275.8</v>
      </c>
      <c r="E6612" s="757"/>
      <c r="F6612" s="757"/>
      <c r="G6612" s="757"/>
      <c r="H6612" s="757"/>
      <c r="I6612" s="757"/>
    </row>
    <row r="6613" spans="1:9" ht="15.75" customHeight="1">
      <c r="A6613" s="963">
        <v>87381</v>
      </c>
      <c r="B6613" s="963" t="s">
        <v>9547</v>
      </c>
      <c r="C6613" s="964" t="s">
        <v>964</v>
      </c>
      <c r="D6613" s="965">
        <v>4218.3900000000003</v>
      </c>
      <c r="E6613" s="757"/>
      <c r="F6613" s="757"/>
      <c r="G6613" s="757"/>
      <c r="H6613" s="757"/>
      <c r="I6613" s="757"/>
    </row>
    <row r="6614" spans="1:9" ht="15.75" customHeight="1">
      <c r="A6614" s="963">
        <v>87382</v>
      </c>
      <c r="B6614" s="963" t="s">
        <v>9548</v>
      </c>
      <c r="C6614" s="964" t="s">
        <v>964</v>
      </c>
      <c r="D6614" s="965">
        <v>1566.84</v>
      </c>
      <c r="E6614" s="757"/>
      <c r="F6614" s="757"/>
      <c r="G6614" s="757"/>
      <c r="H6614" s="757"/>
      <c r="I6614" s="757"/>
    </row>
    <row r="6615" spans="1:9" ht="15.75" customHeight="1">
      <c r="A6615" s="963">
        <v>87383</v>
      </c>
      <c r="B6615" s="963" t="s">
        <v>9549</v>
      </c>
      <c r="C6615" s="964" t="s">
        <v>964</v>
      </c>
      <c r="D6615" s="965">
        <v>1566.43</v>
      </c>
      <c r="E6615" s="757"/>
      <c r="F6615" s="757"/>
      <c r="G6615" s="757"/>
      <c r="H6615" s="757"/>
      <c r="I6615" s="757"/>
    </row>
    <row r="6616" spans="1:9" ht="15.75" customHeight="1">
      <c r="A6616" s="963">
        <v>87384</v>
      </c>
      <c r="B6616" s="963" t="s">
        <v>9550</v>
      </c>
      <c r="C6616" s="964" t="s">
        <v>964</v>
      </c>
      <c r="D6616" s="965">
        <v>1562.27</v>
      </c>
      <c r="E6616" s="757"/>
      <c r="F6616" s="757"/>
      <c r="G6616" s="757"/>
      <c r="H6616" s="757"/>
      <c r="I6616" s="757"/>
    </row>
    <row r="6617" spans="1:9" ht="15.75" customHeight="1">
      <c r="A6617" s="963">
        <v>87385</v>
      </c>
      <c r="B6617" s="963" t="s">
        <v>9551</v>
      </c>
      <c r="C6617" s="964" t="s">
        <v>964</v>
      </c>
      <c r="D6617" s="965">
        <v>1826.5</v>
      </c>
      <c r="E6617" s="757"/>
      <c r="F6617" s="757"/>
      <c r="G6617" s="757"/>
      <c r="H6617" s="757"/>
      <c r="I6617" s="757"/>
    </row>
    <row r="6618" spans="1:9" ht="15.75" customHeight="1">
      <c r="A6618" s="963">
        <v>87386</v>
      </c>
      <c r="B6618" s="963" t="s">
        <v>9552</v>
      </c>
      <c r="C6618" s="964" t="s">
        <v>964</v>
      </c>
      <c r="D6618" s="965">
        <v>1822.83</v>
      </c>
      <c r="E6618" s="757"/>
      <c r="F6618" s="757"/>
      <c r="G6618" s="757"/>
      <c r="H6618" s="757"/>
      <c r="I6618" s="757"/>
    </row>
    <row r="6619" spans="1:9" ht="15.75" customHeight="1">
      <c r="A6619" s="963">
        <v>87387</v>
      </c>
      <c r="B6619" s="963" t="s">
        <v>9553</v>
      </c>
      <c r="C6619" s="964" t="s">
        <v>964</v>
      </c>
      <c r="D6619" s="965">
        <v>1820.82</v>
      </c>
      <c r="E6619" s="757"/>
      <c r="F6619" s="757"/>
      <c r="G6619" s="757"/>
      <c r="H6619" s="757"/>
      <c r="I6619" s="757"/>
    </row>
    <row r="6620" spans="1:9" ht="15.75" customHeight="1">
      <c r="A6620" s="963">
        <v>87388</v>
      </c>
      <c r="B6620" s="963" t="s">
        <v>9554</v>
      </c>
      <c r="C6620" s="964" t="s">
        <v>964</v>
      </c>
      <c r="D6620" s="965">
        <v>4420.87</v>
      </c>
      <c r="E6620" s="757"/>
      <c r="F6620" s="757"/>
      <c r="G6620" s="757"/>
      <c r="H6620" s="757"/>
      <c r="I6620" s="757"/>
    </row>
    <row r="6621" spans="1:9" ht="15.75" customHeight="1">
      <c r="A6621" s="963">
        <v>87389</v>
      </c>
      <c r="B6621" s="963" t="s">
        <v>9555</v>
      </c>
      <c r="C6621" s="964" t="s">
        <v>964</v>
      </c>
      <c r="D6621" s="965">
        <v>4440.97</v>
      </c>
      <c r="E6621" s="757"/>
      <c r="F6621" s="757"/>
      <c r="G6621" s="757"/>
      <c r="H6621" s="757"/>
      <c r="I6621" s="757"/>
    </row>
    <row r="6622" spans="1:9" ht="15.75" customHeight="1">
      <c r="A6622" s="963">
        <v>87390</v>
      </c>
      <c r="B6622" s="963" t="s">
        <v>9556</v>
      </c>
      <c r="C6622" s="964" t="s">
        <v>964</v>
      </c>
      <c r="D6622" s="965">
        <v>4466.1499999999996</v>
      </c>
      <c r="E6622" s="757"/>
      <c r="F6622" s="757"/>
      <c r="G6622" s="757"/>
      <c r="H6622" s="757"/>
      <c r="I6622" s="757"/>
    </row>
    <row r="6623" spans="1:9" ht="15.75" customHeight="1">
      <c r="A6623" s="963">
        <v>87391</v>
      </c>
      <c r="B6623" s="963" t="s">
        <v>9557</v>
      </c>
      <c r="C6623" s="964" t="s">
        <v>964</v>
      </c>
      <c r="D6623" s="965">
        <v>4909.38</v>
      </c>
      <c r="E6623" s="757"/>
      <c r="F6623" s="757"/>
      <c r="G6623" s="757"/>
      <c r="H6623" s="757"/>
      <c r="I6623" s="757"/>
    </row>
    <row r="6624" spans="1:9" ht="15.75" customHeight="1">
      <c r="A6624" s="963">
        <v>87393</v>
      </c>
      <c r="B6624" s="963" t="s">
        <v>9558</v>
      </c>
      <c r="C6624" s="964" t="s">
        <v>964</v>
      </c>
      <c r="D6624" s="965">
        <v>4956.3599999999997</v>
      </c>
      <c r="E6624" s="757"/>
      <c r="F6624" s="757"/>
      <c r="G6624" s="757"/>
      <c r="H6624" s="757"/>
      <c r="I6624" s="757"/>
    </row>
    <row r="6625" spans="1:9" ht="15.75" customHeight="1">
      <c r="A6625" s="963">
        <v>87394</v>
      </c>
      <c r="B6625" s="963" t="s">
        <v>9559</v>
      </c>
      <c r="C6625" s="964" t="s">
        <v>964</v>
      </c>
      <c r="D6625" s="965">
        <v>5002.59</v>
      </c>
      <c r="E6625" s="757"/>
      <c r="F6625" s="757"/>
      <c r="G6625" s="757"/>
      <c r="H6625" s="757"/>
      <c r="I6625" s="757"/>
    </row>
    <row r="6626" spans="1:9" ht="15.75" customHeight="1">
      <c r="A6626" s="963">
        <v>87395</v>
      </c>
      <c r="B6626" s="963" t="s">
        <v>9560</v>
      </c>
      <c r="C6626" s="964" t="s">
        <v>964</v>
      </c>
      <c r="D6626" s="965">
        <v>3091.26</v>
      </c>
      <c r="E6626" s="757"/>
      <c r="F6626" s="757"/>
      <c r="G6626" s="757"/>
      <c r="H6626" s="757"/>
      <c r="I6626" s="757"/>
    </row>
    <row r="6627" spans="1:9" ht="15.75" customHeight="1">
      <c r="A6627" s="963">
        <v>87396</v>
      </c>
      <c r="B6627" s="963" t="s">
        <v>9561</v>
      </c>
      <c r="C6627" s="964" t="s">
        <v>964</v>
      </c>
      <c r="D6627" s="965">
        <v>3113.82</v>
      </c>
      <c r="E6627" s="757"/>
      <c r="F6627" s="757"/>
      <c r="G6627" s="757"/>
      <c r="H6627" s="757"/>
      <c r="I6627" s="757"/>
    </row>
    <row r="6628" spans="1:9" ht="15.75" customHeight="1">
      <c r="A6628" s="963">
        <v>87397</v>
      </c>
      <c r="B6628" s="963" t="s">
        <v>9562</v>
      </c>
      <c r="C6628" s="964" t="s">
        <v>964</v>
      </c>
      <c r="D6628" s="965">
        <v>3136.72</v>
      </c>
      <c r="E6628" s="757"/>
      <c r="F6628" s="757"/>
      <c r="G6628" s="757"/>
      <c r="H6628" s="757"/>
      <c r="I6628" s="757"/>
    </row>
    <row r="6629" spans="1:9" ht="15.75" customHeight="1">
      <c r="A6629" s="963">
        <v>87398</v>
      </c>
      <c r="B6629" s="963" t="s">
        <v>9563</v>
      </c>
      <c r="C6629" s="964" t="s">
        <v>964</v>
      </c>
      <c r="D6629" s="965">
        <v>1724.4</v>
      </c>
      <c r="E6629" s="757"/>
      <c r="F6629" s="757"/>
      <c r="G6629" s="757"/>
      <c r="H6629" s="757"/>
      <c r="I6629" s="757"/>
    </row>
    <row r="6630" spans="1:9" ht="15.75" customHeight="1">
      <c r="A6630" s="963">
        <v>87399</v>
      </c>
      <c r="B6630" s="963" t="s">
        <v>9564</v>
      </c>
      <c r="C6630" s="964" t="s">
        <v>964</v>
      </c>
      <c r="D6630" s="965">
        <v>1986.65</v>
      </c>
      <c r="E6630" s="757"/>
      <c r="F6630" s="757"/>
      <c r="G6630" s="757"/>
      <c r="H6630" s="757"/>
      <c r="I6630" s="757"/>
    </row>
    <row r="6631" spans="1:9" ht="15.75" customHeight="1">
      <c r="A6631" s="963">
        <v>87401</v>
      </c>
      <c r="B6631" s="963" t="s">
        <v>9565</v>
      </c>
      <c r="C6631" s="964" t="s">
        <v>964</v>
      </c>
      <c r="D6631" s="965">
        <v>5150.2299999999996</v>
      </c>
      <c r="E6631" s="757"/>
      <c r="F6631" s="757"/>
      <c r="G6631" s="757"/>
      <c r="H6631" s="757"/>
      <c r="I6631" s="757"/>
    </row>
    <row r="6632" spans="1:9" ht="15.75" customHeight="1">
      <c r="A6632" s="963">
        <v>87402</v>
      </c>
      <c r="B6632" s="963" t="s">
        <v>9566</v>
      </c>
      <c r="C6632" s="964" t="s">
        <v>964</v>
      </c>
      <c r="D6632" s="965">
        <v>3294.88</v>
      </c>
      <c r="E6632" s="757"/>
      <c r="F6632" s="757"/>
      <c r="G6632" s="757"/>
      <c r="H6632" s="757"/>
      <c r="I6632" s="757"/>
    </row>
    <row r="6633" spans="1:9" ht="15.75" customHeight="1">
      <c r="A6633" s="963">
        <v>87404</v>
      </c>
      <c r="B6633" s="963" t="s">
        <v>9567</v>
      </c>
      <c r="C6633" s="964" t="s">
        <v>964</v>
      </c>
      <c r="D6633" s="965">
        <v>4597.49</v>
      </c>
      <c r="E6633" s="757"/>
      <c r="F6633" s="757"/>
      <c r="G6633" s="757"/>
      <c r="H6633" s="757"/>
      <c r="I6633" s="757"/>
    </row>
    <row r="6634" spans="1:9" ht="15.75" customHeight="1">
      <c r="A6634" s="963">
        <v>87405</v>
      </c>
      <c r="B6634" s="963" t="s">
        <v>9568</v>
      </c>
      <c r="C6634" s="964" t="s">
        <v>964</v>
      </c>
      <c r="D6634" s="965">
        <v>4613.33</v>
      </c>
      <c r="E6634" s="757"/>
      <c r="F6634" s="757"/>
      <c r="G6634" s="757"/>
      <c r="H6634" s="757"/>
      <c r="I6634" s="757"/>
    </row>
    <row r="6635" spans="1:9" ht="15.75" customHeight="1">
      <c r="A6635" s="963">
        <v>87407</v>
      </c>
      <c r="B6635" s="963" t="s">
        <v>9569</v>
      </c>
      <c r="C6635" s="964" t="s">
        <v>964</v>
      </c>
      <c r="D6635" s="965">
        <v>1605.72</v>
      </c>
      <c r="E6635" s="757"/>
      <c r="F6635" s="757"/>
      <c r="G6635" s="757"/>
      <c r="H6635" s="757"/>
      <c r="I6635" s="757"/>
    </row>
    <row r="6636" spans="1:9" ht="15.75" customHeight="1">
      <c r="A6636" s="963">
        <v>87408</v>
      </c>
      <c r="B6636" s="963" t="s">
        <v>9570</v>
      </c>
      <c r="C6636" s="964" t="s">
        <v>964</v>
      </c>
      <c r="D6636" s="965">
        <v>1598.26</v>
      </c>
      <c r="E6636" s="757"/>
      <c r="F6636" s="757"/>
      <c r="G6636" s="757"/>
      <c r="H6636" s="757"/>
      <c r="I6636" s="757"/>
    </row>
    <row r="6637" spans="1:9" ht="15.75" customHeight="1">
      <c r="A6637" s="963">
        <v>87410</v>
      </c>
      <c r="B6637" s="963" t="s">
        <v>9571</v>
      </c>
      <c r="C6637" s="964" t="s">
        <v>964</v>
      </c>
      <c r="D6637" s="965">
        <v>806.9</v>
      </c>
      <c r="E6637" s="757"/>
      <c r="F6637" s="757"/>
      <c r="G6637" s="757"/>
      <c r="H6637" s="757"/>
      <c r="I6637" s="757"/>
    </row>
    <row r="6638" spans="1:9" ht="15.75" customHeight="1">
      <c r="A6638" s="963">
        <v>88626</v>
      </c>
      <c r="B6638" s="963" t="s">
        <v>9572</v>
      </c>
      <c r="C6638" s="964" t="s">
        <v>964</v>
      </c>
      <c r="D6638" s="965">
        <v>485.65</v>
      </c>
      <c r="E6638" s="757"/>
      <c r="F6638" s="757"/>
      <c r="G6638" s="757"/>
      <c r="H6638" s="757"/>
      <c r="I6638" s="757"/>
    </row>
    <row r="6639" spans="1:9" ht="15.75" customHeight="1">
      <c r="A6639" s="963">
        <v>88627</v>
      </c>
      <c r="B6639" s="963" t="s">
        <v>9573</v>
      </c>
      <c r="C6639" s="964" t="s">
        <v>964</v>
      </c>
      <c r="D6639" s="965">
        <v>557.34</v>
      </c>
      <c r="E6639" s="757"/>
      <c r="F6639" s="757"/>
      <c r="G6639" s="757"/>
      <c r="H6639" s="757"/>
      <c r="I6639" s="757"/>
    </row>
    <row r="6640" spans="1:9" ht="15.75" customHeight="1">
      <c r="A6640" s="963">
        <v>88628</v>
      </c>
      <c r="B6640" s="963" t="s">
        <v>9574</v>
      </c>
      <c r="C6640" s="964" t="s">
        <v>964</v>
      </c>
      <c r="D6640" s="965">
        <v>512.05999999999995</v>
      </c>
      <c r="E6640" s="757"/>
      <c r="F6640" s="757"/>
      <c r="G6640" s="757"/>
      <c r="H6640" s="757"/>
      <c r="I6640" s="757"/>
    </row>
    <row r="6641" spans="1:9" ht="15.75" customHeight="1">
      <c r="A6641" s="963">
        <v>88629</v>
      </c>
      <c r="B6641" s="963" t="s">
        <v>1668</v>
      </c>
      <c r="C6641" s="964" t="s">
        <v>964</v>
      </c>
      <c r="D6641" s="965">
        <v>587.49</v>
      </c>
      <c r="E6641" s="757"/>
      <c r="F6641" s="757"/>
      <c r="G6641" s="757"/>
      <c r="H6641" s="757"/>
      <c r="I6641" s="757"/>
    </row>
    <row r="6642" spans="1:9" ht="15.75" customHeight="1">
      <c r="A6642" s="963">
        <v>88630</v>
      </c>
      <c r="B6642" s="963" t="s">
        <v>9575</v>
      </c>
      <c r="C6642" s="964" t="s">
        <v>964</v>
      </c>
      <c r="D6642" s="965">
        <v>438.61</v>
      </c>
      <c r="E6642" s="757"/>
      <c r="F6642" s="757"/>
      <c r="G6642" s="757"/>
      <c r="H6642" s="757"/>
      <c r="I6642" s="757"/>
    </row>
    <row r="6643" spans="1:9" ht="15.75" customHeight="1">
      <c r="A6643" s="963">
        <v>88631</v>
      </c>
      <c r="B6643" s="963" t="s">
        <v>9576</v>
      </c>
      <c r="C6643" s="964" t="s">
        <v>964</v>
      </c>
      <c r="D6643" s="965">
        <v>526.58000000000004</v>
      </c>
      <c r="E6643" s="757"/>
      <c r="F6643" s="757"/>
      <c r="G6643" s="757"/>
      <c r="H6643" s="757"/>
      <c r="I6643" s="757"/>
    </row>
    <row r="6644" spans="1:9" ht="15.75" customHeight="1">
      <c r="A6644" s="963">
        <v>88715</v>
      </c>
      <c r="B6644" s="963" t="s">
        <v>9577</v>
      </c>
      <c r="C6644" s="964" t="s">
        <v>964</v>
      </c>
      <c r="D6644" s="965">
        <v>452.7</v>
      </c>
      <c r="E6644" s="757"/>
      <c r="F6644" s="757"/>
      <c r="G6644" s="757"/>
      <c r="H6644" s="757"/>
      <c r="I6644" s="757"/>
    </row>
    <row r="6645" spans="1:9" ht="15.75" customHeight="1">
      <c r="A6645" s="963">
        <v>95563</v>
      </c>
      <c r="B6645" s="963" t="s">
        <v>9578</v>
      </c>
      <c r="C6645" s="964" t="s">
        <v>964</v>
      </c>
      <c r="D6645" s="965">
        <v>733.75</v>
      </c>
      <c r="E6645" s="757"/>
      <c r="F6645" s="757"/>
      <c r="G6645" s="757"/>
      <c r="H6645" s="757"/>
      <c r="I6645" s="757"/>
    </row>
    <row r="6646" spans="1:9" ht="15.75" customHeight="1">
      <c r="A6646" s="963">
        <v>100464</v>
      </c>
      <c r="B6646" s="963" t="s">
        <v>9579</v>
      </c>
      <c r="C6646" s="964" t="s">
        <v>964</v>
      </c>
      <c r="D6646" s="965">
        <v>502.93</v>
      </c>
      <c r="E6646" s="757"/>
      <c r="F6646" s="757"/>
      <c r="G6646" s="757"/>
      <c r="H6646" s="757"/>
      <c r="I6646" s="757"/>
    </row>
    <row r="6647" spans="1:9" ht="15.75" customHeight="1">
      <c r="A6647" s="963">
        <v>100465</v>
      </c>
      <c r="B6647" s="963" t="s">
        <v>9580</v>
      </c>
      <c r="C6647" s="964" t="s">
        <v>964</v>
      </c>
      <c r="D6647" s="965">
        <v>475.93</v>
      </c>
      <c r="E6647" s="757"/>
      <c r="F6647" s="757"/>
      <c r="G6647" s="757"/>
      <c r="H6647" s="757"/>
      <c r="I6647" s="757"/>
    </row>
    <row r="6648" spans="1:9" ht="15.75" customHeight="1">
      <c r="A6648" s="963">
        <v>100466</v>
      </c>
      <c r="B6648" s="963" t="s">
        <v>9581</v>
      </c>
      <c r="C6648" s="964" t="s">
        <v>964</v>
      </c>
      <c r="D6648" s="965">
        <v>462.7</v>
      </c>
      <c r="E6648" s="757"/>
      <c r="F6648" s="757"/>
      <c r="G6648" s="757"/>
      <c r="H6648" s="757"/>
      <c r="I6648" s="757"/>
    </row>
    <row r="6649" spans="1:9" ht="15.75" customHeight="1">
      <c r="A6649" s="963">
        <v>100468</v>
      </c>
      <c r="B6649" s="963" t="s">
        <v>9582</v>
      </c>
      <c r="C6649" s="964" t="s">
        <v>964</v>
      </c>
      <c r="D6649" s="965">
        <v>609.97</v>
      </c>
      <c r="E6649" s="757"/>
      <c r="F6649" s="757"/>
      <c r="G6649" s="757"/>
      <c r="H6649" s="757"/>
      <c r="I6649" s="757"/>
    </row>
    <row r="6650" spans="1:9" ht="15.75" customHeight="1">
      <c r="A6650" s="963">
        <v>100469</v>
      </c>
      <c r="B6650" s="963" t="s">
        <v>9583</v>
      </c>
      <c r="C6650" s="964" t="s">
        <v>964</v>
      </c>
      <c r="D6650" s="965">
        <v>503.78</v>
      </c>
      <c r="E6650" s="757"/>
      <c r="F6650" s="757"/>
      <c r="G6650" s="757"/>
      <c r="H6650" s="757"/>
      <c r="I6650" s="757"/>
    </row>
    <row r="6651" spans="1:9" ht="15.75" customHeight="1">
      <c r="A6651" s="963">
        <v>100470</v>
      </c>
      <c r="B6651" s="963" t="s">
        <v>9584</v>
      </c>
      <c r="C6651" s="964" t="s">
        <v>964</v>
      </c>
      <c r="D6651" s="965">
        <v>451.81</v>
      </c>
      <c r="E6651" s="757"/>
      <c r="F6651" s="757"/>
      <c r="G6651" s="757"/>
      <c r="H6651" s="757"/>
      <c r="I6651" s="757"/>
    </row>
    <row r="6652" spans="1:9" ht="15.75" customHeight="1">
      <c r="A6652" s="963">
        <v>100472</v>
      </c>
      <c r="B6652" s="963" t="s">
        <v>9585</v>
      </c>
      <c r="C6652" s="964" t="s">
        <v>964</v>
      </c>
      <c r="D6652" s="965">
        <v>487.24</v>
      </c>
      <c r="E6652" s="757"/>
      <c r="F6652" s="757"/>
      <c r="G6652" s="757"/>
      <c r="H6652" s="757"/>
      <c r="I6652" s="757"/>
    </row>
    <row r="6653" spans="1:9" ht="15.75" customHeight="1">
      <c r="A6653" s="963">
        <v>100473</v>
      </c>
      <c r="B6653" s="963" t="s">
        <v>9586</v>
      </c>
      <c r="C6653" s="964" t="s">
        <v>964</v>
      </c>
      <c r="D6653" s="965">
        <v>452.58</v>
      </c>
      <c r="E6653" s="757"/>
      <c r="F6653" s="757"/>
      <c r="G6653" s="757"/>
      <c r="H6653" s="757"/>
      <c r="I6653" s="757"/>
    </row>
    <row r="6654" spans="1:9" ht="15.75" customHeight="1">
      <c r="A6654" s="963">
        <v>100474</v>
      </c>
      <c r="B6654" s="963" t="s">
        <v>9587</v>
      </c>
      <c r="C6654" s="964" t="s">
        <v>964</v>
      </c>
      <c r="D6654" s="965">
        <v>437.99</v>
      </c>
      <c r="E6654" s="757"/>
      <c r="F6654" s="757"/>
      <c r="G6654" s="757"/>
      <c r="H6654" s="757"/>
      <c r="I6654" s="757"/>
    </row>
    <row r="6655" spans="1:9" ht="15.75" customHeight="1">
      <c r="A6655" s="963">
        <v>100475</v>
      </c>
      <c r="B6655" s="963" t="s">
        <v>9588</v>
      </c>
      <c r="C6655" s="964" t="s">
        <v>964</v>
      </c>
      <c r="D6655" s="966">
        <v>705.79</v>
      </c>
      <c r="E6655" s="757"/>
      <c r="F6655" s="757"/>
      <c r="G6655" s="757"/>
      <c r="H6655" s="757"/>
      <c r="I6655" s="757"/>
    </row>
    <row r="6656" spans="1:9" ht="15.75" customHeight="1">
      <c r="A6656" s="963">
        <v>100477</v>
      </c>
      <c r="B6656" s="963" t="s">
        <v>9589</v>
      </c>
      <c r="C6656" s="964" t="s">
        <v>964</v>
      </c>
      <c r="D6656" s="966">
        <v>745.26</v>
      </c>
      <c r="E6656" s="757"/>
      <c r="F6656" s="757"/>
      <c r="G6656" s="757"/>
      <c r="H6656" s="757"/>
      <c r="I6656" s="757"/>
    </row>
    <row r="6657" spans="1:9" ht="15.75" customHeight="1">
      <c r="A6657" s="963">
        <v>100478</v>
      </c>
      <c r="B6657" s="963" t="s">
        <v>9590</v>
      </c>
      <c r="C6657" s="964" t="s">
        <v>964</v>
      </c>
      <c r="D6657" s="966">
        <v>692.93</v>
      </c>
      <c r="E6657" s="757"/>
      <c r="F6657" s="757"/>
      <c r="G6657" s="757"/>
      <c r="H6657" s="757"/>
      <c r="I6657" s="757"/>
    </row>
    <row r="6658" spans="1:9" ht="15.75" customHeight="1">
      <c r="A6658" s="963">
        <v>100479</v>
      </c>
      <c r="B6658" s="963" t="s">
        <v>9591</v>
      </c>
      <c r="C6658" s="964" t="s">
        <v>964</v>
      </c>
      <c r="D6658" s="966">
        <v>682.24</v>
      </c>
      <c r="E6658" s="757"/>
      <c r="F6658" s="757"/>
      <c r="G6658" s="757"/>
      <c r="H6658" s="757"/>
      <c r="I6658" s="757"/>
    </row>
    <row r="6659" spans="1:9" ht="15.75" customHeight="1">
      <c r="A6659" s="963">
        <v>100480</v>
      </c>
      <c r="B6659" s="963" t="s">
        <v>9592</v>
      </c>
      <c r="C6659" s="964" t="s">
        <v>964</v>
      </c>
      <c r="D6659" s="966">
        <v>780.02</v>
      </c>
      <c r="E6659" s="757"/>
      <c r="F6659" s="757"/>
      <c r="G6659" s="757"/>
      <c r="H6659" s="757"/>
      <c r="I6659" s="757"/>
    </row>
    <row r="6660" spans="1:9" ht="15.75" customHeight="1">
      <c r="A6660" s="963">
        <v>100481</v>
      </c>
      <c r="B6660" s="963" t="s">
        <v>9593</v>
      </c>
      <c r="C6660" s="964" t="s">
        <v>964</v>
      </c>
      <c r="D6660" s="966">
        <v>607.36</v>
      </c>
      <c r="E6660" s="757"/>
      <c r="F6660" s="757"/>
      <c r="G6660" s="757"/>
      <c r="H6660" s="757"/>
      <c r="I6660" s="757"/>
    </row>
    <row r="6661" spans="1:9" ht="15.75" customHeight="1">
      <c r="A6661" s="963">
        <v>100483</v>
      </c>
      <c r="B6661" s="963" t="s">
        <v>9594</v>
      </c>
      <c r="C6661" s="964" t="s">
        <v>964</v>
      </c>
      <c r="D6661" s="966">
        <v>637.02</v>
      </c>
      <c r="E6661" s="757"/>
      <c r="F6661" s="757"/>
      <c r="G6661" s="757"/>
      <c r="H6661" s="757"/>
      <c r="I6661" s="757"/>
    </row>
    <row r="6662" spans="1:9" ht="15.75" customHeight="1">
      <c r="A6662" s="963">
        <v>100484</v>
      </c>
      <c r="B6662" s="963" t="s">
        <v>9595</v>
      </c>
      <c r="C6662" s="964" t="s">
        <v>964</v>
      </c>
      <c r="D6662" s="966">
        <v>603.57000000000005</v>
      </c>
      <c r="E6662" s="757"/>
      <c r="F6662" s="757"/>
      <c r="G6662" s="757"/>
      <c r="H6662" s="757"/>
      <c r="I6662" s="757"/>
    </row>
    <row r="6663" spans="1:9" ht="15.75" customHeight="1">
      <c r="A6663" s="963">
        <v>100485</v>
      </c>
      <c r="B6663" s="963" t="s">
        <v>9596</v>
      </c>
      <c r="C6663" s="964" t="s">
        <v>964</v>
      </c>
      <c r="D6663" s="966">
        <v>591.25</v>
      </c>
      <c r="E6663" s="757"/>
      <c r="F6663" s="757"/>
      <c r="G6663" s="757"/>
      <c r="H6663" s="757"/>
      <c r="I6663" s="757"/>
    </row>
    <row r="6664" spans="1:9" ht="15.75" customHeight="1">
      <c r="A6664" s="963">
        <v>100486</v>
      </c>
      <c r="B6664" s="963" t="s">
        <v>9597</v>
      </c>
      <c r="C6664" s="964" t="s">
        <v>964</v>
      </c>
      <c r="D6664" s="966">
        <v>687.22</v>
      </c>
      <c r="E6664" s="757"/>
      <c r="F6664" s="757"/>
      <c r="G6664" s="757"/>
      <c r="H6664" s="757"/>
      <c r="I6664" s="757"/>
    </row>
    <row r="6665" spans="1:9" ht="15.75" customHeight="1">
      <c r="A6665" s="963">
        <v>100487</v>
      </c>
      <c r="B6665" s="963" t="s">
        <v>9598</v>
      </c>
      <c r="C6665" s="964" t="s">
        <v>964</v>
      </c>
      <c r="D6665" s="966">
        <v>433.91</v>
      </c>
      <c r="E6665" s="757"/>
      <c r="F6665" s="757"/>
      <c r="G6665" s="757"/>
      <c r="H6665" s="757"/>
      <c r="I6665" s="757"/>
    </row>
    <row r="6666" spans="1:9" ht="15.75" customHeight="1">
      <c r="A6666" s="963">
        <v>100488</v>
      </c>
      <c r="B6666" s="963" t="s">
        <v>9599</v>
      </c>
      <c r="C6666" s="964" t="s">
        <v>964</v>
      </c>
      <c r="D6666" s="966">
        <v>481.39</v>
      </c>
      <c r="E6666" s="757"/>
      <c r="F6666" s="757"/>
      <c r="G6666" s="757"/>
      <c r="H6666" s="757"/>
      <c r="I6666" s="757"/>
    </row>
    <row r="6667" spans="1:9" ht="15.75" customHeight="1">
      <c r="A6667" s="963">
        <v>100489</v>
      </c>
      <c r="B6667" s="963" t="s">
        <v>9600</v>
      </c>
      <c r="C6667" s="964" t="s">
        <v>964</v>
      </c>
      <c r="D6667" s="966">
        <v>512.04999999999995</v>
      </c>
      <c r="E6667" s="757"/>
      <c r="F6667" s="757"/>
      <c r="G6667" s="757"/>
      <c r="H6667" s="757"/>
      <c r="I6667" s="757"/>
    </row>
    <row r="6668" spans="1:9" ht="15.75" customHeight="1">
      <c r="A6668" s="963">
        <v>100490</v>
      </c>
      <c r="B6668" s="963" t="s">
        <v>9601</v>
      </c>
      <c r="C6668" s="964" t="s">
        <v>964</v>
      </c>
      <c r="D6668" s="966">
        <v>453.33</v>
      </c>
      <c r="E6668" s="757"/>
      <c r="F6668" s="757"/>
      <c r="G6668" s="757"/>
      <c r="H6668" s="757"/>
      <c r="I6668" s="757"/>
    </row>
    <row r="6669" spans="1:9" ht="15.75" customHeight="1">
      <c r="A6669" s="963">
        <v>100491</v>
      </c>
      <c r="B6669" s="963" t="s">
        <v>9602</v>
      </c>
      <c r="C6669" s="964" t="s">
        <v>964</v>
      </c>
      <c r="D6669" s="966">
        <v>706.74</v>
      </c>
      <c r="E6669" s="757"/>
      <c r="F6669" s="757"/>
      <c r="G6669" s="757"/>
      <c r="H6669" s="757"/>
      <c r="I6669" s="757"/>
    </row>
    <row r="6670" spans="1:9" ht="15.75" customHeight="1">
      <c r="A6670" s="963">
        <v>100492</v>
      </c>
      <c r="B6670" s="963" t="s">
        <v>9603</v>
      </c>
      <c r="C6670" s="964" t="s">
        <v>964</v>
      </c>
      <c r="D6670" s="966">
        <v>608.94000000000005</v>
      </c>
      <c r="E6670" s="757"/>
      <c r="F6670" s="757"/>
      <c r="G6670" s="757"/>
      <c r="H6670" s="757"/>
      <c r="I6670" s="757"/>
    </row>
    <row r="6671" spans="1:9" ht="15.75" customHeight="1">
      <c r="A6671" s="963">
        <v>92121</v>
      </c>
      <c r="B6671" s="963" t="s">
        <v>9604</v>
      </c>
      <c r="C6671" s="964" t="s">
        <v>964</v>
      </c>
      <c r="D6671" s="966">
        <v>22.9</v>
      </c>
      <c r="E6671" s="757"/>
      <c r="F6671" s="757"/>
      <c r="G6671" s="757"/>
      <c r="H6671" s="757"/>
      <c r="I6671" s="757"/>
    </row>
    <row r="6672" spans="1:9" ht="15.75" customHeight="1">
      <c r="A6672" s="963">
        <v>92122</v>
      </c>
      <c r="B6672" s="963" t="s">
        <v>9605</v>
      </c>
      <c r="C6672" s="964" t="s">
        <v>964</v>
      </c>
      <c r="D6672" s="965">
        <v>36.85</v>
      </c>
      <c r="E6672" s="757"/>
      <c r="F6672" s="757"/>
      <c r="G6672" s="757"/>
      <c r="H6672" s="757"/>
      <c r="I6672" s="757"/>
    </row>
    <row r="6673" spans="1:9" ht="15.75" customHeight="1">
      <c r="A6673" s="963">
        <v>92123</v>
      </c>
      <c r="B6673" s="963" t="s">
        <v>9606</v>
      </c>
      <c r="C6673" s="964" t="s">
        <v>964</v>
      </c>
      <c r="D6673" s="965">
        <v>48.49</v>
      </c>
      <c r="E6673" s="757"/>
      <c r="F6673" s="757"/>
      <c r="G6673" s="757"/>
      <c r="H6673" s="757"/>
      <c r="I6673" s="757"/>
    </row>
    <row r="6674" spans="1:9" ht="15.75" customHeight="1">
      <c r="A6674" s="963">
        <v>100195</v>
      </c>
      <c r="B6674" s="963" t="s">
        <v>9607</v>
      </c>
      <c r="C6674" s="964" t="s">
        <v>9608</v>
      </c>
      <c r="D6674" s="965">
        <v>0.56000000000000005</v>
      </c>
      <c r="E6674" s="757"/>
      <c r="F6674" s="757"/>
      <c r="G6674" s="757"/>
      <c r="H6674" s="757"/>
      <c r="I6674" s="757"/>
    </row>
    <row r="6675" spans="1:9" ht="15.75" customHeight="1">
      <c r="A6675" s="963">
        <v>100196</v>
      </c>
      <c r="B6675" s="963" t="s">
        <v>9609</v>
      </c>
      <c r="C6675" s="964" t="s">
        <v>9608</v>
      </c>
      <c r="D6675" s="965">
        <v>0.94</v>
      </c>
      <c r="E6675" s="757"/>
      <c r="F6675" s="757"/>
      <c r="G6675" s="757"/>
      <c r="H6675" s="757"/>
      <c r="I6675" s="757"/>
    </row>
    <row r="6676" spans="1:9" ht="15.75" customHeight="1">
      <c r="A6676" s="963">
        <v>100197</v>
      </c>
      <c r="B6676" s="963" t="s">
        <v>9610</v>
      </c>
      <c r="C6676" s="964" t="s">
        <v>9608</v>
      </c>
      <c r="D6676" s="965">
        <v>1.41</v>
      </c>
      <c r="E6676" s="757"/>
      <c r="F6676" s="757"/>
      <c r="G6676" s="757"/>
      <c r="H6676" s="757"/>
      <c r="I6676" s="757"/>
    </row>
    <row r="6677" spans="1:9" ht="15.75" customHeight="1">
      <c r="A6677" s="963">
        <v>100198</v>
      </c>
      <c r="B6677" s="963" t="s">
        <v>9611</v>
      </c>
      <c r="C6677" s="964" t="s">
        <v>9608</v>
      </c>
      <c r="D6677" s="965">
        <v>0.19</v>
      </c>
      <c r="E6677" s="757"/>
      <c r="F6677" s="757"/>
      <c r="G6677" s="757"/>
      <c r="H6677" s="757"/>
      <c r="I6677" s="757"/>
    </row>
    <row r="6678" spans="1:9" ht="15.75" customHeight="1">
      <c r="A6678" s="963">
        <v>100199</v>
      </c>
      <c r="B6678" s="963" t="s">
        <v>9612</v>
      </c>
      <c r="C6678" s="964" t="s">
        <v>9608</v>
      </c>
      <c r="D6678" s="965">
        <v>0.23</v>
      </c>
      <c r="E6678" s="757"/>
      <c r="F6678" s="757"/>
      <c r="G6678" s="757"/>
      <c r="H6678" s="757"/>
      <c r="I6678" s="757"/>
    </row>
    <row r="6679" spans="1:9" ht="15.75" customHeight="1">
      <c r="A6679" s="963">
        <v>100200</v>
      </c>
      <c r="B6679" s="963" t="s">
        <v>9613</v>
      </c>
      <c r="C6679" s="964" t="s">
        <v>9608</v>
      </c>
      <c r="D6679" s="965">
        <v>0.28000000000000003</v>
      </c>
      <c r="E6679" s="757"/>
      <c r="F6679" s="757"/>
      <c r="G6679" s="757"/>
      <c r="H6679" s="757"/>
      <c r="I6679" s="757"/>
    </row>
    <row r="6680" spans="1:9" ht="15.75" customHeight="1">
      <c r="A6680" s="963">
        <v>100201</v>
      </c>
      <c r="B6680" s="963" t="s">
        <v>9614</v>
      </c>
      <c r="C6680" s="964" t="s">
        <v>9608</v>
      </c>
      <c r="D6680" s="965">
        <v>0.56999999999999995</v>
      </c>
      <c r="E6680" s="757"/>
      <c r="F6680" s="757"/>
      <c r="G6680" s="757"/>
      <c r="H6680" s="757"/>
      <c r="I6680" s="757"/>
    </row>
    <row r="6681" spans="1:9" ht="15.75" customHeight="1">
      <c r="A6681" s="963">
        <v>100202</v>
      </c>
      <c r="B6681" s="963" t="s">
        <v>9615</v>
      </c>
      <c r="C6681" s="964" t="s">
        <v>9608</v>
      </c>
      <c r="D6681" s="965">
        <v>0.67</v>
      </c>
      <c r="E6681" s="757"/>
      <c r="F6681" s="757"/>
      <c r="G6681" s="757"/>
      <c r="H6681" s="757"/>
      <c r="I6681" s="757"/>
    </row>
    <row r="6682" spans="1:9" ht="15.75" customHeight="1">
      <c r="A6682" s="963">
        <v>100203</v>
      </c>
      <c r="B6682" s="963" t="s">
        <v>9616</v>
      </c>
      <c r="C6682" s="964" t="s">
        <v>9608</v>
      </c>
      <c r="D6682" s="965">
        <v>0.79</v>
      </c>
      <c r="E6682" s="757"/>
      <c r="F6682" s="757"/>
      <c r="G6682" s="757"/>
      <c r="H6682" s="757"/>
      <c r="I6682" s="757"/>
    </row>
    <row r="6683" spans="1:9" ht="15.75" customHeight="1">
      <c r="A6683" s="963">
        <v>100204</v>
      </c>
      <c r="B6683" s="963" t="s">
        <v>9617</v>
      </c>
      <c r="C6683" s="964" t="s">
        <v>9608</v>
      </c>
      <c r="D6683" s="965">
        <v>0.09</v>
      </c>
      <c r="E6683" s="757"/>
      <c r="F6683" s="757"/>
      <c r="G6683" s="757"/>
      <c r="H6683" s="757"/>
      <c r="I6683" s="757"/>
    </row>
    <row r="6684" spans="1:9" ht="15.75" customHeight="1">
      <c r="A6684" s="963">
        <v>100205</v>
      </c>
      <c r="B6684" s="963" t="s">
        <v>9618</v>
      </c>
      <c r="C6684" s="964" t="s">
        <v>9619</v>
      </c>
      <c r="D6684" s="965">
        <v>1049.8699999999999</v>
      </c>
      <c r="E6684" s="757"/>
      <c r="F6684" s="757"/>
      <c r="G6684" s="757"/>
      <c r="H6684" s="757"/>
      <c r="I6684" s="757"/>
    </row>
    <row r="6685" spans="1:9" ht="15.75" customHeight="1">
      <c r="A6685" s="963">
        <v>100206</v>
      </c>
      <c r="B6685" s="963" t="s">
        <v>9620</v>
      </c>
      <c r="C6685" s="964" t="s">
        <v>9619</v>
      </c>
      <c r="D6685" s="965">
        <v>758.87</v>
      </c>
      <c r="E6685" s="757"/>
      <c r="F6685" s="757"/>
      <c r="G6685" s="757"/>
      <c r="H6685" s="757"/>
      <c r="I6685" s="757"/>
    </row>
    <row r="6686" spans="1:9" ht="15.75" customHeight="1">
      <c r="A6686" s="963">
        <v>100207</v>
      </c>
      <c r="B6686" s="963" t="s">
        <v>9621</v>
      </c>
      <c r="C6686" s="964" t="s">
        <v>9619</v>
      </c>
      <c r="D6686" s="965">
        <v>371.23</v>
      </c>
      <c r="E6686" s="757"/>
      <c r="F6686" s="757"/>
      <c r="G6686" s="757"/>
      <c r="H6686" s="757"/>
      <c r="I6686" s="757"/>
    </row>
    <row r="6687" spans="1:9" ht="15.75" customHeight="1">
      <c r="A6687" s="963">
        <v>100208</v>
      </c>
      <c r="B6687" s="963" t="s">
        <v>9622</v>
      </c>
      <c r="C6687" s="964" t="s">
        <v>9623</v>
      </c>
      <c r="D6687" s="965">
        <v>13.88</v>
      </c>
      <c r="E6687" s="757"/>
      <c r="F6687" s="757"/>
      <c r="G6687" s="757"/>
      <c r="H6687" s="757"/>
      <c r="I6687" s="757"/>
    </row>
    <row r="6688" spans="1:9" ht="15.75" customHeight="1">
      <c r="A6688" s="963">
        <v>100209</v>
      </c>
      <c r="B6688" s="963" t="s">
        <v>9624</v>
      </c>
      <c r="C6688" s="964" t="s">
        <v>9623</v>
      </c>
      <c r="D6688" s="965">
        <v>6.94</v>
      </c>
      <c r="E6688" s="757"/>
      <c r="F6688" s="757"/>
      <c r="G6688" s="757"/>
      <c r="H6688" s="757"/>
      <c r="I6688" s="757"/>
    </row>
    <row r="6689" spans="1:9" ht="15.75" customHeight="1">
      <c r="A6689" s="963">
        <v>100210</v>
      </c>
      <c r="B6689" s="963" t="s">
        <v>9625</v>
      </c>
      <c r="C6689" s="964" t="s">
        <v>9623</v>
      </c>
      <c r="D6689" s="965">
        <v>12.79</v>
      </c>
      <c r="E6689" s="757"/>
      <c r="F6689" s="757"/>
      <c r="G6689" s="757"/>
      <c r="H6689" s="757"/>
      <c r="I6689" s="757"/>
    </row>
    <row r="6690" spans="1:9" ht="15.75" customHeight="1">
      <c r="A6690" s="963">
        <v>100211</v>
      </c>
      <c r="B6690" s="963" t="s">
        <v>9626</v>
      </c>
      <c r="C6690" s="964" t="s">
        <v>9623</v>
      </c>
      <c r="D6690" s="965">
        <v>4.93</v>
      </c>
      <c r="E6690" s="757"/>
      <c r="F6690" s="757"/>
      <c r="G6690" s="757"/>
      <c r="H6690" s="757"/>
      <c r="I6690" s="757"/>
    </row>
    <row r="6691" spans="1:9" ht="15.75" customHeight="1">
      <c r="A6691" s="963">
        <v>100212</v>
      </c>
      <c r="B6691" s="963" t="s">
        <v>9627</v>
      </c>
      <c r="C6691" s="964" t="s">
        <v>9623</v>
      </c>
      <c r="D6691" s="965">
        <v>5.45</v>
      </c>
      <c r="E6691" s="757"/>
      <c r="F6691" s="757"/>
      <c r="G6691" s="757"/>
      <c r="H6691" s="757"/>
      <c r="I6691" s="757"/>
    </row>
    <row r="6692" spans="1:9" ht="15.75" customHeight="1">
      <c r="A6692" s="963">
        <v>100213</v>
      </c>
      <c r="B6692" s="963" t="s">
        <v>9628</v>
      </c>
      <c r="C6692" s="964" t="s">
        <v>9623</v>
      </c>
      <c r="D6692" s="965">
        <v>1.95</v>
      </c>
      <c r="E6692" s="757"/>
      <c r="F6692" s="757"/>
      <c r="G6692" s="757"/>
      <c r="H6692" s="757"/>
      <c r="I6692" s="757"/>
    </row>
    <row r="6693" spans="1:9" ht="15.75" customHeight="1">
      <c r="A6693" s="963">
        <v>100214</v>
      </c>
      <c r="B6693" s="963" t="s">
        <v>9629</v>
      </c>
      <c r="C6693" s="964" t="s">
        <v>9623</v>
      </c>
      <c r="D6693" s="965">
        <v>3</v>
      </c>
      <c r="E6693" s="757"/>
      <c r="F6693" s="757"/>
      <c r="G6693" s="757"/>
      <c r="H6693" s="757"/>
      <c r="I6693" s="757"/>
    </row>
    <row r="6694" spans="1:9" ht="15.75" customHeight="1">
      <c r="A6694" s="963">
        <v>100215</v>
      </c>
      <c r="B6694" s="963" t="s">
        <v>9630</v>
      </c>
      <c r="C6694" s="964" t="s">
        <v>9623</v>
      </c>
      <c r="D6694" s="965">
        <v>2.57</v>
      </c>
      <c r="E6694" s="757"/>
      <c r="F6694" s="757"/>
      <c r="G6694" s="757"/>
      <c r="H6694" s="757"/>
      <c r="I6694" s="757"/>
    </row>
    <row r="6695" spans="1:9" ht="15.75" customHeight="1">
      <c r="A6695" s="963">
        <v>100216</v>
      </c>
      <c r="B6695" s="963" t="s">
        <v>9631</v>
      </c>
      <c r="C6695" s="964" t="s">
        <v>9623</v>
      </c>
      <c r="D6695" s="965">
        <v>0.69</v>
      </c>
      <c r="E6695" s="757"/>
      <c r="F6695" s="757"/>
      <c r="G6695" s="757"/>
      <c r="H6695" s="757"/>
      <c r="I6695" s="757"/>
    </row>
    <row r="6696" spans="1:9" ht="15.75" customHeight="1">
      <c r="A6696" s="963">
        <v>100217</v>
      </c>
      <c r="B6696" s="963" t="s">
        <v>9632</v>
      </c>
      <c r="C6696" s="964" t="s">
        <v>9623</v>
      </c>
      <c r="D6696" s="965">
        <v>2.44</v>
      </c>
      <c r="E6696" s="757"/>
      <c r="F6696" s="757"/>
      <c r="G6696" s="757"/>
      <c r="H6696" s="757"/>
      <c r="I6696" s="757"/>
    </row>
    <row r="6697" spans="1:9" ht="15.75" customHeight="1">
      <c r="A6697" s="963">
        <v>100218</v>
      </c>
      <c r="B6697" s="963" t="s">
        <v>9633</v>
      </c>
      <c r="C6697" s="964" t="s">
        <v>9623</v>
      </c>
      <c r="D6697" s="965">
        <v>1.67</v>
      </c>
      <c r="E6697" s="757"/>
      <c r="F6697" s="757"/>
      <c r="G6697" s="757"/>
      <c r="H6697" s="757"/>
      <c r="I6697" s="757"/>
    </row>
    <row r="6698" spans="1:9" ht="15.75" customHeight="1">
      <c r="A6698" s="963">
        <v>100219</v>
      </c>
      <c r="B6698" s="963" t="s">
        <v>9634</v>
      </c>
      <c r="C6698" s="964" t="s">
        <v>9623</v>
      </c>
      <c r="D6698" s="965">
        <v>0.37</v>
      </c>
      <c r="E6698" s="757"/>
      <c r="F6698" s="757"/>
      <c r="G6698" s="757"/>
      <c r="H6698" s="757"/>
      <c r="I6698" s="757"/>
    </row>
    <row r="6699" spans="1:9" ht="15.75" customHeight="1">
      <c r="A6699" s="963">
        <v>100220</v>
      </c>
      <c r="B6699" s="963" t="s">
        <v>9635</v>
      </c>
      <c r="C6699" s="964" t="s">
        <v>9636</v>
      </c>
      <c r="D6699" s="965">
        <v>19.95</v>
      </c>
      <c r="E6699" s="757"/>
      <c r="F6699" s="757"/>
      <c r="G6699" s="757"/>
      <c r="H6699" s="757"/>
      <c r="I6699" s="757"/>
    </row>
    <row r="6700" spans="1:9" ht="15.75" customHeight="1">
      <c r="A6700" s="963">
        <v>100221</v>
      </c>
      <c r="B6700" s="963" t="s">
        <v>9637</v>
      </c>
      <c r="C6700" s="964" t="s">
        <v>9636</v>
      </c>
      <c r="D6700" s="965">
        <v>22.61</v>
      </c>
      <c r="E6700" s="757"/>
      <c r="F6700" s="757"/>
      <c r="G6700" s="757"/>
      <c r="H6700" s="757"/>
      <c r="I6700" s="757"/>
    </row>
    <row r="6701" spans="1:9" ht="15.75" customHeight="1">
      <c r="A6701" s="963">
        <v>100222</v>
      </c>
      <c r="B6701" s="963" t="s">
        <v>9638</v>
      </c>
      <c r="C6701" s="964" t="s">
        <v>9636</v>
      </c>
      <c r="D6701" s="965">
        <v>8.56</v>
      </c>
      <c r="E6701" s="757"/>
      <c r="F6701" s="757"/>
      <c r="G6701" s="757"/>
      <c r="H6701" s="757"/>
      <c r="I6701" s="757"/>
    </row>
    <row r="6702" spans="1:9" ht="15.75" customHeight="1">
      <c r="A6702" s="963">
        <v>100223</v>
      </c>
      <c r="B6702" s="963" t="s">
        <v>9639</v>
      </c>
      <c r="C6702" s="964" t="s">
        <v>9636</v>
      </c>
      <c r="D6702" s="965">
        <v>4.01</v>
      </c>
      <c r="E6702" s="757"/>
      <c r="F6702" s="757"/>
      <c r="G6702" s="757"/>
      <c r="H6702" s="757"/>
      <c r="I6702" s="757"/>
    </row>
    <row r="6703" spans="1:9" ht="15.75" customHeight="1">
      <c r="A6703" s="963">
        <v>100224</v>
      </c>
      <c r="B6703" s="963" t="s">
        <v>9640</v>
      </c>
      <c r="C6703" s="964" t="s">
        <v>9636</v>
      </c>
      <c r="D6703" s="965">
        <v>2.44</v>
      </c>
      <c r="E6703" s="757"/>
      <c r="F6703" s="757"/>
      <c r="G6703" s="757"/>
      <c r="H6703" s="757"/>
      <c r="I6703" s="757"/>
    </row>
    <row r="6704" spans="1:9" ht="15.75" customHeight="1">
      <c r="A6704" s="963">
        <v>100225</v>
      </c>
      <c r="B6704" s="963" t="s">
        <v>9641</v>
      </c>
      <c r="C6704" s="964" t="s">
        <v>9642</v>
      </c>
      <c r="D6704" s="965">
        <v>1.56</v>
      </c>
      <c r="E6704" s="757"/>
      <c r="F6704" s="757"/>
      <c r="G6704" s="757"/>
      <c r="H6704" s="757"/>
      <c r="I6704" s="757"/>
    </row>
    <row r="6705" spans="1:9" ht="15.75" customHeight="1">
      <c r="A6705" s="963">
        <v>100226</v>
      </c>
      <c r="B6705" s="963" t="s">
        <v>9643</v>
      </c>
      <c r="C6705" s="964" t="s">
        <v>9642</v>
      </c>
      <c r="D6705" s="965">
        <v>0.49</v>
      </c>
      <c r="E6705" s="757"/>
      <c r="F6705" s="757"/>
      <c r="G6705" s="757"/>
      <c r="H6705" s="757"/>
      <c r="I6705" s="757"/>
    </row>
    <row r="6706" spans="1:9" ht="15.75" customHeight="1">
      <c r="A6706" s="963">
        <v>100227</v>
      </c>
      <c r="B6706" s="963" t="s">
        <v>9644</v>
      </c>
      <c r="C6706" s="964" t="s">
        <v>9642</v>
      </c>
      <c r="D6706" s="965">
        <v>0.72</v>
      </c>
      <c r="E6706" s="757"/>
      <c r="F6706" s="757"/>
      <c r="G6706" s="757"/>
      <c r="H6706" s="757"/>
      <c r="I6706" s="757"/>
    </row>
    <row r="6707" spans="1:9" ht="15.75" customHeight="1">
      <c r="A6707" s="963">
        <v>100228</v>
      </c>
      <c r="B6707" s="963" t="s">
        <v>9645</v>
      </c>
      <c r="C6707" s="964" t="s">
        <v>9642</v>
      </c>
      <c r="D6707" s="965">
        <v>0.23</v>
      </c>
      <c r="E6707" s="757"/>
      <c r="F6707" s="757"/>
      <c r="G6707" s="757"/>
      <c r="H6707" s="757"/>
      <c r="I6707" s="757"/>
    </row>
    <row r="6708" spans="1:9" ht="15.75" customHeight="1">
      <c r="A6708" s="963">
        <v>100229</v>
      </c>
      <c r="B6708" s="963" t="s">
        <v>9646</v>
      </c>
      <c r="C6708" s="964" t="s">
        <v>1607</v>
      </c>
      <c r="D6708" s="965">
        <v>0.01</v>
      </c>
      <c r="E6708" s="757"/>
      <c r="F6708" s="757"/>
      <c r="G6708" s="757"/>
      <c r="H6708" s="757"/>
      <c r="I6708" s="757"/>
    </row>
    <row r="6709" spans="1:9" ht="15.75" customHeight="1">
      <c r="A6709" s="963">
        <v>100230</v>
      </c>
      <c r="B6709" s="963" t="s">
        <v>9647</v>
      </c>
      <c r="C6709" s="964" t="s">
        <v>1607</v>
      </c>
      <c r="D6709" s="965">
        <v>0.01</v>
      </c>
      <c r="E6709" s="757"/>
      <c r="F6709" s="757"/>
      <c r="G6709" s="757"/>
      <c r="H6709" s="757"/>
      <c r="I6709" s="757"/>
    </row>
    <row r="6710" spans="1:9" ht="15.75" customHeight="1">
      <c r="A6710" s="963">
        <v>100231</v>
      </c>
      <c r="B6710" s="963" t="s">
        <v>9648</v>
      </c>
      <c r="C6710" s="964" t="s">
        <v>1607</v>
      </c>
      <c r="D6710" s="965">
        <v>0.02</v>
      </c>
      <c r="E6710" s="757"/>
      <c r="F6710" s="757"/>
      <c r="G6710" s="757"/>
      <c r="H6710" s="757"/>
      <c r="I6710" s="757"/>
    </row>
    <row r="6711" spans="1:9" ht="15.75" customHeight="1">
      <c r="A6711" s="963">
        <v>100232</v>
      </c>
      <c r="B6711" s="963" t="s">
        <v>9649</v>
      </c>
      <c r="C6711" s="964" t="s">
        <v>141</v>
      </c>
      <c r="D6711" s="965">
        <v>0.26</v>
      </c>
      <c r="E6711" s="757"/>
      <c r="F6711" s="757"/>
      <c r="G6711" s="757"/>
      <c r="H6711" s="757"/>
      <c r="I6711" s="757"/>
    </row>
    <row r="6712" spans="1:9" ht="15.75" customHeight="1">
      <c r="A6712" s="963">
        <v>100233</v>
      </c>
      <c r="B6712" s="963" t="s">
        <v>9650</v>
      </c>
      <c r="C6712" s="964" t="s">
        <v>141</v>
      </c>
      <c r="D6712" s="965">
        <v>0.13</v>
      </c>
      <c r="E6712" s="757"/>
      <c r="F6712" s="757"/>
      <c r="G6712" s="757"/>
      <c r="H6712" s="757"/>
      <c r="I6712" s="757"/>
    </row>
    <row r="6713" spans="1:9" ht="15.75" customHeight="1">
      <c r="A6713" s="963">
        <v>100234</v>
      </c>
      <c r="B6713" s="963" t="s">
        <v>9651</v>
      </c>
      <c r="C6713" s="964" t="s">
        <v>122</v>
      </c>
      <c r="D6713" s="965">
        <v>0.39</v>
      </c>
      <c r="E6713" s="757"/>
      <c r="F6713" s="757"/>
      <c r="G6713" s="757"/>
      <c r="H6713" s="757"/>
      <c r="I6713" s="757"/>
    </row>
    <row r="6714" spans="1:9" ht="15.75" customHeight="1">
      <c r="A6714" s="963">
        <v>100235</v>
      </c>
      <c r="B6714" s="963" t="s">
        <v>9652</v>
      </c>
      <c r="C6714" s="964" t="s">
        <v>1697</v>
      </c>
      <c r="D6714" s="965">
        <v>0.03</v>
      </c>
      <c r="E6714" s="757"/>
      <c r="F6714" s="757"/>
      <c r="G6714" s="757"/>
      <c r="H6714" s="757"/>
      <c r="I6714" s="757"/>
    </row>
    <row r="6715" spans="1:9" ht="15.75" customHeight="1">
      <c r="A6715" s="963">
        <v>100236</v>
      </c>
      <c r="B6715" s="963" t="s">
        <v>9653</v>
      </c>
      <c r="C6715" s="964" t="s">
        <v>9654</v>
      </c>
      <c r="D6715" s="965">
        <v>1.99</v>
      </c>
      <c r="E6715" s="757"/>
      <c r="F6715" s="757"/>
      <c r="G6715" s="757"/>
      <c r="H6715" s="757"/>
      <c r="I6715" s="757"/>
    </row>
    <row r="6716" spans="1:9" ht="15.75" customHeight="1">
      <c r="A6716" s="963">
        <v>100237</v>
      </c>
      <c r="B6716" s="963" t="s">
        <v>9655</v>
      </c>
      <c r="C6716" s="964" t="s">
        <v>9654</v>
      </c>
      <c r="D6716" s="965">
        <v>2.38</v>
      </c>
      <c r="E6716" s="757"/>
      <c r="F6716" s="757"/>
      <c r="G6716" s="757"/>
      <c r="H6716" s="757"/>
      <c r="I6716" s="757"/>
    </row>
    <row r="6717" spans="1:9" ht="15.75" customHeight="1">
      <c r="A6717" s="963">
        <v>100238</v>
      </c>
      <c r="B6717" s="963" t="s">
        <v>9656</v>
      </c>
      <c r="C6717" s="964" t="s">
        <v>9654</v>
      </c>
      <c r="D6717" s="965">
        <v>3.81</v>
      </c>
      <c r="E6717" s="757"/>
      <c r="F6717" s="757"/>
      <c r="G6717" s="757"/>
      <c r="H6717" s="757"/>
      <c r="I6717" s="757"/>
    </row>
    <row r="6718" spans="1:9" ht="15.75" customHeight="1">
      <c r="A6718" s="963">
        <v>100239</v>
      </c>
      <c r="B6718" s="963" t="s">
        <v>9657</v>
      </c>
      <c r="C6718" s="964" t="s">
        <v>9654</v>
      </c>
      <c r="D6718" s="965">
        <v>4.7699999999999996</v>
      </c>
      <c r="E6718" s="757"/>
      <c r="F6718" s="757"/>
      <c r="G6718" s="757"/>
      <c r="H6718" s="757"/>
      <c r="I6718" s="757"/>
    </row>
    <row r="6719" spans="1:9" ht="15.75" customHeight="1">
      <c r="A6719" s="963">
        <v>100240</v>
      </c>
      <c r="B6719" s="963" t="s">
        <v>9658</v>
      </c>
      <c r="C6719" s="964" t="s">
        <v>9654</v>
      </c>
      <c r="D6719" s="965">
        <v>2.86</v>
      </c>
      <c r="E6719" s="757"/>
      <c r="F6719" s="757"/>
      <c r="G6719" s="757"/>
      <c r="H6719" s="757"/>
      <c r="I6719" s="757"/>
    </row>
    <row r="6720" spans="1:9" ht="15.75" customHeight="1">
      <c r="A6720" s="963">
        <v>100241</v>
      </c>
      <c r="B6720" s="963" t="s">
        <v>9659</v>
      </c>
      <c r="C6720" s="964" t="s">
        <v>9654</v>
      </c>
      <c r="D6720" s="965">
        <v>4.7699999999999996</v>
      </c>
      <c r="E6720" s="757"/>
      <c r="F6720" s="757"/>
      <c r="G6720" s="757"/>
      <c r="H6720" s="757"/>
      <c r="I6720" s="757"/>
    </row>
    <row r="6721" spans="1:9" ht="15.75" customHeight="1">
      <c r="A6721" s="963">
        <v>100242</v>
      </c>
      <c r="B6721" s="963" t="s">
        <v>9660</v>
      </c>
      <c r="C6721" s="964" t="s">
        <v>9654</v>
      </c>
      <c r="D6721" s="965">
        <v>14.1</v>
      </c>
      <c r="E6721" s="757"/>
      <c r="F6721" s="757"/>
      <c r="G6721" s="757"/>
      <c r="H6721" s="757"/>
      <c r="I6721" s="757"/>
    </row>
    <row r="6722" spans="1:9" ht="15.75" customHeight="1">
      <c r="A6722" s="963">
        <v>100243</v>
      </c>
      <c r="B6722" s="963" t="s">
        <v>9661</v>
      </c>
      <c r="C6722" s="964" t="s">
        <v>9654</v>
      </c>
      <c r="D6722" s="965">
        <v>2.29</v>
      </c>
      <c r="E6722" s="757"/>
      <c r="F6722" s="757"/>
      <c r="G6722" s="757"/>
      <c r="H6722" s="757"/>
      <c r="I6722" s="757"/>
    </row>
    <row r="6723" spans="1:9" ht="15.75" customHeight="1">
      <c r="A6723" s="963">
        <v>100244</v>
      </c>
      <c r="B6723" s="963" t="s">
        <v>9662</v>
      </c>
      <c r="C6723" s="964" t="s">
        <v>9654</v>
      </c>
      <c r="D6723" s="965">
        <v>2.86</v>
      </c>
      <c r="E6723" s="757"/>
      <c r="F6723" s="757"/>
      <c r="G6723" s="757"/>
      <c r="H6723" s="757"/>
      <c r="I6723" s="757"/>
    </row>
    <row r="6724" spans="1:9" ht="15.75" customHeight="1">
      <c r="A6724" s="963">
        <v>100245</v>
      </c>
      <c r="B6724" s="963" t="s">
        <v>9663</v>
      </c>
      <c r="C6724" s="964" t="s">
        <v>9654</v>
      </c>
      <c r="D6724" s="965">
        <v>5.72</v>
      </c>
      <c r="E6724" s="757"/>
      <c r="F6724" s="757"/>
      <c r="G6724" s="757"/>
      <c r="H6724" s="757"/>
      <c r="I6724" s="757"/>
    </row>
    <row r="6725" spans="1:9" ht="15.75" customHeight="1">
      <c r="A6725" s="963">
        <v>100246</v>
      </c>
      <c r="B6725" s="963" t="s">
        <v>9664</v>
      </c>
      <c r="C6725" s="964" t="s">
        <v>9654</v>
      </c>
      <c r="D6725" s="965">
        <v>1.9</v>
      </c>
      <c r="E6725" s="757"/>
      <c r="F6725" s="757"/>
      <c r="G6725" s="757"/>
      <c r="H6725" s="757"/>
      <c r="I6725" s="757"/>
    </row>
    <row r="6726" spans="1:9" ht="15.75" customHeight="1">
      <c r="A6726" s="963">
        <v>100247</v>
      </c>
      <c r="B6726" s="963" t="s">
        <v>9665</v>
      </c>
      <c r="C6726" s="964" t="s">
        <v>9654</v>
      </c>
      <c r="D6726" s="965">
        <v>2.38</v>
      </c>
      <c r="E6726" s="757"/>
      <c r="F6726" s="757"/>
      <c r="G6726" s="757"/>
      <c r="H6726" s="757"/>
      <c r="I6726" s="757"/>
    </row>
    <row r="6727" spans="1:9" ht="15.75" customHeight="1">
      <c r="A6727" s="963">
        <v>100248</v>
      </c>
      <c r="B6727" s="963" t="s">
        <v>9666</v>
      </c>
      <c r="C6727" s="964" t="s">
        <v>9654</v>
      </c>
      <c r="D6727" s="965">
        <v>9.4</v>
      </c>
      <c r="E6727" s="757"/>
      <c r="F6727" s="757"/>
      <c r="G6727" s="757"/>
      <c r="H6727" s="757"/>
      <c r="I6727" s="757"/>
    </row>
    <row r="6728" spans="1:9" ht="15.75" customHeight="1">
      <c r="A6728" s="963">
        <v>100249</v>
      </c>
      <c r="B6728" s="963" t="s">
        <v>9667</v>
      </c>
      <c r="C6728" s="964" t="s">
        <v>9654</v>
      </c>
      <c r="D6728" s="965">
        <v>1.9</v>
      </c>
      <c r="E6728" s="757"/>
      <c r="F6728" s="757"/>
      <c r="G6728" s="757"/>
      <c r="H6728" s="757"/>
      <c r="I6728" s="757"/>
    </row>
    <row r="6729" spans="1:9" ht="15.75" customHeight="1">
      <c r="A6729" s="963">
        <v>100250</v>
      </c>
      <c r="B6729" s="963" t="s">
        <v>9668</v>
      </c>
      <c r="C6729" s="964" t="s">
        <v>9654</v>
      </c>
      <c r="D6729" s="965">
        <v>3.18</v>
      </c>
      <c r="E6729" s="757"/>
      <c r="F6729" s="757"/>
      <c r="G6729" s="757"/>
      <c r="H6729" s="757"/>
      <c r="I6729" s="757"/>
    </row>
    <row r="6730" spans="1:9" ht="15.75" customHeight="1">
      <c r="A6730" s="963">
        <v>100251</v>
      </c>
      <c r="B6730" s="963" t="s">
        <v>9669</v>
      </c>
      <c r="C6730" s="964" t="s">
        <v>9654</v>
      </c>
      <c r="D6730" s="965">
        <v>9.4</v>
      </c>
      <c r="E6730" s="757"/>
      <c r="F6730" s="757"/>
      <c r="G6730" s="757"/>
      <c r="H6730" s="757"/>
      <c r="I6730" s="757"/>
    </row>
    <row r="6731" spans="1:9" ht="15.75" customHeight="1">
      <c r="A6731" s="963">
        <v>100252</v>
      </c>
      <c r="B6731" s="963" t="s">
        <v>9670</v>
      </c>
      <c r="C6731" s="964" t="s">
        <v>9654</v>
      </c>
      <c r="D6731" s="965">
        <v>14.1</v>
      </c>
      <c r="E6731" s="757"/>
      <c r="F6731" s="757"/>
      <c r="G6731" s="757"/>
      <c r="H6731" s="757"/>
      <c r="I6731" s="757"/>
    </row>
    <row r="6732" spans="1:9" ht="15.75" customHeight="1">
      <c r="A6732" s="963">
        <v>100253</v>
      </c>
      <c r="B6732" s="963" t="s">
        <v>9671</v>
      </c>
      <c r="C6732" s="964" t="s">
        <v>9654</v>
      </c>
      <c r="D6732" s="965">
        <v>18.8</v>
      </c>
      <c r="E6732" s="757"/>
      <c r="F6732" s="757"/>
      <c r="G6732" s="757"/>
      <c r="H6732" s="757"/>
      <c r="I6732" s="757"/>
    </row>
    <row r="6733" spans="1:9" ht="15.75" customHeight="1">
      <c r="A6733" s="963">
        <v>100254</v>
      </c>
      <c r="B6733" s="963" t="s">
        <v>9672</v>
      </c>
      <c r="C6733" s="964" t="s">
        <v>9654</v>
      </c>
      <c r="D6733" s="965">
        <v>28.21</v>
      </c>
      <c r="E6733" s="757"/>
      <c r="F6733" s="757"/>
      <c r="G6733" s="757"/>
      <c r="H6733" s="757"/>
      <c r="I6733" s="757"/>
    </row>
    <row r="6734" spans="1:9" ht="15.75" customHeight="1">
      <c r="A6734" s="963">
        <v>100255</v>
      </c>
      <c r="B6734" s="963" t="s">
        <v>9673</v>
      </c>
      <c r="C6734" s="964" t="s">
        <v>9654</v>
      </c>
      <c r="D6734" s="965">
        <v>9.5399999999999991</v>
      </c>
      <c r="E6734" s="757"/>
      <c r="F6734" s="757"/>
      <c r="G6734" s="757"/>
      <c r="H6734" s="757"/>
      <c r="I6734" s="757"/>
    </row>
    <row r="6735" spans="1:9" ht="15.75" customHeight="1">
      <c r="A6735" s="963">
        <v>100256</v>
      </c>
      <c r="B6735" s="963" t="s">
        <v>9674</v>
      </c>
      <c r="C6735" s="964" t="s">
        <v>9654</v>
      </c>
      <c r="D6735" s="965">
        <v>6.36</v>
      </c>
      <c r="E6735" s="757"/>
      <c r="F6735" s="757"/>
      <c r="G6735" s="757"/>
      <c r="H6735" s="757"/>
      <c r="I6735" s="757"/>
    </row>
    <row r="6736" spans="1:9" ht="15.75" customHeight="1">
      <c r="A6736" s="963">
        <v>100257</v>
      </c>
      <c r="B6736" s="963" t="s">
        <v>9675</v>
      </c>
      <c r="C6736" s="964" t="s">
        <v>9654</v>
      </c>
      <c r="D6736" s="965">
        <v>3.81</v>
      </c>
      <c r="E6736" s="757"/>
      <c r="F6736" s="757"/>
      <c r="G6736" s="757"/>
      <c r="H6736" s="757"/>
      <c r="I6736" s="757"/>
    </row>
    <row r="6737" spans="1:9" ht="15.75" customHeight="1">
      <c r="A6737" s="963">
        <v>100258</v>
      </c>
      <c r="B6737" s="963" t="s">
        <v>9676</v>
      </c>
      <c r="C6737" s="964" t="s">
        <v>9654</v>
      </c>
      <c r="D6737" s="965">
        <v>9.5399999999999991</v>
      </c>
      <c r="E6737" s="757"/>
      <c r="F6737" s="757"/>
      <c r="G6737" s="757"/>
      <c r="H6737" s="757"/>
      <c r="I6737" s="757"/>
    </row>
    <row r="6738" spans="1:9" ht="15.75" customHeight="1">
      <c r="A6738" s="963">
        <v>100259</v>
      </c>
      <c r="B6738" s="963" t="s">
        <v>9677</v>
      </c>
      <c r="C6738" s="964" t="s">
        <v>9654</v>
      </c>
      <c r="D6738" s="965">
        <v>18.8</v>
      </c>
      <c r="E6738" s="757"/>
      <c r="F6738" s="757"/>
      <c r="G6738" s="757"/>
      <c r="H6738" s="757"/>
      <c r="I6738" s="757"/>
    </row>
    <row r="6739" spans="1:9" ht="15.75" customHeight="1">
      <c r="A6739" s="963">
        <v>100260</v>
      </c>
      <c r="B6739" s="963" t="s">
        <v>9678</v>
      </c>
      <c r="C6739" s="964" t="s">
        <v>9608</v>
      </c>
      <c r="D6739" s="965">
        <v>6.19</v>
      </c>
      <c r="E6739" s="757"/>
      <c r="F6739" s="757"/>
      <c r="G6739" s="757"/>
      <c r="H6739" s="757"/>
      <c r="I6739" s="757"/>
    </row>
    <row r="6740" spans="1:9" ht="15.75" customHeight="1">
      <c r="A6740" s="963">
        <v>100261</v>
      </c>
      <c r="B6740" s="963" t="s">
        <v>9679</v>
      </c>
      <c r="C6740" s="964" t="s">
        <v>9608</v>
      </c>
      <c r="D6740" s="965">
        <v>3.89</v>
      </c>
      <c r="E6740" s="757"/>
      <c r="F6740" s="757"/>
      <c r="G6740" s="757"/>
      <c r="H6740" s="757"/>
      <c r="I6740" s="757"/>
    </row>
    <row r="6741" spans="1:9" ht="15.75" customHeight="1">
      <c r="A6741" s="963">
        <v>100262</v>
      </c>
      <c r="B6741" s="963" t="s">
        <v>9680</v>
      </c>
      <c r="C6741" s="964" t="s">
        <v>9608</v>
      </c>
      <c r="D6741" s="965">
        <v>2.41</v>
      </c>
      <c r="E6741" s="757"/>
      <c r="F6741" s="757"/>
      <c r="G6741" s="757"/>
      <c r="H6741" s="757"/>
      <c r="I6741" s="757"/>
    </row>
    <row r="6742" spans="1:9" ht="15.75" customHeight="1">
      <c r="A6742" s="963">
        <v>100263</v>
      </c>
      <c r="B6742" s="963" t="s">
        <v>9681</v>
      </c>
      <c r="C6742" s="964" t="s">
        <v>9608</v>
      </c>
      <c r="D6742" s="965">
        <v>1.54</v>
      </c>
      <c r="E6742" s="757"/>
      <c r="F6742" s="757"/>
      <c r="G6742" s="757"/>
      <c r="H6742" s="757"/>
      <c r="I6742" s="757"/>
    </row>
    <row r="6743" spans="1:9" ht="15.75" customHeight="1">
      <c r="A6743" s="963">
        <v>100264</v>
      </c>
      <c r="B6743" s="963" t="s">
        <v>9682</v>
      </c>
      <c r="C6743" s="964" t="s">
        <v>9636</v>
      </c>
      <c r="D6743" s="965">
        <v>28.16</v>
      </c>
      <c r="E6743" s="757"/>
      <c r="F6743" s="757"/>
      <c r="G6743" s="757"/>
      <c r="H6743" s="757"/>
      <c r="I6743" s="757"/>
    </row>
    <row r="6744" spans="1:9" ht="15.75" customHeight="1">
      <c r="A6744" s="963">
        <v>100265</v>
      </c>
      <c r="B6744" s="963" t="s">
        <v>9683</v>
      </c>
      <c r="C6744" s="964" t="s">
        <v>122</v>
      </c>
      <c r="D6744" s="965">
        <v>0.59</v>
      </c>
      <c r="E6744" s="757"/>
      <c r="F6744" s="757"/>
      <c r="G6744" s="757"/>
      <c r="H6744" s="757"/>
      <c r="I6744" s="757"/>
    </row>
    <row r="6745" spans="1:9" ht="15.75" customHeight="1">
      <c r="A6745" s="963">
        <v>100266</v>
      </c>
      <c r="B6745" s="963" t="s">
        <v>9684</v>
      </c>
      <c r="C6745" s="964" t="s">
        <v>9623</v>
      </c>
      <c r="D6745" s="965">
        <v>59.86</v>
      </c>
      <c r="E6745" s="757"/>
      <c r="F6745" s="757"/>
      <c r="G6745" s="757"/>
      <c r="H6745" s="757"/>
      <c r="I6745" s="757"/>
    </row>
    <row r="6746" spans="1:9" ht="15.75" customHeight="1">
      <c r="A6746" s="963">
        <v>100267</v>
      </c>
      <c r="B6746" s="963" t="s">
        <v>9685</v>
      </c>
      <c r="C6746" s="964" t="s">
        <v>141</v>
      </c>
      <c r="D6746" s="965">
        <v>1.18</v>
      </c>
      <c r="E6746" s="757"/>
      <c r="F6746" s="757"/>
      <c r="G6746" s="757"/>
      <c r="H6746" s="757"/>
      <c r="I6746" s="757"/>
    </row>
    <row r="6747" spans="1:9" ht="15.75" customHeight="1">
      <c r="A6747" s="963">
        <v>100268</v>
      </c>
      <c r="B6747" s="963" t="s">
        <v>9686</v>
      </c>
      <c r="C6747" s="964" t="s">
        <v>9623</v>
      </c>
      <c r="D6747" s="965">
        <v>59.86</v>
      </c>
      <c r="E6747" s="757"/>
      <c r="F6747" s="757"/>
      <c r="G6747" s="757"/>
      <c r="H6747" s="757"/>
      <c r="I6747" s="757"/>
    </row>
    <row r="6748" spans="1:9" ht="15.75" customHeight="1">
      <c r="A6748" s="963">
        <v>100269</v>
      </c>
      <c r="B6748" s="963" t="s">
        <v>9687</v>
      </c>
      <c r="C6748" s="964" t="s">
        <v>141</v>
      </c>
      <c r="D6748" s="965">
        <v>1.18</v>
      </c>
      <c r="E6748" s="757"/>
      <c r="F6748" s="757"/>
      <c r="G6748" s="757"/>
      <c r="H6748" s="757"/>
      <c r="I6748" s="757"/>
    </row>
    <row r="6749" spans="1:9" ht="15.75" customHeight="1">
      <c r="A6749" s="963">
        <v>100270</v>
      </c>
      <c r="B6749" s="963" t="s">
        <v>9688</v>
      </c>
      <c r="C6749" s="964" t="s">
        <v>9623</v>
      </c>
      <c r="D6749" s="965">
        <v>44.87</v>
      </c>
      <c r="E6749" s="757"/>
      <c r="F6749" s="757"/>
      <c r="G6749" s="757"/>
      <c r="H6749" s="757"/>
      <c r="I6749" s="757"/>
    </row>
    <row r="6750" spans="1:9" ht="15.75" customHeight="1">
      <c r="A6750" s="963">
        <v>100271</v>
      </c>
      <c r="B6750" s="963" t="s">
        <v>9689</v>
      </c>
      <c r="C6750" s="964" t="s">
        <v>9636</v>
      </c>
      <c r="D6750" s="965">
        <v>44.89</v>
      </c>
      <c r="E6750" s="757"/>
      <c r="F6750" s="757"/>
      <c r="G6750" s="757"/>
      <c r="H6750" s="757"/>
      <c r="I6750" s="757"/>
    </row>
    <row r="6751" spans="1:9" ht="15.75" customHeight="1">
      <c r="A6751" s="963">
        <v>100272</v>
      </c>
      <c r="B6751" s="963" t="s">
        <v>9690</v>
      </c>
      <c r="C6751" s="964" t="s">
        <v>122</v>
      </c>
      <c r="D6751" s="965">
        <v>0.88</v>
      </c>
      <c r="E6751" s="757"/>
      <c r="F6751" s="757"/>
      <c r="G6751" s="757"/>
      <c r="H6751" s="757"/>
      <c r="I6751" s="757"/>
    </row>
    <row r="6752" spans="1:9" ht="15.75" customHeight="1">
      <c r="A6752" s="963">
        <v>100273</v>
      </c>
      <c r="B6752" s="963" t="s">
        <v>9691</v>
      </c>
      <c r="C6752" s="964" t="s">
        <v>9608</v>
      </c>
      <c r="D6752" s="965">
        <v>2.34</v>
      </c>
      <c r="E6752" s="757"/>
      <c r="F6752" s="757"/>
      <c r="G6752" s="757"/>
      <c r="H6752" s="757"/>
      <c r="I6752" s="757"/>
    </row>
    <row r="6753" spans="1:9" ht="15.75" customHeight="1">
      <c r="A6753" s="963">
        <v>100274</v>
      </c>
      <c r="B6753" s="963" t="s">
        <v>9692</v>
      </c>
      <c r="C6753" s="964" t="s">
        <v>9636</v>
      </c>
      <c r="D6753" s="965">
        <v>19.96</v>
      </c>
      <c r="E6753" s="757"/>
      <c r="F6753" s="757"/>
      <c r="G6753" s="757"/>
      <c r="H6753" s="757"/>
      <c r="I6753" s="757"/>
    </row>
    <row r="6754" spans="1:9" ht="15.75" customHeight="1">
      <c r="A6754" s="963">
        <v>100275</v>
      </c>
      <c r="B6754" s="963" t="s">
        <v>9693</v>
      </c>
      <c r="C6754" s="964" t="s">
        <v>9636</v>
      </c>
      <c r="D6754" s="965">
        <v>12.9</v>
      </c>
      <c r="E6754" s="757"/>
      <c r="F6754" s="757"/>
      <c r="G6754" s="757"/>
      <c r="H6754" s="757"/>
      <c r="I6754" s="757"/>
    </row>
    <row r="6755" spans="1:9" ht="15.75" customHeight="1">
      <c r="A6755" s="963">
        <v>100276</v>
      </c>
      <c r="B6755" s="963" t="s">
        <v>9694</v>
      </c>
      <c r="C6755" s="964" t="s">
        <v>9636</v>
      </c>
      <c r="D6755" s="965">
        <v>23.55</v>
      </c>
      <c r="E6755" s="757"/>
      <c r="F6755" s="757"/>
      <c r="G6755" s="757"/>
      <c r="H6755" s="757"/>
      <c r="I6755" s="757"/>
    </row>
    <row r="6756" spans="1:9" ht="15.75" customHeight="1">
      <c r="A6756" s="963">
        <v>100277</v>
      </c>
      <c r="B6756" s="963" t="s">
        <v>9695</v>
      </c>
      <c r="C6756" s="964" t="s">
        <v>9636</v>
      </c>
      <c r="D6756" s="965">
        <v>1.56</v>
      </c>
      <c r="E6756" s="757"/>
      <c r="F6756" s="757"/>
      <c r="G6756" s="757"/>
      <c r="H6756" s="757"/>
      <c r="I6756" s="757"/>
    </row>
    <row r="6757" spans="1:9" ht="15.75" customHeight="1">
      <c r="A6757" s="963">
        <v>100278</v>
      </c>
      <c r="B6757" s="963" t="s">
        <v>9696</v>
      </c>
      <c r="C6757" s="964" t="s">
        <v>9623</v>
      </c>
      <c r="D6757" s="965">
        <v>28.64</v>
      </c>
      <c r="E6757" s="757"/>
      <c r="F6757" s="757"/>
      <c r="G6757" s="757"/>
      <c r="H6757" s="757"/>
      <c r="I6757" s="757"/>
    </row>
    <row r="6758" spans="1:9" ht="15.75" customHeight="1">
      <c r="A6758" s="963">
        <v>100279</v>
      </c>
      <c r="B6758" s="963" t="s">
        <v>9697</v>
      </c>
      <c r="C6758" s="964" t="s">
        <v>141</v>
      </c>
      <c r="D6758" s="965">
        <v>0.55000000000000004</v>
      </c>
      <c r="E6758" s="757"/>
      <c r="F6758" s="757"/>
      <c r="G6758" s="757"/>
      <c r="H6758" s="757"/>
      <c r="I6758" s="757"/>
    </row>
    <row r="6759" spans="1:9" ht="15.75" customHeight="1">
      <c r="A6759" s="963">
        <v>100280</v>
      </c>
      <c r="B6759" s="963" t="s">
        <v>9698</v>
      </c>
      <c r="C6759" s="964" t="s">
        <v>9623</v>
      </c>
      <c r="D6759" s="965">
        <v>13.15</v>
      </c>
      <c r="E6759" s="757"/>
      <c r="F6759" s="757"/>
      <c r="G6759" s="757"/>
      <c r="H6759" s="757"/>
      <c r="I6759" s="757"/>
    </row>
    <row r="6760" spans="1:9" ht="15.75" customHeight="1">
      <c r="A6760" s="963">
        <v>100281</v>
      </c>
      <c r="B6760" s="963" t="s">
        <v>9699</v>
      </c>
      <c r="C6760" s="964" t="s">
        <v>9623</v>
      </c>
      <c r="D6760" s="965">
        <v>3</v>
      </c>
      <c r="E6760" s="757"/>
      <c r="F6760" s="757"/>
      <c r="G6760" s="757"/>
      <c r="H6760" s="757"/>
      <c r="I6760" s="757"/>
    </row>
    <row r="6761" spans="1:9" ht="15.75" customHeight="1">
      <c r="A6761" s="963">
        <v>100282</v>
      </c>
      <c r="B6761" s="963" t="s">
        <v>9700</v>
      </c>
      <c r="C6761" s="964" t="s">
        <v>9636</v>
      </c>
      <c r="D6761" s="965">
        <v>112.15</v>
      </c>
      <c r="E6761" s="757"/>
      <c r="F6761" s="757"/>
      <c r="G6761" s="757"/>
      <c r="H6761" s="757"/>
      <c r="I6761" s="757"/>
    </row>
    <row r="6762" spans="1:9" ht="15.75" customHeight="1">
      <c r="A6762" s="963">
        <v>100283</v>
      </c>
      <c r="B6762" s="963" t="s">
        <v>9701</v>
      </c>
      <c r="C6762" s="964" t="s">
        <v>9636</v>
      </c>
      <c r="D6762" s="965">
        <v>18.11</v>
      </c>
      <c r="E6762" s="757"/>
      <c r="F6762" s="757"/>
      <c r="G6762" s="757"/>
      <c r="H6762" s="757"/>
      <c r="I6762" s="757"/>
    </row>
    <row r="6763" spans="1:9" ht="15.75" customHeight="1">
      <c r="A6763" s="963">
        <v>100284</v>
      </c>
      <c r="B6763" s="963" t="s">
        <v>9702</v>
      </c>
      <c r="C6763" s="964" t="s">
        <v>9636</v>
      </c>
      <c r="D6763" s="965">
        <v>8.76</v>
      </c>
      <c r="E6763" s="757"/>
      <c r="F6763" s="757"/>
      <c r="G6763" s="757"/>
      <c r="H6763" s="757"/>
      <c r="I6763" s="757"/>
    </row>
    <row r="6764" spans="1:9" ht="15.75" customHeight="1">
      <c r="A6764" s="963">
        <v>100285</v>
      </c>
      <c r="B6764" s="963" t="s">
        <v>9703</v>
      </c>
      <c r="C6764" s="964" t="s">
        <v>9654</v>
      </c>
      <c r="D6764" s="965">
        <v>30.13</v>
      </c>
      <c r="E6764" s="757"/>
      <c r="F6764" s="757"/>
      <c r="G6764" s="757"/>
      <c r="H6764" s="757"/>
      <c r="I6764" s="757"/>
    </row>
    <row r="6765" spans="1:9" ht="15.75" customHeight="1">
      <c r="A6765" s="963">
        <v>100286</v>
      </c>
      <c r="B6765" s="963" t="s">
        <v>9704</v>
      </c>
      <c r="C6765" s="964" t="s">
        <v>9654</v>
      </c>
      <c r="D6765" s="965">
        <v>9.81</v>
      </c>
      <c r="E6765" s="757"/>
      <c r="F6765" s="757"/>
      <c r="G6765" s="757"/>
      <c r="H6765" s="757"/>
      <c r="I6765" s="757"/>
    </row>
    <row r="6766" spans="1:9" ht="15.75" customHeight="1">
      <c r="A6766" s="963">
        <v>100287</v>
      </c>
      <c r="B6766" s="963" t="s">
        <v>9705</v>
      </c>
      <c r="C6766" s="964" t="s">
        <v>9654</v>
      </c>
      <c r="D6766" s="965">
        <v>9.4</v>
      </c>
      <c r="E6766" s="757"/>
      <c r="F6766" s="757"/>
      <c r="G6766" s="757"/>
      <c r="H6766" s="757"/>
      <c r="I6766" s="757"/>
    </row>
    <row r="6767" spans="1:9" ht="15.75" customHeight="1">
      <c r="A6767" s="963">
        <v>99802</v>
      </c>
      <c r="B6767" s="963" t="s">
        <v>9706</v>
      </c>
      <c r="C6767" s="964" t="s">
        <v>122</v>
      </c>
      <c r="D6767" s="965">
        <v>0.38</v>
      </c>
      <c r="E6767" s="757"/>
      <c r="F6767" s="757"/>
      <c r="G6767" s="757"/>
      <c r="H6767" s="757"/>
      <c r="I6767" s="757"/>
    </row>
    <row r="6768" spans="1:9" ht="15.75" customHeight="1">
      <c r="A6768" s="963">
        <v>99803</v>
      </c>
      <c r="B6768" s="963" t="s">
        <v>9707</v>
      </c>
      <c r="C6768" s="964" t="s">
        <v>122</v>
      </c>
      <c r="D6768" s="965">
        <v>1.49</v>
      </c>
      <c r="E6768" s="757"/>
      <c r="F6768" s="757"/>
      <c r="G6768" s="757"/>
      <c r="H6768" s="757"/>
      <c r="I6768" s="757"/>
    </row>
    <row r="6769" spans="1:9" ht="15.75" customHeight="1">
      <c r="A6769" s="963">
        <v>99804</v>
      </c>
      <c r="B6769" s="963" t="s">
        <v>9708</v>
      </c>
      <c r="C6769" s="964" t="s">
        <v>122</v>
      </c>
      <c r="D6769" s="965">
        <v>3.87</v>
      </c>
      <c r="E6769" s="757"/>
      <c r="F6769" s="757"/>
      <c r="G6769" s="757"/>
      <c r="H6769" s="757"/>
      <c r="I6769" s="757"/>
    </row>
    <row r="6770" spans="1:9" ht="15.75" customHeight="1">
      <c r="A6770" s="963">
        <v>99805</v>
      </c>
      <c r="B6770" s="963" t="s">
        <v>9709</v>
      </c>
      <c r="C6770" s="964" t="s">
        <v>122</v>
      </c>
      <c r="D6770" s="965">
        <v>8.16</v>
      </c>
      <c r="E6770" s="757"/>
      <c r="F6770" s="757"/>
      <c r="G6770" s="757"/>
      <c r="H6770" s="757"/>
      <c r="I6770" s="757"/>
    </row>
    <row r="6771" spans="1:9" ht="15.75" customHeight="1">
      <c r="A6771" s="963">
        <v>99806</v>
      </c>
      <c r="B6771" s="963" t="s">
        <v>9710</v>
      </c>
      <c r="C6771" s="964" t="s">
        <v>122</v>
      </c>
      <c r="D6771" s="965">
        <v>0.61</v>
      </c>
      <c r="E6771" s="757"/>
      <c r="F6771" s="757"/>
      <c r="G6771" s="757"/>
      <c r="H6771" s="757"/>
      <c r="I6771" s="757"/>
    </row>
    <row r="6772" spans="1:9" ht="15.75" customHeight="1">
      <c r="A6772" s="963">
        <v>99807</v>
      </c>
      <c r="B6772" s="963" t="s">
        <v>9711</v>
      </c>
      <c r="C6772" s="964" t="s">
        <v>122</v>
      </c>
      <c r="D6772" s="965">
        <v>1.18</v>
      </c>
      <c r="E6772" s="757"/>
      <c r="F6772" s="757"/>
      <c r="G6772" s="757"/>
      <c r="H6772" s="757"/>
      <c r="I6772" s="757"/>
    </row>
    <row r="6773" spans="1:9" ht="15.75" customHeight="1">
      <c r="A6773" s="963">
        <v>99808</v>
      </c>
      <c r="B6773" s="963" t="s">
        <v>9712</v>
      </c>
      <c r="C6773" s="964" t="s">
        <v>122</v>
      </c>
      <c r="D6773" s="965">
        <v>2.94</v>
      </c>
      <c r="E6773" s="757"/>
      <c r="F6773" s="757"/>
      <c r="G6773" s="757"/>
      <c r="H6773" s="757"/>
      <c r="I6773" s="757"/>
    </row>
    <row r="6774" spans="1:9" ht="15.75" customHeight="1">
      <c r="A6774" s="963">
        <v>99809</v>
      </c>
      <c r="B6774" s="963" t="s">
        <v>9713</v>
      </c>
      <c r="C6774" s="964" t="s">
        <v>122</v>
      </c>
      <c r="D6774" s="965">
        <v>4.24</v>
      </c>
      <c r="E6774" s="757"/>
      <c r="F6774" s="757"/>
      <c r="G6774" s="757"/>
      <c r="H6774" s="757"/>
      <c r="I6774" s="757"/>
    </row>
    <row r="6775" spans="1:9" ht="15.75" customHeight="1">
      <c r="A6775" s="963">
        <v>99810</v>
      </c>
      <c r="B6775" s="963" t="s">
        <v>9714</v>
      </c>
      <c r="C6775" s="964" t="s">
        <v>122</v>
      </c>
      <c r="D6775" s="965">
        <v>5.28</v>
      </c>
      <c r="E6775" s="757"/>
      <c r="F6775" s="757"/>
      <c r="G6775" s="757"/>
      <c r="H6775" s="757"/>
      <c r="I6775" s="757"/>
    </row>
    <row r="6776" spans="1:9" ht="15.75" customHeight="1">
      <c r="A6776" s="963">
        <v>99811</v>
      </c>
      <c r="B6776" s="963" t="s">
        <v>9715</v>
      </c>
      <c r="C6776" s="964" t="s">
        <v>122</v>
      </c>
      <c r="D6776" s="965">
        <v>2.5299999999999998</v>
      </c>
      <c r="E6776" s="757"/>
      <c r="F6776" s="757"/>
      <c r="G6776" s="757"/>
      <c r="H6776" s="757"/>
      <c r="I6776" s="757"/>
    </row>
    <row r="6777" spans="1:9" ht="15.75" customHeight="1">
      <c r="A6777" s="963">
        <v>99812</v>
      </c>
      <c r="B6777" s="963" t="s">
        <v>9716</v>
      </c>
      <c r="C6777" s="964" t="s">
        <v>122</v>
      </c>
      <c r="D6777" s="965">
        <v>0.81</v>
      </c>
      <c r="E6777" s="757"/>
      <c r="F6777" s="757"/>
      <c r="G6777" s="757"/>
      <c r="H6777" s="757"/>
      <c r="I6777" s="757"/>
    </row>
    <row r="6778" spans="1:9" ht="15.75" customHeight="1">
      <c r="A6778" s="963">
        <v>99813</v>
      </c>
      <c r="B6778" s="963" t="s">
        <v>9717</v>
      </c>
      <c r="C6778" s="964" t="s">
        <v>122</v>
      </c>
      <c r="D6778" s="965">
        <v>0.7</v>
      </c>
      <c r="E6778" s="757"/>
      <c r="F6778" s="757"/>
      <c r="G6778" s="757"/>
      <c r="H6778" s="757"/>
      <c r="I6778" s="757"/>
    </row>
    <row r="6779" spans="1:9" ht="15.75" customHeight="1">
      <c r="A6779" s="963">
        <v>99814</v>
      </c>
      <c r="B6779" s="963" t="s">
        <v>9718</v>
      </c>
      <c r="C6779" s="964" t="s">
        <v>122</v>
      </c>
      <c r="D6779" s="965">
        <v>1.41</v>
      </c>
      <c r="E6779" s="757"/>
      <c r="F6779" s="757"/>
      <c r="G6779" s="757"/>
      <c r="H6779" s="757"/>
      <c r="I6779" s="757"/>
    </row>
    <row r="6780" spans="1:9" ht="15.75" customHeight="1">
      <c r="A6780" s="963">
        <v>99815</v>
      </c>
      <c r="B6780" s="963" t="s">
        <v>9719</v>
      </c>
      <c r="C6780" s="964" t="s">
        <v>141</v>
      </c>
      <c r="D6780" s="966">
        <v>6.69</v>
      </c>
      <c r="E6780" s="757"/>
      <c r="F6780" s="757"/>
      <c r="G6780" s="757"/>
      <c r="H6780" s="757"/>
      <c r="I6780" s="757"/>
    </row>
    <row r="6781" spans="1:9" ht="15.75" customHeight="1">
      <c r="A6781" s="963">
        <v>99816</v>
      </c>
      <c r="B6781" s="963" t="s">
        <v>9720</v>
      </c>
      <c r="C6781" s="964" t="s">
        <v>141</v>
      </c>
      <c r="D6781" s="966">
        <v>7.08</v>
      </c>
      <c r="E6781" s="757"/>
      <c r="F6781" s="757"/>
      <c r="G6781" s="757"/>
      <c r="H6781" s="757"/>
      <c r="I6781" s="757"/>
    </row>
    <row r="6782" spans="1:9" ht="15.75" customHeight="1">
      <c r="A6782" s="963">
        <v>99817</v>
      </c>
      <c r="B6782" s="963" t="s">
        <v>9721</v>
      </c>
      <c r="C6782" s="964" t="s">
        <v>141</v>
      </c>
      <c r="D6782" s="966">
        <v>4.4000000000000004</v>
      </c>
      <c r="E6782" s="757"/>
      <c r="F6782" s="757"/>
      <c r="G6782" s="757"/>
      <c r="H6782" s="757"/>
      <c r="I6782" s="757"/>
    </row>
    <row r="6783" spans="1:9" ht="15.75" customHeight="1">
      <c r="A6783" s="963">
        <v>99818</v>
      </c>
      <c r="B6783" s="963" t="s">
        <v>9722</v>
      </c>
      <c r="C6783" s="964" t="s">
        <v>141</v>
      </c>
      <c r="D6783" s="966">
        <v>4.4000000000000004</v>
      </c>
      <c r="E6783" s="757"/>
      <c r="F6783" s="757"/>
      <c r="G6783" s="757"/>
      <c r="H6783" s="757"/>
      <c r="I6783" s="757"/>
    </row>
    <row r="6784" spans="1:9" ht="15.75" customHeight="1">
      <c r="A6784" s="963">
        <v>99819</v>
      </c>
      <c r="B6784" s="963" t="s">
        <v>9723</v>
      </c>
      <c r="C6784" s="964" t="s">
        <v>122</v>
      </c>
      <c r="D6784" s="966">
        <v>12.1</v>
      </c>
      <c r="E6784" s="757"/>
      <c r="F6784" s="757"/>
      <c r="G6784" s="757"/>
      <c r="H6784" s="757"/>
      <c r="I6784" s="757"/>
    </row>
    <row r="6785" spans="1:9" ht="15.75" customHeight="1">
      <c r="A6785" s="963">
        <v>99820</v>
      </c>
      <c r="B6785" s="963" t="s">
        <v>9724</v>
      </c>
      <c r="C6785" s="964" t="s">
        <v>122</v>
      </c>
      <c r="D6785" s="966">
        <v>1.5</v>
      </c>
      <c r="E6785" s="757"/>
      <c r="F6785" s="757"/>
      <c r="G6785" s="757"/>
      <c r="H6785" s="757"/>
      <c r="I6785" s="757"/>
    </row>
    <row r="6786" spans="1:9" ht="15.75" customHeight="1">
      <c r="A6786" s="963">
        <v>99821</v>
      </c>
      <c r="B6786" s="963" t="s">
        <v>9725</v>
      </c>
      <c r="C6786" s="964" t="s">
        <v>122</v>
      </c>
      <c r="D6786" s="966">
        <v>2.36</v>
      </c>
      <c r="E6786" s="757"/>
      <c r="F6786" s="757"/>
      <c r="G6786" s="757"/>
      <c r="H6786" s="757"/>
      <c r="I6786" s="757"/>
    </row>
    <row r="6787" spans="1:9" ht="15.75" customHeight="1">
      <c r="A6787" s="963">
        <v>99822</v>
      </c>
      <c r="B6787" s="963" t="s">
        <v>9726</v>
      </c>
      <c r="C6787" s="964" t="s">
        <v>122</v>
      </c>
      <c r="D6787" s="966">
        <v>0.72</v>
      </c>
      <c r="E6787" s="757"/>
      <c r="F6787" s="757"/>
      <c r="G6787" s="757"/>
      <c r="H6787" s="757"/>
      <c r="I6787" s="757"/>
    </row>
    <row r="6788" spans="1:9" ht="15.75" customHeight="1">
      <c r="A6788" s="963">
        <v>99823</v>
      </c>
      <c r="B6788" s="963" t="s">
        <v>9727</v>
      </c>
      <c r="C6788" s="964" t="s">
        <v>122</v>
      </c>
      <c r="D6788" s="966">
        <v>1.75</v>
      </c>
      <c r="E6788" s="757"/>
      <c r="F6788" s="757"/>
      <c r="G6788" s="757"/>
      <c r="H6788" s="757"/>
      <c r="I6788" s="757"/>
    </row>
    <row r="6789" spans="1:9" ht="15.75" customHeight="1">
      <c r="A6789" s="963">
        <v>99824</v>
      </c>
      <c r="B6789" s="963" t="s">
        <v>9728</v>
      </c>
      <c r="C6789" s="964" t="s">
        <v>122</v>
      </c>
      <c r="D6789" s="966">
        <v>1.89</v>
      </c>
      <c r="E6789" s="757"/>
      <c r="F6789" s="757"/>
      <c r="G6789" s="757"/>
      <c r="H6789" s="757"/>
      <c r="I6789" s="757"/>
    </row>
    <row r="6790" spans="1:9" ht="15.75" customHeight="1">
      <c r="A6790" s="963">
        <v>99825</v>
      </c>
      <c r="B6790" s="963" t="s">
        <v>9729</v>
      </c>
      <c r="C6790" s="964" t="s">
        <v>122</v>
      </c>
      <c r="D6790" s="966">
        <v>2.73</v>
      </c>
      <c r="E6790" s="757"/>
      <c r="F6790" s="757"/>
      <c r="G6790" s="757"/>
      <c r="H6790" s="757"/>
      <c r="I6790" s="757"/>
    </row>
    <row r="6791" spans="1:9" ht="15.75" customHeight="1">
      <c r="A6791" s="963">
        <v>99826</v>
      </c>
      <c r="B6791" s="963" t="s">
        <v>9730</v>
      </c>
      <c r="C6791" s="964" t="s">
        <v>122</v>
      </c>
      <c r="D6791" s="966">
        <v>1.1000000000000001</v>
      </c>
      <c r="E6791" s="757"/>
      <c r="F6791" s="757"/>
      <c r="G6791" s="757"/>
      <c r="H6791" s="757"/>
      <c r="I6791" s="757"/>
    </row>
    <row r="6792" spans="1:9" ht="15.75" customHeight="1">
      <c r="A6792" s="963">
        <v>97010</v>
      </c>
      <c r="B6792" s="963" t="s">
        <v>9731</v>
      </c>
      <c r="C6792" s="964" t="s">
        <v>164</v>
      </c>
      <c r="D6792" s="966">
        <v>52.13</v>
      </c>
      <c r="E6792" s="757"/>
      <c r="F6792" s="757"/>
      <c r="G6792" s="757"/>
      <c r="H6792" s="757"/>
      <c r="I6792" s="757"/>
    </row>
    <row r="6793" spans="1:9" ht="15.75" customHeight="1">
      <c r="A6793" s="963">
        <v>97011</v>
      </c>
      <c r="B6793" s="963" t="s">
        <v>9732</v>
      </c>
      <c r="C6793" s="964" t="s">
        <v>164</v>
      </c>
      <c r="D6793" s="966">
        <v>39.729999999999997</v>
      </c>
      <c r="E6793" s="757"/>
      <c r="F6793" s="757"/>
      <c r="G6793" s="757"/>
      <c r="H6793" s="757"/>
      <c r="I6793" s="757"/>
    </row>
    <row r="6794" spans="1:9" ht="15.75" customHeight="1">
      <c r="A6794" s="963">
        <v>97012</v>
      </c>
      <c r="B6794" s="963" t="s">
        <v>9733</v>
      </c>
      <c r="C6794" s="964" t="s">
        <v>164</v>
      </c>
      <c r="D6794" s="966">
        <v>33.520000000000003</v>
      </c>
      <c r="E6794" s="757"/>
      <c r="F6794" s="757"/>
      <c r="G6794" s="757"/>
      <c r="H6794" s="757"/>
      <c r="I6794" s="757"/>
    </row>
    <row r="6795" spans="1:9" ht="15.75" customHeight="1">
      <c r="A6795" s="963">
        <v>97013</v>
      </c>
      <c r="B6795" s="963" t="s">
        <v>9734</v>
      </c>
      <c r="C6795" s="964" t="s">
        <v>164</v>
      </c>
      <c r="D6795" s="966">
        <v>64.569999999999993</v>
      </c>
      <c r="E6795" s="757"/>
      <c r="F6795" s="757"/>
      <c r="G6795" s="757"/>
      <c r="H6795" s="757"/>
      <c r="I6795" s="757"/>
    </row>
    <row r="6796" spans="1:9" ht="15.75" customHeight="1">
      <c r="A6796" s="963">
        <v>97014</v>
      </c>
      <c r="B6796" s="963" t="s">
        <v>9735</v>
      </c>
      <c r="C6796" s="964" t="s">
        <v>164</v>
      </c>
      <c r="D6796" s="966">
        <v>48.14</v>
      </c>
      <c r="E6796" s="757"/>
      <c r="F6796" s="757"/>
      <c r="G6796" s="757"/>
      <c r="H6796" s="757"/>
      <c r="I6796" s="757"/>
    </row>
    <row r="6797" spans="1:9" ht="15.75" customHeight="1">
      <c r="A6797" s="963">
        <v>97015</v>
      </c>
      <c r="B6797" s="963" t="s">
        <v>9736</v>
      </c>
      <c r="C6797" s="964" t="s">
        <v>164</v>
      </c>
      <c r="D6797" s="965">
        <v>39.81</v>
      </c>
      <c r="E6797" s="757"/>
      <c r="F6797" s="757"/>
      <c r="G6797" s="757"/>
      <c r="H6797" s="757"/>
      <c r="I6797" s="757"/>
    </row>
    <row r="6798" spans="1:9" ht="15.75" customHeight="1">
      <c r="A6798" s="963">
        <v>97016</v>
      </c>
      <c r="B6798" s="963" t="s">
        <v>9737</v>
      </c>
      <c r="C6798" s="964" t="s">
        <v>164</v>
      </c>
      <c r="D6798" s="965">
        <v>46.68</v>
      </c>
      <c r="E6798" s="757"/>
      <c r="F6798" s="757"/>
      <c r="G6798" s="757"/>
      <c r="H6798" s="757"/>
      <c r="I6798" s="757"/>
    </row>
    <row r="6799" spans="1:9" ht="15.75" customHeight="1">
      <c r="A6799" s="963">
        <v>97017</v>
      </c>
      <c r="B6799" s="963" t="s">
        <v>9738</v>
      </c>
      <c r="C6799" s="964" t="s">
        <v>164</v>
      </c>
      <c r="D6799" s="965">
        <v>34.85</v>
      </c>
      <c r="E6799" s="757"/>
      <c r="F6799" s="757"/>
      <c r="G6799" s="757"/>
      <c r="H6799" s="757"/>
      <c r="I6799" s="757"/>
    </row>
    <row r="6800" spans="1:9" ht="15.75" customHeight="1">
      <c r="A6800" s="963">
        <v>97018</v>
      </c>
      <c r="B6800" s="963" t="s">
        <v>9739</v>
      </c>
      <c r="C6800" s="964" t="s">
        <v>164</v>
      </c>
      <c r="D6800" s="965">
        <v>28.71</v>
      </c>
      <c r="E6800" s="757"/>
      <c r="F6800" s="757"/>
      <c r="G6800" s="757"/>
      <c r="H6800" s="757"/>
      <c r="I6800" s="757"/>
    </row>
    <row r="6801" spans="1:9" ht="15.75" customHeight="1">
      <c r="A6801" s="963">
        <v>97031</v>
      </c>
      <c r="B6801" s="963" t="s">
        <v>9740</v>
      </c>
      <c r="C6801" s="964" t="s">
        <v>164</v>
      </c>
      <c r="D6801" s="965">
        <v>90.55</v>
      </c>
      <c r="E6801" s="757"/>
      <c r="F6801" s="757"/>
      <c r="G6801" s="757"/>
      <c r="H6801" s="757"/>
      <c r="I6801" s="757"/>
    </row>
    <row r="6802" spans="1:9" ht="15.75" customHeight="1">
      <c r="A6802" s="963">
        <v>97032</v>
      </c>
      <c r="B6802" s="963" t="s">
        <v>9741</v>
      </c>
      <c r="C6802" s="964" t="s">
        <v>164</v>
      </c>
      <c r="D6802" s="965">
        <v>53.56</v>
      </c>
      <c r="E6802" s="757"/>
      <c r="F6802" s="757"/>
      <c r="G6802" s="757"/>
      <c r="H6802" s="757"/>
      <c r="I6802" s="757"/>
    </row>
    <row r="6803" spans="1:9" ht="15.75" customHeight="1">
      <c r="A6803" s="963">
        <v>97033</v>
      </c>
      <c r="B6803" s="963" t="s">
        <v>9742</v>
      </c>
      <c r="C6803" s="964" t="s">
        <v>164</v>
      </c>
      <c r="D6803" s="965">
        <v>72.81</v>
      </c>
      <c r="E6803" s="757"/>
      <c r="F6803" s="757"/>
      <c r="G6803" s="757"/>
      <c r="H6803" s="757"/>
      <c r="I6803" s="757"/>
    </row>
    <row r="6804" spans="1:9" ht="15.75" customHeight="1">
      <c r="A6804" s="963">
        <v>97034</v>
      </c>
      <c r="B6804" s="963" t="s">
        <v>9743</v>
      </c>
      <c r="C6804" s="964" t="s">
        <v>164</v>
      </c>
      <c r="D6804" s="965">
        <v>43.37</v>
      </c>
      <c r="E6804" s="757"/>
      <c r="F6804" s="757"/>
      <c r="G6804" s="757"/>
      <c r="H6804" s="757"/>
      <c r="I6804" s="757"/>
    </row>
    <row r="6805" spans="1:9" ht="15.75" customHeight="1">
      <c r="A6805" s="963">
        <v>97039</v>
      </c>
      <c r="B6805" s="963" t="s">
        <v>9744</v>
      </c>
      <c r="C6805" s="964" t="s">
        <v>122</v>
      </c>
      <c r="D6805" s="965">
        <v>43.25</v>
      </c>
      <c r="E6805" s="757"/>
      <c r="F6805" s="757"/>
      <c r="G6805" s="757"/>
      <c r="H6805" s="757"/>
      <c r="I6805" s="757"/>
    </row>
    <row r="6806" spans="1:9" ht="15.75" customHeight="1">
      <c r="A6806" s="963">
        <v>97040</v>
      </c>
      <c r="B6806" s="963" t="s">
        <v>9745</v>
      </c>
      <c r="C6806" s="964" t="s">
        <v>122</v>
      </c>
      <c r="D6806" s="965">
        <v>18.22</v>
      </c>
      <c r="E6806" s="757"/>
      <c r="F6806" s="757"/>
      <c r="G6806" s="757"/>
      <c r="H6806" s="757"/>
      <c r="I6806" s="757"/>
    </row>
    <row r="6807" spans="1:9" ht="15.75" customHeight="1">
      <c r="A6807" s="963">
        <v>97041</v>
      </c>
      <c r="B6807" s="963" t="s">
        <v>9746</v>
      </c>
      <c r="C6807" s="964" t="s">
        <v>122</v>
      </c>
      <c r="D6807" s="965">
        <v>214.9</v>
      </c>
      <c r="E6807" s="757"/>
      <c r="F6807" s="757"/>
      <c r="G6807" s="757"/>
      <c r="H6807" s="757"/>
      <c r="I6807" s="757"/>
    </row>
    <row r="6808" spans="1:9" ht="15.75" customHeight="1">
      <c r="A6808" s="963">
        <v>97046</v>
      </c>
      <c r="B6808" s="963" t="s">
        <v>9747</v>
      </c>
      <c r="C6808" s="964" t="s">
        <v>122</v>
      </c>
      <c r="D6808" s="965">
        <v>0.34</v>
      </c>
      <c r="E6808" s="757"/>
      <c r="F6808" s="757"/>
      <c r="G6808" s="757"/>
      <c r="H6808" s="757"/>
      <c r="I6808" s="757"/>
    </row>
    <row r="6809" spans="1:9" ht="15.75" customHeight="1">
      <c r="A6809" s="963">
        <v>97047</v>
      </c>
      <c r="B6809" s="963" t="s">
        <v>9748</v>
      </c>
      <c r="C6809" s="964" t="s">
        <v>122</v>
      </c>
      <c r="D6809" s="965">
        <v>0.13</v>
      </c>
      <c r="E6809" s="757"/>
      <c r="F6809" s="757"/>
      <c r="G6809" s="757"/>
      <c r="H6809" s="757"/>
      <c r="I6809" s="757"/>
    </row>
    <row r="6810" spans="1:9" ht="15.75" customHeight="1">
      <c r="A6810" s="963">
        <v>97048</v>
      </c>
      <c r="B6810" s="963" t="s">
        <v>9749</v>
      </c>
      <c r="C6810" s="964" t="s">
        <v>122</v>
      </c>
      <c r="D6810" s="965">
        <v>0.09</v>
      </c>
      <c r="E6810" s="757"/>
      <c r="F6810" s="757"/>
      <c r="G6810" s="757"/>
      <c r="H6810" s="757"/>
      <c r="I6810" s="757"/>
    </row>
    <row r="6811" spans="1:9" ht="15.75" customHeight="1">
      <c r="A6811" s="963">
        <v>97054</v>
      </c>
      <c r="B6811" s="963" t="s">
        <v>9750</v>
      </c>
      <c r="C6811" s="964" t="s">
        <v>141</v>
      </c>
      <c r="D6811" s="965">
        <v>16.91</v>
      </c>
      <c r="E6811" s="757"/>
      <c r="F6811" s="757"/>
      <c r="G6811" s="757"/>
      <c r="H6811" s="757"/>
      <c r="I6811" s="757"/>
    </row>
    <row r="6812" spans="1:9" ht="15.75" customHeight="1">
      <c r="A6812" s="963">
        <v>97062</v>
      </c>
      <c r="B6812" s="963" t="s">
        <v>9751</v>
      </c>
      <c r="C6812" s="964" t="s">
        <v>122</v>
      </c>
      <c r="D6812" s="965">
        <v>6.51</v>
      </c>
      <c r="E6812" s="757"/>
      <c r="F6812" s="757"/>
      <c r="G6812" s="757"/>
      <c r="H6812" s="757"/>
      <c r="I6812" s="757"/>
    </row>
    <row r="6813" spans="1:9" ht="15.75" customHeight="1">
      <c r="A6813" s="963">
        <v>97063</v>
      </c>
      <c r="B6813" s="963" t="s">
        <v>9752</v>
      </c>
      <c r="C6813" s="964" t="s">
        <v>122</v>
      </c>
      <c r="D6813" s="965">
        <v>6.9</v>
      </c>
      <c r="E6813" s="757"/>
      <c r="F6813" s="757"/>
      <c r="G6813" s="757"/>
      <c r="H6813" s="757"/>
      <c r="I6813" s="757"/>
    </row>
    <row r="6814" spans="1:9" ht="15.75" customHeight="1">
      <c r="A6814" s="963">
        <v>97064</v>
      </c>
      <c r="B6814" s="963" t="s">
        <v>9753</v>
      </c>
      <c r="C6814" s="964" t="s">
        <v>164</v>
      </c>
      <c r="D6814" s="965">
        <v>12.81</v>
      </c>
      <c r="E6814" s="757"/>
      <c r="F6814" s="757"/>
      <c r="G6814" s="757"/>
      <c r="H6814" s="757"/>
      <c r="I6814" s="757"/>
    </row>
    <row r="6815" spans="1:9" ht="15.75" customHeight="1">
      <c r="A6815" s="963">
        <v>97065</v>
      </c>
      <c r="B6815" s="963" t="s">
        <v>9754</v>
      </c>
      <c r="C6815" s="964" t="s">
        <v>964</v>
      </c>
      <c r="D6815" s="965">
        <v>4.53</v>
      </c>
      <c r="E6815" s="757"/>
      <c r="F6815" s="757"/>
      <c r="G6815" s="757"/>
      <c r="H6815" s="757"/>
      <c r="I6815" s="757"/>
    </row>
    <row r="6816" spans="1:9" ht="15.75" customHeight="1">
      <c r="A6816" s="963">
        <v>97066</v>
      </c>
      <c r="B6816" s="963" t="s">
        <v>9755</v>
      </c>
      <c r="C6816" s="964" t="s">
        <v>122</v>
      </c>
      <c r="D6816" s="965">
        <v>60.43</v>
      </c>
      <c r="E6816" s="757"/>
      <c r="F6816" s="757"/>
      <c r="G6816" s="757"/>
      <c r="H6816" s="757"/>
      <c r="I6816" s="757"/>
    </row>
    <row r="6817" spans="1:9" ht="15.75" customHeight="1">
      <c r="A6817" s="963">
        <v>97067</v>
      </c>
      <c r="B6817" s="963" t="s">
        <v>9756</v>
      </c>
      <c r="C6817" s="964" t="s">
        <v>164</v>
      </c>
      <c r="D6817" s="965">
        <v>550.94000000000005</v>
      </c>
      <c r="E6817" s="757"/>
      <c r="F6817" s="757"/>
      <c r="G6817" s="757"/>
      <c r="H6817" s="757"/>
      <c r="I6817" s="757"/>
    </row>
    <row r="6818" spans="1:9" ht="15.75" customHeight="1">
      <c r="A6818" s="963">
        <v>97621</v>
      </c>
      <c r="B6818" s="963" t="s">
        <v>9757</v>
      </c>
      <c r="C6818" s="964" t="s">
        <v>964</v>
      </c>
      <c r="D6818" s="965">
        <v>82.28</v>
      </c>
      <c r="E6818" s="757"/>
      <c r="F6818" s="757"/>
      <c r="G6818" s="757"/>
      <c r="H6818" s="757"/>
      <c r="I6818" s="757"/>
    </row>
    <row r="6819" spans="1:9" ht="15.75" customHeight="1">
      <c r="A6819" s="963">
        <v>97622</v>
      </c>
      <c r="B6819" s="963" t="s">
        <v>963</v>
      </c>
      <c r="C6819" s="964" t="s">
        <v>964</v>
      </c>
      <c r="D6819" s="965">
        <v>40.1</v>
      </c>
      <c r="E6819" s="757"/>
      <c r="F6819" s="757"/>
      <c r="G6819" s="757"/>
      <c r="H6819" s="757"/>
      <c r="I6819" s="757"/>
    </row>
    <row r="6820" spans="1:9" ht="15.75" customHeight="1">
      <c r="A6820" s="963">
        <v>97623</v>
      </c>
      <c r="B6820" s="963" t="s">
        <v>9758</v>
      </c>
      <c r="C6820" s="964" t="s">
        <v>964</v>
      </c>
      <c r="D6820" s="965">
        <v>122.85</v>
      </c>
      <c r="E6820" s="757"/>
      <c r="F6820" s="757"/>
      <c r="G6820" s="757"/>
      <c r="H6820" s="757"/>
      <c r="I6820" s="757"/>
    </row>
    <row r="6821" spans="1:9" ht="15.75" customHeight="1">
      <c r="A6821" s="963">
        <v>97624</v>
      </c>
      <c r="B6821" s="963" t="s">
        <v>9759</v>
      </c>
      <c r="C6821" s="964" t="s">
        <v>964</v>
      </c>
      <c r="D6821" s="965">
        <v>75.39</v>
      </c>
      <c r="E6821" s="757"/>
      <c r="F6821" s="757"/>
      <c r="G6821" s="757"/>
      <c r="H6821" s="757"/>
      <c r="I6821" s="757"/>
    </row>
    <row r="6822" spans="1:9" ht="15.75" customHeight="1">
      <c r="A6822" s="963">
        <v>97625</v>
      </c>
      <c r="B6822" s="963" t="s">
        <v>9760</v>
      </c>
      <c r="C6822" s="964" t="s">
        <v>964</v>
      </c>
      <c r="D6822" s="965">
        <v>52.3</v>
      </c>
      <c r="E6822" s="757"/>
      <c r="F6822" s="757"/>
      <c r="G6822" s="757"/>
      <c r="H6822" s="757"/>
      <c r="I6822" s="757"/>
    </row>
    <row r="6823" spans="1:9" ht="15.75" customHeight="1">
      <c r="A6823" s="963">
        <v>97626</v>
      </c>
      <c r="B6823" s="963" t="s">
        <v>9761</v>
      </c>
      <c r="C6823" s="964" t="s">
        <v>964</v>
      </c>
      <c r="D6823" s="965">
        <v>440.01</v>
      </c>
      <c r="E6823" s="757"/>
      <c r="F6823" s="757"/>
      <c r="G6823" s="757"/>
      <c r="H6823" s="757"/>
      <c r="I6823" s="757"/>
    </row>
    <row r="6824" spans="1:9" ht="15.75" customHeight="1">
      <c r="A6824" s="963">
        <v>97627</v>
      </c>
      <c r="B6824" s="963" t="s">
        <v>969</v>
      </c>
      <c r="C6824" s="964" t="s">
        <v>964</v>
      </c>
      <c r="D6824" s="965">
        <v>218.12</v>
      </c>
      <c r="E6824" s="757"/>
      <c r="F6824" s="757"/>
      <c r="G6824" s="757"/>
      <c r="H6824" s="757"/>
      <c r="I6824" s="757"/>
    </row>
    <row r="6825" spans="1:9" ht="15.75" customHeight="1">
      <c r="A6825" s="963">
        <v>97628</v>
      </c>
      <c r="B6825" s="963" t="s">
        <v>9762</v>
      </c>
      <c r="C6825" s="964" t="s">
        <v>964</v>
      </c>
      <c r="D6825" s="965">
        <v>198.19</v>
      </c>
      <c r="E6825" s="757"/>
      <c r="F6825" s="757"/>
      <c r="G6825" s="757"/>
      <c r="H6825" s="757"/>
      <c r="I6825" s="757"/>
    </row>
    <row r="6826" spans="1:9" ht="15.75" customHeight="1">
      <c r="A6826" s="963">
        <v>97629</v>
      </c>
      <c r="B6826" s="963" t="s">
        <v>9763</v>
      </c>
      <c r="C6826" s="964" t="s">
        <v>964</v>
      </c>
      <c r="D6826" s="965">
        <v>91.83</v>
      </c>
      <c r="E6826" s="757"/>
      <c r="F6826" s="757"/>
      <c r="G6826" s="757"/>
      <c r="H6826" s="757"/>
      <c r="I6826" s="757"/>
    </row>
    <row r="6827" spans="1:9" ht="15.75" customHeight="1">
      <c r="A6827" s="963">
        <v>97631</v>
      </c>
      <c r="B6827" s="963" t="s">
        <v>9764</v>
      </c>
      <c r="C6827" s="964" t="s">
        <v>122</v>
      </c>
      <c r="D6827" s="965">
        <v>2.33</v>
      </c>
      <c r="E6827" s="757"/>
      <c r="F6827" s="757"/>
      <c r="G6827" s="757"/>
      <c r="H6827" s="757"/>
      <c r="I6827" s="757"/>
    </row>
    <row r="6828" spans="1:9" ht="15.75" customHeight="1">
      <c r="A6828" s="963">
        <v>97632</v>
      </c>
      <c r="B6828" s="963" t="s">
        <v>9765</v>
      </c>
      <c r="C6828" s="964" t="s">
        <v>164</v>
      </c>
      <c r="D6828" s="965">
        <v>1.82</v>
      </c>
      <c r="E6828" s="757"/>
      <c r="F6828" s="757"/>
      <c r="G6828" s="757"/>
      <c r="H6828" s="757"/>
      <c r="I6828" s="757"/>
    </row>
    <row r="6829" spans="1:9" ht="15.75" customHeight="1">
      <c r="A6829" s="963">
        <v>97633</v>
      </c>
      <c r="B6829" s="963" t="s">
        <v>1621</v>
      </c>
      <c r="C6829" s="964" t="s">
        <v>122</v>
      </c>
      <c r="D6829" s="965">
        <v>15.99</v>
      </c>
      <c r="E6829" s="757"/>
      <c r="F6829" s="757"/>
      <c r="G6829" s="757"/>
      <c r="H6829" s="757"/>
      <c r="I6829" s="757"/>
    </row>
    <row r="6830" spans="1:9" ht="15.75" customHeight="1">
      <c r="A6830" s="963">
        <v>97634</v>
      </c>
      <c r="B6830" s="963" t="s">
        <v>1624</v>
      </c>
      <c r="C6830" s="964" t="s">
        <v>122</v>
      </c>
      <c r="D6830" s="965">
        <v>8.75</v>
      </c>
      <c r="E6830" s="757"/>
      <c r="F6830" s="757"/>
      <c r="G6830" s="757"/>
      <c r="H6830" s="757"/>
      <c r="I6830" s="757"/>
    </row>
    <row r="6831" spans="1:9" ht="15.75" customHeight="1">
      <c r="A6831" s="963">
        <v>97635</v>
      </c>
      <c r="B6831" s="963" t="s">
        <v>9766</v>
      </c>
      <c r="C6831" s="964" t="s">
        <v>122</v>
      </c>
      <c r="D6831" s="965">
        <v>11.29</v>
      </c>
      <c r="E6831" s="757"/>
      <c r="F6831" s="757"/>
      <c r="G6831" s="757"/>
      <c r="H6831" s="757"/>
      <c r="I6831" s="757"/>
    </row>
    <row r="6832" spans="1:9" ht="15.75" customHeight="1">
      <c r="A6832" s="963">
        <v>97636</v>
      </c>
      <c r="B6832" s="963" t="s">
        <v>9767</v>
      </c>
      <c r="C6832" s="964" t="s">
        <v>122</v>
      </c>
      <c r="D6832" s="965">
        <v>16.34</v>
      </c>
      <c r="E6832" s="757"/>
      <c r="F6832" s="757"/>
      <c r="G6832" s="757"/>
      <c r="H6832" s="757"/>
      <c r="I6832" s="757"/>
    </row>
    <row r="6833" spans="1:9" ht="15.75" customHeight="1">
      <c r="A6833" s="963">
        <v>97637</v>
      </c>
      <c r="B6833" s="963" t="s">
        <v>9768</v>
      </c>
      <c r="C6833" s="964" t="s">
        <v>122</v>
      </c>
      <c r="D6833" s="965">
        <v>1.84</v>
      </c>
      <c r="E6833" s="757"/>
      <c r="F6833" s="757"/>
      <c r="G6833" s="757"/>
      <c r="H6833" s="757"/>
      <c r="I6833" s="757"/>
    </row>
    <row r="6834" spans="1:9" ht="15.75" customHeight="1">
      <c r="A6834" s="963">
        <v>97638</v>
      </c>
      <c r="B6834" s="963" t="s">
        <v>9769</v>
      </c>
      <c r="C6834" s="964" t="s">
        <v>122</v>
      </c>
      <c r="D6834" s="965">
        <v>5.35</v>
      </c>
      <c r="E6834" s="757"/>
      <c r="F6834" s="757"/>
      <c r="G6834" s="757"/>
      <c r="H6834" s="757"/>
      <c r="I6834" s="757"/>
    </row>
    <row r="6835" spans="1:9" ht="15.75" customHeight="1">
      <c r="A6835" s="963">
        <v>97639</v>
      </c>
      <c r="B6835" s="963" t="s">
        <v>9770</v>
      </c>
      <c r="C6835" s="964" t="s">
        <v>122</v>
      </c>
      <c r="D6835" s="965">
        <v>14.11</v>
      </c>
      <c r="E6835" s="757"/>
      <c r="F6835" s="757"/>
      <c r="G6835" s="757"/>
      <c r="H6835" s="757"/>
      <c r="I6835" s="757"/>
    </row>
    <row r="6836" spans="1:9" ht="15.75" customHeight="1">
      <c r="A6836" s="963">
        <v>97640</v>
      </c>
      <c r="B6836" s="963" t="s">
        <v>997</v>
      </c>
      <c r="C6836" s="964" t="s">
        <v>122</v>
      </c>
      <c r="D6836" s="965">
        <v>1.1499999999999999</v>
      </c>
      <c r="E6836" s="757"/>
      <c r="F6836" s="757"/>
      <c r="G6836" s="757"/>
      <c r="H6836" s="757"/>
      <c r="I6836" s="757"/>
    </row>
    <row r="6837" spans="1:9" ht="15.75" customHeight="1">
      <c r="A6837" s="963">
        <v>97641</v>
      </c>
      <c r="B6837" s="963" t="s">
        <v>9771</v>
      </c>
      <c r="C6837" s="964" t="s">
        <v>122</v>
      </c>
      <c r="D6837" s="965">
        <v>3.52</v>
      </c>
      <c r="E6837" s="757"/>
      <c r="F6837" s="757"/>
      <c r="G6837" s="757"/>
      <c r="H6837" s="757"/>
      <c r="I6837" s="757"/>
    </row>
    <row r="6838" spans="1:9" ht="15.75" customHeight="1">
      <c r="A6838" s="963">
        <v>97642</v>
      </c>
      <c r="B6838" s="963" t="s">
        <v>9772</v>
      </c>
      <c r="C6838" s="964" t="s">
        <v>122</v>
      </c>
      <c r="D6838" s="965">
        <v>2.08</v>
      </c>
      <c r="E6838" s="757"/>
      <c r="F6838" s="757"/>
      <c r="G6838" s="757"/>
      <c r="H6838" s="757"/>
      <c r="I6838" s="757"/>
    </row>
    <row r="6839" spans="1:9" ht="15.75" customHeight="1">
      <c r="A6839" s="963">
        <v>97643</v>
      </c>
      <c r="B6839" s="963" t="s">
        <v>9773</v>
      </c>
      <c r="C6839" s="964" t="s">
        <v>122</v>
      </c>
      <c r="D6839" s="965">
        <v>17.27</v>
      </c>
      <c r="E6839" s="757"/>
      <c r="F6839" s="757"/>
      <c r="G6839" s="757"/>
      <c r="H6839" s="757"/>
      <c r="I6839" s="757"/>
    </row>
    <row r="6840" spans="1:9" ht="15.75" customHeight="1">
      <c r="A6840" s="963">
        <v>97644</v>
      </c>
      <c r="B6840" s="963" t="s">
        <v>1626</v>
      </c>
      <c r="C6840" s="964" t="s">
        <v>122</v>
      </c>
      <c r="D6840" s="965">
        <v>6.51</v>
      </c>
      <c r="E6840" s="757"/>
      <c r="F6840" s="757"/>
      <c r="G6840" s="757"/>
      <c r="H6840" s="757"/>
      <c r="I6840" s="757"/>
    </row>
    <row r="6841" spans="1:9" ht="15.75" customHeight="1">
      <c r="A6841" s="963">
        <v>97645</v>
      </c>
      <c r="B6841" s="963" t="s">
        <v>9774</v>
      </c>
      <c r="C6841" s="964" t="s">
        <v>122</v>
      </c>
      <c r="D6841" s="965">
        <v>27.26</v>
      </c>
      <c r="E6841" s="757"/>
      <c r="F6841" s="757"/>
      <c r="G6841" s="757"/>
      <c r="H6841" s="757"/>
      <c r="I6841" s="757"/>
    </row>
    <row r="6842" spans="1:9" ht="15.75" customHeight="1">
      <c r="A6842" s="963">
        <v>97647</v>
      </c>
      <c r="B6842" s="963" t="s">
        <v>9775</v>
      </c>
      <c r="C6842" s="964" t="s">
        <v>122</v>
      </c>
      <c r="D6842" s="965">
        <v>2.42</v>
      </c>
      <c r="E6842" s="757"/>
      <c r="F6842" s="757"/>
      <c r="G6842" s="757"/>
      <c r="H6842" s="757"/>
      <c r="I6842" s="757"/>
    </row>
    <row r="6843" spans="1:9" ht="15.75" customHeight="1">
      <c r="A6843" s="963">
        <v>97648</v>
      </c>
      <c r="B6843" s="963" t="s">
        <v>9776</v>
      </c>
      <c r="C6843" s="964" t="s">
        <v>122</v>
      </c>
      <c r="D6843" s="965">
        <v>1.39</v>
      </c>
      <c r="E6843" s="757"/>
      <c r="F6843" s="757"/>
      <c r="G6843" s="757"/>
      <c r="H6843" s="757"/>
      <c r="I6843" s="757"/>
    </row>
    <row r="6844" spans="1:9" ht="15.75" customHeight="1">
      <c r="A6844" s="963">
        <v>97649</v>
      </c>
      <c r="B6844" s="963" t="s">
        <v>9777</v>
      </c>
      <c r="C6844" s="964" t="s">
        <v>122</v>
      </c>
      <c r="D6844" s="965">
        <v>3.2</v>
      </c>
      <c r="E6844" s="757"/>
      <c r="F6844" s="757"/>
      <c r="G6844" s="757"/>
      <c r="H6844" s="757"/>
      <c r="I6844" s="757"/>
    </row>
    <row r="6845" spans="1:9" ht="15.75" customHeight="1">
      <c r="A6845" s="963">
        <v>97650</v>
      </c>
      <c r="B6845" s="963" t="s">
        <v>9778</v>
      </c>
      <c r="C6845" s="964" t="s">
        <v>122</v>
      </c>
      <c r="D6845" s="965">
        <v>5.21</v>
      </c>
      <c r="E6845" s="757"/>
      <c r="F6845" s="757"/>
      <c r="G6845" s="757"/>
      <c r="H6845" s="757"/>
      <c r="I6845" s="757"/>
    </row>
    <row r="6846" spans="1:9" ht="15.75" customHeight="1">
      <c r="A6846" s="963">
        <v>97651</v>
      </c>
      <c r="B6846" s="963" t="s">
        <v>9779</v>
      </c>
      <c r="C6846" s="964" t="s">
        <v>141</v>
      </c>
      <c r="D6846" s="965">
        <v>57.7</v>
      </c>
      <c r="E6846" s="757"/>
      <c r="F6846" s="757"/>
      <c r="G6846" s="757"/>
      <c r="H6846" s="757"/>
      <c r="I6846" s="757"/>
    </row>
    <row r="6847" spans="1:9" ht="15.75" customHeight="1">
      <c r="A6847" s="963">
        <v>97652</v>
      </c>
      <c r="B6847" s="963" t="s">
        <v>9780</v>
      </c>
      <c r="C6847" s="964" t="s">
        <v>141</v>
      </c>
      <c r="D6847" s="965">
        <v>130.82</v>
      </c>
      <c r="E6847" s="757"/>
      <c r="F6847" s="757"/>
      <c r="G6847" s="757"/>
      <c r="H6847" s="757"/>
      <c r="I6847" s="757"/>
    </row>
    <row r="6848" spans="1:9" ht="15.75" customHeight="1">
      <c r="A6848" s="963">
        <v>97653</v>
      </c>
      <c r="B6848" s="963" t="s">
        <v>9781</v>
      </c>
      <c r="C6848" s="964" t="s">
        <v>141</v>
      </c>
      <c r="D6848" s="965">
        <v>112.75</v>
      </c>
      <c r="E6848" s="757"/>
      <c r="F6848" s="757"/>
      <c r="G6848" s="757"/>
      <c r="H6848" s="757"/>
      <c r="I6848" s="757"/>
    </row>
    <row r="6849" spans="1:9" ht="15.75" customHeight="1">
      <c r="A6849" s="963">
        <v>97654</v>
      </c>
      <c r="B6849" s="963" t="s">
        <v>9782</v>
      </c>
      <c r="C6849" s="964" t="s">
        <v>141</v>
      </c>
      <c r="D6849" s="965">
        <v>132.77000000000001</v>
      </c>
      <c r="E6849" s="757"/>
      <c r="F6849" s="757"/>
      <c r="G6849" s="757"/>
      <c r="H6849" s="757"/>
      <c r="I6849" s="757"/>
    </row>
    <row r="6850" spans="1:9" ht="15.75" customHeight="1">
      <c r="A6850" s="963">
        <v>97655</v>
      </c>
      <c r="B6850" s="963" t="s">
        <v>9783</v>
      </c>
      <c r="C6850" s="964" t="s">
        <v>122</v>
      </c>
      <c r="D6850" s="965">
        <v>29.3</v>
      </c>
      <c r="E6850" s="757"/>
      <c r="F6850" s="757"/>
      <c r="G6850" s="757"/>
      <c r="H6850" s="757"/>
      <c r="I6850" s="757"/>
    </row>
    <row r="6851" spans="1:9" ht="15.75" customHeight="1">
      <c r="A6851" s="963">
        <v>97656</v>
      </c>
      <c r="B6851" s="963" t="s">
        <v>9784</v>
      </c>
      <c r="C6851" s="964" t="s">
        <v>141</v>
      </c>
      <c r="D6851" s="965">
        <v>262.58</v>
      </c>
      <c r="E6851" s="757"/>
      <c r="F6851" s="757"/>
      <c r="G6851" s="757"/>
      <c r="H6851" s="757"/>
      <c r="I6851" s="757"/>
    </row>
    <row r="6852" spans="1:9" ht="15.75" customHeight="1">
      <c r="A6852" s="963">
        <v>97657</v>
      </c>
      <c r="B6852" s="963" t="s">
        <v>9785</v>
      </c>
      <c r="C6852" s="964" t="s">
        <v>141</v>
      </c>
      <c r="D6852" s="965">
        <v>520.46</v>
      </c>
      <c r="E6852" s="757"/>
      <c r="F6852" s="757"/>
      <c r="G6852" s="757"/>
      <c r="H6852" s="757"/>
      <c r="I6852" s="757"/>
    </row>
    <row r="6853" spans="1:9" ht="15.75" customHeight="1">
      <c r="A6853" s="963">
        <v>97658</v>
      </c>
      <c r="B6853" s="963" t="s">
        <v>9786</v>
      </c>
      <c r="C6853" s="964" t="s">
        <v>141</v>
      </c>
      <c r="D6853" s="965">
        <v>177.42</v>
      </c>
      <c r="E6853" s="757"/>
      <c r="F6853" s="757"/>
      <c r="G6853" s="757"/>
      <c r="H6853" s="757"/>
      <c r="I6853" s="757"/>
    </row>
    <row r="6854" spans="1:9" ht="15.75" customHeight="1">
      <c r="A6854" s="963">
        <v>97659</v>
      </c>
      <c r="B6854" s="963" t="s">
        <v>9787</v>
      </c>
      <c r="C6854" s="964" t="s">
        <v>141</v>
      </c>
      <c r="D6854" s="965">
        <v>242.72</v>
      </c>
      <c r="E6854" s="757"/>
      <c r="F6854" s="757"/>
      <c r="G6854" s="757"/>
      <c r="H6854" s="757"/>
      <c r="I6854" s="757"/>
    </row>
    <row r="6855" spans="1:9" ht="15.75" customHeight="1">
      <c r="A6855" s="963">
        <v>97660</v>
      </c>
      <c r="B6855" s="963" t="s">
        <v>9788</v>
      </c>
      <c r="C6855" s="964" t="s">
        <v>141</v>
      </c>
      <c r="D6855" s="965">
        <v>0.46</v>
      </c>
      <c r="E6855" s="757"/>
      <c r="F6855" s="757"/>
      <c r="G6855" s="757"/>
      <c r="H6855" s="757"/>
      <c r="I6855" s="757"/>
    </row>
    <row r="6856" spans="1:9" ht="15.75" customHeight="1">
      <c r="A6856" s="963">
        <v>97661</v>
      </c>
      <c r="B6856" s="963" t="s">
        <v>9789</v>
      </c>
      <c r="C6856" s="964" t="s">
        <v>164</v>
      </c>
      <c r="D6856" s="965">
        <v>0.46</v>
      </c>
      <c r="E6856" s="757"/>
      <c r="F6856" s="757"/>
      <c r="G6856" s="757"/>
      <c r="H6856" s="757"/>
      <c r="I6856" s="757"/>
    </row>
    <row r="6857" spans="1:9" ht="15.75" customHeight="1">
      <c r="A6857" s="963">
        <v>97662</v>
      </c>
      <c r="B6857" s="963" t="s">
        <v>9790</v>
      </c>
      <c r="C6857" s="964" t="s">
        <v>164</v>
      </c>
      <c r="D6857" s="965">
        <v>0.34</v>
      </c>
      <c r="E6857" s="757"/>
      <c r="F6857" s="757"/>
      <c r="G6857" s="757"/>
      <c r="H6857" s="757"/>
      <c r="I6857" s="757"/>
    </row>
    <row r="6858" spans="1:9" ht="15.75" customHeight="1">
      <c r="A6858" s="963">
        <v>97663</v>
      </c>
      <c r="B6858" s="963" t="s">
        <v>1627</v>
      </c>
      <c r="C6858" s="964" t="s">
        <v>141</v>
      </c>
      <c r="D6858" s="965">
        <v>8.57</v>
      </c>
      <c r="E6858" s="757"/>
      <c r="F6858" s="757"/>
      <c r="G6858" s="757"/>
      <c r="H6858" s="757"/>
      <c r="I6858" s="757"/>
    </row>
    <row r="6859" spans="1:9" ht="15.75" customHeight="1">
      <c r="A6859" s="963">
        <v>97664</v>
      </c>
      <c r="B6859" s="963" t="s">
        <v>9791</v>
      </c>
      <c r="C6859" s="964" t="s">
        <v>141</v>
      </c>
      <c r="D6859" s="965">
        <v>1.06</v>
      </c>
      <c r="E6859" s="757"/>
      <c r="F6859" s="757"/>
      <c r="G6859" s="757"/>
      <c r="H6859" s="757"/>
      <c r="I6859" s="757"/>
    </row>
    <row r="6860" spans="1:9" ht="15.75" customHeight="1">
      <c r="A6860" s="963">
        <v>97665</v>
      </c>
      <c r="B6860" s="963" t="s">
        <v>9792</v>
      </c>
      <c r="C6860" s="964" t="s">
        <v>141</v>
      </c>
      <c r="D6860" s="965">
        <v>0.9</v>
      </c>
      <c r="E6860" s="757"/>
      <c r="F6860" s="757"/>
      <c r="G6860" s="757"/>
      <c r="H6860" s="757"/>
      <c r="I6860" s="757"/>
    </row>
    <row r="6861" spans="1:9" ht="15.75" customHeight="1">
      <c r="A6861" s="963">
        <v>97666</v>
      </c>
      <c r="B6861" s="963" t="s">
        <v>1630</v>
      </c>
      <c r="C6861" s="964" t="s">
        <v>141</v>
      </c>
      <c r="D6861" s="965">
        <v>6.25</v>
      </c>
      <c r="E6861" s="757"/>
      <c r="F6861" s="757"/>
      <c r="G6861" s="757"/>
      <c r="H6861" s="757"/>
      <c r="I6861" s="757"/>
    </row>
    <row r="6862" spans="1:9" ht="15.75" customHeight="1">
      <c r="A6862" s="963">
        <v>95967</v>
      </c>
      <c r="B6862" s="963" t="s">
        <v>9793</v>
      </c>
      <c r="C6862" s="964" t="s">
        <v>1522</v>
      </c>
      <c r="D6862" s="965">
        <v>119.95</v>
      </c>
      <c r="E6862" s="757"/>
      <c r="F6862" s="757"/>
      <c r="G6862" s="757"/>
      <c r="H6862" s="757"/>
      <c r="I6862" s="757"/>
    </row>
    <row r="6863" spans="1:9" ht="15.75" customHeight="1">
      <c r="A6863" s="963">
        <v>99058</v>
      </c>
      <c r="B6863" s="963" t="s">
        <v>9794</v>
      </c>
      <c r="C6863" s="964" t="s">
        <v>141</v>
      </c>
      <c r="D6863" s="965">
        <v>9.65</v>
      </c>
      <c r="E6863" s="757"/>
      <c r="F6863" s="757"/>
      <c r="G6863" s="757"/>
      <c r="H6863" s="757"/>
      <c r="I6863" s="757"/>
    </row>
    <row r="6864" spans="1:9" ht="15.75" customHeight="1">
      <c r="A6864" s="963">
        <v>99059</v>
      </c>
      <c r="B6864" s="963" t="s">
        <v>9795</v>
      </c>
      <c r="C6864" s="964" t="s">
        <v>164</v>
      </c>
      <c r="D6864" s="965">
        <v>48.73</v>
      </c>
      <c r="E6864" s="757"/>
      <c r="F6864" s="757"/>
      <c r="G6864" s="757"/>
      <c r="H6864" s="757"/>
      <c r="I6864" s="757"/>
    </row>
    <row r="6865" spans="1:9" ht="15.75" customHeight="1">
      <c r="A6865" s="963">
        <v>99060</v>
      </c>
      <c r="B6865" s="963" t="s">
        <v>9796</v>
      </c>
      <c r="C6865" s="964" t="s">
        <v>141</v>
      </c>
      <c r="D6865" s="965">
        <v>122.41</v>
      </c>
      <c r="E6865" s="757"/>
      <c r="F6865" s="757"/>
      <c r="G6865" s="757"/>
      <c r="H6865" s="757"/>
      <c r="I6865" s="757"/>
    </row>
    <row r="6866" spans="1:9" ht="15.75" customHeight="1">
      <c r="A6866" s="963">
        <v>99061</v>
      </c>
      <c r="B6866" s="963" t="s">
        <v>9797</v>
      </c>
      <c r="C6866" s="964" t="s">
        <v>141</v>
      </c>
      <c r="D6866" s="965">
        <v>83.57</v>
      </c>
      <c r="E6866" s="757"/>
      <c r="F6866" s="757"/>
      <c r="G6866" s="757"/>
      <c r="H6866" s="757"/>
      <c r="I6866" s="757"/>
    </row>
    <row r="6867" spans="1:9" ht="15.75" customHeight="1">
      <c r="A6867" s="963">
        <v>99062</v>
      </c>
      <c r="B6867" s="963" t="s">
        <v>9798</v>
      </c>
      <c r="C6867" s="964" t="s">
        <v>141</v>
      </c>
      <c r="D6867" s="965">
        <v>1.8</v>
      </c>
      <c r="E6867" s="757"/>
      <c r="F6867" s="757"/>
      <c r="G6867" s="757"/>
      <c r="H6867" s="757"/>
      <c r="I6867" s="757"/>
    </row>
    <row r="6868" spans="1:9" ht="15.75" customHeight="1">
      <c r="A6868" s="963">
        <v>99063</v>
      </c>
      <c r="B6868" s="963" t="s">
        <v>9799</v>
      </c>
      <c r="C6868" s="964" t="s">
        <v>164</v>
      </c>
      <c r="D6868" s="965">
        <v>4.17</v>
      </c>
      <c r="E6868" s="757"/>
      <c r="F6868" s="757"/>
      <c r="G6868" s="757"/>
      <c r="H6868" s="757"/>
      <c r="I6868" s="757"/>
    </row>
    <row r="6869" spans="1:9" ht="15.75" customHeight="1">
      <c r="A6869" s="963">
        <v>99064</v>
      </c>
      <c r="B6869" s="963" t="s">
        <v>9800</v>
      </c>
      <c r="C6869" s="964" t="s">
        <v>164</v>
      </c>
      <c r="D6869" s="965">
        <v>0.48</v>
      </c>
      <c r="E6869" s="757"/>
      <c r="F6869" s="757"/>
      <c r="G6869" s="757"/>
      <c r="H6869" s="757"/>
      <c r="I6869" s="757"/>
    </row>
    <row r="6870" spans="1:9" ht="15.75" customHeight="1">
      <c r="A6870" s="963">
        <v>93588</v>
      </c>
      <c r="B6870" s="963" t="s">
        <v>9801</v>
      </c>
      <c r="C6870" s="964" t="s">
        <v>9619</v>
      </c>
      <c r="D6870" s="965">
        <v>2.76</v>
      </c>
      <c r="E6870" s="757"/>
      <c r="F6870" s="757"/>
      <c r="G6870" s="757"/>
      <c r="H6870" s="757"/>
      <c r="I6870" s="757"/>
    </row>
    <row r="6871" spans="1:9" ht="15.75" customHeight="1">
      <c r="A6871" s="963">
        <v>93589</v>
      </c>
      <c r="B6871" s="963" t="s">
        <v>9802</v>
      </c>
      <c r="C6871" s="964" t="s">
        <v>9619</v>
      </c>
      <c r="D6871" s="965">
        <v>2.37</v>
      </c>
      <c r="E6871" s="757"/>
      <c r="F6871" s="757"/>
      <c r="G6871" s="757"/>
      <c r="H6871" s="757"/>
      <c r="I6871" s="757"/>
    </row>
    <row r="6872" spans="1:9" ht="15.75" customHeight="1">
      <c r="A6872" s="963">
        <v>93590</v>
      </c>
      <c r="B6872" s="963" t="s">
        <v>9803</v>
      </c>
      <c r="C6872" s="964" t="s">
        <v>9619</v>
      </c>
      <c r="D6872" s="965">
        <v>0.85</v>
      </c>
      <c r="E6872" s="757"/>
      <c r="F6872" s="757"/>
      <c r="G6872" s="757"/>
      <c r="H6872" s="757"/>
      <c r="I6872" s="757"/>
    </row>
    <row r="6873" spans="1:9" ht="15.75" customHeight="1">
      <c r="A6873" s="963">
        <v>93591</v>
      </c>
      <c r="B6873" s="963" t="s">
        <v>9804</v>
      </c>
      <c r="C6873" s="964" t="s">
        <v>9619</v>
      </c>
      <c r="D6873" s="965">
        <v>2.46</v>
      </c>
      <c r="E6873" s="757"/>
      <c r="F6873" s="757"/>
      <c r="G6873" s="757"/>
      <c r="H6873" s="757"/>
      <c r="I6873" s="757"/>
    </row>
    <row r="6874" spans="1:9" ht="15.75" customHeight="1">
      <c r="A6874" s="963">
        <v>93592</v>
      </c>
      <c r="B6874" s="963" t="s">
        <v>9805</v>
      </c>
      <c r="C6874" s="964" t="s">
        <v>9619</v>
      </c>
      <c r="D6874" s="965">
        <v>2.12</v>
      </c>
      <c r="E6874" s="757"/>
      <c r="F6874" s="757"/>
      <c r="G6874" s="757"/>
      <c r="H6874" s="757"/>
      <c r="I6874" s="757"/>
    </row>
    <row r="6875" spans="1:9" ht="15.75" customHeight="1">
      <c r="A6875" s="963">
        <v>93593</v>
      </c>
      <c r="B6875" s="963" t="s">
        <v>9806</v>
      </c>
      <c r="C6875" s="964" t="s">
        <v>9619</v>
      </c>
      <c r="D6875" s="965">
        <v>0.78</v>
      </c>
      <c r="E6875" s="757"/>
      <c r="F6875" s="757"/>
      <c r="G6875" s="757"/>
      <c r="H6875" s="757"/>
      <c r="I6875" s="757"/>
    </row>
    <row r="6876" spans="1:9" ht="15.75" customHeight="1">
      <c r="A6876" s="963">
        <v>93594</v>
      </c>
      <c r="B6876" s="963" t="s">
        <v>9807</v>
      </c>
      <c r="C6876" s="964" t="s">
        <v>8659</v>
      </c>
      <c r="D6876" s="965">
        <v>1.83</v>
      </c>
      <c r="E6876" s="757"/>
      <c r="F6876" s="757"/>
      <c r="G6876" s="757"/>
      <c r="H6876" s="757"/>
      <c r="I6876" s="757"/>
    </row>
    <row r="6877" spans="1:9" ht="15.75" customHeight="1">
      <c r="A6877" s="963">
        <v>93595</v>
      </c>
      <c r="B6877" s="963" t="s">
        <v>9808</v>
      </c>
      <c r="C6877" s="964" t="s">
        <v>8659</v>
      </c>
      <c r="D6877" s="965">
        <v>1.59</v>
      </c>
      <c r="E6877" s="757"/>
      <c r="F6877" s="757"/>
      <c r="G6877" s="757"/>
      <c r="H6877" s="757"/>
      <c r="I6877" s="757"/>
    </row>
    <row r="6878" spans="1:9" ht="15.75" customHeight="1">
      <c r="A6878" s="963">
        <v>93596</v>
      </c>
      <c r="B6878" s="963" t="s">
        <v>9809</v>
      </c>
      <c r="C6878" s="964" t="s">
        <v>8659</v>
      </c>
      <c r="D6878" s="965">
        <v>0.56999999999999995</v>
      </c>
      <c r="E6878" s="757"/>
      <c r="F6878" s="757"/>
      <c r="G6878" s="757"/>
      <c r="H6878" s="757"/>
      <c r="I6878" s="757"/>
    </row>
    <row r="6879" spans="1:9" ht="15.75" customHeight="1">
      <c r="A6879" s="963">
        <v>93597</v>
      </c>
      <c r="B6879" s="963" t="s">
        <v>9810</v>
      </c>
      <c r="C6879" s="964" t="s">
        <v>8659</v>
      </c>
      <c r="D6879" s="965">
        <v>1.63</v>
      </c>
      <c r="E6879" s="757"/>
      <c r="F6879" s="757"/>
      <c r="G6879" s="757"/>
      <c r="H6879" s="757"/>
      <c r="I6879" s="757"/>
    </row>
    <row r="6880" spans="1:9" ht="15.75" customHeight="1">
      <c r="A6880" s="963">
        <v>93598</v>
      </c>
      <c r="B6880" s="963" t="s">
        <v>9811</v>
      </c>
      <c r="C6880" s="964" t="s">
        <v>8659</v>
      </c>
      <c r="D6880" s="965">
        <v>1.41</v>
      </c>
      <c r="E6880" s="757"/>
      <c r="F6880" s="757"/>
      <c r="G6880" s="757"/>
      <c r="H6880" s="757"/>
      <c r="I6880" s="757"/>
    </row>
    <row r="6881" spans="1:9" ht="15.75" customHeight="1">
      <c r="A6881" s="963">
        <v>93599</v>
      </c>
      <c r="B6881" s="963" t="s">
        <v>9812</v>
      </c>
      <c r="C6881" s="964" t="s">
        <v>8659</v>
      </c>
      <c r="D6881" s="965">
        <v>0.52</v>
      </c>
      <c r="E6881" s="757"/>
      <c r="F6881" s="757"/>
      <c r="G6881" s="757"/>
      <c r="H6881" s="757"/>
      <c r="I6881" s="757"/>
    </row>
    <row r="6882" spans="1:9" ht="15.75" customHeight="1">
      <c r="A6882" s="963">
        <v>95425</v>
      </c>
      <c r="B6882" s="963" t="s">
        <v>9813</v>
      </c>
      <c r="C6882" s="964" t="s">
        <v>9619</v>
      </c>
      <c r="D6882" s="965">
        <v>2.11</v>
      </c>
      <c r="E6882" s="757"/>
      <c r="F6882" s="757"/>
      <c r="G6882" s="757"/>
      <c r="H6882" s="757"/>
      <c r="I6882" s="757"/>
    </row>
    <row r="6883" spans="1:9" ht="15.75" customHeight="1">
      <c r="A6883" s="963">
        <v>95426</v>
      </c>
      <c r="B6883" s="963" t="s">
        <v>9814</v>
      </c>
      <c r="C6883" s="964" t="s">
        <v>9619</v>
      </c>
      <c r="D6883" s="965">
        <v>1.82</v>
      </c>
      <c r="E6883" s="757"/>
      <c r="F6883" s="757"/>
      <c r="G6883" s="757"/>
      <c r="H6883" s="757"/>
      <c r="I6883" s="757"/>
    </row>
    <row r="6884" spans="1:9" ht="15.75" customHeight="1">
      <c r="A6884" s="963">
        <v>95427</v>
      </c>
      <c r="B6884" s="963" t="s">
        <v>9815</v>
      </c>
      <c r="C6884" s="964" t="s">
        <v>9619</v>
      </c>
      <c r="D6884" s="965">
        <v>0.69</v>
      </c>
      <c r="E6884" s="757"/>
      <c r="F6884" s="757"/>
      <c r="G6884" s="757"/>
      <c r="H6884" s="757"/>
      <c r="I6884" s="757"/>
    </row>
    <row r="6885" spans="1:9" ht="15.75" customHeight="1">
      <c r="A6885" s="963">
        <v>95428</v>
      </c>
      <c r="B6885" s="963" t="s">
        <v>9816</v>
      </c>
      <c r="C6885" s="964" t="s">
        <v>8659</v>
      </c>
      <c r="D6885" s="965">
        <v>1.41</v>
      </c>
      <c r="E6885" s="757"/>
      <c r="F6885" s="757"/>
      <c r="G6885" s="757"/>
      <c r="H6885" s="757"/>
      <c r="I6885" s="757"/>
    </row>
    <row r="6886" spans="1:9" ht="15.75" customHeight="1">
      <c r="A6886" s="963">
        <v>95429</v>
      </c>
      <c r="B6886" s="963" t="s">
        <v>9817</v>
      </c>
      <c r="C6886" s="964" t="s">
        <v>8659</v>
      </c>
      <c r="D6886" s="965">
        <v>1.22</v>
      </c>
      <c r="E6886" s="757"/>
      <c r="F6886" s="757"/>
      <c r="G6886" s="757"/>
      <c r="H6886" s="757"/>
      <c r="I6886" s="757"/>
    </row>
    <row r="6887" spans="1:9" ht="15.75" customHeight="1">
      <c r="A6887" s="963">
        <v>95430</v>
      </c>
      <c r="B6887" s="963" t="s">
        <v>9818</v>
      </c>
      <c r="C6887" s="964" t="s">
        <v>8659</v>
      </c>
      <c r="D6887" s="965">
        <v>0.43</v>
      </c>
      <c r="E6887" s="757"/>
      <c r="F6887" s="757"/>
      <c r="G6887" s="757"/>
      <c r="H6887" s="757"/>
      <c r="I6887" s="757"/>
    </row>
    <row r="6888" spans="1:9" ht="15.75" customHeight="1">
      <c r="A6888" s="963">
        <v>95875</v>
      </c>
      <c r="B6888" s="963" t="s">
        <v>9819</v>
      </c>
      <c r="C6888" s="964" t="s">
        <v>9619</v>
      </c>
      <c r="D6888" s="965">
        <v>2.1800000000000002</v>
      </c>
      <c r="E6888" s="757"/>
      <c r="F6888" s="757"/>
      <c r="G6888" s="757"/>
      <c r="H6888" s="757"/>
      <c r="I6888" s="757"/>
    </row>
    <row r="6889" spans="1:9" ht="15.75" customHeight="1">
      <c r="A6889" s="963">
        <v>95876</v>
      </c>
      <c r="B6889" s="963" t="s">
        <v>9820</v>
      </c>
      <c r="C6889" s="964" t="s">
        <v>9619</v>
      </c>
      <c r="D6889" s="965">
        <v>1.93</v>
      </c>
      <c r="E6889" s="757"/>
      <c r="F6889" s="757"/>
      <c r="G6889" s="757"/>
      <c r="H6889" s="757"/>
      <c r="I6889" s="757"/>
    </row>
    <row r="6890" spans="1:9" ht="15.75" customHeight="1">
      <c r="A6890" s="963">
        <v>95877</v>
      </c>
      <c r="B6890" s="963" t="s">
        <v>9821</v>
      </c>
      <c r="C6890" s="964" t="s">
        <v>9619</v>
      </c>
      <c r="D6890" s="965">
        <v>1.67</v>
      </c>
      <c r="E6890" s="757"/>
      <c r="F6890" s="757"/>
      <c r="G6890" s="757"/>
      <c r="H6890" s="757"/>
      <c r="I6890" s="757"/>
    </row>
    <row r="6891" spans="1:9" ht="15.75" customHeight="1">
      <c r="A6891" s="963">
        <v>95878</v>
      </c>
      <c r="B6891" s="963" t="s">
        <v>9822</v>
      </c>
      <c r="C6891" s="964" t="s">
        <v>8659</v>
      </c>
      <c r="D6891" s="965">
        <v>1.46</v>
      </c>
      <c r="E6891" s="757"/>
      <c r="F6891" s="757"/>
      <c r="G6891" s="757"/>
      <c r="H6891" s="757"/>
      <c r="I6891" s="757"/>
    </row>
    <row r="6892" spans="1:9" ht="15.75" customHeight="1">
      <c r="A6892" s="963">
        <v>95879</v>
      </c>
      <c r="B6892" s="963" t="s">
        <v>9823</v>
      </c>
      <c r="C6892" s="964" t="s">
        <v>8659</v>
      </c>
      <c r="D6892" s="965">
        <v>1.31</v>
      </c>
      <c r="E6892" s="757"/>
      <c r="F6892" s="757"/>
      <c r="G6892" s="757"/>
      <c r="H6892" s="757"/>
      <c r="I6892" s="757"/>
    </row>
    <row r="6893" spans="1:9" ht="15.75" customHeight="1">
      <c r="A6893" s="963">
        <v>95880</v>
      </c>
      <c r="B6893" s="963" t="s">
        <v>9824</v>
      </c>
      <c r="C6893" s="964" t="s">
        <v>8659</v>
      </c>
      <c r="D6893" s="965">
        <v>1.1200000000000001</v>
      </c>
      <c r="E6893" s="757"/>
      <c r="F6893" s="757"/>
      <c r="G6893" s="757"/>
      <c r="H6893" s="757"/>
      <c r="I6893" s="757"/>
    </row>
    <row r="6894" spans="1:9" ht="15.75" customHeight="1">
      <c r="A6894" s="963">
        <v>97912</v>
      </c>
      <c r="B6894" s="963" t="s">
        <v>9825</v>
      </c>
      <c r="C6894" s="964" t="s">
        <v>9619</v>
      </c>
      <c r="D6894" s="965">
        <v>3.15</v>
      </c>
      <c r="E6894" s="757"/>
      <c r="F6894" s="757"/>
      <c r="G6894" s="757"/>
      <c r="H6894" s="757"/>
      <c r="I6894" s="757"/>
    </row>
    <row r="6895" spans="1:9" ht="15.75" customHeight="1">
      <c r="A6895" s="963">
        <v>97913</v>
      </c>
      <c r="B6895" s="963" t="s">
        <v>9826</v>
      </c>
      <c r="C6895" s="964" t="s">
        <v>9619</v>
      </c>
      <c r="D6895" s="965">
        <v>2.74</v>
      </c>
      <c r="E6895" s="757"/>
      <c r="F6895" s="757"/>
      <c r="G6895" s="757"/>
      <c r="H6895" s="757"/>
      <c r="I6895" s="757"/>
    </row>
    <row r="6896" spans="1:9" ht="15.75" customHeight="1">
      <c r="A6896" s="963">
        <v>97914</v>
      </c>
      <c r="B6896" s="963" t="s">
        <v>9827</v>
      </c>
      <c r="C6896" s="964" t="s">
        <v>9619</v>
      </c>
      <c r="D6896" s="965">
        <v>2.5</v>
      </c>
      <c r="E6896" s="757"/>
      <c r="F6896" s="757"/>
      <c r="G6896" s="757"/>
      <c r="H6896" s="757"/>
      <c r="I6896" s="757"/>
    </row>
    <row r="6897" spans="1:9" ht="15.75" customHeight="1">
      <c r="A6897" s="963">
        <v>97915</v>
      </c>
      <c r="B6897" s="963" t="s">
        <v>9828</v>
      </c>
      <c r="C6897" s="964" t="s">
        <v>9619</v>
      </c>
      <c r="D6897" s="965">
        <v>1.01</v>
      </c>
      <c r="E6897" s="757"/>
      <c r="F6897" s="757"/>
      <c r="G6897" s="757"/>
      <c r="H6897" s="757"/>
      <c r="I6897" s="757"/>
    </row>
    <row r="6898" spans="1:9" ht="15.75" customHeight="1">
      <c r="A6898" s="963">
        <v>100937</v>
      </c>
      <c r="B6898" s="963" t="s">
        <v>9829</v>
      </c>
      <c r="C6898" s="964" t="s">
        <v>9619</v>
      </c>
      <c r="D6898" s="965">
        <v>7.52</v>
      </c>
      <c r="E6898" s="757"/>
      <c r="F6898" s="757"/>
      <c r="G6898" s="757"/>
      <c r="H6898" s="757"/>
      <c r="I6898" s="757"/>
    </row>
    <row r="6899" spans="1:9" ht="15.75" customHeight="1">
      <c r="A6899" s="963">
        <v>100938</v>
      </c>
      <c r="B6899" s="963" t="s">
        <v>9830</v>
      </c>
      <c r="C6899" s="964" t="s">
        <v>9619</v>
      </c>
      <c r="D6899" s="965">
        <v>6.57</v>
      </c>
      <c r="E6899" s="757"/>
      <c r="F6899" s="757"/>
      <c r="G6899" s="757"/>
      <c r="H6899" s="757"/>
      <c r="I6899" s="757"/>
    </row>
    <row r="6900" spans="1:9" ht="15.75" customHeight="1">
      <c r="A6900" s="963">
        <v>100939</v>
      </c>
      <c r="B6900" s="963" t="s">
        <v>9831</v>
      </c>
      <c r="C6900" s="964" t="s">
        <v>9619</v>
      </c>
      <c r="D6900" s="965">
        <v>5.88</v>
      </c>
      <c r="E6900" s="757"/>
      <c r="F6900" s="757"/>
      <c r="G6900" s="757"/>
      <c r="H6900" s="757"/>
      <c r="I6900" s="757"/>
    </row>
    <row r="6901" spans="1:9" ht="15.75" customHeight="1">
      <c r="A6901" s="963">
        <v>100940</v>
      </c>
      <c r="B6901" s="963" t="s">
        <v>9832</v>
      </c>
      <c r="C6901" s="964" t="s">
        <v>9619</v>
      </c>
      <c r="D6901" s="965">
        <v>5.08</v>
      </c>
      <c r="E6901" s="757"/>
      <c r="F6901" s="757"/>
      <c r="G6901" s="757"/>
      <c r="H6901" s="757"/>
      <c r="I6901" s="757"/>
    </row>
    <row r="6902" spans="1:9" ht="15.75" customHeight="1">
      <c r="A6902" s="963">
        <v>100941</v>
      </c>
      <c r="B6902" s="963" t="s">
        <v>9833</v>
      </c>
      <c r="C6902" s="964" t="s">
        <v>8659</v>
      </c>
      <c r="D6902" s="965">
        <v>5.01</v>
      </c>
      <c r="E6902" s="757"/>
      <c r="F6902" s="757"/>
      <c r="G6902" s="757"/>
      <c r="H6902" s="757"/>
      <c r="I6902" s="757"/>
    </row>
    <row r="6903" spans="1:9" ht="15.75" customHeight="1">
      <c r="A6903" s="963">
        <v>100942</v>
      </c>
      <c r="B6903" s="963" t="s">
        <v>9834</v>
      </c>
      <c r="C6903" s="964" t="s">
        <v>8659</v>
      </c>
      <c r="D6903" s="965">
        <v>4.3899999999999997</v>
      </c>
      <c r="E6903" s="757"/>
      <c r="F6903" s="757"/>
      <c r="G6903" s="757"/>
      <c r="H6903" s="757"/>
      <c r="I6903" s="757"/>
    </row>
    <row r="6904" spans="1:9" ht="15.75" customHeight="1">
      <c r="A6904" s="963">
        <v>100943</v>
      </c>
      <c r="B6904" s="963" t="s">
        <v>9835</v>
      </c>
      <c r="C6904" s="964" t="s">
        <v>8659</v>
      </c>
      <c r="D6904" s="965">
        <v>3.9</v>
      </c>
      <c r="E6904" s="757"/>
      <c r="F6904" s="757"/>
      <c r="G6904" s="757"/>
      <c r="H6904" s="757"/>
      <c r="I6904" s="757"/>
    </row>
    <row r="6905" spans="1:9" ht="15.75" customHeight="1">
      <c r="A6905" s="963">
        <v>100944</v>
      </c>
      <c r="B6905" s="963" t="s">
        <v>9836</v>
      </c>
      <c r="C6905" s="964" t="s">
        <v>8659</v>
      </c>
      <c r="D6905" s="965">
        <v>3.39</v>
      </c>
      <c r="E6905" s="757"/>
      <c r="F6905" s="757"/>
      <c r="G6905" s="757"/>
      <c r="H6905" s="757"/>
      <c r="I6905" s="757"/>
    </row>
    <row r="6906" spans="1:9" ht="15.75" customHeight="1">
      <c r="A6906" s="963">
        <v>100945</v>
      </c>
      <c r="B6906" s="963" t="s">
        <v>9837</v>
      </c>
      <c r="C6906" s="964" t="s">
        <v>8659</v>
      </c>
      <c r="D6906" s="965">
        <v>2.48</v>
      </c>
      <c r="E6906" s="757"/>
      <c r="F6906" s="757"/>
      <c r="G6906" s="757"/>
      <c r="H6906" s="757"/>
      <c r="I6906" s="757"/>
    </row>
    <row r="6907" spans="1:9" ht="15.75" customHeight="1">
      <c r="A6907" s="963">
        <v>100946</v>
      </c>
      <c r="B6907" s="963" t="s">
        <v>9838</v>
      </c>
      <c r="C6907" s="964" t="s">
        <v>8659</v>
      </c>
      <c r="D6907" s="965">
        <v>2.14</v>
      </c>
      <c r="E6907" s="757"/>
      <c r="F6907" s="757"/>
      <c r="G6907" s="757"/>
      <c r="H6907" s="757"/>
      <c r="I6907" s="757"/>
    </row>
    <row r="6908" spans="1:9" ht="15.75" customHeight="1">
      <c r="A6908" s="963">
        <v>100947</v>
      </c>
      <c r="B6908" s="963" t="s">
        <v>9839</v>
      </c>
      <c r="C6908" s="964" t="s">
        <v>8659</v>
      </c>
      <c r="D6908" s="965">
        <v>1.97</v>
      </c>
      <c r="E6908" s="757"/>
      <c r="F6908" s="757"/>
      <c r="G6908" s="757"/>
      <c r="H6908" s="757"/>
      <c r="I6908" s="757"/>
    </row>
    <row r="6909" spans="1:9" ht="15.75" customHeight="1">
      <c r="A6909" s="963">
        <v>100948</v>
      </c>
      <c r="B6909" s="963" t="s">
        <v>9840</v>
      </c>
      <c r="C6909" s="964" t="s">
        <v>8659</v>
      </c>
      <c r="D6909" s="965">
        <v>0.78</v>
      </c>
      <c r="E6909" s="757"/>
      <c r="F6909" s="757"/>
      <c r="G6909" s="757"/>
      <c r="H6909" s="757"/>
      <c r="I6909" s="757"/>
    </row>
    <row r="6910" spans="1:9" ht="15.75" customHeight="1">
      <c r="A6910" s="963">
        <v>100949</v>
      </c>
      <c r="B6910" s="963" t="s">
        <v>9841</v>
      </c>
      <c r="C6910" s="964" t="s">
        <v>8659</v>
      </c>
      <c r="D6910" s="965">
        <v>5.91</v>
      </c>
      <c r="E6910" s="757"/>
      <c r="F6910" s="757"/>
      <c r="G6910" s="757"/>
      <c r="H6910" s="757"/>
      <c r="I6910" s="757"/>
    </row>
    <row r="6911" spans="1:9" ht="15.75" customHeight="1">
      <c r="A6911" s="963">
        <v>100950</v>
      </c>
      <c r="B6911" s="963" t="s">
        <v>9842</v>
      </c>
      <c r="C6911" s="964" t="s">
        <v>8659</v>
      </c>
      <c r="D6911" s="965">
        <v>3.23</v>
      </c>
      <c r="E6911" s="757"/>
      <c r="F6911" s="757"/>
      <c r="G6911" s="757"/>
      <c r="H6911" s="757"/>
      <c r="I6911" s="757"/>
    </row>
    <row r="6912" spans="1:9" ht="15.75" customHeight="1">
      <c r="A6912" s="963">
        <v>100951</v>
      </c>
      <c r="B6912" s="963" t="s">
        <v>9843</v>
      </c>
      <c r="C6912" s="964" t="s">
        <v>8659</v>
      </c>
      <c r="D6912" s="965">
        <v>2.79</v>
      </c>
      <c r="E6912" s="757"/>
      <c r="F6912" s="757"/>
      <c r="G6912" s="757"/>
      <c r="H6912" s="757"/>
      <c r="I6912" s="757"/>
    </row>
    <row r="6913" spans="1:9" ht="15.75" customHeight="1">
      <c r="A6913" s="963">
        <v>100952</v>
      </c>
      <c r="B6913" s="963" t="s">
        <v>9844</v>
      </c>
      <c r="C6913" s="964" t="s">
        <v>8659</v>
      </c>
      <c r="D6913" s="965">
        <v>2.57</v>
      </c>
      <c r="E6913" s="757"/>
      <c r="F6913" s="757"/>
      <c r="G6913" s="757"/>
      <c r="H6913" s="757"/>
      <c r="I6913" s="757"/>
    </row>
    <row r="6914" spans="1:9" ht="15.75" customHeight="1">
      <c r="A6914" s="963">
        <v>100953</v>
      </c>
      <c r="B6914" s="963" t="s">
        <v>9845</v>
      </c>
      <c r="C6914" s="964" t="s">
        <v>8659</v>
      </c>
      <c r="D6914" s="965">
        <v>1.01</v>
      </c>
      <c r="E6914" s="757"/>
      <c r="F6914" s="757"/>
      <c r="G6914" s="757"/>
      <c r="H6914" s="757"/>
      <c r="I6914" s="757"/>
    </row>
    <row r="6915" spans="1:9" ht="15.75" customHeight="1">
      <c r="A6915" s="963">
        <v>100954</v>
      </c>
      <c r="B6915" s="963" t="s">
        <v>9846</v>
      </c>
      <c r="C6915" s="964" t="s">
        <v>8659</v>
      </c>
      <c r="D6915" s="965">
        <v>7.7</v>
      </c>
      <c r="E6915" s="757"/>
      <c r="F6915" s="757"/>
      <c r="G6915" s="757"/>
      <c r="H6915" s="757"/>
      <c r="I6915" s="757"/>
    </row>
    <row r="6916" spans="1:9" ht="15.75" customHeight="1">
      <c r="A6916" s="963">
        <v>100955</v>
      </c>
      <c r="B6916" s="963" t="s">
        <v>9847</v>
      </c>
      <c r="C6916" s="964" t="s">
        <v>9619</v>
      </c>
      <c r="D6916" s="965">
        <v>4.4800000000000004</v>
      </c>
      <c r="E6916" s="757"/>
      <c r="F6916" s="757"/>
      <c r="G6916" s="757"/>
      <c r="H6916" s="757"/>
      <c r="I6916" s="757"/>
    </row>
    <row r="6917" spans="1:9" ht="15.75" customHeight="1">
      <c r="A6917" s="963">
        <v>100956</v>
      </c>
      <c r="B6917" s="963" t="s">
        <v>9848</v>
      </c>
      <c r="C6917" s="964" t="s">
        <v>9619</v>
      </c>
      <c r="D6917" s="965">
        <v>3.89</v>
      </c>
      <c r="E6917" s="757"/>
      <c r="F6917" s="757"/>
      <c r="G6917" s="757"/>
      <c r="H6917" s="757"/>
      <c r="I6917" s="757"/>
    </row>
    <row r="6918" spans="1:9" ht="15.75" customHeight="1">
      <c r="A6918" s="963">
        <v>100957</v>
      </c>
      <c r="B6918" s="963" t="s">
        <v>9849</v>
      </c>
      <c r="C6918" s="964" t="s">
        <v>9619</v>
      </c>
      <c r="D6918" s="965">
        <v>3.56</v>
      </c>
      <c r="E6918" s="757"/>
      <c r="F6918" s="757"/>
      <c r="G6918" s="757"/>
      <c r="H6918" s="757"/>
      <c r="I6918" s="757"/>
    </row>
    <row r="6919" spans="1:9" ht="15.75" customHeight="1">
      <c r="A6919" s="963">
        <v>100958</v>
      </c>
      <c r="B6919" s="963" t="s">
        <v>9850</v>
      </c>
      <c r="C6919" s="964" t="s">
        <v>9619</v>
      </c>
      <c r="D6919" s="965">
        <v>1.42</v>
      </c>
      <c r="E6919" s="757"/>
      <c r="F6919" s="757"/>
      <c r="G6919" s="757"/>
      <c r="H6919" s="757"/>
      <c r="I6919" s="757"/>
    </row>
    <row r="6920" spans="1:9" ht="15.75" customHeight="1">
      <c r="A6920" s="963">
        <v>100959</v>
      </c>
      <c r="B6920" s="963" t="s">
        <v>9851</v>
      </c>
      <c r="C6920" s="964" t="s">
        <v>9619</v>
      </c>
      <c r="D6920" s="965">
        <v>10.69</v>
      </c>
      <c r="E6920" s="757"/>
      <c r="F6920" s="757"/>
      <c r="G6920" s="757"/>
      <c r="H6920" s="757"/>
      <c r="I6920" s="757"/>
    </row>
    <row r="6921" spans="1:9" ht="15.75" customHeight="1">
      <c r="A6921" s="963">
        <v>100960</v>
      </c>
      <c r="B6921" s="963" t="s">
        <v>9852</v>
      </c>
      <c r="C6921" s="964" t="s">
        <v>9619</v>
      </c>
      <c r="D6921" s="965">
        <v>3.33</v>
      </c>
      <c r="E6921" s="757"/>
      <c r="F6921" s="757"/>
      <c r="G6921" s="757"/>
      <c r="H6921" s="757"/>
      <c r="I6921" s="757"/>
    </row>
    <row r="6922" spans="1:9" ht="15.75" customHeight="1">
      <c r="A6922" s="963">
        <v>100961</v>
      </c>
      <c r="B6922" s="963" t="s">
        <v>9853</v>
      </c>
      <c r="C6922" s="964" t="s">
        <v>9619</v>
      </c>
      <c r="D6922" s="965">
        <v>2.88</v>
      </c>
      <c r="E6922" s="757"/>
      <c r="F6922" s="757"/>
      <c r="G6922" s="757"/>
      <c r="H6922" s="757"/>
      <c r="I6922" s="757"/>
    </row>
    <row r="6923" spans="1:9" ht="15.75" customHeight="1">
      <c r="A6923" s="963">
        <v>100962</v>
      </c>
      <c r="B6923" s="963" t="s">
        <v>9854</v>
      </c>
      <c r="C6923" s="964" t="s">
        <v>9619</v>
      </c>
      <c r="D6923" s="965">
        <v>2.64</v>
      </c>
      <c r="E6923" s="757"/>
      <c r="F6923" s="757"/>
      <c r="G6923" s="757"/>
      <c r="H6923" s="757"/>
      <c r="I6923" s="757"/>
    </row>
    <row r="6924" spans="1:9" ht="15.75" customHeight="1">
      <c r="A6924" s="963">
        <v>100963</v>
      </c>
      <c r="B6924" s="963" t="s">
        <v>9855</v>
      </c>
      <c r="C6924" s="964" t="s">
        <v>9619</v>
      </c>
      <c r="D6924" s="965">
        <v>1.04</v>
      </c>
      <c r="E6924" s="757"/>
      <c r="F6924" s="757"/>
      <c r="G6924" s="757"/>
      <c r="H6924" s="757"/>
      <c r="I6924" s="757"/>
    </row>
    <row r="6925" spans="1:9" ht="15.75" customHeight="1">
      <c r="A6925" s="963">
        <v>100964</v>
      </c>
      <c r="B6925" s="963" t="s">
        <v>9856</v>
      </c>
      <c r="C6925" s="964" t="s">
        <v>9619</v>
      </c>
      <c r="D6925" s="965">
        <v>8.01</v>
      </c>
      <c r="E6925" s="757"/>
      <c r="F6925" s="757"/>
      <c r="G6925" s="757"/>
      <c r="H6925" s="757"/>
      <c r="I6925" s="757"/>
    </row>
    <row r="6926" spans="1:9" ht="15.75" customHeight="1">
      <c r="A6926" s="963">
        <v>100973</v>
      </c>
      <c r="B6926" s="963" t="s">
        <v>9857</v>
      </c>
      <c r="C6926" s="964" t="s">
        <v>964</v>
      </c>
      <c r="D6926" s="965">
        <v>7.63</v>
      </c>
      <c r="E6926" s="757"/>
      <c r="F6926" s="757"/>
      <c r="G6926" s="757"/>
      <c r="H6926" s="757"/>
      <c r="I6926" s="757"/>
    </row>
    <row r="6927" spans="1:9" ht="15.75" customHeight="1">
      <c r="A6927" s="963">
        <v>100974</v>
      </c>
      <c r="B6927" s="963" t="s">
        <v>9858</v>
      </c>
      <c r="C6927" s="964" t="s">
        <v>964</v>
      </c>
      <c r="D6927" s="965">
        <v>7.63</v>
      </c>
      <c r="E6927" s="757"/>
      <c r="F6927" s="757"/>
      <c r="G6927" s="757"/>
      <c r="H6927" s="757"/>
      <c r="I6927" s="757"/>
    </row>
    <row r="6928" spans="1:9" ht="15.75" customHeight="1">
      <c r="A6928" s="963">
        <v>100975</v>
      </c>
      <c r="B6928" s="963" t="s">
        <v>9859</v>
      </c>
      <c r="C6928" s="964" t="s">
        <v>964</v>
      </c>
      <c r="D6928" s="965">
        <v>7.8</v>
      </c>
      <c r="E6928" s="757"/>
      <c r="F6928" s="757"/>
      <c r="G6928" s="757"/>
      <c r="H6928" s="757"/>
      <c r="I6928" s="757"/>
    </row>
    <row r="6929" spans="1:9" ht="15.75" customHeight="1">
      <c r="A6929" s="963">
        <v>100965</v>
      </c>
      <c r="B6929" s="963" t="s">
        <v>9860</v>
      </c>
      <c r="C6929" s="964" t="s">
        <v>8659</v>
      </c>
      <c r="D6929" s="965">
        <v>1.65</v>
      </c>
      <c r="E6929" s="757"/>
      <c r="F6929" s="757"/>
      <c r="G6929" s="757"/>
      <c r="H6929" s="757"/>
      <c r="I6929" s="757"/>
    </row>
    <row r="6930" spans="1:9" ht="15.75" customHeight="1">
      <c r="A6930" s="963">
        <v>100966</v>
      </c>
      <c r="B6930" s="963" t="s">
        <v>9861</v>
      </c>
      <c r="C6930" s="964" t="s">
        <v>8659</v>
      </c>
      <c r="D6930" s="965">
        <v>1.41</v>
      </c>
      <c r="E6930" s="757"/>
      <c r="F6930" s="757"/>
      <c r="G6930" s="757"/>
      <c r="H6930" s="757"/>
      <c r="I6930" s="757"/>
    </row>
    <row r="6931" spans="1:9" ht="15.75" customHeight="1">
      <c r="A6931" s="963">
        <v>100969</v>
      </c>
      <c r="B6931" s="963" t="s">
        <v>9862</v>
      </c>
      <c r="C6931" s="964" t="s">
        <v>8659</v>
      </c>
      <c r="D6931" s="965">
        <v>2.1800000000000002</v>
      </c>
      <c r="E6931" s="757"/>
      <c r="F6931" s="757"/>
      <c r="G6931" s="757"/>
      <c r="H6931" s="757"/>
      <c r="I6931" s="757"/>
    </row>
    <row r="6932" spans="1:9" ht="15.75" customHeight="1">
      <c r="A6932" s="963">
        <v>100970</v>
      </c>
      <c r="B6932" s="963" t="s">
        <v>9863</v>
      </c>
      <c r="C6932" s="964" t="s">
        <v>8659</v>
      </c>
      <c r="D6932" s="965">
        <v>1.85</v>
      </c>
      <c r="E6932" s="757"/>
      <c r="F6932" s="757"/>
      <c r="G6932" s="757"/>
      <c r="H6932" s="757"/>
      <c r="I6932" s="757"/>
    </row>
    <row r="6933" spans="1:9" ht="15.75" customHeight="1">
      <c r="A6933" s="963">
        <v>102330</v>
      </c>
      <c r="B6933" s="963" t="s">
        <v>9864</v>
      </c>
      <c r="C6933" s="964" t="s">
        <v>8659</v>
      </c>
      <c r="D6933" s="965">
        <v>1.32</v>
      </c>
      <c r="E6933" s="757"/>
      <c r="F6933" s="757"/>
      <c r="G6933" s="757"/>
      <c r="H6933" s="757"/>
      <c r="I6933" s="757"/>
    </row>
    <row r="6934" spans="1:9" ht="15.75" customHeight="1">
      <c r="A6934" s="963">
        <v>102331</v>
      </c>
      <c r="B6934" s="963" t="s">
        <v>9865</v>
      </c>
      <c r="C6934" s="964" t="s">
        <v>8659</v>
      </c>
      <c r="D6934" s="965">
        <v>0.52</v>
      </c>
      <c r="E6934" s="757"/>
      <c r="F6934" s="757"/>
      <c r="G6934" s="757"/>
      <c r="H6934" s="757"/>
      <c r="I6934" s="757"/>
    </row>
    <row r="6935" spans="1:9" ht="15.75" customHeight="1">
      <c r="A6935" s="963">
        <v>102332</v>
      </c>
      <c r="B6935" s="963" t="s">
        <v>9866</v>
      </c>
      <c r="C6935" s="964" t="s">
        <v>8659</v>
      </c>
      <c r="D6935" s="965">
        <v>1.73</v>
      </c>
      <c r="E6935" s="757"/>
      <c r="F6935" s="757"/>
      <c r="G6935" s="757"/>
      <c r="H6935" s="757"/>
      <c r="I6935" s="757"/>
    </row>
    <row r="6936" spans="1:9" ht="15.75" customHeight="1">
      <c r="A6936" s="963">
        <v>102333</v>
      </c>
      <c r="B6936" s="963" t="s">
        <v>9867</v>
      </c>
      <c r="C6936" s="964" t="s">
        <v>8659</v>
      </c>
      <c r="D6936" s="965">
        <v>0.69</v>
      </c>
      <c r="E6936" s="757"/>
      <c r="F6936" s="757"/>
      <c r="G6936" s="757"/>
      <c r="H6936" s="757"/>
      <c r="I6936" s="757"/>
    </row>
    <row r="6937" spans="1:9" ht="15.75" customHeight="1">
      <c r="A6937" s="963">
        <v>101019</v>
      </c>
      <c r="B6937" s="963" t="s">
        <v>9868</v>
      </c>
      <c r="C6937" s="964" t="s">
        <v>9869</v>
      </c>
      <c r="D6937" s="965">
        <v>478.97</v>
      </c>
      <c r="E6937" s="757"/>
      <c r="F6937" s="757"/>
      <c r="G6937" s="757"/>
      <c r="H6937" s="757"/>
      <c r="I6937" s="757"/>
    </row>
    <row r="6938" spans="1:9" ht="15.75" customHeight="1">
      <c r="A6938" s="963">
        <v>101479</v>
      </c>
      <c r="B6938" s="963" t="s">
        <v>9870</v>
      </c>
      <c r="C6938" s="964" t="s">
        <v>9869</v>
      </c>
      <c r="D6938" s="965">
        <v>139.54</v>
      </c>
      <c r="E6938" s="757"/>
      <c r="F6938" s="757"/>
      <c r="G6938" s="757"/>
      <c r="H6938" s="757"/>
      <c r="I6938" s="757"/>
    </row>
    <row r="6939" spans="1:9" ht="15.75" customHeight="1">
      <c r="A6939" s="963">
        <v>102568</v>
      </c>
      <c r="B6939" s="963" t="s">
        <v>9871</v>
      </c>
      <c r="C6939" s="964" t="s">
        <v>9869</v>
      </c>
      <c r="D6939" s="965">
        <v>237.73</v>
      </c>
      <c r="E6939" s="757"/>
      <c r="F6939" s="757"/>
      <c r="G6939" s="757"/>
      <c r="H6939" s="757"/>
      <c r="I6939" s="757"/>
    </row>
    <row r="6940" spans="1:9" ht="15.75" customHeight="1">
      <c r="A6940" s="963">
        <v>100976</v>
      </c>
      <c r="B6940" s="963" t="s">
        <v>9872</v>
      </c>
      <c r="C6940" s="964" t="s">
        <v>964</v>
      </c>
      <c r="D6940" s="965">
        <v>7.73</v>
      </c>
      <c r="E6940" s="757"/>
      <c r="F6940" s="757"/>
      <c r="G6940" s="757"/>
      <c r="H6940" s="757"/>
      <c r="I6940" s="757"/>
    </row>
    <row r="6941" spans="1:9" ht="15.75" customHeight="1">
      <c r="A6941" s="963">
        <v>100977</v>
      </c>
      <c r="B6941" s="963" t="s">
        <v>9873</v>
      </c>
      <c r="C6941" s="964" t="s">
        <v>964</v>
      </c>
      <c r="D6941" s="965">
        <v>6.51</v>
      </c>
      <c r="E6941" s="757"/>
      <c r="F6941" s="757"/>
      <c r="G6941" s="757"/>
      <c r="H6941" s="757"/>
      <c r="I6941" s="757"/>
    </row>
    <row r="6942" spans="1:9" ht="15.75" customHeight="1">
      <c r="A6942" s="963">
        <v>100978</v>
      </c>
      <c r="B6942" s="963" t="s">
        <v>9874</v>
      </c>
      <c r="C6942" s="964" t="s">
        <v>964</v>
      </c>
      <c r="D6942" s="965">
        <v>6.1</v>
      </c>
      <c r="E6942" s="757"/>
      <c r="F6942" s="757"/>
      <c r="G6942" s="757"/>
      <c r="H6942" s="757"/>
      <c r="I6942" s="757"/>
    </row>
    <row r="6943" spans="1:9" ht="15.75" customHeight="1">
      <c r="A6943" s="963">
        <v>100979</v>
      </c>
      <c r="B6943" s="963" t="s">
        <v>9875</v>
      </c>
      <c r="C6943" s="964" t="s">
        <v>964</v>
      </c>
      <c r="D6943" s="965">
        <v>5.95</v>
      </c>
      <c r="E6943" s="757"/>
      <c r="F6943" s="757"/>
      <c r="G6943" s="757"/>
      <c r="H6943" s="757"/>
      <c r="I6943" s="757"/>
    </row>
    <row r="6944" spans="1:9" ht="15.75" customHeight="1">
      <c r="A6944" s="963">
        <v>100980</v>
      </c>
      <c r="B6944" s="963" t="s">
        <v>9876</v>
      </c>
      <c r="C6944" s="964" t="s">
        <v>964</v>
      </c>
      <c r="D6944" s="965">
        <v>5.69</v>
      </c>
      <c r="E6944" s="757"/>
      <c r="F6944" s="757"/>
      <c r="G6944" s="757"/>
      <c r="H6944" s="757"/>
      <c r="I6944" s="757"/>
    </row>
    <row r="6945" spans="1:9" ht="15.75" customHeight="1">
      <c r="A6945" s="963">
        <v>100981</v>
      </c>
      <c r="B6945" s="963" t="s">
        <v>9877</v>
      </c>
      <c r="C6945" s="964" t="s">
        <v>964</v>
      </c>
      <c r="D6945" s="965">
        <v>7.97</v>
      </c>
      <c r="E6945" s="757"/>
      <c r="F6945" s="757"/>
      <c r="G6945" s="757"/>
      <c r="H6945" s="757"/>
      <c r="I6945" s="757"/>
    </row>
    <row r="6946" spans="1:9" ht="15.75" customHeight="1">
      <c r="A6946" s="963">
        <v>100982</v>
      </c>
      <c r="B6946" s="963" t="s">
        <v>9878</v>
      </c>
      <c r="C6946" s="964" t="s">
        <v>964</v>
      </c>
      <c r="D6946" s="965">
        <v>7.92</v>
      </c>
      <c r="E6946" s="757"/>
      <c r="F6946" s="757"/>
      <c r="G6946" s="757"/>
      <c r="H6946" s="757"/>
      <c r="I6946" s="757"/>
    </row>
    <row r="6947" spans="1:9" ht="15.75" customHeight="1">
      <c r="A6947" s="963">
        <v>100983</v>
      </c>
      <c r="B6947" s="963" t="s">
        <v>9879</v>
      </c>
      <c r="C6947" s="964" t="s">
        <v>964</v>
      </c>
      <c r="D6947" s="965">
        <v>8.07</v>
      </c>
      <c r="E6947" s="757"/>
      <c r="F6947" s="757"/>
      <c r="G6947" s="757"/>
      <c r="H6947" s="757"/>
      <c r="I6947" s="757"/>
    </row>
    <row r="6948" spans="1:9" ht="15.75" customHeight="1">
      <c r="A6948" s="963">
        <v>100984</v>
      </c>
      <c r="B6948" s="963" t="s">
        <v>9880</v>
      </c>
      <c r="C6948" s="964" t="s">
        <v>964</v>
      </c>
      <c r="D6948" s="965">
        <v>7.99</v>
      </c>
      <c r="E6948" s="757"/>
      <c r="F6948" s="757"/>
      <c r="G6948" s="757"/>
      <c r="H6948" s="757"/>
      <c r="I6948" s="757"/>
    </row>
    <row r="6949" spans="1:9" ht="15.75" customHeight="1">
      <c r="A6949" s="963">
        <v>100985</v>
      </c>
      <c r="B6949" s="963" t="s">
        <v>9881</v>
      </c>
      <c r="C6949" s="964" t="s">
        <v>964</v>
      </c>
      <c r="D6949" s="965">
        <v>6.24</v>
      </c>
      <c r="E6949" s="757"/>
      <c r="F6949" s="757"/>
      <c r="G6949" s="757"/>
      <c r="H6949" s="757"/>
      <c r="I6949" s="757"/>
    </row>
    <row r="6950" spans="1:9" ht="15.75" customHeight="1">
      <c r="A6950" s="963">
        <v>100986</v>
      </c>
      <c r="B6950" s="963" t="s">
        <v>9882</v>
      </c>
      <c r="C6950" s="964" t="s">
        <v>964</v>
      </c>
      <c r="D6950" s="965">
        <v>7.89</v>
      </c>
      <c r="E6950" s="757"/>
      <c r="F6950" s="757"/>
      <c r="G6950" s="757"/>
      <c r="H6950" s="757"/>
      <c r="I6950" s="757"/>
    </row>
    <row r="6951" spans="1:9" ht="15.75" customHeight="1">
      <c r="A6951" s="963">
        <v>100987</v>
      </c>
      <c r="B6951" s="963" t="s">
        <v>9883</v>
      </c>
      <c r="C6951" s="964" t="s">
        <v>964</v>
      </c>
      <c r="D6951" s="965">
        <v>9.26</v>
      </c>
      <c r="E6951" s="757"/>
      <c r="F6951" s="757"/>
      <c r="G6951" s="757"/>
      <c r="H6951" s="757"/>
      <c r="I6951" s="757"/>
    </row>
    <row r="6952" spans="1:9" ht="15.75" customHeight="1">
      <c r="A6952" s="963">
        <v>100988</v>
      </c>
      <c r="B6952" s="963" t="s">
        <v>9884</v>
      </c>
      <c r="C6952" s="964" t="s">
        <v>964</v>
      </c>
      <c r="D6952" s="965">
        <v>9.93</v>
      </c>
      <c r="E6952" s="757"/>
      <c r="F6952" s="757"/>
      <c r="G6952" s="757"/>
      <c r="H6952" s="757"/>
      <c r="I6952" s="757"/>
    </row>
    <row r="6953" spans="1:9" ht="15.75" customHeight="1">
      <c r="A6953" s="963">
        <v>100989</v>
      </c>
      <c r="B6953" s="963" t="s">
        <v>9885</v>
      </c>
      <c r="C6953" s="964" t="s">
        <v>9869</v>
      </c>
      <c r="D6953" s="965">
        <v>5.09</v>
      </c>
      <c r="E6953" s="757"/>
      <c r="F6953" s="757"/>
      <c r="G6953" s="757"/>
      <c r="H6953" s="757"/>
      <c r="I6953" s="757"/>
    </row>
    <row r="6954" spans="1:9" ht="15.75" customHeight="1">
      <c r="A6954" s="963">
        <v>100990</v>
      </c>
      <c r="B6954" s="963" t="s">
        <v>9886</v>
      </c>
      <c r="C6954" s="964" t="s">
        <v>9869</v>
      </c>
      <c r="D6954" s="965">
        <v>5.09</v>
      </c>
      <c r="E6954" s="757"/>
      <c r="F6954" s="757"/>
      <c r="G6954" s="757"/>
      <c r="H6954" s="757"/>
      <c r="I6954" s="757"/>
    </row>
    <row r="6955" spans="1:9" ht="15.75" customHeight="1">
      <c r="A6955" s="963">
        <v>100991</v>
      </c>
      <c r="B6955" s="963" t="s">
        <v>9887</v>
      </c>
      <c r="C6955" s="964" t="s">
        <v>9869</v>
      </c>
      <c r="D6955" s="965">
        <v>5.22</v>
      </c>
      <c r="E6955" s="757"/>
      <c r="F6955" s="757"/>
      <c r="G6955" s="757"/>
      <c r="H6955" s="757"/>
      <c r="I6955" s="757"/>
    </row>
    <row r="6956" spans="1:9" ht="15.75" customHeight="1">
      <c r="A6956" s="963">
        <v>100992</v>
      </c>
      <c r="B6956" s="963" t="s">
        <v>9888</v>
      </c>
      <c r="C6956" s="964" t="s">
        <v>9869</v>
      </c>
      <c r="D6956" s="965">
        <v>5.15</v>
      </c>
      <c r="E6956" s="757"/>
      <c r="F6956" s="757"/>
      <c r="G6956" s="757"/>
      <c r="H6956" s="757"/>
      <c r="I6956" s="757"/>
    </row>
    <row r="6957" spans="1:9" ht="15.75" customHeight="1">
      <c r="A6957" s="963">
        <v>100993</v>
      </c>
      <c r="B6957" s="963" t="s">
        <v>9889</v>
      </c>
      <c r="C6957" s="964" t="s">
        <v>9869</v>
      </c>
      <c r="D6957" s="965">
        <v>4.33</v>
      </c>
      <c r="E6957" s="757"/>
      <c r="F6957" s="757"/>
      <c r="G6957" s="757"/>
      <c r="H6957" s="757"/>
      <c r="I6957" s="757"/>
    </row>
    <row r="6958" spans="1:9" ht="15.75" customHeight="1">
      <c r="A6958" s="963">
        <v>100994</v>
      </c>
      <c r="B6958" s="963" t="s">
        <v>9890</v>
      </c>
      <c r="C6958" s="964" t="s">
        <v>9869</v>
      </c>
      <c r="D6958" s="965">
        <v>4.04</v>
      </c>
      <c r="E6958" s="757"/>
      <c r="F6958" s="757"/>
      <c r="G6958" s="757"/>
      <c r="H6958" s="757"/>
      <c r="I6958" s="757"/>
    </row>
    <row r="6959" spans="1:9" ht="15.75" customHeight="1">
      <c r="A6959" s="963">
        <v>100995</v>
      </c>
      <c r="B6959" s="963" t="s">
        <v>9891</v>
      </c>
      <c r="C6959" s="964" t="s">
        <v>9869</v>
      </c>
      <c r="D6959" s="965">
        <v>3.97</v>
      </c>
      <c r="E6959" s="757"/>
      <c r="F6959" s="757"/>
      <c r="G6959" s="757"/>
      <c r="H6959" s="757"/>
      <c r="I6959" s="757"/>
    </row>
    <row r="6960" spans="1:9" ht="15.75" customHeight="1">
      <c r="A6960" s="963">
        <v>100996</v>
      </c>
      <c r="B6960" s="963" t="s">
        <v>9892</v>
      </c>
      <c r="C6960" s="964" t="s">
        <v>9869</v>
      </c>
      <c r="D6960" s="965">
        <v>3.78</v>
      </c>
      <c r="E6960" s="757"/>
      <c r="F6960" s="757"/>
      <c r="G6960" s="757"/>
      <c r="H6960" s="757"/>
      <c r="I6960" s="757"/>
    </row>
    <row r="6961" spans="1:9" ht="15.75" customHeight="1">
      <c r="A6961" s="963">
        <v>100997</v>
      </c>
      <c r="B6961" s="963" t="s">
        <v>9893</v>
      </c>
      <c r="C6961" s="964" t="s">
        <v>9869</v>
      </c>
      <c r="D6961" s="965">
        <v>5.34</v>
      </c>
      <c r="E6961" s="757"/>
      <c r="F6961" s="757"/>
      <c r="G6961" s="757"/>
      <c r="H6961" s="757"/>
      <c r="I6961" s="757"/>
    </row>
    <row r="6962" spans="1:9" ht="15.75" customHeight="1">
      <c r="A6962" s="963">
        <v>100998</v>
      </c>
      <c r="B6962" s="963" t="s">
        <v>9894</v>
      </c>
      <c r="C6962" s="964" t="s">
        <v>9869</v>
      </c>
      <c r="D6962" s="965">
        <v>5.29</v>
      </c>
      <c r="E6962" s="757"/>
      <c r="F6962" s="757"/>
      <c r="G6962" s="757"/>
      <c r="H6962" s="757"/>
      <c r="I6962" s="757"/>
    </row>
    <row r="6963" spans="1:9" ht="15.75" customHeight="1">
      <c r="A6963" s="963">
        <v>100999</v>
      </c>
      <c r="B6963" s="963" t="s">
        <v>9895</v>
      </c>
      <c r="C6963" s="964" t="s">
        <v>9869</v>
      </c>
      <c r="D6963" s="965">
        <v>5.41</v>
      </c>
      <c r="E6963" s="757"/>
      <c r="F6963" s="757"/>
      <c r="G6963" s="757"/>
      <c r="H6963" s="757"/>
      <c r="I6963" s="757"/>
    </row>
    <row r="6964" spans="1:9" ht="15.75" customHeight="1">
      <c r="A6964" s="963">
        <v>101000</v>
      </c>
      <c r="B6964" s="963" t="s">
        <v>9896</v>
      </c>
      <c r="C6964" s="964" t="s">
        <v>9869</v>
      </c>
      <c r="D6964" s="965">
        <v>5.33</v>
      </c>
      <c r="E6964" s="757"/>
      <c r="F6964" s="757"/>
      <c r="G6964" s="757"/>
      <c r="H6964" s="757"/>
      <c r="I6964" s="757"/>
    </row>
    <row r="6965" spans="1:9" ht="15.75" customHeight="1">
      <c r="A6965" s="963">
        <v>101001</v>
      </c>
      <c r="B6965" s="963" t="s">
        <v>9897</v>
      </c>
      <c r="C6965" s="964" t="s">
        <v>9869</v>
      </c>
      <c r="D6965" s="965">
        <v>4.16</v>
      </c>
      <c r="E6965" s="757"/>
      <c r="F6965" s="757"/>
      <c r="G6965" s="757"/>
      <c r="H6965" s="757"/>
      <c r="I6965" s="757"/>
    </row>
    <row r="6966" spans="1:9" ht="15.75" customHeight="1">
      <c r="A6966" s="963">
        <v>101002</v>
      </c>
      <c r="B6966" s="963" t="s">
        <v>9898</v>
      </c>
      <c r="C6966" s="964" t="s">
        <v>9869</v>
      </c>
      <c r="D6966" s="965">
        <v>5.25</v>
      </c>
      <c r="E6966" s="757"/>
      <c r="F6966" s="757"/>
      <c r="G6966" s="757"/>
      <c r="H6966" s="757"/>
      <c r="I6966" s="757"/>
    </row>
    <row r="6967" spans="1:9" ht="15.75" customHeight="1">
      <c r="A6967" s="963">
        <v>101003</v>
      </c>
      <c r="B6967" s="963" t="s">
        <v>9899</v>
      </c>
      <c r="C6967" s="964" t="s">
        <v>9869</v>
      </c>
      <c r="D6967" s="965">
        <v>6.16</v>
      </c>
      <c r="E6967" s="757"/>
      <c r="F6967" s="757"/>
      <c r="G6967" s="757"/>
      <c r="H6967" s="757"/>
      <c r="I6967" s="757"/>
    </row>
    <row r="6968" spans="1:9" ht="15.75" customHeight="1">
      <c r="A6968" s="963">
        <v>101004</v>
      </c>
      <c r="B6968" s="963" t="s">
        <v>9900</v>
      </c>
      <c r="C6968" s="964" t="s">
        <v>9869</v>
      </c>
      <c r="D6968" s="965">
        <v>6.61</v>
      </c>
      <c r="E6968" s="757"/>
      <c r="F6968" s="757"/>
      <c r="G6968" s="757"/>
      <c r="H6968" s="757"/>
      <c r="I6968" s="757"/>
    </row>
    <row r="6969" spans="1:9" ht="15.75" customHeight="1">
      <c r="A6969" s="963">
        <v>101005</v>
      </c>
      <c r="B6969" s="963" t="s">
        <v>9901</v>
      </c>
      <c r="C6969" s="964" t="s">
        <v>964</v>
      </c>
      <c r="D6969" s="965">
        <v>17.05</v>
      </c>
      <c r="E6969" s="757"/>
      <c r="F6969" s="757"/>
      <c r="G6969" s="757"/>
      <c r="H6969" s="757"/>
      <c r="I6969" s="757"/>
    </row>
    <row r="6970" spans="1:9" ht="15.75" customHeight="1">
      <c r="A6970" s="963">
        <v>101006</v>
      </c>
      <c r="B6970" s="963" t="s">
        <v>9902</v>
      </c>
      <c r="C6970" s="964" t="s">
        <v>964</v>
      </c>
      <c r="D6970" s="965">
        <v>18.989999999999998</v>
      </c>
      <c r="E6970" s="757"/>
      <c r="F6970" s="757"/>
      <c r="G6970" s="757"/>
      <c r="H6970" s="757"/>
      <c r="I6970" s="757"/>
    </row>
    <row r="6971" spans="1:9" ht="15.75" customHeight="1">
      <c r="A6971" s="963">
        <v>101007</v>
      </c>
      <c r="B6971" s="963" t="s">
        <v>9903</v>
      </c>
      <c r="C6971" s="964" t="s">
        <v>964</v>
      </c>
      <c r="D6971" s="965">
        <v>4.95</v>
      </c>
      <c r="E6971" s="757"/>
      <c r="F6971" s="757"/>
      <c r="G6971" s="757"/>
      <c r="H6971" s="757"/>
      <c r="I6971" s="757"/>
    </row>
    <row r="6972" spans="1:9" ht="15.75" customHeight="1">
      <c r="A6972" s="963">
        <v>101008</v>
      </c>
      <c r="B6972" s="963" t="s">
        <v>9904</v>
      </c>
      <c r="C6972" s="964" t="s">
        <v>964</v>
      </c>
      <c r="D6972" s="965">
        <v>5.0199999999999996</v>
      </c>
      <c r="E6972" s="757"/>
      <c r="F6972" s="757"/>
      <c r="G6972" s="757"/>
      <c r="H6972" s="757"/>
      <c r="I6972" s="757"/>
    </row>
    <row r="6973" spans="1:9" ht="15.75" customHeight="1">
      <c r="A6973" s="963">
        <v>101009</v>
      </c>
      <c r="B6973" s="963" t="s">
        <v>9905</v>
      </c>
      <c r="C6973" s="964" t="s">
        <v>9869</v>
      </c>
      <c r="D6973" s="965">
        <v>39</v>
      </c>
      <c r="E6973" s="757"/>
      <c r="F6973" s="757"/>
      <c r="G6973" s="757"/>
      <c r="H6973" s="757"/>
      <c r="I6973" s="757"/>
    </row>
    <row r="6974" spans="1:9" ht="15.75" customHeight="1">
      <c r="A6974" s="963">
        <v>101010</v>
      </c>
      <c r="B6974" s="963" t="s">
        <v>9906</v>
      </c>
      <c r="C6974" s="964" t="s">
        <v>9869</v>
      </c>
      <c r="D6974" s="965">
        <v>24.55</v>
      </c>
      <c r="E6974" s="757"/>
      <c r="F6974" s="757"/>
      <c r="G6974" s="757"/>
      <c r="H6974" s="757"/>
      <c r="I6974" s="757"/>
    </row>
    <row r="6975" spans="1:9" ht="15.75" customHeight="1">
      <c r="A6975" s="963">
        <v>101013</v>
      </c>
      <c r="B6975" s="963" t="s">
        <v>9907</v>
      </c>
      <c r="C6975" s="964" t="s">
        <v>9869</v>
      </c>
      <c r="D6975" s="965">
        <v>39.450000000000003</v>
      </c>
      <c r="E6975" s="757"/>
      <c r="F6975" s="757"/>
      <c r="G6975" s="757"/>
      <c r="H6975" s="757"/>
      <c r="I6975" s="757"/>
    </row>
    <row r="6976" spans="1:9" ht="15.75" customHeight="1">
      <c r="A6976" s="963">
        <v>101014</v>
      </c>
      <c r="B6976" s="963" t="s">
        <v>9908</v>
      </c>
      <c r="C6976" s="964" t="s">
        <v>9869</v>
      </c>
      <c r="D6976" s="965">
        <v>36.15</v>
      </c>
      <c r="E6976" s="757"/>
      <c r="F6976" s="757"/>
      <c r="G6976" s="757"/>
      <c r="H6976" s="757"/>
      <c r="I6976" s="757"/>
    </row>
    <row r="6977" spans="1:9" ht="15.75" customHeight="1">
      <c r="A6977" s="963">
        <v>101015</v>
      </c>
      <c r="B6977" s="963" t="s">
        <v>9909</v>
      </c>
      <c r="C6977" s="964" t="s">
        <v>9869</v>
      </c>
      <c r="D6977" s="965">
        <v>29.7</v>
      </c>
      <c r="E6977" s="757"/>
      <c r="F6977" s="757"/>
      <c r="G6977" s="757"/>
      <c r="H6977" s="757"/>
      <c r="I6977" s="757"/>
    </row>
    <row r="6978" spans="1:9" ht="15.75" customHeight="1">
      <c r="A6978" s="963">
        <v>101016</v>
      </c>
      <c r="B6978" s="963" t="s">
        <v>9910</v>
      </c>
      <c r="C6978" s="964" t="s">
        <v>9869</v>
      </c>
      <c r="D6978" s="965">
        <v>34.39</v>
      </c>
      <c r="E6978" s="757"/>
      <c r="F6978" s="757"/>
      <c r="G6978" s="757"/>
      <c r="H6978" s="757"/>
      <c r="I6978" s="757"/>
    </row>
    <row r="6979" spans="1:9" ht="15.75" customHeight="1">
      <c r="A6979" s="963">
        <v>101017</v>
      </c>
      <c r="B6979" s="963" t="s">
        <v>9911</v>
      </c>
      <c r="C6979" s="964" t="s">
        <v>9869</v>
      </c>
      <c r="D6979" s="965">
        <v>26.06</v>
      </c>
      <c r="E6979" s="757"/>
      <c r="F6979" s="757"/>
      <c r="G6979" s="757"/>
      <c r="H6979" s="757"/>
      <c r="I6979" s="757"/>
    </row>
    <row r="6980" spans="1:9" ht="15.75" customHeight="1">
      <c r="A6980" s="963">
        <v>101018</v>
      </c>
      <c r="B6980" s="963" t="s">
        <v>9912</v>
      </c>
      <c r="C6980" s="964" t="s">
        <v>9869</v>
      </c>
      <c r="D6980" s="965">
        <v>21.42</v>
      </c>
      <c r="E6980" s="757"/>
      <c r="F6980" s="757"/>
      <c r="G6980" s="757"/>
      <c r="H6980" s="757"/>
      <c r="I6980" s="757"/>
    </row>
    <row r="6981" spans="1:9" ht="15.75" customHeight="1">
      <c r="A6981" s="963">
        <v>101463</v>
      </c>
      <c r="B6981" s="963" t="s">
        <v>9913</v>
      </c>
      <c r="C6981" s="964" t="s">
        <v>9869</v>
      </c>
      <c r="D6981" s="965">
        <v>39.58</v>
      </c>
      <c r="E6981" s="757"/>
      <c r="F6981" s="757"/>
      <c r="G6981" s="757"/>
      <c r="H6981" s="757"/>
      <c r="I6981" s="757"/>
    </row>
    <row r="6982" spans="1:9" ht="15.75" customHeight="1">
      <c r="A6982" s="963">
        <v>101464</v>
      </c>
      <c r="B6982" s="963" t="s">
        <v>9914</v>
      </c>
      <c r="C6982" s="964" t="s">
        <v>9869</v>
      </c>
      <c r="D6982" s="965">
        <v>30.39</v>
      </c>
      <c r="E6982" s="757"/>
      <c r="F6982" s="757"/>
      <c r="G6982" s="757"/>
      <c r="H6982" s="757"/>
      <c r="I6982" s="757"/>
    </row>
    <row r="6983" spans="1:9" ht="15.75" customHeight="1">
      <c r="A6983" s="963">
        <v>101465</v>
      </c>
      <c r="B6983" s="963" t="s">
        <v>9915</v>
      </c>
      <c r="C6983" s="964" t="s">
        <v>9869</v>
      </c>
      <c r="D6983" s="965">
        <v>23.25</v>
      </c>
      <c r="E6983" s="757"/>
      <c r="F6983" s="757"/>
      <c r="G6983" s="757"/>
      <c r="H6983" s="757"/>
      <c r="I6983" s="757"/>
    </row>
    <row r="6984" spans="1:9" ht="15.75" customHeight="1">
      <c r="A6984" s="963">
        <v>101466</v>
      </c>
      <c r="B6984" s="963" t="s">
        <v>9916</v>
      </c>
      <c r="C6984" s="964" t="s">
        <v>9869</v>
      </c>
      <c r="D6984" s="965">
        <v>18.899999999999999</v>
      </c>
      <c r="E6984" s="757"/>
      <c r="F6984" s="757"/>
      <c r="G6984" s="757"/>
      <c r="H6984" s="757"/>
      <c r="I6984" s="757"/>
    </row>
    <row r="6985" spans="1:9" ht="15.75" customHeight="1">
      <c r="A6985" s="963">
        <v>101467</v>
      </c>
      <c r="B6985" s="963" t="s">
        <v>9917</v>
      </c>
      <c r="C6985" s="964" t="s">
        <v>9869</v>
      </c>
      <c r="D6985" s="965">
        <v>15.81</v>
      </c>
      <c r="E6985" s="757"/>
      <c r="F6985" s="757"/>
      <c r="G6985" s="757"/>
      <c r="H6985" s="757"/>
      <c r="I6985" s="757"/>
    </row>
    <row r="6986" spans="1:9" ht="15.75" customHeight="1">
      <c r="A6986" s="963">
        <v>101468</v>
      </c>
      <c r="B6986" s="963" t="s">
        <v>9918</v>
      </c>
      <c r="C6986" s="964" t="s">
        <v>9869</v>
      </c>
      <c r="D6986" s="965">
        <v>14.47</v>
      </c>
      <c r="E6986" s="757"/>
      <c r="F6986" s="757"/>
      <c r="G6986" s="757"/>
      <c r="H6986" s="757"/>
      <c r="I6986" s="757"/>
    </row>
    <row r="6987" spans="1:9" ht="15.75" customHeight="1">
      <c r="A6987" s="963">
        <v>101469</v>
      </c>
      <c r="B6987" s="963" t="s">
        <v>9919</v>
      </c>
      <c r="C6987" s="964" t="s">
        <v>9869</v>
      </c>
      <c r="D6987" s="965">
        <v>32.39</v>
      </c>
      <c r="E6987" s="757"/>
      <c r="F6987" s="757"/>
      <c r="G6987" s="757"/>
      <c r="H6987" s="757"/>
      <c r="I6987" s="757"/>
    </row>
    <row r="6988" spans="1:9" ht="15.75" customHeight="1">
      <c r="A6988" s="963">
        <v>101470</v>
      </c>
      <c r="B6988" s="963" t="s">
        <v>9920</v>
      </c>
      <c r="C6988" s="964" t="s">
        <v>9869</v>
      </c>
      <c r="D6988" s="965">
        <v>25.71</v>
      </c>
      <c r="E6988" s="757"/>
      <c r="F6988" s="757"/>
      <c r="G6988" s="757"/>
      <c r="H6988" s="757"/>
      <c r="I6988" s="757"/>
    </row>
    <row r="6989" spans="1:9" ht="15.75" customHeight="1">
      <c r="A6989" s="963">
        <v>101471</v>
      </c>
      <c r="B6989" s="963" t="s">
        <v>9921</v>
      </c>
      <c r="C6989" s="964" t="s">
        <v>9869</v>
      </c>
      <c r="D6989" s="965">
        <v>22.05</v>
      </c>
      <c r="E6989" s="757"/>
      <c r="F6989" s="757"/>
      <c r="G6989" s="757"/>
      <c r="H6989" s="757"/>
      <c r="I6989" s="757"/>
    </row>
    <row r="6990" spans="1:9" ht="15.75" customHeight="1">
      <c r="A6990" s="963">
        <v>101472</v>
      </c>
      <c r="B6990" s="963" t="s">
        <v>9922</v>
      </c>
      <c r="C6990" s="964" t="s">
        <v>9869</v>
      </c>
      <c r="D6990" s="965">
        <v>17.170000000000002</v>
      </c>
      <c r="E6990" s="757"/>
      <c r="F6990" s="757"/>
      <c r="G6990" s="757"/>
      <c r="H6990" s="757"/>
      <c r="I6990" s="757"/>
    </row>
    <row r="6991" spans="1:9" ht="15.75" customHeight="1">
      <c r="A6991" s="963">
        <v>101473</v>
      </c>
      <c r="B6991" s="963" t="s">
        <v>9923</v>
      </c>
      <c r="C6991" s="964" t="s">
        <v>9869</v>
      </c>
      <c r="D6991" s="965">
        <v>24.72</v>
      </c>
      <c r="E6991" s="757"/>
      <c r="F6991" s="757"/>
      <c r="G6991" s="757"/>
      <c r="H6991" s="757"/>
      <c r="I6991" s="757"/>
    </row>
    <row r="6992" spans="1:9" ht="15.75" customHeight="1">
      <c r="A6992" s="963">
        <v>101474</v>
      </c>
      <c r="B6992" s="963" t="s">
        <v>9924</v>
      </c>
      <c r="C6992" s="964" t="s">
        <v>9869</v>
      </c>
      <c r="D6992" s="965">
        <v>17.690000000000001</v>
      </c>
      <c r="E6992" s="757"/>
      <c r="F6992" s="757"/>
      <c r="G6992" s="757"/>
      <c r="H6992" s="757"/>
      <c r="I6992" s="757"/>
    </row>
    <row r="6993" spans="1:9" ht="15.75" customHeight="1">
      <c r="A6993" s="963">
        <v>101475</v>
      </c>
      <c r="B6993" s="963" t="s">
        <v>9925</v>
      </c>
      <c r="C6993" s="964" t="s">
        <v>9869</v>
      </c>
      <c r="D6993" s="965">
        <v>15.68</v>
      </c>
      <c r="E6993" s="757"/>
      <c r="F6993" s="757"/>
      <c r="G6993" s="757"/>
      <c r="H6993" s="757"/>
      <c r="I6993" s="757"/>
    </row>
    <row r="6994" spans="1:9" ht="15.75" customHeight="1">
      <c r="A6994" s="963">
        <v>101476</v>
      </c>
      <c r="B6994" s="963" t="s">
        <v>9926</v>
      </c>
      <c r="C6994" s="964" t="s">
        <v>9869</v>
      </c>
      <c r="D6994" s="965">
        <v>13.98</v>
      </c>
      <c r="E6994" s="757"/>
      <c r="F6994" s="757"/>
      <c r="G6994" s="757"/>
      <c r="H6994" s="757"/>
      <c r="I6994" s="757"/>
    </row>
    <row r="6995" spans="1:9" ht="15.75" customHeight="1">
      <c r="A6995" s="963">
        <v>101477</v>
      </c>
      <c r="B6995" s="963" t="s">
        <v>9927</v>
      </c>
      <c r="C6995" s="964" t="s">
        <v>9869</v>
      </c>
      <c r="D6995" s="965">
        <v>11.45</v>
      </c>
      <c r="E6995" s="757"/>
      <c r="F6995" s="757"/>
      <c r="G6995" s="757"/>
      <c r="H6995" s="757"/>
      <c r="I6995" s="757"/>
    </row>
    <row r="6996" spans="1:9" ht="15.75" customHeight="1">
      <c r="A6996" s="963">
        <v>101478</v>
      </c>
      <c r="B6996" s="963" t="s">
        <v>9928</v>
      </c>
      <c r="C6996" s="964" t="s">
        <v>9869</v>
      </c>
      <c r="D6996" s="965">
        <v>9.75</v>
      </c>
      <c r="E6996" s="757"/>
      <c r="F6996" s="757"/>
      <c r="G6996" s="757"/>
      <c r="H6996" s="757"/>
      <c r="I6996" s="757"/>
    </row>
    <row r="6997" spans="1:9" ht="15.75" customHeight="1">
      <c r="A6997" s="963">
        <v>101480</v>
      </c>
      <c r="B6997" s="963" t="s">
        <v>9929</v>
      </c>
      <c r="C6997" s="964" t="s">
        <v>9869</v>
      </c>
      <c r="D6997" s="965">
        <v>57.93</v>
      </c>
      <c r="E6997" s="757"/>
      <c r="F6997" s="757"/>
      <c r="G6997" s="757"/>
      <c r="H6997" s="757"/>
      <c r="I6997" s="757"/>
    </row>
    <row r="6998" spans="1:9" ht="15.75" customHeight="1">
      <c r="A6998" s="963">
        <v>101481</v>
      </c>
      <c r="B6998" s="963" t="s">
        <v>9930</v>
      </c>
      <c r="C6998" s="964" t="s">
        <v>9869</v>
      </c>
      <c r="D6998" s="965">
        <v>41.83</v>
      </c>
      <c r="E6998" s="757"/>
      <c r="F6998" s="757"/>
      <c r="G6998" s="757"/>
      <c r="H6998" s="757"/>
      <c r="I6998" s="757"/>
    </row>
    <row r="6999" spans="1:9" ht="15.75" customHeight="1">
      <c r="A6999" s="963">
        <v>101482</v>
      </c>
      <c r="B6999" s="963" t="s">
        <v>9931</v>
      </c>
      <c r="C6999" s="964" t="s">
        <v>9869</v>
      </c>
      <c r="D6999" s="965">
        <v>31.26</v>
      </c>
      <c r="E6999" s="757"/>
      <c r="F6999" s="757"/>
      <c r="G6999" s="757"/>
      <c r="H6999" s="757"/>
      <c r="I6999" s="757"/>
    </row>
    <row r="7000" spans="1:9" ht="15.75" customHeight="1">
      <c r="A7000" s="963">
        <v>101483</v>
      </c>
      <c r="B7000" s="963" t="s">
        <v>9932</v>
      </c>
      <c r="C7000" s="964" t="s">
        <v>9869</v>
      </c>
      <c r="D7000" s="965">
        <v>32.46</v>
      </c>
      <c r="E7000" s="757"/>
      <c r="F7000" s="757"/>
      <c r="G7000" s="757"/>
      <c r="H7000" s="757"/>
      <c r="I7000" s="757"/>
    </row>
    <row r="7001" spans="1:9" ht="15.75" customHeight="1">
      <c r="A7001" s="963">
        <v>101484</v>
      </c>
      <c r="B7001" s="963" t="s">
        <v>9933</v>
      </c>
      <c r="C7001" s="964" t="s">
        <v>9869</v>
      </c>
      <c r="D7001" s="965">
        <v>168.21</v>
      </c>
      <c r="E7001" s="757"/>
      <c r="F7001" s="757"/>
      <c r="G7001" s="757"/>
      <c r="H7001" s="757"/>
      <c r="I7001" s="757"/>
    </row>
    <row r="7002" spans="1:9" ht="15.75" customHeight="1">
      <c r="A7002" s="963">
        <v>101485</v>
      </c>
      <c r="B7002" s="963" t="s">
        <v>9934</v>
      </c>
      <c r="C7002" s="964" t="s">
        <v>9869</v>
      </c>
      <c r="D7002" s="965">
        <v>129.12</v>
      </c>
      <c r="E7002" s="757"/>
      <c r="F7002" s="757"/>
      <c r="G7002" s="757"/>
      <c r="H7002" s="757"/>
      <c r="I7002" s="757"/>
    </row>
    <row r="7003" spans="1:9" ht="15.75" customHeight="1">
      <c r="A7003" s="963">
        <v>101486</v>
      </c>
      <c r="B7003" s="963" t="s">
        <v>9935</v>
      </c>
      <c r="C7003" s="964" t="s">
        <v>9869</v>
      </c>
      <c r="D7003" s="965">
        <v>116.31</v>
      </c>
      <c r="E7003" s="757"/>
      <c r="F7003" s="757"/>
      <c r="G7003" s="757"/>
      <c r="H7003" s="757"/>
      <c r="I7003" s="757"/>
    </row>
    <row r="7004" spans="1:9" ht="15.75" customHeight="1">
      <c r="A7004" s="963">
        <v>101487</v>
      </c>
      <c r="B7004" s="963" t="s">
        <v>9936</v>
      </c>
      <c r="C7004" s="964" t="s">
        <v>9869</v>
      </c>
      <c r="D7004" s="965">
        <v>85.16</v>
      </c>
      <c r="E7004" s="757"/>
      <c r="F7004" s="757"/>
      <c r="G7004" s="757"/>
      <c r="H7004" s="757"/>
      <c r="I7004" s="757"/>
    </row>
    <row r="7005" spans="1:9" ht="15.75" customHeight="1">
      <c r="A7005" s="963">
        <v>101488</v>
      </c>
      <c r="B7005" s="963" t="s">
        <v>9937</v>
      </c>
      <c r="C7005" s="964" t="s">
        <v>9869</v>
      </c>
      <c r="D7005" s="965">
        <v>73.680000000000007</v>
      </c>
      <c r="E7005" s="757"/>
      <c r="F7005" s="757"/>
      <c r="G7005" s="757"/>
      <c r="H7005" s="757"/>
      <c r="I7005" s="757"/>
    </row>
    <row r="7006" spans="1:9" ht="15.75" customHeight="1">
      <c r="A7006" s="963">
        <v>101188</v>
      </c>
      <c r="B7006" s="963" t="s">
        <v>9938</v>
      </c>
      <c r="C7006" s="964" t="s">
        <v>164</v>
      </c>
      <c r="D7006" s="965">
        <v>5.23</v>
      </c>
      <c r="E7006" s="757"/>
      <c r="F7006" s="757"/>
      <c r="G7006" s="757"/>
      <c r="H7006" s="757"/>
      <c r="I7006" s="757"/>
    </row>
    <row r="7007" spans="1:9" ht="15.75" customHeight="1">
      <c r="A7007" s="963">
        <v>101189</v>
      </c>
      <c r="B7007" s="963" t="s">
        <v>9939</v>
      </c>
      <c r="C7007" s="964" t="s">
        <v>164</v>
      </c>
      <c r="D7007" s="965">
        <v>52.38</v>
      </c>
      <c r="E7007" s="757"/>
      <c r="F7007" s="757"/>
      <c r="G7007" s="757"/>
      <c r="H7007" s="757"/>
      <c r="I7007" s="757"/>
    </row>
    <row r="7008" spans="1:9" ht="15.75" customHeight="1">
      <c r="A7008" s="963">
        <v>101190</v>
      </c>
      <c r="B7008" s="963" t="s">
        <v>9940</v>
      </c>
      <c r="C7008" s="964" t="s">
        <v>164</v>
      </c>
      <c r="D7008" s="965">
        <v>51.48</v>
      </c>
      <c r="E7008" s="757"/>
      <c r="F7008" s="757"/>
      <c r="G7008" s="757"/>
      <c r="H7008" s="757"/>
      <c r="I7008" s="757"/>
    </row>
    <row r="7009" spans="1:9" ht="15.75" customHeight="1">
      <c r="A7009" s="963">
        <v>101191</v>
      </c>
      <c r="B7009" s="963" t="s">
        <v>9941</v>
      </c>
      <c r="C7009" s="964" t="s">
        <v>164</v>
      </c>
      <c r="D7009" s="965">
        <v>51.93</v>
      </c>
      <c r="E7009" s="757"/>
      <c r="F7009" s="757"/>
      <c r="G7009" s="757"/>
      <c r="H7009" s="757"/>
      <c r="I7009" s="757"/>
    </row>
    <row r="7010" spans="1:9" ht="15.75" customHeight="1">
      <c r="A7010" s="963">
        <v>101192</v>
      </c>
      <c r="B7010" s="963" t="s">
        <v>9942</v>
      </c>
      <c r="C7010" s="964" t="s">
        <v>164</v>
      </c>
      <c r="D7010" s="965">
        <v>55.92</v>
      </c>
      <c r="E7010" s="757"/>
      <c r="F7010" s="757"/>
      <c r="G7010" s="757"/>
      <c r="H7010" s="757"/>
      <c r="I7010" s="757"/>
    </row>
    <row r="7011" spans="1:9" ht="15.75" customHeight="1">
      <c r="A7011" s="963">
        <v>101193</v>
      </c>
      <c r="B7011" s="963" t="s">
        <v>9943</v>
      </c>
      <c r="C7011" s="964" t="s">
        <v>164</v>
      </c>
      <c r="D7011" s="965">
        <v>47.38</v>
      </c>
      <c r="E7011" s="757"/>
      <c r="F7011" s="757"/>
      <c r="G7011" s="757"/>
      <c r="H7011" s="757"/>
      <c r="I7011" s="757"/>
    </row>
    <row r="7012" spans="1:9" ht="15.75" customHeight="1">
      <c r="A7012" s="963">
        <v>101194</v>
      </c>
      <c r="B7012" s="963" t="s">
        <v>9944</v>
      </c>
      <c r="C7012" s="964" t="s">
        <v>164</v>
      </c>
      <c r="D7012" s="965">
        <v>47.83</v>
      </c>
      <c r="E7012" s="757"/>
      <c r="F7012" s="757"/>
      <c r="G7012" s="757"/>
      <c r="H7012" s="757"/>
      <c r="I7012" s="757"/>
    </row>
    <row r="7013" spans="1:9" ht="15.75" customHeight="1">
      <c r="A7013" s="963">
        <v>101197</v>
      </c>
      <c r="B7013" s="963" t="s">
        <v>9945</v>
      </c>
      <c r="C7013" s="964" t="s">
        <v>164</v>
      </c>
      <c r="D7013" s="965">
        <v>107.09</v>
      </c>
      <c r="E7013" s="757"/>
      <c r="F7013" s="757"/>
      <c r="G7013" s="757"/>
      <c r="H7013" s="757"/>
      <c r="I7013" s="757"/>
    </row>
    <row r="7014" spans="1:9" ht="15.75" customHeight="1">
      <c r="A7014" s="963">
        <v>101198</v>
      </c>
      <c r="B7014" s="963" t="s">
        <v>9946</v>
      </c>
      <c r="C7014" s="964" t="s">
        <v>164</v>
      </c>
      <c r="D7014" s="965">
        <v>74.72</v>
      </c>
      <c r="E7014" s="757"/>
      <c r="F7014" s="757"/>
      <c r="G7014" s="757"/>
      <c r="H7014" s="757"/>
      <c r="I7014" s="757"/>
    </row>
    <row r="7015" spans="1:9" ht="15.75" customHeight="1">
      <c r="A7015" s="963">
        <v>101199</v>
      </c>
      <c r="B7015" s="963" t="s">
        <v>9947</v>
      </c>
      <c r="C7015" s="964" t="s">
        <v>164</v>
      </c>
      <c r="D7015" s="965">
        <v>75.849999999999994</v>
      </c>
      <c r="E7015" s="757"/>
      <c r="F7015" s="757"/>
      <c r="G7015" s="757"/>
      <c r="H7015" s="757"/>
      <c r="I7015" s="757"/>
    </row>
    <row r="7016" spans="1:9" ht="15.75" customHeight="1">
      <c r="A7016" s="963">
        <v>101200</v>
      </c>
      <c r="B7016" s="963" t="s">
        <v>9948</v>
      </c>
      <c r="C7016" s="964" t="s">
        <v>164</v>
      </c>
      <c r="D7016" s="965">
        <v>44.94</v>
      </c>
      <c r="E7016" s="757"/>
      <c r="F7016" s="757"/>
      <c r="G7016" s="757"/>
      <c r="H7016" s="757"/>
      <c r="I7016" s="757"/>
    </row>
    <row r="7017" spans="1:9" ht="15.75" customHeight="1">
      <c r="A7017" s="963">
        <v>101201</v>
      </c>
      <c r="B7017" s="963" t="s">
        <v>9949</v>
      </c>
      <c r="C7017" s="964" t="s">
        <v>164</v>
      </c>
      <c r="D7017" s="965">
        <v>57.44</v>
      </c>
      <c r="E7017" s="757"/>
      <c r="F7017" s="757"/>
      <c r="G7017" s="757"/>
      <c r="H7017" s="757"/>
      <c r="I7017" s="757"/>
    </row>
    <row r="7018" spans="1:9" ht="15.75" customHeight="1">
      <c r="A7018" s="963">
        <v>101202</v>
      </c>
      <c r="B7018" s="963" t="s">
        <v>9950</v>
      </c>
      <c r="C7018" s="964" t="s">
        <v>164</v>
      </c>
      <c r="D7018" s="965">
        <v>35.17</v>
      </c>
      <c r="E7018" s="757"/>
      <c r="F7018" s="757"/>
      <c r="G7018" s="757"/>
      <c r="H7018" s="757"/>
      <c r="I7018" s="757"/>
    </row>
    <row r="7019" spans="1:9" ht="15.75" customHeight="1">
      <c r="A7019" s="963">
        <v>101203</v>
      </c>
      <c r="B7019" s="963" t="s">
        <v>9951</v>
      </c>
      <c r="C7019" s="964" t="s">
        <v>164</v>
      </c>
      <c r="D7019" s="965">
        <v>34.04</v>
      </c>
      <c r="E7019" s="757"/>
      <c r="F7019" s="757"/>
      <c r="G7019" s="757"/>
      <c r="H7019" s="757"/>
      <c r="I7019" s="757"/>
    </row>
    <row r="7020" spans="1:9" ht="15.75" customHeight="1">
      <c r="A7020" s="963">
        <v>101204</v>
      </c>
      <c r="B7020" s="963" t="s">
        <v>9952</v>
      </c>
      <c r="C7020" s="964" t="s">
        <v>164</v>
      </c>
      <c r="D7020" s="965">
        <v>34.49</v>
      </c>
      <c r="E7020" s="757"/>
      <c r="F7020" s="757"/>
      <c r="G7020" s="757"/>
      <c r="H7020" s="757"/>
      <c r="I7020" s="757"/>
    </row>
    <row r="7021" spans="1:9" ht="15.75" customHeight="1">
      <c r="A7021" s="963">
        <v>101205</v>
      </c>
      <c r="B7021" s="963" t="s">
        <v>9953</v>
      </c>
      <c r="C7021" s="964" t="s">
        <v>164</v>
      </c>
      <c r="D7021" s="965">
        <v>35.17</v>
      </c>
      <c r="E7021" s="757"/>
      <c r="F7021" s="757"/>
      <c r="G7021" s="757"/>
      <c r="H7021" s="757"/>
      <c r="I7021" s="757"/>
    </row>
    <row r="7022" spans="1:9" ht="15.75" customHeight="1">
      <c r="A7022" s="963">
        <v>102362</v>
      </c>
      <c r="B7022" s="963" t="s">
        <v>9954</v>
      </c>
      <c r="C7022" s="964" t="s">
        <v>122</v>
      </c>
      <c r="D7022" s="965">
        <v>164.78</v>
      </c>
      <c r="E7022" s="757"/>
      <c r="F7022" s="757"/>
      <c r="G7022" s="757"/>
      <c r="H7022" s="757"/>
      <c r="I7022" s="757"/>
    </row>
    <row r="7023" spans="1:9" ht="15.75" customHeight="1">
      <c r="A7023" s="963">
        <v>102363</v>
      </c>
      <c r="B7023" s="963" t="s">
        <v>9955</v>
      </c>
      <c r="C7023" s="964" t="s">
        <v>122</v>
      </c>
      <c r="D7023" s="965">
        <v>179.77</v>
      </c>
      <c r="E7023" s="757"/>
      <c r="F7023" s="757"/>
      <c r="G7023" s="757"/>
      <c r="H7023" s="757"/>
      <c r="I7023" s="757"/>
    </row>
    <row r="7024" spans="1:9" ht="15.75" customHeight="1">
      <c r="A7024" s="963">
        <v>102364</v>
      </c>
      <c r="B7024" s="963" t="s">
        <v>9956</v>
      </c>
      <c r="C7024" s="964" t="s">
        <v>122</v>
      </c>
      <c r="D7024" s="965">
        <v>206.78</v>
      </c>
      <c r="E7024" s="757"/>
      <c r="F7024" s="757"/>
      <c r="G7024" s="757"/>
      <c r="H7024" s="757"/>
      <c r="I7024" s="757"/>
    </row>
    <row r="7025" spans="1:9" ht="15.75" customHeight="1">
      <c r="A7025" s="963">
        <v>98509</v>
      </c>
      <c r="B7025" s="963" t="s">
        <v>9957</v>
      </c>
      <c r="C7025" s="964" t="s">
        <v>141</v>
      </c>
      <c r="D7025" s="965">
        <v>108.83</v>
      </c>
      <c r="E7025" s="757"/>
      <c r="F7025" s="757"/>
      <c r="G7025" s="757"/>
      <c r="H7025" s="757"/>
      <c r="I7025" s="757"/>
    </row>
    <row r="7026" spans="1:9" ht="15.75" customHeight="1">
      <c r="A7026" s="963">
        <v>98510</v>
      </c>
      <c r="B7026" s="963" t="s">
        <v>9958</v>
      </c>
      <c r="C7026" s="964" t="s">
        <v>141</v>
      </c>
      <c r="D7026" s="965">
        <v>141.47</v>
      </c>
      <c r="E7026" s="757"/>
      <c r="F7026" s="757"/>
      <c r="G7026" s="757"/>
      <c r="H7026" s="757"/>
      <c r="I7026" s="757"/>
    </row>
    <row r="7027" spans="1:9" ht="15.75" customHeight="1">
      <c r="A7027" s="963">
        <v>98511</v>
      </c>
      <c r="B7027" s="963" t="s">
        <v>9959</v>
      </c>
      <c r="C7027" s="964" t="s">
        <v>141</v>
      </c>
      <c r="D7027" s="965">
        <v>281.93</v>
      </c>
      <c r="E7027" s="757"/>
      <c r="F7027" s="757"/>
      <c r="G7027" s="757"/>
      <c r="H7027" s="757"/>
      <c r="I7027" s="757"/>
    </row>
    <row r="7028" spans="1:9" ht="15.75" customHeight="1">
      <c r="A7028" s="963">
        <v>98516</v>
      </c>
      <c r="B7028" s="963" t="s">
        <v>9960</v>
      </c>
      <c r="C7028" s="964" t="s">
        <v>141</v>
      </c>
      <c r="D7028" s="965">
        <v>459.46</v>
      </c>
      <c r="E7028" s="757"/>
      <c r="F7028" s="757"/>
      <c r="G7028" s="757"/>
      <c r="H7028" s="757"/>
      <c r="I7028" s="757"/>
    </row>
    <row r="7029" spans="1:9" ht="15.75" customHeight="1">
      <c r="A7029" s="963">
        <v>98519</v>
      </c>
      <c r="B7029" s="963" t="s">
        <v>9961</v>
      </c>
      <c r="C7029" s="964" t="s">
        <v>122</v>
      </c>
      <c r="D7029" s="965">
        <v>1.44</v>
      </c>
      <c r="E7029" s="757"/>
      <c r="F7029" s="757"/>
      <c r="G7029" s="757"/>
      <c r="H7029" s="757"/>
      <c r="I7029" s="757"/>
    </row>
    <row r="7030" spans="1:9" ht="15.75" customHeight="1">
      <c r="A7030" s="963">
        <v>98520</v>
      </c>
      <c r="B7030" s="963" t="s">
        <v>9962</v>
      </c>
      <c r="C7030" s="964" t="s">
        <v>122</v>
      </c>
      <c r="D7030" s="965">
        <v>4.07</v>
      </c>
      <c r="E7030" s="757"/>
      <c r="F7030" s="757"/>
      <c r="G7030" s="757"/>
      <c r="H7030" s="757"/>
      <c r="I7030" s="757"/>
    </row>
    <row r="7031" spans="1:9" ht="15.75" customHeight="1">
      <c r="A7031" s="963">
        <v>98521</v>
      </c>
      <c r="B7031" s="963" t="s">
        <v>9963</v>
      </c>
      <c r="C7031" s="964" t="s">
        <v>122</v>
      </c>
      <c r="D7031" s="965">
        <v>0.26</v>
      </c>
      <c r="E7031" s="757"/>
      <c r="F7031" s="757"/>
      <c r="G7031" s="757"/>
      <c r="H7031" s="757"/>
      <c r="I7031" s="757"/>
    </row>
    <row r="7032" spans="1:9" ht="15.75" customHeight="1">
      <c r="A7032" s="963">
        <v>98522</v>
      </c>
      <c r="B7032" s="963" t="s">
        <v>9964</v>
      </c>
      <c r="C7032" s="964" t="s">
        <v>164</v>
      </c>
      <c r="D7032" s="965">
        <v>144.54</v>
      </c>
      <c r="E7032" s="757"/>
      <c r="F7032" s="757"/>
      <c r="G7032" s="757"/>
      <c r="H7032" s="757"/>
      <c r="I7032" s="757"/>
    </row>
    <row r="7033" spans="1:9" ht="15.75" customHeight="1">
      <c r="A7033" s="963">
        <v>98524</v>
      </c>
      <c r="B7033" s="963" t="s">
        <v>9965</v>
      </c>
      <c r="C7033" s="964" t="s">
        <v>122</v>
      </c>
      <c r="D7033" s="965">
        <v>2.17</v>
      </c>
      <c r="E7033" s="757"/>
      <c r="F7033" s="757"/>
      <c r="G7033" s="757"/>
      <c r="H7033" s="757"/>
      <c r="I7033" s="757"/>
    </row>
    <row r="7034" spans="1:9" ht="15.75" customHeight="1">
      <c r="A7034" s="963">
        <v>98503</v>
      </c>
      <c r="B7034" s="963" t="s">
        <v>9966</v>
      </c>
      <c r="C7034" s="964" t="s">
        <v>122</v>
      </c>
      <c r="D7034" s="965">
        <v>20.13</v>
      </c>
      <c r="E7034" s="757"/>
      <c r="F7034" s="757"/>
      <c r="G7034" s="757"/>
      <c r="H7034" s="757"/>
      <c r="I7034" s="757"/>
    </row>
    <row r="7035" spans="1:9" ht="15.75" customHeight="1">
      <c r="A7035" s="963">
        <v>98504</v>
      </c>
      <c r="B7035" s="963" t="s">
        <v>9967</v>
      </c>
      <c r="C7035" s="964" t="s">
        <v>122</v>
      </c>
      <c r="D7035" s="965">
        <v>15.12</v>
      </c>
      <c r="E7035" s="757"/>
      <c r="F7035" s="757"/>
      <c r="G7035" s="757"/>
      <c r="H7035" s="757"/>
      <c r="I7035" s="757"/>
    </row>
    <row r="7036" spans="1:9" ht="15.75" customHeight="1">
      <c r="A7036" s="963">
        <v>98505</v>
      </c>
      <c r="B7036" s="963" t="s">
        <v>9968</v>
      </c>
      <c r="C7036" s="964" t="s">
        <v>122</v>
      </c>
      <c r="D7036" s="965">
        <v>154.03</v>
      </c>
      <c r="E7036" s="757"/>
      <c r="F7036" s="757"/>
      <c r="G7036" s="757"/>
      <c r="H7036" s="757"/>
      <c r="I7036" s="757"/>
    </row>
    <row r="7037" spans="1:9" ht="15.75" customHeight="1">
      <c r="A7037" s="963">
        <v>103946</v>
      </c>
      <c r="B7037" s="963" t="s">
        <v>9969</v>
      </c>
      <c r="C7037" s="964" t="s">
        <v>122</v>
      </c>
      <c r="D7037" s="965">
        <v>19.98</v>
      </c>
      <c r="E7037" s="757"/>
      <c r="F7037" s="757"/>
      <c r="G7037" s="757"/>
      <c r="H7037" s="757"/>
      <c r="I7037" s="757"/>
    </row>
    <row r="7038" spans="1:9" ht="15.75" customHeight="1">
      <c r="A7038" s="963">
        <v>103185</v>
      </c>
      <c r="B7038" s="963" t="s">
        <v>9970</v>
      </c>
      <c r="C7038" s="964" t="s">
        <v>141</v>
      </c>
      <c r="D7038" s="965">
        <v>6063.01</v>
      </c>
      <c r="E7038" s="757"/>
      <c r="F7038" s="757"/>
      <c r="G7038" s="757"/>
      <c r="H7038" s="757"/>
      <c r="I7038" s="757"/>
    </row>
    <row r="7039" spans="1:9" ht="15.75" customHeight="1">
      <c r="A7039" s="963">
        <v>103186</v>
      </c>
      <c r="B7039" s="963" t="s">
        <v>9971</v>
      </c>
      <c r="C7039" s="964" t="s">
        <v>141</v>
      </c>
      <c r="D7039" s="965">
        <v>6414.81</v>
      </c>
      <c r="E7039" s="757"/>
      <c r="F7039" s="757"/>
      <c r="G7039" s="757"/>
      <c r="H7039" s="757"/>
      <c r="I7039" s="757"/>
    </row>
    <row r="7040" spans="1:9" ht="15.75" customHeight="1">
      <c r="A7040" s="963">
        <v>103187</v>
      </c>
      <c r="B7040" s="963" t="s">
        <v>9972</v>
      </c>
      <c r="C7040" s="964" t="s">
        <v>141</v>
      </c>
      <c r="D7040" s="965">
        <v>4809.22</v>
      </c>
      <c r="E7040" s="757"/>
      <c r="F7040" s="757"/>
      <c r="G7040" s="757"/>
      <c r="H7040" s="757"/>
      <c r="I7040" s="757"/>
    </row>
    <row r="7041" spans="1:9" ht="15.75" customHeight="1">
      <c r="A7041" s="963">
        <v>103188</v>
      </c>
      <c r="B7041" s="963" t="s">
        <v>9973</v>
      </c>
      <c r="C7041" s="964" t="s">
        <v>141</v>
      </c>
      <c r="D7041" s="965">
        <v>5177.68</v>
      </c>
      <c r="E7041" s="757"/>
      <c r="F7041" s="757"/>
      <c r="G7041" s="757"/>
      <c r="H7041" s="757"/>
      <c r="I7041" s="757"/>
    </row>
    <row r="7042" spans="1:9" ht="15.75" customHeight="1">
      <c r="A7042" s="963">
        <v>103189</v>
      </c>
      <c r="B7042" s="963" t="s">
        <v>9974</v>
      </c>
      <c r="C7042" s="964" t="s">
        <v>141</v>
      </c>
      <c r="D7042" s="965">
        <v>2591.5300000000002</v>
      </c>
      <c r="E7042" s="757"/>
      <c r="F7042" s="757"/>
      <c r="G7042" s="757"/>
      <c r="H7042" s="757"/>
      <c r="I7042" s="757"/>
    </row>
    <row r="7043" spans="1:9" ht="15.75" customHeight="1">
      <c r="A7043" s="963">
        <v>103190</v>
      </c>
      <c r="B7043" s="963" t="s">
        <v>9975</v>
      </c>
      <c r="C7043" s="964" t="s">
        <v>141</v>
      </c>
      <c r="D7043" s="965">
        <v>4026.18</v>
      </c>
      <c r="E7043" s="757"/>
      <c r="F7043" s="757"/>
      <c r="G7043" s="757"/>
      <c r="H7043" s="757"/>
      <c r="I7043" s="757"/>
    </row>
    <row r="7044" spans="1:9" ht="15.75" customHeight="1">
      <c r="A7044" s="963">
        <v>103191</v>
      </c>
      <c r="B7044" s="963" t="s">
        <v>9976</v>
      </c>
      <c r="C7044" s="964" t="s">
        <v>141</v>
      </c>
      <c r="D7044" s="965">
        <v>2342.83</v>
      </c>
      <c r="E7044" s="757"/>
      <c r="F7044" s="757"/>
      <c r="G7044" s="757"/>
      <c r="H7044" s="757"/>
      <c r="I7044" s="757"/>
    </row>
    <row r="7045" spans="1:9" ht="15.75" customHeight="1">
      <c r="A7045" s="963">
        <v>103192</v>
      </c>
      <c r="B7045" s="963" t="s">
        <v>9977</v>
      </c>
      <c r="C7045" s="964" t="s">
        <v>141</v>
      </c>
      <c r="D7045" s="965">
        <v>2495.11</v>
      </c>
      <c r="E7045" s="757"/>
      <c r="F7045" s="757"/>
      <c r="G7045" s="757"/>
      <c r="H7045" s="757"/>
      <c r="I7045" s="757"/>
    </row>
    <row r="7046" spans="1:9" ht="15.75" customHeight="1">
      <c r="A7046" s="963">
        <v>103193</v>
      </c>
      <c r="B7046" s="963" t="s">
        <v>9978</v>
      </c>
      <c r="C7046" s="964" t="s">
        <v>141</v>
      </c>
      <c r="D7046" s="965">
        <v>1918.96</v>
      </c>
      <c r="E7046" s="757"/>
      <c r="F7046" s="757"/>
      <c r="G7046" s="757"/>
      <c r="H7046" s="757"/>
      <c r="I7046" s="757"/>
    </row>
    <row r="7047" spans="1:9" ht="15.75" customHeight="1">
      <c r="A7047" s="963">
        <v>103194</v>
      </c>
      <c r="B7047" s="963" t="s">
        <v>9979</v>
      </c>
      <c r="C7047" s="964" t="s">
        <v>141</v>
      </c>
      <c r="D7047" s="965">
        <v>2769.38</v>
      </c>
      <c r="E7047" s="757"/>
      <c r="F7047" s="757"/>
      <c r="G7047" s="757"/>
      <c r="H7047" s="757"/>
      <c r="I7047" s="757"/>
    </row>
    <row r="7048" spans="1:9" ht="15.75" customHeight="1">
      <c r="A7048" s="963">
        <v>103195</v>
      </c>
      <c r="B7048" s="963" t="s">
        <v>9980</v>
      </c>
      <c r="C7048" s="964" t="s">
        <v>141</v>
      </c>
      <c r="D7048" s="965">
        <v>2155.94</v>
      </c>
      <c r="E7048" s="757"/>
      <c r="F7048" s="757"/>
      <c r="G7048" s="757"/>
      <c r="H7048" s="757"/>
      <c r="I7048" s="757"/>
    </row>
    <row r="7049" spans="1:9" ht="15.75" customHeight="1">
      <c r="A7049" s="963">
        <v>103205</v>
      </c>
      <c r="B7049" s="963" t="s">
        <v>9981</v>
      </c>
      <c r="C7049" s="964" t="s">
        <v>141</v>
      </c>
      <c r="D7049" s="965">
        <v>4029.59</v>
      </c>
      <c r="E7049" s="757"/>
      <c r="F7049" s="757"/>
      <c r="G7049" s="757"/>
      <c r="H7049" s="757"/>
      <c r="I7049" s="757"/>
    </row>
    <row r="7050" spans="1:9" ht="15.75" customHeight="1">
      <c r="A7050" s="963">
        <v>103206</v>
      </c>
      <c r="B7050" s="963" t="s">
        <v>9982</v>
      </c>
      <c r="C7050" s="964" t="s">
        <v>141</v>
      </c>
      <c r="D7050" s="965">
        <v>2346.2399999999998</v>
      </c>
      <c r="E7050" s="757"/>
      <c r="F7050" s="757"/>
      <c r="G7050" s="757"/>
      <c r="H7050" s="757"/>
      <c r="I7050" s="757"/>
    </row>
    <row r="7051" spans="1:9" ht="15.75" customHeight="1">
      <c r="A7051" s="963">
        <v>103207</v>
      </c>
      <c r="B7051" s="963" t="s">
        <v>9983</v>
      </c>
      <c r="C7051" s="964" t="s">
        <v>141</v>
      </c>
      <c r="D7051" s="965">
        <v>2498.52</v>
      </c>
      <c r="E7051" s="757"/>
      <c r="F7051" s="757"/>
      <c r="G7051" s="757"/>
      <c r="H7051" s="757"/>
      <c r="I7051" s="757"/>
    </row>
    <row r="7052" spans="1:9" ht="15.75" customHeight="1">
      <c r="A7052" s="963">
        <v>103208</v>
      </c>
      <c r="B7052" s="963" t="s">
        <v>9984</v>
      </c>
      <c r="C7052" s="964" t="s">
        <v>141</v>
      </c>
      <c r="D7052" s="965">
        <v>1922.37</v>
      </c>
      <c r="E7052" s="757"/>
      <c r="F7052" s="757"/>
      <c r="G7052" s="757"/>
      <c r="H7052" s="757"/>
      <c r="I7052" s="757"/>
    </row>
    <row r="7053" spans="1:9" ht="15.75" customHeight="1">
      <c r="A7053" s="963">
        <v>103209</v>
      </c>
      <c r="B7053" s="963" t="s">
        <v>9985</v>
      </c>
      <c r="C7053" s="964" t="s">
        <v>141</v>
      </c>
      <c r="D7053" s="965">
        <v>2772.79</v>
      </c>
      <c r="E7053" s="757"/>
      <c r="F7053" s="757"/>
      <c r="G7053" s="757"/>
      <c r="H7053" s="757"/>
      <c r="I7053" s="757"/>
    </row>
    <row r="7054" spans="1:9" ht="15.75" customHeight="1">
      <c r="A7054" s="963">
        <v>103210</v>
      </c>
      <c r="B7054" s="963" t="s">
        <v>9986</v>
      </c>
      <c r="C7054" s="964" t="s">
        <v>141</v>
      </c>
      <c r="D7054" s="965">
        <v>2228.4299999999998</v>
      </c>
      <c r="E7054" s="757"/>
      <c r="F7054" s="757"/>
      <c r="G7054" s="757"/>
      <c r="H7054" s="757"/>
      <c r="I7054" s="757"/>
    </row>
    <row r="7055" spans="1:9" ht="15.75" customHeight="1">
      <c r="A7055" s="963">
        <v>103304</v>
      </c>
      <c r="B7055" s="963" t="s">
        <v>9987</v>
      </c>
      <c r="C7055" s="964" t="s">
        <v>141</v>
      </c>
      <c r="D7055" s="965">
        <v>1226</v>
      </c>
      <c r="E7055" s="757"/>
      <c r="F7055" s="757"/>
      <c r="G7055" s="757"/>
      <c r="H7055" s="757"/>
      <c r="I7055" s="757"/>
    </row>
    <row r="7056" spans="1:9" ht="15.75" customHeight="1">
      <c r="A7056" s="963">
        <v>103307</v>
      </c>
      <c r="B7056" s="963" t="s">
        <v>9988</v>
      </c>
      <c r="C7056" s="964" t="s">
        <v>141</v>
      </c>
      <c r="D7056" s="965">
        <v>1300.53</v>
      </c>
      <c r="E7056" s="757"/>
      <c r="F7056" s="757"/>
      <c r="G7056" s="757"/>
      <c r="H7056" s="757"/>
      <c r="I7056" s="757"/>
    </row>
    <row r="7057" spans="1:9" ht="15.75" customHeight="1">
      <c r="A7057" s="963">
        <v>103310</v>
      </c>
      <c r="B7057" s="963" t="s">
        <v>9989</v>
      </c>
      <c r="C7057" s="964" t="s">
        <v>141</v>
      </c>
      <c r="D7057" s="965">
        <v>1264.68</v>
      </c>
      <c r="E7057" s="757"/>
      <c r="F7057" s="757"/>
      <c r="G7057" s="757"/>
      <c r="H7057" s="757"/>
      <c r="I7057" s="757"/>
    </row>
    <row r="7058" spans="1:9" ht="15.75" customHeight="1">
      <c r="A7058" s="963">
        <v>103314</v>
      </c>
      <c r="B7058" s="963" t="s">
        <v>9990</v>
      </c>
      <c r="C7058" s="964" t="s">
        <v>122</v>
      </c>
      <c r="D7058" s="965">
        <v>207.84</v>
      </c>
      <c r="E7058" s="757"/>
      <c r="F7058" s="757"/>
      <c r="G7058" s="757"/>
      <c r="H7058" s="757"/>
      <c r="I7058" s="757"/>
    </row>
    <row r="7059" spans="1:9" ht="15.75" customHeight="1">
      <c r="A7059" s="963">
        <v>103315</v>
      </c>
      <c r="B7059" s="963" t="s">
        <v>9991</v>
      </c>
      <c r="C7059" s="964" t="s">
        <v>122</v>
      </c>
      <c r="D7059" s="965">
        <v>201.88</v>
      </c>
      <c r="E7059" s="757"/>
      <c r="F7059" s="757"/>
      <c r="G7059" s="757"/>
      <c r="H7059" s="757"/>
      <c r="I7059" s="757"/>
    </row>
    <row r="7060" spans="1:9" ht="15.75" customHeight="1">
      <c r="A7060" s="963">
        <v>103769</v>
      </c>
      <c r="B7060" s="963" t="s">
        <v>9992</v>
      </c>
      <c r="C7060" s="964" t="s">
        <v>141</v>
      </c>
      <c r="D7060" s="965">
        <v>1986.47</v>
      </c>
      <c r="E7060" s="757"/>
      <c r="F7060" s="757"/>
      <c r="G7060" s="757"/>
      <c r="H7060" s="757"/>
      <c r="I7060" s="757"/>
    </row>
    <row r="7061" spans="1:9" ht="15.75" customHeight="1">
      <c r="A7061" s="963">
        <v>98525</v>
      </c>
      <c r="B7061" s="963" t="s">
        <v>9993</v>
      </c>
      <c r="C7061" s="964" t="s">
        <v>122</v>
      </c>
      <c r="D7061" s="965">
        <v>0.31</v>
      </c>
      <c r="E7061" s="757"/>
      <c r="F7061" s="757"/>
      <c r="G7061" s="757"/>
      <c r="H7061" s="757"/>
      <c r="I7061" s="757"/>
    </row>
    <row r="7062" spans="1:9" ht="15.75" customHeight="1">
      <c r="A7062" s="963">
        <v>98526</v>
      </c>
      <c r="B7062" s="963" t="s">
        <v>9994</v>
      </c>
      <c r="C7062" s="964" t="s">
        <v>141</v>
      </c>
      <c r="D7062" s="965">
        <v>67.010000000000005</v>
      </c>
      <c r="E7062" s="757"/>
      <c r="F7062" s="757"/>
      <c r="G7062" s="757"/>
      <c r="H7062" s="757"/>
      <c r="I7062" s="757"/>
    </row>
    <row r="7063" spans="1:9" ht="15.75" customHeight="1">
      <c r="A7063" s="963">
        <v>98527</v>
      </c>
      <c r="B7063" s="963" t="s">
        <v>9995</v>
      </c>
      <c r="C7063" s="964" t="s">
        <v>141</v>
      </c>
      <c r="D7063" s="965">
        <v>144.26</v>
      </c>
      <c r="E7063" s="757"/>
      <c r="F7063" s="757"/>
      <c r="G7063" s="757"/>
      <c r="H7063" s="757"/>
      <c r="I7063" s="757"/>
    </row>
    <row r="7064" spans="1:9" ht="15.75" customHeight="1">
      <c r="A7064" s="963">
        <v>98528</v>
      </c>
      <c r="B7064" s="963" t="s">
        <v>9996</v>
      </c>
      <c r="C7064" s="964" t="s">
        <v>141</v>
      </c>
      <c r="D7064" s="965">
        <v>210.95</v>
      </c>
      <c r="E7064" s="757"/>
      <c r="F7064" s="757"/>
      <c r="G7064" s="757"/>
      <c r="H7064" s="757"/>
      <c r="I7064" s="757"/>
    </row>
    <row r="7065" spans="1:9" ht="15.75" customHeight="1">
      <c r="A7065" s="963">
        <v>98529</v>
      </c>
      <c r="B7065" s="963" t="s">
        <v>9997</v>
      </c>
      <c r="C7065" s="964" t="s">
        <v>141</v>
      </c>
      <c r="D7065" s="965">
        <v>46.86</v>
      </c>
      <c r="E7065" s="757"/>
      <c r="F7065" s="757"/>
      <c r="G7065" s="757"/>
      <c r="H7065" s="757"/>
      <c r="I7065" s="757"/>
    </row>
    <row r="7066" spans="1:9" ht="15.75" customHeight="1">
      <c r="A7066" s="963">
        <v>98530</v>
      </c>
      <c r="B7066" s="963" t="s">
        <v>9998</v>
      </c>
      <c r="C7066" s="964" t="s">
        <v>141</v>
      </c>
      <c r="D7066" s="965">
        <v>83.49</v>
      </c>
      <c r="E7066" s="757"/>
      <c r="F7066" s="757"/>
      <c r="G7066" s="757"/>
      <c r="H7066" s="757"/>
      <c r="I7066" s="757"/>
    </row>
    <row r="7067" spans="1:9" ht="15.75" customHeight="1">
      <c r="A7067" s="963">
        <v>98531</v>
      </c>
      <c r="B7067" s="963" t="s">
        <v>9999</v>
      </c>
      <c r="C7067" s="964" t="s">
        <v>141</v>
      </c>
      <c r="D7067" s="965">
        <v>215.03</v>
      </c>
      <c r="E7067" s="757"/>
      <c r="F7067" s="757"/>
      <c r="G7067" s="757"/>
      <c r="H7067" s="757"/>
      <c r="I7067" s="757"/>
    </row>
    <row r="7068" spans="1:9" ht="15.75" customHeight="1">
      <c r="A7068" s="963">
        <v>98532</v>
      </c>
      <c r="B7068" s="963" t="s">
        <v>10000</v>
      </c>
      <c r="C7068" s="964" t="s">
        <v>141</v>
      </c>
      <c r="D7068" s="965">
        <v>97.62</v>
      </c>
      <c r="E7068" s="757"/>
      <c r="F7068" s="757"/>
      <c r="G7068" s="757"/>
      <c r="H7068" s="757"/>
      <c r="I7068" s="757"/>
    </row>
    <row r="7069" spans="1:9" ht="15.75" customHeight="1">
      <c r="A7069" s="963">
        <v>98533</v>
      </c>
      <c r="B7069" s="963" t="s">
        <v>10001</v>
      </c>
      <c r="C7069" s="964" t="s">
        <v>141</v>
      </c>
      <c r="D7069" s="965">
        <v>257.37</v>
      </c>
      <c r="E7069" s="757"/>
      <c r="F7069" s="757"/>
      <c r="G7069" s="757"/>
      <c r="H7069" s="757"/>
      <c r="I7069" s="757"/>
    </row>
    <row r="7070" spans="1:9" ht="15.75" customHeight="1">
      <c r="A7070" s="963">
        <v>98534</v>
      </c>
      <c r="B7070" s="963" t="s">
        <v>10002</v>
      </c>
      <c r="C7070" s="964" t="s">
        <v>141</v>
      </c>
      <c r="D7070" s="965">
        <v>671.23</v>
      </c>
      <c r="E7070" s="757"/>
      <c r="F7070" s="757"/>
      <c r="G7070" s="757"/>
      <c r="H7070" s="757"/>
      <c r="I7070" s="757"/>
    </row>
    <row r="7071" spans="1:9" ht="15.75" customHeight="1">
      <c r="A7071" s="963">
        <v>98535</v>
      </c>
      <c r="B7071" s="963" t="s">
        <v>10003</v>
      </c>
      <c r="C7071" s="964" t="s">
        <v>141</v>
      </c>
      <c r="D7071" s="965">
        <v>1042.1199999999999</v>
      </c>
      <c r="E7071" s="757"/>
      <c r="F7071" s="757"/>
      <c r="G7071" s="757"/>
      <c r="H7071" s="757"/>
      <c r="I7071" s="757"/>
    </row>
    <row r="7072" spans="1:9" ht="15.75" customHeight="1">
      <c r="A7072" s="963">
        <v>88238</v>
      </c>
      <c r="B7072" s="963" t="s">
        <v>2086</v>
      </c>
      <c r="C7072" s="964" t="s">
        <v>1522</v>
      </c>
      <c r="D7072" s="965">
        <v>15.42</v>
      </c>
      <c r="E7072" s="757"/>
      <c r="F7072" s="757"/>
      <c r="G7072" s="757"/>
      <c r="H7072" s="757"/>
      <c r="I7072" s="757"/>
    </row>
    <row r="7073" spans="1:9" ht="15.75" customHeight="1">
      <c r="A7073" s="963">
        <v>88239</v>
      </c>
      <c r="B7073" s="963" t="s">
        <v>1586</v>
      </c>
      <c r="C7073" s="964" t="s">
        <v>1522</v>
      </c>
      <c r="D7073" s="965">
        <v>15.27</v>
      </c>
      <c r="E7073" s="757"/>
      <c r="F7073" s="757"/>
      <c r="G7073" s="757"/>
      <c r="H7073" s="757"/>
      <c r="I7073" s="757"/>
    </row>
    <row r="7074" spans="1:9" ht="15.75" customHeight="1">
      <c r="A7074" s="963">
        <v>88240</v>
      </c>
      <c r="B7074" s="963" t="s">
        <v>10004</v>
      </c>
      <c r="C7074" s="964" t="s">
        <v>1522</v>
      </c>
      <c r="D7074" s="965">
        <v>11.52</v>
      </c>
      <c r="E7074" s="757"/>
      <c r="F7074" s="757"/>
      <c r="G7074" s="757"/>
      <c r="H7074" s="757"/>
      <c r="I7074" s="757"/>
    </row>
    <row r="7075" spans="1:9" ht="15.75" customHeight="1">
      <c r="A7075" s="963">
        <v>88241</v>
      </c>
      <c r="B7075" s="963" t="s">
        <v>10005</v>
      </c>
      <c r="C7075" s="964" t="s">
        <v>1522</v>
      </c>
      <c r="D7075" s="965">
        <v>15.42</v>
      </c>
      <c r="E7075" s="757"/>
      <c r="F7075" s="757"/>
      <c r="G7075" s="757"/>
      <c r="H7075" s="757"/>
      <c r="I7075" s="757"/>
    </row>
    <row r="7076" spans="1:9" ht="15.75" customHeight="1">
      <c r="A7076" s="963">
        <v>88242</v>
      </c>
      <c r="B7076" s="963" t="s">
        <v>10006</v>
      </c>
      <c r="C7076" s="964" t="s">
        <v>1522</v>
      </c>
      <c r="D7076" s="965">
        <v>15.45</v>
      </c>
      <c r="E7076" s="757"/>
      <c r="F7076" s="757"/>
      <c r="G7076" s="757"/>
      <c r="H7076" s="757"/>
      <c r="I7076" s="757"/>
    </row>
    <row r="7077" spans="1:9" ht="15.75" customHeight="1">
      <c r="A7077" s="963">
        <v>88243</v>
      </c>
      <c r="B7077" s="963" t="s">
        <v>1943</v>
      </c>
      <c r="C7077" s="964" t="s">
        <v>1522</v>
      </c>
      <c r="D7077" s="965">
        <v>15.69</v>
      </c>
      <c r="E7077" s="757"/>
      <c r="F7077" s="757"/>
      <c r="G7077" s="757"/>
      <c r="H7077" s="757"/>
      <c r="I7077" s="757"/>
    </row>
    <row r="7078" spans="1:9" ht="15.75" customHeight="1">
      <c r="A7078" s="963">
        <v>88245</v>
      </c>
      <c r="B7078" s="963" t="s">
        <v>2085</v>
      </c>
      <c r="C7078" s="964" t="s">
        <v>1522</v>
      </c>
      <c r="D7078" s="965">
        <v>19.309999999999999</v>
      </c>
      <c r="E7078" s="757"/>
      <c r="F7078" s="757"/>
      <c r="G7078" s="757"/>
      <c r="H7078" s="757"/>
      <c r="I7078" s="757"/>
    </row>
    <row r="7079" spans="1:9" ht="15.75" customHeight="1">
      <c r="A7079" s="963">
        <v>88246</v>
      </c>
      <c r="B7079" s="963" t="s">
        <v>10007</v>
      </c>
      <c r="C7079" s="964" t="s">
        <v>1522</v>
      </c>
      <c r="D7079" s="965">
        <v>16.05</v>
      </c>
      <c r="E7079" s="757"/>
      <c r="F7079" s="757"/>
      <c r="G7079" s="757"/>
      <c r="H7079" s="757"/>
      <c r="I7079" s="757"/>
    </row>
    <row r="7080" spans="1:9" ht="15.75" customHeight="1">
      <c r="A7080" s="963">
        <v>88247</v>
      </c>
      <c r="B7080" s="963" t="s">
        <v>1750</v>
      </c>
      <c r="C7080" s="964" t="s">
        <v>1522</v>
      </c>
      <c r="D7080" s="965">
        <v>15.68</v>
      </c>
      <c r="E7080" s="757"/>
      <c r="F7080" s="757"/>
      <c r="G7080" s="757"/>
      <c r="H7080" s="757"/>
      <c r="I7080" s="757"/>
    </row>
    <row r="7081" spans="1:9" ht="15.75" customHeight="1">
      <c r="A7081" s="963">
        <v>88248</v>
      </c>
      <c r="B7081" s="963" t="s">
        <v>1702</v>
      </c>
      <c r="C7081" s="964" t="s">
        <v>1522</v>
      </c>
      <c r="D7081" s="965">
        <v>14.81</v>
      </c>
      <c r="E7081" s="757"/>
      <c r="F7081" s="757"/>
      <c r="G7081" s="757"/>
      <c r="H7081" s="757"/>
      <c r="I7081" s="757"/>
    </row>
    <row r="7082" spans="1:9" ht="15.75" customHeight="1">
      <c r="A7082" s="963">
        <v>88249</v>
      </c>
      <c r="B7082" s="963" t="s">
        <v>10008</v>
      </c>
      <c r="C7082" s="964" t="s">
        <v>1522</v>
      </c>
      <c r="D7082" s="965">
        <v>19</v>
      </c>
      <c r="E7082" s="757"/>
      <c r="F7082" s="757"/>
      <c r="G7082" s="757"/>
      <c r="H7082" s="757"/>
      <c r="I7082" s="757"/>
    </row>
    <row r="7083" spans="1:9" ht="15.75" customHeight="1">
      <c r="A7083" s="963">
        <v>88250</v>
      </c>
      <c r="B7083" s="963" t="s">
        <v>10009</v>
      </c>
      <c r="C7083" s="964" t="s">
        <v>1522</v>
      </c>
      <c r="D7083" s="965">
        <v>14.46</v>
      </c>
      <c r="E7083" s="757"/>
      <c r="F7083" s="757"/>
      <c r="G7083" s="757"/>
      <c r="H7083" s="757"/>
      <c r="I7083" s="757"/>
    </row>
    <row r="7084" spans="1:9" ht="15.75" customHeight="1">
      <c r="A7084" s="963">
        <v>88251</v>
      </c>
      <c r="B7084" s="963" t="s">
        <v>2007</v>
      </c>
      <c r="C7084" s="964" t="s">
        <v>1522</v>
      </c>
      <c r="D7084" s="965">
        <v>15.86</v>
      </c>
      <c r="E7084" s="757"/>
      <c r="F7084" s="757"/>
      <c r="G7084" s="757"/>
      <c r="H7084" s="757"/>
      <c r="I7084" s="757"/>
    </row>
    <row r="7085" spans="1:9" ht="15.75" customHeight="1">
      <c r="A7085" s="963">
        <v>88252</v>
      </c>
      <c r="B7085" s="963" t="s">
        <v>10010</v>
      </c>
      <c r="C7085" s="964" t="s">
        <v>1522</v>
      </c>
      <c r="D7085" s="965">
        <v>15.27</v>
      </c>
      <c r="E7085" s="757"/>
      <c r="F7085" s="757"/>
      <c r="G7085" s="757"/>
      <c r="H7085" s="757"/>
      <c r="I7085" s="757"/>
    </row>
    <row r="7086" spans="1:9" ht="15.75" customHeight="1">
      <c r="A7086" s="963">
        <v>88253</v>
      </c>
      <c r="B7086" s="963" t="s">
        <v>10011</v>
      </c>
      <c r="C7086" s="964" t="s">
        <v>1522</v>
      </c>
      <c r="D7086" s="965">
        <v>14.2</v>
      </c>
      <c r="E7086" s="757"/>
      <c r="F7086" s="757"/>
      <c r="G7086" s="757"/>
      <c r="H7086" s="757"/>
      <c r="I7086" s="757"/>
    </row>
    <row r="7087" spans="1:9" ht="15.75" customHeight="1">
      <c r="A7087" s="963">
        <v>88255</v>
      </c>
      <c r="B7087" s="963" t="s">
        <v>10012</v>
      </c>
      <c r="C7087" s="964" t="s">
        <v>1522</v>
      </c>
      <c r="D7087" s="965">
        <v>31.43</v>
      </c>
      <c r="E7087" s="757"/>
      <c r="F7087" s="757"/>
      <c r="G7087" s="757"/>
      <c r="H7087" s="757"/>
      <c r="I7087" s="757"/>
    </row>
    <row r="7088" spans="1:9" ht="15.75" customHeight="1">
      <c r="A7088" s="963">
        <v>88256</v>
      </c>
      <c r="B7088" s="963" t="s">
        <v>1623</v>
      </c>
      <c r="C7088" s="964" t="s">
        <v>1522</v>
      </c>
      <c r="D7088" s="965">
        <v>19.36</v>
      </c>
      <c r="E7088" s="757"/>
      <c r="F7088" s="757"/>
      <c r="G7088" s="757"/>
      <c r="H7088" s="757"/>
      <c r="I7088" s="757"/>
    </row>
    <row r="7089" spans="1:9" ht="15.75" customHeight="1">
      <c r="A7089" s="963">
        <v>88257</v>
      </c>
      <c r="B7089" s="963" t="s">
        <v>10013</v>
      </c>
      <c r="C7089" s="964" t="s">
        <v>1522</v>
      </c>
      <c r="D7089" s="965">
        <v>16.09</v>
      </c>
      <c r="E7089" s="757"/>
      <c r="F7089" s="757"/>
      <c r="G7089" s="757"/>
      <c r="H7089" s="757"/>
      <c r="I7089" s="757"/>
    </row>
    <row r="7090" spans="1:9" ht="15.75" customHeight="1">
      <c r="A7090" s="963">
        <v>88258</v>
      </c>
      <c r="B7090" s="963" t="s">
        <v>10014</v>
      </c>
      <c r="C7090" s="964" t="s">
        <v>1522</v>
      </c>
      <c r="D7090" s="965">
        <v>12.44</v>
      </c>
      <c r="E7090" s="757"/>
      <c r="F7090" s="757"/>
      <c r="G7090" s="757"/>
      <c r="H7090" s="757"/>
      <c r="I7090" s="757"/>
    </row>
    <row r="7091" spans="1:9" ht="15.75" customHeight="1">
      <c r="A7091" s="963">
        <v>88260</v>
      </c>
      <c r="B7091" s="963" t="s">
        <v>10015</v>
      </c>
      <c r="C7091" s="964" t="s">
        <v>1522</v>
      </c>
      <c r="D7091" s="965">
        <v>19.309999999999999</v>
      </c>
      <c r="E7091" s="757"/>
      <c r="F7091" s="757"/>
      <c r="G7091" s="757"/>
      <c r="H7091" s="757"/>
      <c r="I7091" s="757"/>
    </row>
    <row r="7092" spans="1:9" ht="15.75" customHeight="1">
      <c r="A7092" s="963">
        <v>88261</v>
      </c>
      <c r="B7092" s="963" t="s">
        <v>1667</v>
      </c>
      <c r="C7092" s="964" t="s">
        <v>1522</v>
      </c>
      <c r="D7092" s="965">
        <v>18.45</v>
      </c>
      <c r="E7092" s="757"/>
      <c r="F7092" s="757"/>
      <c r="G7092" s="757"/>
      <c r="H7092" s="757"/>
      <c r="I7092" s="757"/>
    </row>
    <row r="7093" spans="1:9" ht="15.75" customHeight="1">
      <c r="A7093" s="963">
        <v>88262</v>
      </c>
      <c r="B7093" s="963" t="s">
        <v>1588</v>
      </c>
      <c r="C7093" s="964" t="s">
        <v>1522</v>
      </c>
      <c r="D7093" s="965">
        <v>19.13</v>
      </c>
      <c r="E7093" s="757"/>
      <c r="F7093" s="757"/>
      <c r="G7093" s="757"/>
      <c r="H7093" s="757"/>
      <c r="I7093" s="757"/>
    </row>
    <row r="7094" spans="1:9" ht="15.75" customHeight="1">
      <c r="A7094" s="963">
        <v>88263</v>
      </c>
      <c r="B7094" s="963" t="s">
        <v>10016</v>
      </c>
      <c r="C7094" s="964" t="s">
        <v>1522</v>
      </c>
      <c r="D7094" s="965">
        <v>14.41</v>
      </c>
      <c r="E7094" s="757"/>
      <c r="F7094" s="757"/>
      <c r="G7094" s="757"/>
      <c r="H7094" s="757"/>
      <c r="I7094" s="757"/>
    </row>
    <row r="7095" spans="1:9" ht="15.75" customHeight="1">
      <c r="A7095" s="963">
        <v>88264</v>
      </c>
      <c r="B7095" s="963" t="s">
        <v>1738</v>
      </c>
      <c r="C7095" s="964" t="s">
        <v>1522</v>
      </c>
      <c r="D7095" s="965">
        <v>19.670000000000002</v>
      </c>
      <c r="E7095" s="757"/>
      <c r="F7095" s="757"/>
      <c r="G7095" s="757"/>
      <c r="H7095" s="757"/>
      <c r="I7095" s="757"/>
    </row>
    <row r="7096" spans="1:9" ht="15.75" customHeight="1">
      <c r="A7096" s="963">
        <v>88265</v>
      </c>
      <c r="B7096" s="963" t="s">
        <v>10017</v>
      </c>
      <c r="C7096" s="964" t="s">
        <v>1522</v>
      </c>
      <c r="D7096" s="965">
        <v>19.670000000000002</v>
      </c>
      <c r="E7096" s="757"/>
      <c r="F7096" s="757"/>
      <c r="G7096" s="757"/>
      <c r="H7096" s="757"/>
      <c r="I7096" s="757"/>
    </row>
    <row r="7097" spans="1:9" ht="15.75" customHeight="1">
      <c r="A7097" s="963">
        <v>88266</v>
      </c>
      <c r="B7097" s="963" t="s">
        <v>10018</v>
      </c>
      <c r="C7097" s="964" t="s">
        <v>1522</v>
      </c>
      <c r="D7097" s="965">
        <v>21.49</v>
      </c>
      <c r="E7097" s="757"/>
      <c r="F7097" s="757"/>
      <c r="G7097" s="757"/>
      <c r="H7097" s="757"/>
      <c r="I7097" s="757"/>
    </row>
    <row r="7098" spans="1:9" ht="15.75" customHeight="1">
      <c r="A7098" s="963">
        <v>88267</v>
      </c>
      <c r="B7098" s="963" t="s">
        <v>1629</v>
      </c>
      <c r="C7098" s="964" t="s">
        <v>1522</v>
      </c>
      <c r="D7098" s="965">
        <v>18.72</v>
      </c>
      <c r="E7098" s="757"/>
      <c r="F7098" s="757"/>
      <c r="G7098" s="757"/>
      <c r="H7098" s="757"/>
      <c r="I7098" s="757"/>
    </row>
    <row r="7099" spans="1:9" ht="15.75" customHeight="1">
      <c r="A7099" s="963">
        <v>88269</v>
      </c>
      <c r="B7099" s="963" t="s">
        <v>10019</v>
      </c>
      <c r="C7099" s="964" t="s">
        <v>1522</v>
      </c>
      <c r="D7099" s="965">
        <v>19.309999999999999</v>
      </c>
      <c r="E7099" s="757"/>
      <c r="F7099" s="757"/>
      <c r="G7099" s="757"/>
      <c r="H7099" s="757"/>
      <c r="I7099" s="757"/>
    </row>
    <row r="7100" spans="1:9" ht="15.75" customHeight="1">
      <c r="A7100" s="963">
        <v>88270</v>
      </c>
      <c r="B7100" s="963" t="s">
        <v>1942</v>
      </c>
      <c r="C7100" s="964" t="s">
        <v>1522</v>
      </c>
      <c r="D7100" s="965">
        <v>19.45</v>
      </c>
      <c r="E7100" s="757"/>
      <c r="F7100" s="757"/>
      <c r="G7100" s="757"/>
      <c r="H7100" s="757"/>
      <c r="I7100" s="757"/>
    </row>
    <row r="7101" spans="1:9" ht="15.75" customHeight="1">
      <c r="A7101" s="963">
        <v>88272</v>
      </c>
      <c r="B7101" s="963" t="s">
        <v>10020</v>
      </c>
      <c r="C7101" s="964" t="s">
        <v>1522</v>
      </c>
      <c r="D7101" s="965">
        <v>20.58</v>
      </c>
      <c r="E7101" s="757"/>
      <c r="F7101" s="757"/>
      <c r="G7101" s="757"/>
      <c r="H7101" s="757"/>
      <c r="I7101" s="757"/>
    </row>
    <row r="7102" spans="1:9" ht="15.75" customHeight="1">
      <c r="A7102" s="963">
        <v>88273</v>
      </c>
      <c r="B7102" s="963" t="s">
        <v>10021</v>
      </c>
      <c r="C7102" s="964" t="s">
        <v>1522</v>
      </c>
      <c r="D7102" s="965">
        <v>18.73</v>
      </c>
      <c r="E7102" s="757"/>
      <c r="F7102" s="757"/>
      <c r="G7102" s="757"/>
      <c r="H7102" s="757"/>
      <c r="I7102" s="757"/>
    </row>
    <row r="7103" spans="1:9" ht="15.75" customHeight="1">
      <c r="A7103" s="963">
        <v>88274</v>
      </c>
      <c r="B7103" s="963" t="s">
        <v>1689</v>
      </c>
      <c r="C7103" s="964" t="s">
        <v>1522</v>
      </c>
      <c r="D7103" s="965">
        <v>19.36</v>
      </c>
      <c r="E7103" s="757"/>
      <c r="F7103" s="757"/>
      <c r="G7103" s="757"/>
      <c r="H7103" s="757"/>
      <c r="I7103" s="757"/>
    </row>
    <row r="7104" spans="1:9" ht="15.75" customHeight="1">
      <c r="A7104" s="963">
        <v>88275</v>
      </c>
      <c r="B7104" s="963" t="s">
        <v>10022</v>
      </c>
      <c r="C7104" s="964" t="s">
        <v>1522</v>
      </c>
      <c r="D7104" s="965">
        <v>22.91</v>
      </c>
      <c r="E7104" s="757"/>
      <c r="F7104" s="757"/>
      <c r="G7104" s="757"/>
      <c r="H7104" s="757"/>
      <c r="I7104" s="757"/>
    </row>
    <row r="7105" spans="1:9" ht="15.75" customHeight="1">
      <c r="A7105" s="963">
        <v>88277</v>
      </c>
      <c r="B7105" s="963" t="s">
        <v>10023</v>
      </c>
      <c r="C7105" s="964" t="s">
        <v>1522</v>
      </c>
      <c r="D7105" s="965">
        <v>12.57</v>
      </c>
      <c r="E7105" s="757"/>
      <c r="F7105" s="757"/>
      <c r="G7105" s="757"/>
      <c r="H7105" s="757"/>
      <c r="I7105" s="757"/>
    </row>
    <row r="7106" spans="1:9" ht="15.75" customHeight="1">
      <c r="A7106" s="963">
        <v>88278</v>
      </c>
      <c r="B7106" s="963" t="s">
        <v>1632</v>
      </c>
      <c r="C7106" s="964" t="s">
        <v>1522</v>
      </c>
      <c r="D7106" s="965">
        <v>15.02</v>
      </c>
      <c r="E7106" s="757"/>
      <c r="F7106" s="757"/>
      <c r="G7106" s="757"/>
      <c r="H7106" s="757"/>
      <c r="I7106" s="757"/>
    </row>
    <row r="7107" spans="1:9" ht="15.75" customHeight="1">
      <c r="A7107" s="963">
        <v>88279</v>
      </c>
      <c r="B7107" s="963" t="s">
        <v>10024</v>
      </c>
      <c r="C7107" s="964" t="s">
        <v>1522</v>
      </c>
      <c r="D7107" s="965">
        <v>23.16</v>
      </c>
      <c r="E7107" s="757"/>
      <c r="F7107" s="757"/>
      <c r="G7107" s="757"/>
      <c r="H7107" s="757"/>
      <c r="I7107" s="757"/>
    </row>
    <row r="7108" spans="1:9" ht="15.75" customHeight="1">
      <c r="A7108" s="963">
        <v>88281</v>
      </c>
      <c r="B7108" s="963" t="s">
        <v>10025</v>
      </c>
      <c r="C7108" s="964" t="s">
        <v>1522</v>
      </c>
      <c r="D7108" s="965">
        <v>16.61</v>
      </c>
      <c r="E7108" s="757"/>
      <c r="F7108" s="757"/>
      <c r="G7108" s="757"/>
      <c r="H7108" s="757"/>
      <c r="I7108" s="757"/>
    </row>
    <row r="7109" spans="1:9" ht="15.75" customHeight="1">
      <c r="A7109" s="963">
        <v>88282</v>
      </c>
      <c r="B7109" s="963" t="s">
        <v>10026</v>
      </c>
      <c r="C7109" s="964" t="s">
        <v>1522</v>
      </c>
      <c r="D7109" s="965">
        <v>17.420000000000002</v>
      </c>
      <c r="E7109" s="757"/>
      <c r="F7109" s="757"/>
      <c r="G7109" s="757"/>
      <c r="H7109" s="757"/>
      <c r="I7109" s="757"/>
    </row>
    <row r="7110" spans="1:9" ht="15.75" customHeight="1">
      <c r="A7110" s="963">
        <v>88283</v>
      </c>
      <c r="B7110" s="963" t="s">
        <v>10027</v>
      </c>
      <c r="C7110" s="964" t="s">
        <v>1522</v>
      </c>
      <c r="D7110" s="965">
        <v>22.24</v>
      </c>
      <c r="E7110" s="757"/>
      <c r="F7110" s="757"/>
      <c r="G7110" s="757"/>
      <c r="H7110" s="757"/>
      <c r="I7110" s="757"/>
    </row>
    <row r="7111" spans="1:9" ht="15.75" customHeight="1">
      <c r="A7111" s="963">
        <v>88284</v>
      </c>
      <c r="B7111" s="963" t="s">
        <v>10028</v>
      </c>
      <c r="C7111" s="964" t="s">
        <v>1522</v>
      </c>
      <c r="D7111" s="965">
        <v>18.079999999999998</v>
      </c>
      <c r="E7111" s="757"/>
      <c r="F7111" s="757"/>
      <c r="G7111" s="757"/>
      <c r="H7111" s="757"/>
      <c r="I7111" s="757"/>
    </row>
    <row r="7112" spans="1:9" ht="15.75" customHeight="1">
      <c r="A7112" s="963">
        <v>88285</v>
      </c>
      <c r="B7112" s="963" t="s">
        <v>10029</v>
      </c>
      <c r="C7112" s="964" t="s">
        <v>1522</v>
      </c>
      <c r="D7112" s="965">
        <v>20.34</v>
      </c>
      <c r="E7112" s="757"/>
      <c r="F7112" s="757"/>
      <c r="G7112" s="757"/>
      <c r="H7112" s="757"/>
      <c r="I7112" s="757"/>
    </row>
    <row r="7113" spans="1:9" ht="15.75" customHeight="1">
      <c r="A7113" s="963">
        <v>88286</v>
      </c>
      <c r="B7113" s="963" t="s">
        <v>10030</v>
      </c>
      <c r="C7113" s="964" t="s">
        <v>1522</v>
      </c>
      <c r="D7113" s="965">
        <v>18.239999999999998</v>
      </c>
      <c r="E7113" s="757"/>
      <c r="F7113" s="757"/>
      <c r="G7113" s="757"/>
      <c r="H7113" s="757"/>
      <c r="I7113" s="757"/>
    </row>
    <row r="7114" spans="1:9" ht="15.75" customHeight="1">
      <c r="A7114" s="963">
        <v>88288</v>
      </c>
      <c r="B7114" s="963" t="s">
        <v>10031</v>
      </c>
      <c r="C7114" s="964" t="s">
        <v>1522</v>
      </c>
      <c r="D7114" s="965">
        <v>17.64</v>
      </c>
      <c r="E7114" s="757"/>
      <c r="F7114" s="757"/>
      <c r="G7114" s="757"/>
      <c r="H7114" s="757"/>
      <c r="I7114" s="757"/>
    </row>
    <row r="7115" spans="1:9" ht="15.75" customHeight="1">
      <c r="A7115" s="963">
        <v>88291</v>
      </c>
      <c r="B7115" s="963" t="s">
        <v>10032</v>
      </c>
      <c r="C7115" s="964" t="s">
        <v>1522</v>
      </c>
      <c r="D7115" s="965">
        <v>16.059999999999999</v>
      </c>
      <c r="E7115" s="757"/>
      <c r="F7115" s="757"/>
      <c r="G7115" s="757"/>
      <c r="H7115" s="757"/>
      <c r="I7115" s="757"/>
    </row>
    <row r="7116" spans="1:9" ht="15.75" customHeight="1">
      <c r="A7116" s="963">
        <v>88292</v>
      </c>
      <c r="B7116" s="963" t="s">
        <v>10033</v>
      </c>
      <c r="C7116" s="964" t="s">
        <v>1522</v>
      </c>
      <c r="D7116" s="965">
        <v>17.399999999999999</v>
      </c>
      <c r="E7116" s="757"/>
      <c r="F7116" s="757"/>
      <c r="G7116" s="757"/>
      <c r="H7116" s="757"/>
      <c r="I7116" s="757"/>
    </row>
    <row r="7117" spans="1:9" ht="15.75" customHeight="1">
      <c r="A7117" s="963">
        <v>88293</v>
      </c>
      <c r="B7117" s="963" t="s">
        <v>10034</v>
      </c>
      <c r="C7117" s="964" t="s">
        <v>1522</v>
      </c>
      <c r="D7117" s="965">
        <v>19.05</v>
      </c>
      <c r="E7117" s="757"/>
      <c r="F7117" s="757"/>
      <c r="G7117" s="757"/>
      <c r="H7117" s="757"/>
      <c r="I7117" s="757"/>
    </row>
    <row r="7118" spans="1:9" ht="15.75" customHeight="1">
      <c r="A7118" s="963">
        <v>88294</v>
      </c>
      <c r="B7118" s="963" t="s">
        <v>10035</v>
      </c>
      <c r="C7118" s="964" t="s">
        <v>1522</v>
      </c>
      <c r="D7118" s="965">
        <v>20.65</v>
      </c>
      <c r="E7118" s="757"/>
      <c r="F7118" s="757"/>
      <c r="G7118" s="757"/>
      <c r="H7118" s="757"/>
      <c r="I7118" s="757"/>
    </row>
    <row r="7119" spans="1:9" ht="15.75" customHeight="1">
      <c r="A7119" s="963">
        <v>88295</v>
      </c>
      <c r="B7119" s="963" t="s">
        <v>10036</v>
      </c>
      <c r="C7119" s="964" t="s">
        <v>1522</v>
      </c>
      <c r="D7119" s="965">
        <v>15.28</v>
      </c>
      <c r="E7119" s="757"/>
      <c r="F7119" s="757"/>
      <c r="G7119" s="757"/>
      <c r="H7119" s="757"/>
      <c r="I7119" s="757"/>
    </row>
    <row r="7120" spans="1:9" ht="15.75" customHeight="1">
      <c r="A7120" s="963">
        <v>88296</v>
      </c>
      <c r="B7120" s="963" t="s">
        <v>10037</v>
      </c>
      <c r="C7120" s="964" t="s">
        <v>1522</v>
      </c>
      <c r="D7120" s="965">
        <v>15.28</v>
      </c>
      <c r="E7120" s="757"/>
      <c r="F7120" s="757"/>
      <c r="G7120" s="757"/>
      <c r="H7120" s="757"/>
      <c r="I7120" s="757"/>
    </row>
    <row r="7121" spans="1:9" ht="15.75" customHeight="1">
      <c r="A7121" s="963">
        <v>88297</v>
      </c>
      <c r="B7121" s="963" t="s">
        <v>10038</v>
      </c>
      <c r="C7121" s="964" t="s">
        <v>1522</v>
      </c>
      <c r="D7121" s="965">
        <v>18.170000000000002</v>
      </c>
      <c r="E7121" s="757"/>
      <c r="F7121" s="757"/>
      <c r="G7121" s="757"/>
      <c r="H7121" s="757"/>
      <c r="I7121" s="757"/>
    </row>
    <row r="7122" spans="1:9" ht="15.75" customHeight="1">
      <c r="A7122" s="963">
        <v>88298</v>
      </c>
      <c r="B7122" s="963" t="s">
        <v>10039</v>
      </c>
      <c r="C7122" s="964" t="s">
        <v>1522</v>
      </c>
      <c r="D7122" s="965">
        <v>14.67</v>
      </c>
      <c r="E7122" s="757"/>
      <c r="F7122" s="757"/>
      <c r="G7122" s="757"/>
      <c r="H7122" s="757"/>
      <c r="I7122" s="757"/>
    </row>
    <row r="7123" spans="1:9" ht="15.75" customHeight="1">
      <c r="A7123" s="963">
        <v>88299</v>
      </c>
      <c r="B7123" s="963" t="s">
        <v>10040</v>
      </c>
      <c r="C7123" s="964" t="s">
        <v>1522</v>
      </c>
      <c r="D7123" s="965">
        <v>19.329999999999998</v>
      </c>
      <c r="E7123" s="757"/>
      <c r="F7123" s="757"/>
      <c r="G7123" s="757"/>
      <c r="H7123" s="757"/>
      <c r="I7123" s="757"/>
    </row>
    <row r="7124" spans="1:9" ht="15.75" customHeight="1">
      <c r="A7124" s="963">
        <v>88300</v>
      </c>
      <c r="B7124" s="963" t="s">
        <v>10041</v>
      </c>
      <c r="C7124" s="964" t="s">
        <v>1522</v>
      </c>
      <c r="D7124" s="965">
        <v>23.02</v>
      </c>
      <c r="E7124" s="757"/>
      <c r="F7124" s="757"/>
      <c r="G7124" s="757"/>
      <c r="H7124" s="757"/>
      <c r="I7124" s="757"/>
    </row>
    <row r="7125" spans="1:9" ht="15.75" customHeight="1">
      <c r="A7125" s="963">
        <v>88301</v>
      </c>
      <c r="B7125" s="963" t="s">
        <v>10042</v>
      </c>
      <c r="C7125" s="964" t="s">
        <v>1522</v>
      </c>
      <c r="D7125" s="965">
        <v>18.59</v>
      </c>
      <c r="E7125" s="757"/>
      <c r="F7125" s="757"/>
      <c r="G7125" s="757"/>
      <c r="H7125" s="757"/>
      <c r="I7125" s="757"/>
    </row>
    <row r="7126" spans="1:9" ht="15.75" customHeight="1">
      <c r="A7126" s="963">
        <v>88302</v>
      </c>
      <c r="B7126" s="963" t="s">
        <v>10043</v>
      </c>
      <c r="C7126" s="964" t="s">
        <v>1522</v>
      </c>
      <c r="D7126" s="965">
        <v>19.850000000000001</v>
      </c>
      <c r="E7126" s="757"/>
      <c r="F7126" s="757"/>
      <c r="G7126" s="757"/>
      <c r="H7126" s="757"/>
      <c r="I7126" s="757"/>
    </row>
    <row r="7127" spans="1:9" ht="15.75" customHeight="1">
      <c r="A7127" s="963">
        <v>88303</v>
      </c>
      <c r="B7127" s="963" t="s">
        <v>10044</v>
      </c>
      <c r="C7127" s="964" t="s">
        <v>1522</v>
      </c>
      <c r="D7127" s="965">
        <v>19.649999999999999</v>
      </c>
      <c r="E7127" s="757"/>
      <c r="F7127" s="757"/>
      <c r="G7127" s="757"/>
      <c r="H7127" s="757"/>
      <c r="I7127" s="757"/>
    </row>
    <row r="7128" spans="1:9" ht="15.75" customHeight="1">
      <c r="A7128" s="963">
        <v>88304</v>
      </c>
      <c r="B7128" s="963" t="s">
        <v>10045</v>
      </c>
      <c r="C7128" s="964" t="s">
        <v>1522</v>
      </c>
      <c r="D7128" s="965">
        <v>17.489999999999998</v>
      </c>
      <c r="E7128" s="757"/>
      <c r="F7128" s="757"/>
      <c r="G7128" s="757"/>
      <c r="H7128" s="757"/>
      <c r="I7128" s="757"/>
    </row>
    <row r="7129" spans="1:9" ht="15.75" customHeight="1">
      <c r="A7129" s="963">
        <v>88306</v>
      </c>
      <c r="B7129" s="963" t="s">
        <v>10046</v>
      </c>
      <c r="C7129" s="964" t="s">
        <v>1522</v>
      </c>
      <c r="D7129" s="965">
        <v>18.8</v>
      </c>
      <c r="E7129" s="757"/>
      <c r="F7129" s="757"/>
      <c r="G7129" s="757"/>
      <c r="H7129" s="757"/>
      <c r="I7129" s="757"/>
    </row>
    <row r="7130" spans="1:9" ht="15.75" customHeight="1">
      <c r="A7130" s="963">
        <v>88307</v>
      </c>
      <c r="B7130" s="963" t="s">
        <v>10047</v>
      </c>
      <c r="C7130" s="964" t="s">
        <v>1522</v>
      </c>
      <c r="D7130" s="965">
        <v>18.940000000000001</v>
      </c>
      <c r="E7130" s="757"/>
      <c r="F7130" s="757"/>
      <c r="G7130" s="757"/>
      <c r="H7130" s="757"/>
      <c r="I7130" s="757"/>
    </row>
    <row r="7131" spans="1:9" ht="15.75" customHeight="1">
      <c r="A7131" s="963">
        <v>88308</v>
      </c>
      <c r="B7131" s="963" t="s">
        <v>10048</v>
      </c>
      <c r="C7131" s="964" t="s">
        <v>1522</v>
      </c>
      <c r="D7131" s="965">
        <v>19.36</v>
      </c>
      <c r="E7131" s="757"/>
      <c r="F7131" s="757"/>
      <c r="G7131" s="757"/>
      <c r="H7131" s="757"/>
      <c r="I7131" s="757"/>
    </row>
    <row r="7132" spans="1:9" ht="15.75" customHeight="1">
      <c r="A7132" s="963">
        <v>88309</v>
      </c>
      <c r="B7132" s="963" t="s">
        <v>1615</v>
      </c>
      <c r="C7132" s="964" t="s">
        <v>1522</v>
      </c>
      <c r="D7132" s="965">
        <v>19.45</v>
      </c>
      <c r="E7132" s="757"/>
      <c r="F7132" s="757"/>
      <c r="G7132" s="757"/>
      <c r="H7132" s="757"/>
      <c r="I7132" s="757"/>
    </row>
    <row r="7133" spans="1:9" ht="15.75" customHeight="1">
      <c r="A7133" s="963">
        <v>88310</v>
      </c>
      <c r="B7133" s="963" t="s">
        <v>1695</v>
      </c>
      <c r="C7133" s="964" t="s">
        <v>1522</v>
      </c>
      <c r="D7133" s="965">
        <v>20.71</v>
      </c>
      <c r="E7133" s="757"/>
      <c r="F7133" s="757"/>
      <c r="G7133" s="757"/>
      <c r="H7133" s="757"/>
      <c r="I7133" s="757"/>
    </row>
    <row r="7134" spans="1:9" ht="15.75" customHeight="1">
      <c r="A7134" s="963">
        <v>88311</v>
      </c>
      <c r="B7134" s="963" t="s">
        <v>10049</v>
      </c>
      <c r="C7134" s="964" t="s">
        <v>1522</v>
      </c>
      <c r="D7134" s="965">
        <v>20.260000000000002</v>
      </c>
      <c r="E7134" s="757"/>
      <c r="F7134" s="757"/>
      <c r="G7134" s="757"/>
      <c r="H7134" s="757"/>
      <c r="I7134" s="757"/>
    </row>
    <row r="7135" spans="1:9" ht="15.75" customHeight="1">
      <c r="A7135" s="963">
        <v>88312</v>
      </c>
      <c r="B7135" s="963" t="s">
        <v>10050</v>
      </c>
      <c r="C7135" s="964" t="s">
        <v>1522</v>
      </c>
      <c r="D7135" s="965">
        <v>20.71</v>
      </c>
      <c r="E7135" s="757"/>
      <c r="F7135" s="757"/>
      <c r="G7135" s="757"/>
      <c r="H7135" s="757"/>
      <c r="I7135" s="757"/>
    </row>
    <row r="7136" spans="1:9" ht="15.75" customHeight="1">
      <c r="A7136" s="963">
        <v>88313</v>
      </c>
      <c r="B7136" s="963" t="s">
        <v>10051</v>
      </c>
      <c r="C7136" s="964" t="s">
        <v>1522</v>
      </c>
      <c r="D7136" s="965">
        <v>12.08</v>
      </c>
      <c r="E7136" s="757"/>
      <c r="F7136" s="757"/>
      <c r="G7136" s="757"/>
      <c r="H7136" s="757"/>
      <c r="I7136" s="757"/>
    </row>
    <row r="7137" spans="1:9" ht="15.75" customHeight="1">
      <c r="A7137" s="963">
        <v>88314</v>
      </c>
      <c r="B7137" s="963" t="s">
        <v>10052</v>
      </c>
      <c r="C7137" s="964" t="s">
        <v>1522</v>
      </c>
      <c r="D7137" s="965">
        <v>14.39</v>
      </c>
      <c r="E7137" s="757"/>
      <c r="F7137" s="757"/>
      <c r="G7137" s="757"/>
      <c r="H7137" s="757"/>
      <c r="I7137" s="757"/>
    </row>
    <row r="7138" spans="1:9" ht="15.75" customHeight="1">
      <c r="A7138" s="963">
        <v>88315</v>
      </c>
      <c r="B7138" s="963" t="s">
        <v>2006</v>
      </c>
      <c r="C7138" s="964" t="s">
        <v>1522</v>
      </c>
      <c r="D7138" s="965">
        <v>19.309999999999999</v>
      </c>
      <c r="E7138" s="757"/>
      <c r="F7138" s="757"/>
      <c r="G7138" s="757"/>
      <c r="H7138" s="757"/>
      <c r="I7138" s="757"/>
    </row>
    <row r="7139" spans="1:9" ht="15.75" customHeight="1">
      <c r="A7139" s="963">
        <v>88316</v>
      </c>
      <c r="B7139" s="963" t="s">
        <v>1617</v>
      </c>
      <c r="C7139" s="964" t="s">
        <v>1522</v>
      </c>
      <c r="D7139" s="965">
        <v>15.37</v>
      </c>
      <c r="E7139" s="757"/>
      <c r="F7139" s="757"/>
      <c r="G7139" s="757"/>
      <c r="H7139" s="757"/>
      <c r="I7139" s="757"/>
    </row>
    <row r="7140" spans="1:9" ht="15.75" customHeight="1">
      <c r="A7140" s="963">
        <v>88317</v>
      </c>
      <c r="B7140" s="963" t="s">
        <v>10053</v>
      </c>
      <c r="C7140" s="964" t="s">
        <v>1522</v>
      </c>
      <c r="D7140" s="965">
        <v>20.9</v>
      </c>
      <c r="E7140" s="757"/>
      <c r="F7140" s="757"/>
      <c r="G7140" s="757"/>
      <c r="H7140" s="757"/>
      <c r="I7140" s="757"/>
    </row>
    <row r="7141" spans="1:9" ht="15.75" customHeight="1">
      <c r="A7141" s="963">
        <v>88318</v>
      </c>
      <c r="B7141" s="963" t="s">
        <v>10054</v>
      </c>
      <c r="C7141" s="964" t="s">
        <v>1522</v>
      </c>
      <c r="D7141" s="965">
        <v>23.66</v>
      </c>
      <c r="E7141" s="757"/>
      <c r="F7141" s="757"/>
      <c r="G7141" s="757"/>
      <c r="H7141" s="757"/>
      <c r="I7141" s="757"/>
    </row>
    <row r="7142" spans="1:9" ht="15.75" customHeight="1">
      <c r="A7142" s="963">
        <v>88320</v>
      </c>
      <c r="B7142" s="963" t="s">
        <v>10055</v>
      </c>
      <c r="C7142" s="964" t="s">
        <v>1522</v>
      </c>
      <c r="D7142" s="965">
        <v>19.13</v>
      </c>
      <c r="E7142" s="757"/>
      <c r="F7142" s="757"/>
      <c r="G7142" s="757"/>
      <c r="H7142" s="757"/>
      <c r="I7142" s="757"/>
    </row>
    <row r="7143" spans="1:9" ht="15.75" customHeight="1">
      <c r="A7143" s="963">
        <v>88321</v>
      </c>
      <c r="B7143" s="963" t="s">
        <v>10056</v>
      </c>
      <c r="C7143" s="964" t="s">
        <v>1522</v>
      </c>
      <c r="D7143" s="965">
        <v>22.6</v>
      </c>
      <c r="E7143" s="757"/>
      <c r="F7143" s="757"/>
      <c r="G7143" s="757"/>
      <c r="H7143" s="757"/>
      <c r="I7143" s="757"/>
    </row>
    <row r="7144" spans="1:9" ht="15.75" customHeight="1">
      <c r="A7144" s="963">
        <v>88322</v>
      </c>
      <c r="B7144" s="963" t="s">
        <v>10057</v>
      </c>
      <c r="C7144" s="964" t="s">
        <v>1522</v>
      </c>
      <c r="D7144" s="965">
        <v>20.079999999999998</v>
      </c>
      <c r="E7144" s="757"/>
      <c r="F7144" s="757"/>
      <c r="G7144" s="757"/>
      <c r="H7144" s="757"/>
      <c r="I7144" s="757"/>
    </row>
    <row r="7145" spans="1:9" ht="15.75" customHeight="1">
      <c r="A7145" s="963">
        <v>88323</v>
      </c>
      <c r="B7145" s="963" t="s">
        <v>10058</v>
      </c>
      <c r="C7145" s="964" t="s">
        <v>1522</v>
      </c>
      <c r="D7145" s="965">
        <v>18.95</v>
      </c>
      <c r="E7145" s="757"/>
      <c r="F7145" s="757"/>
      <c r="G7145" s="757"/>
      <c r="H7145" s="757"/>
      <c r="I7145" s="757"/>
    </row>
    <row r="7146" spans="1:9" ht="15.75" customHeight="1">
      <c r="A7146" s="963">
        <v>88324</v>
      </c>
      <c r="B7146" s="963" t="s">
        <v>10059</v>
      </c>
      <c r="C7146" s="964" t="s">
        <v>1522</v>
      </c>
      <c r="D7146" s="965">
        <v>18.39</v>
      </c>
      <c r="E7146" s="757"/>
      <c r="F7146" s="757"/>
      <c r="G7146" s="757"/>
      <c r="H7146" s="757"/>
      <c r="I7146" s="757"/>
    </row>
    <row r="7147" spans="1:9" ht="15.75" customHeight="1">
      <c r="A7147" s="963">
        <v>88325</v>
      </c>
      <c r="B7147" s="963" t="s">
        <v>1659</v>
      </c>
      <c r="C7147" s="964" t="s">
        <v>1522</v>
      </c>
      <c r="D7147" s="965">
        <v>16.14</v>
      </c>
      <c r="E7147" s="757"/>
      <c r="F7147" s="757"/>
      <c r="G7147" s="757"/>
      <c r="H7147" s="757"/>
      <c r="I7147" s="757"/>
    </row>
    <row r="7148" spans="1:9" ht="15.75" customHeight="1">
      <c r="A7148" s="963">
        <v>88326</v>
      </c>
      <c r="B7148" s="963" t="s">
        <v>10060</v>
      </c>
      <c r="C7148" s="964" t="s">
        <v>1522</v>
      </c>
      <c r="D7148" s="965">
        <v>19.920000000000002</v>
      </c>
      <c r="E7148" s="757"/>
      <c r="F7148" s="757"/>
      <c r="G7148" s="757"/>
      <c r="H7148" s="757"/>
      <c r="I7148" s="757"/>
    </row>
    <row r="7149" spans="1:9" ht="15.75" customHeight="1">
      <c r="A7149" s="963">
        <v>88377</v>
      </c>
      <c r="B7149" s="963" t="s">
        <v>10061</v>
      </c>
      <c r="C7149" s="964" t="s">
        <v>1522</v>
      </c>
      <c r="D7149" s="965">
        <v>15.59</v>
      </c>
      <c r="E7149" s="757"/>
      <c r="F7149" s="757"/>
      <c r="G7149" s="757"/>
      <c r="H7149" s="757"/>
      <c r="I7149" s="757"/>
    </row>
    <row r="7150" spans="1:9" ht="15.75" customHeight="1">
      <c r="A7150" s="963">
        <v>88441</v>
      </c>
      <c r="B7150" s="963" t="s">
        <v>10062</v>
      </c>
      <c r="C7150" s="964" t="s">
        <v>1522</v>
      </c>
      <c r="D7150" s="965">
        <v>14.98</v>
      </c>
      <c r="E7150" s="757"/>
      <c r="F7150" s="757"/>
      <c r="G7150" s="757"/>
      <c r="H7150" s="757"/>
      <c r="I7150" s="757"/>
    </row>
    <row r="7151" spans="1:9" ht="15.75" customHeight="1">
      <c r="A7151" s="963">
        <v>88597</v>
      </c>
      <c r="B7151" s="963" t="s">
        <v>10063</v>
      </c>
      <c r="C7151" s="964" t="s">
        <v>1522</v>
      </c>
      <c r="D7151" s="965">
        <v>30.89</v>
      </c>
      <c r="E7151" s="757"/>
      <c r="F7151" s="757"/>
      <c r="G7151" s="757"/>
      <c r="H7151" s="757"/>
      <c r="I7151" s="757"/>
    </row>
    <row r="7152" spans="1:9" ht="15.75" customHeight="1">
      <c r="A7152" s="963">
        <v>90766</v>
      </c>
      <c r="B7152" s="963" t="s">
        <v>10064</v>
      </c>
      <c r="C7152" s="964" t="s">
        <v>1522</v>
      </c>
      <c r="D7152" s="965">
        <v>16.82</v>
      </c>
      <c r="E7152" s="757"/>
      <c r="F7152" s="757"/>
      <c r="G7152" s="757"/>
      <c r="H7152" s="757"/>
      <c r="I7152" s="757"/>
    </row>
    <row r="7153" spans="1:9" ht="15.75" customHeight="1">
      <c r="A7153" s="963">
        <v>90767</v>
      </c>
      <c r="B7153" s="963" t="s">
        <v>10065</v>
      </c>
      <c r="C7153" s="964" t="s">
        <v>1522</v>
      </c>
      <c r="D7153" s="965">
        <v>17.36</v>
      </c>
      <c r="E7153" s="757"/>
      <c r="F7153" s="757"/>
      <c r="G7153" s="757"/>
      <c r="H7153" s="757"/>
      <c r="I7153" s="757"/>
    </row>
    <row r="7154" spans="1:9" ht="15.75" customHeight="1">
      <c r="A7154" s="963">
        <v>90768</v>
      </c>
      <c r="B7154" s="963" t="s">
        <v>10066</v>
      </c>
      <c r="C7154" s="964" t="s">
        <v>1522</v>
      </c>
      <c r="D7154" s="965">
        <v>65.89</v>
      </c>
      <c r="E7154" s="757"/>
      <c r="F7154" s="757"/>
      <c r="G7154" s="757"/>
      <c r="H7154" s="757"/>
      <c r="I7154" s="757"/>
    </row>
    <row r="7155" spans="1:9" ht="15.75" customHeight="1">
      <c r="A7155" s="963">
        <v>90769</v>
      </c>
      <c r="B7155" s="963" t="s">
        <v>10067</v>
      </c>
      <c r="C7155" s="964" t="s">
        <v>1522</v>
      </c>
      <c r="D7155" s="965">
        <v>92.86</v>
      </c>
      <c r="E7155" s="757"/>
      <c r="F7155" s="757"/>
      <c r="G7155" s="757"/>
      <c r="H7155" s="757"/>
      <c r="I7155" s="757"/>
    </row>
    <row r="7156" spans="1:9" ht="15.75" customHeight="1">
      <c r="A7156" s="963">
        <v>90770</v>
      </c>
      <c r="B7156" s="963" t="s">
        <v>10068</v>
      </c>
      <c r="C7156" s="964" t="s">
        <v>1522</v>
      </c>
      <c r="D7156" s="965">
        <v>122.2</v>
      </c>
      <c r="E7156" s="757"/>
      <c r="F7156" s="757"/>
      <c r="G7156" s="757"/>
      <c r="H7156" s="757"/>
      <c r="I7156" s="757"/>
    </row>
    <row r="7157" spans="1:9" ht="15.75" customHeight="1">
      <c r="A7157" s="963">
        <v>90771</v>
      </c>
      <c r="B7157" s="963" t="s">
        <v>10069</v>
      </c>
      <c r="C7157" s="964" t="s">
        <v>1522</v>
      </c>
      <c r="D7157" s="965">
        <v>22.41</v>
      </c>
      <c r="E7157" s="757"/>
      <c r="F7157" s="757"/>
      <c r="G7157" s="757"/>
      <c r="H7157" s="757"/>
      <c r="I7157" s="757"/>
    </row>
    <row r="7158" spans="1:9" ht="15.75" customHeight="1">
      <c r="A7158" s="963">
        <v>90772</v>
      </c>
      <c r="B7158" s="963" t="s">
        <v>10070</v>
      </c>
      <c r="C7158" s="964" t="s">
        <v>1522</v>
      </c>
      <c r="D7158" s="965">
        <v>13.39</v>
      </c>
      <c r="E7158" s="757"/>
      <c r="F7158" s="757"/>
      <c r="G7158" s="757"/>
      <c r="H7158" s="757"/>
      <c r="I7158" s="757"/>
    </row>
    <row r="7159" spans="1:9" ht="15.75" customHeight="1">
      <c r="A7159" s="963">
        <v>90773</v>
      </c>
      <c r="B7159" s="963" t="s">
        <v>10071</v>
      </c>
      <c r="C7159" s="964" t="s">
        <v>1522</v>
      </c>
      <c r="D7159" s="965">
        <v>18.260000000000002</v>
      </c>
      <c r="E7159" s="757"/>
      <c r="F7159" s="757"/>
      <c r="G7159" s="757"/>
      <c r="H7159" s="757"/>
      <c r="I7159" s="757"/>
    </row>
    <row r="7160" spans="1:9" ht="15.75" customHeight="1">
      <c r="A7160" s="963">
        <v>90775</v>
      </c>
      <c r="B7160" s="963" t="s">
        <v>10072</v>
      </c>
      <c r="C7160" s="964" t="s">
        <v>1522</v>
      </c>
      <c r="D7160" s="965">
        <v>21.74</v>
      </c>
      <c r="E7160" s="757"/>
      <c r="F7160" s="757"/>
      <c r="G7160" s="757"/>
      <c r="H7160" s="757"/>
      <c r="I7160" s="757"/>
    </row>
    <row r="7161" spans="1:9" ht="15.75" customHeight="1">
      <c r="A7161" s="963">
        <v>90776</v>
      </c>
      <c r="B7161" s="963" t="s">
        <v>1548</v>
      </c>
      <c r="C7161" s="964" t="s">
        <v>1522</v>
      </c>
      <c r="D7161" s="965">
        <v>18.55</v>
      </c>
      <c r="E7161" s="757"/>
      <c r="F7161" s="757"/>
      <c r="G7161" s="757"/>
      <c r="H7161" s="757"/>
      <c r="I7161" s="757"/>
    </row>
    <row r="7162" spans="1:9" ht="15.75" customHeight="1">
      <c r="A7162" s="963">
        <v>90777</v>
      </c>
      <c r="B7162" s="963" t="s">
        <v>10073</v>
      </c>
      <c r="C7162" s="964" t="s">
        <v>1522</v>
      </c>
      <c r="D7162" s="965">
        <v>89.31</v>
      </c>
      <c r="E7162" s="757"/>
      <c r="F7162" s="757"/>
      <c r="G7162" s="757"/>
      <c r="H7162" s="757"/>
      <c r="I7162" s="757"/>
    </row>
    <row r="7163" spans="1:9" ht="15.75" customHeight="1">
      <c r="A7163" s="963">
        <v>90778</v>
      </c>
      <c r="B7163" s="963" t="s">
        <v>10074</v>
      </c>
      <c r="C7163" s="964" t="s">
        <v>1522</v>
      </c>
      <c r="D7163" s="965">
        <v>101.4</v>
      </c>
      <c r="E7163" s="757"/>
      <c r="F7163" s="757"/>
      <c r="G7163" s="757"/>
      <c r="H7163" s="757"/>
      <c r="I7163" s="757"/>
    </row>
    <row r="7164" spans="1:9" ht="15.75" customHeight="1">
      <c r="A7164" s="963">
        <v>90779</v>
      </c>
      <c r="B7164" s="963" t="s">
        <v>10075</v>
      </c>
      <c r="C7164" s="964" t="s">
        <v>1522</v>
      </c>
      <c r="D7164" s="965">
        <v>137.97</v>
      </c>
      <c r="E7164" s="757"/>
      <c r="F7164" s="757"/>
      <c r="G7164" s="757"/>
      <c r="H7164" s="757"/>
      <c r="I7164" s="757"/>
    </row>
    <row r="7165" spans="1:9" ht="15.75" customHeight="1">
      <c r="A7165" s="963">
        <v>90780</v>
      </c>
      <c r="B7165" s="963" t="s">
        <v>10076</v>
      </c>
      <c r="C7165" s="964" t="s">
        <v>1522</v>
      </c>
      <c r="D7165" s="965">
        <v>27.63</v>
      </c>
      <c r="E7165" s="757"/>
      <c r="F7165" s="757"/>
      <c r="G7165" s="757"/>
      <c r="H7165" s="757"/>
      <c r="I7165" s="757"/>
    </row>
    <row r="7166" spans="1:9" ht="15.75" customHeight="1">
      <c r="A7166" s="963">
        <v>90781</v>
      </c>
      <c r="B7166" s="963" t="s">
        <v>10077</v>
      </c>
      <c r="C7166" s="964" t="s">
        <v>1522</v>
      </c>
      <c r="D7166" s="965">
        <v>29.39</v>
      </c>
      <c r="E7166" s="757"/>
      <c r="F7166" s="757"/>
      <c r="G7166" s="757"/>
      <c r="H7166" s="757"/>
      <c r="I7166" s="757"/>
    </row>
    <row r="7167" spans="1:9" ht="15.75" customHeight="1">
      <c r="A7167" s="963">
        <v>91677</v>
      </c>
      <c r="B7167" s="963" t="s">
        <v>10078</v>
      </c>
      <c r="C7167" s="964" t="s">
        <v>1522</v>
      </c>
      <c r="D7167" s="965">
        <v>128.06</v>
      </c>
      <c r="E7167" s="757"/>
      <c r="F7167" s="757"/>
      <c r="G7167" s="757"/>
      <c r="H7167" s="757"/>
      <c r="I7167" s="757"/>
    </row>
    <row r="7168" spans="1:9" ht="15.75" customHeight="1">
      <c r="A7168" s="963">
        <v>91678</v>
      </c>
      <c r="B7168" s="963" t="s">
        <v>10079</v>
      </c>
      <c r="C7168" s="964" t="s">
        <v>1522</v>
      </c>
      <c r="D7168" s="965">
        <v>124.65</v>
      </c>
      <c r="E7168" s="757"/>
      <c r="F7168" s="757"/>
      <c r="G7168" s="757"/>
      <c r="H7168" s="757"/>
      <c r="I7168" s="757"/>
    </row>
    <row r="7169" spans="1:9" ht="15.75" customHeight="1">
      <c r="A7169" s="963">
        <v>93558</v>
      </c>
      <c r="B7169" s="963" t="s">
        <v>10080</v>
      </c>
      <c r="C7169" s="964" t="s">
        <v>10081</v>
      </c>
      <c r="D7169" s="965">
        <v>3091.01</v>
      </c>
      <c r="E7169" s="757"/>
      <c r="F7169" s="757"/>
      <c r="G7169" s="757"/>
      <c r="H7169" s="757"/>
      <c r="I7169" s="757"/>
    </row>
    <row r="7170" spans="1:9" ht="15.75" customHeight="1">
      <c r="A7170" s="963">
        <v>93559</v>
      </c>
      <c r="B7170" s="963" t="s">
        <v>10063</v>
      </c>
      <c r="C7170" s="964" t="s">
        <v>10081</v>
      </c>
      <c r="D7170" s="965">
        <v>5427.37</v>
      </c>
      <c r="E7170" s="757"/>
      <c r="F7170" s="757"/>
      <c r="G7170" s="757"/>
      <c r="H7170" s="757"/>
      <c r="I7170" s="757"/>
    </row>
    <row r="7171" spans="1:9" ht="15.75" customHeight="1">
      <c r="A7171" s="963">
        <v>93560</v>
      </c>
      <c r="B7171" s="963" t="s">
        <v>10071</v>
      </c>
      <c r="C7171" s="964" t="s">
        <v>10081</v>
      </c>
      <c r="D7171" s="965">
        <v>3221.16</v>
      </c>
      <c r="E7171" s="757"/>
      <c r="F7171" s="757"/>
      <c r="G7171" s="757"/>
      <c r="H7171" s="757"/>
      <c r="I7171" s="757"/>
    </row>
    <row r="7172" spans="1:9" ht="15.75" customHeight="1">
      <c r="A7172" s="963">
        <v>93561</v>
      </c>
      <c r="B7172" s="963" t="s">
        <v>10072</v>
      </c>
      <c r="C7172" s="964" t="s">
        <v>10081</v>
      </c>
      <c r="D7172" s="965">
        <v>3829.8</v>
      </c>
      <c r="E7172" s="757"/>
      <c r="F7172" s="757"/>
      <c r="G7172" s="757"/>
      <c r="H7172" s="757"/>
      <c r="I7172" s="757"/>
    </row>
    <row r="7173" spans="1:9" ht="15.75" customHeight="1">
      <c r="A7173" s="963">
        <v>93562</v>
      </c>
      <c r="B7173" s="963" t="s">
        <v>10069</v>
      </c>
      <c r="C7173" s="964" t="s">
        <v>10081</v>
      </c>
      <c r="D7173" s="965">
        <v>3945.88</v>
      </c>
      <c r="E7173" s="757"/>
      <c r="F7173" s="757"/>
      <c r="G7173" s="757"/>
      <c r="H7173" s="757"/>
      <c r="I7173" s="757"/>
    </row>
    <row r="7174" spans="1:9" ht="15.75" customHeight="1">
      <c r="A7174" s="963">
        <v>93563</v>
      </c>
      <c r="B7174" s="963" t="s">
        <v>10064</v>
      </c>
      <c r="C7174" s="964" t="s">
        <v>10081</v>
      </c>
      <c r="D7174" s="965">
        <v>2965.55</v>
      </c>
      <c r="E7174" s="757"/>
      <c r="F7174" s="757"/>
      <c r="G7174" s="757"/>
      <c r="H7174" s="757"/>
      <c r="I7174" s="757"/>
    </row>
    <row r="7175" spans="1:9" ht="15.75" customHeight="1">
      <c r="A7175" s="963">
        <v>93564</v>
      </c>
      <c r="B7175" s="963" t="s">
        <v>10065</v>
      </c>
      <c r="C7175" s="964" t="s">
        <v>10081</v>
      </c>
      <c r="D7175" s="965">
        <v>3053.6</v>
      </c>
      <c r="E7175" s="757"/>
      <c r="F7175" s="757"/>
      <c r="G7175" s="757"/>
      <c r="H7175" s="757"/>
      <c r="I7175" s="757"/>
    </row>
    <row r="7176" spans="1:9" ht="15.75" customHeight="1">
      <c r="A7176" s="963">
        <v>93565</v>
      </c>
      <c r="B7176" s="963" t="s">
        <v>10073</v>
      </c>
      <c r="C7176" s="964" t="s">
        <v>10081</v>
      </c>
      <c r="D7176" s="965">
        <v>15608.42</v>
      </c>
      <c r="E7176" s="757"/>
      <c r="F7176" s="757"/>
      <c r="G7176" s="757"/>
      <c r="H7176" s="757"/>
      <c r="I7176" s="757"/>
    </row>
    <row r="7177" spans="1:9" ht="15.75" customHeight="1">
      <c r="A7177" s="963">
        <v>93566</v>
      </c>
      <c r="B7177" s="963" t="s">
        <v>10070</v>
      </c>
      <c r="C7177" s="964" t="s">
        <v>10081</v>
      </c>
      <c r="D7177" s="965">
        <v>2368.66</v>
      </c>
      <c r="E7177" s="757"/>
      <c r="F7177" s="757"/>
      <c r="G7177" s="757"/>
      <c r="H7177" s="757"/>
      <c r="I7177" s="757"/>
    </row>
    <row r="7178" spans="1:9" ht="15.75" customHeight="1">
      <c r="A7178" s="963">
        <v>93567</v>
      </c>
      <c r="B7178" s="963" t="s">
        <v>10074</v>
      </c>
      <c r="C7178" s="964" t="s">
        <v>10081</v>
      </c>
      <c r="D7178" s="965">
        <v>17719.400000000001</v>
      </c>
      <c r="E7178" s="757"/>
      <c r="F7178" s="757"/>
      <c r="G7178" s="757"/>
      <c r="H7178" s="757"/>
      <c r="I7178" s="757"/>
    </row>
    <row r="7179" spans="1:9" ht="15.75" customHeight="1">
      <c r="A7179" s="963">
        <v>93568</v>
      </c>
      <c r="B7179" s="963" t="s">
        <v>10075</v>
      </c>
      <c r="C7179" s="964" t="s">
        <v>10081</v>
      </c>
      <c r="D7179" s="965">
        <v>24099.24</v>
      </c>
      <c r="E7179" s="757"/>
      <c r="F7179" s="757"/>
      <c r="G7179" s="757"/>
      <c r="H7179" s="757"/>
      <c r="I7179" s="757"/>
    </row>
    <row r="7180" spans="1:9" ht="15.75" customHeight="1">
      <c r="A7180" s="963">
        <v>93569</v>
      </c>
      <c r="B7180" s="963" t="s">
        <v>10082</v>
      </c>
      <c r="C7180" s="964" t="s">
        <v>10081</v>
      </c>
      <c r="D7180" s="965">
        <v>11540.72</v>
      </c>
      <c r="E7180" s="757"/>
      <c r="F7180" s="757"/>
      <c r="G7180" s="757"/>
      <c r="H7180" s="757"/>
      <c r="I7180" s="757"/>
    </row>
    <row r="7181" spans="1:9" ht="15.75" customHeight="1">
      <c r="A7181" s="963">
        <v>93570</v>
      </c>
      <c r="B7181" s="963" t="s">
        <v>10083</v>
      </c>
      <c r="C7181" s="964" t="s">
        <v>10081</v>
      </c>
      <c r="D7181" s="965">
        <v>16252.09</v>
      </c>
      <c r="E7181" s="757"/>
      <c r="F7181" s="757"/>
      <c r="G7181" s="757"/>
      <c r="H7181" s="757"/>
      <c r="I7181" s="757"/>
    </row>
    <row r="7182" spans="1:9" ht="15.75" customHeight="1">
      <c r="A7182" s="963">
        <v>93571</v>
      </c>
      <c r="B7182" s="963" t="s">
        <v>10084</v>
      </c>
      <c r="C7182" s="964" t="s">
        <v>10081</v>
      </c>
      <c r="D7182" s="965">
        <v>21379.040000000001</v>
      </c>
      <c r="E7182" s="757"/>
      <c r="F7182" s="757"/>
      <c r="G7182" s="757"/>
      <c r="H7182" s="757"/>
      <c r="I7182" s="757"/>
    </row>
    <row r="7183" spans="1:9" ht="15.75" customHeight="1">
      <c r="A7183" s="963">
        <v>93572</v>
      </c>
      <c r="B7183" s="963" t="s">
        <v>10085</v>
      </c>
      <c r="C7183" s="964" t="s">
        <v>10081</v>
      </c>
      <c r="D7183" s="965">
        <v>3267.92</v>
      </c>
      <c r="E7183" s="757"/>
      <c r="F7183" s="757"/>
      <c r="G7183" s="757"/>
      <c r="H7183" s="757"/>
      <c r="I7183" s="757"/>
    </row>
    <row r="7184" spans="1:9" ht="15.75" customHeight="1">
      <c r="A7184" s="963">
        <v>94295</v>
      </c>
      <c r="B7184" s="963" t="s">
        <v>10076</v>
      </c>
      <c r="C7184" s="964" t="s">
        <v>10081</v>
      </c>
      <c r="D7184" s="965">
        <v>4851.6899999999996</v>
      </c>
      <c r="E7184" s="757"/>
      <c r="F7184" s="757"/>
      <c r="G7184" s="757"/>
      <c r="H7184" s="757"/>
      <c r="I7184" s="757"/>
    </row>
    <row r="7185" spans="1:9" ht="15.75" customHeight="1">
      <c r="A7185" s="963">
        <v>94296</v>
      </c>
      <c r="B7185" s="963" t="s">
        <v>10077</v>
      </c>
      <c r="C7185" s="964" t="s">
        <v>10081</v>
      </c>
      <c r="D7185" s="965">
        <v>5162.4399999999996</v>
      </c>
      <c r="E7185" s="757"/>
      <c r="F7185" s="757"/>
      <c r="G7185" s="757"/>
      <c r="H7185" s="757"/>
      <c r="I7185" s="757"/>
    </row>
    <row r="7186" spans="1:9" ht="15.75" customHeight="1">
      <c r="A7186" s="963">
        <v>95308</v>
      </c>
      <c r="B7186" s="963" t="s">
        <v>10086</v>
      </c>
      <c r="C7186" s="964" t="s">
        <v>1522</v>
      </c>
      <c r="D7186" s="965">
        <v>0.12</v>
      </c>
      <c r="E7186" s="757"/>
      <c r="F7186" s="757"/>
      <c r="G7186" s="757"/>
      <c r="H7186" s="757"/>
      <c r="I7186" s="757"/>
    </row>
    <row r="7187" spans="1:9" ht="15.75" customHeight="1">
      <c r="A7187" s="963">
        <v>95309</v>
      </c>
      <c r="B7187" s="963" t="s">
        <v>10087</v>
      </c>
      <c r="C7187" s="964" t="s">
        <v>1522</v>
      </c>
      <c r="D7187" s="965">
        <v>0.15</v>
      </c>
      <c r="E7187" s="757"/>
      <c r="F7187" s="757"/>
      <c r="G7187" s="757"/>
      <c r="H7187" s="757"/>
      <c r="I7187" s="757"/>
    </row>
    <row r="7188" spans="1:9" ht="15.75" customHeight="1">
      <c r="A7188" s="963">
        <v>95310</v>
      </c>
      <c r="B7188" s="963" t="s">
        <v>10088</v>
      </c>
      <c r="C7188" s="964" t="s">
        <v>1522</v>
      </c>
      <c r="D7188" s="965">
        <v>0.09</v>
      </c>
      <c r="E7188" s="757"/>
      <c r="F7188" s="757"/>
      <c r="G7188" s="757"/>
      <c r="H7188" s="757"/>
      <c r="I7188" s="757"/>
    </row>
    <row r="7189" spans="1:9" ht="15.75" customHeight="1">
      <c r="A7189" s="963">
        <v>95311</v>
      </c>
      <c r="B7189" s="963" t="s">
        <v>10089</v>
      </c>
      <c r="C7189" s="964" t="s">
        <v>1522</v>
      </c>
      <c r="D7189" s="965">
        <v>0.12</v>
      </c>
      <c r="E7189" s="757"/>
      <c r="F7189" s="757"/>
      <c r="G7189" s="757"/>
      <c r="H7189" s="757"/>
      <c r="I7189" s="757"/>
    </row>
    <row r="7190" spans="1:9" ht="15.75" customHeight="1">
      <c r="A7190" s="963">
        <v>95312</v>
      </c>
      <c r="B7190" s="963" t="s">
        <v>10090</v>
      </c>
      <c r="C7190" s="964" t="s">
        <v>1522</v>
      </c>
      <c r="D7190" s="965">
        <v>0.15</v>
      </c>
      <c r="E7190" s="757"/>
      <c r="F7190" s="757"/>
      <c r="G7190" s="757"/>
      <c r="H7190" s="757"/>
      <c r="I7190" s="757"/>
    </row>
    <row r="7191" spans="1:9" ht="15.75" customHeight="1">
      <c r="A7191" s="963">
        <v>95313</v>
      </c>
      <c r="B7191" s="963" t="s">
        <v>10091</v>
      </c>
      <c r="C7191" s="964" t="s">
        <v>1522</v>
      </c>
      <c r="D7191" s="965">
        <v>0.12</v>
      </c>
      <c r="E7191" s="757"/>
      <c r="F7191" s="757"/>
      <c r="G7191" s="757"/>
      <c r="H7191" s="757"/>
      <c r="I7191" s="757"/>
    </row>
    <row r="7192" spans="1:9" ht="15.75" customHeight="1">
      <c r="A7192" s="963">
        <v>95314</v>
      </c>
      <c r="B7192" s="963" t="s">
        <v>10092</v>
      </c>
      <c r="C7192" s="964" t="s">
        <v>1522</v>
      </c>
      <c r="D7192" s="965">
        <v>0.16</v>
      </c>
      <c r="E7192" s="757"/>
      <c r="F7192" s="757"/>
      <c r="G7192" s="757"/>
      <c r="H7192" s="757"/>
      <c r="I7192" s="757"/>
    </row>
    <row r="7193" spans="1:9" ht="15.75" customHeight="1">
      <c r="A7193" s="963">
        <v>95315</v>
      </c>
      <c r="B7193" s="963" t="s">
        <v>10093</v>
      </c>
      <c r="C7193" s="964" t="s">
        <v>1522</v>
      </c>
      <c r="D7193" s="965">
        <v>0.18</v>
      </c>
      <c r="E7193" s="757"/>
      <c r="F7193" s="757"/>
      <c r="G7193" s="757"/>
      <c r="H7193" s="757"/>
      <c r="I7193" s="757"/>
    </row>
    <row r="7194" spans="1:9" ht="15.75" customHeight="1">
      <c r="A7194" s="963">
        <v>95316</v>
      </c>
      <c r="B7194" s="963" t="s">
        <v>10094</v>
      </c>
      <c r="C7194" s="964" t="s">
        <v>1522</v>
      </c>
      <c r="D7194" s="965">
        <v>0.39</v>
      </c>
      <c r="E7194" s="757"/>
      <c r="F7194" s="757"/>
      <c r="G7194" s="757"/>
      <c r="H7194" s="757"/>
      <c r="I7194" s="757"/>
    </row>
    <row r="7195" spans="1:9" ht="15.75" customHeight="1">
      <c r="A7195" s="963">
        <v>95317</v>
      </c>
      <c r="B7195" s="963" t="s">
        <v>10095</v>
      </c>
      <c r="C7195" s="964" t="s">
        <v>1522</v>
      </c>
      <c r="D7195" s="965">
        <v>0.19</v>
      </c>
      <c r="E7195" s="757"/>
      <c r="F7195" s="757"/>
      <c r="G7195" s="757"/>
      <c r="H7195" s="757"/>
      <c r="I7195" s="757"/>
    </row>
    <row r="7196" spans="1:9" ht="15.75" customHeight="1">
      <c r="A7196" s="963">
        <v>95318</v>
      </c>
      <c r="B7196" s="963" t="s">
        <v>10096</v>
      </c>
      <c r="C7196" s="964" t="s">
        <v>1522</v>
      </c>
      <c r="D7196" s="965">
        <v>0.13</v>
      </c>
      <c r="E7196" s="757"/>
      <c r="F7196" s="757"/>
      <c r="G7196" s="757"/>
      <c r="H7196" s="757"/>
      <c r="I7196" s="757"/>
    </row>
    <row r="7197" spans="1:9" ht="15.75" customHeight="1">
      <c r="A7197" s="963">
        <v>95319</v>
      </c>
      <c r="B7197" s="963" t="s">
        <v>10097</v>
      </c>
      <c r="C7197" s="964" t="s">
        <v>1522</v>
      </c>
      <c r="D7197" s="965">
        <v>0.12</v>
      </c>
      <c r="E7197" s="757"/>
      <c r="F7197" s="757"/>
      <c r="G7197" s="757"/>
      <c r="H7197" s="757"/>
      <c r="I7197" s="757"/>
    </row>
    <row r="7198" spans="1:9" ht="15.75" customHeight="1">
      <c r="A7198" s="963">
        <v>95320</v>
      </c>
      <c r="B7198" s="963" t="s">
        <v>10098</v>
      </c>
      <c r="C7198" s="964" t="s">
        <v>1522</v>
      </c>
      <c r="D7198" s="965">
        <v>0.12</v>
      </c>
      <c r="E7198" s="757"/>
      <c r="F7198" s="757"/>
      <c r="G7198" s="757"/>
      <c r="H7198" s="757"/>
      <c r="I7198" s="757"/>
    </row>
    <row r="7199" spans="1:9" ht="15.75" customHeight="1">
      <c r="A7199" s="963">
        <v>95321</v>
      </c>
      <c r="B7199" s="963" t="s">
        <v>10099</v>
      </c>
      <c r="C7199" s="964" t="s">
        <v>1522</v>
      </c>
      <c r="D7199" s="965">
        <v>0.12</v>
      </c>
      <c r="E7199" s="757"/>
      <c r="F7199" s="757"/>
      <c r="G7199" s="757"/>
      <c r="H7199" s="757"/>
      <c r="I7199" s="757"/>
    </row>
    <row r="7200" spans="1:9" ht="15.75" customHeight="1">
      <c r="A7200" s="963">
        <v>95322</v>
      </c>
      <c r="B7200" s="963" t="s">
        <v>10100</v>
      </c>
      <c r="C7200" s="964" t="s">
        <v>1522</v>
      </c>
      <c r="D7200" s="965">
        <v>0.09</v>
      </c>
      <c r="E7200" s="757"/>
      <c r="F7200" s="757"/>
      <c r="G7200" s="757"/>
      <c r="H7200" s="757"/>
      <c r="I7200" s="757"/>
    </row>
    <row r="7201" spans="1:9" ht="15.75" customHeight="1">
      <c r="A7201" s="963">
        <v>95323</v>
      </c>
      <c r="B7201" s="963" t="s">
        <v>10101</v>
      </c>
      <c r="C7201" s="964" t="s">
        <v>1522</v>
      </c>
      <c r="D7201" s="965">
        <v>0.23</v>
      </c>
      <c r="E7201" s="757"/>
      <c r="F7201" s="757"/>
      <c r="G7201" s="757"/>
      <c r="H7201" s="757"/>
      <c r="I7201" s="757"/>
    </row>
    <row r="7202" spans="1:9" ht="15.75" customHeight="1">
      <c r="A7202" s="963">
        <v>95324</v>
      </c>
      <c r="B7202" s="963" t="s">
        <v>10102</v>
      </c>
      <c r="C7202" s="964" t="s">
        <v>1522</v>
      </c>
      <c r="D7202" s="965">
        <v>0.21</v>
      </c>
      <c r="E7202" s="757"/>
      <c r="F7202" s="757"/>
      <c r="G7202" s="757"/>
      <c r="H7202" s="757"/>
      <c r="I7202" s="757"/>
    </row>
    <row r="7203" spans="1:9" ht="15.75" customHeight="1">
      <c r="A7203" s="963">
        <v>95325</v>
      </c>
      <c r="B7203" s="963" t="s">
        <v>10103</v>
      </c>
      <c r="C7203" s="964" t="s">
        <v>1522</v>
      </c>
      <c r="D7203" s="965">
        <v>0.22</v>
      </c>
      <c r="E7203" s="757"/>
      <c r="F7203" s="757"/>
      <c r="G7203" s="757"/>
      <c r="H7203" s="757"/>
      <c r="I7203" s="757"/>
    </row>
    <row r="7204" spans="1:9" ht="15.75" customHeight="1">
      <c r="A7204" s="963">
        <v>95326</v>
      </c>
      <c r="B7204" s="963" t="s">
        <v>10104</v>
      </c>
      <c r="C7204" s="964" t="s">
        <v>1522</v>
      </c>
      <c r="D7204" s="965">
        <v>0.05</v>
      </c>
      <c r="E7204" s="757"/>
      <c r="F7204" s="757"/>
      <c r="G7204" s="757"/>
      <c r="H7204" s="757"/>
      <c r="I7204" s="757"/>
    </row>
    <row r="7205" spans="1:9" ht="15.75" customHeight="1">
      <c r="A7205" s="963">
        <v>95328</v>
      </c>
      <c r="B7205" s="963" t="s">
        <v>10105</v>
      </c>
      <c r="C7205" s="964" t="s">
        <v>1522</v>
      </c>
      <c r="D7205" s="965">
        <v>0.16</v>
      </c>
      <c r="E7205" s="757"/>
      <c r="F7205" s="757"/>
      <c r="G7205" s="757"/>
      <c r="H7205" s="757"/>
      <c r="I7205" s="757"/>
    </row>
    <row r="7206" spans="1:9" ht="15.75" customHeight="1">
      <c r="A7206" s="963">
        <v>95329</v>
      </c>
      <c r="B7206" s="963" t="s">
        <v>10106</v>
      </c>
      <c r="C7206" s="964" t="s">
        <v>1522</v>
      </c>
      <c r="D7206" s="965">
        <v>0.2</v>
      </c>
      <c r="E7206" s="757"/>
      <c r="F7206" s="757"/>
      <c r="G7206" s="757"/>
      <c r="H7206" s="757"/>
      <c r="I7206" s="757"/>
    </row>
    <row r="7207" spans="1:9" ht="15.75" customHeight="1">
      <c r="A7207" s="963">
        <v>95330</v>
      </c>
      <c r="B7207" s="963" t="s">
        <v>10107</v>
      </c>
      <c r="C7207" s="964" t="s">
        <v>1522</v>
      </c>
      <c r="D7207" s="965">
        <v>0.16</v>
      </c>
      <c r="E7207" s="757"/>
      <c r="F7207" s="757"/>
      <c r="G7207" s="757"/>
      <c r="H7207" s="757"/>
      <c r="I7207" s="757"/>
    </row>
    <row r="7208" spans="1:9" ht="15.75" customHeight="1">
      <c r="A7208" s="963">
        <v>95331</v>
      </c>
      <c r="B7208" s="963" t="s">
        <v>10108</v>
      </c>
      <c r="C7208" s="964" t="s">
        <v>1522</v>
      </c>
      <c r="D7208" s="965">
        <v>0.12</v>
      </c>
      <c r="E7208" s="757"/>
      <c r="F7208" s="757"/>
      <c r="G7208" s="757"/>
      <c r="H7208" s="757"/>
      <c r="I7208" s="757"/>
    </row>
    <row r="7209" spans="1:9" ht="15.75" customHeight="1">
      <c r="A7209" s="963">
        <v>95332</v>
      </c>
      <c r="B7209" s="963" t="s">
        <v>10109</v>
      </c>
      <c r="C7209" s="964" t="s">
        <v>1522</v>
      </c>
      <c r="D7209" s="965">
        <v>0.53</v>
      </c>
      <c r="E7209" s="757"/>
      <c r="F7209" s="757"/>
      <c r="G7209" s="757"/>
      <c r="H7209" s="757"/>
      <c r="I7209" s="757"/>
    </row>
    <row r="7210" spans="1:9" ht="15.75" customHeight="1">
      <c r="A7210" s="963">
        <v>95333</v>
      </c>
      <c r="B7210" s="963" t="s">
        <v>10110</v>
      </c>
      <c r="C7210" s="964" t="s">
        <v>1522</v>
      </c>
      <c r="D7210" s="965">
        <v>0.53</v>
      </c>
      <c r="E7210" s="757"/>
      <c r="F7210" s="757"/>
      <c r="G7210" s="757"/>
      <c r="H7210" s="757"/>
      <c r="I7210" s="757"/>
    </row>
    <row r="7211" spans="1:9" ht="15.75" customHeight="1">
      <c r="A7211" s="963">
        <v>95334</v>
      </c>
      <c r="B7211" s="963" t="s">
        <v>10111</v>
      </c>
      <c r="C7211" s="964" t="s">
        <v>1522</v>
      </c>
      <c r="D7211" s="965">
        <v>0.49</v>
      </c>
      <c r="E7211" s="757"/>
      <c r="F7211" s="757"/>
      <c r="G7211" s="757"/>
      <c r="H7211" s="757"/>
      <c r="I7211" s="757"/>
    </row>
    <row r="7212" spans="1:9" ht="15.75" customHeight="1">
      <c r="A7212" s="963">
        <v>95335</v>
      </c>
      <c r="B7212" s="963" t="s">
        <v>10112</v>
      </c>
      <c r="C7212" s="964" t="s">
        <v>1522</v>
      </c>
      <c r="D7212" s="965">
        <v>0.25</v>
      </c>
      <c r="E7212" s="757"/>
      <c r="F7212" s="757"/>
      <c r="G7212" s="757"/>
      <c r="H7212" s="757"/>
      <c r="I7212" s="757"/>
    </row>
    <row r="7213" spans="1:9" ht="15.75" customHeight="1">
      <c r="A7213" s="963">
        <v>95337</v>
      </c>
      <c r="B7213" s="963" t="s">
        <v>10113</v>
      </c>
      <c r="C7213" s="964" t="s">
        <v>1522</v>
      </c>
      <c r="D7213" s="965">
        <v>0.16</v>
      </c>
      <c r="E7213" s="757"/>
      <c r="F7213" s="757"/>
      <c r="G7213" s="757"/>
      <c r="H7213" s="757"/>
      <c r="I7213" s="757"/>
    </row>
    <row r="7214" spans="1:9" ht="15.75" customHeight="1">
      <c r="A7214" s="963">
        <v>95338</v>
      </c>
      <c r="B7214" s="963" t="s">
        <v>10114</v>
      </c>
      <c r="C7214" s="964" t="s">
        <v>1522</v>
      </c>
      <c r="D7214" s="965">
        <v>0.3</v>
      </c>
      <c r="E7214" s="757"/>
      <c r="F7214" s="757"/>
      <c r="G7214" s="757"/>
      <c r="H7214" s="757"/>
      <c r="I7214" s="757"/>
    </row>
    <row r="7215" spans="1:9" ht="15.75" customHeight="1">
      <c r="A7215" s="963">
        <v>95339</v>
      </c>
      <c r="B7215" s="963" t="s">
        <v>10115</v>
      </c>
      <c r="C7215" s="964" t="s">
        <v>1522</v>
      </c>
      <c r="D7215" s="965">
        <v>0.26</v>
      </c>
      <c r="E7215" s="757"/>
      <c r="F7215" s="757"/>
      <c r="G7215" s="757"/>
      <c r="H7215" s="757"/>
      <c r="I7215" s="757"/>
    </row>
    <row r="7216" spans="1:9" ht="15.75" customHeight="1">
      <c r="A7216" s="963">
        <v>95340</v>
      </c>
      <c r="B7216" s="963" t="s">
        <v>10116</v>
      </c>
      <c r="C7216" s="964" t="s">
        <v>1522</v>
      </c>
      <c r="D7216" s="965">
        <v>0.2</v>
      </c>
      <c r="E7216" s="757"/>
      <c r="F7216" s="757"/>
      <c r="G7216" s="757"/>
      <c r="H7216" s="757"/>
      <c r="I7216" s="757"/>
    </row>
    <row r="7217" spans="1:9" ht="15.75" customHeight="1">
      <c r="A7217" s="963">
        <v>95341</v>
      </c>
      <c r="B7217" s="963" t="s">
        <v>10117</v>
      </c>
      <c r="C7217" s="964" t="s">
        <v>1522</v>
      </c>
      <c r="D7217" s="965">
        <v>0.21</v>
      </c>
      <c r="E7217" s="757"/>
      <c r="F7217" s="757"/>
      <c r="G7217" s="757"/>
      <c r="H7217" s="757"/>
      <c r="I7217" s="757"/>
    </row>
    <row r="7218" spans="1:9" ht="15.75" customHeight="1">
      <c r="A7218" s="963">
        <v>95342</v>
      </c>
      <c r="B7218" s="963" t="s">
        <v>10118</v>
      </c>
      <c r="C7218" s="964" t="s">
        <v>1522</v>
      </c>
      <c r="D7218" s="965">
        <v>0.15</v>
      </c>
      <c r="E7218" s="757"/>
      <c r="F7218" s="757"/>
      <c r="G7218" s="757"/>
      <c r="H7218" s="757"/>
      <c r="I7218" s="757"/>
    </row>
    <row r="7219" spans="1:9" ht="15.75" customHeight="1">
      <c r="A7219" s="963">
        <v>95343</v>
      </c>
      <c r="B7219" s="963" t="s">
        <v>10119</v>
      </c>
      <c r="C7219" s="964" t="s">
        <v>1522</v>
      </c>
      <c r="D7219" s="965">
        <v>0.13</v>
      </c>
      <c r="E7219" s="757"/>
      <c r="F7219" s="757"/>
      <c r="G7219" s="757"/>
      <c r="H7219" s="757"/>
      <c r="I7219" s="757"/>
    </row>
    <row r="7220" spans="1:9" ht="15.75" customHeight="1">
      <c r="A7220" s="963">
        <v>95344</v>
      </c>
      <c r="B7220" s="963" t="s">
        <v>10120</v>
      </c>
      <c r="C7220" s="964" t="s">
        <v>1522</v>
      </c>
      <c r="D7220" s="965">
        <v>0.13</v>
      </c>
      <c r="E7220" s="757"/>
      <c r="F7220" s="757"/>
      <c r="G7220" s="757"/>
      <c r="H7220" s="757"/>
      <c r="I7220" s="757"/>
    </row>
    <row r="7221" spans="1:9" ht="15.75" customHeight="1">
      <c r="A7221" s="963">
        <v>95345</v>
      </c>
      <c r="B7221" s="963" t="s">
        <v>10121</v>
      </c>
      <c r="C7221" s="964" t="s">
        <v>1522</v>
      </c>
      <c r="D7221" s="965">
        <v>0.54</v>
      </c>
      <c r="E7221" s="757"/>
      <c r="F7221" s="757"/>
      <c r="G7221" s="757"/>
      <c r="H7221" s="757"/>
      <c r="I7221" s="757"/>
    </row>
    <row r="7222" spans="1:9" ht="15.75" customHeight="1">
      <c r="A7222" s="963">
        <v>95346</v>
      </c>
      <c r="B7222" s="963" t="s">
        <v>10122</v>
      </c>
      <c r="C7222" s="964" t="s">
        <v>1522</v>
      </c>
      <c r="D7222" s="965">
        <v>0.06</v>
      </c>
      <c r="E7222" s="757"/>
      <c r="F7222" s="757"/>
      <c r="G7222" s="757"/>
      <c r="H7222" s="757"/>
      <c r="I7222" s="757"/>
    </row>
    <row r="7223" spans="1:9" ht="15.75" customHeight="1">
      <c r="A7223" s="963">
        <v>95347</v>
      </c>
      <c r="B7223" s="963" t="s">
        <v>10123</v>
      </c>
      <c r="C7223" s="964" t="s">
        <v>1522</v>
      </c>
      <c r="D7223" s="965">
        <v>0.06</v>
      </c>
      <c r="E7223" s="757"/>
      <c r="F7223" s="757"/>
      <c r="G7223" s="757"/>
      <c r="H7223" s="757"/>
      <c r="I7223" s="757"/>
    </row>
    <row r="7224" spans="1:9" ht="15.75" customHeight="1">
      <c r="A7224" s="963">
        <v>95348</v>
      </c>
      <c r="B7224" s="963" t="s">
        <v>10124</v>
      </c>
      <c r="C7224" s="964" t="s">
        <v>1522</v>
      </c>
      <c r="D7224" s="965">
        <v>0.09</v>
      </c>
      <c r="E7224" s="757"/>
      <c r="F7224" s="757"/>
      <c r="G7224" s="757"/>
      <c r="H7224" s="757"/>
      <c r="I7224" s="757"/>
    </row>
    <row r="7225" spans="1:9" ht="15.75" customHeight="1">
      <c r="A7225" s="963">
        <v>95349</v>
      </c>
      <c r="B7225" s="963" t="s">
        <v>10125</v>
      </c>
      <c r="C7225" s="964" t="s">
        <v>1522</v>
      </c>
      <c r="D7225" s="965">
        <v>7.0000000000000007E-2</v>
      </c>
      <c r="E7225" s="757"/>
      <c r="F7225" s="757"/>
      <c r="G7225" s="757"/>
      <c r="H7225" s="757"/>
      <c r="I7225" s="757"/>
    </row>
    <row r="7226" spans="1:9" ht="15.75" customHeight="1">
      <c r="A7226" s="963">
        <v>95350</v>
      </c>
      <c r="B7226" s="963" t="s">
        <v>10126</v>
      </c>
      <c r="C7226" s="964" t="s">
        <v>1522</v>
      </c>
      <c r="D7226" s="965">
        <v>0.08</v>
      </c>
      <c r="E7226" s="757"/>
      <c r="F7226" s="757"/>
      <c r="G7226" s="757"/>
      <c r="H7226" s="757"/>
      <c r="I7226" s="757"/>
    </row>
    <row r="7227" spans="1:9" ht="15.75" customHeight="1">
      <c r="A7227" s="963">
        <v>95351</v>
      </c>
      <c r="B7227" s="963" t="s">
        <v>10127</v>
      </c>
      <c r="C7227" s="964" t="s">
        <v>1522</v>
      </c>
      <c r="D7227" s="965">
        <v>0.23</v>
      </c>
      <c r="E7227" s="757"/>
      <c r="F7227" s="757"/>
      <c r="G7227" s="757"/>
      <c r="H7227" s="757"/>
      <c r="I7227" s="757"/>
    </row>
    <row r="7228" spans="1:9" ht="15.75" customHeight="1">
      <c r="A7228" s="963">
        <v>95352</v>
      </c>
      <c r="B7228" s="963" t="s">
        <v>10128</v>
      </c>
      <c r="C7228" s="964" t="s">
        <v>1522</v>
      </c>
      <c r="D7228" s="965">
        <v>0.12</v>
      </c>
      <c r="E7228" s="757"/>
      <c r="F7228" s="757"/>
      <c r="G7228" s="757"/>
      <c r="H7228" s="757"/>
      <c r="I7228" s="757"/>
    </row>
    <row r="7229" spans="1:9" ht="15.75" customHeight="1">
      <c r="A7229" s="963">
        <v>95354</v>
      </c>
      <c r="B7229" s="963" t="s">
        <v>10129</v>
      </c>
      <c r="C7229" s="964" t="s">
        <v>1522</v>
      </c>
      <c r="D7229" s="965">
        <v>0.1</v>
      </c>
      <c r="E7229" s="757"/>
      <c r="F7229" s="757"/>
      <c r="G7229" s="757"/>
      <c r="H7229" s="757"/>
      <c r="I7229" s="757"/>
    </row>
    <row r="7230" spans="1:9" ht="15.75" customHeight="1">
      <c r="A7230" s="963">
        <v>95355</v>
      </c>
      <c r="B7230" s="963" t="s">
        <v>10130</v>
      </c>
      <c r="C7230" s="964" t="s">
        <v>1522</v>
      </c>
      <c r="D7230" s="965">
        <v>0.11</v>
      </c>
      <c r="E7230" s="757"/>
      <c r="F7230" s="757"/>
      <c r="G7230" s="757"/>
      <c r="H7230" s="757"/>
      <c r="I7230" s="757"/>
    </row>
    <row r="7231" spans="1:9" ht="15.75" customHeight="1">
      <c r="A7231" s="963">
        <v>95356</v>
      </c>
      <c r="B7231" s="963" t="s">
        <v>10131</v>
      </c>
      <c r="C7231" s="964" t="s">
        <v>1522</v>
      </c>
      <c r="D7231" s="965">
        <v>0.12</v>
      </c>
      <c r="E7231" s="757"/>
      <c r="F7231" s="757"/>
      <c r="G7231" s="757"/>
      <c r="H7231" s="757"/>
      <c r="I7231" s="757"/>
    </row>
    <row r="7232" spans="1:9" ht="15.75" customHeight="1">
      <c r="A7232" s="963">
        <v>95357</v>
      </c>
      <c r="B7232" s="963" t="s">
        <v>10132</v>
      </c>
      <c r="C7232" s="964" t="s">
        <v>1522</v>
      </c>
      <c r="D7232" s="965">
        <v>0.19</v>
      </c>
      <c r="E7232" s="757"/>
      <c r="F7232" s="757"/>
      <c r="G7232" s="757"/>
      <c r="H7232" s="757"/>
      <c r="I7232" s="757"/>
    </row>
    <row r="7233" spans="1:9" ht="15.75" customHeight="1">
      <c r="A7233" s="963">
        <v>95358</v>
      </c>
      <c r="B7233" s="963" t="s">
        <v>10133</v>
      </c>
      <c r="C7233" s="964" t="s">
        <v>1522</v>
      </c>
      <c r="D7233" s="965">
        <v>0.18</v>
      </c>
      <c r="E7233" s="757"/>
      <c r="F7233" s="757"/>
      <c r="G7233" s="757"/>
      <c r="H7233" s="757"/>
      <c r="I7233" s="757"/>
    </row>
    <row r="7234" spans="1:9" ht="15.75" customHeight="1">
      <c r="A7234" s="963">
        <v>95359</v>
      </c>
      <c r="B7234" s="963" t="s">
        <v>10134</v>
      </c>
      <c r="C7234" s="964" t="s">
        <v>1522</v>
      </c>
      <c r="D7234" s="965">
        <v>0.18</v>
      </c>
      <c r="E7234" s="757"/>
      <c r="F7234" s="757"/>
      <c r="G7234" s="757"/>
      <c r="H7234" s="757"/>
      <c r="I7234" s="757"/>
    </row>
    <row r="7235" spans="1:9" ht="15.75" customHeight="1">
      <c r="A7235" s="963">
        <v>95360</v>
      </c>
      <c r="B7235" s="963" t="s">
        <v>10135</v>
      </c>
      <c r="C7235" s="964" t="s">
        <v>1522</v>
      </c>
      <c r="D7235" s="965">
        <v>0.16</v>
      </c>
      <c r="E7235" s="757"/>
      <c r="F7235" s="757"/>
      <c r="G7235" s="757"/>
      <c r="H7235" s="757"/>
      <c r="I7235" s="757"/>
    </row>
    <row r="7236" spans="1:9" ht="15.75" customHeight="1">
      <c r="A7236" s="963">
        <v>95361</v>
      </c>
      <c r="B7236" s="963" t="s">
        <v>10136</v>
      </c>
      <c r="C7236" s="964" t="s">
        <v>1522</v>
      </c>
      <c r="D7236" s="965">
        <v>0.09</v>
      </c>
      <c r="E7236" s="757"/>
      <c r="F7236" s="757"/>
      <c r="G7236" s="757"/>
      <c r="H7236" s="757"/>
      <c r="I7236" s="757"/>
    </row>
    <row r="7237" spans="1:9" ht="15.75" customHeight="1">
      <c r="A7237" s="963">
        <v>95362</v>
      </c>
      <c r="B7237" s="963" t="s">
        <v>10137</v>
      </c>
      <c r="C7237" s="964" t="s">
        <v>1522</v>
      </c>
      <c r="D7237" s="965">
        <v>0.12</v>
      </c>
      <c r="E7237" s="757"/>
      <c r="F7237" s="757"/>
      <c r="G7237" s="757"/>
      <c r="H7237" s="757"/>
      <c r="I7237" s="757"/>
    </row>
    <row r="7238" spans="1:9" ht="15.75" customHeight="1">
      <c r="A7238" s="963">
        <v>95363</v>
      </c>
      <c r="B7238" s="963" t="s">
        <v>10138</v>
      </c>
      <c r="C7238" s="964" t="s">
        <v>1522</v>
      </c>
      <c r="D7238" s="965">
        <v>0.15</v>
      </c>
      <c r="E7238" s="757"/>
      <c r="F7238" s="757"/>
      <c r="G7238" s="757"/>
      <c r="H7238" s="757"/>
      <c r="I7238" s="757"/>
    </row>
    <row r="7239" spans="1:9" ht="15.75" customHeight="1">
      <c r="A7239" s="963">
        <v>95364</v>
      </c>
      <c r="B7239" s="963" t="s">
        <v>10139</v>
      </c>
      <c r="C7239" s="964" t="s">
        <v>1522</v>
      </c>
      <c r="D7239" s="965">
        <v>0.12</v>
      </c>
      <c r="E7239" s="757"/>
      <c r="F7239" s="757"/>
      <c r="G7239" s="757"/>
      <c r="H7239" s="757"/>
      <c r="I7239" s="757"/>
    </row>
    <row r="7240" spans="1:9" ht="15.75" customHeight="1">
      <c r="A7240" s="963">
        <v>95365</v>
      </c>
      <c r="B7240" s="963" t="s">
        <v>10140</v>
      </c>
      <c r="C7240" s="964" t="s">
        <v>1522</v>
      </c>
      <c r="D7240" s="965">
        <v>0.13</v>
      </c>
      <c r="E7240" s="757"/>
      <c r="F7240" s="757"/>
      <c r="G7240" s="757"/>
      <c r="H7240" s="757"/>
      <c r="I7240" s="757"/>
    </row>
    <row r="7241" spans="1:9" ht="15.75" customHeight="1">
      <c r="A7241" s="963">
        <v>95366</v>
      </c>
      <c r="B7241" s="963" t="s">
        <v>10141</v>
      </c>
      <c r="C7241" s="964" t="s">
        <v>1522</v>
      </c>
      <c r="D7241" s="965">
        <v>0.13</v>
      </c>
      <c r="E7241" s="757"/>
      <c r="F7241" s="757"/>
      <c r="G7241" s="757"/>
      <c r="H7241" s="757"/>
      <c r="I7241" s="757"/>
    </row>
    <row r="7242" spans="1:9" ht="15.75" customHeight="1">
      <c r="A7242" s="963">
        <v>95367</v>
      </c>
      <c r="B7242" s="963" t="s">
        <v>10142</v>
      </c>
      <c r="C7242" s="964" t="s">
        <v>1522</v>
      </c>
      <c r="D7242" s="965">
        <v>0.11</v>
      </c>
      <c r="E7242" s="757"/>
      <c r="F7242" s="757"/>
      <c r="G7242" s="757"/>
      <c r="H7242" s="757"/>
      <c r="I7242" s="757"/>
    </row>
    <row r="7243" spans="1:9" ht="15.75" customHeight="1">
      <c r="A7243" s="963">
        <v>95368</v>
      </c>
      <c r="B7243" s="963" t="s">
        <v>10143</v>
      </c>
      <c r="C7243" s="964" t="s">
        <v>1522</v>
      </c>
      <c r="D7243" s="965">
        <v>0.17</v>
      </c>
      <c r="E7243" s="757"/>
      <c r="F7243" s="757"/>
      <c r="G7243" s="757"/>
      <c r="H7243" s="757"/>
      <c r="I7243" s="757"/>
    </row>
    <row r="7244" spans="1:9" ht="15.75" customHeight="1">
      <c r="A7244" s="963">
        <v>95369</v>
      </c>
      <c r="B7244" s="963" t="s">
        <v>10144</v>
      </c>
      <c r="C7244" s="964" t="s">
        <v>1522</v>
      </c>
      <c r="D7244" s="965">
        <v>0.12</v>
      </c>
      <c r="E7244" s="757"/>
      <c r="F7244" s="757"/>
      <c r="G7244" s="757"/>
      <c r="H7244" s="757"/>
      <c r="I7244" s="757"/>
    </row>
    <row r="7245" spans="1:9" ht="15.75" customHeight="1">
      <c r="A7245" s="963">
        <v>95370</v>
      </c>
      <c r="B7245" s="963" t="s">
        <v>10145</v>
      </c>
      <c r="C7245" s="964" t="s">
        <v>1522</v>
      </c>
      <c r="D7245" s="965">
        <v>0.21</v>
      </c>
      <c r="E7245" s="757"/>
      <c r="F7245" s="757"/>
      <c r="G7245" s="757"/>
      <c r="H7245" s="757"/>
      <c r="I7245" s="757"/>
    </row>
    <row r="7246" spans="1:9" ht="15.75" customHeight="1">
      <c r="A7246" s="963">
        <v>95371</v>
      </c>
      <c r="B7246" s="963" t="s">
        <v>10146</v>
      </c>
      <c r="C7246" s="964" t="s">
        <v>1522</v>
      </c>
      <c r="D7246" s="965">
        <v>0.3</v>
      </c>
      <c r="E7246" s="757"/>
      <c r="F7246" s="757"/>
      <c r="G7246" s="757"/>
      <c r="H7246" s="757"/>
      <c r="I7246" s="757"/>
    </row>
    <row r="7247" spans="1:9" ht="15.75" customHeight="1">
      <c r="A7247" s="963">
        <v>95372</v>
      </c>
      <c r="B7247" s="963" t="s">
        <v>10147</v>
      </c>
      <c r="C7247" s="964" t="s">
        <v>1522</v>
      </c>
      <c r="D7247" s="965">
        <v>0.21</v>
      </c>
      <c r="E7247" s="757"/>
      <c r="F7247" s="757"/>
      <c r="G7247" s="757"/>
      <c r="H7247" s="757"/>
      <c r="I7247" s="757"/>
    </row>
    <row r="7248" spans="1:9" ht="15.75" customHeight="1">
      <c r="A7248" s="963">
        <v>95373</v>
      </c>
      <c r="B7248" s="963" t="s">
        <v>10148</v>
      </c>
      <c r="C7248" s="964" t="s">
        <v>1522</v>
      </c>
      <c r="D7248" s="965">
        <v>0.2</v>
      </c>
      <c r="E7248" s="757"/>
      <c r="F7248" s="757"/>
      <c r="G7248" s="757"/>
      <c r="H7248" s="757"/>
      <c r="I7248" s="757"/>
    </row>
    <row r="7249" spans="1:9" ht="15.75" customHeight="1">
      <c r="A7249" s="963">
        <v>95374</v>
      </c>
      <c r="B7249" s="963" t="s">
        <v>10149</v>
      </c>
      <c r="C7249" s="964" t="s">
        <v>1522</v>
      </c>
      <c r="D7249" s="965">
        <v>0.21</v>
      </c>
      <c r="E7249" s="757"/>
      <c r="F7249" s="757"/>
      <c r="G7249" s="757"/>
      <c r="H7249" s="757"/>
      <c r="I7249" s="757"/>
    </row>
    <row r="7250" spans="1:9" ht="15.75" customHeight="1">
      <c r="A7250" s="963">
        <v>95375</v>
      </c>
      <c r="B7250" s="963" t="s">
        <v>10150</v>
      </c>
      <c r="C7250" s="964" t="s">
        <v>1522</v>
      </c>
      <c r="D7250" s="965">
        <v>0.17</v>
      </c>
      <c r="E7250" s="757"/>
      <c r="F7250" s="757"/>
      <c r="G7250" s="757"/>
      <c r="H7250" s="757"/>
      <c r="I7250" s="757"/>
    </row>
    <row r="7251" spans="1:9" ht="15.75" customHeight="1">
      <c r="A7251" s="963">
        <v>95376</v>
      </c>
      <c r="B7251" s="963" t="s">
        <v>10151</v>
      </c>
      <c r="C7251" s="964" t="s">
        <v>1522</v>
      </c>
      <c r="D7251" s="965">
        <v>0.05</v>
      </c>
      <c r="E7251" s="757"/>
      <c r="F7251" s="757"/>
      <c r="G7251" s="757"/>
      <c r="H7251" s="757"/>
      <c r="I7251" s="757"/>
    </row>
    <row r="7252" spans="1:9" ht="15.75" customHeight="1">
      <c r="A7252" s="963">
        <v>95377</v>
      </c>
      <c r="B7252" s="963" t="s">
        <v>10152</v>
      </c>
      <c r="C7252" s="964" t="s">
        <v>1522</v>
      </c>
      <c r="D7252" s="965">
        <v>0.16</v>
      </c>
      <c r="E7252" s="757"/>
      <c r="F7252" s="757"/>
      <c r="G7252" s="757"/>
      <c r="H7252" s="757"/>
      <c r="I7252" s="757"/>
    </row>
    <row r="7253" spans="1:9" ht="15.75" customHeight="1">
      <c r="A7253" s="963">
        <v>95378</v>
      </c>
      <c r="B7253" s="963" t="s">
        <v>10153</v>
      </c>
      <c r="C7253" s="964" t="s">
        <v>1522</v>
      </c>
      <c r="D7253" s="965">
        <v>0.22</v>
      </c>
      <c r="E7253" s="757"/>
      <c r="F7253" s="757"/>
      <c r="G7253" s="757"/>
      <c r="H7253" s="757"/>
      <c r="I7253" s="757"/>
    </row>
    <row r="7254" spans="1:9" ht="15.75" customHeight="1">
      <c r="A7254" s="963">
        <v>95379</v>
      </c>
      <c r="B7254" s="963" t="s">
        <v>10154</v>
      </c>
      <c r="C7254" s="964" t="s">
        <v>1522</v>
      </c>
      <c r="D7254" s="965">
        <v>0.17</v>
      </c>
      <c r="E7254" s="757"/>
      <c r="F7254" s="757"/>
      <c r="G7254" s="757"/>
      <c r="H7254" s="757"/>
      <c r="I7254" s="757"/>
    </row>
    <row r="7255" spans="1:9" ht="15.75" customHeight="1">
      <c r="A7255" s="963">
        <v>95380</v>
      </c>
      <c r="B7255" s="963" t="s">
        <v>10155</v>
      </c>
      <c r="C7255" s="964" t="s">
        <v>1522</v>
      </c>
      <c r="D7255" s="965">
        <v>0.2</v>
      </c>
      <c r="E7255" s="757"/>
      <c r="F7255" s="757"/>
      <c r="G7255" s="757"/>
      <c r="H7255" s="757"/>
      <c r="I7255" s="757"/>
    </row>
    <row r="7256" spans="1:9" ht="15.75" customHeight="1">
      <c r="A7256" s="963">
        <v>95382</v>
      </c>
      <c r="B7256" s="963" t="s">
        <v>10156</v>
      </c>
      <c r="C7256" s="964" t="s">
        <v>1522</v>
      </c>
      <c r="D7256" s="965">
        <v>0.16</v>
      </c>
      <c r="E7256" s="757"/>
      <c r="F7256" s="757"/>
      <c r="G7256" s="757"/>
      <c r="H7256" s="757"/>
      <c r="I7256" s="757"/>
    </row>
    <row r="7257" spans="1:9" ht="15.75" customHeight="1">
      <c r="A7257" s="963">
        <v>95383</v>
      </c>
      <c r="B7257" s="963" t="s">
        <v>10157</v>
      </c>
      <c r="C7257" s="964" t="s">
        <v>1522</v>
      </c>
      <c r="D7257" s="965">
        <v>0.16</v>
      </c>
      <c r="E7257" s="757"/>
      <c r="F7257" s="757"/>
      <c r="G7257" s="757"/>
      <c r="H7257" s="757"/>
      <c r="I7257" s="757"/>
    </row>
    <row r="7258" spans="1:9" ht="15.75" customHeight="1">
      <c r="A7258" s="963">
        <v>95384</v>
      </c>
      <c r="B7258" s="963" t="s">
        <v>10158</v>
      </c>
      <c r="C7258" s="964" t="s">
        <v>1522</v>
      </c>
      <c r="D7258" s="965">
        <v>0.19</v>
      </c>
      <c r="E7258" s="757"/>
      <c r="F7258" s="757"/>
      <c r="G7258" s="757"/>
      <c r="H7258" s="757"/>
      <c r="I7258" s="757"/>
    </row>
    <row r="7259" spans="1:9" ht="15.75" customHeight="1">
      <c r="A7259" s="963">
        <v>95385</v>
      </c>
      <c r="B7259" s="963" t="s">
        <v>10159</v>
      </c>
      <c r="C7259" s="964" t="s">
        <v>1522</v>
      </c>
      <c r="D7259" s="965">
        <v>0.16</v>
      </c>
      <c r="E7259" s="757"/>
      <c r="F7259" s="757"/>
      <c r="G7259" s="757"/>
      <c r="H7259" s="757"/>
      <c r="I7259" s="757"/>
    </row>
    <row r="7260" spans="1:9" ht="15.75" customHeight="1">
      <c r="A7260" s="963">
        <v>95386</v>
      </c>
      <c r="B7260" s="963" t="s">
        <v>10160</v>
      </c>
      <c r="C7260" s="964" t="s">
        <v>1522</v>
      </c>
      <c r="D7260" s="965">
        <v>0.16</v>
      </c>
      <c r="E7260" s="757"/>
      <c r="F7260" s="757"/>
      <c r="G7260" s="757"/>
      <c r="H7260" s="757"/>
      <c r="I7260" s="757"/>
    </row>
    <row r="7261" spans="1:9" ht="15.75" customHeight="1">
      <c r="A7261" s="963">
        <v>95387</v>
      </c>
      <c r="B7261" s="963" t="s">
        <v>10161</v>
      </c>
      <c r="C7261" s="964" t="s">
        <v>1522</v>
      </c>
      <c r="D7261" s="965">
        <v>0.16</v>
      </c>
      <c r="E7261" s="757"/>
      <c r="F7261" s="757"/>
      <c r="G7261" s="757"/>
      <c r="H7261" s="757"/>
      <c r="I7261" s="757"/>
    </row>
    <row r="7262" spans="1:9" ht="15.75" customHeight="1">
      <c r="A7262" s="963">
        <v>95388</v>
      </c>
      <c r="B7262" s="963" t="s">
        <v>10162</v>
      </c>
      <c r="C7262" s="964" t="s">
        <v>1522</v>
      </c>
      <c r="D7262" s="965">
        <v>7.0000000000000007E-2</v>
      </c>
      <c r="E7262" s="757"/>
      <c r="F7262" s="757"/>
      <c r="G7262" s="757"/>
      <c r="H7262" s="757"/>
      <c r="I7262" s="757"/>
    </row>
    <row r="7263" spans="1:9" ht="15.75" customHeight="1">
      <c r="A7263" s="963">
        <v>95389</v>
      </c>
      <c r="B7263" s="963" t="s">
        <v>10163</v>
      </c>
      <c r="C7263" s="964" t="s">
        <v>1522</v>
      </c>
      <c r="D7263" s="965">
        <v>0.09</v>
      </c>
      <c r="E7263" s="757"/>
      <c r="F7263" s="757"/>
      <c r="G7263" s="757"/>
      <c r="H7263" s="757"/>
      <c r="I7263" s="757"/>
    </row>
    <row r="7264" spans="1:9" ht="15.75" customHeight="1">
      <c r="A7264" s="963">
        <v>95390</v>
      </c>
      <c r="B7264" s="963" t="s">
        <v>10164</v>
      </c>
      <c r="C7264" s="964" t="s">
        <v>1522</v>
      </c>
      <c r="D7264" s="965">
        <v>0.05</v>
      </c>
      <c r="E7264" s="757"/>
      <c r="F7264" s="757"/>
      <c r="G7264" s="757"/>
      <c r="H7264" s="757"/>
      <c r="I7264" s="757"/>
    </row>
    <row r="7265" spans="1:9" ht="15.75" customHeight="1">
      <c r="A7265" s="963">
        <v>95391</v>
      </c>
      <c r="B7265" s="963" t="s">
        <v>10165</v>
      </c>
      <c r="C7265" s="964" t="s">
        <v>1522</v>
      </c>
      <c r="D7265" s="965">
        <v>0.14000000000000001</v>
      </c>
      <c r="E7265" s="757"/>
      <c r="F7265" s="757"/>
      <c r="G7265" s="757"/>
      <c r="H7265" s="757"/>
      <c r="I7265" s="757"/>
    </row>
    <row r="7266" spans="1:9" ht="15.75" customHeight="1">
      <c r="A7266" s="963">
        <v>95392</v>
      </c>
      <c r="B7266" s="963" t="s">
        <v>10166</v>
      </c>
      <c r="C7266" s="964" t="s">
        <v>1522</v>
      </c>
      <c r="D7266" s="965">
        <v>7.0000000000000007E-2</v>
      </c>
      <c r="E7266" s="757"/>
      <c r="F7266" s="757"/>
      <c r="G7266" s="757"/>
      <c r="H7266" s="757"/>
      <c r="I7266" s="757"/>
    </row>
    <row r="7267" spans="1:9" ht="15.75" customHeight="1">
      <c r="A7267" s="963">
        <v>95393</v>
      </c>
      <c r="B7267" s="963" t="s">
        <v>10167</v>
      </c>
      <c r="C7267" s="964" t="s">
        <v>1522</v>
      </c>
      <c r="D7267" s="965">
        <v>0.3</v>
      </c>
      <c r="E7267" s="757"/>
      <c r="F7267" s="757"/>
      <c r="G7267" s="757"/>
      <c r="H7267" s="757"/>
      <c r="I7267" s="757"/>
    </row>
    <row r="7268" spans="1:9" ht="15.75" customHeight="1">
      <c r="A7268" s="963">
        <v>95394</v>
      </c>
      <c r="B7268" s="963" t="s">
        <v>10168</v>
      </c>
      <c r="C7268" s="964" t="s">
        <v>1522</v>
      </c>
      <c r="D7268" s="965">
        <v>0.5</v>
      </c>
      <c r="E7268" s="757"/>
      <c r="F7268" s="757"/>
      <c r="G7268" s="757"/>
      <c r="H7268" s="757"/>
      <c r="I7268" s="757"/>
    </row>
    <row r="7269" spans="1:9" ht="15.75" customHeight="1">
      <c r="A7269" s="963">
        <v>95395</v>
      </c>
      <c r="B7269" s="963" t="s">
        <v>10169</v>
      </c>
      <c r="C7269" s="964" t="s">
        <v>1522</v>
      </c>
      <c r="D7269" s="965">
        <v>0.72</v>
      </c>
      <c r="E7269" s="757"/>
      <c r="F7269" s="757"/>
      <c r="G7269" s="757"/>
      <c r="H7269" s="757"/>
      <c r="I7269" s="757"/>
    </row>
    <row r="7270" spans="1:9" ht="15.75" customHeight="1">
      <c r="A7270" s="963">
        <v>95396</v>
      </c>
      <c r="B7270" s="963" t="s">
        <v>10170</v>
      </c>
      <c r="C7270" s="964" t="s">
        <v>1522</v>
      </c>
      <c r="D7270" s="965">
        <v>0.95</v>
      </c>
      <c r="E7270" s="757"/>
      <c r="F7270" s="757"/>
      <c r="G7270" s="757"/>
      <c r="H7270" s="757"/>
      <c r="I7270" s="757"/>
    </row>
    <row r="7271" spans="1:9" ht="15.75" customHeight="1">
      <c r="A7271" s="963">
        <v>95397</v>
      </c>
      <c r="B7271" s="963" t="s">
        <v>10171</v>
      </c>
      <c r="C7271" s="964" t="s">
        <v>1522</v>
      </c>
      <c r="D7271" s="965">
        <v>0.1</v>
      </c>
      <c r="E7271" s="757"/>
      <c r="F7271" s="757"/>
      <c r="G7271" s="757"/>
      <c r="H7271" s="757"/>
      <c r="I7271" s="757"/>
    </row>
    <row r="7272" spans="1:9" ht="15.75" customHeight="1">
      <c r="A7272" s="963">
        <v>95398</v>
      </c>
      <c r="B7272" s="963" t="s">
        <v>10172</v>
      </c>
      <c r="C7272" s="964" t="s">
        <v>1522</v>
      </c>
      <c r="D7272" s="965">
        <v>0.05</v>
      </c>
      <c r="E7272" s="757"/>
      <c r="F7272" s="757"/>
      <c r="G7272" s="757"/>
      <c r="H7272" s="757"/>
      <c r="I7272" s="757"/>
    </row>
    <row r="7273" spans="1:9" ht="15.75" customHeight="1">
      <c r="A7273" s="963">
        <v>95399</v>
      </c>
      <c r="B7273" s="963" t="s">
        <v>10173</v>
      </c>
      <c r="C7273" s="964" t="s">
        <v>1522</v>
      </c>
      <c r="D7273" s="965">
        <v>0.08</v>
      </c>
      <c r="E7273" s="757"/>
      <c r="F7273" s="757"/>
      <c r="G7273" s="757"/>
      <c r="H7273" s="757"/>
      <c r="I7273" s="757"/>
    </row>
    <row r="7274" spans="1:9" ht="15.75" customHeight="1">
      <c r="A7274" s="963">
        <v>95400</v>
      </c>
      <c r="B7274" s="963" t="s">
        <v>10174</v>
      </c>
      <c r="C7274" s="964" t="s">
        <v>1522</v>
      </c>
      <c r="D7274" s="965">
        <v>0.09</v>
      </c>
      <c r="E7274" s="757"/>
      <c r="F7274" s="757"/>
      <c r="G7274" s="757"/>
      <c r="H7274" s="757"/>
      <c r="I7274" s="757"/>
    </row>
    <row r="7275" spans="1:9" ht="15.75" customHeight="1">
      <c r="A7275" s="963">
        <v>95401</v>
      </c>
      <c r="B7275" s="963" t="s">
        <v>1550</v>
      </c>
      <c r="C7275" s="964" t="s">
        <v>1522</v>
      </c>
      <c r="D7275" s="965">
        <v>0.32</v>
      </c>
      <c r="E7275" s="757"/>
      <c r="F7275" s="757"/>
      <c r="G7275" s="757"/>
      <c r="H7275" s="757"/>
      <c r="I7275" s="757"/>
    </row>
    <row r="7276" spans="1:9" ht="15.75" customHeight="1">
      <c r="A7276" s="963">
        <v>95402</v>
      </c>
      <c r="B7276" s="963" t="s">
        <v>10175</v>
      </c>
      <c r="C7276" s="964" t="s">
        <v>1522</v>
      </c>
      <c r="D7276" s="965">
        <v>1.22</v>
      </c>
      <c r="E7276" s="757"/>
      <c r="F7276" s="757"/>
      <c r="G7276" s="757"/>
      <c r="H7276" s="757"/>
      <c r="I7276" s="757"/>
    </row>
    <row r="7277" spans="1:9" ht="15.75" customHeight="1">
      <c r="A7277" s="963">
        <v>95403</v>
      </c>
      <c r="B7277" s="963" t="s">
        <v>10176</v>
      </c>
      <c r="C7277" s="964" t="s">
        <v>1522</v>
      </c>
      <c r="D7277" s="965">
        <v>1.39</v>
      </c>
      <c r="E7277" s="757"/>
      <c r="F7277" s="757"/>
      <c r="G7277" s="757"/>
      <c r="H7277" s="757"/>
      <c r="I7277" s="757"/>
    </row>
    <row r="7278" spans="1:9" ht="15.75" customHeight="1">
      <c r="A7278" s="963">
        <v>95404</v>
      </c>
      <c r="B7278" s="963" t="s">
        <v>10177</v>
      </c>
      <c r="C7278" s="964" t="s">
        <v>1522</v>
      </c>
      <c r="D7278" s="965">
        <v>1.9</v>
      </c>
      <c r="E7278" s="757"/>
      <c r="F7278" s="757"/>
      <c r="G7278" s="757"/>
      <c r="H7278" s="757"/>
      <c r="I7278" s="757"/>
    </row>
    <row r="7279" spans="1:9" ht="15.75" customHeight="1">
      <c r="A7279" s="963">
        <v>95405</v>
      </c>
      <c r="B7279" s="963" t="s">
        <v>10178</v>
      </c>
      <c r="C7279" s="964" t="s">
        <v>1522</v>
      </c>
      <c r="D7279" s="965">
        <v>0.5</v>
      </c>
      <c r="E7279" s="757"/>
      <c r="F7279" s="757"/>
      <c r="G7279" s="757"/>
      <c r="H7279" s="757"/>
      <c r="I7279" s="757"/>
    </row>
    <row r="7280" spans="1:9" ht="15.75" customHeight="1">
      <c r="A7280" s="963">
        <v>95406</v>
      </c>
      <c r="B7280" s="963" t="s">
        <v>10179</v>
      </c>
      <c r="C7280" s="964" t="s">
        <v>1522</v>
      </c>
      <c r="D7280" s="965">
        <v>0.21</v>
      </c>
      <c r="E7280" s="757"/>
      <c r="F7280" s="757"/>
      <c r="G7280" s="757"/>
      <c r="H7280" s="757"/>
      <c r="I7280" s="757"/>
    </row>
    <row r="7281" spans="1:9" ht="15.75" customHeight="1">
      <c r="A7281" s="963">
        <v>95407</v>
      </c>
      <c r="B7281" s="963" t="s">
        <v>10180</v>
      </c>
      <c r="C7281" s="964" t="s">
        <v>1522</v>
      </c>
      <c r="D7281" s="965">
        <v>4</v>
      </c>
      <c r="E7281" s="757"/>
      <c r="F7281" s="757"/>
      <c r="G7281" s="757"/>
      <c r="H7281" s="757"/>
      <c r="I7281" s="757"/>
    </row>
    <row r="7282" spans="1:9" ht="15.75" customHeight="1">
      <c r="A7282" s="963">
        <v>95408</v>
      </c>
      <c r="B7282" s="963" t="s">
        <v>10181</v>
      </c>
      <c r="C7282" s="964" t="s">
        <v>10081</v>
      </c>
      <c r="D7282" s="965">
        <v>9.25</v>
      </c>
      <c r="E7282" s="757"/>
      <c r="F7282" s="757"/>
      <c r="G7282" s="757"/>
      <c r="H7282" s="757"/>
      <c r="I7282" s="757"/>
    </row>
    <row r="7283" spans="1:9" ht="15.75" customHeight="1">
      <c r="A7283" s="963">
        <v>95409</v>
      </c>
      <c r="B7283" s="963" t="s">
        <v>10182</v>
      </c>
      <c r="C7283" s="964" t="s">
        <v>10081</v>
      </c>
      <c r="D7283" s="965">
        <v>18.75</v>
      </c>
      <c r="E7283" s="757"/>
      <c r="F7283" s="757"/>
      <c r="G7283" s="757"/>
      <c r="H7283" s="757"/>
      <c r="I7283" s="757"/>
    </row>
    <row r="7284" spans="1:9" ht="15.75" customHeight="1">
      <c r="A7284" s="963">
        <v>95410</v>
      </c>
      <c r="B7284" s="963" t="s">
        <v>10183</v>
      </c>
      <c r="C7284" s="964" t="s">
        <v>10081</v>
      </c>
      <c r="D7284" s="965">
        <v>10.62</v>
      </c>
      <c r="E7284" s="757"/>
      <c r="F7284" s="757"/>
      <c r="G7284" s="757"/>
      <c r="H7284" s="757"/>
      <c r="I7284" s="757"/>
    </row>
    <row r="7285" spans="1:9" ht="15.75" customHeight="1">
      <c r="A7285" s="963">
        <v>95411</v>
      </c>
      <c r="B7285" s="963" t="s">
        <v>10184</v>
      </c>
      <c r="C7285" s="964" t="s">
        <v>10081</v>
      </c>
      <c r="D7285" s="965">
        <v>12.86</v>
      </c>
      <c r="E7285" s="757"/>
      <c r="F7285" s="757"/>
      <c r="G7285" s="757"/>
      <c r="H7285" s="757"/>
      <c r="I7285" s="757"/>
    </row>
    <row r="7286" spans="1:9" ht="15.75" customHeight="1">
      <c r="A7286" s="963">
        <v>95412</v>
      </c>
      <c r="B7286" s="963" t="s">
        <v>10185</v>
      </c>
      <c r="C7286" s="964" t="s">
        <v>10081</v>
      </c>
      <c r="D7286" s="965">
        <v>13.29</v>
      </c>
      <c r="E7286" s="757"/>
      <c r="F7286" s="757"/>
      <c r="G7286" s="757"/>
      <c r="H7286" s="757"/>
      <c r="I7286" s="757"/>
    </row>
    <row r="7287" spans="1:9" ht="15.75" customHeight="1">
      <c r="A7287" s="963">
        <v>95413</v>
      </c>
      <c r="B7287" s="963" t="s">
        <v>10186</v>
      </c>
      <c r="C7287" s="964" t="s">
        <v>10081</v>
      </c>
      <c r="D7287" s="965">
        <v>9.64</v>
      </c>
      <c r="E7287" s="757"/>
      <c r="F7287" s="757"/>
      <c r="G7287" s="757"/>
      <c r="H7287" s="757"/>
      <c r="I7287" s="757"/>
    </row>
    <row r="7288" spans="1:9" ht="15.75" customHeight="1">
      <c r="A7288" s="963">
        <v>95414</v>
      </c>
      <c r="B7288" s="963" t="s">
        <v>10187</v>
      </c>
      <c r="C7288" s="964" t="s">
        <v>10081</v>
      </c>
      <c r="D7288" s="965">
        <v>41.03</v>
      </c>
      <c r="E7288" s="757"/>
      <c r="F7288" s="757"/>
      <c r="G7288" s="757"/>
      <c r="H7288" s="757"/>
      <c r="I7288" s="757"/>
    </row>
    <row r="7289" spans="1:9" ht="15.75" customHeight="1">
      <c r="A7289" s="963">
        <v>95415</v>
      </c>
      <c r="B7289" s="963" t="s">
        <v>10188</v>
      </c>
      <c r="C7289" s="964" t="s">
        <v>10081</v>
      </c>
      <c r="D7289" s="965">
        <v>162</v>
      </c>
      <c r="E7289" s="757"/>
      <c r="F7289" s="757"/>
      <c r="G7289" s="757"/>
      <c r="H7289" s="757"/>
      <c r="I7289" s="757"/>
    </row>
    <row r="7290" spans="1:9" ht="15.75" customHeight="1">
      <c r="A7290" s="963">
        <v>95416</v>
      </c>
      <c r="B7290" s="963" t="s">
        <v>10189</v>
      </c>
      <c r="C7290" s="964" t="s">
        <v>10081</v>
      </c>
      <c r="D7290" s="965">
        <v>7.44</v>
      </c>
      <c r="E7290" s="757"/>
      <c r="F7290" s="757"/>
      <c r="G7290" s="757"/>
      <c r="H7290" s="757"/>
      <c r="I7290" s="757"/>
    </row>
    <row r="7291" spans="1:9" ht="15.75" customHeight="1">
      <c r="A7291" s="963">
        <v>95417</v>
      </c>
      <c r="B7291" s="963" t="s">
        <v>10190</v>
      </c>
      <c r="C7291" s="964" t="s">
        <v>10081</v>
      </c>
      <c r="D7291" s="965">
        <v>184.39</v>
      </c>
      <c r="E7291" s="757"/>
      <c r="F7291" s="757"/>
      <c r="G7291" s="757"/>
      <c r="H7291" s="757"/>
      <c r="I7291" s="757"/>
    </row>
    <row r="7292" spans="1:9" ht="15.75" customHeight="1">
      <c r="A7292" s="963">
        <v>95418</v>
      </c>
      <c r="B7292" s="963" t="s">
        <v>10191</v>
      </c>
      <c r="C7292" s="964" t="s">
        <v>10081</v>
      </c>
      <c r="D7292" s="965">
        <v>252.05</v>
      </c>
      <c r="E7292" s="757"/>
      <c r="F7292" s="757"/>
      <c r="G7292" s="757"/>
      <c r="H7292" s="757"/>
      <c r="I7292" s="757"/>
    </row>
    <row r="7293" spans="1:9" ht="15.75" customHeight="1">
      <c r="A7293" s="963">
        <v>95419</v>
      </c>
      <c r="B7293" s="963" t="s">
        <v>10192</v>
      </c>
      <c r="C7293" s="964" t="s">
        <v>10081</v>
      </c>
      <c r="D7293" s="965">
        <v>67.28</v>
      </c>
      <c r="E7293" s="757"/>
      <c r="F7293" s="757"/>
      <c r="G7293" s="757"/>
      <c r="H7293" s="757"/>
      <c r="I7293" s="757"/>
    </row>
    <row r="7294" spans="1:9" ht="15.75" customHeight="1">
      <c r="A7294" s="963">
        <v>95420</v>
      </c>
      <c r="B7294" s="963" t="s">
        <v>10193</v>
      </c>
      <c r="C7294" s="964" t="s">
        <v>10081</v>
      </c>
      <c r="D7294" s="965">
        <v>95.56</v>
      </c>
      <c r="E7294" s="757"/>
      <c r="F7294" s="757"/>
      <c r="G7294" s="757"/>
      <c r="H7294" s="757"/>
      <c r="I7294" s="757"/>
    </row>
    <row r="7295" spans="1:9" ht="15.75" customHeight="1">
      <c r="A7295" s="963">
        <v>95421</v>
      </c>
      <c r="B7295" s="963" t="s">
        <v>10194</v>
      </c>
      <c r="C7295" s="964" t="s">
        <v>10081</v>
      </c>
      <c r="D7295" s="965">
        <v>126.34</v>
      </c>
      <c r="E7295" s="757"/>
      <c r="F7295" s="757"/>
      <c r="G7295" s="757"/>
      <c r="H7295" s="757"/>
      <c r="I7295" s="757"/>
    </row>
    <row r="7296" spans="1:9" ht="15.75" customHeight="1">
      <c r="A7296" s="963">
        <v>95422</v>
      </c>
      <c r="B7296" s="963" t="s">
        <v>10195</v>
      </c>
      <c r="C7296" s="964" t="s">
        <v>10081</v>
      </c>
      <c r="D7296" s="965">
        <v>42.89</v>
      </c>
      <c r="E7296" s="757"/>
      <c r="F7296" s="757"/>
      <c r="G7296" s="757"/>
      <c r="H7296" s="757"/>
      <c r="I7296" s="757"/>
    </row>
    <row r="7297" spans="1:9" ht="15.75" customHeight="1">
      <c r="A7297" s="963">
        <v>95423</v>
      </c>
      <c r="B7297" s="963" t="s">
        <v>10196</v>
      </c>
      <c r="C7297" s="964" t="s">
        <v>10081</v>
      </c>
      <c r="D7297" s="965">
        <v>66.930000000000007</v>
      </c>
      <c r="E7297" s="757"/>
      <c r="F7297" s="757"/>
      <c r="G7297" s="757"/>
      <c r="H7297" s="757"/>
      <c r="I7297" s="757"/>
    </row>
    <row r="7298" spans="1:9" ht="15.75" customHeight="1">
      <c r="A7298" s="963">
        <v>95424</v>
      </c>
      <c r="B7298" s="963" t="s">
        <v>10197</v>
      </c>
      <c r="C7298" s="964" t="s">
        <v>10081</v>
      </c>
      <c r="D7298" s="965">
        <v>28.95</v>
      </c>
      <c r="E7298" s="757"/>
      <c r="F7298" s="757"/>
      <c r="G7298" s="757"/>
      <c r="H7298" s="757"/>
      <c r="I7298" s="757"/>
    </row>
    <row r="7299" spans="1:9" ht="15.75" customHeight="1">
      <c r="A7299" s="963">
        <v>100288</v>
      </c>
      <c r="B7299" s="963" t="s">
        <v>10198</v>
      </c>
      <c r="C7299" s="964" t="s">
        <v>1522</v>
      </c>
      <c r="D7299" s="965">
        <v>0.05</v>
      </c>
      <c r="E7299" s="757"/>
      <c r="F7299" s="757"/>
      <c r="G7299" s="757"/>
      <c r="H7299" s="757"/>
      <c r="I7299" s="757"/>
    </row>
    <row r="7300" spans="1:9" ht="15.75" customHeight="1">
      <c r="A7300" s="963">
        <v>100289</v>
      </c>
      <c r="B7300" s="963" t="s">
        <v>10199</v>
      </c>
      <c r="C7300" s="964" t="s">
        <v>1522</v>
      </c>
      <c r="D7300" s="965">
        <v>15.62</v>
      </c>
      <c r="E7300" s="757"/>
      <c r="F7300" s="757"/>
      <c r="G7300" s="757"/>
      <c r="H7300" s="757"/>
      <c r="I7300" s="757"/>
    </row>
    <row r="7301" spans="1:9" ht="15.75" customHeight="1">
      <c r="A7301" s="963">
        <v>100290</v>
      </c>
      <c r="B7301" s="963" t="s">
        <v>10200</v>
      </c>
      <c r="C7301" s="964" t="s">
        <v>1522</v>
      </c>
      <c r="D7301" s="965">
        <v>0.05</v>
      </c>
      <c r="E7301" s="757"/>
      <c r="F7301" s="757"/>
      <c r="G7301" s="757"/>
      <c r="H7301" s="757"/>
      <c r="I7301" s="757"/>
    </row>
    <row r="7302" spans="1:9" ht="15.75" customHeight="1">
      <c r="A7302" s="963">
        <v>100291</v>
      </c>
      <c r="B7302" s="963" t="s">
        <v>10201</v>
      </c>
      <c r="C7302" s="964" t="s">
        <v>1522</v>
      </c>
      <c r="D7302" s="965">
        <v>0.15</v>
      </c>
      <c r="E7302" s="757"/>
      <c r="F7302" s="757"/>
      <c r="G7302" s="757"/>
      <c r="H7302" s="757"/>
      <c r="I7302" s="757"/>
    </row>
    <row r="7303" spans="1:9" ht="15.75" customHeight="1">
      <c r="A7303" s="963">
        <v>100292</v>
      </c>
      <c r="B7303" s="963" t="s">
        <v>10202</v>
      </c>
      <c r="C7303" s="964" t="s">
        <v>1522</v>
      </c>
      <c r="D7303" s="965">
        <v>0.61</v>
      </c>
      <c r="E7303" s="757"/>
      <c r="F7303" s="757"/>
      <c r="G7303" s="757"/>
      <c r="H7303" s="757"/>
      <c r="I7303" s="757"/>
    </row>
    <row r="7304" spans="1:9" ht="15.75" customHeight="1">
      <c r="A7304" s="963">
        <v>100293</v>
      </c>
      <c r="B7304" s="963" t="s">
        <v>10203</v>
      </c>
      <c r="C7304" s="964" t="s">
        <v>1522</v>
      </c>
      <c r="D7304" s="965">
        <v>0.15</v>
      </c>
      <c r="E7304" s="757"/>
      <c r="F7304" s="757"/>
      <c r="G7304" s="757"/>
      <c r="H7304" s="757"/>
      <c r="I7304" s="757"/>
    </row>
    <row r="7305" spans="1:9" ht="15.75" customHeight="1">
      <c r="A7305" s="963">
        <v>100294</v>
      </c>
      <c r="B7305" s="963" t="s">
        <v>10204</v>
      </c>
      <c r="C7305" s="964" t="s">
        <v>1522</v>
      </c>
      <c r="D7305" s="965">
        <v>0.44</v>
      </c>
      <c r="E7305" s="757"/>
      <c r="F7305" s="757"/>
      <c r="G7305" s="757"/>
      <c r="H7305" s="757"/>
      <c r="I7305" s="757"/>
    </row>
    <row r="7306" spans="1:9" ht="15.75" customHeight="1">
      <c r="A7306" s="963">
        <v>100295</v>
      </c>
      <c r="B7306" s="963" t="s">
        <v>10205</v>
      </c>
      <c r="C7306" s="964" t="s">
        <v>1522</v>
      </c>
      <c r="D7306" s="965">
        <v>0.37</v>
      </c>
      <c r="E7306" s="757"/>
      <c r="F7306" s="757"/>
      <c r="G7306" s="757"/>
      <c r="H7306" s="757"/>
      <c r="I7306" s="757"/>
    </row>
    <row r="7307" spans="1:9" ht="15.75" customHeight="1">
      <c r="A7307" s="963">
        <v>100296</v>
      </c>
      <c r="B7307" s="963" t="s">
        <v>1525</v>
      </c>
      <c r="C7307" s="964" t="s">
        <v>1522</v>
      </c>
      <c r="D7307" s="965">
        <v>0.97</v>
      </c>
      <c r="E7307" s="757"/>
      <c r="F7307" s="757"/>
      <c r="G7307" s="757"/>
      <c r="H7307" s="757"/>
      <c r="I7307" s="757"/>
    </row>
    <row r="7308" spans="1:9" ht="15.75" customHeight="1">
      <c r="A7308" s="963">
        <v>100297</v>
      </c>
      <c r="B7308" s="963" t="s">
        <v>10206</v>
      </c>
      <c r="C7308" s="964" t="s">
        <v>1522</v>
      </c>
      <c r="D7308" s="965">
        <v>1.0900000000000001</v>
      </c>
      <c r="E7308" s="757"/>
      <c r="F7308" s="757"/>
      <c r="G7308" s="757"/>
      <c r="H7308" s="757"/>
      <c r="I7308" s="757"/>
    </row>
    <row r="7309" spans="1:9" ht="15.75" customHeight="1">
      <c r="A7309" s="963">
        <v>100298</v>
      </c>
      <c r="B7309" s="963" t="s">
        <v>10207</v>
      </c>
      <c r="C7309" s="964" t="s">
        <v>1522</v>
      </c>
      <c r="D7309" s="965">
        <v>0.39</v>
      </c>
      <c r="E7309" s="757"/>
      <c r="F7309" s="757"/>
      <c r="G7309" s="757"/>
      <c r="H7309" s="757"/>
      <c r="I7309" s="757"/>
    </row>
    <row r="7310" spans="1:9" ht="15.75" customHeight="1">
      <c r="A7310" s="963">
        <v>100299</v>
      </c>
      <c r="B7310" s="963" t="s">
        <v>10208</v>
      </c>
      <c r="C7310" s="964" t="s">
        <v>1522</v>
      </c>
      <c r="D7310" s="965">
        <v>0.35</v>
      </c>
      <c r="E7310" s="757"/>
      <c r="F7310" s="757"/>
      <c r="G7310" s="757"/>
      <c r="H7310" s="757"/>
      <c r="I7310" s="757"/>
    </row>
    <row r="7311" spans="1:9" ht="15.75" customHeight="1">
      <c r="A7311" s="963">
        <v>100300</v>
      </c>
      <c r="B7311" s="963" t="s">
        <v>10209</v>
      </c>
      <c r="C7311" s="964" t="s">
        <v>1522</v>
      </c>
      <c r="D7311" s="965">
        <v>12.95</v>
      </c>
      <c r="E7311" s="757"/>
      <c r="F7311" s="757"/>
      <c r="G7311" s="757"/>
      <c r="H7311" s="757"/>
      <c r="I7311" s="757"/>
    </row>
    <row r="7312" spans="1:9" ht="15.75" customHeight="1">
      <c r="A7312" s="963">
        <v>100301</v>
      </c>
      <c r="B7312" s="963" t="s">
        <v>10210</v>
      </c>
      <c r="C7312" s="964" t="s">
        <v>1522</v>
      </c>
      <c r="D7312" s="965">
        <v>16.8</v>
      </c>
      <c r="E7312" s="757"/>
      <c r="F7312" s="757"/>
      <c r="G7312" s="757"/>
      <c r="H7312" s="757"/>
      <c r="I7312" s="757"/>
    </row>
    <row r="7313" spans="1:9" ht="15.75" customHeight="1">
      <c r="A7313" s="963">
        <v>100302</v>
      </c>
      <c r="B7313" s="963" t="s">
        <v>10211</v>
      </c>
      <c r="C7313" s="964" t="s">
        <v>1522</v>
      </c>
      <c r="D7313" s="965">
        <v>128.9</v>
      </c>
      <c r="E7313" s="757"/>
      <c r="F7313" s="757"/>
      <c r="G7313" s="757"/>
      <c r="H7313" s="757"/>
      <c r="I7313" s="757"/>
    </row>
    <row r="7314" spans="1:9" ht="15.75" customHeight="1">
      <c r="A7314" s="963">
        <v>100303</v>
      </c>
      <c r="B7314" s="963" t="s">
        <v>10212</v>
      </c>
      <c r="C7314" s="964" t="s">
        <v>1522</v>
      </c>
      <c r="D7314" s="965">
        <v>15.45</v>
      </c>
      <c r="E7314" s="757"/>
      <c r="F7314" s="757"/>
      <c r="G7314" s="757"/>
      <c r="H7314" s="757"/>
      <c r="I7314" s="757"/>
    </row>
    <row r="7315" spans="1:9" ht="15.75" customHeight="1">
      <c r="A7315" s="963">
        <v>100304</v>
      </c>
      <c r="B7315" s="963" t="s">
        <v>10213</v>
      </c>
      <c r="C7315" s="964" t="s">
        <v>1522</v>
      </c>
      <c r="D7315" s="965">
        <v>92.33</v>
      </c>
      <c r="E7315" s="757"/>
      <c r="F7315" s="757"/>
      <c r="G7315" s="757"/>
      <c r="H7315" s="757"/>
      <c r="I7315" s="757"/>
    </row>
    <row r="7316" spans="1:9" ht="15.75" customHeight="1">
      <c r="A7316" s="963">
        <v>100305</v>
      </c>
      <c r="B7316" s="963" t="s">
        <v>1520</v>
      </c>
      <c r="C7316" s="964" t="s">
        <v>1522</v>
      </c>
      <c r="D7316" s="965">
        <v>90.31</v>
      </c>
      <c r="E7316" s="757"/>
      <c r="F7316" s="757"/>
      <c r="G7316" s="757"/>
      <c r="H7316" s="757"/>
      <c r="I7316" s="757"/>
    </row>
    <row r="7317" spans="1:9" ht="15.75" customHeight="1">
      <c r="A7317" s="963">
        <v>100306</v>
      </c>
      <c r="B7317" s="963" t="s">
        <v>10214</v>
      </c>
      <c r="C7317" s="964" t="s">
        <v>1522</v>
      </c>
      <c r="D7317" s="965">
        <v>101.65</v>
      </c>
      <c r="E7317" s="757"/>
      <c r="F7317" s="757"/>
      <c r="G7317" s="757"/>
      <c r="H7317" s="757"/>
      <c r="I7317" s="757"/>
    </row>
    <row r="7318" spans="1:9" ht="15.75" customHeight="1">
      <c r="A7318" s="963">
        <v>100307</v>
      </c>
      <c r="B7318" s="963" t="s">
        <v>10215</v>
      </c>
      <c r="C7318" s="964" t="s">
        <v>1522</v>
      </c>
      <c r="D7318" s="965">
        <v>17.23</v>
      </c>
      <c r="E7318" s="757"/>
      <c r="F7318" s="757"/>
      <c r="G7318" s="757"/>
      <c r="H7318" s="757"/>
      <c r="I7318" s="757"/>
    </row>
    <row r="7319" spans="1:9" ht="15.75" customHeight="1">
      <c r="A7319" s="963">
        <v>100308</v>
      </c>
      <c r="B7319" s="963" t="s">
        <v>10216</v>
      </c>
      <c r="C7319" s="964" t="s">
        <v>1522</v>
      </c>
      <c r="D7319" s="965">
        <v>19.489999999999998</v>
      </c>
      <c r="E7319" s="757"/>
      <c r="F7319" s="757"/>
      <c r="G7319" s="757"/>
      <c r="H7319" s="757"/>
      <c r="I7319" s="757"/>
    </row>
    <row r="7320" spans="1:9" ht="15.75" customHeight="1">
      <c r="A7320" s="963">
        <v>100309</v>
      </c>
      <c r="B7320" s="963" t="s">
        <v>10217</v>
      </c>
      <c r="C7320" s="964" t="s">
        <v>1522</v>
      </c>
      <c r="D7320" s="965">
        <v>22.87</v>
      </c>
      <c r="E7320" s="757"/>
      <c r="F7320" s="757"/>
      <c r="G7320" s="757"/>
      <c r="H7320" s="757"/>
      <c r="I7320" s="757"/>
    </row>
    <row r="7321" spans="1:9" ht="15.75" customHeight="1">
      <c r="A7321" s="963">
        <v>100310</v>
      </c>
      <c r="B7321" s="963" t="s">
        <v>10218</v>
      </c>
      <c r="C7321" s="964" t="s">
        <v>10081</v>
      </c>
      <c r="D7321" s="965">
        <v>7.16</v>
      </c>
      <c r="E7321" s="757"/>
      <c r="F7321" s="757"/>
      <c r="G7321" s="757"/>
      <c r="H7321" s="757"/>
      <c r="I7321" s="757"/>
    </row>
    <row r="7322" spans="1:9" ht="15.75" customHeight="1">
      <c r="A7322" s="963">
        <v>100311</v>
      </c>
      <c r="B7322" s="963" t="s">
        <v>10219</v>
      </c>
      <c r="C7322" s="964" t="s">
        <v>10081</v>
      </c>
      <c r="D7322" s="965">
        <v>81.96</v>
      </c>
      <c r="E7322" s="757"/>
      <c r="F7322" s="757"/>
      <c r="G7322" s="757"/>
      <c r="H7322" s="757"/>
      <c r="I7322" s="757"/>
    </row>
    <row r="7323" spans="1:9" ht="15.75" customHeight="1">
      <c r="A7323" s="963">
        <v>100312</v>
      </c>
      <c r="B7323" s="963" t="s">
        <v>10220</v>
      </c>
      <c r="C7323" s="964" t="s">
        <v>10081</v>
      </c>
      <c r="D7323" s="965">
        <v>150.66999999999999</v>
      </c>
      <c r="E7323" s="757"/>
      <c r="F7323" s="757"/>
      <c r="G7323" s="757"/>
      <c r="H7323" s="757"/>
      <c r="I7323" s="757"/>
    </row>
    <row r="7324" spans="1:9" ht="15.75" customHeight="1">
      <c r="A7324" s="963">
        <v>100313</v>
      </c>
      <c r="B7324" s="963" t="s">
        <v>10221</v>
      </c>
      <c r="C7324" s="964" t="s">
        <v>10081</v>
      </c>
      <c r="D7324" s="965">
        <v>128.47999999999999</v>
      </c>
      <c r="E7324" s="757"/>
      <c r="F7324" s="757"/>
      <c r="G7324" s="757"/>
      <c r="H7324" s="757"/>
      <c r="I7324" s="757"/>
    </row>
    <row r="7325" spans="1:9" ht="15.75" customHeight="1">
      <c r="A7325" s="963">
        <v>100314</v>
      </c>
      <c r="B7325" s="963" t="s">
        <v>10222</v>
      </c>
      <c r="C7325" s="964" t="s">
        <v>10081</v>
      </c>
      <c r="D7325" s="965">
        <v>144.94999999999999</v>
      </c>
      <c r="E7325" s="757"/>
      <c r="F7325" s="757"/>
      <c r="G7325" s="757"/>
      <c r="H7325" s="757"/>
      <c r="I7325" s="757"/>
    </row>
    <row r="7326" spans="1:9" ht="15.75" customHeight="1">
      <c r="A7326" s="963">
        <v>100315</v>
      </c>
      <c r="B7326" s="963" t="s">
        <v>10223</v>
      </c>
      <c r="C7326" s="964" t="s">
        <v>10081</v>
      </c>
      <c r="D7326" s="965">
        <v>47.23</v>
      </c>
      <c r="E7326" s="757"/>
      <c r="F7326" s="757"/>
      <c r="G7326" s="757"/>
      <c r="H7326" s="757"/>
      <c r="I7326" s="757"/>
    </row>
    <row r="7327" spans="1:9" ht="15.75" customHeight="1">
      <c r="A7327" s="963">
        <v>100316</v>
      </c>
      <c r="B7327" s="963" t="s">
        <v>10209</v>
      </c>
      <c r="C7327" s="964" t="s">
        <v>10081</v>
      </c>
      <c r="D7327" s="965">
        <v>2291.98</v>
      </c>
      <c r="E7327" s="757"/>
      <c r="F7327" s="757"/>
      <c r="G7327" s="757"/>
      <c r="H7327" s="757"/>
      <c r="I7327" s="757"/>
    </row>
    <row r="7328" spans="1:9" ht="15.75" customHeight="1">
      <c r="A7328" s="963">
        <v>100317</v>
      </c>
      <c r="B7328" s="963" t="s">
        <v>10224</v>
      </c>
      <c r="C7328" s="964" t="s">
        <v>10081</v>
      </c>
      <c r="D7328" s="965">
        <v>22569.25</v>
      </c>
      <c r="E7328" s="757"/>
      <c r="F7328" s="757"/>
      <c r="G7328" s="757"/>
      <c r="H7328" s="757"/>
      <c r="I7328" s="757"/>
    </row>
    <row r="7329" spans="1:9" ht="15.75" customHeight="1">
      <c r="A7329" s="963">
        <v>100318</v>
      </c>
      <c r="B7329" s="963" t="s">
        <v>10213</v>
      </c>
      <c r="C7329" s="964" t="s">
        <v>10081</v>
      </c>
      <c r="D7329" s="965">
        <v>16262.07</v>
      </c>
      <c r="E7329" s="757"/>
      <c r="F7329" s="757"/>
      <c r="G7329" s="757"/>
      <c r="H7329" s="757"/>
      <c r="I7329" s="757"/>
    </row>
    <row r="7330" spans="1:9" ht="15.75" customHeight="1">
      <c r="A7330" s="963">
        <v>100319</v>
      </c>
      <c r="B7330" s="963" t="s">
        <v>1520</v>
      </c>
      <c r="C7330" s="964" t="s">
        <v>10081</v>
      </c>
      <c r="D7330" s="965">
        <v>15795.36</v>
      </c>
      <c r="E7330" s="757"/>
      <c r="F7330" s="757"/>
      <c r="G7330" s="757"/>
      <c r="H7330" s="757"/>
      <c r="I7330" s="757"/>
    </row>
    <row r="7331" spans="1:9" ht="15.75" customHeight="1">
      <c r="A7331" s="963">
        <v>100320</v>
      </c>
      <c r="B7331" s="963" t="s">
        <v>10214</v>
      </c>
      <c r="C7331" s="964" t="s">
        <v>10081</v>
      </c>
      <c r="D7331" s="965">
        <v>17777.41</v>
      </c>
      <c r="E7331" s="757"/>
      <c r="F7331" s="757"/>
      <c r="G7331" s="757"/>
      <c r="H7331" s="757"/>
      <c r="I7331" s="757"/>
    </row>
    <row r="7332" spans="1:9" ht="15.75" customHeight="1">
      <c r="A7332" s="963">
        <v>100321</v>
      </c>
      <c r="B7332" s="963" t="s">
        <v>10217</v>
      </c>
      <c r="C7332" s="964" t="s">
        <v>10081</v>
      </c>
      <c r="D7332" s="965">
        <v>4013.27</v>
      </c>
      <c r="E7332" s="757"/>
      <c r="F7332" s="757"/>
      <c r="G7332" s="757"/>
      <c r="H7332" s="757"/>
      <c r="I7332" s="757"/>
    </row>
    <row r="7333" spans="1:9" ht="15.75" customHeight="1">
      <c r="A7333" s="963">
        <v>100533</v>
      </c>
      <c r="B7333" s="963" t="s">
        <v>1558</v>
      </c>
      <c r="C7333" s="964" t="s">
        <v>1522</v>
      </c>
      <c r="D7333" s="965">
        <v>23.8</v>
      </c>
      <c r="E7333" s="757"/>
      <c r="F7333" s="757"/>
      <c r="G7333" s="757"/>
      <c r="H7333" s="757"/>
      <c r="I7333" s="757"/>
    </row>
    <row r="7334" spans="1:9" ht="15.75" customHeight="1">
      <c r="A7334" s="963">
        <v>100534</v>
      </c>
      <c r="B7334" s="963" t="s">
        <v>1558</v>
      </c>
      <c r="C7334" s="964" t="s">
        <v>10081</v>
      </c>
      <c r="D7334" s="965">
        <v>4186.37</v>
      </c>
      <c r="E7334" s="757"/>
      <c r="F7334" s="757"/>
      <c r="G7334" s="757"/>
      <c r="H7334" s="757"/>
      <c r="I7334" s="757"/>
    </row>
    <row r="7335" spans="1:9" ht="15.75" customHeight="1">
      <c r="A7335" s="963">
        <v>100535</v>
      </c>
      <c r="B7335" s="963" t="s">
        <v>1560</v>
      </c>
      <c r="C7335" s="964" t="s">
        <v>1522</v>
      </c>
      <c r="D7335" s="965">
        <v>0.37</v>
      </c>
      <c r="E7335" s="757"/>
      <c r="F7335" s="757"/>
      <c r="G7335" s="757"/>
      <c r="H7335" s="757"/>
      <c r="I7335" s="757"/>
    </row>
    <row r="7336" spans="1:9" ht="15.75" customHeight="1">
      <c r="A7336" s="963">
        <v>100536</v>
      </c>
      <c r="B7336" s="963" t="s">
        <v>10225</v>
      </c>
      <c r="C7336" s="964" t="s">
        <v>10081</v>
      </c>
      <c r="D7336" s="965">
        <v>49.46</v>
      </c>
      <c r="E7336" s="757"/>
      <c r="F7336" s="757"/>
      <c r="G7336" s="757"/>
      <c r="H7336" s="757"/>
      <c r="I7336" s="757"/>
    </row>
    <row r="7337" spans="1:9" ht="15.75" customHeight="1">
      <c r="A7337" s="963">
        <v>101284</v>
      </c>
      <c r="B7337" s="963" t="s">
        <v>10226</v>
      </c>
      <c r="C7337" s="964" t="s">
        <v>1522</v>
      </c>
      <c r="D7337" s="965">
        <v>1.5</v>
      </c>
      <c r="E7337" s="757"/>
      <c r="F7337" s="757"/>
      <c r="G7337" s="757"/>
      <c r="H7337" s="757"/>
      <c r="I7337" s="757"/>
    </row>
    <row r="7338" spans="1:9" ht="15.75" customHeight="1">
      <c r="A7338" s="963">
        <v>101285</v>
      </c>
      <c r="B7338" s="963" t="s">
        <v>10227</v>
      </c>
      <c r="C7338" s="964" t="s">
        <v>1522</v>
      </c>
      <c r="D7338" s="965">
        <v>0.59</v>
      </c>
      <c r="E7338" s="757"/>
      <c r="F7338" s="757"/>
      <c r="G7338" s="757"/>
      <c r="H7338" s="757"/>
      <c r="I7338" s="757"/>
    </row>
    <row r="7339" spans="1:9" ht="15.75" customHeight="1">
      <c r="A7339" s="963">
        <v>101286</v>
      </c>
      <c r="B7339" s="963" t="s">
        <v>10228</v>
      </c>
      <c r="C7339" s="964" t="s">
        <v>10081</v>
      </c>
      <c r="D7339" s="965">
        <v>16.21</v>
      </c>
      <c r="E7339" s="757"/>
      <c r="F7339" s="757"/>
      <c r="G7339" s="757"/>
      <c r="H7339" s="757"/>
      <c r="I7339" s="757"/>
    </row>
    <row r="7340" spans="1:9" ht="15.75" customHeight="1">
      <c r="A7340" s="963">
        <v>101287</v>
      </c>
      <c r="B7340" s="963" t="s">
        <v>10229</v>
      </c>
      <c r="C7340" s="964" t="s">
        <v>10081</v>
      </c>
      <c r="D7340" s="965">
        <v>52.46</v>
      </c>
      <c r="E7340" s="757"/>
      <c r="F7340" s="757"/>
      <c r="G7340" s="757"/>
      <c r="H7340" s="757"/>
      <c r="I7340" s="757"/>
    </row>
    <row r="7341" spans="1:9" ht="15.75" customHeight="1">
      <c r="A7341" s="963">
        <v>101288</v>
      </c>
      <c r="B7341" s="963" t="s">
        <v>10230</v>
      </c>
      <c r="C7341" s="964" t="s">
        <v>10081</v>
      </c>
      <c r="D7341" s="965">
        <v>12.25</v>
      </c>
      <c r="E7341" s="757"/>
      <c r="F7341" s="757"/>
      <c r="G7341" s="757"/>
      <c r="H7341" s="757"/>
      <c r="I7341" s="757"/>
    </row>
    <row r="7342" spans="1:9" ht="15.75" customHeight="1">
      <c r="A7342" s="963">
        <v>101289</v>
      </c>
      <c r="B7342" s="963" t="s">
        <v>10231</v>
      </c>
      <c r="C7342" s="964" t="s">
        <v>10081</v>
      </c>
      <c r="D7342" s="965">
        <v>16.21</v>
      </c>
      <c r="E7342" s="757"/>
      <c r="F7342" s="757"/>
      <c r="G7342" s="757"/>
      <c r="H7342" s="757"/>
      <c r="I7342" s="757"/>
    </row>
    <row r="7343" spans="1:9" ht="15.75" customHeight="1">
      <c r="A7343" s="963">
        <v>101290</v>
      </c>
      <c r="B7343" s="963" t="s">
        <v>10232</v>
      </c>
      <c r="C7343" s="964" t="s">
        <v>10081</v>
      </c>
      <c r="D7343" s="965">
        <v>20.74</v>
      </c>
      <c r="E7343" s="757"/>
      <c r="F7343" s="757"/>
      <c r="G7343" s="757"/>
      <c r="H7343" s="757"/>
      <c r="I7343" s="757"/>
    </row>
    <row r="7344" spans="1:9" ht="15.75" customHeight="1">
      <c r="A7344" s="963">
        <v>101291</v>
      </c>
      <c r="B7344" s="963" t="s">
        <v>10233</v>
      </c>
      <c r="C7344" s="964" t="s">
        <v>10081</v>
      </c>
      <c r="D7344" s="965">
        <v>16.86</v>
      </c>
      <c r="E7344" s="757"/>
      <c r="F7344" s="757"/>
      <c r="G7344" s="757"/>
      <c r="H7344" s="757"/>
      <c r="I7344" s="757"/>
    </row>
    <row r="7345" spans="1:9" ht="15.75" customHeight="1">
      <c r="A7345" s="963">
        <v>101292</v>
      </c>
      <c r="B7345" s="963" t="s">
        <v>10234</v>
      </c>
      <c r="C7345" s="964" t="s">
        <v>10081</v>
      </c>
      <c r="D7345" s="965">
        <v>16.86</v>
      </c>
      <c r="E7345" s="757"/>
      <c r="F7345" s="757"/>
      <c r="G7345" s="757"/>
      <c r="H7345" s="757"/>
      <c r="I7345" s="757"/>
    </row>
    <row r="7346" spans="1:9" ht="15.75" customHeight="1">
      <c r="A7346" s="963">
        <v>101293</v>
      </c>
      <c r="B7346" s="963" t="s">
        <v>10235</v>
      </c>
      <c r="C7346" s="964" t="s">
        <v>10081</v>
      </c>
      <c r="D7346" s="965">
        <v>21.84</v>
      </c>
      <c r="E7346" s="757"/>
      <c r="F7346" s="757"/>
      <c r="G7346" s="757"/>
      <c r="H7346" s="757"/>
      <c r="I7346" s="757"/>
    </row>
    <row r="7347" spans="1:9" ht="15.75" customHeight="1">
      <c r="A7347" s="963">
        <v>101294</v>
      </c>
      <c r="B7347" s="963" t="s">
        <v>10236</v>
      </c>
      <c r="C7347" s="964" t="s">
        <v>10081</v>
      </c>
      <c r="D7347" s="965">
        <v>24.01</v>
      </c>
      <c r="E7347" s="757"/>
      <c r="F7347" s="757"/>
      <c r="G7347" s="757"/>
      <c r="H7347" s="757"/>
      <c r="I7347" s="757"/>
    </row>
    <row r="7348" spans="1:9" ht="15.75" customHeight="1">
      <c r="A7348" s="963">
        <v>101295</v>
      </c>
      <c r="B7348" s="963" t="s">
        <v>10237</v>
      </c>
      <c r="C7348" s="964" t="s">
        <v>10081</v>
      </c>
      <c r="D7348" s="965">
        <v>20.74</v>
      </c>
      <c r="E7348" s="757"/>
      <c r="F7348" s="757"/>
      <c r="G7348" s="757"/>
      <c r="H7348" s="757"/>
      <c r="I7348" s="757"/>
    </row>
    <row r="7349" spans="1:9" ht="15.75" customHeight="1">
      <c r="A7349" s="963">
        <v>101296</v>
      </c>
      <c r="B7349" s="963" t="s">
        <v>10238</v>
      </c>
      <c r="C7349" s="964" t="s">
        <v>10081</v>
      </c>
      <c r="D7349" s="965">
        <v>25.27</v>
      </c>
      <c r="E7349" s="757"/>
      <c r="F7349" s="757"/>
      <c r="G7349" s="757"/>
      <c r="H7349" s="757"/>
      <c r="I7349" s="757"/>
    </row>
    <row r="7350" spans="1:9" ht="15.75" customHeight="1">
      <c r="A7350" s="963">
        <v>101297</v>
      </c>
      <c r="B7350" s="963" t="s">
        <v>10239</v>
      </c>
      <c r="C7350" s="964" t="s">
        <v>10081</v>
      </c>
      <c r="D7350" s="965">
        <v>17.98</v>
      </c>
      <c r="E7350" s="757"/>
      <c r="F7350" s="757"/>
      <c r="G7350" s="757"/>
      <c r="H7350" s="757"/>
      <c r="I7350" s="757"/>
    </row>
    <row r="7351" spans="1:9" ht="15.75" customHeight="1">
      <c r="A7351" s="963">
        <v>101298</v>
      </c>
      <c r="B7351" s="963" t="s">
        <v>10240</v>
      </c>
      <c r="C7351" s="964" t="s">
        <v>10081</v>
      </c>
      <c r="D7351" s="965">
        <v>16.52</v>
      </c>
      <c r="E7351" s="757"/>
      <c r="F7351" s="757"/>
      <c r="G7351" s="757"/>
      <c r="H7351" s="757"/>
      <c r="I7351" s="757"/>
    </row>
    <row r="7352" spans="1:9" ht="15.75" customHeight="1">
      <c r="A7352" s="963">
        <v>101299</v>
      </c>
      <c r="B7352" s="963" t="s">
        <v>10241</v>
      </c>
      <c r="C7352" s="964" t="s">
        <v>10081</v>
      </c>
      <c r="D7352" s="965">
        <v>20.74</v>
      </c>
      <c r="E7352" s="757"/>
      <c r="F7352" s="757"/>
      <c r="G7352" s="757"/>
      <c r="H7352" s="757"/>
      <c r="I7352" s="757"/>
    </row>
    <row r="7353" spans="1:9" ht="15.75" customHeight="1">
      <c r="A7353" s="963">
        <v>101300</v>
      </c>
      <c r="B7353" s="963" t="s">
        <v>10242</v>
      </c>
      <c r="C7353" s="964" t="s">
        <v>10081</v>
      </c>
      <c r="D7353" s="965">
        <v>16.21</v>
      </c>
      <c r="E7353" s="757"/>
      <c r="F7353" s="757"/>
      <c r="G7353" s="757"/>
      <c r="H7353" s="757"/>
      <c r="I7353" s="757"/>
    </row>
    <row r="7354" spans="1:9" ht="15.75" customHeight="1">
      <c r="A7354" s="963">
        <v>101301</v>
      </c>
      <c r="B7354" s="963" t="s">
        <v>10243</v>
      </c>
      <c r="C7354" s="964" t="s">
        <v>10081</v>
      </c>
      <c r="D7354" s="965">
        <v>13.02</v>
      </c>
      <c r="E7354" s="757"/>
      <c r="F7354" s="757"/>
      <c r="G7354" s="757"/>
      <c r="H7354" s="757"/>
      <c r="I7354" s="757"/>
    </row>
    <row r="7355" spans="1:9" ht="15.75" customHeight="1">
      <c r="A7355" s="963">
        <v>101302</v>
      </c>
      <c r="B7355" s="963" t="s">
        <v>10244</v>
      </c>
      <c r="C7355" s="964" t="s">
        <v>10081</v>
      </c>
      <c r="D7355" s="965">
        <v>31.11</v>
      </c>
      <c r="E7355" s="757"/>
      <c r="F7355" s="757"/>
      <c r="G7355" s="757"/>
      <c r="H7355" s="757"/>
      <c r="I7355" s="757"/>
    </row>
    <row r="7356" spans="1:9" ht="15.75" customHeight="1">
      <c r="A7356" s="963">
        <v>101303</v>
      </c>
      <c r="B7356" s="963" t="s">
        <v>10245</v>
      </c>
      <c r="C7356" s="964" t="s">
        <v>10081</v>
      </c>
      <c r="D7356" s="965">
        <v>49.5</v>
      </c>
      <c r="E7356" s="757"/>
      <c r="F7356" s="757"/>
      <c r="G7356" s="757"/>
      <c r="H7356" s="757"/>
      <c r="I7356" s="757"/>
    </row>
    <row r="7357" spans="1:9" ht="15.75" customHeight="1">
      <c r="A7357" s="963">
        <v>101304</v>
      </c>
      <c r="B7357" s="963" t="s">
        <v>10246</v>
      </c>
      <c r="C7357" s="964" t="s">
        <v>10081</v>
      </c>
      <c r="D7357" s="965">
        <v>27.93</v>
      </c>
      <c r="E7357" s="757"/>
      <c r="F7357" s="757"/>
      <c r="G7357" s="757"/>
      <c r="H7357" s="757"/>
      <c r="I7357" s="757"/>
    </row>
    <row r="7358" spans="1:9" ht="15.75" customHeight="1">
      <c r="A7358" s="963">
        <v>101305</v>
      </c>
      <c r="B7358" s="963" t="s">
        <v>10247</v>
      </c>
      <c r="C7358" s="964" t="s">
        <v>10081</v>
      </c>
      <c r="D7358" s="965">
        <v>29.25</v>
      </c>
      <c r="E7358" s="757"/>
      <c r="F7358" s="757"/>
      <c r="G7358" s="757"/>
      <c r="H7358" s="757"/>
      <c r="I7358" s="757"/>
    </row>
    <row r="7359" spans="1:9" ht="15.75" customHeight="1">
      <c r="A7359" s="963">
        <v>101307</v>
      </c>
      <c r="B7359" s="963" t="s">
        <v>10248</v>
      </c>
      <c r="C7359" s="964" t="s">
        <v>10081</v>
      </c>
      <c r="D7359" s="965">
        <v>21.84</v>
      </c>
      <c r="E7359" s="757"/>
      <c r="F7359" s="757"/>
      <c r="G7359" s="757"/>
      <c r="H7359" s="757"/>
      <c r="I7359" s="757"/>
    </row>
    <row r="7360" spans="1:9" ht="15.75" customHeight="1">
      <c r="A7360" s="963">
        <v>101308</v>
      </c>
      <c r="B7360" s="963" t="s">
        <v>10249</v>
      </c>
      <c r="C7360" s="964" t="s">
        <v>10081</v>
      </c>
      <c r="D7360" s="965">
        <v>17.34</v>
      </c>
      <c r="E7360" s="757"/>
      <c r="F7360" s="757"/>
      <c r="G7360" s="757"/>
      <c r="H7360" s="757"/>
      <c r="I7360" s="757"/>
    </row>
    <row r="7361" spans="1:9" ht="15.75" customHeight="1">
      <c r="A7361" s="963">
        <v>101309</v>
      </c>
      <c r="B7361" s="963" t="s">
        <v>10250</v>
      </c>
      <c r="C7361" s="964" t="s">
        <v>10081</v>
      </c>
      <c r="D7361" s="965">
        <v>20.74</v>
      </c>
      <c r="E7361" s="757"/>
      <c r="F7361" s="757"/>
      <c r="G7361" s="757"/>
      <c r="H7361" s="757"/>
      <c r="I7361" s="757"/>
    </row>
    <row r="7362" spans="1:9" ht="15.75" customHeight="1">
      <c r="A7362" s="963">
        <v>101310</v>
      </c>
      <c r="B7362" s="963" t="s">
        <v>10251</v>
      </c>
      <c r="C7362" s="964" t="s">
        <v>10081</v>
      </c>
      <c r="D7362" s="965">
        <v>26.61</v>
      </c>
      <c r="E7362" s="757"/>
      <c r="F7362" s="757"/>
      <c r="G7362" s="757"/>
      <c r="H7362" s="757"/>
      <c r="I7362" s="757"/>
    </row>
    <row r="7363" spans="1:9" ht="15.75" customHeight="1">
      <c r="A7363" s="963">
        <v>101311</v>
      </c>
      <c r="B7363" s="963" t="s">
        <v>10252</v>
      </c>
      <c r="C7363" s="964" t="s">
        <v>10081</v>
      </c>
      <c r="D7363" s="965">
        <v>21.84</v>
      </c>
      <c r="E7363" s="757"/>
      <c r="F7363" s="757"/>
      <c r="G7363" s="757"/>
      <c r="H7363" s="757"/>
      <c r="I7363" s="757"/>
    </row>
    <row r="7364" spans="1:9" ht="15.75" customHeight="1">
      <c r="A7364" s="963">
        <v>101312</v>
      </c>
      <c r="B7364" s="963" t="s">
        <v>10253</v>
      </c>
      <c r="C7364" s="964" t="s">
        <v>10081</v>
      </c>
      <c r="D7364" s="965">
        <v>16.440000000000001</v>
      </c>
      <c r="E7364" s="757"/>
      <c r="F7364" s="757"/>
      <c r="G7364" s="757"/>
      <c r="H7364" s="757"/>
      <c r="I7364" s="757"/>
    </row>
    <row r="7365" spans="1:9" ht="15.75" customHeight="1">
      <c r="A7365" s="963">
        <v>101313</v>
      </c>
      <c r="B7365" s="963" t="s">
        <v>10254</v>
      </c>
      <c r="C7365" s="964" t="s">
        <v>10081</v>
      </c>
      <c r="D7365" s="965">
        <v>70.650000000000006</v>
      </c>
      <c r="E7365" s="757"/>
      <c r="F7365" s="757"/>
      <c r="G7365" s="757"/>
      <c r="H7365" s="757"/>
      <c r="I7365" s="757"/>
    </row>
    <row r="7366" spans="1:9" ht="15.75" customHeight="1">
      <c r="A7366" s="963">
        <v>101314</v>
      </c>
      <c r="B7366" s="963" t="s">
        <v>10255</v>
      </c>
      <c r="C7366" s="964" t="s">
        <v>10081</v>
      </c>
      <c r="D7366" s="965">
        <v>70.650000000000006</v>
      </c>
      <c r="E7366" s="757"/>
      <c r="F7366" s="757"/>
      <c r="G7366" s="757"/>
      <c r="H7366" s="757"/>
      <c r="I7366" s="757"/>
    </row>
    <row r="7367" spans="1:9" ht="15.75" customHeight="1">
      <c r="A7367" s="963">
        <v>101315</v>
      </c>
      <c r="B7367" s="963" t="s">
        <v>10256</v>
      </c>
      <c r="C7367" s="964" t="s">
        <v>10081</v>
      </c>
      <c r="D7367" s="965">
        <v>65.83</v>
      </c>
      <c r="E7367" s="757"/>
      <c r="F7367" s="757"/>
      <c r="G7367" s="757"/>
      <c r="H7367" s="757"/>
      <c r="I7367" s="757"/>
    </row>
    <row r="7368" spans="1:9" ht="15.75" customHeight="1">
      <c r="A7368" s="963">
        <v>101316</v>
      </c>
      <c r="B7368" s="963" t="s">
        <v>10257</v>
      </c>
      <c r="C7368" s="964" t="s">
        <v>10081</v>
      </c>
      <c r="D7368" s="965">
        <v>34.03</v>
      </c>
      <c r="E7368" s="757"/>
      <c r="F7368" s="757"/>
      <c r="G7368" s="757"/>
      <c r="H7368" s="757"/>
      <c r="I7368" s="757"/>
    </row>
    <row r="7369" spans="1:9" ht="15.75" customHeight="1">
      <c r="A7369" s="963">
        <v>101317</v>
      </c>
      <c r="B7369" s="963" t="s">
        <v>10258</v>
      </c>
      <c r="C7369" s="964" t="s">
        <v>10081</v>
      </c>
      <c r="D7369" s="965">
        <v>198.65</v>
      </c>
      <c r="E7369" s="757"/>
      <c r="F7369" s="757"/>
      <c r="G7369" s="757"/>
      <c r="H7369" s="757"/>
      <c r="I7369" s="757"/>
    </row>
    <row r="7370" spans="1:9" ht="15.75" customHeight="1">
      <c r="A7370" s="963">
        <v>101318</v>
      </c>
      <c r="B7370" s="963" t="s">
        <v>10259</v>
      </c>
      <c r="C7370" s="964" t="s">
        <v>10081</v>
      </c>
      <c r="D7370" s="965">
        <v>530.29</v>
      </c>
      <c r="E7370" s="757"/>
      <c r="F7370" s="757"/>
      <c r="G7370" s="757"/>
      <c r="H7370" s="757"/>
      <c r="I7370" s="757"/>
    </row>
    <row r="7371" spans="1:9" ht="15.75" customHeight="1">
      <c r="A7371" s="963">
        <v>101319</v>
      </c>
      <c r="B7371" s="963" t="s">
        <v>10260</v>
      </c>
      <c r="C7371" s="964" t="s">
        <v>10081</v>
      </c>
      <c r="D7371" s="965">
        <v>79.209999999999994</v>
      </c>
      <c r="E7371" s="757"/>
      <c r="F7371" s="757"/>
      <c r="G7371" s="757"/>
      <c r="H7371" s="757"/>
      <c r="I7371" s="757"/>
    </row>
    <row r="7372" spans="1:9" ht="15.75" customHeight="1">
      <c r="A7372" s="963">
        <v>101320</v>
      </c>
      <c r="B7372" s="963" t="s">
        <v>10261</v>
      </c>
      <c r="C7372" s="964" t="s">
        <v>10081</v>
      </c>
      <c r="D7372" s="965">
        <v>19.420000000000002</v>
      </c>
      <c r="E7372" s="757"/>
      <c r="F7372" s="757"/>
      <c r="G7372" s="757"/>
      <c r="H7372" s="757"/>
      <c r="I7372" s="757"/>
    </row>
    <row r="7373" spans="1:9" ht="15.75" customHeight="1">
      <c r="A7373" s="963">
        <v>101322</v>
      </c>
      <c r="B7373" s="963" t="s">
        <v>10262</v>
      </c>
      <c r="C7373" s="964" t="s">
        <v>10081</v>
      </c>
      <c r="D7373" s="965">
        <v>21.85</v>
      </c>
      <c r="E7373" s="757"/>
      <c r="F7373" s="757"/>
      <c r="G7373" s="757"/>
      <c r="H7373" s="757"/>
      <c r="I7373" s="757"/>
    </row>
    <row r="7374" spans="1:9" ht="15.75" customHeight="1">
      <c r="A7374" s="963">
        <v>101323</v>
      </c>
      <c r="B7374" s="963" t="s">
        <v>10263</v>
      </c>
      <c r="C7374" s="964" t="s">
        <v>10081</v>
      </c>
      <c r="D7374" s="965">
        <v>40.19</v>
      </c>
      <c r="E7374" s="757"/>
      <c r="F7374" s="757"/>
      <c r="G7374" s="757"/>
      <c r="H7374" s="757"/>
      <c r="I7374" s="757"/>
    </row>
    <row r="7375" spans="1:9" ht="15.75" customHeight="1">
      <c r="A7375" s="963">
        <v>101324</v>
      </c>
      <c r="B7375" s="963" t="s">
        <v>10264</v>
      </c>
      <c r="C7375" s="964" t="s">
        <v>10081</v>
      </c>
      <c r="D7375" s="965">
        <v>8.7200000000000006</v>
      </c>
      <c r="E7375" s="757"/>
      <c r="F7375" s="757"/>
      <c r="G7375" s="757"/>
      <c r="H7375" s="757"/>
      <c r="I7375" s="757"/>
    </row>
    <row r="7376" spans="1:9" ht="15.75" customHeight="1">
      <c r="A7376" s="963">
        <v>101325</v>
      </c>
      <c r="B7376" s="963" t="s">
        <v>10265</v>
      </c>
      <c r="C7376" s="964" t="s">
        <v>10081</v>
      </c>
      <c r="D7376" s="965">
        <v>17.579999999999998</v>
      </c>
      <c r="E7376" s="757"/>
      <c r="F7376" s="757"/>
      <c r="G7376" s="757"/>
      <c r="H7376" s="757"/>
      <c r="I7376" s="757"/>
    </row>
    <row r="7377" spans="1:9" ht="15.75" customHeight="1">
      <c r="A7377" s="963">
        <v>101326</v>
      </c>
      <c r="B7377" s="963" t="s">
        <v>10266</v>
      </c>
      <c r="C7377" s="964" t="s">
        <v>10081</v>
      </c>
      <c r="D7377" s="965">
        <v>6.92</v>
      </c>
      <c r="E7377" s="757"/>
      <c r="F7377" s="757"/>
      <c r="G7377" s="757"/>
      <c r="H7377" s="757"/>
      <c r="I7377" s="757"/>
    </row>
    <row r="7378" spans="1:9" ht="15.75" customHeight="1">
      <c r="A7378" s="963">
        <v>101327</v>
      </c>
      <c r="B7378" s="963" t="s">
        <v>10267</v>
      </c>
      <c r="C7378" s="964" t="s">
        <v>10081</v>
      </c>
      <c r="D7378" s="965">
        <v>6.81</v>
      </c>
      <c r="E7378" s="757"/>
      <c r="F7378" s="757"/>
      <c r="G7378" s="757"/>
      <c r="H7378" s="757"/>
      <c r="I7378" s="757"/>
    </row>
    <row r="7379" spans="1:9" ht="15.75" customHeight="1">
      <c r="A7379" s="963">
        <v>101328</v>
      </c>
      <c r="B7379" s="963" t="s">
        <v>10268</v>
      </c>
      <c r="C7379" s="964" t="s">
        <v>10081</v>
      </c>
      <c r="D7379" s="965">
        <v>12.35</v>
      </c>
      <c r="E7379" s="757"/>
      <c r="F7379" s="757"/>
      <c r="G7379" s="757"/>
      <c r="H7379" s="757"/>
      <c r="I7379" s="757"/>
    </row>
    <row r="7380" spans="1:9" ht="15.75" customHeight="1">
      <c r="A7380" s="963">
        <v>101329</v>
      </c>
      <c r="B7380" s="963" t="s">
        <v>10269</v>
      </c>
      <c r="C7380" s="964" t="s">
        <v>10081</v>
      </c>
      <c r="D7380" s="965">
        <v>34.83</v>
      </c>
      <c r="E7380" s="757"/>
      <c r="F7380" s="757"/>
      <c r="G7380" s="757"/>
      <c r="H7380" s="757"/>
      <c r="I7380" s="757"/>
    </row>
    <row r="7381" spans="1:9" ht="15.75" customHeight="1">
      <c r="A7381" s="963">
        <v>101330</v>
      </c>
      <c r="B7381" s="963" t="s">
        <v>10270</v>
      </c>
      <c r="C7381" s="964" t="s">
        <v>10081</v>
      </c>
      <c r="D7381" s="965">
        <v>27.13</v>
      </c>
      <c r="E7381" s="757"/>
      <c r="F7381" s="757"/>
      <c r="G7381" s="757"/>
      <c r="H7381" s="757"/>
      <c r="I7381" s="757"/>
    </row>
    <row r="7382" spans="1:9" ht="15.75" customHeight="1">
      <c r="A7382" s="963">
        <v>101331</v>
      </c>
      <c r="B7382" s="963" t="s">
        <v>10271</v>
      </c>
      <c r="C7382" s="964" t="s">
        <v>10081</v>
      </c>
      <c r="D7382" s="965">
        <v>27.94</v>
      </c>
      <c r="E7382" s="757"/>
      <c r="F7382" s="757"/>
      <c r="G7382" s="757"/>
      <c r="H7382" s="757"/>
      <c r="I7382" s="757"/>
    </row>
    <row r="7383" spans="1:9" ht="15.75" customHeight="1">
      <c r="A7383" s="963">
        <v>101332</v>
      </c>
      <c r="B7383" s="963" t="s">
        <v>10272</v>
      </c>
      <c r="C7383" s="964" t="s">
        <v>10081</v>
      </c>
      <c r="D7383" s="965">
        <v>9.66</v>
      </c>
      <c r="E7383" s="757"/>
      <c r="F7383" s="757"/>
      <c r="G7383" s="757"/>
      <c r="H7383" s="757"/>
      <c r="I7383" s="757"/>
    </row>
    <row r="7384" spans="1:9" ht="15.75" customHeight="1">
      <c r="A7384" s="963">
        <v>101333</v>
      </c>
      <c r="B7384" s="963" t="s">
        <v>10273</v>
      </c>
      <c r="C7384" s="964" t="s">
        <v>10081</v>
      </c>
      <c r="D7384" s="965">
        <v>20.81</v>
      </c>
      <c r="E7384" s="757"/>
      <c r="F7384" s="757"/>
      <c r="G7384" s="757"/>
      <c r="H7384" s="757"/>
      <c r="I7384" s="757"/>
    </row>
    <row r="7385" spans="1:9" ht="15.75" customHeight="1">
      <c r="A7385" s="963">
        <v>101334</v>
      </c>
      <c r="B7385" s="963" t="s">
        <v>10274</v>
      </c>
      <c r="C7385" s="964" t="s">
        <v>10081</v>
      </c>
      <c r="D7385" s="965">
        <v>52.23</v>
      </c>
      <c r="E7385" s="757"/>
      <c r="F7385" s="757"/>
      <c r="G7385" s="757"/>
      <c r="H7385" s="757"/>
      <c r="I7385" s="757"/>
    </row>
    <row r="7386" spans="1:9" ht="15.75" customHeight="1">
      <c r="A7386" s="963">
        <v>101335</v>
      </c>
      <c r="B7386" s="963" t="s">
        <v>10275</v>
      </c>
      <c r="C7386" s="964" t="s">
        <v>10081</v>
      </c>
      <c r="D7386" s="965">
        <v>11.11</v>
      </c>
      <c r="E7386" s="757"/>
      <c r="F7386" s="757"/>
      <c r="G7386" s="757"/>
      <c r="H7386" s="757"/>
      <c r="I7386" s="757"/>
    </row>
    <row r="7387" spans="1:9" ht="15.75" customHeight="1">
      <c r="A7387" s="963">
        <v>101336</v>
      </c>
      <c r="B7387" s="963" t="s">
        <v>10276</v>
      </c>
      <c r="C7387" s="964" t="s">
        <v>10081</v>
      </c>
      <c r="D7387" s="965">
        <v>31.08</v>
      </c>
      <c r="E7387" s="757"/>
      <c r="F7387" s="757"/>
      <c r="G7387" s="757"/>
      <c r="H7387" s="757"/>
      <c r="I7387" s="757"/>
    </row>
    <row r="7388" spans="1:9" ht="15.75" customHeight="1">
      <c r="A7388" s="963">
        <v>101337</v>
      </c>
      <c r="B7388" s="963" t="s">
        <v>10277</v>
      </c>
      <c r="C7388" s="964" t="s">
        <v>10081</v>
      </c>
      <c r="D7388" s="965">
        <v>16.62</v>
      </c>
      <c r="E7388" s="757"/>
      <c r="F7388" s="757"/>
      <c r="G7388" s="757"/>
      <c r="H7388" s="757"/>
      <c r="I7388" s="757"/>
    </row>
    <row r="7389" spans="1:9" ht="15.75" customHeight="1">
      <c r="A7389" s="963">
        <v>101338</v>
      </c>
      <c r="B7389" s="963" t="s">
        <v>10278</v>
      </c>
      <c r="C7389" s="964" t="s">
        <v>10081</v>
      </c>
      <c r="D7389" s="965">
        <v>16.649999999999999</v>
      </c>
      <c r="E7389" s="757"/>
      <c r="F7389" s="757"/>
      <c r="G7389" s="757"/>
      <c r="H7389" s="757"/>
      <c r="I7389" s="757"/>
    </row>
    <row r="7390" spans="1:9" ht="15.75" customHeight="1">
      <c r="A7390" s="963">
        <v>101339</v>
      </c>
      <c r="B7390" s="963" t="s">
        <v>10279</v>
      </c>
      <c r="C7390" s="964" t="s">
        <v>10081</v>
      </c>
      <c r="D7390" s="965">
        <v>13.62</v>
      </c>
      <c r="E7390" s="757"/>
      <c r="F7390" s="757"/>
      <c r="G7390" s="757"/>
      <c r="H7390" s="757"/>
      <c r="I7390" s="757"/>
    </row>
    <row r="7391" spans="1:9" ht="15.75" customHeight="1">
      <c r="A7391" s="963">
        <v>101340</v>
      </c>
      <c r="B7391" s="963" t="s">
        <v>10280</v>
      </c>
      <c r="C7391" s="964" t="s">
        <v>10081</v>
      </c>
      <c r="D7391" s="965">
        <v>13.14</v>
      </c>
      <c r="E7391" s="757"/>
      <c r="F7391" s="757"/>
      <c r="G7391" s="757"/>
      <c r="H7391" s="757"/>
      <c r="I7391" s="757"/>
    </row>
    <row r="7392" spans="1:9" ht="15.75" customHeight="1">
      <c r="A7392" s="963">
        <v>101341</v>
      </c>
      <c r="B7392" s="963" t="s">
        <v>10281</v>
      </c>
      <c r="C7392" s="964" t="s">
        <v>10081</v>
      </c>
      <c r="D7392" s="965">
        <v>15.01</v>
      </c>
      <c r="E7392" s="757"/>
      <c r="F7392" s="757"/>
      <c r="G7392" s="757"/>
      <c r="H7392" s="757"/>
      <c r="I7392" s="757"/>
    </row>
    <row r="7393" spans="1:9" ht="15.75" customHeight="1">
      <c r="A7393" s="963">
        <v>101342</v>
      </c>
      <c r="B7393" s="963" t="s">
        <v>10282</v>
      </c>
      <c r="C7393" s="964" t="s">
        <v>10081</v>
      </c>
      <c r="D7393" s="965">
        <v>16.760000000000002</v>
      </c>
      <c r="E7393" s="757"/>
      <c r="F7393" s="757"/>
      <c r="G7393" s="757"/>
      <c r="H7393" s="757"/>
      <c r="I7393" s="757"/>
    </row>
    <row r="7394" spans="1:9" ht="15.75" customHeight="1">
      <c r="A7394" s="963">
        <v>101343</v>
      </c>
      <c r="B7394" s="963" t="s">
        <v>10283</v>
      </c>
      <c r="C7394" s="964" t="s">
        <v>10081</v>
      </c>
      <c r="D7394" s="965">
        <v>25.49</v>
      </c>
      <c r="E7394" s="757"/>
      <c r="F7394" s="757"/>
      <c r="G7394" s="757"/>
      <c r="H7394" s="757"/>
      <c r="I7394" s="757"/>
    </row>
    <row r="7395" spans="1:9" ht="15.75" customHeight="1">
      <c r="A7395" s="963">
        <v>101344</v>
      </c>
      <c r="B7395" s="963" t="s">
        <v>10284</v>
      </c>
      <c r="C7395" s="964" t="s">
        <v>10081</v>
      </c>
      <c r="D7395" s="965">
        <v>25.01</v>
      </c>
      <c r="E7395" s="757"/>
      <c r="F7395" s="757"/>
      <c r="G7395" s="757"/>
      <c r="H7395" s="757"/>
      <c r="I7395" s="757"/>
    </row>
    <row r="7396" spans="1:9" ht="15.75" customHeight="1">
      <c r="A7396" s="963">
        <v>101345</v>
      </c>
      <c r="B7396" s="963" t="s">
        <v>10285</v>
      </c>
      <c r="C7396" s="964" t="s">
        <v>10081</v>
      </c>
      <c r="D7396" s="965">
        <v>25.01</v>
      </c>
      <c r="E7396" s="757"/>
      <c r="F7396" s="757"/>
      <c r="G7396" s="757"/>
      <c r="H7396" s="757"/>
      <c r="I7396" s="757"/>
    </row>
    <row r="7397" spans="1:9" ht="15.75" customHeight="1">
      <c r="A7397" s="963">
        <v>101346</v>
      </c>
      <c r="B7397" s="963" t="s">
        <v>10286</v>
      </c>
      <c r="C7397" s="964" t="s">
        <v>10081</v>
      </c>
      <c r="D7397" s="965">
        <v>22.82</v>
      </c>
      <c r="E7397" s="757"/>
      <c r="F7397" s="757"/>
      <c r="G7397" s="757"/>
      <c r="H7397" s="757"/>
      <c r="I7397" s="757"/>
    </row>
    <row r="7398" spans="1:9" ht="15.75" customHeight="1">
      <c r="A7398" s="963">
        <v>101347</v>
      </c>
      <c r="B7398" s="963" t="s">
        <v>10287</v>
      </c>
      <c r="C7398" s="964" t="s">
        <v>10081</v>
      </c>
      <c r="D7398" s="965">
        <v>21.9</v>
      </c>
      <c r="E7398" s="757"/>
      <c r="F7398" s="757"/>
      <c r="G7398" s="757"/>
      <c r="H7398" s="757"/>
      <c r="I7398" s="757"/>
    </row>
    <row r="7399" spans="1:9" ht="15.75" customHeight="1">
      <c r="A7399" s="963">
        <v>101348</v>
      </c>
      <c r="B7399" s="963" t="s">
        <v>10288</v>
      </c>
      <c r="C7399" s="964" t="s">
        <v>10081</v>
      </c>
      <c r="D7399" s="965">
        <v>12.15</v>
      </c>
      <c r="E7399" s="757"/>
      <c r="F7399" s="757"/>
      <c r="G7399" s="757"/>
      <c r="H7399" s="757"/>
      <c r="I7399" s="757"/>
    </row>
    <row r="7400" spans="1:9" ht="15.75" customHeight="1">
      <c r="A7400" s="963">
        <v>101349</v>
      </c>
      <c r="B7400" s="963" t="s">
        <v>10289</v>
      </c>
      <c r="C7400" s="964" t="s">
        <v>10081</v>
      </c>
      <c r="D7400" s="965">
        <v>17.05</v>
      </c>
      <c r="E7400" s="757"/>
      <c r="F7400" s="757"/>
      <c r="G7400" s="757"/>
      <c r="H7400" s="757"/>
      <c r="I7400" s="757"/>
    </row>
    <row r="7401" spans="1:9" ht="15.75" customHeight="1">
      <c r="A7401" s="963">
        <v>101350</v>
      </c>
      <c r="B7401" s="963" t="s">
        <v>10290</v>
      </c>
      <c r="C7401" s="964" t="s">
        <v>10081</v>
      </c>
      <c r="D7401" s="965">
        <v>20.92</v>
      </c>
      <c r="E7401" s="757"/>
      <c r="F7401" s="757"/>
      <c r="G7401" s="757"/>
      <c r="H7401" s="757"/>
      <c r="I7401" s="757"/>
    </row>
    <row r="7402" spans="1:9" ht="15.75" customHeight="1">
      <c r="A7402" s="963">
        <v>101351</v>
      </c>
      <c r="B7402" s="963" t="s">
        <v>10291</v>
      </c>
      <c r="C7402" s="964" t="s">
        <v>10081</v>
      </c>
      <c r="D7402" s="965">
        <v>16.260000000000002</v>
      </c>
      <c r="E7402" s="757"/>
      <c r="F7402" s="757"/>
      <c r="G7402" s="757"/>
      <c r="H7402" s="757"/>
      <c r="I7402" s="757"/>
    </row>
    <row r="7403" spans="1:9" ht="15.75" customHeight="1">
      <c r="A7403" s="963">
        <v>101352</v>
      </c>
      <c r="B7403" s="963" t="s">
        <v>10292</v>
      </c>
      <c r="C7403" s="964" t="s">
        <v>10081</v>
      </c>
      <c r="D7403" s="965">
        <v>17.600000000000001</v>
      </c>
      <c r="E7403" s="757"/>
      <c r="F7403" s="757"/>
      <c r="G7403" s="757"/>
      <c r="H7403" s="757"/>
      <c r="I7403" s="757"/>
    </row>
    <row r="7404" spans="1:9" ht="15.75" customHeight="1">
      <c r="A7404" s="963">
        <v>101353</v>
      </c>
      <c r="B7404" s="963" t="s">
        <v>10293</v>
      </c>
      <c r="C7404" s="964" t="s">
        <v>10081</v>
      </c>
      <c r="D7404" s="965">
        <v>17.38</v>
      </c>
      <c r="E7404" s="757"/>
      <c r="F7404" s="757"/>
      <c r="G7404" s="757"/>
      <c r="H7404" s="757"/>
      <c r="I7404" s="757"/>
    </row>
    <row r="7405" spans="1:9" ht="15.75" customHeight="1">
      <c r="A7405" s="963">
        <v>101354</v>
      </c>
      <c r="B7405" s="963" t="s">
        <v>10294</v>
      </c>
      <c r="C7405" s="964" t="s">
        <v>10081</v>
      </c>
      <c r="D7405" s="965">
        <v>22.22</v>
      </c>
      <c r="E7405" s="757"/>
      <c r="F7405" s="757"/>
      <c r="G7405" s="757"/>
      <c r="H7405" s="757"/>
      <c r="I7405" s="757"/>
    </row>
    <row r="7406" spans="1:9" ht="15.75" customHeight="1">
      <c r="A7406" s="963">
        <v>101355</v>
      </c>
      <c r="B7406" s="963" t="s">
        <v>10295</v>
      </c>
      <c r="C7406" s="964" t="s">
        <v>10081</v>
      </c>
      <c r="D7406" s="965">
        <v>15.12</v>
      </c>
      <c r="E7406" s="757"/>
      <c r="F7406" s="757"/>
      <c r="G7406" s="757"/>
      <c r="H7406" s="757"/>
      <c r="I7406" s="757"/>
    </row>
    <row r="7407" spans="1:9" ht="15.75" customHeight="1">
      <c r="A7407" s="963">
        <v>101356</v>
      </c>
      <c r="B7407" s="963" t="s">
        <v>10296</v>
      </c>
      <c r="C7407" s="964" t="s">
        <v>10081</v>
      </c>
      <c r="D7407" s="965">
        <v>27.94</v>
      </c>
      <c r="E7407" s="757"/>
      <c r="F7407" s="757"/>
      <c r="G7407" s="757"/>
      <c r="H7407" s="757"/>
      <c r="I7407" s="757"/>
    </row>
    <row r="7408" spans="1:9" ht="15.75" customHeight="1">
      <c r="A7408" s="963">
        <v>101357</v>
      </c>
      <c r="B7408" s="963" t="s">
        <v>10297</v>
      </c>
      <c r="C7408" s="964" t="s">
        <v>10081</v>
      </c>
      <c r="D7408" s="965">
        <v>40.15</v>
      </c>
      <c r="E7408" s="757"/>
      <c r="F7408" s="757"/>
      <c r="G7408" s="757"/>
      <c r="H7408" s="757"/>
      <c r="I7408" s="757"/>
    </row>
    <row r="7409" spans="1:9" ht="15.75" customHeight="1">
      <c r="A7409" s="963">
        <v>101358</v>
      </c>
      <c r="B7409" s="963" t="s">
        <v>10298</v>
      </c>
      <c r="C7409" s="964" t="s">
        <v>10081</v>
      </c>
      <c r="D7409" s="965">
        <v>27.94</v>
      </c>
      <c r="E7409" s="757"/>
      <c r="F7409" s="757"/>
      <c r="G7409" s="757"/>
      <c r="H7409" s="757"/>
      <c r="I7409" s="757"/>
    </row>
    <row r="7410" spans="1:9" ht="15.75" customHeight="1">
      <c r="A7410" s="963">
        <v>101359</v>
      </c>
      <c r="B7410" s="963" t="s">
        <v>10299</v>
      </c>
      <c r="C7410" s="964" t="s">
        <v>10081</v>
      </c>
      <c r="D7410" s="965">
        <v>27.13</v>
      </c>
      <c r="E7410" s="757"/>
      <c r="F7410" s="757"/>
      <c r="G7410" s="757"/>
      <c r="H7410" s="757"/>
      <c r="I7410" s="757"/>
    </row>
    <row r="7411" spans="1:9" ht="15.75" customHeight="1">
      <c r="A7411" s="963">
        <v>101360</v>
      </c>
      <c r="B7411" s="963" t="s">
        <v>10300</v>
      </c>
      <c r="C7411" s="964" t="s">
        <v>10081</v>
      </c>
      <c r="D7411" s="965">
        <v>27.94</v>
      </c>
      <c r="E7411" s="757"/>
      <c r="F7411" s="757"/>
      <c r="G7411" s="757"/>
      <c r="H7411" s="757"/>
      <c r="I7411" s="757"/>
    </row>
    <row r="7412" spans="1:9" ht="15.75" customHeight="1">
      <c r="A7412" s="963">
        <v>101361</v>
      </c>
      <c r="B7412" s="963" t="s">
        <v>10301</v>
      </c>
      <c r="C7412" s="964" t="s">
        <v>10081</v>
      </c>
      <c r="D7412" s="965">
        <v>23.85</v>
      </c>
      <c r="E7412" s="757"/>
      <c r="F7412" s="757"/>
      <c r="G7412" s="757"/>
      <c r="H7412" s="757"/>
      <c r="I7412" s="757"/>
    </row>
    <row r="7413" spans="1:9" ht="15.75" customHeight="1">
      <c r="A7413" s="963">
        <v>101362</v>
      </c>
      <c r="B7413" s="963" t="s">
        <v>10302</v>
      </c>
      <c r="C7413" s="964" t="s">
        <v>10081</v>
      </c>
      <c r="D7413" s="965">
        <v>7.29</v>
      </c>
      <c r="E7413" s="757"/>
      <c r="F7413" s="757"/>
      <c r="G7413" s="757"/>
      <c r="H7413" s="757"/>
      <c r="I7413" s="757"/>
    </row>
    <row r="7414" spans="1:9" ht="15.75" customHeight="1">
      <c r="A7414" s="963">
        <v>101363</v>
      </c>
      <c r="B7414" s="963" t="s">
        <v>10303</v>
      </c>
      <c r="C7414" s="964" t="s">
        <v>10081</v>
      </c>
      <c r="D7414" s="965">
        <v>21.84</v>
      </c>
      <c r="E7414" s="757"/>
      <c r="F7414" s="757"/>
      <c r="G7414" s="757"/>
      <c r="H7414" s="757"/>
      <c r="I7414" s="757"/>
    </row>
    <row r="7415" spans="1:9" ht="15.75" customHeight="1">
      <c r="A7415" s="963">
        <v>101364</v>
      </c>
      <c r="B7415" s="963" t="s">
        <v>10304</v>
      </c>
      <c r="C7415" s="964" t="s">
        <v>10081</v>
      </c>
      <c r="D7415" s="965">
        <v>29.81</v>
      </c>
      <c r="E7415" s="757"/>
      <c r="F7415" s="757"/>
      <c r="G7415" s="757"/>
      <c r="H7415" s="757"/>
      <c r="I7415" s="757"/>
    </row>
    <row r="7416" spans="1:9" ht="15.75" customHeight="1">
      <c r="A7416" s="963">
        <v>101365</v>
      </c>
      <c r="B7416" s="963" t="s">
        <v>10305</v>
      </c>
      <c r="C7416" s="964" t="s">
        <v>10081</v>
      </c>
      <c r="D7416" s="965">
        <v>22.92</v>
      </c>
      <c r="E7416" s="757"/>
      <c r="F7416" s="757"/>
      <c r="G7416" s="757"/>
      <c r="H7416" s="757"/>
      <c r="I7416" s="757"/>
    </row>
    <row r="7417" spans="1:9" ht="15.75" customHeight="1">
      <c r="A7417" s="963">
        <v>101366</v>
      </c>
      <c r="B7417" s="963" t="s">
        <v>10306</v>
      </c>
      <c r="C7417" s="964" t="s">
        <v>10081</v>
      </c>
      <c r="D7417" s="965">
        <v>26.93</v>
      </c>
      <c r="E7417" s="757"/>
      <c r="F7417" s="757"/>
      <c r="G7417" s="757"/>
      <c r="H7417" s="757"/>
      <c r="I7417" s="757"/>
    </row>
    <row r="7418" spans="1:9" ht="15.75" customHeight="1">
      <c r="A7418" s="963">
        <v>101367</v>
      </c>
      <c r="B7418" s="963" t="s">
        <v>10307</v>
      </c>
      <c r="C7418" s="964" t="s">
        <v>10081</v>
      </c>
      <c r="D7418" s="965">
        <v>21.84</v>
      </c>
      <c r="E7418" s="757"/>
      <c r="F7418" s="757"/>
      <c r="G7418" s="757"/>
      <c r="H7418" s="757"/>
      <c r="I7418" s="757"/>
    </row>
    <row r="7419" spans="1:9" ht="15.75" customHeight="1">
      <c r="A7419" s="963">
        <v>101368</v>
      </c>
      <c r="B7419" s="963" t="s">
        <v>10308</v>
      </c>
      <c r="C7419" s="964" t="s">
        <v>10081</v>
      </c>
      <c r="D7419" s="965">
        <v>21.77</v>
      </c>
      <c r="E7419" s="757"/>
      <c r="F7419" s="757"/>
      <c r="G7419" s="757"/>
      <c r="H7419" s="757"/>
      <c r="I7419" s="757"/>
    </row>
    <row r="7420" spans="1:9" ht="15.75" customHeight="1">
      <c r="A7420" s="963">
        <v>101369</v>
      </c>
      <c r="B7420" s="963" t="s">
        <v>10309</v>
      </c>
      <c r="C7420" s="964" t="s">
        <v>10081</v>
      </c>
      <c r="D7420" s="965">
        <v>26.43</v>
      </c>
      <c r="E7420" s="757"/>
      <c r="F7420" s="757"/>
      <c r="G7420" s="757"/>
      <c r="H7420" s="757"/>
      <c r="I7420" s="757"/>
    </row>
    <row r="7421" spans="1:9" ht="15.75" customHeight="1">
      <c r="A7421" s="963">
        <v>101370</v>
      </c>
      <c r="B7421" s="963" t="s">
        <v>10310</v>
      </c>
      <c r="C7421" s="964" t="s">
        <v>10081</v>
      </c>
      <c r="D7421" s="965">
        <v>21.58</v>
      </c>
      <c r="E7421" s="757"/>
      <c r="F7421" s="757"/>
      <c r="G7421" s="757"/>
      <c r="H7421" s="757"/>
      <c r="I7421" s="757"/>
    </row>
    <row r="7422" spans="1:9" ht="15.75" customHeight="1">
      <c r="A7422" s="963">
        <v>101371</v>
      </c>
      <c r="B7422" s="963" t="s">
        <v>10311</v>
      </c>
      <c r="C7422" s="964" t="s">
        <v>10081</v>
      </c>
      <c r="D7422" s="965">
        <v>22.02</v>
      </c>
      <c r="E7422" s="757"/>
      <c r="F7422" s="757"/>
      <c r="G7422" s="757"/>
      <c r="H7422" s="757"/>
      <c r="I7422" s="757"/>
    </row>
    <row r="7423" spans="1:9" ht="15.75" customHeight="1">
      <c r="A7423" s="963">
        <v>101372</v>
      </c>
      <c r="B7423" s="963" t="s">
        <v>10312</v>
      </c>
      <c r="C7423" s="964" t="s">
        <v>10081</v>
      </c>
      <c r="D7423" s="965">
        <v>7.44</v>
      </c>
      <c r="E7423" s="757"/>
      <c r="F7423" s="757"/>
      <c r="G7423" s="757"/>
      <c r="H7423" s="757"/>
      <c r="I7423" s="757"/>
    </row>
    <row r="7424" spans="1:9" ht="15.75" customHeight="1">
      <c r="A7424" s="963">
        <v>101373</v>
      </c>
      <c r="B7424" s="963" t="s">
        <v>10313</v>
      </c>
      <c r="C7424" s="964" t="s">
        <v>1522</v>
      </c>
      <c r="D7424" s="965">
        <v>138.66999999999999</v>
      </c>
      <c r="E7424" s="757"/>
      <c r="F7424" s="757"/>
      <c r="G7424" s="757"/>
      <c r="H7424" s="757"/>
      <c r="I7424" s="757"/>
    </row>
    <row r="7425" spans="1:9" ht="15.75" customHeight="1">
      <c r="A7425" s="963">
        <v>101374</v>
      </c>
      <c r="B7425" s="963" t="s">
        <v>2086</v>
      </c>
      <c r="C7425" s="964" t="s">
        <v>10081</v>
      </c>
      <c r="D7425" s="965">
        <v>2756.06</v>
      </c>
      <c r="E7425" s="757"/>
      <c r="F7425" s="757"/>
      <c r="G7425" s="757"/>
      <c r="H7425" s="757"/>
      <c r="I7425" s="757"/>
    </row>
    <row r="7426" spans="1:9" ht="15.75" customHeight="1">
      <c r="A7426" s="963">
        <v>101375</v>
      </c>
      <c r="B7426" s="963" t="s">
        <v>10314</v>
      </c>
      <c r="C7426" s="964" t="s">
        <v>10081</v>
      </c>
      <c r="D7426" s="965">
        <v>2788.89</v>
      </c>
      <c r="E7426" s="757"/>
      <c r="F7426" s="757"/>
      <c r="G7426" s="757"/>
      <c r="H7426" s="757"/>
      <c r="I7426" s="757"/>
    </row>
    <row r="7427" spans="1:9" ht="15.75" customHeight="1">
      <c r="A7427" s="963">
        <v>101376</v>
      </c>
      <c r="B7427" s="963" t="s">
        <v>10315</v>
      </c>
      <c r="C7427" s="964" t="s">
        <v>10081</v>
      </c>
      <c r="D7427" s="965">
        <v>2054.4299999999998</v>
      </c>
      <c r="E7427" s="757"/>
      <c r="F7427" s="757"/>
      <c r="G7427" s="757"/>
      <c r="H7427" s="757"/>
      <c r="I7427" s="757"/>
    </row>
    <row r="7428" spans="1:9" ht="15.75" customHeight="1">
      <c r="A7428" s="963">
        <v>101377</v>
      </c>
      <c r="B7428" s="963" t="s">
        <v>10005</v>
      </c>
      <c r="C7428" s="964" t="s">
        <v>10081</v>
      </c>
      <c r="D7428" s="965">
        <v>2756.06</v>
      </c>
      <c r="E7428" s="757"/>
      <c r="F7428" s="757"/>
      <c r="G7428" s="757"/>
      <c r="H7428" s="757"/>
      <c r="I7428" s="757"/>
    </row>
    <row r="7429" spans="1:9" ht="15.75" customHeight="1">
      <c r="A7429" s="963">
        <v>101378</v>
      </c>
      <c r="B7429" s="963" t="s">
        <v>10210</v>
      </c>
      <c r="C7429" s="964" t="s">
        <v>10081</v>
      </c>
      <c r="D7429" s="965">
        <v>3013.11</v>
      </c>
      <c r="E7429" s="757"/>
      <c r="F7429" s="757"/>
      <c r="G7429" s="757"/>
      <c r="H7429" s="757"/>
      <c r="I7429" s="757"/>
    </row>
    <row r="7430" spans="1:9" ht="15.75" customHeight="1">
      <c r="A7430" s="963">
        <v>101379</v>
      </c>
      <c r="B7430" s="963" t="s">
        <v>10316</v>
      </c>
      <c r="C7430" s="964" t="s">
        <v>10081</v>
      </c>
      <c r="D7430" s="965">
        <v>2834.03</v>
      </c>
      <c r="E7430" s="757"/>
      <c r="F7430" s="757"/>
      <c r="G7430" s="757"/>
      <c r="H7430" s="757"/>
      <c r="I7430" s="757"/>
    </row>
    <row r="7431" spans="1:9" ht="15.75" customHeight="1">
      <c r="A7431" s="963">
        <v>101380</v>
      </c>
      <c r="B7431" s="963" t="s">
        <v>1943</v>
      </c>
      <c r="C7431" s="964" t="s">
        <v>10081</v>
      </c>
      <c r="D7431" s="965">
        <v>2800.7</v>
      </c>
      <c r="E7431" s="757"/>
      <c r="F7431" s="757"/>
      <c r="G7431" s="757"/>
      <c r="H7431" s="757"/>
      <c r="I7431" s="757"/>
    </row>
    <row r="7432" spans="1:9" ht="15.75" customHeight="1">
      <c r="A7432" s="963">
        <v>101381</v>
      </c>
      <c r="B7432" s="963" t="s">
        <v>2085</v>
      </c>
      <c r="C7432" s="964" t="s">
        <v>10081</v>
      </c>
      <c r="D7432" s="965">
        <v>3432.8</v>
      </c>
      <c r="E7432" s="757"/>
      <c r="F7432" s="757"/>
      <c r="G7432" s="757"/>
      <c r="H7432" s="757"/>
      <c r="I7432" s="757"/>
    </row>
    <row r="7433" spans="1:9" ht="15.75" customHeight="1">
      <c r="A7433" s="963">
        <v>101382</v>
      </c>
      <c r="B7433" s="963" t="s">
        <v>10317</v>
      </c>
      <c r="C7433" s="964" t="s">
        <v>10081</v>
      </c>
      <c r="D7433" s="965">
        <v>2843.67</v>
      </c>
      <c r="E7433" s="757"/>
      <c r="F7433" s="757"/>
      <c r="G7433" s="757"/>
      <c r="H7433" s="757"/>
      <c r="I7433" s="757"/>
    </row>
    <row r="7434" spans="1:9" ht="15.75" customHeight="1">
      <c r="A7434" s="963">
        <v>101383</v>
      </c>
      <c r="B7434" s="963" t="s">
        <v>10212</v>
      </c>
      <c r="C7434" s="964" t="s">
        <v>10081</v>
      </c>
      <c r="D7434" s="965">
        <v>2760.59</v>
      </c>
      <c r="E7434" s="757"/>
      <c r="F7434" s="757"/>
      <c r="G7434" s="757"/>
      <c r="H7434" s="757"/>
      <c r="I7434" s="757"/>
    </row>
    <row r="7435" spans="1:9" ht="15.75" customHeight="1">
      <c r="A7435" s="963">
        <v>101384</v>
      </c>
      <c r="B7435" s="963" t="s">
        <v>1702</v>
      </c>
      <c r="C7435" s="964" t="s">
        <v>10081</v>
      </c>
      <c r="D7435" s="965">
        <v>2635.79</v>
      </c>
      <c r="E7435" s="757"/>
      <c r="F7435" s="757"/>
      <c r="G7435" s="757"/>
      <c r="H7435" s="757"/>
      <c r="I7435" s="757"/>
    </row>
    <row r="7436" spans="1:9" ht="15.75" customHeight="1">
      <c r="A7436" s="963">
        <v>101385</v>
      </c>
      <c r="B7436" s="963" t="s">
        <v>10318</v>
      </c>
      <c r="C7436" s="964" t="s">
        <v>10081</v>
      </c>
      <c r="D7436" s="965">
        <v>3345.1</v>
      </c>
      <c r="E7436" s="757"/>
      <c r="F7436" s="757"/>
      <c r="G7436" s="757"/>
      <c r="H7436" s="757"/>
      <c r="I7436" s="757"/>
    </row>
    <row r="7437" spans="1:9" ht="15.75" customHeight="1">
      <c r="A7437" s="963">
        <v>101386</v>
      </c>
      <c r="B7437" s="963" t="s">
        <v>10009</v>
      </c>
      <c r="C7437" s="964" t="s">
        <v>10081</v>
      </c>
      <c r="D7437" s="965">
        <v>2568.17</v>
      </c>
      <c r="E7437" s="757"/>
      <c r="F7437" s="757"/>
      <c r="G7437" s="757"/>
      <c r="H7437" s="757"/>
      <c r="I7437" s="757"/>
    </row>
    <row r="7438" spans="1:9" ht="15.75" customHeight="1">
      <c r="A7438" s="963">
        <v>101387</v>
      </c>
      <c r="B7438" s="963" t="s">
        <v>10319</v>
      </c>
      <c r="C7438" s="964" t="s">
        <v>10081</v>
      </c>
      <c r="D7438" s="965">
        <v>2760.59</v>
      </c>
      <c r="E7438" s="757"/>
      <c r="F7438" s="757"/>
      <c r="G7438" s="757"/>
      <c r="H7438" s="757"/>
      <c r="I7438" s="757"/>
    </row>
    <row r="7439" spans="1:9" ht="15.75" customHeight="1">
      <c r="A7439" s="963">
        <v>101388</v>
      </c>
      <c r="B7439" s="963" t="s">
        <v>10010</v>
      </c>
      <c r="C7439" s="964" t="s">
        <v>10081</v>
      </c>
      <c r="D7439" s="965">
        <v>2722.75</v>
      </c>
      <c r="E7439" s="757"/>
      <c r="F7439" s="757"/>
      <c r="G7439" s="757"/>
      <c r="H7439" s="757"/>
      <c r="I7439" s="757"/>
    </row>
    <row r="7440" spans="1:9" ht="15.75" customHeight="1">
      <c r="A7440" s="963">
        <v>101389</v>
      </c>
      <c r="B7440" s="963" t="s">
        <v>10011</v>
      </c>
      <c r="C7440" s="964" t="s">
        <v>10081</v>
      </c>
      <c r="D7440" s="965">
        <v>2510.3200000000002</v>
      </c>
      <c r="E7440" s="757"/>
      <c r="F7440" s="757"/>
      <c r="G7440" s="757"/>
      <c r="H7440" s="757"/>
      <c r="I7440" s="757"/>
    </row>
    <row r="7441" spans="1:9" ht="15.75" customHeight="1">
      <c r="A7441" s="963">
        <v>101390</v>
      </c>
      <c r="B7441" s="963" t="s">
        <v>10320</v>
      </c>
      <c r="C7441" s="964" t="s">
        <v>10081</v>
      </c>
      <c r="D7441" s="965">
        <v>5517.27</v>
      </c>
      <c r="E7441" s="757"/>
      <c r="F7441" s="757"/>
      <c r="G7441" s="757"/>
      <c r="H7441" s="757"/>
      <c r="I7441" s="757"/>
    </row>
    <row r="7442" spans="1:9" ht="15.75" customHeight="1">
      <c r="A7442" s="963">
        <v>101391</v>
      </c>
      <c r="B7442" s="963" t="s">
        <v>10321</v>
      </c>
      <c r="C7442" s="964" t="s">
        <v>10081</v>
      </c>
      <c r="D7442" s="965">
        <v>3438.89</v>
      </c>
      <c r="E7442" s="757"/>
      <c r="F7442" s="757"/>
      <c r="G7442" s="757"/>
      <c r="H7442" s="757"/>
      <c r="I7442" s="757"/>
    </row>
    <row r="7443" spans="1:9" ht="15.75" customHeight="1">
      <c r="A7443" s="963">
        <v>101392</v>
      </c>
      <c r="B7443" s="963" t="s">
        <v>10322</v>
      </c>
      <c r="C7443" s="964" t="s">
        <v>10081</v>
      </c>
      <c r="D7443" s="965">
        <v>2848.91</v>
      </c>
      <c r="E7443" s="757"/>
      <c r="F7443" s="757"/>
      <c r="G7443" s="757"/>
      <c r="H7443" s="757"/>
      <c r="I7443" s="757"/>
    </row>
    <row r="7444" spans="1:9" ht="15.75" customHeight="1">
      <c r="A7444" s="963">
        <v>101394</v>
      </c>
      <c r="B7444" s="963" t="s">
        <v>10015</v>
      </c>
      <c r="C7444" s="964" t="s">
        <v>10081</v>
      </c>
      <c r="D7444" s="965">
        <v>3432.8</v>
      </c>
      <c r="E7444" s="757"/>
      <c r="F7444" s="757"/>
      <c r="G7444" s="757"/>
      <c r="H7444" s="757"/>
      <c r="I7444" s="757"/>
    </row>
    <row r="7445" spans="1:9" ht="15.75" customHeight="1">
      <c r="A7445" s="963">
        <v>101395</v>
      </c>
      <c r="B7445" s="963" t="s">
        <v>10323</v>
      </c>
      <c r="C7445" s="964" t="s">
        <v>10081</v>
      </c>
      <c r="D7445" s="965">
        <v>2727.34</v>
      </c>
      <c r="E7445" s="757"/>
      <c r="F7445" s="757"/>
      <c r="G7445" s="757"/>
      <c r="H7445" s="757"/>
      <c r="I7445" s="757"/>
    </row>
    <row r="7446" spans="1:9" ht="15.75" customHeight="1">
      <c r="A7446" s="963">
        <v>101396</v>
      </c>
      <c r="B7446" s="963" t="s">
        <v>10324</v>
      </c>
      <c r="C7446" s="964" t="s">
        <v>10081</v>
      </c>
      <c r="D7446" s="965">
        <v>3281.13</v>
      </c>
      <c r="E7446" s="757"/>
      <c r="F7446" s="757"/>
      <c r="G7446" s="757"/>
      <c r="H7446" s="757"/>
      <c r="I7446" s="757"/>
    </row>
    <row r="7447" spans="1:9" ht="15.75" customHeight="1">
      <c r="A7447" s="963">
        <v>101397</v>
      </c>
      <c r="B7447" s="963" t="s">
        <v>1588</v>
      </c>
      <c r="C7447" s="964" t="s">
        <v>10081</v>
      </c>
      <c r="D7447" s="965">
        <v>3399.53</v>
      </c>
      <c r="E7447" s="757"/>
      <c r="F7447" s="757"/>
      <c r="G7447" s="757"/>
      <c r="H7447" s="757"/>
      <c r="I7447" s="757"/>
    </row>
    <row r="7448" spans="1:9" ht="15.75" customHeight="1">
      <c r="A7448" s="963">
        <v>101398</v>
      </c>
      <c r="B7448" s="963" t="s">
        <v>10325</v>
      </c>
      <c r="C7448" s="964" t="s">
        <v>10081</v>
      </c>
      <c r="D7448" s="965">
        <v>2558.1799999999998</v>
      </c>
      <c r="E7448" s="757"/>
      <c r="F7448" s="757"/>
      <c r="G7448" s="757"/>
      <c r="H7448" s="757"/>
      <c r="I7448" s="757"/>
    </row>
    <row r="7449" spans="1:9" ht="15.75" customHeight="1">
      <c r="A7449" s="963">
        <v>101399</v>
      </c>
      <c r="B7449" s="963" t="s">
        <v>1738</v>
      </c>
      <c r="C7449" s="964" t="s">
        <v>10081</v>
      </c>
      <c r="D7449" s="965">
        <v>3478.17</v>
      </c>
      <c r="E7449" s="757"/>
      <c r="F7449" s="757"/>
      <c r="G7449" s="757"/>
      <c r="H7449" s="757"/>
      <c r="I7449" s="757"/>
    </row>
    <row r="7450" spans="1:9" ht="15.75" customHeight="1">
      <c r="A7450" s="963">
        <v>101400</v>
      </c>
      <c r="B7450" s="963" t="s">
        <v>10326</v>
      </c>
      <c r="C7450" s="964" t="s">
        <v>10081</v>
      </c>
      <c r="D7450" s="965">
        <v>3478.17</v>
      </c>
      <c r="E7450" s="757"/>
      <c r="F7450" s="757"/>
      <c r="G7450" s="757"/>
      <c r="H7450" s="757"/>
      <c r="I7450" s="757"/>
    </row>
    <row r="7451" spans="1:9" ht="15.75" customHeight="1">
      <c r="A7451" s="963">
        <v>101401</v>
      </c>
      <c r="B7451" s="963" t="s">
        <v>10018</v>
      </c>
      <c r="C7451" s="964" t="s">
        <v>10081</v>
      </c>
      <c r="D7451" s="965">
        <v>3802.34</v>
      </c>
      <c r="E7451" s="757"/>
      <c r="F7451" s="757"/>
      <c r="G7451" s="757"/>
      <c r="H7451" s="757"/>
      <c r="I7451" s="757"/>
    </row>
    <row r="7452" spans="1:9" ht="15.75" customHeight="1">
      <c r="A7452" s="963">
        <v>101402</v>
      </c>
      <c r="B7452" s="963" t="s">
        <v>1629</v>
      </c>
      <c r="C7452" s="964" t="s">
        <v>10081</v>
      </c>
      <c r="D7452" s="965">
        <v>3315.64</v>
      </c>
      <c r="E7452" s="757"/>
      <c r="F7452" s="757"/>
      <c r="G7452" s="757"/>
      <c r="H7452" s="757"/>
      <c r="I7452" s="757"/>
    </row>
    <row r="7453" spans="1:9" ht="15.75" customHeight="1">
      <c r="A7453" s="963">
        <v>101403</v>
      </c>
      <c r="B7453" s="963" t="s">
        <v>10313</v>
      </c>
      <c r="C7453" s="964" t="s">
        <v>10081</v>
      </c>
      <c r="D7453" s="965">
        <v>24238.45</v>
      </c>
      <c r="E7453" s="757"/>
      <c r="F7453" s="757"/>
      <c r="G7453" s="757"/>
      <c r="H7453" s="757"/>
      <c r="I7453" s="757"/>
    </row>
    <row r="7454" spans="1:9" ht="15.75" customHeight="1">
      <c r="A7454" s="963">
        <v>101404</v>
      </c>
      <c r="B7454" s="963" t="s">
        <v>10078</v>
      </c>
      <c r="C7454" s="964" t="s">
        <v>10081</v>
      </c>
      <c r="D7454" s="965">
        <v>22273.42</v>
      </c>
      <c r="E7454" s="757"/>
      <c r="F7454" s="757"/>
      <c r="G7454" s="757"/>
      <c r="H7454" s="757"/>
      <c r="I7454" s="757"/>
    </row>
    <row r="7455" spans="1:9" ht="15.75" customHeight="1">
      <c r="A7455" s="963">
        <v>101405</v>
      </c>
      <c r="B7455" s="963" t="s">
        <v>10079</v>
      </c>
      <c r="C7455" s="964" t="s">
        <v>10081</v>
      </c>
      <c r="D7455" s="965">
        <v>21822.34</v>
      </c>
      <c r="E7455" s="757"/>
      <c r="F7455" s="757"/>
      <c r="G7455" s="757"/>
      <c r="H7455" s="757"/>
      <c r="I7455" s="757"/>
    </row>
    <row r="7456" spans="1:9" ht="15.75" customHeight="1">
      <c r="A7456" s="963">
        <v>101407</v>
      </c>
      <c r="B7456" s="963" t="s">
        <v>10019</v>
      </c>
      <c r="C7456" s="964" t="s">
        <v>10081</v>
      </c>
      <c r="D7456" s="965">
        <v>3434.57</v>
      </c>
      <c r="E7456" s="757"/>
      <c r="F7456" s="757"/>
      <c r="G7456" s="757"/>
      <c r="H7456" s="757"/>
      <c r="I7456" s="757"/>
    </row>
    <row r="7457" spans="1:9" ht="15.75" customHeight="1">
      <c r="A7457" s="963">
        <v>101408</v>
      </c>
      <c r="B7457" s="963" t="s">
        <v>1942</v>
      </c>
      <c r="C7457" s="964" t="s">
        <v>10081</v>
      </c>
      <c r="D7457" s="965">
        <v>3452.91</v>
      </c>
      <c r="E7457" s="757"/>
      <c r="F7457" s="757"/>
      <c r="G7457" s="757"/>
      <c r="H7457" s="757"/>
      <c r="I7457" s="757"/>
    </row>
    <row r="7458" spans="1:9" ht="15.75" customHeight="1">
      <c r="A7458" s="963">
        <v>101409</v>
      </c>
      <c r="B7458" s="963" t="s">
        <v>10327</v>
      </c>
      <c r="C7458" s="964" t="s">
        <v>10081</v>
      </c>
      <c r="D7458" s="965">
        <v>2237.4299999999998</v>
      </c>
      <c r="E7458" s="757"/>
      <c r="F7458" s="757"/>
      <c r="G7458" s="757"/>
      <c r="H7458" s="757"/>
      <c r="I7458" s="757"/>
    </row>
    <row r="7459" spans="1:9" ht="15.75" customHeight="1">
      <c r="A7459" s="963">
        <v>101410</v>
      </c>
      <c r="B7459" s="963" t="s">
        <v>10062</v>
      </c>
      <c r="C7459" s="964" t="s">
        <v>10081</v>
      </c>
      <c r="D7459" s="965">
        <v>2682.11</v>
      </c>
      <c r="E7459" s="757"/>
      <c r="F7459" s="757"/>
      <c r="G7459" s="757"/>
      <c r="H7459" s="757"/>
      <c r="I7459" s="757"/>
    </row>
    <row r="7460" spans="1:9" ht="15.75" customHeight="1">
      <c r="A7460" s="963">
        <v>101411</v>
      </c>
      <c r="B7460" s="963" t="s">
        <v>10328</v>
      </c>
      <c r="C7460" s="964" t="s">
        <v>10081</v>
      </c>
      <c r="D7460" s="965">
        <v>2199.81</v>
      </c>
      <c r="E7460" s="757"/>
      <c r="F7460" s="757"/>
      <c r="G7460" s="757"/>
      <c r="H7460" s="757"/>
      <c r="I7460" s="757"/>
    </row>
    <row r="7461" spans="1:9" ht="15.75" customHeight="1">
      <c r="A7461" s="963">
        <v>101412</v>
      </c>
      <c r="B7461" s="963" t="s">
        <v>10329</v>
      </c>
      <c r="C7461" s="964" t="s">
        <v>10081</v>
      </c>
      <c r="D7461" s="965">
        <v>3664.78</v>
      </c>
      <c r="E7461" s="757"/>
      <c r="F7461" s="757"/>
      <c r="G7461" s="757"/>
      <c r="H7461" s="757"/>
      <c r="I7461" s="757"/>
    </row>
    <row r="7462" spans="1:9" ht="15.75" customHeight="1">
      <c r="A7462" s="963">
        <v>101413</v>
      </c>
      <c r="B7462" s="963" t="s">
        <v>10021</v>
      </c>
      <c r="C7462" s="964" t="s">
        <v>10081</v>
      </c>
      <c r="D7462" s="965">
        <v>3329.53</v>
      </c>
      <c r="E7462" s="757"/>
      <c r="F7462" s="757"/>
      <c r="G7462" s="757"/>
      <c r="H7462" s="757"/>
      <c r="I7462" s="757"/>
    </row>
    <row r="7463" spans="1:9" ht="15.75" customHeight="1">
      <c r="A7463" s="963">
        <v>101414</v>
      </c>
      <c r="B7463" s="963" t="s">
        <v>10330</v>
      </c>
      <c r="C7463" s="964" t="s">
        <v>10081</v>
      </c>
      <c r="D7463" s="965">
        <v>3438.9</v>
      </c>
      <c r="E7463" s="757"/>
      <c r="F7463" s="757"/>
      <c r="G7463" s="757"/>
      <c r="H7463" s="757"/>
      <c r="I7463" s="757"/>
    </row>
    <row r="7464" spans="1:9" ht="15.75" customHeight="1">
      <c r="A7464" s="963">
        <v>101415</v>
      </c>
      <c r="B7464" s="963" t="s">
        <v>10331</v>
      </c>
      <c r="C7464" s="964" t="s">
        <v>10081</v>
      </c>
      <c r="D7464" s="965">
        <v>4047.61</v>
      </c>
      <c r="E7464" s="757"/>
      <c r="F7464" s="757"/>
      <c r="G7464" s="757"/>
      <c r="H7464" s="757"/>
      <c r="I7464" s="757"/>
    </row>
    <row r="7465" spans="1:9" ht="15.75" customHeight="1">
      <c r="A7465" s="963">
        <v>101416</v>
      </c>
      <c r="B7465" s="963" t="s">
        <v>10216</v>
      </c>
      <c r="C7465" s="964" t="s">
        <v>10081</v>
      </c>
      <c r="D7465" s="965">
        <v>3453.93</v>
      </c>
      <c r="E7465" s="757"/>
      <c r="F7465" s="757"/>
      <c r="G7465" s="757"/>
      <c r="H7465" s="757"/>
      <c r="I7465" s="757"/>
    </row>
    <row r="7466" spans="1:9" ht="15.75" customHeight="1">
      <c r="A7466" s="963">
        <v>101417</v>
      </c>
      <c r="B7466" s="963" t="s">
        <v>10332</v>
      </c>
      <c r="C7466" s="964" t="s">
        <v>10081</v>
      </c>
      <c r="D7466" s="965">
        <v>3058</v>
      </c>
      <c r="E7466" s="757"/>
      <c r="F7466" s="757"/>
      <c r="G7466" s="757"/>
      <c r="H7466" s="757"/>
      <c r="I7466" s="757"/>
    </row>
    <row r="7467" spans="1:9" ht="15.75" customHeight="1">
      <c r="A7467" s="963">
        <v>101418</v>
      </c>
      <c r="B7467" s="963" t="s">
        <v>10333</v>
      </c>
      <c r="C7467" s="964" t="s">
        <v>10081</v>
      </c>
      <c r="D7467" s="965">
        <v>2666.83</v>
      </c>
      <c r="E7467" s="757"/>
      <c r="F7467" s="757"/>
      <c r="G7467" s="757"/>
      <c r="H7467" s="757"/>
      <c r="I7467" s="757"/>
    </row>
    <row r="7468" spans="1:9" ht="15.75" customHeight="1">
      <c r="A7468" s="963">
        <v>101419</v>
      </c>
      <c r="B7468" s="963" t="s">
        <v>10334</v>
      </c>
      <c r="C7468" s="964" t="s">
        <v>10081</v>
      </c>
      <c r="D7468" s="965">
        <v>4037.39</v>
      </c>
      <c r="E7468" s="757"/>
      <c r="F7468" s="757"/>
      <c r="G7468" s="757"/>
      <c r="H7468" s="757"/>
      <c r="I7468" s="757"/>
    </row>
    <row r="7469" spans="1:9" ht="15.75" customHeight="1">
      <c r="A7469" s="963">
        <v>101420</v>
      </c>
      <c r="B7469" s="963" t="s">
        <v>10335</v>
      </c>
      <c r="C7469" s="964" t="s">
        <v>10081</v>
      </c>
      <c r="D7469" s="965">
        <v>2948.49</v>
      </c>
      <c r="E7469" s="757"/>
      <c r="F7469" s="757"/>
      <c r="G7469" s="757"/>
      <c r="H7469" s="757"/>
      <c r="I7469" s="757"/>
    </row>
    <row r="7470" spans="1:9" ht="15.75" customHeight="1">
      <c r="A7470" s="963">
        <v>101421</v>
      </c>
      <c r="B7470" s="963" t="s">
        <v>10336</v>
      </c>
      <c r="C7470" s="964" t="s">
        <v>10081</v>
      </c>
      <c r="D7470" s="965">
        <v>3933.43</v>
      </c>
      <c r="E7470" s="757"/>
      <c r="F7470" s="757"/>
      <c r="G7470" s="757"/>
      <c r="H7470" s="757"/>
      <c r="I7470" s="757"/>
    </row>
    <row r="7471" spans="1:9" ht="15.75" customHeight="1">
      <c r="A7471" s="963">
        <v>101422</v>
      </c>
      <c r="B7471" s="963" t="s">
        <v>10337</v>
      </c>
      <c r="C7471" s="964" t="s">
        <v>10081</v>
      </c>
      <c r="D7471" s="965">
        <v>3203.36</v>
      </c>
      <c r="E7471" s="757"/>
      <c r="F7471" s="757"/>
      <c r="G7471" s="757"/>
      <c r="H7471" s="757"/>
      <c r="I7471" s="757"/>
    </row>
    <row r="7472" spans="1:9" ht="15.75" customHeight="1">
      <c r="A7472" s="963">
        <v>101423</v>
      </c>
      <c r="B7472" s="963" t="s">
        <v>10338</v>
      </c>
      <c r="C7472" s="964" t="s">
        <v>10081</v>
      </c>
      <c r="D7472" s="965">
        <v>3597.58</v>
      </c>
      <c r="E7472" s="757"/>
      <c r="F7472" s="757"/>
      <c r="G7472" s="757"/>
      <c r="H7472" s="757"/>
      <c r="I7472" s="757"/>
    </row>
    <row r="7473" spans="1:9" ht="15.75" customHeight="1">
      <c r="A7473" s="963">
        <v>101424</v>
      </c>
      <c r="B7473" s="963" t="s">
        <v>10339</v>
      </c>
      <c r="C7473" s="964" t="s">
        <v>10081</v>
      </c>
      <c r="D7473" s="965">
        <v>3224.78</v>
      </c>
      <c r="E7473" s="757"/>
      <c r="F7473" s="757"/>
      <c r="G7473" s="757"/>
      <c r="H7473" s="757"/>
      <c r="I7473" s="757"/>
    </row>
    <row r="7474" spans="1:9" ht="15.75" customHeight="1">
      <c r="A7474" s="963">
        <v>101425</v>
      </c>
      <c r="B7474" s="963" t="s">
        <v>10340</v>
      </c>
      <c r="C7474" s="964" t="s">
        <v>10081</v>
      </c>
      <c r="D7474" s="965">
        <v>3109.1</v>
      </c>
      <c r="E7474" s="757"/>
      <c r="F7474" s="757"/>
      <c r="G7474" s="757"/>
      <c r="H7474" s="757"/>
      <c r="I7474" s="757"/>
    </row>
    <row r="7475" spans="1:9" ht="15.75" customHeight="1">
      <c r="A7475" s="963">
        <v>101426</v>
      </c>
      <c r="B7475" s="963" t="s">
        <v>10341</v>
      </c>
      <c r="C7475" s="964" t="s">
        <v>10081</v>
      </c>
      <c r="D7475" s="965">
        <v>3353.56</v>
      </c>
      <c r="E7475" s="757"/>
      <c r="F7475" s="757"/>
      <c r="G7475" s="757"/>
      <c r="H7475" s="757"/>
      <c r="I7475" s="757"/>
    </row>
    <row r="7476" spans="1:9" ht="15.75" customHeight="1">
      <c r="A7476" s="963">
        <v>101427</v>
      </c>
      <c r="B7476" s="963" t="s">
        <v>10032</v>
      </c>
      <c r="C7476" s="964" t="s">
        <v>10081</v>
      </c>
      <c r="D7476" s="965">
        <v>2849.26</v>
      </c>
      <c r="E7476" s="757"/>
      <c r="F7476" s="757"/>
      <c r="G7476" s="757"/>
      <c r="H7476" s="757"/>
      <c r="I7476" s="757"/>
    </row>
    <row r="7477" spans="1:9" ht="15.75" customHeight="1">
      <c r="A7477" s="963">
        <v>101428</v>
      </c>
      <c r="B7477" s="963" t="s">
        <v>10342</v>
      </c>
      <c r="C7477" s="964" t="s">
        <v>10081</v>
      </c>
      <c r="D7477" s="965">
        <v>2769.9</v>
      </c>
      <c r="E7477" s="757"/>
      <c r="F7477" s="757"/>
      <c r="G7477" s="757"/>
      <c r="H7477" s="757"/>
      <c r="I7477" s="757"/>
    </row>
    <row r="7478" spans="1:9" ht="15.75" customHeight="1">
      <c r="A7478" s="963">
        <v>101429</v>
      </c>
      <c r="B7478" s="963" t="s">
        <v>10343</v>
      </c>
      <c r="C7478" s="964" t="s">
        <v>10081</v>
      </c>
      <c r="D7478" s="965">
        <v>3081.68</v>
      </c>
      <c r="E7478" s="757"/>
      <c r="F7478" s="757"/>
      <c r="G7478" s="757"/>
      <c r="H7478" s="757"/>
      <c r="I7478" s="757"/>
    </row>
    <row r="7479" spans="1:9" ht="15.75" customHeight="1">
      <c r="A7479" s="963">
        <v>101430</v>
      </c>
      <c r="B7479" s="963" t="s">
        <v>10344</v>
      </c>
      <c r="C7479" s="964" t="s">
        <v>10081</v>
      </c>
      <c r="D7479" s="965">
        <v>3373.03</v>
      </c>
      <c r="E7479" s="757"/>
      <c r="F7479" s="757"/>
      <c r="G7479" s="757"/>
      <c r="H7479" s="757"/>
      <c r="I7479" s="757"/>
    </row>
    <row r="7480" spans="1:9" ht="15.75" customHeight="1">
      <c r="A7480" s="963">
        <v>101431</v>
      </c>
      <c r="B7480" s="963" t="s">
        <v>10035</v>
      </c>
      <c r="C7480" s="964" t="s">
        <v>10081</v>
      </c>
      <c r="D7480" s="965">
        <v>3646.82</v>
      </c>
      <c r="E7480" s="757"/>
      <c r="F7480" s="757"/>
      <c r="G7480" s="757"/>
      <c r="H7480" s="757"/>
      <c r="I7480" s="757"/>
    </row>
    <row r="7481" spans="1:9" ht="15.75" customHeight="1">
      <c r="A7481" s="963">
        <v>101432</v>
      </c>
      <c r="B7481" s="963" t="s">
        <v>10345</v>
      </c>
      <c r="C7481" s="964" t="s">
        <v>10081</v>
      </c>
      <c r="D7481" s="965">
        <v>2707.99</v>
      </c>
      <c r="E7481" s="757"/>
      <c r="F7481" s="757"/>
      <c r="G7481" s="757"/>
      <c r="H7481" s="757"/>
      <c r="I7481" s="757"/>
    </row>
    <row r="7482" spans="1:9" ht="15.75" customHeight="1">
      <c r="A7482" s="963">
        <v>101433</v>
      </c>
      <c r="B7482" s="963" t="s">
        <v>10037</v>
      </c>
      <c r="C7482" s="964" t="s">
        <v>10081</v>
      </c>
      <c r="D7482" s="965">
        <v>2707.99</v>
      </c>
      <c r="E7482" s="757"/>
      <c r="F7482" s="757"/>
      <c r="G7482" s="757"/>
      <c r="H7482" s="757"/>
      <c r="I7482" s="757"/>
    </row>
    <row r="7483" spans="1:9" ht="15.75" customHeight="1">
      <c r="A7483" s="963">
        <v>101434</v>
      </c>
      <c r="B7483" s="963" t="s">
        <v>10346</v>
      </c>
      <c r="C7483" s="964" t="s">
        <v>10081</v>
      </c>
      <c r="D7483" s="965">
        <v>3325.46</v>
      </c>
      <c r="E7483" s="757"/>
      <c r="F7483" s="757"/>
      <c r="G7483" s="757"/>
      <c r="H7483" s="757"/>
      <c r="I7483" s="757"/>
    </row>
    <row r="7484" spans="1:9" ht="15.75" customHeight="1">
      <c r="A7484" s="963">
        <v>101435</v>
      </c>
      <c r="B7484" s="963" t="s">
        <v>10347</v>
      </c>
      <c r="C7484" s="964" t="s">
        <v>10081</v>
      </c>
      <c r="D7484" s="965">
        <v>3215.6</v>
      </c>
      <c r="E7484" s="757"/>
      <c r="F7484" s="757"/>
      <c r="G7484" s="757"/>
      <c r="H7484" s="757"/>
      <c r="I7484" s="757"/>
    </row>
    <row r="7485" spans="1:9" ht="15.75" customHeight="1">
      <c r="A7485" s="963">
        <v>101436</v>
      </c>
      <c r="B7485" s="963" t="s">
        <v>10039</v>
      </c>
      <c r="C7485" s="964" t="s">
        <v>10081</v>
      </c>
      <c r="D7485" s="965">
        <v>2604.5300000000002</v>
      </c>
      <c r="E7485" s="757"/>
      <c r="F7485" s="757"/>
      <c r="G7485" s="757"/>
      <c r="H7485" s="757"/>
      <c r="I7485" s="757"/>
    </row>
    <row r="7486" spans="1:9" ht="15.75" customHeight="1">
      <c r="A7486" s="963">
        <v>101437</v>
      </c>
      <c r="B7486" s="963" t="s">
        <v>10348</v>
      </c>
      <c r="C7486" s="964" t="s">
        <v>10081</v>
      </c>
      <c r="D7486" s="965">
        <v>3420.65</v>
      </c>
      <c r="E7486" s="757"/>
      <c r="F7486" s="757"/>
      <c r="G7486" s="757"/>
      <c r="H7486" s="757"/>
      <c r="I7486" s="757"/>
    </row>
    <row r="7487" spans="1:9" ht="15.75" customHeight="1">
      <c r="A7487" s="963">
        <v>101438</v>
      </c>
      <c r="B7487" s="963" t="s">
        <v>10041</v>
      </c>
      <c r="C7487" s="964" t="s">
        <v>10081</v>
      </c>
      <c r="D7487" s="965">
        <v>4065.06</v>
      </c>
      <c r="E7487" s="757"/>
      <c r="F7487" s="757"/>
      <c r="G7487" s="757"/>
      <c r="H7487" s="757"/>
      <c r="I7487" s="757"/>
    </row>
    <row r="7488" spans="1:9" ht="15.75" customHeight="1">
      <c r="A7488" s="963">
        <v>101439</v>
      </c>
      <c r="B7488" s="963" t="s">
        <v>10042</v>
      </c>
      <c r="C7488" s="964" t="s">
        <v>10081</v>
      </c>
      <c r="D7488" s="965">
        <v>3289.87</v>
      </c>
      <c r="E7488" s="757"/>
      <c r="F7488" s="757"/>
      <c r="G7488" s="757"/>
      <c r="H7488" s="757"/>
      <c r="I7488" s="757"/>
    </row>
    <row r="7489" spans="1:9" ht="15.75" customHeight="1">
      <c r="A7489" s="963">
        <v>101440</v>
      </c>
      <c r="B7489" s="963" t="s">
        <v>10349</v>
      </c>
      <c r="C7489" s="964" t="s">
        <v>10081</v>
      </c>
      <c r="D7489" s="965">
        <v>3512.71</v>
      </c>
      <c r="E7489" s="757"/>
      <c r="F7489" s="757"/>
      <c r="G7489" s="757"/>
      <c r="H7489" s="757"/>
      <c r="I7489" s="757"/>
    </row>
    <row r="7490" spans="1:9" ht="15.75" customHeight="1">
      <c r="A7490" s="963">
        <v>101441</v>
      </c>
      <c r="B7490" s="963" t="s">
        <v>10044</v>
      </c>
      <c r="C7490" s="964" t="s">
        <v>10081</v>
      </c>
      <c r="D7490" s="965">
        <v>3476.05</v>
      </c>
      <c r="E7490" s="757"/>
      <c r="F7490" s="757"/>
      <c r="G7490" s="757"/>
      <c r="H7490" s="757"/>
      <c r="I7490" s="757"/>
    </row>
    <row r="7491" spans="1:9" ht="15.75" customHeight="1">
      <c r="A7491" s="963">
        <v>101442</v>
      </c>
      <c r="B7491" s="963" t="s">
        <v>10350</v>
      </c>
      <c r="C7491" s="964" t="s">
        <v>10081</v>
      </c>
      <c r="D7491" s="965">
        <v>3253.68</v>
      </c>
      <c r="E7491" s="757"/>
      <c r="F7491" s="757"/>
      <c r="G7491" s="757"/>
      <c r="H7491" s="757"/>
      <c r="I7491" s="757"/>
    </row>
    <row r="7492" spans="1:9" ht="15.75" customHeight="1">
      <c r="A7492" s="963">
        <v>101443</v>
      </c>
      <c r="B7492" s="963" t="s">
        <v>10045</v>
      </c>
      <c r="C7492" s="964" t="s">
        <v>10081</v>
      </c>
      <c r="D7492" s="965">
        <v>3098.46</v>
      </c>
      <c r="E7492" s="757"/>
      <c r="F7492" s="757"/>
      <c r="G7492" s="757"/>
      <c r="H7492" s="757"/>
      <c r="I7492" s="757"/>
    </row>
    <row r="7493" spans="1:9" ht="15.75" customHeight="1">
      <c r="A7493" s="963">
        <v>101444</v>
      </c>
      <c r="B7493" s="963" t="s">
        <v>10048</v>
      </c>
      <c r="C7493" s="964" t="s">
        <v>10081</v>
      </c>
      <c r="D7493" s="965">
        <v>3438.9</v>
      </c>
      <c r="E7493" s="757"/>
      <c r="F7493" s="757"/>
      <c r="G7493" s="757"/>
      <c r="H7493" s="757"/>
      <c r="I7493" s="757"/>
    </row>
    <row r="7494" spans="1:9" ht="15.75" customHeight="1">
      <c r="A7494" s="963">
        <v>101445</v>
      </c>
      <c r="B7494" s="963" t="s">
        <v>1615</v>
      </c>
      <c r="C7494" s="964" t="s">
        <v>10081</v>
      </c>
      <c r="D7494" s="965">
        <v>3451.11</v>
      </c>
      <c r="E7494" s="757"/>
      <c r="F7494" s="757"/>
      <c r="G7494" s="757"/>
      <c r="H7494" s="757"/>
      <c r="I7494" s="757"/>
    </row>
    <row r="7495" spans="1:9" ht="15.75" customHeight="1">
      <c r="A7495" s="963">
        <v>101446</v>
      </c>
      <c r="B7495" s="963" t="s">
        <v>1695</v>
      </c>
      <c r="C7495" s="964" t="s">
        <v>10081</v>
      </c>
      <c r="D7495" s="965">
        <v>3691.4</v>
      </c>
      <c r="E7495" s="757"/>
      <c r="F7495" s="757"/>
      <c r="G7495" s="757"/>
      <c r="H7495" s="757"/>
      <c r="I7495" s="757"/>
    </row>
    <row r="7496" spans="1:9" ht="15.75" customHeight="1">
      <c r="A7496" s="963">
        <v>101447</v>
      </c>
      <c r="B7496" s="963" t="s">
        <v>10049</v>
      </c>
      <c r="C7496" s="964" t="s">
        <v>10081</v>
      </c>
      <c r="D7496" s="965">
        <v>3615.19</v>
      </c>
      <c r="E7496" s="757"/>
      <c r="F7496" s="757"/>
      <c r="G7496" s="757"/>
      <c r="H7496" s="757"/>
      <c r="I7496" s="757"/>
    </row>
    <row r="7497" spans="1:9" ht="15.75" customHeight="1">
      <c r="A7497" s="963">
        <v>101448</v>
      </c>
      <c r="B7497" s="963" t="s">
        <v>10050</v>
      </c>
      <c r="C7497" s="964" t="s">
        <v>10081</v>
      </c>
      <c r="D7497" s="965">
        <v>3691.4</v>
      </c>
      <c r="E7497" s="757"/>
      <c r="F7497" s="757"/>
      <c r="G7497" s="757"/>
      <c r="H7497" s="757"/>
      <c r="I7497" s="757"/>
    </row>
    <row r="7498" spans="1:9" ht="15.75" customHeight="1">
      <c r="A7498" s="963">
        <v>101449</v>
      </c>
      <c r="B7498" s="963" t="s">
        <v>10351</v>
      </c>
      <c r="C7498" s="964" t="s">
        <v>10081</v>
      </c>
      <c r="D7498" s="965">
        <v>2151.64</v>
      </c>
      <c r="E7498" s="757"/>
      <c r="F7498" s="757"/>
      <c r="G7498" s="757"/>
      <c r="H7498" s="757"/>
      <c r="I7498" s="757"/>
    </row>
    <row r="7499" spans="1:9" ht="15.75" customHeight="1">
      <c r="A7499" s="963">
        <v>101450</v>
      </c>
      <c r="B7499" s="963" t="s">
        <v>10052</v>
      </c>
      <c r="C7499" s="964" t="s">
        <v>10081</v>
      </c>
      <c r="D7499" s="965">
        <v>2558.94</v>
      </c>
      <c r="E7499" s="757"/>
      <c r="F7499" s="757"/>
      <c r="G7499" s="757"/>
      <c r="H7499" s="757"/>
      <c r="I7499" s="757"/>
    </row>
    <row r="7500" spans="1:9" ht="15.75" customHeight="1">
      <c r="A7500" s="963">
        <v>101451</v>
      </c>
      <c r="B7500" s="963" t="s">
        <v>2006</v>
      </c>
      <c r="C7500" s="964" t="s">
        <v>10081</v>
      </c>
      <c r="D7500" s="965">
        <v>3432.8</v>
      </c>
      <c r="E7500" s="757"/>
      <c r="F7500" s="757"/>
      <c r="G7500" s="757"/>
      <c r="H7500" s="757"/>
      <c r="I7500" s="757"/>
    </row>
    <row r="7501" spans="1:9" ht="15.75" customHeight="1">
      <c r="A7501" s="963">
        <v>101452</v>
      </c>
      <c r="B7501" s="963" t="s">
        <v>10352</v>
      </c>
      <c r="C7501" s="964" t="s">
        <v>10081</v>
      </c>
      <c r="D7501" s="965">
        <v>2736.35</v>
      </c>
      <c r="E7501" s="757"/>
      <c r="F7501" s="757"/>
      <c r="G7501" s="757"/>
      <c r="H7501" s="757"/>
      <c r="I7501" s="757"/>
    </row>
    <row r="7502" spans="1:9" ht="15.75" customHeight="1">
      <c r="A7502" s="963">
        <v>101453</v>
      </c>
      <c r="B7502" s="963" t="s">
        <v>10053</v>
      </c>
      <c r="C7502" s="964" t="s">
        <v>10081</v>
      </c>
      <c r="D7502" s="965">
        <v>3721.7</v>
      </c>
      <c r="E7502" s="757"/>
      <c r="F7502" s="757"/>
      <c r="G7502" s="757"/>
      <c r="H7502" s="757"/>
      <c r="I7502" s="757"/>
    </row>
    <row r="7503" spans="1:9" ht="15.75" customHeight="1">
      <c r="A7503" s="963">
        <v>101454</v>
      </c>
      <c r="B7503" s="963" t="s">
        <v>10353</v>
      </c>
      <c r="C7503" s="964" t="s">
        <v>10081</v>
      </c>
      <c r="D7503" s="965">
        <v>4204.7299999999996</v>
      </c>
      <c r="E7503" s="757"/>
      <c r="F7503" s="757"/>
      <c r="G7503" s="757"/>
      <c r="H7503" s="757"/>
      <c r="I7503" s="757"/>
    </row>
    <row r="7504" spans="1:9" ht="15.75" customHeight="1">
      <c r="A7504" s="963">
        <v>101455</v>
      </c>
      <c r="B7504" s="963" t="s">
        <v>10055</v>
      </c>
      <c r="C7504" s="964" t="s">
        <v>10081</v>
      </c>
      <c r="D7504" s="965">
        <v>3399.53</v>
      </c>
      <c r="E7504" s="757"/>
      <c r="F7504" s="757"/>
      <c r="G7504" s="757"/>
      <c r="H7504" s="757"/>
      <c r="I7504" s="757"/>
    </row>
    <row r="7505" spans="1:9" ht="15.75" customHeight="1">
      <c r="A7505" s="963">
        <v>101456</v>
      </c>
      <c r="B7505" s="963" t="s">
        <v>10354</v>
      </c>
      <c r="C7505" s="964" t="s">
        <v>10081</v>
      </c>
      <c r="D7505" s="965">
        <v>3976.94</v>
      </c>
      <c r="E7505" s="757"/>
      <c r="F7505" s="757"/>
      <c r="G7505" s="757"/>
      <c r="H7505" s="757"/>
      <c r="I7505" s="757"/>
    </row>
    <row r="7506" spans="1:9" ht="15.75" customHeight="1">
      <c r="A7506" s="963">
        <v>101457</v>
      </c>
      <c r="B7506" s="963" t="s">
        <v>10355</v>
      </c>
      <c r="C7506" s="964" t="s">
        <v>10081</v>
      </c>
      <c r="D7506" s="965">
        <v>3759.77</v>
      </c>
      <c r="E7506" s="757"/>
      <c r="F7506" s="757"/>
      <c r="G7506" s="757"/>
      <c r="H7506" s="757"/>
      <c r="I7506" s="757"/>
    </row>
    <row r="7507" spans="1:9" ht="15.75" customHeight="1">
      <c r="A7507" s="963">
        <v>101458</v>
      </c>
      <c r="B7507" s="963" t="s">
        <v>10356</v>
      </c>
      <c r="C7507" s="964" t="s">
        <v>10081</v>
      </c>
      <c r="D7507" s="965">
        <v>3368.29</v>
      </c>
      <c r="E7507" s="757"/>
      <c r="F7507" s="757"/>
      <c r="G7507" s="757"/>
      <c r="H7507" s="757"/>
      <c r="I7507" s="757"/>
    </row>
    <row r="7508" spans="1:9" ht="15.75" customHeight="1">
      <c r="A7508" s="963">
        <v>101459</v>
      </c>
      <c r="B7508" s="963" t="s">
        <v>1659</v>
      </c>
      <c r="C7508" s="964" t="s">
        <v>10081</v>
      </c>
      <c r="D7508" s="965">
        <v>2880.61</v>
      </c>
      <c r="E7508" s="757"/>
      <c r="F7508" s="757"/>
      <c r="G7508" s="757"/>
      <c r="H7508" s="757"/>
      <c r="I7508" s="757"/>
    </row>
    <row r="7509" spans="1:9" ht="15.75" customHeight="1">
      <c r="A7509" s="963">
        <v>101460</v>
      </c>
      <c r="B7509" s="963" t="s">
        <v>10199</v>
      </c>
      <c r="C7509" s="964" t="s">
        <v>10081</v>
      </c>
      <c r="D7509" s="965">
        <v>2791.32</v>
      </c>
      <c r="E7509" s="757"/>
      <c r="F7509" s="757"/>
      <c r="G7509" s="757"/>
      <c r="H7509" s="757"/>
      <c r="I7509" s="757"/>
    </row>
    <row r="7510" spans="1:9" ht="15.75" customHeight="1">
      <c r="A7510" s="52">
        <v>38605</v>
      </c>
      <c r="B7510" s="52" t="s">
        <v>15399</v>
      </c>
      <c r="C7510" s="52" t="s">
        <v>10358</v>
      </c>
      <c r="D7510" s="808">
        <v>113.72</v>
      </c>
      <c r="E7510" s="757"/>
      <c r="F7510" s="757"/>
      <c r="G7510" s="757"/>
      <c r="H7510" s="757"/>
      <c r="I7510" s="757"/>
    </row>
    <row r="7511" spans="1:9" ht="15.75" customHeight="1">
      <c r="A7511" s="52">
        <v>11270</v>
      </c>
      <c r="B7511" s="52" t="s">
        <v>15400</v>
      </c>
      <c r="C7511" s="52" t="s">
        <v>10358</v>
      </c>
      <c r="D7511" s="808">
        <v>2.89</v>
      </c>
      <c r="E7511" s="757"/>
      <c r="F7511" s="757"/>
      <c r="G7511" s="757"/>
      <c r="H7511" s="757"/>
      <c r="I7511" s="757"/>
    </row>
    <row r="7512" spans="1:9" ht="15.75" customHeight="1">
      <c r="A7512" s="52">
        <v>412</v>
      </c>
      <c r="B7512" s="52" t="s">
        <v>15401</v>
      </c>
      <c r="C7512" s="52" t="s">
        <v>10358</v>
      </c>
      <c r="D7512" s="808">
        <v>0.82</v>
      </c>
      <c r="E7512" s="757"/>
      <c r="F7512" s="757"/>
      <c r="G7512" s="757"/>
      <c r="H7512" s="757"/>
      <c r="I7512" s="757"/>
    </row>
    <row r="7513" spans="1:9" ht="15.75" customHeight="1">
      <c r="A7513" s="52">
        <v>414</v>
      </c>
      <c r="B7513" s="52" t="s">
        <v>15402</v>
      </c>
      <c r="C7513" s="52" t="s">
        <v>10358</v>
      </c>
      <c r="D7513" s="808">
        <v>0.05</v>
      </c>
      <c r="E7513" s="757"/>
      <c r="F7513" s="757"/>
      <c r="G7513" s="757"/>
      <c r="H7513" s="757"/>
      <c r="I7513" s="757"/>
    </row>
    <row r="7514" spans="1:9" ht="15.75" customHeight="1">
      <c r="A7514" s="52">
        <v>410</v>
      </c>
      <c r="B7514" s="52" t="s">
        <v>15403</v>
      </c>
      <c r="C7514" s="52" t="s">
        <v>10358</v>
      </c>
      <c r="D7514" s="808">
        <v>0.12</v>
      </c>
      <c r="E7514" s="757"/>
      <c r="F7514" s="757"/>
      <c r="G7514" s="757"/>
      <c r="H7514" s="757"/>
      <c r="I7514" s="757"/>
    </row>
    <row r="7515" spans="1:9" ht="15.75" customHeight="1">
      <c r="A7515" s="52">
        <v>411</v>
      </c>
      <c r="B7515" s="52" t="s">
        <v>15404</v>
      </c>
      <c r="C7515" s="52" t="s">
        <v>10358</v>
      </c>
      <c r="D7515" s="808">
        <v>0.16</v>
      </c>
      <c r="E7515" s="757"/>
      <c r="F7515" s="757"/>
      <c r="G7515" s="757"/>
      <c r="H7515" s="757"/>
      <c r="I7515" s="757"/>
    </row>
    <row r="7516" spans="1:9" ht="15.75" customHeight="1">
      <c r="A7516" s="52">
        <v>408</v>
      </c>
      <c r="B7516" s="52" t="s">
        <v>15405</v>
      </c>
      <c r="C7516" s="52" t="s">
        <v>10358</v>
      </c>
      <c r="D7516" s="808">
        <v>0.79</v>
      </c>
      <c r="E7516" s="757"/>
      <c r="F7516" s="757"/>
      <c r="G7516" s="757"/>
      <c r="H7516" s="757"/>
      <c r="I7516" s="757"/>
    </row>
    <row r="7517" spans="1:9" ht="15.75" customHeight="1">
      <c r="A7517" s="52">
        <v>39131</v>
      </c>
      <c r="B7517" s="52" t="s">
        <v>15406</v>
      </c>
      <c r="C7517" s="52" t="s">
        <v>10358</v>
      </c>
      <c r="D7517" s="808">
        <v>4.3899999999999997</v>
      </c>
      <c r="E7517" s="757"/>
      <c r="F7517" s="757"/>
      <c r="G7517" s="757"/>
      <c r="H7517" s="757"/>
      <c r="I7517" s="757"/>
    </row>
    <row r="7518" spans="1:9" ht="15.75" customHeight="1">
      <c r="A7518" s="52">
        <v>394</v>
      </c>
      <c r="B7518" s="52" t="s">
        <v>15407</v>
      </c>
      <c r="C7518" s="52" t="s">
        <v>10358</v>
      </c>
      <c r="D7518" s="808">
        <v>4.4400000000000004</v>
      </c>
      <c r="E7518" s="757"/>
      <c r="F7518" s="757"/>
      <c r="G7518" s="757"/>
      <c r="H7518" s="757"/>
      <c r="I7518" s="757"/>
    </row>
    <row r="7519" spans="1:9" ht="15.75" customHeight="1">
      <c r="A7519" s="52">
        <v>39130</v>
      </c>
      <c r="B7519" s="52" t="s">
        <v>15408</v>
      </c>
      <c r="C7519" s="52" t="s">
        <v>10358</v>
      </c>
      <c r="D7519" s="808">
        <v>4</v>
      </c>
      <c r="E7519" s="757"/>
      <c r="F7519" s="757"/>
      <c r="G7519" s="757"/>
      <c r="H7519" s="757"/>
      <c r="I7519" s="757"/>
    </row>
    <row r="7520" spans="1:9" ht="15.75" customHeight="1">
      <c r="A7520" s="52">
        <v>395</v>
      </c>
      <c r="B7520" s="52" t="s">
        <v>15409</v>
      </c>
      <c r="C7520" s="52" t="s">
        <v>10358</v>
      </c>
      <c r="D7520" s="808">
        <v>4.28</v>
      </c>
      <c r="E7520" s="757"/>
      <c r="F7520" s="757"/>
      <c r="G7520" s="757"/>
      <c r="H7520" s="757"/>
      <c r="I7520" s="757"/>
    </row>
    <row r="7521" spans="1:9" ht="15.75" customHeight="1">
      <c r="A7521" s="52">
        <v>39127</v>
      </c>
      <c r="B7521" s="52" t="s">
        <v>15410</v>
      </c>
      <c r="C7521" s="52" t="s">
        <v>10358</v>
      </c>
      <c r="D7521" s="808">
        <v>2.11</v>
      </c>
      <c r="E7521" s="757"/>
      <c r="F7521" s="757"/>
      <c r="G7521" s="757"/>
      <c r="H7521" s="757"/>
      <c r="I7521" s="757"/>
    </row>
    <row r="7522" spans="1:9" ht="15.75" customHeight="1">
      <c r="A7522" s="52">
        <v>392</v>
      </c>
      <c r="B7522" s="52" t="s">
        <v>15411</v>
      </c>
      <c r="C7522" s="52" t="s">
        <v>10358</v>
      </c>
      <c r="D7522" s="808">
        <v>2.16</v>
      </c>
      <c r="E7522" s="757"/>
      <c r="F7522" s="757"/>
      <c r="G7522" s="757"/>
      <c r="H7522" s="757"/>
      <c r="I7522" s="757"/>
    </row>
    <row r="7523" spans="1:9" ht="15.75" customHeight="1">
      <c r="A7523" s="52">
        <v>39129</v>
      </c>
      <c r="B7523" s="52" t="s">
        <v>15412</v>
      </c>
      <c r="C7523" s="52" t="s">
        <v>10358</v>
      </c>
      <c r="D7523" s="808">
        <v>2.4700000000000002</v>
      </c>
      <c r="E7523" s="757"/>
      <c r="F7523" s="757"/>
      <c r="G7523" s="757"/>
      <c r="H7523" s="757"/>
      <c r="I7523" s="757"/>
    </row>
    <row r="7524" spans="1:9" ht="15.75" customHeight="1">
      <c r="A7524" s="52">
        <v>393</v>
      </c>
      <c r="B7524" s="52" t="s">
        <v>15413</v>
      </c>
      <c r="C7524" s="52" t="s">
        <v>10358</v>
      </c>
      <c r="D7524" s="808">
        <v>2.58</v>
      </c>
      <c r="E7524" s="757"/>
      <c r="F7524" s="757"/>
      <c r="G7524" s="757"/>
      <c r="H7524" s="757"/>
      <c r="I7524" s="757"/>
    </row>
    <row r="7525" spans="1:9" ht="15.75" customHeight="1">
      <c r="A7525" s="52">
        <v>39133</v>
      </c>
      <c r="B7525" s="52" t="s">
        <v>15414</v>
      </c>
      <c r="C7525" s="52" t="s">
        <v>10358</v>
      </c>
      <c r="D7525" s="808">
        <v>5.76</v>
      </c>
      <c r="E7525" s="757"/>
      <c r="F7525" s="757"/>
      <c r="G7525" s="757"/>
      <c r="H7525" s="757"/>
      <c r="I7525" s="757"/>
    </row>
    <row r="7526" spans="1:9" ht="15.75" customHeight="1">
      <c r="A7526" s="52">
        <v>397</v>
      </c>
      <c r="B7526" s="52" t="s">
        <v>15415</v>
      </c>
      <c r="C7526" s="52" t="s">
        <v>10358</v>
      </c>
      <c r="D7526" s="808">
        <v>6.36</v>
      </c>
      <c r="E7526" s="757"/>
      <c r="F7526" s="757"/>
      <c r="G7526" s="757"/>
      <c r="H7526" s="757"/>
      <c r="I7526" s="757"/>
    </row>
    <row r="7527" spans="1:9" ht="15.75" customHeight="1">
      <c r="A7527" s="52">
        <v>39132</v>
      </c>
      <c r="B7527" s="52" t="s">
        <v>15416</v>
      </c>
      <c r="C7527" s="52" t="s">
        <v>10358</v>
      </c>
      <c r="D7527" s="808">
        <v>4.6100000000000003</v>
      </c>
      <c r="E7527" s="757"/>
      <c r="F7527" s="757"/>
      <c r="G7527" s="757"/>
      <c r="H7527" s="757"/>
      <c r="I7527" s="757"/>
    </row>
    <row r="7528" spans="1:9" ht="15.75" customHeight="1">
      <c r="A7528" s="52">
        <v>396</v>
      </c>
      <c r="B7528" s="52" t="s">
        <v>15417</v>
      </c>
      <c r="C7528" s="52" t="s">
        <v>10358</v>
      </c>
      <c r="D7528" s="808">
        <v>4.9400000000000004</v>
      </c>
      <c r="E7528" s="757"/>
      <c r="F7528" s="757"/>
      <c r="G7528" s="757"/>
      <c r="H7528" s="757"/>
      <c r="I7528" s="757"/>
    </row>
    <row r="7529" spans="1:9" ht="15.75" customHeight="1">
      <c r="A7529" s="52">
        <v>39135</v>
      </c>
      <c r="B7529" s="52" t="s">
        <v>15418</v>
      </c>
      <c r="C7529" s="52" t="s">
        <v>10358</v>
      </c>
      <c r="D7529" s="808">
        <v>9.2200000000000006</v>
      </c>
      <c r="E7529" s="757"/>
      <c r="F7529" s="757"/>
      <c r="G7529" s="757"/>
      <c r="H7529" s="757"/>
      <c r="I7529" s="757"/>
    </row>
    <row r="7530" spans="1:9" ht="15.75" customHeight="1">
      <c r="A7530" s="52">
        <v>39128</v>
      </c>
      <c r="B7530" s="52" t="s">
        <v>15419</v>
      </c>
      <c r="C7530" s="52" t="s">
        <v>10358</v>
      </c>
      <c r="D7530" s="808">
        <v>2.2999999999999998</v>
      </c>
      <c r="E7530" s="757"/>
      <c r="F7530" s="757"/>
      <c r="G7530" s="757"/>
      <c r="H7530" s="757"/>
      <c r="I7530" s="757"/>
    </row>
    <row r="7531" spans="1:9" ht="15.75" customHeight="1">
      <c r="A7531" s="52">
        <v>400</v>
      </c>
      <c r="B7531" s="52" t="s">
        <v>15420</v>
      </c>
      <c r="C7531" s="52" t="s">
        <v>10358</v>
      </c>
      <c r="D7531" s="808">
        <v>2.25</v>
      </c>
      <c r="E7531" s="757"/>
      <c r="F7531" s="757"/>
      <c r="G7531" s="757"/>
      <c r="H7531" s="757"/>
      <c r="I7531" s="757"/>
    </row>
    <row r="7532" spans="1:9" ht="15.75" customHeight="1">
      <c r="A7532" s="52">
        <v>39125</v>
      </c>
      <c r="B7532" s="52" t="s">
        <v>15421</v>
      </c>
      <c r="C7532" s="52" t="s">
        <v>10358</v>
      </c>
      <c r="D7532" s="808">
        <v>2.2999999999999998</v>
      </c>
      <c r="E7532" s="757"/>
      <c r="F7532" s="757"/>
      <c r="G7532" s="757"/>
      <c r="H7532" s="757"/>
      <c r="I7532" s="757"/>
    </row>
    <row r="7533" spans="1:9" ht="15.75" customHeight="1">
      <c r="A7533" s="52">
        <v>39134</v>
      </c>
      <c r="B7533" s="52" t="s">
        <v>15422</v>
      </c>
      <c r="C7533" s="52" t="s">
        <v>10358</v>
      </c>
      <c r="D7533" s="808">
        <v>7.68</v>
      </c>
      <c r="E7533" s="757"/>
      <c r="F7533" s="757"/>
      <c r="G7533" s="757"/>
      <c r="H7533" s="757"/>
      <c r="I7533" s="757"/>
    </row>
    <row r="7534" spans="1:9" ht="15.75" customHeight="1">
      <c r="A7534" s="52">
        <v>398</v>
      </c>
      <c r="B7534" s="52" t="s">
        <v>15423</v>
      </c>
      <c r="C7534" s="52" t="s">
        <v>10358</v>
      </c>
      <c r="D7534" s="808">
        <v>7.08</v>
      </c>
      <c r="E7534" s="757"/>
      <c r="F7534" s="757"/>
      <c r="G7534" s="757"/>
      <c r="H7534" s="757"/>
      <c r="I7534" s="757"/>
    </row>
    <row r="7535" spans="1:9" ht="15.75" customHeight="1">
      <c r="A7535" s="52">
        <v>39126</v>
      </c>
      <c r="B7535" s="52" t="s">
        <v>15424</v>
      </c>
      <c r="C7535" s="52" t="s">
        <v>10358</v>
      </c>
      <c r="D7535" s="808">
        <v>10.37</v>
      </c>
      <c r="E7535" s="757"/>
      <c r="F7535" s="757"/>
      <c r="G7535" s="757"/>
      <c r="H7535" s="757"/>
      <c r="I7535" s="757"/>
    </row>
    <row r="7536" spans="1:9" ht="15.75" customHeight="1">
      <c r="A7536" s="52">
        <v>399</v>
      </c>
      <c r="B7536" s="52" t="s">
        <v>15425</v>
      </c>
      <c r="C7536" s="52" t="s">
        <v>10358</v>
      </c>
      <c r="D7536" s="808">
        <v>9.1300000000000008</v>
      </c>
      <c r="E7536" s="757"/>
      <c r="F7536" s="757"/>
      <c r="G7536" s="757"/>
      <c r="H7536" s="757"/>
      <c r="I7536" s="757"/>
    </row>
    <row r="7537" spans="1:9" ht="15.75" customHeight="1">
      <c r="A7537" s="52">
        <v>39158</v>
      </c>
      <c r="B7537" s="52" t="s">
        <v>15426</v>
      </c>
      <c r="C7537" s="52" t="s">
        <v>10358</v>
      </c>
      <c r="D7537" s="808">
        <v>24.53</v>
      </c>
      <c r="E7537" s="757"/>
      <c r="F7537" s="757"/>
      <c r="G7537" s="757"/>
      <c r="H7537" s="757"/>
      <c r="I7537" s="757"/>
    </row>
    <row r="7538" spans="1:9" ht="15.75" customHeight="1">
      <c r="A7538" s="52">
        <v>39141</v>
      </c>
      <c r="B7538" s="52" t="s">
        <v>15427</v>
      </c>
      <c r="C7538" s="52" t="s">
        <v>10358</v>
      </c>
      <c r="D7538" s="808">
        <v>1.78</v>
      </c>
      <c r="E7538" s="757"/>
      <c r="F7538" s="757"/>
      <c r="G7538" s="757"/>
      <c r="H7538" s="757"/>
      <c r="I7538" s="757"/>
    </row>
    <row r="7539" spans="1:9" ht="15.75" customHeight="1">
      <c r="A7539" s="52">
        <v>39140</v>
      </c>
      <c r="B7539" s="52" t="s">
        <v>15428</v>
      </c>
      <c r="C7539" s="52" t="s">
        <v>10358</v>
      </c>
      <c r="D7539" s="808">
        <v>1.61</v>
      </c>
      <c r="E7539" s="757"/>
      <c r="F7539" s="757"/>
      <c r="G7539" s="757"/>
      <c r="H7539" s="757"/>
      <c r="I7539" s="757"/>
    </row>
    <row r="7540" spans="1:9" ht="15.75" customHeight="1">
      <c r="A7540" s="52">
        <v>39137</v>
      </c>
      <c r="B7540" s="52" t="s">
        <v>15429</v>
      </c>
      <c r="C7540" s="52" t="s">
        <v>10358</v>
      </c>
      <c r="D7540" s="808">
        <v>0.93</v>
      </c>
      <c r="E7540" s="757"/>
      <c r="F7540" s="757"/>
      <c r="G7540" s="757"/>
      <c r="H7540" s="757"/>
      <c r="I7540" s="757"/>
    </row>
    <row r="7541" spans="1:9" ht="15.75" customHeight="1">
      <c r="A7541" s="52">
        <v>39139</v>
      </c>
      <c r="B7541" s="52" t="s">
        <v>15430</v>
      </c>
      <c r="C7541" s="52" t="s">
        <v>10358</v>
      </c>
      <c r="D7541" s="808">
        <v>1.34</v>
      </c>
      <c r="E7541" s="757"/>
      <c r="F7541" s="757"/>
      <c r="G7541" s="757"/>
      <c r="H7541" s="757"/>
      <c r="I7541" s="757"/>
    </row>
    <row r="7542" spans="1:9" ht="15.75" customHeight="1">
      <c r="A7542" s="52">
        <v>39143</v>
      </c>
      <c r="B7542" s="52" t="s">
        <v>15431</v>
      </c>
      <c r="C7542" s="52" t="s">
        <v>10358</v>
      </c>
      <c r="D7542" s="808">
        <v>3.67</v>
      </c>
      <c r="E7542" s="757"/>
      <c r="F7542" s="757"/>
      <c r="G7542" s="757"/>
      <c r="H7542" s="757"/>
      <c r="I7542" s="757"/>
    </row>
    <row r="7543" spans="1:9" ht="15.75" customHeight="1">
      <c r="A7543" s="52">
        <v>39142</v>
      </c>
      <c r="B7543" s="52" t="s">
        <v>15432</v>
      </c>
      <c r="C7543" s="52" t="s">
        <v>10358</v>
      </c>
      <c r="D7543" s="808">
        <v>2.63</v>
      </c>
      <c r="E7543" s="757"/>
      <c r="F7543" s="757"/>
      <c r="G7543" s="757"/>
      <c r="H7543" s="757"/>
      <c r="I7543" s="757"/>
    </row>
    <row r="7544" spans="1:9" ht="15.75" customHeight="1">
      <c r="A7544" s="52">
        <v>39138</v>
      </c>
      <c r="B7544" s="52" t="s">
        <v>15433</v>
      </c>
      <c r="C7544" s="52" t="s">
        <v>10358</v>
      </c>
      <c r="D7544" s="808">
        <v>0.98</v>
      </c>
      <c r="E7544" s="757"/>
      <c r="F7544" s="757"/>
      <c r="G7544" s="757"/>
      <c r="H7544" s="757"/>
      <c r="I7544" s="757"/>
    </row>
    <row r="7545" spans="1:9" ht="15.75" customHeight="1">
      <c r="A7545" s="52">
        <v>39136</v>
      </c>
      <c r="B7545" s="52" t="s">
        <v>15434</v>
      </c>
      <c r="C7545" s="52" t="s">
        <v>10358</v>
      </c>
      <c r="D7545" s="808">
        <v>0.65</v>
      </c>
      <c r="E7545" s="757"/>
      <c r="F7545" s="757"/>
      <c r="G7545" s="757"/>
      <c r="H7545" s="757"/>
      <c r="I7545" s="757"/>
    </row>
    <row r="7546" spans="1:9" ht="15.75" customHeight="1">
      <c r="A7546" s="52">
        <v>39144</v>
      </c>
      <c r="B7546" s="52" t="s">
        <v>15435</v>
      </c>
      <c r="C7546" s="52" t="s">
        <v>10358</v>
      </c>
      <c r="D7546" s="808">
        <v>4.28</v>
      </c>
      <c r="E7546" s="757"/>
      <c r="F7546" s="757"/>
      <c r="G7546" s="757"/>
      <c r="H7546" s="757"/>
      <c r="I7546" s="757"/>
    </row>
    <row r="7547" spans="1:9" ht="15.75" customHeight="1">
      <c r="A7547" s="52">
        <v>39145</v>
      </c>
      <c r="B7547" s="52" t="s">
        <v>15436</v>
      </c>
      <c r="C7547" s="52" t="s">
        <v>10358</v>
      </c>
      <c r="D7547" s="808">
        <v>7.05</v>
      </c>
      <c r="E7547" s="757"/>
      <c r="F7547" s="757"/>
      <c r="G7547" s="757"/>
      <c r="H7547" s="757"/>
      <c r="I7547" s="757"/>
    </row>
    <row r="7548" spans="1:9" ht="15.75" customHeight="1">
      <c r="A7548" s="52">
        <v>12615</v>
      </c>
      <c r="B7548" s="52" t="s">
        <v>15437</v>
      </c>
      <c r="C7548" s="52" t="s">
        <v>10358</v>
      </c>
      <c r="D7548" s="808">
        <v>14</v>
      </c>
      <c r="E7548" s="757"/>
      <c r="F7548" s="757"/>
      <c r="G7548" s="757"/>
      <c r="H7548" s="757"/>
      <c r="I7548" s="757"/>
    </row>
    <row r="7549" spans="1:9" ht="15.75" customHeight="1">
      <c r="A7549" s="52">
        <v>11927</v>
      </c>
      <c r="B7549" s="52" t="s">
        <v>15438</v>
      </c>
      <c r="C7549" s="52" t="s">
        <v>10358</v>
      </c>
      <c r="D7549" s="808">
        <v>8.6300000000000008</v>
      </c>
      <c r="E7549" s="757"/>
      <c r="F7549" s="757"/>
      <c r="G7549" s="757"/>
      <c r="H7549" s="757"/>
      <c r="I7549" s="757"/>
    </row>
    <row r="7550" spans="1:9" ht="15.75" customHeight="1">
      <c r="A7550" s="52">
        <v>11928</v>
      </c>
      <c r="B7550" s="52" t="s">
        <v>15439</v>
      </c>
      <c r="C7550" s="52" t="s">
        <v>10358</v>
      </c>
      <c r="D7550" s="808">
        <v>9.89</v>
      </c>
      <c r="E7550" s="757"/>
      <c r="F7550" s="757"/>
      <c r="G7550" s="757"/>
      <c r="H7550" s="757"/>
      <c r="I7550" s="757"/>
    </row>
    <row r="7551" spans="1:9" ht="15.75" customHeight="1">
      <c r="A7551" s="52">
        <v>11929</v>
      </c>
      <c r="B7551" s="52" t="s">
        <v>15440</v>
      </c>
      <c r="C7551" s="52" t="s">
        <v>10358</v>
      </c>
      <c r="D7551" s="808">
        <v>15.29</v>
      </c>
      <c r="E7551" s="757"/>
      <c r="F7551" s="757"/>
      <c r="G7551" s="757"/>
      <c r="H7551" s="757"/>
      <c r="I7551" s="757"/>
    </row>
    <row r="7552" spans="1:9" ht="15.75" customHeight="1">
      <c r="A7552" s="52">
        <v>36801</v>
      </c>
      <c r="B7552" s="52" t="s">
        <v>15441</v>
      </c>
      <c r="C7552" s="52" t="s">
        <v>10358</v>
      </c>
      <c r="D7552" s="808">
        <v>25.78</v>
      </c>
      <c r="E7552" s="757"/>
      <c r="F7552" s="757"/>
      <c r="G7552" s="757"/>
      <c r="H7552" s="757"/>
      <c r="I7552" s="757"/>
    </row>
    <row r="7553" spans="1:9" ht="15.75" customHeight="1">
      <c r="A7553" s="52">
        <v>36246</v>
      </c>
      <c r="B7553" s="52" t="s">
        <v>15442</v>
      </c>
      <c r="C7553" s="52" t="s">
        <v>10402</v>
      </c>
      <c r="D7553" s="808">
        <v>5.12</v>
      </c>
      <c r="E7553" s="757"/>
      <c r="F7553" s="757"/>
      <c r="G7553" s="757"/>
      <c r="H7553" s="757"/>
      <c r="I7553" s="757"/>
    </row>
    <row r="7554" spans="1:9" ht="15.75" customHeight="1">
      <c r="A7554" s="52">
        <v>37600</v>
      </c>
      <c r="B7554" s="52" t="s">
        <v>15443</v>
      </c>
      <c r="C7554" s="52" t="s">
        <v>10358</v>
      </c>
      <c r="D7554" s="808">
        <v>112.99</v>
      </c>
      <c r="E7554" s="757"/>
      <c r="F7554" s="757"/>
      <c r="G7554" s="757"/>
      <c r="H7554" s="757"/>
      <c r="I7554" s="757"/>
    </row>
    <row r="7555" spans="1:9" ht="15.75" customHeight="1">
      <c r="A7555" s="52">
        <v>37599</v>
      </c>
      <c r="B7555" s="52" t="s">
        <v>15444</v>
      </c>
      <c r="C7555" s="52" t="s">
        <v>10358</v>
      </c>
      <c r="D7555" s="808">
        <v>105.16</v>
      </c>
      <c r="E7555" s="757"/>
      <c r="F7555" s="757"/>
      <c r="G7555" s="757"/>
      <c r="H7555" s="757"/>
      <c r="I7555" s="757"/>
    </row>
    <row r="7556" spans="1:9" ht="15.75" customHeight="1">
      <c r="A7556" s="52">
        <v>1</v>
      </c>
      <c r="B7556" s="52" t="s">
        <v>15445</v>
      </c>
      <c r="C7556" s="52" t="s">
        <v>10406</v>
      </c>
      <c r="D7556" s="808">
        <v>90</v>
      </c>
      <c r="E7556" s="757"/>
      <c r="F7556" s="757"/>
      <c r="G7556" s="757"/>
      <c r="H7556" s="757"/>
      <c r="I7556" s="757"/>
    </row>
    <row r="7557" spans="1:9" ht="15.75" customHeight="1">
      <c r="A7557" s="52">
        <v>3</v>
      </c>
      <c r="B7557" s="52" t="s">
        <v>15446</v>
      </c>
      <c r="C7557" s="52" t="s">
        <v>10408</v>
      </c>
      <c r="D7557" s="808">
        <v>13.58</v>
      </c>
      <c r="E7557" s="757"/>
      <c r="F7557" s="757"/>
      <c r="G7557" s="757"/>
      <c r="H7557" s="757"/>
      <c r="I7557" s="757"/>
    </row>
    <row r="7558" spans="1:9" ht="15.75" customHeight="1">
      <c r="A7558" s="52">
        <v>43054</v>
      </c>
      <c r="B7558" s="52" t="s">
        <v>15447</v>
      </c>
      <c r="C7558" s="52" t="s">
        <v>10406</v>
      </c>
      <c r="D7558" s="808">
        <v>9.8800000000000008</v>
      </c>
      <c r="E7558" s="757"/>
      <c r="F7558" s="757"/>
      <c r="G7558" s="757"/>
      <c r="H7558" s="757"/>
      <c r="I7558" s="757"/>
    </row>
    <row r="7559" spans="1:9" ht="15.75" customHeight="1">
      <c r="A7559" s="52">
        <v>42402</v>
      </c>
      <c r="B7559" s="52" t="s">
        <v>15448</v>
      </c>
      <c r="C7559" s="52" t="s">
        <v>10406</v>
      </c>
      <c r="D7559" s="808">
        <v>9.4499999999999993</v>
      </c>
      <c r="E7559" s="757"/>
      <c r="F7559" s="757"/>
      <c r="G7559" s="757"/>
      <c r="H7559" s="757"/>
      <c r="I7559" s="757"/>
    </row>
    <row r="7560" spans="1:9" ht="15.75" customHeight="1">
      <c r="A7560" s="52">
        <v>42403</v>
      </c>
      <c r="B7560" s="52" t="s">
        <v>15449</v>
      </c>
      <c r="C7560" s="52" t="s">
        <v>10406</v>
      </c>
      <c r="D7560" s="808">
        <v>12.12</v>
      </c>
      <c r="E7560" s="757"/>
      <c r="F7560" s="757"/>
      <c r="G7560" s="757"/>
      <c r="H7560" s="757"/>
      <c r="I7560" s="757"/>
    </row>
    <row r="7561" spans="1:9" ht="15.75" customHeight="1">
      <c r="A7561" s="52">
        <v>42404</v>
      </c>
      <c r="B7561" s="52" t="s">
        <v>15450</v>
      </c>
      <c r="C7561" s="52" t="s">
        <v>10406</v>
      </c>
      <c r="D7561" s="808">
        <v>12.05</v>
      </c>
      <c r="E7561" s="757"/>
      <c r="F7561" s="757"/>
      <c r="G7561" s="757"/>
      <c r="H7561" s="757"/>
      <c r="I7561" s="757"/>
    </row>
    <row r="7562" spans="1:9" ht="15.75" customHeight="1">
      <c r="A7562" s="52">
        <v>42405</v>
      </c>
      <c r="B7562" s="52" t="s">
        <v>15451</v>
      </c>
      <c r="C7562" s="52" t="s">
        <v>10406</v>
      </c>
      <c r="D7562" s="808">
        <v>12.84</v>
      </c>
      <c r="E7562" s="757"/>
      <c r="F7562" s="757"/>
      <c r="G7562" s="757"/>
      <c r="H7562" s="757"/>
      <c r="I7562" s="757"/>
    </row>
    <row r="7563" spans="1:9" ht="15.75" customHeight="1">
      <c r="A7563" s="52">
        <v>34341</v>
      </c>
      <c r="B7563" s="52" t="s">
        <v>15452</v>
      </c>
      <c r="C7563" s="52" t="s">
        <v>10406</v>
      </c>
      <c r="D7563" s="808">
        <v>11.14</v>
      </c>
      <c r="E7563" s="757"/>
      <c r="F7563" s="757"/>
      <c r="G7563" s="757"/>
      <c r="H7563" s="757"/>
      <c r="I7563" s="757"/>
    </row>
    <row r="7564" spans="1:9" ht="15.75" customHeight="1">
      <c r="A7564" s="52">
        <v>43053</v>
      </c>
      <c r="B7564" s="52" t="s">
        <v>15453</v>
      </c>
      <c r="C7564" s="52" t="s">
        <v>10406</v>
      </c>
      <c r="D7564" s="808">
        <v>8.83</v>
      </c>
      <c r="E7564" s="757"/>
      <c r="F7564" s="757"/>
      <c r="G7564" s="757"/>
      <c r="H7564" s="757"/>
      <c r="I7564" s="757"/>
    </row>
    <row r="7565" spans="1:9" ht="15.75" customHeight="1">
      <c r="A7565" s="52">
        <v>43058</v>
      </c>
      <c r="B7565" s="52" t="s">
        <v>15454</v>
      </c>
      <c r="C7565" s="52" t="s">
        <v>10406</v>
      </c>
      <c r="D7565" s="808">
        <v>9.15</v>
      </c>
      <c r="E7565" s="757"/>
      <c r="F7565" s="757"/>
      <c r="G7565" s="757"/>
      <c r="H7565" s="757"/>
      <c r="I7565" s="757"/>
    </row>
    <row r="7566" spans="1:9" ht="15.75" customHeight="1">
      <c r="A7566" s="52">
        <v>34</v>
      </c>
      <c r="B7566" s="52" t="s">
        <v>15455</v>
      </c>
      <c r="C7566" s="52" t="s">
        <v>10406</v>
      </c>
      <c r="D7566" s="808">
        <v>9.1999999999999993</v>
      </c>
      <c r="E7566" s="757"/>
      <c r="F7566" s="757"/>
      <c r="G7566" s="757"/>
      <c r="H7566" s="757"/>
      <c r="I7566" s="757"/>
    </row>
    <row r="7567" spans="1:9" ht="15.75" customHeight="1">
      <c r="A7567" s="52">
        <v>43055</v>
      </c>
      <c r="B7567" s="52" t="s">
        <v>15456</v>
      </c>
      <c r="C7567" s="52" t="s">
        <v>10406</v>
      </c>
      <c r="D7567" s="808">
        <v>7.97</v>
      </c>
      <c r="E7567" s="757"/>
      <c r="F7567" s="757"/>
      <c r="G7567" s="757"/>
      <c r="H7567" s="757"/>
      <c r="I7567" s="757"/>
    </row>
    <row r="7568" spans="1:9" ht="15.75" customHeight="1">
      <c r="A7568" s="52">
        <v>43056</v>
      </c>
      <c r="B7568" s="52" t="s">
        <v>15457</v>
      </c>
      <c r="C7568" s="52" t="s">
        <v>10406</v>
      </c>
      <c r="D7568" s="808">
        <v>9.19</v>
      </c>
      <c r="E7568" s="757"/>
      <c r="F7568" s="757"/>
      <c r="G7568" s="757"/>
      <c r="H7568" s="757"/>
      <c r="I7568" s="757"/>
    </row>
    <row r="7569" spans="1:9" ht="15.75" customHeight="1">
      <c r="A7569" s="52">
        <v>43057</v>
      </c>
      <c r="B7569" s="52" t="s">
        <v>15458</v>
      </c>
      <c r="C7569" s="52" t="s">
        <v>10406</v>
      </c>
      <c r="D7569" s="808">
        <v>10.1</v>
      </c>
      <c r="E7569" s="757"/>
      <c r="F7569" s="757"/>
      <c r="G7569" s="757"/>
      <c r="H7569" s="757"/>
      <c r="I7569" s="757"/>
    </row>
    <row r="7570" spans="1:9" ht="15.75" customHeight="1">
      <c r="A7570" s="52">
        <v>34449</v>
      </c>
      <c r="B7570" s="52" t="s">
        <v>15459</v>
      </c>
      <c r="C7570" s="52" t="s">
        <v>10406</v>
      </c>
      <c r="D7570" s="808">
        <v>10.79</v>
      </c>
      <c r="E7570" s="757"/>
      <c r="F7570" s="757"/>
      <c r="G7570" s="757"/>
      <c r="H7570" s="757"/>
      <c r="I7570" s="757"/>
    </row>
    <row r="7571" spans="1:9" ht="15.75" customHeight="1">
      <c r="A7571" s="52">
        <v>32</v>
      </c>
      <c r="B7571" s="52" t="s">
        <v>15460</v>
      </c>
      <c r="C7571" s="52" t="s">
        <v>10406</v>
      </c>
      <c r="D7571" s="808">
        <v>9.6999999999999993</v>
      </c>
      <c r="E7571" s="757"/>
      <c r="F7571" s="757"/>
      <c r="G7571" s="757"/>
      <c r="H7571" s="757"/>
      <c r="I7571" s="757"/>
    </row>
    <row r="7572" spans="1:9" ht="15.75" customHeight="1">
      <c r="A7572" s="52">
        <v>33</v>
      </c>
      <c r="B7572" s="52" t="s">
        <v>15461</v>
      </c>
      <c r="C7572" s="52" t="s">
        <v>10406</v>
      </c>
      <c r="D7572" s="808">
        <v>9.76</v>
      </c>
      <c r="E7572" s="757"/>
      <c r="F7572" s="757"/>
      <c r="G7572" s="757"/>
      <c r="H7572" s="757"/>
      <c r="I7572" s="757"/>
    </row>
    <row r="7573" spans="1:9" ht="15.75" customHeight="1">
      <c r="A7573" s="52">
        <v>43061</v>
      </c>
      <c r="B7573" s="52" t="s">
        <v>15462</v>
      </c>
      <c r="C7573" s="52" t="s">
        <v>10406</v>
      </c>
      <c r="D7573" s="808">
        <v>9.1199999999999992</v>
      </c>
      <c r="E7573" s="757"/>
      <c r="F7573" s="757"/>
      <c r="G7573" s="757"/>
      <c r="H7573" s="757"/>
      <c r="I7573" s="757"/>
    </row>
    <row r="7574" spans="1:9" ht="15.75" customHeight="1">
      <c r="A7574" s="52">
        <v>43059</v>
      </c>
      <c r="B7574" s="52" t="s">
        <v>15463</v>
      </c>
      <c r="C7574" s="52" t="s">
        <v>10406</v>
      </c>
      <c r="D7574" s="808">
        <v>8.7100000000000009</v>
      </c>
      <c r="E7574" s="757"/>
      <c r="F7574" s="757"/>
      <c r="G7574" s="757"/>
      <c r="H7574" s="757"/>
      <c r="I7574" s="757"/>
    </row>
    <row r="7575" spans="1:9" ht="15.75" customHeight="1">
      <c r="A7575" s="52">
        <v>43062</v>
      </c>
      <c r="B7575" s="52" t="s">
        <v>15464</v>
      </c>
      <c r="C7575" s="52" t="s">
        <v>10406</v>
      </c>
      <c r="D7575" s="808">
        <v>9.65</v>
      </c>
      <c r="E7575" s="757"/>
      <c r="F7575" s="757"/>
      <c r="G7575" s="757"/>
      <c r="H7575" s="757"/>
      <c r="I7575" s="757"/>
    </row>
    <row r="7576" spans="1:9" ht="15.75" customHeight="1">
      <c r="A7576" s="52">
        <v>43060</v>
      </c>
      <c r="B7576" s="52" t="s">
        <v>15465</v>
      </c>
      <c r="C7576" s="52" t="s">
        <v>10406</v>
      </c>
      <c r="D7576" s="808">
        <v>7.58</v>
      </c>
      <c r="E7576" s="757"/>
      <c r="F7576" s="757"/>
      <c r="G7576" s="757"/>
      <c r="H7576" s="757"/>
      <c r="I7576" s="757"/>
    </row>
    <row r="7577" spans="1:9" ht="15.75" customHeight="1">
      <c r="A7577" s="52">
        <v>40410</v>
      </c>
      <c r="B7577" s="52" t="s">
        <v>15466</v>
      </c>
      <c r="C7577" s="52" t="s">
        <v>10358</v>
      </c>
      <c r="D7577" s="808">
        <v>26.72</v>
      </c>
      <c r="E7577" s="757"/>
      <c r="F7577" s="757"/>
      <c r="G7577" s="757"/>
      <c r="H7577" s="757"/>
      <c r="I7577" s="757"/>
    </row>
    <row r="7578" spans="1:9" ht="15.75" customHeight="1">
      <c r="A7578" s="52">
        <v>40411</v>
      </c>
      <c r="B7578" s="52" t="s">
        <v>15467</v>
      </c>
      <c r="C7578" s="52" t="s">
        <v>10358</v>
      </c>
      <c r="D7578" s="808">
        <v>29</v>
      </c>
      <c r="E7578" s="757"/>
      <c r="F7578" s="757"/>
      <c r="G7578" s="757"/>
      <c r="H7578" s="757"/>
      <c r="I7578" s="757"/>
    </row>
    <row r="7579" spans="1:9" ht="15.75" customHeight="1">
      <c r="A7579" s="52">
        <v>40412</v>
      </c>
      <c r="B7579" s="52" t="s">
        <v>15468</v>
      </c>
      <c r="C7579" s="52" t="s">
        <v>10358</v>
      </c>
      <c r="D7579" s="808">
        <v>32.54</v>
      </c>
      <c r="E7579" s="757"/>
      <c r="F7579" s="757"/>
      <c r="G7579" s="757"/>
      <c r="H7579" s="757"/>
      <c r="I7579" s="757"/>
    </row>
    <row r="7580" spans="1:9" ht="15.75" customHeight="1">
      <c r="A7580" s="52">
        <v>44254</v>
      </c>
      <c r="B7580" s="52" t="s">
        <v>15469</v>
      </c>
      <c r="C7580" s="52" t="s">
        <v>10358</v>
      </c>
      <c r="D7580" s="808">
        <v>29.63</v>
      </c>
      <c r="E7580" s="757"/>
      <c r="F7580" s="757"/>
      <c r="G7580" s="757"/>
      <c r="H7580" s="757"/>
      <c r="I7580" s="757"/>
    </row>
    <row r="7581" spans="1:9" ht="15.75" customHeight="1">
      <c r="A7581" s="52">
        <v>44255</v>
      </c>
      <c r="B7581" s="52" t="s">
        <v>15470</v>
      </c>
      <c r="C7581" s="52" t="s">
        <v>10358</v>
      </c>
      <c r="D7581" s="808">
        <v>32.840000000000003</v>
      </c>
      <c r="E7581" s="757"/>
      <c r="F7581" s="757"/>
      <c r="G7581" s="757"/>
      <c r="H7581" s="757"/>
      <c r="I7581" s="757"/>
    </row>
    <row r="7582" spans="1:9" ht="15.75" customHeight="1">
      <c r="A7582" s="52">
        <v>44256</v>
      </c>
      <c r="B7582" s="52" t="s">
        <v>15471</v>
      </c>
      <c r="C7582" s="52" t="s">
        <v>10358</v>
      </c>
      <c r="D7582" s="808">
        <v>37.090000000000003</v>
      </c>
      <c r="E7582" s="757"/>
      <c r="F7582" s="757"/>
      <c r="G7582" s="757"/>
      <c r="H7582" s="757"/>
      <c r="I7582" s="757"/>
    </row>
    <row r="7583" spans="1:9" ht="15.75" customHeight="1">
      <c r="A7583" s="52">
        <v>44257</v>
      </c>
      <c r="B7583" s="52" t="s">
        <v>15472</v>
      </c>
      <c r="C7583" s="52" t="s">
        <v>10358</v>
      </c>
      <c r="D7583" s="808">
        <v>58.68</v>
      </c>
      <c r="E7583" s="757"/>
      <c r="F7583" s="757"/>
      <c r="G7583" s="757"/>
      <c r="H7583" s="757"/>
      <c r="I7583" s="757"/>
    </row>
    <row r="7584" spans="1:9" ht="15.75" customHeight="1">
      <c r="A7584" s="52">
        <v>44258</v>
      </c>
      <c r="B7584" s="52" t="s">
        <v>15473</v>
      </c>
      <c r="C7584" s="52" t="s">
        <v>10358</v>
      </c>
      <c r="D7584" s="808">
        <v>67.06</v>
      </c>
      <c r="E7584" s="757"/>
      <c r="F7584" s="757"/>
      <c r="G7584" s="757"/>
      <c r="H7584" s="757"/>
      <c r="I7584" s="757"/>
    </row>
    <row r="7585" spans="1:9" ht="15.75" customHeight="1">
      <c r="A7585" s="52">
        <v>44259</v>
      </c>
      <c r="B7585" s="52" t="s">
        <v>15474</v>
      </c>
      <c r="C7585" s="52" t="s">
        <v>10358</v>
      </c>
      <c r="D7585" s="808">
        <v>92.05</v>
      </c>
      <c r="E7585" s="757"/>
      <c r="F7585" s="757"/>
      <c r="G7585" s="757"/>
      <c r="H7585" s="757"/>
      <c r="I7585" s="757"/>
    </row>
    <row r="7586" spans="1:9" ht="15.75" customHeight="1">
      <c r="A7586" s="52">
        <v>38838</v>
      </c>
      <c r="B7586" s="52" t="s">
        <v>15475</v>
      </c>
      <c r="C7586" s="52" t="s">
        <v>10358</v>
      </c>
      <c r="D7586" s="808">
        <v>7.56</v>
      </c>
      <c r="E7586" s="757"/>
      <c r="F7586" s="757"/>
      <c r="G7586" s="757"/>
      <c r="H7586" s="757"/>
      <c r="I7586" s="757"/>
    </row>
    <row r="7587" spans="1:9" ht="15.75" customHeight="1">
      <c r="A7587" s="52">
        <v>38839</v>
      </c>
      <c r="B7587" s="52" t="s">
        <v>15476</v>
      </c>
      <c r="C7587" s="52" t="s">
        <v>10358</v>
      </c>
      <c r="D7587" s="808">
        <v>8.91</v>
      </c>
      <c r="E7587" s="757"/>
      <c r="F7587" s="757"/>
      <c r="G7587" s="757"/>
      <c r="H7587" s="757"/>
      <c r="I7587" s="757"/>
    </row>
    <row r="7588" spans="1:9" ht="15.75" customHeight="1">
      <c r="A7588" s="52">
        <v>55</v>
      </c>
      <c r="B7588" s="52" t="s">
        <v>15477</v>
      </c>
      <c r="C7588" s="52" t="s">
        <v>10358</v>
      </c>
      <c r="D7588" s="808">
        <v>4.08</v>
      </c>
      <c r="E7588" s="757"/>
      <c r="F7588" s="757"/>
      <c r="G7588" s="757"/>
      <c r="H7588" s="757"/>
      <c r="I7588" s="757"/>
    </row>
    <row r="7589" spans="1:9" ht="15.75" customHeight="1">
      <c r="A7589" s="52">
        <v>61</v>
      </c>
      <c r="B7589" s="52" t="s">
        <v>15478</v>
      </c>
      <c r="C7589" s="52" t="s">
        <v>10358</v>
      </c>
      <c r="D7589" s="808">
        <v>3.86</v>
      </c>
      <c r="E7589" s="757"/>
      <c r="F7589" s="757"/>
      <c r="G7589" s="757"/>
      <c r="H7589" s="757"/>
      <c r="I7589" s="757"/>
    </row>
    <row r="7590" spans="1:9" ht="15.75" customHeight="1">
      <c r="A7590" s="52">
        <v>62</v>
      </c>
      <c r="B7590" s="52" t="s">
        <v>15479</v>
      </c>
      <c r="C7590" s="52" t="s">
        <v>10358</v>
      </c>
      <c r="D7590" s="808">
        <v>7.99</v>
      </c>
      <c r="E7590" s="757"/>
      <c r="F7590" s="757"/>
      <c r="G7590" s="757"/>
      <c r="H7590" s="757"/>
      <c r="I7590" s="757"/>
    </row>
    <row r="7591" spans="1:9" ht="15.75" customHeight="1">
      <c r="A7591" s="52">
        <v>103</v>
      </c>
      <c r="B7591" s="52" t="s">
        <v>15480</v>
      </c>
      <c r="C7591" s="52" t="s">
        <v>10358</v>
      </c>
      <c r="D7591" s="808">
        <v>50.31</v>
      </c>
      <c r="E7591" s="757"/>
      <c r="F7591" s="757"/>
      <c r="G7591" s="757"/>
      <c r="H7591" s="757"/>
      <c r="I7591" s="757"/>
    </row>
    <row r="7592" spans="1:9" ht="15.75" customHeight="1">
      <c r="A7592" s="52">
        <v>107</v>
      </c>
      <c r="B7592" s="52" t="s">
        <v>15481</v>
      </c>
      <c r="C7592" s="52" t="s">
        <v>10358</v>
      </c>
      <c r="D7592" s="808">
        <v>0.94</v>
      </c>
      <c r="E7592" s="757"/>
      <c r="F7592" s="757"/>
      <c r="G7592" s="757"/>
      <c r="H7592" s="757"/>
      <c r="I7592" s="757"/>
    </row>
    <row r="7593" spans="1:9" ht="15.75" customHeight="1">
      <c r="A7593" s="52">
        <v>65</v>
      </c>
      <c r="B7593" s="52" t="s">
        <v>15482</v>
      </c>
      <c r="C7593" s="52" t="s">
        <v>10358</v>
      </c>
      <c r="D7593" s="808">
        <v>1.04</v>
      </c>
      <c r="E7593" s="757"/>
      <c r="F7593" s="757"/>
      <c r="G7593" s="757"/>
      <c r="H7593" s="757"/>
      <c r="I7593" s="757"/>
    </row>
    <row r="7594" spans="1:9" ht="15.75" customHeight="1">
      <c r="A7594" s="52">
        <v>108</v>
      </c>
      <c r="B7594" s="52" t="s">
        <v>15483</v>
      </c>
      <c r="C7594" s="52" t="s">
        <v>10358</v>
      </c>
      <c r="D7594" s="808">
        <v>2.08</v>
      </c>
      <c r="E7594" s="757"/>
      <c r="F7594" s="757"/>
      <c r="G7594" s="757"/>
      <c r="H7594" s="757"/>
      <c r="I7594" s="757"/>
    </row>
    <row r="7595" spans="1:9" ht="15.75" customHeight="1">
      <c r="A7595" s="52">
        <v>110</v>
      </c>
      <c r="B7595" s="52" t="s">
        <v>15484</v>
      </c>
      <c r="C7595" s="52" t="s">
        <v>10358</v>
      </c>
      <c r="D7595" s="808">
        <v>7.24</v>
      </c>
      <c r="E7595" s="757"/>
      <c r="F7595" s="757"/>
      <c r="G7595" s="757"/>
      <c r="H7595" s="757"/>
      <c r="I7595" s="757"/>
    </row>
    <row r="7596" spans="1:9" ht="15.75" customHeight="1">
      <c r="A7596" s="52">
        <v>109</v>
      </c>
      <c r="B7596" s="52" t="s">
        <v>15485</v>
      </c>
      <c r="C7596" s="52" t="s">
        <v>10358</v>
      </c>
      <c r="D7596" s="808">
        <v>4.3099999999999996</v>
      </c>
      <c r="E7596" s="757"/>
      <c r="F7596" s="757"/>
      <c r="G7596" s="757"/>
      <c r="H7596" s="757"/>
      <c r="I7596" s="757"/>
    </row>
    <row r="7597" spans="1:9" ht="15.75" customHeight="1">
      <c r="A7597" s="52">
        <v>111</v>
      </c>
      <c r="B7597" s="52" t="s">
        <v>15486</v>
      </c>
      <c r="C7597" s="52" t="s">
        <v>10358</v>
      </c>
      <c r="D7597" s="808">
        <v>9.7899999999999991</v>
      </c>
      <c r="E7597" s="757"/>
      <c r="F7597" s="757"/>
      <c r="G7597" s="757"/>
      <c r="H7597" s="757"/>
      <c r="I7597" s="757"/>
    </row>
    <row r="7598" spans="1:9" ht="15.75" customHeight="1">
      <c r="A7598" s="52">
        <v>112</v>
      </c>
      <c r="B7598" s="52" t="s">
        <v>15487</v>
      </c>
      <c r="C7598" s="52" t="s">
        <v>10358</v>
      </c>
      <c r="D7598" s="808">
        <v>5.19</v>
      </c>
      <c r="E7598" s="757"/>
      <c r="F7598" s="757"/>
      <c r="G7598" s="757"/>
      <c r="H7598" s="757"/>
      <c r="I7598" s="757"/>
    </row>
    <row r="7599" spans="1:9" ht="15.75" customHeight="1">
      <c r="A7599" s="52">
        <v>113</v>
      </c>
      <c r="B7599" s="52" t="s">
        <v>15488</v>
      </c>
      <c r="C7599" s="52" t="s">
        <v>10358</v>
      </c>
      <c r="D7599" s="808">
        <v>12.99</v>
      </c>
      <c r="E7599" s="757"/>
      <c r="F7599" s="757"/>
      <c r="G7599" s="757"/>
      <c r="H7599" s="757"/>
      <c r="I7599" s="757"/>
    </row>
    <row r="7600" spans="1:9" ht="15.75" customHeight="1">
      <c r="A7600" s="52">
        <v>104</v>
      </c>
      <c r="B7600" s="52" t="s">
        <v>15489</v>
      </c>
      <c r="C7600" s="52" t="s">
        <v>10358</v>
      </c>
      <c r="D7600" s="808">
        <v>22.61</v>
      </c>
      <c r="E7600" s="757"/>
      <c r="F7600" s="757"/>
      <c r="G7600" s="757"/>
      <c r="H7600" s="757"/>
      <c r="I7600" s="757"/>
    </row>
    <row r="7601" spans="1:9" ht="15.75" customHeight="1">
      <c r="A7601" s="52">
        <v>102</v>
      </c>
      <c r="B7601" s="52" t="s">
        <v>15490</v>
      </c>
      <c r="C7601" s="52" t="s">
        <v>10358</v>
      </c>
      <c r="D7601" s="808">
        <v>31.17</v>
      </c>
      <c r="E7601" s="757"/>
      <c r="F7601" s="757"/>
      <c r="G7601" s="757"/>
      <c r="H7601" s="757"/>
      <c r="I7601" s="757"/>
    </row>
    <row r="7602" spans="1:9" ht="15.75" customHeight="1">
      <c r="A7602" s="52">
        <v>95</v>
      </c>
      <c r="B7602" s="52" t="s">
        <v>15491</v>
      </c>
      <c r="C7602" s="52" t="s">
        <v>10358</v>
      </c>
      <c r="D7602" s="808">
        <v>13.17</v>
      </c>
      <c r="E7602" s="757"/>
      <c r="F7602" s="757"/>
      <c r="G7602" s="757"/>
      <c r="H7602" s="757"/>
      <c r="I7602" s="757"/>
    </row>
    <row r="7603" spans="1:9" ht="15.75" customHeight="1">
      <c r="A7603" s="52">
        <v>96</v>
      </c>
      <c r="B7603" s="52" t="s">
        <v>15492</v>
      </c>
      <c r="C7603" s="52" t="s">
        <v>10358</v>
      </c>
      <c r="D7603" s="808">
        <v>14.33</v>
      </c>
      <c r="E7603" s="757"/>
      <c r="F7603" s="757"/>
      <c r="G7603" s="757"/>
      <c r="H7603" s="757"/>
      <c r="I7603" s="757"/>
    </row>
    <row r="7604" spans="1:9" ht="15.75" customHeight="1">
      <c r="A7604" s="52">
        <v>97</v>
      </c>
      <c r="B7604" s="52" t="s">
        <v>15493</v>
      </c>
      <c r="C7604" s="52" t="s">
        <v>10358</v>
      </c>
      <c r="D7604" s="808">
        <v>21.56</v>
      </c>
      <c r="E7604" s="757"/>
      <c r="F7604" s="757"/>
      <c r="G7604" s="757"/>
      <c r="H7604" s="757"/>
      <c r="I7604" s="757"/>
    </row>
    <row r="7605" spans="1:9" ht="15.75" customHeight="1">
      <c r="A7605" s="52">
        <v>98</v>
      </c>
      <c r="B7605" s="52" t="s">
        <v>15494</v>
      </c>
      <c r="C7605" s="52" t="s">
        <v>10358</v>
      </c>
      <c r="D7605" s="808">
        <v>32.270000000000003</v>
      </c>
      <c r="E7605" s="757"/>
      <c r="F7605" s="757"/>
      <c r="G7605" s="757"/>
      <c r="H7605" s="757"/>
      <c r="I7605" s="757"/>
    </row>
    <row r="7606" spans="1:9" ht="15.75" customHeight="1">
      <c r="A7606" s="52">
        <v>99</v>
      </c>
      <c r="B7606" s="52" t="s">
        <v>15495</v>
      </c>
      <c r="C7606" s="52" t="s">
        <v>10358</v>
      </c>
      <c r="D7606" s="808">
        <v>30.5</v>
      </c>
      <c r="E7606" s="757"/>
      <c r="F7606" s="757"/>
      <c r="G7606" s="757"/>
      <c r="H7606" s="757"/>
      <c r="I7606" s="757"/>
    </row>
    <row r="7607" spans="1:9" ht="15.75" customHeight="1">
      <c r="A7607" s="52">
        <v>100</v>
      </c>
      <c r="B7607" s="52" t="s">
        <v>15496</v>
      </c>
      <c r="C7607" s="52" t="s">
        <v>10358</v>
      </c>
      <c r="D7607" s="808">
        <v>53.29</v>
      </c>
      <c r="E7607" s="757"/>
      <c r="F7607" s="757"/>
      <c r="G7607" s="757"/>
      <c r="H7607" s="757"/>
      <c r="I7607" s="757"/>
    </row>
    <row r="7608" spans="1:9" ht="15.75" customHeight="1">
      <c r="A7608" s="52">
        <v>75</v>
      </c>
      <c r="B7608" s="52" t="s">
        <v>15497</v>
      </c>
      <c r="C7608" s="52" t="s">
        <v>10358</v>
      </c>
      <c r="D7608" s="808">
        <v>310.67</v>
      </c>
      <c r="E7608" s="757"/>
      <c r="F7608" s="757"/>
      <c r="G7608" s="757"/>
      <c r="H7608" s="757"/>
      <c r="I7608" s="757"/>
    </row>
    <row r="7609" spans="1:9" ht="15.75" customHeight="1">
      <c r="A7609" s="52">
        <v>83</v>
      </c>
      <c r="B7609" s="52" t="s">
        <v>15498</v>
      </c>
      <c r="C7609" s="52" t="s">
        <v>10358</v>
      </c>
      <c r="D7609" s="808">
        <v>248.37</v>
      </c>
      <c r="E7609" s="757"/>
      <c r="F7609" s="757"/>
      <c r="G7609" s="757"/>
      <c r="H7609" s="757"/>
      <c r="I7609" s="757"/>
    </row>
    <row r="7610" spans="1:9" ht="15.75" customHeight="1">
      <c r="A7610" s="52">
        <v>74</v>
      </c>
      <c r="B7610" s="52" t="s">
        <v>15499</v>
      </c>
      <c r="C7610" s="52" t="s">
        <v>10358</v>
      </c>
      <c r="D7610" s="808">
        <v>355.1</v>
      </c>
      <c r="E7610" s="757"/>
      <c r="F7610" s="757"/>
      <c r="G7610" s="757"/>
      <c r="H7610" s="757"/>
      <c r="I7610" s="757"/>
    </row>
    <row r="7611" spans="1:9" ht="15.75" customHeight="1">
      <c r="A7611" s="52">
        <v>106</v>
      </c>
      <c r="B7611" s="52" t="s">
        <v>15500</v>
      </c>
      <c r="C7611" s="52" t="s">
        <v>10358</v>
      </c>
      <c r="D7611" s="808">
        <v>449.04</v>
      </c>
      <c r="E7611" s="757"/>
      <c r="F7611" s="757"/>
      <c r="G7611" s="757"/>
      <c r="H7611" s="757"/>
      <c r="I7611" s="757"/>
    </row>
    <row r="7612" spans="1:9" ht="15.75" customHeight="1">
      <c r="A7612" s="52">
        <v>88</v>
      </c>
      <c r="B7612" s="52" t="s">
        <v>15501</v>
      </c>
      <c r="C7612" s="52" t="s">
        <v>10358</v>
      </c>
      <c r="D7612" s="808">
        <v>12.62</v>
      </c>
      <c r="E7612" s="757"/>
      <c r="F7612" s="757"/>
      <c r="G7612" s="757"/>
      <c r="H7612" s="757"/>
      <c r="I7612" s="757"/>
    </row>
    <row r="7613" spans="1:9" ht="15.75" customHeight="1">
      <c r="A7613" s="52">
        <v>82</v>
      </c>
      <c r="B7613" s="52" t="s">
        <v>15502</v>
      </c>
      <c r="C7613" s="52" t="s">
        <v>10358</v>
      </c>
      <c r="D7613" s="808">
        <v>236.3</v>
      </c>
      <c r="E7613" s="757"/>
      <c r="F7613" s="757"/>
      <c r="G7613" s="757"/>
      <c r="H7613" s="757"/>
      <c r="I7613" s="757"/>
    </row>
    <row r="7614" spans="1:9" ht="15.75" customHeight="1">
      <c r="A7614" s="52">
        <v>105</v>
      </c>
      <c r="B7614" s="52" t="s">
        <v>15503</v>
      </c>
      <c r="C7614" s="52" t="s">
        <v>10358</v>
      </c>
      <c r="D7614" s="808">
        <v>334.84</v>
      </c>
      <c r="E7614" s="757"/>
      <c r="F7614" s="757"/>
      <c r="G7614" s="757"/>
      <c r="H7614" s="757"/>
      <c r="I7614" s="757"/>
    </row>
    <row r="7615" spans="1:9" ht="15.75" customHeight="1">
      <c r="A7615" s="52">
        <v>60</v>
      </c>
      <c r="B7615" s="52" t="s">
        <v>15504</v>
      </c>
      <c r="C7615" s="52" t="s">
        <v>10358</v>
      </c>
      <c r="D7615" s="808">
        <v>5.29</v>
      </c>
      <c r="E7615" s="757"/>
      <c r="F7615" s="757"/>
      <c r="G7615" s="757"/>
      <c r="H7615" s="757"/>
      <c r="I7615" s="757"/>
    </row>
    <row r="7616" spans="1:9" ht="15.75" customHeight="1">
      <c r="A7616" s="52">
        <v>72</v>
      </c>
      <c r="B7616" s="52" t="s">
        <v>15505</v>
      </c>
      <c r="C7616" s="52" t="s">
        <v>10358</v>
      </c>
      <c r="D7616" s="808">
        <v>58.49</v>
      </c>
      <c r="E7616" s="757"/>
      <c r="F7616" s="757"/>
      <c r="G7616" s="757"/>
      <c r="H7616" s="757"/>
      <c r="I7616" s="757"/>
    </row>
    <row r="7617" spans="1:9" ht="15.75" customHeight="1">
      <c r="A7617" s="52">
        <v>67</v>
      </c>
      <c r="B7617" s="52" t="s">
        <v>15506</v>
      </c>
      <c r="C7617" s="52" t="s">
        <v>10358</v>
      </c>
      <c r="D7617" s="808">
        <v>18.91</v>
      </c>
      <c r="E7617" s="757"/>
      <c r="F7617" s="757"/>
      <c r="G7617" s="757"/>
      <c r="H7617" s="757"/>
      <c r="I7617" s="757"/>
    </row>
    <row r="7618" spans="1:9" ht="15.75" customHeight="1">
      <c r="A7618" s="52">
        <v>71</v>
      </c>
      <c r="B7618" s="52" t="s">
        <v>15507</v>
      </c>
      <c r="C7618" s="52" t="s">
        <v>10358</v>
      </c>
      <c r="D7618" s="808">
        <v>36.130000000000003</v>
      </c>
      <c r="E7618" s="757"/>
      <c r="F7618" s="757"/>
      <c r="G7618" s="757"/>
      <c r="H7618" s="757"/>
      <c r="I7618" s="757"/>
    </row>
    <row r="7619" spans="1:9" ht="15.75" customHeight="1">
      <c r="A7619" s="52">
        <v>73</v>
      </c>
      <c r="B7619" s="52" t="s">
        <v>15508</v>
      </c>
      <c r="C7619" s="52" t="s">
        <v>10358</v>
      </c>
      <c r="D7619" s="808">
        <v>18.100000000000001</v>
      </c>
      <c r="E7619" s="757"/>
      <c r="F7619" s="757"/>
      <c r="G7619" s="757"/>
      <c r="H7619" s="757"/>
      <c r="I7619" s="757"/>
    </row>
    <row r="7620" spans="1:9" ht="15.75" customHeight="1">
      <c r="A7620" s="52">
        <v>37997</v>
      </c>
      <c r="B7620" s="52" t="s">
        <v>15509</v>
      </c>
      <c r="C7620" s="52" t="s">
        <v>10358</v>
      </c>
      <c r="D7620" s="808">
        <v>17.649999999999999</v>
      </c>
      <c r="E7620" s="757"/>
      <c r="F7620" s="757"/>
      <c r="G7620" s="757"/>
      <c r="H7620" s="757"/>
      <c r="I7620" s="757"/>
    </row>
    <row r="7621" spans="1:9" ht="15.75" customHeight="1">
      <c r="A7621" s="52">
        <v>37998</v>
      </c>
      <c r="B7621" s="52" t="s">
        <v>15510</v>
      </c>
      <c r="C7621" s="52" t="s">
        <v>10358</v>
      </c>
      <c r="D7621" s="808">
        <v>23.63</v>
      </c>
      <c r="E7621" s="757"/>
      <c r="F7621" s="757"/>
      <c r="G7621" s="757"/>
      <c r="H7621" s="757"/>
      <c r="I7621" s="757"/>
    </row>
    <row r="7622" spans="1:9" ht="15.75" customHeight="1">
      <c r="A7622" s="52">
        <v>10899</v>
      </c>
      <c r="B7622" s="52" t="s">
        <v>15511</v>
      </c>
      <c r="C7622" s="52" t="s">
        <v>10358</v>
      </c>
      <c r="D7622" s="808">
        <v>78.849999999999994</v>
      </c>
      <c r="E7622" s="757"/>
      <c r="F7622" s="757"/>
      <c r="G7622" s="757"/>
      <c r="H7622" s="757"/>
      <c r="I7622" s="757"/>
    </row>
    <row r="7623" spans="1:9" ht="15.75" customHeight="1">
      <c r="A7623" s="52">
        <v>10900</v>
      </c>
      <c r="B7623" s="52" t="s">
        <v>15512</v>
      </c>
      <c r="C7623" s="52" t="s">
        <v>10358</v>
      </c>
      <c r="D7623" s="808">
        <v>61.71</v>
      </c>
      <c r="E7623" s="757"/>
      <c r="F7623" s="757"/>
      <c r="G7623" s="757"/>
      <c r="H7623" s="757"/>
      <c r="I7623" s="757"/>
    </row>
    <row r="7624" spans="1:9" ht="15.75" customHeight="1">
      <c r="A7624" s="52">
        <v>46</v>
      </c>
      <c r="B7624" s="52" t="s">
        <v>15513</v>
      </c>
      <c r="C7624" s="52" t="s">
        <v>10358</v>
      </c>
      <c r="D7624" s="808">
        <v>49</v>
      </c>
      <c r="E7624" s="757"/>
      <c r="F7624" s="757"/>
      <c r="G7624" s="757"/>
      <c r="H7624" s="757"/>
      <c r="I7624" s="757"/>
    </row>
    <row r="7625" spans="1:9" ht="15.75" customHeight="1">
      <c r="A7625" s="52">
        <v>12863</v>
      </c>
      <c r="B7625" s="52" t="s">
        <v>15514</v>
      </c>
      <c r="C7625" s="52" t="s">
        <v>10358</v>
      </c>
      <c r="D7625" s="808">
        <v>31.13</v>
      </c>
      <c r="E7625" s="757"/>
      <c r="F7625" s="757"/>
      <c r="G7625" s="757"/>
      <c r="H7625" s="757"/>
      <c r="I7625" s="757"/>
    </row>
    <row r="7626" spans="1:9" ht="15.75" customHeight="1">
      <c r="A7626" s="52">
        <v>47</v>
      </c>
      <c r="B7626" s="52" t="s">
        <v>15515</v>
      </c>
      <c r="C7626" s="52" t="s">
        <v>10358</v>
      </c>
      <c r="D7626" s="808">
        <v>83.78</v>
      </c>
      <c r="E7626" s="757"/>
      <c r="F7626" s="757"/>
      <c r="G7626" s="757"/>
      <c r="H7626" s="757"/>
      <c r="I7626" s="757"/>
    </row>
    <row r="7627" spans="1:9" ht="15.75" customHeight="1">
      <c r="A7627" s="52">
        <v>48</v>
      </c>
      <c r="B7627" s="52" t="s">
        <v>15516</v>
      </c>
      <c r="C7627" s="52" t="s">
        <v>10358</v>
      </c>
      <c r="D7627" s="808">
        <v>21.85</v>
      </c>
      <c r="E7627" s="757"/>
      <c r="F7627" s="757"/>
      <c r="G7627" s="757"/>
      <c r="H7627" s="757"/>
      <c r="I7627" s="757"/>
    </row>
    <row r="7628" spans="1:9" ht="15.75" customHeight="1">
      <c r="A7628" s="52">
        <v>52</v>
      </c>
      <c r="B7628" s="52" t="s">
        <v>15517</v>
      </c>
      <c r="C7628" s="52" t="s">
        <v>10358</v>
      </c>
      <c r="D7628" s="808">
        <v>16.600000000000001</v>
      </c>
      <c r="E7628" s="757"/>
      <c r="F7628" s="757"/>
      <c r="G7628" s="757"/>
      <c r="H7628" s="757"/>
      <c r="I7628" s="757"/>
    </row>
    <row r="7629" spans="1:9" ht="15.75" customHeight="1">
      <c r="A7629" s="52">
        <v>43</v>
      </c>
      <c r="B7629" s="52" t="s">
        <v>15518</v>
      </c>
      <c r="C7629" s="52" t="s">
        <v>10358</v>
      </c>
      <c r="D7629" s="808">
        <v>56.03</v>
      </c>
      <c r="E7629" s="757"/>
      <c r="F7629" s="757"/>
      <c r="G7629" s="757"/>
      <c r="H7629" s="757"/>
      <c r="I7629" s="757"/>
    </row>
    <row r="7630" spans="1:9" ht="15.75" customHeight="1">
      <c r="A7630" s="52">
        <v>39719</v>
      </c>
      <c r="B7630" s="52" t="s">
        <v>15519</v>
      </c>
      <c r="C7630" s="52" t="s">
        <v>10408</v>
      </c>
      <c r="D7630" s="808">
        <v>140.11000000000001</v>
      </c>
      <c r="E7630" s="757"/>
      <c r="F7630" s="757"/>
      <c r="G7630" s="757"/>
      <c r="H7630" s="757"/>
      <c r="I7630" s="757"/>
    </row>
    <row r="7631" spans="1:9" ht="15.75" customHeight="1">
      <c r="A7631" s="52">
        <v>3410</v>
      </c>
      <c r="B7631" s="52" t="s">
        <v>15520</v>
      </c>
      <c r="C7631" s="52" t="s">
        <v>10406</v>
      </c>
      <c r="D7631" s="808">
        <v>31.51</v>
      </c>
      <c r="E7631" s="757"/>
      <c r="F7631" s="757"/>
      <c r="G7631" s="757"/>
      <c r="H7631" s="757"/>
      <c r="I7631" s="757"/>
    </row>
    <row r="7632" spans="1:9" ht="15.75" customHeight="1">
      <c r="A7632" s="52">
        <v>4791</v>
      </c>
      <c r="B7632" s="52" t="s">
        <v>15521</v>
      </c>
      <c r="C7632" s="52" t="s">
        <v>10406</v>
      </c>
      <c r="D7632" s="808">
        <v>41.01</v>
      </c>
      <c r="E7632" s="757"/>
      <c r="F7632" s="757"/>
      <c r="G7632" s="757"/>
      <c r="H7632" s="757"/>
      <c r="I7632" s="757"/>
    </row>
    <row r="7633" spans="1:9" ht="15.75" customHeight="1">
      <c r="A7633" s="52">
        <v>157</v>
      </c>
      <c r="B7633" s="52" t="s">
        <v>15522</v>
      </c>
      <c r="C7633" s="52" t="s">
        <v>10406</v>
      </c>
      <c r="D7633" s="808">
        <v>198.79</v>
      </c>
      <c r="E7633" s="757"/>
      <c r="F7633" s="757"/>
      <c r="G7633" s="757"/>
      <c r="H7633" s="757"/>
      <c r="I7633" s="757"/>
    </row>
    <row r="7634" spans="1:9" ht="15.75" customHeight="1">
      <c r="A7634" s="52">
        <v>156</v>
      </c>
      <c r="B7634" s="52" t="s">
        <v>15523</v>
      </c>
      <c r="C7634" s="52" t="s">
        <v>10406</v>
      </c>
      <c r="D7634" s="808">
        <v>70.78</v>
      </c>
      <c r="E7634" s="757"/>
      <c r="F7634" s="757"/>
      <c r="G7634" s="757"/>
      <c r="H7634" s="757"/>
      <c r="I7634" s="757"/>
    </row>
    <row r="7635" spans="1:9" ht="15.75" customHeight="1">
      <c r="A7635" s="52">
        <v>131</v>
      </c>
      <c r="B7635" s="52" t="s">
        <v>15524</v>
      </c>
      <c r="C7635" s="52" t="s">
        <v>10406</v>
      </c>
      <c r="D7635" s="808">
        <v>60.53</v>
      </c>
      <c r="E7635" s="757"/>
      <c r="F7635" s="757"/>
      <c r="G7635" s="757"/>
      <c r="H7635" s="757"/>
      <c r="I7635" s="757"/>
    </row>
    <row r="7636" spans="1:9" ht="15.75" customHeight="1">
      <c r="A7636" s="52">
        <v>21114</v>
      </c>
      <c r="B7636" s="52" t="s">
        <v>15525</v>
      </c>
      <c r="C7636" s="52" t="s">
        <v>10358</v>
      </c>
      <c r="D7636" s="808">
        <v>27.62</v>
      </c>
      <c r="E7636" s="757"/>
      <c r="F7636" s="757"/>
      <c r="G7636" s="757"/>
      <c r="H7636" s="757"/>
      <c r="I7636" s="757"/>
    </row>
    <row r="7637" spans="1:9" ht="15.75" customHeight="1">
      <c r="A7637" s="52">
        <v>119</v>
      </c>
      <c r="B7637" s="52" t="s">
        <v>15526</v>
      </c>
      <c r="C7637" s="52" t="s">
        <v>10358</v>
      </c>
      <c r="D7637" s="808">
        <v>7</v>
      </c>
      <c r="E7637" s="757"/>
      <c r="F7637" s="757"/>
      <c r="G7637" s="757"/>
      <c r="H7637" s="757"/>
      <c r="I7637" s="757"/>
    </row>
    <row r="7638" spans="1:9" ht="15.75" customHeight="1">
      <c r="A7638" s="52">
        <v>122</v>
      </c>
      <c r="B7638" s="52" t="s">
        <v>1708</v>
      </c>
      <c r="C7638" s="52" t="s">
        <v>10358</v>
      </c>
      <c r="D7638" s="808">
        <v>53.86</v>
      </c>
      <c r="E7638" s="757"/>
      <c r="F7638" s="757"/>
      <c r="G7638" s="757"/>
      <c r="H7638" s="757"/>
      <c r="I7638" s="757"/>
    </row>
    <row r="7639" spans="1:9" ht="15.75" customHeight="1">
      <c r="A7639" s="52">
        <v>20080</v>
      </c>
      <c r="B7639" s="52" t="s">
        <v>15527</v>
      </c>
      <c r="C7639" s="52" t="s">
        <v>10358</v>
      </c>
      <c r="D7639" s="808">
        <v>17.579999999999998</v>
      </c>
      <c r="E7639" s="757"/>
      <c r="F7639" s="757"/>
      <c r="G7639" s="757"/>
      <c r="H7639" s="757"/>
      <c r="I7639" s="757"/>
    </row>
    <row r="7640" spans="1:9" ht="15.75" customHeight="1">
      <c r="A7640" s="52">
        <v>124</v>
      </c>
      <c r="B7640" s="52" t="s">
        <v>15528</v>
      </c>
      <c r="C7640" s="52" t="s">
        <v>10408</v>
      </c>
      <c r="D7640" s="808">
        <v>23.34</v>
      </c>
      <c r="E7640" s="757"/>
      <c r="F7640" s="757"/>
      <c r="G7640" s="757"/>
      <c r="H7640" s="757"/>
      <c r="I7640" s="757"/>
    </row>
    <row r="7641" spans="1:9" ht="15.75" customHeight="1">
      <c r="A7641" s="52">
        <v>7334</v>
      </c>
      <c r="B7641" s="52" t="s">
        <v>15529</v>
      </c>
      <c r="C7641" s="52" t="s">
        <v>10408</v>
      </c>
      <c r="D7641" s="808">
        <v>20.02</v>
      </c>
      <c r="E7641" s="757"/>
      <c r="F7641" s="757"/>
      <c r="G7641" s="757"/>
      <c r="H7641" s="757"/>
      <c r="I7641" s="757"/>
    </row>
    <row r="7642" spans="1:9" ht="15.75" customHeight="1">
      <c r="A7642" s="52">
        <v>123</v>
      </c>
      <c r="B7642" s="52" t="s">
        <v>15530</v>
      </c>
      <c r="C7642" s="52" t="s">
        <v>10408</v>
      </c>
      <c r="D7642" s="808">
        <v>9.5500000000000007</v>
      </c>
      <c r="E7642" s="757"/>
      <c r="F7642" s="757"/>
      <c r="G7642" s="757"/>
      <c r="H7642" s="757"/>
      <c r="I7642" s="757"/>
    </row>
    <row r="7643" spans="1:9" ht="15.75" customHeight="1">
      <c r="A7643" s="52">
        <v>127</v>
      </c>
      <c r="B7643" s="52" t="s">
        <v>15531</v>
      </c>
      <c r="C7643" s="52" t="s">
        <v>10408</v>
      </c>
      <c r="D7643" s="808">
        <v>22.8</v>
      </c>
      <c r="E7643" s="757"/>
      <c r="F7643" s="757"/>
      <c r="G7643" s="757"/>
      <c r="H7643" s="757"/>
      <c r="I7643" s="757"/>
    </row>
    <row r="7644" spans="1:9" ht="15.75" customHeight="1">
      <c r="A7644" s="52">
        <v>41373</v>
      </c>
      <c r="B7644" s="52" t="s">
        <v>15532</v>
      </c>
      <c r="C7644" s="52" t="s">
        <v>10408</v>
      </c>
      <c r="D7644" s="808">
        <v>31.77</v>
      </c>
      <c r="E7644" s="757"/>
      <c r="F7644" s="757"/>
      <c r="G7644" s="757"/>
      <c r="H7644" s="757"/>
      <c r="I7644" s="757"/>
    </row>
    <row r="7645" spans="1:9" ht="15.75" customHeight="1">
      <c r="A7645" s="52">
        <v>133</v>
      </c>
      <c r="B7645" s="52" t="s">
        <v>15533</v>
      </c>
      <c r="C7645" s="52" t="s">
        <v>10408</v>
      </c>
      <c r="D7645" s="808">
        <v>9.4700000000000006</v>
      </c>
      <c r="E7645" s="757"/>
      <c r="F7645" s="757"/>
      <c r="G7645" s="757"/>
      <c r="H7645" s="757"/>
      <c r="I7645" s="757"/>
    </row>
    <row r="7646" spans="1:9" ht="15.75" customHeight="1">
      <c r="A7646" s="52">
        <v>43617</v>
      </c>
      <c r="B7646" s="52" t="s">
        <v>15534</v>
      </c>
      <c r="C7646" s="52" t="s">
        <v>10408</v>
      </c>
      <c r="D7646" s="808">
        <v>10.58</v>
      </c>
      <c r="E7646" s="757"/>
      <c r="F7646" s="757"/>
      <c r="G7646" s="757"/>
      <c r="H7646" s="757"/>
      <c r="I7646" s="757"/>
    </row>
    <row r="7647" spans="1:9" ht="15.75" customHeight="1">
      <c r="A7647" s="52">
        <v>132</v>
      </c>
      <c r="B7647" s="52" t="s">
        <v>15535</v>
      </c>
      <c r="C7647" s="52" t="s">
        <v>10408</v>
      </c>
      <c r="D7647" s="808">
        <v>9.82</v>
      </c>
      <c r="E7647" s="757"/>
      <c r="F7647" s="757"/>
      <c r="G7647" s="757"/>
      <c r="H7647" s="757"/>
      <c r="I7647" s="757"/>
    </row>
    <row r="7648" spans="1:9" ht="15.75" customHeight="1">
      <c r="A7648" s="52">
        <v>43618</v>
      </c>
      <c r="B7648" s="52" t="s">
        <v>15536</v>
      </c>
      <c r="C7648" s="52" t="s">
        <v>10406</v>
      </c>
      <c r="D7648" s="808">
        <v>24.71</v>
      </c>
      <c r="E7648" s="757"/>
      <c r="F7648" s="757"/>
      <c r="G7648" s="757"/>
      <c r="H7648" s="757"/>
      <c r="I7648" s="757"/>
    </row>
    <row r="7649" spans="1:9" ht="15.75" customHeight="1">
      <c r="A7649" s="52">
        <v>37476</v>
      </c>
      <c r="B7649" s="52" t="s">
        <v>15537</v>
      </c>
      <c r="C7649" s="52" t="s">
        <v>10358</v>
      </c>
      <c r="D7649" s="967">
        <v>3494.11</v>
      </c>
      <c r="E7649" s="757"/>
      <c r="F7649" s="757"/>
      <c r="G7649" s="757"/>
      <c r="H7649" s="757"/>
      <c r="I7649" s="757"/>
    </row>
    <row r="7650" spans="1:9" ht="15.75" customHeight="1">
      <c r="A7650" s="52">
        <v>37478</v>
      </c>
      <c r="B7650" s="52" t="s">
        <v>15538</v>
      </c>
      <c r="C7650" s="52" t="s">
        <v>10358</v>
      </c>
      <c r="D7650" s="967">
        <v>4376.47</v>
      </c>
      <c r="E7650" s="757"/>
      <c r="F7650" s="757"/>
      <c r="G7650" s="757"/>
      <c r="H7650" s="757"/>
      <c r="I7650" s="757"/>
    </row>
    <row r="7651" spans="1:9" ht="15.75" customHeight="1">
      <c r="A7651" s="52">
        <v>37477</v>
      </c>
      <c r="B7651" s="52" t="s">
        <v>15539</v>
      </c>
      <c r="C7651" s="52" t="s">
        <v>10358</v>
      </c>
      <c r="D7651" s="967">
        <v>5929.41</v>
      </c>
      <c r="E7651" s="757"/>
      <c r="F7651" s="757"/>
      <c r="G7651" s="757"/>
      <c r="H7651" s="757"/>
      <c r="I7651" s="757"/>
    </row>
    <row r="7652" spans="1:9" ht="15.75" customHeight="1">
      <c r="A7652" s="52">
        <v>37479</v>
      </c>
      <c r="B7652" s="52" t="s">
        <v>15540</v>
      </c>
      <c r="C7652" s="52" t="s">
        <v>10358</v>
      </c>
      <c r="D7652" s="967">
        <v>7032.35</v>
      </c>
      <c r="E7652" s="757"/>
      <c r="F7652" s="757"/>
      <c r="G7652" s="757"/>
      <c r="H7652" s="757"/>
      <c r="I7652" s="757"/>
    </row>
    <row r="7653" spans="1:9" ht="15.75" customHeight="1">
      <c r="A7653" s="52">
        <v>4319</v>
      </c>
      <c r="B7653" s="52" t="s">
        <v>15541</v>
      </c>
      <c r="C7653" s="52" t="s">
        <v>10358</v>
      </c>
      <c r="D7653" s="808">
        <v>1.96</v>
      </c>
      <c r="E7653" s="757"/>
      <c r="F7653" s="757"/>
      <c r="G7653" s="757"/>
      <c r="H7653" s="757"/>
      <c r="I7653" s="757"/>
    </row>
    <row r="7654" spans="1:9" ht="15.75" customHeight="1">
      <c r="A7654" s="52">
        <v>42409</v>
      </c>
      <c r="B7654" s="52" t="s">
        <v>15542</v>
      </c>
      <c r="C7654" s="52" t="s">
        <v>10406</v>
      </c>
      <c r="D7654" s="808">
        <v>15.56</v>
      </c>
      <c r="E7654" s="757"/>
      <c r="F7654" s="757"/>
      <c r="G7654" s="757"/>
      <c r="H7654" s="757"/>
      <c r="I7654" s="757"/>
    </row>
    <row r="7655" spans="1:9" ht="15.75" customHeight="1">
      <c r="A7655" s="52">
        <v>40553</v>
      </c>
      <c r="B7655" s="52" t="s">
        <v>15543</v>
      </c>
      <c r="C7655" s="52" t="s">
        <v>10507</v>
      </c>
      <c r="D7655" s="808">
        <v>44.08</v>
      </c>
      <c r="E7655" s="757"/>
      <c r="F7655" s="757"/>
      <c r="G7655" s="757"/>
      <c r="H7655" s="757"/>
      <c r="I7655" s="757"/>
    </row>
    <row r="7656" spans="1:9" ht="15.75" customHeight="1">
      <c r="A7656" s="52">
        <v>6114</v>
      </c>
      <c r="B7656" s="52" t="s">
        <v>15544</v>
      </c>
      <c r="C7656" s="52" t="s">
        <v>10509</v>
      </c>
      <c r="D7656" s="808">
        <v>11.03</v>
      </c>
      <c r="E7656" s="757"/>
      <c r="F7656" s="757"/>
      <c r="G7656" s="757"/>
      <c r="H7656" s="757"/>
      <c r="I7656" s="757"/>
    </row>
    <row r="7657" spans="1:9" ht="15.75" customHeight="1">
      <c r="A7657" s="52">
        <v>40912</v>
      </c>
      <c r="B7657" s="52" t="s">
        <v>15545</v>
      </c>
      <c r="C7657" s="52" t="s">
        <v>10511</v>
      </c>
      <c r="D7657" s="967">
        <v>1935.2</v>
      </c>
      <c r="E7657" s="757"/>
      <c r="F7657" s="757"/>
      <c r="G7657" s="757"/>
      <c r="H7657" s="757"/>
      <c r="I7657" s="757"/>
    </row>
    <row r="7658" spans="1:9" ht="15.75" customHeight="1">
      <c r="A7658" s="52">
        <v>247</v>
      </c>
      <c r="B7658" s="52" t="s">
        <v>15546</v>
      </c>
      <c r="C7658" s="52" t="s">
        <v>10509</v>
      </c>
      <c r="D7658" s="808">
        <v>11.03</v>
      </c>
      <c r="E7658" s="757"/>
      <c r="F7658" s="757"/>
      <c r="G7658" s="757"/>
      <c r="H7658" s="757"/>
      <c r="I7658" s="757"/>
    </row>
    <row r="7659" spans="1:9" ht="15.75" customHeight="1">
      <c r="A7659" s="52">
        <v>40919</v>
      </c>
      <c r="B7659" s="52" t="s">
        <v>15547</v>
      </c>
      <c r="C7659" s="52" t="s">
        <v>10511</v>
      </c>
      <c r="D7659" s="967">
        <v>1935.22</v>
      </c>
      <c r="E7659" s="757"/>
      <c r="F7659" s="757"/>
      <c r="G7659" s="757"/>
      <c r="H7659" s="757"/>
      <c r="I7659" s="757"/>
    </row>
    <row r="7660" spans="1:9" ht="15.75" customHeight="1">
      <c r="A7660" s="52">
        <v>40984</v>
      </c>
      <c r="B7660" s="52" t="s">
        <v>15548</v>
      </c>
      <c r="C7660" s="52" t="s">
        <v>10511</v>
      </c>
      <c r="D7660" s="967">
        <v>1462.62</v>
      </c>
      <c r="E7660" s="757"/>
      <c r="F7660" s="757"/>
      <c r="G7660" s="757"/>
      <c r="H7660" s="757"/>
      <c r="I7660" s="757"/>
    </row>
    <row r="7661" spans="1:9" ht="15.75" customHeight="1">
      <c r="A7661" s="52">
        <v>44499</v>
      </c>
      <c r="B7661" s="52" t="s">
        <v>15549</v>
      </c>
      <c r="C7661" s="52" t="s">
        <v>10509</v>
      </c>
      <c r="D7661" s="808">
        <v>8.34</v>
      </c>
      <c r="E7661" s="757"/>
      <c r="F7661" s="757"/>
      <c r="G7661" s="757"/>
      <c r="H7661" s="757"/>
      <c r="I7661" s="757"/>
    </row>
    <row r="7662" spans="1:9" ht="15.75" customHeight="1">
      <c r="A7662" s="52">
        <v>248</v>
      </c>
      <c r="B7662" s="52" t="s">
        <v>15550</v>
      </c>
      <c r="C7662" s="52" t="s">
        <v>10509</v>
      </c>
      <c r="D7662" s="808">
        <v>11.03</v>
      </c>
      <c r="E7662" s="757"/>
      <c r="F7662" s="757"/>
      <c r="G7662" s="757"/>
      <c r="H7662" s="757"/>
      <c r="I7662" s="757"/>
    </row>
    <row r="7663" spans="1:9" ht="15.75" customHeight="1">
      <c r="A7663" s="52">
        <v>41086</v>
      </c>
      <c r="B7663" s="52" t="s">
        <v>15551</v>
      </c>
      <c r="C7663" s="52" t="s">
        <v>10511</v>
      </c>
      <c r="D7663" s="967">
        <v>1935.2</v>
      </c>
      <c r="E7663" s="757"/>
      <c r="F7663" s="757"/>
      <c r="G7663" s="757"/>
      <c r="H7663" s="757"/>
      <c r="I7663" s="757"/>
    </row>
    <row r="7664" spans="1:9" ht="15.75" customHeight="1">
      <c r="A7664" s="52">
        <v>34466</v>
      </c>
      <c r="B7664" s="52" t="s">
        <v>15552</v>
      </c>
      <c r="C7664" s="52" t="s">
        <v>10509</v>
      </c>
      <c r="D7664" s="808">
        <v>11.03</v>
      </c>
      <c r="E7664" s="757"/>
      <c r="F7664" s="757"/>
      <c r="G7664" s="757"/>
      <c r="H7664" s="757"/>
      <c r="I7664" s="757"/>
    </row>
    <row r="7665" spans="1:9" ht="15.75" customHeight="1">
      <c r="A7665" s="52">
        <v>41083</v>
      </c>
      <c r="B7665" s="52" t="s">
        <v>15553</v>
      </c>
      <c r="C7665" s="52" t="s">
        <v>10511</v>
      </c>
      <c r="D7665" s="967">
        <v>1935.22</v>
      </c>
      <c r="E7665" s="757"/>
      <c r="F7665" s="757"/>
      <c r="G7665" s="757"/>
      <c r="H7665" s="757"/>
      <c r="I7665" s="757"/>
    </row>
    <row r="7666" spans="1:9" ht="15.75" customHeight="1">
      <c r="A7666" s="52">
        <v>252</v>
      </c>
      <c r="B7666" s="52" t="s">
        <v>15554</v>
      </c>
      <c r="C7666" s="52" t="s">
        <v>10509</v>
      </c>
      <c r="D7666" s="808">
        <v>11.47</v>
      </c>
      <c r="E7666" s="757"/>
      <c r="F7666" s="757"/>
      <c r="G7666" s="757"/>
      <c r="H7666" s="757"/>
      <c r="I7666" s="757"/>
    </row>
    <row r="7667" spans="1:9" ht="15.75" customHeight="1">
      <c r="A7667" s="52">
        <v>40909</v>
      </c>
      <c r="B7667" s="52" t="s">
        <v>15555</v>
      </c>
      <c r="C7667" s="52" t="s">
        <v>10511</v>
      </c>
      <c r="D7667" s="967">
        <v>2012.52</v>
      </c>
      <c r="E7667" s="757"/>
      <c r="F7667" s="757"/>
      <c r="G7667" s="757"/>
      <c r="H7667" s="757"/>
      <c r="I7667" s="757"/>
    </row>
    <row r="7668" spans="1:9" ht="15.75" customHeight="1">
      <c r="A7668" s="52">
        <v>242</v>
      </c>
      <c r="B7668" s="52" t="s">
        <v>15556</v>
      </c>
      <c r="C7668" s="52" t="s">
        <v>10509</v>
      </c>
      <c r="D7668" s="808">
        <v>11.47</v>
      </c>
      <c r="E7668" s="757"/>
      <c r="F7668" s="757"/>
      <c r="G7668" s="757"/>
      <c r="H7668" s="757"/>
      <c r="I7668" s="757"/>
    </row>
    <row r="7669" spans="1:9" ht="15.75" customHeight="1">
      <c r="A7669" s="52">
        <v>41085</v>
      </c>
      <c r="B7669" s="52" t="s">
        <v>15557</v>
      </c>
      <c r="C7669" s="52" t="s">
        <v>10511</v>
      </c>
      <c r="D7669" s="967">
        <v>2012.68</v>
      </c>
      <c r="E7669" s="757"/>
      <c r="F7669" s="757"/>
      <c r="G7669" s="757"/>
      <c r="H7669" s="757"/>
      <c r="I7669" s="757"/>
    </row>
    <row r="7670" spans="1:9" ht="15.75" customHeight="1">
      <c r="A7670" s="52">
        <v>427</v>
      </c>
      <c r="B7670" s="52" t="s">
        <v>15558</v>
      </c>
      <c r="C7670" s="52" t="s">
        <v>10358</v>
      </c>
      <c r="D7670" s="808">
        <v>9.3699999999999992</v>
      </c>
      <c r="E7670" s="757"/>
      <c r="F7670" s="757"/>
      <c r="G7670" s="757"/>
      <c r="H7670" s="757"/>
      <c r="I7670" s="757"/>
    </row>
    <row r="7671" spans="1:9" ht="15.75" customHeight="1">
      <c r="A7671" s="52">
        <v>417</v>
      </c>
      <c r="B7671" s="52" t="s">
        <v>15559</v>
      </c>
      <c r="C7671" s="52" t="s">
        <v>10358</v>
      </c>
      <c r="D7671" s="808">
        <v>4.42</v>
      </c>
      <c r="E7671" s="757"/>
      <c r="F7671" s="757"/>
      <c r="G7671" s="757"/>
      <c r="H7671" s="757"/>
      <c r="I7671" s="757"/>
    </row>
    <row r="7672" spans="1:9" ht="15.75" customHeight="1">
      <c r="A7672" s="52">
        <v>11273</v>
      </c>
      <c r="B7672" s="52" t="s">
        <v>15560</v>
      </c>
      <c r="C7672" s="52" t="s">
        <v>10358</v>
      </c>
      <c r="D7672" s="808">
        <v>13.71</v>
      </c>
      <c r="E7672" s="757"/>
      <c r="F7672" s="757"/>
      <c r="G7672" s="757"/>
      <c r="H7672" s="757"/>
      <c r="I7672" s="757"/>
    </row>
    <row r="7673" spans="1:9" ht="15.75" customHeight="1">
      <c r="A7673" s="52">
        <v>11272</v>
      </c>
      <c r="B7673" s="52" t="s">
        <v>15561</v>
      </c>
      <c r="C7673" s="52" t="s">
        <v>10358</v>
      </c>
      <c r="D7673" s="808">
        <v>8.2799999999999994</v>
      </c>
      <c r="E7673" s="757"/>
      <c r="F7673" s="757"/>
      <c r="G7673" s="757"/>
      <c r="H7673" s="757"/>
      <c r="I7673" s="757"/>
    </row>
    <row r="7674" spans="1:9" ht="15.75" customHeight="1">
      <c r="A7674" s="52">
        <v>11275</v>
      </c>
      <c r="B7674" s="52" t="s">
        <v>15562</v>
      </c>
      <c r="C7674" s="52" t="s">
        <v>10358</v>
      </c>
      <c r="D7674" s="808">
        <v>3.32</v>
      </c>
      <c r="E7674" s="757"/>
      <c r="F7674" s="757"/>
      <c r="G7674" s="757"/>
      <c r="H7674" s="757"/>
      <c r="I7674" s="757"/>
    </row>
    <row r="7675" spans="1:9" ht="15.75" customHeight="1">
      <c r="A7675" s="52">
        <v>11274</v>
      </c>
      <c r="B7675" s="52" t="s">
        <v>15563</v>
      </c>
      <c r="C7675" s="52" t="s">
        <v>10358</v>
      </c>
      <c r="D7675" s="808">
        <v>2.5299999999999998</v>
      </c>
      <c r="E7675" s="757"/>
      <c r="F7675" s="757"/>
      <c r="G7675" s="757"/>
      <c r="H7675" s="757"/>
      <c r="I7675" s="757"/>
    </row>
    <row r="7676" spans="1:9" ht="15.75" customHeight="1">
      <c r="A7676" s="52">
        <v>38470</v>
      </c>
      <c r="B7676" s="52" t="s">
        <v>15564</v>
      </c>
      <c r="C7676" s="52" t="s">
        <v>10358</v>
      </c>
      <c r="D7676" s="808">
        <v>36.9</v>
      </c>
      <c r="E7676" s="757"/>
      <c r="F7676" s="757"/>
      <c r="G7676" s="757"/>
      <c r="H7676" s="757"/>
      <c r="I7676" s="757"/>
    </row>
    <row r="7677" spans="1:9" ht="15.75" customHeight="1">
      <c r="A7677" s="52">
        <v>38547</v>
      </c>
      <c r="B7677" s="52" t="s">
        <v>15565</v>
      </c>
      <c r="C7677" s="52" t="s">
        <v>10358</v>
      </c>
      <c r="D7677" s="808">
        <v>100.69</v>
      </c>
      <c r="E7677" s="757"/>
      <c r="F7677" s="757"/>
      <c r="G7677" s="757"/>
      <c r="H7677" s="757"/>
      <c r="I7677" s="757"/>
    </row>
    <row r="7678" spans="1:9" ht="15.75" customHeight="1">
      <c r="A7678" s="52">
        <v>38469</v>
      </c>
      <c r="B7678" s="52" t="s">
        <v>15566</v>
      </c>
      <c r="C7678" s="52" t="s">
        <v>10358</v>
      </c>
      <c r="D7678" s="808">
        <v>108.27</v>
      </c>
      <c r="E7678" s="757"/>
      <c r="F7678" s="757"/>
      <c r="G7678" s="757"/>
      <c r="H7678" s="757"/>
      <c r="I7678" s="757"/>
    </row>
    <row r="7679" spans="1:9" ht="15.75" customHeight="1">
      <c r="A7679" s="52">
        <v>38467</v>
      </c>
      <c r="B7679" s="52" t="s">
        <v>15567</v>
      </c>
      <c r="C7679" s="52" t="s">
        <v>10358</v>
      </c>
      <c r="D7679" s="808">
        <v>60.92</v>
      </c>
      <c r="E7679" s="757"/>
      <c r="F7679" s="757"/>
      <c r="G7679" s="757"/>
      <c r="H7679" s="757"/>
      <c r="I7679" s="757"/>
    </row>
    <row r="7680" spans="1:9" ht="15.75" customHeight="1">
      <c r="A7680" s="52">
        <v>38468</v>
      </c>
      <c r="B7680" s="52" t="s">
        <v>15568</v>
      </c>
      <c r="C7680" s="52" t="s">
        <v>10358</v>
      </c>
      <c r="D7680" s="808">
        <v>67.040000000000006</v>
      </c>
      <c r="E7680" s="757"/>
      <c r="F7680" s="757"/>
      <c r="G7680" s="757"/>
      <c r="H7680" s="757"/>
      <c r="I7680" s="757"/>
    </row>
    <row r="7681" spans="1:9" ht="15.75" customHeight="1">
      <c r="A7681" s="52">
        <v>38471</v>
      </c>
      <c r="B7681" s="52" t="s">
        <v>15569</v>
      </c>
      <c r="C7681" s="52" t="s">
        <v>10358</v>
      </c>
      <c r="D7681" s="808">
        <v>87.06</v>
      </c>
      <c r="E7681" s="757"/>
      <c r="F7681" s="757"/>
      <c r="G7681" s="757"/>
      <c r="H7681" s="757"/>
      <c r="I7681" s="757"/>
    </row>
    <row r="7682" spans="1:9" ht="15.75" customHeight="1">
      <c r="A7682" s="52">
        <v>37370</v>
      </c>
      <c r="B7682" s="52" t="s">
        <v>15570</v>
      </c>
      <c r="C7682" s="52" t="s">
        <v>10509</v>
      </c>
      <c r="D7682" s="808">
        <v>0.48</v>
      </c>
      <c r="E7682" s="757"/>
      <c r="F7682" s="757"/>
      <c r="G7682" s="757"/>
      <c r="H7682" s="757"/>
      <c r="I7682" s="757"/>
    </row>
    <row r="7683" spans="1:9" ht="15.75" customHeight="1">
      <c r="A7683" s="52">
        <v>40861</v>
      </c>
      <c r="B7683" s="52" t="s">
        <v>15571</v>
      </c>
      <c r="C7683" s="52" t="s">
        <v>10511</v>
      </c>
      <c r="D7683" s="808">
        <v>136.66999999999999</v>
      </c>
      <c r="E7683" s="757"/>
      <c r="F7683" s="757"/>
      <c r="G7683" s="757"/>
      <c r="H7683" s="757"/>
      <c r="I7683" s="757"/>
    </row>
    <row r="7684" spans="1:9" ht="15.75" customHeight="1">
      <c r="A7684" s="52">
        <v>10658</v>
      </c>
      <c r="B7684" s="52" t="s">
        <v>15572</v>
      </c>
      <c r="C7684" s="52" t="s">
        <v>10358</v>
      </c>
      <c r="D7684" s="967">
        <v>7770</v>
      </c>
      <c r="E7684" s="757"/>
      <c r="F7684" s="757"/>
      <c r="G7684" s="757"/>
      <c r="H7684" s="757"/>
      <c r="I7684" s="757"/>
    </row>
    <row r="7685" spans="1:9" ht="15.75" customHeight="1">
      <c r="A7685" s="52">
        <v>253</v>
      </c>
      <c r="B7685" s="52" t="s">
        <v>15573</v>
      </c>
      <c r="C7685" s="52" t="s">
        <v>10509</v>
      </c>
      <c r="D7685" s="808">
        <v>14.88</v>
      </c>
      <c r="E7685" s="757"/>
      <c r="F7685" s="757"/>
      <c r="G7685" s="757"/>
      <c r="H7685" s="757"/>
      <c r="I7685" s="757"/>
    </row>
    <row r="7686" spans="1:9" ht="15.75" customHeight="1">
      <c r="A7686" s="52">
        <v>40809</v>
      </c>
      <c r="B7686" s="52" t="s">
        <v>15574</v>
      </c>
      <c r="C7686" s="52" t="s">
        <v>10511</v>
      </c>
      <c r="D7686" s="967">
        <v>2606.31</v>
      </c>
      <c r="E7686" s="757"/>
      <c r="F7686" s="757"/>
      <c r="G7686" s="757"/>
      <c r="H7686" s="757"/>
      <c r="I7686" s="757"/>
    </row>
    <row r="7687" spans="1:9" ht="15.75" customHeight="1">
      <c r="A7687" s="52">
        <v>42428</v>
      </c>
      <c r="B7687" s="52" t="s">
        <v>15575</v>
      </c>
      <c r="C7687" s="52" t="s">
        <v>10358</v>
      </c>
      <c r="D7687" s="967">
        <v>2251</v>
      </c>
      <c r="E7687" s="757"/>
      <c r="F7687" s="757"/>
      <c r="G7687" s="757"/>
      <c r="H7687" s="757"/>
      <c r="I7687" s="757"/>
    </row>
    <row r="7688" spans="1:9" ht="15.75" customHeight="1">
      <c r="A7688" s="52">
        <v>583</v>
      </c>
      <c r="B7688" s="52" t="s">
        <v>15576</v>
      </c>
      <c r="C7688" s="52" t="s">
        <v>10406</v>
      </c>
      <c r="D7688" s="808">
        <v>40.520000000000003</v>
      </c>
      <c r="E7688" s="757"/>
      <c r="F7688" s="757"/>
      <c r="G7688" s="757"/>
      <c r="H7688" s="757"/>
      <c r="I7688" s="757"/>
    </row>
    <row r="7689" spans="1:9" ht="15.75" customHeight="1">
      <c r="A7689" s="52">
        <v>301</v>
      </c>
      <c r="B7689" s="52" t="s">
        <v>15577</v>
      </c>
      <c r="C7689" s="52" t="s">
        <v>10358</v>
      </c>
      <c r="D7689" s="808">
        <v>3.5</v>
      </c>
      <c r="E7689" s="757"/>
      <c r="F7689" s="757"/>
      <c r="G7689" s="757"/>
      <c r="H7689" s="757"/>
      <c r="I7689" s="757"/>
    </row>
    <row r="7690" spans="1:9" ht="15.75" customHeight="1">
      <c r="A7690" s="52">
        <v>296</v>
      </c>
      <c r="B7690" s="52" t="s">
        <v>15578</v>
      </c>
      <c r="C7690" s="52" t="s">
        <v>10358</v>
      </c>
      <c r="D7690" s="808">
        <v>1.98</v>
      </c>
      <c r="E7690" s="757"/>
      <c r="F7690" s="757"/>
      <c r="G7690" s="757"/>
      <c r="H7690" s="757"/>
      <c r="I7690" s="757"/>
    </row>
    <row r="7691" spans="1:9" ht="15.75" customHeight="1">
      <c r="A7691" s="52">
        <v>297</v>
      </c>
      <c r="B7691" s="52" t="s">
        <v>15579</v>
      </c>
      <c r="C7691" s="52" t="s">
        <v>10358</v>
      </c>
      <c r="D7691" s="808">
        <v>2.91</v>
      </c>
      <c r="E7691" s="757"/>
      <c r="F7691" s="757"/>
      <c r="G7691" s="757"/>
      <c r="H7691" s="757"/>
      <c r="I7691" s="757"/>
    </row>
    <row r="7692" spans="1:9" ht="15.75" customHeight="1">
      <c r="A7692" s="52">
        <v>299</v>
      </c>
      <c r="B7692" s="52" t="s">
        <v>15580</v>
      </c>
      <c r="C7692" s="52" t="s">
        <v>10358</v>
      </c>
      <c r="D7692" s="808">
        <v>4.0999999999999996</v>
      </c>
      <c r="E7692" s="757"/>
      <c r="F7692" s="757"/>
      <c r="G7692" s="757"/>
      <c r="H7692" s="757"/>
      <c r="I7692" s="757"/>
    </row>
    <row r="7693" spans="1:9" ht="15.75" customHeight="1">
      <c r="A7693" s="52">
        <v>300</v>
      </c>
      <c r="B7693" s="52" t="s">
        <v>15581</v>
      </c>
      <c r="C7693" s="52" t="s">
        <v>10358</v>
      </c>
      <c r="D7693" s="808">
        <v>14.21</v>
      </c>
      <c r="E7693" s="757"/>
      <c r="F7693" s="757"/>
      <c r="G7693" s="757"/>
      <c r="H7693" s="757"/>
      <c r="I7693" s="757"/>
    </row>
    <row r="7694" spans="1:9" ht="15.75" customHeight="1">
      <c r="A7694" s="52">
        <v>20085</v>
      </c>
      <c r="B7694" s="52" t="s">
        <v>15582</v>
      </c>
      <c r="C7694" s="52" t="s">
        <v>10358</v>
      </c>
      <c r="D7694" s="808">
        <v>2.59</v>
      </c>
      <c r="E7694" s="757"/>
      <c r="F7694" s="757"/>
      <c r="G7694" s="757"/>
      <c r="H7694" s="757"/>
      <c r="I7694" s="757"/>
    </row>
    <row r="7695" spans="1:9" ht="15.75" customHeight="1">
      <c r="A7695" s="52">
        <v>298</v>
      </c>
      <c r="B7695" s="52" t="s">
        <v>15583</v>
      </c>
      <c r="C7695" s="52" t="s">
        <v>10358</v>
      </c>
      <c r="D7695" s="808">
        <v>3.15</v>
      </c>
      <c r="E7695" s="757"/>
      <c r="F7695" s="757"/>
      <c r="G7695" s="757"/>
      <c r="H7695" s="757"/>
      <c r="I7695" s="757"/>
    </row>
    <row r="7696" spans="1:9" ht="15.75" customHeight="1">
      <c r="A7696" s="52">
        <v>311</v>
      </c>
      <c r="B7696" s="52" t="s">
        <v>15584</v>
      </c>
      <c r="C7696" s="52" t="s">
        <v>10358</v>
      </c>
      <c r="D7696" s="808">
        <v>11.71</v>
      </c>
      <c r="E7696" s="757"/>
      <c r="F7696" s="757"/>
      <c r="G7696" s="757"/>
      <c r="H7696" s="757"/>
      <c r="I7696" s="757"/>
    </row>
    <row r="7697" spans="1:9" ht="15.75" customHeight="1">
      <c r="A7697" s="52">
        <v>318</v>
      </c>
      <c r="B7697" s="52" t="s">
        <v>15585</v>
      </c>
      <c r="C7697" s="52" t="s">
        <v>10358</v>
      </c>
      <c r="D7697" s="808">
        <v>23.59</v>
      </c>
      <c r="E7697" s="757"/>
      <c r="F7697" s="757"/>
      <c r="G7697" s="757"/>
      <c r="H7697" s="757"/>
      <c r="I7697" s="757"/>
    </row>
    <row r="7698" spans="1:9" ht="15.75" customHeight="1">
      <c r="A7698" s="52">
        <v>319</v>
      </c>
      <c r="B7698" s="52" t="s">
        <v>15586</v>
      </c>
      <c r="C7698" s="52" t="s">
        <v>10358</v>
      </c>
      <c r="D7698" s="808">
        <v>37</v>
      </c>
      <c r="E7698" s="757"/>
      <c r="F7698" s="757"/>
      <c r="G7698" s="757"/>
      <c r="H7698" s="757"/>
      <c r="I7698" s="757"/>
    </row>
    <row r="7699" spans="1:9" ht="15.75" customHeight="1">
      <c r="A7699" s="52">
        <v>303</v>
      </c>
      <c r="B7699" s="52" t="s">
        <v>15587</v>
      </c>
      <c r="C7699" s="52" t="s">
        <v>10358</v>
      </c>
      <c r="D7699" s="808">
        <v>3.87</v>
      </c>
      <c r="E7699" s="757"/>
      <c r="F7699" s="757"/>
      <c r="G7699" s="757"/>
      <c r="H7699" s="757"/>
      <c r="I7699" s="757"/>
    </row>
    <row r="7700" spans="1:9" ht="15.75" customHeight="1">
      <c r="A7700" s="52">
        <v>305</v>
      </c>
      <c r="B7700" s="52" t="s">
        <v>15588</v>
      </c>
      <c r="C7700" s="52" t="s">
        <v>10358</v>
      </c>
      <c r="D7700" s="808">
        <v>12.2</v>
      </c>
      <c r="E7700" s="757"/>
      <c r="F7700" s="757"/>
      <c r="G7700" s="757"/>
      <c r="H7700" s="757"/>
      <c r="I7700" s="757"/>
    </row>
    <row r="7701" spans="1:9" ht="15.75" customHeight="1">
      <c r="A7701" s="52">
        <v>306</v>
      </c>
      <c r="B7701" s="52" t="s">
        <v>15589</v>
      </c>
      <c r="C7701" s="52" t="s">
        <v>10358</v>
      </c>
      <c r="D7701" s="808">
        <v>18.5</v>
      </c>
      <c r="E7701" s="757"/>
      <c r="F7701" s="757"/>
      <c r="G7701" s="757"/>
      <c r="H7701" s="757"/>
      <c r="I7701" s="757"/>
    </row>
    <row r="7702" spans="1:9" ht="15.75" customHeight="1">
      <c r="A7702" s="52">
        <v>307</v>
      </c>
      <c r="B7702" s="52" t="s">
        <v>15590</v>
      </c>
      <c r="C7702" s="52" t="s">
        <v>10358</v>
      </c>
      <c r="D7702" s="808">
        <v>46.73</v>
      </c>
      <c r="E7702" s="757"/>
      <c r="F7702" s="757"/>
      <c r="G7702" s="757"/>
      <c r="H7702" s="757"/>
      <c r="I7702" s="757"/>
    </row>
    <row r="7703" spans="1:9" ht="15.75" customHeight="1">
      <c r="A7703" s="52">
        <v>309</v>
      </c>
      <c r="B7703" s="52" t="s">
        <v>15591</v>
      </c>
      <c r="C7703" s="52" t="s">
        <v>10358</v>
      </c>
      <c r="D7703" s="808">
        <v>76.55</v>
      </c>
      <c r="E7703" s="757"/>
      <c r="F7703" s="757"/>
      <c r="G7703" s="757"/>
      <c r="H7703" s="757"/>
      <c r="I7703" s="757"/>
    </row>
    <row r="7704" spans="1:9" ht="15.75" customHeight="1">
      <c r="A7704" s="52">
        <v>310</v>
      </c>
      <c r="B7704" s="52" t="s">
        <v>15592</v>
      </c>
      <c r="C7704" s="52" t="s">
        <v>10358</v>
      </c>
      <c r="D7704" s="808">
        <v>106.11</v>
      </c>
      <c r="E7704" s="757"/>
      <c r="F7704" s="757"/>
      <c r="G7704" s="757"/>
      <c r="H7704" s="757"/>
      <c r="I7704" s="757"/>
    </row>
    <row r="7705" spans="1:9" ht="15.75" customHeight="1">
      <c r="A7705" s="52">
        <v>328</v>
      </c>
      <c r="B7705" s="52" t="s">
        <v>15593</v>
      </c>
      <c r="C7705" s="52" t="s">
        <v>10358</v>
      </c>
      <c r="D7705" s="808">
        <v>9.2799999999999994</v>
      </c>
      <c r="E7705" s="757"/>
      <c r="F7705" s="757"/>
      <c r="G7705" s="757"/>
      <c r="H7705" s="757"/>
      <c r="I7705" s="757"/>
    </row>
    <row r="7706" spans="1:9" ht="15.75" customHeight="1">
      <c r="A7706" s="52">
        <v>325</v>
      </c>
      <c r="B7706" s="52" t="s">
        <v>15594</v>
      </c>
      <c r="C7706" s="52" t="s">
        <v>10358</v>
      </c>
      <c r="D7706" s="808">
        <v>2.73</v>
      </c>
      <c r="E7706" s="757"/>
      <c r="F7706" s="757"/>
      <c r="G7706" s="757"/>
      <c r="H7706" s="757"/>
      <c r="I7706" s="757"/>
    </row>
    <row r="7707" spans="1:9" ht="15.75" customHeight="1">
      <c r="A7707" s="52">
        <v>20326</v>
      </c>
      <c r="B7707" s="52" t="s">
        <v>15595</v>
      </c>
      <c r="C7707" s="52" t="s">
        <v>10358</v>
      </c>
      <c r="D7707" s="808">
        <v>5.01</v>
      </c>
      <c r="E7707" s="757"/>
      <c r="F7707" s="757"/>
      <c r="G7707" s="757"/>
      <c r="H7707" s="757"/>
      <c r="I7707" s="757"/>
    </row>
    <row r="7708" spans="1:9" ht="15.75" customHeight="1">
      <c r="A7708" s="52">
        <v>329</v>
      </c>
      <c r="B7708" s="52" t="s">
        <v>15596</v>
      </c>
      <c r="C7708" s="52" t="s">
        <v>10358</v>
      </c>
      <c r="D7708" s="808">
        <v>7.76</v>
      </c>
      <c r="E7708" s="757"/>
      <c r="F7708" s="757"/>
      <c r="G7708" s="757"/>
      <c r="H7708" s="757"/>
      <c r="I7708" s="757"/>
    </row>
    <row r="7709" spans="1:9" ht="15.75" customHeight="1">
      <c r="A7709" s="52">
        <v>308</v>
      </c>
      <c r="B7709" s="52" t="s">
        <v>15597</v>
      </c>
      <c r="C7709" s="52" t="s">
        <v>10358</v>
      </c>
      <c r="D7709" s="808">
        <v>104.3</v>
      </c>
      <c r="E7709" s="757"/>
      <c r="F7709" s="757"/>
      <c r="G7709" s="757"/>
      <c r="H7709" s="757"/>
      <c r="I7709" s="757"/>
    </row>
    <row r="7710" spans="1:9" ht="15.75" customHeight="1">
      <c r="A7710" s="52">
        <v>39642</v>
      </c>
      <c r="B7710" s="52" t="s">
        <v>15598</v>
      </c>
      <c r="C7710" s="52" t="s">
        <v>10358</v>
      </c>
      <c r="D7710" s="808">
        <v>3.43</v>
      </c>
      <c r="E7710" s="757"/>
      <c r="F7710" s="757"/>
      <c r="G7710" s="757"/>
      <c r="H7710" s="757"/>
      <c r="I7710" s="757"/>
    </row>
    <row r="7711" spans="1:9" ht="15.75" customHeight="1">
      <c r="A7711" s="52">
        <v>39641</v>
      </c>
      <c r="B7711" s="52" t="s">
        <v>15599</v>
      </c>
      <c r="C7711" s="52" t="s">
        <v>10358</v>
      </c>
      <c r="D7711" s="808">
        <v>3.01</v>
      </c>
      <c r="E7711" s="757"/>
      <c r="F7711" s="757"/>
      <c r="G7711" s="757"/>
      <c r="H7711" s="757"/>
      <c r="I7711" s="757"/>
    </row>
    <row r="7712" spans="1:9" ht="15.75" customHeight="1">
      <c r="A7712" s="52">
        <v>39643</v>
      </c>
      <c r="B7712" s="52" t="s">
        <v>15600</v>
      </c>
      <c r="C7712" s="52" t="s">
        <v>10358</v>
      </c>
      <c r="D7712" s="808">
        <v>4.03</v>
      </c>
      <c r="E7712" s="757"/>
      <c r="F7712" s="757"/>
      <c r="G7712" s="757"/>
      <c r="H7712" s="757"/>
      <c r="I7712" s="757"/>
    </row>
    <row r="7713" spans="1:9" ht="15.75" customHeight="1">
      <c r="A7713" s="52">
        <v>39644</v>
      </c>
      <c r="B7713" s="52" t="s">
        <v>15601</v>
      </c>
      <c r="C7713" s="52" t="s">
        <v>10358</v>
      </c>
      <c r="D7713" s="808">
        <v>6.25</v>
      </c>
      <c r="E7713" s="757"/>
      <c r="F7713" s="757"/>
      <c r="G7713" s="757"/>
      <c r="H7713" s="757"/>
      <c r="I7713" s="757"/>
    </row>
    <row r="7714" spans="1:9" ht="15.75" customHeight="1">
      <c r="A7714" s="52">
        <v>39645</v>
      </c>
      <c r="B7714" s="52" t="s">
        <v>15602</v>
      </c>
      <c r="C7714" s="52" t="s">
        <v>10358</v>
      </c>
      <c r="D7714" s="808">
        <v>6.86</v>
      </c>
      <c r="E7714" s="757"/>
      <c r="F7714" s="757"/>
      <c r="G7714" s="757"/>
      <c r="H7714" s="757"/>
      <c r="I7714" s="757"/>
    </row>
    <row r="7715" spans="1:9" ht="15.75" customHeight="1">
      <c r="A7715" s="52">
        <v>41610</v>
      </c>
      <c r="B7715" s="52" t="s">
        <v>15603</v>
      </c>
      <c r="C7715" s="52" t="s">
        <v>10358</v>
      </c>
      <c r="D7715" s="808">
        <v>648.24</v>
      </c>
      <c r="E7715" s="757"/>
      <c r="F7715" s="757"/>
      <c r="G7715" s="757"/>
      <c r="H7715" s="757"/>
      <c r="I7715" s="757"/>
    </row>
    <row r="7716" spans="1:9" ht="15.75" customHeight="1">
      <c r="A7716" s="52">
        <v>41611</v>
      </c>
      <c r="B7716" s="52" t="s">
        <v>15604</v>
      </c>
      <c r="C7716" s="52" t="s">
        <v>10358</v>
      </c>
      <c r="D7716" s="967">
        <v>1021.76</v>
      </c>
      <c r="E7716" s="757"/>
      <c r="F7716" s="757"/>
      <c r="G7716" s="757"/>
      <c r="H7716" s="757"/>
      <c r="I7716" s="757"/>
    </row>
    <row r="7717" spans="1:9" ht="15.75" customHeight="1">
      <c r="A7717" s="52">
        <v>41612</v>
      </c>
      <c r="B7717" s="52" t="s">
        <v>15605</v>
      </c>
      <c r="C7717" s="52" t="s">
        <v>10358</v>
      </c>
      <c r="D7717" s="967">
        <v>1434.7</v>
      </c>
      <c r="E7717" s="757"/>
      <c r="F7717" s="757"/>
      <c r="G7717" s="757"/>
      <c r="H7717" s="757"/>
      <c r="I7717" s="757"/>
    </row>
    <row r="7718" spans="1:9" ht="15.75" customHeight="1">
      <c r="A7718" s="52">
        <v>41637</v>
      </c>
      <c r="B7718" s="52" t="s">
        <v>15606</v>
      </c>
      <c r="C7718" s="52" t="s">
        <v>10358</v>
      </c>
      <c r="D7718" s="808">
        <v>134.11000000000001</v>
      </c>
      <c r="E7718" s="757"/>
      <c r="F7718" s="757"/>
      <c r="G7718" s="757"/>
      <c r="H7718" s="757"/>
      <c r="I7718" s="757"/>
    </row>
    <row r="7719" spans="1:9" ht="15.75" customHeight="1">
      <c r="A7719" s="52">
        <v>41638</v>
      </c>
      <c r="B7719" s="52" t="s">
        <v>15607</v>
      </c>
      <c r="C7719" s="52" t="s">
        <v>10358</v>
      </c>
      <c r="D7719" s="808">
        <v>174.7</v>
      </c>
      <c r="E7719" s="757"/>
      <c r="F7719" s="757"/>
      <c r="G7719" s="757"/>
      <c r="H7719" s="757"/>
      <c r="I7719" s="757"/>
    </row>
    <row r="7720" spans="1:9" ht="15.75" customHeight="1">
      <c r="A7720" s="52">
        <v>41639</v>
      </c>
      <c r="B7720" s="52" t="s">
        <v>15608</v>
      </c>
      <c r="C7720" s="52" t="s">
        <v>10358</v>
      </c>
      <c r="D7720" s="808">
        <v>422.64</v>
      </c>
      <c r="E7720" s="757"/>
      <c r="F7720" s="757"/>
      <c r="G7720" s="757"/>
      <c r="H7720" s="757"/>
      <c r="I7720" s="757"/>
    </row>
    <row r="7721" spans="1:9" ht="15.75" customHeight="1">
      <c r="A7721" s="52">
        <v>11789</v>
      </c>
      <c r="B7721" s="52" t="s">
        <v>15609</v>
      </c>
      <c r="C7721" s="52" t="s">
        <v>10358</v>
      </c>
      <c r="D7721" s="808">
        <v>1.25</v>
      </c>
      <c r="E7721" s="757"/>
      <c r="F7721" s="757"/>
      <c r="G7721" s="757"/>
      <c r="H7721" s="757"/>
      <c r="I7721" s="757"/>
    </row>
    <row r="7722" spans="1:9" ht="15.75" customHeight="1">
      <c r="A7722" s="52">
        <v>20975</v>
      </c>
      <c r="B7722" s="52" t="s">
        <v>15610</v>
      </c>
      <c r="C7722" s="52" t="s">
        <v>10358</v>
      </c>
      <c r="D7722" s="808">
        <v>12.36</v>
      </c>
      <c r="E7722" s="757"/>
      <c r="F7722" s="757"/>
      <c r="G7722" s="757"/>
      <c r="H7722" s="757"/>
      <c r="I7722" s="757"/>
    </row>
    <row r="7723" spans="1:9" ht="15.75" customHeight="1">
      <c r="A7723" s="52">
        <v>20976</v>
      </c>
      <c r="B7723" s="52" t="s">
        <v>15611</v>
      </c>
      <c r="C7723" s="52" t="s">
        <v>10358</v>
      </c>
      <c r="D7723" s="808">
        <v>18.68</v>
      </c>
      <c r="E7723" s="757"/>
      <c r="F7723" s="757"/>
      <c r="G7723" s="757"/>
      <c r="H7723" s="757"/>
      <c r="I7723" s="757"/>
    </row>
    <row r="7724" spans="1:9" ht="15.75" customHeight="1">
      <c r="A7724" s="52">
        <v>40340</v>
      </c>
      <c r="B7724" s="52" t="s">
        <v>15612</v>
      </c>
      <c r="C7724" s="52" t="s">
        <v>10358</v>
      </c>
      <c r="D7724" s="808">
        <v>25.75</v>
      </c>
      <c r="E7724" s="757"/>
      <c r="F7724" s="757"/>
      <c r="G7724" s="757"/>
      <c r="H7724" s="757"/>
      <c r="I7724" s="757"/>
    </row>
    <row r="7725" spans="1:9" ht="15.75" customHeight="1">
      <c r="A7725" s="52">
        <v>40341</v>
      </c>
      <c r="B7725" s="52" t="s">
        <v>15613</v>
      </c>
      <c r="C7725" s="52" t="s">
        <v>10358</v>
      </c>
      <c r="D7725" s="808">
        <v>30.73</v>
      </c>
      <c r="E7725" s="757"/>
      <c r="F7725" s="757"/>
      <c r="G7725" s="757"/>
      <c r="H7725" s="757"/>
      <c r="I7725" s="757"/>
    </row>
    <row r="7726" spans="1:9" ht="15.75" customHeight="1">
      <c r="A7726" s="52">
        <v>40342</v>
      </c>
      <c r="B7726" s="52" t="s">
        <v>15614</v>
      </c>
      <c r="C7726" s="52" t="s">
        <v>10358</v>
      </c>
      <c r="D7726" s="808">
        <v>36.65</v>
      </c>
      <c r="E7726" s="757"/>
      <c r="F7726" s="757"/>
      <c r="G7726" s="757"/>
      <c r="H7726" s="757"/>
      <c r="I7726" s="757"/>
    </row>
    <row r="7727" spans="1:9" ht="15.75" customHeight="1">
      <c r="A7727" s="52">
        <v>40343</v>
      </c>
      <c r="B7727" s="52" t="s">
        <v>15615</v>
      </c>
      <c r="C7727" s="52" t="s">
        <v>10358</v>
      </c>
      <c r="D7727" s="808">
        <v>43.47</v>
      </c>
      <c r="E7727" s="757"/>
      <c r="F7727" s="757"/>
      <c r="G7727" s="757"/>
      <c r="H7727" s="757"/>
      <c r="I7727" s="757"/>
    </row>
    <row r="7728" spans="1:9" ht="15.75" customHeight="1">
      <c r="A7728" s="52">
        <v>40344</v>
      </c>
      <c r="B7728" s="52" t="s">
        <v>15616</v>
      </c>
      <c r="C7728" s="52" t="s">
        <v>10358</v>
      </c>
      <c r="D7728" s="808">
        <v>59.26</v>
      </c>
      <c r="E7728" s="757"/>
      <c r="F7728" s="757"/>
      <c r="G7728" s="757"/>
      <c r="H7728" s="757"/>
      <c r="I7728" s="757"/>
    </row>
    <row r="7729" spans="1:9" ht="15.75" customHeight="1">
      <c r="A7729" s="52">
        <v>40345</v>
      </c>
      <c r="B7729" s="52" t="s">
        <v>15617</v>
      </c>
      <c r="C7729" s="52" t="s">
        <v>10358</v>
      </c>
      <c r="D7729" s="808">
        <v>73.010000000000005</v>
      </c>
      <c r="E7729" s="757"/>
      <c r="F7729" s="757"/>
      <c r="G7729" s="757"/>
      <c r="H7729" s="757"/>
      <c r="I7729" s="757"/>
    </row>
    <row r="7730" spans="1:9" ht="15.75" customHeight="1">
      <c r="A7730" s="52">
        <v>40346</v>
      </c>
      <c r="B7730" s="52" t="s">
        <v>15618</v>
      </c>
      <c r="C7730" s="52" t="s">
        <v>10358</v>
      </c>
      <c r="D7730" s="808">
        <v>84.7</v>
      </c>
      <c r="E7730" s="757"/>
      <c r="F7730" s="757"/>
      <c r="G7730" s="757"/>
      <c r="H7730" s="757"/>
      <c r="I7730" s="757"/>
    </row>
    <row r="7731" spans="1:9" ht="15.75" customHeight="1">
      <c r="A7731" s="52">
        <v>40347</v>
      </c>
      <c r="B7731" s="52" t="s">
        <v>15619</v>
      </c>
      <c r="C7731" s="52" t="s">
        <v>10358</v>
      </c>
      <c r="D7731" s="808">
        <v>106.42</v>
      </c>
      <c r="E7731" s="757"/>
      <c r="F7731" s="757"/>
      <c r="G7731" s="757"/>
      <c r="H7731" s="757"/>
      <c r="I7731" s="757"/>
    </row>
    <row r="7732" spans="1:9" ht="15.75" customHeight="1">
      <c r="A7732" s="52">
        <v>6138</v>
      </c>
      <c r="B7732" s="52" t="s">
        <v>15620</v>
      </c>
      <c r="C7732" s="52" t="s">
        <v>10358</v>
      </c>
      <c r="D7732" s="808">
        <v>9.76</v>
      </c>
      <c r="E7732" s="757"/>
      <c r="F7732" s="757"/>
      <c r="G7732" s="757"/>
      <c r="H7732" s="757"/>
      <c r="I7732" s="757"/>
    </row>
    <row r="7733" spans="1:9" ht="15.75" customHeight="1">
      <c r="A7733" s="52">
        <v>38840</v>
      </c>
      <c r="B7733" s="52" t="s">
        <v>15621</v>
      </c>
      <c r="C7733" s="52" t="s">
        <v>10358</v>
      </c>
      <c r="D7733" s="808">
        <v>2.12</v>
      </c>
      <c r="E7733" s="757"/>
      <c r="F7733" s="757"/>
      <c r="G7733" s="757"/>
      <c r="H7733" s="757"/>
      <c r="I7733" s="757"/>
    </row>
    <row r="7734" spans="1:9" ht="15.75" customHeight="1">
      <c r="A7734" s="52">
        <v>38841</v>
      </c>
      <c r="B7734" s="52" t="s">
        <v>15622</v>
      </c>
      <c r="C7734" s="52" t="s">
        <v>10358</v>
      </c>
      <c r="D7734" s="808">
        <v>2.35</v>
      </c>
      <c r="E7734" s="757"/>
      <c r="F7734" s="757"/>
      <c r="G7734" s="757"/>
      <c r="H7734" s="757"/>
      <c r="I7734" s="757"/>
    </row>
    <row r="7735" spans="1:9" ht="15.75" customHeight="1">
      <c r="A7735" s="52">
        <v>38842</v>
      </c>
      <c r="B7735" s="52" t="s">
        <v>15623</v>
      </c>
      <c r="C7735" s="52" t="s">
        <v>10358</v>
      </c>
      <c r="D7735" s="808">
        <v>4.6399999999999997</v>
      </c>
      <c r="E7735" s="757"/>
      <c r="F7735" s="757"/>
      <c r="G7735" s="757"/>
      <c r="H7735" s="757"/>
      <c r="I7735" s="757"/>
    </row>
    <row r="7736" spans="1:9" ht="15.75" customHeight="1">
      <c r="A7736" s="52">
        <v>38843</v>
      </c>
      <c r="B7736" s="52" t="s">
        <v>15624</v>
      </c>
      <c r="C7736" s="52" t="s">
        <v>10358</v>
      </c>
      <c r="D7736" s="808">
        <v>7.25</v>
      </c>
      <c r="E7736" s="757"/>
      <c r="F7736" s="757"/>
      <c r="G7736" s="757"/>
      <c r="H7736" s="757"/>
      <c r="I7736" s="757"/>
    </row>
    <row r="7737" spans="1:9" ht="15.75" customHeight="1">
      <c r="A7737" s="52">
        <v>43424</v>
      </c>
      <c r="B7737" s="52" t="s">
        <v>15625</v>
      </c>
      <c r="C7737" s="52" t="s">
        <v>10358</v>
      </c>
      <c r="D7737" s="808">
        <v>543.12</v>
      </c>
      <c r="E7737" s="757"/>
      <c r="F7737" s="757"/>
      <c r="G7737" s="757"/>
      <c r="H7737" s="757"/>
      <c r="I7737" s="757"/>
    </row>
    <row r="7738" spans="1:9" ht="15.75" customHeight="1">
      <c r="A7738" s="52">
        <v>43426</v>
      </c>
      <c r="B7738" s="52" t="s">
        <v>15626</v>
      </c>
      <c r="C7738" s="52" t="s">
        <v>10358</v>
      </c>
      <c r="D7738" s="967">
        <v>1873.23</v>
      </c>
      <c r="E7738" s="757"/>
      <c r="F7738" s="757"/>
      <c r="G7738" s="757"/>
      <c r="H7738" s="757"/>
      <c r="I7738" s="757"/>
    </row>
    <row r="7739" spans="1:9" ht="15.75" customHeight="1">
      <c r="A7739" s="52">
        <v>12565</v>
      </c>
      <c r="B7739" s="52" t="s">
        <v>15627</v>
      </c>
      <c r="C7739" s="52" t="s">
        <v>10358</v>
      </c>
      <c r="D7739" s="808">
        <v>656.92</v>
      </c>
      <c r="E7739" s="757"/>
      <c r="F7739" s="757"/>
      <c r="G7739" s="757"/>
      <c r="H7739" s="757"/>
      <c r="I7739" s="757"/>
    </row>
    <row r="7740" spans="1:9" ht="15.75" customHeight="1">
      <c r="A7740" s="52">
        <v>12567</v>
      </c>
      <c r="B7740" s="52" t="s">
        <v>15628</v>
      </c>
      <c r="C7740" s="52" t="s">
        <v>10358</v>
      </c>
      <c r="D7740" s="808">
        <v>882.35</v>
      </c>
      <c r="E7740" s="757"/>
      <c r="F7740" s="757"/>
      <c r="G7740" s="757"/>
      <c r="H7740" s="757"/>
      <c r="I7740" s="757"/>
    </row>
    <row r="7741" spans="1:9" ht="15.75" customHeight="1">
      <c r="A7741" s="52">
        <v>12568</v>
      </c>
      <c r="B7741" s="52" t="s">
        <v>15629</v>
      </c>
      <c r="C7741" s="52" t="s">
        <v>10358</v>
      </c>
      <c r="D7741" s="967">
        <v>1235.29</v>
      </c>
      <c r="E7741" s="757"/>
      <c r="F7741" s="757"/>
      <c r="G7741" s="757"/>
      <c r="H7741" s="757"/>
      <c r="I7741" s="757"/>
    </row>
    <row r="7742" spans="1:9" ht="15.75" customHeight="1">
      <c r="A7742" s="52">
        <v>43441</v>
      </c>
      <c r="B7742" s="52" t="s">
        <v>15630</v>
      </c>
      <c r="C7742" s="52" t="s">
        <v>10358</v>
      </c>
      <c r="D7742" s="808">
        <v>158.82</v>
      </c>
      <c r="E7742" s="757"/>
      <c r="F7742" s="757"/>
      <c r="G7742" s="757"/>
      <c r="H7742" s="757"/>
      <c r="I7742" s="757"/>
    </row>
    <row r="7743" spans="1:9" ht="15.75" customHeight="1">
      <c r="A7743" s="52">
        <v>43423</v>
      </c>
      <c r="B7743" s="52" t="s">
        <v>15631</v>
      </c>
      <c r="C7743" s="52" t="s">
        <v>10358</v>
      </c>
      <c r="D7743" s="808">
        <v>74.11</v>
      </c>
      <c r="E7743" s="757"/>
      <c r="F7743" s="757"/>
      <c r="G7743" s="757"/>
      <c r="H7743" s="757"/>
      <c r="I7743" s="757"/>
    </row>
    <row r="7744" spans="1:9" ht="15.75" customHeight="1">
      <c r="A7744" s="52">
        <v>12532</v>
      </c>
      <c r="B7744" s="52" t="s">
        <v>15632</v>
      </c>
      <c r="C7744" s="52" t="s">
        <v>10358</v>
      </c>
      <c r="D7744" s="808">
        <v>114.3</v>
      </c>
      <c r="E7744" s="757"/>
      <c r="F7744" s="757"/>
      <c r="G7744" s="757"/>
      <c r="H7744" s="757"/>
      <c r="I7744" s="757"/>
    </row>
    <row r="7745" spans="1:9" ht="15.75" customHeight="1">
      <c r="A7745" s="52">
        <v>43444</v>
      </c>
      <c r="B7745" s="52" t="s">
        <v>15633</v>
      </c>
      <c r="C7745" s="52" t="s">
        <v>10358</v>
      </c>
      <c r="D7745" s="808">
        <v>383.82</v>
      </c>
      <c r="E7745" s="757"/>
      <c r="F7745" s="757"/>
      <c r="G7745" s="757"/>
      <c r="H7745" s="757"/>
      <c r="I7745" s="757"/>
    </row>
    <row r="7746" spans="1:9" ht="15.75" customHeight="1">
      <c r="A7746" s="52">
        <v>12551</v>
      </c>
      <c r="B7746" s="52" t="s">
        <v>15634</v>
      </c>
      <c r="C7746" s="52" t="s">
        <v>10358</v>
      </c>
      <c r="D7746" s="808">
        <v>273.83999999999997</v>
      </c>
      <c r="E7746" s="757"/>
      <c r="F7746" s="757"/>
      <c r="G7746" s="757"/>
      <c r="H7746" s="757"/>
      <c r="I7746" s="757"/>
    </row>
    <row r="7747" spans="1:9" ht="15.75" customHeight="1">
      <c r="A7747" s="52">
        <v>43442</v>
      </c>
      <c r="B7747" s="52" t="s">
        <v>15635</v>
      </c>
      <c r="C7747" s="52" t="s">
        <v>10358</v>
      </c>
      <c r="D7747" s="808">
        <v>211.76</v>
      </c>
      <c r="E7747" s="757"/>
      <c r="F7747" s="757"/>
      <c r="G7747" s="757"/>
      <c r="H7747" s="757"/>
      <c r="I7747" s="757"/>
    </row>
    <row r="7748" spans="1:9" ht="15.75" customHeight="1">
      <c r="A7748" s="52">
        <v>43443</v>
      </c>
      <c r="B7748" s="52" t="s">
        <v>15636</v>
      </c>
      <c r="C7748" s="52" t="s">
        <v>10358</v>
      </c>
      <c r="D7748" s="808">
        <v>277.94</v>
      </c>
      <c r="E7748" s="757"/>
      <c r="F7748" s="757"/>
      <c r="G7748" s="757"/>
      <c r="H7748" s="757"/>
      <c r="I7748" s="757"/>
    </row>
    <row r="7749" spans="1:9" ht="15.75" customHeight="1">
      <c r="A7749" s="52">
        <v>12544</v>
      </c>
      <c r="B7749" s="52" t="s">
        <v>15637</v>
      </c>
      <c r="C7749" s="52" t="s">
        <v>10358</v>
      </c>
      <c r="D7749" s="808">
        <v>149.99</v>
      </c>
      <c r="E7749" s="757"/>
      <c r="F7749" s="757"/>
      <c r="G7749" s="757"/>
      <c r="H7749" s="757"/>
      <c r="I7749" s="757"/>
    </row>
    <row r="7750" spans="1:9" ht="15.75" customHeight="1">
      <c r="A7750" s="52">
        <v>12547</v>
      </c>
      <c r="B7750" s="52" t="s">
        <v>15638</v>
      </c>
      <c r="C7750" s="52" t="s">
        <v>10358</v>
      </c>
      <c r="D7750" s="808">
        <v>201.74</v>
      </c>
      <c r="E7750" s="757"/>
      <c r="F7750" s="757"/>
      <c r="G7750" s="757"/>
      <c r="H7750" s="757"/>
      <c r="I7750" s="757"/>
    </row>
    <row r="7751" spans="1:9" ht="15.75" customHeight="1">
      <c r="A7751" s="52">
        <v>43445</v>
      </c>
      <c r="B7751" s="52" t="s">
        <v>15639</v>
      </c>
      <c r="C7751" s="52" t="s">
        <v>10358</v>
      </c>
      <c r="D7751" s="808">
        <v>529.41</v>
      </c>
      <c r="E7751" s="757"/>
      <c r="F7751" s="757"/>
      <c r="G7751" s="757"/>
      <c r="H7751" s="757"/>
      <c r="I7751" s="757"/>
    </row>
    <row r="7752" spans="1:9" ht="15.75" customHeight="1">
      <c r="A7752" s="52">
        <v>12563</v>
      </c>
      <c r="B7752" s="52" t="s">
        <v>15640</v>
      </c>
      <c r="C7752" s="52" t="s">
        <v>10358</v>
      </c>
      <c r="D7752" s="808">
        <v>378.77</v>
      </c>
      <c r="E7752" s="757"/>
      <c r="F7752" s="757"/>
      <c r="G7752" s="757"/>
      <c r="H7752" s="757"/>
      <c r="I7752" s="757"/>
    </row>
    <row r="7753" spans="1:9" ht="15.75" customHeight="1">
      <c r="A7753" s="52">
        <v>43425</v>
      </c>
      <c r="B7753" s="52" t="s">
        <v>15641</v>
      </c>
      <c r="C7753" s="52" t="s">
        <v>10358</v>
      </c>
      <c r="D7753" s="808">
        <v>238.23</v>
      </c>
      <c r="E7753" s="757"/>
      <c r="F7753" s="757"/>
      <c r="G7753" s="757"/>
      <c r="H7753" s="757"/>
      <c r="I7753" s="757"/>
    </row>
    <row r="7754" spans="1:9" ht="15.75" customHeight="1">
      <c r="A7754" s="52">
        <v>43446</v>
      </c>
      <c r="B7754" s="52" t="s">
        <v>15642</v>
      </c>
      <c r="C7754" s="52" t="s">
        <v>10358</v>
      </c>
      <c r="D7754" s="808">
        <v>502.94</v>
      </c>
      <c r="E7754" s="757"/>
      <c r="F7754" s="757"/>
      <c r="G7754" s="757"/>
      <c r="H7754" s="757"/>
      <c r="I7754" s="757"/>
    </row>
    <row r="7755" spans="1:9" ht="15.75" customHeight="1">
      <c r="A7755" s="52">
        <v>43447</v>
      </c>
      <c r="B7755" s="52" t="s">
        <v>15643</v>
      </c>
      <c r="C7755" s="52" t="s">
        <v>10358</v>
      </c>
      <c r="D7755" s="808">
        <v>617.64</v>
      </c>
      <c r="E7755" s="757"/>
      <c r="F7755" s="757"/>
      <c r="G7755" s="757"/>
      <c r="H7755" s="757"/>
      <c r="I7755" s="757"/>
    </row>
    <row r="7756" spans="1:9" ht="15.75" customHeight="1">
      <c r="A7756" s="52">
        <v>43448</v>
      </c>
      <c r="B7756" s="52" t="s">
        <v>15644</v>
      </c>
      <c r="C7756" s="52" t="s">
        <v>10358</v>
      </c>
      <c r="D7756" s="808">
        <v>864.7</v>
      </c>
      <c r="E7756" s="757"/>
      <c r="F7756" s="757"/>
      <c r="G7756" s="757"/>
      <c r="H7756" s="757"/>
      <c r="I7756" s="757"/>
    </row>
    <row r="7757" spans="1:9" ht="15.75" customHeight="1">
      <c r="A7757" s="52">
        <v>13761</v>
      </c>
      <c r="B7757" s="52" t="s">
        <v>15645</v>
      </c>
      <c r="C7757" s="52" t="s">
        <v>10358</v>
      </c>
      <c r="D7757" s="967">
        <v>2575.0700000000002</v>
      </c>
      <c r="E7757" s="757"/>
      <c r="F7757" s="757"/>
      <c r="G7757" s="757"/>
      <c r="H7757" s="757"/>
      <c r="I7757" s="757"/>
    </row>
    <row r="7758" spans="1:9" ht="15.75" customHeight="1">
      <c r="A7758" s="52">
        <v>4814</v>
      </c>
      <c r="B7758" s="52" t="s">
        <v>15646</v>
      </c>
      <c r="C7758" s="52" t="s">
        <v>10358</v>
      </c>
      <c r="D7758" s="808">
        <v>79.040000000000006</v>
      </c>
      <c r="E7758" s="757"/>
      <c r="F7758" s="757"/>
      <c r="G7758" s="757"/>
      <c r="H7758" s="757"/>
      <c r="I7758" s="757"/>
    </row>
    <row r="7759" spans="1:9" ht="15.75" customHeight="1">
      <c r="A7759" s="52">
        <v>44473</v>
      </c>
      <c r="B7759" s="52" t="s">
        <v>15647</v>
      </c>
      <c r="C7759" s="52" t="s">
        <v>10358</v>
      </c>
      <c r="D7759" s="967">
        <v>2628.07</v>
      </c>
      <c r="E7759" s="757"/>
      <c r="F7759" s="757"/>
      <c r="G7759" s="757"/>
      <c r="H7759" s="757"/>
      <c r="I7759" s="757"/>
    </row>
    <row r="7760" spans="1:9" ht="15.75" customHeight="1">
      <c r="A7760" s="52">
        <v>6122</v>
      </c>
      <c r="B7760" s="52" t="s">
        <v>15648</v>
      </c>
      <c r="C7760" s="52" t="s">
        <v>10509</v>
      </c>
      <c r="D7760" s="808">
        <v>15.19</v>
      </c>
      <c r="E7760" s="757"/>
      <c r="F7760" s="757"/>
      <c r="G7760" s="757"/>
      <c r="H7760" s="757"/>
      <c r="I7760" s="757"/>
    </row>
    <row r="7761" spans="1:9" ht="15.75" customHeight="1">
      <c r="A7761" s="52">
        <v>40810</v>
      </c>
      <c r="B7761" s="52" t="s">
        <v>15649</v>
      </c>
      <c r="C7761" s="52" t="s">
        <v>10511</v>
      </c>
      <c r="D7761" s="967">
        <v>2662.97</v>
      </c>
      <c r="E7761" s="757"/>
      <c r="F7761" s="757"/>
      <c r="G7761" s="757"/>
      <c r="H7761" s="757"/>
      <c r="I7761" s="757"/>
    </row>
    <row r="7762" spans="1:9" ht="15.75" customHeight="1">
      <c r="A7762" s="52">
        <v>21100</v>
      </c>
      <c r="B7762" s="52" t="s">
        <v>15650</v>
      </c>
      <c r="C7762" s="52" t="s">
        <v>10358</v>
      </c>
      <c r="D7762" s="967">
        <v>3563.75</v>
      </c>
      <c r="E7762" s="757"/>
      <c r="F7762" s="757"/>
      <c r="G7762" s="757"/>
      <c r="H7762" s="757"/>
      <c r="I7762" s="757"/>
    </row>
    <row r="7763" spans="1:9" ht="15.75" customHeight="1">
      <c r="A7763" s="52">
        <v>11816</v>
      </c>
      <c r="B7763" s="52" t="s">
        <v>15651</v>
      </c>
      <c r="C7763" s="52" t="s">
        <v>10358</v>
      </c>
      <c r="D7763" s="967">
        <v>3800</v>
      </c>
      <c r="E7763" s="757"/>
      <c r="F7763" s="757"/>
      <c r="G7763" s="757"/>
      <c r="H7763" s="757"/>
      <c r="I7763" s="757"/>
    </row>
    <row r="7764" spans="1:9" ht="15.75" customHeight="1">
      <c r="A7764" s="52">
        <v>11814</v>
      </c>
      <c r="B7764" s="52" t="s">
        <v>15652</v>
      </c>
      <c r="C7764" s="52" t="s">
        <v>10358</v>
      </c>
      <c r="D7764" s="967">
        <v>8271.64</v>
      </c>
      <c r="E7764" s="757"/>
      <c r="F7764" s="757"/>
      <c r="G7764" s="757"/>
      <c r="H7764" s="757"/>
      <c r="I7764" s="757"/>
    </row>
    <row r="7765" spans="1:9" ht="15.75" customHeight="1">
      <c r="A7765" s="52">
        <v>14186</v>
      </c>
      <c r="B7765" s="52" t="s">
        <v>15653</v>
      </c>
      <c r="C7765" s="52" t="s">
        <v>10358</v>
      </c>
      <c r="D7765" s="967">
        <v>10386.17</v>
      </c>
      <c r="E7765" s="757"/>
      <c r="F7765" s="757"/>
      <c r="G7765" s="757"/>
      <c r="H7765" s="757"/>
      <c r="I7765" s="757"/>
    </row>
    <row r="7766" spans="1:9" ht="15.75" customHeight="1">
      <c r="A7766" s="52">
        <v>14185</v>
      </c>
      <c r="B7766" s="52" t="s">
        <v>15654</v>
      </c>
      <c r="C7766" s="52" t="s">
        <v>10358</v>
      </c>
      <c r="D7766" s="967">
        <v>13454.13</v>
      </c>
      <c r="E7766" s="757"/>
      <c r="F7766" s="757"/>
      <c r="G7766" s="757"/>
      <c r="H7766" s="757"/>
      <c r="I7766" s="757"/>
    </row>
    <row r="7767" spans="1:9" ht="15.75" customHeight="1">
      <c r="A7767" s="52">
        <v>11811</v>
      </c>
      <c r="B7767" s="52" t="s">
        <v>15655</v>
      </c>
      <c r="C7767" s="52" t="s">
        <v>10358</v>
      </c>
      <c r="D7767" s="967">
        <v>5144.3500000000004</v>
      </c>
      <c r="E7767" s="757"/>
      <c r="F7767" s="757"/>
      <c r="G7767" s="757"/>
      <c r="H7767" s="757"/>
      <c r="I7767" s="757"/>
    </row>
    <row r="7768" spans="1:9" ht="15.75" customHeight="1">
      <c r="A7768" s="52">
        <v>44498</v>
      </c>
      <c r="B7768" s="52" t="s">
        <v>15656</v>
      </c>
      <c r="C7768" s="52" t="s">
        <v>10358</v>
      </c>
      <c r="D7768" s="967">
        <v>311346.62</v>
      </c>
      <c r="E7768" s="757"/>
      <c r="F7768" s="757"/>
      <c r="G7768" s="757"/>
      <c r="H7768" s="757"/>
      <c r="I7768" s="757"/>
    </row>
    <row r="7769" spans="1:9" ht="15.75" customHeight="1">
      <c r="A7769" s="52">
        <v>34469</v>
      </c>
      <c r="B7769" s="52" t="s">
        <v>15657</v>
      </c>
      <c r="C7769" s="52" t="s">
        <v>10358</v>
      </c>
      <c r="D7769" s="967">
        <v>10386.5</v>
      </c>
      <c r="E7769" s="757"/>
      <c r="F7769" s="757"/>
      <c r="G7769" s="757"/>
      <c r="H7769" s="757"/>
      <c r="I7769" s="757"/>
    </row>
    <row r="7770" spans="1:9" ht="15.75" customHeight="1">
      <c r="A7770" s="52">
        <v>34476</v>
      </c>
      <c r="B7770" s="52" t="s">
        <v>15658</v>
      </c>
      <c r="C7770" s="52" t="s">
        <v>10358</v>
      </c>
      <c r="D7770" s="967">
        <v>5416.99</v>
      </c>
      <c r="E7770" s="757"/>
      <c r="F7770" s="757"/>
      <c r="G7770" s="757"/>
      <c r="H7770" s="757"/>
      <c r="I7770" s="757"/>
    </row>
    <row r="7771" spans="1:9" ht="15.75" customHeight="1">
      <c r="A7771" s="52">
        <v>34477</v>
      </c>
      <c r="B7771" s="52" t="s">
        <v>15659</v>
      </c>
      <c r="C7771" s="52" t="s">
        <v>10358</v>
      </c>
      <c r="D7771" s="967">
        <v>7189.4</v>
      </c>
      <c r="E7771" s="757"/>
      <c r="F7771" s="757"/>
      <c r="G7771" s="757"/>
      <c r="H7771" s="757"/>
      <c r="I7771" s="757"/>
    </row>
    <row r="7772" spans="1:9" ht="15.75" customHeight="1">
      <c r="A7772" s="52">
        <v>34482</v>
      </c>
      <c r="B7772" s="52" t="s">
        <v>15660</v>
      </c>
      <c r="C7772" s="52" t="s">
        <v>10358</v>
      </c>
      <c r="D7772" s="967">
        <v>6714.5</v>
      </c>
      <c r="E7772" s="757"/>
      <c r="F7772" s="757"/>
      <c r="G7772" s="757"/>
      <c r="H7772" s="757"/>
      <c r="I7772" s="757"/>
    </row>
    <row r="7773" spans="1:9" ht="15.75" customHeight="1">
      <c r="A7773" s="52">
        <v>34472</v>
      </c>
      <c r="B7773" s="52" t="s">
        <v>15661</v>
      </c>
      <c r="C7773" s="52" t="s">
        <v>10358</v>
      </c>
      <c r="D7773" s="967">
        <v>3195.6</v>
      </c>
      <c r="E7773" s="757"/>
      <c r="F7773" s="757"/>
      <c r="G7773" s="757"/>
      <c r="H7773" s="757"/>
      <c r="I7773" s="757"/>
    </row>
    <row r="7774" spans="1:9" ht="15.75" customHeight="1">
      <c r="A7774" s="52">
        <v>42425</v>
      </c>
      <c r="B7774" s="52" t="s">
        <v>15662</v>
      </c>
      <c r="C7774" s="52" t="s">
        <v>10358</v>
      </c>
      <c r="D7774" s="967">
        <v>2242.4499999999998</v>
      </c>
      <c r="E7774" s="757"/>
      <c r="F7774" s="757"/>
      <c r="G7774" s="757"/>
      <c r="H7774" s="757"/>
      <c r="I7774" s="757"/>
    </row>
    <row r="7775" spans="1:9" ht="15.75" customHeight="1">
      <c r="A7775" s="52">
        <v>42422</v>
      </c>
      <c r="B7775" s="52" t="s">
        <v>15663</v>
      </c>
      <c r="C7775" s="52" t="s">
        <v>10358</v>
      </c>
      <c r="D7775" s="967">
        <v>3329</v>
      </c>
      <c r="E7775" s="757"/>
      <c r="F7775" s="757"/>
      <c r="G7775" s="757"/>
      <c r="H7775" s="757"/>
      <c r="I7775" s="757"/>
    </row>
    <row r="7776" spans="1:9" ht="15.75" customHeight="1">
      <c r="A7776" s="52">
        <v>43184</v>
      </c>
      <c r="B7776" s="52" t="s">
        <v>15664</v>
      </c>
      <c r="C7776" s="52" t="s">
        <v>10358</v>
      </c>
      <c r="D7776" s="967">
        <v>4600.99</v>
      </c>
      <c r="E7776" s="757"/>
      <c r="F7776" s="757"/>
      <c r="G7776" s="757"/>
      <c r="H7776" s="757"/>
      <c r="I7776" s="757"/>
    </row>
    <row r="7777" spans="1:9" ht="15.75" customHeight="1">
      <c r="A7777" s="52">
        <v>42424</v>
      </c>
      <c r="B7777" s="52" t="s">
        <v>15665</v>
      </c>
      <c r="C7777" s="52" t="s">
        <v>10358</v>
      </c>
      <c r="D7777" s="967">
        <v>2002.71</v>
      </c>
      <c r="E7777" s="757"/>
      <c r="F7777" s="757"/>
      <c r="G7777" s="757"/>
      <c r="H7777" s="757"/>
      <c r="I7777" s="757"/>
    </row>
    <row r="7778" spans="1:9" ht="15.75" customHeight="1">
      <c r="A7778" s="52">
        <v>42421</v>
      </c>
      <c r="B7778" s="52" t="s">
        <v>15666</v>
      </c>
      <c r="C7778" s="52" t="s">
        <v>10358</v>
      </c>
      <c r="D7778" s="967">
        <v>18234.43</v>
      </c>
      <c r="E7778" s="757"/>
      <c r="F7778" s="757"/>
      <c r="G7778" s="757"/>
      <c r="H7778" s="757"/>
      <c r="I7778" s="757"/>
    </row>
    <row r="7779" spans="1:9" ht="15.75" customHeight="1">
      <c r="A7779" s="52">
        <v>42416</v>
      </c>
      <c r="B7779" s="52" t="s">
        <v>15667</v>
      </c>
      <c r="C7779" s="52" t="s">
        <v>10358</v>
      </c>
      <c r="D7779" s="967">
        <v>8633.44</v>
      </c>
      <c r="E7779" s="757"/>
      <c r="F7779" s="757"/>
      <c r="G7779" s="757"/>
      <c r="H7779" s="757"/>
      <c r="I7779" s="757"/>
    </row>
    <row r="7780" spans="1:9" ht="15.75" customHeight="1">
      <c r="A7780" s="52">
        <v>42417</v>
      </c>
      <c r="B7780" s="52" t="s">
        <v>15668</v>
      </c>
      <c r="C7780" s="52" t="s">
        <v>10358</v>
      </c>
      <c r="D7780" s="967">
        <v>9678.7900000000009</v>
      </c>
      <c r="E7780" s="757"/>
      <c r="F7780" s="757"/>
      <c r="G7780" s="757"/>
      <c r="H7780" s="757"/>
      <c r="I7780" s="757"/>
    </row>
    <row r="7781" spans="1:9" ht="15.75" customHeight="1">
      <c r="A7781" s="52">
        <v>42419</v>
      </c>
      <c r="B7781" s="52" t="s">
        <v>15669</v>
      </c>
      <c r="C7781" s="52" t="s">
        <v>10358</v>
      </c>
      <c r="D7781" s="967">
        <v>10934.98</v>
      </c>
      <c r="E7781" s="757"/>
      <c r="F7781" s="757"/>
      <c r="G7781" s="757"/>
      <c r="H7781" s="757"/>
      <c r="I7781" s="757"/>
    </row>
    <row r="7782" spans="1:9" ht="15.75" customHeight="1">
      <c r="A7782" s="52">
        <v>42420</v>
      </c>
      <c r="B7782" s="52" t="s">
        <v>15670</v>
      </c>
      <c r="C7782" s="52" t="s">
        <v>10358</v>
      </c>
      <c r="D7782" s="967">
        <v>15029.33</v>
      </c>
      <c r="E7782" s="757"/>
      <c r="F7782" s="757"/>
      <c r="G7782" s="757"/>
      <c r="H7782" s="757"/>
      <c r="I7782" s="757"/>
    </row>
    <row r="7783" spans="1:9" ht="15.75" customHeight="1">
      <c r="A7783" s="52">
        <v>43195</v>
      </c>
      <c r="B7783" s="52" t="s">
        <v>15671</v>
      </c>
      <c r="C7783" s="52" t="s">
        <v>10358</v>
      </c>
      <c r="D7783" s="967">
        <v>5292.04</v>
      </c>
      <c r="E7783" s="757"/>
      <c r="F7783" s="757"/>
      <c r="G7783" s="757"/>
      <c r="H7783" s="757"/>
      <c r="I7783" s="757"/>
    </row>
    <row r="7784" spans="1:9" ht="15.75" customHeight="1">
      <c r="A7784" s="52">
        <v>43196</v>
      </c>
      <c r="B7784" s="52" t="s">
        <v>15672</v>
      </c>
      <c r="C7784" s="52" t="s">
        <v>10358</v>
      </c>
      <c r="D7784" s="967">
        <v>6558.72</v>
      </c>
      <c r="E7784" s="757"/>
      <c r="F7784" s="757"/>
      <c r="G7784" s="757"/>
      <c r="H7784" s="757"/>
      <c r="I7784" s="757"/>
    </row>
    <row r="7785" spans="1:9" ht="15.75" customHeight="1">
      <c r="A7785" s="52">
        <v>43198</v>
      </c>
      <c r="B7785" s="52" t="s">
        <v>15673</v>
      </c>
      <c r="C7785" s="52" t="s">
        <v>10358</v>
      </c>
      <c r="D7785" s="967">
        <v>9746.11</v>
      </c>
      <c r="E7785" s="757"/>
      <c r="F7785" s="757"/>
      <c r="G7785" s="757"/>
      <c r="H7785" s="757"/>
      <c r="I7785" s="757"/>
    </row>
    <row r="7786" spans="1:9" ht="15.75" customHeight="1">
      <c r="A7786" s="52">
        <v>43199</v>
      </c>
      <c r="B7786" s="52" t="s">
        <v>15674</v>
      </c>
      <c r="C7786" s="52" t="s">
        <v>10358</v>
      </c>
      <c r="D7786" s="967">
        <v>10103.24</v>
      </c>
      <c r="E7786" s="757"/>
      <c r="F7786" s="757"/>
      <c r="G7786" s="757"/>
      <c r="H7786" s="757"/>
      <c r="I7786" s="757"/>
    </row>
    <row r="7787" spans="1:9" ht="15.75" customHeight="1">
      <c r="A7787" s="52">
        <v>43200</v>
      </c>
      <c r="B7787" s="52" t="s">
        <v>15675</v>
      </c>
      <c r="C7787" s="52" t="s">
        <v>10358</v>
      </c>
      <c r="D7787" s="967">
        <v>11594.2</v>
      </c>
      <c r="E7787" s="757"/>
      <c r="F7787" s="757"/>
      <c r="G7787" s="757"/>
      <c r="H7787" s="757"/>
      <c r="I7787" s="757"/>
    </row>
    <row r="7788" spans="1:9" ht="15.75" customHeight="1">
      <c r="A7788" s="52">
        <v>39556</v>
      </c>
      <c r="B7788" s="52" t="s">
        <v>15676</v>
      </c>
      <c r="C7788" s="52" t="s">
        <v>10358</v>
      </c>
      <c r="D7788" s="967">
        <v>6332.41</v>
      </c>
      <c r="E7788" s="757"/>
      <c r="F7788" s="757"/>
      <c r="G7788" s="757"/>
      <c r="H7788" s="757"/>
      <c r="I7788" s="757"/>
    </row>
    <row r="7789" spans="1:9" ht="15.75" customHeight="1">
      <c r="A7789" s="52">
        <v>39557</v>
      </c>
      <c r="B7789" s="52" t="s">
        <v>15677</v>
      </c>
      <c r="C7789" s="52" t="s">
        <v>10358</v>
      </c>
      <c r="D7789" s="967">
        <v>6818.62</v>
      </c>
      <c r="E7789" s="757"/>
      <c r="F7789" s="757"/>
      <c r="G7789" s="757"/>
      <c r="H7789" s="757"/>
      <c r="I7789" s="757"/>
    </row>
    <row r="7790" spans="1:9" ht="15.75" customHeight="1">
      <c r="A7790" s="52">
        <v>39559</v>
      </c>
      <c r="B7790" s="52" t="s">
        <v>15678</v>
      </c>
      <c r="C7790" s="52" t="s">
        <v>10358</v>
      </c>
      <c r="D7790" s="967">
        <v>10076.61</v>
      </c>
      <c r="E7790" s="757"/>
      <c r="F7790" s="757"/>
      <c r="G7790" s="757"/>
      <c r="H7790" s="757"/>
      <c r="I7790" s="757"/>
    </row>
    <row r="7791" spans="1:9" ht="15.75" customHeight="1">
      <c r="A7791" s="52">
        <v>39560</v>
      </c>
      <c r="B7791" s="52" t="s">
        <v>15679</v>
      </c>
      <c r="C7791" s="52" t="s">
        <v>10358</v>
      </c>
      <c r="D7791" s="967">
        <v>11657.66</v>
      </c>
      <c r="E7791" s="757"/>
      <c r="F7791" s="757"/>
      <c r="G7791" s="757"/>
      <c r="H7791" s="757"/>
      <c r="I7791" s="757"/>
    </row>
    <row r="7792" spans="1:9" ht="15.75" customHeight="1">
      <c r="A7792" s="52">
        <v>39561</v>
      </c>
      <c r="B7792" s="52" t="s">
        <v>15680</v>
      </c>
      <c r="C7792" s="52" t="s">
        <v>10358</v>
      </c>
      <c r="D7792" s="967">
        <v>12195.4</v>
      </c>
      <c r="E7792" s="757"/>
      <c r="F7792" s="757"/>
      <c r="G7792" s="757"/>
      <c r="H7792" s="757"/>
      <c r="I7792" s="757"/>
    </row>
    <row r="7793" spans="1:9" ht="15.75" customHeight="1">
      <c r="A7793" s="52">
        <v>43190</v>
      </c>
      <c r="B7793" s="52" t="s">
        <v>15681</v>
      </c>
      <c r="C7793" s="52" t="s">
        <v>10358</v>
      </c>
      <c r="D7793" s="967">
        <v>1799.72</v>
      </c>
      <c r="E7793" s="757"/>
      <c r="F7793" s="757"/>
      <c r="G7793" s="757"/>
      <c r="H7793" s="757"/>
      <c r="I7793" s="757"/>
    </row>
    <row r="7794" spans="1:9" ht="15.75" customHeight="1">
      <c r="A7794" s="52">
        <v>39555</v>
      </c>
      <c r="B7794" s="52" t="s">
        <v>15682</v>
      </c>
      <c r="C7794" s="52" t="s">
        <v>10358</v>
      </c>
      <c r="D7794" s="967">
        <v>1946.83</v>
      </c>
      <c r="E7794" s="757"/>
      <c r="F7794" s="757"/>
      <c r="G7794" s="757"/>
      <c r="H7794" s="757"/>
      <c r="I7794" s="757"/>
    </row>
    <row r="7795" spans="1:9" ht="15.75" customHeight="1">
      <c r="A7795" s="52">
        <v>43191</v>
      </c>
      <c r="B7795" s="52" t="s">
        <v>15683</v>
      </c>
      <c r="C7795" s="52" t="s">
        <v>10358</v>
      </c>
      <c r="D7795" s="967">
        <v>2589.5500000000002</v>
      </c>
      <c r="E7795" s="757"/>
      <c r="F7795" s="757"/>
      <c r="G7795" s="757"/>
      <c r="H7795" s="757"/>
      <c r="I7795" s="757"/>
    </row>
    <row r="7796" spans="1:9" ht="15.75" customHeight="1">
      <c r="A7796" s="52">
        <v>39548</v>
      </c>
      <c r="B7796" s="52" t="s">
        <v>15684</v>
      </c>
      <c r="C7796" s="52" t="s">
        <v>10358</v>
      </c>
      <c r="D7796" s="967">
        <v>2887.75</v>
      </c>
      <c r="E7796" s="757"/>
      <c r="F7796" s="757"/>
      <c r="G7796" s="757"/>
      <c r="H7796" s="757"/>
      <c r="I7796" s="757"/>
    </row>
    <row r="7797" spans="1:9" ht="15.75" customHeight="1">
      <c r="A7797" s="52">
        <v>43192</v>
      </c>
      <c r="B7797" s="52" t="s">
        <v>15685</v>
      </c>
      <c r="C7797" s="52" t="s">
        <v>10358</v>
      </c>
      <c r="D7797" s="967">
        <v>3392.08</v>
      </c>
      <c r="E7797" s="757"/>
      <c r="F7797" s="757"/>
      <c r="G7797" s="757"/>
      <c r="H7797" s="757"/>
      <c r="I7797" s="757"/>
    </row>
    <row r="7798" spans="1:9" ht="15.75" customHeight="1">
      <c r="A7798" s="52">
        <v>39554</v>
      </c>
      <c r="B7798" s="52" t="s">
        <v>15686</v>
      </c>
      <c r="C7798" s="52" t="s">
        <v>10358</v>
      </c>
      <c r="D7798" s="967">
        <v>3818.62</v>
      </c>
      <c r="E7798" s="757"/>
      <c r="F7798" s="757"/>
      <c r="G7798" s="757"/>
      <c r="H7798" s="757"/>
      <c r="I7798" s="757"/>
    </row>
    <row r="7799" spans="1:9" ht="15.75" customHeight="1">
      <c r="A7799" s="52">
        <v>43194</v>
      </c>
      <c r="B7799" s="52" t="s">
        <v>15687</v>
      </c>
      <c r="C7799" s="52" t="s">
        <v>10358</v>
      </c>
      <c r="D7799" s="967">
        <v>1541.76</v>
      </c>
      <c r="E7799" s="757"/>
      <c r="F7799" s="757"/>
      <c r="G7799" s="757"/>
      <c r="H7799" s="757"/>
      <c r="I7799" s="757"/>
    </row>
    <row r="7800" spans="1:9" ht="15.75" customHeight="1">
      <c r="A7800" s="52">
        <v>39551</v>
      </c>
      <c r="B7800" s="52" t="s">
        <v>15688</v>
      </c>
      <c r="C7800" s="52" t="s">
        <v>10358</v>
      </c>
      <c r="D7800" s="967">
        <v>1697.65</v>
      </c>
      <c r="E7800" s="757"/>
      <c r="F7800" s="757"/>
      <c r="G7800" s="757"/>
      <c r="H7800" s="757"/>
      <c r="I7800" s="757"/>
    </row>
    <row r="7801" spans="1:9" ht="15.75" customHeight="1">
      <c r="A7801" s="52">
        <v>43185</v>
      </c>
      <c r="B7801" s="52" t="s">
        <v>15689</v>
      </c>
      <c r="C7801" s="52" t="s">
        <v>10358</v>
      </c>
      <c r="D7801" s="967">
        <v>4824.41</v>
      </c>
      <c r="E7801" s="757"/>
      <c r="F7801" s="757"/>
      <c r="G7801" s="757"/>
      <c r="H7801" s="757"/>
      <c r="I7801" s="757"/>
    </row>
    <row r="7802" spans="1:9" ht="15.75" customHeight="1">
      <c r="A7802" s="52">
        <v>43186</v>
      </c>
      <c r="B7802" s="52" t="s">
        <v>15690</v>
      </c>
      <c r="C7802" s="52" t="s">
        <v>10358</v>
      </c>
      <c r="D7802" s="967">
        <v>5088.78</v>
      </c>
      <c r="E7802" s="757"/>
      <c r="F7802" s="757"/>
      <c r="G7802" s="757"/>
      <c r="H7802" s="757"/>
      <c r="I7802" s="757"/>
    </row>
    <row r="7803" spans="1:9" ht="15.75" customHeight="1">
      <c r="A7803" s="52">
        <v>43187</v>
      </c>
      <c r="B7803" s="52" t="s">
        <v>15691</v>
      </c>
      <c r="C7803" s="52" t="s">
        <v>10358</v>
      </c>
      <c r="D7803" s="967">
        <v>6752.86</v>
      </c>
      <c r="E7803" s="757"/>
      <c r="F7803" s="757"/>
      <c r="G7803" s="757"/>
      <c r="H7803" s="757"/>
      <c r="I7803" s="757"/>
    </row>
    <row r="7804" spans="1:9" ht="15.75" customHeight="1">
      <c r="A7804" s="52">
        <v>43188</v>
      </c>
      <c r="B7804" s="52" t="s">
        <v>15692</v>
      </c>
      <c r="C7804" s="52" t="s">
        <v>10358</v>
      </c>
      <c r="D7804" s="967">
        <v>8181.99</v>
      </c>
      <c r="E7804" s="757"/>
      <c r="F7804" s="757"/>
      <c r="G7804" s="757"/>
      <c r="H7804" s="757"/>
      <c r="I7804" s="757"/>
    </row>
    <row r="7805" spans="1:9" ht="15.75" customHeight="1">
      <c r="A7805" s="52">
        <v>43189</v>
      </c>
      <c r="B7805" s="52" t="s">
        <v>15693</v>
      </c>
      <c r="C7805" s="52" t="s">
        <v>10358</v>
      </c>
      <c r="D7805" s="967">
        <v>9203.3700000000008</v>
      </c>
      <c r="E7805" s="757"/>
      <c r="F7805" s="757"/>
      <c r="G7805" s="757"/>
      <c r="H7805" s="757"/>
      <c r="I7805" s="757"/>
    </row>
    <row r="7806" spans="1:9" ht="15.75" customHeight="1">
      <c r="A7806" s="52">
        <v>39580</v>
      </c>
      <c r="B7806" s="52" t="s">
        <v>15694</v>
      </c>
      <c r="C7806" s="52" t="s">
        <v>10358</v>
      </c>
      <c r="D7806" s="967">
        <v>72526.320000000007</v>
      </c>
      <c r="E7806" s="757"/>
      <c r="F7806" s="757"/>
      <c r="G7806" s="757"/>
      <c r="H7806" s="757"/>
      <c r="I7806" s="757"/>
    </row>
    <row r="7807" spans="1:9" ht="15.75" customHeight="1">
      <c r="A7807" s="52">
        <v>39577</v>
      </c>
      <c r="B7807" s="52" t="s">
        <v>15695</v>
      </c>
      <c r="C7807" s="52" t="s">
        <v>10358</v>
      </c>
      <c r="D7807" s="967">
        <v>22700.58</v>
      </c>
      <c r="E7807" s="757"/>
      <c r="F7807" s="757"/>
      <c r="G7807" s="757"/>
      <c r="H7807" s="757"/>
      <c r="I7807" s="757"/>
    </row>
    <row r="7808" spans="1:9" ht="15.75" customHeight="1">
      <c r="A7808" s="52">
        <v>39578</v>
      </c>
      <c r="B7808" s="52" t="s">
        <v>15696</v>
      </c>
      <c r="C7808" s="52" t="s">
        <v>10358</v>
      </c>
      <c r="D7808" s="967">
        <v>29295.55</v>
      </c>
      <c r="E7808" s="757"/>
      <c r="F7808" s="757"/>
      <c r="G7808" s="757"/>
      <c r="H7808" s="757"/>
      <c r="I7808" s="757"/>
    </row>
    <row r="7809" spans="1:9" ht="15.75" customHeight="1">
      <c r="A7809" s="52">
        <v>39579</v>
      </c>
      <c r="B7809" s="52" t="s">
        <v>15697</v>
      </c>
      <c r="C7809" s="52" t="s">
        <v>10358</v>
      </c>
      <c r="D7809" s="967">
        <v>42622.74</v>
      </c>
      <c r="E7809" s="757"/>
      <c r="F7809" s="757"/>
      <c r="G7809" s="757"/>
      <c r="H7809" s="757"/>
      <c r="I7809" s="757"/>
    </row>
    <row r="7810" spans="1:9" ht="15.75" customHeight="1">
      <c r="A7810" s="52">
        <v>39826</v>
      </c>
      <c r="B7810" s="52" t="s">
        <v>15698</v>
      </c>
      <c r="C7810" s="52" t="s">
        <v>10358</v>
      </c>
      <c r="D7810" s="967">
        <v>5234.8500000000004</v>
      </c>
      <c r="E7810" s="757"/>
      <c r="F7810" s="757"/>
      <c r="G7810" s="757"/>
      <c r="H7810" s="757"/>
      <c r="I7810" s="757"/>
    </row>
    <row r="7811" spans="1:9" ht="15.75" customHeight="1">
      <c r="A7811" s="52">
        <v>10700</v>
      </c>
      <c r="B7811" s="52" t="s">
        <v>15699</v>
      </c>
      <c r="C7811" s="52" t="s">
        <v>10358</v>
      </c>
      <c r="D7811" s="967">
        <v>28286.799999999999</v>
      </c>
      <c r="E7811" s="757"/>
      <c r="F7811" s="757"/>
      <c r="G7811" s="757"/>
      <c r="H7811" s="757"/>
      <c r="I7811" s="757"/>
    </row>
    <row r="7812" spans="1:9" ht="15.75" customHeight="1">
      <c r="A7812" s="52">
        <v>346</v>
      </c>
      <c r="B7812" s="52" t="s">
        <v>15700</v>
      </c>
      <c r="C7812" s="52" t="s">
        <v>10406</v>
      </c>
      <c r="D7812" s="808">
        <v>35</v>
      </c>
      <c r="E7812" s="757"/>
      <c r="F7812" s="757"/>
      <c r="G7812" s="757"/>
      <c r="H7812" s="757"/>
      <c r="I7812" s="757"/>
    </row>
    <row r="7813" spans="1:9" ht="15.75" customHeight="1">
      <c r="A7813" s="52">
        <v>3312</v>
      </c>
      <c r="B7813" s="52" t="s">
        <v>15701</v>
      </c>
      <c r="C7813" s="52" t="s">
        <v>10406</v>
      </c>
      <c r="D7813" s="808">
        <v>31</v>
      </c>
      <c r="E7813" s="757"/>
      <c r="F7813" s="757"/>
      <c r="G7813" s="757"/>
      <c r="H7813" s="757"/>
      <c r="I7813" s="757"/>
    </row>
    <row r="7814" spans="1:9" ht="15.75" customHeight="1">
      <c r="A7814" s="52">
        <v>339</v>
      </c>
      <c r="B7814" s="52" t="s">
        <v>15702</v>
      </c>
      <c r="C7814" s="52" t="s">
        <v>10402</v>
      </c>
      <c r="D7814" s="808">
        <v>1.8</v>
      </c>
      <c r="E7814" s="757"/>
      <c r="F7814" s="757"/>
      <c r="G7814" s="757"/>
      <c r="H7814" s="757"/>
      <c r="I7814" s="757"/>
    </row>
    <row r="7815" spans="1:9" ht="15.75" customHeight="1">
      <c r="A7815" s="52">
        <v>340</v>
      </c>
      <c r="B7815" s="52" t="s">
        <v>15703</v>
      </c>
      <c r="C7815" s="52" t="s">
        <v>10402</v>
      </c>
      <c r="D7815" s="808">
        <v>1.63</v>
      </c>
      <c r="E7815" s="757"/>
      <c r="F7815" s="757"/>
      <c r="G7815" s="757"/>
      <c r="H7815" s="757"/>
      <c r="I7815" s="757"/>
    </row>
    <row r="7816" spans="1:9" ht="15.75" customHeight="1">
      <c r="A7816" s="52">
        <v>43130</v>
      </c>
      <c r="B7816" s="52" t="s">
        <v>15704</v>
      </c>
      <c r="C7816" s="52" t="s">
        <v>10406</v>
      </c>
      <c r="D7816" s="808">
        <v>29.55</v>
      </c>
      <c r="E7816" s="757"/>
      <c r="F7816" s="757"/>
      <c r="G7816" s="757"/>
      <c r="H7816" s="757"/>
      <c r="I7816" s="757"/>
    </row>
    <row r="7817" spans="1:9" ht="15.75" customHeight="1">
      <c r="A7817" s="52">
        <v>344</v>
      </c>
      <c r="B7817" s="52" t="s">
        <v>15705</v>
      </c>
      <c r="C7817" s="52" t="s">
        <v>10406</v>
      </c>
      <c r="D7817" s="808">
        <v>38.840000000000003</v>
      </c>
      <c r="E7817" s="757"/>
      <c r="F7817" s="757"/>
      <c r="G7817" s="757"/>
      <c r="H7817" s="757"/>
      <c r="I7817" s="757"/>
    </row>
    <row r="7818" spans="1:9" ht="15.75" customHeight="1">
      <c r="A7818" s="52">
        <v>345</v>
      </c>
      <c r="B7818" s="52" t="s">
        <v>15706</v>
      </c>
      <c r="C7818" s="52" t="s">
        <v>10406</v>
      </c>
      <c r="D7818" s="808">
        <v>42.15</v>
      </c>
      <c r="E7818" s="757"/>
      <c r="F7818" s="757"/>
      <c r="G7818" s="757"/>
      <c r="H7818" s="757"/>
      <c r="I7818" s="757"/>
    </row>
    <row r="7819" spans="1:9" ht="15.75" customHeight="1">
      <c r="A7819" s="52">
        <v>43131</v>
      </c>
      <c r="B7819" s="52" t="s">
        <v>1680</v>
      </c>
      <c r="C7819" s="52" t="s">
        <v>10406</v>
      </c>
      <c r="D7819" s="808">
        <v>34.33</v>
      </c>
      <c r="E7819" s="757"/>
      <c r="F7819" s="757"/>
      <c r="G7819" s="757"/>
      <c r="H7819" s="757"/>
      <c r="I7819" s="757"/>
    </row>
    <row r="7820" spans="1:9" ht="15.75" customHeight="1">
      <c r="A7820" s="52">
        <v>3313</v>
      </c>
      <c r="B7820" s="52" t="s">
        <v>15707</v>
      </c>
      <c r="C7820" s="52" t="s">
        <v>10406</v>
      </c>
      <c r="D7820" s="808">
        <v>39.89</v>
      </c>
      <c r="E7820" s="757"/>
      <c r="F7820" s="757"/>
      <c r="G7820" s="757"/>
      <c r="H7820" s="757"/>
      <c r="I7820" s="757"/>
    </row>
    <row r="7821" spans="1:9" ht="15.75" customHeight="1">
      <c r="A7821" s="52">
        <v>43132</v>
      </c>
      <c r="B7821" s="52" t="s">
        <v>15708</v>
      </c>
      <c r="C7821" s="52" t="s">
        <v>10406</v>
      </c>
      <c r="D7821" s="808">
        <v>29.55</v>
      </c>
      <c r="E7821" s="757"/>
      <c r="F7821" s="757"/>
      <c r="G7821" s="757"/>
      <c r="H7821" s="757"/>
      <c r="I7821" s="757"/>
    </row>
    <row r="7822" spans="1:9" ht="15.75" customHeight="1">
      <c r="A7822" s="52">
        <v>366</v>
      </c>
      <c r="B7822" s="52" t="s">
        <v>15709</v>
      </c>
      <c r="C7822" s="52" t="s">
        <v>10507</v>
      </c>
      <c r="D7822" s="808">
        <v>110</v>
      </c>
      <c r="E7822" s="757"/>
      <c r="F7822" s="757"/>
      <c r="G7822" s="757"/>
      <c r="H7822" s="757"/>
      <c r="I7822" s="757"/>
    </row>
    <row r="7823" spans="1:9" ht="15.75" customHeight="1">
      <c r="A7823" s="52">
        <v>367</v>
      </c>
      <c r="B7823" s="52" t="s">
        <v>15710</v>
      </c>
      <c r="C7823" s="52" t="s">
        <v>10507</v>
      </c>
      <c r="D7823" s="808">
        <v>111.43</v>
      </c>
      <c r="E7823" s="757"/>
      <c r="F7823" s="757"/>
      <c r="G7823" s="757"/>
      <c r="H7823" s="757"/>
      <c r="I7823" s="757"/>
    </row>
    <row r="7824" spans="1:9" ht="15.75" customHeight="1">
      <c r="A7824" s="52">
        <v>370</v>
      </c>
      <c r="B7824" s="52" t="s">
        <v>15711</v>
      </c>
      <c r="C7824" s="52" t="s">
        <v>10507</v>
      </c>
      <c r="D7824" s="808">
        <v>110</v>
      </c>
      <c r="E7824" s="757"/>
      <c r="F7824" s="757"/>
      <c r="G7824" s="757"/>
      <c r="H7824" s="757"/>
      <c r="I7824" s="757"/>
    </row>
    <row r="7825" spans="1:9" ht="15.75" customHeight="1">
      <c r="A7825" s="52">
        <v>368</v>
      </c>
      <c r="B7825" s="52" t="s">
        <v>15712</v>
      </c>
      <c r="C7825" s="52" t="s">
        <v>10507</v>
      </c>
      <c r="D7825" s="808">
        <v>55</v>
      </c>
      <c r="E7825" s="757"/>
      <c r="F7825" s="757"/>
      <c r="G7825" s="757"/>
      <c r="H7825" s="757"/>
      <c r="I7825" s="757"/>
    </row>
    <row r="7826" spans="1:9" ht="15.75" customHeight="1">
      <c r="A7826" s="52">
        <v>11075</v>
      </c>
      <c r="B7826" s="52" t="s">
        <v>15713</v>
      </c>
      <c r="C7826" s="52" t="s">
        <v>10507</v>
      </c>
      <c r="D7826" s="967">
        <v>1262.46</v>
      </c>
      <c r="E7826" s="757"/>
      <c r="F7826" s="757"/>
      <c r="G7826" s="757"/>
      <c r="H7826" s="757"/>
      <c r="I7826" s="757"/>
    </row>
    <row r="7827" spans="1:9" ht="15.75" customHeight="1">
      <c r="A7827" s="52">
        <v>1381</v>
      </c>
      <c r="B7827" s="52" t="s">
        <v>15714</v>
      </c>
      <c r="C7827" s="52" t="s">
        <v>10406</v>
      </c>
      <c r="D7827" s="808">
        <v>0.75</v>
      </c>
      <c r="E7827" s="757"/>
      <c r="F7827" s="757"/>
      <c r="G7827" s="757"/>
      <c r="H7827" s="757"/>
      <c r="I7827" s="757"/>
    </row>
    <row r="7828" spans="1:9" ht="15.75" customHeight="1">
      <c r="A7828" s="52">
        <v>34353</v>
      </c>
      <c r="B7828" s="52" t="s">
        <v>15715</v>
      </c>
      <c r="C7828" s="52" t="s">
        <v>10406</v>
      </c>
      <c r="D7828" s="808">
        <v>1.39</v>
      </c>
      <c r="E7828" s="757"/>
      <c r="F7828" s="757"/>
      <c r="G7828" s="757"/>
      <c r="H7828" s="757"/>
      <c r="I7828" s="757"/>
    </row>
    <row r="7829" spans="1:9" ht="15.75" customHeight="1">
      <c r="A7829" s="52">
        <v>37595</v>
      </c>
      <c r="B7829" s="52" t="s">
        <v>1692</v>
      </c>
      <c r="C7829" s="52" t="s">
        <v>10406</v>
      </c>
      <c r="D7829" s="808">
        <v>2.2999999999999998</v>
      </c>
      <c r="E7829" s="757"/>
      <c r="F7829" s="757"/>
      <c r="G7829" s="757"/>
      <c r="H7829" s="757"/>
      <c r="I7829" s="757"/>
    </row>
    <row r="7830" spans="1:9" ht="15.75" customHeight="1">
      <c r="A7830" s="52">
        <v>37596</v>
      </c>
      <c r="B7830" s="52" t="s">
        <v>15716</v>
      </c>
      <c r="C7830" s="52" t="s">
        <v>10406</v>
      </c>
      <c r="D7830" s="808">
        <v>2.64</v>
      </c>
      <c r="E7830" s="757"/>
      <c r="F7830" s="757"/>
      <c r="G7830" s="757"/>
      <c r="H7830" s="757"/>
      <c r="I7830" s="757"/>
    </row>
    <row r="7831" spans="1:9" ht="15.75" customHeight="1">
      <c r="A7831" s="52">
        <v>371</v>
      </c>
      <c r="B7831" s="52" t="s">
        <v>15717</v>
      </c>
      <c r="C7831" s="52" t="s">
        <v>10406</v>
      </c>
      <c r="D7831" s="808">
        <v>0.81</v>
      </c>
      <c r="E7831" s="757"/>
      <c r="F7831" s="757"/>
      <c r="G7831" s="757"/>
      <c r="H7831" s="757"/>
      <c r="I7831" s="757"/>
    </row>
    <row r="7832" spans="1:9" ht="15.75" customHeight="1">
      <c r="A7832" s="52">
        <v>37553</v>
      </c>
      <c r="B7832" s="52" t="s">
        <v>15718</v>
      </c>
      <c r="C7832" s="52" t="s">
        <v>10406</v>
      </c>
      <c r="D7832" s="808">
        <v>1.53</v>
      </c>
      <c r="E7832" s="757"/>
      <c r="F7832" s="757"/>
      <c r="G7832" s="757"/>
      <c r="H7832" s="757"/>
      <c r="I7832" s="757"/>
    </row>
    <row r="7833" spans="1:9" ht="15.75" customHeight="1">
      <c r="A7833" s="52">
        <v>37552</v>
      </c>
      <c r="B7833" s="52" t="s">
        <v>15719</v>
      </c>
      <c r="C7833" s="52" t="s">
        <v>10406</v>
      </c>
      <c r="D7833" s="808">
        <v>2.46</v>
      </c>
      <c r="E7833" s="757"/>
      <c r="F7833" s="757"/>
      <c r="G7833" s="757"/>
      <c r="H7833" s="757"/>
      <c r="I7833" s="757"/>
    </row>
    <row r="7834" spans="1:9" ht="15.75" customHeight="1">
      <c r="A7834" s="52">
        <v>36880</v>
      </c>
      <c r="B7834" s="52" t="s">
        <v>15720</v>
      </c>
      <c r="C7834" s="52" t="s">
        <v>10406</v>
      </c>
      <c r="D7834" s="808">
        <v>2.5</v>
      </c>
      <c r="E7834" s="757"/>
      <c r="F7834" s="757"/>
      <c r="G7834" s="757"/>
      <c r="H7834" s="757"/>
      <c r="I7834" s="757"/>
    </row>
    <row r="7835" spans="1:9" ht="15.75" customHeight="1">
      <c r="A7835" s="52">
        <v>34355</v>
      </c>
      <c r="B7835" s="52" t="s">
        <v>15721</v>
      </c>
      <c r="C7835" s="52" t="s">
        <v>10406</v>
      </c>
      <c r="D7835" s="808">
        <v>2.15</v>
      </c>
      <c r="E7835" s="757"/>
      <c r="F7835" s="757"/>
      <c r="G7835" s="757"/>
      <c r="H7835" s="757"/>
      <c r="I7835" s="757"/>
    </row>
    <row r="7836" spans="1:9" ht="15.75" customHeight="1">
      <c r="A7836" s="52">
        <v>130</v>
      </c>
      <c r="B7836" s="52" t="s">
        <v>15722</v>
      </c>
      <c r="C7836" s="52" t="s">
        <v>10406</v>
      </c>
      <c r="D7836" s="808">
        <v>5.44</v>
      </c>
      <c r="E7836" s="757"/>
      <c r="F7836" s="757"/>
      <c r="G7836" s="757"/>
      <c r="H7836" s="757"/>
      <c r="I7836" s="757"/>
    </row>
    <row r="7837" spans="1:9" ht="15.75" customHeight="1">
      <c r="A7837" s="52">
        <v>135</v>
      </c>
      <c r="B7837" s="52" t="s">
        <v>15723</v>
      </c>
      <c r="C7837" s="52" t="s">
        <v>10406</v>
      </c>
      <c r="D7837" s="808">
        <v>4.38</v>
      </c>
      <c r="E7837" s="757"/>
      <c r="F7837" s="757"/>
      <c r="G7837" s="757"/>
      <c r="H7837" s="757"/>
      <c r="I7837" s="757"/>
    </row>
    <row r="7838" spans="1:9" ht="15.75" customHeight="1">
      <c r="A7838" s="52">
        <v>36886</v>
      </c>
      <c r="B7838" s="52" t="s">
        <v>15724</v>
      </c>
      <c r="C7838" s="52" t="s">
        <v>10406</v>
      </c>
      <c r="D7838" s="808">
        <v>0.77</v>
      </c>
      <c r="E7838" s="757"/>
      <c r="F7838" s="757"/>
      <c r="G7838" s="757"/>
      <c r="H7838" s="757"/>
      <c r="I7838" s="757"/>
    </row>
    <row r="7839" spans="1:9" ht="15.75" customHeight="1">
      <c r="A7839" s="52">
        <v>38546</v>
      </c>
      <c r="B7839" s="52" t="s">
        <v>15725</v>
      </c>
      <c r="C7839" s="52" t="s">
        <v>10507</v>
      </c>
      <c r="D7839" s="808">
        <v>471.37</v>
      </c>
      <c r="E7839" s="757"/>
      <c r="F7839" s="757"/>
      <c r="G7839" s="757"/>
      <c r="H7839" s="757"/>
      <c r="I7839" s="757"/>
    </row>
    <row r="7840" spans="1:9" ht="15.75" customHeight="1">
      <c r="A7840" s="52">
        <v>34549</v>
      </c>
      <c r="B7840" s="52" t="s">
        <v>15726</v>
      </c>
      <c r="C7840" s="52" t="s">
        <v>10507</v>
      </c>
      <c r="D7840" s="967">
        <v>1460.67</v>
      </c>
      <c r="E7840" s="757"/>
      <c r="F7840" s="757"/>
      <c r="G7840" s="757"/>
      <c r="H7840" s="757"/>
      <c r="I7840" s="757"/>
    </row>
    <row r="7841" spans="1:9" ht="15.75" customHeight="1">
      <c r="A7841" s="52">
        <v>6081</v>
      </c>
      <c r="B7841" s="52" t="s">
        <v>15727</v>
      </c>
      <c r="C7841" s="52" t="s">
        <v>10507</v>
      </c>
      <c r="D7841" s="808">
        <v>102.24</v>
      </c>
      <c r="E7841" s="757"/>
      <c r="F7841" s="757"/>
      <c r="G7841" s="757"/>
      <c r="H7841" s="757"/>
      <c r="I7841" s="757"/>
    </row>
    <row r="7842" spans="1:9" ht="15.75" customHeight="1">
      <c r="A7842" s="52">
        <v>6077</v>
      </c>
      <c r="B7842" s="52" t="s">
        <v>15728</v>
      </c>
      <c r="C7842" s="52" t="s">
        <v>10507</v>
      </c>
      <c r="D7842" s="808">
        <v>73.03</v>
      </c>
      <c r="E7842" s="757"/>
      <c r="F7842" s="757"/>
      <c r="G7842" s="757"/>
      <c r="H7842" s="757"/>
      <c r="I7842" s="757"/>
    </row>
    <row r="7843" spans="1:9" ht="15.75" customHeight="1">
      <c r="A7843" s="52">
        <v>6079</v>
      </c>
      <c r="B7843" s="52" t="s">
        <v>15729</v>
      </c>
      <c r="C7843" s="52" t="s">
        <v>10507</v>
      </c>
      <c r="D7843" s="808">
        <v>73.03</v>
      </c>
      <c r="E7843" s="757"/>
      <c r="F7843" s="757"/>
      <c r="G7843" s="757"/>
      <c r="H7843" s="757"/>
      <c r="I7843" s="757"/>
    </row>
    <row r="7844" spans="1:9" ht="15.75" customHeight="1">
      <c r="A7844" s="52">
        <v>1091</v>
      </c>
      <c r="B7844" s="52" t="s">
        <v>15730</v>
      </c>
      <c r="C7844" s="52" t="s">
        <v>10358</v>
      </c>
      <c r="D7844" s="808">
        <v>37.340000000000003</v>
      </c>
      <c r="E7844" s="757"/>
      <c r="F7844" s="757"/>
      <c r="G7844" s="757"/>
      <c r="H7844" s="757"/>
      <c r="I7844" s="757"/>
    </row>
    <row r="7845" spans="1:9" ht="15.75" customHeight="1">
      <c r="A7845" s="52">
        <v>1094</v>
      </c>
      <c r="B7845" s="52" t="s">
        <v>1761</v>
      </c>
      <c r="C7845" s="52" t="s">
        <v>10358</v>
      </c>
      <c r="D7845" s="808">
        <v>26.12</v>
      </c>
      <c r="E7845" s="757"/>
      <c r="F7845" s="757"/>
      <c r="G7845" s="757"/>
      <c r="H7845" s="757"/>
      <c r="I7845" s="757"/>
    </row>
    <row r="7846" spans="1:9" ht="15.75" customHeight="1">
      <c r="A7846" s="52">
        <v>1095</v>
      </c>
      <c r="B7846" s="52" t="s">
        <v>15731</v>
      </c>
      <c r="C7846" s="52" t="s">
        <v>10358</v>
      </c>
      <c r="D7846" s="808">
        <v>55.51</v>
      </c>
      <c r="E7846" s="757"/>
      <c r="F7846" s="757"/>
      <c r="G7846" s="757"/>
      <c r="H7846" s="757"/>
      <c r="I7846" s="757"/>
    </row>
    <row r="7847" spans="1:9" ht="15.75" customHeight="1">
      <c r="A7847" s="52">
        <v>1092</v>
      </c>
      <c r="B7847" s="52" t="s">
        <v>15732</v>
      </c>
      <c r="C7847" s="52" t="s">
        <v>10358</v>
      </c>
      <c r="D7847" s="808">
        <v>42.95</v>
      </c>
      <c r="E7847" s="757"/>
      <c r="F7847" s="757"/>
      <c r="G7847" s="757"/>
      <c r="H7847" s="757"/>
      <c r="I7847" s="757"/>
    </row>
    <row r="7848" spans="1:9" ht="15.75" customHeight="1">
      <c r="A7848" s="52">
        <v>1093</v>
      </c>
      <c r="B7848" s="52" t="s">
        <v>15733</v>
      </c>
      <c r="C7848" s="52" t="s">
        <v>10358</v>
      </c>
      <c r="D7848" s="808">
        <v>100.3</v>
      </c>
      <c r="E7848" s="757"/>
      <c r="F7848" s="757"/>
      <c r="G7848" s="757"/>
      <c r="H7848" s="757"/>
      <c r="I7848" s="757"/>
    </row>
    <row r="7849" spans="1:9" ht="15.75" customHeight="1">
      <c r="A7849" s="52">
        <v>1090</v>
      </c>
      <c r="B7849" s="52" t="s">
        <v>15734</v>
      </c>
      <c r="C7849" s="52" t="s">
        <v>10358</v>
      </c>
      <c r="D7849" s="808">
        <v>71.81</v>
      </c>
      <c r="E7849" s="757"/>
      <c r="F7849" s="757"/>
      <c r="G7849" s="757"/>
      <c r="H7849" s="757"/>
      <c r="I7849" s="757"/>
    </row>
    <row r="7850" spans="1:9" ht="15.75" customHeight="1">
      <c r="A7850" s="52">
        <v>1096</v>
      </c>
      <c r="B7850" s="52" t="s">
        <v>15735</v>
      </c>
      <c r="C7850" s="52" t="s">
        <v>10358</v>
      </c>
      <c r="D7850" s="808">
        <v>129.24</v>
      </c>
      <c r="E7850" s="757"/>
      <c r="F7850" s="757"/>
      <c r="G7850" s="757"/>
      <c r="H7850" s="757"/>
      <c r="I7850" s="757"/>
    </row>
    <row r="7851" spans="1:9" ht="15.75" customHeight="1">
      <c r="A7851" s="52">
        <v>1097</v>
      </c>
      <c r="B7851" s="52" t="s">
        <v>15736</v>
      </c>
      <c r="C7851" s="52" t="s">
        <v>10358</v>
      </c>
      <c r="D7851" s="808">
        <v>109.71</v>
      </c>
      <c r="E7851" s="757"/>
      <c r="F7851" s="757"/>
      <c r="G7851" s="757"/>
      <c r="H7851" s="757"/>
      <c r="I7851" s="757"/>
    </row>
    <row r="7852" spans="1:9" ht="15.75" customHeight="1">
      <c r="A7852" s="52">
        <v>378</v>
      </c>
      <c r="B7852" s="52" t="s">
        <v>15737</v>
      </c>
      <c r="C7852" s="52" t="s">
        <v>10509</v>
      </c>
      <c r="D7852" s="808">
        <v>14.88</v>
      </c>
      <c r="E7852" s="757"/>
      <c r="F7852" s="757"/>
      <c r="G7852" s="757"/>
      <c r="H7852" s="757"/>
      <c r="I7852" s="757"/>
    </row>
    <row r="7853" spans="1:9" ht="15.75" customHeight="1">
      <c r="A7853" s="52">
        <v>40911</v>
      </c>
      <c r="B7853" s="52" t="s">
        <v>15738</v>
      </c>
      <c r="C7853" s="52" t="s">
        <v>10511</v>
      </c>
      <c r="D7853" s="967">
        <v>2606.31</v>
      </c>
      <c r="E7853" s="757"/>
      <c r="F7853" s="757"/>
      <c r="G7853" s="757"/>
      <c r="H7853" s="757"/>
      <c r="I7853" s="757"/>
    </row>
    <row r="7854" spans="1:9" ht="15.75" customHeight="1">
      <c r="A7854" s="52">
        <v>33939</v>
      </c>
      <c r="B7854" s="52" t="s">
        <v>15739</v>
      </c>
      <c r="C7854" s="52" t="s">
        <v>10509</v>
      </c>
      <c r="D7854" s="808">
        <v>63.61</v>
      </c>
      <c r="E7854" s="757"/>
      <c r="F7854" s="757"/>
      <c r="G7854" s="757"/>
      <c r="H7854" s="757"/>
      <c r="I7854" s="757"/>
    </row>
    <row r="7855" spans="1:9" ht="15.75" customHeight="1">
      <c r="A7855" s="52">
        <v>40815</v>
      </c>
      <c r="B7855" s="52" t="s">
        <v>15740</v>
      </c>
      <c r="C7855" s="52" t="s">
        <v>10511</v>
      </c>
      <c r="D7855" s="967">
        <v>11139.14</v>
      </c>
      <c r="E7855" s="757"/>
      <c r="F7855" s="757"/>
      <c r="G7855" s="757"/>
      <c r="H7855" s="757"/>
      <c r="I7855" s="757"/>
    </row>
    <row r="7856" spans="1:9" ht="15.75" customHeight="1">
      <c r="A7856" s="52">
        <v>34760</v>
      </c>
      <c r="B7856" s="52" t="s">
        <v>15741</v>
      </c>
      <c r="C7856" s="52" t="s">
        <v>10509</v>
      </c>
      <c r="D7856" s="808">
        <v>90.11</v>
      </c>
      <c r="E7856" s="757"/>
      <c r="F7856" s="757"/>
      <c r="G7856" s="757"/>
      <c r="H7856" s="757"/>
      <c r="I7856" s="757"/>
    </row>
    <row r="7857" spans="1:9" ht="15.75" customHeight="1">
      <c r="A7857" s="52">
        <v>40935</v>
      </c>
      <c r="B7857" s="52" t="s">
        <v>15742</v>
      </c>
      <c r="C7857" s="52" t="s">
        <v>10511</v>
      </c>
      <c r="D7857" s="967">
        <v>15777.1</v>
      </c>
      <c r="E7857" s="757"/>
      <c r="F7857" s="757"/>
      <c r="G7857" s="757"/>
      <c r="H7857" s="757"/>
      <c r="I7857" s="757"/>
    </row>
    <row r="7858" spans="1:9" ht="15.75" customHeight="1">
      <c r="A7858" s="52">
        <v>33952</v>
      </c>
      <c r="B7858" s="52" t="s">
        <v>15743</v>
      </c>
      <c r="C7858" s="52" t="s">
        <v>10509</v>
      </c>
      <c r="D7858" s="808">
        <v>90.36</v>
      </c>
      <c r="E7858" s="757"/>
      <c r="F7858" s="757"/>
      <c r="G7858" s="757"/>
      <c r="H7858" s="757"/>
      <c r="I7858" s="757"/>
    </row>
    <row r="7859" spans="1:9" ht="15.75" customHeight="1">
      <c r="A7859" s="52">
        <v>40816</v>
      </c>
      <c r="B7859" s="52" t="s">
        <v>15744</v>
      </c>
      <c r="C7859" s="52" t="s">
        <v>10511</v>
      </c>
      <c r="D7859" s="967">
        <v>15822.23</v>
      </c>
      <c r="E7859" s="757"/>
      <c r="F7859" s="757"/>
      <c r="G7859" s="757"/>
      <c r="H7859" s="757"/>
      <c r="I7859" s="757"/>
    </row>
    <row r="7860" spans="1:9" ht="15.75" customHeight="1">
      <c r="A7860" s="52">
        <v>33953</v>
      </c>
      <c r="B7860" s="52" t="s">
        <v>15745</v>
      </c>
      <c r="C7860" s="52" t="s">
        <v>10509</v>
      </c>
      <c r="D7860" s="808">
        <v>119.47</v>
      </c>
      <c r="E7860" s="757"/>
      <c r="F7860" s="757"/>
      <c r="G7860" s="757"/>
      <c r="H7860" s="757"/>
      <c r="I7860" s="757"/>
    </row>
    <row r="7861" spans="1:9" ht="15.75" customHeight="1">
      <c r="A7861" s="52">
        <v>40817</v>
      </c>
      <c r="B7861" s="52" t="s">
        <v>15746</v>
      </c>
      <c r="C7861" s="52" t="s">
        <v>10511</v>
      </c>
      <c r="D7861" s="967">
        <v>20918.400000000001</v>
      </c>
      <c r="E7861" s="757"/>
      <c r="F7861" s="757"/>
      <c r="G7861" s="757"/>
      <c r="H7861" s="757"/>
      <c r="I7861" s="757"/>
    </row>
    <row r="7862" spans="1:9" ht="15.75" customHeight="1">
      <c r="A7862" s="52">
        <v>13348</v>
      </c>
      <c r="B7862" s="52" t="s">
        <v>15747</v>
      </c>
      <c r="C7862" s="52" t="s">
        <v>10358</v>
      </c>
      <c r="D7862" s="808">
        <v>1.32</v>
      </c>
      <c r="E7862" s="757"/>
      <c r="F7862" s="757"/>
      <c r="G7862" s="757"/>
      <c r="H7862" s="757"/>
      <c r="I7862" s="757"/>
    </row>
    <row r="7863" spans="1:9" ht="15.75" customHeight="1">
      <c r="A7863" s="52">
        <v>39211</v>
      </c>
      <c r="B7863" s="52" t="s">
        <v>15748</v>
      </c>
      <c r="C7863" s="52" t="s">
        <v>10358</v>
      </c>
      <c r="D7863" s="808">
        <v>1.71</v>
      </c>
      <c r="E7863" s="757"/>
      <c r="F7863" s="757"/>
      <c r="G7863" s="757"/>
      <c r="H7863" s="757"/>
      <c r="I7863" s="757"/>
    </row>
    <row r="7864" spans="1:9" ht="15.75" customHeight="1">
      <c r="A7864" s="52">
        <v>39212</v>
      </c>
      <c r="B7864" s="52" t="s">
        <v>15749</v>
      </c>
      <c r="C7864" s="52" t="s">
        <v>10358</v>
      </c>
      <c r="D7864" s="808">
        <v>1.91</v>
      </c>
      <c r="E7864" s="757"/>
      <c r="F7864" s="757"/>
      <c r="G7864" s="757"/>
      <c r="H7864" s="757"/>
      <c r="I7864" s="757"/>
    </row>
    <row r="7865" spans="1:9" ht="15.75" customHeight="1">
      <c r="A7865" s="52">
        <v>39208</v>
      </c>
      <c r="B7865" s="52" t="s">
        <v>15750</v>
      </c>
      <c r="C7865" s="52" t="s">
        <v>10358</v>
      </c>
      <c r="D7865" s="808">
        <v>0.52</v>
      </c>
      <c r="E7865" s="757"/>
      <c r="F7865" s="757"/>
      <c r="G7865" s="757"/>
      <c r="H7865" s="757"/>
      <c r="I7865" s="757"/>
    </row>
    <row r="7866" spans="1:9" ht="15.75" customHeight="1">
      <c r="A7866" s="52">
        <v>39210</v>
      </c>
      <c r="B7866" s="52" t="s">
        <v>15751</v>
      </c>
      <c r="C7866" s="52" t="s">
        <v>10358</v>
      </c>
      <c r="D7866" s="808">
        <v>0.96</v>
      </c>
      <c r="E7866" s="757"/>
      <c r="F7866" s="757"/>
      <c r="G7866" s="757"/>
      <c r="H7866" s="757"/>
      <c r="I7866" s="757"/>
    </row>
    <row r="7867" spans="1:9" ht="15.75" customHeight="1">
      <c r="A7867" s="52">
        <v>39214</v>
      </c>
      <c r="B7867" s="52" t="s">
        <v>15752</v>
      </c>
      <c r="C7867" s="52" t="s">
        <v>10358</v>
      </c>
      <c r="D7867" s="808">
        <v>3.53</v>
      </c>
      <c r="E7867" s="757"/>
      <c r="F7867" s="757"/>
      <c r="G7867" s="757"/>
      <c r="H7867" s="757"/>
      <c r="I7867" s="757"/>
    </row>
    <row r="7868" spans="1:9" ht="15.75" customHeight="1">
      <c r="A7868" s="52">
        <v>39213</v>
      </c>
      <c r="B7868" s="52" t="s">
        <v>2750</v>
      </c>
      <c r="C7868" s="52" t="s">
        <v>10358</v>
      </c>
      <c r="D7868" s="808">
        <v>2.4900000000000002</v>
      </c>
      <c r="E7868" s="757"/>
      <c r="F7868" s="757"/>
      <c r="G7868" s="757"/>
      <c r="H7868" s="757"/>
      <c r="I7868" s="757"/>
    </row>
    <row r="7869" spans="1:9" ht="15.75" customHeight="1">
      <c r="A7869" s="52">
        <v>39209</v>
      </c>
      <c r="B7869" s="52" t="s">
        <v>15753</v>
      </c>
      <c r="C7869" s="52" t="s">
        <v>10358</v>
      </c>
      <c r="D7869" s="808">
        <v>0.62</v>
      </c>
      <c r="E7869" s="757"/>
      <c r="F7869" s="757"/>
      <c r="G7869" s="757"/>
      <c r="H7869" s="757"/>
      <c r="I7869" s="757"/>
    </row>
    <row r="7870" spans="1:9" ht="15.75" customHeight="1">
      <c r="A7870" s="52">
        <v>39207</v>
      </c>
      <c r="B7870" s="52" t="s">
        <v>15754</v>
      </c>
      <c r="C7870" s="52" t="s">
        <v>10358</v>
      </c>
      <c r="D7870" s="808">
        <v>0.96</v>
      </c>
      <c r="E7870" s="757"/>
      <c r="F7870" s="757"/>
      <c r="G7870" s="757"/>
      <c r="H7870" s="757"/>
      <c r="I7870" s="757"/>
    </row>
    <row r="7871" spans="1:9" ht="15.75" customHeight="1">
      <c r="A7871" s="52">
        <v>39215</v>
      </c>
      <c r="B7871" s="52" t="s">
        <v>15755</v>
      </c>
      <c r="C7871" s="52" t="s">
        <v>10358</v>
      </c>
      <c r="D7871" s="808">
        <v>6.44</v>
      </c>
      <c r="E7871" s="757"/>
      <c r="F7871" s="757"/>
      <c r="G7871" s="757"/>
      <c r="H7871" s="757"/>
      <c r="I7871" s="757"/>
    </row>
    <row r="7872" spans="1:9" ht="15.75" customHeight="1">
      <c r="A7872" s="52">
        <v>39216</v>
      </c>
      <c r="B7872" s="52" t="s">
        <v>15756</v>
      </c>
      <c r="C7872" s="52" t="s">
        <v>10358</v>
      </c>
      <c r="D7872" s="808">
        <v>8.98</v>
      </c>
      <c r="E7872" s="757"/>
      <c r="F7872" s="757"/>
      <c r="G7872" s="757"/>
      <c r="H7872" s="757"/>
      <c r="I7872" s="757"/>
    </row>
    <row r="7873" spans="1:9" ht="15.75" customHeight="1">
      <c r="A7873" s="52">
        <v>11267</v>
      </c>
      <c r="B7873" s="52" t="s">
        <v>1764</v>
      </c>
      <c r="C7873" s="52" t="s">
        <v>10358</v>
      </c>
      <c r="D7873" s="808">
        <v>1.1499999999999999</v>
      </c>
      <c r="E7873" s="757"/>
      <c r="F7873" s="757"/>
      <c r="G7873" s="757"/>
      <c r="H7873" s="757"/>
      <c r="I7873" s="757"/>
    </row>
    <row r="7874" spans="1:9" ht="15.75" customHeight="1">
      <c r="A7874" s="52">
        <v>379</v>
      </c>
      <c r="B7874" s="52" t="s">
        <v>15757</v>
      </c>
      <c r="C7874" s="52" t="s">
        <v>10358</v>
      </c>
      <c r="D7874" s="808">
        <v>1.1599999999999999</v>
      </c>
      <c r="E7874" s="757"/>
      <c r="F7874" s="757"/>
      <c r="G7874" s="757"/>
      <c r="H7874" s="757"/>
      <c r="I7874" s="757"/>
    </row>
    <row r="7875" spans="1:9" ht="15.75" customHeight="1">
      <c r="A7875" s="52">
        <v>510</v>
      </c>
      <c r="B7875" s="52" t="s">
        <v>15758</v>
      </c>
      <c r="C7875" s="52" t="s">
        <v>10406</v>
      </c>
      <c r="D7875" s="808">
        <v>13.59</v>
      </c>
      <c r="E7875" s="757"/>
      <c r="F7875" s="757"/>
      <c r="G7875" s="757"/>
      <c r="H7875" s="757"/>
      <c r="I7875" s="757"/>
    </row>
    <row r="7876" spans="1:9" ht="15.75" customHeight="1">
      <c r="A7876" s="52">
        <v>516</v>
      </c>
      <c r="B7876" s="52" t="s">
        <v>15759</v>
      </c>
      <c r="C7876" s="52" t="s">
        <v>10406</v>
      </c>
      <c r="D7876" s="808">
        <v>16.11</v>
      </c>
      <c r="E7876" s="757"/>
      <c r="F7876" s="757"/>
      <c r="G7876" s="757"/>
      <c r="H7876" s="757"/>
      <c r="I7876" s="757"/>
    </row>
    <row r="7877" spans="1:9" ht="15.75" customHeight="1">
      <c r="A7877" s="52">
        <v>509</v>
      </c>
      <c r="B7877" s="52" t="s">
        <v>15760</v>
      </c>
      <c r="C7877" s="52" t="s">
        <v>10406</v>
      </c>
      <c r="D7877" s="808">
        <v>18.07</v>
      </c>
      <c r="E7877" s="757"/>
      <c r="F7877" s="757"/>
      <c r="G7877" s="757"/>
      <c r="H7877" s="757"/>
      <c r="I7877" s="757"/>
    </row>
    <row r="7878" spans="1:9" ht="15.75" customHeight="1">
      <c r="A7878" s="52">
        <v>40331</v>
      </c>
      <c r="B7878" s="52" t="s">
        <v>15761</v>
      </c>
      <c r="C7878" s="52" t="s">
        <v>10509</v>
      </c>
      <c r="D7878" s="808">
        <v>12.78</v>
      </c>
      <c r="E7878" s="757"/>
      <c r="F7878" s="757"/>
      <c r="G7878" s="757"/>
      <c r="H7878" s="757"/>
      <c r="I7878" s="757"/>
    </row>
    <row r="7879" spans="1:9" ht="15.75" customHeight="1">
      <c r="A7879" s="52">
        <v>40930</v>
      </c>
      <c r="B7879" s="52" t="s">
        <v>15762</v>
      </c>
      <c r="C7879" s="52" t="s">
        <v>10511</v>
      </c>
      <c r="D7879" s="967">
        <v>2240.1</v>
      </c>
      <c r="E7879" s="757"/>
      <c r="F7879" s="757"/>
      <c r="G7879" s="757"/>
      <c r="H7879" s="757"/>
      <c r="I7879" s="757"/>
    </row>
    <row r="7880" spans="1:9" ht="15.75" customHeight="1">
      <c r="A7880" s="52">
        <v>11761</v>
      </c>
      <c r="B7880" s="52" t="s">
        <v>15763</v>
      </c>
      <c r="C7880" s="52" t="s">
        <v>10358</v>
      </c>
      <c r="D7880" s="808">
        <v>80.86</v>
      </c>
      <c r="E7880" s="757"/>
      <c r="F7880" s="757"/>
      <c r="G7880" s="757"/>
      <c r="H7880" s="757"/>
      <c r="I7880" s="757"/>
    </row>
    <row r="7881" spans="1:9" ht="15.75" customHeight="1">
      <c r="A7881" s="52">
        <v>377</v>
      </c>
      <c r="B7881" s="52" t="s">
        <v>15764</v>
      </c>
      <c r="C7881" s="52" t="s">
        <v>10358</v>
      </c>
      <c r="D7881" s="808">
        <v>38</v>
      </c>
      <c r="E7881" s="757"/>
      <c r="F7881" s="757"/>
      <c r="G7881" s="757"/>
      <c r="H7881" s="757"/>
      <c r="I7881" s="757"/>
    </row>
    <row r="7882" spans="1:9" ht="15.75" customHeight="1">
      <c r="A7882" s="52">
        <v>7588</v>
      </c>
      <c r="B7882" s="52" t="s">
        <v>15765</v>
      </c>
      <c r="C7882" s="52" t="s">
        <v>10358</v>
      </c>
      <c r="D7882" s="808">
        <v>45</v>
      </c>
      <c r="E7882" s="757"/>
      <c r="F7882" s="757"/>
      <c r="G7882" s="757"/>
      <c r="H7882" s="757"/>
      <c r="I7882" s="757"/>
    </row>
    <row r="7883" spans="1:9" ht="15.75" customHeight="1">
      <c r="A7883" s="52">
        <v>34392</v>
      </c>
      <c r="B7883" s="52" t="s">
        <v>15766</v>
      </c>
      <c r="C7883" s="52" t="s">
        <v>10509</v>
      </c>
      <c r="D7883" s="808">
        <v>11.03</v>
      </c>
      <c r="E7883" s="757"/>
      <c r="F7883" s="757"/>
      <c r="G7883" s="757"/>
      <c r="H7883" s="757"/>
      <c r="I7883" s="757"/>
    </row>
    <row r="7884" spans="1:9" ht="15.75" customHeight="1">
      <c r="A7884" s="52">
        <v>40908</v>
      </c>
      <c r="B7884" s="52" t="s">
        <v>15767</v>
      </c>
      <c r="C7884" s="52" t="s">
        <v>10511</v>
      </c>
      <c r="D7884" s="967">
        <v>1935.22</v>
      </c>
      <c r="E7884" s="757"/>
      <c r="F7884" s="757"/>
      <c r="G7884" s="757"/>
      <c r="H7884" s="757"/>
      <c r="I7884" s="757"/>
    </row>
    <row r="7885" spans="1:9" ht="15.75" customHeight="1">
      <c r="A7885" s="52">
        <v>34551</v>
      </c>
      <c r="B7885" s="52" t="s">
        <v>15768</v>
      </c>
      <c r="C7885" s="52" t="s">
        <v>10509</v>
      </c>
      <c r="D7885" s="808">
        <v>11.03</v>
      </c>
      <c r="E7885" s="757"/>
      <c r="F7885" s="757"/>
      <c r="G7885" s="757"/>
      <c r="H7885" s="757"/>
      <c r="I7885" s="757"/>
    </row>
    <row r="7886" spans="1:9" ht="15.75" customHeight="1">
      <c r="A7886" s="52">
        <v>41078</v>
      </c>
      <c r="B7886" s="52" t="s">
        <v>15769</v>
      </c>
      <c r="C7886" s="52" t="s">
        <v>10511</v>
      </c>
      <c r="D7886" s="967">
        <v>1935.2</v>
      </c>
      <c r="E7886" s="757"/>
      <c r="F7886" s="757"/>
      <c r="G7886" s="757"/>
      <c r="H7886" s="757"/>
      <c r="I7886" s="757"/>
    </row>
    <row r="7887" spans="1:9" ht="15.75" customHeight="1">
      <c r="A7887" s="52">
        <v>246</v>
      </c>
      <c r="B7887" s="52" t="s">
        <v>15770</v>
      </c>
      <c r="C7887" s="52" t="s">
        <v>10509</v>
      </c>
      <c r="D7887" s="808">
        <v>11.03</v>
      </c>
      <c r="E7887" s="757"/>
      <c r="F7887" s="757"/>
      <c r="G7887" s="757"/>
      <c r="H7887" s="757"/>
      <c r="I7887" s="757"/>
    </row>
    <row r="7888" spans="1:9" ht="15.75" customHeight="1">
      <c r="A7888" s="52">
        <v>40927</v>
      </c>
      <c r="B7888" s="52" t="s">
        <v>15771</v>
      </c>
      <c r="C7888" s="52" t="s">
        <v>10511</v>
      </c>
      <c r="D7888" s="967">
        <v>1935.22</v>
      </c>
      <c r="E7888" s="757"/>
      <c r="F7888" s="757"/>
      <c r="G7888" s="757"/>
      <c r="H7888" s="757"/>
      <c r="I7888" s="757"/>
    </row>
    <row r="7889" spans="1:9" ht="15.75" customHeight="1">
      <c r="A7889" s="52">
        <v>2350</v>
      </c>
      <c r="B7889" s="52" t="s">
        <v>15772</v>
      </c>
      <c r="C7889" s="52" t="s">
        <v>10509</v>
      </c>
      <c r="D7889" s="808">
        <v>11.47</v>
      </c>
      <c r="E7889" s="757"/>
      <c r="F7889" s="757"/>
      <c r="G7889" s="757"/>
      <c r="H7889" s="757"/>
      <c r="I7889" s="757"/>
    </row>
    <row r="7890" spans="1:9" ht="15.75" customHeight="1">
      <c r="A7890" s="52">
        <v>40812</v>
      </c>
      <c r="B7890" s="52" t="s">
        <v>15773</v>
      </c>
      <c r="C7890" s="52" t="s">
        <v>10511</v>
      </c>
      <c r="D7890" s="967">
        <v>2011.62</v>
      </c>
      <c r="E7890" s="757"/>
      <c r="F7890" s="757"/>
      <c r="G7890" s="757"/>
      <c r="H7890" s="757"/>
      <c r="I7890" s="757"/>
    </row>
    <row r="7891" spans="1:9" ht="15.75" customHeight="1">
      <c r="A7891" s="52">
        <v>245</v>
      </c>
      <c r="B7891" s="52" t="s">
        <v>15774</v>
      </c>
      <c r="C7891" s="52" t="s">
        <v>10509</v>
      </c>
      <c r="D7891" s="808">
        <v>17</v>
      </c>
      <c r="E7891" s="757"/>
      <c r="F7891" s="757"/>
      <c r="G7891" s="757"/>
      <c r="H7891" s="757"/>
      <c r="I7891" s="757"/>
    </row>
    <row r="7892" spans="1:9" ht="15.75" customHeight="1">
      <c r="A7892" s="52">
        <v>41090</v>
      </c>
      <c r="B7892" s="52" t="s">
        <v>15775</v>
      </c>
      <c r="C7892" s="52" t="s">
        <v>10511</v>
      </c>
      <c r="D7892" s="967">
        <v>2977.52</v>
      </c>
      <c r="E7892" s="757"/>
      <c r="F7892" s="757"/>
      <c r="G7892" s="757"/>
      <c r="H7892" s="757"/>
      <c r="I7892" s="757"/>
    </row>
    <row r="7893" spans="1:9" ht="15.75" customHeight="1">
      <c r="A7893" s="52">
        <v>251</v>
      </c>
      <c r="B7893" s="52" t="s">
        <v>15776</v>
      </c>
      <c r="C7893" s="52" t="s">
        <v>10509</v>
      </c>
      <c r="D7893" s="808">
        <v>11.25</v>
      </c>
      <c r="E7893" s="757"/>
      <c r="F7893" s="757"/>
      <c r="G7893" s="757"/>
      <c r="H7893" s="757"/>
      <c r="I7893" s="757"/>
    </row>
    <row r="7894" spans="1:9" ht="15.75" customHeight="1">
      <c r="A7894" s="52">
        <v>40975</v>
      </c>
      <c r="B7894" s="52" t="s">
        <v>15777</v>
      </c>
      <c r="C7894" s="52" t="s">
        <v>10511</v>
      </c>
      <c r="D7894" s="967">
        <v>1972.09</v>
      </c>
      <c r="E7894" s="757"/>
      <c r="F7894" s="757"/>
      <c r="G7894" s="757"/>
      <c r="H7894" s="757"/>
      <c r="I7894" s="757"/>
    </row>
    <row r="7895" spans="1:9" ht="15.75" customHeight="1">
      <c r="A7895" s="52">
        <v>6127</v>
      </c>
      <c r="B7895" s="52" t="s">
        <v>15778</v>
      </c>
      <c r="C7895" s="52" t="s">
        <v>10509</v>
      </c>
      <c r="D7895" s="808">
        <v>11.03</v>
      </c>
      <c r="E7895" s="757"/>
      <c r="F7895" s="757"/>
      <c r="G7895" s="757"/>
      <c r="H7895" s="757"/>
      <c r="I7895" s="757"/>
    </row>
    <row r="7896" spans="1:9" ht="15.75" customHeight="1">
      <c r="A7896" s="52">
        <v>41072</v>
      </c>
      <c r="B7896" s="52" t="s">
        <v>15779</v>
      </c>
      <c r="C7896" s="52" t="s">
        <v>10511</v>
      </c>
      <c r="D7896" s="967">
        <v>1935.2</v>
      </c>
      <c r="E7896" s="757"/>
      <c r="F7896" s="757"/>
      <c r="G7896" s="757"/>
      <c r="H7896" s="757"/>
      <c r="I7896" s="757"/>
    </row>
    <row r="7897" spans="1:9" ht="15.75" customHeight="1">
      <c r="A7897" s="52">
        <v>6121</v>
      </c>
      <c r="B7897" s="52" t="s">
        <v>15780</v>
      </c>
      <c r="C7897" s="52" t="s">
        <v>10509</v>
      </c>
      <c r="D7897" s="808">
        <v>11.05</v>
      </c>
      <c r="E7897" s="757"/>
      <c r="F7897" s="757"/>
      <c r="G7897" s="757"/>
      <c r="H7897" s="757"/>
      <c r="I7897" s="757"/>
    </row>
    <row r="7898" spans="1:9" ht="15.75" customHeight="1">
      <c r="A7898" s="52">
        <v>41071</v>
      </c>
      <c r="B7898" s="52" t="s">
        <v>15781</v>
      </c>
      <c r="C7898" s="52" t="s">
        <v>10511</v>
      </c>
      <c r="D7898" s="967">
        <v>1935.38</v>
      </c>
      <c r="E7898" s="757"/>
      <c r="F7898" s="757"/>
      <c r="G7898" s="757"/>
      <c r="H7898" s="757"/>
      <c r="I7898" s="757"/>
    </row>
    <row r="7899" spans="1:9" ht="15.75" customHeight="1">
      <c r="A7899" s="52">
        <v>244</v>
      </c>
      <c r="B7899" s="52" t="s">
        <v>15782</v>
      </c>
      <c r="C7899" s="52" t="s">
        <v>10509</v>
      </c>
      <c r="D7899" s="808">
        <v>12.3</v>
      </c>
      <c r="E7899" s="757"/>
      <c r="F7899" s="757"/>
      <c r="G7899" s="757"/>
      <c r="H7899" s="757"/>
      <c r="I7899" s="757"/>
    </row>
    <row r="7900" spans="1:9" ht="15.75" customHeight="1">
      <c r="A7900" s="52">
        <v>41093</v>
      </c>
      <c r="B7900" s="52" t="s">
        <v>15783</v>
      </c>
      <c r="C7900" s="52" t="s">
        <v>10511</v>
      </c>
      <c r="D7900" s="967">
        <v>2157.11</v>
      </c>
      <c r="E7900" s="757"/>
      <c r="F7900" s="757"/>
      <c r="G7900" s="757"/>
      <c r="H7900" s="757"/>
      <c r="I7900" s="757"/>
    </row>
    <row r="7901" spans="1:9" ht="15.75" customHeight="1">
      <c r="A7901" s="52">
        <v>532</v>
      </c>
      <c r="B7901" s="52" t="s">
        <v>15784</v>
      </c>
      <c r="C7901" s="52" t="s">
        <v>10509</v>
      </c>
      <c r="D7901" s="808">
        <v>29.42</v>
      </c>
      <c r="E7901" s="757"/>
      <c r="F7901" s="757"/>
      <c r="G7901" s="757"/>
      <c r="H7901" s="757"/>
      <c r="I7901" s="757"/>
    </row>
    <row r="7902" spans="1:9" ht="15.75" customHeight="1">
      <c r="A7902" s="52">
        <v>40931</v>
      </c>
      <c r="B7902" s="52" t="s">
        <v>15785</v>
      </c>
      <c r="C7902" s="52" t="s">
        <v>10511</v>
      </c>
      <c r="D7902" s="967">
        <v>5151.8599999999997</v>
      </c>
      <c r="E7902" s="757"/>
      <c r="F7902" s="757"/>
      <c r="G7902" s="757"/>
      <c r="H7902" s="757"/>
      <c r="I7902" s="757"/>
    </row>
    <row r="7903" spans="1:9" ht="15.75" customHeight="1">
      <c r="A7903" s="52">
        <v>36150</v>
      </c>
      <c r="B7903" s="52" t="s">
        <v>15786</v>
      </c>
      <c r="C7903" s="52" t="s">
        <v>10358</v>
      </c>
      <c r="D7903" s="808">
        <v>66.819999999999993</v>
      </c>
      <c r="E7903" s="757"/>
      <c r="F7903" s="757"/>
      <c r="G7903" s="757"/>
      <c r="H7903" s="757"/>
      <c r="I7903" s="757"/>
    </row>
    <row r="7904" spans="1:9" ht="15.75" customHeight="1">
      <c r="A7904" s="52">
        <v>4760</v>
      </c>
      <c r="B7904" s="52" t="s">
        <v>15787</v>
      </c>
      <c r="C7904" s="52" t="s">
        <v>10509</v>
      </c>
      <c r="D7904" s="808">
        <v>14.88</v>
      </c>
      <c r="E7904" s="757"/>
      <c r="F7904" s="757"/>
      <c r="G7904" s="757"/>
      <c r="H7904" s="757"/>
      <c r="I7904" s="757"/>
    </row>
    <row r="7905" spans="1:9" ht="15.75" customHeight="1">
      <c r="A7905" s="52">
        <v>41069</v>
      </c>
      <c r="B7905" s="52" t="s">
        <v>15788</v>
      </c>
      <c r="C7905" s="52" t="s">
        <v>10511</v>
      </c>
      <c r="D7905" s="967">
        <v>2606.31</v>
      </c>
      <c r="E7905" s="757"/>
      <c r="F7905" s="757"/>
      <c r="G7905" s="757"/>
      <c r="H7905" s="757"/>
      <c r="I7905" s="757"/>
    </row>
    <row r="7906" spans="1:9" ht="15.75" customHeight="1">
      <c r="A7906" s="52">
        <v>10422</v>
      </c>
      <c r="B7906" s="52" t="s">
        <v>15789</v>
      </c>
      <c r="C7906" s="52" t="s">
        <v>10358</v>
      </c>
      <c r="D7906" s="808">
        <v>362.62</v>
      </c>
      <c r="E7906" s="757"/>
      <c r="F7906" s="757"/>
      <c r="G7906" s="757"/>
      <c r="H7906" s="757"/>
      <c r="I7906" s="757"/>
    </row>
    <row r="7907" spans="1:9" ht="15.75" customHeight="1">
      <c r="A7907" s="52">
        <v>44019</v>
      </c>
      <c r="B7907" s="52" t="s">
        <v>15790</v>
      </c>
      <c r="C7907" s="52" t="s">
        <v>10358</v>
      </c>
      <c r="D7907" s="808">
        <v>501.96</v>
      </c>
      <c r="E7907" s="757"/>
      <c r="F7907" s="757"/>
      <c r="G7907" s="757"/>
      <c r="H7907" s="757"/>
      <c r="I7907" s="757"/>
    </row>
    <row r="7908" spans="1:9" ht="15.75" customHeight="1">
      <c r="A7908" s="52">
        <v>36520</v>
      </c>
      <c r="B7908" s="52" t="s">
        <v>15791</v>
      </c>
      <c r="C7908" s="52" t="s">
        <v>10358</v>
      </c>
      <c r="D7908" s="808">
        <v>610.33000000000004</v>
      </c>
      <c r="E7908" s="757"/>
      <c r="F7908" s="757"/>
      <c r="G7908" s="757"/>
      <c r="H7908" s="757"/>
      <c r="I7908" s="757"/>
    </row>
    <row r="7909" spans="1:9" ht="15.75" customHeight="1">
      <c r="A7909" s="52">
        <v>42319</v>
      </c>
      <c r="B7909" s="52" t="s">
        <v>15792</v>
      </c>
      <c r="C7909" s="52" t="s">
        <v>10358</v>
      </c>
      <c r="D7909" s="808">
        <v>546.89</v>
      </c>
      <c r="E7909" s="757"/>
      <c r="F7909" s="757"/>
      <c r="G7909" s="757"/>
      <c r="H7909" s="757"/>
      <c r="I7909" s="757"/>
    </row>
    <row r="7910" spans="1:9" ht="15.75" customHeight="1">
      <c r="A7910" s="52">
        <v>10420</v>
      </c>
      <c r="B7910" s="52" t="s">
        <v>15793</v>
      </c>
      <c r="C7910" s="52" t="s">
        <v>10358</v>
      </c>
      <c r="D7910" s="808">
        <v>194</v>
      </c>
      <c r="E7910" s="757"/>
      <c r="F7910" s="757"/>
      <c r="G7910" s="757"/>
      <c r="H7910" s="757"/>
      <c r="I7910" s="757"/>
    </row>
    <row r="7911" spans="1:9" ht="15.75" customHeight="1">
      <c r="A7911" s="52">
        <v>10421</v>
      </c>
      <c r="B7911" s="52" t="s">
        <v>15794</v>
      </c>
      <c r="C7911" s="52" t="s">
        <v>10358</v>
      </c>
      <c r="D7911" s="808">
        <v>213.18</v>
      </c>
      <c r="E7911" s="757"/>
      <c r="F7911" s="757"/>
      <c r="G7911" s="757"/>
      <c r="H7911" s="757"/>
      <c r="I7911" s="757"/>
    </row>
    <row r="7912" spans="1:9" ht="15.75" customHeight="1">
      <c r="A7912" s="52">
        <v>11786</v>
      </c>
      <c r="B7912" s="52" t="s">
        <v>15795</v>
      </c>
      <c r="C7912" s="52" t="s">
        <v>10358</v>
      </c>
      <c r="D7912" s="808">
        <v>429.85</v>
      </c>
      <c r="E7912" s="757"/>
      <c r="F7912" s="757"/>
      <c r="G7912" s="757"/>
      <c r="H7912" s="757"/>
      <c r="I7912" s="757"/>
    </row>
    <row r="7913" spans="1:9" ht="15.75" customHeight="1">
      <c r="A7913" s="52">
        <v>10</v>
      </c>
      <c r="B7913" s="52" t="s">
        <v>15796</v>
      </c>
      <c r="C7913" s="52" t="s">
        <v>10358</v>
      </c>
      <c r="D7913" s="808">
        <v>5.36</v>
      </c>
      <c r="E7913" s="757"/>
      <c r="F7913" s="757"/>
      <c r="G7913" s="757"/>
      <c r="H7913" s="757"/>
      <c r="I7913" s="757"/>
    </row>
    <row r="7914" spans="1:9" ht="15.75" customHeight="1">
      <c r="A7914" s="52">
        <v>4815</v>
      </c>
      <c r="B7914" s="52" t="s">
        <v>15797</v>
      </c>
      <c r="C7914" s="52" t="s">
        <v>10358</v>
      </c>
      <c r="D7914" s="808">
        <v>9.4499999999999993</v>
      </c>
      <c r="E7914" s="757"/>
      <c r="F7914" s="757"/>
      <c r="G7914" s="757"/>
      <c r="H7914" s="757"/>
      <c r="I7914" s="757"/>
    </row>
    <row r="7915" spans="1:9" ht="15.75" customHeight="1">
      <c r="A7915" s="52">
        <v>541</v>
      </c>
      <c r="B7915" s="52" t="s">
        <v>15798</v>
      </c>
      <c r="C7915" s="52" t="s">
        <v>10358</v>
      </c>
      <c r="D7915" s="808">
        <v>123</v>
      </c>
      <c r="E7915" s="757"/>
      <c r="F7915" s="757"/>
      <c r="G7915" s="757"/>
      <c r="H7915" s="757"/>
      <c r="I7915" s="757"/>
    </row>
    <row r="7916" spans="1:9" ht="15.75" customHeight="1">
      <c r="A7916" s="52">
        <v>542</v>
      </c>
      <c r="B7916" s="52" t="s">
        <v>15799</v>
      </c>
      <c r="C7916" s="52" t="s">
        <v>10358</v>
      </c>
      <c r="D7916" s="808">
        <v>154.18</v>
      </c>
      <c r="E7916" s="757"/>
      <c r="F7916" s="757"/>
      <c r="G7916" s="757"/>
      <c r="H7916" s="757"/>
      <c r="I7916" s="757"/>
    </row>
    <row r="7917" spans="1:9" ht="15.75" customHeight="1">
      <c r="A7917" s="52">
        <v>540</v>
      </c>
      <c r="B7917" s="52" t="s">
        <v>15800</v>
      </c>
      <c r="C7917" s="52" t="s">
        <v>10358</v>
      </c>
      <c r="D7917" s="808">
        <v>347.44</v>
      </c>
      <c r="E7917" s="757"/>
      <c r="F7917" s="757"/>
      <c r="G7917" s="757"/>
      <c r="H7917" s="757"/>
      <c r="I7917" s="757"/>
    </row>
    <row r="7918" spans="1:9" ht="15.75" customHeight="1">
      <c r="A7918" s="52">
        <v>38364</v>
      </c>
      <c r="B7918" s="52" t="s">
        <v>15801</v>
      </c>
      <c r="C7918" s="52" t="s">
        <v>10358</v>
      </c>
      <c r="D7918" s="808">
        <v>566.03</v>
      </c>
      <c r="E7918" s="757"/>
      <c r="F7918" s="757"/>
      <c r="G7918" s="757"/>
      <c r="H7918" s="757"/>
      <c r="I7918" s="757"/>
    </row>
    <row r="7919" spans="1:9" ht="15.75" customHeight="1">
      <c r="A7919" s="52">
        <v>11692</v>
      </c>
      <c r="B7919" s="52" t="s">
        <v>15802</v>
      </c>
      <c r="C7919" s="52" t="s">
        <v>10774</v>
      </c>
      <c r="D7919" s="808">
        <v>384.9</v>
      </c>
      <c r="E7919" s="757"/>
      <c r="F7919" s="757"/>
      <c r="G7919" s="757"/>
      <c r="H7919" s="757"/>
      <c r="I7919" s="757"/>
    </row>
    <row r="7920" spans="1:9" ht="15.75" customHeight="1">
      <c r="A7920" s="52">
        <v>1746</v>
      </c>
      <c r="B7920" s="52" t="s">
        <v>15803</v>
      </c>
      <c r="C7920" s="52" t="s">
        <v>10358</v>
      </c>
      <c r="D7920" s="808">
        <v>259</v>
      </c>
      <c r="E7920" s="757"/>
      <c r="F7920" s="757"/>
      <c r="G7920" s="757"/>
      <c r="H7920" s="757"/>
      <c r="I7920" s="757"/>
    </row>
    <row r="7921" spans="1:9" ht="15.75" customHeight="1">
      <c r="A7921" s="52">
        <v>1748</v>
      </c>
      <c r="B7921" s="52" t="s">
        <v>15804</v>
      </c>
      <c r="C7921" s="52" t="s">
        <v>10358</v>
      </c>
      <c r="D7921" s="808">
        <v>344.41</v>
      </c>
      <c r="E7921" s="757"/>
      <c r="F7921" s="757"/>
      <c r="G7921" s="757"/>
      <c r="H7921" s="757"/>
      <c r="I7921" s="757"/>
    </row>
    <row r="7922" spans="1:9" ht="15.75" customHeight="1">
      <c r="A7922" s="52">
        <v>1749</v>
      </c>
      <c r="B7922" s="52" t="s">
        <v>15805</v>
      </c>
      <c r="C7922" s="52" t="s">
        <v>10358</v>
      </c>
      <c r="D7922" s="808">
        <v>498.98</v>
      </c>
      <c r="E7922" s="757"/>
      <c r="F7922" s="757"/>
      <c r="G7922" s="757"/>
      <c r="H7922" s="757"/>
      <c r="I7922" s="757"/>
    </row>
    <row r="7923" spans="1:9" ht="15.75" customHeight="1">
      <c r="A7923" s="52">
        <v>37412</v>
      </c>
      <c r="B7923" s="52" t="s">
        <v>15806</v>
      </c>
      <c r="C7923" s="52" t="s">
        <v>10358</v>
      </c>
      <c r="D7923" s="808">
        <v>253.17</v>
      </c>
      <c r="E7923" s="757"/>
      <c r="F7923" s="757"/>
      <c r="G7923" s="757"/>
      <c r="H7923" s="757"/>
      <c r="I7923" s="757"/>
    </row>
    <row r="7924" spans="1:9" ht="15.75" customHeight="1">
      <c r="A7924" s="52">
        <v>1745</v>
      </c>
      <c r="B7924" s="52" t="s">
        <v>15807</v>
      </c>
      <c r="C7924" s="52" t="s">
        <v>10358</v>
      </c>
      <c r="D7924" s="808">
        <v>301.05</v>
      </c>
      <c r="E7924" s="757"/>
      <c r="F7924" s="757"/>
      <c r="G7924" s="757"/>
      <c r="H7924" s="757"/>
      <c r="I7924" s="757"/>
    </row>
    <row r="7925" spans="1:9" ht="15.75" customHeight="1">
      <c r="A7925" s="52">
        <v>1750</v>
      </c>
      <c r="B7925" s="52" t="s">
        <v>15808</v>
      </c>
      <c r="C7925" s="52" t="s">
        <v>10358</v>
      </c>
      <c r="D7925" s="808">
        <v>703.52</v>
      </c>
      <c r="E7925" s="757"/>
      <c r="F7925" s="757"/>
      <c r="G7925" s="757"/>
      <c r="H7925" s="757"/>
      <c r="I7925" s="757"/>
    </row>
    <row r="7926" spans="1:9" ht="15.75" customHeight="1">
      <c r="A7926" s="52">
        <v>11687</v>
      </c>
      <c r="B7926" s="52" t="s">
        <v>15809</v>
      </c>
      <c r="C7926" s="52" t="s">
        <v>10402</v>
      </c>
      <c r="D7926" s="967">
        <v>1120.92</v>
      </c>
      <c r="E7926" s="757"/>
      <c r="F7926" s="757"/>
      <c r="G7926" s="757"/>
      <c r="H7926" s="757"/>
      <c r="I7926" s="757"/>
    </row>
    <row r="7927" spans="1:9" ht="15.75" customHeight="1">
      <c r="A7927" s="52">
        <v>11689</v>
      </c>
      <c r="B7927" s="52" t="s">
        <v>15810</v>
      </c>
      <c r="C7927" s="52" t="s">
        <v>10402</v>
      </c>
      <c r="D7927" s="967">
        <v>1404.45</v>
      </c>
      <c r="E7927" s="757"/>
      <c r="F7927" s="757"/>
      <c r="G7927" s="757"/>
      <c r="H7927" s="757"/>
      <c r="I7927" s="757"/>
    </row>
    <row r="7928" spans="1:9" ht="15.75" customHeight="1">
      <c r="A7928" s="52">
        <v>11693</v>
      </c>
      <c r="B7928" s="52" t="s">
        <v>15811</v>
      </c>
      <c r="C7928" s="52" t="s">
        <v>10774</v>
      </c>
      <c r="D7928" s="808">
        <v>136.38</v>
      </c>
      <c r="E7928" s="757"/>
      <c r="F7928" s="757"/>
      <c r="G7928" s="757"/>
      <c r="H7928" s="757"/>
      <c r="I7928" s="757"/>
    </row>
    <row r="7929" spans="1:9" ht="15.75" customHeight="1">
      <c r="A7929" s="52">
        <v>36215</v>
      </c>
      <c r="B7929" s="52" t="s">
        <v>15812</v>
      </c>
      <c r="C7929" s="52" t="s">
        <v>10358</v>
      </c>
      <c r="D7929" s="808">
        <v>883.19</v>
      </c>
      <c r="E7929" s="757"/>
      <c r="F7929" s="757"/>
      <c r="G7929" s="757"/>
      <c r="H7929" s="757"/>
      <c r="I7929" s="757"/>
    </row>
    <row r="7930" spans="1:9" ht="15.75" customHeight="1">
      <c r="A7930" s="52">
        <v>42439</v>
      </c>
      <c r="B7930" s="52" t="s">
        <v>15813</v>
      </c>
      <c r="C7930" s="52" t="s">
        <v>10358</v>
      </c>
      <c r="D7930" s="967">
        <v>1197.21</v>
      </c>
      <c r="E7930" s="757"/>
      <c r="F7930" s="757"/>
      <c r="G7930" s="757"/>
      <c r="H7930" s="757"/>
      <c r="I7930" s="757"/>
    </row>
    <row r="7931" spans="1:9" ht="15.75" customHeight="1">
      <c r="A7931" s="52">
        <v>38381</v>
      </c>
      <c r="B7931" s="52" t="s">
        <v>15814</v>
      </c>
      <c r="C7931" s="52" t="s">
        <v>10358</v>
      </c>
      <c r="D7931" s="808">
        <v>8.16</v>
      </c>
      <c r="E7931" s="757"/>
      <c r="F7931" s="757"/>
      <c r="G7931" s="757"/>
      <c r="H7931" s="757"/>
      <c r="I7931" s="757"/>
    </row>
    <row r="7932" spans="1:9" ht="15.75" customHeight="1">
      <c r="A7932" s="52">
        <v>39621</v>
      </c>
      <c r="B7932" s="52" t="s">
        <v>15815</v>
      </c>
      <c r="C7932" s="52" t="s">
        <v>10788</v>
      </c>
      <c r="D7932" s="967">
        <v>1066.26</v>
      </c>
      <c r="E7932" s="757"/>
      <c r="F7932" s="757"/>
      <c r="G7932" s="757"/>
      <c r="H7932" s="757"/>
      <c r="I7932" s="757"/>
    </row>
    <row r="7933" spans="1:9" ht="15.75" customHeight="1">
      <c r="A7933" s="52">
        <v>39624</v>
      </c>
      <c r="B7933" s="52" t="s">
        <v>15816</v>
      </c>
      <c r="C7933" s="52" t="s">
        <v>10788</v>
      </c>
      <c r="D7933" s="967">
        <v>1176.21</v>
      </c>
      <c r="E7933" s="757"/>
      <c r="F7933" s="757"/>
      <c r="G7933" s="757"/>
      <c r="H7933" s="757"/>
      <c r="I7933" s="757"/>
    </row>
    <row r="7934" spans="1:9" ht="15.75" customHeight="1">
      <c r="A7934" s="52">
        <v>39615</v>
      </c>
      <c r="B7934" s="52" t="s">
        <v>15817</v>
      </c>
      <c r="C7934" s="52" t="s">
        <v>10358</v>
      </c>
      <c r="D7934" s="808">
        <v>475.29</v>
      </c>
      <c r="E7934" s="757"/>
      <c r="F7934" s="757"/>
      <c r="G7934" s="757"/>
      <c r="H7934" s="757"/>
      <c r="I7934" s="757"/>
    </row>
    <row r="7935" spans="1:9" ht="15.75" customHeight="1">
      <c r="A7935" s="52">
        <v>39620</v>
      </c>
      <c r="B7935" s="52" t="s">
        <v>15818</v>
      </c>
      <c r="C7935" s="52" t="s">
        <v>10358</v>
      </c>
      <c r="D7935" s="808">
        <v>725.91</v>
      </c>
      <c r="E7935" s="757"/>
      <c r="F7935" s="757"/>
      <c r="G7935" s="757"/>
      <c r="H7935" s="757"/>
      <c r="I7935" s="757"/>
    </row>
    <row r="7936" spans="1:9" ht="15.75" customHeight="1">
      <c r="A7936" s="52">
        <v>39623</v>
      </c>
      <c r="B7936" s="52" t="s">
        <v>15819</v>
      </c>
      <c r="C7936" s="52" t="s">
        <v>10358</v>
      </c>
      <c r="D7936" s="808">
        <v>777.51</v>
      </c>
      <c r="E7936" s="757"/>
      <c r="F7936" s="757"/>
      <c r="G7936" s="757"/>
      <c r="H7936" s="757"/>
      <c r="I7936" s="757"/>
    </row>
    <row r="7937" spans="1:9" ht="15.75" customHeight="1">
      <c r="A7937" s="52">
        <v>546</v>
      </c>
      <c r="B7937" s="52" t="s">
        <v>15820</v>
      </c>
      <c r="C7937" s="52" t="s">
        <v>10406</v>
      </c>
      <c r="D7937" s="808">
        <v>10.51</v>
      </c>
      <c r="E7937" s="757"/>
      <c r="F7937" s="757"/>
      <c r="G7937" s="757"/>
      <c r="H7937" s="757"/>
      <c r="I7937" s="757"/>
    </row>
    <row r="7938" spans="1:9" ht="15.75" customHeight="1">
      <c r="A7938" s="52">
        <v>566</v>
      </c>
      <c r="B7938" s="52" t="s">
        <v>15821</v>
      </c>
      <c r="C7938" s="52" t="s">
        <v>10402</v>
      </c>
      <c r="D7938" s="808">
        <v>4.99</v>
      </c>
      <c r="E7938" s="757"/>
      <c r="F7938" s="757"/>
      <c r="G7938" s="757"/>
      <c r="H7938" s="757"/>
      <c r="I7938" s="757"/>
    </row>
    <row r="7939" spans="1:9" ht="15.75" customHeight="1">
      <c r="A7939" s="52">
        <v>565</v>
      </c>
      <c r="B7939" s="52" t="s">
        <v>15822</v>
      </c>
      <c r="C7939" s="52" t="s">
        <v>10402</v>
      </c>
      <c r="D7939" s="808">
        <v>18.18</v>
      </c>
      <c r="E7939" s="757"/>
      <c r="F7939" s="757"/>
      <c r="G7939" s="757"/>
      <c r="H7939" s="757"/>
      <c r="I7939" s="757"/>
    </row>
    <row r="7940" spans="1:9" ht="15.75" customHeight="1">
      <c r="A7940" s="52">
        <v>555</v>
      </c>
      <c r="B7940" s="52" t="s">
        <v>15823</v>
      </c>
      <c r="C7940" s="52" t="s">
        <v>10402</v>
      </c>
      <c r="D7940" s="808">
        <v>12.89</v>
      </c>
      <c r="E7940" s="757"/>
      <c r="F7940" s="757"/>
      <c r="G7940" s="757"/>
      <c r="H7940" s="757"/>
      <c r="I7940" s="757"/>
    </row>
    <row r="7941" spans="1:9" ht="15.75" customHeight="1">
      <c r="A7941" s="52">
        <v>557</v>
      </c>
      <c r="B7941" s="52" t="s">
        <v>15824</v>
      </c>
      <c r="C7941" s="52" t="s">
        <v>10402</v>
      </c>
      <c r="D7941" s="808">
        <v>40.44</v>
      </c>
      <c r="E7941" s="757"/>
      <c r="F7941" s="757"/>
      <c r="G7941" s="757"/>
      <c r="H7941" s="757"/>
      <c r="I7941" s="757"/>
    </row>
    <row r="7942" spans="1:9" ht="15.75" customHeight="1">
      <c r="A7942" s="52">
        <v>552</v>
      </c>
      <c r="B7942" s="52" t="s">
        <v>15825</v>
      </c>
      <c r="C7942" s="52" t="s">
        <v>10402</v>
      </c>
      <c r="D7942" s="808">
        <v>20.059999999999999</v>
      </c>
      <c r="E7942" s="757"/>
      <c r="F7942" s="757"/>
      <c r="G7942" s="757"/>
      <c r="H7942" s="757"/>
      <c r="I7942" s="757"/>
    </row>
    <row r="7943" spans="1:9" ht="15.75" customHeight="1">
      <c r="A7943" s="52">
        <v>563</v>
      </c>
      <c r="B7943" s="52" t="s">
        <v>15826</v>
      </c>
      <c r="C7943" s="52" t="s">
        <v>10402</v>
      </c>
      <c r="D7943" s="808">
        <v>30.15</v>
      </c>
      <c r="E7943" s="757"/>
      <c r="F7943" s="757"/>
      <c r="G7943" s="757"/>
      <c r="H7943" s="757"/>
      <c r="I7943" s="757"/>
    </row>
    <row r="7944" spans="1:9" ht="15.75" customHeight="1">
      <c r="A7944" s="52">
        <v>549</v>
      </c>
      <c r="B7944" s="52" t="s">
        <v>15827</v>
      </c>
      <c r="C7944" s="52" t="s">
        <v>10402</v>
      </c>
      <c r="D7944" s="808">
        <v>54.26</v>
      </c>
      <c r="E7944" s="757"/>
      <c r="F7944" s="757"/>
      <c r="G7944" s="757"/>
      <c r="H7944" s="757"/>
      <c r="I7944" s="757"/>
    </row>
    <row r="7945" spans="1:9" ht="15.75" customHeight="1">
      <c r="A7945" s="52">
        <v>551</v>
      </c>
      <c r="B7945" s="52" t="s">
        <v>15828</v>
      </c>
      <c r="C7945" s="52" t="s">
        <v>10402</v>
      </c>
      <c r="D7945" s="808">
        <v>107.44</v>
      </c>
      <c r="E7945" s="757"/>
      <c r="F7945" s="757"/>
      <c r="G7945" s="757"/>
      <c r="H7945" s="757"/>
      <c r="I7945" s="757"/>
    </row>
    <row r="7946" spans="1:9" ht="15.75" customHeight="1">
      <c r="A7946" s="52">
        <v>559</v>
      </c>
      <c r="B7946" s="52" t="s">
        <v>15829</v>
      </c>
      <c r="C7946" s="52" t="s">
        <v>10402</v>
      </c>
      <c r="D7946" s="808">
        <v>26.86</v>
      </c>
      <c r="E7946" s="757"/>
      <c r="F7946" s="757"/>
      <c r="G7946" s="757"/>
      <c r="H7946" s="757"/>
      <c r="I7946" s="757"/>
    </row>
    <row r="7947" spans="1:9" ht="15.75" customHeight="1">
      <c r="A7947" s="52">
        <v>560</v>
      </c>
      <c r="B7947" s="52" t="s">
        <v>15830</v>
      </c>
      <c r="C7947" s="52" t="s">
        <v>10402</v>
      </c>
      <c r="D7947" s="808">
        <v>33.6</v>
      </c>
      <c r="E7947" s="757"/>
      <c r="F7947" s="757"/>
      <c r="G7947" s="757"/>
      <c r="H7947" s="757"/>
      <c r="I7947" s="757"/>
    </row>
    <row r="7948" spans="1:9" ht="15.75" customHeight="1">
      <c r="A7948" s="52">
        <v>547</v>
      </c>
      <c r="B7948" s="52" t="s">
        <v>15831</v>
      </c>
      <c r="C7948" s="52" t="s">
        <v>10402</v>
      </c>
      <c r="D7948" s="808">
        <v>40.229999999999997</v>
      </c>
      <c r="E7948" s="757"/>
      <c r="F7948" s="757"/>
      <c r="G7948" s="757"/>
      <c r="H7948" s="757"/>
      <c r="I7948" s="757"/>
    </row>
    <row r="7949" spans="1:9" ht="15.75" customHeight="1">
      <c r="A7949" s="52">
        <v>36207</v>
      </c>
      <c r="B7949" s="52" t="s">
        <v>15832</v>
      </c>
      <c r="C7949" s="52" t="s">
        <v>10358</v>
      </c>
      <c r="D7949" s="808">
        <v>391.19</v>
      </c>
      <c r="E7949" s="757"/>
      <c r="F7949" s="757"/>
      <c r="G7949" s="757"/>
      <c r="H7949" s="757"/>
      <c r="I7949" s="757"/>
    </row>
    <row r="7950" spans="1:9" ht="15.75" customHeight="1">
      <c r="A7950" s="52">
        <v>36209</v>
      </c>
      <c r="B7950" s="52" t="s">
        <v>15833</v>
      </c>
      <c r="C7950" s="52" t="s">
        <v>10358</v>
      </c>
      <c r="D7950" s="808">
        <v>448.95</v>
      </c>
      <c r="E7950" s="757"/>
      <c r="F7950" s="757"/>
      <c r="G7950" s="757"/>
      <c r="H7950" s="757"/>
      <c r="I7950" s="757"/>
    </row>
    <row r="7951" spans="1:9" ht="15.75" customHeight="1">
      <c r="A7951" s="52">
        <v>36210</v>
      </c>
      <c r="B7951" s="52" t="s">
        <v>15834</v>
      </c>
      <c r="C7951" s="52" t="s">
        <v>10358</v>
      </c>
      <c r="D7951" s="808">
        <v>485.75</v>
      </c>
      <c r="E7951" s="757"/>
      <c r="F7951" s="757"/>
      <c r="G7951" s="757"/>
      <c r="H7951" s="757"/>
      <c r="I7951" s="757"/>
    </row>
    <row r="7952" spans="1:9" ht="15.75" customHeight="1">
      <c r="A7952" s="52">
        <v>36204</v>
      </c>
      <c r="B7952" s="52" t="s">
        <v>15835</v>
      </c>
      <c r="C7952" s="52" t="s">
        <v>10358</v>
      </c>
      <c r="D7952" s="808">
        <v>172.23</v>
      </c>
      <c r="E7952" s="757"/>
      <c r="F7952" s="757"/>
      <c r="G7952" s="757"/>
      <c r="H7952" s="757"/>
      <c r="I7952" s="757"/>
    </row>
    <row r="7953" spans="1:9" ht="15.75" customHeight="1">
      <c r="A7953" s="52">
        <v>36205</v>
      </c>
      <c r="B7953" s="52" t="s">
        <v>15836</v>
      </c>
      <c r="C7953" s="52" t="s">
        <v>10358</v>
      </c>
      <c r="D7953" s="808">
        <v>191.28</v>
      </c>
      <c r="E7953" s="757"/>
      <c r="F7953" s="757"/>
      <c r="G7953" s="757"/>
      <c r="H7953" s="757"/>
      <c r="I7953" s="757"/>
    </row>
    <row r="7954" spans="1:9" ht="15.75" customHeight="1">
      <c r="A7954" s="52">
        <v>36081</v>
      </c>
      <c r="B7954" s="52" t="s">
        <v>15837</v>
      </c>
      <c r="C7954" s="52" t="s">
        <v>10358</v>
      </c>
      <c r="D7954" s="808">
        <v>203.95</v>
      </c>
      <c r="E7954" s="757"/>
      <c r="F7954" s="757"/>
      <c r="G7954" s="757"/>
      <c r="H7954" s="757"/>
      <c r="I7954" s="757"/>
    </row>
    <row r="7955" spans="1:9" ht="15.75" customHeight="1">
      <c r="A7955" s="52">
        <v>36206</v>
      </c>
      <c r="B7955" s="52" t="s">
        <v>15838</v>
      </c>
      <c r="C7955" s="52" t="s">
        <v>10358</v>
      </c>
      <c r="D7955" s="808">
        <v>213.67</v>
      </c>
      <c r="E7955" s="757"/>
      <c r="F7955" s="757"/>
      <c r="G7955" s="757"/>
      <c r="H7955" s="757"/>
      <c r="I7955" s="757"/>
    </row>
    <row r="7956" spans="1:9" ht="15.75" customHeight="1">
      <c r="A7956" s="52">
        <v>36218</v>
      </c>
      <c r="B7956" s="52" t="s">
        <v>15839</v>
      </c>
      <c r="C7956" s="52" t="s">
        <v>10358</v>
      </c>
      <c r="D7956" s="808">
        <v>136.26</v>
      </c>
      <c r="E7956" s="757"/>
      <c r="F7956" s="757"/>
      <c r="G7956" s="757"/>
      <c r="H7956" s="757"/>
      <c r="I7956" s="757"/>
    </row>
    <row r="7957" spans="1:9" ht="15.75" customHeight="1">
      <c r="A7957" s="52">
        <v>36220</v>
      </c>
      <c r="B7957" s="52" t="s">
        <v>15840</v>
      </c>
      <c r="C7957" s="52" t="s">
        <v>10358</v>
      </c>
      <c r="D7957" s="808">
        <v>156.24</v>
      </c>
      <c r="E7957" s="757"/>
      <c r="F7957" s="757"/>
      <c r="G7957" s="757"/>
      <c r="H7957" s="757"/>
      <c r="I7957" s="757"/>
    </row>
    <row r="7958" spans="1:9" ht="15.75" customHeight="1">
      <c r="A7958" s="52">
        <v>36080</v>
      </c>
      <c r="B7958" s="52" t="s">
        <v>15841</v>
      </c>
      <c r="C7958" s="52" t="s">
        <v>10358</v>
      </c>
      <c r="D7958" s="808">
        <v>169</v>
      </c>
      <c r="E7958" s="757"/>
      <c r="F7958" s="757"/>
      <c r="G7958" s="757"/>
      <c r="H7958" s="757"/>
      <c r="I7958" s="757"/>
    </row>
    <row r="7959" spans="1:9" ht="15.75" customHeight="1">
      <c r="A7959" s="52">
        <v>36223</v>
      </c>
      <c r="B7959" s="52" t="s">
        <v>15842</v>
      </c>
      <c r="C7959" s="52" t="s">
        <v>10358</v>
      </c>
      <c r="D7959" s="808">
        <v>176.97</v>
      </c>
      <c r="E7959" s="757"/>
      <c r="F7959" s="757"/>
      <c r="G7959" s="757"/>
      <c r="H7959" s="757"/>
      <c r="I7959" s="757"/>
    </row>
    <row r="7960" spans="1:9" ht="15.75" customHeight="1">
      <c r="A7960" s="52">
        <v>38127</v>
      </c>
      <c r="B7960" s="52" t="s">
        <v>15843</v>
      </c>
      <c r="C7960" s="52" t="s">
        <v>10358</v>
      </c>
      <c r="D7960" s="808">
        <v>328.26</v>
      </c>
      <c r="E7960" s="757"/>
      <c r="F7960" s="757"/>
      <c r="G7960" s="757"/>
      <c r="H7960" s="757"/>
      <c r="I7960" s="757"/>
    </row>
    <row r="7961" spans="1:9" ht="15.75" customHeight="1">
      <c r="A7961" s="52">
        <v>38060</v>
      </c>
      <c r="B7961" s="52" t="s">
        <v>15844</v>
      </c>
      <c r="C7961" s="52" t="s">
        <v>10358</v>
      </c>
      <c r="D7961" s="808">
        <v>29.66</v>
      </c>
      <c r="E7961" s="757"/>
      <c r="F7961" s="757"/>
      <c r="G7961" s="757"/>
      <c r="H7961" s="757"/>
      <c r="I7961" s="757"/>
    </row>
    <row r="7962" spans="1:9" ht="15.75" customHeight="1">
      <c r="A7962" s="52">
        <v>10956</v>
      </c>
      <c r="B7962" s="52" t="s">
        <v>15845</v>
      </c>
      <c r="C7962" s="52" t="s">
        <v>10358</v>
      </c>
      <c r="D7962" s="808">
        <v>32.520000000000003</v>
      </c>
      <c r="E7962" s="757"/>
      <c r="F7962" s="757"/>
      <c r="G7962" s="757"/>
      <c r="H7962" s="757"/>
      <c r="I7962" s="757"/>
    </row>
    <row r="7963" spans="1:9" ht="15.75" customHeight="1">
      <c r="A7963" s="52">
        <v>39380</v>
      </c>
      <c r="B7963" s="52" t="s">
        <v>15846</v>
      </c>
      <c r="C7963" s="52" t="s">
        <v>10358</v>
      </c>
      <c r="D7963" s="808">
        <v>22.52</v>
      </c>
      <c r="E7963" s="757"/>
      <c r="F7963" s="757"/>
      <c r="G7963" s="757"/>
      <c r="H7963" s="757"/>
      <c r="I7963" s="757"/>
    </row>
    <row r="7964" spans="1:9" ht="15.75" customHeight="1">
      <c r="A7964" s="52">
        <v>44172</v>
      </c>
      <c r="B7964" s="52" t="s">
        <v>15847</v>
      </c>
      <c r="C7964" s="52" t="s">
        <v>10358</v>
      </c>
      <c r="D7964" s="808">
        <v>7.82</v>
      </c>
      <c r="E7964" s="757"/>
      <c r="F7964" s="757"/>
      <c r="G7964" s="757"/>
      <c r="H7964" s="757"/>
      <c r="I7964" s="757"/>
    </row>
    <row r="7965" spans="1:9" ht="15.75" customHeight="1">
      <c r="A7965" s="52">
        <v>37597</v>
      </c>
      <c r="B7965" s="52" t="s">
        <v>15848</v>
      </c>
      <c r="C7965" s="52" t="s">
        <v>10358</v>
      </c>
      <c r="D7965" s="967">
        <v>645703.12</v>
      </c>
      <c r="E7965" s="757"/>
      <c r="F7965" s="757"/>
      <c r="G7965" s="757"/>
      <c r="H7965" s="757"/>
      <c r="I7965" s="757"/>
    </row>
    <row r="7966" spans="1:9" ht="15.75" customHeight="1">
      <c r="A7966" s="52">
        <v>183</v>
      </c>
      <c r="B7966" s="52" t="s">
        <v>15849</v>
      </c>
      <c r="C7966" s="52" t="s">
        <v>10823</v>
      </c>
      <c r="D7966" s="808">
        <v>220</v>
      </c>
      <c r="E7966" s="757"/>
      <c r="F7966" s="757"/>
      <c r="G7966" s="757"/>
      <c r="H7966" s="757"/>
      <c r="I7966" s="757"/>
    </row>
    <row r="7967" spans="1:9" ht="15.75" customHeight="1">
      <c r="A7967" s="52">
        <v>184</v>
      </c>
      <c r="B7967" s="52" t="s">
        <v>15850</v>
      </c>
      <c r="C7967" s="52" t="s">
        <v>10823</v>
      </c>
      <c r="D7967" s="808">
        <v>136.25</v>
      </c>
      <c r="E7967" s="757"/>
      <c r="F7967" s="757"/>
      <c r="G7967" s="757"/>
      <c r="H7967" s="757"/>
      <c r="I7967" s="757"/>
    </row>
    <row r="7968" spans="1:9" ht="15.75" customHeight="1">
      <c r="A7968" s="52">
        <v>181</v>
      </c>
      <c r="B7968" s="52" t="s">
        <v>15851</v>
      </c>
      <c r="C7968" s="52" t="s">
        <v>10823</v>
      </c>
      <c r="D7968" s="808">
        <v>293.8</v>
      </c>
      <c r="E7968" s="757"/>
      <c r="F7968" s="757"/>
      <c r="G7968" s="757"/>
      <c r="H7968" s="757"/>
      <c r="I7968" s="757"/>
    </row>
    <row r="7969" spans="1:9" ht="15.75" customHeight="1">
      <c r="A7969" s="52">
        <v>20001</v>
      </c>
      <c r="B7969" s="52" t="s">
        <v>15852</v>
      </c>
      <c r="C7969" s="52" t="s">
        <v>10823</v>
      </c>
      <c r="D7969" s="808">
        <v>170.32</v>
      </c>
      <c r="E7969" s="757"/>
      <c r="F7969" s="757"/>
      <c r="G7969" s="757"/>
      <c r="H7969" s="757"/>
      <c r="I7969" s="757"/>
    </row>
    <row r="7970" spans="1:9" ht="15.75" customHeight="1">
      <c r="A7970" s="52">
        <v>39837</v>
      </c>
      <c r="B7970" s="52" t="s">
        <v>15853</v>
      </c>
      <c r="C7970" s="52" t="s">
        <v>10823</v>
      </c>
      <c r="D7970" s="808">
        <v>415.72</v>
      </c>
      <c r="E7970" s="757"/>
      <c r="F7970" s="757"/>
      <c r="G7970" s="757"/>
      <c r="H7970" s="757"/>
      <c r="I7970" s="757"/>
    </row>
    <row r="7971" spans="1:9" ht="15.75" customHeight="1">
      <c r="A7971" s="52">
        <v>43366</v>
      </c>
      <c r="B7971" s="52" t="s">
        <v>15854</v>
      </c>
      <c r="C7971" s="52" t="s">
        <v>10406</v>
      </c>
      <c r="D7971" s="808">
        <v>3.09</v>
      </c>
      <c r="E7971" s="757"/>
      <c r="F7971" s="757"/>
      <c r="G7971" s="757"/>
      <c r="H7971" s="757"/>
      <c r="I7971" s="757"/>
    </row>
    <row r="7972" spans="1:9" ht="15.75" customHeight="1">
      <c r="A7972" s="52">
        <v>10535</v>
      </c>
      <c r="B7972" s="52" t="s">
        <v>15855</v>
      </c>
      <c r="C7972" s="52" t="s">
        <v>10358</v>
      </c>
      <c r="D7972" s="967">
        <v>6000</v>
      </c>
      <c r="E7972" s="757"/>
      <c r="F7972" s="757"/>
      <c r="G7972" s="757"/>
      <c r="H7972" s="757"/>
      <c r="I7972" s="757"/>
    </row>
    <row r="7973" spans="1:9" ht="15.75" customHeight="1">
      <c r="A7973" s="52">
        <v>10537</v>
      </c>
      <c r="B7973" s="52" t="s">
        <v>15856</v>
      </c>
      <c r="C7973" s="52" t="s">
        <v>10358</v>
      </c>
      <c r="D7973" s="967">
        <v>8182.37</v>
      </c>
      <c r="E7973" s="757"/>
      <c r="F7973" s="757"/>
      <c r="G7973" s="757"/>
      <c r="H7973" s="757"/>
      <c r="I7973" s="757"/>
    </row>
    <row r="7974" spans="1:9" ht="15.75" customHeight="1">
      <c r="A7974" s="52">
        <v>13891</v>
      </c>
      <c r="B7974" s="52" t="s">
        <v>15857</v>
      </c>
      <c r="C7974" s="52" t="s">
        <v>10358</v>
      </c>
      <c r="D7974" s="967">
        <v>7505.08</v>
      </c>
      <c r="E7974" s="757"/>
      <c r="F7974" s="757"/>
      <c r="G7974" s="757"/>
      <c r="H7974" s="757"/>
      <c r="I7974" s="757"/>
    </row>
    <row r="7975" spans="1:9" ht="15.75" customHeight="1">
      <c r="A7975" s="52">
        <v>44492</v>
      </c>
      <c r="B7975" s="52" t="s">
        <v>15858</v>
      </c>
      <c r="C7975" s="52" t="s">
        <v>10358</v>
      </c>
      <c r="D7975" s="967">
        <v>32644.06</v>
      </c>
      <c r="E7975" s="757"/>
      <c r="F7975" s="757"/>
      <c r="G7975" s="757"/>
      <c r="H7975" s="757"/>
      <c r="I7975" s="757"/>
    </row>
    <row r="7976" spans="1:9" ht="15.75" customHeight="1">
      <c r="A7976" s="52">
        <v>36396</v>
      </c>
      <c r="B7976" s="52" t="s">
        <v>15859</v>
      </c>
      <c r="C7976" s="52" t="s">
        <v>10358</v>
      </c>
      <c r="D7976" s="967">
        <v>6864.4</v>
      </c>
      <c r="E7976" s="757"/>
      <c r="F7976" s="757"/>
      <c r="G7976" s="757"/>
      <c r="H7976" s="757"/>
      <c r="I7976" s="757"/>
    </row>
    <row r="7977" spans="1:9" ht="15.75" customHeight="1">
      <c r="A7977" s="52">
        <v>36397</v>
      </c>
      <c r="B7977" s="52" t="s">
        <v>15860</v>
      </c>
      <c r="C7977" s="52" t="s">
        <v>10358</v>
      </c>
      <c r="D7977" s="967">
        <v>24406.77</v>
      </c>
      <c r="E7977" s="757"/>
      <c r="F7977" s="757"/>
      <c r="G7977" s="757"/>
      <c r="H7977" s="757"/>
      <c r="I7977" s="757"/>
    </row>
    <row r="7978" spans="1:9" ht="15.75" customHeight="1">
      <c r="A7978" s="52">
        <v>36398</v>
      </c>
      <c r="B7978" s="52" t="s">
        <v>15861</v>
      </c>
      <c r="C7978" s="52" t="s">
        <v>10358</v>
      </c>
      <c r="D7978" s="967">
        <v>29664.400000000001</v>
      </c>
      <c r="E7978" s="757"/>
      <c r="F7978" s="757"/>
      <c r="G7978" s="757"/>
      <c r="H7978" s="757"/>
      <c r="I7978" s="757"/>
    </row>
    <row r="7979" spans="1:9" ht="15.75" customHeight="1">
      <c r="A7979" s="52">
        <v>647</v>
      </c>
      <c r="B7979" s="52" t="s">
        <v>15862</v>
      </c>
      <c r="C7979" s="52" t="s">
        <v>10509</v>
      </c>
      <c r="D7979" s="808">
        <v>12.78</v>
      </c>
      <c r="E7979" s="757"/>
      <c r="F7979" s="757"/>
      <c r="G7979" s="757"/>
      <c r="H7979" s="757"/>
      <c r="I7979" s="757"/>
    </row>
    <row r="7980" spans="1:9" ht="15.75" customHeight="1">
      <c r="A7980" s="52">
        <v>40920</v>
      </c>
      <c r="B7980" s="52" t="s">
        <v>15863</v>
      </c>
      <c r="C7980" s="52" t="s">
        <v>10511</v>
      </c>
      <c r="D7980" s="967">
        <v>2240.1</v>
      </c>
      <c r="E7980" s="757"/>
      <c r="F7980" s="757"/>
      <c r="G7980" s="757"/>
      <c r="H7980" s="757"/>
      <c r="I7980" s="757"/>
    </row>
    <row r="7981" spans="1:9" ht="15.75" customHeight="1">
      <c r="A7981" s="52">
        <v>715</v>
      </c>
      <c r="B7981" s="52" t="s">
        <v>15864</v>
      </c>
      <c r="C7981" s="52" t="s">
        <v>10358</v>
      </c>
      <c r="D7981" s="808">
        <v>16.149999999999999</v>
      </c>
      <c r="E7981" s="757"/>
      <c r="F7981" s="757"/>
      <c r="G7981" s="757"/>
      <c r="H7981" s="757"/>
      <c r="I7981" s="757"/>
    </row>
    <row r="7982" spans="1:9" ht="15.75" customHeight="1">
      <c r="A7982" s="52">
        <v>716</v>
      </c>
      <c r="B7982" s="52" t="s">
        <v>15865</v>
      </c>
      <c r="C7982" s="52" t="s">
        <v>10358</v>
      </c>
      <c r="D7982" s="808">
        <v>18.260000000000002</v>
      </c>
      <c r="E7982" s="757"/>
      <c r="F7982" s="757"/>
      <c r="G7982" s="757"/>
      <c r="H7982" s="757"/>
      <c r="I7982" s="757"/>
    </row>
    <row r="7983" spans="1:9" ht="15.75" customHeight="1">
      <c r="A7983" s="52">
        <v>38783</v>
      </c>
      <c r="B7983" s="52" t="s">
        <v>15866</v>
      </c>
      <c r="C7983" s="52" t="s">
        <v>10358</v>
      </c>
      <c r="D7983" s="808">
        <v>0.93</v>
      </c>
      <c r="E7983" s="757"/>
      <c r="F7983" s="757"/>
      <c r="G7983" s="757"/>
      <c r="H7983" s="757"/>
      <c r="I7983" s="757"/>
    </row>
    <row r="7984" spans="1:9" ht="15.75" customHeight="1">
      <c r="A7984" s="52">
        <v>37593</v>
      </c>
      <c r="B7984" s="52" t="s">
        <v>15867</v>
      </c>
      <c r="C7984" s="52" t="s">
        <v>10358</v>
      </c>
      <c r="D7984" s="808">
        <v>2.2999999999999998</v>
      </c>
      <c r="E7984" s="757"/>
      <c r="F7984" s="757"/>
      <c r="G7984" s="757"/>
      <c r="H7984" s="757"/>
      <c r="I7984" s="757"/>
    </row>
    <row r="7985" spans="1:9" ht="15.75" customHeight="1">
      <c r="A7985" s="52">
        <v>37594</v>
      </c>
      <c r="B7985" s="52" t="s">
        <v>1646</v>
      </c>
      <c r="C7985" s="52" t="s">
        <v>10358</v>
      </c>
      <c r="D7985" s="808">
        <v>2.86</v>
      </c>
      <c r="E7985" s="757"/>
      <c r="F7985" s="757"/>
      <c r="G7985" s="757"/>
      <c r="H7985" s="757"/>
      <c r="I7985" s="757"/>
    </row>
    <row r="7986" spans="1:9" ht="15.75" customHeight="1">
      <c r="A7986" s="52">
        <v>37592</v>
      </c>
      <c r="B7986" s="52" t="s">
        <v>15868</v>
      </c>
      <c r="C7986" s="52" t="s">
        <v>10358</v>
      </c>
      <c r="D7986" s="808">
        <v>1.81</v>
      </c>
      <c r="E7986" s="757"/>
      <c r="F7986" s="757"/>
      <c r="G7986" s="757"/>
      <c r="H7986" s="757"/>
      <c r="I7986" s="757"/>
    </row>
    <row r="7987" spans="1:9" ht="15.75" customHeight="1">
      <c r="A7987" s="52">
        <v>7270</v>
      </c>
      <c r="B7987" s="52" t="s">
        <v>15869</v>
      </c>
      <c r="C7987" s="52" t="s">
        <v>10358</v>
      </c>
      <c r="D7987" s="808">
        <v>0.81</v>
      </c>
      <c r="E7987" s="757"/>
      <c r="F7987" s="757"/>
      <c r="G7987" s="757"/>
      <c r="H7987" s="757"/>
      <c r="I7987" s="757"/>
    </row>
    <row r="7988" spans="1:9" ht="15.75" customHeight="1">
      <c r="A7988" s="52">
        <v>7267</v>
      </c>
      <c r="B7988" s="52" t="s">
        <v>15870</v>
      </c>
      <c r="C7988" s="52" t="s">
        <v>10358</v>
      </c>
      <c r="D7988" s="808">
        <v>0.63</v>
      </c>
      <c r="E7988" s="757"/>
      <c r="F7988" s="757"/>
      <c r="G7988" s="757"/>
      <c r="H7988" s="757"/>
      <c r="I7988" s="757"/>
    </row>
    <row r="7989" spans="1:9" ht="15.75" customHeight="1">
      <c r="A7989" s="52">
        <v>7271</v>
      </c>
      <c r="B7989" s="52" t="s">
        <v>1638</v>
      </c>
      <c r="C7989" s="52" t="s">
        <v>10358</v>
      </c>
      <c r="D7989" s="808">
        <v>0.7</v>
      </c>
      <c r="E7989" s="757"/>
      <c r="F7989" s="757"/>
      <c r="G7989" s="757"/>
      <c r="H7989" s="757"/>
      <c r="I7989" s="757"/>
    </row>
    <row r="7990" spans="1:9" ht="15.75" customHeight="1">
      <c r="A7990" s="52">
        <v>7268</v>
      </c>
      <c r="B7990" s="52" t="s">
        <v>15871</v>
      </c>
      <c r="C7990" s="52" t="s">
        <v>10358</v>
      </c>
      <c r="D7990" s="808">
        <v>0.97</v>
      </c>
      <c r="E7990" s="757"/>
      <c r="F7990" s="757"/>
      <c r="G7990" s="757"/>
      <c r="H7990" s="757"/>
      <c r="I7990" s="757"/>
    </row>
    <row r="7991" spans="1:9" ht="15.75" customHeight="1">
      <c r="A7991" s="52">
        <v>41372</v>
      </c>
      <c r="B7991" s="52" t="s">
        <v>15872</v>
      </c>
      <c r="C7991" s="52" t="s">
        <v>10774</v>
      </c>
      <c r="D7991" s="808">
        <v>91.91</v>
      </c>
      <c r="E7991" s="757"/>
      <c r="F7991" s="757"/>
      <c r="G7991" s="757"/>
      <c r="H7991" s="757"/>
      <c r="I7991" s="757"/>
    </row>
    <row r="7992" spans="1:9" ht="15.75" customHeight="1">
      <c r="A7992" s="52">
        <v>41371</v>
      </c>
      <c r="B7992" s="52" t="s">
        <v>15873</v>
      </c>
      <c r="C7992" s="52" t="s">
        <v>10774</v>
      </c>
      <c r="D7992" s="808">
        <v>54.33</v>
      </c>
      <c r="E7992" s="757"/>
      <c r="F7992" s="757"/>
      <c r="G7992" s="757"/>
      <c r="H7992" s="757"/>
      <c r="I7992" s="757"/>
    </row>
    <row r="7993" spans="1:9" ht="15.75" customHeight="1">
      <c r="A7993" s="52">
        <v>34556</v>
      </c>
      <c r="B7993" s="52" t="s">
        <v>15874</v>
      </c>
      <c r="C7993" s="52" t="s">
        <v>10358</v>
      </c>
      <c r="D7993" s="808">
        <v>4.17</v>
      </c>
      <c r="E7993" s="757"/>
      <c r="F7993" s="757"/>
      <c r="G7993" s="757"/>
      <c r="H7993" s="757"/>
      <c r="I7993" s="757"/>
    </row>
    <row r="7994" spans="1:9" ht="15.75" customHeight="1">
      <c r="A7994" s="52">
        <v>37873</v>
      </c>
      <c r="B7994" s="52" t="s">
        <v>15875</v>
      </c>
      <c r="C7994" s="52" t="s">
        <v>10358</v>
      </c>
      <c r="D7994" s="808">
        <v>4.24</v>
      </c>
      <c r="E7994" s="757"/>
      <c r="F7994" s="757"/>
      <c r="G7994" s="757"/>
      <c r="H7994" s="757"/>
      <c r="I7994" s="757"/>
    </row>
    <row r="7995" spans="1:9" ht="15.75" customHeight="1">
      <c r="A7995" s="52">
        <v>34564</v>
      </c>
      <c r="B7995" s="52" t="s">
        <v>15876</v>
      </c>
      <c r="C7995" s="52" t="s">
        <v>10358</v>
      </c>
      <c r="D7995" s="808">
        <v>4.4400000000000004</v>
      </c>
      <c r="E7995" s="757"/>
      <c r="F7995" s="757"/>
      <c r="G7995" s="757"/>
      <c r="H7995" s="757"/>
      <c r="I7995" s="757"/>
    </row>
    <row r="7996" spans="1:9" ht="15.75" customHeight="1">
      <c r="A7996" s="52">
        <v>34565</v>
      </c>
      <c r="B7996" s="52" t="s">
        <v>15877</v>
      </c>
      <c r="C7996" s="52" t="s">
        <v>10358</v>
      </c>
      <c r="D7996" s="808">
        <v>4.7</v>
      </c>
      <c r="E7996" s="757"/>
      <c r="F7996" s="757"/>
      <c r="G7996" s="757"/>
      <c r="H7996" s="757"/>
      <c r="I7996" s="757"/>
    </row>
    <row r="7997" spans="1:9" ht="15.75" customHeight="1">
      <c r="A7997" s="52">
        <v>38590</v>
      </c>
      <c r="B7997" s="52" t="s">
        <v>15878</v>
      </c>
      <c r="C7997" s="52" t="s">
        <v>10358</v>
      </c>
      <c r="D7997" s="808">
        <v>3.47</v>
      </c>
      <c r="E7997" s="757"/>
      <c r="F7997" s="757"/>
      <c r="G7997" s="757"/>
      <c r="H7997" s="757"/>
      <c r="I7997" s="757"/>
    </row>
    <row r="7998" spans="1:9" ht="15.75" customHeight="1">
      <c r="A7998" s="52">
        <v>34566</v>
      </c>
      <c r="B7998" s="52" t="s">
        <v>15879</v>
      </c>
      <c r="C7998" s="52" t="s">
        <v>10358</v>
      </c>
      <c r="D7998" s="808">
        <v>3.65</v>
      </c>
      <c r="E7998" s="757"/>
      <c r="F7998" s="757"/>
      <c r="G7998" s="757"/>
      <c r="H7998" s="757"/>
      <c r="I7998" s="757"/>
    </row>
    <row r="7999" spans="1:9" ht="15.75" customHeight="1">
      <c r="A7999" s="52">
        <v>34567</v>
      </c>
      <c r="B7999" s="52" t="s">
        <v>15880</v>
      </c>
      <c r="C7999" s="52" t="s">
        <v>10358</v>
      </c>
      <c r="D7999" s="808">
        <v>3.87</v>
      </c>
      <c r="E7999" s="757"/>
      <c r="F7999" s="757"/>
      <c r="G7999" s="757"/>
      <c r="H7999" s="757"/>
      <c r="I7999" s="757"/>
    </row>
    <row r="8000" spans="1:9" ht="15.75" customHeight="1">
      <c r="A8000" s="52">
        <v>38591</v>
      </c>
      <c r="B8000" s="52" t="s">
        <v>15881</v>
      </c>
      <c r="C8000" s="52" t="s">
        <v>10358</v>
      </c>
      <c r="D8000" s="808">
        <v>3.51</v>
      </c>
      <c r="E8000" s="757"/>
      <c r="F8000" s="757"/>
      <c r="G8000" s="757"/>
      <c r="H8000" s="757"/>
      <c r="I8000" s="757"/>
    </row>
    <row r="8001" spans="1:9" ht="15.75" customHeight="1">
      <c r="A8001" s="52">
        <v>34568</v>
      </c>
      <c r="B8001" s="52" t="s">
        <v>15882</v>
      </c>
      <c r="C8001" s="52" t="s">
        <v>10358</v>
      </c>
      <c r="D8001" s="808">
        <v>4.57</v>
      </c>
      <c r="E8001" s="757"/>
      <c r="F8001" s="757"/>
      <c r="G8001" s="757"/>
      <c r="H8001" s="757"/>
      <c r="I8001" s="757"/>
    </row>
    <row r="8002" spans="1:9" ht="15.75" customHeight="1">
      <c r="A8002" s="52">
        <v>34569</v>
      </c>
      <c r="B8002" s="52" t="s">
        <v>15883</v>
      </c>
      <c r="C8002" s="52" t="s">
        <v>10358</v>
      </c>
      <c r="D8002" s="808">
        <v>4.7</v>
      </c>
      <c r="E8002" s="757"/>
      <c r="F8002" s="757"/>
      <c r="G8002" s="757"/>
      <c r="H8002" s="757"/>
      <c r="I8002" s="757"/>
    </row>
    <row r="8003" spans="1:9" ht="15.75" customHeight="1">
      <c r="A8003" s="52">
        <v>34570</v>
      </c>
      <c r="B8003" s="52" t="s">
        <v>15884</v>
      </c>
      <c r="C8003" s="52" t="s">
        <v>10358</v>
      </c>
      <c r="D8003" s="808">
        <v>5.0999999999999996</v>
      </c>
      <c r="E8003" s="757"/>
      <c r="F8003" s="757"/>
      <c r="G8003" s="757"/>
      <c r="H8003" s="757"/>
      <c r="I8003" s="757"/>
    </row>
    <row r="8004" spans="1:9" ht="15.75" customHeight="1">
      <c r="A8004" s="52">
        <v>25070</v>
      </c>
      <c r="B8004" s="52" t="s">
        <v>15885</v>
      </c>
      <c r="C8004" s="52" t="s">
        <v>10358</v>
      </c>
      <c r="D8004" s="808">
        <v>3.84</v>
      </c>
      <c r="E8004" s="757"/>
      <c r="F8004" s="757"/>
      <c r="G8004" s="757"/>
      <c r="H8004" s="757"/>
      <c r="I8004" s="757"/>
    </row>
    <row r="8005" spans="1:9" ht="15.75" customHeight="1">
      <c r="A8005" s="52">
        <v>34571</v>
      </c>
      <c r="B8005" s="52" t="s">
        <v>15886</v>
      </c>
      <c r="C8005" s="52" t="s">
        <v>10358</v>
      </c>
      <c r="D8005" s="808">
        <v>3.87</v>
      </c>
      <c r="E8005" s="757"/>
      <c r="F8005" s="757"/>
      <c r="G8005" s="757"/>
      <c r="H8005" s="757"/>
      <c r="I8005" s="757"/>
    </row>
    <row r="8006" spans="1:9" ht="15.75" customHeight="1">
      <c r="A8006" s="52">
        <v>34573</v>
      </c>
      <c r="B8006" s="52" t="s">
        <v>15887</v>
      </c>
      <c r="C8006" s="52" t="s">
        <v>10358</v>
      </c>
      <c r="D8006" s="808">
        <v>4.08</v>
      </c>
      <c r="E8006" s="757"/>
      <c r="F8006" s="757"/>
      <c r="G8006" s="757"/>
      <c r="H8006" s="757"/>
      <c r="I8006" s="757"/>
    </row>
    <row r="8007" spans="1:9" ht="15.75" customHeight="1">
      <c r="A8007" s="52">
        <v>37107</v>
      </c>
      <c r="B8007" s="52" t="s">
        <v>15888</v>
      </c>
      <c r="C8007" s="52" t="s">
        <v>10358</v>
      </c>
      <c r="D8007" s="808">
        <v>5.38</v>
      </c>
      <c r="E8007" s="757"/>
      <c r="F8007" s="757"/>
      <c r="G8007" s="757"/>
      <c r="H8007" s="757"/>
      <c r="I8007" s="757"/>
    </row>
    <row r="8008" spans="1:9" ht="15.75" customHeight="1">
      <c r="A8008" s="52">
        <v>34576</v>
      </c>
      <c r="B8008" s="52" t="s">
        <v>15889</v>
      </c>
      <c r="C8008" s="52" t="s">
        <v>10358</v>
      </c>
      <c r="D8008" s="808">
        <v>5.94</v>
      </c>
      <c r="E8008" s="757"/>
      <c r="F8008" s="757"/>
      <c r="G8008" s="757"/>
      <c r="H8008" s="757"/>
      <c r="I8008" s="757"/>
    </row>
    <row r="8009" spans="1:9" ht="15.75" customHeight="1">
      <c r="A8009" s="52">
        <v>34577</v>
      </c>
      <c r="B8009" s="52" t="s">
        <v>15890</v>
      </c>
      <c r="C8009" s="52" t="s">
        <v>10358</v>
      </c>
      <c r="D8009" s="808">
        <v>6.2</v>
      </c>
      <c r="E8009" s="757"/>
      <c r="F8009" s="757"/>
      <c r="G8009" s="757"/>
      <c r="H8009" s="757"/>
      <c r="I8009" s="757"/>
    </row>
    <row r="8010" spans="1:9" ht="15.75" customHeight="1">
      <c r="A8010" s="52">
        <v>34578</v>
      </c>
      <c r="B8010" s="52" t="s">
        <v>15891</v>
      </c>
      <c r="C8010" s="52" t="s">
        <v>10358</v>
      </c>
      <c r="D8010" s="808">
        <v>6.72</v>
      </c>
      <c r="E8010" s="757"/>
      <c r="F8010" s="757"/>
      <c r="G8010" s="757"/>
      <c r="H8010" s="757"/>
      <c r="I8010" s="757"/>
    </row>
    <row r="8011" spans="1:9" ht="15.75" customHeight="1">
      <c r="A8011" s="52">
        <v>34579</v>
      </c>
      <c r="B8011" s="52" t="s">
        <v>15892</v>
      </c>
      <c r="C8011" s="52" t="s">
        <v>10358</v>
      </c>
      <c r="D8011" s="808">
        <v>7.17</v>
      </c>
      <c r="E8011" s="757"/>
      <c r="F8011" s="757"/>
      <c r="G8011" s="757"/>
      <c r="H8011" s="757"/>
      <c r="I8011" s="757"/>
    </row>
    <row r="8012" spans="1:9" ht="15.75" customHeight="1">
      <c r="A8012" s="52">
        <v>25067</v>
      </c>
      <c r="B8012" s="52" t="s">
        <v>15893</v>
      </c>
      <c r="C8012" s="52" t="s">
        <v>10358</v>
      </c>
      <c r="D8012" s="808">
        <v>4.8</v>
      </c>
      <c r="E8012" s="757"/>
      <c r="F8012" s="757"/>
      <c r="G8012" s="757"/>
      <c r="H8012" s="757"/>
      <c r="I8012" s="757"/>
    </row>
    <row r="8013" spans="1:9" ht="15.75" customHeight="1">
      <c r="A8013" s="52">
        <v>34580</v>
      </c>
      <c r="B8013" s="52" t="s">
        <v>15894</v>
      </c>
      <c r="C8013" s="52" t="s">
        <v>10358</v>
      </c>
      <c r="D8013" s="808">
        <v>5.36</v>
      </c>
      <c r="E8013" s="757"/>
      <c r="F8013" s="757"/>
      <c r="G8013" s="757"/>
      <c r="H8013" s="757"/>
      <c r="I8013" s="757"/>
    </row>
    <row r="8014" spans="1:9" ht="15.75" customHeight="1">
      <c r="A8014" s="52">
        <v>25071</v>
      </c>
      <c r="B8014" s="52" t="s">
        <v>15895</v>
      </c>
      <c r="C8014" s="52" t="s">
        <v>10358</v>
      </c>
      <c r="D8014" s="808">
        <v>2.67</v>
      </c>
      <c r="E8014" s="757"/>
      <c r="F8014" s="757"/>
      <c r="G8014" s="757"/>
      <c r="H8014" s="757"/>
      <c r="I8014" s="757"/>
    </row>
    <row r="8015" spans="1:9" ht="15.75" customHeight="1">
      <c r="A8015" s="52">
        <v>44171</v>
      </c>
      <c r="B8015" s="52" t="s">
        <v>15896</v>
      </c>
      <c r="C8015" s="52" t="s">
        <v>10358</v>
      </c>
      <c r="D8015" s="808">
        <v>22.3</v>
      </c>
      <c r="E8015" s="757"/>
      <c r="F8015" s="757"/>
      <c r="G8015" s="757"/>
      <c r="H8015" s="757"/>
      <c r="I8015" s="757"/>
    </row>
    <row r="8016" spans="1:9" ht="15.75" customHeight="1">
      <c r="A8016" s="52">
        <v>38395</v>
      </c>
      <c r="B8016" s="52" t="s">
        <v>15897</v>
      </c>
      <c r="C8016" s="52" t="s">
        <v>10358</v>
      </c>
      <c r="D8016" s="808">
        <v>6.82</v>
      </c>
      <c r="E8016" s="757"/>
      <c r="F8016" s="757"/>
      <c r="G8016" s="757"/>
      <c r="H8016" s="757"/>
      <c r="I8016" s="757"/>
    </row>
    <row r="8017" spans="1:9" ht="15.75" customHeight="1">
      <c r="A8017" s="52">
        <v>34583</v>
      </c>
      <c r="B8017" s="52" t="s">
        <v>15898</v>
      </c>
      <c r="C8017" s="52" t="s">
        <v>10774</v>
      </c>
      <c r="D8017" s="808">
        <v>57.21</v>
      </c>
      <c r="E8017" s="757"/>
      <c r="F8017" s="757"/>
      <c r="G8017" s="757"/>
      <c r="H8017" s="757"/>
      <c r="I8017" s="757"/>
    </row>
    <row r="8018" spans="1:9" ht="15.75" customHeight="1">
      <c r="A8018" s="52">
        <v>34584</v>
      </c>
      <c r="B8018" s="52" t="s">
        <v>15899</v>
      </c>
      <c r="C8018" s="52" t="s">
        <v>10774</v>
      </c>
      <c r="D8018" s="808">
        <v>41.96</v>
      </c>
      <c r="E8018" s="757"/>
      <c r="F8018" s="757"/>
      <c r="G8018" s="757"/>
      <c r="H8018" s="757"/>
      <c r="I8018" s="757"/>
    </row>
    <row r="8019" spans="1:9" ht="15.75" customHeight="1">
      <c r="A8019" s="52">
        <v>709</v>
      </c>
      <c r="B8019" s="52" t="s">
        <v>15900</v>
      </c>
      <c r="C8019" s="52" t="s">
        <v>10774</v>
      </c>
      <c r="D8019" s="808">
        <v>777.77</v>
      </c>
      <c r="E8019" s="757"/>
      <c r="F8019" s="757"/>
      <c r="G8019" s="757"/>
      <c r="H8019" s="757"/>
      <c r="I8019" s="757"/>
    </row>
    <row r="8020" spans="1:9" ht="15.75" customHeight="1">
      <c r="A8020" s="52">
        <v>34599</v>
      </c>
      <c r="B8020" s="52" t="s">
        <v>15901</v>
      </c>
      <c r="C8020" s="52" t="s">
        <v>10358</v>
      </c>
      <c r="D8020" s="808">
        <v>2.74</v>
      </c>
      <c r="E8020" s="757"/>
      <c r="F8020" s="757"/>
      <c r="G8020" s="757"/>
      <c r="H8020" s="757"/>
      <c r="I8020" s="757"/>
    </row>
    <row r="8021" spans="1:9" ht="15.75" customHeight="1">
      <c r="A8021" s="52">
        <v>34592</v>
      </c>
      <c r="B8021" s="52" t="s">
        <v>15902</v>
      </c>
      <c r="C8021" s="52" t="s">
        <v>10358</v>
      </c>
      <c r="D8021" s="808">
        <v>3.05</v>
      </c>
      <c r="E8021" s="757"/>
      <c r="F8021" s="757"/>
      <c r="G8021" s="757"/>
      <c r="H8021" s="757"/>
      <c r="I8021" s="757"/>
    </row>
    <row r="8022" spans="1:9" ht="15.75" customHeight="1">
      <c r="A8022" s="52">
        <v>37103</v>
      </c>
      <c r="B8022" s="52" t="s">
        <v>15903</v>
      </c>
      <c r="C8022" s="52" t="s">
        <v>10358</v>
      </c>
      <c r="D8022" s="808">
        <v>3.49</v>
      </c>
      <c r="E8022" s="757"/>
      <c r="F8022" s="757"/>
      <c r="G8022" s="757"/>
      <c r="H8022" s="757"/>
      <c r="I8022" s="757"/>
    </row>
    <row r="8023" spans="1:9" ht="15.75" customHeight="1">
      <c r="A8023" s="52">
        <v>34555</v>
      </c>
      <c r="B8023" s="52" t="s">
        <v>15904</v>
      </c>
      <c r="C8023" s="52" t="s">
        <v>10358</v>
      </c>
      <c r="D8023" s="808">
        <v>4.43</v>
      </c>
      <c r="E8023" s="757"/>
      <c r="F8023" s="757"/>
      <c r="G8023" s="757"/>
      <c r="H8023" s="757"/>
      <c r="I8023" s="757"/>
    </row>
    <row r="8024" spans="1:9" ht="15.75" customHeight="1">
      <c r="A8024" s="52">
        <v>674</v>
      </c>
      <c r="B8024" s="52" t="s">
        <v>15905</v>
      </c>
      <c r="C8024" s="52" t="s">
        <v>10774</v>
      </c>
      <c r="D8024" s="808">
        <v>65.489999999999995</v>
      </c>
      <c r="E8024" s="757"/>
      <c r="F8024" s="757"/>
      <c r="G8024" s="757"/>
      <c r="H8024" s="757"/>
      <c r="I8024" s="757"/>
    </row>
    <row r="8025" spans="1:9" ht="15.75" customHeight="1">
      <c r="A8025" s="52">
        <v>34600</v>
      </c>
      <c r="B8025" s="52" t="s">
        <v>15906</v>
      </c>
      <c r="C8025" s="52" t="s">
        <v>10774</v>
      </c>
      <c r="D8025" s="808">
        <v>96.2</v>
      </c>
      <c r="E8025" s="757"/>
      <c r="F8025" s="757"/>
      <c r="G8025" s="757"/>
      <c r="H8025" s="757"/>
      <c r="I8025" s="757"/>
    </row>
    <row r="8026" spans="1:9" ht="15.75" customHeight="1">
      <c r="A8026" s="52">
        <v>652</v>
      </c>
      <c r="B8026" s="52" t="s">
        <v>15907</v>
      </c>
      <c r="C8026" s="52" t="s">
        <v>10774</v>
      </c>
      <c r="D8026" s="808">
        <v>147.36000000000001</v>
      </c>
      <c r="E8026" s="757"/>
      <c r="F8026" s="757"/>
      <c r="G8026" s="757"/>
      <c r="H8026" s="757"/>
      <c r="I8026" s="757"/>
    </row>
    <row r="8027" spans="1:9" ht="15.75" customHeight="1">
      <c r="A8027" s="52">
        <v>651</v>
      </c>
      <c r="B8027" s="52" t="s">
        <v>15908</v>
      </c>
      <c r="C8027" s="52" t="s">
        <v>10358</v>
      </c>
      <c r="D8027" s="808">
        <v>3.36</v>
      </c>
      <c r="E8027" s="757"/>
      <c r="F8027" s="757"/>
      <c r="G8027" s="757"/>
      <c r="H8027" s="757"/>
      <c r="I8027" s="757"/>
    </row>
    <row r="8028" spans="1:9" ht="15.75" customHeight="1">
      <c r="A8028" s="52">
        <v>654</v>
      </c>
      <c r="B8028" s="52" t="s">
        <v>15909</v>
      </c>
      <c r="C8028" s="52" t="s">
        <v>10358</v>
      </c>
      <c r="D8028" s="808">
        <v>4.17</v>
      </c>
      <c r="E8028" s="757"/>
      <c r="F8028" s="757"/>
      <c r="G8028" s="757"/>
      <c r="H8028" s="757"/>
      <c r="I8028" s="757"/>
    </row>
    <row r="8029" spans="1:9" ht="15.75" customHeight="1">
      <c r="A8029" s="52">
        <v>650</v>
      </c>
      <c r="B8029" s="52" t="s">
        <v>15910</v>
      </c>
      <c r="C8029" s="52" t="s">
        <v>10358</v>
      </c>
      <c r="D8029" s="808">
        <v>2.69</v>
      </c>
      <c r="E8029" s="757"/>
      <c r="F8029" s="757"/>
      <c r="G8029" s="757"/>
      <c r="H8029" s="757"/>
      <c r="I8029" s="757"/>
    </row>
    <row r="8030" spans="1:9" ht="15.75" customHeight="1">
      <c r="A8030" s="52">
        <v>718</v>
      </c>
      <c r="B8030" s="52" t="s">
        <v>15911</v>
      </c>
      <c r="C8030" s="52" t="s">
        <v>10358</v>
      </c>
      <c r="D8030" s="808">
        <v>15.96</v>
      </c>
      <c r="E8030" s="757"/>
      <c r="F8030" s="757"/>
      <c r="G8030" s="757"/>
      <c r="H8030" s="757"/>
      <c r="I8030" s="757"/>
    </row>
    <row r="8031" spans="1:9" ht="15.75" customHeight="1">
      <c r="A8031" s="52">
        <v>11981</v>
      </c>
      <c r="B8031" s="52" t="s">
        <v>15912</v>
      </c>
      <c r="C8031" s="52" t="s">
        <v>10358</v>
      </c>
      <c r="D8031" s="808">
        <v>15.5</v>
      </c>
      <c r="E8031" s="757"/>
      <c r="F8031" s="757"/>
      <c r="G8031" s="757"/>
      <c r="H8031" s="757"/>
      <c r="I8031" s="757"/>
    </row>
    <row r="8032" spans="1:9" ht="15.75" customHeight="1">
      <c r="A8032" s="52">
        <v>34586</v>
      </c>
      <c r="B8032" s="52" t="s">
        <v>15913</v>
      </c>
      <c r="C8032" s="52" t="s">
        <v>10358</v>
      </c>
      <c r="D8032" s="808">
        <v>1.96</v>
      </c>
      <c r="E8032" s="757"/>
      <c r="F8032" s="757"/>
      <c r="G8032" s="757"/>
      <c r="H8032" s="757"/>
      <c r="I8032" s="757"/>
    </row>
    <row r="8033" spans="1:9" ht="15.75" customHeight="1">
      <c r="A8033" s="52">
        <v>38603</v>
      </c>
      <c r="B8033" s="52" t="s">
        <v>15914</v>
      </c>
      <c r="C8033" s="52" t="s">
        <v>10358</v>
      </c>
      <c r="D8033" s="808">
        <v>2.38</v>
      </c>
      <c r="E8033" s="757"/>
      <c r="F8033" s="757"/>
      <c r="G8033" s="757"/>
      <c r="H8033" s="757"/>
      <c r="I8033" s="757"/>
    </row>
    <row r="8034" spans="1:9" ht="15.75" customHeight="1">
      <c r="A8034" s="52">
        <v>34588</v>
      </c>
      <c r="B8034" s="52" t="s">
        <v>15915</v>
      </c>
      <c r="C8034" s="52" t="s">
        <v>10358</v>
      </c>
      <c r="D8034" s="808">
        <v>2.56</v>
      </c>
      <c r="E8034" s="757"/>
      <c r="F8034" s="757"/>
      <c r="G8034" s="757"/>
      <c r="H8034" s="757"/>
      <c r="I8034" s="757"/>
    </row>
    <row r="8035" spans="1:9" ht="15.75" customHeight="1">
      <c r="A8035" s="52">
        <v>34590</v>
      </c>
      <c r="B8035" s="52" t="s">
        <v>15916</v>
      </c>
      <c r="C8035" s="52" t="s">
        <v>10358</v>
      </c>
      <c r="D8035" s="808">
        <v>2.34</v>
      </c>
      <c r="E8035" s="757"/>
      <c r="F8035" s="757"/>
      <c r="G8035" s="757"/>
      <c r="H8035" s="757"/>
      <c r="I8035" s="757"/>
    </row>
    <row r="8036" spans="1:9" ht="15.75" customHeight="1">
      <c r="A8036" s="52">
        <v>34591</v>
      </c>
      <c r="B8036" s="52" t="s">
        <v>15917</v>
      </c>
      <c r="C8036" s="52" t="s">
        <v>10358</v>
      </c>
      <c r="D8036" s="808">
        <v>3.17</v>
      </c>
      <c r="E8036" s="757"/>
      <c r="F8036" s="757"/>
      <c r="G8036" s="757"/>
      <c r="H8036" s="757"/>
      <c r="I8036" s="757"/>
    </row>
    <row r="8037" spans="1:9" ht="15.75" customHeight="1">
      <c r="A8037" s="52">
        <v>40517</v>
      </c>
      <c r="B8037" s="52" t="s">
        <v>15918</v>
      </c>
      <c r="C8037" s="52" t="s">
        <v>10774</v>
      </c>
      <c r="D8037" s="808">
        <v>39.49</v>
      </c>
      <c r="E8037" s="757"/>
      <c r="F8037" s="757"/>
      <c r="G8037" s="757"/>
      <c r="H8037" s="757"/>
      <c r="I8037" s="757"/>
    </row>
    <row r="8038" spans="1:9" ht="15.75" customHeight="1">
      <c r="A8038" s="52">
        <v>40515</v>
      </c>
      <c r="B8038" s="52" t="s">
        <v>15919</v>
      </c>
      <c r="C8038" s="52" t="s">
        <v>10774</v>
      </c>
      <c r="D8038" s="808">
        <v>88.85</v>
      </c>
      <c r="E8038" s="757"/>
      <c r="F8038" s="757"/>
      <c r="G8038" s="757"/>
      <c r="H8038" s="757"/>
      <c r="I8038" s="757"/>
    </row>
    <row r="8039" spans="1:9" ht="15.75" customHeight="1">
      <c r="A8039" s="52">
        <v>40529</v>
      </c>
      <c r="B8039" s="52" t="s">
        <v>15920</v>
      </c>
      <c r="C8039" s="52" t="s">
        <v>10774</v>
      </c>
      <c r="D8039" s="808">
        <v>56.76</v>
      </c>
      <c r="E8039" s="757"/>
      <c r="F8039" s="757"/>
      <c r="G8039" s="757"/>
      <c r="H8039" s="757"/>
      <c r="I8039" s="757"/>
    </row>
    <row r="8040" spans="1:9" ht="15.75" customHeight="1">
      <c r="A8040" s="52">
        <v>36170</v>
      </c>
      <c r="B8040" s="52" t="s">
        <v>15921</v>
      </c>
      <c r="C8040" s="52" t="s">
        <v>10774</v>
      </c>
      <c r="D8040" s="808">
        <v>47.1</v>
      </c>
      <c r="E8040" s="757"/>
      <c r="F8040" s="757"/>
      <c r="G8040" s="757"/>
      <c r="H8040" s="757"/>
      <c r="I8040" s="757"/>
    </row>
    <row r="8041" spans="1:9" ht="15.75" customHeight="1">
      <c r="A8041" s="52">
        <v>40524</v>
      </c>
      <c r="B8041" s="52" t="s">
        <v>15922</v>
      </c>
      <c r="C8041" s="52" t="s">
        <v>10774</v>
      </c>
      <c r="D8041" s="808">
        <v>55.53</v>
      </c>
      <c r="E8041" s="757"/>
      <c r="F8041" s="757"/>
      <c r="G8041" s="757"/>
      <c r="H8041" s="757"/>
      <c r="I8041" s="757"/>
    </row>
    <row r="8042" spans="1:9" ht="15.75" customHeight="1">
      <c r="A8042" s="52">
        <v>36156</v>
      </c>
      <c r="B8042" s="52" t="s">
        <v>15923</v>
      </c>
      <c r="C8042" s="52" t="s">
        <v>10774</v>
      </c>
      <c r="D8042" s="808">
        <v>43.19</v>
      </c>
      <c r="E8042" s="757"/>
      <c r="F8042" s="757"/>
      <c r="G8042" s="757"/>
      <c r="H8042" s="757"/>
      <c r="I8042" s="757"/>
    </row>
    <row r="8043" spans="1:9" ht="15.75" customHeight="1">
      <c r="A8043" s="52">
        <v>36155</v>
      </c>
      <c r="B8043" s="52" t="s">
        <v>15924</v>
      </c>
      <c r="C8043" s="52" t="s">
        <v>10774</v>
      </c>
      <c r="D8043" s="808">
        <v>37.28</v>
      </c>
      <c r="E8043" s="757"/>
      <c r="F8043" s="757"/>
      <c r="G8043" s="757"/>
      <c r="H8043" s="757"/>
      <c r="I8043" s="757"/>
    </row>
    <row r="8044" spans="1:9" ht="15.75" customHeight="1">
      <c r="A8044" s="52">
        <v>36154</v>
      </c>
      <c r="B8044" s="52" t="s">
        <v>15925</v>
      </c>
      <c r="C8044" s="52" t="s">
        <v>10774</v>
      </c>
      <c r="D8044" s="808">
        <v>51.83</v>
      </c>
      <c r="E8044" s="757"/>
      <c r="F8044" s="757"/>
      <c r="G8044" s="757"/>
      <c r="H8044" s="757"/>
      <c r="I8044" s="757"/>
    </row>
    <row r="8045" spans="1:9" ht="15.75" customHeight="1">
      <c r="A8045" s="52">
        <v>695</v>
      </c>
      <c r="B8045" s="52" t="s">
        <v>15926</v>
      </c>
      <c r="C8045" s="52" t="s">
        <v>10774</v>
      </c>
      <c r="D8045" s="808">
        <v>38.07</v>
      </c>
      <c r="E8045" s="757"/>
      <c r="F8045" s="757"/>
      <c r="G8045" s="757"/>
      <c r="H8045" s="757"/>
      <c r="I8045" s="757"/>
    </row>
    <row r="8046" spans="1:9" ht="15.75" customHeight="1">
      <c r="A8046" s="52">
        <v>679</v>
      </c>
      <c r="B8046" s="52" t="s">
        <v>15927</v>
      </c>
      <c r="C8046" s="52" t="s">
        <v>10774</v>
      </c>
      <c r="D8046" s="808">
        <v>56.76</v>
      </c>
      <c r="E8046" s="757"/>
      <c r="F8046" s="757"/>
      <c r="G8046" s="757"/>
      <c r="H8046" s="757"/>
      <c r="I8046" s="757"/>
    </row>
    <row r="8047" spans="1:9" ht="15.75" customHeight="1">
      <c r="A8047" s="52">
        <v>711</v>
      </c>
      <c r="B8047" s="52" t="s">
        <v>15928</v>
      </c>
      <c r="C8047" s="52" t="s">
        <v>10774</v>
      </c>
      <c r="D8047" s="808">
        <v>37.549999999999997</v>
      </c>
      <c r="E8047" s="757"/>
      <c r="F8047" s="757"/>
      <c r="G8047" s="757"/>
      <c r="H8047" s="757"/>
      <c r="I8047" s="757"/>
    </row>
    <row r="8048" spans="1:9" ht="15.75" customHeight="1">
      <c r="A8048" s="52">
        <v>712</v>
      </c>
      <c r="B8048" s="52" t="s">
        <v>15929</v>
      </c>
      <c r="C8048" s="52" t="s">
        <v>10774</v>
      </c>
      <c r="D8048" s="808">
        <v>47.3</v>
      </c>
      <c r="E8048" s="757"/>
      <c r="F8048" s="757"/>
      <c r="G8048" s="757"/>
      <c r="H8048" s="757"/>
      <c r="I8048" s="757"/>
    </row>
    <row r="8049" spans="1:9" ht="15.75" customHeight="1">
      <c r="A8049" s="52">
        <v>12614</v>
      </c>
      <c r="B8049" s="52" t="s">
        <v>15930</v>
      </c>
      <c r="C8049" s="52" t="s">
        <v>10358</v>
      </c>
      <c r="D8049" s="808">
        <v>60.35</v>
      </c>
      <c r="E8049" s="757"/>
      <c r="F8049" s="757"/>
      <c r="G8049" s="757"/>
      <c r="H8049" s="757"/>
      <c r="I8049" s="757"/>
    </row>
    <row r="8050" spans="1:9" ht="15.75" customHeight="1">
      <c r="A8050" s="52">
        <v>6140</v>
      </c>
      <c r="B8050" s="52" t="s">
        <v>15931</v>
      </c>
      <c r="C8050" s="52" t="s">
        <v>10358</v>
      </c>
      <c r="D8050" s="808">
        <v>4.3499999999999996</v>
      </c>
      <c r="E8050" s="757"/>
      <c r="F8050" s="757"/>
      <c r="G8050" s="757"/>
      <c r="H8050" s="757"/>
      <c r="I8050" s="757"/>
    </row>
    <row r="8051" spans="1:9" ht="15.75" customHeight="1">
      <c r="A8051" s="52">
        <v>38399</v>
      </c>
      <c r="B8051" s="52" t="s">
        <v>15932</v>
      </c>
      <c r="C8051" s="52" t="s">
        <v>10358</v>
      </c>
      <c r="D8051" s="808">
        <v>259.5</v>
      </c>
      <c r="E8051" s="757"/>
      <c r="F8051" s="757"/>
      <c r="G8051" s="757"/>
      <c r="H8051" s="757"/>
      <c r="I8051" s="757"/>
    </row>
    <row r="8052" spans="1:9" ht="15.75" customHeight="1">
      <c r="A8052" s="52">
        <v>735</v>
      </c>
      <c r="B8052" s="52" t="s">
        <v>15933</v>
      </c>
      <c r="C8052" s="52" t="s">
        <v>10358</v>
      </c>
      <c r="D8052" s="967">
        <v>2244.3200000000002</v>
      </c>
      <c r="E8052" s="757"/>
      <c r="F8052" s="757"/>
      <c r="G8052" s="757"/>
      <c r="H8052" s="757"/>
      <c r="I8052" s="757"/>
    </row>
    <row r="8053" spans="1:9" ht="15.75" customHeight="1">
      <c r="A8053" s="52">
        <v>736</v>
      </c>
      <c r="B8053" s="52" t="s">
        <v>15934</v>
      </c>
      <c r="C8053" s="52" t="s">
        <v>10358</v>
      </c>
      <c r="D8053" s="967">
        <v>1887.06</v>
      </c>
      <c r="E8053" s="757"/>
      <c r="F8053" s="757"/>
      <c r="G8053" s="757"/>
      <c r="H8053" s="757"/>
      <c r="I8053" s="757"/>
    </row>
    <row r="8054" spans="1:9" ht="15.75" customHeight="1">
      <c r="A8054" s="52">
        <v>729</v>
      </c>
      <c r="B8054" s="52" t="s">
        <v>15935</v>
      </c>
      <c r="C8054" s="52" t="s">
        <v>10358</v>
      </c>
      <c r="D8054" s="808">
        <v>769</v>
      </c>
      <c r="E8054" s="757"/>
      <c r="F8054" s="757"/>
      <c r="G8054" s="757"/>
      <c r="H8054" s="757"/>
      <c r="I8054" s="757"/>
    </row>
    <row r="8055" spans="1:9" ht="15.75" customHeight="1">
      <c r="A8055" s="52">
        <v>39925</v>
      </c>
      <c r="B8055" s="52" t="s">
        <v>15936</v>
      </c>
      <c r="C8055" s="52" t="s">
        <v>10358</v>
      </c>
      <c r="D8055" s="967">
        <v>11111.98</v>
      </c>
      <c r="E8055" s="757"/>
      <c r="F8055" s="757"/>
      <c r="G8055" s="757"/>
      <c r="H8055" s="757"/>
      <c r="I8055" s="757"/>
    </row>
    <row r="8056" spans="1:9" ht="15.75" customHeight="1">
      <c r="A8056" s="52">
        <v>731</v>
      </c>
      <c r="B8056" s="52" t="s">
        <v>15937</v>
      </c>
      <c r="C8056" s="52" t="s">
        <v>10358</v>
      </c>
      <c r="D8056" s="808">
        <v>748.42</v>
      </c>
      <c r="E8056" s="757"/>
      <c r="F8056" s="757"/>
      <c r="G8056" s="757"/>
      <c r="H8056" s="757"/>
      <c r="I8056" s="757"/>
    </row>
    <row r="8057" spans="1:9" ht="15.75" customHeight="1">
      <c r="A8057" s="52">
        <v>10575</v>
      </c>
      <c r="B8057" s="52" t="s">
        <v>15938</v>
      </c>
      <c r="C8057" s="52" t="s">
        <v>10358</v>
      </c>
      <c r="D8057" s="967">
        <v>1167.97</v>
      </c>
      <c r="E8057" s="757"/>
      <c r="F8057" s="757"/>
      <c r="G8057" s="757"/>
      <c r="H8057" s="757"/>
      <c r="I8057" s="757"/>
    </row>
    <row r="8058" spans="1:9" ht="15.75" customHeight="1">
      <c r="A8058" s="52">
        <v>733</v>
      </c>
      <c r="B8058" s="52" t="s">
        <v>15939</v>
      </c>
      <c r="C8058" s="52" t="s">
        <v>10358</v>
      </c>
      <c r="D8058" s="967">
        <v>1278.79</v>
      </c>
      <c r="E8058" s="757"/>
      <c r="F8058" s="757"/>
      <c r="G8058" s="757"/>
      <c r="H8058" s="757"/>
      <c r="I8058" s="757"/>
    </row>
    <row r="8059" spans="1:9" ht="15.75" customHeight="1">
      <c r="A8059" s="52">
        <v>732</v>
      </c>
      <c r="B8059" s="52" t="s">
        <v>15940</v>
      </c>
      <c r="C8059" s="52" t="s">
        <v>10358</v>
      </c>
      <c r="D8059" s="967">
        <v>1261.5999999999999</v>
      </c>
      <c r="E8059" s="757"/>
      <c r="F8059" s="757"/>
      <c r="G8059" s="757"/>
      <c r="H8059" s="757"/>
      <c r="I8059" s="757"/>
    </row>
    <row r="8060" spans="1:9" ht="15.75" customHeight="1">
      <c r="A8060" s="52">
        <v>737</v>
      </c>
      <c r="B8060" s="52" t="s">
        <v>15941</v>
      </c>
      <c r="C8060" s="52" t="s">
        <v>10358</v>
      </c>
      <c r="D8060" s="967">
        <v>7074.67</v>
      </c>
      <c r="E8060" s="757"/>
      <c r="F8060" s="757"/>
      <c r="G8060" s="757"/>
      <c r="H8060" s="757"/>
      <c r="I8060" s="757"/>
    </row>
    <row r="8061" spans="1:9" ht="15.75" customHeight="1">
      <c r="A8061" s="52">
        <v>738</v>
      </c>
      <c r="B8061" s="52" t="s">
        <v>15942</v>
      </c>
      <c r="C8061" s="52" t="s">
        <v>10358</v>
      </c>
      <c r="D8061" s="967">
        <v>3280.47</v>
      </c>
      <c r="E8061" s="757"/>
      <c r="F8061" s="757"/>
      <c r="G8061" s="757"/>
      <c r="H8061" s="757"/>
      <c r="I8061" s="757"/>
    </row>
    <row r="8062" spans="1:9" ht="15.75" customHeight="1">
      <c r="A8062" s="52">
        <v>740</v>
      </c>
      <c r="B8062" s="52" t="s">
        <v>15943</v>
      </c>
      <c r="C8062" s="52" t="s">
        <v>10358</v>
      </c>
      <c r="D8062" s="967">
        <v>6655.4</v>
      </c>
      <c r="E8062" s="757"/>
      <c r="F8062" s="757"/>
      <c r="G8062" s="757"/>
      <c r="H8062" s="757"/>
      <c r="I8062" s="757"/>
    </row>
    <row r="8063" spans="1:9" ht="15.75" customHeight="1">
      <c r="A8063" s="52">
        <v>734</v>
      </c>
      <c r="B8063" s="52" t="s">
        <v>15944</v>
      </c>
      <c r="C8063" s="52" t="s">
        <v>10358</v>
      </c>
      <c r="D8063" s="967">
        <v>1352.43</v>
      </c>
      <c r="E8063" s="757"/>
      <c r="F8063" s="757"/>
      <c r="G8063" s="757"/>
      <c r="H8063" s="757"/>
      <c r="I8063" s="757"/>
    </row>
    <row r="8064" spans="1:9" ht="15.75" customHeight="1">
      <c r="A8064" s="52">
        <v>39008</v>
      </c>
      <c r="B8064" s="52" t="s">
        <v>15945</v>
      </c>
      <c r="C8064" s="52" t="s">
        <v>10358</v>
      </c>
      <c r="D8064" s="967">
        <v>73141.83</v>
      </c>
      <c r="E8064" s="757"/>
      <c r="F8064" s="757"/>
      <c r="G8064" s="757"/>
      <c r="H8064" s="757"/>
      <c r="I8064" s="757"/>
    </row>
    <row r="8065" spans="1:9" ht="15.75" customHeight="1">
      <c r="A8065" s="52">
        <v>39009</v>
      </c>
      <c r="B8065" s="52" t="s">
        <v>15946</v>
      </c>
      <c r="C8065" s="52" t="s">
        <v>10358</v>
      </c>
      <c r="D8065" s="967">
        <v>78362.41</v>
      </c>
      <c r="E8065" s="757"/>
      <c r="F8065" s="757"/>
      <c r="G8065" s="757"/>
      <c r="H8065" s="757"/>
      <c r="I8065" s="757"/>
    </row>
    <row r="8066" spans="1:9" ht="15.75" customHeight="1">
      <c r="A8066" s="52">
        <v>10587</v>
      </c>
      <c r="B8066" s="52" t="s">
        <v>15947</v>
      </c>
      <c r="C8066" s="52" t="s">
        <v>10358</v>
      </c>
      <c r="D8066" s="967">
        <v>3126.2</v>
      </c>
      <c r="E8066" s="757"/>
      <c r="F8066" s="757"/>
      <c r="G8066" s="757"/>
      <c r="H8066" s="757"/>
      <c r="I8066" s="757"/>
    </row>
    <row r="8067" spans="1:9" ht="15.75" customHeight="1">
      <c r="A8067" s="52">
        <v>759</v>
      </c>
      <c r="B8067" s="52" t="s">
        <v>15948</v>
      </c>
      <c r="C8067" s="52" t="s">
        <v>10358</v>
      </c>
      <c r="D8067" s="967">
        <v>4494.8500000000004</v>
      </c>
      <c r="E8067" s="757"/>
      <c r="F8067" s="757"/>
      <c r="G8067" s="757"/>
      <c r="H8067" s="757"/>
      <c r="I8067" s="757"/>
    </row>
    <row r="8068" spans="1:9" ht="15.75" customHeight="1">
      <c r="A8068" s="52">
        <v>761</v>
      </c>
      <c r="B8068" s="52" t="s">
        <v>15949</v>
      </c>
      <c r="C8068" s="52" t="s">
        <v>10358</v>
      </c>
      <c r="D8068" s="967">
        <v>7619.15</v>
      </c>
      <c r="E8068" s="757"/>
      <c r="F8068" s="757"/>
      <c r="G8068" s="757"/>
      <c r="H8068" s="757"/>
      <c r="I8068" s="757"/>
    </row>
    <row r="8069" spans="1:9" ht="15.75" customHeight="1">
      <c r="A8069" s="52">
        <v>750</v>
      </c>
      <c r="B8069" s="52" t="s">
        <v>15950</v>
      </c>
      <c r="C8069" s="52" t="s">
        <v>10358</v>
      </c>
      <c r="D8069" s="967">
        <v>7233.78</v>
      </c>
      <c r="E8069" s="757"/>
      <c r="F8069" s="757"/>
      <c r="G8069" s="757"/>
      <c r="H8069" s="757"/>
      <c r="I8069" s="757"/>
    </row>
    <row r="8070" spans="1:9" ht="15.75" customHeight="1">
      <c r="A8070" s="52">
        <v>755</v>
      </c>
      <c r="B8070" s="52" t="s">
        <v>15951</v>
      </c>
      <c r="C8070" s="52" t="s">
        <v>10358</v>
      </c>
      <c r="D8070" s="967">
        <v>29683.93</v>
      </c>
      <c r="E8070" s="757"/>
      <c r="F8070" s="757"/>
      <c r="G8070" s="757"/>
      <c r="H8070" s="757"/>
      <c r="I8070" s="757"/>
    </row>
    <row r="8071" spans="1:9" ht="15.75" customHeight="1">
      <c r="A8071" s="52">
        <v>749</v>
      </c>
      <c r="B8071" s="52" t="s">
        <v>15952</v>
      </c>
      <c r="C8071" s="52" t="s">
        <v>10358</v>
      </c>
      <c r="D8071" s="967">
        <v>10917.2</v>
      </c>
      <c r="E8071" s="757"/>
      <c r="F8071" s="757"/>
      <c r="G8071" s="757"/>
      <c r="H8071" s="757"/>
      <c r="I8071" s="757"/>
    </row>
    <row r="8072" spans="1:9" ht="15.75" customHeight="1">
      <c r="A8072" s="52">
        <v>756</v>
      </c>
      <c r="B8072" s="52" t="s">
        <v>15953</v>
      </c>
      <c r="C8072" s="52" t="s">
        <v>10358</v>
      </c>
      <c r="D8072" s="967">
        <v>32374.3</v>
      </c>
      <c r="E8072" s="757"/>
      <c r="F8072" s="757"/>
      <c r="G8072" s="757"/>
      <c r="H8072" s="757"/>
      <c r="I8072" s="757"/>
    </row>
    <row r="8073" spans="1:9" ht="15.75" customHeight="1">
      <c r="A8073" s="52">
        <v>757</v>
      </c>
      <c r="B8073" s="52" t="s">
        <v>15954</v>
      </c>
      <c r="C8073" s="52" t="s">
        <v>10358</v>
      </c>
      <c r="D8073" s="967">
        <v>14700</v>
      </c>
      <c r="E8073" s="757"/>
      <c r="F8073" s="757"/>
      <c r="G8073" s="757"/>
      <c r="H8073" s="757"/>
      <c r="I8073" s="757"/>
    </row>
    <row r="8074" spans="1:9" ht="15.75" customHeight="1">
      <c r="A8074" s="52">
        <v>10588</v>
      </c>
      <c r="B8074" s="52" t="s">
        <v>15955</v>
      </c>
      <c r="C8074" s="52" t="s">
        <v>10358</v>
      </c>
      <c r="D8074" s="967">
        <v>3245.39</v>
      </c>
      <c r="E8074" s="757"/>
      <c r="F8074" s="757"/>
      <c r="G8074" s="757"/>
      <c r="H8074" s="757"/>
      <c r="I8074" s="757"/>
    </row>
    <row r="8075" spans="1:9" ht="15.75" customHeight="1">
      <c r="A8075" s="52">
        <v>10592</v>
      </c>
      <c r="B8075" s="52" t="s">
        <v>15956</v>
      </c>
      <c r="C8075" s="52" t="s">
        <v>10358</v>
      </c>
      <c r="D8075" s="967">
        <v>3920</v>
      </c>
      <c r="E8075" s="757"/>
      <c r="F8075" s="757"/>
      <c r="G8075" s="757"/>
      <c r="H8075" s="757"/>
      <c r="I8075" s="757"/>
    </row>
    <row r="8076" spans="1:9" ht="15.75" customHeight="1">
      <c r="A8076" s="52">
        <v>10589</v>
      </c>
      <c r="B8076" s="52" t="s">
        <v>15957</v>
      </c>
      <c r="C8076" s="52" t="s">
        <v>10358</v>
      </c>
      <c r="D8076" s="967">
        <v>5266.27</v>
      </c>
      <c r="E8076" s="757"/>
      <c r="F8076" s="757"/>
      <c r="G8076" s="757"/>
      <c r="H8076" s="757"/>
      <c r="I8076" s="757"/>
    </row>
    <row r="8077" spans="1:9" ht="15.75" customHeight="1">
      <c r="A8077" s="52">
        <v>760</v>
      </c>
      <c r="B8077" s="52" t="s">
        <v>15958</v>
      </c>
      <c r="C8077" s="52" t="s">
        <v>10358</v>
      </c>
      <c r="D8077" s="967">
        <v>29400</v>
      </c>
      <c r="E8077" s="757"/>
      <c r="F8077" s="757"/>
      <c r="G8077" s="757"/>
      <c r="H8077" s="757"/>
      <c r="I8077" s="757"/>
    </row>
    <row r="8078" spans="1:9" ht="15.75" customHeight="1">
      <c r="A8078" s="52">
        <v>751</v>
      </c>
      <c r="B8078" s="52" t="s">
        <v>15959</v>
      </c>
      <c r="C8078" s="52" t="s">
        <v>10358</v>
      </c>
      <c r="D8078" s="967">
        <v>4630.5</v>
      </c>
      <c r="E8078" s="757"/>
      <c r="F8078" s="757"/>
      <c r="G8078" s="757"/>
      <c r="H8078" s="757"/>
      <c r="I8078" s="757"/>
    </row>
    <row r="8079" spans="1:9" ht="15.75" customHeight="1">
      <c r="A8079" s="52">
        <v>754</v>
      </c>
      <c r="B8079" s="52" t="s">
        <v>15960</v>
      </c>
      <c r="C8079" s="52" t="s">
        <v>10358</v>
      </c>
      <c r="D8079" s="967">
        <v>7350</v>
      </c>
      <c r="E8079" s="757"/>
      <c r="F8079" s="757"/>
      <c r="G8079" s="757"/>
      <c r="H8079" s="757"/>
      <c r="I8079" s="757"/>
    </row>
    <row r="8080" spans="1:9" ht="15.75" customHeight="1">
      <c r="A8080" s="52">
        <v>44489</v>
      </c>
      <c r="B8080" s="52" t="s">
        <v>15961</v>
      </c>
      <c r="C8080" s="52" t="s">
        <v>10358</v>
      </c>
      <c r="D8080" s="967">
        <v>191173.05</v>
      </c>
      <c r="E8080" s="757"/>
      <c r="F8080" s="757"/>
      <c r="G8080" s="757"/>
      <c r="H8080" s="757"/>
      <c r="I8080" s="757"/>
    </row>
    <row r="8081" spans="1:9" ht="15.75" customHeight="1">
      <c r="A8081" s="52">
        <v>39917</v>
      </c>
      <c r="B8081" s="52" t="s">
        <v>15962</v>
      </c>
      <c r="C8081" s="52" t="s">
        <v>10358</v>
      </c>
      <c r="D8081" s="967">
        <v>112351.13</v>
      </c>
      <c r="E8081" s="757"/>
      <c r="F8081" s="757"/>
      <c r="G8081" s="757"/>
      <c r="H8081" s="757"/>
      <c r="I8081" s="757"/>
    </row>
    <row r="8082" spans="1:9" ht="15.75" customHeight="1">
      <c r="A8082" s="52">
        <v>38167</v>
      </c>
      <c r="B8082" s="52" t="s">
        <v>15963</v>
      </c>
      <c r="C8082" s="52" t="s">
        <v>10788</v>
      </c>
      <c r="D8082" s="808">
        <v>26.4</v>
      </c>
      <c r="E8082" s="757"/>
      <c r="F8082" s="757"/>
      <c r="G8082" s="757"/>
      <c r="H8082" s="757"/>
      <c r="I8082" s="757"/>
    </row>
    <row r="8083" spans="1:9" ht="15.75" customHeight="1">
      <c r="A8083" s="52">
        <v>36145</v>
      </c>
      <c r="B8083" s="52" t="s">
        <v>15964</v>
      </c>
      <c r="C8083" s="52" t="s">
        <v>10788</v>
      </c>
      <c r="D8083" s="808">
        <v>64.8</v>
      </c>
      <c r="E8083" s="757"/>
      <c r="F8083" s="757"/>
      <c r="G8083" s="757"/>
      <c r="H8083" s="757"/>
      <c r="I8083" s="757"/>
    </row>
    <row r="8084" spans="1:9" ht="15.75" customHeight="1">
      <c r="A8084" s="52">
        <v>12893</v>
      </c>
      <c r="B8084" s="52" t="s">
        <v>15965</v>
      </c>
      <c r="C8084" s="52" t="s">
        <v>10788</v>
      </c>
      <c r="D8084" s="808">
        <v>108</v>
      </c>
      <c r="E8084" s="757"/>
      <c r="F8084" s="757"/>
      <c r="G8084" s="757"/>
      <c r="H8084" s="757"/>
      <c r="I8084" s="757"/>
    </row>
    <row r="8085" spans="1:9" ht="15.75" customHeight="1">
      <c r="A8085" s="52">
        <v>11685</v>
      </c>
      <c r="B8085" s="52" t="s">
        <v>15966</v>
      </c>
      <c r="C8085" s="52" t="s">
        <v>10358</v>
      </c>
      <c r="D8085" s="808">
        <v>22.85</v>
      </c>
      <c r="E8085" s="757"/>
      <c r="F8085" s="757"/>
      <c r="G8085" s="757"/>
      <c r="H8085" s="757"/>
      <c r="I8085" s="757"/>
    </row>
    <row r="8086" spans="1:9" ht="15.75" customHeight="1">
      <c r="A8086" s="52">
        <v>11680</v>
      </c>
      <c r="B8086" s="52" t="s">
        <v>15967</v>
      </c>
      <c r="C8086" s="52" t="s">
        <v>10358</v>
      </c>
      <c r="D8086" s="808">
        <v>14.94</v>
      </c>
      <c r="E8086" s="757"/>
      <c r="F8086" s="757"/>
      <c r="G8086" s="757"/>
      <c r="H8086" s="757"/>
      <c r="I8086" s="757"/>
    </row>
    <row r="8087" spans="1:9" ht="15.75" customHeight="1">
      <c r="A8087" s="52">
        <v>11679</v>
      </c>
      <c r="B8087" s="52" t="s">
        <v>15968</v>
      </c>
      <c r="C8087" s="52" t="s">
        <v>10358</v>
      </c>
      <c r="D8087" s="808">
        <v>20.25</v>
      </c>
      <c r="E8087" s="757"/>
      <c r="F8087" s="757"/>
      <c r="G8087" s="757"/>
      <c r="H8087" s="757"/>
      <c r="I8087" s="757"/>
    </row>
    <row r="8088" spans="1:9" ht="15.75" customHeight="1">
      <c r="A8088" s="52">
        <v>2512</v>
      </c>
      <c r="B8088" s="52" t="s">
        <v>15969</v>
      </c>
      <c r="C8088" s="52" t="s">
        <v>10358</v>
      </c>
      <c r="D8088" s="808">
        <v>43.3</v>
      </c>
      <c r="E8088" s="757"/>
      <c r="F8088" s="757"/>
      <c r="G8088" s="757"/>
      <c r="H8088" s="757"/>
      <c r="I8088" s="757"/>
    </row>
    <row r="8089" spans="1:9" ht="15.75" customHeight="1">
      <c r="A8089" s="52">
        <v>4374</v>
      </c>
      <c r="B8089" s="52" t="s">
        <v>15970</v>
      </c>
      <c r="C8089" s="52" t="s">
        <v>10358</v>
      </c>
      <c r="D8089" s="808">
        <v>0.48</v>
      </c>
      <c r="E8089" s="757"/>
      <c r="F8089" s="757"/>
      <c r="G8089" s="757"/>
      <c r="H8089" s="757"/>
      <c r="I8089" s="757"/>
    </row>
    <row r="8090" spans="1:9" ht="15.75" customHeight="1">
      <c r="A8090" s="52">
        <v>7568</v>
      </c>
      <c r="B8090" s="52" t="s">
        <v>15971</v>
      </c>
      <c r="C8090" s="52" t="s">
        <v>10358</v>
      </c>
      <c r="D8090" s="808">
        <v>0.79</v>
      </c>
      <c r="E8090" s="757"/>
      <c r="F8090" s="757"/>
      <c r="G8090" s="757"/>
      <c r="H8090" s="757"/>
      <c r="I8090" s="757"/>
    </row>
    <row r="8091" spans="1:9" ht="15.75" customHeight="1">
      <c r="A8091" s="52">
        <v>7584</v>
      </c>
      <c r="B8091" s="52" t="s">
        <v>15972</v>
      </c>
      <c r="C8091" s="52" t="s">
        <v>10358</v>
      </c>
      <c r="D8091" s="808">
        <v>1.21</v>
      </c>
      <c r="E8091" s="757"/>
      <c r="F8091" s="757"/>
      <c r="G8091" s="757"/>
      <c r="H8091" s="757"/>
      <c r="I8091" s="757"/>
    </row>
    <row r="8092" spans="1:9" ht="15.75" customHeight="1">
      <c r="A8092" s="52">
        <v>11945</v>
      </c>
      <c r="B8092" s="52" t="s">
        <v>15973</v>
      </c>
      <c r="C8092" s="52" t="s">
        <v>10358</v>
      </c>
      <c r="D8092" s="808">
        <v>7.0000000000000007E-2</v>
      </c>
      <c r="E8092" s="757"/>
      <c r="F8092" s="757"/>
      <c r="G8092" s="757"/>
      <c r="H8092" s="757"/>
      <c r="I8092" s="757"/>
    </row>
    <row r="8093" spans="1:9" ht="15.75" customHeight="1">
      <c r="A8093" s="52">
        <v>11946</v>
      </c>
      <c r="B8093" s="52" t="s">
        <v>15974</v>
      </c>
      <c r="C8093" s="52" t="s">
        <v>10358</v>
      </c>
      <c r="D8093" s="808">
        <v>0.09</v>
      </c>
      <c r="E8093" s="757"/>
      <c r="F8093" s="757"/>
      <c r="G8093" s="757"/>
      <c r="H8093" s="757"/>
      <c r="I8093" s="757"/>
    </row>
    <row r="8094" spans="1:9" ht="15.75" customHeight="1">
      <c r="A8094" s="52">
        <v>4375</v>
      </c>
      <c r="B8094" s="52" t="s">
        <v>2143</v>
      </c>
      <c r="C8094" s="52" t="s">
        <v>10358</v>
      </c>
      <c r="D8094" s="808">
        <v>0.13</v>
      </c>
      <c r="E8094" s="757"/>
      <c r="F8094" s="757"/>
      <c r="G8094" s="757"/>
      <c r="H8094" s="757"/>
      <c r="I8094" s="757"/>
    </row>
    <row r="8095" spans="1:9" ht="15.75" customHeight="1">
      <c r="A8095" s="52">
        <v>11950</v>
      </c>
      <c r="B8095" s="52" t="s">
        <v>1664</v>
      </c>
      <c r="C8095" s="52" t="s">
        <v>10358</v>
      </c>
      <c r="D8095" s="808">
        <v>0.26</v>
      </c>
      <c r="E8095" s="757"/>
      <c r="F8095" s="757"/>
      <c r="G8095" s="757"/>
      <c r="H8095" s="757"/>
      <c r="I8095" s="757"/>
    </row>
    <row r="8096" spans="1:9" ht="15.75" customHeight="1">
      <c r="A8096" s="52">
        <v>4376</v>
      </c>
      <c r="B8096" s="52" t="s">
        <v>15975</v>
      </c>
      <c r="C8096" s="52" t="s">
        <v>10358</v>
      </c>
      <c r="D8096" s="808">
        <v>0.25</v>
      </c>
      <c r="E8096" s="757"/>
      <c r="F8096" s="757"/>
      <c r="G8096" s="757"/>
      <c r="H8096" s="757"/>
      <c r="I8096" s="757"/>
    </row>
    <row r="8097" spans="1:9" ht="15.75" customHeight="1">
      <c r="A8097" s="52">
        <v>7583</v>
      </c>
      <c r="B8097" s="52" t="s">
        <v>15976</v>
      </c>
      <c r="C8097" s="52" t="s">
        <v>10358</v>
      </c>
      <c r="D8097" s="808">
        <v>0.54</v>
      </c>
      <c r="E8097" s="757"/>
      <c r="F8097" s="757"/>
      <c r="G8097" s="757"/>
      <c r="H8097" s="757"/>
      <c r="I8097" s="757"/>
    </row>
    <row r="8098" spans="1:9" ht="15.75" customHeight="1">
      <c r="A8098" s="52">
        <v>4350</v>
      </c>
      <c r="B8098" s="52" t="s">
        <v>1794</v>
      </c>
      <c r="C8098" s="52" t="s">
        <v>10358</v>
      </c>
      <c r="D8098" s="808">
        <v>0.71</v>
      </c>
      <c r="E8098" s="757"/>
      <c r="F8098" s="757"/>
      <c r="G8098" s="757"/>
      <c r="H8098" s="757"/>
      <c r="I8098" s="757"/>
    </row>
    <row r="8099" spans="1:9" ht="15.75" customHeight="1">
      <c r="A8099" s="52">
        <v>44400</v>
      </c>
      <c r="B8099" s="52" t="s">
        <v>15977</v>
      </c>
      <c r="C8099" s="52" t="s">
        <v>10358</v>
      </c>
      <c r="D8099" s="808">
        <v>32.72</v>
      </c>
      <c r="E8099" s="757"/>
      <c r="F8099" s="757"/>
      <c r="G8099" s="757"/>
      <c r="H8099" s="757"/>
      <c r="I8099" s="757"/>
    </row>
    <row r="8100" spans="1:9" ht="15.75" customHeight="1">
      <c r="A8100" s="52">
        <v>39886</v>
      </c>
      <c r="B8100" s="52" t="s">
        <v>15978</v>
      </c>
      <c r="C8100" s="52" t="s">
        <v>10358</v>
      </c>
      <c r="D8100" s="808">
        <v>5.7</v>
      </c>
      <c r="E8100" s="757"/>
      <c r="F8100" s="757"/>
      <c r="G8100" s="757"/>
      <c r="H8100" s="757"/>
      <c r="I8100" s="757"/>
    </row>
    <row r="8101" spans="1:9" ht="15.75" customHeight="1">
      <c r="A8101" s="52">
        <v>39887</v>
      </c>
      <c r="B8101" s="52" t="s">
        <v>15979</v>
      </c>
      <c r="C8101" s="52" t="s">
        <v>10358</v>
      </c>
      <c r="D8101" s="808">
        <v>8.5500000000000007</v>
      </c>
      <c r="E8101" s="757"/>
      <c r="F8101" s="757"/>
      <c r="G8101" s="757"/>
      <c r="H8101" s="757"/>
      <c r="I8101" s="757"/>
    </row>
    <row r="8102" spans="1:9" ht="15.75" customHeight="1">
      <c r="A8102" s="52">
        <v>39888</v>
      </c>
      <c r="B8102" s="52" t="s">
        <v>15980</v>
      </c>
      <c r="C8102" s="52" t="s">
        <v>10358</v>
      </c>
      <c r="D8102" s="808">
        <v>19.55</v>
      </c>
      <c r="E8102" s="757"/>
      <c r="F8102" s="757"/>
      <c r="G8102" s="757"/>
      <c r="H8102" s="757"/>
      <c r="I8102" s="757"/>
    </row>
    <row r="8103" spans="1:9" ht="15.75" customHeight="1">
      <c r="A8103" s="52">
        <v>39890</v>
      </c>
      <c r="B8103" s="52" t="s">
        <v>15981</v>
      </c>
      <c r="C8103" s="52" t="s">
        <v>10358</v>
      </c>
      <c r="D8103" s="808">
        <v>33.369999999999997</v>
      </c>
      <c r="E8103" s="757"/>
      <c r="F8103" s="757"/>
      <c r="G8103" s="757"/>
      <c r="H8103" s="757"/>
      <c r="I8103" s="757"/>
    </row>
    <row r="8104" spans="1:9" ht="15.75" customHeight="1">
      <c r="A8104" s="52">
        <v>39891</v>
      </c>
      <c r="B8104" s="52" t="s">
        <v>15982</v>
      </c>
      <c r="C8104" s="52" t="s">
        <v>10358</v>
      </c>
      <c r="D8104" s="808">
        <v>47.05</v>
      </c>
      <c r="E8104" s="757"/>
      <c r="F8104" s="757"/>
      <c r="G8104" s="757"/>
      <c r="H8104" s="757"/>
      <c r="I8104" s="757"/>
    </row>
    <row r="8105" spans="1:9" ht="15.75" customHeight="1">
      <c r="A8105" s="52">
        <v>39892</v>
      </c>
      <c r="B8105" s="52" t="s">
        <v>15983</v>
      </c>
      <c r="C8105" s="52" t="s">
        <v>10358</v>
      </c>
      <c r="D8105" s="808">
        <v>146.66999999999999</v>
      </c>
      <c r="E8105" s="757"/>
      <c r="F8105" s="757"/>
      <c r="G8105" s="757"/>
      <c r="H8105" s="757"/>
      <c r="I8105" s="757"/>
    </row>
    <row r="8106" spans="1:9" ht="15.75" customHeight="1">
      <c r="A8106" s="52">
        <v>790</v>
      </c>
      <c r="B8106" s="52" t="s">
        <v>15984</v>
      </c>
      <c r="C8106" s="52" t="s">
        <v>10358</v>
      </c>
      <c r="D8106" s="808">
        <v>21.7</v>
      </c>
      <c r="E8106" s="757"/>
      <c r="F8106" s="757"/>
      <c r="G8106" s="757"/>
      <c r="H8106" s="757"/>
      <c r="I8106" s="757"/>
    </row>
    <row r="8107" spans="1:9" ht="15.75" customHeight="1">
      <c r="A8107" s="52">
        <v>766</v>
      </c>
      <c r="B8107" s="52" t="s">
        <v>15985</v>
      </c>
      <c r="C8107" s="52" t="s">
        <v>10358</v>
      </c>
      <c r="D8107" s="808">
        <v>21.7</v>
      </c>
      <c r="E8107" s="757"/>
      <c r="F8107" s="757"/>
      <c r="G8107" s="757"/>
      <c r="H8107" s="757"/>
      <c r="I8107" s="757"/>
    </row>
    <row r="8108" spans="1:9" ht="15.75" customHeight="1">
      <c r="A8108" s="52">
        <v>791</v>
      </c>
      <c r="B8108" s="52" t="s">
        <v>15986</v>
      </c>
      <c r="C8108" s="52" t="s">
        <v>10358</v>
      </c>
      <c r="D8108" s="808">
        <v>21.7</v>
      </c>
      <c r="E8108" s="757"/>
      <c r="F8108" s="757"/>
      <c r="G8108" s="757"/>
      <c r="H8108" s="757"/>
      <c r="I8108" s="757"/>
    </row>
    <row r="8109" spans="1:9" ht="15.75" customHeight="1">
      <c r="A8109" s="52">
        <v>767</v>
      </c>
      <c r="B8109" s="52" t="s">
        <v>15987</v>
      </c>
      <c r="C8109" s="52" t="s">
        <v>10358</v>
      </c>
      <c r="D8109" s="808">
        <v>21.7</v>
      </c>
      <c r="E8109" s="757"/>
      <c r="F8109" s="757"/>
      <c r="G8109" s="757"/>
      <c r="H8109" s="757"/>
      <c r="I8109" s="757"/>
    </row>
    <row r="8110" spans="1:9" ht="15.75" customHeight="1">
      <c r="A8110" s="52">
        <v>768</v>
      </c>
      <c r="B8110" s="52" t="s">
        <v>15988</v>
      </c>
      <c r="C8110" s="52" t="s">
        <v>10358</v>
      </c>
      <c r="D8110" s="808">
        <v>17.04</v>
      </c>
      <c r="E8110" s="757"/>
      <c r="F8110" s="757"/>
      <c r="G8110" s="757"/>
      <c r="H8110" s="757"/>
      <c r="I8110" s="757"/>
    </row>
    <row r="8111" spans="1:9" ht="15.75" customHeight="1">
      <c r="A8111" s="52">
        <v>789</v>
      </c>
      <c r="B8111" s="52" t="s">
        <v>15989</v>
      </c>
      <c r="C8111" s="52" t="s">
        <v>10358</v>
      </c>
      <c r="D8111" s="808">
        <v>16.68</v>
      </c>
      <c r="E8111" s="757"/>
      <c r="F8111" s="757"/>
      <c r="G8111" s="757"/>
      <c r="H8111" s="757"/>
      <c r="I8111" s="757"/>
    </row>
    <row r="8112" spans="1:9" ht="15.75" customHeight="1">
      <c r="A8112" s="52">
        <v>769</v>
      </c>
      <c r="B8112" s="52" t="s">
        <v>15990</v>
      </c>
      <c r="C8112" s="52" t="s">
        <v>10358</v>
      </c>
      <c r="D8112" s="808">
        <v>17.04</v>
      </c>
      <c r="E8112" s="757"/>
      <c r="F8112" s="757"/>
      <c r="G8112" s="757"/>
      <c r="H8112" s="757"/>
      <c r="I8112" s="757"/>
    </row>
    <row r="8113" spans="1:9" ht="15.75" customHeight="1">
      <c r="A8113" s="52">
        <v>770</v>
      </c>
      <c r="B8113" s="52" t="s">
        <v>15991</v>
      </c>
      <c r="C8113" s="52" t="s">
        <v>10358</v>
      </c>
      <c r="D8113" s="808">
        <v>6.01</v>
      </c>
      <c r="E8113" s="757"/>
      <c r="F8113" s="757"/>
      <c r="G8113" s="757"/>
      <c r="H8113" s="757"/>
      <c r="I8113" s="757"/>
    </row>
    <row r="8114" spans="1:9" ht="15.75" customHeight="1">
      <c r="A8114" s="52">
        <v>12394</v>
      </c>
      <c r="B8114" s="52" t="s">
        <v>15992</v>
      </c>
      <c r="C8114" s="52" t="s">
        <v>10358</v>
      </c>
      <c r="D8114" s="808">
        <v>6.01</v>
      </c>
      <c r="E8114" s="757"/>
      <c r="F8114" s="757"/>
      <c r="G8114" s="757"/>
      <c r="H8114" s="757"/>
      <c r="I8114" s="757"/>
    </row>
    <row r="8115" spans="1:9" ht="15.75" customHeight="1">
      <c r="A8115" s="52">
        <v>764</v>
      </c>
      <c r="B8115" s="52" t="s">
        <v>15993</v>
      </c>
      <c r="C8115" s="52" t="s">
        <v>10358</v>
      </c>
      <c r="D8115" s="808">
        <v>10.49</v>
      </c>
      <c r="E8115" s="757"/>
      <c r="F8115" s="757"/>
      <c r="G8115" s="757"/>
      <c r="H8115" s="757"/>
      <c r="I8115" s="757"/>
    </row>
    <row r="8116" spans="1:9" ht="15.75" customHeight="1">
      <c r="A8116" s="52">
        <v>765</v>
      </c>
      <c r="B8116" s="52" t="s">
        <v>15994</v>
      </c>
      <c r="C8116" s="52" t="s">
        <v>10358</v>
      </c>
      <c r="D8116" s="808">
        <v>10.49</v>
      </c>
      <c r="E8116" s="757"/>
      <c r="F8116" s="757"/>
      <c r="G8116" s="757"/>
      <c r="H8116" s="757"/>
      <c r="I8116" s="757"/>
    </row>
    <row r="8117" spans="1:9" ht="15.75" customHeight="1">
      <c r="A8117" s="52">
        <v>787</v>
      </c>
      <c r="B8117" s="52" t="s">
        <v>15995</v>
      </c>
      <c r="C8117" s="52" t="s">
        <v>10358</v>
      </c>
      <c r="D8117" s="808">
        <v>46.86</v>
      </c>
      <c r="E8117" s="757"/>
      <c r="F8117" s="757"/>
      <c r="G8117" s="757"/>
      <c r="H8117" s="757"/>
      <c r="I8117" s="757"/>
    </row>
    <row r="8118" spans="1:9" ht="15.75" customHeight="1">
      <c r="A8118" s="52">
        <v>774</v>
      </c>
      <c r="B8118" s="52" t="s">
        <v>15996</v>
      </c>
      <c r="C8118" s="52" t="s">
        <v>10358</v>
      </c>
      <c r="D8118" s="808">
        <v>46.86</v>
      </c>
      <c r="E8118" s="757"/>
      <c r="F8118" s="757"/>
      <c r="G8118" s="757"/>
      <c r="H8118" s="757"/>
      <c r="I8118" s="757"/>
    </row>
    <row r="8119" spans="1:9" ht="15.75" customHeight="1">
      <c r="A8119" s="52">
        <v>773</v>
      </c>
      <c r="B8119" s="52" t="s">
        <v>15997</v>
      </c>
      <c r="C8119" s="52" t="s">
        <v>10358</v>
      </c>
      <c r="D8119" s="808">
        <v>46.86</v>
      </c>
      <c r="E8119" s="757"/>
      <c r="F8119" s="757"/>
      <c r="G8119" s="757"/>
      <c r="H8119" s="757"/>
      <c r="I8119" s="757"/>
    </row>
    <row r="8120" spans="1:9" ht="15.75" customHeight="1">
      <c r="A8120" s="52">
        <v>775</v>
      </c>
      <c r="B8120" s="52" t="s">
        <v>15998</v>
      </c>
      <c r="C8120" s="52" t="s">
        <v>10358</v>
      </c>
      <c r="D8120" s="808">
        <v>46.86</v>
      </c>
      <c r="E8120" s="757"/>
      <c r="F8120" s="757"/>
      <c r="G8120" s="757"/>
      <c r="H8120" s="757"/>
      <c r="I8120" s="757"/>
    </row>
    <row r="8121" spans="1:9" ht="15.75" customHeight="1">
      <c r="A8121" s="52">
        <v>788</v>
      </c>
      <c r="B8121" s="52" t="s">
        <v>15999</v>
      </c>
      <c r="C8121" s="52" t="s">
        <v>10358</v>
      </c>
      <c r="D8121" s="808">
        <v>29.12</v>
      </c>
      <c r="E8121" s="757"/>
      <c r="F8121" s="757"/>
      <c r="G8121" s="757"/>
      <c r="H8121" s="757"/>
      <c r="I8121" s="757"/>
    </row>
    <row r="8122" spans="1:9" ht="15.75" customHeight="1">
      <c r="A8122" s="52">
        <v>772</v>
      </c>
      <c r="B8122" s="52" t="s">
        <v>16000</v>
      </c>
      <c r="C8122" s="52" t="s">
        <v>10358</v>
      </c>
      <c r="D8122" s="808">
        <v>29.12</v>
      </c>
      <c r="E8122" s="757"/>
      <c r="F8122" s="757"/>
      <c r="G8122" s="757"/>
      <c r="H8122" s="757"/>
      <c r="I8122" s="757"/>
    </row>
    <row r="8123" spans="1:9" ht="15.75" customHeight="1">
      <c r="A8123" s="52">
        <v>771</v>
      </c>
      <c r="B8123" s="52" t="s">
        <v>16001</v>
      </c>
      <c r="C8123" s="52" t="s">
        <v>10358</v>
      </c>
      <c r="D8123" s="808">
        <v>29.12</v>
      </c>
      <c r="E8123" s="757"/>
      <c r="F8123" s="757"/>
      <c r="G8123" s="757"/>
      <c r="H8123" s="757"/>
      <c r="I8123" s="757"/>
    </row>
    <row r="8124" spans="1:9" ht="15.75" customHeight="1">
      <c r="A8124" s="52">
        <v>779</v>
      </c>
      <c r="B8124" s="52" t="s">
        <v>16002</v>
      </c>
      <c r="C8124" s="52" t="s">
        <v>10358</v>
      </c>
      <c r="D8124" s="808">
        <v>7.24</v>
      </c>
      <c r="E8124" s="757"/>
      <c r="F8124" s="757"/>
      <c r="G8124" s="757"/>
      <c r="H8124" s="757"/>
      <c r="I8124" s="757"/>
    </row>
    <row r="8125" spans="1:9" ht="15.75" customHeight="1">
      <c r="A8125" s="52">
        <v>776</v>
      </c>
      <c r="B8125" s="52" t="s">
        <v>16003</v>
      </c>
      <c r="C8125" s="52" t="s">
        <v>10358</v>
      </c>
      <c r="D8125" s="808">
        <v>69.08</v>
      </c>
      <c r="E8125" s="757"/>
      <c r="F8125" s="757"/>
      <c r="G8125" s="757"/>
      <c r="H8125" s="757"/>
      <c r="I8125" s="757"/>
    </row>
    <row r="8126" spans="1:9" ht="15.75" customHeight="1">
      <c r="A8126" s="52">
        <v>777</v>
      </c>
      <c r="B8126" s="52" t="s">
        <v>16004</v>
      </c>
      <c r="C8126" s="52" t="s">
        <v>10358</v>
      </c>
      <c r="D8126" s="808">
        <v>67.150000000000006</v>
      </c>
      <c r="E8126" s="757"/>
      <c r="F8126" s="757"/>
      <c r="G8126" s="757"/>
      <c r="H8126" s="757"/>
      <c r="I8126" s="757"/>
    </row>
    <row r="8127" spans="1:9" ht="15.75" customHeight="1">
      <c r="A8127" s="52">
        <v>780</v>
      </c>
      <c r="B8127" s="52" t="s">
        <v>16005</v>
      </c>
      <c r="C8127" s="52" t="s">
        <v>10358</v>
      </c>
      <c r="D8127" s="808">
        <v>67.489999999999995</v>
      </c>
      <c r="E8127" s="757"/>
      <c r="F8127" s="757"/>
      <c r="G8127" s="757"/>
      <c r="H8127" s="757"/>
      <c r="I8127" s="757"/>
    </row>
    <row r="8128" spans="1:9" ht="15.75" customHeight="1">
      <c r="A8128" s="52">
        <v>778</v>
      </c>
      <c r="B8128" s="52" t="s">
        <v>16006</v>
      </c>
      <c r="C8128" s="52" t="s">
        <v>10358</v>
      </c>
      <c r="D8128" s="808">
        <v>69.08</v>
      </c>
      <c r="E8128" s="757"/>
      <c r="F8128" s="757"/>
      <c r="G8128" s="757"/>
      <c r="H8128" s="757"/>
      <c r="I8128" s="757"/>
    </row>
    <row r="8129" spans="1:9" ht="15.75" customHeight="1">
      <c r="A8129" s="52">
        <v>781</v>
      </c>
      <c r="B8129" s="52" t="s">
        <v>16007</v>
      </c>
      <c r="C8129" s="52" t="s">
        <v>10358</v>
      </c>
      <c r="D8129" s="808">
        <v>127.63</v>
      </c>
      <c r="E8129" s="757"/>
      <c r="F8129" s="757"/>
      <c r="G8129" s="757"/>
      <c r="H8129" s="757"/>
      <c r="I8129" s="757"/>
    </row>
    <row r="8130" spans="1:9" ht="15.75" customHeight="1">
      <c r="A8130" s="52">
        <v>786</v>
      </c>
      <c r="B8130" s="52" t="s">
        <v>16008</v>
      </c>
      <c r="C8130" s="52" t="s">
        <v>10358</v>
      </c>
      <c r="D8130" s="808">
        <v>127.63</v>
      </c>
      <c r="E8130" s="757"/>
      <c r="F8130" s="757"/>
      <c r="G8130" s="757"/>
      <c r="H8130" s="757"/>
      <c r="I8130" s="757"/>
    </row>
    <row r="8131" spans="1:9" ht="15.75" customHeight="1">
      <c r="A8131" s="52">
        <v>782</v>
      </c>
      <c r="B8131" s="52" t="s">
        <v>16009</v>
      </c>
      <c r="C8131" s="52" t="s">
        <v>10358</v>
      </c>
      <c r="D8131" s="808">
        <v>127.63</v>
      </c>
      <c r="E8131" s="757"/>
      <c r="F8131" s="757"/>
      <c r="G8131" s="757"/>
      <c r="H8131" s="757"/>
      <c r="I8131" s="757"/>
    </row>
    <row r="8132" spans="1:9" ht="15.75" customHeight="1">
      <c r="A8132" s="52">
        <v>783</v>
      </c>
      <c r="B8132" s="52" t="s">
        <v>16010</v>
      </c>
      <c r="C8132" s="52" t="s">
        <v>10358</v>
      </c>
      <c r="D8132" s="808">
        <v>349.3</v>
      </c>
      <c r="E8132" s="757"/>
      <c r="F8132" s="757"/>
      <c r="G8132" s="757"/>
      <c r="H8132" s="757"/>
      <c r="I8132" s="757"/>
    </row>
    <row r="8133" spans="1:9" ht="15.75" customHeight="1">
      <c r="A8133" s="52">
        <v>785</v>
      </c>
      <c r="B8133" s="52" t="s">
        <v>16011</v>
      </c>
      <c r="C8133" s="52" t="s">
        <v>10358</v>
      </c>
      <c r="D8133" s="808">
        <v>369.07</v>
      </c>
      <c r="E8133" s="757"/>
      <c r="F8133" s="757"/>
      <c r="G8133" s="757"/>
      <c r="H8133" s="757"/>
      <c r="I8133" s="757"/>
    </row>
    <row r="8134" spans="1:9" ht="15.75" customHeight="1">
      <c r="A8134" s="52">
        <v>784</v>
      </c>
      <c r="B8134" s="52" t="s">
        <v>16012</v>
      </c>
      <c r="C8134" s="52" t="s">
        <v>10358</v>
      </c>
      <c r="D8134" s="808">
        <v>395.92</v>
      </c>
      <c r="E8134" s="757"/>
      <c r="F8134" s="757"/>
      <c r="G8134" s="757"/>
      <c r="H8134" s="757"/>
      <c r="I8134" s="757"/>
    </row>
    <row r="8135" spans="1:9" ht="15.75" customHeight="1">
      <c r="A8135" s="52">
        <v>828</v>
      </c>
      <c r="B8135" s="52" t="s">
        <v>16013</v>
      </c>
      <c r="C8135" s="52" t="s">
        <v>10358</v>
      </c>
      <c r="D8135" s="808">
        <v>0.69</v>
      </c>
      <c r="E8135" s="757"/>
      <c r="F8135" s="757"/>
      <c r="G8135" s="757"/>
      <c r="H8135" s="757"/>
      <c r="I8135" s="757"/>
    </row>
    <row r="8136" spans="1:9" ht="15.75" customHeight="1">
      <c r="A8136" s="52">
        <v>829</v>
      </c>
      <c r="B8136" s="52" t="s">
        <v>16014</v>
      </c>
      <c r="C8136" s="52" t="s">
        <v>10358</v>
      </c>
      <c r="D8136" s="808">
        <v>1.1100000000000001</v>
      </c>
      <c r="E8136" s="757"/>
      <c r="F8136" s="757"/>
      <c r="G8136" s="757"/>
      <c r="H8136" s="757"/>
      <c r="I8136" s="757"/>
    </row>
    <row r="8137" spans="1:9" ht="15.75" customHeight="1">
      <c r="A8137" s="52">
        <v>812</v>
      </c>
      <c r="B8137" s="52" t="s">
        <v>16015</v>
      </c>
      <c r="C8137" s="52" t="s">
        <v>10358</v>
      </c>
      <c r="D8137" s="808">
        <v>2.4500000000000002</v>
      </c>
      <c r="E8137" s="757"/>
      <c r="F8137" s="757"/>
      <c r="G8137" s="757"/>
      <c r="H8137" s="757"/>
      <c r="I8137" s="757"/>
    </row>
    <row r="8138" spans="1:9" ht="15.75" customHeight="1">
      <c r="A8138" s="52">
        <v>819</v>
      </c>
      <c r="B8138" s="52" t="s">
        <v>16016</v>
      </c>
      <c r="C8138" s="52" t="s">
        <v>10358</v>
      </c>
      <c r="D8138" s="808">
        <v>4.25</v>
      </c>
      <c r="E8138" s="757"/>
      <c r="F8138" s="757"/>
      <c r="G8138" s="757"/>
      <c r="H8138" s="757"/>
      <c r="I8138" s="757"/>
    </row>
    <row r="8139" spans="1:9" ht="15.75" customHeight="1">
      <c r="A8139" s="52">
        <v>818</v>
      </c>
      <c r="B8139" s="52" t="s">
        <v>16017</v>
      </c>
      <c r="C8139" s="52" t="s">
        <v>10358</v>
      </c>
      <c r="D8139" s="808">
        <v>7.93</v>
      </c>
      <c r="E8139" s="757"/>
      <c r="F8139" s="757"/>
      <c r="G8139" s="757"/>
      <c r="H8139" s="757"/>
      <c r="I8139" s="757"/>
    </row>
    <row r="8140" spans="1:9" ht="15.75" customHeight="1">
      <c r="A8140" s="52">
        <v>832</v>
      </c>
      <c r="B8140" s="52" t="s">
        <v>16018</v>
      </c>
      <c r="C8140" s="52" t="s">
        <v>10358</v>
      </c>
      <c r="D8140" s="808">
        <v>3.27</v>
      </c>
      <c r="E8140" s="757"/>
      <c r="F8140" s="757"/>
      <c r="G8140" s="757"/>
      <c r="H8140" s="757"/>
      <c r="I8140" s="757"/>
    </row>
    <row r="8141" spans="1:9" ht="15.75" customHeight="1">
      <c r="A8141" s="52">
        <v>834</v>
      </c>
      <c r="B8141" s="52" t="s">
        <v>16019</v>
      </c>
      <c r="C8141" s="52" t="s">
        <v>10358</v>
      </c>
      <c r="D8141" s="808">
        <v>4.24</v>
      </c>
      <c r="E8141" s="757"/>
      <c r="F8141" s="757"/>
      <c r="G8141" s="757"/>
      <c r="H8141" s="757"/>
      <c r="I8141" s="757"/>
    </row>
    <row r="8142" spans="1:9" ht="15.75" customHeight="1">
      <c r="A8142" s="52">
        <v>813</v>
      </c>
      <c r="B8142" s="52" t="s">
        <v>16020</v>
      </c>
      <c r="C8142" s="52" t="s">
        <v>10358</v>
      </c>
      <c r="D8142" s="808">
        <v>4.93</v>
      </c>
      <c r="E8142" s="757"/>
      <c r="F8142" s="757"/>
      <c r="G8142" s="757"/>
      <c r="H8142" s="757"/>
      <c r="I8142" s="757"/>
    </row>
    <row r="8143" spans="1:9" ht="15.75" customHeight="1">
      <c r="A8143" s="52">
        <v>820</v>
      </c>
      <c r="B8143" s="52" t="s">
        <v>16021</v>
      </c>
      <c r="C8143" s="52" t="s">
        <v>10358</v>
      </c>
      <c r="D8143" s="808">
        <v>6.64</v>
      </c>
      <c r="E8143" s="757"/>
      <c r="F8143" s="757"/>
      <c r="G8143" s="757"/>
      <c r="H8143" s="757"/>
      <c r="I8143" s="757"/>
    </row>
    <row r="8144" spans="1:9" ht="15.75" customHeight="1">
      <c r="A8144" s="52">
        <v>816</v>
      </c>
      <c r="B8144" s="52" t="s">
        <v>16022</v>
      </c>
      <c r="C8144" s="52" t="s">
        <v>10358</v>
      </c>
      <c r="D8144" s="808">
        <v>11.83</v>
      </c>
      <c r="E8144" s="757"/>
      <c r="F8144" s="757"/>
      <c r="G8144" s="757"/>
      <c r="H8144" s="757"/>
      <c r="I8144" s="757"/>
    </row>
    <row r="8145" spans="1:9" ht="15.75" customHeight="1">
      <c r="A8145" s="52">
        <v>814</v>
      </c>
      <c r="B8145" s="52" t="s">
        <v>16023</v>
      </c>
      <c r="C8145" s="52" t="s">
        <v>10358</v>
      </c>
      <c r="D8145" s="808">
        <v>14.7</v>
      </c>
      <c r="E8145" s="757"/>
      <c r="F8145" s="757"/>
      <c r="G8145" s="757"/>
      <c r="H8145" s="757"/>
      <c r="I8145" s="757"/>
    </row>
    <row r="8146" spans="1:9" ht="15.75" customHeight="1">
      <c r="A8146" s="52">
        <v>822</v>
      </c>
      <c r="B8146" s="52" t="s">
        <v>16024</v>
      </c>
      <c r="C8146" s="52" t="s">
        <v>10358</v>
      </c>
      <c r="D8146" s="808">
        <v>19.190000000000001</v>
      </c>
      <c r="E8146" s="757"/>
      <c r="F8146" s="757"/>
      <c r="G8146" s="757"/>
      <c r="H8146" s="757"/>
      <c r="I8146" s="757"/>
    </row>
    <row r="8147" spans="1:9" ht="15.75" customHeight="1">
      <c r="A8147" s="52">
        <v>821</v>
      </c>
      <c r="B8147" s="52" t="s">
        <v>16025</v>
      </c>
      <c r="C8147" s="52" t="s">
        <v>10358</v>
      </c>
      <c r="D8147" s="808">
        <v>21.95</v>
      </c>
      <c r="E8147" s="757"/>
      <c r="F8147" s="757"/>
      <c r="G8147" s="757"/>
      <c r="H8147" s="757"/>
      <c r="I8147" s="757"/>
    </row>
    <row r="8148" spans="1:9" ht="15.75" customHeight="1">
      <c r="A8148" s="52">
        <v>20086</v>
      </c>
      <c r="B8148" s="52" t="s">
        <v>16026</v>
      </c>
      <c r="C8148" s="52" t="s">
        <v>10358</v>
      </c>
      <c r="D8148" s="808">
        <v>3.45</v>
      </c>
      <c r="E8148" s="757"/>
      <c r="F8148" s="757"/>
      <c r="G8148" s="757"/>
      <c r="H8148" s="757"/>
      <c r="I8148" s="757"/>
    </row>
    <row r="8149" spans="1:9" ht="15.75" customHeight="1">
      <c r="A8149" s="52">
        <v>39191</v>
      </c>
      <c r="B8149" s="52" t="s">
        <v>16027</v>
      </c>
      <c r="C8149" s="52" t="s">
        <v>10358</v>
      </c>
      <c r="D8149" s="808">
        <v>20.059999999999999</v>
      </c>
      <c r="E8149" s="757"/>
      <c r="F8149" s="757"/>
      <c r="G8149" s="757"/>
      <c r="H8149" s="757"/>
      <c r="I8149" s="757"/>
    </row>
    <row r="8150" spans="1:9" ht="15.75" customHeight="1">
      <c r="A8150" s="52">
        <v>39190</v>
      </c>
      <c r="B8150" s="52" t="s">
        <v>16028</v>
      </c>
      <c r="C8150" s="52" t="s">
        <v>10358</v>
      </c>
      <c r="D8150" s="808">
        <v>20.95</v>
      </c>
      <c r="E8150" s="757"/>
      <c r="F8150" s="757"/>
      <c r="G8150" s="757"/>
      <c r="H8150" s="757"/>
      <c r="I8150" s="757"/>
    </row>
    <row r="8151" spans="1:9" ht="15.75" customHeight="1">
      <c r="A8151" s="52">
        <v>39189</v>
      </c>
      <c r="B8151" s="52" t="s">
        <v>16029</v>
      </c>
      <c r="C8151" s="52" t="s">
        <v>10358</v>
      </c>
      <c r="D8151" s="808">
        <v>22.18</v>
      </c>
      <c r="E8151" s="757"/>
      <c r="F8151" s="757"/>
      <c r="G8151" s="757"/>
      <c r="H8151" s="757"/>
      <c r="I8151" s="757"/>
    </row>
    <row r="8152" spans="1:9" ht="15.75" customHeight="1">
      <c r="A8152" s="52">
        <v>39186</v>
      </c>
      <c r="B8152" s="52" t="s">
        <v>16030</v>
      </c>
      <c r="C8152" s="52" t="s">
        <v>10358</v>
      </c>
      <c r="D8152" s="808">
        <v>19.84</v>
      </c>
      <c r="E8152" s="757"/>
      <c r="F8152" s="757"/>
      <c r="G8152" s="757"/>
      <c r="H8152" s="757"/>
      <c r="I8152" s="757"/>
    </row>
    <row r="8153" spans="1:9" ht="15.75" customHeight="1">
      <c r="A8153" s="52">
        <v>39188</v>
      </c>
      <c r="B8153" s="52" t="s">
        <v>16031</v>
      </c>
      <c r="C8153" s="52" t="s">
        <v>10358</v>
      </c>
      <c r="D8153" s="808">
        <v>16.329999999999998</v>
      </c>
      <c r="E8153" s="757"/>
      <c r="F8153" s="757"/>
      <c r="G8153" s="757"/>
      <c r="H8153" s="757"/>
      <c r="I8153" s="757"/>
    </row>
    <row r="8154" spans="1:9" ht="15.75" customHeight="1">
      <c r="A8154" s="52">
        <v>39187</v>
      </c>
      <c r="B8154" s="52" t="s">
        <v>16032</v>
      </c>
      <c r="C8154" s="52" t="s">
        <v>10358</v>
      </c>
      <c r="D8154" s="808">
        <v>17.11</v>
      </c>
      <c r="E8154" s="757"/>
      <c r="F8154" s="757"/>
      <c r="G8154" s="757"/>
      <c r="H8154" s="757"/>
      <c r="I8154" s="757"/>
    </row>
    <row r="8155" spans="1:9" ht="15.75" customHeight="1">
      <c r="A8155" s="52">
        <v>39184</v>
      </c>
      <c r="B8155" s="52" t="s">
        <v>16033</v>
      </c>
      <c r="C8155" s="52" t="s">
        <v>10358</v>
      </c>
      <c r="D8155" s="808">
        <v>6.44</v>
      </c>
      <c r="E8155" s="757"/>
      <c r="F8155" s="757"/>
      <c r="G8155" s="757"/>
      <c r="H8155" s="757"/>
      <c r="I8155" s="757"/>
    </row>
    <row r="8156" spans="1:9" ht="15.75" customHeight="1">
      <c r="A8156" s="52">
        <v>39185</v>
      </c>
      <c r="B8156" s="52" t="s">
        <v>16034</v>
      </c>
      <c r="C8156" s="52" t="s">
        <v>10358</v>
      </c>
      <c r="D8156" s="808">
        <v>5.87</v>
      </c>
      <c r="E8156" s="757"/>
      <c r="F8156" s="757"/>
      <c r="G8156" s="757"/>
      <c r="H8156" s="757"/>
      <c r="I8156" s="757"/>
    </row>
    <row r="8157" spans="1:9" ht="15.75" customHeight="1">
      <c r="A8157" s="52">
        <v>39198</v>
      </c>
      <c r="B8157" s="52" t="s">
        <v>16035</v>
      </c>
      <c r="C8157" s="52" t="s">
        <v>10358</v>
      </c>
      <c r="D8157" s="808">
        <v>65.81</v>
      </c>
      <c r="E8157" s="757"/>
      <c r="F8157" s="757"/>
      <c r="G8157" s="757"/>
      <c r="H8157" s="757"/>
      <c r="I8157" s="757"/>
    </row>
    <row r="8158" spans="1:9" ht="15.75" customHeight="1">
      <c r="A8158" s="52">
        <v>39197</v>
      </c>
      <c r="B8158" s="52" t="s">
        <v>16036</v>
      </c>
      <c r="C8158" s="52" t="s">
        <v>10358</v>
      </c>
      <c r="D8158" s="808">
        <v>68.75</v>
      </c>
      <c r="E8158" s="757"/>
      <c r="F8158" s="757"/>
      <c r="G8158" s="757"/>
      <c r="H8158" s="757"/>
      <c r="I8158" s="757"/>
    </row>
    <row r="8159" spans="1:9" ht="15.75" customHeight="1">
      <c r="A8159" s="52">
        <v>39196</v>
      </c>
      <c r="B8159" s="52" t="s">
        <v>16037</v>
      </c>
      <c r="C8159" s="52" t="s">
        <v>10358</v>
      </c>
      <c r="D8159" s="808">
        <v>70.900000000000006</v>
      </c>
      <c r="E8159" s="757"/>
      <c r="F8159" s="757"/>
      <c r="G8159" s="757"/>
      <c r="H8159" s="757"/>
      <c r="I8159" s="757"/>
    </row>
    <row r="8160" spans="1:9" ht="15.75" customHeight="1">
      <c r="A8160" s="52">
        <v>39199</v>
      </c>
      <c r="B8160" s="52" t="s">
        <v>16038</v>
      </c>
      <c r="C8160" s="52" t="s">
        <v>10358</v>
      </c>
      <c r="D8160" s="808">
        <v>63.33</v>
      </c>
      <c r="E8160" s="757"/>
      <c r="F8160" s="757"/>
      <c r="G8160" s="757"/>
      <c r="H8160" s="757"/>
      <c r="I8160" s="757"/>
    </row>
    <row r="8161" spans="1:9" ht="15.75" customHeight="1">
      <c r="A8161" s="52">
        <v>39195</v>
      </c>
      <c r="B8161" s="52" t="s">
        <v>16039</v>
      </c>
      <c r="C8161" s="52" t="s">
        <v>10358</v>
      </c>
      <c r="D8161" s="808">
        <v>36.549999999999997</v>
      </c>
      <c r="E8161" s="757"/>
      <c r="F8161" s="757"/>
      <c r="G8161" s="757"/>
      <c r="H8161" s="757"/>
      <c r="I8161" s="757"/>
    </row>
    <row r="8162" spans="1:9" ht="15.75" customHeight="1">
      <c r="A8162" s="52">
        <v>39194</v>
      </c>
      <c r="B8162" s="52" t="s">
        <v>16040</v>
      </c>
      <c r="C8162" s="52" t="s">
        <v>10358</v>
      </c>
      <c r="D8162" s="808">
        <v>39.119999999999997</v>
      </c>
      <c r="E8162" s="757"/>
      <c r="F8162" s="757"/>
      <c r="G8162" s="757"/>
      <c r="H8162" s="757"/>
      <c r="I8162" s="757"/>
    </row>
    <row r="8163" spans="1:9" ht="15.75" customHeight="1">
      <c r="A8163" s="52">
        <v>39193</v>
      </c>
      <c r="B8163" s="52" t="s">
        <v>16041</v>
      </c>
      <c r="C8163" s="52" t="s">
        <v>10358</v>
      </c>
      <c r="D8163" s="808">
        <v>42.87</v>
      </c>
      <c r="E8163" s="757"/>
      <c r="F8163" s="757"/>
      <c r="G8163" s="757"/>
      <c r="H8163" s="757"/>
      <c r="I8163" s="757"/>
    </row>
    <row r="8164" spans="1:9" ht="15.75" customHeight="1">
      <c r="A8164" s="52">
        <v>39192</v>
      </c>
      <c r="B8164" s="52" t="s">
        <v>16042</v>
      </c>
      <c r="C8164" s="52" t="s">
        <v>10358</v>
      </c>
      <c r="D8164" s="808">
        <v>44.6</v>
      </c>
      <c r="E8164" s="757"/>
      <c r="F8164" s="757"/>
      <c r="G8164" s="757"/>
      <c r="H8164" s="757"/>
      <c r="I8164" s="757"/>
    </row>
    <row r="8165" spans="1:9" ht="15.75" customHeight="1">
      <c r="A8165" s="52">
        <v>39920</v>
      </c>
      <c r="B8165" s="52" t="s">
        <v>16043</v>
      </c>
      <c r="C8165" s="52" t="s">
        <v>10358</v>
      </c>
      <c r="D8165" s="808">
        <v>5.4</v>
      </c>
      <c r="E8165" s="757"/>
      <c r="F8165" s="757"/>
      <c r="G8165" s="757"/>
      <c r="H8165" s="757"/>
      <c r="I8165" s="757"/>
    </row>
    <row r="8166" spans="1:9" ht="15.75" customHeight="1">
      <c r="A8166" s="52">
        <v>39201</v>
      </c>
      <c r="B8166" s="52" t="s">
        <v>16044</v>
      </c>
      <c r="C8166" s="52" t="s">
        <v>10358</v>
      </c>
      <c r="D8166" s="808">
        <v>78.680000000000007</v>
      </c>
      <c r="E8166" s="757"/>
      <c r="F8166" s="757"/>
      <c r="G8166" s="757"/>
      <c r="H8166" s="757"/>
      <c r="I8166" s="757"/>
    </row>
    <row r="8167" spans="1:9" ht="15.75" customHeight="1">
      <c r="A8167" s="52">
        <v>39200</v>
      </c>
      <c r="B8167" s="52" t="s">
        <v>16045</v>
      </c>
      <c r="C8167" s="52" t="s">
        <v>10358</v>
      </c>
      <c r="D8167" s="808">
        <v>79.31</v>
      </c>
      <c r="E8167" s="757"/>
      <c r="F8167" s="757"/>
      <c r="G8167" s="757"/>
      <c r="H8167" s="757"/>
      <c r="I8167" s="757"/>
    </row>
    <row r="8168" spans="1:9" ht="15.75" customHeight="1">
      <c r="A8168" s="52">
        <v>39203</v>
      </c>
      <c r="B8168" s="52" t="s">
        <v>16046</v>
      </c>
      <c r="C8168" s="52" t="s">
        <v>10358</v>
      </c>
      <c r="D8168" s="808">
        <v>64.040000000000006</v>
      </c>
      <c r="E8168" s="757"/>
      <c r="F8168" s="757"/>
      <c r="G8168" s="757"/>
      <c r="H8168" s="757"/>
      <c r="I8168" s="757"/>
    </row>
    <row r="8169" spans="1:9" ht="15.75" customHeight="1">
      <c r="A8169" s="52">
        <v>39202</v>
      </c>
      <c r="B8169" s="52" t="s">
        <v>16047</v>
      </c>
      <c r="C8169" s="52" t="s">
        <v>10358</v>
      </c>
      <c r="D8169" s="808">
        <v>75.23</v>
      </c>
      <c r="E8169" s="757"/>
      <c r="F8169" s="757"/>
      <c r="G8169" s="757"/>
      <c r="H8169" s="757"/>
      <c r="I8169" s="757"/>
    </row>
    <row r="8170" spans="1:9" ht="15.75" customHeight="1">
      <c r="A8170" s="52">
        <v>39205</v>
      </c>
      <c r="B8170" s="52" t="s">
        <v>16048</v>
      </c>
      <c r="C8170" s="52" t="s">
        <v>10358</v>
      </c>
      <c r="D8170" s="808">
        <v>125.51</v>
      </c>
      <c r="E8170" s="757"/>
      <c r="F8170" s="757"/>
      <c r="G8170" s="757"/>
      <c r="H8170" s="757"/>
      <c r="I8170" s="757"/>
    </row>
    <row r="8171" spans="1:9" ht="15.75" customHeight="1">
      <c r="A8171" s="52">
        <v>39204</v>
      </c>
      <c r="B8171" s="52" t="s">
        <v>16049</v>
      </c>
      <c r="C8171" s="52" t="s">
        <v>10358</v>
      </c>
      <c r="D8171" s="808">
        <v>128.55000000000001</v>
      </c>
      <c r="E8171" s="757"/>
      <c r="F8171" s="757"/>
      <c r="G8171" s="757"/>
      <c r="H8171" s="757"/>
      <c r="I8171" s="757"/>
    </row>
    <row r="8172" spans="1:9" ht="15.75" customHeight="1">
      <c r="A8172" s="52">
        <v>39206</v>
      </c>
      <c r="B8172" s="52" t="s">
        <v>16050</v>
      </c>
      <c r="C8172" s="52" t="s">
        <v>10358</v>
      </c>
      <c r="D8172" s="808">
        <v>121.95</v>
      </c>
      <c r="E8172" s="757"/>
      <c r="F8172" s="757"/>
      <c r="G8172" s="757"/>
      <c r="H8172" s="757"/>
      <c r="I8172" s="757"/>
    </row>
    <row r="8173" spans="1:9" ht="15.75" customHeight="1">
      <c r="A8173" s="52">
        <v>798</v>
      </c>
      <c r="B8173" s="52" t="s">
        <v>16051</v>
      </c>
      <c r="C8173" s="52" t="s">
        <v>10358</v>
      </c>
      <c r="D8173" s="808">
        <v>1.37</v>
      </c>
      <c r="E8173" s="757"/>
      <c r="F8173" s="757"/>
      <c r="G8173" s="757"/>
      <c r="H8173" s="757"/>
      <c r="I8173" s="757"/>
    </row>
    <row r="8174" spans="1:9" ht="15.75" customHeight="1">
      <c r="A8174" s="52">
        <v>797</v>
      </c>
      <c r="B8174" s="52" t="s">
        <v>16052</v>
      </c>
      <c r="C8174" s="52" t="s">
        <v>10358</v>
      </c>
      <c r="D8174" s="808">
        <v>9.94</v>
      </c>
      <c r="E8174" s="757"/>
      <c r="F8174" s="757"/>
      <c r="G8174" s="757"/>
      <c r="H8174" s="757"/>
      <c r="I8174" s="757"/>
    </row>
    <row r="8175" spans="1:9" ht="15.75" customHeight="1">
      <c r="A8175" s="52">
        <v>796</v>
      </c>
      <c r="B8175" s="52" t="s">
        <v>16053</v>
      </c>
      <c r="C8175" s="52" t="s">
        <v>10358</v>
      </c>
      <c r="D8175" s="808">
        <v>8.44</v>
      </c>
      <c r="E8175" s="757"/>
      <c r="F8175" s="757"/>
      <c r="G8175" s="757"/>
      <c r="H8175" s="757"/>
      <c r="I8175" s="757"/>
    </row>
    <row r="8176" spans="1:9" ht="15.75" customHeight="1">
      <c r="A8176" s="52">
        <v>799</v>
      </c>
      <c r="B8176" s="52" t="s">
        <v>16054</v>
      </c>
      <c r="C8176" s="52" t="s">
        <v>10358</v>
      </c>
      <c r="D8176" s="808">
        <v>4.08</v>
      </c>
      <c r="E8176" s="757"/>
      <c r="F8176" s="757"/>
      <c r="G8176" s="757"/>
      <c r="H8176" s="757"/>
      <c r="I8176" s="757"/>
    </row>
    <row r="8177" spans="1:9" ht="15.75" customHeight="1">
      <c r="A8177" s="52">
        <v>792</v>
      </c>
      <c r="B8177" s="52" t="s">
        <v>16055</v>
      </c>
      <c r="C8177" s="52" t="s">
        <v>10358</v>
      </c>
      <c r="D8177" s="808">
        <v>3.95</v>
      </c>
      <c r="E8177" s="757"/>
      <c r="F8177" s="757"/>
      <c r="G8177" s="757"/>
      <c r="H8177" s="757"/>
      <c r="I8177" s="757"/>
    </row>
    <row r="8178" spans="1:9" ht="15.75" customHeight="1">
      <c r="A8178" s="52">
        <v>38001</v>
      </c>
      <c r="B8178" s="52" t="s">
        <v>16056</v>
      </c>
      <c r="C8178" s="52" t="s">
        <v>10358</v>
      </c>
      <c r="D8178" s="808">
        <v>1.21</v>
      </c>
      <c r="E8178" s="757"/>
      <c r="F8178" s="757"/>
      <c r="G8178" s="757"/>
      <c r="H8178" s="757"/>
      <c r="I8178" s="757"/>
    </row>
    <row r="8179" spans="1:9" ht="15.75" customHeight="1">
      <c r="A8179" s="52">
        <v>38002</v>
      </c>
      <c r="B8179" s="52" t="s">
        <v>16057</v>
      </c>
      <c r="C8179" s="52" t="s">
        <v>10358</v>
      </c>
      <c r="D8179" s="808">
        <v>4.22</v>
      </c>
      <c r="E8179" s="757"/>
      <c r="F8179" s="757"/>
      <c r="G8179" s="757"/>
      <c r="H8179" s="757"/>
      <c r="I8179" s="757"/>
    </row>
    <row r="8180" spans="1:9" ht="15.75" customHeight="1">
      <c r="A8180" s="52">
        <v>38003</v>
      </c>
      <c r="B8180" s="52" t="s">
        <v>16058</v>
      </c>
      <c r="C8180" s="52" t="s">
        <v>10358</v>
      </c>
      <c r="D8180" s="808">
        <v>28.85</v>
      </c>
      <c r="E8180" s="757"/>
      <c r="F8180" s="757"/>
      <c r="G8180" s="757"/>
      <c r="H8180" s="757"/>
      <c r="I8180" s="757"/>
    </row>
    <row r="8181" spans="1:9" ht="15.75" customHeight="1">
      <c r="A8181" s="52">
        <v>38004</v>
      </c>
      <c r="B8181" s="52" t="s">
        <v>16059</v>
      </c>
      <c r="C8181" s="52" t="s">
        <v>10358</v>
      </c>
      <c r="D8181" s="808">
        <v>33.18</v>
      </c>
      <c r="E8181" s="757"/>
      <c r="F8181" s="757"/>
      <c r="G8181" s="757"/>
      <c r="H8181" s="757"/>
      <c r="I8181" s="757"/>
    </row>
    <row r="8182" spans="1:9" ht="15.75" customHeight="1">
      <c r="A8182" s="52">
        <v>44263</v>
      </c>
      <c r="B8182" s="52" t="s">
        <v>16060</v>
      </c>
      <c r="C8182" s="52" t="s">
        <v>10358</v>
      </c>
      <c r="D8182" s="808">
        <v>59.56</v>
      </c>
      <c r="E8182" s="757"/>
      <c r="F8182" s="757"/>
      <c r="G8182" s="757"/>
      <c r="H8182" s="757"/>
      <c r="I8182" s="757"/>
    </row>
    <row r="8183" spans="1:9" ht="15.75" customHeight="1">
      <c r="A8183" s="52">
        <v>36327</v>
      </c>
      <c r="B8183" s="52" t="s">
        <v>16061</v>
      </c>
      <c r="C8183" s="52" t="s">
        <v>10358</v>
      </c>
      <c r="D8183" s="808">
        <v>4.07</v>
      </c>
      <c r="E8183" s="757"/>
      <c r="F8183" s="757"/>
      <c r="G8183" s="757"/>
      <c r="H8183" s="757"/>
      <c r="I8183" s="757"/>
    </row>
    <row r="8184" spans="1:9" ht="15.75" customHeight="1">
      <c r="A8184" s="52">
        <v>38992</v>
      </c>
      <c r="B8184" s="52" t="s">
        <v>16062</v>
      </c>
      <c r="C8184" s="52" t="s">
        <v>10358</v>
      </c>
      <c r="D8184" s="808">
        <v>4.95</v>
      </c>
      <c r="E8184" s="757"/>
      <c r="F8184" s="757"/>
      <c r="G8184" s="757"/>
      <c r="H8184" s="757"/>
      <c r="I8184" s="757"/>
    </row>
    <row r="8185" spans="1:9" ht="15.75" customHeight="1">
      <c r="A8185" s="52">
        <v>38993</v>
      </c>
      <c r="B8185" s="52" t="s">
        <v>16063</v>
      </c>
      <c r="C8185" s="52" t="s">
        <v>10358</v>
      </c>
      <c r="D8185" s="808">
        <v>12.87</v>
      </c>
      <c r="E8185" s="757"/>
      <c r="F8185" s="757"/>
      <c r="G8185" s="757"/>
      <c r="H8185" s="757"/>
      <c r="I8185" s="757"/>
    </row>
    <row r="8186" spans="1:9" ht="15.75" customHeight="1">
      <c r="A8186" s="52">
        <v>44175</v>
      </c>
      <c r="B8186" s="52" t="s">
        <v>16064</v>
      </c>
      <c r="C8186" s="52" t="s">
        <v>10358</v>
      </c>
      <c r="D8186" s="808">
        <v>22.46</v>
      </c>
      <c r="E8186" s="757"/>
      <c r="F8186" s="757"/>
      <c r="G8186" s="757"/>
      <c r="H8186" s="757"/>
      <c r="I8186" s="757"/>
    </row>
    <row r="8187" spans="1:9" ht="15.75" customHeight="1">
      <c r="A8187" s="52">
        <v>44177</v>
      </c>
      <c r="B8187" s="52" t="s">
        <v>16065</v>
      </c>
      <c r="C8187" s="52" t="s">
        <v>10358</v>
      </c>
      <c r="D8187" s="808">
        <v>16.78</v>
      </c>
      <c r="E8187" s="757"/>
      <c r="F8187" s="757"/>
      <c r="G8187" s="757"/>
      <c r="H8187" s="757"/>
      <c r="I8187" s="757"/>
    </row>
    <row r="8188" spans="1:9" ht="15.75" customHeight="1">
      <c r="A8188" s="52">
        <v>38418</v>
      </c>
      <c r="B8188" s="52" t="s">
        <v>16066</v>
      </c>
      <c r="C8188" s="52" t="s">
        <v>10358</v>
      </c>
      <c r="D8188" s="808">
        <v>5.93</v>
      </c>
      <c r="E8188" s="757"/>
      <c r="F8188" s="757"/>
      <c r="G8188" s="757"/>
      <c r="H8188" s="757"/>
      <c r="I8188" s="757"/>
    </row>
    <row r="8189" spans="1:9" ht="15.75" customHeight="1">
      <c r="A8189" s="52">
        <v>39178</v>
      </c>
      <c r="B8189" s="52" t="s">
        <v>16067</v>
      </c>
      <c r="C8189" s="52" t="s">
        <v>10358</v>
      </c>
      <c r="D8189" s="808">
        <v>2.17</v>
      </c>
      <c r="E8189" s="757"/>
      <c r="F8189" s="757"/>
      <c r="G8189" s="757"/>
      <c r="H8189" s="757"/>
      <c r="I8189" s="757"/>
    </row>
    <row r="8190" spans="1:9" ht="15.75" customHeight="1">
      <c r="A8190" s="52">
        <v>39177</v>
      </c>
      <c r="B8190" s="52" t="s">
        <v>16068</v>
      </c>
      <c r="C8190" s="52" t="s">
        <v>10358</v>
      </c>
      <c r="D8190" s="808">
        <v>1.96</v>
      </c>
      <c r="E8190" s="757"/>
      <c r="F8190" s="757"/>
      <c r="G8190" s="757"/>
      <c r="H8190" s="757"/>
      <c r="I8190" s="757"/>
    </row>
    <row r="8191" spans="1:9" ht="15.75" customHeight="1">
      <c r="A8191" s="52">
        <v>39174</v>
      </c>
      <c r="B8191" s="52" t="s">
        <v>16069</v>
      </c>
      <c r="C8191" s="52" t="s">
        <v>10358</v>
      </c>
      <c r="D8191" s="808">
        <v>0.98</v>
      </c>
      <c r="E8191" s="757"/>
      <c r="F8191" s="757"/>
      <c r="G8191" s="757"/>
      <c r="H8191" s="757"/>
      <c r="I8191" s="757"/>
    </row>
    <row r="8192" spans="1:9" ht="15.75" customHeight="1">
      <c r="A8192" s="52">
        <v>39176</v>
      </c>
      <c r="B8192" s="52" t="s">
        <v>16070</v>
      </c>
      <c r="C8192" s="52" t="s">
        <v>10358</v>
      </c>
      <c r="D8192" s="808">
        <v>1.28</v>
      </c>
      <c r="E8192" s="757"/>
      <c r="F8192" s="757"/>
      <c r="G8192" s="757"/>
      <c r="H8192" s="757"/>
      <c r="I8192" s="757"/>
    </row>
    <row r="8193" spans="1:9" ht="15.75" customHeight="1">
      <c r="A8193" s="52">
        <v>39180</v>
      </c>
      <c r="B8193" s="52" t="s">
        <v>16071</v>
      </c>
      <c r="C8193" s="52" t="s">
        <v>10358</v>
      </c>
      <c r="D8193" s="808">
        <v>5.89</v>
      </c>
      <c r="E8193" s="757"/>
      <c r="F8193" s="757"/>
      <c r="G8193" s="757"/>
      <c r="H8193" s="757"/>
      <c r="I8193" s="757"/>
    </row>
    <row r="8194" spans="1:9" ht="15.75" customHeight="1">
      <c r="A8194" s="52">
        <v>39179</v>
      </c>
      <c r="B8194" s="52" t="s">
        <v>2749</v>
      </c>
      <c r="C8194" s="52" t="s">
        <v>10358</v>
      </c>
      <c r="D8194" s="808">
        <v>5.21</v>
      </c>
      <c r="E8194" s="757"/>
      <c r="F8194" s="757"/>
      <c r="G8194" s="757"/>
      <c r="H8194" s="757"/>
      <c r="I8194" s="757"/>
    </row>
    <row r="8195" spans="1:9" ht="15.75" customHeight="1">
      <c r="A8195" s="52">
        <v>39175</v>
      </c>
      <c r="B8195" s="52" t="s">
        <v>16072</v>
      </c>
      <c r="C8195" s="52" t="s">
        <v>10358</v>
      </c>
      <c r="D8195" s="808">
        <v>1.2</v>
      </c>
      <c r="E8195" s="757"/>
      <c r="F8195" s="757"/>
      <c r="G8195" s="757"/>
      <c r="H8195" s="757"/>
      <c r="I8195" s="757"/>
    </row>
    <row r="8196" spans="1:9" ht="15.75" customHeight="1">
      <c r="A8196" s="52">
        <v>39217</v>
      </c>
      <c r="B8196" s="52" t="s">
        <v>16073</v>
      </c>
      <c r="C8196" s="52" t="s">
        <v>10358</v>
      </c>
      <c r="D8196" s="808">
        <v>0.92</v>
      </c>
      <c r="E8196" s="757"/>
      <c r="F8196" s="757"/>
      <c r="G8196" s="757"/>
      <c r="H8196" s="757"/>
      <c r="I8196" s="757"/>
    </row>
    <row r="8197" spans="1:9" ht="15.75" customHeight="1">
      <c r="A8197" s="52">
        <v>39181</v>
      </c>
      <c r="B8197" s="52" t="s">
        <v>16074</v>
      </c>
      <c r="C8197" s="52" t="s">
        <v>10358</v>
      </c>
      <c r="D8197" s="808">
        <v>7.9</v>
      </c>
      <c r="E8197" s="757"/>
      <c r="F8197" s="757"/>
      <c r="G8197" s="757"/>
      <c r="H8197" s="757"/>
      <c r="I8197" s="757"/>
    </row>
    <row r="8198" spans="1:9" ht="15.75" customHeight="1">
      <c r="A8198" s="52">
        <v>39182</v>
      </c>
      <c r="B8198" s="52" t="s">
        <v>16075</v>
      </c>
      <c r="C8198" s="52" t="s">
        <v>10358</v>
      </c>
      <c r="D8198" s="808">
        <v>11.11</v>
      </c>
      <c r="E8198" s="757"/>
      <c r="F8198" s="757"/>
      <c r="G8198" s="757"/>
      <c r="H8198" s="757"/>
      <c r="I8198" s="757"/>
    </row>
    <row r="8199" spans="1:9" ht="15.75" customHeight="1">
      <c r="A8199" s="52">
        <v>12616</v>
      </c>
      <c r="B8199" s="52" t="s">
        <v>16076</v>
      </c>
      <c r="C8199" s="52" t="s">
        <v>10358</v>
      </c>
      <c r="D8199" s="808">
        <v>18.3</v>
      </c>
      <c r="E8199" s="757"/>
      <c r="F8199" s="757"/>
      <c r="G8199" s="757"/>
      <c r="H8199" s="757"/>
      <c r="I8199" s="757"/>
    </row>
    <row r="8200" spans="1:9" ht="15.75" customHeight="1">
      <c r="A8200" s="52">
        <v>1049</v>
      </c>
      <c r="B8200" s="52" t="s">
        <v>16077</v>
      </c>
      <c r="C8200" s="52" t="s">
        <v>10358</v>
      </c>
      <c r="D8200" s="808">
        <v>9.3000000000000007</v>
      </c>
      <c r="E8200" s="757"/>
      <c r="F8200" s="757"/>
      <c r="G8200" s="757"/>
      <c r="H8200" s="757"/>
      <c r="I8200" s="757"/>
    </row>
    <row r="8201" spans="1:9" ht="15.75" customHeight="1">
      <c r="A8201" s="52">
        <v>1099</v>
      </c>
      <c r="B8201" s="52" t="s">
        <v>16078</v>
      </c>
      <c r="C8201" s="52" t="s">
        <v>10358</v>
      </c>
      <c r="D8201" s="808">
        <v>7.11</v>
      </c>
      <c r="E8201" s="757"/>
      <c r="F8201" s="757"/>
      <c r="G8201" s="757"/>
      <c r="H8201" s="757"/>
      <c r="I8201" s="757"/>
    </row>
    <row r="8202" spans="1:9" ht="15.75" customHeight="1">
      <c r="A8202" s="52">
        <v>39678</v>
      </c>
      <c r="B8202" s="52" t="s">
        <v>16079</v>
      </c>
      <c r="C8202" s="52" t="s">
        <v>10358</v>
      </c>
      <c r="D8202" s="808">
        <v>2.87</v>
      </c>
      <c r="E8202" s="757"/>
      <c r="F8202" s="757"/>
      <c r="G8202" s="757"/>
      <c r="H8202" s="757"/>
      <c r="I8202" s="757"/>
    </row>
    <row r="8203" spans="1:9" ht="15.75" customHeight="1">
      <c r="A8203" s="52">
        <v>1050</v>
      </c>
      <c r="B8203" s="52" t="s">
        <v>16080</v>
      </c>
      <c r="C8203" s="52" t="s">
        <v>10358</v>
      </c>
      <c r="D8203" s="808">
        <v>4.8600000000000003</v>
      </c>
      <c r="E8203" s="757"/>
      <c r="F8203" s="757"/>
      <c r="G8203" s="757"/>
      <c r="H8203" s="757"/>
      <c r="I8203" s="757"/>
    </row>
    <row r="8204" spans="1:9" ht="15.75" customHeight="1">
      <c r="A8204" s="52">
        <v>1101</v>
      </c>
      <c r="B8204" s="52" t="s">
        <v>16081</v>
      </c>
      <c r="C8204" s="52" t="s">
        <v>10358</v>
      </c>
      <c r="D8204" s="808">
        <v>30.67</v>
      </c>
      <c r="E8204" s="757"/>
      <c r="F8204" s="757"/>
      <c r="G8204" s="757"/>
      <c r="H8204" s="757"/>
      <c r="I8204" s="757"/>
    </row>
    <row r="8205" spans="1:9" ht="15.75" customHeight="1">
      <c r="A8205" s="52">
        <v>1100</v>
      </c>
      <c r="B8205" s="52" t="s">
        <v>16082</v>
      </c>
      <c r="C8205" s="52" t="s">
        <v>10358</v>
      </c>
      <c r="D8205" s="808">
        <v>15.82</v>
      </c>
      <c r="E8205" s="757"/>
      <c r="F8205" s="757"/>
      <c r="G8205" s="757"/>
      <c r="H8205" s="757"/>
      <c r="I8205" s="757"/>
    </row>
    <row r="8206" spans="1:9" ht="15.75" customHeight="1">
      <c r="A8206" s="52">
        <v>39679</v>
      </c>
      <c r="B8206" s="52" t="s">
        <v>16083</v>
      </c>
      <c r="C8206" s="52" t="s">
        <v>10358</v>
      </c>
      <c r="D8206" s="808">
        <v>61.13</v>
      </c>
      <c r="E8206" s="757"/>
      <c r="F8206" s="757"/>
      <c r="G8206" s="757"/>
      <c r="H8206" s="757"/>
      <c r="I8206" s="757"/>
    </row>
    <row r="8207" spans="1:9" ht="15.75" customHeight="1">
      <c r="A8207" s="52">
        <v>1098</v>
      </c>
      <c r="B8207" s="52" t="s">
        <v>16084</v>
      </c>
      <c r="C8207" s="52" t="s">
        <v>10358</v>
      </c>
      <c r="D8207" s="808">
        <v>3.79</v>
      </c>
      <c r="E8207" s="757"/>
      <c r="F8207" s="757"/>
      <c r="G8207" s="757"/>
      <c r="H8207" s="757"/>
      <c r="I8207" s="757"/>
    </row>
    <row r="8208" spans="1:9" ht="15.75" customHeight="1">
      <c r="A8208" s="52">
        <v>1102</v>
      </c>
      <c r="B8208" s="52" t="s">
        <v>16085</v>
      </c>
      <c r="C8208" s="52" t="s">
        <v>10358</v>
      </c>
      <c r="D8208" s="808">
        <v>45.73</v>
      </c>
      <c r="E8208" s="757"/>
      <c r="F8208" s="757"/>
      <c r="G8208" s="757"/>
      <c r="H8208" s="757"/>
      <c r="I8208" s="757"/>
    </row>
    <row r="8209" spans="1:9" ht="15.75" customHeight="1">
      <c r="A8209" s="52">
        <v>1051</v>
      </c>
      <c r="B8209" s="52" t="s">
        <v>16086</v>
      </c>
      <c r="C8209" s="52" t="s">
        <v>10358</v>
      </c>
      <c r="D8209" s="808">
        <v>66.48</v>
      </c>
      <c r="E8209" s="757"/>
      <c r="F8209" s="757"/>
      <c r="G8209" s="757"/>
      <c r="H8209" s="757"/>
      <c r="I8209" s="757"/>
    </row>
    <row r="8210" spans="1:9" ht="15.75" customHeight="1">
      <c r="A8210" s="52">
        <v>37399</v>
      </c>
      <c r="B8210" s="52" t="s">
        <v>16087</v>
      </c>
      <c r="C8210" s="52" t="s">
        <v>10358</v>
      </c>
      <c r="D8210" s="808">
        <v>11.88</v>
      </c>
      <c r="E8210" s="757"/>
      <c r="F8210" s="757"/>
      <c r="G8210" s="757"/>
      <c r="H8210" s="757"/>
      <c r="I8210" s="757"/>
    </row>
    <row r="8211" spans="1:9" ht="15.75" customHeight="1">
      <c r="A8211" s="52">
        <v>43834</v>
      </c>
      <c r="B8211" s="52" t="s">
        <v>16088</v>
      </c>
      <c r="C8211" s="52" t="s">
        <v>10402</v>
      </c>
      <c r="D8211" s="808">
        <v>15.98</v>
      </c>
      <c r="E8211" s="757"/>
      <c r="F8211" s="757"/>
      <c r="G8211" s="757"/>
      <c r="H8211" s="757"/>
      <c r="I8211" s="757"/>
    </row>
    <row r="8212" spans="1:9" ht="15.75" customHeight="1">
      <c r="A8212" s="52">
        <v>43835</v>
      </c>
      <c r="B8212" s="52" t="s">
        <v>16089</v>
      </c>
      <c r="C8212" s="52" t="s">
        <v>10402</v>
      </c>
      <c r="D8212" s="808">
        <v>1.43</v>
      </c>
      <c r="E8212" s="757"/>
      <c r="F8212" s="757"/>
      <c r="G8212" s="757"/>
      <c r="H8212" s="757"/>
      <c r="I8212" s="757"/>
    </row>
    <row r="8213" spans="1:9" ht="15.75" customHeight="1">
      <c r="A8213" s="52">
        <v>43833</v>
      </c>
      <c r="B8213" s="52" t="s">
        <v>16090</v>
      </c>
      <c r="C8213" s="52" t="s">
        <v>10402</v>
      </c>
      <c r="D8213" s="808">
        <v>1.49</v>
      </c>
      <c r="E8213" s="757"/>
      <c r="F8213" s="757"/>
      <c r="G8213" s="757"/>
      <c r="H8213" s="757"/>
      <c r="I8213" s="757"/>
    </row>
    <row r="8214" spans="1:9" ht="15.75" customHeight="1">
      <c r="A8214" s="52">
        <v>41955</v>
      </c>
      <c r="B8214" s="52" t="s">
        <v>16091</v>
      </c>
      <c r="C8214" s="52" t="s">
        <v>10406</v>
      </c>
      <c r="D8214" s="808">
        <v>98.9</v>
      </c>
      <c r="E8214" s="757"/>
      <c r="F8214" s="757"/>
      <c r="G8214" s="757"/>
      <c r="H8214" s="757"/>
      <c r="I8214" s="757"/>
    </row>
    <row r="8215" spans="1:9" ht="15.75" customHeight="1">
      <c r="A8215" s="52">
        <v>41953</v>
      </c>
      <c r="B8215" s="52" t="s">
        <v>16092</v>
      </c>
      <c r="C8215" s="52" t="s">
        <v>10406</v>
      </c>
      <c r="D8215" s="808">
        <v>94.38</v>
      </c>
      <c r="E8215" s="757"/>
      <c r="F8215" s="757"/>
      <c r="G8215" s="757"/>
      <c r="H8215" s="757"/>
      <c r="I8215" s="757"/>
    </row>
    <row r="8216" spans="1:9" ht="15.75" customHeight="1">
      <c r="A8216" s="52">
        <v>41954</v>
      </c>
      <c r="B8216" s="52" t="s">
        <v>1620</v>
      </c>
      <c r="C8216" s="52" t="s">
        <v>10406</v>
      </c>
      <c r="D8216" s="808">
        <v>93.48</v>
      </c>
      <c r="E8216" s="757"/>
      <c r="F8216" s="757"/>
      <c r="G8216" s="757"/>
      <c r="H8216" s="757"/>
      <c r="I8216" s="757"/>
    </row>
    <row r="8217" spans="1:9" ht="15.75" customHeight="1">
      <c r="A8217" s="52">
        <v>25004</v>
      </c>
      <c r="B8217" s="52" t="s">
        <v>16093</v>
      </c>
      <c r="C8217" s="52" t="s">
        <v>10406</v>
      </c>
      <c r="D8217" s="808">
        <v>51.21</v>
      </c>
      <c r="E8217" s="757"/>
      <c r="F8217" s="757"/>
      <c r="G8217" s="757"/>
      <c r="H8217" s="757"/>
      <c r="I8217" s="757"/>
    </row>
    <row r="8218" spans="1:9" ht="15.75" customHeight="1">
      <c r="A8218" s="52">
        <v>25002</v>
      </c>
      <c r="B8218" s="52" t="s">
        <v>16094</v>
      </c>
      <c r="C8218" s="52" t="s">
        <v>10406</v>
      </c>
      <c r="D8218" s="808">
        <v>51.21</v>
      </c>
      <c r="E8218" s="757"/>
      <c r="F8218" s="757"/>
      <c r="G8218" s="757"/>
      <c r="H8218" s="757"/>
      <c r="I8218" s="757"/>
    </row>
    <row r="8219" spans="1:9" ht="15.75" customHeight="1">
      <c r="A8219" s="52">
        <v>37409</v>
      </c>
      <c r="B8219" s="52" t="s">
        <v>16095</v>
      </c>
      <c r="C8219" s="52" t="s">
        <v>10406</v>
      </c>
      <c r="D8219" s="808">
        <v>51.21</v>
      </c>
      <c r="E8219" s="757"/>
      <c r="F8219" s="757"/>
      <c r="G8219" s="757"/>
      <c r="H8219" s="757"/>
      <c r="I8219" s="757"/>
    </row>
    <row r="8220" spans="1:9" ht="15.75" customHeight="1">
      <c r="A8220" s="52">
        <v>841</v>
      </c>
      <c r="B8220" s="52" t="s">
        <v>16096</v>
      </c>
      <c r="C8220" s="52" t="s">
        <v>10406</v>
      </c>
      <c r="D8220" s="808">
        <v>51.83</v>
      </c>
      <c r="E8220" s="757"/>
      <c r="F8220" s="757"/>
      <c r="G8220" s="757"/>
      <c r="H8220" s="757"/>
      <c r="I8220" s="757"/>
    </row>
    <row r="8221" spans="1:9" ht="15.75" customHeight="1">
      <c r="A8221" s="52">
        <v>25005</v>
      </c>
      <c r="B8221" s="52" t="s">
        <v>16097</v>
      </c>
      <c r="C8221" s="52" t="s">
        <v>10406</v>
      </c>
      <c r="D8221" s="808">
        <v>56.19</v>
      </c>
      <c r="E8221" s="757"/>
      <c r="F8221" s="757"/>
      <c r="G8221" s="757"/>
      <c r="H8221" s="757"/>
      <c r="I8221" s="757"/>
    </row>
    <row r="8222" spans="1:9" ht="15.75" customHeight="1">
      <c r="A8222" s="52">
        <v>25003</v>
      </c>
      <c r="B8222" s="52" t="s">
        <v>16098</v>
      </c>
      <c r="C8222" s="52" t="s">
        <v>10406</v>
      </c>
      <c r="D8222" s="808">
        <v>57.04</v>
      </c>
      <c r="E8222" s="757"/>
      <c r="F8222" s="757"/>
      <c r="G8222" s="757"/>
      <c r="H8222" s="757"/>
      <c r="I8222" s="757"/>
    </row>
    <row r="8223" spans="1:9" ht="15.75" customHeight="1">
      <c r="A8223" s="52">
        <v>37410</v>
      </c>
      <c r="B8223" s="52" t="s">
        <v>16099</v>
      </c>
      <c r="C8223" s="52" t="s">
        <v>10406</v>
      </c>
      <c r="D8223" s="808">
        <v>56.19</v>
      </c>
      <c r="E8223" s="757"/>
      <c r="F8223" s="757"/>
      <c r="G8223" s="757"/>
      <c r="H8223" s="757"/>
      <c r="I8223" s="757"/>
    </row>
    <row r="8224" spans="1:9" ht="15.75" customHeight="1">
      <c r="A8224" s="52">
        <v>842</v>
      </c>
      <c r="B8224" s="52" t="s">
        <v>16100</v>
      </c>
      <c r="C8224" s="52" t="s">
        <v>10406</v>
      </c>
      <c r="D8224" s="808">
        <v>56.99</v>
      </c>
      <c r="E8224" s="757"/>
      <c r="F8224" s="757"/>
      <c r="G8224" s="757"/>
      <c r="H8224" s="757"/>
      <c r="I8224" s="757"/>
    </row>
    <row r="8225" spans="1:9" ht="15.75" customHeight="1">
      <c r="A8225" s="52">
        <v>44391</v>
      </c>
      <c r="B8225" s="52" t="s">
        <v>16101</v>
      </c>
      <c r="C8225" s="52" t="s">
        <v>10402</v>
      </c>
      <c r="D8225" s="808">
        <v>121.43</v>
      </c>
      <c r="E8225" s="757"/>
      <c r="F8225" s="757"/>
      <c r="G8225" s="757"/>
      <c r="H8225" s="757"/>
      <c r="I8225" s="757"/>
    </row>
    <row r="8226" spans="1:9" ht="15.75" customHeight="1">
      <c r="A8226" s="52">
        <v>44388</v>
      </c>
      <c r="B8226" s="52" t="s">
        <v>16102</v>
      </c>
      <c r="C8226" s="52" t="s">
        <v>10402</v>
      </c>
      <c r="D8226" s="808">
        <v>2.63</v>
      </c>
      <c r="E8226" s="757"/>
      <c r="F8226" s="757"/>
      <c r="G8226" s="757"/>
      <c r="H8226" s="757"/>
      <c r="I8226" s="757"/>
    </row>
    <row r="8227" spans="1:9" ht="15.75" customHeight="1">
      <c r="A8227" s="52">
        <v>44392</v>
      </c>
      <c r="B8227" s="52" t="s">
        <v>16103</v>
      </c>
      <c r="C8227" s="52" t="s">
        <v>10402</v>
      </c>
      <c r="D8227" s="808">
        <v>241.79</v>
      </c>
      <c r="E8227" s="757"/>
      <c r="F8227" s="757"/>
      <c r="G8227" s="757"/>
      <c r="H8227" s="757"/>
      <c r="I8227" s="757"/>
    </row>
    <row r="8228" spans="1:9" ht="15.75" customHeight="1">
      <c r="A8228" s="52">
        <v>44390</v>
      </c>
      <c r="B8228" s="52" t="s">
        <v>16104</v>
      </c>
      <c r="C8228" s="52" t="s">
        <v>10402</v>
      </c>
      <c r="D8228" s="808">
        <v>51.23</v>
      </c>
      <c r="E8228" s="757"/>
      <c r="F8228" s="757"/>
      <c r="G8228" s="757"/>
      <c r="H8228" s="757"/>
      <c r="I8228" s="757"/>
    </row>
    <row r="8229" spans="1:9" ht="15.75" customHeight="1">
      <c r="A8229" s="52">
        <v>44389</v>
      </c>
      <c r="B8229" s="52" t="s">
        <v>16105</v>
      </c>
      <c r="C8229" s="52" t="s">
        <v>10402</v>
      </c>
      <c r="D8229" s="808">
        <v>6.05</v>
      </c>
      <c r="E8229" s="757"/>
      <c r="F8229" s="757"/>
      <c r="G8229" s="757"/>
      <c r="H8229" s="757"/>
      <c r="I8229" s="757"/>
    </row>
    <row r="8230" spans="1:9" ht="15.75" customHeight="1">
      <c r="A8230" s="52">
        <v>862</v>
      </c>
      <c r="B8230" s="52" t="s">
        <v>16106</v>
      </c>
      <c r="C8230" s="52" t="s">
        <v>10402</v>
      </c>
      <c r="D8230" s="808">
        <v>11.08</v>
      </c>
      <c r="E8230" s="757"/>
      <c r="F8230" s="757"/>
      <c r="G8230" s="757"/>
      <c r="H8230" s="757"/>
      <c r="I8230" s="757"/>
    </row>
    <row r="8231" spans="1:9" ht="15.75" customHeight="1">
      <c r="A8231" s="52">
        <v>866</v>
      </c>
      <c r="B8231" s="52" t="s">
        <v>16107</v>
      </c>
      <c r="C8231" s="52" t="s">
        <v>10402</v>
      </c>
      <c r="D8231" s="808">
        <v>140.79</v>
      </c>
      <c r="E8231" s="757"/>
      <c r="F8231" s="757"/>
      <c r="G8231" s="757"/>
      <c r="H8231" s="757"/>
      <c r="I8231" s="757"/>
    </row>
    <row r="8232" spans="1:9" ht="15.75" customHeight="1">
      <c r="A8232" s="52">
        <v>892</v>
      </c>
      <c r="B8232" s="52" t="s">
        <v>16108</v>
      </c>
      <c r="C8232" s="52" t="s">
        <v>10402</v>
      </c>
      <c r="D8232" s="808">
        <v>170.43</v>
      </c>
      <c r="E8232" s="757"/>
      <c r="F8232" s="757"/>
      <c r="G8232" s="757"/>
      <c r="H8232" s="757"/>
      <c r="I8232" s="757"/>
    </row>
    <row r="8233" spans="1:9" ht="15.75" customHeight="1">
      <c r="A8233" s="52">
        <v>857</v>
      </c>
      <c r="B8233" s="52" t="s">
        <v>16109</v>
      </c>
      <c r="C8233" s="52" t="s">
        <v>10402</v>
      </c>
      <c r="D8233" s="808">
        <v>18.53</v>
      </c>
      <c r="E8233" s="757"/>
      <c r="F8233" s="757"/>
      <c r="G8233" s="757"/>
      <c r="H8233" s="757"/>
      <c r="I8233" s="757"/>
    </row>
    <row r="8234" spans="1:9" ht="15.75" customHeight="1">
      <c r="A8234" s="52">
        <v>37404</v>
      </c>
      <c r="B8234" s="52" t="s">
        <v>16110</v>
      </c>
      <c r="C8234" s="52" t="s">
        <v>10402</v>
      </c>
      <c r="D8234" s="808">
        <v>197.18</v>
      </c>
      <c r="E8234" s="757"/>
      <c r="F8234" s="757"/>
      <c r="G8234" s="757"/>
      <c r="H8234" s="757"/>
      <c r="I8234" s="757"/>
    </row>
    <row r="8235" spans="1:9" ht="15.75" customHeight="1">
      <c r="A8235" s="52">
        <v>868</v>
      </c>
      <c r="B8235" s="52" t="s">
        <v>16111</v>
      </c>
      <c r="C8235" s="52" t="s">
        <v>10402</v>
      </c>
      <c r="D8235" s="808">
        <v>26.42</v>
      </c>
      <c r="E8235" s="757"/>
      <c r="F8235" s="757"/>
      <c r="G8235" s="757"/>
      <c r="H8235" s="757"/>
      <c r="I8235" s="757"/>
    </row>
    <row r="8236" spans="1:9" ht="15.75" customHeight="1">
      <c r="A8236" s="52">
        <v>863</v>
      </c>
      <c r="B8236" s="52" t="s">
        <v>16112</v>
      </c>
      <c r="C8236" s="52" t="s">
        <v>10402</v>
      </c>
      <c r="D8236" s="808">
        <v>38.9</v>
      </c>
      <c r="E8236" s="757"/>
      <c r="F8236" s="757"/>
      <c r="G8236" s="757"/>
      <c r="H8236" s="757"/>
      <c r="I8236" s="757"/>
    </row>
    <row r="8237" spans="1:9" ht="15.75" customHeight="1">
      <c r="A8237" s="52">
        <v>867</v>
      </c>
      <c r="B8237" s="52" t="s">
        <v>16113</v>
      </c>
      <c r="C8237" s="52" t="s">
        <v>10402</v>
      </c>
      <c r="D8237" s="808">
        <v>55.42</v>
      </c>
      <c r="E8237" s="757"/>
      <c r="F8237" s="757"/>
      <c r="G8237" s="757"/>
      <c r="H8237" s="757"/>
      <c r="I8237" s="757"/>
    </row>
    <row r="8238" spans="1:9" ht="15.75" customHeight="1">
      <c r="A8238" s="52">
        <v>864</v>
      </c>
      <c r="B8238" s="52" t="s">
        <v>16114</v>
      </c>
      <c r="C8238" s="52" t="s">
        <v>10402</v>
      </c>
      <c r="D8238" s="808">
        <v>73.209999999999994</v>
      </c>
      <c r="E8238" s="757"/>
      <c r="F8238" s="757"/>
      <c r="G8238" s="757"/>
      <c r="H8238" s="757"/>
      <c r="I8238" s="757"/>
    </row>
    <row r="8239" spans="1:9" ht="15.75" customHeight="1">
      <c r="A8239" s="52">
        <v>865</v>
      </c>
      <c r="B8239" s="52" t="s">
        <v>16115</v>
      </c>
      <c r="C8239" s="52" t="s">
        <v>10402</v>
      </c>
      <c r="D8239" s="808">
        <v>105.3</v>
      </c>
      <c r="E8239" s="757"/>
      <c r="F8239" s="757"/>
      <c r="G8239" s="757"/>
      <c r="H8239" s="757"/>
      <c r="I8239" s="757"/>
    </row>
    <row r="8240" spans="1:9" ht="15.75" customHeight="1">
      <c r="A8240" s="52">
        <v>993</v>
      </c>
      <c r="B8240" s="52" t="s">
        <v>16116</v>
      </c>
      <c r="C8240" s="52" t="s">
        <v>10402</v>
      </c>
      <c r="D8240" s="808">
        <v>2</v>
      </c>
      <c r="E8240" s="757"/>
      <c r="F8240" s="757"/>
      <c r="G8240" s="757"/>
      <c r="H8240" s="757"/>
      <c r="I8240" s="757"/>
    </row>
    <row r="8241" spans="1:9" ht="15.75" customHeight="1">
      <c r="A8241" s="52">
        <v>1020</v>
      </c>
      <c r="B8241" s="52" t="s">
        <v>2776</v>
      </c>
      <c r="C8241" s="52" t="s">
        <v>10402</v>
      </c>
      <c r="D8241" s="808">
        <v>10.210000000000001</v>
      </c>
      <c r="E8241" s="757"/>
      <c r="F8241" s="757"/>
      <c r="G8241" s="757"/>
      <c r="H8241" s="757"/>
      <c r="I8241" s="757"/>
    </row>
    <row r="8242" spans="1:9" ht="15.75" customHeight="1">
      <c r="A8242" s="52">
        <v>1017</v>
      </c>
      <c r="B8242" s="52" t="s">
        <v>16117</v>
      </c>
      <c r="C8242" s="52" t="s">
        <v>10402</v>
      </c>
      <c r="D8242" s="808">
        <v>125.2</v>
      </c>
      <c r="E8242" s="757"/>
      <c r="F8242" s="757"/>
      <c r="G8242" s="757"/>
      <c r="H8242" s="757"/>
      <c r="I8242" s="757"/>
    </row>
    <row r="8243" spans="1:9" ht="15.75" customHeight="1">
      <c r="A8243" s="52">
        <v>999</v>
      </c>
      <c r="B8243" s="52" t="s">
        <v>16118</v>
      </c>
      <c r="C8243" s="52" t="s">
        <v>10402</v>
      </c>
      <c r="D8243" s="808">
        <v>151.69</v>
      </c>
      <c r="E8243" s="757"/>
      <c r="F8243" s="757"/>
      <c r="G8243" s="757"/>
      <c r="H8243" s="757"/>
      <c r="I8243" s="757"/>
    </row>
    <row r="8244" spans="1:9" ht="15.75" customHeight="1">
      <c r="A8244" s="52">
        <v>995</v>
      </c>
      <c r="B8244" s="52" t="s">
        <v>1744</v>
      </c>
      <c r="C8244" s="52" t="s">
        <v>10402</v>
      </c>
      <c r="D8244" s="808">
        <v>16.27</v>
      </c>
      <c r="E8244" s="757"/>
      <c r="F8244" s="757"/>
      <c r="G8244" s="757"/>
      <c r="H8244" s="757"/>
      <c r="I8244" s="757"/>
    </row>
    <row r="8245" spans="1:9" ht="15.75" customHeight="1">
      <c r="A8245" s="52">
        <v>1000</v>
      </c>
      <c r="B8245" s="52" t="s">
        <v>16119</v>
      </c>
      <c r="C8245" s="52" t="s">
        <v>10402</v>
      </c>
      <c r="D8245" s="808">
        <v>186.32</v>
      </c>
      <c r="E8245" s="757"/>
      <c r="F8245" s="757"/>
      <c r="G8245" s="757"/>
      <c r="H8245" s="757"/>
      <c r="I8245" s="757"/>
    </row>
    <row r="8246" spans="1:9" ht="15.75" customHeight="1">
      <c r="A8246" s="52">
        <v>1022</v>
      </c>
      <c r="B8246" s="52" t="s">
        <v>16120</v>
      </c>
      <c r="C8246" s="52" t="s">
        <v>10402</v>
      </c>
      <c r="D8246" s="808">
        <v>2.79</v>
      </c>
      <c r="E8246" s="757"/>
      <c r="F8246" s="757"/>
      <c r="G8246" s="757"/>
      <c r="H8246" s="757"/>
      <c r="I8246" s="757"/>
    </row>
    <row r="8247" spans="1:9" ht="15.75" customHeight="1">
      <c r="A8247" s="52">
        <v>1015</v>
      </c>
      <c r="B8247" s="52" t="s">
        <v>16121</v>
      </c>
      <c r="C8247" s="52" t="s">
        <v>10402</v>
      </c>
      <c r="D8247" s="808">
        <v>247.59</v>
      </c>
      <c r="E8247" s="757"/>
      <c r="F8247" s="757"/>
      <c r="G8247" s="757"/>
      <c r="H8247" s="757"/>
      <c r="I8247" s="757"/>
    </row>
    <row r="8248" spans="1:9" ht="15.75" customHeight="1">
      <c r="A8248" s="52">
        <v>996</v>
      </c>
      <c r="B8248" s="52" t="s">
        <v>1743</v>
      </c>
      <c r="C8248" s="52" t="s">
        <v>10402</v>
      </c>
      <c r="D8248" s="808">
        <v>25.22</v>
      </c>
      <c r="E8248" s="757"/>
      <c r="F8248" s="757"/>
      <c r="G8248" s="757"/>
      <c r="H8248" s="757"/>
      <c r="I8248" s="757"/>
    </row>
    <row r="8249" spans="1:9" ht="15.75" customHeight="1">
      <c r="A8249" s="52">
        <v>1001</v>
      </c>
      <c r="B8249" s="52" t="s">
        <v>16122</v>
      </c>
      <c r="C8249" s="52" t="s">
        <v>10402</v>
      </c>
      <c r="D8249" s="808">
        <v>321.24</v>
      </c>
      <c r="E8249" s="757"/>
      <c r="F8249" s="757"/>
      <c r="G8249" s="757"/>
      <c r="H8249" s="757"/>
      <c r="I8249" s="757"/>
    </row>
    <row r="8250" spans="1:9" ht="15.75" customHeight="1">
      <c r="A8250" s="52">
        <v>1019</v>
      </c>
      <c r="B8250" s="52" t="s">
        <v>1774</v>
      </c>
      <c r="C8250" s="52" t="s">
        <v>10402</v>
      </c>
      <c r="D8250" s="808">
        <v>35.65</v>
      </c>
      <c r="E8250" s="757"/>
      <c r="F8250" s="757"/>
      <c r="G8250" s="757"/>
      <c r="H8250" s="757"/>
      <c r="I8250" s="757"/>
    </row>
    <row r="8251" spans="1:9" ht="15.75" customHeight="1">
      <c r="A8251" s="52">
        <v>1021</v>
      </c>
      <c r="B8251" s="52" t="s">
        <v>16123</v>
      </c>
      <c r="C8251" s="52" t="s">
        <v>10402</v>
      </c>
      <c r="D8251" s="808">
        <v>4.28</v>
      </c>
      <c r="E8251" s="757"/>
      <c r="F8251" s="757"/>
      <c r="G8251" s="757"/>
      <c r="H8251" s="757"/>
      <c r="I8251" s="757"/>
    </row>
    <row r="8252" spans="1:9" ht="15.75" customHeight="1">
      <c r="A8252" s="52">
        <v>39249</v>
      </c>
      <c r="B8252" s="52" t="s">
        <v>16124</v>
      </c>
      <c r="C8252" s="52" t="s">
        <v>10402</v>
      </c>
      <c r="D8252" s="808">
        <v>431.93</v>
      </c>
      <c r="E8252" s="757"/>
      <c r="F8252" s="757"/>
      <c r="G8252" s="757"/>
      <c r="H8252" s="757"/>
      <c r="I8252" s="757"/>
    </row>
    <row r="8253" spans="1:9" ht="15.75" customHeight="1">
      <c r="A8253" s="52">
        <v>1018</v>
      </c>
      <c r="B8253" s="52" t="s">
        <v>16125</v>
      </c>
      <c r="C8253" s="52" t="s">
        <v>10402</v>
      </c>
      <c r="D8253" s="808">
        <v>52.71</v>
      </c>
      <c r="E8253" s="757"/>
      <c r="F8253" s="757"/>
      <c r="G8253" s="757"/>
      <c r="H8253" s="757"/>
      <c r="I8253" s="757"/>
    </row>
    <row r="8254" spans="1:9" ht="15.75" customHeight="1">
      <c r="A8254" s="52">
        <v>39250</v>
      </c>
      <c r="B8254" s="52" t="s">
        <v>16126</v>
      </c>
      <c r="C8254" s="52" t="s">
        <v>10402</v>
      </c>
      <c r="D8254" s="808">
        <v>516.67999999999995</v>
      </c>
      <c r="E8254" s="757"/>
      <c r="F8254" s="757"/>
      <c r="G8254" s="757"/>
      <c r="H8254" s="757"/>
      <c r="I8254" s="757"/>
    </row>
    <row r="8255" spans="1:9" ht="15.75" customHeight="1">
      <c r="A8255" s="52">
        <v>994</v>
      </c>
      <c r="B8255" s="52" t="s">
        <v>16127</v>
      </c>
      <c r="C8255" s="52" t="s">
        <v>10402</v>
      </c>
      <c r="D8255" s="808">
        <v>6.23</v>
      </c>
      <c r="E8255" s="757"/>
      <c r="F8255" s="757"/>
      <c r="G8255" s="757"/>
      <c r="H8255" s="757"/>
      <c r="I8255" s="757"/>
    </row>
    <row r="8256" spans="1:9" ht="15.75" customHeight="1">
      <c r="A8256" s="52">
        <v>977</v>
      </c>
      <c r="B8256" s="52" t="s">
        <v>16128</v>
      </c>
      <c r="C8256" s="52" t="s">
        <v>10402</v>
      </c>
      <c r="D8256" s="808">
        <v>73.739999999999995</v>
      </c>
      <c r="E8256" s="757"/>
      <c r="F8256" s="757"/>
      <c r="G8256" s="757"/>
      <c r="H8256" s="757"/>
      <c r="I8256" s="757"/>
    </row>
    <row r="8257" spans="1:9" ht="15.75" customHeight="1">
      <c r="A8257" s="52">
        <v>998</v>
      </c>
      <c r="B8257" s="52" t="s">
        <v>16129</v>
      </c>
      <c r="C8257" s="52" t="s">
        <v>10402</v>
      </c>
      <c r="D8257" s="808">
        <v>95.74</v>
      </c>
      <c r="E8257" s="757"/>
      <c r="F8257" s="757"/>
      <c r="G8257" s="757"/>
      <c r="H8257" s="757"/>
      <c r="I8257" s="757"/>
    </row>
    <row r="8258" spans="1:9" ht="15.75" customHeight="1">
      <c r="A8258" s="52">
        <v>39251</v>
      </c>
      <c r="B8258" s="52" t="s">
        <v>16130</v>
      </c>
      <c r="C8258" s="52" t="s">
        <v>10402</v>
      </c>
      <c r="D8258" s="808">
        <v>0.69</v>
      </c>
      <c r="E8258" s="757"/>
      <c r="F8258" s="757"/>
      <c r="G8258" s="757"/>
      <c r="H8258" s="757"/>
      <c r="I8258" s="757"/>
    </row>
    <row r="8259" spans="1:9" ht="15.75" customHeight="1">
      <c r="A8259" s="52">
        <v>1011</v>
      </c>
      <c r="B8259" s="52" t="s">
        <v>16131</v>
      </c>
      <c r="C8259" s="52" t="s">
        <v>10402</v>
      </c>
      <c r="D8259" s="808">
        <v>0.94</v>
      </c>
      <c r="E8259" s="757"/>
      <c r="F8259" s="757"/>
      <c r="G8259" s="757"/>
      <c r="H8259" s="757"/>
      <c r="I8259" s="757"/>
    </row>
    <row r="8260" spans="1:9" ht="15.75" customHeight="1">
      <c r="A8260" s="52">
        <v>39252</v>
      </c>
      <c r="B8260" s="52" t="s">
        <v>16132</v>
      </c>
      <c r="C8260" s="52" t="s">
        <v>10402</v>
      </c>
      <c r="D8260" s="808">
        <v>1.24</v>
      </c>
      <c r="E8260" s="757"/>
      <c r="F8260" s="757"/>
      <c r="G8260" s="757"/>
      <c r="H8260" s="757"/>
      <c r="I8260" s="757"/>
    </row>
    <row r="8261" spans="1:9" ht="15.75" customHeight="1">
      <c r="A8261" s="52">
        <v>1013</v>
      </c>
      <c r="B8261" s="52" t="s">
        <v>16133</v>
      </c>
      <c r="C8261" s="52" t="s">
        <v>10402</v>
      </c>
      <c r="D8261" s="808">
        <v>1.48</v>
      </c>
      <c r="E8261" s="757"/>
      <c r="F8261" s="757"/>
      <c r="G8261" s="757"/>
      <c r="H8261" s="757"/>
      <c r="I8261" s="757"/>
    </row>
    <row r="8262" spans="1:9" ht="15.75" customHeight="1">
      <c r="A8262" s="52">
        <v>980</v>
      </c>
      <c r="B8262" s="52" t="s">
        <v>16134</v>
      </c>
      <c r="C8262" s="52" t="s">
        <v>10402</v>
      </c>
      <c r="D8262" s="808">
        <v>10.71</v>
      </c>
      <c r="E8262" s="757"/>
      <c r="F8262" s="757"/>
      <c r="G8262" s="757"/>
      <c r="H8262" s="757"/>
      <c r="I8262" s="757"/>
    </row>
    <row r="8263" spans="1:9" ht="15.75" customHeight="1">
      <c r="A8263" s="52">
        <v>39237</v>
      </c>
      <c r="B8263" s="52" t="s">
        <v>16135</v>
      </c>
      <c r="C8263" s="52" t="s">
        <v>10402</v>
      </c>
      <c r="D8263" s="808">
        <v>113.98</v>
      </c>
      <c r="E8263" s="757"/>
      <c r="F8263" s="757"/>
      <c r="G8263" s="757"/>
      <c r="H8263" s="757"/>
      <c r="I8263" s="757"/>
    </row>
    <row r="8264" spans="1:9" ht="15.75" customHeight="1">
      <c r="A8264" s="52">
        <v>39238</v>
      </c>
      <c r="B8264" s="52" t="s">
        <v>16136</v>
      </c>
      <c r="C8264" s="52" t="s">
        <v>10402</v>
      </c>
      <c r="D8264" s="808">
        <v>143.76</v>
      </c>
      <c r="E8264" s="757"/>
      <c r="F8264" s="757"/>
      <c r="G8264" s="757"/>
      <c r="H8264" s="757"/>
      <c r="I8264" s="757"/>
    </row>
    <row r="8265" spans="1:9" ht="15.75" customHeight="1">
      <c r="A8265" s="52">
        <v>979</v>
      </c>
      <c r="B8265" s="52" t="s">
        <v>16137</v>
      </c>
      <c r="C8265" s="52" t="s">
        <v>10402</v>
      </c>
      <c r="D8265" s="808">
        <v>15.31</v>
      </c>
      <c r="E8265" s="757"/>
      <c r="F8265" s="757"/>
      <c r="G8265" s="757"/>
      <c r="H8265" s="757"/>
      <c r="I8265" s="757"/>
    </row>
    <row r="8266" spans="1:9" ht="15.75" customHeight="1">
      <c r="A8266" s="52">
        <v>39239</v>
      </c>
      <c r="B8266" s="52" t="s">
        <v>16138</v>
      </c>
      <c r="C8266" s="52" t="s">
        <v>10402</v>
      </c>
      <c r="D8266" s="808">
        <v>173.67</v>
      </c>
      <c r="E8266" s="757"/>
      <c r="F8266" s="757"/>
      <c r="G8266" s="757"/>
      <c r="H8266" s="757"/>
      <c r="I8266" s="757"/>
    </row>
    <row r="8267" spans="1:9" ht="15.75" customHeight="1">
      <c r="A8267" s="52">
        <v>1014</v>
      </c>
      <c r="B8267" s="52" t="s">
        <v>1739</v>
      </c>
      <c r="C8267" s="52" t="s">
        <v>10402</v>
      </c>
      <c r="D8267" s="808">
        <v>2.35</v>
      </c>
      <c r="E8267" s="757"/>
      <c r="F8267" s="757"/>
      <c r="G8267" s="757"/>
      <c r="H8267" s="757"/>
      <c r="I8267" s="757"/>
    </row>
    <row r="8268" spans="1:9" ht="15.75" customHeight="1">
      <c r="A8268" s="52">
        <v>39240</v>
      </c>
      <c r="B8268" s="52" t="s">
        <v>16139</v>
      </c>
      <c r="C8268" s="52" t="s">
        <v>10402</v>
      </c>
      <c r="D8268" s="808">
        <v>228.42</v>
      </c>
      <c r="E8268" s="757"/>
      <c r="F8268" s="757"/>
      <c r="G8268" s="757"/>
      <c r="H8268" s="757"/>
      <c r="I8268" s="757"/>
    </row>
    <row r="8269" spans="1:9" ht="15.75" customHeight="1">
      <c r="A8269" s="52">
        <v>39232</v>
      </c>
      <c r="B8269" s="52" t="s">
        <v>16140</v>
      </c>
      <c r="C8269" s="52" t="s">
        <v>10402</v>
      </c>
      <c r="D8269" s="808">
        <v>23.97</v>
      </c>
      <c r="E8269" s="757"/>
      <c r="F8269" s="757"/>
      <c r="G8269" s="757"/>
      <c r="H8269" s="757"/>
      <c r="I8269" s="757"/>
    </row>
    <row r="8270" spans="1:9" ht="15.75" customHeight="1">
      <c r="A8270" s="52">
        <v>39233</v>
      </c>
      <c r="B8270" s="52" t="s">
        <v>16141</v>
      </c>
      <c r="C8270" s="52" t="s">
        <v>10402</v>
      </c>
      <c r="D8270" s="808">
        <v>34.94</v>
      </c>
      <c r="E8270" s="757"/>
      <c r="F8270" s="757"/>
      <c r="G8270" s="757"/>
      <c r="H8270" s="757"/>
      <c r="I8270" s="757"/>
    </row>
    <row r="8271" spans="1:9" ht="15.75" customHeight="1">
      <c r="A8271" s="52">
        <v>981</v>
      </c>
      <c r="B8271" s="52" t="s">
        <v>1742</v>
      </c>
      <c r="C8271" s="52" t="s">
        <v>10402</v>
      </c>
      <c r="D8271" s="808">
        <v>3.9</v>
      </c>
      <c r="E8271" s="757"/>
      <c r="F8271" s="757"/>
      <c r="G8271" s="757"/>
      <c r="H8271" s="757"/>
      <c r="I8271" s="757"/>
    </row>
    <row r="8272" spans="1:9" ht="15.75" customHeight="1">
      <c r="A8272" s="52">
        <v>39234</v>
      </c>
      <c r="B8272" s="52" t="s">
        <v>16142</v>
      </c>
      <c r="C8272" s="52" t="s">
        <v>10402</v>
      </c>
      <c r="D8272" s="808">
        <v>48.64</v>
      </c>
      <c r="E8272" s="757"/>
      <c r="F8272" s="757"/>
      <c r="G8272" s="757"/>
      <c r="H8272" s="757"/>
      <c r="I8272" s="757"/>
    </row>
    <row r="8273" spans="1:9" ht="15.75" customHeight="1">
      <c r="A8273" s="52">
        <v>982</v>
      </c>
      <c r="B8273" s="52" t="s">
        <v>16143</v>
      </c>
      <c r="C8273" s="52" t="s">
        <v>10402</v>
      </c>
      <c r="D8273" s="808">
        <v>5.61</v>
      </c>
      <c r="E8273" s="757"/>
      <c r="F8273" s="757"/>
      <c r="G8273" s="757"/>
      <c r="H8273" s="757"/>
      <c r="I8273" s="757"/>
    </row>
    <row r="8274" spans="1:9" ht="15.75" customHeight="1">
      <c r="A8274" s="52">
        <v>39235</v>
      </c>
      <c r="B8274" s="52" t="s">
        <v>16144</v>
      </c>
      <c r="C8274" s="52" t="s">
        <v>10402</v>
      </c>
      <c r="D8274" s="808">
        <v>71.73</v>
      </c>
      <c r="E8274" s="757"/>
      <c r="F8274" s="757"/>
      <c r="G8274" s="757"/>
      <c r="H8274" s="757"/>
      <c r="I8274" s="757"/>
    </row>
    <row r="8275" spans="1:9" ht="15.75" customHeight="1">
      <c r="A8275" s="52">
        <v>39236</v>
      </c>
      <c r="B8275" s="52" t="s">
        <v>16145</v>
      </c>
      <c r="C8275" s="52" t="s">
        <v>10402</v>
      </c>
      <c r="D8275" s="808">
        <v>95.07</v>
      </c>
      <c r="E8275" s="757"/>
      <c r="F8275" s="757"/>
      <c r="G8275" s="757"/>
      <c r="H8275" s="757"/>
      <c r="I8275" s="757"/>
    </row>
    <row r="8276" spans="1:9" ht="15.75" customHeight="1">
      <c r="A8276" s="52">
        <v>990</v>
      </c>
      <c r="B8276" s="52" t="s">
        <v>16146</v>
      </c>
      <c r="C8276" s="52" t="s">
        <v>10402</v>
      </c>
      <c r="D8276" s="808">
        <v>168.69</v>
      </c>
      <c r="E8276" s="757"/>
      <c r="F8276" s="757"/>
      <c r="G8276" s="757"/>
      <c r="H8276" s="757"/>
      <c r="I8276" s="757"/>
    </row>
    <row r="8277" spans="1:9" ht="15.75" customHeight="1">
      <c r="A8277" s="52">
        <v>39241</v>
      </c>
      <c r="B8277" s="52" t="s">
        <v>16147</v>
      </c>
      <c r="C8277" s="52" t="s">
        <v>10402</v>
      </c>
      <c r="D8277" s="808">
        <v>16.61</v>
      </c>
      <c r="E8277" s="757"/>
      <c r="F8277" s="757"/>
      <c r="G8277" s="757"/>
      <c r="H8277" s="757"/>
      <c r="I8277" s="757"/>
    </row>
    <row r="8278" spans="1:9" ht="15.75" customHeight="1">
      <c r="A8278" s="52">
        <v>1005</v>
      </c>
      <c r="B8278" s="52" t="s">
        <v>16148</v>
      </c>
      <c r="C8278" s="52" t="s">
        <v>10402</v>
      </c>
      <c r="D8278" s="808">
        <v>210.03</v>
      </c>
      <c r="E8278" s="757"/>
      <c r="F8278" s="757"/>
      <c r="G8278" s="757"/>
      <c r="H8278" s="757"/>
      <c r="I8278" s="757"/>
    </row>
    <row r="8279" spans="1:9" ht="15.75" customHeight="1">
      <c r="A8279" s="52">
        <v>991</v>
      </c>
      <c r="B8279" s="52" t="s">
        <v>16149</v>
      </c>
      <c r="C8279" s="52" t="s">
        <v>10402</v>
      </c>
      <c r="D8279" s="808">
        <v>275.08999999999997</v>
      </c>
      <c r="E8279" s="757"/>
      <c r="F8279" s="757"/>
      <c r="G8279" s="757"/>
      <c r="H8279" s="757"/>
      <c r="I8279" s="757"/>
    </row>
    <row r="8280" spans="1:9" ht="15.75" customHeight="1">
      <c r="A8280" s="52">
        <v>986</v>
      </c>
      <c r="B8280" s="52" t="s">
        <v>16150</v>
      </c>
      <c r="C8280" s="52" t="s">
        <v>10402</v>
      </c>
      <c r="D8280" s="808">
        <v>26.24</v>
      </c>
      <c r="E8280" s="757"/>
      <c r="F8280" s="757"/>
      <c r="G8280" s="757"/>
      <c r="H8280" s="757"/>
      <c r="I8280" s="757"/>
    </row>
    <row r="8281" spans="1:9" ht="15.75" customHeight="1">
      <c r="A8281" s="52">
        <v>987</v>
      </c>
      <c r="B8281" s="52" t="s">
        <v>16151</v>
      </c>
      <c r="C8281" s="52" t="s">
        <v>10402</v>
      </c>
      <c r="D8281" s="808">
        <v>35.92</v>
      </c>
      <c r="E8281" s="757"/>
      <c r="F8281" s="757"/>
      <c r="G8281" s="757"/>
      <c r="H8281" s="757"/>
      <c r="I8281" s="757"/>
    </row>
    <row r="8282" spans="1:9" ht="15.75" customHeight="1">
      <c r="A8282" s="52">
        <v>1007</v>
      </c>
      <c r="B8282" s="52" t="s">
        <v>16152</v>
      </c>
      <c r="C8282" s="52" t="s">
        <v>10402</v>
      </c>
      <c r="D8282" s="808">
        <v>49.72</v>
      </c>
      <c r="E8282" s="757"/>
      <c r="F8282" s="757"/>
      <c r="G8282" s="757"/>
      <c r="H8282" s="757"/>
      <c r="I8282" s="757"/>
    </row>
    <row r="8283" spans="1:9" ht="15.75" customHeight="1">
      <c r="A8283" s="52">
        <v>1008</v>
      </c>
      <c r="B8283" s="52" t="s">
        <v>16153</v>
      </c>
      <c r="C8283" s="52" t="s">
        <v>10402</v>
      </c>
      <c r="D8283" s="808">
        <v>6.31</v>
      </c>
      <c r="E8283" s="757"/>
      <c r="F8283" s="757"/>
      <c r="G8283" s="757"/>
      <c r="H8283" s="757"/>
      <c r="I8283" s="757"/>
    </row>
    <row r="8284" spans="1:9" ht="15.75" customHeight="1">
      <c r="A8284" s="52">
        <v>988</v>
      </c>
      <c r="B8284" s="52" t="s">
        <v>16154</v>
      </c>
      <c r="C8284" s="52" t="s">
        <v>10402</v>
      </c>
      <c r="D8284" s="808">
        <v>68.55</v>
      </c>
      <c r="E8284" s="757"/>
      <c r="F8284" s="757"/>
      <c r="G8284" s="757"/>
      <c r="H8284" s="757"/>
      <c r="I8284" s="757"/>
    </row>
    <row r="8285" spans="1:9" ht="15.75" customHeight="1">
      <c r="A8285" s="52">
        <v>989</v>
      </c>
      <c r="B8285" s="52" t="s">
        <v>16155</v>
      </c>
      <c r="C8285" s="52" t="s">
        <v>10402</v>
      </c>
      <c r="D8285" s="808">
        <v>94.63</v>
      </c>
      <c r="E8285" s="757"/>
      <c r="F8285" s="757"/>
      <c r="G8285" s="757"/>
      <c r="H8285" s="757"/>
      <c r="I8285" s="757"/>
    </row>
    <row r="8286" spans="1:9" ht="15.75" customHeight="1">
      <c r="A8286" s="52">
        <v>1006</v>
      </c>
      <c r="B8286" s="52" t="s">
        <v>16156</v>
      </c>
      <c r="C8286" s="52" t="s">
        <v>10402</v>
      </c>
      <c r="D8286" s="808">
        <v>126.86</v>
      </c>
      <c r="E8286" s="757"/>
      <c r="F8286" s="757"/>
      <c r="G8286" s="757"/>
      <c r="H8286" s="757"/>
      <c r="I8286" s="757"/>
    </row>
    <row r="8287" spans="1:9" ht="15.75" customHeight="1">
      <c r="A8287" s="52">
        <v>43972</v>
      </c>
      <c r="B8287" s="52" t="s">
        <v>16157</v>
      </c>
      <c r="C8287" s="52" t="s">
        <v>10402</v>
      </c>
      <c r="D8287" s="808">
        <v>3.05</v>
      </c>
      <c r="E8287" s="757"/>
      <c r="F8287" s="757"/>
      <c r="G8287" s="757"/>
      <c r="H8287" s="757"/>
      <c r="I8287" s="757"/>
    </row>
    <row r="8288" spans="1:9" ht="15.75" customHeight="1">
      <c r="A8288" s="52">
        <v>43971</v>
      </c>
      <c r="B8288" s="52" t="s">
        <v>16158</v>
      </c>
      <c r="C8288" s="52" t="s">
        <v>10402</v>
      </c>
      <c r="D8288" s="808">
        <v>2.33</v>
      </c>
      <c r="E8288" s="757"/>
      <c r="F8288" s="757"/>
      <c r="G8288" s="757"/>
      <c r="H8288" s="757"/>
      <c r="I8288" s="757"/>
    </row>
    <row r="8289" spans="1:9" ht="15.75" customHeight="1">
      <c r="A8289" s="52">
        <v>39598</v>
      </c>
      <c r="B8289" s="52" t="s">
        <v>16159</v>
      </c>
      <c r="C8289" s="52" t="s">
        <v>10402</v>
      </c>
      <c r="D8289" s="808">
        <v>4.32</v>
      </c>
      <c r="E8289" s="757"/>
      <c r="F8289" s="757"/>
      <c r="G8289" s="757"/>
      <c r="H8289" s="757"/>
      <c r="I8289" s="757"/>
    </row>
    <row r="8290" spans="1:9" ht="15.75" customHeight="1">
      <c r="A8290" s="52">
        <v>43973</v>
      </c>
      <c r="B8290" s="52" t="s">
        <v>16160</v>
      </c>
      <c r="C8290" s="52" t="s">
        <v>10402</v>
      </c>
      <c r="D8290" s="808">
        <v>3.19</v>
      </c>
      <c r="E8290" s="757"/>
      <c r="F8290" s="757"/>
      <c r="G8290" s="757"/>
      <c r="H8290" s="757"/>
      <c r="I8290" s="757"/>
    </row>
    <row r="8291" spans="1:9" ht="15.75" customHeight="1">
      <c r="A8291" s="52">
        <v>39599</v>
      </c>
      <c r="B8291" s="52" t="s">
        <v>1777</v>
      </c>
      <c r="C8291" s="52" t="s">
        <v>10402</v>
      </c>
      <c r="D8291" s="808">
        <v>6.21</v>
      </c>
      <c r="E8291" s="757"/>
      <c r="F8291" s="757"/>
      <c r="G8291" s="757"/>
      <c r="H8291" s="757"/>
      <c r="I8291" s="757"/>
    </row>
    <row r="8292" spans="1:9" ht="15.75" customHeight="1">
      <c r="A8292" s="52">
        <v>43832</v>
      </c>
      <c r="B8292" s="52" t="s">
        <v>16161</v>
      </c>
      <c r="C8292" s="52" t="s">
        <v>10402</v>
      </c>
      <c r="D8292" s="808">
        <v>16.37</v>
      </c>
      <c r="E8292" s="757"/>
      <c r="F8292" s="757"/>
      <c r="G8292" s="757"/>
      <c r="H8292" s="757"/>
      <c r="I8292" s="757"/>
    </row>
    <row r="8293" spans="1:9" ht="15.75" customHeight="1">
      <c r="A8293" s="52">
        <v>34602</v>
      </c>
      <c r="B8293" s="52" t="s">
        <v>16162</v>
      </c>
      <c r="C8293" s="52" t="s">
        <v>10402</v>
      </c>
      <c r="D8293" s="808">
        <v>4.34</v>
      </c>
      <c r="E8293" s="757"/>
      <c r="F8293" s="757"/>
      <c r="G8293" s="757"/>
      <c r="H8293" s="757"/>
      <c r="I8293" s="757"/>
    </row>
    <row r="8294" spans="1:9" ht="15.75" customHeight="1">
      <c r="A8294" s="52">
        <v>34607</v>
      </c>
      <c r="B8294" s="52" t="s">
        <v>16163</v>
      </c>
      <c r="C8294" s="52" t="s">
        <v>10402</v>
      </c>
      <c r="D8294" s="808">
        <v>10.64</v>
      </c>
      <c r="E8294" s="757"/>
      <c r="F8294" s="757"/>
      <c r="G8294" s="757"/>
      <c r="H8294" s="757"/>
      <c r="I8294" s="757"/>
    </row>
    <row r="8295" spans="1:9" ht="15.75" customHeight="1">
      <c r="A8295" s="52">
        <v>34609</v>
      </c>
      <c r="B8295" s="52" t="s">
        <v>16164</v>
      </c>
      <c r="C8295" s="52" t="s">
        <v>10402</v>
      </c>
      <c r="D8295" s="808">
        <v>15.47</v>
      </c>
      <c r="E8295" s="757"/>
      <c r="F8295" s="757"/>
      <c r="G8295" s="757"/>
      <c r="H8295" s="757"/>
      <c r="I8295" s="757"/>
    </row>
    <row r="8296" spans="1:9" ht="15.75" customHeight="1">
      <c r="A8296" s="52">
        <v>34618</v>
      </c>
      <c r="B8296" s="52" t="s">
        <v>16165</v>
      </c>
      <c r="C8296" s="52" t="s">
        <v>10402</v>
      </c>
      <c r="D8296" s="808">
        <v>5.92</v>
      </c>
      <c r="E8296" s="757"/>
      <c r="F8296" s="757"/>
      <c r="G8296" s="757"/>
      <c r="H8296" s="757"/>
      <c r="I8296" s="757"/>
    </row>
    <row r="8297" spans="1:9" ht="15.75" customHeight="1">
      <c r="A8297" s="52">
        <v>34621</v>
      </c>
      <c r="B8297" s="52" t="s">
        <v>16166</v>
      </c>
      <c r="C8297" s="52" t="s">
        <v>10402</v>
      </c>
      <c r="D8297" s="808">
        <v>14.66</v>
      </c>
      <c r="E8297" s="757"/>
      <c r="F8297" s="757"/>
      <c r="G8297" s="757"/>
      <c r="H8297" s="757"/>
      <c r="I8297" s="757"/>
    </row>
    <row r="8298" spans="1:9" ht="15.75" customHeight="1">
      <c r="A8298" s="52">
        <v>34622</v>
      </c>
      <c r="B8298" s="52" t="s">
        <v>16167</v>
      </c>
      <c r="C8298" s="52" t="s">
        <v>10402</v>
      </c>
      <c r="D8298" s="808">
        <v>21.79</v>
      </c>
      <c r="E8298" s="757"/>
      <c r="F8298" s="757"/>
      <c r="G8298" s="757"/>
      <c r="H8298" s="757"/>
      <c r="I8298" s="757"/>
    </row>
    <row r="8299" spans="1:9" ht="15.75" customHeight="1">
      <c r="A8299" s="52">
        <v>34624</v>
      </c>
      <c r="B8299" s="52" t="s">
        <v>16168</v>
      </c>
      <c r="C8299" s="52" t="s">
        <v>10402</v>
      </c>
      <c r="D8299" s="808">
        <v>7.9</v>
      </c>
      <c r="E8299" s="757"/>
      <c r="F8299" s="757"/>
      <c r="G8299" s="757"/>
      <c r="H8299" s="757"/>
      <c r="I8299" s="757"/>
    </row>
    <row r="8300" spans="1:9" ht="15.75" customHeight="1">
      <c r="A8300" s="52">
        <v>34627</v>
      </c>
      <c r="B8300" s="52" t="s">
        <v>16169</v>
      </c>
      <c r="C8300" s="52" t="s">
        <v>10402</v>
      </c>
      <c r="D8300" s="808">
        <v>19.05</v>
      </c>
      <c r="E8300" s="757"/>
      <c r="F8300" s="757"/>
      <c r="G8300" s="757"/>
      <c r="H8300" s="757"/>
      <c r="I8300" s="757"/>
    </row>
    <row r="8301" spans="1:9" ht="15.75" customHeight="1">
      <c r="A8301" s="52">
        <v>34629</v>
      </c>
      <c r="B8301" s="52" t="s">
        <v>16170</v>
      </c>
      <c r="C8301" s="52" t="s">
        <v>10402</v>
      </c>
      <c r="D8301" s="808">
        <v>29.11</v>
      </c>
      <c r="E8301" s="757"/>
      <c r="F8301" s="757"/>
      <c r="G8301" s="757"/>
      <c r="H8301" s="757"/>
      <c r="I8301" s="757"/>
    </row>
    <row r="8302" spans="1:9" ht="15.75" customHeight="1">
      <c r="A8302" s="52">
        <v>39257</v>
      </c>
      <c r="B8302" s="52" t="s">
        <v>16171</v>
      </c>
      <c r="C8302" s="52" t="s">
        <v>10402</v>
      </c>
      <c r="D8302" s="808">
        <v>5.92</v>
      </c>
      <c r="E8302" s="757"/>
      <c r="F8302" s="757"/>
      <c r="G8302" s="757"/>
      <c r="H8302" s="757"/>
      <c r="I8302" s="757"/>
    </row>
    <row r="8303" spans="1:9" ht="15.75" customHeight="1">
      <c r="A8303" s="52">
        <v>39261</v>
      </c>
      <c r="B8303" s="52" t="s">
        <v>16172</v>
      </c>
      <c r="C8303" s="52" t="s">
        <v>10402</v>
      </c>
      <c r="D8303" s="808">
        <v>33.909999999999997</v>
      </c>
      <c r="E8303" s="757"/>
      <c r="F8303" s="757"/>
      <c r="G8303" s="757"/>
      <c r="H8303" s="757"/>
      <c r="I8303" s="757"/>
    </row>
    <row r="8304" spans="1:9" ht="15.75" customHeight="1">
      <c r="A8304" s="52">
        <v>39268</v>
      </c>
      <c r="B8304" s="52" t="s">
        <v>16173</v>
      </c>
      <c r="C8304" s="52" t="s">
        <v>10402</v>
      </c>
      <c r="D8304" s="808">
        <v>530.09</v>
      </c>
      <c r="E8304" s="757"/>
      <c r="F8304" s="757"/>
      <c r="G8304" s="757"/>
      <c r="H8304" s="757"/>
      <c r="I8304" s="757"/>
    </row>
    <row r="8305" spans="1:9" ht="15.75" customHeight="1">
      <c r="A8305" s="52">
        <v>39262</v>
      </c>
      <c r="B8305" s="52" t="s">
        <v>16174</v>
      </c>
      <c r="C8305" s="52" t="s">
        <v>10402</v>
      </c>
      <c r="D8305" s="808">
        <v>54</v>
      </c>
      <c r="E8305" s="757"/>
      <c r="F8305" s="757"/>
      <c r="G8305" s="757"/>
      <c r="H8305" s="757"/>
      <c r="I8305" s="757"/>
    </row>
    <row r="8306" spans="1:9" ht="15.75" customHeight="1">
      <c r="A8306" s="52">
        <v>39258</v>
      </c>
      <c r="B8306" s="52" t="s">
        <v>16175</v>
      </c>
      <c r="C8306" s="52" t="s">
        <v>10402</v>
      </c>
      <c r="D8306" s="808">
        <v>8.93</v>
      </c>
      <c r="E8306" s="757"/>
      <c r="F8306" s="757"/>
      <c r="G8306" s="757"/>
      <c r="H8306" s="757"/>
      <c r="I8306" s="757"/>
    </row>
    <row r="8307" spans="1:9" ht="15.75" customHeight="1">
      <c r="A8307" s="52">
        <v>39263</v>
      </c>
      <c r="B8307" s="52" t="s">
        <v>16176</v>
      </c>
      <c r="C8307" s="52" t="s">
        <v>10402</v>
      </c>
      <c r="D8307" s="808">
        <v>93.38</v>
      </c>
      <c r="E8307" s="757"/>
      <c r="F8307" s="757"/>
      <c r="G8307" s="757"/>
      <c r="H8307" s="757"/>
      <c r="I8307" s="757"/>
    </row>
    <row r="8308" spans="1:9" ht="15.75" customHeight="1">
      <c r="A8308" s="52">
        <v>39264</v>
      </c>
      <c r="B8308" s="52" t="s">
        <v>16177</v>
      </c>
      <c r="C8308" s="52" t="s">
        <v>10402</v>
      </c>
      <c r="D8308" s="808">
        <v>129.36000000000001</v>
      </c>
      <c r="E8308" s="757"/>
      <c r="F8308" s="757"/>
      <c r="G8308" s="757"/>
      <c r="H8308" s="757"/>
      <c r="I8308" s="757"/>
    </row>
    <row r="8309" spans="1:9" ht="15.75" customHeight="1">
      <c r="A8309" s="52">
        <v>39259</v>
      </c>
      <c r="B8309" s="52" t="s">
        <v>16178</v>
      </c>
      <c r="C8309" s="52" t="s">
        <v>10402</v>
      </c>
      <c r="D8309" s="808">
        <v>13.75</v>
      </c>
      <c r="E8309" s="757"/>
      <c r="F8309" s="757"/>
      <c r="G8309" s="757"/>
      <c r="H8309" s="757"/>
      <c r="I8309" s="757"/>
    </row>
    <row r="8310" spans="1:9" ht="15.75" customHeight="1">
      <c r="A8310" s="52">
        <v>39265</v>
      </c>
      <c r="B8310" s="52" t="s">
        <v>16179</v>
      </c>
      <c r="C8310" s="52" t="s">
        <v>10402</v>
      </c>
      <c r="D8310" s="808">
        <v>175.63</v>
      </c>
      <c r="E8310" s="757"/>
      <c r="F8310" s="757"/>
      <c r="G8310" s="757"/>
      <c r="H8310" s="757"/>
      <c r="I8310" s="757"/>
    </row>
    <row r="8311" spans="1:9" ht="15.75" customHeight="1">
      <c r="A8311" s="52">
        <v>39260</v>
      </c>
      <c r="B8311" s="52" t="s">
        <v>16180</v>
      </c>
      <c r="C8311" s="52" t="s">
        <v>10402</v>
      </c>
      <c r="D8311" s="808">
        <v>21.05</v>
      </c>
      <c r="E8311" s="757"/>
      <c r="F8311" s="757"/>
      <c r="G8311" s="757"/>
      <c r="H8311" s="757"/>
      <c r="I8311" s="757"/>
    </row>
    <row r="8312" spans="1:9" ht="15.75" customHeight="1">
      <c r="A8312" s="52">
        <v>39266</v>
      </c>
      <c r="B8312" s="52" t="s">
        <v>16181</v>
      </c>
      <c r="C8312" s="52" t="s">
        <v>10402</v>
      </c>
      <c r="D8312" s="808">
        <v>265.02</v>
      </c>
      <c r="E8312" s="757"/>
      <c r="F8312" s="757"/>
      <c r="G8312" s="757"/>
      <c r="H8312" s="757"/>
      <c r="I8312" s="757"/>
    </row>
    <row r="8313" spans="1:9" ht="15.75" customHeight="1">
      <c r="A8313" s="52">
        <v>39267</v>
      </c>
      <c r="B8313" s="52" t="s">
        <v>16182</v>
      </c>
      <c r="C8313" s="52" t="s">
        <v>10402</v>
      </c>
      <c r="D8313" s="808">
        <v>331.35</v>
      </c>
      <c r="E8313" s="757"/>
      <c r="F8313" s="757"/>
      <c r="G8313" s="757"/>
      <c r="H8313" s="757"/>
      <c r="I8313" s="757"/>
    </row>
    <row r="8314" spans="1:9" ht="15.75" customHeight="1">
      <c r="A8314" s="52">
        <v>11901</v>
      </c>
      <c r="B8314" s="52" t="s">
        <v>16183</v>
      </c>
      <c r="C8314" s="52" t="s">
        <v>10402</v>
      </c>
      <c r="D8314" s="808">
        <v>0.56000000000000005</v>
      </c>
      <c r="E8314" s="757"/>
      <c r="F8314" s="757"/>
      <c r="G8314" s="757"/>
      <c r="H8314" s="757"/>
      <c r="I8314" s="757"/>
    </row>
    <row r="8315" spans="1:9" ht="15.75" customHeight="1">
      <c r="A8315" s="52">
        <v>11902</v>
      </c>
      <c r="B8315" s="52" t="s">
        <v>16184</v>
      </c>
      <c r="C8315" s="52" t="s">
        <v>10402</v>
      </c>
      <c r="D8315" s="808">
        <v>1.07</v>
      </c>
      <c r="E8315" s="757"/>
      <c r="F8315" s="757"/>
      <c r="G8315" s="757"/>
      <c r="H8315" s="757"/>
      <c r="I8315" s="757"/>
    </row>
    <row r="8316" spans="1:9" ht="15.75" customHeight="1">
      <c r="A8316" s="52">
        <v>11903</v>
      </c>
      <c r="B8316" s="52" t="s">
        <v>16185</v>
      </c>
      <c r="C8316" s="52" t="s">
        <v>10402</v>
      </c>
      <c r="D8316" s="808">
        <v>1.1299999999999999</v>
      </c>
      <c r="E8316" s="757"/>
      <c r="F8316" s="757"/>
      <c r="G8316" s="757"/>
      <c r="H8316" s="757"/>
      <c r="I8316" s="757"/>
    </row>
    <row r="8317" spans="1:9" ht="15.75" customHeight="1">
      <c r="A8317" s="52">
        <v>11904</v>
      </c>
      <c r="B8317" s="52" t="s">
        <v>16186</v>
      </c>
      <c r="C8317" s="52" t="s">
        <v>10402</v>
      </c>
      <c r="D8317" s="808">
        <v>1.72</v>
      </c>
      <c r="E8317" s="757"/>
      <c r="F8317" s="757"/>
      <c r="G8317" s="757"/>
      <c r="H8317" s="757"/>
      <c r="I8317" s="757"/>
    </row>
    <row r="8318" spans="1:9" ht="15.75" customHeight="1">
      <c r="A8318" s="52">
        <v>11905</v>
      </c>
      <c r="B8318" s="52" t="s">
        <v>16187</v>
      </c>
      <c r="C8318" s="52" t="s">
        <v>10402</v>
      </c>
      <c r="D8318" s="808">
        <v>2.1</v>
      </c>
      <c r="E8318" s="757"/>
      <c r="F8318" s="757"/>
      <c r="G8318" s="757"/>
      <c r="H8318" s="757"/>
      <c r="I8318" s="757"/>
    </row>
    <row r="8319" spans="1:9" ht="15.75" customHeight="1">
      <c r="A8319" s="52">
        <v>11906</v>
      </c>
      <c r="B8319" s="52" t="s">
        <v>16188</v>
      </c>
      <c r="C8319" s="52" t="s">
        <v>10402</v>
      </c>
      <c r="D8319" s="808">
        <v>2.67</v>
      </c>
      <c r="E8319" s="757"/>
      <c r="F8319" s="757"/>
      <c r="G8319" s="757"/>
      <c r="H8319" s="757"/>
      <c r="I8319" s="757"/>
    </row>
    <row r="8320" spans="1:9" ht="15.75" customHeight="1">
      <c r="A8320" s="52">
        <v>11919</v>
      </c>
      <c r="B8320" s="52" t="s">
        <v>16189</v>
      </c>
      <c r="C8320" s="52" t="s">
        <v>10402</v>
      </c>
      <c r="D8320" s="808">
        <v>4.8899999999999997</v>
      </c>
      <c r="E8320" s="757"/>
      <c r="F8320" s="757"/>
      <c r="G8320" s="757"/>
      <c r="H8320" s="757"/>
      <c r="I8320" s="757"/>
    </row>
    <row r="8321" spans="1:9" ht="15.75" customHeight="1">
      <c r="A8321" s="52">
        <v>11920</v>
      </c>
      <c r="B8321" s="52" t="s">
        <v>16190</v>
      </c>
      <c r="C8321" s="52" t="s">
        <v>10402</v>
      </c>
      <c r="D8321" s="808">
        <v>9.2799999999999994</v>
      </c>
      <c r="E8321" s="757"/>
      <c r="F8321" s="757"/>
      <c r="G8321" s="757"/>
      <c r="H8321" s="757"/>
      <c r="I8321" s="757"/>
    </row>
    <row r="8322" spans="1:9" ht="15.75" customHeight="1">
      <c r="A8322" s="52">
        <v>11924</v>
      </c>
      <c r="B8322" s="52" t="s">
        <v>16191</v>
      </c>
      <c r="C8322" s="52" t="s">
        <v>10402</v>
      </c>
      <c r="D8322" s="808">
        <v>77.95</v>
      </c>
      <c r="E8322" s="757"/>
      <c r="F8322" s="757"/>
      <c r="G8322" s="757"/>
      <c r="H8322" s="757"/>
      <c r="I8322" s="757"/>
    </row>
    <row r="8323" spans="1:9" ht="15.75" customHeight="1">
      <c r="A8323" s="52">
        <v>11921</v>
      </c>
      <c r="B8323" s="52" t="s">
        <v>16192</v>
      </c>
      <c r="C8323" s="52" t="s">
        <v>10402</v>
      </c>
      <c r="D8323" s="808">
        <v>13.58</v>
      </c>
      <c r="E8323" s="757"/>
      <c r="F8323" s="757"/>
      <c r="G8323" s="757"/>
      <c r="H8323" s="757"/>
      <c r="I8323" s="757"/>
    </row>
    <row r="8324" spans="1:9" ht="15.75" customHeight="1">
      <c r="A8324" s="52">
        <v>11922</v>
      </c>
      <c r="B8324" s="52" t="s">
        <v>16193</v>
      </c>
      <c r="C8324" s="52" t="s">
        <v>10402</v>
      </c>
      <c r="D8324" s="808">
        <v>21.97</v>
      </c>
      <c r="E8324" s="757"/>
      <c r="F8324" s="757"/>
      <c r="G8324" s="757"/>
      <c r="H8324" s="757"/>
      <c r="I8324" s="757"/>
    </row>
    <row r="8325" spans="1:9" ht="15.75" customHeight="1">
      <c r="A8325" s="52">
        <v>11923</v>
      </c>
      <c r="B8325" s="52" t="s">
        <v>16194</v>
      </c>
      <c r="C8325" s="52" t="s">
        <v>10402</v>
      </c>
      <c r="D8325" s="808">
        <v>32.159999999999997</v>
      </c>
      <c r="E8325" s="757"/>
      <c r="F8325" s="757"/>
      <c r="G8325" s="757"/>
      <c r="H8325" s="757"/>
      <c r="I8325" s="757"/>
    </row>
    <row r="8326" spans="1:9" ht="15.75" customHeight="1">
      <c r="A8326" s="52">
        <v>11916</v>
      </c>
      <c r="B8326" s="52" t="s">
        <v>16195</v>
      </c>
      <c r="C8326" s="52" t="s">
        <v>10402</v>
      </c>
      <c r="D8326" s="808">
        <v>6.69</v>
      </c>
      <c r="E8326" s="757"/>
      <c r="F8326" s="757"/>
      <c r="G8326" s="757"/>
      <c r="H8326" s="757"/>
      <c r="I8326" s="757"/>
    </row>
    <row r="8327" spans="1:9" ht="15.75" customHeight="1">
      <c r="A8327" s="52">
        <v>11914</v>
      </c>
      <c r="B8327" s="52" t="s">
        <v>16196</v>
      </c>
      <c r="C8327" s="52" t="s">
        <v>10402</v>
      </c>
      <c r="D8327" s="808">
        <v>48.18</v>
      </c>
      <c r="E8327" s="757"/>
      <c r="F8327" s="757"/>
      <c r="G8327" s="757"/>
      <c r="H8327" s="757"/>
      <c r="I8327" s="757"/>
    </row>
    <row r="8328" spans="1:9" ht="15.75" customHeight="1">
      <c r="A8328" s="52">
        <v>11917</v>
      </c>
      <c r="B8328" s="52" t="s">
        <v>16197</v>
      </c>
      <c r="C8328" s="52" t="s">
        <v>10402</v>
      </c>
      <c r="D8328" s="808">
        <v>11.78</v>
      </c>
      <c r="E8328" s="757"/>
      <c r="F8328" s="757"/>
      <c r="G8328" s="757"/>
      <c r="H8328" s="757"/>
      <c r="I8328" s="757"/>
    </row>
    <row r="8329" spans="1:9" ht="15.75" customHeight="1">
      <c r="A8329" s="52">
        <v>11918</v>
      </c>
      <c r="B8329" s="52" t="s">
        <v>16198</v>
      </c>
      <c r="C8329" s="52" t="s">
        <v>10402</v>
      </c>
      <c r="D8329" s="808">
        <v>13.97</v>
      </c>
      <c r="E8329" s="757"/>
      <c r="F8329" s="757"/>
      <c r="G8329" s="757"/>
      <c r="H8329" s="757"/>
      <c r="I8329" s="757"/>
    </row>
    <row r="8330" spans="1:9" ht="15.75" customHeight="1">
      <c r="A8330" s="52">
        <v>37734</v>
      </c>
      <c r="B8330" s="52" t="s">
        <v>16199</v>
      </c>
      <c r="C8330" s="52" t="s">
        <v>10358</v>
      </c>
      <c r="D8330" s="967">
        <v>72933.56</v>
      </c>
      <c r="E8330" s="757"/>
      <c r="F8330" s="757"/>
      <c r="G8330" s="757"/>
      <c r="H8330" s="757"/>
      <c r="I8330" s="757"/>
    </row>
    <row r="8331" spans="1:9" ht="15.75" customHeight="1">
      <c r="A8331" s="52">
        <v>42251</v>
      </c>
      <c r="B8331" s="52" t="s">
        <v>16200</v>
      </c>
      <c r="C8331" s="52" t="s">
        <v>10358</v>
      </c>
      <c r="D8331" s="967">
        <v>82820.509999999995</v>
      </c>
      <c r="E8331" s="757"/>
      <c r="F8331" s="757"/>
      <c r="G8331" s="757"/>
      <c r="H8331" s="757"/>
      <c r="I8331" s="757"/>
    </row>
    <row r="8332" spans="1:9" ht="15.75" customHeight="1">
      <c r="A8332" s="52">
        <v>37733</v>
      </c>
      <c r="B8332" s="52" t="s">
        <v>16201</v>
      </c>
      <c r="C8332" s="52" t="s">
        <v>10358</v>
      </c>
      <c r="D8332" s="967">
        <v>54685.31</v>
      </c>
      <c r="E8332" s="757"/>
      <c r="F8332" s="757"/>
      <c r="G8332" s="757"/>
      <c r="H8332" s="757"/>
      <c r="I8332" s="757"/>
    </row>
    <row r="8333" spans="1:9" ht="15.75" customHeight="1">
      <c r="A8333" s="52">
        <v>37735</v>
      </c>
      <c r="B8333" s="52" t="s">
        <v>16202</v>
      </c>
      <c r="C8333" s="52" t="s">
        <v>10358</v>
      </c>
      <c r="D8333" s="967">
        <v>65895.8</v>
      </c>
      <c r="E8333" s="757"/>
      <c r="F8333" s="757"/>
      <c r="G8333" s="757"/>
      <c r="H8333" s="757"/>
      <c r="I8333" s="757"/>
    </row>
    <row r="8334" spans="1:9" ht="15.75" customHeight="1">
      <c r="A8334" s="52">
        <v>5090</v>
      </c>
      <c r="B8334" s="52" t="s">
        <v>16203</v>
      </c>
      <c r="C8334" s="52" t="s">
        <v>10358</v>
      </c>
      <c r="D8334" s="808">
        <v>19.38</v>
      </c>
      <c r="E8334" s="757"/>
      <c r="F8334" s="757"/>
      <c r="G8334" s="757"/>
      <c r="H8334" s="757"/>
      <c r="I8334" s="757"/>
    </row>
    <row r="8335" spans="1:9" ht="15.75" customHeight="1">
      <c r="A8335" s="52">
        <v>5085</v>
      </c>
      <c r="B8335" s="52" t="s">
        <v>16204</v>
      </c>
      <c r="C8335" s="52" t="s">
        <v>10358</v>
      </c>
      <c r="D8335" s="808">
        <v>28.85</v>
      </c>
      <c r="E8335" s="757"/>
      <c r="F8335" s="757"/>
      <c r="G8335" s="757"/>
      <c r="H8335" s="757"/>
      <c r="I8335" s="757"/>
    </row>
    <row r="8336" spans="1:9" ht="15.75" customHeight="1">
      <c r="A8336" s="52">
        <v>43603</v>
      </c>
      <c r="B8336" s="52" t="s">
        <v>16205</v>
      </c>
      <c r="C8336" s="52" t="s">
        <v>10358</v>
      </c>
      <c r="D8336" s="808">
        <v>41.22</v>
      </c>
      <c r="E8336" s="757"/>
      <c r="F8336" s="757"/>
      <c r="G8336" s="757"/>
      <c r="H8336" s="757"/>
      <c r="I8336" s="757"/>
    </row>
    <row r="8337" spans="1:9" ht="15.75" customHeight="1">
      <c r="A8337" s="52">
        <v>38374</v>
      </c>
      <c r="B8337" s="52" t="s">
        <v>16206</v>
      </c>
      <c r="C8337" s="52" t="s">
        <v>10358</v>
      </c>
      <c r="D8337" s="967">
        <v>1624.39</v>
      </c>
      <c r="E8337" s="757"/>
      <c r="F8337" s="757"/>
      <c r="G8337" s="757"/>
      <c r="H8337" s="757"/>
      <c r="I8337" s="757"/>
    </row>
    <row r="8338" spans="1:9" ht="15.75" customHeight="1">
      <c r="A8338" s="52">
        <v>20209</v>
      </c>
      <c r="B8338" s="52" t="s">
        <v>16207</v>
      </c>
      <c r="C8338" s="52" t="s">
        <v>10402</v>
      </c>
      <c r="D8338" s="808">
        <v>21.43</v>
      </c>
      <c r="E8338" s="757"/>
      <c r="F8338" s="757"/>
      <c r="G8338" s="757"/>
      <c r="H8338" s="757"/>
      <c r="I8338" s="757"/>
    </row>
    <row r="8339" spans="1:9" ht="15.75" customHeight="1">
      <c r="A8339" s="52">
        <v>20212</v>
      </c>
      <c r="B8339" s="52" t="s">
        <v>16208</v>
      </c>
      <c r="C8339" s="52" t="s">
        <v>10402</v>
      </c>
      <c r="D8339" s="808">
        <v>17.940000000000001</v>
      </c>
      <c r="E8339" s="757"/>
      <c r="F8339" s="757"/>
      <c r="G8339" s="757"/>
      <c r="H8339" s="757"/>
      <c r="I8339" s="757"/>
    </row>
    <row r="8340" spans="1:9" ht="15.75" customHeight="1">
      <c r="A8340" s="52">
        <v>4433</v>
      </c>
      <c r="B8340" s="52" t="s">
        <v>1604</v>
      </c>
      <c r="C8340" s="52" t="s">
        <v>10402</v>
      </c>
      <c r="D8340" s="808">
        <v>20.53</v>
      </c>
      <c r="E8340" s="757"/>
      <c r="F8340" s="757"/>
      <c r="G8340" s="757"/>
      <c r="H8340" s="757"/>
      <c r="I8340" s="757"/>
    </row>
    <row r="8341" spans="1:9" ht="15.75" customHeight="1">
      <c r="A8341" s="52">
        <v>4430</v>
      </c>
      <c r="B8341" s="52" t="s">
        <v>16209</v>
      </c>
      <c r="C8341" s="52" t="s">
        <v>10402</v>
      </c>
      <c r="D8341" s="808">
        <v>10.5</v>
      </c>
      <c r="E8341" s="757"/>
      <c r="F8341" s="757"/>
      <c r="G8341" s="757"/>
      <c r="H8341" s="757"/>
      <c r="I8341" s="757"/>
    </row>
    <row r="8342" spans="1:9" ht="15.75" customHeight="1">
      <c r="A8342" s="52">
        <v>4400</v>
      </c>
      <c r="B8342" s="52" t="s">
        <v>16210</v>
      </c>
      <c r="C8342" s="52" t="s">
        <v>10402</v>
      </c>
      <c r="D8342" s="808">
        <v>16.71</v>
      </c>
      <c r="E8342" s="757"/>
      <c r="F8342" s="757"/>
      <c r="G8342" s="757"/>
      <c r="H8342" s="757"/>
      <c r="I8342" s="757"/>
    </row>
    <row r="8343" spans="1:9" ht="15.75" customHeight="1">
      <c r="A8343" s="52">
        <v>2729</v>
      </c>
      <c r="B8343" s="52" t="s">
        <v>16211</v>
      </c>
      <c r="C8343" s="52" t="s">
        <v>10358</v>
      </c>
      <c r="D8343" s="808">
        <v>24.68</v>
      </c>
      <c r="E8343" s="757"/>
      <c r="F8343" s="757"/>
      <c r="G8343" s="757"/>
      <c r="H8343" s="757"/>
      <c r="I8343" s="757"/>
    </row>
    <row r="8344" spans="1:9" ht="15.75" customHeight="1">
      <c r="A8344" s="52">
        <v>4513</v>
      </c>
      <c r="B8344" s="52" t="s">
        <v>16212</v>
      </c>
      <c r="C8344" s="52" t="s">
        <v>10402</v>
      </c>
      <c r="D8344" s="808">
        <v>9.9600000000000009</v>
      </c>
      <c r="E8344" s="757"/>
      <c r="F8344" s="757"/>
      <c r="G8344" s="757"/>
      <c r="H8344" s="757"/>
      <c r="I8344" s="757"/>
    </row>
    <row r="8345" spans="1:9" ht="15.75" customHeight="1">
      <c r="A8345" s="52">
        <v>11871</v>
      </c>
      <c r="B8345" s="52" t="s">
        <v>16213</v>
      </c>
      <c r="C8345" s="52" t="s">
        <v>10358</v>
      </c>
      <c r="D8345" s="808">
        <v>504</v>
      </c>
      <c r="E8345" s="757"/>
      <c r="F8345" s="757"/>
      <c r="G8345" s="757"/>
      <c r="H8345" s="757"/>
      <c r="I8345" s="757"/>
    </row>
    <row r="8346" spans="1:9" ht="15.75" customHeight="1">
      <c r="A8346" s="52">
        <v>34636</v>
      </c>
      <c r="B8346" s="52" t="s">
        <v>16214</v>
      </c>
      <c r="C8346" s="52" t="s">
        <v>10358</v>
      </c>
      <c r="D8346" s="808">
        <v>504.32</v>
      </c>
      <c r="E8346" s="757"/>
      <c r="F8346" s="757"/>
      <c r="G8346" s="757"/>
      <c r="H8346" s="757"/>
      <c r="I8346" s="757"/>
    </row>
    <row r="8347" spans="1:9" ht="15.75" customHeight="1">
      <c r="A8347" s="52">
        <v>34639</v>
      </c>
      <c r="B8347" s="52" t="s">
        <v>16215</v>
      </c>
      <c r="C8347" s="52" t="s">
        <v>10358</v>
      </c>
      <c r="D8347" s="967">
        <v>1024.27</v>
      </c>
      <c r="E8347" s="757"/>
      <c r="F8347" s="757"/>
      <c r="G8347" s="757"/>
      <c r="H8347" s="757"/>
      <c r="I8347" s="757"/>
    </row>
    <row r="8348" spans="1:9" ht="15.75" customHeight="1">
      <c r="A8348" s="52">
        <v>34640</v>
      </c>
      <c r="B8348" s="52" t="s">
        <v>16216</v>
      </c>
      <c r="C8348" s="52" t="s">
        <v>10358</v>
      </c>
      <c r="D8348" s="967">
        <v>1150.52</v>
      </c>
      <c r="E8348" s="757"/>
      <c r="F8348" s="757"/>
      <c r="G8348" s="757"/>
      <c r="H8348" s="757"/>
      <c r="I8348" s="757"/>
    </row>
    <row r="8349" spans="1:9" ht="15.75" customHeight="1">
      <c r="A8349" s="52">
        <v>34637</v>
      </c>
      <c r="B8349" s="52" t="s">
        <v>16217</v>
      </c>
      <c r="C8349" s="52" t="s">
        <v>10358</v>
      </c>
      <c r="D8349" s="808">
        <v>289.55</v>
      </c>
      <c r="E8349" s="757"/>
      <c r="F8349" s="757"/>
      <c r="G8349" s="757"/>
      <c r="H8349" s="757"/>
      <c r="I8349" s="757"/>
    </row>
    <row r="8350" spans="1:9" ht="15.75" customHeight="1">
      <c r="A8350" s="52">
        <v>34638</v>
      </c>
      <c r="B8350" s="52" t="s">
        <v>16218</v>
      </c>
      <c r="C8350" s="52" t="s">
        <v>10358</v>
      </c>
      <c r="D8350" s="808">
        <v>496.54</v>
      </c>
      <c r="E8350" s="757"/>
      <c r="F8350" s="757"/>
      <c r="G8350" s="757"/>
      <c r="H8350" s="757"/>
      <c r="I8350" s="757"/>
    </row>
    <row r="8351" spans="1:9" ht="15.75" customHeight="1">
      <c r="A8351" s="52">
        <v>11868</v>
      </c>
      <c r="B8351" s="52" t="s">
        <v>16219</v>
      </c>
      <c r="C8351" s="52" t="s">
        <v>10358</v>
      </c>
      <c r="D8351" s="808">
        <v>692.68</v>
      </c>
      <c r="E8351" s="757"/>
      <c r="F8351" s="757"/>
      <c r="G8351" s="757"/>
      <c r="H8351" s="757"/>
      <c r="I8351" s="757"/>
    </row>
    <row r="8352" spans="1:9" ht="15.75" customHeight="1">
      <c r="A8352" s="52">
        <v>37106</v>
      </c>
      <c r="B8352" s="52" t="s">
        <v>16220</v>
      </c>
      <c r="C8352" s="52" t="s">
        <v>10358</v>
      </c>
      <c r="D8352" s="967">
        <v>6690.49</v>
      </c>
      <c r="E8352" s="757"/>
      <c r="F8352" s="757"/>
      <c r="G8352" s="757"/>
      <c r="H8352" s="757"/>
      <c r="I8352" s="757"/>
    </row>
    <row r="8353" spans="1:9" ht="15.75" customHeight="1">
      <c r="A8353" s="52">
        <v>11869</v>
      </c>
      <c r="B8353" s="52" t="s">
        <v>16221</v>
      </c>
      <c r="C8353" s="52" t="s">
        <v>10358</v>
      </c>
      <c r="D8353" s="967">
        <v>1123.8599999999999</v>
      </c>
      <c r="E8353" s="757"/>
      <c r="F8353" s="757"/>
      <c r="G8353" s="757"/>
      <c r="H8353" s="757"/>
      <c r="I8353" s="757"/>
    </row>
    <row r="8354" spans="1:9" ht="15.75" customHeight="1">
      <c r="A8354" s="52">
        <v>37104</v>
      </c>
      <c r="B8354" s="52" t="s">
        <v>16222</v>
      </c>
      <c r="C8354" s="52" t="s">
        <v>10358</v>
      </c>
      <c r="D8354" s="967">
        <v>1448.73</v>
      </c>
      <c r="E8354" s="757"/>
      <c r="F8354" s="757"/>
      <c r="G8354" s="757"/>
      <c r="H8354" s="757"/>
      <c r="I8354" s="757"/>
    </row>
    <row r="8355" spans="1:9" ht="15.75" customHeight="1">
      <c r="A8355" s="52">
        <v>37105</v>
      </c>
      <c r="B8355" s="52" t="s">
        <v>16223</v>
      </c>
      <c r="C8355" s="52" t="s">
        <v>10358</v>
      </c>
      <c r="D8355" s="967">
        <v>3226.54</v>
      </c>
      <c r="E8355" s="757"/>
      <c r="F8355" s="757"/>
      <c r="G8355" s="757"/>
      <c r="H8355" s="757"/>
      <c r="I8355" s="757"/>
    </row>
    <row r="8356" spans="1:9" ht="15.75" customHeight="1">
      <c r="A8356" s="52">
        <v>34641</v>
      </c>
      <c r="B8356" s="52" t="s">
        <v>16224</v>
      </c>
      <c r="C8356" s="52" t="s">
        <v>10358</v>
      </c>
      <c r="D8356" s="808">
        <v>97.93</v>
      </c>
      <c r="E8356" s="757"/>
      <c r="F8356" s="757"/>
      <c r="G8356" s="757"/>
      <c r="H8356" s="757"/>
      <c r="I8356" s="757"/>
    </row>
    <row r="8357" spans="1:9" ht="15.75" customHeight="1">
      <c r="A8357" s="52">
        <v>43434</v>
      </c>
      <c r="B8357" s="52" t="s">
        <v>16225</v>
      </c>
      <c r="C8357" s="52" t="s">
        <v>10358</v>
      </c>
      <c r="D8357" s="808">
        <v>105.88</v>
      </c>
      <c r="E8357" s="757"/>
      <c r="F8357" s="757"/>
      <c r="G8357" s="757"/>
      <c r="H8357" s="757"/>
      <c r="I8357" s="757"/>
    </row>
    <row r="8358" spans="1:9" ht="15.75" customHeight="1">
      <c r="A8358" s="52">
        <v>43435</v>
      </c>
      <c r="B8358" s="52" t="s">
        <v>16226</v>
      </c>
      <c r="C8358" s="52" t="s">
        <v>10358</v>
      </c>
      <c r="D8358" s="808">
        <v>194.11</v>
      </c>
      <c r="E8358" s="757"/>
      <c r="F8358" s="757"/>
      <c r="G8358" s="757"/>
      <c r="H8358" s="757"/>
      <c r="I8358" s="757"/>
    </row>
    <row r="8359" spans="1:9" ht="15.75" customHeight="1">
      <c r="A8359" s="52">
        <v>43436</v>
      </c>
      <c r="B8359" s="52" t="s">
        <v>16227</v>
      </c>
      <c r="C8359" s="52" t="s">
        <v>10358</v>
      </c>
      <c r="D8359" s="808">
        <v>339.7</v>
      </c>
      <c r="E8359" s="757"/>
      <c r="F8359" s="757"/>
      <c r="G8359" s="757"/>
      <c r="H8359" s="757"/>
      <c r="I8359" s="757"/>
    </row>
    <row r="8360" spans="1:9" ht="15.75" customHeight="1">
      <c r="A8360" s="52">
        <v>43437</v>
      </c>
      <c r="B8360" s="52" t="s">
        <v>16228</v>
      </c>
      <c r="C8360" s="52" t="s">
        <v>10358</v>
      </c>
      <c r="D8360" s="808">
        <v>615.88</v>
      </c>
      <c r="E8360" s="757"/>
      <c r="F8360" s="757"/>
      <c r="G8360" s="757"/>
      <c r="H8360" s="757"/>
      <c r="I8360" s="757"/>
    </row>
    <row r="8361" spans="1:9" ht="15.75" customHeight="1">
      <c r="A8361" s="52">
        <v>43438</v>
      </c>
      <c r="B8361" s="52" t="s">
        <v>16229</v>
      </c>
      <c r="C8361" s="52" t="s">
        <v>10358</v>
      </c>
      <c r="D8361" s="967">
        <v>1102.94</v>
      </c>
      <c r="E8361" s="757"/>
      <c r="F8361" s="757"/>
      <c r="G8361" s="757"/>
      <c r="H8361" s="757"/>
      <c r="I8361" s="757"/>
    </row>
    <row r="8362" spans="1:9" ht="15.75" customHeight="1">
      <c r="A8362" s="52">
        <v>41627</v>
      </c>
      <c r="B8362" s="52" t="s">
        <v>16230</v>
      </c>
      <c r="C8362" s="52" t="s">
        <v>10358</v>
      </c>
      <c r="D8362" s="808">
        <v>163.22999999999999</v>
      </c>
      <c r="E8362" s="757"/>
      <c r="F8362" s="757"/>
      <c r="G8362" s="757"/>
      <c r="H8362" s="757"/>
      <c r="I8362" s="757"/>
    </row>
    <row r="8363" spans="1:9" ht="15.75" customHeight="1">
      <c r="A8363" s="52">
        <v>41628</v>
      </c>
      <c r="B8363" s="52" t="s">
        <v>16231</v>
      </c>
      <c r="C8363" s="52" t="s">
        <v>10358</v>
      </c>
      <c r="D8363" s="808">
        <v>299.99</v>
      </c>
      <c r="E8363" s="757"/>
      <c r="F8363" s="757"/>
      <c r="G8363" s="757"/>
      <c r="H8363" s="757"/>
      <c r="I8363" s="757"/>
    </row>
    <row r="8364" spans="1:9" ht="15.75" customHeight="1">
      <c r="A8364" s="52">
        <v>41629</v>
      </c>
      <c r="B8364" s="52" t="s">
        <v>16232</v>
      </c>
      <c r="C8364" s="52" t="s">
        <v>10358</v>
      </c>
      <c r="D8364" s="808">
        <v>381.17</v>
      </c>
      <c r="E8364" s="757"/>
      <c r="F8364" s="757"/>
      <c r="G8364" s="757"/>
      <c r="H8364" s="757"/>
      <c r="I8364" s="757"/>
    </row>
    <row r="8365" spans="1:9" ht="15.75" customHeight="1">
      <c r="A8365" s="52">
        <v>43429</v>
      </c>
      <c r="B8365" s="52" t="s">
        <v>16233</v>
      </c>
      <c r="C8365" s="52" t="s">
        <v>10358</v>
      </c>
      <c r="D8365" s="808">
        <v>84.45</v>
      </c>
      <c r="E8365" s="757"/>
      <c r="F8365" s="757"/>
      <c r="G8365" s="757"/>
      <c r="H8365" s="757"/>
      <c r="I8365" s="757"/>
    </row>
    <row r="8366" spans="1:9" ht="15.75" customHeight="1">
      <c r="A8366" s="52">
        <v>43430</v>
      </c>
      <c r="B8366" s="52" t="s">
        <v>16234</v>
      </c>
      <c r="C8366" s="52" t="s">
        <v>10358</v>
      </c>
      <c r="D8366" s="808">
        <v>140.29</v>
      </c>
      <c r="E8366" s="757"/>
      <c r="F8366" s="757"/>
      <c r="G8366" s="757"/>
      <c r="H8366" s="757"/>
      <c r="I8366" s="757"/>
    </row>
    <row r="8367" spans="1:9" ht="15.75" customHeight="1">
      <c r="A8367" s="52">
        <v>43431</v>
      </c>
      <c r="B8367" s="52" t="s">
        <v>16235</v>
      </c>
      <c r="C8367" s="52" t="s">
        <v>10358</v>
      </c>
      <c r="D8367" s="808">
        <v>271.76</v>
      </c>
      <c r="E8367" s="757"/>
      <c r="F8367" s="757"/>
      <c r="G8367" s="757"/>
      <c r="H8367" s="757"/>
      <c r="I8367" s="757"/>
    </row>
    <row r="8368" spans="1:9" ht="15.75" customHeight="1">
      <c r="A8368" s="52">
        <v>43432</v>
      </c>
      <c r="B8368" s="52" t="s">
        <v>16236</v>
      </c>
      <c r="C8368" s="52" t="s">
        <v>10358</v>
      </c>
      <c r="D8368" s="808">
        <v>564.70000000000005</v>
      </c>
      <c r="E8368" s="757"/>
      <c r="F8368" s="757"/>
      <c r="G8368" s="757"/>
      <c r="H8368" s="757"/>
      <c r="I8368" s="757"/>
    </row>
    <row r="8369" spans="1:9" ht="15.75" customHeight="1">
      <c r="A8369" s="52">
        <v>43433</v>
      </c>
      <c r="B8369" s="52" t="s">
        <v>16237</v>
      </c>
      <c r="C8369" s="52" t="s">
        <v>10358</v>
      </c>
      <c r="D8369" s="808">
        <v>890.29</v>
      </c>
      <c r="E8369" s="757"/>
      <c r="F8369" s="757"/>
      <c r="G8369" s="757"/>
      <c r="H8369" s="757"/>
      <c r="I8369" s="757"/>
    </row>
    <row r="8370" spans="1:9" ht="15.75" customHeight="1">
      <c r="A8370" s="52">
        <v>43094</v>
      </c>
      <c r="B8370" s="52" t="s">
        <v>16238</v>
      </c>
      <c r="C8370" s="52" t="s">
        <v>10358</v>
      </c>
      <c r="D8370" s="808">
        <v>286.17</v>
      </c>
      <c r="E8370" s="757"/>
      <c r="F8370" s="757"/>
      <c r="G8370" s="757"/>
      <c r="H8370" s="757"/>
      <c r="I8370" s="757"/>
    </row>
    <row r="8371" spans="1:9" ht="15.75" customHeight="1">
      <c r="A8371" s="52">
        <v>43093</v>
      </c>
      <c r="B8371" s="52" t="s">
        <v>16239</v>
      </c>
      <c r="C8371" s="52" t="s">
        <v>10358</v>
      </c>
      <c r="D8371" s="808">
        <v>304.11</v>
      </c>
      <c r="E8371" s="757"/>
      <c r="F8371" s="757"/>
      <c r="G8371" s="757"/>
      <c r="H8371" s="757"/>
      <c r="I8371" s="757"/>
    </row>
    <row r="8372" spans="1:9" ht="15.75" customHeight="1">
      <c r="A8372" s="52">
        <v>1030</v>
      </c>
      <c r="B8372" s="52" t="s">
        <v>16240</v>
      </c>
      <c r="C8372" s="52" t="s">
        <v>10358</v>
      </c>
      <c r="D8372" s="808">
        <v>50</v>
      </c>
      <c r="E8372" s="757"/>
      <c r="F8372" s="757"/>
      <c r="G8372" s="757"/>
      <c r="H8372" s="757"/>
      <c r="I8372" s="757"/>
    </row>
    <row r="8373" spans="1:9" ht="15.75" customHeight="1">
      <c r="A8373" s="52">
        <v>11694</v>
      </c>
      <c r="B8373" s="52" t="s">
        <v>16241</v>
      </c>
      <c r="C8373" s="52" t="s">
        <v>10358</v>
      </c>
      <c r="D8373" s="967">
        <v>1105.26</v>
      </c>
      <c r="E8373" s="757"/>
      <c r="F8373" s="757"/>
      <c r="G8373" s="757"/>
      <c r="H8373" s="757"/>
      <c r="I8373" s="757"/>
    </row>
    <row r="8374" spans="1:9" ht="15.75" customHeight="1">
      <c r="A8374" s="52">
        <v>11881</v>
      </c>
      <c r="B8374" s="52" t="s">
        <v>16242</v>
      </c>
      <c r="C8374" s="52" t="s">
        <v>10358</v>
      </c>
      <c r="D8374" s="808">
        <v>149.99</v>
      </c>
      <c r="E8374" s="757"/>
      <c r="F8374" s="757"/>
      <c r="G8374" s="757"/>
      <c r="H8374" s="757"/>
      <c r="I8374" s="757"/>
    </row>
    <row r="8375" spans="1:9" ht="15.75" customHeight="1">
      <c r="A8375" s="52">
        <v>35277</v>
      </c>
      <c r="B8375" s="52" t="s">
        <v>16243</v>
      </c>
      <c r="C8375" s="52" t="s">
        <v>10358</v>
      </c>
      <c r="D8375" s="808">
        <v>320.38</v>
      </c>
      <c r="E8375" s="757"/>
      <c r="F8375" s="757"/>
      <c r="G8375" s="757"/>
      <c r="H8375" s="757"/>
      <c r="I8375" s="757"/>
    </row>
    <row r="8376" spans="1:9" ht="15.75" customHeight="1">
      <c r="A8376" s="52">
        <v>10521</v>
      </c>
      <c r="B8376" s="52" t="s">
        <v>16244</v>
      </c>
      <c r="C8376" s="52" t="s">
        <v>10358</v>
      </c>
      <c r="D8376" s="808">
        <v>410.45</v>
      </c>
      <c r="E8376" s="757"/>
      <c r="F8376" s="757"/>
      <c r="G8376" s="757"/>
      <c r="H8376" s="757"/>
      <c r="I8376" s="757"/>
    </row>
    <row r="8377" spans="1:9" ht="15.75" customHeight="1">
      <c r="A8377" s="52">
        <v>10885</v>
      </c>
      <c r="B8377" s="52" t="s">
        <v>16245</v>
      </c>
      <c r="C8377" s="52" t="s">
        <v>10358</v>
      </c>
      <c r="D8377" s="808">
        <v>519.16999999999996</v>
      </c>
      <c r="E8377" s="757"/>
      <c r="F8377" s="757"/>
      <c r="G8377" s="757"/>
      <c r="H8377" s="757"/>
      <c r="I8377" s="757"/>
    </row>
    <row r="8378" spans="1:9" ht="15.75" customHeight="1">
      <c r="A8378" s="52">
        <v>20962</v>
      </c>
      <c r="B8378" s="52" t="s">
        <v>16246</v>
      </c>
      <c r="C8378" s="52" t="s">
        <v>10358</v>
      </c>
      <c r="D8378" s="808">
        <v>430</v>
      </c>
      <c r="E8378" s="757"/>
      <c r="F8378" s="757"/>
      <c r="G8378" s="757"/>
      <c r="H8378" s="757"/>
      <c r="I8378" s="757"/>
    </row>
    <row r="8379" spans="1:9" ht="15.75" customHeight="1">
      <c r="A8379" s="52">
        <v>20963</v>
      </c>
      <c r="B8379" s="52" t="s">
        <v>16247</v>
      </c>
      <c r="C8379" s="52" t="s">
        <v>10358</v>
      </c>
      <c r="D8379" s="808">
        <v>525.28</v>
      </c>
      <c r="E8379" s="757"/>
      <c r="F8379" s="757"/>
      <c r="G8379" s="757"/>
      <c r="H8379" s="757"/>
      <c r="I8379" s="757"/>
    </row>
    <row r="8380" spans="1:9" ht="15.75" customHeight="1">
      <c r="A8380" s="52">
        <v>34643</v>
      </c>
      <c r="B8380" s="52" t="s">
        <v>16248</v>
      </c>
      <c r="C8380" s="52" t="s">
        <v>10358</v>
      </c>
      <c r="D8380" s="808">
        <v>36.9</v>
      </c>
      <c r="E8380" s="757"/>
      <c r="F8380" s="757"/>
      <c r="G8380" s="757"/>
      <c r="H8380" s="757"/>
      <c r="I8380" s="757"/>
    </row>
    <row r="8381" spans="1:9" ht="15.75" customHeight="1">
      <c r="A8381" s="52">
        <v>41480</v>
      </c>
      <c r="B8381" s="52" t="s">
        <v>16249</v>
      </c>
      <c r="C8381" s="52" t="s">
        <v>10358</v>
      </c>
      <c r="D8381" s="808">
        <v>42.78</v>
      </c>
      <c r="E8381" s="757"/>
      <c r="F8381" s="757"/>
      <c r="G8381" s="757"/>
      <c r="H8381" s="757"/>
      <c r="I8381" s="757"/>
    </row>
    <row r="8382" spans="1:9" ht="15.75" customHeight="1">
      <c r="A8382" s="52">
        <v>41474</v>
      </c>
      <c r="B8382" s="52" t="s">
        <v>16250</v>
      </c>
      <c r="C8382" s="52" t="s">
        <v>10358</v>
      </c>
      <c r="D8382" s="808">
        <v>68.34</v>
      </c>
      <c r="E8382" s="757"/>
      <c r="F8382" s="757"/>
      <c r="G8382" s="757"/>
      <c r="H8382" s="757"/>
      <c r="I8382" s="757"/>
    </row>
    <row r="8383" spans="1:9" ht="15.75" customHeight="1">
      <c r="A8383" s="52">
        <v>41475</v>
      </c>
      <c r="B8383" s="52" t="s">
        <v>16251</v>
      </c>
      <c r="C8383" s="52" t="s">
        <v>10358</v>
      </c>
      <c r="D8383" s="808">
        <v>58.31</v>
      </c>
      <c r="E8383" s="757"/>
      <c r="F8383" s="757"/>
      <c r="G8383" s="757"/>
      <c r="H8383" s="757"/>
      <c r="I8383" s="757"/>
    </row>
    <row r="8384" spans="1:9" ht="15.75" customHeight="1">
      <c r="A8384" s="52">
        <v>41476</v>
      </c>
      <c r="B8384" s="52" t="s">
        <v>16252</v>
      </c>
      <c r="C8384" s="52" t="s">
        <v>10358</v>
      </c>
      <c r="D8384" s="808">
        <v>127.67</v>
      </c>
      <c r="E8384" s="757"/>
      <c r="F8384" s="757"/>
      <c r="G8384" s="757"/>
      <c r="H8384" s="757"/>
      <c r="I8384" s="757"/>
    </row>
    <row r="8385" spans="1:9" ht="15.75" customHeight="1">
      <c r="A8385" s="52">
        <v>2555</v>
      </c>
      <c r="B8385" s="52" t="s">
        <v>16253</v>
      </c>
      <c r="C8385" s="52" t="s">
        <v>10358</v>
      </c>
      <c r="D8385" s="808">
        <v>1.46</v>
      </c>
      <c r="E8385" s="757"/>
      <c r="F8385" s="757"/>
      <c r="G8385" s="757"/>
      <c r="H8385" s="757"/>
      <c r="I8385" s="757"/>
    </row>
    <row r="8386" spans="1:9" ht="15.75" customHeight="1">
      <c r="A8386" s="52">
        <v>2556</v>
      </c>
      <c r="B8386" s="52" t="s">
        <v>16254</v>
      </c>
      <c r="C8386" s="52" t="s">
        <v>10358</v>
      </c>
      <c r="D8386" s="808">
        <v>1.51</v>
      </c>
      <c r="E8386" s="757"/>
      <c r="F8386" s="757"/>
      <c r="G8386" s="757"/>
      <c r="H8386" s="757"/>
      <c r="I8386" s="757"/>
    </row>
    <row r="8387" spans="1:9" ht="15.75" customHeight="1">
      <c r="A8387" s="52">
        <v>2557</v>
      </c>
      <c r="B8387" s="52" t="s">
        <v>16255</v>
      </c>
      <c r="C8387" s="52" t="s">
        <v>10358</v>
      </c>
      <c r="D8387" s="808">
        <v>3.2</v>
      </c>
      <c r="E8387" s="757"/>
      <c r="F8387" s="757"/>
      <c r="G8387" s="757"/>
      <c r="H8387" s="757"/>
      <c r="I8387" s="757"/>
    </row>
    <row r="8388" spans="1:9" ht="15.75" customHeight="1">
      <c r="A8388" s="52">
        <v>10569</v>
      </c>
      <c r="B8388" s="52" t="s">
        <v>16256</v>
      </c>
      <c r="C8388" s="52" t="s">
        <v>10358</v>
      </c>
      <c r="D8388" s="808">
        <v>3.2</v>
      </c>
      <c r="E8388" s="757"/>
      <c r="F8388" s="757"/>
      <c r="G8388" s="757"/>
      <c r="H8388" s="757"/>
      <c r="I8388" s="757"/>
    </row>
    <row r="8389" spans="1:9" ht="15.75" customHeight="1">
      <c r="A8389" s="52">
        <v>39810</v>
      </c>
      <c r="B8389" s="52" t="s">
        <v>16257</v>
      </c>
      <c r="C8389" s="52" t="s">
        <v>10358</v>
      </c>
      <c r="D8389" s="808">
        <v>38.619999999999997</v>
      </c>
      <c r="E8389" s="757"/>
      <c r="F8389" s="757"/>
      <c r="G8389" s="757"/>
      <c r="H8389" s="757"/>
      <c r="I8389" s="757"/>
    </row>
    <row r="8390" spans="1:9" ht="15.75" customHeight="1">
      <c r="A8390" s="52">
        <v>39811</v>
      </c>
      <c r="B8390" s="52" t="s">
        <v>16258</v>
      </c>
      <c r="C8390" s="52" t="s">
        <v>10358</v>
      </c>
      <c r="D8390" s="808">
        <v>47.24</v>
      </c>
      <c r="E8390" s="757"/>
      <c r="F8390" s="757"/>
      <c r="G8390" s="757"/>
      <c r="H8390" s="757"/>
      <c r="I8390" s="757"/>
    </row>
    <row r="8391" spans="1:9" ht="15.75" customHeight="1">
      <c r="A8391" s="52">
        <v>39812</v>
      </c>
      <c r="B8391" s="52" t="s">
        <v>16259</v>
      </c>
      <c r="C8391" s="52" t="s">
        <v>10358</v>
      </c>
      <c r="D8391" s="808">
        <v>77.67</v>
      </c>
      <c r="E8391" s="757"/>
      <c r="F8391" s="757"/>
      <c r="G8391" s="757"/>
      <c r="H8391" s="757"/>
      <c r="I8391" s="757"/>
    </row>
    <row r="8392" spans="1:9" ht="15.75" customHeight="1">
      <c r="A8392" s="52">
        <v>43096</v>
      </c>
      <c r="B8392" s="52" t="s">
        <v>16260</v>
      </c>
      <c r="C8392" s="52" t="s">
        <v>10358</v>
      </c>
      <c r="D8392" s="808">
        <v>257.45999999999998</v>
      </c>
      <c r="E8392" s="757"/>
      <c r="F8392" s="757"/>
      <c r="G8392" s="757"/>
      <c r="H8392" s="757"/>
      <c r="I8392" s="757"/>
    </row>
    <row r="8393" spans="1:9" ht="15.75" customHeight="1">
      <c r="A8393" s="52">
        <v>43102</v>
      </c>
      <c r="B8393" s="52" t="s">
        <v>16261</v>
      </c>
      <c r="C8393" s="52" t="s">
        <v>10358</v>
      </c>
      <c r="D8393" s="808">
        <v>156.55000000000001</v>
      </c>
      <c r="E8393" s="757"/>
      <c r="F8393" s="757"/>
      <c r="G8393" s="757"/>
      <c r="H8393" s="757"/>
      <c r="I8393" s="757"/>
    </row>
    <row r="8394" spans="1:9" ht="15.75" customHeight="1">
      <c r="A8394" s="52">
        <v>43103</v>
      </c>
      <c r="B8394" s="52" t="s">
        <v>16262</v>
      </c>
      <c r="C8394" s="52" t="s">
        <v>10358</v>
      </c>
      <c r="D8394" s="808">
        <v>230.52</v>
      </c>
      <c r="E8394" s="757"/>
      <c r="F8394" s="757"/>
      <c r="G8394" s="757"/>
      <c r="H8394" s="757"/>
      <c r="I8394" s="757"/>
    </row>
    <row r="8395" spans="1:9" ht="15.75" customHeight="1">
      <c r="A8395" s="52">
        <v>43098</v>
      </c>
      <c r="B8395" s="52" t="s">
        <v>16263</v>
      </c>
      <c r="C8395" s="52" t="s">
        <v>10358</v>
      </c>
      <c r="D8395" s="808">
        <v>87.21</v>
      </c>
      <c r="E8395" s="757"/>
      <c r="F8395" s="757"/>
      <c r="G8395" s="757"/>
      <c r="H8395" s="757"/>
      <c r="I8395" s="757"/>
    </row>
    <row r="8396" spans="1:9" ht="15.75" customHeight="1">
      <c r="A8396" s="52">
        <v>43097</v>
      </c>
      <c r="B8396" s="52" t="s">
        <v>16264</v>
      </c>
      <c r="C8396" s="52" t="s">
        <v>10358</v>
      </c>
      <c r="D8396" s="808">
        <v>51.67</v>
      </c>
      <c r="E8396" s="757"/>
      <c r="F8396" s="757"/>
      <c r="G8396" s="757"/>
      <c r="H8396" s="757"/>
      <c r="I8396" s="757"/>
    </row>
    <row r="8397" spans="1:9" ht="15.75" customHeight="1">
      <c r="A8397" s="52">
        <v>43104</v>
      </c>
      <c r="B8397" s="52" t="s">
        <v>16265</v>
      </c>
      <c r="C8397" s="52" t="s">
        <v>10358</v>
      </c>
      <c r="D8397" s="808">
        <v>611.17999999999995</v>
      </c>
      <c r="E8397" s="757"/>
      <c r="F8397" s="757"/>
      <c r="G8397" s="757"/>
      <c r="H8397" s="757"/>
      <c r="I8397" s="757"/>
    </row>
    <row r="8398" spans="1:9" ht="15.75" customHeight="1">
      <c r="A8398" s="52">
        <v>39771</v>
      </c>
      <c r="B8398" s="52" t="s">
        <v>16266</v>
      </c>
      <c r="C8398" s="52" t="s">
        <v>10358</v>
      </c>
      <c r="D8398" s="808">
        <v>30.79</v>
      </c>
      <c r="E8398" s="757"/>
      <c r="F8398" s="757"/>
      <c r="G8398" s="757"/>
      <c r="H8398" s="757"/>
      <c r="I8398" s="757"/>
    </row>
    <row r="8399" spans="1:9" ht="15.75" customHeight="1">
      <c r="A8399" s="52">
        <v>39772</v>
      </c>
      <c r="B8399" s="52" t="s">
        <v>16267</v>
      </c>
      <c r="C8399" s="52" t="s">
        <v>10358</v>
      </c>
      <c r="D8399" s="808">
        <v>60.53</v>
      </c>
      <c r="E8399" s="757"/>
      <c r="F8399" s="757"/>
      <c r="G8399" s="757"/>
      <c r="H8399" s="757"/>
      <c r="I8399" s="757"/>
    </row>
    <row r="8400" spans="1:9" ht="15.75" customHeight="1">
      <c r="A8400" s="52">
        <v>39773</v>
      </c>
      <c r="B8400" s="52" t="s">
        <v>16268</v>
      </c>
      <c r="C8400" s="52" t="s">
        <v>10358</v>
      </c>
      <c r="D8400" s="808">
        <v>97.29</v>
      </c>
      <c r="E8400" s="757"/>
      <c r="F8400" s="757"/>
      <c r="G8400" s="757"/>
      <c r="H8400" s="757"/>
      <c r="I8400" s="757"/>
    </row>
    <row r="8401" spans="1:9" ht="15.75" customHeight="1">
      <c r="A8401" s="52">
        <v>39774</v>
      </c>
      <c r="B8401" s="52" t="s">
        <v>16269</v>
      </c>
      <c r="C8401" s="52" t="s">
        <v>10358</v>
      </c>
      <c r="D8401" s="808">
        <v>145.52000000000001</v>
      </c>
      <c r="E8401" s="757"/>
      <c r="F8401" s="757"/>
      <c r="G8401" s="757"/>
      <c r="H8401" s="757"/>
      <c r="I8401" s="757"/>
    </row>
    <row r="8402" spans="1:9" ht="15.75" customHeight="1">
      <c r="A8402" s="52">
        <v>39775</v>
      </c>
      <c r="B8402" s="52" t="s">
        <v>16270</v>
      </c>
      <c r="C8402" s="52" t="s">
        <v>10358</v>
      </c>
      <c r="D8402" s="808">
        <v>194.22</v>
      </c>
      <c r="E8402" s="757"/>
      <c r="F8402" s="757"/>
      <c r="G8402" s="757"/>
      <c r="H8402" s="757"/>
      <c r="I8402" s="757"/>
    </row>
    <row r="8403" spans="1:9" ht="15.75" customHeight="1">
      <c r="A8403" s="52">
        <v>39776</v>
      </c>
      <c r="B8403" s="52" t="s">
        <v>16271</v>
      </c>
      <c r="C8403" s="52" t="s">
        <v>10358</v>
      </c>
      <c r="D8403" s="808">
        <v>234.72</v>
      </c>
      <c r="E8403" s="757"/>
      <c r="F8403" s="757"/>
      <c r="G8403" s="757"/>
      <c r="H8403" s="757"/>
      <c r="I8403" s="757"/>
    </row>
    <row r="8404" spans="1:9" ht="15.75" customHeight="1">
      <c r="A8404" s="52">
        <v>39777</v>
      </c>
      <c r="B8404" s="52" t="s">
        <v>16272</v>
      </c>
      <c r="C8404" s="52" t="s">
        <v>10358</v>
      </c>
      <c r="D8404" s="808">
        <v>297.5</v>
      </c>
      <c r="E8404" s="757"/>
      <c r="F8404" s="757"/>
      <c r="G8404" s="757"/>
      <c r="H8404" s="757"/>
      <c r="I8404" s="757"/>
    </row>
    <row r="8405" spans="1:9" ht="15.75" customHeight="1">
      <c r="A8405" s="52">
        <v>20254</v>
      </c>
      <c r="B8405" s="52" t="s">
        <v>16273</v>
      </c>
      <c r="C8405" s="52" t="s">
        <v>10358</v>
      </c>
      <c r="D8405" s="808">
        <v>21.59</v>
      </c>
      <c r="E8405" s="757"/>
      <c r="F8405" s="757"/>
      <c r="G8405" s="757"/>
      <c r="H8405" s="757"/>
      <c r="I8405" s="757"/>
    </row>
    <row r="8406" spans="1:9" ht="15.75" customHeight="1">
      <c r="A8406" s="52">
        <v>20253</v>
      </c>
      <c r="B8406" s="52" t="s">
        <v>16274</v>
      </c>
      <c r="C8406" s="52" t="s">
        <v>10358</v>
      </c>
      <c r="D8406" s="808">
        <v>70.91</v>
      </c>
      <c r="E8406" s="757"/>
      <c r="F8406" s="757"/>
      <c r="G8406" s="757"/>
      <c r="H8406" s="757"/>
      <c r="I8406" s="757"/>
    </row>
    <row r="8407" spans="1:9" ht="15.75" customHeight="1">
      <c r="A8407" s="52">
        <v>11247</v>
      </c>
      <c r="B8407" s="52" t="s">
        <v>16275</v>
      </c>
      <c r="C8407" s="52" t="s">
        <v>10358</v>
      </c>
      <c r="D8407" s="967">
        <v>1363.47</v>
      </c>
      <c r="E8407" s="757"/>
      <c r="F8407" s="757"/>
      <c r="G8407" s="757"/>
      <c r="H8407" s="757"/>
      <c r="I8407" s="757"/>
    </row>
    <row r="8408" spans="1:9" ht="15.75" customHeight="1">
      <c r="A8408" s="52">
        <v>11250</v>
      </c>
      <c r="B8408" s="52" t="s">
        <v>16276</v>
      </c>
      <c r="C8408" s="52" t="s">
        <v>10358</v>
      </c>
      <c r="D8408" s="808">
        <v>58.7</v>
      </c>
      <c r="E8408" s="757"/>
      <c r="F8408" s="757"/>
      <c r="G8408" s="757"/>
      <c r="H8408" s="757"/>
      <c r="I8408" s="757"/>
    </row>
    <row r="8409" spans="1:9" ht="15.75" customHeight="1">
      <c r="A8409" s="52">
        <v>11249</v>
      </c>
      <c r="B8409" s="52" t="s">
        <v>16277</v>
      </c>
      <c r="C8409" s="52" t="s">
        <v>10358</v>
      </c>
      <c r="D8409" s="967">
        <v>2663.33</v>
      </c>
      <c r="E8409" s="757"/>
      <c r="F8409" s="757"/>
      <c r="G8409" s="757"/>
      <c r="H8409" s="757"/>
      <c r="I8409" s="757"/>
    </row>
    <row r="8410" spans="1:9" ht="15.75" customHeight="1">
      <c r="A8410" s="52">
        <v>11251</v>
      </c>
      <c r="B8410" s="52" t="s">
        <v>16278</v>
      </c>
      <c r="C8410" s="52" t="s">
        <v>10358</v>
      </c>
      <c r="D8410" s="808">
        <v>130.02000000000001</v>
      </c>
      <c r="E8410" s="757"/>
      <c r="F8410" s="757"/>
      <c r="G8410" s="757"/>
      <c r="H8410" s="757"/>
      <c r="I8410" s="757"/>
    </row>
    <row r="8411" spans="1:9" ht="15.75" customHeight="1">
      <c r="A8411" s="52">
        <v>11253</v>
      </c>
      <c r="B8411" s="52" t="s">
        <v>16279</v>
      </c>
      <c r="C8411" s="52" t="s">
        <v>10358</v>
      </c>
      <c r="D8411" s="808">
        <v>215.46</v>
      </c>
      <c r="E8411" s="757"/>
      <c r="F8411" s="757"/>
      <c r="G8411" s="757"/>
      <c r="H8411" s="757"/>
      <c r="I8411" s="757"/>
    </row>
    <row r="8412" spans="1:9" ht="15.75" customHeight="1">
      <c r="A8412" s="52">
        <v>11255</v>
      </c>
      <c r="B8412" s="52" t="s">
        <v>16280</v>
      </c>
      <c r="C8412" s="52" t="s">
        <v>10358</v>
      </c>
      <c r="D8412" s="808">
        <v>322.11</v>
      </c>
      <c r="E8412" s="757"/>
      <c r="F8412" s="757"/>
      <c r="G8412" s="757"/>
      <c r="H8412" s="757"/>
      <c r="I8412" s="757"/>
    </row>
    <row r="8413" spans="1:9" ht="15.75" customHeight="1">
      <c r="A8413" s="52">
        <v>14055</v>
      </c>
      <c r="B8413" s="52" t="s">
        <v>16281</v>
      </c>
      <c r="C8413" s="52" t="s">
        <v>10358</v>
      </c>
      <c r="D8413" s="808">
        <v>647.97</v>
      </c>
      <c r="E8413" s="757"/>
      <c r="F8413" s="757"/>
      <c r="G8413" s="757"/>
      <c r="H8413" s="757"/>
      <c r="I8413" s="757"/>
    </row>
    <row r="8414" spans="1:9" ht="15.75" customHeight="1">
      <c r="A8414" s="52">
        <v>11256</v>
      </c>
      <c r="B8414" s="52" t="s">
        <v>16282</v>
      </c>
      <c r="C8414" s="52" t="s">
        <v>10358</v>
      </c>
      <c r="D8414" s="808">
        <v>403.47</v>
      </c>
      <c r="E8414" s="757"/>
      <c r="F8414" s="757"/>
      <c r="G8414" s="757"/>
      <c r="H8414" s="757"/>
      <c r="I8414" s="757"/>
    </row>
    <row r="8415" spans="1:9" ht="15.75" customHeight="1">
      <c r="A8415" s="52">
        <v>1872</v>
      </c>
      <c r="B8415" s="52" t="s">
        <v>16283</v>
      </c>
      <c r="C8415" s="52" t="s">
        <v>10358</v>
      </c>
      <c r="D8415" s="808">
        <v>1.54</v>
      </c>
      <c r="E8415" s="757"/>
      <c r="F8415" s="757"/>
      <c r="G8415" s="757"/>
      <c r="H8415" s="757"/>
      <c r="I8415" s="757"/>
    </row>
    <row r="8416" spans="1:9" ht="15.75" customHeight="1">
      <c r="A8416" s="52">
        <v>1873</v>
      </c>
      <c r="B8416" s="52" t="s">
        <v>16284</v>
      </c>
      <c r="C8416" s="52" t="s">
        <v>10358</v>
      </c>
      <c r="D8416" s="808">
        <v>3.07</v>
      </c>
      <c r="E8416" s="757"/>
      <c r="F8416" s="757"/>
      <c r="G8416" s="757"/>
      <c r="H8416" s="757"/>
      <c r="I8416" s="757"/>
    </row>
    <row r="8417" spans="1:9" ht="15.75" customHeight="1">
      <c r="A8417" s="52">
        <v>39693</v>
      </c>
      <c r="B8417" s="52" t="s">
        <v>16285</v>
      </c>
      <c r="C8417" s="52" t="s">
        <v>10358</v>
      </c>
      <c r="D8417" s="967">
        <v>2534</v>
      </c>
      <c r="E8417" s="757"/>
      <c r="F8417" s="757"/>
      <c r="G8417" s="757"/>
      <c r="H8417" s="757"/>
      <c r="I8417" s="757"/>
    </row>
    <row r="8418" spans="1:9" ht="15.75" customHeight="1">
      <c r="A8418" s="52">
        <v>39692</v>
      </c>
      <c r="B8418" s="52" t="s">
        <v>16286</v>
      </c>
      <c r="C8418" s="52" t="s">
        <v>10358</v>
      </c>
      <c r="D8418" s="808">
        <v>810.82</v>
      </c>
      <c r="E8418" s="757"/>
      <c r="F8418" s="757"/>
      <c r="G8418" s="757"/>
      <c r="H8418" s="757"/>
      <c r="I8418" s="757"/>
    </row>
    <row r="8419" spans="1:9" ht="15.75" customHeight="1">
      <c r="A8419" s="52">
        <v>1062</v>
      </c>
      <c r="B8419" s="52" t="s">
        <v>1760</v>
      </c>
      <c r="C8419" s="52" t="s">
        <v>10358</v>
      </c>
      <c r="D8419" s="808">
        <v>256.95999999999998</v>
      </c>
      <c r="E8419" s="757"/>
      <c r="F8419" s="757"/>
      <c r="G8419" s="757"/>
      <c r="H8419" s="757"/>
      <c r="I8419" s="757"/>
    </row>
    <row r="8420" spans="1:9" ht="15.75" customHeight="1">
      <c r="A8420" s="52">
        <v>39686</v>
      </c>
      <c r="B8420" s="52" t="s">
        <v>16287</v>
      </c>
      <c r="C8420" s="52" t="s">
        <v>10358</v>
      </c>
      <c r="D8420" s="808">
        <v>416.08</v>
      </c>
      <c r="E8420" s="757"/>
      <c r="F8420" s="757"/>
      <c r="G8420" s="757"/>
      <c r="H8420" s="757"/>
      <c r="I8420" s="757"/>
    </row>
    <row r="8421" spans="1:9" ht="15.75" customHeight="1">
      <c r="A8421" s="52">
        <v>43095</v>
      </c>
      <c r="B8421" s="52" t="s">
        <v>16288</v>
      </c>
      <c r="C8421" s="52" t="s">
        <v>10358</v>
      </c>
      <c r="D8421" s="808">
        <v>169.66</v>
      </c>
      <c r="E8421" s="757"/>
      <c r="F8421" s="757"/>
      <c r="G8421" s="757"/>
      <c r="H8421" s="757"/>
      <c r="I8421" s="757"/>
    </row>
    <row r="8422" spans="1:9" ht="15.75" customHeight="1">
      <c r="A8422" s="52">
        <v>1871</v>
      </c>
      <c r="B8422" s="52" t="s">
        <v>16289</v>
      </c>
      <c r="C8422" s="52" t="s">
        <v>10358</v>
      </c>
      <c r="D8422" s="808">
        <v>2.77</v>
      </c>
      <c r="E8422" s="757"/>
      <c r="F8422" s="757"/>
      <c r="G8422" s="757"/>
      <c r="H8422" s="757"/>
      <c r="I8422" s="757"/>
    </row>
    <row r="8423" spans="1:9" ht="15.75" customHeight="1">
      <c r="A8423" s="52">
        <v>12001</v>
      </c>
      <c r="B8423" s="52" t="s">
        <v>16290</v>
      </c>
      <c r="C8423" s="52" t="s">
        <v>10358</v>
      </c>
      <c r="D8423" s="808">
        <v>4</v>
      </c>
      <c r="E8423" s="757"/>
      <c r="F8423" s="757"/>
      <c r="G8423" s="757"/>
      <c r="H8423" s="757"/>
      <c r="I8423" s="757"/>
    </row>
    <row r="8424" spans="1:9" ht="15.75" customHeight="1">
      <c r="A8424" s="52">
        <v>11882</v>
      </c>
      <c r="B8424" s="52" t="s">
        <v>16291</v>
      </c>
      <c r="C8424" s="52" t="s">
        <v>10358</v>
      </c>
      <c r="D8424" s="808">
        <v>107.64</v>
      </c>
      <c r="E8424" s="757"/>
      <c r="F8424" s="757"/>
      <c r="G8424" s="757"/>
      <c r="H8424" s="757"/>
      <c r="I8424" s="757"/>
    </row>
    <row r="8425" spans="1:9" ht="15.75" customHeight="1">
      <c r="A8425" s="52">
        <v>1068</v>
      </c>
      <c r="B8425" s="52" t="s">
        <v>16292</v>
      </c>
      <c r="C8425" s="52" t="s">
        <v>10358</v>
      </c>
      <c r="D8425" s="967">
        <v>1694.94</v>
      </c>
      <c r="E8425" s="757"/>
      <c r="F8425" s="757"/>
      <c r="G8425" s="757"/>
      <c r="H8425" s="757"/>
      <c r="I8425" s="757"/>
    </row>
    <row r="8426" spans="1:9" ht="15.75" customHeight="1">
      <c r="A8426" s="52">
        <v>39690</v>
      </c>
      <c r="B8426" s="52" t="s">
        <v>16293</v>
      </c>
      <c r="C8426" s="52" t="s">
        <v>10358</v>
      </c>
      <c r="D8426" s="967">
        <v>2843.55</v>
      </c>
      <c r="E8426" s="757"/>
      <c r="F8426" s="757"/>
      <c r="G8426" s="757"/>
      <c r="H8426" s="757"/>
      <c r="I8426" s="757"/>
    </row>
    <row r="8427" spans="1:9" ht="15.75" customHeight="1">
      <c r="A8427" s="52">
        <v>39691</v>
      </c>
      <c r="B8427" s="52" t="s">
        <v>16294</v>
      </c>
      <c r="C8427" s="52" t="s">
        <v>10358</v>
      </c>
      <c r="D8427" s="967">
        <v>3576.39</v>
      </c>
      <c r="E8427" s="757"/>
      <c r="F8427" s="757"/>
      <c r="G8427" s="757"/>
      <c r="H8427" s="757"/>
      <c r="I8427" s="757"/>
    </row>
    <row r="8428" spans="1:9" ht="15.75" customHeight="1">
      <c r="A8428" s="52">
        <v>39808</v>
      </c>
      <c r="B8428" s="52" t="s">
        <v>16295</v>
      </c>
      <c r="C8428" s="52" t="s">
        <v>10358</v>
      </c>
      <c r="D8428" s="808">
        <v>88.57</v>
      </c>
      <c r="E8428" s="757"/>
      <c r="F8428" s="757"/>
      <c r="G8428" s="757"/>
      <c r="H8428" s="757"/>
      <c r="I8428" s="757"/>
    </row>
    <row r="8429" spans="1:9" ht="15.75" customHeight="1">
      <c r="A8429" s="52">
        <v>39809</v>
      </c>
      <c r="B8429" s="52" t="s">
        <v>16296</v>
      </c>
      <c r="C8429" s="52" t="s">
        <v>10358</v>
      </c>
      <c r="D8429" s="808">
        <v>210.08</v>
      </c>
      <c r="E8429" s="757"/>
      <c r="F8429" s="757"/>
      <c r="G8429" s="757"/>
      <c r="H8429" s="757"/>
      <c r="I8429" s="757"/>
    </row>
    <row r="8430" spans="1:9" ht="15.75" customHeight="1">
      <c r="A8430" s="52">
        <v>43439</v>
      </c>
      <c r="B8430" s="52" t="s">
        <v>16297</v>
      </c>
      <c r="C8430" s="52" t="s">
        <v>10358</v>
      </c>
      <c r="D8430" s="808">
        <v>494.11</v>
      </c>
      <c r="E8430" s="757"/>
      <c r="F8430" s="757"/>
      <c r="G8430" s="757"/>
      <c r="H8430" s="757"/>
      <c r="I8430" s="757"/>
    </row>
    <row r="8431" spans="1:9" ht="15.75" customHeight="1">
      <c r="A8431" s="52">
        <v>5103</v>
      </c>
      <c r="B8431" s="52" t="s">
        <v>16298</v>
      </c>
      <c r="C8431" s="52" t="s">
        <v>10358</v>
      </c>
      <c r="D8431" s="808">
        <v>20.28</v>
      </c>
      <c r="E8431" s="757"/>
      <c r="F8431" s="757"/>
      <c r="G8431" s="757"/>
      <c r="H8431" s="757"/>
      <c r="I8431" s="757"/>
    </row>
    <row r="8432" spans="1:9" ht="15.75" customHeight="1">
      <c r="A8432" s="52">
        <v>11880</v>
      </c>
      <c r="B8432" s="52" t="s">
        <v>16299</v>
      </c>
      <c r="C8432" s="52" t="s">
        <v>10358</v>
      </c>
      <c r="D8432" s="808">
        <v>85.31</v>
      </c>
      <c r="E8432" s="757"/>
      <c r="F8432" s="757"/>
      <c r="G8432" s="757"/>
      <c r="H8432" s="757"/>
      <c r="I8432" s="757"/>
    </row>
    <row r="8433" spans="1:9" ht="15.75" customHeight="1">
      <c r="A8433" s="52">
        <v>11714</v>
      </c>
      <c r="B8433" s="52" t="s">
        <v>1709</v>
      </c>
      <c r="C8433" s="52" t="s">
        <v>10358</v>
      </c>
      <c r="D8433" s="808">
        <v>58.12</v>
      </c>
      <c r="E8433" s="757"/>
      <c r="F8433" s="757"/>
      <c r="G8433" s="757"/>
      <c r="H8433" s="757"/>
      <c r="I8433" s="757"/>
    </row>
    <row r="8434" spans="1:9" ht="15.75" customHeight="1">
      <c r="A8434" s="52">
        <v>11712</v>
      </c>
      <c r="B8434" s="52" t="s">
        <v>16300</v>
      </c>
      <c r="C8434" s="52" t="s">
        <v>10358</v>
      </c>
      <c r="D8434" s="808">
        <v>37.950000000000003</v>
      </c>
      <c r="E8434" s="757"/>
      <c r="F8434" s="757"/>
      <c r="G8434" s="757"/>
      <c r="H8434" s="757"/>
      <c r="I8434" s="757"/>
    </row>
    <row r="8435" spans="1:9" ht="15.75" customHeight="1">
      <c r="A8435" s="52">
        <v>11717</v>
      </c>
      <c r="B8435" s="52" t="s">
        <v>16301</v>
      </c>
      <c r="C8435" s="52" t="s">
        <v>10358</v>
      </c>
      <c r="D8435" s="808">
        <v>45.75</v>
      </c>
      <c r="E8435" s="757"/>
      <c r="F8435" s="757"/>
      <c r="G8435" s="757"/>
      <c r="H8435" s="757"/>
      <c r="I8435" s="757"/>
    </row>
    <row r="8436" spans="1:9" ht="15.75" customHeight="1">
      <c r="A8436" s="52">
        <v>1106</v>
      </c>
      <c r="B8436" s="52" t="s">
        <v>16302</v>
      </c>
      <c r="C8436" s="52" t="s">
        <v>10406</v>
      </c>
      <c r="D8436" s="808">
        <v>0.8</v>
      </c>
      <c r="E8436" s="757"/>
      <c r="F8436" s="757"/>
      <c r="G8436" s="757"/>
      <c r="H8436" s="757"/>
      <c r="I8436" s="757"/>
    </row>
    <row r="8437" spans="1:9" ht="15.75" customHeight="1">
      <c r="A8437" s="52">
        <v>11161</v>
      </c>
      <c r="B8437" s="52" t="s">
        <v>16303</v>
      </c>
      <c r="C8437" s="52" t="s">
        <v>10406</v>
      </c>
      <c r="D8437" s="808">
        <v>1.33</v>
      </c>
      <c r="E8437" s="757"/>
      <c r="F8437" s="757"/>
      <c r="G8437" s="757"/>
      <c r="H8437" s="757"/>
      <c r="I8437" s="757"/>
    </row>
    <row r="8438" spans="1:9" ht="15.75" customHeight="1">
      <c r="A8438" s="52">
        <v>1107</v>
      </c>
      <c r="B8438" s="52" t="s">
        <v>16304</v>
      </c>
      <c r="C8438" s="52" t="s">
        <v>10406</v>
      </c>
      <c r="D8438" s="808">
        <v>0.68</v>
      </c>
      <c r="E8438" s="757"/>
      <c r="F8438" s="757"/>
      <c r="G8438" s="757"/>
      <c r="H8438" s="757"/>
      <c r="I8438" s="757"/>
    </row>
    <row r="8439" spans="1:9" ht="15.75" customHeight="1">
      <c r="A8439" s="52">
        <v>44479</v>
      </c>
      <c r="B8439" s="52" t="s">
        <v>16305</v>
      </c>
      <c r="C8439" s="52" t="s">
        <v>10406</v>
      </c>
      <c r="D8439" s="808">
        <v>0.18</v>
      </c>
      <c r="E8439" s="757"/>
      <c r="F8439" s="757"/>
      <c r="G8439" s="757"/>
      <c r="H8439" s="757"/>
      <c r="I8439" s="757"/>
    </row>
    <row r="8440" spans="1:9" ht="15.75" customHeight="1">
      <c r="A8440" s="52">
        <v>41068</v>
      </c>
      <c r="B8440" s="52" t="s">
        <v>16306</v>
      </c>
      <c r="C8440" s="52" t="s">
        <v>10511</v>
      </c>
      <c r="D8440" s="967">
        <v>2606.31</v>
      </c>
      <c r="E8440" s="757"/>
      <c r="F8440" s="757"/>
      <c r="G8440" s="757"/>
      <c r="H8440" s="757"/>
      <c r="I8440" s="757"/>
    </row>
    <row r="8441" spans="1:9" ht="15.75" customHeight="1">
      <c r="A8441" s="52">
        <v>4759</v>
      </c>
      <c r="B8441" s="52" t="s">
        <v>16307</v>
      </c>
      <c r="C8441" s="52" t="s">
        <v>10509</v>
      </c>
      <c r="D8441" s="808">
        <v>14.88</v>
      </c>
      <c r="E8441" s="757"/>
      <c r="F8441" s="757"/>
      <c r="G8441" s="757"/>
      <c r="H8441" s="757"/>
      <c r="I8441" s="757"/>
    </row>
    <row r="8442" spans="1:9" ht="15.75" customHeight="1">
      <c r="A8442" s="52">
        <v>12618</v>
      </c>
      <c r="B8442" s="52" t="s">
        <v>16308</v>
      </c>
      <c r="C8442" s="52" t="s">
        <v>10358</v>
      </c>
      <c r="D8442" s="808">
        <v>186.76</v>
      </c>
      <c r="E8442" s="757"/>
      <c r="F8442" s="757"/>
      <c r="G8442" s="757"/>
      <c r="H8442" s="757"/>
      <c r="I8442" s="757"/>
    </row>
    <row r="8443" spans="1:9" ht="15.75" customHeight="1">
      <c r="A8443" s="52">
        <v>1108</v>
      </c>
      <c r="B8443" s="52" t="s">
        <v>16309</v>
      </c>
      <c r="C8443" s="52" t="s">
        <v>10402</v>
      </c>
      <c r="D8443" s="808">
        <v>27.64</v>
      </c>
      <c r="E8443" s="757"/>
      <c r="F8443" s="757"/>
      <c r="G8443" s="757"/>
      <c r="H8443" s="757"/>
      <c r="I8443" s="757"/>
    </row>
    <row r="8444" spans="1:9" ht="15.75" customHeight="1">
      <c r="A8444" s="52">
        <v>1117</v>
      </c>
      <c r="B8444" s="52" t="s">
        <v>16310</v>
      </c>
      <c r="C8444" s="52" t="s">
        <v>10402</v>
      </c>
      <c r="D8444" s="808">
        <v>27.86</v>
      </c>
      <c r="E8444" s="757"/>
      <c r="F8444" s="757"/>
      <c r="G8444" s="757"/>
      <c r="H8444" s="757"/>
      <c r="I8444" s="757"/>
    </row>
    <row r="8445" spans="1:9" ht="15.75" customHeight="1">
      <c r="A8445" s="52">
        <v>1118</v>
      </c>
      <c r="B8445" s="52" t="s">
        <v>16311</v>
      </c>
      <c r="C8445" s="52" t="s">
        <v>10402</v>
      </c>
      <c r="D8445" s="808">
        <v>32.92</v>
      </c>
      <c r="E8445" s="757"/>
      <c r="F8445" s="757"/>
      <c r="G8445" s="757"/>
      <c r="H8445" s="757"/>
      <c r="I8445" s="757"/>
    </row>
    <row r="8446" spans="1:9" ht="15.75" customHeight="1">
      <c r="A8446" s="52">
        <v>1110</v>
      </c>
      <c r="B8446" s="52" t="s">
        <v>16312</v>
      </c>
      <c r="C8446" s="52" t="s">
        <v>10402</v>
      </c>
      <c r="D8446" s="808">
        <v>32.92</v>
      </c>
      <c r="E8446" s="757"/>
      <c r="F8446" s="757"/>
      <c r="G8446" s="757"/>
      <c r="H8446" s="757"/>
      <c r="I8446" s="757"/>
    </row>
    <row r="8447" spans="1:9" ht="15.75" customHeight="1">
      <c r="A8447" s="52">
        <v>40784</v>
      </c>
      <c r="B8447" s="52" t="s">
        <v>16313</v>
      </c>
      <c r="C8447" s="52" t="s">
        <v>10402</v>
      </c>
      <c r="D8447" s="808">
        <v>90.81</v>
      </c>
      <c r="E8447" s="757"/>
      <c r="F8447" s="757"/>
      <c r="G8447" s="757"/>
      <c r="H8447" s="757"/>
      <c r="I8447" s="757"/>
    </row>
    <row r="8448" spans="1:9" ht="15.75" customHeight="1">
      <c r="A8448" s="52">
        <v>40782</v>
      </c>
      <c r="B8448" s="52" t="s">
        <v>16314</v>
      </c>
      <c r="C8448" s="52" t="s">
        <v>10402</v>
      </c>
      <c r="D8448" s="808">
        <v>35.64</v>
      </c>
      <c r="E8448" s="757"/>
      <c r="F8448" s="757"/>
      <c r="G8448" s="757"/>
      <c r="H8448" s="757"/>
      <c r="I8448" s="757"/>
    </row>
    <row r="8449" spans="1:9" ht="15.75" customHeight="1">
      <c r="A8449" s="52">
        <v>40783</v>
      </c>
      <c r="B8449" s="52" t="s">
        <v>16315</v>
      </c>
      <c r="C8449" s="52" t="s">
        <v>10402</v>
      </c>
      <c r="D8449" s="808">
        <v>46.42</v>
      </c>
      <c r="E8449" s="757"/>
      <c r="F8449" s="757"/>
      <c r="G8449" s="757"/>
      <c r="H8449" s="757"/>
      <c r="I8449" s="757"/>
    </row>
    <row r="8450" spans="1:9" ht="15.75" customHeight="1">
      <c r="A8450" s="52">
        <v>1109</v>
      </c>
      <c r="B8450" s="52" t="s">
        <v>16316</v>
      </c>
      <c r="C8450" s="52" t="s">
        <v>10402</v>
      </c>
      <c r="D8450" s="808">
        <v>27.64</v>
      </c>
      <c r="E8450" s="757"/>
      <c r="F8450" s="757"/>
      <c r="G8450" s="757"/>
      <c r="H8450" s="757"/>
      <c r="I8450" s="757"/>
    </row>
    <row r="8451" spans="1:9" ht="15.75" customHeight="1">
      <c r="A8451" s="52">
        <v>1119</v>
      </c>
      <c r="B8451" s="52" t="s">
        <v>16317</v>
      </c>
      <c r="C8451" s="52" t="s">
        <v>10402</v>
      </c>
      <c r="D8451" s="808">
        <v>17.82</v>
      </c>
      <c r="E8451" s="757"/>
      <c r="F8451" s="757"/>
      <c r="G8451" s="757"/>
      <c r="H8451" s="757"/>
      <c r="I8451" s="757"/>
    </row>
    <row r="8452" spans="1:9" ht="15.75" customHeight="1">
      <c r="A8452" s="52">
        <v>13115</v>
      </c>
      <c r="B8452" s="52" t="s">
        <v>16318</v>
      </c>
      <c r="C8452" s="52" t="s">
        <v>10402</v>
      </c>
      <c r="D8452" s="808">
        <v>24.32</v>
      </c>
      <c r="E8452" s="757"/>
      <c r="F8452" s="757"/>
      <c r="G8452" s="757"/>
      <c r="H8452" s="757"/>
      <c r="I8452" s="757"/>
    </row>
    <row r="8453" spans="1:9" ht="15.75" customHeight="1">
      <c r="A8453" s="52">
        <v>10541</v>
      </c>
      <c r="B8453" s="52" t="s">
        <v>16319</v>
      </c>
      <c r="C8453" s="52" t="s">
        <v>10402</v>
      </c>
      <c r="D8453" s="808">
        <v>29.72</v>
      </c>
      <c r="E8453" s="757"/>
      <c r="F8453" s="757"/>
      <c r="G8453" s="757"/>
      <c r="H8453" s="757"/>
      <c r="I8453" s="757"/>
    </row>
    <row r="8454" spans="1:9" ht="15.75" customHeight="1">
      <c r="A8454" s="52">
        <v>10542</v>
      </c>
      <c r="B8454" s="52" t="s">
        <v>16320</v>
      </c>
      <c r="C8454" s="52" t="s">
        <v>10402</v>
      </c>
      <c r="D8454" s="808">
        <v>38.869999999999997</v>
      </c>
      <c r="E8454" s="757"/>
      <c r="F8454" s="757"/>
      <c r="G8454" s="757"/>
      <c r="H8454" s="757"/>
      <c r="I8454" s="757"/>
    </row>
    <row r="8455" spans="1:9" ht="15.75" customHeight="1">
      <c r="A8455" s="52">
        <v>10543</v>
      </c>
      <c r="B8455" s="52" t="s">
        <v>16321</v>
      </c>
      <c r="C8455" s="52" t="s">
        <v>10402</v>
      </c>
      <c r="D8455" s="808">
        <v>63.06</v>
      </c>
      <c r="E8455" s="757"/>
      <c r="F8455" s="757"/>
      <c r="G8455" s="757"/>
      <c r="H8455" s="757"/>
      <c r="I8455" s="757"/>
    </row>
    <row r="8456" spans="1:9" ht="15.75" customHeight="1">
      <c r="A8456" s="52">
        <v>10544</v>
      </c>
      <c r="B8456" s="52" t="s">
        <v>16322</v>
      </c>
      <c r="C8456" s="52" t="s">
        <v>10402</v>
      </c>
      <c r="D8456" s="808">
        <v>81.56</v>
      </c>
      <c r="E8456" s="757"/>
      <c r="F8456" s="757"/>
      <c r="G8456" s="757"/>
      <c r="H8456" s="757"/>
      <c r="I8456" s="757"/>
    </row>
    <row r="8457" spans="1:9" ht="15.75" customHeight="1">
      <c r="A8457" s="52">
        <v>10545</v>
      </c>
      <c r="B8457" s="52" t="s">
        <v>16323</v>
      </c>
      <c r="C8457" s="52" t="s">
        <v>10402</v>
      </c>
      <c r="D8457" s="808">
        <v>152.43</v>
      </c>
      <c r="E8457" s="757"/>
      <c r="F8457" s="757"/>
      <c r="G8457" s="757"/>
      <c r="H8457" s="757"/>
      <c r="I8457" s="757"/>
    </row>
    <row r="8458" spans="1:9" ht="15.75" customHeight="1">
      <c r="A8458" s="52">
        <v>38365</v>
      </c>
      <c r="B8458" s="52" t="s">
        <v>16324</v>
      </c>
      <c r="C8458" s="52" t="s">
        <v>10774</v>
      </c>
      <c r="D8458" s="808">
        <v>2.2799999999999998</v>
      </c>
      <c r="E8458" s="757"/>
      <c r="F8458" s="757"/>
      <c r="G8458" s="757"/>
      <c r="H8458" s="757"/>
      <c r="I8458" s="757"/>
    </row>
    <row r="8459" spans="1:9" ht="15.75" customHeight="1">
      <c r="A8459" s="52">
        <v>44056</v>
      </c>
      <c r="B8459" s="52" t="s">
        <v>16325</v>
      </c>
      <c r="C8459" s="52" t="s">
        <v>10358</v>
      </c>
      <c r="D8459" s="967">
        <v>380723.37</v>
      </c>
      <c r="E8459" s="757"/>
      <c r="F8459" s="757"/>
      <c r="G8459" s="757"/>
      <c r="H8459" s="757"/>
      <c r="I8459" s="757"/>
    </row>
    <row r="8460" spans="1:9" ht="15.75" customHeight="1">
      <c r="A8460" s="52">
        <v>44057</v>
      </c>
      <c r="B8460" s="52" t="s">
        <v>16326</v>
      </c>
      <c r="C8460" s="52" t="s">
        <v>10358</v>
      </c>
      <c r="D8460" s="967">
        <v>406349</v>
      </c>
      <c r="E8460" s="757"/>
      <c r="F8460" s="757"/>
      <c r="G8460" s="757"/>
      <c r="H8460" s="757"/>
      <c r="I8460" s="757"/>
    </row>
    <row r="8461" spans="1:9" ht="15.75" customHeight="1">
      <c r="A8461" s="52">
        <v>37754</v>
      </c>
      <c r="B8461" s="52" t="s">
        <v>16327</v>
      </c>
      <c r="C8461" s="52" t="s">
        <v>10358</v>
      </c>
      <c r="D8461" s="967">
        <v>420113.62</v>
      </c>
      <c r="E8461" s="757"/>
      <c r="F8461" s="757"/>
      <c r="G8461" s="757"/>
      <c r="H8461" s="757"/>
      <c r="I8461" s="757"/>
    </row>
    <row r="8462" spans="1:9" ht="15.75" customHeight="1">
      <c r="A8462" s="52">
        <v>37757</v>
      </c>
      <c r="B8462" s="52" t="s">
        <v>16328</v>
      </c>
      <c r="C8462" s="52" t="s">
        <v>10358</v>
      </c>
      <c r="D8462" s="967">
        <v>468582.64</v>
      </c>
      <c r="E8462" s="757"/>
      <c r="F8462" s="757"/>
      <c r="G8462" s="757"/>
      <c r="H8462" s="757"/>
      <c r="I8462" s="757"/>
    </row>
    <row r="8463" spans="1:9" ht="15.75" customHeight="1">
      <c r="A8463" s="52">
        <v>44058</v>
      </c>
      <c r="B8463" s="52" t="s">
        <v>16329</v>
      </c>
      <c r="C8463" s="52" t="s">
        <v>10358</v>
      </c>
      <c r="D8463" s="967">
        <v>442957.02</v>
      </c>
      <c r="E8463" s="757"/>
      <c r="F8463" s="757"/>
      <c r="G8463" s="757"/>
      <c r="H8463" s="757"/>
      <c r="I8463" s="757"/>
    </row>
    <row r="8464" spans="1:9" ht="15.75" customHeight="1">
      <c r="A8464" s="52">
        <v>37752</v>
      </c>
      <c r="B8464" s="52" t="s">
        <v>16330</v>
      </c>
      <c r="C8464" s="52" t="s">
        <v>10358</v>
      </c>
      <c r="D8464" s="967">
        <v>461261.01</v>
      </c>
      <c r="E8464" s="757"/>
      <c r="F8464" s="757"/>
      <c r="G8464" s="757"/>
      <c r="H8464" s="757"/>
      <c r="I8464" s="757"/>
    </row>
    <row r="8465" spans="1:9" ht="15.75" customHeight="1">
      <c r="A8465" s="52">
        <v>44059</v>
      </c>
      <c r="B8465" s="52" t="s">
        <v>16331</v>
      </c>
      <c r="C8465" s="52" t="s">
        <v>10358</v>
      </c>
      <c r="D8465" s="967">
        <v>364615.86</v>
      </c>
      <c r="E8465" s="757"/>
      <c r="F8465" s="757"/>
      <c r="G8465" s="757"/>
      <c r="H8465" s="757"/>
      <c r="I8465" s="757"/>
    </row>
    <row r="8466" spans="1:9" ht="15.75" customHeight="1">
      <c r="A8466" s="52">
        <v>37750</v>
      </c>
      <c r="B8466" s="52" t="s">
        <v>16332</v>
      </c>
      <c r="C8466" s="52" t="s">
        <v>10358</v>
      </c>
      <c r="D8466" s="967">
        <v>365348.02</v>
      </c>
      <c r="E8466" s="757"/>
      <c r="F8466" s="757"/>
      <c r="G8466" s="757"/>
      <c r="H8466" s="757"/>
      <c r="I8466" s="757"/>
    </row>
    <row r="8467" spans="1:9" ht="15.75" customHeight="1">
      <c r="A8467" s="52">
        <v>37758</v>
      </c>
      <c r="B8467" s="52" t="s">
        <v>16333</v>
      </c>
      <c r="C8467" s="52" t="s">
        <v>10358</v>
      </c>
      <c r="D8467" s="967">
        <v>581335.31000000006</v>
      </c>
      <c r="E8467" s="757"/>
      <c r="F8467" s="757"/>
      <c r="G8467" s="757"/>
      <c r="H8467" s="757"/>
      <c r="I8467" s="757"/>
    </row>
    <row r="8468" spans="1:9" ht="15.75" customHeight="1">
      <c r="A8468" s="52">
        <v>44060</v>
      </c>
      <c r="B8468" s="52" t="s">
        <v>16334</v>
      </c>
      <c r="C8468" s="52" t="s">
        <v>10358</v>
      </c>
      <c r="D8468" s="967">
        <v>562299.16</v>
      </c>
      <c r="E8468" s="757"/>
      <c r="F8468" s="757"/>
      <c r="G8468" s="757"/>
      <c r="H8468" s="757"/>
      <c r="I8468" s="757"/>
    </row>
    <row r="8469" spans="1:9" ht="15.75" customHeight="1">
      <c r="A8469" s="52">
        <v>37749</v>
      </c>
      <c r="B8469" s="52" t="s">
        <v>16335</v>
      </c>
      <c r="C8469" s="52" t="s">
        <v>10358</v>
      </c>
      <c r="D8469" s="967">
        <v>600371.5</v>
      </c>
      <c r="E8469" s="757"/>
      <c r="F8469" s="757"/>
      <c r="G8469" s="757"/>
      <c r="H8469" s="757"/>
      <c r="I8469" s="757"/>
    </row>
    <row r="8470" spans="1:9" ht="15.75" customHeight="1">
      <c r="A8470" s="52">
        <v>44061</v>
      </c>
      <c r="B8470" s="52" t="s">
        <v>16336</v>
      </c>
      <c r="C8470" s="52" t="s">
        <v>10358</v>
      </c>
      <c r="D8470" s="967">
        <v>551316.76</v>
      </c>
      <c r="E8470" s="757"/>
      <c r="F8470" s="757"/>
      <c r="G8470" s="757"/>
      <c r="H8470" s="757"/>
      <c r="I8470" s="757"/>
    </row>
    <row r="8471" spans="1:9" ht="15.75" customHeight="1">
      <c r="A8471" s="52">
        <v>1159</v>
      </c>
      <c r="B8471" s="52" t="s">
        <v>16337</v>
      </c>
      <c r="C8471" s="52" t="s">
        <v>10358</v>
      </c>
      <c r="D8471" s="967">
        <v>263519.33</v>
      </c>
      <c r="E8471" s="757"/>
      <c r="F8471" s="757"/>
      <c r="G8471" s="757"/>
      <c r="H8471" s="757"/>
      <c r="I8471" s="757"/>
    </row>
    <row r="8472" spans="1:9" ht="15.75" customHeight="1">
      <c r="A8472" s="52">
        <v>12114</v>
      </c>
      <c r="B8472" s="52" t="s">
        <v>16338</v>
      </c>
      <c r="C8472" s="52" t="s">
        <v>10358</v>
      </c>
      <c r="D8472" s="808">
        <v>131.24</v>
      </c>
      <c r="E8472" s="757"/>
      <c r="F8472" s="757"/>
      <c r="G8472" s="757"/>
      <c r="H8472" s="757"/>
      <c r="I8472" s="757"/>
    </row>
    <row r="8473" spans="1:9" ht="15.75" customHeight="1">
      <c r="A8473" s="52">
        <v>38106</v>
      </c>
      <c r="B8473" s="52" t="s">
        <v>16339</v>
      </c>
      <c r="C8473" s="52" t="s">
        <v>10358</v>
      </c>
      <c r="D8473" s="808">
        <v>17.829999999999998</v>
      </c>
      <c r="E8473" s="757"/>
      <c r="F8473" s="757"/>
      <c r="G8473" s="757"/>
      <c r="H8473" s="757"/>
      <c r="I8473" s="757"/>
    </row>
    <row r="8474" spans="1:9" ht="15.75" customHeight="1">
      <c r="A8474" s="52">
        <v>38085</v>
      </c>
      <c r="B8474" s="52" t="s">
        <v>16340</v>
      </c>
      <c r="C8474" s="52" t="s">
        <v>10358</v>
      </c>
      <c r="D8474" s="808">
        <v>21.07</v>
      </c>
      <c r="E8474" s="757"/>
      <c r="F8474" s="757"/>
      <c r="G8474" s="757"/>
      <c r="H8474" s="757"/>
      <c r="I8474" s="757"/>
    </row>
    <row r="8475" spans="1:9" ht="15.75" customHeight="1">
      <c r="A8475" s="52">
        <v>38599</v>
      </c>
      <c r="B8475" s="52" t="s">
        <v>16341</v>
      </c>
      <c r="C8475" s="52" t="s">
        <v>10358</v>
      </c>
      <c r="D8475" s="808">
        <v>5.17</v>
      </c>
      <c r="E8475" s="757"/>
      <c r="F8475" s="757"/>
      <c r="G8475" s="757"/>
      <c r="H8475" s="757"/>
      <c r="I8475" s="757"/>
    </row>
    <row r="8476" spans="1:9" ht="15.75" customHeight="1">
      <c r="A8476" s="52">
        <v>38596</v>
      </c>
      <c r="B8476" s="52" t="s">
        <v>16342</v>
      </c>
      <c r="C8476" s="52" t="s">
        <v>10358</v>
      </c>
      <c r="D8476" s="808">
        <v>4.3</v>
      </c>
      <c r="E8476" s="757"/>
      <c r="F8476" s="757"/>
      <c r="G8476" s="757"/>
      <c r="H8476" s="757"/>
      <c r="I8476" s="757"/>
    </row>
    <row r="8477" spans="1:9" ht="15.75" customHeight="1">
      <c r="A8477" s="52">
        <v>38600</v>
      </c>
      <c r="B8477" s="52" t="s">
        <v>16343</v>
      </c>
      <c r="C8477" s="52" t="s">
        <v>10358</v>
      </c>
      <c r="D8477" s="808">
        <v>5.48</v>
      </c>
      <c r="E8477" s="757"/>
      <c r="F8477" s="757"/>
      <c r="G8477" s="757"/>
      <c r="H8477" s="757"/>
      <c r="I8477" s="757"/>
    </row>
    <row r="8478" spans="1:9" ht="15.75" customHeight="1">
      <c r="A8478" s="52">
        <v>38597</v>
      </c>
      <c r="B8478" s="52" t="s">
        <v>16344</v>
      </c>
      <c r="C8478" s="52" t="s">
        <v>10358</v>
      </c>
      <c r="D8478" s="808">
        <v>4.32</v>
      </c>
      <c r="E8478" s="757"/>
      <c r="F8478" s="757"/>
      <c r="G8478" s="757"/>
      <c r="H8478" s="757"/>
      <c r="I8478" s="757"/>
    </row>
    <row r="8479" spans="1:9" ht="15.75" customHeight="1">
      <c r="A8479" s="52">
        <v>659</v>
      </c>
      <c r="B8479" s="52" t="s">
        <v>16345</v>
      </c>
      <c r="C8479" s="52" t="s">
        <v>10358</v>
      </c>
      <c r="D8479" s="808">
        <v>2.48</v>
      </c>
      <c r="E8479" s="757"/>
      <c r="F8479" s="757"/>
      <c r="G8479" s="757"/>
      <c r="H8479" s="757"/>
      <c r="I8479" s="757"/>
    </row>
    <row r="8480" spans="1:9" ht="15.75" customHeight="1">
      <c r="A8480" s="52">
        <v>660</v>
      </c>
      <c r="B8480" s="52" t="s">
        <v>16346</v>
      </c>
      <c r="C8480" s="52" t="s">
        <v>10358</v>
      </c>
      <c r="D8480" s="808">
        <v>2.98</v>
      </c>
      <c r="E8480" s="757"/>
      <c r="F8480" s="757"/>
      <c r="G8480" s="757"/>
      <c r="H8480" s="757"/>
      <c r="I8480" s="757"/>
    </row>
    <row r="8481" spans="1:9" ht="15.75" customHeight="1">
      <c r="A8481" s="52">
        <v>658</v>
      </c>
      <c r="B8481" s="52" t="s">
        <v>16347</v>
      </c>
      <c r="C8481" s="52" t="s">
        <v>10358</v>
      </c>
      <c r="D8481" s="808">
        <v>1.68</v>
      </c>
      <c r="E8481" s="757"/>
      <c r="F8481" s="757"/>
      <c r="G8481" s="757"/>
      <c r="H8481" s="757"/>
      <c r="I8481" s="757"/>
    </row>
    <row r="8482" spans="1:9" ht="15.75" customHeight="1">
      <c r="A8482" s="52">
        <v>38548</v>
      </c>
      <c r="B8482" s="52" t="s">
        <v>16348</v>
      </c>
      <c r="C8482" s="52" t="s">
        <v>10358</v>
      </c>
      <c r="D8482" s="808">
        <v>1.7</v>
      </c>
      <c r="E8482" s="757"/>
      <c r="F8482" s="757"/>
      <c r="G8482" s="757"/>
      <c r="H8482" s="757"/>
      <c r="I8482" s="757"/>
    </row>
    <row r="8483" spans="1:9" ht="15.75" customHeight="1">
      <c r="A8483" s="52">
        <v>34649</v>
      </c>
      <c r="B8483" s="52" t="s">
        <v>16349</v>
      </c>
      <c r="C8483" s="52" t="s">
        <v>10358</v>
      </c>
      <c r="D8483" s="808">
        <v>2.31</v>
      </c>
      <c r="E8483" s="757"/>
      <c r="F8483" s="757"/>
      <c r="G8483" s="757"/>
      <c r="H8483" s="757"/>
      <c r="I8483" s="757"/>
    </row>
    <row r="8484" spans="1:9" ht="15.75" customHeight="1">
      <c r="A8484" s="52">
        <v>34655</v>
      </c>
      <c r="B8484" s="52" t="s">
        <v>16350</v>
      </c>
      <c r="C8484" s="52" t="s">
        <v>10358</v>
      </c>
      <c r="D8484" s="808">
        <v>3.06</v>
      </c>
      <c r="E8484" s="757"/>
      <c r="F8484" s="757"/>
      <c r="G8484" s="757"/>
      <c r="H8484" s="757"/>
      <c r="I8484" s="757"/>
    </row>
    <row r="8485" spans="1:9" ht="15.75" customHeight="1">
      <c r="A8485" s="52">
        <v>40607</v>
      </c>
      <c r="B8485" s="52" t="s">
        <v>16351</v>
      </c>
      <c r="C8485" s="52" t="s">
        <v>10358</v>
      </c>
      <c r="D8485" s="808">
        <v>4.1100000000000003</v>
      </c>
      <c r="E8485" s="757"/>
      <c r="F8485" s="757"/>
      <c r="G8485" s="757"/>
      <c r="H8485" s="757"/>
      <c r="I8485" s="757"/>
    </row>
    <row r="8486" spans="1:9" ht="15.75" customHeight="1">
      <c r="A8486" s="52">
        <v>567</v>
      </c>
      <c r="B8486" s="52" t="s">
        <v>16352</v>
      </c>
      <c r="C8486" s="52" t="s">
        <v>10402</v>
      </c>
      <c r="D8486" s="808">
        <v>13.33</v>
      </c>
      <c r="E8486" s="757"/>
      <c r="F8486" s="757"/>
      <c r="G8486" s="757"/>
      <c r="H8486" s="757"/>
      <c r="I8486" s="757"/>
    </row>
    <row r="8487" spans="1:9" ht="15.75" customHeight="1">
      <c r="A8487" s="52">
        <v>574</v>
      </c>
      <c r="B8487" s="52" t="s">
        <v>16353</v>
      </c>
      <c r="C8487" s="52" t="s">
        <v>10402</v>
      </c>
      <c r="D8487" s="808">
        <v>35.04</v>
      </c>
      <c r="E8487" s="757"/>
      <c r="F8487" s="757"/>
      <c r="G8487" s="757"/>
      <c r="H8487" s="757"/>
      <c r="I8487" s="757"/>
    </row>
    <row r="8488" spans="1:9" ht="15.75" customHeight="1">
      <c r="A8488" s="52">
        <v>568</v>
      </c>
      <c r="B8488" s="52" t="s">
        <v>16354</v>
      </c>
      <c r="C8488" s="52" t="s">
        <v>10402</v>
      </c>
      <c r="D8488" s="808">
        <v>73.83</v>
      </c>
      <c r="E8488" s="757"/>
      <c r="F8488" s="757"/>
      <c r="G8488" s="757"/>
      <c r="H8488" s="757"/>
      <c r="I8488" s="757"/>
    </row>
    <row r="8489" spans="1:9" ht="15.75" customHeight="1">
      <c r="A8489" s="52">
        <v>585</v>
      </c>
      <c r="B8489" s="52" t="s">
        <v>16355</v>
      </c>
      <c r="C8489" s="52" t="s">
        <v>10406</v>
      </c>
      <c r="D8489" s="808">
        <v>32.89</v>
      </c>
      <c r="E8489" s="757"/>
      <c r="F8489" s="757"/>
      <c r="G8489" s="757"/>
      <c r="H8489" s="757"/>
      <c r="I8489" s="757"/>
    </row>
    <row r="8490" spans="1:9" ht="15.75" customHeight="1">
      <c r="A8490" s="52">
        <v>4777</v>
      </c>
      <c r="B8490" s="52" t="s">
        <v>16356</v>
      </c>
      <c r="C8490" s="52" t="s">
        <v>10406</v>
      </c>
      <c r="D8490" s="808">
        <v>10.43</v>
      </c>
      <c r="E8490" s="757"/>
      <c r="F8490" s="757"/>
      <c r="G8490" s="757"/>
      <c r="H8490" s="757"/>
      <c r="I8490" s="757"/>
    </row>
    <row r="8491" spans="1:9" ht="15.75" customHeight="1">
      <c r="A8491" s="52">
        <v>587</v>
      </c>
      <c r="B8491" s="52" t="s">
        <v>16357</v>
      </c>
      <c r="C8491" s="52" t="s">
        <v>10406</v>
      </c>
      <c r="D8491" s="808">
        <v>35.24</v>
      </c>
      <c r="E8491" s="757"/>
      <c r="F8491" s="757"/>
      <c r="G8491" s="757"/>
      <c r="H8491" s="757"/>
      <c r="I8491" s="757"/>
    </row>
    <row r="8492" spans="1:9" ht="15.75" customHeight="1">
      <c r="A8492" s="52">
        <v>590</v>
      </c>
      <c r="B8492" s="52" t="s">
        <v>16358</v>
      </c>
      <c r="C8492" s="52" t="s">
        <v>10406</v>
      </c>
      <c r="D8492" s="808">
        <v>34.06</v>
      </c>
      <c r="E8492" s="757"/>
      <c r="F8492" s="757"/>
      <c r="G8492" s="757"/>
      <c r="H8492" s="757"/>
      <c r="I8492" s="757"/>
    </row>
    <row r="8493" spans="1:9" ht="15.75" customHeight="1">
      <c r="A8493" s="52">
        <v>592</v>
      </c>
      <c r="B8493" s="52" t="s">
        <v>16359</v>
      </c>
      <c r="C8493" s="52" t="s">
        <v>10406</v>
      </c>
      <c r="D8493" s="808">
        <v>35.24</v>
      </c>
      <c r="E8493" s="757"/>
      <c r="F8493" s="757"/>
      <c r="G8493" s="757"/>
      <c r="H8493" s="757"/>
      <c r="I8493" s="757"/>
    </row>
    <row r="8494" spans="1:9" ht="15.75" customHeight="1">
      <c r="A8494" s="52">
        <v>586</v>
      </c>
      <c r="B8494" s="52" t="s">
        <v>16360</v>
      </c>
      <c r="C8494" s="52" t="s">
        <v>10402</v>
      </c>
      <c r="D8494" s="808">
        <v>20.72</v>
      </c>
      <c r="E8494" s="757"/>
      <c r="F8494" s="757"/>
      <c r="G8494" s="757"/>
      <c r="H8494" s="757"/>
      <c r="I8494" s="757"/>
    </row>
    <row r="8495" spans="1:9" ht="15.75" customHeight="1">
      <c r="A8495" s="52">
        <v>591</v>
      </c>
      <c r="B8495" s="52" t="s">
        <v>16361</v>
      </c>
      <c r="C8495" s="52" t="s">
        <v>10406</v>
      </c>
      <c r="D8495" s="808">
        <v>32.89</v>
      </c>
      <c r="E8495" s="757"/>
      <c r="F8495" s="757"/>
      <c r="G8495" s="757"/>
      <c r="H8495" s="757"/>
      <c r="I8495" s="757"/>
    </row>
    <row r="8496" spans="1:9" ht="15.75" customHeight="1">
      <c r="A8496" s="52">
        <v>588</v>
      </c>
      <c r="B8496" s="52" t="s">
        <v>16362</v>
      </c>
      <c r="C8496" s="52" t="s">
        <v>10402</v>
      </c>
      <c r="D8496" s="808">
        <v>32.770000000000003</v>
      </c>
      <c r="E8496" s="757"/>
      <c r="F8496" s="757"/>
      <c r="G8496" s="757"/>
      <c r="H8496" s="757"/>
      <c r="I8496" s="757"/>
    </row>
    <row r="8497" spans="1:9" ht="15.75" customHeight="1">
      <c r="A8497" s="52">
        <v>589</v>
      </c>
      <c r="B8497" s="52" t="s">
        <v>16363</v>
      </c>
      <c r="C8497" s="52" t="s">
        <v>10402</v>
      </c>
      <c r="D8497" s="808">
        <v>55.39</v>
      </c>
      <c r="E8497" s="757"/>
      <c r="F8497" s="757"/>
      <c r="G8497" s="757"/>
      <c r="H8497" s="757"/>
      <c r="I8497" s="757"/>
    </row>
    <row r="8498" spans="1:9" ht="15.75" customHeight="1">
      <c r="A8498" s="52">
        <v>584</v>
      </c>
      <c r="B8498" s="52" t="s">
        <v>16364</v>
      </c>
      <c r="C8498" s="52" t="s">
        <v>10402</v>
      </c>
      <c r="D8498" s="808">
        <v>35</v>
      </c>
      <c r="E8498" s="757"/>
      <c r="F8498" s="757"/>
      <c r="G8498" s="757"/>
      <c r="H8498" s="757"/>
      <c r="I8498" s="757"/>
    </row>
    <row r="8499" spans="1:9" ht="15.75" customHeight="1">
      <c r="A8499" s="52">
        <v>1165</v>
      </c>
      <c r="B8499" s="52" t="s">
        <v>16365</v>
      </c>
      <c r="C8499" s="52" t="s">
        <v>10358</v>
      </c>
      <c r="D8499" s="808">
        <v>20.11</v>
      </c>
      <c r="E8499" s="757"/>
      <c r="F8499" s="757"/>
      <c r="G8499" s="757"/>
      <c r="H8499" s="757"/>
      <c r="I8499" s="757"/>
    </row>
    <row r="8500" spans="1:9" ht="15.75" customHeight="1">
      <c r="A8500" s="52">
        <v>1164</v>
      </c>
      <c r="B8500" s="52" t="s">
        <v>16366</v>
      </c>
      <c r="C8500" s="52" t="s">
        <v>10358</v>
      </c>
      <c r="D8500" s="808">
        <v>16.29</v>
      </c>
      <c r="E8500" s="757"/>
      <c r="F8500" s="757"/>
      <c r="G8500" s="757"/>
      <c r="H8500" s="757"/>
      <c r="I8500" s="757"/>
    </row>
    <row r="8501" spans="1:9" ht="15.75" customHeight="1">
      <c r="A8501" s="52">
        <v>1162</v>
      </c>
      <c r="B8501" s="52" t="s">
        <v>16367</v>
      </c>
      <c r="C8501" s="52" t="s">
        <v>10358</v>
      </c>
      <c r="D8501" s="808">
        <v>5.66</v>
      </c>
      <c r="E8501" s="757"/>
      <c r="F8501" s="757"/>
      <c r="G8501" s="757"/>
      <c r="H8501" s="757"/>
      <c r="I8501" s="757"/>
    </row>
    <row r="8502" spans="1:9" ht="15.75" customHeight="1">
      <c r="A8502" s="52">
        <v>12395</v>
      </c>
      <c r="B8502" s="52" t="s">
        <v>16368</v>
      </c>
      <c r="C8502" s="52" t="s">
        <v>10358</v>
      </c>
      <c r="D8502" s="808">
        <v>5.5</v>
      </c>
      <c r="E8502" s="757"/>
      <c r="F8502" s="757"/>
      <c r="G8502" s="757"/>
      <c r="H8502" s="757"/>
      <c r="I8502" s="757"/>
    </row>
    <row r="8503" spans="1:9" ht="15.75" customHeight="1">
      <c r="A8503" s="52">
        <v>1170</v>
      </c>
      <c r="B8503" s="52" t="s">
        <v>16369</v>
      </c>
      <c r="C8503" s="52" t="s">
        <v>10358</v>
      </c>
      <c r="D8503" s="808">
        <v>10.67</v>
      </c>
      <c r="E8503" s="757"/>
      <c r="F8503" s="757"/>
      <c r="G8503" s="757"/>
      <c r="H8503" s="757"/>
      <c r="I8503" s="757"/>
    </row>
    <row r="8504" spans="1:9" ht="15.75" customHeight="1">
      <c r="A8504" s="52">
        <v>1169</v>
      </c>
      <c r="B8504" s="52" t="s">
        <v>16370</v>
      </c>
      <c r="C8504" s="52" t="s">
        <v>10358</v>
      </c>
      <c r="D8504" s="808">
        <v>52.4</v>
      </c>
      <c r="E8504" s="757"/>
      <c r="F8504" s="757"/>
      <c r="G8504" s="757"/>
      <c r="H8504" s="757"/>
      <c r="I8504" s="757"/>
    </row>
    <row r="8505" spans="1:9" ht="15.75" customHeight="1">
      <c r="A8505" s="52">
        <v>1166</v>
      </c>
      <c r="B8505" s="52" t="s">
        <v>16371</v>
      </c>
      <c r="C8505" s="52" t="s">
        <v>10358</v>
      </c>
      <c r="D8505" s="808">
        <v>29.05</v>
      </c>
      <c r="E8505" s="757"/>
      <c r="F8505" s="757"/>
      <c r="G8505" s="757"/>
      <c r="H8505" s="757"/>
      <c r="I8505" s="757"/>
    </row>
    <row r="8506" spans="1:9" ht="15.75" customHeight="1">
      <c r="A8506" s="52">
        <v>1163</v>
      </c>
      <c r="B8506" s="52" t="s">
        <v>16372</v>
      </c>
      <c r="C8506" s="52" t="s">
        <v>10358</v>
      </c>
      <c r="D8506" s="808">
        <v>7.32</v>
      </c>
      <c r="E8506" s="757"/>
      <c r="F8506" s="757"/>
      <c r="G8506" s="757"/>
      <c r="H8506" s="757"/>
      <c r="I8506" s="757"/>
    </row>
    <row r="8507" spans="1:9" ht="15.75" customHeight="1">
      <c r="A8507" s="52">
        <v>12396</v>
      </c>
      <c r="B8507" s="52" t="s">
        <v>16373</v>
      </c>
      <c r="C8507" s="52" t="s">
        <v>10358</v>
      </c>
      <c r="D8507" s="808">
        <v>5.5</v>
      </c>
      <c r="E8507" s="757"/>
      <c r="F8507" s="757"/>
      <c r="G8507" s="757"/>
      <c r="H8507" s="757"/>
      <c r="I8507" s="757"/>
    </row>
    <row r="8508" spans="1:9" ht="15.75" customHeight="1">
      <c r="A8508" s="52">
        <v>1168</v>
      </c>
      <c r="B8508" s="52" t="s">
        <v>16374</v>
      </c>
      <c r="C8508" s="52" t="s">
        <v>10358</v>
      </c>
      <c r="D8508" s="808">
        <v>74.7</v>
      </c>
      <c r="E8508" s="757"/>
      <c r="F8508" s="757"/>
      <c r="G8508" s="757"/>
      <c r="H8508" s="757"/>
      <c r="I8508" s="757"/>
    </row>
    <row r="8509" spans="1:9" ht="15.75" customHeight="1">
      <c r="A8509" s="52">
        <v>1167</v>
      </c>
      <c r="B8509" s="52" t="s">
        <v>16375</v>
      </c>
      <c r="C8509" s="52" t="s">
        <v>10358</v>
      </c>
      <c r="D8509" s="808">
        <v>124.96</v>
      </c>
      <c r="E8509" s="757"/>
      <c r="F8509" s="757"/>
      <c r="G8509" s="757"/>
      <c r="H8509" s="757"/>
      <c r="I8509" s="757"/>
    </row>
    <row r="8510" spans="1:9" ht="15.75" customHeight="1">
      <c r="A8510" s="52">
        <v>36331</v>
      </c>
      <c r="B8510" s="52" t="s">
        <v>16376</v>
      </c>
      <c r="C8510" s="52" t="s">
        <v>10358</v>
      </c>
      <c r="D8510" s="808">
        <v>2.41</v>
      </c>
      <c r="E8510" s="757"/>
      <c r="F8510" s="757"/>
      <c r="G8510" s="757"/>
      <c r="H8510" s="757"/>
      <c r="I8510" s="757"/>
    </row>
    <row r="8511" spans="1:9" ht="15.75" customHeight="1">
      <c r="A8511" s="52">
        <v>36346</v>
      </c>
      <c r="B8511" s="52" t="s">
        <v>16377</v>
      </c>
      <c r="C8511" s="52" t="s">
        <v>10358</v>
      </c>
      <c r="D8511" s="808">
        <v>3.6</v>
      </c>
      <c r="E8511" s="757"/>
      <c r="F8511" s="757"/>
      <c r="G8511" s="757"/>
      <c r="H8511" s="757"/>
      <c r="I8511" s="757"/>
    </row>
    <row r="8512" spans="1:9" ht="15.75" customHeight="1">
      <c r="A8512" s="52">
        <v>1197</v>
      </c>
      <c r="B8512" s="52" t="s">
        <v>16378</v>
      </c>
      <c r="C8512" s="52" t="s">
        <v>10358</v>
      </c>
      <c r="D8512" s="808">
        <v>2.04</v>
      </c>
      <c r="E8512" s="757"/>
      <c r="F8512" s="757"/>
      <c r="G8512" s="757"/>
      <c r="H8512" s="757"/>
      <c r="I8512" s="757"/>
    </row>
    <row r="8513" spans="1:9" ht="15.75" customHeight="1">
      <c r="A8513" s="52">
        <v>1202</v>
      </c>
      <c r="B8513" s="52" t="s">
        <v>16379</v>
      </c>
      <c r="C8513" s="52" t="s">
        <v>10358</v>
      </c>
      <c r="D8513" s="808">
        <v>5.78</v>
      </c>
      <c r="E8513" s="757"/>
      <c r="F8513" s="757"/>
      <c r="G8513" s="757"/>
      <c r="H8513" s="757"/>
      <c r="I8513" s="757"/>
    </row>
    <row r="8514" spans="1:9" ht="15.75" customHeight="1">
      <c r="A8514" s="52">
        <v>1198</v>
      </c>
      <c r="B8514" s="52" t="s">
        <v>16380</v>
      </c>
      <c r="C8514" s="52" t="s">
        <v>10358</v>
      </c>
      <c r="D8514" s="808">
        <v>2.67</v>
      </c>
      <c r="E8514" s="757"/>
      <c r="F8514" s="757"/>
      <c r="G8514" s="757"/>
      <c r="H8514" s="757"/>
      <c r="I8514" s="757"/>
    </row>
    <row r="8515" spans="1:9" ht="15.75" customHeight="1">
      <c r="A8515" s="52">
        <v>20088</v>
      </c>
      <c r="B8515" s="52" t="s">
        <v>16381</v>
      </c>
      <c r="C8515" s="52" t="s">
        <v>10358</v>
      </c>
      <c r="D8515" s="808">
        <v>14.37</v>
      </c>
      <c r="E8515" s="757"/>
      <c r="F8515" s="757"/>
      <c r="G8515" s="757"/>
      <c r="H8515" s="757"/>
      <c r="I8515" s="757"/>
    </row>
    <row r="8516" spans="1:9" ht="15.75" customHeight="1">
      <c r="A8516" s="52">
        <v>20089</v>
      </c>
      <c r="B8516" s="52" t="s">
        <v>16382</v>
      </c>
      <c r="C8516" s="52" t="s">
        <v>10358</v>
      </c>
      <c r="D8516" s="808">
        <v>70.44</v>
      </c>
      <c r="E8516" s="757"/>
      <c r="F8516" s="757"/>
      <c r="G8516" s="757"/>
      <c r="H8516" s="757"/>
      <c r="I8516" s="757"/>
    </row>
    <row r="8517" spans="1:9" ht="15.75" customHeight="1">
      <c r="A8517" s="52">
        <v>20087</v>
      </c>
      <c r="B8517" s="52" t="s">
        <v>16383</v>
      </c>
      <c r="C8517" s="52" t="s">
        <v>10358</v>
      </c>
      <c r="D8517" s="808">
        <v>11.89</v>
      </c>
      <c r="E8517" s="757"/>
      <c r="F8517" s="757"/>
      <c r="G8517" s="757"/>
      <c r="H8517" s="757"/>
      <c r="I8517" s="757"/>
    </row>
    <row r="8518" spans="1:9" ht="15.75" customHeight="1">
      <c r="A8518" s="52">
        <v>1200</v>
      </c>
      <c r="B8518" s="52" t="s">
        <v>16384</v>
      </c>
      <c r="C8518" s="52" t="s">
        <v>10358</v>
      </c>
      <c r="D8518" s="808">
        <v>10.8</v>
      </c>
      <c r="E8518" s="757"/>
      <c r="F8518" s="757"/>
      <c r="G8518" s="757"/>
      <c r="H8518" s="757"/>
      <c r="I8518" s="757"/>
    </row>
    <row r="8519" spans="1:9" ht="15.75" customHeight="1">
      <c r="A8519" s="52">
        <v>12909</v>
      </c>
      <c r="B8519" s="52" t="s">
        <v>16385</v>
      </c>
      <c r="C8519" s="52" t="s">
        <v>10358</v>
      </c>
      <c r="D8519" s="808">
        <v>5.01</v>
      </c>
      <c r="E8519" s="757"/>
      <c r="F8519" s="757"/>
      <c r="G8519" s="757"/>
      <c r="H8519" s="757"/>
      <c r="I8519" s="757"/>
    </row>
    <row r="8520" spans="1:9" ht="15.75" customHeight="1">
      <c r="A8520" s="52">
        <v>12910</v>
      </c>
      <c r="B8520" s="52" t="s">
        <v>16386</v>
      </c>
      <c r="C8520" s="52" t="s">
        <v>10358</v>
      </c>
      <c r="D8520" s="808">
        <v>9</v>
      </c>
      <c r="E8520" s="757"/>
      <c r="F8520" s="757"/>
      <c r="G8520" s="757"/>
      <c r="H8520" s="757"/>
      <c r="I8520" s="757"/>
    </row>
    <row r="8521" spans="1:9" ht="15.75" customHeight="1">
      <c r="A8521" s="52">
        <v>1191</v>
      </c>
      <c r="B8521" s="52" t="s">
        <v>16387</v>
      </c>
      <c r="C8521" s="52" t="s">
        <v>10358</v>
      </c>
      <c r="D8521" s="808">
        <v>1.45</v>
      </c>
      <c r="E8521" s="757"/>
      <c r="F8521" s="757"/>
      <c r="G8521" s="757"/>
      <c r="H8521" s="757"/>
      <c r="I8521" s="757"/>
    </row>
    <row r="8522" spans="1:9" ht="15.75" customHeight="1">
      <c r="A8522" s="52">
        <v>1185</v>
      </c>
      <c r="B8522" s="52" t="s">
        <v>16388</v>
      </c>
      <c r="C8522" s="52" t="s">
        <v>10358</v>
      </c>
      <c r="D8522" s="808">
        <v>1.45</v>
      </c>
      <c r="E8522" s="757"/>
      <c r="F8522" s="757"/>
      <c r="G8522" s="757"/>
      <c r="H8522" s="757"/>
      <c r="I8522" s="757"/>
    </row>
    <row r="8523" spans="1:9" ht="15.75" customHeight="1">
      <c r="A8523" s="52">
        <v>1189</v>
      </c>
      <c r="B8523" s="52" t="s">
        <v>16389</v>
      </c>
      <c r="C8523" s="52" t="s">
        <v>10358</v>
      </c>
      <c r="D8523" s="808">
        <v>2.38</v>
      </c>
      <c r="E8523" s="757"/>
      <c r="F8523" s="757"/>
      <c r="G8523" s="757"/>
      <c r="H8523" s="757"/>
      <c r="I8523" s="757"/>
    </row>
    <row r="8524" spans="1:9" ht="15.75" customHeight="1">
      <c r="A8524" s="52">
        <v>1193</v>
      </c>
      <c r="B8524" s="52" t="s">
        <v>16390</v>
      </c>
      <c r="C8524" s="52" t="s">
        <v>10358</v>
      </c>
      <c r="D8524" s="808">
        <v>4.57</v>
      </c>
      <c r="E8524" s="757"/>
      <c r="F8524" s="757"/>
      <c r="G8524" s="757"/>
      <c r="H8524" s="757"/>
      <c r="I8524" s="757"/>
    </row>
    <row r="8525" spans="1:9" ht="15.75" customHeight="1">
      <c r="A8525" s="52">
        <v>1194</v>
      </c>
      <c r="B8525" s="52" t="s">
        <v>16391</v>
      </c>
      <c r="C8525" s="52" t="s">
        <v>10358</v>
      </c>
      <c r="D8525" s="808">
        <v>8.25</v>
      </c>
      <c r="E8525" s="757"/>
      <c r="F8525" s="757"/>
      <c r="G8525" s="757"/>
      <c r="H8525" s="757"/>
      <c r="I8525" s="757"/>
    </row>
    <row r="8526" spans="1:9" ht="15.75" customHeight="1">
      <c r="A8526" s="52">
        <v>1195</v>
      </c>
      <c r="B8526" s="52" t="s">
        <v>16392</v>
      </c>
      <c r="C8526" s="52" t="s">
        <v>10358</v>
      </c>
      <c r="D8526" s="808">
        <v>13.89</v>
      </c>
      <c r="E8526" s="757"/>
      <c r="F8526" s="757"/>
      <c r="G8526" s="757"/>
      <c r="H8526" s="757"/>
      <c r="I8526" s="757"/>
    </row>
    <row r="8527" spans="1:9" ht="15.75" customHeight="1">
      <c r="A8527" s="52">
        <v>1204</v>
      </c>
      <c r="B8527" s="52" t="s">
        <v>16393</v>
      </c>
      <c r="C8527" s="52" t="s">
        <v>10358</v>
      </c>
      <c r="D8527" s="808">
        <v>24.29</v>
      </c>
      <c r="E8527" s="757"/>
      <c r="F8527" s="757"/>
      <c r="G8527" s="757"/>
      <c r="H8527" s="757"/>
      <c r="I8527" s="757"/>
    </row>
    <row r="8528" spans="1:9" ht="15.75" customHeight="1">
      <c r="A8528" s="52">
        <v>1207</v>
      </c>
      <c r="B8528" s="52" t="s">
        <v>16394</v>
      </c>
      <c r="C8528" s="52" t="s">
        <v>10358</v>
      </c>
      <c r="D8528" s="808">
        <v>34.32</v>
      </c>
      <c r="E8528" s="757"/>
      <c r="F8528" s="757"/>
      <c r="G8528" s="757"/>
      <c r="H8528" s="757"/>
      <c r="I8528" s="757"/>
    </row>
    <row r="8529" spans="1:9" ht="15.75" customHeight="1">
      <c r="A8529" s="52">
        <v>1206</v>
      </c>
      <c r="B8529" s="52" t="s">
        <v>16395</v>
      </c>
      <c r="C8529" s="52" t="s">
        <v>10358</v>
      </c>
      <c r="D8529" s="808">
        <v>8.6</v>
      </c>
      <c r="E8529" s="757"/>
      <c r="F8529" s="757"/>
      <c r="G8529" s="757"/>
      <c r="H8529" s="757"/>
      <c r="I8529" s="757"/>
    </row>
    <row r="8530" spans="1:9" ht="15.75" customHeight="1">
      <c r="A8530" s="52">
        <v>1183</v>
      </c>
      <c r="B8530" s="52" t="s">
        <v>16396</v>
      </c>
      <c r="C8530" s="52" t="s">
        <v>10358</v>
      </c>
      <c r="D8530" s="808">
        <v>22.41</v>
      </c>
      <c r="E8530" s="757"/>
      <c r="F8530" s="757"/>
      <c r="G8530" s="757"/>
      <c r="H8530" s="757"/>
      <c r="I8530" s="757"/>
    </row>
    <row r="8531" spans="1:9" ht="15.75" customHeight="1">
      <c r="A8531" s="52">
        <v>42685</v>
      </c>
      <c r="B8531" s="52" t="s">
        <v>16397</v>
      </c>
      <c r="C8531" s="52" t="s">
        <v>10358</v>
      </c>
      <c r="D8531" s="808">
        <v>73</v>
      </c>
      <c r="E8531" s="757"/>
      <c r="F8531" s="757"/>
      <c r="G8531" s="757"/>
      <c r="H8531" s="757"/>
      <c r="I8531" s="757"/>
    </row>
    <row r="8532" spans="1:9" ht="15.75" customHeight="1">
      <c r="A8532" s="52">
        <v>42686</v>
      </c>
      <c r="B8532" s="52" t="s">
        <v>16398</v>
      </c>
      <c r="C8532" s="52" t="s">
        <v>10358</v>
      </c>
      <c r="D8532" s="808">
        <v>80.400000000000006</v>
      </c>
      <c r="E8532" s="757"/>
      <c r="F8532" s="757"/>
      <c r="G8532" s="757"/>
      <c r="H8532" s="757"/>
      <c r="I8532" s="757"/>
    </row>
    <row r="8533" spans="1:9" ht="15.75" customHeight="1">
      <c r="A8533" s="52">
        <v>12894</v>
      </c>
      <c r="B8533" s="52" t="s">
        <v>16399</v>
      </c>
      <c r="C8533" s="52" t="s">
        <v>10358</v>
      </c>
      <c r="D8533" s="808">
        <v>29.25</v>
      </c>
      <c r="E8533" s="757"/>
      <c r="F8533" s="757"/>
      <c r="G8533" s="757"/>
      <c r="H8533" s="757"/>
      <c r="I8533" s="757"/>
    </row>
    <row r="8534" spans="1:9" ht="15.75" customHeight="1">
      <c r="A8534" s="52">
        <v>12895</v>
      </c>
      <c r="B8534" s="52" t="s">
        <v>16400</v>
      </c>
      <c r="C8534" s="52" t="s">
        <v>10358</v>
      </c>
      <c r="D8534" s="808">
        <v>22.5</v>
      </c>
      <c r="E8534" s="757"/>
      <c r="F8534" s="757"/>
      <c r="G8534" s="757"/>
      <c r="H8534" s="757"/>
      <c r="I8534" s="757"/>
    </row>
    <row r="8535" spans="1:9" ht="15.75" customHeight="1">
      <c r="A8535" s="52">
        <v>1631</v>
      </c>
      <c r="B8535" s="52" t="s">
        <v>16401</v>
      </c>
      <c r="C8535" s="52" t="s">
        <v>10358</v>
      </c>
      <c r="D8535" s="808">
        <v>151.72999999999999</v>
      </c>
      <c r="E8535" s="757"/>
      <c r="F8535" s="757"/>
      <c r="G8535" s="757"/>
      <c r="H8535" s="757"/>
      <c r="I8535" s="757"/>
    </row>
    <row r="8536" spans="1:9" ht="15.75" customHeight="1">
      <c r="A8536" s="52">
        <v>1633</v>
      </c>
      <c r="B8536" s="52" t="s">
        <v>16402</v>
      </c>
      <c r="C8536" s="52" t="s">
        <v>10358</v>
      </c>
      <c r="D8536" s="808">
        <v>257.8</v>
      </c>
      <c r="E8536" s="757"/>
      <c r="F8536" s="757"/>
      <c r="G8536" s="757"/>
      <c r="H8536" s="757"/>
      <c r="I8536" s="757"/>
    </row>
    <row r="8537" spans="1:9" ht="15.75" customHeight="1">
      <c r="A8537" s="52">
        <v>10818</v>
      </c>
      <c r="B8537" s="52" t="s">
        <v>16403</v>
      </c>
      <c r="C8537" s="52" t="s">
        <v>10406</v>
      </c>
      <c r="D8537" s="808">
        <v>55.85</v>
      </c>
      <c r="E8537" s="757"/>
      <c r="F8537" s="757"/>
      <c r="G8537" s="757"/>
      <c r="H8537" s="757"/>
      <c r="I8537" s="757"/>
    </row>
    <row r="8538" spans="1:9" ht="15.75" customHeight="1">
      <c r="A8538" s="52">
        <v>41410</v>
      </c>
      <c r="B8538" s="52" t="s">
        <v>16404</v>
      </c>
      <c r="C8538" s="52" t="s">
        <v>10358</v>
      </c>
      <c r="D8538" s="808">
        <v>41.91</v>
      </c>
      <c r="E8538" s="757"/>
      <c r="F8538" s="757"/>
      <c r="G8538" s="757"/>
      <c r="H8538" s="757"/>
      <c r="I8538" s="757"/>
    </row>
    <row r="8539" spans="1:9" ht="15.75" customHeight="1">
      <c r="A8539" s="52">
        <v>41411</v>
      </c>
      <c r="B8539" s="52" t="s">
        <v>16405</v>
      </c>
      <c r="C8539" s="52" t="s">
        <v>10358</v>
      </c>
      <c r="D8539" s="808">
        <v>38</v>
      </c>
      <c r="E8539" s="757"/>
      <c r="F8539" s="757"/>
      <c r="G8539" s="757"/>
      <c r="H8539" s="757"/>
      <c r="I8539" s="757"/>
    </row>
    <row r="8540" spans="1:9" ht="15.75" customHeight="1">
      <c r="A8540" s="52">
        <v>41412</v>
      </c>
      <c r="B8540" s="52" t="s">
        <v>16406</v>
      </c>
      <c r="C8540" s="52" t="s">
        <v>10358</v>
      </c>
      <c r="D8540" s="808">
        <v>73.5</v>
      </c>
      <c r="E8540" s="757"/>
      <c r="F8540" s="757"/>
      <c r="G8540" s="757"/>
      <c r="H8540" s="757"/>
      <c r="I8540" s="757"/>
    </row>
    <row r="8541" spans="1:9" ht="15.75" customHeight="1">
      <c r="A8541" s="52">
        <v>41413</v>
      </c>
      <c r="B8541" s="52" t="s">
        <v>16407</v>
      </c>
      <c r="C8541" s="52" t="s">
        <v>10358</v>
      </c>
      <c r="D8541" s="808">
        <v>66.14</v>
      </c>
      <c r="E8541" s="757"/>
      <c r="F8541" s="757"/>
      <c r="G8541" s="757"/>
      <c r="H8541" s="757"/>
      <c r="I8541" s="757"/>
    </row>
    <row r="8542" spans="1:9" ht="15.75" customHeight="1">
      <c r="A8542" s="52">
        <v>39359</v>
      </c>
      <c r="B8542" s="52" t="s">
        <v>16408</v>
      </c>
      <c r="C8542" s="52" t="s">
        <v>10358</v>
      </c>
      <c r="D8542" s="808">
        <v>23.95</v>
      </c>
      <c r="E8542" s="757"/>
      <c r="F8542" s="757"/>
      <c r="G8542" s="757"/>
      <c r="H8542" s="757"/>
      <c r="I8542" s="757"/>
    </row>
    <row r="8543" spans="1:9" ht="15.75" customHeight="1">
      <c r="A8543" s="52">
        <v>39360</v>
      </c>
      <c r="B8543" s="52" t="s">
        <v>16409</v>
      </c>
      <c r="C8543" s="52" t="s">
        <v>10358</v>
      </c>
      <c r="D8543" s="808">
        <v>21.77</v>
      </c>
      <c r="E8543" s="757"/>
      <c r="F8543" s="757"/>
      <c r="G8543" s="757"/>
      <c r="H8543" s="757"/>
      <c r="I8543" s="757"/>
    </row>
    <row r="8544" spans="1:9" ht="15.75" customHeight="1">
      <c r="A8544" s="52">
        <v>10710</v>
      </c>
      <c r="B8544" s="52" t="s">
        <v>16410</v>
      </c>
      <c r="C8544" s="52" t="s">
        <v>10774</v>
      </c>
      <c r="D8544" s="808">
        <v>135</v>
      </c>
      <c r="E8544" s="757"/>
      <c r="F8544" s="757"/>
      <c r="G8544" s="757"/>
      <c r="H8544" s="757"/>
      <c r="I8544" s="757"/>
    </row>
    <row r="8545" spans="1:9" ht="15.75" customHeight="1">
      <c r="A8545" s="52">
        <v>10709</v>
      </c>
      <c r="B8545" s="52" t="s">
        <v>16411</v>
      </c>
      <c r="C8545" s="52" t="s">
        <v>10774</v>
      </c>
      <c r="D8545" s="808">
        <v>165.85</v>
      </c>
      <c r="E8545" s="757"/>
      <c r="F8545" s="757"/>
      <c r="G8545" s="757"/>
      <c r="H8545" s="757"/>
      <c r="I8545" s="757"/>
    </row>
    <row r="8546" spans="1:9" ht="15.75" customHeight="1">
      <c r="A8546" s="52">
        <v>39636</v>
      </c>
      <c r="B8546" s="52" t="s">
        <v>16412</v>
      </c>
      <c r="C8546" s="52" t="s">
        <v>10774</v>
      </c>
      <c r="D8546" s="808">
        <v>169.36</v>
      </c>
      <c r="E8546" s="757"/>
      <c r="F8546" s="757"/>
      <c r="G8546" s="757"/>
      <c r="H8546" s="757"/>
      <c r="I8546" s="757"/>
    </row>
    <row r="8547" spans="1:9" ht="15.75" customHeight="1">
      <c r="A8547" s="52">
        <v>10708</v>
      </c>
      <c r="B8547" s="52" t="s">
        <v>16413</v>
      </c>
      <c r="C8547" s="52" t="s">
        <v>10774</v>
      </c>
      <c r="D8547" s="808">
        <v>52.26</v>
      </c>
      <c r="E8547" s="757"/>
      <c r="F8547" s="757"/>
      <c r="G8547" s="757"/>
      <c r="H8547" s="757"/>
      <c r="I8547" s="757"/>
    </row>
    <row r="8548" spans="1:9" ht="15.75" customHeight="1">
      <c r="A8548" s="52">
        <v>39635</v>
      </c>
      <c r="B8548" s="52" t="s">
        <v>16414</v>
      </c>
      <c r="C8548" s="52" t="s">
        <v>10774</v>
      </c>
      <c r="D8548" s="808">
        <v>88.97</v>
      </c>
      <c r="E8548" s="757"/>
      <c r="F8548" s="757"/>
      <c r="G8548" s="757"/>
      <c r="H8548" s="757"/>
      <c r="I8548" s="757"/>
    </row>
    <row r="8549" spans="1:9" ht="15.75" customHeight="1">
      <c r="A8549" s="52">
        <v>6117</v>
      </c>
      <c r="B8549" s="52" t="s">
        <v>16415</v>
      </c>
      <c r="C8549" s="52" t="s">
        <v>10509</v>
      </c>
      <c r="D8549" s="808">
        <v>11.03</v>
      </c>
      <c r="E8549" s="757"/>
      <c r="F8549" s="757"/>
      <c r="G8549" s="757"/>
      <c r="H8549" s="757"/>
      <c r="I8549" s="757"/>
    </row>
    <row r="8550" spans="1:9" ht="15.75" customHeight="1">
      <c r="A8550" s="52">
        <v>40913</v>
      </c>
      <c r="B8550" s="52" t="s">
        <v>16416</v>
      </c>
      <c r="C8550" s="52" t="s">
        <v>10511</v>
      </c>
      <c r="D8550" s="967">
        <v>1935.22</v>
      </c>
      <c r="E8550" s="757"/>
      <c r="F8550" s="757"/>
      <c r="G8550" s="757"/>
      <c r="H8550" s="757"/>
      <c r="I8550" s="757"/>
    </row>
    <row r="8551" spans="1:9" ht="15.75" customHeight="1">
      <c r="A8551" s="52">
        <v>1214</v>
      </c>
      <c r="B8551" s="52" t="s">
        <v>16417</v>
      </c>
      <c r="C8551" s="52" t="s">
        <v>10509</v>
      </c>
      <c r="D8551" s="808">
        <v>14.16</v>
      </c>
      <c r="E8551" s="757"/>
      <c r="F8551" s="757"/>
      <c r="G8551" s="757"/>
      <c r="H8551" s="757"/>
      <c r="I8551" s="757"/>
    </row>
    <row r="8552" spans="1:9" ht="15.75" customHeight="1">
      <c r="A8552" s="52">
        <v>40915</v>
      </c>
      <c r="B8552" s="52" t="s">
        <v>16418</v>
      </c>
      <c r="C8552" s="52" t="s">
        <v>10511</v>
      </c>
      <c r="D8552" s="967">
        <v>2483.14</v>
      </c>
      <c r="E8552" s="757"/>
      <c r="F8552" s="757"/>
      <c r="G8552" s="757"/>
      <c r="H8552" s="757"/>
      <c r="I8552" s="757"/>
    </row>
    <row r="8553" spans="1:9" ht="15.75" customHeight="1">
      <c r="A8553" s="52">
        <v>1213</v>
      </c>
      <c r="B8553" s="52" t="s">
        <v>1869</v>
      </c>
      <c r="C8553" s="52" t="s">
        <v>10509</v>
      </c>
      <c r="D8553" s="808">
        <v>14.88</v>
      </c>
      <c r="E8553" s="757"/>
      <c r="F8553" s="757"/>
      <c r="G8553" s="757"/>
      <c r="H8553" s="757"/>
      <c r="I8553" s="757"/>
    </row>
    <row r="8554" spans="1:9" ht="15.75" customHeight="1">
      <c r="A8554" s="52">
        <v>40914</v>
      </c>
      <c r="B8554" s="52" t="s">
        <v>16419</v>
      </c>
      <c r="C8554" s="52" t="s">
        <v>10511</v>
      </c>
      <c r="D8554" s="967">
        <v>2606.31</v>
      </c>
      <c r="E8554" s="757"/>
      <c r="F8554" s="757"/>
      <c r="G8554" s="757"/>
      <c r="H8554" s="757"/>
      <c r="I8554" s="757"/>
    </row>
    <row r="8555" spans="1:9" ht="15.75" customHeight="1">
      <c r="A8555" s="52">
        <v>5091</v>
      </c>
      <c r="B8555" s="52" t="s">
        <v>16420</v>
      </c>
      <c r="C8555" s="52" t="s">
        <v>10358</v>
      </c>
      <c r="D8555" s="808">
        <v>18.920000000000002</v>
      </c>
      <c r="E8555" s="757"/>
      <c r="F8555" s="757"/>
      <c r="G8555" s="757"/>
      <c r="H8555" s="757"/>
      <c r="I8555" s="757"/>
    </row>
    <row r="8556" spans="1:9" ht="15.75" customHeight="1">
      <c r="A8556" s="52">
        <v>14615</v>
      </c>
      <c r="B8556" s="52" t="s">
        <v>16421</v>
      </c>
      <c r="C8556" s="52" t="s">
        <v>10358</v>
      </c>
      <c r="D8556" s="967">
        <v>3878.35</v>
      </c>
      <c r="E8556" s="757"/>
      <c r="F8556" s="757"/>
      <c r="G8556" s="757"/>
      <c r="H8556" s="757"/>
      <c r="I8556" s="757"/>
    </row>
    <row r="8557" spans="1:9" ht="15.75" customHeight="1">
      <c r="A8557" s="52">
        <v>2711</v>
      </c>
      <c r="B8557" s="52" t="s">
        <v>16422</v>
      </c>
      <c r="C8557" s="52" t="s">
        <v>10358</v>
      </c>
      <c r="D8557" s="808">
        <v>210</v>
      </c>
      <c r="E8557" s="757"/>
      <c r="F8557" s="757"/>
      <c r="G8557" s="757"/>
      <c r="H8557" s="757"/>
      <c r="I8557" s="757"/>
    </row>
    <row r="8558" spans="1:9" ht="15.75" customHeight="1">
      <c r="A8558" s="52">
        <v>37727</v>
      </c>
      <c r="B8558" s="52" t="s">
        <v>16423</v>
      </c>
      <c r="C8558" s="52" t="s">
        <v>10358</v>
      </c>
      <c r="D8558" s="967">
        <v>17000</v>
      </c>
      <c r="E8558" s="757"/>
      <c r="F8558" s="757"/>
      <c r="G8558" s="757"/>
      <c r="H8558" s="757"/>
      <c r="I8558" s="757"/>
    </row>
    <row r="8559" spans="1:9" ht="15.75" customHeight="1">
      <c r="A8559" s="52">
        <v>37728</v>
      </c>
      <c r="B8559" s="52" t="s">
        <v>16424</v>
      </c>
      <c r="C8559" s="52" t="s">
        <v>10358</v>
      </c>
      <c r="D8559" s="967">
        <v>23062.93</v>
      </c>
      <c r="E8559" s="757"/>
      <c r="F8559" s="757"/>
      <c r="G8559" s="757"/>
      <c r="H8559" s="757"/>
      <c r="I8559" s="757"/>
    </row>
    <row r="8560" spans="1:9" ht="15.75" customHeight="1">
      <c r="A8560" s="52">
        <v>37729</v>
      </c>
      <c r="B8560" s="52" t="s">
        <v>16425</v>
      </c>
      <c r="C8560" s="52" t="s">
        <v>10358</v>
      </c>
      <c r="D8560" s="967">
        <v>24965.03</v>
      </c>
      <c r="E8560" s="757"/>
      <c r="F8560" s="757"/>
      <c r="G8560" s="757"/>
      <c r="H8560" s="757"/>
      <c r="I8560" s="757"/>
    </row>
    <row r="8561" spans="1:9" ht="15.75" customHeight="1">
      <c r="A8561" s="52">
        <v>37730</v>
      </c>
      <c r="B8561" s="52" t="s">
        <v>16426</v>
      </c>
      <c r="C8561" s="52" t="s">
        <v>10358</v>
      </c>
      <c r="D8561" s="967">
        <v>26867.13</v>
      </c>
      <c r="E8561" s="757"/>
      <c r="F8561" s="757"/>
      <c r="G8561" s="757"/>
      <c r="H8561" s="757"/>
      <c r="I8561" s="757"/>
    </row>
    <row r="8562" spans="1:9" ht="15.75" customHeight="1">
      <c r="A8562" s="52">
        <v>37731</v>
      </c>
      <c r="B8562" s="52" t="s">
        <v>16427</v>
      </c>
      <c r="C8562" s="52" t="s">
        <v>10358</v>
      </c>
      <c r="D8562" s="967">
        <v>28769.23</v>
      </c>
      <c r="E8562" s="757"/>
      <c r="F8562" s="757"/>
      <c r="G8562" s="757"/>
      <c r="H8562" s="757"/>
      <c r="I8562" s="757"/>
    </row>
    <row r="8563" spans="1:9" ht="15.75" customHeight="1">
      <c r="A8563" s="52">
        <v>37732</v>
      </c>
      <c r="B8563" s="52" t="s">
        <v>16428</v>
      </c>
      <c r="C8563" s="52" t="s">
        <v>10358</v>
      </c>
      <c r="D8563" s="967">
        <v>32811.18</v>
      </c>
      <c r="E8563" s="757"/>
      <c r="F8563" s="757"/>
      <c r="G8563" s="757"/>
      <c r="H8563" s="757"/>
      <c r="I8563" s="757"/>
    </row>
    <row r="8564" spans="1:9" ht="15.75" customHeight="1">
      <c r="A8564" s="52">
        <v>42256</v>
      </c>
      <c r="B8564" s="52" t="s">
        <v>16429</v>
      </c>
      <c r="C8564" s="52" t="s">
        <v>10406</v>
      </c>
      <c r="D8564" s="808">
        <v>9.0299999999999994</v>
      </c>
      <c r="E8564" s="757"/>
      <c r="F8564" s="757"/>
      <c r="G8564" s="757"/>
      <c r="H8564" s="757"/>
      <c r="I8564" s="757"/>
    </row>
    <row r="8565" spans="1:9" ht="15.75" customHeight="1">
      <c r="A8565" s="52">
        <v>42250</v>
      </c>
      <c r="B8565" s="52" t="s">
        <v>16430</v>
      </c>
      <c r="C8565" s="52" t="s">
        <v>11423</v>
      </c>
      <c r="D8565" s="967">
        <v>4064.18</v>
      </c>
      <c r="E8565" s="757"/>
      <c r="F8565" s="757"/>
      <c r="G8565" s="757"/>
      <c r="H8565" s="757"/>
      <c r="I8565" s="757"/>
    </row>
    <row r="8566" spans="1:9" ht="15.75" customHeight="1">
      <c r="A8566" s="52">
        <v>4743</v>
      </c>
      <c r="B8566" s="52" t="s">
        <v>16431</v>
      </c>
      <c r="C8566" s="52" t="s">
        <v>10507</v>
      </c>
      <c r="D8566" s="808">
        <v>69.599999999999994</v>
      </c>
      <c r="E8566" s="757"/>
      <c r="F8566" s="757"/>
      <c r="G8566" s="757"/>
      <c r="H8566" s="757"/>
      <c r="I8566" s="757"/>
    </row>
    <row r="8567" spans="1:9" ht="15.75" customHeight="1">
      <c r="A8567" s="52">
        <v>4744</v>
      </c>
      <c r="B8567" s="52" t="s">
        <v>16432</v>
      </c>
      <c r="C8567" s="52" t="s">
        <v>10507</v>
      </c>
      <c r="D8567" s="808">
        <v>111.36</v>
      </c>
      <c r="E8567" s="757"/>
      <c r="F8567" s="757"/>
      <c r="G8567" s="757"/>
      <c r="H8567" s="757"/>
      <c r="I8567" s="757"/>
    </row>
    <row r="8568" spans="1:9" ht="15.75" customHeight="1">
      <c r="A8568" s="52">
        <v>4745</v>
      </c>
      <c r="B8568" s="52" t="s">
        <v>16433</v>
      </c>
      <c r="C8568" s="52" t="s">
        <v>10507</v>
      </c>
      <c r="D8568" s="808">
        <v>133.57</v>
      </c>
      <c r="E8568" s="757"/>
      <c r="F8568" s="757"/>
      <c r="G8568" s="757"/>
      <c r="H8568" s="757"/>
      <c r="I8568" s="757"/>
    </row>
    <row r="8569" spans="1:9" ht="15.75" customHeight="1">
      <c r="A8569" s="52">
        <v>36496</v>
      </c>
      <c r="B8569" s="52" t="s">
        <v>16434</v>
      </c>
      <c r="C8569" s="52" t="s">
        <v>10358</v>
      </c>
      <c r="D8569" s="967">
        <v>9847.06</v>
      </c>
      <c r="E8569" s="757"/>
      <c r="F8569" s="757"/>
      <c r="G8569" s="757"/>
      <c r="H8569" s="757"/>
      <c r="I8569" s="757"/>
    </row>
    <row r="8570" spans="1:9" ht="15.75" customHeight="1">
      <c r="A8570" s="52">
        <v>10630</v>
      </c>
      <c r="B8570" s="52" t="s">
        <v>16435</v>
      </c>
      <c r="C8570" s="52" t="s">
        <v>10358</v>
      </c>
      <c r="D8570" s="967">
        <v>698388.73</v>
      </c>
      <c r="E8570" s="757"/>
      <c r="F8570" s="757"/>
      <c r="G8570" s="757"/>
      <c r="H8570" s="757"/>
      <c r="I8570" s="757"/>
    </row>
    <row r="8571" spans="1:9" ht="15.75" customHeight="1">
      <c r="A8571" s="52">
        <v>37762</v>
      </c>
      <c r="B8571" s="52" t="s">
        <v>16436</v>
      </c>
      <c r="C8571" s="52" t="s">
        <v>10358</v>
      </c>
      <c r="D8571" s="967">
        <v>598965.46</v>
      </c>
      <c r="E8571" s="757"/>
      <c r="F8571" s="757"/>
      <c r="G8571" s="757"/>
      <c r="H8571" s="757"/>
      <c r="I8571" s="757"/>
    </row>
    <row r="8572" spans="1:9" ht="15.75" customHeight="1">
      <c r="A8572" s="52">
        <v>37763</v>
      </c>
      <c r="B8572" s="52" t="s">
        <v>16437</v>
      </c>
      <c r="C8572" s="52" t="s">
        <v>10358</v>
      </c>
      <c r="D8572" s="967">
        <v>606240.24</v>
      </c>
      <c r="E8572" s="757"/>
      <c r="F8572" s="757"/>
      <c r="G8572" s="757"/>
      <c r="H8572" s="757"/>
      <c r="I8572" s="757"/>
    </row>
    <row r="8573" spans="1:9" ht="15.75" customHeight="1">
      <c r="A8573" s="52">
        <v>41992</v>
      </c>
      <c r="B8573" s="52" t="s">
        <v>16438</v>
      </c>
      <c r="C8573" s="52" t="s">
        <v>10358</v>
      </c>
      <c r="D8573" s="967">
        <v>689174</v>
      </c>
      <c r="E8573" s="757"/>
      <c r="F8573" s="757"/>
      <c r="G8573" s="757"/>
      <c r="H8573" s="757"/>
      <c r="I8573" s="757"/>
    </row>
    <row r="8574" spans="1:9" ht="15.75" customHeight="1">
      <c r="A8574" s="52">
        <v>13215</v>
      </c>
      <c r="B8574" s="52" t="s">
        <v>16439</v>
      </c>
      <c r="C8574" s="52" t="s">
        <v>10358</v>
      </c>
      <c r="D8574" s="967">
        <v>845098.92</v>
      </c>
      <c r="E8574" s="757"/>
      <c r="F8574" s="757"/>
      <c r="G8574" s="757"/>
      <c r="H8574" s="757"/>
      <c r="I8574" s="757"/>
    </row>
    <row r="8575" spans="1:9" ht="15.75" customHeight="1">
      <c r="A8575" s="52">
        <v>4235</v>
      </c>
      <c r="B8575" s="52" t="s">
        <v>16440</v>
      </c>
      <c r="C8575" s="52" t="s">
        <v>10509</v>
      </c>
      <c r="D8575" s="808">
        <v>11.2</v>
      </c>
      <c r="E8575" s="757"/>
      <c r="F8575" s="757"/>
      <c r="G8575" s="757"/>
      <c r="H8575" s="757"/>
      <c r="I8575" s="757"/>
    </row>
    <row r="8576" spans="1:9" ht="15.75" customHeight="1">
      <c r="A8576" s="52">
        <v>40976</v>
      </c>
      <c r="B8576" s="52" t="s">
        <v>16441</v>
      </c>
      <c r="C8576" s="52" t="s">
        <v>10511</v>
      </c>
      <c r="D8576" s="967">
        <v>1962.18</v>
      </c>
      <c r="E8576" s="757"/>
      <c r="F8576" s="757"/>
      <c r="G8576" s="757"/>
      <c r="H8576" s="757"/>
      <c r="I8576" s="757"/>
    </row>
    <row r="8577" spans="1:9" ht="15.75" customHeight="1">
      <c r="A8577" s="52">
        <v>43091</v>
      </c>
      <c r="B8577" s="52" t="s">
        <v>16442</v>
      </c>
      <c r="C8577" s="52" t="s">
        <v>10358</v>
      </c>
      <c r="D8577" s="967">
        <v>7086.24</v>
      </c>
      <c r="E8577" s="757"/>
      <c r="F8577" s="757"/>
      <c r="G8577" s="757"/>
      <c r="H8577" s="757"/>
      <c r="I8577" s="757"/>
    </row>
    <row r="8578" spans="1:9" ht="15.75" customHeight="1">
      <c r="A8578" s="52">
        <v>43092</v>
      </c>
      <c r="B8578" s="52" t="s">
        <v>16443</v>
      </c>
      <c r="C8578" s="52" t="s">
        <v>10358</v>
      </c>
      <c r="D8578" s="967">
        <v>9448.32</v>
      </c>
      <c r="E8578" s="757"/>
      <c r="F8578" s="757"/>
      <c r="G8578" s="757"/>
      <c r="H8578" s="757"/>
      <c r="I8578" s="757"/>
    </row>
    <row r="8579" spans="1:9" ht="15.75" customHeight="1">
      <c r="A8579" s="52">
        <v>43089</v>
      </c>
      <c r="B8579" s="52" t="s">
        <v>16444</v>
      </c>
      <c r="C8579" s="52" t="s">
        <v>10358</v>
      </c>
      <c r="D8579" s="967">
        <v>1646.64</v>
      </c>
      <c r="E8579" s="757"/>
      <c r="F8579" s="757"/>
      <c r="G8579" s="757"/>
      <c r="H8579" s="757"/>
      <c r="I8579" s="757"/>
    </row>
    <row r="8580" spans="1:9" ht="15.75" customHeight="1">
      <c r="A8580" s="52">
        <v>43090</v>
      </c>
      <c r="B8580" s="52" t="s">
        <v>16445</v>
      </c>
      <c r="C8580" s="52" t="s">
        <v>10358</v>
      </c>
      <c r="D8580" s="967">
        <v>3633.97</v>
      </c>
      <c r="E8580" s="757"/>
      <c r="F8580" s="757"/>
      <c r="G8580" s="757"/>
      <c r="H8580" s="757"/>
      <c r="I8580" s="757"/>
    </row>
    <row r="8581" spans="1:9" ht="15.75" customHeight="1">
      <c r="A8581" s="52">
        <v>41967</v>
      </c>
      <c r="B8581" s="52" t="s">
        <v>16446</v>
      </c>
      <c r="C8581" s="52" t="s">
        <v>10408</v>
      </c>
      <c r="D8581" s="808">
        <v>18.66</v>
      </c>
      <c r="E8581" s="757"/>
      <c r="F8581" s="757"/>
      <c r="G8581" s="757"/>
      <c r="H8581" s="757"/>
      <c r="I8581" s="757"/>
    </row>
    <row r="8582" spans="1:9" ht="15.75" customHeight="1">
      <c r="A8582" s="52">
        <v>12760</v>
      </c>
      <c r="B8582" s="52" t="s">
        <v>16447</v>
      </c>
      <c r="C8582" s="52" t="s">
        <v>10774</v>
      </c>
      <c r="D8582" s="967">
        <v>1506.08</v>
      </c>
      <c r="E8582" s="757"/>
      <c r="F8582" s="757"/>
      <c r="G8582" s="757"/>
      <c r="H8582" s="757"/>
      <c r="I8582" s="757"/>
    </row>
    <row r="8583" spans="1:9" ht="15.75" customHeight="1">
      <c r="A8583" s="52">
        <v>12759</v>
      </c>
      <c r="B8583" s="52" t="s">
        <v>16448</v>
      </c>
      <c r="C8583" s="52" t="s">
        <v>10774</v>
      </c>
      <c r="D8583" s="967">
        <v>1004.04</v>
      </c>
      <c r="E8583" s="757"/>
      <c r="F8583" s="757"/>
      <c r="G8583" s="757"/>
      <c r="H8583" s="757"/>
      <c r="I8583" s="757"/>
    </row>
    <row r="8584" spans="1:9" ht="15.75" customHeight="1">
      <c r="A8584" s="52">
        <v>43105</v>
      </c>
      <c r="B8584" s="52" t="s">
        <v>16449</v>
      </c>
      <c r="C8584" s="52" t="s">
        <v>10406</v>
      </c>
      <c r="D8584" s="808">
        <v>35.94</v>
      </c>
      <c r="E8584" s="757"/>
      <c r="F8584" s="757"/>
      <c r="G8584" s="757"/>
      <c r="H8584" s="757"/>
      <c r="I8584" s="757"/>
    </row>
    <row r="8585" spans="1:9" ht="15.75" customHeight="1">
      <c r="A8585" s="52">
        <v>40424</v>
      </c>
      <c r="B8585" s="52" t="s">
        <v>16450</v>
      </c>
      <c r="C8585" s="52" t="s">
        <v>10406</v>
      </c>
      <c r="D8585" s="808">
        <v>9.1300000000000008</v>
      </c>
      <c r="E8585" s="757"/>
      <c r="F8585" s="757"/>
      <c r="G8585" s="757"/>
      <c r="H8585" s="757"/>
      <c r="I8585" s="757"/>
    </row>
    <row r="8586" spans="1:9" ht="15.75" customHeight="1">
      <c r="A8586" s="52">
        <v>1325</v>
      </c>
      <c r="B8586" s="52" t="s">
        <v>16451</v>
      </c>
      <c r="C8586" s="52" t="s">
        <v>10406</v>
      </c>
      <c r="D8586" s="808">
        <v>10</v>
      </c>
      <c r="E8586" s="757"/>
      <c r="F8586" s="757"/>
      <c r="G8586" s="757"/>
      <c r="H8586" s="757"/>
      <c r="I8586" s="757"/>
    </row>
    <row r="8587" spans="1:9" ht="15.75" customHeight="1">
      <c r="A8587" s="52">
        <v>1327</v>
      </c>
      <c r="B8587" s="52" t="s">
        <v>16452</v>
      </c>
      <c r="C8587" s="52" t="s">
        <v>10406</v>
      </c>
      <c r="D8587" s="808">
        <v>10.65</v>
      </c>
      <c r="E8587" s="757"/>
      <c r="F8587" s="757"/>
      <c r="G8587" s="757"/>
      <c r="H8587" s="757"/>
      <c r="I8587" s="757"/>
    </row>
    <row r="8588" spans="1:9" ht="15.75" customHeight="1">
      <c r="A8588" s="52">
        <v>1328</v>
      </c>
      <c r="B8588" s="52" t="s">
        <v>16453</v>
      </c>
      <c r="C8588" s="52" t="s">
        <v>10406</v>
      </c>
      <c r="D8588" s="808">
        <v>10.029999999999999</v>
      </c>
      <c r="E8588" s="757"/>
      <c r="F8588" s="757"/>
      <c r="G8588" s="757"/>
      <c r="H8588" s="757"/>
      <c r="I8588" s="757"/>
    </row>
    <row r="8589" spans="1:9" ht="15.75" customHeight="1">
      <c r="A8589" s="52">
        <v>1321</v>
      </c>
      <c r="B8589" s="52" t="s">
        <v>16454</v>
      </c>
      <c r="C8589" s="52" t="s">
        <v>10406</v>
      </c>
      <c r="D8589" s="808">
        <v>9.2799999999999994</v>
      </c>
      <c r="E8589" s="757"/>
      <c r="F8589" s="757"/>
      <c r="G8589" s="757"/>
      <c r="H8589" s="757"/>
      <c r="I8589" s="757"/>
    </row>
    <row r="8590" spans="1:9" ht="15.75" customHeight="1">
      <c r="A8590" s="52">
        <v>1318</v>
      </c>
      <c r="B8590" s="52" t="s">
        <v>16455</v>
      </c>
      <c r="C8590" s="52" t="s">
        <v>10406</v>
      </c>
      <c r="D8590" s="808">
        <v>9.2899999999999991</v>
      </c>
      <c r="E8590" s="757"/>
      <c r="F8590" s="757"/>
      <c r="G8590" s="757"/>
      <c r="H8590" s="757"/>
      <c r="I8590" s="757"/>
    </row>
    <row r="8591" spans="1:9" ht="15.75" customHeight="1">
      <c r="A8591" s="52">
        <v>1322</v>
      </c>
      <c r="B8591" s="52" t="s">
        <v>16456</v>
      </c>
      <c r="C8591" s="52" t="s">
        <v>10406</v>
      </c>
      <c r="D8591" s="808">
        <v>9.81</v>
      </c>
      <c r="E8591" s="757"/>
      <c r="F8591" s="757"/>
      <c r="G8591" s="757"/>
      <c r="H8591" s="757"/>
      <c r="I8591" s="757"/>
    </row>
    <row r="8592" spans="1:9" ht="15.75" customHeight="1">
      <c r="A8592" s="52">
        <v>1323</v>
      </c>
      <c r="B8592" s="52" t="s">
        <v>16457</v>
      </c>
      <c r="C8592" s="52" t="s">
        <v>10406</v>
      </c>
      <c r="D8592" s="808">
        <v>9.81</v>
      </c>
      <c r="E8592" s="757"/>
      <c r="F8592" s="757"/>
      <c r="G8592" s="757"/>
      <c r="H8592" s="757"/>
      <c r="I8592" s="757"/>
    </row>
    <row r="8593" spans="1:9" ht="15.75" customHeight="1">
      <c r="A8593" s="52">
        <v>1319</v>
      </c>
      <c r="B8593" s="52" t="s">
        <v>16458</v>
      </c>
      <c r="C8593" s="52" t="s">
        <v>10406</v>
      </c>
      <c r="D8593" s="808">
        <v>8.27</v>
      </c>
      <c r="E8593" s="757"/>
      <c r="F8593" s="757"/>
      <c r="G8593" s="757"/>
      <c r="H8593" s="757"/>
      <c r="I8593" s="757"/>
    </row>
    <row r="8594" spans="1:9" ht="15.75" customHeight="1">
      <c r="A8594" s="52">
        <v>11026</v>
      </c>
      <c r="B8594" s="52" t="s">
        <v>16459</v>
      </c>
      <c r="C8594" s="52" t="s">
        <v>10406</v>
      </c>
      <c r="D8594" s="808">
        <v>11.38</v>
      </c>
      <c r="E8594" s="757"/>
      <c r="F8594" s="757"/>
      <c r="G8594" s="757"/>
      <c r="H8594" s="757"/>
      <c r="I8594" s="757"/>
    </row>
    <row r="8595" spans="1:9" ht="15.75" customHeight="1">
      <c r="A8595" s="52">
        <v>11027</v>
      </c>
      <c r="B8595" s="52" t="s">
        <v>16460</v>
      </c>
      <c r="C8595" s="52" t="s">
        <v>10406</v>
      </c>
      <c r="D8595" s="808">
        <v>11.84</v>
      </c>
      <c r="E8595" s="757"/>
      <c r="F8595" s="757"/>
      <c r="G8595" s="757"/>
      <c r="H8595" s="757"/>
      <c r="I8595" s="757"/>
    </row>
    <row r="8596" spans="1:9" ht="15.75" customHeight="1">
      <c r="A8596" s="52">
        <v>11046</v>
      </c>
      <c r="B8596" s="52" t="s">
        <v>16461</v>
      </c>
      <c r="C8596" s="52" t="s">
        <v>10406</v>
      </c>
      <c r="D8596" s="808">
        <v>11.34</v>
      </c>
      <c r="E8596" s="757"/>
      <c r="F8596" s="757"/>
      <c r="G8596" s="757"/>
      <c r="H8596" s="757"/>
      <c r="I8596" s="757"/>
    </row>
    <row r="8597" spans="1:9" ht="15.75" customHeight="1">
      <c r="A8597" s="52">
        <v>11047</v>
      </c>
      <c r="B8597" s="52" t="s">
        <v>16462</v>
      </c>
      <c r="C8597" s="52" t="s">
        <v>10406</v>
      </c>
      <c r="D8597" s="808">
        <v>12.36</v>
      </c>
      <c r="E8597" s="757"/>
      <c r="F8597" s="757"/>
      <c r="G8597" s="757"/>
      <c r="H8597" s="757"/>
      <c r="I8597" s="757"/>
    </row>
    <row r="8598" spans="1:9" ht="15.75" customHeight="1">
      <c r="A8598" s="52">
        <v>43668</v>
      </c>
      <c r="B8598" s="52" t="s">
        <v>16463</v>
      </c>
      <c r="C8598" s="52" t="s">
        <v>10406</v>
      </c>
      <c r="D8598" s="808">
        <v>10.91</v>
      </c>
      <c r="E8598" s="757"/>
      <c r="F8598" s="757"/>
      <c r="G8598" s="757"/>
      <c r="H8598" s="757"/>
      <c r="I8598" s="757"/>
    </row>
    <row r="8599" spans="1:9" ht="15.75" customHeight="1">
      <c r="A8599" s="52">
        <v>11049</v>
      </c>
      <c r="B8599" s="52" t="s">
        <v>16464</v>
      </c>
      <c r="C8599" s="52" t="s">
        <v>10406</v>
      </c>
      <c r="D8599" s="808">
        <v>11.82</v>
      </c>
      <c r="E8599" s="757"/>
      <c r="F8599" s="757"/>
      <c r="G8599" s="757"/>
      <c r="H8599" s="757"/>
      <c r="I8599" s="757"/>
    </row>
    <row r="8600" spans="1:9" ht="15.75" customHeight="1">
      <c r="A8600" s="52">
        <v>43106</v>
      </c>
      <c r="B8600" s="52" t="s">
        <v>16465</v>
      </c>
      <c r="C8600" s="52" t="s">
        <v>10406</v>
      </c>
      <c r="D8600" s="808">
        <v>11.89</v>
      </c>
      <c r="E8600" s="757"/>
      <c r="F8600" s="757"/>
      <c r="G8600" s="757"/>
      <c r="H8600" s="757"/>
      <c r="I8600" s="757"/>
    </row>
    <row r="8601" spans="1:9" ht="15.75" customHeight="1">
      <c r="A8601" s="52">
        <v>11051</v>
      </c>
      <c r="B8601" s="52" t="s">
        <v>16466</v>
      </c>
      <c r="C8601" s="52" t="s">
        <v>10406</v>
      </c>
      <c r="D8601" s="808">
        <v>12.41</v>
      </c>
      <c r="E8601" s="757"/>
      <c r="F8601" s="757"/>
      <c r="G8601" s="757"/>
      <c r="H8601" s="757"/>
      <c r="I8601" s="757"/>
    </row>
    <row r="8602" spans="1:9" ht="15.75" customHeight="1">
      <c r="A8602" s="52">
        <v>11061</v>
      </c>
      <c r="B8602" s="52" t="s">
        <v>16467</v>
      </c>
      <c r="C8602" s="52" t="s">
        <v>10406</v>
      </c>
      <c r="D8602" s="808">
        <v>14.89</v>
      </c>
      <c r="E8602" s="757"/>
      <c r="F8602" s="757"/>
      <c r="G8602" s="757"/>
      <c r="H8602" s="757"/>
      <c r="I8602" s="757"/>
    </row>
    <row r="8603" spans="1:9" ht="15.75" customHeight="1">
      <c r="A8603" s="52">
        <v>43667</v>
      </c>
      <c r="B8603" s="52" t="s">
        <v>16468</v>
      </c>
      <c r="C8603" s="52" t="s">
        <v>10406</v>
      </c>
      <c r="D8603" s="808">
        <v>10.82</v>
      </c>
      <c r="E8603" s="757"/>
      <c r="F8603" s="757"/>
      <c r="G8603" s="757"/>
      <c r="H8603" s="757"/>
      <c r="I8603" s="757"/>
    </row>
    <row r="8604" spans="1:9" ht="15.75" customHeight="1">
      <c r="A8604" s="52">
        <v>1333</v>
      </c>
      <c r="B8604" s="52" t="s">
        <v>16469</v>
      </c>
      <c r="C8604" s="52" t="s">
        <v>10406</v>
      </c>
      <c r="D8604" s="808">
        <v>9.01</v>
      </c>
      <c r="E8604" s="757"/>
      <c r="F8604" s="757"/>
      <c r="G8604" s="757"/>
      <c r="H8604" s="757"/>
      <c r="I8604" s="757"/>
    </row>
    <row r="8605" spans="1:9" ht="15.75" customHeight="1">
      <c r="A8605" s="52">
        <v>1330</v>
      </c>
      <c r="B8605" s="52" t="s">
        <v>16470</v>
      </c>
      <c r="C8605" s="52" t="s">
        <v>10406</v>
      </c>
      <c r="D8605" s="808">
        <v>8.93</v>
      </c>
      <c r="E8605" s="757"/>
      <c r="F8605" s="757"/>
      <c r="G8605" s="757"/>
      <c r="H8605" s="757"/>
      <c r="I8605" s="757"/>
    </row>
    <row r="8606" spans="1:9" ht="15.75" customHeight="1">
      <c r="A8606" s="52">
        <v>10957</v>
      </c>
      <c r="B8606" s="52" t="s">
        <v>16471</v>
      </c>
      <c r="C8606" s="52" t="s">
        <v>10406</v>
      </c>
      <c r="D8606" s="808">
        <v>10.3</v>
      </c>
      <c r="E8606" s="757"/>
      <c r="F8606" s="757"/>
      <c r="G8606" s="757"/>
      <c r="H8606" s="757"/>
      <c r="I8606" s="757"/>
    </row>
    <row r="8607" spans="1:9" ht="15.75" customHeight="1">
      <c r="A8607" s="52">
        <v>1332</v>
      </c>
      <c r="B8607" s="52" t="s">
        <v>16472</v>
      </c>
      <c r="C8607" s="52" t="s">
        <v>10406</v>
      </c>
      <c r="D8607" s="808">
        <v>9.16</v>
      </c>
      <c r="E8607" s="757"/>
      <c r="F8607" s="757"/>
      <c r="G8607" s="757"/>
      <c r="H8607" s="757"/>
      <c r="I8607" s="757"/>
    </row>
    <row r="8608" spans="1:9" ht="15.75" customHeight="1">
      <c r="A8608" s="52">
        <v>1334</v>
      </c>
      <c r="B8608" s="52" t="s">
        <v>16473</v>
      </c>
      <c r="C8608" s="52" t="s">
        <v>10406</v>
      </c>
      <c r="D8608" s="808">
        <v>10.15</v>
      </c>
      <c r="E8608" s="757"/>
      <c r="F8608" s="757"/>
      <c r="G8608" s="757"/>
      <c r="H8608" s="757"/>
      <c r="I8608" s="757"/>
    </row>
    <row r="8609" spans="1:9" ht="15.75" customHeight="1">
      <c r="A8609" s="52">
        <v>1335</v>
      </c>
      <c r="B8609" s="52" t="s">
        <v>16474</v>
      </c>
      <c r="C8609" s="52" t="s">
        <v>10406</v>
      </c>
      <c r="D8609" s="808">
        <v>10.49</v>
      </c>
      <c r="E8609" s="757"/>
      <c r="F8609" s="757"/>
      <c r="G8609" s="757"/>
      <c r="H8609" s="757"/>
      <c r="I8609" s="757"/>
    </row>
    <row r="8610" spans="1:9" ht="15.75" customHeight="1">
      <c r="A8610" s="52">
        <v>40425</v>
      </c>
      <c r="B8610" s="52" t="s">
        <v>16475</v>
      </c>
      <c r="C8610" s="52" t="s">
        <v>10406</v>
      </c>
      <c r="D8610" s="808">
        <v>8.98</v>
      </c>
      <c r="E8610" s="757"/>
      <c r="F8610" s="757"/>
      <c r="G8610" s="757"/>
      <c r="H8610" s="757"/>
      <c r="I8610" s="757"/>
    </row>
    <row r="8611" spans="1:9" ht="15.75" customHeight="1">
      <c r="A8611" s="52">
        <v>1337</v>
      </c>
      <c r="B8611" s="52" t="s">
        <v>16476</v>
      </c>
      <c r="C8611" s="52" t="s">
        <v>10406</v>
      </c>
      <c r="D8611" s="808">
        <v>10.3</v>
      </c>
      <c r="E8611" s="757"/>
      <c r="F8611" s="757"/>
      <c r="G8611" s="757"/>
      <c r="H8611" s="757"/>
      <c r="I8611" s="757"/>
    </row>
    <row r="8612" spans="1:9" ht="15.75" customHeight="1">
      <c r="A8612" s="52">
        <v>1338</v>
      </c>
      <c r="B8612" s="52" t="s">
        <v>16477</v>
      </c>
      <c r="C8612" s="52" t="s">
        <v>10774</v>
      </c>
      <c r="D8612" s="808">
        <v>54.93</v>
      </c>
      <c r="E8612" s="757"/>
      <c r="F8612" s="757"/>
      <c r="G8612" s="757"/>
      <c r="H8612" s="757"/>
      <c r="I8612" s="757"/>
    </row>
    <row r="8613" spans="1:9" ht="15.75" customHeight="1">
      <c r="A8613" s="52">
        <v>1340</v>
      </c>
      <c r="B8613" s="52" t="s">
        <v>16478</v>
      </c>
      <c r="C8613" s="52" t="s">
        <v>10774</v>
      </c>
      <c r="D8613" s="808">
        <v>63.5</v>
      </c>
      <c r="E8613" s="757"/>
      <c r="F8613" s="757"/>
      <c r="G8613" s="757"/>
      <c r="H8613" s="757"/>
      <c r="I8613" s="757"/>
    </row>
    <row r="8614" spans="1:9" ht="15.75" customHeight="1">
      <c r="A8614" s="52">
        <v>1341</v>
      </c>
      <c r="B8614" s="52" t="s">
        <v>16479</v>
      </c>
      <c r="C8614" s="52" t="s">
        <v>10774</v>
      </c>
      <c r="D8614" s="808">
        <v>61.16</v>
      </c>
      <c r="E8614" s="757"/>
      <c r="F8614" s="757"/>
      <c r="G8614" s="757"/>
      <c r="H8614" s="757"/>
      <c r="I8614" s="757"/>
    </row>
    <row r="8615" spans="1:9" ht="15.75" customHeight="1">
      <c r="A8615" s="52">
        <v>34659</v>
      </c>
      <c r="B8615" s="52" t="s">
        <v>16480</v>
      </c>
      <c r="C8615" s="52" t="s">
        <v>10774</v>
      </c>
      <c r="D8615" s="808">
        <v>43.29</v>
      </c>
      <c r="E8615" s="757"/>
      <c r="F8615" s="757"/>
      <c r="G8615" s="757"/>
      <c r="H8615" s="757"/>
      <c r="I8615" s="757"/>
    </row>
    <row r="8616" spans="1:9" ht="15.75" customHeight="1">
      <c r="A8616" s="52">
        <v>34514</v>
      </c>
      <c r="B8616" s="52" t="s">
        <v>16481</v>
      </c>
      <c r="C8616" s="52" t="s">
        <v>10774</v>
      </c>
      <c r="D8616" s="808">
        <v>47.95</v>
      </c>
      <c r="E8616" s="757"/>
      <c r="F8616" s="757"/>
      <c r="G8616" s="757"/>
      <c r="H8616" s="757"/>
      <c r="I8616" s="757"/>
    </row>
    <row r="8617" spans="1:9" ht="15.75" customHeight="1">
      <c r="A8617" s="52">
        <v>34660</v>
      </c>
      <c r="B8617" s="52" t="s">
        <v>16482</v>
      </c>
      <c r="C8617" s="52" t="s">
        <v>10774</v>
      </c>
      <c r="D8617" s="808">
        <v>60.85</v>
      </c>
      <c r="E8617" s="757"/>
      <c r="F8617" s="757"/>
      <c r="G8617" s="757"/>
      <c r="H8617" s="757"/>
      <c r="I8617" s="757"/>
    </row>
    <row r="8618" spans="1:9" ht="15.75" customHeight="1">
      <c r="A8618" s="52">
        <v>34661</v>
      </c>
      <c r="B8618" s="52" t="s">
        <v>16483</v>
      </c>
      <c r="C8618" s="52" t="s">
        <v>10774</v>
      </c>
      <c r="D8618" s="808">
        <v>87.4</v>
      </c>
      <c r="E8618" s="757"/>
      <c r="F8618" s="757"/>
      <c r="G8618" s="757"/>
      <c r="H8618" s="757"/>
      <c r="I8618" s="757"/>
    </row>
    <row r="8619" spans="1:9" ht="15.75" customHeight="1">
      <c r="A8619" s="52">
        <v>34667</v>
      </c>
      <c r="B8619" s="52" t="s">
        <v>16484</v>
      </c>
      <c r="C8619" s="52" t="s">
        <v>10774</v>
      </c>
      <c r="D8619" s="808">
        <v>31.65</v>
      </c>
      <c r="E8619" s="757"/>
      <c r="F8619" s="757"/>
      <c r="G8619" s="757"/>
      <c r="H8619" s="757"/>
      <c r="I8619" s="757"/>
    </row>
    <row r="8620" spans="1:9" ht="15.75" customHeight="1">
      <c r="A8620" s="52">
        <v>34668</v>
      </c>
      <c r="B8620" s="52" t="s">
        <v>16485</v>
      </c>
      <c r="C8620" s="52" t="s">
        <v>10774</v>
      </c>
      <c r="D8620" s="808">
        <v>41.36</v>
      </c>
      <c r="E8620" s="757"/>
      <c r="F8620" s="757"/>
      <c r="G8620" s="757"/>
      <c r="H8620" s="757"/>
      <c r="I8620" s="757"/>
    </row>
    <row r="8621" spans="1:9" ht="15.75" customHeight="1">
      <c r="A8621" s="52">
        <v>34741</v>
      </c>
      <c r="B8621" s="52" t="s">
        <v>16486</v>
      </c>
      <c r="C8621" s="52" t="s">
        <v>10774</v>
      </c>
      <c r="D8621" s="808">
        <v>45.51</v>
      </c>
      <c r="E8621" s="757"/>
      <c r="F8621" s="757"/>
      <c r="G8621" s="757"/>
      <c r="H8621" s="757"/>
      <c r="I8621" s="757"/>
    </row>
    <row r="8622" spans="1:9" ht="15.75" customHeight="1">
      <c r="A8622" s="52">
        <v>34664</v>
      </c>
      <c r="B8622" s="52" t="s">
        <v>16487</v>
      </c>
      <c r="C8622" s="52" t="s">
        <v>10774</v>
      </c>
      <c r="D8622" s="808">
        <v>49.66</v>
      </c>
      <c r="E8622" s="757"/>
      <c r="F8622" s="757"/>
      <c r="G8622" s="757"/>
      <c r="H8622" s="757"/>
      <c r="I8622" s="757"/>
    </row>
    <row r="8623" spans="1:9" ht="15.75" customHeight="1">
      <c r="A8623" s="52">
        <v>34665</v>
      </c>
      <c r="B8623" s="52" t="s">
        <v>16488</v>
      </c>
      <c r="C8623" s="52" t="s">
        <v>10774</v>
      </c>
      <c r="D8623" s="808">
        <v>61.65</v>
      </c>
      <c r="E8623" s="757"/>
      <c r="F8623" s="757"/>
      <c r="G8623" s="757"/>
      <c r="H8623" s="757"/>
      <c r="I8623" s="757"/>
    </row>
    <row r="8624" spans="1:9" ht="15.75" customHeight="1">
      <c r="A8624" s="52">
        <v>34666</v>
      </c>
      <c r="B8624" s="52" t="s">
        <v>16489</v>
      </c>
      <c r="C8624" s="52" t="s">
        <v>10774</v>
      </c>
      <c r="D8624" s="808">
        <v>93.12</v>
      </c>
      <c r="E8624" s="757"/>
      <c r="F8624" s="757"/>
      <c r="G8624" s="757"/>
      <c r="H8624" s="757"/>
      <c r="I8624" s="757"/>
    </row>
    <row r="8625" spans="1:9" ht="15.75" customHeight="1">
      <c r="A8625" s="52">
        <v>34669</v>
      </c>
      <c r="B8625" s="52" t="s">
        <v>16490</v>
      </c>
      <c r="C8625" s="52" t="s">
        <v>10774</v>
      </c>
      <c r="D8625" s="808">
        <v>34.14</v>
      </c>
      <c r="E8625" s="757"/>
      <c r="F8625" s="757"/>
      <c r="G8625" s="757"/>
      <c r="H8625" s="757"/>
      <c r="I8625" s="757"/>
    </row>
    <row r="8626" spans="1:9" ht="15.75" customHeight="1">
      <c r="A8626" s="52">
        <v>34670</v>
      </c>
      <c r="B8626" s="52" t="s">
        <v>16491</v>
      </c>
      <c r="C8626" s="52" t="s">
        <v>10774</v>
      </c>
      <c r="D8626" s="808">
        <v>41.76</v>
      </c>
      <c r="E8626" s="757"/>
      <c r="F8626" s="757"/>
      <c r="G8626" s="757"/>
      <c r="H8626" s="757"/>
      <c r="I8626" s="757"/>
    </row>
    <row r="8627" spans="1:9" ht="15.75" customHeight="1">
      <c r="A8627" s="52">
        <v>34671</v>
      </c>
      <c r="B8627" s="52" t="s">
        <v>16492</v>
      </c>
      <c r="C8627" s="52" t="s">
        <v>10774</v>
      </c>
      <c r="D8627" s="808">
        <v>34.85</v>
      </c>
      <c r="E8627" s="757"/>
      <c r="F8627" s="757"/>
      <c r="G8627" s="757"/>
      <c r="H8627" s="757"/>
      <c r="I8627" s="757"/>
    </row>
    <row r="8628" spans="1:9" ht="15.75" customHeight="1">
      <c r="A8628" s="52">
        <v>34672</v>
      </c>
      <c r="B8628" s="52" t="s">
        <v>16493</v>
      </c>
      <c r="C8628" s="52" t="s">
        <v>10774</v>
      </c>
      <c r="D8628" s="808">
        <v>36.75</v>
      </c>
      <c r="E8628" s="757"/>
      <c r="F8628" s="757"/>
      <c r="G8628" s="757"/>
      <c r="H8628" s="757"/>
      <c r="I8628" s="757"/>
    </row>
    <row r="8629" spans="1:9" ht="15.75" customHeight="1">
      <c r="A8629" s="52">
        <v>34673</v>
      </c>
      <c r="B8629" s="52" t="s">
        <v>16494</v>
      </c>
      <c r="C8629" s="52" t="s">
        <v>10774</v>
      </c>
      <c r="D8629" s="808">
        <v>44.85</v>
      </c>
      <c r="E8629" s="757"/>
      <c r="F8629" s="757"/>
      <c r="G8629" s="757"/>
      <c r="H8629" s="757"/>
      <c r="I8629" s="757"/>
    </row>
    <row r="8630" spans="1:9" ht="15.75" customHeight="1">
      <c r="A8630" s="52">
        <v>34674</v>
      </c>
      <c r="B8630" s="52" t="s">
        <v>16495</v>
      </c>
      <c r="C8630" s="52" t="s">
        <v>10774</v>
      </c>
      <c r="D8630" s="808">
        <v>59.63</v>
      </c>
      <c r="E8630" s="757"/>
      <c r="F8630" s="757"/>
      <c r="G8630" s="757"/>
      <c r="H8630" s="757"/>
      <c r="I8630" s="757"/>
    </row>
    <row r="8631" spans="1:9" ht="15.75" customHeight="1">
      <c r="A8631" s="52">
        <v>34675</v>
      </c>
      <c r="B8631" s="52" t="s">
        <v>16496</v>
      </c>
      <c r="C8631" s="52" t="s">
        <v>10774</v>
      </c>
      <c r="D8631" s="808">
        <v>72.7</v>
      </c>
      <c r="E8631" s="757"/>
      <c r="F8631" s="757"/>
      <c r="G8631" s="757"/>
      <c r="H8631" s="757"/>
      <c r="I8631" s="757"/>
    </row>
    <row r="8632" spans="1:9" ht="15.75" customHeight="1">
      <c r="A8632" s="52">
        <v>34676</v>
      </c>
      <c r="B8632" s="52" t="s">
        <v>16497</v>
      </c>
      <c r="C8632" s="52" t="s">
        <v>10774</v>
      </c>
      <c r="D8632" s="808">
        <v>20.93</v>
      </c>
      <c r="E8632" s="757"/>
      <c r="F8632" s="757"/>
      <c r="G8632" s="757"/>
      <c r="H8632" s="757"/>
      <c r="I8632" s="757"/>
    </row>
    <row r="8633" spans="1:9" ht="15.75" customHeight="1">
      <c r="A8633" s="52">
        <v>34677</v>
      </c>
      <c r="B8633" s="52" t="s">
        <v>16498</v>
      </c>
      <c r="C8633" s="52" t="s">
        <v>10774</v>
      </c>
      <c r="D8633" s="808">
        <v>28.14</v>
      </c>
      <c r="E8633" s="757"/>
      <c r="F8633" s="757"/>
      <c r="G8633" s="757"/>
      <c r="H8633" s="757"/>
      <c r="I8633" s="757"/>
    </row>
    <row r="8634" spans="1:9" ht="15.75" customHeight="1">
      <c r="A8634" s="52">
        <v>43126</v>
      </c>
      <c r="B8634" s="52" t="s">
        <v>16499</v>
      </c>
      <c r="C8634" s="52" t="s">
        <v>10774</v>
      </c>
      <c r="D8634" s="808">
        <v>123.74</v>
      </c>
      <c r="E8634" s="757"/>
      <c r="F8634" s="757"/>
      <c r="G8634" s="757"/>
      <c r="H8634" s="757"/>
      <c r="I8634" s="757"/>
    </row>
    <row r="8635" spans="1:9" ht="15.75" customHeight="1">
      <c r="A8635" s="52">
        <v>43124</v>
      </c>
      <c r="B8635" s="52" t="s">
        <v>16500</v>
      </c>
      <c r="C8635" s="52" t="s">
        <v>10774</v>
      </c>
      <c r="D8635" s="808">
        <v>144.49</v>
      </c>
      <c r="E8635" s="757"/>
      <c r="F8635" s="757"/>
      <c r="G8635" s="757"/>
      <c r="H8635" s="757"/>
      <c r="I8635" s="757"/>
    </row>
    <row r="8636" spans="1:9" ht="15.75" customHeight="1">
      <c r="A8636" s="52">
        <v>43125</v>
      </c>
      <c r="B8636" s="52" t="s">
        <v>16501</v>
      </c>
      <c r="C8636" s="52" t="s">
        <v>10774</v>
      </c>
      <c r="D8636" s="808">
        <v>187.38</v>
      </c>
      <c r="E8636" s="757"/>
      <c r="F8636" s="757"/>
      <c r="G8636" s="757"/>
      <c r="H8636" s="757"/>
      <c r="I8636" s="757"/>
    </row>
    <row r="8637" spans="1:9" ht="15.75" customHeight="1">
      <c r="A8637" s="52">
        <v>40623</v>
      </c>
      <c r="B8637" s="52" t="s">
        <v>16502</v>
      </c>
      <c r="C8637" s="52" t="s">
        <v>10788</v>
      </c>
      <c r="D8637" s="808">
        <v>100.25</v>
      </c>
      <c r="E8637" s="757"/>
      <c r="F8637" s="757"/>
      <c r="G8637" s="757"/>
      <c r="H8637" s="757"/>
      <c r="I8637" s="757"/>
    </row>
    <row r="8638" spans="1:9" ht="15.75" customHeight="1">
      <c r="A8638" s="52">
        <v>43701</v>
      </c>
      <c r="B8638" s="52" t="s">
        <v>16503</v>
      </c>
      <c r="C8638" s="52" t="s">
        <v>10406</v>
      </c>
      <c r="D8638" s="808">
        <v>40</v>
      </c>
      <c r="E8638" s="757"/>
      <c r="F8638" s="757"/>
      <c r="G8638" s="757"/>
      <c r="H8638" s="757"/>
      <c r="I8638" s="757"/>
    </row>
    <row r="8639" spans="1:9" ht="15.75" customHeight="1">
      <c r="A8639" s="52">
        <v>1345</v>
      </c>
      <c r="B8639" s="52" t="s">
        <v>16504</v>
      </c>
      <c r="C8639" s="52" t="s">
        <v>10774</v>
      </c>
      <c r="D8639" s="808">
        <v>46.63</v>
      </c>
      <c r="E8639" s="757"/>
      <c r="F8639" s="757"/>
      <c r="G8639" s="757"/>
      <c r="H8639" s="757"/>
      <c r="I8639" s="757"/>
    </row>
    <row r="8640" spans="1:9" ht="15.75" customHeight="1">
      <c r="A8640" s="52">
        <v>1346</v>
      </c>
      <c r="B8640" s="52" t="s">
        <v>16505</v>
      </c>
      <c r="C8640" s="52" t="s">
        <v>10774</v>
      </c>
      <c r="D8640" s="808">
        <v>27.12</v>
      </c>
      <c r="E8640" s="757"/>
      <c r="F8640" s="757"/>
      <c r="G8640" s="757"/>
      <c r="H8640" s="757"/>
      <c r="I8640" s="757"/>
    </row>
    <row r="8641" spans="1:9" ht="15.75" customHeight="1">
      <c r="A8641" s="52">
        <v>1347</v>
      </c>
      <c r="B8641" s="52" t="s">
        <v>16506</v>
      </c>
      <c r="C8641" s="52" t="s">
        <v>10774</v>
      </c>
      <c r="D8641" s="808">
        <v>33.61</v>
      </c>
      <c r="E8641" s="757"/>
      <c r="F8641" s="757"/>
      <c r="G8641" s="757"/>
      <c r="H8641" s="757"/>
      <c r="I8641" s="757"/>
    </row>
    <row r="8642" spans="1:9" ht="15.75" customHeight="1">
      <c r="A8642" s="52">
        <v>43678</v>
      </c>
      <c r="B8642" s="52" t="s">
        <v>16507</v>
      </c>
      <c r="C8642" s="52" t="s">
        <v>10774</v>
      </c>
      <c r="D8642" s="808">
        <v>38.99</v>
      </c>
      <c r="E8642" s="757"/>
      <c r="F8642" s="757"/>
      <c r="G8642" s="757"/>
      <c r="H8642" s="757"/>
      <c r="I8642" s="757"/>
    </row>
    <row r="8643" spans="1:9" ht="15.75" customHeight="1">
      <c r="A8643" s="52">
        <v>43680</v>
      </c>
      <c r="B8643" s="52" t="s">
        <v>16508</v>
      </c>
      <c r="C8643" s="52" t="s">
        <v>10774</v>
      </c>
      <c r="D8643" s="808">
        <v>56.16</v>
      </c>
      <c r="E8643" s="757"/>
      <c r="F8643" s="757"/>
      <c r="G8643" s="757"/>
      <c r="H8643" s="757"/>
      <c r="I8643" s="757"/>
    </row>
    <row r="8644" spans="1:9" ht="15.75" customHeight="1">
      <c r="A8644" s="52">
        <v>43679</v>
      </c>
      <c r="B8644" s="52" t="s">
        <v>16509</v>
      </c>
      <c r="C8644" s="52" t="s">
        <v>10774</v>
      </c>
      <c r="D8644" s="808">
        <v>19.71</v>
      </c>
      <c r="E8644" s="757"/>
      <c r="F8644" s="757"/>
      <c r="G8644" s="757"/>
      <c r="H8644" s="757"/>
      <c r="I8644" s="757"/>
    </row>
    <row r="8645" spans="1:9" ht="15.75" customHeight="1">
      <c r="A8645" s="52">
        <v>1355</v>
      </c>
      <c r="B8645" s="52" t="s">
        <v>16510</v>
      </c>
      <c r="C8645" s="52" t="s">
        <v>10774</v>
      </c>
      <c r="D8645" s="808">
        <v>22.43</v>
      </c>
      <c r="E8645" s="757"/>
      <c r="F8645" s="757"/>
      <c r="G8645" s="757"/>
      <c r="H8645" s="757"/>
      <c r="I8645" s="757"/>
    </row>
    <row r="8646" spans="1:9" ht="15.75" customHeight="1">
      <c r="A8646" s="52">
        <v>1358</v>
      </c>
      <c r="B8646" s="52" t="s">
        <v>16511</v>
      </c>
      <c r="C8646" s="52" t="s">
        <v>10774</v>
      </c>
      <c r="D8646" s="808">
        <v>27.53</v>
      </c>
      <c r="E8646" s="757"/>
      <c r="F8646" s="757"/>
      <c r="G8646" s="757"/>
      <c r="H8646" s="757"/>
      <c r="I8646" s="757"/>
    </row>
    <row r="8647" spans="1:9" ht="15.75" customHeight="1">
      <c r="A8647" s="52">
        <v>43681</v>
      </c>
      <c r="B8647" s="52" t="s">
        <v>1609</v>
      </c>
      <c r="C8647" s="52" t="s">
        <v>10774</v>
      </c>
      <c r="D8647" s="808">
        <v>17.350000000000001</v>
      </c>
      <c r="E8647" s="757"/>
      <c r="F8647" s="757"/>
      <c r="G8647" s="757"/>
      <c r="H8647" s="757"/>
      <c r="I8647" s="757"/>
    </row>
    <row r="8648" spans="1:9" ht="15.75" customHeight="1">
      <c r="A8648" s="52">
        <v>43677</v>
      </c>
      <c r="B8648" s="52" t="s">
        <v>16512</v>
      </c>
      <c r="C8648" s="52" t="s">
        <v>10774</v>
      </c>
      <c r="D8648" s="808">
        <v>34.159999999999997</v>
      </c>
      <c r="E8648" s="757"/>
      <c r="F8648" s="757"/>
      <c r="G8648" s="757"/>
      <c r="H8648" s="757"/>
      <c r="I8648" s="757"/>
    </row>
    <row r="8649" spans="1:9" ht="15.75" customHeight="1">
      <c r="A8649" s="52">
        <v>43682</v>
      </c>
      <c r="B8649" s="52" t="s">
        <v>16513</v>
      </c>
      <c r="C8649" s="52" t="s">
        <v>10774</v>
      </c>
      <c r="D8649" s="808">
        <v>10.47</v>
      </c>
      <c r="E8649" s="757"/>
      <c r="F8649" s="757"/>
      <c r="G8649" s="757"/>
      <c r="H8649" s="757"/>
      <c r="I8649" s="757"/>
    </row>
    <row r="8650" spans="1:9" ht="15.75" customHeight="1">
      <c r="A8650" s="52">
        <v>20971</v>
      </c>
      <c r="B8650" s="52" t="s">
        <v>16514</v>
      </c>
      <c r="C8650" s="52" t="s">
        <v>10358</v>
      </c>
      <c r="D8650" s="808">
        <v>17.14</v>
      </c>
      <c r="E8650" s="757"/>
      <c r="F8650" s="757"/>
      <c r="G8650" s="757"/>
      <c r="H8650" s="757"/>
      <c r="I8650" s="757"/>
    </row>
    <row r="8651" spans="1:9" ht="15.75" customHeight="1">
      <c r="A8651" s="52">
        <v>13279</v>
      </c>
      <c r="B8651" s="52" t="s">
        <v>16515</v>
      </c>
      <c r="C8651" s="52" t="s">
        <v>10406</v>
      </c>
      <c r="D8651" s="808">
        <v>23.05</v>
      </c>
      <c r="E8651" s="757"/>
      <c r="F8651" s="757"/>
      <c r="G8651" s="757"/>
      <c r="H8651" s="757"/>
      <c r="I8651" s="757"/>
    </row>
    <row r="8652" spans="1:9" ht="15.75" customHeight="1">
      <c r="A8652" s="52">
        <v>11977</v>
      </c>
      <c r="B8652" s="52" t="s">
        <v>16516</v>
      </c>
      <c r="C8652" s="52" t="s">
        <v>10358</v>
      </c>
      <c r="D8652" s="808">
        <v>11.94</v>
      </c>
      <c r="E8652" s="757"/>
      <c r="F8652" s="757"/>
      <c r="G8652" s="757"/>
      <c r="H8652" s="757"/>
      <c r="I8652" s="757"/>
    </row>
    <row r="8653" spans="1:9" ht="15.75" customHeight="1">
      <c r="A8653" s="52">
        <v>11975</v>
      </c>
      <c r="B8653" s="52" t="s">
        <v>16517</v>
      </c>
      <c r="C8653" s="52" t="s">
        <v>10358</v>
      </c>
      <c r="D8653" s="808">
        <v>26.17</v>
      </c>
      <c r="E8653" s="757"/>
      <c r="F8653" s="757"/>
      <c r="G8653" s="757"/>
      <c r="H8653" s="757"/>
      <c r="I8653" s="757"/>
    </row>
    <row r="8654" spans="1:9" ht="15.75" customHeight="1">
      <c r="A8654" s="52">
        <v>39746</v>
      </c>
      <c r="B8654" s="52" t="s">
        <v>16518</v>
      </c>
      <c r="C8654" s="52" t="s">
        <v>10358</v>
      </c>
      <c r="D8654" s="808">
        <v>291.24</v>
      </c>
      <c r="E8654" s="757"/>
      <c r="F8654" s="757"/>
      <c r="G8654" s="757"/>
      <c r="H8654" s="757"/>
      <c r="I8654" s="757"/>
    </row>
    <row r="8655" spans="1:9" ht="15.75" customHeight="1">
      <c r="A8655" s="52">
        <v>11976</v>
      </c>
      <c r="B8655" s="52" t="s">
        <v>16519</v>
      </c>
      <c r="C8655" s="52" t="s">
        <v>10358</v>
      </c>
      <c r="D8655" s="808">
        <v>1.34</v>
      </c>
      <c r="E8655" s="757"/>
      <c r="F8655" s="757"/>
      <c r="G8655" s="757"/>
      <c r="H8655" s="757"/>
      <c r="I8655" s="757"/>
    </row>
    <row r="8656" spans="1:9" ht="15.75" customHeight="1">
      <c r="A8656" s="52">
        <v>1368</v>
      </c>
      <c r="B8656" s="52" t="s">
        <v>1705</v>
      </c>
      <c r="C8656" s="52" t="s">
        <v>10358</v>
      </c>
      <c r="D8656" s="808">
        <v>92.57</v>
      </c>
      <c r="E8656" s="757"/>
      <c r="F8656" s="757"/>
      <c r="G8656" s="757"/>
      <c r="H8656" s="757"/>
      <c r="I8656" s="757"/>
    </row>
    <row r="8657" spans="1:9" ht="15.75" customHeight="1">
      <c r="A8657" s="52">
        <v>1367</v>
      </c>
      <c r="B8657" s="52" t="s">
        <v>16520</v>
      </c>
      <c r="C8657" s="52" t="s">
        <v>10358</v>
      </c>
      <c r="D8657" s="808">
        <v>299.43</v>
      </c>
      <c r="E8657" s="757"/>
      <c r="F8657" s="757"/>
      <c r="G8657" s="757"/>
      <c r="H8657" s="757"/>
      <c r="I8657" s="757"/>
    </row>
    <row r="8658" spans="1:9" ht="15.75" customHeight="1">
      <c r="A8658" s="52">
        <v>1380</v>
      </c>
      <c r="B8658" s="52" t="s">
        <v>16521</v>
      </c>
      <c r="C8658" s="52" t="s">
        <v>10406</v>
      </c>
      <c r="D8658" s="808">
        <v>2.2000000000000002</v>
      </c>
      <c r="E8658" s="757"/>
      <c r="F8658" s="757"/>
      <c r="G8658" s="757"/>
      <c r="H8658" s="757"/>
      <c r="I8658" s="757"/>
    </row>
    <row r="8659" spans="1:9" ht="15.75" customHeight="1">
      <c r="A8659" s="52">
        <v>1375</v>
      </c>
      <c r="B8659" s="52" t="s">
        <v>16522</v>
      </c>
      <c r="C8659" s="52" t="s">
        <v>10406</v>
      </c>
      <c r="D8659" s="808">
        <v>22.49</v>
      </c>
      <c r="E8659" s="757"/>
      <c r="F8659" s="757"/>
      <c r="G8659" s="757"/>
      <c r="H8659" s="757"/>
      <c r="I8659" s="757"/>
    </row>
    <row r="8660" spans="1:9" ht="15.75" customHeight="1">
      <c r="A8660" s="52">
        <v>1379</v>
      </c>
      <c r="B8660" s="52" t="s">
        <v>16523</v>
      </c>
      <c r="C8660" s="52" t="s">
        <v>10406</v>
      </c>
      <c r="D8660" s="808">
        <v>0.7</v>
      </c>
      <c r="E8660" s="757"/>
      <c r="F8660" s="757"/>
      <c r="G8660" s="757"/>
      <c r="H8660" s="757"/>
      <c r="I8660" s="757"/>
    </row>
    <row r="8661" spans="1:9" ht="15.75" customHeight="1">
      <c r="A8661" s="52">
        <v>13284</v>
      </c>
      <c r="B8661" s="52" t="s">
        <v>16524</v>
      </c>
      <c r="C8661" s="52" t="s">
        <v>10406</v>
      </c>
      <c r="D8661" s="808">
        <v>0.7</v>
      </c>
      <c r="E8661" s="757"/>
      <c r="F8661" s="757"/>
      <c r="G8661" s="757"/>
      <c r="H8661" s="757"/>
      <c r="I8661" s="757"/>
    </row>
    <row r="8662" spans="1:9" ht="15.75" customHeight="1">
      <c r="A8662" s="52">
        <v>44528</v>
      </c>
      <c r="B8662" s="52" t="s">
        <v>16525</v>
      </c>
      <c r="C8662" s="52" t="s">
        <v>10406</v>
      </c>
      <c r="D8662" s="808">
        <v>2.64</v>
      </c>
      <c r="E8662" s="757"/>
      <c r="F8662" s="757"/>
      <c r="G8662" s="757"/>
      <c r="H8662" s="757"/>
      <c r="I8662" s="757"/>
    </row>
    <row r="8663" spans="1:9" ht="15.75" customHeight="1">
      <c r="A8663" s="52">
        <v>34753</v>
      </c>
      <c r="B8663" s="52" t="s">
        <v>16526</v>
      </c>
      <c r="C8663" s="52" t="s">
        <v>10406</v>
      </c>
      <c r="D8663" s="808">
        <v>0.77</v>
      </c>
      <c r="E8663" s="757"/>
      <c r="F8663" s="757"/>
      <c r="G8663" s="757"/>
      <c r="H8663" s="757"/>
      <c r="I8663" s="757"/>
    </row>
    <row r="8664" spans="1:9" ht="15.75" customHeight="1">
      <c r="A8664" s="52">
        <v>420</v>
      </c>
      <c r="B8664" s="52" t="s">
        <v>16527</v>
      </c>
      <c r="C8664" s="52" t="s">
        <v>10358</v>
      </c>
      <c r="D8664" s="808">
        <v>38.950000000000003</v>
      </c>
      <c r="E8664" s="757"/>
      <c r="F8664" s="757"/>
      <c r="G8664" s="757"/>
      <c r="H8664" s="757"/>
      <c r="I8664" s="757"/>
    </row>
    <row r="8665" spans="1:9" ht="15.75" customHeight="1">
      <c r="A8665" s="52">
        <v>12327</v>
      </c>
      <c r="B8665" s="52" t="s">
        <v>16528</v>
      </c>
      <c r="C8665" s="52" t="s">
        <v>10358</v>
      </c>
      <c r="D8665" s="808">
        <v>46.4</v>
      </c>
      <c r="E8665" s="757"/>
      <c r="F8665" s="757"/>
      <c r="G8665" s="757"/>
      <c r="H8665" s="757"/>
      <c r="I8665" s="757"/>
    </row>
    <row r="8666" spans="1:9" ht="15.75" customHeight="1">
      <c r="A8666" s="52">
        <v>36148</v>
      </c>
      <c r="B8666" s="52" t="s">
        <v>16529</v>
      </c>
      <c r="C8666" s="52" t="s">
        <v>10358</v>
      </c>
      <c r="D8666" s="808">
        <v>108</v>
      </c>
      <c r="E8666" s="757"/>
      <c r="F8666" s="757"/>
      <c r="G8666" s="757"/>
      <c r="H8666" s="757"/>
      <c r="I8666" s="757"/>
    </row>
    <row r="8667" spans="1:9" ht="15.75" customHeight="1">
      <c r="A8667" s="52">
        <v>12329</v>
      </c>
      <c r="B8667" s="52" t="s">
        <v>16530</v>
      </c>
      <c r="C8667" s="52" t="s">
        <v>10406</v>
      </c>
      <c r="D8667" s="808">
        <v>133.97999999999999</v>
      </c>
      <c r="E8667" s="757"/>
      <c r="F8667" s="757"/>
      <c r="G8667" s="757"/>
      <c r="H8667" s="757"/>
      <c r="I8667" s="757"/>
    </row>
    <row r="8668" spans="1:9" ht="15.75" customHeight="1">
      <c r="A8668" s="52">
        <v>1339</v>
      </c>
      <c r="B8668" s="52" t="s">
        <v>2204</v>
      </c>
      <c r="C8668" s="52" t="s">
        <v>10406</v>
      </c>
      <c r="D8668" s="808">
        <v>55.07</v>
      </c>
      <c r="E8668" s="757"/>
      <c r="F8668" s="757"/>
      <c r="G8668" s="757"/>
      <c r="H8668" s="757"/>
      <c r="I8668" s="757"/>
    </row>
    <row r="8669" spans="1:9" ht="15.75" customHeight="1">
      <c r="A8669" s="52">
        <v>44396</v>
      </c>
      <c r="B8669" s="52" t="s">
        <v>16531</v>
      </c>
      <c r="C8669" s="52" t="s">
        <v>10406</v>
      </c>
      <c r="D8669" s="808">
        <v>37.07</v>
      </c>
      <c r="E8669" s="757"/>
      <c r="F8669" s="757"/>
      <c r="G8669" s="757"/>
      <c r="H8669" s="757"/>
      <c r="I8669" s="757"/>
    </row>
    <row r="8670" spans="1:9" ht="15.75" customHeight="1">
      <c r="A8670" s="52">
        <v>44327</v>
      </c>
      <c r="B8670" s="52" t="s">
        <v>16532</v>
      </c>
      <c r="C8670" s="52" t="s">
        <v>10408</v>
      </c>
      <c r="D8670" s="808">
        <v>126.08</v>
      </c>
      <c r="E8670" s="757"/>
      <c r="F8670" s="757"/>
      <c r="G8670" s="757"/>
      <c r="H8670" s="757"/>
      <c r="I8670" s="757"/>
    </row>
    <row r="8671" spans="1:9" ht="15.75" customHeight="1">
      <c r="A8671" s="52">
        <v>37418</v>
      </c>
      <c r="B8671" s="52" t="s">
        <v>16533</v>
      </c>
      <c r="C8671" s="52" t="s">
        <v>10358</v>
      </c>
      <c r="D8671" s="808">
        <v>16.23</v>
      </c>
      <c r="E8671" s="757"/>
      <c r="F8671" s="757"/>
      <c r="G8671" s="757"/>
      <c r="H8671" s="757"/>
      <c r="I8671" s="757"/>
    </row>
    <row r="8672" spans="1:9" ht="15.75" customHeight="1">
      <c r="A8672" s="52">
        <v>37419</v>
      </c>
      <c r="B8672" s="52" t="s">
        <v>16534</v>
      </c>
      <c r="C8672" s="52" t="s">
        <v>10358</v>
      </c>
      <c r="D8672" s="808">
        <v>16.670000000000002</v>
      </c>
      <c r="E8672" s="757"/>
      <c r="F8672" s="757"/>
      <c r="G8672" s="757"/>
      <c r="H8672" s="757"/>
      <c r="I8672" s="757"/>
    </row>
    <row r="8673" spans="1:9" ht="15.75" customHeight="1">
      <c r="A8673" s="52">
        <v>1427</v>
      </c>
      <c r="B8673" s="52" t="s">
        <v>16535</v>
      </c>
      <c r="C8673" s="52" t="s">
        <v>10358</v>
      </c>
      <c r="D8673" s="808">
        <v>20.18</v>
      </c>
      <c r="E8673" s="757"/>
      <c r="F8673" s="757"/>
      <c r="G8673" s="757"/>
      <c r="H8673" s="757"/>
      <c r="I8673" s="757"/>
    </row>
    <row r="8674" spans="1:9" ht="15.75" customHeight="1">
      <c r="A8674" s="52">
        <v>1402</v>
      </c>
      <c r="B8674" s="52" t="s">
        <v>16536</v>
      </c>
      <c r="C8674" s="52" t="s">
        <v>10358</v>
      </c>
      <c r="D8674" s="808">
        <v>6.98</v>
      </c>
      <c r="E8674" s="757"/>
      <c r="F8674" s="757"/>
      <c r="G8674" s="757"/>
      <c r="H8674" s="757"/>
      <c r="I8674" s="757"/>
    </row>
    <row r="8675" spans="1:9" ht="15.75" customHeight="1">
      <c r="A8675" s="52">
        <v>1420</v>
      </c>
      <c r="B8675" s="52" t="s">
        <v>16537</v>
      </c>
      <c r="C8675" s="52" t="s">
        <v>10358</v>
      </c>
      <c r="D8675" s="808">
        <v>8.98</v>
      </c>
      <c r="E8675" s="757"/>
      <c r="F8675" s="757"/>
      <c r="G8675" s="757"/>
      <c r="H8675" s="757"/>
      <c r="I8675" s="757"/>
    </row>
    <row r="8676" spans="1:9" ht="15.75" customHeight="1">
      <c r="A8676" s="52">
        <v>1419</v>
      </c>
      <c r="B8676" s="52" t="s">
        <v>16538</v>
      </c>
      <c r="C8676" s="52" t="s">
        <v>10358</v>
      </c>
      <c r="D8676" s="808">
        <v>10.85</v>
      </c>
      <c r="E8676" s="757"/>
      <c r="F8676" s="757"/>
      <c r="G8676" s="757"/>
      <c r="H8676" s="757"/>
      <c r="I8676" s="757"/>
    </row>
    <row r="8677" spans="1:9" ht="15.75" customHeight="1">
      <c r="A8677" s="52">
        <v>1414</v>
      </c>
      <c r="B8677" s="52" t="s">
        <v>16539</v>
      </c>
      <c r="C8677" s="52" t="s">
        <v>10358</v>
      </c>
      <c r="D8677" s="808">
        <v>10.61</v>
      </c>
      <c r="E8677" s="757"/>
      <c r="F8677" s="757"/>
      <c r="G8677" s="757"/>
      <c r="H8677" s="757"/>
      <c r="I8677" s="757"/>
    </row>
    <row r="8678" spans="1:9" ht="15.75" customHeight="1">
      <c r="A8678" s="52">
        <v>1413</v>
      </c>
      <c r="B8678" s="52" t="s">
        <v>16540</v>
      </c>
      <c r="C8678" s="52" t="s">
        <v>10358</v>
      </c>
      <c r="D8678" s="808">
        <v>15.68</v>
      </c>
      <c r="E8678" s="757"/>
      <c r="F8678" s="757"/>
      <c r="G8678" s="757"/>
      <c r="H8678" s="757"/>
      <c r="I8678" s="757"/>
    </row>
    <row r="8679" spans="1:9" ht="15.75" customHeight="1">
      <c r="A8679" s="52">
        <v>1412</v>
      </c>
      <c r="B8679" s="52" t="s">
        <v>16541</v>
      </c>
      <c r="C8679" s="52" t="s">
        <v>10358</v>
      </c>
      <c r="D8679" s="808">
        <v>13.28</v>
      </c>
      <c r="E8679" s="757"/>
      <c r="F8679" s="757"/>
      <c r="G8679" s="757"/>
      <c r="H8679" s="757"/>
      <c r="I8679" s="757"/>
    </row>
    <row r="8680" spans="1:9" ht="15.75" customHeight="1">
      <c r="A8680" s="52">
        <v>1406</v>
      </c>
      <c r="B8680" s="52" t="s">
        <v>16542</v>
      </c>
      <c r="C8680" s="52" t="s">
        <v>10358</v>
      </c>
      <c r="D8680" s="808">
        <v>16.03</v>
      </c>
      <c r="E8680" s="757"/>
      <c r="F8680" s="757"/>
      <c r="G8680" s="757"/>
      <c r="H8680" s="757"/>
      <c r="I8680" s="757"/>
    </row>
    <row r="8681" spans="1:9" ht="15.75" customHeight="1">
      <c r="A8681" s="52">
        <v>11281</v>
      </c>
      <c r="B8681" s="52" t="s">
        <v>16543</v>
      </c>
      <c r="C8681" s="52" t="s">
        <v>10358</v>
      </c>
      <c r="D8681" s="967">
        <v>11589</v>
      </c>
      <c r="E8681" s="757"/>
      <c r="F8681" s="757"/>
      <c r="G8681" s="757"/>
      <c r="H8681" s="757"/>
      <c r="I8681" s="757"/>
    </row>
    <row r="8682" spans="1:9" ht="15.75" customHeight="1">
      <c r="A8682" s="52">
        <v>1442</v>
      </c>
      <c r="B8682" s="52" t="s">
        <v>16544</v>
      </c>
      <c r="C8682" s="52" t="s">
        <v>10358</v>
      </c>
      <c r="D8682" s="967">
        <v>9728.8799999999992</v>
      </c>
      <c r="E8682" s="757"/>
      <c r="F8682" s="757"/>
      <c r="G8682" s="757"/>
      <c r="H8682" s="757"/>
      <c r="I8682" s="757"/>
    </row>
    <row r="8683" spans="1:9" ht="15.75" customHeight="1">
      <c r="A8683" s="52">
        <v>13457</v>
      </c>
      <c r="B8683" s="52" t="s">
        <v>16545</v>
      </c>
      <c r="C8683" s="52" t="s">
        <v>10358</v>
      </c>
      <c r="D8683" s="967">
        <v>8397.82</v>
      </c>
      <c r="E8683" s="757"/>
      <c r="F8683" s="757"/>
      <c r="G8683" s="757"/>
      <c r="H8683" s="757"/>
      <c r="I8683" s="757"/>
    </row>
    <row r="8684" spans="1:9" ht="15.75" customHeight="1">
      <c r="A8684" s="52">
        <v>40699</v>
      </c>
      <c r="B8684" s="52" t="s">
        <v>16546</v>
      </c>
      <c r="C8684" s="52" t="s">
        <v>10358</v>
      </c>
      <c r="D8684" s="967">
        <v>6491.84</v>
      </c>
      <c r="E8684" s="757"/>
      <c r="F8684" s="757"/>
      <c r="G8684" s="757"/>
      <c r="H8684" s="757"/>
      <c r="I8684" s="757"/>
    </row>
    <row r="8685" spans="1:9" ht="15.75" customHeight="1">
      <c r="A8685" s="52">
        <v>40701</v>
      </c>
      <c r="B8685" s="52" t="s">
        <v>16547</v>
      </c>
      <c r="C8685" s="52" t="s">
        <v>10358</v>
      </c>
      <c r="D8685" s="967">
        <v>114784.58</v>
      </c>
      <c r="E8685" s="757"/>
      <c r="F8685" s="757"/>
      <c r="G8685" s="757"/>
      <c r="H8685" s="757"/>
      <c r="I8685" s="757"/>
    </row>
    <row r="8686" spans="1:9" ht="15.75" customHeight="1">
      <c r="A8686" s="52">
        <v>40700</v>
      </c>
      <c r="B8686" s="52" t="s">
        <v>16548</v>
      </c>
      <c r="C8686" s="52" t="s">
        <v>10358</v>
      </c>
      <c r="D8686" s="967">
        <v>15112.15</v>
      </c>
      <c r="E8686" s="757"/>
      <c r="F8686" s="757"/>
      <c r="G8686" s="757"/>
      <c r="H8686" s="757"/>
      <c r="I8686" s="757"/>
    </row>
    <row r="8687" spans="1:9" ht="15.75" customHeight="1">
      <c r="A8687" s="52">
        <v>13458</v>
      </c>
      <c r="B8687" s="52" t="s">
        <v>16549</v>
      </c>
      <c r="C8687" s="52" t="s">
        <v>10358</v>
      </c>
      <c r="D8687" s="967">
        <v>14360.28</v>
      </c>
      <c r="E8687" s="757"/>
      <c r="F8687" s="757"/>
      <c r="G8687" s="757"/>
      <c r="H8687" s="757"/>
      <c r="I8687" s="757"/>
    </row>
    <row r="8688" spans="1:9" ht="15.75" customHeight="1">
      <c r="A8688" s="52">
        <v>11134</v>
      </c>
      <c r="B8688" s="52" t="s">
        <v>16550</v>
      </c>
      <c r="C8688" s="52" t="s">
        <v>10774</v>
      </c>
      <c r="D8688" s="808">
        <v>38.64</v>
      </c>
      <c r="E8688" s="757"/>
      <c r="F8688" s="757"/>
      <c r="G8688" s="757"/>
      <c r="H8688" s="757"/>
      <c r="I8688" s="757"/>
    </row>
    <row r="8689" spans="1:9" ht="15.75" customHeight="1">
      <c r="A8689" s="52">
        <v>11135</v>
      </c>
      <c r="B8689" s="52" t="s">
        <v>16551</v>
      </c>
      <c r="C8689" s="52" t="s">
        <v>10774</v>
      </c>
      <c r="D8689" s="808">
        <v>41.72</v>
      </c>
      <c r="E8689" s="757"/>
      <c r="F8689" s="757"/>
      <c r="G8689" s="757"/>
      <c r="H8689" s="757"/>
      <c r="I8689" s="757"/>
    </row>
    <row r="8690" spans="1:9" ht="15.75" customHeight="1">
      <c r="A8690" s="52">
        <v>11136</v>
      </c>
      <c r="B8690" s="52" t="s">
        <v>16552</v>
      </c>
      <c r="C8690" s="52" t="s">
        <v>10774</v>
      </c>
      <c r="D8690" s="808">
        <v>47.77</v>
      </c>
      <c r="E8690" s="757"/>
      <c r="F8690" s="757"/>
      <c r="G8690" s="757"/>
      <c r="H8690" s="757"/>
      <c r="I8690" s="757"/>
    </row>
    <row r="8691" spans="1:9" ht="15.75" customHeight="1">
      <c r="A8691" s="52">
        <v>34743</v>
      </c>
      <c r="B8691" s="52" t="s">
        <v>16553</v>
      </c>
      <c r="C8691" s="52" t="s">
        <v>10774</v>
      </c>
      <c r="D8691" s="808">
        <v>57.64</v>
      </c>
      <c r="E8691" s="757"/>
      <c r="F8691" s="757"/>
      <c r="G8691" s="757"/>
      <c r="H8691" s="757"/>
      <c r="I8691" s="757"/>
    </row>
    <row r="8692" spans="1:9" ht="15.75" customHeight="1">
      <c r="A8692" s="52">
        <v>11137</v>
      </c>
      <c r="B8692" s="52" t="s">
        <v>1866</v>
      </c>
      <c r="C8692" s="52" t="s">
        <v>10774</v>
      </c>
      <c r="D8692" s="808">
        <v>65.47</v>
      </c>
      <c r="E8692" s="757"/>
      <c r="F8692" s="757"/>
      <c r="G8692" s="757"/>
      <c r="H8692" s="757"/>
      <c r="I8692" s="757"/>
    </row>
    <row r="8693" spans="1:9" ht="15.75" customHeight="1">
      <c r="A8693" s="52">
        <v>34745</v>
      </c>
      <c r="B8693" s="52" t="s">
        <v>16554</v>
      </c>
      <c r="C8693" s="52" t="s">
        <v>10774</v>
      </c>
      <c r="D8693" s="808">
        <v>77.849999999999994</v>
      </c>
      <c r="E8693" s="757"/>
      <c r="F8693" s="757"/>
      <c r="G8693" s="757"/>
      <c r="H8693" s="757"/>
      <c r="I8693" s="757"/>
    </row>
    <row r="8694" spans="1:9" ht="15.75" customHeight="1">
      <c r="A8694" s="52">
        <v>34746</v>
      </c>
      <c r="B8694" s="52" t="s">
        <v>16555</v>
      </c>
      <c r="C8694" s="52" t="s">
        <v>10774</v>
      </c>
      <c r="D8694" s="808">
        <v>21.23</v>
      </c>
      <c r="E8694" s="757"/>
      <c r="F8694" s="757"/>
      <c r="G8694" s="757"/>
      <c r="H8694" s="757"/>
      <c r="I8694" s="757"/>
    </row>
    <row r="8695" spans="1:9" ht="15.75" customHeight="1">
      <c r="A8695" s="52">
        <v>1360</v>
      </c>
      <c r="B8695" s="52" t="s">
        <v>16556</v>
      </c>
      <c r="C8695" s="52" t="s">
        <v>10774</v>
      </c>
      <c r="D8695" s="808">
        <v>24.77</v>
      </c>
      <c r="E8695" s="757"/>
      <c r="F8695" s="757"/>
      <c r="G8695" s="757"/>
      <c r="H8695" s="757"/>
      <c r="I8695" s="757"/>
    </row>
    <row r="8696" spans="1:9" ht="15.75" customHeight="1">
      <c r="A8696" s="52">
        <v>36524</v>
      </c>
      <c r="B8696" s="52" t="s">
        <v>16557</v>
      </c>
      <c r="C8696" s="52" t="s">
        <v>10358</v>
      </c>
      <c r="D8696" s="967">
        <v>181752.59</v>
      </c>
      <c r="E8696" s="757"/>
      <c r="F8696" s="757"/>
      <c r="G8696" s="757"/>
      <c r="H8696" s="757"/>
      <c r="I8696" s="757"/>
    </row>
    <row r="8697" spans="1:9" ht="15.75" customHeight="1">
      <c r="A8697" s="52">
        <v>36526</v>
      </c>
      <c r="B8697" s="52" t="s">
        <v>16558</v>
      </c>
      <c r="C8697" s="52" t="s">
        <v>10358</v>
      </c>
      <c r="D8697" s="967">
        <v>146463.64000000001</v>
      </c>
      <c r="E8697" s="757"/>
      <c r="F8697" s="757"/>
      <c r="G8697" s="757"/>
      <c r="H8697" s="757"/>
      <c r="I8697" s="757"/>
    </row>
    <row r="8698" spans="1:9" ht="15.75" customHeight="1">
      <c r="A8698" s="52">
        <v>36523</v>
      </c>
      <c r="B8698" s="52" t="s">
        <v>16559</v>
      </c>
      <c r="C8698" s="52" t="s">
        <v>10358</v>
      </c>
      <c r="D8698" s="967">
        <v>313558.89</v>
      </c>
      <c r="E8698" s="757"/>
      <c r="F8698" s="757"/>
      <c r="G8698" s="757"/>
      <c r="H8698" s="757"/>
      <c r="I8698" s="757"/>
    </row>
    <row r="8699" spans="1:9" ht="15.75" customHeight="1">
      <c r="A8699" s="52">
        <v>36527</v>
      </c>
      <c r="B8699" s="52" t="s">
        <v>16560</v>
      </c>
      <c r="C8699" s="52" t="s">
        <v>10358</v>
      </c>
      <c r="D8699" s="967">
        <v>340589.54</v>
      </c>
      <c r="E8699" s="757"/>
      <c r="F8699" s="757"/>
      <c r="G8699" s="757"/>
      <c r="H8699" s="757"/>
      <c r="I8699" s="757"/>
    </row>
    <row r="8700" spans="1:9" ht="15.75" customHeight="1">
      <c r="A8700" s="52">
        <v>13803</v>
      </c>
      <c r="B8700" s="52" t="s">
        <v>16561</v>
      </c>
      <c r="C8700" s="52" t="s">
        <v>10358</v>
      </c>
      <c r="D8700" s="967">
        <v>123154.21</v>
      </c>
      <c r="E8700" s="757"/>
      <c r="F8700" s="757"/>
      <c r="G8700" s="757"/>
      <c r="H8700" s="757"/>
      <c r="I8700" s="757"/>
    </row>
    <row r="8701" spans="1:9" ht="15.75" customHeight="1">
      <c r="A8701" s="52">
        <v>38642</v>
      </c>
      <c r="B8701" s="52" t="s">
        <v>16562</v>
      </c>
      <c r="C8701" s="52" t="s">
        <v>10358</v>
      </c>
      <c r="D8701" s="967">
        <v>79297.98</v>
      </c>
      <c r="E8701" s="757"/>
      <c r="F8701" s="757"/>
      <c r="G8701" s="757"/>
      <c r="H8701" s="757"/>
      <c r="I8701" s="757"/>
    </row>
    <row r="8702" spans="1:9" ht="15.75" customHeight="1">
      <c r="A8702" s="52">
        <v>36522</v>
      </c>
      <c r="B8702" s="52" t="s">
        <v>16563</v>
      </c>
      <c r="C8702" s="52" t="s">
        <v>10358</v>
      </c>
      <c r="D8702" s="967">
        <v>92222.61</v>
      </c>
      <c r="E8702" s="757"/>
      <c r="F8702" s="757"/>
      <c r="G8702" s="757"/>
      <c r="H8702" s="757"/>
      <c r="I8702" s="757"/>
    </row>
    <row r="8703" spans="1:9" ht="15.75" customHeight="1">
      <c r="A8703" s="52">
        <v>36525</v>
      </c>
      <c r="B8703" s="52" t="s">
        <v>16564</v>
      </c>
      <c r="C8703" s="52" t="s">
        <v>10358</v>
      </c>
      <c r="D8703" s="967">
        <v>123507.61</v>
      </c>
      <c r="E8703" s="757"/>
      <c r="F8703" s="757"/>
      <c r="G8703" s="757"/>
      <c r="H8703" s="757"/>
      <c r="I8703" s="757"/>
    </row>
    <row r="8704" spans="1:9" ht="15.75" customHeight="1">
      <c r="A8704" s="52">
        <v>34348</v>
      </c>
      <c r="B8704" s="52" t="s">
        <v>16565</v>
      </c>
      <c r="C8704" s="52" t="s">
        <v>10402</v>
      </c>
      <c r="D8704" s="808">
        <v>30.95</v>
      </c>
      <c r="E8704" s="757"/>
      <c r="F8704" s="757"/>
      <c r="G8704" s="757"/>
      <c r="H8704" s="757"/>
      <c r="I8704" s="757"/>
    </row>
    <row r="8705" spans="1:9" ht="15.75" customHeight="1">
      <c r="A8705" s="52">
        <v>34347</v>
      </c>
      <c r="B8705" s="52" t="s">
        <v>16566</v>
      </c>
      <c r="C8705" s="52" t="s">
        <v>10402</v>
      </c>
      <c r="D8705" s="808">
        <v>22.13</v>
      </c>
      <c r="E8705" s="757"/>
      <c r="F8705" s="757"/>
      <c r="G8705" s="757"/>
      <c r="H8705" s="757"/>
      <c r="I8705" s="757"/>
    </row>
    <row r="8706" spans="1:9" ht="15.75" customHeight="1">
      <c r="A8706" s="52">
        <v>11146</v>
      </c>
      <c r="B8706" s="52" t="s">
        <v>16567</v>
      </c>
      <c r="C8706" s="52" t="s">
        <v>10507</v>
      </c>
      <c r="D8706" s="808">
        <v>486.11</v>
      </c>
      <c r="E8706" s="757"/>
      <c r="F8706" s="757"/>
      <c r="G8706" s="757"/>
      <c r="H8706" s="757"/>
      <c r="I8706" s="757"/>
    </row>
    <row r="8707" spans="1:9" ht="15.75" customHeight="1">
      <c r="A8707" s="52">
        <v>11147</v>
      </c>
      <c r="B8707" s="52" t="s">
        <v>16568</v>
      </c>
      <c r="C8707" s="52" t="s">
        <v>10507</v>
      </c>
      <c r="D8707" s="808">
        <v>505.13</v>
      </c>
      <c r="E8707" s="757"/>
      <c r="F8707" s="757"/>
      <c r="G8707" s="757"/>
      <c r="H8707" s="757"/>
      <c r="I8707" s="757"/>
    </row>
    <row r="8708" spans="1:9" ht="15.75" customHeight="1">
      <c r="A8708" s="52">
        <v>34872</v>
      </c>
      <c r="B8708" s="52" t="s">
        <v>16569</v>
      </c>
      <c r="C8708" s="52" t="s">
        <v>10507</v>
      </c>
      <c r="D8708" s="808">
        <v>510.8</v>
      </c>
      <c r="E8708" s="757"/>
      <c r="F8708" s="757"/>
      <c r="G8708" s="757"/>
      <c r="H8708" s="757"/>
      <c r="I8708" s="757"/>
    </row>
    <row r="8709" spans="1:9" ht="15.75" customHeight="1">
      <c r="A8709" s="52">
        <v>34491</v>
      </c>
      <c r="B8709" s="52" t="s">
        <v>16570</v>
      </c>
      <c r="C8709" s="52" t="s">
        <v>10507</v>
      </c>
      <c r="D8709" s="808">
        <v>525.6</v>
      </c>
      <c r="E8709" s="757"/>
      <c r="F8709" s="757"/>
      <c r="G8709" s="757"/>
      <c r="H8709" s="757"/>
      <c r="I8709" s="757"/>
    </row>
    <row r="8710" spans="1:9" ht="15.75" customHeight="1">
      <c r="A8710" s="52">
        <v>34770</v>
      </c>
      <c r="B8710" s="52" t="s">
        <v>16571</v>
      </c>
      <c r="C8710" s="52" t="s">
        <v>11423</v>
      </c>
      <c r="D8710" s="808">
        <v>513.98</v>
      </c>
      <c r="E8710" s="757"/>
      <c r="F8710" s="757"/>
      <c r="G8710" s="757"/>
      <c r="H8710" s="757"/>
      <c r="I8710" s="757"/>
    </row>
    <row r="8711" spans="1:9" ht="15.75" customHeight="1">
      <c r="A8711" s="52">
        <v>1518</v>
      </c>
      <c r="B8711" s="52" t="s">
        <v>16572</v>
      </c>
      <c r="C8711" s="52" t="s">
        <v>11423</v>
      </c>
      <c r="D8711" s="808">
        <v>524</v>
      </c>
      <c r="E8711" s="757"/>
      <c r="F8711" s="757"/>
      <c r="G8711" s="757"/>
      <c r="H8711" s="757"/>
      <c r="I8711" s="757"/>
    </row>
    <row r="8712" spans="1:9" ht="15.75" customHeight="1">
      <c r="A8712" s="52">
        <v>41965</v>
      </c>
      <c r="B8712" s="52" t="s">
        <v>16573</v>
      </c>
      <c r="C8712" s="52" t="s">
        <v>11423</v>
      </c>
      <c r="D8712" s="808">
        <v>459.46</v>
      </c>
      <c r="E8712" s="757"/>
      <c r="F8712" s="757"/>
      <c r="G8712" s="757"/>
      <c r="H8712" s="757"/>
      <c r="I8712" s="757"/>
    </row>
    <row r="8713" spans="1:9" ht="15.75" customHeight="1">
      <c r="A8713" s="52">
        <v>34492</v>
      </c>
      <c r="B8713" s="52" t="s">
        <v>16574</v>
      </c>
      <c r="C8713" s="52" t="s">
        <v>10507</v>
      </c>
      <c r="D8713" s="808">
        <v>432</v>
      </c>
      <c r="E8713" s="757"/>
      <c r="F8713" s="757"/>
      <c r="G8713" s="757"/>
      <c r="H8713" s="757"/>
      <c r="I8713" s="757"/>
    </row>
    <row r="8714" spans="1:9" ht="15.75" customHeight="1">
      <c r="A8714" s="52">
        <v>1524</v>
      </c>
      <c r="B8714" s="52" t="s">
        <v>16575</v>
      </c>
      <c r="C8714" s="52" t="s">
        <v>10507</v>
      </c>
      <c r="D8714" s="808">
        <v>466.38</v>
      </c>
      <c r="E8714" s="757"/>
      <c r="F8714" s="757"/>
      <c r="G8714" s="757"/>
      <c r="H8714" s="757"/>
      <c r="I8714" s="757"/>
    </row>
    <row r="8715" spans="1:9" ht="15.75" customHeight="1">
      <c r="A8715" s="52">
        <v>38404</v>
      </c>
      <c r="B8715" s="52" t="s">
        <v>16576</v>
      </c>
      <c r="C8715" s="52" t="s">
        <v>10507</v>
      </c>
      <c r="D8715" s="808">
        <v>447.47</v>
      </c>
      <c r="E8715" s="757"/>
      <c r="F8715" s="757"/>
      <c r="G8715" s="757"/>
      <c r="H8715" s="757"/>
      <c r="I8715" s="757"/>
    </row>
    <row r="8716" spans="1:9" ht="15.75" customHeight="1">
      <c r="A8716" s="52">
        <v>39849</v>
      </c>
      <c r="B8716" s="52" t="s">
        <v>16577</v>
      </c>
      <c r="C8716" s="52" t="s">
        <v>10507</v>
      </c>
      <c r="D8716" s="808">
        <v>512.79999999999995</v>
      </c>
      <c r="E8716" s="757"/>
      <c r="F8716" s="757"/>
      <c r="G8716" s="757"/>
      <c r="H8716" s="757"/>
      <c r="I8716" s="757"/>
    </row>
    <row r="8717" spans="1:9" ht="15.75" customHeight="1">
      <c r="A8717" s="52">
        <v>38464</v>
      </c>
      <c r="B8717" s="52" t="s">
        <v>16578</v>
      </c>
      <c r="C8717" s="52" t="s">
        <v>10507</v>
      </c>
      <c r="D8717" s="808">
        <v>520.24</v>
      </c>
      <c r="E8717" s="757"/>
      <c r="F8717" s="757"/>
      <c r="G8717" s="757"/>
      <c r="H8717" s="757"/>
      <c r="I8717" s="757"/>
    </row>
    <row r="8718" spans="1:9" ht="15.75" customHeight="1">
      <c r="A8718" s="52">
        <v>34493</v>
      </c>
      <c r="B8718" s="52" t="s">
        <v>16579</v>
      </c>
      <c r="C8718" s="52" t="s">
        <v>10507</v>
      </c>
      <c r="D8718" s="808">
        <v>444.17</v>
      </c>
      <c r="E8718" s="757"/>
      <c r="F8718" s="757"/>
      <c r="G8718" s="757"/>
      <c r="H8718" s="757"/>
      <c r="I8718" s="757"/>
    </row>
    <row r="8719" spans="1:9" ht="15.75" customHeight="1">
      <c r="A8719" s="52">
        <v>1527</v>
      </c>
      <c r="B8719" s="52" t="s">
        <v>16580</v>
      </c>
      <c r="C8719" s="52" t="s">
        <v>10507</v>
      </c>
      <c r="D8719" s="808">
        <v>481.19</v>
      </c>
      <c r="E8719" s="757"/>
      <c r="F8719" s="757"/>
      <c r="G8719" s="757"/>
      <c r="H8719" s="757"/>
      <c r="I8719" s="757"/>
    </row>
    <row r="8720" spans="1:9" ht="15.75" customHeight="1">
      <c r="A8720" s="52">
        <v>38405</v>
      </c>
      <c r="B8720" s="52" t="s">
        <v>16581</v>
      </c>
      <c r="C8720" s="52" t="s">
        <v>10507</v>
      </c>
      <c r="D8720" s="808">
        <v>461.27</v>
      </c>
      <c r="E8720" s="757"/>
      <c r="F8720" s="757"/>
      <c r="G8720" s="757"/>
      <c r="H8720" s="757"/>
      <c r="I8720" s="757"/>
    </row>
    <row r="8721" spans="1:9" ht="15.75" customHeight="1">
      <c r="A8721" s="52">
        <v>38408</v>
      </c>
      <c r="B8721" s="52" t="s">
        <v>16582</v>
      </c>
      <c r="C8721" s="52" t="s">
        <v>10507</v>
      </c>
      <c r="D8721" s="808">
        <v>510.58</v>
      </c>
      <c r="E8721" s="757"/>
      <c r="F8721" s="757"/>
      <c r="G8721" s="757"/>
      <c r="H8721" s="757"/>
      <c r="I8721" s="757"/>
    </row>
    <row r="8722" spans="1:9" ht="15.75" customHeight="1">
      <c r="A8722" s="52">
        <v>34494</v>
      </c>
      <c r="B8722" s="52" t="s">
        <v>16583</v>
      </c>
      <c r="C8722" s="52" t="s">
        <v>10507</v>
      </c>
      <c r="D8722" s="808">
        <v>458.98</v>
      </c>
      <c r="E8722" s="757"/>
      <c r="F8722" s="757"/>
      <c r="G8722" s="757"/>
      <c r="H8722" s="757"/>
      <c r="I8722" s="757"/>
    </row>
    <row r="8723" spans="1:9" ht="15.75" customHeight="1">
      <c r="A8723" s="52">
        <v>1525</v>
      </c>
      <c r="B8723" s="52" t="s">
        <v>16584</v>
      </c>
      <c r="C8723" s="52" t="s">
        <v>10507</v>
      </c>
      <c r="D8723" s="808">
        <v>495.99</v>
      </c>
      <c r="E8723" s="757"/>
      <c r="F8723" s="757"/>
      <c r="G8723" s="757"/>
      <c r="H8723" s="757"/>
      <c r="I8723" s="757"/>
    </row>
    <row r="8724" spans="1:9" ht="15.75" customHeight="1">
      <c r="A8724" s="52">
        <v>38406</v>
      </c>
      <c r="B8724" s="52" t="s">
        <v>16585</v>
      </c>
      <c r="C8724" s="52" t="s">
        <v>10507</v>
      </c>
      <c r="D8724" s="808">
        <v>487.07</v>
      </c>
      <c r="E8724" s="757"/>
      <c r="F8724" s="757"/>
      <c r="G8724" s="757"/>
      <c r="H8724" s="757"/>
      <c r="I8724" s="757"/>
    </row>
    <row r="8725" spans="1:9" ht="15.75" customHeight="1">
      <c r="A8725" s="52">
        <v>38409</v>
      </c>
      <c r="B8725" s="52" t="s">
        <v>16586</v>
      </c>
      <c r="C8725" s="52" t="s">
        <v>10507</v>
      </c>
      <c r="D8725" s="808">
        <v>514.05999999999995</v>
      </c>
      <c r="E8725" s="757"/>
      <c r="F8725" s="757"/>
      <c r="G8725" s="757"/>
      <c r="H8725" s="757"/>
      <c r="I8725" s="757"/>
    </row>
    <row r="8726" spans="1:9" ht="15.75" customHeight="1">
      <c r="A8726" s="52">
        <v>43360</v>
      </c>
      <c r="B8726" s="52" t="s">
        <v>16587</v>
      </c>
      <c r="C8726" s="52" t="s">
        <v>10507</v>
      </c>
      <c r="D8726" s="808">
        <v>536.01</v>
      </c>
      <c r="E8726" s="757"/>
      <c r="F8726" s="757"/>
      <c r="G8726" s="757"/>
      <c r="H8726" s="757"/>
      <c r="I8726" s="757"/>
    </row>
    <row r="8727" spans="1:9" ht="15.75" customHeight="1">
      <c r="A8727" s="52">
        <v>34495</v>
      </c>
      <c r="B8727" s="52" t="s">
        <v>16588</v>
      </c>
      <c r="C8727" s="52" t="s">
        <v>10507</v>
      </c>
      <c r="D8727" s="808">
        <v>473.78</v>
      </c>
      <c r="E8727" s="757"/>
      <c r="F8727" s="757"/>
      <c r="G8727" s="757"/>
      <c r="H8727" s="757"/>
      <c r="I8727" s="757"/>
    </row>
    <row r="8728" spans="1:9" ht="15.75" customHeight="1">
      <c r="A8728" s="52">
        <v>11145</v>
      </c>
      <c r="B8728" s="52" t="s">
        <v>16589</v>
      </c>
      <c r="C8728" s="52" t="s">
        <v>10507</v>
      </c>
      <c r="D8728" s="808">
        <v>510.8</v>
      </c>
      <c r="E8728" s="757"/>
      <c r="F8728" s="757"/>
      <c r="G8728" s="757"/>
      <c r="H8728" s="757"/>
      <c r="I8728" s="757"/>
    </row>
    <row r="8729" spans="1:9" ht="15.75" customHeight="1">
      <c r="A8729" s="52">
        <v>34496</v>
      </c>
      <c r="B8729" s="52" t="s">
        <v>16590</v>
      </c>
      <c r="C8729" s="52" t="s">
        <v>10507</v>
      </c>
      <c r="D8729" s="808">
        <v>494.24</v>
      </c>
      <c r="E8729" s="757"/>
      <c r="F8729" s="757"/>
      <c r="G8729" s="757"/>
      <c r="H8729" s="757"/>
      <c r="I8729" s="757"/>
    </row>
    <row r="8730" spans="1:9" ht="15.75" customHeight="1">
      <c r="A8730" s="52">
        <v>34479</v>
      </c>
      <c r="B8730" s="52" t="s">
        <v>16591</v>
      </c>
      <c r="C8730" s="52" t="s">
        <v>10507</v>
      </c>
      <c r="D8730" s="808">
        <v>525.6</v>
      </c>
      <c r="E8730" s="757"/>
      <c r="F8730" s="757"/>
      <c r="G8730" s="757"/>
      <c r="H8730" s="757"/>
      <c r="I8730" s="757"/>
    </row>
    <row r="8731" spans="1:9" ht="15.75" customHeight="1">
      <c r="A8731" s="52">
        <v>34481</v>
      </c>
      <c r="B8731" s="52" t="s">
        <v>16592</v>
      </c>
      <c r="C8731" s="52" t="s">
        <v>10507</v>
      </c>
      <c r="D8731" s="808">
        <v>549.19000000000005</v>
      </c>
      <c r="E8731" s="757"/>
      <c r="F8731" s="757"/>
      <c r="G8731" s="757"/>
      <c r="H8731" s="757"/>
      <c r="I8731" s="757"/>
    </row>
    <row r="8732" spans="1:9" ht="15.75" customHeight="1">
      <c r="A8732" s="52">
        <v>34483</v>
      </c>
      <c r="B8732" s="52" t="s">
        <v>16593</v>
      </c>
      <c r="C8732" s="52" t="s">
        <v>10507</v>
      </c>
      <c r="D8732" s="808">
        <v>586.77</v>
      </c>
      <c r="E8732" s="757"/>
      <c r="F8732" s="757"/>
      <c r="G8732" s="757"/>
      <c r="H8732" s="757"/>
      <c r="I8732" s="757"/>
    </row>
    <row r="8733" spans="1:9" ht="15.75" customHeight="1">
      <c r="A8733" s="52">
        <v>34485</v>
      </c>
      <c r="B8733" s="52" t="s">
        <v>16594</v>
      </c>
      <c r="C8733" s="52" t="s">
        <v>10507</v>
      </c>
      <c r="D8733" s="808">
        <v>627.49</v>
      </c>
      <c r="E8733" s="757"/>
      <c r="F8733" s="757"/>
      <c r="G8733" s="757"/>
      <c r="H8733" s="757"/>
      <c r="I8733" s="757"/>
    </row>
    <row r="8734" spans="1:9" ht="15.75" customHeight="1">
      <c r="A8734" s="52">
        <v>14041</v>
      </c>
      <c r="B8734" s="52" t="s">
        <v>16595</v>
      </c>
      <c r="C8734" s="52" t="s">
        <v>10507</v>
      </c>
      <c r="D8734" s="808">
        <v>407.9</v>
      </c>
      <c r="E8734" s="757"/>
      <c r="F8734" s="757"/>
      <c r="G8734" s="757"/>
      <c r="H8734" s="757"/>
      <c r="I8734" s="757"/>
    </row>
    <row r="8735" spans="1:9" ht="15.75" customHeight="1">
      <c r="A8735" s="52">
        <v>1523</v>
      </c>
      <c r="B8735" s="52" t="s">
        <v>16596</v>
      </c>
      <c r="C8735" s="52" t="s">
        <v>10507</v>
      </c>
      <c r="D8735" s="808">
        <v>414.56</v>
      </c>
      <c r="E8735" s="757"/>
      <c r="F8735" s="757"/>
      <c r="G8735" s="757"/>
      <c r="H8735" s="757"/>
      <c r="I8735" s="757"/>
    </row>
    <row r="8736" spans="1:9" ht="15.75" customHeight="1">
      <c r="A8736" s="52">
        <v>14052</v>
      </c>
      <c r="B8736" s="52" t="s">
        <v>16597</v>
      </c>
      <c r="C8736" s="52" t="s">
        <v>10358</v>
      </c>
      <c r="D8736" s="808">
        <v>12.84</v>
      </c>
      <c r="E8736" s="757"/>
      <c r="F8736" s="757"/>
      <c r="G8736" s="757"/>
      <c r="H8736" s="757"/>
      <c r="I8736" s="757"/>
    </row>
    <row r="8737" spans="1:9" ht="15.75" customHeight="1">
      <c r="A8737" s="52">
        <v>14054</v>
      </c>
      <c r="B8737" s="52" t="s">
        <v>16598</v>
      </c>
      <c r="C8737" s="52" t="s">
        <v>10358</v>
      </c>
      <c r="D8737" s="808">
        <v>16.7</v>
      </c>
      <c r="E8737" s="757"/>
      <c r="F8737" s="757"/>
      <c r="G8737" s="757"/>
      <c r="H8737" s="757"/>
      <c r="I8737" s="757"/>
    </row>
    <row r="8738" spans="1:9" ht="15.75" customHeight="1">
      <c r="A8738" s="52">
        <v>14053</v>
      </c>
      <c r="B8738" s="52" t="s">
        <v>16599</v>
      </c>
      <c r="C8738" s="52" t="s">
        <v>10358</v>
      </c>
      <c r="D8738" s="808">
        <v>13.04</v>
      </c>
      <c r="E8738" s="757"/>
      <c r="F8738" s="757"/>
      <c r="G8738" s="757"/>
      <c r="H8738" s="757"/>
      <c r="I8738" s="757"/>
    </row>
    <row r="8739" spans="1:9" ht="15.75" customHeight="1">
      <c r="A8739" s="52">
        <v>2558</v>
      </c>
      <c r="B8739" s="52" t="s">
        <v>16600</v>
      </c>
      <c r="C8739" s="52" t="s">
        <v>10358</v>
      </c>
      <c r="D8739" s="808">
        <v>9.82</v>
      </c>
      <c r="E8739" s="757"/>
      <c r="F8739" s="757"/>
      <c r="G8739" s="757"/>
      <c r="H8739" s="757"/>
      <c r="I8739" s="757"/>
    </row>
    <row r="8740" spans="1:9" ht="15.75" customHeight="1">
      <c r="A8740" s="52">
        <v>2560</v>
      </c>
      <c r="B8740" s="52" t="s">
        <v>16601</v>
      </c>
      <c r="C8740" s="52" t="s">
        <v>10358</v>
      </c>
      <c r="D8740" s="808">
        <v>17.28</v>
      </c>
      <c r="E8740" s="757"/>
      <c r="F8740" s="757"/>
      <c r="G8740" s="757"/>
      <c r="H8740" s="757"/>
      <c r="I8740" s="757"/>
    </row>
    <row r="8741" spans="1:9" ht="15.75" customHeight="1">
      <c r="A8741" s="52">
        <v>2559</v>
      </c>
      <c r="B8741" s="52" t="s">
        <v>16602</v>
      </c>
      <c r="C8741" s="52" t="s">
        <v>10358</v>
      </c>
      <c r="D8741" s="808">
        <v>13.82</v>
      </c>
      <c r="E8741" s="757"/>
      <c r="F8741" s="757"/>
      <c r="G8741" s="757"/>
      <c r="H8741" s="757"/>
      <c r="I8741" s="757"/>
    </row>
    <row r="8742" spans="1:9" ht="15.75" customHeight="1">
      <c r="A8742" s="52">
        <v>2592</v>
      </c>
      <c r="B8742" s="52" t="s">
        <v>16603</v>
      </c>
      <c r="C8742" s="52" t="s">
        <v>10358</v>
      </c>
      <c r="D8742" s="808">
        <v>229.1</v>
      </c>
      <c r="E8742" s="757"/>
      <c r="F8742" s="757"/>
      <c r="G8742" s="757"/>
      <c r="H8742" s="757"/>
      <c r="I8742" s="757"/>
    </row>
    <row r="8743" spans="1:9" ht="15.75" customHeight="1">
      <c r="A8743" s="52">
        <v>2566</v>
      </c>
      <c r="B8743" s="52" t="s">
        <v>16604</v>
      </c>
      <c r="C8743" s="52" t="s">
        <v>10358</v>
      </c>
      <c r="D8743" s="808">
        <v>23.05</v>
      </c>
      <c r="E8743" s="757"/>
      <c r="F8743" s="757"/>
      <c r="G8743" s="757"/>
      <c r="H8743" s="757"/>
      <c r="I8743" s="757"/>
    </row>
    <row r="8744" spans="1:9" ht="15.75" customHeight="1">
      <c r="A8744" s="52">
        <v>2589</v>
      </c>
      <c r="B8744" s="52" t="s">
        <v>16605</v>
      </c>
      <c r="C8744" s="52" t="s">
        <v>10358</v>
      </c>
      <c r="D8744" s="808">
        <v>30.64</v>
      </c>
      <c r="E8744" s="757"/>
      <c r="F8744" s="757"/>
      <c r="G8744" s="757"/>
      <c r="H8744" s="757"/>
      <c r="I8744" s="757"/>
    </row>
    <row r="8745" spans="1:9" ht="15.75" customHeight="1">
      <c r="A8745" s="52">
        <v>2591</v>
      </c>
      <c r="B8745" s="52" t="s">
        <v>16606</v>
      </c>
      <c r="C8745" s="52" t="s">
        <v>10358</v>
      </c>
      <c r="D8745" s="808">
        <v>11.18</v>
      </c>
      <c r="E8745" s="757"/>
      <c r="F8745" s="757"/>
      <c r="G8745" s="757"/>
      <c r="H8745" s="757"/>
      <c r="I8745" s="757"/>
    </row>
    <row r="8746" spans="1:9" ht="15.75" customHeight="1">
      <c r="A8746" s="52">
        <v>2590</v>
      </c>
      <c r="B8746" s="52" t="s">
        <v>16607</v>
      </c>
      <c r="C8746" s="52" t="s">
        <v>10358</v>
      </c>
      <c r="D8746" s="808">
        <v>18.8</v>
      </c>
      <c r="E8746" s="757"/>
      <c r="F8746" s="757"/>
      <c r="G8746" s="757"/>
      <c r="H8746" s="757"/>
      <c r="I8746" s="757"/>
    </row>
    <row r="8747" spans="1:9" ht="15.75" customHeight="1">
      <c r="A8747" s="52">
        <v>2567</v>
      </c>
      <c r="B8747" s="52" t="s">
        <v>16608</v>
      </c>
      <c r="C8747" s="52" t="s">
        <v>10358</v>
      </c>
      <c r="D8747" s="808">
        <v>44.95</v>
      </c>
      <c r="E8747" s="757"/>
      <c r="F8747" s="757"/>
      <c r="G8747" s="757"/>
      <c r="H8747" s="757"/>
      <c r="I8747" s="757"/>
    </row>
    <row r="8748" spans="1:9" ht="15.75" customHeight="1">
      <c r="A8748" s="52">
        <v>2565</v>
      </c>
      <c r="B8748" s="52" t="s">
        <v>16609</v>
      </c>
      <c r="C8748" s="52" t="s">
        <v>10358</v>
      </c>
      <c r="D8748" s="808">
        <v>11.19</v>
      </c>
      <c r="E8748" s="757"/>
      <c r="F8748" s="757"/>
      <c r="G8748" s="757"/>
      <c r="H8748" s="757"/>
      <c r="I8748" s="757"/>
    </row>
    <row r="8749" spans="1:9" ht="15.75" customHeight="1">
      <c r="A8749" s="52">
        <v>2568</v>
      </c>
      <c r="B8749" s="52" t="s">
        <v>16610</v>
      </c>
      <c r="C8749" s="52" t="s">
        <v>10358</v>
      </c>
      <c r="D8749" s="808">
        <v>124.82</v>
      </c>
      <c r="E8749" s="757"/>
      <c r="F8749" s="757"/>
      <c r="G8749" s="757"/>
      <c r="H8749" s="757"/>
      <c r="I8749" s="757"/>
    </row>
    <row r="8750" spans="1:9" ht="15.75" customHeight="1">
      <c r="A8750" s="52">
        <v>2594</v>
      </c>
      <c r="B8750" s="52" t="s">
        <v>16611</v>
      </c>
      <c r="C8750" s="52" t="s">
        <v>10358</v>
      </c>
      <c r="D8750" s="808">
        <v>207.95</v>
      </c>
      <c r="E8750" s="757"/>
      <c r="F8750" s="757"/>
      <c r="G8750" s="757"/>
      <c r="H8750" s="757"/>
      <c r="I8750" s="757"/>
    </row>
    <row r="8751" spans="1:9" ht="15.75" customHeight="1">
      <c r="A8751" s="52">
        <v>2587</v>
      </c>
      <c r="B8751" s="52" t="s">
        <v>16612</v>
      </c>
      <c r="C8751" s="52" t="s">
        <v>10358</v>
      </c>
      <c r="D8751" s="808">
        <v>35.44</v>
      </c>
      <c r="E8751" s="757"/>
      <c r="F8751" s="757"/>
      <c r="G8751" s="757"/>
      <c r="H8751" s="757"/>
      <c r="I8751" s="757"/>
    </row>
    <row r="8752" spans="1:9" ht="15.75" customHeight="1">
      <c r="A8752" s="52">
        <v>2588</v>
      </c>
      <c r="B8752" s="52" t="s">
        <v>16613</v>
      </c>
      <c r="C8752" s="52" t="s">
        <v>10358</v>
      </c>
      <c r="D8752" s="808">
        <v>28.15</v>
      </c>
      <c r="E8752" s="757"/>
      <c r="F8752" s="757"/>
      <c r="G8752" s="757"/>
      <c r="H8752" s="757"/>
      <c r="I8752" s="757"/>
    </row>
    <row r="8753" spans="1:9" ht="15.75" customHeight="1">
      <c r="A8753" s="52">
        <v>2569</v>
      </c>
      <c r="B8753" s="52" t="s">
        <v>16614</v>
      </c>
      <c r="C8753" s="52" t="s">
        <v>10358</v>
      </c>
      <c r="D8753" s="808">
        <v>10.85</v>
      </c>
      <c r="E8753" s="757"/>
      <c r="F8753" s="757"/>
      <c r="G8753" s="757"/>
      <c r="H8753" s="757"/>
      <c r="I8753" s="757"/>
    </row>
    <row r="8754" spans="1:9" ht="15.75" customHeight="1">
      <c r="A8754" s="52">
        <v>2570</v>
      </c>
      <c r="B8754" s="52" t="s">
        <v>16615</v>
      </c>
      <c r="C8754" s="52" t="s">
        <v>10358</v>
      </c>
      <c r="D8754" s="808">
        <v>18.18</v>
      </c>
      <c r="E8754" s="757"/>
      <c r="F8754" s="757"/>
      <c r="G8754" s="757"/>
      <c r="H8754" s="757"/>
      <c r="I8754" s="757"/>
    </row>
    <row r="8755" spans="1:9" ht="15.75" customHeight="1">
      <c r="A8755" s="52">
        <v>2571</v>
      </c>
      <c r="B8755" s="52" t="s">
        <v>16616</v>
      </c>
      <c r="C8755" s="52" t="s">
        <v>10358</v>
      </c>
      <c r="D8755" s="808">
        <v>53.97</v>
      </c>
      <c r="E8755" s="757"/>
      <c r="F8755" s="757"/>
      <c r="G8755" s="757"/>
      <c r="H8755" s="757"/>
      <c r="I8755" s="757"/>
    </row>
    <row r="8756" spans="1:9" ht="15.75" customHeight="1">
      <c r="A8756" s="52">
        <v>2593</v>
      </c>
      <c r="B8756" s="52" t="s">
        <v>16617</v>
      </c>
      <c r="C8756" s="52" t="s">
        <v>10358</v>
      </c>
      <c r="D8756" s="808">
        <v>11.56</v>
      </c>
      <c r="E8756" s="757"/>
      <c r="F8756" s="757"/>
      <c r="G8756" s="757"/>
      <c r="H8756" s="757"/>
      <c r="I8756" s="757"/>
    </row>
    <row r="8757" spans="1:9" ht="15.75" customHeight="1">
      <c r="A8757" s="52">
        <v>2572</v>
      </c>
      <c r="B8757" s="52" t="s">
        <v>16618</v>
      </c>
      <c r="C8757" s="52" t="s">
        <v>10358</v>
      </c>
      <c r="D8757" s="808">
        <v>159.62</v>
      </c>
      <c r="E8757" s="757"/>
      <c r="F8757" s="757"/>
      <c r="G8757" s="757"/>
      <c r="H8757" s="757"/>
      <c r="I8757" s="757"/>
    </row>
    <row r="8758" spans="1:9" ht="15.75" customHeight="1">
      <c r="A8758" s="52">
        <v>2595</v>
      </c>
      <c r="B8758" s="52" t="s">
        <v>16619</v>
      </c>
      <c r="C8758" s="52" t="s">
        <v>10358</v>
      </c>
      <c r="D8758" s="808">
        <v>249.05</v>
      </c>
      <c r="E8758" s="757"/>
      <c r="F8758" s="757"/>
      <c r="G8758" s="757"/>
      <c r="H8758" s="757"/>
      <c r="I8758" s="757"/>
    </row>
    <row r="8759" spans="1:9" ht="15.75" customHeight="1">
      <c r="A8759" s="52">
        <v>2576</v>
      </c>
      <c r="B8759" s="52" t="s">
        <v>16620</v>
      </c>
      <c r="C8759" s="52" t="s">
        <v>10358</v>
      </c>
      <c r="D8759" s="808">
        <v>42.45</v>
      </c>
      <c r="E8759" s="757"/>
      <c r="F8759" s="757"/>
      <c r="G8759" s="757"/>
      <c r="H8759" s="757"/>
      <c r="I8759" s="757"/>
    </row>
    <row r="8760" spans="1:9" ht="15.75" customHeight="1">
      <c r="A8760" s="52">
        <v>2575</v>
      </c>
      <c r="B8760" s="52" t="s">
        <v>16621</v>
      </c>
      <c r="C8760" s="52" t="s">
        <v>10358</v>
      </c>
      <c r="D8760" s="808">
        <v>31.91</v>
      </c>
      <c r="E8760" s="757"/>
      <c r="F8760" s="757"/>
      <c r="G8760" s="757"/>
      <c r="H8760" s="757"/>
      <c r="I8760" s="757"/>
    </row>
    <row r="8761" spans="1:9" ht="15.75" customHeight="1">
      <c r="A8761" s="52">
        <v>2573</v>
      </c>
      <c r="B8761" s="52" t="s">
        <v>16622</v>
      </c>
      <c r="C8761" s="52" t="s">
        <v>10358</v>
      </c>
      <c r="D8761" s="808">
        <v>13.25</v>
      </c>
      <c r="E8761" s="757"/>
      <c r="F8761" s="757"/>
      <c r="G8761" s="757"/>
      <c r="H8761" s="757"/>
      <c r="I8761" s="757"/>
    </row>
    <row r="8762" spans="1:9" ht="15.75" customHeight="1">
      <c r="A8762" s="52">
        <v>2586</v>
      </c>
      <c r="B8762" s="52" t="s">
        <v>16623</v>
      </c>
      <c r="C8762" s="52" t="s">
        <v>10358</v>
      </c>
      <c r="D8762" s="808">
        <v>21.48</v>
      </c>
      <c r="E8762" s="757"/>
      <c r="F8762" s="757"/>
      <c r="G8762" s="757"/>
      <c r="H8762" s="757"/>
      <c r="I8762" s="757"/>
    </row>
    <row r="8763" spans="1:9" ht="15.75" customHeight="1">
      <c r="A8763" s="52">
        <v>2577</v>
      </c>
      <c r="B8763" s="52" t="s">
        <v>16624</v>
      </c>
      <c r="C8763" s="52" t="s">
        <v>10358</v>
      </c>
      <c r="D8763" s="808">
        <v>57.53</v>
      </c>
      <c r="E8763" s="757"/>
      <c r="F8763" s="757"/>
      <c r="G8763" s="757"/>
      <c r="H8763" s="757"/>
      <c r="I8763" s="757"/>
    </row>
    <row r="8764" spans="1:9" ht="15.75" customHeight="1">
      <c r="A8764" s="52">
        <v>2574</v>
      </c>
      <c r="B8764" s="52" t="s">
        <v>16625</v>
      </c>
      <c r="C8764" s="52" t="s">
        <v>10358</v>
      </c>
      <c r="D8764" s="808">
        <v>13.34</v>
      </c>
      <c r="E8764" s="757"/>
      <c r="F8764" s="757"/>
      <c r="G8764" s="757"/>
      <c r="H8764" s="757"/>
      <c r="I8764" s="757"/>
    </row>
    <row r="8765" spans="1:9" ht="15.75" customHeight="1">
      <c r="A8765" s="52">
        <v>2578</v>
      </c>
      <c r="B8765" s="52" t="s">
        <v>16626</v>
      </c>
      <c r="C8765" s="52" t="s">
        <v>10358</v>
      </c>
      <c r="D8765" s="808">
        <v>179.61</v>
      </c>
      <c r="E8765" s="757"/>
      <c r="F8765" s="757"/>
      <c r="G8765" s="757"/>
      <c r="H8765" s="757"/>
      <c r="I8765" s="757"/>
    </row>
    <row r="8766" spans="1:9" ht="15.75" customHeight="1">
      <c r="A8766" s="52">
        <v>2585</v>
      </c>
      <c r="B8766" s="52" t="s">
        <v>16627</v>
      </c>
      <c r="C8766" s="52" t="s">
        <v>10358</v>
      </c>
      <c r="D8766" s="808">
        <v>246.46</v>
      </c>
      <c r="E8766" s="757"/>
      <c r="F8766" s="757"/>
      <c r="G8766" s="757"/>
      <c r="H8766" s="757"/>
      <c r="I8766" s="757"/>
    </row>
    <row r="8767" spans="1:9" ht="15.75" customHeight="1">
      <c r="A8767" s="52">
        <v>12008</v>
      </c>
      <c r="B8767" s="52" t="s">
        <v>16628</v>
      </c>
      <c r="C8767" s="52" t="s">
        <v>10358</v>
      </c>
      <c r="D8767" s="808">
        <v>132.24</v>
      </c>
      <c r="E8767" s="757"/>
      <c r="F8767" s="757"/>
      <c r="G8767" s="757"/>
      <c r="H8767" s="757"/>
      <c r="I8767" s="757"/>
    </row>
    <row r="8768" spans="1:9" ht="15.75" customHeight="1">
      <c r="A8768" s="52">
        <v>2582</v>
      </c>
      <c r="B8768" s="52" t="s">
        <v>16629</v>
      </c>
      <c r="C8768" s="52" t="s">
        <v>10358</v>
      </c>
      <c r="D8768" s="808">
        <v>39.380000000000003</v>
      </c>
      <c r="E8768" s="757"/>
      <c r="F8768" s="757"/>
      <c r="G8768" s="757"/>
      <c r="H8768" s="757"/>
      <c r="I8768" s="757"/>
    </row>
    <row r="8769" spans="1:9" ht="15.75" customHeight="1">
      <c r="A8769" s="52">
        <v>2597</v>
      </c>
      <c r="B8769" s="52" t="s">
        <v>16630</v>
      </c>
      <c r="C8769" s="52" t="s">
        <v>10358</v>
      </c>
      <c r="D8769" s="808">
        <v>33.75</v>
      </c>
      <c r="E8769" s="757"/>
      <c r="F8769" s="757"/>
      <c r="G8769" s="757"/>
      <c r="H8769" s="757"/>
      <c r="I8769" s="757"/>
    </row>
    <row r="8770" spans="1:9" ht="15.75" customHeight="1">
      <c r="A8770" s="52">
        <v>2579</v>
      </c>
      <c r="B8770" s="52" t="s">
        <v>16631</v>
      </c>
      <c r="C8770" s="52" t="s">
        <v>10358</v>
      </c>
      <c r="D8770" s="808">
        <v>16.07</v>
      </c>
      <c r="E8770" s="757"/>
      <c r="F8770" s="757"/>
      <c r="G8770" s="757"/>
      <c r="H8770" s="757"/>
      <c r="I8770" s="757"/>
    </row>
    <row r="8771" spans="1:9" ht="15.75" customHeight="1">
      <c r="A8771" s="52">
        <v>2581</v>
      </c>
      <c r="B8771" s="52" t="s">
        <v>2696</v>
      </c>
      <c r="C8771" s="52" t="s">
        <v>10358</v>
      </c>
      <c r="D8771" s="808">
        <v>20.56</v>
      </c>
      <c r="E8771" s="757"/>
      <c r="F8771" s="757"/>
      <c r="G8771" s="757"/>
      <c r="H8771" s="757"/>
      <c r="I8771" s="757"/>
    </row>
    <row r="8772" spans="1:9" ht="15.75" customHeight="1">
      <c r="A8772" s="52">
        <v>2596</v>
      </c>
      <c r="B8772" s="52" t="s">
        <v>16632</v>
      </c>
      <c r="C8772" s="52" t="s">
        <v>10358</v>
      </c>
      <c r="D8772" s="808">
        <v>60.81</v>
      </c>
      <c r="E8772" s="757"/>
      <c r="F8772" s="757"/>
      <c r="G8772" s="757"/>
      <c r="H8772" s="757"/>
      <c r="I8772" s="757"/>
    </row>
    <row r="8773" spans="1:9" ht="15.75" customHeight="1">
      <c r="A8773" s="52">
        <v>2580</v>
      </c>
      <c r="B8773" s="52" t="s">
        <v>16633</v>
      </c>
      <c r="C8773" s="52" t="s">
        <v>10358</v>
      </c>
      <c r="D8773" s="808">
        <v>17.61</v>
      </c>
      <c r="E8773" s="757"/>
      <c r="F8773" s="757"/>
      <c r="G8773" s="757"/>
      <c r="H8773" s="757"/>
      <c r="I8773" s="757"/>
    </row>
    <row r="8774" spans="1:9" ht="15.75" customHeight="1">
      <c r="A8774" s="52">
        <v>2583</v>
      </c>
      <c r="B8774" s="52" t="s">
        <v>16634</v>
      </c>
      <c r="C8774" s="52" t="s">
        <v>10358</v>
      </c>
      <c r="D8774" s="808">
        <v>147.9</v>
      </c>
      <c r="E8774" s="757"/>
      <c r="F8774" s="757"/>
      <c r="G8774" s="757"/>
      <c r="H8774" s="757"/>
      <c r="I8774" s="757"/>
    </row>
    <row r="8775" spans="1:9" ht="15.75" customHeight="1">
      <c r="A8775" s="52">
        <v>2584</v>
      </c>
      <c r="B8775" s="52" t="s">
        <v>16635</v>
      </c>
      <c r="C8775" s="52" t="s">
        <v>10358</v>
      </c>
      <c r="D8775" s="808">
        <v>246.21</v>
      </c>
      <c r="E8775" s="757"/>
      <c r="F8775" s="757"/>
      <c r="G8775" s="757"/>
      <c r="H8775" s="757"/>
      <c r="I8775" s="757"/>
    </row>
    <row r="8776" spans="1:9" ht="15.75" customHeight="1">
      <c r="A8776" s="52">
        <v>12010</v>
      </c>
      <c r="B8776" s="52" t="s">
        <v>16636</v>
      </c>
      <c r="C8776" s="52" t="s">
        <v>10358</v>
      </c>
      <c r="D8776" s="808">
        <v>6.5</v>
      </c>
      <c r="E8776" s="757"/>
      <c r="F8776" s="757"/>
      <c r="G8776" s="757"/>
      <c r="H8776" s="757"/>
      <c r="I8776" s="757"/>
    </row>
    <row r="8777" spans="1:9" ht="15.75" customHeight="1">
      <c r="A8777" s="52">
        <v>39329</v>
      </c>
      <c r="B8777" s="52" t="s">
        <v>16637</v>
      </c>
      <c r="C8777" s="52" t="s">
        <v>10358</v>
      </c>
      <c r="D8777" s="808">
        <v>6.8</v>
      </c>
      <c r="E8777" s="757"/>
      <c r="F8777" s="757"/>
      <c r="G8777" s="757"/>
      <c r="H8777" s="757"/>
      <c r="I8777" s="757"/>
    </row>
    <row r="8778" spans="1:9" ht="15.75" customHeight="1">
      <c r="A8778" s="52">
        <v>39330</v>
      </c>
      <c r="B8778" s="52" t="s">
        <v>16638</v>
      </c>
      <c r="C8778" s="52" t="s">
        <v>10358</v>
      </c>
      <c r="D8778" s="808">
        <v>7.15</v>
      </c>
      <c r="E8778" s="757"/>
      <c r="F8778" s="757"/>
      <c r="G8778" s="757"/>
      <c r="H8778" s="757"/>
      <c r="I8778" s="757"/>
    </row>
    <row r="8779" spans="1:9" ht="15.75" customHeight="1">
      <c r="A8779" s="52">
        <v>39332</v>
      </c>
      <c r="B8779" s="52" t="s">
        <v>16639</v>
      </c>
      <c r="C8779" s="52" t="s">
        <v>10358</v>
      </c>
      <c r="D8779" s="808">
        <v>7.99</v>
      </c>
      <c r="E8779" s="757"/>
      <c r="F8779" s="757"/>
      <c r="G8779" s="757"/>
      <c r="H8779" s="757"/>
      <c r="I8779" s="757"/>
    </row>
    <row r="8780" spans="1:9" ht="15.75" customHeight="1">
      <c r="A8780" s="52">
        <v>39331</v>
      </c>
      <c r="B8780" s="52" t="s">
        <v>16640</v>
      </c>
      <c r="C8780" s="52" t="s">
        <v>10358</v>
      </c>
      <c r="D8780" s="808">
        <v>6.36</v>
      </c>
      <c r="E8780" s="757"/>
      <c r="F8780" s="757"/>
      <c r="G8780" s="757"/>
      <c r="H8780" s="757"/>
      <c r="I8780" s="757"/>
    </row>
    <row r="8781" spans="1:9" ht="15.75" customHeight="1">
      <c r="A8781" s="52">
        <v>39333</v>
      </c>
      <c r="B8781" s="52" t="s">
        <v>16641</v>
      </c>
      <c r="C8781" s="52" t="s">
        <v>10358</v>
      </c>
      <c r="D8781" s="808">
        <v>6.2</v>
      </c>
      <c r="E8781" s="757"/>
      <c r="F8781" s="757"/>
      <c r="G8781" s="757"/>
      <c r="H8781" s="757"/>
      <c r="I8781" s="757"/>
    </row>
    <row r="8782" spans="1:9" ht="15.75" customHeight="1">
      <c r="A8782" s="52">
        <v>39335</v>
      </c>
      <c r="B8782" s="52" t="s">
        <v>16642</v>
      </c>
      <c r="C8782" s="52" t="s">
        <v>10358</v>
      </c>
      <c r="D8782" s="808">
        <v>7.18</v>
      </c>
      <c r="E8782" s="757"/>
      <c r="F8782" s="757"/>
      <c r="G8782" s="757"/>
      <c r="H8782" s="757"/>
      <c r="I8782" s="757"/>
    </row>
    <row r="8783" spans="1:9" ht="15.75" customHeight="1">
      <c r="A8783" s="52">
        <v>39334</v>
      </c>
      <c r="B8783" s="52" t="s">
        <v>16643</v>
      </c>
      <c r="C8783" s="52" t="s">
        <v>10358</v>
      </c>
      <c r="D8783" s="808">
        <v>5.71</v>
      </c>
      <c r="E8783" s="757"/>
      <c r="F8783" s="757"/>
      <c r="G8783" s="757"/>
      <c r="H8783" s="757"/>
      <c r="I8783" s="757"/>
    </row>
    <row r="8784" spans="1:9" ht="15.75" customHeight="1">
      <c r="A8784" s="52">
        <v>12016</v>
      </c>
      <c r="B8784" s="52" t="s">
        <v>16644</v>
      </c>
      <c r="C8784" s="52" t="s">
        <v>10358</v>
      </c>
      <c r="D8784" s="808">
        <v>7.16</v>
      </c>
      <c r="E8784" s="757"/>
      <c r="F8784" s="757"/>
      <c r="G8784" s="757"/>
      <c r="H8784" s="757"/>
      <c r="I8784" s="757"/>
    </row>
    <row r="8785" spans="1:9" ht="15.75" customHeight="1">
      <c r="A8785" s="52">
        <v>12015</v>
      </c>
      <c r="B8785" s="52" t="s">
        <v>16645</v>
      </c>
      <c r="C8785" s="52" t="s">
        <v>10358</v>
      </c>
      <c r="D8785" s="808">
        <v>8.34</v>
      </c>
      <c r="E8785" s="757"/>
      <c r="F8785" s="757"/>
      <c r="G8785" s="757"/>
      <c r="H8785" s="757"/>
      <c r="I8785" s="757"/>
    </row>
    <row r="8786" spans="1:9" ht="15.75" customHeight="1">
      <c r="A8786" s="52">
        <v>12020</v>
      </c>
      <c r="B8786" s="52" t="s">
        <v>16646</v>
      </c>
      <c r="C8786" s="52" t="s">
        <v>10358</v>
      </c>
      <c r="D8786" s="808">
        <v>7.16</v>
      </c>
      <c r="E8786" s="757"/>
      <c r="F8786" s="757"/>
      <c r="G8786" s="757"/>
      <c r="H8786" s="757"/>
      <c r="I8786" s="757"/>
    </row>
    <row r="8787" spans="1:9" ht="15.75" customHeight="1">
      <c r="A8787" s="52">
        <v>12019</v>
      </c>
      <c r="B8787" s="52" t="s">
        <v>16647</v>
      </c>
      <c r="C8787" s="52" t="s">
        <v>10358</v>
      </c>
      <c r="D8787" s="808">
        <v>8.34</v>
      </c>
      <c r="E8787" s="757"/>
      <c r="F8787" s="757"/>
      <c r="G8787" s="757"/>
      <c r="H8787" s="757"/>
      <c r="I8787" s="757"/>
    </row>
    <row r="8788" spans="1:9" ht="15.75" customHeight="1">
      <c r="A8788" s="52">
        <v>39336</v>
      </c>
      <c r="B8788" s="52" t="s">
        <v>16648</v>
      </c>
      <c r="C8788" s="52" t="s">
        <v>10358</v>
      </c>
      <c r="D8788" s="808">
        <v>7.15</v>
      </c>
      <c r="E8788" s="757"/>
      <c r="F8788" s="757"/>
      <c r="G8788" s="757"/>
      <c r="H8788" s="757"/>
      <c r="I8788" s="757"/>
    </row>
    <row r="8789" spans="1:9" ht="15.75" customHeight="1">
      <c r="A8789" s="52">
        <v>39338</v>
      </c>
      <c r="B8789" s="52" t="s">
        <v>16649</v>
      </c>
      <c r="C8789" s="52" t="s">
        <v>10358</v>
      </c>
      <c r="D8789" s="808">
        <v>7.99</v>
      </c>
      <c r="E8789" s="757"/>
      <c r="F8789" s="757"/>
      <c r="G8789" s="757"/>
      <c r="H8789" s="757"/>
      <c r="I8789" s="757"/>
    </row>
    <row r="8790" spans="1:9" ht="15.75" customHeight="1">
      <c r="A8790" s="52">
        <v>39337</v>
      </c>
      <c r="B8790" s="52" t="s">
        <v>16650</v>
      </c>
      <c r="C8790" s="52" t="s">
        <v>10358</v>
      </c>
      <c r="D8790" s="808">
        <v>6.36</v>
      </c>
      <c r="E8790" s="757"/>
      <c r="F8790" s="757"/>
      <c r="G8790" s="757"/>
      <c r="H8790" s="757"/>
      <c r="I8790" s="757"/>
    </row>
    <row r="8791" spans="1:9" ht="15.75" customHeight="1">
      <c r="A8791" s="52">
        <v>39341</v>
      </c>
      <c r="B8791" s="52" t="s">
        <v>16651</v>
      </c>
      <c r="C8791" s="52" t="s">
        <v>10358</v>
      </c>
      <c r="D8791" s="808">
        <v>10.42</v>
      </c>
      <c r="E8791" s="757"/>
      <c r="F8791" s="757"/>
      <c r="G8791" s="757"/>
      <c r="H8791" s="757"/>
      <c r="I8791" s="757"/>
    </row>
    <row r="8792" spans="1:9" ht="15.75" customHeight="1">
      <c r="A8792" s="52">
        <v>39340</v>
      </c>
      <c r="B8792" s="52" t="s">
        <v>16652</v>
      </c>
      <c r="C8792" s="52" t="s">
        <v>10358</v>
      </c>
      <c r="D8792" s="808">
        <v>7.65</v>
      </c>
      <c r="E8792" s="757"/>
      <c r="F8792" s="757"/>
      <c r="G8792" s="757"/>
      <c r="H8792" s="757"/>
      <c r="I8792" s="757"/>
    </row>
    <row r="8793" spans="1:9" ht="15.75" customHeight="1">
      <c r="A8793" s="52">
        <v>12025</v>
      </c>
      <c r="B8793" s="52" t="s">
        <v>16653</v>
      </c>
      <c r="C8793" s="52" t="s">
        <v>10358</v>
      </c>
      <c r="D8793" s="808">
        <v>7.9</v>
      </c>
      <c r="E8793" s="757"/>
      <c r="F8793" s="757"/>
      <c r="G8793" s="757"/>
      <c r="H8793" s="757"/>
      <c r="I8793" s="757"/>
    </row>
    <row r="8794" spans="1:9" ht="15.75" customHeight="1">
      <c r="A8794" s="52">
        <v>39342</v>
      </c>
      <c r="B8794" s="52" t="s">
        <v>16654</v>
      </c>
      <c r="C8794" s="52" t="s">
        <v>10358</v>
      </c>
      <c r="D8794" s="808">
        <v>10.42</v>
      </c>
      <c r="E8794" s="757"/>
      <c r="F8794" s="757"/>
      <c r="G8794" s="757"/>
      <c r="H8794" s="757"/>
      <c r="I8794" s="757"/>
    </row>
    <row r="8795" spans="1:9" ht="15.75" customHeight="1">
      <c r="A8795" s="52">
        <v>39343</v>
      </c>
      <c r="B8795" s="52" t="s">
        <v>16655</v>
      </c>
      <c r="C8795" s="52" t="s">
        <v>10358</v>
      </c>
      <c r="D8795" s="808">
        <v>8.8000000000000007</v>
      </c>
      <c r="E8795" s="757"/>
      <c r="F8795" s="757"/>
      <c r="G8795" s="757"/>
      <c r="H8795" s="757"/>
      <c r="I8795" s="757"/>
    </row>
    <row r="8796" spans="1:9" ht="15.75" customHeight="1">
      <c r="A8796" s="52">
        <v>39345</v>
      </c>
      <c r="B8796" s="52" t="s">
        <v>16656</v>
      </c>
      <c r="C8796" s="52" t="s">
        <v>10358</v>
      </c>
      <c r="D8796" s="808">
        <v>11.91</v>
      </c>
      <c r="E8796" s="757"/>
      <c r="F8796" s="757"/>
      <c r="G8796" s="757"/>
      <c r="H8796" s="757"/>
      <c r="I8796" s="757"/>
    </row>
    <row r="8797" spans="1:9" ht="15.75" customHeight="1">
      <c r="A8797" s="52">
        <v>39344</v>
      </c>
      <c r="B8797" s="52" t="s">
        <v>16657</v>
      </c>
      <c r="C8797" s="52" t="s">
        <v>10358</v>
      </c>
      <c r="D8797" s="808">
        <v>8.51</v>
      </c>
      <c r="E8797" s="757"/>
      <c r="F8797" s="757"/>
      <c r="G8797" s="757"/>
      <c r="H8797" s="757"/>
      <c r="I8797" s="757"/>
    </row>
    <row r="8798" spans="1:9" ht="15.75" customHeight="1">
      <c r="A8798" s="52">
        <v>12623</v>
      </c>
      <c r="B8798" s="52" t="s">
        <v>16658</v>
      </c>
      <c r="C8798" s="52" t="s">
        <v>10402</v>
      </c>
      <c r="D8798" s="808">
        <v>49.24</v>
      </c>
      <c r="E8798" s="757"/>
      <c r="F8798" s="757"/>
      <c r="G8798" s="757"/>
      <c r="H8798" s="757"/>
      <c r="I8798" s="757"/>
    </row>
    <row r="8799" spans="1:9" ht="15.75" customHeight="1">
      <c r="A8799" s="52">
        <v>34498</v>
      </c>
      <c r="B8799" s="52" t="s">
        <v>16659</v>
      </c>
      <c r="C8799" s="52" t="s">
        <v>10358</v>
      </c>
      <c r="D8799" s="808">
        <v>124.6</v>
      </c>
      <c r="E8799" s="757"/>
      <c r="F8799" s="757"/>
      <c r="G8799" s="757"/>
      <c r="H8799" s="757"/>
      <c r="I8799" s="757"/>
    </row>
    <row r="8800" spans="1:9" ht="15.75" customHeight="1">
      <c r="A8800" s="52">
        <v>13244</v>
      </c>
      <c r="B8800" s="52" t="s">
        <v>16660</v>
      </c>
      <c r="C8800" s="52" t="s">
        <v>10358</v>
      </c>
      <c r="D8800" s="808">
        <v>52.45</v>
      </c>
      <c r="E8800" s="757"/>
      <c r="F8800" s="757"/>
      <c r="G8800" s="757"/>
      <c r="H8800" s="757"/>
      <c r="I8800" s="757"/>
    </row>
    <row r="8801" spans="1:9" ht="15.75" customHeight="1">
      <c r="A8801" s="52">
        <v>38998</v>
      </c>
      <c r="B8801" s="52" t="s">
        <v>16661</v>
      </c>
      <c r="C8801" s="52" t="s">
        <v>10358</v>
      </c>
      <c r="D8801" s="808">
        <v>10.83</v>
      </c>
      <c r="E8801" s="757"/>
      <c r="F8801" s="757"/>
      <c r="G8801" s="757"/>
      <c r="H8801" s="757"/>
      <c r="I8801" s="757"/>
    </row>
    <row r="8802" spans="1:9" ht="15.75" customHeight="1">
      <c r="A8802" s="52">
        <v>38999</v>
      </c>
      <c r="B8802" s="52" t="s">
        <v>16662</v>
      </c>
      <c r="C8802" s="52" t="s">
        <v>10358</v>
      </c>
      <c r="D8802" s="808">
        <v>27.38</v>
      </c>
      <c r="E8802" s="757"/>
      <c r="F8802" s="757"/>
      <c r="G8802" s="757"/>
      <c r="H8802" s="757"/>
      <c r="I8802" s="757"/>
    </row>
    <row r="8803" spans="1:9" ht="15.75" customHeight="1">
      <c r="A8803" s="52">
        <v>38996</v>
      </c>
      <c r="B8803" s="52" t="s">
        <v>16663</v>
      </c>
      <c r="C8803" s="52" t="s">
        <v>10358</v>
      </c>
      <c r="D8803" s="808">
        <v>19.350000000000001</v>
      </c>
      <c r="E8803" s="757"/>
      <c r="F8803" s="757"/>
      <c r="G8803" s="757"/>
      <c r="H8803" s="757"/>
      <c r="I8803" s="757"/>
    </row>
    <row r="8804" spans="1:9" ht="15.75" customHeight="1">
      <c r="A8804" s="52">
        <v>44173</v>
      </c>
      <c r="B8804" s="52" t="s">
        <v>16664</v>
      </c>
      <c r="C8804" s="52" t="s">
        <v>10358</v>
      </c>
      <c r="D8804" s="808">
        <v>18.82</v>
      </c>
      <c r="E8804" s="757"/>
      <c r="F8804" s="757"/>
      <c r="G8804" s="757"/>
      <c r="H8804" s="757"/>
      <c r="I8804" s="757"/>
    </row>
    <row r="8805" spans="1:9" ht="15.75" customHeight="1">
      <c r="A8805" s="52">
        <v>44174</v>
      </c>
      <c r="B8805" s="52" t="s">
        <v>16665</v>
      </c>
      <c r="C8805" s="52" t="s">
        <v>10358</v>
      </c>
      <c r="D8805" s="808">
        <v>30.8</v>
      </c>
      <c r="E8805" s="757"/>
      <c r="F8805" s="757"/>
      <c r="G8805" s="757"/>
      <c r="H8805" s="757"/>
      <c r="I8805" s="757"/>
    </row>
    <row r="8806" spans="1:9" ht="15.75" customHeight="1">
      <c r="A8806" s="52">
        <v>38997</v>
      </c>
      <c r="B8806" s="52" t="s">
        <v>16666</v>
      </c>
      <c r="C8806" s="52" t="s">
        <v>10358</v>
      </c>
      <c r="D8806" s="808">
        <v>27.68</v>
      </c>
      <c r="E8806" s="757"/>
      <c r="F8806" s="757"/>
      <c r="G8806" s="757"/>
      <c r="H8806" s="757"/>
      <c r="I8806" s="757"/>
    </row>
    <row r="8807" spans="1:9" ht="15.75" customHeight="1">
      <c r="A8807" s="52">
        <v>39600</v>
      </c>
      <c r="B8807" s="52" t="s">
        <v>16667</v>
      </c>
      <c r="C8807" s="52" t="s">
        <v>10358</v>
      </c>
      <c r="D8807" s="808">
        <v>12.21</v>
      </c>
      <c r="E8807" s="757"/>
      <c r="F8807" s="757"/>
      <c r="G8807" s="757"/>
      <c r="H8807" s="757"/>
      <c r="I8807" s="757"/>
    </row>
    <row r="8808" spans="1:9" ht="15.75" customHeight="1">
      <c r="A8808" s="52">
        <v>39601</v>
      </c>
      <c r="B8808" s="52" t="s">
        <v>16668</v>
      </c>
      <c r="C8808" s="52" t="s">
        <v>10358</v>
      </c>
      <c r="D8808" s="808">
        <v>25.91</v>
      </c>
      <c r="E8808" s="757"/>
      <c r="F8808" s="757"/>
      <c r="G8808" s="757"/>
      <c r="H8808" s="757"/>
      <c r="I8808" s="757"/>
    </row>
    <row r="8809" spans="1:9" ht="15.75" customHeight="1">
      <c r="A8809" s="52">
        <v>39862</v>
      </c>
      <c r="B8809" s="52" t="s">
        <v>16669</v>
      </c>
      <c r="C8809" s="52" t="s">
        <v>10358</v>
      </c>
      <c r="D8809" s="808">
        <v>13.32</v>
      </c>
      <c r="E8809" s="757"/>
      <c r="F8809" s="757"/>
      <c r="G8809" s="757"/>
      <c r="H8809" s="757"/>
      <c r="I8809" s="757"/>
    </row>
    <row r="8810" spans="1:9" ht="15.75" customHeight="1">
      <c r="A8810" s="52">
        <v>39863</v>
      </c>
      <c r="B8810" s="52" t="s">
        <v>16670</v>
      </c>
      <c r="C8810" s="52" t="s">
        <v>10358</v>
      </c>
      <c r="D8810" s="808">
        <v>13.51</v>
      </c>
      <c r="E8810" s="757"/>
      <c r="F8810" s="757"/>
      <c r="G8810" s="757"/>
      <c r="H8810" s="757"/>
      <c r="I8810" s="757"/>
    </row>
    <row r="8811" spans="1:9" ht="15.75" customHeight="1">
      <c r="A8811" s="52">
        <v>39864</v>
      </c>
      <c r="B8811" s="52" t="s">
        <v>16671</v>
      </c>
      <c r="C8811" s="52" t="s">
        <v>10358</v>
      </c>
      <c r="D8811" s="808">
        <v>16.760000000000002</v>
      </c>
      <c r="E8811" s="757"/>
      <c r="F8811" s="757"/>
      <c r="G8811" s="757"/>
      <c r="H8811" s="757"/>
      <c r="I8811" s="757"/>
    </row>
    <row r="8812" spans="1:9" ht="15.75" customHeight="1">
      <c r="A8812" s="52">
        <v>39865</v>
      </c>
      <c r="B8812" s="52" t="s">
        <v>16672</v>
      </c>
      <c r="C8812" s="52" t="s">
        <v>10358</v>
      </c>
      <c r="D8812" s="808">
        <v>23.63</v>
      </c>
      <c r="E8812" s="757"/>
      <c r="F8812" s="757"/>
      <c r="G8812" s="757"/>
      <c r="H8812" s="757"/>
      <c r="I8812" s="757"/>
    </row>
    <row r="8813" spans="1:9" ht="15.75" customHeight="1">
      <c r="A8813" s="52">
        <v>2517</v>
      </c>
      <c r="B8813" s="52" t="s">
        <v>16673</v>
      </c>
      <c r="C8813" s="52" t="s">
        <v>10358</v>
      </c>
      <c r="D8813" s="808">
        <v>24.53</v>
      </c>
      <c r="E8813" s="757"/>
      <c r="F8813" s="757"/>
      <c r="G8813" s="757"/>
      <c r="H8813" s="757"/>
      <c r="I8813" s="757"/>
    </row>
    <row r="8814" spans="1:9" ht="15.75" customHeight="1">
      <c r="A8814" s="52">
        <v>2522</v>
      </c>
      <c r="B8814" s="52" t="s">
        <v>16674</v>
      </c>
      <c r="C8814" s="52" t="s">
        <v>10358</v>
      </c>
      <c r="D8814" s="808">
        <v>15.85</v>
      </c>
      <c r="E8814" s="757"/>
      <c r="F8814" s="757"/>
      <c r="G8814" s="757"/>
      <c r="H8814" s="757"/>
      <c r="I8814" s="757"/>
    </row>
    <row r="8815" spans="1:9" ht="15.75" customHeight="1">
      <c r="A8815" s="52">
        <v>2548</v>
      </c>
      <c r="B8815" s="52" t="s">
        <v>16675</v>
      </c>
      <c r="C8815" s="52" t="s">
        <v>10358</v>
      </c>
      <c r="D8815" s="808">
        <v>9.75</v>
      </c>
      <c r="E8815" s="757"/>
      <c r="F8815" s="757"/>
      <c r="G8815" s="757"/>
      <c r="H8815" s="757"/>
      <c r="I8815" s="757"/>
    </row>
    <row r="8816" spans="1:9" ht="15.75" customHeight="1">
      <c r="A8816" s="52">
        <v>2516</v>
      </c>
      <c r="B8816" s="52" t="s">
        <v>16676</v>
      </c>
      <c r="C8816" s="52" t="s">
        <v>10358</v>
      </c>
      <c r="D8816" s="808">
        <v>12.73</v>
      </c>
      <c r="E8816" s="757"/>
      <c r="F8816" s="757"/>
      <c r="G8816" s="757"/>
      <c r="H8816" s="757"/>
      <c r="I8816" s="757"/>
    </row>
    <row r="8817" spans="1:9" ht="15.75" customHeight="1">
      <c r="A8817" s="52">
        <v>2518</v>
      </c>
      <c r="B8817" s="52" t="s">
        <v>16677</v>
      </c>
      <c r="C8817" s="52" t="s">
        <v>10358</v>
      </c>
      <c r="D8817" s="808">
        <v>116.77</v>
      </c>
      <c r="E8817" s="757"/>
      <c r="F8817" s="757"/>
      <c r="G8817" s="757"/>
      <c r="H8817" s="757"/>
      <c r="I8817" s="757"/>
    </row>
    <row r="8818" spans="1:9" ht="15.75" customHeight="1">
      <c r="A8818" s="52">
        <v>2521</v>
      </c>
      <c r="B8818" s="52" t="s">
        <v>16678</v>
      </c>
      <c r="C8818" s="52" t="s">
        <v>10358</v>
      </c>
      <c r="D8818" s="808">
        <v>49.7</v>
      </c>
      <c r="E8818" s="757"/>
      <c r="F8818" s="757"/>
      <c r="G8818" s="757"/>
      <c r="H8818" s="757"/>
      <c r="I8818" s="757"/>
    </row>
    <row r="8819" spans="1:9" ht="15.75" customHeight="1">
      <c r="A8819" s="52">
        <v>2515</v>
      </c>
      <c r="B8819" s="52" t="s">
        <v>16679</v>
      </c>
      <c r="C8819" s="52" t="s">
        <v>10358</v>
      </c>
      <c r="D8819" s="808">
        <v>10.59</v>
      </c>
      <c r="E8819" s="757"/>
      <c r="F8819" s="757"/>
      <c r="G8819" s="757"/>
      <c r="H8819" s="757"/>
      <c r="I8819" s="757"/>
    </row>
    <row r="8820" spans="1:9" ht="15.75" customHeight="1">
      <c r="A8820" s="52">
        <v>2519</v>
      </c>
      <c r="B8820" s="52" t="s">
        <v>16680</v>
      </c>
      <c r="C8820" s="52" t="s">
        <v>10358</v>
      </c>
      <c r="D8820" s="808">
        <v>140.80000000000001</v>
      </c>
      <c r="E8820" s="757"/>
      <c r="F8820" s="757"/>
      <c r="G8820" s="757"/>
      <c r="H8820" s="757"/>
      <c r="I8820" s="757"/>
    </row>
    <row r="8821" spans="1:9" ht="15.75" customHeight="1">
      <c r="A8821" s="52">
        <v>2520</v>
      </c>
      <c r="B8821" s="52" t="s">
        <v>16681</v>
      </c>
      <c r="C8821" s="52" t="s">
        <v>10358</v>
      </c>
      <c r="D8821" s="808">
        <v>259.14</v>
      </c>
      <c r="E8821" s="757"/>
      <c r="F8821" s="757"/>
      <c r="G8821" s="757"/>
      <c r="H8821" s="757"/>
      <c r="I8821" s="757"/>
    </row>
    <row r="8822" spans="1:9" ht="15.75" customHeight="1">
      <c r="A8822" s="52">
        <v>1602</v>
      </c>
      <c r="B8822" s="52" t="s">
        <v>16682</v>
      </c>
      <c r="C8822" s="52" t="s">
        <v>10358</v>
      </c>
      <c r="D8822" s="808">
        <v>38.07</v>
      </c>
      <c r="E8822" s="757"/>
      <c r="F8822" s="757"/>
      <c r="G8822" s="757"/>
      <c r="H8822" s="757"/>
      <c r="I8822" s="757"/>
    </row>
    <row r="8823" spans="1:9" ht="15.75" customHeight="1">
      <c r="A8823" s="52">
        <v>1601</v>
      </c>
      <c r="B8823" s="52" t="s">
        <v>16683</v>
      </c>
      <c r="C8823" s="52" t="s">
        <v>10358</v>
      </c>
      <c r="D8823" s="808">
        <v>33.93</v>
      </c>
      <c r="E8823" s="757"/>
      <c r="F8823" s="757"/>
      <c r="G8823" s="757"/>
      <c r="H8823" s="757"/>
      <c r="I8823" s="757"/>
    </row>
    <row r="8824" spans="1:9" ht="15.75" customHeight="1">
      <c r="A8824" s="52">
        <v>1598</v>
      </c>
      <c r="B8824" s="52" t="s">
        <v>16684</v>
      </c>
      <c r="C8824" s="52" t="s">
        <v>10358</v>
      </c>
      <c r="D8824" s="808">
        <v>10.039999999999999</v>
      </c>
      <c r="E8824" s="757"/>
      <c r="F8824" s="757"/>
      <c r="G8824" s="757"/>
      <c r="H8824" s="757"/>
      <c r="I8824" s="757"/>
    </row>
    <row r="8825" spans="1:9" ht="15.75" customHeight="1">
      <c r="A8825" s="52">
        <v>1600</v>
      </c>
      <c r="B8825" s="52" t="s">
        <v>16685</v>
      </c>
      <c r="C8825" s="52" t="s">
        <v>10358</v>
      </c>
      <c r="D8825" s="808">
        <v>14.82</v>
      </c>
      <c r="E8825" s="757"/>
      <c r="F8825" s="757"/>
      <c r="G8825" s="757"/>
      <c r="H8825" s="757"/>
      <c r="I8825" s="757"/>
    </row>
    <row r="8826" spans="1:9" ht="15.75" customHeight="1">
      <c r="A8826" s="52">
        <v>1603</v>
      </c>
      <c r="B8826" s="52" t="s">
        <v>16686</v>
      </c>
      <c r="C8826" s="52" t="s">
        <v>10358</v>
      </c>
      <c r="D8826" s="808">
        <v>57.47</v>
      </c>
      <c r="E8826" s="757"/>
      <c r="F8826" s="757"/>
      <c r="G8826" s="757"/>
      <c r="H8826" s="757"/>
      <c r="I8826" s="757"/>
    </row>
    <row r="8827" spans="1:9" ht="15.75" customHeight="1">
      <c r="A8827" s="52">
        <v>1599</v>
      </c>
      <c r="B8827" s="52" t="s">
        <v>16687</v>
      </c>
      <c r="C8827" s="52" t="s">
        <v>10358</v>
      </c>
      <c r="D8827" s="808">
        <v>11.65</v>
      </c>
      <c r="E8827" s="757"/>
      <c r="F8827" s="757"/>
      <c r="G8827" s="757"/>
      <c r="H8827" s="757"/>
      <c r="I8827" s="757"/>
    </row>
    <row r="8828" spans="1:9" ht="15.75" customHeight="1">
      <c r="A8828" s="52">
        <v>1597</v>
      </c>
      <c r="B8828" s="52" t="s">
        <v>16688</v>
      </c>
      <c r="C8828" s="52" t="s">
        <v>10358</v>
      </c>
      <c r="D8828" s="808">
        <v>9.44</v>
      </c>
      <c r="E8828" s="757"/>
      <c r="F8828" s="757"/>
      <c r="G8828" s="757"/>
      <c r="H8828" s="757"/>
      <c r="I8828" s="757"/>
    </row>
    <row r="8829" spans="1:9" ht="15.75" customHeight="1">
      <c r="A8829" s="52">
        <v>39602</v>
      </c>
      <c r="B8829" s="52" t="s">
        <v>16689</v>
      </c>
      <c r="C8829" s="52" t="s">
        <v>10358</v>
      </c>
      <c r="D8829" s="808">
        <v>1.29</v>
      </c>
      <c r="E8829" s="757"/>
      <c r="F8829" s="757"/>
      <c r="G8829" s="757"/>
      <c r="H8829" s="757"/>
      <c r="I8829" s="757"/>
    </row>
    <row r="8830" spans="1:9" ht="15.75" customHeight="1">
      <c r="A8830" s="52">
        <v>39603</v>
      </c>
      <c r="B8830" s="52" t="s">
        <v>16690</v>
      </c>
      <c r="C8830" s="52" t="s">
        <v>10358</v>
      </c>
      <c r="D8830" s="808">
        <v>2.76</v>
      </c>
      <c r="E8830" s="757"/>
      <c r="F8830" s="757"/>
      <c r="G8830" s="757"/>
      <c r="H8830" s="757"/>
      <c r="I8830" s="757"/>
    </row>
    <row r="8831" spans="1:9" ht="15.75" customHeight="1">
      <c r="A8831" s="52">
        <v>11821</v>
      </c>
      <c r="B8831" s="52" t="s">
        <v>16691</v>
      </c>
      <c r="C8831" s="52" t="s">
        <v>10358</v>
      </c>
      <c r="D8831" s="808">
        <v>7.75</v>
      </c>
      <c r="E8831" s="757"/>
      <c r="F8831" s="757"/>
      <c r="G8831" s="757"/>
      <c r="H8831" s="757"/>
      <c r="I8831" s="757"/>
    </row>
    <row r="8832" spans="1:9" ht="15.75" customHeight="1">
      <c r="A8832" s="52">
        <v>1562</v>
      </c>
      <c r="B8832" s="52" t="s">
        <v>16692</v>
      </c>
      <c r="C8832" s="52" t="s">
        <v>10358</v>
      </c>
      <c r="D8832" s="808">
        <v>12.7</v>
      </c>
      <c r="E8832" s="757"/>
      <c r="F8832" s="757"/>
      <c r="G8832" s="757"/>
      <c r="H8832" s="757"/>
      <c r="I8832" s="757"/>
    </row>
    <row r="8833" spans="1:9" ht="15.75" customHeight="1">
      <c r="A8833" s="52">
        <v>1563</v>
      </c>
      <c r="B8833" s="52" t="s">
        <v>16693</v>
      </c>
      <c r="C8833" s="52" t="s">
        <v>10358</v>
      </c>
      <c r="D8833" s="808">
        <v>17.04</v>
      </c>
      <c r="E8833" s="757"/>
      <c r="F8833" s="757"/>
      <c r="G8833" s="757"/>
      <c r="H8833" s="757"/>
      <c r="I8833" s="757"/>
    </row>
    <row r="8834" spans="1:9" ht="15.75" customHeight="1">
      <c r="A8834" s="52">
        <v>11856</v>
      </c>
      <c r="B8834" s="52" t="s">
        <v>16694</v>
      </c>
      <c r="C8834" s="52" t="s">
        <v>10358</v>
      </c>
      <c r="D8834" s="808">
        <v>5.08</v>
      </c>
      <c r="E8834" s="757"/>
      <c r="F8834" s="757"/>
      <c r="G8834" s="757"/>
      <c r="H8834" s="757"/>
      <c r="I8834" s="757"/>
    </row>
    <row r="8835" spans="1:9" ht="15.75" customHeight="1">
      <c r="A8835" s="52">
        <v>11857</v>
      </c>
      <c r="B8835" s="52" t="s">
        <v>16695</v>
      </c>
      <c r="C8835" s="52" t="s">
        <v>10358</v>
      </c>
      <c r="D8835" s="808">
        <v>26.73</v>
      </c>
      <c r="E8835" s="757"/>
      <c r="F8835" s="757"/>
      <c r="G8835" s="757"/>
      <c r="H8835" s="757"/>
      <c r="I8835" s="757"/>
    </row>
    <row r="8836" spans="1:9" ht="15.75" customHeight="1">
      <c r="A8836" s="52">
        <v>11858</v>
      </c>
      <c r="B8836" s="52" t="s">
        <v>16696</v>
      </c>
      <c r="C8836" s="52" t="s">
        <v>10358</v>
      </c>
      <c r="D8836" s="808">
        <v>33.18</v>
      </c>
      <c r="E8836" s="757"/>
      <c r="F8836" s="757"/>
      <c r="G8836" s="757"/>
      <c r="H8836" s="757"/>
      <c r="I8836" s="757"/>
    </row>
    <row r="8837" spans="1:9" ht="15.75" customHeight="1">
      <c r="A8837" s="52">
        <v>1539</v>
      </c>
      <c r="B8837" s="52" t="s">
        <v>16697</v>
      </c>
      <c r="C8837" s="52" t="s">
        <v>10358</v>
      </c>
      <c r="D8837" s="808">
        <v>5.97</v>
      </c>
      <c r="E8837" s="757"/>
      <c r="F8837" s="757"/>
      <c r="G8837" s="757"/>
      <c r="H8837" s="757"/>
      <c r="I8837" s="757"/>
    </row>
    <row r="8838" spans="1:9" ht="15.75" customHeight="1">
      <c r="A8838" s="52">
        <v>11859</v>
      </c>
      <c r="B8838" s="52" t="s">
        <v>16698</v>
      </c>
      <c r="C8838" s="52" t="s">
        <v>10358</v>
      </c>
      <c r="D8838" s="808">
        <v>45.14</v>
      </c>
      <c r="E8838" s="757"/>
      <c r="F8838" s="757"/>
      <c r="G8838" s="757"/>
      <c r="H8838" s="757"/>
      <c r="I8838" s="757"/>
    </row>
    <row r="8839" spans="1:9" ht="15.75" customHeight="1">
      <c r="A8839" s="52">
        <v>1550</v>
      </c>
      <c r="B8839" s="52" t="s">
        <v>16699</v>
      </c>
      <c r="C8839" s="52" t="s">
        <v>10358</v>
      </c>
      <c r="D8839" s="808">
        <v>6.3</v>
      </c>
      <c r="E8839" s="757"/>
      <c r="F8839" s="757"/>
      <c r="G8839" s="757"/>
      <c r="H8839" s="757"/>
      <c r="I8839" s="757"/>
    </row>
    <row r="8840" spans="1:9" ht="15.75" customHeight="1">
      <c r="A8840" s="52">
        <v>11854</v>
      </c>
      <c r="B8840" s="52" t="s">
        <v>16700</v>
      </c>
      <c r="C8840" s="52" t="s">
        <v>10358</v>
      </c>
      <c r="D8840" s="808">
        <v>7.87</v>
      </c>
      <c r="E8840" s="757"/>
      <c r="F8840" s="757"/>
      <c r="G8840" s="757"/>
      <c r="H8840" s="757"/>
      <c r="I8840" s="757"/>
    </row>
    <row r="8841" spans="1:9" ht="15.75" customHeight="1">
      <c r="A8841" s="52">
        <v>11862</v>
      </c>
      <c r="B8841" s="52" t="s">
        <v>16701</v>
      </c>
      <c r="C8841" s="52" t="s">
        <v>10358</v>
      </c>
      <c r="D8841" s="808">
        <v>11.04</v>
      </c>
      <c r="E8841" s="757"/>
      <c r="F8841" s="757"/>
      <c r="G8841" s="757"/>
      <c r="H8841" s="757"/>
      <c r="I8841" s="757"/>
    </row>
    <row r="8842" spans="1:9" ht="15.75" customHeight="1">
      <c r="A8842" s="52">
        <v>11863</v>
      </c>
      <c r="B8842" s="52" t="s">
        <v>16702</v>
      </c>
      <c r="C8842" s="52" t="s">
        <v>10358</v>
      </c>
      <c r="D8842" s="808">
        <v>4.45</v>
      </c>
      <c r="E8842" s="757"/>
      <c r="F8842" s="757"/>
      <c r="G8842" s="757"/>
      <c r="H8842" s="757"/>
      <c r="I8842" s="757"/>
    </row>
    <row r="8843" spans="1:9" ht="15.75" customHeight="1">
      <c r="A8843" s="52">
        <v>11855</v>
      </c>
      <c r="B8843" s="52" t="s">
        <v>16703</v>
      </c>
      <c r="C8843" s="52" t="s">
        <v>10358</v>
      </c>
      <c r="D8843" s="808">
        <v>16.48</v>
      </c>
      <c r="E8843" s="757"/>
      <c r="F8843" s="757"/>
      <c r="G8843" s="757"/>
      <c r="H8843" s="757"/>
      <c r="I8843" s="757"/>
    </row>
    <row r="8844" spans="1:9" ht="15.75" customHeight="1">
      <c r="A8844" s="52">
        <v>11864</v>
      </c>
      <c r="B8844" s="52" t="s">
        <v>1765</v>
      </c>
      <c r="C8844" s="52" t="s">
        <v>10358</v>
      </c>
      <c r="D8844" s="808">
        <v>24.91</v>
      </c>
      <c r="E8844" s="757"/>
      <c r="F8844" s="757"/>
      <c r="G8844" s="757"/>
      <c r="H8844" s="757"/>
      <c r="I8844" s="757"/>
    </row>
    <row r="8845" spans="1:9" ht="15.75" customHeight="1">
      <c r="A8845" s="52">
        <v>2527</v>
      </c>
      <c r="B8845" s="52" t="s">
        <v>16704</v>
      </c>
      <c r="C8845" s="52" t="s">
        <v>10358</v>
      </c>
      <c r="D8845" s="808">
        <v>8.7799999999999994</v>
      </c>
      <c r="E8845" s="757"/>
      <c r="F8845" s="757"/>
      <c r="G8845" s="757"/>
      <c r="H8845" s="757"/>
      <c r="I8845" s="757"/>
    </row>
    <row r="8846" spans="1:9" ht="15.75" customHeight="1">
      <c r="A8846" s="52">
        <v>2526</v>
      </c>
      <c r="B8846" s="52" t="s">
        <v>16705</v>
      </c>
      <c r="C8846" s="52" t="s">
        <v>10358</v>
      </c>
      <c r="D8846" s="808">
        <v>5.62</v>
      </c>
      <c r="E8846" s="757"/>
      <c r="F8846" s="757"/>
      <c r="G8846" s="757"/>
      <c r="H8846" s="757"/>
      <c r="I8846" s="757"/>
    </row>
    <row r="8847" spans="1:9" ht="15.75" customHeight="1">
      <c r="A8847" s="52">
        <v>2487</v>
      </c>
      <c r="B8847" s="52" t="s">
        <v>16706</v>
      </c>
      <c r="C8847" s="52" t="s">
        <v>10358</v>
      </c>
      <c r="D8847" s="808">
        <v>1.92</v>
      </c>
      <c r="E8847" s="757"/>
      <c r="F8847" s="757"/>
      <c r="G8847" s="757"/>
      <c r="H8847" s="757"/>
      <c r="I8847" s="757"/>
    </row>
    <row r="8848" spans="1:9" ht="15.75" customHeight="1">
      <c r="A8848" s="52">
        <v>2483</v>
      </c>
      <c r="B8848" s="52" t="s">
        <v>16707</v>
      </c>
      <c r="C8848" s="52" t="s">
        <v>10358</v>
      </c>
      <c r="D8848" s="808">
        <v>4</v>
      </c>
      <c r="E8848" s="757"/>
      <c r="F8848" s="757"/>
      <c r="G8848" s="757"/>
      <c r="H8848" s="757"/>
      <c r="I8848" s="757"/>
    </row>
    <row r="8849" spans="1:9" ht="15.75" customHeight="1">
      <c r="A8849" s="52">
        <v>2528</v>
      </c>
      <c r="B8849" s="52" t="s">
        <v>16708</v>
      </c>
      <c r="C8849" s="52" t="s">
        <v>10358</v>
      </c>
      <c r="D8849" s="808">
        <v>22.09</v>
      </c>
      <c r="E8849" s="757"/>
      <c r="F8849" s="757"/>
      <c r="G8849" s="757"/>
      <c r="H8849" s="757"/>
      <c r="I8849" s="757"/>
    </row>
    <row r="8850" spans="1:9" ht="15.75" customHeight="1">
      <c r="A8850" s="52">
        <v>2489</v>
      </c>
      <c r="B8850" s="52" t="s">
        <v>16709</v>
      </c>
      <c r="C8850" s="52" t="s">
        <v>10358</v>
      </c>
      <c r="D8850" s="808">
        <v>9.73</v>
      </c>
      <c r="E8850" s="757"/>
      <c r="F8850" s="757"/>
      <c r="G8850" s="757"/>
      <c r="H8850" s="757"/>
      <c r="I8850" s="757"/>
    </row>
    <row r="8851" spans="1:9" ht="15.75" customHeight="1">
      <c r="A8851" s="52">
        <v>2488</v>
      </c>
      <c r="B8851" s="52" t="s">
        <v>16710</v>
      </c>
      <c r="C8851" s="52" t="s">
        <v>10358</v>
      </c>
      <c r="D8851" s="808">
        <v>2.25</v>
      </c>
      <c r="E8851" s="757"/>
      <c r="F8851" s="757"/>
      <c r="G8851" s="757"/>
      <c r="H8851" s="757"/>
      <c r="I8851" s="757"/>
    </row>
    <row r="8852" spans="1:9" ht="15.75" customHeight="1">
      <c r="A8852" s="52">
        <v>2484</v>
      </c>
      <c r="B8852" s="52" t="s">
        <v>16711</v>
      </c>
      <c r="C8852" s="52" t="s">
        <v>10358</v>
      </c>
      <c r="D8852" s="808">
        <v>32.090000000000003</v>
      </c>
      <c r="E8852" s="757"/>
      <c r="F8852" s="757"/>
      <c r="G8852" s="757"/>
      <c r="H8852" s="757"/>
      <c r="I8852" s="757"/>
    </row>
    <row r="8853" spans="1:9" ht="15.75" customHeight="1">
      <c r="A8853" s="52">
        <v>2485</v>
      </c>
      <c r="B8853" s="52" t="s">
        <v>16712</v>
      </c>
      <c r="C8853" s="52" t="s">
        <v>10358</v>
      </c>
      <c r="D8853" s="808">
        <v>50.3</v>
      </c>
      <c r="E8853" s="757"/>
      <c r="F8853" s="757"/>
      <c r="G8853" s="757"/>
      <c r="H8853" s="757"/>
      <c r="I8853" s="757"/>
    </row>
    <row r="8854" spans="1:9" ht="15.75" customHeight="1">
      <c r="A8854" s="52">
        <v>44247</v>
      </c>
      <c r="B8854" s="52" t="s">
        <v>16713</v>
      </c>
      <c r="C8854" s="52" t="s">
        <v>10358</v>
      </c>
      <c r="D8854" s="967">
        <v>1627.22</v>
      </c>
      <c r="E8854" s="757"/>
      <c r="F8854" s="757"/>
      <c r="G8854" s="757"/>
      <c r="H8854" s="757"/>
      <c r="I8854" s="757"/>
    </row>
    <row r="8855" spans="1:9" ht="15.75" customHeight="1">
      <c r="A8855" s="52">
        <v>38005</v>
      </c>
      <c r="B8855" s="52" t="s">
        <v>16714</v>
      </c>
      <c r="C8855" s="52" t="s">
        <v>10358</v>
      </c>
      <c r="D8855" s="808">
        <v>19.350000000000001</v>
      </c>
      <c r="E8855" s="757"/>
      <c r="F8855" s="757"/>
      <c r="G8855" s="757"/>
      <c r="H8855" s="757"/>
      <c r="I8855" s="757"/>
    </row>
    <row r="8856" spans="1:9" ht="15.75" customHeight="1">
      <c r="A8856" s="52">
        <v>38006</v>
      </c>
      <c r="B8856" s="52" t="s">
        <v>16715</v>
      </c>
      <c r="C8856" s="52" t="s">
        <v>10358</v>
      </c>
      <c r="D8856" s="808">
        <v>25.71</v>
      </c>
      <c r="E8856" s="757"/>
      <c r="F8856" s="757"/>
      <c r="G8856" s="757"/>
      <c r="H8856" s="757"/>
      <c r="I8856" s="757"/>
    </row>
    <row r="8857" spans="1:9" ht="15.75" customHeight="1">
      <c r="A8857" s="52">
        <v>38428</v>
      </c>
      <c r="B8857" s="52" t="s">
        <v>16716</v>
      </c>
      <c r="C8857" s="52" t="s">
        <v>10358</v>
      </c>
      <c r="D8857" s="808">
        <v>23.02</v>
      </c>
      <c r="E8857" s="757"/>
      <c r="F8857" s="757"/>
      <c r="G8857" s="757"/>
      <c r="H8857" s="757"/>
      <c r="I8857" s="757"/>
    </row>
    <row r="8858" spans="1:9" ht="15.75" customHeight="1">
      <c r="A8858" s="52">
        <v>38007</v>
      </c>
      <c r="B8858" s="52" t="s">
        <v>16717</v>
      </c>
      <c r="C8858" s="52" t="s">
        <v>10358</v>
      </c>
      <c r="D8858" s="808">
        <v>29.66</v>
      </c>
      <c r="E8858" s="757"/>
      <c r="F8858" s="757"/>
      <c r="G8858" s="757"/>
      <c r="H8858" s="757"/>
      <c r="I8858" s="757"/>
    </row>
    <row r="8859" spans="1:9" ht="15.75" customHeight="1">
      <c r="A8859" s="52">
        <v>38008</v>
      </c>
      <c r="B8859" s="52" t="s">
        <v>16718</v>
      </c>
      <c r="C8859" s="52" t="s">
        <v>10358</v>
      </c>
      <c r="D8859" s="808">
        <v>47.47</v>
      </c>
      <c r="E8859" s="757"/>
      <c r="F8859" s="757"/>
      <c r="G8859" s="757"/>
      <c r="H8859" s="757"/>
      <c r="I8859" s="757"/>
    </row>
    <row r="8860" spans="1:9" ht="15.75" customHeight="1">
      <c r="A8860" s="52">
        <v>38009</v>
      </c>
      <c r="B8860" s="52" t="s">
        <v>16719</v>
      </c>
      <c r="C8860" s="52" t="s">
        <v>10358</v>
      </c>
      <c r="D8860" s="808">
        <v>58.11</v>
      </c>
      <c r="E8860" s="757"/>
      <c r="F8860" s="757"/>
      <c r="G8860" s="757"/>
      <c r="H8860" s="757"/>
      <c r="I8860" s="757"/>
    </row>
    <row r="8861" spans="1:9" ht="15.75" customHeight="1">
      <c r="A8861" s="52">
        <v>44248</v>
      </c>
      <c r="B8861" s="52" t="s">
        <v>16720</v>
      </c>
      <c r="C8861" s="52" t="s">
        <v>10358</v>
      </c>
      <c r="D8861" s="808">
        <v>94.72</v>
      </c>
      <c r="E8861" s="757"/>
      <c r="F8861" s="757"/>
      <c r="G8861" s="757"/>
      <c r="H8861" s="757"/>
      <c r="I8861" s="757"/>
    </row>
    <row r="8862" spans="1:9" ht="15.75" customHeight="1">
      <c r="A8862" s="52">
        <v>44249</v>
      </c>
      <c r="B8862" s="52" t="s">
        <v>16721</v>
      </c>
      <c r="C8862" s="52" t="s">
        <v>10358</v>
      </c>
      <c r="D8862" s="808">
        <v>365.45</v>
      </c>
      <c r="E8862" s="757"/>
      <c r="F8862" s="757"/>
      <c r="G8862" s="757"/>
      <c r="H8862" s="757"/>
      <c r="I8862" s="757"/>
    </row>
    <row r="8863" spans="1:9" ht="15.75" customHeight="1">
      <c r="A8863" s="52">
        <v>44250</v>
      </c>
      <c r="B8863" s="52" t="s">
        <v>16722</v>
      </c>
      <c r="C8863" s="52" t="s">
        <v>10358</v>
      </c>
      <c r="D8863" s="808">
        <v>530.72</v>
      </c>
      <c r="E8863" s="757"/>
      <c r="F8863" s="757"/>
      <c r="G8863" s="757"/>
      <c r="H8863" s="757"/>
      <c r="I8863" s="757"/>
    </row>
    <row r="8864" spans="1:9" ht="15.75" customHeight="1">
      <c r="A8864" s="52">
        <v>39279</v>
      </c>
      <c r="B8864" s="52" t="s">
        <v>16723</v>
      </c>
      <c r="C8864" s="52" t="s">
        <v>10358</v>
      </c>
      <c r="D8864" s="808">
        <v>10.64</v>
      </c>
      <c r="E8864" s="757"/>
      <c r="F8864" s="757"/>
      <c r="G8864" s="757"/>
      <c r="H8864" s="757"/>
      <c r="I8864" s="757"/>
    </row>
    <row r="8865" spans="1:9" ht="15.75" customHeight="1">
      <c r="A8865" s="52">
        <v>38845</v>
      </c>
      <c r="B8865" s="52" t="s">
        <v>16724</v>
      </c>
      <c r="C8865" s="52" t="s">
        <v>10358</v>
      </c>
      <c r="D8865" s="808">
        <v>15.41</v>
      </c>
      <c r="E8865" s="757"/>
      <c r="F8865" s="757"/>
      <c r="G8865" s="757"/>
      <c r="H8865" s="757"/>
      <c r="I8865" s="757"/>
    </row>
    <row r="8866" spans="1:9" ht="15.75" customHeight="1">
      <c r="A8866" s="52">
        <v>39280</v>
      </c>
      <c r="B8866" s="52" t="s">
        <v>16725</v>
      </c>
      <c r="C8866" s="52" t="s">
        <v>10358</v>
      </c>
      <c r="D8866" s="808">
        <v>13.81</v>
      </c>
      <c r="E8866" s="757"/>
      <c r="F8866" s="757"/>
      <c r="G8866" s="757"/>
      <c r="H8866" s="757"/>
      <c r="I8866" s="757"/>
    </row>
    <row r="8867" spans="1:9" ht="15.75" customHeight="1">
      <c r="A8867" s="52">
        <v>39281</v>
      </c>
      <c r="B8867" s="52" t="s">
        <v>16726</v>
      </c>
      <c r="C8867" s="52" t="s">
        <v>10358</v>
      </c>
      <c r="D8867" s="808">
        <v>18.170000000000002</v>
      </c>
      <c r="E8867" s="757"/>
      <c r="F8867" s="757"/>
      <c r="G8867" s="757"/>
      <c r="H8867" s="757"/>
      <c r="I8867" s="757"/>
    </row>
    <row r="8868" spans="1:9" ht="15.75" customHeight="1">
      <c r="A8868" s="52">
        <v>38849</v>
      </c>
      <c r="B8868" s="52" t="s">
        <v>16727</v>
      </c>
      <c r="C8868" s="52" t="s">
        <v>10358</v>
      </c>
      <c r="D8868" s="808">
        <v>15.57</v>
      </c>
      <c r="E8868" s="757"/>
      <c r="F8868" s="757"/>
      <c r="G8868" s="757"/>
      <c r="H8868" s="757"/>
      <c r="I8868" s="757"/>
    </row>
    <row r="8869" spans="1:9" ht="15.75" customHeight="1">
      <c r="A8869" s="52">
        <v>39282</v>
      </c>
      <c r="B8869" s="52" t="s">
        <v>16728</v>
      </c>
      <c r="C8869" s="52" t="s">
        <v>10358</v>
      </c>
      <c r="D8869" s="808">
        <v>18.61</v>
      </c>
      <c r="E8869" s="757"/>
      <c r="F8869" s="757"/>
      <c r="G8869" s="757"/>
      <c r="H8869" s="757"/>
      <c r="I8869" s="757"/>
    </row>
    <row r="8870" spans="1:9" ht="15.75" customHeight="1">
      <c r="A8870" s="52">
        <v>38852</v>
      </c>
      <c r="B8870" s="52" t="s">
        <v>16729</v>
      </c>
      <c r="C8870" s="52" t="s">
        <v>10358</v>
      </c>
      <c r="D8870" s="808">
        <v>25.32</v>
      </c>
      <c r="E8870" s="757"/>
      <c r="F8870" s="757"/>
      <c r="G8870" s="757"/>
      <c r="H8870" s="757"/>
      <c r="I8870" s="757"/>
    </row>
    <row r="8871" spans="1:9" ht="15.75" customHeight="1">
      <c r="A8871" s="52">
        <v>38844</v>
      </c>
      <c r="B8871" s="52" t="s">
        <v>16730</v>
      </c>
      <c r="C8871" s="52" t="s">
        <v>10358</v>
      </c>
      <c r="D8871" s="808">
        <v>7.78</v>
      </c>
      <c r="E8871" s="757"/>
      <c r="F8871" s="757"/>
      <c r="G8871" s="757"/>
      <c r="H8871" s="757"/>
      <c r="I8871" s="757"/>
    </row>
    <row r="8872" spans="1:9" ht="15.75" customHeight="1">
      <c r="A8872" s="52">
        <v>38846</v>
      </c>
      <c r="B8872" s="52" t="s">
        <v>16731</v>
      </c>
      <c r="C8872" s="52" t="s">
        <v>10358</v>
      </c>
      <c r="D8872" s="808">
        <v>8.51</v>
      </c>
      <c r="E8872" s="757"/>
      <c r="F8872" s="757"/>
      <c r="G8872" s="757"/>
      <c r="H8872" s="757"/>
      <c r="I8872" s="757"/>
    </row>
    <row r="8873" spans="1:9" ht="15.75" customHeight="1">
      <c r="A8873" s="52">
        <v>38847</v>
      </c>
      <c r="B8873" s="52" t="s">
        <v>16732</v>
      </c>
      <c r="C8873" s="52" t="s">
        <v>10358</v>
      </c>
      <c r="D8873" s="808">
        <v>10.47</v>
      </c>
      <c r="E8873" s="757"/>
      <c r="F8873" s="757"/>
      <c r="G8873" s="757"/>
      <c r="H8873" s="757"/>
      <c r="I8873" s="757"/>
    </row>
    <row r="8874" spans="1:9" ht="15.75" customHeight="1">
      <c r="A8874" s="52">
        <v>38850</v>
      </c>
      <c r="B8874" s="52" t="s">
        <v>16733</v>
      </c>
      <c r="C8874" s="52" t="s">
        <v>10358</v>
      </c>
      <c r="D8874" s="808">
        <v>14.55</v>
      </c>
      <c r="E8874" s="757"/>
      <c r="F8874" s="757"/>
      <c r="G8874" s="757"/>
      <c r="H8874" s="757"/>
      <c r="I8874" s="757"/>
    </row>
    <row r="8875" spans="1:9" ht="15.75" customHeight="1">
      <c r="A8875" s="52">
        <v>38848</v>
      </c>
      <c r="B8875" s="52" t="s">
        <v>16734</v>
      </c>
      <c r="C8875" s="52" t="s">
        <v>10358</v>
      </c>
      <c r="D8875" s="808">
        <v>12.17</v>
      </c>
      <c r="E8875" s="757"/>
      <c r="F8875" s="757"/>
      <c r="G8875" s="757"/>
      <c r="H8875" s="757"/>
      <c r="I8875" s="757"/>
    </row>
    <row r="8876" spans="1:9" ht="15.75" customHeight="1">
      <c r="A8876" s="52">
        <v>38851</v>
      </c>
      <c r="B8876" s="52" t="s">
        <v>16735</v>
      </c>
      <c r="C8876" s="52" t="s">
        <v>10358</v>
      </c>
      <c r="D8876" s="808">
        <v>22.12</v>
      </c>
      <c r="E8876" s="757"/>
      <c r="F8876" s="757"/>
      <c r="G8876" s="757"/>
      <c r="H8876" s="757"/>
      <c r="I8876" s="757"/>
    </row>
    <row r="8877" spans="1:9" ht="15.75" customHeight="1">
      <c r="A8877" s="52">
        <v>38860</v>
      </c>
      <c r="B8877" s="52" t="s">
        <v>16736</v>
      </c>
      <c r="C8877" s="52" t="s">
        <v>10358</v>
      </c>
      <c r="D8877" s="808">
        <v>6.25</v>
      </c>
      <c r="E8877" s="757"/>
      <c r="F8877" s="757"/>
      <c r="G8877" s="757"/>
      <c r="H8877" s="757"/>
      <c r="I8877" s="757"/>
    </row>
    <row r="8878" spans="1:9" ht="15.75" customHeight="1">
      <c r="A8878" s="52">
        <v>38861</v>
      </c>
      <c r="B8878" s="52" t="s">
        <v>16737</v>
      </c>
      <c r="C8878" s="52" t="s">
        <v>10358</v>
      </c>
      <c r="D8878" s="808">
        <v>8.41</v>
      </c>
      <c r="E8878" s="757"/>
      <c r="F8878" s="757"/>
      <c r="G8878" s="757"/>
      <c r="H8878" s="757"/>
      <c r="I8878" s="757"/>
    </row>
    <row r="8879" spans="1:9" ht="15.75" customHeight="1">
      <c r="A8879" s="52">
        <v>38862</v>
      </c>
      <c r="B8879" s="52" t="s">
        <v>16738</v>
      </c>
      <c r="C8879" s="52" t="s">
        <v>10358</v>
      </c>
      <c r="D8879" s="808">
        <v>7.09</v>
      </c>
      <c r="E8879" s="757"/>
      <c r="F8879" s="757"/>
      <c r="G8879" s="757"/>
      <c r="H8879" s="757"/>
      <c r="I8879" s="757"/>
    </row>
    <row r="8880" spans="1:9" ht="15.75" customHeight="1">
      <c r="A8880" s="52">
        <v>38863</v>
      </c>
      <c r="B8880" s="52" t="s">
        <v>16739</v>
      </c>
      <c r="C8880" s="52" t="s">
        <v>10358</v>
      </c>
      <c r="D8880" s="808">
        <v>8.15</v>
      </c>
      <c r="E8880" s="757"/>
      <c r="F8880" s="757"/>
      <c r="G8880" s="757"/>
      <c r="H8880" s="757"/>
      <c r="I8880" s="757"/>
    </row>
    <row r="8881" spans="1:9" ht="15.75" customHeight="1">
      <c r="A8881" s="52">
        <v>38865</v>
      </c>
      <c r="B8881" s="52" t="s">
        <v>16740</v>
      </c>
      <c r="C8881" s="52" t="s">
        <v>10358</v>
      </c>
      <c r="D8881" s="808">
        <v>11.06</v>
      </c>
      <c r="E8881" s="757"/>
      <c r="F8881" s="757"/>
      <c r="G8881" s="757"/>
      <c r="H8881" s="757"/>
      <c r="I8881" s="757"/>
    </row>
    <row r="8882" spans="1:9" ht="15.75" customHeight="1">
      <c r="A8882" s="52">
        <v>38864</v>
      </c>
      <c r="B8882" s="52" t="s">
        <v>16741</v>
      </c>
      <c r="C8882" s="52" t="s">
        <v>10358</v>
      </c>
      <c r="D8882" s="808">
        <v>16.91</v>
      </c>
      <c r="E8882" s="757"/>
      <c r="F8882" s="757"/>
      <c r="G8882" s="757"/>
      <c r="H8882" s="757"/>
      <c r="I8882" s="757"/>
    </row>
    <row r="8883" spans="1:9" ht="15.75" customHeight="1">
      <c r="A8883" s="52">
        <v>38866</v>
      </c>
      <c r="B8883" s="52" t="s">
        <v>16742</v>
      </c>
      <c r="C8883" s="52" t="s">
        <v>10358</v>
      </c>
      <c r="D8883" s="808">
        <v>11.91</v>
      </c>
      <c r="E8883" s="757"/>
      <c r="F8883" s="757"/>
      <c r="G8883" s="757"/>
      <c r="H8883" s="757"/>
      <c r="I8883" s="757"/>
    </row>
    <row r="8884" spans="1:9" ht="15.75" customHeight="1">
      <c r="A8884" s="52">
        <v>38868</v>
      </c>
      <c r="B8884" s="52" t="s">
        <v>16743</v>
      </c>
      <c r="C8884" s="52" t="s">
        <v>10358</v>
      </c>
      <c r="D8884" s="808">
        <v>19.850000000000001</v>
      </c>
      <c r="E8884" s="757"/>
      <c r="F8884" s="757"/>
      <c r="G8884" s="757"/>
      <c r="H8884" s="757"/>
      <c r="I8884" s="757"/>
    </row>
    <row r="8885" spans="1:9" ht="15.75" customHeight="1">
      <c r="A8885" s="52">
        <v>38853</v>
      </c>
      <c r="B8885" s="52" t="s">
        <v>16744</v>
      </c>
      <c r="C8885" s="52" t="s">
        <v>10358</v>
      </c>
      <c r="D8885" s="808">
        <v>6.41</v>
      </c>
      <c r="E8885" s="757"/>
      <c r="F8885" s="757"/>
      <c r="G8885" s="757"/>
      <c r="H8885" s="757"/>
      <c r="I8885" s="757"/>
    </row>
    <row r="8886" spans="1:9" ht="15.75" customHeight="1">
      <c r="A8886" s="52">
        <v>38854</v>
      </c>
      <c r="B8886" s="52" t="s">
        <v>16745</v>
      </c>
      <c r="C8886" s="52" t="s">
        <v>10358</v>
      </c>
      <c r="D8886" s="808">
        <v>8.77</v>
      </c>
      <c r="E8886" s="757"/>
      <c r="F8886" s="757"/>
      <c r="G8886" s="757"/>
      <c r="H8886" s="757"/>
      <c r="I8886" s="757"/>
    </row>
    <row r="8887" spans="1:9" ht="15.75" customHeight="1">
      <c r="A8887" s="52">
        <v>38855</v>
      </c>
      <c r="B8887" s="52" t="s">
        <v>16746</v>
      </c>
      <c r="C8887" s="52" t="s">
        <v>10358</v>
      </c>
      <c r="D8887" s="808">
        <v>6.5</v>
      </c>
      <c r="E8887" s="757"/>
      <c r="F8887" s="757"/>
      <c r="G8887" s="757"/>
      <c r="H8887" s="757"/>
      <c r="I8887" s="757"/>
    </row>
    <row r="8888" spans="1:9" ht="15.75" customHeight="1">
      <c r="A8888" s="52">
        <v>38856</v>
      </c>
      <c r="B8888" s="52" t="s">
        <v>16747</v>
      </c>
      <c r="C8888" s="52" t="s">
        <v>10358</v>
      </c>
      <c r="D8888" s="808">
        <v>10.44</v>
      </c>
      <c r="E8888" s="757"/>
      <c r="F8888" s="757"/>
      <c r="G8888" s="757"/>
      <c r="H8888" s="757"/>
      <c r="I8888" s="757"/>
    </row>
    <row r="8889" spans="1:9" ht="15.75" customHeight="1">
      <c r="A8889" s="52">
        <v>38857</v>
      </c>
      <c r="B8889" s="52" t="s">
        <v>16748</v>
      </c>
      <c r="C8889" s="52" t="s">
        <v>10358</v>
      </c>
      <c r="D8889" s="808">
        <v>13.81</v>
      </c>
      <c r="E8889" s="757"/>
      <c r="F8889" s="757"/>
      <c r="G8889" s="757"/>
      <c r="H8889" s="757"/>
      <c r="I8889" s="757"/>
    </row>
    <row r="8890" spans="1:9" ht="15.75" customHeight="1">
      <c r="A8890" s="52">
        <v>38858</v>
      </c>
      <c r="B8890" s="52" t="s">
        <v>16749</v>
      </c>
      <c r="C8890" s="52" t="s">
        <v>10358</v>
      </c>
      <c r="D8890" s="808">
        <v>12.56</v>
      </c>
      <c r="E8890" s="757"/>
      <c r="F8890" s="757"/>
      <c r="G8890" s="757"/>
      <c r="H8890" s="757"/>
      <c r="I8890" s="757"/>
    </row>
    <row r="8891" spans="1:9" ht="15.75" customHeight="1">
      <c r="A8891" s="52">
        <v>38859</v>
      </c>
      <c r="B8891" s="52" t="s">
        <v>16750</v>
      </c>
      <c r="C8891" s="52" t="s">
        <v>10358</v>
      </c>
      <c r="D8891" s="808">
        <v>20.34</v>
      </c>
      <c r="E8891" s="757"/>
      <c r="F8891" s="757"/>
      <c r="G8891" s="757"/>
      <c r="H8891" s="757"/>
      <c r="I8891" s="757"/>
    </row>
    <row r="8892" spans="1:9" ht="15.75" customHeight="1">
      <c r="A8892" s="52">
        <v>3104</v>
      </c>
      <c r="B8892" s="52" t="s">
        <v>1660</v>
      </c>
      <c r="C8892" s="52" t="s">
        <v>11751</v>
      </c>
      <c r="D8892" s="808">
        <v>141.47</v>
      </c>
      <c r="E8892" s="757"/>
      <c r="F8892" s="757"/>
      <c r="G8892" s="757"/>
      <c r="H8892" s="757"/>
      <c r="I8892" s="757"/>
    </row>
    <row r="8893" spans="1:9" ht="15.75" customHeight="1">
      <c r="A8893" s="52">
        <v>1607</v>
      </c>
      <c r="B8893" s="52" t="s">
        <v>16751</v>
      </c>
      <c r="C8893" s="52" t="s">
        <v>11751</v>
      </c>
      <c r="D8893" s="808">
        <v>0.28999999999999998</v>
      </c>
      <c r="E8893" s="757"/>
      <c r="F8893" s="757"/>
      <c r="G8893" s="757"/>
      <c r="H8893" s="757"/>
      <c r="I8893" s="757"/>
    </row>
    <row r="8894" spans="1:9" ht="15.75" customHeight="1">
      <c r="A8894" s="52">
        <v>38169</v>
      </c>
      <c r="B8894" s="52" t="s">
        <v>16752</v>
      </c>
      <c r="C8894" s="52" t="s">
        <v>11751</v>
      </c>
      <c r="D8894" s="808">
        <v>76.59</v>
      </c>
      <c r="E8894" s="757"/>
      <c r="F8894" s="757"/>
      <c r="G8894" s="757"/>
      <c r="H8894" s="757"/>
      <c r="I8894" s="757"/>
    </row>
    <row r="8895" spans="1:9" ht="15.75" customHeight="1">
      <c r="A8895" s="52">
        <v>6142</v>
      </c>
      <c r="B8895" s="52" t="s">
        <v>16753</v>
      </c>
      <c r="C8895" s="52" t="s">
        <v>10358</v>
      </c>
      <c r="D8895" s="808">
        <v>9.4600000000000009</v>
      </c>
      <c r="E8895" s="757"/>
      <c r="F8895" s="757"/>
      <c r="G8895" s="757"/>
      <c r="H8895" s="757"/>
      <c r="I8895" s="757"/>
    </row>
    <row r="8896" spans="1:9" ht="15.75" customHeight="1">
      <c r="A8896" s="52">
        <v>11686</v>
      </c>
      <c r="B8896" s="52" t="s">
        <v>16754</v>
      </c>
      <c r="C8896" s="52" t="s">
        <v>10358</v>
      </c>
      <c r="D8896" s="808">
        <v>13.13</v>
      </c>
      <c r="E8896" s="757"/>
      <c r="F8896" s="757"/>
      <c r="G8896" s="757"/>
      <c r="H8896" s="757"/>
      <c r="I8896" s="757"/>
    </row>
    <row r="8897" spans="1:9" ht="15.75" customHeight="1">
      <c r="A8897" s="52">
        <v>37598</v>
      </c>
      <c r="B8897" s="52" t="s">
        <v>16755</v>
      </c>
      <c r="C8897" s="52" t="s">
        <v>10358</v>
      </c>
      <c r="D8897" s="808">
        <v>41.06</v>
      </c>
      <c r="E8897" s="757"/>
      <c r="F8897" s="757"/>
      <c r="G8897" s="757"/>
      <c r="H8897" s="757"/>
      <c r="I8897" s="757"/>
    </row>
    <row r="8898" spans="1:9" ht="15.75" customHeight="1">
      <c r="A8898" s="52">
        <v>25398</v>
      </c>
      <c r="B8898" s="52" t="s">
        <v>16756</v>
      </c>
      <c r="C8898" s="52" t="s">
        <v>10358</v>
      </c>
      <c r="D8898" s="967">
        <v>4606.4799999999996</v>
      </c>
      <c r="E8898" s="757"/>
      <c r="F8898" s="757"/>
      <c r="G8898" s="757"/>
      <c r="H8898" s="757"/>
      <c r="I8898" s="757"/>
    </row>
    <row r="8899" spans="1:9" ht="15.75" customHeight="1">
      <c r="A8899" s="52">
        <v>25399</v>
      </c>
      <c r="B8899" s="52" t="s">
        <v>16757</v>
      </c>
      <c r="C8899" s="52" t="s">
        <v>10358</v>
      </c>
      <c r="D8899" s="967">
        <v>2796.53</v>
      </c>
      <c r="E8899" s="757"/>
      <c r="F8899" s="757"/>
      <c r="G8899" s="757"/>
      <c r="H8899" s="757"/>
      <c r="I8899" s="757"/>
    </row>
    <row r="8900" spans="1:9" ht="15.75" customHeight="1">
      <c r="A8900" s="52">
        <v>43440</v>
      </c>
      <c r="B8900" s="52" t="s">
        <v>16758</v>
      </c>
      <c r="C8900" s="52" t="s">
        <v>10358</v>
      </c>
      <c r="D8900" s="808">
        <v>426.17</v>
      </c>
      <c r="E8900" s="757"/>
      <c r="F8900" s="757"/>
      <c r="G8900" s="757"/>
      <c r="H8900" s="757"/>
      <c r="I8900" s="757"/>
    </row>
    <row r="8901" spans="1:9" ht="15.75" customHeight="1">
      <c r="A8901" s="52">
        <v>10667</v>
      </c>
      <c r="B8901" s="52" t="s">
        <v>16759</v>
      </c>
      <c r="C8901" s="52" t="s">
        <v>10358</v>
      </c>
      <c r="D8901" s="967">
        <v>22500</v>
      </c>
      <c r="E8901" s="757"/>
      <c r="F8901" s="757"/>
      <c r="G8901" s="757"/>
      <c r="H8901" s="757"/>
      <c r="I8901" s="757"/>
    </row>
    <row r="8902" spans="1:9" ht="15.75" customHeight="1">
      <c r="A8902" s="52">
        <v>1613</v>
      </c>
      <c r="B8902" s="52" t="s">
        <v>16760</v>
      </c>
      <c r="C8902" s="52" t="s">
        <v>10358</v>
      </c>
      <c r="D8902" s="967">
        <v>1522.88</v>
      </c>
      <c r="E8902" s="757"/>
      <c r="F8902" s="757"/>
      <c r="G8902" s="757"/>
      <c r="H8902" s="757"/>
      <c r="I8902" s="757"/>
    </row>
    <row r="8903" spans="1:9" ht="15.75" customHeight="1">
      <c r="A8903" s="52">
        <v>1626</v>
      </c>
      <c r="B8903" s="52" t="s">
        <v>16761</v>
      </c>
      <c r="C8903" s="52" t="s">
        <v>10358</v>
      </c>
      <c r="D8903" s="967">
        <v>2277.66</v>
      </c>
      <c r="E8903" s="757"/>
      <c r="F8903" s="757"/>
      <c r="G8903" s="757"/>
      <c r="H8903" s="757"/>
      <c r="I8903" s="757"/>
    </row>
    <row r="8904" spans="1:9" ht="15.75" customHeight="1">
      <c r="A8904" s="52">
        <v>1625</v>
      </c>
      <c r="B8904" s="52" t="s">
        <v>16762</v>
      </c>
      <c r="C8904" s="52" t="s">
        <v>10358</v>
      </c>
      <c r="D8904" s="808">
        <v>159.08000000000001</v>
      </c>
      <c r="E8904" s="757"/>
      <c r="F8904" s="757"/>
      <c r="G8904" s="757"/>
      <c r="H8904" s="757"/>
      <c r="I8904" s="757"/>
    </row>
    <row r="8905" spans="1:9" ht="15.75" customHeight="1">
      <c r="A8905" s="52">
        <v>1622</v>
      </c>
      <c r="B8905" s="52" t="s">
        <v>16763</v>
      </c>
      <c r="C8905" s="52" t="s">
        <v>10358</v>
      </c>
      <c r="D8905" s="967">
        <v>5139.74</v>
      </c>
      <c r="E8905" s="757"/>
      <c r="F8905" s="757"/>
      <c r="G8905" s="757"/>
      <c r="H8905" s="757"/>
      <c r="I8905" s="757"/>
    </row>
    <row r="8906" spans="1:9" ht="15.75" customHeight="1">
      <c r="A8906" s="52">
        <v>1620</v>
      </c>
      <c r="B8906" s="52" t="s">
        <v>16764</v>
      </c>
      <c r="C8906" s="52" t="s">
        <v>10358</v>
      </c>
      <c r="D8906" s="808">
        <v>335.12</v>
      </c>
      <c r="E8906" s="757"/>
      <c r="F8906" s="757"/>
      <c r="G8906" s="757"/>
      <c r="H8906" s="757"/>
      <c r="I8906" s="757"/>
    </row>
    <row r="8907" spans="1:9" ht="15.75" customHeight="1">
      <c r="A8907" s="52">
        <v>1629</v>
      </c>
      <c r="B8907" s="52" t="s">
        <v>16765</v>
      </c>
      <c r="C8907" s="52" t="s">
        <v>10358</v>
      </c>
      <c r="D8907" s="967">
        <v>12508.9</v>
      </c>
      <c r="E8907" s="757"/>
      <c r="F8907" s="757"/>
      <c r="G8907" s="757"/>
      <c r="H8907" s="757"/>
      <c r="I8907" s="757"/>
    </row>
    <row r="8908" spans="1:9" ht="15.75" customHeight="1">
      <c r="A8908" s="52">
        <v>1627</v>
      </c>
      <c r="B8908" s="52" t="s">
        <v>16766</v>
      </c>
      <c r="C8908" s="52" t="s">
        <v>10358</v>
      </c>
      <c r="D8908" s="808">
        <v>640.57000000000005</v>
      </c>
      <c r="E8908" s="757"/>
      <c r="F8908" s="757"/>
      <c r="G8908" s="757"/>
      <c r="H8908" s="757"/>
      <c r="I8908" s="757"/>
    </row>
    <row r="8909" spans="1:9" ht="15.75" customHeight="1">
      <c r="A8909" s="52">
        <v>1623</v>
      </c>
      <c r="B8909" s="52" t="s">
        <v>16767</v>
      </c>
      <c r="C8909" s="52" t="s">
        <v>10358</v>
      </c>
      <c r="D8909" s="808">
        <v>129.74</v>
      </c>
      <c r="E8909" s="757"/>
      <c r="F8909" s="757"/>
      <c r="G8909" s="757"/>
      <c r="H8909" s="757"/>
      <c r="I8909" s="757"/>
    </row>
    <row r="8910" spans="1:9" ht="15.75" customHeight="1">
      <c r="A8910" s="52">
        <v>1619</v>
      </c>
      <c r="B8910" s="52" t="s">
        <v>16768</v>
      </c>
      <c r="C8910" s="52" t="s">
        <v>10358</v>
      </c>
      <c r="D8910" s="808">
        <v>178.47</v>
      </c>
      <c r="E8910" s="757"/>
      <c r="F8910" s="757"/>
      <c r="G8910" s="757"/>
      <c r="H8910" s="757"/>
      <c r="I8910" s="757"/>
    </row>
    <row r="8911" spans="1:9" ht="15.75" customHeight="1">
      <c r="A8911" s="52">
        <v>1630</v>
      </c>
      <c r="B8911" s="52" t="s">
        <v>16769</v>
      </c>
      <c r="C8911" s="52" t="s">
        <v>10358</v>
      </c>
      <c r="D8911" s="967">
        <v>3929.43</v>
      </c>
      <c r="E8911" s="757"/>
      <c r="F8911" s="757"/>
      <c r="G8911" s="757"/>
      <c r="H8911" s="757"/>
      <c r="I8911" s="757"/>
    </row>
    <row r="8912" spans="1:9" ht="15.75" customHeight="1">
      <c r="A8912" s="52">
        <v>1616</v>
      </c>
      <c r="B8912" s="52" t="s">
        <v>16770</v>
      </c>
      <c r="C8912" s="52" t="s">
        <v>10358</v>
      </c>
      <c r="D8912" s="967">
        <v>6043.54</v>
      </c>
      <c r="E8912" s="757"/>
      <c r="F8912" s="757"/>
      <c r="G8912" s="757"/>
      <c r="H8912" s="757"/>
      <c r="I8912" s="757"/>
    </row>
    <row r="8913" spans="1:9" ht="15.75" customHeight="1">
      <c r="A8913" s="52">
        <v>1614</v>
      </c>
      <c r="B8913" s="52" t="s">
        <v>16771</v>
      </c>
      <c r="C8913" s="52" t="s">
        <v>10358</v>
      </c>
      <c r="D8913" s="808">
        <v>276.20999999999998</v>
      </c>
      <c r="E8913" s="757"/>
      <c r="F8913" s="757"/>
      <c r="G8913" s="757"/>
      <c r="H8913" s="757"/>
      <c r="I8913" s="757"/>
    </row>
    <row r="8914" spans="1:9" ht="15.75" customHeight="1">
      <c r="A8914" s="52">
        <v>1617</v>
      </c>
      <c r="B8914" s="52" t="s">
        <v>16772</v>
      </c>
      <c r="C8914" s="52" t="s">
        <v>10358</v>
      </c>
      <c r="D8914" s="967">
        <v>7214.68</v>
      </c>
      <c r="E8914" s="757"/>
      <c r="F8914" s="757"/>
      <c r="G8914" s="757"/>
      <c r="H8914" s="757"/>
      <c r="I8914" s="757"/>
    </row>
    <row r="8915" spans="1:9" ht="15.75" customHeight="1">
      <c r="A8915" s="52">
        <v>1621</v>
      </c>
      <c r="B8915" s="52" t="s">
        <v>16773</v>
      </c>
      <c r="C8915" s="52" t="s">
        <v>10358</v>
      </c>
      <c r="D8915" s="808">
        <v>493.99</v>
      </c>
      <c r="E8915" s="757"/>
      <c r="F8915" s="757"/>
      <c r="G8915" s="757"/>
      <c r="H8915" s="757"/>
      <c r="I8915" s="757"/>
    </row>
    <row r="8916" spans="1:9" ht="15.75" customHeight="1">
      <c r="A8916" s="52">
        <v>1624</v>
      </c>
      <c r="B8916" s="52" t="s">
        <v>16774</v>
      </c>
      <c r="C8916" s="52" t="s">
        <v>10358</v>
      </c>
      <c r="D8916" s="967">
        <v>17734.04</v>
      </c>
      <c r="E8916" s="757"/>
      <c r="F8916" s="757"/>
      <c r="G8916" s="757"/>
      <c r="H8916" s="757"/>
      <c r="I8916" s="757"/>
    </row>
    <row r="8917" spans="1:9" ht="15.75" customHeight="1">
      <c r="A8917" s="52">
        <v>1615</v>
      </c>
      <c r="B8917" s="52" t="s">
        <v>16775</v>
      </c>
      <c r="C8917" s="52" t="s">
        <v>10358</v>
      </c>
      <c r="D8917" s="808">
        <v>927.65</v>
      </c>
      <c r="E8917" s="757"/>
      <c r="F8917" s="757"/>
      <c r="G8917" s="757"/>
      <c r="H8917" s="757"/>
      <c r="I8917" s="757"/>
    </row>
    <row r="8918" spans="1:9" ht="15.75" customHeight="1">
      <c r="A8918" s="52">
        <v>1612</v>
      </c>
      <c r="B8918" s="52" t="s">
        <v>16776</v>
      </c>
      <c r="C8918" s="52" t="s">
        <v>10358</v>
      </c>
      <c r="D8918" s="808">
        <v>122.18</v>
      </c>
      <c r="E8918" s="757"/>
      <c r="F8918" s="757"/>
      <c r="G8918" s="757"/>
      <c r="H8918" s="757"/>
      <c r="I8918" s="757"/>
    </row>
    <row r="8919" spans="1:9" ht="15.75" customHeight="1">
      <c r="A8919" s="52">
        <v>1618</v>
      </c>
      <c r="B8919" s="52" t="s">
        <v>16777</v>
      </c>
      <c r="C8919" s="52" t="s">
        <v>10358</v>
      </c>
      <c r="D8919" s="967">
        <v>1274.73</v>
      </c>
      <c r="E8919" s="757"/>
      <c r="F8919" s="757"/>
      <c r="G8919" s="757"/>
      <c r="H8919" s="757"/>
      <c r="I8919" s="757"/>
    </row>
    <row r="8920" spans="1:9" ht="15.75" customHeight="1">
      <c r="A8920" s="52">
        <v>14211</v>
      </c>
      <c r="B8920" s="52" t="s">
        <v>16778</v>
      </c>
      <c r="C8920" s="52" t="s">
        <v>10358</v>
      </c>
      <c r="D8920" s="808">
        <v>49.87</v>
      </c>
      <c r="E8920" s="757"/>
      <c r="F8920" s="757"/>
      <c r="G8920" s="757"/>
      <c r="H8920" s="757"/>
      <c r="I8920" s="757"/>
    </row>
    <row r="8921" spans="1:9" ht="15.75" customHeight="1">
      <c r="A8921" s="52">
        <v>43657</v>
      </c>
      <c r="B8921" s="52" t="s">
        <v>16779</v>
      </c>
      <c r="C8921" s="52" t="s">
        <v>10402</v>
      </c>
      <c r="D8921" s="808">
        <v>17.309999999999999</v>
      </c>
      <c r="E8921" s="757"/>
      <c r="F8921" s="757"/>
      <c r="G8921" s="757"/>
      <c r="H8921" s="757"/>
      <c r="I8921" s="757"/>
    </row>
    <row r="8922" spans="1:9" ht="15.75" customHeight="1">
      <c r="A8922" s="52">
        <v>34500</v>
      </c>
      <c r="B8922" s="52" t="s">
        <v>16780</v>
      </c>
      <c r="C8922" s="52" t="s">
        <v>10509</v>
      </c>
      <c r="D8922" s="808">
        <v>126.51</v>
      </c>
      <c r="E8922" s="757"/>
      <c r="F8922" s="757"/>
      <c r="G8922" s="757"/>
      <c r="H8922" s="757"/>
      <c r="I8922" s="757"/>
    </row>
    <row r="8923" spans="1:9" ht="15.75" customHeight="1">
      <c r="A8923" s="52">
        <v>40934</v>
      </c>
      <c r="B8923" s="52" t="s">
        <v>16781</v>
      </c>
      <c r="C8923" s="52" t="s">
        <v>10511</v>
      </c>
      <c r="D8923" s="967">
        <v>22152.99</v>
      </c>
      <c r="E8923" s="757"/>
      <c r="F8923" s="757"/>
      <c r="G8923" s="757"/>
      <c r="H8923" s="757"/>
      <c r="I8923" s="757"/>
    </row>
    <row r="8924" spans="1:9" ht="15.75" customHeight="1">
      <c r="A8924" s="52">
        <v>38200</v>
      </c>
      <c r="B8924" s="52" t="s">
        <v>16782</v>
      </c>
      <c r="C8924" s="52" t="s">
        <v>11784</v>
      </c>
      <c r="D8924" s="808">
        <v>960.36</v>
      </c>
      <c r="E8924" s="757"/>
      <c r="F8924" s="757"/>
      <c r="G8924" s="757"/>
      <c r="H8924" s="757"/>
      <c r="I8924" s="757"/>
    </row>
    <row r="8925" spans="1:9" ht="15.75" customHeight="1">
      <c r="A8925" s="52">
        <v>39269</v>
      </c>
      <c r="B8925" s="52" t="s">
        <v>16783</v>
      </c>
      <c r="C8925" s="52" t="s">
        <v>10402</v>
      </c>
      <c r="D8925" s="808">
        <v>1.41</v>
      </c>
      <c r="E8925" s="757"/>
      <c r="F8925" s="757"/>
      <c r="G8925" s="757"/>
      <c r="H8925" s="757"/>
      <c r="I8925" s="757"/>
    </row>
    <row r="8926" spans="1:9" ht="15.75" customHeight="1">
      <c r="A8926" s="52">
        <v>11889</v>
      </c>
      <c r="B8926" s="52" t="s">
        <v>16784</v>
      </c>
      <c r="C8926" s="52" t="s">
        <v>10402</v>
      </c>
      <c r="D8926" s="808">
        <v>1.94</v>
      </c>
      <c r="E8926" s="757"/>
      <c r="F8926" s="757"/>
      <c r="G8926" s="757"/>
      <c r="H8926" s="757"/>
      <c r="I8926" s="757"/>
    </row>
    <row r="8927" spans="1:9" ht="15.75" customHeight="1">
      <c r="A8927" s="52">
        <v>39270</v>
      </c>
      <c r="B8927" s="52" t="s">
        <v>16785</v>
      </c>
      <c r="C8927" s="52" t="s">
        <v>10402</v>
      </c>
      <c r="D8927" s="808">
        <v>2.52</v>
      </c>
      <c r="E8927" s="757"/>
      <c r="F8927" s="757"/>
      <c r="G8927" s="757"/>
      <c r="H8927" s="757"/>
      <c r="I8927" s="757"/>
    </row>
    <row r="8928" spans="1:9" ht="15.75" customHeight="1">
      <c r="A8928" s="52">
        <v>11890</v>
      </c>
      <c r="B8928" s="52" t="s">
        <v>16786</v>
      </c>
      <c r="C8928" s="52" t="s">
        <v>10402</v>
      </c>
      <c r="D8928" s="808">
        <v>3.43</v>
      </c>
      <c r="E8928" s="757"/>
      <c r="F8928" s="757"/>
      <c r="G8928" s="757"/>
      <c r="H8928" s="757"/>
      <c r="I8928" s="757"/>
    </row>
    <row r="8929" spans="1:9" ht="15.75" customHeight="1">
      <c r="A8929" s="52">
        <v>11891</v>
      </c>
      <c r="B8929" s="52" t="s">
        <v>16787</v>
      </c>
      <c r="C8929" s="52" t="s">
        <v>10402</v>
      </c>
      <c r="D8929" s="808">
        <v>5.56</v>
      </c>
      <c r="E8929" s="757"/>
      <c r="F8929" s="757"/>
      <c r="G8929" s="757"/>
      <c r="H8929" s="757"/>
      <c r="I8929" s="757"/>
    </row>
    <row r="8930" spans="1:9" ht="15.75" customHeight="1">
      <c r="A8930" s="52">
        <v>11892</v>
      </c>
      <c r="B8930" s="52" t="s">
        <v>16788</v>
      </c>
      <c r="C8930" s="52" t="s">
        <v>10402</v>
      </c>
      <c r="D8930" s="808">
        <v>9.09</v>
      </c>
      <c r="E8930" s="757"/>
      <c r="F8930" s="757"/>
      <c r="G8930" s="757"/>
      <c r="H8930" s="757"/>
      <c r="I8930" s="757"/>
    </row>
    <row r="8931" spans="1:9" ht="15.75" customHeight="1">
      <c r="A8931" s="52">
        <v>37601</v>
      </c>
      <c r="B8931" s="52" t="s">
        <v>16789</v>
      </c>
      <c r="C8931" s="52" t="s">
        <v>10402</v>
      </c>
      <c r="D8931" s="808">
        <v>9.1199999999999992</v>
      </c>
      <c r="E8931" s="757"/>
      <c r="F8931" s="757"/>
      <c r="G8931" s="757"/>
      <c r="H8931" s="757"/>
      <c r="I8931" s="757"/>
    </row>
    <row r="8932" spans="1:9" ht="15.75" customHeight="1">
      <c r="A8932" s="52">
        <v>1634</v>
      </c>
      <c r="B8932" s="52" t="s">
        <v>16790</v>
      </c>
      <c r="C8932" s="52" t="s">
        <v>10402</v>
      </c>
      <c r="D8932" s="808">
        <v>9.43</v>
      </c>
      <c r="E8932" s="757"/>
      <c r="F8932" s="757"/>
      <c r="G8932" s="757"/>
      <c r="H8932" s="757"/>
      <c r="I8932" s="757"/>
    </row>
    <row r="8933" spans="1:9" ht="15.75" customHeight="1">
      <c r="A8933" s="52">
        <v>5086</v>
      </c>
      <c r="B8933" s="52" t="s">
        <v>16791</v>
      </c>
      <c r="C8933" s="52" t="s">
        <v>10406</v>
      </c>
      <c r="D8933" s="808">
        <v>31.71</v>
      </c>
      <c r="E8933" s="757"/>
      <c r="F8933" s="757"/>
      <c r="G8933" s="757"/>
      <c r="H8933" s="757"/>
      <c r="I8933" s="757"/>
    </row>
    <row r="8934" spans="1:9" ht="15.75" customHeight="1">
      <c r="A8934" s="52">
        <v>11280</v>
      </c>
      <c r="B8934" s="52" t="s">
        <v>16792</v>
      </c>
      <c r="C8934" s="52" t="s">
        <v>10358</v>
      </c>
      <c r="D8934" s="967">
        <v>16578.669999999998</v>
      </c>
      <c r="E8934" s="757"/>
      <c r="F8934" s="757"/>
      <c r="G8934" s="757"/>
      <c r="H8934" s="757"/>
      <c r="I8934" s="757"/>
    </row>
    <row r="8935" spans="1:9" ht="15.75" customHeight="1">
      <c r="A8935" s="52">
        <v>40519</v>
      </c>
      <c r="B8935" s="52" t="s">
        <v>16793</v>
      </c>
      <c r="C8935" s="52" t="s">
        <v>10358</v>
      </c>
      <c r="D8935" s="967">
        <v>136668.9</v>
      </c>
      <c r="E8935" s="757"/>
      <c r="F8935" s="757"/>
      <c r="G8935" s="757"/>
      <c r="H8935" s="757"/>
      <c r="I8935" s="757"/>
    </row>
    <row r="8936" spans="1:9" ht="15.75" customHeight="1">
      <c r="A8936" s="52">
        <v>39869</v>
      </c>
      <c r="B8936" s="52" t="s">
        <v>16794</v>
      </c>
      <c r="C8936" s="52" t="s">
        <v>10358</v>
      </c>
      <c r="D8936" s="808">
        <v>13.23</v>
      </c>
      <c r="E8936" s="757"/>
      <c r="F8936" s="757"/>
      <c r="G8936" s="757"/>
      <c r="H8936" s="757"/>
      <c r="I8936" s="757"/>
    </row>
    <row r="8937" spans="1:9" ht="15.75" customHeight="1">
      <c r="A8937" s="52">
        <v>39870</v>
      </c>
      <c r="B8937" s="52" t="s">
        <v>16795</v>
      </c>
      <c r="C8937" s="52" t="s">
        <v>10358</v>
      </c>
      <c r="D8937" s="808">
        <v>20.23</v>
      </c>
      <c r="E8937" s="757"/>
      <c r="F8937" s="757"/>
      <c r="G8937" s="757"/>
      <c r="H8937" s="757"/>
      <c r="I8937" s="757"/>
    </row>
    <row r="8938" spans="1:9" ht="15.75" customHeight="1">
      <c r="A8938" s="52">
        <v>39871</v>
      </c>
      <c r="B8938" s="52" t="s">
        <v>16796</v>
      </c>
      <c r="C8938" s="52" t="s">
        <v>10358</v>
      </c>
      <c r="D8938" s="808">
        <v>22.68</v>
      </c>
      <c r="E8938" s="757"/>
      <c r="F8938" s="757"/>
      <c r="G8938" s="757"/>
      <c r="H8938" s="757"/>
      <c r="I8938" s="757"/>
    </row>
    <row r="8939" spans="1:9" ht="15.75" customHeight="1">
      <c r="A8939" s="52">
        <v>12722</v>
      </c>
      <c r="B8939" s="52" t="s">
        <v>16797</v>
      </c>
      <c r="C8939" s="52" t="s">
        <v>10358</v>
      </c>
      <c r="D8939" s="808">
        <v>758.99</v>
      </c>
      <c r="E8939" s="757"/>
      <c r="F8939" s="757"/>
      <c r="G8939" s="757"/>
      <c r="H8939" s="757"/>
      <c r="I8939" s="757"/>
    </row>
    <row r="8940" spans="1:9" ht="15.75" customHeight="1">
      <c r="A8940" s="52">
        <v>12714</v>
      </c>
      <c r="B8940" s="52" t="s">
        <v>16798</v>
      </c>
      <c r="C8940" s="52" t="s">
        <v>10358</v>
      </c>
      <c r="D8940" s="808">
        <v>4.95</v>
      </c>
      <c r="E8940" s="757"/>
      <c r="F8940" s="757"/>
      <c r="G8940" s="757"/>
      <c r="H8940" s="757"/>
      <c r="I8940" s="757"/>
    </row>
    <row r="8941" spans="1:9" ht="15.75" customHeight="1">
      <c r="A8941" s="52">
        <v>12715</v>
      </c>
      <c r="B8941" s="52" t="s">
        <v>16799</v>
      </c>
      <c r="C8941" s="52" t="s">
        <v>10358</v>
      </c>
      <c r="D8941" s="808">
        <v>11.18</v>
      </c>
      <c r="E8941" s="757"/>
      <c r="F8941" s="757"/>
      <c r="G8941" s="757"/>
      <c r="H8941" s="757"/>
      <c r="I8941" s="757"/>
    </row>
    <row r="8942" spans="1:9" ht="15.75" customHeight="1">
      <c r="A8942" s="52">
        <v>12716</v>
      </c>
      <c r="B8942" s="52" t="s">
        <v>16800</v>
      </c>
      <c r="C8942" s="52" t="s">
        <v>10358</v>
      </c>
      <c r="D8942" s="808">
        <v>19.21</v>
      </c>
      <c r="E8942" s="757"/>
      <c r="F8942" s="757"/>
      <c r="G8942" s="757"/>
      <c r="H8942" s="757"/>
      <c r="I8942" s="757"/>
    </row>
    <row r="8943" spans="1:9" ht="15.75" customHeight="1">
      <c r="A8943" s="52">
        <v>12717</v>
      </c>
      <c r="B8943" s="52" t="s">
        <v>16801</v>
      </c>
      <c r="C8943" s="52" t="s">
        <v>10358</v>
      </c>
      <c r="D8943" s="808">
        <v>37.76</v>
      </c>
      <c r="E8943" s="757"/>
      <c r="F8943" s="757"/>
      <c r="G8943" s="757"/>
      <c r="H8943" s="757"/>
      <c r="I8943" s="757"/>
    </row>
    <row r="8944" spans="1:9" ht="15.75" customHeight="1">
      <c r="A8944" s="52">
        <v>12718</v>
      </c>
      <c r="B8944" s="52" t="s">
        <v>16802</v>
      </c>
      <c r="C8944" s="52" t="s">
        <v>10358</v>
      </c>
      <c r="D8944" s="808">
        <v>57.95</v>
      </c>
      <c r="E8944" s="757"/>
      <c r="F8944" s="757"/>
      <c r="G8944" s="757"/>
      <c r="H8944" s="757"/>
      <c r="I8944" s="757"/>
    </row>
    <row r="8945" spans="1:9" ht="15.75" customHeight="1">
      <c r="A8945" s="52">
        <v>12719</v>
      </c>
      <c r="B8945" s="52" t="s">
        <v>16803</v>
      </c>
      <c r="C8945" s="52" t="s">
        <v>10358</v>
      </c>
      <c r="D8945" s="808">
        <v>91.99</v>
      </c>
      <c r="E8945" s="757"/>
      <c r="F8945" s="757"/>
      <c r="G8945" s="757"/>
      <c r="H8945" s="757"/>
      <c r="I8945" s="757"/>
    </row>
    <row r="8946" spans="1:9" ht="15.75" customHeight="1">
      <c r="A8946" s="52">
        <v>12720</v>
      </c>
      <c r="B8946" s="52" t="s">
        <v>16804</v>
      </c>
      <c r="C8946" s="52" t="s">
        <v>10358</v>
      </c>
      <c r="D8946" s="808">
        <v>320.31</v>
      </c>
      <c r="E8946" s="757"/>
      <c r="F8946" s="757"/>
      <c r="G8946" s="757"/>
      <c r="H8946" s="757"/>
      <c r="I8946" s="757"/>
    </row>
    <row r="8947" spans="1:9" ht="15.75" customHeight="1">
      <c r="A8947" s="52">
        <v>12721</v>
      </c>
      <c r="B8947" s="52" t="s">
        <v>16805</v>
      </c>
      <c r="C8947" s="52" t="s">
        <v>10358</v>
      </c>
      <c r="D8947" s="808">
        <v>307.16000000000003</v>
      </c>
      <c r="E8947" s="757"/>
      <c r="F8947" s="757"/>
      <c r="G8947" s="757"/>
      <c r="H8947" s="757"/>
      <c r="I8947" s="757"/>
    </row>
    <row r="8948" spans="1:9" ht="15.75" customHeight="1">
      <c r="A8948" s="52">
        <v>3468</v>
      </c>
      <c r="B8948" s="52" t="s">
        <v>16806</v>
      </c>
      <c r="C8948" s="52" t="s">
        <v>10358</v>
      </c>
      <c r="D8948" s="808">
        <v>44.5</v>
      </c>
      <c r="E8948" s="757"/>
      <c r="F8948" s="757"/>
      <c r="G8948" s="757"/>
      <c r="H8948" s="757"/>
      <c r="I8948" s="757"/>
    </row>
    <row r="8949" spans="1:9" ht="15.75" customHeight="1">
      <c r="A8949" s="52">
        <v>3465</v>
      </c>
      <c r="B8949" s="52" t="s">
        <v>16807</v>
      </c>
      <c r="C8949" s="52" t="s">
        <v>10358</v>
      </c>
      <c r="D8949" s="808">
        <v>44.49</v>
      </c>
      <c r="E8949" s="757"/>
      <c r="F8949" s="757"/>
      <c r="G8949" s="757"/>
      <c r="H8949" s="757"/>
      <c r="I8949" s="757"/>
    </row>
    <row r="8950" spans="1:9" ht="15.75" customHeight="1">
      <c r="A8950" s="52">
        <v>12403</v>
      </c>
      <c r="B8950" s="52" t="s">
        <v>16808</v>
      </c>
      <c r="C8950" s="52" t="s">
        <v>10358</v>
      </c>
      <c r="D8950" s="808">
        <v>31.71</v>
      </c>
      <c r="E8950" s="757"/>
      <c r="F8950" s="757"/>
      <c r="G8950" s="757"/>
      <c r="H8950" s="757"/>
      <c r="I8950" s="757"/>
    </row>
    <row r="8951" spans="1:9" ht="15.75" customHeight="1">
      <c r="A8951" s="52">
        <v>3463</v>
      </c>
      <c r="B8951" s="52" t="s">
        <v>16809</v>
      </c>
      <c r="C8951" s="52" t="s">
        <v>10358</v>
      </c>
      <c r="D8951" s="808">
        <v>18.52</v>
      </c>
      <c r="E8951" s="757"/>
      <c r="F8951" s="757"/>
      <c r="G8951" s="757"/>
      <c r="H8951" s="757"/>
      <c r="I8951" s="757"/>
    </row>
    <row r="8952" spans="1:9" ht="15.75" customHeight="1">
      <c r="A8952" s="52">
        <v>3464</v>
      </c>
      <c r="B8952" s="52" t="s">
        <v>16810</v>
      </c>
      <c r="C8952" s="52" t="s">
        <v>10358</v>
      </c>
      <c r="D8952" s="808">
        <v>18.52</v>
      </c>
      <c r="E8952" s="757"/>
      <c r="F8952" s="757"/>
      <c r="G8952" s="757"/>
      <c r="H8952" s="757"/>
      <c r="I8952" s="757"/>
    </row>
    <row r="8953" spans="1:9" ht="15.75" customHeight="1">
      <c r="A8953" s="52">
        <v>3466</v>
      </c>
      <c r="B8953" s="52" t="s">
        <v>16811</v>
      </c>
      <c r="C8953" s="52" t="s">
        <v>10358</v>
      </c>
      <c r="D8953" s="808">
        <v>112.99</v>
      </c>
      <c r="E8953" s="757"/>
      <c r="F8953" s="757"/>
      <c r="G8953" s="757"/>
      <c r="H8953" s="757"/>
      <c r="I8953" s="757"/>
    </row>
    <row r="8954" spans="1:9" ht="15.75" customHeight="1">
      <c r="A8954" s="52">
        <v>3467</v>
      </c>
      <c r="B8954" s="52" t="s">
        <v>16812</v>
      </c>
      <c r="C8954" s="52" t="s">
        <v>10358</v>
      </c>
      <c r="D8954" s="808">
        <v>63.81</v>
      </c>
      <c r="E8954" s="757"/>
      <c r="F8954" s="757"/>
      <c r="G8954" s="757"/>
      <c r="H8954" s="757"/>
      <c r="I8954" s="757"/>
    </row>
    <row r="8955" spans="1:9" ht="15.75" customHeight="1">
      <c r="A8955" s="52">
        <v>3462</v>
      </c>
      <c r="B8955" s="52" t="s">
        <v>16813</v>
      </c>
      <c r="C8955" s="52" t="s">
        <v>10358</v>
      </c>
      <c r="D8955" s="808">
        <v>12.22</v>
      </c>
      <c r="E8955" s="757"/>
      <c r="F8955" s="757"/>
      <c r="G8955" s="757"/>
      <c r="H8955" s="757"/>
      <c r="I8955" s="757"/>
    </row>
    <row r="8956" spans="1:9" ht="15.75" customHeight="1">
      <c r="A8956" s="52">
        <v>3446</v>
      </c>
      <c r="B8956" s="52" t="s">
        <v>16814</v>
      </c>
      <c r="C8956" s="52" t="s">
        <v>10358</v>
      </c>
      <c r="D8956" s="808">
        <v>37.619999999999997</v>
      </c>
      <c r="E8956" s="757"/>
      <c r="F8956" s="757"/>
      <c r="G8956" s="757"/>
      <c r="H8956" s="757"/>
      <c r="I8956" s="757"/>
    </row>
    <row r="8957" spans="1:9" ht="15.75" customHeight="1">
      <c r="A8957" s="52">
        <v>3445</v>
      </c>
      <c r="B8957" s="52" t="s">
        <v>16815</v>
      </c>
      <c r="C8957" s="52" t="s">
        <v>10358</v>
      </c>
      <c r="D8957" s="808">
        <v>30.71</v>
      </c>
      <c r="E8957" s="757"/>
      <c r="F8957" s="757"/>
      <c r="G8957" s="757"/>
      <c r="H8957" s="757"/>
      <c r="I8957" s="757"/>
    </row>
    <row r="8958" spans="1:9" ht="15.75" customHeight="1">
      <c r="A8958" s="52">
        <v>3441</v>
      </c>
      <c r="B8958" s="52" t="s">
        <v>16816</v>
      </c>
      <c r="C8958" s="52" t="s">
        <v>10358</v>
      </c>
      <c r="D8958" s="808">
        <v>8.67</v>
      </c>
      <c r="E8958" s="757"/>
      <c r="F8958" s="757"/>
      <c r="G8958" s="757"/>
      <c r="H8958" s="757"/>
      <c r="I8958" s="757"/>
    </row>
    <row r="8959" spans="1:9" ht="15.75" customHeight="1">
      <c r="A8959" s="52">
        <v>3444</v>
      </c>
      <c r="B8959" s="52" t="s">
        <v>16817</v>
      </c>
      <c r="C8959" s="52" t="s">
        <v>10358</v>
      </c>
      <c r="D8959" s="808">
        <v>18.899999999999999</v>
      </c>
      <c r="E8959" s="757"/>
      <c r="F8959" s="757"/>
      <c r="G8959" s="757"/>
      <c r="H8959" s="757"/>
      <c r="I8959" s="757"/>
    </row>
    <row r="8960" spans="1:9" ht="15.75" customHeight="1">
      <c r="A8960" s="52">
        <v>12402</v>
      </c>
      <c r="B8960" s="52" t="s">
        <v>16818</v>
      </c>
      <c r="C8960" s="52" t="s">
        <v>10358</v>
      </c>
      <c r="D8960" s="808">
        <v>105.74</v>
      </c>
      <c r="E8960" s="757"/>
      <c r="F8960" s="757"/>
      <c r="G8960" s="757"/>
      <c r="H8960" s="757"/>
      <c r="I8960" s="757"/>
    </row>
    <row r="8961" spans="1:9" ht="15.75" customHeight="1">
      <c r="A8961" s="52">
        <v>3447</v>
      </c>
      <c r="B8961" s="52" t="s">
        <v>16819</v>
      </c>
      <c r="C8961" s="52" t="s">
        <v>10358</v>
      </c>
      <c r="D8961" s="808">
        <v>54.71</v>
      </c>
      <c r="E8961" s="757"/>
      <c r="F8961" s="757"/>
      <c r="G8961" s="757"/>
      <c r="H8961" s="757"/>
      <c r="I8961" s="757"/>
    </row>
    <row r="8962" spans="1:9" ht="15.75" customHeight="1">
      <c r="A8962" s="52">
        <v>3442</v>
      </c>
      <c r="B8962" s="52" t="s">
        <v>16820</v>
      </c>
      <c r="C8962" s="52" t="s">
        <v>10358</v>
      </c>
      <c r="D8962" s="808">
        <v>12.96</v>
      </c>
      <c r="E8962" s="757"/>
      <c r="F8962" s="757"/>
      <c r="G8962" s="757"/>
      <c r="H8962" s="757"/>
      <c r="I8962" s="757"/>
    </row>
    <row r="8963" spans="1:9" ht="15.75" customHeight="1">
      <c r="A8963" s="52">
        <v>3448</v>
      </c>
      <c r="B8963" s="52" t="s">
        <v>16821</v>
      </c>
      <c r="C8963" s="52" t="s">
        <v>10358</v>
      </c>
      <c r="D8963" s="808">
        <v>154.6</v>
      </c>
      <c r="E8963" s="757"/>
      <c r="F8963" s="757"/>
      <c r="G8963" s="757"/>
      <c r="H8963" s="757"/>
      <c r="I8963" s="757"/>
    </row>
    <row r="8964" spans="1:9" ht="15.75" customHeight="1">
      <c r="A8964" s="52">
        <v>3449</v>
      </c>
      <c r="B8964" s="52" t="s">
        <v>16822</v>
      </c>
      <c r="C8964" s="52" t="s">
        <v>10358</v>
      </c>
      <c r="D8964" s="808">
        <v>270.89</v>
      </c>
      <c r="E8964" s="757"/>
      <c r="F8964" s="757"/>
      <c r="G8964" s="757"/>
      <c r="H8964" s="757"/>
      <c r="I8964" s="757"/>
    </row>
    <row r="8965" spans="1:9" ht="15.75" customHeight="1">
      <c r="A8965" s="52">
        <v>37438</v>
      </c>
      <c r="B8965" s="52" t="s">
        <v>16823</v>
      </c>
      <c r="C8965" s="52" t="s">
        <v>10358</v>
      </c>
      <c r="D8965" s="808">
        <v>243.84</v>
      </c>
      <c r="E8965" s="757"/>
      <c r="F8965" s="757"/>
      <c r="G8965" s="757"/>
      <c r="H8965" s="757"/>
      <c r="I8965" s="757"/>
    </row>
    <row r="8966" spans="1:9" ht="15.75" customHeight="1">
      <c r="A8966" s="52">
        <v>37439</v>
      </c>
      <c r="B8966" s="52" t="s">
        <v>16824</v>
      </c>
      <c r="C8966" s="52" t="s">
        <v>10358</v>
      </c>
      <c r="D8966" s="967">
        <v>1594.24</v>
      </c>
      <c r="E8966" s="757"/>
      <c r="F8966" s="757"/>
      <c r="G8966" s="757"/>
      <c r="H8966" s="757"/>
      <c r="I8966" s="757"/>
    </row>
    <row r="8967" spans="1:9" ht="15.75" customHeight="1">
      <c r="A8967" s="52">
        <v>37435</v>
      </c>
      <c r="B8967" s="52" t="s">
        <v>16825</v>
      </c>
      <c r="C8967" s="52" t="s">
        <v>10358</v>
      </c>
      <c r="D8967" s="808">
        <v>28.65</v>
      </c>
      <c r="E8967" s="757"/>
      <c r="F8967" s="757"/>
      <c r="G8967" s="757"/>
      <c r="H8967" s="757"/>
      <c r="I8967" s="757"/>
    </row>
    <row r="8968" spans="1:9" ht="15.75" customHeight="1">
      <c r="A8968" s="52">
        <v>37436</v>
      </c>
      <c r="B8968" s="52" t="s">
        <v>16826</v>
      </c>
      <c r="C8968" s="52" t="s">
        <v>10358</v>
      </c>
      <c r="D8968" s="808">
        <v>33.82</v>
      </c>
      <c r="E8968" s="757"/>
      <c r="F8968" s="757"/>
      <c r="G8968" s="757"/>
      <c r="H8968" s="757"/>
      <c r="I8968" s="757"/>
    </row>
    <row r="8969" spans="1:9" ht="15.75" customHeight="1">
      <c r="A8969" s="52">
        <v>37437</v>
      </c>
      <c r="B8969" s="52" t="s">
        <v>16827</v>
      </c>
      <c r="C8969" s="52" t="s">
        <v>10358</v>
      </c>
      <c r="D8969" s="808">
        <v>48.91</v>
      </c>
      <c r="E8969" s="757"/>
      <c r="F8969" s="757"/>
      <c r="G8969" s="757"/>
      <c r="H8969" s="757"/>
      <c r="I8969" s="757"/>
    </row>
    <row r="8970" spans="1:9" ht="15.75" customHeight="1">
      <c r="A8970" s="52">
        <v>3473</v>
      </c>
      <c r="B8970" s="52" t="s">
        <v>16828</v>
      </c>
      <c r="C8970" s="52" t="s">
        <v>10358</v>
      </c>
      <c r="D8970" s="808">
        <v>42.53</v>
      </c>
      <c r="E8970" s="757"/>
      <c r="F8970" s="757"/>
      <c r="G8970" s="757"/>
      <c r="H8970" s="757"/>
      <c r="I8970" s="757"/>
    </row>
    <row r="8971" spans="1:9" ht="15.75" customHeight="1">
      <c r="A8971" s="52">
        <v>3474</v>
      </c>
      <c r="B8971" s="52" t="s">
        <v>16829</v>
      </c>
      <c r="C8971" s="52" t="s">
        <v>10358</v>
      </c>
      <c r="D8971" s="808">
        <v>35.06</v>
      </c>
      <c r="E8971" s="757"/>
      <c r="F8971" s="757"/>
      <c r="G8971" s="757"/>
      <c r="H8971" s="757"/>
      <c r="I8971" s="757"/>
    </row>
    <row r="8972" spans="1:9" ht="15.75" customHeight="1">
      <c r="A8972" s="52">
        <v>3450</v>
      </c>
      <c r="B8972" s="52" t="s">
        <v>16830</v>
      </c>
      <c r="C8972" s="52" t="s">
        <v>10358</v>
      </c>
      <c r="D8972" s="808">
        <v>10.16</v>
      </c>
      <c r="E8972" s="757"/>
      <c r="F8972" s="757"/>
      <c r="G8972" s="757"/>
      <c r="H8972" s="757"/>
      <c r="I8972" s="757"/>
    </row>
    <row r="8973" spans="1:9" ht="15.75" customHeight="1">
      <c r="A8973" s="52">
        <v>3443</v>
      </c>
      <c r="B8973" s="52" t="s">
        <v>16831</v>
      </c>
      <c r="C8973" s="52" t="s">
        <v>10358</v>
      </c>
      <c r="D8973" s="808">
        <v>21.81</v>
      </c>
      <c r="E8973" s="757"/>
      <c r="F8973" s="757"/>
      <c r="G8973" s="757"/>
      <c r="H8973" s="757"/>
      <c r="I8973" s="757"/>
    </row>
    <row r="8974" spans="1:9" ht="15.75" customHeight="1">
      <c r="A8974" s="52">
        <v>3453</v>
      </c>
      <c r="B8974" s="52" t="s">
        <v>16832</v>
      </c>
      <c r="C8974" s="52" t="s">
        <v>10358</v>
      </c>
      <c r="D8974" s="808">
        <v>124.15</v>
      </c>
      <c r="E8974" s="757"/>
      <c r="F8974" s="757"/>
      <c r="G8974" s="757"/>
      <c r="H8974" s="757"/>
      <c r="I8974" s="757"/>
    </row>
    <row r="8975" spans="1:9" ht="15.75" customHeight="1">
      <c r="A8975" s="52">
        <v>3452</v>
      </c>
      <c r="B8975" s="52" t="s">
        <v>16833</v>
      </c>
      <c r="C8975" s="52" t="s">
        <v>10358</v>
      </c>
      <c r="D8975" s="808">
        <v>61.28</v>
      </c>
      <c r="E8975" s="757"/>
      <c r="F8975" s="757"/>
      <c r="G8975" s="757"/>
      <c r="H8975" s="757"/>
      <c r="I8975" s="757"/>
    </row>
    <row r="8976" spans="1:9" ht="15.75" customHeight="1">
      <c r="A8976" s="52">
        <v>3451</v>
      </c>
      <c r="B8976" s="52" t="s">
        <v>16834</v>
      </c>
      <c r="C8976" s="52" t="s">
        <v>10358</v>
      </c>
      <c r="D8976" s="808">
        <v>12.15</v>
      </c>
      <c r="E8976" s="757"/>
      <c r="F8976" s="757"/>
      <c r="G8976" s="757"/>
      <c r="H8976" s="757"/>
      <c r="I8976" s="757"/>
    </row>
    <row r="8977" spans="1:9" ht="15.75" customHeight="1">
      <c r="A8977" s="52">
        <v>3454</v>
      </c>
      <c r="B8977" s="52" t="s">
        <v>16835</v>
      </c>
      <c r="C8977" s="52" t="s">
        <v>10358</v>
      </c>
      <c r="D8977" s="808">
        <v>188.83</v>
      </c>
      <c r="E8977" s="757"/>
      <c r="F8977" s="757"/>
      <c r="G8977" s="757"/>
      <c r="H8977" s="757"/>
      <c r="I8977" s="757"/>
    </row>
    <row r="8978" spans="1:9" ht="15.75" customHeight="1">
      <c r="A8978" s="52">
        <v>3458</v>
      </c>
      <c r="B8978" s="52" t="s">
        <v>16836</v>
      </c>
      <c r="C8978" s="52" t="s">
        <v>10358</v>
      </c>
      <c r="D8978" s="808">
        <v>34.090000000000003</v>
      </c>
      <c r="E8978" s="757"/>
      <c r="F8978" s="757"/>
      <c r="G8978" s="757"/>
      <c r="H8978" s="757"/>
      <c r="I8978" s="757"/>
    </row>
    <row r="8979" spans="1:9" ht="15.75" customHeight="1">
      <c r="A8979" s="52">
        <v>3457</v>
      </c>
      <c r="B8979" s="52" t="s">
        <v>16837</v>
      </c>
      <c r="C8979" s="52" t="s">
        <v>10358</v>
      </c>
      <c r="D8979" s="808">
        <v>25.59</v>
      </c>
      <c r="E8979" s="757"/>
      <c r="F8979" s="757"/>
      <c r="G8979" s="757"/>
      <c r="H8979" s="757"/>
      <c r="I8979" s="757"/>
    </row>
    <row r="8980" spans="1:9" ht="15.75" customHeight="1">
      <c r="A8980" s="52">
        <v>3455</v>
      </c>
      <c r="B8980" s="52" t="s">
        <v>16838</v>
      </c>
      <c r="C8980" s="52" t="s">
        <v>10358</v>
      </c>
      <c r="D8980" s="808">
        <v>7.27</v>
      </c>
      <c r="E8980" s="757"/>
      <c r="F8980" s="757"/>
      <c r="G8980" s="757"/>
      <c r="H8980" s="757"/>
      <c r="I8980" s="757"/>
    </row>
    <row r="8981" spans="1:9" ht="15.75" customHeight="1">
      <c r="A8981" s="52">
        <v>3472</v>
      </c>
      <c r="B8981" s="52" t="s">
        <v>16839</v>
      </c>
      <c r="C8981" s="52" t="s">
        <v>10358</v>
      </c>
      <c r="D8981" s="808">
        <v>16.329999999999998</v>
      </c>
      <c r="E8981" s="757"/>
      <c r="F8981" s="757"/>
      <c r="G8981" s="757"/>
      <c r="H8981" s="757"/>
      <c r="I8981" s="757"/>
    </row>
    <row r="8982" spans="1:9" ht="15.75" customHeight="1">
      <c r="A8982" s="52">
        <v>3470</v>
      </c>
      <c r="B8982" s="52" t="s">
        <v>16840</v>
      </c>
      <c r="C8982" s="52" t="s">
        <v>10358</v>
      </c>
      <c r="D8982" s="808">
        <v>95.2</v>
      </c>
      <c r="E8982" s="757"/>
      <c r="F8982" s="757"/>
      <c r="G8982" s="757"/>
      <c r="H8982" s="757"/>
      <c r="I8982" s="757"/>
    </row>
    <row r="8983" spans="1:9" ht="15.75" customHeight="1">
      <c r="A8983" s="52">
        <v>3471</v>
      </c>
      <c r="B8983" s="52" t="s">
        <v>16841</v>
      </c>
      <c r="C8983" s="52" t="s">
        <v>10358</v>
      </c>
      <c r="D8983" s="808">
        <v>52.31</v>
      </c>
      <c r="E8983" s="757"/>
      <c r="F8983" s="757"/>
      <c r="G8983" s="757"/>
      <c r="H8983" s="757"/>
      <c r="I8983" s="757"/>
    </row>
    <row r="8984" spans="1:9" ht="15.75" customHeight="1">
      <c r="A8984" s="52">
        <v>3456</v>
      </c>
      <c r="B8984" s="52" t="s">
        <v>16842</v>
      </c>
      <c r="C8984" s="52" t="s">
        <v>10358</v>
      </c>
      <c r="D8984" s="808">
        <v>10.88</v>
      </c>
      <c r="E8984" s="757"/>
      <c r="F8984" s="757"/>
      <c r="G8984" s="757"/>
      <c r="H8984" s="757"/>
      <c r="I8984" s="757"/>
    </row>
    <row r="8985" spans="1:9" ht="15.75" customHeight="1">
      <c r="A8985" s="52">
        <v>3459</v>
      </c>
      <c r="B8985" s="52" t="s">
        <v>16843</v>
      </c>
      <c r="C8985" s="52" t="s">
        <v>10358</v>
      </c>
      <c r="D8985" s="808">
        <v>134.28</v>
      </c>
      <c r="E8985" s="757"/>
      <c r="F8985" s="757"/>
      <c r="G8985" s="757"/>
      <c r="H8985" s="757"/>
      <c r="I8985" s="757"/>
    </row>
    <row r="8986" spans="1:9" ht="15.75" customHeight="1">
      <c r="A8986" s="52">
        <v>3469</v>
      </c>
      <c r="B8986" s="52" t="s">
        <v>16844</v>
      </c>
      <c r="C8986" s="52" t="s">
        <v>10358</v>
      </c>
      <c r="D8986" s="808">
        <v>255.36</v>
      </c>
      <c r="E8986" s="757"/>
      <c r="F8986" s="757"/>
      <c r="G8986" s="757"/>
      <c r="H8986" s="757"/>
      <c r="I8986" s="757"/>
    </row>
    <row r="8987" spans="1:9" ht="15.75" customHeight="1">
      <c r="A8987" s="52">
        <v>3460</v>
      </c>
      <c r="B8987" s="52" t="s">
        <v>16845</v>
      </c>
      <c r="C8987" s="52" t="s">
        <v>10358</v>
      </c>
      <c r="D8987" s="808">
        <v>372.61</v>
      </c>
      <c r="E8987" s="757"/>
      <c r="F8987" s="757"/>
      <c r="G8987" s="757"/>
      <c r="H8987" s="757"/>
      <c r="I8987" s="757"/>
    </row>
    <row r="8988" spans="1:9" ht="15.75" customHeight="1">
      <c r="A8988" s="52">
        <v>3461</v>
      </c>
      <c r="B8988" s="52" t="s">
        <v>16846</v>
      </c>
      <c r="C8988" s="52" t="s">
        <v>10358</v>
      </c>
      <c r="D8988" s="808">
        <v>952.38</v>
      </c>
      <c r="E8988" s="757"/>
      <c r="F8988" s="757"/>
      <c r="G8988" s="757"/>
      <c r="H8988" s="757"/>
      <c r="I8988" s="757"/>
    </row>
    <row r="8989" spans="1:9" ht="15.75" customHeight="1">
      <c r="A8989" s="52">
        <v>37433</v>
      </c>
      <c r="B8989" s="52" t="s">
        <v>16847</v>
      </c>
      <c r="C8989" s="52" t="s">
        <v>10358</v>
      </c>
      <c r="D8989" s="808">
        <v>243.84</v>
      </c>
      <c r="E8989" s="757"/>
      <c r="F8989" s="757"/>
      <c r="G8989" s="757"/>
      <c r="H8989" s="757"/>
      <c r="I8989" s="757"/>
    </row>
    <row r="8990" spans="1:9" ht="15.75" customHeight="1">
      <c r="A8990" s="52">
        <v>37430</v>
      </c>
      <c r="B8990" s="52" t="s">
        <v>16848</v>
      </c>
      <c r="C8990" s="52" t="s">
        <v>10358</v>
      </c>
      <c r="D8990" s="808">
        <v>30.56</v>
      </c>
      <c r="E8990" s="757"/>
      <c r="F8990" s="757"/>
      <c r="G8990" s="757"/>
      <c r="H8990" s="757"/>
      <c r="I8990" s="757"/>
    </row>
    <row r="8991" spans="1:9" ht="15.75" customHeight="1">
      <c r="A8991" s="52">
        <v>37434</v>
      </c>
      <c r="B8991" s="52" t="s">
        <v>16849</v>
      </c>
      <c r="C8991" s="52" t="s">
        <v>10358</v>
      </c>
      <c r="D8991" s="967">
        <v>2273.6</v>
      </c>
      <c r="E8991" s="757"/>
      <c r="F8991" s="757"/>
      <c r="G8991" s="757"/>
      <c r="H8991" s="757"/>
      <c r="I8991" s="757"/>
    </row>
    <row r="8992" spans="1:9" ht="15.75" customHeight="1">
      <c r="A8992" s="52">
        <v>37431</v>
      </c>
      <c r="B8992" s="52" t="s">
        <v>16850</v>
      </c>
      <c r="C8992" s="52" t="s">
        <v>10358</v>
      </c>
      <c r="D8992" s="808">
        <v>41.45</v>
      </c>
      <c r="E8992" s="757"/>
      <c r="F8992" s="757"/>
      <c r="G8992" s="757"/>
      <c r="H8992" s="757"/>
      <c r="I8992" s="757"/>
    </row>
    <row r="8993" spans="1:9" ht="15.75" customHeight="1">
      <c r="A8993" s="52">
        <v>37432</v>
      </c>
      <c r="B8993" s="52" t="s">
        <v>16851</v>
      </c>
      <c r="C8993" s="52" t="s">
        <v>10358</v>
      </c>
      <c r="D8993" s="808">
        <v>76.459999999999994</v>
      </c>
      <c r="E8993" s="757"/>
      <c r="F8993" s="757"/>
      <c r="G8993" s="757"/>
      <c r="H8993" s="757"/>
      <c r="I8993" s="757"/>
    </row>
    <row r="8994" spans="1:9" ht="15.75" customHeight="1">
      <c r="A8994" s="52">
        <v>37413</v>
      </c>
      <c r="B8994" s="52" t="s">
        <v>16852</v>
      </c>
      <c r="C8994" s="52" t="s">
        <v>10358</v>
      </c>
      <c r="D8994" s="808">
        <v>3.72</v>
      </c>
      <c r="E8994" s="757"/>
      <c r="F8994" s="757"/>
      <c r="G8994" s="757"/>
      <c r="H8994" s="757"/>
      <c r="I8994" s="757"/>
    </row>
    <row r="8995" spans="1:9" ht="15.75" customHeight="1">
      <c r="A8995" s="52">
        <v>37414</v>
      </c>
      <c r="B8995" s="52" t="s">
        <v>16853</v>
      </c>
      <c r="C8995" s="52" t="s">
        <v>10358</v>
      </c>
      <c r="D8995" s="808">
        <v>4.22</v>
      </c>
      <c r="E8995" s="757"/>
      <c r="F8995" s="757"/>
      <c r="G8995" s="757"/>
      <c r="H8995" s="757"/>
      <c r="I8995" s="757"/>
    </row>
    <row r="8996" spans="1:9" ht="15.75" customHeight="1">
      <c r="A8996" s="52">
        <v>37415</v>
      </c>
      <c r="B8996" s="52" t="s">
        <v>16854</v>
      </c>
      <c r="C8996" s="52" t="s">
        <v>10358</v>
      </c>
      <c r="D8996" s="808">
        <v>7.67</v>
      </c>
      <c r="E8996" s="757"/>
      <c r="F8996" s="757"/>
      <c r="G8996" s="757"/>
      <c r="H8996" s="757"/>
      <c r="I8996" s="757"/>
    </row>
    <row r="8997" spans="1:9" ht="15.75" customHeight="1">
      <c r="A8997" s="52">
        <v>37416</v>
      </c>
      <c r="B8997" s="52" t="s">
        <v>16855</v>
      </c>
      <c r="C8997" s="52" t="s">
        <v>10358</v>
      </c>
      <c r="D8997" s="808">
        <v>3.48</v>
      </c>
      <c r="E8997" s="757"/>
      <c r="F8997" s="757"/>
      <c r="G8997" s="757"/>
      <c r="H8997" s="757"/>
      <c r="I8997" s="757"/>
    </row>
    <row r="8998" spans="1:9" ht="15.75" customHeight="1">
      <c r="A8998" s="52">
        <v>37417</v>
      </c>
      <c r="B8998" s="52" t="s">
        <v>16856</v>
      </c>
      <c r="C8998" s="52" t="s">
        <v>10358</v>
      </c>
      <c r="D8998" s="808">
        <v>5</v>
      </c>
      <c r="E8998" s="757"/>
      <c r="F8998" s="757"/>
      <c r="G8998" s="757"/>
      <c r="H8998" s="757"/>
      <c r="I8998" s="757"/>
    </row>
    <row r="8999" spans="1:9" ht="15.75" customHeight="1">
      <c r="A8999" s="52">
        <v>43590</v>
      </c>
      <c r="B8999" s="52" t="s">
        <v>16857</v>
      </c>
      <c r="C8999" s="52" t="s">
        <v>10358</v>
      </c>
      <c r="D8999" s="808">
        <v>147.41</v>
      </c>
      <c r="E8999" s="757"/>
      <c r="F8999" s="757"/>
      <c r="G8999" s="757"/>
      <c r="H8999" s="757"/>
      <c r="I8999" s="757"/>
    </row>
    <row r="9000" spans="1:9" ht="15.75" customHeight="1">
      <c r="A9000" s="52">
        <v>43589</v>
      </c>
      <c r="B9000" s="52" t="s">
        <v>16858</v>
      </c>
      <c r="C9000" s="52" t="s">
        <v>10358</v>
      </c>
      <c r="D9000" s="808">
        <v>26.67</v>
      </c>
      <c r="E9000" s="757"/>
      <c r="F9000" s="757"/>
      <c r="G9000" s="757"/>
      <c r="H9000" s="757"/>
      <c r="I9000" s="757"/>
    </row>
    <row r="9001" spans="1:9" ht="15.75" customHeight="1">
      <c r="A9001" s="52">
        <v>34519</v>
      </c>
      <c r="B9001" s="52" t="s">
        <v>16859</v>
      </c>
      <c r="C9001" s="52" t="s">
        <v>10358</v>
      </c>
      <c r="D9001" s="808">
        <v>101.54</v>
      </c>
      <c r="E9001" s="757"/>
      <c r="F9001" s="757"/>
      <c r="G9001" s="757"/>
      <c r="H9001" s="757"/>
      <c r="I9001" s="757"/>
    </row>
    <row r="9002" spans="1:9" ht="15.75" customHeight="1">
      <c r="A9002" s="52">
        <v>1649</v>
      </c>
      <c r="B9002" s="52" t="s">
        <v>16860</v>
      </c>
      <c r="C9002" s="52" t="s">
        <v>10358</v>
      </c>
      <c r="D9002" s="808">
        <v>80.400000000000006</v>
      </c>
      <c r="E9002" s="757"/>
      <c r="F9002" s="757"/>
      <c r="G9002" s="757"/>
      <c r="H9002" s="757"/>
      <c r="I9002" s="757"/>
    </row>
    <row r="9003" spans="1:9" ht="15.75" customHeight="1">
      <c r="A9003" s="52">
        <v>1653</v>
      </c>
      <c r="B9003" s="52" t="s">
        <v>16861</v>
      </c>
      <c r="C9003" s="52" t="s">
        <v>10358</v>
      </c>
      <c r="D9003" s="808">
        <v>62.98</v>
      </c>
      <c r="E9003" s="757"/>
      <c r="F9003" s="757"/>
      <c r="G9003" s="757"/>
      <c r="H9003" s="757"/>
      <c r="I9003" s="757"/>
    </row>
    <row r="9004" spans="1:9" ht="15.75" customHeight="1">
      <c r="A9004" s="52">
        <v>1647</v>
      </c>
      <c r="B9004" s="52" t="s">
        <v>16862</v>
      </c>
      <c r="C9004" s="52" t="s">
        <v>10358</v>
      </c>
      <c r="D9004" s="808">
        <v>22.55</v>
      </c>
      <c r="E9004" s="757"/>
      <c r="F9004" s="757"/>
      <c r="G9004" s="757"/>
      <c r="H9004" s="757"/>
      <c r="I9004" s="757"/>
    </row>
    <row r="9005" spans="1:9" ht="15.75" customHeight="1">
      <c r="A9005" s="52">
        <v>1648</v>
      </c>
      <c r="B9005" s="52" t="s">
        <v>16863</v>
      </c>
      <c r="C9005" s="52" t="s">
        <v>10358</v>
      </c>
      <c r="D9005" s="808">
        <v>43.3</v>
      </c>
      <c r="E9005" s="757"/>
      <c r="F9005" s="757"/>
      <c r="G9005" s="757"/>
      <c r="H9005" s="757"/>
      <c r="I9005" s="757"/>
    </row>
    <row r="9006" spans="1:9" ht="15.75" customHeight="1">
      <c r="A9006" s="52">
        <v>1651</v>
      </c>
      <c r="B9006" s="52" t="s">
        <v>16864</v>
      </c>
      <c r="C9006" s="52" t="s">
        <v>10358</v>
      </c>
      <c r="D9006" s="808">
        <v>200.88</v>
      </c>
      <c r="E9006" s="757"/>
      <c r="F9006" s="757"/>
      <c r="G9006" s="757"/>
      <c r="H9006" s="757"/>
      <c r="I9006" s="757"/>
    </row>
    <row r="9007" spans="1:9" ht="15.75" customHeight="1">
      <c r="A9007" s="52">
        <v>1650</v>
      </c>
      <c r="B9007" s="52" t="s">
        <v>16865</v>
      </c>
      <c r="C9007" s="52" t="s">
        <v>10358</v>
      </c>
      <c r="D9007" s="808">
        <v>111.04</v>
      </c>
      <c r="E9007" s="757"/>
      <c r="F9007" s="757"/>
      <c r="G9007" s="757"/>
      <c r="H9007" s="757"/>
      <c r="I9007" s="757"/>
    </row>
    <row r="9008" spans="1:9" ht="15.75" customHeight="1">
      <c r="A9008" s="52">
        <v>1654</v>
      </c>
      <c r="B9008" s="52" t="s">
        <v>16866</v>
      </c>
      <c r="C9008" s="52" t="s">
        <v>10358</v>
      </c>
      <c r="D9008" s="808">
        <v>30.95</v>
      </c>
      <c r="E9008" s="757"/>
      <c r="F9008" s="757"/>
      <c r="G9008" s="757"/>
      <c r="H9008" s="757"/>
      <c r="I9008" s="757"/>
    </row>
    <row r="9009" spans="1:9" ht="15.75" customHeight="1">
      <c r="A9009" s="52">
        <v>1652</v>
      </c>
      <c r="B9009" s="52" t="s">
        <v>16867</v>
      </c>
      <c r="C9009" s="52" t="s">
        <v>10358</v>
      </c>
      <c r="D9009" s="808">
        <v>288.32</v>
      </c>
      <c r="E9009" s="757"/>
      <c r="F9009" s="757"/>
      <c r="G9009" s="757"/>
      <c r="H9009" s="757"/>
      <c r="I9009" s="757"/>
    </row>
    <row r="9010" spans="1:9" ht="15.75" customHeight="1">
      <c r="A9010" s="52">
        <v>10510</v>
      </c>
      <c r="B9010" s="52" t="s">
        <v>16868</v>
      </c>
      <c r="C9010" s="52" t="s">
        <v>10358</v>
      </c>
      <c r="D9010" s="808">
        <v>127.84</v>
      </c>
      <c r="E9010" s="757"/>
      <c r="F9010" s="757"/>
      <c r="G9010" s="757"/>
      <c r="H9010" s="757"/>
      <c r="I9010" s="757"/>
    </row>
    <row r="9011" spans="1:9" ht="15.75" customHeight="1">
      <c r="A9011" s="52">
        <v>1747</v>
      </c>
      <c r="B9011" s="52" t="s">
        <v>16869</v>
      </c>
      <c r="C9011" s="52" t="s">
        <v>10358</v>
      </c>
      <c r="D9011" s="808">
        <v>206.6</v>
      </c>
      <c r="E9011" s="757"/>
      <c r="F9011" s="757"/>
      <c r="G9011" s="757"/>
      <c r="H9011" s="757"/>
      <c r="I9011" s="757"/>
    </row>
    <row r="9012" spans="1:9" ht="15.75" customHeight="1">
      <c r="A9012" s="52">
        <v>1744</v>
      </c>
      <c r="B9012" s="52" t="s">
        <v>16870</v>
      </c>
      <c r="C9012" s="52" t="s">
        <v>10358</v>
      </c>
      <c r="D9012" s="808">
        <v>143.1</v>
      </c>
      <c r="E9012" s="757"/>
      <c r="F9012" s="757"/>
      <c r="G9012" s="757"/>
      <c r="H9012" s="757"/>
      <c r="I9012" s="757"/>
    </row>
    <row r="9013" spans="1:9" ht="15.75" customHeight="1">
      <c r="A9013" s="52">
        <v>1743</v>
      </c>
      <c r="B9013" s="52" t="s">
        <v>16871</v>
      </c>
      <c r="C9013" s="52" t="s">
        <v>10358</v>
      </c>
      <c r="D9013" s="808">
        <v>187.92</v>
      </c>
      <c r="E9013" s="757"/>
      <c r="F9013" s="757"/>
      <c r="G9013" s="757"/>
      <c r="H9013" s="757"/>
      <c r="I9013" s="757"/>
    </row>
    <row r="9014" spans="1:9" ht="15.75" customHeight="1">
      <c r="A9014" s="52">
        <v>39640</v>
      </c>
      <c r="B9014" s="52" t="s">
        <v>16872</v>
      </c>
      <c r="C9014" s="52" t="s">
        <v>10358</v>
      </c>
      <c r="D9014" s="808">
        <v>16.57</v>
      </c>
      <c r="E9014" s="757"/>
      <c r="F9014" s="757"/>
      <c r="G9014" s="757"/>
      <c r="H9014" s="757"/>
      <c r="I9014" s="757"/>
    </row>
    <row r="9015" spans="1:9" ht="15.75" customHeight="1">
      <c r="A9015" s="52">
        <v>7216</v>
      </c>
      <c r="B9015" s="52" t="s">
        <v>16873</v>
      </c>
      <c r="C9015" s="52" t="s">
        <v>10358</v>
      </c>
      <c r="D9015" s="808">
        <v>89.03</v>
      </c>
      <c r="E9015" s="757"/>
      <c r="F9015" s="757"/>
      <c r="G9015" s="757"/>
      <c r="H9015" s="757"/>
      <c r="I9015" s="757"/>
    </row>
    <row r="9016" spans="1:9" ht="15.75" customHeight="1">
      <c r="A9016" s="52">
        <v>20235</v>
      </c>
      <c r="B9016" s="52" t="s">
        <v>16874</v>
      </c>
      <c r="C9016" s="52" t="s">
        <v>10358</v>
      </c>
      <c r="D9016" s="808">
        <v>71.58</v>
      </c>
      <c r="E9016" s="757"/>
      <c r="F9016" s="757"/>
      <c r="G9016" s="757"/>
      <c r="H9016" s="757"/>
      <c r="I9016" s="757"/>
    </row>
    <row r="9017" spans="1:9" ht="15.75" customHeight="1">
      <c r="A9017" s="52">
        <v>7181</v>
      </c>
      <c r="B9017" s="52" t="s">
        <v>16875</v>
      </c>
      <c r="C9017" s="52" t="s">
        <v>10358</v>
      </c>
      <c r="D9017" s="808">
        <v>2.4500000000000002</v>
      </c>
      <c r="E9017" s="757"/>
      <c r="F9017" s="757"/>
      <c r="G9017" s="757"/>
      <c r="H9017" s="757"/>
      <c r="I9017" s="757"/>
    </row>
    <row r="9018" spans="1:9" ht="15.75" customHeight="1">
      <c r="A9018" s="52">
        <v>40742</v>
      </c>
      <c r="B9018" s="52" t="s">
        <v>16876</v>
      </c>
      <c r="C9018" s="52" t="s">
        <v>10358</v>
      </c>
      <c r="D9018" s="808">
        <v>10.06</v>
      </c>
      <c r="E9018" s="757"/>
      <c r="F9018" s="757"/>
      <c r="G9018" s="757"/>
      <c r="H9018" s="757"/>
      <c r="I9018" s="757"/>
    </row>
    <row r="9019" spans="1:9" ht="15.75" customHeight="1">
      <c r="A9019" s="52">
        <v>7214</v>
      </c>
      <c r="B9019" s="52" t="s">
        <v>16877</v>
      </c>
      <c r="C9019" s="52" t="s">
        <v>10358</v>
      </c>
      <c r="D9019" s="808">
        <v>86.94</v>
      </c>
      <c r="E9019" s="757"/>
      <c r="F9019" s="757"/>
      <c r="G9019" s="757"/>
      <c r="H9019" s="757"/>
      <c r="I9019" s="757"/>
    </row>
    <row r="9020" spans="1:9" ht="15.75" customHeight="1">
      <c r="A9020" s="52">
        <v>7219</v>
      </c>
      <c r="B9020" s="52" t="s">
        <v>16878</v>
      </c>
      <c r="C9020" s="52" t="s">
        <v>10358</v>
      </c>
      <c r="D9020" s="808">
        <v>77.12</v>
      </c>
      <c r="E9020" s="757"/>
      <c r="F9020" s="757"/>
      <c r="G9020" s="757"/>
      <c r="H9020" s="757"/>
      <c r="I9020" s="757"/>
    </row>
    <row r="9021" spans="1:9" ht="15.75" customHeight="1">
      <c r="A9021" s="52">
        <v>37971</v>
      </c>
      <c r="B9021" s="52" t="s">
        <v>16879</v>
      </c>
      <c r="C9021" s="52" t="s">
        <v>10358</v>
      </c>
      <c r="D9021" s="808">
        <v>5.26</v>
      </c>
      <c r="E9021" s="757"/>
      <c r="F9021" s="757"/>
      <c r="G9021" s="757"/>
      <c r="H9021" s="757"/>
      <c r="I9021" s="757"/>
    </row>
    <row r="9022" spans="1:9" ht="15.75" customHeight="1">
      <c r="A9022" s="52">
        <v>37972</v>
      </c>
      <c r="B9022" s="52" t="s">
        <v>16880</v>
      </c>
      <c r="C9022" s="52" t="s">
        <v>10358</v>
      </c>
      <c r="D9022" s="808">
        <v>7.46</v>
      </c>
      <c r="E9022" s="757"/>
      <c r="F9022" s="757"/>
      <c r="G9022" s="757"/>
      <c r="H9022" s="757"/>
      <c r="I9022" s="757"/>
    </row>
    <row r="9023" spans="1:9" ht="15.75" customHeight="1">
      <c r="A9023" s="52">
        <v>37973</v>
      </c>
      <c r="B9023" s="52" t="s">
        <v>16881</v>
      </c>
      <c r="C9023" s="52" t="s">
        <v>10358</v>
      </c>
      <c r="D9023" s="808">
        <v>14.01</v>
      </c>
      <c r="E9023" s="757"/>
      <c r="F9023" s="757"/>
      <c r="G9023" s="757"/>
      <c r="H9023" s="757"/>
      <c r="I9023" s="757"/>
    </row>
    <row r="9024" spans="1:9" ht="15.75" customHeight="1">
      <c r="A9024" s="52">
        <v>1926</v>
      </c>
      <c r="B9024" s="52" t="s">
        <v>16882</v>
      </c>
      <c r="C9024" s="52" t="s">
        <v>10358</v>
      </c>
      <c r="D9024" s="808">
        <v>2.54</v>
      </c>
      <c r="E9024" s="757"/>
      <c r="F9024" s="757"/>
      <c r="G9024" s="757"/>
      <c r="H9024" s="757"/>
      <c r="I9024" s="757"/>
    </row>
    <row r="9025" spans="1:9" ht="15.75" customHeight="1">
      <c r="A9025" s="52">
        <v>1927</v>
      </c>
      <c r="B9025" s="52" t="s">
        <v>16883</v>
      </c>
      <c r="C9025" s="52" t="s">
        <v>10358</v>
      </c>
      <c r="D9025" s="808">
        <v>2.85</v>
      </c>
      <c r="E9025" s="757"/>
      <c r="F9025" s="757"/>
      <c r="G9025" s="757"/>
      <c r="H9025" s="757"/>
      <c r="I9025" s="757"/>
    </row>
    <row r="9026" spans="1:9" ht="15.75" customHeight="1">
      <c r="A9026" s="52">
        <v>1923</v>
      </c>
      <c r="B9026" s="52" t="s">
        <v>16884</v>
      </c>
      <c r="C9026" s="52" t="s">
        <v>10358</v>
      </c>
      <c r="D9026" s="808">
        <v>5.2</v>
      </c>
      <c r="E9026" s="757"/>
      <c r="F9026" s="757"/>
      <c r="G9026" s="757"/>
      <c r="H9026" s="757"/>
      <c r="I9026" s="757"/>
    </row>
    <row r="9027" spans="1:9" ht="15.75" customHeight="1">
      <c r="A9027" s="52">
        <v>1929</v>
      </c>
      <c r="B9027" s="52" t="s">
        <v>16885</v>
      </c>
      <c r="C9027" s="52" t="s">
        <v>10358</v>
      </c>
      <c r="D9027" s="808">
        <v>6.3</v>
      </c>
      <c r="E9027" s="757"/>
      <c r="F9027" s="757"/>
      <c r="G9027" s="757"/>
      <c r="H9027" s="757"/>
      <c r="I9027" s="757"/>
    </row>
    <row r="9028" spans="1:9" ht="15.75" customHeight="1">
      <c r="A9028" s="52">
        <v>1930</v>
      </c>
      <c r="B9028" s="52" t="s">
        <v>16886</v>
      </c>
      <c r="C9028" s="52" t="s">
        <v>10358</v>
      </c>
      <c r="D9028" s="808">
        <v>10.79</v>
      </c>
      <c r="E9028" s="757"/>
      <c r="F9028" s="757"/>
      <c r="G9028" s="757"/>
      <c r="H9028" s="757"/>
      <c r="I9028" s="757"/>
    </row>
    <row r="9029" spans="1:9" ht="15.75" customHeight="1">
      <c r="A9029" s="52">
        <v>1924</v>
      </c>
      <c r="B9029" s="52" t="s">
        <v>16887</v>
      </c>
      <c r="C9029" s="52" t="s">
        <v>10358</v>
      </c>
      <c r="D9029" s="808">
        <v>17.41</v>
      </c>
      <c r="E9029" s="757"/>
      <c r="F9029" s="757"/>
      <c r="G9029" s="757"/>
      <c r="H9029" s="757"/>
      <c r="I9029" s="757"/>
    </row>
    <row r="9030" spans="1:9" ht="15.75" customHeight="1">
      <c r="A9030" s="52">
        <v>1922</v>
      </c>
      <c r="B9030" s="52" t="s">
        <v>16888</v>
      </c>
      <c r="C9030" s="52" t="s">
        <v>10358</v>
      </c>
      <c r="D9030" s="808">
        <v>36</v>
      </c>
      <c r="E9030" s="757"/>
      <c r="F9030" s="757"/>
      <c r="G9030" s="757"/>
      <c r="H9030" s="757"/>
      <c r="I9030" s="757"/>
    </row>
    <row r="9031" spans="1:9" ht="15.75" customHeight="1">
      <c r="A9031" s="52">
        <v>1953</v>
      </c>
      <c r="B9031" s="52" t="s">
        <v>16889</v>
      </c>
      <c r="C9031" s="52" t="s">
        <v>10358</v>
      </c>
      <c r="D9031" s="808">
        <v>43.95</v>
      </c>
      <c r="E9031" s="757"/>
      <c r="F9031" s="757"/>
      <c r="G9031" s="757"/>
      <c r="H9031" s="757"/>
      <c r="I9031" s="757"/>
    </row>
    <row r="9032" spans="1:9" ht="15.75" customHeight="1">
      <c r="A9032" s="52">
        <v>1962</v>
      </c>
      <c r="B9032" s="52" t="s">
        <v>16890</v>
      </c>
      <c r="C9032" s="52" t="s">
        <v>10358</v>
      </c>
      <c r="D9032" s="808">
        <v>213.51</v>
      </c>
      <c r="E9032" s="757"/>
      <c r="F9032" s="757"/>
      <c r="G9032" s="757"/>
      <c r="H9032" s="757"/>
      <c r="I9032" s="757"/>
    </row>
    <row r="9033" spans="1:9" ht="15.75" customHeight="1">
      <c r="A9033" s="52">
        <v>1955</v>
      </c>
      <c r="B9033" s="52" t="s">
        <v>16891</v>
      </c>
      <c r="C9033" s="52" t="s">
        <v>10358</v>
      </c>
      <c r="D9033" s="808">
        <v>2.46</v>
      </c>
      <c r="E9033" s="757"/>
      <c r="F9033" s="757"/>
      <c r="G9033" s="757"/>
      <c r="H9033" s="757"/>
      <c r="I9033" s="757"/>
    </row>
    <row r="9034" spans="1:9" ht="15.75" customHeight="1">
      <c r="A9034" s="52">
        <v>1956</v>
      </c>
      <c r="B9034" s="52" t="s">
        <v>16892</v>
      </c>
      <c r="C9034" s="52" t="s">
        <v>10358</v>
      </c>
      <c r="D9034" s="808">
        <v>3.47</v>
      </c>
      <c r="E9034" s="757"/>
      <c r="F9034" s="757"/>
      <c r="G9034" s="757"/>
      <c r="H9034" s="757"/>
      <c r="I9034" s="757"/>
    </row>
    <row r="9035" spans="1:9" ht="15.75" customHeight="1">
      <c r="A9035" s="52">
        <v>1957</v>
      </c>
      <c r="B9035" s="52" t="s">
        <v>16893</v>
      </c>
      <c r="C9035" s="52" t="s">
        <v>10358</v>
      </c>
      <c r="D9035" s="808">
        <v>7.51</v>
      </c>
      <c r="E9035" s="757"/>
      <c r="F9035" s="757"/>
      <c r="G9035" s="757"/>
      <c r="H9035" s="757"/>
      <c r="I9035" s="757"/>
    </row>
    <row r="9036" spans="1:9" ht="15.75" customHeight="1">
      <c r="A9036" s="52">
        <v>1958</v>
      </c>
      <c r="B9036" s="52" t="s">
        <v>16894</v>
      </c>
      <c r="C9036" s="52" t="s">
        <v>10358</v>
      </c>
      <c r="D9036" s="808">
        <v>13.98</v>
      </c>
      <c r="E9036" s="757"/>
      <c r="F9036" s="757"/>
      <c r="G9036" s="757"/>
      <c r="H9036" s="757"/>
      <c r="I9036" s="757"/>
    </row>
    <row r="9037" spans="1:9" ht="15.75" customHeight="1">
      <c r="A9037" s="52">
        <v>1959</v>
      </c>
      <c r="B9037" s="52" t="s">
        <v>16895</v>
      </c>
      <c r="C9037" s="52" t="s">
        <v>10358</v>
      </c>
      <c r="D9037" s="808">
        <v>15.17</v>
      </c>
      <c r="E9037" s="757"/>
      <c r="F9037" s="757"/>
      <c r="G9037" s="757"/>
      <c r="H9037" s="757"/>
      <c r="I9037" s="757"/>
    </row>
    <row r="9038" spans="1:9" ht="15.75" customHeight="1">
      <c r="A9038" s="52">
        <v>1925</v>
      </c>
      <c r="B9038" s="52" t="s">
        <v>16896</v>
      </c>
      <c r="C9038" s="52" t="s">
        <v>10358</v>
      </c>
      <c r="D9038" s="808">
        <v>39.65</v>
      </c>
      <c r="E9038" s="757"/>
      <c r="F9038" s="757"/>
      <c r="G9038" s="757"/>
      <c r="H9038" s="757"/>
      <c r="I9038" s="757"/>
    </row>
    <row r="9039" spans="1:9" ht="15.75" customHeight="1">
      <c r="A9039" s="52">
        <v>1960</v>
      </c>
      <c r="B9039" s="52" t="s">
        <v>16897</v>
      </c>
      <c r="C9039" s="52" t="s">
        <v>10358</v>
      </c>
      <c r="D9039" s="808">
        <v>60.89</v>
      </c>
      <c r="E9039" s="757"/>
      <c r="F9039" s="757"/>
      <c r="G9039" s="757"/>
      <c r="H9039" s="757"/>
      <c r="I9039" s="757"/>
    </row>
    <row r="9040" spans="1:9" ht="15.75" customHeight="1">
      <c r="A9040" s="52">
        <v>1961</v>
      </c>
      <c r="B9040" s="52" t="s">
        <v>16898</v>
      </c>
      <c r="C9040" s="52" t="s">
        <v>10358</v>
      </c>
      <c r="D9040" s="808">
        <v>78</v>
      </c>
      <c r="E9040" s="757"/>
      <c r="F9040" s="757"/>
      <c r="G9040" s="757"/>
      <c r="H9040" s="757"/>
      <c r="I9040" s="757"/>
    </row>
    <row r="9041" spans="1:9" ht="15.75" customHeight="1">
      <c r="A9041" s="52">
        <v>38423</v>
      </c>
      <c r="B9041" s="52" t="s">
        <v>16899</v>
      </c>
      <c r="C9041" s="52" t="s">
        <v>10358</v>
      </c>
      <c r="D9041" s="808">
        <v>39.659999999999997</v>
      </c>
      <c r="E9041" s="757"/>
      <c r="F9041" s="757"/>
      <c r="G9041" s="757"/>
      <c r="H9041" s="757"/>
      <c r="I9041" s="757"/>
    </row>
    <row r="9042" spans="1:9" ht="15.75" customHeight="1">
      <c r="A9042" s="52">
        <v>39866</v>
      </c>
      <c r="B9042" s="52" t="s">
        <v>16900</v>
      </c>
      <c r="C9042" s="52" t="s">
        <v>10358</v>
      </c>
      <c r="D9042" s="808">
        <v>17.52</v>
      </c>
      <c r="E9042" s="757"/>
      <c r="F9042" s="757"/>
      <c r="G9042" s="757"/>
      <c r="H9042" s="757"/>
      <c r="I9042" s="757"/>
    </row>
    <row r="9043" spans="1:9" ht="15.75" customHeight="1">
      <c r="A9043" s="52">
        <v>39867</v>
      </c>
      <c r="B9043" s="52" t="s">
        <v>16901</v>
      </c>
      <c r="C9043" s="52" t="s">
        <v>10358</v>
      </c>
      <c r="D9043" s="808">
        <v>38.950000000000003</v>
      </c>
      <c r="E9043" s="757"/>
      <c r="F9043" s="757"/>
      <c r="G9043" s="757"/>
      <c r="H9043" s="757"/>
      <c r="I9043" s="757"/>
    </row>
    <row r="9044" spans="1:9" ht="15.75" customHeight="1">
      <c r="A9044" s="52">
        <v>39868</v>
      </c>
      <c r="B9044" s="52" t="s">
        <v>16902</v>
      </c>
      <c r="C9044" s="52" t="s">
        <v>10358</v>
      </c>
      <c r="D9044" s="808">
        <v>70.17</v>
      </c>
      <c r="E9044" s="757"/>
      <c r="F9044" s="757"/>
      <c r="G9044" s="757"/>
      <c r="H9044" s="757"/>
      <c r="I9044" s="757"/>
    </row>
    <row r="9045" spans="1:9" ht="15.75" customHeight="1">
      <c r="A9045" s="52">
        <v>37999</v>
      </c>
      <c r="B9045" s="52" t="s">
        <v>16903</v>
      </c>
      <c r="C9045" s="52" t="s">
        <v>10358</v>
      </c>
      <c r="D9045" s="808">
        <v>8.86</v>
      </c>
      <c r="E9045" s="757"/>
      <c r="F9045" s="757"/>
      <c r="G9045" s="757"/>
      <c r="H9045" s="757"/>
      <c r="I9045" s="757"/>
    </row>
    <row r="9046" spans="1:9" ht="15.75" customHeight="1">
      <c r="A9046" s="52">
        <v>38000</v>
      </c>
      <c r="B9046" s="52" t="s">
        <v>16904</v>
      </c>
      <c r="C9046" s="52" t="s">
        <v>10358</v>
      </c>
      <c r="D9046" s="808">
        <v>10.35</v>
      </c>
      <c r="E9046" s="757"/>
      <c r="F9046" s="757"/>
      <c r="G9046" s="757"/>
      <c r="H9046" s="757"/>
      <c r="I9046" s="757"/>
    </row>
    <row r="9047" spans="1:9" ht="15.75" customHeight="1">
      <c r="A9047" s="52">
        <v>38129</v>
      </c>
      <c r="B9047" s="52" t="s">
        <v>16905</v>
      </c>
      <c r="C9047" s="52" t="s">
        <v>10358</v>
      </c>
      <c r="D9047" s="808">
        <v>5.72</v>
      </c>
      <c r="E9047" s="757"/>
      <c r="F9047" s="757"/>
      <c r="G9047" s="757"/>
      <c r="H9047" s="757"/>
      <c r="I9047" s="757"/>
    </row>
    <row r="9048" spans="1:9" ht="15.75" customHeight="1">
      <c r="A9048" s="52">
        <v>38025</v>
      </c>
      <c r="B9048" s="52" t="s">
        <v>16906</v>
      </c>
      <c r="C9048" s="52" t="s">
        <v>10358</v>
      </c>
      <c r="D9048" s="808">
        <v>7.77</v>
      </c>
      <c r="E9048" s="757"/>
      <c r="F9048" s="757"/>
      <c r="G9048" s="757"/>
      <c r="H9048" s="757"/>
      <c r="I9048" s="757"/>
    </row>
    <row r="9049" spans="1:9" ht="15.75" customHeight="1">
      <c r="A9049" s="52">
        <v>38026</v>
      </c>
      <c r="B9049" s="52" t="s">
        <v>16907</v>
      </c>
      <c r="C9049" s="52" t="s">
        <v>10358</v>
      </c>
      <c r="D9049" s="808">
        <v>19.190000000000001</v>
      </c>
      <c r="E9049" s="757"/>
      <c r="F9049" s="757"/>
      <c r="G9049" s="757"/>
      <c r="H9049" s="757"/>
      <c r="I9049" s="757"/>
    </row>
    <row r="9050" spans="1:9" ht="15.75" customHeight="1">
      <c r="A9050" s="52">
        <v>1858</v>
      </c>
      <c r="B9050" s="52" t="s">
        <v>16908</v>
      </c>
      <c r="C9050" s="52" t="s">
        <v>10358</v>
      </c>
      <c r="D9050" s="808">
        <v>61.46</v>
      </c>
      <c r="E9050" s="757"/>
      <c r="F9050" s="757"/>
      <c r="G9050" s="757"/>
      <c r="H9050" s="757"/>
      <c r="I9050" s="757"/>
    </row>
    <row r="9051" spans="1:9" ht="15.75" customHeight="1">
      <c r="A9051" s="52">
        <v>1844</v>
      </c>
      <c r="B9051" s="52" t="s">
        <v>16909</v>
      </c>
      <c r="C9051" s="52" t="s">
        <v>10358</v>
      </c>
      <c r="D9051" s="808">
        <v>140.76</v>
      </c>
      <c r="E9051" s="757"/>
      <c r="F9051" s="757"/>
      <c r="G9051" s="757"/>
      <c r="H9051" s="757"/>
      <c r="I9051" s="757"/>
    </row>
    <row r="9052" spans="1:9" ht="15.75" customHeight="1">
      <c r="A9052" s="52">
        <v>1863</v>
      </c>
      <c r="B9052" s="52" t="s">
        <v>16910</v>
      </c>
      <c r="C9052" s="52" t="s">
        <v>10358</v>
      </c>
      <c r="D9052" s="808">
        <v>65.41</v>
      </c>
      <c r="E9052" s="757"/>
      <c r="F9052" s="757"/>
      <c r="G9052" s="757"/>
      <c r="H9052" s="757"/>
      <c r="I9052" s="757"/>
    </row>
    <row r="9053" spans="1:9" ht="15.75" customHeight="1">
      <c r="A9053" s="52">
        <v>1865</v>
      </c>
      <c r="B9053" s="52" t="s">
        <v>16911</v>
      </c>
      <c r="C9053" s="52" t="s">
        <v>10358</v>
      </c>
      <c r="D9053" s="808">
        <v>170.42</v>
      </c>
      <c r="E9053" s="757"/>
      <c r="F9053" s="757"/>
      <c r="G9053" s="757"/>
      <c r="H9053" s="757"/>
      <c r="I9053" s="757"/>
    </row>
    <row r="9054" spans="1:9" ht="15.75" customHeight="1">
      <c r="A9054" s="52">
        <v>36355</v>
      </c>
      <c r="B9054" s="52" t="s">
        <v>16912</v>
      </c>
      <c r="C9054" s="52" t="s">
        <v>10358</v>
      </c>
      <c r="D9054" s="808">
        <v>10.28</v>
      </c>
      <c r="E9054" s="757"/>
      <c r="F9054" s="757"/>
      <c r="G9054" s="757"/>
      <c r="H9054" s="757"/>
      <c r="I9054" s="757"/>
    </row>
    <row r="9055" spans="1:9" ht="15.75" customHeight="1">
      <c r="A9055" s="52">
        <v>36356</v>
      </c>
      <c r="B9055" s="52" t="s">
        <v>16913</v>
      </c>
      <c r="C9055" s="52" t="s">
        <v>10358</v>
      </c>
      <c r="D9055" s="808">
        <v>16.53</v>
      </c>
      <c r="E9055" s="757"/>
      <c r="F9055" s="757"/>
      <c r="G9055" s="757"/>
      <c r="H9055" s="757"/>
      <c r="I9055" s="757"/>
    </row>
    <row r="9056" spans="1:9" ht="15.75" customHeight="1">
      <c r="A9056" s="52">
        <v>1966</v>
      </c>
      <c r="B9056" s="52" t="s">
        <v>16914</v>
      </c>
      <c r="C9056" s="52" t="s">
        <v>10358</v>
      </c>
      <c r="D9056" s="808">
        <v>26.08</v>
      </c>
      <c r="E9056" s="757"/>
      <c r="F9056" s="757"/>
      <c r="G9056" s="757"/>
      <c r="H9056" s="757"/>
      <c r="I9056" s="757"/>
    </row>
    <row r="9057" spans="1:9" ht="15.75" customHeight="1">
      <c r="A9057" s="52">
        <v>1933</v>
      </c>
      <c r="B9057" s="52" t="s">
        <v>16915</v>
      </c>
      <c r="C9057" s="52" t="s">
        <v>10358</v>
      </c>
      <c r="D9057" s="808">
        <v>5.62</v>
      </c>
      <c r="E9057" s="757"/>
      <c r="F9057" s="757"/>
      <c r="G9057" s="757"/>
      <c r="H9057" s="757"/>
      <c r="I9057" s="757"/>
    </row>
    <row r="9058" spans="1:9" ht="15.75" customHeight="1">
      <c r="A9058" s="52">
        <v>1932</v>
      </c>
      <c r="B9058" s="52" t="s">
        <v>16916</v>
      </c>
      <c r="C9058" s="52" t="s">
        <v>10358</v>
      </c>
      <c r="D9058" s="808">
        <v>12.86</v>
      </c>
      <c r="E9058" s="757"/>
      <c r="F9058" s="757"/>
      <c r="G9058" s="757"/>
      <c r="H9058" s="757"/>
      <c r="I9058" s="757"/>
    </row>
    <row r="9059" spans="1:9" ht="15.75" customHeight="1">
      <c r="A9059" s="52">
        <v>1951</v>
      </c>
      <c r="B9059" s="52" t="s">
        <v>16917</v>
      </c>
      <c r="C9059" s="52" t="s">
        <v>10358</v>
      </c>
      <c r="D9059" s="808">
        <v>26.83</v>
      </c>
      <c r="E9059" s="757"/>
      <c r="F9059" s="757"/>
      <c r="G9059" s="757"/>
      <c r="H9059" s="757"/>
      <c r="I9059" s="757"/>
    </row>
    <row r="9060" spans="1:9" ht="15.75" customHeight="1">
      <c r="A9060" s="52">
        <v>1970</v>
      </c>
      <c r="B9060" s="52" t="s">
        <v>16918</v>
      </c>
      <c r="C9060" s="52" t="s">
        <v>10358</v>
      </c>
      <c r="D9060" s="808">
        <v>65.2</v>
      </c>
      <c r="E9060" s="757"/>
      <c r="F9060" s="757"/>
      <c r="G9060" s="757"/>
      <c r="H9060" s="757"/>
      <c r="I9060" s="757"/>
    </row>
    <row r="9061" spans="1:9" ht="15.75" customHeight="1">
      <c r="A9061" s="52">
        <v>1967</v>
      </c>
      <c r="B9061" s="52" t="s">
        <v>16919</v>
      </c>
      <c r="C9061" s="52" t="s">
        <v>10358</v>
      </c>
      <c r="D9061" s="808">
        <v>7.74</v>
      </c>
      <c r="E9061" s="757"/>
      <c r="F9061" s="757"/>
      <c r="G9061" s="757"/>
      <c r="H9061" s="757"/>
      <c r="I9061" s="757"/>
    </row>
    <row r="9062" spans="1:9" ht="15.75" customHeight="1">
      <c r="A9062" s="52">
        <v>1968</v>
      </c>
      <c r="B9062" s="52" t="s">
        <v>16920</v>
      </c>
      <c r="C9062" s="52" t="s">
        <v>10358</v>
      </c>
      <c r="D9062" s="808">
        <v>15.3</v>
      </c>
      <c r="E9062" s="757"/>
      <c r="F9062" s="757"/>
      <c r="G9062" s="757"/>
      <c r="H9062" s="757"/>
      <c r="I9062" s="757"/>
    </row>
    <row r="9063" spans="1:9" ht="15.75" customHeight="1">
      <c r="A9063" s="52">
        <v>1969</v>
      </c>
      <c r="B9063" s="52" t="s">
        <v>16921</v>
      </c>
      <c r="C9063" s="52" t="s">
        <v>10358</v>
      </c>
      <c r="D9063" s="808">
        <v>49.81</v>
      </c>
      <c r="E9063" s="757"/>
      <c r="F9063" s="757"/>
      <c r="G9063" s="757"/>
      <c r="H9063" s="757"/>
      <c r="I9063" s="757"/>
    </row>
    <row r="9064" spans="1:9" ht="15.75" customHeight="1">
      <c r="A9064" s="52">
        <v>1827</v>
      </c>
      <c r="B9064" s="52" t="s">
        <v>16922</v>
      </c>
      <c r="C9064" s="52" t="s">
        <v>10358</v>
      </c>
      <c r="D9064" s="808">
        <v>143.22</v>
      </c>
      <c r="E9064" s="757"/>
      <c r="F9064" s="757"/>
      <c r="G9064" s="757"/>
      <c r="H9064" s="757"/>
      <c r="I9064" s="757"/>
    </row>
    <row r="9065" spans="1:9" ht="15.75" customHeight="1">
      <c r="A9065" s="52">
        <v>1831</v>
      </c>
      <c r="B9065" s="52" t="s">
        <v>16923</v>
      </c>
      <c r="C9065" s="52" t="s">
        <v>10358</v>
      </c>
      <c r="D9065" s="808">
        <v>31.27</v>
      </c>
      <c r="E9065" s="757"/>
      <c r="F9065" s="757"/>
      <c r="G9065" s="757"/>
      <c r="H9065" s="757"/>
      <c r="I9065" s="757"/>
    </row>
    <row r="9066" spans="1:9" ht="15.75" customHeight="1">
      <c r="A9066" s="52">
        <v>1825</v>
      </c>
      <c r="B9066" s="52" t="s">
        <v>16924</v>
      </c>
      <c r="C9066" s="52" t="s">
        <v>10358</v>
      </c>
      <c r="D9066" s="808">
        <v>77.16</v>
      </c>
      <c r="E9066" s="757"/>
      <c r="F9066" s="757"/>
      <c r="G9066" s="757"/>
      <c r="H9066" s="757"/>
      <c r="I9066" s="757"/>
    </row>
    <row r="9067" spans="1:9" ht="15.75" customHeight="1">
      <c r="A9067" s="52">
        <v>1828</v>
      </c>
      <c r="B9067" s="52" t="s">
        <v>16925</v>
      </c>
      <c r="C9067" s="52" t="s">
        <v>10358</v>
      </c>
      <c r="D9067" s="808">
        <v>174.78</v>
      </c>
      <c r="E9067" s="757"/>
      <c r="F9067" s="757"/>
      <c r="G9067" s="757"/>
      <c r="H9067" s="757"/>
      <c r="I9067" s="757"/>
    </row>
    <row r="9068" spans="1:9" ht="15.75" customHeight="1">
      <c r="A9068" s="52">
        <v>1845</v>
      </c>
      <c r="B9068" s="52" t="s">
        <v>16926</v>
      </c>
      <c r="C9068" s="52" t="s">
        <v>10358</v>
      </c>
      <c r="D9068" s="808">
        <v>39.18</v>
      </c>
      <c r="E9068" s="757"/>
      <c r="F9068" s="757"/>
      <c r="G9068" s="757"/>
      <c r="H9068" s="757"/>
      <c r="I9068" s="757"/>
    </row>
    <row r="9069" spans="1:9" ht="15.75" customHeight="1">
      <c r="A9069" s="52">
        <v>1824</v>
      </c>
      <c r="B9069" s="52" t="s">
        <v>16927</v>
      </c>
      <c r="C9069" s="52" t="s">
        <v>10358</v>
      </c>
      <c r="D9069" s="808">
        <v>92.5</v>
      </c>
      <c r="E9069" s="757"/>
      <c r="F9069" s="757"/>
      <c r="G9069" s="757"/>
      <c r="H9069" s="757"/>
      <c r="I9069" s="757"/>
    </row>
    <row r="9070" spans="1:9" ht="15.75" customHeight="1">
      <c r="A9070" s="52">
        <v>1940</v>
      </c>
      <c r="B9070" s="52" t="s">
        <v>16928</v>
      </c>
      <c r="C9070" s="52" t="s">
        <v>10358</v>
      </c>
      <c r="D9070" s="808">
        <v>38.74</v>
      </c>
      <c r="E9070" s="757"/>
      <c r="F9070" s="757"/>
      <c r="G9070" s="757"/>
      <c r="H9070" s="757"/>
      <c r="I9070" s="757"/>
    </row>
    <row r="9071" spans="1:9" ht="15.75" customHeight="1">
      <c r="A9071" s="52">
        <v>1937</v>
      </c>
      <c r="B9071" s="52" t="s">
        <v>16929</v>
      </c>
      <c r="C9071" s="52" t="s">
        <v>10358</v>
      </c>
      <c r="D9071" s="808">
        <v>6.54</v>
      </c>
      <c r="E9071" s="757"/>
      <c r="F9071" s="757"/>
      <c r="G9071" s="757"/>
      <c r="H9071" s="757"/>
      <c r="I9071" s="757"/>
    </row>
    <row r="9072" spans="1:9" ht="15.75" customHeight="1">
      <c r="A9072" s="52">
        <v>1939</v>
      </c>
      <c r="B9072" s="52" t="s">
        <v>16930</v>
      </c>
      <c r="C9072" s="52" t="s">
        <v>10358</v>
      </c>
      <c r="D9072" s="808">
        <v>10.63</v>
      </c>
      <c r="E9072" s="757"/>
      <c r="F9072" s="757"/>
      <c r="G9072" s="757"/>
      <c r="H9072" s="757"/>
      <c r="I9072" s="757"/>
    </row>
    <row r="9073" spans="1:9" ht="15.75" customHeight="1">
      <c r="A9073" s="52">
        <v>1938</v>
      </c>
      <c r="B9073" s="52" t="s">
        <v>16931</v>
      </c>
      <c r="C9073" s="52" t="s">
        <v>10358</v>
      </c>
      <c r="D9073" s="808">
        <v>7.43</v>
      </c>
      <c r="E9073" s="757"/>
      <c r="F9073" s="757"/>
      <c r="G9073" s="757"/>
      <c r="H9073" s="757"/>
      <c r="I9073" s="757"/>
    </row>
    <row r="9074" spans="1:9" ht="15.75" customHeight="1">
      <c r="A9074" s="52">
        <v>42693</v>
      </c>
      <c r="B9074" s="52" t="s">
        <v>16932</v>
      </c>
      <c r="C9074" s="52" t="s">
        <v>10358</v>
      </c>
      <c r="D9074" s="808">
        <v>478.73</v>
      </c>
      <c r="E9074" s="757"/>
      <c r="F9074" s="757"/>
      <c r="G9074" s="757"/>
      <c r="H9074" s="757"/>
      <c r="I9074" s="757"/>
    </row>
    <row r="9075" spans="1:9" ht="15.75" customHeight="1">
      <c r="A9075" s="52">
        <v>42695</v>
      </c>
      <c r="B9075" s="52" t="s">
        <v>16933</v>
      </c>
      <c r="C9075" s="52" t="s">
        <v>10358</v>
      </c>
      <c r="D9075" s="808">
        <v>334.46</v>
      </c>
      <c r="E9075" s="757"/>
      <c r="F9075" s="757"/>
      <c r="G9075" s="757"/>
      <c r="H9075" s="757"/>
      <c r="I9075" s="757"/>
    </row>
    <row r="9076" spans="1:9" ht="15.75" customHeight="1">
      <c r="A9076" s="52">
        <v>42694</v>
      </c>
      <c r="B9076" s="52" t="s">
        <v>16934</v>
      </c>
      <c r="C9076" s="52" t="s">
        <v>10358</v>
      </c>
      <c r="D9076" s="808">
        <v>640.64</v>
      </c>
      <c r="E9076" s="757"/>
      <c r="F9076" s="757"/>
      <c r="G9076" s="757"/>
      <c r="H9076" s="757"/>
      <c r="I9076" s="757"/>
    </row>
    <row r="9077" spans="1:9" ht="15.75" customHeight="1">
      <c r="A9077" s="52">
        <v>20097</v>
      </c>
      <c r="B9077" s="52" t="s">
        <v>16935</v>
      </c>
      <c r="C9077" s="52" t="s">
        <v>10358</v>
      </c>
      <c r="D9077" s="808">
        <v>27.78</v>
      </c>
      <c r="E9077" s="757"/>
      <c r="F9077" s="757"/>
      <c r="G9077" s="757"/>
      <c r="H9077" s="757"/>
      <c r="I9077" s="757"/>
    </row>
    <row r="9078" spans="1:9" ht="15.75" customHeight="1">
      <c r="A9078" s="52">
        <v>20098</v>
      </c>
      <c r="B9078" s="52" t="s">
        <v>16936</v>
      </c>
      <c r="C9078" s="52" t="s">
        <v>10358</v>
      </c>
      <c r="D9078" s="808">
        <v>113.53</v>
      </c>
      <c r="E9078" s="757"/>
      <c r="F9078" s="757"/>
      <c r="G9078" s="757"/>
      <c r="H9078" s="757"/>
      <c r="I9078" s="757"/>
    </row>
    <row r="9079" spans="1:9" ht="15.75" customHeight="1">
      <c r="A9079" s="52">
        <v>20096</v>
      </c>
      <c r="B9079" s="52" t="s">
        <v>16937</v>
      </c>
      <c r="C9079" s="52" t="s">
        <v>10358</v>
      </c>
      <c r="D9079" s="808">
        <v>28.75</v>
      </c>
      <c r="E9079" s="757"/>
      <c r="F9079" s="757"/>
      <c r="G9079" s="757"/>
      <c r="H9079" s="757"/>
      <c r="I9079" s="757"/>
    </row>
    <row r="9080" spans="1:9" ht="15.75" customHeight="1">
      <c r="A9080" s="52">
        <v>1880</v>
      </c>
      <c r="B9080" s="52" t="s">
        <v>16938</v>
      </c>
      <c r="C9080" s="52" t="s">
        <v>10358</v>
      </c>
      <c r="D9080" s="808">
        <v>2.12</v>
      </c>
      <c r="E9080" s="757"/>
      <c r="F9080" s="757"/>
      <c r="G9080" s="757"/>
      <c r="H9080" s="757"/>
      <c r="I9080" s="757"/>
    </row>
    <row r="9081" spans="1:9" ht="15.75" customHeight="1">
      <c r="A9081" s="52">
        <v>39274</v>
      </c>
      <c r="B9081" s="52" t="s">
        <v>16939</v>
      </c>
      <c r="C9081" s="52" t="s">
        <v>10358</v>
      </c>
      <c r="D9081" s="808">
        <v>1.65</v>
      </c>
      <c r="E9081" s="757"/>
      <c r="F9081" s="757"/>
      <c r="G9081" s="757"/>
      <c r="H9081" s="757"/>
      <c r="I9081" s="757"/>
    </row>
    <row r="9082" spans="1:9" ht="15.75" customHeight="1">
      <c r="A9082" s="52">
        <v>2628</v>
      </c>
      <c r="B9082" s="52" t="s">
        <v>16940</v>
      </c>
      <c r="C9082" s="52" t="s">
        <v>10358</v>
      </c>
      <c r="D9082" s="808">
        <v>244.78</v>
      </c>
      <c r="E9082" s="757"/>
      <c r="F9082" s="757"/>
      <c r="G9082" s="757"/>
      <c r="H9082" s="757"/>
      <c r="I9082" s="757"/>
    </row>
    <row r="9083" spans="1:9" ht="15.75" customHeight="1">
      <c r="A9083" s="52">
        <v>2622</v>
      </c>
      <c r="B9083" s="52" t="s">
        <v>16941</v>
      </c>
      <c r="C9083" s="52" t="s">
        <v>10358</v>
      </c>
      <c r="D9083" s="808">
        <v>5.81</v>
      </c>
      <c r="E9083" s="757"/>
      <c r="F9083" s="757"/>
      <c r="G9083" s="757"/>
      <c r="H9083" s="757"/>
      <c r="I9083" s="757"/>
    </row>
    <row r="9084" spans="1:9" ht="15.75" customHeight="1">
      <c r="A9084" s="52">
        <v>2623</v>
      </c>
      <c r="B9084" s="52" t="s">
        <v>16942</v>
      </c>
      <c r="C9084" s="52" t="s">
        <v>10358</v>
      </c>
      <c r="D9084" s="808">
        <v>6.99</v>
      </c>
      <c r="E9084" s="757"/>
      <c r="F9084" s="757"/>
      <c r="G9084" s="757"/>
      <c r="H9084" s="757"/>
      <c r="I9084" s="757"/>
    </row>
    <row r="9085" spans="1:9" ht="15.75" customHeight="1">
      <c r="A9085" s="52">
        <v>2624</v>
      </c>
      <c r="B9085" s="52" t="s">
        <v>16943</v>
      </c>
      <c r="C9085" s="52" t="s">
        <v>10358</v>
      </c>
      <c r="D9085" s="808">
        <v>11.12</v>
      </c>
      <c r="E9085" s="757"/>
      <c r="F9085" s="757"/>
      <c r="G9085" s="757"/>
      <c r="H9085" s="757"/>
      <c r="I9085" s="757"/>
    </row>
    <row r="9086" spans="1:9" ht="15.75" customHeight="1">
      <c r="A9086" s="52">
        <v>2625</v>
      </c>
      <c r="B9086" s="52" t="s">
        <v>16944</v>
      </c>
      <c r="C9086" s="52" t="s">
        <v>10358</v>
      </c>
      <c r="D9086" s="808">
        <v>23.49</v>
      </c>
      <c r="E9086" s="757"/>
      <c r="F9086" s="757"/>
      <c r="G9086" s="757"/>
      <c r="H9086" s="757"/>
      <c r="I9086" s="757"/>
    </row>
    <row r="9087" spans="1:9" ht="15.75" customHeight="1">
      <c r="A9087" s="52">
        <v>2626</v>
      </c>
      <c r="B9087" s="52" t="s">
        <v>16945</v>
      </c>
      <c r="C9087" s="52" t="s">
        <v>10358</v>
      </c>
      <c r="D9087" s="808">
        <v>34.409999999999997</v>
      </c>
      <c r="E9087" s="757"/>
      <c r="F9087" s="757"/>
      <c r="G9087" s="757"/>
      <c r="H9087" s="757"/>
      <c r="I9087" s="757"/>
    </row>
    <row r="9088" spans="1:9" ht="15.75" customHeight="1">
      <c r="A9088" s="52">
        <v>2630</v>
      </c>
      <c r="B9088" s="52" t="s">
        <v>16946</v>
      </c>
      <c r="C9088" s="52" t="s">
        <v>10358</v>
      </c>
      <c r="D9088" s="808">
        <v>52.34</v>
      </c>
      <c r="E9088" s="757"/>
      <c r="F9088" s="757"/>
      <c r="G9088" s="757"/>
      <c r="H9088" s="757"/>
      <c r="I9088" s="757"/>
    </row>
    <row r="9089" spans="1:9" ht="15.75" customHeight="1">
      <c r="A9089" s="52">
        <v>2627</v>
      </c>
      <c r="B9089" s="52" t="s">
        <v>16947</v>
      </c>
      <c r="C9089" s="52" t="s">
        <v>10358</v>
      </c>
      <c r="D9089" s="808">
        <v>92.2</v>
      </c>
      <c r="E9089" s="757"/>
      <c r="F9089" s="757"/>
      <c r="G9089" s="757"/>
      <c r="H9089" s="757"/>
      <c r="I9089" s="757"/>
    </row>
    <row r="9090" spans="1:9" ht="15.75" customHeight="1">
      <c r="A9090" s="52">
        <v>2629</v>
      </c>
      <c r="B9090" s="52" t="s">
        <v>16948</v>
      </c>
      <c r="C9090" s="52" t="s">
        <v>10358</v>
      </c>
      <c r="D9090" s="808">
        <v>124.7</v>
      </c>
      <c r="E9090" s="757"/>
      <c r="F9090" s="757"/>
      <c r="G9090" s="757"/>
      <c r="H9090" s="757"/>
      <c r="I9090" s="757"/>
    </row>
    <row r="9091" spans="1:9" ht="15.75" customHeight="1">
      <c r="A9091" s="52">
        <v>12033</v>
      </c>
      <c r="B9091" s="52" t="s">
        <v>16949</v>
      </c>
      <c r="C9091" s="52" t="s">
        <v>10358</v>
      </c>
      <c r="D9091" s="808">
        <v>6.79</v>
      </c>
      <c r="E9091" s="757"/>
      <c r="F9091" s="757"/>
      <c r="G9091" s="757"/>
      <c r="H9091" s="757"/>
      <c r="I9091" s="757"/>
    </row>
    <row r="9092" spans="1:9" ht="15.75" customHeight="1">
      <c r="A9092" s="52">
        <v>40408</v>
      </c>
      <c r="B9092" s="52" t="s">
        <v>16950</v>
      </c>
      <c r="C9092" s="52" t="s">
        <v>10358</v>
      </c>
      <c r="D9092" s="808">
        <v>4.46</v>
      </c>
      <c r="E9092" s="757"/>
      <c r="F9092" s="757"/>
      <c r="G9092" s="757"/>
      <c r="H9092" s="757"/>
      <c r="I9092" s="757"/>
    </row>
    <row r="9093" spans="1:9" ht="15.75" customHeight="1">
      <c r="A9093" s="52">
        <v>40409</v>
      </c>
      <c r="B9093" s="52" t="s">
        <v>16951</v>
      </c>
      <c r="C9093" s="52" t="s">
        <v>10358</v>
      </c>
      <c r="D9093" s="808">
        <v>1.58</v>
      </c>
      <c r="E9093" s="757"/>
      <c r="F9093" s="757"/>
      <c r="G9093" s="757"/>
      <c r="H9093" s="757"/>
      <c r="I9093" s="757"/>
    </row>
    <row r="9094" spans="1:9" ht="15.75" customHeight="1">
      <c r="A9094" s="52">
        <v>39276</v>
      </c>
      <c r="B9094" s="52" t="s">
        <v>16952</v>
      </c>
      <c r="C9094" s="52" t="s">
        <v>10358</v>
      </c>
      <c r="D9094" s="808">
        <v>4.0199999999999996</v>
      </c>
      <c r="E9094" s="757"/>
      <c r="F9094" s="757"/>
      <c r="G9094" s="757"/>
      <c r="H9094" s="757"/>
      <c r="I9094" s="757"/>
    </row>
    <row r="9095" spans="1:9" ht="15.75" customHeight="1">
      <c r="A9095" s="52">
        <v>39277</v>
      </c>
      <c r="B9095" s="52" t="s">
        <v>16953</v>
      </c>
      <c r="C9095" s="52" t="s">
        <v>10358</v>
      </c>
      <c r="D9095" s="808">
        <v>10.85</v>
      </c>
      <c r="E9095" s="757"/>
      <c r="F9095" s="757"/>
      <c r="G9095" s="757"/>
      <c r="H9095" s="757"/>
      <c r="I9095" s="757"/>
    </row>
    <row r="9096" spans="1:9" ht="15.75" customHeight="1">
      <c r="A9096" s="52">
        <v>12034</v>
      </c>
      <c r="B9096" s="52" t="s">
        <v>16954</v>
      </c>
      <c r="C9096" s="52" t="s">
        <v>10358</v>
      </c>
      <c r="D9096" s="808">
        <v>3.07</v>
      </c>
      <c r="E9096" s="757"/>
      <c r="F9096" s="757"/>
      <c r="G9096" s="757"/>
      <c r="H9096" s="757"/>
      <c r="I9096" s="757"/>
    </row>
    <row r="9097" spans="1:9" ht="15.75" customHeight="1">
      <c r="A9097" s="52">
        <v>39879</v>
      </c>
      <c r="B9097" s="52" t="s">
        <v>16955</v>
      </c>
      <c r="C9097" s="52" t="s">
        <v>10358</v>
      </c>
      <c r="D9097" s="808">
        <v>4.92</v>
      </c>
      <c r="E9097" s="757"/>
      <c r="F9097" s="757"/>
      <c r="G9097" s="757"/>
      <c r="H9097" s="757"/>
      <c r="I9097" s="757"/>
    </row>
    <row r="9098" spans="1:9" ht="15.75" customHeight="1">
      <c r="A9098" s="52">
        <v>39880</v>
      </c>
      <c r="B9098" s="52" t="s">
        <v>16956</v>
      </c>
      <c r="C9098" s="52" t="s">
        <v>10358</v>
      </c>
      <c r="D9098" s="808">
        <v>10.9</v>
      </c>
      <c r="E9098" s="757"/>
      <c r="F9098" s="757"/>
      <c r="G9098" s="757"/>
      <c r="H9098" s="757"/>
      <c r="I9098" s="757"/>
    </row>
    <row r="9099" spans="1:9" ht="15.75" customHeight="1">
      <c r="A9099" s="52">
        <v>39881</v>
      </c>
      <c r="B9099" s="52" t="s">
        <v>16957</v>
      </c>
      <c r="C9099" s="52" t="s">
        <v>10358</v>
      </c>
      <c r="D9099" s="808">
        <v>17.5</v>
      </c>
      <c r="E9099" s="757"/>
      <c r="F9099" s="757"/>
      <c r="G9099" s="757"/>
      <c r="H9099" s="757"/>
      <c r="I9099" s="757"/>
    </row>
    <row r="9100" spans="1:9" ht="15.75" customHeight="1">
      <c r="A9100" s="52">
        <v>39882</v>
      </c>
      <c r="B9100" s="52" t="s">
        <v>16958</v>
      </c>
      <c r="C9100" s="52" t="s">
        <v>10358</v>
      </c>
      <c r="D9100" s="808">
        <v>46.11</v>
      </c>
      <c r="E9100" s="757"/>
      <c r="F9100" s="757"/>
      <c r="G9100" s="757"/>
      <c r="H9100" s="757"/>
      <c r="I9100" s="757"/>
    </row>
    <row r="9101" spans="1:9" ht="15.75" customHeight="1">
      <c r="A9101" s="52">
        <v>39883</v>
      </c>
      <c r="B9101" s="52" t="s">
        <v>16959</v>
      </c>
      <c r="C9101" s="52" t="s">
        <v>10358</v>
      </c>
      <c r="D9101" s="808">
        <v>73.63</v>
      </c>
      <c r="E9101" s="757"/>
      <c r="F9101" s="757"/>
      <c r="G9101" s="757"/>
      <c r="H9101" s="757"/>
      <c r="I9101" s="757"/>
    </row>
    <row r="9102" spans="1:9" ht="15.75" customHeight="1">
      <c r="A9102" s="52">
        <v>39884</v>
      </c>
      <c r="B9102" s="52" t="s">
        <v>16960</v>
      </c>
      <c r="C9102" s="52" t="s">
        <v>10358</v>
      </c>
      <c r="D9102" s="808">
        <v>109.36</v>
      </c>
      <c r="E9102" s="757"/>
      <c r="F9102" s="757"/>
      <c r="G9102" s="757"/>
      <c r="H9102" s="757"/>
      <c r="I9102" s="757"/>
    </row>
    <row r="9103" spans="1:9" ht="15.75" customHeight="1">
      <c r="A9103" s="52">
        <v>39885</v>
      </c>
      <c r="B9103" s="52" t="s">
        <v>16961</v>
      </c>
      <c r="C9103" s="52" t="s">
        <v>10358</v>
      </c>
      <c r="D9103" s="808">
        <v>259.91000000000003</v>
      </c>
      <c r="E9103" s="757"/>
      <c r="F9103" s="757"/>
      <c r="G9103" s="757"/>
      <c r="H9103" s="757"/>
      <c r="I9103" s="757"/>
    </row>
    <row r="9104" spans="1:9" ht="15.75" customHeight="1">
      <c r="A9104" s="52">
        <v>1777</v>
      </c>
      <c r="B9104" s="52" t="s">
        <v>16962</v>
      </c>
      <c r="C9104" s="52" t="s">
        <v>10358</v>
      </c>
      <c r="D9104" s="808">
        <v>86.69</v>
      </c>
      <c r="E9104" s="757"/>
      <c r="F9104" s="757"/>
      <c r="G9104" s="757"/>
      <c r="H9104" s="757"/>
      <c r="I9104" s="757"/>
    </row>
    <row r="9105" spans="1:9" ht="15.75" customHeight="1">
      <c r="A9105" s="52">
        <v>1819</v>
      </c>
      <c r="B9105" s="52" t="s">
        <v>16963</v>
      </c>
      <c r="C9105" s="52" t="s">
        <v>10358</v>
      </c>
      <c r="D9105" s="808">
        <v>63.07</v>
      </c>
      <c r="E9105" s="757"/>
      <c r="F9105" s="757"/>
      <c r="G9105" s="757"/>
      <c r="H9105" s="757"/>
      <c r="I9105" s="757"/>
    </row>
    <row r="9106" spans="1:9" ht="15.75" customHeight="1">
      <c r="A9106" s="52">
        <v>1775</v>
      </c>
      <c r="B9106" s="52" t="s">
        <v>16964</v>
      </c>
      <c r="C9106" s="52" t="s">
        <v>10358</v>
      </c>
      <c r="D9106" s="808">
        <v>18.86</v>
      </c>
      <c r="E9106" s="757"/>
      <c r="F9106" s="757"/>
      <c r="G9106" s="757"/>
      <c r="H9106" s="757"/>
      <c r="I9106" s="757"/>
    </row>
    <row r="9107" spans="1:9" ht="15.75" customHeight="1">
      <c r="A9107" s="52">
        <v>1776</v>
      </c>
      <c r="B9107" s="52" t="s">
        <v>16965</v>
      </c>
      <c r="C9107" s="52" t="s">
        <v>10358</v>
      </c>
      <c r="D9107" s="808">
        <v>51.31</v>
      </c>
      <c r="E9107" s="757"/>
      <c r="F9107" s="757"/>
      <c r="G9107" s="757"/>
      <c r="H9107" s="757"/>
      <c r="I9107" s="757"/>
    </row>
    <row r="9108" spans="1:9" ht="15.75" customHeight="1">
      <c r="A9108" s="52">
        <v>1778</v>
      </c>
      <c r="B9108" s="52" t="s">
        <v>16966</v>
      </c>
      <c r="C9108" s="52" t="s">
        <v>10358</v>
      </c>
      <c r="D9108" s="808">
        <v>209.84</v>
      </c>
      <c r="E9108" s="757"/>
      <c r="F9108" s="757"/>
      <c r="G9108" s="757"/>
      <c r="H9108" s="757"/>
      <c r="I9108" s="757"/>
    </row>
    <row r="9109" spans="1:9" ht="15.75" customHeight="1">
      <c r="A9109" s="52">
        <v>1818</v>
      </c>
      <c r="B9109" s="52" t="s">
        <v>16967</v>
      </c>
      <c r="C9109" s="52" t="s">
        <v>10358</v>
      </c>
      <c r="D9109" s="808">
        <v>139.29</v>
      </c>
      <c r="E9109" s="757"/>
      <c r="F9109" s="757"/>
      <c r="G9109" s="757"/>
      <c r="H9109" s="757"/>
      <c r="I9109" s="757"/>
    </row>
    <row r="9110" spans="1:9" ht="15.75" customHeight="1">
      <c r="A9110" s="52">
        <v>1820</v>
      </c>
      <c r="B9110" s="52" t="s">
        <v>16968</v>
      </c>
      <c r="C9110" s="52" t="s">
        <v>10358</v>
      </c>
      <c r="D9110" s="808">
        <v>27.24</v>
      </c>
      <c r="E9110" s="757"/>
      <c r="F9110" s="757"/>
      <c r="G9110" s="757"/>
      <c r="H9110" s="757"/>
      <c r="I9110" s="757"/>
    </row>
    <row r="9111" spans="1:9" ht="15.75" customHeight="1">
      <c r="A9111" s="52">
        <v>1779</v>
      </c>
      <c r="B9111" s="52" t="s">
        <v>16969</v>
      </c>
      <c r="C9111" s="52" t="s">
        <v>10358</v>
      </c>
      <c r="D9111" s="808">
        <v>305.17</v>
      </c>
      <c r="E9111" s="757"/>
      <c r="F9111" s="757"/>
      <c r="G9111" s="757"/>
      <c r="H9111" s="757"/>
      <c r="I9111" s="757"/>
    </row>
    <row r="9112" spans="1:9" ht="15.75" customHeight="1">
      <c r="A9112" s="52">
        <v>1780</v>
      </c>
      <c r="B9112" s="52" t="s">
        <v>16970</v>
      </c>
      <c r="C9112" s="52" t="s">
        <v>10358</v>
      </c>
      <c r="D9112" s="808">
        <v>629.13</v>
      </c>
      <c r="E9112" s="757"/>
      <c r="F9112" s="757"/>
      <c r="G9112" s="757"/>
      <c r="H9112" s="757"/>
      <c r="I9112" s="757"/>
    </row>
    <row r="9113" spans="1:9" ht="15.75" customHeight="1">
      <c r="A9113" s="52">
        <v>1783</v>
      </c>
      <c r="B9113" s="52" t="s">
        <v>16971</v>
      </c>
      <c r="C9113" s="52" t="s">
        <v>10358</v>
      </c>
      <c r="D9113" s="808">
        <v>66.52</v>
      </c>
      <c r="E9113" s="757"/>
      <c r="F9113" s="757"/>
      <c r="G9113" s="757"/>
      <c r="H9113" s="757"/>
      <c r="I9113" s="757"/>
    </row>
    <row r="9114" spans="1:9" ht="15.75" customHeight="1">
      <c r="A9114" s="52">
        <v>1782</v>
      </c>
      <c r="B9114" s="52" t="s">
        <v>16972</v>
      </c>
      <c r="C9114" s="52" t="s">
        <v>10358</v>
      </c>
      <c r="D9114" s="808">
        <v>52.59</v>
      </c>
      <c r="E9114" s="757"/>
      <c r="F9114" s="757"/>
      <c r="G9114" s="757"/>
      <c r="H9114" s="757"/>
      <c r="I9114" s="757"/>
    </row>
    <row r="9115" spans="1:9" ht="15.75" customHeight="1">
      <c r="A9115" s="52">
        <v>1817</v>
      </c>
      <c r="B9115" s="52" t="s">
        <v>16973</v>
      </c>
      <c r="C9115" s="52" t="s">
        <v>10358</v>
      </c>
      <c r="D9115" s="808">
        <v>15.67</v>
      </c>
      <c r="E9115" s="757"/>
      <c r="F9115" s="757"/>
      <c r="G9115" s="757"/>
      <c r="H9115" s="757"/>
      <c r="I9115" s="757"/>
    </row>
    <row r="9116" spans="1:9" ht="15.75" customHeight="1">
      <c r="A9116" s="52">
        <v>1781</v>
      </c>
      <c r="B9116" s="52" t="s">
        <v>16974</v>
      </c>
      <c r="C9116" s="52" t="s">
        <v>10358</v>
      </c>
      <c r="D9116" s="808">
        <v>34.270000000000003</v>
      </c>
      <c r="E9116" s="757"/>
      <c r="F9116" s="757"/>
      <c r="G9116" s="757"/>
      <c r="H9116" s="757"/>
      <c r="I9116" s="757"/>
    </row>
    <row r="9117" spans="1:9" ht="15.75" customHeight="1">
      <c r="A9117" s="52">
        <v>1784</v>
      </c>
      <c r="B9117" s="52" t="s">
        <v>16975</v>
      </c>
      <c r="C9117" s="52" t="s">
        <v>10358</v>
      </c>
      <c r="D9117" s="808">
        <v>187.83</v>
      </c>
      <c r="E9117" s="757"/>
      <c r="F9117" s="757"/>
      <c r="G9117" s="757"/>
      <c r="H9117" s="757"/>
      <c r="I9117" s="757"/>
    </row>
    <row r="9118" spans="1:9" ht="15.75" customHeight="1">
      <c r="A9118" s="52">
        <v>1810</v>
      </c>
      <c r="B9118" s="52" t="s">
        <v>16976</v>
      </c>
      <c r="C9118" s="52" t="s">
        <v>10358</v>
      </c>
      <c r="D9118" s="808">
        <v>104.18</v>
      </c>
      <c r="E9118" s="757"/>
      <c r="F9118" s="757"/>
      <c r="G9118" s="757"/>
      <c r="H9118" s="757"/>
      <c r="I9118" s="757"/>
    </row>
    <row r="9119" spans="1:9" ht="15.75" customHeight="1">
      <c r="A9119" s="52">
        <v>1811</v>
      </c>
      <c r="B9119" s="52" t="s">
        <v>16977</v>
      </c>
      <c r="C9119" s="52" t="s">
        <v>10358</v>
      </c>
      <c r="D9119" s="808">
        <v>22.54</v>
      </c>
      <c r="E9119" s="757"/>
      <c r="F9119" s="757"/>
      <c r="G9119" s="757"/>
      <c r="H9119" s="757"/>
      <c r="I9119" s="757"/>
    </row>
    <row r="9120" spans="1:9" ht="15.75" customHeight="1">
      <c r="A9120" s="52">
        <v>1812</v>
      </c>
      <c r="B9120" s="52" t="s">
        <v>16978</v>
      </c>
      <c r="C9120" s="52" t="s">
        <v>10358</v>
      </c>
      <c r="D9120" s="808">
        <v>263</v>
      </c>
      <c r="E9120" s="757"/>
      <c r="F9120" s="757"/>
      <c r="G9120" s="757"/>
      <c r="H9120" s="757"/>
      <c r="I9120" s="757"/>
    </row>
    <row r="9121" spans="1:9" ht="15.75" customHeight="1">
      <c r="A9121" s="52">
        <v>40386</v>
      </c>
      <c r="B9121" s="52" t="s">
        <v>16979</v>
      </c>
      <c r="C9121" s="52" t="s">
        <v>10358</v>
      </c>
      <c r="D9121" s="808">
        <v>110.54</v>
      </c>
      <c r="E9121" s="757"/>
      <c r="F9121" s="757"/>
      <c r="G9121" s="757"/>
      <c r="H9121" s="757"/>
      <c r="I9121" s="757"/>
    </row>
    <row r="9122" spans="1:9" ht="15.75" customHeight="1">
      <c r="A9122" s="52">
        <v>40384</v>
      </c>
      <c r="B9122" s="52" t="s">
        <v>16980</v>
      </c>
      <c r="C9122" s="52" t="s">
        <v>10358</v>
      </c>
      <c r="D9122" s="808">
        <v>75.680000000000007</v>
      </c>
      <c r="E9122" s="757"/>
      <c r="F9122" s="757"/>
      <c r="G9122" s="757"/>
      <c r="H9122" s="757"/>
      <c r="I9122" s="757"/>
    </row>
    <row r="9123" spans="1:9" ht="15.75" customHeight="1">
      <c r="A9123" s="52">
        <v>40379</v>
      </c>
      <c r="B9123" s="52" t="s">
        <v>16981</v>
      </c>
      <c r="C9123" s="52" t="s">
        <v>10358</v>
      </c>
      <c r="D9123" s="808">
        <v>26.16</v>
      </c>
      <c r="E9123" s="757"/>
      <c r="F9123" s="757"/>
      <c r="G9123" s="757"/>
      <c r="H9123" s="757"/>
      <c r="I9123" s="757"/>
    </row>
    <row r="9124" spans="1:9" ht="15.75" customHeight="1">
      <c r="A9124" s="52">
        <v>40423</v>
      </c>
      <c r="B9124" s="52" t="s">
        <v>16982</v>
      </c>
      <c r="C9124" s="52" t="s">
        <v>10358</v>
      </c>
      <c r="D9124" s="808">
        <v>49.51</v>
      </c>
      <c r="E9124" s="757"/>
      <c r="F9124" s="757"/>
      <c r="G9124" s="757"/>
      <c r="H9124" s="757"/>
      <c r="I9124" s="757"/>
    </row>
    <row r="9125" spans="1:9" ht="15.75" customHeight="1">
      <c r="A9125" s="52">
        <v>40389</v>
      </c>
      <c r="B9125" s="52" t="s">
        <v>16983</v>
      </c>
      <c r="C9125" s="52" t="s">
        <v>10358</v>
      </c>
      <c r="D9125" s="808">
        <v>313.97000000000003</v>
      </c>
      <c r="E9125" s="757"/>
      <c r="F9125" s="757"/>
      <c r="G9125" s="757"/>
      <c r="H9125" s="757"/>
      <c r="I9125" s="757"/>
    </row>
    <row r="9126" spans="1:9" ht="15.75" customHeight="1">
      <c r="A9126" s="52">
        <v>40388</v>
      </c>
      <c r="B9126" s="52" t="s">
        <v>16984</v>
      </c>
      <c r="C9126" s="52" t="s">
        <v>10358</v>
      </c>
      <c r="D9126" s="808">
        <v>157.15</v>
      </c>
      <c r="E9126" s="757"/>
      <c r="F9126" s="757"/>
      <c r="G9126" s="757"/>
      <c r="H9126" s="757"/>
      <c r="I9126" s="757"/>
    </row>
    <row r="9127" spans="1:9" ht="15.75" customHeight="1">
      <c r="A9127" s="52">
        <v>40381</v>
      </c>
      <c r="B9127" s="52" t="s">
        <v>16985</v>
      </c>
      <c r="C9127" s="52" t="s">
        <v>10358</v>
      </c>
      <c r="D9127" s="808">
        <v>34.880000000000003</v>
      </c>
      <c r="E9127" s="757"/>
      <c r="F9127" s="757"/>
      <c r="G9127" s="757"/>
      <c r="H9127" s="757"/>
      <c r="I9127" s="757"/>
    </row>
    <row r="9128" spans="1:9" ht="15.75" customHeight="1">
      <c r="A9128" s="52">
        <v>40391</v>
      </c>
      <c r="B9128" s="52" t="s">
        <v>16986</v>
      </c>
      <c r="C9128" s="52" t="s">
        <v>10358</v>
      </c>
      <c r="D9128" s="808">
        <v>814.91</v>
      </c>
      <c r="E9128" s="757"/>
      <c r="F9128" s="757"/>
      <c r="G9128" s="757"/>
      <c r="H9128" s="757"/>
      <c r="I9128" s="757"/>
    </row>
    <row r="9129" spans="1:9" ht="15.75" customHeight="1">
      <c r="A9129" s="52">
        <v>40414</v>
      </c>
      <c r="B9129" s="52" t="s">
        <v>16987</v>
      </c>
      <c r="C9129" s="52" t="s">
        <v>10358</v>
      </c>
      <c r="D9129" s="808">
        <v>23.39</v>
      </c>
      <c r="E9129" s="757"/>
      <c r="F9129" s="757"/>
      <c r="G9129" s="757"/>
      <c r="H9129" s="757"/>
      <c r="I9129" s="757"/>
    </row>
    <row r="9130" spans="1:9" ht="15.75" customHeight="1">
      <c r="A9130" s="52">
        <v>40416</v>
      </c>
      <c r="B9130" s="52" t="s">
        <v>16988</v>
      </c>
      <c r="C9130" s="52" t="s">
        <v>10358</v>
      </c>
      <c r="D9130" s="808">
        <v>32.33</v>
      </c>
      <c r="E9130" s="757"/>
      <c r="F9130" s="757"/>
      <c r="G9130" s="757"/>
      <c r="H9130" s="757"/>
      <c r="I9130" s="757"/>
    </row>
    <row r="9131" spans="1:9" ht="15.75" customHeight="1">
      <c r="A9131" s="52">
        <v>40418</v>
      </c>
      <c r="B9131" s="52" t="s">
        <v>16989</v>
      </c>
      <c r="C9131" s="52" t="s">
        <v>10358</v>
      </c>
      <c r="D9131" s="808">
        <v>38.57</v>
      </c>
      <c r="E9131" s="757"/>
      <c r="F9131" s="757"/>
      <c r="G9131" s="757"/>
      <c r="H9131" s="757"/>
      <c r="I9131" s="757"/>
    </row>
    <row r="9132" spans="1:9" ht="15.75" customHeight="1">
      <c r="A9132" s="52">
        <v>2609</v>
      </c>
      <c r="B9132" s="52" t="s">
        <v>16990</v>
      </c>
      <c r="C9132" s="52" t="s">
        <v>10358</v>
      </c>
      <c r="D9132" s="808">
        <v>5.46</v>
      </c>
      <c r="E9132" s="757"/>
      <c r="F9132" s="757"/>
      <c r="G9132" s="757"/>
      <c r="H9132" s="757"/>
      <c r="I9132" s="757"/>
    </row>
    <row r="9133" spans="1:9" ht="15.75" customHeight="1">
      <c r="A9133" s="52">
        <v>2634</v>
      </c>
      <c r="B9133" s="52" t="s">
        <v>16991</v>
      </c>
      <c r="C9133" s="52" t="s">
        <v>10358</v>
      </c>
      <c r="D9133" s="808">
        <v>7.17</v>
      </c>
      <c r="E9133" s="757"/>
      <c r="F9133" s="757"/>
      <c r="G9133" s="757"/>
      <c r="H9133" s="757"/>
      <c r="I9133" s="757"/>
    </row>
    <row r="9134" spans="1:9" ht="15.75" customHeight="1">
      <c r="A9134" s="52">
        <v>2611</v>
      </c>
      <c r="B9134" s="52" t="s">
        <v>16992</v>
      </c>
      <c r="C9134" s="52" t="s">
        <v>10358</v>
      </c>
      <c r="D9134" s="808">
        <v>20.21</v>
      </c>
      <c r="E9134" s="757"/>
      <c r="F9134" s="757"/>
      <c r="G9134" s="757"/>
      <c r="H9134" s="757"/>
      <c r="I9134" s="757"/>
    </row>
    <row r="9135" spans="1:9" ht="15.75" customHeight="1">
      <c r="A9135" s="52">
        <v>34359</v>
      </c>
      <c r="B9135" s="52" t="s">
        <v>16993</v>
      </c>
      <c r="C9135" s="52" t="s">
        <v>10358</v>
      </c>
      <c r="D9135" s="808">
        <v>10.45</v>
      </c>
      <c r="E9135" s="757"/>
      <c r="F9135" s="757"/>
      <c r="G9135" s="757"/>
      <c r="H9135" s="757"/>
      <c r="I9135" s="757"/>
    </row>
    <row r="9136" spans="1:9" ht="15.75" customHeight="1">
      <c r="A9136" s="52">
        <v>1789</v>
      </c>
      <c r="B9136" s="52" t="s">
        <v>16994</v>
      </c>
      <c r="C9136" s="52" t="s">
        <v>10358</v>
      </c>
      <c r="D9136" s="808">
        <v>83.2</v>
      </c>
      <c r="E9136" s="757"/>
      <c r="F9136" s="757"/>
      <c r="G9136" s="757"/>
      <c r="H9136" s="757"/>
      <c r="I9136" s="757"/>
    </row>
    <row r="9137" spans="1:9" ht="15.75" customHeight="1">
      <c r="A9137" s="52">
        <v>1788</v>
      </c>
      <c r="B9137" s="52" t="s">
        <v>16995</v>
      </c>
      <c r="C9137" s="52" t="s">
        <v>10358</v>
      </c>
      <c r="D9137" s="808">
        <v>66.69</v>
      </c>
      <c r="E9137" s="757"/>
      <c r="F9137" s="757"/>
      <c r="G9137" s="757"/>
      <c r="H9137" s="757"/>
      <c r="I9137" s="757"/>
    </row>
    <row r="9138" spans="1:9" ht="15.75" customHeight="1">
      <c r="A9138" s="52">
        <v>1786</v>
      </c>
      <c r="B9138" s="52" t="s">
        <v>16996</v>
      </c>
      <c r="C9138" s="52" t="s">
        <v>10358</v>
      </c>
      <c r="D9138" s="808">
        <v>16.559999999999999</v>
      </c>
      <c r="E9138" s="757"/>
      <c r="F9138" s="757"/>
      <c r="G9138" s="757"/>
      <c r="H9138" s="757"/>
      <c r="I9138" s="757"/>
    </row>
    <row r="9139" spans="1:9" ht="15.75" customHeight="1">
      <c r="A9139" s="52">
        <v>1787</v>
      </c>
      <c r="B9139" s="52" t="s">
        <v>16997</v>
      </c>
      <c r="C9139" s="52" t="s">
        <v>10358</v>
      </c>
      <c r="D9139" s="808">
        <v>39.65</v>
      </c>
      <c r="E9139" s="757"/>
      <c r="F9139" s="757"/>
      <c r="G9139" s="757"/>
      <c r="H9139" s="757"/>
      <c r="I9139" s="757"/>
    </row>
    <row r="9140" spans="1:9" ht="15.75" customHeight="1">
      <c r="A9140" s="52">
        <v>1791</v>
      </c>
      <c r="B9140" s="52" t="s">
        <v>16998</v>
      </c>
      <c r="C9140" s="52" t="s">
        <v>10358</v>
      </c>
      <c r="D9140" s="808">
        <v>240.46</v>
      </c>
      <c r="E9140" s="757"/>
      <c r="F9140" s="757"/>
      <c r="G9140" s="757"/>
      <c r="H9140" s="757"/>
      <c r="I9140" s="757"/>
    </row>
    <row r="9141" spans="1:9" ht="15.75" customHeight="1">
      <c r="A9141" s="52">
        <v>1790</v>
      </c>
      <c r="B9141" s="52" t="s">
        <v>16999</v>
      </c>
      <c r="C9141" s="52" t="s">
        <v>10358</v>
      </c>
      <c r="D9141" s="808">
        <v>138.56</v>
      </c>
      <c r="E9141" s="757"/>
      <c r="F9141" s="757"/>
      <c r="G9141" s="757"/>
      <c r="H9141" s="757"/>
      <c r="I9141" s="757"/>
    </row>
    <row r="9142" spans="1:9" ht="15.75" customHeight="1">
      <c r="A9142" s="52">
        <v>1813</v>
      </c>
      <c r="B9142" s="52" t="s">
        <v>17000</v>
      </c>
      <c r="C9142" s="52" t="s">
        <v>10358</v>
      </c>
      <c r="D9142" s="808">
        <v>26.28</v>
      </c>
      <c r="E9142" s="757"/>
      <c r="F9142" s="757"/>
      <c r="G9142" s="757"/>
      <c r="H9142" s="757"/>
      <c r="I9142" s="757"/>
    </row>
    <row r="9143" spans="1:9" ht="15.75" customHeight="1">
      <c r="A9143" s="52">
        <v>1792</v>
      </c>
      <c r="B9143" s="52" t="s">
        <v>17001</v>
      </c>
      <c r="C9143" s="52" t="s">
        <v>10358</v>
      </c>
      <c r="D9143" s="808">
        <v>324.58</v>
      </c>
      <c r="E9143" s="757"/>
      <c r="F9143" s="757"/>
      <c r="G9143" s="757"/>
      <c r="H9143" s="757"/>
      <c r="I9143" s="757"/>
    </row>
    <row r="9144" spans="1:9" ht="15.75" customHeight="1">
      <c r="A9144" s="52">
        <v>1793</v>
      </c>
      <c r="B9144" s="52" t="s">
        <v>17002</v>
      </c>
      <c r="C9144" s="52" t="s">
        <v>10358</v>
      </c>
      <c r="D9144" s="808">
        <v>655.87</v>
      </c>
      <c r="E9144" s="757"/>
      <c r="F9144" s="757"/>
      <c r="G9144" s="757"/>
      <c r="H9144" s="757"/>
      <c r="I9144" s="757"/>
    </row>
    <row r="9145" spans="1:9" ht="15.75" customHeight="1">
      <c r="A9145" s="52">
        <v>1809</v>
      </c>
      <c r="B9145" s="52" t="s">
        <v>17003</v>
      </c>
      <c r="C9145" s="52" t="s">
        <v>10358</v>
      </c>
      <c r="D9145" s="808">
        <v>78</v>
      </c>
      <c r="E9145" s="757"/>
      <c r="F9145" s="757"/>
      <c r="G9145" s="757"/>
      <c r="H9145" s="757"/>
      <c r="I9145" s="757"/>
    </row>
    <row r="9146" spans="1:9" ht="15.75" customHeight="1">
      <c r="A9146" s="52">
        <v>1814</v>
      </c>
      <c r="B9146" s="52" t="s">
        <v>17004</v>
      </c>
      <c r="C9146" s="52" t="s">
        <v>10358</v>
      </c>
      <c r="D9146" s="808">
        <v>64.08</v>
      </c>
      <c r="E9146" s="757"/>
      <c r="F9146" s="757"/>
      <c r="G9146" s="757"/>
      <c r="H9146" s="757"/>
      <c r="I9146" s="757"/>
    </row>
    <row r="9147" spans="1:9" ht="15.75" customHeight="1">
      <c r="A9147" s="52">
        <v>1803</v>
      </c>
      <c r="B9147" s="52" t="s">
        <v>17005</v>
      </c>
      <c r="C9147" s="52" t="s">
        <v>10358</v>
      </c>
      <c r="D9147" s="808">
        <v>16.190000000000001</v>
      </c>
      <c r="E9147" s="757"/>
      <c r="F9147" s="757"/>
      <c r="G9147" s="757"/>
      <c r="H9147" s="757"/>
      <c r="I9147" s="757"/>
    </row>
    <row r="9148" spans="1:9" ht="15.75" customHeight="1">
      <c r="A9148" s="52">
        <v>1805</v>
      </c>
      <c r="B9148" s="52" t="s">
        <v>17006</v>
      </c>
      <c r="C9148" s="52" t="s">
        <v>10358</v>
      </c>
      <c r="D9148" s="808">
        <v>37.19</v>
      </c>
      <c r="E9148" s="757"/>
      <c r="F9148" s="757"/>
      <c r="G9148" s="757"/>
      <c r="H9148" s="757"/>
      <c r="I9148" s="757"/>
    </row>
    <row r="9149" spans="1:9" ht="15.75" customHeight="1">
      <c r="A9149" s="52">
        <v>1821</v>
      </c>
      <c r="B9149" s="52" t="s">
        <v>17007</v>
      </c>
      <c r="C9149" s="52" t="s">
        <v>10358</v>
      </c>
      <c r="D9149" s="808">
        <v>219.69</v>
      </c>
      <c r="E9149" s="757"/>
      <c r="F9149" s="757"/>
      <c r="G9149" s="757"/>
      <c r="H9149" s="757"/>
      <c r="I9149" s="757"/>
    </row>
    <row r="9150" spans="1:9" ht="15.75" customHeight="1">
      <c r="A9150" s="52">
        <v>1806</v>
      </c>
      <c r="B9150" s="52" t="s">
        <v>17008</v>
      </c>
      <c r="C9150" s="52" t="s">
        <v>10358</v>
      </c>
      <c r="D9150" s="808">
        <v>130.76</v>
      </c>
      <c r="E9150" s="757"/>
      <c r="F9150" s="757"/>
      <c r="G9150" s="757"/>
      <c r="H9150" s="757"/>
      <c r="I9150" s="757"/>
    </row>
    <row r="9151" spans="1:9" ht="15.75" customHeight="1">
      <c r="A9151" s="52">
        <v>1804</v>
      </c>
      <c r="B9151" s="52" t="s">
        <v>17009</v>
      </c>
      <c r="C9151" s="52" t="s">
        <v>10358</v>
      </c>
      <c r="D9151" s="808">
        <v>23.05</v>
      </c>
      <c r="E9151" s="757"/>
      <c r="F9151" s="757"/>
      <c r="G9151" s="757"/>
      <c r="H9151" s="757"/>
      <c r="I9151" s="757"/>
    </row>
    <row r="9152" spans="1:9" ht="15.75" customHeight="1">
      <c r="A9152" s="52">
        <v>1807</v>
      </c>
      <c r="B9152" s="52" t="s">
        <v>17010</v>
      </c>
      <c r="C9152" s="52" t="s">
        <v>10358</v>
      </c>
      <c r="D9152" s="808">
        <v>314.2</v>
      </c>
      <c r="E9152" s="757"/>
      <c r="F9152" s="757"/>
      <c r="G9152" s="757"/>
      <c r="H9152" s="757"/>
      <c r="I9152" s="757"/>
    </row>
    <row r="9153" spans="1:9" ht="15.75" customHeight="1">
      <c r="A9153" s="52">
        <v>1808</v>
      </c>
      <c r="B9153" s="52" t="s">
        <v>17011</v>
      </c>
      <c r="C9153" s="52" t="s">
        <v>10358</v>
      </c>
      <c r="D9153" s="808">
        <v>629.91</v>
      </c>
      <c r="E9153" s="757"/>
      <c r="F9153" s="757"/>
      <c r="G9153" s="757"/>
      <c r="H9153" s="757"/>
      <c r="I9153" s="757"/>
    </row>
    <row r="9154" spans="1:9" ht="15.75" customHeight="1">
      <c r="A9154" s="52">
        <v>1797</v>
      </c>
      <c r="B9154" s="52" t="s">
        <v>17012</v>
      </c>
      <c r="C9154" s="52" t="s">
        <v>10358</v>
      </c>
      <c r="D9154" s="808">
        <v>94.47</v>
      </c>
      <c r="E9154" s="757"/>
      <c r="F9154" s="757"/>
      <c r="G9154" s="757"/>
      <c r="H9154" s="757"/>
      <c r="I9154" s="757"/>
    </row>
    <row r="9155" spans="1:9" ht="15.75" customHeight="1">
      <c r="A9155" s="52">
        <v>1796</v>
      </c>
      <c r="B9155" s="52" t="s">
        <v>17013</v>
      </c>
      <c r="C9155" s="52" t="s">
        <v>10358</v>
      </c>
      <c r="D9155" s="808">
        <v>72.47</v>
      </c>
      <c r="E9155" s="757"/>
      <c r="F9155" s="757"/>
      <c r="G9155" s="757"/>
      <c r="H9155" s="757"/>
      <c r="I9155" s="757"/>
    </row>
    <row r="9156" spans="1:9" ht="15.75" customHeight="1">
      <c r="A9156" s="52">
        <v>1794</v>
      </c>
      <c r="B9156" s="52" t="s">
        <v>17014</v>
      </c>
      <c r="C9156" s="52" t="s">
        <v>10358</v>
      </c>
      <c r="D9156" s="808">
        <v>17.3</v>
      </c>
      <c r="E9156" s="757"/>
      <c r="F9156" s="757"/>
      <c r="G9156" s="757"/>
      <c r="H9156" s="757"/>
      <c r="I9156" s="757"/>
    </row>
    <row r="9157" spans="1:9" ht="15.75" customHeight="1">
      <c r="A9157" s="52">
        <v>1816</v>
      </c>
      <c r="B9157" s="52" t="s">
        <v>17015</v>
      </c>
      <c r="C9157" s="52" t="s">
        <v>10358</v>
      </c>
      <c r="D9157" s="808">
        <v>39.01</v>
      </c>
      <c r="E9157" s="757"/>
      <c r="F9157" s="757"/>
      <c r="G9157" s="757"/>
      <c r="H9157" s="757"/>
      <c r="I9157" s="757"/>
    </row>
    <row r="9158" spans="1:9" ht="15.75" customHeight="1">
      <c r="A9158" s="52">
        <v>1815</v>
      </c>
      <c r="B9158" s="52" t="s">
        <v>17016</v>
      </c>
      <c r="C9158" s="52" t="s">
        <v>10358</v>
      </c>
      <c r="D9158" s="808">
        <v>299.55</v>
      </c>
      <c r="E9158" s="757"/>
      <c r="F9158" s="757"/>
      <c r="G9158" s="757"/>
      <c r="H9158" s="757"/>
      <c r="I9158" s="757"/>
    </row>
    <row r="9159" spans="1:9" ht="15.75" customHeight="1">
      <c r="A9159" s="52">
        <v>1798</v>
      </c>
      <c r="B9159" s="52" t="s">
        <v>17017</v>
      </c>
      <c r="C9159" s="52" t="s">
        <v>10358</v>
      </c>
      <c r="D9159" s="808">
        <v>134.04</v>
      </c>
      <c r="E9159" s="757"/>
      <c r="F9159" s="757"/>
      <c r="G9159" s="757"/>
      <c r="H9159" s="757"/>
      <c r="I9159" s="757"/>
    </row>
    <row r="9160" spans="1:9" ht="15.75" customHeight="1">
      <c r="A9160" s="52">
        <v>1795</v>
      </c>
      <c r="B9160" s="52" t="s">
        <v>17018</v>
      </c>
      <c r="C9160" s="52" t="s">
        <v>10358</v>
      </c>
      <c r="D9160" s="808">
        <v>23.96</v>
      </c>
      <c r="E9160" s="757"/>
      <c r="F9160" s="757"/>
      <c r="G9160" s="757"/>
      <c r="H9160" s="757"/>
      <c r="I9160" s="757"/>
    </row>
    <row r="9161" spans="1:9" ht="15.75" customHeight="1">
      <c r="A9161" s="52">
        <v>1799</v>
      </c>
      <c r="B9161" s="52" t="s">
        <v>17019</v>
      </c>
      <c r="C9161" s="52" t="s">
        <v>10358</v>
      </c>
      <c r="D9161" s="808">
        <v>390.13</v>
      </c>
      <c r="E9161" s="757"/>
      <c r="F9161" s="757"/>
      <c r="G9161" s="757"/>
      <c r="H9161" s="757"/>
      <c r="I9161" s="757"/>
    </row>
    <row r="9162" spans="1:9" ht="15.75" customHeight="1">
      <c r="A9162" s="52">
        <v>1800</v>
      </c>
      <c r="B9162" s="52" t="s">
        <v>17020</v>
      </c>
      <c r="C9162" s="52" t="s">
        <v>10358</v>
      </c>
      <c r="D9162" s="808">
        <v>744.83</v>
      </c>
      <c r="E9162" s="757"/>
      <c r="F9162" s="757"/>
      <c r="G9162" s="757"/>
      <c r="H9162" s="757"/>
      <c r="I9162" s="757"/>
    </row>
    <row r="9163" spans="1:9" ht="15.75" customHeight="1">
      <c r="A9163" s="52">
        <v>1802</v>
      </c>
      <c r="B9163" s="52" t="s">
        <v>17021</v>
      </c>
      <c r="C9163" s="52" t="s">
        <v>10358</v>
      </c>
      <c r="D9163" s="967">
        <v>1863.11</v>
      </c>
      <c r="E9163" s="757"/>
      <c r="F9163" s="757"/>
      <c r="G9163" s="757"/>
      <c r="H9163" s="757"/>
      <c r="I9163" s="757"/>
    </row>
    <row r="9164" spans="1:9" ht="15.75" customHeight="1">
      <c r="A9164" s="52">
        <v>40385</v>
      </c>
      <c r="B9164" s="52" t="s">
        <v>17022</v>
      </c>
      <c r="C9164" s="52" t="s">
        <v>10358</v>
      </c>
      <c r="D9164" s="808">
        <v>110.54</v>
      </c>
      <c r="E9164" s="757"/>
      <c r="F9164" s="757"/>
      <c r="G9164" s="757"/>
      <c r="H9164" s="757"/>
      <c r="I9164" s="757"/>
    </row>
    <row r="9165" spans="1:9" ht="15.75" customHeight="1">
      <c r="A9165" s="52">
        <v>40383</v>
      </c>
      <c r="B9165" s="52" t="s">
        <v>17023</v>
      </c>
      <c r="C9165" s="52" t="s">
        <v>10358</v>
      </c>
      <c r="D9165" s="808">
        <v>75.680000000000007</v>
      </c>
      <c r="E9165" s="757"/>
      <c r="F9165" s="757"/>
      <c r="G9165" s="757"/>
      <c r="H9165" s="757"/>
      <c r="I9165" s="757"/>
    </row>
    <row r="9166" spans="1:9" ht="15.75" customHeight="1">
      <c r="A9166" s="52">
        <v>40378</v>
      </c>
      <c r="B9166" s="52" t="s">
        <v>17024</v>
      </c>
      <c r="C9166" s="52" t="s">
        <v>10358</v>
      </c>
      <c r="D9166" s="808">
        <v>26.16</v>
      </c>
      <c r="E9166" s="757"/>
      <c r="F9166" s="757"/>
      <c r="G9166" s="757"/>
      <c r="H9166" s="757"/>
      <c r="I9166" s="757"/>
    </row>
    <row r="9167" spans="1:9" ht="15.75" customHeight="1">
      <c r="A9167" s="52">
        <v>40382</v>
      </c>
      <c r="B9167" s="52" t="s">
        <v>17025</v>
      </c>
      <c r="C9167" s="52" t="s">
        <v>10358</v>
      </c>
      <c r="D9167" s="808">
        <v>49.51</v>
      </c>
      <c r="E9167" s="757"/>
      <c r="F9167" s="757"/>
      <c r="G9167" s="757"/>
      <c r="H9167" s="757"/>
      <c r="I9167" s="757"/>
    </row>
    <row r="9168" spans="1:9" ht="15.75" customHeight="1">
      <c r="A9168" s="52">
        <v>40422</v>
      </c>
      <c r="B9168" s="52" t="s">
        <v>17026</v>
      </c>
      <c r="C9168" s="52" t="s">
        <v>10358</v>
      </c>
      <c r="D9168" s="808">
        <v>337.28</v>
      </c>
      <c r="E9168" s="757"/>
      <c r="F9168" s="757"/>
      <c r="G9168" s="757"/>
      <c r="H9168" s="757"/>
      <c r="I9168" s="757"/>
    </row>
    <row r="9169" spans="1:9" ht="15.75" customHeight="1">
      <c r="A9169" s="52">
        <v>40387</v>
      </c>
      <c r="B9169" s="52" t="s">
        <v>17027</v>
      </c>
      <c r="C9169" s="52" t="s">
        <v>10358</v>
      </c>
      <c r="D9169" s="808">
        <v>171.73</v>
      </c>
      <c r="E9169" s="757"/>
      <c r="F9169" s="757"/>
      <c r="G9169" s="757"/>
      <c r="H9169" s="757"/>
      <c r="I9169" s="757"/>
    </row>
    <row r="9170" spans="1:9" ht="15.75" customHeight="1">
      <c r="A9170" s="52">
        <v>40380</v>
      </c>
      <c r="B9170" s="52" t="s">
        <v>17028</v>
      </c>
      <c r="C9170" s="52" t="s">
        <v>10358</v>
      </c>
      <c r="D9170" s="808">
        <v>34.880000000000003</v>
      </c>
      <c r="E9170" s="757"/>
      <c r="F9170" s="757"/>
      <c r="G9170" s="757"/>
      <c r="H9170" s="757"/>
      <c r="I9170" s="757"/>
    </row>
    <row r="9171" spans="1:9" ht="15.75" customHeight="1">
      <c r="A9171" s="52">
        <v>40390</v>
      </c>
      <c r="B9171" s="52" t="s">
        <v>17029</v>
      </c>
      <c r="C9171" s="52" t="s">
        <v>10358</v>
      </c>
      <c r="D9171" s="808">
        <v>710.34</v>
      </c>
      <c r="E9171" s="757"/>
      <c r="F9171" s="757"/>
      <c r="G9171" s="757"/>
      <c r="H9171" s="757"/>
      <c r="I9171" s="757"/>
    </row>
    <row r="9172" spans="1:9" ht="15.75" customHeight="1">
      <c r="A9172" s="52">
        <v>40413</v>
      </c>
      <c r="B9172" s="52" t="s">
        <v>17030</v>
      </c>
      <c r="C9172" s="52" t="s">
        <v>10358</v>
      </c>
      <c r="D9172" s="808">
        <v>25.41</v>
      </c>
      <c r="E9172" s="757"/>
      <c r="F9172" s="757"/>
      <c r="G9172" s="757"/>
      <c r="H9172" s="757"/>
      <c r="I9172" s="757"/>
    </row>
    <row r="9173" spans="1:9" ht="15.75" customHeight="1">
      <c r="A9173" s="52">
        <v>40415</v>
      </c>
      <c r="B9173" s="52" t="s">
        <v>17031</v>
      </c>
      <c r="C9173" s="52" t="s">
        <v>10358</v>
      </c>
      <c r="D9173" s="808">
        <v>36.21</v>
      </c>
      <c r="E9173" s="757"/>
      <c r="F9173" s="757"/>
      <c r="G9173" s="757"/>
      <c r="H9173" s="757"/>
      <c r="I9173" s="757"/>
    </row>
    <row r="9174" spans="1:9" ht="15.75" customHeight="1">
      <c r="A9174" s="52">
        <v>40417</v>
      </c>
      <c r="B9174" s="52" t="s">
        <v>17032</v>
      </c>
      <c r="C9174" s="52" t="s">
        <v>10358</v>
      </c>
      <c r="D9174" s="808">
        <v>42.72</v>
      </c>
      <c r="E9174" s="757"/>
      <c r="F9174" s="757"/>
      <c r="G9174" s="757"/>
      <c r="H9174" s="757"/>
      <c r="I9174" s="757"/>
    </row>
    <row r="9175" spans="1:9" ht="15.75" customHeight="1">
      <c r="A9175" s="52">
        <v>39271</v>
      </c>
      <c r="B9175" s="52" t="s">
        <v>17033</v>
      </c>
      <c r="C9175" s="52" t="s">
        <v>10358</v>
      </c>
      <c r="D9175" s="808">
        <v>1.36</v>
      </c>
      <c r="E9175" s="757"/>
      <c r="F9175" s="757"/>
      <c r="G9175" s="757"/>
      <c r="H9175" s="757"/>
      <c r="I9175" s="757"/>
    </row>
    <row r="9176" spans="1:9" ht="15.75" customHeight="1">
      <c r="A9176" s="52">
        <v>39273</v>
      </c>
      <c r="B9176" s="52" t="s">
        <v>17034</v>
      </c>
      <c r="C9176" s="52" t="s">
        <v>10358</v>
      </c>
      <c r="D9176" s="808">
        <v>2.3199999999999998</v>
      </c>
      <c r="E9176" s="757"/>
      <c r="F9176" s="757"/>
      <c r="G9176" s="757"/>
      <c r="H9176" s="757"/>
      <c r="I9176" s="757"/>
    </row>
    <row r="9177" spans="1:9" ht="15.75" customHeight="1">
      <c r="A9177" s="52">
        <v>39272</v>
      </c>
      <c r="B9177" s="52" t="s">
        <v>17035</v>
      </c>
      <c r="C9177" s="52" t="s">
        <v>10358</v>
      </c>
      <c r="D9177" s="808">
        <v>1.68</v>
      </c>
      <c r="E9177" s="757"/>
      <c r="F9177" s="757"/>
      <c r="G9177" s="757"/>
      <c r="H9177" s="757"/>
      <c r="I9177" s="757"/>
    </row>
    <row r="9178" spans="1:9" ht="15.75" customHeight="1">
      <c r="A9178" s="52">
        <v>1875</v>
      </c>
      <c r="B9178" s="52" t="s">
        <v>2446</v>
      </c>
      <c r="C9178" s="52" t="s">
        <v>10358</v>
      </c>
      <c r="D9178" s="808">
        <v>3.71</v>
      </c>
      <c r="E9178" s="757"/>
      <c r="F9178" s="757"/>
      <c r="G9178" s="757"/>
      <c r="H9178" s="757"/>
      <c r="I9178" s="757"/>
    </row>
    <row r="9179" spans="1:9" ht="15.75" customHeight="1">
      <c r="A9179" s="52">
        <v>1874</v>
      </c>
      <c r="B9179" s="52" t="s">
        <v>17036</v>
      </c>
      <c r="C9179" s="52" t="s">
        <v>10358</v>
      </c>
      <c r="D9179" s="808">
        <v>3.06</v>
      </c>
      <c r="E9179" s="757"/>
      <c r="F9179" s="757"/>
      <c r="G9179" s="757"/>
      <c r="H9179" s="757"/>
      <c r="I9179" s="757"/>
    </row>
    <row r="9180" spans="1:9" ht="15.75" customHeight="1">
      <c r="A9180" s="52">
        <v>1870</v>
      </c>
      <c r="B9180" s="52" t="s">
        <v>17037</v>
      </c>
      <c r="C9180" s="52" t="s">
        <v>10358</v>
      </c>
      <c r="D9180" s="808">
        <v>1.77</v>
      </c>
      <c r="E9180" s="757"/>
      <c r="F9180" s="757"/>
      <c r="G9180" s="757"/>
      <c r="H9180" s="757"/>
      <c r="I9180" s="757"/>
    </row>
    <row r="9181" spans="1:9" ht="15.75" customHeight="1">
      <c r="A9181" s="52">
        <v>1884</v>
      </c>
      <c r="B9181" s="52" t="s">
        <v>2699</v>
      </c>
      <c r="C9181" s="52" t="s">
        <v>10358</v>
      </c>
      <c r="D9181" s="808">
        <v>2.71</v>
      </c>
      <c r="E9181" s="757"/>
      <c r="F9181" s="757"/>
      <c r="G9181" s="757"/>
      <c r="H9181" s="757"/>
      <c r="I9181" s="757"/>
    </row>
    <row r="9182" spans="1:9" ht="15.75" customHeight="1">
      <c r="A9182" s="52">
        <v>1887</v>
      </c>
      <c r="B9182" s="52" t="s">
        <v>17038</v>
      </c>
      <c r="C9182" s="52" t="s">
        <v>10358</v>
      </c>
      <c r="D9182" s="808">
        <v>15.39</v>
      </c>
      <c r="E9182" s="757"/>
      <c r="F9182" s="757"/>
      <c r="G9182" s="757"/>
      <c r="H9182" s="757"/>
      <c r="I9182" s="757"/>
    </row>
    <row r="9183" spans="1:9" ht="15.75" customHeight="1">
      <c r="A9183" s="52">
        <v>1876</v>
      </c>
      <c r="B9183" s="52" t="s">
        <v>17039</v>
      </c>
      <c r="C9183" s="52" t="s">
        <v>10358</v>
      </c>
      <c r="D9183" s="808">
        <v>6.03</v>
      </c>
      <c r="E9183" s="757"/>
      <c r="F9183" s="757"/>
      <c r="G9183" s="757"/>
      <c r="H9183" s="757"/>
      <c r="I9183" s="757"/>
    </row>
    <row r="9184" spans="1:9" ht="15.75" customHeight="1">
      <c r="A9184" s="52">
        <v>1879</v>
      </c>
      <c r="B9184" s="52" t="s">
        <v>17040</v>
      </c>
      <c r="C9184" s="52" t="s">
        <v>10358</v>
      </c>
      <c r="D9184" s="808">
        <v>1.79</v>
      </c>
      <c r="E9184" s="757"/>
      <c r="F9184" s="757"/>
      <c r="G9184" s="757"/>
      <c r="H9184" s="757"/>
      <c r="I9184" s="757"/>
    </row>
    <row r="9185" spans="1:9" ht="15.75" customHeight="1">
      <c r="A9185" s="52">
        <v>1877</v>
      </c>
      <c r="B9185" s="52" t="s">
        <v>17041</v>
      </c>
      <c r="C9185" s="52" t="s">
        <v>10358</v>
      </c>
      <c r="D9185" s="808">
        <v>15.41</v>
      </c>
      <c r="E9185" s="757"/>
      <c r="F9185" s="757"/>
      <c r="G9185" s="757"/>
      <c r="H9185" s="757"/>
      <c r="I9185" s="757"/>
    </row>
    <row r="9186" spans="1:9" ht="15.75" customHeight="1">
      <c r="A9186" s="52">
        <v>1878</v>
      </c>
      <c r="B9186" s="52" t="s">
        <v>17042</v>
      </c>
      <c r="C9186" s="52" t="s">
        <v>10358</v>
      </c>
      <c r="D9186" s="808">
        <v>30.96</v>
      </c>
      <c r="E9186" s="757"/>
      <c r="F9186" s="757"/>
      <c r="G9186" s="757"/>
      <c r="H9186" s="757"/>
      <c r="I9186" s="757"/>
    </row>
    <row r="9187" spans="1:9" ht="15.75" customHeight="1">
      <c r="A9187" s="52">
        <v>2621</v>
      </c>
      <c r="B9187" s="52" t="s">
        <v>17043</v>
      </c>
      <c r="C9187" s="52" t="s">
        <v>10358</v>
      </c>
      <c r="D9187" s="808">
        <v>172.94</v>
      </c>
      <c r="E9187" s="757"/>
      <c r="F9187" s="757"/>
      <c r="G9187" s="757"/>
      <c r="H9187" s="757"/>
      <c r="I9187" s="757"/>
    </row>
    <row r="9188" spans="1:9" ht="15.75" customHeight="1">
      <c r="A9188" s="52">
        <v>2616</v>
      </c>
      <c r="B9188" s="52" t="s">
        <v>17044</v>
      </c>
      <c r="C9188" s="52" t="s">
        <v>10358</v>
      </c>
      <c r="D9188" s="808">
        <v>4.8899999999999997</v>
      </c>
      <c r="E9188" s="757"/>
      <c r="F9188" s="757"/>
      <c r="G9188" s="757"/>
      <c r="H9188" s="757"/>
      <c r="I9188" s="757"/>
    </row>
    <row r="9189" spans="1:9" ht="15.75" customHeight="1">
      <c r="A9189" s="52">
        <v>2633</v>
      </c>
      <c r="B9189" s="52" t="s">
        <v>17045</v>
      </c>
      <c r="C9189" s="52" t="s">
        <v>10358</v>
      </c>
      <c r="D9189" s="808">
        <v>5.53</v>
      </c>
      <c r="E9189" s="757"/>
      <c r="F9189" s="757"/>
      <c r="G9189" s="757"/>
      <c r="H9189" s="757"/>
      <c r="I9189" s="757"/>
    </row>
    <row r="9190" spans="1:9" ht="15.75" customHeight="1">
      <c r="A9190" s="52">
        <v>2617</v>
      </c>
      <c r="B9190" s="52" t="s">
        <v>17046</v>
      </c>
      <c r="C9190" s="52" t="s">
        <v>10358</v>
      </c>
      <c r="D9190" s="808">
        <v>7.52</v>
      </c>
      <c r="E9190" s="757"/>
      <c r="F9190" s="757"/>
      <c r="G9190" s="757"/>
      <c r="H9190" s="757"/>
      <c r="I9190" s="757"/>
    </row>
    <row r="9191" spans="1:9" ht="15.75" customHeight="1">
      <c r="A9191" s="52">
        <v>2618</v>
      </c>
      <c r="B9191" s="52" t="s">
        <v>17047</v>
      </c>
      <c r="C9191" s="52" t="s">
        <v>10358</v>
      </c>
      <c r="D9191" s="808">
        <v>17.13</v>
      </c>
      <c r="E9191" s="757"/>
      <c r="F9191" s="757"/>
      <c r="G9191" s="757"/>
      <c r="H9191" s="757"/>
      <c r="I9191" s="757"/>
    </row>
    <row r="9192" spans="1:9" ht="15.75" customHeight="1">
      <c r="A9192" s="52">
        <v>2632</v>
      </c>
      <c r="B9192" s="52" t="s">
        <v>17048</v>
      </c>
      <c r="C9192" s="52" t="s">
        <v>10358</v>
      </c>
      <c r="D9192" s="808">
        <v>20.89</v>
      </c>
      <c r="E9192" s="757"/>
      <c r="F9192" s="757"/>
      <c r="G9192" s="757"/>
      <c r="H9192" s="757"/>
      <c r="I9192" s="757"/>
    </row>
    <row r="9193" spans="1:9" ht="15.75" customHeight="1">
      <c r="A9193" s="52">
        <v>2631</v>
      </c>
      <c r="B9193" s="52" t="s">
        <v>17049</v>
      </c>
      <c r="C9193" s="52" t="s">
        <v>10358</v>
      </c>
      <c r="D9193" s="808">
        <v>30.67</v>
      </c>
      <c r="E9193" s="757"/>
      <c r="F9193" s="757"/>
      <c r="G9193" s="757"/>
      <c r="H9193" s="757"/>
      <c r="I9193" s="757"/>
    </row>
    <row r="9194" spans="1:9" ht="15.75" customHeight="1">
      <c r="A9194" s="52">
        <v>2619</v>
      </c>
      <c r="B9194" s="52" t="s">
        <v>17050</v>
      </c>
      <c r="C9194" s="52" t="s">
        <v>10358</v>
      </c>
      <c r="D9194" s="808">
        <v>77.67</v>
      </c>
      <c r="E9194" s="757"/>
      <c r="F9194" s="757"/>
      <c r="G9194" s="757"/>
      <c r="H9194" s="757"/>
      <c r="I9194" s="757"/>
    </row>
    <row r="9195" spans="1:9" ht="15.75" customHeight="1">
      <c r="A9195" s="52">
        <v>2620</v>
      </c>
      <c r="B9195" s="52" t="s">
        <v>17051</v>
      </c>
      <c r="C9195" s="52" t="s">
        <v>10358</v>
      </c>
      <c r="D9195" s="808">
        <v>101.97</v>
      </c>
      <c r="E9195" s="757"/>
      <c r="F9195" s="757"/>
      <c r="G9195" s="757"/>
      <c r="H9195" s="757"/>
      <c r="I9195" s="757"/>
    </row>
    <row r="9196" spans="1:9" ht="15.75" customHeight="1">
      <c r="A9196" s="52">
        <v>44472</v>
      </c>
      <c r="B9196" s="52" t="s">
        <v>17052</v>
      </c>
      <c r="C9196" s="52" t="s">
        <v>10358</v>
      </c>
      <c r="D9196" s="808">
        <v>59.41</v>
      </c>
      <c r="E9196" s="757"/>
      <c r="F9196" s="757"/>
      <c r="G9196" s="757"/>
      <c r="H9196" s="757"/>
      <c r="I9196" s="757"/>
    </row>
    <row r="9197" spans="1:9" ht="15.75" customHeight="1">
      <c r="A9197" s="52">
        <v>38369</v>
      </c>
      <c r="B9197" s="52" t="s">
        <v>17053</v>
      </c>
      <c r="C9197" s="52" t="s">
        <v>10358</v>
      </c>
      <c r="D9197" s="808">
        <v>21.02</v>
      </c>
      <c r="E9197" s="757"/>
      <c r="F9197" s="757"/>
      <c r="G9197" s="757"/>
      <c r="H9197" s="757"/>
      <c r="I9197" s="757"/>
    </row>
    <row r="9198" spans="1:9" ht="15.75" customHeight="1">
      <c r="A9198" s="52">
        <v>38370</v>
      </c>
      <c r="B9198" s="52" t="s">
        <v>17054</v>
      </c>
      <c r="C9198" s="52" t="s">
        <v>10358</v>
      </c>
      <c r="D9198" s="808">
        <v>21.02</v>
      </c>
      <c r="E9198" s="757"/>
      <c r="F9198" s="757"/>
      <c r="G9198" s="757"/>
      <c r="H9198" s="757"/>
      <c r="I9198" s="757"/>
    </row>
    <row r="9199" spans="1:9" ht="15.75" customHeight="1">
      <c r="A9199" s="52">
        <v>38372</v>
      </c>
      <c r="B9199" s="52" t="s">
        <v>17055</v>
      </c>
      <c r="C9199" s="52" t="s">
        <v>10358</v>
      </c>
      <c r="D9199" s="808">
        <v>16.53</v>
      </c>
      <c r="E9199" s="757"/>
      <c r="F9199" s="757"/>
      <c r="G9199" s="757"/>
      <c r="H9199" s="757"/>
      <c r="I9199" s="757"/>
    </row>
    <row r="9200" spans="1:9" ht="15.75" customHeight="1">
      <c r="A9200" s="52">
        <v>2357</v>
      </c>
      <c r="B9200" s="52" t="s">
        <v>17056</v>
      </c>
      <c r="C9200" s="52" t="s">
        <v>10509</v>
      </c>
      <c r="D9200" s="808">
        <v>16.37</v>
      </c>
      <c r="E9200" s="757"/>
      <c r="F9200" s="757"/>
      <c r="G9200" s="757"/>
      <c r="H9200" s="757"/>
      <c r="I9200" s="757"/>
    </row>
    <row r="9201" spans="1:9" ht="15.75" customHeight="1">
      <c r="A9201" s="52">
        <v>40806</v>
      </c>
      <c r="B9201" s="52" t="s">
        <v>17057</v>
      </c>
      <c r="C9201" s="52" t="s">
        <v>10511</v>
      </c>
      <c r="D9201" s="967">
        <v>2870.35</v>
      </c>
      <c r="E9201" s="757"/>
      <c r="F9201" s="757"/>
      <c r="G9201" s="757"/>
      <c r="H9201" s="757"/>
      <c r="I9201" s="757"/>
    </row>
    <row r="9202" spans="1:9" ht="15.75" customHeight="1">
      <c r="A9202" s="52">
        <v>2355</v>
      </c>
      <c r="B9202" s="52" t="s">
        <v>17058</v>
      </c>
      <c r="C9202" s="52" t="s">
        <v>10509</v>
      </c>
      <c r="D9202" s="808">
        <v>28.94</v>
      </c>
      <c r="E9202" s="757"/>
      <c r="F9202" s="757"/>
      <c r="G9202" s="757"/>
      <c r="H9202" s="757"/>
      <c r="I9202" s="757"/>
    </row>
    <row r="9203" spans="1:9" ht="15.75" customHeight="1">
      <c r="A9203" s="52">
        <v>40805</v>
      </c>
      <c r="B9203" s="52" t="s">
        <v>17059</v>
      </c>
      <c r="C9203" s="52" t="s">
        <v>10511</v>
      </c>
      <c r="D9203" s="967">
        <v>5068.43</v>
      </c>
      <c r="E9203" s="757"/>
      <c r="F9203" s="757"/>
      <c r="G9203" s="757"/>
      <c r="H9203" s="757"/>
      <c r="I9203" s="757"/>
    </row>
    <row r="9204" spans="1:9" ht="15.75" customHeight="1">
      <c r="A9204" s="52">
        <v>2358</v>
      </c>
      <c r="B9204" s="52" t="s">
        <v>17060</v>
      </c>
      <c r="C9204" s="52" t="s">
        <v>10509</v>
      </c>
      <c r="D9204" s="808">
        <v>19.84</v>
      </c>
      <c r="E9204" s="757"/>
      <c r="F9204" s="757"/>
      <c r="G9204" s="757"/>
      <c r="H9204" s="757"/>
      <c r="I9204" s="757"/>
    </row>
    <row r="9205" spans="1:9" ht="15.75" customHeight="1">
      <c r="A9205" s="52">
        <v>40807</v>
      </c>
      <c r="B9205" s="52" t="s">
        <v>17061</v>
      </c>
      <c r="C9205" s="52" t="s">
        <v>10511</v>
      </c>
      <c r="D9205" s="967">
        <v>3476.75</v>
      </c>
      <c r="E9205" s="757"/>
      <c r="F9205" s="757"/>
      <c r="G9205" s="757"/>
      <c r="H9205" s="757"/>
      <c r="I9205" s="757"/>
    </row>
    <row r="9206" spans="1:9" ht="15.75" customHeight="1">
      <c r="A9206" s="52">
        <v>2359</v>
      </c>
      <c r="B9206" s="52" t="s">
        <v>17062</v>
      </c>
      <c r="C9206" s="52" t="s">
        <v>10509</v>
      </c>
      <c r="D9206" s="808">
        <v>20.5</v>
      </c>
      <c r="E9206" s="757"/>
      <c r="F9206" s="757"/>
      <c r="G9206" s="757"/>
      <c r="H9206" s="757"/>
      <c r="I9206" s="757"/>
    </row>
    <row r="9207" spans="1:9" ht="15.75" customHeight="1">
      <c r="A9207" s="52">
        <v>40808</v>
      </c>
      <c r="B9207" s="52" t="s">
        <v>17063</v>
      </c>
      <c r="C9207" s="52" t="s">
        <v>10511</v>
      </c>
      <c r="D9207" s="967">
        <v>3592.4</v>
      </c>
      <c r="E9207" s="757"/>
      <c r="F9207" s="757"/>
      <c r="G9207" s="757"/>
      <c r="H9207" s="757"/>
      <c r="I9207" s="757"/>
    </row>
    <row r="9208" spans="1:9" ht="15.75" customHeight="1">
      <c r="A9208" s="52">
        <v>44330</v>
      </c>
      <c r="B9208" s="52" t="s">
        <v>17064</v>
      </c>
      <c r="C9208" s="52" t="s">
        <v>10408</v>
      </c>
      <c r="D9208" s="808">
        <v>8.44</v>
      </c>
      <c r="E9208" s="757"/>
      <c r="F9208" s="757"/>
      <c r="G9208" s="757"/>
      <c r="H9208" s="757"/>
      <c r="I9208" s="757"/>
    </row>
    <row r="9209" spans="1:9" ht="15.75" customHeight="1">
      <c r="A9209" s="52">
        <v>43144</v>
      </c>
      <c r="B9209" s="52" t="s">
        <v>17065</v>
      </c>
      <c r="C9209" s="52" t="s">
        <v>10406</v>
      </c>
      <c r="D9209" s="808">
        <v>49.91</v>
      </c>
      <c r="E9209" s="757"/>
      <c r="F9209" s="757"/>
      <c r="G9209" s="757"/>
      <c r="H9209" s="757"/>
      <c r="I9209" s="757"/>
    </row>
    <row r="9210" spans="1:9" ht="15.75" customHeight="1">
      <c r="A9210" s="52">
        <v>39397</v>
      </c>
      <c r="B9210" s="52" t="s">
        <v>17066</v>
      </c>
      <c r="C9210" s="52" t="s">
        <v>10408</v>
      </c>
      <c r="D9210" s="808">
        <v>22.75</v>
      </c>
      <c r="E9210" s="757"/>
      <c r="F9210" s="757"/>
      <c r="G9210" s="757"/>
      <c r="H9210" s="757"/>
      <c r="I9210" s="757"/>
    </row>
    <row r="9211" spans="1:9" ht="15.75" customHeight="1">
      <c r="A9211" s="52">
        <v>2692</v>
      </c>
      <c r="B9211" s="52" t="s">
        <v>17067</v>
      </c>
      <c r="C9211" s="52" t="s">
        <v>10408</v>
      </c>
      <c r="D9211" s="808">
        <v>9.18</v>
      </c>
      <c r="E9211" s="757"/>
      <c r="F9211" s="757"/>
      <c r="G9211" s="757"/>
      <c r="H9211" s="757"/>
      <c r="I9211" s="757"/>
    </row>
    <row r="9212" spans="1:9" ht="15.75" customHeight="1">
      <c r="A9212" s="52">
        <v>44329</v>
      </c>
      <c r="B9212" s="52" t="s">
        <v>17068</v>
      </c>
      <c r="C9212" s="52" t="s">
        <v>10408</v>
      </c>
      <c r="D9212" s="808">
        <v>11.06</v>
      </c>
      <c r="E9212" s="757"/>
      <c r="F9212" s="757"/>
      <c r="G9212" s="757"/>
      <c r="H9212" s="757"/>
      <c r="I9212" s="757"/>
    </row>
    <row r="9213" spans="1:9" ht="15.75" customHeight="1">
      <c r="A9213" s="52">
        <v>5318</v>
      </c>
      <c r="B9213" s="52" t="s">
        <v>17069</v>
      </c>
      <c r="C9213" s="52" t="s">
        <v>10408</v>
      </c>
      <c r="D9213" s="808">
        <v>17.88</v>
      </c>
      <c r="E9213" s="757"/>
      <c r="F9213" s="757"/>
      <c r="G9213" s="757"/>
      <c r="H9213" s="757"/>
      <c r="I9213" s="757"/>
    </row>
    <row r="9214" spans="1:9" ht="15.75" customHeight="1">
      <c r="A9214" s="52">
        <v>5330</v>
      </c>
      <c r="B9214" s="52" t="s">
        <v>1789</v>
      </c>
      <c r="C9214" s="52" t="s">
        <v>10408</v>
      </c>
      <c r="D9214" s="808">
        <v>40.75</v>
      </c>
      <c r="E9214" s="757"/>
      <c r="F9214" s="757"/>
      <c r="G9214" s="757"/>
      <c r="H9214" s="757"/>
      <c r="I9214" s="757"/>
    </row>
    <row r="9215" spans="1:9" ht="15.75" customHeight="1">
      <c r="A9215" s="52">
        <v>44532</v>
      </c>
      <c r="B9215" s="52" t="s">
        <v>17070</v>
      </c>
      <c r="C9215" s="52" t="s">
        <v>10358</v>
      </c>
      <c r="D9215" s="808">
        <v>27.57</v>
      </c>
      <c r="E9215" s="757"/>
      <c r="F9215" s="757"/>
      <c r="G9215" s="757"/>
      <c r="H9215" s="757"/>
      <c r="I9215" s="757"/>
    </row>
    <row r="9216" spans="1:9" ht="15.75" customHeight="1">
      <c r="A9216" s="52">
        <v>44531</v>
      </c>
      <c r="B9216" s="52" t="s">
        <v>17071</v>
      </c>
      <c r="C9216" s="52" t="s">
        <v>10358</v>
      </c>
      <c r="D9216" s="808">
        <v>87.62</v>
      </c>
      <c r="E9216" s="757"/>
      <c r="F9216" s="757"/>
      <c r="G9216" s="757"/>
      <c r="H9216" s="757"/>
      <c r="I9216" s="757"/>
    </row>
    <row r="9217" spans="1:9" ht="15.75" customHeight="1">
      <c r="A9217" s="52">
        <v>38140</v>
      </c>
      <c r="B9217" s="52" t="s">
        <v>17072</v>
      </c>
      <c r="C9217" s="52" t="s">
        <v>10358</v>
      </c>
      <c r="D9217" s="808">
        <v>21.25</v>
      </c>
      <c r="E9217" s="757"/>
      <c r="F9217" s="757"/>
      <c r="G9217" s="757"/>
      <c r="H9217" s="757"/>
      <c r="I9217" s="757"/>
    </row>
    <row r="9218" spans="1:9" ht="15.75" customHeight="1">
      <c r="A9218" s="52">
        <v>13887</v>
      </c>
      <c r="B9218" s="52" t="s">
        <v>17073</v>
      </c>
      <c r="C9218" s="52" t="s">
        <v>10358</v>
      </c>
      <c r="D9218" s="808">
        <v>503.11</v>
      </c>
      <c r="E9218" s="757"/>
      <c r="F9218" s="757"/>
      <c r="G9218" s="757"/>
      <c r="H9218" s="757"/>
      <c r="I9218" s="757"/>
    </row>
    <row r="9219" spans="1:9" ht="15.75" customHeight="1">
      <c r="A9219" s="52">
        <v>44495</v>
      </c>
      <c r="B9219" s="52" t="s">
        <v>17074</v>
      </c>
      <c r="C9219" s="52" t="s">
        <v>10358</v>
      </c>
      <c r="D9219" s="808">
        <v>22.39</v>
      </c>
      <c r="E9219" s="757"/>
      <c r="F9219" s="757"/>
      <c r="G9219" s="757"/>
      <c r="H9219" s="757"/>
      <c r="I9219" s="757"/>
    </row>
    <row r="9220" spans="1:9" ht="15.75" customHeight="1">
      <c r="A9220" s="52">
        <v>44533</v>
      </c>
      <c r="B9220" s="52" t="s">
        <v>17075</v>
      </c>
      <c r="C9220" s="52" t="s">
        <v>10358</v>
      </c>
      <c r="D9220" s="808">
        <v>21.15</v>
      </c>
      <c r="E9220" s="757"/>
      <c r="F9220" s="757"/>
      <c r="G9220" s="757"/>
      <c r="H9220" s="757"/>
      <c r="I9220" s="757"/>
    </row>
    <row r="9221" spans="1:9" ht="15.75" customHeight="1">
      <c r="A9221" s="52">
        <v>44534</v>
      </c>
      <c r="B9221" s="52" t="s">
        <v>17076</v>
      </c>
      <c r="C9221" s="52" t="s">
        <v>10358</v>
      </c>
      <c r="D9221" s="808">
        <v>5.51</v>
      </c>
      <c r="E9221" s="757"/>
      <c r="F9221" s="757"/>
      <c r="G9221" s="757"/>
      <c r="H9221" s="757"/>
      <c r="I9221" s="757"/>
    </row>
    <row r="9222" spans="1:9" ht="15.75" customHeight="1">
      <c r="A9222" s="52">
        <v>34544</v>
      </c>
      <c r="B9222" s="52" t="s">
        <v>17077</v>
      </c>
      <c r="C9222" s="52" t="s">
        <v>10358</v>
      </c>
      <c r="D9222" s="967">
        <v>1403.21</v>
      </c>
      <c r="E9222" s="757"/>
      <c r="F9222" s="757"/>
      <c r="G9222" s="757"/>
      <c r="H9222" s="757"/>
      <c r="I9222" s="757"/>
    </row>
    <row r="9223" spans="1:9" ht="15.75" customHeight="1">
      <c r="A9223" s="52">
        <v>34729</v>
      </c>
      <c r="B9223" s="52" t="s">
        <v>17078</v>
      </c>
      <c r="C9223" s="52" t="s">
        <v>10358</v>
      </c>
      <c r="D9223" s="967">
        <v>1103.8399999999999</v>
      </c>
      <c r="E9223" s="757"/>
      <c r="F9223" s="757"/>
      <c r="G9223" s="757"/>
      <c r="H9223" s="757"/>
      <c r="I9223" s="757"/>
    </row>
    <row r="9224" spans="1:9" ht="15.75" customHeight="1">
      <c r="A9224" s="52">
        <v>34734</v>
      </c>
      <c r="B9224" s="52" t="s">
        <v>17079</v>
      </c>
      <c r="C9224" s="52" t="s">
        <v>10358</v>
      </c>
      <c r="D9224" s="967">
        <v>1709.1</v>
      </c>
      <c r="E9224" s="757"/>
      <c r="F9224" s="757"/>
      <c r="G9224" s="757"/>
      <c r="H9224" s="757"/>
      <c r="I9224" s="757"/>
    </row>
    <row r="9225" spans="1:9" ht="15.75" customHeight="1">
      <c r="A9225" s="52">
        <v>34738</v>
      </c>
      <c r="B9225" s="52" t="s">
        <v>17080</v>
      </c>
      <c r="C9225" s="52" t="s">
        <v>10358</v>
      </c>
      <c r="D9225" s="967">
        <v>3993</v>
      </c>
      <c r="E9225" s="757"/>
      <c r="F9225" s="757"/>
      <c r="G9225" s="757"/>
      <c r="H9225" s="757"/>
      <c r="I9225" s="757"/>
    </row>
    <row r="9226" spans="1:9" ht="15.75" customHeight="1">
      <c r="A9226" s="52">
        <v>2391</v>
      </c>
      <c r="B9226" s="52" t="s">
        <v>1773</v>
      </c>
      <c r="C9226" s="52" t="s">
        <v>10358</v>
      </c>
      <c r="D9226" s="808">
        <v>324.76</v>
      </c>
      <c r="E9226" s="757"/>
      <c r="F9226" s="757"/>
      <c r="G9226" s="757"/>
      <c r="H9226" s="757"/>
      <c r="I9226" s="757"/>
    </row>
    <row r="9227" spans="1:9" ht="15.75" customHeight="1">
      <c r="A9227" s="52">
        <v>2374</v>
      </c>
      <c r="B9227" s="52" t="s">
        <v>17081</v>
      </c>
      <c r="C9227" s="52" t="s">
        <v>10358</v>
      </c>
      <c r="D9227" s="808">
        <v>368.43</v>
      </c>
      <c r="E9227" s="757"/>
      <c r="F9227" s="757"/>
      <c r="G9227" s="757"/>
      <c r="H9227" s="757"/>
      <c r="I9227" s="757"/>
    </row>
    <row r="9228" spans="1:9" ht="15.75" customHeight="1">
      <c r="A9228" s="52">
        <v>2377</v>
      </c>
      <c r="B9228" s="52" t="s">
        <v>17082</v>
      </c>
      <c r="C9228" s="52" t="s">
        <v>10358</v>
      </c>
      <c r="D9228" s="808">
        <v>517.05999999999995</v>
      </c>
      <c r="E9228" s="757"/>
      <c r="F9228" s="757"/>
      <c r="G9228" s="757"/>
      <c r="H9228" s="757"/>
      <c r="I9228" s="757"/>
    </row>
    <row r="9229" spans="1:9" ht="15.75" customHeight="1">
      <c r="A9229" s="52">
        <v>2393</v>
      </c>
      <c r="B9229" s="52" t="s">
        <v>17083</v>
      </c>
      <c r="C9229" s="52" t="s">
        <v>10358</v>
      </c>
      <c r="D9229" s="808">
        <v>865.88</v>
      </c>
      <c r="E9229" s="757"/>
      <c r="F9229" s="757"/>
      <c r="G9229" s="757"/>
      <c r="H9229" s="757"/>
      <c r="I9229" s="757"/>
    </row>
    <row r="9230" spans="1:9" ht="15.75" customHeight="1">
      <c r="A9230" s="52">
        <v>34705</v>
      </c>
      <c r="B9230" s="52" t="s">
        <v>17084</v>
      </c>
      <c r="C9230" s="52" t="s">
        <v>10358</v>
      </c>
      <c r="D9230" s="808">
        <v>757.34</v>
      </c>
      <c r="E9230" s="757"/>
      <c r="F9230" s="757"/>
      <c r="G9230" s="757"/>
      <c r="H9230" s="757"/>
      <c r="I9230" s="757"/>
    </row>
    <row r="9231" spans="1:9" ht="15.75" customHeight="1">
      <c r="A9231" s="52">
        <v>34707</v>
      </c>
      <c r="B9231" s="52" t="s">
        <v>17085</v>
      </c>
      <c r="C9231" s="52" t="s">
        <v>10358</v>
      </c>
      <c r="D9231" s="967">
        <v>1403.36</v>
      </c>
      <c r="E9231" s="757"/>
      <c r="F9231" s="757"/>
      <c r="G9231" s="757"/>
      <c r="H9231" s="757"/>
      <c r="I9231" s="757"/>
    </row>
    <row r="9232" spans="1:9" ht="15.75" customHeight="1">
      <c r="A9232" s="52">
        <v>2378</v>
      </c>
      <c r="B9232" s="52" t="s">
        <v>17086</v>
      </c>
      <c r="C9232" s="52" t="s">
        <v>10358</v>
      </c>
      <c r="D9232" s="967">
        <v>1189.4000000000001</v>
      </c>
      <c r="E9232" s="757"/>
      <c r="F9232" s="757"/>
      <c r="G9232" s="757"/>
      <c r="H9232" s="757"/>
      <c r="I9232" s="757"/>
    </row>
    <row r="9233" spans="1:9" ht="15.75" customHeight="1">
      <c r="A9233" s="52">
        <v>2379</v>
      </c>
      <c r="B9233" s="52" t="s">
        <v>17087</v>
      </c>
      <c r="C9233" s="52" t="s">
        <v>10358</v>
      </c>
      <c r="D9233" s="967">
        <v>1189.4000000000001</v>
      </c>
      <c r="E9233" s="757"/>
      <c r="F9233" s="757"/>
      <c r="G9233" s="757"/>
      <c r="H9233" s="757"/>
      <c r="I9233" s="757"/>
    </row>
    <row r="9234" spans="1:9" ht="15.75" customHeight="1">
      <c r="A9234" s="52">
        <v>2376</v>
      </c>
      <c r="B9234" s="52" t="s">
        <v>17088</v>
      </c>
      <c r="C9234" s="52" t="s">
        <v>10358</v>
      </c>
      <c r="D9234" s="967">
        <v>1958.94</v>
      </c>
      <c r="E9234" s="757"/>
      <c r="F9234" s="757"/>
      <c r="G9234" s="757"/>
      <c r="H9234" s="757"/>
      <c r="I9234" s="757"/>
    </row>
    <row r="9235" spans="1:9" ht="15.75" customHeight="1">
      <c r="A9235" s="52">
        <v>2394</v>
      </c>
      <c r="B9235" s="52" t="s">
        <v>17089</v>
      </c>
      <c r="C9235" s="52" t="s">
        <v>10358</v>
      </c>
      <c r="D9235" s="967">
        <v>4187.8599999999997</v>
      </c>
      <c r="E9235" s="757"/>
      <c r="F9235" s="757"/>
      <c r="G9235" s="757"/>
      <c r="H9235" s="757"/>
      <c r="I9235" s="757"/>
    </row>
    <row r="9236" spans="1:9" ht="15.75" customHeight="1">
      <c r="A9236" s="52">
        <v>34686</v>
      </c>
      <c r="B9236" s="52" t="s">
        <v>17090</v>
      </c>
      <c r="C9236" s="52" t="s">
        <v>10358</v>
      </c>
      <c r="D9236" s="808">
        <v>12.57</v>
      </c>
      <c r="E9236" s="757"/>
      <c r="F9236" s="757"/>
      <c r="G9236" s="757"/>
      <c r="H9236" s="757"/>
      <c r="I9236" s="757"/>
    </row>
    <row r="9237" spans="1:9" ht="15.75" customHeight="1">
      <c r="A9237" s="52">
        <v>34616</v>
      </c>
      <c r="B9237" s="52" t="s">
        <v>17091</v>
      </c>
      <c r="C9237" s="52" t="s">
        <v>10358</v>
      </c>
      <c r="D9237" s="808">
        <v>48.59</v>
      </c>
      <c r="E9237" s="757"/>
      <c r="F9237" s="757"/>
      <c r="G9237" s="757"/>
      <c r="H9237" s="757"/>
      <c r="I9237" s="757"/>
    </row>
    <row r="9238" spans="1:9" ht="15.75" customHeight="1">
      <c r="A9238" s="52">
        <v>34623</v>
      </c>
      <c r="B9238" s="52" t="s">
        <v>17092</v>
      </c>
      <c r="C9238" s="52" t="s">
        <v>10358</v>
      </c>
      <c r="D9238" s="808">
        <v>47.85</v>
      </c>
      <c r="E9238" s="757"/>
      <c r="F9238" s="757"/>
      <c r="G9238" s="757"/>
      <c r="H9238" s="757"/>
      <c r="I9238" s="757"/>
    </row>
    <row r="9239" spans="1:9" ht="15.75" customHeight="1">
      <c r="A9239" s="52">
        <v>34628</v>
      </c>
      <c r="B9239" s="52" t="s">
        <v>17093</v>
      </c>
      <c r="C9239" s="52" t="s">
        <v>10358</v>
      </c>
      <c r="D9239" s="808">
        <v>68.540000000000006</v>
      </c>
      <c r="E9239" s="757"/>
      <c r="F9239" s="757"/>
      <c r="G9239" s="757"/>
      <c r="H9239" s="757"/>
      <c r="I9239" s="757"/>
    </row>
    <row r="9240" spans="1:9" ht="15.75" customHeight="1">
      <c r="A9240" s="52">
        <v>34653</v>
      </c>
      <c r="B9240" s="52" t="s">
        <v>17094</v>
      </c>
      <c r="C9240" s="52" t="s">
        <v>10358</v>
      </c>
      <c r="D9240" s="808">
        <v>8.4700000000000006</v>
      </c>
      <c r="E9240" s="757"/>
      <c r="F9240" s="757"/>
      <c r="G9240" s="757"/>
      <c r="H9240" s="757"/>
      <c r="I9240" s="757"/>
    </row>
    <row r="9241" spans="1:9" ht="15.75" customHeight="1">
      <c r="A9241" s="52">
        <v>34688</v>
      </c>
      <c r="B9241" s="52" t="s">
        <v>17095</v>
      </c>
      <c r="C9241" s="52" t="s">
        <v>10358</v>
      </c>
      <c r="D9241" s="808">
        <v>15.36</v>
      </c>
      <c r="E9241" s="757"/>
      <c r="F9241" s="757"/>
      <c r="G9241" s="757"/>
      <c r="H9241" s="757"/>
      <c r="I9241" s="757"/>
    </row>
    <row r="9242" spans="1:9" ht="15.75" customHeight="1">
      <c r="A9242" s="52">
        <v>34709</v>
      </c>
      <c r="B9242" s="52" t="s">
        <v>17096</v>
      </c>
      <c r="C9242" s="52" t="s">
        <v>10358</v>
      </c>
      <c r="D9242" s="808">
        <v>59.54</v>
      </c>
      <c r="E9242" s="757"/>
      <c r="F9242" s="757"/>
      <c r="G9242" s="757"/>
      <c r="H9242" s="757"/>
      <c r="I9242" s="757"/>
    </row>
    <row r="9243" spans="1:9" ht="15.75" customHeight="1">
      <c r="A9243" s="52">
        <v>34714</v>
      </c>
      <c r="B9243" s="52" t="s">
        <v>17097</v>
      </c>
      <c r="C9243" s="52" t="s">
        <v>10358</v>
      </c>
      <c r="D9243" s="808">
        <v>71.11</v>
      </c>
      <c r="E9243" s="757"/>
      <c r="F9243" s="757"/>
      <c r="G9243" s="757"/>
      <c r="H9243" s="757"/>
      <c r="I9243" s="757"/>
    </row>
    <row r="9244" spans="1:9" ht="15.75" customHeight="1">
      <c r="A9244" s="52">
        <v>2388</v>
      </c>
      <c r="B9244" s="52" t="s">
        <v>17098</v>
      </c>
      <c r="C9244" s="52" t="s">
        <v>10358</v>
      </c>
      <c r="D9244" s="808">
        <v>59.09</v>
      </c>
      <c r="E9244" s="757"/>
      <c r="F9244" s="757"/>
      <c r="G9244" s="757"/>
      <c r="H9244" s="757"/>
      <c r="I9244" s="757"/>
    </row>
    <row r="9245" spans="1:9" ht="15.75" customHeight="1">
      <c r="A9245" s="52">
        <v>34606</v>
      </c>
      <c r="B9245" s="52" t="s">
        <v>17099</v>
      </c>
      <c r="C9245" s="52" t="s">
        <v>10358</v>
      </c>
      <c r="D9245" s="808">
        <v>90.64</v>
      </c>
      <c r="E9245" s="757"/>
      <c r="F9245" s="757"/>
      <c r="G9245" s="757"/>
      <c r="H9245" s="757"/>
      <c r="I9245" s="757"/>
    </row>
    <row r="9246" spans="1:9" ht="15.75" customHeight="1">
      <c r="A9246" s="52">
        <v>34689</v>
      </c>
      <c r="B9246" s="52" t="s">
        <v>17100</v>
      </c>
      <c r="C9246" s="52" t="s">
        <v>10358</v>
      </c>
      <c r="D9246" s="808">
        <v>28.86</v>
      </c>
      <c r="E9246" s="757"/>
      <c r="F9246" s="757"/>
      <c r="G9246" s="757"/>
      <c r="H9246" s="757"/>
      <c r="I9246" s="757"/>
    </row>
    <row r="9247" spans="1:9" ht="15.75" customHeight="1">
      <c r="A9247" s="52">
        <v>2370</v>
      </c>
      <c r="B9247" s="52" t="s">
        <v>17101</v>
      </c>
      <c r="C9247" s="52" t="s">
        <v>10358</v>
      </c>
      <c r="D9247" s="808">
        <v>10.98</v>
      </c>
      <c r="E9247" s="757"/>
      <c r="F9247" s="757"/>
      <c r="G9247" s="757"/>
      <c r="H9247" s="757"/>
      <c r="I9247" s="757"/>
    </row>
    <row r="9248" spans="1:9" ht="15.75" customHeight="1">
      <c r="A9248" s="52">
        <v>2386</v>
      </c>
      <c r="B9248" s="52" t="s">
        <v>17102</v>
      </c>
      <c r="C9248" s="52" t="s">
        <v>10358</v>
      </c>
      <c r="D9248" s="808">
        <v>18.420000000000002</v>
      </c>
      <c r="E9248" s="757"/>
      <c r="F9248" s="757"/>
      <c r="G9248" s="757"/>
      <c r="H9248" s="757"/>
      <c r="I9248" s="757"/>
    </row>
    <row r="9249" spans="1:9" ht="15.75" customHeight="1">
      <c r="A9249" s="52">
        <v>2392</v>
      </c>
      <c r="B9249" s="52" t="s">
        <v>17103</v>
      </c>
      <c r="C9249" s="52" t="s">
        <v>10358</v>
      </c>
      <c r="D9249" s="808">
        <v>73.7</v>
      </c>
      <c r="E9249" s="757"/>
      <c r="F9249" s="757"/>
      <c r="G9249" s="757"/>
      <c r="H9249" s="757"/>
      <c r="I9249" s="757"/>
    </row>
    <row r="9250" spans="1:9" ht="15.75" customHeight="1">
      <c r="A9250" s="52">
        <v>2373</v>
      </c>
      <c r="B9250" s="52" t="s">
        <v>17104</v>
      </c>
      <c r="C9250" s="52" t="s">
        <v>10358</v>
      </c>
      <c r="D9250" s="808">
        <v>103.84</v>
      </c>
      <c r="E9250" s="757"/>
      <c r="F9250" s="757"/>
      <c r="G9250" s="757"/>
      <c r="H9250" s="757"/>
      <c r="I9250" s="757"/>
    </row>
    <row r="9251" spans="1:9" ht="15.75" customHeight="1">
      <c r="A9251" s="52">
        <v>39465</v>
      </c>
      <c r="B9251" s="52" t="s">
        <v>17105</v>
      </c>
      <c r="C9251" s="52" t="s">
        <v>10358</v>
      </c>
      <c r="D9251" s="808">
        <v>63.44</v>
      </c>
      <c r="E9251" s="757"/>
      <c r="F9251" s="757"/>
      <c r="G9251" s="757"/>
      <c r="H9251" s="757"/>
      <c r="I9251" s="757"/>
    </row>
    <row r="9252" spans="1:9" ht="15.75" customHeight="1">
      <c r="A9252" s="52">
        <v>39466</v>
      </c>
      <c r="B9252" s="52" t="s">
        <v>17106</v>
      </c>
      <c r="C9252" s="52" t="s">
        <v>10358</v>
      </c>
      <c r="D9252" s="808">
        <v>71.37</v>
      </c>
      <c r="E9252" s="757"/>
      <c r="F9252" s="757"/>
      <c r="G9252" s="757"/>
      <c r="H9252" s="757"/>
      <c r="I9252" s="757"/>
    </row>
    <row r="9253" spans="1:9" ht="15.75" customHeight="1">
      <c r="A9253" s="52">
        <v>39467</v>
      </c>
      <c r="B9253" s="52" t="s">
        <v>17107</v>
      </c>
      <c r="C9253" s="52" t="s">
        <v>10358</v>
      </c>
      <c r="D9253" s="808">
        <v>91.29</v>
      </c>
      <c r="E9253" s="757"/>
      <c r="F9253" s="757"/>
      <c r="G9253" s="757"/>
      <c r="H9253" s="757"/>
      <c r="I9253" s="757"/>
    </row>
    <row r="9254" spans="1:9" ht="15.75" customHeight="1">
      <c r="A9254" s="52">
        <v>39468</v>
      </c>
      <c r="B9254" s="52" t="s">
        <v>17108</v>
      </c>
      <c r="C9254" s="52" t="s">
        <v>10358</v>
      </c>
      <c r="D9254" s="808">
        <v>162.26</v>
      </c>
      <c r="E9254" s="757"/>
      <c r="F9254" s="757"/>
      <c r="G9254" s="757"/>
      <c r="H9254" s="757"/>
      <c r="I9254" s="757"/>
    </row>
    <row r="9255" spans="1:9" ht="15.75" customHeight="1">
      <c r="A9255" s="52">
        <v>39469</v>
      </c>
      <c r="B9255" s="52" t="s">
        <v>17109</v>
      </c>
      <c r="C9255" s="52" t="s">
        <v>10358</v>
      </c>
      <c r="D9255" s="808">
        <v>66.09</v>
      </c>
      <c r="E9255" s="757"/>
      <c r="F9255" s="757"/>
      <c r="G9255" s="757"/>
      <c r="H9255" s="757"/>
      <c r="I9255" s="757"/>
    </row>
    <row r="9256" spans="1:9" ht="15.75" customHeight="1">
      <c r="A9256" s="52">
        <v>39470</v>
      </c>
      <c r="B9256" s="52" t="s">
        <v>17110</v>
      </c>
      <c r="C9256" s="52" t="s">
        <v>10358</v>
      </c>
      <c r="D9256" s="808">
        <v>81.209999999999994</v>
      </c>
      <c r="E9256" s="757"/>
      <c r="F9256" s="757"/>
      <c r="G9256" s="757"/>
      <c r="H9256" s="757"/>
      <c r="I9256" s="757"/>
    </row>
    <row r="9257" spans="1:9" ht="15.75" customHeight="1">
      <c r="A9257" s="52">
        <v>39471</v>
      </c>
      <c r="B9257" s="52" t="s">
        <v>17111</v>
      </c>
      <c r="C9257" s="52" t="s">
        <v>10358</v>
      </c>
      <c r="D9257" s="808">
        <v>97.6</v>
      </c>
      <c r="E9257" s="757"/>
      <c r="F9257" s="757"/>
      <c r="G9257" s="757"/>
      <c r="H9257" s="757"/>
      <c r="I9257" s="757"/>
    </row>
    <row r="9258" spans="1:9" ht="15.75" customHeight="1">
      <c r="A9258" s="52">
        <v>39472</v>
      </c>
      <c r="B9258" s="52" t="s">
        <v>17112</v>
      </c>
      <c r="C9258" s="52" t="s">
        <v>10358</v>
      </c>
      <c r="D9258" s="808">
        <v>169.57</v>
      </c>
      <c r="E9258" s="757"/>
      <c r="F9258" s="757"/>
      <c r="G9258" s="757"/>
      <c r="H9258" s="757"/>
      <c r="I9258" s="757"/>
    </row>
    <row r="9259" spans="1:9" ht="15.75" customHeight="1">
      <c r="A9259" s="52">
        <v>39473</v>
      </c>
      <c r="B9259" s="52" t="s">
        <v>17113</v>
      </c>
      <c r="C9259" s="52" t="s">
        <v>10358</v>
      </c>
      <c r="D9259" s="808">
        <v>109.54</v>
      </c>
      <c r="E9259" s="757"/>
      <c r="F9259" s="757"/>
      <c r="G9259" s="757"/>
      <c r="H9259" s="757"/>
      <c r="I9259" s="757"/>
    </row>
    <row r="9260" spans="1:9" ht="15.75" customHeight="1">
      <c r="A9260" s="52">
        <v>39474</v>
      </c>
      <c r="B9260" s="52" t="s">
        <v>17114</v>
      </c>
      <c r="C9260" s="52" t="s">
        <v>10358</v>
      </c>
      <c r="D9260" s="808">
        <v>116.78</v>
      </c>
      <c r="E9260" s="757"/>
      <c r="F9260" s="757"/>
      <c r="G9260" s="757"/>
      <c r="H9260" s="757"/>
      <c r="I9260" s="757"/>
    </row>
    <row r="9261" spans="1:9" ht="15.75" customHeight="1">
      <c r="A9261" s="52">
        <v>39475</v>
      </c>
      <c r="B9261" s="52" t="s">
        <v>17115</v>
      </c>
      <c r="C9261" s="52" t="s">
        <v>10358</v>
      </c>
      <c r="D9261" s="808">
        <v>132.5</v>
      </c>
      <c r="E9261" s="757"/>
      <c r="F9261" s="757"/>
      <c r="G9261" s="757"/>
      <c r="H9261" s="757"/>
      <c r="I9261" s="757"/>
    </row>
    <row r="9262" spans="1:9" ht="15.75" customHeight="1">
      <c r="A9262" s="52">
        <v>39476</v>
      </c>
      <c r="B9262" s="52" t="s">
        <v>17116</v>
      </c>
      <c r="C9262" s="52" t="s">
        <v>10358</v>
      </c>
      <c r="D9262" s="808">
        <v>249.42</v>
      </c>
      <c r="E9262" s="757"/>
      <c r="F9262" s="757"/>
      <c r="G9262" s="757"/>
      <c r="H9262" s="757"/>
      <c r="I9262" s="757"/>
    </row>
    <row r="9263" spans="1:9" ht="15.75" customHeight="1">
      <c r="A9263" s="52">
        <v>39477</v>
      </c>
      <c r="B9263" s="52" t="s">
        <v>17117</v>
      </c>
      <c r="C9263" s="52" t="s">
        <v>10358</v>
      </c>
      <c r="D9263" s="808">
        <v>122.21</v>
      </c>
      <c r="E9263" s="757"/>
      <c r="F9263" s="757"/>
      <c r="G9263" s="757"/>
      <c r="H9263" s="757"/>
      <c r="I9263" s="757"/>
    </row>
    <row r="9264" spans="1:9" ht="15.75" customHeight="1">
      <c r="A9264" s="52">
        <v>39478</v>
      </c>
      <c r="B9264" s="52" t="s">
        <v>17118</v>
      </c>
      <c r="C9264" s="52" t="s">
        <v>10358</v>
      </c>
      <c r="D9264" s="808">
        <v>125.99</v>
      </c>
      <c r="E9264" s="757"/>
      <c r="F9264" s="757"/>
      <c r="G9264" s="757"/>
      <c r="H9264" s="757"/>
      <c r="I9264" s="757"/>
    </row>
    <row r="9265" spans="1:9" ht="15.75" customHeight="1">
      <c r="A9265" s="52">
        <v>39479</v>
      </c>
      <c r="B9265" s="52" t="s">
        <v>17119</v>
      </c>
      <c r="C9265" s="52" t="s">
        <v>10358</v>
      </c>
      <c r="D9265" s="808">
        <v>148.44</v>
      </c>
      <c r="E9265" s="757"/>
      <c r="F9265" s="757"/>
      <c r="G9265" s="757"/>
      <c r="H9265" s="757"/>
      <c r="I9265" s="757"/>
    </row>
    <row r="9266" spans="1:9" ht="15.75" customHeight="1">
      <c r="A9266" s="52">
        <v>39480</v>
      </c>
      <c r="B9266" s="52" t="s">
        <v>17120</v>
      </c>
      <c r="C9266" s="52" t="s">
        <v>10358</v>
      </c>
      <c r="D9266" s="808">
        <v>306.31</v>
      </c>
      <c r="E9266" s="757"/>
      <c r="F9266" s="757"/>
      <c r="G9266" s="757"/>
      <c r="H9266" s="757"/>
      <c r="I9266" s="757"/>
    </row>
    <row r="9267" spans="1:9" ht="15.75" customHeight="1">
      <c r="A9267" s="52">
        <v>39459</v>
      </c>
      <c r="B9267" s="52" t="s">
        <v>17121</v>
      </c>
      <c r="C9267" s="52" t="s">
        <v>10358</v>
      </c>
      <c r="D9267" s="808">
        <v>259.98</v>
      </c>
      <c r="E9267" s="757"/>
      <c r="F9267" s="757"/>
      <c r="G9267" s="757"/>
      <c r="H9267" s="757"/>
      <c r="I9267" s="757"/>
    </row>
    <row r="9268" spans="1:9" ht="15.75" customHeight="1">
      <c r="A9268" s="52">
        <v>39445</v>
      </c>
      <c r="B9268" s="52" t="s">
        <v>17122</v>
      </c>
      <c r="C9268" s="52" t="s">
        <v>10358</v>
      </c>
      <c r="D9268" s="808">
        <v>130.54</v>
      </c>
      <c r="E9268" s="757"/>
      <c r="F9268" s="757"/>
      <c r="G9268" s="757"/>
      <c r="H9268" s="757"/>
      <c r="I9268" s="757"/>
    </row>
    <row r="9269" spans="1:9" ht="15.75" customHeight="1">
      <c r="A9269" s="52">
        <v>39446</v>
      </c>
      <c r="B9269" s="52" t="s">
        <v>17123</v>
      </c>
      <c r="C9269" s="52" t="s">
        <v>10358</v>
      </c>
      <c r="D9269" s="808">
        <v>132.86000000000001</v>
      </c>
      <c r="E9269" s="757"/>
      <c r="F9269" s="757"/>
      <c r="G9269" s="757"/>
      <c r="H9269" s="757"/>
      <c r="I9269" s="757"/>
    </row>
    <row r="9270" spans="1:9" ht="15.75" customHeight="1">
      <c r="A9270" s="52">
        <v>39447</v>
      </c>
      <c r="B9270" s="52" t="s">
        <v>17124</v>
      </c>
      <c r="C9270" s="52" t="s">
        <v>10358</v>
      </c>
      <c r="D9270" s="808">
        <v>142.08000000000001</v>
      </c>
      <c r="E9270" s="757"/>
      <c r="F9270" s="757"/>
      <c r="G9270" s="757"/>
      <c r="H9270" s="757"/>
      <c r="I9270" s="757"/>
    </row>
    <row r="9271" spans="1:9" ht="15.75" customHeight="1">
      <c r="A9271" s="52">
        <v>39448</v>
      </c>
      <c r="B9271" s="52" t="s">
        <v>17125</v>
      </c>
      <c r="C9271" s="52" t="s">
        <v>10358</v>
      </c>
      <c r="D9271" s="808">
        <v>242.27</v>
      </c>
      <c r="E9271" s="757"/>
      <c r="F9271" s="757"/>
      <c r="G9271" s="757"/>
      <c r="H9271" s="757"/>
      <c r="I9271" s="757"/>
    </row>
    <row r="9272" spans="1:9" ht="15.75" customHeight="1">
      <c r="A9272" s="52">
        <v>39450</v>
      </c>
      <c r="B9272" s="52" t="s">
        <v>17126</v>
      </c>
      <c r="C9272" s="52" t="s">
        <v>10358</v>
      </c>
      <c r="D9272" s="808">
        <v>147.81</v>
      </c>
      <c r="E9272" s="757"/>
      <c r="F9272" s="757"/>
      <c r="G9272" s="757"/>
      <c r="H9272" s="757"/>
      <c r="I9272" s="757"/>
    </row>
    <row r="9273" spans="1:9" ht="15.75" customHeight="1">
      <c r="A9273" s="52">
        <v>39451</v>
      </c>
      <c r="B9273" s="52" t="s">
        <v>17127</v>
      </c>
      <c r="C9273" s="52" t="s">
        <v>10358</v>
      </c>
      <c r="D9273" s="808">
        <v>161.22</v>
      </c>
      <c r="E9273" s="757"/>
      <c r="F9273" s="757"/>
      <c r="G9273" s="757"/>
      <c r="H9273" s="757"/>
      <c r="I9273" s="757"/>
    </row>
    <row r="9274" spans="1:9" ht="15.75" customHeight="1">
      <c r="A9274" s="52">
        <v>39452</v>
      </c>
      <c r="B9274" s="52" t="s">
        <v>17128</v>
      </c>
      <c r="C9274" s="52" t="s">
        <v>10358</v>
      </c>
      <c r="D9274" s="808">
        <v>162.18</v>
      </c>
      <c r="E9274" s="757"/>
      <c r="F9274" s="757"/>
      <c r="G9274" s="757"/>
      <c r="H9274" s="757"/>
      <c r="I9274" s="757"/>
    </row>
    <row r="9275" spans="1:9" ht="15.75" customHeight="1">
      <c r="A9275" s="52">
        <v>39523</v>
      </c>
      <c r="B9275" s="52" t="s">
        <v>17129</v>
      </c>
      <c r="C9275" s="52" t="s">
        <v>10358</v>
      </c>
      <c r="D9275" s="808">
        <v>271.41000000000003</v>
      </c>
      <c r="E9275" s="757"/>
      <c r="F9275" s="757"/>
      <c r="G9275" s="757"/>
      <c r="H9275" s="757"/>
      <c r="I9275" s="757"/>
    </row>
    <row r="9276" spans="1:9" ht="15.75" customHeight="1">
      <c r="A9276" s="52">
        <v>39449</v>
      </c>
      <c r="B9276" s="52" t="s">
        <v>17130</v>
      </c>
      <c r="C9276" s="52" t="s">
        <v>10358</v>
      </c>
      <c r="D9276" s="808">
        <v>300.57</v>
      </c>
      <c r="E9276" s="757"/>
      <c r="F9276" s="757"/>
      <c r="G9276" s="757"/>
      <c r="H9276" s="757"/>
      <c r="I9276" s="757"/>
    </row>
    <row r="9277" spans="1:9" ht="15.75" customHeight="1">
      <c r="A9277" s="52">
        <v>39455</v>
      </c>
      <c r="B9277" s="52" t="s">
        <v>17131</v>
      </c>
      <c r="C9277" s="52" t="s">
        <v>10358</v>
      </c>
      <c r="D9277" s="808">
        <v>148.72999999999999</v>
      </c>
      <c r="E9277" s="757"/>
      <c r="F9277" s="757"/>
      <c r="G9277" s="757"/>
      <c r="H9277" s="757"/>
      <c r="I9277" s="757"/>
    </row>
    <row r="9278" spans="1:9" ht="15.75" customHeight="1">
      <c r="A9278" s="52">
        <v>39456</v>
      </c>
      <c r="B9278" s="52" t="s">
        <v>17132</v>
      </c>
      <c r="C9278" s="52" t="s">
        <v>10358</v>
      </c>
      <c r="D9278" s="808">
        <v>148.84</v>
      </c>
      <c r="E9278" s="757"/>
      <c r="F9278" s="757"/>
      <c r="G9278" s="757"/>
      <c r="H9278" s="757"/>
      <c r="I9278" s="757"/>
    </row>
    <row r="9279" spans="1:9" ht="15.75" customHeight="1">
      <c r="A9279" s="52">
        <v>39457</v>
      </c>
      <c r="B9279" s="52" t="s">
        <v>17133</v>
      </c>
      <c r="C9279" s="52" t="s">
        <v>10358</v>
      </c>
      <c r="D9279" s="808">
        <v>162.26</v>
      </c>
      <c r="E9279" s="757"/>
      <c r="F9279" s="757"/>
      <c r="G9279" s="757"/>
      <c r="H9279" s="757"/>
      <c r="I9279" s="757"/>
    </row>
    <row r="9280" spans="1:9" ht="15.75" customHeight="1">
      <c r="A9280" s="52">
        <v>39458</v>
      </c>
      <c r="B9280" s="52" t="s">
        <v>17134</v>
      </c>
      <c r="C9280" s="52" t="s">
        <v>10358</v>
      </c>
      <c r="D9280" s="808">
        <v>302.77999999999997</v>
      </c>
      <c r="E9280" s="757"/>
      <c r="F9280" s="757"/>
      <c r="G9280" s="757"/>
      <c r="H9280" s="757"/>
      <c r="I9280" s="757"/>
    </row>
    <row r="9281" spans="1:9" ht="15.75" customHeight="1">
      <c r="A9281" s="52">
        <v>39464</v>
      </c>
      <c r="B9281" s="52" t="s">
        <v>17135</v>
      </c>
      <c r="C9281" s="52" t="s">
        <v>10358</v>
      </c>
      <c r="D9281" s="808">
        <v>486.9</v>
      </c>
      <c r="E9281" s="757"/>
      <c r="F9281" s="757"/>
      <c r="G9281" s="757"/>
      <c r="H9281" s="757"/>
      <c r="I9281" s="757"/>
    </row>
    <row r="9282" spans="1:9" ht="15.75" customHeight="1">
      <c r="A9282" s="52">
        <v>39460</v>
      </c>
      <c r="B9282" s="52" t="s">
        <v>17136</v>
      </c>
      <c r="C9282" s="52" t="s">
        <v>10358</v>
      </c>
      <c r="D9282" s="808">
        <v>184.67</v>
      </c>
      <c r="E9282" s="757"/>
      <c r="F9282" s="757"/>
      <c r="G9282" s="757"/>
      <c r="H9282" s="757"/>
      <c r="I9282" s="757"/>
    </row>
    <row r="9283" spans="1:9" ht="15.75" customHeight="1">
      <c r="A9283" s="52">
        <v>39461</v>
      </c>
      <c r="B9283" s="52" t="s">
        <v>17137</v>
      </c>
      <c r="C9283" s="52" t="s">
        <v>10358</v>
      </c>
      <c r="D9283" s="808">
        <v>216.39</v>
      </c>
      <c r="E9283" s="757"/>
      <c r="F9283" s="757"/>
      <c r="G9283" s="757"/>
      <c r="H9283" s="757"/>
      <c r="I9283" s="757"/>
    </row>
    <row r="9284" spans="1:9" ht="15.75" customHeight="1">
      <c r="A9284" s="52">
        <v>39462</v>
      </c>
      <c r="B9284" s="52" t="s">
        <v>17138</v>
      </c>
      <c r="C9284" s="52" t="s">
        <v>10358</v>
      </c>
      <c r="D9284" s="808">
        <v>208.54</v>
      </c>
      <c r="E9284" s="757"/>
      <c r="F9284" s="757"/>
      <c r="G9284" s="757"/>
      <c r="H9284" s="757"/>
      <c r="I9284" s="757"/>
    </row>
    <row r="9285" spans="1:9" ht="15.75" customHeight="1">
      <c r="A9285" s="52">
        <v>39463</v>
      </c>
      <c r="B9285" s="52" t="s">
        <v>17139</v>
      </c>
      <c r="C9285" s="52" t="s">
        <v>10358</v>
      </c>
      <c r="D9285" s="808">
        <v>483.12</v>
      </c>
      <c r="E9285" s="757"/>
      <c r="F9285" s="757"/>
      <c r="G9285" s="757"/>
      <c r="H9285" s="757"/>
      <c r="I9285" s="757"/>
    </row>
    <row r="9286" spans="1:9" ht="15.75" customHeight="1">
      <c r="A9286" s="52">
        <v>26039</v>
      </c>
      <c r="B9286" s="52" t="s">
        <v>17140</v>
      </c>
      <c r="C9286" s="52" t="s">
        <v>10358</v>
      </c>
      <c r="D9286" s="967">
        <v>382814.83</v>
      </c>
      <c r="E9286" s="757"/>
      <c r="F9286" s="757"/>
      <c r="G9286" s="757"/>
      <c r="H9286" s="757"/>
      <c r="I9286" s="757"/>
    </row>
    <row r="9287" spans="1:9" ht="15.75" customHeight="1">
      <c r="A9287" s="52">
        <v>2401</v>
      </c>
      <c r="B9287" s="52" t="s">
        <v>17141</v>
      </c>
      <c r="C9287" s="52" t="s">
        <v>10358</v>
      </c>
      <c r="D9287" s="967">
        <v>88051.65</v>
      </c>
      <c r="E9287" s="757"/>
      <c r="F9287" s="757"/>
      <c r="G9287" s="757"/>
      <c r="H9287" s="757"/>
      <c r="I9287" s="757"/>
    </row>
    <row r="9288" spans="1:9" ht="15.75" customHeight="1">
      <c r="A9288" s="52">
        <v>38870</v>
      </c>
      <c r="B9288" s="52" t="s">
        <v>17142</v>
      </c>
      <c r="C9288" s="52" t="s">
        <v>10358</v>
      </c>
      <c r="D9288" s="808">
        <v>36.409999999999997</v>
      </c>
      <c r="E9288" s="757"/>
      <c r="F9288" s="757"/>
      <c r="G9288" s="757"/>
      <c r="H9288" s="757"/>
      <c r="I9288" s="757"/>
    </row>
    <row r="9289" spans="1:9" ht="15.75" customHeight="1">
      <c r="A9289" s="52">
        <v>38869</v>
      </c>
      <c r="B9289" s="52" t="s">
        <v>17143</v>
      </c>
      <c r="C9289" s="52" t="s">
        <v>10358</v>
      </c>
      <c r="D9289" s="808">
        <v>32.11</v>
      </c>
      <c r="E9289" s="757"/>
      <c r="F9289" s="757"/>
      <c r="G9289" s="757"/>
      <c r="H9289" s="757"/>
      <c r="I9289" s="757"/>
    </row>
    <row r="9290" spans="1:9" ht="15.75" customHeight="1">
      <c r="A9290" s="52">
        <v>38872</v>
      </c>
      <c r="B9290" s="52" t="s">
        <v>17144</v>
      </c>
      <c r="C9290" s="52" t="s">
        <v>10358</v>
      </c>
      <c r="D9290" s="808">
        <v>49.73</v>
      </c>
      <c r="E9290" s="757"/>
      <c r="F9290" s="757"/>
      <c r="G9290" s="757"/>
      <c r="H9290" s="757"/>
      <c r="I9290" s="757"/>
    </row>
    <row r="9291" spans="1:9" ht="15.75" customHeight="1">
      <c r="A9291" s="52">
        <v>38871</v>
      </c>
      <c r="B9291" s="52" t="s">
        <v>17145</v>
      </c>
      <c r="C9291" s="52" t="s">
        <v>10358</v>
      </c>
      <c r="D9291" s="808">
        <v>40</v>
      </c>
      <c r="E9291" s="757"/>
      <c r="F9291" s="757"/>
      <c r="G9291" s="757"/>
      <c r="H9291" s="757"/>
      <c r="I9291" s="757"/>
    </row>
    <row r="9292" spans="1:9" ht="15.75" customHeight="1">
      <c r="A9292" s="52">
        <v>39283</v>
      </c>
      <c r="B9292" s="52" t="s">
        <v>17146</v>
      </c>
      <c r="C9292" s="52" t="s">
        <v>10358</v>
      </c>
      <c r="D9292" s="808">
        <v>124.6</v>
      </c>
      <c r="E9292" s="757"/>
      <c r="F9292" s="757"/>
      <c r="G9292" s="757"/>
      <c r="H9292" s="757"/>
      <c r="I9292" s="757"/>
    </row>
    <row r="9293" spans="1:9" ht="15.75" customHeight="1">
      <c r="A9293" s="52">
        <v>39284</v>
      </c>
      <c r="B9293" s="52" t="s">
        <v>17147</v>
      </c>
      <c r="C9293" s="52" t="s">
        <v>10358</v>
      </c>
      <c r="D9293" s="808">
        <v>135.02000000000001</v>
      </c>
      <c r="E9293" s="757"/>
      <c r="F9293" s="757"/>
      <c r="G9293" s="757"/>
      <c r="H9293" s="757"/>
      <c r="I9293" s="757"/>
    </row>
    <row r="9294" spans="1:9" ht="15.75" customHeight="1">
      <c r="A9294" s="52">
        <v>39285</v>
      </c>
      <c r="B9294" s="52" t="s">
        <v>17148</v>
      </c>
      <c r="C9294" s="52" t="s">
        <v>10358</v>
      </c>
      <c r="D9294" s="808">
        <v>136.97</v>
      </c>
      <c r="E9294" s="757"/>
      <c r="F9294" s="757"/>
      <c r="G9294" s="757"/>
      <c r="H9294" s="757"/>
      <c r="I9294" s="757"/>
    </row>
    <row r="9295" spans="1:9" ht="15.75" customHeight="1">
      <c r="A9295" s="52">
        <v>39286</v>
      </c>
      <c r="B9295" s="52" t="s">
        <v>17149</v>
      </c>
      <c r="C9295" s="52" t="s">
        <v>10358</v>
      </c>
      <c r="D9295" s="808">
        <v>133.97999999999999</v>
      </c>
      <c r="E9295" s="757"/>
      <c r="F9295" s="757"/>
      <c r="G9295" s="757"/>
      <c r="H9295" s="757"/>
      <c r="I9295" s="757"/>
    </row>
    <row r="9296" spans="1:9" ht="15.75" customHeight="1">
      <c r="A9296" s="52">
        <v>39287</v>
      </c>
      <c r="B9296" s="52" t="s">
        <v>17150</v>
      </c>
      <c r="C9296" s="52" t="s">
        <v>10358</v>
      </c>
      <c r="D9296" s="808">
        <v>157.32</v>
      </c>
      <c r="E9296" s="757"/>
      <c r="F9296" s="757"/>
      <c r="G9296" s="757"/>
      <c r="H9296" s="757"/>
      <c r="I9296" s="757"/>
    </row>
    <row r="9297" spans="1:9" ht="15.75" customHeight="1">
      <c r="A9297" s="52">
        <v>39288</v>
      </c>
      <c r="B9297" s="52" t="s">
        <v>17151</v>
      </c>
      <c r="C9297" s="52" t="s">
        <v>10358</v>
      </c>
      <c r="D9297" s="808">
        <v>167.9</v>
      </c>
      <c r="E9297" s="757"/>
      <c r="F9297" s="757"/>
      <c r="G9297" s="757"/>
      <c r="H9297" s="757"/>
      <c r="I9297" s="757"/>
    </row>
    <row r="9298" spans="1:9" ht="15.75" customHeight="1">
      <c r="A9298" s="52">
        <v>44476</v>
      </c>
      <c r="B9298" s="52" t="s">
        <v>17152</v>
      </c>
      <c r="C9298" s="52" t="s">
        <v>10774</v>
      </c>
      <c r="D9298" s="808">
        <v>451.69</v>
      </c>
      <c r="E9298" s="757"/>
      <c r="F9298" s="757"/>
      <c r="G9298" s="757"/>
      <c r="H9298" s="757"/>
      <c r="I9298" s="757"/>
    </row>
    <row r="9299" spans="1:9" ht="15.75" customHeight="1">
      <c r="A9299" s="52">
        <v>10629</v>
      </c>
      <c r="B9299" s="52" t="s">
        <v>17153</v>
      </c>
      <c r="C9299" s="52" t="s">
        <v>10774</v>
      </c>
      <c r="D9299" s="808">
        <v>487.77</v>
      </c>
      <c r="E9299" s="757"/>
      <c r="F9299" s="757"/>
      <c r="G9299" s="757"/>
      <c r="H9299" s="757"/>
      <c r="I9299" s="757"/>
    </row>
    <row r="9300" spans="1:9" ht="15.75" customHeight="1">
      <c r="A9300" s="52">
        <v>10698</v>
      </c>
      <c r="B9300" s="52" t="s">
        <v>17154</v>
      </c>
      <c r="C9300" s="52" t="s">
        <v>10774</v>
      </c>
      <c r="D9300" s="808">
        <v>229.56</v>
      </c>
      <c r="E9300" s="757"/>
      <c r="F9300" s="757"/>
      <c r="G9300" s="757"/>
      <c r="H9300" s="757"/>
      <c r="I9300" s="757"/>
    </row>
    <row r="9301" spans="1:9" ht="15.75" customHeight="1">
      <c r="A9301" s="52">
        <v>40521</v>
      </c>
      <c r="B9301" s="52" t="s">
        <v>17155</v>
      </c>
      <c r="C9301" s="52" t="s">
        <v>10358</v>
      </c>
      <c r="D9301" s="967">
        <v>144847.04999999999</v>
      </c>
      <c r="E9301" s="757"/>
      <c r="F9301" s="757"/>
      <c r="G9301" s="757"/>
      <c r="H9301" s="757"/>
      <c r="I9301" s="757"/>
    </row>
    <row r="9302" spans="1:9" ht="15.75" customHeight="1">
      <c r="A9302" s="52">
        <v>2432</v>
      </c>
      <c r="B9302" s="52" t="s">
        <v>17156</v>
      </c>
      <c r="C9302" s="52" t="s">
        <v>10358</v>
      </c>
      <c r="D9302" s="808">
        <v>29.81</v>
      </c>
      <c r="E9302" s="757"/>
      <c r="F9302" s="757"/>
      <c r="G9302" s="757"/>
      <c r="H9302" s="757"/>
      <c r="I9302" s="757"/>
    </row>
    <row r="9303" spans="1:9" ht="15.75" customHeight="1">
      <c r="A9303" s="52">
        <v>2433</v>
      </c>
      <c r="B9303" s="52" t="s">
        <v>17157</v>
      </c>
      <c r="C9303" s="52" t="s">
        <v>10358</v>
      </c>
      <c r="D9303" s="808">
        <v>10.1</v>
      </c>
      <c r="E9303" s="757"/>
      <c r="F9303" s="757"/>
      <c r="G9303" s="757"/>
      <c r="H9303" s="757"/>
      <c r="I9303" s="757"/>
    </row>
    <row r="9304" spans="1:9" ht="15.75" customHeight="1">
      <c r="A9304" s="52">
        <v>2418</v>
      </c>
      <c r="B9304" s="52" t="s">
        <v>17158</v>
      </c>
      <c r="C9304" s="52" t="s">
        <v>10358</v>
      </c>
      <c r="D9304" s="808">
        <v>13.83</v>
      </c>
      <c r="E9304" s="757"/>
      <c r="F9304" s="757"/>
      <c r="G9304" s="757"/>
      <c r="H9304" s="757"/>
      <c r="I9304" s="757"/>
    </row>
    <row r="9305" spans="1:9" ht="15.75" customHeight="1">
      <c r="A9305" s="52">
        <v>2420</v>
      </c>
      <c r="B9305" s="52" t="s">
        <v>17159</v>
      </c>
      <c r="C9305" s="52" t="s">
        <v>10358</v>
      </c>
      <c r="D9305" s="808">
        <v>17.34</v>
      </c>
      <c r="E9305" s="757"/>
      <c r="F9305" s="757"/>
      <c r="G9305" s="757"/>
      <c r="H9305" s="757"/>
      <c r="I9305" s="757"/>
    </row>
    <row r="9306" spans="1:9" ht="15.75" customHeight="1">
      <c r="A9306" s="52">
        <v>11447</v>
      </c>
      <c r="B9306" s="52" t="s">
        <v>17160</v>
      </c>
      <c r="C9306" s="52" t="s">
        <v>10358</v>
      </c>
      <c r="D9306" s="808">
        <v>34.28</v>
      </c>
      <c r="E9306" s="757"/>
      <c r="F9306" s="757"/>
      <c r="G9306" s="757"/>
      <c r="H9306" s="757"/>
      <c r="I9306" s="757"/>
    </row>
    <row r="9307" spans="1:9" ht="15.75" customHeight="1">
      <c r="A9307" s="52">
        <v>11451</v>
      </c>
      <c r="B9307" s="52" t="s">
        <v>17161</v>
      </c>
      <c r="C9307" s="52" t="s">
        <v>10358</v>
      </c>
      <c r="D9307" s="808">
        <v>91.9</v>
      </c>
      <c r="E9307" s="757"/>
      <c r="F9307" s="757"/>
      <c r="G9307" s="757"/>
      <c r="H9307" s="757"/>
      <c r="I9307" s="757"/>
    </row>
    <row r="9308" spans="1:9" ht="15.75" customHeight="1">
      <c r="A9308" s="52">
        <v>11116</v>
      </c>
      <c r="B9308" s="52" t="s">
        <v>17162</v>
      </c>
      <c r="C9308" s="52" t="s">
        <v>10358</v>
      </c>
      <c r="D9308" s="808">
        <v>840.53</v>
      </c>
      <c r="E9308" s="757"/>
      <c r="F9308" s="757"/>
      <c r="G9308" s="757"/>
      <c r="H9308" s="757"/>
      <c r="I9308" s="757"/>
    </row>
    <row r="9309" spans="1:9" ht="15.75" customHeight="1">
      <c r="A9309" s="52">
        <v>38411</v>
      </c>
      <c r="B9309" s="52" t="s">
        <v>17163</v>
      </c>
      <c r="C9309" s="52" t="s">
        <v>10358</v>
      </c>
      <c r="D9309" s="967">
        <v>1987.85</v>
      </c>
      <c r="E9309" s="757"/>
      <c r="F9309" s="757"/>
      <c r="G9309" s="757"/>
      <c r="H9309" s="757"/>
      <c r="I9309" s="757"/>
    </row>
    <row r="9310" spans="1:9" ht="15.75" customHeight="1">
      <c r="A9310" s="52">
        <v>38189</v>
      </c>
      <c r="B9310" s="52" t="s">
        <v>17164</v>
      </c>
      <c r="C9310" s="52" t="s">
        <v>10358</v>
      </c>
      <c r="D9310" s="808">
        <v>127.96</v>
      </c>
      <c r="E9310" s="757"/>
      <c r="F9310" s="757"/>
      <c r="G9310" s="757"/>
      <c r="H9310" s="757"/>
      <c r="I9310" s="757"/>
    </row>
    <row r="9311" spans="1:9" ht="15.75" customHeight="1">
      <c r="A9311" s="52">
        <v>38190</v>
      </c>
      <c r="B9311" s="52" t="s">
        <v>17165</v>
      </c>
      <c r="C9311" s="52" t="s">
        <v>10358</v>
      </c>
      <c r="D9311" s="808">
        <v>269.58</v>
      </c>
      <c r="E9311" s="757"/>
      <c r="F9311" s="757"/>
      <c r="G9311" s="757"/>
      <c r="H9311" s="757"/>
      <c r="I9311" s="757"/>
    </row>
    <row r="9312" spans="1:9" ht="15.75" customHeight="1">
      <c r="A9312" s="52">
        <v>7608</v>
      </c>
      <c r="B9312" s="52" t="s">
        <v>17166</v>
      </c>
      <c r="C9312" s="52" t="s">
        <v>10358</v>
      </c>
      <c r="D9312" s="808">
        <v>10.38</v>
      </c>
      <c r="E9312" s="757"/>
      <c r="F9312" s="757"/>
      <c r="G9312" s="757"/>
      <c r="H9312" s="757"/>
      <c r="I9312" s="757"/>
    </row>
    <row r="9313" spans="1:9" ht="15.75" customHeight="1">
      <c r="A9313" s="52">
        <v>1370</v>
      </c>
      <c r="B9313" s="52" t="s">
        <v>17167</v>
      </c>
      <c r="C9313" s="52" t="s">
        <v>10358</v>
      </c>
      <c r="D9313" s="808">
        <v>126.06</v>
      </c>
      <c r="E9313" s="757"/>
      <c r="F9313" s="757"/>
      <c r="G9313" s="757"/>
      <c r="H9313" s="757"/>
      <c r="I9313" s="757"/>
    </row>
    <row r="9314" spans="1:9" ht="15.75" customHeight="1">
      <c r="A9314" s="52">
        <v>36516</v>
      </c>
      <c r="B9314" s="52" t="s">
        <v>17168</v>
      </c>
      <c r="C9314" s="52" t="s">
        <v>10358</v>
      </c>
      <c r="D9314" s="967">
        <v>137289.69</v>
      </c>
      <c r="E9314" s="757"/>
      <c r="F9314" s="757"/>
      <c r="G9314" s="757"/>
      <c r="H9314" s="757"/>
      <c r="I9314" s="757"/>
    </row>
    <row r="9315" spans="1:9" ht="15.75" customHeight="1">
      <c r="A9315" s="52">
        <v>34777</v>
      </c>
      <c r="B9315" s="52" t="s">
        <v>17169</v>
      </c>
      <c r="C9315" s="52" t="s">
        <v>10358</v>
      </c>
      <c r="D9315" s="808">
        <v>2.61</v>
      </c>
      <c r="E9315" s="757"/>
      <c r="F9315" s="757"/>
      <c r="G9315" s="757"/>
      <c r="H9315" s="757"/>
      <c r="I9315" s="757"/>
    </row>
    <row r="9316" spans="1:9" ht="15.75" customHeight="1">
      <c r="A9316" s="52">
        <v>7272</v>
      </c>
      <c r="B9316" s="52" t="s">
        <v>17170</v>
      </c>
      <c r="C9316" s="52" t="s">
        <v>10358</v>
      </c>
      <c r="D9316" s="808">
        <v>2.2000000000000002</v>
      </c>
      <c r="E9316" s="757"/>
      <c r="F9316" s="757"/>
      <c r="G9316" s="757"/>
      <c r="H9316" s="757"/>
      <c r="I9316" s="757"/>
    </row>
    <row r="9317" spans="1:9" ht="15.75" customHeight="1">
      <c r="A9317" s="52">
        <v>10605</v>
      </c>
      <c r="B9317" s="52" t="s">
        <v>17171</v>
      </c>
      <c r="C9317" s="52" t="s">
        <v>10358</v>
      </c>
      <c r="D9317" s="808">
        <v>4.71</v>
      </c>
      <c r="E9317" s="757"/>
      <c r="F9317" s="757"/>
      <c r="G9317" s="757"/>
      <c r="H9317" s="757"/>
      <c r="I9317" s="757"/>
    </row>
    <row r="9318" spans="1:9" ht="15.75" customHeight="1">
      <c r="A9318" s="52">
        <v>10604</v>
      </c>
      <c r="B9318" s="52" t="s">
        <v>17172</v>
      </c>
      <c r="C9318" s="52" t="s">
        <v>10358</v>
      </c>
      <c r="D9318" s="808">
        <v>10.97</v>
      </c>
      <c r="E9318" s="757"/>
      <c r="F9318" s="757"/>
      <c r="G9318" s="757"/>
      <c r="H9318" s="757"/>
      <c r="I9318" s="757"/>
    </row>
    <row r="9319" spans="1:9" ht="15.75" customHeight="1">
      <c r="A9319" s="52">
        <v>672</v>
      </c>
      <c r="B9319" s="52" t="s">
        <v>17173</v>
      </c>
      <c r="C9319" s="52" t="s">
        <v>10358</v>
      </c>
      <c r="D9319" s="808">
        <v>15.09</v>
      </c>
      <c r="E9319" s="757"/>
      <c r="F9319" s="757"/>
      <c r="G9319" s="757"/>
      <c r="H9319" s="757"/>
      <c r="I9319" s="757"/>
    </row>
    <row r="9320" spans="1:9" ht="15.75" customHeight="1">
      <c r="A9320" s="52">
        <v>668</v>
      </c>
      <c r="B9320" s="52" t="s">
        <v>17174</v>
      </c>
      <c r="C9320" s="52" t="s">
        <v>10358</v>
      </c>
      <c r="D9320" s="808">
        <v>18.22</v>
      </c>
      <c r="E9320" s="757"/>
      <c r="F9320" s="757"/>
      <c r="G9320" s="757"/>
      <c r="H9320" s="757"/>
      <c r="I9320" s="757"/>
    </row>
    <row r="9321" spans="1:9" ht="15.75" customHeight="1">
      <c r="A9321" s="52">
        <v>10578</v>
      </c>
      <c r="B9321" s="52" t="s">
        <v>17175</v>
      </c>
      <c r="C9321" s="52" t="s">
        <v>10358</v>
      </c>
      <c r="D9321" s="808">
        <v>21.22</v>
      </c>
      <c r="E9321" s="757"/>
      <c r="F9321" s="757"/>
      <c r="G9321" s="757"/>
      <c r="H9321" s="757"/>
      <c r="I9321" s="757"/>
    </row>
    <row r="9322" spans="1:9" ht="15.75" customHeight="1">
      <c r="A9322" s="52">
        <v>666</v>
      </c>
      <c r="B9322" s="52" t="s">
        <v>17176</v>
      </c>
      <c r="C9322" s="52" t="s">
        <v>10358</v>
      </c>
      <c r="D9322" s="808">
        <v>23.6</v>
      </c>
      <c r="E9322" s="757"/>
      <c r="F9322" s="757"/>
      <c r="G9322" s="757"/>
      <c r="H9322" s="757"/>
      <c r="I9322" s="757"/>
    </row>
    <row r="9323" spans="1:9" ht="15.75" customHeight="1">
      <c r="A9323" s="52">
        <v>665</v>
      </c>
      <c r="B9323" s="52" t="s">
        <v>17177</v>
      </c>
      <c r="C9323" s="52" t="s">
        <v>10358</v>
      </c>
      <c r="D9323" s="808">
        <v>31.56</v>
      </c>
      <c r="E9323" s="757"/>
      <c r="F9323" s="757"/>
      <c r="G9323" s="757"/>
      <c r="H9323" s="757"/>
      <c r="I9323" s="757"/>
    </row>
    <row r="9324" spans="1:9" ht="15.75" customHeight="1">
      <c r="A9324" s="52">
        <v>10577</v>
      </c>
      <c r="B9324" s="52" t="s">
        <v>17178</v>
      </c>
      <c r="C9324" s="52" t="s">
        <v>10358</v>
      </c>
      <c r="D9324" s="808">
        <v>27.99</v>
      </c>
      <c r="E9324" s="757"/>
      <c r="F9324" s="757"/>
      <c r="G9324" s="757"/>
      <c r="H9324" s="757"/>
      <c r="I9324" s="757"/>
    </row>
    <row r="9325" spans="1:9" ht="15.75" customHeight="1">
      <c r="A9325" s="52">
        <v>10583</v>
      </c>
      <c r="B9325" s="52" t="s">
        <v>17179</v>
      </c>
      <c r="C9325" s="52" t="s">
        <v>10358</v>
      </c>
      <c r="D9325" s="808">
        <v>14.54</v>
      </c>
      <c r="E9325" s="757"/>
      <c r="F9325" s="757"/>
      <c r="G9325" s="757"/>
      <c r="H9325" s="757"/>
      <c r="I9325" s="757"/>
    </row>
    <row r="9326" spans="1:9" ht="15.75" customHeight="1">
      <c r="A9326" s="52">
        <v>10579</v>
      </c>
      <c r="B9326" s="52" t="s">
        <v>17180</v>
      </c>
      <c r="C9326" s="52" t="s">
        <v>10358</v>
      </c>
      <c r="D9326" s="808">
        <v>25.35</v>
      </c>
      <c r="E9326" s="757"/>
      <c r="F9326" s="757"/>
      <c r="G9326" s="757"/>
      <c r="H9326" s="757"/>
      <c r="I9326" s="757"/>
    </row>
    <row r="9327" spans="1:9" ht="15.75" customHeight="1">
      <c r="A9327" s="52">
        <v>10582</v>
      </c>
      <c r="B9327" s="52" t="s">
        <v>17181</v>
      </c>
      <c r="C9327" s="52" t="s">
        <v>10358</v>
      </c>
      <c r="D9327" s="808">
        <v>12.8</v>
      </c>
      <c r="E9327" s="757"/>
      <c r="F9327" s="757"/>
      <c r="G9327" s="757"/>
      <c r="H9327" s="757"/>
      <c r="I9327" s="757"/>
    </row>
    <row r="9328" spans="1:9" ht="15.75" customHeight="1">
      <c r="A9328" s="52">
        <v>2436</v>
      </c>
      <c r="B9328" s="52" t="s">
        <v>2135</v>
      </c>
      <c r="C9328" s="52" t="s">
        <v>10509</v>
      </c>
      <c r="D9328" s="808">
        <v>14.88</v>
      </c>
      <c r="E9328" s="757"/>
      <c r="F9328" s="757"/>
      <c r="G9328" s="757"/>
      <c r="H9328" s="757"/>
      <c r="I9328" s="757"/>
    </row>
    <row r="9329" spans="1:9" ht="15.75" customHeight="1">
      <c r="A9329" s="52">
        <v>40918</v>
      </c>
      <c r="B9329" s="52" t="s">
        <v>17182</v>
      </c>
      <c r="C9329" s="52" t="s">
        <v>10511</v>
      </c>
      <c r="D9329" s="967">
        <v>2606.31</v>
      </c>
      <c r="E9329" s="757"/>
      <c r="F9329" s="757"/>
      <c r="G9329" s="757"/>
      <c r="H9329" s="757"/>
      <c r="I9329" s="757"/>
    </row>
    <row r="9330" spans="1:9" ht="15.75" customHeight="1">
      <c r="A9330" s="52">
        <v>2439</v>
      </c>
      <c r="B9330" s="52" t="s">
        <v>17183</v>
      </c>
      <c r="C9330" s="52" t="s">
        <v>10509</v>
      </c>
      <c r="D9330" s="808">
        <v>14.88</v>
      </c>
      <c r="E9330" s="757"/>
      <c r="F9330" s="757"/>
      <c r="G9330" s="757"/>
      <c r="H9330" s="757"/>
      <c r="I9330" s="757"/>
    </row>
    <row r="9331" spans="1:9" ht="15.75" customHeight="1">
      <c r="A9331" s="52">
        <v>40923</v>
      </c>
      <c r="B9331" s="52" t="s">
        <v>17184</v>
      </c>
      <c r="C9331" s="52" t="s">
        <v>10511</v>
      </c>
      <c r="D9331" s="967">
        <v>2606.31</v>
      </c>
      <c r="E9331" s="757"/>
      <c r="F9331" s="757"/>
      <c r="G9331" s="757"/>
      <c r="H9331" s="757"/>
      <c r="I9331" s="757"/>
    </row>
    <row r="9332" spans="1:9" ht="15.75" customHeight="1">
      <c r="A9332" s="52">
        <v>10998</v>
      </c>
      <c r="B9332" s="52" t="s">
        <v>17185</v>
      </c>
      <c r="C9332" s="52" t="s">
        <v>10406</v>
      </c>
      <c r="D9332" s="808">
        <v>41.93</v>
      </c>
      <c r="E9332" s="757"/>
      <c r="F9332" s="757"/>
      <c r="G9332" s="757"/>
      <c r="H9332" s="757"/>
      <c r="I9332" s="757"/>
    </row>
    <row r="9333" spans="1:9" ht="15.75" customHeight="1">
      <c r="A9333" s="52">
        <v>11002</v>
      </c>
      <c r="B9333" s="52" t="s">
        <v>17186</v>
      </c>
      <c r="C9333" s="52" t="s">
        <v>10406</v>
      </c>
      <c r="D9333" s="808">
        <v>38.409999999999997</v>
      </c>
      <c r="E9333" s="757"/>
      <c r="F9333" s="757"/>
      <c r="G9333" s="757"/>
      <c r="H9333" s="757"/>
      <c r="I9333" s="757"/>
    </row>
    <row r="9334" spans="1:9" ht="15.75" customHeight="1">
      <c r="A9334" s="52">
        <v>10999</v>
      </c>
      <c r="B9334" s="52" t="s">
        <v>17187</v>
      </c>
      <c r="C9334" s="52" t="s">
        <v>10406</v>
      </c>
      <c r="D9334" s="808">
        <v>36.9</v>
      </c>
      <c r="E9334" s="757"/>
      <c r="F9334" s="757"/>
      <c r="G9334" s="757"/>
      <c r="H9334" s="757"/>
      <c r="I9334" s="757"/>
    </row>
    <row r="9335" spans="1:9" ht="15.75" customHeight="1">
      <c r="A9335" s="52">
        <v>10997</v>
      </c>
      <c r="B9335" s="52" t="s">
        <v>17188</v>
      </c>
      <c r="C9335" s="52" t="s">
        <v>10406</v>
      </c>
      <c r="D9335" s="808">
        <v>40</v>
      </c>
      <c r="E9335" s="757"/>
      <c r="F9335" s="757"/>
      <c r="G9335" s="757"/>
      <c r="H9335" s="757"/>
      <c r="I9335" s="757"/>
    </row>
    <row r="9336" spans="1:9" ht="15.75" customHeight="1">
      <c r="A9336" s="52">
        <v>2685</v>
      </c>
      <c r="B9336" s="52" t="s">
        <v>17189</v>
      </c>
      <c r="C9336" s="52" t="s">
        <v>10402</v>
      </c>
      <c r="D9336" s="808">
        <v>8.07</v>
      </c>
      <c r="E9336" s="757"/>
      <c r="F9336" s="757"/>
      <c r="G9336" s="757"/>
      <c r="H9336" s="757"/>
      <c r="I9336" s="757"/>
    </row>
    <row r="9337" spans="1:9" ht="15.75" customHeight="1">
      <c r="A9337" s="52">
        <v>2680</v>
      </c>
      <c r="B9337" s="52" t="s">
        <v>2702</v>
      </c>
      <c r="C9337" s="52" t="s">
        <v>10402</v>
      </c>
      <c r="D9337" s="808">
        <v>11.82</v>
      </c>
      <c r="E9337" s="757"/>
      <c r="F9337" s="757"/>
      <c r="G9337" s="757"/>
      <c r="H9337" s="757"/>
      <c r="I9337" s="757"/>
    </row>
    <row r="9338" spans="1:9" ht="15.75" customHeight="1">
      <c r="A9338" s="52">
        <v>2684</v>
      </c>
      <c r="B9338" s="52" t="s">
        <v>1748</v>
      </c>
      <c r="C9338" s="52" t="s">
        <v>10402</v>
      </c>
      <c r="D9338" s="808">
        <v>10.75</v>
      </c>
      <c r="E9338" s="757"/>
      <c r="F9338" s="757"/>
      <c r="G9338" s="757"/>
      <c r="H9338" s="757"/>
      <c r="I9338" s="757"/>
    </row>
    <row r="9339" spans="1:9" ht="15.75" customHeight="1">
      <c r="A9339" s="52">
        <v>2673</v>
      </c>
      <c r="B9339" s="52" t="s">
        <v>17190</v>
      </c>
      <c r="C9339" s="52" t="s">
        <v>10402</v>
      </c>
      <c r="D9339" s="808">
        <v>4.1500000000000004</v>
      </c>
      <c r="E9339" s="757"/>
      <c r="F9339" s="757"/>
      <c r="G9339" s="757"/>
      <c r="H9339" s="757"/>
      <c r="I9339" s="757"/>
    </row>
    <row r="9340" spans="1:9" ht="15.75" customHeight="1">
      <c r="A9340" s="52">
        <v>2681</v>
      </c>
      <c r="B9340" s="52" t="s">
        <v>2707</v>
      </c>
      <c r="C9340" s="52" t="s">
        <v>10402</v>
      </c>
      <c r="D9340" s="808">
        <v>19.309999999999999</v>
      </c>
      <c r="E9340" s="757"/>
      <c r="F9340" s="757"/>
      <c r="G9340" s="757"/>
      <c r="H9340" s="757"/>
      <c r="I9340" s="757"/>
    </row>
    <row r="9341" spans="1:9" ht="15.75" customHeight="1">
      <c r="A9341" s="52">
        <v>2682</v>
      </c>
      <c r="B9341" s="52" t="s">
        <v>17191</v>
      </c>
      <c r="C9341" s="52" t="s">
        <v>10402</v>
      </c>
      <c r="D9341" s="808">
        <v>28.17</v>
      </c>
      <c r="E9341" s="757"/>
      <c r="F9341" s="757"/>
      <c r="G9341" s="757"/>
      <c r="H9341" s="757"/>
      <c r="I9341" s="757"/>
    </row>
    <row r="9342" spans="1:9" ht="15.75" customHeight="1">
      <c r="A9342" s="52">
        <v>2686</v>
      </c>
      <c r="B9342" s="52" t="s">
        <v>17192</v>
      </c>
      <c r="C9342" s="52" t="s">
        <v>10402</v>
      </c>
      <c r="D9342" s="808">
        <v>35.33</v>
      </c>
      <c r="E9342" s="757"/>
      <c r="F9342" s="757"/>
      <c r="G9342" s="757"/>
      <c r="H9342" s="757"/>
      <c r="I9342" s="757"/>
    </row>
    <row r="9343" spans="1:9" ht="15.75" customHeight="1">
      <c r="A9343" s="52">
        <v>2674</v>
      </c>
      <c r="B9343" s="52" t="s">
        <v>1746</v>
      </c>
      <c r="C9343" s="52" t="s">
        <v>10402</v>
      </c>
      <c r="D9343" s="808">
        <v>5.16</v>
      </c>
      <c r="E9343" s="757"/>
      <c r="F9343" s="757"/>
      <c r="G9343" s="757"/>
      <c r="H9343" s="757"/>
      <c r="I9343" s="757"/>
    </row>
    <row r="9344" spans="1:9" ht="15.75" customHeight="1">
      <c r="A9344" s="52">
        <v>2683</v>
      </c>
      <c r="B9344" s="52" t="s">
        <v>17193</v>
      </c>
      <c r="C9344" s="52" t="s">
        <v>10402</v>
      </c>
      <c r="D9344" s="808">
        <v>55.67</v>
      </c>
      <c r="E9344" s="757"/>
      <c r="F9344" s="757"/>
      <c r="G9344" s="757"/>
      <c r="H9344" s="757"/>
      <c r="I9344" s="757"/>
    </row>
    <row r="9345" spans="1:9" ht="15.75" customHeight="1">
      <c r="A9345" s="52">
        <v>2676</v>
      </c>
      <c r="B9345" s="52" t="s">
        <v>17194</v>
      </c>
      <c r="C9345" s="52" t="s">
        <v>10402</v>
      </c>
      <c r="D9345" s="808">
        <v>2.41</v>
      </c>
      <c r="E9345" s="757"/>
      <c r="F9345" s="757"/>
      <c r="G9345" s="757"/>
      <c r="H9345" s="757"/>
      <c r="I9345" s="757"/>
    </row>
    <row r="9346" spans="1:9" ht="15.75" customHeight="1">
      <c r="A9346" s="52">
        <v>2678</v>
      </c>
      <c r="B9346" s="52" t="s">
        <v>17195</v>
      </c>
      <c r="C9346" s="52" t="s">
        <v>10402</v>
      </c>
      <c r="D9346" s="808">
        <v>3.02</v>
      </c>
      <c r="E9346" s="757"/>
      <c r="F9346" s="757"/>
      <c r="G9346" s="757"/>
      <c r="H9346" s="757"/>
      <c r="I9346" s="757"/>
    </row>
    <row r="9347" spans="1:9" ht="15.75" customHeight="1">
      <c r="A9347" s="52">
        <v>2679</v>
      </c>
      <c r="B9347" s="52" t="s">
        <v>17196</v>
      </c>
      <c r="C9347" s="52" t="s">
        <v>10402</v>
      </c>
      <c r="D9347" s="808">
        <v>4.66</v>
      </c>
      <c r="E9347" s="757"/>
      <c r="F9347" s="757"/>
      <c r="G9347" s="757"/>
      <c r="H9347" s="757"/>
      <c r="I9347" s="757"/>
    </row>
    <row r="9348" spans="1:9" ht="15.75" customHeight="1">
      <c r="A9348" s="52">
        <v>12070</v>
      </c>
      <c r="B9348" s="52" t="s">
        <v>17197</v>
      </c>
      <c r="C9348" s="52" t="s">
        <v>10402</v>
      </c>
      <c r="D9348" s="808">
        <v>6.48</v>
      </c>
      <c r="E9348" s="757"/>
      <c r="F9348" s="757"/>
      <c r="G9348" s="757"/>
      <c r="H9348" s="757"/>
      <c r="I9348" s="757"/>
    </row>
    <row r="9349" spans="1:9" ht="15.75" customHeight="1">
      <c r="A9349" s="52">
        <v>2675</v>
      </c>
      <c r="B9349" s="52" t="s">
        <v>17198</v>
      </c>
      <c r="C9349" s="52" t="s">
        <v>10402</v>
      </c>
      <c r="D9349" s="808">
        <v>8.43</v>
      </c>
      <c r="E9349" s="757"/>
      <c r="F9349" s="757"/>
      <c r="G9349" s="757"/>
      <c r="H9349" s="757"/>
      <c r="I9349" s="757"/>
    </row>
    <row r="9350" spans="1:9" ht="15.75" customHeight="1">
      <c r="A9350" s="52">
        <v>12067</v>
      </c>
      <c r="B9350" s="52" t="s">
        <v>17199</v>
      </c>
      <c r="C9350" s="52" t="s">
        <v>10402</v>
      </c>
      <c r="D9350" s="808">
        <v>11.44</v>
      </c>
      <c r="E9350" s="757"/>
      <c r="F9350" s="757"/>
      <c r="G9350" s="757"/>
      <c r="H9350" s="757"/>
      <c r="I9350" s="757"/>
    </row>
    <row r="9351" spans="1:9" ht="15.75" customHeight="1">
      <c r="A9351" s="52">
        <v>21136</v>
      </c>
      <c r="B9351" s="52" t="s">
        <v>17200</v>
      </c>
      <c r="C9351" s="52" t="s">
        <v>10402</v>
      </c>
      <c r="D9351" s="808">
        <v>14.64</v>
      </c>
      <c r="E9351" s="757"/>
      <c r="F9351" s="757"/>
      <c r="G9351" s="757"/>
      <c r="H9351" s="757"/>
      <c r="I9351" s="757"/>
    </row>
    <row r="9352" spans="1:9" ht="15.75" customHeight="1">
      <c r="A9352" s="52">
        <v>21128</v>
      </c>
      <c r="B9352" s="52" t="s">
        <v>17201</v>
      </c>
      <c r="C9352" s="52" t="s">
        <v>10402</v>
      </c>
      <c r="D9352" s="808">
        <v>11.33</v>
      </c>
      <c r="E9352" s="757"/>
      <c r="F9352" s="757"/>
      <c r="G9352" s="757"/>
      <c r="H9352" s="757"/>
      <c r="I9352" s="757"/>
    </row>
    <row r="9353" spans="1:9" ht="15.75" customHeight="1">
      <c r="A9353" s="52">
        <v>21130</v>
      </c>
      <c r="B9353" s="52" t="s">
        <v>17202</v>
      </c>
      <c r="C9353" s="52" t="s">
        <v>10402</v>
      </c>
      <c r="D9353" s="808">
        <v>28.61</v>
      </c>
      <c r="E9353" s="757"/>
      <c r="F9353" s="757"/>
      <c r="G9353" s="757"/>
      <c r="H9353" s="757"/>
      <c r="I9353" s="757"/>
    </row>
    <row r="9354" spans="1:9" ht="15.75" customHeight="1">
      <c r="A9354" s="52">
        <v>21135</v>
      </c>
      <c r="B9354" s="52" t="s">
        <v>17203</v>
      </c>
      <c r="C9354" s="52" t="s">
        <v>10402</v>
      </c>
      <c r="D9354" s="808">
        <v>28.17</v>
      </c>
      <c r="E9354" s="757"/>
      <c r="F9354" s="757"/>
      <c r="G9354" s="757"/>
      <c r="H9354" s="757"/>
      <c r="I9354" s="757"/>
    </row>
    <row r="9355" spans="1:9" ht="15.75" customHeight="1">
      <c r="A9355" s="52">
        <v>40401</v>
      </c>
      <c r="B9355" s="52" t="s">
        <v>17204</v>
      </c>
      <c r="C9355" s="52" t="s">
        <v>10402</v>
      </c>
      <c r="D9355" s="808">
        <v>5.94</v>
      </c>
      <c r="E9355" s="757"/>
      <c r="F9355" s="757"/>
      <c r="G9355" s="757"/>
      <c r="H9355" s="757"/>
      <c r="I9355" s="757"/>
    </row>
    <row r="9356" spans="1:9" ht="15.75" customHeight="1">
      <c r="A9356" s="52">
        <v>40402</v>
      </c>
      <c r="B9356" s="52" t="s">
        <v>17205</v>
      </c>
      <c r="C9356" s="52" t="s">
        <v>10402</v>
      </c>
      <c r="D9356" s="808">
        <v>7.62</v>
      </c>
      <c r="E9356" s="757"/>
      <c r="F9356" s="757"/>
      <c r="G9356" s="757"/>
      <c r="H9356" s="757"/>
      <c r="I9356" s="757"/>
    </row>
    <row r="9357" spans="1:9" ht="15.75" customHeight="1">
      <c r="A9357" s="52">
        <v>40400</v>
      </c>
      <c r="B9357" s="52" t="s">
        <v>17206</v>
      </c>
      <c r="C9357" s="52" t="s">
        <v>10402</v>
      </c>
      <c r="D9357" s="808">
        <v>4.03</v>
      </c>
      <c r="E9357" s="757"/>
      <c r="F9357" s="757"/>
      <c r="G9357" s="757"/>
      <c r="H9357" s="757"/>
      <c r="I9357" s="757"/>
    </row>
    <row r="9358" spans="1:9" ht="15.75" customHeight="1">
      <c r="A9358" s="52">
        <v>2504</v>
      </c>
      <c r="B9358" s="52" t="s">
        <v>17207</v>
      </c>
      <c r="C9358" s="52" t="s">
        <v>10402</v>
      </c>
      <c r="D9358" s="808">
        <v>12.57</v>
      </c>
      <c r="E9358" s="757"/>
      <c r="F9358" s="757"/>
      <c r="G9358" s="757"/>
      <c r="H9358" s="757"/>
      <c r="I9358" s="757"/>
    </row>
    <row r="9359" spans="1:9" ht="15.75" customHeight="1">
      <c r="A9359" s="52">
        <v>2501</v>
      </c>
      <c r="B9359" s="52" t="s">
        <v>17208</v>
      </c>
      <c r="C9359" s="52" t="s">
        <v>10402</v>
      </c>
      <c r="D9359" s="808">
        <v>16.48</v>
      </c>
      <c r="E9359" s="757"/>
      <c r="F9359" s="757"/>
      <c r="G9359" s="757"/>
      <c r="H9359" s="757"/>
      <c r="I9359" s="757"/>
    </row>
    <row r="9360" spans="1:9" ht="15.75" customHeight="1">
      <c r="A9360" s="52">
        <v>2502</v>
      </c>
      <c r="B9360" s="52" t="s">
        <v>17209</v>
      </c>
      <c r="C9360" s="52" t="s">
        <v>10402</v>
      </c>
      <c r="D9360" s="808">
        <v>24.87</v>
      </c>
      <c r="E9360" s="757"/>
      <c r="F9360" s="757"/>
      <c r="G9360" s="757"/>
      <c r="H9360" s="757"/>
      <c r="I9360" s="757"/>
    </row>
    <row r="9361" spans="1:9" ht="15.75" customHeight="1">
      <c r="A9361" s="52">
        <v>2503</v>
      </c>
      <c r="B9361" s="52" t="s">
        <v>17210</v>
      </c>
      <c r="C9361" s="52" t="s">
        <v>10402</v>
      </c>
      <c r="D9361" s="808">
        <v>32.01</v>
      </c>
      <c r="E9361" s="757"/>
      <c r="F9361" s="757"/>
      <c r="G9361" s="757"/>
      <c r="H9361" s="757"/>
      <c r="I9361" s="757"/>
    </row>
    <row r="9362" spans="1:9" ht="15.75" customHeight="1">
      <c r="A9362" s="52">
        <v>2500</v>
      </c>
      <c r="B9362" s="52" t="s">
        <v>17211</v>
      </c>
      <c r="C9362" s="52" t="s">
        <v>10402</v>
      </c>
      <c r="D9362" s="808">
        <v>42.64</v>
      </c>
      <c r="E9362" s="757"/>
      <c r="F9362" s="757"/>
      <c r="G9362" s="757"/>
      <c r="H9362" s="757"/>
      <c r="I9362" s="757"/>
    </row>
    <row r="9363" spans="1:9" ht="15.75" customHeight="1">
      <c r="A9363" s="52">
        <v>2505</v>
      </c>
      <c r="B9363" s="52" t="s">
        <v>17212</v>
      </c>
      <c r="C9363" s="52" t="s">
        <v>10402</v>
      </c>
      <c r="D9363" s="808">
        <v>66.459999999999994</v>
      </c>
      <c r="E9363" s="757"/>
      <c r="F9363" s="757"/>
      <c r="G9363" s="757"/>
      <c r="H9363" s="757"/>
      <c r="I9363" s="757"/>
    </row>
    <row r="9364" spans="1:9" ht="15.75" customHeight="1">
      <c r="A9364" s="52">
        <v>12056</v>
      </c>
      <c r="B9364" s="52" t="s">
        <v>17213</v>
      </c>
      <c r="C9364" s="52" t="s">
        <v>10402</v>
      </c>
      <c r="D9364" s="808">
        <v>26.85</v>
      </c>
      <c r="E9364" s="757"/>
      <c r="F9364" s="757"/>
      <c r="G9364" s="757"/>
      <c r="H9364" s="757"/>
      <c r="I9364" s="757"/>
    </row>
    <row r="9365" spans="1:9" ht="15.75" customHeight="1">
      <c r="A9365" s="52">
        <v>12057</v>
      </c>
      <c r="B9365" s="52" t="s">
        <v>17214</v>
      </c>
      <c r="C9365" s="52" t="s">
        <v>10402</v>
      </c>
      <c r="D9365" s="808">
        <v>22.81</v>
      </c>
      <c r="E9365" s="757"/>
      <c r="F9365" s="757"/>
      <c r="G9365" s="757"/>
      <c r="H9365" s="757"/>
      <c r="I9365" s="757"/>
    </row>
    <row r="9366" spans="1:9" ht="15.75" customHeight="1">
      <c r="A9366" s="52">
        <v>12059</v>
      </c>
      <c r="B9366" s="52" t="s">
        <v>17215</v>
      </c>
      <c r="C9366" s="52" t="s">
        <v>10402</v>
      </c>
      <c r="D9366" s="808">
        <v>8</v>
      </c>
      <c r="E9366" s="757"/>
      <c r="F9366" s="757"/>
      <c r="G9366" s="757"/>
      <c r="H9366" s="757"/>
      <c r="I9366" s="757"/>
    </row>
    <row r="9367" spans="1:9" ht="15.75" customHeight="1">
      <c r="A9367" s="52">
        <v>12058</v>
      </c>
      <c r="B9367" s="52" t="s">
        <v>17216</v>
      </c>
      <c r="C9367" s="52" t="s">
        <v>10402</v>
      </c>
      <c r="D9367" s="808">
        <v>14.22</v>
      </c>
      <c r="E9367" s="757"/>
      <c r="F9367" s="757"/>
      <c r="G9367" s="757"/>
      <c r="H9367" s="757"/>
      <c r="I9367" s="757"/>
    </row>
    <row r="9368" spans="1:9" ht="15.75" customHeight="1">
      <c r="A9368" s="52">
        <v>12060</v>
      </c>
      <c r="B9368" s="52" t="s">
        <v>17217</v>
      </c>
      <c r="C9368" s="52" t="s">
        <v>10402</v>
      </c>
      <c r="D9368" s="808">
        <v>59.26</v>
      </c>
      <c r="E9368" s="757"/>
      <c r="F9368" s="757"/>
      <c r="G9368" s="757"/>
      <c r="H9368" s="757"/>
      <c r="I9368" s="757"/>
    </row>
    <row r="9369" spans="1:9" ht="15.75" customHeight="1">
      <c r="A9369" s="52">
        <v>12061</v>
      </c>
      <c r="B9369" s="52" t="s">
        <v>17218</v>
      </c>
      <c r="C9369" s="52" t="s">
        <v>10402</v>
      </c>
      <c r="D9369" s="808">
        <v>36.18</v>
      </c>
      <c r="E9369" s="757"/>
      <c r="F9369" s="757"/>
      <c r="G9369" s="757"/>
      <c r="H9369" s="757"/>
      <c r="I9369" s="757"/>
    </row>
    <row r="9370" spans="1:9" ht="15.75" customHeight="1">
      <c r="A9370" s="52">
        <v>12062</v>
      </c>
      <c r="B9370" s="52" t="s">
        <v>17219</v>
      </c>
      <c r="C9370" s="52" t="s">
        <v>10402</v>
      </c>
      <c r="D9370" s="808">
        <v>66.73</v>
      </c>
      <c r="E9370" s="757"/>
      <c r="F9370" s="757"/>
      <c r="G9370" s="757"/>
      <c r="H9370" s="757"/>
      <c r="I9370" s="757"/>
    </row>
    <row r="9371" spans="1:9" ht="15.75" customHeight="1">
      <c r="A9371" s="52">
        <v>21137</v>
      </c>
      <c r="B9371" s="52" t="s">
        <v>17220</v>
      </c>
      <c r="C9371" s="52" t="s">
        <v>10402</v>
      </c>
      <c r="D9371" s="808">
        <v>11.6</v>
      </c>
      <c r="E9371" s="757"/>
      <c r="F9371" s="757"/>
      <c r="G9371" s="757"/>
      <c r="H9371" s="757"/>
      <c r="I9371" s="757"/>
    </row>
    <row r="9372" spans="1:9" ht="15.75" customHeight="1">
      <c r="A9372" s="52">
        <v>2687</v>
      </c>
      <c r="B9372" s="52" t="s">
        <v>17221</v>
      </c>
      <c r="C9372" s="52" t="s">
        <v>10402</v>
      </c>
      <c r="D9372" s="808">
        <v>2.11</v>
      </c>
      <c r="E9372" s="757"/>
      <c r="F9372" s="757"/>
      <c r="G9372" s="757"/>
      <c r="H9372" s="757"/>
      <c r="I9372" s="757"/>
    </row>
    <row r="9373" spans="1:9" ht="15.75" customHeight="1">
      <c r="A9373" s="52">
        <v>2689</v>
      </c>
      <c r="B9373" s="52" t="s">
        <v>17222</v>
      </c>
      <c r="C9373" s="52" t="s">
        <v>10402</v>
      </c>
      <c r="D9373" s="808">
        <v>2.5099999999999998</v>
      </c>
      <c r="E9373" s="757"/>
      <c r="F9373" s="757"/>
      <c r="G9373" s="757"/>
      <c r="H9373" s="757"/>
      <c r="I9373" s="757"/>
    </row>
    <row r="9374" spans="1:9" ht="15.75" customHeight="1">
      <c r="A9374" s="52">
        <v>2688</v>
      </c>
      <c r="B9374" s="52" t="s">
        <v>1784</v>
      </c>
      <c r="C9374" s="52" t="s">
        <v>10402</v>
      </c>
      <c r="D9374" s="808">
        <v>2.72</v>
      </c>
      <c r="E9374" s="757"/>
      <c r="F9374" s="757"/>
      <c r="G9374" s="757"/>
      <c r="H9374" s="757"/>
      <c r="I9374" s="757"/>
    </row>
    <row r="9375" spans="1:9" ht="15.75" customHeight="1">
      <c r="A9375" s="52">
        <v>2690</v>
      </c>
      <c r="B9375" s="52" t="s">
        <v>17223</v>
      </c>
      <c r="C9375" s="52" t="s">
        <v>10402</v>
      </c>
      <c r="D9375" s="808">
        <v>4.6500000000000004</v>
      </c>
      <c r="E9375" s="757"/>
      <c r="F9375" s="757"/>
      <c r="G9375" s="757"/>
      <c r="H9375" s="757"/>
      <c r="I9375" s="757"/>
    </row>
    <row r="9376" spans="1:9" ht="15.75" customHeight="1">
      <c r="A9376" s="52">
        <v>39243</v>
      </c>
      <c r="B9376" s="52" t="s">
        <v>17224</v>
      </c>
      <c r="C9376" s="52" t="s">
        <v>10402</v>
      </c>
      <c r="D9376" s="808">
        <v>3.06</v>
      </c>
      <c r="E9376" s="757"/>
      <c r="F9376" s="757"/>
      <c r="G9376" s="757"/>
      <c r="H9376" s="757"/>
      <c r="I9376" s="757"/>
    </row>
    <row r="9377" spans="1:9" ht="15.75" customHeight="1">
      <c r="A9377" s="52">
        <v>39244</v>
      </c>
      <c r="B9377" s="52" t="s">
        <v>17225</v>
      </c>
      <c r="C9377" s="52" t="s">
        <v>10402</v>
      </c>
      <c r="D9377" s="808">
        <v>4.1399999999999997</v>
      </c>
      <c r="E9377" s="757"/>
      <c r="F9377" s="757"/>
      <c r="G9377" s="757"/>
      <c r="H9377" s="757"/>
      <c r="I9377" s="757"/>
    </row>
    <row r="9378" spans="1:9" ht="15.75" customHeight="1">
      <c r="A9378" s="52">
        <v>39245</v>
      </c>
      <c r="B9378" s="52" t="s">
        <v>17226</v>
      </c>
      <c r="C9378" s="52" t="s">
        <v>10402</v>
      </c>
      <c r="D9378" s="808">
        <v>7.97</v>
      </c>
      <c r="E9378" s="757"/>
      <c r="F9378" s="757"/>
      <c r="G9378" s="757"/>
      <c r="H9378" s="757"/>
      <c r="I9378" s="757"/>
    </row>
    <row r="9379" spans="1:9" ht="15.75" customHeight="1">
      <c r="A9379" s="52">
        <v>39254</v>
      </c>
      <c r="B9379" s="52" t="s">
        <v>17227</v>
      </c>
      <c r="C9379" s="52" t="s">
        <v>10402</v>
      </c>
      <c r="D9379" s="808">
        <v>11.92</v>
      </c>
      <c r="E9379" s="757"/>
      <c r="F9379" s="757"/>
      <c r="G9379" s="757"/>
      <c r="H9379" s="757"/>
      <c r="I9379" s="757"/>
    </row>
    <row r="9380" spans="1:9" ht="15.75" customHeight="1">
      <c r="A9380" s="52">
        <v>39255</v>
      </c>
      <c r="B9380" s="52" t="s">
        <v>17228</v>
      </c>
      <c r="C9380" s="52" t="s">
        <v>10402</v>
      </c>
      <c r="D9380" s="808">
        <v>22.05</v>
      </c>
      <c r="E9380" s="757"/>
      <c r="F9380" s="757"/>
      <c r="G9380" s="757"/>
      <c r="H9380" s="757"/>
      <c r="I9380" s="757"/>
    </row>
    <row r="9381" spans="1:9" ht="15.75" customHeight="1">
      <c r="A9381" s="52">
        <v>39253</v>
      </c>
      <c r="B9381" s="52" t="s">
        <v>17229</v>
      </c>
      <c r="C9381" s="52" t="s">
        <v>10402</v>
      </c>
      <c r="D9381" s="808">
        <v>15.19</v>
      </c>
      <c r="E9381" s="757"/>
      <c r="F9381" s="757"/>
      <c r="G9381" s="757"/>
      <c r="H9381" s="757"/>
      <c r="I9381" s="757"/>
    </row>
    <row r="9382" spans="1:9" ht="15.75" customHeight="1">
      <c r="A9382" s="52">
        <v>39246</v>
      </c>
      <c r="B9382" s="52" t="s">
        <v>17230</v>
      </c>
      <c r="C9382" s="52" t="s">
        <v>10402</v>
      </c>
      <c r="D9382" s="808">
        <v>10.31</v>
      </c>
      <c r="E9382" s="757"/>
      <c r="F9382" s="757"/>
      <c r="G9382" s="757"/>
      <c r="H9382" s="757"/>
      <c r="I9382" s="757"/>
    </row>
    <row r="9383" spans="1:9" ht="15.75" customHeight="1">
      <c r="A9383" s="52">
        <v>39247</v>
      </c>
      <c r="B9383" s="52" t="s">
        <v>17231</v>
      </c>
      <c r="C9383" s="52" t="s">
        <v>10402</v>
      </c>
      <c r="D9383" s="808">
        <v>8.99</v>
      </c>
      <c r="E9383" s="757"/>
      <c r="F9383" s="757"/>
      <c r="G9383" s="757"/>
      <c r="H9383" s="757"/>
      <c r="I9383" s="757"/>
    </row>
    <row r="9384" spans="1:9" ht="15.75" customHeight="1">
      <c r="A9384" s="52">
        <v>2446</v>
      </c>
      <c r="B9384" s="52" t="s">
        <v>17232</v>
      </c>
      <c r="C9384" s="52" t="s">
        <v>10402</v>
      </c>
      <c r="D9384" s="808">
        <v>14.8</v>
      </c>
      <c r="E9384" s="757"/>
      <c r="F9384" s="757"/>
      <c r="G9384" s="757"/>
      <c r="H9384" s="757"/>
      <c r="I9384" s="757"/>
    </row>
    <row r="9385" spans="1:9" ht="15.75" customHeight="1">
      <c r="A9385" s="52">
        <v>2442</v>
      </c>
      <c r="B9385" s="52" t="s">
        <v>17233</v>
      </c>
      <c r="C9385" s="52" t="s">
        <v>10402</v>
      </c>
      <c r="D9385" s="808">
        <v>20.74</v>
      </c>
      <c r="E9385" s="757"/>
      <c r="F9385" s="757"/>
      <c r="G9385" s="757"/>
      <c r="H9385" s="757"/>
      <c r="I9385" s="757"/>
    </row>
    <row r="9386" spans="1:9" ht="15.75" customHeight="1">
      <c r="A9386" s="52">
        <v>39248</v>
      </c>
      <c r="B9386" s="52" t="s">
        <v>17234</v>
      </c>
      <c r="C9386" s="52" t="s">
        <v>10402</v>
      </c>
      <c r="D9386" s="808">
        <v>28.9</v>
      </c>
      <c r="E9386" s="757"/>
      <c r="F9386" s="757"/>
      <c r="G9386" s="757"/>
      <c r="H9386" s="757"/>
      <c r="I9386" s="757"/>
    </row>
    <row r="9387" spans="1:9" ht="15.75" customHeight="1">
      <c r="A9387" s="52">
        <v>2438</v>
      </c>
      <c r="B9387" s="52" t="s">
        <v>17235</v>
      </c>
      <c r="C9387" s="52" t="s">
        <v>10509</v>
      </c>
      <c r="D9387" s="808">
        <v>16.739999999999998</v>
      </c>
      <c r="E9387" s="757"/>
      <c r="F9387" s="757"/>
      <c r="G9387" s="757"/>
      <c r="H9387" s="757"/>
      <c r="I9387" s="757"/>
    </row>
    <row r="9388" spans="1:9" ht="15.75" customHeight="1">
      <c r="A9388" s="52">
        <v>40922</v>
      </c>
      <c r="B9388" s="52" t="s">
        <v>17236</v>
      </c>
      <c r="C9388" s="52" t="s">
        <v>10511</v>
      </c>
      <c r="D9388" s="967">
        <v>2935.3</v>
      </c>
      <c r="E9388" s="757"/>
      <c r="F9388" s="757"/>
      <c r="G9388" s="757"/>
      <c r="H9388" s="757"/>
      <c r="I9388" s="757"/>
    </row>
    <row r="9389" spans="1:9" ht="15.75" customHeight="1">
      <c r="A9389" s="52">
        <v>36486</v>
      </c>
      <c r="B9389" s="52" t="s">
        <v>17237</v>
      </c>
      <c r="C9389" s="52" t="s">
        <v>10358</v>
      </c>
      <c r="D9389" s="967">
        <v>71571.179999999993</v>
      </c>
      <c r="E9389" s="757"/>
      <c r="F9389" s="757"/>
      <c r="G9389" s="757"/>
      <c r="H9389" s="757"/>
      <c r="I9389" s="757"/>
    </row>
    <row r="9390" spans="1:9" ht="15.75" customHeight="1">
      <c r="A9390" s="52">
        <v>37777</v>
      </c>
      <c r="B9390" s="52" t="s">
        <v>17238</v>
      </c>
      <c r="C9390" s="52" t="s">
        <v>10358</v>
      </c>
      <c r="D9390" s="967">
        <v>336955.72</v>
      </c>
      <c r="E9390" s="757"/>
      <c r="F9390" s="757"/>
      <c r="G9390" s="757"/>
      <c r="H9390" s="757"/>
      <c r="I9390" s="757"/>
    </row>
    <row r="9391" spans="1:9" ht="15.75" customHeight="1">
      <c r="A9391" s="52">
        <v>12624</v>
      </c>
      <c r="B9391" s="52" t="s">
        <v>17239</v>
      </c>
      <c r="C9391" s="52" t="s">
        <v>10358</v>
      </c>
      <c r="D9391" s="808">
        <v>35.86</v>
      </c>
      <c r="E9391" s="757"/>
      <c r="F9391" s="757"/>
      <c r="G9391" s="757"/>
      <c r="H9391" s="757"/>
      <c r="I9391" s="757"/>
    </row>
    <row r="9392" spans="1:9" ht="15.75" customHeight="1">
      <c r="A9392" s="52">
        <v>517</v>
      </c>
      <c r="B9392" s="52" t="s">
        <v>17240</v>
      </c>
      <c r="C9392" s="52" t="s">
        <v>10408</v>
      </c>
      <c r="D9392" s="808">
        <v>9.3800000000000008</v>
      </c>
      <c r="E9392" s="757"/>
      <c r="F9392" s="757"/>
      <c r="G9392" s="757"/>
      <c r="H9392" s="757"/>
      <c r="I9392" s="757"/>
    </row>
    <row r="9393" spans="1:9" ht="15.75" customHeight="1">
      <c r="A9393" s="52">
        <v>37534</v>
      </c>
      <c r="B9393" s="52" t="s">
        <v>17241</v>
      </c>
      <c r="C9393" s="52" t="s">
        <v>10406</v>
      </c>
      <c r="D9393" s="808">
        <v>21.31</v>
      </c>
      <c r="E9393" s="757"/>
      <c r="F9393" s="757"/>
      <c r="G9393" s="757"/>
      <c r="H9393" s="757"/>
      <c r="I9393" s="757"/>
    </row>
    <row r="9394" spans="1:9" ht="15.75" customHeight="1">
      <c r="A9394" s="52">
        <v>37535</v>
      </c>
      <c r="B9394" s="52" t="s">
        <v>17242</v>
      </c>
      <c r="C9394" s="52" t="s">
        <v>10406</v>
      </c>
      <c r="D9394" s="808">
        <v>21.31</v>
      </c>
      <c r="E9394" s="757"/>
      <c r="F9394" s="757"/>
      <c r="G9394" s="757"/>
      <c r="H9394" s="757"/>
      <c r="I9394" s="757"/>
    </row>
    <row r="9395" spans="1:9" ht="15.75" customHeight="1">
      <c r="A9395" s="52">
        <v>37533</v>
      </c>
      <c r="B9395" s="52" t="s">
        <v>17243</v>
      </c>
      <c r="C9395" s="52" t="s">
        <v>10406</v>
      </c>
      <c r="D9395" s="808">
        <v>21.31</v>
      </c>
      <c r="E9395" s="757"/>
      <c r="F9395" s="757"/>
      <c r="G9395" s="757"/>
      <c r="H9395" s="757"/>
      <c r="I9395" s="757"/>
    </row>
    <row r="9396" spans="1:9" ht="15.75" customHeight="1">
      <c r="A9396" s="52">
        <v>37537</v>
      </c>
      <c r="B9396" s="52" t="s">
        <v>17244</v>
      </c>
      <c r="C9396" s="52" t="s">
        <v>10406</v>
      </c>
      <c r="D9396" s="808">
        <v>16.13</v>
      </c>
      <c r="E9396" s="757"/>
      <c r="F9396" s="757"/>
      <c r="G9396" s="757"/>
      <c r="H9396" s="757"/>
      <c r="I9396" s="757"/>
    </row>
    <row r="9397" spans="1:9" ht="15.75" customHeight="1">
      <c r="A9397" s="52">
        <v>37536</v>
      </c>
      <c r="B9397" s="52" t="s">
        <v>17245</v>
      </c>
      <c r="C9397" s="52" t="s">
        <v>10406</v>
      </c>
      <c r="D9397" s="808">
        <v>16.13</v>
      </c>
      <c r="E9397" s="757"/>
      <c r="F9397" s="757"/>
      <c r="G9397" s="757"/>
      <c r="H9397" s="757"/>
      <c r="I9397" s="757"/>
    </row>
    <row r="9398" spans="1:9" ht="15.75" customHeight="1">
      <c r="A9398" s="52">
        <v>37532</v>
      </c>
      <c r="B9398" s="52" t="s">
        <v>17246</v>
      </c>
      <c r="C9398" s="52" t="s">
        <v>10406</v>
      </c>
      <c r="D9398" s="808">
        <v>16.13</v>
      </c>
      <c r="E9398" s="757"/>
      <c r="F9398" s="757"/>
      <c r="G9398" s="757"/>
      <c r="H9398" s="757"/>
      <c r="I9398" s="757"/>
    </row>
    <row r="9399" spans="1:9" ht="15.75" customHeight="1">
      <c r="A9399" s="52">
        <v>2696</v>
      </c>
      <c r="B9399" s="52" t="s">
        <v>2060</v>
      </c>
      <c r="C9399" s="52" t="s">
        <v>10509</v>
      </c>
      <c r="D9399" s="808">
        <v>14.88</v>
      </c>
      <c r="E9399" s="757"/>
      <c r="F9399" s="757"/>
      <c r="G9399" s="757"/>
      <c r="H9399" s="757"/>
      <c r="I9399" s="757"/>
    </row>
    <row r="9400" spans="1:9" ht="15.75" customHeight="1">
      <c r="A9400" s="52">
        <v>40928</v>
      </c>
      <c r="B9400" s="52" t="s">
        <v>17247</v>
      </c>
      <c r="C9400" s="52" t="s">
        <v>10511</v>
      </c>
      <c r="D9400" s="967">
        <v>2606.31</v>
      </c>
      <c r="E9400" s="757"/>
      <c r="F9400" s="757"/>
      <c r="G9400" s="757"/>
      <c r="H9400" s="757"/>
      <c r="I9400" s="757"/>
    </row>
    <row r="9401" spans="1:9" ht="15.75" customHeight="1">
      <c r="A9401" s="52">
        <v>4083</v>
      </c>
      <c r="B9401" s="52" t="s">
        <v>1552</v>
      </c>
      <c r="C9401" s="52" t="s">
        <v>10509</v>
      </c>
      <c r="D9401" s="808">
        <v>15.89</v>
      </c>
      <c r="E9401" s="757"/>
      <c r="F9401" s="757"/>
      <c r="G9401" s="757"/>
      <c r="H9401" s="757"/>
      <c r="I9401" s="757"/>
    </row>
    <row r="9402" spans="1:9" ht="15.75" customHeight="1">
      <c r="A9402" s="52">
        <v>40818</v>
      </c>
      <c r="B9402" s="52" t="s">
        <v>17248</v>
      </c>
      <c r="C9402" s="52" t="s">
        <v>10511</v>
      </c>
      <c r="D9402" s="967">
        <v>2783.72</v>
      </c>
      <c r="E9402" s="757"/>
      <c r="F9402" s="757"/>
      <c r="G9402" s="757"/>
      <c r="H9402" s="757"/>
      <c r="I9402" s="757"/>
    </row>
    <row r="9403" spans="1:9" ht="15.75" customHeight="1">
      <c r="A9403" s="52">
        <v>43146</v>
      </c>
      <c r="B9403" s="52" t="s">
        <v>17249</v>
      </c>
      <c r="C9403" s="52" t="s">
        <v>10406</v>
      </c>
      <c r="D9403" s="808">
        <v>11.75</v>
      </c>
      <c r="E9403" s="757"/>
      <c r="F9403" s="757"/>
      <c r="G9403" s="757"/>
      <c r="H9403" s="757"/>
      <c r="I9403" s="757"/>
    </row>
    <row r="9404" spans="1:9" ht="15.75" customHeight="1">
      <c r="A9404" s="52">
        <v>2705</v>
      </c>
      <c r="B9404" s="52" t="s">
        <v>17250</v>
      </c>
      <c r="C9404" s="52" t="s">
        <v>12265</v>
      </c>
      <c r="D9404" s="808">
        <v>0.7</v>
      </c>
      <c r="E9404" s="757"/>
      <c r="F9404" s="757"/>
      <c r="G9404" s="757"/>
      <c r="H9404" s="757"/>
      <c r="I9404" s="757"/>
    </row>
    <row r="9405" spans="1:9" ht="15.75" customHeight="1">
      <c r="A9405" s="52">
        <v>14250</v>
      </c>
      <c r="B9405" s="52" t="s">
        <v>17251</v>
      </c>
      <c r="C9405" s="52" t="s">
        <v>12265</v>
      </c>
      <c r="D9405" s="808">
        <v>0.72</v>
      </c>
      <c r="E9405" s="757"/>
      <c r="F9405" s="757"/>
      <c r="G9405" s="757"/>
      <c r="H9405" s="757"/>
      <c r="I9405" s="757"/>
    </row>
    <row r="9406" spans="1:9" ht="15.75" customHeight="1">
      <c r="A9406" s="52">
        <v>11683</v>
      </c>
      <c r="B9406" s="52" t="s">
        <v>2058</v>
      </c>
      <c r="C9406" s="52" t="s">
        <v>10358</v>
      </c>
      <c r="D9406" s="808">
        <v>32.409999999999997</v>
      </c>
      <c r="E9406" s="757"/>
      <c r="F9406" s="757"/>
      <c r="G9406" s="757"/>
      <c r="H9406" s="757"/>
      <c r="I9406" s="757"/>
    </row>
    <row r="9407" spans="1:9" ht="15.75" customHeight="1">
      <c r="A9407" s="52">
        <v>11684</v>
      </c>
      <c r="B9407" s="52" t="s">
        <v>17252</v>
      </c>
      <c r="C9407" s="52" t="s">
        <v>10358</v>
      </c>
      <c r="D9407" s="808">
        <v>35.479999999999997</v>
      </c>
      <c r="E9407" s="757"/>
      <c r="F9407" s="757"/>
      <c r="G9407" s="757"/>
      <c r="H9407" s="757"/>
      <c r="I9407" s="757"/>
    </row>
    <row r="9408" spans="1:9" ht="15.75" customHeight="1">
      <c r="A9408" s="52">
        <v>6141</v>
      </c>
      <c r="B9408" s="52" t="s">
        <v>17253</v>
      </c>
      <c r="C9408" s="52" t="s">
        <v>10358</v>
      </c>
      <c r="D9408" s="808">
        <v>5.44</v>
      </c>
      <c r="E9408" s="757"/>
      <c r="F9408" s="757"/>
      <c r="G9408" s="757"/>
      <c r="H9408" s="757"/>
      <c r="I9408" s="757"/>
    </row>
    <row r="9409" spans="1:9" ht="15.75" customHeight="1">
      <c r="A9409" s="52">
        <v>11681</v>
      </c>
      <c r="B9409" s="52" t="s">
        <v>17254</v>
      </c>
      <c r="C9409" s="52" t="s">
        <v>10358</v>
      </c>
      <c r="D9409" s="808">
        <v>6.86</v>
      </c>
      <c r="E9409" s="757"/>
      <c r="F9409" s="757"/>
      <c r="G9409" s="757"/>
      <c r="H9409" s="757"/>
      <c r="I9409" s="757"/>
    </row>
    <row r="9410" spans="1:9" ht="15.75" customHeight="1">
      <c r="A9410" s="52">
        <v>2706</v>
      </c>
      <c r="B9410" s="52" t="s">
        <v>17255</v>
      </c>
      <c r="C9410" s="52" t="s">
        <v>10509</v>
      </c>
      <c r="D9410" s="808">
        <v>86.31</v>
      </c>
      <c r="E9410" s="757"/>
      <c r="F9410" s="757"/>
      <c r="G9410" s="757"/>
      <c r="H9410" s="757"/>
      <c r="I9410" s="757"/>
    </row>
    <row r="9411" spans="1:9" ht="15.75" customHeight="1">
      <c r="A9411" s="52">
        <v>40811</v>
      </c>
      <c r="B9411" s="52" t="s">
        <v>17256</v>
      </c>
      <c r="C9411" s="52" t="s">
        <v>10511</v>
      </c>
      <c r="D9411" s="967">
        <v>15112.12</v>
      </c>
      <c r="E9411" s="757"/>
      <c r="F9411" s="757"/>
      <c r="G9411" s="757"/>
      <c r="H9411" s="757"/>
      <c r="I9411" s="757"/>
    </row>
    <row r="9412" spans="1:9" ht="15.75" customHeight="1">
      <c r="A9412" s="52">
        <v>2707</v>
      </c>
      <c r="B9412" s="52" t="s">
        <v>17257</v>
      </c>
      <c r="C9412" s="52" t="s">
        <v>10509</v>
      </c>
      <c r="D9412" s="808">
        <v>98.23</v>
      </c>
      <c r="E9412" s="757"/>
      <c r="F9412" s="757"/>
      <c r="G9412" s="757"/>
      <c r="H9412" s="757"/>
      <c r="I9412" s="757"/>
    </row>
    <row r="9413" spans="1:9" ht="15.75" customHeight="1">
      <c r="A9413" s="52">
        <v>40813</v>
      </c>
      <c r="B9413" s="52" t="s">
        <v>17258</v>
      </c>
      <c r="C9413" s="52" t="s">
        <v>10511</v>
      </c>
      <c r="D9413" s="967">
        <v>17200.71</v>
      </c>
      <c r="E9413" s="757"/>
      <c r="F9413" s="757"/>
      <c r="G9413" s="757"/>
      <c r="H9413" s="757"/>
      <c r="I9413" s="757"/>
    </row>
    <row r="9414" spans="1:9" ht="15.75" customHeight="1">
      <c r="A9414" s="52">
        <v>2708</v>
      </c>
      <c r="B9414" s="52" t="s">
        <v>17259</v>
      </c>
      <c r="C9414" s="52" t="s">
        <v>10509</v>
      </c>
      <c r="D9414" s="808">
        <v>134.29</v>
      </c>
      <c r="E9414" s="757"/>
      <c r="F9414" s="757"/>
      <c r="G9414" s="757"/>
      <c r="H9414" s="757"/>
      <c r="I9414" s="757"/>
    </row>
    <row r="9415" spans="1:9" ht="15.75" customHeight="1">
      <c r="A9415" s="52">
        <v>40814</v>
      </c>
      <c r="B9415" s="52" t="s">
        <v>17260</v>
      </c>
      <c r="C9415" s="52" t="s">
        <v>10511</v>
      </c>
      <c r="D9415" s="967">
        <v>23512.89</v>
      </c>
      <c r="E9415" s="757"/>
      <c r="F9415" s="757"/>
      <c r="G9415" s="757"/>
      <c r="H9415" s="757"/>
      <c r="I9415" s="757"/>
    </row>
    <row r="9416" spans="1:9" ht="15.75" customHeight="1">
      <c r="A9416" s="52">
        <v>34779</v>
      </c>
      <c r="B9416" s="52" t="s">
        <v>1528</v>
      </c>
      <c r="C9416" s="52" t="s">
        <v>10509</v>
      </c>
      <c r="D9416" s="808">
        <v>87.56</v>
      </c>
      <c r="E9416" s="757"/>
      <c r="F9416" s="757"/>
      <c r="G9416" s="757"/>
      <c r="H9416" s="757"/>
      <c r="I9416" s="757"/>
    </row>
    <row r="9417" spans="1:9" ht="15.75" customHeight="1">
      <c r="A9417" s="52">
        <v>40936</v>
      </c>
      <c r="B9417" s="52" t="s">
        <v>17261</v>
      </c>
      <c r="C9417" s="52" t="s">
        <v>10511</v>
      </c>
      <c r="D9417" s="967">
        <v>15332.58</v>
      </c>
      <c r="E9417" s="757"/>
      <c r="F9417" s="757"/>
      <c r="G9417" s="757"/>
      <c r="H9417" s="757"/>
      <c r="I9417" s="757"/>
    </row>
    <row r="9418" spans="1:9" ht="15.75" customHeight="1">
      <c r="A9418" s="52">
        <v>34780</v>
      </c>
      <c r="B9418" s="52" t="s">
        <v>17262</v>
      </c>
      <c r="C9418" s="52" t="s">
        <v>10509</v>
      </c>
      <c r="D9418" s="808">
        <v>98.78</v>
      </c>
      <c r="E9418" s="757"/>
      <c r="F9418" s="757"/>
      <c r="G9418" s="757"/>
      <c r="H9418" s="757"/>
      <c r="I9418" s="757"/>
    </row>
    <row r="9419" spans="1:9" ht="15.75" customHeight="1">
      <c r="A9419" s="52">
        <v>40937</v>
      </c>
      <c r="B9419" s="52" t="s">
        <v>17263</v>
      </c>
      <c r="C9419" s="52" t="s">
        <v>10511</v>
      </c>
      <c r="D9419" s="967">
        <v>17298.16</v>
      </c>
      <c r="E9419" s="757"/>
      <c r="F9419" s="757"/>
      <c r="G9419" s="757"/>
      <c r="H9419" s="757"/>
      <c r="I9419" s="757"/>
    </row>
    <row r="9420" spans="1:9" ht="15.75" customHeight="1">
      <c r="A9420" s="52">
        <v>34782</v>
      </c>
      <c r="B9420" s="52" t="s">
        <v>17264</v>
      </c>
      <c r="C9420" s="52" t="s">
        <v>10509</v>
      </c>
      <c r="D9420" s="808">
        <v>135.38999999999999</v>
      </c>
      <c r="E9420" s="757"/>
      <c r="F9420" s="757"/>
      <c r="G9420" s="757"/>
      <c r="H9420" s="757"/>
      <c r="I9420" s="757"/>
    </row>
    <row r="9421" spans="1:9" ht="15.75" customHeight="1">
      <c r="A9421" s="52">
        <v>40938</v>
      </c>
      <c r="B9421" s="52" t="s">
        <v>17265</v>
      </c>
      <c r="C9421" s="52" t="s">
        <v>10511</v>
      </c>
      <c r="D9421" s="967">
        <v>23705.5</v>
      </c>
      <c r="E9421" s="757"/>
      <c r="F9421" s="757"/>
      <c r="G9421" s="757"/>
      <c r="H9421" s="757"/>
      <c r="I9421" s="757"/>
    </row>
    <row r="9422" spans="1:9" ht="15.75" customHeight="1">
      <c r="A9422" s="52">
        <v>34783</v>
      </c>
      <c r="B9422" s="52" t="s">
        <v>17266</v>
      </c>
      <c r="C9422" s="52" t="s">
        <v>10509</v>
      </c>
      <c r="D9422" s="808">
        <v>122.28</v>
      </c>
      <c r="E9422" s="757"/>
      <c r="F9422" s="757"/>
      <c r="G9422" s="757"/>
      <c r="H9422" s="757"/>
      <c r="I9422" s="757"/>
    </row>
    <row r="9423" spans="1:9" ht="15.75" customHeight="1">
      <c r="A9423" s="52">
        <v>40939</v>
      </c>
      <c r="B9423" s="52" t="s">
        <v>17267</v>
      </c>
      <c r="C9423" s="52" t="s">
        <v>10511</v>
      </c>
      <c r="D9423" s="967">
        <v>21408.83</v>
      </c>
      <c r="E9423" s="757"/>
      <c r="F9423" s="757"/>
      <c r="G9423" s="757"/>
      <c r="H9423" s="757"/>
      <c r="I9423" s="757"/>
    </row>
    <row r="9424" spans="1:9" ht="15.75" customHeight="1">
      <c r="A9424" s="52">
        <v>34785</v>
      </c>
      <c r="B9424" s="52" t="s">
        <v>17268</v>
      </c>
      <c r="C9424" s="52" t="s">
        <v>10509</v>
      </c>
      <c r="D9424" s="808">
        <v>122.28</v>
      </c>
      <c r="E9424" s="757"/>
      <c r="F9424" s="757"/>
      <c r="G9424" s="757"/>
      <c r="H9424" s="757"/>
      <c r="I9424" s="757"/>
    </row>
    <row r="9425" spans="1:9" ht="15.75" customHeight="1">
      <c r="A9425" s="52">
        <v>40940</v>
      </c>
      <c r="B9425" s="52" t="s">
        <v>17269</v>
      </c>
      <c r="C9425" s="52" t="s">
        <v>10511</v>
      </c>
      <c r="D9425" s="967">
        <v>21408.83</v>
      </c>
      <c r="E9425" s="757"/>
      <c r="F9425" s="757"/>
      <c r="G9425" s="757"/>
      <c r="H9425" s="757"/>
      <c r="I9425" s="757"/>
    </row>
    <row r="9426" spans="1:9" ht="15.75" customHeight="1">
      <c r="A9426" s="52">
        <v>38403</v>
      </c>
      <c r="B9426" s="52" t="s">
        <v>17270</v>
      </c>
      <c r="C9426" s="52" t="s">
        <v>10358</v>
      </c>
      <c r="D9426" s="808">
        <v>52.02</v>
      </c>
      <c r="E9426" s="757"/>
      <c r="F9426" s="757"/>
      <c r="G9426" s="757"/>
      <c r="H9426" s="757"/>
      <c r="I9426" s="757"/>
    </row>
    <row r="9427" spans="1:9" ht="15.75" customHeight="1">
      <c r="A9427" s="52">
        <v>43482</v>
      </c>
      <c r="B9427" s="52" t="s">
        <v>17271</v>
      </c>
      <c r="C9427" s="52" t="s">
        <v>10509</v>
      </c>
      <c r="D9427" s="808">
        <v>0.75</v>
      </c>
      <c r="E9427" s="757"/>
      <c r="F9427" s="757"/>
      <c r="G9427" s="757"/>
      <c r="H9427" s="757"/>
      <c r="I9427" s="757"/>
    </row>
    <row r="9428" spans="1:9" ht="15.75" customHeight="1">
      <c r="A9428" s="52">
        <v>43494</v>
      </c>
      <c r="B9428" s="52" t="s">
        <v>17272</v>
      </c>
      <c r="C9428" s="52" t="s">
        <v>10511</v>
      </c>
      <c r="D9428" s="808">
        <v>140.69</v>
      </c>
      <c r="E9428" s="757"/>
      <c r="F9428" s="757"/>
      <c r="G9428" s="757"/>
      <c r="H9428" s="757"/>
      <c r="I9428" s="757"/>
    </row>
    <row r="9429" spans="1:9" ht="15.75" customHeight="1">
      <c r="A9429" s="52">
        <v>43483</v>
      </c>
      <c r="B9429" s="52" t="s">
        <v>17273</v>
      </c>
      <c r="C9429" s="52" t="s">
        <v>10509</v>
      </c>
      <c r="D9429" s="808">
        <v>1.34</v>
      </c>
      <c r="E9429" s="757"/>
      <c r="F9429" s="757"/>
      <c r="G9429" s="757"/>
      <c r="H9429" s="757"/>
      <c r="I9429" s="757"/>
    </row>
    <row r="9430" spans="1:9" ht="15.75" customHeight="1">
      <c r="A9430" s="52">
        <v>43495</v>
      </c>
      <c r="B9430" s="52" t="s">
        <v>17274</v>
      </c>
      <c r="C9430" s="52" t="s">
        <v>10511</v>
      </c>
      <c r="D9430" s="808">
        <v>253.46</v>
      </c>
      <c r="E9430" s="757"/>
      <c r="F9430" s="757"/>
      <c r="G9430" s="757"/>
      <c r="H9430" s="757"/>
      <c r="I9430" s="757"/>
    </row>
    <row r="9431" spans="1:9" ht="15.75" customHeight="1">
      <c r="A9431" s="52">
        <v>43484</v>
      </c>
      <c r="B9431" s="52" t="s">
        <v>17275</v>
      </c>
      <c r="C9431" s="52" t="s">
        <v>10509</v>
      </c>
      <c r="D9431" s="808">
        <v>1.1399999999999999</v>
      </c>
      <c r="E9431" s="757"/>
      <c r="F9431" s="757"/>
      <c r="G9431" s="757"/>
      <c r="H9431" s="757"/>
      <c r="I9431" s="757"/>
    </row>
    <row r="9432" spans="1:9" ht="15.75" customHeight="1">
      <c r="A9432" s="52">
        <v>43496</v>
      </c>
      <c r="B9432" s="52" t="s">
        <v>1579</v>
      </c>
      <c r="C9432" s="52" t="s">
        <v>10511</v>
      </c>
      <c r="D9432" s="808">
        <v>214.4</v>
      </c>
      <c r="E9432" s="757"/>
      <c r="F9432" s="757"/>
      <c r="G9432" s="757"/>
      <c r="H9432" s="757"/>
      <c r="I9432" s="757"/>
    </row>
    <row r="9433" spans="1:9" ht="15.75" customHeight="1">
      <c r="A9433" s="52">
        <v>43485</v>
      </c>
      <c r="B9433" s="52" t="s">
        <v>17276</v>
      </c>
      <c r="C9433" s="52" t="s">
        <v>10509</v>
      </c>
      <c r="D9433" s="808">
        <v>1.01</v>
      </c>
      <c r="E9433" s="757"/>
      <c r="F9433" s="757"/>
      <c r="G9433" s="757"/>
      <c r="H9433" s="757"/>
      <c r="I9433" s="757"/>
    </row>
    <row r="9434" spans="1:9" ht="15.75" customHeight="1">
      <c r="A9434" s="52">
        <v>43497</v>
      </c>
      <c r="B9434" s="52" t="s">
        <v>17277</v>
      </c>
      <c r="C9434" s="52" t="s">
        <v>10511</v>
      </c>
      <c r="D9434" s="808">
        <v>189.52</v>
      </c>
      <c r="E9434" s="757"/>
      <c r="F9434" s="757"/>
      <c r="G9434" s="757"/>
      <c r="H9434" s="757"/>
      <c r="I9434" s="757"/>
    </row>
    <row r="9435" spans="1:9" ht="15.75" customHeight="1">
      <c r="A9435" s="52">
        <v>43487</v>
      </c>
      <c r="B9435" s="52" t="s">
        <v>1556</v>
      </c>
      <c r="C9435" s="52" t="s">
        <v>10509</v>
      </c>
      <c r="D9435" s="808">
        <v>1.17</v>
      </c>
      <c r="E9435" s="757"/>
      <c r="F9435" s="757"/>
      <c r="G9435" s="757"/>
      <c r="H9435" s="757"/>
      <c r="I9435" s="757"/>
    </row>
    <row r="9436" spans="1:9" ht="15.75" customHeight="1">
      <c r="A9436" s="52">
        <v>43499</v>
      </c>
      <c r="B9436" s="52" t="s">
        <v>17278</v>
      </c>
      <c r="C9436" s="52" t="s">
        <v>10511</v>
      </c>
      <c r="D9436" s="808">
        <v>221.51</v>
      </c>
      <c r="E9436" s="757"/>
      <c r="F9436" s="757"/>
      <c r="G9436" s="757"/>
      <c r="H9436" s="757"/>
      <c r="I9436" s="757"/>
    </row>
    <row r="9437" spans="1:9" ht="15.75" customHeight="1">
      <c r="A9437" s="52">
        <v>43486</v>
      </c>
      <c r="B9437" s="52" t="s">
        <v>1540</v>
      </c>
      <c r="C9437" s="52" t="s">
        <v>10509</v>
      </c>
      <c r="D9437" s="808">
        <v>0.71</v>
      </c>
      <c r="E9437" s="757"/>
      <c r="F9437" s="757"/>
      <c r="G9437" s="757"/>
      <c r="H9437" s="757"/>
      <c r="I9437" s="757"/>
    </row>
    <row r="9438" spans="1:9" ht="15.75" customHeight="1">
      <c r="A9438" s="52">
        <v>43498</v>
      </c>
      <c r="B9438" s="52" t="s">
        <v>17279</v>
      </c>
      <c r="C9438" s="52" t="s">
        <v>10511</v>
      </c>
      <c r="D9438" s="808">
        <v>133.44999999999999</v>
      </c>
      <c r="E9438" s="757"/>
      <c r="F9438" s="757"/>
      <c r="G9438" s="757"/>
      <c r="H9438" s="757"/>
      <c r="I9438" s="757"/>
    </row>
    <row r="9439" spans="1:9" ht="15.75" customHeight="1">
      <c r="A9439" s="52">
        <v>43488</v>
      </c>
      <c r="B9439" s="52" t="s">
        <v>17280</v>
      </c>
      <c r="C9439" s="52" t="s">
        <v>10509</v>
      </c>
      <c r="D9439" s="808">
        <v>0.82</v>
      </c>
      <c r="E9439" s="757"/>
      <c r="F9439" s="757"/>
      <c r="G9439" s="757"/>
      <c r="H9439" s="757"/>
      <c r="I9439" s="757"/>
    </row>
    <row r="9440" spans="1:9" ht="15.75" customHeight="1">
      <c r="A9440" s="52">
        <v>43500</v>
      </c>
      <c r="B9440" s="52" t="s">
        <v>17281</v>
      </c>
      <c r="C9440" s="52" t="s">
        <v>10511</v>
      </c>
      <c r="D9440" s="808">
        <v>154.53</v>
      </c>
      <c r="E9440" s="757"/>
      <c r="F9440" s="757"/>
      <c r="G9440" s="757"/>
      <c r="H9440" s="757"/>
      <c r="I9440" s="757"/>
    </row>
    <row r="9441" spans="1:9" ht="15.75" customHeight="1">
      <c r="A9441" s="52">
        <v>43489</v>
      </c>
      <c r="B9441" s="52" t="s">
        <v>17282</v>
      </c>
      <c r="C9441" s="52" t="s">
        <v>10509</v>
      </c>
      <c r="D9441" s="808">
        <v>1.17</v>
      </c>
      <c r="E9441" s="757"/>
      <c r="F9441" s="757"/>
      <c r="G9441" s="757"/>
      <c r="H9441" s="757"/>
      <c r="I9441" s="757"/>
    </row>
    <row r="9442" spans="1:9" ht="15.75" customHeight="1">
      <c r="A9442" s="52">
        <v>43501</v>
      </c>
      <c r="B9442" s="52" t="s">
        <v>17283</v>
      </c>
      <c r="C9442" s="52" t="s">
        <v>10511</v>
      </c>
      <c r="D9442" s="808">
        <v>220.75</v>
      </c>
      <c r="E9442" s="757"/>
      <c r="F9442" s="757"/>
      <c r="G9442" s="757"/>
      <c r="H9442" s="757"/>
      <c r="I9442" s="757"/>
    </row>
    <row r="9443" spans="1:9" ht="15.75" customHeight="1">
      <c r="A9443" s="52">
        <v>43490</v>
      </c>
      <c r="B9443" s="52" t="s">
        <v>17284</v>
      </c>
      <c r="C9443" s="52" t="s">
        <v>10509</v>
      </c>
      <c r="D9443" s="808">
        <v>1.68</v>
      </c>
      <c r="E9443" s="757"/>
      <c r="F9443" s="757"/>
      <c r="G9443" s="757"/>
      <c r="H9443" s="757"/>
      <c r="I9443" s="757"/>
    </row>
    <row r="9444" spans="1:9" ht="15.75" customHeight="1">
      <c r="A9444" s="52">
        <v>43502</v>
      </c>
      <c r="B9444" s="52" t="s">
        <v>17285</v>
      </c>
      <c r="C9444" s="52" t="s">
        <v>10511</v>
      </c>
      <c r="D9444" s="808">
        <v>316.25</v>
      </c>
      <c r="E9444" s="757"/>
      <c r="F9444" s="757"/>
      <c r="G9444" s="757"/>
      <c r="H9444" s="757"/>
      <c r="I9444" s="757"/>
    </row>
    <row r="9445" spans="1:9" ht="15.75" customHeight="1">
      <c r="A9445" s="52">
        <v>43491</v>
      </c>
      <c r="B9445" s="52" t="s">
        <v>17286</v>
      </c>
      <c r="C9445" s="52" t="s">
        <v>10509</v>
      </c>
      <c r="D9445" s="808">
        <v>1.25</v>
      </c>
      <c r="E9445" s="757"/>
      <c r="F9445" s="757"/>
      <c r="G9445" s="757"/>
      <c r="H9445" s="757"/>
      <c r="I9445" s="757"/>
    </row>
    <row r="9446" spans="1:9" ht="15.75" customHeight="1">
      <c r="A9446" s="52">
        <v>43503</v>
      </c>
      <c r="B9446" s="52" t="s">
        <v>17287</v>
      </c>
      <c r="C9446" s="52" t="s">
        <v>10511</v>
      </c>
      <c r="D9446" s="808">
        <v>235.5</v>
      </c>
      <c r="E9446" s="757"/>
      <c r="F9446" s="757"/>
      <c r="G9446" s="757"/>
      <c r="H9446" s="757"/>
      <c r="I9446" s="757"/>
    </row>
    <row r="9447" spans="1:9" ht="15.75" customHeight="1">
      <c r="A9447" s="52">
        <v>43492</v>
      </c>
      <c r="B9447" s="52" t="s">
        <v>17288</v>
      </c>
      <c r="C9447" s="52" t="s">
        <v>10509</v>
      </c>
      <c r="D9447" s="808">
        <v>1.68</v>
      </c>
      <c r="E9447" s="757"/>
      <c r="F9447" s="757"/>
      <c r="G9447" s="757"/>
      <c r="H9447" s="757"/>
      <c r="I9447" s="757"/>
    </row>
    <row r="9448" spans="1:9" ht="15.75" customHeight="1">
      <c r="A9448" s="52">
        <v>43504</v>
      </c>
      <c r="B9448" s="52" t="s">
        <v>17289</v>
      </c>
      <c r="C9448" s="52" t="s">
        <v>10511</v>
      </c>
      <c r="D9448" s="808">
        <v>317.67</v>
      </c>
      <c r="E9448" s="757"/>
      <c r="F9448" s="757"/>
      <c r="G9448" s="757"/>
      <c r="H9448" s="757"/>
      <c r="I9448" s="757"/>
    </row>
    <row r="9449" spans="1:9" ht="15.75" customHeight="1">
      <c r="A9449" s="52">
        <v>43493</v>
      </c>
      <c r="B9449" s="52" t="s">
        <v>1566</v>
      </c>
      <c r="C9449" s="52" t="s">
        <v>10509</v>
      </c>
      <c r="D9449" s="808">
        <v>0.67</v>
      </c>
      <c r="E9449" s="757"/>
      <c r="F9449" s="757"/>
      <c r="G9449" s="757"/>
      <c r="H9449" s="757"/>
      <c r="I9449" s="757"/>
    </row>
    <row r="9450" spans="1:9" ht="15.75" customHeight="1">
      <c r="A9450" s="52">
        <v>43505</v>
      </c>
      <c r="B9450" s="52" t="s">
        <v>17290</v>
      </c>
      <c r="C9450" s="52" t="s">
        <v>10511</v>
      </c>
      <c r="D9450" s="808">
        <v>126.7</v>
      </c>
      <c r="E9450" s="757"/>
      <c r="F9450" s="757"/>
      <c r="G9450" s="757"/>
      <c r="H9450" s="757"/>
      <c r="I9450" s="757"/>
    </row>
    <row r="9451" spans="1:9" ht="15.75" customHeight="1">
      <c r="A9451" s="52">
        <v>37774</v>
      </c>
      <c r="B9451" s="52" t="s">
        <v>17291</v>
      </c>
      <c r="C9451" s="52" t="s">
        <v>10358</v>
      </c>
      <c r="D9451" s="967">
        <v>532558.19999999995</v>
      </c>
      <c r="E9451" s="757"/>
      <c r="F9451" s="757"/>
      <c r="G9451" s="757"/>
      <c r="H9451" s="757"/>
      <c r="I9451" s="757"/>
    </row>
    <row r="9452" spans="1:9" ht="15.75" customHeight="1">
      <c r="A9452" s="52">
        <v>38630</v>
      </c>
      <c r="B9452" s="52" t="s">
        <v>17292</v>
      </c>
      <c r="C9452" s="52" t="s">
        <v>10358</v>
      </c>
      <c r="D9452" s="967">
        <v>1739843.75</v>
      </c>
      <c r="E9452" s="757"/>
      <c r="F9452" s="757"/>
      <c r="G9452" s="757"/>
      <c r="H9452" s="757"/>
      <c r="I9452" s="757"/>
    </row>
    <row r="9453" spans="1:9" ht="15.75" customHeight="1">
      <c r="A9453" s="52">
        <v>38629</v>
      </c>
      <c r="B9453" s="52" t="s">
        <v>17293</v>
      </c>
      <c r="C9453" s="52" t="s">
        <v>10358</v>
      </c>
      <c r="D9453" s="967">
        <v>2589843.75</v>
      </c>
      <c r="E9453" s="757"/>
      <c r="F9453" s="757"/>
      <c r="G9453" s="757"/>
      <c r="H9453" s="757"/>
      <c r="I9453" s="757"/>
    </row>
    <row r="9454" spans="1:9" ht="15.75" customHeight="1">
      <c r="A9454" s="52">
        <v>38476</v>
      </c>
      <c r="B9454" s="52" t="s">
        <v>17294</v>
      </c>
      <c r="C9454" s="52" t="s">
        <v>10358</v>
      </c>
      <c r="D9454" s="808">
        <v>390.99</v>
      </c>
      <c r="E9454" s="757"/>
      <c r="F9454" s="757"/>
      <c r="G9454" s="757"/>
      <c r="H9454" s="757"/>
      <c r="I9454" s="757"/>
    </row>
    <row r="9455" spans="1:9" ht="15.75" customHeight="1">
      <c r="A9455" s="52">
        <v>38477</v>
      </c>
      <c r="B9455" s="52" t="s">
        <v>17295</v>
      </c>
      <c r="C9455" s="52" t="s">
        <v>10358</v>
      </c>
      <c r="D9455" s="967">
        <v>1107.28</v>
      </c>
      <c r="E9455" s="757"/>
      <c r="F9455" s="757"/>
      <c r="G9455" s="757"/>
      <c r="H9455" s="757"/>
      <c r="I9455" s="757"/>
    </row>
    <row r="9456" spans="1:9" ht="15.75" customHeight="1">
      <c r="A9456" s="52">
        <v>40635</v>
      </c>
      <c r="B9456" s="52" t="s">
        <v>17296</v>
      </c>
      <c r="C9456" s="52" t="s">
        <v>10358</v>
      </c>
      <c r="D9456" s="967">
        <v>996650.5</v>
      </c>
      <c r="E9456" s="757"/>
      <c r="F9456" s="757"/>
      <c r="G9456" s="757"/>
      <c r="H9456" s="757"/>
      <c r="I9456" s="757"/>
    </row>
    <row r="9457" spans="1:9" ht="15.75" customHeight="1">
      <c r="A9457" s="52">
        <v>36483</v>
      </c>
      <c r="B9457" s="52" t="s">
        <v>17297</v>
      </c>
      <c r="C9457" s="52" t="s">
        <v>10358</v>
      </c>
      <c r="D9457" s="967">
        <v>903125</v>
      </c>
      <c r="E9457" s="757"/>
      <c r="F9457" s="757"/>
      <c r="G9457" s="757"/>
      <c r="H9457" s="757"/>
      <c r="I9457" s="757"/>
    </row>
    <row r="9458" spans="1:9" ht="15.75" customHeight="1">
      <c r="A9458" s="52">
        <v>14525</v>
      </c>
      <c r="B9458" s="52" t="s">
        <v>17298</v>
      </c>
      <c r="C9458" s="52" t="s">
        <v>10358</v>
      </c>
      <c r="D9458" s="967">
        <v>945625</v>
      </c>
      <c r="E9458" s="757"/>
      <c r="F9458" s="757"/>
      <c r="G9458" s="757"/>
      <c r="H9458" s="757"/>
      <c r="I9458" s="757"/>
    </row>
    <row r="9459" spans="1:9" ht="15.75" customHeight="1">
      <c r="A9459" s="52">
        <v>36482</v>
      </c>
      <c r="B9459" s="52" t="s">
        <v>17299</v>
      </c>
      <c r="C9459" s="52" t="s">
        <v>10358</v>
      </c>
      <c r="D9459" s="967">
        <v>811005.14</v>
      </c>
      <c r="E9459" s="757"/>
      <c r="F9459" s="757"/>
      <c r="G9459" s="757"/>
      <c r="H9459" s="757"/>
      <c r="I9459" s="757"/>
    </row>
    <row r="9460" spans="1:9" ht="15.75" customHeight="1">
      <c r="A9460" s="52">
        <v>36408</v>
      </c>
      <c r="B9460" s="52" t="s">
        <v>17300</v>
      </c>
      <c r="C9460" s="52" t="s">
        <v>10358</v>
      </c>
      <c r="D9460" s="967">
        <v>969000</v>
      </c>
      <c r="E9460" s="757"/>
      <c r="F9460" s="757"/>
      <c r="G9460" s="757"/>
      <c r="H9460" s="757"/>
      <c r="I9460" s="757"/>
    </row>
    <row r="9461" spans="1:9" ht="15.75" customHeight="1">
      <c r="A9461" s="52">
        <v>2723</v>
      </c>
      <c r="B9461" s="52" t="s">
        <v>17301</v>
      </c>
      <c r="C9461" s="52" t="s">
        <v>10358</v>
      </c>
      <c r="D9461" s="967">
        <v>743750</v>
      </c>
      <c r="E9461" s="757"/>
      <c r="F9461" s="757"/>
      <c r="G9461" s="757"/>
      <c r="H9461" s="757"/>
      <c r="I9461" s="757"/>
    </row>
    <row r="9462" spans="1:9" ht="15.75" customHeight="1">
      <c r="A9462" s="52">
        <v>36481</v>
      </c>
      <c r="B9462" s="52" t="s">
        <v>17302</v>
      </c>
      <c r="C9462" s="52" t="s">
        <v>10358</v>
      </c>
      <c r="D9462" s="967">
        <v>887187.5</v>
      </c>
      <c r="E9462" s="757"/>
      <c r="F9462" s="757"/>
      <c r="G9462" s="757"/>
      <c r="H9462" s="757"/>
      <c r="I9462" s="757"/>
    </row>
    <row r="9463" spans="1:9" ht="15.75" customHeight="1">
      <c r="A9463" s="52">
        <v>10685</v>
      </c>
      <c r="B9463" s="52" t="s">
        <v>17303</v>
      </c>
      <c r="C9463" s="52" t="s">
        <v>10358</v>
      </c>
      <c r="D9463" s="967">
        <v>850000</v>
      </c>
      <c r="E9463" s="757"/>
      <c r="F9463" s="757"/>
      <c r="G9463" s="757"/>
      <c r="H9463" s="757"/>
      <c r="I9463" s="757"/>
    </row>
    <row r="9464" spans="1:9" ht="15.75" customHeight="1">
      <c r="A9464" s="52">
        <v>40636</v>
      </c>
      <c r="B9464" s="52" t="s">
        <v>17304</v>
      </c>
      <c r="C9464" s="52" t="s">
        <v>10358</v>
      </c>
      <c r="D9464" s="967">
        <v>959463</v>
      </c>
      <c r="E9464" s="757"/>
      <c r="F9464" s="757"/>
      <c r="G9464" s="757"/>
      <c r="H9464" s="757"/>
      <c r="I9464" s="757"/>
    </row>
    <row r="9465" spans="1:9" ht="15.75" customHeight="1">
      <c r="A9465" s="52">
        <v>4111</v>
      </c>
      <c r="B9465" s="52" t="s">
        <v>17305</v>
      </c>
      <c r="C9465" s="52" t="s">
        <v>10358</v>
      </c>
      <c r="D9465" s="808">
        <v>38.93</v>
      </c>
      <c r="E9465" s="757"/>
      <c r="F9465" s="757"/>
      <c r="G9465" s="757"/>
      <c r="H9465" s="757"/>
      <c r="I9465" s="757"/>
    </row>
    <row r="9466" spans="1:9" ht="15.75" customHeight="1">
      <c r="A9466" s="52">
        <v>44538</v>
      </c>
      <c r="B9466" s="52" t="s">
        <v>17306</v>
      </c>
      <c r="C9466" s="52" t="s">
        <v>10358</v>
      </c>
      <c r="D9466" s="808">
        <v>50.91</v>
      </c>
      <c r="E9466" s="757"/>
      <c r="F9466" s="757"/>
      <c r="G9466" s="757"/>
      <c r="H9466" s="757"/>
      <c r="I9466" s="757"/>
    </row>
    <row r="9467" spans="1:9" ht="15.75" customHeight="1">
      <c r="A9467" s="52">
        <v>12</v>
      </c>
      <c r="B9467" s="52" t="s">
        <v>17307</v>
      </c>
      <c r="C9467" s="52" t="s">
        <v>10358</v>
      </c>
      <c r="D9467" s="808">
        <v>5.25</v>
      </c>
      <c r="E9467" s="757"/>
      <c r="F9467" s="757"/>
      <c r="G9467" s="757"/>
      <c r="H9467" s="757"/>
      <c r="I9467" s="757"/>
    </row>
    <row r="9468" spans="1:9" ht="15.75" customHeight="1">
      <c r="A9468" s="52">
        <v>37554</v>
      </c>
      <c r="B9468" s="52" t="s">
        <v>17308</v>
      </c>
      <c r="C9468" s="52" t="s">
        <v>10358</v>
      </c>
      <c r="D9468" s="808">
        <v>211.38</v>
      </c>
      <c r="E9468" s="757"/>
      <c r="F9468" s="757"/>
      <c r="G9468" s="757"/>
      <c r="H9468" s="757"/>
      <c r="I9468" s="757"/>
    </row>
    <row r="9469" spans="1:9" ht="15.75" customHeight="1">
      <c r="A9469" s="52">
        <v>37555</v>
      </c>
      <c r="B9469" s="52" t="s">
        <v>17309</v>
      </c>
      <c r="C9469" s="52" t="s">
        <v>10358</v>
      </c>
      <c r="D9469" s="808">
        <v>257.14</v>
      </c>
      <c r="E9469" s="757"/>
      <c r="F9469" s="757"/>
      <c r="G9469" s="757"/>
      <c r="H9469" s="757"/>
      <c r="I9469" s="757"/>
    </row>
    <row r="9470" spans="1:9" ht="15.75" customHeight="1">
      <c r="A9470" s="52">
        <v>10902</v>
      </c>
      <c r="B9470" s="52" t="s">
        <v>17310</v>
      </c>
      <c r="C9470" s="52" t="s">
        <v>10358</v>
      </c>
      <c r="D9470" s="808">
        <v>64.52</v>
      </c>
      <c r="E9470" s="757"/>
      <c r="F9470" s="757"/>
      <c r="G9470" s="757"/>
      <c r="H9470" s="757"/>
      <c r="I9470" s="757"/>
    </row>
    <row r="9471" spans="1:9" ht="15.75" customHeight="1">
      <c r="A9471" s="52">
        <v>20965</v>
      </c>
      <c r="B9471" s="52" t="s">
        <v>17311</v>
      </c>
      <c r="C9471" s="52" t="s">
        <v>10358</v>
      </c>
      <c r="D9471" s="808">
        <v>65.12</v>
      </c>
      <c r="E9471" s="757"/>
      <c r="F9471" s="757"/>
      <c r="G9471" s="757"/>
      <c r="H9471" s="757"/>
      <c r="I9471" s="757"/>
    </row>
    <row r="9472" spans="1:9" ht="15.75" customHeight="1">
      <c r="A9472" s="52">
        <v>20966</v>
      </c>
      <c r="B9472" s="52" t="s">
        <v>17312</v>
      </c>
      <c r="C9472" s="52" t="s">
        <v>10358</v>
      </c>
      <c r="D9472" s="808">
        <v>70.12</v>
      </c>
      <c r="E9472" s="757"/>
      <c r="F9472" s="757"/>
      <c r="G9472" s="757"/>
      <c r="H9472" s="757"/>
      <c r="I9472" s="757"/>
    </row>
    <row r="9473" spans="1:9" ht="15.75" customHeight="1">
      <c r="A9473" s="52">
        <v>10903</v>
      </c>
      <c r="B9473" s="52" t="s">
        <v>17313</v>
      </c>
      <c r="C9473" s="52" t="s">
        <v>10358</v>
      </c>
      <c r="D9473" s="808">
        <v>106.28</v>
      </c>
      <c r="E9473" s="757"/>
      <c r="F9473" s="757"/>
      <c r="G9473" s="757"/>
      <c r="H9473" s="757"/>
      <c r="I9473" s="757"/>
    </row>
    <row r="9474" spans="1:9" ht="15.75" customHeight="1">
      <c r="A9474" s="52">
        <v>20967</v>
      </c>
      <c r="B9474" s="52" t="s">
        <v>17314</v>
      </c>
      <c r="C9474" s="52" t="s">
        <v>10358</v>
      </c>
      <c r="D9474" s="808">
        <v>106.28</v>
      </c>
      <c r="E9474" s="757"/>
      <c r="F9474" s="757"/>
      <c r="G9474" s="757"/>
      <c r="H9474" s="757"/>
      <c r="I9474" s="757"/>
    </row>
    <row r="9475" spans="1:9" ht="15.75" customHeight="1">
      <c r="A9475" s="52">
        <v>20968</v>
      </c>
      <c r="B9475" s="52" t="s">
        <v>17315</v>
      </c>
      <c r="C9475" s="52" t="s">
        <v>10358</v>
      </c>
      <c r="D9475" s="808">
        <v>116.57</v>
      </c>
      <c r="E9475" s="757"/>
      <c r="F9475" s="757"/>
      <c r="G9475" s="757"/>
      <c r="H9475" s="757"/>
      <c r="I9475" s="757"/>
    </row>
    <row r="9476" spans="1:9" ht="15.75" customHeight="1">
      <c r="A9476" s="52">
        <v>11359</v>
      </c>
      <c r="B9476" s="52" t="s">
        <v>17316</v>
      </c>
      <c r="C9476" s="52" t="s">
        <v>10358</v>
      </c>
      <c r="D9476" s="967">
        <v>1200</v>
      </c>
      <c r="E9476" s="757"/>
      <c r="F9476" s="757"/>
      <c r="G9476" s="757"/>
      <c r="H9476" s="757"/>
      <c r="I9476" s="757"/>
    </row>
    <row r="9477" spans="1:9" ht="15.75" customHeight="1">
      <c r="A9477" s="52">
        <v>39017</v>
      </c>
      <c r="B9477" s="52" t="s">
        <v>17317</v>
      </c>
      <c r="C9477" s="52" t="s">
        <v>10358</v>
      </c>
      <c r="D9477" s="808">
        <v>0.22</v>
      </c>
      <c r="E9477" s="757"/>
      <c r="F9477" s="757"/>
      <c r="G9477" s="757"/>
      <c r="H9477" s="757"/>
      <c r="I9477" s="757"/>
    </row>
    <row r="9478" spans="1:9" ht="15.75" customHeight="1">
      <c r="A9478" s="52">
        <v>39315</v>
      </c>
      <c r="B9478" s="52" t="s">
        <v>17318</v>
      </c>
      <c r="C9478" s="52" t="s">
        <v>10358</v>
      </c>
      <c r="D9478" s="808">
        <v>0.35</v>
      </c>
      <c r="E9478" s="757"/>
      <c r="F9478" s="757"/>
      <c r="G9478" s="757"/>
      <c r="H9478" s="757"/>
      <c r="I9478" s="757"/>
    </row>
    <row r="9479" spans="1:9" ht="15.75" customHeight="1">
      <c r="A9479" s="52">
        <v>39016</v>
      </c>
      <c r="B9479" s="52" t="s">
        <v>17319</v>
      </c>
      <c r="C9479" s="52" t="s">
        <v>10358</v>
      </c>
      <c r="D9479" s="808">
        <v>0.36</v>
      </c>
      <c r="E9479" s="757"/>
      <c r="F9479" s="757"/>
      <c r="G9479" s="757"/>
      <c r="H9479" s="757"/>
      <c r="I9479" s="757"/>
    </row>
    <row r="9480" spans="1:9" ht="15.75" customHeight="1">
      <c r="A9480" s="52">
        <v>39481</v>
      </c>
      <c r="B9480" s="52" t="s">
        <v>17320</v>
      </c>
      <c r="C9480" s="52" t="s">
        <v>10358</v>
      </c>
      <c r="D9480" s="808">
        <v>1.74</v>
      </c>
      <c r="E9480" s="757"/>
      <c r="F9480" s="757"/>
      <c r="G9480" s="757"/>
      <c r="H9480" s="757"/>
      <c r="I9480" s="757"/>
    </row>
    <row r="9481" spans="1:9" ht="15.75" customHeight="1">
      <c r="A9481" s="52">
        <v>39013</v>
      </c>
      <c r="B9481" s="52" t="s">
        <v>17321</v>
      </c>
      <c r="C9481" s="52" t="s">
        <v>10358</v>
      </c>
      <c r="D9481" s="808">
        <v>1.48</v>
      </c>
      <c r="E9481" s="757"/>
      <c r="F9481" s="757"/>
      <c r="G9481" s="757"/>
      <c r="H9481" s="757"/>
      <c r="I9481" s="757"/>
    </row>
    <row r="9482" spans="1:9" ht="15.75" customHeight="1">
      <c r="A9482" s="52">
        <v>44919</v>
      </c>
      <c r="B9482" s="52" t="s">
        <v>17322</v>
      </c>
      <c r="C9482" s="52" t="s">
        <v>10358</v>
      </c>
      <c r="D9482" s="808">
        <v>2.77</v>
      </c>
      <c r="E9482" s="757"/>
      <c r="F9482" s="757"/>
      <c r="G9482" s="757"/>
      <c r="H9482" s="757"/>
      <c r="I9482" s="757"/>
    </row>
    <row r="9483" spans="1:9" ht="15.75" customHeight="1">
      <c r="A9483" s="52">
        <v>40433</v>
      </c>
      <c r="B9483" s="52" t="s">
        <v>17323</v>
      </c>
      <c r="C9483" s="52" t="s">
        <v>10358</v>
      </c>
      <c r="D9483" s="808">
        <v>1.53</v>
      </c>
      <c r="E9483" s="757"/>
      <c r="F9483" s="757"/>
      <c r="G9483" s="757"/>
      <c r="H9483" s="757"/>
      <c r="I9483" s="757"/>
    </row>
    <row r="9484" spans="1:9" ht="15.75" customHeight="1">
      <c r="A9484" s="52">
        <v>20219</v>
      </c>
      <c r="B9484" s="52" t="s">
        <v>17324</v>
      </c>
      <c r="C9484" s="52" t="s">
        <v>10358</v>
      </c>
      <c r="D9484" s="967">
        <v>113500</v>
      </c>
      <c r="E9484" s="757"/>
      <c r="F9484" s="757"/>
      <c r="G9484" s="757"/>
      <c r="H9484" s="757"/>
      <c r="I9484" s="757"/>
    </row>
    <row r="9485" spans="1:9" ht="15.75" customHeight="1">
      <c r="A9485" s="52">
        <v>36484</v>
      </c>
      <c r="B9485" s="52" t="s">
        <v>17325</v>
      </c>
      <c r="C9485" s="52" t="s">
        <v>10358</v>
      </c>
      <c r="D9485" s="967">
        <v>240939.83</v>
      </c>
      <c r="E9485" s="757"/>
      <c r="F9485" s="757"/>
      <c r="G9485" s="757"/>
      <c r="H9485" s="757"/>
      <c r="I9485" s="757"/>
    </row>
    <row r="9486" spans="1:9" ht="15.75" customHeight="1">
      <c r="A9486" s="52">
        <v>38367</v>
      </c>
      <c r="B9486" s="52" t="s">
        <v>17326</v>
      </c>
      <c r="C9486" s="52" t="s">
        <v>10358</v>
      </c>
      <c r="D9486" s="808">
        <v>21.01</v>
      </c>
      <c r="E9486" s="757"/>
      <c r="F9486" s="757"/>
      <c r="G9486" s="757"/>
      <c r="H9486" s="757"/>
      <c r="I9486" s="757"/>
    </row>
    <row r="9487" spans="1:9" ht="15.75" customHeight="1">
      <c r="A9487" s="52">
        <v>38368</v>
      </c>
      <c r="B9487" s="52" t="s">
        <v>17327</v>
      </c>
      <c r="C9487" s="52" t="s">
        <v>10358</v>
      </c>
      <c r="D9487" s="808">
        <v>6.43</v>
      </c>
      <c r="E9487" s="757"/>
      <c r="F9487" s="757"/>
      <c r="G9487" s="757"/>
      <c r="H9487" s="757"/>
      <c r="I9487" s="757"/>
    </row>
    <row r="9488" spans="1:9" ht="15.75" customHeight="1">
      <c r="A9488" s="52">
        <v>38091</v>
      </c>
      <c r="B9488" s="52" t="s">
        <v>17328</v>
      </c>
      <c r="C9488" s="52" t="s">
        <v>10358</v>
      </c>
      <c r="D9488" s="808">
        <v>2.35</v>
      </c>
      <c r="E9488" s="757"/>
      <c r="F9488" s="757"/>
      <c r="G9488" s="757"/>
      <c r="H9488" s="757"/>
      <c r="I9488" s="757"/>
    </row>
    <row r="9489" spans="1:9" ht="15.75" customHeight="1">
      <c r="A9489" s="52">
        <v>38095</v>
      </c>
      <c r="B9489" s="52" t="s">
        <v>17329</v>
      </c>
      <c r="C9489" s="52" t="s">
        <v>10358</v>
      </c>
      <c r="D9489" s="808">
        <v>4.97</v>
      </c>
      <c r="E9489" s="757"/>
      <c r="F9489" s="757"/>
      <c r="G9489" s="757"/>
      <c r="H9489" s="757"/>
      <c r="I9489" s="757"/>
    </row>
    <row r="9490" spans="1:9" ht="15.75" customHeight="1">
      <c r="A9490" s="52">
        <v>38092</v>
      </c>
      <c r="B9490" s="52" t="s">
        <v>17330</v>
      </c>
      <c r="C9490" s="52" t="s">
        <v>10358</v>
      </c>
      <c r="D9490" s="808">
        <v>2.2200000000000002</v>
      </c>
      <c r="E9490" s="757"/>
      <c r="F9490" s="757"/>
      <c r="G9490" s="757"/>
      <c r="H9490" s="757"/>
      <c r="I9490" s="757"/>
    </row>
    <row r="9491" spans="1:9" ht="15.75" customHeight="1">
      <c r="A9491" s="52">
        <v>38093</v>
      </c>
      <c r="B9491" s="52" t="s">
        <v>17331</v>
      </c>
      <c r="C9491" s="52" t="s">
        <v>10358</v>
      </c>
      <c r="D9491" s="808">
        <v>2.2999999999999998</v>
      </c>
      <c r="E9491" s="757"/>
      <c r="F9491" s="757"/>
      <c r="G9491" s="757"/>
      <c r="H9491" s="757"/>
      <c r="I9491" s="757"/>
    </row>
    <row r="9492" spans="1:9" ht="15.75" customHeight="1">
      <c r="A9492" s="52">
        <v>38096</v>
      </c>
      <c r="B9492" s="52" t="s">
        <v>17332</v>
      </c>
      <c r="C9492" s="52" t="s">
        <v>10358</v>
      </c>
      <c r="D9492" s="808">
        <v>5.34</v>
      </c>
      <c r="E9492" s="757"/>
      <c r="F9492" s="757"/>
      <c r="G9492" s="757"/>
      <c r="H9492" s="757"/>
      <c r="I9492" s="757"/>
    </row>
    <row r="9493" spans="1:9" ht="15.75" customHeight="1">
      <c r="A9493" s="52">
        <v>38094</v>
      </c>
      <c r="B9493" s="52" t="s">
        <v>17333</v>
      </c>
      <c r="C9493" s="52" t="s">
        <v>10358</v>
      </c>
      <c r="D9493" s="808">
        <v>2.82</v>
      </c>
      <c r="E9493" s="757"/>
      <c r="F9493" s="757"/>
      <c r="G9493" s="757"/>
      <c r="H9493" s="757"/>
      <c r="I9493" s="757"/>
    </row>
    <row r="9494" spans="1:9" ht="15.75" customHeight="1">
      <c r="A9494" s="52">
        <v>38097</v>
      </c>
      <c r="B9494" s="52" t="s">
        <v>17334</v>
      </c>
      <c r="C9494" s="52" t="s">
        <v>10358</v>
      </c>
      <c r="D9494" s="808">
        <v>5.73</v>
      </c>
      <c r="E9494" s="757"/>
      <c r="F9494" s="757"/>
      <c r="G9494" s="757"/>
      <c r="H9494" s="757"/>
      <c r="I9494" s="757"/>
    </row>
    <row r="9495" spans="1:9" ht="15.75" customHeight="1">
      <c r="A9495" s="52">
        <v>38098</v>
      </c>
      <c r="B9495" s="52" t="s">
        <v>17335</v>
      </c>
      <c r="C9495" s="52" t="s">
        <v>10358</v>
      </c>
      <c r="D9495" s="808">
        <v>5.73</v>
      </c>
      <c r="E9495" s="757"/>
      <c r="F9495" s="757"/>
      <c r="G9495" s="757"/>
      <c r="H9495" s="757"/>
      <c r="I9495" s="757"/>
    </row>
    <row r="9496" spans="1:9" ht="15.75" customHeight="1">
      <c r="A9496" s="52">
        <v>11186</v>
      </c>
      <c r="B9496" s="52" t="s">
        <v>17336</v>
      </c>
      <c r="C9496" s="52" t="s">
        <v>10774</v>
      </c>
      <c r="D9496" s="808">
        <v>458.66</v>
      </c>
      <c r="E9496" s="757"/>
      <c r="F9496" s="757"/>
      <c r="G9496" s="757"/>
      <c r="H9496" s="757"/>
      <c r="I9496" s="757"/>
    </row>
    <row r="9497" spans="1:9" ht="15.75" customHeight="1">
      <c r="A9497" s="52">
        <v>11558</v>
      </c>
      <c r="B9497" s="52" t="s">
        <v>17337</v>
      </c>
      <c r="C9497" s="52" t="s">
        <v>10788</v>
      </c>
      <c r="D9497" s="808">
        <v>13.89</v>
      </c>
      <c r="E9497" s="757"/>
      <c r="F9497" s="757"/>
      <c r="G9497" s="757"/>
      <c r="H9497" s="757"/>
      <c r="I9497" s="757"/>
    </row>
    <row r="9498" spans="1:9" ht="15.75" customHeight="1">
      <c r="A9498" s="52">
        <v>11557</v>
      </c>
      <c r="B9498" s="52" t="s">
        <v>17338</v>
      </c>
      <c r="C9498" s="52" t="s">
        <v>10788</v>
      </c>
      <c r="D9498" s="808">
        <v>35.17</v>
      </c>
      <c r="E9498" s="757"/>
      <c r="F9498" s="757"/>
      <c r="G9498" s="757"/>
      <c r="H9498" s="757"/>
      <c r="I9498" s="757"/>
    </row>
    <row r="9499" spans="1:9" ht="15.75" customHeight="1">
      <c r="A9499" s="52">
        <v>2759</v>
      </c>
      <c r="B9499" s="52" t="s">
        <v>17339</v>
      </c>
      <c r="C9499" s="52" t="s">
        <v>10358</v>
      </c>
      <c r="D9499" s="808">
        <v>10.43</v>
      </c>
      <c r="E9499" s="757"/>
      <c r="F9499" s="757"/>
      <c r="G9499" s="757"/>
      <c r="H9499" s="757"/>
      <c r="I9499" s="757"/>
    </row>
    <row r="9500" spans="1:9" ht="15.75" customHeight="1">
      <c r="A9500" s="52">
        <v>38124</v>
      </c>
      <c r="B9500" s="52" t="s">
        <v>17340</v>
      </c>
      <c r="C9500" s="52" t="s">
        <v>10358</v>
      </c>
      <c r="D9500" s="808">
        <v>30.58</v>
      </c>
      <c r="E9500" s="757"/>
      <c r="F9500" s="757"/>
      <c r="G9500" s="757"/>
      <c r="H9500" s="757"/>
      <c r="I9500" s="757"/>
    </row>
    <row r="9501" spans="1:9" ht="15.75" customHeight="1">
      <c r="A9501" s="52">
        <v>38380</v>
      </c>
      <c r="B9501" s="52" t="s">
        <v>17341</v>
      </c>
      <c r="C9501" s="52" t="s">
        <v>10358</v>
      </c>
      <c r="D9501" s="808">
        <v>33.380000000000003</v>
      </c>
      <c r="E9501" s="757"/>
      <c r="F9501" s="757"/>
      <c r="G9501" s="757"/>
      <c r="H9501" s="757"/>
      <c r="I9501" s="757"/>
    </row>
    <row r="9502" spans="1:9" ht="15.75" customHeight="1">
      <c r="A9502" s="52">
        <v>42429</v>
      </c>
      <c r="B9502" s="52" t="s">
        <v>17342</v>
      </c>
      <c r="C9502" s="52" t="s">
        <v>10358</v>
      </c>
      <c r="D9502" s="967">
        <v>5972.04</v>
      </c>
      <c r="E9502" s="757"/>
      <c r="F9502" s="757"/>
      <c r="G9502" s="757"/>
      <c r="H9502" s="757"/>
      <c r="I9502" s="757"/>
    </row>
    <row r="9503" spans="1:9" ht="15.75" customHeight="1">
      <c r="A9503" s="52">
        <v>39616</v>
      </c>
      <c r="B9503" s="52" t="s">
        <v>17343</v>
      </c>
      <c r="C9503" s="52" t="s">
        <v>10358</v>
      </c>
      <c r="D9503" s="808">
        <v>549.5</v>
      </c>
      <c r="E9503" s="757"/>
      <c r="F9503" s="757"/>
      <c r="G9503" s="757"/>
      <c r="H9503" s="757"/>
      <c r="I9503" s="757"/>
    </row>
    <row r="9504" spans="1:9" ht="15.75" customHeight="1">
      <c r="A9504" s="52">
        <v>39618</v>
      </c>
      <c r="B9504" s="52" t="s">
        <v>17344</v>
      </c>
      <c r="C9504" s="52" t="s">
        <v>10358</v>
      </c>
      <c r="D9504" s="808">
        <v>996.7</v>
      </c>
      <c r="E9504" s="757"/>
      <c r="F9504" s="757"/>
      <c r="G9504" s="757"/>
      <c r="H9504" s="757"/>
      <c r="I9504" s="757"/>
    </row>
    <row r="9505" spans="1:9" ht="15.75" customHeight="1">
      <c r="A9505" s="52">
        <v>39619</v>
      </c>
      <c r="B9505" s="52" t="s">
        <v>17345</v>
      </c>
      <c r="C9505" s="52" t="s">
        <v>10358</v>
      </c>
      <c r="D9505" s="967">
        <v>1365.07</v>
      </c>
      <c r="E9505" s="757"/>
      <c r="F9505" s="757"/>
      <c r="G9505" s="757"/>
      <c r="H9505" s="757"/>
      <c r="I9505" s="757"/>
    </row>
    <row r="9506" spans="1:9" ht="15.75" customHeight="1">
      <c r="A9506" s="52">
        <v>39613</v>
      </c>
      <c r="B9506" s="52" t="s">
        <v>17346</v>
      </c>
      <c r="C9506" s="52" t="s">
        <v>10358</v>
      </c>
      <c r="D9506" s="808">
        <v>218.27</v>
      </c>
      <c r="E9506" s="757"/>
      <c r="F9506" s="757"/>
      <c r="G9506" s="757"/>
      <c r="H9506" s="757"/>
      <c r="I9506" s="757"/>
    </row>
    <row r="9507" spans="1:9" ht="15.75" customHeight="1">
      <c r="A9507" s="52">
        <v>39614</v>
      </c>
      <c r="B9507" s="52" t="s">
        <v>17347</v>
      </c>
      <c r="C9507" s="52" t="s">
        <v>10358</v>
      </c>
      <c r="D9507" s="808">
        <v>318.44</v>
      </c>
      <c r="E9507" s="757"/>
      <c r="F9507" s="757"/>
      <c r="G9507" s="757"/>
      <c r="H9507" s="757"/>
      <c r="I9507" s="757"/>
    </row>
    <row r="9508" spans="1:9" ht="15.75" customHeight="1">
      <c r="A9508" s="52">
        <v>38538</v>
      </c>
      <c r="B9508" s="52" t="s">
        <v>17348</v>
      </c>
      <c r="C9508" s="52" t="s">
        <v>10402</v>
      </c>
      <c r="D9508" s="808">
        <v>75.650000000000006</v>
      </c>
      <c r="E9508" s="757"/>
      <c r="F9508" s="757"/>
      <c r="G9508" s="757"/>
      <c r="H9508" s="757"/>
      <c r="I9508" s="757"/>
    </row>
    <row r="9509" spans="1:9" ht="15.75" customHeight="1">
      <c r="A9509" s="52">
        <v>38539</v>
      </c>
      <c r="B9509" s="52" t="s">
        <v>17349</v>
      </c>
      <c r="C9509" s="52" t="s">
        <v>10402</v>
      </c>
      <c r="D9509" s="808">
        <v>102.87</v>
      </c>
      <c r="E9509" s="757"/>
      <c r="F9509" s="757"/>
      <c r="G9509" s="757"/>
      <c r="H9509" s="757"/>
      <c r="I9509" s="757"/>
    </row>
    <row r="9510" spans="1:9" ht="15.75" customHeight="1">
      <c r="A9510" s="52">
        <v>38540</v>
      </c>
      <c r="B9510" s="52" t="s">
        <v>17350</v>
      </c>
      <c r="C9510" s="52" t="s">
        <v>10402</v>
      </c>
      <c r="D9510" s="808">
        <v>263.64</v>
      </c>
      <c r="E9510" s="757"/>
      <c r="F9510" s="757"/>
      <c r="G9510" s="757"/>
      <c r="H9510" s="757"/>
      <c r="I9510" s="757"/>
    </row>
    <row r="9511" spans="1:9" ht="15.75" customHeight="1">
      <c r="A9511" s="52">
        <v>38384</v>
      </c>
      <c r="B9511" s="52" t="s">
        <v>17351</v>
      </c>
      <c r="C9511" s="52" t="s">
        <v>10358</v>
      </c>
      <c r="D9511" s="808">
        <v>16.66</v>
      </c>
      <c r="E9511" s="757"/>
      <c r="F9511" s="757"/>
      <c r="G9511" s="757"/>
      <c r="H9511" s="757"/>
      <c r="I9511" s="757"/>
    </row>
    <row r="9512" spans="1:9" ht="15.75" customHeight="1">
      <c r="A9512" s="52">
        <v>13</v>
      </c>
      <c r="B9512" s="52" t="s">
        <v>2091</v>
      </c>
      <c r="C9512" s="52" t="s">
        <v>10406</v>
      </c>
      <c r="D9512" s="808">
        <v>8.08</v>
      </c>
      <c r="E9512" s="757"/>
      <c r="F9512" s="757"/>
      <c r="G9512" s="757"/>
      <c r="H9512" s="757"/>
      <c r="I9512" s="757"/>
    </row>
    <row r="9513" spans="1:9" ht="15.75" customHeight="1">
      <c r="A9513" s="52">
        <v>2762</v>
      </c>
      <c r="B9513" s="52" t="s">
        <v>17352</v>
      </c>
      <c r="C9513" s="52" t="s">
        <v>10402</v>
      </c>
      <c r="D9513" s="808">
        <v>13.03</v>
      </c>
      <c r="E9513" s="757"/>
      <c r="F9513" s="757"/>
      <c r="G9513" s="757"/>
      <c r="H9513" s="757"/>
      <c r="I9513" s="757"/>
    </row>
    <row r="9514" spans="1:9" ht="15.75" customHeight="1">
      <c r="A9514" s="52">
        <v>21142</v>
      </c>
      <c r="B9514" s="52" t="s">
        <v>17353</v>
      </c>
      <c r="C9514" s="52" t="s">
        <v>10358</v>
      </c>
      <c r="D9514" s="808">
        <v>36.06</v>
      </c>
      <c r="E9514" s="757"/>
      <c r="F9514" s="757"/>
      <c r="G9514" s="757"/>
      <c r="H9514" s="757"/>
      <c r="I9514" s="757"/>
    </row>
    <row r="9515" spans="1:9" ht="15.75" customHeight="1">
      <c r="A9515" s="52">
        <v>4223</v>
      </c>
      <c r="B9515" s="52" t="s">
        <v>17354</v>
      </c>
      <c r="C9515" s="52" t="s">
        <v>10408</v>
      </c>
      <c r="D9515" s="808">
        <v>3.29</v>
      </c>
      <c r="E9515" s="757"/>
      <c r="F9515" s="757"/>
      <c r="G9515" s="757"/>
      <c r="H9515" s="757"/>
      <c r="I9515" s="757"/>
    </row>
    <row r="9516" spans="1:9" ht="15.75" customHeight="1">
      <c r="A9516" s="52">
        <v>37372</v>
      </c>
      <c r="B9516" s="52" t="s">
        <v>1575</v>
      </c>
      <c r="C9516" s="52" t="s">
        <v>10509</v>
      </c>
      <c r="D9516" s="808">
        <v>1.05</v>
      </c>
      <c r="E9516" s="757"/>
      <c r="F9516" s="757"/>
      <c r="G9516" s="757"/>
      <c r="H9516" s="757"/>
      <c r="I9516" s="757"/>
    </row>
    <row r="9517" spans="1:9" ht="15.75" customHeight="1">
      <c r="A9517" s="52">
        <v>40863</v>
      </c>
      <c r="B9517" s="52" t="s">
        <v>17355</v>
      </c>
      <c r="C9517" s="52" t="s">
        <v>10511</v>
      </c>
      <c r="D9517" s="808">
        <v>198.3</v>
      </c>
      <c r="E9517" s="757"/>
      <c r="F9517" s="757"/>
      <c r="G9517" s="757"/>
      <c r="H9517" s="757"/>
      <c r="I9517" s="757"/>
    </row>
    <row r="9518" spans="1:9" ht="15.75" customHeight="1">
      <c r="A9518" s="52">
        <v>38475</v>
      </c>
      <c r="B9518" s="52" t="s">
        <v>17356</v>
      </c>
      <c r="C9518" s="52" t="s">
        <v>10358</v>
      </c>
      <c r="D9518" s="808">
        <v>27.82</v>
      </c>
      <c r="E9518" s="757"/>
      <c r="F9518" s="757"/>
      <c r="G9518" s="757"/>
      <c r="H9518" s="757"/>
      <c r="I9518" s="757"/>
    </row>
    <row r="9519" spans="1:9" ht="15.75" customHeight="1">
      <c r="A9519" s="52">
        <v>38474</v>
      </c>
      <c r="B9519" s="52" t="s">
        <v>17357</v>
      </c>
      <c r="C9519" s="52" t="s">
        <v>10358</v>
      </c>
      <c r="D9519" s="808">
        <v>34.39</v>
      </c>
      <c r="E9519" s="757"/>
      <c r="F9519" s="757"/>
      <c r="G9519" s="757"/>
      <c r="H9519" s="757"/>
      <c r="I9519" s="757"/>
    </row>
    <row r="9520" spans="1:9" ht="15.75" customHeight="1">
      <c r="A9520" s="52">
        <v>10886</v>
      </c>
      <c r="B9520" s="52" t="s">
        <v>1795</v>
      </c>
      <c r="C9520" s="52" t="s">
        <v>10358</v>
      </c>
      <c r="D9520" s="808">
        <v>271.25</v>
      </c>
      <c r="E9520" s="757"/>
      <c r="F9520" s="757"/>
      <c r="G9520" s="757"/>
      <c r="H9520" s="757"/>
      <c r="I9520" s="757"/>
    </row>
    <row r="9521" spans="1:9" ht="15.75" customHeight="1">
      <c r="A9521" s="52">
        <v>10888</v>
      </c>
      <c r="B9521" s="52" t="s">
        <v>17358</v>
      </c>
      <c r="C9521" s="52" t="s">
        <v>10358</v>
      </c>
      <c r="D9521" s="808">
        <v>858.46</v>
      </c>
      <c r="E9521" s="757"/>
      <c r="F9521" s="757"/>
      <c r="G9521" s="757"/>
      <c r="H9521" s="757"/>
      <c r="I9521" s="757"/>
    </row>
    <row r="9522" spans="1:9" ht="15.75" customHeight="1">
      <c r="A9522" s="52">
        <v>10889</v>
      </c>
      <c r="B9522" s="52" t="s">
        <v>17359</v>
      </c>
      <c r="C9522" s="52" t="s">
        <v>10358</v>
      </c>
      <c r="D9522" s="808">
        <v>930</v>
      </c>
      <c r="E9522" s="757"/>
      <c r="F9522" s="757"/>
      <c r="G9522" s="757"/>
      <c r="H9522" s="757"/>
      <c r="I9522" s="757"/>
    </row>
    <row r="9523" spans="1:9" ht="15.75" customHeight="1">
      <c r="A9523" s="52">
        <v>10890</v>
      </c>
      <c r="B9523" s="52" t="s">
        <v>17360</v>
      </c>
      <c r="C9523" s="52" t="s">
        <v>10358</v>
      </c>
      <c r="D9523" s="808">
        <v>429.23</v>
      </c>
      <c r="E9523" s="757"/>
      <c r="F9523" s="757"/>
      <c r="G9523" s="757"/>
      <c r="H9523" s="757"/>
      <c r="I9523" s="757"/>
    </row>
    <row r="9524" spans="1:9" ht="15.75" customHeight="1">
      <c r="A9524" s="52">
        <v>10891</v>
      </c>
      <c r="B9524" s="52" t="s">
        <v>1796</v>
      </c>
      <c r="C9524" s="52" t="s">
        <v>10358</v>
      </c>
      <c r="D9524" s="808">
        <v>262.3</v>
      </c>
      <c r="E9524" s="757"/>
      <c r="F9524" s="757"/>
      <c r="G9524" s="757"/>
      <c r="H9524" s="757"/>
      <c r="I9524" s="757"/>
    </row>
    <row r="9525" spans="1:9" ht="15.75" customHeight="1">
      <c r="A9525" s="52">
        <v>10892</v>
      </c>
      <c r="B9525" s="52" t="s">
        <v>17361</v>
      </c>
      <c r="C9525" s="52" t="s">
        <v>10358</v>
      </c>
      <c r="D9525" s="808">
        <v>310</v>
      </c>
      <c r="E9525" s="757"/>
      <c r="F9525" s="757"/>
      <c r="G9525" s="757"/>
      <c r="H9525" s="757"/>
      <c r="I9525" s="757"/>
    </row>
    <row r="9526" spans="1:9" ht="15.75" customHeight="1">
      <c r="A9526" s="52">
        <v>20977</v>
      </c>
      <c r="B9526" s="52" t="s">
        <v>17362</v>
      </c>
      <c r="C9526" s="52" t="s">
        <v>10358</v>
      </c>
      <c r="D9526" s="808">
        <v>369.61</v>
      </c>
      <c r="E9526" s="757"/>
      <c r="F9526" s="757"/>
      <c r="G9526" s="757"/>
      <c r="H9526" s="757"/>
      <c r="I9526" s="757"/>
    </row>
    <row r="9527" spans="1:9" ht="15.75" customHeight="1">
      <c r="A9527" s="52">
        <v>3073</v>
      </c>
      <c r="B9527" s="52" t="s">
        <v>17363</v>
      </c>
      <c r="C9527" s="52" t="s">
        <v>10358</v>
      </c>
      <c r="D9527" s="808">
        <v>210.65</v>
      </c>
      <c r="E9527" s="757"/>
      <c r="F9527" s="757"/>
      <c r="G9527" s="757"/>
      <c r="H9527" s="757"/>
      <c r="I9527" s="757"/>
    </row>
    <row r="9528" spans="1:9" ht="15.75" customHeight="1">
      <c r="A9528" s="52">
        <v>3074</v>
      </c>
      <c r="B9528" s="52" t="s">
        <v>17364</v>
      </c>
      <c r="C9528" s="52" t="s">
        <v>10358</v>
      </c>
      <c r="D9528" s="808">
        <v>132.99</v>
      </c>
      <c r="E9528" s="757"/>
      <c r="F9528" s="757"/>
      <c r="G9528" s="757"/>
      <c r="H9528" s="757"/>
      <c r="I9528" s="757"/>
    </row>
    <row r="9529" spans="1:9" ht="15.75" customHeight="1">
      <c r="A9529" s="52">
        <v>3076</v>
      </c>
      <c r="B9529" s="52" t="s">
        <v>17365</v>
      </c>
      <c r="C9529" s="52" t="s">
        <v>10358</v>
      </c>
      <c r="D9529" s="808">
        <v>173.18</v>
      </c>
      <c r="E9529" s="757"/>
      <c r="F9529" s="757"/>
      <c r="G9529" s="757"/>
      <c r="H9529" s="757"/>
      <c r="I9529" s="757"/>
    </row>
    <row r="9530" spans="1:9" ht="15.75" customHeight="1">
      <c r="A9530" s="52">
        <v>3075</v>
      </c>
      <c r="B9530" s="52" t="s">
        <v>17366</v>
      </c>
      <c r="C9530" s="52" t="s">
        <v>10358</v>
      </c>
      <c r="D9530" s="808">
        <v>109.44</v>
      </c>
      <c r="E9530" s="757"/>
      <c r="F9530" s="757"/>
      <c r="G9530" s="757"/>
      <c r="H9530" s="757"/>
      <c r="I9530" s="757"/>
    </row>
    <row r="9531" spans="1:9" ht="15.75" customHeight="1">
      <c r="A9531" s="52">
        <v>10780</v>
      </c>
      <c r="B9531" s="52" t="s">
        <v>17367</v>
      </c>
      <c r="C9531" s="52" t="s">
        <v>10358</v>
      </c>
      <c r="D9531" s="808">
        <v>9.25</v>
      </c>
      <c r="E9531" s="757"/>
      <c r="F9531" s="757"/>
      <c r="G9531" s="757"/>
      <c r="H9531" s="757"/>
      <c r="I9531" s="757"/>
    </row>
    <row r="9532" spans="1:9" ht="15.75" customHeight="1">
      <c r="A9532" s="52">
        <v>10781</v>
      </c>
      <c r="B9532" s="52" t="s">
        <v>17368</v>
      </c>
      <c r="C9532" s="52" t="s">
        <v>10358</v>
      </c>
      <c r="D9532" s="808">
        <v>14.84</v>
      </c>
      <c r="E9532" s="757"/>
      <c r="F9532" s="757"/>
      <c r="G9532" s="757"/>
      <c r="H9532" s="757"/>
      <c r="I9532" s="757"/>
    </row>
    <row r="9533" spans="1:9" ht="15.75" customHeight="1">
      <c r="A9533" s="52">
        <v>43612</v>
      </c>
      <c r="B9533" s="52" t="s">
        <v>17369</v>
      </c>
      <c r="C9533" s="52" t="s">
        <v>11751</v>
      </c>
      <c r="D9533" s="808">
        <v>89.35</v>
      </c>
      <c r="E9533" s="757"/>
      <c r="F9533" s="757"/>
      <c r="G9533" s="757"/>
      <c r="H9533" s="757"/>
      <c r="I9533" s="757"/>
    </row>
    <row r="9534" spans="1:9" ht="15.75" customHeight="1">
      <c r="A9534" s="52">
        <v>43613</v>
      </c>
      <c r="B9534" s="52" t="s">
        <v>17370</v>
      </c>
      <c r="C9534" s="52" t="s">
        <v>11751</v>
      </c>
      <c r="D9534" s="808">
        <v>73.97</v>
      </c>
      <c r="E9534" s="757"/>
      <c r="F9534" s="757"/>
      <c r="G9534" s="757"/>
      <c r="H9534" s="757"/>
      <c r="I9534" s="757"/>
    </row>
    <row r="9535" spans="1:9" ht="15.75" customHeight="1">
      <c r="A9535" s="52">
        <v>11480</v>
      </c>
      <c r="B9535" s="52" t="s">
        <v>17371</v>
      </c>
      <c r="C9535" s="52" t="s">
        <v>11751</v>
      </c>
      <c r="D9535" s="808">
        <v>113.53</v>
      </c>
      <c r="E9535" s="757"/>
      <c r="F9535" s="757"/>
      <c r="G9535" s="757"/>
      <c r="H9535" s="757"/>
      <c r="I9535" s="757"/>
    </row>
    <row r="9536" spans="1:9" ht="15.75" customHeight="1">
      <c r="A9536" s="52">
        <v>11469</v>
      </c>
      <c r="B9536" s="52" t="s">
        <v>17372</v>
      </c>
      <c r="C9536" s="52" t="s">
        <v>10358</v>
      </c>
      <c r="D9536" s="808">
        <v>12.12</v>
      </c>
      <c r="E9536" s="757"/>
      <c r="F9536" s="757"/>
      <c r="G9536" s="757"/>
      <c r="H9536" s="757"/>
      <c r="I9536" s="757"/>
    </row>
    <row r="9537" spans="1:9" ht="15.75" customHeight="1">
      <c r="A9537" s="52">
        <v>11468</v>
      </c>
      <c r="B9537" s="52" t="s">
        <v>17373</v>
      </c>
      <c r="C9537" s="52" t="s">
        <v>10358</v>
      </c>
      <c r="D9537" s="808">
        <v>12.12</v>
      </c>
      <c r="E9537" s="757"/>
      <c r="F9537" s="757"/>
      <c r="G9537" s="757"/>
      <c r="H9537" s="757"/>
      <c r="I9537" s="757"/>
    </row>
    <row r="9538" spans="1:9" ht="15.75" customHeight="1">
      <c r="A9538" s="52">
        <v>11484</v>
      </c>
      <c r="B9538" s="52" t="s">
        <v>17374</v>
      </c>
      <c r="C9538" s="52" t="s">
        <v>10358</v>
      </c>
      <c r="D9538" s="808">
        <v>53.26</v>
      </c>
      <c r="E9538" s="757"/>
      <c r="F9538" s="757"/>
      <c r="G9538" s="757"/>
      <c r="H9538" s="757"/>
      <c r="I9538" s="757"/>
    </row>
    <row r="9539" spans="1:9" ht="15.75" customHeight="1">
      <c r="A9539" s="52">
        <v>38155</v>
      </c>
      <c r="B9539" s="52" t="s">
        <v>17375</v>
      </c>
      <c r="C9539" s="52" t="s">
        <v>10358</v>
      </c>
      <c r="D9539" s="808">
        <v>82.69</v>
      </c>
      <c r="E9539" s="757"/>
      <c r="F9539" s="757"/>
      <c r="G9539" s="757"/>
      <c r="H9539" s="757"/>
      <c r="I9539" s="757"/>
    </row>
    <row r="9540" spans="1:9" ht="15.75" customHeight="1">
      <c r="A9540" s="52">
        <v>11467</v>
      </c>
      <c r="B9540" s="52" t="s">
        <v>17376</v>
      </c>
      <c r="C9540" s="52" t="s">
        <v>10358</v>
      </c>
      <c r="D9540" s="808">
        <v>18.89</v>
      </c>
      <c r="E9540" s="757"/>
      <c r="F9540" s="757"/>
      <c r="G9540" s="757"/>
      <c r="H9540" s="757"/>
      <c r="I9540" s="757"/>
    </row>
    <row r="9541" spans="1:9" ht="15.75" customHeight="1">
      <c r="A9541" s="52">
        <v>38153</v>
      </c>
      <c r="B9541" s="52" t="s">
        <v>17377</v>
      </c>
      <c r="C9541" s="52" t="s">
        <v>11751</v>
      </c>
      <c r="D9541" s="808">
        <v>48.26</v>
      </c>
      <c r="E9541" s="757"/>
      <c r="F9541" s="757"/>
      <c r="G9541" s="757"/>
      <c r="H9541" s="757"/>
      <c r="I9541" s="757"/>
    </row>
    <row r="9542" spans="1:9" ht="15.75" customHeight="1">
      <c r="A9542" s="52">
        <v>43607</v>
      </c>
      <c r="B9542" s="52" t="s">
        <v>17378</v>
      </c>
      <c r="C9542" s="52" t="s">
        <v>11751</v>
      </c>
      <c r="D9542" s="808">
        <v>91.29</v>
      </c>
      <c r="E9542" s="757"/>
      <c r="F9542" s="757"/>
      <c r="G9542" s="757"/>
      <c r="H9542" s="757"/>
      <c r="I9542" s="757"/>
    </row>
    <row r="9543" spans="1:9" ht="15.75" customHeight="1">
      <c r="A9543" s="52">
        <v>3080</v>
      </c>
      <c r="B9543" s="52" t="s">
        <v>17379</v>
      </c>
      <c r="C9543" s="52" t="s">
        <v>11751</v>
      </c>
      <c r="D9543" s="808">
        <v>61.38</v>
      </c>
      <c r="E9543" s="757"/>
      <c r="F9543" s="757"/>
      <c r="G9543" s="757"/>
      <c r="H9543" s="757"/>
      <c r="I9543" s="757"/>
    </row>
    <row r="9544" spans="1:9" ht="15.75" customHeight="1">
      <c r="A9544" s="52">
        <v>3081</v>
      </c>
      <c r="B9544" s="52" t="s">
        <v>17380</v>
      </c>
      <c r="C9544" s="52" t="s">
        <v>11751</v>
      </c>
      <c r="D9544" s="808">
        <v>121.44</v>
      </c>
      <c r="E9544" s="757"/>
      <c r="F9544" s="757"/>
      <c r="G9544" s="757"/>
      <c r="H9544" s="757"/>
      <c r="I9544" s="757"/>
    </row>
    <row r="9545" spans="1:9" ht="15.75" customHeight="1">
      <c r="A9545" s="52">
        <v>3090</v>
      </c>
      <c r="B9545" s="52" t="s">
        <v>17381</v>
      </c>
      <c r="C9545" s="52" t="s">
        <v>11751</v>
      </c>
      <c r="D9545" s="808">
        <v>54.78</v>
      </c>
      <c r="E9545" s="757"/>
      <c r="F9545" s="757"/>
      <c r="G9545" s="757"/>
      <c r="H9545" s="757"/>
      <c r="I9545" s="757"/>
    </row>
    <row r="9546" spans="1:9" ht="15.75" customHeight="1">
      <c r="A9546" s="52">
        <v>43611</v>
      </c>
      <c r="B9546" s="52" t="s">
        <v>17382</v>
      </c>
      <c r="C9546" s="52" t="s">
        <v>11751</v>
      </c>
      <c r="D9546" s="808">
        <v>90.91</v>
      </c>
      <c r="E9546" s="757"/>
      <c r="F9546" s="757"/>
      <c r="G9546" s="757"/>
      <c r="H9546" s="757"/>
      <c r="I9546" s="757"/>
    </row>
    <row r="9547" spans="1:9" ht="15.75" customHeight="1">
      <c r="A9547" s="52">
        <v>3103</v>
      </c>
      <c r="B9547" s="52" t="s">
        <v>17383</v>
      </c>
      <c r="C9547" s="52" t="s">
        <v>10358</v>
      </c>
      <c r="D9547" s="808">
        <v>45.42</v>
      </c>
      <c r="E9547" s="757"/>
      <c r="F9547" s="757"/>
      <c r="G9547" s="757"/>
      <c r="H9547" s="757"/>
      <c r="I9547" s="757"/>
    </row>
    <row r="9548" spans="1:9" ht="15.75" customHeight="1">
      <c r="A9548" s="52">
        <v>3097</v>
      </c>
      <c r="B9548" s="52" t="s">
        <v>17384</v>
      </c>
      <c r="C9548" s="52" t="s">
        <v>11751</v>
      </c>
      <c r="D9548" s="808">
        <v>68.72</v>
      </c>
      <c r="E9548" s="757"/>
      <c r="F9548" s="757"/>
      <c r="G9548" s="757"/>
      <c r="H9548" s="757"/>
      <c r="I9548" s="757"/>
    </row>
    <row r="9549" spans="1:9" ht="15.75" customHeight="1">
      <c r="A9549" s="52">
        <v>3099</v>
      </c>
      <c r="B9549" s="52" t="s">
        <v>17385</v>
      </c>
      <c r="C9549" s="52" t="s">
        <v>11751</v>
      </c>
      <c r="D9549" s="808">
        <v>110.04</v>
      </c>
      <c r="E9549" s="757"/>
      <c r="F9549" s="757"/>
      <c r="G9549" s="757"/>
      <c r="H9549" s="757"/>
      <c r="I9549" s="757"/>
    </row>
    <row r="9550" spans="1:9" ht="15.75" customHeight="1">
      <c r="A9550" s="52">
        <v>38151</v>
      </c>
      <c r="B9550" s="52" t="s">
        <v>17386</v>
      </c>
      <c r="C9550" s="52" t="s">
        <v>11751</v>
      </c>
      <c r="D9550" s="808">
        <v>79.77</v>
      </c>
      <c r="E9550" s="757"/>
      <c r="F9550" s="757"/>
      <c r="G9550" s="757"/>
      <c r="H9550" s="757"/>
      <c r="I9550" s="757"/>
    </row>
    <row r="9551" spans="1:9" ht="15.75" customHeight="1">
      <c r="A9551" s="52">
        <v>38152</v>
      </c>
      <c r="B9551" s="52" t="s">
        <v>17387</v>
      </c>
      <c r="C9551" s="52" t="s">
        <v>11751</v>
      </c>
      <c r="D9551" s="808">
        <v>128.69</v>
      </c>
      <c r="E9551" s="757"/>
      <c r="F9551" s="757"/>
      <c r="G9551" s="757"/>
      <c r="H9551" s="757"/>
      <c r="I9551" s="757"/>
    </row>
    <row r="9552" spans="1:9" ht="15.75" customHeight="1">
      <c r="A9552" s="52">
        <v>43610</v>
      </c>
      <c r="B9552" s="52" t="s">
        <v>17388</v>
      </c>
      <c r="C9552" s="52" t="s">
        <v>11751</v>
      </c>
      <c r="D9552" s="808">
        <v>68.19</v>
      </c>
      <c r="E9552" s="757"/>
      <c r="F9552" s="757"/>
      <c r="G9552" s="757"/>
      <c r="H9552" s="757"/>
      <c r="I9552" s="757"/>
    </row>
    <row r="9553" spans="1:9" ht="15.75" customHeight="1">
      <c r="A9553" s="52">
        <v>3093</v>
      </c>
      <c r="B9553" s="52" t="s">
        <v>17389</v>
      </c>
      <c r="C9553" s="52" t="s">
        <v>11751</v>
      </c>
      <c r="D9553" s="808">
        <v>110.04</v>
      </c>
      <c r="E9553" s="757"/>
      <c r="F9553" s="757"/>
      <c r="G9553" s="757"/>
      <c r="H9553" s="757"/>
      <c r="I9553" s="757"/>
    </row>
    <row r="9554" spans="1:9" ht="15.75" customHeight="1">
      <c r="A9554" s="52">
        <v>38165</v>
      </c>
      <c r="B9554" s="52" t="s">
        <v>17390</v>
      </c>
      <c r="C9554" s="52" t="s">
        <v>11751</v>
      </c>
      <c r="D9554" s="808">
        <v>66.83</v>
      </c>
      <c r="E9554" s="757"/>
      <c r="F9554" s="757"/>
      <c r="G9554" s="757"/>
      <c r="H9554" s="757"/>
      <c r="I9554" s="757"/>
    </row>
    <row r="9555" spans="1:9" ht="15.75" customHeight="1">
      <c r="A9555" s="52">
        <v>38177</v>
      </c>
      <c r="B9555" s="52" t="s">
        <v>17391</v>
      </c>
      <c r="C9555" s="52" t="s">
        <v>10358</v>
      </c>
      <c r="D9555" s="808">
        <v>19.86</v>
      </c>
      <c r="E9555" s="757"/>
      <c r="F9555" s="757"/>
      <c r="G9555" s="757"/>
      <c r="H9555" s="757"/>
      <c r="I9555" s="757"/>
    </row>
    <row r="9556" spans="1:9" ht="15.75" customHeight="1">
      <c r="A9556" s="52">
        <v>11458</v>
      </c>
      <c r="B9556" s="52" t="s">
        <v>17392</v>
      </c>
      <c r="C9556" s="52" t="s">
        <v>10358</v>
      </c>
      <c r="D9556" s="808">
        <v>23.71</v>
      </c>
      <c r="E9556" s="757"/>
      <c r="F9556" s="757"/>
      <c r="G9556" s="757"/>
      <c r="H9556" s="757"/>
      <c r="I9556" s="757"/>
    </row>
    <row r="9557" spans="1:9" ht="15.75" customHeight="1">
      <c r="A9557" s="52">
        <v>3108</v>
      </c>
      <c r="B9557" s="52" t="s">
        <v>17393</v>
      </c>
      <c r="C9557" s="52" t="s">
        <v>10358</v>
      </c>
      <c r="D9557" s="808">
        <v>100.79</v>
      </c>
      <c r="E9557" s="757"/>
      <c r="F9557" s="757"/>
      <c r="G9557" s="757"/>
      <c r="H9557" s="757"/>
      <c r="I9557" s="757"/>
    </row>
    <row r="9558" spans="1:9" ht="15.75" customHeight="1">
      <c r="A9558" s="52">
        <v>3105</v>
      </c>
      <c r="B9558" s="52" t="s">
        <v>17394</v>
      </c>
      <c r="C9558" s="52" t="s">
        <v>10358</v>
      </c>
      <c r="D9558" s="808">
        <v>131.82</v>
      </c>
      <c r="E9558" s="757"/>
      <c r="F9558" s="757"/>
      <c r="G9558" s="757"/>
      <c r="H9558" s="757"/>
      <c r="I9558" s="757"/>
    </row>
    <row r="9559" spans="1:9" ht="15.75" customHeight="1">
      <c r="A9559" s="52">
        <v>38178</v>
      </c>
      <c r="B9559" s="52" t="s">
        <v>17395</v>
      </c>
      <c r="C9559" s="52" t="s">
        <v>10358</v>
      </c>
      <c r="D9559" s="808">
        <v>21.85</v>
      </c>
      <c r="E9559" s="757"/>
      <c r="F9559" s="757"/>
      <c r="G9559" s="757"/>
      <c r="H9559" s="757"/>
      <c r="I9559" s="757"/>
    </row>
    <row r="9560" spans="1:9" ht="15.75" customHeight="1">
      <c r="A9560" s="52">
        <v>43575</v>
      </c>
      <c r="B9560" s="52" t="s">
        <v>17396</v>
      </c>
      <c r="C9560" s="52" t="s">
        <v>10358</v>
      </c>
      <c r="D9560" s="808">
        <v>47.34</v>
      </c>
      <c r="E9560" s="757"/>
      <c r="F9560" s="757"/>
      <c r="G9560" s="757"/>
      <c r="H9560" s="757"/>
      <c r="I9560" s="757"/>
    </row>
    <row r="9561" spans="1:9" ht="15.75" customHeight="1">
      <c r="A9561" s="52">
        <v>43577</v>
      </c>
      <c r="B9561" s="52" t="s">
        <v>17397</v>
      </c>
      <c r="C9561" s="52" t="s">
        <v>10358</v>
      </c>
      <c r="D9561" s="808">
        <v>82.31</v>
      </c>
      <c r="E9561" s="757"/>
      <c r="F9561" s="757"/>
      <c r="G9561" s="757"/>
      <c r="H9561" s="757"/>
      <c r="I9561" s="757"/>
    </row>
    <row r="9562" spans="1:9" ht="15.75" customHeight="1">
      <c r="A9562" s="52">
        <v>43458</v>
      </c>
      <c r="B9562" s="52" t="s">
        <v>17398</v>
      </c>
      <c r="C9562" s="52" t="s">
        <v>10509</v>
      </c>
      <c r="D9562" s="808">
        <v>0.06</v>
      </c>
      <c r="E9562" s="757"/>
      <c r="F9562" s="757"/>
      <c r="G9562" s="757"/>
      <c r="H9562" s="757"/>
      <c r="I9562" s="757"/>
    </row>
    <row r="9563" spans="1:9" ht="15.75" customHeight="1">
      <c r="A9563" s="52">
        <v>43470</v>
      </c>
      <c r="B9563" s="52" t="s">
        <v>17399</v>
      </c>
      <c r="C9563" s="52" t="s">
        <v>10511</v>
      </c>
      <c r="D9563" s="808">
        <v>10.6</v>
      </c>
      <c r="E9563" s="757"/>
      <c r="F9563" s="757"/>
      <c r="G9563" s="757"/>
      <c r="H9563" s="757"/>
      <c r="I9563" s="757"/>
    </row>
    <row r="9564" spans="1:9" ht="15.75" customHeight="1">
      <c r="A9564" s="52">
        <v>43459</v>
      </c>
      <c r="B9564" s="52" t="s">
        <v>17400</v>
      </c>
      <c r="C9564" s="52" t="s">
        <v>10509</v>
      </c>
      <c r="D9564" s="808">
        <v>0.49</v>
      </c>
      <c r="E9564" s="757"/>
      <c r="F9564" s="757"/>
      <c r="G9564" s="757"/>
      <c r="H9564" s="757"/>
      <c r="I9564" s="757"/>
    </row>
    <row r="9565" spans="1:9" ht="15.75" customHeight="1">
      <c r="A9565" s="52">
        <v>43471</v>
      </c>
      <c r="B9565" s="52" t="s">
        <v>17401</v>
      </c>
      <c r="C9565" s="52" t="s">
        <v>10511</v>
      </c>
      <c r="D9565" s="808">
        <v>92.9</v>
      </c>
      <c r="E9565" s="757"/>
      <c r="F9565" s="757"/>
      <c r="G9565" s="757"/>
      <c r="H9565" s="757"/>
      <c r="I9565" s="757"/>
    </row>
    <row r="9566" spans="1:9" ht="15.75" customHeight="1">
      <c r="A9566" s="52">
        <v>43460</v>
      </c>
      <c r="B9566" s="52" t="s">
        <v>17402</v>
      </c>
      <c r="C9566" s="52" t="s">
        <v>10509</v>
      </c>
      <c r="D9566" s="808">
        <v>0.86</v>
      </c>
      <c r="E9566" s="757"/>
      <c r="F9566" s="757"/>
      <c r="G9566" s="757"/>
      <c r="H9566" s="757"/>
      <c r="I9566" s="757"/>
    </row>
    <row r="9567" spans="1:9" ht="15.75" customHeight="1">
      <c r="A9567" s="52">
        <v>43472</v>
      </c>
      <c r="B9567" s="52" t="s">
        <v>1578</v>
      </c>
      <c r="C9567" s="52" t="s">
        <v>10511</v>
      </c>
      <c r="D9567" s="808">
        <v>161.79</v>
      </c>
      <c r="E9567" s="757"/>
      <c r="F9567" s="757"/>
      <c r="G9567" s="757"/>
      <c r="H9567" s="757"/>
      <c r="I9567" s="757"/>
    </row>
    <row r="9568" spans="1:9" ht="15.75" customHeight="1">
      <c r="A9568" s="52">
        <v>43461</v>
      </c>
      <c r="B9568" s="52" t="s">
        <v>17403</v>
      </c>
      <c r="C9568" s="52" t="s">
        <v>10509</v>
      </c>
      <c r="D9568" s="808">
        <v>0.32</v>
      </c>
      <c r="E9568" s="757"/>
      <c r="F9568" s="757"/>
      <c r="G9568" s="757"/>
      <c r="H9568" s="757"/>
      <c r="I9568" s="757"/>
    </row>
    <row r="9569" spans="1:9" ht="15.75" customHeight="1">
      <c r="A9569" s="52">
        <v>43473</v>
      </c>
      <c r="B9569" s="52" t="s">
        <v>17404</v>
      </c>
      <c r="C9569" s="52" t="s">
        <v>10511</v>
      </c>
      <c r="D9569" s="808">
        <v>60.76</v>
      </c>
      <c r="E9569" s="757"/>
      <c r="F9569" s="757"/>
      <c r="G9569" s="757"/>
      <c r="H9569" s="757"/>
      <c r="I9569" s="757"/>
    </row>
    <row r="9570" spans="1:9" ht="15.75" customHeight="1">
      <c r="A9570" s="52">
        <v>43463</v>
      </c>
      <c r="B9570" s="52" t="s">
        <v>1554</v>
      </c>
      <c r="C9570" s="52" t="s">
        <v>10509</v>
      </c>
      <c r="D9570" s="808">
        <v>0.11</v>
      </c>
      <c r="E9570" s="757"/>
      <c r="F9570" s="757"/>
      <c r="G9570" s="757"/>
      <c r="H9570" s="757"/>
      <c r="I9570" s="757"/>
    </row>
    <row r="9571" spans="1:9" ht="15.75" customHeight="1">
      <c r="A9571" s="52">
        <v>43475</v>
      </c>
      <c r="B9571" s="52" t="s">
        <v>17405</v>
      </c>
      <c r="C9571" s="52" t="s">
        <v>10511</v>
      </c>
      <c r="D9571" s="808">
        <v>21.49</v>
      </c>
      <c r="E9571" s="757"/>
      <c r="F9571" s="757"/>
      <c r="G9571" s="757"/>
      <c r="H9571" s="757"/>
      <c r="I9571" s="757"/>
    </row>
    <row r="9572" spans="1:9" ht="15.75" customHeight="1">
      <c r="A9572" s="52">
        <v>43462</v>
      </c>
      <c r="B9572" s="52" t="s">
        <v>1537</v>
      </c>
      <c r="C9572" s="52" t="s">
        <v>10509</v>
      </c>
      <c r="D9572" s="808">
        <v>0.01</v>
      </c>
      <c r="E9572" s="757"/>
      <c r="F9572" s="757"/>
      <c r="G9572" s="757"/>
      <c r="H9572" s="757"/>
      <c r="I9572" s="757"/>
    </row>
    <row r="9573" spans="1:9" ht="15.75" customHeight="1">
      <c r="A9573" s="52">
        <v>43474</v>
      </c>
      <c r="B9573" s="52" t="s">
        <v>17406</v>
      </c>
      <c r="C9573" s="52" t="s">
        <v>10511</v>
      </c>
      <c r="D9573" s="808">
        <v>2.54</v>
      </c>
      <c r="E9573" s="757"/>
      <c r="F9573" s="757"/>
      <c r="G9573" s="757"/>
      <c r="H9573" s="757"/>
      <c r="I9573" s="757"/>
    </row>
    <row r="9574" spans="1:9" ht="15.75" customHeight="1">
      <c r="A9574" s="52">
        <v>43464</v>
      </c>
      <c r="B9574" s="52" t="s">
        <v>17407</v>
      </c>
      <c r="C9574" s="52" t="s">
        <v>10509</v>
      </c>
      <c r="D9574" s="808">
        <v>0.01</v>
      </c>
      <c r="E9574" s="757"/>
      <c r="F9574" s="757"/>
      <c r="G9574" s="757"/>
      <c r="H9574" s="757"/>
      <c r="I9574" s="757"/>
    </row>
    <row r="9575" spans="1:9" ht="15.75" customHeight="1">
      <c r="A9575" s="52">
        <v>43476</v>
      </c>
      <c r="B9575" s="52" t="s">
        <v>17408</v>
      </c>
      <c r="C9575" s="52" t="s">
        <v>10511</v>
      </c>
      <c r="D9575" s="808">
        <v>0.01</v>
      </c>
      <c r="E9575" s="757"/>
      <c r="F9575" s="757"/>
      <c r="G9575" s="757"/>
      <c r="H9575" s="757"/>
      <c r="I9575" s="757"/>
    </row>
    <row r="9576" spans="1:9" ht="15.75" customHeight="1">
      <c r="A9576" s="52">
        <v>43465</v>
      </c>
      <c r="B9576" s="52" t="s">
        <v>17409</v>
      </c>
      <c r="C9576" s="52" t="s">
        <v>10509</v>
      </c>
      <c r="D9576" s="808">
        <v>0.84</v>
      </c>
      <c r="E9576" s="757"/>
      <c r="F9576" s="757"/>
      <c r="G9576" s="757"/>
      <c r="H9576" s="757"/>
      <c r="I9576" s="757"/>
    </row>
    <row r="9577" spans="1:9" ht="15.75" customHeight="1">
      <c r="A9577" s="52">
        <v>43477</v>
      </c>
      <c r="B9577" s="52" t="s">
        <v>17410</v>
      </c>
      <c r="C9577" s="52" t="s">
        <v>10511</v>
      </c>
      <c r="D9577" s="808">
        <v>158.88</v>
      </c>
      <c r="E9577" s="757"/>
      <c r="F9577" s="757"/>
      <c r="G9577" s="757"/>
      <c r="H9577" s="757"/>
      <c r="I9577" s="757"/>
    </row>
    <row r="9578" spans="1:9" ht="15.75" customHeight="1">
      <c r="A9578" s="52">
        <v>43466</v>
      </c>
      <c r="B9578" s="52" t="s">
        <v>17411</v>
      </c>
      <c r="C9578" s="52" t="s">
        <v>10509</v>
      </c>
      <c r="D9578" s="808">
        <v>1.68</v>
      </c>
      <c r="E9578" s="757"/>
      <c r="F9578" s="757"/>
      <c r="G9578" s="757"/>
      <c r="H9578" s="757"/>
      <c r="I9578" s="757"/>
    </row>
    <row r="9579" spans="1:9" ht="15.75" customHeight="1">
      <c r="A9579" s="52">
        <v>43478</v>
      </c>
      <c r="B9579" s="52" t="s">
        <v>17412</v>
      </c>
      <c r="C9579" s="52" t="s">
        <v>10511</v>
      </c>
      <c r="D9579" s="808">
        <v>315.88</v>
      </c>
      <c r="E9579" s="757"/>
      <c r="F9579" s="757"/>
      <c r="G9579" s="757"/>
      <c r="H9579" s="757"/>
      <c r="I9579" s="757"/>
    </row>
    <row r="9580" spans="1:9" ht="15.75" customHeight="1">
      <c r="A9580" s="52">
        <v>43467</v>
      </c>
      <c r="B9580" s="52" t="s">
        <v>17413</v>
      </c>
      <c r="C9580" s="52" t="s">
        <v>10509</v>
      </c>
      <c r="D9580" s="808">
        <v>0.59</v>
      </c>
      <c r="E9580" s="757"/>
      <c r="F9580" s="757"/>
      <c r="G9580" s="757"/>
      <c r="H9580" s="757"/>
      <c r="I9580" s="757"/>
    </row>
    <row r="9581" spans="1:9" ht="15.75" customHeight="1">
      <c r="A9581" s="52">
        <v>43479</v>
      </c>
      <c r="B9581" s="52" t="s">
        <v>17414</v>
      </c>
      <c r="C9581" s="52" t="s">
        <v>10511</v>
      </c>
      <c r="D9581" s="808">
        <v>110.64</v>
      </c>
      <c r="E9581" s="757"/>
      <c r="F9581" s="757"/>
      <c r="G9581" s="757"/>
      <c r="H9581" s="757"/>
      <c r="I9581" s="757"/>
    </row>
    <row r="9582" spans="1:9" ht="15.75" customHeight="1">
      <c r="A9582" s="52">
        <v>43468</v>
      </c>
      <c r="B9582" s="52" t="s">
        <v>17415</v>
      </c>
      <c r="C9582" s="52" t="s">
        <v>10509</v>
      </c>
      <c r="D9582" s="808">
        <v>1.17</v>
      </c>
      <c r="E9582" s="757"/>
      <c r="F9582" s="757"/>
      <c r="G9582" s="757"/>
      <c r="H9582" s="757"/>
      <c r="I9582" s="757"/>
    </row>
    <row r="9583" spans="1:9" ht="15.75" customHeight="1">
      <c r="A9583" s="52">
        <v>43480</v>
      </c>
      <c r="B9583" s="52" t="s">
        <v>17416</v>
      </c>
      <c r="C9583" s="52" t="s">
        <v>10511</v>
      </c>
      <c r="D9583" s="808">
        <v>220.75</v>
      </c>
      <c r="E9583" s="757"/>
      <c r="F9583" s="757"/>
      <c r="G9583" s="757"/>
      <c r="H9583" s="757"/>
      <c r="I9583" s="757"/>
    </row>
    <row r="9584" spans="1:9" ht="15.75" customHeight="1">
      <c r="A9584" s="52">
        <v>43469</v>
      </c>
      <c r="B9584" s="52" t="s">
        <v>1564</v>
      </c>
      <c r="C9584" s="52" t="s">
        <v>10509</v>
      </c>
      <c r="D9584" s="808">
        <v>0.08</v>
      </c>
      <c r="E9584" s="757"/>
      <c r="F9584" s="757"/>
      <c r="G9584" s="757"/>
      <c r="H9584" s="757"/>
      <c r="I9584" s="757"/>
    </row>
    <row r="9585" spans="1:9" ht="15.75" customHeight="1">
      <c r="A9585" s="52">
        <v>43481</v>
      </c>
      <c r="B9585" s="52" t="s">
        <v>17417</v>
      </c>
      <c r="C9585" s="52" t="s">
        <v>10511</v>
      </c>
      <c r="D9585" s="808">
        <v>15.18</v>
      </c>
      <c r="E9585" s="757"/>
      <c r="F9585" s="757"/>
      <c r="G9585" s="757"/>
      <c r="H9585" s="757"/>
      <c r="I9585" s="757"/>
    </row>
    <row r="9586" spans="1:9" ht="15.75" customHeight="1">
      <c r="A9586" s="52">
        <v>3119</v>
      </c>
      <c r="B9586" s="52" t="s">
        <v>17418</v>
      </c>
      <c r="C9586" s="52" t="s">
        <v>10358</v>
      </c>
      <c r="D9586" s="808">
        <v>2.56</v>
      </c>
      <c r="E9586" s="757"/>
      <c r="F9586" s="757"/>
      <c r="G9586" s="757"/>
      <c r="H9586" s="757"/>
      <c r="I9586" s="757"/>
    </row>
    <row r="9587" spans="1:9" ht="15.75" customHeight="1">
      <c r="A9587" s="52">
        <v>3122</v>
      </c>
      <c r="B9587" s="52" t="s">
        <v>17419</v>
      </c>
      <c r="C9587" s="52" t="s">
        <v>10358</v>
      </c>
      <c r="D9587" s="808">
        <v>5.22</v>
      </c>
      <c r="E9587" s="757"/>
      <c r="F9587" s="757"/>
      <c r="G9587" s="757"/>
      <c r="H9587" s="757"/>
      <c r="I9587" s="757"/>
    </row>
    <row r="9588" spans="1:9" ht="15.75" customHeight="1">
      <c r="A9588" s="52">
        <v>3121</v>
      </c>
      <c r="B9588" s="52" t="s">
        <v>17420</v>
      </c>
      <c r="C9588" s="52" t="s">
        <v>10358</v>
      </c>
      <c r="D9588" s="808">
        <v>5.92</v>
      </c>
      <c r="E9588" s="757"/>
      <c r="F9588" s="757"/>
      <c r="G9588" s="757"/>
      <c r="H9588" s="757"/>
      <c r="I9588" s="757"/>
    </row>
    <row r="9589" spans="1:9" ht="15.75" customHeight="1">
      <c r="A9589" s="52">
        <v>3120</v>
      </c>
      <c r="B9589" s="52" t="s">
        <v>17421</v>
      </c>
      <c r="C9589" s="52" t="s">
        <v>10358</v>
      </c>
      <c r="D9589" s="808">
        <v>11.22</v>
      </c>
      <c r="E9589" s="757"/>
      <c r="F9589" s="757"/>
      <c r="G9589" s="757"/>
      <c r="H9589" s="757"/>
      <c r="I9589" s="757"/>
    </row>
    <row r="9590" spans="1:9" ht="15.75" customHeight="1">
      <c r="A9590" s="52">
        <v>11455</v>
      </c>
      <c r="B9590" s="52" t="s">
        <v>17422</v>
      </c>
      <c r="C9590" s="52" t="s">
        <v>10358</v>
      </c>
      <c r="D9590" s="808">
        <v>16.23</v>
      </c>
      <c r="E9590" s="757"/>
      <c r="F9590" s="757"/>
      <c r="G9590" s="757"/>
      <c r="H9590" s="757"/>
      <c r="I9590" s="757"/>
    </row>
    <row r="9591" spans="1:9" ht="15.75" customHeight="1">
      <c r="A9591" s="52">
        <v>11456</v>
      </c>
      <c r="B9591" s="52" t="s">
        <v>17423</v>
      </c>
      <c r="C9591" s="52" t="s">
        <v>10358</v>
      </c>
      <c r="D9591" s="808">
        <v>19.399999999999999</v>
      </c>
      <c r="E9591" s="757"/>
      <c r="F9591" s="757"/>
      <c r="G9591" s="757"/>
      <c r="H9591" s="757"/>
      <c r="I9591" s="757"/>
    </row>
    <row r="9592" spans="1:9" ht="15.75" customHeight="1">
      <c r="A9592" s="52">
        <v>3107</v>
      </c>
      <c r="B9592" s="52" t="s">
        <v>17424</v>
      </c>
      <c r="C9592" s="52" t="s">
        <v>10358</v>
      </c>
      <c r="D9592" s="808">
        <v>8.18</v>
      </c>
      <c r="E9592" s="757"/>
      <c r="F9592" s="757"/>
      <c r="G9592" s="757"/>
      <c r="H9592" s="757"/>
      <c r="I9592" s="757"/>
    </row>
    <row r="9593" spans="1:9" ht="15.75" customHeight="1">
      <c r="A9593" s="52">
        <v>43583</v>
      </c>
      <c r="B9593" s="52" t="s">
        <v>17425</v>
      </c>
      <c r="C9593" s="52" t="s">
        <v>10358</v>
      </c>
      <c r="D9593" s="808">
        <v>9.23</v>
      </c>
      <c r="E9593" s="757"/>
      <c r="F9593" s="757"/>
      <c r="G9593" s="757"/>
      <c r="H9593" s="757"/>
      <c r="I9593" s="757"/>
    </row>
    <row r="9594" spans="1:9" ht="15.75" customHeight="1">
      <c r="A9594" s="52">
        <v>43586</v>
      </c>
      <c r="B9594" s="52" t="s">
        <v>17426</v>
      </c>
      <c r="C9594" s="52" t="s">
        <v>10358</v>
      </c>
      <c r="D9594" s="808">
        <v>9.4600000000000009</v>
      </c>
      <c r="E9594" s="757"/>
      <c r="F9594" s="757"/>
      <c r="G9594" s="757"/>
      <c r="H9594" s="757"/>
      <c r="I9594" s="757"/>
    </row>
    <row r="9595" spans="1:9" ht="15.75" customHeight="1">
      <c r="A9595" s="52">
        <v>11461</v>
      </c>
      <c r="B9595" s="52" t="s">
        <v>17427</v>
      </c>
      <c r="C9595" s="52" t="s">
        <v>10358</v>
      </c>
      <c r="D9595" s="808">
        <v>10.31</v>
      </c>
      <c r="E9595" s="757"/>
      <c r="F9595" s="757"/>
      <c r="G9595" s="757"/>
      <c r="H9595" s="757"/>
      <c r="I9595" s="757"/>
    </row>
    <row r="9596" spans="1:9" ht="15.75" customHeight="1">
      <c r="A9596" s="52">
        <v>43587</v>
      </c>
      <c r="B9596" s="52" t="s">
        <v>17428</v>
      </c>
      <c r="C9596" s="52" t="s">
        <v>10358</v>
      </c>
      <c r="D9596" s="808">
        <v>11.89</v>
      </c>
      <c r="E9596" s="757"/>
      <c r="F9596" s="757"/>
      <c r="G9596" s="757"/>
      <c r="H9596" s="757"/>
      <c r="I9596" s="757"/>
    </row>
    <row r="9597" spans="1:9" ht="15.75" customHeight="1">
      <c r="A9597" s="52">
        <v>3106</v>
      </c>
      <c r="B9597" s="52" t="s">
        <v>17429</v>
      </c>
      <c r="C9597" s="52" t="s">
        <v>10358</v>
      </c>
      <c r="D9597" s="808">
        <v>15.09</v>
      </c>
      <c r="E9597" s="757"/>
      <c r="F9597" s="757"/>
      <c r="G9597" s="757"/>
      <c r="H9597" s="757"/>
      <c r="I9597" s="757"/>
    </row>
    <row r="9598" spans="1:9" ht="15.75" customHeight="1">
      <c r="A9598" s="52">
        <v>44539</v>
      </c>
      <c r="B9598" s="52" t="s">
        <v>17430</v>
      </c>
      <c r="C9598" s="52" t="s">
        <v>10406</v>
      </c>
      <c r="D9598" s="808">
        <v>3.86</v>
      </c>
      <c r="E9598" s="757"/>
      <c r="F9598" s="757"/>
      <c r="G9598" s="757"/>
      <c r="H9598" s="757"/>
      <c r="I9598" s="757"/>
    </row>
    <row r="9599" spans="1:9" ht="15.75" customHeight="1">
      <c r="A9599" s="52">
        <v>3123</v>
      </c>
      <c r="B9599" s="52" t="s">
        <v>17431</v>
      </c>
      <c r="C9599" s="52" t="s">
        <v>10406</v>
      </c>
      <c r="D9599" s="808">
        <v>3.6</v>
      </c>
      <c r="E9599" s="757"/>
      <c r="F9599" s="757"/>
      <c r="G9599" s="757"/>
      <c r="H9599" s="757"/>
      <c r="I9599" s="757"/>
    </row>
    <row r="9600" spans="1:9" ht="15.75" customHeight="1">
      <c r="A9600" s="52">
        <v>38125</v>
      </c>
      <c r="B9600" s="52" t="s">
        <v>17432</v>
      </c>
      <c r="C9600" s="52" t="s">
        <v>10406</v>
      </c>
      <c r="D9600" s="808">
        <v>1.01</v>
      </c>
      <c r="E9600" s="757"/>
      <c r="F9600" s="757"/>
      <c r="G9600" s="757"/>
      <c r="H9600" s="757"/>
      <c r="I9600" s="757"/>
    </row>
    <row r="9601" spans="1:9" ht="15.75" customHeight="1">
      <c r="A9601" s="52">
        <v>39014</v>
      </c>
      <c r="B9601" s="52" t="s">
        <v>17433</v>
      </c>
      <c r="C9601" s="52" t="s">
        <v>10406</v>
      </c>
      <c r="D9601" s="808">
        <v>11.61</v>
      </c>
      <c r="E9601" s="757"/>
      <c r="F9601" s="757"/>
      <c r="G9601" s="757"/>
      <c r="H9601" s="757"/>
      <c r="I9601" s="757"/>
    </row>
    <row r="9602" spans="1:9" ht="15.75" customHeight="1">
      <c r="A9602" s="52">
        <v>39365</v>
      </c>
      <c r="B9602" s="52" t="s">
        <v>17434</v>
      </c>
      <c r="C9602" s="52" t="s">
        <v>10358</v>
      </c>
      <c r="D9602" s="967">
        <v>1355.8</v>
      </c>
      <c r="E9602" s="757"/>
      <c r="F9602" s="757"/>
      <c r="G9602" s="757"/>
      <c r="H9602" s="757"/>
      <c r="I9602" s="757"/>
    </row>
    <row r="9603" spans="1:9" ht="15.75" customHeight="1">
      <c r="A9603" s="52">
        <v>39366</v>
      </c>
      <c r="B9603" s="52" t="s">
        <v>17435</v>
      </c>
      <c r="C9603" s="52" t="s">
        <v>10358</v>
      </c>
      <c r="D9603" s="967">
        <v>3471.43</v>
      </c>
      <c r="E9603" s="757"/>
      <c r="F9603" s="757"/>
      <c r="G9603" s="757"/>
      <c r="H9603" s="757"/>
      <c r="I9603" s="757"/>
    </row>
    <row r="9604" spans="1:9" ht="15.75" customHeight="1">
      <c r="A9604" s="52">
        <v>39367</v>
      </c>
      <c r="B9604" s="52" t="s">
        <v>17436</v>
      </c>
      <c r="C9604" s="52" t="s">
        <v>10358</v>
      </c>
      <c r="D9604" s="967">
        <v>4744.8100000000004</v>
      </c>
      <c r="E9604" s="757"/>
      <c r="F9604" s="757"/>
      <c r="G9604" s="757"/>
      <c r="H9604" s="757"/>
      <c r="I9604" s="757"/>
    </row>
    <row r="9605" spans="1:9" ht="15.75" customHeight="1">
      <c r="A9605" s="52">
        <v>37394</v>
      </c>
      <c r="B9605" s="52" t="s">
        <v>17437</v>
      </c>
      <c r="C9605" s="52" t="s">
        <v>12467</v>
      </c>
      <c r="D9605" s="808">
        <v>42.47</v>
      </c>
      <c r="E9605" s="757"/>
      <c r="F9605" s="757"/>
      <c r="G9605" s="757"/>
      <c r="H9605" s="757"/>
      <c r="I9605" s="757"/>
    </row>
    <row r="9606" spans="1:9" ht="15.75" customHeight="1">
      <c r="A9606" s="52">
        <v>14146</v>
      </c>
      <c r="B9606" s="52" t="s">
        <v>17438</v>
      </c>
      <c r="C9606" s="52" t="s">
        <v>12467</v>
      </c>
      <c r="D9606" s="808">
        <v>68.3</v>
      </c>
      <c r="E9606" s="757"/>
      <c r="F9606" s="757"/>
      <c r="G9606" s="757"/>
      <c r="H9606" s="757"/>
      <c r="I9606" s="757"/>
    </row>
    <row r="9607" spans="1:9" ht="15.75" customHeight="1">
      <c r="A9607" s="52">
        <v>938</v>
      </c>
      <c r="B9607" s="52" t="s">
        <v>17439</v>
      </c>
      <c r="C9607" s="52" t="s">
        <v>10402</v>
      </c>
      <c r="D9607" s="808">
        <v>1.62</v>
      </c>
      <c r="E9607" s="757"/>
      <c r="F9607" s="757"/>
      <c r="G9607" s="757"/>
      <c r="H9607" s="757"/>
      <c r="I9607" s="757"/>
    </row>
    <row r="9608" spans="1:9" ht="15.75" customHeight="1">
      <c r="A9608" s="52">
        <v>937</v>
      </c>
      <c r="B9608" s="52" t="s">
        <v>17440</v>
      </c>
      <c r="C9608" s="52" t="s">
        <v>10402</v>
      </c>
      <c r="D9608" s="808">
        <v>9.4600000000000009</v>
      </c>
      <c r="E9608" s="757"/>
      <c r="F9608" s="757"/>
      <c r="G9608" s="757"/>
      <c r="H9608" s="757"/>
      <c r="I9608" s="757"/>
    </row>
    <row r="9609" spans="1:9" ht="15.75" customHeight="1">
      <c r="A9609" s="52">
        <v>939</v>
      </c>
      <c r="B9609" s="52" t="s">
        <v>2142</v>
      </c>
      <c r="C9609" s="52" t="s">
        <v>10402</v>
      </c>
      <c r="D9609" s="808">
        <v>2.62</v>
      </c>
      <c r="E9609" s="757"/>
      <c r="F9609" s="757"/>
      <c r="G9609" s="757"/>
      <c r="H9609" s="757"/>
      <c r="I9609" s="757"/>
    </row>
    <row r="9610" spans="1:9" ht="15.75" customHeight="1">
      <c r="A9610" s="52">
        <v>944</v>
      </c>
      <c r="B9610" s="52" t="s">
        <v>17441</v>
      </c>
      <c r="C9610" s="52" t="s">
        <v>10402</v>
      </c>
      <c r="D9610" s="808">
        <v>4.1500000000000004</v>
      </c>
      <c r="E9610" s="757"/>
      <c r="F9610" s="757"/>
      <c r="G9610" s="757"/>
      <c r="H9610" s="757"/>
      <c r="I9610" s="757"/>
    </row>
    <row r="9611" spans="1:9" ht="15.75" customHeight="1">
      <c r="A9611" s="52">
        <v>940</v>
      </c>
      <c r="B9611" s="52" t="s">
        <v>17442</v>
      </c>
      <c r="C9611" s="52" t="s">
        <v>10402</v>
      </c>
      <c r="D9611" s="808">
        <v>5.99</v>
      </c>
      <c r="E9611" s="757"/>
      <c r="F9611" s="757"/>
      <c r="G9611" s="757"/>
      <c r="H9611" s="757"/>
      <c r="I9611" s="757"/>
    </row>
    <row r="9612" spans="1:9" ht="15.75" customHeight="1">
      <c r="A9612" s="52">
        <v>44397</v>
      </c>
      <c r="B9612" s="52" t="s">
        <v>17443</v>
      </c>
      <c r="C9612" s="52" t="s">
        <v>10402</v>
      </c>
      <c r="D9612" s="808">
        <v>3.26</v>
      </c>
      <c r="E9612" s="757"/>
      <c r="F9612" s="757"/>
      <c r="G9612" s="757"/>
      <c r="H9612" s="757"/>
      <c r="I9612" s="757"/>
    </row>
    <row r="9613" spans="1:9" ht="15.75" customHeight="1">
      <c r="A9613" s="52">
        <v>406</v>
      </c>
      <c r="B9613" s="52" t="s">
        <v>17444</v>
      </c>
      <c r="C9613" s="52" t="s">
        <v>10358</v>
      </c>
      <c r="D9613" s="808">
        <v>89.27</v>
      </c>
      <c r="E9613" s="757"/>
      <c r="F9613" s="757"/>
      <c r="G9613" s="757"/>
      <c r="H9613" s="757"/>
      <c r="I9613" s="757"/>
    </row>
    <row r="9614" spans="1:9" ht="15.75" customHeight="1">
      <c r="A9614" s="52">
        <v>42529</v>
      </c>
      <c r="B9614" s="52" t="s">
        <v>17445</v>
      </c>
      <c r="C9614" s="52" t="s">
        <v>10402</v>
      </c>
      <c r="D9614" s="808">
        <v>1.31</v>
      </c>
      <c r="E9614" s="757"/>
      <c r="F9614" s="757"/>
      <c r="G9614" s="757"/>
      <c r="H9614" s="757"/>
      <c r="I9614" s="757"/>
    </row>
    <row r="9615" spans="1:9" ht="15.75" customHeight="1">
      <c r="A9615" s="52">
        <v>39634</v>
      </c>
      <c r="B9615" s="52" t="s">
        <v>17446</v>
      </c>
      <c r="C9615" s="52" t="s">
        <v>10402</v>
      </c>
      <c r="D9615" s="808">
        <v>4.5199999999999996</v>
      </c>
      <c r="E9615" s="757"/>
      <c r="F9615" s="757"/>
      <c r="G9615" s="757"/>
      <c r="H9615" s="757"/>
      <c r="I9615" s="757"/>
    </row>
    <row r="9616" spans="1:9" ht="15.75" customHeight="1">
      <c r="A9616" s="52">
        <v>39701</v>
      </c>
      <c r="B9616" s="52" t="s">
        <v>17447</v>
      </c>
      <c r="C9616" s="52" t="s">
        <v>10358</v>
      </c>
      <c r="D9616" s="808">
        <v>105.67</v>
      </c>
      <c r="E9616" s="757"/>
      <c r="F9616" s="757"/>
      <c r="G9616" s="757"/>
      <c r="H9616" s="757"/>
      <c r="I9616" s="757"/>
    </row>
    <row r="9617" spans="1:9" ht="15.75" customHeight="1">
      <c r="A9617" s="52">
        <v>12815</v>
      </c>
      <c r="B9617" s="52" t="s">
        <v>1791</v>
      </c>
      <c r="C9617" s="52" t="s">
        <v>10358</v>
      </c>
      <c r="D9617" s="808">
        <v>7.33</v>
      </c>
      <c r="E9617" s="757"/>
      <c r="F9617" s="757"/>
      <c r="G9617" s="757"/>
      <c r="H9617" s="757"/>
      <c r="I9617" s="757"/>
    </row>
    <row r="9618" spans="1:9" ht="15.75" customHeight="1">
      <c r="A9618" s="52">
        <v>407</v>
      </c>
      <c r="B9618" s="52" t="s">
        <v>17448</v>
      </c>
      <c r="C9618" s="52" t="s">
        <v>10406</v>
      </c>
      <c r="D9618" s="808">
        <v>56.38</v>
      </c>
      <c r="E9618" s="757"/>
      <c r="F9618" s="757"/>
      <c r="G9618" s="757"/>
      <c r="H9618" s="757"/>
      <c r="I9618" s="757"/>
    </row>
    <row r="9619" spans="1:9" ht="15.75" customHeight="1">
      <c r="A9619" s="52">
        <v>39431</v>
      </c>
      <c r="B9619" s="52" t="s">
        <v>1651</v>
      </c>
      <c r="C9619" s="52" t="s">
        <v>10402</v>
      </c>
      <c r="D9619" s="808">
        <v>0.31</v>
      </c>
      <c r="E9619" s="757"/>
      <c r="F9619" s="757"/>
      <c r="G9619" s="757"/>
      <c r="H9619" s="757"/>
      <c r="I9619" s="757"/>
    </row>
    <row r="9620" spans="1:9" ht="15.75" customHeight="1">
      <c r="A9620" s="52">
        <v>39432</v>
      </c>
      <c r="B9620" s="52" t="s">
        <v>1652</v>
      </c>
      <c r="C9620" s="52" t="s">
        <v>10402</v>
      </c>
      <c r="D9620" s="808">
        <v>2.77</v>
      </c>
      <c r="E9620" s="757"/>
      <c r="F9620" s="757"/>
      <c r="G9620" s="757"/>
      <c r="H9620" s="757"/>
      <c r="I9620" s="757"/>
    </row>
    <row r="9621" spans="1:9" ht="15.75" customHeight="1">
      <c r="A9621" s="52">
        <v>20111</v>
      </c>
      <c r="B9621" s="52" t="s">
        <v>2144</v>
      </c>
      <c r="C9621" s="52" t="s">
        <v>10358</v>
      </c>
      <c r="D9621" s="808">
        <v>8.9</v>
      </c>
      <c r="E9621" s="757"/>
      <c r="F9621" s="757"/>
      <c r="G9621" s="757"/>
      <c r="H9621" s="757"/>
      <c r="I9621" s="757"/>
    </row>
    <row r="9622" spans="1:9" ht="15.75" customHeight="1">
      <c r="A9622" s="52">
        <v>21127</v>
      </c>
      <c r="B9622" s="52" t="s">
        <v>1740</v>
      </c>
      <c r="C9622" s="52" t="s">
        <v>10358</v>
      </c>
      <c r="D9622" s="808">
        <v>3.36</v>
      </c>
      <c r="E9622" s="757"/>
      <c r="F9622" s="757"/>
      <c r="G9622" s="757"/>
      <c r="H9622" s="757"/>
      <c r="I9622" s="757"/>
    </row>
    <row r="9623" spans="1:9" ht="15.75" customHeight="1">
      <c r="A9623" s="52">
        <v>404</v>
      </c>
      <c r="B9623" s="52" t="s">
        <v>17449</v>
      </c>
      <c r="C9623" s="52" t="s">
        <v>10402</v>
      </c>
      <c r="D9623" s="808">
        <v>1.21</v>
      </c>
      <c r="E9623" s="757"/>
      <c r="F9623" s="757"/>
      <c r="G9623" s="757"/>
      <c r="H9623" s="757"/>
      <c r="I9623" s="757"/>
    </row>
    <row r="9624" spans="1:9" ht="15.75" customHeight="1">
      <c r="A9624" s="52">
        <v>14151</v>
      </c>
      <c r="B9624" s="52" t="s">
        <v>17450</v>
      </c>
      <c r="C9624" s="52" t="s">
        <v>10358</v>
      </c>
      <c r="D9624" s="808">
        <v>49.09</v>
      </c>
      <c r="E9624" s="757"/>
      <c r="F9624" s="757"/>
      <c r="G9624" s="757"/>
      <c r="H9624" s="757"/>
      <c r="I9624" s="757"/>
    </row>
    <row r="9625" spans="1:9" ht="15.75" customHeight="1">
      <c r="A9625" s="52">
        <v>14153</v>
      </c>
      <c r="B9625" s="52" t="s">
        <v>1766</v>
      </c>
      <c r="C9625" s="52" t="s">
        <v>10358</v>
      </c>
      <c r="D9625" s="808">
        <v>55.49</v>
      </c>
      <c r="E9625" s="757"/>
      <c r="F9625" s="757"/>
      <c r="G9625" s="757"/>
      <c r="H9625" s="757"/>
      <c r="I9625" s="757"/>
    </row>
    <row r="9626" spans="1:9" ht="15.75" customHeight="1">
      <c r="A9626" s="52">
        <v>14152</v>
      </c>
      <c r="B9626" s="52" t="s">
        <v>17451</v>
      </c>
      <c r="C9626" s="52" t="s">
        <v>10358</v>
      </c>
      <c r="D9626" s="808">
        <v>42.6</v>
      </c>
      <c r="E9626" s="757"/>
      <c r="F9626" s="757"/>
      <c r="G9626" s="757"/>
      <c r="H9626" s="757"/>
      <c r="I9626" s="757"/>
    </row>
    <row r="9627" spans="1:9" ht="15.75" customHeight="1">
      <c r="A9627" s="52">
        <v>14154</v>
      </c>
      <c r="B9627" s="52" t="s">
        <v>17452</v>
      </c>
      <c r="C9627" s="52" t="s">
        <v>10358</v>
      </c>
      <c r="D9627" s="808">
        <v>149.1</v>
      </c>
      <c r="E9627" s="757"/>
      <c r="F9627" s="757"/>
      <c r="G9627" s="757"/>
      <c r="H9627" s="757"/>
      <c r="I9627" s="757"/>
    </row>
    <row r="9628" spans="1:9" ht="15.75" customHeight="1">
      <c r="A9628" s="52">
        <v>3146</v>
      </c>
      <c r="B9628" s="52" t="s">
        <v>1706</v>
      </c>
      <c r="C9628" s="52" t="s">
        <v>10358</v>
      </c>
      <c r="D9628" s="808">
        <v>2.3199999999999998</v>
      </c>
      <c r="E9628" s="757"/>
      <c r="F9628" s="757"/>
      <c r="G9628" s="757"/>
      <c r="H9628" s="757"/>
      <c r="I9628" s="757"/>
    </row>
    <row r="9629" spans="1:9" ht="15.75" customHeight="1">
      <c r="A9629" s="52">
        <v>3143</v>
      </c>
      <c r="B9629" s="52" t="s">
        <v>17453</v>
      </c>
      <c r="C9629" s="52" t="s">
        <v>10358</v>
      </c>
      <c r="D9629" s="808">
        <v>5.27</v>
      </c>
      <c r="E9629" s="757"/>
      <c r="F9629" s="757"/>
      <c r="G9629" s="757"/>
      <c r="H9629" s="757"/>
      <c r="I9629" s="757"/>
    </row>
    <row r="9630" spans="1:9" ht="15.75" customHeight="1">
      <c r="A9630" s="52">
        <v>3148</v>
      </c>
      <c r="B9630" s="52" t="s">
        <v>1703</v>
      </c>
      <c r="C9630" s="52" t="s">
        <v>10358</v>
      </c>
      <c r="D9630" s="808">
        <v>8.5500000000000007</v>
      </c>
      <c r="E9630" s="757"/>
      <c r="F9630" s="757"/>
      <c r="G9630" s="757"/>
      <c r="H9630" s="757"/>
      <c r="I9630" s="757"/>
    </row>
    <row r="9631" spans="1:9" ht="15.75" customHeight="1">
      <c r="A9631" s="52">
        <v>4310</v>
      </c>
      <c r="B9631" s="52" t="s">
        <v>17454</v>
      </c>
      <c r="C9631" s="52" t="s">
        <v>10358</v>
      </c>
      <c r="D9631" s="808">
        <v>3.44</v>
      </c>
      <c r="E9631" s="757"/>
      <c r="F9631" s="757"/>
      <c r="G9631" s="757"/>
      <c r="H9631" s="757"/>
      <c r="I9631" s="757"/>
    </row>
    <row r="9632" spans="1:9" ht="15.75" customHeight="1">
      <c r="A9632" s="52">
        <v>4311</v>
      </c>
      <c r="B9632" s="52" t="s">
        <v>17455</v>
      </c>
      <c r="C9632" s="52" t="s">
        <v>10358</v>
      </c>
      <c r="D9632" s="808">
        <v>2.42</v>
      </c>
      <c r="E9632" s="757"/>
      <c r="F9632" s="757"/>
      <c r="G9632" s="757"/>
      <c r="H9632" s="757"/>
      <c r="I9632" s="757"/>
    </row>
    <row r="9633" spans="1:9" ht="15.75" customHeight="1">
      <c r="A9633" s="52">
        <v>4312</v>
      </c>
      <c r="B9633" s="52" t="s">
        <v>17456</v>
      </c>
      <c r="C9633" s="52" t="s">
        <v>10358</v>
      </c>
      <c r="D9633" s="808">
        <v>3.39</v>
      </c>
      <c r="E9633" s="757"/>
      <c r="F9633" s="757"/>
      <c r="G9633" s="757"/>
      <c r="H9633" s="757"/>
      <c r="I9633" s="757"/>
    </row>
    <row r="9634" spans="1:9" ht="15.75" customHeight="1">
      <c r="A9634" s="52">
        <v>13261</v>
      </c>
      <c r="B9634" s="52" t="s">
        <v>17457</v>
      </c>
      <c r="C9634" s="52" t="s">
        <v>10358</v>
      </c>
      <c r="D9634" s="808">
        <v>1.24</v>
      </c>
      <c r="E9634" s="757"/>
      <c r="F9634" s="757"/>
      <c r="G9634" s="757"/>
      <c r="H9634" s="757"/>
      <c r="I9634" s="757"/>
    </row>
    <row r="9635" spans="1:9" ht="15.75" customHeight="1">
      <c r="A9635" s="52">
        <v>3272</v>
      </c>
      <c r="B9635" s="52" t="s">
        <v>17458</v>
      </c>
      <c r="C9635" s="52" t="s">
        <v>10358</v>
      </c>
      <c r="D9635" s="808">
        <v>55.43</v>
      </c>
      <c r="E9635" s="757"/>
      <c r="F9635" s="757"/>
      <c r="G9635" s="757"/>
      <c r="H9635" s="757"/>
      <c r="I9635" s="757"/>
    </row>
    <row r="9636" spans="1:9" ht="15.75" customHeight="1">
      <c r="A9636" s="52">
        <v>3265</v>
      </c>
      <c r="B9636" s="52" t="s">
        <v>17459</v>
      </c>
      <c r="C9636" s="52" t="s">
        <v>10358</v>
      </c>
      <c r="D9636" s="808">
        <v>44.04</v>
      </c>
      <c r="E9636" s="757"/>
      <c r="F9636" s="757"/>
      <c r="G9636" s="757"/>
      <c r="H9636" s="757"/>
      <c r="I9636" s="757"/>
    </row>
    <row r="9637" spans="1:9" ht="15.75" customHeight="1">
      <c r="A9637" s="52">
        <v>3262</v>
      </c>
      <c r="B9637" s="52" t="s">
        <v>17460</v>
      </c>
      <c r="C9637" s="52" t="s">
        <v>10358</v>
      </c>
      <c r="D9637" s="808">
        <v>19.28</v>
      </c>
      <c r="E9637" s="757"/>
      <c r="F9637" s="757"/>
      <c r="G9637" s="757"/>
      <c r="H9637" s="757"/>
      <c r="I9637" s="757"/>
    </row>
    <row r="9638" spans="1:9" ht="15.75" customHeight="1">
      <c r="A9638" s="52">
        <v>3264</v>
      </c>
      <c r="B9638" s="52" t="s">
        <v>17461</v>
      </c>
      <c r="C9638" s="52" t="s">
        <v>10358</v>
      </c>
      <c r="D9638" s="808">
        <v>31.67</v>
      </c>
      <c r="E9638" s="757"/>
      <c r="F9638" s="757"/>
      <c r="G9638" s="757"/>
      <c r="H9638" s="757"/>
      <c r="I9638" s="757"/>
    </row>
    <row r="9639" spans="1:9" ht="15.75" customHeight="1">
      <c r="A9639" s="52">
        <v>3267</v>
      </c>
      <c r="B9639" s="52" t="s">
        <v>17462</v>
      </c>
      <c r="C9639" s="52" t="s">
        <v>10358</v>
      </c>
      <c r="D9639" s="808">
        <v>103.43</v>
      </c>
      <c r="E9639" s="757"/>
      <c r="F9639" s="757"/>
      <c r="G9639" s="757"/>
      <c r="H9639" s="757"/>
      <c r="I9639" s="757"/>
    </row>
    <row r="9640" spans="1:9" ht="15.75" customHeight="1">
      <c r="A9640" s="52">
        <v>3266</v>
      </c>
      <c r="B9640" s="52" t="s">
        <v>17463</v>
      </c>
      <c r="C9640" s="52" t="s">
        <v>10358</v>
      </c>
      <c r="D9640" s="808">
        <v>65.8</v>
      </c>
      <c r="E9640" s="757"/>
      <c r="F9640" s="757"/>
      <c r="G9640" s="757"/>
      <c r="H9640" s="757"/>
      <c r="I9640" s="757"/>
    </row>
    <row r="9641" spans="1:9" ht="15.75" customHeight="1">
      <c r="A9641" s="52">
        <v>3263</v>
      </c>
      <c r="B9641" s="52" t="s">
        <v>17464</v>
      </c>
      <c r="C9641" s="52" t="s">
        <v>10358</v>
      </c>
      <c r="D9641" s="808">
        <v>26.33</v>
      </c>
      <c r="E9641" s="757"/>
      <c r="F9641" s="757"/>
      <c r="G9641" s="757"/>
      <c r="H9641" s="757"/>
      <c r="I9641" s="757"/>
    </row>
    <row r="9642" spans="1:9" ht="15.75" customHeight="1">
      <c r="A9642" s="52">
        <v>3268</v>
      </c>
      <c r="B9642" s="52" t="s">
        <v>17465</v>
      </c>
      <c r="C9642" s="52" t="s">
        <v>10358</v>
      </c>
      <c r="D9642" s="808">
        <v>139.84</v>
      </c>
      <c r="E9642" s="757"/>
      <c r="F9642" s="757"/>
      <c r="G9642" s="757"/>
      <c r="H9642" s="757"/>
      <c r="I9642" s="757"/>
    </row>
    <row r="9643" spans="1:9" ht="15.75" customHeight="1">
      <c r="A9643" s="52">
        <v>3271</v>
      </c>
      <c r="B9643" s="52" t="s">
        <v>17466</v>
      </c>
      <c r="C9643" s="52" t="s">
        <v>10358</v>
      </c>
      <c r="D9643" s="808">
        <v>206.74</v>
      </c>
      <c r="E9643" s="757"/>
      <c r="F9643" s="757"/>
      <c r="G9643" s="757"/>
      <c r="H9643" s="757"/>
      <c r="I9643" s="757"/>
    </row>
    <row r="9644" spans="1:9" ht="15.75" customHeight="1">
      <c r="A9644" s="52">
        <v>3270</v>
      </c>
      <c r="B9644" s="52" t="s">
        <v>17467</v>
      </c>
      <c r="C9644" s="52" t="s">
        <v>10358</v>
      </c>
      <c r="D9644" s="808">
        <v>347.34</v>
      </c>
      <c r="E9644" s="757"/>
      <c r="F9644" s="757"/>
      <c r="G9644" s="757"/>
      <c r="H9644" s="757"/>
      <c r="I9644" s="757"/>
    </row>
    <row r="9645" spans="1:9" ht="15.75" customHeight="1">
      <c r="A9645" s="52">
        <v>3275</v>
      </c>
      <c r="B9645" s="52" t="s">
        <v>17468</v>
      </c>
      <c r="C9645" s="52" t="s">
        <v>10774</v>
      </c>
      <c r="D9645" s="808">
        <v>152.69999999999999</v>
      </c>
      <c r="E9645" s="757"/>
      <c r="F9645" s="757"/>
      <c r="G9645" s="757"/>
      <c r="H9645" s="757"/>
      <c r="I9645" s="757"/>
    </row>
    <row r="9646" spans="1:9" ht="15.75" customHeight="1">
      <c r="A9646" s="52">
        <v>39512</v>
      </c>
      <c r="B9646" s="52" t="s">
        <v>17469</v>
      </c>
      <c r="C9646" s="52" t="s">
        <v>10774</v>
      </c>
      <c r="D9646" s="808">
        <v>115.16</v>
      </c>
      <c r="E9646" s="757"/>
      <c r="F9646" s="757"/>
      <c r="G9646" s="757"/>
      <c r="H9646" s="757"/>
      <c r="I9646" s="757"/>
    </row>
    <row r="9647" spans="1:9" ht="15.75" customHeight="1">
      <c r="A9647" s="52">
        <v>39511</v>
      </c>
      <c r="B9647" s="52" t="s">
        <v>17470</v>
      </c>
      <c r="C9647" s="52" t="s">
        <v>10774</v>
      </c>
      <c r="D9647" s="808">
        <v>125.61</v>
      </c>
      <c r="E9647" s="757"/>
      <c r="F9647" s="757"/>
      <c r="G9647" s="757"/>
      <c r="H9647" s="757"/>
      <c r="I9647" s="757"/>
    </row>
    <row r="9648" spans="1:9" ht="15.75" customHeight="1">
      <c r="A9648" s="52">
        <v>39513</v>
      </c>
      <c r="B9648" s="52" t="s">
        <v>17471</v>
      </c>
      <c r="C9648" s="52" t="s">
        <v>10774</v>
      </c>
      <c r="D9648" s="808">
        <v>134.72</v>
      </c>
      <c r="E9648" s="757"/>
      <c r="F9648" s="757"/>
      <c r="G9648" s="757"/>
      <c r="H9648" s="757"/>
      <c r="I9648" s="757"/>
    </row>
    <row r="9649" spans="1:9" ht="15.75" customHeight="1">
      <c r="A9649" s="52">
        <v>3286</v>
      </c>
      <c r="B9649" s="52" t="s">
        <v>17472</v>
      </c>
      <c r="C9649" s="52" t="s">
        <v>10774</v>
      </c>
      <c r="D9649" s="808">
        <v>80.73</v>
      </c>
      <c r="E9649" s="757"/>
      <c r="F9649" s="757"/>
      <c r="G9649" s="757"/>
      <c r="H9649" s="757"/>
      <c r="I9649" s="757"/>
    </row>
    <row r="9650" spans="1:9" ht="15.75" customHeight="1">
      <c r="A9650" s="52">
        <v>3287</v>
      </c>
      <c r="B9650" s="52" t="s">
        <v>17473</v>
      </c>
      <c r="C9650" s="52" t="s">
        <v>10774</v>
      </c>
      <c r="D9650" s="808">
        <v>122</v>
      </c>
      <c r="E9650" s="757"/>
      <c r="F9650" s="757"/>
      <c r="G9650" s="757"/>
      <c r="H9650" s="757"/>
      <c r="I9650" s="757"/>
    </row>
    <row r="9651" spans="1:9" ht="15.75" customHeight="1">
      <c r="A9651" s="52">
        <v>3283</v>
      </c>
      <c r="B9651" s="52" t="s">
        <v>17474</v>
      </c>
      <c r="C9651" s="52" t="s">
        <v>10774</v>
      </c>
      <c r="D9651" s="808">
        <v>25.62</v>
      </c>
      <c r="E9651" s="757"/>
      <c r="F9651" s="757"/>
      <c r="G9651" s="757"/>
      <c r="H9651" s="757"/>
      <c r="I9651" s="757"/>
    </row>
    <row r="9652" spans="1:9" ht="15.75" customHeight="1">
      <c r="A9652" s="52">
        <v>11587</v>
      </c>
      <c r="B9652" s="52" t="s">
        <v>17475</v>
      </c>
      <c r="C9652" s="52" t="s">
        <v>10774</v>
      </c>
      <c r="D9652" s="808">
        <v>104.71</v>
      </c>
      <c r="E9652" s="757"/>
      <c r="F9652" s="757"/>
      <c r="G9652" s="757"/>
      <c r="H9652" s="757"/>
      <c r="I9652" s="757"/>
    </row>
    <row r="9653" spans="1:9" ht="15.75" customHeight="1">
      <c r="A9653" s="52">
        <v>36225</v>
      </c>
      <c r="B9653" s="52" t="s">
        <v>17476</v>
      </c>
      <c r="C9653" s="52" t="s">
        <v>10774</v>
      </c>
      <c r="D9653" s="808">
        <v>42.53</v>
      </c>
      <c r="E9653" s="757"/>
      <c r="F9653" s="757"/>
      <c r="G9653" s="757"/>
      <c r="H9653" s="757"/>
      <c r="I9653" s="757"/>
    </row>
    <row r="9654" spans="1:9" ht="15.75" customHeight="1">
      <c r="A9654" s="52">
        <v>36230</v>
      </c>
      <c r="B9654" s="52" t="s">
        <v>17477</v>
      </c>
      <c r="C9654" s="52" t="s">
        <v>10774</v>
      </c>
      <c r="D9654" s="808">
        <v>31.25</v>
      </c>
      <c r="E9654" s="757"/>
      <c r="F9654" s="757"/>
      <c r="G9654" s="757"/>
      <c r="H9654" s="757"/>
      <c r="I9654" s="757"/>
    </row>
    <row r="9655" spans="1:9" ht="15.75" customHeight="1">
      <c r="A9655" s="52">
        <v>36238</v>
      </c>
      <c r="B9655" s="52" t="s">
        <v>17478</v>
      </c>
      <c r="C9655" s="52" t="s">
        <v>10774</v>
      </c>
      <c r="D9655" s="808">
        <v>30.54</v>
      </c>
      <c r="E9655" s="757"/>
      <c r="F9655" s="757"/>
      <c r="G9655" s="757"/>
      <c r="H9655" s="757"/>
      <c r="I9655" s="757"/>
    </row>
    <row r="9656" spans="1:9" ht="15.75" customHeight="1">
      <c r="A9656" s="52">
        <v>39363</v>
      </c>
      <c r="B9656" s="52" t="s">
        <v>17479</v>
      </c>
      <c r="C9656" s="52" t="s">
        <v>10358</v>
      </c>
      <c r="D9656" s="967">
        <v>5522.73</v>
      </c>
      <c r="E9656" s="757"/>
      <c r="F9656" s="757"/>
      <c r="G9656" s="757"/>
      <c r="H9656" s="757"/>
      <c r="I9656" s="757"/>
    </row>
    <row r="9657" spans="1:9" ht="15.75" customHeight="1">
      <c r="A9657" s="52">
        <v>39361</v>
      </c>
      <c r="B9657" s="52" t="s">
        <v>17480</v>
      </c>
      <c r="C9657" s="52" t="s">
        <v>10358</v>
      </c>
      <c r="D9657" s="967">
        <v>1420.13</v>
      </c>
      <c r="E9657" s="757"/>
      <c r="F9657" s="757"/>
      <c r="G9657" s="757"/>
      <c r="H9657" s="757"/>
      <c r="I9657" s="757"/>
    </row>
    <row r="9658" spans="1:9" ht="15.75" customHeight="1">
      <c r="A9658" s="52">
        <v>39362</v>
      </c>
      <c r="B9658" s="52" t="s">
        <v>17481</v>
      </c>
      <c r="C9658" s="52" t="s">
        <v>10358</v>
      </c>
      <c r="D9658" s="967">
        <v>4370.1000000000004</v>
      </c>
      <c r="E9658" s="757"/>
      <c r="F9658" s="757"/>
      <c r="G9658" s="757"/>
      <c r="H9658" s="757"/>
      <c r="I9658" s="757"/>
    </row>
    <row r="9659" spans="1:9" ht="15.75" customHeight="1">
      <c r="A9659" s="52">
        <v>39364</v>
      </c>
      <c r="B9659" s="52" t="s">
        <v>17482</v>
      </c>
      <c r="C9659" s="52" t="s">
        <v>10358</v>
      </c>
      <c r="D9659" s="967">
        <v>12623.38</v>
      </c>
      <c r="E9659" s="757"/>
      <c r="F9659" s="757"/>
      <c r="G9659" s="757"/>
      <c r="H9659" s="757"/>
      <c r="I9659" s="757"/>
    </row>
    <row r="9660" spans="1:9" ht="15.75" customHeight="1">
      <c r="A9660" s="52">
        <v>14576</v>
      </c>
      <c r="B9660" s="52" t="s">
        <v>17483</v>
      </c>
      <c r="C9660" s="52" t="s">
        <v>10358</v>
      </c>
      <c r="D9660" s="967">
        <v>6503147.7999999998</v>
      </c>
      <c r="E9660" s="757"/>
      <c r="F9660" s="757"/>
      <c r="G9660" s="757"/>
      <c r="H9660" s="757"/>
      <c r="I9660" s="757"/>
    </row>
    <row r="9661" spans="1:9" ht="15.75" customHeight="1">
      <c r="A9661" s="52">
        <v>13877</v>
      </c>
      <c r="B9661" s="52" t="s">
        <v>17484</v>
      </c>
      <c r="C9661" s="52" t="s">
        <v>10358</v>
      </c>
      <c r="D9661" s="967">
        <v>2783900.58</v>
      </c>
      <c r="E9661" s="757"/>
      <c r="F9661" s="757"/>
      <c r="G9661" s="757"/>
      <c r="H9661" s="757"/>
      <c r="I9661" s="757"/>
    </row>
    <row r="9662" spans="1:9" ht="15.75" customHeight="1">
      <c r="A9662" s="52">
        <v>7307</v>
      </c>
      <c r="B9662" s="52" t="s">
        <v>17485</v>
      </c>
      <c r="C9662" s="52" t="s">
        <v>10408</v>
      </c>
      <c r="D9662" s="808">
        <v>38.950000000000003</v>
      </c>
      <c r="E9662" s="757"/>
      <c r="F9662" s="757"/>
      <c r="G9662" s="757"/>
      <c r="H9662" s="757"/>
      <c r="I9662" s="757"/>
    </row>
    <row r="9663" spans="1:9" ht="15.75" customHeight="1">
      <c r="A9663" s="52">
        <v>38122</v>
      </c>
      <c r="B9663" s="52" t="s">
        <v>17486</v>
      </c>
      <c r="C9663" s="52" t="s">
        <v>10408</v>
      </c>
      <c r="D9663" s="808">
        <v>17.04</v>
      </c>
      <c r="E9663" s="757"/>
      <c r="F9663" s="757"/>
      <c r="G9663" s="757"/>
      <c r="H9663" s="757"/>
      <c r="I9663" s="757"/>
    </row>
    <row r="9664" spans="1:9" ht="15.75" customHeight="1">
      <c r="A9664" s="52">
        <v>43653</v>
      </c>
      <c r="B9664" s="52" t="s">
        <v>17487</v>
      </c>
      <c r="C9664" s="52" t="s">
        <v>10408</v>
      </c>
      <c r="D9664" s="808">
        <v>30.69</v>
      </c>
      <c r="E9664" s="757"/>
      <c r="F9664" s="757"/>
      <c r="G9664" s="757"/>
      <c r="H9664" s="757"/>
      <c r="I9664" s="757"/>
    </row>
    <row r="9665" spans="1:9" ht="15.75" customHeight="1">
      <c r="A9665" s="52">
        <v>38633</v>
      </c>
      <c r="B9665" s="52" t="s">
        <v>17488</v>
      </c>
      <c r="C9665" s="52" t="s">
        <v>10358</v>
      </c>
      <c r="D9665" s="808">
        <v>17.05</v>
      </c>
      <c r="E9665" s="757"/>
      <c r="F9665" s="757"/>
      <c r="G9665" s="757"/>
      <c r="H9665" s="757"/>
      <c r="I9665" s="757"/>
    </row>
    <row r="9666" spans="1:9" ht="15.75" customHeight="1">
      <c r="A9666" s="52">
        <v>12344</v>
      </c>
      <c r="B9666" s="52" t="s">
        <v>17489</v>
      </c>
      <c r="C9666" s="52" t="s">
        <v>10358</v>
      </c>
      <c r="D9666" s="808">
        <v>4.33</v>
      </c>
      <c r="E9666" s="757"/>
      <c r="F9666" s="757"/>
      <c r="G9666" s="757"/>
      <c r="H9666" s="757"/>
      <c r="I9666" s="757"/>
    </row>
    <row r="9667" spans="1:9" ht="15.75" customHeight="1">
      <c r="A9667" s="52">
        <v>12343</v>
      </c>
      <c r="B9667" s="52" t="s">
        <v>17490</v>
      </c>
      <c r="C9667" s="52" t="s">
        <v>10358</v>
      </c>
      <c r="D9667" s="808">
        <v>6.71</v>
      </c>
      <c r="E9667" s="757"/>
      <c r="F9667" s="757"/>
      <c r="G9667" s="757"/>
      <c r="H9667" s="757"/>
      <c r="I9667" s="757"/>
    </row>
    <row r="9668" spans="1:9" ht="15.75" customHeight="1">
      <c r="A9668" s="52">
        <v>3295</v>
      </c>
      <c r="B9668" s="52" t="s">
        <v>17491</v>
      </c>
      <c r="C9668" s="52" t="s">
        <v>10358</v>
      </c>
      <c r="D9668" s="808">
        <v>23.46</v>
      </c>
      <c r="E9668" s="757"/>
      <c r="F9668" s="757"/>
      <c r="G9668" s="757"/>
      <c r="H9668" s="757"/>
      <c r="I9668" s="757"/>
    </row>
    <row r="9669" spans="1:9" ht="15.75" customHeight="1">
      <c r="A9669" s="52">
        <v>3302</v>
      </c>
      <c r="B9669" s="52" t="s">
        <v>17492</v>
      </c>
      <c r="C9669" s="52" t="s">
        <v>10358</v>
      </c>
      <c r="D9669" s="808">
        <v>24.52</v>
      </c>
      <c r="E9669" s="757"/>
      <c r="F9669" s="757"/>
      <c r="G9669" s="757"/>
      <c r="H9669" s="757"/>
      <c r="I9669" s="757"/>
    </row>
    <row r="9670" spans="1:9" ht="15.75" customHeight="1">
      <c r="A9670" s="52">
        <v>3297</v>
      </c>
      <c r="B9670" s="52" t="s">
        <v>17493</v>
      </c>
      <c r="C9670" s="52" t="s">
        <v>10358</v>
      </c>
      <c r="D9670" s="808">
        <v>26.18</v>
      </c>
      <c r="E9670" s="757"/>
      <c r="F9670" s="757"/>
      <c r="G9670" s="757"/>
      <c r="H9670" s="757"/>
      <c r="I9670" s="757"/>
    </row>
    <row r="9671" spans="1:9" ht="15.75" customHeight="1">
      <c r="A9671" s="52">
        <v>3294</v>
      </c>
      <c r="B9671" s="52" t="s">
        <v>17494</v>
      </c>
      <c r="C9671" s="52" t="s">
        <v>10358</v>
      </c>
      <c r="D9671" s="808">
        <v>26.58</v>
      </c>
      <c r="E9671" s="757"/>
      <c r="F9671" s="757"/>
      <c r="G9671" s="757"/>
      <c r="H9671" s="757"/>
      <c r="I9671" s="757"/>
    </row>
    <row r="9672" spans="1:9" ht="15.75" customHeight="1">
      <c r="A9672" s="52">
        <v>3292</v>
      </c>
      <c r="B9672" s="52" t="s">
        <v>17495</v>
      </c>
      <c r="C9672" s="52" t="s">
        <v>10358</v>
      </c>
      <c r="D9672" s="808">
        <v>24.97</v>
      </c>
      <c r="E9672" s="757"/>
      <c r="F9672" s="757"/>
      <c r="G9672" s="757"/>
      <c r="H9672" s="757"/>
      <c r="I9672" s="757"/>
    </row>
    <row r="9673" spans="1:9" ht="15.75" customHeight="1">
      <c r="A9673" s="52">
        <v>3298</v>
      </c>
      <c r="B9673" s="52" t="s">
        <v>17496</v>
      </c>
      <c r="C9673" s="52" t="s">
        <v>10358</v>
      </c>
      <c r="D9673" s="808">
        <v>58.52</v>
      </c>
      <c r="E9673" s="757"/>
      <c r="F9673" s="757"/>
      <c r="G9673" s="757"/>
      <c r="H9673" s="757"/>
      <c r="I9673" s="757"/>
    </row>
    <row r="9674" spans="1:9" ht="15.75" customHeight="1">
      <c r="A9674" s="52">
        <v>11596</v>
      </c>
      <c r="B9674" s="52" t="s">
        <v>17497</v>
      </c>
      <c r="C9674" s="52" t="s">
        <v>10358</v>
      </c>
      <c r="D9674" s="808">
        <v>627.34</v>
      </c>
      <c r="E9674" s="757"/>
      <c r="F9674" s="757"/>
      <c r="G9674" s="757"/>
      <c r="H9674" s="757"/>
      <c r="I9674" s="757"/>
    </row>
    <row r="9675" spans="1:9" ht="15.75" customHeight="1">
      <c r="A9675" s="52">
        <v>34802</v>
      </c>
      <c r="B9675" s="52" t="s">
        <v>17498</v>
      </c>
      <c r="C9675" s="52" t="s">
        <v>10358</v>
      </c>
      <c r="D9675" s="967">
        <v>1722.9</v>
      </c>
      <c r="E9675" s="757"/>
      <c r="F9675" s="757"/>
      <c r="G9675" s="757"/>
      <c r="H9675" s="757"/>
      <c r="I9675" s="757"/>
    </row>
    <row r="9676" spans="1:9" ht="15.75" customHeight="1">
      <c r="A9676" s="52">
        <v>11588</v>
      </c>
      <c r="B9676" s="52" t="s">
        <v>17499</v>
      </c>
      <c r="C9676" s="52" t="s">
        <v>10358</v>
      </c>
      <c r="D9676" s="967">
        <v>1858.72</v>
      </c>
      <c r="E9676" s="757"/>
      <c r="F9676" s="757"/>
      <c r="G9676" s="757"/>
      <c r="H9676" s="757"/>
      <c r="I9676" s="757"/>
    </row>
    <row r="9677" spans="1:9" ht="15.75" customHeight="1">
      <c r="A9677" s="52">
        <v>34383</v>
      </c>
      <c r="B9677" s="52" t="s">
        <v>17500</v>
      </c>
      <c r="C9677" s="52" t="s">
        <v>10358</v>
      </c>
      <c r="D9677" s="967">
        <v>2044.73</v>
      </c>
      <c r="E9677" s="757"/>
      <c r="F9677" s="757"/>
      <c r="G9677" s="757"/>
      <c r="H9677" s="757"/>
      <c r="I9677" s="757"/>
    </row>
    <row r="9678" spans="1:9" ht="15.75" customHeight="1">
      <c r="A9678" s="52">
        <v>40451</v>
      </c>
      <c r="B9678" s="52" t="s">
        <v>17501</v>
      </c>
      <c r="C9678" s="52" t="s">
        <v>10774</v>
      </c>
      <c r="D9678" s="808">
        <v>165.28</v>
      </c>
      <c r="E9678" s="757"/>
      <c r="F9678" s="757"/>
      <c r="G9678" s="757"/>
      <c r="H9678" s="757"/>
      <c r="I9678" s="757"/>
    </row>
    <row r="9679" spans="1:9" ht="15.75" customHeight="1">
      <c r="A9679" s="52">
        <v>40453</v>
      </c>
      <c r="B9679" s="52" t="s">
        <v>17502</v>
      </c>
      <c r="C9679" s="52" t="s">
        <v>10774</v>
      </c>
      <c r="D9679" s="808">
        <v>178.83</v>
      </c>
      <c r="E9679" s="757"/>
      <c r="F9679" s="757"/>
      <c r="G9679" s="757"/>
      <c r="H9679" s="757"/>
      <c r="I9679" s="757"/>
    </row>
    <row r="9680" spans="1:9" ht="15.75" customHeight="1">
      <c r="A9680" s="52">
        <v>40452</v>
      </c>
      <c r="B9680" s="52" t="s">
        <v>17503</v>
      </c>
      <c r="C9680" s="52" t="s">
        <v>10774</v>
      </c>
      <c r="D9680" s="808">
        <v>196.16</v>
      </c>
      <c r="E9680" s="757"/>
      <c r="F9680" s="757"/>
      <c r="G9680" s="757"/>
      <c r="H9680" s="757"/>
      <c r="I9680" s="757"/>
    </row>
    <row r="9681" spans="1:9" ht="15.75" customHeight="1">
      <c r="A9681" s="52">
        <v>11594</v>
      </c>
      <c r="B9681" s="52" t="s">
        <v>17504</v>
      </c>
      <c r="C9681" s="52" t="s">
        <v>10358</v>
      </c>
      <c r="D9681" s="808">
        <v>592.42999999999995</v>
      </c>
      <c r="E9681" s="757"/>
      <c r="F9681" s="757"/>
      <c r="G9681" s="757"/>
      <c r="H9681" s="757"/>
      <c r="I9681" s="757"/>
    </row>
    <row r="9682" spans="1:9" ht="15.75" customHeight="1">
      <c r="A9682" s="52">
        <v>3311</v>
      </c>
      <c r="B9682" s="52" t="s">
        <v>17505</v>
      </c>
      <c r="C9682" s="52" t="s">
        <v>10507</v>
      </c>
      <c r="D9682" s="808">
        <v>592.42999999999995</v>
      </c>
      <c r="E9682" s="757"/>
      <c r="F9682" s="757"/>
      <c r="G9682" s="757"/>
      <c r="H9682" s="757"/>
      <c r="I9682" s="757"/>
    </row>
    <row r="9683" spans="1:9" ht="15.75" customHeight="1">
      <c r="A9683" s="52">
        <v>11599</v>
      </c>
      <c r="B9683" s="52" t="s">
        <v>17506</v>
      </c>
      <c r="C9683" s="52" t="s">
        <v>10358</v>
      </c>
      <c r="D9683" s="808">
        <v>787.86</v>
      </c>
      <c r="E9683" s="757"/>
      <c r="F9683" s="757"/>
      <c r="G9683" s="757"/>
      <c r="H9683" s="757"/>
      <c r="I9683" s="757"/>
    </row>
    <row r="9684" spans="1:9" ht="15.75" customHeight="1">
      <c r="A9684" s="52">
        <v>11593</v>
      </c>
      <c r="B9684" s="52" t="s">
        <v>17507</v>
      </c>
      <c r="C9684" s="52" t="s">
        <v>10358</v>
      </c>
      <c r="D9684" s="967">
        <v>1104.53</v>
      </c>
      <c r="E9684" s="757"/>
      <c r="F9684" s="757"/>
      <c r="G9684" s="757"/>
      <c r="H9684" s="757"/>
      <c r="I9684" s="757"/>
    </row>
    <row r="9685" spans="1:9" ht="15.75" customHeight="1">
      <c r="A9685" s="52">
        <v>3314</v>
      </c>
      <c r="B9685" s="52" t="s">
        <v>17508</v>
      </c>
      <c r="C9685" s="52" t="s">
        <v>10507</v>
      </c>
      <c r="D9685" s="808">
        <v>789.97</v>
      </c>
      <c r="E9685" s="757"/>
      <c r="F9685" s="757"/>
      <c r="G9685" s="757"/>
      <c r="H9685" s="757"/>
      <c r="I9685" s="757"/>
    </row>
    <row r="9686" spans="1:9" ht="15.75" customHeight="1">
      <c r="A9686" s="52">
        <v>11597</v>
      </c>
      <c r="B9686" s="52" t="s">
        <v>17509</v>
      </c>
      <c r="C9686" s="52" t="s">
        <v>10358</v>
      </c>
      <c r="D9686" s="808">
        <v>918.63</v>
      </c>
      <c r="E9686" s="757"/>
      <c r="F9686" s="757"/>
      <c r="G9686" s="757"/>
      <c r="H9686" s="757"/>
      <c r="I9686" s="757"/>
    </row>
    <row r="9687" spans="1:9" ht="15.75" customHeight="1">
      <c r="A9687" s="52">
        <v>3309</v>
      </c>
      <c r="B9687" s="52" t="s">
        <v>17510</v>
      </c>
      <c r="C9687" s="52" t="s">
        <v>10507</v>
      </c>
      <c r="D9687" s="808">
        <v>627.34</v>
      </c>
      <c r="E9687" s="757"/>
      <c r="F9687" s="757"/>
      <c r="G9687" s="757"/>
      <c r="H9687" s="757"/>
      <c r="I9687" s="757"/>
    </row>
    <row r="9688" spans="1:9" ht="15.75" customHeight="1">
      <c r="A9688" s="52">
        <v>34612</v>
      </c>
      <c r="B9688" s="52" t="s">
        <v>17511</v>
      </c>
      <c r="C9688" s="52" t="s">
        <v>10358</v>
      </c>
      <c r="D9688" s="967">
        <v>1136.19</v>
      </c>
      <c r="E9688" s="757"/>
      <c r="F9688" s="757"/>
      <c r="G9688" s="757"/>
      <c r="H9688" s="757"/>
      <c r="I9688" s="757"/>
    </row>
    <row r="9689" spans="1:9" ht="15.75" customHeight="1">
      <c r="A9689" s="52">
        <v>34635</v>
      </c>
      <c r="B9689" s="52" t="s">
        <v>17512</v>
      </c>
      <c r="C9689" s="52" t="s">
        <v>10358</v>
      </c>
      <c r="D9689" s="967">
        <v>1461.08</v>
      </c>
      <c r="E9689" s="757"/>
      <c r="F9689" s="757"/>
      <c r="G9689" s="757"/>
      <c r="H9689" s="757"/>
      <c r="I9689" s="757"/>
    </row>
    <row r="9690" spans="1:9" ht="15.75" customHeight="1">
      <c r="A9690" s="52">
        <v>34633</v>
      </c>
      <c r="B9690" s="52" t="s">
        <v>17513</v>
      </c>
      <c r="C9690" s="52" t="s">
        <v>10358</v>
      </c>
      <c r="D9690" s="967">
        <v>1610.5</v>
      </c>
      <c r="E9690" s="757"/>
      <c r="F9690" s="757"/>
      <c r="G9690" s="757"/>
      <c r="H9690" s="757"/>
      <c r="I9690" s="757"/>
    </row>
    <row r="9691" spans="1:9" ht="15.75" customHeight="1">
      <c r="A9691" s="52">
        <v>40440</v>
      </c>
      <c r="B9691" s="52" t="s">
        <v>17514</v>
      </c>
      <c r="C9691" s="52" t="s">
        <v>10507</v>
      </c>
      <c r="D9691" s="808">
        <v>822.83</v>
      </c>
      <c r="E9691" s="757"/>
      <c r="F9691" s="757"/>
      <c r="G9691" s="757"/>
      <c r="H9691" s="757"/>
      <c r="I9691" s="757"/>
    </row>
    <row r="9692" spans="1:9" ht="15.75" customHeight="1">
      <c r="A9692" s="52">
        <v>40441</v>
      </c>
      <c r="B9692" s="52" t="s">
        <v>17515</v>
      </c>
      <c r="C9692" s="52" t="s">
        <v>10507</v>
      </c>
      <c r="D9692" s="808">
        <v>525.33000000000004</v>
      </c>
      <c r="E9692" s="757"/>
      <c r="F9692" s="757"/>
      <c r="G9692" s="757"/>
      <c r="H9692" s="757"/>
      <c r="I9692" s="757"/>
    </row>
    <row r="9693" spans="1:9" ht="15.75" customHeight="1">
      <c r="A9693" s="52">
        <v>40449</v>
      </c>
      <c r="B9693" s="52" t="s">
        <v>17516</v>
      </c>
      <c r="C9693" s="52" t="s">
        <v>10507</v>
      </c>
      <c r="D9693" s="808">
        <v>441.63</v>
      </c>
      <c r="E9693" s="757"/>
      <c r="F9693" s="757"/>
      <c r="G9693" s="757"/>
      <c r="H9693" s="757"/>
      <c r="I9693" s="757"/>
    </row>
    <row r="9694" spans="1:9" ht="15.75" customHeight="1">
      <c r="A9694" s="52">
        <v>34800</v>
      </c>
      <c r="B9694" s="52" t="s">
        <v>17517</v>
      </c>
      <c r="C9694" s="52" t="s">
        <v>10507</v>
      </c>
      <c r="D9694" s="808">
        <v>552.26</v>
      </c>
      <c r="E9694" s="757"/>
      <c r="F9694" s="757"/>
      <c r="G9694" s="757"/>
      <c r="H9694" s="757"/>
      <c r="I9694" s="757"/>
    </row>
    <row r="9695" spans="1:9" ht="15.75" customHeight="1">
      <c r="A9695" s="52">
        <v>11592</v>
      </c>
      <c r="B9695" s="52" t="s">
        <v>17518</v>
      </c>
      <c r="C9695" s="52" t="s">
        <v>10358</v>
      </c>
      <c r="D9695" s="808">
        <v>789.97</v>
      </c>
      <c r="E9695" s="757"/>
      <c r="F9695" s="757"/>
      <c r="G9695" s="757"/>
      <c r="H9695" s="757"/>
      <c r="I9695" s="757"/>
    </row>
    <row r="9696" spans="1:9" ht="15.75" customHeight="1">
      <c r="A9696" s="52">
        <v>40438</v>
      </c>
      <c r="B9696" s="52" t="s">
        <v>17519</v>
      </c>
      <c r="C9696" s="52" t="s">
        <v>10507</v>
      </c>
      <c r="D9696" s="808">
        <v>367.93</v>
      </c>
      <c r="E9696" s="757"/>
      <c r="F9696" s="757"/>
      <c r="G9696" s="757"/>
      <c r="H9696" s="757"/>
      <c r="I9696" s="757"/>
    </row>
    <row r="9697" spans="1:9" ht="15.75" customHeight="1">
      <c r="A9697" s="52">
        <v>40436</v>
      </c>
      <c r="B9697" s="52" t="s">
        <v>17520</v>
      </c>
      <c r="C9697" s="52" t="s">
        <v>10507</v>
      </c>
      <c r="D9697" s="808">
        <v>458.77</v>
      </c>
      <c r="E9697" s="757"/>
      <c r="F9697" s="757"/>
      <c r="G9697" s="757"/>
      <c r="H9697" s="757"/>
      <c r="I9697" s="757"/>
    </row>
    <row r="9698" spans="1:9" ht="15.75" customHeight="1">
      <c r="A9698" s="52">
        <v>4315</v>
      </c>
      <c r="B9698" s="52" t="s">
        <v>17521</v>
      </c>
      <c r="C9698" s="52" t="s">
        <v>10358</v>
      </c>
      <c r="D9698" s="808">
        <v>2.5</v>
      </c>
      <c r="E9698" s="757"/>
      <c r="F9698" s="757"/>
      <c r="G9698" s="757"/>
      <c r="H9698" s="757"/>
      <c r="I9698" s="757"/>
    </row>
    <row r="9699" spans="1:9" ht="15.75" customHeight="1">
      <c r="A9699" s="52">
        <v>402</v>
      </c>
      <c r="B9699" s="52" t="s">
        <v>17522</v>
      </c>
      <c r="C9699" s="52" t="s">
        <v>10358</v>
      </c>
      <c r="D9699" s="808">
        <v>17.34</v>
      </c>
      <c r="E9699" s="757"/>
      <c r="F9699" s="757"/>
      <c r="G9699" s="757"/>
      <c r="H9699" s="757"/>
      <c r="I9699" s="757"/>
    </row>
    <row r="9700" spans="1:9" ht="15.75" customHeight="1">
      <c r="A9700" s="52">
        <v>4226</v>
      </c>
      <c r="B9700" s="52" t="s">
        <v>17523</v>
      </c>
      <c r="C9700" s="52" t="s">
        <v>10406</v>
      </c>
      <c r="D9700" s="808">
        <v>8.07</v>
      </c>
      <c r="E9700" s="757"/>
      <c r="F9700" s="757"/>
      <c r="G9700" s="757"/>
      <c r="H9700" s="757"/>
      <c r="I9700" s="757"/>
    </row>
    <row r="9701" spans="1:9" ht="15.75" customHeight="1">
      <c r="A9701" s="52">
        <v>4222</v>
      </c>
      <c r="B9701" s="52" t="s">
        <v>17524</v>
      </c>
      <c r="C9701" s="52" t="s">
        <v>10408</v>
      </c>
      <c r="D9701" s="808">
        <v>4.78</v>
      </c>
      <c r="E9701" s="757"/>
      <c r="F9701" s="757"/>
      <c r="G9701" s="757"/>
      <c r="H9701" s="757"/>
      <c r="I9701" s="757"/>
    </row>
    <row r="9702" spans="1:9" ht="15.75" customHeight="1">
      <c r="A9702" s="52">
        <v>34804</v>
      </c>
      <c r="B9702" s="52" t="s">
        <v>17525</v>
      </c>
      <c r="C9702" s="52" t="s">
        <v>10774</v>
      </c>
      <c r="D9702" s="808">
        <v>66.69</v>
      </c>
      <c r="E9702" s="757"/>
      <c r="F9702" s="757"/>
      <c r="G9702" s="757"/>
      <c r="H9702" s="757"/>
      <c r="I9702" s="757"/>
    </row>
    <row r="9703" spans="1:9" ht="15.75" customHeight="1">
      <c r="A9703" s="52">
        <v>4013</v>
      </c>
      <c r="B9703" s="52" t="s">
        <v>17526</v>
      </c>
      <c r="C9703" s="52" t="s">
        <v>10774</v>
      </c>
      <c r="D9703" s="808">
        <v>7.45</v>
      </c>
      <c r="E9703" s="757"/>
      <c r="F9703" s="757"/>
      <c r="G9703" s="757"/>
      <c r="H9703" s="757"/>
      <c r="I9703" s="757"/>
    </row>
    <row r="9704" spans="1:9" ht="15.75" customHeight="1">
      <c r="A9704" s="52">
        <v>4011</v>
      </c>
      <c r="B9704" s="52" t="s">
        <v>17527</v>
      </c>
      <c r="C9704" s="52" t="s">
        <v>10774</v>
      </c>
      <c r="D9704" s="808">
        <v>8.32</v>
      </c>
      <c r="E9704" s="757"/>
      <c r="F9704" s="757"/>
      <c r="G9704" s="757"/>
      <c r="H9704" s="757"/>
      <c r="I9704" s="757"/>
    </row>
    <row r="9705" spans="1:9" ht="15.75" customHeight="1">
      <c r="A9705" s="52">
        <v>4021</v>
      </c>
      <c r="B9705" s="52" t="s">
        <v>17528</v>
      </c>
      <c r="C9705" s="52" t="s">
        <v>10774</v>
      </c>
      <c r="D9705" s="808">
        <v>10.38</v>
      </c>
      <c r="E9705" s="757"/>
      <c r="F9705" s="757"/>
      <c r="G9705" s="757"/>
      <c r="H9705" s="757"/>
      <c r="I9705" s="757"/>
    </row>
    <row r="9706" spans="1:9" ht="15.75" customHeight="1">
      <c r="A9706" s="52">
        <v>4019</v>
      </c>
      <c r="B9706" s="52" t="s">
        <v>17529</v>
      </c>
      <c r="C9706" s="52" t="s">
        <v>10774</v>
      </c>
      <c r="D9706" s="808">
        <v>12.46</v>
      </c>
      <c r="E9706" s="757"/>
      <c r="F9706" s="757"/>
      <c r="G9706" s="757"/>
      <c r="H9706" s="757"/>
      <c r="I9706" s="757"/>
    </row>
    <row r="9707" spans="1:9" ht="15.75" customHeight="1">
      <c r="A9707" s="52">
        <v>4012</v>
      </c>
      <c r="B9707" s="52" t="s">
        <v>17530</v>
      </c>
      <c r="C9707" s="52" t="s">
        <v>10774</v>
      </c>
      <c r="D9707" s="808">
        <v>16.7</v>
      </c>
      <c r="E9707" s="757"/>
      <c r="F9707" s="757"/>
      <c r="G9707" s="757"/>
      <c r="H9707" s="757"/>
      <c r="I9707" s="757"/>
    </row>
    <row r="9708" spans="1:9" ht="15.75" customHeight="1">
      <c r="A9708" s="52">
        <v>4020</v>
      </c>
      <c r="B9708" s="52" t="s">
        <v>17531</v>
      </c>
      <c r="C9708" s="52" t="s">
        <v>10774</v>
      </c>
      <c r="D9708" s="808">
        <v>20.91</v>
      </c>
      <c r="E9708" s="757"/>
      <c r="F9708" s="757"/>
      <c r="G9708" s="757"/>
      <c r="H9708" s="757"/>
      <c r="I9708" s="757"/>
    </row>
    <row r="9709" spans="1:9" ht="15.75" customHeight="1">
      <c r="A9709" s="52">
        <v>4018</v>
      </c>
      <c r="B9709" s="52" t="s">
        <v>17532</v>
      </c>
      <c r="C9709" s="52" t="s">
        <v>10774</v>
      </c>
      <c r="D9709" s="808">
        <v>25.05</v>
      </c>
      <c r="E9709" s="757"/>
      <c r="F9709" s="757"/>
      <c r="G9709" s="757"/>
      <c r="H9709" s="757"/>
      <c r="I9709" s="757"/>
    </row>
    <row r="9710" spans="1:9" ht="15.75" customHeight="1">
      <c r="A9710" s="52">
        <v>36498</v>
      </c>
      <c r="B9710" s="52" t="s">
        <v>17533</v>
      </c>
      <c r="C9710" s="52" t="s">
        <v>10358</v>
      </c>
      <c r="D9710" s="967">
        <v>7956.08</v>
      </c>
      <c r="E9710" s="757"/>
      <c r="F9710" s="757"/>
      <c r="G9710" s="757"/>
      <c r="H9710" s="757"/>
      <c r="I9710" s="757"/>
    </row>
    <row r="9711" spans="1:9" ht="15.75" customHeight="1">
      <c r="A9711" s="52">
        <v>12872</v>
      </c>
      <c r="B9711" s="52" t="s">
        <v>17534</v>
      </c>
      <c r="C9711" s="52" t="s">
        <v>10509</v>
      </c>
      <c r="D9711" s="808">
        <v>14.88</v>
      </c>
      <c r="E9711" s="757"/>
      <c r="F9711" s="757"/>
      <c r="G9711" s="757"/>
      <c r="H9711" s="757"/>
      <c r="I9711" s="757"/>
    </row>
    <row r="9712" spans="1:9" ht="15.75" customHeight="1">
      <c r="A9712" s="52">
        <v>41075</v>
      </c>
      <c r="B9712" s="52" t="s">
        <v>17535</v>
      </c>
      <c r="C9712" s="52" t="s">
        <v>10511</v>
      </c>
      <c r="D9712" s="967">
        <v>2608.0700000000002</v>
      </c>
      <c r="E9712" s="757"/>
      <c r="F9712" s="757"/>
      <c r="G9712" s="757"/>
      <c r="H9712" s="757"/>
      <c r="I9712" s="757"/>
    </row>
    <row r="9713" spans="1:9" ht="15.75" customHeight="1">
      <c r="A9713" s="52">
        <v>44324</v>
      </c>
      <c r="B9713" s="52" t="s">
        <v>17536</v>
      </c>
      <c r="C9713" s="52" t="s">
        <v>10406</v>
      </c>
      <c r="D9713" s="808">
        <v>2.75</v>
      </c>
      <c r="E9713" s="757"/>
      <c r="F9713" s="757"/>
      <c r="G9713" s="757"/>
      <c r="H9713" s="757"/>
      <c r="I9713" s="757"/>
    </row>
    <row r="9714" spans="1:9" ht="15.75" customHeight="1">
      <c r="A9714" s="52">
        <v>3315</v>
      </c>
      <c r="B9714" s="52" t="s">
        <v>17537</v>
      </c>
      <c r="C9714" s="52" t="s">
        <v>10406</v>
      </c>
      <c r="D9714" s="808">
        <v>0.79</v>
      </c>
      <c r="E9714" s="757"/>
      <c r="F9714" s="757"/>
      <c r="G9714" s="757"/>
      <c r="H9714" s="757"/>
      <c r="I9714" s="757"/>
    </row>
    <row r="9715" spans="1:9" ht="15.75" customHeight="1">
      <c r="A9715" s="52">
        <v>36870</v>
      </c>
      <c r="B9715" s="52" t="s">
        <v>17538</v>
      </c>
      <c r="C9715" s="52" t="s">
        <v>10406</v>
      </c>
      <c r="D9715" s="808">
        <v>0.61</v>
      </c>
      <c r="E9715" s="757"/>
      <c r="F9715" s="757"/>
      <c r="G9715" s="757"/>
      <c r="H9715" s="757"/>
      <c r="I9715" s="757"/>
    </row>
    <row r="9716" spans="1:9" ht="15.75" customHeight="1">
      <c r="A9716" s="52">
        <v>5092</v>
      </c>
      <c r="B9716" s="52" t="s">
        <v>17539</v>
      </c>
      <c r="C9716" s="52" t="s">
        <v>10788</v>
      </c>
      <c r="D9716" s="808">
        <v>17</v>
      </c>
      <c r="E9716" s="757"/>
      <c r="F9716" s="757"/>
      <c r="G9716" s="757"/>
      <c r="H9716" s="757"/>
      <c r="I9716" s="757"/>
    </row>
    <row r="9717" spans="1:9" ht="15.75" customHeight="1">
      <c r="A9717" s="52">
        <v>11462</v>
      </c>
      <c r="B9717" s="52" t="s">
        <v>17540</v>
      </c>
      <c r="C9717" s="52" t="s">
        <v>10788</v>
      </c>
      <c r="D9717" s="808">
        <v>17.39</v>
      </c>
      <c r="E9717" s="757"/>
      <c r="F9717" s="757"/>
      <c r="G9717" s="757"/>
      <c r="H9717" s="757"/>
      <c r="I9717" s="757"/>
    </row>
    <row r="9718" spans="1:9" ht="15.75" customHeight="1">
      <c r="A9718" s="52">
        <v>36529</v>
      </c>
      <c r="B9718" s="52" t="s">
        <v>17541</v>
      </c>
      <c r="C9718" s="52" t="s">
        <v>10358</v>
      </c>
      <c r="D9718" s="967">
        <v>77933.67</v>
      </c>
      <c r="E9718" s="757"/>
      <c r="F9718" s="757"/>
      <c r="G9718" s="757"/>
      <c r="H9718" s="757"/>
      <c r="I9718" s="757"/>
    </row>
    <row r="9719" spans="1:9" ht="15.75" customHeight="1">
      <c r="A9719" s="52">
        <v>3318</v>
      </c>
      <c r="B9719" s="52" t="s">
        <v>17542</v>
      </c>
      <c r="C9719" s="52" t="s">
        <v>10358</v>
      </c>
      <c r="D9719" s="967">
        <v>61100</v>
      </c>
      <c r="E9719" s="757"/>
      <c r="F9719" s="757"/>
      <c r="G9719" s="757"/>
      <c r="H9719" s="757"/>
      <c r="I9719" s="757"/>
    </row>
    <row r="9720" spans="1:9" ht="15.75" customHeight="1">
      <c r="A9720" s="52">
        <v>3324</v>
      </c>
      <c r="B9720" s="52" t="s">
        <v>17543</v>
      </c>
      <c r="C9720" s="52" t="s">
        <v>10774</v>
      </c>
      <c r="D9720" s="808">
        <v>12.14</v>
      </c>
      <c r="E9720" s="757"/>
      <c r="F9720" s="757"/>
      <c r="G9720" s="757"/>
      <c r="H9720" s="757"/>
      <c r="I9720" s="757"/>
    </row>
    <row r="9721" spans="1:9" ht="15.75" customHeight="1">
      <c r="A9721" s="52">
        <v>3322</v>
      </c>
      <c r="B9721" s="52" t="s">
        <v>17544</v>
      </c>
      <c r="C9721" s="52" t="s">
        <v>10774</v>
      </c>
      <c r="D9721" s="808">
        <v>17</v>
      </c>
      <c r="E9721" s="757"/>
      <c r="F9721" s="757"/>
      <c r="G9721" s="757"/>
      <c r="H9721" s="757"/>
      <c r="I9721" s="757"/>
    </row>
    <row r="9722" spans="1:9" ht="15.75" customHeight="1">
      <c r="A9722" s="52">
        <v>5076</v>
      </c>
      <c r="B9722" s="52" t="s">
        <v>17545</v>
      </c>
      <c r="C9722" s="52" t="s">
        <v>10406</v>
      </c>
      <c r="D9722" s="808">
        <v>24.66</v>
      </c>
      <c r="E9722" s="757"/>
      <c r="F9722" s="757"/>
      <c r="G9722" s="757"/>
      <c r="H9722" s="757"/>
      <c r="I9722" s="757"/>
    </row>
    <row r="9723" spans="1:9" ht="15.75" customHeight="1">
      <c r="A9723" s="52">
        <v>5077</v>
      </c>
      <c r="B9723" s="52" t="s">
        <v>17546</v>
      </c>
      <c r="C9723" s="52" t="s">
        <v>10406</v>
      </c>
      <c r="D9723" s="808">
        <v>27.25</v>
      </c>
      <c r="E9723" s="757"/>
      <c r="F9723" s="757"/>
      <c r="G9723" s="757"/>
      <c r="H9723" s="757"/>
      <c r="I9723" s="757"/>
    </row>
    <row r="9724" spans="1:9" ht="15.75" customHeight="1">
      <c r="A9724" s="52">
        <v>11837</v>
      </c>
      <c r="B9724" s="52" t="s">
        <v>17547</v>
      </c>
      <c r="C9724" s="52" t="s">
        <v>10358</v>
      </c>
      <c r="D9724" s="808">
        <v>54.13</v>
      </c>
      <c r="E9724" s="757"/>
      <c r="F9724" s="757"/>
      <c r="G9724" s="757"/>
      <c r="H9724" s="757"/>
      <c r="I9724" s="757"/>
    </row>
    <row r="9725" spans="1:9" ht="15.75" customHeight="1">
      <c r="A9725" s="52">
        <v>38055</v>
      </c>
      <c r="B9725" s="52" t="s">
        <v>17548</v>
      </c>
      <c r="C9725" s="52" t="s">
        <v>10358</v>
      </c>
      <c r="D9725" s="808">
        <v>4.91</v>
      </c>
      <c r="E9725" s="757"/>
      <c r="F9725" s="757"/>
      <c r="G9725" s="757"/>
      <c r="H9725" s="757"/>
      <c r="I9725" s="757"/>
    </row>
    <row r="9726" spans="1:9" ht="15.75" customHeight="1">
      <c r="A9726" s="52">
        <v>415</v>
      </c>
      <c r="B9726" s="52" t="s">
        <v>17549</v>
      </c>
      <c r="C9726" s="52" t="s">
        <v>10358</v>
      </c>
      <c r="D9726" s="808">
        <v>22.19</v>
      </c>
      <c r="E9726" s="757"/>
      <c r="F9726" s="757"/>
      <c r="G9726" s="757"/>
      <c r="H9726" s="757"/>
      <c r="I9726" s="757"/>
    </row>
    <row r="9727" spans="1:9" ht="15.75" customHeight="1">
      <c r="A9727" s="52">
        <v>416</v>
      </c>
      <c r="B9727" s="52" t="s">
        <v>17550</v>
      </c>
      <c r="C9727" s="52" t="s">
        <v>10358</v>
      </c>
      <c r="D9727" s="808">
        <v>8.1199999999999992</v>
      </c>
      <c r="E9727" s="757"/>
      <c r="F9727" s="757"/>
      <c r="G9727" s="757"/>
      <c r="H9727" s="757"/>
      <c r="I9727" s="757"/>
    </row>
    <row r="9728" spans="1:9" ht="15.75" customHeight="1">
      <c r="A9728" s="52">
        <v>425</v>
      </c>
      <c r="B9728" s="52" t="s">
        <v>17551</v>
      </c>
      <c r="C9728" s="52" t="s">
        <v>10358</v>
      </c>
      <c r="D9728" s="808">
        <v>5.03</v>
      </c>
      <c r="E9728" s="757"/>
      <c r="F9728" s="757"/>
      <c r="G9728" s="757"/>
      <c r="H9728" s="757"/>
      <c r="I9728" s="757"/>
    </row>
    <row r="9729" spans="1:9" ht="15.75" customHeight="1">
      <c r="A9729" s="52">
        <v>426</v>
      </c>
      <c r="B9729" s="52" t="s">
        <v>17552</v>
      </c>
      <c r="C9729" s="52" t="s">
        <v>10358</v>
      </c>
      <c r="D9729" s="808">
        <v>27.74</v>
      </c>
      <c r="E9729" s="757"/>
      <c r="F9729" s="757"/>
      <c r="G9729" s="757"/>
      <c r="H9729" s="757"/>
      <c r="I9729" s="757"/>
    </row>
    <row r="9730" spans="1:9" ht="15.75" customHeight="1">
      <c r="A9730" s="52">
        <v>38056</v>
      </c>
      <c r="B9730" s="52" t="s">
        <v>17553</v>
      </c>
      <c r="C9730" s="52" t="s">
        <v>10358</v>
      </c>
      <c r="D9730" s="808">
        <v>27.09</v>
      </c>
      <c r="E9730" s="757"/>
      <c r="F9730" s="757"/>
      <c r="G9730" s="757"/>
      <c r="H9730" s="757"/>
      <c r="I9730" s="757"/>
    </row>
    <row r="9731" spans="1:9" ht="15.75" customHeight="1">
      <c r="A9731" s="52">
        <v>1564</v>
      </c>
      <c r="B9731" s="52" t="s">
        <v>17554</v>
      </c>
      <c r="C9731" s="52" t="s">
        <v>10358</v>
      </c>
      <c r="D9731" s="808">
        <v>10.34</v>
      </c>
      <c r="E9731" s="757"/>
      <c r="F9731" s="757"/>
      <c r="G9731" s="757"/>
      <c r="H9731" s="757"/>
      <c r="I9731" s="757"/>
    </row>
    <row r="9732" spans="1:9" ht="15.75" customHeight="1">
      <c r="A9732" s="52">
        <v>11032</v>
      </c>
      <c r="B9732" s="52" t="s">
        <v>17555</v>
      </c>
      <c r="C9732" s="52" t="s">
        <v>10358</v>
      </c>
      <c r="D9732" s="808">
        <v>14.08</v>
      </c>
      <c r="E9732" s="757"/>
      <c r="F9732" s="757"/>
      <c r="G9732" s="757"/>
      <c r="H9732" s="757"/>
      <c r="I9732" s="757"/>
    </row>
    <row r="9733" spans="1:9" ht="15.75" customHeight="1">
      <c r="A9733" s="52">
        <v>36786</v>
      </c>
      <c r="B9733" s="52" t="s">
        <v>17556</v>
      </c>
      <c r="C9733" s="52" t="s">
        <v>12596</v>
      </c>
      <c r="D9733" s="808">
        <v>159.07</v>
      </c>
      <c r="E9733" s="757"/>
      <c r="F9733" s="757"/>
      <c r="G9733" s="757"/>
      <c r="H9733" s="757"/>
      <c r="I9733" s="757"/>
    </row>
    <row r="9734" spans="1:9" ht="15.75" customHeight="1">
      <c r="A9734" s="52">
        <v>36785</v>
      </c>
      <c r="B9734" s="52" t="s">
        <v>17557</v>
      </c>
      <c r="C9734" s="52" t="s">
        <v>12596</v>
      </c>
      <c r="D9734" s="808">
        <v>138.22</v>
      </c>
      <c r="E9734" s="757"/>
      <c r="F9734" s="757"/>
      <c r="G9734" s="757"/>
      <c r="H9734" s="757"/>
      <c r="I9734" s="757"/>
    </row>
    <row r="9735" spans="1:9" ht="15.75" customHeight="1">
      <c r="A9735" s="52">
        <v>36782</v>
      </c>
      <c r="B9735" s="52" t="s">
        <v>17558</v>
      </c>
      <c r="C9735" s="52" t="s">
        <v>12596</v>
      </c>
      <c r="D9735" s="808">
        <v>164.99</v>
      </c>
      <c r="E9735" s="757"/>
      <c r="F9735" s="757"/>
      <c r="G9735" s="757"/>
      <c r="H9735" s="757"/>
      <c r="I9735" s="757"/>
    </row>
    <row r="9736" spans="1:9" ht="15.75" customHeight="1">
      <c r="A9736" s="52">
        <v>44481</v>
      </c>
      <c r="B9736" s="52" t="s">
        <v>17559</v>
      </c>
      <c r="C9736" s="52" t="s">
        <v>12596</v>
      </c>
      <c r="D9736" s="808">
        <v>185.85</v>
      </c>
      <c r="E9736" s="757"/>
      <c r="F9736" s="757"/>
      <c r="G9736" s="757"/>
      <c r="H9736" s="757"/>
      <c r="I9736" s="757"/>
    </row>
    <row r="9737" spans="1:9" ht="15.75" customHeight="1">
      <c r="A9737" s="52">
        <v>4824</v>
      </c>
      <c r="B9737" s="52" t="s">
        <v>17560</v>
      </c>
      <c r="C9737" s="52" t="s">
        <v>10406</v>
      </c>
      <c r="D9737" s="808">
        <v>0.45</v>
      </c>
      <c r="E9737" s="757"/>
      <c r="F9737" s="757"/>
      <c r="G9737" s="757"/>
      <c r="H9737" s="757"/>
      <c r="I9737" s="757"/>
    </row>
    <row r="9738" spans="1:9" ht="15.75" customHeight="1">
      <c r="A9738" s="52">
        <v>11795</v>
      </c>
      <c r="B9738" s="52" t="s">
        <v>17561</v>
      </c>
      <c r="C9738" s="52" t="s">
        <v>10774</v>
      </c>
      <c r="D9738" s="808">
        <v>407.54</v>
      </c>
      <c r="E9738" s="757"/>
      <c r="F9738" s="757"/>
      <c r="G9738" s="757"/>
      <c r="H9738" s="757"/>
      <c r="I9738" s="757"/>
    </row>
    <row r="9739" spans="1:9" ht="15.75" customHeight="1">
      <c r="A9739" s="52">
        <v>134</v>
      </c>
      <c r="B9739" s="52" t="s">
        <v>17562</v>
      </c>
      <c r="C9739" s="52" t="s">
        <v>10406</v>
      </c>
      <c r="D9739" s="808">
        <v>2.25</v>
      </c>
      <c r="E9739" s="757"/>
      <c r="F9739" s="757"/>
      <c r="G9739" s="757"/>
      <c r="H9739" s="757"/>
      <c r="I9739" s="757"/>
    </row>
    <row r="9740" spans="1:9" ht="15.75" customHeight="1">
      <c r="A9740" s="52">
        <v>4229</v>
      </c>
      <c r="B9740" s="52" t="s">
        <v>17563</v>
      </c>
      <c r="C9740" s="52" t="s">
        <v>10406</v>
      </c>
      <c r="D9740" s="808">
        <v>36.700000000000003</v>
      </c>
      <c r="E9740" s="757"/>
      <c r="F9740" s="757"/>
      <c r="G9740" s="757"/>
      <c r="H9740" s="757"/>
      <c r="I9740" s="757"/>
    </row>
    <row r="9741" spans="1:9" ht="15.75" customHeight="1">
      <c r="A9741" s="52">
        <v>11731</v>
      </c>
      <c r="B9741" s="52" t="s">
        <v>17564</v>
      </c>
      <c r="C9741" s="52" t="s">
        <v>10358</v>
      </c>
      <c r="D9741" s="808">
        <v>8.66</v>
      </c>
      <c r="E9741" s="757"/>
      <c r="F9741" s="757"/>
      <c r="G9741" s="757"/>
      <c r="H9741" s="757"/>
      <c r="I9741" s="757"/>
    </row>
    <row r="9742" spans="1:9" ht="15.75" customHeight="1">
      <c r="A9742" s="52">
        <v>11732</v>
      </c>
      <c r="B9742" s="52" t="s">
        <v>17565</v>
      </c>
      <c r="C9742" s="52" t="s">
        <v>10358</v>
      </c>
      <c r="D9742" s="808">
        <v>22.71</v>
      </c>
      <c r="E9742" s="757"/>
      <c r="F9742" s="757"/>
      <c r="G9742" s="757"/>
      <c r="H9742" s="757"/>
      <c r="I9742" s="757"/>
    </row>
    <row r="9743" spans="1:9" ht="15.75" customHeight="1">
      <c r="A9743" s="52">
        <v>11244</v>
      </c>
      <c r="B9743" s="52" t="s">
        <v>17566</v>
      </c>
      <c r="C9743" s="52" t="s">
        <v>10358</v>
      </c>
      <c r="D9743" s="808">
        <v>279.14</v>
      </c>
      <c r="E9743" s="757"/>
      <c r="F9743" s="757"/>
      <c r="G9743" s="757"/>
      <c r="H9743" s="757"/>
      <c r="I9743" s="757"/>
    </row>
    <row r="9744" spans="1:9" ht="15.75" customHeight="1">
      <c r="A9744" s="52">
        <v>11245</v>
      </c>
      <c r="B9744" s="52" t="s">
        <v>17567</v>
      </c>
      <c r="C9744" s="52" t="s">
        <v>10358</v>
      </c>
      <c r="D9744" s="808">
        <v>386.1</v>
      </c>
      <c r="E9744" s="757"/>
      <c r="F9744" s="757"/>
      <c r="G9744" s="757"/>
      <c r="H9744" s="757"/>
      <c r="I9744" s="757"/>
    </row>
    <row r="9745" spans="1:9" ht="15.75" customHeight="1">
      <c r="A9745" s="52">
        <v>11235</v>
      </c>
      <c r="B9745" s="52" t="s">
        <v>17568</v>
      </c>
      <c r="C9745" s="52" t="s">
        <v>10358</v>
      </c>
      <c r="D9745" s="808">
        <v>213.02</v>
      </c>
      <c r="E9745" s="757"/>
      <c r="F9745" s="757"/>
      <c r="G9745" s="757"/>
      <c r="H9745" s="757"/>
      <c r="I9745" s="757"/>
    </row>
    <row r="9746" spans="1:9" ht="15.75" customHeight="1">
      <c r="A9746" s="52">
        <v>11236</v>
      </c>
      <c r="B9746" s="52" t="s">
        <v>17569</v>
      </c>
      <c r="C9746" s="52" t="s">
        <v>10358</v>
      </c>
      <c r="D9746" s="808">
        <v>270.70999999999998</v>
      </c>
      <c r="E9746" s="757"/>
      <c r="F9746" s="757"/>
      <c r="G9746" s="757"/>
      <c r="H9746" s="757"/>
      <c r="I9746" s="757"/>
    </row>
    <row r="9747" spans="1:9" ht="15.75" customHeight="1">
      <c r="A9747" s="52">
        <v>36494</v>
      </c>
      <c r="B9747" s="52" t="s">
        <v>17570</v>
      </c>
      <c r="C9747" s="52" t="s">
        <v>10358</v>
      </c>
      <c r="D9747" s="967">
        <v>734320.31</v>
      </c>
      <c r="E9747" s="757"/>
      <c r="F9747" s="757"/>
      <c r="G9747" s="757"/>
      <c r="H9747" s="757"/>
      <c r="I9747" s="757"/>
    </row>
    <row r="9748" spans="1:9" ht="15.75" customHeight="1">
      <c r="A9748" s="52">
        <v>36493</v>
      </c>
      <c r="B9748" s="52" t="s">
        <v>17571</v>
      </c>
      <c r="C9748" s="52" t="s">
        <v>10358</v>
      </c>
      <c r="D9748" s="967">
        <v>831955.08</v>
      </c>
      <c r="E9748" s="757"/>
      <c r="F9748" s="757"/>
      <c r="G9748" s="757"/>
      <c r="H9748" s="757"/>
      <c r="I9748" s="757"/>
    </row>
    <row r="9749" spans="1:9" ht="15.75" customHeight="1">
      <c r="A9749" s="52">
        <v>36492</v>
      </c>
      <c r="B9749" s="52" t="s">
        <v>17572</v>
      </c>
      <c r="C9749" s="52" t="s">
        <v>10358</v>
      </c>
      <c r="D9749" s="967">
        <v>1545457.03</v>
      </c>
      <c r="E9749" s="757"/>
      <c r="F9749" s="757"/>
      <c r="G9749" s="757"/>
      <c r="H9749" s="757"/>
      <c r="I9749" s="757"/>
    </row>
    <row r="9750" spans="1:9" ht="15.75" customHeight="1">
      <c r="A9750" s="52">
        <v>36499</v>
      </c>
      <c r="B9750" s="52" t="s">
        <v>17573</v>
      </c>
      <c r="C9750" s="52" t="s">
        <v>10358</v>
      </c>
      <c r="D9750" s="967">
        <v>4296.28</v>
      </c>
      <c r="E9750" s="757"/>
      <c r="F9750" s="757"/>
      <c r="G9750" s="757"/>
      <c r="H9750" s="757"/>
      <c r="I9750" s="757"/>
    </row>
    <row r="9751" spans="1:9" ht="15.75" customHeight="1">
      <c r="A9751" s="52">
        <v>13533</v>
      </c>
      <c r="B9751" s="52" t="s">
        <v>17574</v>
      </c>
      <c r="C9751" s="52" t="s">
        <v>10358</v>
      </c>
      <c r="D9751" s="967">
        <v>196943.48</v>
      </c>
      <c r="E9751" s="757"/>
      <c r="F9751" s="757"/>
      <c r="G9751" s="757"/>
      <c r="H9751" s="757"/>
      <c r="I9751" s="757"/>
    </row>
    <row r="9752" spans="1:9" ht="15.75" customHeight="1">
      <c r="A9752" s="52">
        <v>13333</v>
      </c>
      <c r="B9752" s="52" t="s">
        <v>17575</v>
      </c>
      <c r="C9752" s="52" t="s">
        <v>10358</v>
      </c>
      <c r="D9752" s="967">
        <v>220322.1</v>
      </c>
      <c r="E9752" s="757"/>
      <c r="F9752" s="757"/>
      <c r="G9752" s="757"/>
      <c r="H9752" s="757"/>
      <c r="I9752" s="757"/>
    </row>
    <row r="9753" spans="1:9" ht="15.75" customHeight="1">
      <c r="A9753" s="52">
        <v>39585</v>
      </c>
      <c r="B9753" s="52" t="s">
        <v>17576</v>
      </c>
      <c r="C9753" s="52" t="s">
        <v>10358</v>
      </c>
      <c r="D9753" s="967">
        <v>142261.97</v>
      </c>
      <c r="E9753" s="757"/>
      <c r="F9753" s="757"/>
      <c r="G9753" s="757"/>
      <c r="H9753" s="757"/>
      <c r="I9753" s="757"/>
    </row>
    <row r="9754" spans="1:9" ht="15.75" customHeight="1">
      <c r="A9754" s="52">
        <v>39586</v>
      </c>
      <c r="B9754" s="52" t="s">
        <v>17577</v>
      </c>
      <c r="C9754" s="52" t="s">
        <v>10358</v>
      </c>
      <c r="D9754" s="967">
        <v>166863.66</v>
      </c>
      <c r="E9754" s="757"/>
      <c r="F9754" s="757"/>
      <c r="G9754" s="757"/>
      <c r="H9754" s="757"/>
      <c r="I9754" s="757"/>
    </row>
    <row r="9755" spans="1:9" ht="15.75" customHeight="1">
      <c r="A9755" s="52">
        <v>39587</v>
      </c>
      <c r="B9755" s="52" t="s">
        <v>17578</v>
      </c>
      <c r="C9755" s="52" t="s">
        <v>10358</v>
      </c>
      <c r="D9755" s="967">
        <v>203231.39</v>
      </c>
      <c r="E9755" s="757"/>
      <c r="F9755" s="757"/>
      <c r="G9755" s="757"/>
      <c r="H9755" s="757"/>
      <c r="I9755" s="757"/>
    </row>
    <row r="9756" spans="1:9" ht="15.75" customHeight="1">
      <c r="A9756" s="52">
        <v>39588</v>
      </c>
      <c r="B9756" s="52" t="s">
        <v>17579</v>
      </c>
      <c r="C9756" s="52" t="s">
        <v>10358</v>
      </c>
      <c r="D9756" s="967">
        <v>235320.55</v>
      </c>
      <c r="E9756" s="757"/>
      <c r="F9756" s="757"/>
      <c r="G9756" s="757"/>
      <c r="H9756" s="757"/>
      <c r="I9756" s="757"/>
    </row>
    <row r="9757" spans="1:9" ht="15.75" customHeight="1">
      <c r="A9757" s="52">
        <v>39584</v>
      </c>
      <c r="B9757" s="52" t="s">
        <v>17580</v>
      </c>
      <c r="C9757" s="52" t="s">
        <v>10358</v>
      </c>
      <c r="D9757" s="967">
        <v>126688.03</v>
      </c>
      <c r="E9757" s="757"/>
      <c r="F9757" s="757"/>
      <c r="G9757" s="757"/>
      <c r="H9757" s="757"/>
      <c r="I9757" s="757"/>
    </row>
    <row r="9758" spans="1:9" ht="15.75" customHeight="1">
      <c r="A9758" s="52">
        <v>39590</v>
      </c>
      <c r="B9758" s="52" t="s">
        <v>17581</v>
      </c>
      <c r="C9758" s="52" t="s">
        <v>10358</v>
      </c>
      <c r="D9758" s="967">
        <v>123650.25</v>
      </c>
      <c r="E9758" s="757"/>
      <c r="F9758" s="757"/>
      <c r="G9758" s="757"/>
      <c r="H9758" s="757"/>
      <c r="I9758" s="757"/>
    </row>
    <row r="9759" spans="1:9" ht="15.75" customHeight="1">
      <c r="A9759" s="52">
        <v>39592</v>
      </c>
      <c r="B9759" s="52" t="s">
        <v>17582</v>
      </c>
      <c r="C9759" s="52" t="s">
        <v>10358</v>
      </c>
      <c r="D9759" s="967">
        <v>177688.4</v>
      </c>
      <c r="E9759" s="757"/>
      <c r="F9759" s="757"/>
      <c r="G9759" s="757"/>
      <c r="H9759" s="757"/>
      <c r="I9759" s="757"/>
    </row>
    <row r="9760" spans="1:9" ht="15.75" customHeight="1">
      <c r="A9760" s="52">
        <v>39593</v>
      </c>
      <c r="B9760" s="52" t="s">
        <v>17583</v>
      </c>
      <c r="C9760" s="52" t="s">
        <v>10358</v>
      </c>
      <c r="D9760" s="967">
        <v>203231.39</v>
      </c>
      <c r="E9760" s="757"/>
      <c r="F9760" s="757"/>
      <c r="G9760" s="757"/>
      <c r="H9760" s="757"/>
      <c r="I9760" s="757"/>
    </row>
    <row r="9761" spans="1:9" ht="15.75" customHeight="1">
      <c r="A9761" s="52">
        <v>14254</v>
      </c>
      <c r="B9761" s="52" t="s">
        <v>17584</v>
      </c>
      <c r="C9761" s="52" t="s">
        <v>10358</v>
      </c>
      <c r="D9761" s="967">
        <v>115521</v>
      </c>
      <c r="E9761" s="757"/>
      <c r="F9761" s="757"/>
      <c r="G9761" s="757"/>
      <c r="H9761" s="757"/>
      <c r="I9761" s="757"/>
    </row>
    <row r="9762" spans="1:9" ht="15.75" customHeight="1">
      <c r="A9762" s="52">
        <v>44494</v>
      </c>
      <c r="B9762" s="52" t="s">
        <v>17585</v>
      </c>
      <c r="C9762" s="52" t="s">
        <v>10358</v>
      </c>
      <c r="D9762" s="967">
        <v>96469.25</v>
      </c>
      <c r="E9762" s="757"/>
      <c r="F9762" s="757"/>
      <c r="G9762" s="757"/>
      <c r="H9762" s="757"/>
      <c r="I9762" s="757"/>
    </row>
    <row r="9763" spans="1:9" ht="15.75" customHeight="1">
      <c r="A9763" s="52">
        <v>25019</v>
      </c>
      <c r="B9763" s="52" t="s">
        <v>17586</v>
      </c>
      <c r="C9763" s="52" t="s">
        <v>10358</v>
      </c>
      <c r="D9763" s="967">
        <v>165359.07999999999</v>
      </c>
      <c r="E9763" s="757"/>
      <c r="F9763" s="757"/>
      <c r="G9763" s="757"/>
      <c r="H9763" s="757"/>
      <c r="I9763" s="757"/>
    </row>
    <row r="9764" spans="1:9" ht="15.75" customHeight="1">
      <c r="A9764" s="52">
        <v>36501</v>
      </c>
      <c r="B9764" s="52" t="s">
        <v>17587</v>
      </c>
      <c r="C9764" s="52" t="s">
        <v>10358</v>
      </c>
      <c r="D9764" s="967">
        <v>147226.57</v>
      </c>
      <c r="E9764" s="757"/>
      <c r="F9764" s="757"/>
      <c r="G9764" s="757"/>
      <c r="H9764" s="757"/>
      <c r="I9764" s="757"/>
    </row>
    <row r="9765" spans="1:9" ht="15.75" customHeight="1">
      <c r="A9765" s="52">
        <v>44493</v>
      </c>
      <c r="B9765" s="52" t="s">
        <v>17588</v>
      </c>
      <c r="C9765" s="52" t="s">
        <v>10358</v>
      </c>
      <c r="D9765" s="967">
        <v>176994.54</v>
      </c>
      <c r="E9765" s="757"/>
      <c r="F9765" s="757"/>
      <c r="G9765" s="757"/>
      <c r="H9765" s="757"/>
      <c r="I9765" s="757"/>
    </row>
    <row r="9766" spans="1:9" ht="15.75" customHeight="1">
      <c r="A9766" s="52">
        <v>36500</v>
      </c>
      <c r="B9766" s="52" t="s">
        <v>17589</v>
      </c>
      <c r="C9766" s="52" t="s">
        <v>10358</v>
      </c>
      <c r="D9766" s="967">
        <v>104040.99</v>
      </c>
      <c r="E9766" s="757"/>
      <c r="F9766" s="757"/>
      <c r="G9766" s="757"/>
      <c r="H9766" s="757"/>
      <c r="I9766" s="757"/>
    </row>
    <row r="9767" spans="1:9" ht="15.75" customHeight="1">
      <c r="A9767" s="52">
        <v>20017</v>
      </c>
      <c r="B9767" s="52" t="s">
        <v>17590</v>
      </c>
      <c r="C9767" s="52" t="s">
        <v>10402</v>
      </c>
      <c r="D9767" s="808">
        <v>8</v>
      </c>
      <c r="E9767" s="757"/>
      <c r="F9767" s="757"/>
      <c r="G9767" s="757"/>
      <c r="H9767" s="757"/>
      <c r="I9767" s="757"/>
    </row>
    <row r="9768" spans="1:9" ht="15.75" customHeight="1">
      <c r="A9768" s="52">
        <v>20007</v>
      </c>
      <c r="B9768" s="52" t="s">
        <v>17591</v>
      </c>
      <c r="C9768" s="52" t="s">
        <v>10402</v>
      </c>
      <c r="D9768" s="808">
        <v>4.7699999999999996</v>
      </c>
      <c r="E9768" s="757"/>
      <c r="F9768" s="757"/>
      <c r="G9768" s="757"/>
      <c r="H9768" s="757"/>
      <c r="I9768" s="757"/>
    </row>
    <row r="9769" spans="1:9" ht="15.75" customHeight="1">
      <c r="A9769" s="52">
        <v>39831</v>
      </c>
      <c r="B9769" s="52" t="s">
        <v>17592</v>
      </c>
      <c r="C9769" s="52" t="s">
        <v>10823</v>
      </c>
      <c r="D9769" s="808">
        <v>325.37</v>
      </c>
      <c r="E9769" s="757"/>
      <c r="F9769" s="757"/>
      <c r="G9769" s="757"/>
      <c r="H9769" s="757"/>
      <c r="I9769" s="757"/>
    </row>
    <row r="9770" spans="1:9" ht="15.75" customHeight="1">
      <c r="A9770" s="52">
        <v>36888</v>
      </c>
      <c r="B9770" s="52" t="s">
        <v>17593</v>
      </c>
      <c r="C9770" s="52" t="s">
        <v>10402</v>
      </c>
      <c r="D9770" s="808">
        <v>65.989999999999995</v>
      </c>
      <c r="E9770" s="757"/>
      <c r="F9770" s="757"/>
      <c r="G9770" s="757"/>
      <c r="H9770" s="757"/>
      <c r="I9770" s="757"/>
    </row>
    <row r="9771" spans="1:9" ht="15.75" customHeight="1">
      <c r="A9771" s="52">
        <v>39836</v>
      </c>
      <c r="B9771" s="52" t="s">
        <v>17594</v>
      </c>
      <c r="C9771" s="52" t="s">
        <v>10823</v>
      </c>
      <c r="D9771" s="808">
        <v>285.89999999999998</v>
      </c>
      <c r="E9771" s="757"/>
      <c r="F9771" s="757"/>
      <c r="G9771" s="757"/>
      <c r="H9771" s="757"/>
      <c r="I9771" s="757"/>
    </row>
    <row r="9772" spans="1:9" ht="15.75" customHeight="1">
      <c r="A9772" s="52">
        <v>39830</v>
      </c>
      <c r="B9772" s="52" t="s">
        <v>17595</v>
      </c>
      <c r="C9772" s="52" t="s">
        <v>10823</v>
      </c>
      <c r="D9772" s="808">
        <v>326.06</v>
      </c>
      <c r="E9772" s="757"/>
      <c r="F9772" s="757"/>
      <c r="G9772" s="757"/>
      <c r="H9772" s="757"/>
      <c r="I9772" s="757"/>
    </row>
    <row r="9773" spans="1:9" ht="15.75" customHeight="1">
      <c r="A9773" s="52">
        <v>40527</v>
      </c>
      <c r="B9773" s="52" t="s">
        <v>17596</v>
      </c>
      <c r="C9773" s="52" t="s">
        <v>10358</v>
      </c>
      <c r="D9773" s="967">
        <v>2531.44</v>
      </c>
      <c r="E9773" s="757"/>
      <c r="F9773" s="757"/>
      <c r="G9773" s="757"/>
      <c r="H9773" s="757"/>
      <c r="I9773" s="757"/>
    </row>
    <row r="9774" spans="1:9" ht="15.75" customHeight="1">
      <c r="A9774" s="52">
        <v>36497</v>
      </c>
      <c r="B9774" s="52" t="s">
        <v>17597</v>
      </c>
      <c r="C9774" s="52" t="s">
        <v>10358</v>
      </c>
      <c r="D9774" s="967">
        <v>2889.91</v>
      </c>
      <c r="E9774" s="757"/>
      <c r="F9774" s="757"/>
      <c r="G9774" s="757"/>
      <c r="H9774" s="757"/>
      <c r="I9774" s="757"/>
    </row>
    <row r="9775" spans="1:9" ht="15.75" customHeight="1">
      <c r="A9775" s="52">
        <v>36487</v>
      </c>
      <c r="B9775" s="52" t="s">
        <v>17598</v>
      </c>
      <c r="C9775" s="52" t="s">
        <v>10358</v>
      </c>
      <c r="D9775" s="967">
        <v>5031.78</v>
      </c>
      <c r="E9775" s="757"/>
      <c r="F9775" s="757"/>
      <c r="G9775" s="757"/>
      <c r="H9775" s="757"/>
      <c r="I9775" s="757"/>
    </row>
    <row r="9776" spans="1:9" ht="15.75" customHeight="1">
      <c r="A9776" s="52">
        <v>44475</v>
      </c>
      <c r="B9776" s="52" t="s">
        <v>17599</v>
      </c>
      <c r="C9776" s="52" t="s">
        <v>10358</v>
      </c>
      <c r="D9776" s="967">
        <v>1284071.96</v>
      </c>
      <c r="E9776" s="757"/>
      <c r="F9776" s="757"/>
      <c r="G9776" s="757"/>
      <c r="H9776" s="757"/>
      <c r="I9776" s="757"/>
    </row>
    <row r="9777" spans="1:9" ht="15.75" customHeight="1">
      <c r="A9777" s="52">
        <v>44474</v>
      </c>
      <c r="B9777" s="52" t="s">
        <v>17600</v>
      </c>
      <c r="C9777" s="52" t="s">
        <v>10358</v>
      </c>
      <c r="D9777" s="967">
        <v>2469369.14</v>
      </c>
      <c r="E9777" s="757"/>
      <c r="F9777" s="757"/>
      <c r="G9777" s="757"/>
      <c r="H9777" s="757"/>
      <c r="I9777" s="757"/>
    </row>
    <row r="9778" spans="1:9" ht="15.75" customHeight="1">
      <c r="A9778" s="52">
        <v>44490</v>
      </c>
      <c r="B9778" s="52" t="s">
        <v>17601</v>
      </c>
      <c r="C9778" s="52" t="s">
        <v>10358</v>
      </c>
      <c r="D9778" s="967">
        <v>4197927.53</v>
      </c>
      <c r="E9778" s="757"/>
      <c r="F9778" s="757"/>
      <c r="G9778" s="757"/>
      <c r="H9778" s="757"/>
      <c r="I9778" s="757"/>
    </row>
    <row r="9779" spans="1:9" ht="15.75" customHeight="1">
      <c r="A9779" s="52">
        <v>37776</v>
      </c>
      <c r="B9779" s="52" t="s">
        <v>17602</v>
      </c>
      <c r="C9779" s="52" t="s">
        <v>10358</v>
      </c>
      <c r="D9779" s="967">
        <v>257279.3</v>
      </c>
      <c r="E9779" s="757"/>
      <c r="F9779" s="757"/>
      <c r="G9779" s="757"/>
      <c r="H9779" s="757"/>
      <c r="I9779" s="757"/>
    </row>
    <row r="9780" spans="1:9" ht="15.75" customHeight="1">
      <c r="A9780" s="52">
        <v>37775</v>
      </c>
      <c r="B9780" s="52" t="s">
        <v>17603</v>
      </c>
      <c r="C9780" s="52" t="s">
        <v>10358</v>
      </c>
      <c r="D9780" s="967">
        <v>405234.37</v>
      </c>
      <c r="E9780" s="757"/>
      <c r="F9780" s="757"/>
      <c r="G9780" s="757"/>
      <c r="H9780" s="757"/>
      <c r="I9780" s="757"/>
    </row>
    <row r="9781" spans="1:9" ht="15.75" customHeight="1">
      <c r="A9781" s="52">
        <v>36491</v>
      </c>
      <c r="B9781" s="52" t="s">
        <v>17604</v>
      </c>
      <c r="C9781" s="52" t="s">
        <v>10358</v>
      </c>
      <c r="D9781" s="967">
        <v>1500703.12</v>
      </c>
      <c r="E9781" s="757"/>
      <c r="F9781" s="757"/>
      <c r="G9781" s="757"/>
      <c r="H9781" s="757"/>
      <c r="I9781" s="757"/>
    </row>
    <row r="9782" spans="1:9" ht="15.75" customHeight="1">
      <c r="A9782" s="52">
        <v>10712</v>
      </c>
      <c r="B9782" s="52" t="s">
        <v>17605</v>
      </c>
      <c r="C9782" s="52" t="s">
        <v>10358</v>
      </c>
      <c r="D9782" s="967">
        <v>101308.59</v>
      </c>
      <c r="E9782" s="757"/>
      <c r="F9782" s="757"/>
      <c r="G9782" s="757"/>
      <c r="H9782" s="757"/>
      <c r="I9782" s="757"/>
    </row>
    <row r="9783" spans="1:9" ht="15.75" customHeight="1">
      <c r="A9783" s="52">
        <v>3363</v>
      </c>
      <c r="B9783" s="52" t="s">
        <v>17606</v>
      </c>
      <c r="C9783" s="52" t="s">
        <v>10358</v>
      </c>
      <c r="D9783" s="967">
        <v>142500</v>
      </c>
      <c r="E9783" s="757"/>
      <c r="F9783" s="757"/>
      <c r="G9783" s="757"/>
      <c r="H9783" s="757"/>
      <c r="I9783" s="757"/>
    </row>
    <row r="9784" spans="1:9" ht="15.75" customHeight="1">
      <c r="A9784" s="52">
        <v>3365</v>
      </c>
      <c r="B9784" s="52" t="s">
        <v>17607</v>
      </c>
      <c r="C9784" s="52" t="s">
        <v>10358</v>
      </c>
      <c r="D9784" s="967">
        <v>333093.75</v>
      </c>
      <c r="E9784" s="757"/>
      <c r="F9784" s="757"/>
      <c r="G9784" s="757"/>
      <c r="H9784" s="757"/>
      <c r="I9784" s="757"/>
    </row>
    <row r="9785" spans="1:9" ht="15.75" customHeight="1">
      <c r="A9785" s="52">
        <v>7569</v>
      </c>
      <c r="B9785" s="52" t="s">
        <v>17608</v>
      </c>
      <c r="C9785" s="52" t="s">
        <v>10358</v>
      </c>
      <c r="D9785" s="808">
        <v>81.010000000000005</v>
      </c>
      <c r="E9785" s="757"/>
      <c r="F9785" s="757"/>
      <c r="G9785" s="757"/>
      <c r="H9785" s="757"/>
      <c r="I9785" s="757"/>
    </row>
    <row r="9786" spans="1:9" ht="15.75" customHeight="1">
      <c r="A9786" s="52">
        <v>34349</v>
      </c>
      <c r="B9786" s="52" t="s">
        <v>17609</v>
      </c>
      <c r="C9786" s="52" t="s">
        <v>10358</v>
      </c>
      <c r="D9786" s="808">
        <v>37.89</v>
      </c>
      <c r="E9786" s="757"/>
      <c r="F9786" s="757"/>
      <c r="G9786" s="757"/>
      <c r="H9786" s="757"/>
      <c r="I9786" s="757"/>
    </row>
    <row r="9787" spans="1:9" ht="15.75" customHeight="1">
      <c r="A9787" s="52">
        <v>3378</v>
      </c>
      <c r="B9787" s="52" t="s">
        <v>17610</v>
      </c>
      <c r="C9787" s="52" t="s">
        <v>10358</v>
      </c>
      <c r="D9787" s="808">
        <v>78.569999999999993</v>
      </c>
      <c r="E9787" s="757"/>
      <c r="F9787" s="757"/>
      <c r="G9787" s="757"/>
      <c r="H9787" s="757"/>
      <c r="I9787" s="757"/>
    </row>
    <row r="9788" spans="1:9" ht="15.75" customHeight="1">
      <c r="A9788" s="52">
        <v>3380</v>
      </c>
      <c r="B9788" s="52" t="s">
        <v>17611</v>
      </c>
      <c r="C9788" s="52" t="s">
        <v>10358</v>
      </c>
      <c r="D9788" s="808">
        <v>55</v>
      </c>
      <c r="E9788" s="757"/>
      <c r="F9788" s="757"/>
      <c r="G9788" s="757"/>
      <c r="H9788" s="757"/>
      <c r="I9788" s="757"/>
    </row>
    <row r="9789" spans="1:9" ht="15.75" customHeight="1">
      <c r="A9789" s="52">
        <v>3379</v>
      </c>
      <c r="B9789" s="52" t="s">
        <v>17612</v>
      </c>
      <c r="C9789" s="52" t="s">
        <v>10358</v>
      </c>
      <c r="D9789" s="808">
        <v>53.1</v>
      </c>
      <c r="E9789" s="757"/>
      <c r="F9789" s="757"/>
      <c r="G9789" s="757"/>
      <c r="H9789" s="757"/>
      <c r="I9789" s="757"/>
    </row>
    <row r="9790" spans="1:9" ht="15.75" customHeight="1">
      <c r="A9790" s="52">
        <v>11991</v>
      </c>
      <c r="B9790" s="52" t="s">
        <v>17613</v>
      </c>
      <c r="C9790" s="52" t="s">
        <v>10358</v>
      </c>
      <c r="D9790" s="808">
        <v>61.65</v>
      </c>
      <c r="E9790" s="757"/>
      <c r="F9790" s="757"/>
      <c r="G9790" s="757"/>
      <c r="H9790" s="757"/>
      <c r="I9790" s="757"/>
    </row>
    <row r="9791" spans="1:9" ht="15.75" customHeight="1">
      <c r="A9791" s="52">
        <v>11029</v>
      </c>
      <c r="B9791" s="52" t="s">
        <v>17614</v>
      </c>
      <c r="C9791" s="52" t="s">
        <v>11751</v>
      </c>
      <c r="D9791" s="808">
        <v>2.16</v>
      </c>
      <c r="E9791" s="757"/>
      <c r="F9791" s="757"/>
      <c r="G9791" s="757"/>
      <c r="H9791" s="757"/>
      <c r="I9791" s="757"/>
    </row>
    <row r="9792" spans="1:9" ht="15.75" customHeight="1">
      <c r="A9792" s="52">
        <v>4316</v>
      </c>
      <c r="B9792" s="52" t="s">
        <v>17615</v>
      </c>
      <c r="C9792" s="52" t="s">
        <v>10358</v>
      </c>
      <c r="D9792" s="808">
        <v>2.1800000000000002</v>
      </c>
      <c r="E9792" s="757"/>
      <c r="F9792" s="757"/>
      <c r="G9792" s="757"/>
      <c r="H9792" s="757"/>
      <c r="I9792" s="757"/>
    </row>
    <row r="9793" spans="1:9" ht="15.75" customHeight="1">
      <c r="A9793" s="52">
        <v>4313</v>
      </c>
      <c r="B9793" s="52" t="s">
        <v>17616</v>
      </c>
      <c r="C9793" s="52" t="s">
        <v>11751</v>
      </c>
      <c r="D9793" s="808">
        <v>3.13</v>
      </c>
      <c r="E9793" s="757"/>
      <c r="F9793" s="757"/>
      <c r="G9793" s="757"/>
      <c r="H9793" s="757"/>
      <c r="I9793" s="757"/>
    </row>
    <row r="9794" spans="1:9" ht="15.75" customHeight="1">
      <c r="A9794" s="52">
        <v>4317</v>
      </c>
      <c r="B9794" s="52" t="s">
        <v>17617</v>
      </c>
      <c r="C9794" s="52" t="s">
        <v>10358</v>
      </c>
      <c r="D9794" s="808">
        <v>3.56</v>
      </c>
      <c r="E9794" s="757"/>
      <c r="F9794" s="757"/>
      <c r="G9794" s="757"/>
      <c r="H9794" s="757"/>
      <c r="I9794" s="757"/>
    </row>
    <row r="9795" spans="1:9" ht="15.75" customHeight="1">
      <c r="A9795" s="52">
        <v>4314</v>
      </c>
      <c r="B9795" s="52" t="s">
        <v>17618</v>
      </c>
      <c r="C9795" s="52" t="s">
        <v>11751</v>
      </c>
      <c r="D9795" s="808">
        <v>4.17</v>
      </c>
      <c r="E9795" s="757"/>
      <c r="F9795" s="757"/>
      <c r="G9795" s="757"/>
      <c r="H9795" s="757"/>
      <c r="I9795" s="757"/>
    </row>
    <row r="9796" spans="1:9" ht="15.75" customHeight="1">
      <c r="A9796" s="52">
        <v>10921</v>
      </c>
      <c r="B9796" s="52" t="s">
        <v>17619</v>
      </c>
      <c r="C9796" s="52" t="s">
        <v>10358</v>
      </c>
      <c r="D9796" s="967">
        <v>5608</v>
      </c>
      <c r="E9796" s="757"/>
      <c r="F9796" s="757"/>
      <c r="G9796" s="757"/>
      <c r="H9796" s="757"/>
      <c r="I9796" s="757"/>
    </row>
    <row r="9797" spans="1:9" ht="15.75" customHeight="1">
      <c r="A9797" s="52">
        <v>10922</v>
      </c>
      <c r="B9797" s="52" t="s">
        <v>17620</v>
      </c>
      <c r="C9797" s="52" t="s">
        <v>10358</v>
      </c>
      <c r="D9797" s="967">
        <v>5079.58</v>
      </c>
      <c r="E9797" s="757"/>
      <c r="F9797" s="757"/>
      <c r="G9797" s="757"/>
      <c r="H9797" s="757"/>
      <c r="I9797" s="757"/>
    </row>
    <row r="9798" spans="1:9" ht="15.75" customHeight="1">
      <c r="A9798" s="52">
        <v>10923</v>
      </c>
      <c r="B9798" s="52" t="s">
        <v>17621</v>
      </c>
      <c r="C9798" s="52" t="s">
        <v>10358</v>
      </c>
      <c r="D9798" s="967">
        <v>3002.25</v>
      </c>
      <c r="E9798" s="757"/>
      <c r="F9798" s="757"/>
      <c r="G9798" s="757"/>
      <c r="H9798" s="757"/>
      <c r="I9798" s="757"/>
    </row>
    <row r="9799" spans="1:9" ht="15.75" customHeight="1">
      <c r="A9799" s="52">
        <v>10924</v>
      </c>
      <c r="B9799" s="52" t="s">
        <v>17622</v>
      </c>
      <c r="C9799" s="52" t="s">
        <v>10358</v>
      </c>
      <c r="D9799" s="967">
        <v>3161.95</v>
      </c>
      <c r="E9799" s="757"/>
      <c r="F9799" s="757"/>
      <c r="G9799" s="757"/>
      <c r="H9799" s="757"/>
      <c r="I9799" s="757"/>
    </row>
    <row r="9800" spans="1:9" ht="15.75" customHeight="1">
      <c r="A9800" s="52">
        <v>37772</v>
      </c>
      <c r="B9800" s="52" t="s">
        <v>17623</v>
      </c>
      <c r="C9800" s="52" t="s">
        <v>10358</v>
      </c>
      <c r="D9800" s="967">
        <v>323232.76</v>
      </c>
      <c r="E9800" s="757"/>
      <c r="F9800" s="757"/>
      <c r="G9800" s="757"/>
      <c r="H9800" s="757"/>
      <c r="I9800" s="757"/>
    </row>
    <row r="9801" spans="1:9" ht="15.75" customHeight="1">
      <c r="A9801" s="52">
        <v>37771</v>
      </c>
      <c r="B9801" s="52" t="s">
        <v>17624</v>
      </c>
      <c r="C9801" s="52" t="s">
        <v>10358</v>
      </c>
      <c r="D9801" s="967">
        <v>343868.18</v>
      </c>
      <c r="E9801" s="757"/>
      <c r="F9801" s="757"/>
      <c r="G9801" s="757"/>
      <c r="H9801" s="757"/>
      <c r="I9801" s="757"/>
    </row>
    <row r="9802" spans="1:9" ht="15.75" customHeight="1">
      <c r="A9802" s="52">
        <v>12772</v>
      </c>
      <c r="B9802" s="52" t="s">
        <v>17625</v>
      </c>
      <c r="C9802" s="52" t="s">
        <v>10358</v>
      </c>
      <c r="D9802" s="808">
        <v>798.23</v>
      </c>
      <c r="E9802" s="757"/>
      <c r="F9802" s="757"/>
      <c r="G9802" s="757"/>
      <c r="H9802" s="757"/>
      <c r="I9802" s="757"/>
    </row>
    <row r="9803" spans="1:9" ht="15.75" customHeight="1">
      <c r="A9803" s="52">
        <v>12770</v>
      </c>
      <c r="B9803" s="52" t="s">
        <v>17626</v>
      </c>
      <c r="C9803" s="52" t="s">
        <v>10358</v>
      </c>
      <c r="D9803" s="808">
        <v>480.29</v>
      </c>
      <c r="E9803" s="757"/>
      <c r="F9803" s="757"/>
      <c r="G9803" s="757"/>
      <c r="H9803" s="757"/>
      <c r="I9803" s="757"/>
    </row>
    <row r="9804" spans="1:9" ht="15.75" customHeight="1">
      <c r="A9804" s="52">
        <v>12775</v>
      </c>
      <c r="B9804" s="52" t="s">
        <v>17627</v>
      </c>
      <c r="C9804" s="52" t="s">
        <v>10358</v>
      </c>
      <c r="D9804" s="808">
        <v>351.76</v>
      </c>
      <c r="E9804" s="757"/>
      <c r="F9804" s="757"/>
      <c r="G9804" s="757"/>
      <c r="H9804" s="757"/>
      <c r="I9804" s="757"/>
    </row>
    <row r="9805" spans="1:9" ht="15.75" customHeight="1">
      <c r="A9805" s="52">
        <v>12768</v>
      </c>
      <c r="B9805" s="52" t="s">
        <v>17628</v>
      </c>
      <c r="C9805" s="52" t="s">
        <v>10358</v>
      </c>
      <c r="D9805" s="967">
        <v>1122.94</v>
      </c>
      <c r="E9805" s="757"/>
      <c r="F9805" s="757"/>
      <c r="G9805" s="757"/>
      <c r="H9805" s="757"/>
      <c r="I9805" s="757"/>
    </row>
    <row r="9806" spans="1:9" ht="15.75" customHeight="1">
      <c r="A9806" s="52">
        <v>12769</v>
      </c>
      <c r="B9806" s="52" t="s">
        <v>17629</v>
      </c>
      <c r="C9806" s="52" t="s">
        <v>10358</v>
      </c>
      <c r="D9806" s="808">
        <v>92</v>
      </c>
      <c r="E9806" s="757"/>
      <c r="F9806" s="757"/>
      <c r="G9806" s="757"/>
      <c r="H9806" s="757"/>
      <c r="I9806" s="757"/>
    </row>
    <row r="9807" spans="1:9" ht="15.75" customHeight="1">
      <c r="A9807" s="52">
        <v>12773</v>
      </c>
      <c r="B9807" s="52" t="s">
        <v>17630</v>
      </c>
      <c r="C9807" s="52" t="s">
        <v>10358</v>
      </c>
      <c r="D9807" s="808">
        <v>98.76</v>
      </c>
      <c r="E9807" s="757"/>
      <c r="F9807" s="757"/>
      <c r="G9807" s="757"/>
      <c r="H9807" s="757"/>
      <c r="I9807" s="757"/>
    </row>
    <row r="9808" spans="1:9" ht="15.75" customHeight="1">
      <c r="A9808" s="52">
        <v>12774</v>
      </c>
      <c r="B9808" s="52" t="s">
        <v>17631</v>
      </c>
      <c r="C9808" s="52" t="s">
        <v>10358</v>
      </c>
      <c r="D9808" s="808">
        <v>121.76</v>
      </c>
      <c r="E9808" s="757"/>
      <c r="F9808" s="757"/>
      <c r="G9808" s="757"/>
      <c r="H9808" s="757"/>
      <c r="I9808" s="757"/>
    </row>
    <row r="9809" spans="1:9" ht="15.75" customHeight="1">
      <c r="A9809" s="52">
        <v>12776</v>
      </c>
      <c r="B9809" s="52" t="s">
        <v>17632</v>
      </c>
      <c r="C9809" s="52" t="s">
        <v>10358</v>
      </c>
      <c r="D9809" s="967">
        <v>1812.94</v>
      </c>
      <c r="E9809" s="757"/>
      <c r="F9809" s="757"/>
      <c r="G9809" s="757"/>
      <c r="H9809" s="757"/>
      <c r="I9809" s="757"/>
    </row>
    <row r="9810" spans="1:9" ht="15.75" customHeight="1">
      <c r="A9810" s="52">
        <v>12777</v>
      </c>
      <c r="B9810" s="52" t="s">
        <v>17633</v>
      </c>
      <c r="C9810" s="52" t="s">
        <v>10358</v>
      </c>
      <c r="D9810" s="967">
        <v>2367.64</v>
      </c>
      <c r="E9810" s="757"/>
      <c r="F9810" s="757"/>
      <c r="G9810" s="757"/>
      <c r="H9810" s="757"/>
      <c r="I9810" s="757"/>
    </row>
    <row r="9811" spans="1:9" ht="15.75" customHeight="1">
      <c r="A9811" s="52">
        <v>3391</v>
      </c>
      <c r="B9811" s="52" t="s">
        <v>17634</v>
      </c>
      <c r="C9811" s="52" t="s">
        <v>10358</v>
      </c>
      <c r="D9811" s="808">
        <v>42.5</v>
      </c>
      <c r="E9811" s="757"/>
      <c r="F9811" s="757"/>
      <c r="G9811" s="757"/>
      <c r="H9811" s="757"/>
      <c r="I9811" s="757"/>
    </row>
    <row r="9812" spans="1:9" ht="15.75" customHeight="1">
      <c r="A9812" s="52">
        <v>3389</v>
      </c>
      <c r="B9812" s="52" t="s">
        <v>17635</v>
      </c>
      <c r="C9812" s="52" t="s">
        <v>10358</v>
      </c>
      <c r="D9812" s="808">
        <v>22.05</v>
      </c>
      <c r="E9812" s="757"/>
      <c r="F9812" s="757"/>
      <c r="G9812" s="757"/>
      <c r="H9812" s="757"/>
      <c r="I9812" s="757"/>
    </row>
    <row r="9813" spans="1:9" ht="15.75" customHeight="1">
      <c r="A9813" s="52">
        <v>3390</v>
      </c>
      <c r="B9813" s="52" t="s">
        <v>17636</v>
      </c>
      <c r="C9813" s="52" t="s">
        <v>10358</v>
      </c>
      <c r="D9813" s="808">
        <v>24.81</v>
      </c>
      <c r="E9813" s="757"/>
      <c r="F9813" s="757"/>
      <c r="G9813" s="757"/>
      <c r="H9813" s="757"/>
      <c r="I9813" s="757"/>
    </row>
    <row r="9814" spans="1:9" ht="15.75" customHeight="1">
      <c r="A9814" s="52">
        <v>12873</v>
      </c>
      <c r="B9814" s="52" t="s">
        <v>17637</v>
      </c>
      <c r="C9814" s="52" t="s">
        <v>10509</v>
      </c>
      <c r="D9814" s="808">
        <v>14.88</v>
      </c>
      <c r="E9814" s="757"/>
      <c r="F9814" s="757"/>
      <c r="G9814" s="757"/>
      <c r="H9814" s="757"/>
      <c r="I9814" s="757"/>
    </row>
    <row r="9815" spans="1:9" ht="15.75" customHeight="1">
      <c r="A9815" s="52">
        <v>41076</v>
      </c>
      <c r="B9815" s="52" t="s">
        <v>17638</v>
      </c>
      <c r="C9815" s="52" t="s">
        <v>10511</v>
      </c>
      <c r="D9815" s="967">
        <v>2608.0700000000002</v>
      </c>
      <c r="E9815" s="757"/>
      <c r="F9815" s="757"/>
      <c r="G9815" s="757"/>
      <c r="H9815" s="757"/>
      <c r="I9815" s="757"/>
    </row>
    <row r="9816" spans="1:9" ht="15.75" customHeight="1">
      <c r="A9816" s="52">
        <v>140</v>
      </c>
      <c r="B9816" s="52" t="s">
        <v>17639</v>
      </c>
      <c r="C9816" s="52" t="s">
        <v>10406</v>
      </c>
      <c r="D9816" s="808">
        <v>25.11</v>
      </c>
      <c r="E9816" s="757"/>
      <c r="F9816" s="757"/>
      <c r="G9816" s="757"/>
      <c r="H9816" s="757"/>
      <c r="I9816" s="757"/>
    </row>
    <row r="9817" spans="1:9" ht="15.75" customHeight="1">
      <c r="A9817" s="52">
        <v>151</v>
      </c>
      <c r="B9817" s="52" t="s">
        <v>17640</v>
      </c>
      <c r="C9817" s="52" t="s">
        <v>10408</v>
      </c>
      <c r="D9817" s="808">
        <v>37.049999999999997</v>
      </c>
      <c r="E9817" s="757"/>
      <c r="F9817" s="757"/>
      <c r="G9817" s="757"/>
      <c r="H9817" s="757"/>
      <c r="I9817" s="757"/>
    </row>
    <row r="9818" spans="1:9" ht="15.75" customHeight="1">
      <c r="A9818" s="52">
        <v>7340</v>
      </c>
      <c r="B9818" s="52" t="s">
        <v>17641</v>
      </c>
      <c r="C9818" s="52" t="s">
        <v>10408</v>
      </c>
      <c r="D9818" s="808">
        <v>37.369999999999997</v>
      </c>
      <c r="E9818" s="757"/>
      <c r="F9818" s="757"/>
      <c r="G9818" s="757"/>
      <c r="H9818" s="757"/>
      <c r="I9818" s="757"/>
    </row>
    <row r="9819" spans="1:9" ht="15.75" customHeight="1">
      <c r="A9819" s="52">
        <v>2701</v>
      </c>
      <c r="B9819" s="52" t="s">
        <v>17642</v>
      </c>
      <c r="C9819" s="52" t="s">
        <v>10509</v>
      </c>
      <c r="D9819" s="808">
        <v>9.35</v>
      </c>
      <c r="E9819" s="757"/>
      <c r="F9819" s="757"/>
      <c r="G9819" s="757"/>
      <c r="H9819" s="757"/>
      <c r="I9819" s="757"/>
    </row>
    <row r="9820" spans="1:9" ht="15.75" customHeight="1">
      <c r="A9820" s="52">
        <v>40929</v>
      </c>
      <c r="B9820" s="52" t="s">
        <v>17643</v>
      </c>
      <c r="C9820" s="52" t="s">
        <v>10511</v>
      </c>
      <c r="D9820" s="967">
        <v>1640.29</v>
      </c>
      <c r="E9820" s="757"/>
      <c r="F9820" s="757"/>
      <c r="G9820" s="757"/>
      <c r="H9820" s="757"/>
      <c r="I9820" s="757"/>
    </row>
    <row r="9821" spans="1:9" ht="15.75" customHeight="1">
      <c r="A9821" s="52">
        <v>38114</v>
      </c>
      <c r="B9821" s="52" t="s">
        <v>17644</v>
      </c>
      <c r="C9821" s="52" t="s">
        <v>10358</v>
      </c>
      <c r="D9821" s="808">
        <v>17.239999999999998</v>
      </c>
      <c r="E9821" s="757"/>
      <c r="F9821" s="757"/>
      <c r="G9821" s="757"/>
      <c r="H9821" s="757"/>
      <c r="I9821" s="757"/>
    </row>
    <row r="9822" spans="1:9" ht="15.75" customHeight="1">
      <c r="A9822" s="52">
        <v>38064</v>
      </c>
      <c r="B9822" s="52" t="s">
        <v>17645</v>
      </c>
      <c r="C9822" s="52" t="s">
        <v>10358</v>
      </c>
      <c r="D9822" s="808">
        <v>19.28</v>
      </c>
      <c r="E9822" s="757"/>
      <c r="F9822" s="757"/>
      <c r="G9822" s="757"/>
      <c r="H9822" s="757"/>
      <c r="I9822" s="757"/>
    </row>
    <row r="9823" spans="1:9" ht="15.75" customHeight="1">
      <c r="A9823" s="52">
        <v>38115</v>
      </c>
      <c r="B9823" s="52" t="s">
        <v>17646</v>
      </c>
      <c r="C9823" s="52" t="s">
        <v>10358</v>
      </c>
      <c r="D9823" s="808">
        <v>18.41</v>
      </c>
      <c r="E9823" s="757"/>
      <c r="F9823" s="757"/>
      <c r="G9823" s="757"/>
      <c r="H9823" s="757"/>
      <c r="I9823" s="757"/>
    </row>
    <row r="9824" spans="1:9" ht="15.75" customHeight="1">
      <c r="A9824" s="52">
        <v>38065</v>
      </c>
      <c r="B9824" s="52" t="s">
        <v>17647</v>
      </c>
      <c r="C9824" s="52" t="s">
        <v>10358</v>
      </c>
      <c r="D9824" s="808">
        <v>27.35</v>
      </c>
      <c r="E9824" s="757"/>
      <c r="F9824" s="757"/>
      <c r="G9824" s="757"/>
      <c r="H9824" s="757"/>
      <c r="I9824" s="757"/>
    </row>
    <row r="9825" spans="1:9" ht="15.75" customHeight="1">
      <c r="A9825" s="52">
        <v>38078</v>
      </c>
      <c r="B9825" s="52" t="s">
        <v>17648</v>
      </c>
      <c r="C9825" s="52" t="s">
        <v>10358</v>
      </c>
      <c r="D9825" s="808">
        <v>15.96</v>
      </c>
      <c r="E9825" s="757"/>
      <c r="F9825" s="757"/>
      <c r="G9825" s="757"/>
      <c r="H9825" s="757"/>
      <c r="I9825" s="757"/>
    </row>
    <row r="9826" spans="1:9" ht="15.75" customHeight="1">
      <c r="A9826" s="52">
        <v>38113</v>
      </c>
      <c r="B9826" s="52" t="s">
        <v>17649</v>
      </c>
      <c r="C9826" s="52" t="s">
        <v>10358</v>
      </c>
      <c r="D9826" s="808">
        <v>8.67</v>
      </c>
      <c r="E9826" s="757"/>
      <c r="F9826" s="757"/>
      <c r="G9826" s="757"/>
      <c r="H9826" s="757"/>
      <c r="I9826" s="757"/>
    </row>
    <row r="9827" spans="1:9" ht="15.75" customHeight="1">
      <c r="A9827" s="52">
        <v>38063</v>
      </c>
      <c r="B9827" s="52" t="s">
        <v>17650</v>
      </c>
      <c r="C9827" s="52" t="s">
        <v>10358</v>
      </c>
      <c r="D9827" s="808">
        <v>9.3000000000000007</v>
      </c>
      <c r="E9827" s="757"/>
      <c r="F9827" s="757"/>
      <c r="G9827" s="757"/>
      <c r="H9827" s="757"/>
      <c r="I9827" s="757"/>
    </row>
    <row r="9828" spans="1:9" ht="15.75" customHeight="1">
      <c r="A9828" s="52">
        <v>38080</v>
      </c>
      <c r="B9828" s="52" t="s">
        <v>17651</v>
      </c>
      <c r="C9828" s="52" t="s">
        <v>10358</v>
      </c>
      <c r="D9828" s="808">
        <v>27.71</v>
      </c>
      <c r="E9828" s="757"/>
      <c r="F9828" s="757"/>
      <c r="G9828" s="757"/>
      <c r="H9828" s="757"/>
      <c r="I9828" s="757"/>
    </row>
    <row r="9829" spans="1:9" ht="15.75" customHeight="1">
      <c r="A9829" s="52">
        <v>38069</v>
      </c>
      <c r="B9829" s="52" t="s">
        <v>17652</v>
      </c>
      <c r="C9829" s="52" t="s">
        <v>10358</v>
      </c>
      <c r="D9829" s="808">
        <v>15.16</v>
      </c>
      <c r="E9829" s="757"/>
      <c r="F9829" s="757"/>
      <c r="G9829" s="757"/>
      <c r="H9829" s="757"/>
      <c r="I9829" s="757"/>
    </row>
    <row r="9830" spans="1:9" ht="15.75" customHeight="1">
      <c r="A9830" s="52">
        <v>38077</v>
      </c>
      <c r="B9830" s="52" t="s">
        <v>17653</v>
      </c>
      <c r="C9830" s="52" t="s">
        <v>10358</v>
      </c>
      <c r="D9830" s="808">
        <v>14.81</v>
      </c>
      <c r="E9830" s="757"/>
      <c r="F9830" s="757"/>
      <c r="G9830" s="757"/>
      <c r="H9830" s="757"/>
      <c r="I9830" s="757"/>
    </row>
    <row r="9831" spans="1:9" ht="15.75" customHeight="1">
      <c r="A9831" s="52">
        <v>38073</v>
      </c>
      <c r="B9831" s="52" t="s">
        <v>17654</v>
      </c>
      <c r="C9831" s="52" t="s">
        <v>10358</v>
      </c>
      <c r="D9831" s="808">
        <v>22.57</v>
      </c>
      <c r="E9831" s="757"/>
      <c r="F9831" s="757"/>
      <c r="G9831" s="757"/>
      <c r="H9831" s="757"/>
      <c r="I9831" s="757"/>
    </row>
    <row r="9832" spans="1:9" ht="15.75" customHeight="1">
      <c r="A9832" s="52">
        <v>38112</v>
      </c>
      <c r="B9832" s="52" t="s">
        <v>17655</v>
      </c>
      <c r="C9832" s="52" t="s">
        <v>10358</v>
      </c>
      <c r="D9832" s="808">
        <v>6.65</v>
      </c>
      <c r="E9832" s="757"/>
      <c r="F9832" s="757"/>
      <c r="G9832" s="757"/>
      <c r="H9832" s="757"/>
      <c r="I9832" s="757"/>
    </row>
    <row r="9833" spans="1:9" ht="15.75" customHeight="1">
      <c r="A9833" s="52">
        <v>38062</v>
      </c>
      <c r="B9833" s="52" t="s">
        <v>17656</v>
      </c>
      <c r="C9833" s="52" t="s">
        <v>10358</v>
      </c>
      <c r="D9833" s="808">
        <v>6.83</v>
      </c>
      <c r="E9833" s="757"/>
      <c r="F9833" s="757"/>
      <c r="G9833" s="757"/>
      <c r="H9833" s="757"/>
      <c r="I9833" s="757"/>
    </row>
    <row r="9834" spans="1:9" ht="15.75" customHeight="1">
      <c r="A9834" s="52">
        <v>12128</v>
      </c>
      <c r="B9834" s="52" t="s">
        <v>17657</v>
      </c>
      <c r="C9834" s="52" t="s">
        <v>10358</v>
      </c>
      <c r="D9834" s="808">
        <v>9.1300000000000008</v>
      </c>
      <c r="E9834" s="757"/>
      <c r="F9834" s="757"/>
      <c r="G9834" s="757"/>
      <c r="H9834" s="757"/>
      <c r="I9834" s="757"/>
    </row>
    <row r="9835" spans="1:9" ht="15.75" customHeight="1">
      <c r="A9835" s="52">
        <v>12129</v>
      </c>
      <c r="B9835" s="52" t="s">
        <v>17658</v>
      </c>
      <c r="C9835" s="52" t="s">
        <v>10358</v>
      </c>
      <c r="D9835" s="808">
        <v>12.07</v>
      </c>
      <c r="E9835" s="757"/>
      <c r="F9835" s="757"/>
      <c r="G9835" s="757"/>
      <c r="H9835" s="757"/>
      <c r="I9835" s="757"/>
    </row>
    <row r="9836" spans="1:9" ht="15.75" customHeight="1">
      <c r="A9836" s="52">
        <v>38081</v>
      </c>
      <c r="B9836" s="52" t="s">
        <v>17659</v>
      </c>
      <c r="C9836" s="52" t="s">
        <v>10358</v>
      </c>
      <c r="D9836" s="808">
        <v>23.51</v>
      </c>
      <c r="E9836" s="757"/>
      <c r="F9836" s="757"/>
      <c r="G9836" s="757"/>
      <c r="H9836" s="757"/>
      <c r="I9836" s="757"/>
    </row>
    <row r="9837" spans="1:9" ht="15.75" customHeight="1">
      <c r="A9837" s="52">
        <v>38070</v>
      </c>
      <c r="B9837" s="52" t="s">
        <v>17660</v>
      </c>
      <c r="C9837" s="52" t="s">
        <v>10358</v>
      </c>
      <c r="D9837" s="808">
        <v>16.2</v>
      </c>
      <c r="E9837" s="757"/>
      <c r="F9837" s="757"/>
      <c r="G9837" s="757"/>
      <c r="H9837" s="757"/>
      <c r="I9837" s="757"/>
    </row>
    <row r="9838" spans="1:9" ht="15.75" customHeight="1">
      <c r="A9838" s="52">
        <v>38074</v>
      </c>
      <c r="B9838" s="52" t="s">
        <v>17661</v>
      </c>
      <c r="C9838" s="52" t="s">
        <v>10358</v>
      </c>
      <c r="D9838" s="808">
        <v>24.63</v>
      </c>
      <c r="E9838" s="757"/>
      <c r="F9838" s="757"/>
      <c r="G9838" s="757"/>
      <c r="H9838" s="757"/>
      <c r="I9838" s="757"/>
    </row>
    <row r="9839" spans="1:9" ht="15.75" customHeight="1">
      <c r="A9839" s="52">
        <v>38079</v>
      </c>
      <c r="B9839" s="52" t="s">
        <v>17662</v>
      </c>
      <c r="C9839" s="52" t="s">
        <v>10358</v>
      </c>
      <c r="D9839" s="808">
        <v>21.14</v>
      </c>
      <c r="E9839" s="757"/>
      <c r="F9839" s="757"/>
      <c r="G9839" s="757"/>
      <c r="H9839" s="757"/>
      <c r="I9839" s="757"/>
    </row>
    <row r="9840" spans="1:9" ht="15.75" customHeight="1">
      <c r="A9840" s="52">
        <v>38072</v>
      </c>
      <c r="B9840" s="52" t="s">
        <v>17663</v>
      </c>
      <c r="C9840" s="52" t="s">
        <v>10358</v>
      </c>
      <c r="D9840" s="808">
        <v>20.309999999999999</v>
      </c>
      <c r="E9840" s="757"/>
      <c r="F9840" s="757"/>
      <c r="G9840" s="757"/>
      <c r="H9840" s="757"/>
      <c r="I9840" s="757"/>
    </row>
    <row r="9841" spans="1:9" ht="15.75" customHeight="1">
      <c r="A9841" s="52">
        <v>38068</v>
      </c>
      <c r="B9841" s="52" t="s">
        <v>17664</v>
      </c>
      <c r="C9841" s="52" t="s">
        <v>10358</v>
      </c>
      <c r="D9841" s="808">
        <v>14.02</v>
      </c>
      <c r="E9841" s="757"/>
      <c r="F9841" s="757"/>
      <c r="G9841" s="757"/>
      <c r="H9841" s="757"/>
      <c r="I9841" s="757"/>
    </row>
    <row r="9842" spans="1:9" ht="15.75" customHeight="1">
      <c r="A9842" s="52">
        <v>38071</v>
      </c>
      <c r="B9842" s="52" t="s">
        <v>17665</v>
      </c>
      <c r="C9842" s="52" t="s">
        <v>10358</v>
      </c>
      <c r="D9842" s="808">
        <v>16.77</v>
      </c>
      <c r="E9842" s="757"/>
      <c r="F9842" s="757"/>
      <c r="G9842" s="757"/>
      <c r="H9842" s="757"/>
      <c r="I9842" s="757"/>
    </row>
    <row r="9843" spans="1:9" ht="15.75" customHeight="1">
      <c r="A9843" s="52">
        <v>38412</v>
      </c>
      <c r="B9843" s="52" t="s">
        <v>17666</v>
      </c>
      <c r="C9843" s="52" t="s">
        <v>10358</v>
      </c>
      <c r="D9843" s="808">
        <v>979.71</v>
      </c>
      <c r="E9843" s="757"/>
      <c r="F9843" s="757"/>
      <c r="G9843" s="757"/>
      <c r="H9843" s="757"/>
      <c r="I9843" s="757"/>
    </row>
    <row r="9844" spans="1:9" ht="15.75" customHeight="1">
      <c r="A9844" s="52">
        <v>3405</v>
      </c>
      <c r="B9844" s="52" t="s">
        <v>17667</v>
      </c>
      <c r="C9844" s="52" t="s">
        <v>10358</v>
      </c>
      <c r="D9844" s="808">
        <v>57.17</v>
      </c>
      <c r="E9844" s="757"/>
      <c r="F9844" s="757"/>
      <c r="G9844" s="757"/>
      <c r="H9844" s="757"/>
      <c r="I9844" s="757"/>
    </row>
    <row r="9845" spans="1:9" ht="15.75" customHeight="1">
      <c r="A9845" s="52">
        <v>3394</v>
      </c>
      <c r="B9845" s="52" t="s">
        <v>17668</v>
      </c>
      <c r="C9845" s="52" t="s">
        <v>10358</v>
      </c>
      <c r="D9845" s="808">
        <v>301.79000000000002</v>
      </c>
      <c r="E9845" s="757"/>
      <c r="F9845" s="757"/>
      <c r="G9845" s="757"/>
      <c r="H9845" s="757"/>
      <c r="I9845" s="757"/>
    </row>
    <row r="9846" spans="1:9" ht="15.75" customHeight="1">
      <c r="A9846" s="52">
        <v>3393</v>
      </c>
      <c r="B9846" s="52" t="s">
        <v>17669</v>
      </c>
      <c r="C9846" s="52" t="s">
        <v>10358</v>
      </c>
      <c r="D9846" s="808">
        <v>513.83000000000004</v>
      </c>
      <c r="E9846" s="757"/>
      <c r="F9846" s="757"/>
      <c r="G9846" s="757"/>
      <c r="H9846" s="757"/>
      <c r="I9846" s="757"/>
    </row>
    <row r="9847" spans="1:9" ht="15.75" customHeight="1">
      <c r="A9847" s="52">
        <v>3406</v>
      </c>
      <c r="B9847" s="52" t="s">
        <v>17670</v>
      </c>
      <c r="C9847" s="52" t="s">
        <v>10358</v>
      </c>
      <c r="D9847" s="808">
        <v>17.5</v>
      </c>
      <c r="E9847" s="757"/>
      <c r="F9847" s="757"/>
      <c r="G9847" s="757"/>
      <c r="H9847" s="757"/>
      <c r="I9847" s="757"/>
    </row>
    <row r="9848" spans="1:9" ht="15.75" customHeight="1">
      <c r="A9848" s="52">
        <v>3395</v>
      </c>
      <c r="B9848" s="52" t="s">
        <v>17671</v>
      </c>
      <c r="C9848" s="52" t="s">
        <v>10358</v>
      </c>
      <c r="D9848" s="808">
        <v>73.819999999999993</v>
      </c>
      <c r="E9848" s="757"/>
      <c r="F9848" s="757"/>
      <c r="G9848" s="757"/>
      <c r="H9848" s="757"/>
      <c r="I9848" s="757"/>
    </row>
    <row r="9849" spans="1:9" ht="15.75" customHeight="1">
      <c r="A9849" s="52">
        <v>3398</v>
      </c>
      <c r="B9849" s="52" t="s">
        <v>1762</v>
      </c>
      <c r="C9849" s="52" t="s">
        <v>10358</v>
      </c>
      <c r="D9849" s="808">
        <v>3.51</v>
      </c>
      <c r="E9849" s="757"/>
      <c r="F9849" s="757"/>
      <c r="G9849" s="757"/>
      <c r="H9849" s="757"/>
      <c r="I9849" s="757"/>
    </row>
    <row r="9850" spans="1:9" ht="15.75" customHeight="1">
      <c r="A9850" s="52">
        <v>40662</v>
      </c>
      <c r="B9850" s="52" t="s">
        <v>17672</v>
      </c>
      <c r="C9850" s="52" t="s">
        <v>10358</v>
      </c>
      <c r="D9850" s="808">
        <v>138.58000000000001</v>
      </c>
      <c r="E9850" s="757"/>
      <c r="F9850" s="757"/>
      <c r="G9850" s="757"/>
      <c r="H9850" s="757"/>
      <c r="I9850" s="757"/>
    </row>
    <row r="9851" spans="1:9" ht="15.75" customHeight="1">
      <c r="A9851" s="52">
        <v>3437</v>
      </c>
      <c r="B9851" s="52" t="s">
        <v>17673</v>
      </c>
      <c r="C9851" s="52" t="s">
        <v>10774</v>
      </c>
      <c r="D9851" s="808">
        <v>384.94</v>
      </c>
      <c r="E9851" s="757"/>
      <c r="F9851" s="757"/>
      <c r="G9851" s="757"/>
      <c r="H9851" s="757"/>
      <c r="I9851" s="757"/>
    </row>
    <row r="9852" spans="1:9" ht="15.75" customHeight="1">
      <c r="A9852" s="52">
        <v>11190</v>
      </c>
      <c r="B9852" s="52" t="s">
        <v>17674</v>
      </c>
      <c r="C9852" s="52" t="s">
        <v>10358</v>
      </c>
      <c r="D9852" s="808">
        <v>229</v>
      </c>
      <c r="E9852" s="757"/>
      <c r="F9852" s="757"/>
      <c r="G9852" s="757"/>
      <c r="H9852" s="757"/>
      <c r="I9852" s="757"/>
    </row>
    <row r="9853" spans="1:9" ht="15.75" customHeight="1">
      <c r="A9853" s="52">
        <v>34377</v>
      </c>
      <c r="B9853" s="52" t="s">
        <v>17675</v>
      </c>
      <c r="C9853" s="52" t="s">
        <v>10358</v>
      </c>
      <c r="D9853" s="808">
        <v>464.69</v>
      </c>
      <c r="E9853" s="757"/>
      <c r="F9853" s="757"/>
      <c r="G9853" s="757"/>
      <c r="H9853" s="757"/>
      <c r="I9853" s="757"/>
    </row>
    <row r="9854" spans="1:9" ht="15.75" customHeight="1">
      <c r="A9854" s="52">
        <v>3428</v>
      </c>
      <c r="B9854" s="52" t="s">
        <v>17676</v>
      </c>
      <c r="C9854" s="52" t="s">
        <v>10774</v>
      </c>
      <c r="D9854" s="808">
        <v>571</v>
      </c>
      <c r="E9854" s="757"/>
      <c r="F9854" s="757"/>
      <c r="G9854" s="757"/>
      <c r="H9854" s="757"/>
      <c r="I9854" s="757"/>
    </row>
    <row r="9855" spans="1:9" ht="15.75" customHeight="1">
      <c r="A9855" s="52">
        <v>3429</v>
      </c>
      <c r="B9855" s="52" t="s">
        <v>17677</v>
      </c>
      <c r="C9855" s="52" t="s">
        <v>10774</v>
      </c>
      <c r="D9855" s="808">
        <v>326.23</v>
      </c>
      <c r="E9855" s="757"/>
      <c r="F9855" s="757"/>
      <c r="G9855" s="757"/>
      <c r="H9855" s="757"/>
      <c r="I9855" s="757"/>
    </row>
    <row r="9856" spans="1:9" ht="15.75" customHeight="1">
      <c r="A9856" s="52">
        <v>34364</v>
      </c>
      <c r="B9856" s="52" t="s">
        <v>17678</v>
      </c>
      <c r="C9856" s="52" t="s">
        <v>10358</v>
      </c>
      <c r="D9856" s="967">
        <v>1524.74</v>
      </c>
      <c r="E9856" s="757"/>
      <c r="F9856" s="757"/>
      <c r="G9856" s="757"/>
      <c r="H9856" s="757"/>
      <c r="I9856" s="757"/>
    </row>
    <row r="9857" spans="1:9" ht="15.75" customHeight="1">
      <c r="A9857" s="52">
        <v>11199</v>
      </c>
      <c r="B9857" s="52" t="s">
        <v>17679</v>
      </c>
      <c r="C9857" s="52" t="s">
        <v>10358</v>
      </c>
      <c r="D9857" s="967">
        <v>1264.72</v>
      </c>
      <c r="E9857" s="757"/>
      <c r="F9857" s="757"/>
      <c r="G9857" s="757"/>
      <c r="H9857" s="757"/>
      <c r="I9857" s="757"/>
    </row>
    <row r="9858" spans="1:9" ht="15.75" customHeight="1">
      <c r="A9858" s="52">
        <v>34369</v>
      </c>
      <c r="B9858" s="52" t="s">
        <v>17680</v>
      </c>
      <c r="C9858" s="52" t="s">
        <v>10358</v>
      </c>
      <c r="D9858" s="967">
        <v>1616.24</v>
      </c>
      <c r="E9858" s="757"/>
      <c r="F9858" s="757"/>
      <c r="G9858" s="757"/>
      <c r="H9858" s="757"/>
      <c r="I9858" s="757"/>
    </row>
    <row r="9859" spans="1:9" ht="15.75" customHeight="1">
      <c r="A9859" s="52">
        <v>36896</v>
      </c>
      <c r="B9859" s="52" t="s">
        <v>17681</v>
      </c>
      <c r="C9859" s="52" t="s">
        <v>10358</v>
      </c>
      <c r="D9859" s="808">
        <v>900</v>
      </c>
      <c r="E9859" s="757"/>
      <c r="F9859" s="757"/>
      <c r="G9859" s="757"/>
      <c r="H9859" s="757"/>
      <c r="I9859" s="757"/>
    </row>
    <row r="9860" spans="1:9" ht="15.75" customHeight="1">
      <c r="A9860" s="52">
        <v>34367</v>
      </c>
      <c r="B9860" s="52" t="s">
        <v>17682</v>
      </c>
      <c r="C9860" s="52" t="s">
        <v>10358</v>
      </c>
      <c r="D9860" s="967">
        <v>1159.96</v>
      </c>
      <c r="E9860" s="757"/>
      <c r="F9860" s="757"/>
      <c r="G9860" s="757"/>
      <c r="H9860" s="757"/>
      <c r="I9860" s="757"/>
    </row>
    <row r="9861" spans="1:9" ht="15.75" customHeight="1">
      <c r="A9861" s="52">
        <v>36897</v>
      </c>
      <c r="B9861" s="52" t="s">
        <v>17683</v>
      </c>
      <c r="C9861" s="52" t="s">
        <v>10358</v>
      </c>
      <c r="D9861" s="967">
        <v>1404.43</v>
      </c>
      <c r="E9861" s="757"/>
      <c r="F9861" s="757"/>
      <c r="G9861" s="757"/>
      <c r="H9861" s="757"/>
      <c r="I9861" s="757"/>
    </row>
    <row r="9862" spans="1:9" ht="15.75" customHeight="1">
      <c r="A9862" s="52">
        <v>40659</v>
      </c>
      <c r="B9862" s="52" t="s">
        <v>17684</v>
      </c>
      <c r="C9862" s="52" t="s">
        <v>10774</v>
      </c>
      <c r="D9862" s="808">
        <v>544.64</v>
      </c>
      <c r="E9862" s="757"/>
      <c r="F9862" s="757"/>
      <c r="G9862" s="757"/>
      <c r="H9862" s="757"/>
      <c r="I9862" s="757"/>
    </row>
    <row r="9863" spans="1:9" ht="15.75" customHeight="1">
      <c r="A9863" s="52">
        <v>40660</v>
      </c>
      <c r="B9863" s="52" t="s">
        <v>17685</v>
      </c>
      <c r="C9863" s="52" t="s">
        <v>10774</v>
      </c>
      <c r="D9863" s="808">
        <v>690.27</v>
      </c>
      <c r="E9863" s="757"/>
      <c r="F9863" s="757"/>
      <c r="G9863" s="757"/>
      <c r="H9863" s="757"/>
      <c r="I9863" s="757"/>
    </row>
    <row r="9864" spans="1:9" ht="15.75" customHeight="1">
      <c r="A9864" s="52">
        <v>40661</v>
      </c>
      <c r="B9864" s="52" t="s">
        <v>17686</v>
      </c>
      <c r="C9864" s="52" t="s">
        <v>10774</v>
      </c>
      <c r="D9864" s="808">
        <v>424.39</v>
      </c>
      <c r="E9864" s="757"/>
      <c r="F9864" s="757"/>
      <c r="G9864" s="757"/>
      <c r="H9864" s="757"/>
      <c r="I9864" s="757"/>
    </row>
    <row r="9865" spans="1:9" ht="15.75" customHeight="1">
      <c r="A9865" s="52">
        <v>3421</v>
      </c>
      <c r="B9865" s="52" t="s">
        <v>17687</v>
      </c>
      <c r="C9865" s="52" t="s">
        <v>10774</v>
      </c>
      <c r="D9865" s="808">
        <v>427.64</v>
      </c>
      <c r="E9865" s="757"/>
      <c r="F9865" s="757"/>
      <c r="G9865" s="757"/>
      <c r="H9865" s="757"/>
      <c r="I9865" s="757"/>
    </row>
    <row r="9866" spans="1:9" ht="15.75" customHeight="1">
      <c r="A9866" s="52">
        <v>599</v>
      </c>
      <c r="B9866" s="52" t="s">
        <v>17688</v>
      </c>
      <c r="C9866" s="52" t="s">
        <v>10774</v>
      </c>
      <c r="D9866" s="967">
        <v>1641.41</v>
      </c>
      <c r="E9866" s="757"/>
      <c r="F9866" s="757"/>
      <c r="G9866" s="757"/>
      <c r="H9866" s="757"/>
      <c r="I9866" s="757"/>
    </row>
    <row r="9867" spans="1:9" ht="15.75" customHeight="1">
      <c r="A9867" s="52">
        <v>44053</v>
      </c>
      <c r="B9867" s="52" t="s">
        <v>17689</v>
      </c>
      <c r="C9867" s="52" t="s">
        <v>10358</v>
      </c>
      <c r="D9867" s="967">
        <v>3643.16</v>
      </c>
      <c r="E9867" s="757"/>
      <c r="F9867" s="757"/>
      <c r="G9867" s="757"/>
      <c r="H9867" s="757"/>
      <c r="I9867" s="757"/>
    </row>
    <row r="9868" spans="1:9" ht="15.75" customHeight="1">
      <c r="A9868" s="52">
        <v>3423</v>
      </c>
      <c r="B9868" s="52" t="s">
        <v>17690</v>
      </c>
      <c r="C9868" s="52" t="s">
        <v>10774</v>
      </c>
      <c r="D9868" s="808">
        <v>603.08000000000004</v>
      </c>
      <c r="E9868" s="757"/>
      <c r="F9868" s="757"/>
      <c r="G9868" s="757"/>
      <c r="H9868" s="757"/>
      <c r="I9868" s="757"/>
    </row>
    <row r="9869" spans="1:9" ht="15.75" customHeight="1">
      <c r="A9869" s="52">
        <v>34381</v>
      </c>
      <c r="B9869" s="52" t="s">
        <v>17691</v>
      </c>
      <c r="C9869" s="52" t="s">
        <v>10358</v>
      </c>
      <c r="D9869" s="808">
        <v>662.77</v>
      </c>
      <c r="E9869" s="757"/>
      <c r="F9869" s="757"/>
      <c r="G9869" s="757"/>
      <c r="H9869" s="757"/>
      <c r="I9869" s="757"/>
    </row>
    <row r="9870" spans="1:9" ht="15.75" customHeight="1">
      <c r="A9870" s="52">
        <v>34797</v>
      </c>
      <c r="B9870" s="52" t="s">
        <v>17692</v>
      </c>
      <c r="C9870" s="52" t="s">
        <v>10358</v>
      </c>
      <c r="D9870" s="808">
        <v>498.8</v>
      </c>
      <c r="E9870" s="757"/>
      <c r="F9870" s="757"/>
      <c r="G9870" s="757"/>
      <c r="H9870" s="757"/>
      <c r="I9870" s="757"/>
    </row>
    <row r="9871" spans="1:9" ht="15.75" customHeight="1">
      <c r="A9871" s="52">
        <v>44054</v>
      </c>
      <c r="B9871" s="52" t="s">
        <v>17693</v>
      </c>
      <c r="C9871" s="52" t="s">
        <v>10358</v>
      </c>
      <c r="D9871" s="967">
        <v>1306.94</v>
      </c>
      <c r="E9871" s="757"/>
      <c r="F9871" s="757"/>
      <c r="G9871" s="757"/>
      <c r="H9871" s="757"/>
      <c r="I9871" s="757"/>
    </row>
    <row r="9872" spans="1:9" ht="15.75" customHeight="1">
      <c r="A9872" s="52">
        <v>44399</v>
      </c>
      <c r="B9872" s="52" t="s">
        <v>17694</v>
      </c>
      <c r="C9872" s="52" t="s">
        <v>10358</v>
      </c>
      <c r="D9872" s="967">
        <v>1785.71</v>
      </c>
      <c r="E9872" s="757"/>
      <c r="F9872" s="757"/>
      <c r="G9872" s="757"/>
      <c r="H9872" s="757"/>
      <c r="I9872" s="757"/>
    </row>
    <row r="9873" spans="1:9" ht="15.75" customHeight="1">
      <c r="A9873" s="52">
        <v>44503</v>
      </c>
      <c r="B9873" s="52" t="s">
        <v>17695</v>
      </c>
      <c r="C9873" s="52" t="s">
        <v>10509</v>
      </c>
      <c r="D9873" s="808">
        <v>10.66</v>
      </c>
      <c r="E9873" s="757"/>
      <c r="F9873" s="757"/>
      <c r="G9873" s="757"/>
      <c r="H9873" s="757"/>
      <c r="I9873" s="757"/>
    </row>
    <row r="9874" spans="1:9" ht="15.75" customHeight="1">
      <c r="A9874" s="52">
        <v>41077</v>
      </c>
      <c r="B9874" s="52" t="s">
        <v>17696</v>
      </c>
      <c r="C9874" s="52" t="s">
        <v>10511</v>
      </c>
      <c r="D9874" s="967">
        <v>1870.54</v>
      </c>
      <c r="E9874" s="757"/>
      <c r="F9874" s="757"/>
      <c r="G9874" s="757"/>
      <c r="H9874" s="757"/>
      <c r="I9874" s="757"/>
    </row>
    <row r="9875" spans="1:9" ht="15.75" customHeight="1">
      <c r="A9875" s="52">
        <v>37963</v>
      </c>
      <c r="B9875" s="52" t="s">
        <v>17697</v>
      </c>
      <c r="C9875" s="52" t="s">
        <v>10358</v>
      </c>
      <c r="D9875" s="808">
        <v>4.59</v>
      </c>
      <c r="E9875" s="757"/>
      <c r="F9875" s="757"/>
      <c r="G9875" s="757"/>
      <c r="H9875" s="757"/>
      <c r="I9875" s="757"/>
    </row>
    <row r="9876" spans="1:9" ht="15.75" customHeight="1">
      <c r="A9876" s="52">
        <v>37964</v>
      </c>
      <c r="B9876" s="52" t="s">
        <v>17698</v>
      </c>
      <c r="C9876" s="52" t="s">
        <v>10358</v>
      </c>
      <c r="D9876" s="808">
        <v>6.14</v>
      </c>
      <c r="E9876" s="757"/>
      <c r="F9876" s="757"/>
      <c r="G9876" s="757"/>
      <c r="H9876" s="757"/>
      <c r="I9876" s="757"/>
    </row>
    <row r="9877" spans="1:9" ht="15.75" customHeight="1">
      <c r="A9877" s="52">
        <v>37965</v>
      </c>
      <c r="B9877" s="52" t="s">
        <v>17699</v>
      </c>
      <c r="C9877" s="52" t="s">
        <v>10358</v>
      </c>
      <c r="D9877" s="808">
        <v>8.85</v>
      </c>
      <c r="E9877" s="757"/>
      <c r="F9877" s="757"/>
      <c r="G9877" s="757"/>
      <c r="H9877" s="757"/>
      <c r="I9877" s="757"/>
    </row>
    <row r="9878" spans="1:9" ht="15.75" customHeight="1">
      <c r="A9878" s="52">
        <v>37966</v>
      </c>
      <c r="B9878" s="52" t="s">
        <v>17700</v>
      </c>
      <c r="C9878" s="52" t="s">
        <v>10358</v>
      </c>
      <c r="D9878" s="808">
        <v>15.55</v>
      </c>
      <c r="E9878" s="757"/>
      <c r="F9878" s="757"/>
      <c r="G9878" s="757"/>
      <c r="H9878" s="757"/>
      <c r="I9878" s="757"/>
    </row>
    <row r="9879" spans="1:9" ht="15.75" customHeight="1">
      <c r="A9879" s="52">
        <v>37967</v>
      </c>
      <c r="B9879" s="52" t="s">
        <v>17701</v>
      </c>
      <c r="C9879" s="52" t="s">
        <v>10358</v>
      </c>
      <c r="D9879" s="808">
        <v>26.13</v>
      </c>
      <c r="E9879" s="757"/>
      <c r="F9879" s="757"/>
      <c r="G9879" s="757"/>
      <c r="H9879" s="757"/>
      <c r="I9879" s="757"/>
    </row>
    <row r="9880" spans="1:9" ht="15.75" customHeight="1">
      <c r="A9880" s="52">
        <v>37968</v>
      </c>
      <c r="B9880" s="52" t="s">
        <v>17702</v>
      </c>
      <c r="C9880" s="52" t="s">
        <v>10358</v>
      </c>
      <c r="D9880" s="808">
        <v>55.47</v>
      </c>
      <c r="E9880" s="757"/>
      <c r="F9880" s="757"/>
      <c r="G9880" s="757"/>
      <c r="H9880" s="757"/>
      <c r="I9880" s="757"/>
    </row>
    <row r="9881" spans="1:9" ht="15.75" customHeight="1">
      <c r="A9881" s="52">
        <v>37969</v>
      </c>
      <c r="B9881" s="52" t="s">
        <v>17703</v>
      </c>
      <c r="C9881" s="52" t="s">
        <v>10358</v>
      </c>
      <c r="D9881" s="808">
        <v>140.16999999999999</v>
      </c>
      <c r="E9881" s="757"/>
      <c r="F9881" s="757"/>
      <c r="G9881" s="757"/>
      <c r="H9881" s="757"/>
      <c r="I9881" s="757"/>
    </row>
    <row r="9882" spans="1:9" ht="15.75" customHeight="1">
      <c r="A9882" s="52">
        <v>37970</v>
      </c>
      <c r="B9882" s="52" t="s">
        <v>17704</v>
      </c>
      <c r="C9882" s="52" t="s">
        <v>10358</v>
      </c>
      <c r="D9882" s="808">
        <v>202.8</v>
      </c>
      <c r="E9882" s="757"/>
      <c r="F9882" s="757"/>
      <c r="G9882" s="757"/>
      <c r="H9882" s="757"/>
      <c r="I9882" s="757"/>
    </row>
    <row r="9883" spans="1:9" ht="15.75" customHeight="1">
      <c r="A9883" s="52">
        <v>44251</v>
      </c>
      <c r="B9883" s="52" t="s">
        <v>17705</v>
      </c>
      <c r="C9883" s="52" t="s">
        <v>10358</v>
      </c>
      <c r="D9883" s="808">
        <v>234.25</v>
      </c>
      <c r="E9883" s="757"/>
      <c r="F9883" s="757"/>
      <c r="G9883" s="757"/>
      <c r="H9883" s="757"/>
      <c r="I9883" s="757"/>
    </row>
    <row r="9884" spans="1:9" ht="15.75" customHeight="1">
      <c r="A9884" s="52">
        <v>21118</v>
      </c>
      <c r="B9884" s="52" t="s">
        <v>17706</v>
      </c>
      <c r="C9884" s="52" t="s">
        <v>10358</v>
      </c>
      <c r="D9884" s="808">
        <v>3.65</v>
      </c>
      <c r="E9884" s="757"/>
      <c r="F9884" s="757"/>
      <c r="G9884" s="757"/>
      <c r="H9884" s="757"/>
      <c r="I9884" s="757"/>
    </row>
    <row r="9885" spans="1:9" ht="15.75" customHeight="1">
      <c r="A9885" s="52">
        <v>37956</v>
      </c>
      <c r="B9885" s="52" t="s">
        <v>17707</v>
      </c>
      <c r="C9885" s="52" t="s">
        <v>10358</v>
      </c>
      <c r="D9885" s="808">
        <v>4.4800000000000004</v>
      </c>
      <c r="E9885" s="757"/>
      <c r="F9885" s="757"/>
      <c r="G9885" s="757"/>
      <c r="H9885" s="757"/>
      <c r="I9885" s="757"/>
    </row>
    <row r="9886" spans="1:9" ht="15.75" customHeight="1">
      <c r="A9886" s="52">
        <v>37957</v>
      </c>
      <c r="B9886" s="52" t="s">
        <v>17708</v>
      </c>
      <c r="C9886" s="52" t="s">
        <v>10358</v>
      </c>
      <c r="D9886" s="808">
        <v>9.5399999999999991</v>
      </c>
      <c r="E9886" s="757"/>
      <c r="F9886" s="757"/>
      <c r="G9886" s="757"/>
      <c r="H9886" s="757"/>
      <c r="I9886" s="757"/>
    </row>
    <row r="9887" spans="1:9" ht="15.75" customHeight="1">
      <c r="A9887" s="52">
        <v>37958</v>
      </c>
      <c r="B9887" s="52" t="s">
        <v>17709</v>
      </c>
      <c r="C9887" s="52" t="s">
        <v>10358</v>
      </c>
      <c r="D9887" s="808">
        <v>17.239999999999998</v>
      </c>
      <c r="E9887" s="757"/>
      <c r="F9887" s="757"/>
      <c r="G9887" s="757"/>
      <c r="H9887" s="757"/>
      <c r="I9887" s="757"/>
    </row>
    <row r="9888" spans="1:9" ht="15.75" customHeight="1">
      <c r="A9888" s="52">
        <v>37959</v>
      </c>
      <c r="B9888" s="52" t="s">
        <v>17710</v>
      </c>
      <c r="C9888" s="52" t="s">
        <v>10358</v>
      </c>
      <c r="D9888" s="808">
        <v>26.54</v>
      </c>
      <c r="E9888" s="757"/>
      <c r="F9888" s="757"/>
      <c r="G9888" s="757"/>
      <c r="H9888" s="757"/>
      <c r="I9888" s="757"/>
    </row>
    <row r="9889" spans="1:9" ht="15.75" customHeight="1">
      <c r="A9889" s="52">
        <v>37960</v>
      </c>
      <c r="B9889" s="52" t="s">
        <v>17711</v>
      </c>
      <c r="C9889" s="52" t="s">
        <v>10358</v>
      </c>
      <c r="D9889" s="808">
        <v>67.819999999999993</v>
      </c>
      <c r="E9889" s="757"/>
      <c r="F9889" s="757"/>
      <c r="G9889" s="757"/>
      <c r="H9889" s="757"/>
      <c r="I9889" s="757"/>
    </row>
    <row r="9890" spans="1:9" ht="15.75" customHeight="1">
      <c r="A9890" s="52">
        <v>37961</v>
      </c>
      <c r="B9890" s="52" t="s">
        <v>17712</v>
      </c>
      <c r="C9890" s="52" t="s">
        <v>10358</v>
      </c>
      <c r="D9890" s="808">
        <v>145.76</v>
      </c>
      <c r="E9890" s="757"/>
      <c r="F9890" s="757"/>
      <c r="G9890" s="757"/>
      <c r="H9890" s="757"/>
      <c r="I9890" s="757"/>
    </row>
    <row r="9891" spans="1:9" ht="15.75" customHeight="1">
      <c r="A9891" s="52">
        <v>37962</v>
      </c>
      <c r="B9891" s="52" t="s">
        <v>17713</v>
      </c>
      <c r="C9891" s="52" t="s">
        <v>10358</v>
      </c>
      <c r="D9891" s="808">
        <v>168.04</v>
      </c>
      <c r="E9891" s="757"/>
      <c r="F9891" s="757"/>
      <c r="G9891" s="757"/>
      <c r="H9891" s="757"/>
      <c r="I9891" s="757"/>
    </row>
    <row r="9892" spans="1:9" ht="15.75" customHeight="1">
      <c r="A9892" s="52">
        <v>3533</v>
      </c>
      <c r="B9892" s="52" t="s">
        <v>17714</v>
      </c>
      <c r="C9892" s="52" t="s">
        <v>10358</v>
      </c>
      <c r="D9892" s="808">
        <v>3.18</v>
      </c>
      <c r="E9892" s="757"/>
      <c r="F9892" s="757"/>
      <c r="G9892" s="757"/>
      <c r="H9892" s="757"/>
      <c r="I9892" s="757"/>
    </row>
    <row r="9893" spans="1:9" ht="15.75" customHeight="1">
      <c r="A9893" s="52">
        <v>3538</v>
      </c>
      <c r="B9893" s="52" t="s">
        <v>17715</v>
      </c>
      <c r="C9893" s="52" t="s">
        <v>10358</v>
      </c>
      <c r="D9893" s="808">
        <v>6.02</v>
      </c>
      <c r="E9893" s="757"/>
      <c r="F9893" s="757"/>
      <c r="G9893" s="757"/>
      <c r="H9893" s="757"/>
      <c r="I9893" s="757"/>
    </row>
    <row r="9894" spans="1:9" ht="15.75" customHeight="1">
      <c r="A9894" s="52">
        <v>3498</v>
      </c>
      <c r="B9894" s="52" t="s">
        <v>17716</v>
      </c>
      <c r="C9894" s="52" t="s">
        <v>10358</v>
      </c>
      <c r="D9894" s="808">
        <v>5.84</v>
      </c>
      <c r="E9894" s="757"/>
      <c r="F9894" s="757"/>
      <c r="G9894" s="757"/>
      <c r="H9894" s="757"/>
      <c r="I9894" s="757"/>
    </row>
    <row r="9895" spans="1:9" ht="15.75" customHeight="1">
      <c r="A9895" s="52">
        <v>3496</v>
      </c>
      <c r="B9895" s="52" t="s">
        <v>17717</v>
      </c>
      <c r="C9895" s="52" t="s">
        <v>10358</v>
      </c>
      <c r="D9895" s="808">
        <v>3.91</v>
      </c>
      <c r="E9895" s="757"/>
      <c r="F9895" s="757"/>
      <c r="G9895" s="757"/>
      <c r="H9895" s="757"/>
      <c r="I9895" s="757"/>
    </row>
    <row r="9896" spans="1:9" ht="15.75" customHeight="1">
      <c r="A9896" s="52">
        <v>38429</v>
      </c>
      <c r="B9896" s="52" t="s">
        <v>17718</v>
      </c>
      <c r="C9896" s="52" t="s">
        <v>10358</v>
      </c>
      <c r="D9896" s="808">
        <v>12.41</v>
      </c>
      <c r="E9896" s="757"/>
      <c r="F9896" s="757"/>
      <c r="G9896" s="757"/>
      <c r="H9896" s="757"/>
      <c r="I9896" s="757"/>
    </row>
    <row r="9897" spans="1:9" ht="15.75" customHeight="1">
      <c r="A9897" s="52">
        <v>38431</v>
      </c>
      <c r="B9897" s="52" t="s">
        <v>17719</v>
      </c>
      <c r="C9897" s="52" t="s">
        <v>10358</v>
      </c>
      <c r="D9897" s="808">
        <v>15.57</v>
      </c>
      <c r="E9897" s="757"/>
      <c r="F9897" s="757"/>
      <c r="G9897" s="757"/>
      <c r="H9897" s="757"/>
      <c r="I9897" s="757"/>
    </row>
    <row r="9898" spans="1:9" ht="15.75" customHeight="1">
      <c r="A9898" s="52">
        <v>38430</v>
      </c>
      <c r="B9898" s="52" t="s">
        <v>17720</v>
      </c>
      <c r="C9898" s="52" t="s">
        <v>10358</v>
      </c>
      <c r="D9898" s="808">
        <v>24.14</v>
      </c>
      <c r="E9898" s="757"/>
      <c r="F9898" s="757"/>
      <c r="G9898" s="757"/>
      <c r="H9898" s="757"/>
      <c r="I9898" s="757"/>
    </row>
    <row r="9899" spans="1:9" ht="15.75" customHeight="1">
      <c r="A9899" s="52">
        <v>36348</v>
      </c>
      <c r="B9899" s="52" t="s">
        <v>17721</v>
      </c>
      <c r="C9899" s="52" t="s">
        <v>10358</v>
      </c>
      <c r="D9899" s="808">
        <v>2.13</v>
      </c>
      <c r="E9899" s="757"/>
      <c r="F9899" s="757"/>
      <c r="G9899" s="757"/>
      <c r="H9899" s="757"/>
      <c r="I9899" s="757"/>
    </row>
    <row r="9900" spans="1:9" ht="15.75" customHeight="1">
      <c r="A9900" s="52">
        <v>36349</v>
      </c>
      <c r="B9900" s="52" t="s">
        <v>17722</v>
      </c>
      <c r="C9900" s="52" t="s">
        <v>10358</v>
      </c>
      <c r="D9900" s="808">
        <v>2.93</v>
      </c>
      <c r="E9900" s="757"/>
      <c r="F9900" s="757"/>
      <c r="G9900" s="757"/>
      <c r="H9900" s="757"/>
      <c r="I9900" s="757"/>
    </row>
    <row r="9901" spans="1:9" ht="15.75" customHeight="1">
      <c r="A9901" s="52">
        <v>38987</v>
      </c>
      <c r="B9901" s="52" t="s">
        <v>17723</v>
      </c>
      <c r="C9901" s="52" t="s">
        <v>10358</v>
      </c>
      <c r="D9901" s="808">
        <v>14.1</v>
      </c>
      <c r="E9901" s="757"/>
      <c r="F9901" s="757"/>
      <c r="G9901" s="757"/>
      <c r="H9901" s="757"/>
      <c r="I9901" s="757"/>
    </row>
    <row r="9902" spans="1:9" ht="15.75" customHeight="1">
      <c r="A9902" s="52">
        <v>38988</v>
      </c>
      <c r="B9902" s="52" t="s">
        <v>17724</v>
      </c>
      <c r="C9902" s="52" t="s">
        <v>10358</v>
      </c>
      <c r="D9902" s="808">
        <v>22.97</v>
      </c>
      <c r="E9902" s="757"/>
      <c r="F9902" s="757"/>
      <c r="G9902" s="757"/>
      <c r="H9902" s="757"/>
      <c r="I9902" s="757"/>
    </row>
    <row r="9903" spans="1:9" ht="15.75" customHeight="1">
      <c r="A9903" s="52">
        <v>38989</v>
      </c>
      <c r="B9903" s="52" t="s">
        <v>17725</v>
      </c>
      <c r="C9903" s="52" t="s">
        <v>10358</v>
      </c>
      <c r="D9903" s="808">
        <v>38.65</v>
      </c>
      <c r="E9903" s="757"/>
      <c r="F9903" s="757"/>
      <c r="G9903" s="757"/>
      <c r="H9903" s="757"/>
      <c r="I9903" s="757"/>
    </row>
    <row r="9904" spans="1:9" ht="15.75" customHeight="1">
      <c r="A9904" s="52">
        <v>38990</v>
      </c>
      <c r="B9904" s="52" t="s">
        <v>17726</v>
      </c>
      <c r="C9904" s="52" t="s">
        <v>10358</v>
      </c>
      <c r="D9904" s="808">
        <v>77.239999999999995</v>
      </c>
      <c r="E9904" s="757"/>
      <c r="F9904" s="757"/>
      <c r="G9904" s="757"/>
      <c r="H9904" s="757"/>
      <c r="I9904" s="757"/>
    </row>
    <row r="9905" spans="1:9" ht="15.75" customHeight="1">
      <c r="A9905" s="52">
        <v>38991</v>
      </c>
      <c r="B9905" s="52" t="s">
        <v>17727</v>
      </c>
      <c r="C9905" s="52" t="s">
        <v>10358</v>
      </c>
      <c r="D9905" s="808">
        <v>139</v>
      </c>
      <c r="E9905" s="757"/>
      <c r="F9905" s="757"/>
      <c r="G9905" s="757"/>
      <c r="H9905" s="757"/>
      <c r="I9905" s="757"/>
    </row>
    <row r="9906" spans="1:9" ht="15.75" customHeight="1">
      <c r="A9906" s="52">
        <v>38433</v>
      </c>
      <c r="B9906" s="52" t="s">
        <v>17728</v>
      </c>
      <c r="C9906" s="52" t="s">
        <v>10358</v>
      </c>
      <c r="D9906" s="808">
        <v>7.18</v>
      </c>
      <c r="E9906" s="757"/>
      <c r="F9906" s="757"/>
      <c r="G9906" s="757"/>
      <c r="H9906" s="757"/>
      <c r="I9906" s="757"/>
    </row>
    <row r="9907" spans="1:9" ht="15.75" customHeight="1">
      <c r="A9907" s="52">
        <v>38440</v>
      </c>
      <c r="B9907" s="52" t="s">
        <v>17729</v>
      </c>
      <c r="C9907" s="52" t="s">
        <v>10358</v>
      </c>
      <c r="D9907" s="808">
        <v>302.93</v>
      </c>
      <c r="E9907" s="757"/>
      <c r="F9907" s="757"/>
      <c r="G9907" s="757"/>
      <c r="H9907" s="757"/>
      <c r="I9907" s="757"/>
    </row>
    <row r="9908" spans="1:9" ht="15.75" customHeight="1">
      <c r="A9908" s="52">
        <v>36359</v>
      </c>
      <c r="B9908" s="52" t="s">
        <v>17730</v>
      </c>
      <c r="C9908" s="52" t="s">
        <v>10358</v>
      </c>
      <c r="D9908" s="808">
        <v>1.89</v>
      </c>
      <c r="E9908" s="757"/>
      <c r="F9908" s="757"/>
      <c r="G9908" s="757"/>
      <c r="H9908" s="757"/>
      <c r="I9908" s="757"/>
    </row>
    <row r="9909" spans="1:9" ht="15.75" customHeight="1">
      <c r="A9909" s="52">
        <v>36360</v>
      </c>
      <c r="B9909" s="52" t="s">
        <v>17731</v>
      </c>
      <c r="C9909" s="52" t="s">
        <v>10358</v>
      </c>
      <c r="D9909" s="808">
        <v>2.54</v>
      </c>
      <c r="E9909" s="757"/>
      <c r="F9909" s="757"/>
      <c r="G9909" s="757"/>
      <c r="H9909" s="757"/>
      <c r="I9909" s="757"/>
    </row>
    <row r="9910" spans="1:9" ht="15.75" customHeight="1">
      <c r="A9910" s="52">
        <v>38434</v>
      </c>
      <c r="B9910" s="52" t="s">
        <v>17732</v>
      </c>
      <c r="C9910" s="52" t="s">
        <v>10358</v>
      </c>
      <c r="D9910" s="808">
        <v>3.87</v>
      </c>
      <c r="E9910" s="757"/>
      <c r="F9910" s="757"/>
      <c r="G9910" s="757"/>
      <c r="H9910" s="757"/>
      <c r="I9910" s="757"/>
    </row>
    <row r="9911" spans="1:9" ht="15.75" customHeight="1">
      <c r="A9911" s="52">
        <v>38435</v>
      </c>
      <c r="B9911" s="52" t="s">
        <v>17733</v>
      </c>
      <c r="C9911" s="52" t="s">
        <v>10358</v>
      </c>
      <c r="D9911" s="808">
        <v>8.7100000000000009</v>
      </c>
      <c r="E9911" s="757"/>
      <c r="F9911" s="757"/>
      <c r="G9911" s="757"/>
      <c r="H9911" s="757"/>
      <c r="I9911" s="757"/>
    </row>
    <row r="9912" spans="1:9" ht="15.75" customHeight="1">
      <c r="A9912" s="52">
        <v>38436</v>
      </c>
      <c r="B9912" s="52" t="s">
        <v>17734</v>
      </c>
      <c r="C9912" s="52" t="s">
        <v>10358</v>
      </c>
      <c r="D9912" s="808">
        <v>14.44</v>
      </c>
      <c r="E9912" s="757"/>
      <c r="F9912" s="757"/>
      <c r="G9912" s="757"/>
      <c r="H9912" s="757"/>
      <c r="I9912" s="757"/>
    </row>
    <row r="9913" spans="1:9" ht="15.75" customHeight="1">
      <c r="A9913" s="52">
        <v>38437</v>
      </c>
      <c r="B9913" s="52" t="s">
        <v>17735</v>
      </c>
      <c r="C9913" s="52" t="s">
        <v>10358</v>
      </c>
      <c r="D9913" s="808">
        <v>23.43</v>
      </c>
      <c r="E9913" s="757"/>
      <c r="F9913" s="757"/>
      <c r="G9913" s="757"/>
      <c r="H9913" s="757"/>
      <c r="I9913" s="757"/>
    </row>
    <row r="9914" spans="1:9" ht="15.75" customHeight="1">
      <c r="A9914" s="52">
        <v>38438</v>
      </c>
      <c r="B9914" s="52" t="s">
        <v>17736</v>
      </c>
      <c r="C9914" s="52" t="s">
        <v>10358</v>
      </c>
      <c r="D9914" s="808">
        <v>67.959999999999994</v>
      </c>
      <c r="E9914" s="757"/>
      <c r="F9914" s="757"/>
      <c r="G9914" s="757"/>
      <c r="H9914" s="757"/>
      <c r="I9914" s="757"/>
    </row>
    <row r="9915" spans="1:9" ht="15.75" customHeight="1">
      <c r="A9915" s="52">
        <v>38439</v>
      </c>
      <c r="B9915" s="52" t="s">
        <v>17737</v>
      </c>
      <c r="C9915" s="52" t="s">
        <v>10358</v>
      </c>
      <c r="D9915" s="808">
        <v>86.35</v>
      </c>
      <c r="E9915" s="757"/>
      <c r="F9915" s="757"/>
      <c r="G9915" s="757"/>
      <c r="H9915" s="757"/>
      <c r="I9915" s="757"/>
    </row>
    <row r="9916" spans="1:9" ht="15.75" customHeight="1">
      <c r="A9916" s="52">
        <v>10836</v>
      </c>
      <c r="B9916" s="52" t="s">
        <v>17738</v>
      </c>
      <c r="C9916" s="52" t="s">
        <v>10358</v>
      </c>
      <c r="D9916" s="808">
        <v>22.71</v>
      </c>
      <c r="E9916" s="757"/>
      <c r="F9916" s="757"/>
      <c r="G9916" s="757"/>
      <c r="H9916" s="757"/>
      <c r="I9916" s="757"/>
    </row>
    <row r="9917" spans="1:9" ht="15.75" customHeight="1">
      <c r="A9917" s="52">
        <v>10835</v>
      </c>
      <c r="B9917" s="52" t="s">
        <v>17739</v>
      </c>
      <c r="C9917" s="52" t="s">
        <v>10358</v>
      </c>
      <c r="D9917" s="808">
        <v>6.34</v>
      </c>
      <c r="E9917" s="757"/>
      <c r="F9917" s="757"/>
      <c r="G9917" s="757"/>
      <c r="H9917" s="757"/>
      <c r="I9917" s="757"/>
    </row>
    <row r="9918" spans="1:9" ht="15.75" customHeight="1">
      <c r="A9918" s="52">
        <v>3475</v>
      </c>
      <c r="B9918" s="52" t="s">
        <v>17740</v>
      </c>
      <c r="C9918" s="52" t="s">
        <v>10358</v>
      </c>
      <c r="D9918" s="808">
        <v>5.58</v>
      </c>
      <c r="E9918" s="757"/>
      <c r="F9918" s="757"/>
      <c r="G9918" s="757"/>
      <c r="H9918" s="757"/>
      <c r="I9918" s="757"/>
    </row>
    <row r="9919" spans="1:9" ht="15.75" customHeight="1">
      <c r="A9919" s="52">
        <v>3485</v>
      </c>
      <c r="B9919" s="52" t="s">
        <v>17741</v>
      </c>
      <c r="C9919" s="52" t="s">
        <v>10358</v>
      </c>
      <c r="D9919" s="808">
        <v>15.41</v>
      </c>
      <c r="E9919" s="757"/>
      <c r="F9919" s="757"/>
      <c r="G9919" s="757"/>
      <c r="H9919" s="757"/>
      <c r="I9919" s="757"/>
    </row>
    <row r="9920" spans="1:9" ht="15.75" customHeight="1">
      <c r="A9920" s="52">
        <v>3534</v>
      </c>
      <c r="B9920" s="52" t="s">
        <v>17742</v>
      </c>
      <c r="C9920" s="52" t="s">
        <v>10358</v>
      </c>
      <c r="D9920" s="808">
        <v>8.84</v>
      </c>
      <c r="E9920" s="757"/>
      <c r="F9920" s="757"/>
      <c r="G9920" s="757"/>
      <c r="H9920" s="757"/>
      <c r="I9920" s="757"/>
    </row>
    <row r="9921" spans="1:9" ht="15.75" customHeight="1">
      <c r="A9921" s="52">
        <v>3543</v>
      </c>
      <c r="B9921" s="52" t="s">
        <v>17743</v>
      </c>
      <c r="C9921" s="52" t="s">
        <v>10358</v>
      </c>
      <c r="D9921" s="808">
        <v>2.0499999999999998</v>
      </c>
      <c r="E9921" s="757"/>
      <c r="F9921" s="757"/>
      <c r="G9921" s="757"/>
      <c r="H9921" s="757"/>
      <c r="I9921" s="757"/>
    </row>
    <row r="9922" spans="1:9" ht="15.75" customHeight="1">
      <c r="A9922" s="52">
        <v>3482</v>
      </c>
      <c r="B9922" s="52" t="s">
        <v>17744</v>
      </c>
      <c r="C9922" s="52" t="s">
        <v>10358</v>
      </c>
      <c r="D9922" s="808">
        <v>6.32</v>
      </c>
      <c r="E9922" s="757"/>
      <c r="F9922" s="757"/>
      <c r="G9922" s="757"/>
      <c r="H9922" s="757"/>
      <c r="I9922" s="757"/>
    </row>
    <row r="9923" spans="1:9" ht="15.75" customHeight="1">
      <c r="A9923" s="52">
        <v>3505</v>
      </c>
      <c r="B9923" s="52" t="s">
        <v>17745</v>
      </c>
      <c r="C9923" s="52" t="s">
        <v>10358</v>
      </c>
      <c r="D9923" s="808">
        <v>3.05</v>
      </c>
      <c r="E9923" s="757"/>
      <c r="F9923" s="757"/>
      <c r="G9923" s="757"/>
      <c r="H9923" s="757"/>
      <c r="I9923" s="757"/>
    </row>
    <row r="9924" spans="1:9" ht="15.75" customHeight="1">
      <c r="A9924" s="52">
        <v>3521</v>
      </c>
      <c r="B9924" s="52" t="s">
        <v>17746</v>
      </c>
      <c r="C9924" s="52" t="s">
        <v>10358</v>
      </c>
      <c r="D9924" s="808">
        <v>2.2999999999999998</v>
      </c>
      <c r="E9924" s="757"/>
      <c r="F9924" s="757"/>
      <c r="G9924" s="757"/>
      <c r="H9924" s="757"/>
      <c r="I9924" s="757"/>
    </row>
    <row r="9925" spans="1:9" ht="15.75" customHeight="1">
      <c r="A9925" s="52">
        <v>3531</v>
      </c>
      <c r="B9925" s="52" t="s">
        <v>17747</v>
      </c>
      <c r="C9925" s="52" t="s">
        <v>10358</v>
      </c>
      <c r="D9925" s="808">
        <v>4.38</v>
      </c>
      <c r="E9925" s="757"/>
      <c r="F9925" s="757"/>
      <c r="G9925" s="757"/>
      <c r="H9925" s="757"/>
      <c r="I9925" s="757"/>
    </row>
    <row r="9926" spans="1:9" ht="15.75" customHeight="1">
      <c r="A9926" s="52">
        <v>3522</v>
      </c>
      <c r="B9926" s="52" t="s">
        <v>17748</v>
      </c>
      <c r="C9926" s="52" t="s">
        <v>10358</v>
      </c>
      <c r="D9926" s="808">
        <v>2.82</v>
      </c>
      <c r="E9926" s="757"/>
      <c r="F9926" s="757"/>
      <c r="G9926" s="757"/>
      <c r="H9926" s="757"/>
      <c r="I9926" s="757"/>
    </row>
    <row r="9927" spans="1:9" ht="15.75" customHeight="1">
      <c r="A9927" s="52">
        <v>3527</v>
      </c>
      <c r="B9927" s="52" t="s">
        <v>17749</v>
      </c>
      <c r="C9927" s="52" t="s">
        <v>10358</v>
      </c>
      <c r="D9927" s="808">
        <v>14.85</v>
      </c>
      <c r="E9927" s="757"/>
      <c r="F9927" s="757"/>
      <c r="G9927" s="757"/>
      <c r="H9927" s="757"/>
      <c r="I9927" s="757"/>
    </row>
    <row r="9928" spans="1:9" ht="15.75" customHeight="1">
      <c r="A9928" s="52">
        <v>3516</v>
      </c>
      <c r="B9928" s="52" t="s">
        <v>2099</v>
      </c>
      <c r="C9928" s="52" t="s">
        <v>10358</v>
      </c>
      <c r="D9928" s="808">
        <v>2.62</v>
      </c>
      <c r="E9928" s="757"/>
      <c r="F9928" s="757"/>
      <c r="G9928" s="757"/>
      <c r="H9928" s="757"/>
      <c r="I9928" s="757"/>
    </row>
    <row r="9929" spans="1:9" ht="15.75" customHeight="1">
      <c r="A9929" s="52">
        <v>3517</v>
      </c>
      <c r="B9929" s="52" t="s">
        <v>2100</v>
      </c>
      <c r="C9929" s="52" t="s">
        <v>10358</v>
      </c>
      <c r="D9929" s="808">
        <v>2.36</v>
      </c>
      <c r="E9929" s="757"/>
      <c r="F9929" s="757"/>
      <c r="G9929" s="757"/>
      <c r="H9929" s="757"/>
      <c r="I9929" s="757"/>
    </row>
    <row r="9930" spans="1:9" ht="15.75" customHeight="1">
      <c r="A9930" s="52">
        <v>3515</v>
      </c>
      <c r="B9930" s="52" t="s">
        <v>17750</v>
      </c>
      <c r="C9930" s="52" t="s">
        <v>10358</v>
      </c>
      <c r="D9930" s="808">
        <v>7.57</v>
      </c>
      <c r="E9930" s="757"/>
      <c r="F9930" s="757"/>
      <c r="G9930" s="757"/>
      <c r="H9930" s="757"/>
      <c r="I9930" s="757"/>
    </row>
    <row r="9931" spans="1:9" ht="15.75" customHeight="1">
      <c r="A9931" s="52">
        <v>20147</v>
      </c>
      <c r="B9931" s="52" t="s">
        <v>17751</v>
      </c>
      <c r="C9931" s="52" t="s">
        <v>10358</v>
      </c>
      <c r="D9931" s="808">
        <v>6.23</v>
      </c>
      <c r="E9931" s="757"/>
      <c r="F9931" s="757"/>
      <c r="G9931" s="757"/>
      <c r="H9931" s="757"/>
      <c r="I9931" s="757"/>
    </row>
    <row r="9932" spans="1:9" ht="15.75" customHeight="1">
      <c r="A9932" s="52">
        <v>3524</v>
      </c>
      <c r="B9932" s="52" t="s">
        <v>17752</v>
      </c>
      <c r="C9932" s="52" t="s">
        <v>10358</v>
      </c>
      <c r="D9932" s="808">
        <v>9.3699999999999992</v>
      </c>
      <c r="E9932" s="757"/>
      <c r="F9932" s="757"/>
      <c r="G9932" s="757"/>
      <c r="H9932" s="757"/>
      <c r="I9932" s="757"/>
    </row>
    <row r="9933" spans="1:9" ht="15.75" customHeight="1">
      <c r="A9933" s="52">
        <v>3532</v>
      </c>
      <c r="B9933" s="52" t="s">
        <v>17753</v>
      </c>
      <c r="C9933" s="52" t="s">
        <v>10358</v>
      </c>
      <c r="D9933" s="808">
        <v>21.66</v>
      </c>
      <c r="E9933" s="757"/>
      <c r="F9933" s="757"/>
      <c r="G9933" s="757"/>
      <c r="H9933" s="757"/>
      <c r="I9933" s="757"/>
    </row>
    <row r="9934" spans="1:9" ht="15.75" customHeight="1">
      <c r="A9934" s="52">
        <v>3528</v>
      </c>
      <c r="B9934" s="52" t="s">
        <v>17754</v>
      </c>
      <c r="C9934" s="52" t="s">
        <v>10358</v>
      </c>
      <c r="D9934" s="808">
        <v>10.23</v>
      </c>
      <c r="E9934" s="757"/>
      <c r="F9934" s="757"/>
      <c r="G9934" s="757"/>
      <c r="H9934" s="757"/>
      <c r="I9934" s="757"/>
    </row>
    <row r="9935" spans="1:9" ht="15.75" customHeight="1">
      <c r="A9935" s="52">
        <v>37952</v>
      </c>
      <c r="B9935" s="52" t="s">
        <v>17755</v>
      </c>
      <c r="C9935" s="52" t="s">
        <v>10358</v>
      </c>
      <c r="D9935" s="808">
        <v>73.28</v>
      </c>
      <c r="E9935" s="757"/>
      <c r="F9935" s="757"/>
      <c r="G9935" s="757"/>
      <c r="H9935" s="757"/>
      <c r="I9935" s="757"/>
    </row>
    <row r="9936" spans="1:9" ht="15.75" customHeight="1">
      <c r="A9936" s="52">
        <v>37951</v>
      </c>
      <c r="B9936" s="52" t="s">
        <v>17756</v>
      </c>
      <c r="C9936" s="52" t="s">
        <v>10358</v>
      </c>
      <c r="D9936" s="808">
        <v>2.76</v>
      </c>
      <c r="E9936" s="757"/>
      <c r="F9936" s="757"/>
      <c r="G9936" s="757"/>
      <c r="H9936" s="757"/>
      <c r="I9936" s="757"/>
    </row>
    <row r="9937" spans="1:9" ht="15.75" customHeight="1">
      <c r="A9937" s="52">
        <v>3518</v>
      </c>
      <c r="B9937" s="52" t="s">
        <v>17757</v>
      </c>
      <c r="C9937" s="52" t="s">
        <v>10358</v>
      </c>
      <c r="D9937" s="808">
        <v>4.24</v>
      </c>
      <c r="E9937" s="757"/>
      <c r="F9937" s="757"/>
      <c r="G9937" s="757"/>
      <c r="H9937" s="757"/>
      <c r="I9937" s="757"/>
    </row>
    <row r="9938" spans="1:9" ht="15.75" customHeight="1">
      <c r="A9938" s="52">
        <v>3519</v>
      </c>
      <c r="B9938" s="52" t="s">
        <v>17758</v>
      </c>
      <c r="C9938" s="52" t="s">
        <v>10358</v>
      </c>
      <c r="D9938" s="808">
        <v>8.8699999999999992</v>
      </c>
      <c r="E9938" s="757"/>
      <c r="F9938" s="757"/>
      <c r="G9938" s="757"/>
      <c r="H9938" s="757"/>
      <c r="I9938" s="757"/>
    </row>
    <row r="9939" spans="1:9" ht="15.75" customHeight="1">
      <c r="A9939" s="52">
        <v>3520</v>
      </c>
      <c r="B9939" s="52" t="s">
        <v>2092</v>
      </c>
      <c r="C9939" s="52" t="s">
        <v>10358</v>
      </c>
      <c r="D9939" s="808">
        <v>9.2899999999999991</v>
      </c>
      <c r="E9939" s="757"/>
      <c r="F9939" s="757"/>
      <c r="G9939" s="757"/>
      <c r="H9939" s="757"/>
      <c r="I9939" s="757"/>
    </row>
    <row r="9940" spans="1:9" ht="15.75" customHeight="1">
      <c r="A9940" s="52">
        <v>37950</v>
      </c>
      <c r="B9940" s="52" t="s">
        <v>17759</v>
      </c>
      <c r="C9940" s="52" t="s">
        <v>10358</v>
      </c>
      <c r="D9940" s="808">
        <v>67.47</v>
      </c>
      <c r="E9940" s="757"/>
      <c r="F9940" s="757"/>
      <c r="G9940" s="757"/>
      <c r="H9940" s="757"/>
      <c r="I9940" s="757"/>
    </row>
    <row r="9941" spans="1:9" ht="15.75" customHeight="1">
      <c r="A9941" s="52">
        <v>37949</v>
      </c>
      <c r="B9941" s="52" t="s">
        <v>17760</v>
      </c>
      <c r="C9941" s="52" t="s">
        <v>10358</v>
      </c>
      <c r="D9941" s="808">
        <v>2.4900000000000002</v>
      </c>
      <c r="E9941" s="757"/>
      <c r="F9941" s="757"/>
      <c r="G9941" s="757"/>
      <c r="H9941" s="757"/>
      <c r="I9941" s="757"/>
    </row>
    <row r="9942" spans="1:9" ht="15.75" customHeight="1">
      <c r="A9942" s="52">
        <v>3526</v>
      </c>
      <c r="B9942" s="52" t="s">
        <v>17761</v>
      </c>
      <c r="C9942" s="52" t="s">
        <v>10358</v>
      </c>
      <c r="D9942" s="808">
        <v>3.42</v>
      </c>
      <c r="E9942" s="757"/>
      <c r="F9942" s="757"/>
      <c r="G9942" s="757"/>
      <c r="H9942" s="757"/>
      <c r="I9942" s="757"/>
    </row>
    <row r="9943" spans="1:9" ht="15.75" customHeight="1">
      <c r="A9943" s="52">
        <v>3509</v>
      </c>
      <c r="B9943" s="52" t="s">
        <v>17762</v>
      </c>
      <c r="C9943" s="52" t="s">
        <v>10358</v>
      </c>
      <c r="D9943" s="808">
        <v>7.78</v>
      </c>
      <c r="E9943" s="757"/>
      <c r="F9943" s="757"/>
      <c r="G9943" s="757"/>
      <c r="H9943" s="757"/>
      <c r="I9943" s="757"/>
    </row>
    <row r="9944" spans="1:9" ht="15.75" customHeight="1">
      <c r="A9944" s="52">
        <v>3530</v>
      </c>
      <c r="B9944" s="52" t="s">
        <v>17763</v>
      </c>
      <c r="C9944" s="52" t="s">
        <v>10358</v>
      </c>
      <c r="D9944" s="808">
        <v>240.53</v>
      </c>
      <c r="E9944" s="757"/>
      <c r="F9944" s="757"/>
      <c r="G9944" s="757"/>
      <c r="H9944" s="757"/>
      <c r="I9944" s="757"/>
    </row>
    <row r="9945" spans="1:9" ht="15.75" customHeight="1">
      <c r="A9945" s="52">
        <v>3542</v>
      </c>
      <c r="B9945" s="52" t="s">
        <v>17764</v>
      </c>
      <c r="C9945" s="52" t="s">
        <v>10358</v>
      </c>
      <c r="D9945" s="808">
        <v>0.69</v>
      </c>
      <c r="E9945" s="757"/>
      <c r="F9945" s="757"/>
      <c r="G9945" s="757"/>
      <c r="H9945" s="757"/>
      <c r="I9945" s="757"/>
    </row>
    <row r="9946" spans="1:9" ht="15.75" customHeight="1">
      <c r="A9946" s="52">
        <v>3529</v>
      </c>
      <c r="B9946" s="52" t="s">
        <v>17765</v>
      </c>
      <c r="C9946" s="52" t="s">
        <v>10358</v>
      </c>
      <c r="D9946" s="808">
        <v>0.85</v>
      </c>
      <c r="E9946" s="757"/>
      <c r="F9946" s="757"/>
      <c r="G9946" s="757"/>
      <c r="H9946" s="757"/>
      <c r="I9946" s="757"/>
    </row>
    <row r="9947" spans="1:9" ht="15.75" customHeight="1">
      <c r="A9947" s="52">
        <v>3536</v>
      </c>
      <c r="B9947" s="52" t="s">
        <v>17766</v>
      </c>
      <c r="C9947" s="52" t="s">
        <v>10358</v>
      </c>
      <c r="D9947" s="808">
        <v>2.82</v>
      </c>
      <c r="E9947" s="757"/>
      <c r="F9947" s="757"/>
      <c r="G9947" s="757"/>
      <c r="H9947" s="757"/>
      <c r="I9947" s="757"/>
    </row>
    <row r="9948" spans="1:9" ht="15.75" customHeight="1">
      <c r="A9948" s="52">
        <v>3535</v>
      </c>
      <c r="B9948" s="52" t="s">
        <v>17767</v>
      </c>
      <c r="C9948" s="52" t="s">
        <v>10358</v>
      </c>
      <c r="D9948" s="808">
        <v>6.86</v>
      </c>
      <c r="E9948" s="757"/>
      <c r="F9948" s="757"/>
      <c r="G9948" s="757"/>
      <c r="H9948" s="757"/>
      <c r="I9948" s="757"/>
    </row>
    <row r="9949" spans="1:9" ht="15.75" customHeight="1">
      <c r="A9949" s="52">
        <v>3540</v>
      </c>
      <c r="B9949" s="52" t="s">
        <v>17768</v>
      </c>
      <c r="C9949" s="52" t="s">
        <v>10358</v>
      </c>
      <c r="D9949" s="808">
        <v>5.81</v>
      </c>
      <c r="E9949" s="757"/>
      <c r="F9949" s="757"/>
      <c r="G9949" s="757"/>
      <c r="H9949" s="757"/>
      <c r="I9949" s="757"/>
    </row>
    <row r="9950" spans="1:9" ht="15.75" customHeight="1">
      <c r="A9950" s="52">
        <v>3539</v>
      </c>
      <c r="B9950" s="52" t="s">
        <v>17769</v>
      </c>
      <c r="C9950" s="52" t="s">
        <v>10358</v>
      </c>
      <c r="D9950" s="808">
        <v>33.659999999999997</v>
      </c>
      <c r="E9950" s="757"/>
      <c r="F9950" s="757"/>
      <c r="G9950" s="757"/>
      <c r="H9950" s="757"/>
      <c r="I9950" s="757"/>
    </row>
    <row r="9951" spans="1:9" ht="15.75" customHeight="1">
      <c r="A9951" s="52">
        <v>3513</v>
      </c>
      <c r="B9951" s="52" t="s">
        <v>17770</v>
      </c>
      <c r="C9951" s="52" t="s">
        <v>10358</v>
      </c>
      <c r="D9951" s="808">
        <v>118.71</v>
      </c>
      <c r="E9951" s="757"/>
      <c r="F9951" s="757"/>
      <c r="G9951" s="757"/>
      <c r="H9951" s="757"/>
      <c r="I9951" s="757"/>
    </row>
    <row r="9952" spans="1:9" ht="15.75" customHeight="1">
      <c r="A9952" s="52">
        <v>3510</v>
      </c>
      <c r="B9952" s="52" t="s">
        <v>17771</v>
      </c>
      <c r="C9952" s="52" t="s">
        <v>10358</v>
      </c>
      <c r="D9952" s="808">
        <v>14.66</v>
      </c>
      <c r="E9952" s="757"/>
      <c r="F9952" s="757"/>
      <c r="G9952" s="757"/>
      <c r="H9952" s="757"/>
      <c r="I9952" s="757"/>
    </row>
    <row r="9953" spans="1:9" ht="15.75" customHeight="1">
      <c r="A9953" s="52">
        <v>38939</v>
      </c>
      <c r="B9953" s="52" t="s">
        <v>17772</v>
      </c>
      <c r="C9953" s="52" t="s">
        <v>10358</v>
      </c>
      <c r="D9953" s="808">
        <v>12.89</v>
      </c>
      <c r="E9953" s="757"/>
      <c r="F9953" s="757"/>
      <c r="G9953" s="757"/>
      <c r="H9953" s="757"/>
      <c r="I9953" s="757"/>
    </row>
    <row r="9954" spans="1:9" ht="15.75" customHeight="1">
      <c r="A9954" s="52">
        <v>38940</v>
      </c>
      <c r="B9954" s="52" t="s">
        <v>17773</v>
      </c>
      <c r="C9954" s="52" t="s">
        <v>10358</v>
      </c>
      <c r="D9954" s="808">
        <v>19.68</v>
      </c>
      <c r="E9954" s="757"/>
      <c r="F9954" s="757"/>
      <c r="G9954" s="757"/>
      <c r="H9954" s="757"/>
      <c r="I9954" s="757"/>
    </row>
    <row r="9955" spans="1:9" ht="15.75" customHeight="1">
      <c r="A9955" s="52">
        <v>38941</v>
      </c>
      <c r="B9955" s="52" t="s">
        <v>17774</v>
      </c>
      <c r="C9955" s="52" t="s">
        <v>10358</v>
      </c>
      <c r="D9955" s="808">
        <v>23.25</v>
      </c>
      <c r="E9955" s="757"/>
      <c r="F9955" s="757"/>
      <c r="G9955" s="757"/>
      <c r="H9955" s="757"/>
      <c r="I9955" s="757"/>
    </row>
    <row r="9956" spans="1:9" ht="15.75" customHeight="1">
      <c r="A9956" s="52">
        <v>38942</v>
      </c>
      <c r="B9956" s="52" t="s">
        <v>17775</v>
      </c>
      <c r="C9956" s="52" t="s">
        <v>10358</v>
      </c>
      <c r="D9956" s="808">
        <v>26.04</v>
      </c>
      <c r="E9956" s="757"/>
      <c r="F9956" s="757"/>
      <c r="G9956" s="757"/>
      <c r="H9956" s="757"/>
      <c r="I9956" s="757"/>
    </row>
    <row r="9957" spans="1:9" ht="15.75" customHeight="1">
      <c r="A9957" s="52">
        <v>38913</v>
      </c>
      <c r="B9957" s="52" t="s">
        <v>17776</v>
      </c>
      <c r="C9957" s="52" t="s">
        <v>10358</v>
      </c>
      <c r="D9957" s="808">
        <v>11.96</v>
      </c>
      <c r="E9957" s="757"/>
      <c r="F9957" s="757"/>
      <c r="G9957" s="757"/>
      <c r="H9957" s="757"/>
      <c r="I9957" s="757"/>
    </row>
    <row r="9958" spans="1:9" ht="15.75" customHeight="1">
      <c r="A9958" s="52">
        <v>38914</v>
      </c>
      <c r="B9958" s="52" t="s">
        <v>17777</v>
      </c>
      <c r="C9958" s="52" t="s">
        <v>10358</v>
      </c>
      <c r="D9958" s="808">
        <v>13.87</v>
      </c>
      <c r="E9958" s="757"/>
      <c r="F9958" s="757"/>
      <c r="G9958" s="757"/>
      <c r="H9958" s="757"/>
      <c r="I9958" s="757"/>
    </row>
    <row r="9959" spans="1:9" ht="15.75" customHeight="1">
      <c r="A9959" s="52">
        <v>38915</v>
      </c>
      <c r="B9959" s="52" t="s">
        <v>17778</v>
      </c>
      <c r="C9959" s="52" t="s">
        <v>10358</v>
      </c>
      <c r="D9959" s="808">
        <v>24.09</v>
      </c>
      <c r="E9959" s="757"/>
      <c r="F9959" s="757"/>
      <c r="G9959" s="757"/>
      <c r="H9959" s="757"/>
      <c r="I9959" s="757"/>
    </row>
    <row r="9960" spans="1:9" ht="15.75" customHeight="1">
      <c r="A9960" s="52">
        <v>38916</v>
      </c>
      <c r="B9960" s="52" t="s">
        <v>17779</v>
      </c>
      <c r="C9960" s="52" t="s">
        <v>10358</v>
      </c>
      <c r="D9960" s="808">
        <v>31.78</v>
      </c>
      <c r="E9960" s="757"/>
      <c r="F9960" s="757"/>
      <c r="G9960" s="757"/>
      <c r="H9960" s="757"/>
      <c r="I9960" s="757"/>
    </row>
    <row r="9961" spans="1:9" ht="15.75" customHeight="1">
      <c r="A9961" s="52">
        <v>39300</v>
      </c>
      <c r="B9961" s="52" t="s">
        <v>17780</v>
      </c>
      <c r="C9961" s="52" t="s">
        <v>10358</v>
      </c>
      <c r="D9961" s="808">
        <v>10.81</v>
      </c>
      <c r="E9961" s="757"/>
      <c r="F9961" s="757"/>
      <c r="G9961" s="757"/>
      <c r="H9961" s="757"/>
      <c r="I9961" s="757"/>
    </row>
    <row r="9962" spans="1:9" ht="15.75" customHeight="1">
      <c r="A9962" s="52">
        <v>39301</v>
      </c>
      <c r="B9962" s="52" t="s">
        <v>17781</v>
      </c>
      <c r="C9962" s="52" t="s">
        <v>10358</v>
      </c>
      <c r="D9962" s="808">
        <v>14.99</v>
      </c>
      <c r="E9962" s="757"/>
      <c r="F9962" s="757"/>
      <c r="G9962" s="757"/>
      <c r="H9962" s="757"/>
      <c r="I9962" s="757"/>
    </row>
    <row r="9963" spans="1:9" ht="15.75" customHeight="1">
      <c r="A9963" s="52">
        <v>39302</v>
      </c>
      <c r="B9963" s="52" t="s">
        <v>17782</v>
      </c>
      <c r="C9963" s="52" t="s">
        <v>10358</v>
      </c>
      <c r="D9963" s="808">
        <v>18.84</v>
      </c>
      <c r="E9963" s="757"/>
      <c r="F9963" s="757"/>
      <c r="G9963" s="757"/>
      <c r="H9963" s="757"/>
      <c r="I9963" s="757"/>
    </row>
    <row r="9964" spans="1:9" ht="15.75" customHeight="1">
      <c r="A9964" s="52">
        <v>39303</v>
      </c>
      <c r="B9964" s="52" t="s">
        <v>17783</v>
      </c>
      <c r="C9964" s="52" t="s">
        <v>10358</v>
      </c>
      <c r="D9964" s="808">
        <v>33.119999999999997</v>
      </c>
      <c r="E9964" s="757"/>
      <c r="F9964" s="757"/>
      <c r="G9964" s="757"/>
      <c r="H9964" s="757"/>
      <c r="I9964" s="757"/>
    </row>
    <row r="9965" spans="1:9" ht="15.75" customHeight="1">
      <c r="A9965" s="52">
        <v>38923</v>
      </c>
      <c r="B9965" s="52" t="s">
        <v>17784</v>
      </c>
      <c r="C9965" s="52" t="s">
        <v>10358</v>
      </c>
      <c r="D9965" s="808">
        <v>10.55</v>
      </c>
      <c r="E9965" s="757"/>
      <c r="F9965" s="757"/>
      <c r="G9965" s="757"/>
      <c r="H9965" s="757"/>
      <c r="I9965" s="757"/>
    </row>
    <row r="9966" spans="1:9" ht="15.75" customHeight="1">
      <c r="A9966" s="52">
        <v>38925</v>
      </c>
      <c r="B9966" s="52" t="s">
        <v>17785</v>
      </c>
      <c r="C9966" s="52" t="s">
        <v>10358</v>
      </c>
      <c r="D9966" s="808">
        <v>11.34</v>
      </c>
      <c r="E9966" s="757"/>
      <c r="F9966" s="757"/>
      <c r="G9966" s="757"/>
      <c r="H9966" s="757"/>
      <c r="I9966" s="757"/>
    </row>
    <row r="9967" spans="1:9" ht="15.75" customHeight="1">
      <c r="A9967" s="52">
        <v>38926</v>
      </c>
      <c r="B9967" s="52" t="s">
        <v>17786</v>
      </c>
      <c r="C9967" s="52" t="s">
        <v>10358</v>
      </c>
      <c r="D9967" s="808">
        <v>16.190000000000001</v>
      </c>
      <c r="E9967" s="757"/>
      <c r="F9967" s="757"/>
      <c r="G9967" s="757"/>
      <c r="H9967" s="757"/>
      <c r="I9967" s="757"/>
    </row>
    <row r="9968" spans="1:9" ht="15.75" customHeight="1">
      <c r="A9968" s="52">
        <v>38927</v>
      </c>
      <c r="B9968" s="52" t="s">
        <v>17787</v>
      </c>
      <c r="C9968" s="52" t="s">
        <v>10358</v>
      </c>
      <c r="D9968" s="808">
        <v>17.32</v>
      </c>
      <c r="E9968" s="757"/>
      <c r="F9968" s="757"/>
      <c r="G9968" s="757"/>
      <c r="H9968" s="757"/>
      <c r="I9968" s="757"/>
    </row>
    <row r="9969" spans="1:9" ht="15.75" customHeight="1">
      <c r="A9969" s="52">
        <v>39304</v>
      </c>
      <c r="B9969" s="52" t="s">
        <v>17788</v>
      </c>
      <c r="C9969" s="52" t="s">
        <v>10358</v>
      </c>
      <c r="D9969" s="808">
        <v>13.34</v>
      </c>
      <c r="E9969" s="757"/>
      <c r="F9969" s="757"/>
      <c r="G9969" s="757"/>
      <c r="H9969" s="757"/>
      <c r="I9969" s="757"/>
    </row>
    <row r="9970" spans="1:9" ht="15.75" customHeight="1">
      <c r="A9970" s="52">
        <v>38924</v>
      </c>
      <c r="B9970" s="52" t="s">
        <v>17789</v>
      </c>
      <c r="C9970" s="52" t="s">
        <v>10358</v>
      </c>
      <c r="D9970" s="808">
        <v>19.010000000000002</v>
      </c>
      <c r="E9970" s="757"/>
      <c r="F9970" s="757"/>
      <c r="G9970" s="757"/>
      <c r="H9970" s="757"/>
      <c r="I9970" s="757"/>
    </row>
    <row r="9971" spans="1:9" ht="15.75" customHeight="1">
      <c r="A9971" s="52">
        <v>39305</v>
      </c>
      <c r="B9971" s="52" t="s">
        <v>17790</v>
      </c>
      <c r="C9971" s="52" t="s">
        <v>10358</v>
      </c>
      <c r="D9971" s="808">
        <v>17.47</v>
      </c>
      <c r="E9971" s="757"/>
      <c r="F9971" s="757"/>
      <c r="G9971" s="757"/>
      <c r="H9971" s="757"/>
      <c r="I9971" s="757"/>
    </row>
    <row r="9972" spans="1:9" ht="15.75" customHeight="1">
      <c r="A9972" s="52">
        <v>39306</v>
      </c>
      <c r="B9972" s="52" t="s">
        <v>17791</v>
      </c>
      <c r="C9972" s="52" t="s">
        <v>10358</v>
      </c>
      <c r="D9972" s="808">
        <v>21.86</v>
      </c>
      <c r="E9972" s="757"/>
      <c r="F9972" s="757"/>
      <c r="G9972" s="757"/>
      <c r="H9972" s="757"/>
      <c r="I9972" s="757"/>
    </row>
    <row r="9973" spans="1:9" ht="15.75" customHeight="1">
      <c r="A9973" s="52">
        <v>38928</v>
      </c>
      <c r="B9973" s="52" t="s">
        <v>17792</v>
      </c>
      <c r="C9973" s="52" t="s">
        <v>10358</v>
      </c>
      <c r="D9973" s="808">
        <v>19.2</v>
      </c>
      <c r="E9973" s="757"/>
      <c r="F9973" s="757"/>
      <c r="G9973" s="757"/>
      <c r="H9973" s="757"/>
      <c r="I9973" s="757"/>
    </row>
    <row r="9974" spans="1:9" ht="15.75" customHeight="1">
      <c r="A9974" s="52">
        <v>38929</v>
      </c>
      <c r="B9974" s="52" t="s">
        <v>17793</v>
      </c>
      <c r="C9974" s="52" t="s">
        <v>10358</v>
      </c>
      <c r="D9974" s="808">
        <v>34.04</v>
      </c>
      <c r="E9974" s="757"/>
      <c r="F9974" s="757"/>
      <c r="G9974" s="757"/>
      <c r="H9974" s="757"/>
      <c r="I9974" s="757"/>
    </row>
    <row r="9975" spans="1:9" ht="15.75" customHeight="1">
      <c r="A9975" s="52">
        <v>39307</v>
      </c>
      <c r="B9975" s="52" t="s">
        <v>17794</v>
      </c>
      <c r="C9975" s="52" t="s">
        <v>10358</v>
      </c>
      <c r="D9975" s="808">
        <v>25.15</v>
      </c>
      <c r="E9975" s="757"/>
      <c r="F9975" s="757"/>
      <c r="G9975" s="757"/>
      <c r="H9975" s="757"/>
      <c r="I9975" s="757"/>
    </row>
    <row r="9976" spans="1:9" ht="15.75" customHeight="1">
      <c r="A9976" s="52">
        <v>38930</v>
      </c>
      <c r="B9976" s="52" t="s">
        <v>17795</v>
      </c>
      <c r="C9976" s="52" t="s">
        <v>10358</v>
      </c>
      <c r="D9976" s="808">
        <v>42.76</v>
      </c>
      <c r="E9976" s="757"/>
      <c r="F9976" s="757"/>
      <c r="G9976" s="757"/>
      <c r="H9976" s="757"/>
      <c r="I9976" s="757"/>
    </row>
    <row r="9977" spans="1:9" ht="15.75" customHeight="1">
      <c r="A9977" s="52">
        <v>38931</v>
      </c>
      <c r="B9977" s="52" t="s">
        <v>17796</v>
      </c>
      <c r="C9977" s="52" t="s">
        <v>10358</v>
      </c>
      <c r="D9977" s="808">
        <v>10.77</v>
      </c>
      <c r="E9977" s="757"/>
      <c r="F9977" s="757"/>
      <c r="G9977" s="757"/>
      <c r="H9977" s="757"/>
      <c r="I9977" s="757"/>
    </row>
    <row r="9978" spans="1:9" ht="15.75" customHeight="1">
      <c r="A9978" s="52">
        <v>38932</v>
      </c>
      <c r="B9978" s="52" t="s">
        <v>17797</v>
      </c>
      <c r="C9978" s="52" t="s">
        <v>10358</v>
      </c>
      <c r="D9978" s="808">
        <v>10.87</v>
      </c>
      <c r="E9978" s="757"/>
      <c r="F9978" s="757"/>
      <c r="G9978" s="757"/>
      <c r="H9978" s="757"/>
      <c r="I9978" s="757"/>
    </row>
    <row r="9979" spans="1:9" ht="15.75" customHeight="1">
      <c r="A9979" s="52">
        <v>38934</v>
      </c>
      <c r="B9979" s="52" t="s">
        <v>17798</v>
      </c>
      <c r="C9979" s="52" t="s">
        <v>10358</v>
      </c>
      <c r="D9979" s="808">
        <v>16.07</v>
      </c>
      <c r="E9979" s="757"/>
      <c r="F9979" s="757"/>
      <c r="G9979" s="757"/>
      <c r="H9979" s="757"/>
      <c r="I9979" s="757"/>
    </row>
    <row r="9980" spans="1:9" ht="15.75" customHeight="1">
      <c r="A9980" s="52">
        <v>38935</v>
      </c>
      <c r="B9980" s="52" t="s">
        <v>17799</v>
      </c>
      <c r="C9980" s="52" t="s">
        <v>10358</v>
      </c>
      <c r="D9980" s="808">
        <v>17.2</v>
      </c>
      <c r="E9980" s="757"/>
      <c r="F9980" s="757"/>
      <c r="G9980" s="757"/>
      <c r="H9980" s="757"/>
      <c r="I9980" s="757"/>
    </row>
    <row r="9981" spans="1:9" ht="15.75" customHeight="1">
      <c r="A9981" s="52">
        <v>38936</v>
      </c>
      <c r="B9981" s="52" t="s">
        <v>17800</v>
      </c>
      <c r="C9981" s="52" t="s">
        <v>10358</v>
      </c>
      <c r="D9981" s="808">
        <v>18.420000000000002</v>
      </c>
      <c r="E9981" s="757"/>
      <c r="F9981" s="757"/>
      <c r="G9981" s="757"/>
      <c r="H9981" s="757"/>
      <c r="I9981" s="757"/>
    </row>
    <row r="9982" spans="1:9" ht="15.75" customHeight="1">
      <c r="A9982" s="52">
        <v>38937</v>
      </c>
      <c r="B9982" s="52" t="s">
        <v>17801</v>
      </c>
      <c r="C9982" s="52" t="s">
        <v>10358</v>
      </c>
      <c r="D9982" s="808">
        <v>22.45</v>
      </c>
      <c r="E9982" s="757"/>
      <c r="F9982" s="757"/>
      <c r="G9982" s="757"/>
      <c r="H9982" s="757"/>
      <c r="I9982" s="757"/>
    </row>
    <row r="9983" spans="1:9" ht="15.75" customHeight="1">
      <c r="A9983" s="52">
        <v>38938</v>
      </c>
      <c r="B9983" s="52" t="s">
        <v>17802</v>
      </c>
      <c r="C9983" s="52" t="s">
        <v>10358</v>
      </c>
      <c r="D9983" s="808">
        <v>33.369999999999997</v>
      </c>
      <c r="E9983" s="757"/>
      <c r="F9983" s="757"/>
      <c r="G9983" s="757"/>
      <c r="H9983" s="757"/>
      <c r="I9983" s="757"/>
    </row>
    <row r="9984" spans="1:9" ht="15.75" customHeight="1">
      <c r="A9984" s="52">
        <v>20151</v>
      </c>
      <c r="B9984" s="52" t="s">
        <v>17803</v>
      </c>
      <c r="C9984" s="52" t="s">
        <v>10358</v>
      </c>
      <c r="D9984" s="808">
        <v>22.85</v>
      </c>
      <c r="E9984" s="757"/>
      <c r="F9984" s="757"/>
      <c r="G9984" s="757"/>
      <c r="H9984" s="757"/>
      <c r="I9984" s="757"/>
    </row>
    <row r="9985" spans="1:9" ht="15.75" customHeight="1">
      <c r="A9985" s="52">
        <v>20152</v>
      </c>
      <c r="B9985" s="52" t="s">
        <v>17804</v>
      </c>
      <c r="C9985" s="52" t="s">
        <v>10358</v>
      </c>
      <c r="D9985" s="808">
        <v>82.7</v>
      </c>
      <c r="E9985" s="757"/>
      <c r="F9985" s="757"/>
      <c r="G9985" s="757"/>
      <c r="H9985" s="757"/>
      <c r="I9985" s="757"/>
    </row>
    <row r="9986" spans="1:9" ht="15.75" customHeight="1">
      <c r="A9986" s="52">
        <v>20148</v>
      </c>
      <c r="B9986" s="52" t="s">
        <v>17805</v>
      </c>
      <c r="C9986" s="52" t="s">
        <v>10358</v>
      </c>
      <c r="D9986" s="808">
        <v>4.49</v>
      </c>
      <c r="E9986" s="757"/>
      <c r="F9986" s="757"/>
      <c r="G9986" s="757"/>
      <c r="H9986" s="757"/>
      <c r="I9986" s="757"/>
    </row>
    <row r="9987" spans="1:9" ht="15.75" customHeight="1">
      <c r="A9987" s="52">
        <v>20149</v>
      </c>
      <c r="B9987" s="52" t="s">
        <v>17806</v>
      </c>
      <c r="C9987" s="52" t="s">
        <v>10358</v>
      </c>
      <c r="D9987" s="808">
        <v>7.5</v>
      </c>
      <c r="E9987" s="757"/>
      <c r="F9987" s="757"/>
      <c r="G9987" s="757"/>
      <c r="H9987" s="757"/>
      <c r="I9987" s="757"/>
    </row>
    <row r="9988" spans="1:9" ht="15.75" customHeight="1">
      <c r="A9988" s="52">
        <v>20150</v>
      </c>
      <c r="B9988" s="52" t="s">
        <v>17807</v>
      </c>
      <c r="C9988" s="52" t="s">
        <v>10358</v>
      </c>
      <c r="D9988" s="808">
        <v>19.34</v>
      </c>
      <c r="E9988" s="757"/>
      <c r="F9988" s="757"/>
      <c r="G9988" s="757"/>
      <c r="H9988" s="757"/>
      <c r="I9988" s="757"/>
    </row>
    <row r="9989" spans="1:9" ht="15.75" customHeight="1">
      <c r="A9989" s="52">
        <v>20157</v>
      </c>
      <c r="B9989" s="52" t="s">
        <v>17808</v>
      </c>
      <c r="C9989" s="52" t="s">
        <v>10358</v>
      </c>
      <c r="D9989" s="808">
        <v>21.71</v>
      </c>
      <c r="E9989" s="757"/>
      <c r="F9989" s="757"/>
      <c r="G9989" s="757"/>
      <c r="H9989" s="757"/>
      <c r="I9989" s="757"/>
    </row>
    <row r="9990" spans="1:9" ht="15.75" customHeight="1">
      <c r="A9990" s="52">
        <v>20158</v>
      </c>
      <c r="B9990" s="52" t="s">
        <v>17809</v>
      </c>
      <c r="C9990" s="52" t="s">
        <v>10358</v>
      </c>
      <c r="D9990" s="808">
        <v>86.2</v>
      </c>
      <c r="E9990" s="757"/>
      <c r="F9990" s="757"/>
      <c r="G9990" s="757"/>
      <c r="H9990" s="757"/>
      <c r="I9990" s="757"/>
    </row>
    <row r="9991" spans="1:9" ht="15.75" customHeight="1">
      <c r="A9991" s="52">
        <v>20154</v>
      </c>
      <c r="B9991" s="52" t="s">
        <v>17810</v>
      </c>
      <c r="C9991" s="52" t="s">
        <v>10358</v>
      </c>
      <c r="D9991" s="808">
        <v>4.4000000000000004</v>
      </c>
      <c r="E9991" s="757"/>
      <c r="F9991" s="757"/>
      <c r="G9991" s="757"/>
      <c r="H9991" s="757"/>
      <c r="I9991" s="757"/>
    </row>
    <row r="9992" spans="1:9" ht="15.75" customHeight="1">
      <c r="A9992" s="52">
        <v>20155</v>
      </c>
      <c r="B9992" s="52" t="s">
        <v>17811</v>
      </c>
      <c r="C9992" s="52" t="s">
        <v>10358</v>
      </c>
      <c r="D9992" s="808">
        <v>6.7</v>
      </c>
      <c r="E9992" s="757"/>
      <c r="F9992" s="757"/>
      <c r="G9992" s="757"/>
      <c r="H9992" s="757"/>
      <c r="I9992" s="757"/>
    </row>
    <row r="9993" spans="1:9" ht="15.75" customHeight="1">
      <c r="A9993" s="52">
        <v>20156</v>
      </c>
      <c r="B9993" s="52" t="s">
        <v>17812</v>
      </c>
      <c r="C9993" s="52" t="s">
        <v>10358</v>
      </c>
      <c r="D9993" s="808">
        <v>18.829999999999998</v>
      </c>
      <c r="E9993" s="757"/>
      <c r="F9993" s="757"/>
      <c r="G9993" s="757"/>
      <c r="H9993" s="757"/>
      <c r="I9993" s="757"/>
    </row>
    <row r="9994" spans="1:9" ht="15.75" customHeight="1">
      <c r="A9994" s="52">
        <v>3499</v>
      </c>
      <c r="B9994" s="52" t="s">
        <v>17813</v>
      </c>
      <c r="C9994" s="52" t="s">
        <v>10358</v>
      </c>
      <c r="D9994" s="808">
        <v>1.32</v>
      </c>
      <c r="E9994" s="757"/>
      <c r="F9994" s="757"/>
      <c r="G9994" s="757"/>
      <c r="H9994" s="757"/>
      <c r="I9994" s="757"/>
    </row>
    <row r="9995" spans="1:9" ht="15.75" customHeight="1">
      <c r="A9995" s="52">
        <v>3500</v>
      </c>
      <c r="B9995" s="52" t="s">
        <v>17814</v>
      </c>
      <c r="C9995" s="52" t="s">
        <v>10358</v>
      </c>
      <c r="D9995" s="808">
        <v>1.75</v>
      </c>
      <c r="E9995" s="757"/>
      <c r="F9995" s="757"/>
      <c r="G9995" s="757"/>
      <c r="H9995" s="757"/>
      <c r="I9995" s="757"/>
    </row>
    <row r="9996" spans="1:9" ht="15.75" customHeight="1">
      <c r="A9996" s="52">
        <v>3501</v>
      </c>
      <c r="B9996" s="52" t="s">
        <v>17815</v>
      </c>
      <c r="C9996" s="52" t="s">
        <v>10358</v>
      </c>
      <c r="D9996" s="808">
        <v>4.82</v>
      </c>
      <c r="E9996" s="757"/>
      <c r="F9996" s="757"/>
      <c r="G9996" s="757"/>
      <c r="H9996" s="757"/>
      <c r="I9996" s="757"/>
    </row>
    <row r="9997" spans="1:9" ht="15.75" customHeight="1">
      <c r="A9997" s="52">
        <v>3502</v>
      </c>
      <c r="B9997" s="52" t="s">
        <v>17816</v>
      </c>
      <c r="C9997" s="52" t="s">
        <v>10358</v>
      </c>
      <c r="D9997" s="808">
        <v>6.93</v>
      </c>
      <c r="E9997" s="757"/>
      <c r="F9997" s="757"/>
      <c r="G9997" s="757"/>
      <c r="H9997" s="757"/>
      <c r="I9997" s="757"/>
    </row>
    <row r="9998" spans="1:9" ht="15.75" customHeight="1">
      <c r="A9998" s="52">
        <v>3503</v>
      </c>
      <c r="B9998" s="52" t="s">
        <v>17817</v>
      </c>
      <c r="C9998" s="52" t="s">
        <v>10358</v>
      </c>
      <c r="D9998" s="808">
        <v>8.7100000000000009</v>
      </c>
      <c r="E9998" s="757"/>
      <c r="F9998" s="757"/>
      <c r="G9998" s="757"/>
      <c r="H9998" s="757"/>
      <c r="I9998" s="757"/>
    </row>
    <row r="9999" spans="1:9" ht="15.75" customHeight="1">
      <c r="A9999" s="52">
        <v>3477</v>
      </c>
      <c r="B9999" s="52" t="s">
        <v>17818</v>
      </c>
      <c r="C9999" s="52" t="s">
        <v>10358</v>
      </c>
      <c r="D9999" s="808">
        <v>31.63</v>
      </c>
      <c r="E9999" s="757"/>
      <c r="F9999" s="757"/>
      <c r="G9999" s="757"/>
      <c r="H9999" s="757"/>
      <c r="I9999" s="757"/>
    </row>
    <row r="10000" spans="1:9" ht="15.75" customHeight="1">
      <c r="A10000" s="52">
        <v>3478</v>
      </c>
      <c r="B10000" s="52" t="s">
        <v>17819</v>
      </c>
      <c r="C10000" s="52" t="s">
        <v>10358</v>
      </c>
      <c r="D10000" s="808">
        <v>75.849999999999994</v>
      </c>
      <c r="E10000" s="757"/>
      <c r="F10000" s="757"/>
      <c r="G10000" s="757"/>
      <c r="H10000" s="757"/>
      <c r="I10000" s="757"/>
    </row>
    <row r="10001" spans="1:9" ht="15.75" customHeight="1">
      <c r="A10001" s="52">
        <v>3525</v>
      </c>
      <c r="B10001" s="52" t="s">
        <v>17820</v>
      </c>
      <c r="C10001" s="52" t="s">
        <v>10358</v>
      </c>
      <c r="D10001" s="808">
        <v>93.61</v>
      </c>
      <c r="E10001" s="757"/>
      <c r="F10001" s="757"/>
      <c r="G10001" s="757"/>
      <c r="H10001" s="757"/>
      <c r="I10001" s="757"/>
    </row>
    <row r="10002" spans="1:9" ht="15.75" customHeight="1">
      <c r="A10002" s="52">
        <v>3511</v>
      </c>
      <c r="B10002" s="52" t="s">
        <v>17821</v>
      </c>
      <c r="C10002" s="52" t="s">
        <v>10358</v>
      </c>
      <c r="D10002" s="808">
        <v>99.29</v>
      </c>
      <c r="E10002" s="757"/>
      <c r="F10002" s="757"/>
      <c r="G10002" s="757"/>
      <c r="H10002" s="757"/>
      <c r="I10002" s="757"/>
    </row>
    <row r="10003" spans="1:9" ht="15.75" customHeight="1">
      <c r="A10003" s="52">
        <v>38917</v>
      </c>
      <c r="B10003" s="52" t="s">
        <v>17822</v>
      </c>
      <c r="C10003" s="52" t="s">
        <v>10358</v>
      </c>
      <c r="D10003" s="808">
        <v>10.3</v>
      </c>
      <c r="E10003" s="757"/>
      <c r="F10003" s="757"/>
      <c r="G10003" s="757"/>
      <c r="H10003" s="757"/>
      <c r="I10003" s="757"/>
    </row>
    <row r="10004" spans="1:9" ht="15.75" customHeight="1">
      <c r="A10004" s="52">
        <v>38919</v>
      </c>
      <c r="B10004" s="52" t="s">
        <v>17823</v>
      </c>
      <c r="C10004" s="52" t="s">
        <v>10358</v>
      </c>
      <c r="D10004" s="808">
        <v>15.32</v>
      </c>
      <c r="E10004" s="757"/>
      <c r="F10004" s="757"/>
      <c r="G10004" s="757"/>
      <c r="H10004" s="757"/>
      <c r="I10004" s="757"/>
    </row>
    <row r="10005" spans="1:9" ht="15.75" customHeight="1">
      <c r="A10005" s="52">
        <v>38922</v>
      </c>
      <c r="B10005" s="52" t="s">
        <v>17824</v>
      </c>
      <c r="C10005" s="52" t="s">
        <v>10358</v>
      </c>
      <c r="D10005" s="808">
        <v>19.8</v>
      </c>
      <c r="E10005" s="757"/>
      <c r="F10005" s="757"/>
      <c r="G10005" s="757"/>
      <c r="H10005" s="757"/>
      <c r="I10005" s="757"/>
    </row>
    <row r="10006" spans="1:9" ht="15.75" customHeight="1">
      <c r="A10006" s="52">
        <v>38921</v>
      </c>
      <c r="B10006" s="52" t="s">
        <v>17825</v>
      </c>
      <c r="C10006" s="52" t="s">
        <v>10358</v>
      </c>
      <c r="D10006" s="808">
        <v>24.48</v>
      </c>
      <c r="E10006" s="757"/>
      <c r="F10006" s="757"/>
      <c r="G10006" s="757"/>
      <c r="H10006" s="757"/>
      <c r="I10006" s="757"/>
    </row>
    <row r="10007" spans="1:9" ht="15.75" customHeight="1">
      <c r="A10007" s="52">
        <v>38918</v>
      </c>
      <c r="B10007" s="52" t="s">
        <v>17826</v>
      </c>
      <c r="C10007" s="52" t="s">
        <v>10358</v>
      </c>
      <c r="D10007" s="808">
        <v>23.27</v>
      </c>
      <c r="E10007" s="757"/>
      <c r="F10007" s="757"/>
      <c r="G10007" s="757"/>
      <c r="H10007" s="757"/>
      <c r="I10007" s="757"/>
    </row>
    <row r="10008" spans="1:9" ht="15.75" customHeight="1">
      <c r="A10008" s="52">
        <v>38920</v>
      </c>
      <c r="B10008" s="52" t="s">
        <v>17827</v>
      </c>
      <c r="C10008" s="52" t="s">
        <v>10358</v>
      </c>
      <c r="D10008" s="808">
        <v>29.09</v>
      </c>
      <c r="E10008" s="757"/>
      <c r="F10008" s="757"/>
      <c r="G10008" s="757"/>
      <c r="H10008" s="757"/>
      <c r="I10008" s="757"/>
    </row>
    <row r="10009" spans="1:9" ht="15.75" customHeight="1">
      <c r="A10009" s="52">
        <v>12032</v>
      </c>
      <c r="B10009" s="52" t="s">
        <v>17828</v>
      </c>
      <c r="C10009" s="52" t="s">
        <v>10823</v>
      </c>
      <c r="D10009" s="808">
        <v>52.92</v>
      </c>
      <c r="E10009" s="757"/>
      <c r="F10009" s="757"/>
      <c r="G10009" s="757"/>
      <c r="H10009" s="757"/>
      <c r="I10009" s="757"/>
    </row>
    <row r="10010" spans="1:9" ht="15.75" customHeight="1">
      <c r="A10010" s="52">
        <v>12030</v>
      </c>
      <c r="B10010" s="52" t="s">
        <v>17829</v>
      </c>
      <c r="C10010" s="52" t="s">
        <v>10823</v>
      </c>
      <c r="D10010" s="808">
        <v>49.72</v>
      </c>
      <c r="E10010" s="757"/>
      <c r="F10010" s="757"/>
      <c r="G10010" s="757"/>
      <c r="H10010" s="757"/>
      <c r="I10010" s="757"/>
    </row>
    <row r="10011" spans="1:9" ht="15.75" customHeight="1">
      <c r="A10011" s="52">
        <v>10908</v>
      </c>
      <c r="B10011" s="52" t="s">
        <v>2094</v>
      </c>
      <c r="C10011" s="52" t="s">
        <v>10358</v>
      </c>
      <c r="D10011" s="808">
        <v>21.34</v>
      </c>
      <c r="E10011" s="757"/>
      <c r="F10011" s="757"/>
      <c r="G10011" s="757"/>
      <c r="H10011" s="757"/>
      <c r="I10011" s="757"/>
    </row>
    <row r="10012" spans="1:9" ht="15.75" customHeight="1">
      <c r="A10012" s="52">
        <v>10909</v>
      </c>
      <c r="B10012" s="52" t="s">
        <v>17830</v>
      </c>
      <c r="C10012" s="52" t="s">
        <v>10358</v>
      </c>
      <c r="D10012" s="808">
        <v>24.82</v>
      </c>
      <c r="E10012" s="757"/>
      <c r="F10012" s="757"/>
      <c r="G10012" s="757"/>
      <c r="H10012" s="757"/>
      <c r="I10012" s="757"/>
    </row>
    <row r="10013" spans="1:9" ht="15.75" customHeight="1">
      <c r="A10013" s="52">
        <v>3669</v>
      </c>
      <c r="B10013" s="52" t="s">
        <v>17831</v>
      </c>
      <c r="C10013" s="52" t="s">
        <v>10358</v>
      </c>
      <c r="D10013" s="808">
        <v>15.25</v>
      </c>
      <c r="E10013" s="757"/>
      <c r="F10013" s="757"/>
      <c r="G10013" s="757"/>
      <c r="H10013" s="757"/>
      <c r="I10013" s="757"/>
    </row>
    <row r="10014" spans="1:9" ht="15.75" customHeight="1">
      <c r="A10014" s="52">
        <v>20139</v>
      </c>
      <c r="B10014" s="52" t="s">
        <v>17832</v>
      </c>
      <c r="C10014" s="52" t="s">
        <v>10358</v>
      </c>
      <c r="D10014" s="808">
        <v>131.15</v>
      </c>
      <c r="E10014" s="757"/>
      <c r="F10014" s="757"/>
      <c r="G10014" s="757"/>
      <c r="H10014" s="757"/>
      <c r="I10014" s="757"/>
    </row>
    <row r="10015" spans="1:9" ht="15.75" customHeight="1">
      <c r="A10015" s="52">
        <v>3668</v>
      </c>
      <c r="B10015" s="52" t="s">
        <v>17833</v>
      </c>
      <c r="C10015" s="52" t="s">
        <v>10358</v>
      </c>
      <c r="D10015" s="808">
        <v>46.85</v>
      </c>
      <c r="E10015" s="757"/>
      <c r="F10015" s="757"/>
      <c r="G10015" s="757"/>
      <c r="H10015" s="757"/>
      <c r="I10015" s="757"/>
    </row>
    <row r="10016" spans="1:9" ht="15.75" customHeight="1">
      <c r="A10016" s="52">
        <v>10911</v>
      </c>
      <c r="B10016" s="52" t="s">
        <v>17834</v>
      </c>
      <c r="C10016" s="52" t="s">
        <v>10358</v>
      </c>
      <c r="D10016" s="808">
        <v>20.54</v>
      </c>
      <c r="E10016" s="757"/>
      <c r="F10016" s="757"/>
      <c r="G10016" s="757"/>
      <c r="H10016" s="757"/>
      <c r="I10016" s="757"/>
    </row>
    <row r="10017" spans="1:9" ht="15.75" customHeight="1">
      <c r="A10017" s="52">
        <v>3659</v>
      </c>
      <c r="B10017" s="52" t="s">
        <v>17835</v>
      </c>
      <c r="C10017" s="52" t="s">
        <v>10358</v>
      </c>
      <c r="D10017" s="808">
        <v>20.93</v>
      </c>
      <c r="E10017" s="757"/>
      <c r="F10017" s="757"/>
      <c r="G10017" s="757"/>
      <c r="H10017" s="757"/>
      <c r="I10017" s="757"/>
    </row>
    <row r="10018" spans="1:9" ht="15.75" customHeight="1">
      <c r="A10018" s="52">
        <v>3660</v>
      </c>
      <c r="B10018" s="52" t="s">
        <v>17836</v>
      </c>
      <c r="C10018" s="52" t="s">
        <v>10358</v>
      </c>
      <c r="D10018" s="808">
        <v>27.06</v>
      </c>
      <c r="E10018" s="757"/>
      <c r="F10018" s="757"/>
      <c r="G10018" s="757"/>
      <c r="H10018" s="757"/>
      <c r="I10018" s="757"/>
    </row>
    <row r="10019" spans="1:9" ht="15.75" customHeight="1">
      <c r="A10019" s="52">
        <v>20144</v>
      </c>
      <c r="B10019" s="52" t="s">
        <v>17837</v>
      </c>
      <c r="C10019" s="52" t="s">
        <v>10358</v>
      </c>
      <c r="D10019" s="808">
        <v>60.6</v>
      </c>
      <c r="E10019" s="757"/>
      <c r="F10019" s="757"/>
      <c r="G10019" s="757"/>
      <c r="H10019" s="757"/>
      <c r="I10019" s="757"/>
    </row>
    <row r="10020" spans="1:9" ht="15.75" customHeight="1">
      <c r="A10020" s="52">
        <v>20143</v>
      </c>
      <c r="B10020" s="52" t="s">
        <v>17838</v>
      </c>
      <c r="C10020" s="52" t="s">
        <v>10358</v>
      </c>
      <c r="D10020" s="808">
        <v>77.53</v>
      </c>
      <c r="E10020" s="757"/>
      <c r="F10020" s="757"/>
      <c r="G10020" s="757"/>
      <c r="H10020" s="757"/>
      <c r="I10020" s="757"/>
    </row>
    <row r="10021" spans="1:9" ht="15.75" customHeight="1">
      <c r="A10021" s="52">
        <v>20145</v>
      </c>
      <c r="B10021" s="52" t="s">
        <v>17839</v>
      </c>
      <c r="C10021" s="52" t="s">
        <v>10358</v>
      </c>
      <c r="D10021" s="808">
        <v>149.55000000000001</v>
      </c>
      <c r="E10021" s="757"/>
      <c r="F10021" s="757"/>
      <c r="G10021" s="757"/>
      <c r="H10021" s="757"/>
      <c r="I10021" s="757"/>
    </row>
    <row r="10022" spans="1:9" ht="15.75" customHeight="1">
      <c r="A10022" s="52">
        <v>20146</v>
      </c>
      <c r="B10022" s="52" t="s">
        <v>17840</v>
      </c>
      <c r="C10022" s="52" t="s">
        <v>10358</v>
      </c>
      <c r="D10022" s="808">
        <v>204.43</v>
      </c>
      <c r="E10022" s="757"/>
      <c r="F10022" s="757"/>
      <c r="G10022" s="757"/>
      <c r="H10022" s="757"/>
      <c r="I10022" s="757"/>
    </row>
    <row r="10023" spans="1:9" ht="15.75" customHeight="1">
      <c r="A10023" s="52">
        <v>20140</v>
      </c>
      <c r="B10023" s="52" t="s">
        <v>17841</v>
      </c>
      <c r="C10023" s="52" t="s">
        <v>10358</v>
      </c>
      <c r="D10023" s="808">
        <v>9.59</v>
      </c>
      <c r="E10023" s="757"/>
      <c r="F10023" s="757"/>
      <c r="G10023" s="757"/>
      <c r="H10023" s="757"/>
      <c r="I10023" s="757"/>
    </row>
    <row r="10024" spans="1:9" ht="15.75" customHeight="1">
      <c r="A10024" s="52">
        <v>20141</v>
      </c>
      <c r="B10024" s="52" t="s">
        <v>17842</v>
      </c>
      <c r="C10024" s="52" t="s">
        <v>10358</v>
      </c>
      <c r="D10024" s="808">
        <v>23.49</v>
      </c>
      <c r="E10024" s="757"/>
      <c r="F10024" s="757"/>
      <c r="G10024" s="757"/>
      <c r="H10024" s="757"/>
      <c r="I10024" s="757"/>
    </row>
    <row r="10025" spans="1:9" ht="15.75" customHeight="1">
      <c r="A10025" s="52">
        <v>20142</v>
      </c>
      <c r="B10025" s="52" t="s">
        <v>17843</v>
      </c>
      <c r="C10025" s="52" t="s">
        <v>10358</v>
      </c>
      <c r="D10025" s="808">
        <v>41.32</v>
      </c>
      <c r="E10025" s="757"/>
      <c r="F10025" s="757"/>
      <c r="G10025" s="757"/>
      <c r="H10025" s="757"/>
      <c r="I10025" s="757"/>
    </row>
    <row r="10026" spans="1:9" ht="15.75" customHeight="1">
      <c r="A10026" s="52">
        <v>3670</v>
      </c>
      <c r="B10026" s="52" t="s">
        <v>17844</v>
      </c>
      <c r="C10026" s="52" t="s">
        <v>10358</v>
      </c>
      <c r="D10026" s="808">
        <v>26.87</v>
      </c>
      <c r="E10026" s="757"/>
      <c r="F10026" s="757"/>
      <c r="G10026" s="757"/>
      <c r="H10026" s="757"/>
      <c r="I10026" s="757"/>
    </row>
    <row r="10027" spans="1:9" ht="15.75" customHeight="1">
      <c r="A10027" s="52">
        <v>3666</v>
      </c>
      <c r="B10027" s="52" t="s">
        <v>17845</v>
      </c>
      <c r="C10027" s="52" t="s">
        <v>10358</v>
      </c>
      <c r="D10027" s="808">
        <v>4.2300000000000004</v>
      </c>
      <c r="E10027" s="757"/>
      <c r="F10027" s="757"/>
      <c r="G10027" s="757"/>
      <c r="H10027" s="757"/>
      <c r="I10027" s="757"/>
    </row>
    <row r="10028" spans="1:9" ht="15.75" customHeight="1">
      <c r="A10028" s="52">
        <v>3662</v>
      </c>
      <c r="B10028" s="52" t="s">
        <v>17846</v>
      </c>
      <c r="C10028" s="52" t="s">
        <v>10358</v>
      </c>
      <c r="D10028" s="808">
        <v>11.03</v>
      </c>
      <c r="E10028" s="757"/>
      <c r="F10028" s="757"/>
      <c r="G10028" s="757"/>
      <c r="H10028" s="757"/>
      <c r="I10028" s="757"/>
    </row>
    <row r="10029" spans="1:9" ht="15.75" customHeight="1">
      <c r="A10029" s="52">
        <v>3658</v>
      </c>
      <c r="B10029" s="52" t="s">
        <v>17847</v>
      </c>
      <c r="C10029" s="52" t="s">
        <v>10358</v>
      </c>
      <c r="D10029" s="808">
        <v>20.89</v>
      </c>
      <c r="E10029" s="757"/>
      <c r="F10029" s="757"/>
      <c r="G10029" s="757"/>
      <c r="H10029" s="757"/>
      <c r="I10029" s="757"/>
    </row>
    <row r="10030" spans="1:9" ht="15.75" customHeight="1">
      <c r="A10030" s="52">
        <v>14157</v>
      </c>
      <c r="B10030" s="52" t="s">
        <v>17848</v>
      </c>
      <c r="C10030" s="52" t="s">
        <v>10358</v>
      </c>
      <c r="D10030" s="808">
        <v>1.27</v>
      </c>
      <c r="E10030" s="757"/>
      <c r="F10030" s="757"/>
      <c r="G10030" s="757"/>
      <c r="H10030" s="757"/>
      <c r="I10030" s="757"/>
    </row>
    <row r="10031" spans="1:9" ht="15.75" customHeight="1">
      <c r="A10031" s="52">
        <v>42696</v>
      </c>
      <c r="B10031" s="52" t="s">
        <v>17849</v>
      </c>
      <c r="C10031" s="52" t="s">
        <v>10358</v>
      </c>
      <c r="D10031" s="808">
        <v>165.65</v>
      </c>
      <c r="E10031" s="757"/>
      <c r="F10031" s="757"/>
      <c r="G10031" s="757"/>
      <c r="H10031" s="757"/>
      <c r="I10031" s="757"/>
    </row>
    <row r="10032" spans="1:9" ht="15.75" customHeight="1">
      <c r="A10032" s="52">
        <v>39875</v>
      </c>
      <c r="B10032" s="52" t="s">
        <v>17850</v>
      </c>
      <c r="C10032" s="52" t="s">
        <v>10358</v>
      </c>
      <c r="D10032" s="808">
        <v>623.02</v>
      </c>
      <c r="E10032" s="757"/>
      <c r="F10032" s="757"/>
      <c r="G10032" s="757"/>
      <c r="H10032" s="757"/>
      <c r="I10032" s="757"/>
    </row>
    <row r="10033" spans="1:9" ht="15.75" customHeight="1">
      <c r="A10033" s="52">
        <v>39876</v>
      </c>
      <c r="B10033" s="52" t="s">
        <v>17851</v>
      </c>
      <c r="C10033" s="52" t="s">
        <v>10358</v>
      </c>
      <c r="D10033" s="808">
        <v>780.01</v>
      </c>
      <c r="E10033" s="757"/>
      <c r="F10033" s="757"/>
      <c r="G10033" s="757"/>
      <c r="H10033" s="757"/>
      <c r="I10033" s="757"/>
    </row>
    <row r="10034" spans="1:9" ht="15.75" customHeight="1">
      <c r="A10034" s="52">
        <v>39877</v>
      </c>
      <c r="B10034" s="52" t="s">
        <v>17852</v>
      </c>
      <c r="C10034" s="52" t="s">
        <v>10358</v>
      </c>
      <c r="D10034" s="967">
        <v>1081.8499999999999</v>
      </c>
      <c r="E10034" s="757"/>
      <c r="F10034" s="757"/>
      <c r="G10034" s="757"/>
      <c r="H10034" s="757"/>
      <c r="I10034" s="757"/>
    </row>
    <row r="10035" spans="1:9" ht="15.75" customHeight="1">
      <c r="A10035" s="52">
        <v>39878</v>
      </c>
      <c r="B10035" s="52" t="s">
        <v>17853</v>
      </c>
      <c r="C10035" s="52" t="s">
        <v>10358</v>
      </c>
      <c r="D10035" s="967">
        <v>1428.94</v>
      </c>
      <c r="E10035" s="757"/>
      <c r="F10035" s="757"/>
      <c r="G10035" s="757"/>
      <c r="H10035" s="757"/>
      <c r="I10035" s="757"/>
    </row>
    <row r="10036" spans="1:9" ht="15.75" customHeight="1">
      <c r="A10036" s="52">
        <v>39872</v>
      </c>
      <c r="B10036" s="52" t="s">
        <v>17854</v>
      </c>
      <c r="C10036" s="52" t="s">
        <v>10358</v>
      </c>
      <c r="D10036" s="808">
        <v>427.25</v>
      </c>
      <c r="E10036" s="757"/>
      <c r="F10036" s="757"/>
      <c r="G10036" s="757"/>
      <c r="H10036" s="757"/>
      <c r="I10036" s="757"/>
    </row>
    <row r="10037" spans="1:9" ht="15.75" customHeight="1">
      <c r="A10037" s="52">
        <v>39873</v>
      </c>
      <c r="B10037" s="52" t="s">
        <v>17855</v>
      </c>
      <c r="C10037" s="52" t="s">
        <v>10358</v>
      </c>
      <c r="D10037" s="808">
        <v>495.58</v>
      </c>
      <c r="E10037" s="757"/>
      <c r="F10037" s="757"/>
      <c r="G10037" s="757"/>
      <c r="H10037" s="757"/>
      <c r="I10037" s="757"/>
    </row>
    <row r="10038" spans="1:9" ht="15.75" customHeight="1">
      <c r="A10038" s="52">
        <v>39874</v>
      </c>
      <c r="B10038" s="52" t="s">
        <v>17856</v>
      </c>
      <c r="C10038" s="52" t="s">
        <v>10358</v>
      </c>
      <c r="D10038" s="808">
        <v>544.33000000000004</v>
      </c>
      <c r="E10038" s="757"/>
      <c r="F10038" s="757"/>
      <c r="G10038" s="757"/>
      <c r="H10038" s="757"/>
      <c r="I10038" s="757"/>
    </row>
    <row r="10039" spans="1:9" ht="15.75" customHeight="1">
      <c r="A10039" s="52">
        <v>3674</v>
      </c>
      <c r="B10039" s="52" t="s">
        <v>17857</v>
      </c>
      <c r="C10039" s="52" t="s">
        <v>10402</v>
      </c>
      <c r="D10039" s="808">
        <v>88.57</v>
      </c>
      <c r="E10039" s="757"/>
      <c r="F10039" s="757"/>
      <c r="G10039" s="757"/>
      <c r="H10039" s="757"/>
      <c r="I10039" s="757"/>
    </row>
    <row r="10040" spans="1:9" ht="15.75" customHeight="1">
      <c r="A10040" s="52">
        <v>3681</v>
      </c>
      <c r="B10040" s="52" t="s">
        <v>17858</v>
      </c>
      <c r="C10040" s="52" t="s">
        <v>10402</v>
      </c>
      <c r="D10040" s="808">
        <v>131.78</v>
      </c>
      <c r="E10040" s="757"/>
      <c r="F10040" s="757"/>
      <c r="G10040" s="757"/>
      <c r="H10040" s="757"/>
      <c r="I10040" s="757"/>
    </row>
    <row r="10041" spans="1:9" ht="15.75" customHeight="1">
      <c r="A10041" s="52">
        <v>3676</v>
      </c>
      <c r="B10041" s="52" t="s">
        <v>17859</v>
      </c>
      <c r="C10041" s="52" t="s">
        <v>10402</v>
      </c>
      <c r="D10041" s="808">
        <v>495.94</v>
      </c>
      <c r="E10041" s="757"/>
      <c r="F10041" s="757"/>
      <c r="G10041" s="757"/>
      <c r="H10041" s="757"/>
      <c r="I10041" s="757"/>
    </row>
    <row r="10042" spans="1:9" ht="15.75" customHeight="1">
      <c r="A10042" s="52">
        <v>3679</v>
      </c>
      <c r="B10042" s="52" t="s">
        <v>17860</v>
      </c>
      <c r="C10042" s="52" t="s">
        <v>10402</v>
      </c>
      <c r="D10042" s="808">
        <v>410.3</v>
      </c>
      <c r="E10042" s="757"/>
      <c r="F10042" s="757"/>
      <c r="G10042" s="757"/>
      <c r="H10042" s="757"/>
      <c r="I10042" s="757"/>
    </row>
    <row r="10043" spans="1:9" ht="15.75" customHeight="1">
      <c r="A10043" s="52">
        <v>3672</v>
      </c>
      <c r="B10043" s="52" t="s">
        <v>17861</v>
      </c>
      <c r="C10043" s="52" t="s">
        <v>10402</v>
      </c>
      <c r="D10043" s="808">
        <v>1.4</v>
      </c>
      <c r="E10043" s="757"/>
      <c r="F10043" s="757"/>
      <c r="G10043" s="757"/>
      <c r="H10043" s="757"/>
      <c r="I10043" s="757"/>
    </row>
    <row r="10044" spans="1:9" ht="15.75" customHeight="1">
      <c r="A10044" s="52">
        <v>3671</v>
      </c>
      <c r="B10044" s="52" t="s">
        <v>17862</v>
      </c>
      <c r="C10044" s="52" t="s">
        <v>10402</v>
      </c>
      <c r="D10044" s="808">
        <v>1.32</v>
      </c>
      <c r="E10044" s="757"/>
      <c r="F10044" s="757"/>
      <c r="G10044" s="757"/>
      <c r="H10044" s="757"/>
      <c r="I10044" s="757"/>
    </row>
    <row r="10045" spans="1:9" ht="15.75" customHeight="1">
      <c r="A10045" s="52">
        <v>3673</v>
      </c>
      <c r="B10045" s="52" t="s">
        <v>17863</v>
      </c>
      <c r="C10045" s="52" t="s">
        <v>10402</v>
      </c>
      <c r="D10045" s="808">
        <v>2.0699999999999998</v>
      </c>
      <c r="E10045" s="757"/>
      <c r="F10045" s="757"/>
      <c r="G10045" s="757"/>
      <c r="H10045" s="757"/>
      <c r="I10045" s="757"/>
    </row>
    <row r="10046" spans="1:9" ht="15.75" customHeight="1">
      <c r="A10046" s="52">
        <v>38394</v>
      </c>
      <c r="B10046" s="52" t="s">
        <v>17864</v>
      </c>
      <c r="C10046" s="52" t="s">
        <v>10358</v>
      </c>
      <c r="D10046" s="808">
        <v>262.92</v>
      </c>
      <c r="E10046" s="757"/>
      <c r="F10046" s="757"/>
      <c r="G10046" s="757"/>
      <c r="H10046" s="757"/>
      <c r="I10046" s="757"/>
    </row>
    <row r="10047" spans="1:9" ht="15.75" customHeight="1">
      <c r="A10047" s="52">
        <v>3729</v>
      </c>
      <c r="B10047" s="52" t="s">
        <v>17865</v>
      </c>
      <c r="C10047" s="52" t="s">
        <v>10358</v>
      </c>
      <c r="D10047" s="808">
        <v>161.28</v>
      </c>
      <c r="E10047" s="757"/>
      <c r="F10047" s="757"/>
      <c r="G10047" s="757"/>
      <c r="H10047" s="757"/>
      <c r="I10047" s="757"/>
    </row>
    <row r="10048" spans="1:9" ht="15.75" customHeight="1">
      <c r="A10048" s="52">
        <v>39357</v>
      </c>
      <c r="B10048" s="52" t="s">
        <v>17866</v>
      </c>
      <c r="C10048" s="52" t="s">
        <v>10358</v>
      </c>
      <c r="D10048" s="808">
        <v>93.59</v>
      </c>
      <c r="E10048" s="757"/>
      <c r="F10048" s="757"/>
      <c r="G10048" s="757"/>
      <c r="H10048" s="757"/>
      <c r="I10048" s="757"/>
    </row>
    <row r="10049" spans="1:9" ht="15.75" customHeight="1">
      <c r="A10049" s="52">
        <v>39358</v>
      </c>
      <c r="B10049" s="52" t="s">
        <v>17867</v>
      </c>
      <c r="C10049" s="52" t="s">
        <v>10358</v>
      </c>
      <c r="D10049" s="808">
        <v>102.62</v>
      </c>
      <c r="E10049" s="757"/>
      <c r="F10049" s="757"/>
      <c r="G10049" s="757"/>
      <c r="H10049" s="757"/>
      <c r="I10049" s="757"/>
    </row>
    <row r="10050" spans="1:9" ht="15.75" customHeight="1">
      <c r="A10050" s="52">
        <v>39356</v>
      </c>
      <c r="B10050" s="52" t="s">
        <v>17868</v>
      </c>
      <c r="C10050" s="52" t="s">
        <v>10358</v>
      </c>
      <c r="D10050" s="808">
        <v>175.08</v>
      </c>
      <c r="E10050" s="757"/>
      <c r="F10050" s="757"/>
      <c r="G10050" s="757"/>
      <c r="H10050" s="757"/>
      <c r="I10050" s="757"/>
    </row>
    <row r="10051" spans="1:9" ht="15.75" customHeight="1">
      <c r="A10051" s="52">
        <v>39355</v>
      </c>
      <c r="B10051" s="52" t="s">
        <v>17869</v>
      </c>
      <c r="C10051" s="52" t="s">
        <v>10358</v>
      </c>
      <c r="D10051" s="808">
        <v>150.66</v>
      </c>
      <c r="E10051" s="757"/>
      <c r="F10051" s="757"/>
      <c r="G10051" s="757"/>
      <c r="H10051" s="757"/>
      <c r="I10051" s="757"/>
    </row>
    <row r="10052" spans="1:9" ht="15.75" customHeight="1">
      <c r="A10052" s="52">
        <v>39353</v>
      </c>
      <c r="B10052" s="52" t="s">
        <v>17870</v>
      </c>
      <c r="C10052" s="52" t="s">
        <v>10358</v>
      </c>
      <c r="D10052" s="808">
        <v>206.6</v>
      </c>
      <c r="E10052" s="757"/>
      <c r="F10052" s="757"/>
      <c r="G10052" s="757"/>
      <c r="H10052" s="757"/>
      <c r="I10052" s="757"/>
    </row>
    <row r="10053" spans="1:9" ht="15.75" customHeight="1">
      <c r="A10053" s="52">
        <v>39354</v>
      </c>
      <c r="B10053" s="52" t="s">
        <v>17871</v>
      </c>
      <c r="C10053" s="52" t="s">
        <v>10358</v>
      </c>
      <c r="D10053" s="808">
        <v>205.91</v>
      </c>
      <c r="E10053" s="757"/>
      <c r="F10053" s="757"/>
      <c r="G10053" s="757"/>
      <c r="H10053" s="757"/>
      <c r="I10053" s="757"/>
    </row>
    <row r="10054" spans="1:9" ht="15.75" customHeight="1">
      <c r="A10054" s="52">
        <v>39398</v>
      </c>
      <c r="B10054" s="52" t="s">
        <v>17872</v>
      </c>
      <c r="C10054" s="52" t="s">
        <v>10358</v>
      </c>
      <c r="D10054" s="808">
        <v>46.13</v>
      </c>
      <c r="E10054" s="757"/>
      <c r="F10054" s="757"/>
      <c r="G10054" s="757"/>
      <c r="H10054" s="757"/>
      <c r="I10054" s="757"/>
    </row>
    <row r="10055" spans="1:9" ht="15.75" customHeight="1">
      <c r="A10055" s="52">
        <v>13343</v>
      </c>
      <c r="B10055" s="52" t="s">
        <v>17873</v>
      </c>
      <c r="C10055" s="52" t="s">
        <v>10358</v>
      </c>
      <c r="D10055" s="808">
        <v>49.66</v>
      </c>
      <c r="E10055" s="757"/>
      <c r="F10055" s="757"/>
      <c r="G10055" s="757"/>
      <c r="H10055" s="757"/>
      <c r="I10055" s="757"/>
    </row>
    <row r="10056" spans="1:9" ht="15.75" customHeight="1">
      <c r="A10056" s="52">
        <v>12118</v>
      </c>
      <c r="B10056" s="52" t="s">
        <v>17874</v>
      </c>
      <c r="C10056" s="52" t="s">
        <v>10358</v>
      </c>
      <c r="D10056" s="808">
        <v>21.91</v>
      </c>
      <c r="E10056" s="757"/>
      <c r="F10056" s="757"/>
      <c r="G10056" s="757"/>
      <c r="H10056" s="757"/>
      <c r="I10056" s="757"/>
    </row>
    <row r="10057" spans="1:9" ht="15.75" customHeight="1">
      <c r="A10057" s="52">
        <v>39482</v>
      </c>
      <c r="B10057" s="52" t="s">
        <v>1670</v>
      </c>
      <c r="C10057" s="52" t="s">
        <v>10358</v>
      </c>
      <c r="D10057" s="808">
        <v>660.86</v>
      </c>
      <c r="E10057" s="757"/>
      <c r="F10057" s="757"/>
      <c r="G10057" s="757"/>
      <c r="H10057" s="757"/>
      <c r="I10057" s="757"/>
    </row>
    <row r="10058" spans="1:9" ht="15.75" customHeight="1">
      <c r="A10058" s="52">
        <v>39486</v>
      </c>
      <c r="B10058" s="52" t="s">
        <v>17875</v>
      </c>
      <c r="C10058" s="52" t="s">
        <v>10358</v>
      </c>
      <c r="D10058" s="808">
        <v>539.36</v>
      </c>
      <c r="E10058" s="757"/>
      <c r="F10058" s="757"/>
      <c r="G10058" s="757"/>
      <c r="H10058" s="757"/>
      <c r="I10058" s="757"/>
    </row>
    <row r="10059" spans="1:9" ht="15.75" customHeight="1">
      <c r="A10059" s="52">
        <v>39484</v>
      </c>
      <c r="B10059" s="52" t="s">
        <v>1674</v>
      </c>
      <c r="C10059" s="52" t="s">
        <v>10358</v>
      </c>
      <c r="D10059" s="808">
        <v>660.86</v>
      </c>
      <c r="E10059" s="757"/>
      <c r="F10059" s="757"/>
      <c r="G10059" s="757"/>
      <c r="H10059" s="757"/>
      <c r="I10059" s="757"/>
    </row>
    <row r="10060" spans="1:9" ht="15.75" customHeight="1">
      <c r="A10060" s="52">
        <v>39488</v>
      </c>
      <c r="B10060" s="52" t="s">
        <v>17876</v>
      </c>
      <c r="C10060" s="52" t="s">
        <v>10358</v>
      </c>
      <c r="D10060" s="808">
        <v>548.19000000000005</v>
      </c>
      <c r="E10060" s="757"/>
      <c r="F10060" s="757"/>
      <c r="G10060" s="757"/>
      <c r="H10060" s="757"/>
      <c r="I10060" s="757"/>
    </row>
    <row r="10061" spans="1:9" ht="15.75" customHeight="1">
      <c r="A10061" s="52">
        <v>39485</v>
      </c>
      <c r="B10061" s="52" t="s">
        <v>1672</v>
      </c>
      <c r="C10061" s="52" t="s">
        <v>10358</v>
      </c>
      <c r="D10061" s="808">
        <v>660.86</v>
      </c>
      <c r="E10061" s="757"/>
      <c r="F10061" s="757"/>
      <c r="G10061" s="757"/>
      <c r="H10061" s="757"/>
      <c r="I10061" s="757"/>
    </row>
    <row r="10062" spans="1:9" ht="15.75" customHeight="1">
      <c r="A10062" s="52">
        <v>39489</v>
      </c>
      <c r="B10062" s="52" t="s">
        <v>17877</v>
      </c>
      <c r="C10062" s="52" t="s">
        <v>10358</v>
      </c>
      <c r="D10062" s="808">
        <v>557.48</v>
      </c>
      <c r="E10062" s="757"/>
      <c r="F10062" s="757"/>
      <c r="G10062" s="757"/>
      <c r="H10062" s="757"/>
      <c r="I10062" s="757"/>
    </row>
    <row r="10063" spans="1:9" ht="15.75" customHeight="1">
      <c r="A10063" s="52">
        <v>39490</v>
      </c>
      <c r="B10063" s="52" t="s">
        <v>17878</v>
      </c>
      <c r="C10063" s="52" t="s">
        <v>10358</v>
      </c>
      <c r="D10063" s="808">
        <v>830.72</v>
      </c>
      <c r="E10063" s="757"/>
      <c r="F10063" s="757"/>
      <c r="G10063" s="757"/>
      <c r="H10063" s="757"/>
      <c r="I10063" s="757"/>
    </row>
    <row r="10064" spans="1:9" ht="15.75" customHeight="1">
      <c r="A10064" s="52">
        <v>39494</v>
      </c>
      <c r="B10064" s="52" t="s">
        <v>17879</v>
      </c>
      <c r="C10064" s="52" t="s">
        <v>10358</v>
      </c>
      <c r="D10064" s="808">
        <v>596.53</v>
      </c>
      <c r="E10064" s="757"/>
      <c r="F10064" s="757"/>
      <c r="G10064" s="757"/>
      <c r="H10064" s="757"/>
      <c r="I10064" s="757"/>
    </row>
    <row r="10065" spans="1:9" ht="15.75" customHeight="1">
      <c r="A10065" s="52">
        <v>39495</v>
      </c>
      <c r="B10065" s="52" t="s">
        <v>17880</v>
      </c>
      <c r="C10065" s="52" t="s">
        <v>10358</v>
      </c>
      <c r="D10065" s="808">
        <v>672.21</v>
      </c>
      <c r="E10065" s="757"/>
      <c r="F10065" s="757"/>
      <c r="G10065" s="757"/>
      <c r="H10065" s="757"/>
      <c r="I10065" s="757"/>
    </row>
    <row r="10066" spans="1:9" ht="15.75" customHeight="1">
      <c r="A10066" s="52">
        <v>39496</v>
      </c>
      <c r="B10066" s="52" t="s">
        <v>17881</v>
      </c>
      <c r="C10066" s="52" t="s">
        <v>10358</v>
      </c>
      <c r="D10066" s="808">
        <v>739.42</v>
      </c>
      <c r="E10066" s="757"/>
      <c r="F10066" s="757"/>
      <c r="G10066" s="757"/>
      <c r="H10066" s="757"/>
      <c r="I10066" s="757"/>
    </row>
    <row r="10067" spans="1:9" ht="15.75" customHeight="1">
      <c r="A10067" s="52">
        <v>39492</v>
      </c>
      <c r="B10067" s="52" t="s">
        <v>17882</v>
      </c>
      <c r="C10067" s="52" t="s">
        <v>10358</v>
      </c>
      <c r="D10067" s="808">
        <v>856.05</v>
      </c>
      <c r="E10067" s="757"/>
      <c r="F10067" s="757"/>
      <c r="G10067" s="757"/>
      <c r="H10067" s="757"/>
      <c r="I10067" s="757"/>
    </row>
    <row r="10068" spans="1:9" ht="15.75" customHeight="1">
      <c r="A10068" s="52">
        <v>39497</v>
      </c>
      <c r="B10068" s="52" t="s">
        <v>17883</v>
      </c>
      <c r="C10068" s="52" t="s">
        <v>10358</v>
      </c>
      <c r="D10068" s="808">
        <v>773.24</v>
      </c>
      <c r="E10068" s="757"/>
      <c r="F10068" s="757"/>
      <c r="G10068" s="757"/>
      <c r="H10068" s="757"/>
      <c r="I10068" s="757"/>
    </row>
    <row r="10069" spans="1:9" ht="15.75" customHeight="1">
      <c r="A10069" s="52">
        <v>39493</v>
      </c>
      <c r="B10069" s="52" t="s">
        <v>17884</v>
      </c>
      <c r="C10069" s="52" t="s">
        <v>10358</v>
      </c>
      <c r="D10069" s="808">
        <v>918.2</v>
      </c>
      <c r="E10069" s="757"/>
      <c r="F10069" s="757"/>
      <c r="G10069" s="757"/>
      <c r="H10069" s="757"/>
      <c r="I10069" s="757"/>
    </row>
    <row r="10070" spans="1:9" ht="15.75" customHeight="1">
      <c r="A10070" s="52">
        <v>39500</v>
      </c>
      <c r="B10070" s="52" t="s">
        <v>17885</v>
      </c>
      <c r="C10070" s="52" t="s">
        <v>10358</v>
      </c>
      <c r="D10070" s="967">
        <v>1001.83</v>
      </c>
      <c r="E10070" s="757"/>
      <c r="F10070" s="757"/>
      <c r="G10070" s="757"/>
      <c r="H10070" s="757"/>
      <c r="I10070" s="757"/>
    </row>
    <row r="10071" spans="1:9" ht="15.75" customHeight="1">
      <c r="A10071" s="52">
        <v>39498</v>
      </c>
      <c r="B10071" s="52" t="s">
        <v>17886</v>
      </c>
      <c r="C10071" s="52" t="s">
        <v>10358</v>
      </c>
      <c r="D10071" s="967">
        <v>1235.5899999999999</v>
      </c>
      <c r="E10071" s="757"/>
      <c r="F10071" s="757"/>
      <c r="G10071" s="757"/>
      <c r="H10071" s="757"/>
      <c r="I10071" s="757"/>
    </row>
    <row r="10072" spans="1:9" ht="15.75" customHeight="1">
      <c r="A10072" s="52">
        <v>43628</v>
      </c>
      <c r="B10072" s="52" t="s">
        <v>17887</v>
      </c>
      <c r="C10072" s="52" t="s">
        <v>10358</v>
      </c>
      <c r="D10072" s="808">
        <v>973.91</v>
      </c>
      <c r="E10072" s="757"/>
      <c r="F10072" s="757"/>
      <c r="G10072" s="757"/>
      <c r="H10072" s="757"/>
      <c r="I10072" s="757"/>
    </row>
    <row r="10073" spans="1:9" ht="15.75" customHeight="1">
      <c r="A10073" s="52">
        <v>39501</v>
      </c>
      <c r="B10073" s="52" t="s">
        <v>17888</v>
      </c>
      <c r="C10073" s="52" t="s">
        <v>10358</v>
      </c>
      <c r="D10073" s="967">
        <v>1028.96</v>
      </c>
      <c r="E10073" s="757"/>
      <c r="F10073" s="757"/>
      <c r="G10073" s="757"/>
      <c r="H10073" s="757"/>
      <c r="I10073" s="757"/>
    </row>
    <row r="10074" spans="1:9" ht="15.75" customHeight="1">
      <c r="A10074" s="52">
        <v>39499</v>
      </c>
      <c r="B10074" s="52" t="s">
        <v>17889</v>
      </c>
      <c r="C10074" s="52" t="s">
        <v>10358</v>
      </c>
      <c r="D10074" s="967">
        <v>1253.1400000000001</v>
      </c>
      <c r="E10074" s="757"/>
      <c r="F10074" s="757"/>
      <c r="G10074" s="757"/>
      <c r="H10074" s="757"/>
      <c r="I10074" s="757"/>
    </row>
    <row r="10075" spans="1:9" ht="15.75" customHeight="1">
      <c r="A10075" s="52">
        <v>43621</v>
      </c>
      <c r="B10075" s="52" t="s">
        <v>17890</v>
      </c>
      <c r="C10075" s="52" t="s">
        <v>10358</v>
      </c>
      <c r="D10075" s="967">
        <v>1034.78</v>
      </c>
      <c r="E10075" s="757"/>
      <c r="F10075" s="757"/>
      <c r="G10075" s="757"/>
      <c r="H10075" s="757"/>
      <c r="I10075" s="757"/>
    </row>
    <row r="10076" spans="1:9" ht="15.75" customHeight="1">
      <c r="A10076" s="52">
        <v>3733</v>
      </c>
      <c r="B10076" s="52" t="s">
        <v>17891</v>
      </c>
      <c r="C10076" s="52" t="s">
        <v>10774</v>
      </c>
      <c r="D10076" s="808">
        <v>70.56</v>
      </c>
      <c r="E10076" s="757"/>
      <c r="F10076" s="757"/>
      <c r="G10076" s="757"/>
      <c r="H10076" s="757"/>
      <c r="I10076" s="757"/>
    </row>
    <row r="10077" spans="1:9" ht="15.75" customHeight="1">
      <c r="A10077" s="52">
        <v>3731</v>
      </c>
      <c r="B10077" s="52" t="s">
        <v>17892</v>
      </c>
      <c r="C10077" s="52" t="s">
        <v>10774</v>
      </c>
      <c r="D10077" s="808">
        <v>65.5</v>
      </c>
      <c r="E10077" s="757"/>
      <c r="F10077" s="757"/>
      <c r="G10077" s="757"/>
      <c r="H10077" s="757"/>
      <c r="I10077" s="757"/>
    </row>
    <row r="10078" spans="1:9" ht="15.75" customHeight="1">
      <c r="A10078" s="52">
        <v>38137</v>
      </c>
      <c r="B10078" s="52" t="s">
        <v>17893</v>
      </c>
      <c r="C10078" s="52" t="s">
        <v>10774</v>
      </c>
      <c r="D10078" s="808">
        <v>65.88</v>
      </c>
      <c r="E10078" s="757"/>
      <c r="F10078" s="757"/>
      <c r="G10078" s="757"/>
      <c r="H10078" s="757"/>
      <c r="I10078" s="757"/>
    </row>
    <row r="10079" spans="1:9" ht="15.75" customHeight="1">
      <c r="A10079" s="52">
        <v>38135</v>
      </c>
      <c r="B10079" s="52" t="s">
        <v>17894</v>
      </c>
      <c r="C10079" s="52" t="s">
        <v>10774</v>
      </c>
      <c r="D10079" s="808">
        <v>83.52</v>
      </c>
      <c r="E10079" s="757"/>
      <c r="F10079" s="757"/>
      <c r="G10079" s="757"/>
      <c r="H10079" s="757"/>
      <c r="I10079" s="757"/>
    </row>
    <row r="10080" spans="1:9" ht="15.75" customHeight="1">
      <c r="A10080" s="52">
        <v>38138</v>
      </c>
      <c r="B10080" s="52" t="s">
        <v>17895</v>
      </c>
      <c r="C10080" s="52" t="s">
        <v>10774</v>
      </c>
      <c r="D10080" s="808">
        <v>64.7</v>
      </c>
      <c r="E10080" s="757"/>
      <c r="F10080" s="757"/>
      <c r="G10080" s="757"/>
      <c r="H10080" s="757"/>
      <c r="I10080" s="757"/>
    </row>
    <row r="10081" spans="1:9" ht="15.75" customHeight="1">
      <c r="A10081" s="52">
        <v>3736</v>
      </c>
      <c r="B10081" s="52" t="s">
        <v>17896</v>
      </c>
      <c r="C10081" s="52" t="s">
        <v>10774</v>
      </c>
      <c r="D10081" s="808">
        <v>47</v>
      </c>
      <c r="E10081" s="757"/>
      <c r="F10081" s="757"/>
      <c r="G10081" s="757"/>
      <c r="H10081" s="757"/>
      <c r="I10081" s="757"/>
    </row>
    <row r="10082" spans="1:9" ht="15.75" customHeight="1">
      <c r="A10082" s="52">
        <v>3741</v>
      </c>
      <c r="B10082" s="52" t="s">
        <v>17897</v>
      </c>
      <c r="C10082" s="52" t="s">
        <v>10774</v>
      </c>
      <c r="D10082" s="808">
        <v>48.99</v>
      </c>
      <c r="E10082" s="757"/>
      <c r="F10082" s="757"/>
      <c r="G10082" s="757"/>
      <c r="H10082" s="757"/>
      <c r="I10082" s="757"/>
    </row>
    <row r="10083" spans="1:9" ht="15.75" customHeight="1">
      <c r="A10083" s="52">
        <v>3745</v>
      </c>
      <c r="B10083" s="52" t="s">
        <v>17898</v>
      </c>
      <c r="C10083" s="52" t="s">
        <v>10774</v>
      </c>
      <c r="D10083" s="808">
        <v>52.82</v>
      </c>
      <c r="E10083" s="757"/>
      <c r="F10083" s="757"/>
      <c r="G10083" s="757"/>
      <c r="H10083" s="757"/>
      <c r="I10083" s="757"/>
    </row>
    <row r="10084" spans="1:9" ht="15.75" customHeight="1">
      <c r="A10084" s="52">
        <v>3743</v>
      </c>
      <c r="B10084" s="52" t="s">
        <v>17899</v>
      </c>
      <c r="C10084" s="52" t="s">
        <v>10774</v>
      </c>
      <c r="D10084" s="808">
        <v>48.82</v>
      </c>
      <c r="E10084" s="757"/>
      <c r="F10084" s="757"/>
      <c r="G10084" s="757"/>
      <c r="H10084" s="757"/>
      <c r="I10084" s="757"/>
    </row>
    <row r="10085" spans="1:9" ht="15.75" customHeight="1">
      <c r="A10085" s="52">
        <v>3744</v>
      </c>
      <c r="B10085" s="52" t="s">
        <v>17900</v>
      </c>
      <c r="C10085" s="52" t="s">
        <v>10774</v>
      </c>
      <c r="D10085" s="808">
        <v>53.74</v>
      </c>
      <c r="E10085" s="757"/>
      <c r="F10085" s="757"/>
      <c r="G10085" s="757"/>
      <c r="H10085" s="757"/>
      <c r="I10085" s="757"/>
    </row>
    <row r="10086" spans="1:9" ht="15.75" customHeight="1">
      <c r="A10086" s="52">
        <v>3739</v>
      </c>
      <c r="B10086" s="52" t="s">
        <v>17901</v>
      </c>
      <c r="C10086" s="52" t="s">
        <v>10774</v>
      </c>
      <c r="D10086" s="808">
        <v>56.47</v>
      </c>
      <c r="E10086" s="757"/>
      <c r="F10086" s="757"/>
      <c r="G10086" s="757"/>
      <c r="H10086" s="757"/>
      <c r="I10086" s="757"/>
    </row>
    <row r="10087" spans="1:9" ht="15.75" customHeight="1">
      <c r="A10087" s="52">
        <v>3737</v>
      </c>
      <c r="B10087" s="52" t="s">
        <v>17902</v>
      </c>
      <c r="C10087" s="52" t="s">
        <v>10774</v>
      </c>
      <c r="D10087" s="808">
        <v>59.2</v>
      </c>
      <c r="E10087" s="757"/>
      <c r="F10087" s="757"/>
      <c r="G10087" s="757"/>
      <c r="H10087" s="757"/>
      <c r="I10087" s="757"/>
    </row>
    <row r="10088" spans="1:9" ht="15.75" customHeight="1">
      <c r="A10088" s="52">
        <v>3738</v>
      </c>
      <c r="B10088" s="52" t="s">
        <v>17903</v>
      </c>
      <c r="C10088" s="52" t="s">
        <v>10774</v>
      </c>
      <c r="D10088" s="808">
        <v>68.31</v>
      </c>
      <c r="E10088" s="757"/>
      <c r="F10088" s="757"/>
      <c r="G10088" s="757"/>
      <c r="H10088" s="757"/>
      <c r="I10088" s="757"/>
    </row>
    <row r="10089" spans="1:9" ht="15.75" customHeight="1">
      <c r="A10089" s="52">
        <v>3747</v>
      </c>
      <c r="B10089" s="52" t="s">
        <v>17904</v>
      </c>
      <c r="C10089" s="52" t="s">
        <v>10774</v>
      </c>
      <c r="D10089" s="808">
        <v>53.74</v>
      </c>
      <c r="E10089" s="757"/>
      <c r="F10089" s="757"/>
      <c r="G10089" s="757"/>
      <c r="H10089" s="757"/>
      <c r="I10089" s="757"/>
    </row>
    <row r="10090" spans="1:9" ht="15.75" customHeight="1">
      <c r="A10090" s="52">
        <v>11649</v>
      </c>
      <c r="B10090" s="52" t="s">
        <v>17905</v>
      </c>
      <c r="C10090" s="52" t="s">
        <v>10358</v>
      </c>
      <c r="D10090" s="808">
        <v>389.84</v>
      </c>
      <c r="E10090" s="757"/>
      <c r="F10090" s="757"/>
      <c r="G10090" s="757"/>
      <c r="H10090" s="757"/>
      <c r="I10090" s="757"/>
    </row>
    <row r="10091" spans="1:9" ht="15.75" customHeight="1">
      <c r="A10091" s="52">
        <v>11650</v>
      </c>
      <c r="B10091" s="52" t="s">
        <v>17906</v>
      </c>
      <c r="C10091" s="52" t="s">
        <v>10358</v>
      </c>
      <c r="D10091" s="808">
        <v>664.46</v>
      </c>
      <c r="E10091" s="757"/>
      <c r="F10091" s="757"/>
      <c r="G10091" s="757"/>
      <c r="H10091" s="757"/>
      <c r="I10091" s="757"/>
    </row>
    <row r="10092" spans="1:9" ht="15.75" customHeight="1">
      <c r="A10092" s="52">
        <v>3742</v>
      </c>
      <c r="B10092" s="52" t="s">
        <v>17907</v>
      </c>
      <c r="C10092" s="52" t="s">
        <v>10774</v>
      </c>
      <c r="D10092" s="808">
        <v>70.86</v>
      </c>
      <c r="E10092" s="757"/>
      <c r="F10092" s="757"/>
      <c r="G10092" s="757"/>
      <c r="H10092" s="757"/>
      <c r="I10092" s="757"/>
    </row>
    <row r="10093" spans="1:9" ht="15.75" customHeight="1">
      <c r="A10093" s="52">
        <v>3746</v>
      </c>
      <c r="B10093" s="52" t="s">
        <v>17908</v>
      </c>
      <c r="C10093" s="52" t="s">
        <v>10774</v>
      </c>
      <c r="D10093" s="808">
        <v>82.74</v>
      </c>
      <c r="E10093" s="757"/>
      <c r="F10093" s="757"/>
      <c r="G10093" s="757"/>
      <c r="H10093" s="757"/>
      <c r="I10093" s="757"/>
    </row>
    <row r="10094" spans="1:9" ht="15.75" customHeight="1">
      <c r="A10094" s="52">
        <v>21106</v>
      </c>
      <c r="B10094" s="52" t="s">
        <v>17909</v>
      </c>
      <c r="C10094" s="52" t="s">
        <v>10406</v>
      </c>
      <c r="D10094" s="808">
        <v>39.54</v>
      </c>
      <c r="E10094" s="757"/>
      <c r="F10094" s="757"/>
      <c r="G10094" s="757"/>
      <c r="H10094" s="757"/>
      <c r="I10094" s="757"/>
    </row>
    <row r="10095" spans="1:9" ht="15.75" customHeight="1">
      <c r="A10095" s="52">
        <v>3755</v>
      </c>
      <c r="B10095" s="52" t="s">
        <v>17910</v>
      </c>
      <c r="C10095" s="52" t="s">
        <v>10358</v>
      </c>
      <c r="D10095" s="808">
        <v>27.68</v>
      </c>
      <c r="E10095" s="757"/>
      <c r="F10095" s="757"/>
      <c r="G10095" s="757"/>
      <c r="H10095" s="757"/>
      <c r="I10095" s="757"/>
    </row>
    <row r="10096" spans="1:9" ht="15.75" customHeight="1">
      <c r="A10096" s="52">
        <v>3750</v>
      </c>
      <c r="B10096" s="52" t="s">
        <v>17911</v>
      </c>
      <c r="C10096" s="52" t="s">
        <v>10358</v>
      </c>
      <c r="D10096" s="808">
        <v>37.22</v>
      </c>
      <c r="E10096" s="757"/>
      <c r="F10096" s="757"/>
      <c r="G10096" s="757"/>
      <c r="H10096" s="757"/>
      <c r="I10096" s="757"/>
    </row>
    <row r="10097" spans="1:9" ht="15.75" customHeight="1">
      <c r="A10097" s="52">
        <v>3756</v>
      </c>
      <c r="B10097" s="52" t="s">
        <v>17912</v>
      </c>
      <c r="C10097" s="52" t="s">
        <v>10358</v>
      </c>
      <c r="D10097" s="808">
        <v>69.55</v>
      </c>
      <c r="E10097" s="757"/>
      <c r="F10097" s="757"/>
      <c r="G10097" s="757"/>
      <c r="H10097" s="757"/>
      <c r="I10097" s="757"/>
    </row>
    <row r="10098" spans="1:9" ht="15.75" customHeight="1">
      <c r="A10098" s="52">
        <v>39377</v>
      </c>
      <c r="B10098" s="52" t="s">
        <v>17913</v>
      </c>
      <c r="C10098" s="52" t="s">
        <v>10358</v>
      </c>
      <c r="D10098" s="808">
        <v>206.03</v>
      </c>
      <c r="E10098" s="757"/>
      <c r="F10098" s="757"/>
      <c r="G10098" s="757"/>
      <c r="H10098" s="757"/>
      <c r="I10098" s="757"/>
    </row>
    <row r="10099" spans="1:9" ht="15.75" customHeight="1">
      <c r="A10099" s="52">
        <v>38191</v>
      </c>
      <c r="B10099" s="52" t="s">
        <v>17914</v>
      </c>
      <c r="C10099" s="52" t="s">
        <v>10358</v>
      </c>
      <c r="D10099" s="808">
        <v>15.34</v>
      </c>
      <c r="E10099" s="757"/>
      <c r="F10099" s="757"/>
      <c r="G10099" s="757"/>
      <c r="H10099" s="757"/>
      <c r="I10099" s="757"/>
    </row>
    <row r="10100" spans="1:9" ht="15.75" customHeight="1">
      <c r="A10100" s="52">
        <v>39381</v>
      </c>
      <c r="B10100" s="52" t="s">
        <v>17915</v>
      </c>
      <c r="C10100" s="52" t="s">
        <v>10358</v>
      </c>
      <c r="D10100" s="808">
        <v>14.31</v>
      </c>
      <c r="E10100" s="757"/>
      <c r="F10100" s="757"/>
      <c r="G10100" s="757"/>
      <c r="H10100" s="757"/>
      <c r="I10100" s="757"/>
    </row>
    <row r="10101" spans="1:9" ht="15.75" customHeight="1">
      <c r="A10101" s="52">
        <v>38780</v>
      </c>
      <c r="B10101" s="52" t="s">
        <v>17916</v>
      </c>
      <c r="C10101" s="52" t="s">
        <v>10358</v>
      </c>
      <c r="D10101" s="808">
        <v>17.5</v>
      </c>
      <c r="E10101" s="757"/>
      <c r="F10101" s="757"/>
      <c r="G10101" s="757"/>
      <c r="H10101" s="757"/>
      <c r="I10101" s="757"/>
    </row>
    <row r="10102" spans="1:9" ht="15.75" customHeight="1">
      <c r="A10102" s="52">
        <v>38781</v>
      </c>
      <c r="B10102" s="52" t="s">
        <v>17917</v>
      </c>
      <c r="C10102" s="52" t="s">
        <v>10358</v>
      </c>
      <c r="D10102" s="808">
        <v>59.09</v>
      </c>
      <c r="E10102" s="757"/>
      <c r="F10102" s="757"/>
      <c r="G10102" s="757"/>
      <c r="H10102" s="757"/>
      <c r="I10102" s="757"/>
    </row>
    <row r="10103" spans="1:9" ht="15.75" customHeight="1">
      <c r="A10103" s="52">
        <v>38192</v>
      </c>
      <c r="B10103" s="52" t="s">
        <v>17918</v>
      </c>
      <c r="C10103" s="52" t="s">
        <v>10358</v>
      </c>
      <c r="D10103" s="808">
        <v>106.93</v>
      </c>
      <c r="E10103" s="757"/>
      <c r="F10103" s="757"/>
      <c r="G10103" s="757"/>
      <c r="H10103" s="757"/>
      <c r="I10103" s="757"/>
    </row>
    <row r="10104" spans="1:9" ht="15.75" customHeight="1">
      <c r="A10104" s="52">
        <v>3753</v>
      </c>
      <c r="B10104" s="52" t="s">
        <v>17919</v>
      </c>
      <c r="C10104" s="52" t="s">
        <v>10358</v>
      </c>
      <c r="D10104" s="808">
        <v>9.36</v>
      </c>
      <c r="E10104" s="757"/>
      <c r="F10104" s="757"/>
      <c r="G10104" s="757"/>
      <c r="H10104" s="757"/>
      <c r="I10104" s="757"/>
    </row>
    <row r="10105" spans="1:9" ht="15.75" customHeight="1">
      <c r="A10105" s="52">
        <v>38782</v>
      </c>
      <c r="B10105" s="52" t="s">
        <v>17920</v>
      </c>
      <c r="C10105" s="52" t="s">
        <v>10358</v>
      </c>
      <c r="D10105" s="808">
        <v>12.19</v>
      </c>
      <c r="E10105" s="757"/>
      <c r="F10105" s="757"/>
      <c r="G10105" s="757"/>
      <c r="H10105" s="757"/>
      <c r="I10105" s="757"/>
    </row>
    <row r="10106" spans="1:9" ht="15.75" customHeight="1">
      <c r="A10106" s="52">
        <v>38778</v>
      </c>
      <c r="B10106" s="52" t="s">
        <v>17921</v>
      </c>
      <c r="C10106" s="52" t="s">
        <v>10358</v>
      </c>
      <c r="D10106" s="808">
        <v>9.15</v>
      </c>
      <c r="E10106" s="757"/>
      <c r="F10106" s="757"/>
      <c r="G10106" s="757"/>
      <c r="H10106" s="757"/>
      <c r="I10106" s="757"/>
    </row>
    <row r="10107" spans="1:9" ht="15.75" customHeight="1">
      <c r="A10107" s="52">
        <v>38779</v>
      </c>
      <c r="B10107" s="52" t="s">
        <v>17922</v>
      </c>
      <c r="C10107" s="52" t="s">
        <v>10358</v>
      </c>
      <c r="D10107" s="808">
        <v>9.69</v>
      </c>
      <c r="E10107" s="757"/>
      <c r="F10107" s="757"/>
      <c r="G10107" s="757"/>
      <c r="H10107" s="757"/>
      <c r="I10107" s="757"/>
    </row>
    <row r="10108" spans="1:9" ht="15.75" customHeight="1">
      <c r="A10108" s="52">
        <v>39388</v>
      </c>
      <c r="B10108" s="52" t="s">
        <v>17923</v>
      </c>
      <c r="C10108" s="52" t="s">
        <v>10358</v>
      </c>
      <c r="D10108" s="808">
        <v>8.7899999999999991</v>
      </c>
      <c r="E10108" s="757"/>
      <c r="F10108" s="757"/>
      <c r="G10108" s="757"/>
      <c r="H10108" s="757"/>
      <c r="I10108" s="757"/>
    </row>
    <row r="10109" spans="1:9" ht="15.75" customHeight="1">
      <c r="A10109" s="52">
        <v>39387</v>
      </c>
      <c r="B10109" s="52" t="s">
        <v>17924</v>
      </c>
      <c r="C10109" s="52" t="s">
        <v>10358</v>
      </c>
      <c r="D10109" s="808">
        <v>13.71</v>
      </c>
      <c r="E10109" s="757"/>
      <c r="F10109" s="757"/>
      <c r="G10109" s="757"/>
      <c r="H10109" s="757"/>
      <c r="I10109" s="757"/>
    </row>
    <row r="10110" spans="1:9" ht="15.75" customHeight="1">
      <c r="A10110" s="52">
        <v>39386</v>
      </c>
      <c r="B10110" s="52" t="s">
        <v>17925</v>
      </c>
      <c r="C10110" s="52" t="s">
        <v>10358</v>
      </c>
      <c r="D10110" s="808">
        <v>9.56</v>
      </c>
      <c r="E10110" s="757"/>
      <c r="F10110" s="757"/>
      <c r="G10110" s="757"/>
      <c r="H10110" s="757"/>
      <c r="I10110" s="757"/>
    </row>
    <row r="10111" spans="1:9" ht="15.75" customHeight="1">
      <c r="A10111" s="52">
        <v>38194</v>
      </c>
      <c r="B10111" s="52" t="s">
        <v>17926</v>
      </c>
      <c r="C10111" s="52" t="s">
        <v>10358</v>
      </c>
      <c r="D10111" s="808">
        <v>7.15</v>
      </c>
      <c r="E10111" s="757"/>
      <c r="F10111" s="757"/>
      <c r="G10111" s="757"/>
      <c r="H10111" s="757"/>
      <c r="I10111" s="757"/>
    </row>
    <row r="10112" spans="1:9" ht="15.75" customHeight="1">
      <c r="A10112" s="52">
        <v>38193</v>
      </c>
      <c r="B10112" s="52" t="s">
        <v>17927</v>
      </c>
      <c r="C10112" s="52" t="s">
        <v>10358</v>
      </c>
      <c r="D10112" s="808">
        <v>6.21</v>
      </c>
      <c r="E10112" s="757"/>
      <c r="F10112" s="757"/>
      <c r="G10112" s="757"/>
      <c r="H10112" s="757"/>
      <c r="I10112" s="757"/>
    </row>
    <row r="10113" spans="1:9" ht="15.75" customHeight="1">
      <c r="A10113" s="52">
        <v>12216</v>
      </c>
      <c r="B10113" s="52" t="s">
        <v>17928</v>
      </c>
      <c r="C10113" s="52" t="s">
        <v>10358</v>
      </c>
      <c r="D10113" s="808">
        <v>53.47</v>
      </c>
      <c r="E10113" s="757"/>
      <c r="F10113" s="757"/>
      <c r="G10113" s="757"/>
      <c r="H10113" s="757"/>
      <c r="I10113" s="757"/>
    </row>
    <row r="10114" spans="1:9" ht="15.75" customHeight="1">
      <c r="A10114" s="52">
        <v>3757</v>
      </c>
      <c r="B10114" s="52" t="s">
        <v>17929</v>
      </c>
      <c r="C10114" s="52" t="s">
        <v>10358</v>
      </c>
      <c r="D10114" s="808">
        <v>61.83</v>
      </c>
      <c r="E10114" s="757"/>
      <c r="F10114" s="757"/>
      <c r="G10114" s="757"/>
      <c r="H10114" s="757"/>
      <c r="I10114" s="757"/>
    </row>
    <row r="10115" spans="1:9" ht="15.75" customHeight="1">
      <c r="A10115" s="52">
        <v>3758</v>
      </c>
      <c r="B10115" s="52" t="s">
        <v>17930</v>
      </c>
      <c r="C10115" s="52" t="s">
        <v>10358</v>
      </c>
      <c r="D10115" s="808">
        <v>72.09</v>
      </c>
      <c r="E10115" s="757"/>
      <c r="F10115" s="757"/>
      <c r="G10115" s="757"/>
      <c r="H10115" s="757"/>
      <c r="I10115" s="757"/>
    </row>
    <row r="10116" spans="1:9" ht="15.75" customHeight="1">
      <c r="A10116" s="52">
        <v>12214</v>
      </c>
      <c r="B10116" s="52" t="s">
        <v>17931</v>
      </c>
      <c r="C10116" s="52" t="s">
        <v>10358</v>
      </c>
      <c r="D10116" s="808">
        <v>24.68</v>
      </c>
      <c r="E10116" s="757"/>
      <c r="F10116" s="757"/>
      <c r="G10116" s="757"/>
      <c r="H10116" s="757"/>
      <c r="I10116" s="757"/>
    </row>
    <row r="10117" spans="1:9" ht="15.75" customHeight="1">
      <c r="A10117" s="52">
        <v>3749</v>
      </c>
      <c r="B10117" s="52" t="s">
        <v>17932</v>
      </c>
      <c r="C10117" s="52" t="s">
        <v>10358</v>
      </c>
      <c r="D10117" s="808">
        <v>44</v>
      </c>
      <c r="E10117" s="757"/>
      <c r="F10117" s="757"/>
      <c r="G10117" s="757"/>
      <c r="H10117" s="757"/>
      <c r="I10117" s="757"/>
    </row>
    <row r="10118" spans="1:9" ht="15.75" customHeight="1">
      <c r="A10118" s="52">
        <v>3751</v>
      </c>
      <c r="B10118" s="52" t="s">
        <v>17933</v>
      </c>
      <c r="C10118" s="52" t="s">
        <v>10358</v>
      </c>
      <c r="D10118" s="808">
        <v>60.05</v>
      </c>
      <c r="E10118" s="757"/>
      <c r="F10118" s="757"/>
      <c r="G10118" s="757"/>
      <c r="H10118" s="757"/>
      <c r="I10118" s="757"/>
    </row>
    <row r="10119" spans="1:9" ht="15.75" customHeight="1">
      <c r="A10119" s="52">
        <v>39376</v>
      </c>
      <c r="B10119" s="52" t="s">
        <v>17934</v>
      </c>
      <c r="C10119" s="52" t="s">
        <v>10358</v>
      </c>
      <c r="D10119" s="808">
        <v>50.62</v>
      </c>
      <c r="E10119" s="757"/>
      <c r="F10119" s="757"/>
      <c r="G10119" s="757"/>
      <c r="H10119" s="757"/>
      <c r="I10119" s="757"/>
    </row>
    <row r="10120" spans="1:9" ht="15.75" customHeight="1">
      <c r="A10120" s="52">
        <v>3752</v>
      </c>
      <c r="B10120" s="52" t="s">
        <v>17935</v>
      </c>
      <c r="C10120" s="52" t="s">
        <v>10358</v>
      </c>
      <c r="D10120" s="808">
        <v>99.05</v>
      </c>
      <c r="E10120" s="757"/>
      <c r="F10120" s="757"/>
      <c r="G10120" s="757"/>
      <c r="H10120" s="757"/>
      <c r="I10120" s="757"/>
    </row>
    <row r="10121" spans="1:9" ht="15.75" customHeight="1">
      <c r="A10121" s="52">
        <v>746</v>
      </c>
      <c r="B10121" s="52" t="s">
        <v>17936</v>
      </c>
      <c r="C10121" s="52" t="s">
        <v>10358</v>
      </c>
      <c r="D10121" s="967">
        <v>2600</v>
      </c>
      <c r="E10121" s="757"/>
      <c r="F10121" s="757"/>
      <c r="G10121" s="757"/>
      <c r="H10121" s="757"/>
      <c r="I10121" s="757"/>
    </row>
    <row r="10122" spans="1:9" ht="15.75" customHeight="1">
      <c r="A10122" s="52">
        <v>20269</v>
      </c>
      <c r="B10122" s="52" t="s">
        <v>17937</v>
      </c>
      <c r="C10122" s="52" t="s">
        <v>10358</v>
      </c>
      <c r="D10122" s="808">
        <v>91.27</v>
      </c>
      <c r="E10122" s="757"/>
      <c r="F10122" s="757"/>
      <c r="G10122" s="757"/>
      <c r="H10122" s="757"/>
      <c r="I10122" s="757"/>
    </row>
    <row r="10123" spans="1:9" ht="15.75" customHeight="1">
      <c r="A10123" s="52">
        <v>20270</v>
      </c>
      <c r="B10123" s="52" t="s">
        <v>17938</v>
      </c>
      <c r="C10123" s="52" t="s">
        <v>10358</v>
      </c>
      <c r="D10123" s="808">
        <v>100.85</v>
      </c>
      <c r="E10123" s="757"/>
      <c r="F10123" s="757"/>
      <c r="G10123" s="757"/>
      <c r="H10123" s="757"/>
      <c r="I10123" s="757"/>
    </row>
    <row r="10124" spans="1:9" ht="15.75" customHeight="1">
      <c r="A10124" s="52">
        <v>11696</v>
      </c>
      <c r="B10124" s="52" t="s">
        <v>17939</v>
      </c>
      <c r="C10124" s="52" t="s">
        <v>10358</v>
      </c>
      <c r="D10124" s="808">
        <v>161.43</v>
      </c>
      <c r="E10124" s="757"/>
      <c r="F10124" s="757"/>
      <c r="G10124" s="757"/>
      <c r="H10124" s="757"/>
      <c r="I10124" s="757"/>
    </row>
    <row r="10125" spans="1:9" ht="15.75" customHeight="1">
      <c r="A10125" s="52">
        <v>10427</v>
      </c>
      <c r="B10125" s="52" t="s">
        <v>17940</v>
      </c>
      <c r="C10125" s="52" t="s">
        <v>10358</v>
      </c>
      <c r="D10125" s="808">
        <v>451.76</v>
      </c>
      <c r="E10125" s="757"/>
      <c r="F10125" s="757"/>
      <c r="G10125" s="757"/>
      <c r="H10125" s="757"/>
      <c r="I10125" s="757"/>
    </row>
    <row r="10126" spans="1:9" ht="15.75" customHeight="1">
      <c r="A10126" s="52">
        <v>10428</v>
      </c>
      <c r="B10126" s="52" t="s">
        <v>17941</v>
      </c>
      <c r="C10126" s="52" t="s">
        <v>10358</v>
      </c>
      <c r="D10126" s="808">
        <v>465.46</v>
      </c>
      <c r="E10126" s="757"/>
      <c r="F10126" s="757"/>
      <c r="G10126" s="757"/>
      <c r="H10126" s="757"/>
      <c r="I10126" s="757"/>
    </row>
    <row r="10127" spans="1:9" ht="15.75" customHeight="1">
      <c r="A10127" s="52">
        <v>36521</v>
      </c>
      <c r="B10127" s="52" t="s">
        <v>17942</v>
      </c>
      <c r="C10127" s="52" t="s">
        <v>10358</v>
      </c>
      <c r="D10127" s="808">
        <v>145.22999999999999</v>
      </c>
      <c r="E10127" s="757"/>
      <c r="F10127" s="757"/>
      <c r="G10127" s="757"/>
      <c r="H10127" s="757"/>
      <c r="I10127" s="757"/>
    </row>
    <row r="10128" spans="1:9" ht="15.75" customHeight="1">
      <c r="A10128" s="52">
        <v>36794</v>
      </c>
      <c r="B10128" s="52" t="s">
        <v>17943</v>
      </c>
      <c r="C10128" s="52" t="s">
        <v>10358</v>
      </c>
      <c r="D10128" s="808">
        <v>154.61000000000001</v>
      </c>
      <c r="E10128" s="757"/>
      <c r="F10128" s="757"/>
      <c r="G10128" s="757"/>
      <c r="H10128" s="757"/>
      <c r="I10128" s="757"/>
    </row>
    <row r="10129" spans="1:9" ht="15.75" customHeight="1">
      <c r="A10129" s="52">
        <v>10426</v>
      </c>
      <c r="B10129" s="52" t="s">
        <v>17944</v>
      </c>
      <c r="C10129" s="52" t="s">
        <v>10358</v>
      </c>
      <c r="D10129" s="808">
        <v>173.13</v>
      </c>
      <c r="E10129" s="757"/>
      <c r="F10129" s="757"/>
      <c r="G10129" s="757"/>
      <c r="H10129" s="757"/>
      <c r="I10129" s="757"/>
    </row>
    <row r="10130" spans="1:9" ht="15.75" customHeight="1">
      <c r="A10130" s="52">
        <v>10425</v>
      </c>
      <c r="B10130" s="52" t="s">
        <v>17945</v>
      </c>
      <c r="C10130" s="52" t="s">
        <v>10358</v>
      </c>
      <c r="D10130" s="808">
        <v>87.83</v>
      </c>
      <c r="E10130" s="757"/>
      <c r="F10130" s="757"/>
      <c r="G10130" s="757"/>
      <c r="H10130" s="757"/>
      <c r="I10130" s="757"/>
    </row>
    <row r="10131" spans="1:9" ht="15.75" customHeight="1">
      <c r="A10131" s="52">
        <v>10431</v>
      </c>
      <c r="B10131" s="52" t="s">
        <v>17946</v>
      </c>
      <c r="C10131" s="52" t="s">
        <v>10358</v>
      </c>
      <c r="D10131" s="808">
        <v>300.7</v>
      </c>
      <c r="E10131" s="757"/>
      <c r="F10131" s="757"/>
      <c r="G10131" s="757"/>
      <c r="H10131" s="757"/>
      <c r="I10131" s="757"/>
    </row>
    <row r="10132" spans="1:9" ht="15.75" customHeight="1">
      <c r="A10132" s="52">
        <v>10429</v>
      </c>
      <c r="B10132" s="52" t="s">
        <v>17947</v>
      </c>
      <c r="C10132" s="52" t="s">
        <v>10358</v>
      </c>
      <c r="D10132" s="808">
        <v>148.34</v>
      </c>
      <c r="E10132" s="757"/>
      <c r="F10132" s="757"/>
      <c r="G10132" s="757"/>
      <c r="H10132" s="757"/>
      <c r="I10132" s="757"/>
    </row>
    <row r="10133" spans="1:9" ht="15.75" customHeight="1">
      <c r="A10133" s="52">
        <v>2354</v>
      </c>
      <c r="B10133" s="52" t="s">
        <v>17948</v>
      </c>
      <c r="C10133" s="52" t="s">
        <v>10509</v>
      </c>
      <c r="D10133" s="808">
        <v>10.52</v>
      </c>
      <c r="E10133" s="757"/>
      <c r="F10133" s="757"/>
      <c r="G10133" s="757"/>
      <c r="H10133" s="757"/>
      <c r="I10133" s="757"/>
    </row>
    <row r="10134" spans="1:9" ht="15.75" customHeight="1">
      <c r="A10134" s="52">
        <v>40932</v>
      </c>
      <c r="B10134" s="52" t="s">
        <v>17949</v>
      </c>
      <c r="C10134" s="52" t="s">
        <v>10511</v>
      </c>
      <c r="D10134" s="967">
        <v>1843.4</v>
      </c>
      <c r="E10134" s="757"/>
      <c r="F10134" s="757"/>
      <c r="G10134" s="757"/>
      <c r="H10134" s="757"/>
      <c r="I10134" s="757"/>
    </row>
    <row r="10135" spans="1:9" ht="15.75" customHeight="1">
      <c r="A10135" s="52">
        <v>10853</v>
      </c>
      <c r="B10135" s="52" t="s">
        <v>17950</v>
      </c>
      <c r="C10135" s="52" t="s">
        <v>10358</v>
      </c>
      <c r="D10135" s="808">
        <v>105.49</v>
      </c>
      <c r="E10135" s="757"/>
      <c r="F10135" s="757"/>
      <c r="G10135" s="757"/>
      <c r="H10135" s="757"/>
      <c r="I10135" s="757"/>
    </row>
    <row r="10136" spans="1:9" ht="15.75" customHeight="1">
      <c r="A10136" s="52">
        <v>5093</v>
      </c>
      <c r="B10136" s="52" t="s">
        <v>17951</v>
      </c>
      <c r="C10136" s="52" t="s">
        <v>10788</v>
      </c>
      <c r="D10136" s="808">
        <v>16.82</v>
      </c>
      <c r="E10136" s="757"/>
      <c r="F10136" s="757"/>
      <c r="G10136" s="757"/>
      <c r="H10136" s="757"/>
      <c r="I10136" s="757"/>
    </row>
    <row r="10137" spans="1:9" ht="15.75" customHeight="1">
      <c r="A10137" s="52">
        <v>44331</v>
      </c>
      <c r="B10137" s="52" t="s">
        <v>17952</v>
      </c>
      <c r="C10137" s="52" t="s">
        <v>10408</v>
      </c>
      <c r="D10137" s="808">
        <v>44.04</v>
      </c>
      <c r="E10137" s="757"/>
      <c r="F10137" s="757"/>
      <c r="G10137" s="757"/>
      <c r="H10137" s="757"/>
      <c r="I10137" s="757"/>
    </row>
    <row r="10138" spans="1:9" ht="15.75" customHeight="1">
      <c r="A10138" s="52">
        <v>37768</v>
      </c>
      <c r="B10138" s="52" t="s">
        <v>17953</v>
      </c>
      <c r="C10138" s="52" t="s">
        <v>10358</v>
      </c>
      <c r="D10138" s="967">
        <v>278000</v>
      </c>
      <c r="E10138" s="757"/>
      <c r="F10138" s="757"/>
      <c r="G10138" s="757"/>
      <c r="H10138" s="757"/>
      <c r="I10138" s="757"/>
    </row>
    <row r="10139" spans="1:9" ht="15.75" customHeight="1">
      <c r="A10139" s="52">
        <v>37773</v>
      </c>
      <c r="B10139" s="52" t="s">
        <v>17954</v>
      </c>
      <c r="C10139" s="52" t="s">
        <v>10358</v>
      </c>
      <c r="D10139" s="967">
        <v>236068.87</v>
      </c>
      <c r="E10139" s="757"/>
      <c r="F10139" s="757"/>
      <c r="G10139" s="757"/>
      <c r="H10139" s="757"/>
      <c r="I10139" s="757"/>
    </row>
    <row r="10140" spans="1:9" ht="15.75" customHeight="1">
      <c r="A10140" s="52">
        <v>37769</v>
      </c>
      <c r="B10140" s="52" t="s">
        <v>17955</v>
      </c>
      <c r="C10140" s="52" t="s">
        <v>10358</v>
      </c>
      <c r="D10140" s="967">
        <v>395209.02</v>
      </c>
      <c r="E10140" s="757"/>
      <c r="F10140" s="757"/>
      <c r="G10140" s="757"/>
      <c r="H10140" s="757"/>
      <c r="I10140" s="757"/>
    </row>
    <row r="10141" spans="1:9" ht="15.75" customHeight="1">
      <c r="A10141" s="52">
        <v>37770</v>
      </c>
      <c r="B10141" s="52" t="s">
        <v>17956</v>
      </c>
      <c r="C10141" s="52" t="s">
        <v>10358</v>
      </c>
      <c r="D10141" s="967">
        <v>670732.76</v>
      </c>
      <c r="E10141" s="757"/>
      <c r="F10141" s="757"/>
      <c r="G10141" s="757"/>
      <c r="H10141" s="757"/>
      <c r="I10141" s="757"/>
    </row>
    <row r="10142" spans="1:9" ht="15.75" customHeight="1">
      <c r="A10142" s="52">
        <v>38382</v>
      </c>
      <c r="B10142" s="52" t="s">
        <v>17957</v>
      </c>
      <c r="C10142" s="52" t="s">
        <v>10358</v>
      </c>
      <c r="D10142" s="808">
        <v>9.56</v>
      </c>
      <c r="E10142" s="757"/>
      <c r="F10142" s="757"/>
      <c r="G10142" s="757"/>
      <c r="H10142" s="757"/>
      <c r="I10142" s="757"/>
    </row>
    <row r="10143" spans="1:9" ht="15.75" customHeight="1">
      <c r="A10143" s="52">
        <v>38383</v>
      </c>
      <c r="B10143" s="52" t="s">
        <v>1711</v>
      </c>
      <c r="C10143" s="52" t="s">
        <v>10358</v>
      </c>
      <c r="D10143" s="808">
        <v>1.79</v>
      </c>
      <c r="E10143" s="757"/>
      <c r="F10143" s="757"/>
      <c r="G10143" s="757"/>
      <c r="H10143" s="757"/>
      <c r="I10143" s="757"/>
    </row>
    <row r="10144" spans="1:9" ht="15.75" customHeight="1">
      <c r="A10144" s="52">
        <v>3768</v>
      </c>
      <c r="B10144" s="52" t="s">
        <v>17958</v>
      </c>
      <c r="C10144" s="52" t="s">
        <v>10358</v>
      </c>
      <c r="D10144" s="808">
        <v>3.15</v>
      </c>
      <c r="E10144" s="757"/>
      <c r="F10144" s="757"/>
      <c r="G10144" s="757"/>
      <c r="H10144" s="757"/>
      <c r="I10144" s="757"/>
    </row>
    <row r="10145" spans="1:9" ht="15.75" customHeight="1">
      <c r="A10145" s="52">
        <v>3767</v>
      </c>
      <c r="B10145" s="52" t="s">
        <v>2101</v>
      </c>
      <c r="C10145" s="52" t="s">
        <v>10358</v>
      </c>
      <c r="D10145" s="808">
        <v>1.05</v>
      </c>
      <c r="E10145" s="757"/>
      <c r="F10145" s="757"/>
      <c r="G10145" s="757"/>
      <c r="H10145" s="757"/>
      <c r="I10145" s="757"/>
    </row>
    <row r="10146" spans="1:9" ht="15.75" customHeight="1">
      <c r="A10146" s="52">
        <v>13192</v>
      </c>
      <c r="B10146" s="52" t="s">
        <v>17959</v>
      </c>
      <c r="C10146" s="52" t="s">
        <v>10358</v>
      </c>
      <c r="D10146" s="967">
        <v>7480.65</v>
      </c>
      <c r="E10146" s="757"/>
      <c r="F10146" s="757"/>
      <c r="G10146" s="757"/>
      <c r="H10146" s="757"/>
      <c r="I10146" s="757"/>
    </row>
    <row r="10147" spans="1:9" ht="15.75" customHeight="1">
      <c r="A10147" s="52">
        <v>38413</v>
      </c>
      <c r="B10147" s="52" t="s">
        <v>17960</v>
      </c>
      <c r="C10147" s="52" t="s">
        <v>10358</v>
      </c>
      <c r="D10147" s="967">
        <v>1237.19</v>
      </c>
      <c r="E10147" s="757"/>
      <c r="F10147" s="757"/>
      <c r="G10147" s="757"/>
      <c r="H10147" s="757"/>
      <c r="I10147" s="757"/>
    </row>
    <row r="10148" spans="1:9" ht="15.75" customHeight="1">
      <c r="A10148" s="52">
        <v>42440</v>
      </c>
      <c r="B10148" s="52" t="s">
        <v>17961</v>
      </c>
      <c r="C10148" s="52" t="s">
        <v>10358</v>
      </c>
      <c r="D10148" s="967">
        <v>1225.03</v>
      </c>
      <c r="E10148" s="757"/>
      <c r="F10148" s="757"/>
      <c r="G10148" s="757"/>
      <c r="H10148" s="757"/>
      <c r="I10148" s="757"/>
    </row>
    <row r="10149" spans="1:9" ht="15.75" customHeight="1">
      <c r="A10149" s="52">
        <v>20193</v>
      </c>
      <c r="B10149" s="52" t="s">
        <v>17962</v>
      </c>
      <c r="C10149" s="52" t="s">
        <v>13013</v>
      </c>
      <c r="D10149" s="808">
        <v>3.64</v>
      </c>
      <c r="E10149" s="757"/>
      <c r="F10149" s="757"/>
      <c r="G10149" s="757"/>
      <c r="H10149" s="757"/>
      <c r="I10149" s="757"/>
    </row>
    <row r="10150" spans="1:9" ht="15.75" customHeight="1">
      <c r="A10150" s="52">
        <v>10527</v>
      </c>
      <c r="B10150" s="52" t="s">
        <v>17963</v>
      </c>
      <c r="C10150" s="52" t="s">
        <v>13015</v>
      </c>
      <c r="D10150" s="808">
        <v>10.95</v>
      </c>
      <c r="E10150" s="757"/>
      <c r="F10150" s="757"/>
      <c r="G10150" s="757"/>
      <c r="H10150" s="757"/>
      <c r="I10150" s="757"/>
    </row>
    <row r="10151" spans="1:9" ht="15.75" customHeight="1">
      <c r="A10151" s="52">
        <v>41805</v>
      </c>
      <c r="B10151" s="52" t="s">
        <v>17964</v>
      </c>
      <c r="C10151" s="52" t="s">
        <v>10511</v>
      </c>
      <c r="D10151" s="808">
        <v>640</v>
      </c>
      <c r="E10151" s="757"/>
      <c r="F10151" s="757"/>
      <c r="G10151" s="757"/>
      <c r="H10151" s="757"/>
      <c r="I10151" s="757"/>
    </row>
    <row r="10152" spans="1:9" ht="15.75" customHeight="1">
      <c r="A10152" s="52">
        <v>40271</v>
      </c>
      <c r="B10152" s="52" t="s">
        <v>17965</v>
      </c>
      <c r="C10152" s="52" t="s">
        <v>10511</v>
      </c>
      <c r="D10152" s="808">
        <v>7.11</v>
      </c>
      <c r="E10152" s="757"/>
      <c r="F10152" s="757"/>
      <c r="G10152" s="757"/>
      <c r="H10152" s="757"/>
      <c r="I10152" s="757"/>
    </row>
    <row r="10153" spans="1:9" ht="15.75" customHeight="1">
      <c r="A10153" s="52">
        <v>40287</v>
      </c>
      <c r="B10153" s="52" t="s">
        <v>17966</v>
      </c>
      <c r="C10153" s="52" t="s">
        <v>10511</v>
      </c>
      <c r="D10153" s="808">
        <v>2.73</v>
      </c>
      <c r="E10153" s="757"/>
      <c r="F10153" s="757"/>
      <c r="G10153" s="757"/>
      <c r="H10153" s="757"/>
      <c r="I10153" s="757"/>
    </row>
    <row r="10154" spans="1:9" ht="15.75" customHeight="1">
      <c r="A10154" s="52">
        <v>4084</v>
      </c>
      <c r="B10154" s="52" t="s">
        <v>17967</v>
      </c>
      <c r="C10154" s="52" t="s">
        <v>10509</v>
      </c>
      <c r="D10154" s="808">
        <v>1.8</v>
      </c>
      <c r="E10154" s="757"/>
      <c r="F10154" s="757"/>
      <c r="G10154" s="757"/>
      <c r="H10154" s="757"/>
      <c r="I10154" s="757"/>
    </row>
    <row r="10155" spans="1:9" ht="15.75" customHeight="1">
      <c r="A10155" s="52">
        <v>743</v>
      </c>
      <c r="B10155" s="52" t="s">
        <v>17968</v>
      </c>
      <c r="C10155" s="52" t="s">
        <v>10509</v>
      </c>
      <c r="D10155" s="808">
        <v>1.8</v>
      </c>
      <c r="E10155" s="757"/>
      <c r="F10155" s="757"/>
      <c r="G10155" s="757"/>
      <c r="H10155" s="757"/>
      <c r="I10155" s="757"/>
    </row>
    <row r="10156" spans="1:9" ht="15.75" customHeight="1">
      <c r="A10156" s="52">
        <v>40293</v>
      </c>
      <c r="B10156" s="52" t="s">
        <v>17969</v>
      </c>
      <c r="C10156" s="52" t="s">
        <v>10509</v>
      </c>
      <c r="D10156" s="808">
        <v>2.16</v>
      </c>
      <c r="E10156" s="757"/>
      <c r="F10156" s="757"/>
      <c r="G10156" s="757"/>
      <c r="H10156" s="757"/>
      <c r="I10156" s="757"/>
    </row>
    <row r="10157" spans="1:9" ht="15.75" customHeight="1">
      <c r="A10157" s="52">
        <v>40294</v>
      </c>
      <c r="B10157" s="52" t="s">
        <v>17970</v>
      </c>
      <c r="C10157" s="52" t="s">
        <v>10509</v>
      </c>
      <c r="D10157" s="808">
        <v>1.8</v>
      </c>
      <c r="E10157" s="757"/>
      <c r="F10157" s="757"/>
      <c r="G10157" s="757"/>
      <c r="H10157" s="757"/>
      <c r="I10157" s="757"/>
    </row>
    <row r="10158" spans="1:9" ht="15.75" customHeight="1">
      <c r="A10158" s="52">
        <v>4085</v>
      </c>
      <c r="B10158" s="52" t="s">
        <v>17971</v>
      </c>
      <c r="C10158" s="52" t="s">
        <v>10509</v>
      </c>
      <c r="D10158" s="808">
        <v>2.52</v>
      </c>
      <c r="E10158" s="757"/>
      <c r="F10158" s="757"/>
      <c r="G10158" s="757"/>
      <c r="H10158" s="757"/>
      <c r="I10158" s="757"/>
    </row>
    <row r="10159" spans="1:9" ht="15.75" customHeight="1">
      <c r="A10159" s="52">
        <v>10779</v>
      </c>
      <c r="B10159" s="52" t="s">
        <v>17972</v>
      </c>
      <c r="C10159" s="52" t="s">
        <v>10511</v>
      </c>
      <c r="D10159" s="967">
        <v>1075</v>
      </c>
      <c r="E10159" s="757"/>
      <c r="F10159" s="757"/>
      <c r="G10159" s="757"/>
      <c r="H10159" s="757"/>
      <c r="I10159" s="757"/>
    </row>
    <row r="10160" spans="1:9" ht="15.75" customHeight="1">
      <c r="A10160" s="52">
        <v>10777</v>
      </c>
      <c r="B10160" s="52" t="s">
        <v>1820</v>
      </c>
      <c r="C10160" s="52" t="s">
        <v>10511</v>
      </c>
      <c r="D10160" s="808">
        <v>976.45</v>
      </c>
      <c r="E10160" s="757"/>
      <c r="F10160" s="757"/>
      <c r="G10160" s="757"/>
      <c r="H10160" s="757"/>
      <c r="I10160" s="757"/>
    </row>
    <row r="10161" spans="1:9" ht="15.75" customHeight="1">
      <c r="A10161" s="52">
        <v>10775</v>
      </c>
      <c r="B10161" s="52" t="s">
        <v>17973</v>
      </c>
      <c r="C10161" s="52" t="s">
        <v>10511</v>
      </c>
      <c r="D10161" s="808">
        <v>860</v>
      </c>
      <c r="E10161" s="757"/>
      <c r="F10161" s="757"/>
      <c r="G10161" s="757"/>
      <c r="H10161" s="757"/>
      <c r="I10161" s="757"/>
    </row>
    <row r="10162" spans="1:9" ht="15.75" customHeight="1">
      <c r="A10162" s="52">
        <v>10776</v>
      </c>
      <c r="B10162" s="52" t="s">
        <v>17974</v>
      </c>
      <c r="C10162" s="52" t="s">
        <v>10511</v>
      </c>
      <c r="D10162" s="808">
        <v>671.87</v>
      </c>
      <c r="E10162" s="757"/>
      <c r="F10162" s="757"/>
      <c r="G10162" s="757"/>
      <c r="H10162" s="757"/>
      <c r="I10162" s="757"/>
    </row>
    <row r="10163" spans="1:9" ht="15.75" customHeight="1">
      <c r="A10163" s="52">
        <v>10778</v>
      </c>
      <c r="B10163" s="52" t="s">
        <v>17975</v>
      </c>
      <c r="C10163" s="52" t="s">
        <v>10511</v>
      </c>
      <c r="D10163" s="967">
        <v>1075</v>
      </c>
      <c r="E10163" s="757"/>
      <c r="F10163" s="757"/>
      <c r="G10163" s="757"/>
      <c r="H10163" s="757"/>
      <c r="I10163" s="757"/>
    </row>
    <row r="10164" spans="1:9" ht="15.75" customHeight="1">
      <c r="A10164" s="52">
        <v>40339</v>
      </c>
      <c r="B10164" s="52" t="s">
        <v>17976</v>
      </c>
      <c r="C10164" s="52" t="s">
        <v>10511</v>
      </c>
      <c r="D10164" s="808">
        <v>2.73</v>
      </c>
      <c r="E10164" s="757"/>
      <c r="F10164" s="757"/>
      <c r="G10164" s="757"/>
      <c r="H10164" s="757"/>
      <c r="I10164" s="757"/>
    </row>
    <row r="10165" spans="1:9" ht="15.75" customHeight="1">
      <c r="A10165" s="52">
        <v>10749</v>
      </c>
      <c r="B10165" s="52" t="s">
        <v>17977</v>
      </c>
      <c r="C10165" s="52" t="s">
        <v>10511</v>
      </c>
      <c r="D10165" s="808">
        <v>5.01</v>
      </c>
      <c r="E10165" s="757"/>
      <c r="F10165" s="757"/>
      <c r="G10165" s="757"/>
      <c r="H10165" s="757"/>
      <c r="I10165" s="757"/>
    </row>
    <row r="10166" spans="1:9" ht="15.75" customHeight="1">
      <c r="A10166" s="52">
        <v>40290</v>
      </c>
      <c r="B10166" s="52" t="s">
        <v>17978</v>
      </c>
      <c r="C10166" s="52" t="s">
        <v>13032</v>
      </c>
      <c r="D10166" s="808">
        <v>7.22</v>
      </c>
      <c r="E10166" s="757"/>
      <c r="F10166" s="757"/>
      <c r="G10166" s="757"/>
      <c r="H10166" s="757"/>
      <c r="I10166" s="757"/>
    </row>
    <row r="10167" spans="1:9" ht="15.75" customHeight="1">
      <c r="A10167" s="52">
        <v>3346</v>
      </c>
      <c r="B10167" s="52" t="s">
        <v>17979</v>
      </c>
      <c r="C10167" s="52" t="s">
        <v>10509</v>
      </c>
      <c r="D10167" s="808">
        <v>16.350000000000001</v>
      </c>
      <c r="E10167" s="757"/>
      <c r="F10167" s="757"/>
      <c r="G10167" s="757"/>
      <c r="H10167" s="757"/>
      <c r="I10167" s="757"/>
    </row>
    <row r="10168" spans="1:9" ht="15.75" customHeight="1">
      <c r="A10168" s="52">
        <v>3348</v>
      </c>
      <c r="B10168" s="52" t="s">
        <v>17980</v>
      </c>
      <c r="C10168" s="52" t="s">
        <v>10509</v>
      </c>
      <c r="D10168" s="808">
        <v>19.559999999999999</v>
      </c>
      <c r="E10168" s="757"/>
      <c r="F10168" s="757"/>
      <c r="G10168" s="757"/>
      <c r="H10168" s="757"/>
      <c r="I10168" s="757"/>
    </row>
    <row r="10169" spans="1:9" ht="15.75" customHeight="1">
      <c r="A10169" s="52">
        <v>39833</v>
      </c>
      <c r="B10169" s="52" t="s">
        <v>17981</v>
      </c>
      <c r="C10169" s="52" t="s">
        <v>10509</v>
      </c>
      <c r="D10169" s="808">
        <v>26.79</v>
      </c>
      <c r="E10169" s="757"/>
      <c r="F10169" s="757"/>
      <c r="G10169" s="757"/>
      <c r="H10169" s="757"/>
      <c r="I10169" s="757"/>
    </row>
    <row r="10170" spans="1:9" ht="15.75" customHeight="1">
      <c r="A10170" s="52">
        <v>7252</v>
      </c>
      <c r="B10170" s="52" t="s">
        <v>17982</v>
      </c>
      <c r="C10170" s="52" t="s">
        <v>10509</v>
      </c>
      <c r="D10170" s="808">
        <v>2.25</v>
      </c>
      <c r="E10170" s="757"/>
      <c r="F10170" s="757"/>
      <c r="G10170" s="757"/>
      <c r="H10170" s="757"/>
      <c r="I10170" s="757"/>
    </row>
    <row r="10171" spans="1:9" ht="15.75" customHeight="1">
      <c r="A10171" s="52">
        <v>7247</v>
      </c>
      <c r="B10171" s="52" t="s">
        <v>17983</v>
      </c>
      <c r="C10171" s="52" t="s">
        <v>10509</v>
      </c>
      <c r="D10171" s="808">
        <v>2.25</v>
      </c>
      <c r="E10171" s="757"/>
      <c r="F10171" s="757"/>
      <c r="G10171" s="757"/>
      <c r="H10171" s="757"/>
      <c r="I10171" s="757"/>
    </row>
    <row r="10172" spans="1:9" ht="15.75" customHeight="1">
      <c r="A10172" s="52">
        <v>40291</v>
      </c>
      <c r="B10172" s="52" t="s">
        <v>17984</v>
      </c>
      <c r="C10172" s="52" t="s">
        <v>10511</v>
      </c>
      <c r="D10172" s="808">
        <v>381.98</v>
      </c>
      <c r="E10172" s="757"/>
      <c r="F10172" s="757"/>
      <c r="G10172" s="757"/>
      <c r="H10172" s="757"/>
      <c r="I10172" s="757"/>
    </row>
    <row r="10173" spans="1:9" ht="15.75" customHeight="1">
      <c r="A10173" s="52">
        <v>40275</v>
      </c>
      <c r="B10173" s="52" t="s">
        <v>17985</v>
      </c>
      <c r="C10173" s="52" t="s">
        <v>10511</v>
      </c>
      <c r="D10173" s="808">
        <v>10.95</v>
      </c>
      <c r="E10173" s="757"/>
      <c r="F10173" s="757"/>
      <c r="G10173" s="757"/>
      <c r="H10173" s="757"/>
      <c r="I10173" s="757"/>
    </row>
    <row r="10174" spans="1:9" ht="15.75" customHeight="1">
      <c r="A10174" s="52">
        <v>42408</v>
      </c>
      <c r="B10174" s="52" t="s">
        <v>17986</v>
      </c>
      <c r="C10174" s="52" t="s">
        <v>10774</v>
      </c>
      <c r="D10174" s="808">
        <v>1.91</v>
      </c>
      <c r="E10174" s="757"/>
      <c r="F10174" s="757"/>
      <c r="G10174" s="757"/>
      <c r="H10174" s="757"/>
      <c r="I10174" s="757"/>
    </row>
    <row r="10175" spans="1:9" ht="15.75" customHeight="1">
      <c r="A10175" s="52">
        <v>3777</v>
      </c>
      <c r="B10175" s="52" t="s">
        <v>17987</v>
      </c>
      <c r="C10175" s="52" t="s">
        <v>10774</v>
      </c>
      <c r="D10175" s="808">
        <v>1.38</v>
      </c>
      <c r="E10175" s="757"/>
      <c r="F10175" s="757"/>
      <c r="G10175" s="757"/>
      <c r="H10175" s="757"/>
      <c r="I10175" s="757"/>
    </row>
    <row r="10176" spans="1:9" ht="15.75" customHeight="1">
      <c r="A10176" s="52">
        <v>3798</v>
      </c>
      <c r="B10176" s="52" t="s">
        <v>17988</v>
      </c>
      <c r="C10176" s="52" t="s">
        <v>10358</v>
      </c>
      <c r="D10176" s="808">
        <v>92.79</v>
      </c>
      <c r="E10176" s="757"/>
      <c r="F10176" s="757"/>
      <c r="G10176" s="757"/>
      <c r="H10176" s="757"/>
      <c r="I10176" s="757"/>
    </row>
    <row r="10177" spans="1:9" ht="15.75" customHeight="1">
      <c r="A10177" s="52">
        <v>38769</v>
      </c>
      <c r="B10177" s="52" t="s">
        <v>17989</v>
      </c>
      <c r="C10177" s="52" t="s">
        <v>10358</v>
      </c>
      <c r="D10177" s="808">
        <v>72.459999999999994</v>
      </c>
      <c r="E10177" s="757"/>
      <c r="F10177" s="757"/>
      <c r="G10177" s="757"/>
      <c r="H10177" s="757"/>
      <c r="I10177" s="757"/>
    </row>
    <row r="10178" spans="1:9" ht="15.75" customHeight="1">
      <c r="A10178" s="52">
        <v>39510</v>
      </c>
      <c r="B10178" s="52" t="s">
        <v>17990</v>
      </c>
      <c r="C10178" s="52" t="s">
        <v>10358</v>
      </c>
      <c r="D10178" s="808">
        <v>293.27999999999997</v>
      </c>
      <c r="E10178" s="757"/>
      <c r="F10178" s="757"/>
      <c r="G10178" s="757"/>
      <c r="H10178" s="757"/>
      <c r="I10178" s="757"/>
    </row>
    <row r="10179" spans="1:9" ht="15.75" customHeight="1">
      <c r="A10179" s="52">
        <v>38776</v>
      </c>
      <c r="B10179" s="52" t="s">
        <v>17991</v>
      </c>
      <c r="C10179" s="52" t="s">
        <v>10358</v>
      </c>
      <c r="D10179" s="808">
        <v>311.25</v>
      </c>
      <c r="E10179" s="757"/>
      <c r="F10179" s="757"/>
      <c r="G10179" s="757"/>
      <c r="H10179" s="757"/>
      <c r="I10179" s="757"/>
    </row>
    <row r="10180" spans="1:9" ht="15.75" customHeight="1">
      <c r="A10180" s="52">
        <v>38774</v>
      </c>
      <c r="B10180" s="52" t="s">
        <v>1797</v>
      </c>
      <c r="C10180" s="52" t="s">
        <v>10358</v>
      </c>
      <c r="D10180" s="808">
        <v>17.96</v>
      </c>
      <c r="E10180" s="757"/>
      <c r="F10180" s="757"/>
      <c r="G10180" s="757"/>
      <c r="H10180" s="757"/>
      <c r="I10180" s="757"/>
    </row>
    <row r="10181" spans="1:9" ht="15.75" customHeight="1">
      <c r="A10181" s="52">
        <v>42247</v>
      </c>
      <c r="B10181" s="52" t="s">
        <v>17992</v>
      </c>
      <c r="C10181" s="52" t="s">
        <v>10358</v>
      </c>
      <c r="D10181" s="808">
        <v>613.1</v>
      </c>
      <c r="E10181" s="757"/>
      <c r="F10181" s="757"/>
      <c r="G10181" s="757"/>
      <c r="H10181" s="757"/>
      <c r="I10181" s="757"/>
    </row>
    <row r="10182" spans="1:9" ht="15.75" customHeight="1">
      <c r="A10182" s="52">
        <v>42248</v>
      </c>
      <c r="B10182" s="52" t="s">
        <v>17993</v>
      </c>
      <c r="C10182" s="52" t="s">
        <v>10358</v>
      </c>
      <c r="D10182" s="808">
        <v>712.16</v>
      </c>
      <c r="E10182" s="757"/>
      <c r="F10182" s="757"/>
      <c r="G10182" s="757"/>
      <c r="H10182" s="757"/>
      <c r="I10182" s="757"/>
    </row>
    <row r="10183" spans="1:9" ht="15.75" customHeight="1">
      <c r="A10183" s="52">
        <v>42249</v>
      </c>
      <c r="B10183" s="52" t="s">
        <v>17994</v>
      </c>
      <c r="C10183" s="52" t="s">
        <v>10358</v>
      </c>
      <c r="D10183" s="967">
        <v>1179.81</v>
      </c>
      <c r="E10183" s="757"/>
      <c r="F10183" s="757"/>
      <c r="G10183" s="757"/>
      <c r="H10183" s="757"/>
      <c r="I10183" s="757"/>
    </row>
    <row r="10184" spans="1:9" ht="15.75" customHeight="1">
      <c r="A10184" s="52">
        <v>42244</v>
      </c>
      <c r="B10184" s="52" t="s">
        <v>17995</v>
      </c>
      <c r="C10184" s="52" t="s">
        <v>10358</v>
      </c>
      <c r="D10184" s="808">
        <v>184.25</v>
      </c>
      <c r="E10184" s="757"/>
      <c r="F10184" s="757"/>
      <c r="G10184" s="757"/>
      <c r="H10184" s="757"/>
      <c r="I10184" s="757"/>
    </row>
    <row r="10185" spans="1:9" ht="15.75" customHeight="1">
      <c r="A10185" s="52">
        <v>42245</v>
      </c>
      <c r="B10185" s="52" t="s">
        <v>17996</v>
      </c>
      <c r="C10185" s="52" t="s">
        <v>10358</v>
      </c>
      <c r="D10185" s="808">
        <v>340</v>
      </c>
      <c r="E10185" s="757"/>
      <c r="F10185" s="757"/>
      <c r="G10185" s="757"/>
      <c r="H10185" s="757"/>
      <c r="I10185" s="757"/>
    </row>
    <row r="10186" spans="1:9" ht="15.75" customHeight="1">
      <c r="A10186" s="52">
        <v>42246</v>
      </c>
      <c r="B10186" s="52" t="s">
        <v>17997</v>
      </c>
      <c r="C10186" s="52" t="s">
        <v>10358</v>
      </c>
      <c r="D10186" s="808">
        <v>376.36</v>
      </c>
      <c r="E10186" s="757"/>
      <c r="F10186" s="757"/>
      <c r="G10186" s="757"/>
      <c r="H10186" s="757"/>
      <c r="I10186" s="757"/>
    </row>
    <row r="10187" spans="1:9" ht="15.75" customHeight="1">
      <c r="A10187" s="52">
        <v>42243</v>
      </c>
      <c r="B10187" s="52" t="s">
        <v>17998</v>
      </c>
      <c r="C10187" s="52" t="s">
        <v>10358</v>
      </c>
      <c r="D10187" s="808">
        <v>453.82</v>
      </c>
      <c r="E10187" s="757"/>
      <c r="F10187" s="757"/>
      <c r="G10187" s="757"/>
      <c r="H10187" s="757"/>
      <c r="I10187" s="757"/>
    </row>
    <row r="10188" spans="1:9" ht="15.75" customHeight="1">
      <c r="A10188" s="52">
        <v>38889</v>
      </c>
      <c r="B10188" s="52" t="s">
        <v>17999</v>
      </c>
      <c r="C10188" s="52" t="s">
        <v>10358</v>
      </c>
      <c r="D10188" s="808">
        <v>55.54</v>
      </c>
      <c r="E10188" s="757"/>
      <c r="F10188" s="757"/>
      <c r="G10188" s="757"/>
      <c r="H10188" s="757"/>
      <c r="I10188" s="757"/>
    </row>
    <row r="10189" spans="1:9" ht="15.75" customHeight="1">
      <c r="A10189" s="52">
        <v>38784</v>
      </c>
      <c r="B10189" s="52" t="s">
        <v>18000</v>
      </c>
      <c r="C10189" s="52" t="s">
        <v>10358</v>
      </c>
      <c r="D10189" s="808">
        <v>74.31</v>
      </c>
      <c r="E10189" s="757"/>
      <c r="F10189" s="757"/>
      <c r="G10189" s="757"/>
      <c r="H10189" s="757"/>
      <c r="I10189" s="757"/>
    </row>
    <row r="10190" spans="1:9" ht="15.75" customHeight="1">
      <c r="A10190" s="52">
        <v>3788</v>
      </c>
      <c r="B10190" s="52" t="s">
        <v>18001</v>
      </c>
      <c r="C10190" s="52" t="s">
        <v>10358</v>
      </c>
      <c r="D10190" s="808">
        <v>77.44</v>
      </c>
      <c r="E10190" s="757"/>
      <c r="F10190" s="757"/>
      <c r="G10190" s="757"/>
      <c r="H10190" s="757"/>
      <c r="I10190" s="757"/>
    </row>
    <row r="10191" spans="1:9" ht="15.75" customHeight="1">
      <c r="A10191" s="52">
        <v>12230</v>
      </c>
      <c r="B10191" s="52" t="s">
        <v>18002</v>
      </c>
      <c r="C10191" s="52" t="s">
        <v>10358</v>
      </c>
      <c r="D10191" s="808">
        <v>19.920000000000002</v>
      </c>
      <c r="E10191" s="757"/>
      <c r="F10191" s="757"/>
      <c r="G10191" s="757"/>
      <c r="H10191" s="757"/>
      <c r="I10191" s="757"/>
    </row>
    <row r="10192" spans="1:9" ht="15.75" customHeight="1">
      <c r="A10192" s="52">
        <v>3780</v>
      </c>
      <c r="B10192" s="52" t="s">
        <v>18003</v>
      </c>
      <c r="C10192" s="52" t="s">
        <v>10358</v>
      </c>
      <c r="D10192" s="808">
        <v>114.25</v>
      </c>
      <c r="E10192" s="757"/>
      <c r="F10192" s="757"/>
      <c r="G10192" s="757"/>
      <c r="H10192" s="757"/>
      <c r="I10192" s="757"/>
    </row>
    <row r="10193" spans="1:9" ht="15.75" customHeight="1">
      <c r="A10193" s="52">
        <v>12231</v>
      </c>
      <c r="B10193" s="52" t="s">
        <v>18004</v>
      </c>
      <c r="C10193" s="52" t="s">
        <v>10358</v>
      </c>
      <c r="D10193" s="808">
        <v>33.119999999999997</v>
      </c>
      <c r="E10193" s="757"/>
      <c r="F10193" s="757"/>
      <c r="G10193" s="757"/>
      <c r="H10193" s="757"/>
      <c r="I10193" s="757"/>
    </row>
    <row r="10194" spans="1:9" ht="15.75" customHeight="1">
      <c r="A10194" s="52">
        <v>3811</v>
      </c>
      <c r="B10194" s="52" t="s">
        <v>18005</v>
      </c>
      <c r="C10194" s="52" t="s">
        <v>10358</v>
      </c>
      <c r="D10194" s="808">
        <v>107.31</v>
      </c>
      <c r="E10194" s="757"/>
      <c r="F10194" s="757"/>
      <c r="G10194" s="757"/>
      <c r="H10194" s="757"/>
      <c r="I10194" s="757"/>
    </row>
    <row r="10195" spans="1:9" ht="15.75" customHeight="1">
      <c r="A10195" s="52">
        <v>12232</v>
      </c>
      <c r="B10195" s="52" t="s">
        <v>18006</v>
      </c>
      <c r="C10195" s="52" t="s">
        <v>10358</v>
      </c>
      <c r="D10195" s="808">
        <v>34.700000000000003</v>
      </c>
      <c r="E10195" s="757"/>
      <c r="F10195" s="757"/>
      <c r="G10195" s="757"/>
      <c r="H10195" s="757"/>
      <c r="I10195" s="757"/>
    </row>
    <row r="10196" spans="1:9" ht="15.75" customHeight="1">
      <c r="A10196" s="52">
        <v>3799</v>
      </c>
      <c r="B10196" s="52" t="s">
        <v>18007</v>
      </c>
      <c r="C10196" s="52" t="s">
        <v>10358</v>
      </c>
      <c r="D10196" s="808">
        <v>151.77000000000001</v>
      </c>
      <c r="E10196" s="757"/>
      <c r="F10196" s="757"/>
      <c r="G10196" s="757"/>
      <c r="H10196" s="757"/>
      <c r="I10196" s="757"/>
    </row>
    <row r="10197" spans="1:9" ht="15.75" customHeight="1">
      <c r="A10197" s="52">
        <v>12239</v>
      </c>
      <c r="B10197" s="52" t="s">
        <v>18008</v>
      </c>
      <c r="C10197" s="52" t="s">
        <v>10358</v>
      </c>
      <c r="D10197" s="808">
        <v>45.43</v>
      </c>
      <c r="E10197" s="757"/>
      <c r="F10197" s="757"/>
      <c r="G10197" s="757"/>
      <c r="H10197" s="757"/>
      <c r="I10197" s="757"/>
    </row>
    <row r="10198" spans="1:9" ht="15.75" customHeight="1">
      <c r="A10198" s="52">
        <v>38773</v>
      </c>
      <c r="B10198" s="52" t="s">
        <v>18009</v>
      </c>
      <c r="C10198" s="52" t="s">
        <v>10358</v>
      </c>
      <c r="D10198" s="808">
        <v>7.29</v>
      </c>
      <c r="E10198" s="757"/>
      <c r="F10198" s="757"/>
      <c r="G10198" s="757"/>
      <c r="H10198" s="757"/>
      <c r="I10198" s="757"/>
    </row>
    <row r="10199" spans="1:9" ht="15.75" customHeight="1">
      <c r="A10199" s="52">
        <v>12271</v>
      </c>
      <c r="B10199" s="52" t="s">
        <v>18010</v>
      </c>
      <c r="C10199" s="52" t="s">
        <v>10358</v>
      </c>
      <c r="D10199" s="808">
        <v>406.37</v>
      </c>
      <c r="E10199" s="757"/>
      <c r="F10199" s="757"/>
      <c r="G10199" s="757"/>
      <c r="H10199" s="757"/>
      <c r="I10199" s="757"/>
    </row>
    <row r="10200" spans="1:9" ht="15.75" customHeight="1">
      <c r="A10200" s="52">
        <v>13382</v>
      </c>
      <c r="B10200" s="52" t="s">
        <v>18011</v>
      </c>
      <c r="C10200" s="52" t="s">
        <v>10358</v>
      </c>
      <c r="D10200" s="808">
        <v>433.01</v>
      </c>
      <c r="E10200" s="757"/>
      <c r="F10200" s="757"/>
      <c r="G10200" s="757"/>
      <c r="H10200" s="757"/>
      <c r="I10200" s="757"/>
    </row>
    <row r="10201" spans="1:9" ht="15.75" customHeight="1">
      <c r="A10201" s="52">
        <v>38785</v>
      </c>
      <c r="B10201" s="52" t="s">
        <v>18012</v>
      </c>
      <c r="C10201" s="52" t="s">
        <v>10358</v>
      </c>
      <c r="D10201" s="808">
        <v>192.39</v>
      </c>
      <c r="E10201" s="757"/>
      <c r="F10201" s="757"/>
      <c r="G10201" s="757"/>
      <c r="H10201" s="757"/>
      <c r="I10201" s="757"/>
    </row>
    <row r="10202" spans="1:9" ht="15.75" customHeight="1">
      <c r="A10202" s="52">
        <v>38786</v>
      </c>
      <c r="B10202" s="52" t="s">
        <v>18013</v>
      </c>
      <c r="C10202" s="52" t="s">
        <v>10358</v>
      </c>
      <c r="D10202" s="808">
        <v>236.98</v>
      </c>
      <c r="E10202" s="757"/>
      <c r="F10202" s="757"/>
      <c r="G10202" s="757"/>
      <c r="H10202" s="757"/>
      <c r="I10202" s="757"/>
    </row>
    <row r="10203" spans="1:9" ht="15.75" customHeight="1">
      <c r="A10203" s="52">
        <v>39385</v>
      </c>
      <c r="B10203" s="52" t="s">
        <v>18014</v>
      </c>
      <c r="C10203" s="52" t="s">
        <v>10358</v>
      </c>
      <c r="D10203" s="808">
        <v>16.43</v>
      </c>
      <c r="E10203" s="757"/>
      <c r="F10203" s="757"/>
      <c r="G10203" s="757"/>
      <c r="H10203" s="757"/>
      <c r="I10203" s="757"/>
    </row>
    <row r="10204" spans="1:9" ht="15.75" customHeight="1">
      <c r="A10204" s="52">
        <v>39389</v>
      </c>
      <c r="B10204" s="52" t="s">
        <v>18015</v>
      </c>
      <c r="C10204" s="52" t="s">
        <v>10358</v>
      </c>
      <c r="D10204" s="808">
        <v>17.82</v>
      </c>
      <c r="E10204" s="757"/>
      <c r="F10204" s="757"/>
      <c r="G10204" s="757"/>
      <c r="H10204" s="757"/>
      <c r="I10204" s="757"/>
    </row>
    <row r="10205" spans="1:9" ht="15.75" customHeight="1">
      <c r="A10205" s="52">
        <v>39390</v>
      </c>
      <c r="B10205" s="52" t="s">
        <v>18016</v>
      </c>
      <c r="C10205" s="52" t="s">
        <v>10358</v>
      </c>
      <c r="D10205" s="808">
        <v>37.36</v>
      </c>
      <c r="E10205" s="757"/>
      <c r="F10205" s="757"/>
      <c r="G10205" s="757"/>
      <c r="H10205" s="757"/>
      <c r="I10205" s="757"/>
    </row>
    <row r="10206" spans="1:9" ht="15.75" customHeight="1">
      <c r="A10206" s="52">
        <v>39391</v>
      </c>
      <c r="B10206" s="52" t="s">
        <v>18017</v>
      </c>
      <c r="C10206" s="52" t="s">
        <v>10358</v>
      </c>
      <c r="D10206" s="808">
        <v>41.95</v>
      </c>
      <c r="E10206" s="757"/>
      <c r="F10206" s="757"/>
      <c r="G10206" s="757"/>
      <c r="H10206" s="757"/>
      <c r="I10206" s="757"/>
    </row>
    <row r="10207" spans="1:9" ht="15.75" customHeight="1">
      <c r="A10207" s="52">
        <v>3803</v>
      </c>
      <c r="B10207" s="52" t="s">
        <v>18018</v>
      </c>
      <c r="C10207" s="52" t="s">
        <v>10358</v>
      </c>
      <c r="D10207" s="808">
        <v>68.709999999999994</v>
      </c>
      <c r="E10207" s="757"/>
      <c r="F10207" s="757"/>
      <c r="G10207" s="757"/>
      <c r="H10207" s="757"/>
      <c r="I10207" s="757"/>
    </row>
    <row r="10208" spans="1:9" ht="15.75" customHeight="1">
      <c r="A10208" s="52">
        <v>38770</v>
      </c>
      <c r="B10208" s="52" t="s">
        <v>18019</v>
      </c>
      <c r="C10208" s="52" t="s">
        <v>10358</v>
      </c>
      <c r="D10208" s="808">
        <v>79.56</v>
      </c>
      <c r="E10208" s="757"/>
      <c r="F10208" s="757"/>
      <c r="G10208" s="757"/>
      <c r="H10208" s="757"/>
      <c r="I10208" s="757"/>
    </row>
    <row r="10209" spans="1:9" ht="15.75" customHeight="1">
      <c r="A10209" s="52">
        <v>12267</v>
      </c>
      <c r="B10209" s="52" t="s">
        <v>18020</v>
      </c>
      <c r="C10209" s="52" t="s">
        <v>10358</v>
      </c>
      <c r="D10209" s="808">
        <v>233.16</v>
      </c>
      <c r="E10209" s="757"/>
      <c r="F10209" s="757"/>
      <c r="G10209" s="757"/>
      <c r="H10209" s="757"/>
      <c r="I10209" s="757"/>
    </row>
    <row r="10210" spans="1:9" ht="15.75" customHeight="1">
      <c r="A10210" s="52">
        <v>43265</v>
      </c>
      <c r="B10210" s="52" t="s">
        <v>18021</v>
      </c>
      <c r="C10210" s="52" t="s">
        <v>10358</v>
      </c>
      <c r="D10210" s="808">
        <v>51.37</v>
      </c>
      <c r="E10210" s="757"/>
      <c r="F10210" s="757"/>
      <c r="G10210" s="757"/>
      <c r="H10210" s="757"/>
      <c r="I10210" s="757"/>
    </row>
    <row r="10211" spans="1:9" ht="15.75" customHeight="1">
      <c r="A10211" s="52">
        <v>12266</v>
      </c>
      <c r="B10211" s="52" t="s">
        <v>18022</v>
      </c>
      <c r="C10211" s="52" t="s">
        <v>10358</v>
      </c>
      <c r="D10211" s="808">
        <v>119.34</v>
      </c>
      <c r="E10211" s="757"/>
      <c r="F10211" s="757"/>
      <c r="G10211" s="757"/>
      <c r="H10211" s="757"/>
      <c r="I10211" s="757"/>
    </row>
    <row r="10212" spans="1:9" ht="15.75" customHeight="1">
      <c r="A10212" s="52">
        <v>39378</v>
      </c>
      <c r="B10212" s="52" t="s">
        <v>18023</v>
      </c>
      <c r="C10212" s="52" t="s">
        <v>10358</v>
      </c>
      <c r="D10212" s="808">
        <v>84.61</v>
      </c>
      <c r="E10212" s="757"/>
      <c r="F10212" s="757"/>
      <c r="G10212" s="757"/>
      <c r="H10212" s="757"/>
      <c r="I10212" s="757"/>
    </row>
    <row r="10213" spans="1:9" ht="15.75" customHeight="1">
      <c r="A10213" s="52">
        <v>43543</v>
      </c>
      <c r="B10213" s="52" t="s">
        <v>18024</v>
      </c>
      <c r="C10213" s="52" t="s">
        <v>10358</v>
      </c>
      <c r="D10213" s="808">
        <v>176.27</v>
      </c>
      <c r="E10213" s="757"/>
      <c r="F10213" s="757"/>
      <c r="G10213" s="757"/>
      <c r="H10213" s="757"/>
      <c r="I10213" s="757"/>
    </row>
    <row r="10214" spans="1:9" ht="15.75" customHeight="1">
      <c r="A10214" s="52">
        <v>38775</v>
      </c>
      <c r="B10214" s="52" t="s">
        <v>18025</v>
      </c>
      <c r="C10214" s="52" t="s">
        <v>10358</v>
      </c>
      <c r="D10214" s="808">
        <v>89.7</v>
      </c>
      <c r="E10214" s="757"/>
      <c r="F10214" s="757"/>
      <c r="G10214" s="757"/>
      <c r="H10214" s="757"/>
      <c r="I10214" s="757"/>
    </row>
    <row r="10215" spans="1:9" ht="15.75" customHeight="1">
      <c r="A10215" s="52">
        <v>44252</v>
      </c>
      <c r="B10215" s="52" t="s">
        <v>18026</v>
      </c>
      <c r="C10215" s="52" t="s">
        <v>10358</v>
      </c>
      <c r="D10215" s="808">
        <v>191.71</v>
      </c>
      <c r="E10215" s="757"/>
      <c r="F10215" s="757"/>
      <c r="G10215" s="757"/>
      <c r="H10215" s="757"/>
      <c r="I10215" s="757"/>
    </row>
    <row r="10216" spans="1:9" ht="15.75" customHeight="1">
      <c r="A10216" s="52">
        <v>21119</v>
      </c>
      <c r="B10216" s="52" t="s">
        <v>18027</v>
      </c>
      <c r="C10216" s="52" t="s">
        <v>10358</v>
      </c>
      <c r="D10216" s="808">
        <v>1.92</v>
      </c>
      <c r="E10216" s="757"/>
      <c r="F10216" s="757"/>
      <c r="G10216" s="757"/>
      <c r="H10216" s="757"/>
      <c r="I10216" s="757"/>
    </row>
    <row r="10217" spans="1:9" ht="15.75" customHeight="1">
      <c r="A10217" s="52">
        <v>37974</v>
      </c>
      <c r="B10217" s="52" t="s">
        <v>18028</v>
      </c>
      <c r="C10217" s="52" t="s">
        <v>10358</v>
      </c>
      <c r="D10217" s="808">
        <v>2.4900000000000002</v>
      </c>
      <c r="E10217" s="757"/>
      <c r="F10217" s="757"/>
      <c r="G10217" s="757"/>
      <c r="H10217" s="757"/>
      <c r="I10217" s="757"/>
    </row>
    <row r="10218" spans="1:9" ht="15.75" customHeight="1">
      <c r="A10218" s="52">
        <v>37975</v>
      </c>
      <c r="B10218" s="52" t="s">
        <v>18029</v>
      </c>
      <c r="C10218" s="52" t="s">
        <v>10358</v>
      </c>
      <c r="D10218" s="808">
        <v>5.53</v>
      </c>
      <c r="E10218" s="757"/>
      <c r="F10218" s="757"/>
      <c r="G10218" s="757"/>
      <c r="H10218" s="757"/>
      <c r="I10218" s="757"/>
    </row>
    <row r="10219" spans="1:9" ht="15.75" customHeight="1">
      <c r="A10219" s="52">
        <v>37976</v>
      </c>
      <c r="B10219" s="52" t="s">
        <v>18030</v>
      </c>
      <c r="C10219" s="52" t="s">
        <v>10358</v>
      </c>
      <c r="D10219" s="808">
        <v>12.33</v>
      </c>
      <c r="E10219" s="757"/>
      <c r="F10219" s="757"/>
      <c r="G10219" s="757"/>
      <c r="H10219" s="757"/>
      <c r="I10219" s="757"/>
    </row>
    <row r="10220" spans="1:9" ht="15.75" customHeight="1">
      <c r="A10220" s="52">
        <v>37977</v>
      </c>
      <c r="B10220" s="52" t="s">
        <v>18031</v>
      </c>
      <c r="C10220" s="52" t="s">
        <v>10358</v>
      </c>
      <c r="D10220" s="808">
        <v>17.05</v>
      </c>
      <c r="E10220" s="757"/>
      <c r="F10220" s="757"/>
      <c r="G10220" s="757"/>
      <c r="H10220" s="757"/>
      <c r="I10220" s="757"/>
    </row>
    <row r="10221" spans="1:9" ht="15.75" customHeight="1">
      <c r="A10221" s="52">
        <v>37978</v>
      </c>
      <c r="B10221" s="52" t="s">
        <v>18032</v>
      </c>
      <c r="C10221" s="52" t="s">
        <v>10358</v>
      </c>
      <c r="D10221" s="808">
        <v>33.82</v>
      </c>
      <c r="E10221" s="757"/>
      <c r="F10221" s="757"/>
      <c r="G10221" s="757"/>
      <c r="H10221" s="757"/>
      <c r="I10221" s="757"/>
    </row>
    <row r="10222" spans="1:9" ht="15.75" customHeight="1">
      <c r="A10222" s="52">
        <v>37979</v>
      </c>
      <c r="B10222" s="52" t="s">
        <v>18033</v>
      </c>
      <c r="C10222" s="52" t="s">
        <v>10358</v>
      </c>
      <c r="D10222" s="808">
        <v>143.52000000000001</v>
      </c>
      <c r="E10222" s="757"/>
      <c r="F10222" s="757"/>
      <c r="G10222" s="757"/>
      <c r="H10222" s="757"/>
      <c r="I10222" s="757"/>
    </row>
    <row r="10223" spans="1:9" ht="15.75" customHeight="1">
      <c r="A10223" s="52">
        <v>37980</v>
      </c>
      <c r="B10223" s="52" t="s">
        <v>18034</v>
      </c>
      <c r="C10223" s="52" t="s">
        <v>10358</v>
      </c>
      <c r="D10223" s="808">
        <v>164.87</v>
      </c>
      <c r="E10223" s="757"/>
      <c r="F10223" s="757"/>
      <c r="G10223" s="757"/>
      <c r="H10223" s="757"/>
      <c r="I10223" s="757"/>
    </row>
    <row r="10224" spans="1:9" ht="15.75" customHeight="1">
      <c r="A10224" s="52">
        <v>36147</v>
      </c>
      <c r="B10224" s="52" t="s">
        <v>18035</v>
      </c>
      <c r="C10224" s="52" t="s">
        <v>10788</v>
      </c>
      <c r="D10224" s="808">
        <v>582.22</v>
      </c>
      <c r="E10224" s="757"/>
      <c r="F10224" s="757"/>
      <c r="G10224" s="757"/>
      <c r="H10224" s="757"/>
      <c r="I10224" s="757"/>
    </row>
    <row r="10225" spans="1:9" ht="15.75" customHeight="1">
      <c r="A10225" s="52">
        <v>12731</v>
      </c>
      <c r="B10225" s="52" t="s">
        <v>18036</v>
      </c>
      <c r="C10225" s="52" t="s">
        <v>10358</v>
      </c>
      <c r="D10225" s="808">
        <v>355.55</v>
      </c>
      <c r="E10225" s="757"/>
      <c r="F10225" s="757"/>
      <c r="G10225" s="757"/>
      <c r="H10225" s="757"/>
      <c r="I10225" s="757"/>
    </row>
    <row r="10226" spans="1:9" ht="15.75" customHeight="1">
      <c r="A10226" s="52">
        <v>12723</v>
      </c>
      <c r="B10226" s="52" t="s">
        <v>18037</v>
      </c>
      <c r="C10226" s="52" t="s">
        <v>10358</v>
      </c>
      <c r="D10226" s="808">
        <v>2.75</v>
      </c>
      <c r="E10226" s="757"/>
      <c r="F10226" s="757"/>
      <c r="G10226" s="757"/>
      <c r="H10226" s="757"/>
      <c r="I10226" s="757"/>
    </row>
    <row r="10227" spans="1:9" ht="15.75" customHeight="1">
      <c r="A10227" s="52">
        <v>12724</v>
      </c>
      <c r="B10227" s="52" t="s">
        <v>18038</v>
      </c>
      <c r="C10227" s="52" t="s">
        <v>10358</v>
      </c>
      <c r="D10227" s="808">
        <v>5.29</v>
      </c>
      <c r="E10227" s="757"/>
      <c r="F10227" s="757"/>
      <c r="G10227" s="757"/>
      <c r="H10227" s="757"/>
      <c r="I10227" s="757"/>
    </row>
    <row r="10228" spans="1:9" ht="15.75" customHeight="1">
      <c r="A10228" s="52">
        <v>12725</v>
      </c>
      <c r="B10228" s="52" t="s">
        <v>18039</v>
      </c>
      <c r="C10228" s="52" t="s">
        <v>10358</v>
      </c>
      <c r="D10228" s="808">
        <v>10.62</v>
      </c>
      <c r="E10228" s="757"/>
      <c r="F10228" s="757"/>
      <c r="G10228" s="757"/>
      <c r="H10228" s="757"/>
      <c r="I10228" s="757"/>
    </row>
    <row r="10229" spans="1:9" ht="15.75" customHeight="1">
      <c r="A10229" s="52">
        <v>12726</v>
      </c>
      <c r="B10229" s="52" t="s">
        <v>18040</v>
      </c>
      <c r="C10229" s="52" t="s">
        <v>10358</v>
      </c>
      <c r="D10229" s="808">
        <v>23.45</v>
      </c>
      <c r="E10229" s="757"/>
      <c r="F10229" s="757"/>
      <c r="G10229" s="757"/>
      <c r="H10229" s="757"/>
      <c r="I10229" s="757"/>
    </row>
    <row r="10230" spans="1:9" ht="15.75" customHeight="1">
      <c r="A10230" s="52">
        <v>12727</v>
      </c>
      <c r="B10230" s="52" t="s">
        <v>18041</v>
      </c>
      <c r="C10230" s="52" t="s">
        <v>10358</v>
      </c>
      <c r="D10230" s="808">
        <v>29.75</v>
      </c>
      <c r="E10230" s="757"/>
      <c r="F10230" s="757"/>
      <c r="G10230" s="757"/>
      <c r="H10230" s="757"/>
      <c r="I10230" s="757"/>
    </row>
    <row r="10231" spans="1:9" ht="15.75" customHeight="1">
      <c r="A10231" s="52">
        <v>12728</v>
      </c>
      <c r="B10231" s="52" t="s">
        <v>18042</v>
      </c>
      <c r="C10231" s="52" t="s">
        <v>10358</v>
      </c>
      <c r="D10231" s="808">
        <v>48.59</v>
      </c>
      <c r="E10231" s="757"/>
      <c r="F10231" s="757"/>
      <c r="G10231" s="757"/>
      <c r="H10231" s="757"/>
      <c r="I10231" s="757"/>
    </row>
    <row r="10232" spans="1:9" ht="15.75" customHeight="1">
      <c r="A10232" s="52">
        <v>12729</v>
      </c>
      <c r="B10232" s="52" t="s">
        <v>18043</v>
      </c>
      <c r="C10232" s="52" t="s">
        <v>10358</v>
      </c>
      <c r="D10232" s="808">
        <v>159.26</v>
      </c>
      <c r="E10232" s="757"/>
      <c r="F10232" s="757"/>
      <c r="G10232" s="757"/>
      <c r="H10232" s="757"/>
      <c r="I10232" s="757"/>
    </row>
    <row r="10233" spans="1:9" ht="15.75" customHeight="1">
      <c r="A10233" s="52">
        <v>12730</v>
      </c>
      <c r="B10233" s="52" t="s">
        <v>18044</v>
      </c>
      <c r="C10233" s="52" t="s">
        <v>10358</v>
      </c>
      <c r="D10233" s="808">
        <v>243.83</v>
      </c>
      <c r="E10233" s="757"/>
      <c r="F10233" s="757"/>
      <c r="G10233" s="757"/>
      <c r="H10233" s="757"/>
      <c r="I10233" s="757"/>
    </row>
    <row r="10234" spans="1:9" ht="15.75" customHeight="1">
      <c r="A10234" s="52">
        <v>3840</v>
      </c>
      <c r="B10234" s="52" t="s">
        <v>18045</v>
      </c>
      <c r="C10234" s="52" t="s">
        <v>10358</v>
      </c>
      <c r="D10234" s="808">
        <v>55.38</v>
      </c>
      <c r="E10234" s="757"/>
      <c r="F10234" s="757"/>
      <c r="G10234" s="757"/>
      <c r="H10234" s="757"/>
      <c r="I10234" s="757"/>
    </row>
    <row r="10235" spans="1:9" ht="15.75" customHeight="1">
      <c r="A10235" s="52">
        <v>3838</v>
      </c>
      <c r="B10235" s="52" t="s">
        <v>18046</v>
      </c>
      <c r="C10235" s="52" t="s">
        <v>10358</v>
      </c>
      <c r="D10235" s="808">
        <v>122.22</v>
      </c>
      <c r="E10235" s="757"/>
      <c r="F10235" s="757"/>
      <c r="G10235" s="757"/>
      <c r="H10235" s="757"/>
      <c r="I10235" s="757"/>
    </row>
    <row r="10236" spans="1:9" ht="15.75" customHeight="1">
      <c r="A10236" s="52">
        <v>3844</v>
      </c>
      <c r="B10236" s="52" t="s">
        <v>18047</v>
      </c>
      <c r="C10236" s="52" t="s">
        <v>10358</v>
      </c>
      <c r="D10236" s="808">
        <v>218.01</v>
      </c>
      <c r="E10236" s="757"/>
      <c r="F10236" s="757"/>
      <c r="G10236" s="757"/>
      <c r="H10236" s="757"/>
      <c r="I10236" s="757"/>
    </row>
    <row r="10237" spans="1:9" ht="15.75" customHeight="1">
      <c r="A10237" s="52">
        <v>3839</v>
      </c>
      <c r="B10237" s="52" t="s">
        <v>18048</v>
      </c>
      <c r="C10237" s="52" t="s">
        <v>10358</v>
      </c>
      <c r="D10237" s="808">
        <v>397.09</v>
      </c>
      <c r="E10237" s="757"/>
      <c r="F10237" s="757"/>
      <c r="G10237" s="757"/>
      <c r="H10237" s="757"/>
      <c r="I10237" s="757"/>
    </row>
    <row r="10238" spans="1:9" ht="15.75" customHeight="1">
      <c r="A10238" s="52">
        <v>3843</v>
      </c>
      <c r="B10238" s="52" t="s">
        <v>18049</v>
      </c>
      <c r="C10238" s="52" t="s">
        <v>10358</v>
      </c>
      <c r="D10238" s="808">
        <v>545.01</v>
      </c>
      <c r="E10238" s="757"/>
      <c r="F10238" s="757"/>
      <c r="G10238" s="757"/>
      <c r="H10238" s="757"/>
      <c r="I10238" s="757"/>
    </row>
    <row r="10239" spans="1:9" ht="15.75" customHeight="1">
      <c r="A10239" s="52">
        <v>3900</v>
      </c>
      <c r="B10239" s="52" t="s">
        <v>18050</v>
      </c>
      <c r="C10239" s="52" t="s">
        <v>10358</v>
      </c>
      <c r="D10239" s="808">
        <v>54.23</v>
      </c>
      <c r="E10239" s="757"/>
      <c r="F10239" s="757"/>
      <c r="G10239" s="757"/>
      <c r="H10239" s="757"/>
      <c r="I10239" s="757"/>
    </row>
    <row r="10240" spans="1:9" ht="15.75" customHeight="1">
      <c r="A10240" s="52">
        <v>3846</v>
      </c>
      <c r="B10240" s="52" t="s">
        <v>18051</v>
      </c>
      <c r="C10240" s="52" t="s">
        <v>10358</v>
      </c>
      <c r="D10240" s="808">
        <v>16.29</v>
      </c>
      <c r="E10240" s="757"/>
      <c r="F10240" s="757"/>
      <c r="G10240" s="757"/>
      <c r="H10240" s="757"/>
      <c r="I10240" s="757"/>
    </row>
    <row r="10241" spans="1:9" ht="15.75" customHeight="1">
      <c r="A10241" s="52">
        <v>3886</v>
      </c>
      <c r="B10241" s="52" t="s">
        <v>18052</v>
      </c>
      <c r="C10241" s="52" t="s">
        <v>10358</v>
      </c>
      <c r="D10241" s="808">
        <v>21.63</v>
      </c>
      <c r="E10241" s="757"/>
      <c r="F10241" s="757"/>
      <c r="G10241" s="757"/>
      <c r="H10241" s="757"/>
      <c r="I10241" s="757"/>
    </row>
    <row r="10242" spans="1:9" ht="15.75" customHeight="1">
      <c r="A10242" s="52">
        <v>3854</v>
      </c>
      <c r="B10242" s="52" t="s">
        <v>18053</v>
      </c>
      <c r="C10242" s="52" t="s">
        <v>10358</v>
      </c>
      <c r="D10242" s="808">
        <v>12.33</v>
      </c>
      <c r="E10242" s="757"/>
      <c r="F10242" s="757"/>
      <c r="G10242" s="757"/>
      <c r="H10242" s="757"/>
      <c r="I10242" s="757"/>
    </row>
    <row r="10243" spans="1:9" ht="15.75" customHeight="1">
      <c r="A10243" s="52">
        <v>3873</v>
      </c>
      <c r="B10243" s="52" t="s">
        <v>18054</v>
      </c>
      <c r="C10243" s="52" t="s">
        <v>10358</v>
      </c>
      <c r="D10243" s="808">
        <v>14.35</v>
      </c>
      <c r="E10243" s="757"/>
      <c r="F10243" s="757"/>
      <c r="G10243" s="757"/>
      <c r="H10243" s="757"/>
      <c r="I10243" s="757"/>
    </row>
    <row r="10244" spans="1:9" ht="15.75" customHeight="1">
      <c r="A10244" s="52">
        <v>38021</v>
      </c>
      <c r="B10244" s="52" t="s">
        <v>18055</v>
      </c>
      <c r="C10244" s="52" t="s">
        <v>10358</v>
      </c>
      <c r="D10244" s="808">
        <v>25.48</v>
      </c>
      <c r="E10244" s="757"/>
      <c r="F10244" s="757"/>
      <c r="G10244" s="757"/>
      <c r="H10244" s="757"/>
      <c r="I10244" s="757"/>
    </row>
    <row r="10245" spans="1:9" ht="15.75" customHeight="1">
      <c r="A10245" s="52">
        <v>43838</v>
      </c>
      <c r="B10245" s="52" t="s">
        <v>18056</v>
      </c>
      <c r="C10245" s="52" t="s">
        <v>10358</v>
      </c>
      <c r="D10245" s="808">
        <v>32.94</v>
      </c>
      <c r="E10245" s="757"/>
      <c r="F10245" s="757"/>
      <c r="G10245" s="757"/>
      <c r="H10245" s="757"/>
      <c r="I10245" s="757"/>
    </row>
    <row r="10246" spans="1:9" ht="15.75" customHeight="1">
      <c r="A10246" s="52">
        <v>3847</v>
      </c>
      <c r="B10246" s="52" t="s">
        <v>18057</v>
      </c>
      <c r="C10246" s="52" t="s">
        <v>10358</v>
      </c>
      <c r="D10246" s="808">
        <v>33.21</v>
      </c>
      <c r="E10246" s="757"/>
      <c r="F10246" s="757"/>
      <c r="G10246" s="757"/>
      <c r="H10246" s="757"/>
      <c r="I10246" s="757"/>
    </row>
    <row r="10247" spans="1:9" ht="15.75" customHeight="1">
      <c r="A10247" s="52">
        <v>38022</v>
      </c>
      <c r="B10247" s="52" t="s">
        <v>18058</v>
      </c>
      <c r="C10247" s="52" t="s">
        <v>10358</v>
      </c>
      <c r="D10247" s="808">
        <v>45.65</v>
      </c>
      <c r="E10247" s="757"/>
      <c r="F10247" s="757"/>
      <c r="G10247" s="757"/>
      <c r="H10247" s="757"/>
      <c r="I10247" s="757"/>
    </row>
    <row r="10248" spans="1:9" ht="15.75" customHeight="1">
      <c r="A10248" s="52">
        <v>3830</v>
      </c>
      <c r="B10248" s="52" t="s">
        <v>18059</v>
      </c>
      <c r="C10248" s="52" t="s">
        <v>10358</v>
      </c>
      <c r="D10248" s="808">
        <v>221.1</v>
      </c>
      <c r="E10248" s="757"/>
      <c r="F10248" s="757"/>
      <c r="G10248" s="757"/>
      <c r="H10248" s="757"/>
      <c r="I10248" s="757"/>
    </row>
    <row r="10249" spans="1:9" ht="15.75" customHeight="1">
      <c r="A10249" s="52">
        <v>37981</v>
      </c>
      <c r="B10249" s="52" t="s">
        <v>18060</v>
      </c>
      <c r="C10249" s="52" t="s">
        <v>10358</v>
      </c>
      <c r="D10249" s="808">
        <v>7.18</v>
      </c>
      <c r="E10249" s="757"/>
      <c r="F10249" s="757"/>
      <c r="G10249" s="757"/>
      <c r="H10249" s="757"/>
      <c r="I10249" s="757"/>
    </row>
    <row r="10250" spans="1:9" ht="15.75" customHeight="1">
      <c r="A10250" s="52">
        <v>37982</v>
      </c>
      <c r="B10250" s="52" t="s">
        <v>18061</v>
      </c>
      <c r="C10250" s="52" t="s">
        <v>10358</v>
      </c>
      <c r="D10250" s="808">
        <v>10.42</v>
      </c>
      <c r="E10250" s="757"/>
      <c r="F10250" s="757"/>
      <c r="G10250" s="757"/>
      <c r="H10250" s="757"/>
      <c r="I10250" s="757"/>
    </row>
    <row r="10251" spans="1:9" ht="15.75" customHeight="1">
      <c r="A10251" s="52">
        <v>37983</v>
      </c>
      <c r="B10251" s="52" t="s">
        <v>18062</v>
      </c>
      <c r="C10251" s="52" t="s">
        <v>10358</v>
      </c>
      <c r="D10251" s="808">
        <v>15.4</v>
      </c>
      <c r="E10251" s="757"/>
      <c r="F10251" s="757"/>
      <c r="G10251" s="757"/>
      <c r="H10251" s="757"/>
      <c r="I10251" s="757"/>
    </row>
    <row r="10252" spans="1:9" ht="15.75" customHeight="1">
      <c r="A10252" s="52">
        <v>37984</v>
      </c>
      <c r="B10252" s="52" t="s">
        <v>18063</v>
      </c>
      <c r="C10252" s="52" t="s">
        <v>10358</v>
      </c>
      <c r="D10252" s="808">
        <v>21.64</v>
      </c>
      <c r="E10252" s="757"/>
      <c r="F10252" s="757"/>
      <c r="G10252" s="757"/>
      <c r="H10252" s="757"/>
      <c r="I10252" s="757"/>
    </row>
    <row r="10253" spans="1:9" ht="15.75" customHeight="1">
      <c r="A10253" s="52">
        <v>37985</v>
      </c>
      <c r="B10253" s="52" t="s">
        <v>18064</v>
      </c>
      <c r="C10253" s="52" t="s">
        <v>10358</v>
      </c>
      <c r="D10253" s="808">
        <v>30.75</v>
      </c>
      <c r="E10253" s="757"/>
      <c r="F10253" s="757"/>
      <c r="G10253" s="757"/>
      <c r="H10253" s="757"/>
      <c r="I10253" s="757"/>
    </row>
    <row r="10254" spans="1:9" ht="15.75" customHeight="1">
      <c r="A10254" s="52">
        <v>3826</v>
      </c>
      <c r="B10254" s="52" t="s">
        <v>18065</v>
      </c>
      <c r="C10254" s="52" t="s">
        <v>10358</v>
      </c>
      <c r="D10254" s="808">
        <v>54.95</v>
      </c>
      <c r="E10254" s="757"/>
      <c r="F10254" s="757"/>
      <c r="G10254" s="757"/>
      <c r="H10254" s="757"/>
      <c r="I10254" s="757"/>
    </row>
    <row r="10255" spans="1:9" ht="15.75" customHeight="1">
      <c r="A10255" s="52">
        <v>3825</v>
      </c>
      <c r="B10255" s="52" t="s">
        <v>18066</v>
      </c>
      <c r="C10255" s="52" t="s">
        <v>10358</v>
      </c>
      <c r="D10255" s="808">
        <v>15.8</v>
      </c>
      <c r="E10255" s="757"/>
      <c r="F10255" s="757"/>
      <c r="G10255" s="757"/>
      <c r="H10255" s="757"/>
      <c r="I10255" s="757"/>
    </row>
    <row r="10256" spans="1:9" ht="15.75" customHeight="1">
      <c r="A10256" s="52">
        <v>3827</v>
      </c>
      <c r="B10256" s="52" t="s">
        <v>18067</v>
      </c>
      <c r="C10256" s="52" t="s">
        <v>10358</v>
      </c>
      <c r="D10256" s="808">
        <v>34.520000000000003</v>
      </c>
      <c r="E10256" s="757"/>
      <c r="F10256" s="757"/>
      <c r="G10256" s="757"/>
      <c r="H10256" s="757"/>
      <c r="I10256" s="757"/>
    </row>
    <row r="10257" spans="1:9" ht="15.75" customHeight="1">
      <c r="A10257" s="52">
        <v>20165</v>
      </c>
      <c r="B10257" s="52" t="s">
        <v>18068</v>
      </c>
      <c r="C10257" s="52" t="s">
        <v>10358</v>
      </c>
      <c r="D10257" s="808">
        <v>27.41</v>
      </c>
      <c r="E10257" s="757"/>
      <c r="F10257" s="757"/>
      <c r="G10257" s="757"/>
      <c r="H10257" s="757"/>
      <c r="I10257" s="757"/>
    </row>
    <row r="10258" spans="1:9" ht="15.75" customHeight="1">
      <c r="A10258" s="52">
        <v>20166</v>
      </c>
      <c r="B10258" s="52" t="s">
        <v>18069</v>
      </c>
      <c r="C10258" s="52" t="s">
        <v>10358</v>
      </c>
      <c r="D10258" s="808">
        <v>83.71</v>
      </c>
      <c r="E10258" s="757"/>
      <c r="F10258" s="757"/>
      <c r="G10258" s="757"/>
      <c r="H10258" s="757"/>
      <c r="I10258" s="757"/>
    </row>
    <row r="10259" spans="1:9" ht="15.75" customHeight="1">
      <c r="A10259" s="52">
        <v>20164</v>
      </c>
      <c r="B10259" s="52" t="s">
        <v>18070</v>
      </c>
      <c r="C10259" s="52" t="s">
        <v>10358</v>
      </c>
      <c r="D10259" s="808">
        <v>13.17</v>
      </c>
      <c r="E10259" s="757"/>
      <c r="F10259" s="757"/>
      <c r="G10259" s="757"/>
      <c r="H10259" s="757"/>
      <c r="I10259" s="757"/>
    </row>
    <row r="10260" spans="1:9" ht="15.75" customHeight="1">
      <c r="A10260" s="52">
        <v>3893</v>
      </c>
      <c r="B10260" s="52" t="s">
        <v>18071</v>
      </c>
      <c r="C10260" s="52" t="s">
        <v>10358</v>
      </c>
      <c r="D10260" s="808">
        <v>20.64</v>
      </c>
      <c r="E10260" s="757"/>
      <c r="F10260" s="757"/>
      <c r="G10260" s="757"/>
      <c r="H10260" s="757"/>
      <c r="I10260" s="757"/>
    </row>
    <row r="10261" spans="1:9" ht="15.75" customHeight="1">
      <c r="A10261" s="52">
        <v>3848</v>
      </c>
      <c r="B10261" s="52" t="s">
        <v>18072</v>
      </c>
      <c r="C10261" s="52" t="s">
        <v>10358</v>
      </c>
      <c r="D10261" s="808">
        <v>12.58</v>
      </c>
      <c r="E10261" s="757"/>
      <c r="F10261" s="757"/>
      <c r="G10261" s="757"/>
      <c r="H10261" s="757"/>
      <c r="I10261" s="757"/>
    </row>
    <row r="10262" spans="1:9" ht="15.75" customHeight="1">
      <c r="A10262" s="52">
        <v>3895</v>
      </c>
      <c r="B10262" s="52" t="s">
        <v>18073</v>
      </c>
      <c r="C10262" s="52" t="s">
        <v>10358</v>
      </c>
      <c r="D10262" s="808">
        <v>13.98</v>
      </c>
      <c r="E10262" s="757"/>
      <c r="F10262" s="757"/>
      <c r="G10262" s="757"/>
      <c r="H10262" s="757"/>
      <c r="I10262" s="757"/>
    </row>
    <row r="10263" spans="1:9" ht="15.75" customHeight="1">
      <c r="A10263" s="52">
        <v>12404</v>
      </c>
      <c r="B10263" s="52" t="s">
        <v>18074</v>
      </c>
      <c r="C10263" s="52" t="s">
        <v>10358</v>
      </c>
      <c r="D10263" s="808">
        <v>11.67</v>
      </c>
      <c r="E10263" s="757"/>
      <c r="F10263" s="757"/>
      <c r="G10263" s="757"/>
      <c r="H10263" s="757"/>
      <c r="I10263" s="757"/>
    </row>
    <row r="10264" spans="1:9" ht="15.75" customHeight="1">
      <c r="A10264" s="52">
        <v>3939</v>
      </c>
      <c r="B10264" s="52" t="s">
        <v>18075</v>
      </c>
      <c r="C10264" s="52" t="s">
        <v>10358</v>
      </c>
      <c r="D10264" s="808">
        <v>24.05</v>
      </c>
      <c r="E10264" s="757"/>
      <c r="F10264" s="757"/>
      <c r="G10264" s="757"/>
      <c r="H10264" s="757"/>
      <c r="I10264" s="757"/>
    </row>
    <row r="10265" spans="1:9" ht="15.75" customHeight="1">
      <c r="A10265" s="52">
        <v>3911</v>
      </c>
      <c r="B10265" s="52" t="s">
        <v>18076</v>
      </c>
      <c r="C10265" s="52" t="s">
        <v>10358</v>
      </c>
      <c r="D10265" s="808">
        <v>19.64</v>
      </c>
      <c r="E10265" s="757"/>
      <c r="F10265" s="757"/>
      <c r="G10265" s="757"/>
      <c r="H10265" s="757"/>
      <c r="I10265" s="757"/>
    </row>
    <row r="10266" spans="1:9" ht="15.75" customHeight="1">
      <c r="A10266" s="52">
        <v>3908</v>
      </c>
      <c r="B10266" s="52" t="s">
        <v>18077</v>
      </c>
      <c r="C10266" s="52" t="s">
        <v>10358</v>
      </c>
      <c r="D10266" s="808">
        <v>6.35</v>
      </c>
      <c r="E10266" s="757"/>
      <c r="F10266" s="757"/>
      <c r="G10266" s="757"/>
      <c r="H10266" s="757"/>
      <c r="I10266" s="757"/>
    </row>
    <row r="10267" spans="1:9" ht="15.75" customHeight="1">
      <c r="A10267" s="52">
        <v>3910</v>
      </c>
      <c r="B10267" s="52" t="s">
        <v>18078</v>
      </c>
      <c r="C10267" s="52" t="s">
        <v>10358</v>
      </c>
      <c r="D10267" s="808">
        <v>14.05</v>
      </c>
      <c r="E10267" s="757"/>
      <c r="F10267" s="757"/>
      <c r="G10267" s="757"/>
      <c r="H10267" s="757"/>
      <c r="I10267" s="757"/>
    </row>
    <row r="10268" spans="1:9" ht="15.75" customHeight="1">
      <c r="A10268" s="52">
        <v>3913</v>
      </c>
      <c r="B10268" s="52" t="s">
        <v>18079</v>
      </c>
      <c r="C10268" s="52" t="s">
        <v>10358</v>
      </c>
      <c r="D10268" s="808">
        <v>67.180000000000007</v>
      </c>
      <c r="E10268" s="757"/>
      <c r="F10268" s="757"/>
      <c r="G10268" s="757"/>
      <c r="H10268" s="757"/>
      <c r="I10268" s="757"/>
    </row>
    <row r="10269" spans="1:9" ht="15.75" customHeight="1">
      <c r="A10269" s="52">
        <v>3912</v>
      </c>
      <c r="B10269" s="52" t="s">
        <v>18080</v>
      </c>
      <c r="C10269" s="52" t="s">
        <v>10358</v>
      </c>
      <c r="D10269" s="808">
        <v>36.82</v>
      </c>
      <c r="E10269" s="757"/>
      <c r="F10269" s="757"/>
      <c r="G10269" s="757"/>
      <c r="H10269" s="757"/>
      <c r="I10269" s="757"/>
    </row>
    <row r="10270" spans="1:9" ht="15.75" customHeight="1">
      <c r="A10270" s="52">
        <v>3909</v>
      </c>
      <c r="B10270" s="52" t="s">
        <v>18081</v>
      </c>
      <c r="C10270" s="52" t="s">
        <v>10358</v>
      </c>
      <c r="D10270" s="808">
        <v>8.64</v>
      </c>
      <c r="E10270" s="757"/>
      <c r="F10270" s="757"/>
      <c r="G10270" s="757"/>
      <c r="H10270" s="757"/>
      <c r="I10270" s="757"/>
    </row>
    <row r="10271" spans="1:9" ht="15.75" customHeight="1">
      <c r="A10271" s="52">
        <v>3914</v>
      </c>
      <c r="B10271" s="52" t="s">
        <v>18082</v>
      </c>
      <c r="C10271" s="52" t="s">
        <v>10358</v>
      </c>
      <c r="D10271" s="808">
        <v>101.34</v>
      </c>
      <c r="E10271" s="757"/>
      <c r="F10271" s="757"/>
      <c r="G10271" s="757"/>
      <c r="H10271" s="757"/>
      <c r="I10271" s="757"/>
    </row>
    <row r="10272" spans="1:9" ht="15.75" customHeight="1">
      <c r="A10272" s="52">
        <v>3915</v>
      </c>
      <c r="B10272" s="52" t="s">
        <v>18083</v>
      </c>
      <c r="C10272" s="52" t="s">
        <v>10358</v>
      </c>
      <c r="D10272" s="808">
        <v>159.81</v>
      </c>
      <c r="E10272" s="757"/>
      <c r="F10272" s="757"/>
      <c r="G10272" s="757"/>
      <c r="H10272" s="757"/>
      <c r="I10272" s="757"/>
    </row>
    <row r="10273" spans="1:9" ht="15.75" customHeight="1">
      <c r="A10273" s="52">
        <v>3916</v>
      </c>
      <c r="B10273" s="52" t="s">
        <v>18084</v>
      </c>
      <c r="C10273" s="52" t="s">
        <v>10358</v>
      </c>
      <c r="D10273" s="808">
        <v>291.14</v>
      </c>
      <c r="E10273" s="757"/>
      <c r="F10273" s="757"/>
      <c r="G10273" s="757"/>
      <c r="H10273" s="757"/>
      <c r="I10273" s="757"/>
    </row>
    <row r="10274" spans="1:9" ht="15.75" customHeight="1">
      <c r="A10274" s="52">
        <v>3917</v>
      </c>
      <c r="B10274" s="52" t="s">
        <v>18085</v>
      </c>
      <c r="C10274" s="52" t="s">
        <v>10358</v>
      </c>
      <c r="D10274" s="808">
        <v>480.21</v>
      </c>
      <c r="E10274" s="757"/>
      <c r="F10274" s="757"/>
      <c r="G10274" s="757"/>
      <c r="H10274" s="757"/>
      <c r="I10274" s="757"/>
    </row>
    <row r="10275" spans="1:9" ht="15.75" customHeight="1">
      <c r="A10275" s="52">
        <v>1904</v>
      </c>
      <c r="B10275" s="52" t="s">
        <v>18086</v>
      </c>
      <c r="C10275" s="52" t="s">
        <v>10358</v>
      </c>
      <c r="D10275" s="808">
        <v>0.61</v>
      </c>
      <c r="E10275" s="757"/>
      <c r="F10275" s="757"/>
      <c r="G10275" s="757"/>
      <c r="H10275" s="757"/>
      <c r="I10275" s="757"/>
    </row>
    <row r="10276" spans="1:9" ht="15.75" customHeight="1">
      <c r="A10276" s="52">
        <v>1899</v>
      </c>
      <c r="B10276" s="52" t="s">
        <v>18087</v>
      </c>
      <c r="C10276" s="52" t="s">
        <v>10358</v>
      </c>
      <c r="D10276" s="808">
        <v>0.69</v>
      </c>
      <c r="E10276" s="757"/>
      <c r="F10276" s="757"/>
      <c r="G10276" s="757"/>
      <c r="H10276" s="757"/>
      <c r="I10276" s="757"/>
    </row>
    <row r="10277" spans="1:9" ht="15.75" customHeight="1">
      <c r="A10277" s="52">
        <v>1900</v>
      </c>
      <c r="B10277" s="52" t="s">
        <v>18088</v>
      </c>
      <c r="C10277" s="52" t="s">
        <v>10358</v>
      </c>
      <c r="D10277" s="808">
        <v>1.1200000000000001</v>
      </c>
      <c r="E10277" s="757"/>
      <c r="F10277" s="757"/>
      <c r="G10277" s="757"/>
      <c r="H10277" s="757"/>
      <c r="I10277" s="757"/>
    </row>
    <row r="10278" spans="1:9" ht="15.75" customHeight="1">
      <c r="A10278" s="52">
        <v>12407</v>
      </c>
      <c r="B10278" s="52" t="s">
        <v>18089</v>
      </c>
      <c r="C10278" s="52" t="s">
        <v>10358</v>
      </c>
      <c r="D10278" s="808">
        <v>36.35</v>
      </c>
      <c r="E10278" s="757"/>
      <c r="F10278" s="757"/>
      <c r="G10278" s="757"/>
      <c r="H10278" s="757"/>
      <c r="I10278" s="757"/>
    </row>
    <row r="10279" spans="1:9" ht="15.75" customHeight="1">
      <c r="A10279" s="52">
        <v>12408</v>
      </c>
      <c r="B10279" s="52" t="s">
        <v>18090</v>
      </c>
      <c r="C10279" s="52" t="s">
        <v>10358</v>
      </c>
      <c r="D10279" s="808">
        <v>20.52</v>
      </c>
      <c r="E10279" s="757"/>
      <c r="F10279" s="757"/>
      <c r="G10279" s="757"/>
      <c r="H10279" s="757"/>
      <c r="I10279" s="757"/>
    </row>
    <row r="10280" spans="1:9" ht="15.75" customHeight="1">
      <c r="A10280" s="52">
        <v>12409</v>
      </c>
      <c r="B10280" s="52" t="s">
        <v>18091</v>
      </c>
      <c r="C10280" s="52" t="s">
        <v>10358</v>
      </c>
      <c r="D10280" s="808">
        <v>20.52</v>
      </c>
      <c r="E10280" s="757"/>
      <c r="F10280" s="757"/>
      <c r="G10280" s="757"/>
      <c r="H10280" s="757"/>
      <c r="I10280" s="757"/>
    </row>
    <row r="10281" spans="1:9" ht="15.75" customHeight="1">
      <c r="A10281" s="52">
        <v>12410</v>
      </c>
      <c r="B10281" s="52" t="s">
        <v>18092</v>
      </c>
      <c r="C10281" s="52" t="s">
        <v>10358</v>
      </c>
      <c r="D10281" s="808">
        <v>14.13</v>
      </c>
      <c r="E10281" s="757"/>
      <c r="F10281" s="757"/>
      <c r="G10281" s="757"/>
      <c r="H10281" s="757"/>
      <c r="I10281" s="757"/>
    </row>
    <row r="10282" spans="1:9" ht="15.75" customHeight="1">
      <c r="A10282" s="52">
        <v>3936</v>
      </c>
      <c r="B10282" s="52" t="s">
        <v>18093</v>
      </c>
      <c r="C10282" s="52" t="s">
        <v>10358</v>
      </c>
      <c r="D10282" s="808">
        <v>25.54</v>
      </c>
      <c r="E10282" s="757"/>
      <c r="F10282" s="757"/>
      <c r="G10282" s="757"/>
      <c r="H10282" s="757"/>
      <c r="I10282" s="757"/>
    </row>
    <row r="10283" spans="1:9" ht="15.75" customHeight="1">
      <c r="A10283" s="52">
        <v>3922</v>
      </c>
      <c r="B10283" s="52" t="s">
        <v>18094</v>
      </c>
      <c r="C10283" s="52" t="s">
        <v>10358</v>
      </c>
      <c r="D10283" s="808">
        <v>23.49</v>
      </c>
      <c r="E10283" s="757"/>
      <c r="F10283" s="757"/>
      <c r="G10283" s="757"/>
      <c r="H10283" s="757"/>
      <c r="I10283" s="757"/>
    </row>
    <row r="10284" spans="1:9" ht="15.75" customHeight="1">
      <c r="A10284" s="52">
        <v>3924</v>
      </c>
      <c r="B10284" s="52" t="s">
        <v>18095</v>
      </c>
      <c r="C10284" s="52" t="s">
        <v>10358</v>
      </c>
      <c r="D10284" s="808">
        <v>25.54</v>
      </c>
      <c r="E10284" s="757"/>
      <c r="F10284" s="757"/>
      <c r="G10284" s="757"/>
      <c r="H10284" s="757"/>
      <c r="I10284" s="757"/>
    </row>
    <row r="10285" spans="1:9" ht="15.75" customHeight="1">
      <c r="A10285" s="52">
        <v>3923</v>
      </c>
      <c r="B10285" s="52" t="s">
        <v>18096</v>
      </c>
      <c r="C10285" s="52" t="s">
        <v>10358</v>
      </c>
      <c r="D10285" s="808">
        <v>25.54</v>
      </c>
      <c r="E10285" s="757"/>
      <c r="F10285" s="757"/>
      <c r="G10285" s="757"/>
      <c r="H10285" s="757"/>
      <c r="I10285" s="757"/>
    </row>
    <row r="10286" spans="1:9" ht="15.75" customHeight="1">
      <c r="A10286" s="52">
        <v>3937</v>
      </c>
      <c r="B10286" s="52" t="s">
        <v>18097</v>
      </c>
      <c r="C10286" s="52" t="s">
        <v>10358</v>
      </c>
      <c r="D10286" s="808">
        <v>21.07</v>
      </c>
      <c r="E10286" s="757"/>
      <c r="F10286" s="757"/>
      <c r="G10286" s="757"/>
      <c r="H10286" s="757"/>
      <c r="I10286" s="757"/>
    </row>
    <row r="10287" spans="1:9" ht="15.75" customHeight="1">
      <c r="A10287" s="52">
        <v>3921</v>
      </c>
      <c r="B10287" s="52" t="s">
        <v>18098</v>
      </c>
      <c r="C10287" s="52" t="s">
        <v>10358</v>
      </c>
      <c r="D10287" s="808">
        <v>21.08</v>
      </c>
      <c r="E10287" s="757"/>
      <c r="F10287" s="757"/>
      <c r="G10287" s="757"/>
      <c r="H10287" s="757"/>
      <c r="I10287" s="757"/>
    </row>
    <row r="10288" spans="1:9" ht="15.75" customHeight="1">
      <c r="A10288" s="52">
        <v>3920</v>
      </c>
      <c r="B10288" s="52" t="s">
        <v>18099</v>
      </c>
      <c r="C10288" s="52" t="s">
        <v>10358</v>
      </c>
      <c r="D10288" s="808">
        <v>21.07</v>
      </c>
      <c r="E10288" s="757"/>
      <c r="F10288" s="757"/>
      <c r="G10288" s="757"/>
      <c r="H10288" s="757"/>
      <c r="I10288" s="757"/>
    </row>
    <row r="10289" spans="1:9" ht="15.75" customHeight="1">
      <c r="A10289" s="52">
        <v>3938</v>
      </c>
      <c r="B10289" s="52" t="s">
        <v>18100</v>
      </c>
      <c r="C10289" s="52" t="s">
        <v>10358</v>
      </c>
      <c r="D10289" s="808">
        <v>13.89</v>
      </c>
      <c r="E10289" s="757"/>
      <c r="F10289" s="757"/>
      <c r="G10289" s="757"/>
      <c r="H10289" s="757"/>
      <c r="I10289" s="757"/>
    </row>
    <row r="10290" spans="1:9" ht="15.75" customHeight="1">
      <c r="A10290" s="52">
        <v>3919</v>
      </c>
      <c r="B10290" s="52" t="s">
        <v>18101</v>
      </c>
      <c r="C10290" s="52" t="s">
        <v>10358</v>
      </c>
      <c r="D10290" s="808">
        <v>14.16</v>
      </c>
      <c r="E10290" s="757"/>
      <c r="F10290" s="757"/>
      <c r="G10290" s="757"/>
      <c r="H10290" s="757"/>
      <c r="I10290" s="757"/>
    </row>
    <row r="10291" spans="1:9" ht="15.75" customHeight="1">
      <c r="A10291" s="52">
        <v>3927</v>
      </c>
      <c r="B10291" s="52" t="s">
        <v>18102</v>
      </c>
      <c r="C10291" s="52" t="s">
        <v>10358</v>
      </c>
      <c r="D10291" s="808">
        <v>71.73</v>
      </c>
      <c r="E10291" s="757"/>
      <c r="F10291" s="757"/>
      <c r="G10291" s="757"/>
      <c r="H10291" s="757"/>
      <c r="I10291" s="757"/>
    </row>
    <row r="10292" spans="1:9" ht="15.75" customHeight="1">
      <c r="A10292" s="52">
        <v>3928</v>
      </c>
      <c r="B10292" s="52" t="s">
        <v>18103</v>
      </c>
      <c r="C10292" s="52" t="s">
        <v>10358</v>
      </c>
      <c r="D10292" s="808">
        <v>71.73</v>
      </c>
      <c r="E10292" s="757"/>
      <c r="F10292" s="757"/>
      <c r="G10292" s="757"/>
      <c r="H10292" s="757"/>
      <c r="I10292" s="757"/>
    </row>
    <row r="10293" spans="1:9" ht="15.75" customHeight="1">
      <c r="A10293" s="52">
        <v>3926</v>
      </c>
      <c r="B10293" s="52" t="s">
        <v>18104</v>
      </c>
      <c r="C10293" s="52" t="s">
        <v>10358</v>
      </c>
      <c r="D10293" s="808">
        <v>40.89</v>
      </c>
      <c r="E10293" s="757"/>
      <c r="F10293" s="757"/>
      <c r="G10293" s="757"/>
      <c r="H10293" s="757"/>
      <c r="I10293" s="757"/>
    </row>
    <row r="10294" spans="1:9" ht="15.75" customHeight="1">
      <c r="A10294" s="52">
        <v>3935</v>
      </c>
      <c r="B10294" s="52" t="s">
        <v>18105</v>
      </c>
      <c r="C10294" s="52" t="s">
        <v>10358</v>
      </c>
      <c r="D10294" s="808">
        <v>40.89</v>
      </c>
      <c r="E10294" s="757"/>
      <c r="F10294" s="757"/>
      <c r="G10294" s="757"/>
      <c r="H10294" s="757"/>
      <c r="I10294" s="757"/>
    </row>
    <row r="10295" spans="1:9" ht="15.75" customHeight="1">
      <c r="A10295" s="52">
        <v>3925</v>
      </c>
      <c r="B10295" s="52" t="s">
        <v>18106</v>
      </c>
      <c r="C10295" s="52" t="s">
        <v>10358</v>
      </c>
      <c r="D10295" s="808">
        <v>40.89</v>
      </c>
      <c r="E10295" s="757"/>
      <c r="F10295" s="757"/>
      <c r="G10295" s="757"/>
      <c r="H10295" s="757"/>
      <c r="I10295" s="757"/>
    </row>
    <row r="10296" spans="1:9" ht="15.75" customHeight="1">
      <c r="A10296" s="52">
        <v>12406</v>
      </c>
      <c r="B10296" s="52" t="s">
        <v>18107</v>
      </c>
      <c r="C10296" s="52" t="s">
        <v>10358</v>
      </c>
      <c r="D10296" s="808">
        <v>10.039999999999999</v>
      </c>
      <c r="E10296" s="757"/>
      <c r="F10296" s="757"/>
      <c r="G10296" s="757"/>
      <c r="H10296" s="757"/>
      <c r="I10296" s="757"/>
    </row>
    <row r="10297" spans="1:9" ht="15.75" customHeight="1">
      <c r="A10297" s="52">
        <v>3929</v>
      </c>
      <c r="B10297" s="52" t="s">
        <v>18108</v>
      </c>
      <c r="C10297" s="52" t="s">
        <v>10358</v>
      </c>
      <c r="D10297" s="808">
        <v>109.28</v>
      </c>
      <c r="E10297" s="757"/>
      <c r="F10297" s="757"/>
      <c r="G10297" s="757"/>
      <c r="H10297" s="757"/>
      <c r="I10297" s="757"/>
    </row>
    <row r="10298" spans="1:9" ht="15.75" customHeight="1">
      <c r="A10298" s="52">
        <v>3931</v>
      </c>
      <c r="B10298" s="52" t="s">
        <v>18109</v>
      </c>
      <c r="C10298" s="52" t="s">
        <v>10358</v>
      </c>
      <c r="D10298" s="808">
        <v>109.28</v>
      </c>
      <c r="E10298" s="757"/>
      <c r="F10298" s="757"/>
      <c r="G10298" s="757"/>
      <c r="H10298" s="757"/>
      <c r="I10298" s="757"/>
    </row>
    <row r="10299" spans="1:9" ht="15.75" customHeight="1">
      <c r="A10299" s="52">
        <v>3930</v>
      </c>
      <c r="B10299" s="52" t="s">
        <v>18110</v>
      </c>
      <c r="C10299" s="52" t="s">
        <v>10358</v>
      </c>
      <c r="D10299" s="808">
        <v>109.28</v>
      </c>
      <c r="E10299" s="757"/>
      <c r="F10299" s="757"/>
      <c r="G10299" s="757"/>
      <c r="H10299" s="757"/>
      <c r="I10299" s="757"/>
    </row>
    <row r="10300" spans="1:9" ht="15.75" customHeight="1">
      <c r="A10300" s="52">
        <v>3932</v>
      </c>
      <c r="B10300" s="52" t="s">
        <v>18111</v>
      </c>
      <c r="C10300" s="52" t="s">
        <v>10358</v>
      </c>
      <c r="D10300" s="808">
        <v>188.71</v>
      </c>
      <c r="E10300" s="757"/>
      <c r="F10300" s="757"/>
      <c r="G10300" s="757"/>
      <c r="H10300" s="757"/>
      <c r="I10300" s="757"/>
    </row>
    <row r="10301" spans="1:9" ht="15.75" customHeight="1">
      <c r="A10301" s="52">
        <v>3933</v>
      </c>
      <c r="B10301" s="52" t="s">
        <v>18112</v>
      </c>
      <c r="C10301" s="52" t="s">
        <v>10358</v>
      </c>
      <c r="D10301" s="808">
        <v>188.71</v>
      </c>
      <c r="E10301" s="757"/>
      <c r="F10301" s="757"/>
      <c r="G10301" s="757"/>
      <c r="H10301" s="757"/>
      <c r="I10301" s="757"/>
    </row>
    <row r="10302" spans="1:9" ht="15.75" customHeight="1">
      <c r="A10302" s="52">
        <v>3934</v>
      </c>
      <c r="B10302" s="52" t="s">
        <v>18113</v>
      </c>
      <c r="C10302" s="52" t="s">
        <v>10358</v>
      </c>
      <c r="D10302" s="808">
        <v>188.71</v>
      </c>
      <c r="E10302" s="757"/>
      <c r="F10302" s="757"/>
      <c r="G10302" s="757"/>
      <c r="H10302" s="757"/>
      <c r="I10302" s="757"/>
    </row>
    <row r="10303" spans="1:9" ht="15.75" customHeight="1">
      <c r="A10303" s="52">
        <v>40355</v>
      </c>
      <c r="B10303" s="52" t="s">
        <v>18114</v>
      </c>
      <c r="C10303" s="52" t="s">
        <v>10358</v>
      </c>
      <c r="D10303" s="808">
        <v>15.67</v>
      </c>
      <c r="E10303" s="757"/>
      <c r="F10303" s="757"/>
      <c r="G10303" s="757"/>
      <c r="H10303" s="757"/>
      <c r="I10303" s="757"/>
    </row>
    <row r="10304" spans="1:9" ht="15.75" customHeight="1">
      <c r="A10304" s="52">
        <v>40364</v>
      </c>
      <c r="B10304" s="52" t="s">
        <v>18115</v>
      </c>
      <c r="C10304" s="52" t="s">
        <v>10358</v>
      </c>
      <c r="D10304" s="808">
        <v>73.41</v>
      </c>
      <c r="E10304" s="757"/>
      <c r="F10304" s="757"/>
      <c r="G10304" s="757"/>
      <c r="H10304" s="757"/>
      <c r="I10304" s="757"/>
    </row>
    <row r="10305" spans="1:9" ht="15.75" customHeight="1">
      <c r="A10305" s="52">
        <v>40361</v>
      </c>
      <c r="B10305" s="52" t="s">
        <v>18116</v>
      </c>
      <c r="C10305" s="52" t="s">
        <v>10358</v>
      </c>
      <c r="D10305" s="808">
        <v>57.4</v>
      </c>
      <c r="E10305" s="757"/>
      <c r="F10305" s="757"/>
      <c r="G10305" s="757"/>
      <c r="H10305" s="757"/>
      <c r="I10305" s="757"/>
    </row>
    <row r="10306" spans="1:9" ht="15.75" customHeight="1">
      <c r="A10306" s="52">
        <v>40358</v>
      </c>
      <c r="B10306" s="52" t="s">
        <v>18117</v>
      </c>
      <c r="C10306" s="52" t="s">
        <v>10358</v>
      </c>
      <c r="D10306" s="808">
        <v>21.88</v>
      </c>
      <c r="E10306" s="757"/>
      <c r="F10306" s="757"/>
      <c r="G10306" s="757"/>
      <c r="H10306" s="757"/>
      <c r="I10306" s="757"/>
    </row>
    <row r="10307" spans="1:9" ht="15.75" customHeight="1">
      <c r="A10307" s="52">
        <v>40370</v>
      </c>
      <c r="B10307" s="52" t="s">
        <v>18118</v>
      </c>
      <c r="C10307" s="52" t="s">
        <v>10358</v>
      </c>
      <c r="D10307" s="808">
        <v>232.95</v>
      </c>
      <c r="E10307" s="757"/>
      <c r="F10307" s="757"/>
      <c r="G10307" s="757"/>
      <c r="H10307" s="757"/>
      <c r="I10307" s="757"/>
    </row>
    <row r="10308" spans="1:9" ht="15.75" customHeight="1">
      <c r="A10308" s="52">
        <v>40367</v>
      </c>
      <c r="B10308" s="52" t="s">
        <v>18119</v>
      </c>
      <c r="C10308" s="52" t="s">
        <v>10358</v>
      </c>
      <c r="D10308" s="808">
        <v>115.78</v>
      </c>
      <c r="E10308" s="757"/>
      <c r="F10308" s="757"/>
      <c r="G10308" s="757"/>
      <c r="H10308" s="757"/>
      <c r="I10308" s="757"/>
    </row>
    <row r="10309" spans="1:9" ht="15.75" customHeight="1">
      <c r="A10309" s="52">
        <v>40373</v>
      </c>
      <c r="B10309" s="52" t="s">
        <v>18120</v>
      </c>
      <c r="C10309" s="52" t="s">
        <v>10358</v>
      </c>
      <c r="D10309" s="808">
        <v>315</v>
      </c>
      <c r="E10309" s="757"/>
      <c r="F10309" s="757"/>
      <c r="G10309" s="757"/>
      <c r="H10309" s="757"/>
      <c r="I10309" s="757"/>
    </row>
    <row r="10310" spans="1:9" ht="15.75" customHeight="1">
      <c r="A10310" s="52">
        <v>38947</v>
      </c>
      <c r="B10310" s="52" t="s">
        <v>18121</v>
      </c>
      <c r="C10310" s="52" t="s">
        <v>10358</v>
      </c>
      <c r="D10310" s="808">
        <v>6.06</v>
      </c>
      <c r="E10310" s="757"/>
      <c r="F10310" s="757"/>
      <c r="G10310" s="757"/>
      <c r="H10310" s="757"/>
      <c r="I10310" s="757"/>
    </row>
    <row r="10311" spans="1:9" ht="15.75" customHeight="1">
      <c r="A10311" s="52">
        <v>38948</v>
      </c>
      <c r="B10311" s="52" t="s">
        <v>18122</v>
      </c>
      <c r="C10311" s="52" t="s">
        <v>10358</v>
      </c>
      <c r="D10311" s="808">
        <v>9.67</v>
      </c>
      <c r="E10311" s="757"/>
      <c r="F10311" s="757"/>
      <c r="G10311" s="757"/>
      <c r="H10311" s="757"/>
      <c r="I10311" s="757"/>
    </row>
    <row r="10312" spans="1:9" ht="15.75" customHeight="1">
      <c r="A10312" s="52">
        <v>38949</v>
      </c>
      <c r="B10312" s="52" t="s">
        <v>18123</v>
      </c>
      <c r="C10312" s="52" t="s">
        <v>10358</v>
      </c>
      <c r="D10312" s="808">
        <v>10.73</v>
      </c>
      <c r="E10312" s="757"/>
      <c r="F10312" s="757"/>
      <c r="G10312" s="757"/>
      <c r="H10312" s="757"/>
      <c r="I10312" s="757"/>
    </row>
    <row r="10313" spans="1:9" ht="15.75" customHeight="1">
      <c r="A10313" s="52">
        <v>38951</v>
      </c>
      <c r="B10313" s="52" t="s">
        <v>18124</v>
      </c>
      <c r="C10313" s="52" t="s">
        <v>10358</v>
      </c>
      <c r="D10313" s="808">
        <v>16.97</v>
      </c>
      <c r="E10313" s="757"/>
      <c r="F10313" s="757"/>
      <c r="G10313" s="757"/>
      <c r="H10313" s="757"/>
      <c r="I10313" s="757"/>
    </row>
    <row r="10314" spans="1:9" ht="15.75" customHeight="1">
      <c r="A10314" s="52">
        <v>39312</v>
      </c>
      <c r="B10314" s="52" t="s">
        <v>18125</v>
      </c>
      <c r="C10314" s="52" t="s">
        <v>10358</v>
      </c>
      <c r="D10314" s="808">
        <v>13.16</v>
      </c>
      <c r="E10314" s="757"/>
      <c r="F10314" s="757"/>
      <c r="G10314" s="757"/>
      <c r="H10314" s="757"/>
      <c r="I10314" s="757"/>
    </row>
    <row r="10315" spans="1:9" ht="15.75" customHeight="1">
      <c r="A10315" s="52">
        <v>39313</v>
      </c>
      <c r="B10315" s="52" t="s">
        <v>18126</v>
      </c>
      <c r="C10315" s="52" t="s">
        <v>10358</v>
      </c>
      <c r="D10315" s="808">
        <v>17.18</v>
      </c>
      <c r="E10315" s="757"/>
      <c r="F10315" s="757"/>
      <c r="G10315" s="757"/>
      <c r="H10315" s="757"/>
      <c r="I10315" s="757"/>
    </row>
    <row r="10316" spans="1:9" ht="15.75" customHeight="1">
      <c r="A10316" s="52">
        <v>38950</v>
      </c>
      <c r="B10316" s="52" t="s">
        <v>18127</v>
      </c>
      <c r="C10316" s="52" t="s">
        <v>10358</v>
      </c>
      <c r="D10316" s="808">
        <v>25.85</v>
      </c>
      <c r="E10316" s="757"/>
      <c r="F10316" s="757"/>
      <c r="G10316" s="757"/>
      <c r="H10316" s="757"/>
      <c r="I10316" s="757"/>
    </row>
    <row r="10317" spans="1:9" ht="15.75" customHeight="1">
      <c r="A10317" s="52">
        <v>39314</v>
      </c>
      <c r="B10317" s="52" t="s">
        <v>18128</v>
      </c>
      <c r="C10317" s="52" t="s">
        <v>10358</v>
      </c>
      <c r="D10317" s="808">
        <v>27.28</v>
      </c>
      <c r="E10317" s="757"/>
      <c r="F10317" s="757"/>
      <c r="G10317" s="757"/>
      <c r="H10317" s="757"/>
      <c r="I10317" s="757"/>
    </row>
    <row r="10318" spans="1:9" ht="15.75" customHeight="1">
      <c r="A10318" s="52">
        <v>3907</v>
      </c>
      <c r="B10318" s="52" t="s">
        <v>18129</v>
      </c>
      <c r="C10318" s="52" t="s">
        <v>10358</v>
      </c>
      <c r="D10318" s="808">
        <v>6.25</v>
      </c>
      <c r="E10318" s="757"/>
      <c r="F10318" s="757"/>
      <c r="G10318" s="757"/>
      <c r="H10318" s="757"/>
      <c r="I10318" s="757"/>
    </row>
    <row r="10319" spans="1:9" ht="15.75" customHeight="1">
      <c r="A10319" s="52">
        <v>3889</v>
      </c>
      <c r="B10319" s="52" t="s">
        <v>18130</v>
      </c>
      <c r="C10319" s="52" t="s">
        <v>10358</v>
      </c>
      <c r="D10319" s="808">
        <v>4.4400000000000004</v>
      </c>
      <c r="E10319" s="757"/>
      <c r="F10319" s="757"/>
      <c r="G10319" s="757"/>
      <c r="H10319" s="757"/>
      <c r="I10319" s="757"/>
    </row>
    <row r="10320" spans="1:9" ht="15.75" customHeight="1">
      <c r="A10320" s="52">
        <v>3868</v>
      </c>
      <c r="B10320" s="52" t="s">
        <v>18131</v>
      </c>
      <c r="C10320" s="52" t="s">
        <v>10358</v>
      </c>
      <c r="D10320" s="808">
        <v>1.63</v>
      </c>
      <c r="E10320" s="757"/>
      <c r="F10320" s="757"/>
      <c r="G10320" s="757"/>
      <c r="H10320" s="757"/>
      <c r="I10320" s="757"/>
    </row>
    <row r="10321" spans="1:9" ht="15.75" customHeight="1">
      <c r="A10321" s="52">
        <v>3869</v>
      </c>
      <c r="B10321" s="52" t="s">
        <v>18132</v>
      </c>
      <c r="C10321" s="52" t="s">
        <v>10358</v>
      </c>
      <c r="D10321" s="808">
        <v>3.61</v>
      </c>
      <c r="E10321" s="757"/>
      <c r="F10321" s="757"/>
      <c r="G10321" s="757"/>
      <c r="H10321" s="757"/>
      <c r="I10321" s="757"/>
    </row>
    <row r="10322" spans="1:9" ht="15.75" customHeight="1">
      <c r="A10322" s="52">
        <v>3872</v>
      </c>
      <c r="B10322" s="52" t="s">
        <v>18133</v>
      </c>
      <c r="C10322" s="52" t="s">
        <v>10358</v>
      </c>
      <c r="D10322" s="808">
        <v>6.16</v>
      </c>
      <c r="E10322" s="757"/>
      <c r="F10322" s="757"/>
      <c r="G10322" s="757"/>
      <c r="H10322" s="757"/>
      <c r="I10322" s="757"/>
    </row>
    <row r="10323" spans="1:9" ht="15.75" customHeight="1">
      <c r="A10323" s="52">
        <v>3850</v>
      </c>
      <c r="B10323" s="52" t="s">
        <v>18134</v>
      </c>
      <c r="C10323" s="52" t="s">
        <v>10358</v>
      </c>
      <c r="D10323" s="808">
        <v>14.22</v>
      </c>
      <c r="E10323" s="757"/>
      <c r="F10323" s="757"/>
      <c r="G10323" s="757"/>
      <c r="H10323" s="757"/>
      <c r="I10323" s="757"/>
    </row>
    <row r="10324" spans="1:9" ht="15.75" customHeight="1">
      <c r="A10324" s="52">
        <v>38023</v>
      </c>
      <c r="B10324" s="52" t="s">
        <v>18135</v>
      </c>
      <c r="C10324" s="52" t="s">
        <v>10358</v>
      </c>
      <c r="D10324" s="808">
        <v>7.24</v>
      </c>
      <c r="E10324" s="757"/>
      <c r="F10324" s="757"/>
      <c r="G10324" s="757"/>
      <c r="H10324" s="757"/>
      <c r="I10324" s="757"/>
    </row>
    <row r="10325" spans="1:9" ht="15.75" customHeight="1">
      <c r="A10325" s="52">
        <v>37986</v>
      </c>
      <c r="B10325" s="52" t="s">
        <v>18136</v>
      </c>
      <c r="C10325" s="52" t="s">
        <v>10358</v>
      </c>
      <c r="D10325" s="808">
        <v>2.4500000000000002</v>
      </c>
      <c r="E10325" s="757"/>
      <c r="F10325" s="757"/>
      <c r="G10325" s="757"/>
      <c r="H10325" s="757"/>
      <c r="I10325" s="757"/>
    </row>
    <row r="10326" spans="1:9" ht="15.75" customHeight="1">
      <c r="A10326" s="52">
        <v>37987</v>
      </c>
      <c r="B10326" s="52" t="s">
        <v>18137</v>
      </c>
      <c r="C10326" s="52" t="s">
        <v>10358</v>
      </c>
      <c r="D10326" s="808">
        <v>122.3</v>
      </c>
      <c r="E10326" s="757"/>
      <c r="F10326" s="757"/>
      <c r="G10326" s="757"/>
      <c r="H10326" s="757"/>
      <c r="I10326" s="757"/>
    </row>
    <row r="10327" spans="1:9" ht="15.75" customHeight="1">
      <c r="A10327" s="52">
        <v>37988</v>
      </c>
      <c r="B10327" s="52" t="s">
        <v>18138</v>
      </c>
      <c r="C10327" s="52" t="s">
        <v>10358</v>
      </c>
      <c r="D10327" s="808">
        <v>194.33</v>
      </c>
      <c r="E10327" s="757"/>
      <c r="F10327" s="757"/>
      <c r="G10327" s="757"/>
      <c r="H10327" s="757"/>
      <c r="I10327" s="757"/>
    </row>
    <row r="10328" spans="1:9" ht="15.75" customHeight="1">
      <c r="A10328" s="52">
        <v>21120</v>
      </c>
      <c r="B10328" s="52" t="s">
        <v>18139</v>
      </c>
      <c r="C10328" s="52" t="s">
        <v>10358</v>
      </c>
      <c r="D10328" s="808">
        <v>12.51</v>
      </c>
      <c r="E10328" s="757"/>
      <c r="F10328" s="757"/>
      <c r="G10328" s="757"/>
      <c r="H10328" s="757"/>
      <c r="I10328" s="757"/>
    </row>
    <row r="10329" spans="1:9" ht="15.75" customHeight="1">
      <c r="A10329" s="52">
        <v>39318</v>
      </c>
      <c r="B10329" s="52" t="s">
        <v>18140</v>
      </c>
      <c r="C10329" s="52" t="s">
        <v>10358</v>
      </c>
      <c r="D10329" s="808">
        <v>11.63</v>
      </c>
      <c r="E10329" s="757"/>
      <c r="F10329" s="757"/>
      <c r="G10329" s="757"/>
      <c r="H10329" s="757"/>
      <c r="I10329" s="757"/>
    </row>
    <row r="10330" spans="1:9" ht="15.75" customHeight="1">
      <c r="A10330" s="52">
        <v>40366</v>
      </c>
      <c r="B10330" s="52" t="s">
        <v>18141</v>
      </c>
      <c r="C10330" s="52" t="s">
        <v>10358</v>
      </c>
      <c r="D10330" s="808">
        <v>57.27</v>
      </c>
      <c r="E10330" s="757"/>
      <c r="F10330" s="757"/>
      <c r="G10330" s="757"/>
      <c r="H10330" s="757"/>
      <c r="I10330" s="757"/>
    </row>
    <row r="10331" spans="1:9" ht="15.75" customHeight="1">
      <c r="A10331" s="52">
        <v>40363</v>
      </c>
      <c r="B10331" s="52" t="s">
        <v>18142</v>
      </c>
      <c r="C10331" s="52" t="s">
        <v>10358</v>
      </c>
      <c r="D10331" s="808">
        <v>44.79</v>
      </c>
      <c r="E10331" s="757"/>
      <c r="F10331" s="757"/>
      <c r="G10331" s="757"/>
      <c r="H10331" s="757"/>
      <c r="I10331" s="757"/>
    </row>
    <row r="10332" spans="1:9" ht="15.75" customHeight="1">
      <c r="A10332" s="52">
        <v>40354</v>
      </c>
      <c r="B10332" s="52" t="s">
        <v>18143</v>
      </c>
      <c r="C10332" s="52" t="s">
        <v>10358</v>
      </c>
      <c r="D10332" s="808">
        <v>19.5</v>
      </c>
      <c r="E10332" s="757"/>
      <c r="F10332" s="757"/>
      <c r="G10332" s="757"/>
      <c r="H10332" s="757"/>
      <c r="I10332" s="757"/>
    </row>
    <row r="10333" spans="1:9" ht="15.75" customHeight="1">
      <c r="A10333" s="52">
        <v>40360</v>
      </c>
      <c r="B10333" s="52" t="s">
        <v>18144</v>
      </c>
      <c r="C10333" s="52" t="s">
        <v>10358</v>
      </c>
      <c r="D10333" s="808">
        <v>29.36</v>
      </c>
      <c r="E10333" s="757"/>
      <c r="F10333" s="757"/>
      <c r="G10333" s="757"/>
      <c r="H10333" s="757"/>
      <c r="I10333" s="757"/>
    </row>
    <row r="10334" spans="1:9" ht="15.75" customHeight="1">
      <c r="A10334" s="52">
        <v>40372</v>
      </c>
      <c r="B10334" s="52" t="s">
        <v>18145</v>
      </c>
      <c r="C10334" s="52" t="s">
        <v>10358</v>
      </c>
      <c r="D10334" s="808">
        <v>181.33</v>
      </c>
      <c r="E10334" s="757"/>
      <c r="F10334" s="757"/>
      <c r="G10334" s="757"/>
      <c r="H10334" s="757"/>
      <c r="I10334" s="757"/>
    </row>
    <row r="10335" spans="1:9" ht="15.75" customHeight="1">
      <c r="A10335" s="52">
        <v>40369</v>
      </c>
      <c r="B10335" s="52" t="s">
        <v>18146</v>
      </c>
      <c r="C10335" s="52" t="s">
        <v>10358</v>
      </c>
      <c r="D10335" s="808">
        <v>90.25</v>
      </c>
      <c r="E10335" s="757"/>
      <c r="F10335" s="757"/>
      <c r="G10335" s="757"/>
      <c r="H10335" s="757"/>
      <c r="I10335" s="757"/>
    </row>
    <row r="10336" spans="1:9" ht="15.75" customHeight="1">
      <c r="A10336" s="52">
        <v>40357</v>
      </c>
      <c r="B10336" s="52" t="s">
        <v>18147</v>
      </c>
      <c r="C10336" s="52" t="s">
        <v>10358</v>
      </c>
      <c r="D10336" s="808">
        <v>21.88</v>
      </c>
      <c r="E10336" s="757"/>
      <c r="F10336" s="757"/>
      <c r="G10336" s="757"/>
      <c r="H10336" s="757"/>
      <c r="I10336" s="757"/>
    </row>
    <row r="10337" spans="1:9" ht="15.75" customHeight="1">
      <c r="A10337" s="52">
        <v>40375</v>
      </c>
      <c r="B10337" s="52" t="s">
        <v>18148</v>
      </c>
      <c r="C10337" s="52" t="s">
        <v>10358</v>
      </c>
      <c r="D10337" s="808">
        <v>245.48</v>
      </c>
      <c r="E10337" s="757"/>
      <c r="F10337" s="757"/>
      <c r="G10337" s="757"/>
      <c r="H10337" s="757"/>
      <c r="I10337" s="757"/>
    </row>
    <row r="10338" spans="1:9" ht="15.75" customHeight="1">
      <c r="A10338" s="52">
        <v>1893</v>
      </c>
      <c r="B10338" s="52" t="s">
        <v>18149</v>
      </c>
      <c r="C10338" s="52" t="s">
        <v>10358</v>
      </c>
      <c r="D10338" s="808">
        <v>2.31</v>
      </c>
      <c r="E10338" s="757"/>
      <c r="F10338" s="757"/>
      <c r="G10338" s="757"/>
      <c r="H10338" s="757"/>
      <c r="I10338" s="757"/>
    </row>
    <row r="10339" spans="1:9" ht="15.75" customHeight="1">
      <c r="A10339" s="52">
        <v>1902</v>
      </c>
      <c r="B10339" s="52" t="s">
        <v>18150</v>
      </c>
      <c r="C10339" s="52" t="s">
        <v>10358</v>
      </c>
      <c r="D10339" s="808">
        <v>1.68</v>
      </c>
      <c r="E10339" s="757"/>
      <c r="F10339" s="757"/>
      <c r="G10339" s="757"/>
      <c r="H10339" s="757"/>
      <c r="I10339" s="757"/>
    </row>
    <row r="10340" spans="1:9" ht="15.75" customHeight="1">
      <c r="A10340" s="52">
        <v>1901</v>
      </c>
      <c r="B10340" s="52" t="s">
        <v>18151</v>
      </c>
      <c r="C10340" s="52" t="s">
        <v>10358</v>
      </c>
      <c r="D10340" s="808">
        <v>0.52</v>
      </c>
      <c r="E10340" s="757"/>
      <c r="F10340" s="757"/>
      <c r="G10340" s="757"/>
      <c r="H10340" s="757"/>
      <c r="I10340" s="757"/>
    </row>
    <row r="10341" spans="1:9" ht="15.75" customHeight="1">
      <c r="A10341" s="52">
        <v>1892</v>
      </c>
      <c r="B10341" s="52" t="s">
        <v>18152</v>
      </c>
      <c r="C10341" s="52" t="s">
        <v>10358</v>
      </c>
      <c r="D10341" s="808">
        <v>1.08</v>
      </c>
      <c r="E10341" s="757"/>
      <c r="F10341" s="757"/>
      <c r="G10341" s="757"/>
      <c r="H10341" s="757"/>
      <c r="I10341" s="757"/>
    </row>
    <row r="10342" spans="1:9" ht="15.75" customHeight="1">
      <c r="A10342" s="52">
        <v>1907</v>
      </c>
      <c r="B10342" s="52" t="s">
        <v>18153</v>
      </c>
      <c r="C10342" s="52" t="s">
        <v>10358</v>
      </c>
      <c r="D10342" s="808">
        <v>7.45</v>
      </c>
      <c r="E10342" s="757"/>
      <c r="F10342" s="757"/>
      <c r="G10342" s="757"/>
      <c r="H10342" s="757"/>
      <c r="I10342" s="757"/>
    </row>
    <row r="10343" spans="1:9" ht="15.75" customHeight="1">
      <c r="A10343" s="52">
        <v>1894</v>
      </c>
      <c r="B10343" s="52" t="s">
        <v>18154</v>
      </c>
      <c r="C10343" s="52" t="s">
        <v>10358</v>
      </c>
      <c r="D10343" s="808">
        <v>3.35</v>
      </c>
      <c r="E10343" s="757"/>
      <c r="F10343" s="757"/>
      <c r="G10343" s="757"/>
      <c r="H10343" s="757"/>
      <c r="I10343" s="757"/>
    </row>
    <row r="10344" spans="1:9" ht="15.75" customHeight="1">
      <c r="A10344" s="52">
        <v>1891</v>
      </c>
      <c r="B10344" s="52" t="s">
        <v>18155</v>
      </c>
      <c r="C10344" s="52" t="s">
        <v>10358</v>
      </c>
      <c r="D10344" s="808">
        <v>0.77</v>
      </c>
      <c r="E10344" s="757"/>
      <c r="F10344" s="757"/>
      <c r="G10344" s="757"/>
      <c r="H10344" s="757"/>
      <c r="I10344" s="757"/>
    </row>
    <row r="10345" spans="1:9" ht="15.75" customHeight="1">
      <c r="A10345" s="52">
        <v>1896</v>
      </c>
      <c r="B10345" s="52" t="s">
        <v>18156</v>
      </c>
      <c r="C10345" s="52" t="s">
        <v>10358</v>
      </c>
      <c r="D10345" s="808">
        <v>10.01</v>
      </c>
      <c r="E10345" s="757"/>
      <c r="F10345" s="757"/>
      <c r="G10345" s="757"/>
      <c r="H10345" s="757"/>
      <c r="I10345" s="757"/>
    </row>
    <row r="10346" spans="1:9" ht="15.75" customHeight="1">
      <c r="A10346" s="52">
        <v>1895</v>
      </c>
      <c r="B10346" s="52" t="s">
        <v>18157</v>
      </c>
      <c r="C10346" s="52" t="s">
        <v>10358</v>
      </c>
      <c r="D10346" s="808">
        <v>17.59</v>
      </c>
      <c r="E10346" s="757"/>
      <c r="F10346" s="757"/>
      <c r="G10346" s="757"/>
      <c r="H10346" s="757"/>
      <c r="I10346" s="757"/>
    </row>
    <row r="10347" spans="1:9" ht="15.75" customHeight="1">
      <c r="A10347" s="52">
        <v>2641</v>
      </c>
      <c r="B10347" s="52" t="s">
        <v>18158</v>
      </c>
      <c r="C10347" s="52" t="s">
        <v>10358</v>
      </c>
      <c r="D10347" s="808">
        <v>30.45</v>
      </c>
      <c r="E10347" s="757"/>
      <c r="F10347" s="757"/>
      <c r="G10347" s="757"/>
      <c r="H10347" s="757"/>
      <c r="I10347" s="757"/>
    </row>
    <row r="10348" spans="1:9" ht="15.75" customHeight="1">
      <c r="A10348" s="52">
        <v>2636</v>
      </c>
      <c r="B10348" s="52" t="s">
        <v>18159</v>
      </c>
      <c r="C10348" s="52" t="s">
        <v>10358</v>
      </c>
      <c r="D10348" s="808">
        <v>1.96</v>
      </c>
      <c r="E10348" s="757"/>
      <c r="F10348" s="757"/>
      <c r="G10348" s="757"/>
      <c r="H10348" s="757"/>
      <c r="I10348" s="757"/>
    </row>
    <row r="10349" spans="1:9" ht="15.75" customHeight="1">
      <c r="A10349" s="52">
        <v>2637</v>
      </c>
      <c r="B10349" s="52" t="s">
        <v>18160</v>
      </c>
      <c r="C10349" s="52" t="s">
        <v>10358</v>
      </c>
      <c r="D10349" s="808">
        <v>2.08</v>
      </c>
      <c r="E10349" s="757"/>
      <c r="F10349" s="757"/>
      <c r="G10349" s="757"/>
      <c r="H10349" s="757"/>
      <c r="I10349" s="757"/>
    </row>
    <row r="10350" spans="1:9" ht="15.75" customHeight="1">
      <c r="A10350" s="52">
        <v>2638</v>
      </c>
      <c r="B10350" s="52" t="s">
        <v>18161</v>
      </c>
      <c r="C10350" s="52" t="s">
        <v>10358</v>
      </c>
      <c r="D10350" s="808">
        <v>2.42</v>
      </c>
      <c r="E10350" s="757"/>
      <c r="F10350" s="757"/>
      <c r="G10350" s="757"/>
      <c r="H10350" s="757"/>
      <c r="I10350" s="757"/>
    </row>
    <row r="10351" spans="1:9" ht="15.75" customHeight="1">
      <c r="A10351" s="52">
        <v>2639</v>
      </c>
      <c r="B10351" s="52" t="s">
        <v>18162</v>
      </c>
      <c r="C10351" s="52" t="s">
        <v>10358</v>
      </c>
      <c r="D10351" s="808">
        <v>4.3</v>
      </c>
      <c r="E10351" s="757"/>
      <c r="F10351" s="757"/>
      <c r="G10351" s="757"/>
      <c r="H10351" s="757"/>
      <c r="I10351" s="757"/>
    </row>
    <row r="10352" spans="1:9" ht="15.75" customHeight="1">
      <c r="A10352" s="52">
        <v>2644</v>
      </c>
      <c r="B10352" s="52" t="s">
        <v>18163</v>
      </c>
      <c r="C10352" s="52" t="s">
        <v>10358</v>
      </c>
      <c r="D10352" s="808">
        <v>6.23</v>
      </c>
      <c r="E10352" s="757"/>
      <c r="F10352" s="757"/>
      <c r="G10352" s="757"/>
      <c r="H10352" s="757"/>
      <c r="I10352" s="757"/>
    </row>
    <row r="10353" spans="1:9" ht="15.75" customHeight="1">
      <c r="A10353" s="52">
        <v>2643</v>
      </c>
      <c r="B10353" s="52" t="s">
        <v>18164</v>
      </c>
      <c r="C10353" s="52" t="s">
        <v>10358</v>
      </c>
      <c r="D10353" s="808">
        <v>8.68</v>
      </c>
      <c r="E10353" s="757"/>
      <c r="F10353" s="757"/>
      <c r="G10353" s="757"/>
      <c r="H10353" s="757"/>
      <c r="I10353" s="757"/>
    </row>
    <row r="10354" spans="1:9" ht="15.75" customHeight="1">
      <c r="A10354" s="52">
        <v>2640</v>
      </c>
      <c r="B10354" s="52" t="s">
        <v>18165</v>
      </c>
      <c r="C10354" s="52" t="s">
        <v>10358</v>
      </c>
      <c r="D10354" s="808">
        <v>12.67</v>
      </c>
      <c r="E10354" s="757"/>
      <c r="F10354" s="757"/>
      <c r="G10354" s="757"/>
      <c r="H10354" s="757"/>
      <c r="I10354" s="757"/>
    </row>
    <row r="10355" spans="1:9" ht="15.75" customHeight="1">
      <c r="A10355" s="52">
        <v>2642</v>
      </c>
      <c r="B10355" s="52" t="s">
        <v>18166</v>
      </c>
      <c r="C10355" s="52" t="s">
        <v>10358</v>
      </c>
      <c r="D10355" s="808">
        <v>19.29</v>
      </c>
      <c r="E10355" s="757"/>
      <c r="F10355" s="757"/>
      <c r="G10355" s="757"/>
      <c r="H10355" s="757"/>
      <c r="I10355" s="757"/>
    </row>
    <row r="10356" spans="1:9" ht="15.75" customHeight="1">
      <c r="A10356" s="52">
        <v>38943</v>
      </c>
      <c r="B10356" s="52" t="s">
        <v>18167</v>
      </c>
      <c r="C10356" s="52" t="s">
        <v>10358</v>
      </c>
      <c r="D10356" s="808">
        <v>4.47</v>
      </c>
      <c r="E10356" s="757"/>
      <c r="F10356" s="757"/>
      <c r="G10356" s="757"/>
      <c r="H10356" s="757"/>
      <c r="I10356" s="757"/>
    </row>
    <row r="10357" spans="1:9" ht="15.75" customHeight="1">
      <c r="A10357" s="52">
        <v>38944</v>
      </c>
      <c r="B10357" s="52" t="s">
        <v>18168</v>
      </c>
      <c r="C10357" s="52" t="s">
        <v>10358</v>
      </c>
      <c r="D10357" s="808">
        <v>6.91</v>
      </c>
      <c r="E10357" s="757"/>
      <c r="F10357" s="757"/>
      <c r="G10357" s="757"/>
      <c r="H10357" s="757"/>
      <c r="I10357" s="757"/>
    </row>
    <row r="10358" spans="1:9" ht="15.75" customHeight="1">
      <c r="A10358" s="52">
        <v>38945</v>
      </c>
      <c r="B10358" s="52" t="s">
        <v>18169</v>
      </c>
      <c r="C10358" s="52" t="s">
        <v>10358</v>
      </c>
      <c r="D10358" s="808">
        <v>14.02</v>
      </c>
      <c r="E10358" s="757"/>
      <c r="F10358" s="757"/>
      <c r="G10358" s="757"/>
      <c r="H10358" s="757"/>
      <c r="I10358" s="757"/>
    </row>
    <row r="10359" spans="1:9" ht="15.75" customHeight="1">
      <c r="A10359" s="52">
        <v>38946</v>
      </c>
      <c r="B10359" s="52" t="s">
        <v>18170</v>
      </c>
      <c r="C10359" s="52" t="s">
        <v>10358</v>
      </c>
      <c r="D10359" s="808">
        <v>20.91</v>
      </c>
      <c r="E10359" s="757"/>
      <c r="F10359" s="757"/>
      <c r="G10359" s="757"/>
      <c r="H10359" s="757"/>
      <c r="I10359" s="757"/>
    </row>
    <row r="10360" spans="1:9" ht="15.75" customHeight="1">
      <c r="A10360" s="52">
        <v>39308</v>
      </c>
      <c r="B10360" s="52" t="s">
        <v>18171</v>
      </c>
      <c r="C10360" s="52" t="s">
        <v>10358</v>
      </c>
      <c r="D10360" s="808">
        <v>9.1199999999999992</v>
      </c>
      <c r="E10360" s="757"/>
      <c r="F10360" s="757"/>
      <c r="G10360" s="757"/>
      <c r="H10360" s="757"/>
      <c r="I10360" s="757"/>
    </row>
    <row r="10361" spans="1:9" ht="15.75" customHeight="1">
      <c r="A10361" s="52">
        <v>39309</v>
      </c>
      <c r="B10361" s="52" t="s">
        <v>18172</v>
      </c>
      <c r="C10361" s="52" t="s">
        <v>10358</v>
      </c>
      <c r="D10361" s="808">
        <v>13.19</v>
      </c>
      <c r="E10361" s="757"/>
      <c r="F10361" s="757"/>
      <c r="G10361" s="757"/>
      <c r="H10361" s="757"/>
      <c r="I10361" s="757"/>
    </row>
    <row r="10362" spans="1:9" ht="15.75" customHeight="1">
      <c r="A10362" s="52">
        <v>39310</v>
      </c>
      <c r="B10362" s="52" t="s">
        <v>18173</v>
      </c>
      <c r="C10362" s="52" t="s">
        <v>10358</v>
      </c>
      <c r="D10362" s="808">
        <v>19.98</v>
      </c>
      <c r="E10362" s="757"/>
      <c r="F10362" s="757"/>
      <c r="G10362" s="757"/>
      <c r="H10362" s="757"/>
      <c r="I10362" s="757"/>
    </row>
    <row r="10363" spans="1:9" ht="15.75" customHeight="1">
      <c r="A10363" s="52">
        <v>39311</v>
      </c>
      <c r="B10363" s="52" t="s">
        <v>18174</v>
      </c>
      <c r="C10363" s="52" t="s">
        <v>10358</v>
      </c>
      <c r="D10363" s="808">
        <v>30.04</v>
      </c>
      <c r="E10363" s="757"/>
      <c r="F10363" s="757"/>
      <c r="G10363" s="757"/>
      <c r="H10363" s="757"/>
      <c r="I10363" s="757"/>
    </row>
    <row r="10364" spans="1:9" ht="15.75" customHeight="1">
      <c r="A10364" s="52">
        <v>39855</v>
      </c>
      <c r="B10364" s="52" t="s">
        <v>18175</v>
      </c>
      <c r="C10364" s="52" t="s">
        <v>10358</v>
      </c>
      <c r="D10364" s="808">
        <v>2.78</v>
      </c>
      <c r="E10364" s="757"/>
      <c r="F10364" s="757"/>
      <c r="G10364" s="757"/>
      <c r="H10364" s="757"/>
      <c r="I10364" s="757"/>
    </row>
    <row r="10365" spans="1:9" ht="15.75" customHeight="1">
      <c r="A10365" s="52">
        <v>39856</v>
      </c>
      <c r="B10365" s="52" t="s">
        <v>18176</v>
      </c>
      <c r="C10365" s="52" t="s">
        <v>10358</v>
      </c>
      <c r="D10365" s="808">
        <v>6.57</v>
      </c>
      <c r="E10365" s="757"/>
      <c r="F10365" s="757"/>
      <c r="G10365" s="757"/>
      <c r="H10365" s="757"/>
      <c r="I10365" s="757"/>
    </row>
    <row r="10366" spans="1:9" ht="15.75" customHeight="1">
      <c r="A10366" s="52">
        <v>39857</v>
      </c>
      <c r="B10366" s="52" t="s">
        <v>18177</v>
      </c>
      <c r="C10366" s="52" t="s">
        <v>10358</v>
      </c>
      <c r="D10366" s="808">
        <v>10.62</v>
      </c>
      <c r="E10366" s="757"/>
      <c r="F10366" s="757"/>
      <c r="G10366" s="757"/>
      <c r="H10366" s="757"/>
      <c r="I10366" s="757"/>
    </row>
    <row r="10367" spans="1:9" ht="15.75" customHeight="1">
      <c r="A10367" s="52">
        <v>39858</v>
      </c>
      <c r="B10367" s="52" t="s">
        <v>18178</v>
      </c>
      <c r="C10367" s="52" t="s">
        <v>10358</v>
      </c>
      <c r="D10367" s="808">
        <v>23.58</v>
      </c>
      <c r="E10367" s="757"/>
      <c r="F10367" s="757"/>
      <c r="G10367" s="757"/>
      <c r="H10367" s="757"/>
      <c r="I10367" s="757"/>
    </row>
    <row r="10368" spans="1:9" ht="15.75" customHeight="1">
      <c r="A10368" s="52">
        <v>39859</v>
      </c>
      <c r="B10368" s="52" t="s">
        <v>18179</v>
      </c>
      <c r="C10368" s="52" t="s">
        <v>10358</v>
      </c>
      <c r="D10368" s="808">
        <v>36.35</v>
      </c>
      <c r="E10368" s="757"/>
      <c r="F10368" s="757"/>
      <c r="G10368" s="757"/>
      <c r="H10368" s="757"/>
      <c r="I10368" s="757"/>
    </row>
    <row r="10369" spans="1:9" ht="15.75" customHeight="1">
      <c r="A10369" s="52">
        <v>39860</v>
      </c>
      <c r="B10369" s="52" t="s">
        <v>18180</v>
      </c>
      <c r="C10369" s="52" t="s">
        <v>10358</v>
      </c>
      <c r="D10369" s="808">
        <v>55.78</v>
      </c>
      <c r="E10369" s="757"/>
      <c r="F10369" s="757"/>
      <c r="G10369" s="757"/>
      <c r="H10369" s="757"/>
      <c r="I10369" s="757"/>
    </row>
    <row r="10370" spans="1:9" ht="15.75" customHeight="1">
      <c r="A10370" s="52">
        <v>39861</v>
      </c>
      <c r="B10370" s="52" t="s">
        <v>18181</v>
      </c>
      <c r="C10370" s="52" t="s">
        <v>10358</v>
      </c>
      <c r="D10370" s="808">
        <v>159.26</v>
      </c>
      <c r="E10370" s="757"/>
      <c r="F10370" s="757"/>
      <c r="G10370" s="757"/>
      <c r="H10370" s="757"/>
      <c r="I10370" s="757"/>
    </row>
    <row r="10371" spans="1:9" ht="15.75" customHeight="1">
      <c r="A10371" s="52">
        <v>3867</v>
      </c>
      <c r="B10371" s="52" t="s">
        <v>18182</v>
      </c>
      <c r="C10371" s="52" t="s">
        <v>10358</v>
      </c>
      <c r="D10371" s="808">
        <v>86.6</v>
      </c>
      <c r="E10371" s="757"/>
      <c r="F10371" s="757"/>
      <c r="G10371" s="757"/>
      <c r="H10371" s="757"/>
      <c r="I10371" s="757"/>
    </row>
    <row r="10372" spans="1:9" ht="15.75" customHeight="1">
      <c r="A10372" s="52">
        <v>3861</v>
      </c>
      <c r="B10372" s="52" t="s">
        <v>18183</v>
      </c>
      <c r="C10372" s="52" t="s">
        <v>10358</v>
      </c>
      <c r="D10372" s="808">
        <v>0.89</v>
      </c>
      <c r="E10372" s="757"/>
      <c r="F10372" s="757"/>
      <c r="G10372" s="757"/>
      <c r="H10372" s="757"/>
      <c r="I10372" s="757"/>
    </row>
    <row r="10373" spans="1:9" ht="15.75" customHeight="1">
      <c r="A10373" s="52">
        <v>3904</v>
      </c>
      <c r="B10373" s="52" t="s">
        <v>18184</v>
      </c>
      <c r="C10373" s="52" t="s">
        <v>10358</v>
      </c>
      <c r="D10373" s="808">
        <v>0.95</v>
      </c>
      <c r="E10373" s="757"/>
      <c r="F10373" s="757"/>
      <c r="G10373" s="757"/>
      <c r="H10373" s="757"/>
      <c r="I10373" s="757"/>
    </row>
    <row r="10374" spans="1:9" ht="15.75" customHeight="1">
      <c r="A10374" s="52">
        <v>3903</v>
      </c>
      <c r="B10374" s="52" t="s">
        <v>18185</v>
      </c>
      <c r="C10374" s="52" t="s">
        <v>10358</v>
      </c>
      <c r="D10374" s="808">
        <v>2.3199999999999998</v>
      </c>
      <c r="E10374" s="757"/>
      <c r="F10374" s="757"/>
      <c r="G10374" s="757"/>
      <c r="H10374" s="757"/>
      <c r="I10374" s="757"/>
    </row>
    <row r="10375" spans="1:9" ht="15.75" customHeight="1">
      <c r="A10375" s="52">
        <v>3862</v>
      </c>
      <c r="B10375" s="52" t="s">
        <v>18186</v>
      </c>
      <c r="C10375" s="52" t="s">
        <v>10358</v>
      </c>
      <c r="D10375" s="808">
        <v>4.95</v>
      </c>
      <c r="E10375" s="757"/>
      <c r="F10375" s="757"/>
      <c r="G10375" s="757"/>
      <c r="H10375" s="757"/>
      <c r="I10375" s="757"/>
    </row>
    <row r="10376" spans="1:9" ht="15.75" customHeight="1">
      <c r="A10376" s="52">
        <v>3863</v>
      </c>
      <c r="B10376" s="52" t="s">
        <v>18187</v>
      </c>
      <c r="C10376" s="52" t="s">
        <v>10358</v>
      </c>
      <c r="D10376" s="808">
        <v>5.07</v>
      </c>
      <c r="E10376" s="757"/>
      <c r="F10376" s="757"/>
      <c r="G10376" s="757"/>
      <c r="H10376" s="757"/>
      <c r="I10376" s="757"/>
    </row>
    <row r="10377" spans="1:9" ht="15.75" customHeight="1">
      <c r="A10377" s="52">
        <v>3864</v>
      </c>
      <c r="B10377" s="52" t="s">
        <v>18188</v>
      </c>
      <c r="C10377" s="52" t="s">
        <v>10358</v>
      </c>
      <c r="D10377" s="808">
        <v>15.53</v>
      </c>
      <c r="E10377" s="757"/>
      <c r="F10377" s="757"/>
      <c r="G10377" s="757"/>
      <c r="H10377" s="757"/>
      <c r="I10377" s="757"/>
    </row>
    <row r="10378" spans="1:9" ht="15.75" customHeight="1">
      <c r="A10378" s="52">
        <v>3865</v>
      </c>
      <c r="B10378" s="52" t="s">
        <v>18189</v>
      </c>
      <c r="C10378" s="52" t="s">
        <v>10358</v>
      </c>
      <c r="D10378" s="808">
        <v>22.72</v>
      </c>
      <c r="E10378" s="757"/>
      <c r="F10378" s="757"/>
      <c r="G10378" s="757"/>
      <c r="H10378" s="757"/>
      <c r="I10378" s="757"/>
    </row>
    <row r="10379" spans="1:9" ht="15.75" customHeight="1">
      <c r="A10379" s="52">
        <v>3866</v>
      </c>
      <c r="B10379" s="52" t="s">
        <v>18190</v>
      </c>
      <c r="C10379" s="52" t="s">
        <v>10358</v>
      </c>
      <c r="D10379" s="808">
        <v>51</v>
      </c>
      <c r="E10379" s="757"/>
      <c r="F10379" s="757"/>
      <c r="G10379" s="757"/>
      <c r="H10379" s="757"/>
      <c r="I10379" s="757"/>
    </row>
    <row r="10380" spans="1:9" ht="15.75" customHeight="1">
      <c r="A10380" s="52">
        <v>3878</v>
      </c>
      <c r="B10380" s="52" t="s">
        <v>18191</v>
      </c>
      <c r="C10380" s="52" t="s">
        <v>10358</v>
      </c>
      <c r="D10380" s="808">
        <v>13.91</v>
      </c>
      <c r="E10380" s="757"/>
      <c r="F10380" s="757"/>
      <c r="G10380" s="757"/>
      <c r="H10380" s="757"/>
      <c r="I10380" s="757"/>
    </row>
    <row r="10381" spans="1:9" ht="15.75" customHeight="1">
      <c r="A10381" s="52">
        <v>3883</v>
      </c>
      <c r="B10381" s="52" t="s">
        <v>18192</v>
      </c>
      <c r="C10381" s="52" t="s">
        <v>10358</v>
      </c>
      <c r="D10381" s="808">
        <v>1.78</v>
      </c>
      <c r="E10381" s="757"/>
      <c r="F10381" s="757"/>
      <c r="G10381" s="757"/>
      <c r="H10381" s="757"/>
      <c r="I10381" s="757"/>
    </row>
    <row r="10382" spans="1:9" ht="15.75" customHeight="1">
      <c r="A10382" s="52">
        <v>3876</v>
      </c>
      <c r="B10382" s="52" t="s">
        <v>18193</v>
      </c>
      <c r="C10382" s="52" t="s">
        <v>10358</v>
      </c>
      <c r="D10382" s="808">
        <v>5.54</v>
      </c>
      <c r="E10382" s="757"/>
      <c r="F10382" s="757"/>
      <c r="G10382" s="757"/>
      <c r="H10382" s="757"/>
      <c r="I10382" s="757"/>
    </row>
    <row r="10383" spans="1:9" ht="15.75" customHeight="1">
      <c r="A10383" s="52">
        <v>3884</v>
      </c>
      <c r="B10383" s="52" t="s">
        <v>18194</v>
      </c>
      <c r="C10383" s="52" t="s">
        <v>10358</v>
      </c>
      <c r="D10383" s="808">
        <v>2.81</v>
      </c>
      <c r="E10383" s="757"/>
      <c r="F10383" s="757"/>
      <c r="G10383" s="757"/>
      <c r="H10383" s="757"/>
      <c r="I10383" s="757"/>
    </row>
    <row r="10384" spans="1:9" ht="15.75" customHeight="1">
      <c r="A10384" s="52">
        <v>12892</v>
      </c>
      <c r="B10384" s="52" t="s">
        <v>18195</v>
      </c>
      <c r="C10384" s="52" t="s">
        <v>10788</v>
      </c>
      <c r="D10384" s="808">
        <v>20.25</v>
      </c>
      <c r="E10384" s="757"/>
      <c r="F10384" s="757"/>
      <c r="G10384" s="757"/>
      <c r="H10384" s="757"/>
      <c r="I10384" s="757"/>
    </row>
    <row r="10385" spans="1:9" ht="15.75" customHeight="1">
      <c r="A10385" s="52">
        <v>38447</v>
      </c>
      <c r="B10385" s="52" t="s">
        <v>18196</v>
      </c>
      <c r="C10385" s="52" t="s">
        <v>10358</v>
      </c>
      <c r="D10385" s="808">
        <v>88.68</v>
      </c>
      <c r="E10385" s="757"/>
      <c r="F10385" s="757"/>
      <c r="G10385" s="757"/>
      <c r="H10385" s="757"/>
      <c r="I10385" s="757"/>
    </row>
    <row r="10386" spans="1:9" ht="15.75" customHeight="1">
      <c r="A10386" s="52">
        <v>36320</v>
      </c>
      <c r="B10386" s="52" t="s">
        <v>18197</v>
      </c>
      <c r="C10386" s="52" t="s">
        <v>10358</v>
      </c>
      <c r="D10386" s="808">
        <v>2.38</v>
      </c>
      <c r="E10386" s="757"/>
      <c r="F10386" s="757"/>
      <c r="G10386" s="757"/>
      <c r="H10386" s="757"/>
      <c r="I10386" s="757"/>
    </row>
    <row r="10387" spans="1:9" ht="15.75" customHeight="1">
      <c r="A10387" s="52">
        <v>36324</v>
      </c>
      <c r="B10387" s="52" t="s">
        <v>18198</v>
      </c>
      <c r="C10387" s="52" t="s">
        <v>10358</v>
      </c>
      <c r="D10387" s="808">
        <v>2.17</v>
      </c>
      <c r="E10387" s="757"/>
      <c r="F10387" s="757"/>
      <c r="G10387" s="757"/>
      <c r="H10387" s="757"/>
      <c r="I10387" s="757"/>
    </row>
    <row r="10388" spans="1:9" ht="15.75" customHeight="1">
      <c r="A10388" s="52">
        <v>38441</v>
      </c>
      <c r="B10388" s="52" t="s">
        <v>18199</v>
      </c>
      <c r="C10388" s="52" t="s">
        <v>10358</v>
      </c>
      <c r="D10388" s="808">
        <v>3.89</v>
      </c>
      <c r="E10388" s="757"/>
      <c r="F10388" s="757"/>
      <c r="G10388" s="757"/>
      <c r="H10388" s="757"/>
      <c r="I10388" s="757"/>
    </row>
    <row r="10389" spans="1:9" ht="15.75" customHeight="1">
      <c r="A10389" s="52">
        <v>38442</v>
      </c>
      <c r="B10389" s="52" t="s">
        <v>18200</v>
      </c>
      <c r="C10389" s="52" t="s">
        <v>10358</v>
      </c>
      <c r="D10389" s="808">
        <v>11.08</v>
      </c>
      <c r="E10389" s="757"/>
      <c r="F10389" s="757"/>
      <c r="G10389" s="757"/>
      <c r="H10389" s="757"/>
      <c r="I10389" s="757"/>
    </row>
    <row r="10390" spans="1:9" ht="15.75" customHeight="1">
      <c r="A10390" s="52">
        <v>38443</v>
      </c>
      <c r="B10390" s="52" t="s">
        <v>18201</v>
      </c>
      <c r="C10390" s="52" t="s">
        <v>10358</v>
      </c>
      <c r="D10390" s="808">
        <v>13.44</v>
      </c>
      <c r="E10390" s="757"/>
      <c r="F10390" s="757"/>
      <c r="G10390" s="757"/>
      <c r="H10390" s="757"/>
      <c r="I10390" s="757"/>
    </row>
    <row r="10391" spans="1:9" ht="15.75" customHeight="1">
      <c r="A10391" s="52">
        <v>38444</v>
      </c>
      <c r="B10391" s="52" t="s">
        <v>18202</v>
      </c>
      <c r="C10391" s="52" t="s">
        <v>10358</v>
      </c>
      <c r="D10391" s="808">
        <v>22.58</v>
      </c>
      <c r="E10391" s="757"/>
      <c r="F10391" s="757"/>
      <c r="G10391" s="757"/>
      <c r="H10391" s="757"/>
      <c r="I10391" s="757"/>
    </row>
    <row r="10392" spans="1:9" ht="15.75" customHeight="1">
      <c r="A10392" s="52">
        <v>38445</v>
      </c>
      <c r="B10392" s="52" t="s">
        <v>18203</v>
      </c>
      <c r="C10392" s="52" t="s">
        <v>10358</v>
      </c>
      <c r="D10392" s="808">
        <v>41.86</v>
      </c>
      <c r="E10392" s="757"/>
      <c r="F10392" s="757"/>
      <c r="G10392" s="757"/>
      <c r="H10392" s="757"/>
      <c r="I10392" s="757"/>
    </row>
    <row r="10393" spans="1:9" ht="15.75" customHeight="1">
      <c r="A10393" s="52">
        <v>38446</v>
      </c>
      <c r="B10393" s="52" t="s">
        <v>18204</v>
      </c>
      <c r="C10393" s="52" t="s">
        <v>10358</v>
      </c>
      <c r="D10393" s="808">
        <v>68.52</v>
      </c>
      <c r="E10393" s="757"/>
      <c r="F10393" s="757"/>
      <c r="G10393" s="757"/>
      <c r="H10393" s="757"/>
      <c r="I10393" s="757"/>
    </row>
    <row r="10394" spans="1:9" ht="15.75" customHeight="1">
      <c r="A10394" s="52">
        <v>3837</v>
      </c>
      <c r="B10394" s="52" t="s">
        <v>18205</v>
      </c>
      <c r="C10394" s="52" t="s">
        <v>10358</v>
      </c>
      <c r="D10394" s="808">
        <v>47.7</v>
      </c>
      <c r="E10394" s="757"/>
      <c r="F10394" s="757"/>
      <c r="G10394" s="757"/>
      <c r="H10394" s="757"/>
      <c r="I10394" s="757"/>
    </row>
    <row r="10395" spans="1:9" ht="15.75" customHeight="1">
      <c r="A10395" s="52">
        <v>3845</v>
      </c>
      <c r="B10395" s="52" t="s">
        <v>18206</v>
      </c>
      <c r="C10395" s="52" t="s">
        <v>10358</v>
      </c>
      <c r="D10395" s="808">
        <v>17.420000000000002</v>
      </c>
      <c r="E10395" s="757"/>
      <c r="F10395" s="757"/>
      <c r="G10395" s="757"/>
      <c r="H10395" s="757"/>
      <c r="I10395" s="757"/>
    </row>
    <row r="10396" spans="1:9" ht="15.75" customHeight="1">
      <c r="A10396" s="52">
        <v>11045</v>
      </c>
      <c r="B10396" s="52" t="s">
        <v>18207</v>
      </c>
      <c r="C10396" s="52" t="s">
        <v>10358</v>
      </c>
      <c r="D10396" s="808">
        <v>33.61</v>
      </c>
      <c r="E10396" s="757"/>
      <c r="F10396" s="757"/>
      <c r="G10396" s="757"/>
      <c r="H10396" s="757"/>
      <c r="I10396" s="757"/>
    </row>
    <row r="10397" spans="1:9" ht="15.75" customHeight="1">
      <c r="A10397" s="52">
        <v>20170</v>
      </c>
      <c r="B10397" s="52" t="s">
        <v>18208</v>
      </c>
      <c r="C10397" s="52" t="s">
        <v>10358</v>
      </c>
      <c r="D10397" s="808">
        <v>15.18</v>
      </c>
      <c r="E10397" s="757"/>
      <c r="F10397" s="757"/>
      <c r="G10397" s="757"/>
      <c r="H10397" s="757"/>
      <c r="I10397" s="757"/>
    </row>
    <row r="10398" spans="1:9" ht="15.75" customHeight="1">
      <c r="A10398" s="52">
        <v>20171</v>
      </c>
      <c r="B10398" s="52" t="s">
        <v>18209</v>
      </c>
      <c r="C10398" s="52" t="s">
        <v>10358</v>
      </c>
      <c r="D10398" s="808">
        <v>43.78</v>
      </c>
      <c r="E10398" s="757"/>
      <c r="F10398" s="757"/>
      <c r="G10398" s="757"/>
      <c r="H10398" s="757"/>
      <c r="I10398" s="757"/>
    </row>
    <row r="10399" spans="1:9" ht="15.75" customHeight="1">
      <c r="A10399" s="52">
        <v>20167</v>
      </c>
      <c r="B10399" s="52" t="s">
        <v>18210</v>
      </c>
      <c r="C10399" s="52" t="s">
        <v>10358</v>
      </c>
      <c r="D10399" s="808">
        <v>5.51</v>
      </c>
      <c r="E10399" s="757"/>
      <c r="F10399" s="757"/>
      <c r="G10399" s="757"/>
      <c r="H10399" s="757"/>
      <c r="I10399" s="757"/>
    </row>
    <row r="10400" spans="1:9" ht="15.75" customHeight="1">
      <c r="A10400" s="52">
        <v>20168</v>
      </c>
      <c r="B10400" s="52" t="s">
        <v>18211</v>
      </c>
      <c r="C10400" s="52" t="s">
        <v>10358</v>
      </c>
      <c r="D10400" s="808">
        <v>11.33</v>
      </c>
      <c r="E10400" s="757"/>
      <c r="F10400" s="757"/>
      <c r="G10400" s="757"/>
      <c r="H10400" s="757"/>
      <c r="I10400" s="757"/>
    </row>
    <row r="10401" spans="1:9" ht="15.75" customHeight="1">
      <c r="A10401" s="52">
        <v>20169</v>
      </c>
      <c r="B10401" s="52" t="s">
        <v>18212</v>
      </c>
      <c r="C10401" s="52" t="s">
        <v>10358</v>
      </c>
      <c r="D10401" s="808">
        <v>13.22</v>
      </c>
      <c r="E10401" s="757"/>
      <c r="F10401" s="757"/>
      <c r="G10401" s="757"/>
      <c r="H10401" s="757"/>
      <c r="I10401" s="757"/>
    </row>
    <row r="10402" spans="1:9" ht="15.75" customHeight="1">
      <c r="A10402" s="52">
        <v>3899</v>
      </c>
      <c r="B10402" s="52" t="s">
        <v>18213</v>
      </c>
      <c r="C10402" s="52" t="s">
        <v>10358</v>
      </c>
      <c r="D10402" s="808">
        <v>7.33</v>
      </c>
      <c r="E10402" s="757"/>
      <c r="F10402" s="757"/>
      <c r="G10402" s="757"/>
      <c r="H10402" s="757"/>
      <c r="I10402" s="757"/>
    </row>
    <row r="10403" spans="1:9" ht="15.75" customHeight="1">
      <c r="A10403" s="52">
        <v>38676</v>
      </c>
      <c r="B10403" s="52" t="s">
        <v>18214</v>
      </c>
      <c r="C10403" s="52" t="s">
        <v>10358</v>
      </c>
      <c r="D10403" s="808">
        <v>36.69</v>
      </c>
      <c r="E10403" s="757"/>
      <c r="F10403" s="757"/>
      <c r="G10403" s="757"/>
      <c r="H10403" s="757"/>
      <c r="I10403" s="757"/>
    </row>
    <row r="10404" spans="1:9" ht="15.75" customHeight="1">
      <c r="A10404" s="52">
        <v>3897</v>
      </c>
      <c r="B10404" s="52" t="s">
        <v>18215</v>
      </c>
      <c r="C10404" s="52" t="s">
        <v>10358</v>
      </c>
      <c r="D10404" s="808">
        <v>1.79</v>
      </c>
      <c r="E10404" s="757"/>
      <c r="F10404" s="757"/>
      <c r="G10404" s="757"/>
      <c r="H10404" s="757"/>
      <c r="I10404" s="757"/>
    </row>
    <row r="10405" spans="1:9" ht="15.75" customHeight="1">
      <c r="A10405" s="52">
        <v>3875</v>
      </c>
      <c r="B10405" s="52" t="s">
        <v>18216</v>
      </c>
      <c r="C10405" s="52" t="s">
        <v>10358</v>
      </c>
      <c r="D10405" s="808">
        <v>3.7</v>
      </c>
      <c r="E10405" s="757"/>
      <c r="F10405" s="757"/>
      <c r="G10405" s="757"/>
      <c r="H10405" s="757"/>
      <c r="I10405" s="757"/>
    </row>
    <row r="10406" spans="1:9" ht="15.75" customHeight="1">
      <c r="A10406" s="52">
        <v>3898</v>
      </c>
      <c r="B10406" s="52" t="s">
        <v>18217</v>
      </c>
      <c r="C10406" s="52" t="s">
        <v>10358</v>
      </c>
      <c r="D10406" s="808">
        <v>7.5</v>
      </c>
      <c r="E10406" s="757"/>
      <c r="F10406" s="757"/>
      <c r="G10406" s="757"/>
      <c r="H10406" s="757"/>
      <c r="I10406" s="757"/>
    </row>
    <row r="10407" spans="1:9" ht="15.75" customHeight="1">
      <c r="A10407" s="52">
        <v>3855</v>
      </c>
      <c r="B10407" s="52" t="s">
        <v>18218</v>
      </c>
      <c r="C10407" s="52" t="s">
        <v>10358</v>
      </c>
      <c r="D10407" s="808">
        <v>6.01</v>
      </c>
      <c r="E10407" s="757"/>
      <c r="F10407" s="757"/>
      <c r="G10407" s="757"/>
      <c r="H10407" s="757"/>
      <c r="I10407" s="757"/>
    </row>
    <row r="10408" spans="1:9" ht="15.75" customHeight="1">
      <c r="A10408" s="52">
        <v>3874</v>
      </c>
      <c r="B10408" s="52" t="s">
        <v>18219</v>
      </c>
      <c r="C10408" s="52" t="s">
        <v>10358</v>
      </c>
      <c r="D10408" s="808">
        <v>6.96</v>
      </c>
      <c r="E10408" s="757"/>
      <c r="F10408" s="757"/>
      <c r="G10408" s="757"/>
      <c r="H10408" s="757"/>
      <c r="I10408" s="757"/>
    </row>
    <row r="10409" spans="1:9" ht="15.75" customHeight="1">
      <c r="A10409" s="52">
        <v>3870</v>
      </c>
      <c r="B10409" s="52" t="s">
        <v>18220</v>
      </c>
      <c r="C10409" s="52" t="s">
        <v>10358</v>
      </c>
      <c r="D10409" s="808">
        <v>7.64</v>
      </c>
      <c r="E10409" s="757"/>
      <c r="F10409" s="757"/>
      <c r="G10409" s="757"/>
      <c r="H10409" s="757"/>
      <c r="I10409" s="757"/>
    </row>
    <row r="10410" spans="1:9" ht="15.75" customHeight="1">
      <c r="A10410" s="52">
        <v>38678</v>
      </c>
      <c r="B10410" s="52" t="s">
        <v>18221</v>
      </c>
      <c r="C10410" s="52" t="s">
        <v>10358</v>
      </c>
      <c r="D10410" s="808">
        <v>20.21</v>
      </c>
      <c r="E10410" s="757"/>
      <c r="F10410" s="757"/>
      <c r="G10410" s="757"/>
      <c r="H10410" s="757"/>
      <c r="I10410" s="757"/>
    </row>
    <row r="10411" spans="1:9" ht="15.75" customHeight="1">
      <c r="A10411" s="52">
        <v>3859</v>
      </c>
      <c r="B10411" s="52" t="s">
        <v>18222</v>
      </c>
      <c r="C10411" s="52" t="s">
        <v>10358</v>
      </c>
      <c r="D10411" s="808">
        <v>1.54</v>
      </c>
      <c r="E10411" s="757"/>
      <c r="F10411" s="757"/>
      <c r="G10411" s="757"/>
      <c r="H10411" s="757"/>
      <c r="I10411" s="757"/>
    </row>
    <row r="10412" spans="1:9" ht="15.75" customHeight="1">
      <c r="A10412" s="52">
        <v>3856</v>
      </c>
      <c r="B10412" s="52" t="s">
        <v>18223</v>
      </c>
      <c r="C10412" s="52" t="s">
        <v>10358</v>
      </c>
      <c r="D10412" s="808">
        <v>2.13</v>
      </c>
      <c r="E10412" s="757"/>
      <c r="F10412" s="757"/>
      <c r="G10412" s="757"/>
      <c r="H10412" s="757"/>
      <c r="I10412" s="757"/>
    </row>
    <row r="10413" spans="1:9" ht="15.75" customHeight="1">
      <c r="A10413" s="52">
        <v>3906</v>
      </c>
      <c r="B10413" s="52" t="s">
        <v>18224</v>
      </c>
      <c r="C10413" s="52" t="s">
        <v>10358</v>
      </c>
      <c r="D10413" s="808">
        <v>1.76</v>
      </c>
      <c r="E10413" s="757"/>
      <c r="F10413" s="757"/>
      <c r="G10413" s="757"/>
      <c r="H10413" s="757"/>
      <c r="I10413" s="757"/>
    </row>
    <row r="10414" spans="1:9" ht="15.75" customHeight="1">
      <c r="A10414" s="52">
        <v>3860</v>
      </c>
      <c r="B10414" s="52" t="s">
        <v>18225</v>
      </c>
      <c r="C10414" s="52" t="s">
        <v>10358</v>
      </c>
      <c r="D10414" s="808">
        <v>5.24</v>
      </c>
      <c r="E10414" s="757"/>
      <c r="F10414" s="757"/>
      <c r="G10414" s="757"/>
      <c r="H10414" s="757"/>
      <c r="I10414" s="757"/>
    </row>
    <row r="10415" spans="1:9" ht="15.75" customHeight="1">
      <c r="A10415" s="52">
        <v>3905</v>
      </c>
      <c r="B10415" s="52" t="s">
        <v>18226</v>
      </c>
      <c r="C10415" s="52" t="s">
        <v>10358</v>
      </c>
      <c r="D10415" s="808">
        <v>12.01</v>
      </c>
      <c r="E10415" s="757"/>
      <c r="F10415" s="757"/>
      <c r="G10415" s="757"/>
      <c r="H10415" s="757"/>
      <c r="I10415" s="757"/>
    </row>
    <row r="10416" spans="1:9" ht="15.75" customHeight="1">
      <c r="A10416" s="52">
        <v>3871</v>
      </c>
      <c r="B10416" s="52" t="s">
        <v>18227</v>
      </c>
      <c r="C10416" s="52" t="s">
        <v>10358</v>
      </c>
      <c r="D10416" s="808">
        <v>21.25</v>
      </c>
      <c r="E10416" s="757"/>
      <c r="F10416" s="757"/>
      <c r="G10416" s="757"/>
      <c r="H10416" s="757"/>
      <c r="I10416" s="757"/>
    </row>
    <row r="10417" spans="1:9" ht="15.75" customHeight="1">
      <c r="A10417" s="52">
        <v>37429</v>
      </c>
      <c r="B10417" s="52" t="s">
        <v>18228</v>
      </c>
      <c r="C10417" s="52" t="s">
        <v>10358</v>
      </c>
      <c r="D10417" s="967">
        <v>2799.26</v>
      </c>
      <c r="E10417" s="757"/>
      <c r="F10417" s="757"/>
      <c r="G10417" s="757"/>
      <c r="H10417" s="757"/>
      <c r="I10417" s="757"/>
    </row>
    <row r="10418" spans="1:9" ht="15.75" customHeight="1">
      <c r="A10418" s="52">
        <v>37426</v>
      </c>
      <c r="B10418" s="52" t="s">
        <v>18229</v>
      </c>
      <c r="C10418" s="52" t="s">
        <v>10358</v>
      </c>
      <c r="D10418" s="808">
        <v>26.92</v>
      </c>
      <c r="E10418" s="757"/>
      <c r="F10418" s="757"/>
      <c r="G10418" s="757"/>
      <c r="H10418" s="757"/>
      <c r="I10418" s="757"/>
    </row>
    <row r="10419" spans="1:9" ht="15.75" customHeight="1">
      <c r="A10419" s="52">
        <v>37427</v>
      </c>
      <c r="B10419" s="52" t="s">
        <v>18230</v>
      </c>
      <c r="C10419" s="52" t="s">
        <v>10358</v>
      </c>
      <c r="D10419" s="808">
        <v>64.23</v>
      </c>
      <c r="E10419" s="757"/>
      <c r="F10419" s="757"/>
      <c r="G10419" s="757"/>
      <c r="H10419" s="757"/>
      <c r="I10419" s="757"/>
    </row>
    <row r="10420" spans="1:9" ht="15.75" customHeight="1">
      <c r="A10420" s="52">
        <v>37424</v>
      </c>
      <c r="B10420" s="52" t="s">
        <v>18231</v>
      </c>
      <c r="C10420" s="52" t="s">
        <v>10358</v>
      </c>
      <c r="D10420" s="808">
        <v>12.37</v>
      </c>
      <c r="E10420" s="757"/>
      <c r="F10420" s="757"/>
      <c r="G10420" s="757"/>
      <c r="H10420" s="757"/>
      <c r="I10420" s="757"/>
    </row>
    <row r="10421" spans="1:9" ht="15.75" customHeight="1">
      <c r="A10421" s="52">
        <v>37428</v>
      </c>
      <c r="B10421" s="52" t="s">
        <v>18232</v>
      </c>
      <c r="C10421" s="52" t="s">
        <v>10358</v>
      </c>
      <c r="D10421" s="808">
        <v>221.36</v>
      </c>
      <c r="E10421" s="757"/>
      <c r="F10421" s="757"/>
      <c r="G10421" s="757"/>
      <c r="H10421" s="757"/>
      <c r="I10421" s="757"/>
    </row>
    <row r="10422" spans="1:9" ht="15.75" customHeight="1">
      <c r="A10422" s="52">
        <v>37425</v>
      </c>
      <c r="B10422" s="52" t="s">
        <v>18233</v>
      </c>
      <c r="C10422" s="52" t="s">
        <v>10358</v>
      </c>
      <c r="D10422" s="808">
        <v>13.34</v>
      </c>
      <c r="E10422" s="757"/>
      <c r="F10422" s="757"/>
      <c r="G10422" s="757"/>
      <c r="H10422" s="757"/>
      <c r="I10422" s="757"/>
    </row>
    <row r="10423" spans="1:9" ht="15.75" customHeight="1">
      <c r="A10423" s="52">
        <v>11519</v>
      </c>
      <c r="B10423" s="52" t="s">
        <v>18234</v>
      </c>
      <c r="C10423" s="52" t="s">
        <v>10788</v>
      </c>
      <c r="D10423" s="808">
        <v>45.93</v>
      </c>
      <c r="E10423" s="757"/>
      <c r="F10423" s="757"/>
      <c r="G10423" s="757"/>
      <c r="H10423" s="757"/>
      <c r="I10423" s="757"/>
    </row>
    <row r="10424" spans="1:9" ht="15.75" customHeight="1">
      <c r="A10424" s="52">
        <v>11520</v>
      </c>
      <c r="B10424" s="52" t="s">
        <v>18235</v>
      </c>
      <c r="C10424" s="52" t="s">
        <v>10788</v>
      </c>
      <c r="D10424" s="808">
        <v>21.24</v>
      </c>
      <c r="E10424" s="757"/>
      <c r="F10424" s="757"/>
      <c r="G10424" s="757"/>
      <c r="H10424" s="757"/>
      <c r="I10424" s="757"/>
    </row>
    <row r="10425" spans="1:9" ht="15.75" customHeight="1">
      <c r="A10425" s="52">
        <v>11518</v>
      </c>
      <c r="B10425" s="52" t="s">
        <v>18236</v>
      </c>
      <c r="C10425" s="52" t="s">
        <v>10788</v>
      </c>
      <c r="D10425" s="808">
        <v>77.22</v>
      </c>
      <c r="E10425" s="757"/>
      <c r="F10425" s="757"/>
      <c r="G10425" s="757"/>
      <c r="H10425" s="757"/>
      <c r="I10425" s="757"/>
    </row>
    <row r="10426" spans="1:9" ht="15.75" customHeight="1">
      <c r="A10426" s="52">
        <v>38473</v>
      </c>
      <c r="B10426" s="52" t="s">
        <v>18237</v>
      </c>
      <c r="C10426" s="52" t="s">
        <v>10358</v>
      </c>
      <c r="D10426" s="808">
        <v>115.75</v>
      </c>
      <c r="E10426" s="757"/>
      <c r="F10426" s="757"/>
      <c r="G10426" s="757"/>
      <c r="H10426" s="757"/>
      <c r="I10426" s="757"/>
    </row>
    <row r="10427" spans="1:9" ht="15.75" customHeight="1">
      <c r="A10427" s="52">
        <v>4244</v>
      </c>
      <c r="B10427" s="52" t="s">
        <v>18238</v>
      </c>
      <c r="C10427" s="52" t="s">
        <v>10509</v>
      </c>
      <c r="D10427" s="808">
        <v>15.21</v>
      </c>
      <c r="E10427" s="757"/>
      <c r="F10427" s="757"/>
      <c r="G10427" s="757"/>
      <c r="H10427" s="757"/>
      <c r="I10427" s="757"/>
    </row>
    <row r="10428" spans="1:9" ht="15.75" customHeight="1">
      <c r="A10428" s="52">
        <v>40977</v>
      </c>
      <c r="B10428" s="52" t="s">
        <v>18239</v>
      </c>
      <c r="C10428" s="52" t="s">
        <v>10511</v>
      </c>
      <c r="D10428" s="967">
        <v>2666.51</v>
      </c>
      <c r="E10428" s="757"/>
      <c r="F10428" s="757"/>
      <c r="G10428" s="757"/>
      <c r="H10428" s="757"/>
      <c r="I10428" s="757"/>
    </row>
    <row r="10429" spans="1:9" ht="15.75" customHeight="1">
      <c r="A10429" s="52">
        <v>4115</v>
      </c>
      <c r="B10429" s="52" t="s">
        <v>18240</v>
      </c>
      <c r="C10429" s="52" t="s">
        <v>10402</v>
      </c>
      <c r="D10429" s="808">
        <v>24.16</v>
      </c>
      <c r="E10429" s="757"/>
      <c r="F10429" s="757"/>
      <c r="G10429" s="757"/>
      <c r="H10429" s="757"/>
      <c r="I10429" s="757"/>
    </row>
    <row r="10430" spans="1:9" ht="15.75" customHeight="1">
      <c r="A10430" s="52">
        <v>4119</v>
      </c>
      <c r="B10430" s="52" t="s">
        <v>18241</v>
      </c>
      <c r="C10430" s="52" t="s">
        <v>10402</v>
      </c>
      <c r="D10430" s="808">
        <v>48.79</v>
      </c>
      <c r="E10430" s="757"/>
      <c r="F10430" s="757"/>
      <c r="G10430" s="757"/>
      <c r="H10430" s="757"/>
      <c r="I10430" s="757"/>
    </row>
    <row r="10431" spans="1:9" ht="15.75" customHeight="1">
      <c r="A10431" s="52">
        <v>2794</v>
      </c>
      <c r="B10431" s="52" t="s">
        <v>18242</v>
      </c>
      <c r="C10431" s="52" t="s">
        <v>10402</v>
      </c>
      <c r="D10431" s="808">
        <v>129.43</v>
      </c>
      <c r="E10431" s="757"/>
      <c r="F10431" s="757"/>
      <c r="G10431" s="757"/>
      <c r="H10431" s="757"/>
      <c r="I10431" s="757"/>
    </row>
    <row r="10432" spans="1:9" ht="15.75" customHeight="1">
      <c r="A10432" s="52">
        <v>2788</v>
      </c>
      <c r="B10432" s="52" t="s">
        <v>18243</v>
      </c>
      <c r="C10432" s="52" t="s">
        <v>10402</v>
      </c>
      <c r="D10432" s="808">
        <v>188.56</v>
      </c>
      <c r="E10432" s="757"/>
      <c r="F10432" s="757"/>
      <c r="G10432" s="757"/>
      <c r="H10432" s="757"/>
      <c r="I10432" s="757"/>
    </row>
    <row r="10433" spans="1:9" ht="15.75" customHeight="1">
      <c r="A10433" s="52">
        <v>4006</v>
      </c>
      <c r="B10433" s="52" t="s">
        <v>18244</v>
      </c>
      <c r="C10433" s="52" t="s">
        <v>10507</v>
      </c>
      <c r="D10433" s="967">
        <v>3187.22</v>
      </c>
      <c r="E10433" s="757"/>
      <c r="F10433" s="757"/>
      <c r="G10433" s="757"/>
      <c r="H10433" s="757"/>
      <c r="I10433" s="757"/>
    </row>
    <row r="10434" spans="1:9" ht="15.75" customHeight="1">
      <c r="A10434" s="52">
        <v>36151</v>
      </c>
      <c r="B10434" s="52" t="s">
        <v>18245</v>
      </c>
      <c r="C10434" s="52" t="s">
        <v>10358</v>
      </c>
      <c r="D10434" s="808">
        <v>45</v>
      </c>
      <c r="E10434" s="757"/>
      <c r="F10434" s="757"/>
      <c r="G10434" s="757"/>
      <c r="H10434" s="757"/>
      <c r="I10434" s="757"/>
    </row>
    <row r="10435" spans="1:9" ht="15.75" customHeight="1">
      <c r="A10435" s="52">
        <v>37457</v>
      </c>
      <c r="B10435" s="52" t="s">
        <v>18246</v>
      </c>
      <c r="C10435" s="52" t="s">
        <v>10402</v>
      </c>
      <c r="D10435" s="808">
        <v>3.25</v>
      </c>
      <c r="E10435" s="757"/>
      <c r="F10435" s="757"/>
      <c r="G10435" s="757"/>
      <c r="H10435" s="757"/>
      <c r="I10435" s="757"/>
    </row>
    <row r="10436" spans="1:9" ht="15.75" customHeight="1">
      <c r="A10436" s="52">
        <v>37456</v>
      </c>
      <c r="B10436" s="52" t="s">
        <v>18247</v>
      </c>
      <c r="C10436" s="52" t="s">
        <v>10402</v>
      </c>
      <c r="D10436" s="808">
        <v>1.71</v>
      </c>
      <c r="E10436" s="757"/>
      <c r="F10436" s="757"/>
      <c r="G10436" s="757"/>
      <c r="H10436" s="757"/>
      <c r="I10436" s="757"/>
    </row>
    <row r="10437" spans="1:9" ht="15.75" customHeight="1">
      <c r="A10437" s="52">
        <v>37461</v>
      </c>
      <c r="B10437" s="52" t="s">
        <v>18248</v>
      </c>
      <c r="C10437" s="52" t="s">
        <v>10402</v>
      </c>
      <c r="D10437" s="808">
        <v>12.09</v>
      </c>
      <c r="E10437" s="757"/>
      <c r="F10437" s="757"/>
      <c r="G10437" s="757"/>
      <c r="H10437" s="757"/>
      <c r="I10437" s="757"/>
    </row>
    <row r="10438" spans="1:9" ht="15.75" customHeight="1">
      <c r="A10438" s="52">
        <v>37460</v>
      </c>
      <c r="B10438" s="52" t="s">
        <v>18249</v>
      </c>
      <c r="C10438" s="52" t="s">
        <v>10402</v>
      </c>
      <c r="D10438" s="808">
        <v>16.510000000000002</v>
      </c>
      <c r="E10438" s="757"/>
      <c r="F10438" s="757"/>
      <c r="G10438" s="757"/>
      <c r="H10438" s="757"/>
      <c r="I10438" s="757"/>
    </row>
    <row r="10439" spans="1:9" ht="15.75" customHeight="1">
      <c r="A10439" s="52">
        <v>37458</v>
      </c>
      <c r="B10439" s="52" t="s">
        <v>18250</v>
      </c>
      <c r="C10439" s="52" t="s">
        <v>10402</v>
      </c>
      <c r="D10439" s="808">
        <v>4.84</v>
      </c>
      <c r="E10439" s="757"/>
      <c r="F10439" s="757"/>
      <c r="G10439" s="757"/>
      <c r="H10439" s="757"/>
      <c r="I10439" s="757"/>
    </row>
    <row r="10440" spans="1:9" ht="15.75" customHeight="1">
      <c r="A10440" s="52">
        <v>37454</v>
      </c>
      <c r="B10440" s="52" t="s">
        <v>18251</v>
      </c>
      <c r="C10440" s="52" t="s">
        <v>10402</v>
      </c>
      <c r="D10440" s="808">
        <v>1.27</v>
      </c>
      <c r="E10440" s="757"/>
      <c r="F10440" s="757"/>
      <c r="G10440" s="757"/>
      <c r="H10440" s="757"/>
      <c r="I10440" s="757"/>
    </row>
    <row r="10441" spans="1:9" ht="15.75" customHeight="1">
      <c r="A10441" s="52">
        <v>37455</v>
      </c>
      <c r="B10441" s="52" t="s">
        <v>18252</v>
      </c>
      <c r="C10441" s="52" t="s">
        <v>10402</v>
      </c>
      <c r="D10441" s="808">
        <v>2.13</v>
      </c>
      <c r="E10441" s="757"/>
      <c r="F10441" s="757"/>
      <c r="G10441" s="757"/>
      <c r="H10441" s="757"/>
      <c r="I10441" s="757"/>
    </row>
    <row r="10442" spans="1:9" ht="15.75" customHeight="1">
      <c r="A10442" s="52">
        <v>37459</v>
      </c>
      <c r="B10442" s="52" t="s">
        <v>18253</v>
      </c>
      <c r="C10442" s="52" t="s">
        <v>10402</v>
      </c>
      <c r="D10442" s="808">
        <v>6.79</v>
      </c>
      <c r="E10442" s="757"/>
      <c r="F10442" s="757"/>
      <c r="G10442" s="757"/>
      <c r="H10442" s="757"/>
      <c r="I10442" s="757"/>
    </row>
    <row r="10443" spans="1:9" ht="15.75" customHeight="1">
      <c r="A10443" s="52">
        <v>21029</v>
      </c>
      <c r="B10443" s="52" t="s">
        <v>18254</v>
      </c>
      <c r="C10443" s="52" t="s">
        <v>10358</v>
      </c>
      <c r="D10443" s="808">
        <v>390</v>
      </c>
      <c r="E10443" s="757"/>
      <c r="F10443" s="757"/>
      <c r="G10443" s="757"/>
      <c r="H10443" s="757"/>
      <c r="I10443" s="757"/>
    </row>
    <row r="10444" spans="1:9" ht="15.75" customHeight="1">
      <c r="A10444" s="52">
        <v>21030</v>
      </c>
      <c r="B10444" s="52" t="s">
        <v>18255</v>
      </c>
      <c r="C10444" s="52" t="s">
        <v>10358</v>
      </c>
      <c r="D10444" s="808">
        <v>480.74</v>
      </c>
      <c r="E10444" s="757"/>
      <c r="F10444" s="757"/>
      <c r="G10444" s="757"/>
      <c r="H10444" s="757"/>
      <c r="I10444" s="757"/>
    </row>
    <row r="10445" spans="1:9" ht="15.75" customHeight="1">
      <c r="A10445" s="52">
        <v>21031</v>
      </c>
      <c r="B10445" s="52" t="s">
        <v>18256</v>
      </c>
      <c r="C10445" s="52" t="s">
        <v>10358</v>
      </c>
      <c r="D10445" s="808">
        <v>598.51</v>
      </c>
      <c r="E10445" s="757"/>
      <c r="F10445" s="757"/>
      <c r="G10445" s="757"/>
      <c r="H10445" s="757"/>
      <c r="I10445" s="757"/>
    </row>
    <row r="10446" spans="1:9" ht="15.75" customHeight="1">
      <c r="A10446" s="52">
        <v>21032</v>
      </c>
      <c r="B10446" s="52" t="s">
        <v>18257</v>
      </c>
      <c r="C10446" s="52" t="s">
        <v>10358</v>
      </c>
      <c r="D10446" s="808">
        <v>639.04999999999995</v>
      </c>
      <c r="E10446" s="757"/>
      <c r="F10446" s="757"/>
      <c r="G10446" s="757"/>
      <c r="H10446" s="757"/>
      <c r="I10446" s="757"/>
    </row>
    <row r="10447" spans="1:9" ht="15.75" customHeight="1">
      <c r="A10447" s="52">
        <v>37527</v>
      </c>
      <c r="B10447" s="52" t="s">
        <v>18258</v>
      </c>
      <c r="C10447" s="52" t="s">
        <v>10358</v>
      </c>
      <c r="D10447" s="808">
        <v>577.27</v>
      </c>
      <c r="E10447" s="757"/>
      <c r="F10447" s="757"/>
      <c r="G10447" s="757"/>
      <c r="H10447" s="757"/>
      <c r="I10447" s="757"/>
    </row>
    <row r="10448" spans="1:9" ht="15.75" customHeight="1">
      <c r="A10448" s="52">
        <v>37528</v>
      </c>
      <c r="B10448" s="52" t="s">
        <v>18259</v>
      </c>
      <c r="C10448" s="52" t="s">
        <v>10358</v>
      </c>
      <c r="D10448" s="808">
        <v>688.29</v>
      </c>
      <c r="E10448" s="757"/>
      <c r="F10448" s="757"/>
      <c r="G10448" s="757"/>
      <c r="H10448" s="757"/>
      <c r="I10448" s="757"/>
    </row>
    <row r="10449" spans="1:9" ht="15.75" customHeight="1">
      <c r="A10449" s="52">
        <v>37529</v>
      </c>
      <c r="B10449" s="52" t="s">
        <v>18260</v>
      </c>
      <c r="C10449" s="52" t="s">
        <v>10358</v>
      </c>
      <c r="D10449" s="808">
        <v>695.04</v>
      </c>
      <c r="E10449" s="757"/>
      <c r="F10449" s="757"/>
      <c r="G10449" s="757"/>
      <c r="H10449" s="757"/>
      <c r="I10449" s="757"/>
    </row>
    <row r="10450" spans="1:9" ht="15.75" customHeight="1">
      <c r="A10450" s="52">
        <v>37530</v>
      </c>
      <c r="B10450" s="52" t="s">
        <v>18261</v>
      </c>
      <c r="C10450" s="52" t="s">
        <v>10358</v>
      </c>
      <c r="D10450" s="808">
        <v>907.42</v>
      </c>
      <c r="E10450" s="757"/>
      <c r="F10450" s="757"/>
      <c r="G10450" s="757"/>
      <c r="H10450" s="757"/>
      <c r="I10450" s="757"/>
    </row>
    <row r="10451" spans="1:9" ht="15.75" customHeight="1">
      <c r="A10451" s="52">
        <v>21034</v>
      </c>
      <c r="B10451" s="52" t="s">
        <v>18262</v>
      </c>
      <c r="C10451" s="52" t="s">
        <v>10358</v>
      </c>
      <c r="D10451" s="808">
        <v>774.2</v>
      </c>
      <c r="E10451" s="757"/>
      <c r="F10451" s="757"/>
      <c r="G10451" s="757"/>
      <c r="H10451" s="757"/>
      <c r="I10451" s="757"/>
    </row>
    <row r="10452" spans="1:9" ht="15.75" customHeight="1">
      <c r="A10452" s="52">
        <v>37531</v>
      </c>
      <c r="B10452" s="52" t="s">
        <v>18263</v>
      </c>
      <c r="C10452" s="52" t="s">
        <v>10358</v>
      </c>
      <c r="D10452" s="808">
        <v>975</v>
      </c>
      <c r="E10452" s="757"/>
      <c r="F10452" s="757"/>
      <c r="G10452" s="757"/>
      <c r="H10452" s="757"/>
      <c r="I10452" s="757"/>
    </row>
    <row r="10453" spans="1:9" ht="15.75" customHeight="1">
      <c r="A10453" s="52">
        <v>21036</v>
      </c>
      <c r="B10453" s="52" t="s">
        <v>18264</v>
      </c>
      <c r="C10453" s="52" t="s">
        <v>10358</v>
      </c>
      <c r="D10453" s="967">
        <v>1185.44</v>
      </c>
      <c r="E10453" s="757"/>
      <c r="F10453" s="757"/>
      <c r="G10453" s="757"/>
      <c r="H10453" s="757"/>
      <c r="I10453" s="757"/>
    </row>
    <row r="10454" spans="1:9" ht="15.75" customHeight="1">
      <c r="A10454" s="52">
        <v>21037</v>
      </c>
      <c r="B10454" s="52" t="s">
        <v>18265</v>
      </c>
      <c r="C10454" s="52" t="s">
        <v>10358</v>
      </c>
      <c r="D10454" s="967">
        <v>1351.48</v>
      </c>
      <c r="E10454" s="757"/>
      <c r="F10454" s="757"/>
      <c r="G10454" s="757"/>
      <c r="H10454" s="757"/>
      <c r="I10454" s="757"/>
    </row>
    <row r="10455" spans="1:9" ht="15.75" customHeight="1">
      <c r="A10455" s="52">
        <v>20185</v>
      </c>
      <c r="B10455" s="52" t="s">
        <v>18266</v>
      </c>
      <c r="C10455" s="52" t="s">
        <v>10402</v>
      </c>
      <c r="D10455" s="808">
        <v>19.66</v>
      </c>
      <c r="E10455" s="757"/>
      <c r="F10455" s="757"/>
      <c r="G10455" s="757"/>
      <c r="H10455" s="757"/>
      <c r="I10455" s="757"/>
    </row>
    <row r="10456" spans="1:9" ht="15.75" customHeight="1">
      <c r="A10456" s="52">
        <v>20260</v>
      </c>
      <c r="B10456" s="52" t="s">
        <v>18267</v>
      </c>
      <c r="C10456" s="52" t="s">
        <v>10358</v>
      </c>
      <c r="D10456" s="808">
        <v>15.81</v>
      </c>
      <c r="E10456" s="757"/>
      <c r="F10456" s="757"/>
      <c r="G10456" s="757"/>
      <c r="H10456" s="757"/>
      <c r="I10456" s="757"/>
    </row>
    <row r="10457" spans="1:9" ht="15.75" customHeight="1">
      <c r="A10457" s="52">
        <v>37523</v>
      </c>
      <c r="B10457" s="52" t="s">
        <v>18268</v>
      </c>
      <c r="C10457" s="52" t="s">
        <v>10358</v>
      </c>
      <c r="D10457" s="967">
        <v>469601.78</v>
      </c>
      <c r="E10457" s="757"/>
      <c r="F10457" s="757"/>
      <c r="G10457" s="757"/>
      <c r="H10457" s="757"/>
      <c r="I10457" s="757"/>
    </row>
    <row r="10458" spans="1:9" ht="15.75" customHeight="1">
      <c r="A10458" s="52">
        <v>37515</v>
      </c>
      <c r="B10458" s="52" t="s">
        <v>18269</v>
      </c>
      <c r="C10458" s="52" t="s">
        <v>10358</v>
      </c>
      <c r="D10458" s="967">
        <v>417500</v>
      </c>
      <c r="E10458" s="757"/>
      <c r="F10458" s="757"/>
      <c r="G10458" s="757"/>
      <c r="H10458" s="757"/>
      <c r="I10458" s="757"/>
    </row>
    <row r="10459" spans="1:9" ht="15.75" customHeight="1">
      <c r="A10459" s="52">
        <v>12899</v>
      </c>
      <c r="B10459" s="52" t="s">
        <v>18270</v>
      </c>
      <c r="C10459" s="52" t="s">
        <v>10358</v>
      </c>
      <c r="D10459" s="808">
        <v>106.99</v>
      </c>
      <c r="E10459" s="757"/>
      <c r="F10459" s="757"/>
      <c r="G10459" s="757"/>
      <c r="H10459" s="757"/>
      <c r="I10459" s="757"/>
    </row>
    <row r="10460" spans="1:9" ht="15.75" customHeight="1">
      <c r="A10460" s="52">
        <v>12898</v>
      </c>
      <c r="B10460" s="52" t="s">
        <v>18271</v>
      </c>
      <c r="C10460" s="52" t="s">
        <v>10358</v>
      </c>
      <c r="D10460" s="808">
        <v>169.71</v>
      </c>
      <c r="E10460" s="757"/>
      <c r="F10460" s="757"/>
      <c r="G10460" s="757"/>
      <c r="H10460" s="757"/>
      <c r="I10460" s="757"/>
    </row>
    <row r="10461" spans="1:9" ht="15.75" customHeight="1">
      <c r="A10461" s="52">
        <v>42528</v>
      </c>
      <c r="B10461" s="52" t="s">
        <v>18272</v>
      </c>
      <c r="C10461" s="52" t="s">
        <v>10774</v>
      </c>
      <c r="D10461" s="808">
        <v>8.83</v>
      </c>
      <c r="E10461" s="757"/>
      <c r="F10461" s="757"/>
      <c r="G10461" s="757"/>
      <c r="H10461" s="757"/>
      <c r="I10461" s="757"/>
    </row>
    <row r="10462" spans="1:9" ht="15.75" customHeight="1">
      <c r="A10462" s="52">
        <v>39696</v>
      </c>
      <c r="B10462" s="52" t="s">
        <v>18273</v>
      </c>
      <c r="C10462" s="52" t="s">
        <v>10774</v>
      </c>
      <c r="D10462" s="808">
        <v>6.21</v>
      </c>
      <c r="E10462" s="757"/>
      <c r="F10462" s="757"/>
      <c r="G10462" s="757"/>
      <c r="H10462" s="757"/>
      <c r="I10462" s="757"/>
    </row>
    <row r="10463" spans="1:9" ht="15.75" customHeight="1">
      <c r="A10463" s="52">
        <v>39700</v>
      </c>
      <c r="B10463" s="52" t="s">
        <v>18274</v>
      </c>
      <c r="C10463" s="52" t="s">
        <v>10774</v>
      </c>
      <c r="D10463" s="808">
        <v>28.63</v>
      </c>
      <c r="E10463" s="757"/>
      <c r="F10463" s="757"/>
      <c r="G10463" s="757"/>
      <c r="H10463" s="757"/>
      <c r="I10463" s="757"/>
    </row>
    <row r="10464" spans="1:9" ht="15.75" customHeight="1">
      <c r="A10464" s="52">
        <v>11621</v>
      </c>
      <c r="B10464" s="52" t="s">
        <v>18275</v>
      </c>
      <c r="C10464" s="52" t="s">
        <v>10774</v>
      </c>
      <c r="D10464" s="808">
        <v>56.97</v>
      </c>
      <c r="E10464" s="757"/>
      <c r="F10464" s="757"/>
      <c r="G10464" s="757"/>
      <c r="H10464" s="757"/>
      <c r="I10464" s="757"/>
    </row>
    <row r="10465" spans="1:9" ht="15.75" customHeight="1">
      <c r="A10465" s="52">
        <v>4014</v>
      </c>
      <c r="B10465" s="52" t="s">
        <v>18276</v>
      </c>
      <c r="C10465" s="52" t="s">
        <v>10774</v>
      </c>
      <c r="D10465" s="808">
        <v>58.94</v>
      </c>
      <c r="E10465" s="757"/>
      <c r="F10465" s="757"/>
      <c r="G10465" s="757"/>
      <c r="H10465" s="757"/>
      <c r="I10465" s="757"/>
    </row>
    <row r="10466" spans="1:9" ht="15.75" customHeight="1">
      <c r="A10466" s="52">
        <v>4015</v>
      </c>
      <c r="B10466" s="52" t="s">
        <v>18277</v>
      </c>
      <c r="C10466" s="52" t="s">
        <v>10774</v>
      </c>
      <c r="D10466" s="808">
        <v>72.38</v>
      </c>
      <c r="E10466" s="757"/>
      <c r="F10466" s="757"/>
      <c r="G10466" s="757"/>
      <c r="H10466" s="757"/>
      <c r="I10466" s="757"/>
    </row>
    <row r="10467" spans="1:9" ht="15.75" customHeight="1">
      <c r="A10467" s="52">
        <v>4017</v>
      </c>
      <c r="B10467" s="52" t="s">
        <v>18278</v>
      </c>
      <c r="C10467" s="52" t="s">
        <v>10774</v>
      </c>
      <c r="D10467" s="808">
        <v>105.32</v>
      </c>
      <c r="E10467" s="757"/>
      <c r="F10467" s="757"/>
      <c r="G10467" s="757"/>
      <c r="H10467" s="757"/>
      <c r="I10467" s="757"/>
    </row>
    <row r="10468" spans="1:9" ht="15.75" customHeight="1">
      <c r="A10468" s="52">
        <v>4016</v>
      </c>
      <c r="B10468" s="52" t="s">
        <v>18279</v>
      </c>
      <c r="C10468" s="52" t="s">
        <v>10774</v>
      </c>
      <c r="D10468" s="808">
        <v>41.6</v>
      </c>
      <c r="E10468" s="757"/>
      <c r="F10468" s="757"/>
      <c r="G10468" s="757"/>
      <c r="H10468" s="757"/>
      <c r="I10468" s="757"/>
    </row>
    <row r="10469" spans="1:9" ht="15.75" customHeight="1">
      <c r="A10469" s="52">
        <v>39699</v>
      </c>
      <c r="B10469" s="52" t="s">
        <v>18280</v>
      </c>
      <c r="C10469" s="52" t="s">
        <v>10774</v>
      </c>
      <c r="D10469" s="808">
        <v>18.18</v>
      </c>
      <c r="E10469" s="757"/>
      <c r="F10469" s="757"/>
      <c r="G10469" s="757"/>
      <c r="H10469" s="757"/>
      <c r="I10469" s="757"/>
    </row>
    <row r="10470" spans="1:9" ht="15.75" customHeight="1">
      <c r="A10470" s="52">
        <v>38544</v>
      </c>
      <c r="B10470" s="52" t="s">
        <v>18281</v>
      </c>
      <c r="C10470" s="52" t="s">
        <v>10774</v>
      </c>
      <c r="D10470" s="808">
        <v>10.67</v>
      </c>
      <c r="E10470" s="757"/>
      <c r="F10470" s="757"/>
      <c r="G10470" s="757"/>
      <c r="H10470" s="757"/>
      <c r="I10470" s="757"/>
    </row>
    <row r="10471" spans="1:9" ht="15.75" customHeight="1">
      <c r="A10471" s="52">
        <v>38545</v>
      </c>
      <c r="B10471" s="52" t="s">
        <v>18282</v>
      </c>
      <c r="C10471" s="52" t="s">
        <v>10774</v>
      </c>
      <c r="D10471" s="808">
        <v>6.86</v>
      </c>
      <c r="E10471" s="757"/>
      <c r="F10471" s="757"/>
      <c r="G10471" s="757"/>
      <c r="H10471" s="757"/>
      <c r="I10471" s="757"/>
    </row>
    <row r="10472" spans="1:9" ht="15.75" customHeight="1">
      <c r="A10472" s="52">
        <v>42527</v>
      </c>
      <c r="B10472" s="52" t="s">
        <v>18283</v>
      </c>
      <c r="C10472" s="52" t="s">
        <v>10774</v>
      </c>
      <c r="D10472" s="808">
        <v>23.33</v>
      </c>
      <c r="E10472" s="757"/>
      <c r="F10472" s="757"/>
      <c r="G10472" s="757"/>
      <c r="H10472" s="757"/>
      <c r="I10472" s="757"/>
    </row>
    <row r="10473" spans="1:9" ht="15.75" customHeight="1">
      <c r="A10473" s="52">
        <v>39323</v>
      </c>
      <c r="B10473" s="52" t="s">
        <v>18284</v>
      </c>
      <c r="C10473" s="52" t="s">
        <v>10774</v>
      </c>
      <c r="D10473" s="808">
        <v>26.17</v>
      </c>
      <c r="E10473" s="757"/>
      <c r="F10473" s="757"/>
      <c r="G10473" s="757"/>
      <c r="H10473" s="757"/>
      <c r="I10473" s="757"/>
    </row>
    <row r="10474" spans="1:9" ht="15.75" customHeight="1">
      <c r="A10474" s="52">
        <v>626</v>
      </c>
      <c r="B10474" s="52" t="s">
        <v>18285</v>
      </c>
      <c r="C10474" s="52" t="s">
        <v>10406</v>
      </c>
      <c r="D10474" s="808">
        <v>24.72</v>
      </c>
      <c r="E10474" s="757"/>
      <c r="F10474" s="757"/>
      <c r="G10474" s="757"/>
      <c r="H10474" s="757"/>
      <c r="I10474" s="757"/>
    </row>
    <row r="10475" spans="1:9" ht="15.75" customHeight="1">
      <c r="A10475" s="52">
        <v>44504</v>
      </c>
      <c r="B10475" s="52" t="s">
        <v>18286</v>
      </c>
      <c r="C10475" s="52" t="s">
        <v>10774</v>
      </c>
      <c r="D10475" s="808">
        <v>14.13</v>
      </c>
      <c r="E10475" s="757"/>
      <c r="F10475" s="757"/>
      <c r="G10475" s="757"/>
      <c r="H10475" s="757"/>
      <c r="I10475" s="757"/>
    </row>
    <row r="10476" spans="1:9" ht="15.75" customHeight="1">
      <c r="A10476" s="52">
        <v>44505</v>
      </c>
      <c r="B10476" s="52" t="s">
        <v>18287</v>
      </c>
      <c r="C10476" s="52" t="s">
        <v>10774</v>
      </c>
      <c r="D10476" s="808">
        <v>21.32</v>
      </c>
      <c r="E10476" s="757"/>
      <c r="F10476" s="757"/>
      <c r="G10476" s="757"/>
      <c r="H10476" s="757"/>
      <c r="I10476" s="757"/>
    </row>
    <row r="10477" spans="1:9" ht="15.75" customHeight="1">
      <c r="A10477" s="52">
        <v>44506</v>
      </c>
      <c r="B10477" s="52" t="s">
        <v>18288</v>
      </c>
      <c r="C10477" s="52" t="s">
        <v>10774</v>
      </c>
      <c r="D10477" s="808">
        <v>22.63</v>
      </c>
      <c r="E10477" s="757"/>
      <c r="F10477" s="757"/>
      <c r="G10477" s="757"/>
      <c r="H10477" s="757"/>
      <c r="I10477" s="757"/>
    </row>
    <row r="10478" spans="1:9" ht="15.75" customHeight="1">
      <c r="A10478" s="52">
        <v>44507</v>
      </c>
      <c r="B10478" s="52" t="s">
        <v>18289</v>
      </c>
      <c r="C10478" s="52" t="s">
        <v>10774</v>
      </c>
      <c r="D10478" s="808">
        <v>28.28</v>
      </c>
      <c r="E10478" s="757"/>
      <c r="F10478" s="757"/>
      <c r="G10478" s="757"/>
      <c r="H10478" s="757"/>
      <c r="I10478" s="757"/>
    </row>
    <row r="10479" spans="1:9" ht="15.75" customHeight="1">
      <c r="A10479" s="52">
        <v>44508</v>
      </c>
      <c r="B10479" s="52" t="s">
        <v>18290</v>
      </c>
      <c r="C10479" s="52" t="s">
        <v>10774</v>
      </c>
      <c r="D10479" s="808">
        <v>42.41</v>
      </c>
      <c r="E10479" s="757"/>
      <c r="F10479" s="757"/>
      <c r="G10479" s="757"/>
      <c r="H10479" s="757"/>
      <c r="I10479" s="757"/>
    </row>
    <row r="10480" spans="1:9" ht="15.75" customHeight="1">
      <c r="A10480" s="52">
        <v>44509</v>
      </c>
      <c r="B10480" s="52" t="s">
        <v>18291</v>
      </c>
      <c r="C10480" s="52" t="s">
        <v>10774</v>
      </c>
      <c r="D10480" s="808">
        <v>56.82</v>
      </c>
      <c r="E10480" s="757"/>
      <c r="F10480" s="757"/>
      <c r="G10480" s="757"/>
      <c r="H10480" s="757"/>
      <c r="I10480" s="757"/>
    </row>
    <row r="10481" spans="1:9" ht="15.75" customHeight="1">
      <c r="A10481" s="52">
        <v>44510</v>
      </c>
      <c r="B10481" s="52" t="s">
        <v>18292</v>
      </c>
      <c r="C10481" s="52" t="s">
        <v>10774</v>
      </c>
      <c r="D10481" s="808">
        <v>70.55</v>
      </c>
      <c r="E10481" s="757"/>
      <c r="F10481" s="757"/>
      <c r="G10481" s="757"/>
      <c r="H10481" s="757"/>
      <c r="I10481" s="757"/>
    </row>
    <row r="10482" spans="1:9" ht="15.75" customHeight="1">
      <c r="A10482" s="52">
        <v>44512</v>
      </c>
      <c r="B10482" s="52" t="s">
        <v>18293</v>
      </c>
      <c r="C10482" s="52" t="s">
        <v>10774</v>
      </c>
      <c r="D10482" s="808">
        <v>15.74</v>
      </c>
      <c r="E10482" s="757"/>
      <c r="F10482" s="757"/>
      <c r="G10482" s="757"/>
      <c r="H10482" s="757"/>
      <c r="I10482" s="757"/>
    </row>
    <row r="10483" spans="1:9" ht="15.75" customHeight="1">
      <c r="A10483" s="52">
        <v>44513</v>
      </c>
      <c r="B10483" s="52" t="s">
        <v>18294</v>
      </c>
      <c r="C10483" s="52" t="s">
        <v>10774</v>
      </c>
      <c r="D10483" s="808">
        <v>22.23</v>
      </c>
      <c r="E10483" s="757"/>
      <c r="F10483" s="757"/>
      <c r="G10483" s="757"/>
      <c r="H10483" s="757"/>
      <c r="I10483" s="757"/>
    </row>
    <row r="10484" spans="1:9" ht="15.75" customHeight="1">
      <c r="A10484" s="52">
        <v>44514</v>
      </c>
      <c r="B10484" s="52" t="s">
        <v>18295</v>
      </c>
      <c r="C10484" s="52" t="s">
        <v>10774</v>
      </c>
      <c r="D10484" s="808">
        <v>25.19</v>
      </c>
      <c r="E10484" s="757"/>
      <c r="F10484" s="757"/>
      <c r="G10484" s="757"/>
      <c r="H10484" s="757"/>
      <c r="I10484" s="757"/>
    </row>
    <row r="10485" spans="1:9" ht="15.75" customHeight="1">
      <c r="A10485" s="52">
        <v>44515</v>
      </c>
      <c r="B10485" s="52" t="s">
        <v>18296</v>
      </c>
      <c r="C10485" s="52" t="s">
        <v>10774</v>
      </c>
      <c r="D10485" s="808">
        <v>30.94</v>
      </c>
      <c r="E10485" s="757"/>
      <c r="F10485" s="757"/>
      <c r="G10485" s="757"/>
      <c r="H10485" s="757"/>
      <c r="I10485" s="757"/>
    </row>
    <row r="10486" spans="1:9" ht="15.75" customHeight="1">
      <c r="A10486" s="52">
        <v>44511</v>
      </c>
      <c r="B10486" s="52" t="s">
        <v>18297</v>
      </c>
      <c r="C10486" s="52" t="s">
        <v>10774</v>
      </c>
      <c r="D10486" s="808">
        <v>45.8</v>
      </c>
      <c r="E10486" s="757"/>
      <c r="F10486" s="757"/>
      <c r="G10486" s="757"/>
      <c r="H10486" s="757"/>
      <c r="I10486" s="757"/>
    </row>
    <row r="10487" spans="1:9" ht="15.75" customHeight="1">
      <c r="A10487" s="52">
        <v>44516</v>
      </c>
      <c r="B10487" s="52" t="s">
        <v>18298</v>
      </c>
      <c r="C10487" s="52" t="s">
        <v>10774</v>
      </c>
      <c r="D10487" s="808">
        <v>61.9</v>
      </c>
      <c r="E10487" s="757"/>
      <c r="F10487" s="757"/>
      <c r="G10487" s="757"/>
      <c r="H10487" s="757"/>
      <c r="I10487" s="757"/>
    </row>
    <row r="10488" spans="1:9" ht="15.75" customHeight="1">
      <c r="A10488" s="52">
        <v>44517</v>
      </c>
      <c r="B10488" s="52" t="s">
        <v>18299</v>
      </c>
      <c r="C10488" s="52" t="s">
        <v>10774</v>
      </c>
      <c r="D10488" s="808">
        <v>77.2</v>
      </c>
      <c r="E10488" s="757"/>
      <c r="F10488" s="757"/>
      <c r="G10488" s="757"/>
      <c r="H10488" s="757"/>
      <c r="I10488" s="757"/>
    </row>
    <row r="10489" spans="1:9" ht="15.75" customHeight="1">
      <c r="A10489" s="52">
        <v>11479</v>
      </c>
      <c r="B10489" s="52" t="s">
        <v>18300</v>
      </c>
      <c r="C10489" s="52" t="s">
        <v>10358</v>
      </c>
      <c r="D10489" s="808">
        <v>32.25</v>
      </c>
      <c r="E10489" s="757"/>
      <c r="F10489" s="757"/>
      <c r="G10489" s="757"/>
      <c r="H10489" s="757"/>
      <c r="I10489" s="757"/>
    </row>
    <row r="10490" spans="1:9" ht="15.75" customHeight="1">
      <c r="A10490" s="52">
        <v>11481</v>
      </c>
      <c r="B10490" s="52" t="s">
        <v>18301</v>
      </c>
      <c r="C10490" s="52" t="s">
        <v>10358</v>
      </c>
      <c r="D10490" s="808">
        <v>29.18</v>
      </c>
      <c r="E10490" s="757"/>
      <c r="F10490" s="757"/>
      <c r="G10490" s="757"/>
      <c r="H10490" s="757"/>
      <c r="I10490" s="757"/>
    </row>
    <row r="10491" spans="1:9" ht="15.75" customHeight="1">
      <c r="A10491" s="52">
        <v>43609</v>
      </c>
      <c r="B10491" s="52" t="s">
        <v>18302</v>
      </c>
      <c r="C10491" s="52" t="s">
        <v>10358</v>
      </c>
      <c r="D10491" s="808">
        <v>29.18</v>
      </c>
      <c r="E10491" s="757"/>
      <c r="F10491" s="757"/>
      <c r="G10491" s="757"/>
      <c r="H10491" s="757"/>
      <c r="I10491" s="757"/>
    </row>
    <row r="10492" spans="1:9" ht="15.75" customHeight="1">
      <c r="A10492" s="52">
        <v>11478</v>
      </c>
      <c r="B10492" s="52" t="s">
        <v>18303</v>
      </c>
      <c r="C10492" s="52" t="s">
        <v>10358</v>
      </c>
      <c r="D10492" s="808">
        <v>55.34</v>
      </c>
      <c r="E10492" s="757"/>
      <c r="F10492" s="757"/>
      <c r="G10492" s="757"/>
      <c r="H10492" s="757"/>
      <c r="I10492" s="757"/>
    </row>
    <row r="10493" spans="1:9" ht="15.75" customHeight="1">
      <c r="A10493" s="52">
        <v>43608</v>
      </c>
      <c r="B10493" s="52" t="s">
        <v>18304</v>
      </c>
      <c r="C10493" s="52" t="s">
        <v>10358</v>
      </c>
      <c r="D10493" s="808">
        <v>42.23</v>
      </c>
      <c r="E10493" s="757"/>
      <c r="F10493" s="757"/>
      <c r="G10493" s="757"/>
      <c r="H10493" s="757"/>
      <c r="I10493" s="757"/>
    </row>
    <row r="10494" spans="1:9" ht="15.75" customHeight="1">
      <c r="A10494" s="52">
        <v>11476</v>
      </c>
      <c r="B10494" s="52" t="s">
        <v>18305</v>
      </c>
      <c r="C10494" s="52" t="s">
        <v>10358</v>
      </c>
      <c r="D10494" s="808">
        <v>42.23</v>
      </c>
      <c r="E10494" s="757"/>
      <c r="F10494" s="757"/>
      <c r="G10494" s="757"/>
      <c r="H10494" s="757"/>
      <c r="I10494" s="757"/>
    </row>
    <row r="10495" spans="1:9" ht="15.75" customHeight="1">
      <c r="A10495" s="52">
        <v>40637</v>
      </c>
      <c r="B10495" s="52" t="s">
        <v>18306</v>
      </c>
      <c r="C10495" s="52" t="s">
        <v>10358</v>
      </c>
      <c r="D10495" s="967">
        <v>775979.94</v>
      </c>
      <c r="E10495" s="757"/>
      <c r="F10495" s="757"/>
      <c r="G10495" s="757"/>
      <c r="H10495" s="757"/>
      <c r="I10495" s="757"/>
    </row>
    <row r="10496" spans="1:9" ht="15.75" customHeight="1">
      <c r="A10496" s="52">
        <v>13836</v>
      </c>
      <c r="B10496" s="52" t="s">
        <v>18307</v>
      </c>
      <c r="C10496" s="52" t="s">
        <v>10358</v>
      </c>
      <c r="D10496" s="967">
        <v>68057.95</v>
      </c>
      <c r="E10496" s="757"/>
      <c r="F10496" s="757"/>
      <c r="G10496" s="757"/>
      <c r="H10496" s="757"/>
      <c r="I10496" s="757"/>
    </row>
    <row r="10497" spans="1:9" ht="15.75" customHeight="1">
      <c r="A10497" s="52">
        <v>14534</v>
      </c>
      <c r="B10497" s="52" t="s">
        <v>18308</v>
      </c>
      <c r="C10497" s="52" t="s">
        <v>10358</v>
      </c>
      <c r="D10497" s="967">
        <v>28490.86</v>
      </c>
      <c r="E10497" s="757"/>
      <c r="F10497" s="757"/>
      <c r="G10497" s="757"/>
      <c r="H10497" s="757"/>
      <c r="I10497" s="757"/>
    </row>
    <row r="10498" spans="1:9" ht="15.75" customHeight="1">
      <c r="A10498" s="52">
        <v>14619</v>
      </c>
      <c r="B10498" s="52" t="s">
        <v>18309</v>
      </c>
      <c r="C10498" s="52" t="s">
        <v>10358</v>
      </c>
      <c r="D10498" s="967">
        <v>21145.74</v>
      </c>
      <c r="E10498" s="757"/>
      <c r="F10498" s="757"/>
      <c r="G10498" s="757"/>
      <c r="H10498" s="757"/>
      <c r="I10498" s="757"/>
    </row>
    <row r="10499" spans="1:9" ht="15.75" customHeight="1">
      <c r="A10499" s="52">
        <v>14535</v>
      </c>
      <c r="B10499" s="52" t="s">
        <v>18310</v>
      </c>
      <c r="C10499" s="52" t="s">
        <v>10358</v>
      </c>
      <c r="D10499" s="967">
        <v>282774.51</v>
      </c>
      <c r="E10499" s="757"/>
      <c r="F10499" s="757"/>
      <c r="G10499" s="757"/>
      <c r="H10499" s="757"/>
      <c r="I10499" s="757"/>
    </row>
    <row r="10500" spans="1:9" ht="15.75" customHeight="1">
      <c r="A10500" s="52">
        <v>39813</v>
      </c>
      <c r="B10500" s="52" t="s">
        <v>18311</v>
      </c>
      <c r="C10500" s="52" t="s">
        <v>10358</v>
      </c>
      <c r="D10500" s="967">
        <v>36425.879999999997</v>
      </c>
      <c r="E10500" s="757"/>
      <c r="F10500" s="757"/>
      <c r="G10500" s="757"/>
      <c r="H10500" s="757"/>
      <c r="I10500" s="757"/>
    </row>
    <row r="10501" spans="1:9" ht="15.75" customHeight="1">
      <c r="A10501" s="52">
        <v>40403</v>
      </c>
      <c r="B10501" s="52" t="s">
        <v>18312</v>
      </c>
      <c r="C10501" s="52" t="s">
        <v>10358</v>
      </c>
      <c r="D10501" s="808">
        <v>475.49</v>
      </c>
      <c r="E10501" s="757"/>
      <c r="F10501" s="757"/>
      <c r="G10501" s="757"/>
      <c r="H10501" s="757"/>
      <c r="I10501" s="757"/>
    </row>
    <row r="10502" spans="1:9" ht="15.75" customHeight="1">
      <c r="A10502" s="52">
        <v>12868</v>
      </c>
      <c r="B10502" s="52" t="s">
        <v>18313</v>
      </c>
      <c r="C10502" s="52" t="s">
        <v>10509</v>
      </c>
      <c r="D10502" s="808">
        <v>14.44</v>
      </c>
      <c r="E10502" s="757"/>
      <c r="F10502" s="757"/>
      <c r="G10502" s="757"/>
      <c r="H10502" s="757"/>
      <c r="I10502" s="757"/>
    </row>
    <row r="10503" spans="1:9" ht="15.75" customHeight="1">
      <c r="A10503" s="52">
        <v>40916</v>
      </c>
      <c r="B10503" s="52" t="s">
        <v>18314</v>
      </c>
      <c r="C10503" s="52" t="s">
        <v>10511</v>
      </c>
      <c r="D10503" s="967">
        <v>2531.02</v>
      </c>
      <c r="E10503" s="757"/>
      <c r="F10503" s="757"/>
      <c r="G10503" s="757"/>
      <c r="H10503" s="757"/>
      <c r="I10503" s="757"/>
    </row>
    <row r="10504" spans="1:9" ht="15.75" customHeight="1">
      <c r="A10504" s="52">
        <v>4755</v>
      </c>
      <c r="B10504" s="52" t="s">
        <v>18315</v>
      </c>
      <c r="C10504" s="52" t="s">
        <v>10509</v>
      </c>
      <c r="D10504" s="808">
        <v>14.88</v>
      </c>
      <c r="E10504" s="757"/>
      <c r="F10504" s="757"/>
      <c r="G10504" s="757"/>
      <c r="H10504" s="757"/>
      <c r="I10504" s="757"/>
    </row>
    <row r="10505" spans="1:9" ht="15.75" customHeight="1">
      <c r="A10505" s="52">
        <v>41067</v>
      </c>
      <c r="B10505" s="52" t="s">
        <v>18316</v>
      </c>
      <c r="C10505" s="52" t="s">
        <v>10511</v>
      </c>
      <c r="D10505" s="967">
        <v>2606.31</v>
      </c>
      <c r="E10505" s="757"/>
      <c r="F10505" s="757"/>
      <c r="G10505" s="757"/>
      <c r="H10505" s="757"/>
      <c r="I10505" s="757"/>
    </row>
    <row r="10506" spans="1:9" ht="15.75" customHeight="1">
      <c r="A10506" s="52">
        <v>38463</v>
      </c>
      <c r="B10506" s="52" t="s">
        <v>18317</v>
      </c>
      <c r="C10506" s="52" t="s">
        <v>10358</v>
      </c>
      <c r="D10506" s="808">
        <v>28.12</v>
      </c>
      <c r="E10506" s="757"/>
      <c r="F10506" s="757"/>
      <c r="G10506" s="757"/>
      <c r="H10506" s="757"/>
      <c r="I10506" s="757"/>
    </row>
    <row r="10507" spans="1:9" ht="15.75" customHeight="1">
      <c r="A10507" s="52">
        <v>40703</v>
      </c>
      <c r="B10507" s="52" t="s">
        <v>18318</v>
      </c>
      <c r="C10507" s="52" t="s">
        <v>10358</v>
      </c>
      <c r="D10507" s="967">
        <v>13389.9</v>
      </c>
      <c r="E10507" s="757"/>
      <c r="F10507" s="757"/>
      <c r="G10507" s="757"/>
      <c r="H10507" s="757"/>
      <c r="I10507" s="757"/>
    </row>
    <row r="10508" spans="1:9" ht="15.75" customHeight="1">
      <c r="A10508" s="52">
        <v>14531</v>
      </c>
      <c r="B10508" s="52" t="s">
        <v>18319</v>
      </c>
      <c r="C10508" s="52" t="s">
        <v>10358</v>
      </c>
      <c r="D10508" s="967">
        <v>24963.82</v>
      </c>
      <c r="E10508" s="757"/>
      <c r="F10508" s="757"/>
      <c r="G10508" s="757"/>
      <c r="H10508" s="757"/>
      <c r="I10508" s="757"/>
    </row>
    <row r="10509" spans="1:9" ht="15.75" customHeight="1">
      <c r="A10509" s="52">
        <v>36533</v>
      </c>
      <c r="B10509" s="52" t="s">
        <v>18320</v>
      </c>
      <c r="C10509" s="52" t="s">
        <v>10358</v>
      </c>
      <c r="D10509" s="967">
        <v>28726.97</v>
      </c>
      <c r="E10509" s="757"/>
      <c r="F10509" s="757"/>
      <c r="G10509" s="757"/>
      <c r="H10509" s="757"/>
      <c r="I10509" s="757"/>
    </row>
    <row r="10510" spans="1:9" ht="15.75" customHeight="1">
      <c r="A10510" s="52">
        <v>11616</v>
      </c>
      <c r="B10510" s="52" t="s">
        <v>18321</v>
      </c>
      <c r="C10510" s="52" t="s">
        <v>10358</v>
      </c>
      <c r="D10510" s="967">
        <v>27132.2</v>
      </c>
      <c r="E10510" s="757"/>
      <c r="F10510" s="757"/>
      <c r="G10510" s="757"/>
      <c r="H10510" s="757"/>
      <c r="I10510" s="757"/>
    </row>
    <row r="10511" spans="1:9" ht="15.75" customHeight="1">
      <c r="A10511" s="52">
        <v>41898</v>
      </c>
      <c r="B10511" s="52" t="s">
        <v>18322</v>
      </c>
      <c r="C10511" s="52" t="s">
        <v>10358</v>
      </c>
      <c r="D10511" s="967">
        <v>30527.42</v>
      </c>
      <c r="E10511" s="757"/>
      <c r="F10511" s="757"/>
      <c r="G10511" s="757"/>
      <c r="H10511" s="757"/>
      <c r="I10511" s="757"/>
    </row>
    <row r="10512" spans="1:9" ht="15.75" customHeight="1">
      <c r="A10512" s="52">
        <v>13447</v>
      </c>
      <c r="B10512" s="52" t="s">
        <v>18323</v>
      </c>
      <c r="C10512" s="52" t="s">
        <v>10358</v>
      </c>
      <c r="D10512" s="967">
        <v>56172.54</v>
      </c>
      <c r="E10512" s="757"/>
      <c r="F10512" s="757"/>
      <c r="G10512" s="757"/>
      <c r="H10512" s="757"/>
      <c r="I10512" s="757"/>
    </row>
    <row r="10513" spans="1:9" ht="15.75" customHeight="1">
      <c r="A10513" s="52">
        <v>14529</v>
      </c>
      <c r="B10513" s="52" t="s">
        <v>18324</v>
      </c>
      <c r="C10513" s="52" t="s">
        <v>10358</v>
      </c>
      <c r="D10513" s="967">
        <v>31415.88</v>
      </c>
      <c r="E10513" s="757"/>
      <c r="F10513" s="757"/>
      <c r="G10513" s="757"/>
      <c r="H10513" s="757"/>
      <c r="I10513" s="757"/>
    </row>
    <row r="10514" spans="1:9" ht="15.75" customHeight="1">
      <c r="A10514" s="52">
        <v>10747</v>
      </c>
      <c r="B10514" s="52" t="s">
        <v>18325</v>
      </c>
      <c r="C10514" s="52" t="s">
        <v>10358</v>
      </c>
      <c r="D10514" s="967">
        <v>30823.77</v>
      </c>
      <c r="E10514" s="757"/>
      <c r="F10514" s="757"/>
      <c r="G10514" s="757"/>
      <c r="H10514" s="757"/>
      <c r="I10514" s="757"/>
    </row>
    <row r="10515" spans="1:9" ht="15.75" customHeight="1">
      <c r="A10515" s="52">
        <v>36141</v>
      </c>
      <c r="B10515" s="52" t="s">
        <v>18326</v>
      </c>
      <c r="C10515" s="52" t="s">
        <v>10358</v>
      </c>
      <c r="D10515" s="808">
        <v>60.75</v>
      </c>
      <c r="E10515" s="757"/>
      <c r="F10515" s="757"/>
      <c r="G10515" s="757"/>
      <c r="H10515" s="757"/>
      <c r="I10515" s="757"/>
    </row>
    <row r="10516" spans="1:9" ht="15.75" customHeight="1">
      <c r="A10516" s="52">
        <v>43651</v>
      </c>
      <c r="B10516" s="52" t="s">
        <v>18327</v>
      </c>
      <c r="C10516" s="52" t="s">
        <v>10406</v>
      </c>
      <c r="D10516" s="808">
        <v>5.61</v>
      </c>
      <c r="E10516" s="757"/>
      <c r="F10516" s="757"/>
      <c r="G10516" s="757"/>
      <c r="H10516" s="757"/>
      <c r="I10516" s="757"/>
    </row>
    <row r="10517" spans="1:9" ht="15.75" customHeight="1">
      <c r="A10517" s="52">
        <v>43626</v>
      </c>
      <c r="B10517" s="52" t="s">
        <v>18328</v>
      </c>
      <c r="C10517" s="52" t="s">
        <v>10406</v>
      </c>
      <c r="D10517" s="808">
        <v>3.12</v>
      </c>
      <c r="E10517" s="757"/>
      <c r="F10517" s="757"/>
      <c r="G10517" s="757"/>
      <c r="H10517" s="757"/>
      <c r="I10517" s="757"/>
    </row>
    <row r="10518" spans="1:9" ht="15.75" customHeight="1">
      <c r="A10518" s="52">
        <v>39434</v>
      </c>
      <c r="B10518" s="52" t="s">
        <v>1653</v>
      </c>
      <c r="C10518" s="52" t="s">
        <v>10406</v>
      </c>
      <c r="D10518" s="808">
        <v>3.47</v>
      </c>
      <c r="E10518" s="757"/>
      <c r="F10518" s="757"/>
      <c r="G10518" s="757"/>
      <c r="H10518" s="757"/>
      <c r="I10518" s="757"/>
    </row>
    <row r="10519" spans="1:9" ht="15.75" customHeight="1">
      <c r="A10519" s="52">
        <v>39433</v>
      </c>
      <c r="B10519" s="52" t="s">
        <v>18329</v>
      </c>
      <c r="C10519" s="52" t="s">
        <v>10406</v>
      </c>
      <c r="D10519" s="808">
        <v>2.76</v>
      </c>
      <c r="E10519" s="757"/>
      <c r="F10519" s="757"/>
      <c r="G10519" s="757"/>
      <c r="H10519" s="757"/>
      <c r="I10519" s="757"/>
    </row>
    <row r="10520" spans="1:9" ht="15.75" customHeight="1">
      <c r="A10520" s="52">
        <v>4049</v>
      </c>
      <c r="B10520" s="52" t="s">
        <v>18330</v>
      </c>
      <c r="C10520" s="52" t="s">
        <v>10408</v>
      </c>
      <c r="D10520" s="808">
        <v>62.62</v>
      </c>
      <c r="E10520" s="757"/>
      <c r="F10520" s="757"/>
      <c r="G10520" s="757"/>
      <c r="H10520" s="757"/>
      <c r="I10520" s="757"/>
    </row>
    <row r="10521" spans="1:9" ht="15.75" customHeight="1">
      <c r="A10521" s="52">
        <v>38120</v>
      </c>
      <c r="B10521" s="52" t="s">
        <v>18331</v>
      </c>
      <c r="C10521" s="52" t="s">
        <v>10406</v>
      </c>
      <c r="D10521" s="808">
        <v>175.92</v>
      </c>
      <c r="E10521" s="757"/>
      <c r="F10521" s="757"/>
      <c r="G10521" s="757"/>
      <c r="H10521" s="757"/>
      <c r="I10521" s="757"/>
    </row>
    <row r="10522" spans="1:9" ht="15.75" customHeight="1">
      <c r="A10522" s="52">
        <v>43652</v>
      </c>
      <c r="B10522" s="52" t="s">
        <v>18332</v>
      </c>
      <c r="C10522" s="52" t="s">
        <v>10406</v>
      </c>
      <c r="D10522" s="808">
        <v>12.57</v>
      </c>
      <c r="E10522" s="757"/>
      <c r="F10522" s="757"/>
      <c r="G10522" s="757"/>
      <c r="H10522" s="757"/>
      <c r="I10522" s="757"/>
    </row>
    <row r="10523" spans="1:9" ht="15.75" customHeight="1">
      <c r="A10523" s="52">
        <v>10498</v>
      </c>
      <c r="B10523" s="52" t="s">
        <v>18333</v>
      </c>
      <c r="C10523" s="52" t="s">
        <v>10406</v>
      </c>
      <c r="D10523" s="808">
        <v>10.18</v>
      </c>
      <c r="E10523" s="757"/>
      <c r="F10523" s="757"/>
      <c r="G10523" s="757"/>
      <c r="H10523" s="757"/>
      <c r="I10523" s="757"/>
    </row>
    <row r="10524" spans="1:9" ht="15.75" customHeight="1">
      <c r="A10524" s="52">
        <v>4823</v>
      </c>
      <c r="B10524" s="52" t="s">
        <v>18334</v>
      </c>
      <c r="C10524" s="52" t="s">
        <v>10406</v>
      </c>
      <c r="D10524" s="808">
        <v>39.049999999999997</v>
      </c>
      <c r="E10524" s="757"/>
      <c r="F10524" s="757"/>
      <c r="G10524" s="757"/>
      <c r="H10524" s="757"/>
      <c r="I10524" s="757"/>
    </row>
    <row r="10525" spans="1:9" ht="15.75" customHeight="1">
      <c r="A10525" s="52">
        <v>38877</v>
      </c>
      <c r="B10525" s="52" t="s">
        <v>18335</v>
      </c>
      <c r="C10525" s="52" t="s">
        <v>10406</v>
      </c>
      <c r="D10525" s="808">
        <v>4.4800000000000004</v>
      </c>
      <c r="E10525" s="757"/>
      <c r="F10525" s="757"/>
      <c r="G10525" s="757"/>
      <c r="H10525" s="757"/>
      <c r="I10525" s="757"/>
    </row>
    <row r="10526" spans="1:9" ht="15.75" customHeight="1">
      <c r="A10526" s="52">
        <v>34546</v>
      </c>
      <c r="B10526" s="52" t="s">
        <v>18336</v>
      </c>
      <c r="C10526" s="52" t="s">
        <v>10406</v>
      </c>
      <c r="D10526" s="808">
        <v>4.6100000000000003</v>
      </c>
      <c r="E10526" s="757"/>
      <c r="F10526" s="757"/>
      <c r="G10526" s="757"/>
      <c r="H10526" s="757"/>
      <c r="I10526" s="757"/>
    </row>
    <row r="10527" spans="1:9" ht="15.75" customHeight="1">
      <c r="A10527" s="52">
        <v>41387</v>
      </c>
      <c r="B10527" s="52" t="s">
        <v>18337</v>
      </c>
      <c r="C10527" s="52" t="s">
        <v>10402</v>
      </c>
      <c r="D10527" s="808">
        <v>29.21</v>
      </c>
      <c r="E10527" s="757"/>
      <c r="F10527" s="757"/>
      <c r="G10527" s="757"/>
      <c r="H10527" s="757"/>
      <c r="I10527" s="757"/>
    </row>
    <row r="10528" spans="1:9" ht="15.75" customHeight="1">
      <c r="A10528" s="52">
        <v>41388</v>
      </c>
      <c r="B10528" s="52" t="s">
        <v>18338</v>
      </c>
      <c r="C10528" s="52" t="s">
        <v>10402</v>
      </c>
      <c r="D10528" s="808">
        <v>35.04</v>
      </c>
      <c r="E10528" s="757"/>
      <c r="F10528" s="757"/>
      <c r="G10528" s="757"/>
      <c r="H10528" s="757"/>
      <c r="I10528" s="757"/>
    </row>
    <row r="10529" spans="1:9" ht="15.75" customHeight="1">
      <c r="A10529" s="52">
        <v>41380</v>
      </c>
      <c r="B10529" s="52" t="s">
        <v>18339</v>
      </c>
      <c r="C10529" s="52" t="s">
        <v>10358</v>
      </c>
      <c r="D10529" s="808">
        <v>233.18</v>
      </c>
      <c r="E10529" s="757"/>
      <c r="F10529" s="757"/>
      <c r="G10529" s="757"/>
      <c r="H10529" s="757"/>
      <c r="I10529" s="757"/>
    </row>
    <row r="10530" spans="1:9" ht="15.75" customHeight="1">
      <c r="A10530" s="52">
        <v>41381</v>
      </c>
      <c r="B10530" s="52" t="s">
        <v>18340</v>
      </c>
      <c r="C10530" s="52" t="s">
        <v>10358</v>
      </c>
      <c r="D10530" s="808">
        <v>244.29</v>
      </c>
      <c r="E10530" s="757"/>
      <c r="F10530" s="757"/>
      <c r="G10530" s="757"/>
      <c r="H10530" s="757"/>
      <c r="I10530" s="757"/>
    </row>
    <row r="10531" spans="1:9" ht="15.75" customHeight="1">
      <c r="A10531" s="52">
        <v>41382</v>
      </c>
      <c r="B10531" s="52" t="s">
        <v>18341</v>
      </c>
      <c r="C10531" s="52" t="s">
        <v>10358</v>
      </c>
      <c r="D10531" s="808">
        <v>236.46</v>
      </c>
      <c r="E10531" s="757"/>
      <c r="F10531" s="757"/>
      <c r="G10531" s="757"/>
      <c r="H10531" s="757"/>
      <c r="I10531" s="757"/>
    </row>
    <row r="10532" spans="1:9" ht="15.75" customHeight="1">
      <c r="A10532" s="52">
        <v>41383</v>
      </c>
      <c r="B10532" s="52" t="s">
        <v>18342</v>
      </c>
      <c r="C10532" s="52" t="s">
        <v>10358</v>
      </c>
      <c r="D10532" s="808">
        <v>320.94</v>
      </c>
      <c r="E10532" s="757"/>
      <c r="F10532" s="757"/>
      <c r="G10532" s="757"/>
      <c r="H10532" s="757"/>
      <c r="I10532" s="757"/>
    </row>
    <row r="10533" spans="1:9" ht="15.75" customHeight="1">
      <c r="A10533" s="52">
        <v>41385</v>
      </c>
      <c r="B10533" s="52" t="s">
        <v>18343</v>
      </c>
      <c r="C10533" s="52" t="s">
        <v>10358</v>
      </c>
      <c r="D10533" s="808">
        <v>399.37</v>
      </c>
      <c r="E10533" s="757"/>
      <c r="F10533" s="757"/>
      <c r="G10533" s="757"/>
      <c r="H10533" s="757"/>
      <c r="I10533" s="757"/>
    </row>
    <row r="10534" spans="1:9" ht="15.75" customHeight="1">
      <c r="A10534" s="52">
        <v>11079</v>
      </c>
      <c r="B10534" s="52" t="s">
        <v>18344</v>
      </c>
      <c r="C10534" s="52" t="s">
        <v>10507</v>
      </c>
      <c r="D10534" s="967">
        <v>2486.31</v>
      </c>
      <c r="E10534" s="757"/>
      <c r="F10534" s="757"/>
      <c r="G10534" s="757"/>
      <c r="H10534" s="757"/>
      <c r="I10534" s="757"/>
    </row>
    <row r="10535" spans="1:9" ht="15.75" customHeight="1">
      <c r="A10535" s="52">
        <v>11082</v>
      </c>
      <c r="B10535" s="52" t="s">
        <v>18345</v>
      </c>
      <c r="C10535" s="52" t="s">
        <v>10507</v>
      </c>
      <c r="D10535" s="967">
        <v>2486.31</v>
      </c>
      <c r="E10535" s="757"/>
      <c r="F10535" s="757"/>
      <c r="G10535" s="757"/>
      <c r="H10535" s="757"/>
      <c r="I10535" s="757"/>
    </row>
    <row r="10536" spans="1:9" ht="15.75" customHeight="1">
      <c r="A10536" s="52">
        <v>4058</v>
      </c>
      <c r="B10536" s="52" t="s">
        <v>18346</v>
      </c>
      <c r="C10536" s="52" t="s">
        <v>10509</v>
      </c>
      <c r="D10536" s="808">
        <v>19.670000000000002</v>
      </c>
      <c r="E10536" s="757"/>
      <c r="F10536" s="757"/>
      <c r="G10536" s="757"/>
      <c r="H10536" s="757"/>
      <c r="I10536" s="757"/>
    </row>
    <row r="10537" spans="1:9" ht="15.75" customHeight="1">
      <c r="A10537" s="52">
        <v>40974</v>
      </c>
      <c r="B10537" s="52" t="s">
        <v>18347</v>
      </c>
      <c r="C10537" s="52" t="s">
        <v>10511</v>
      </c>
      <c r="D10537" s="967">
        <v>3447.24</v>
      </c>
      <c r="E10537" s="757"/>
      <c r="F10537" s="757"/>
      <c r="G10537" s="757"/>
      <c r="H10537" s="757"/>
      <c r="I10537" s="757"/>
    </row>
    <row r="10538" spans="1:9" ht="15.75" customHeight="1">
      <c r="A10538" s="52">
        <v>34794</v>
      </c>
      <c r="B10538" s="52" t="s">
        <v>1569</v>
      </c>
      <c r="C10538" s="52" t="s">
        <v>10509</v>
      </c>
      <c r="D10538" s="808">
        <v>14.84</v>
      </c>
      <c r="E10538" s="757"/>
      <c r="F10538" s="757"/>
      <c r="G10538" s="757"/>
      <c r="H10538" s="757"/>
      <c r="I10538" s="757"/>
    </row>
    <row r="10539" spans="1:9" ht="15.75" customHeight="1">
      <c r="A10539" s="52">
        <v>40925</v>
      </c>
      <c r="B10539" s="52" t="s">
        <v>18348</v>
      </c>
      <c r="C10539" s="52" t="s">
        <v>10511</v>
      </c>
      <c r="D10539" s="967">
        <v>2600.4899999999998</v>
      </c>
      <c r="E10539" s="757"/>
      <c r="F10539" s="757"/>
      <c r="G10539" s="757"/>
      <c r="H10539" s="757"/>
      <c r="I10539" s="757"/>
    </row>
    <row r="10540" spans="1:9" ht="15.75" customHeight="1">
      <c r="A10540" s="52">
        <v>13741</v>
      </c>
      <c r="B10540" s="52" t="s">
        <v>18349</v>
      </c>
      <c r="C10540" s="52" t="s">
        <v>10358</v>
      </c>
      <c r="D10540" s="967">
        <v>2398.2800000000002</v>
      </c>
      <c r="E10540" s="757"/>
      <c r="F10540" s="757"/>
      <c r="G10540" s="757"/>
      <c r="H10540" s="757"/>
      <c r="I10540" s="757"/>
    </row>
    <row r="10541" spans="1:9" ht="15.75" customHeight="1">
      <c r="A10541" s="52">
        <v>3288</v>
      </c>
      <c r="B10541" s="52" t="s">
        <v>18350</v>
      </c>
      <c r="C10541" s="52" t="s">
        <v>10402</v>
      </c>
      <c r="D10541" s="808">
        <v>6.1</v>
      </c>
      <c r="E10541" s="757"/>
      <c r="F10541" s="757"/>
      <c r="G10541" s="757"/>
      <c r="H10541" s="757"/>
      <c r="I10541" s="757"/>
    </row>
    <row r="10542" spans="1:9" ht="15.75" customHeight="1">
      <c r="A10542" s="52">
        <v>13587</v>
      </c>
      <c r="B10542" s="52" t="s">
        <v>18351</v>
      </c>
      <c r="C10542" s="52" t="s">
        <v>10402</v>
      </c>
      <c r="D10542" s="808">
        <v>3.68</v>
      </c>
      <c r="E10542" s="757"/>
      <c r="F10542" s="757"/>
      <c r="G10542" s="757"/>
      <c r="H10542" s="757"/>
      <c r="I10542" s="757"/>
    </row>
    <row r="10543" spans="1:9" ht="15.75" customHeight="1">
      <c r="A10543" s="52">
        <v>38598</v>
      </c>
      <c r="B10543" s="52" t="s">
        <v>18352</v>
      </c>
      <c r="C10543" s="52" t="s">
        <v>10358</v>
      </c>
      <c r="D10543" s="808">
        <v>3.05</v>
      </c>
      <c r="E10543" s="757"/>
      <c r="F10543" s="757"/>
      <c r="G10543" s="757"/>
      <c r="H10543" s="757"/>
      <c r="I10543" s="757"/>
    </row>
    <row r="10544" spans="1:9" ht="15.75" customHeight="1">
      <c r="A10544" s="52">
        <v>38595</v>
      </c>
      <c r="B10544" s="52" t="s">
        <v>18353</v>
      </c>
      <c r="C10544" s="52" t="s">
        <v>10358</v>
      </c>
      <c r="D10544" s="808">
        <v>2.58</v>
      </c>
      <c r="E10544" s="757"/>
      <c r="F10544" s="757"/>
      <c r="G10544" s="757"/>
      <c r="H10544" s="757"/>
      <c r="I10544" s="757"/>
    </row>
    <row r="10545" spans="1:9" ht="15.75" customHeight="1">
      <c r="A10545" s="52">
        <v>38592</v>
      </c>
      <c r="B10545" s="52" t="s">
        <v>18354</v>
      </c>
      <c r="C10545" s="52" t="s">
        <v>10358</v>
      </c>
      <c r="D10545" s="808">
        <v>2.61</v>
      </c>
      <c r="E10545" s="757"/>
      <c r="F10545" s="757"/>
      <c r="G10545" s="757"/>
      <c r="H10545" s="757"/>
      <c r="I10545" s="757"/>
    </row>
    <row r="10546" spans="1:9" ht="15.75" customHeight="1">
      <c r="A10546" s="52">
        <v>38588</v>
      </c>
      <c r="B10546" s="52" t="s">
        <v>18355</v>
      </c>
      <c r="C10546" s="52" t="s">
        <v>10358</v>
      </c>
      <c r="D10546" s="808">
        <v>2.09</v>
      </c>
      <c r="E10546" s="757"/>
      <c r="F10546" s="757"/>
      <c r="G10546" s="757"/>
      <c r="H10546" s="757"/>
      <c r="I10546" s="757"/>
    </row>
    <row r="10547" spans="1:9" ht="15.75" customHeight="1">
      <c r="A10547" s="52">
        <v>38593</v>
      </c>
      <c r="B10547" s="52" t="s">
        <v>18356</v>
      </c>
      <c r="C10547" s="52" t="s">
        <v>10358</v>
      </c>
      <c r="D10547" s="808">
        <v>2.89</v>
      </c>
      <c r="E10547" s="757"/>
      <c r="F10547" s="757"/>
      <c r="G10547" s="757"/>
      <c r="H10547" s="757"/>
      <c r="I10547" s="757"/>
    </row>
    <row r="10548" spans="1:9" ht="15.75" customHeight="1">
      <c r="A10548" s="52">
        <v>38589</v>
      </c>
      <c r="B10548" s="52" t="s">
        <v>18357</v>
      </c>
      <c r="C10548" s="52" t="s">
        <v>10358</v>
      </c>
      <c r="D10548" s="808">
        <v>2.19</v>
      </c>
      <c r="E10548" s="757"/>
      <c r="F10548" s="757"/>
      <c r="G10548" s="757"/>
      <c r="H10548" s="757"/>
      <c r="I10548" s="757"/>
    </row>
    <row r="10549" spans="1:9" ht="15.75" customHeight="1">
      <c r="A10549" s="52">
        <v>38594</v>
      </c>
      <c r="B10549" s="52" t="s">
        <v>18358</v>
      </c>
      <c r="C10549" s="52" t="s">
        <v>10358</v>
      </c>
      <c r="D10549" s="808">
        <v>4.55</v>
      </c>
      <c r="E10549" s="757"/>
      <c r="F10549" s="757"/>
      <c r="G10549" s="757"/>
      <c r="H10549" s="757"/>
      <c r="I10549" s="757"/>
    </row>
    <row r="10550" spans="1:9" ht="15.75" customHeight="1">
      <c r="A10550" s="52">
        <v>34773</v>
      </c>
      <c r="B10550" s="52" t="s">
        <v>18359</v>
      </c>
      <c r="C10550" s="52" t="s">
        <v>10358</v>
      </c>
      <c r="D10550" s="808">
        <v>2.15</v>
      </c>
      <c r="E10550" s="757"/>
      <c r="F10550" s="757"/>
      <c r="G10550" s="757"/>
      <c r="H10550" s="757"/>
      <c r="I10550" s="757"/>
    </row>
    <row r="10551" spans="1:9" ht="15.75" customHeight="1">
      <c r="A10551" s="52">
        <v>34769</v>
      </c>
      <c r="B10551" s="52" t="s">
        <v>18360</v>
      </c>
      <c r="C10551" s="52" t="s">
        <v>10358</v>
      </c>
      <c r="D10551" s="808">
        <v>2.67</v>
      </c>
      <c r="E10551" s="757"/>
      <c r="F10551" s="757"/>
      <c r="G10551" s="757"/>
      <c r="H10551" s="757"/>
      <c r="I10551" s="757"/>
    </row>
    <row r="10552" spans="1:9" ht="15.75" customHeight="1">
      <c r="A10552" s="52">
        <v>34763</v>
      </c>
      <c r="B10552" s="52" t="s">
        <v>18361</v>
      </c>
      <c r="C10552" s="52" t="s">
        <v>10358</v>
      </c>
      <c r="D10552" s="808">
        <v>1.64</v>
      </c>
      <c r="E10552" s="757"/>
      <c r="F10552" s="757"/>
      <c r="G10552" s="757"/>
      <c r="H10552" s="757"/>
      <c r="I10552" s="757"/>
    </row>
    <row r="10553" spans="1:9" ht="15.75" customHeight="1">
      <c r="A10553" s="52">
        <v>34774</v>
      </c>
      <c r="B10553" s="52" t="s">
        <v>18362</v>
      </c>
      <c r="C10553" s="52" t="s">
        <v>10358</v>
      </c>
      <c r="D10553" s="808">
        <v>2.04</v>
      </c>
      <c r="E10553" s="757"/>
      <c r="F10553" s="757"/>
      <c r="G10553" s="757"/>
      <c r="H10553" s="757"/>
      <c r="I10553" s="757"/>
    </row>
    <row r="10554" spans="1:9" ht="15.75" customHeight="1">
      <c r="A10554" s="52">
        <v>34771</v>
      </c>
      <c r="B10554" s="52" t="s">
        <v>18363</v>
      </c>
      <c r="C10554" s="52" t="s">
        <v>10358</v>
      </c>
      <c r="D10554" s="808">
        <v>2.4700000000000002</v>
      </c>
      <c r="E10554" s="757"/>
      <c r="F10554" s="757"/>
      <c r="G10554" s="757"/>
      <c r="H10554" s="757"/>
      <c r="I10554" s="757"/>
    </row>
    <row r="10555" spans="1:9" ht="15.75" customHeight="1">
      <c r="A10555" s="52">
        <v>34764</v>
      </c>
      <c r="B10555" s="52" t="s">
        <v>18364</v>
      </c>
      <c r="C10555" s="52" t="s">
        <v>10358</v>
      </c>
      <c r="D10555" s="808">
        <v>1.61</v>
      </c>
      <c r="E10555" s="757"/>
      <c r="F10555" s="757"/>
      <c r="G10555" s="757"/>
      <c r="H10555" s="757"/>
      <c r="I10555" s="757"/>
    </row>
    <row r="10556" spans="1:9" ht="15.75" customHeight="1">
      <c r="A10556" s="52">
        <v>34788</v>
      </c>
      <c r="B10556" s="52" t="s">
        <v>18365</v>
      </c>
      <c r="C10556" s="52" t="s">
        <v>10358</v>
      </c>
      <c r="D10556" s="808">
        <v>1.29</v>
      </c>
      <c r="E10556" s="757"/>
      <c r="F10556" s="757"/>
      <c r="G10556" s="757"/>
      <c r="H10556" s="757"/>
      <c r="I10556" s="757"/>
    </row>
    <row r="10557" spans="1:9" ht="15.75" customHeight="1">
      <c r="A10557" s="52">
        <v>34781</v>
      </c>
      <c r="B10557" s="52" t="s">
        <v>18366</v>
      </c>
      <c r="C10557" s="52" t="s">
        <v>10358</v>
      </c>
      <c r="D10557" s="808">
        <v>1.47</v>
      </c>
      <c r="E10557" s="757"/>
      <c r="F10557" s="757"/>
      <c r="G10557" s="757"/>
      <c r="H10557" s="757"/>
      <c r="I10557" s="757"/>
    </row>
    <row r="10558" spans="1:9" ht="15.75" customHeight="1">
      <c r="A10558" s="52">
        <v>41682</v>
      </c>
      <c r="B10558" s="52" t="s">
        <v>18367</v>
      </c>
      <c r="C10558" s="52" t="s">
        <v>10358</v>
      </c>
      <c r="D10558" s="808">
        <v>24.11</v>
      </c>
      <c r="E10558" s="757"/>
      <c r="F10558" s="757"/>
      <c r="G10558" s="757"/>
      <c r="H10558" s="757"/>
      <c r="I10558" s="757"/>
    </row>
    <row r="10559" spans="1:9" ht="15.75" customHeight="1">
      <c r="A10559" s="52">
        <v>41683</v>
      </c>
      <c r="B10559" s="52" t="s">
        <v>18368</v>
      </c>
      <c r="C10559" s="52" t="s">
        <v>10358</v>
      </c>
      <c r="D10559" s="808">
        <v>17.73</v>
      </c>
      <c r="E10559" s="757"/>
      <c r="F10559" s="757"/>
      <c r="G10559" s="757"/>
      <c r="H10559" s="757"/>
      <c r="I10559" s="757"/>
    </row>
    <row r="10560" spans="1:9" ht="15.75" customHeight="1">
      <c r="A10560" s="52">
        <v>41680</v>
      </c>
      <c r="B10560" s="52" t="s">
        <v>18369</v>
      </c>
      <c r="C10560" s="52" t="s">
        <v>10358</v>
      </c>
      <c r="D10560" s="808">
        <v>9.5500000000000007</v>
      </c>
      <c r="E10560" s="757"/>
      <c r="F10560" s="757"/>
      <c r="G10560" s="757"/>
      <c r="H10560" s="757"/>
      <c r="I10560" s="757"/>
    </row>
    <row r="10561" spans="1:9" ht="15.75" customHeight="1">
      <c r="A10561" s="52">
        <v>41679</v>
      </c>
      <c r="B10561" s="52" t="s">
        <v>18370</v>
      </c>
      <c r="C10561" s="52" t="s">
        <v>10358</v>
      </c>
      <c r="D10561" s="808">
        <v>21.83</v>
      </c>
      <c r="E10561" s="757"/>
      <c r="F10561" s="757"/>
      <c r="G10561" s="757"/>
      <c r="H10561" s="757"/>
      <c r="I10561" s="757"/>
    </row>
    <row r="10562" spans="1:9" ht="15.75" customHeight="1">
      <c r="A10562" s="52">
        <v>41681</v>
      </c>
      <c r="B10562" s="52" t="s">
        <v>18371</v>
      </c>
      <c r="C10562" s="52" t="s">
        <v>10358</v>
      </c>
      <c r="D10562" s="808">
        <v>14.94</v>
      </c>
      <c r="E10562" s="757"/>
      <c r="F10562" s="757"/>
      <c r="G10562" s="757"/>
      <c r="H10562" s="757"/>
      <c r="I10562" s="757"/>
    </row>
    <row r="10563" spans="1:9" ht="15.75" customHeight="1">
      <c r="A10563" s="52">
        <v>43386</v>
      </c>
      <c r="B10563" s="52" t="s">
        <v>18372</v>
      </c>
      <c r="C10563" s="52" t="s">
        <v>10358</v>
      </c>
      <c r="D10563" s="808">
        <v>34.11</v>
      </c>
      <c r="E10563" s="757"/>
      <c r="F10563" s="757"/>
      <c r="G10563" s="757"/>
      <c r="H10563" s="757"/>
      <c r="I10563" s="757"/>
    </row>
    <row r="10564" spans="1:9" ht="15.75" customHeight="1">
      <c r="A10564" s="52">
        <v>4059</v>
      </c>
      <c r="B10564" s="52" t="s">
        <v>18373</v>
      </c>
      <c r="C10564" s="52" t="s">
        <v>10402</v>
      </c>
      <c r="D10564" s="808">
        <v>24.11</v>
      </c>
      <c r="E10564" s="757"/>
      <c r="F10564" s="757"/>
      <c r="G10564" s="757"/>
      <c r="H10564" s="757"/>
      <c r="I10564" s="757"/>
    </row>
    <row r="10565" spans="1:9" ht="15.75" customHeight="1">
      <c r="A10565" s="52">
        <v>4062</v>
      </c>
      <c r="B10565" s="52" t="s">
        <v>18374</v>
      </c>
      <c r="C10565" s="52" t="s">
        <v>10358</v>
      </c>
      <c r="D10565" s="808">
        <v>24.11</v>
      </c>
      <c r="E10565" s="757"/>
      <c r="F10565" s="757"/>
      <c r="G10565" s="757"/>
      <c r="H10565" s="757"/>
      <c r="I10565" s="757"/>
    </row>
    <row r="10566" spans="1:9" ht="15.75" customHeight="1">
      <c r="A10566" s="52">
        <v>4061</v>
      </c>
      <c r="B10566" s="52" t="s">
        <v>18375</v>
      </c>
      <c r="C10566" s="52" t="s">
        <v>10358</v>
      </c>
      <c r="D10566" s="808">
        <v>30.02</v>
      </c>
      <c r="E10566" s="757"/>
      <c r="F10566" s="757"/>
      <c r="G10566" s="757"/>
      <c r="H10566" s="757"/>
      <c r="I10566" s="757"/>
    </row>
    <row r="10567" spans="1:9" ht="15.75" customHeight="1">
      <c r="A10567" s="52">
        <v>41315</v>
      </c>
      <c r="B10567" s="52" t="s">
        <v>18376</v>
      </c>
      <c r="C10567" s="52" t="s">
        <v>10406</v>
      </c>
      <c r="D10567" s="808">
        <v>117.03</v>
      </c>
      <c r="E10567" s="757"/>
      <c r="F10567" s="757"/>
      <c r="G10567" s="757"/>
      <c r="H10567" s="757"/>
      <c r="I10567" s="757"/>
    </row>
    <row r="10568" spans="1:9" ht="15.75" customHeight="1">
      <c r="A10568" s="52">
        <v>43148</v>
      </c>
      <c r="B10568" s="52" t="s">
        <v>18377</v>
      </c>
      <c r="C10568" s="52" t="s">
        <v>10406</v>
      </c>
      <c r="D10568" s="808">
        <v>79.44</v>
      </c>
      <c r="E10568" s="757"/>
      <c r="F10568" s="757"/>
      <c r="G10568" s="757"/>
      <c r="H10568" s="757"/>
      <c r="I10568" s="757"/>
    </row>
    <row r="10569" spans="1:9" ht="15.75" customHeight="1">
      <c r="A10569" s="52">
        <v>43147</v>
      </c>
      <c r="B10569" s="52" t="s">
        <v>18378</v>
      </c>
      <c r="C10569" s="52" t="s">
        <v>10406</v>
      </c>
      <c r="D10569" s="808">
        <v>30.77</v>
      </c>
      <c r="E10569" s="757"/>
      <c r="F10569" s="757"/>
      <c r="G10569" s="757"/>
      <c r="H10569" s="757"/>
      <c r="I10569" s="757"/>
    </row>
    <row r="10570" spans="1:9" ht="15.75" customHeight="1">
      <c r="A10570" s="52">
        <v>10608</v>
      </c>
      <c r="B10570" s="52" t="s">
        <v>18379</v>
      </c>
      <c r="C10570" s="52" t="s">
        <v>10358</v>
      </c>
      <c r="D10570" s="967">
        <v>9735.98</v>
      </c>
      <c r="E10570" s="757"/>
      <c r="F10570" s="757"/>
      <c r="G10570" s="757"/>
      <c r="H10570" s="757"/>
      <c r="I10570" s="757"/>
    </row>
    <row r="10571" spans="1:9" ht="15.75" customHeight="1">
      <c r="A10571" s="52">
        <v>4069</v>
      </c>
      <c r="B10571" s="52" t="s">
        <v>18380</v>
      </c>
      <c r="C10571" s="52" t="s">
        <v>10509</v>
      </c>
      <c r="D10571" s="808">
        <v>24.79</v>
      </c>
      <c r="E10571" s="757"/>
      <c r="F10571" s="757"/>
      <c r="G10571" s="757"/>
      <c r="H10571" s="757"/>
      <c r="I10571" s="757"/>
    </row>
    <row r="10572" spans="1:9" ht="15.75" customHeight="1">
      <c r="A10572" s="52">
        <v>40819</v>
      </c>
      <c r="B10572" s="52" t="s">
        <v>18381</v>
      </c>
      <c r="C10572" s="52" t="s">
        <v>10511</v>
      </c>
      <c r="D10572" s="967">
        <v>4343.45</v>
      </c>
      <c r="E10572" s="757"/>
      <c r="F10572" s="757"/>
      <c r="G10572" s="757"/>
      <c r="H10572" s="757"/>
      <c r="I10572" s="757"/>
    </row>
    <row r="10573" spans="1:9" ht="15.75" customHeight="1">
      <c r="A10573" s="52">
        <v>34361</v>
      </c>
      <c r="B10573" s="52" t="s">
        <v>18382</v>
      </c>
      <c r="C10573" s="52" t="s">
        <v>10406</v>
      </c>
      <c r="D10573" s="808">
        <v>22.39</v>
      </c>
      <c r="E10573" s="757"/>
      <c r="F10573" s="757"/>
      <c r="G10573" s="757"/>
      <c r="H10573" s="757"/>
      <c r="I10573" s="757"/>
    </row>
    <row r="10574" spans="1:9" ht="15.75" customHeight="1">
      <c r="A10574" s="52">
        <v>36512</v>
      </c>
      <c r="B10574" s="52" t="s">
        <v>18383</v>
      </c>
      <c r="C10574" s="52" t="s">
        <v>10358</v>
      </c>
      <c r="D10574" s="967">
        <v>20289.689999999999</v>
      </c>
      <c r="E10574" s="757"/>
      <c r="F10574" s="757"/>
      <c r="G10574" s="757"/>
      <c r="H10574" s="757"/>
      <c r="I10574" s="757"/>
    </row>
    <row r="10575" spans="1:9" ht="15.75" customHeight="1">
      <c r="A10575" s="52">
        <v>44478</v>
      </c>
      <c r="B10575" s="52" t="s">
        <v>18384</v>
      </c>
      <c r="C10575" s="52" t="s">
        <v>10406</v>
      </c>
      <c r="D10575" s="808">
        <v>13.33</v>
      </c>
      <c r="E10575" s="757"/>
      <c r="F10575" s="757"/>
      <c r="G10575" s="757"/>
      <c r="H10575" s="757"/>
      <c r="I10575" s="757"/>
    </row>
    <row r="10576" spans="1:9" ht="15.75" customHeight="1">
      <c r="A10576" s="52">
        <v>44477</v>
      </c>
      <c r="B10576" s="52" t="s">
        <v>18385</v>
      </c>
      <c r="C10576" s="52" t="s">
        <v>10406</v>
      </c>
      <c r="D10576" s="808">
        <v>13.33</v>
      </c>
      <c r="E10576" s="757"/>
      <c r="F10576" s="757"/>
      <c r="G10576" s="757"/>
      <c r="H10576" s="757"/>
      <c r="I10576" s="757"/>
    </row>
    <row r="10577" spans="1:9" ht="15.75" customHeight="1">
      <c r="A10577" s="52">
        <v>11697</v>
      </c>
      <c r="B10577" s="52" t="s">
        <v>18386</v>
      </c>
      <c r="C10577" s="52" t="s">
        <v>10358</v>
      </c>
      <c r="D10577" s="808">
        <v>721.81</v>
      </c>
      <c r="E10577" s="757"/>
      <c r="F10577" s="757"/>
      <c r="G10577" s="757"/>
      <c r="H10577" s="757"/>
      <c r="I10577" s="757"/>
    </row>
    <row r="10578" spans="1:9" ht="15.75" customHeight="1">
      <c r="A10578" s="52">
        <v>11698</v>
      </c>
      <c r="B10578" s="52" t="s">
        <v>18387</v>
      </c>
      <c r="C10578" s="52" t="s">
        <v>10358</v>
      </c>
      <c r="D10578" s="808">
        <v>861.08</v>
      </c>
      <c r="E10578" s="757"/>
      <c r="F10578" s="757"/>
      <c r="G10578" s="757"/>
      <c r="H10578" s="757"/>
      <c r="I10578" s="757"/>
    </row>
    <row r="10579" spans="1:9" ht="15.75" customHeight="1">
      <c r="A10579" s="52">
        <v>10432</v>
      </c>
      <c r="B10579" s="52" t="s">
        <v>18388</v>
      </c>
      <c r="C10579" s="52" t="s">
        <v>10358</v>
      </c>
      <c r="D10579" s="808">
        <v>337.77</v>
      </c>
      <c r="E10579" s="757"/>
      <c r="F10579" s="757"/>
      <c r="G10579" s="757"/>
      <c r="H10579" s="757"/>
      <c r="I10579" s="757"/>
    </row>
    <row r="10580" spans="1:9" ht="15.75" customHeight="1">
      <c r="A10580" s="52">
        <v>11699</v>
      </c>
      <c r="B10580" s="52" t="s">
        <v>18389</v>
      </c>
      <c r="C10580" s="52" t="s">
        <v>10358</v>
      </c>
      <c r="D10580" s="808">
        <v>951.68</v>
      </c>
      <c r="E10580" s="757"/>
      <c r="F10580" s="757"/>
      <c r="G10580" s="757"/>
      <c r="H10580" s="757"/>
      <c r="I10580" s="757"/>
    </row>
    <row r="10581" spans="1:9" ht="15.75" customHeight="1">
      <c r="A10581" s="52">
        <v>44020</v>
      </c>
      <c r="B10581" s="52" t="s">
        <v>18390</v>
      </c>
      <c r="C10581" s="52" t="s">
        <v>10358</v>
      </c>
      <c r="D10581" s="808">
        <v>833.31</v>
      </c>
      <c r="E10581" s="757"/>
      <c r="F10581" s="757"/>
      <c r="G10581" s="757"/>
      <c r="H10581" s="757"/>
      <c r="I10581" s="757"/>
    </row>
    <row r="10582" spans="1:9" ht="15.75" customHeight="1">
      <c r="A10582" s="52">
        <v>41420</v>
      </c>
      <c r="B10582" s="52" t="s">
        <v>18391</v>
      </c>
      <c r="C10582" s="52" t="s">
        <v>10358</v>
      </c>
      <c r="D10582" s="808">
        <v>5.94</v>
      </c>
      <c r="E10582" s="757"/>
      <c r="F10582" s="757"/>
      <c r="G10582" s="757"/>
      <c r="H10582" s="757"/>
      <c r="I10582" s="757"/>
    </row>
    <row r="10583" spans="1:9" ht="15.75" customHeight="1">
      <c r="A10583" s="52">
        <v>41422</v>
      </c>
      <c r="B10583" s="52" t="s">
        <v>18392</v>
      </c>
      <c r="C10583" s="52" t="s">
        <v>10358</v>
      </c>
      <c r="D10583" s="808">
        <v>8.1199999999999992</v>
      </c>
      <c r="E10583" s="757"/>
      <c r="F10583" s="757"/>
      <c r="G10583" s="757"/>
      <c r="H10583" s="757"/>
      <c r="I10583" s="757"/>
    </row>
    <row r="10584" spans="1:9" ht="15.75" customHeight="1">
      <c r="A10584" s="52">
        <v>41425</v>
      </c>
      <c r="B10584" s="52" t="s">
        <v>18393</v>
      </c>
      <c r="C10584" s="52" t="s">
        <v>10358</v>
      </c>
      <c r="D10584" s="808">
        <v>4.1500000000000004</v>
      </c>
      <c r="E10584" s="757"/>
      <c r="F10584" s="757"/>
      <c r="G10584" s="757"/>
      <c r="H10584" s="757"/>
      <c r="I10584" s="757"/>
    </row>
    <row r="10585" spans="1:9" ht="15.75" customHeight="1">
      <c r="A10585" s="52">
        <v>41426</v>
      </c>
      <c r="B10585" s="52" t="s">
        <v>18394</v>
      </c>
      <c r="C10585" s="52" t="s">
        <v>10358</v>
      </c>
      <c r="D10585" s="808">
        <v>7.49</v>
      </c>
      <c r="E10585" s="757"/>
      <c r="F10585" s="757"/>
      <c r="G10585" s="757"/>
      <c r="H10585" s="757"/>
      <c r="I10585" s="757"/>
    </row>
    <row r="10586" spans="1:9" ht="15.75" customHeight="1">
      <c r="A10586" s="52">
        <v>41419</v>
      </c>
      <c r="B10586" s="52" t="s">
        <v>18395</v>
      </c>
      <c r="C10586" s="52" t="s">
        <v>10358</v>
      </c>
      <c r="D10586" s="808">
        <v>4.37</v>
      </c>
      <c r="E10586" s="757"/>
      <c r="F10586" s="757"/>
      <c r="G10586" s="757"/>
      <c r="H10586" s="757"/>
      <c r="I10586" s="757"/>
    </row>
    <row r="10587" spans="1:9" ht="15.75" customHeight="1">
      <c r="A10587" s="52">
        <v>41421</v>
      </c>
      <c r="B10587" s="52" t="s">
        <v>18396</v>
      </c>
      <c r="C10587" s="52" t="s">
        <v>10358</v>
      </c>
      <c r="D10587" s="808">
        <v>5.93</v>
      </c>
      <c r="E10587" s="757"/>
      <c r="F10587" s="757"/>
      <c r="G10587" s="757"/>
      <c r="H10587" s="757"/>
      <c r="I10587" s="757"/>
    </row>
    <row r="10588" spans="1:9" ht="15.75" customHeight="1">
      <c r="A10588" s="52">
        <v>41414</v>
      </c>
      <c r="B10588" s="52" t="s">
        <v>18397</v>
      </c>
      <c r="C10588" s="52" t="s">
        <v>10358</v>
      </c>
      <c r="D10588" s="808">
        <v>13.75</v>
      </c>
      <c r="E10588" s="757"/>
      <c r="F10588" s="757"/>
      <c r="G10588" s="757"/>
      <c r="H10588" s="757"/>
      <c r="I10588" s="757"/>
    </row>
    <row r="10589" spans="1:9" ht="15.75" customHeight="1">
      <c r="A10589" s="52">
        <v>41415</v>
      </c>
      <c r="B10589" s="52" t="s">
        <v>18398</v>
      </c>
      <c r="C10589" s="52" t="s">
        <v>10358</v>
      </c>
      <c r="D10589" s="808">
        <v>16.010000000000002</v>
      </c>
      <c r="E10589" s="757"/>
      <c r="F10589" s="757"/>
      <c r="G10589" s="757"/>
      <c r="H10589" s="757"/>
      <c r="I10589" s="757"/>
    </row>
    <row r="10590" spans="1:9" ht="15.75" customHeight="1">
      <c r="A10590" s="52">
        <v>37514</v>
      </c>
      <c r="B10590" s="52" t="s">
        <v>18399</v>
      </c>
      <c r="C10590" s="52" t="s">
        <v>10358</v>
      </c>
      <c r="D10590" s="967">
        <v>247500</v>
      </c>
      <c r="E10590" s="757"/>
      <c r="F10590" s="757"/>
      <c r="G10590" s="757"/>
      <c r="H10590" s="757"/>
      <c r="I10590" s="757"/>
    </row>
    <row r="10591" spans="1:9" ht="15.75" customHeight="1">
      <c r="A10591" s="52">
        <v>37519</v>
      </c>
      <c r="B10591" s="52" t="s">
        <v>18400</v>
      </c>
      <c r="C10591" s="52" t="s">
        <v>10358</v>
      </c>
      <c r="D10591" s="967">
        <v>381965.11</v>
      </c>
      <c r="E10591" s="757"/>
      <c r="F10591" s="757"/>
      <c r="G10591" s="757"/>
      <c r="H10591" s="757"/>
      <c r="I10591" s="757"/>
    </row>
    <row r="10592" spans="1:9" ht="15.75" customHeight="1">
      <c r="A10592" s="52">
        <v>37520</v>
      </c>
      <c r="B10592" s="52" t="s">
        <v>18401</v>
      </c>
      <c r="C10592" s="52" t="s">
        <v>10358</v>
      </c>
      <c r="D10592" s="967">
        <v>375703.39</v>
      </c>
      <c r="E10592" s="757"/>
      <c r="F10592" s="757"/>
      <c r="G10592" s="757"/>
      <c r="H10592" s="757"/>
      <c r="I10592" s="757"/>
    </row>
    <row r="10593" spans="1:9" ht="15.75" customHeight="1">
      <c r="A10593" s="52">
        <v>37521</v>
      </c>
      <c r="B10593" s="52" t="s">
        <v>18402</v>
      </c>
      <c r="C10593" s="52" t="s">
        <v>10358</v>
      </c>
      <c r="D10593" s="967">
        <v>458358.14</v>
      </c>
      <c r="E10593" s="757"/>
      <c r="F10593" s="757"/>
      <c r="G10593" s="757"/>
      <c r="H10593" s="757"/>
      <c r="I10593" s="757"/>
    </row>
    <row r="10594" spans="1:9" ht="15.75" customHeight="1">
      <c r="A10594" s="52">
        <v>37522</v>
      </c>
      <c r="B10594" s="52" t="s">
        <v>18403</v>
      </c>
      <c r="C10594" s="52" t="s">
        <v>10358</v>
      </c>
      <c r="D10594" s="967">
        <v>472148.2</v>
      </c>
      <c r="E10594" s="757"/>
      <c r="F10594" s="757"/>
      <c r="G10594" s="757"/>
      <c r="H10594" s="757"/>
      <c r="I10594" s="757"/>
    </row>
    <row r="10595" spans="1:9" ht="15.75" customHeight="1">
      <c r="A10595" s="52">
        <v>21109</v>
      </c>
      <c r="B10595" s="52" t="s">
        <v>18404</v>
      </c>
      <c r="C10595" s="52" t="s">
        <v>10358</v>
      </c>
      <c r="D10595" s="808">
        <v>57.31</v>
      </c>
      <c r="E10595" s="757"/>
      <c r="F10595" s="757"/>
      <c r="G10595" s="757"/>
      <c r="H10595" s="757"/>
      <c r="I10595" s="757"/>
    </row>
    <row r="10596" spans="1:9" ht="15.75" customHeight="1">
      <c r="A10596" s="52">
        <v>37546</v>
      </c>
      <c r="B10596" s="52" t="s">
        <v>18405</v>
      </c>
      <c r="C10596" s="52" t="s">
        <v>10358</v>
      </c>
      <c r="D10596" s="967">
        <v>15035.82</v>
      </c>
      <c r="E10596" s="757"/>
      <c r="F10596" s="757"/>
      <c r="G10596" s="757"/>
      <c r="H10596" s="757"/>
      <c r="I10596" s="757"/>
    </row>
    <row r="10597" spans="1:9" ht="15.75" customHeight="1">
      <c r="A10597" s="52">
        <v>37544</v>
      </c>
      <c r="B10597" s="52" t="s">
        <v>18406</v>
      </c>
      <c r="C10597" s="52" t="s">
        <v>10358</v>
      </c>
      <c r="D10597" s="967">
        <v>15902.91</v>
      </c>
      <c r="E10597" s="757"/>
      <c r="F10597" s="757"/>
      <c r="G10597" s="757"/>
      <c r="H10597" s="757"/>
      <c r="I10597" s="757"/>
    </row>
    <row r="10598" spans="1:9" ht="15.75" customHeight="1">
      <c r="A10598" s="52">
        <v>37545</v>
      </c>
      <c r="B10598" s="52" t="s">
        <v>18407</v>
      </c>
      <c r="C10598" s="52" t="s">
        <v>10358</v>
      </c>
      <c r="D10598" s="967">
        <v>18922.32</v>
      </c>
      <c r="E10598" s="757"/>
      <c r="F10598" s="757"/>
      <c r="G10598" s="757"/>
      <c r="H10598" s="757"/>
      <c r="I10598" s="757"/>
    </row>
    <row r="10599" spans="1:9" ht="15.75" customHeight="1">
      <c r="A10599" s="52">
        <v>36793</v>
      </c>
      <c r="B10599" s="52" t="s">
        <v>18408</v>
      </c>
      <c r="C10599" s="52" t="s">
        <v>10358</v>
      </c>
      <c r="D10599" s="808">
        <v>651.54999999999995</v>
      </c>
      <c r="E10599" s="757"/>
      <c r="F10599" s="757"/>
      <c r="G10599" s="757"/>
      <c r="H10599" s="757"/>
      <c r="I10599" s="757"/>
    </row>
    <row r="10600" spans="1:9" ht="15.75" customHeight="1">
      <c r="A10600" s="52">
        <v>11769</v>
      </c>
      <c r="B10600" s="52" t="s">
        <v>18409</v>
      </c>
      <c r="C10600" s="52" t="s">
        <v>10358</v>
      </c>
      <c r="D10600" s="808">
        <v>287.93</v>
      </c>
      <c r="E10600" s="757"/>
      <c r="F10600" s="757"/>
      <c r="G10600" s="757"/>
      <c r="H10600" s="757"/>
      <c r="I10600" s="757"/>
    </row>
    <row r="10601" spans="1:9" ht="15.75" customHeight="1">
      <c r="A10601" s="52">
        <v>11771</v>
      </c>
      <c r="B10601" s="52" t="s">
        <v>18410</v>
      </c>
      <c r="C10601" s="52" t="s">
        <v>10358</v>
      </c>
      <c r="D10601" s="808">
        <v>352.68</v>
      </c>
      <c r="E10601" s="757"/>
      <c r="F10601" s="757"/>
      <c r="G10601" s="757"/>
      <c r="H10601" s="757"/>
      <c r="I10601" s="757"/>
    </row>
    <row r="10602" spans="1:9" ht="15.75" customHeight="1">
      <c r="A10602" s="52">
        <v>39919</v>
      </c>
      <c r="B10602" s="52" t="s">
        <v>18411</v>
      </c>
      <c r="C10602" s="52" t="s">
        <v>10358</v>
      </c>
      <c r="D10602" s="967">
        <v>75262.600000000006</v>
      </c>
      <c r="E10602" s="757"/>
      <c r="F10602" s="757"/>
      <c r="G10602" s="757"/>
      <c r="H10602" s="757"/>
      <c r="I10602" s="757"/>
    </row>
    <row r="10603" spans="1:9" ht="15.75" customHeight="1">
      <c r="A10603" s="52">
        <v>38385</v>
      </c>
      <c r="B10603" s="52" t="s">
        <v>18412</v>
      </c>
      <c r="C10603" s="52" t="s">
        <v>10358</v>
      </c>
      <c r="D10603" s="808">
        <v>39.21</v>
      </c>
      <c r="E10603" s="757"/>
      <c r="F10603" s="757"/>
      <c r="G10603" s="757"/>
      <c r="H10603" s="757"/>
      <c r="I10603" s="757"/>
    </row>
    <row r="10604" spans="1:9" ht="15.75" customHeight="1">
      <c r="A10604" s="52">
        <v>36800</v>
      </c>
      <c r="B10604" s="52" t="s">
        <v>18413</v>
      </c>
      <c r="C10604" s="52" t="s">
        <v>10358</v>
      </c>
      <c r="D10604" s="808">
        <v>173.01</v>
      </c>
      <c r="E10604" s="757"/>
      <c r="F10604" s="757"/>
      <c r="G10604" s="757"/>
      <c r="H10604" s="757"/>
      <c r="I10604" s="757"/>
    </row>
    <row r="10605" spans="1:9" ht="15.75" customHeight="1">
      <c r="A10605" s="52">
        <v>37587</v>
      </c>
      <c r="B10605" s="52" t="s">
        <v>18414</v>
      </c>
      <c r="C10605" s="52" t="s">
        <v>10358</v>
      </c>
      <c r="D10605" s="808">
        <v>380.11</v>
      </c>
      <c r="E10605" s="757"/>
      <c r="F10605" s="757"/>
      <c r="G10605" s="757"/>
      <c r="H10605" s="757"/>
      <c r="I10605" s="757"/>
    </row>
    <row r="10606" spans="1:9" ht="15.75" customHeight="1">
      <c r="A10606" s="52">
        <v>11561</v>
      </c>
      <c r="B10606" s="52" t="s">
        <v>18415</v>
      </c>
      <c r="C10606" s="52" t="s">
        <v>10358</v>
      </c>
      <c r="D10606" s="808">
        <v>224.41</v>
      </c>
      <c r="E10606" s="757"/>
      <c r="F10606" s="757"/>
      <c r="G10606" s="757"/>
      <c r="H10606" s="757"/>
      <c r="I10606" s="757"/>
    </row>
    <row r="10607" spans="1:9" ht="15.75" customHeight="1">
      <c r="A10607" s="52">
        <v>43604</v>
      </c>
      <c r="B10607" s="52" t="s">
        <v>18416</v>
      </c>
      <c r="C10607" s="52" t="s">
        <v>10358</v>
      </c>
      <c r="D10607" s="808">
        <v>119.64</v>
      </c>
      <c r="E10607" s="757"/>
      <c r="F10607" s="757"/>
      <c r="G10607" s="757"/>
      <c r="H10607" s="757"/>
      <c r="I10607" s="757"/>
    </row>
    <row r="10608" spans="1:9" ht="15.75" customHeight="1">
      <c r="A10608" s="52">
        <v>11560</v>
      </c>
      <c r="B10608" s="52" t="s">
        <v>18417</v>
      </c>
      <c r="C10608" s="52" t="s">
        <v>10358</v>
      </c>
      <c r="D10608" s="808">
        <v>173.21</v>
      </c>
      <c r="E10608" s="757"/>
      <c r="F10608" s="757"/>
      <c r="G10608" s="757"/>
      <c r="H10608" s="757"/>
      <c r="I10608" s="757"/>
    </row>
    <row r="10609" spans="1:9" ht="15.75" customHeight="1">
      <c r="A10609" s="52">
        <v>11499</v>
      </c>
      <c r="B10609" s="52" t="s">
        <v>18418</v>
      </c>
      <c r="C10609" s="52" t="s">
        <v>10358</v>
      </c>
      <c r="D10609" s="808">
        <v>762.4</v>
      </c>
      <c r="E10609" s="757"/>
      <c r="F10609" s="757"/>
      <c r="G10609" s="757"/>
      <c r="H10609" s="757"/>
      <c r="I10609" s="757"/>
    </row>
    <row r="10610" spans="1:9" ht="15.75" customHeight="1">
      <c r="A10610" s="52">
        <v>34761</v>
      </c>
      <c r="B10610" s="52" t="s">
        <v>18419</v>
      </c>
      <c r="C10610" s="52" t="s">
        <v>10509</v>
      </c>
      <c r="D10610" s="808">
        <v>12.6</v>
      </c>
      <c r="E10610" s="757"/>
      <c r="F10610" s="757"/>
      <c r="G10610" s="757"/>
      <c r="H10610" s="757"/>
      <c r="I10610" s="757"/>
    </row>
    <row r="10611" spans="1:9" ht="15.75" customHeight="1">
      <c r="A10611" s="52">
        <v>40924</v>
      </c>
      <c r="B10611" s="52" t="s">
        <v>18420</v>
      </c>
      <c r="C10611" s="52" t="s">
        <v>10511</v>
      </c>
      <c r="D10611" s="967">
        <v>2207.29</v>
      </c>
      <c r="E10611" s="757"/>
      <c r="F10611" s="757"/>
      <c r="G10611" s="757"/>
      <c r="H10611" s="757"/>
      <c r="I10611" s="757"/>
    </row>
    <row r="10612" spans="1:9" ht="15.75" customHeight="1">
      <c r="A10612" s="52">
        <v>40983</v>
      </c>
      <c r="B10612" s="52" t="s">
        <v>18421</v>
      </c>
      <c r="C10612" s="52" t="s">
        <v>10511</v>
      </c>
      <c r="D10612" s="967">
        <v>2069.9299999999998</v>
      </c>
      <c r="E10612" s="757"/>
      <c r="F10612" s="757"/>
      <c r="G10612" s="757"/>
      <c r="H10612" s="757"/>
      <c r="I10612" s="757"/>
    </row>
    <row r="10613" spans="1:9" ht="15.75" customHeight="1">
      <c r="A10613" s="52">
        <v>44497</v>
      </c>
      <c r="B10613" s="52" t="s">
        <v>1873</v>
      </c>
      <c r="C10613" s="52" t="s">
        <v>10509</v>
      </c>
      <c r="D10613" s="808">
        <v>11.8</v>
      </c>
      <c r="E10613" s="757"/>
      <c r="F10613" s="757"/>
      <c r="G10613" s="757"/>
      <c r="H10613" s="757"/>
      <c r="I10613" s="757"/>
    </row>
    <row r="10614" spans="1:9" ht="15.75" customHeight="1">
      <c r="A10614" s="52">
        <v>2437</v>
      </c>
      <c r="B10614" s="52" t="s">
        <v>18422</v>
      </c>
      <c r="C10614" s="52" t="s">
        <v>10509</v>
      </c>
      <c r="D10614" s="808">
        <v>18.36</v>
      </c>
      <c r="E10614" s="757"/>
      <c r="F10614" s="757"/>
      <c r="G10614" s="757"/>
      <c r="H10614" s="757"/>
      <c r="I10614" s="757"/>
    </row>
    <row r="10615" spans="1:9" ht="15.75" customHeight="1">
      <c r="A10615" s="52">
        <v>40921</v>
      </c>
      <c r="B10615" s="52" t="s">
        <v>18423</v>
      </c>
      <c r="C10615" s="52" t="s">
        <v>10511</v>
      </c>
      <c r="D10615" s="967">
        <v>3216.76</v>
      </c>
      <c r="E10615" s="757"/>
      <c r="F10615" s="757"/>
      <c r="G10615" s="757"/>
      <c r="H10615" s="757"/>
      <c r="I10615" s="757"/>
    </row>
    <row r="10616" spans="1:9" ht="15.75" customHeight="1">
      <c r="A10616" s="52">
        <v>14252</v>
      </c>
      <c r="B10616" s="52" t="s">
        <v>18424</v>
      </c>
      <c r="C10616" s="52" t="s">
        <v>10358</v>
      </c>
      <c r="D10616" s="967">
        <v>2544.58</v>
      </c>
      <c r="E10616" s="757"/>
      <c r="F10616" s="757"/>
      <c r="G10616" s="757"/>
      <c r="H10616" s="757"/>
      <c r="I10616" s="757"/>
    </row>
    <row r="10617" spans="1:9" ht="15.75" customHeight="1">
      <c r="A10617" s="52">
        <v>730</v>
      </c>
      <c r="B10617" s="52" t="s">
        <v>18425</v>
      </c>
      <c r="C10617" s="52" t="s">
        <v>10358</v>
      </c>
      <c r="D10617" s="967">
        <v>6798.66</v>
      </c>
      <c r="E10617" s="757"/>
      <c r="F10617" s="757"/>
      <c r="G10617" s="757"/>
      <c r="H10617" s="757"/>
      <c r="I10617" s="757"/>
    </row>
    <row r="10618" spans="1:9" ht="15.75" customHeight="1">
      <c r="A10618" s="52">
        <v>723</v>
      </c>
      <c r="B10618" s="52" t="s">
        <v>18426</v>
      </c>
      <c r="C10618" s="52" t="s">
        <v>10358</v>
      </c>
      <c r="D10618" s="967">
        <v>3379.17</v>
      </c>
      <c r="E10618" s="757"/>
      <c r="F10618" s="757"/>
      <c r="G10618" s="757"/>
      <c r="H10618" s="757"/>
      <c r="I10618" s="757"/>
    </row>
    <row r="10619" spans="1:9" ht="15.75" customHeight="1">
      <c r="A10619" s="52">
        <v>36502</v>
      </c>
      <c r="B10619" s="52" t="s">
        <v>18427</v>
      </c>
      <c r="C10619" s="52" t="s">
        <v>10358</v>
      </c>
      <c r="D10619" s="967">
        <v>3176.02</v>
      </c>
      <c r="E10619" s="757"/>
      <c r="F10619" s="757"/>
      <c r="G10619" s="757"/>
      <c r="H10619" s="757"/>
      <c r="I10619" s="757"/>
    </row>
    <row r="10620" spans="1:9" ht="15.75" customHeight="1">
      <c r="A10620" s="52">
        <v>36503</v>
      </c>
      <c r="B10620" s="52" t="s">
        <v>18428</v>
      </c>
      <c r="C10620" s="52" t="s">
        <v>10358</v>
      </c>
      <c r="D10620" s="967">
        <v>3916.4</v>
      </c>
      <c r="E10620" s="757"/>
      <c r="F10620" s="757"/>
      <c r="G10620" s="757"/>
      <c r="H10620" s="757"/>
      <c r="I10620" s="757"/>
    </row>
    <row r="10621" spans="1:9" ht="15.75" customHeight="1">
      <c r="A10621" s="52">
        <v>4090</v>
      </c>
      <c r="B10621" s="52" t="s">
        <v>18429</v>
      </c>
      <c r="C10621" s="52" t="s">
        <v>10358</v>
      </c>
      <c r="D10621" s="967">
        <v>1188000</v>
      </c>
      <c r="E10621" s="757"/>
      <c r="F10621" s="757"/>
      <c r="G10621" s="757"/>
      <c r="H10621" s="757"/>
      <c r="I10621" s="757"/>
    </row>
    <row r="10622" spans="1:9" ht="15.75" customHeight="1">
      <c r="A10622" s="52">
        <v>13227</v>
      </c>
      <c r="B10622" s="52" t="s">
        <v>18430</v>
      </c>
      <c r="C10622" s="52" t="s">
        <v>10358</v>
      </c>
      <c r="D10622" s="967">
        <v>1476238.14</v>
      </c>
      <c r="E10622" s="757"/>
      <c r="F10622" s="757"/>
      <c r="G10622" s="757"/>
      <c r="H10622" s="757"/>
      <c r="I10622" s="757"/>
    </row>
    <row r="10623" spans="1:9" ht="15.75" customHeight="1">
      <c r="A10623" s="52">
        <v>10597</v>
      </c>
      <c r="B10623" s="52" t="s">
        <v>18431</v>
      </c>
      <c r="C10623" s="52" t="s">
        <v>10358</v>
      </c>
      <c r="D10623" s="967">
        <v>1553931.08</v>
      </c>
      <c r="E10623" s="757"/>
      <c r="F10623" s="757"/>
      <c r="G10623" s="757"/>
      <c r="H10623" s="757"/>
      <c r="I10623" s="757"/>
    </row>
    <row r="10624" spans="1:9" ht="15.75" customHeight="1">
      <c r="A10624" s="52">
        <v>39628</v>
      </c>
      <c r="B10624" s="52" t="s">
        <v>18432</v>
      </c>
      <c r="C10624" s="52" t="s">
        <v>10358</v>
      </c>
      <c r="D10624" s="967">
        <v>4562.5600000000004</v>
      </c>
      <c r="E10624" s="757"/>
      <c r="F10624" s="757"/>
      <c r="G10624" s="757"/>
      <c r="H10624" s="757"/>
      <c r="I10624" s="757"/>
    </row>
    <row r="10625" spans="1:9" ht="15.75" customHeight="1">
      <c r="A10625" s="52">
        <v>39404</v>
      </c>
      <c r="B10625" s="52" t="s">
        <v>18433</v>
      </c>
      <c r="C10625" s="52" t="s">
        <v>10358</v>
      </c>
      <c r="D10625" s="967">
        <v>2262.4299999999998</v>
      </c>
      <c r="E10625" s="757"/>
      <c r="F10625" s="757"/>
      <c r="G10625" s="757"/>
      <c r="H10625" s="757"/>
      <c r="I10625" s="757"/>
    </row>
    <row r="10626" spans="1:9" ht="15.75" customHeight="1">
      <c r="A10626" s="52">
        <v>39402</v>
      </c>
      <c r="B10626" s="52" t="s">
        <v>18434</v>
      </c>
      <c r="C10626" s="52" t="s">
        <v>10358</v>
      </c>
      <c r="D10626" s="967">
        <v>1863.81</v>
      </c>
      <c r="E10626" s="757"/>
      <c r="F10626" s="757"/>
      <c r="G10626" s="757"/>
      <c r="H10626" s="757"/>
      <c r="I10626" s="757"/>
    </row>
    <row r="10627" spans="1:9" ht="15.75" customHeight="1">
      <c r="A10627" s="52">
        <v>39403</v>
      </c>
      <c r="B10627" s="52" t="s">
        <v>18435</v>
      </c>
      <c r="C10627" s="52" t="s">
        <v>10358</v>
      </c>
      <c r="D10627" s="967">
        <v>1823.27</v>
      </c>
      <c r="E10627" s="757"/>
      <c r="F10627" s="757"/>
      <c r="G10627" s="757"/>
      <c r="H10627" s="757"/>
      <c r="I10627" s="757"/>
    </row>
    <row r="10628" spans="1:9" ht="15.75" customHeight="1">
      <c r="A10628" s="52">
        <v>4093</v>
      </c>
      <c r="B10628" s="52" t="s">
        <v>18436</v>
      </c>
      <c r="C10628" s="52" t="s">
        <v>10509</v>
      </c>
      <c r="D10628" s="808">
        <v>14.27</v>
      </c>
      <c r="E10628" s="757"/>
      <c r="F10628" s="757"/>
      <c r="G10628" s="757"/>
      <c r="H10628" s="757"/>
      <c r="I10628" s="757"/>
    </row>
    <row r="10629" spans="1:9" ht="15.75" customHeight="1">
      <c r="A10629" s="52">
        <v>10512</v>
      </c>
      <c r="B10629" s="52" t="s">
        <v>18437</v>
      </c>
      <c r="C10629" s="52" t="s">
        <v>10511</v>
      </c>
      <c r="D10629" s="967">
        <v>2502.1999999999998</v>
      </c>
      <c r="E10629" s="757"/>
      <c r="F10629" s="757"/>
      <c r="G10629" s="757"/>
      <c r="H10629" s="757"/>
      <c r="I10629" s="757"/>
    </row>
    <row r="10630" spans="1:9" ht="15.75" customHeight="1">
      <c r="A10630" s="52">
        <v>20020</v>
      </c>
      <c r="B10630" s="52" t="s">
        <v>18438</v>
      </c>
      <c r="C10630" s="52" t="s">
        <v>10509</v>
      </c>
      <c r="D10630" s="808">
        <v>13.46</v>
      </c>
      <c r="E10630" s="757"/>
      <c r="F10630" s="757"/>
      <c r="G10630" s="757"/>
      <c r="H10630" s="757"/>
      <c r="I10630" s="757"/>
    </row>
    <row r="10631" spans="1:9" ht="15.75" customHeight="1">
      <c r="A10631" s="52">
        <v>41038</v>
      </c>
      <c r="B10631" s="52" t="s">
        <v>18439</v>
      </c>
      <c r="C10631" s="52" t="s">
        <v>10511</v>
      </c>
      <c r="D10631" s="967">
        <v>2360.21</v>
      </c>
      <c r="E10631" s="757"/>
      <c r="F10631" s="757"/>
      <c r="G10631" s="757"/>
      <c r="H10631" s="757"/>
      <c r="I10631" s="757"/>
    </row>
    <row r="10632" spans="1:9" ht="15.75" customHeight="1">
      <c r="A10632" s="52">
        <v>4094</v>
      </c>
      <c r="B10632" s="52" t="s">
        <v>18440</v>
      </c>
      <c r="C10632" s="52" t="s">
        <v>10509</v>
      </c>
      <c r="D10632" s="808">
        <v>19.059999999999999</v>
      </c>
      <c r="E10632" s="757"/>
      <c r="F10632" s="757"/>
      <c r="G10632" s="757"/>
      <c r="H10632" s="757"/>
      <c r="I10632" s="757"/>
    </row>
    <row r="10633" spans="1:9" ht="15.75" customHeight="1">
      <c r="A10633" s="52">
        <v>40988</v>
      </c>
      <c r="B10633" s="52" t="s">
        <v>18441</v>
      </c>
      <c r="C10633" s="52" t="s">
        <v>10511</v>
      </c>
      <c r="D10633" s="967">
        <v>3341.52</v>
      </c>
      <c r="E10633" s="757"/>
      <c r="F10633" s="757"/>
      <c r="G10633" s="757"/>
      <c r="H10633" s="757"/>
      <c r="I10633" s="757"/>
    </row>
    <row r="10634" spans="1:9" ht="15.75" customHeight="1">
      <c r="A10634" s="52">
        <v>4095</v>
      </c>
      <c r="B10634" s="52" t="s">
        <v>18442</v>
      </c>
      <c r="C10634" s="52" t="s">
        <v>10509</v>
      </c>
      <c r="D10634" s="808">
        <v>14.92</v>
      </c>
      <c r="E10634" s="757"/>
      <c r="F10634" s="757"/>
      <c r="G10634" s="757"/>
      <c r="H10634" s="757"/>
      <c r="I10634" s="757"/>
    </row>
    <row r="10635" spans="1:9" ht="15.75" customHeight="1">
      <c r="A10635" s="52">
        <v>40990</v>
      </c>
      <c r="B10635" s="52" t="s">
        <v>18443</v>
      </c>
      <c r="C10635" s="52" t="s">
        <v>10511</v>
      </c>
      <c r="D10635" s="967">
        <v>2614.14</v>
      </c>
      <c r="E10635" s="757"/>
      <c r="F10635" s="757"/>
      <c r="G10635" s="757"/>
      <c r="H10635" s="757"/>
      <c r="I10635" s="757"/>
    </row>
    <row r="10636" spans="1:9" ht="15.75" customHeight="1">
      <c r="A10636" s="52">
        <v>4097</v>
      </c>
      <c r="B10636" s="52" t="s">
        <v>18444</v>
      </c>
      <c r="C10636" s="52" t="s">
        <v>10509</v>
      </c>
      <c r="D10636" s="808">
        <v>17.170000000000002</v>
      </c>
      <c r="E10636" s="757"/>
      <c r="F10636" s="757"/>
      <c r="G10636" s="757"/>
      <c r="H10636" s="757"/>
      <c r="I10636" s="757"/>
    </row>
    <row r="10637" spans="1:9" ht="15.75" customHeight="1">
      <c r="A10637" s="52">
        <v>40994</v>
      </c>
      <c r="B10637" s="52" t="s">
        <v>18445</v>
      </c>
      <c r="C10637" s="52" t="s">
        <v>10511</v>
      </c>
      <c r="D10637" s="967">
        <v>3006.91</v>
      </c>
      <c r="E10637" s="757"/>
      <c r="F10637" s="757"/>
      <c r="G10637" s="757"/>
      <c r="H10637" s="757"/>
      <c r="I10637" s="757"/>
    </row>
    <row r="10638" spans="1:9" ht="15.75" customHeight="1">
      <c r="A10638" s="52">
        <v>4096</v>
      </c>
      <c r="B10638" s="52" t="s">
        <v>18446</v>
      </c>
      <c r="C10638" s="52" t="s">
        <v>10509</v>
      </c>
      <c r="D10638" s="808">
        <v>14.92</v>
      </c>
      <c r="E10638" s="757"/>
      <c r="F10638" s="757"/>
      <c r="G10638" s="757"/>
      <c r="H10638" s="757"/>
      <c r="I10638" s="757"/>
    </row>
    <row r="10639" spans="1:9" ht="15.75" customHeight="1">
      <c r="A10639" s="52">
        <v>40992</v>
      </c>
      <c r="B10639" s="52" t="s">
        <v>18447</v>
      </c>
      <c r="C10639" s="52" t="s">
        <v>10511</v>
      </c>
      <c r="D10639" s="967">
        <v>2614.14</v>
      </c>
      <c r="E10639" s="757"/>
      <c r="F10639" s="757"/>
      <c r="G10639" s="757"/>
      <c r="H10639" s="757"/>
      <c r="I10639" s="757"/>
    </row>
    <row r="10640" spans="1:9" ht="15.75" customHeight="1">
      <c r="A10640" s="52">
        <v>4114</v>
      </c>
      <c r="B10640" s="52" t="s">
        <v>18448</v>
      </c>
      <c r="C10640" s="52" t="s">
        <v>10358</v>
      </c>
      <c r="D10640" s="808">
        <v>55.26</v>
      </c>
      <c r="E10640" s="757"/>
      <c r="F10640" s="757"/>
      <c r="G10640" s="757"/>
      <c r="H10640" s="757"/>
      <c r="I10640" s="757"/>
    </row>
    <row r="10641" spans="1:9" ht="15.75" customHeight="1">
      <c r="A10641" s="52">
        <v>36797</v>
      </c>
      <c r="B10641" s="52" t="s">
        <v>18449</v>
      </c>
      <c r="C10641" s="52" t="s">
        <v>10358</v>
      </c>
      <c r="D10641" s="808">
        <v>49.2</v>
      </c>
      <c r="E10641" s="757"/>
      <c r="F10641" s="757"/>
      <c r="G10641" s="757"/>
      <c r="H10641" s="757"/>
      <c r="I10641" s="757"/>
    </row>
    <row r="10642" spans="1:9" ht="15.75" customHeight="1">
      <c r="A10642" s="52">
        <v>4107</v>
      </c>
      <c r="B10642" s="52" t="s">
        <v>18450</v>
      </c>
      <c r="C10642" s="52" t="s">
        <v>10358</v>
      </c>
      <c r="D10642" s="808">
        <v>46.39</v>
      </c>
      <c r="E10642" s="757"/>
      <c r="F10642" s="757"/>
      <c r="G10642" s="757"/>
      <c r="H10642" s="757"/>
      <c r="I10642" s="757"/>
    </row>
    <row r="10643" spans="1:9" ht="15.75" customHeight="1">
      <c r="A10643" s="52">
        <v>4102</v>
      </c>
      <c r="B10643" s="52" t="s">
        <v>18451</v>
      </c>
      <c r="C10643" s="52" t="s">
        <v>10358</v>
      </c>
      <c r="D10643" s="808">
        <v>56.63</v>
      </c>
      <c r="E10643" s="757"/>
      <c r="F10643" s="757"/>
      <c r="G10643" s="757"/>
      <c r="H10643" s="757"/>
      <c r="I10643" s="757"/>
    </row>
    <row r="10644" spans="1:9" ht="15.75" customHeight="1">
      <c r="A10644" s="52">
        <v>36799</v>
      </c>
      <c r="B10644" s="52" t="s">
        <v>18452</v>
      </c>
      <c r="C10644" s="52" t="s">
        <v>10358</v>
      </c>
      <c r="D10644" s="808">
        <v>47.76</v>
      </c>
      <c r="E10644" s="757"/>
      <c r="F10644" s="757"/>
      <c r="G10644" s="757"/>
      <c r="H10644" s="757"/>
      <c r="I10644" s="757"/>
    </row>
    <row r="10645" spans="1:9" ht="15.75" customHeight="1">
      <c r="A10645" s="52">
        <v>2747</v>
      </c>
      <c r="B10645" s="52" t="s">
        <v>18453</v>
      </c>
      <c r="C10645" s="52" t="s">
        <v>10402</v>
      </c>
      <c r="D10645" s="808">
        <v>27.38</v>
      </c>
      <c r="E10645" s="757"/>
      <c r="F10645" s="757"/>
      <c r="G10645" s="757"/>
      <c r="H10645" s="757"/>
      <c r="I10645" s="757"/>
    </row>
    <row r="10646" spans="1:9" ht="15.75" customHeight="1">
      <c r="A10646" s="52">
        <v>21138</v>
      </c>
      <c r="B10646" s="52" t="s">
        <v>18454</v>
      </c>
      <c r="C10646" s="52" t="s">
        <v>10402</v>
      </c>
      <c r="D10646" s="808">
        <v>8.68</v>
      </c>
      <c r="E10646" s="757"/>
      <c r="F10646" s="757"/>
      <c r="G10646" s="757"/>
      <c r="H10646" s="757"/>
      <c r="I10646" s="757"/>
    </row>
    <row r="10647" spans="1:9" ht="15.75" customHeight="1">
      <c r="A10647" s="52">
        <v>10826</v>
      </c>
      <c r="B10647" s="52" t="s">
        <v>18455</v>
      </c>
      <c r="C10647" s="52" t="s">
        <v>10358</v>
      </c>
      <c r="D10647" s="808">
        <v>172.41</v>
      </c>
      <c r="E10647" s="757"/>
      <c r="F10647" s="757"/>
      <c r="G10647" s="757"/>
      <c r="H10647" s="757"/>
      <c r="I10647" s="757"/>
    </row>
    <row r="10648" spans="1:9" ht="15.75" customHeight="1">
      <c r="A10648" s="52">
        <v>365</v>
      </c>
      <c r="B10648" s="52" t="s">
        <v>18456</v>
      </c>
      <c r="C10648" s="52" t="s">
        <v>10358</v>
      </c>
      <c r="D10648" s="808">
        <v>106.89</v>
      </c>
      <c r="E10648" s="757"/>
      <c r="F10648" s="757"/>
      <c r="G10648" s="757"/>
      <c r="H10648" s="757"/>
      <c r="I10648" s="757"/>
    </row>
    <row r="10649" spans="1:9" ht="15.75" customHeight="1">
      <c r="A10649" s="52">
        <v>38639</v>
      </c>
      <c r="B10649" s="52" t="s">
        <v>18457</v>
      </c>
      <c r="C10649" s="52" t="s">
        <v>10358</v>
      </c>
      <c r="D10649" s="808">
        <v>413.79</v>
      </c>
      <c r="E10649" s="757"/>
      <c r="F10649" s="757"/>
      <c r="G10649" s="757"/>
      <c r="H10649" s="757"/>
      <c r="I10649" s="757"/>
    </row>
    <row r="10650" spans="1:9" ht="15.75" customHeight="1">
      <c r="A10650" s="52">
        <v>38640</v>
      </c>
      <c r="B10650" s="52" t="s">
        <v>18458</v>
      </c>
      <c r="C10650" s="52" t="s">
        <v>10358</v>
      </c>
      <c r="D10650" s="808">
        <v>6.2</v>
      </c>
      <c r="E10650" s="757"/>
      <c r="F10650" s="757"/>
      <c r="G10650" s="757"/>
      <c r="H10650" s="757"/>
      <c r="I10650" s="757"/>
    </row>
    <row r="10651" spans="1:9" ht="15.75" customHeight="1">
      <c r="A10651" s="52">
        <v>358</v>
      </c>
      <c r="B10651" s="52" t="s">
        <v>18459</v>
      </c>
      <c r="C10651" s="52" t="s">
        <v>10358</v>
      </c>
      <c r="D10651" s="808">
        <v>127.58</v>
      </c>
      <c r="E10651" s="757"/>
      <c r="F10651" s="757"/>
      <c r="G10651" s="757"/>
      <c r="H10651" s="757"/>
      <c r="I10651" s="757"/>
    </row>
    <row r="10652" spans="1:9" ht="15.75" customHeight="1">
      <c r="A10652" s="52">
        <v>359</v>
      </c>
      <c r="B10652" s="52" t="s">
        <v>18460</v>
      </c>
      <c r="C10652" s="52" t="s">
        <v>10358</v>
      </c>
      <c r="D10652" s="808">
        <v>262.06</v>
      </c>
      <c r="E10652" s="757"/>
      <c r="F10652" s="757"/>
      <c r="G10652" s="757"/>
      <c r="H10652" s="757"/>
      <c r="I10652" s="757"/>
    </row>
    <row r="10653" spans="1:9" ht="15.75" customHeight="1">
      <c r="A10653" s="52">
        <v>38641</v>
      </c>
      <c r="B10653" s="52" t="s">
        <v>18461</v>
      </c>
      <c r="C10653" s="52" t="s">
        <v>10358</v>
      </c>
      <c r="D10653" s="808">
        <v>258.62</v>
      </c>
      <c r="E10653" s="757"/>
      <c r="F10653" s="757"/>
      <c r="G10653" s="757"/>
      <c r="H10653" s="757"/>
      <c r="I10653" s="757"/>
    </row>
    <row r="10654" spans="1:9" ht="15.75" customHeight="1">
      <c r="A10654" s="52">
        <v>360</v>
      </c>
      <c r="B10654" s="52" t="s">
        <v>18462</v>
      </c>
      <c r="C10654" s="52" t="s">
        <v>10358</v>
      </c>
      <c r="D10654" s="808">
        <v>6</v>
      </c>
      <c r="E10654" s="757"/>
      <c r="F10654" s="757"/>
      <c r="G10654" s="757"/>
      <c r="H10654" s="757"/>
      <c r="I10654" s="757"/>
    </row>
    <row r="10655" spans="1:9" ht="15.75" customHeight="1">
      <c r="A10655" s="52">
        <v>42430</v>
      </c>
      <c r="B10655" s="52" t="s">
        <v>18463</v>
      </c>
      <c r="C10655" s="52" t="s">
        <v>10358</v>
      </c>
      <c r="D10655" s="967">
        <v>6377.55</v>
      </c>
      <c r="E10655" s="757"/>
      <c r="F10655" s="757"/>
      <c r="G10655" s="757"/>
      <c r="H10655" s="757"/>
      <c r="I10655" s="757"/>
    </row>
    <row r="10656" spans="1:9" ht="15.75" customHeight="1">
      <c r="A10656" s="52">
        <v>4209</v>
      </c>
      <c r="B10656" s="52" t="s">
        <v>18464</v>
      </c>
      <c r="C10656" s="52" t="s">
        <v>10358</v>
      </c>
      <c r="D10656" s="808">
        <v>23.7</v>
      </c>
      <c r="E10656" s="757"/>
      <c r="F10656" s="757"/>
      <c r="G10656" s="757"/>
      <c r="H10656" s="757"/>
      <c r="I10656" s="757"/>
    </row>
    <row r="10657" spans="1:9" ht="15.75" customHeight="1">
      <c r="A10657" s="52">
        <v>4180</v>
      </c>
      <c r="B10657" s="52" t="s">
        <v>18465</v>
      </c>
      <c r="C10657" s="52" t="s">
        <v>10358</v>
      </c>
      <c r="D10657" s="808">
        <v>17.84</v>
      </c>
      <c r="E10657" s="757"/>
      <c r="F10657" s="757"/>
      <c r="G10657" s="757"/>
      <c r="H10657" s="757"/>
      <c r="I10657" s="757"/>
    </row>
    <row r="10658" spans="1:9" ht="15.75" customHeight="1">
      <c r="A10658" s="52">
        <v>4177</v>
      </c>
      <c r="B10658" s="52" t="s">
        <v>18466</v>
      </c>
      <c r="C10658" s="52" t="s">
        <v>10358</v>
      </c>
      <c r="D10658" s="808">
        <v>5.92</v>
      </c>
      <c r="E10658" s="757"/>
      <c r="F10658" s="757"/>
      <c r="G10658" s="757"/>
      <c r="H10658" s="757"/>
      <c r="I10658" s="757"/>
    </row>
    <row r="10659" spans="1:9" ht="15.75" customHeight="1">
      <c r="A10659" s="52">
        <v>4179</v>
      </c>
      <c r="B10659" s="52" t="s">
        <v>18467</v>
      </c>
      <c r="C10659" s="52" t="s">
        <v>10358</v>
      </c>
      <c r="D10659" s="808">
        <v>12.11</v>
      </c>
      <c r="E10659" s="757"/>
      <c r="F10659" s="757"/>
      <c r="G10659" s="757"/>
      <c r="H10659" s="757"/>
      <c r="I10659" s="757"/>
    </row>
    <row r="10660" spans="1:9" ht="15.75" customHeight="1">
      <c r="A10660" s="52">
        <v>4208</v>
      </c>
      <c r="B10660" s="52" t="s">
        <v>18468</v>
      </c>
      <c r="C10660" s="52" t="s">
        <v>10358</v>
      </c>
      <c r="D10660" s="808">
        <v>56.4</v>
      </c>
      <c r="E10660" s="757"/>
      <c r="F10660" s="757"/>
      <c r="G10660" s="757"/>
      <c r="H10660" s="757"/>
      <c r="I10660" s="757"/>
    </row>
    <row r="10661" spans="1:9" ht="15.75" customHeight="1">
      <c r="A10661" s="52">
        <v>4181</v>
      </c>
      <c r="B10661" s="52" t="s">
        <v>18469</v>
      </c>
      <c r="C10661" s="52" t="s">
        <v>10358</v>
      </c>
      <c r="D10661" s="808">
        <v>36.85</v>
      </c>
      <c r="E10661" s="757"/>
      <c r="F10661" s="757"/>
      <c r="G10661" s="757"/>
      <c r="H10661" s="757"/>
      <c r="I10661" s="757"/>
    </row>
    <row r="10662" spans="1:9" ht="15.75" customHeight="1">
      <c r="A10662" s="52">
        <v>4178</v>
      </c>
      <c r="B10662" s="52" t="s">
        <v>18470</v>
      </c>
      <c r="C10662" s="52" t="s">
        <v>10358</v>
      </c>
      <c r="D10662" s="808">
        <v>8.2100000000000009</v>
      </c>
      <c r="E10662" s="757"/>
      <c r="F10662" s="757"/>
      <c r="G10662" s="757"/>
      <c r="H10662" s="757"/>
      <c r="I10662" s="757"/>
    </row>
    <row r="10663" spans="1:9" ht="15.75" customHeight="1">
      <c r="A10663" s="52">
        <v>4182</v>
      </c>
      <c r="B10663" s="52" t="s">
        <v>18471</v>
      </c>
      <c r="C10663" s="52" t="s">
        <v>10358</v>
      </c>
      <c r="D10663" s="808">
        <v>91.75</v>
      </c>
      <c r="E10663" s="757"/>
      <c r="F10663" s="757"/>
      <c r="G10663" s="757"/>
      <c r="H10663" s="757"/>
      <c r="I10663" s="757"/>
    </row>
    <row r="10664" spans="1:9" ht="15.75" customHeight="1">
      <c r="A10664" s="52">
        <v>4183</v>
      </c>
      <c r="B10664" s="52" t="s">
        <v>18472</v>
      </c>
      <c r="C10664" s="52" t="s">
        <v>10358</v>
      </c>
      <c r="D10664" s="808">
        <v>147.72</v>
      </c>
      <c r="E10664" s="757"/>
      <c r="F10664" s="757"/>
      <c r="G10664" s="757"/>
      <c r="H10664" s="757"/>
      <c r="I10664" s="757"/>
    </row>
    <row r="10665" spans="1:9" ht="15.75" customHeight="1">
      <c r="A10665" s="52">
        <v>4184</v>
      </c>
      <c r="B10665" s="52" t="s">
        <v>18473</v>
      </c>
      <c r="C10665" s="52" t="s">
        <v>10358</v>
      </c>
      <c r="D10665" s="808">
        <v>326.07</v>
      </c>
      <c r="E10665" s="757"/>
      <c r="F10665" s="757"/>
      <c r="G10665" s="757"/>
      <c r="H10665" s="757"/>
      <c r="I10665" s="757"/>
    </row>
    <row r="10666" spans="1:9" ht="15.75" customHeight="1">
      <c r="A10666" s="52">
        <v>4185</v>
      </c>
      <c r="B10666" s="52" t="s">
        <v>18474</v>
      </c>
      <c r="C10666" s="52" t="s">
        <v>10358</v>
      </c>
      <c r="D10666" s="808">
        <v>541.79</v>
      </c>
      <c r="E10666" s="757"/>
      <c r="F10666" s="757"/>
      <c r="G10666" s="757"/>
      <c r="H10666" s="757"/>
      <c r="I10666" s="757"/>
    </row>
    <row r="10667" spans="1:9" ht="15.75" customHeight="1">
      <c r="A10667" s="52">
        <v>4205</v>
      </c>
      <c r="B10667" s="52" t="s">
        <v>18475</v>
      </c>
      <c r="C10667" s="52" t="s">
        <v>10358</v>
      </c>
      <c r="D10667" s="808">
        <v>31.29</v>
      </c>
      <c r="E10667" s="757"/>
      <c r="F10667" s="757"/>
      <c r="G10667" s="757"/>
      <c r="H10667" s="757"/>
      <c r="I10667" s="757"/>
    </row>
    <row r="10668" spans="1:9" ht="15.75" customHeight="1">
      <c r="A10668" s="52">
        <v>4192</v>
      </c>
      <c r="B10668" s="52" t="s">
        <v>18476</v>
      </c>
      <c r="C10668" s="52" t="s">
        <v>10358</v>
      </c>
      <c r="D10668" s="808">
        <v>31.29</v>
      </c>
      <c r="E10668" s="757"/>
      <c r="F10668" s="757"/>
      <c r="G10668" s="757"/>
      <c r="H10668" s="757"/>
      <c r="I10668" s="757"/>
    </row>
    <row r="10669" spans="1:9" ht="15.75" customHeight="1">
      <c r="A10669" s="52">
        <v>4191</v>
      </c>
      <c r="B10669" s="52" t="s">
        <v>18477</v>
      </c>
      <c r="C10669" s="52" t="s">
        <v>10358</v>
      </c>
      <c r="D10669" s="808">
        <v>31.29</v>
      </c>
      <c r="E10669" s="757"/>
      <c r="F10669" s="757"/>
      <c r="G10669" s="757"/>
      <c r="H10669" s="757"/>
      <c r="I10669" s="757"/>
    </row>
    <row r="10670" spans="1:9" ht="15.75" customHeight="1">
      <c r="A10670" s="52">
        <v>4207</v>
      </c>
      <c r="B10670" s="52" t="s">
        <v>18478</v>
      </c>
      <c r="C10670" s="52" t="s">
        <v>10358</v>
      </c>
      <c r="D10670" s="808">
        <v>25.18</v>
      </c>
      <c r="E10670" s="757"/>
      <c r="F10670" s="757"/>
      <c r="G10670" s="757"/>
      <c r="H10670" s="757"/>
      <c r="I10670" s="757"/>
    </row>
    <row r="10671" spans="1:9" ht="15.75" customHeight="1">
      <c r="A10671" s="52">
        <v>4206</v>
      </c>
      <c r="B10671" s="52" t="s">
        <v>18479</v>
      </c>
      <c r="C10671" s="52" t="s">
        <v>10358</v>
      </c>
      <c r="D10671" s="808">
        <v>24.45</v>
      </c>
      <c r="E10671" s="757"/>
      <c r="F10671" s="757"/>
      <c r="G10671" s="757"/>
      <c r="H10671" s="757"/>
      <c r="I10671" s="757"/>
    </row>
    <row r="10672" spans="1:9" ht="15.75" customHeight="1">
      <c r="A10672" s="52">
        <v>4190</v>
      </c>
      <c r="B10672" s="52" t="s">
        <v>18480</v>
      </c>
      <c r="C10672" s="52" t="s">
        <v>10358</v>
      </c>
      <c r="D10672" s="808">
        <v>24.45</v>
      </c>
      <c r="E10672" s="757"/>
      <c r="F10672" s="757"/>
      <c r="G10672" s="757"/>
      <c r="H10672" s="757"/>
      <c r="I10672" s="757"/>
    </row>
    <row r="10673" spans="1:9" ht="15.75" customHeight="1">
      <c r="A10673" s="52">
        <v>4186</v>
      </c>
      <c r="B10673" s="52" t="s">
        <v>18481</v>
      </c>
      <c r="C10673" s="52" t="s">
        <v>10358</v>
      </c>
      <c r="D10673" s="808">
        <v>7.23</v>
      </c>
      <c r="E10673" s="757"/>
      <c r="F10673" s="757"/>
      <c r="G10673" s="757"/>
      <c r="H10673" s="757"/>
      <c r="I10673" s="757"/>
    </row>
    <row r="10674" spans="1:9" ht="15.75" customHeight="1">
      <c r="A10674" s="52">
        <v>4188</v>
      </c>
      <c r="B10674" s="52" t="s">
        <v>18482</v>
      </c>
      <c r="C10674" s="52" t="s">
        <v>10358</v>
      </c>
      <c r="D10674" s="808">
        <v>14.75</v>
      </c>
      <c r="E10674" s="757"/>
      <c r="F10674" s="757"/>
      <c r="G10674" s="757"/>
      <c r="H10674" s="757"/>
      <c r="I10674" s="757"/>
    </row>
    <row r="10675" spans="1:9" ht="15.75" customHeight="1">
      <c r="A10675" s="52">
        <v>4189</v>
      </c>
      <c r="B10675" s="52" t="s">
        <v>18483</v>
      </c>
      <c r="C10675" s="52" t="s">
        <v>10358</v>
      </c>
      <c r="D10675" s="808">
        <v>14.75</v>
      </c>
      <c r="E10675" s="757"/>
      <c r="F10675" s="757"/>
      <c r="G10675" s="757"/>
      <c r="H10675" s="757"/>
      <c r="I10675" s="757"/>
    </row>
    <row r="10676" spans="1:9" ht="15.75" customHeight="1">
      <c r="A10676" s="52">
        <v>4197</v>
      </c>
      <c r="B10676" s="52" t="s">
        <v>18484</v>
      </c>
      <c r="C10676" s="52" t="s">
        <v>10358</v>
      </c>
      <c r="D10676" s="808">
        <v>78.12</v>
      </c>
      <c r="E10676" s="757"/>
      <c r="F10676" s="757"/>
      <c r="G10676" s="757"/>
      <c r="H10676" s="757"/>
      <c r="I10676" s="757"/>
    </row>
    <row r="10677" spans="1:9" ht="15.75" customHeight="1">
      <c r="A10677" s="52">
        <v>4194</v>
      </c>
      <c r="B10677" s="52" t="s">
        <v>18485</v>
      </c>
      <c r="C10677" s="52" t="s">
        <v>10358</v>
      </c>
      <c r="D10677" s="808">
        <v>47.21</v>
      </c>
      <c r="E10677" s="757"/>
      <c r="F10677" s="757"/>
      <c r="G10677" s="757"/>
      <c r="H10677" s="757"/>
      <c r="I10677" s="757"/>
    </row>
    <row r="10678" spans="1:9" ht="15.75" customHeight="1">
      <c r="A10678" s="52">
        <v>4193</v>
      </c>
      <c r="B10678" s="52" t="s">
        <v>18486</v>
      </c>
      <c r="C10678" s="52" t="s">
        <v>10358</v>
      </c>
      <c r="D10678" s="808">
        <v>47.21</v>
      </c>
      <c r="E10678" s="757"/>
      <c r="F10678" s="757"/>
      <c r="G10678" s="757"/>
      <c r="H10678" s="757"/>
      <c r="I10678" s="757"/>
    </row>
    <row r="10679" spans="1:9" ht="15.75" customHeight="1">
      <c r="A10679" s="52">
        <v>4204</v>
      </c>
      <c r="B10679" s="52" t="s">
        <v>18487</v>
      </c>
      <c r="C10679" s="52" t="s">
        <v>10358</v>
      </c>
      <c r="D10679" s="808">
        <v>47.21</v>
      </c>
      <c r="E10679" s="757"/>
      <c r="F10679" s="757"/>
      <c r="G10679" s="757"/>
      <c r="H10679" s="757"/>
      <c r="I10679" s="757"/>
    </row>
    <row r="10680" spans="1:9" ht="15.75" customHeight="1">
      <c r="A10680" s="52">
        <v>4187</v>
      </c>
      <c r="B10680" s="52" t="s">
        <v>18488</v>
      </c>
      <c r="C10680" s="52" t="s">
        <v>10358</v>
      </c>
      <c r="D10680" s="808">
        <v>9.41</v>
      </c>
      <c r="E10680" s="757"/>
      <c r="F10680" s="757"/>
      <c r="G10680" s="757"/>
      <c r="H10680" s="757"/>
      <c r="I10680" s="757"/>
    </row>
    <row r="10681" spans="1:9" ht="15.75" customHeight="1">
      <c r="A10681" s="52">
        <v>4202</v>
      </c>
      <c r="B10681" s="52" t="s">
        <v>18489</v>
      </c>
      <c r="C10681" s="52" t="s">
        <v>10358</v>
      </c>
      <c r="D10681" s="808">
        <v>142.68</v>
      </c>
      <c r="E10681" s="757"/>
      <c r="F10681" s="757"/>
      <c r="G10681" s="757"/>
      <c r="H10681" s="757"/>
      <c r="I10681" s="757"/>
    </row>
    <row r="10682" spans="1:9" ht="15.75" customHeight="1">
      <c r="A10682" s="52">
        <v>4203</v>
      </c>
      <c r="B10682" s="52" t="s">
        <v>18490</v>
      </c>
      <c r="C10682" s="52" t="s">
        <v>10358</v>
      </c>
      <c r="D10682" s="808">
        <v>126.01</v>
      </c>
      <c r="E10682" s="757"/>
      <c r="F10682" s="757"/>
      <c r="G10682" s="757"/>
      <c r="H10682" s="757"/>
      <c r="I10682" s="757"/>
    </row>
    <row r="10683" spans="1:9" ht="15.75" customHeight="1">
      <c r="A10683" s="52">
        <v>40368</v>
      </c>
      <c r="B10683" s="52" t="s">
        <v>18491</v>
      </c>
      <c r="C10683" s="52" t="s">
        <v>10358</v>
      </c>
      <c r="D10683" s="808">
        <v>70.16</v>
      </c>
      <c r="E10683" s="757"/>
      <c r="F10683" s="757"/>
      <c r="G10683" s="757"/>
      <c r="H10683" s="757"/>
      <c r="I10683" s="757"/>
    </row>
    <row r="10684" spans="1:9" ht="15.75" customHeight="1">
      <c r="A10684" s="52">
        <v>40365</v>
      </c>
      <c r="B10684" s="52" t="s">
        <v>18492</v>
      </c>
      <c r="C10684" s="52" t="s">
        <v>10358</v>
      </c>
      <c r="D10684" s="808">
        <v>47.33</v>
      </c>
      <c r="E10684" s="757"/>
      <c r="F10684" s="757"/>
      <c r="G10684" s="757"/>
      <c r="H10684" s="757"/>
      <c r="I10684" s="757"/>
    </row>
    <row r="10685" spans="1:9" ht="15.75" customHeight="1">
      <c r="A10685" s="52">
        <v>40356</v>
      </c>
      <c r="B10685" s="52" t="s">
        <v>18493</v>
      </c>
      <c r="C10685" s="52" t="s">
        <v>10358</v>
      </c>
      <c r="D10685" s="808">
        <v>16.170000000000002</v>
      </c>
      <c r="E10685" s="757"/>
      <c r="F10685" s="757"/>
      <c r="G10685" s="757"/>
      <c r="H10685" s="757"/>
      <c r="I10685" s="757"/>
    </row>
    <row r="10686" spans="1:9" ht="15.75" customHeight="1">
      <c r="A10686" s="52">
        <v>40362</v>
      </c>
      <c r="B10686" s="52" t="s">
        <v>18494</v>
      </c>
      <c r="C10686" s="52" t="s">
        <v>10358</v>
      </c>
      <c r="D10686" s="808">
        <v>31.35</v>
      </c>
      <c r="E10686" s="757"/>
      <c r="F10686" s="757"/>
      <c r="G10686" s="757"/>
      <c r="H10686" s="757"/>
      <c r="I10686" s="757"/>
    </row>
    <row r="10687" spans="1:9" ht="15.75" customHeight="1">
      <c r="A10687" s="52">
        <v>40374</v>
      </c>
      <c r="B10687" s="52" t="s">
        <v>18495</v>
      </c>
      <c r="C10687" s="52" t="s">
        <v>10358</v>
      </c>
      <c r="D10687" s="808">
        <v>183.36</v>
      </c>
      <c r="E10687" s="757"/>
      <c r="F10687" s="757"/>
      <c r="G10687" s="757"/>
      <c r="H10687" s="757"/>
      <c r="I10687" s="757"/>
    </row>
    <row r="10688" spans="1:9" ht="15.75" customHeight="1">
      <c r="A10688" s="52">
        <v>40371</v>
      </c>
      <c r="B10688" s="52" t="s">
        <v>18496</v>
      </c>
      <c r="C10688" s="52" t="s">
        <v>10358</v>
      </c>
      <c r="D10688" s="808">
        <v>115.42</v>
      </c>
      <c r="E10688" s="757"/>
      <c r="F10688" s="757"/>
      <c r="G10688" s="757"/>
      <c r="H10688" s="757"/>
      <c r="I10688" s="757"/>
    </row>
    <row r="10689" spans="1:9" ht="15.75" customHeight="1">
      <c r="A10689" s="52">
        <v>40359</v>
      </c>
      <c r="B10689" s="52" t="s">
        <v>18497</v>
      </c>
      <c r="C10689" s="52" t="s">
        <v>10358</v>
      </c>
      <c r="D10689" s="808">
        <v>20.89</v>
      </c>
      <c r="E10689" s="757"/>
      <c r="F10689" s="757"/>
      <c r="G10689" s="757"/>
      <c r="H10689" s="757"/>
      <c r="I10689" s="757"/>
    </row>
    <row r="10690" spans="1:9" ht="15.75" customHeight="1">
      <c r="A10690" s="52">
        <v>7595</v>
      </c>
      <c r="B10690" s="52" t="s">
        <v>18498</v>
      </c>
      <c r="C10690" s="52" t="s">
        <v>10509</v>
      </c>
      <c r="D10690" s="808">
        <v>15.71</v>
      </c>
      <c r="E10690" s="757"/>
      <c r="F10690" s="757"/>
      <c r="G10690" s="757"/>
      <c r="H10690" s="757"/>
      <c r="I10690" s="757"/>
    </row>
    <row r="10691" spans="1:9" ht="15.75" customHeight="1">
      <c r="A10691" s="52">
        <v>41094</v>
      </c>
      <c r="B10691" s="52" t="s">
        <v>18499</v>
      </c>
      <c r="C10691" s="52" t="s">
        <v>10511</v>
      </c>
      <c r="D10691" s="967">
        <v>2752.29</v>
      </c>
      <c r="E10691" s="757"/>
      <c r="F10691" s="757"/>
      <c r="G10691" s="757"/>
      <c r="H10691" s="757"/>
      <c r="I10691" s="757"/>
    </row>
    <row r="10692" spans="1:9" ht="15.75" customHeight="1">
      <c r="A10692" s="52">
        <v>39609</v>
      </c>
      <c r="B10692" s="52" t="s">
        <v>18500</v>
      </c>
      <c r="C10692" s="52" t="s">
        <v>10358</v>
      </c>
      <c r="D10692" s="967">
        <v>76112.009999999995</v>
      </c>
      <c r="E10692" s="757"/>
      <c r="F10692" s="757"/>
      <c r="G10692" s="757"/>
      <c r="H10692" s="757"/>
      <c r="I10692" s="757"/>
    </row>
    <row r="10693" spans="1:9" ht="15.75" customHeight="1">
      <c r="A10693" s="52">
        <v>39610</v>
      </c>
      <c r="B10693" s="52" t="s">
        <v>18501</v>
      </c>
      <c r="C10693" s="52" t="s">
        <v>10358</v>
      </c>
      <c r="D10693" s="967">
        <v>111099.79</v>
      </c>
      <c r="E10693" s="757"/>
      <c r="F10693" s="757"/>
      <c r="G10693" s="757"/>
      <c r="H10693" s="757"/>
      <c r="I10693" s="757"/>
    </row>
    <row r="10694" spans="1:9" ht="15.75" customHeight="1">
      <c r="A10694" s="52">
        <v>39611</v>
      </c>
      <c r="B10694" s="52" t="s">
        <v>18502</v>
      </c>
      <c r="C10694" s="52" t="s">
        <v>10358</v>
      </c>
      <c r="D10694" s="967">
        <v>134448.93</v>
      </c>
      <c r="E10694" s="757"/>
      <c r="F10694" s="757"/>
      <c r="G10694" s="757"/>
      <c r="H10694" s="757"/>
      <c r="I10694" s="757"/>
    </row>
    <row r="10695" spans="1:9" ht="15.75" customHeight="1">
      <c r="A10695" s="52">
        <v>39612</v>
      </c>
      <c r="B10695" s="52" t="s">
        <v>18503</v>
      </c>
      <c r="C10695" s="52" t="s">
        <v>10358</v>
      </c>
      <c r="D10695" s="967">
        <v>210617.28</v>
      </c>
      <c r="E10695" s="757"/>
      <c r="F10695" s="757"/>
      <c r="G10695" s="757"/>
      <c r="H10695" s="757"/>
      <c r="I10695" s="757"/>
    </row>
    <row r="10696" spans="1:9" ht="15.75" customHeight="1">
      <c r="A10696" s="52">
        <v>39608</v>
      </c>
      <c r="B10696" s="52" t="s">
        <v>18504</v>
      </c>
      <c r="C10696" s="52" t="s">
        <v>10358</v>
      </c>
      <c r="D10696" s="967">
        <v>60858.36</v>
      </c>
      <c r="E10696" s="757"/>
      <c r="F10696" s="757"/>
      <c r="G10696" s="757"/>
      <c r="H10696" s="757"/>
      <c r="I10696" s="757"/>
    </row>
    <row r="10697" spans="1:9" ht="15.75" customHeight="1">
      <c r="A10697" s="52">
        <v>38175</v>
      </c>
      <c r="B10697" s="52" t="s">
        <v>18505</v>
      </c>
      <c r="C10697" s="52" t="s">
        <v>10358</v>
      </c>
      <c r="D10697" s="808">
        <v>4.5</v>
      </c>
      <c r="E10697" s="757"/>
      <c r="F10697" s="757"/>
      <c r="G10697" s="757"/>
      <c r="H10697" s="757"/>
      <c r="I10697" s="757"/>
    </row>
    <row r="10698" spans="1:9" ht="15.75" customHeight="1">
      <c r="A10698" s="52">
        <v>38176</v>
      </c>
      <c r="B10698" s="52" t="s">
        <v>18506</v>
      </c>
      <c r="C10698" s="52" t="s">
        <v>10358</v>
      </c>
      <c r="D10698" s="808">
        <v>13.24</v>
      </c>
      <c r="E10698" s="757"/>
      <c r="F10698" s="757"/>
      <c r="G10698" s="757"/>
      <c r="H10698" s="757"/>
      <c r="I10698" s="757"/>
    </row>
    <row r="10699" spans="1:9" ht="15.75" customHeight="1">
      <c r="A10699" s="52">
        <v>36152</v>
      </c>
      <c r="B10699" s="52" t="s">
        <v>18507</v>
      </c>
      <c r="C10699" s="52" t="s">
        <v>10358</v>
      </c>
      <c r="D10699" s="808">
        <v>8.77</v>
      </c>
      <c r="E10699" s="757"/>
      <c r="F10699" s="757"/>
      <c r="G10699" s="757"/>
      <c r="H10699" s="757"/>
      <c r="I10699" s="757"/>
    </row>
    <row r="10700" spans="1:9" ht="15.75" customHeight="1">
      <c r="A10700" s="52">
        <v>11138</v>
      </c>
      <c r="B10700" s="52" t="s">
        <v>18508</v>
      </c>
      <c r="C10700" s="52" t="s">
        <v>10408</v>
      </c>
      <c r="D10700" s="808">
        <v>4.0599999999999996</v>
      </c>
      <c r="E10700" s="757"/>
      <c r="F10700" s="757"/>
      <c r="G10700" s="757"/>
      <c r="H10700" s="757"/>
      <c r="I10700" s="757"/>
    </row>
    <row r="10701" spans="1:9" ht="15.75" customHeight="1">
      <c r="A10701" s="52">
        <v>4221</v>
      </c>
      <c r="B10701" s="52" t="s">
        <v>18509</v>
      </c>
      <c r="C10701" s="52" t="s">
        <v>10408</v>
      </c>
      <c r="D10701" s="808">
        <v>6.31</v>
      </c>
      <c r="E10701" s="757"/>
      <c r="F10701" s="757"/>
      <c r="G10701" s="757"/>
      <c r="H10701" s="757"/>
      <c r="I10701" s="757"/>
    </row>
    <row r="10702" spans="1:9" ht="15.75" customHeight="1">
      <c r="A10702" s="52">
        <v>4227</v>
      </c>
      <c r="B10702" s="52" t="s">
        <v>18510</v>
      </c>
      <c r="C10702" s="52" t="s">
        <v>10408</v>
      </c>
      <c r="D10702" s="808">
        <v>25</v>
      </c>
      <c r="E10702" s="757"/>
      <c r="F10702" s="757"/>
      <c r="G10702" s="757"/>
      <c r="H10702" s="757"/>
      <c r="I10702" s="757"/>
    </row>
    <row r="10703" spans="1:9" ht="15.75" customHeight="1">
      <c r="A10703" s="52">
        <v>38170</v>
      </c>
      <c r="B10703" s="52" t="s">
        <v>18511</v>
      </c>
      <c r="C10703" s="52" t="s">
        <v>10358</v>
      </c>
      <c r="D10703" s="808">
        <v>19.670000000000002</v>
      </c>
      <c r="E10703" s="757"/>
      <c r="F10703" s="757"/>
      <c r="G10703" s="757"/>
      <c r="H10703" s="757"/>
      <c r="I10703" s="757"/>
    </row>
    <row r="10704" spans="1:9" ht="15.75" customHeight="1">
      <c r="A10704" s="52">
        <v>4252</v>
      </c>
      <c r="B10704" s="52" t="s">
        <v>18512</v>
      </c>
      <c r="C10704" s="52" t="s">
        <v>10509</v>
      </c>
      <c r="D10704" s="808">
        <v>15.73</v>
      </c>
      <c r="E10704" s="757"/>
      <c r="F10704" s="757"/>
      <c r="G10704" s="757"/>
      <c r="H10704" s="757"/>
      <c r="I10704" s="757"/>
    </row>
    <row r="10705" spans="1:9" ht="15.75" customHeight="1">
      <c r="A10705" s="52">
        <v>40980</v>
      </c>
      <c r="B10705" s="52" t="s">
        <v>18513</v>
      </c>
      <c r="C10705" s="52" t="s">
        <v>10511</v>
      </c>
      <c r="D10705" s="967">
        <v>2757.35</v>
      </c>
      <c r="E10705" s="757"/>
      <c r="F10705" s="757"/>
      <c r="G10705" s="757"/>
      <c r="H10705" s="757"/>
      <c r="I10705" s="757"/>
    </row>
    <row r="10706" spans="1:9" ht="15.75" customHeight="1">
      <c r="A10706" s="52">
        <v>4243</v>
      </c>
      <c r="B10706" s="52" t="s">
        <v>18514</v>
      </c>
      <c r="C10706" s="52" t="s">
        <v>10509</v>
      </c>
      <c r="D10706" s="808">
        <v>12.87</v>
      </c>
      <c r="E10706" s="757"/>
      <c r="F10706" s="757"/>
      <c r="G10706" s="757"/>
      <c r="H10706" s="757"/>
      <c r="I10706" s="757"/>
    </row>
    <row r="10707" spans="1:9" ht="15.75" customHeight="1">
      <c r="A10707" s="52">
        <v>41031</v>
      </c>
      <c r="B10707" s="52" t="s">
        <v>18515</v>
      </c>
      <c r="C10707" s="52" t="s">
        <v>10511</v>
      </c>
      <c r="D10707" s="967">
        <v>2256.08</v>
      </c>
      <c r="E10707" s="757"/>
      <c r="F10707" s="757"/>
      <c r="G10707" s="757"/>
      <c r="H10707" s="757"/>
      <c r="I10707" s="757"/>
    </row>
    <row r="10708" spans="1:9" ht="15.75" customHeight="1">
      <c r="A10708" s="52">
        <v>37666</v>
      </c>
      <c r="B10708" s="52" t="s">
        <v>18516</v>
      </c>
      <c r="C10708" s="52" t="s">
        <v>10509</v>
      </c>
      <c r="D10708" s="808">
        <v>12.41</v>
      </c>
      <c r="E10708" s="757"/>
      <c r="F10708" s="757"/>
      <c r="G10708" s="757"/>
      <c r="H10708" s="757"/>
      <c r="I10708" s="757"/>
    </row>
    <row r="10709" spans="1:9" ht="15.75" customHeight="1">
      <c r="A10709" s="52">
        <v>40986</v>
      </c>
      <c r="B10709" s="52" t="s">
        <v>18517</v>
      </c>
      <c r="C10709" s="52" t="s">
        <v>10511</v>
      </c>
      <c r="D10709" s="967">
        <v>2177.1999999999998</v>
      </c>
      <c r="E10709" s="757"/>
      <c r="F10709" s="757"/>
      <c r="G10709" s="757"/>
      <c r="H10709" s="757"/>
      <c r="I10709" s="757"/>
    </row>
    <row r="10710" spans="1:9" ht="15.75" customHeight="1">
      <c r="A10710" s="52">
        <v>4250</v>
      </c>
      <c r="B10710" s="52" t="s">
        <v>18518</v>
      </c>
      <c r="C10710" s="52" t="s">
        <v>10509</v>
      </c>
      <c r="D10710" s="808">
        <v>14.2</v>
      </c>
      <c r="E10710" s="757"/>
      <c r="F10710" s="757"/>
      <c r="G10710" s="757"/>
      <c r="H10710" s="757"/>
      <c r="I10710" s="757"/>
    </row>
    <row r="10711" spans="1:9" ht="15.75" customHeight="1">
      <c r="A10711" s="52">
        <v>40978</v>
      </c>
      <c r="B10711" s="52" t="s">
        <v>18519</v>
      </c>
      <c r="C10711" s="52" t="s">
        <v>10511</v>
      </c>
      <c r="D10711" s="967">
        <v>2487.11</v>
      </c>
      <c r="E10711" s="757"/>
      <c r="F10711" s="757"/>
      <c r="G10711" s="757"/>
      <c r="H10711" s="757"/>
      <c r="I10711" s="757"/>
    </row>
    <row r="10712" spans="1:9" ht="15.75" customHeight="1">
      <c r="A10712" s="52">
        <v>41043</v>
      </c>
      <c r="B10712" s="52" t="s">
        <v>18520</v>
      </c>
      <c r="C10712" s="52" t="s">
        <v>10511</v>
      </c>
      <c r="D10712" s="967">
        <v>2776.71</v>
      </c>
      <c r="E10712" s="757"/>
      <c r="F10712" s="757"/>
      <c r="G10712" s="757"/>
      <c r="H10712" s="757"/>
      <c r="I10712" s="757"/>
    </row>
    <row r="10713" spans="1:9" ht="15.75" customHeight="1">
      <c r="A10713" s="52">
        <v>44501</v>
      </c>
      <c r="B10713" s="52" t="s">
        <v>18521</v>
      </c>
      <c r="C10713" s="52" t="s">
        <v>10509</v>
      </c>
      <c r="D10713" s="808">
        <v>15.84</v>
      </c>
      <c r="E10713" s="757"/>
      <c r="F10713" s="757"/>
      <c r="G10713" s="757"/>
      <c r="H10713" s="757"/>
      <c r="I10713" s="757"/>
    </row>
    <row r="10714" spans="1:9" ht="15.75" customHeight="1">
      <c r="A10714" s="52">
        <v>4234</v>
      </c>
      <c r="B10714" s="52" t="s">
        <v>18522</v>
      </c>
      <c r="C10714" s="52" t="s">
        <v>10509</v>
      </c>
      <c r="D10714" s="808">
        <v>17.37</v>
      </c>
      <c r="E10714" s="757"/>
      <c r="F10714" s="757"/>
      <c r="G10714" s="757"/>
      <c r="H10714" s="757"/>
      <c r="I10714" s="757"/>
    </row>
    <row r="10715" spans="1:9" ht="15.75" customHeight="1">
      <c r="A10715" s="52">
        <v>40987</v>
      </c>
      <c r="B10715" s="52" t="s">
        <v>18523</v>
      </c>
      <c r="C10715" s="52" t="s">
        <v>10511</v>
      </c>
      <c r="D10715" s="967">
        <v>3041.77</v>
      </c>
      <c r="E10715" s="757"/>
      <c r="F10715" s="757"/>
      <c r="G10715" s="757"/>
      <c r="H10715" s="757"/>
      <c r="I10715" s="757"/>
    </row>
    <row r="10716" spans="1:9" ht="15.75" customHeight="1">
      <c r="A10716" s="52">
        <v>4253</v>
      </c>
      <c r="B10716" s="52" t="s">
        <v>18524</v>
      </c>
      <c r="C10716" s="52" t="s">
        <v>10509</v>
      </c>
      <c r="D10716" s="808">
        <v>12.01</v>
      </c>
      <c r="E10716" s="757"/>
      <c r="F10716" s="757"/>
      <c r="G10716" s="757"/>
      <c r="H10716" s="757"/>
      <c r="I10716" s="757"/>
    </row>
    <row r="10717" spans="1:9" ht="15.75" customHeight="1">
      <c r="A10717" s="52">
        <v>40981</v>
      </c>
      <c r="B10717" s="52" t="s">
        <v>18525</v>
      </c>
      <c r="C10717" s="52" t="s">
        <v>10511</v>
      </c>
      <c r="D10717" s="967">
        <v>2103.42</v>
      </c>
      <c r="E10717" s="757"/>
      <c r="F10717" s="757"/>
      <c r="G10717" s="757"/>
      <c r="H10717" s="757"/>
      <c r="I10717" s="757"/>
    </row>
    <row r="10718" spans="1:9" ht="15.75" customHeight="1">
      <c r="A10718" s="52">
        <v>4254</v>
      </c>
      <c r="B10718" s="52" t="s">
        <v>18526</v>
      </c>
      <c r="C10718" s="52" t="s">
        <v>10509</v>
      </c>
      <c r="D10718" s="808">
        <v>12.01</v>
      </c>
      <c r="E10718" s="757"/>
      <c r="F10718" s="757"/>
      <c r="G10718" s="757"/>
      <c r="H10718" s="757"/>
      <c r="I10718" s="757"/>
    </row>
    <row r="10719" spans="1:9" ht="15.75" customHeight="1">
      <c r="A10719" s="52">
        <v>41036</v>
      </c>
      <c r="B10719" s="52" t="s">
        <v>18527</v>
      </c>
      <c r="C10719" s="52" t="s">
        <v>10511</v>
      </c>
      <c r="D10719" s="967">
        <v>2103.42</v>
      </c>
      <c r="E10719" s="757"/>
      <c r="F10719" s="757"/>
      <c r="G10719" s="757"/>
      <c r="H10719" s="757"/>
      <c r="I10719" s="757"/>
    </row>
    <row r="10720" spans="1:9" ht="15.75" customHeight="1">
      <c r="A10720" s="52">
        <v>4251</v>
      </c>
      <c r="B10720" s="52" t="s">
        <v>18528</v>
      </c>
      <c r="C10720" s="52" t="s">
        <v>10509</v>
      </c>
      <c r="D10720" s="808">
        <v>15.54</v>
      </c>
      <c r="E10720" s="757"/>
      <c r="F10720" s="757"/>
      <c r="G10720" s="757"/>
      <c r="H10720" s="757"/>
      <c r="I10720" s="757"/>
    </row>
    <row r="10721" spans="1:9" ht="15.75" customHeight="1">
      <c r="A10721" s="52">
        <v>40979</v>
      </c>
      <c r="B10721" s="52" t="s">
        <v>18529</v>
      </c>
      <c r="C10721" s="52" t="s">
        <v>10511</v>
      </c>
      <c r="D10721" s="967">
        <v>2723.08</v>
      </c>
      <c r="E10721" s="757"/>
      <c r="F10721" s="757"/>
      <c r="G10721" s="757"/>
      <c r="H10721" s="757"/>
      <c r="I10721" s="757"/>
    </row>
    <row r="10722" spans="1:9" ht="15.75" customHeight="1">
      <c r="A10722" s="52">
        <v>4230</v>
      </c>
      <c r="B10722" s="52" t="s">
        <v>18530</v>
      </c>
      <c r="C10722" s="52" t="s">
        <v>10509</v>
      </c>
      <c r="D10722" s="808">
        <v>14.92</v>
      </c>
      <c r="E10722" s="757"/>
      <c r="F10722" s="757"/>
      <c r="G10722" s="757"/>
      <c r="H10722" s="757"/>
      <c r="I10722" s="757"/>
    </row>
    <row r="10723" spans="1:9" ht="15.75" customHeight="1">
      <c r="A10723" s="52">
        <v>40998</v>
      </c>
      <c r="B10723" s="52" t="s">
        <v>18531</v>
      </c>
      <c r="C10723" s="52" t="s">
        <v>10511</v>
      </c>
      <c r="D10723" s="967">
        <v>2614.14</v>
      </c>
      <c r="E10723" s="757"/>
      <c r="F10723" s="757"/>
      <c r="G10723" s="757"/>
      <c r="H10723" s="757"/>
      <c r="I10723" s="757"/>
    </row>
    <row r="10724" spans="1:9" ht="15.75" customHeight="1">
      <c r="A10724" s="52">
        <v>4257</v>
      </c>
      <c r="B10724" s="52" t="s">
        <v>18532</v>
      </c>
      <c r="C10724" s="52" t="s">
        <v>10509</v>
      </c>
      <c r="D10724" s="808">
        <v>11.49</v>
      </c>
      <c r="E10724" s="757"/>
      <c r="F10724" s="757"/>
      <c r="G10724" s="757"/>
      <c r="H10724" s="757"/>
      <c r="I10724" s="757"/>
    </row>
    <row r="10725" spans="1:9" ht="15.75" customHeight="1">
      <c r="A10725" s="52">
        <v>40982</v>
      </c>
      <c r="B10725" s="52" t="s">
        <v>18533</v>
      </c>
      <c r="C10725" s="52" t="s">
        <v>10511</v>
      </c>
      <c r="D10725" s="967">
        <v>2012.82</v>
      </c>
      <c r="E10725" s="757"/>
      <c r="F10725" s="757"/>
      <c r="G10725" s="757"/>
      <c r="H10725" s="757"/>
      <c r="I10725" s="757"/>
    </row>
    <row r="10726" spans="1:9" ht="15.75" customHeight="1">
      <c r="A10726" s="52">
        <v>4240</v>
      </c>
      <c r="B10726" s="52" t="s">
        <v>18534</v>
      </c>
      <c r="C10726" s="52" t="s">
        <v>10509</v>
      </c>
      <c r="D10726" s="808">
        <v>16.12</v>
      </c>
      <c r="E10726" s="757"/>
      <c r="F10726" s="757"/>
      <c r="G10726" s="757"/>
      <c r="H10726" s="757"/>
      <c r="I10726" s="757"/>
    </row>
    <row r="10727" spans="1:9" ht="15.75" customHeight="1">
      <c r="A10727" s="52">
        <v>41026</v>
      </c>
      <c r="B10727" s="52" t="s">
        <v>18535</v>
      </c>
      <c r="C10727" s="52" t="s">
        <v>10511</v>
      </c>
      <c r="D10727" s="967">
        <v>2824.04</v>
      </c>
      <c r="E10727" s="757"/>
      <c r="F10727" s="757"/>
      <c r="G10727" s="757"/>
      <c r="H10727" s="757"/>
      <c r="I10727" s="757"/>
    </row>
    <row r="10728" spans="1:9" ht="15.75" customHeight="1">
      <c r="A10728" s="52">
        <v>4239</v>
      </c>
      <c r="B10728" s="52" t="s">
        <v>18536</v>
      </c>
      <c r="C10728" s="52" t="s">
        <v>10509</v>
      </c>
      <c r="D10728" s="808">
        <v>19.78</v>
      </c>
      <c r="E10728" s="757"/>
      <c r="F10728" s="757"/>
      <c r="G10728" s="757"/>
      <c r="H10728" s="757"/>
      <c r="I10728" s="757"/>
    </row>
    <row r="10729" spans="1:9" ht="15.75" customHeight="1">
      <c r="A10729" s="52">
        <v>41024</v>
      </c>
      <c r="B10729" s="52" t="s">
        <v>18537</v>
      </c>
      <c r="C10729" s="52" t="s">
        <v>10511</v>
      </c>
      <c r="D10729" s="967">
        <v>3464.58</v>
      </c>
      <c r="E10729" s="757"/>
      <c r="F10729" s="757"/>
      <c r="G10729" s="757"/>
      <c r="H10729" s="757"/>
      <c r="I10729" s="757"/>
    </row>
    <row r="10730" spans="1:9" ht="15.75" customHeight="1">
      <c r="A10730" s="52">
        <v>4248</v>
      </c>
      <c r="B10730" s="52" t="s">
        <v>18538</v>
      </c>
      <c r="C10730" s="52" t="s">
        <v>10509</v>
      </c>
      <c r="D10730" s="808">
        <v>15.38</v>
      </c>
      <c r="E10730" s="757"/>
      <c r="F10730" s="757"/>
      <c r="G10730" s="757"/>
      <c r="H10730" s="757"/>
      <c r="I10730" s="757"/>
    </row>
    <row r="10731" spans="1:9" ht="15.75" customHeight="1">
      <c r="A10731" s="52">
        <v>41033</v>
      </c>
      <c r="B10731" s="52" t="s">
        <v>18539</v>
      </c>
      <c r="C10731" s="52" t="s">
        <v>10511</v>
      </c>
      <c r="D10731" s="967">
        <v>2694.05</v>
      </c>
      <c r="E10731" s="757"/>
      <c r="F10731" s="757"/>
      <c r="G10731" s="757"/>
      <c r="H10731" s="757"/>
      <c r="I10731" s="757"/>
    </row>
    <row r="10732" spans="1:9" ht="15.75" customHeight="1">
      <c r="A10732" s="52">
        <v>41040</v>
      </c>
      <c r="B10732" s="52" t="s">
        <v>18540</v>
      </c>
      <c r="C10732" s="52" t="s">
        <v>10511</v>
      </c>
      <c r="D10732" s="967">
        <v>2915.55</v>
      </c>
      <c r="E10732" s="757"/>
      <c r="F10732" s="757"/>
      <c r="G10732" s="757"/>
      <c r="H10732" s="757"/>
      <c r="I10732" s="757"/>
    </row>
    <row r="10733" spans="1:9" ht="15.75" customHeight="1">
      <c r="A10733" s="52">
        <v>44500</v>
      </c>
      <c r="B10733" s="52" t="s">
        <v>18541</v>
      </c>
      <c r="C10733" s="52" t="s">
        <v>10509</v>
      </c>
      <c r="D10733" s="808">
        <v>16.63</v>
      </c>
      <c r="E10733" s="757"/>
      <c r="F10733" s="757"/>
      <c r="G10733" s="757"/>
      <c r="H10733" s="757"/>
      <c r="I10733" s="757"/>
    </row>
    <row r="10734" spans="1:9" ht="15.75" customHeight="1">
      <c r="A10734" s="52">
        <v>4238</v>
      </c>
      <c r="B10734" s="52" t="s">
        <v>18542</v>
      </c>
      <c r="C10734" s="52" t="s">
        <v>10509</v>
      </c>
      <c r="D10734" s="808">
        <v>16.43</v>
      </c>
      <c r="E10734" s="757"/>
      <c r="F10734" s="757"/>
      <c r="G10734" s="757"/>
      <c r="H10734" s="757"/>
      <c r="I10734" s="757"/>
    </row>
    <row r="10735" spans="1:9" ht="15.75" customHeight="1">
      <c r="A10735" s="52">
        <v>41012</v>
      </c>
      <c r="B10735" s="52" t="s">
        <v>18543</v>
      </c>
      <c r="C10735" s="52" t="s">
        <v>10511</v>
      </c>
      <c r="D10735" s="967">
        <v>2879.11</v>
      </c>
      <c r="E10735" s="757"/>
      <c r="F10735" s="757"/>
      <c r="G10735" s="757"/>
      <c r="H10735" s="757"/>
      <c r="I10735" s="757"/>
    </row>
    <row r="10736" spans="1:9" ht="15.75" customHeight="1">
      <c r="A10736" s="52">
        <v>4237</v>
      </c>
      <c r="B10736" s="52" t="s">
        <v>18544</v>
      </c>
      <c r="C10736" s="52" t="s">
        <v>10509</v>
      </c>
      <c r="D10736" s="808">
        <v>15.14</v>
      </c>
      <c r="E10736" s="757"/>
      <c r="F10736" s="757"/>
      <c r="G10736" s="757"/>
      <c r="H10736" s="757"/>
      <c r="I10736" s="757"/>
    </row>
    <row r="10737" spans="1:9" ht="15.75" customHeight="1">
      <c r="A10737" s="52">
        <v>41002</v>
      </c>
      <c r="B10737" s="52" t="s">
        <v>18545</v>
      </c>
      <c r="C10737" s="52" t="s">
        <v>10511</v>
      </c>
      <c r="D10737" s="967">
        <v>2651.9</v>
      </c>
      <c r="E10737" s="757"/>
      <c r="F10737" s="757"/>
      <c r="G10737" s="757"/>
      <c r="H10737" s="757"/>
      <c r="I10737" s="757"/>
    </row>
    <row r="10738" spans="1:9" ht="15.75" customHeight="1">
      <c r="A10738" s="52">
        <v>4233</v>
      </c>
      <c r="B10738" s="52" t="s">
        <v>18546</v>
      </c>
      <c r="C10738" s="52" t="s">
        <v>10509</v>
      </c>
      <c r="D10738" s="808">
        <v>14.29</v>
      </c>
      <c r="E10738" s="757"/>
      <c r="F10738" s="757"/>
      <c r="G10738" s="757"/>
      <c r="H10738" s="757"/>
      <c r="I10738" s="757"/>
    </row>
    <row r="10739" spans="1:9" ht="15.75" customHeight="1">
      <c r="A10739" s="52">
        <v>41001</v>
      </c>
      <c r="B10739" s="52" t="s">
        <v>18547</v>
      </c>
      <c r="C10739" s="52" t="s">
        <v>10511</v>
      </c>
      <c r="D10739" s="967">
        <v>2503.7800000000002</v>
      </c>
      <c r="E10739" s="757"/>
      <c r="F10739" s="757"/>
      <c r="G10739" s="757"/>
      <c r="H10739" s="757"/>
      <c r="I10739" s="757"/>
    </row>
    <row r="10740" spans="1:9" ht="15.75" customHeight="1">
      <c r="A10740" s="52">
        <v>2</v>
      </c>
      <c r="B10740" s="52" t="s">
        <v>18548</v>
      </c>
      <c r="C10740" s="52" t="s">
        <v>10507</v>
      </c>
      <c r="D10740" s="808">
        <v>19.72</v>
      </c>
      <c r="E10740" s="757"/>
      <c r="F10740" s="757"/>
      <c r="G10740" s="757"/>
      <c r="H10740" s="757"/>
      <c r="I10740" s="757"/>
    </row>
    <row r="10741" spans="1:9" ht="15.75" customHeight="1">
      <c r="A10741" s="52">
        <v>36517</v>
      </c>
      <c r="B10741" s="52" t="s">
        <v>18549</v>
      </c>
      <c r="C10741" s="52" t="s">
        <v>10358</v>
      </c>
      <c r="D10741" s="967">
        <v>621600</v>
      </c>
      <c r="E10741" s="757"/>
      <c r="F10741" s="757"/>
      <c r="G10741" s="757"/>
      <c r="H10741" s="757"/>
      <c r="I10741" s="757"/>
    </row>
    <row r="10742" spans="1:9" ht="15.75" customHeight="1">
      <c r="A10742" s="52">
        <v>4262</v>
      </c>
      <c r="B10742" s="52" t="s">
        <v>18550</v>
      </c>
      <c r="C10742" s="52" t="s">
        <v>10358</v>
      </c>
      <c r="D10742" s="967">
        <v>700000</v>
      </c>
      <c r="E10742" s="757"/>
      <c r="F10742" s="757"/>
      <c r="G10742" s="757"/>
      <c r="H10742" s="757"/>
      <c r="I10742" s="757"/>
    </row>
    <row r="10743" spans="1:9" ht="15.75" customHeight="1">
      <c r="A10743" s="52">
        <v>4263</v>
      </c>
      <c r="B10743" s="52" t="s">
        <v>18551</v>
      </c>
      <c r="C10743" s="52" t="s">
        <v>10358</v>
      </c>
      <c r="D10743" s="967">
        <v>970666.62</v>
      </c>
      <c r="E10743" s="757"/>
      <c r="F10743" s="757"/>
      <c r="G10743" s="757"/>
      <c r="H10743" s="757"/>
      <c r="I10743" s="757"/>
    </row>
    <row r="10744" spans="1:9" ht="15.75" customHeight="1">
      <c r="A10744" s="52">
        <v>36518</v>
      </c>
      <c r="B10744" s="52" t="s">
        <v>18552</v>
      </c>
      <c r="C10744" s="52" t="s">
        <v>10358</v>
      </c>
      <c r="D10744" s="967">
        <v>1105066.6200000001</v>
      </c>
      <c r="E10744" s="757"/>
      <c r="F10744" s="757"/>
      <c r="G10744" s="757"/>
      <c r="H10744" s="757"/>
      <c r="I10744" s="757"/>
    </row>
    <row r="10745" spans="1:9" ht="15.75" customHeight="1">
      <c r="A10745" s="52">
        <v>14221</v>
      </c>
      <c r="B10745" s="52" t="s">
        <v>18553</v>
      </c>
      <c r="C10745" s="52" t="s">
        <v>10358</v>
      </c>
      <c r="D10745" s="967">
        <v>644933.31000000006</v>
      </c>
      <c r="E10745" s="757"/>
      <c r="F10745" s="757"/>
      <c r="G10745" s="757"/>
      <c r="H10745" s="757"/>
      <c r="I10745" s="757"/>
    </row>
    <row r="10746" spans="1:9" ht="15.75" customHeight="1">
      <c r="A10746" s="52">
        <v>38402</v>
      </c>
      <c r="B10746" s="52" t="s">
        <v>18554</v>
      </c>
      <c r="C10746" s="52" t="s">
        <v>10358</v>
      </c>
      <c r="D10746" s="808">
        <v>5.08</v>
      </c>
      <c r="E10746" s="757"/>
      <c r="F10746" s="757"/>
      <c r="G10746" s="757"/>
      <c r="H10746" s="757"/>
      <c r="I10746" s="757"/>
    </row>
    <row r="10747" spans="1:9" ht="15.75" customHeight="1">
      <c r="A10747" s="52">
        <v>3412</v>
      </c>
      <c r="B10747" s="52" t="s">
        <v>18555</v>
      </c>
      <c r="C10747" s="52" t="s">
        <v>10774</v>
      </c>
      <c r="D10747" s="808">
        <v>20.55</v>
      </c>
      <c r="E10747" s="757"/>
      <c r="F10747" s="757"/>
      <c r="G10747" s="757"/>
      <c r="H10747" s="757"/>
      <c r="I10747" s="757"/>
    </row>
    <row r="10748" spans="1:9" ht="15.75" customHeight="1">
      <c r="A10748" s="52">
        <v>3413</v>
      </c>
      <c r="B10748" s="52" t="s">
        <v>18556</v>
      </c>
      <c r="C10748" s="52" t="s">
        <v>10774</v>
      </c>
      <c r="D10748" s="808">
        <v>46.28</v>
      </c>
      <c r="E10748" s="757"/>
      <c r="F10748" s="757"/>
      <c r="G10748" s="757"/>
      <c r="H10748" s="757"/>
      <c r="I10748" s="757"/>
    </row>
    <row r="10749" spans="1:9" ht="15.75" customHeight="1">
      <c r="A10749" s="52">
        <v>39744</v>
      </c>
      <c r="B10749" s="52" t="s">
        <v>18557</v>
      </c>
      <c r="C10749" s="52" t="s">
        <v>10774</v>
      </c>
      <c r="D10749" s="808">
        <v>35.93</v>
      </c>
      <c r="E10749" s="757"/>
      <c r="F10749" s="757"/>
      <c r="G10749" s="757"/>
      <c r="H10749" s="757"/>
      <c r="I10749" s="757"/>
    </row>
    <row r="10750" spans="1:9" ht="15.75" customHeight="1">
      <c r="A10750" s="52">
        <v>39745</v>
      </c>
      <c r="B10750" s="52" t="s">
        <v>18558</v>
      </c>
      <c r="C10750" s="52" t="s">
        <v>10774</v>
      </c>
      <c r="D10750" s="808">
        <v>75.84</v>
      </c>
      <c r="E10750" s="757"/>
      <c r="F10750" s="757"/>
      <c r="G10750" s="757"/>
      <c r="H10750" s="757"/>
      <c r="I10750" s="757"/>
    </row>
    <row r="10751" spans="1:9" ht="15.75" customHeight="1">
      <c r="A10751" s="52">
        <v>39637</v>
      </c>
      <c r="B10751" s="52" t="s">
        <v>18559</v>
      </c>
      <c r="C10751" s="52" t="s">
        <v>10774</v>
      </c>
      <c r="D10751" s="808">
        <v>127.07</v>
      </c>
      <c r="E10751" s="757"/>
      <c r="F10751" s="757"/>
      <c r="G10751" s="757"/>
      <c r="H10751" s="757"/>
      <c r="I10751" s="757"/>
    </row>
    <row r="10752" spans="1:9" ht="15.75" customHeight="1">
      <c r="A10752" s="52">
        <v>39638</v>
      </c>
      <c r="B10752" s="52" t="s">
        <v>18560</v>
      </c>
      <c r="C10752" s="52" t="s">
        <v>10774</v>
      </c>
      <c r="D10752" s="808">
        <v>143.78</v>
      </c>
      <c r="E10752" s="757"/>
      <c r="F10752" s="757"/>
      <c r="G10752" s="757"/>
      <c r="H10752" s="757"/>
      <c r="I10752" s="757"/>
    </row>
    <row r="10753" spans="1:9" ht="15.75" customHeight="1">
      <c r="A10753" s="52">
        <v>39639</v>
      </c>
      <c r="B10753" s="52" t="s">
        <v>18561</v>
      </c>
      <c r="C10753" s="52" t="s">
        <v>10774</v>
      </c>
      <c r="D10753" s="808">
        <v>216.94</v>
      </c>
      <c r="E10753" s="757"/>
      <c r="F10753" s="757"/>
      <c r="G10753" s="757"/>
      <c r="H10753" s="757"/>
      <c r="I10753" s="757"/>
    </row>
    <row r="10754" spans="1:9" ht="15.75" customHeight="1">
      <c r="A10754" s="52">
        <v>39517</v>
      </c>
      <c r="B10754" s="52" t="s">
        <v>18562</v>
      </c>
      <c r="C10754" s="52" t="s">
        <v>10774</v>
      </c>
      <c r="D10754" s="808">
        <v>272.44</v>
      </c>
      <c r="E10754" s="757"/>
      <c r="F10754" s="757"/>
      <c r="G10754" s="757"/>
      <c r="H10754" s="757"/>
      <c r="I10754" s="757"/>
    </row>
    <row r="10755" spans="1:9" ht="15.75" customHeight="1">
      <c r="A10755" s="52">
        <v>39518</v>
      </c>
      <c r="B10755" s="52" t="s">
        <v>18563</v>
      </c>
      <c r="C10755" s="52" t="s">
        <v>10774</v>
      </c>
      <c r="D10755" s="808">
        <v>322.99</v>
      </c>
      <c r="E10755" s="757"/>
      <c r="F10755" s="757"/>
      <c r="G10755" s="757"/>
      <c r="H10755" s="757"/>
      <c r="I10755" s="757"/>
    </row>
    <row r="10756" spans="1:9" ht="15.75" customHeight="1">
      <c r="A10756" s="52">
        <v>38366</v>
      </c>
      <c r="B10756" s="52" t="s">
        <v>18564</v>
      </c>
      <c r="C10756" s="52" t="s">
        <v>10774</v>
      </c>
      <c r="D10756" s="808">
        <v>6.05</v>
      </c>
      <c r="E10756" s="757"/>
      <c r="F10756" s="757"/>
      <c r="G10756" s="757"/>
      <c r="H10756" s="757"/>
      <c r="I10756" s="757"/>
    </row>
    <row r="10757" spans="1:9" ht="15.75" customHeight="1">
      <c r="A10757" s="52">
        <v>11703</v>
      </c>
      <c r="B10757" s="52" t="s">
        <v>1700</v>
      </c>
      <c r="C10757" s="52" t="s">
        <v>10358</v>
      </c>
      <c r="D10757" s="808">
        <v>17.95</v>
      </c>
      <c r="E10757" s="757"/>
      <c r="F10757" s="757"/>
      <c r="G10757" s="757"/>
      <c r="H10757" s="757"/>
      <c r="I10757" s="757"/>
    </row>
    <row r="10758" spans="1:9" ht="15.75" customHeight="1">
      <c r="A10758" s="52">
        <v>37400</v>
      </c>
      <c r="B10758" s="52" t="s">
        <v>18565</v>
      </c>
      <c r="C10758" s="52" t="s">
        <v>10358</v>
      </c>
      <c r="D10758" s="808">
        <v>93.7</v>
      </c>
      <c r="E10758" s="757"/>
      <c r="F10758" s="757"/>
      <c r="G10758" s="757"/>
      <c r="H10758" s="757"/>
      <c r="I10758" s="757"/>
    </row>
    <row r="10759" spans="1:9" ht="15.75" customHeight="1">
      <c r="A10759" s="52">
        <v>25400</v>
      </c>
      <c r="B10759" s="52" t="s">
        <v>18566</v>
      </c>
      <c r="C10759" s="52" t="s">
        <v>10358</v>
      </c>
      <c r="D10759" s="967">
        <v>1694.19</v>
      </c>
      <c r="E10759" s="757"/>
      <c r="F10759" s="757"/>
      <c r="G10759" s="757"/>
      <c r="H10759" s="757"/>
      <c r="I10759" s="757"/>
    </row>
    <row r="10760" spans="1:9" ht="15.75" customHeight="1">
      <c r="A10760" s="52">
        <v>4276</v>
      </c>
      <c r="B10760" s="52" t="s">
        <v>18567</v>
      </c>
      <c r="C10760" s="52" t="s">
        <v>10358</v>
      </c>
      <c r="D10760" s="808">
        <v>110.65</v>
      </c>
      <c r="E10760" s="757"/>
      <c r="F10760" s="757"/>
      <c r="G10760" s="757"/>
      <c r="H10760" s="757"/>
      <c r="I10760" s="757"/>
    </row>
    <row r="10761" spans="1:9" ht="15.75" customHeight="1">
      <c r="A10761" s="52">
        <v>4273</v>
      </c>
      <c r="B10761" s="52" t="s">
        <v>18568</v>
      </c>
      <c r="C10761" s="52" t="s">
        <v>10358</v>
      </c>
      <c r="D10761" s="808">
        <v>200.9</v>
      </c>
      <c r="E10761" s="757"/>
      <c r="F10761" s="757"/>
      <c r="G10761" s="757"/>
      <c r="H10761" s="757"/>
      <c r="I10761" s="757"/>
    </row>
    <row r="10762" spans="1:9" ht="15.75" customHeight="1">
      <c r="A10762" s="52">
        <v>4274</v>
      </c>
      <c r="B10762" s="52" t="s">
        <v>18569</v>
      </c>
      <c r="C10762" s="52" t="s">
        <v>10358</v>
      </c>
      <c r="D10762" s="808">
        <v>73.5</v>
      </c>
      <c r="E10762" s="757"/>
      <c r="F10762" s="757"/>
      <c r="G10762" s="757"/>
      <c r="H10762" s="757"/>
      <c r="I10762" s="757"/>
    </row>
    <row r="10763" spans="1:9" ht="15.75" customHeight="1">
      <c r="A10763" s="52">
        <v>39438</v>
      </c>
      <c r="B10763" s="52" t="s">
        <v>18570</v>
      </c>
      <c r="C10763" s="52" t="s">
        <v>10358</v>
      </c>
      <c r="D10763" s="808">
        <v>0.28999999999999998</v>
      </c>
      <c r="E10763" s="757"/>
      <c r="F10763" s="757"/>
      <c r="G10763" s="757"/>
      <c r="H10763" s="757"/>
      <c r="I10763" s="757"/>
    </row>
    <row r="10764" spans="1:9" ht="15.75" customHeight="1">
      <c r="A10764" s="52">
        <v>11963</v>
      </c>
      <c r="B10764" s="52" t="s">
        <v>18571</v>
      </c>
      <c r="C10764" s="52" t="s">
        <v>10358</v>
      </c>
      <c r="D10764" s="808">
        <v>10.54</v>
      </c>
      <c r="E10764" s="757"/>
      <c r="F10764" s="757"/>
      <c r="G10764" s="757"/>
      <c r="H10764" s="757"/>
      <c r="I10764" s="757"/>
    </row>
    <row r="10765" spans="1:9" ht="15.75" customHeight="1">
      <c r="A10765" s="52">
        <v>11964</v>
      </c>
      <c r="B10765" s="52" t="s">
        <v>18572</v>
      </c>
      <c r="C10765" s="52" t="s">
        <v>10358</v>
      </c>
      <c r="D10765" s="808">
        <v>2.66</v>
      </c>
      <c r="E10765" s="757"/>
      <c r="F10765" s="757"/>
      <c r="G10765" s="757"/>
      <c r="H10765" s="757"/>
      <c r="I10765" s="757"/>
    </row>
    <row r="10766" spans="1:9" ht="15.75" customHeight="1">
      <c r="A10766" s="52">
        <v>4379</v>
      </c>
      <c r="B10766" s="52" t="s">
        <v>18573</v>
      </c>
      <c r="C10766" s="52" t="s">
        <v>10358</v>
      </c>
      <c r="D10766" s="808">
        <v>0.05</v>
      </c>
      <c r="E10766" s="757"/>
      <c r="F10766" s="757"/>
      <c r="G10766" s="757"/>
      <c r="H10766" s="757"/>
      <c r="I10766" s="757"/>
    </row>
    <row r="10767" spans="1:9" ht="15.75" customHeight="1">
      <c r="A10767" s="52">
        <v>4377</v>
      </c>
      <c r="B10767" s="52" t="s">
        <v>18574</v>
      </c>
      <c r="C10767" s="52" t="s">
        <v>10358</v>
      </c>
      <c r="D10767" s="808">
        <v>0.2</v>
      </c>
      <c r="E10767" s="757"/>
      <c r="F10767" s="757"/>
      <c r="G10767" s="757"/>
      <c r="H10767" s="757"/>
      <c r="I10767" s="757"/>
    </row>
    <row r="10768" spans="1:9" ht="15.75" customHeight="1">
      <c r="A10768" s="52">
        <v>4356</v>
      </c>
      <c r="B10768" s="52" t="s">
        <v>18575</v>
      </c>
      <c r="C10768" s="52" t="s">
        <v>10358</v>
      </c>
      <c r="D10768" s="808">
        <v>0.28999999999999998</v>
      </c>
      <c r="E10768" s="757"/>
      <c r="F10768" s="757"/>
      <c r="G10768" s="757"/>
      <c r="H10768" s="757"/>
      <c r="I10768" s="757"/>
    </row>
    <row r="10769" spans="1:9" ht="15.75" customHeight="1">
      <c r="A10769" s="52">
        <v>13246</v>
      </c>
      <c r="B10769" s="52" t="s">
        <v>18576</v>
      </c>
      <c r="C10769" s="52" t="s">
        <v>10358</v>
      </c>
      <c r="D10769" s="808">
        <v>0.5</v>
      </c>
      <c r="E10769" s="757"/>
      <c r="F10769" s="757"/>
      <c r="G10769" s="757"/>
      <c r="H10769" s="757"/>
      <c r="I10769" s="757"/>
    </row>
    <row r="10770" spans="1:9" ht="15.75" customHeight="1">
      <c r="A10770" s="52">
        <v>4346</v>
      </c>
      <c r="B10770" s="52" t="s">
        <v>1763</v>
      </c>
      <c r="C10770" s="52" t="s">
        <v>10358</v>
      </c>
      <c r="D10770" s="808">
        <v>11.29</v>
      </c>
      <c r="E10770" s="757"/>
      <c r="F10770" s="757"/>
      <c r="G10770" s="757"/>
      <c r="H10770" s="757"/>
      <c r="I10770" s="757"/>
    </row>
    <row r="10771" spans="1:9" ht="15.75" customHeight="1">
      <c r="A10771" s="52">
        <v>11955</v>
      </c>
      <c r="B10771" s="52" t="s">
        <v>18577</v>
      </c>
      <c r="C10771" s="52" t="s">
        <v>10358</v>
      </c>
      <c r="D10771" s="808">
        <v>4.9400000000000004</v>
      </c>
      <c r="E10771" s="757"/>
      <c r="F10771" s="757"/>
      <c r="G10771" s="757"/>
      <c r="H10771" s="757"/>
      <c r="I10771" s="757"/>
    </row>
    <row r="10772" spans="1:9" ht="15.75" customHeight="1">
      <c r="A10772" s="52">
        <v>11960</v>
      </c>
      <c r="B10772" s="52" t="s">
        <v>18578</v>
      </c>
      <c r="C10772" s="52" t="s">
        <v>10358</v>
      </c>
      <c r="D10772" s="808">
        <v>0.16</v>
      </c>
      <c r="E10772" s="757"/>
      <c r="F10772" s="757"/>
      <c r="G10772" s="757"/>
      <c r="H10772" s="757"/>
      <c r="I10772" s="757"/>
    </row>
    <row r="10773" spans="1:9" ht="15.75" customHeight="1">
      <c r="A10773" s="52">
        <v>4333</v>
      </c>
      <c r="B10773" s="52" t="s">
        <v>18579</v>
      </c>
      <c r="C10773" s="52" t="s">
        <v>10358</v>
      </c>
      <c r="D10773" s="808">
        <v>0.28999999999999998</v>
      </c>
      <c r="E10773" s="757"/>
      <c r="F10773" s="757"/>
      <c r="G10773" s="757"/>
      <c r="H10773" s="757"/>
      <c r="I10773" s="757"/>
    </row>
    <row r="10774" spans="1:9" ht="15.75" customHeight="1">
      <c r="A10774" s="52">
        <v>4358</v>
      </c>
      <c r="B10774" s="52" t="s">
        <v>18580</v>
      </c>
      <c r="C10774" s="52" t="s">
        <v>10358</v>
      </c>
      <c r="D10774" s="808">
        <v>2.2599999999999998</v>
      </c>
      <c r="E10774" s="757"/>
      <c r="F10774" s="757"/>
      <c r="G10774" s="757"/>
      <c r="H10774" s="757"/>
      <c r="I10774" s="757"/>
    </row>
    <row r="10775" spans="1:9" ht="15.75" customHeight="1">
      <c r="A10775" s="52">
        <v>39435</v>
      </c>
      <c r="B10775" s="52" t="s">
        <v>1654</v>
      </c>
      <c r="C10775" s="52" t="s">
        <v>10358</v>
      </c>
      <c r="D10775" s="808">
        <v>0.11</v>
      </c>
      <c r="E10775" s="757"/>
      <c r="F10775" s="757"/>
      <c r="G10775" s="757"/>
      <c r="H10775" s="757"/>
      <c r="I10775" s="757"/>
    </row>
    <row r="10776" spans="1:9" ht="15.75" customHeight="1">
      <c r="A10776" s="52">
        <v>39436</v>
      </c>
      <c r="B10776" s="52" t="s">
        <v>18581</v>
      </c>
      <c r="C10776" s="52" t="s">
        <v>10358</v>
      </c>
      <c r="D10776" s="808">
        <v>0.19</v>
      </c>
      <c r="E10776" s="757"/>
      <c r="F10776" s="757"/>
      <c r="G10776" s="757"/>
      <c r="H10776" s="757"/>
      <c r="I10776" s="757"/>
    </row>
    <row r="10777" spans="1:9" ht="15.75" customHeight="1">
      <c r="A10777" s="52">
        <v>39437</v>
      </c>
      <c r="B10777" s="52" t="s">
        <v>1655</v>
      </c>
      <c r="C10777" s="52" t="s">
        <v>10358</v>
      </c>
      <c r="D10777" s="808">
        <v>0.25</v>
      </c>
      <c r="E10777" s="757"/>
      <c r="F10777" s="757"/>
      <c r="G10777" s="757"/>
      <c r="H10777" s="757"/>
      <c r="I10777" s="757"/>
    </row>
    <row r="10778" spans="1:9" ht="15.75" customHeight="1">
      <c r="A10778" s="52">
        <v>39439</v>
      </c>
      <c r="B10778" s="52" t="s">
        <v>18582</v>
      </c>
      <c r="C10778" s="52" t="s">
        <v>10358</v>
      </c>
      <c r="D10778" s="808">
        <v>0.17</v>
      </c>
      <c r="E10778" s="757"/>
      <c r="F10778" s="757"/>
      <c r="G10778" s="757"/>
      <c r="H10778" s="757"/>
      <c r="I10778" s="757"/>
    </row>
    <row r="10779" spans="1:9" ht="15.75" customHeight="1">
      <c r="A10779" s="52">
        <v>39440</v>
      </c>
      <c r="B10779" s="52" t="s">
        <v>18583</v>
      </c>
      <c r="C10779" s="52" t="s">
        <v>10358</v>
      </c>
      <c r="D10779" s="808">
        <v>0.22</v>
      </c>
      <c r="E10779" s="757"/>
      <c r="F10779" s="757"/>
      <c r="G10779" s="757"/>
      <c r="H10779" s="757"/>
      <c r="I10779" s="757"/>
    </row>
    <row r="10780" spans="1:9" ht="15.75" customHeight="1">
      <c r="A10780" s="52">
        <v>39441</v>
      </c>
      <c r="B10780" s="52" t="s">
        <v>18584</v>
      </c>
      <c r="C10780" s="52" t="s">
        <v>10358</v>
      </c>
      <c r="D10780" s="808">
        <v>0.28000000000000003</v>
      </c>
      <c r="E10780" s="757"/>
      <c r="F10780" s="757"/>
      <c r="G10780" s="757"/>
      <c r="H10780" s="757"/>
      <c r="I10780" s="757"/>
    </row>
    <row r="10781" spans="1:9" ht="15.75" customHeight="1">
      <c r="A10781" s="52">
        <v>39442</v>
      </c>
      <c r="B10781" s="52" t="s">
        <v>18585</v>
      </c>
      <c r="C10781" s="52" t="s">
        <v>10358</v>
      </c>
      <c r="D10781" s="808">
        <v>0.2</v>
      </c>
      <c r="E10781" s="757"/>
      <c r="F10781" s="757"/>
      <c r="G10781" s="757"/>
      <c r="H10781" s="757"/>
      <c r="I10781" s="757"/>
    </row>
    <row r="10782" spans="1:9" ht="15.75" customHeight="1">
      <c r="A10782" s="52">
        <v>39443</v>
      </c>
      <c r="B10782" s="52" t="s">
        <v>1656</v>
      </c>
      <c r="C10782" s="52" t="s">
        <v>10358</v>
      </c>
      <c r="D10782" s="808">
        <v>0.27</v>
      </c>
      <c r="E10782" s="757"/>
      <c r="F10782" s="757"/>
      <c r="G10782" s="757"/>
      <c r="H10782" s="757"/>
      <c r="I10782" s="757"/>
    </row>
    <row r="10783" spans="1:9" ht="15.75" customHeight="1">
      <c r="A10783" s="52">
        <v>4329</v>
      </c>
      <c r="B10783" s="52" t="s">
        <v>18586</v>
      </c>
      <c r="C10783" s="52" t="s">
        <v>10358</v>
      </c>
      <c r="D10783" s="808">
        <v>2.41</v>
      </c>
      <c r="E10783" s="757"/>
      <c r="F10783" s="757"/>
      <c r="G10783" s="757"/>
      <c r="H10783" s="757"/>
      <c r="I10783" s="757"/>
    </row>
    <row r="10784" spans="1:9" ht="15.75" customHeight="1">
      <c r="A10784" s="52">
        <v>4383</v>
      </c>
      <c r="B10784" s="52" t="s">
        <v>18587</v>
      </c>
      <c r="C10784" s="52" t="s">
        <v>10358</v>
      </c>
      <c r="D10784" s="808">
        <v>21.79</v>
      </c>
      <c r="E10784" s="757"/>
      <c r="F10784" s="757"/>
      <c r="G10784" s="757"/>
      <c r="H10784" s="757"/>
      <c r="I10784" s="757"/>
    </row>
    <row r="10785" spans="1:9" ht="15.75" customHeight="1">
      <c r="A10785" s="52">
        <v>4344</v>
      </c>
      <c r="B10785" s="52" t="s">
        <v>18588</v>
      </c>
      <c r="C10785" s="52" t="s">
        <v>10358</v>
      </c>
      <c r="D10785" s="808">
        <v>22.84</v>
      </c>
      <c r="E10785" s="757"/>
      <c r="F10785" s="757"/>
      <c r="G10785" s="757"/>
      <c r="H10785" s="757"/>
      <c r="I10785" s="757"/>
    </row>
    <row r="10786" spans="1:9" ht="15.75" customHeight="1">
      <c r="A10786" s="52">
        <v>436</v>
      </c>
      <c r="B10786" s="52" t="s">
        <v>18589</v>
      </c>
      <c r="C10786" s="52" t="s">
        <v>10358</v>
      </c>
      <c r="D10786" s="808">
        <v>9.8000000000000007</v>
      </c>
      <c r="E10786" s="757"/>
      <c r="F10786" s="757"/>
      <c r="G10786" s="757"/>
      <c r="H10786" s="757"/>
      <c r="I10786" s="757"/>
    </row>
    <row r="10787" spans="1:9" ht="15.75" customHeight="1">
      <c r="A10787" s="52">
        <v>442</v>
      </c>
      <c r="B10787" s="52" t="s">
        <v>18590</v>
      </c>
      <c r="C10787" s="52" t="s">
        <v>10358</v>
      </c>
      <c r="D10787" s="808">
        <v>5.79</v>
      </c>
      <c r="E10787" s="757"/>
      <c r="F10787" s="757"/>
      <c r="G10787" s="757"/>
      <c r="H10787" s="757"/>
      <c r="I10787" s="757"/>
    </row>
    <row r="10788" spans="1:9" ht="15.75" customHeight="1">
      <c r="A10788" s="52">
        <v>11953</v>
      </c>
      <c r="B10788" s="52" t="s">
        <v>18591</v>
      </c>
      <c r="C10788" s="52" t="s">
        <v>10358</v>
      </c>
      <c r="D10788" s="808">
        <v>3.62</v>
      </c>
      <c r="E10788" s="757"/>
      <c r="F10788" s="757"/>
      <c r="G10788" s="757"/>
      <c r="H10788" s="757"/>
      <c r="I10788" s="757"/>
    </row>
    <row r="10789" spans="1:9" ht="15.75" customHeight="1">
      <c r="A10789" s="52">
        <v>4335</v>
      </c>
      <c r="B10789" s="52" t="s">
        <v>18592</v>
      </c>
      <c r="C10789" s="52" t="s">
        <v>10358</v>
      </c>
      <c r="D10789" s="808">
        <v>15.34</v>
      </c>
      <c r="E10789" s="757"/>
      <c r="F10789" s="757"/>
      <c r="G10789" s="757"/>
      <c r="H10789" s="757"/>
      <c r="I10789" s="757"/>
    </row>
    <row r="10790" spans="1:9" ht="15.75" customHeight="1">
      <c r="A10790" s="52">
        <v>4334</v>
      </c>
      <c r="B10790" s="52" t="s">
        <v>18593</v>
      </c>
      <c r="C10790" s="52" t="s">
        <v>10358</v>
      </c>
      <c r="D10790" s="808">
        <v>21.04</v>
      </c>
      <c r="E10790" s="757"/>
      <c r="F10790" s="757"/>
      <c r="G10790" s="757"/>
      <c r="H10790" s="757"/>
      <c r="I10790" s="757"/>
    </row>
    <row r="10791" spans="1:9" ht="15.75" customHeight="1">
      <c r="A10791" s="52">
        <v>4343</v>
      </c>
      <c r="B10791" s="52" t="s">
        <v>18594</v>
      </c>
      <c r="C10791" s="52" t="s">
        <v>10358</v>
      </c>
      <c r="D10791" s="808">
        <v>5.17</v>
      </c>
      <c r="E10791" s="757"/>
      <c r="F10791" s="757"/>
      <c r="G10791" s="757"/>
      <c r="H10791" s="757"/>
      <c r="I10791" s="757"/>
    </row>
    <row r="10792" spans="1:9" ht="15.75" customHeight="1">
      <c r="A10792" s="52">
        <v>430</v>
      </c>
      <c r="B10792" s="52" t="s">
        <v>18595</v>
      </c>
      <c r="C10792" s="52" t="s">
        <v>10358</v>
      </c>
      <c r="D10792" s="808">
        <v>8.77</v>
      </c>
      <c r="E10792" s="757"/>
      <c r="F10792" s="757"/>
      <c r="G10792" s="757"/>
      <c r="H10792" s="757"/>
      <c r="I10792" s="757"/>
    </row>
    <row r="10793" spans="1:9" ht="15.75" customHeight="1">
      <c r="A10793" s="52">
        <v>441</v>
      </c>
      <c r="B10793" s="52" t="s">
        <v>18596</v>
      </c>
      <c r="C10793" s="52" t="s">
        <v>10358</v>
      </c>
      <c r="D10793" s="808">
        <v>9.65</v>
      </c>
      <c r="E10793" s="757"/>
      <c r="F10793" s="757"/>
      <c r="G10793" s="757"/>
      <c r="H10793" s="757"/>
      <c r="I10793" s="757"/>
    </row>
    <row r="10794" spans="1:9" ht="15.75" customHeight="1">
      <c r="A10794" s="52">
        <v>431</v>
      </c>
      <c r="B10794" s="52" t="s">
        <v>18597</v>
      </c>
      <c r="C10794" s="52" t="s">
        <v>10358</v>
      </c>
      <c r="D10794" s="808">
        <v>11.65</v>
      </c>
      <c r="E10794" s="757"/>
      <c r="F10794" s="757"/>
      <c r="G10794" s="757"/>
      <c r="H10794" s="757"/>
      <c r="I10794" s="757"/>
    </row>
    <row r="10795" spans="1:9" ht="15.75" customHeight="1">
      <c r="A10795" s="52">
        <v>432</v>
      </c>
      <c r="B10795" s="52" t="s">
        <v>18598</v>
      </c>
      <c r="C10795" s="52" t="s">
        <v>10358</v>
      </c>
      <c r="D10795" s="808">
        <v>12.86</v>
      </c>
      <c r="E10795" s="757"/>
      <c r="F10795" s="757"/>
      <c r="G10795" s="757"/>
      <c r="H10795" s="757"/>
      <c r="I10795" s="757"/>
    </row>
    <row r="10796" spans="1:9" ht="15.75" customHeight="1">
      <c r="A10796" s="52">
        <v>429</v>
      </c>
      <c r="B10796" s="52" t="s">
        <v>18599</v>
      </c>
      <c r="C10796" s="52" t="s">
        <v>10358</v>
      </c>
      <c r="D10796" s="808">
        <v>17.329999999999998</v>
      </c>
      <c r="E10796" s="757"/>
      <c r="F10796" s="757"/>
      <c r="G10796" s="757"/>
      <c r="H10796" s="757"/>
      <c r="I10796" s="757"/>
    </row>
    <row r="10797" spans="1:9" ht="15.75" customHeight="1">
      <c r="A10797" s="52">
        <v>439</v>
      </c>
      <c r="B10797" s="52" t="s">
        <v>18600</v>
      </c>
      <c r="C10797" s="52" t="s">
        <v>10358</v>
      </c>
      <c r="D10797" s="808">
        <v>14.77</v>
      </c>
      <c r="E10797" s="757"/>
      <c r="F10797" s="757"/>
      <c r="G10797" s="757"/>
      <c r="H10797" s="757"/>
      <c r="I10797" s="757"/>
    </row>
    <row r="10798" spans="1:9" ht="15.75" customHeight="1">
      <c r="A10798" s="52">
        <v>433</v>
      </c>
      <c r="B10798" s="52" t="s">
        <v>18601</v>
      </c>
      <c r="C10798" s="52" t="s">
        <v>10358</v>
      </c>
      <c r="D10798" s="808">
        <v>17.25</v>
      </c>
      <c r="E10798" s="757"/>
      <c r="F10798" s="757"/>
      <c r="G10798" s="757"/>
      <c r="H10798" s="757"/>
      <c r="I10798" s="757"/>
    </row>
    <row r="10799" spans="1:9" ht="15.75" customHeight="1">
      <c r="A10799" s="52">
        <v>437</v>
      </c>
      <c r="B10799" s="52" t="s">
        <v>18602</v>
      </c>
      <c r="C10799" s="52" t="s">
        <v>10358</v>
      </c>
      <c r="D10799" s="808">
        <v>22.91</v>
      </c>
      <c r="E10799" s="757"/>
      <c r="F10799" s="757"/>
      <c r="G10799" s="757"/>
      <c r="H10799" s="757"/>
      <c r="I10799" s="757"/>
    </row>
    <row r="10800" spans="1:9" ht="15.75" customHeight="1">
      <c r="A10800" s="52">
        <v>11790</v>
      </c>
      <c r="B10800" s="52" t="s">
        <v>18603</v>
      </c>
      <c r="C10800" s="52" t="s">
        <v>10358</v>
      </c>
      <c r="D10800" s="808">
        <v>25.99</v>
      </c>
      <c r="E10800" s="757"/>
      <c r="F10800" s="757"/>
      <c r="G10800" s="757"/>
      <c r="H10800" s="757"/>
      <c r="I10800" s="757"/>
    </row>
    <row r="10801" spans="1:9" ht="15.75" customHeight="1">
      <c r="A10801" s="52">
        <v>428</v>
      </c>
      <c r="B10801" s="52" t="s">
        <v>18604</v>
      </c>
      <c r="C10801" s="52" t="s">
        <v>10358</v>
      </c>
      <c r="D10801" s="808">
        <v>28.26</v>
      </c>
      <c r="E10801" s="757"/>
      <c r="F10801" s="757"/>
      <c r="G10801" s="757"/>
      <c r="H10801" s="757"/>
      <c r="I10801" s="757"/>
    </row>
    <row r="10802" spans="1:9" ht="15.75" customHeight="1">
      <c r="A10802" s="52">
        <v>4384</v>
      </c>
      <c r="B10802" s="52" t="s">
        <v>18605</v>
      </c>
      <c r="C10802" s="52" t="s">
        <v>10358</v>
      </c>
      <c r="D10802" s="808">
        <v>25.04</v>
      </c>
      <c r="E10802" s="757"/>
      <c r="F10802" s="757"/>
      <c r="G10802" s="757"/>
      <c r="H10802" s="757"/>
      <c r="I10802" s="757"/>
    </row>
    <row r="10803" spans="1:9" ht="15.75" customHeight="1">
      <c r="A10803" s="52">
        <v>4351</v>
      </c>
      <c r="B10803" s="52" t="s">
        <v>18606</v>
      </c>
      <c r="C10803" s="52" t="s">
        <v>10358</v>
      </c>
      <c r="D10803" s="808">
        <v>18.559999999999999</v>
      </c>
      <c r="E10803" s="757"/>
      <c r="F10803" s="757"/>
      <c r="G10803" s="757"/>
      <c r="H10803" s="757"/>
      <c r="I10803" s="757"/>
    </row>
    <row r="10804" spans="1:9" ht="15.75" customHeight="1">
      <c r="A10804" s="52">
        <v>11054</v>
      </c>
      <c r="B10804" s="52" t="s">
        <v>18607</v>
      </c>
      <c r="C10804" s="52" t="s">
        <v>10358</v>
      </c>
      <c r="D10804" s="808">
        <v>0.05</v>
      </c>
      <c r="E10804" s="757"/>
      <c r="F10804" s="757"/>
      <c r="G10804" s="757"/>
      <c r="H10804" s="757"/>
      <c r="I10804" s="757"/>
    </row>
    <row r="10805" spans="1:9" ht="15.75" customHeight="1">
      <c r="A10805" s="52">
        <v>11055</v>
      </c>
      <c r="B10805" s="52" t="s">
        <v>18608</v>
      </c>
      <c r="C10805" s="52" t="s">
        <v>10358</v>
      </c>
      <c r="D10805" s="808">
        <v>0.08</v>
      </c>
      <c r="E10805" s="757"/>
      <c r="F10805" s="757"/>
      <c r="G10805" s="757"/>
      <c r="H10805" s="757"/>
      <c r="I10805" s="757"/>
    </row>
    <row r="10806" spans="1:9" ht="15.75" customHeight="1">
      <c r="A10806" s="52">
        <v>11056</v>
      </c>
      <c r="B10806" s="52" t="s">
        <v>18609</v>
      </c>
      <c r="C10806" s="52" t="s">
        <v>10358</v>
      </c>
      <c r="D10806" s="808">
        <v>0.09</v>
      </c>
      <c r="E10806" s="757"/>
      <c r="F10806" s="757"/>
      <c r="G10806" s="757"/>
      <c r="H10806" s="757"/>
      <c r="I10806" s="757"/>
    </row>
    <row r="10807" spans="1:9" ht="15.75" customHeight="1">
      <c r="A10807" s="52">
        <v>11057</v>
      </c>
      <c r="B10807" s="52" t="s">
        <v>18610</v>
      </c>
      <c r="C10807" s="52" t="s">
        <v>10358</v>
      </c>
      <c r="D10807" s="808">
        <v>0.19</v>
      </c>
      <c r="E10807" s="757"/>
      <c r="F10807" s="757"/>
      <c r="G10807" s="757"/>
      <c r="H10807" s="757"/>
      <c r="I10807" s="757"/>
    </row>
    <row r="10808" spans="1:9" ht="15.75" customHeight="1">
      <c r="A10808" s="52">
        <v>11059</v>
      </c>
      <c r="B10808" s="52" t="s">
        <v>18611</v>
      </c>
      <c r="C10808" s="52" t="s">
        <v>10358</v>
      </c>
      <c r="D10808" s="808">
        <v>0.37</v>
      </c>
      <c r="E10808" s="757"/>
      <c r="F10808" s="757"/>
      <c r="G10808" s="757"/>
      <c r="H10808" s="757"/>
      <c r="I10808" s="757"/>
    </row>
    <row r="10809" spans="1:9" ht="15.75" customHeight="1">
      <c r="A10809" s="52">
        <v>11058</v>
      </c>
      <c r="B10809" s="52" t="s">
        <v>18612</v>
      </c>
      <c r="C10809" s="52" t="s">
        <v>10358</v>
      </c>
      <c r="D10809" s="808">
        <v>0.48</v>
      </c>
      <c r="E10809" s="757"/>
      <c r="F10809" s="757"/>
      <c r="G10809" s="757"/>
      <c r="H10809" s="757"/>
      <c r="I10809" s="757"/>
    </row>
    <row r="10810" spans="1:9" ht="15.75" customHeight="1">
      <c r="A10810" s="52">
        <v>4380</v>
      </c>
      <c r="B10810" s="52" t="s">
        <v>18613</v>
      </c>
      <c r="C10810" s="52" t="s">
        <v>10358</v>
      </c>
      <c r="D10810" s="808">
        <v>1.62</v>
      </c>
      <c r="E10810" s="757"/>
      <c r="F10810" s="757"/>
      <c r="G10810" s="757"/>
      <c r="H10810" s="757"/>
      <c r="I10810" s="757"/>
    </row>
    <row r="10811" spans="1:9" ht="15.75" customHeight="1">
      <c r="A10811" s="52">
        <v>4299</v>
      </c>
      <c r="B10811" s="52" t="s">
        <v>18614</v>
      </c>
      <c r="C10811" s="52" t="s">
        <v>10358</v>
      </c>
      <c r="D10811" s="808">
        <v>1.53</v>
      </c>
      <c r="E10811" s="757"/>
      <c r="F10811" s="757"/>
      <c r="G10811" s="757"/>
      <c r="H10811" s="757"/>
      <c r="I10811" s="757"/>
    </row>
    <row r="10812" spans="1:9" ht="15.75" customHeight="1">
      <c r="A10812" s="52">
        <v>4304</v>
      </c>
      <c r="B10812" s="52" t="s">
        <v>18615</v>
      </c>
      <c r="C10812" s="52" t="s">
        <v>10358</v>
      </c>
      <c r="D10812" s="808">
        <v>2.08</v>
      </c>
      <c r="E10812" s="757"/>
      <c r="F10812" s="757"/>
      <c r="G10812" s="757"/>
      <c r="H10812" s="757"/>
      <c r="I10812" s="757"/>
    </row>
    <row r="10813" spans="1:9" ht="15.75" customHeight="1">
      <c r="A10813" s="52">
        <v>4305</v>
      </c>
      <c r="B10813" s="52" t="s">
        <v>18616</v>
      </c>
      <c r="C10813" s="52" t="s">
        <v>10358</v>
      </c>
      <c r="D10813" s="808">
        <v>2.42</v>
      </c>
      <c r="E10813" s="757"/>
      <c r="F10813" s="757"/>
      <c r="G10813" s="757"/>
      <c r="H10813" s="757"/>
      <c r="I10813" s="757"/>
    </row>
    <row r="10814" spans="1:9" ht="15.75" customHeight="1">
      <c r="A10814" s="52">
        <v>4306</v>
      </c>
      <c r="B10814" s="52" t="s">
        <v>18617</v>
      </c>
      <c r="C10814" s="52" t="s">
        <v>10358</v>
      </c>
      <c r="D10814" s="808">
        <v>2.81</v>
      </c>
      <c r="E10814" s="757"/>
      <c r="F10814" s="757"/>
      <c r="G10814" s="757"/>
      <c r="H10814" s="757"/>
      <c r="I10814" s="757"/>
    </row>
    <row r="10815" spans="1:9" ht="15.75" customHeight="1">
      <c r="A10815" s="52">
        <v>4308</v>
      </c>
      <c r="B10815" s="52" t="s">
        <v>18618</v>
      </c>
      <c r="C10815" s="52" t="s">
        <v>10358</v>
      </c>
      <c r="D10815" s="808">
        <v>5.82</v>
      </c>
      <c r="E10815" s="757"/>
      <c r="F10815" s="757"/>
      <c r="G10815" s="757"/>
      <c r="H10815" s="757"/>
      <c r="I10815" s="757"/>
    </row>
    <row r="10816" spans="1:9" ht="15.75" customHeight="1">
      <c r="A10816" s="52">
        <v>4302</v>
      </c>
      <c r="B10816" s="52" t="s">
        <v>18619</v>
      </c>
      <c r="C10816" s="52" t="s">
        <v>10358</v>
      </c>
      <c r="D10816" s="808">
        <v>4.37</v>
      </c>
      <c r="E10816" s="757"/>
      <c r="F10816" s="757"/>
      <c r="G10816" s="757"/>
      <c r="H10816" s="757"/>
      <c r="I10816" s="757"/>
    </row>
    <row r="10817" spans="1:9" ht="15.75" customHeight="1">
      <c r="A10817" s="52">
        <v>4300</v>
      </c>
      <c r="B10817" s="52" t="s">
        <v>18620</v>
      </c>
      <c r="C10817" s="52" t="s">
        <v>10358</v>
      </c>
      <c r="D10817" s="808">
        <v>1.04</v>
      </c>
      <c r="E10817" s="757"/>
      <c r="F10817" s="757"/>
      <c r="G10817" s="757"/>
      <c r="H10817" s="757"/>
      <c r="I10817" s="757"/>
    </row>
    <row r="10818" spans="1:9" ht="15.75" customHeight="1">
      <c r="A10818" s="52">
        <v>4301</v>
      </c>
      <c r="B10818" s="52" t="s">
        <v>18621</v>
      </c>
      <c r="C10818" s="52" t="s">
        <v>10358</v>
      </c>
      <c r="D10818" s="808">
        <v>1.27</v>
      </c>
      <c r="E10818" s="757"/>
      <c r="F10818" s="757"/>
      <c r="G10818" s="757"/>
      <c r="H10818" s="757"/>
      <c r="I10818" s="757"/>
    </row>
    <row r="10819" spans="1:9" ht="15.75" customHeight="1">
      <c r="A10819" s="52">
        <v>4320</v>
      </c>
      <c r="B10819" s="52" t="s">
        <v>18622</v>
      </c>
      <c r="C10819" s="52" t="s">
        <v>10358</v>
      </c>
      <c r="D10819" s="808">
        <v>3.86</v>
      </c>
      <c r="E10819" s="757"/>
      <c r="F10819" s="757"/>
      <c r="G10819" s="757"/>
      <c r="H10819" s="757"/>
      <c r="I10819" s="757"/>
    </row>
    <row r="10820" spans="1:9" ht="15.75" customHeight="1">
      <c r="A10820" s="52">
        <v>4318</v>
      </c>
      <c r="B10820" s="52" t="s">
        <v>18623</v>
      </c>
      <c r="C10820" s="52" t="s">
        <v>10358</v>
      </c>
      <c r="D10820" s="808">
        <v>1.88</v>
      </c>
      <c r="E10820" s="757"/>
      <c r="F10820" s="757"/>
      <c r="G10820" s="757"/>
      <c r="H10820" s="757"/>
      <c r="I10820" s="757"/>
    </row>
    <row r="10821" spans="1:9" ht="15.75" customHeight="1">
      <c r="A10821" s="52">
        <v>40547</v>
      </c>
      <c r="B10821" s="52" t="s">
        <v>1679</v>
      </c>
      <c r="C10821" s="52" t="s">
        <v>12467</v>
      </c>
      <c r="D10821" s="808">
        <v>30.42</v>
      </c>
      <c r="E10821" s="757"/>
      <c r="F10821" s="757"/>
      <c r="G10821" s="757"/>
      <c r="H10821" s="757"/>
      <c r="I10821" s="757"/>
    </row>
    <row r="10822" spans="1:9" ht="15.75" customHeight="1">
      <c r="A10822" s="52">
        <v>11962</v>
      </c>
      <c r="B10822" s="52" t="s">
        <v>18624</v>
      </c>
      <c r="C10822" s="52" t="s">
        <v>10358</v>
      </c>
      <c r="D10822" s="808">
        <v>0.25</v>
      </c>
      <c r="E10822" s="757"/>
      <c r="F10822" s="757"/>
      <c r="G10822" s="757"/>
      <c r="H10822" s="757"/>
      <c r="I10822" s="757"/>
    </row>
    <row r="10823" spans="1:9" ht="15.75" customHeight="1">
      <c r="A10823" s="52">
        <v>4332</v>
      </c>
      <c r="B10823" s="52" t="s">
        <v>18625</v>
      </c>
      <c r="C10823" s="52" t="s">
        <v>10358</v>
      </c>
      <c r="D10823" s="808">
        <v>1.21</v>
      </c>
      <c r="E10823" s="757"/>
      <c r="F10823" s="757"/>
      <c r="G10823" s="757"/>
      <c r="H10823" s="757"/>
      <c r="I10823" s="757"/>
    </row>
    <row r="10824" spans="1:9" ht="15.75" customHeight="1">
      <c r="A10824" s="52">
        <v>4331</v>
      </c>
      <c r="B10824" s="52" t="s">
        <v>18626</v>
      </c>
      <c r="C10824" s="52" t="s">
        <v>10358</v>
      </c>
      <c r="D10824" s="808">
        <v>4.5599999999999996</v>
      </c>
      <c r="E10824" s="757"/>
      <c r="F10824" s="757"/>
      <c r="G10824" s="757"/>
      <c r="H10824" s="757"/>
      <c r="I10824" s="757"/>
    </row>
    <row r="10825" spans="1:9" ht="15.75" customHeight="1">
      <c r="A10825" s="52">
        <v>4336</v>
      </c>
      <c r="B10825" s="52" t="s">
        <v>18627</v>
      </c>
      <c r="C10825" s="52" t="s">
        <v>10358</v>
      </c>
      <c r="D10825" s="808">
        <v>5.84</v>
      </c>
      <c r="E10825" s="757"/>
      <c r="F10825" s="757"/>
      <c r="G10825" s="757"/>
      <c r="H10825" s="757"/>
      <c r="I10825" s="757"/>
    </row>
    <row r="10826" spans="1:9" ht="15.75" customHeight="1">
      <c r="A10826" s="52">
        <v>13294</v>
      </c>
      <c r="B10826" s="52" t="s">
        <v>18628</v>
      </c>
      <c r="C10826" s="52" t="s">
        <v>10358</v>
      </c>
      <c r="D10826" s="808">
        <v>1.67</v>
      </c>
      <c r="E10826" s="757"/>
      <c r="F10826" s="757"/>
      <c r="G10826" s="757"/>
      <c r="H10826" s="757"/>
      <c r="I10826" s="757"/>
    </row>
    <row r="10827" spans="1:9" ht="15.75" customHeight="1">
      <c r="A10827" s="52">
        <v>11948</v>
      </c>
      <c r="B10827" s="52" t="s">
        <v>18629</v>
      </c>
      <c r="C10827" s="52" t="s">
        <v>10358</v>
      </c>
      <c r="D10827" s="808">
        <v>0.75</v>
      </c>
      <c r="E10827" s="757"/>
      <c r="F10827" s="757"/>
      <c r="G10827" s="757"/>
      <c r="H10827" s="757"/>
      <c r="I10827" s="757"/>
    </row>
    <row r="10828" spans="1:9" ht="15.75" customHeight="1">
      <c r="A10828" s="52">
        <v>4382</v>
      </c>
      <c r="B10828" s="52" t="s">
        <v>18630</v>
      </c>
      <c r="C10828" s="52" t="s">
        <v>10358</v>
      </c>
      <c r="D10828" s="808">
        <v>1.25</v>
      </c>
      <c r="E10828" s="757"/>
      <c r="F10828" s="757"/>
      <c r="G10828" s="757"/>
      <c r="H10828" s="757"/>
      <c r="I10828" s="757"/>
    </row>
    <row r="10829" spans="1:9" ht="15.75" customHeight="1">
      <c r="A10829" s="52">
        <v>4354</v>
      </c>
      <c r="B10829" s="52" t="s">
        <v>18631</v>
      </c>
      <c r="C10829" s="52" t="s">
        <v>10358</v>
      </c>
      <c r="D10829" s="808">
        <v>52.39</v>
      </c>
      <c r="E10829" s="757"/>
      <c r="F10829" s="757"/>
      <c r="G10829" s="757"/>
      <c r="H10829" s="757"/>
      <c r="I10829" s="757"/>
    </row>
    <row r="10830" spans="1:9" ht="15.75" customHeight="1">
      <c r="A10830" s="52">
        <v>40839</v>
      </c>
      <c r="B10830" s="52" t="s">
        <v>18632</v>
      </c>
      <c r="C10830" s="52" t="s">
        <v>12467</v>
      </c>
      <c r="D10830" s="808">
        <v>126.06</v>
      </c>
      <c r="E10830" s="757"/>
      <c r="F10830" s="757"/>
      <c r="G10830" s="757"/>
      <c r="H10830" s="757"/>
      <c r="I10830" s="757"/>
    </row>
    <row r="10831" spans="1:9" ht="15.75" customHeight="1">
      <c r="A10831" s="52">
        <v>40552</v>
      </c>
      <c r="B10831" s="52" t="s">
        <v>18633</v>
      </c>
      <c r="C10831" s="52" t="s">
        <v>12467</v>
      </c>
      <c r="D10831" s="808">
        <v>52.16</v>
      </c>
      <c r="E10831" s="757"/>
      <c r="F10831" s="757"/>
      <c r="G10831" s="757"/>
      <c r="H10831" s="757"/>
      <c r="I10831" s="757"/>
    </row>
    <row r="10832" spans="1:9" ht="15.75" customHeight="1">
      <c r="A10832" s="52">
        <v>40549</v>
      </c>
      <c r="B10832" s="52" t="s">
        <v>18634</v>
      </c>
      <c r="C10832" s="52" t="s">
        <v>12467</v>
      </c>
      <c r="D10832" s="808">
        <v>206.48</v>
      </c>
      <c r="E10832" s="757"/>
      <c r="F10832" s="757"/>
      <c r="G10832" s="757"/>
      <c r="H10832" s="757"/>
      <c r="I10832" s="757"/>
    </row>
    <row r="10833" spans="1:9" ht="15.75" customHeight="1">
      <c r="A10833" s="52">
        <v>4385</v>
      </c>
      <c r="B10833" s="52" t="s">
        <v>18635</v>
      </c>
      <c r="C10833" s="52" t="s">
        <v>13700</v>
      </c>
      <c r="D10833" s="967">
        <v>1113.68</v>
      </c>
      <c r="E10833" s="757"/>
      <c r="F10833" s="757"/>
      <c r="G10833" s="757"/>
      <c r="H10833" s="757"/>
      <c r="I10833" s="757"/>
    </row>
    <row r="10834" spans="1:9" ht="15.75" customHeight="1">
      <c r="A10834" s="52">
        <v>20078</v>
      </c>
      <c r="B10834" s="52" t="s">
        <v>18636</v>
      </c>
      <c r="C10834" s="52" t="s">
        <v>10358</v>
      </c>
      <c r="D10834" s="808">
        <v>22.23</v>
      </c>
      <c r="E10834" s="757"/>
      <c r="F10834" s="757"/>
      <c r="G10834" s="757"/>
      <c r="H10834" s="757"/>
      <c r="I10834" s="757"/>
    </row>
    <row r="10835" spans="1:9" ht="15.75" customHeight="1">
      <c r="A10835" s="52">
        <v>39897</v>
      </c>
      <c r="B10835" s="52" t="s">
        <v>18637</v>
      </c>
      <c r="C10835" s="52" t="s">
        <v>10358</v>
      </c>
      <c r="D10835" s="808">
        <v>51.13</v>
      </c>
      <c r="E10835" s="757"/>
      <c r="F10835" s="757"/>
      <c r="G10835" s="757"/>
      <c r="H10835" s="757"/>
      <c r="I10835" s="757"/>
    </row>
    <row r="10836" spans="1:9" ht="15.75" customHeight="1">
      <c r="A10836" s="52">
        <v>118</v>
      </c>
      <c r="B10836" s="52" t="s">
        <v>18638</v>
      </c>
      <c r="C10836" s="52" t="s">
        <v>10358</v>
      </c>
      <c r="D10836" s="808">
        <v>46.99</v>
      </c>
      <c r="E10836" s="757"/>
      <c r="F10836" s="757"/>
      <c r="G10836" s="757"/>
      <c r="H10836" s="757"/>
      <c r="I10836" s="757"/>
    </row>
    <row r="10837" spans="1:9" ht="15.75" customHeight="1">
      <c r="A10837" s="52">
        <v>4396</v>
      </c>
      <c r="B10837" s="52" t="s">
        <v>18639</v>
      </c>
      <c r="C10837" s="52" t="s">
        <v>10774</v>
      </c>
      <c r="D10837" s="808">
        <v>270.29000000000002</v>
      </c>
      <c r="E10837" s="757"/>
      <c r="F10837" s="757"/>
      <c r="G10837" s="757"/>
      <c r="H10837" s="757"/>
      <c r="I10837" s="757"/>
    </row>
    <row r="10838" spans="1:9" ht="15.75" customHeight="1">
      <c r="A10838" s="52">
        <v>36881</v>
      </c>
      <c r="B10838" s="52" t="s">
        <v>18640</v>
      </c>
      <c r="C10838" s="52" t="s">
        <v>10774</v>
      </c>
      <c r="D10838" s="808">
        <v>174.07</v>
      </c>
      <c r="E10838" s="757"/>
      <c r="F10838" s="757"/>
      <c r="G10838" s="757"/>
      <c r="H10838" s="757"/>
      <c r="I10838" s="757"/>
    </row>
    <row r="10839" spans="1:9" ht="15.75" customHeight="1">
      <c r="A10839" s="52">
        <v>4397</v>
      </c>
      <c r="B10839" s="52" t="s">
        <v>18641</v>
      </c>
      <c r="C10839" s="52" t="s">
        <v>10774</v>
      </c>
      <c r="D10839" s="808">
        <v>294.01</v>
      </c>
      <c r="E10839" s="757"/>
      <c r="F10839" s="757"/>
      <c r="G10839" s="757"/>
      <c r="H10839" s="757"/>
      <c r="I10839" s="757"/>
    </row>
    <row r="10840" spans="1:9" ht="15.75" customHeight="1">
      <c r="A10840" s="52">
        <v>36882</v>
      </c>
      <c r="B10840" s="52" t="s">
        <v>18642</v>
      </c>
      <c r="C10840" s="52" t="s">
        <v>10774</v>
      </c>
      <c r="D10840" s="808">
        <v>208.15</v>
      </c>
      <c r="E10840" s="757"/>
      <c r="F10840" s="757"/>
      <c r="G10840" s="757"/>
      <c r="H10840" s="757"/>
      <c r="I10840" s="757"/>
    </row>
    <row r="10841" spans="1:9" ht="15.75" customHeight="1">
      <c r="A10841" s="52">
        <v>4751</v>
      </c>
      <c r="B10841" s="52" t="s">
        <v>18643</v>
      </c>
      <c r="C10841" s="52" t="s">
        <v>10509</v>
      </c>
      <c r="D10841" s="808">
        <v>14.88</v>
      </c>
      <c r="E10841" s="757"/>
      <c r="F10841" s="757"/>
      <c r="G10841" s="757"/>
      <c r="H10841" s="757"/>
      <c r="I10841" s="757"/>
    </row>
    <row r="10842" spans="1:9" ht="15.75" customHeight="1">
      <c r="A10842" s="52">
        <v>41066</v>
      </c>
      <c r="B10842" s="52" t="s">
        <v>18644</v>
      </c>
      <c r="C10842" s="52" t="s">
        <v>10511</v>
      </c>
      <c r="D10842" s="967">
        <v>2606.31</v>
      </c>
      <c r="E10842" s="757"/>
      <c r="F10842" s="757"/>
      <c r="G10842" s="757"/>
      <c r="H10842" s="757"/>
      <c r="I10842" s="757"/>
    </row>
    <row r="10843" spans="1:9" ht="15.75" customHeight="1">
      <c r="A10843" s="52">
        <v>39604</v>
      </c>
      <c r="B10843" s="52" t="s">
        <v>18645</v>
      </c>
      <c r="C10843" s="52" t="s">
        <v>10358</v>
      </c>
      <c r="D10843" s="808">
        <v>10.32</v>
      </c>
      <c r="E10843" s="757"/>
      <c r="F10843" s="757"/>
      <c r="G10843" s="757"/>
      <c r="H10843" s="757"/>
      <c r="I10843" s="757"/>
    </row>
    <row r="10844" spans="1:9" ht="15.75" customHeight="1">
      <c r="A10844" s="52">
        <v>39605</v>
      </c>
      <c r="B10844" s="52" t="s">
        <v>18646</v>
      </c>
      <c r="C10844" s="52" t="s">
        <v>10358</v>
      </c>
      <c r="D10844" s="808">
        <v>11.21</v>
      </c>
      <c r="E10844" s="757"/>
      <c r="F10844" s="757"/>
      <c r="G10844" s="757"/>
      <c r="H10844" s="757"/>
      <c r="I10844" s="757"/>
    </row>
    <row r="10845" spans="1:9" ht="15.75" customHeight="1">
      <c r="A10845" s="52">
        <v>39606</v>
      </c>
      <c r="B10845" s="52" t="s">
        <v>18647</v>
      </c>
      <c r="C10845" s="52" t="s">
        <v>10358</v>
      </c>
      <c r="D10845" s="808">
        <v>19.64</v>
      </c>
      <c r="E10845" s="757"/>
      <c r="F10845" s="757"/>
      <c r="G10845" s="757"/>
      <c r="H10845" s="757"/>
      <c r="I10845" s="757"/>
    </row>
    <row r="10846" spans="1:9" ht="15.75" customHeight="1">
      <c r="A10846" s="52">
        <v>39607</v>
      </c>
      <c r="B10846" s="52" t="s">
        <v>18648</v>
      </c>
      <c r="C10846" s="52" t="s">
        <v>10358</v>
      </c>
      <c r="D10846" s="808">
        <v>26.57</v>
      </c>
      <c r="E10846" s="757"/>
      <c r="F10846" s="757"/>
      <c r="G10846" s="757"/>
      <c r="H10846" s="757"/>
      <c r="I10846" s="757"/>
    </row>
    <row r="10847" spans="1:9" ht="15.75" customHeight="1">
      <c r="A10847" s="52">
        <v>39594</v>
      </c>
      <c r="B10847" s="52" t="s">
        <v>18649</v>
      </c>
      <c r="C10847" s="52" t="s">
        <v>10358</v>
      </c>
      <c r="D10847" s="808">
        <v>340.33</v>
      </c>
      <c r="E10847" s="757"/>
      <c r="F10847" s="757"/>
      <c r="G10847" s="757"/>
      <c r="H10847" s="757"/>
      <c r="I10847" s="757"/>
    </row>
    <row r="10848" spans="1:9" ht="15.75" customHeight="1">
      <c r="A10848" s="52">
        <v>39596</v>
      </c>
      <c r="B10848" s="52" t="s">
        <v>18650</v>
      </c>
      <c r="C10848" s="52" t="s">
        <v>10358</v>
      </c>
      <c r="D10848" s="808">
        <v>911.43</v>
      </c>
      <c r="E10848" s="757"/>
      <c r="F10848" s="757"/>
      <c r="G10848" s="757"/>
      <c r="H10848" s="757"/>
      <c r="I10848" s="757"/>
    </row>
    <row r="10849" spans="1:9" ht="15.75" customHeight="1">
      <c r="A10849" s="52">
        <v>39595</v>
      </c>
      <c r="B10849" s="52" t="s">
        <v>18651</v>
      </c>
      <c r="C10849" s="52" t="s">
        <v>10358</v>
      </c>
      <c r="D10849" s="967">
        <v>2047.86</v>
      </c>
      <c r="E10849" s="757"/>
      <c r="F10849" s="757"/>
      <c r="G10849" s="757"/>
      <c r="H10849" s="757"/>
      <c r="I10849" s="757"/>
    </row>
    <row r="10850" spans="1:9" ht="15.75" customHeight="1">
      <c r="A10850" s="52">
        <v>39597</v>
      </c>
      <c r="B10850" s="52" t="s">
        <v>18652</v>
      </c>
      <c r="C10850" s="52" t="s">
        <v>10358</v>
      </c>
      <c r="D10850" s="967">
        <v>3212.34</v>
      </c>
      <c r="E10850" s="757"/>
      <c r="F10850" s="757"/>
      <c r="G10850" s="757"/>
      <c r="H10850" s="757"/>
      <c r="I10850" s="757"/>
    </row>
    <row r="10851" spans="1:9" ht="15.75" customHeight="1">
      <c r="A10851" s="52">
        <v>10731</v>
      </c>
      <c r="B10851" s="52" t="s">
        <v>18653</v>
      </c>
      <c r="C10851" s="52" t="s">
        <v>10774</v>
      </c>
      <c r="D10851" s="808">
        <v>39.92</v>
      </c>
      <c r="E10851" s="757"/>
      <c r="F10851" s="757"/>
      <c r="G10851" s="757"/>
      <c r="H10851" s="757"/>
      <c r="I10851" s="757"/>
    </row>
    <row r="10852" spans="1:9" ht="15.75" customHeight="1">
      <c r="A10852" s="52">
        <v>4704</v>
      </c>
      <c r="B10852" s="52" t="s">
        <v>18654</v>
      </c>
      <c r="C10852" s="52" t="s">
        <v>10774</v>
      </c>
      <c r="D10852" s="808">
        <v>36.020000000000003</v>
      </c>
      <c r="E10852" s="757"/>
      <c r="F10852" s="757"/>
      <c r="G10852" s="757"/>
      <c r="H10852" s="757"/>
      <c r="I10852" s="757"/>
    </row>
    <row r="10853" spans="1:9" ht="15.75" customHeight="1">
      <c r="A10853" s="52">
        <v>10730</v>
      </c>
      <c r="B10853" s="52" t="s">
        <v>18655</v>
      </c>
      <c r="C10853" s="52" t="s">
        <v>10774</v>
      </c>
      <c r="D10853" s="808">
        <v>38.6</v>
      </c>
      <c r="E10853" s="757"/>
      <c r="F10853" s="757"/>
      <c r="G10853" s="757"/>
      <c r="H10853" s="757"/>
      <c r="I10853" s="757"/>
    </row>
    <row r="10854" spans="1:9" ht="15.75" customHeight="1">
      <c r="A10854" s="52">
        <v>4729</v>
      </c>
      <c r="B10854" s="52" t="s">
        <v>18656</v>
      </c>
      <c r="C10854" s="52" t="s">
        <v>10507</v>
      </c>
      <c r="D10854" s="808">
        <v>120.27</v>
      </c>
      <c r="E10854" s="757"/>
      <c r="F10854" s="757"/>
      <c r="G10854" s="757"/>
      <c r="H10854" s="757"/>
      <c r="I10854" s="757"/>
    </row>
    <row r="10855" spans="1:9" ht="15.75" customHeight="1">
      <c r="A10855" s="52">
        <v>4720</v>
      </c>
      <c r="B10855" s="52" t="s">
        <v>18657</v>
      </c>
      <c r="C10855" s="52" t="s">
        <v>10507</v>
      </c>
      <c r="D10855" s="808">
        <v>137.81</v>
      </c>
      <c r="E10855" s="757"/>
      <c r="F10855" s="757"/>
      <c r="G10855" s="757"/>
      <c r="H10855" s="757"/>
      <c r="I10855" s="757"/>
    </row>
    <row r="10856" spans="1:9" ht="15.75" customHeight="1">
      <c r="A10856" s="52">
        <v>4721</v>
      </c>
      <c r="B10856" s="52" t="s">
        <v>18658</v>
      </c>
      <c r="C10856" s="52" t="s">
        <v>10507</v>
      </c>
      <c r="D10856" s="808">
        <v>119.37</v>
      </c>
      <c r="E10856" s="757"/>
      <c r="F10856" s="757"/>
      <c r="G10856" s="757"/>
      <c r="H10856" s="757"/>
      <c r="I10856" s="757"/>
    </row>
    <row r="10857" spans="1:9" ht="15.75" customHeight="1">
      <c r="A10857" s="52">
        <v>4718</v>
      </c>
      <c r="B10857" s="52" t="s">
        <v>18659</v>
      </c>
      <c r="C10857" s="52" t="s">
        <v>10507</v>
      </c>
      <c r="D10857" s="808">
        <v>120</v>
      </c>
      <c r="E10857" s="757"/>
      <c r="F10857" s="757"/>
      <c r="G10857" s="757"/>
      <c r="H10857" s="757"/>
      <c r="I10857" s="757"/>
    </row>
    <row r="10858" spans="1:9" ht="15.75" customHeight="1">
      <c r="A10858" s="52">
        <v>4722</v>
      </c>
      <c r="B10858" s="52" t="s">
        <v>18660</v>
      </c>
      <c r="C10858" s="52" t="s">
        <v>10507</v>
      </c>
      <c r="D10858" s="808">
        <v>112.76</v>
      </c>
      <c r="E10858" s="757"/>
      <c r="F10858" s="757"/>
      <c r="G10858" s="757"/>
      <c r="H10858" s="757"/>
      <c r="I10858" s="757"/>
    </row>
    <row r="10859" spans="1:9" ht="15.75" customHeight="1">
      <c r="A10859" s="52">
        <v>4723</v>
      </c>
      <c r="B10859" s="52" t="s">
        <v>18661</v>
      </c>
      <c r="C10859" s="52" t="s">
        <v>10507</v>
      </c>
      <c r="D10859" s="808">
        <v>111.78</v>
      </c>
      <c r="E10859" s="757"/>
      <c r="F10859" s="757"/>
      <c r="G10859" s="757"/>
      <c r="H10859" s="757"/>
      <c r="I10859" s="757"/>
    </row>
    <row r="10860" spans="1:9" ht="15.75" customHeight="1">
      <c r="A10860" s="52">
        <v>4727</v>
      </c>
      <c r="B10860" s="52" t="s">
        <v>18662</v>
      </c>
      <c r="C10860" s="52" t="s">
        <v>10507</v>
      </c>
      <c r="D10860" s="808">
        <v>102.32</v>
      </c>
      <c r="E10860" s="757"/>
      <c r="F10860" s="757"/>
      <c r="G10860" s="757"/>
      <c r="H10860" s="757"/>
      <c r="I10860" s="757"/>
    </row>
    <row r="10861" spans="1:9" ht="15.75" customHeight="1">
      <c r="A10861" s="52">
        <v>4748</v>
      </c>
      <c r="B10861" s="52" t="s">
        <v>18663</v>
      </c>
      <c r="C10861" s="52" t="s">
        <v>10507</v>
      </c>
      <c r="D10861" s="808">
        <v>110.25</v>
      </c>
      <c r="E10861" s="757"/>
      <c r="F10861" s="757"/>
      <c r="G10861" s="757"/>
      <c r="H10861" s="757"/>
      <c r="I10861" s="757"/>
    </row>
    <row r="10862" spans="1:9" ht="15.75" customHeight="1">
      <c r="A10862" s="52">
        <v>4730</v>
      </c>
      <c r="B10862" s="52" t="s">
        <v>18664</v>
      </c>
      <c r="C10862" s="52" t="s">
        <v>10507</v>
      </c>
      <c r="D10862" s="808">
        <v>112.2</v>
      </c>
      <c r="E10862" s="757"/>
      <c r="F10862" s="757"/>
      <c r="G10862" s="757"/>
      <c r="H10862" s="757"/>
      <c r="I10862" s="757"/>
    </row>
    <row r="10863" spans="1:9" ht="15.75" customHeight="1">
      <c r="A10863" s="52">
        <v>13186</v>
      </c>
      <c r="B10863" s="52" t="s">
        <v>18665</v>
      </c>
      <c r="C10863" s="52" t="s">
        <v>10507</v>
      </c>
      <c r="D10863" s="808">
        <v>129.46</v>
      </c>
      <c r="E10863" s="757"/>
      <c r="F10863" s="757"/>
      <c r="G10863" s="757"/>
      <c r="H10863" s="757"/>
      <c r="I10863" s="757"/>
    </row>
    <row r="10864" spans="1:9" ht="15.75" customHeight="1">
      <c r="A10864" s="52">
        <v>10737</v>
      </c>
      <c r="B10864" s="52" t="s">
        <v>18666</v>
      </c>
      <c r="C10864" s="52" t="s">
        <v>10774</v>
      </c>
      <c r="D10864" s="808">
        <v>125.45</v>
      </c>
      <c r="E10864" s="757"/>
      <c r="F10864" s="757"/>
      <c r="G10864" s="757"/>
      <c r="H10864" s="757"/>
      <c r="I10864" s="757"/>
    </row>
    <row r="10865" spans="1:9" ht="15.75" customHeight="1">
      <c r="A10865" s="52">
        <v>10734</v>
      </c>
      <c r="B10865" s="52" t="s">
        <v>18667</v>
      </c>
      <c r="C10865" s="52" t="s">
        <v>10774</v>
      </c>
      <c r="D10865" s="808">
        <v>74.62</v>
      </c>
      <c r="E10865" s="757"/>
      <c r="F10865" s="757"/>
      <c r="G10865" s="757"/>
      <c r="H10865" s="757"/>
      <c r="I10865" s="757"/>
    </row>
    <row r="10866" spans="1:9" ht="15.75" customHeight="1">
      <c r="A10866" s="52">
        <v>4708</v>
      </c>
      <c r="B10866" s="52" t="s">
        <v>18668</v>
      </c>
      <c r="C10866" s="52" t="s">
        <v>10774</v>
      </c>
      <c r="D10866" s="808">
        <v>144.75</v>
      </c>
      <c r="E10866" s="757"/>
      <c r="F10866" s="757"/>
      <c r="G10866" s="757"/>
      <c r="H10866" s="757"/>
      <c r="I10866" s="757"/>
    </row>
    <row r="10867" spans="1:9" ht="15.75" customHeight="1">
      <c r="A10867" s="52">
        <v>4712</v>
      </c>
      <c r="B10867" s="52" t="s">
        <v>18669</v>
      </c>
      <c r="C10867" s="52" t="s">
        <v>10774</v>
      </c>
      <c r="D10867" s="808">
        <v>70.760000000000005</v>
      </c>
      <c r="E10867" s="757"/>
      <c r="F10867" s="757"/>
      <c r="G10867" s="757"/>
      <c r="H10867" s="757"/>
      <c r="I10867" s="757"/>
    </row>
    <row r="10868" spans="1:9" ht="15.75" customHeight="1">
      <c r="A10868" s="52">
        <v>4710</v>
      </c>
      <c r="B10868" s="52" t="s">
        <v>18670</v>
      </c>
      <c r="C10868" s="52" t="s">
        <v>10774</v>
      </c>
      <c r="D10868" s="808">
        <v>226.94</v>
      </c>
      <c r="E10868" s="757"/>
      <c r="F10868" s="757"/>
      <c r="G10868" s="757"/>
      <c r="H10868" s="757"/>
      <c r="I10868" s="757"/>
    </row>
    <row r="10869" spans="1:9" ht="15.75" customHeight="1">
      <c r="A10869" s="52">
        <v>4746</v>
      </c>
      <c r="B10869" s="52" t="s">
        <v>18671</v>
      </c>
      <c r="C10869" s="52" t="s">
        <v>10507</v>
      </c>
      <c r="D10869" s="808">
        <v>83.8</v>
      </c>
      <c r="E10869" s="757"/>
      <c r="F10869" s="757"/>
      <c r="G10869" s="757"/>
      <c r="H10869" s="757"/>
      <c r="I10869" s="757"/>
    </row>
    <row r="10870" spans="1:9" ht="15.75" customHeight="1">
      <c r="A10870" s="52">
        <v>4750</v>
      </c>
      <c r="B10870" s="52" t="s">
        <v>1954</v>
      </c>
      <c r="C10870" s="52" t="s">
        <v>10509</v>
      </c>
      <c r="D10870" s="808">
        <v>14.88</v>
      </c>
      <c r="E10870" s="757"/>
      <c r="F10870" s="757"/>
      <c r="G10870" s="757"/>
      <c r="H10870" s="757"/>
      <c r="I10870" s="757"/>
    </row>
    <row r="10871" spans="1:9" ht="15.75" customHeight="1">
      <c r="A10871" s="52">
        <v>41065</v>
      </c>
      <c r="B10871" s="52" t="s">
        <v>18672</v>
      </c>
      <c r="C10871" s="52" t="s">
        <v>10511</v>
      </c>
      <c r="D10871" s="967">
        <v>2606.31</v>
      </c>
      <c r="E10871" s="757"/>
      <c r="F10871" s="757"/>
      <c r="G10871" s="757"/>
      <c r="H10871" s="757"/>
      <c r="I10871" s="757"/>
    </row>
    <row r="10872" spans="1:9" ht="15.75" customHeight="1">
      <c r="A10872" s="52">
        <v>34747</v>
      </c>
      <c r="B10872" s="52" t="s">
        <v>18673</v>
      </c>
      <c r="C10872" s="52" t="s">
        <v>10402</v>
      </c>
      <c r="D10872" s="808">
        <v>75.569999999999993</v>
      </c>
      <c r="E10872" s="757"/>
      <c r="F10872" s="757"/>
      <c r="G10872" s="757"/>
      <c r="H10872" s="757"/>
      <c r="I10872" s="757"/>
    </row>
    <row r="10873" spans="1:9" ht="15.75" customHeight="1">
      <c r="A10873" s="52">
        <v>4826</v>
      </c>
      <c r="B10873" s="52" t="s">
        <v>18674</v>
      </c>
      <c r="C10873" s="52" t="s">
        <v>10402</v>
      </c>
      <c r="D10873" s="808">
        <v>81.25</v>
      </c>
      <c r="E10873" s="757"/>
      <c r="F10873" s="757"/>
      <c r="G10873" s="757"/>
      <c r="H10873" s="757"/>
      <c r="I10873" s="757"/>
    </row>
    <row r="10874" spans="1:9" ht="15.75" customHeight="1">
      <c r="A10874" s="52">
        <v>41975</v>
      </c>
      <c r="B10874" s="52" t="s">
        <v>18675</v>
      </c>
      <c r="C10874" s="52" t="s">
        <v>10774</v>
      </c>
      <c r="D10874" s="808">
        <v>104.34</v>
      </c>
      <c r="E10874" s="757"/>
      <c r="F10874" s="757"/>
      <c r="G10874" s="757"/>
      <c r="H10874" s="757"/>
      <c r="I10874" s="757"/>
    </row>
    <row r="10875" spans="1:9" ht="15.75" customHeight="1">
      <c r="A10875" s="52">
        <v>4825</v>
      </c>
      <c r="B10875" s="52" t="s">
        <v>18676</v>
      </c>
      <c r="C10875" s="52" t="s">
        <v>10402</v>
      </c>
      <c r="D10875" s="808">
        <v>112.47</v>
      </c>
      <c r="E10875" s="757"/>
      <c r="F10875" s="757"/>
      <c r="G10875" s="757"/>
      <c r="H10875" s="757"/>
      <c r="I10875" s="757"/>
    </row>
    <row r="10876" spans="1:9" ht="15.75" customHeight="1">
      <c r="A10876" s="52">
        <v>34744</v>
      </c>
      <c r="B10876" s="52" t="s">
        <v>18677</v>
      </c>
      <c r="C10876" s="52" t="s">
        <v>10774</v>
      </c>
      <c r="D10876" s="808">
        <v>37.200000000000003</v>
      </c>
      <c r="E10876" s="757"/>
      <c r="F10876" s="757"/>
      <c r="G10876" s="757"/>
      <c r="H10876" s="757"/>
      <c r="I10876" s="757"/>
    </row>
    <row r="10877" spans="1:9" ht="15.75" customHeight="1">
      <c r="A10877" s="52">
        <v>39430</v>
      </c>
      <c r="B10877" s="52" t="s">
        <v>1677</v>
      </c>
      <c r="C10877" s="52" t="s">
        <v>10358</v>
      </c>
      <c r="D10877" s="808">
        <v>2.2599999999999998</v>
      </c>
      <c r="E10877" s="757"/>
      <c r="F10877" s="757"/>
      <c r="G10877" s="757"/>
      <c r="H10877" s="757"/>
      <c r="I10877" s="757"/>
    </row>
    <row r="10878" spans="1:9" ht="15.75" customHeight="1">
      <c r="A10878" s="52">
        <v>39573</v>
      </c>
      <c r="B10878" s="52" t="s">
        <v>18678</v>
      </c>
      <c r="C10878" s="52" t="s">
        <v>10358</v>
      </c>
      <c r="D10878" s="808">
        <v>2.2200000000000002</v>
      </c>
      <c r="E10878" s="757"/>
      <c r="F10878" s="757"/>
      <c r="G10878" s="757"/>
      <c r="H10878" s="757"/>
      <c r="I10878" s="757"/>
    </row>
    <row r="10879" spans="1:9" ht="15.75" customHeight="1">
      <c r="A10879" s="52">
        <v>38410</v>
      </c>
      <c r="B10879" s="52" t="s">
        <v>18679</v>
      </c>
      <c r="C10879" s="52" t="s">
        <v>10358</v>
      </c>
      <c r="D10879" s="967">
        <v>17606.73</v>
      </c>
      <c r="E10879" s="757"/>
      <c r="F10879" s="757"/>
      <c r="G10879" s="757"/>
      <c r="H10879" s="757"/>
      <c r="I10879" s="757"/>
    </row>
    <row r="10880" spans="1:9" ht="15.75" customHeight="1">
      <c r="A10880" s="52">
        <v>41596</v>
      </c>
      <c r="B10880" s="52" t="s">
        <v>18680</v>
      </c>
      <c r="C10880" s="52" t="s">
        <v>10406</v>
      </c>
      <c r="D10880" s="808">
        <v>14.18</v>
      </c>
      <c r="E10880" s="757"/>
      <c r="F10880" s="757"/>
      <c r="G10880" s="757"/>
      <c r="H10880" s="757"/>
      <c r="I10880" s="757"/>
    </row>
    <row r="10881" spans="1:9" ht="15.75" customHeight="1">
      <c r="A10881" s="52">
        <v>41598</v>
      </c>
      <c r="B10881" s="52" t="s">
        <v>18681</v>
      </c>
      <c r="C10881" s="52" t="s">
        <v>10406</v>
      </c>
      <c r="D10881" s="808">
        <v>14.18</v>
      </c>
      <c r="E10881" s="757"/>
      <c r="F10881" s="757"/>
      <c r="G10881" s="757"/>
      <c r="H10881" s="757"/>
      <c r="I10881" s="757"/>
    </row>
    <row r="10882" spans="1:9" ht="15.75" customHeight="1">
      <c r="A10882" s="52">
        <v>41594</v>
      </c>
      <c r="B10882" s="52" t="s">
        <v>18682</v>
      </c>
      <c r="C10882" s="52" t="s">
        <v>10406</v>
      </c>
      <c r="D10882" s="808">
        <v>14.4</v>
      </c>
      <c r="E10882" s="757"/>
      <c r="F10882" s="757"/>
      <c r="G10882" s="757"/>
      <c r="H10882" s="757"/>
      <c r="I10882" s="757"/>
    </row>
    <row r="10883" spans="1:9" ht="15.75" customHeight="1">
      <c r="A10883" s="52">
        <v>43663</v>
      </c>
      <c r="B10883" s="52" t="s">
        <v>18683</v>
      </c>
      <c r="C10883" s="52" t="s">
        <v>10406</v>
      </c>
      <c r="D10883" s="808">
        <v>11.86</v>
      </c>
      <c r="E10883" s="757"/>
      <c r="F10883" s="757"/>
      <c r="G10883" s="757"/>
      <c r="H10883" s="757"/>
      <c r="I10883" s="757"/>
    </row>
    <row r="10884" spans="1:9" ht="15.75" customHeight="1">
      <c r="A10884" s="52">
        <v>4766</v>
      </c>
      <c r="B10884" s="52" t="s">
        <v>18684</v>
      </c>
      <c r="C10884" s="52" t="s">
        <v>10406</v>
      </c>
      <c r="D10884" s="808">
        <v>11.17</v>
      </c>
      <c r="E10884" s="757"/>
      <c r="F10884" s="757"/>
      <c r="G10884" s="757"/>
      <c r="H10884" s="757"/>
      <c r="I10884" s="757"/>
    </row>
    <row r="10885" spans="1:9" ht="15.75" customHeight="1">
      <c r="A10885" s="52">
        <v>43664</v>
      </c>
      <c r="B10885" s="52" t="s">
        <v>18685</v>
      </c>
      <c r="C10885" s="52" t="s">
        <v>10406</v>
      </c>
      <c r="D10885" s="808">
        <v>11.93</v>
      </c>
      <c r="E10885" s="757"/>
      <c r="F10885" s="757"/>
      <c r="G10885" s="757"/>
      <c r="H10885" s="757"/>
      <c r="I10885" s="757"/>
    </row>
    <row r="10886" spans="1:9" ht="15.75" customHeight="1">
      <c r="A10886" s="52">
        <v>43082</v>
      </c>
      <c r="B10886" s="52" t="s">
        <v>18686</v>
      </c>
      <c r="C10886" s="52" t="s">
        <v>10406</v>
      </c>
      <c r="D10886" s="808">
        <v>13</v>
      </c>
      <c r="E10886" s="757"/>
      <c r="F10886" s="757"/>
      <c r="G10886" s="757"/>
      <c r="H10886" s="757"/>
      <c r="I10886" s="757"/>
    </row>
    <row r="10887" spans="1:9" ht="15.75" customHeight="1">
      <c r="A10887" s="52">
        <v>43665</v>
      </c>
      <c r="B10887" s="52" t="s">
        <v>18687</v>
      </c>
      <c r="C10887" s="52" t="s">
        <v>10406</v>
      </c>
      <c r="D10887" s="808">
        <v>11.17</v>
      </c>
      <c r="E10887" s="757"/>
      <c r="F10887" s="757"/>
      <c r="G10887" s="757"/>
      <c r="H10887" s="757"/>
      <c r="I10887" s="757"/>
    </row>
    <row r="10888" spans="1:9" ht="15.75" customHeight="1">
      <c r="A10888" s="52">
        <v>10966</v>
      </c>
      <c r="B10888" s="52" t="s">
        <v>18688</v>
      </c>
      <c r="C10888" s="52" t="s">
        <v>10406</v>
      </c>
      <c r="D10888" s="808">
        <v>11.86</v>
      </c>
      <c r="E10888" s="757"/>
      <c r="F10888" s="757"/>
      <c r="G10888" s="757"/>
      <c r="H10888" s="757"/>
      <c r="I10888" s="757"/>
    </row>
    <row r="10889" spans="1:9" ht="15.75" customHeight="1">
      <c r="A10889" s="52">
        <v>43692</v>
      </c>
      <c r="B10889" s="52" t="s">
        <v>18689</v>
      </c>
      <c r="C10889" s="52" t="s">
        <v>10406</v>
      </c>
      <c r="D10889" s="808">
        <v>11.86</v>
      </c>
      <c r="E10889" s="757"/>
      <c r="F10889" s="757"/>
      <c r="G10889" s="757"/>
      <c r="H10889" s="757"/>
      <c r="I10889" s="757"/>
    </row>
    <row r="10890" spans="1:9" ht="15.75" customHeight="1">
      <c r="A10890" s="52">
        <v>43083</v>
      </c>
      <c r="B10890" s="52" t="s">
        <v>18690</v>
      </c>
      <c r="C10890" s="52" t="s">
        <v>10406</v>
      </c>
      <c r="D10890" s="808">
        <v>11.26</v>
      </c>
      <c r="E10890" s="757"/>
      <c r="F10890" s="757"/>
      <c r="G10890" s="757"/>
      <c r="H10890" s="757"/>
      <c r="I10890" s="757"/>
    </row>
    <row r="10891" spans="1:9" ht="15.75" customHeight="1">
      <c r="A10891" s="52">
        <v>40535</v>
      </c>
      <c r="B10891" s="52" t="s">
        <v>18691</v>
      </c>
      <c r="C10891" s="52" t="s">
        <v>10406</v>
      </c>
      <c r="D10891" s="808">
        <v>11.26</v>
      </c>
      <c r="E10891" s="757"/>
      <c r="F10891" s="757"/>
      <c r="G10891" s="757"/>
      <c r="H10891" s="757"/>
      <c r="I10891" s="757"/>
    </row>
    <row r="10892" spans="1:9" ht="15.75" customHeight="1">
      <c r="A10892" s="52">
        <v>39427</v>
      </c>
      <c r="B10892" s="52" t="s">
        <v>18692</v>
      </c>
      <c r="C10892" s="52" t="s">
        <v>10402</v>
      </c>
      <c r="D10892" s="808">
        <v>5.99</v>
      </c>
      <c r="E10892" s="757"/>
      <c r="F10892" s="757"/>
      <c r="G10892" s="757"/>
      <c r="H10892" s="757"/>
      <c r="I10892" s="757"/>
    </row>
    <row r="10893" spans="1:9" ht="15.75" customHeight="1">
      <c r="A10893" s="52">
        <v>39424</v>
      </c>
      <c r="B10893" s="52" t="s">
        <v>18693</v>
      </c>
      <c r="C10893" s="52" t="s">
        <v>10402</v>
      </c>
      <c r="D10893" s="808">
        <v>3.56</v>
      </c>
      <c r="E10893" s="757"/>
      <c r="F10893" s="757"/>
      <c r="G10893" s="757"/>
      <c r="H10893" s="757"/>
      <c r="I10893" s="757"/>
    </row>
    <row r="10894" spans="1:9" ht="15.75" customHeight="1">
      <c r="A10894" s="52">
        <v>39425</v>
      </c>
      <c r="B10894" s="52" t="s">
        <v>18694</v>
      </c>
      <c r="C10894" s="52" t="s">
        <v>10402</v>
      </c>
      <c r="D10894" s="808">
        <v>3.52</v>
      </c>
      <c r="E10894" s="757"/>
      <c r="F10894" s="757"/>
      <c r="G10894" s="757"/>
      <c r="H10894" s="757"/>
      <c r="I10894" s="757"/>
    </row>
    <row r="10895" spans="1:9" ht="15.75" customHeight="1">
      <c r="A10895" s="52">
        <v>40664</v>
      </c>
      <c r="B10895" s="52" t="s">
        <v>18695</v>
      </c>
      <c r="C10895" s="52" t="s">
        <v>10406</v>
      </c>
      <c r="D10895" s="808">
        <v>23.1</v>
      </c>
      <c r="E10895" s="757"/>
      <c r="F10895" s="757"/>
      <c r="G10895" s="757"/>
      <c r="H10895" s="757"/>
      <c r="I10895" s="757"/>
    </row>
    <row r="10896" spans="1:9" ht="15.75" customHeight="1">
      <c r="A10896" s="52">
        <v>34360</v>
      </c>
      <c r="B10896" s="52" t="s">
        <v>1665</v>
      </c>
      <c r="C10896" s="52" t="s">
        <v>10406</v>
      </c>
      <c r="D10896" s="808">
        <v>41.11</v>
      </c>
      <c r="E10896" s="757"/>
      <c r="F10896" s="757"/>
      <c r="G10896" s="757"/>
      <c r="H10896" s="757"/>
      <c r="I10896" s="757"/>
    </row>
    <row r="10897" spans="1:9" ht="15.75" customHeight="1">
      <c r="A10897" s="52">
        <v>20259</v>
      </c>
      <c r="B10897" s="52" t="s">
        <v>18696</v>
      </c>
      <c r="C10897" s="52" t="s">
        <v>10402</v>
      </c>
      <c r="D10897" s="808">
        <v>13.2</v>
      </c>
      <c r="E10897" s="757"/>
      <c r="F10897" s="757"/>
      <c r="G10897" s="757"/>
      <c r="H10897" s="757"/>
      <c r="I10897" s="757"/>
    </row>
    <row r="10898" spans="1:9" ht="15.75" customHeight="1">
      <c r="A10898" s="52">
        <v>14077</v>
      </c>
      <c r="B10898" s="52" t="s">
        <v>18697</v>
      </c>
      <c r="C10898" s="52" t="s">
        <v>10402</v>
      </c>
      <c r="D10898" s="808">
        <v>202.04</v>
      </c>
      <c r="E10898" s="757"/>
      <c r="F10898" s="757"/>
      <c r="G10898" s="757"/>
      <c r="H10898" s="757"/>
      <c r="I10898" s="757"/>
    </row>
    <row r="10899" spans="1:9" ht="15.75" customHeight="1">
      <c r="A10899" s="52">
        <v>3678</v>
      </c>
      <c r="B10899" s="52" t="s">
        <v>18698</v>
      </c>
      <c r="C10899" s="52" t="s">
        <v>10402</v>
      </c>
      <c r="D10899" s="808">
        <v>91.32</v>
      </c>
      <c r="E10899" s="757"/>
      <c r="F10899" s="757"/>
      <c r="G10899" s="757"/>
      <c r="H10899" s="757"/>
      <c r="I10899" s="757"/>
    </row>
    <row r="10900" spans="1:9" ht="15.75" customHeight="1">
      <c r="A10900" s="52">
        <v>39418</v>
      </c>
      <c r="B10900" s="52" t="s">
        <v>18699</v>
      </c>
      <c r="C10900" s="52" t="s">
        <v>10402</v>
      </c>
      <c r="D10900" s="808">
        <v>6.68</v>
      </c>
      <c r="E10900" s="757"/>
      <c r="F10900" s="757"/>
      <c r="G10900" s="757"/>
      <c r="H10900" s="757"/>
      <c r="I10900" s="757"/>
    </row>
    <row r="10901" spans="1:9" ht="15.75" customHeight="1">
      <c r="A10901" s="52">
        <v>39419</v>
      </c>
      <c r="B10901" s="52" t="s">
        <v>1649</v>
      </c>
      <c r="C10901" s="52" t="s">
        <v>10402</v>
      </c>
      <c r="D10901" s="808">
        <v>8.14</v>
      </c>
      <c r="E10901" s="757"/>
      <c r="F10901" s="757"/>
      <c r="G10901" s="757"/>
      <c r="H10901" s="757"/>
      <c r="I10901" s="757"/>
    </row>
    <row r="10902" spans="1:9" ht="15.75" customHeight="1">
      <c r="A10902" s="52">
        <v>39420</v>
      </c>
      <c r="B10902" s="52" t="s">
        <v>18700</v>
      </c>
      <c r="C10902" s="52" t="s">
        <v>10402</v>
      </c>
      <c r="D10902" s="808">
        <v>8.99</v>
      </c>
      <c r="E10902" s="757"/>
      <c r="F10902" s="757"/>
      <c r="G10902" s="757"/>
      <c r="H10902" s="757"/>
      <c r="I10902" s="757"/>
    </row>
    <row r="10903" spans="1:9" ht="15.75" customHeight="1">
      <c r="A10903" s="52">
        <v>39571</v>
      </c>
      <c r="B10903" s="52" t="s">
        <v>18701</v>
      </c>
      <c r="C10903" s="52" t="s">
        <v>10402</v>
      </c>
      <c r="D10903" s="808">
        <v>5.43</v>
      </c>
      <c r="E10903" s="757"/>
      <c r="F10903" s="757"/>
      <c r="G10903" s="757"/>
      <c r="H10903" s="757"/>
      <c r="I10903" s="757"/>
    </row>
    <row r="10904" spans="1:9" ht="15.75" customHeight="1">
      <c r="A10904" s="52">
        <v>39421</v>
      </c>
      <c r="B10904" s="52" t="s">
        <v>18702</v>
      </c>
      <c r="C10904" s="52" t="s">
        <v>10402</v>
      </c>
      <c r="D10904" s="808">
        <v>7.91</v>
      </c>
      <c r="E10904" s="757"/>
      <c r="F10904" s="757"/>
      <c r="G10904" s="757"/>
      <c r="H10904" s="757"/>
      <c r="I10904" s="757"/>
    </row>
    <row r="10905" spans="1:9" ht="15.75" customHeight="1">
      <c r="A10905" s="52">
        <v>39422</v>
      </c>
      <c r="B10905" s="52" t="s">
        <v>1650</v>
      </c>
      <c r="C10905" s="52" t="s">
        <v>10402</v>
      </c>
      <c r="D10905" s="808">
        <v>9.24</v>
      </c>
      <c r="E10905" s="757"/>
      <c r="F10905" s="757"/>
      <c r="G10905" s="757"/>
      <c r="H10905" s="757"/>
      <c r="I10905" s="757"/>
    </row>
    <row r="10906" spans="1:9" ht="15.75" customHeight="1">
      <c r="A10906" s="52">
        <v>39423</v>
      </c>
      <c r="B10906" s="52" t="s">
        <v>18703</v>
      </c>
      <c r="C10906" s="52" t="s">
        <v>10402</v>
      </c>
      <c r="D10906" s="808">
        <v>10.73</v>
      </c>
      <c r="E10906" s="757"/>
      <c r="F10906" s="757"/>
      <c r="G10906" s="757"/>
      <c r="H10906" s="757"/>
      <c r="I10906" s="757"/>
    </row>
    <row r="10907" spans="1:9" ht="15.75" customHeight="1">
      <c r="A10907" s="52">
        <v>39426</v>
      </c>
      <c r="B10907" s="52" t="s">
        <v>18704</v>
      </c>
      <c r="C10907" s="52" t="s">
        <v>10402</v>
      </c>
      <c r="D10907" s="808">
        <v>24.12</v>
      </c>
      <c r="E10907" s="757"/>
      <c r="F10907" s="757"/>
      <c r="G10907" s="757"/>
      <c r="H10907" s="757"/>
      <c r="I10907" s="757"/>
    </row>
    <row r="10908" spans="1:9" ht="15.75" customHeight="1">
      <c r="A10908" s="52">
        <v>39429</v>
      </c>
      <c r="B10908" s="52" t="s">
        <v>18705</v>
      </c>
      <c r="C10908" s="52" t="s">
        <v>10402</v>
      </c>
      <c r="D10908" s="808">
        <v>7.61</v>
      </c>
      <c r="E10908" s="757"/>
      <c r="F10908" s="757"/>
      <c r="G10908" s="757"/>
      <c r="H10908" s="757"/>
      <c r="I10908" s="757"/>
    </row>
    <row r="10909" spans="1:9" ht="15.75" customHeight="1">
      <c r="A10909" s="52">
        <v>39428</v>
      </c>
      <c r="B10909" s="52" t="s">
        <v>18706</v>
      </c>
      <c r="C10909" s="52" t="s">
        <v>10402</v>
      </c>
      <c r="D10909" s="808">
        <v>5.81</v>
      </c>
      <c r="E10909" s="757"/>
      <c r="F10909" s="757"/>
      <c r="G10909" s="757"/>
      <c r="H10909" s="757"/>
      <c r="I10909" s="757"/>
    </row>
    <row r="10910" spans="1:9" ht="15.75" customHeight="1">
      <c r="A10910" s="52">
        <v>39572</v>
      </c>
      <c r="B10910" s="52" t="s">
        <v>18707</v>
      </c>
      <c r="C10910" s="52" t="s">
        <v>10402</v>
      </c>
      <c r="D10910" s="808">
        <v>5.03</v>
      </c>
      <c r="E10910" s="757"/>
      <c r="F10910" s="757"/>
      <c r="G10910" s="757"/>
      <c r="H10910" s="757"/>
      <c r="I10910" s="757"/>
    </row>
    <row r="10911" spans="1:9" ht="15.75" customHeight="1">
      <c r="A10911" s="52">
        <v>39570</v>
      </c>
      <c r="B10911" s="52" t="s">
        <v>18708</v>
      </c>
      <c r="C10911" s="52" t="s">
        <v>10402</v>
      </c>
      <c r="D10911" s="808">
        <v>5.34</v>
      </c>
      <c r="E10911" s="757"/>
      <c r="F10911" s="757"/>
      <c r="G10911" s="757"/>
      <c r="H10911" s="757"/>
      <c r="I10911" s="757"/>
    </row>
    <row r="10912" spans="1:9" ht="15.75" customHeight="1">
      <c r="A10912" s="52">
        <v>39569</v>
      </c>
      <c r="B10912" s="52" t="s">
        <v>18709</v>
      </c>
      <c r="C10912" s="52" t="s">
        <v>10402</v>
      </c>
      <c r="D10912" s="808">
        <v>5.27</v>
      </c>
      <c r="E10912" s="757"/>
      <c r="F10912" s="757"/>
      <c r="G10912" s="757"/>
      <c r="H10912" s="757"/>
      <c r="I10912" s="757"/>
    </row>
    <row r="10913" spans="1:9" ht="15.75" customHeight="1">
      <c r="A10913" s="52">
        <v>11552</v>
      </c>
      <c r="B10913" s="52" t="s">
        <v>18710</v>
      </c>
      <c r="C10913" s="52" t="s">
        <v>10402</v>
      </c>
      <c r="D10913" s="808">
        <v>6.94</v>
      </c>
      <c r="E10913" s="757"/>
      <c r="F10913" s="757"/>
      <c r="G10913" s="757"/>
      <c r="H10913" s="757"/>
      <c r="I10913" s="757"/>
    </row>
    <row r="10914" spans="1:9" ht="15.75" customHeight="1">
      <c r="A10914" s="52">
        <v>40598</v>
      </c>
      <c r="B10914" s="52" t="s">
        <v>18711</v>
      </c>
      <c r="C10914" s="52" t="s">
        <v>10406</v>
      </c>
      <c r="D10914" s="808">
        <v>10.98</v>
      </c>
      <c r="E10914" s="757"/>
      <c r="F10914" s="757"/>
      <c r="G10914" s="757"/>
      <c r="H10914" s="757"/>
      <c r="I10914" s="757"/>
    </row>
    <row r="10915" spans="1:9" ht="15.75" customHeight="1">
      <c r="A10915" s="52">
        <v>39029</v>
      </c>
      <c r="B10915" s="52" t="s">
        <v>18712</v>
      </c>
      <c r="C10915" s="52" t="s">
        <v>10402</v>
      </c>
      <c r="D10915" s="808">
        <v>17.03</v>
      </c>
      <c r="E10915" s="757"/>
      <c r="F10915" s="757"/>
      <c r="G10915" s="757"/>
      <c r="H10915" s="757"/>
      <c r="I10915" s="757"/>
    </row>
    <row r="10916" spans="1:9" ht="15.75" customHeight="1">
      <c r="A10916" s="52">
        <v>39028</v>
      </c>
      <c r="B10916" s="52" t="s">
        <v>18713</v>
      </c>
      <c r="C10916" s="52" t="s">
        <v>10402</v>
      </c>
      <c r="D10916" s="808">
        <v>9.91</v>
      </c>
      <c r="E10916" s="757"/>
      <c r="F10916" s="757"/>
      <c r="G10916" s="757"/>
      <c r="H10916" s="757"/>
      <c r="I10916" s="757"/>
    </row>
    <row r="10917" spans="1:9" ht="15.75" customHeight="1">
      <c r="A10917" s="52">
        <v>39328</v>
      </c>
      <c r="B10917" s="52" t="s">
        <v>18714</v>
      </c>
      <c r="C10917" s="52" t="s">
        <v>10402</v>
      </c>
      <c r="D10917" s="808">
        <v>5.45</v>
      </c>
      <c r="E10917" s="757"/>
      <c r="F10917" s="757"/>
      <c r="G10917" s="757"/>
      <c r="H10917" s="757"/>
      <c r="I10917" s="757"/>
    </row>
    <row r="10918" spans="1:9" ht="15.75" customHeight="1">
      <c r="A10918" s="52">
        <v>38541</v>
      </c>
      <c r="B10918" s="52" t="s">
        <v>18715</v>
      </c>
      <c r="C10918" s="52" t="s">
        <v>10358</v>
      </c>
      <c r="D10918" s="967">
        <v>4171710.49</v>
      </c>
      <c r="E10918" s="757"/>
      <c r="F10918" s="757"/>
      <c r="G10918" s="757"/>
      <c r="H10918" s="757"/>
      <c r="I10918" s="757"/>
    </row>
    <row r="10919" spans="1:9" ht="15.75" customHeight="1">
      <c r="A10919" s="52">
        <v>38542</v>
      </c>
      <c r="B10919" s="52" t="s">
        <v>18716</v>
      </c>
      <c r="C10919" s="52" t="s">
        <v>10358</v>
      </c>
      <c r="D10919" s="967">
        <v>6486842.0599999996</v>
      </c>
      <c r="E10919" s="757"/>
      <c r="F10919" s="757"/>
      <c r="G10919" s="757"/>
      <c r="H10919" s="757"/>
      <c r="I10919" s="757"/>
    </row>
    <row r="10920" spans="1:9" ht="15.75" customHeight="1">
      <c r="A10920" s="52">
        <v>38543</v>
      </c>
      <c r="B10920" s="52" t="s">
        <v>18717</v>
      </c>
      <c r="C10920" s="52" t="s">
        <v>10358</v>
      </c>
      <c r="D10920" s="967">
        <v>1588157.93</v>
      </c>
      <c r="E10920" s="757"/>
      <c r="F10920" s="757"/>
      <c r="G10920" s="757"/>
      <c r="H10920" s="757"/>
      <c r="I10920" s="757"/>
    </row>
    <row r="10921" spans="1:9" ht="15.75" customHeight="1">
      <c r="A10921" s="52">
        <v>40406</v>
      </c>
      <c r="B10921" s="52" t="s">
        <v>18718</v>
      </c>
      <c r="C10921" s="52" t="s">
        <v>10358</v>
      </c>
      <c r="D10921" s="967">
        <v>90170.71</v>
      </c>
      <c r="E10921" s="757"/>
      <c r="F10921" s="757"/>
      <c r="G10921" s="757"/>
      <c r="H10921" s="757"/>
      <c r="I10921" s="757"/>
    </row>
    <row r="10922" spans="1:9" ht="15.75" customHeight="1">
      <c r="A10922" s="52">
        <v>40789</v>
      </c>
      <c r="B10922" s="52" t="s">
        <v>18719</v>
      </c>
      <c r="C10922" s="52" t="s">
        <v>10358</v>
      </c>
      <c r="D10922" s="967">
        <v>12994.52</v>
      </c>
      <c r="E10922" s="757"/>
      <c r="F10922" s="757"/>
      <c r="G10922" s="757"/>
      <c r="H10922" s="757"/>
      <c r="I10922" s="757"/>
    </row>
    <row r="10923" spans="1:9" ht="15.75" customHeight="1">
      <c r="A10923" s="52">
        <v>40791</v>
      </c>
      <c r="B10923" s="52" t="s">
        <v>18720</v>
      </c>
      <c r="C10923" s="52" t="s">
        <v>10358</v>
      </c>
      <c r="D10923" s="967">
        <v>40678.519999999997</v>
      </c>
      <c r="E10923" s="757"/>
      <c r="F10923" s="757"/>
      <c r="G10923" s="757"/>
      <c r="H10923" s="757"/>
      <c r="I10923" s="757"/>
    </row>
    <row r="10924" spans="1:9" ht="15.75" customHeight="1">
      <c r="A10924" s="52">
        <v>11651</v>
      </c>
      <c r="B10924" s="52" t="s">
        <v>18721</v>
      </c>
      <c r="C10924" s="52" t="s">
        <v>10358</v>
      </c>
      <c r="D10924" s="967">
        <v>22247.66</v>
      </c>
      <c r="E10924" s="757"/>
      <c r="F10924" s="757"/>
      <c r="G10924" s="757"/>
      <c r="H10924" s="757"/>
      <c r="I10924" s="757"/>
    </row>
    <row r="10925" spans="1:9" ht="15.75" customHeight="1">
      <c r="A10925" s="52">
        <v>40435</v>
      </c>
      <c r="B10925" s="52" t="s">
        <v>18722</v>
      </c>
      <c r="C10925" s="52" t="s">
        <v>10358</v>
      </c>
      <c r="D10925" s="967">
        <v>871250</v>
      </c>
      <c r="E10925" s="757"/>
      <c r="F10925" s="757"/>
      <c r="G10925" s="757"/>
      <c r="H10925" s="757"/>
      <c r="I10925" s="757"/>
    </row>
    <row r="10926" spans="1:9" ht="15.75" customHeight="1">
      <c r="A10926" s="52">
        <v>39012</v>
      </c>
      <c r="B10926" s="52" t="s">
        <v>18723</v>
      </c>
      <c r="C10926" s="52" t="s">
        <v>10358</v>
      </c>
      <c r="D10926" s="967">
        <v>909028.93</v>
      </c>
      <c r="E10926" s="757"/>
      <c r="F10926" s="757"/>
      <c r="G10926" s="757"/>
      <c r="H10926" s="757"/>
      <c r="I10926" s="757"/>
    </row>
    <row r="10927" spans="1:9" ht="15.75" customHeight="1">
      <c r="A10927" s="52">
        <v>13617</v>
      </c>
      <c r="B10927" s="52" t="s">
        <v>18724</v>
      </c>
      <c r="C10927" s="52" t="s">
        <v>10358</v>
      </c>
      <c r="D10927" s="967">
        <v>96557.43</v>
      </c>
      <c r="E10927" s="757"/>
      <c r="F10927" s="757"/>
      <c r="G10927" s="757"/>
      <c r="H10927" s="757"/>
      <c r="I10927" s="757"/>
    </row>
    <row r="10928" spans="1:9" ht="15.75" customHeight="1">
      <c r="A10928" s="52">
        <v>35274</v>
      </c>
      <c r="B10928" s="52" t="s">
        <v>18725</v>
      </c>
      <c r="C10928" s="52" t="s">
        <v>10402</v>
      </c>
      <c r="D10928" s="808">
        <v>39.96</v>
      </c>
      <c r="E10928" s="757"/>
      <c r="F10928" s="757"/>
      <c r="G10928" s="757"/>
      <c r="H10928" s="757"/>
      <c r="I10928" s="757"/>
    </row>
    <row r="10929" spans="1:9" ht="15.75" customHeight="1">
      <c r="A10929" s="52">
        <v>35275</v>
      </c>
      <c r="B10929" s="52" t="s">
        <v>18726</v>
      </c>
      <c r="C10929" s="52" t="s">
        <v>10402</v>
      </c>
      <c r="D10929" s="808">
        <v>84.82</v>
      </c>
      <c r="E10929" s="757"/>
      <c r="F10929" s="757"/>
      <c r="G10929" s="757"/>
      <c r="H10929" s="757"/>
      <c r="I10929" s="757"/>
    </row>
    <row r="10930" spans="1:9" ht="15.75" customHeight="1">
      <c r="A10930" s="52">
        <v>35276</v>
      </c>
      <c r="B10930" s="52" t="s">
        <v>18727</v>
      </c>
      <c r="C10930" s="52" t="s">
        <v>10402</v>
      </c>
      <c r="D10930" s="808">
        <v>147.59</v>
      </c>
      <c r="E10930" s="757"/>
      <c r="F10930" s="757"/>
      <c r="G10930" s="757"/>
      <c r="H10930" s="757"/>
      <c r="I10930" s="757"/>
    </row>
    <row r="10931" spans="1:9" ht="15.75" customHeight="1">
      <c r="A10931" s="52">
        <v>38386</v>
      </c>
      <c r="B10931" s="52" t="s">
        <v>18728</v>
      </c>
      <c r="C10931" s="52" t="s">
        <v>10358</v>
      </c>
      <c r="D10931" s="808">
        <v>4.2</v>
      </c>
      <c r="E10931" s="757"/>
      <c r="F10931" s="757"/>
      <c r="G10931" s="757"/>
      <c r="H10931" s="757"/>
      <c r="I10931" s="757"/>
    </row>
    <row r="10932" spans="1:9" ht="15.75" customHeight="1">
      <c r="A10932" s="52">
        <v>11091</v>
      </c>
      <c r="B10932" s="52" t="s">
        <v>18729</v>
      </c>
      <c r="C10932" s="52" t="s">
        <v>10358</v>
      </c>
      <c r="D10932" s="808">
        <v>1.86</v>
      </c>
      <c r="E10932" s="757"/>
      <c r="F10932" s="757"/>
      <c r="G10932" s="757"/>
      <c r="H10932" s="757"/>
      <c r="I10932" s="757"/>
    </row>
    <row r="10933" spans="1:9" ht="15.75" customHeight="1">
      <c r="A10933" s="52">
        <v>37586</v>
      </c>
      <c r="B10933" s="52" t="s">
        <v>1647</v>
      </c>
      <c r="C10933" s="52" t="s">
        <v>12467</v>
      </c>
      <c r="D10933" s="808">
        <v>46.91</v>
      </c>
      <c r="E10933" s="757"/>
      <c r="F10933" s="757"/>
      <c r="G10933" s="757"/>
      <c r="H10933" s="757"/>
      <c r="I10933" s="757"/>
    </row>
    <row r="10934" spans="1:9" ht="15.75" customHeight="1">
      <c r="A10934" s="52">
        <v>37395</v>
      </c>
      <c r="B10934" s="52" t="s">
        <v>1642</v>
      </c>
      <c r="C10934" s="52" t="s">
        <v>12467</v>
      </c>
      <c r="D10934" s="808">
        <v>40.33</v>
      </c>
      <c r="E10934" s="757"/>
      <c r="F10934" s="757"/>
      <c r="G10934" s="757"/>
      <c r="H10934" s="757"/>
      <c r="I10934" s="757"/>
    </row>
    <row r="10935" spans="1:9" ht="15.75" customHeight="1">
      <c r="A10935" s="52">
        <v>14147</v>
      </c>
      <c r="B10935" s="52" t="s">
        <v>18730</v>
      </c>
      <c r="C10935" s="52" t="s">
        <v>12467</v>
      </c>
      <c r="D10935" s="808">
        <v>53.5</v>
      </c>
      <c r="E10935" s="757"/>
      <c r="F10935" s="757"/>
      <c r="G10935" s="757"/>
      <c r="H10935" s="757"/>
      <c r="I10935" s="757"/>
    </row>
    <row r="10936" spans="1:9" ht="15.75" customHeight="1">
      <c r="A10936" s="52">
        <v>37396</v>
      </c>
      <c r="B10936" s="52" t="s">
        <v>18731</v>
      </c>
      <c r="C10936" s="52" t="s">
        <v>12467</v>
      </c>
      <c r="D10936" s="808">
        <v>33</v>
      </c>
      <c r="E10936" s="757"/>
      <c r="F10936" s="757"/>
      <c r="G10936" s="757"/>
      <c r="H10936" s="757"/>
      <c r="I10936" s="757"/>
    </row>
    <row r="10937" spans="1:9" ht="15.75" customHeight="1">
      <c r="A10937" s="52">
        <v>37397</v>
      </c>
      <c r="B10937" s="52" t="s">
        <v>18732</v>
      </c>
      <c r="C10937" s="52" t="s">
        <v>12467</v>
      </c>
      <c r="D10937" s="808">
        <v>34.57</v>
      </c>
      <c r="E10937" s="757"/>
      <c r="F10937" s="757"/>
      <c r="G10937" s="757"/>
      <c r="H10937" s="757"/>
      <c r="I10937" s="757"/>
    </row>
    <row r="10938" spans="1:9" ht="15.75" customHeight="1">
      <c r="A10938" s="52">
        <v>43606</v>
      </c>
      <c r="B10938" s="52" t="s">
        <v>18733</v>
      </c>
      <c r="C10938" s="52" t="s">
        <v>10358</v>
      </c>
      <c r="D10938" s="808">
        <v>8.32</v>
      </c>
      <c r="E10938" s="757"/>
      <c r="F10938" s="757"/>
      <c r="G10938" s="757"/>
      <c r="H10938" s="757"/>
      <c r="I10938" s="757"/>
    </row>
    <row r="10939" spans="1:9" ht="15.75" customHeight="1">
      <c r="A10939" s="52">
        <v>444</v>
      </c>
      <c r="B10939" s="52" t="s">
        <v>18734</v>
      </c>
      <c r="C10939" s="52" t="s">
        <v>10358</v>
      </c>
      <c r="D10939" s="808">
        <v>34.36</v>
      </c>
      <c r="E10939" s="757"/>
      <c r="F10939" s="757"/>
      <c r="G10939" s="757"/>
      <c r="H10939" s="757"/>
      <c r="I10939" s="757"/>
    </row>
    <row r="10940" spans="1:9" ht="15.75" customHeight="1">
      <c r="A10940" s="52">
        <v>445</v>
      </c>
      <c r="B10940" s="52" t="s">
        <v>18735</v>
      </c>
      <c r="C10940" s="52" t="s">
        <v>10358</v>
      </c>
      <c r="D10940" s="808">
        <v>47.03</v>
      </c>
      <c r="E10940" s="757"/>
      <c r="F10940" s="757"/>
      <c r="G10940" s="757"/>
      <c r="H10940" s="757"/>
      <c r="I10940" s="757"/>
    </row>
    <row r="10941" spans="1:9" ht="15.75" customHeight="1">
      <c r="A10941" s="52">
        <v>4783</v>
      </c>
      <c r="B10941" s="52" t="s">
        <v>18736</v>
      </c>
      <c r="C10941" s="52" t="s">
        <v>10509</v>
      </c>
      <c r="D10941" s="808">
        <v>14.88</v>
      </c>
      <c r="E10941" s="757"/>
      <c r="F10941" s="757"/>
      <c r="G10941" s="757"/>
      <c r="H10941" s="757"/>
      <c r="I10941" s="757"/>
    </row>
    <row r="10942" spans="1:9" ht="15.75" customHeight="1">
      <c r="A10942" s="52">
        <v>41079</v>
      </c>
      <c r="B10942" s="52" t="s">
        <v>18737</v>
      </c>
      <c r="C10942" s="52" t="s">
        <v>10511</v>
      </c>
      <c r="D10942" s="967">
        <v>2606.31</v>
      </c>
      <c r="E10942" s="757"/>
      <c r="F10942" s="757"/>
      <c r="G10942" s="757"/>
      <c r="H10942" s="757"/>
      <c r="I10942" s="757"/>
    </row>
    <row r="10943" spans="1:9" ht="15.75" customHeight="1">
      <c r="A10943" s="52">
        <v>12874</v>
      </c>
      <c r="B10943" s="52" t="s">
        <v>18738</v>
      </c>
      <c r="C10943" s="52" t="s">
        <v>10509</v>
      </c>
      <c r="D10943" s="808">
        <v>14.44</v>
      </c>
      <c r="E10943" s="757"/>
      <c r="F10943" s="757"/>
      <c r="G10943" s="757"/>
      <c r="H10943" s="757"/>
      <c r="I10943" s="757"/>
    </row>
    <row r="10944" spans="1:9" ht="15.75" customHeight="1">
      <c r="A10944" s="52">
        <v>41082</v>
      </c>
      <c r="B10944" s="52" t="s">
        <v>18739</v>
      </c>
      <c r="C10944" s="52" t="s">
        <v>10511</v>
      </c>
      <c r="D10944" s="967">
        <v>2530.91</v>
      </c>
      <c r="E10944" s="757"/>
      <c r="F10944" s="757"/>
      <c r="G10944" s="757"/>
      <c r="H10944" s="757"/>
      <c r="I10944" s="757"/>
    </row>
    <row r="10945" spans="1:9" ht="15.75" customHeight="1">
      <c r="A10945" s="52">
        <v>4785</v>
      </c>
      <c r="B10945" s="52" t="s">
        <v>18740</v>
      </c>
      <c r="C10945" s="52" t="s">
        <v>10509</v>
      </c>
      <c r="D10945" s="808">
        <v>14.88</v>
      </c>
      <c r="E10945" s="757"/>
      <c r="F10945" s="757"/>
      <c r="G10945" s="757"/>
      <c r="H10945" s="757"/>
      <c r="I10945" s="757"/>
    </row>
    <row r="10946" spans="1:9" ht="15.75" customHeight="1">
      <c r="A10946" s="52">
        <v>41081</v>
      </c>
      <c r="B10946" s="52" t="s">
        <v>18741</v>
      </c>
      <c r="C10946" s="52" t="s">
        <v>10511</v>
      </c>
      <c r="D10946" s="967">
        <v>2606.31</v>
      </c>
      <c r="E10946" s="757"/>
      <c r="F10946" s="757"/>
      <c r="G10946" s="757"/>
      <c r="H10946" s="757"/>
      <c r="I10946" s="757"/>
    </row>
    <row r="10947" spans="1:9" ht="15.75" customHeight="1">
      <c r="A10947" s="52">
        <v>4801</v>
      </c>
      <c r="B10947" s="52" t="s">
        <v>18742</v>
      </c>
      <c r="C10947" s="52" t="s">
        <v>10774</v>
      </c>
      <c r="D10947" s="808">
        <v>86.66</v>
      </c>
      <c r="E10947" s="757"/>
      <c r="F10947" s="757"/>
      <c r="G10947" s="757"/>
      <c r="H10947" s="757"/>
      <c r="I10947" s="757"/>
    </row>
    <row r="10948" spans="1:9" ht="15.75" customHeight="1">
      <c r="A10948" s="52">
        <v>4794</v>
      </c>
      <c r="B10948" s="52" t="s">
        <v>18743</v>
      </c>
      <c r="C10948" s="52" t="s">
        <v>10774</v>
      </c>
      <c r="D10948" s="808">
        <v>394.69</v>
      </c>
      <c r="E10948" s="757"/>
      <c r="F10948" s="757"/>
      <c r="G10948" s="757"/>
      <c r="H10948" s="757"/>
      <c r="I10948" s="757"/>
    </row>
    <row r="10949" spans="1:9" ht="15.75" customHeight="1">
      <c r="A10949" s="52">
        <v>4796</v>
      </c>
      <c r="B10949" s="52" t="s">
        <v>18744</v>
      </c>
      <c r="C10949" s="52" t="s">
        <v>10774</v>
      </c>
      <c r="D10949" s="808">
        <v>239.73</v>
      </c>
      <c r="E10949" s="757"/>
      <c r="F10949" s="757"/>
      <c r="G10949" s="757"/>
      <c r="H10949" s="757"/>
      <c r="I10949" s="757"/>
    </row>
    <row r="10950" spans="1:9" ht="15.75" customHeight="1">
      <c r="A10950" s="52">
        <v>4800</v>
      </c>
      <c r="B10950" s="52" t="s">
        <v>18745</v>
      </c>
      <c r="C10950" s="52" t="s">
        <v>10774</v>
      </c>
      <c r="D10950" s="808">
        <v>65.930000000000007</v>
      </c>
      <c r="E10950" s="757"/>
      <c r="F10950" s="757"/>
      <c r="G10950" s="757"/>
      <c r="H10950" s="757"/>
      <c r="I10950" s="757"/>
    </row>
    <row r="10951" spans="1:9" ht="15.75" customHeight="1">
      <c r="A10951" s="52">
        <v>4795</v>
      </c>
      <c r="B10951" s="52" t="s">
        <v>18746</v>
      </c>
      <c r="C10951" s="52" t="s">
        <v>10774</v>
      </c>
      <c r="D10951" s="808">
        <v>384.21</v>
      </c>
      <c r="E10951" s="757"/>
      <c r="F10951" s="757"/>
      <c r="G10951" s="757"/>
      <c r="H10951" s="757"/>
      <c r="I10951" s="757"/>
    </row>
    <row r="10952" spans="1:9" ht="15.75" customHeight="1">
      <c r="A10952" s="52">
        <v>39694</v>
      </c>
      <c r="B10952" s="52" t="s">
        <v>18747</v>
      </c>
      <c r="C10952" s="52" t="s">
        <v>10774</v>
      </c>
      <c r="D10952" s="808">
        <v>490.83</v>
      </c>
      <c r="E10952" s="757"/>
      <c r="F10952" s="757"/>
      <c r="G10952" s="757"/>
      <c r="H10952" s="757"/>
      <c r="I10952" s="757"/>
    </row>
    <row r="10953" spans="1:9" ht="15.75" customHeight="1">
      <c r="A10953" s="52">
        <v>1292</v>
      </c>
      <c r="B10953" s="52" t="s">
        <v>18748</v>
      </c>
      <c r="C10953" s="52" t="s">
        <v>10774</v>
      </c>
      <c r="D10953" s="808">
        <v>67.27</v>
      </c>
      <c r="E10953" s="757"/>
      <c r="F10953" s="757"/>
      <c r="G10953" s="757"/>
      <c r="H10953" s="757"/>
      <c r="I10953" s="757"/>
    </row>
    <row r="10954" spans="1:9" ht="15.75" customHeight="1">
      <c r="A10954" s="52">
        <v>1287</v>
      </c>
      <c r="B10954" s="52" t="s">
        <v>18749</v>
      </c>
      <c r="C10954" s="52" t="s">
        <v>10774</v>
      </c>
      <c r="D10954" s="808">
        <v>33</v>
      </c>
      <c r="E10954" s="757"/>
      <c r="F10954" s="757"/>
      <c r="G10954" s="757"/>
      <c r="H10954" s="757"/>
      <c r="I10954" s="757"/>
    </row>
    <row r="10955" spans="1:9" ht="15.75" customHeight="1">
      <c r="A10955" s="52">
        <v>1297</v>
      </c>
      <c r="B10955" s="52" t="s">
        <v>18750</v>
      </c>
      <c r="C10955" s="52" t="s">
        <v>10774</v>
      </c>
      <c r="D10955" s="808">
        <v>27.37</v>
      </c>
      <c r="E10955" s="757"/>
      <c r="F10955" s="757"/>
      <c r="G10955" s="757"/>
      <c r="H10955" s="757"/>
      <c r="I10955" s="757"/>
    </row>
    <row r="10956" spans="1:9" ht="15.75" customHeight="1">
      <c r="A10956" s="52">
        <v>4786</v>
      </c>
      <c r="B10956" s="52" t="s">
        <v>18751</v>
      </c>
      <c r="C10956" s="52" t="s">
        <v>10774</v>
      </c>
      <c r="D10956" s="808">
        <v>120</v>
      </c>
      <c r="E10956" s="757"/>
      <c r="F10956" s="757"/>
      <c r="G10956" s="757"/>
      <c r="H10956" s="757"/>
      <c r="I10956" s="757"/>
    </row>
    <row r="10957" spans="1:9" ht="15.75" customHeight="1">
      <c r="A10957" s="52">
        <v>10840</v>
      </c>
      <c r="B10957" s="52" t="s">
        <v>18752</v>
      </c>
      <c r="C10957" s="52" t="s">
        <v>10774</v>
      </c>
      <c r="D10957" s="808">
        <v>270</v>
      </c>
      <c r="E10957" s="757"/>
      <c r="F10957" s="757"/>
      <c r="G10957" s="757"/>
      <c r="H10957" s="757"/>
      <c r="I10957" s="757"/>
    </row>
    <row r="10958" spans="1:9" ht="15.75" customHeight="1">
      <c r="A10958" s="52">
        <v>10841</v>
      </c>
      <c r="B10958" s="52" t="s">
        <v>18753</v>
      </c>
      <c r="C10958" s="52" t="s">
        <v>10774</v>
      </c>
      <c r="D10958" s="808">
        <v>203.77</v>
      </c>
      <c r="E10958" s="757"/>
      <c r="F10958" s="757"/>
      <c r="G10958" s="757"/>
      <c r="H10958" s="757"/>
      <c r="I10958" s="757"/>
    </row>
    <row r="10959" spans="1:9" ht="15.75" customHeight="1">
      <c r="A10959" s="52">
        <v>44540</v>
      </c>
      <c r="B10959" s="52" t="s">
        <v>18754</v>
      </c>
      <c r="C10959" s="52" t="s">
        <v>10774</v>
      </c>
      <c r="D10959" s="808">
        <v>260.37</v>
      </c>
      <c r="E10959" s="757"/>
      <c r="F10959" s="757"/>
      <c r="G10959" s="757"/>
      <c r="H10959" s="757"/>
      <c r="I10959" s="757"/>
    </row>
    <row r="10960" spans="1:9" ht="15.75" customHeight="1">
      <c r="A10960" s="52">
        <v>10842</v>
      </c>
      <c r="B10960" s="52" t="s">
        <v>18755</v>
      </c>
      <c r="C10960" s="52" t="s">
        <v>10774</v>
      </c>
      <c r="D10960" s="808">
        <v>294.33</v>
      </c>
      <c r="E10960" s="757"/>
      <c r="F10960" s="757"/>
      <c r="G10960" s="757"/>
      <c r="H10960" s="757"/>
      <c r="I10960" s="757"/>
    </row>
    <row r="10961" spans="1:9" ht="15.75" customHeight="1">
      <c r="A10961" s="52">
        <v>21108</v>
      </c>
      <c r="B10961" s="52" t="s">
        <v>18756</v>
      </c>
      <c r="C10961" s="52" t="s">
        <v>10774</v>
      </c>
      <c r="D10961" s="808">
        <v>89.66</v>
      </c>
      <c r="E10961" s="757"/>
      <c r="F10961" s="757"/>
      <c r="G10961" s="757"/>
      <c r="H10961" s="757"/>
      <c r="I10961" s="757"/>
    </row>
    <row r="10962" spans="1:9" ht="15.75" customHeight="1">
      <c r="A10962" s="52">
        <v>38180</v>
      </c>
      <c r="B10962" s="52" t="s">
        <v>18757</v>
      </c>
      <c r="C10962" s="52" t="s">
        <v>10774</v>
      </c>
      <c r="D10962" s="808">
        <v>193.01</v>
      </c>
      <c r="E10962" s="757"/>
      <c r="F10962" s="757"/>
      <c r="G10962" s="757"/>
      <c r="H10962" s="757"/>
      <c r="I10962" s="757"/>
    </row>
    <row r="10963" spans="1:9" ht="15.75" customHeight="1">
      <c r="A10963" s="52">
        <v>40648</v>
      </c>
      <c r="B10963" s="52" t="s">
        <v>18758</v>
      </c>
      <c r="C10963" s="52" t="s">
        <v>10774</v>
      </c>
      <c r="D10963" s="808">
        <v>230.4</v>
      </c>
      <c r="E10963" s="757"/>
      <c r="F10963" s="757"/>
      <c r="G10963" s="757"/>
      <c r="H10963" s="757"/>
      <c r="I10963" s="757"/>
    </row>
    <row r="10964" spans="1:9" ht="15.75" customHeight="1">
      <c r="A10964" s="52">
        <v>40649</v>
      </c>
      <c r="B10964" s="52" t="s">
        <v>18759</v>
      </c>
      <c r="C10964" s="52" t="s">
        <v>10774</v>
      </c>
      <c r="D10964" s="808">
        <v>134.19999999999999</v>
      </c>
      <c r="E10964" s="757"/>
      <c r="F10964" s="757"/>
      <c r="G10964" s="757"/>
      <c r="H10964" s="757"/>
      <c r="I10964" s="757"/>
    </row>
    <row r="10965" spans="1:9" ht="15.75" customHeight="1">
      <c r="A10965" s="52">
        <v>40650</v>
      </c>
      <c r="B10965" s="52" t="s">
        <v>18760</v>
      </c>
      <c r="C10965" s="52" t="s">
        <v>10774</v>
      </c>
      <c r="D10965" s="808">
        <v>172.8</v>
      </c>
      <c r="E10965" s="757"/>
      <c r="F10965" s="757"/>
      <c r="G10965" s="757"/>
      <c r="H10965" s="757"/>
      <c r="I10965" s="757"/>
    </row>
    <row r="10966" spans="1:9" ht="15.75" customHeight="1">
      <c r="A10966" s="52">
        <v>40651</v>
      </c>
      <c r="B10966" s="52" t="s">
        <v>18761</v>
      </c>
      <c r="C10966" s="52" t="s">
        <v>10774</v>
      </c>
      <c r="D10966" s="808">
        <v>318.72000000000003</v>
      </c>
      <c r="E10966" s="757"/>
      <c r="F10966" s="757"/>
      <c r="G10966" s="757"/>
      <c r="H10966" s="757"/>
      <c r="I10966" s="757"/>
    </row>
    <row r="10967" spans="1:9" ht="15.75" customHeight="1">
      <c r="A10967" s="52">
        <v>40652</v>
      </c>
      <c r="B10967" s="52" t="s">
        <v>18762</v>
      </c>
      <c r="C10967" s="52" t="s">
        <v>10774</v>
      </c>
      <c r="D10967" s="808">
        <v>170.88</v>
      </c>
      <c r="E10967" s="757"/>
      <c r="F10967" s="757"/>
      <c r="G10967" s="757"/>
      <c r="H10967" s="757"/>
      <c r="I10967" s="757"/>
    </row>
    <row r="10968" spans="1:9" ht="15.75" customHeight="1">
      <c r="A10968" s="52">
        <v>40647</v>
      </c>
      <c r="B10968" s="52" t="s">
        <v>18763</v>
      </c>
      <c r="C10968" s="52" t="s">
        <v>10774</v>
      </c>
      <c r="D10968" s="808">
        <v>188.16</v>
      </c>
      <c r="E10968" s="757"/>
      <c r="F10968" s="757"/>
      <c r="G10968" s="757"/>
      <c r="H10968" s="757"/>
      <c r="I10968" s="757"/>
    </row>
    <row r="10969" spans="1:9" ht="15.75" customHeight="1">
      <c r="A10969" s="52">
        <v>40653</v>
      </c>
      <c r="B10969" s="52" t="s">
        <v>18764</v>
      </c>
      <c r="C10969" s="52" t="s">
        <v>10774</v>
      </c>
      <c r="D10969" s="808">
        <v>144</v>
      </c>
      <c r="E10969" s="757"/>
      <c r="F10969" s="757"/>
      <c r="G10969" s="757"/>
      <c r="H10969" s="757"/>
      <c r="I10969" s="757"/>
    </row>
    <row r="10970" spans="1:9" ht="15.75" customHeight="1">
      <c r="A10970" s="52">
        <v>36178</v>
      </c>
      <c r="B10970" s="52" t="s">
        <v>18765</v>
      </c>
      <c r="C10970" s="52" t="s">
        <v>10358</v>
      </c>
      <c r="D10970" s="808">
        <v>9.8699999999999992</v>
      </c>
      <c r="E10970" s="757"/>
      <c r="F10970" s="757"/>
      <c r="G10970" s="757"/>
      <c r="H10970" s="757"/>
      <c r="I10970" s="757"/>
    </row>
    <row r="10971" spans="1:9" ht="15.75" customHeight="1">
      <c r="A10971" s="52">
        <v>38195</v>
      </c>
      <c r="B10971" s="52" t="s">
        <v>18766</v>
      </c>
      <c r="C10971" s="52" t="s">
        <v>10774</v>
      </c>
      <c r="D10971" s="808">
        <v>105.89</v>
      </c>
      <c r="E10971" s="757"/>
      <c r="F10971" s="757"/>
      <c r="G10971" s="757"/>
      <c r="H10971" s="757"/>
      <c r="I10971" s="757"/>
    </row>
    <row r="10972" spans="1:9" ht="15.75" customHeight="1">
      <c r="A10972" s="52">
        <v>38181</v>
      </c>
      <c r="B10972" s="52" t="s">
        <v>18767</v>
      </c>
      <c r="C10972" s="52" t="s">
        <v>10774</v>
      </c>
      <c r="D10972" s="808">
        <v>263.49</v>
      </c>
      <c r="E10972" s="757"/>
      <c r="F10972" s="757"/>
      <c r="G10972" s="757"/>
      <c r="H10972" s="757"/>
      <c r="I10972" s="757"/>
    </row>
    <row r="10973" spans="1:9" ht="15.75" customHeight="1">
      <c r="A10973" s="52">
        <v>38182</v>
      </c>
      <c r="B10973" s="52" t="s">
        <v>18768</v>
      </c>
      <c r="C10973" s="52" t="s">
        <v>10774</v>
      </c>
      <c r="D10973" s="808">
        <v>250.99</v>
      </c>
      <c r="E10973" s="757"/>
      <c r="F10973" s="757"/>
      <c r="G10973" s="757"/>
      <c r="H10973" s="757"/>
      <c r="I10973" s="757"/>
    </row>
    <row r="10974" spans="1:9" ht="15.75" customHeight="1">
      <c r="A10974" s="52">
        <v>38186</v>
      </c>
      <c r="B10974" s="52" t="s">
        <v>18769</v>
      </c>
      <c r="C10974" s="52" t="s">
        <v>10774</v>
      </c>
      <c r="D10974" s="808">
        <v>652.4</v>
      </c>
      <c r="E10974" s="757"/>
      <c r="F10974" s="757"/>
      <c r="G10974" s="757"/>
      <c r="H10974" s="757"/>
      <c r="I10974" s="757"/>
    </row>
    <row r="10975" spans="1:9" ht="15.75" customHeight="1">
      <c r="A10975" s="52">
        <v>38185</v>
      </c>
      <c r="B10975" s="52" t="s">
        <v>18770</v>
      </c>
      <c r="C10975" s="52" t="s">
        <v>10774</v>
      </c>
      <c r="D10975" s="808">
        <v>580.87</v>
      </c>
      <c r="E10975" s="757"/>
      <c r="F10975" s="757"/>
      <c r="G10975" s="757"/>
      <c r="H10975" s="757"/>
      <c r="I10975" s="757"/>
    </row>
    <row r="10976" spans="1:9" ht="15.75" customHeight="1">
      <c r="A10976" s="52">
        <v>40654</v>
      </c>
      <c r="B10976" s="52" t="s">
        <v>18771</v>
      </c>
      <c r="C10976" s="52" t="s">
        <v>10774</v>
      </c>
      <c r="D10976" s="808">
        <v>223.68</v>
      </c>
      <c r="E10976" s="757"/>
      <c r="F10976" s="757"/>
      <c r="G10976" s="757"/>
      <c r="H10976" s="757"/>
      <c r="I10976" s="757"/>
    </row>
    <row r="10977" spans="1:9" ht="15.75" customHeight="1">
      <c r="A10977" s="52">
        <v>44541</v>
      </c>
      <c r="B10977" s="52" t="s">
        <v>18772</v>
      </c>
      <c r="C10977" s="52" t="s">
        <v>10774</v>
      </c>
      <c r="D10977" s="808">
        <v>215.09</v>
      </c>
      <c r="E10977" s="757"/>
      <c r="F10977" s="757"/>
      <c r="G10977" s="757"/>
      <c r="H10977" s="757"/>
      <c r="I10977" s="757"/>
    </row>
    <row r="10978" spans="1:9" ht="15.75" customHeight="1">
      <c r="A10978" s="52">
        <v>4822</v>
      </c>
      <c r="B10978" s="52" t="s">
        <v>18773</v>
      </c>
      <c r="C10978" s="52" t="s">
        <v>10774</v>
      </c>
      <c r="D10978" s="808">
        <v>311.32</v>
      </c>
      <c r="E10978" s="757"/>
      <c r="F10978" s="757"/>
      <c r="G10978" s="757"/>
      <c r="H10978" s="757"/>
      <c r="I10978" s="757"/>
    </row>
    <row r="10979" spans="1:9" ht="15.75" customHeight="1">
      <c r="A10979" s="52">
        <v>4818</v>
      </c>
      <c r="B10979" s="52" t="s">
        <v>18774</v>
      </c>
      <c r="C10979" s="52" t="s">
        <v>10774</v>
      </c>
      <c r="D10979" s="808">
        <v>320</v>
      </c>
      <c r="E10979" s="757"/>
      <c r="F10979" s="757"/>
      <c r="G10979" s="757"/>
      <c r="H10979" s="757"/>
      <c r="I10979" s="757"/>
    </row>
    <row r="10980" spans="1:9" ht="15.75" customHeight="1">
      <c r="A10980" s="52">
        <v>39567</v>
      </c>
      <c r="B10980" s="52" t="s">
        <v>18775</v>
      </c>
      <c r="C10980" s="52" t="s">
        <v>10774</v>
      </c>
      <c r="D10980" s="808">
        <v>41.99</v>
      </c>
      <c r="E10980" s="757"/>
      <c r="F10980" s="757"/>
      <c r="G10980" s="757"/>
      <c r="H10980" s="757"/>
      <c r="I10980" s="757"/>
    </row>
    <row r="10981" spans="1:9" ht="15.75" customHeight="1">
      <c r="A10981" s="52">
        <v>39566</v>
      </c>
      <c r="B10981" s="52" t="s">
        <v>18776</v>
      </c>
      <c r="C10981" s="52" t="s">
        <v>10774</v>
      </c>
      <c r="D10981" s="808">
        <v>44.44</v>
      </c>
      <c r="E10981" s="757"/>
      <c r="F10981" s="757"/>
      <c r="G10981" s="757"/>
      <c r="H10981" s="757"/>
      <c r="I10981" s="757"/>
    </row>
    <row r="10982" spans="1:9" ht="15.75" customHeight="1">
      <c r="A10982" s="52">
        <v>39416</v>
      </c>
      <c r="B10982" s="52" t="s">
        <v>18777</v>
      </c>
      <c r="C10982" s="52" t="s">
        <v>10774</v>
      </c>
      <c r="D10982" s="808">
        <v>27.09</v>
      </c>
      <c r="E10982" s="757"/>
      <c r="F10982" s="757"/>
      <c r="G10982" s="757"/>
      <c r="H10982" s="757"/>
      <c r="I10982" s="757"/>
    </row>
    <row r="10983" spans="1:9" ht="15.75" customHeight="1">
      <c r="A10983" s="52">
        <v>39417</v>
      </c>
      <c r="B10983" s="52" t="s">
        <v>18778</v>
      </c>
      <c r="C10983" s="52" t="s">
        <v>10774</v>
      </c>
      <c r="D10983" s="808">
        <v>26.42</v>
      </c>
      <c r="E10983" s="757"/>
      <c r="F10983" s="757"/>
      <c r="G10983" s="757"/>
      <c r="H10983" s="757"/>
      <c r="I10983" s="757"/>
    </row>
    <row r="10984" spans="1:9" ht="15.75" customHeight="1">
      <c r="A10984" s="52">
        <v>43742</v>
      </c>
      <c r="B10984" s="52" t="s">
        <v>18779</v>
      </c>
      <c r="C10984" s="52" t="s">
        <v>10774</v>
      </c>
      <c r="D10984" s="808">
        <v>28.5</v>
      </c>
      <c r="E10984" s="757"/>
      <c r="F10984" s="757"/>
      <c r="G10984" s="757"/>
      <c r="H10984" s="757"/>
      <c r="I10984" s="757"/>
    </row>
    <row r="10985" spans="1:9" ht="15.75" customHeight="1">
      <c r="A10985" s="52">
        <v>39414</v>
      </c>
      <c r="B10985" s="52" t="s">
        <v>18780</v>
      </c>
      <c r="C10985" s="52" t="s">
        <v>10774</v>
      </c>
      <c r="D10985" s="808">
        <v>25.65</v>
      </c>
      <c r="E10985" s="757"/>
      <c r="F10985" s="757"/>
      <c r="G10985" s="757"/>
      <c r="H10985" s="757"/>
      <c r="I10985" s="757"/>
    </row>
    <row r="10986" spans="1:9" ht="15.75" customHeight="1">
      <c r="A10986" s="52">
        <v>39415</v>
      </c>
      <c r="B10986" s="52" t="s">
        <v>18781</v>
      </c>
      <c r="C10986" s="52" t="s">
        <v>10774</v>
      </c>
      <c r="D10986" s="808">
        <v>22.11</v>
      </c>
      <c r="E10986" s="757"/>
      <c r="F10986" s="757"/>
      <c r="G10986" s="757"/>
      <c r="H10986" s="757"/>
      <c r="I10986" s="757"/>
    </row>
    <row r="10987" spans="1:9" ht="15.75" customHeight="1">
      <c r="A10987" s="52">
        <v>43740</v>
      </c>
      <c r="B10987" s="52" t="s">
        <v>18782</v>
      </c>
      <c r="C10987" s="52" t="s">
        <v>10774</v>
      </c>
      <c r="D10987" s="808">
        <v>27</v>
      </c>
      <c r="E10987" s="757"/>
      <c r="F10987" s="757"/>
      <c r="G10987" s="757"/>
      <c r="H10987" s="757"/>
      <c r="I10987" s="757"/>
    </row>
    <row r="10988" spans="1:9" ht="15.75" customHeight="1">
      <c r="A10988" s="52">
        <v>39412</v>
      </c>
      <c r="B10988" s="52" t="s">
        <v>18783</v>
      </c>
      <c r="C10988" s="52" t="s">
        <v>10774</v>
      </c>
      <c r="D10988" s="808">
        <v>18.52</v>
      </c>
      <c r="E10988" s="757"/>
      <c r="F10988" s="757"/>
      <c r="G10988" s="757"/>
      <c r="H10988" s="757"/>
      <c r="I10988" s="757"/>
    </row>
    <row r="10989" spans="1:9" ht="15.75" customHeight="1">
      <c r="A10989" s="52">
        <v>39413</v>
      </c>
      <c r="B10989" s="52" t="s">
        <v>1648</v>
      </c>
      <c r="C10989" s="52" t="s">
        <v>10774</v>
      </c>
      <c r="D10989" s="808">
        <v>20.02</v>
      </c>
      <c r="E10989" s="757"/>
      <c r="F10989" s="757"/>
      <c r="G10989" s="757"/>
      <c r="H10989" s="757"/>
      <c r="I10989" s="757"/>
    </row>
    <row r="10990" spans="1:9" ht="15.75" customHeight="1">
      <c r="A10990" s="52">
        <v>43741</v>
      </c>
      <c r="B10990" s="52" t="s">
        <v>18784</v>
      </c>
      <c r="C10990" s="52" t="s">
        <v>10774</v>
      </c>
      <c r="D10990" s="808">
        <v>21.35</v>
      </c>
      <c r="E10990" s="757"/>
      <c r="F10990" s="757"/>
      <c r="G10990" s="757"/>
      <c r="H10990" s="757"/>
      <c r="I10990" s="757"/>
    </row>
    <row r="10991" spans="1:9" ht="15.75" customHeight="1">
      <c r="A10991" s="52">
        <v>11062</v>
      </c>
      <c r="B10991" s="52" t="s">
        <v>18785</v>
      </c>
      <c r="C10991" s="52" t="s">
        <v>10774</v>
      </c>
      <c r="D10991" s="808">
        <v>66.13</v>
      </c>
      <c r="E10991" s="757"/>
      <c r="F10991" s="757"/>
      <c r="G10991" s="757"/>
      <c r="H10991" s="757"/>
      <c r="I10991" s="757"/>
    </row>
    <row r="10992" spans="1:9" ht="15.75" customHeight="1">
      <c r="A10992" s="52">
        <v>11063</v>
      </c>
      <c r="B10992" s="52" t="s">
        <v>18786</v>
      </c>
      <c r="C10992" s="52" t="s">
        <v>10774</v>
      </c>
      <c r="D10992" s="808">
        <v>40.47</v>
      </c>
      <c r="E10992" s="757"/>
      <c r="F10992" s="757"/>
      <c r="G10992" s="757"/>
      <c r="H10992" s="757"/>
      <c r="I10992" s="757"/>
    </row>
    <row r="10993" spans="1:9" ht="15.75" customHeight="1">
      <c r="A10993" s="52">
        <v>13521</v>
      </c>
      <c r="B10993" s="52" t="s">
        <v>18787</v>
      </c>
      <c r="C10993" s="52" t="s">
        <v>10358</v>
      </c>
      <c r="D10993" s="808">
        <v>132</v>
      </c>
      <c r="E10993" s="757"/>
      <c r="F10993" s="757"/>
      <c r="G10993" s="757"/>
      <c r="H10993" s="757"/>
      <c r="I10993" s="757"/>
    </row>
    <row r="10994" spans="1:9" ht="15.75" customHeight="1">
      <c r="A10994" s="52">
        <v>10851</v>
      </c>
      <c r="B10994" s="52" t="s">
        <v>18788</v>
      </c>
      <c r="C10994" s="52" t="s">
        <v>10358</v>
      </c>
      <c r="D10994" s="808">
        <v>82.79</v>
      </c>
      <c r="E10994" s="757"/>
      <c r="F10994" s="757"/>
      <c r="G10994" s="757"/>
      <c r="H10994" s="757"/>
      <c r="I10994" s="757"/>
    </row>
    <row r="10995" spans="1:9" ht="15.75" customHeight="1">
      <c r="A10995" s="52">
        <v>39515</v>
      </c>
      <c r="B10995" s="52" t="s">
        <v>18789</v>
      </c>
      <c r="C10995" s="52" t="s">
        <v>10358</v>
      </c>
      <c r="D10995" s="808">
        <v>53.34</v>
      </c>
      <c r="E10995" s="757"/>
      <c r="F10995" s="757"/>
      <c r="G10995" s="757"/>
      <c r="H10995" s="757"/>
      <c r="I10995" s="757"/>
    </row>
    <row r="10996" spans="1:9" ht="15.75" customHeight="1">
      <c r="A10996" s="52">
        <v>39516</v>
      </c>
      <c r="B10996" s="52" t="s">
        <v>18790</v>
      </c>
      <c r="C10996" s="52" t="s">
        <v>10358</v>
      </c>
      <c r="D10996" s="808">
        <v>44.97</v>
      </c>
      <c r="E10996" s="757"/>
      <c r="F10996" s="757"/>
      <c r="G10996" s="757"/>
      <c r="H10996" s="757"/>
      <c r="I10996" s="757"/>
    </row>
    <row r="10997" spans="1:9" ht="15.75" customHeight="1">
      <c r="A10997" s="52">
        <v>39514</v>
      </c>
      <c r="B10997" s="52" t="s">
        <v>18791</v>
      </c>
      <c r="C10997" s="52" t="s">
        <v>10358</v>
      </c>
      <c r="D10997" s="808">
        <v>27.98</v>
      </c>
      <c r="E10997" s="757"/>
      <c r="F10997" s="757"/>
      <c r="G10997" s="757"/>
      <c r="H10997" s="757"/>
      <c r="I10997" s="757"/>
    </row>
    <row r="10998" spans="1:9" ht="15.75" customHeight="1">
      <c r="A10998" s="52">
        <v>4812</v>
      </c>
      <c r="B10998" s="52" t="s">
        <v>18792</v>
      </c>
      <c r="C10998" s="52" t="s">
        <v>10774</v>
      </c>
      <c r="D10998" s="808">
        <v>11.11</v>
      </c>
      <c r="E10998" s="757"/>
      <c r="F10998" s="757"/>
      <c r="G10998" s="757"/>
      <c r="H10998" s="757"/>
      <c r="I10998" s="757"/>
    </row>
    <row r="10999" spans="1:9" ht="15.75" customHeight="1">
      <c r="A10999" s="52">
        <v>10849</v>
      </c>
      <c r="B10999" s="52" t="s">
        <v>18793</v>
      </c>
      <c r="C10999" s="52" t="s">
        <v>10358</v>
      </c>
      <c r="D10999" s="967">
        <v>1920.01</v>
      </c>
      <c r="E10999" s="757"/>
      <c r="F10999" s="757"/>
      <c r="G10999" s="757"/>
      <c r="H10999" s="757"/>
      <c r="I10999" s="757"/>
    </row>
    <row r="11000" spans="1:9" ht="15.75" customHeight="1">
      <c r="A11000" s="52">
        <v>10848</v>
      </c>
      <c r="B11000" s="52" t="s">
        <v>18794</v>
      </c>
      <c r="C11000" s="52" t="s">
        <v>10358</v>
      </c>
      <c r="D11000" s="967">
        <v>1206.01</v>
      </c>
      <c r="E11000" s="757"/>
      <c r="F11000" s="757"/>
      <c r="G11000" s="757"/>
      <c r="H11000" s="757"/>
      <c r="I11000" s="757"/>
    </row>
    <row r="11001" spans="1:9" ht="15.75" customHeight="1">
      <c r="A11001" s="52">
        <v>4813</v>
      </c>
      <c r="B11001" s="52" t="s">
        <v>18795</v>
      </c>
      <c r="C11001" s="52" t="s">
        <v>10774</v>
      </c>
      <c r="D11001" s="808">
        <v>400</v>
      </c>
      <c r="E11001" s="757"/>
      <c r="F11001" s="757"/>
      <c r="G11001" s="757"/>
      <c r="H11001" s="757"/>
      <c r="I11001" s="757"/>
    </row>
    <row r="11002" spans="1:9" ht="15.75" customHeight="1">
      <c r="A11002" s="52">
        <v>37560</v>
      </c>
      <c r="B11002" s="52" t="s">
        <v>18796</v>
      </c>
      <c r="C11002" s="52" t="s">
        <v>10358</v>
      </c>
      <c r="D11002" s="808">
        <v>34.450000000000003</v>
      </c>
      <c r="E11002" s="757"/>
      <c r="F11002" s="757"/>
      <c r="G11002" s="757"/>
      <c r="H11002" s="757"/>
      <c r="I11002" s="757"/>
    </row>
    <row r="11003" spans="1:9" ht="15.75" customHeight="1">
      <c r="A11003" s="52">
        <v>37557</v>
      </c>
      <c r="B11003" s="52" t="s">
        <v>18797</v>
      </c>
      <c r="C11003" s="52" t="s">
        <v>10358</v>
      </c>
      <c r="D11003" s="808">
        <v>10.46</v>
      </c>
      <c r="E11003" s="757"/>
      <c r="F11003" s="757"/>
      <c r="G11003" s="757"/>
      <c r="H11003" s="757"/>
      <c r="I11003" s="757"/>
    </row>
    <row r="11004" spans="1:9" ht="15.75" customHeight="1">
      <c r="A11004" s="52">
        <v>37556</v>
      </c>
      <c r="B11004" s="52" t="s">
        <v>2195</v>
      </c>
      <c r="C11004" s="52" t="s">
        <v>10358</v>
      </c>
      <c r="D11004" s="808">
        <v>20.239999999999998</v>
      </c>
      <c r="E11004" s="757"/>
      <c r="F11004" s="757"/>
      <c r="G11004" s="757"/>
      <c r="H11004" s="757"/>
      <c r="I11004" s="757"/>
    </row>
    <row r="11005" spans="1:9" ht="15.75" customHeight="1">
      <c r="A11005" s="52">
        <v>37559</v>
      </c>
      <c r="B11005" s="52" t="s">
        <v>18798</v>
      </c>
      <c r="C11005" s="52" t="s">
        <v>10358</v>
      </c>
      <c r="D11005" s="808">
        <v>24.83</v>
      </c>
      <c r="E11005" s="757"/>
      <c r="F11005" s="757"/>
      <c r="G11005" s="757"/>
      <c r="H11005" s="757"/>
      <c r="I11005" s="757"/>
    </row>
    <row r="11006" spans="1:9" ht="15.75" customHeight="1">
      <c r="A11006" s="52">
        <v>37539</v>
      </c>
      <c r="B11006" s="52" t="s">
        <v>18799</v>
      </c>
      <c r="C11006" s="52" t="s">
        <v>10358</v>
      </c>
      <c r="D11006" s="808">
        <v>17.5</v>
      </c>
      <c r="E11006" s="757"/>
      <c r="F11006" s="757"/>
      <c r="G11006" s="757"/>
      <c r="H11006" s="757"/>
      <c r="I11006" s="757"/>
    </row>
    <row r="11007" spans="1:9" ht="15.75" customHeight="1">
      <c r="A11007" s="52">
        <v>37558</v>
      </c>
      <c r="B11007" s="52" t="s">
        <v>18800</v>
      </c>
      <c r="C11007" s="52" t="s">
        <v>10358</v>
      </c>
      <c r="D11007" s="808">
        <v>32.630000000000003</v>
      </c>
      <c r="E11007" s="757"/>
      <c r="F11007" s="757"/>
      <c r="G11007" s="757"/>
      <c r="H11007" s="757"/>
      <c r="I11007" s="757"/>
    </row>
    <row r="11008" spans="1:9" ht="15.75" customHeight="1">
      <c r="A11008" s="52">
        <v>34723</v>
      </c>
      <c r="B11008" s="52" t="s">
        <v>18801</v>
      </c>
      <c r="C11008" s="52" t="s">
        <v>10774</v>
      </c>
      <c r="D11008" s="808">
        <v>924</v>
      </c>
      <c r="E11008" s="757"/>
      <c r="F11008" s="757"/>
      <c r="G11008" s="757"/>
      <c r="H11008" s="757"/>
      <c r="I11008" s="757"/>
    </row>
    <row r="11009" spans="1:9" ht="15.75" customHeight="1">
      <c r="A11009" s="52">
        <v>34721</v>
      </c>
      <c r="B11009" s="52" t="s">
        <v>18802</v>
      </c>
      <c r="C11009" s="52" t="s">
        <v>10774</v>
      </c>
      <c r="D11009" s="967">
        <v>1152.01</v>
      </c>
      <c r="E11009" s="757"/>
      <c r="F11009" s="757"/>
      <c r="G11009" s="757"/>
      <c r="H11009" s="757"/>
      <c r="I11009" s="757"/>
    </row>
    <row r="11010" spans="1:9" ht="15.75" customHeight="1">
      <c r="A11010" s="52">
        <v>4309</v>
      </c>
      <c r="B11010" s="52" t="s">
        <v>18803</v>
      </c>
      <c r="C11010" s="52" t="s">
        <v>10358</v>
      </c>
      <c r="D11010" s="808">
        <v>8.3699999999999992</v>
      </c>
      <c r="E11010" s="757"/>
      <c r="F11010" s="757"/>
      <c r="G11010" s="757"/>
      <c r="H11010" s="757"/>
      <c r="I11010" s="757"/>
    </row>
    <row r="11011" spans="1:9" ht="15.75" customHeight="1">
      <c r="A11011" s="52">
        <v>4307</v>
      </c>
      <c r="B11011" s="52" t="s">
        <v>18804</v>
      </c>
      <c r="C11011" s="52" t="s">
        <v>10358</v>
      </c>
      <c r="D11011" s="808">
        <v>14.32</v>
      </c>
      <c r="E11011" s="757"/>
      <c r="F11011" s="757"/>
      <c r="G11011" s="757"/>
      <c r="H11011" s="757"/>
      <c r="I11011" s="757"/>
    </row>
    <row r="11012" spans="1:9" ht="15.75" customHeight="1">
      <c r="A11012" s="52">
        <v>10850</v>
      </c>
      <c r="B11012" s="52" t="s">
        <v>18805</v>
      </c>
      <c r="C11012" s="52" t="s">
        <v>10358</v>
      </c>
      <c r="D11012" s="808">
        <v>60</v>
      </c>
      <c r="E11012" s="757"/>
      <c r="F11012" s="757"/>
      <c r="G11012" s="757"/>
      <c r="H11012" s="757"/>
      <c r="I11012" s="757"/>
    </row>
    <row r="11013" spans="1:9" ht="15.75" customHeight="1">
      <c r="A11013" s="52">
        <v>42438</v>
      </c>
      <c r="B11013" s="52" t="s">
        <v>18806</v>
      </c>
      <c r="C11013" s="52" t="s">
        <v>10358</v>
      </c>
      <c r="D11013" s="967">
        <v>2072.34</v>
      </c>
      <c r="E11013" s="757"/>
      <c r="F11013" s="757"/>
      <c r="G11013" s="757"/>
      <c r="H11013" s="757"/>
      <c r="I11013" s="757"/>
    </row>
    <row r="11014" spans="1:9" ht="15.75" customHeight="1">
      <c r="A11014" s="52">
        <v>4792</v>
      </c>
      <c r="B11014" s="52" t="s">
        <v>18807</v>
      </c>
      <c r="C11014" s="52" t="s">
        <v>10774</v>
      </c>
      <c r="D11014" s="808">
        <v>185.28</v>
      </c>
      <c r="E11014" s="757"/>
      <c r="F11014" s="757"/>
      <c r="G11014" s="757"/>
      <c r="H11014" s="757"/>
      <c r="I11014" s="757"/>
    </row>
    <row r="11015" spans="1:9" ht="15.75" customHeight="1">
      <c r="A11015" s="52">
        <v>4790</v>
      </c>
      <c r="B11015" s="52" t="s">
        <v>18808</v>
      </c>
      <c r="C11015" s="52" t="s">
        <v>10774</v>
      </c>
      <c r="D11015" s="808">
        <v>111.4</v>
      </c>
      <c r="E11015" s="757"/>
      <c r="F11015" s="757"/>
      <c r="G11015" s="757"/>
      <c r="H11015" s="757"/>
      <c r="I11015" s="757"/>
    </row>
    <row r="11016" spans="1:9" ht="15.75" customHeight="1">
      <c r="A11016" s="52">
        <v>40671</v>
      </c>
      <c r="B11016" s="52" t="s">
        <v>18809</v>
      </c>
      <c r="C11016" s="52" t="s">
        <v>10774</v>
      </c>
      <c r="D11016" s="808">
        <v>64.790000000000006</v>
      </c>
      <c r="E11016" s="757"/>
      <c r="F11016" s="757"/>
      <c r="G11016" s="757"/>
      <c r="H11016" s="757"/>
      <c r="I11016" s="757"/>
    </row>
    <row r="11017" spans="1:9" ht="15.75" customHeight="1">
      <c r="A11017" s="52">
        <v>7552</v>
      </c>
      <c r="B11017" s="52" t="s">
        <v>18810</v>
      </c>
      <c r="C11017" s="52" t="s">
        <v>10358</v>
      </c>
      <c r="D11017" s="808">
        <v>28.32</v>
      </c>
      <c r="E11017" s="757"/>
      <c r="F11017" s="757"/>
      <c r="G11017" s="757"/>
      <c r="H11017" s="757"/>
      <c r="I11017" s="757"/>
    </row>
    <row r="11018" spans="1:9" ht="15.75" customHeight="1">
      <c r="A11018" s="52">
        <v>4893</v>
      </c>
      <c r="B11018" s="52" t="s">
        <v>18811</v>
      </c>
      <c r="C11018" s="52" t="s">
        <v>10358</v>
      </c>
      <c r="D11018" s="808">
        <v>14.78</v>
      </c>
      <c r="E11018" s="757"/>
      <c r="F11018" s="757"/>
      <c r="G11018" s="757"/>
      <c r="H11018" s="757"/>
      <c r="I11018" s="757"/>
    </row>
    <row r="11019" spans="1:9" ht="15.75" customHeight="1">
      <c r="A11019" s="52">
        <v>4894</v>
      </c>
      <c r="B11019" s="52" t="s">
        <v>18812</v>
      </c>
      <c r="C11019" s="52" t="s">
        <v>10358</v>
      </c>
      <c r="D11019" s="808">
        <v>12.68</v>
      </c>
      <c r="E11019" s="757"/>
      <c r="F11019" s="757"/>
      <c r="G11019" s="757"/>
      <c r="H11019" s="757"/>
      <c r="I11019" s="757"/>
    </row>
    <row r="11020" spans="1:9" ht="15.75" customHeight="1">
      <c r="A11020" s="52">
        <v>4888</v>
      </c>
      <c r="B11020" s="52" t="s">
        <v>18813</v>
      </c>
      <c r="C11020" s="52" t="s">
        <v>10358</v>
      </c>
      <c r="D11020" s="808">
        <v>4.32</v>
      </c>
      <c r="E11020" s="757"/>
      <c r="F11020" s="757"/>
      <c r="G11020" s="757"/>
      <c r="H11020" s="757"/>
      <c r="I11020" s="757"/>
    </row>
    <row r="11021" spans="1:9" ht="15.75" customHeight="1">
      <c r="A11021" s="52">
        <v>4890</v>
      </c>
      <c r="B11021" s="52" t="s">
        <v>18814</v>
      </c>
      <c r="C11021" s="52" t="s">
        <v>10358</v>
      </c>
      <c r="D11021" s="808">
        <v>8.11</v>
      </c>
      <c r="E11021" s="757"/>
      <c r="F11021" s="757"/>
      <c r="G11021" s="757"/>
      <c r="H11021" s="757"/>
      <c r="I11021" s="757"/>
    </row>
    <row r="11022" spans="1:9" ht="15.75" customHeight="1">
      <c r="A11022" s="52">
        <v>12411</v>
      </c>
      <c r="B11022" s="52" t="s">
        <v>18815</v>
      </c>
      <c r="C11022" s="52" t="s">
        <v>10358</v>
      </c>
      <c r="D11022" s="808">
        <v>43.71</v>
      </c>
      <c r="E11022" s="757"/>
      <c r="F11022" s="757"/>
      <c r="G11022" s="757"/>
      <c r="H11022" s="757"/>
      <c r="I11022" s="757"/>
    </row>
    <row r="11023" spans="1:9" ht="15.75" customHeight="1">
      <c r="A11023" s="52">
        <v>4891</v>
      </c>
      <c r="B11023" s="52" t="s">
        <v>18816</v>
      </c>
      <c r="C11023" s="52" t="s">
        <v>10358</v>
      </c>
      <c r="D11023" s="808">
        <v>21.85</v>
      </c>
      <c r="E11023" s="757"/>
      <c r="F11023" s="757"/>
      <c r="G11023" s="757"/>
      <c r="H11023" s="757"/>
      <c r="I11023" s="757"/>
    </row>
    <row r="11024" spans="1:9" ht="15.75" customHeight="1">
      <c r="A11024" s="52">
        <v>4889</v>
      </c>
      <c r="B11024" s="52" t="s">
        <v>18817</v>
      </c>
      <c r="C11024" s="52" t="s">
        <v>10358</v>
      </c>
      <c r="D11024" s="808">
        <v>5.84</v>
      </c>
      <c r="E11024" s="757"/>
      <c r="F11024" s="757"/>
      <c r="G11024" s="757"/>
      <c r="H11024" s="757"/>
      <c r="I11024" s="757"/>
    </row>
    <row r="11025" spans="1:9" ht="15.75" customHeight="1">
      <c r="A11025" s="52">
        <v>4892</v>
      </c>
      <c r="B11025" s="52" t="s">
        <v>18818</v>
      </c>
      <c r="C11025" s="52" t="s">
        <v>10358</v>
      </c>
      <c r="D11025" s="808">
        <v>61.2</v>
      </c>
      <c r="E11025" s="757"/>
      <c r="F11025" s="757"/>
      <c r="G11025" s="757"/>
      <c r="H11025" s="757"/>
      <c r="I11025" s="757"/>
    </row>
    <row r="11026" spans="1:9" ht="15.75" customHeight="1">
      <c r="A11026" s="52">
        <v>12412</v>
      </c>
      <c r="B11026" s="52" t="s">
        <v>18819</v>
      </c>
      <c r="C11026" s="52" t="s">
        <v>10358</v>
      </c>
      <c r="D11026" s="808">
        <v>113.74</v>
      </c>
      <c r="E11026" s="757"/>
      <c r="F11026" s="757"/>
      <c r="G11026" s="757"/>
      <c r="H11026" s="757"/>
      <c r="I11026" s="757"/>
    </row>
    <row r="11027" spans="1:9" ht="15.75" customHeight="1">
      <c r="A11027" s="52">
        <v>4907</v>
      </c>
      <c r="B11027" s="52" t="s">
        <v>18820</v>
      </c>
      <c r="C11027" s="52" t="s">
        <v>10358</v>
      </c>
      <c r="D11027" s="808">
        <v>23.83</v>
      </c>
      <c r="E11027" s="757"/>
      <c r="F11027" s="757"/>
      <c r="G11027" s="757"/>
      <c r="H11027" s="757"/>
      <c r="I11027" s="757"/>
    </row>
    <row r="11028" spans="1:9" ht="15.75" customHeight="1">
      <c r="A11028" s="52">
        <v>4902</v>
      </c>
      <c r="B11028" s="52" t="s">
        <v>18821</v>
      </c>
      <c r="C11028" s="52" t="s">
        <v>10358</v>
      </c>
      <c r="D11028" s="808">
        <v>61.82</v>
      </c>
      <c r="E11028" s="757"/>
      <c r="F11028" s="757"/>
      <c r="G11028" s="757"/>
      <c r="H11028" s="757"/>
      <c r="I11028" s="757"/>
    </row>
    <row r="11029" spans="1:9" ht="15.75" customHeight="1">
      <c r="A11029" s="52">
        <v>11096</v>
      </c>
      <c r="B11029" s="52" t="s">
        <v>18822</v>
      </c>
      <c r="C11029" s="52" t="s">
        <v>10406</v>
      </c>
      <c r="D11029" s="808">
        <v>1.64</v>
      </c>
      <c r="E11029" s="757"/>
      <c r="F11029" s="757"/>
      <c r="G11029" s="757"/>
      <c r="H11029" s="757"/>
      <c r="I11029" s="757"/>
    </row>
    <row r="11030" spans="1:9" ht="15.75" customHeight="1">
      <c r="A11030" s="52">
        <v>4741</v>
      </c>
      <c r="B11030" s="52" t="s">
        <v>18823</v>
      </c>
      <c r="C11030" s="52" t="s">
        <v>10507</v>
      </c>
      <c r="D11030" s="808">
        <v>112.76</v>
      </c>
      <c r="E11030" s="757"/>
      <c r="F11030" s="757"/>
      <c r="G11030" s="757"/>
      <c r="H11030" s="757"/>
      <c r="I11030" s="757"/>
    </row>
    <row r="11031" spans="1:9" ht="15.75" customHeight="1">
      <c r="A11031" s="52">
        <v>4752</v>
      </c>
      <c r="B11031" s="52" t="s">
        <v>18824</v>
      </c>
      <c r="C11031" s="52" t="s">
        <v>10509</v>
      </c>
      <c r="D11031" s="808">
        <v>8.82</v>
      </c>
      <c r="E11031" s="757"/>
      <c r="F11031" s="757"/>
      <c r="G11031" s="757"/>
      <c r="H11031" s="757"/>
      <c r="I11031" s="757"/>
    </row>
    <row r="11032" spans="1:9" ht="15.75" customHeight="1">
      <c r="A11032" s="52">
        <v>41091</v>
      </c>
      <c r="B11032" s="52" t="s">
        <v>18825</v>
      </c>
      <c r="C11032" s="52" t="s">
        <v>10511</v>
      </c>
      <c r="D11032" s="967">
        <v>1548.23</v>
      </c>
      <c r="E11032" s="757"/>
      <c r="F11032" s="757"/>
      <c r="G11032" s="757"/>
      <c r="H11032" s="757"/>
      <c r="I11032" s="757"/>
    </row>
    <row r="11033" spans="1:9" ht="15.75" customHeight="1">
      <c r="A11033" s="52">
        <v>13954</v>
      </c>
      <c r="B11033" s="52" t="s">
        <v>18826</v>
      </c>
      <c r="C11033" s="52" t="s">
        <v>10358</v>
      </c>
      <c r="D11033" s="967">
        <v>7146.79</v>
      </c>
      <c r="E11033" s="757"/>
      <c r="F11033" s="757"/>
      <c r="G11033" s="757"/>
      <c r="H11033" s="757"/>
      <c r="I11033" s="757"/>
    </row>
    <row r="11034" spans="1:9" ht="15.75" customHeight="1">
      <c r="A11034" s="52">
        <v>3411</v>
      </c>
      <c r="B11034" s="52" t="s">
        <v>18827</v>
      </c>
      <c r="C11034" s="52" t="s">
        <v>10406</v>
      </c>
      <c r="D11034" s="808">
        <v>57.7</v>
      </c>
      <c r="E11034" s="757"/>
      <c r="F11034" s="757"/>
      <c r="G11034" s="757"/>
      <c r="H11034" s="757"/>
      <c r="I11034" s="757"/>
    </row>
    <row r="11035" spans="1:9" ht="15.75" customHeight="1">
      <c r="A11035" s="52">
        <v>39995</v>
      </c>
      <c r="B11035" s="52" t="s">
        <v>18828</v>
      </c>
      <c r="C11035" s="52" t="s">
        <v>10507</v>
      </c>
      <c r="D11035" s="808">
        <v>443.92</v>
      </c>
      <c r="E11035" s="757"/>
      <c r="F11035" s="757"/>
      <c r="G11035" s="757"/>
      <c r="H11035" s="757"/>
      <c r="I11035" s="757"/>
    </row>
    <row r="11036" spans="1:9" ht="15.75" customHeight="1">
      <c r="A11036" s="52">
        <v>11615</v>
      </c>
      <c r="B11036" s="52" t="s">
        <v>18829</v>
      </c>
      <c r="C11036" s="52" t="s">
        <v>10774</v>
      </c>
      <c r="D11036" s="808">
        <v>3.76</v>
      </c>
      <c r="E11036" s="757"/>
      <c r="F11036" s="757"/>
      <c r="G11036" s="757"/>
      <c r="H11036" s="757"/>
      <c r="I11036" s="757"/>
    </row>
    <row r="11037" spans="1:9" ht="15.75" customHeight="1">
      <c r="A11037" s="52">
        <v>3408</v>
      </c>
      <c r="B11037" s="52" t="s">
        <v>18830</v>
      </c>
      <c r="C11037" s="52" t="s">
        <v>10774</v>
      </c>
      <c r="D11037" s="808">
        <v>10</v>
      </c>
      <c r="E11037" s="757"/>
      <c r="F11037" s="757"/>
      <c r="G11037" s="757"/>
      <c r="H11037" s="757"/>
      <c r="I11037" s="757"/>
    </row>
    <row r="11038" spans="1:9" ht="15.75" customHeight="1">
      <c r="A11038" s="52">
        <v>3409</v>
      </c>
      <c r="B11038" s="52" t="s">
        <v>18831</v>
      </c>
      <c r="C11038" s="52" t="s">
        <v>10774</v>
      </c>
      <c r="D11038" s="808">
        <v>25</v>
      </c>
      <c r="E11038" s="757"/>
      <c r="F11038" s="757"/>
      <c r="G11038" s="757"/>
      <c r="H11038" s="757"/>
      <c r="I11038" s="757"/>
    </row>
    <row r="11039" spans="1:9" ht="15.75" customHeight="1">
      <c r="A11039" s="52">
        <v>11427</v>
      </c>
      <c r="B11039" s="52" t="s">
        <v>18832</v>
      </c>
      <c r="C11039" s="52" t="s">
        <v>10406</v>
      </c>
      <c r="D11039" s="808">
        <v>107.53</v>
      </c>
      <c r="E11039" s="757"/>
      <c r="F11039" s="757"/>
      <c r="G11039" s="757"/>
      <c r="H11039" s="757"/>
      <c r="I11039" s="757"/>
    </row>
    <row r="11040" spans="1:9" ht="15.75" customHeight="1">
      <c r="A11040" s="52">
        <v>4491</v>
      </c>
      <c r="B11040" s="52" t="s">
        <v>18833</v>
      </c>
      <c r="C11040" s="52" t="s">
        <v>10402</v>
      </c>
      <c r="D11040" s="808">
        <v>14.16</v>
      </c>
      <c r="E11040" s="757"/>
      <c r="F11040" s="757"/>
      <c r="G11040" s="757"/>
      <c r="H11040" s="757"/>
      <c r="I11040" s="757"/>
    </row>
    <row r="11041" spans="1:9" ht="15.75" customHeight="1">
      <c r="A11041" s="52">
        <v>2745</v>
      </c>
      <c r="B11041" s="52" t="s">
        <v>18834</v>
      </c>
      <c r="C11041" s="52" t="s">
        <v>10402</v>
      </c>
      <c r="D11041" s="808">
        <v>3.19</v>
      </c>
      <c r="E11041" s="757"/>
      <c r="F11041" s="757"/>
      <c r="G11041" s="757"/>
      <c r="H11041" s="757"/>
      <c r="I11041" s="757"/>
    </row>
    <row r="11042" spans="1:9" ht="15.75" customHeight="1">
      <c r="A11042" s="52">
        <v>14439</v>
      </c>
      <c r="B11042" s="52" t="s">
        <v>18835</v>
      </c>
      <c r="C11042" s="52" t="s">
        <v>10402</v>
      </c>
      <c r="D11042" s="808">
        <v>3.96</v>
      </c>
      <c r="E11042" s="757"/>
      <c r="F11042" s="757"/>
      <c r="G11042" s="757"/>
      <c r="H11042" s="757"/>
      <c r="I11042" s="757"/>
    </row>
    <row r="11043" spans="1:9" ht="15.75" customHeight="1">
      <c r="A11043" s="52">
        <v>44496</v>
      </c>
      <c r="B11043" s="52" t="s">
        <v>18836</v>
      </c>
      <c r="C11043" s="52" t="s">
        <v>10358</v>
      </c>
      <c r="D11043" s="808">
        <v>141.38999999999999</v>
      </c>
      <c r="E11043" s="757"/>
      <c r="F11043" s="757"/>
      <c r="G11043" s="757"/>
      <c r="H11043" s="757"/>
      <c r="I11043" s="757"/>
    </row>
    <row r="11044" spans="1:9" ht="15.75" customHeight="1">
      <c r="A11044" s="52">
        <v>12362</v>
      </c>
      <c r="B11044" s="52" t="s">
        <v>18837</v>
      </c>
      <c r="C11044" s="52" t="s">
        <v>10358</v>
      </c>
      <c r="D11044" s="808">
        <v>18.670000000000002</v>
      </c>
      <c r="E11044" s="757"/>
      <c r="F11044" s="757"/>
      <c r="G11044" s="757"/>
      <c r="H11044" s="757"/>
      <c r="I11044" s="757"/>
    </row>
    <row r="11045" spans="1:9" ht="15.75" customHeight="1">
      <c r="A11045" s="52">
        <v>421</v>
      </c>
      <c r="B11045" s="52" t="s">
        <v>18838</v>
      </c>
      <c r="C11045" s="52" t="s">
        <v>10358</v>
      </c>
      <c r="D11045" s="808">
        <v>17.07</v>
      </c>
      <c r="E11045" s="757"/>
      <c r="F11045" s="757"/>
      <c r="G11045" s="757"/>
      <c r="H11045" s="757"/>
      <c r="I11045" s="757"/>
    </row>
    <row r="11046" spans="1:9" ht="15.75" customHeight="1">
      <c r="A11046" s="52">
        <v>14148</v>
      </c>
      <c r="B11046" s="52" t="s">
        <v>18839</v>
      </c>
      <c r="C11046" s="52" t="s">
        <v>10358</v>
      </c>
      <c r="D11046" s="808">
        <v>0.91</v>
      </c>
      <c r="E11046" s="757"/>
      <c r="F11046" s="757"/>
      <c r="G11046" s="757"/>
      <c r="H11046" s="757"/>
      <c r="I11046" s="757"/>
    </row>
    <row r="11047" spans="1:9" ht="15.75" customHeight="1">
      <c r="A11047" s="52">
        <v>4341</v>
      </c>
      <c r="B11047" s="52" t="s">
        <v>18840</v>
      </c>
      <c r="C11047" s="52" t="s">
        <v>10358</v>
      </c>
      <c r="D11047" s="808">
        <v>1.1299999999999999</v>
      </c>
      <c r="E11047" s="757"/>
      <c r="F11047" s="757"/>
      <c r="G11047" s="757"/>
      <c r="H11047" s="757"/>
      <c r="I11047" s="757"/>
    </row>
    <row r="11048" spans="1:9" ht="15.75" customHeight="1">
      <c r="A11048" s="52">
        <v>4337</v>
      </c>
      <c r="B11048" s="52" t="s">
        <v>18841</v>
      </c>
      <c r="C11048" s="52" t="s">
        <v>10358</v>
      </c>
      <c r="D11048" s="808">
        <v>2.85</v>
      </c>
      <c r="E11048" s="757"/>
      <c r="F11048" s="757"/>
      <c r="G11048" s="757"/>
      <c r="H11048" s="757"/>
      <c r="I11048" s="757"/>
    </row>
    <row r="11049" spans="1:9" ht="15.75" customHeight="1">
      <c r="A11049" s="52">
        <v>4339</v>
      </c>
      <c r="B11049" s="52" t="s">
        <v>18842</v>
      </c>
      <c r="C11049" s="52" t="s">
        <v>10358</v>
      </c>
      <c r="D11049" s="808">
        <v>0.6</v>
      </c>
      <c r="E11049" s="757"/>
      <c r="F11049" s="757"/>
      <c r="G11049" s="757"/>
      <c r="H11049" s="757"/>
      <c r="I11049" s="757"/>
    </row>
    <row r="11050" spans="1:9" ht="15.75" customHeight="1">
      <c r="A11050" s="52">
        <v>39997</v>
      </c>
      <c r="B11050" s="52" t="s">
        <v>1769</v>
      </c>
      <c r="C11050" s="52" t="s">
        <v>10358</v>
      </c>
      <c r="D11050" s="808">
        <v>0.34</v>
      </c>
      <c r="E11050" s="757"/>
      <c r="F11050" s="757"/>
      <c r="G11050" s="757"/>
      <c r="H11050" s="757"/>
      <c r="I11050" s="757"/>
    </row>
    <row r="11051" spans="1:9" ht="15.75" customHeight="1">
      <c r="A11051" s="52">
        <v>11971</v>
      </c>
      <c r="B11051" s="52" t="s">
        <v>18843</v>
      </c>
      <c r="C11051" s="52" t="s">
        <v>10358</v>
      </c>
      <c r="D11051" s="808">
        <v>4.71</v>
      </c>
      <c r="E11051" s="757"/>
      <c r="F11051" s="757"/>
      <c r="G11051" s="757"/>
      <c r="H11051" s="757"/>
      <c r="I11051" s="757"/>
    </row>
    <row r="11052" spans="1:9" ht="15.75" customHeight="1">
      <c r="A11052" s="52">
        <v>4342</v>
      </c>
      <c r="B11052" s="52" t="s">
        <v>18844</v>
      </c>
      <c r="C11052" s="52" t="s">
        <v>10358</v>
      </c>
      <c r="D11052" s="808">
        <v>0.25</v>
      </c>
      <c r="E11052" s="757"/>
      <c r="F11052" s="757"/>
      <c r="G11052" s="757"/>
      <c r="H11052" s="757"/>
      <c r="I11052" s="757"/>
    </row>
    <row r="11053" spans="1:9" ht="15.75" customHeight="1">
      <c r="A11053" s="52">
        <v>4330</v>
      </c>
      <c r="B11053" s="52" t="s">
        <v>18845</v>
      </c>
      <c r="C11053" s="52" t="s">
        <v>10358</v>
      </c>
      <c r="D11053" s="808">
        <v>0.16</v>
      </c>
      <c r="E11053" s="757"/>
      <c r="F11053" s="757"/>
      <c r="G11053" s="757"/>
      <c r="H11053" s="757"/>
      <c r="I11053" s="757"/>
    </row>
    <row r="11054" spans="1:9" ht="15.75" customHeight="1">
      <c r="A11054" s="52">
        <v>4340</v>
      </c>
      <c r="B11054" s="52" t="s">
        <v>18846</v>
      </c>
      <c r="C11054" s="52" t="s">
        <v>10358</v>
      </c>
      <c r="D11054" s="808">
        <v>1.32</v>
      </c>
      <c r="E11054" s="757"/>
      <c r="F11054" s="757"/>
      <c r="G11054" s="757"/>
      <c r="H11054" s="757"/>
      <c r="I11054" s="757"/>
    </row>
    <row r="11055" spans="1:9" ht="15.75" customHeight="1">
      <c r="A11055" s="52">
        <v>5088</v>
      </c>
      <c r="B11055" s="52" t="s">
        <v>18847</v>
      </c>
      <c r="C11055" s="52" t="s">
        <v>10358</v>
      </c>
      <c r="D11055" s="808">
        <v>6.49</v>
      </c>
      <c r="E11055" s="757"/>
      <c r="F11055" s="757"/>
      <c r="G11055" s="757"/>
      <c r="H11055" s="757"/>
      <c r="I11055" s="757"/>
    </row>
    <row r="11056" spans="1:9" ht="15.75" customHeight="1">
      <c r="A11056" s="52">
        <v>11154</v>
      </c>
      <c r="B11056" s="52" t="s">
        <v>18848</v>
      </c>
      <c r="C11056" s="52" t="s">
        <v>10358</v>
      </c>
      <c r="D11056" s="967">
        <v>1447.71</v>
      </c>
      <c r="E11056" s="757"/>
      <c r="F11056" s="757"/>
      <c r="G11056" s="757"/>
      <c r="H11056" s="757"/>
      <c r="I11056" s="757"/>
    </row>
    <row r="11057" spans="1:9" ht="15.75" customHeight="1">
      <c r="A11057" s="52">
        <v>4989</v>
      </c>
      <c r="B11057" s="52" t="s">
        <v>18849</v>
      </c>
      <c r="C11057" s="52" t="s">
        <v>10358</v>
      </c>
      <c r="D11057" s="808">
        <v>349.27</v>
      </c>
      <c r="E11057" s="757"/>
      <c r="F11057" s="757"/>
      <c r="G11057" s="757"/>
      <c r="H11057" s="757"/>
      <c r="I11057" s="757"/>
    </row>
    <row r="11058" spans="1:9" ht="15.75" customHeight="1">
      <c r="A11058" s="52">
        <v>4982</v>
      </c>
      <c r="B11058" s="52" t="s">
        <v>18850</v>
      </c>
      <c r="C11058" s="52" t="s">
        <v>10358</v>
      </c>
      <c r="D11058" s="808">
        <v>327.60000000000002</v>
      </c>
      <c r="E11058" s="757"/>
      <c r="F11058" s="757"/>
      <c r="G11058" s="757"/>
      <c r="H11058" s="757"/>
      <c r="I11058" s="757"/>
    </row>
    <row r="11059" spans="1:9" ht="15.75" customHeight="1">
      <c r="A11059" s="52">
        <v>4962</v>
      </c>
      <c r="B11059" s="52" t="s">
        <v>18851</v>
      </c>
      <c r="C11059" s="52" t="s">
        <v>10358</v>
      </c>
      <c r="D11059" s="808">
        <v>258.35000000000002</v>
      </c>
      <c r="E11059" s="757"/>
      <c r="F11059" s="757"/>
      <c r="G11059" s="757"/>
      <c r="H11059" s="757"/>
      <c r="I11059" s="757"/>
    </row>
    <row r="11060" spans="1:9" ht="15.75" customHeight="1">
      <c r="A11060" s="52">
        <v>4981</v>
      </c>
      <c r="B11060" s="52" t="s">
        <v>18852</v>
      </c>
      <c r="C11060" s="52" t="s">
        <v>10358</v>
      </c>
      <c r="D11060" s="808">
        <v>230</v>
      </c>
      <c r="E11060" s="757"/>
      <c r="F11060" s="757"/>
      <c r="G11060" s="757"/>
      <c r="H11060" s="757"/>
      <c r="I11060" s="757"/>
    </row>
    <row r="11061" spans="1:9" ht="15.75" customHeight="1">
      <c r="A11061" s="52">
        <v>4964</v>
      </c>
      <c r="B11061" s="52" t="s">
        <v>18853</v>
      </c>
      <c r="C11061" s="52" t="s">
        <v>10358</v>
      </c>
      <c r="D11061" s="808">
        <v>291.77999999999997</v>
      </c>
      <c r="E11061" s="757"/>
      <c r="F11061" s="757"/>
      <c r="G11061" s="757"/>
      <c r="H11061" s="757"/>
      <c r="I11061" s="757"/>
    </row>
    <row r="11062" spans="1:9" ht="15.75" customHeight="1">
      <c r="A11062" s="52">
        <v>4992</v>
      </c>
      <c r="B11062" s="52" t="s">
        <v>18854</v>
      </c>
      <c r="C11062" s="52" t="s">
        <v>10358</v>
      </c>
      <c r="D11062" s="808">
        <v>285.02</v>
      </c>
      <c r="E11062" s="757"/>
      <c r="F11062" s="757"/>
      <c r="G11062" s="757"/>
      <c r="H11062" s="757"/>
      <c r="I11062" s="757"/>
    </row>
    <row r="11063" spans="1:9" ht="15.75" customHeight="1">
      <c r="A11063" s="52">
        <v>4987</v>
      </c>
      <c r="B11063" s="52" t="s">
        <v>18855</v>
      </c>
      <c r="C11063" s="52" t="s">
        <v>10358</v>
      </c>
      <c r="D11063" s="808">
        <v>326.08</v>
      </c>
      <c r="E11063" s="757"/>
      <c r="F11063" s="757"/>
      <c r="G11063" s="757"/>
      <c r="H11063" s="757"/>
      <c r="I11063" s="757"/>
    </row>
    <row r="11064" spans="1:9" ht="15.75" customHeight="1">
      <c r="A11064" s="52">
        <v>4930</v>
      </c>
      <c r="B11064" s="52" t="s">
        <v>18856</v>
      </c>
      <c r="C11064" s="52" t="s">
        <v>10774</v>
      </c>
      <c r="D11064" s="808">
        <v>613.20000000000005</v>
      </c>
      <c r="E11064" s="757"/>
      <c r="F11064" s="757"/>
      <c r="G11064" s="757"/>
      <c r="H11064" s="757"/>
      <c r="I11064" s="757"/>
    </row>
    <row r="11065" spans="1:9" ht="15.75" customHeight="1">
      <c r="A11065" s="52">
        <v>39021</v>
      </c>
      <c r="B11065" s="52" t="s">
        <v>18857</v>
      </c>
      <c r="C11065" s="52" t="s">
        <v>10358</v>
      </c>
      <c r="D11065" s="808">
        <v>651.98</v>
      </c>
      <c r="E11065" s="757"/>
      <c r="F11065" s="757"/>
      <c r="G11065" s="757"/>
      <c r="H11065" s="757"/>
      <c r="I11065" s="757"/>
    </row>
    <row r="11066" spans="1:9" ht="15.75" customHeight="1">
      <c r="A11066" s="52">
        <v>39022</v>
      </c>
      <c r="B11066" s="52" t="s">
        <v>18858</v>
      </c>
      <c r="C11066" s="52" t="s">
        <v>10358</v>
      </c>
      <c r="D11066" s="808">
        <v>584</v>
      </c>
      <c r="E11066" s="757"/>
      <c r="F11066" s="757"/>
      <c r="G11066" s="757"/>
      <c r="H11066" s="757"/>
      <c r="I11066" s="757"/>
    </row>
    <row r="11067" spans="1:9" ht="15.75" customHeight="1">
      <c r="A11067" s="52">
        <v>39024</v>
      </c>
      <c r="B11067" s="52" t="s">
        <v>18859</v>
      </c>
      <c r="C11067" s="52" t="s">
        <v>10358</v>
      </c>
      <c r="D11067" s="808">
        <v>657.29</v>
      </c>
      <c r="E11067" s="757"/>
      <c r="F11067" s="757"/>
      <c r="G11067" s="757"/>
      <c r="H11067" s="757"/>
      <c r="I11067" s="757"/>
    </row>
    <row r="11068" spans="1:9" ht="15.75" customHeight="1">
      <c r="A11068" s="52">
        <v>4914</v>
      </c>
      <c r="B11068" s="52" t="s">
        <v>18860</v>
      </c>
      <c r="C11068" s="52" t="s">
        <v>10774</v>
      </c>
      <c r="D11068" s="808">
        <v>532.95000000000005</v>
      </c>
      <c r="E11068" s="757"/>
      <c r="F11068" s="757"/>
      <c r="G11068" s="757"/>
      <c r="H11068" s="757"/>
      <c r="I11068" s="757"/>
    </row>
    <row r="11069" spans="1:9" ht="15.75" customHeight="1">
      <c r="A11069" s="52">
        <v>4917</v>
      </c>
      <c r="B11069" s="52" t="s">
        <v>18861</v>
      </c>
      <c r="C11069" s="52" t="s">
        <v>10774</v>
      </c>
      <c r="D11069" s="808">
        <v>368.06</v>
      </c>
      <c r="E11069" s="757"/>
      <c r="F11069" s="757"/>
      <c r="G11069" s="757"/>
      <c r="H11069" s="757"/>
      <c r="I11069" s="757"/>
    </row>
    <row r="11070" spans="1:9" ht="15.75" customHeight="1">
      <c r="A11070" s="52">
        <v>39025</v>
      </c>
      <c r="B11070" s="52" t="s">
        <v>18862</v>
      </c>
      <c r="C11070" s="52" t="s">
        <v>10358</v>
      </c>
      <c r="D11070" s="808">
        <v>673.98</v>
      </c>
      <c r="E11070" s="757"/>
      <c r="F11070" s="757"/>
      <c r="G11070" s="757"/>
      <c r="H11070" s="757"/>
      <c r="I11070" s="757"/>
    </row>
    <row r="11071" spans="1:9" ht="15.75" customHeight="1">
      <c r="A11071" s="52">
        <v>4922</v>
      </c>
      <c r="B11071" s="52" t="s">
        <v>18863</v>
      </c>
      <c r="C11071" s="52" t="s">
        <v>10774</v>
      </c>
      <c r="D11071" s="808">
        <v>341.41</v>
      </c>
      <c r="E11071" s="757"/>
      <c r="F11071" s="757"/>
      <c r="G11071" s="757"/>
      <c r="H11071" s="757"/>
      <c r="I11071" s="757"/>
    </row>
    <row r="11072" spans="1:9" ht="15.75" customHeight="1">
      <c r="A11072" s="52">
        <v>4911</v>
      </c>
      <c r="B11072" s="52" t="s">
        <v>18864</v>
      </c>
      <c r="C11072" s="52" t="s">
        <v>10774</v>
      </c>
      <c r="D11072" s="808">
        <v>330.96</v>
      </c>
      <c r="E11072" s="757"/>
      <c r="F11072" s="757"/>
      <c r="G11072" s="757"/>
      <c r="H11072" s="757"/>
      <c r="I11072" s="757"/>
    </row>
    <row r="11073" spans="1:9" ht="15.75" customHeight="1">
      <c r="A11073" s="52">
        <v>37518</v>
      </c>
      <c r="B11073" s="52" t="s">
        <v>18865</v>
      </c>
      <c r="C11073" s="52" t="s">
        <v>10774</v>
      </c>
      <c r="D11073" s="808">
        <v>537.80999999999995</v>
      </c>
      <c r="E11073" s="757"/>
      <c r="F11073" s="757"/>
      <c r="G11073" s="757"/>
      <c r="H11073" s="757"/>
      <c r="I11073" s="757"/>
    </row>
    <row r="11074" spans="1:9" ht="15.75" customHeight="1">
      <c r="A11074" s="52">
        <v>4910</v>
      </c>
      <c r="B11074" s="52" t="s">
        <v>18866</v>
      </c>
      <c r="C11074" s="52" t="s">
        <v>10774</v>
      </c>
      <c r="D11074" s="808">
        <v>453.38</v>
      </c>
      <c r="E11074" s="757"/>
      <c r="F11074" s="757"/>
      <c r="G11074" s="757"/>
      <c r="H11074" s="757"/>
      <c r="I11074" s="757"/>
    </row>
    <row r="11075" spans="1:9" ht="15.75" customHeight="1">
      <c r="A11075" s="52">
        <v>4943</v>
      </c>
      <c r="B11075" s="52" t="s">
        <v>18867</v>
      </c>
      <c r="C11075" s="52" t="s">
        <v>10774</v>
      </c>
      <c r="D11075" s="808">
        <v>675.42</v>
      </c>
      <c r="E11075" s="757"/>
      <c r="F11075" s="757"/>
      <c r="G11075" s="757"/>
      <c r="H11075" s="757"/>
      <c r="I11075" s="757"/>
    </row>
    <row r="11076" spans="1:9" ht="15.75" customHeight="1">
      <c r="A11076" s="52">
        <v>5002</v>
      </c>
      <c r="B11076" s="52" t="s">
        <v>18868</v>
      </c>
      <c r="C11076" s="52" t="s">
        <v>10774</v>
      </c>
      <c r="D11076" s="808">
        <v>445.36</v>
      </c>
      <c r="E11076" s="757"/>
      <c r="F11076" s="757"/>
      <c r="G11076" s="757"/>
      <c r="H11076" s="757"/>
      <c r="I11076" s="757"/>
    </row>
    <row r="11077" spans="1:9" ht="15.75" customHeight="1">
      <c r="A11077" s="52">
        <v>4977</v>
      </c>
      <c r="B11077" s="52" t="s">
        <v>18869</v>
      </c>
      <c r="C11077" s="52" t="s">
        <v>10774</v>
      </c>
      <c r="D11077" s="808">
        <v>300.63</v>
      </c>
      <c r="E11077" s="757"/>
      <c r="F11077" s="757"/>
      <c r="G11077" s="757"/>
      <c r="H11077" s="757"/>
      <c r="I11077" s="757"/>
    </row>
    <row r="11078" spans="1:9" ht="15.75" customHeight="1">
      <c r="A11078" s="52">
        <v>5028</v>
      </c>
      <c r="B11078" s="52" t="s">
        <v>18870</v>
      </c>
      <c r="C11078" s="52" t="s">
        <v>10774</v>
      </c>
      <c r="D11078" s="808">
        <v>735.61</v>
      </c>
      <c r="E11078" s="757"/>
      <c r="F11078" s="757"/>
      <c r="G11078" s="757"/>
      <c r="H11078" s="757"/>
      <c r="I11078" s="757"/>
    </row>
    <row r="11079" spans="1:9" ht="15.75" customHeight="1">
      <c r="A11079" s="52">
        <v>4998</v>
      </c>
      <c r="B11079" s="52" t="s">
        <v>18871</v>
      </c>
      <c r="C11079" s="52" t="s">
        <v>10774</v>
      </c>
      <c r="D11079" s="808">
        <v>610.94000000000005</v>
      </c>
      <c r="E11079" s="757"/>
      <c r="F11079" s="757"/>
      <c r="G11079" s="757"/>
      <c r="H11079" s="757"/>
      <c r="I11079" s="757"/>
    </row>
    <row r="11080" spans="1:9" ht="15.75" customHeight="1">
      <c r="A11080" s="52">
        <v>4969</v>
      </c>
      <c r="B11080" s="52" t="s">
        <v>18872</v>
      </c>
      <c r="C11080" s="52" t="s">
        <v>10774</v>
      </c>
      <c r="D11080" s="808">
        <v>425.19</v>
      </c>
      <c r="E11080" s="757"/>
      <c r="F11080" s="757"/>
      <c r="G11080" s="757"/>
      <c r="H11080" s="757"/>
      <c r="I11080" s="757"/>
    </row>
    <row r="11081" spans="1:9" ht="15.75" customHeight="1">
      <c r="A11081" s="52">
        <v>11364</v>
      </c>
      <c r="B11081" s="52" t="s">
        <v>18873</v>
      </c>
      <c r="C11081" s="52" t="s">
        <v>10358</v>
      </c>
      <c r="D11081" s="808">
        <v>197.59</v>
      </c>
      <c r="E11081" s="757"/>
      <c r="F11081" s="757"/>
      <c r="G11081" s="757"/>
      <c r="H11081" s="757"/>
      <c r="I11081" s="757"/>
    </row>
    <row r="11082" spans="1:9" ht="15.75" customHeight="1">
      <c r="A11082" s="52">
        <v>11365</v>
      </c>
      <c r="B11082" s="52" t="s">
        <v>18874</v>
      </c>
      <c r="C11082" s="52" t="s">
        <v>10358</v>
      </c>
      <c r="D11082" s="808">
        <v>205.05</v>
      </c>
      <c r="E11082" s="757"/>
      <c r="F11082" s="757"/>
      <c r="G11082" s="757"/>
      <c r="H11082" s="757"/>
      <c r="I11082" s="757"/>
    </row>
    <row r="11083" spans="1:9" ht="15.75" customHeight="1">
      <c r="A11083" s="52">
        <v>11366</v>
      </c>
      <c r="B11083" s="52" t="s">
        <v>18875</v>
      </c>
      <c r="C11083" s="52" t="s">
        <v>10358</v>
      </c>
      <c r="D11083" s="808">
        <v>217.97</v>
      </c>
      <c r="E11083" s="757"/>
      <c r="F11083" s="757"/>
      <c r="G11083" s="757"/>
      <c r="H11083" s="757"/>
      <c r="I11083" s="757"/>
    </row>
    <row r="11084" spans="1:9" ht="15.75" customHeight="1">
      <c r="A11084" s="52">
        <v>43777</v>
      </c>
      <c r="B11084" s="52" t="s">
        <v>18876</v>
      </c>
      <c r="C11084" s="52" t="s">
        <v>10358</v>
      </c>
      <c r="D11084" s="808">
        <v>256.02999999999997</v>
      </c>
      <c r="E11084" s="757"/>
      <c r="F11084" s="757"/>
      <c r="G11084" s="757"/>
      <c r="H11084" s="757"/>
      <c r="I11084" s="757"/>
    </row>
    <row r="11085" spans="1:9" ht="15.75" customHeight="1">
      <c r="A11085" s="52">
        <v>20322</v>
      </c>
      <c r="B11085" s="52" t="s">
        <v>18877</v>
      </c>
      <c r="C11085" s="52" t="s">
        <v>10358</v>
      </c>
      <c r="D11085" s="808">
        <v>237.68</v>
      </c>
      <c r="E11085" s="757"/>
      <c r="F11085" s="757"/>
      <c r="G11085" s="757"/>
      <c r="H11085" s="757"/>
      <c r="I11085" s="757"/>
    </row>
    <row r="11086" spans="1:9" ht="15.75" customHeight="1">
      <c r="A11086" s="52">
        <v>10553</v>
      </c>
      <c r="B11086" s="52" t="s">
        <v>18878</v>
      </c>
      <c r="C11086" s="52" t="s">
        <v>10358</v>
      </c>
      <c r="D11086" s="808">
        <v>215.81</v>
      </c>
      <c r="E11086" s="757"/>
      <c r="F11086" s="757"/>
      <c r="G11086" s="757"/>
      <c r="H11086" s="757"/>
      <c r="I11086" s="757"/>
    </row>
    <row r="11087" spans="1:9" ht="15.75" customHeight="1">
      <c r="A11087" s="52">
        <v>5020</v>
      </c>
      <c r="B11087" s="52" t="s">
        <v>18879</v>
      </c>
      <c r="C11087" s="52" t="s">
        <v>10358</v>
      </c>
      <c r="D11087" s="808">
        <v>227.53</v>
      </c>
      <c r="E11087" s="757"/>
      <c r="F11087" s="757"/>
      <c r="G11087" s="757"/>
      <c r="H11087" s="757"/>
      <c r="I11087" s="757"/>
    </row>
    <row r="11088" spans="1:9" ht="15.75" customHeight="1">
      <c r="A11088" s="52">
        <v>10554</v>
      </c>
      <c r="B11088" s="52" t="s">
        <v>18880</v>
      </c>
      <c r="C11088" s="52" t="s">
        <v>10358</v>
      </c>
      <c r="D11088" s="808">
        <v>217.72</v>
      </c>
      <c r="E11088" s="757"/>
      <c r="F11088" s="757"/>
      <c r="G11088" s="757"/>
      <c r="H11088" s="757"/>
      <c r="I11088" s="757"/>
    </row>
    <row r="11089" spans="1:9" ht="15.75" customHeight="1">
      <c r="A11089" s="52">
        <v>10555</v>
      </c>
      <c r="B11089" s="52" t="s">
        <v>18881</v>
      </c>
      <c r="C11089" s="52" t="s">
        <v>10358</v>
      </c>
      <c r="D11089" s="808">
        <v>237.43</v>
      </c>
      <c r="E11089" s="757"/>
      <c r="F11089" s="757"/>
      <c r="G11089" s="757"/>
      <c r="H11089" s="757"/>
      <c r="I11089" s="757"/>
    </row>
    <row r="11090" spans="1:9" ht="15.75" customHeight="1">
      <c r="A11090" s="52">
        <v>10556</v>
      </c>
      <c r="B11090" s="52" t="s">
        <v>18882</v>
      </c>
      <c r="C11090" s="52" t="s">
        <v>10358</v>
      </c>
      <c r="D11090" s="808">
        <v>315.7</v>
      </c>
      <c r="E11090" s="757"/>
      <c r="F11090" s="757"/>
      <c r="G11090" s="757"/>
      <c r="H11090" s="757"/>
      <c r="I11090" s="757"/>
    </row>
    <row r="11091" spans="1:9" ht="15.75" customHeight="1">
      <c r="A11091" s="52">
        <v>39502</v>
      </c>
      <c r="B11091" s="52" t="s">
        <v>18883</v>
      </c>
      <c r="C11091" s="52" t="s">
        <v>10358</v>
      </c>
      <c r="D11091" s="808">
        <v>443.31</v>
      </c>
      <c r="E11091" s="757"/>
      <c r="F11091" s="757"/>
      <c r="G11091" s="757"/>
      <c r="H11091" s="757"/>
      <c r="I11091" s="757"/>
    </row>
    <row r="11092" spans="1:9" ht="15.75" customHeight="1">
      <c r="A11092" s="52">
        <v>39504</v>
      </c>
      <c r="B11092" s="52" t="s">
        <v>18884</v>
      </c>
      <c r="C11092" s="52" t="s">
        <v>10358</v>
      </c>
      <c r="D11092" s="808">
        <v>490.22</v>
      </c>
      <c r="E11092" s="757"/>
      <c r="F11092" s="757"/>
      <c r="G11092" s="757"/>
      <c r="H11092" s="757"/>
      <c r="I11092" s="757"/>
    </row>
    <row r="11093" spans="1:9" ht="15.75" customHeight="1">
      <c r="A11093" s="52">
        <v>39503</v>
      </c>
      <c r="B11093" s="52" t="s">
        <v>18885</v>
      </c>
      <c r="C11093" s="52" t="s">
        <v>10358</v>
      </c>
      <c r="D11093" s="808">
        <v>515.94000000000005</v>
      </c>
      <c r="E11093" s="757"/>
      <c r="F11093" s="757"/>
      <c r="G11093" s="757"/>
      <c r="H11093" s="757"/>
      <c r="I11093" s="757"/>
    </row>
    <row r="11094" spans="1:9" ht="15.75" customHeight="1">
      <c r="A11094" s="52">
        <v>39505</v>
      </c>
      <c r="B11094" s="52" t="s">
        <v>18886</v>
      </c>
      <c r="C11094" s="52" t="s">
        <v>10358</v>
      </c>
      <c r="D11094" s="808">
        <v>555.99</v>
      </c>
      <c r="E11094" s="757"/>
      <c r="F11094" s="757"/>
      <c r="G11094" s="757"/>
      <c r="H11094" s="757"/>
      <c r="I11094" s="757"/>
    </row>
    <row r="11095" spans="1:9" ht="15.75" customHeight="1">
      <c r="A11095" s="52">
        <v>44471</v>
      </c>
      <c r="B11095" s="52" t="s">
        <v>18887</v>
      </c>
      <c r="C11095" s="52" t="s">
        <v>10358</v>
      </c>
      <c r="D11095" s="808">
        <v>559.44000000000005</v>
      </c>
      <c r="E11095" s="757"/>
      <c r="F11095" s="757"/>
      <c r="G11095" s="757"/>
      <c r="H11095" s="757"/>
      <c r="I11095" s="757"/>
    </row>
    <row r="11096" spans="1:9" ht="15.75" customHeight="1">
      <c r="A11096" s="52">
        <v>4944</v>
      </c>
      <c r="B11096" s="52" t="s">
        <v>18888</v>
      </c>
      <c r="C11096" s="52" t="s">
        <v>10774</v>
      </c>
      <c r="D11096" s="967">
        <v>1009.76</v>
      </c>
      <c r="E11096" s="757"/>
      <c r="F11096" s="757"/>
      <c r="G11096" s="757"/>
      <c r="H11096" s="757"/>
      <c r="I11096" s="757"/>
    </row>
    <row r="11097" spans="1:9" ht="15.75" customHeight="1">
      <c r="A11097" s="52">
        <v>21102</v>
      </c>
      <c r="B11097" s="52" t="s">
        <v>18889</v>
      </c>
      <c r="C11097" s="52" t="s">
        <v>10358</v>
      </c>
      <c r="D11097" s="808">
        <v>21.35</v>
      </c>
      <c r="E11097" s="757"/>
      <c r="F11097" s="757"/>
      <c r="G11097" s="757"/>
      <c r="H11097" s="757"/>
      <c r="I11097" s="757"/>
    </row>
    <row r="11098" spans="1:9" ht="15.75" customHeight="1">
      <c r="A11098" s="52">
        <v>21101</v>
      </c>
      <c r="B11098" s="52" t="s">
        <v>18890</v>
      </c>
      <c r="C11098" s="52" t="s">
        <v>10358</v>
      </c>
      <c r="D11098" s="808">
        <v>13.71</v>
      </c>
      <c r="E11098" s="757"/>
      <c r="F11098" s="757"/>
      <c r="G11098" s="757"/>
      <c r="H11098" s="757"/>
      <c r="I11098" s="757"/>
    </row>
    <row r="11099" spans="1:9" ht="15.75" customHeight="1">
      <c r="A11099" s="52">
        <v>34713</v>
      </c>
      <c r="B11099" s="52" t="s">
        <v>18891</v>
      </c>
      <c r="C11099" s="52" t="s">
        <v>10774</v>
      </c>
      <c r="D11099" s="808">
        <v>455.03</v>
      </c>
      <c r="E11099" s="757"/>
      <c r="F11099" s="757"/>
      <c r="G11099" s="757"/>
      <c r="H11099" s="757"/>
      <c r="I11099" s="757"/>
    </row>
    <row r="11100" spans="1:9" ht="15.75" customHeight="1">
      <c r="A11100" s="52">
        <v>37563</v>
      </c>
      <c r="B11100" s="52" t="s">
        <v>18892</v>
      </c>
      <c r="C11100" s="52" t="s">
        <v>10774</v>
      </c>
      <c r="D11100" s="808">
        <v>674.74</v>
      </c>
      <c r="E11100" s="757"/>
      <c r="F11100" s="757"/>
      <c r="G11100" s="757"/>
      <c r="H11100" s="757"/>
      <c r="I11100" s="757"/>
    </row>
    <row r="11101" spans="1:9" ht="15.75" customHeight="1">
      <c r="A11101" s="52">
        <v>4948</v>
      </c>
      <c r="B11101" s="52" t="s">
        <v>18893</v>
      </c>
      <c r="C11101" s="52" t="s">
        <v>10774</v>
      </c>
      <c r="D11101" s="808">
        <v>587.04</v>
      </c>
      <c r="E11101" s="757"/>
      <c r="F11101" s="757"/>
      <c r="G11101" s="757"/>
      <c r="H11101" s="757"/>
      <c r="I11101" s="757"/>
    </row>
    <row r="11102" spans="1:9" ht="15.75" customHeight="1">
      <c r="A11102" s="52">
        <v>37561</v>
      </c>
      <c r="B11102" s="52" t="s">
        <v>18894</v>
      </c>
      <c r="C11102" s="52" t="s">
        <v>10774</v>
      </c>
      <c r="D11102" s="808">
        <v>547.5</v>
      </c>
      <c r="E11102" s="757"/>
      <c r="F11102" s="757"/>
      <c r="G11102" s="757"/>
      <c r="H11102" s="757"/>
      <c r="I11102" s="757"/>
    </row>
    <row r="11103" spans="1:9" ht="15.75" customHeight="1">
      <c r="A11103" s="52">
        <v>37562</v>
      </c>
      <c r="B11103" s="52" t="s">
        <v>18895</v>
      </c>
      <c r="C11103" s="52" t="s">
        <v>10774</v>
      </c>
      <c r="D11103" s="808">
        <v>717.83</v>
      </c>
      <c r="E11103" s="757"/>
      <c r="F11103" s="757"/>
      <c r="G11103" s="757"/>
      <c r="H11103" s="757"/>
      <c r="I11103" s="757"/>
    </row>
    <row r="11104" spans="1:9" ht="15.75" customHeight="1">
      <c r="A11104" s="52">
        <v>14164</v>
      </c>
      <c r="B11104" s="52" t="s">
        <v>18896</v>
      </c>
      <c r="C11104" s="52" t="s">
        <v>10358</v>
      </c>
      <c r="D11104" s="967">
        <v>2079.29</v>
      </c>
      <c r="E11104" s="757"/>
      <c r="F11104" s="757"/>
      <c r="G11104" s="757"/>
      <c r="H11104" s="757"/>
      <c r="I11104" s="757"/>
    </row>
    <row r="11105" spans="1:9" ht="15.75" customHeight="1">
      <c r="A11105" s="52">
        <v>14163</v>
      </c>
      <c r="B11105" s="52" t="s">
        <v>18897</v>
      </c>
      <c r="C11105" s="52" t="s">
        <v>10358</v>
      </c>
      <c r="D11105" s="967">
        <v>2363.25</v>
      </c>
      <c r="E11105" s="757"/>
      <c r="F11105" s="757"/>
      <c r="G11105" s="757"/>
      <c r="H11105" s="757"/>
      <c r="I11105" s="757"/>
    </row>
    <row r="11106" spans="1:9" ht="15.75" customHeight="1">
      <c r="A11106" s="52">
        <v>5051</v>
      </c>
      <c r="B11106" s="52" t="s">
        <v>18898</v>
      </c>
      <c r="C11106" s="52" t="s">
        <v>10358</v>
      </c>
      <c r="D11106" s="967">
        <v>2009.91</v>
      </c>
      <c r="E11106" s="757"/>
      <c r="F11106" s="757"/>
      <c r="G11106" s="757"/>
      <c r="H11106" s="757"/>
      <c r="I11106" s="757"/>
    </row>
    <row r="11107" spans="1:9" ht="15.75" customHeight="1">
      <c r="A11107" s="52">
        <v>14162</v>
      </c>
      <c r="B11107" s="52" t="s">
        <v>18899</v>
      </c>
      <c r="C11107" s="52" t="s">
        <v>10358</v>
      </c>
      <c r="D11107" s="967">
        <v>2006.99</v>
      </c>
      <c r="E11107" s="757"/>
      <c r="F11107" s="757"/>
      <c r="G11107" s="757"/>
      <c r="H11107" s="757"/>
      <c r="I11107" s="757"/>
    </row>
    <row r="11108" spans="1:9" ht="15.75" customHeight="1">
      <c r="A11108" s="52">
        <v>5052</v>
      </c>
      <c r="B11108" s="52" t="s">
        <v>18900</v>
      </c>
      <c r="C11108" s="52" t="s">
        <v>10358</v>
      </c>
      <c r="D11108" s="967">
        <v>1497.5</v>
      </c>
      <c r="E11108" s="757"/>
      <c r="F11108" s="757"/>
      <c r="G11108" s="757"/>
      <c r="H11108" s="757"/>
      <c r="I11108" s="757"/>
    </row>
    <row r="11109" spans="1:9" ht="15.75" customHeight="1">
      <c r="A11109" s="52">
        <v>14166</v>
      </c>
      <c r="B11109" s="52" t="s">
        <v>18901</v>
      </c>
      <c r="C11109" s="52" t="s">
        <v>10358</v>
      </c>
      <c r="D11109" s="967">
        <v>1516.51</v>
      </c>
      <c r="E11109" s="757"/>
      <c r="F11109" s="757"/>
      <c r="G11109" s="757"/>
      <c r="H11109" s="757"/>
      <c r="I11109" s="757"/>
    </row>
    <row r="11110" spans="1:9" ht="15.75" customHeight="1">
      <c r="A11110" s="52">
        <v>14165</v>
      </c>
      <c r="B11110" s="52" t="s">
        <v>18902</v>
      </c>
      <c r="C11110" s="52" t="s">
        <v>10358</v>
      </c>
      <c r="D11110" s="967">
        <v>2100.92</v>
      </c>
      <c r="E11110" s="757"/>
      <c r="F11110" s="757"/>
      <c r="G11110" s="757"/>
      <c r="H11110" s="757"/>
      <c r="I11110" s="757"/>
    </row>
    <row r="11111" spans="1:9" ht="15.75" customHeight="1">
      <c r="A11111" s="52">
        <v>5050</v>
      </c>
      <c r="B11111" s="52" t="s">
        <v>18903</v>
      </c>
      <c r="C11111" s="52" t="s">
        <v>10358</v>
      </c>
      <c r="D11111" s="808">
        <v>517.08000000000004</v>
      </c>
      <c r="E11111" s="757"/>
      <c r="F11111" s="757"/>
      <c r="G11111" s="757"/>
      <c r="H11111" s="757"/>
      <c r="I11111" s="757"/>
    </row>
    <row r="11112" spans="1:9" ht="15.75" customHeight="1">
      <c r="A11112" s="52">
        <v>12366</v>
      </c>
      <c r="B11112" s="52" t="s">
        <v>18904</v>
      </c>
      <c r="C11112" s="52" t="s">
        <v>10358</v>
      </c>
      <c r="D11112" s="967">
        <v>1295.73</v>
      </c>
      <c r="E11112" s="757"/>
      <c r="F11112" s="757"/>
      <c r="G11112" s="757"/>
      <c r="H11112" s="757"/>
      <c r="I11112" s="757"/>
    </row>
    <row r="11113" spans="1:9" ht="15.75" customHeight="1">
      <c r="A11113" s="52">
        <v>5045</v>
      </c>
      <c r="B11113" s="52" t="s">
        <v>18905</v>
      </c>
      <c r="C11113" s="52" t="s">
        <v>10358</v>
      </c>
      <c r="D11113" s="967">
        <v>2058.04</v>
      </c>
      <c r="E11113" s="757"/>
      <c r="F11113" s="757"/>
      <c r="G11113" s="757"/>
      <c r="H11113" s="757"/>
      <c r="I11113" s="757"/>
    </row>
    <row r="11114" spans="1:9" ht="15.75" customHeight="1">
      <c r="A11114" s="52">
        <v>5035</v>
      </c>
      <c r="B11114" s="52" t="s">
        <v>18906</v>
      </c>
      <c r="C11114" s="52" t="s">
        <v>10358</v>
      </c>
      <c r="D11114" s="967">
        <v>3157.41</v>
      </c>
      <c r="E11114" s="757"/>
      <c r="F11114" s="757"/>
      <c r="G11114" s="757"/>
      <c r="H11114" s="757"/>
      <c r="I11114" s="757"/>
    </row>
    <row r="11115" spans="1:9" ht="15.75" customHeight="1">
      <c r="A11115" s="52">
        <v>41180</v>
      </c>
      <c r="B11115" s="52" t="s">
        <v>18907</v>
      </c>
      <c r="C11115" s="52" t="s">
        <v>10358</v>
      </c>
      <c r="D11115" s="967">
        <v>4626.4399999999996</v>
      </c>
      <c r="E11115" s="757"/>
      <c r="F11115" s="757"/>
      <c r="G11115" s="757"/>
      <c r="H11115" s="757"/>
      <c r="I11115" s="757"/>
    </row>
    <row r="11116" spans="1:9" ht="15.75" customHeight="1">
      <c r="A11116" s="52">
        <v>41181</v>
      </c>
      <c r="B11116" s="52" t="s">
        <v>18908</v>
      </c>
      <c r="C11116" s="52" t="s">
        <v>10358</v>
      </c>
      <c r="D11116" s="967">
        <v>6125.27</v>
      </c>
      <c r="E11116" s="757"/>
      <c r="F11116" s="757"/>
      <c r="G11116" s="757"/>
      <c r="H11116" s="757"/>
      <c r="I11116" s="757"/>
    </row>
    <row r="11117" spans="1:9" ht="15.75" customHeight="1">
      <c r="A11117" s="52">
        <v>41182</v>
      </c>
      <c r="B11117" s="52" t="s">
        <v>18909</v>
      </c>
      <c r="C11117" s="52" t="s">
        <v>10358</v>
      </c>
      <c r="D11117" s="967">
        <v>8787.2000000000007</v>
      </c>
      <c r="E11117" s="757"/>
      <c r="F11117" s="757"/>
      <c r="G11117" s="757"/>
      <c r="H11117" s="757"/>
      <c r="I11117" s="757"/>
    </row>
    <row r="11118" spans="1:9" ht="15.75" customHeight="1">
      <c r="A11118" s="52">
        <v>41183</v>
      </c>
      <c r="B11118" s="52" t="s">
        <v>18910</v>
      </c>
      <c r="C11118" s="52" t="s">
        <v>10358</v>
      </c>
      <c r="D11118" s="967">
        <v>10971</v>
      </c>
      <c r="E11118" s="757"/>
      <c r="F11118" s="757"/>
      <c r="G11118" s="757"/>
      <c r="H11118" s="757"/>
      <c r="I11118" s="757"/>
    </row>
    <row r="11119" spans="1:9" ht="15.75" customHeight="1">
      <c r="A11119" s="52">
        <v>41184</v>
      </c>
      <c r="B11119" s="52" t="s">
        <v>18911</v>
      </c>
      <c r="C11119" s="52" t="s">
        <v>10358</v>
      </c>
      <c r="D11119" s="967">
        <v>16704.02</v>
      </c>
      <c r="E11119" s="757"/>
      <c r="F11119" s="757"/>
      <c r="G11119" s="757"/>
      <c r="H11119" s="757"/>
      <c r="I11119" s="757"/>
    </row>
    <row r="11120" spans="1:9" ht="15.75" customHeight="1">
      <c r="A11120" s="52">
        <v>41185</v>
      </c>
      <c r="B11120" s="52" t="s">
        <v>18912</v>
      </c>
      <c r="C11120" s="52" t="s">
        <v>10358</v>
      </c>
      <c r="D11120" s="967">
        <v>6194.6</v>
      </c>
      <c r="E11120" s="757"/>
      <c r="F11120" s="757"/>
      <c r="G11120" s="757"/>
      <c r="H11120" s="757"/>
      <c r="I11120" s="757"/>
    </row>
    <row r="11121" spans="1:9" ht="15.75" customHeight="1">
      <c r="A11121" s="52">
        <v>41186</v>
      </c>
      <c r="B11121" s="52" t="s">
        <v>18913</v>
      </c>
      <c r="C11121" s="52" t="s">
        <v>10358</v>
      </c>
      <c r="D11121" s="967">
        <v>8681.01</v>
      </c>
      <c r="E11121" s="757"/>
      <c r="F11121" s="757"/>
      <c r="G11121" s="757"/>
      <c r="H11121" s="757"/>
      <c r="I11121" s="757"/>
    </row>
    <row r="11122" spans="1:9" ht="15.75" customHeight="1">
      <c r="A11122" s="52">
        <v>41187</v>
      </c>
      <c r="B11122" s="52" t="s">
        <v>18914</v>
      </c>
      <c r="C11122" s="52" t="s">
        <v>10358</v>
      </c>
      <c r="D11122" s="967">
        <v>11641.96</v>
      </c>
      <c r="E11122" s="757"/>
      <c r="F11122" s="757"/>
      <c r="G11122" s="757"/>
      <c r="H11122" s="757"/>
      <c r="I11122" s="757"/>
    </row>
    <row r="11123" spans="1:9" ht="15.75" customHeight="1">
      <c r="A11123" s="52">
        <v>41188</v>
      </c>
      <c r="B11123" s="52" t="s">
        <v>18915</v>
      </c>
      <c r="C11123" s="52" t="s">
        <v>10358</v>
      </c>
      <c r="D11123" s="967">
        <v>14887.47</v>
      </c>
      <c r="E11123" s="757"/>
      <c r="F11123" s="757"/>
      <c r="G11123" s="757"/>
      <c r="H11123" s="757"/>
      <c r="I11123" s="757"/>
    </row>
    <row r="11124" spans="1:9" ht="15.75" customHeight="1">
      <c r="A11124" s="52">
        <v>5036</v>
      </c>
      <c r="B11124" s="52" t="s">
        <v>18916</v>
      </c>
      <c r="C11124" s="52" t="s">
        <v>10358</v>
      </c>
      <c r="D11124" s="967">
        <v>1116.33</v>
      </c>
      <c r="E11124" s="757"/>
      <c r="F11124" s="757"/>
      <c r="G11124" s="757"/>
      <c r="H11124" s="757"/>
      <c r="I11124" s="757"/>
    </row>
    <row r="11125" spans="1:9" ht="15.75" customHeight="1">
      <c r="A11125" s="52">
        <v>41189</v>
      </c>
      <c r="B11125" s="52" t="s">
        <v>18917</v>
      </c>
      <c r="C11125" s="52" t="s">
        <v>10358</v>
      </c>
      <c r="D11125" s="967">
        <v>19139.41</v>
      </c>
      <c r="E11125" s="757"/>
      <c r="F11125" s="757"/>
      <c r="G11125" s="757"/>
      <c r="H11125" s="757"/>
      <c r="I11125" s="757"/>
    </row>
    <row r="11126" spans="1:9" ht="15.75" customHeight="1">
      <c r="A11126" s="52">
        <v>41190</v>
      </c>
      <c r="B11126" s="52" t="s">
        <v>18918</v>
      </c>
      <c r="C11126" s="52" t="s">
        <v>10358</v>
      </c>
      <c r="D11126" s="967">
        <v>6656.01</v>
      </c>
      <c r="E11126" s="757"/>
      <c r="F11126" s="757"/>
      <c r="G11126" s="757"/>
      <c r="H11126" s="757"/>
      <c r="I11126" s="757"/>
    </row>
    <row r="11127" spans="1:9" ht="15.75" customHeight="1">
      <c r="A11127" s="52">
        <v>41191</v>
      </c>
      <c r="B11127" s="52" t="s">
        <v>18919</v>
      </c>
      <c r="C11127" s="52" t="s">
        <v>10358</v>
      </c>
      <c r="D11127" s="967">
        <v>10206.75</v>
      </c>
      <c r="E11127" s="757"/>
      <c r="F11127" s="757"/>
      <c r="G11127" s="757"/>
      <c r="H11127" s="757"/>
      <c r="I11127" s="757"/>
    </row>
    <row r="11128" spans="1:9" ht="15.75" customHeight="1">
      <c r="A11128" s="52">
        <v>41192</v>
      </c>
      <c r="B11128" s="52" t="s">
        <v>18920</v>
      </c>
      <c r="C11128" s="52" t="s">
        <v>10358</v>
      </c>
      <c r="D11128" s="967">
        <v>10640.46</v>
      </c>
      <c r="E11128" s="757"/>
      <c r="F11128" s="757"/>
      <c r="G11128" s="757"/>
      <c r="H11128" s="757"/>
      <c r="I11128" s="757"/>
    </row>
    <row r="11129" spans="1:9" ht="15.75" customHeight="1">
      <c r="A11129" s="52">
        <v>41193</v>
      </c>
      <c r="B11129" s="52" t="s">
        <v>18921</v>
      </c>
      <c r="C11129" s="52" t="s">
        <v>10358</v>
      </c>
      <c r="D11129" s="967">
        <v>17386.16</v>
      </c>
      <c r="E11129" s="757"/>
      <c r="F11129" s="757"/>
      <c r="G11129" s="757"/>
      <c r="H11129" s="757"/>
      <c r="I11129" s="757"/>
    </row>
    <row r="11130" spans="1:9" ht="15.75" customHeight="1">
      <c r="A11130" s="52">
        <v>41194</v>
      </c>
      <c r="B11130" s="52" t="s">
        <v>18922</v>
      </c>
      <c r="C11130" s="52" t="s">
        <v>10358</v>
      </c>
      <c r="D11130" s="967">
        <v>20745.62</v>
      </c>
      <c r="E11130" s="757"/>
      <c r="F11130" s="757"/>
      <c r="G11130" s="757"/>
      <c r="H11130" s="757"/>
      <c r="I11130" s="757"/>
    </row>
    <row r="11131" spans="1:9" ht="15.75" customHeight="1">
      <c r="A11131" s="52">
        <v>5044</v>
      </c>
      <c r="B11131" s="52" t="s">
        <v>18923</v>
      </c>
      <c r="C11131" s="52" t="s">
        <v>10358</v>
      </c>
      <c r="D11131" s="967">
        <v>1789.97</v>
      </c>
      <c r="E11131" s="757"/>
      <c r="F11131" s="757"/>
      <c r="G11131" s="757"/>
      <c r="H11131" s="757"/>
      <c r="I11131" s="757"/>
    </row>
    <row r="11132" spans="1:9" ht="15.75" customHeight="1">
      <c r="A11132" s="52">
        <v>5059</v>
      </c>
      <c r="B11132" s="52" t="s">
        <v>18924</v>
      </c>
      <c r="C11132" s="52" t="s">
        <v>10358</v>
      </c>
      <c r="D11132" s="967">
        <v>1334.99</v>
      </c>
      <c r="E11132" s="757"/>
      <c r="F11132" s="757"/>
      <c r="G11132" s="757"/>
      <c r="H11132" s="757"/>
      <c r="I11132" s="757"/>
    </row>
    <row r="11133" spans="1:9" ht="15.75" customHeight="1">
      <c r="A11133" s="52">
        <v>41201</v>
      </c>
      <c r="B11133" s="52" t="s">
        <v>18925</v>
      </c>
      <c r="C11133" s="52" t="s">
        <v>10358</v>
      </c>
      <c r="D11133" s="967">
        <v>2709.25</v>
      </c>
      <c r="E11133" s="757"/>
      <c r="F11133" s="757"/>
      <c r="G11133" s="757"/>
      <c r="H11133" s="757"/>
      <c r="I11133" s="757"/>
    </row>
    <row r="11134" spans="1:9" ht="15.75" customHeight="1">
      <c r="A11134" s="52">
        <v>41199</v>
      </c>
      <c r="B11134" s="52" t="s">
        <v>18926</v>
      </c>
      <c r="C11134" s="52" t="s">
        <v>10358</v>
      </c>
      <c r="D11134" s="808">
        <v>870.58</v>
      </c>
      <c r="E11134" s="757"/>
      <c r="F11134" s="757"/>
      <c r="G11134" s="757"/>
      <c r="H11134" s="757"/>
      <c r="I11134" s="757"/>
    </row>
    <row r="11135" spans="1:9" ht="15.75" customHeight="1">
      <c r="A11135" s="52">
        <v>5057</v>
      </c>
      <c r="B11135" s="52" t="s">
        <v>18927</v>
      </c>
      <c r="C11135" s="52" t="s">
        <v>10358</v>
      </c>
      <c r="D11135" s="967">
        <v>1178.6099999999999</v>
      </c>
      <c r="E11135" s="757"/>
      <c r="F11135" s="757"/>
      <c r="G11135" s="757"/>
      <c r="H11135" s="757"/>
      <c r="I11135" s="757"/>
    </row>
    <row r="11136" spans="1:9" ht="15.75" customHeight="1">
      <c r="A11136" s="52">
        <v>41200</v>
      </c>
      <c r="B11136" s="52" t="s">
        <v>18928</v>
      </c>
      <c r="C11136" s="52" t="s">
        <v>10358</v>
      </c>
      <c r="D11136" s="967">
        <v>1694.46</v>
      </c>
      <c r="E11136" s="757"/>
      <c r="F11136" s="757"/>
      <c r="G11136" s="757"/>
      <c r="H11136" s="757"/>
      <c r="I11136" s="757"/>
    </row>
    <row r="11137" spans="1:9" ht="15.75" customHeight="1">
      <c r="A11137" s="52">
        <v>41205</v>
      </c>
      <c r="B11137" s="52" t="s">
        <v>18929</v>
      </c>
      <c r="C11137" s="52" t="s">
        <v>10358</v>
      </c>
      <c r="D11137" s="967">
        <v>3139.81</v>
      </c>
      <c r="E11137" s="757"/>
      <c r="F11137" s="757"/>
      <c r="G11137" s="757"/>
      <c r="H11137" s="757"/>
      <c r="I11137" s="757"/>
    </row>
    <row r="11138" spans="1:9" ht="15.75" customHeight="1">
      <c r="A11138" s="52">
        <v>41202</v>
      </c>
      <c r="B11138" s="52" t="s">
        <v>18930</v>
      </c>
      <c r="C11138" s="52" t="s">
        <v>10358</v>
      </c>
      <c r="D11138" s="808">
        <v>916.21</v>
      </c>
      <c r="E11138" s="757"/>
      <c r="F11138" s="757"/>
      <c r="G11138" s="757"/>
      <c r="H11138" s="757"/>
      <c r="I11138" s="757"/>
    </row>
    <row r="11139" spans="1:9" ht="15.75" customHeight="1">
      <c r="A11139" s="52">
        <v>41206</v>
      </c>
      <c r="B11139" s="52" t="s">
        <v>18931</v>
      </c>
      <c r="C11139" s="52" t="s">
        <v>10358</v>
      </c>
      <c r="D11139" s="967">
        <v>4139.7</v>
      </c>
      <c r="E11139" s="757"/>
      <c r="F11139" s="757"/>
      <c r="G11139" s="757"/>
      <c r="H11139" s="757"/>
      <c r="I11139" s="757"/>
    </row>
    <row r="11140" spans="1:9" ht="15.75" customHeight="1">
      <c r="A11140" s="52">
        <v>12372</v>
      </c>
      <c r="B11140" s="52" t="s">
        <v>18932</v>
      </c>
      <c r="C11140" s="52" t="s">
        <v>10358</v>
      </c>
      <c r="D11140" s="808">
        <v>962.03</v>
      </c>
      <c r="E11140" s="757"/>
      <c r="F11140" s="757"/>
      <c r="G11140" s="757"/>
      <c r="H11140" s="757"/>
      <c r="I11140" s="757"/>
    </row>
    <row r="11141" spans="1:9" ht="15.75" customHeight="1">
      <c r="A11141" s="52">
        <v>41207</v>
      </c>
      <c r="B11141" s="52" t="s">
        <v>18933</v>
      </c>
      <c r="C11141" s="52" t="s">
        <v>10358</v>
      </c>
      <c r="D11141" s="967">
        <v>5572.85</v>
      </c>
      <c r="E11141" s="757"/>
      <c r="F11141" s="757"/>
      <c r="G11141" s="757"/>
      <c r="H11141" s="757"/>
      <c r="I11141" s="757"/>
    </row>
    <row r="11142" spans="1:9" ht="15.75" customHeight="1">
      <c r="A11142" s="52">
        <v>41203</v>
      </c>
      <c r="B11142" s="52" t="s">
        <v>18934</v>
      </c>
      <c r="C11142" s="52" t="s">
        <v>10358</v>
      </c>
      <c r="D11142" s="967">
        <v>1467.68</v>
      </c>
      <c r="E11142" s="757"/>
      <c r="F11142" s="757"/>
      <c r="G11142" s="757"/>
      <c r="H11142" s="757"/>
      <c r="I11142" s="757"/>
    </row>
    <row r="11143" spans="1:9" ht="15.75" customHeight="1">
      <c r="A11143" s="52">
        <v>41204</v>
      </c>
      <c r="B11143" s="52" t="s">
        <v>18935</v>
      </c>
      <c r="C11143" s="52" t="s">
        <v>10358</v>
      </c>
      <c r="D11143" s="967">
        <v>2074.92</v>
      </c>
      <c r="E11143" s="757"/>
      <c r="F11143" s="757"/>
      <c r="G11143" s="757"/>
      <c r="H11143" s="757"/>
      <c r="I11143" s="757"/>
    </row>
    <row r="11144" spans="1:9" ht="15.75" customHeight="1">
      <c r="A11144" s="52">
        <v>41210</v>
      </c>
      <c r="B11144" s="52" t="s">
        <v>18936</v>
      </c>
      <c r="C11144" s="52" t="s">
        <v>10358</v>
      </c>
      <c r="D11144" s="967">
        <v>3466.11</v>
      </c>
      <c r="E11144" s="757"/>
      <c r="F11144" s="757"/>
      <c r="G11144" s="757"/>
      <c r="H11144" s="757"/>
      <c r="I11144" s="757"/>
    </row>
    <row r="11145" spans="1:9" ht="15.75" customHeight="1">
      <c r="A11145" s="52">
        <v>41208</v>
      </c>
      <c r="B11145" s="52" t="s">
        <v>18937</v>
      </c>
      <c r="C11145" s="52" t="s">
        <v>10358</v>
      </c>
      <c r="D11145" s="967">
        <v>1213.3399999999999</v>
      </c>
      <c r="E11145" s="757"/>
      <c r="F11145" s="757"/>
      <c r="G11145" s="757"/>
      <c r="H11145" s="757"/>
      <c r="I11145" s="757"/>
    </row>
    <row r="11146" spans="1:9" ht="15.75" customHeight="1">
      <c r="A11146" s="52">
        <v>41211</v>
      </c>
      <c r="B11146" s="52" t="s">
        <v>18938</v>
      </c>
      <c r="C11146" s="52" t="s">
        <v>10358</v>
      </c>
      <c r="D11146" s="967">
        <v>4883.6899999999996</v>
      </c>
      <c r="E11146" s="757"/>
      <c r="F11146" s="757"/>
      <c r="G11146" s="757"/>
      <c r="H11146" s="757"/>
      <c r="I11146" s="757"/>
    </row>
    <row r="11147" spans="1:9" ht="15.75" customHeight="1">
      <c r="A11147" s="52">
        <v>13339</v>
      </c>
      <c r="B11147" s="52" t="s">
        <v>18939</v>
      </c>
      <c r="C11147" s="52" t="s">
        <v>10358</v>
      </c>
      <c r="D11147" s="967">
        <v>1644.37</v>
      </c>
      <c r="E11147" s="757"/>
      <c r="F11147" s="757"/>
      <c r="G11147" s="757"/>
      <c r="H11147" s="757"/>
      <c r="I11147" s="757"/>
    </row>
    <row r="11148" spans="1:9" ht="15.75" customHeight="1">
      <c r="A11148" s="52">
        <v>41213</v>
      </c>
      <c r="B11148" s="52" t="s">
        <v>18940</v>
      </c>
      <c r="C11148" s="52" t="s">
        <v>10358</v>
      </c>
      <c r="D11148" s="967">
        <v>10122.700000000001</v>
      </c>
      <c r="E11148" s="757"/>
      <c r="F11148" s="757"/>
      <c r="G11148" s="757"/>
      <c r="H11148" s="757"/>
      <c r="I11148" s="757"/>
    </row>
    <row r="11149" spans="1:9" ht="15.75" customHeight="1">
      <c r="A11149" s="52">
        <v>41209</v>
      </c>
      <c r="B11149" s="52" t="s">
        <v>18941</v>
      </c>
      <c r="C11149" s="52" t="s">
        <v>10358</v>
      </c>
      <c r="D11149" s="967">
        <v>2262.4499999999998</v>
      </c>
      <c r="E11149" s="757"/>
      <c r="F11149" s="757"/>
      <c r="G11149" s="757"/>
      <c r="H11149" s="757"/>
      <c r="I11149" s="757"/>
    </row>
    <row r="11150" spans="1:9" ht="15.75" customHeight="1">
      <c r="A11150" s="52">
        <v>41216</v>
      </c>
      <c r="B11150" s="52" t="s">
        <v>18942</v>
      </c>
      <c r="C11150" s="52" t="s">
        <v>10358</v>
      </c>
      <c r="D11150" s="967">
        <v>4237.8599999999997</v>
      </c>
      <c r="E11150" s="757"/>
      <c r="F11150" s="757"/>
      <c r="G11150" s="757"/>
      <c r="H11150" s="757"/>
      <c r="I11150" s="757"/>
    </row>
    <row r="11151" spans="1:9" ht="15.75" customHeight="1">
      <c r="A11151" s="52">
        <v>41217</v>
      </c>
      <c r="B11151" s="52" t="s">
        <v>18943</v>
      </c>
      <c r="C11151" s="52" t="s">
        <v>10358</v>
      </c>
      <c r="D11151" s="967">
        <v>6794.79</v>
      </c>
      <c r="E11151" s="757"/>
      <c r="F11151" s="757"/>
      <c r="G11151" s="757"/>
      <c r="H11151" s="757"/>
      <c r="I11151" s="757"/>
    </row>
    <row r="11152" spans="1:9" ht="15.75" customHeight="1">
      <c r="A11152" s="52">
        <v>41218</v>
      </c>
      <c r="B11152" s="52" t="s">
        <v>18944</v>
      </c>
      <c r="C11152" s="52" t="s">
        <v>10358</v>
      </c>
      <c r="D11152" s="967">
        <v>9112.02</v>
      </c>
      <c r="E11152" s="757"/>
      <c r="F11152" s="757"/>
      <c r="G11152" s="757"/>
      <c r="H11152" s="757"/>
      <c r="I11152" s="757"/>
    </row>
    <row r="11153" spans="1:9" ht="15.75" customHeight="1">
      <c r="A11153" s="52">
        <v>41214</v>
      </c>
      <c r="B11153" s="52" t="s">
        <v>18945</v>
      </c>
      <c r="C11153" s="52" t="s">
        <v>10358</v>
      </c>
      <c r="D11153" s="967">
        <v>1921.25</v>
      </c>
      <c r="E11153" s="757"/>
      <c r="F11153" s="757"/>
      <c r="G11153" s="757"/>
      <c r="H11153" s="757"/>
      <c r="I11153" s="757"/>
    </row>
    <row r="11154" spans="1:9" ht="15.75" customHeight="1">
      <c r="A11154" s="52">
        <v>41215</v>
      </c>
      <c r="B11154" s="52" t="s">
        <v>18946</v>
      </c>
      <c r="C11154" s="52" t="s">
        <v>10358</v>
      </c>
      <c r="D11154" s="967">
        <v>2892.71</v>
      </c>
      <c r="E11154" s="757"/>
      <c r="F11154" s="757"/>
      <c r="G11154" s="757"/>
      <c r="H11154" s="757"/>
      <c r="I11154" s="757"/>
    </row>
    <row r="11155" spans="1:9" ht="15.75" customHeight="1">
      <c r="A11155" s="52">
        <v>41221</v>
      </c>
      <c r="B11155" s="52" t="s">
        <v>18947</v>
      </c>
      <c r="C11155" s="52" t="s">
        <v>10358</v>
      </c>
      <c r="D11155" s="967">
        <v>8375.8799999999992</v>
      </c>
      <c r="E11155" s="757"/>
      <c r="F11155" s="757"/>
      <c r="G11155" s="757"/>
      <c r="H11155" s="757"/>
      <c r="I11155" s="757"/>
    </row>
    <row r="11156" spans="1:9" ht="15.75" customHeight="1">
      <c r="A11156" s="52">
        <v>41222</v>
      </c>
      <c r="B11156" s="52" t="s">
        <v>18948</v>
      </c>
      <c r="C11156" s="52" t="s">
        <v>10358</v>
      </c>
      <c r="D11156" s="967">
        <v>11985.99</v>
      </c>
      <c r="E11156" s="757"/>
      <c r="F11156" s="757"/>
      <c r="G11156" s="757"/>
      <c r="H11156" s="757"/>
      <c r="I11156" s="757"/>
    </row>
    <row r="11157" spans="1:9" ht="15.75" customHeight="1">
      <c r="A11157" s="52">
        <v>41195</v>
      </c>
      <c r="B11157" s="52" t="s">
        <v>18949</v>
      </c>
      <c r="C11157" s="52" t="s">
        <v>10358</v>
      </c>
      <c r="D11157" s="808">
        <v>616.04</v>
      </c>
      <c r="E11157" s="757"/>
      <c r="F11157" s="757"/>
      <c r="G11157" s="757"/>
      <c r="H11157" s="757"/>
      <c r="I11157" s="757"/>
    </row>
    <row r="11158" spans="1:9" ht="15.75" customHeight="1">
      <c r="A11158" s="52">
        <v>41198</v>
      </c>
      <c r="B11158" s="52" t="s">
        <v>18950</v>
      </c>
      <c r="C11158" s="52" t="s">
        <v>10358</v>
      </c>
      <c r="D11158" s="967">
        <v>2407.36</v>
      </c>
      <c r="E11158" s="757"/>
      <c r="F11158" s="757"/>
      <c r="G11158" s="757"/>
      <c r="H11158" s="757"/>
      <c r="I11158" s="757"/>
    </row>
    <row r="11159" spans="1:9" ht="15.75" customHeight="1">
      <c r="A11159" s="52">
        <v>41196</v>
      </c>
      <c r="B11159" s="52" t="s">
        <v>18951</v>
      </c>
      <c r="C11159" s="52" t="s">
        <v>10358</v>
      </c>
      <c r="D11159" s="808">
        <v>763.62</v>
      </c>
      <c r="E11159" s="757"/>
      <c r="F11159" s="757"/>
      <c r="G11159" s="757"/>
      <c r="H11159" s="757"/>
      <c r="I11159" s="757"/>
    </row>
    <row r="11160" spans="1:9" ht="15.75" customHeight="1">
      <c r="A11160" s="52">
        <v>5033</v>
      </c>
      <c r="B11160" s="52" t="s">
        <v>18952</v>
      </c>
      <c r="C11160" s="52" t="s">
        <v>10358</v>
      </c>
      <c r="D11160" s="967">
        <v>1002.6</v>
      </c>
      <c r="E11160" s="757"/>
      <c r="F11160" s="757"/>
      <c r="G11160" s="757"/>
      <c r="H11160" s="757"/>
      <c r="I11160" s="757"/>
    </row>
    <row r="11161" spans="1:9" ht="15.75" customHeight="1">
      <c r="A11161" s="52">
        <v>41197</v>
      </c>
      <c r="B11161" s="52" t="s">
        <v>18953</v>
      </c>
      <c r="C11161" s="52" t="s">
        <v>10358</v>
      </c>
      <c r="D11161" s="967">
        <v>1489.23</v>
      </c>
      <c r="E11161" s="757"/>
      <c r="F11161" s="757"/>
      <c r="G11161" s="757"/>
      <c r="H11161" s="757"/>
      <c r="I11161" s="757"/>
    </row>
    <row r="11162" spans="1:9" ht="15.75" customHeight="1">
      <c r="A11162" s="52">
        <v>12388</v>
      </c>
      <c r="B11162" s="52" t="s">
        <v>18954</v>
      </c>
      <c r="C11162" s="52" t="s">
        <v>10358</v>
      </c>
      <c r="D11162" s="808">
        <v>306.07</v>
      </c>
      <c r="E11162" s="757"/>
      <c r="F11162" s="757"/>
      <c r="G11162" s="757"/>
      <c r="H11162" s="757"/>
      <c r="I11162" s="757"/>
    </row>
    <row r="11163" spans="1:9" ht="15.75" customHeight="1">
      <c r="A11163" s="52">
        <v>2731</v>
      </c>
      <c r="B11163" s="52" t="s">
        <v>18955</v>
      </c>
      <c r="C11163" s="52" t="s">
        <v>10402</v>
      </c>
      <c r="D11163" s="808">
        <v>91.21</v>
      </c>
      <c r="E11163" s="757"/>
      <c r="F11163" s="757"/>
      <c r="G11163" s="757"/>
      <c r="H11163" s="757"/>
      <c r="I11163" s="757"/>
    </row>
    <row r="11164" spans="1:9" ht="15.75" customHeight="1">
      <c r="A11164" s="52">
        <v>41457</v>
      </c>
      <c r="B11164" s="52" t="s">
        <v>18956</v>
      </c>
      <c r="C11164" s="52" t="s">
        <v>10358</v>
      </c>
      <c r="D11164" s="808">
        <v>866.64</v>
      </c>
      <c r="E11164" s="757"/>
      <c r="F11164" s="757"/>
      <c r="G11164" s="757"/>
      <c r="H11164" s="757"/>
      <c r="I11164" s="757"/>
    </row>
    <row r="11165" spans="1:9" ht="15.75" customHeight="1">
      <c r="A11165" s="52">
        <v>41458</v>
      </c>
      <c r="B11165" s="52" t="s">
        <v>18957</v>
      </c>
      <c r="C11165" s="52" t="s">
        <v>10358</v>
      </c>
      <c r="D11165" s="967">
        <v>1209.8800000000001</v>
      </c>
      <c r="E11165" s="757"/>
      <c r="F11165" s="757"/>
      <c r="G11165" s="757"/>
      <c r="H11165" s="757"/>
      <c r="I11165" s="757"/>
    </row>
    <row r="11166" spans="1:9" ht="15.75" customHeight="1">
      <c r="A11166" s="52">
        <v>41459</v>
      </c>
      <c r="B11166" s="52" t="s">
        <v>18958</v>
      </c>
      <c r="C11166" s="52" t="s">
        <v>10358</v>
      </c>
      <c r="D11166" s="967">
        <v>1687.69</v>
      </c>
      <c r="E11166" s="757"/>
      <c r="F11166" s="757"/>
      <c r="G11166" s="757"/>
      <c r="H11166" s="757"/>
      <c r="I11166" s="757"/>
    </row>
    <row r="11167" spans="1:9" ht="15.75" customHeight="1">
      <c r="A11167" s="52">
        <v>41461</v>
      </c>
      <c r="B11167" s="52" t="s">
        <v>18959</v>
      </c>
      <c r="C11167" s="52" t="s">
        <v>10358</v>
      </c>
      <c r="D11167" s="967">
        <v>2301.08</v>
      </c>
      <c r="E11167" s="757"/>
      <c r="F11167" s="757"/>
      <c r="G11167" s="757"/>
      <c r="H11167" s="757"/>
      <c r="I11167" s="757"/>
    </row>
    <row r="11168" spans="1:9" ht="15.75" customHeight="1">
      <c r="A11168" s="52">
        <v>44537</v>
      </c>
      <c r="B11168" s="52" t="s">
        <v>18960</v>
      </c>
      <c r="C11168" s="52" t="s">
        <v>11423</v>
      </c>
      <c r="D11168" s="808">
        <v>465.1</v>
      </c>
      <c r="E11168" s="757"/>
      <c r="F11168" s="757"/>
      <c r="G11168" s="757"/>
      <c r="H11168" s="757"/>
      <c r="I11168" s="757"/>
    </row>
    <row r="11169" spans="1:9" ht="15.75" customHeight="1">
      <c r="A11169" s="52">
        <v>11844</v>
      </c>
      <c r="B11169" s="52" t="s">
        <v>18961</v>
      </c>
      <c r="C11169" s="52" t="s">
        <v>10402</v>
      </c>
      <c r="D11169" s="808">
        <v>41.85</v>
      </c>
      <c r="E11169" s="757"/>
      <c r="F11169" s="757"/>
      <c r="G11169" s="757"/>
      <c r="H11169" s="757"/>
      <c r="I11169" s="757"/>
    </row>
    <row r="11170" spans="1:9" ht="15.75" customHeight="1">
      <c r="A11170" s="52">
        <v>4465</v>
      </c>
      <c r="B11170" s="52" t="s">
        <v>18962</v>
      </c>
      <c r="C11170" s="52" t="s">
        <v>10402</v>
      </c>
      <c r="D11170" s="808">
        <v>34.78</v>
      </c>
      <c r="E11170" s="757"/>
      <c r="F11170" s="757"/>
      <c r="G11170" s="757"/>
      <c r="H11170" s="757"/>
      <c r="I11170" s="757"/>
    </row>
    <row r="11171" spans="1:9" ht="15.75" customHeight="1">
      <c r="A11171" s="52">
        <v>35273</v>
      </c>
      <c r="B11171" s="52" t="s">
        <v>18963</v>
      </c>
      <c r="C11171" s="52" t="s">
        <v>10402</v>
      </c>
      <c r="D11171" s="808">
        <v>41.71</v>
      </c>
      <c r="E11171" s="757"/>
      <c r="F11171" s="757"/>
      <c r="G11171" s="757"/>
      <c r="H11171" s="757"/>
      <c r="I11171" s="757"/>
    </row>
    <row r="11172" spans="1:9" ht="15.75" customHeight="1">
      <c r="A11172" s="52">
        <v>4470</v>
      </c>
      <c r="B11172" s="52" t="s">
        <v>18964</v>
      </c>
      <c r="C11172" s="52" t="s">
        <v>10402</v>
      </c>
      <c r="D11172" s="808">
        <v>96.25</v>
      </c>
      <c r="E11172" s="757"/>
      <c r="F11172" s="757"/>
      <c r="G11172" s="757"/>
      <c r="H11172" s="757"/>
      <c r="I11172" s="757"/>
    </row>
    <row r="11173" spans="1:9" ht="15.75" customHeight="1">
      <c r="A11173" s="52">
        <v>20208</v>
      </c>
      <c r="B11173" s="52" t="s">
        <v>18965</v>
      </c>
      <c r="C11173" s="52" t="s">
        <v>10402</v>
      </c>
      <c r="D11173" s="808">
        <v>86.63</v>
      </c>
      <c r="E11173" s="757"/>
      <c r="F11173" s="757"/>
      <c r="G11173" s="757"/>
      <c r="H11173" s="757"/>
      <c r="I11173" s="757"/>
    </row>
    <row r="11174" spans="1:9" ht="15.75" customHeight="1">
      <c r="A11174" s="52">
        <v>20204</v>
      </c>
      <c r="B11174" s="52" t="s">
        <v>18966</v>
      </c>
      <c r="C11174" s="52" t="s">
        <v>10402</v>
      </c>
      <c r="D11174" s="808">
        <v>64.17</v>
      </c>
      <c r="E11174" s="757"/>
      <c r="F11174" s="757"/>
      <c r="G11174" s="757"/>
      <c r="H11174" s="757"/>
      <c r="I11174" s="757"/>
    </row>
    <row r="11175" spans="1:9" ht="15.75" customHeight="1">
      <c r="A11175" s="52">
        <v>4437</v>
      </c>
      <c r="B11175" s="52" t="s">
        <v>18967</v>
      </c>
      <c r="C11175" s="52" t="s">
        <v>10402</v>
      </c>
      <c r="D11175" s="808">
        <v>72.19</v>
      </c>
      <c r="E11175" s="757"/>
      <c r="F11175" s="757"/>
      <c r="G11175" s="757"/>
      <c r="H11175" s="757"/>
      <c r="I11175" s="757"/>
    </row>
    <row r="11176" spans="1:9" ht="15.75" customHeight="1">
      <c r="A11176" s="52">
        <v>14580</v>
      </c>
      <c r="B11176" s="52" t="s">
        <v>18968</v>
      </c>
      <c r="C11176" s="52" t="s">
        <v>10402</v>
      </c>
      <c r="D11176" s="808">
        <v>72.19</v>
      </c>
      <c r="E11176" s="757"/>
      <c r="F11176" s="757"/>
      <c r="G11176" s="757"/>
      <c r="H11176" s="757"/>
      <c r="I11176" s="757"/>
    </row>
    <row r="11177" spans="1:9" ht="15.75" customHeight="1">
      <c r="A11177" s="52">
        <v>40304</v>
      </c>
      <c r="B11177" s="52" t="s">
        <v>18969</v>
      </c>
      <c r="C11177" s="52" t="s">
        <v>10406</v>
      </c>
      <c r="D11177" s="808">
        <v>30.13</v>
      </c>
      <c r="E11177" s="757"/>
      <c r="F11177" s="757"/>
      <c r="G11177" s="757"/>
      <c r="H11177" s="757"/>
      <c r="I11177" s="757"/>
    </row>
    <row r="11178" spans="1:9" ht="15.75" customHeight="1">
      <c r="A11178" s="52">
        <v>5065</v>
      </c>
      <c r="B11178" s="52" t="s">
        <v>18970</v>
      </c>
      <c r="C11178" s="52" t="s">
        <v>10406</v>
      </c>
      <c r="D11178" s="808">
        <v>46.44</v>
      </c>
      <c r="E11178" s="757"/>
      <c r="F11178" s="757"/>
      <c r="G11178" s="757"/>
      <c r="H11178" s="757"/>
      <c r="I11178" s="757"/>
    </row>
    <row r="11179" spans="1:9" ht="15.75" customHeight="1">
      <c r="A11179" s="52">
        <v>5072</v>
      </c>
      <c r="B11179" s="52" t="s">
        <v>18971</v>
      </c>
      <c r="C11179" s="52" t="s">
        <v>10406</v>
      </c>
      <c r="D11179" s="808">
        <v>42.96</v>
      </c>
      <c r="E11179" s="757"/>
      <c r="F11179" s="757"/>
      <c r="G11179" s="757"/>
      <c r="H11179" s="757"/>
      <c r="I11179" s="757"/>
    </row>
    <row r="11180" spans="1:9" ht="15.75" customHeight="1">
      <c r="A11180" s="52">
        <v>5066</v>
      </c>
      <c r="B11180" s="52" t="s">
        <v>18972</v>
      </c>
      <c r="C11180" s="52" t="s">
        <v>10406</v>
      </c>
      <c r="D11180" s="808">
        <v>32.17</v>
      </c>
      <c r="E11180" s="757"/>
      <c r="F11180" s="757"/>
      <c r="G11180" s="757"/>
      <c r="H11180" s="757"/>
      <c r="I11180" s="757"/>
    </row>
    <row r="11181" spans="1:9" ht="15.75" customHeight="1">
      <c r="A11181" s="52">
        <v>5063</v>
      </c>
      <c r="B11181" s="52" t="s">
        <v>18973</v>
      </c>
      <c r="C11181" s="52" t="s">
        <v>10406</v>
      </c>
      <c r="D11181" s="808">
        <v>29.13</v>
      </c>
      <c r="E11181" s="757"/>
      <c r="F11181" s="757"/>
      <c r="G11181" s="757"/>
      <c r="H11181" s="757"/>
      <c r="I11181" s="757"/>
    </row>
    <row r="11182" spans="1:9" ht="15.75" customHeight="1">
      <c r="A11182" s="52">
        <v>20247</v>
      </c>
      <c r="B11182" s="52" t="s">
        <v>18974</v>
      </c>
      <c r="C11182" s="52" t="s">
        <v>10406</v>
      </c>
      <c r="D11182" s="808">
        <v>27.03</v>
      </c>
      <c r="E11182" s="757"/>
      <c r="F11182" s="757"/>
      <c r="G11182" s="757"/>
      <c r="H11182" s="757"/>
      <c r="I11182" s="757"/>
    </row>
    <row r="11183" spans="1:9" ht="15.75" customHeight="1">
      <c r="A11183" s="52">
        <v>5074</v>
      </c>
      <c r="B11183" s="52" t="s">
        <v>18975</v>
      </c>
      <c r="C11183" s="52" t="s">
        <v>10406</v>
      </c>
      <c r="D11183" s="808">
        <v>27.35</v>
      </c>
      <c r="E11183" s="757"/>
      <c r="F11183" s="757"/>
      <c r="G11183" s="757"/>
      <c r="H11183" s="757"/>
      <c r="I11183" s="757"/>
    </row>
    <row r="11184" spans="1:9" ht="15.75" customHeight="1">
      <c r="A11184" s="52">
        <v>5067</v>
      </c>
      <c r="B11184" s="52" t="s">
        <v>18976</v>
      </c>
      <c r="C11184" s="52" t="s">
        <v>10406</v>
      </c>
      <c r="D11184" s="808">
        <v>26.02</v>
      </c>
      <c r="E11184" s="757"/>
      <c r="F11184" s="757"/>
      <c r="G11184" s="757"/>
      <c r="H11184" s="757"/>
      <c r="I11184" s="757"/>
    </row>
    <row r="11185" spans="1:9" ht="15.75" customHeight="1">
      <c r="A11185" s="52">
        <v>5078</v>
      </c>
      <c r="B11185" s="52" t="s">
        <v>18977</v>
      </c>
      <c r="C11185" s="52" t="s">
        <v>10406</v>
      </c>
      <c r="D11185" s="808">
        <v>25.72</v>
      </c>
      <c r="E11185" s="757"/>
      <c r="F11185" s="757"/>
      <c r="G11185" s="757"/>
      <c r="H11185" s="757"/>
      <c r="I11185" s="757"/>
    </row>
    <row r="11186" spans="1:9" ht="15.75" customHeight="1">
      <c r="A11186" s="52">
        <v>5068</v>
      </c>
      <c r="B11186" s="52" t="s">
        <v>18978</v>
      </c>
      <c r="C11186" s="52" t="s">
        <v>10406</v>
      </c>
      <c r="D11186" s="808">
        <v>24.41</v>
      </c>
      <c r="E11186" s="757"/>
      <c r="F11186" s="757"/>
      <c r="G11186" s="757"/>
      <c r="H11186" s="757"/>
      <c r="I11186" s="757"/>
    </row>
    <row r="11187" spans="1:9" ht="15.75" customHeight="1">
      <c r="A11187" s="52">
        <v>5073</v>
      </c>
      <c r="B11187" s="52" t="s">
        <v>18979</v>
      </c>
      <c r="C11187" s="52" t="s">
        <v>10406</v>
      </c>
      <c r="D11187" s="808">
        <v>24.88</v>
      </c>
      <c r="E11187" s="757"/>
      <c r="F11187" s="757"/>
      <c r="G11187" s="757"/>
      <c r="H11187" s="757"/>
      <c r="I11187" s="757"/>
    </row>
    <row r="11188" spans="1:9" ht="15.75" customHeight="1">
      <c r="A11188" s="52">
        <v>5069</v>
      </c>
      <c r="B11188" s="52" t="s">
        <v>18980</v>
      </c>
      <c r="C11188" s="52" t="s">
        <v>10406</v>
      </c>
      <c r="D11188" s="808">
        <v>24.88</v>
      </c>
      <c r="E11188" s="757"/>
      <c r="F11188" s="757"/>
      <c r="G11188" s="757"/>
      <c r="H11188" s="757"/>
      <c r="I11188" s="757"/>
    </row>
    <row r="11189" spans="1:9" ht="15.75" customHeight="1">
      <c r="A11189" s="52">
        <v>5070</v>
      </c>
      <c r="B11189" s="52" t="s">
        <v>18981</v>
      </c>
      <c r="C11189" s="52" t="s">
        <v>10406</v>
      </c>
      <c r="D11189" s="808">
        <v>25.16</v>
      </c>
      <c r="E11189" s="757"/>
      <c r="F11189" s="757"/>
      <c r="G11189" s="757"/>
      <c r="H11189" s="757"/>
      <c r="I11189" s="757"/>
    </row>
    <row r="11190" spans="1:9" ht="15.75" customHeight="1">
      <c r="A11190" s="52">
        <v>5071</v>
      </c>
      <c r="B11190" s="52" t="s">
        <v>18982</v>
      </c>
      <c r="C11190" s="52" t="s">
        <v>10406</v>
      </c>
      <c r="D11190" s="808">
        <v>24.41</v>
      </c>
      <c r="E11190" s="757"/>
      <c r="F11190" s="757"/>
      <c r="G11190" s="757"/>
      <c r="H11190" s="757"/>
      <c r="I11190" s="757"/>
    </row>
    <row r="11191" spans="1:9" ht="15.75" customHeight="1">
      <c r="A11191" s="52">
        <v>5061</v>
      </c>
      <c r="B11191" s="52" t="s">
        <v>1606</v>
      </c>
      <c r="C11191" s="52" t="s">
        <v>10406</v>
      </c>
      <c r="D11191" s="808">
        <v>24</v>
      </c>
      <c r="E11191" s="757"/>
      <c r="F11191" s="757"/>
      <c r="G11191" s="757"/>
      <c r="H11191" s="757"/>
      <c r="I11191" s="757"/>
    </row>
    <row r="11192" spans="1:9" ht="15.75" customHeight="1">
      <c r="A11192" s="52">
        <v>5075</v>
      </c>
      <c r="B11192" s="52" t="s">
        <v>18983</v>
      </c>
      <c r="C11192" s="52" t="s">
        <v>10406</v>
      </c>
      <c r="D11192" s="808">
        <v>24.41</v>
      </c>
      <c r="E11192" s="757"/>
      <c r="F11192" s="757"/>
      <c r="G11192" s="757"/>
      <c r="H11192" s="757"/>
      <c r="I11192" s="757"/>
    </row>
    <row r="11193" spans="1:9" ht="15.75" customHeight="1">
      <c r="A11193" s="52">
        <v>39027</v>
      </c>
      <c r="B11193" s="52" t="s">
        <v>18984</v>
      </c>
      <c r="C11193" s="52" t="s">
        <v>10406</v>
      </c>
      <c r="D11193" s="808">
        <v>24.39</v>
      </c>
      <c r="E11193" s="757"/>
      <c r="F11193" s="757"/>
      <c r="G11193" s="757"/>
      <c r="H11193" s="757"/>
      <c r="I11193" s="757"/>
    </row>
    <row r="11194" spans="1:9" ht="15.75" customHeight="1">
      <c r="A11194" s="52">
        <v>5062</v>
      </c>
      <c r="B11194" s="52" t="s">
        <v>18985</v>
      </c>
      <c r="C11194" s="52" t="s">
        <v>10406</v>
      </c>
      <c r="D11194" s="808">
        <v>24.74</v>
      </c>
      <c r="E11194" s="757"/>
      <c r="F11194" s="757"/>
      <c r="G11194" s="757"/>
      <c r="H11194" s="757"/>
      <c r="I11194" s="757"/>
    </row>
    <row r="11195" spans="1:9" ht="15.75" customHeight="1">
      <c r="A11195" s="52">
        <v>40568</v>
      </c>
      <c r="B11195" s="52" t="s">
        <v>18986</v>
      </c>
      <c r="C11195" s="52" t="s">
        <v>10406</v>
      </c>
      <c r="D11195" s="808">
        <v>24.6</v>
      </c>
      <c r="E11195" s="757"/>
      <c r="F11195" s="757"/>
      <c r="G11195" s="757"/>
      <c r="H11195" s="757"/>
      <c r="I11195" s="757"/>
    </row>
    <row r="11196" spans="1:9" ht="15.75" customHeight="1">
      <c r="A11196" s="52">
        <v>39026</v>
      </c>
      <c r="B11196" s="52" t="s">
        <v>18987</v>
      </c>
      <c r="C11196" s="52" t="s">
        <v>10406</v>
      </c>
      <c r="D11196" s="808">
        <v>27.45</v>
      </c>
      <c r="E11196" s="757"/>
      <c r="F11196" s="757"/>
      <c r="G11196" s="757"/>
      <c r="H11196" s="757"/>
      <c r="I11196" s="757"/>
    </row>
    <row r="11197" spans="1:9" ht="15.75" customHeight="1">
      <c r="A11197" s="52">
        <v>42431</v>
      </c>
      <c r="B11197" s="52" t="s">
        <v>18988</v>
      </c>
      <c r="C11197" s="52" t="s">
        <v>10358</v>
      </c>
      <c r="D11197" s="967">
        <v>3922.99</v>
      </c>
      <c r="E11197" s="757"/>
      <c r="F11197" s="757"/>
      <c r="G11197" s="757"/>
      <c r="H11197" s="757"/>
      <c r="I11197" s="757"/>
    </row>
    <row r="11198" spans="1:9" ht="15.75" customHeight="1">
      <c r="A11198" s="52">
        <v>44074</v>
      </c>
      <c r="B11198" s="52" t="s">
        <v>18989</v>
      </c>
      <c r="C11198" s="52" t="s">
        <v>10408</v>
      </c>
      <c r="D11198" s="808">
        <v>742.9</v>
      </c>
      <c r="E11198" s="757"/>
      <c r="F11198" s="757"/>
      <c r="G11198" s="757"/>
      <c r="H11198" s="757"/>
      <c r="I11198" s="757"/>
    </row>
    <row r="11199" spans="1:9" ht="15.75" customHeight="1">
      <c r="A11199" s="52">
        <v>44072</v>
      </c>
      <c r="B11199" s="52" t="s">
        <v>1792</v>
      </c>
      <c r="C11199" s="52" t="s">
        <v>10408</v>
      </c>
      <c r="D11199" s="808">
        <v>112.17</v>
      </c>
      <c r="E11199" s="757"/>
      <c r="F11199" s="757"/>
      <c r="G11199" s="757"/>
      <c r="H11199" s="757"/>
      <c r="I11199" s="757"/>
    </row>
    <row r="11200" spans="1:9" ht="15.75" customHeight="1">
      <c r="A11200" s="52">
        <v>511</v>
      </c>
      <c r="B11200" s="52" t="s">
        <v>18990</v>
      </c>
      <c r="C11200" s="52" t="s">
        <v>10408</v>
      </c>
      <c r="D11200" s="808">
        <v>19.899999999999999</v>
      </c>
      <c r="E11200" s="757"/>
      <c r="F11200" s="757"/>
      <c r="G11200" s="757"/>
      <c r="H11200" s="757"/>
      <c r="I11200" s="757"/>
    </row>
    <row r="11201" spans="1:9" ht="15.75" customHeight="1">
      <c r="A11201" s="52">
        <v>37540</v>
      </c>
      <c r="B11201" s="52" t="s">
        <v>18991</v>
      </c>
      <c r="C11201" s="52" t="s">
        <v>10358</v>
      </c>
      <c r="D11201" s="967">
        <v>97832.03</v>
      </c>
      <c r="E11201" s="757"/>
      <c r="F11201" s="757"/>
      <c r="G11201" s="757"/>
      <c r="H11201" s="757"/>
      <c r="I11201" s="757"/>
    </row>
    <row r="11202" spans="1:9" ht="15.75" customHeight="1">
      <c r="A11202" s="52">
        <v>37548</v>
      </c>
      <c r="B11202" s="52" t="s">
        <v>18992</v>
      </c>
      <c r="C11202" s="52" t="s">
        <v>10358</v>
      </c>
      <c r="D11202" s="967">
        <v>129675.87</v>
      </c>
      <c r="E11202" s="757"/>
      <c r="F11202" s="757"/>
      <c r="G11202" s="757"/>
      <c r="H11202" s="757"/>
      <c r="I11202" s="757"/>
    </row>
    <row r="11203" spans="1:9" ht="15.75" customHeight="1">
      <c r="A11203" s="52">
        <v>39828</v>
      </c>
      <c r="B11203" s="52" t="s">
        <v>18993</v>
      </c>
      <c r="C11203" s="52" t="s">
        <v>10358</v>
      </c>
      <c r="D11203" s="808">
        <v>777.93</v>
      </c>
      <c r="E11203" s="757"/>
      <c r="F11203" s="757"/>
      <c r="G11203" s="757"/>
      <c r="H11203" s="757"/>
      <c r="I11203" s="757"/>
    </row>
    <row r="11204" spans="1:9" ht="15.75" customHeight="1">
      <c r="A11204" s="52">
        <v>12273</v>
      </c>
      <c r="B11204" s="52" t="s">
        <v>18994</v>
      </c>
      <c r="C11204" s="52" t="s">
        <v>10358</v>
      </c>
      <c r="D11204" s="808">
        <v>119.91</v>
      </c>
      <c r="E11204" s="757"/>
      <c r="F11204" s="757"/>
      <c r="G11204" s="757"/>
      <c r="H11204" s="757"/>
      <c r="I11204" s="757"/>
    </row>
    <row r="11205" spans="1:9" ht="15.75" customHeight="1">
      <c r="A11205" s="52">
        <v>38392</v>
      </c>
      <c r="B11205" s="52" t="s">
        <v>18995</v>
      </c>
      <c r="C11205" s="52" t="s">
        <v>10358</v>
      </c>
      <c r="D11205" s="808">
        <v>46.41</v>
      </c>
      <c r="E11205" s="757"/>
      <c r="F11205" s="757"/>
      <c r="G11205" s="757"/>
      <c r="H11205" s="757"/>
      <c r="I11205" s="757"/>
    </row>
    <row r="11206" spans="1:9" ht="15.75" customHeight="1">
      <c r="A11206" s="52">
        <v>11735</v>
      </c>
      <c r="B11206" s="52" t="s">
        <v>18996</v>
      </c>
      <c r="C11206" s="52" t="s">
        <v>10358</v>
      </c>
      <c r="D11206" s="808">
        <v>7.98</v>
      </c>
      <c r="E11206" s="757"/>
      <c r="F11206" s="757"/>
      <c r="G11206" s="757"/>
      <c r="H11206" s="757"/>
      <c r="I11206" s="757"/>
    </row>
    <row r="11207" spans="1:9" ht="15.75" customHeight="1">
      <c r="A11207" s="52">
        <v>11737</v>
      </c>
      <c r="B11207" s="52" t="s">
        <v>18997</v>
      </c>
      <c r="C11207" s="52" t="s">
        <v>10358</v>
      </c>
      <c r="D11207" s="808">
        <v>11.31</v>
      </c>
      <c r="E11207" s="757"/>
      <c r="F11207" s="757"/>
      <c r="G11207" s="757"/>
      <c r="H11207" s="757"/>
      <c r="I11207" s="757"/>
    </row>
    <row r="11208" spans="1:9" ht="15.75" customHeight="1">
      <c r="A11208" s="52">
        <v>11738</v>
      </c>
      <c r="B11208" s="52" t="s">
        <v>18998</v>
      </c>
      <c r="C11208" s="52" t="s">
        <v>10358</v>
      </c>
      <c r="D11208" s="808">
        <v>14.27</v>
      </c>
      <c r="E11208" s="757"/>
      <c r="F11208" s="757"/>
      <c r="G11208" s="757"/>
      <c r="H11208" s="757"/>
      <c r="I11208" s="757"/>
    </row>
    <row r="11209" spans="1:9" ht="15.75" customHeight="1">
      <c r="A11209" s="52">
        <v>36143</v>
      </c>
      <c r="B11209" s="52" t="s">
        <v>18999</v>
      </c>
      <c r="C11209" s="52" t="s">
        <v>10358</v>
      </c>
      <c r="D11209" s="808">
        <v>46.12</v>
      </c>
      <c r="E11209" s="757"/>
      <c r="F11209" s="757"/>
      <c r="G11209" s="757"/>
      <c r="H11209" s="757"/>
      <c r="I11209" s="757"/>
    </row>
    <row r="11210" spans="1:9" ht="15.75" customHeight="1">
      <c r="A11210" s="52">
        <v>36142</v>
      </c>
      <c r="B11210" s="52" t="s">
        <v>19000</v>
      </c>
      <c r="C11210" s="52" t="s">
        <v>10358</v>
      </c>
      <c r="D11210" s="808">
        <v>3.37</v>
      </c>
      <c r="E11210" s="757"/>
      <c r="F11210" s="757"/>
      <c r="G11210" s="757"/>
      <c r="H11210" s="757"/>
      <c r="I11210" s="757"/>
    </row>
    <row r="11211" spans="1:9" ht="15.75" customHeight="1">
      <c r="A11211" s="52">
        <v>36146</v>
      </c>
      <c r="B11211" s="52" t="s">
        <v>19001</v>
      </c>
      <c r="C11211" s="52" t="s">
        <v>10358</v>
      </c>
      <c r="D11211" s="808">
        <v>382.5</v>
      </c>
      <c r="E11211" s="757"/>
      <c r="F11211" s="757"/>
      <c r="G11211" s="757"/>
      <c r="H11211" s="757"/>
      <c r="I11211" s="757"/>
    </row>
    <row r="11212" spans="1:9" ht="15.75" customHeight="1">
      <c r="A11212" s="52">
        <v>39015</v>
      </c>
      <c r="B11212" s="52" t="s">
        <v>19002</v>
      </c>
      <c r="C11212" s="52" t="s">
        <v>10358</v>
      </c>
      <c r="D11212" s="808">
        <v>0.97</v>
      </c>
      <c r="E11212" s="757"/>
      <c r="F11212" s="757"/>
      <c r="G11212" s="757"/>
      <c r="H11212" s="757"/>
      <c r="I11212" s="757"/>
    </row>
    <row r="11213" spans="1:9" ht="15.75" customHeight="1">
      <c r="A11213" s="52">
        <v>38377</v>
      </c>
      <c r="B11213" s="52" t="s">
        <v>19003</v>
      </c>
      <c r="C11213" s="52" t="s">
        <v>10358</v>
      </c>
      <c r="D11213" s="808">
        <v>42.22</v>
      </c>
      <c r="E11213" s="757"/>
      <c r="F11213" s="757"/>
      <c r="G11213" s="757"/>
      <c r="H11213" s="757"/>
      <c r="I11213" s="757"/>
    </row>
    <row r="11214" spans="1:9" ht="15.75" customHeight="1">
      <c r="A11214" s="52">
        <v>38376</v>
      </c>
      <c r="B11214" s="52" t="s">
        <v>19004</v>
      </c>
      <c r="C11214" s="52" t="s">
        <v>10358</v>
      </c>
      <c r="D11214" s="808">
        <v>48.13</v>
      </c>
      <c r="E11214" s="757"/>
      <c r="F11214" s="757"/>
      <c r="G11214" s="757"/>
      <c r="H11214" s="757"/>
      <c r="I11214" s="757"/>
    </row>
    <row r="11215" spans="1:9" ht="15.75" customHeight="1">
      <c r="A11215" s="52">
        <v>38116</v>
      </c>
      <c r="B11215" s="52" t="s">
        <v>19005</v>
      </c>
      <c r="C11215" s="52" t="s">
        <v>10358</v>
      </c>
      <c r="D11215" s="808">
        <v>5.57</v>
      </c>
      <c r="E11215" s="757"/>
      <c r="F11215" s="757"/>
      <c r="G11215" s="757"/>
      <c r="H11215" s="757"/>
      <c r="I11215" s="757"/>
    </row>
    <row r="11216" spans="1:9" ht="15.75" customHeight="1">
      <c r="A11216" s="52">
        <v>38066</v>
      </c>
      <c r="B11216" s="52" t="s">
        <v>19006</v>
      </c>
      <c r="C11216" s="52" t="s">
        <v>10358</v>
      </c>
      <c r="D11216" s="808">
        <v>9.1999999999999993</v>
      </c>
      <c r="E11216" s="757"/>
      <c r="F11216" s="757"/>
      <c r="G11216" s="757"/>
      <c r="H11216" s="757"/>
      <c r="I11216" s="757"/>
    </row>
    <row r="11217" spans="1:9" ht="15.75" customHeight="1">
      <c r="A11217" s="52">
        <v>38117</v>
      </c>
      <c r="B11217" s="52" t="s">
        <v>19007</v>
      </c>
      <c r="C11217" s="52" t="s">
        <v>10358</v>
      </c>
      <c r="D11217" s="808">
        <v>9.49</v>
      </c>
      <c r="E11217" s="757"/>
      <c r="F11217" s="757"/>
      <c r="G11217" s="757"/>
      <c r="H11217" s="757"/>
      <c r="I11217" s="757"/>
    </row>
    <row r="11218" spans="1:9" ht="15.75" customHeight="1">
      <c r="A11218" s="52">
        <v>38067</v>
      </c>
      <c r="B11218" s="52" t="s">
        <v>19008</v>
      </c>
      <c r="C11218" s="52" t="s">
        <v>10358</v>
      </c>
      <c r="D11218" s="808">
        <v>12.96</v>
      </c>
      <c r="E11218" s="757"/>
      <c r="F11218" s="757"/>
      <c r="G11218" s="757"/>
      <c r="H11218" s="757"/>
      <c r="I11218" s="757"/>
    </row>
    <row r="11219" spans="1:9" ht="15.75" customHeight="1">
      <c r="A11219" s="52">
        <v>11522</v>
      </c>
      <c r="B11219" s="52" t="s">
        <v>19009</v>
      </c>
      <c r="C11219" s="52" t="s">
        <v>10358</v>
      </c>
      <c r="D11219" s="808">
        <v>12.58</v>
      </c>
      <c r="E11219" s="757"/>
      <c r="F11219" s="757"/>
      <c r="G11219" s="757"/>
      <c r="H11219" s="757"/>
      <c r="I11219" s="757"/>
    </row>
    <row r="11220" spans="1:9" ht="15.75" customHeight="1">
      <c r="A11220" s="52">
        <v>43600</v>
      </c>
      <c r="B11220" s="52" t="s">
        <v>19010</v>
      </c>
      <c r="C11220" s="52" t="s">
        <v>10358</v>
      </c>
      <c r="D11220" s="808">
        <v>50.4</v>
      </c>
      <c r="E11220" s="757"/>
      <c r="F11220" s="757"/>
      <c r="G11220" s="757"/>
      <c r="H11220" s="757"/>
      <c r="I11220" s="757"/>
    </row>
    <row r="11221" spans="1:9" ht="15.75" customHeight="1">
      <c r="A11221" s="52">
        <v>5080</v>
      </c>
      <c r="B11221" s="52" t="s">
        <v>19011</v>
      </c>
      <c r="C11221" s="52" t="s">
        <v>10358</v>
      </c>
      <c r="D11221" s="808">
        <v>19.649999999999999</v>
      </c>
      <c r="E11221" s="757"/>
      <c r="F11221" s="757"/>
      <c r="G11221" s="757"/>
      <c r="H11221" s="757"/>
      <c r="I11221" s="757"/>
    </row>
    <row r="11222" spans="1:9" ht="15.75" customHeight="1">
      <c r="A11222" s="52">
        <v>38168</v>
      </c>
      <c r="B11222" s="52" t="s">
        <v>19012</v>
      </c>
      <c r="C11222" s="52" t="s">
        <v>10358</v>
      </c>
      <c r="D11222" s="808">
        <v>137.22999999999999</v>
      </c>
      <c r="E11222" s="757"/>
      <c r="F11222" s="757"/>
      <c r="G11222" s="757"/>
      <c r="H11222" s="757"/>
      <c r="I11222" s="757"/>
    </row>
    <row r="11223" spans="1:9" ht="15.75" customHeight="1">
      <c r="A11223" s="52">
        <v>43601</v>
      </c>
      <c r="B11223" s="52" t="s">
        <v>19013</v>
      </c>
      <c r="C11223" s="52" t="s">
        <v>10358</v>
      </c>
      <c r="D11223" s="808">
        <v>68.61</v>
      </c>
      <c r="E11223" s="757"/>
      <c r="F11223" s="757"/>
      <c r="G11223" s="757"/>
      <c r="H11223" s="757"/>
      <c r="I11223" s="757"/>
    </row>
    <row r="11224" spans="1:9" ht="15.75" customHeight="1">
      <c r="A11224" s="52">
        <v>13393</v>
      </c>
      <c r="B11224" s="52" t="s">
        <v>19014</v>
      </c>
      <c r="C11224" s="52" t="s">
        <v>10358</v>
      </c>
      <c r="D11224" s="808">
        <v>343.4</v>
      </c>
      <c r="E11224" s="757"/>
      <c r="F11224" s="757"/>
      <c r="G11224" s="757"/>
      <c r="H11224" s="757"/>
      <c r="I11224" s="757"/>
    </row>
    <row r="11225" spans="1:9" ht="15.75" customHeight="1">
      <c r="A11225" s="52">
        <v>13395</v>
      </c>
      <c r="B11225" s="52" t="s">
        <v>1751</v>
      </c>
      <c r="C11225" s="52" t="s">
        <v>10358</v>
      </c>
      <c r="D11225" s="808">
        <v>481.24</v>
      </c>
      <c r="E11225" s="757"/>
      <c r="F11225" s="757"/>
      <c r="G11225" s="757"/>
      <c r="H11225" s="757"/>
      <c r="I11225" s="757"/>
    </row>
    <row r="11226" spans="1:9" ht="15.75" customHeight="1">
      <c r="A11226" s="52">
        <v>12039</v>
      </c>
      <c r="B11226" s="52" t="s">
        <v>19015</v>
      </c>
      <c r="C11226" s="52" t="s">
        <v>10358</v>
      </c>
      <c r="D11226" s="808">
        <v>505.73</v>
      </c>
      <c r="E11226" s="757"/>
      <c r="F11226" s="757"/>
      <c r="G11226" s="757"/>
      <c r="H11226" s="757"/>
      <c r="I11226" s="757"/>
    </row>
    <row r="11227" spans="1:9" ht="15.75" customHeight="1">
      <c r="A11227" s="52">
        <v>13396</v>
      </c>
      <c r="B11227" s="52" t="s">
        <v>19016</v>
      </c>
      <c r="C11227" s="52" t="s">
        <v>10358</v>
      </c>
      <c r="D11227" s="808">
        <v>710.27</v>
      </c>
      <c r="E11227" s="757"/>
      <c r="F11227" s="757"/>
      <c r="G11227" s="757"/>
      <c r="H11227" s="757"/>
      <c r="I11227" s="757"/>
    </row>
    <row r="11228" spans="1:9" ht="15.75" customHeight="1">
      <c r="A11228" s="52">
        <v>12041</v>
      </c>
      <c r="B11228" s="52" t="s">
        <v>19017</v>
      </c>
      <c r="C11228" s="52" t="s">
        <v>10358</v>
      </c>
      <c r="D11228" s="808">
        <v>579.98</v>
      </c>
      <c r="E11228" s="757"/>
      <c r="F11228" s="757"/>
      <c r="G11228" s="757"/>
      <c r="H11228" s="757"/>
      <c r="I11228" s="757"/>
    </row>
    <row r="11229" spans="1:9" ht="15.75" customHeight="1">
      <c r="A11229" s="52">
        <v>12043</v>
      </c>
      <c r="B11229" s="52" t="s">
        <v>19018</v>
      </c>
      <c r="C11229" s="52" t="s">
        <v>10358</v>
      </c>
      <c r="D11229" s="967">
        <v>1224.53</v>
      </c>
      <c r="E11229" s="757"/>
      <c r="F11229" s="757"/>
      <c r="G11229" s="757"/>
      <c r="H11229" s="757"/>
      <c r="I11229" s="757"/>
    </row>
    <row r="11230" spans="1:9" ht="15.75" customHeight="1">
      <c r="A11230" s="52">
        <v>39762</v>
      </c>
      <c r="B11230" s="52" t="s">
        <v>19019</v>
      </c>
      <c r="C11230" s="52" t="s">
        <v>10358</v>
      </c>
      <c r="D11230" s="808">
        <v>582.91</v>
      </c>
      <c r="E11230" s="757"/>
      <c r="F11230" s="757"/>
      <c r="G11230" s="757"/>
      <c r="H11230" s="757"/>
      <c r="I11230" s="757"/>
    </row>
    <row r="11231" spans="1:9" ht="15.75" customHeight="1">
      <c r="A11231" s="52">
        <v>12042</v>
      </c>
      <c r="B11231" s="52" t="s">
        <v>19020</v>
      </c>
      <c r="C11231" s="52" t="s">
        <v>10358</v>
      </c>
      <c r="D11231" s="808">
        <v>851.03</v>
      </c>
      <c r="E11231" s="757"/>
      <c r="F11231" s="757"/>
      <c r="G11231" s="757"/>
      <c r="H11231" s="757"/>
      <c r="I11231" s="757"/>
    </row>
    <row r="11232" spans="1:9" ht="15.75" customHeight="1">
      <c r="A11232" s="52">
        <v>39763</v>
      </c>
      <c r="B11232" s="52" t="s">
        <v>19021</v>
      </c>
      <c r="C11232" s="52" t="s">
        <v>10358</v>
      </c>
      <c r="D11232" s="808">
        <v>996.02</v>
      </c>
      <c r="E11232" s="757"/>
      <c r="F11232" s="757"/>
      <c r="G11232" s="757"/>
      <c r="H11232" s="757"/>
      <c r="I11232" s="757"/>
    </row>
    <row r="11233" spans="1:9" ht="15.75" customHeight="1">
      <c r="A11233" s="52">
        <v>39760</v>
      </c>
      <c r="B11233" s="52" t="s">
        <v>19022</v>
      </c>
      <c r="C11233" s="52" t="s">
        <v>10358</v>
      </c>
      <c r="D11233" s="808">
        <v>992.74</v>
      </c>
      <c r="E11233" s="757"/>
      <c r="F11233" s="757"/>
      <c r="G11233" s="757"/>
      <c r="H11233" s="757"/>
      <c r="I11233" s="757"/>
    </row>
    <row r="11234" spans="1:9" ht="15.75" customHeight="1">
      <c r="A11234" s="52">
        <v>39756</v>
      </c>
      <c r="B11234" s="52" t="s">
        <v>19023</v>
      </c>
      <c r="C11234" s="52" t="s">
        <v>10358</v>
      </c>
      <c r="D11234" s="808">
        <v>356.45</v>
      </c>
      <c r="E11234" s="757"/>
      <c r="F11234" s="757"/>
      <c r="G11234" s="757"/>
      <c r="H11234" s="757"/>
      <c r="I11234" s="757"/>
    </row>
    <row r="11235" spans="1:9" ht="15.75" customHeight="1">
      <c r="A11235" s="52">
        <v>12038</v>
      </c>
      <c r="B11235" s="52" t="s">
        <v>19024</v>
      </c>
      <c r="C11235" s="52" t="s">
        <v>10358</v>
      </c>
      <c r="D11235" s="808">
        <v>445.4</v>
      </c>
      <c r="E11235" s="757"/>
      <c r="F11235" s="757"/>
      <c r="G11235" s="757"/>
      <c r="H11235" s="757"/>
      <c r="I11235" s="757"/>
    </row>
    <row r="11236" spans="1:9" ht="15.75" customHeight="1">
      <c r="A11236" s="52">
        <v>39757</v>
      </c>
      <c r="B11236" s="52" t="s">
        <v>19025</v>
      </c>
      <c r="C11236" s="52" t="s">
        <v>10358</v>
      </c>
      <c r="D11236" s="808">
        <v>411.85</v>
      </c>
      <c r="E11236" s="757"/>
      <c r="F11236" s="757"/>
      <c r="G11236" s="757"/>
      <c r="H11236" s="757"/>
      <c r="I11236" s="757"/>
    </row>
    <row r="11237" spans="1:9" ht="15.75" customHeight="1">
      <c r="A11237" s="52">
        <v>39758</v>
      </c>
      <c r="B11237" s="52" t="s">
        <v>19026</v>
      </c>
      <c r="C11237" s="52" t="s">
        <v>10358</v>
      </c>
      <c r="D11237" s="808">
        <v>600.22</v>
      </c>
      <c r="E11237" s="757"/>
      <c r="F11237" s="757"/>
      <c r="G11237" s="757"/>
      <c r="H11237" s="757"/>
      <c r="I11237" s="757"/>
    </row>
    <row r="11238" spans="1:9" ht="15.75" customHeight="1">
      <c r="A11238" s="52">
        <v>39759</v>
      </c>
      <c r="B11238" s="52" t="s">
        <v>19027</v>
      </c>
      <c r="C11238" s="52" t="s">
        <v>10358</v>
      </c>
      <c r="D11238" s="808">
        <v>741.28</v>
      </c>
      <c r="E11238" s="757"/>
      <c r="F11238" s="757"/>
      <c r="G11238" s="757"/>
      <c r="H11238" s="757"/>
      <c r="I11238" s="757"/>
    </row>
    <row r="11239" spans="1:9" ht="15.75" customHeight="1">
      <c r="A11239" s="52">
        <v>39761</v>
      </c>
      <c r="B11239" s="52" t="s">
        <v>19028</v>
      </c>
      <c r="C11239" s="52" t="s">
        <v>10358</v>
      </c>
      <c r="D11239" s="808">
        <v>891.04</v>
      </c>
      <c r="E11239" s="757"/>
      <c r="F11239" s="757"/>
      <c r="G11239" s="757"/>
      <c r="H11239" s="757"/>
      <c r="I11239" s="757"/>
    </row>
    <row r="11240" spans="1:9" ht="15.75" customHeight="1">
      <c r="A11240" s="52">
        <v>39805</v>
      </c>
      <c r="B11240" s="52" t="s">
        <v>19029</v>
      </c>
      <c r="C11240" s="52" t="s">
        <v>10358</v>
      </c>
      <c r="D11240" s="808">
        <v>161.21</v>
      </c>
      <c r="E11240" s="757"/>
      <c r="F11240" s="757"/>
      <c r="G11240" s="757"/>
      <c r="H11240" s="757"/>
      <c r="I11240" s="757"/>
    </row>
    <row r="11241" spans="1:9" ht="15.75" customHeight="1">
      <c r="A11241" s="52">
        <v>39806</v>
      </c>
      <c r="B11241" s="52" t="s">
        <v>19030</v>
      </c>
      <c r="C11241" s="52" t="s">
        <v>10358</v>
      </c>
      <c r="D11241" s="808">
        <v>298.67</v>
      </c>
      <c r="E11241" s="757"/>
      <c r="F11241" s="757"/>
      <c r="G11241" s="757"/>
      <c r="H11241" s="757"/>
      <c r="I11241" s="757"/>
    </row>
    <row r="11242" spans="1:9" ht="15.75" customHeight="1">
      <c r="A11242" s="52">
        <v>39807</v>
      </c>
      <c r="B11242" s="52" t="s">
        <v>19031</v>
      </c>
      <c r="C11242" s="52" t="s">
        <v>10358</v>
      </c>
      <c r="D11242" s="808">
        <v>647.29999999999995</v>
      </c>
      <c r="E11242" s="757"/>
      <c r="F11242" s="757"/>
      <c r="G11242" s="757"/>
      <c r="H11242" s="757"/>
      <c r="I11242" s="757"/>
    </row>
    <row r="11243" spans="1:9" ht="15.75" customHeight="1">
      <c r="A11243" s="52">
        <v>43100</v>
      </c>
      <c r="B11243" s="52" t="s">
        <v>19032</v>
      </c>
      <c r="C11243" s="52" t="s">
        <v>10358</v>
      </c>
      <c r="D11243" s="808">
        <v>506.05</v>
      </c>
      <c r="E11243" s="757"/>
      <c r="F11243" s="757"/>
      <c r="G11243" s="757"/>
      <c r="H11243" s="757"/>
      <c r="I11243" s="757"/>
    </row>
    <row r="11244" spans="1:9" ht="15.75" customHeight="1">
      <c r="A11244" s="52">
        <v>39804</v>
      </c>
      <c r="B11244" s="52" t="s">
        <v>19033</v>
      </c>
      <c r="C11244" s="52" t="s">
        <v>10358</v>
      </c>
      <c r="D11244" s="808">
        <v>94.66</v>
      </c>
      <c r="E11244" s="757"/>
      <c r="F11244" s="757"/>
      <c r="G11244" s="757"/>
      <c r="H11244" s="757"/>
      <c r="I11244" s="757"/>
    </row>
    <row r="11245" spans="1:9" ht="15.75" customHeight="1">
      <c r="A11245" s="52">
        <v>39796</v>
      </c>
      <c r="B11245" s="52" t="s">
        <v>19034</v>
      </c>
      <c r="C11245" s="52" t="s">
        <v>10358</v>
      </c>
      <c r="D11245" s="808">
        <v>98.04</v>
      </c>
      <c r="E11245" s="757"/>
      <c r="F11245" s="757"/>
      <c r="G11245" s="757"/>
      <c r="H11245" s="757"/>
      <c r="I11245" s="757"/>
    </row>
    <row r="11246" spans="1:9" ht="15.75" customHeight="1">
      <c r="A11246" s="52">
        <v>39797</v>
      </c>
      <c r="B11246" s="52" t="s">
        <v>19035</v>
      </c>
      <c r="C11246" s="52" t="s">
        <v>10358</v>
      </c>
      <c r="D11246" s="808">
        <v>153.91</v>
      </c>
      <c r="E11246" s="757"/>
      <c r="F11246" s="757"/>
      <c r="G11246" s="757"/>
      <c r="H11246" s="757"/>
      <c r="I11246" s="757"/>
    </row>
    <row r="11247" spans="1:9" ht="15.75" customHeight="1">
      <c r="A11247" s="52">
        <v>39798</v>
      </c>
      <c r="B11247" s="52" t="s">
        <v>19036</v>
      </c>
      <c r="C11247" s="52" t="s">
        <v>10358</v>
      </c>
      <c r="D11247" s="808">
        <v>264</v>
      </c>
      <c r="E11247" s="757"/>
      <c r="F11247" s="757"/>
      <c r="G11247" s="757"/>
      <c r="H11247" s="757"/>
      <c r="I11247" s="757"/>
    </row>
    <row r="11248" spans="1:9" ht="15.75" customHeight="1">
      <c r="A11248" s="52">
        <v>39794</v>
      </c>
      <c r="B11248" s="52" t="s">
        <v>19037</v>
      </c>
      <c r="C11248" s="52" t="s">
        <v>10358</v>
      </c>
      <c r="D11248" s="808">
        <v>41.62</v>
      </c>
      <c r="E11248" s="757"/>
      <c r="F11248" s="757"/>
      <c r="G11248" s="757"/>
      <c r="H11248" s="757"/>
      <c r="I11248" s="757"/>
    </row>
    <row r="11249" spans="1:9" ht="15.75" customHeight="1">
      <c r="A11249" s="52">
        <v>39795</v>
      </c>
      <c r="B11249" s="52" t="s">
        <v>19038</v>
      </c>
      <c r="C11249" s="52" t="s">
        <v>10358</v>
      </c>
      <c r="D11249" s="808">
        <v>65.75</v>
      </c>
      <c r="E11249" s="757"/>
      <c r="F11249" s="757"/>
      <c r="G11249" s="757"/>
      <c r="H11249" s="757"/>
      <c r="I11249" s="757"/>
    </row>
    <row r="11250" spans="1:9" ht="15.75" customHeight="1">
      <c r="A11250" s="52">
        <v>39799</v>
      </c>
      <c r="B11250" s="52" t="s">
        <v>19039</v>
      </c>
      <c r="C11250" s="52" t="s">
        <v>10358</v>
      </c>
      <c r="D11250" s="808">
        <v>48.51</v>
      </c>
      <c r="E11250" s="757"/>
      <c r="F11250" s="757"/>
      <c r="G11250" s="757"/>
      <c r="H11250" s="757"/>
      <c r="I11250" s="757"/>
    </row>
    <row r="11251" spans="1:9" ht="15.75" customHeight="1">
      <c r="A11251" s="52">
        <v>39801</v>
      </c>
      <c r="B11251" s="52" t="s">
        <v>19040</v>
      </c>
      <c r="C11251" s="52" t="s">
        <v>10358</v>
      </c>
      <c r="D11251" s="808">
        <v>138.84</v>
      </c>
      <c r="E11251" s="757"/>
      <c r="F11251" s="757"/>
      <c r="G11251" s="757"/>
      <c r="H11251" s="757"/>
      <c r="I11251" s="757"/>
    </row>
    <row r="11252" spans="1:9" ht="15.75" customHeight="1">
      <c r="A11252" s="52">
        <v>39802</v>
      </c>
      <c r="B11252" s="52" t="s">
        <v>19041</v>
      </c>
      <c r="C11252" s="52" t="s">
        <v>10358</v>
      </c>
      <c r="D11252" s="808">
        <v>203.51</v>
      </c>
      <c r="E11252" s="757"/>
      <c r="F11252" s="757"/>
      <c r="G11252" s="757"/>
      <c r="H11252" s="757"/>
      <c r="I11252" s="757"/>
    </row>
    <row r="11253" spans="1:9" ht="15.75" customHeight="1">
      <c r="A11253" s="52">
        <v>39803</v>
      </c>
      <c r="B11253" s="52" t="s">
        <v>19042</v>
      </c>
      <c r="C11253" s="52" t="s">
        <v>10358</v>
      </c>
      <c r="D11253" s="808">
        <v>283.89999999999998</v>
      </c>
      <c r="E11253" s="757"/>
      <c r="F11253" s="757"/>
      <c r="G11253" s="757"/>
      <c r="H11253" s="757"/>
      <c r="I11253" s="757"/>
    </row>
    <row r="11254" spans="1:9" ht="15.75" customHeight="1">
      <c r="A11254" s="52">
        <v>39800</v>
      </c>
      <c r="B11254" s="52" t="s">
        <v>19043</v>
      </c>
      <c r="C11254" s="52" t="s">
        <v>10358</v>
      </c>
      <c r="D11254" s="808">
        <v>82.63</v>
      </c>
      <c r="E11254" s="757"/>
      <c r="F11254" s="757"/>
      <c r="G11254" s="757"/>
      <c r="H11254" s="757"/>
      <c r="I11254" s="757"/>
    </row>
    <row r="11255" spans="1:9" ht="15.75" customHeight="1">
      <c r="A11255" s="52">
        <v>43837</v>
      </c>
      <c r="B11255" s="52" t="s">
        <v>19044</v>
      </c>
      <c r="C11255" s="52" t="s">
        <v>10358</v>
      </c>
      <c r="D11255" s="967">
        <v>1361.07</v>
      </c>
      <c r="E11255" s="757"/>
      <c r="F11255" s="757"/>
      <c r="G11255" s="757"/>
      <c r="H11255" s="757"/>
      <c r="I11255" s="757"/>
    </row>
    <row r="11256" spans="1:9" ht="15.75" customHeight="1">
      <c r="A11256" s="52">
        <v>43836</v>
      </c>
      <c r="B11256" s="52" t="s">
        <v>19045</v>
      </c>
      <c r="C11256" s="52" t="s">
        <v>10358</v>
      </c>
      <c r="D11256" s="967">
        <v>2769.54</v>
      </c>
      <c r="E11256" s="757"/>
      <c r="F11256" s="757"/>
      <c r="G11256" s="757"/>
      <c r="H11256" s="757"/>
      <c r="I11256" s="757"/>
    </row>
    <row r="11257" spans="1:9" ht="15.75" customHeight="1">
      <c r="A11257" s="52">
        <v>21059</v>
      </c>
      <c r="B11257" s="52" t="s">
        <v>19046</v>
      </c>
      <c r="C11257" s="52" t="s">
        <v>10358</v>
      </c>
      <c r="D11257" s="808">
        <v>61.24</v>
      </c>
      <c r="E11257" s="757"/>
      <c r="F11257" s="757"/>
      <c r="G11257" s="757"/>
      <c r="H11257" s="757"/>
      <c r="I11257" s="757"/>
    </row>
    <row r="11258" spans="1:9" ht="15.75" customHeight="1">
      <c r="A11258" s="52">
        <v>11234</v>
      </c>
      <c r="B11258" s="52" t="s">
        <v>19047</v>
      </c>
      <c r="C11258" s="52" t="s">
        <v>10358</v>
      </c>
      <c r="D11258" s="808">
        <v>92.31</v>
      </c>
      <c r="E11258" s="757"/>
      <c r="F11258" s="757"/>
      <c r="G11258" s="757"/>
      <c r="H11258" s="757"/>
      <c r="I11258" s="757"/>
    </row>
    <row r="11259" spans="1:9" ht="15.75" customHeight="1">
      <c r="A11259" s="52">
        <v>21060</v>
      </c>
      <c r="B11259" s="52" t="s">
        <v>19048</v>
      </c>
      <c r="C11259" s="52" t="s">
        <v>10358</v>
      </c>
      <c r="D11259" s="808">
        <v>113.61</v>
      </c>
      <c r="E11259" s="757"/>
      <c r="F11259" s="757"/>
      <c r="G11259" s="757"/>
      <c r="H11259" s="757"/>
      <c r="I11259" s="757"/>
    </row>
    <row r="11260" spans="1:9" ht="15.75" customHeight="1">
      <c r="A11260" s="52">
        <v>21061</v>
      </c>
      <c r="B11260" s="52" t="s">
        <v>19049</v>
      </c>
      <c r="C11260" s="52" t="s">
        <v>10358</v>
      </c>
      <c r="D11260" s="808">
        <v>142.01</v>
      </c>
      <c r="E11260" s="757"/>
      <c r="F11260" s="757"/>
      <c r="G11260" s="757"/>
      <c r="H11260" s="757"/>
      <c r="I11260" s="757"/>
    </row>
    <row r="11261" spans="1:9" ht="15.75" customHeight="1">
      <c r="A11261" s="52">
        <v>21062</v>
      </c>
      <c r="B11261" s="52" t="s">
        <v>19050</v>
      </c>
      <c r="C11261" s="52" t="s">
        <v>10358</v>
      </c>
      <c r="D11261" s="808">
        <v>223.67</v>
      </c>
      <c r="E11261" s="757"/>
      <c r="F11261" s="757"/>
      <c r="G11261" s="757"/>
      <c r="H11261" s="757"/>
      <c r="I11261" s="757"/>
    </row>
    <row r="11262" spans="1:9" ht="15.75" customHeight="1">
      <c r="A11262" s="52">
        <v>11708</v>
      </c>
      <c r="B11262" s="52" t="s">
        <v>19051</v>
      </c>
      <c r="C11262" s="52" t="s">
        <v>10358</v>
      </c>
      <c r="D11262" s="808">
        <v>24.4</v>
      </c>
      <c r="E11262" s="757"/>
      <c r="F11262" s="757"/>
      <c r="G11262" s="757"/>
      <c r="H11262" s="757"/>
      <c r="I11262" s="757"/>
    </row>
    <row r="11263" spans="1:9" ht="15.75" customHeight="1">
      <c r="A11263" s="52">
        <v>11709</v>
      </c>
      <c r="B11263" s="52" t="s">
        <v>19052</v>
      </c>
      <c r="C11263" s="52" t="s">
        <v>10358</v>
      </c>
      <c r="D11263" s="808">
        <v>57.33</v>
      </c>
      <c r="E11263" s="757"/>
      <c r="F11263" s="757"/>
      <c r="G11263" s="757"/>
      <c r="H11263" s="757"/>
      <c r="I11263" s="757"/>
    </row>
    <row r="11264" spans="1:9" ht="15.75" customHeight="1">
      <c r="A11264" s="52">
        <v>11710</v>
      </c>
      <c r="B11264" s="52" t="s">
        <v>19053</v>
      </c>
      <c r="C11264" s="52" t="s">
        <v>10358</v>
      </c>
      <c r="D11264" s="808">
        <v>131.80000000000001</v>
      </c>
      <c r="E11264" s="757"/>
      <c r="F11264" s="757"/>
      <c r="G11264" s="757"/>
      <c r="H11264" s="757"/>
      <c r="I11264" s="757"/>
    </row>
    <row r="11265" spans="1:9" ht="15.75" customHeight="1">
      <c r="A11265" s="52">
        <v>11707</v>
      </c>
      <c r="B11265" s="52" t="s">
        <v>19054</v>
      </c>
      <c r="C11265" s="52" t="s">
        <v>10358</v>
      </c>
      <c r="D11265" s="808">
        <v>18.28</v>
      </c>
      <c r="E11265" s="757"/>
      <c r="F11265" s="757"/>
      <c r="G11265" s="757"/>
      <c r="H11265" s="757"/>
      <c r="I11265" s="757"/>
    </row>
    <row r="11266" spans="1:9" ht="15.75" customHeight="1">
      <c r="A11266" s="52">
        <v>5102</v>
      </c>
      <c r="B11266" s="52" t="s">
        <v>19055</v>
      </c>
      <c r="C11266" s="52" t="s">
        <v>10358</v>
      </c>
      <c r="D11266" s="808">
        <v>11.21</v>
      </c>
      <c r="E11266" s="757"/>
      <c r="F11266" s="757"/>
      <c r="G11266" s="757"/>
      <c r="H11266" s="757"/>
      <c r="I11266" s="757"/>
    </row>
    <row r="11267" spans="1:9" ht="15.75" customHeight="1">
      <c r="A11267" s="52">
        <v>11739</v>
      </c>
      <c r="B11267" s="52" t="s">
        <v>19056</v>
      </c>
      <c r="C11267" s="52" t="s">
        <v>10358</v>
      </c>
      <c r="D11267" s="808">
        <v>7.99</v>
      </c>
      <c r="E11267" s="757"/>
      <c r="F11267" s="757"/>
      <c r="G11267" s="757"/>
      <c r="H11267" s="757"/>
      <c r="I11267" s="757"/>
    </row>
    <row r="11268" spans="1:9" ht="15.75" customHeight="1">
      <c r="A11268" s="52">
        <v>11711</v>
      </c>
      <c r="B11268" s="52" t="s">
        <v>19057</v>
      </c>
      <c r="C11268" s="52" t="s">
        <v>10358</v>
      </c>
      <c r="D11268" s="808">
        <v>9.34</v>
      </c>
      <c r="E11268" s="757"/>
      <c r="F11268" s="757"/>
      <c r="G11268" s="757"/>
      <c r="H11268" s="757"/>
      <c r="I11268" s="757"/>
    </row>
    <row r="11269" spans="1:9" ht="15.75" customHeight="1">
      <c r="A11269" s="52">
        <v>11741</v>
      </c>
      <c r="B11269" s="52" t="s">
        <v>19058</v>
      </c>
      <c r="C11269" s="52" t="s">
        <v>10358</v>
      </c>
      <c r="D11269" s="808">
        <v>10.17</v>
      </c>
      <c r="E11269" s="757"/>
      <c r="F11269" s="757"/>
      <c r="G11269" s="757"/>
      <c r="H11269" s="757"/>
      <c r="I11269" s="757"/>
    </row>
    <row r="11270" spans="1:9" ht="15.75" customHeight="1">
      <c r="A11270" s="52">
        <v>11745</v>
      </c>
      <c r="B11270" s="52" t="s">
        <v>19059</v>
      </c>
      <c r="C11270" s="52" t="s">
        <v>10358</v>
      </c>
      <c r="D11270" s="808">
        <v>13.4</v>
      </c>
      <c r="E11270" s="757"/>
      <c r="F11270" s="757"/>
      <c r="G11270" s="757"/>
      <c r="H11270" s="757"/>
      <c r="I11270" s="757"/>
    </row>
    <row r="11271" spans="1:9" ht="15.75" customHeight="1">
      <c r="A11271" s="52">
        <v>11743</v>
      </c>
      <c r="B11271" s="52" t="s">
        <v>19060</v>
      </c>
      <c r="C11271" s="52" t="s">
        <v>10358</v>
      </c>
      <c r="D11271" s="808">
        <v>8.5399999999999991</v>
      </c>
      <c r="E11271" s="757"/>
      <c r="F11271" s="757"/>
      <c r="G11271" s="757"/>
      <c r="H11271" s="757"/>
      <c r="I11271" s="757"/>
    </row>
    <row r="11272" spans="1:9" ht="15.75" customHeight="1">
      <c r="A11272" s="52">
        <v>40985</v>
      </c>
      <c r="B11272" s="52" t="s">
        <v>19061</v>
      </c>
      <c r="C11272" s="52" t="s">
        <v>10511</v>
      </c>
      <c r="D11272" s="967">
        <v>1972.09</v>
      </c>
      <c r="E11272" s="757"/>
      <c r="F11272" s="757"/>
      <c r="G11272" s="757"/>
      <c r="H11272" s="757"/>
      <c r="I11272" s="757"/>
    </row>
    <row r="11273" spans="1:9" ht="15.75" customHeight="1">
      <c r="A11273" s="52">
        <v>44502</v>
      </c>
      <c r="B11273" s="52" t="s">
        <v>19062</v>
      </c>
      <c r="C11273" s="52" t="s">
        <v>10509</v>
      </c>
      <c r="D11273" s="808">
        <v>11.25</v>
      </c>
      <c r="E11273" s="757"/>
      <c r="F11273" s="757"/>
      <c r="G11273" s="757"/>
      <c r="H11273" s="757"/>
      <c r="I11273" s="757"/>
    </row>
    <row r="11274" spans="1:9" ht="15.75" customHeight="1">
      <c r="A11274" s="52">
        <v>1088</v>
      </c>
      <c r="B11274" s="52" t="s">
        <v>19063</v>
      </c>
      <c r="C11274" s="52" t="s">
        <v>10358</v>
      </c>
      <c r="D11274" s="808">
        <v>31.86</v>
      </c>
      <c r="E11274" s="757"/>
      <c r="F11274" s="757"/>
      <c r="G11274" s="757"/>
      <c r="H11274" s="757"/>
      <c r="I11274" s="757"/>
    </row>
    <row r="11275" spans="1:9" ht="15.75" customHeight="1">
      <c r="A11275" s="52">
        <v>1087</v>
      </c>
      <c r="B11275" s="52" t="s">
        <v>19064</v>
      </c>
      <c r="C11275" s="52" t="s">
        <v>10358</v>
      </c>
      <c r="D11275" s="808">
        <v>39.79</v>
      </c>
      <c r="E11275" s="757"/>
      <c r="F11275" s="757"/>
      <c r="G11275" s="757"/>
      <c r="H11275" s="757"/>
      <c r="I11275" s="757"/>
    </row>
    <row r="11276" spans="1:9" ht="15.75" customHeight="1">
      <c r="A11276" s="52">
        <v>38777</v>
      </c>
      <c r="B11276" s="52" t="s">
        <v>19065</v>
      </c>
      <c r="C11276" s="52" t="s">
        <v>10358</v>
      </c>
      <c r="D11276" s="808">
        <v>79.25</v>
      </c>
      <c r="E11276" s="757"/>
      <c r="F11276" s="757"/>
      <c r="G11276" s="757"/>
      <c r="H11276" s="757"/>
      <c r="I11276" s="757"/>
    </row>
    <row r="11277" spans="1:9" ht="15.75" customHeight="1">
      <c r="A11277" s="52">
        <v>1086</v>
      </c>
      <c r="B11277" s="52" t="s">
        <v>19066</v>
      </c>
      <c r="C11277" s="52" t="s">
        <v>10358</v>
      </c>
      <c r="D11277" s="808">
        <v>41.82</v>
      </c>
      <c r="E11277" s="757"/>
      <c r="F11277" s="757"/>
      <c r="G11277" s="757"/>
      <c r="H11277" s="757"/>
      <c r="I11277" s="757"/>
    </row>
    <row r="11278" spans="1:9" ht="15.75" customHeight="1">
      <c r="A11278" s="52">
        <v>1079</v>
      </c>
      <c r="B11278" s="52" t="s">
        <v>19067</v>
      </c>
      <c r="C11278" s="52" t="s">
        <v>10358</v>
      </c>
      <c r="D11278" s="808">
        <v>43.23</v>
      </c>
      <c r="E11278" s="757"/>
      <c r="F11278" s="757"/>
      <c r="G11278" s="757"/>
      <c r="H11278" s="757"/>
      <c r="I11278" s="757"/>
    </row>
    <row r="11279" spans="1:9" ht="15.75" customHeight="1">
      <c r="A11279" s="52">
        <v>39374</v>
      </c>
      <c r="B11279" s="52" t="s">
        <v>19068</v>
      </c>
      <c r="C11279" s="52" t="s">
        <v>10358</v>
      </c>
      <c r="D11279" s="808">
        <v>129</v>
      </c>
      <c r="E11279" s="757"/>
      <c r="F11279" s="757"/>
      <c r="G11279" s="757"/>
      <c r="H11279" s="757"/>
      <c r="I11279" s="757"/>
    </row>
    <row r="11280" spans="1:9" ht="15.75" customHeight="1">
      <c r="A11280" s="52">
        <v>1082</v>
      </c>
      <c r="B11280" s="52" t="s">
        <v>19069</v>
      </c>
      <c r="C11280" s="52" t="s">
        <v>10358</v>
      </c>
      <c r="D11280" s="808">
        <v>271.8</v>
      </c>
      <c r="E11280" s="757"/>
      <c r="F11280" s="757"/>
      <c r="G11280" s="757"/>
      <c r="H11280" s="757"/>
      <c r="I11280" s="757"/>
    </row>
    <row r="11281" spans="1:9" ht="15.75" customHeight="1">
      <c r="A11281" s="52">
        <v>12316</v>
      </c>
      <c r="B11281" s="52" t="s">
        <v>19070</v>
      </c>
      <c r="C11281" s="52" t="s">
        <v>10358</v>
      </c>
      <c r="D11281" s="808">
        <v>124.57</v>
      </c>
      <c r="E11281" s="757"/>
      <c r="F11281" s="757"/>
      <c r="G11281" s="757"/>
      <c r="H11281" s="757"/>
      <c r="I11281" s="757"/>
    </row>
    <row r="11282" spans="1:9" ht="15.75" customHeight="1">
      <c r="A11282" s="52">
        <v>12317</v>
      </c>
      <c r="B11282" s="52" t="s">
        <v>19071</v>
      </c>
      <c r="C11282" s="52" t="s">
        <v>10358</v>
      </c>
      <c r="D11282" s="808">
        <v>148.55000000000001</v>
      </c>
      <c r="E11282" s="757"/>
      <c r="F11282" s="757"/>
      <c r="G11282" s="757"/>
      <c r="H11282" s="757"/>
      <c r="I11282" s="757"/>
    </row>
    <row r="11283" spans="1:9" ht="15.75" customHeight="1">
      <c r="A11283" s="52">
        <v>12318</v>
      </c>
      <c r="B11283" s="52" t="s">
        <v>19072</v>
      </c>
      <c r="C11283" s="52" t="s">
        <v>10358</v>
      </c>
      <c r="D11283" s="808">
        <v>171.14</v>
      </c>
      <c r="E11283" s="757"/>
      <c r="F11283" s="757"/>
      <c r="G11283" s="757"/>
      <c r="H11283" s="757"/>
      <c r="I11283" s="757"/>
    </row>
    <row r="11284" spans="1:9" ht="15.75" customHeight="1">
      <c r="A11284" s="52">
        <v>5104</v>
      </c>
      <c r="B11284" s="52" t="s">
        <v>19073</v>
      </c>
      <c r="C11284" s="52" t="s">
        <v>10406</v>
      </c>
      <c r="D11284" s="808">
        <v>67.02</v>
      </c>
      <c r="E11284" s="757"/>
      <c r="F11284" s="757"/>
      <c r="G11284" s="757"/>
      <c r="H11284" s="757"/>
      <c r="I11284" s="757"/>
    </row>
    <row r="11285" spans="1:9" ht="15.75" customHeight="1">
      <c r="A11285" s="52">
        <v>44530</v>
      </c>
      <c r="B11285" s="52" t="s">
        <v>19074</v>
      </c>
      <c r="C11285" s="52" t="s">
        <v>10358</v>
      </c>
      <c r="D11285" s="808">
        <v>50.22</v>
      </c>
      <c r="E11285" s="757"/>
      <c r="F11285" s="757"/>
      <c r="G11285" s="757"/>
      <c r="H11285" s="757"/>
      <c r="I11285" s="757"/>
    </row>
    <row r="11286" spans="1:9" ht="15.75" customHeight="1">
      <c r="A11286" s="52">
        <v>2710</v>
      </c>
      <c r="B11286" s="52" t="s">
        <v>19075</v>
      </c>
      <c r="C11286" s="52" t="s">
        <v>10358</v>
      </c>
      <c r="D11286" s="808">
        <v>40.11</v>
      </c>
      <c r="E11286" s="757"/>
      <c r="F11286" s="757"/>
      <c r="G11286" s="757"/>
      <c r="H11286" s="757"/>
      <c r="I11286" s="757"/>
    </row>
    <row r="11287" spans="1:9" ht="15.75" customHeight="1">
      <c r="A11287" s="52">
        <v>14575</v>
      </c>
      <c r="B11287" s="52" t="s">
        <v>19076</v>
      </c>
      <c r="C11287" s="52" t="s">
        <v>10358</v>
      </c>
      <c r="D11287" s="967">
        <v>5650820.1799999997</v>
      </c>
      <c r="E11287" s="757"/>
      <c r="F11287" s="757"/>
      <c r="G11287" s="757"/>
      <c r="H11287" s="757"/>
      <c r="I11287" s="757"/>
    </row>
    <row r="11288" spans="1:9" ht="15.75" customHeight="1">
      <c r="A11288" s="52">
        <v>20043</v>
      </c>
      <c r="B11288" s="52" t="s">
        <v>19077</v>
      </c>
      <c r="C11288" s="52" t="s">
        <v>10358</v>
      </c>
      <c r="D11288" s="808">
        <v>10.039999999999999</v>
      </c>
      <c r="E11288" s="757"/>
      <c r="F11288" s="757"/>
      <c r="G11288" s="757"/>
      <c r="H11288" s="757"/>
      <c r="I11288" s="757"/>
    </row>
    <row r="11289" spans="1:9" ht="15.75" customHeight="1">
      <c r="A11289" s="52">
        <v>20044</v>
      </c>
      <c r="B11289" s="52" t="s">
        <v>19078</v>
      </c>
      <c r="C11289" s="52" t="s">
        <v>10358</v>
      </c>
      <c r="D11289" s="808">
        <v>11.64</v>
      </c>
      <c r="E11289" s="757"/>
      <c r="F11289" s="757"/>
      <c r="G11289" s="757"/>
      <c r="H11289" s="757"/>
      <c r="I11289" s="757"/>
    </row>
    <row r="11290" spans="1:9" ht="15.75" customHeight="1">
      <c r="A11290" s="52">
        <v>20042</v>
      </c>
      <c r="B11290" s="52" t="s">
        <v>19079</v>
      </c>
      <c r="C11290" s="52" t="s">
        <v>10358</v>
      </c>
      <c r="D11290" s="808">
        <v>8.7100000000000009</v>
      </c>
      <c r="E11290" s="757"/>
      <c r="F11290" s="757"/>
      <c r="G11290" s="757"/>
      <c r="H11290" s="757"/>
      <c r="I11290" s="757"/>
    </row>
    <row r="11291" spans="1:9" ht="15.75" customHeight="1">
      <c r="A11291" s="52">
        <v>20046</v>
      </c>
      <c r="B11291" s="52" t="s">
        <v>19080</v>
      </c>
      <c r="C11291" s="52" t="s">
        <v>10358</v>
      </c>
      <c r="D11291" s="808">
        <v>20.61</v>
      </c>
      <c r="E11291" s="757"/>
      <c r="F11291" s="757"/>
      <c r="G11291" s="757"/>
      <c r="H11291" s="757"/>
      <c r="I11291" s="757"/>
    </row>
    <row r="11292" spans="1:9" ht="15.75" customHeight="1">
      <c r="A11292" s="52">
        <v>20047</v>
      </c>
      <c r="B11292" s="52" t="s">
        <v>19081</v>
      </c>
      <c r="C11292" s="52" t="s">
        <v>10358</v>
      </c>
      <c r="D11292" s="808">
        <v>61.8</v>
      </c>
      <c r="E11292" s="757"/>
      <c r="F11292" s="757"/>
      <c r="G11292" s="757"/>
      <c r="H11292" s="757"/>
      <c r="I11292" s="757"/>
    </row>
    <row r="11293" spans="1:9" ht="15.75" customHeight="1">
      <c r="A11293" s="52">
        <v>20045</v>
      </c>
      <c r="B11293" s="52" t="s">
        <v>19082</v>
      </c>
      <c r="C11293" s="52" t="s">
        <v>10358</v>
      </c>
      <c r="D11293" s="808">
        <v>10.42</v>
      </c>
      <c r="E11293" s="757"/>
      <c r="F11293" s="757"/>
      <c r="G11293" s="757"/>
      <c r="H11293" s="757"/>
      <c r="I11293" s="757"/>
    </row>
    <row r="11294" spans="1:9" ht="15.75" customHeight="1">
      <c r="A11294" s="52">
        <v>20972</v>
      </c>
      <c r="B11294" s="52" t="s">
        <v>19083</v>
      </c>
      <c r="C11294" s="52" t="s">
        <v>10358</v>
      </c>
      <c r="D11294" s="808">
        <v>128.57</v>
      </c>
      <c r="E11294" s="757"/>
      <c r="F11294" s="757"/>
      <c r="G11294" s="757"/>
      <c r="H11294" s="757"/>
      <c r="I11294" s="757"/>
    </row>
    <row r="11295" spans="1:9" ht="15.75" customHeight="1">
      <c r="A11295" s="52">
        <v>11321</v>
      </c>
      <c r="B11295" s="52" t="s">
        <v>19084</v>
      </c>
      <c r="C11295" s="52" t="s">
        <v>10358</v>
      </c>
      <c r="D11295" s="808">
        <v>31</v>
      </c>
      <c r="E11295" s="757"/>
      <c r="F11295" s="757"/>
      <c r="G11295" s="757"/>
      <c r="H11295" s="757"/>
      <c r="I11295" s="757"/>
    </row>
    <row r="11296" spans="1:9" ht="15.75" customHeight="1">
      <c r="A11296" s="52">
        <v>11323</v>
      </c>
      <c r="B11296" s="52" t="s">
        <v>19085</v>
      </c>
      <c r="C11296" s="52" t="s">
        <v>10358</v>
      </c>
      <c r="D11296" s="808">
        <v>35.65</v>
      </c>
      <c r="E11296" s="757"/>
      <c r="F11296" s="757"/>
      <c r="G11296" s="757"/>
      <c r="H11296" s="757"/>
      <c r="I11296" s="757"/>
    </row>
    <row r="11297" spans="1:9" ht="15.75" customHeight="1">
      <c r="A11297" s="52">
        <v>20327</v>
      </c>
      <c r="B11297" s="52" t="s">
        <v>19086</v>
      </c>
      <c r="C11297" s="52" t="s">
        <v>10358</v>
      </c>
      <c r="D11297" s="808">
        <v>20.23</v>
      </c>
      <c r="E11297" s="757"/>
      <c r="F11297" s="757"/>
      <c r="G11297" s="757"/>
      <c r="H11297" s="757"/>
      <c r="I11297" s="757"/>
    </row>
    <row r="11298" spans="1:9" ht="15.75" customHeight="1">
      <c r="A11298" s="52">
        <v>13390</v>
      </c>
      <c r="B11298" s="52" t="s">
        <v>19087</v>
      </c>
      <c r="C11298" s="52" t="s">
        <v>10358</v>
      </c>
      <c r="D11298" s="808">
        <v>157.21</v>
      </c>
      <c r="E11298" s="757"/>
      <c r="F11298" s="757"/>
      <c r="G11298" s="757"/>
      <c r="H11298" s="757"/>
      <c r="I11298" s="757"/>
    </row>
    <row r="11299" spans="1:9" ht="15.75" customHeight="1">
      <c r="A11299" s="52">
        <v>6034</v>
      </c>
      <c r="B11299" s="52" t="s">
        <v>19088</v>
      </c>
      <c r="C11299" s="52" t="s">
        <v>10358</v>
      </c>
      <c r="D11299" s="808">
        <v>7.5</v>
      </c>
      <c r="E11299" s="757"/>
      <c r="F11299" s="757"/>
      <c r="G11299" s="757"/>
      <c r="H11299" s="757"/>
      <c r="I11299" s="757"/>
    </row>
    <row r="11300" spans="1:9" ht="15.75" customHeight="1">
      <c r="A11300" s="52">
        <v>6036</v>
      </c>
      <c r="B11300" s="52" t="s">
        <v>19089</v>
      </c>
      <c r="C11300" s="52" t="s">
        <v>10358</v>
      </c>
      <c r="D11300" s="808">
        <v>10.210000000000001</v>
      </c>
      <c r="E11300" s="757"/>
      <c r="F11300" s="757"/>
      <c r="G11300" s="757"/>
      <c r="H11300" s="757"/>
      <c r="I11300" s="757"/>
    </row>
    <row r="11301" spans="1:9" ht="15.75" customHeight="1">
      <c r="A11301" s="52">
        <v>6031</v>
      </c>
      <c r="B11301" s="52" t="s">
        <v>19090</v>
      </c>
      <c r="C11301" s="52" t="s">
        <v>10358</v>
      </c>
      <c r="D11301" s="808">
        <v>12</v>
      </c>
      <c r="E11301" s="757"/>
      <c r="F11301" s="757"/>
      <c r="G11301" s="757"/>
      <c r="H11301" s="757"/>
      <c r="I11301" s="757"/>
    </row>
    <row r="11302" spans="1:9" ht="15.75" customHeight="1">
      <c r="A11302" s="52">
        <v>6029</v>
      </c>
      <c r="B11302" s="52" t="s">
        <v>19091</v>
      </c>
      <c r="C11302" s="52" t="s">
        <v>10358</v>
      </c>
      <c r="D11302" s="808">
        <v>12.12</v>
      </c>
      <c r="E11302" s="757"/>
      <c r="F11302" s="757"/>
      <c r="G11302" s="757"/>
      <c r="H11302" s="757"/>
      <c r="I11302" s="757"/>
    </row>
    <row r="11303" spans="1:9" ht="15.75" customHeight="1">
      <c r="A11303" s="52">
        <v>6033</v>
      </c>
      <c r="B11303" s="52" t="s">
        <v>19092</v>
      </c>
      <c r="C11303" s="52" t="s">
        <v>10358</v>
      </c>
      <c r="D11303" s="808">
        <v>15.98</v>
      </c>
      <c r="E11303" s="757"/>
      <c r="F11303" s="757"/>
      <c r="G11303" s="757"/>
      <c r="H11303" s="757"/>
      <c r="I11303" s="757"/>
    </row>
    <row r="11304" spans="1:9" ht="15.75" customHeight="1">
      <c r="A11304" s="52">
        <v>11672</v>
      </c>
      <c r="B11304" s="52" t="s">
        <v>19093</v>
      </c>
      <c r="C11304" s="52" t="s">
        <v>10358</v>
      </c>
      <c r="D11304" s="808">
        <v>34.770000000000003</v>
      </c>
      <c r="E11304" s="757"/>
      <c r="F11304" s="757"/>
      <c r="G11304" s="757"/>
      <c r="H11304" s="757"/>
      <c r="I11304" s="757"/>
    </row>
    <row r="11305" spans="1:9" ht="15.75" customHeight="1">
      <c r="A11305" s="52">
        <v>11669</v>
      </c>
      <c r="B11305" s="52" t="s">
        <v>19094</v>
      </c>
      <c r="C11305" s="52" t="s">
        <v>10358</v>
      </c>
      <c r="D11305" s="808">
        <v>33.11</v>
      </c>
      <c r="E11305" s="757"/>
      <c r="F11305" s="757"/>
      <c r="G11305" s="757"/>
      <c r="H11305" s="757"/>
      <c r="I11305" s="757"/>
    </row>
    <row r="11306" spans="1:9" ht="15.75" customHeight="1">
      <c r="A11306" s="52">
        <v>11670</v>
      </c>
      <c r="B11306" s="52" t="s">
        <v>19095</v>
      </c>
      <c r="C11306" s="52" t="s">
        <v>10358</v>
      </c>
      <c r="D11306" s="808">
        <v>12.68</v>
      </c>
      <c r="E11306" s="757"/>
      <c r="F11306" s="757"/>
      <c r="G11306" s="757"/>
      <c r="H11306" s="757"/>
      <c r="I11306" s="757"/>
    </row>
    <row r="11307" spans="1:9" ht="15.75" customHeight="1">
      <c r="A11307" s="52">
        <v>20055</v>
      </c>
      <c r="B11307" s="52" t="s">
        <v>19096</v>
      </c>
      <c r="C11307" s="52" t="s">
        <v>10358</v>
      </c>
      <c r="D11307" s="808">
        <v>24.8</v>
      </c>
      <c r="E11307" s="757"/>
      <c r="F11307" s="757"/>
      <c r="G11307" s="757"/>
      <c r="H11307" s="757"/>
      <c r="I11307" s="757"/>
    </row>
    <row r="11308" spans="1:9" ht="15.75" customHeight="1">
      <c r="A11308" s="52">
        <v>11671</v>
      </c>
      <c r="B11308" s="52" t="s">
        <v>19097</v>
      </c>
      <c r="C11308" s="52" t="s">
        <v>10358</v>
      </c>
      <c r="D11308" s="808">
        <v>53.21</v>
      </c>
      <c r="E11308" s="757"/>
      <c r="F11308" s="757"/>
      <c r="G11308" s="757"/>
      <c r="H11308" s="757"/>
      <c r="I11308" s="757"/>
    </row>
    <row r="11309" spans="1:9" ht="15.75" customHeight="1">
      <c r="A11309" s="52">
        <v>6032</v>
      </c>
      <c r="B11309" s="52" t="s">
        <v>19098</v>
      </c>
      <c r="C11309" s="52" t="s">
        <v>10358</v>
      </c>
      <c r="D11309" s="808">
        <v>15.2</v>
      </c>
      <c r="E11309" s="757"/>
      <c r="F11309" s="757"/>
      <c r="G11309" s="757"/>
      <c r="H11309" s="757"/>
      <c r="I11309" s="757"/>
    </row>
    <row r="11310" spans="1:9" ht="15.75" customHeight="1">
      <c r="A11310" s="52">
        <v>11673</v>
      </c>
      <c r="B11310" s="52" t="s">
        <v>19099</v>
      </c>
      <c r="C11310" s="52" t="s">
        <v>10358</v>
      </c>
      <c r="D11310" s="808">
        <v>11.97</v>
      </c>
      <c r="E11310" s="757"/>
      <c r="F11310" s="757"/>
      <c r="G11310" s="757"/>
      <c r="H11310" s="757"/>
      <c r="I11310" s="757"/>
    </row>
    <row r="11311" spans="1:9" ht="15.75" customHeight="1">
      <c r="A11311" s="52">
        <v>11674</v>
      </c>
      <c r="B11311" s="52" t="s">
        <v>19100</v>
      </c>
      <c r="C11311" s="52" t="s">
        <v>10358</v>
      </c>
      <c r="D11311" s="808">
        <v>15.41</v>
      </c>
      <c r="E11311" s="757"/>
      <c r="F11311" s="757"/>
      <c r="G11311" s="757"/>
      <c r="H11311" s="757"/>
      <c r="I11311" s="757"/>
    </row>
    <row r="11312" spans="1:9" ht="15.75" customHeight="1">
      <c r="A11312" s="52">
        <v>11675</v>
      </c>
      <c r="B11312" s="52" t="s">
        <v>19101</v>
      </c>
      <c r="C11312" s="52" t="s">
        <v>10358</v>
      </c>
      <c r="D11312" s="808">
        <v>24.47</v>
      </c>
      <c r="E11312" s="757"/>
      <c r="F11312" s="757"/>
      <c r="G11312" s="757"/>
      <c r="H11312" s="757"/>
      <c r="I11312" s="757"/>
    </row>
    <row r="11313" spans="1:9" ht="15.75" customHeight="1">
      <c r="A11313" s="52">
        <v>11676</v>
      </c>
      <c r="B11313" s="52" t="s">
        <v>19102</v>
      </c>
      <c r="C11313" s="52" t="s">
        <v>10358</v>
      </c>
      <c r="D11313" s="808">
        <v>32.72</v>
      </c>
      <c r="E11313" s="757"/>
      <c r="F11313" s="757"/>
      <c r="G11313" s="757"/>
      <c r="H11313" s="757"/>
      <c r="I11313" s="757"/>
    </row>
    <row r="11314" spans="1:9" ht="15.75" customHeight="1">
      <c r="A11314" s="52">
        <v>11677</v>
      </c>
      <c r="B11314" s="52" t="s">
        <v>19103</v>
      </c>
      <c r="C11314" s="52" t="s">
        <v>10358</v>
      </c>
      <c r="D11314" s="808">
        <v>33.799999999999997</v>
      </c>
      <c r="E11314" s="757"/>
      <c r="F11314" s="757"/>
      <c r="G11314" s="757"/>
      <c r="H11314" s="757"/>
      <c r="I11314" s="757"/>
    </row>
    <row r="11315" spans="1:9" ht="15.75" customHeight="1">
      <c r="A11315" s="52">
        <v>11678</v>
      </c>
      <c r="B11315" s="52" t="s">
        <v>19104</v>
      </c>
      <c r="C11315" s="52" t="s">
        <v>10358</v>
      </c>
      <c r="D11315" s="808">
        <v>61.89</v>
      </c>
      <c r="E11315" s="757"/>
      <c r="F11315" s="757"/>
      <c r="G11315" s="757"/>
      <c r="H11315" s="757"/>
      <c r="I11315" s="757"/>
    </row>
    <row r="11316" spans="1:9" ht="15.75" customHeight="1">
      <c r="A11316" s="52">
        <v>6038</v>
      </c>
      <c r="B11316" s="52" t="s">
        <v>19105</v>
      </c>
      <c r="C11316" s="52" t="s">
        <v>10358</v>
      </c>
      <c r="D11316" s="808">
        <v>3.92</v>
      </c>
      <c r="E11316" s="757"/>
      <c r="F11316" s="757"/>
      <c r="G11316" s="757"/>
      <c r="H11316" s="757"/>
      <c r="I11316" s="757"/>
    </row>
    <row r="11317" spans="1:9" ht="15.75" customHeight="1">
      <c r="A11317" s="52">
        <v>11718</v>
      </c>
      <c r="B11317" s="52" t="s">
        <v>19106</v>
      </c>
      <c r="C11317" s="52" t="s">
        <v>10358</v>
      </c>
      <c r="D11317" s="808">
        <v>11.19</v>
      </c>
      <c r="E11317" s="757"/>
      <c r="F11317" s="757"/>
      <c r="G11317" s="757"/>
      <c r="H11317" s="757"/>
      <c r="I11317" s="757"/>
    </row>
    <row r="11318" spans="1:9" ht="15.75" customHeight="1">
      <c r="A11318" s="52">
        <v>6037</v>
      </c>
      <c r="B11318" s="52" t="s">
        <v>19107</v>
      </c>
      <c r="C11318" s="52" t="s">
        <v>10358</v>
      </c>
      <c r="D11318" s="808">
        <v>8.17</v>
      </c>
      <c r="E11318" s="757"/>
      <c r="F11318" s="757"/>
      <c r="G11318" s="757"/>
      <c r="H11318" s="757"/>
      <c r="I11318" s="757"/>
    </row>
    <row r="11319" spans="1:9" ht="15.75" customHeight="1">
      <c r="A11319" s="52">
        <v>11719</v>
      </c>
      <c r="B11319" s="52" t="s">
        <v>19108</v>
      </c>
      <c r="C11319" s="52" t="s">
        <v>10358</v>
      </c>
      <c r="D11319" s="808">
        <v>9.08</v>
      </c>
      <c r="E11319" s="757"/>
      <c r="F11319" s="757"/>
      <c r="G11319" s="757"/>
      <c r="H11319" s="757"/>
      <c r="I11319" s="757"/>
    </row>
    <row r="11320" spans="1:9" ht="15.75" customHeight="1">
      <c r="A11320" s="52">
        <v>6019</v>
      </c>
      <c r="B11320" s="52" t="s">
        <v>19109</v>
      </c>
      <c r="C11320" s="52" t="s">
        <v>10358</v>
      </c>
      <c r="D11320" s="808">
        <v>53.64</v>
      </c>
      <c r="E11320" s="757"/>
      <c r="F11320" s="757"/>
      <c r="G11320" s="757"/>
      <c r="H11320" s="757"/>
      <c r="I11320" s="757"/>
    </row>
    <row r="11321" spans="1:9" ht="15.75" customHeight="1">
      <c r="A11321" s="52">
        <v>6010</v>
      </c>
      <c r="B11321" s="52" t="s">
        <v>19110</v>
      </c>
      <c r="C11321" s="52" t="s">
        <v>10358</v>
      </c>
      <c r="D11321" s="808">
        <v>92.29</v>
      </c>
      <c r="E11321" s="757"/>
      <c r="F11321" s="757"/>
      <c r="G11321" s="757"/>
      <c r="H11321" s="757"/>
      <c r="I11321" s="757"/>
    </row>
    <row r="11322" spans="1:9" ht="15.75" customHeight="1">
      <c r="A11322" s="52">
        <v>6017</v>
      </c>
      <c r="B11322" s="52" t="s">
        <v>19111</v>
      </c>
      <c r="C11322" s="52" t="s">
        <v>10358</v>
      </c>
      <c r="D11322" s="808">
        <v>73.099999999999994</v>
      </c>
      <c r="E11322" s="757"/>
      <c r="F11322" s="757"/>
      <c r="G11322" s="757"/>
      <c r="H11322" s="757"/>
      <c r="I11322" s="757"/>
    </row>
    <row r="11323" spans="1:9" ht="15.75" customHeight="1">
      <c r="A11323" s="52">
        <v>6020</v>
      </c>
      <c r="B11323" s="52" t="s">
        <v>19112</v>
      </c>
      <c r="C11323" s="52" t="s">
        <v>10358</v>
      </c>
      <c r="D11323" s="808">
        <v>32.21</v>
      </c>
      <c r="E11323" s="757"/>
      <c r="F11323" s="757"/>
      <c r="G11323" s="757"/>
      <c r="H11323" s="757"/>
      <c r="I11323" s="757"/>
    </row>
    <row r="11324" spans="1:9" ht="15.75" customHeight="1">
      <c r="A11324" s="52">
        <v>6028</v>
      </c>
      <c r="B11324" s="52" t="s">
        <v>19113</v>
      </c>
      <c r="C11324" s="52" t="s">
        <v>10358</v>
      </c>
      <c r="D11324" s="808">
        <v>128.55000000000001</v>
      </c>
      <c r="E11324" s="757"/>
      <c r="F11324" s="757"/>
      <c r="G11324" s="757"/>
      <c r="H11324" s="757"/>
      <c r="I11324" s="757"/>
    </row>
    <row r="11325" spans="1:9" ht="15.75" customHeight="1">
      <c r="A11325" s="52">
        <v>6011</v>
      </c>
      <c r="B11325" s="52" t="s">
        <v>19114</v>
      </c>
      <c r="C11325" s="52" t="s">
        <v>10358</v>
      </c>
      <c r="D11325" s="808">
        <v>266.58999999999997</v>
      </c>
      <c r="E11325" s="757"/>
      <c r="F11325" s="757"/>
      <c r="G11325" s="757"/>
      <c r="H11325" s="757"/>
      <c r="I11325" s="757"/>
    </row>
    <row r="11326" spans="1:9" ht="15.75" customHeight="1">
      <c r="A11326" s="52">
        <v>6012</v>
      </c>
      <c r="B11326" s="52" t="s">
        <v>19115</v>
      </c>
      <c r="C11326" s="52" t="s">
        <v>10358</v>
      </c>
      <c r="D11326" s="808">
        <v>322.76</v>
      </c>
      <c r="E11326" s="757"/>
      <c r="F11326" s="757"/>
      <c r="G11326" s="757"/>
      <c r="H11326" s="757"/>
      <c r="I11326" s="757"/>
    </row>
    <row r="11327" spans="1:9" ht="15.75" customHeight="1">
      <c r="A11327" s="52">
        <v>6016</v>
      </c>
      <c r="B11327" s="52" t="s">
        <v>19116</v>
      </c>
      <c r="C11327" s="52" t="s">
        <v>10358</v>
      </c>
      <c r="D11327" s="808">
        <v>33.979999999999997</v>
      </c>
      <c r="E11327" s="757"/>
      <c r="F11327" s="757"/>
      <c r="G11327" s="757"/>
      <c r="H11327" s="757"/>
      <c r="I11327" s="757"/>
    </row>
    <row r="11328" spans="1:9" ht="15.75" customHeight="1">
      <c r="A11328" s="52">
        <v>6027</v>
      </c>
      <c r="B11328" s="52" t="s">
        <v>19117</v>
      </c>
      <c r="C11328" s="52" t="s">
        <v>10358</v>
      </c>
      <c r="D11328" s="808">
        <v>672.52</v>
      </c>
      <c r="E11328" s="757"/>
      <c r="F11328" s="757"/>
      <c r="G11328" s="757"/>
      <c r="H11328" s="757"/>
      <c r="I11328" s="757"/>
    </row>
    <row r="11329" spans="1:9" ht="15.75" customHeight="1">
      <c r="A11329" s="52">
        <v>6013</v>
      </c>
      <c r="B11329" s="52" t="s">
        <v>19118</v>
      </c>
      <c r="C11329" s="52" t="s">
        <v>10358</v>
      </c>
      <c r="D11329" s="808">
        <v>101.48</v>
      </c>
      <c r="E11329" s="757"/>
      <c r="F11329" s="757"/>
      <c r="G11329" s="757"/>
      <c r="H11329" s="757"/>
      <c r="I11329" s="757"/>
    </row>
    <row r="11330" spans="1:9" ht="15.75" customHeight="1">
      <c r="A11330" s="52">
        <v>6015</v>
      </c>
      <c r="B11330" s="52" t="s">
        <v>19119</v>
      </c>
      <c r="C11330" s="52" t="s">
        <v>10358</v>
      </c>
      <c r="D11330" s="808">
        <v>147.57</v>
      </c>
      <c r="E11330" s="757"/>
      <c r="F11330" s="757"/>
      <c r="G11330" s="757"/>
      <c r="H11330" s="757"/>
      <c r="I11330" s="757"/>
    </row>
    <row r="11331" spans="1:9" ht="15.75" customHeight="1">
      <c r="A11331" s="52">
        <v>6014</v>
      </c>
      <c r="B11331" s="52" t="s">
        <v>19120</v>
      </c>
      <c r="C11331" s="52" t="s">
        <v>10358</v>
      </c>
      <c r="D11331" s="808">
        <v>141.09</v>
      </c>
      <c r="E11331" s="757"/>
      <c r="F11331" s="757"/>
      <c r="G11331" s="757"/>
      <c r="H11331" s="757"/>
      <c r="I11331" s="757"/>
    </row>
    <row r="11332" spans="1:9" ht="15.75" customHeight="1">
      <c r="A11332" s="52">
        <v>6006</v>
      </c>
      <c r="B11332" s="52" t="s">
        <v>1704</v>
      </c>
      <c r="C11332" s="52" t="s">
        <v>10358</v>
      </c>
      <c r="D11332" s="808">
        <v>73.489999999999995</v>
      </c>
      <c r="E11332" s="757"/>
      <c r="F11332" s="757"/>
      <c r="G11332" s="757"/>
      <c r="H11332" s="757"/>
      <c r="I11332" s="757"/>
    </row>
    <row r="11333" spans="1:9" ht="15.75" customHeight="1">
      <c r="A11333" s="52">
        <v>6005</v>
      </c>
      <c r="B11333" s="52" t="s">
        <v>19121</v>
      </c>
      <c r="C11333" s="52" t="s">
        <v>10358</v>
      </c>
      <c r="D11333" s="808">
        <v>82.9</v>
      </c>
      <c r="E11333" s="757"/>
      <c r="F11333" s="757"/>
      <c r="G11333" s="757"/>
      <c r="H11333" s="757"/>
      <c r="I11333" s="757"/>
    </row>
    <row r="11334" spans="1:9" ht="15.75" customHeight="1">
      <c r="A11334" s="52">
        <v>11756</v>
      </c>
      <c r="B11334" s="52" t="s">
        <v>19122</v>
      </c>
      <c r="C11334" s="52" t="s">
        <v>10358</v>
      </c>
      <c r="D11334" s="808">
        <v>39.590000000000003</v>
      </c>
      <c r="E11334" s="757"/>
      <c r="F11334" s="757"/>
      <c r="G11334" s="757"/>
      <c r="H11334" s="757"/>
      <c r="I11334" s="757"/>
    </row>
    <row r="11335" spans="1:9" ht="15.75" customHeight="1">
      <c r="A11335" s="52">
        <v>10904</v>
      </c>
      <c r="B11335" s="52" t="s">
        <v>19123</v>
      </c>
      <c r="C11335" s="52" t="s">
        <v>10358</v>
      </c>
      <c r="D11335" s="808">
        <v>180</v>
      </c>
      <c r="E11335" s="757"/>
      <c r="F11335" s="757"/>
      <c r="G11335" s="757"/>
      <c r="H11335" s="757"/>
      <c r="I11335" s="757"/>
    </row>
    <row r="11336" spans="1:9" ht="15.75" customHeight="1">
      <c r="A11336" s="52">
        <v>11752</v>
      </c>
      <c r="B11336" s="52" t="s">
        <v>19124</v>
      </c>
      <c r="C11336" s="52" t="s">
        <v>10358</v>
      </c>
      <c r="D11336" s="808">
        <v>22.83</v>
      </c>
      <c r="E11336" s="757"/>
      <c r="F11336" s="757"/>
      <c r="G11336" s="757"/>
      <c r="H11336" s="757"/>
      <c r="I11336" s="757"/>
    </row>
    <row r="11337" spans="1:9" ht="15.75" customHeight="1">
      <c r="A11337" s="52">
        <v>11753</v>
      </c>
      <c r="B11337" s="52" t="s">
        <v>19125</v>
      </c>
      <c r="C11337" s="52" t="s">
        <v>10358</v>
      </c>
      <c r="D11337" s="808">
        <v>27.25</v>
      </c>
      <c r="E11337" s="757"/>
      <c r="F11337" s="757"/>
      <c r="G11337" s="757"/>
      <c r="H11337" s="757"/>
      <c r="I11337" s="757"/>
    </row>
    <row r="11338" spans="1:9" ht="15.75" customHeight="1">
      <c r="A11338" s="52">
        <v>6021</v>
      </c>
      <c r="B11338" s="52" t="s">
        <v>19126</v>
      </c>
      <c r="C11338" s="52" t="s">
        <v>10358</v>
      </c>
      <c r="D11338" s="808">
        <v>75.64</v>
      </c>
      <c r="E11338" s="757"/>
      <c r="F11338" s="757"/>
      <c r="G11338" s="757"/>
      <c r="H11338" s="757"/>
      <c r="I11338" s="757"/>
    </row>
    <row r="11339" spans="1:9" ht="15.75" customHeight="1">
      <c r="A11339" s="52">
        <v>6024</v>
      </c>
      <c r="B11339" s="52" t="s">
        <v>19127</v>
      </c>
      <c r="C11339" s="52" t="s">
        <v>10358</v>
      </c>
      <c r="D11339" s="808">
        <v>78.19</v>
      </c>
      <c r="E11339" s="757"/>
      <c r="F11339" s="757"/>
      <c r="G11339" s="757"/>
      <c r="H11339" s="757"/>
      <c r="I11339" s="757"/>
    </row>
    <row r="11340" spans="1:9" ht="15.75" customHeight="1">
      <c r="A11340" s="52">
        <v>38379</v>
      </c>
      <c r="B11340" s="52" t="s">
        <v>19128</v>
      </c>
      <c r="C11340" s="52" t="s">
        <v>10402</v>
      </c>
      <c r="D11340" s="808">
        <v>56.48</v>
      </c>
      <c r="E11340" s="757"/>
      <c r="F11340" s="757"/>
      <c r="G11340" s="757"/>
      <c r="H11340" s="757"/>
      <c r="I11340" s="757"/>
    </row>
    <row r="11341" spans="1:9" ht="15.75" customHeight="1">
      <c r="A11341" s="52">
        <v>13897</v>
      </c>
      <c r="B11341" s="52" t="s">
        <v>19129</v>
      </c>
      <c r="C11341" s="52" t="s">
        <v>10358</v>
      </c>
      <c r="D11341" s="967">
        <v>6517.88</v>
      </c>
      <c r="E11341" s="757"/>
      <c r="F11341" s="757"/>
      <c r="G11341" s="757"/>
      <c r="H11341" s="757"/>
      <c r="I11341" s="757"/>
    </row>
    <row r="11342" spans="1:9" ht="15.75" customHeight="1">
      <c r="A11342" s="52">
        <v>10640</v>
      </c>
      <c r="B11342" s="52" t="s">
        <v>19130</v>
      </c>
      <c r="C11342" s="52" t="s">
        <v>10358</v>
      </c>
      <c r="D11342" s="967">
        <v>14116.35</v>
      </c>
      <c r="E11342" s="757"/>
      <c r="F11342" s="757"/>
      <c r="G11342" s="757"/>
      <c r="H11342" s="757"/>
      <c r="I11342" s="757"/>
    </row>
    <row r="11343" spans="1:9" ht="15.75" customHeight="1">
      <c r="A11343" s="52">
        <v>34357</v>
      </c>
      <c r="B11343" s="52" t="s">
        <v>1691</v>
      </c>
      <c r="C11343" s="52" t="s">
        <v>10406</v>
      </c>
      <c r="D11343" s="808">
        <v>4.4000000000000004</v>
      </c>
      <c r="E11343" s="757"/>
      <c r="F11343" s="757"/>
      <c r="G11343" s="757"/>
      <c r="H11343" s="757"/>
      <c r="I11343" s="757"/>
    </row>
    <row r="11344" spans="1:9" ht="15.75" customHeight="1">
      <c r="A11344" s="52">
        <v>37329</v>
      </c>
      <c r="B11344" s="52" t="s">
        <v>19131</v>
      </c>
      <c r="C11344" s="52" t="s">
        <v>10406</v>
      </c>
      <c r="D11344" s="808">
        <v>92.75</v>
      </c>
      <c r="E11344" s="757"/>
      <c r="F11344" s="757"/>
      <c r="G11344" s="757"/>
      <c r="H11344" s="757"/>
      <c r="I11344" s="757"/>
    </row>
    <row r="11345" spans="1:9" ht="15.75" customHeight="1">
      <c r="A11345" s="52">
        <v>2510</v>
      </c>
      <c r="B11345" s="52" t="s">
        <v>19132</v>
      </c>
      <c r="C11345" s="52" t="s">
        <v>10358</v>
      </c>
      <c r="D11345" s="808">
        <v>39.369999999999997</v>
      </c>
      <c r="E11345" s="757"/>
      <c r="F11345" s="757"/>
      <c r="G11345" s="757"/>
      <c r="H11345" s="757"/>
      <c r="I11345" s="757"/>
    </row>
    <row r="11346" spans="1:9" ht="15.75" customHeight="1">
      <c r="A11346" s="52">
        <v>12359</v>
      </c>
      <c r="B11346" s="52" t="s">
        <v>19133</v>
      </c>
      <c r="C11346" s="52" t="s">
        <v>10358</v>
      </c>
      <c r="D11346" s="808">
        <v>132.07</v>
      </c>
      <c r="E11346" s="757"/>
      <c r="F11346" s="757"/>
      <c r="G11346" s="757"/>
      <c r="H11346" s="757"/>
      <c r="I11346" s="757"/>
    </row>
    <row r="11347" spans="1:9" ht="15.75" customHeight="1">
      <c r="A11347" s="52">
        <v>7353</v>
      </c>
      <c r="B11347" s="52" t="s">
        <v>19134</v>
      </c>
      <c r="C11347" s="52" t="s">
        <v>10408</v>
      </c>
      <c r="D11347" s="808">
        <v>20.82</v>
      </c>
      <c r="E11347" s="757"/>
      <c r="F11347" s="757"/>
      <c r="G11347" s="757"/>
      <c r="H11347" s="757"/>
      <c r="I11347" s="757"/>
    </row>
    <row r="11348" spans="1:9" ht="15.75" customHeight="1">
      <c r="A11348" s="52">
        <v>36144</v>
      </c>
      <c r="B11348" s="52" t="s">
        <v>19135</v>
      </c>
      <c r="C11348" s="52" t="s">
        <v>10358</v>
      </c>
      <c r="D11348" s="808">
        <v>2.52</v>
      </c>
      <c r="E11348" s="757"/>
      <c r="F11348" s="757"/>
      <c r="G11348" s="757"/>
      <c r="H11348" s="757"/>
      <c r="I11348" s="757"/>
    </row>
    <row r="11349" spans="1:9" ht="15.75" customHeight="1">
      <c r="A11349" s="52">
        <v>10518</v>
      </c>
      <c r="B11349" s="52" t="s">
        <v>19136</v>
      </c>
      <c r="C11349" s="52" t="s">
        <v>10358</v>
      </c>
      <c r="D11349" s="808">
        <v>126.02</v>
      </c>
      <c r="E11349" s="757"/>
      <c r="F11349" s="757"/>
      <c r="G11349" s="757"/>
      <c r="H11349" s="757"/>
      <c r="I11349" s="757"/>
    </row>
    <row r="11350" spans="1:9" ht="15.75" customHeight="1">
      <c r="A11350" s="52">
        <v>36530</v>
      </c>
      <c r="B11350" s="52" t="s">
        <v>19137</v>
      </c>
      <c r="C11350" s="52" t="s">
        <v>10358</v>
      </c>
      <c r="D11350" s="967">
        <v>428707.3</v>
      </c>
      <c r="E11350" s="757"/>
      <c r="F11350" s="757"/>
      <c r="G11350" s="757"/>
      <c r="H11350" s="757"/>
      <c r="I11350" s="757"/>
    </row>
    <row r="11351" spans="1:9" ht="15.75" customHeight="1">
      <c r="A11351" s="52">
        <v>6046</v>
      </c>
      <c r="B11351" s="52" t="s">
        <v>19138</v>
      </c>
      <c r="C11351" s="52" t="s">
        <v>10358</v>
      </c>
      <c r="D11351" s="967">
        <v>465000</v>
      </c>
      <c r="E11351" s="757"/>
      <c r="F11351" s="757"/>
      <c r="G11351" s="757"/>
      <c r="H11351" s="757"/>
      <c r="I11351" s="757"/>
    </row>
    <row r="11352" spans="1:9" ht="15.75" customHeight="1">
      <c r="A11352" s="52">
        <v>36531</v>
      </c>
      <c r="B11352" s="52" t="s">
        <v>19139</v>
      </c>
      <c r="C11352" s="52" t="s">
        <v>10358</v>
      </c>
      <c r="D11352" s="967">
        <v>482012.15999999997</v>
      </c>
      <c r="E11352" s="757"/>
      <c r="F11352" s="757"/>
      <c r="G11352" s="757"/>
      <c r="H11352" s="757"/>
      <c r="I11352" s="757"/>
    </row>
    <row r="11353" spans="1:9" ht="15.75" customHeight="1">
      <c r="A11353" s="52">
        <v>34684</v>
      </c>
      <c r="B11353" s="52" t="s">
        <v>19140</v>
      </c>
      <c r="C11353" s="52" t="s">
        <v>10774</v>
      </c>
      <c r="D11353" s="808">
        <v>283.82</v>
      </c>
      <c r="E11353" s="757"/>
      <c r="F11353" s="757"/>
      <c r="G11353" s="757"/>
      <c r="H11353" s="757"/>
      <c r="I11353" s="757"/>
    </row>
    <row r="11354" spans="1:9" ht="15.75" customHeight="1">
      <c r="A11354" s="52">
        <v>34683</v>
      </c>
      <c r="B11354" s="52" t="s">
        <v>19141</v>
      </c>
      <c r="C11354" s="52" t="s">
        <v>10774</v>
      </c>
      <c r="D11354" s="808">
        <v>177.39</v>
      </c>
      <c r="E11354" s="757"/>
      <c r="F11354" s="757"/>
      <c r="G11354" s="757"/>
      <c r="H11354" s="757"/>
      <c r="I11354" s="757"/>
    </row>
    <row r="11355" spans="1:9" ht="15.75" customHeight="1">
      <c r="A11355" s="52">
        <v>533</v>
      </c>
      <c r="B11355" s="52" t="s">
        <v>19142</v>
      </c>
      <c r="C11355" s="52" t="s">
        <v>10774</v>
      </c>
      <c r="D11355" s="808">
        <v>32.229999999999997</v>
      </c>
      <c r="E11355" s="757"/>
      <c r="F11355" s="757"/>
      <c r="G11355" s="757"/>
      <c r="H11355" s="757"/>
      <c r="I11355" s="757"/>
    </row>
    <row r="11356" spans="1:9" ht="15.75" customHeight="1">
      <c r="A11356" s="52">
        <v>10515</v>
      </c>
      <c r="B11356" s="52" t="s">
        <v>19143</v>
      </c>
      <c r="C11356" s="52" t="s">
        <v>10774</v>
      </c>
      <c r="D11356" s="808">
        <v>60.81</v>
      </c>
      <c r="E11356" s="757"/>
      <c r="F11356" s="757"/>
      <c r="G11356" s="757"/>
      <c r="H11356" s="757"/>
      <c r="I11356" s="757"/>
    </row>
    <row r="11357" spans="1:9" ht="15.75" customHeight="1">
      <c r="A11357" s="52">
        <v>536</v>
      </c>
      <c r="B11357" s="52" t="s">
        <v>19144</v>
      </c>
      <c r="C11357" s="52" t="s">
        <v>10774</v>
      </c>
      <c r="D11357" s="808">
        <v>43.99</v>
      </c>
      <c r="E11357" s="757"/>
      <c r="F11357" s="757"/>
      <c r="G11357" s="757"/>
      <c r="H11357" s="757"/>
      <c r="I11357" s="757"/>
    </row>
    <row r="11358" spans="1:9" ht="15.75" customHeight="1">
      <c r="A11358" s="52">
        <v>153</v>
      </c>
      <c r="B11358" s="52" t="s">
        <v>19145</v>
      </c>
      <c r="C11358" s="52" t="s">
        <v>10408</v>
      </c>
      <c r="D11358" s="808">
        <v>128.81</v>
      </c>
      <c r="E11358" s="757"/>
      <c r="F11358" s="757"/>
      <c r="G11358" s="757"/>
      <c r="H11358" s="757"/>
      <c r="I11358" s="757"/>
    </row>
    <row r="11359" spans="1:9" ht="15.75" customHeight="1">
      <c r="A11359" s="52">
        <v>34682</v>
      </c>
      <c r="B11359" s="52" t="s">
        <v>19146</v>
      </c>
      <c r="C11359" s="52" t="s">
        <v>10774</v>
      </c>
      <c r="D11359" s="808">
        <v>135.65</v>
      </c>
      <c r="E11359" s="757"/>
      <c r="F11359" s="757"/>
      <c r="G11359" s="757"/>
      <c r="H11359" s="757"/>
      <c r="I11359" s="757"/>
    </row>
    <row r="11360" spans="1:9" ht="15.75" customHeight="1">
      <c r="A11360" s="52">
        <v>20205</v>
      </c>
      <c r="B11360" s="52" t="s">
        <v>19147</v>
      </c>
      <c r="C11360" s="52" t="s">
        <v>10402</v>
      </c>
      <c r="D11360" s="808">
        <v>2.67</v>
      </c>
      <c r="E11360" s="757"/>
      <c r="F11360" s="757"/>
      <c r="G11360" s="757"/>
      <c r="H11360" s="757"/>
      <c r="I11360" s="757"/>
    </row>
    <row r="11361" spans="1:9" ht="15.75" customHeight="1">
      <c r="A11361" s="52">
        <v>4412</v>
      </c>
      <c r="B11361" s="52" t="s">
        <v>19148</v>
      </c>
      <c r="C11361" s="52" t="s">
        <v>10402</v>
      </c>
      <c r="D11361" s="808">
        <v>1.6</v>
      </c>
      <c r="E11361" s="757"/>
      <c r="F11361" s="757"/>
      <c r="G11361" s="757"/>
      <c r="H11361" s="757"/>
      <c r="I11361" s="757"/>
    </row>
    <row r="11362" spans="1:9" ht="15.75" customHeight="1">
      <c r="A11362" s="52">
        <v>4408</v>
      </c>
      <c r="B11362" s="52" t="s">
        <v>19149</v>
      </c>
      <c r="C11362" s="52" t="s">
        <v>10402</v>
      </c>
      <c r="D11362" s="808">
        <v>2</v>
      </c>
      <c r="E11362" s="757"/>
      <c r="F11362" s="757"/>
      <c r="G11362" s="757"/>
      <c r="H11362" s="757"/>
      <c r="I11362" s="757"/>
    </row>
    <row r="11363" spans="1:9" ht="15.75" customHeight="1">
      <c r="A11363" s="52">
        <v>36250</v>
      </c>
      <c r="B11363" s="52" t="s">
        <v>19150</v>
      </c>
      <c r="C11363" s="52" t="s">
        <v>10402</v>
      </c>
      <c r="D11363" s="808">
        <v>5.81</v>
      </c>
      <c r="E11363" s="757"/>
      <c r="F11363" s="757"/>
      <c r="G11363" s="757"/>
      <c r="H11363" s="757"/>
      <c r="I11363" s="757"/>
    </row>
    <row r="11364" spans="1:9" ht="15.75" customHeight="1">
      <c r="A11364" s="52">
        <v>10857</v>
      </c>
      <c r="B11364" s="52" t="s">
        <v>19151</v>
      </c>
      <c r="C11364" s="52" t="s">
        <v>10402</v>
      </c>
      <c r="D11364" s="808">
        <v>15.55</v>
      </c>
      <c r="E11364" s="757"/>
      <c r="F11364" s="757"/>
      <c r="G11364" s="757"/>
      <c r="H11364" s="757"/>
      <c r="I11364" s="757"/>
    </row>
    <row r="11365" spans="1:9" ht="15.75" customHeight="1">
      <c r="A11365" s="52">
        <v>4803</v>
      </c>
      <c r="B11365" s="52" t="s">
        <v>19152</v>
      </c>
      <c r="C11365" s="52" t="s">
        <v>10402</v>
      </c>
      <c r="D11365" s="808">
        <v>35.229999999999997</v>
      </c>
      <c r="E11365" s="757"/>
      <c r="F11365" s="757"/>
      <c r="G11365" s="757"/>
      <c r="H11365" s="757"/>
      <c r="I11365" s="757"/>
    </row>
    <row r="11366" spans="1:9" ht="15.75" customHeight="1">
      <c r="A11366" s="52">
        <v>6186</v>
      </c>
      <c r="B11366" s="52" t="s">
        <v>19153</v>
      </c>
      <c r="C11366" s="52" t="s">
        <v>10402</v>
      </c>
      <c r="D11366" s="808">
        <v>16.05</v>
      </c>
      <c r="E11366" s="757"/>
      <c r="F11366" s="757"/>
      <c r="G11366" s="757"/>
      <c r="H11366" s="757"/>
      <c r="I11366" s="757"/>
    </row>
    <row r="11367" spans="1:9" ht="15.75" customHeight="1">
      <c r="A11367" s="52">
        <v>4829</v>
      </c>
      <c r="B11367" s="52" t="s">
        <v>19154</v>
      </c>
      <c r="C11367" s="52" t="s">
        <v>10402</v>
      </c>
      <c r="D11367" s="808">
        <v>38.090000000000003</v>
      </c>
      <c r="E11367" s="757"/>
      <c r="F11367" s="757"/>
      <c r="G11367" s="757"/>
      <c r="H11367" s="757"/>
      <c r="I11367" s="757"/>
    </row>
    <row r="11368" spans="1:9" ht="15.75" customHeight="1">
      <c r="A11368" s="52">
        <v>39829</v>
      </c>
      <c r="B11368" s="52" t="s">
        <v>19155</v>
      </c>
      <c r="C11368" s="52" t="s">
        <v>10402</v>
      </c>
      <c r="D11368" s="808">
        <v>40</v>
      </c>
      <c r="E11368" s="757"/>
      <c r="F11368" s="757"/>
      <c r="G11368" s="757"/>
      <c r="H11368" s="757"/>
      <c r="I11368" s="757"/>
    </row>
    <row r="11369" spans="1:9" ht="15.75" customHeight="1">
      <c r="A11369" s="52">
        <v>20231</v>
      </c>
      <c r="B11369" s="52" t="s">
        <v>19156</v>
      </c>
      <c r="C11369" s="52" t="s">
        <v>10402</v>
      </c>
      <c r="D11369" s="808">
        <v>40.18</v>
      </c>
      <c r="E11369" s="757"/>
      <c r="F11369" s="757"/>
      <c r="G11369" s="757"/>
      <c r="H11369" s="757"/>
      <c r="I11369" s="757"/>
    </row>
    <row r="11370" spans="1:9" ht="15.75" customHeight="1">
      <c r="A11370" s="52">
        <v>4804</v>
      </c>
      <c r="B11370" s="52" t="s">
        <v>19157</v>
      </c>
      <c r="C11370" s="52" t="s">
        <v>10402</v>
      </c>
      <c r="D11370" s="808">
        <v>27.05</v>
      </c>
      <c r="E11370" s="757"/>
      <c r="F11370" s="757"/>
      <c r="G11370" s="757"/>
      <c r="H11370" s="757"/>
      <c r="I11370" s="757"/>
    </row>
    <row r="11371" spans="1:9" ht="15.75" customHeight="1">
      <c r="A11371" s="52">
        <v>34680</v>
      </c>
      <c r="B11371" s="52" t="s">
        <v>19158</v>
      </c>
      <c r="C11371" s="52" t="s">
        <v>10402</v>
      </c>
      <c r="D11371" s="808">
        <v>41.73</v>
      </c>
      <c r="E11371" s="757"/>
      <c r="F11371" s="757"/>
      <c r="G11371" s="757"/>
      <c r="H11371" s="757"/>
      <c r="I11371" s="757"/>
    </row>
    <row r="11372" spans="1:9" ht="15.75" customHeight="1">
      <c r="A11372" s="52">
        <v>11573</v>
      </c>
      <c r="B11372" s="52" t="s">
        <v>19159</v>
      </c>
      <c r="C11372" s="52" t="s">
        <v>10358</v>
      </c>
      <c r="D11372" s="808">
        <v>5.63</v>
      </c>
      <c r="E11372" s="757"/>
      <c r="F11372" s="757"/>
      <c r="G11372" s="757"/>
      <c r="H11372" s="757"/>
      <c r="I11372" s="757"/>
    </row>
    <row r="11373" spans="1:9" ht="15.75" customHeight="1">
      <c r="A11373" s="52">
        <v>38401</v>
      </c>
      <c r="B11373" s="52" t="s">
        <v>19160</v>
      </c>
      <c r="C11373" s="52" t="s">
        <v>10358</v>
      </c>
      <c r="D11373" s="808">
        <v>6.05</v>
      </c>
      <c r="E11373" s="757"/>
      <c r="F11373" s="757"/>
      <c r="G11373" s="757"/>
      <c r="H11373" s="757"/>
      <c r="I11373" s="757"/>
    </row>
    <row r="11374" spans="1:9" ht="15.75" customHeight="1">
      <c r="A11374" s="52">
        <v>11575</v>
      </c>
      <c r="B11374" s="52" t="s">
        <v>19161</v>
      </c>
      <c r="C11374" s="52" t="s">
        <v>10358</v>
      </c>
      <c r="D11374" s="808">
        <v>54.28</v>
      </c>
      <c r="E11374" s="757"/>
      <c r="F11374" s="757"/>
      <c r="G11374" s="757"/>
      <c r="H11374" s="757"/>
      <c r="I11374" s="757"/>
    </row>
    <row r="11375" spans="1:9" ht="15.75" customHeight="1">
      <c r="A11375" s="52">
        <v>38179</v>
      </c>
      <c r="B11375" s="52" t="s">
        <v>19162</v>
      </c>
      <c r="C11375" s="52" t="s">
        <v>10358</v>
      </c>
      <c r="D11375" s="808">
        <v>44.88</v>
      </c>
      <c r="E11375" s="757"/>
      <c r="F11375" s="757"/>
      <c r="G11375" s="757"/>
      <c r="H11375" s="757"/>
      <c r="I11375" s="757"/>
    </row>
    <row r="11376" spans="1:9" ht="15.75" customHeight="1">
      <c r="A11376" s="52">
        <v>20256</v>
      </c>
      <c r="B11376" s="52" t="s">
        <v>19163</v>
      </c>
      <c r="C11376" s="52" t="s">
        <v>10358</v>
      </c>
      <c r="D11376" s="808">
        <v>0.28999999999999998</v>
      </c>
      <c r="E11376" s="757"/>
      <c r="F11376" s="757"/>
      <c r="G11376" s="757"/>
      <c r="H11376" s="757"/>
      <c r="I11376" s="757"/>
    </row>
    <row r="11377" spans="1:9" ht="15.75" customHeight="1">
      <c r="A11377" s="52">
        <v>14511</v>
      </c>
      <c r="B11377" s="52" t="s">
        <v>19164</v>
      </c>
      <c r="C11377" s="52" t="s">
        <v>10358</v>
      </c>
      <c r="D11377" s="967">
        <v>987210.25</v>
      </c>
      <c r="E11377" s="757"/>
      <c r="F11377" s="757"/>
      <c r="G11377" s="757"/>
      <c r="H11377" s="757"/>
      <c r="I11377" s="757"/>
    </row>
    <row r="11378" spans="1:9" ht="15.75" customHeight="1">
      <c r="A11378" s="52">
        <v>10642</v>
      </c>
      <c r="B11378" s="52" t="s">
        <v>19165</v>
      </c>
      <c r="C11378" s="52" t="s">
        <v>10358</v>
      </c>
      <c r="D11378" s="967">
        <v>930000</v>
      </c>
      <c r="E11378" s="757"/>
      <c r="F11378" s="757"/>
      <c r="G11378" s="757"/>
      <c r="H11378" s="757"/>
      <c r="I11378" s="757"/>
    </row>
    <row r="11379" spans="1:9" ht="15.75" customHeight="1">
      <c r="A11379" s="52">
        <v>14489</v>
      </c>
      <c r="B11379" s="52" t="s">
        <v>19166</v>
      </c>
      <c r="C11379" s="52" t="s">
        <v>10358</v>
      </c>
      <c r="D11379" s="967">
        <v>824892.7</v>
      </c>
      <c r="E11379" s="757"/>
      <c r="F11379" s="757"/>
      <c r="G11379" s="757"/>
      <c r="H11379" s="757"/>
      <c r="I11379" s="757"/>
    </row>
    <row r="11380" spans="1:9" ht="15.75" customHeight="1">
      <c r="A11380" s="52">
        <v>14513</v>
      </c>
      <c r="B11380" s="52" t="s">
        <v>19167</v>
      </c>
      <c r="C11380" s="52" t="s">
        <v>10358</v>
      </c>
      <c r="D11380" s="967">
        <v>618689.1</v>
      </c>
      <c r="E11380" s="757"/>
      <c r="F11380" s="757"/>
      <c r="G11380" s="757"/>
      <c r="H11380" s="757"/>
      <c r="I11380" s="757"/>
    </row>
    <row r="11381" spans="1:9" ht="15.75" customHeight="1">
      <c r="A11381" s="52">
        <v>13600</v>
      </c>
      <c r="B11381" s="52" t="s">
        <v>19168</v>
      </c>
      <c r="C11381" s="52" t="s">
        <v>10358</v>
      </c>
      <c r="D11381" s="967">
        <v>798283.17</v>
      </c>
      <c r="E11381" s="757"/>
      <c r="F11381" s="757"/>
      <c r="G11381" s="757"/>
      <c r="H11381" s="757"/>
      <c r="I11381" s="757"/>
    </row>
    <row r="11382" spans="1:9" ht="15.75" customHeight="1">
      <c r="A11382" s="52">
        <v>10646</v>
      </c>
      <c r="B11382" s="52" t="s">
        <v>19169</v>
      </c>
      <c r="C11382" s="52" t="s">
        <v>10358</v>
      </c>
      <c r="D11382" s="967">
        <v>595066.91</v>
      </c>
      <c r="E11382" s="757"/>
      <c r="F11382" s="757"/>
      <c r="G11382" s="757"/>
      <c r="H11382" s="757"/>
      <c r="I11382" s="757"/>
    </row>
    <row r="11383" spans="1:9" ht="15.75" customHeight="1">
      <c r="A11383" s="52">
        <v>6070</v>
      </c>
      <c r="B11383" s="52" t="s">
        <v>19170</v>
      </c>
      <c r="C11383" s="52" t="s">
        <v>10358</v>
      </c>
      <c r="D11383" s="967">
        <v>813085.7</v>
      </c>
      <c r="E11383" s="757"/>
      <c r="F11383" s="757"/>
      <c r="G11383" s="757"/>
      <c r="H11383" s="757"/>
      <c r="I11383" s="757"/>
    </row>
    <row r="11384" spans="1:9" ht="15.75" customHeight="1">
      <c r="A11384" s="52">
        <v>6069</v>
      </c>
      <c r="B11384" s="52" t="s">
        <v>19171</v>
      </c>
      <c r="C11384" s="52" t="s">
        <v>10358</v>
      </c>
      <c r="D11384" s="967">
        <v>179622.89</v>
      </c>
      <c r="E11384" s="757"/>
      <c r="F11384" s="757"/>
      <c r="G11384" s="757"/>
      <c r="H11384" s="757"/>
      <c r="I11384" s="757"/>
    </row>
    <row r="11385" spans="1:9" ht="15.75" customHeight="1">
      <c r="A11385" s="52">
        <v>14626</v>
      </c>
      <c r="B11385" s="52" t="s">
        <v>19172</v>
      </c>
      <c r="C11385" s="52" t="s">
        <v>10358</v>
      </c>
      <c r="D11385" s="967">
        <v>890142.89</v>
      </c>
      <c r="E11385" s="757"/>
      <c r="F11385" s="757"/>
      <c r="G11385" s="757"/>
      <c r="H11385" s="757"/>
      <c r="I11385" s="757"/>
    </row>
    <row r="11386" spans="1:9" ht="15.75" customHeight="1">
      <c r="A11386" s="52">
        <v>6067</v>
      </c>
      <c r="B11386" s="52" t="s">
        <v>19173</v>
      </c>
      <c r="C11386" s="52" t="s">
        <v>10358</v>
      </c>
      <c r="D11386" s="967">
        <v>730714.29</v>
      </c>
      <c r="E11386" s="757"/>
      <c r="F11386" s="757"/>
      <c r="G11386" s="757"/>
      <c r="H11386" s="757"/>
      <c r="I11386" s="757"/>
    </row>
    <row r="11387" spans="1:9" ht="15.75" customHeight="1">
      <c r="A11387" s="52">
        <v>38393</v>
      </c>
      <c r="B11387" s="52" t="s">
        <v>19174</v>
      </c>
      <c r="C11387" s="52" t="s">
        <v>10358</v>
      </c>
      <c r="D11387" s="808">
        <v>13</v>
      </c>
      <c r="E11387" s="757"/>
      <c r="F11387" s="757"/>
      <c r="G11387" s="757"/>
      <c r="H11387" s="757"/>
      <c r="I11387" s="757"/>
    </row>
    <row r="11388" spans="1:9" ht="15.75" customHeight="1">
      <c r="A11388" s="52">
        <v>38390</v>
      </c>
      <c r="B11388" s="52" t="s">
        <v>19175</v>
      </c>
      <c r="C11388" s="52" t="s">
        <v>10358</v>
      </c>
      <c r="D11388" s="808">
        <v>28.83</v>
      </c>
      <c r="E11388" s="757"/>
      <c r="F11388" s="757"/>
      <c r="G11388" s="757"/>
      <c r="H11388" s="757"/>
      <c r="I11388" s="757"/>
    </row>
    <row r="11389" spans="1:9" ht="15.75" customHeight="1">
      <c r="A11389" s="52">
        <v>36532</v>
      </c>
      <c r="B11389" s="52" t="s">
        <v>19176</v>
      </c>
      <c r="C11389" s="52" t="s">
        <v>10358</v>
      </c>
      <c r="D11389" s="967">
        <v>34791.85</v>
      </c>
      <c r="E11389" s="757"/>
      <c r="F11389" s="757"/>
      <c r="G11389" s="757"/>
      <c r="H11389" s="757"/>
      <c r="I11389" s="757"/>
    </row>
    <row r="11390" spans="1:9" ht="15.75" customHeight="1">
      <c r="A11390" s="52">
        <v>11578</v>
      </c>
      <c r="B11390" s="52" t="s">
        <v>19177</v>
      </c>
      <c r="C11390" s="52" t="s">
        <v>10358</v>
      </c>
      <c r="D11390" s="808">
        <v>11.72</v>
      </c>
      <c r="E11390" s="757"/>
      <c r="F11390" s="757"/>
      <c r="G11390" s="757"/>
      <c r="H11390" s="757"/>
      <c r="I11390" s="757"/>
    </row>
    <row r="11391" spans="1:9" ht="15.75" customHeight="1">
      <c r="A11391" s="52">
        <v>11577</v>
      </c>
      <c r="B11391" s="52" t="s">
        <v>19178</v>
      </c>
      <c r="C11391" s="52" t="s">
        <v>10358</v>
      </c>
      <c r="D11391" s="808">
        <v>11.18</v>
      </c>
      <c r="E11391" s="757"/>
      <c r="F11391" s="757"/>
      <c r="G11391" s="757"/>
      <c r="H11391" s="757"/>
      <c r="I11391" s="757"/>
    </row>
    <row r="11392" spans="1:9" ht="15.75" customHeight="1">
      <c r="A11392" s="52">
        <v>42432</v>
      </c>
      <c r="B11392" s="52" t="s">
        <v>19179</v>
      </c>
      <c r="C11392" s="52" t="s">
        <v>10358</v>
      </c>
      <c r="D11392" s="967">
        <v>2403.2800000000002</v>
      </c>
      <c r="E11392" s="757"/>
      <c r="F11392" s="757"/>
      <c r="G11392" s="757"/>
      <c r="H11392" s="757"/>
      <c r="I11392" s="757"/>
    </row>
    <row r="11393" spans="1:9" ht="15.75" customHeight="1">
      <c r="A11393" s="52">
        <v>42437</v>
      </c>
      <c r="B11393" s="52" t="s">
        <v>19180</v>
      </c>
      <c r="C11393" s="52" t="s">
        <v>10358</v>
      </c>
      <c r="D11393" s="967">
        <v>1827.13</v>
      </c>
      <c r="E11393" s="757"/>
      <c r="F11393" s="757"/>
      <c r="G11393" s="757"/>
      <c r="H11393" s="757"/>
      <c r="I11393" s="757"/>
    </row>
    <row r="11394" spans="1:9" ht="15.75" customHeight="1">
      <c r="A11394" s="52">
        <v>1116</v>
      </c>
      <c r="B11394" s="52" t="s">
        <v>19181</v>
      </c>
      <c r="C11394" s="52" t="s">
        <v>10402</v>
      </c>
      <c r="D11394" s="808">
        <v>19.73</v>
      </c>
      <c r="E11394" s="757"/>
      <c r="F11394" s="757"/>
      <c r="G11394" s="757"/>
      <c r="H11394" s="757"/>
      <c r="I11394" s="757"/>
    </row>
    <row r="11395" spans="1:9" ht="15.75" customHeight="1">
      <c r="A11395" s="52">
        <v>1115</v>
      </c>
      <c r="B11395" s="52" t="s">
        <v>19182</v>
      </c>
      <c r="C11395" s="52" t="s">
        <v>10402</v>
      </c>
      <c r="D11395" s="808">
        <v>23.64</v>
      </c>
      <c r="E11395" s="757"/>
      <c r="F11395" s="757"/>
      <c r="G11395" s="757"/>
      <c r="H11395" s="757"/>
      <c r="I11395" s="757"/>
    </row>
    <row r="11396" spans="1:9" ht="15.75" customHeight="1">
      <c r="A11396" s="52">
        <v>1113</v>
      </c>
      <c r="B11396" s="52" t="s">
        <v>19183</v>
      </c>
      <c r="C11396" s="52" t="s">
        <v>10402</v>
      </c>
      <c r="D11396" s="808">
        <v>27.64</v>
      </c>
      <c r="E11396" s="757"/>
      <c r="F11396" s="757"/>
      <c r="G11396" s="757"/>
      <c r="H11396" s="757"/>
      <c r="I11396" s="757"/>
    </row>
    <row r="11397" spans="1:9" ht="15.75" customHeight="1">
      <c r="A11397" s="52">
        <v>1114</v>
      </c>
      <c r="B11397" s="52" t="s">
        <v>19184</v>
      </c>
      <c r="C11397" s="52" t="s">
        <v>10402</v>
      </c>
      <c r="D11397" s="808">
        <v>32.92</v>
      </c>
      <c r="E11397" s="757"/>
      <c r="F11397" s="757"/>
      <c r="G11397" s="757"/>
      <c r="H11397" s="757"/>
      <c r="I11397" s="757"/>
    </row>
    <row r="11398" spans="1:9" ht="15.75" customHeight="1">
      <c r="A11398" s="52">
        <v>40873</v>
      </c>
      <c r="B11398" s="52" t="s">
        <v>19185</v>
      </c>
      <c r="C11398" s="52" t="s">
        <v>10402</v>
      </c>
      <c r="D11398" s="808">
        <v>25.76</v>
      </c>
      <c r="E11398" s="757"/>
      <c r="F11398" s="757"/>
      <c r="G11398" s="757"/>
      <c r="H11398" s="757"/>
      <c r="I11398" s="757"/>
    </row>
    <row r="11399" spans="1:9" ht="15.75" customHeight="1">
      <c r="A11399" s="52">
        <v>20214</v>
      </c>
      <c r="B11399" s="52" t="s">
        <v>19186</v>
      </c>
      <c r="C11399" s="52" t="s">
        <v>10358</v>
      </c>
      <c r="D11399" s="808">
        <v>74.180000000000007</v>
      </c>
      <c r="E11399" s="757"/>
      <c r="F11399" s="757"/>
      <c r="G11399" s="757"/>
      <c r="H11399" s="757"/>
      <c r="I11399" s="757"/>
    </row>
    <row r="11400" spans="1:9" ht="15.75" customHeight="1">
      <c r="A11400" s="52">
        <v>7237</v>
      </c>
      <c r="B11400" s="52" t="s">
        <v>19187</v>
      </c>
      <c r="C11400" s="52" t="s">
        <v>10358</v>
      </c>
      <c r="D11400" s="808">
        <v>72.62</v>
      </c>
      <c r="E11400" s="757"/>
      <c r="F11400" s="757"/>
      <c r="G11400" s="757"/>
      <c r="H11400" s="757"/>
      <c r="I11400" s="757"/>
    </row>
    <row r="11401" spans="1:9" ht="15.75" customHeight="1">
      <c r="A11401" s="52">
        <v>11757</v>
      </c>
      <c r="B11401" s="52" t="s">
        <v>19188</v>
      </c>
      <c r="C11401" s="52" t="s">
        <v>10358</v>
      </c>
      <c r="D11401" s="808">
        <v>17.5</v>
      </c>
      <c r="E11401" s="757"/>
      <c r="F11401" s="757"/>
      <c r="G11401" s="757"/>
      <c r="H11401" s="757"/>
      <c r="I11401" s="757"/>
    </row>
    <row r="11402" spans="1:9" ht="15.75" customHeight="1">
      <c r="A11402" s="52">
        <v>11758</v>
      </c>
      <c r="B11402" s="52" t="s">
        <v>19189</v>
      </c>
      <c r="C11402" s="52" t="s">
        <v>10358</v>
      </c>
      <c r="D11402" s="808">
        <v>90</v>
      </c>
      <c r="E11402" s="757"/>
      <c r="F11402" s="757"/>
      <c r="G11402" s="757"/>
      <c r="H11402" s="757"/>
      <c r="I11402" s="757"/>
    </row>
    <row r="11403" spans="1:9" ht="15.75" customHeight="1">
      <c r="A11403" s="52">
        <v>37526</v>
      </c>
      <c r="B11403" s="52" t="s">
        <v>19190</v>
      </c>
      <c r="C11403" s="52" t="s">
        <v>10358</v>
      </c>
      <c r="D11403" s="808">
        <v>4.8499999999999996</v>
      </c>
      <c r="E11403" s="757"/>
      <c r="F11403" s="757"/>
      <c r="G11403" s="757"/>
      <c r="H11403" s="757"/>
      <c r="I11403" s="757"/>
    </row>
    <row r="11404" spans="1:9" ht="15.75" customHeight="1">
      <c r="A11404" s="52">
        <v>6076</v>
      </c>
      <c r="B11404" s="52" t="s">
        <v>19191</v>
      </c>
      <c r="C11404" s="52" t="s">
        <v>10507</v>
      </c>
      <c r="D11404" s="808">
        <v>130</v>
      </c>
      <c r="E11404" s="757"/>
      <c r="F11404" s="757"/>
      <c r="G11404" s="757"/>
      <c r="H11404" s="757"/>
      <c r="I11404" s="757"/>
    </row>
    <row r="11405" spans="1:9" ht="15.75" customHeight="1">
      <c r="A11405" s="52">
        <v>13109</v>
      </c>
      <c r="B11405" s="52" t="s">
        <v>19192</v>
      </c>
      <c r="C11405" s="52" t="s">
        <v>10358</v>
      </c>
      <c r="D11405" s="808">
        <v>307.39</v>
      </c>
      <c r="E11405" s="757"/>
      <c r="F11405" s="757"/>
      <c r="G11405" s="757"/>
      <c r="H11405" s="757"/>
      <c r="I11405" s="757"/>
    </row>
    <row r="11406" spans="1:9" ht="15.75" customHeight="1">
      <c r="A11406" s="52">
        <v>13110</v>
      </c>
      <c r="B11406" s="52" t="s">
        <v>19193</v>
      </c>
      <c r="C11406" s="52" t="s">
        <v>10358</v>
      </c>
      <c r="D11406" s="808">
        <v>404.54</v>
      </c>
      <c r="E11406" s="757"/>
      <c r="F11406" s="757"/>
      <c r="G11406" s="757"/>
      <c r="H11406" s="757"/>
      <c r="I11406" s="757"/>
    </row>
    <row r="11407" spans="1:9" ht="15.75" customHeight="1">
      <c r="A11407" s="52">
        <v>7581</v>
      </c>
      <c r="B11407" s="52" t="s">
        <v>19194</v>
      </c>
      <c r="C11407" s="52" t="s">
        <v>10358</v>
      </c>
      <c r="D11407" s="808">
        <v>4.92</v>
      </c>
      <c r="E11407" s="757"/>
      <c r="F11407" s="757"/>
      <c r="G11407" s="757"/>
      <c r="H11407" s="757"/>
      <c r="I11407" s="757"/>
    </row>
    <row r="11408" spans="1:9" ht="15.75" customHeight="1">
      <c r="A11408" s="52">
        <v>4509</v>
      </c>
      <c r="B11408" s="52" t="s">
        <v>19195</v>
      </c>
      <c r="C11408" s="52" t="s">
        <v>10402</v>
      </c>
      <c r="D11408" s="808">
        <v>7.18</v>
      </c>
      <c r="E11408" s="757"/>
      <c r="F11408" s="757"/>
      <c r="G11408" s="757"/>
      <c r="H11408" s="757"/>
      <c r="I11408" s="757"/>
    </row>
    <row r="11409" spans="1:9" ht="15.75" customHeight="1">
      <c r="A11409" s="52">
        <v>4512</v>
      </c>
      <c r="B11409" s="52" t="s">
        <v>19196</v>
      </c>
      <c r="C11409" s="52" t="s">
        <v>10402</v>
      </c>
      <c r="D11409" s="808">
        <v>3.43</v>
      </c>
      <c r="E11409" s="757"/>
      <c r="F11409" s="757"/>
      <c r="G11409" s="757"/>
      <c r="H11409" s="757"/>
      <c r="I11409" s="757"/>
    </row>
    <row r="11410" spans="1:9" ht="15.75" customHeight="1">
      <c r="A11410" s="52">
        <v>4517</v>
      </c>
      <c r="B11410" s="52" t="s">
        <v>19197</v>
      </c>
      <c r="C11410" s="52" t="s">
        <v>10402</v>
      </c>
      <c r="D11410" s="808">
        <v>4.95</v>
      </c>
      <c r="E11410" s="757"/>
      <c r="F11410" s="757"/>
      <c r="G11410" s="757"/>
      <c r="H11410" s="757"/>
      <c r="I11410" s="757"/>
    </row>
    <row r="11411" spans="1:9" ht="15.75" customHeight="1">
      <c r="A11411" s="52">
        <v>20206</v>
      </c>
      <c r="B11411" s="52" t="s">
        <v>19198</v>
      </c>
      <c r="C11411" s="52" t="s">
        <v>10402</v>
      </c>
      <c r="D11411" s="808">
        <v>7.21</v>
      </c>
      <c r="E11411" s="757"/>
      <c r="F11411" s="757"/>
      <c r="G11411" s="757"/>
      <c r="H11411" s="757"/>
      <c r="I11411" s="757"/>
    </row>
    <row r="11412" spans="1:9" ht="15.75" customHeight="1">
      <c r="A11412" s="52">
        <v>4460</v>
      </c>
      <c r="B11412" s="52" t="s">
        <v>19199</v>
      </c>
      <c r="C11412" s="52" t="s">
        <v>10402</v>
      </c>
      <c r="D11412" s="808">
        <v>7.41</v>
      </c>
      <c r="E11412" s="757"/>
      <c r="F11412" s="757"/>
      <c r="G11412" s="757"/>
      <c r="H11412" s="757"/>
      <c r="I11412" s="757"/>
    </row>
    <row r="11413" spans="1:9" ht="15.75" customHeight="1">
      <c r="A11413" s="52">
        <v>4417</v>
      </c>
      <c r="B11413" s="52" t="s">
        <v>19200</v>
      </c>
      <c r="C11413" s="52" t="s">
        <v>10402</v>
      </c>
      <c r="D11413" s="808">
        <v>5.71</v>
      </c>
      <c r="E11413" s="757"/>
      <c r="F11413" s="757"/>
      <c r="G11413" s="757"/>
      <c r="H11413" s="757"/>
      <c r="I11413" s="757"/>
    </row>
    <row r="11414" spans="1:9" ht="15.75" customHeight="1">
      <c r="A11414" s="52">
        <v>4415</v>
      </c>
      <c r="B11414" s="52" t="s">
        <v>19201</v>
      </c>
      <c r="C11414" s="52" t="s">
        <v>10402</v>
      </c>
      <c r="D11414" s="808">
        <v>3.97</v>
      </c>
      <c r="E11414" s="757"/>
      <c r="F11414" s="757"/>
      <c r="G11414" s="757"/>
      <c r="H11414" s="757"/>
      <c r="I11414" s="757"/>
    </row>
    <row r="11415" spans="1:9" ht="15.75" customHeight="1">
      <c r="A11415" s="52">
        <v>37373</v>
      </c>
      <c r="B11415" s="52" t="s">
        <v>1576</v>
      </c>
      <c r="C11415" s="52" t="s">
        <v>10509</v>
      </c>
      <c r="D11415" s="808">
        <v>0.01</v>
      </c>
      <c r="E11415" s="757"/>
      <c r="F11415" s="757"/>
      <c r="G11415" s="757"/>
      <c r="H11415" s="757"/>
      <c r="I11415" s="757"/>
    </row>
    <row r="11416" spans="1:9" ht="15.75" customHeight="1">
      <c r="A11416" s="52">
        <v>40864</v>
      </c>
      <c r="B11416" s="52" t="s">
        <v>19202</v>
      </c>
      <c r="C11416" s="52" t="s">
        <v>10511</v>
      </c>
      <c r="D11416" s="808">
        <v>0.01</v>
      </c>
      <c r="E11416" s="757"/>
      <c r="F11416" s="757"/>
      <c r="G11416" s="757"/>
      <c r="H11416" s="757"/>
      <c r="I11416" s="757"/>
    </row>
    <row r="11417" spans="1:9" ht="15.75" customHeight="1">
      <c r="A11417" s="52">
        <v>4734</v>
      </c>
      <c r="B11417" s="52" t="s">
        <v>19203</v>
      </c>
      <c r="C11417" s="52" t="s">
        <v>10507</v>
      </c>
      <c r="D11417" s="808">
        <v>392.4</v>
      </c>
      <c r="E11417" s="757"/>
      <c r="F11417" s="757"/>
      <c r="G11417" s="757"/>
      <c r="H11417" s="757"/>
      <c r="I11417" s="757"/>
    </row>
    <row r="11418" spans="1:9" ht="15.75" customHeight="1">
      <c r="A11418" s="52">
        <v>6085</v>
      </c>
      <c r="B11418" s="52" t="s">
        <v>19204</v>
      </c>
      <c r="C11418" s="52" t="s">
        <v>10408</v>
      </c>
      <c r="D11418" s="808">
        <v>9.52</v>
      </c>
      <c r="E11418" s="757"/>
      <c r="F11418" s="757"/>
      <c r="G11418" s="757"/>
      <c r="H11418" s="757"/>
      <c r="I11418" s="757"/>
    </row>
    <row r="11419" spans="1:9" ht="15.75" customHeight="1">
      <c r="A11419" s="52">
        <v>38396</v>
      </c>
      <c r="B11419" s="52" t="s">
        <v>19205</v>
      </c>
      <c r="C11419" s="52" t="s">
        <v>10358</v>
      </c>
      <c r="D11419" s="808">
        <v>474.8</v>
      </c>
      <c r="E11419" s="757"/>
      <c r="F11419" s="757"/>
      <c r="G11419" s="757"/>
      <c r="H11419" s="757"/>
      <c r="I11419" s="757"/>
    </row>
    <row r="11420" spans="1:9" ht="15.75" customHeight="1">
      <c r="A11420" s="52">
        <v>11622</v>
      </c>
      <c r="B11420" s="52" t="s">
        <v>19206</v>
      </c>
      <c r="C11420" s="52" t="s">
        <v>10406</v>
      </c>
      <c r="D11420" s="808">
        <v>97.06</v>
      </c>
      <c r="E11420" s="757"/>
      <c r="F11420" s="757"/>
      <c r="G11420" s="757"/>
      <c r="H11420" s="757"/>
      <c r="I11420" s="757"/>
    </row>
    <row r="11421" spans="1:9" ht="15.75" customHeight="1">
      <c r="A11421" s="52">
        <v>43143</v>
      </c>
      <c r="B11421" s="52" t="s">
        <v>19207</v>
      </c>
      <c r="C11421" s="52" t="s">
        <v>10408</v>
      </c>
      <c r="D11421" s="808">
        <v>36.659999999999997</v>
      </c>
      <c r="E11421" s="757"/>
      <c r="F11421" s="757"/>
      <c r="G11421" s="757"/>
      <c r="H11421" s="757"/>
      <c r="I11421" s="757"/>
    </row>
    <row r="11422" spans="1:9" ht="15.75" customHeight="1">
      <c r="A11422" s="52">
        <v>7317</v>
      </c>
      <c r="B11422" s="52" t="s">
        <v>19208</v>
      </c>
      <c r="C11422" s="52" t="s">
        <v>10406</v>
      </c>
      <c r="D11422" s="808">
        <v>52.1</v>
      </c>
      <c r="E11422" s="757"/>
      <c r="F11422" s="757"/>
      <c r="G11422" s="757"/>
      <c r="H11422" s="757"/>
      <c r="I11422" s="757"/>
    </row>
    <row r="11423" spans="1:9" ht="15.75" customHeight="1">
      <c r="A11423" s="52">
        <v>142</v>
      </c>
      <c r="B11423" s="52" t="s">
        <v>19209</v>
      </c>
      <c r="C11423" s="52" t="s">
        <v>14291</v>
      </c>
      <c r="D11423" s="808">
        <v>45.8</v>
      </c>
      <c r="E11423" s="757"/>
      <c r="F11423" s="757"/>
      <c r="G11423" s="757"/>
      <c r="H11423" s="757"/>
      <c r="I11423" s="757"/>
    </row>
    <row r="11424" spans="1:9" ht="15.75" customHeight="1">
      <c r="A11424" s="52">
        <v>43142</v>
      </c>
      <c r="B11424" s="52" t="s">
        <v>19210</v>
      </c>
      <c r="C11424" s="52" t="s">
        <v>10408</v>
      </c>
      <c r="D11424" s="808">
        <v>208.04</v>
      </c>
      <c r="E11424" s="757"/>
      <c r="F11424" s="757"/>
      <c r="G11424" s="757"/>
      <c r="H11424" s="757"/>
      <c r="I11424" s="757"/>
    </row>
    <row r="11425" spans="1:9" ht="15.75" customHeight="1">
      <c r="A11425" s="52">
        <v>38123</v>
      </c>
      <c r="B11425" s="52" t="s">
        <v>19211</v>
      </c>
      <c r="C11425" s="52" t="s">
        <v>10406</v>
      </c>
      <c r="D11425" s="808">
        <v>60.18</v>
      </c>
      <c r="E11425" s="757"/>
      <c r="F11425" s="757"/>
      <c r="G11425" s="757"/>
      <c r="H11425" s="757"/>
      <c r="I11425" s="757"/>
    </row>
    <row r="11426" spans="1:9" ht="15.75" customHeight="1">
      <c r="A11426" s="52">
        <v>42699</v>
      </c>
      <c r="B11426" s="52" t="s">
        <v>19212</v>
      </c>
      <c r="C11426" s="52" t="s">
        <v>10358</v>
      </c>
      <c r="D11426" s="808">
        <v>36.11</v>
      </c>
      <c r="E11426" s="757"/>
      <c r="F11426" s="757"/>
      <c r="G11426" s="757"/>
      <c r="H11426" s="757"/>
      <c r="I11426" s="757"/>
    </row>
    <row r="11427" spans="1:9" ht="15.75" customHeight="1">
      <c r="A11427" s="52">
        <v>37743</v>
      </c>
      <c r="B11427" s="52" t="s">
        <v>19213</v>
      </c>
      <c r="C11427" s="52" t="s">
        <v>10358</v>
      </c>
      <c r="D11427" s="967">
        <v>212321.67</v>
      </c>
      <c r="E11427" s="757"/>
      <c r="F11427" s="757"/>
      <c r="G11427" s="757"/>
      <c r="H11427" s="757"/>
      <c r="I11427" s="757"/>
    </row>
    <row r="11428" spans="1:9" ht="15.75" customHeight="1">
      <c r="A11428" s="52">
        <v>37744</v>
      </c>
      <c r="B11428" s="52" t="s">
        <v>19214</v>
      </c>
      <c r="C11428" s="52" t="s">
        <v>10358</v>
      </c>
      <c r="D11428" s="967">
        <v>249650.34</v>
      </c>
      <c r="E11428" s="757"/>
      <c r="F11428" s="757"/>
      <c r="G11428" s="757"/>
      <c r="H11428" s="757"/>
      <c r="I11428" s="757"/>
    </row>
    <row r="11429" spans="1:9" ht="15.75" customHeight="1">
      <c r="A11429" s="52">
        <v>37741</v>
      </c>
      <c r="B11429" s="52" t="s">
        <v>19215</v>
      </c>
      <c r="C11429" s="52" t="s">
        <v>10358</v>
      </c>
      <c r="D11429" s="967">
        <v>193062.93</v>
      </c>
      <c r="E11429" s="757"/>
      <c r="F11429" s="757"/>
      <c r="G11429" s="757"/>
      <c r="H11429" s="757"/>
      <c r="I11429" s="757"/>
    </row>
    <row r="11430" spans="1:9" ht="15.75" customHeight="1">
      <c r="A11430" s="52">
        <v>39396</v>
      </c>
      <c r="B11430" s="52" t="s">
        <v>19216</v>
      </c>
      <c r="C11430" s="52" t="s">
        <v>10358</v>
      </c>
      <c r="D11430" s="808">
        <v>77.099999999999994</v>
      </c>
      <c r="E11430" s="757"/>
      <c r="F11430" s="757"/>
      <c r="G11430" s="757"/>
      <c r="H11430" s="757"/>
      <c r="I11430" s="757"/>
    </row>
    <row r="11431" spans="1:9" ht="15.75" customHeight="1">
      <c r="A11431" s="52">
        <v>39392</v>
      </c>
      <c r="B11431" s="52" t="s">
        <v>19217</v>
      </c>
      <c r="C11431" s="52" t="s">
        <v>10358</v>
      </c>
      <c r="D11431" s="808">
        <v>86.97</v>
      </c>
      <c r="E11431" s="757"/>
      <c r="F11431" s="757"/>
      <c r="G11431" s="757"/>
      <c r="H11431" s="757"/>
      <c r="I11431" s="757"/>
    </row>
    <row r="11432" spans="1:9" ht="15.75" customHeight="1">
      <c r="A11432" s="52">
        <v>39393</v>
      </c>
      <c r="B11432" s="52" t="s">
        <v>19218</v>
      </c>
      <c r="C11432" s="52" t="s">
        <v>10358</v>
      </c>
      <c r="D11432" s="808">
        <v>53.79</v>
      </c>
      <c r="E11432" s="757"/>
      <c r="F11432" s="757"/>
      <c r="G11432" s="757"/>
      <c r="H11432" s="757"/>
      <c r="I11432" s="757"/>
    </row>
    <row r="11433" spans="1:9" ht="15.75" customHeight="1">
      <c r="A11433" s="52">
        <v>39394</v>
      </c>
      <c r="B11433" s="52" t="s">
        <v>19219</v>
      </c>
      <c r="C11433" s="52" t="s">
        <v>10358</v>
      </c>
      <c r="D11433" s="808">
        <v>60.54</v>
      </c>
      <c r="E11433" s="757"/>
      <c r="F11433" s="757"/>
      <c r="G11433" s="757"/>
      <c r="H11433" s="757"/>
      <c r="I11433" s="757"/>
    </row>
    <row r="11434" spans="1:9" ht="15.75" customHeight="1">
      <c r="A11434" s="52">
        <v>39395</v>
      </c>
      <c r="B11434" s="52" t="s">
        <v>19220</v>
      </c>
      <c r="C11434" s="52" t="s">
        <v>10358</v>
      </c>
      <c r="D11434" s="808">
        <v>56.3</v>
      </c>
      <c r="E11434" s="757"/>
      <c r="F11434" s="757"/>
      <c r="G11434" s="757"/>
      <c r="H11434" s="757"/>
      <c r="I11434" s="757"/>
    </row>
    <row r="11435" spans="1:9" ht="15.75" customHeight="1">
      <c r="A11435" s="52">
        <v>14618</v>
      </c>
      <c r="B11435" s="52" t="s">
        <v>19221</v>
      </c>
      <c r="C11435" s="52" t="s">
        <v>10358</v>
      </c>
      <c r="D11435" s="967">
        <v>1805.67</v>
      </c>
      <c r="E11435" s="757"/>
      <c r="F11435" s="757"/>
      <c r="G11435" s="757"/>
      <c r="H11435" s="757"/>
      <c r="I11435" s="757"/>
    </row>
    <row r="11436" spans="1:9" ht="15.75" customHeight="1">
      <c r="A11436" s="52">
        <v>40269</v>
      </c>
      <c r="B11436" s="52" t="s">
        <v>19222</v>
      </c>
      <c r="C11436" s="52" t="s">
        <v>10358</v>
      </c>
      <c r="D11436" s="967">
        <v>7274.92</v>
      </c>
      <c r="E11436" s="757"/>
      <c r="F11436" s="757"/>
      <c r="G11436" s="757"/>
      <c r="H11436" s="757"/>
      <c r="I11436" s="757"/>
    </row>
    <row r="11437" spans="1:9" ht="15.75" customHeight="1">
      <c r="A11437" s="52">
        <v>6110</v>
      </c>
      <c r="B11437" s="52" t="s">
        <v>19223</v>
      </c>
      <c r="C11437" s="52" t="s">
        <v>10509</v>
      </c>
      <c r="D11437" s="808">
        <v>14.88</v>
      </c>
      <c r="E11437" s="757"/>
      <c r="F11437" s="757"/>
      <c r="G11437" s="757"/>
      <c r="H11437" s="757"/>
      <c r="I11437" s="757"/>
    </row>
    <row r="11438" spans="1:9" ht="15.75" customHeight="1">
      <c r="A11438" s="52">
        <v>40910</v>
      </c>
      <c r="B11438" s="52" t="s">
        <v>19224</v>
      </c>
      <c r="C11438" s="52" t="s">
        <v>10511</v>
      </c>
      <c r="D11438" s="967">
        <v>2606.31</v>
      </c>
      <c r="E11438" s="757"/>
      <c r="F11438" s="757"/>
      <c r="G11438" s="757"/>
      <c r="H11438" s="757"/>
      <c r="I11438" s="757"/>
    </row>
    <row r="11439" spans="1:9" ht="15.75" customHeight="1">
      <c r="A11439" s="52">
        <v>6111</v>
      </c>
      <c r="B11439" s="52" t="s">
        <v>1870</v>
      </c>
      <c r="C11439" s="52" t="s">
        <v>10509</v>
      </c>
      <c r="D11439" s="808">
        <v>11.05</v>
      </c>
      <c r="E11439" s="757"/>
      <c r="F11439" s="757"/>
      <c r="G11439" s="757"/>
      <c r="H11439" s="757"/>
      <c r="I11439" s="757"/>
    </row>
    <row r="11440" spans="1:9" ht="15.75" customHeight="1">
      <c r="A11440" s="52">
        <v>41084</v>
      </c>
      <c r="B11440" s="52" t="s">
        <v>19225</v>
      </c>
      <c r="C11440" s="52" t="s">
        <v>10511</v>
      </c>
      <c r="D11440" s="967">
        <v>1935.38</v>
      </c>
      <c r="E11440" s="757"/>
      <c r="F11440" s="757"/>
      <c r="G11440" s="757"/>
      <c r="H11440" s="757"/>
      <c r="I11440" s="757"/>
    </row>
    <row r="11441" spans="1:9" ht="15.75" customHeight="1">
      <c r="A11441" s="52">
        <v>44535</v>
      </c>
      <c r="B11441" s="52" t="s">
        <v>19226</v>
      </c>
      <c r="C11441" s="52" t="s">
        <v>10507</v>
      </c>
      <c r="D11441" s="808">
        <v>44.41</v>
      </c>
      <c r="E11441" s="757"/>
      <c r="F11441" s="757"/>
      <c r="G11441" s="757"/>
      <c r="H11441" s="757"/>
      <c r="I11441" s="757"/>
    </row>
    <row r="11442" spans="1:9" ht="15.75" customHeight="1">
      <c r="A11442" s="52">
        <v>44945</v>
      </c>
      <c r="B11442" s="52" t="s">
        <v>19227</v>
      </c>
      <c r="C11442" s="52" t="s">
        <v>10358</v>
      </c>
      <c r="D11442" s="808">
        <v>9</v>
      </c>
      <c r="E11442" s="757"/>
      <c r="F11442" s="757"/>
      <c r="G11442" s="757"/>
      <c r="H11442" s="757"/>
      <c r="I11442" s="757"/>
    </row>
    <row r="11443" spans="1:9" ht="15.75" customHeight="1">
      <c r="A11443" s="52">
        <v>38637</v>
      </c>
      <c r="B11443" s="52" t="s">
        <v>19228</v>
      </c>
      <c r="C11443" s="52" t="s">
        <v>10358</v>
      </c>
      <c r="D11443" s="808">
        <v>177.65</v>
      </c>
      <c r="E11443" s="757"/>
      <c r="F11443" s="757"/>
      <c r="G11443" s="757"/>
      <c r="H11443" s="757"/>
      <c r="I11443" s="757"/>
    </row>
    <row r="11444" spans="1:9" ht="15.75" customHeight="1">
      <c r="A11444" s="52">
        <v>6150</v>
      </c>
      <c r="B11444" s="52" t="s">
        <v>19229</v>
      </c>
      <c r="C11444" s="52" t="s">
        <v>10358</v>
      </c>
      <c r="D11444" s="808">
        <v>179.82</v>
      </c>
      <c r="E11444" s="757"/>
      <c r="F11444" s="757"/>
      <c r="G11444" s="757"/>
      <c r="H11444" s="757"/>
      <c r="I11444" s="757"/>
    </row>
    <row r="11445" spans="1:9" ht="15.75" customHeight="1">
      <c r="A11445" s="52">
        <v>6136</v>
      </c>
      <c r="B11445" s="52" t="s">
        <v>2056</v>
      </c>
      <c r="C11445" s="52" t="s">
        <v>10358</v>
      </c>
      <c r="D11445" s="808">
        <v>141.35</v>
      </c>
      <c r="E11445" s="757"/>
      <c r="F11445" s="757"/>
      <c r="G11445" s="757"/>
      <c r="H11445" s="757"/>
      <c r="I11445" s="757"/>
    </row>
    <row r="11446" spans="1:9" ht="15.75" customHeight="1">
      <c r="A11446" s="52">
        <v>38638</v>
      </c>
      <c r="B11446" s="52" t="s">
        <v>19230</v>
      </c>
      <c r="C11446" s="52" t="s">
        <v>10358</v>
      </c>
      <c r="D11446" s="808">
        <v>149.69999999999999</v>
      </c>
      <c r="E11446" s="757"/>
      <c r="F11446" s="757"/>
      <c r="G11446" s="757"/>
      <c r="H11446" s="757"/>
      <c r="I11446" s="757"/>
    </row>
    <row r="11447" spans="1:9" ht="15.75" customHeight="1">
      <c r="A11447" s="52">
        <v>20262</v>
      </c>
      <c r="B11447" s="52" t="s">
        <v>19231</v>
      </c>
      <c r="C11447" s="52" t="s">
        <v>10358</v>
      </c>
      <c r="D11447" s="808">
        <v>16.48</v>
      </c>
      <c r="E11447" s="757"/>
      <c r="F11447" s="757"/>
      <c r="G11447" s="757"/>
      <c r="H11447" s="757"/>
      <c r="I11447" s="757"/>
    </row>
    <row r="11448" spans="1:9" ht="15.75" customHeight="1">
      <c r="A11448" s="52">
        <v>6145</v>
      </c>
      <c r="B11448" s="52" t="s">
        <v>19232</v>
      </c>
      <c r="C11448" s="52" t="s">
        <v>10358</v>
      </c>
      <c r="D11448" s="808">
        <v>18.21</v>
      </c>
      <c r="E11448" s="757"/>
      <c r="F11448" s="757"/>
      <c r="G11448" s="757"/>
      <c r="H11448" s="757"/>
      <c r="I11448" s="757"/>
    </row>
    <row r="11449" spans="1:9" ht="15.75" customHeight="1">
      <c r="A11449" s="52">
        <v>6149</v>
      </c>
      <c r="B11449" s="52" t="s">
        <v>19233</v>
      </c>
      <c r="C11449" s="52" t="s">
        <v>10358</v>
      </c>
      <c r="D11449" s="808">
        <v>12.03</v>
      </c>
      <c r="E11449" s="757"/>
      <c r="F11449" s="757"/>
      <c r="G11449" s="757"/>
      <c r="H11449" s="757"/>
      <c r="I11449" s="757"/>
    </row>
    <row r="11450" spans="1:9" ht="15.75" customHeight="1">
      <c r="A11450" s="52">
        <v>6146</v>
      </c>
      <c r="B11450" s="52" t="s">
        <v>19234</v>
      </c>
      <c r="C11450" s="52" t="s">
        <v>10358</v>
      </c>
      <c r="D11450" s="808">
        <v>17.3</v>
      </c>
      <c r="E11450" s="757"/>
      <c r="F11450" s="757"/>
      <c r="G11450" s="757"/>
      <c r="H11450" s="757"/>
      <c r="I11450" s="757"/>
    </row>
    <row r="11451" spans="1:9" ht="15.75" customHeight="1">
      <c r="A11451" s="52">
        <v>44536</v>
      </c>
      <c r="B11451" s="52" t="s">
        <v>19235</v>
      </c>
      <c r="C11451" s="52" t="s">
        <v>10406</v>
      </c>
      <c r="D11451" s="808">
        <v>3.85</v>
      </c>
      <c r="E11451" s="757"/>
      <c r="F11451" s="757"/>
      <c r="G11451" s="757"/>
      <c r="H11451" s="757"/>
      <c r="I11451" s="757"/>
    </row>
    <row r="11452" spans="1:9" ht="15.75" customHeight="1">
      <c r="A11452" s="52">
        <v>39961</v>
      </c>
      <c r="B11452" s="52" t="s">
        <v>1666</v>
      </c>
      <c r="C11452" s="52" t="s">
        <v>10358</v>
      </c>
      <c r="D11452" s="808">
        <v>30.26</v>
      </c>
      <c r="E11452" s="757"/>
      <c r="F11452" s="757"/>
      <c r="G11452" s="757"/>
      <c r="H11452" s="757"/>
      <c r="I11452" s="757"/>
    </row>
    <row r="11453" spans="1:9" ht="15.75" customHeight="1">
      <c r="A11453" s="52">
        <v>42433</v>
      </c>
      <c r="B11453" s="52" t="s">
        <v>19236</v>
      </c>
      <c r="C11453" s="52" t="s">
        <v>10358</v>
      </c>
      <c r="D11453" s="967">
        <v>4747</v>
      </c>
      <c r="E11453" s="757"/>
      <c r="F11453" s="757"/>
      <c r="G11453" s="757"/>
      <c r="H11453" s="757"/>
      <c r="I11453" s="757"/>
    </row>
    <row r="11454" spans="1:9" ht="15.75" customHeight="1">
      <c r="A11454" s="52">
        <v>42434</v>
      </c>
      <c r="B11454" s="52" t="s">
        <v>19237</v>
      </c>
      <c r="C11454" s="52" t="s">
        <v>10358</v>
      </c>
      <c r="D11454" s="967">
        <v>5129.83</v>
      </c>
      <c r="E11454" s="757"/>
      <c r="F11454" s="757"/>
      <c r="G11454" s="757"/>
      <c r="H11454" s="757"/>
      <c r="I11454" s="757"/>
    </row>
    <row r="11455" spans="1:9" ht="15.75" customHeight="1">
      <c r="A11455" s="52">
        <v>42435</v>
      </c>
      <c r="B11455" s="52" t="s">
        <v>19238</v>
      </c>
      <c r="C11455" s="52" t="s">
        <v>10358</v>
      </c>
      <c r="D11455" s="967">
        <v>2558.0500000000002</v>
      </c>
      <c r="E11455" s="757"/>
      <c r="F11455" s="757"/>
      <c r="G11455" s="757"/>
      <c r="H11455" s="757"/>
      <c r="I11455" s="757"/>
    </row>
    <row r="11456" spans="1:9" ht="15.75" customHeight="1">
      <c r="A11456" s="52">
        <v>38061</v>
      </c>
      <c r="B11456" s="52" t="s">
        <v>19239</v>
      </c>
      <c r="C11456" s="52" t="s">
        <v>10358</v>
      </c>
      <c r="D11456" s="808">
        <v>26.2</v>
      </c>
      <c r="E11456" s="757"/>
      <c r="F11456" s="757"/>
      <c r="G11456" s="757"/>
      <c r="H11456" s="757"/>
      <c r="I11456" s="757"/>
    </row>
    <row r="11457" spans="1:9" ht="15.75" customHeight="1">
      <c r="A11457" s="52">
        <v>20250</v>
      </c>
      <c r="B11457" s="52" t="s">
        <v>19240</v>
      </c>
      <c r="C11457" s="52" t="s">
        <v>10406</v>
      </c>
      <c r="D11457" s="808">
        <v>21.85</v>
      </c>
      <c r="E11457" s="757"/>
      <c r="F11457" s="757"/>
      <c r="G11457" s="757"/>
      <c r="H11457" s="757"/>
      <c r="I11457" s="757"/>
    </row>
    <row r="11458" spans="1:9" ht="15.75" customHeight="1">
      <c r="A11458" s="52">
        <v>13388</v>
      </c>
      <c r="B11458" s="52" t="s">
        <v>19241</v>
      </c>
      <c r="C11458" s="52" t="s">
        <v>10406</v>
      </c>
      <c r="D11458" s="808">
        <v>194.66</v>
      </c>
      <c r="E11458" s="757"/>
      <c r="F11458" s="757"/>
      <c r="G11458" s="757"/>
      <c r="H11458" s="757"/>
      <c r="I11458" s="757"/>
    </row>
    <row r="11459" spans="1:9" ht="15.75" customHeight="1">
      <c r="A11459" s="52">
        <v>39914</v>
      </c>
      <c r="B11459" s="52" t="s">
        <v>19242</v>
      </c>
      <c r="C11459" s="52" t="s">
        <v>10406</v>
      </c>
      <c r="D11459" s="808">
        <v>241.72</v>
      </c>
      <c r="E11459" s="757"/>
      <c r="F11459" s="757"/>
      <c r="G11459" s="757"/>
      <c r="H11459" s="757"/>
      <c r="I11459" s="757"/>
    </row>
    <row r="11460" spans="1:9" ht="15.75" customHeight="1">
      <c r="A11460" s="52">
        <v>12732</v>
      </c>
      <c r="B11460" s="52" t="s">
        <v>19243</v>
      </c>
      <c r="C11460" s="52" t="s">
        <v>10358</v>
      </c>
      <c r="D11460" s="808">
        <v>278.91000000000003</v>
      </c>
      <c r="E11460" s="757"/>
      <c r="F11460" s="757"/>
      <c r="G11460" s="757"/>
      <c r="H11460" s="757"/>
      <c r="I11460" s="757"/>
    </row>
    <row r="11461" spans="1:9" ht="15.75" customHeight="1">
      <c r="A11461" s="52">
        <v>6160</v>
      </c>
      <c r="B11461" s="52" t="s">
        <v>19244</v>
      </c>
      <c r="C11461" s="52" t="s">
        <v>10509</v>
      </c>
      <c r="D11461" s="808">
        <v>15.62</v>
      </c>
      <c r="E11461" s="757"/>
      <c r="F11461" s="757"/>
      <c r="G11461" s="757"/>
      <c r="H11461" s="757"/>
      <c r="I11461" s="757"/>
    </row>
    <row r="11462" spans="1:9" ht="15.75" customHeight="1">
      <c r="A11462" s="52">
        <v>41087</v>
      </c>
      <c r="B11462" s="52" t="s">
        <v>19245</v>
      </c>
      <c r="C11462" s="52" t="s">
        <v>10511</v>
      </c>
      <c r="D11462" s="967">
        <v>2735.34</v>
      </c>
      <c r="E11462" s="757"/>
      <c r="F11462" s="757"/>
      <c r="G11462" s="757"/>
      <c r="H11462" s="757"/>
      <c r="I11462" s="757"/>
    </row>
    <row r="11463" spans="1:9" ht="15.75" customHeight="1">
      <c r="A11463" s="52">
        <v>6166</v>
      </c>
      <c r="B11463" s="52" t="s">
        <v>19246</v>
      </c>
      <c r="C11463" s="52" t="s">
        <v>10509</v>
      </c>
      <c r="D11463" s="808">
        <v>18.350000000000001</v>
      </c>
      <c r="E11463" s="757"/>
      <c r="F11463" s="757"/>
      <c r="G11463" s="757"/>
      <c r="H11463" s="757"/>
      <c r="I11463" s="757"/>
    </row>
    <row r="11464" spans="1:9" ht="15.75" customHeight="1">
      <c r="A11464" s="52">
        <v>41088</v>
      </c>
      <c r="B11464" s="52" t="s">
        <v>19247</v>
      </c>
      <c r="C11464" s="52" t="s">
        <v>10511</v>
      </c>
      <c r="D11464" s="967">
        <v>3214.36</v>
      </c>
      <c r="E11464" s="757"/>
      <c r="F11464" s="757"/>
      <c r="G11464" s="757"/>
      <c r="H11464" s="757"/>
      <c r="I11464" s="757"/>
    </row>
    <row r="11465" spans="1:9" ht="15.75" customHeight="1">
      <c r="A11465" s="52">
        <v>20232</v>
      </c>
      <c r="B11465" s="52" t="s">
        <v>19248</v>
      </c>
      <c r="C11465" s="52" t="s">
        <v>10402</v>
      </c>
      <c r="D11465" s="808">
        <v>56.88</v>
      </c>
      <c r="E11465" s="757"/>
      <c r="F11465" s="757"/>
      <c r="G11465" s="757"/>
      <c r="H11465" s="757"/>
      <c r="I11465" s="757"/>
    </row>
    <row r="11466" spans="1:9" ht="15.75" customHeight="1">
      <c r="A11466" s="52">
        <v>10856</v>
      </c>
      <c r="B11466" s="52" t="s">
        <v>19249</v>
      </c>
      <c r="C11466" s="52" t="s">
        <v>10402</v>
      </c>
      <c r="D11466" s="808">
        <v>114.78</v>
      </c>
      <c r="E11466" s="757"/>
      <c r="F11466" s="757"/>
      <c r="G11466" s="757"/>
      <c r="H11466" s="757"/>
      <c r="I11466" s="757"/>
    </row>
    <row r="11467" spans="1:9" ht="15.75" customHeight="1">
      <c r="A11467" s="52">
        <v>4828</v>
      </c>
      <c r="B11467" s="52" t="s">
        <v>19250</v>
      </c>
      <c r="C11467" s="52" t="s">
        <v>10402</v>
      </c>
      <c r="D11467" s="808">
        <v>56.86</v>
      </c>
      <c r="E11467" s="757"/>
      <c r="F11467" s="757"/>
      <c r="G11467" s="757"/>
      <c r="H11467" s="757"/>
      <c r="I11467" s="757"/>
    </row>
    <row r="11468" spans="1:9" ht="15.75" customHeight="1">
      <c r="A11468" s="52">
        <v>20249</v>
      </c>
      <c r="B11468" s="52" t="s">
        <v>19251</v>
      </c>
      <c r="C11468" s="52" t="s">
        <v>10402</v>
      </c>
      <c r="D11468" s="808">
        <v>31.13</v>
      </c>
      <c r="E11468" s="757"/>
      <c r="F11468" s="757"/>
      <c r="G11468" s="757"/>
      <c r="H11468" s="757"/>
      <c r="I11468" s="757"/>
    </row>
    <row r="11469" spans="1:9" ht="15.75" customHeight="1">
      <c r="A11469" s="52">
        <v>11609</v>
      </c>
      <c r="B11469" s="52" t="s">
        <v>19252</v>
      </c>
      <c r="C11469" s="52" t="s">
        <v>10408</v>
      </c>
      <c r="D11469" s="808">
        <v>16.13</v>
      </c>
      <c r="E11469" s="757"/>
      <c r="F11469" s="757"/>
      <c r="G11469" s="757"/>
      <c r="H11469" s="757"/>
      <c r="I11469" s="757"/>
    </row>
    <row r="11470" spans="1:9" ht="15.75" customHeight="1">
      <c r="A11470" s="52">
        <v>20083</v>
      </c>
      <c r="B11470" s="52" t="s">
        <v>1710</v>
      </c>
      <c r="C11470" s="52" t="s">
        <v>10358</v>
      </c>
      <c r="D11470" s="808">
        <v>61.02</v>
      </c>
      <c r="E11470" s="757"/>
      <c r="F11470" s="757"/>
      <c r="G11470" s="757"/>
      <c r="H11470" s="757"/>
      <c r="I11470" s="757"/>
    </row>
    <row r="11471" spans="1:9" ht="15.75" customHeight="1">
      <c r="A11471" s="52">
        <v>10691</v>
      </c>
      <c r="B11471" s="52" t="s">
        <v>19253</v>
      </c>
      <c r="C11471" s="52" t="s">
        <v>10408</v>
      </c>
      <c r="D11471" s="808">
        <v>73.569999999999993</v>
      </c>
      <c r="E11471" s="757"/>
      <c r="F11471" s="757"/>
      <c r="G11471" s="757"/>
      <c r="H11471" s="757"/>
      <c r="I11471" s="757"/>
    </row>
    <row r="11472" spans="1:9" ht="15.75" customHeight="1">
      <c r="A11472" s="52">
        <v>12295</v>
      </c>
      <c r="B11472" s="52" t="s">
        <v>19254</v>
      </c>
      <c r="C11472" s="52" t="s">
        <v>10358</v>
      </c>
      <c r="D11472" s="808">
        <v>2.46</v>
      </c>
      <c r="E11472" s="757"/>
      <c r="F11472" s="757"/>
      <c r="G11472" s="757"/>
      <c r="H11472" s="757"/>
      <c r="I11472" s="757"/>
    </row>
    <row r="11473" spans="1:9" ht="15.75" customHeight="1">
      <c r="A11473" s="52">
        <v>12296</v>
      </c>
      <c r="B11473" s="52" t="s">
        <v>19255</v>
      </c>
      <c r="C11473" s="52" t="s">
        <v>10358</v>
      </c>
      <c r="D11473" s="808">
        <v>3.18</v>
      </c>
      <c r="E11473" s="757"/>
      <c r="F11473" s="757"/>
      <c r="G11473" s="757"/>
      <c r="H11473" s="757"/>
      <c r="I11473" s="757"/>
    </row>
    <row r="11474" spans="1:9" ht="15.75" customHeight="1">
      <c r="A11474" s="52">
        <v>12294</v>
      </c>
      <c r="B11474" s="52" t="s">
        <v>19256</v>
      </c>
      <c r="C11474" s="52" t="s">
        <v>10358</v>
      </c>
      <c r="D11474" s="808">
        <v>7.63</v>
      </c>
      <c r="E11474" s="757"/>
      <c r="F11474" s="757"/>
      <c r="G11474" s="757"/>
      <c r="H11474" s="757"/>
      <c r="I11474" s="757"/>
    </row>
    <row r="11475" spans="1:9" ht="15.75" customHeight="1">
      <c r="A11475" s="52">
        <v>14543</v>
      </c>
      <c r="B11475" s="52" t="s">
        <v>19257</v>
      </c>
      <c r="C11475" s="52" t="s">
        <v>10358</v>
      </c>
      <c r="D11475" s="808">
        <v>5.45</v>
      </c>
      <c r="E11475" s="757"/>
      <c r="F11475" s="757"/>
      <c r="G11475" s="757"/>
      <c r="H11475" s="757"/>
      <c r="I11475" s="757"/>
    </row>
    <row r="11476" spans="1:9" ht="15.75" customHeight="1">
      <c r="A11476" s="52">
        <v>13329</v>
      </c>
      <c r="B11476" s="52" t="s">
        <v>19258</v>
      </c>
      <c r="C11476" s="52" t="s">
        <v>10358</v>
      </c>
      <c r="D11476" s="808">
        <v>3.2</v>
      </c>
      <c r="E11476" s="757"/>
      <c r="F11476" s="757"/>
      <c r="G11476" s="757"/>
      <c r="H11476" s="757"/>
      <c r="I11476" s="757"/>
    </row>
    <row r="11477" spans="1:9" ht="15.75" customHeight="1">
      <c r="A11477" s="52">
        <v>21047</v>
      </c>
      <c r="B11477" s="52" t="s">
        <v>19259</v>
      </c>
      <c r="C11477" s="52" t="s">
        <v>10358</v>
      </c>
      <c r="D11477" s="808">
        <v>37.96</v>
      </c>
      <c r="E11477" s="757"/>
      <c r="F11477" s="757"/>
      <c r="G11477" s="757"/>
      <c r="H11477" s="757"/>
      <c r="I11477" s="757"/>
    </row>
    <row r="11478" spans="1:9" ht="15.75" customHeight="1">
      <c r="A11478" s="52">
        <v>21042</v>
      </c>
      <c r="B11478" s="52" t="s">
        <v>19260</v>
      </c>
      <c r="C11478" s="52" t="s">
        <v>10358</v>
      </c>
      <c r="D11478" s="808">
        <v>29.26</v>
      </c>
      <c r="E11478" s="757"/>
      <c r="F11478" s="757"/>
      <c r="G11478" s="757"/>
      <c r="H11478" s="757"/>
      <c r="I11478" s="757"/>
    </row>
    <row r="11479" spans="1:9" ht="15.75" customHeight="1">
      <c r="A11479" s="52">
        <v>21043</v>
      </c>
      <c r="B11479" s="52" t="s">
        <v>19261</v>
      </c>
      <c r="C11479" s="52" t="s">
        <v>10358</v>
      </c>
      <c r="D11479" s="808">
        <v>36.96</v>
      </c>
      <c r="E11479" s="757"/>
      <c r="F11479" s="757"/>
      <c r="G11479" s="757"/>
      <c r="H11479" s="757"/>
      <c r="I11479" s="757"/>
    </row>
    <row r="11480" spans="1:9" ht="15.75" customHeight="1">
      <c r="A11480" s="52">
        <v>21044</v>
      </c>
      <c r="B11480" s="52" t="s">
        <v>19262</v>
      </c>
      <c r="C11480" s="52" t="s">
        <v>10358</v>
      </c>
      <c r="D11480" s="808">
        <v>25.75</v>
      </c>
      <c r="E11480" s="757"/>
      <c r="F11480" s="757"/>
      <c r="G11480" s="757"/>
      <c r="H11480" s="757"/>
      <c r="I11480" s="757"/>
    </row>
    <row r="11481" spans="1:9" ht="15.75" customHeight="1">
      <c r="A11481" s="52">
        <v>21045</v>
      </c>
      <c r="B11481" s="52" t="s">
        <v>19263</v>
      </c>
      <c r="C11481" s="52" t="s">
        <v>10358</v>
      </c>
      <c r="D11481" s="808">
        <v>35.270000000000003</v>
      </c>
      <c r="E11481" s="757"/>
      <c r="F11481" s="757"/>
      <c r="G11481" s="757"/>
      <c r="H11481" s="757"/>
      <c r="I11481" s="757"/>
    </row>
    <row r="11482" spans="1:9" ht="15.75" customHeight="1">
      <c r="A11482" s="52">
        <v>21041</v>
      </c>
      <c r="B11482" s="52" t="s">
        <v>19264</v>
      </c>
      <c r="C11482" s="52" t="s">
        <v>10358</v>
      </c>
      <c r="D11482" s="808">
        <v>30.42</v>
      </c>
      <c r="E11482" s="757"/>
      <c r="F11482" s="757"/>
      <c r="G11482" s="757"/>
      <c r="H11482" s="757"/>
      <c r="I11482" s="757"/>
    </row>
    <row r="11483" spans="1:9" ht="15.75" customHeight="1">
      <c r="A11483" s="52">
        <v>21040</v>
      </c>
      <c r="B11483" s="52" t="s">
        <v>19265</v>
      </c>
      <c r="C11483" s="52" t="s">
        <v>10358</v>
      </c>
      <c r="D11483" s="808">
        <v>25.2</v>
      </c>
      <c r="E11483" s="757"/>
      <c r="F11483" s="757"/>
      <c r="G11483" s="757"/>
      <c r="H11483" s="757"/>
      <c r="I11483" s="757"/>
    </row>
    <row r="11484" spans="1:9" ht="15.75" customHeight="1">
      <c r="A11484" s="52">
        <v>14149</v>
      </c>
      <c r="B11484" s="52" t="s">
        <v>19266</v>
      </c>
      <c r="C11484" s="52" t="s">
        <v>12467</v>
      </c>
      <c r="D11484" s="808">
        <v>190.4</v>
      </c>
      <c r="E11484" s="757"/>
      <c r="F11484" s="757"/>
      <c r="G11484" s="757"/>
      <c r="H11484" s="757"/>
      <c r="I11484" s="757"/>
    </row>
    <row r="11485" spans="1:9" ht="15.75" customHeight="1">
      <c r="A11485" s="52">
        <v>38099</v>
      </c>
      <c r="B11485" s="52" t="s">
        <v>19267</v>
      </c>
      <c r="C11485" s="52" t="s">
        <v>10358</v>
      </c>
      <c r="D11485" s="808">
        <v>1.46</v>
      </c>
      <c r="E11485" s="757"/>
      <c r="F11485" s="757"/>
      <c r="G11485" s="757"/>
      <c r="H11485" s="757"/>
      <c r="I11485" s="757"/>
    </row>
    <row r="11486" spans="1:9" ht="15.75" customHeight="1">
      <c r="A11486" s="52">
        <v>38100</v>
      </c>
      <c r="B11486" s="52" t="s">
        <v>19268</v>
      </c>
      <c r="C11486" s="52" t="s">
        <v>10358</v>
      </c>
      <c r="D11486" s="808">
        <v>2.39</v>
      </c>
      <c r="E11486" s="757"/>
      <c r="F11486" s="757"/>
      <c r="G11486" s="757"/>
      <c r="H11486" s="757"/>
      <c r="I11486" s="757"/>
    </row>
    <row r="11487" spans="1:9" ht="15.75" customHeight="1">
      <c r="A11487" s="52">
        <v>7576</v>
      </c>
      <c r="B11487" s="52" t="s">
        <v>19269</v>
      </c>
      <c r="C11487" s="52" t="s">
        <v>10358</v>
      </c>
      <c r="D11487" s="808">
        <v>202.3</v>
      </c>
      <c r="E11487" s="757"/>
      <c r="F11487" s="757"/>
      <c r="G11487" s="757"/>
      <c r="H11487" s="757"/>
      <c r="I11487" s="757"/>
    </row>
    <row r="11488" spans="1:9" ht="15.75" customHeight="1">
      <c r="A11488" s="52">
        <v>3384</v>
      </c>
      <c r="B11488" s="52" t="s">
        <v>19270</v>
      </c>
      <c r="C11488" s="52" t="s">
        <v>10358</v>
      </c>
      <c r="D11488" s="808">
        <v>6.3</v>
      </c>
      <c r="E11488" s="757"/>
      <c r="F11488" s="757"/>
      <c r="G11488" s="757"/>
      <c r="H11488" s="757"/>
      <c r="I11488" s="757"/>
    </row>
    <row r="11489" spans="1:9" ht="15.75" customHeight="1">
      <c r="A11489" s="52">
        <v>7572</v>
      </c>
      <c r="B11489" s="52" t="s">
        <v>19271</v>
      </c>
      <c r="C11489" s="52" t="s">
        <v>10358</v>
      </c>
      <c r="D11489" s="808">
        <v>4.28</v>
      </c>
      <c r="E11489" s="757"/>
      <c r="F11489" s="757"/>
      <c r="G11489" s="757"/>
      <c r="H11489" s="757"/>
      <c r="I11489" s="757"/>
    </row>
    <row r="11490" spans="1:9" ht="15.75" customHeight="1">
      <c r="A11490" s="52">
        <v>3396</v>
      </c>
      <c r="B11490" s="52" t="s">
        <v>19272</v>
      </c>
      <c r="C11490" s="52" t="s">
        <v>10358</v>
      </c>
      <c r="D11490" s="808">
        <v>2.89</v>
      </c>
      <c r="E11490" s="757"/>
      <c r="F11490" s="757"/>
      <c r="G11490" s="757"/>
      <c r="H11490" s="757"/>
      <c r="I11490" s="757"/>
    </row>
    <row r="11491" spans="1:9" ht="15.75" customHeight="1">
      <c r="A11491" s="52">
        <v>37590</v>
      </c>
      <c r="B11491" s="52" t="s">
        <v>19273</v>
      </c>
      <c r="C11491" s="52" t="s">
        <v>10358</v>
      </c>
      <c r="D11491" s="808">
        <v>21.92</v>
      </c>
      <c r="E11491" s="757"/>
      <c r="F11491" s="757"/>
      <c r="G11491" s="757"/>
      <c r="H11491" s="757"/>
      <c r="I11491" s="757"/>
    </row>
    <row r="11492" spans="1:9" ht="15.75" customHeight="1">
      <c r="A11492" s="52">
        <v>37591</v>
      </c>
      <c r="B11492" s="52" t="s">
        <v>19274</v>
      </c>
      <c r="C11492" s="52" t="s">
        <v>10358</v>
      </c>
      <c r="D11492" s="808">
        <v>26.35</v>
      </c>
      <c r="E11492" s="757"/>
      <c r="F11492" s="757"/>
      <c r="G11492" s="757"/>
      <c r="H11492" s="757"/>
      <c r="I11492" s="757"/>
    </row>
    <row r="11493" spans="1:9" ht="15.75" customHeight="1">
      <c r="A11493" s="52">
        <v>12626</v>
      </c>
      <c r="B11493" s="52" t="s">
        <v>19275</v>
      </c>
      <c r="C11493" s="52" t="s">
        <v>10358</v>
      </c>
      <c r="D11493" s="808">
        <v>45.68</v>
      </c>
      <c r="E11493" s="757"/>
      <c r="F11493" s="757"/>
      <c r="G11493" s="757"/>
      <c r="H11493" s="757"/>
      <c r="I11493" s="757"/>
    </row>
    <row r="11494" spans="1:9" ht="15.75" customHeight="1">
      <c r="A11494" s="52">
        <v>11033</v>
      </c>
      <c r="B11494" s="52" t="s">
        <v>19276</v>
      </c>
      <c r="C11494" s="52" t="s">
        <v>10358</v>
      </c>
      <c r="D11494" s="808">
        <v>8.01</v>
      </c>
      <c r="E11494" s="757"/>
      <c r="F11494" s="757"/>
      <c r="G11494" s="757"/>
      <c r="H11494" s="757"/>
      <c r="I11494" s="757"/>
    </row>
    <row r="11495" spans="1:9" ht="15.75" customHeight="1">
      <c r="A11495" s="52">
        <v>390</v>
      </c>
      <c r="B11495" s="52" t="s">
        <v>19277</v>
      </c>
      <c r="C11495" s="52" t="s">
        <v>10358</v>
      </c>
      <c r="D11495" s="808">
        <v>5.24</v>
      </c>
      <c r="E11495" s="757"/>
      <c r="F11495" s="757"/>
      <c r="G11495" s="757"/>
      <c r="H11495" s="757"/>
      <c r="I11495" s="757"/>
    </row>
    <row r="11496" spans="1:9" ht="15.75" customHeight="1">
      <c r="A11496" s="52">
        <v>42436</v>
      </c>
      <c r="B11496" s="52" t="s">
        <v>19278</v>
      </c>
      <c r="C11496" s="52" t="s">
        <v>10358</v>
      </c>
      <c r="D11496" s="967">
        <v>2677.55</v>
      </c>
      <c r="E11496" s="757"/>
      <c r="F11496" s="757"/>
      <c r="G11496" s="757"/>
      <c r="H11496" s="757"/>
      <c r="I11496" s="757"/>
    </row>
    <row r="11497" spans="1:9" ht="15.75" customHeight="1">
      <c r="A11497" s="52">
        <v>6193</v>
      </c>
      <c r="B11497" s="52" t="s">
        <v>19279</v>
      </c>
      <c r="C11497" s="52" t="s">
        <v>10402</v>
      </c>
      <c r="D11497" s="808">
        <v>14.83</v>
      </c>
      <c r="E11497" s="757"/>
      <c r="F11497" s="757"/>
      <c r="G11497" s="757"/>
      <c r="H11497" s="757"/>
      <c r="I11497" s="757"/>
    </row>
    <row r="11498" spans="1:9" ht="15.75" customHeight="1">
      <c r="A11498" s="52">
        <v>6194</v>
      </c>
      <c r="B11498" s="52" t="s">
        <v>19280</v>
      </c>
      <c r="C11498" s="52" t="s">
        <v>10402</v>
      </c>
      <c r="D11498" s="808">
        <v>10.11</v>
      </c>
      <c r="E11498" s="757"/>
      <c r="F11498" s="757"/>
      <c r="G11498" s="757"/>
      <c r="H11498" s="757"/>
      <c r="I11498" s="757"/>
    </row>
    <row r="11499" spans="1:9" ht="15.75" customHeight="1">
      <c r="A11499" s="52">
        <v>10567</v>
      </c>
      <c r="B11499" s="52" t="s">
        <v>19281</v>
      </c>
      <c r="C11499" s="52" t="s">
        <v>10402</v>
      </c>
      <c r="D11499" s="808">
        <v>16</v>
      </c>
      <c r="E11499" s="757"/>
      <c r="F11499" s="757"/>
      <c r="G11499" s="757"/>
      <c r="H11499" s="757"/>
      <c r="I11499" s="757"/>
    </row>
    <row r="11500" spans="1:9" ht="15.75" customHeight="1">
      <c r="A11500" s="52">
        <v>6212</v>
      </c>
      <c r="B11500" s="52" t="s">
        <v>19282</v>
      </c>
      <c r="C11500" s="52" t="s">
        <v>10402</v>
      </c>
      <c r="D11500" s="808">
        <v>23.48</v>
      </c>
      <c r="E11500" s="757"/>
      <c r="F11500" s="757"/>
      <c r="G11500" s="757"/>
      <c r="H11500" s="757"/>
      <c r="I11500" s="757"/>
    </row>
    <row r="11501" spans="1:9" ht="15.75" customHeight="1">
      <c r="A11501" s="52">
        <v>3993</v>
      </c>
      <c r="B11501" s="52" t="s">
        <v>19283</v>
      </c>
      <c r="C11501" s="52" t="s">
        <v>10774</v>
      </c>
      <c r="D11501" s="808">
        <v>95.9</v>
      </c>
      <c r="E11501" s="757"/>
      <c r="F11501" s="757"/>
      <c r="G11501" s="757"/>
      <c r="H11501" s="757"/>
      <c r="I11501" s="757"/>
    </row>
    <row r="11502" spans="1:9" ht="15.75" customHeight="1">
      <c r="A11502" s="52">
        <v>3990</v>
      </c>
      <c r="B11502" s="52" t="s">
        <v>19284</v>
      </c>
      <c r="C11502" s="52" t="s">
        <v>10402</v>
      </c>
      <c r="D11502" s="808">
        <v>18.04</v>
      </c>
      <c r="E11502" s="757"/>
      <c r="F11502" s="757"/>
      <c r="G11502" s="757"/>
      <c r="H11502" s="757"/>
      <c r="I11502" s="757"/>
    </row>
    <row r="11503" spans="1:9" ht="15.75" customHeight="1">
      <c r="A11503" s="52">
        <v>3992</v>
      </c>
      <c r="B11503" s="52" t="s">
        <v>1601</v>
      </c>
      <c r="C11503" s="52" t="s">
        <v>10402</v>
      </c>
      <c r="D11503" s="808">
        <v>24.36</v>
      </c>
      <c r="E11503" s="757"/>
      <c r="F11503" s="757"/>
      <c r="G11503" s="757"/>
      <c r="H11503" s="757"/>
      <c r="I11503" s="757"/>
    </row>
    <row r="11504" spans="1:9" ht="15.75" customHeight="1">
      <c r="A11504" s="52">
        <v>6178</v>
      </c>
      <c r="B11504" s="52" t="s">
        <v>19285</v>
      </c>
      <c r="C11504" s="52" t="s">
        <v>10774</v>
      </c>
      <c r="D11504" s="808">
        <v>267.77</v>
      </c>
      <c r="E11504" s="757"/>
      <c r="F11504" s="757"/>
      <c r="G11504" s="757"/>
      <c r="H11504" s="757"/>
      <c r="I11504" s="757"/>
    </row>
    <row r="11505" spans="1:9" ht="15.75" customHeight="1">
      <c r="A11505" s="52">
        <v>6180</v>
      </c>
      <c r="B11505" s="52" t="s">
        <v>19286</v>
      </c>
      <c r="C11505" s="52" t="s">
        <v>10774</v>
      </c>
      <c r="D11505" s="808">
        <v>289</v>
      </c>
      <c r="E11505" s="757"/>
      <c r="F11505" s="757"/>
      <c r="G11505" s="757"/>
      <c r="H11505" s="757"/>
      <c r="I11505" s="757"/>
    </row>
    <row r="11506" spans="1:9" ht="15.75" customHeight="1">
      <c r="A11506" s="52">
        <v>6182</v>
      </c>
      <c r="B11506" s="52" t="s">
        <v>19287</v>
      </c>
      <c r="C11506" s="52" t="s">
        <v>10774</v>
      </c>
      <c r="D11506" s="808">
        <v>358.72</v>
      </c>
      <c r="E11506" s="757"/>
      <c r="F11506" s="757"/>
      <c r="G11506" s="757"/>
      <c r="H11506" s="757"/>
      <c r="I11506" s="757"/>
    </row>
    <row r="11507" spans="1:9" ht="15.75" customHeight="1">
      <c r="A11507" s="52">
        <v>43614</v>
      </c>
      <c r="B11507" s="52" t="s">
        <v>19288</v>
      </c>
      <c r="C11507" s="52" t="s">
        <v>10402</v>
      </c>
      <c r="D11507" s="808">
        <v>12.19</v>
      </c>
      <c r="E11507" s="757"/>
      <c r="F11507" s="757"/>
      <c r="G11507" s="757"/>
      <c r="H11507" s="757"/>
      <c r="I11507" s="757"/>
    </row>
    <row r="11508" spans="1:9" ht="15.75" customHeight="1">
      <c r="A11508" s="52">
        <v>6189</v>
      </c>
      <c r="B11508" s="52" t="s">
        <v>19289</v>
      </c>
      <c r="C11508" s="52" t="s">
        <v>10402</v>
      </c>
      <c r="D11508" s="808">
        <v>21.65</v>
      </c>
      <c r="E11508" s="757"/>
      <c r="F11508" s="757"/>
      <c r="G11508" s="757"/>
      <c r="H11508" s="757"/>
      <c r="I11508" s="757"/>
    </row>
    <row r="11509" spans="1:9" ht="15.75" customHeight="1">
      <c r="A11509" s="52">
        <v>6214</v>
      </c>
      <c r="B11509" s="52" t="s">
        <v>19290</v>
      </c>
      <c r="C11509" s="52" t="s">
        <v>10774</v>
      </c>
      <c r="D11509" s="808">
        <v>167.74</v>
      </c>
      <c r="E11509" s="757"/>
      <c r="F11509" s="757"/>
      <c r="G11509" s="757"/>
      <c r="H11509" s="757"/>
      <c r="I11509" s="757"/>
    </row>
    <row r="11510" spans="1:9" ht="15.75" customHeight="1">
      <c r="A11510" s="52">
        <v>36153</v>
      </c>
      <c r="B11510" s="52" t="s">
        <v>19291</v>
      </c>
      <c r="C11510" s="52" t="s">
        <v>10358</v>
      </c>
      <c r="D11510" s="808">
        <v>300.93</v>
      </c>
      <c r="E11510" s="757"/>
      <c r="F11510" s="757"/>
      <c r="G11510" s="757"/>
      <c r="H11510" s="757"/>
      <c r="I11510" s="757"/>
    </row>
    <row r="11511" spans="1:9" ht="15.75" customHeight="1">
      <c r="A11511" s="52">
        <v>10740</v>
      </c>
      <c r="B11511" s="52" t="s">
        <v>19292</v>
      </c>
      <c r="C11511" s="52" t="s">
        <v>10358</v>
      </c>
      <c r="D11511" s="967">
        <v>11219.67</v>
      </c>
      <c r="E11511" s="757"/>
      <c r="F11511" s="757"/>
      <c r="G11511" s="757"/>
      <c r="H11511" s="757"/>
      <c r="I11511" s="757"/>
    </row>
    <row r="11512" spans="1:9" ht="15.75" customHeight="1">
      <c r="A11512" s="52">
        <v>13914</v>
      </c>
      <c r="B11512" s="52" t="s">
        <v>19293</v>
      </c>
      <c r="C11512" s="52" t="s">
        <v>10358</v>
      </c>
      <c r="D11512" s="808">
        <v>811.78</v>
      </c>
      <c r="E11512" s="757"/>
      <c r="F11512" s="757"/>
      <c r="G11512" s="757"/>
      <c r="H11512" s="757"/>
      <c r="I11512" s="757"/>
    </row>
    <row r="11513" spans="1:9" ht="15.75" customHeight="1">
      <c r="A11513" s="52">
        <v>10742</v>
      </c>
      <c r="B11513" s="52" t="s">
        <v>19294</v>
      </c>
      <c r="C11513" s="52" t="s">
        <v>10358</v>
      </c>
      <c r="D11513" s="967">
        <v>1184</v>
      </c>
      <c r="E11513" s="757"/>
      <c r="F11513" s="757"/>
      <c r="G11513" s="757"/>
      <c r="H11513" s="757"/>
      <c r="I11513" s="757"/>
    </row>
    <row r="11514" spans="1:9" ht="15.75" customHeight="1">
      <c r="A11514" s="52">
        <v>38465</v>
      </c>
      <c r="B11514" s="52" t="s">
        <v>19295</v>
      </c>
      <c r="C11514" s="52" t="s">
        <v>10358</v>
      </c>
      <c r="D11514" s="808">
        <v>28.67</v>
      </c>
      <c r="E11514" s="757"/>
      <c r="F11514" s="757"/>
      <c r="G11514" s="757"/>
      <c r="H11514" s="757"/>
      <c r="I11514" s="757"/>
    </row>
    <row r="11515" spans="1:9" ht="15.75" customHeight="1">
      <c r="A11515" s="52">
        <v>7543</v>
      </c>
      <c r="B11515" s="52" t="s">
        <v>19296</v>
      </c>
      <c r="C11515" s="52" t="s">
        <v>10358</v>
      </c>
      <c r="D11515" s="808">
        <v>3.48</v>
      </c>
      <c r="E11515" s="757"/>
      <c r="F11515" s="757"/>
      <c r="G11515" s="757"/>
      <c r="H11515" s="757"/>
      <c r="I11515" s="757"/>
    </row>
    <row r="11516" spans="1:9" ht="15.75" customHeight="1">
      <c r="A11516" s="52">
        <v>43427</v>
      </c>
      <c r="B11516" s="52" t="s">
        <v>19297</v>
      </c>
      <c r="C11516" s="52" t="s">
        <v>10358</v>
      </c>
      <c r="D11516" s="967">
        <v>1702.05</v>
      </c>
      <c r="E11516" s="757"/>
      <c r="F11516" s="757"/>
      <c r="G11516" s="757"/>
      <c r="H11516" s="757"/>
      <c r="I11516" s="757"/>
    </row>
    <row r="11517" spans="1:9" ht="15.75" customHeight="1">
      <c r="A11517" s="52">
        <v>41613</v>
      </c>
      <c r="B11517" s="52" t="s">
        <v>19298</v>
      </c>
      <c r="C11517" s="52" t="s">
        <v>10358</v>
      </c>
      <c r="D11517" s="808">
        <v>109.41</v>
      </c>
      <c r="E11517" s="757"/>
      <c r="F11517" s="757"/>
      <c r="G11517" s="757"/>
      <c r="H11517" s="757"/>
      <c r="I11517" s="757"/>
    </row>
    <row r="11518" spans="1:9" ht="15.75" customHeight="1">
      <c r="A11518" s="52">
        <v>41614</v>
      </c>
      <c r="B11518" s="52" t="s">
        <v>19299</v>
      </c>
      <c r="C11518" s="52" t="s">
        <v>10358</v>
      </c>
      <c r="D11518" s="808">
        <v>139.41</v>
      </c>
      <c r="E11518" s="757"/>
      <c r="F11518" s="757"/>
      <c r="G11518" s="757"/>
      <c r="H11518" s="757"/>
      <c r="I11518" s="757"/>
    </row>
    <row r="11519" spans="1:9" ht="15.75" customHeight="1">
      <c r="A11519" s="52">
        <v>41615</v>
      </c>
      <c r="B11519" s="52" t="s">
        <v>19300</v>
      </c>
      <c r="C11519" s="52" t="s">
        <v>10358</v>
      </c>
      <c r="D11519" s="808">
        <v>215.47</v>
      </c>
      <c r="E11519" s="757"/>
      <c r="F11519" s="757"/>
      <c r="G11519" s="757"/>
      <c r="H11519" s="757"/>
      <c r="I11519" s="757"/>
    </row>
    <row r="11520" spans="1:9" ht="15.75" customHeight="1">
      <c r="A11520" s="52">
        <v>41616</v>
      </c>
      <c r="B11520" s="52" t="s">
        <v>19301</v>
      </c>
      <c r="C11520" s="52" t="s">
        <v>10358</v>
      </c>
      <c r="D11520" s="808">
        <v>321.94</v>
      </c>
      <c r="E11520" s="757"/>
      <c r="F11520" s="757"/>
      <c r="G11520" s="757"/>
      <c r="H11520" s="757"/>
      <c r="I11520" s="757"/>
    </row>
    <row r="11521" spans="1:9" ht="15.75" customHeight="1">
      <c r="A11521" s="52">
        <v>41617</v>
      </c>
      <c r="B11521" s="52" t="s">
        <v>19302</v>
      </c>
      <c r="C11521" s="52" t="s">
        <v>10358</v>
      </c>
      <c r="D11521" s="808">
        <v>640.14</v>
      </c>
      <c r="E11521" s="757"/>
      <c r="F11521" s="757"/>
      <c r="G11521" s="757"/>
      <c r="H11521" s="757"/>
      <c r="I11521" s="757"/>
    </row>
    <row r="11522" spans="1:9" ht="15.75" customHeight="1">
      <c r="A11522" s="52">
        <v>41618</v>
      </c>
      <c r="B11522" s="52" t="s">
        <v>19303</v>
      </c>
      <c r="C11522" s="52" t="s">
        <v>10358</v>
      </c>
      <c r="D11522" s="967">
        <v>1178.47</v>
      </c>
      <c r="E11522" s="757"/>
      <c r="F11522" s="757"/>
      <c r="G11522" s="757"/>
      <c r="H11522" s="757"/>
      <c r="I11522" s="757"/>
    </row>
    <row r="11523" spans="1:9" ht="15.75" customHeight="1">
      <c r="A11523" s="52">
        <v>43428</v>
      </c>
      <c r="B11523" s="52" t="s">
        <v>19304</v>
      </c>
      <c r="C11523" s="52" t="s">
        <v>10358</v>
      </c>
      <c r="D11523" s="967">
        <v>2070</v>
      </c>
      <c r="E11523" s="757"/>
      <c r="F11523" s="757"/>
      <c r="G11523" s="757"/>
      <c r="H11523" s="757"/>
      <c r="I11523" s="757"/>
    </row>
    <row r="11524" spans="1:9" ht="15.75" customHeight="1">
      <c r="A11524" s="52">
        <v>41619</v>
      </c>
      <c r="B11524" s="52" t="s">
        <v>19305</v>
      </c>
      <c r="C11524" s="52" t="s">
        <v>10358</v>
      </c>
      <c r="D11524" s="808">
        <v>134.11000000000001</v>
      </c>
      <c r="E11524" s="757"/>
      <c r="F11524" s="757"/>
      <c r="G11524" s="757"/>
      <c r="H11524" s="757"/>
      <c r="I11524" s="757"/>
    </row>
    <row r="11525" spans="1:9" ht="15.75" customHeight="1">
      <c r="A11525" s="52">
        <v>41620</v>
      </c>
      <c r="B11525" s="52" t="s">
        <v>19306</v>
      </c>
      <c r="C11525" s="52" t="s">
        <v>10358</v>
      </c>
      <c r="D11525" s="808">
        <v>169.41</v>
      </c>
      <c r="E11525" s="757"/>
      <c r="F11525" s="757"/>
      <c r="G11525" s="757"/>
      <c r="H11525" s="757"/>
      <c r="I11525" s="757"/>
    </row>
    <row r="11526" spans="1:9" ht="15.75" customHeight="1">
      <c r="A11526" s="52">
        <v>41622</v>
      </c>
      <c r="B11526" s="52" t="s">
        <v>19307</v>
      </c>
      <c r="C11526" s="52" t="s">
        <v>10358</v>
      </c>
      <c r="D11526" s="808">
        <v>293.82</v>
      </c>
      <c r="E11526" s="757"/>
      <c r="F11526" s="757"/>
      <c r="G11526" s="757"/>
      <c r="H11526" s="757"/>
      <c r="I11526" s="757"/>
    </row>
    <row r="11527" spans="1:9" ht="15.75" customHeight="1">
      <c r="A11527" s="52">
        <v>41623</v>
      </c>
      <c r="B11527" s="52" t="s">
        <v>19308</v>
      </c>
      <c r="C11527" s="52" t="s">
        <v>10358</v>
      </c>
      <c r="D11527" s="808">
        <v>451.76</v>
      </c>
      <c r="E11527" s="757"/>
      <c r="F11527" s="757"/>
      <c r="G11527" s="757"/>
      <c r="H11527" s="757"/>
      <c r="I11527" s="757"/>
    </row>
    <row r="11528" spans="1:9" ht="15.75" customHeight="1">
      <c r="A11528" s="52">
        <v>41624</v>
      </c>
      <c r="B11528" s="52" t="s">
        <v>19309</v>
      </c>
      <c r="C11528" s="52" t="s">
        <v>10358</v>
      </c>
      <c r="D11528" s="808">
        <v>847.05</v>
      </c>
      <c r="E11528" s="757"/>
      <c r="F11528" s="757"/>
      <c r="G11528" s="757"/>
      <c r="H11528" s="757"/>
      <c r="I11528" s="757"/>
    </row>
    <row r="11529" spans="1:9" ht="15.75" customHeight="1">
      <c r="A11529" s="52">
        <v>41625</v>
      </c>
      <c r="B11529" s="52" t="s">
        <v>19310</v>
      </c>
      <c r="C11529" s="52" t="s">
        <v>10358</v>
      </c>
      <c r="D11529" s="967">
        <v>1303.23</v>
      </c>
      <c r="E11529" s="757"/>
      <c r="F11529" s="757"/>
      <c r="G11529" s="757"/>
      <c r="H11529" s="757"/>
      <c r="I11529" s="757"/>
    </row>
    <row r="11530" spans="1:9" ht="15.75" customHeight="1">
      <c r="A11530" s="52">
        <v>39352</v>
      </c>
      <c r="B11530" s="52" t="s">
        <v>19311</v>
      </c>
      <c r="C11530" s="52" t="s">
        <v>10358</v>
      </c>
      <c r="D11530" s="808">
        <v>2.15</v>
      </c>
      <c r="E11530" s="757"/>
      <c r="F11530" s="757"/>
      <c r="G11530" s="757"/>
      <c r="H11530" s="757"/>
      <c r="I11530" s="757"/>
    </row>
    <row r="11531" spans="1:9" ht="15.75" customHeight="1">
      <c r="A11531" s="52">
        <v>39346</v>
      </c>
      <c r="B11531" s="52" t="s">
        <v>19312</v>
      </c>
      <c r="C11531" s="52" t="s">
        <v>10358</v>
      </c>
      <c r="D11531" s="808">
        <v>2.15</v>
      </c>
      <c r="E11531" s="757"/>
      <c r="F11531" s="757"/>
      <c r="G11531" s="757"/>
      <c r="H11531" s="757"/>
      <c r="I11531" s="757"/>
    </row>
    <row r="11532" spans="1:9" ht="15.75" customHeight="1">
      <c r="A11532" s="52">
        <v>39350</v>
      </c>
      <c r="B11532" s="52" t="s">
        <v>19313</v>
      </c>
      <c r="C11532" s="52" t="s">
        <v>10358</v>
      </c>
      <c r="D11532" s="808">
        <v>2.31</v>
      </c>
      <c r="E11532" s="757"/>
      <c r="F11532" s="757"/>
      <c r="G11532" s="757"/>
      <c r="H11532" s="757"/>
      <c r="I11532" s="757"/>
    </row>
    <row r="11533" spans="1:9" ht="15.75" customHeight="1">
      <c r="A11533" s="52">
        <v>39351</v>
      </c>
      <c r="B11533" s="52" t="s">
        <v>19314</v>
      </c>
      <c r="C11533" s="52" t="s">
        <v>10358</v>
      </c>
      <c r="D11533" s="808">
        <v>2.68</v>
      </c>
      <c r="E11533" s="757"/>
      <c r="F11533" s="757"/>
      <c r="G11533" s="757"/>
      <c r="H11533" s="757"/>
      <c r="I11533" s="757"/>
    </row>
    <row r="11534" spans="1:9" ht="15.75" customHeight="1">
      <c r="A11534" s="52">
        <v>38952</v>
      </c>
      <c r="B11534" s="52" t="s">
        <v>19315</v>
      </c>
      <c r="C11534" s="52" t="s">
        <v>10358</v>
      </c>
      <c r="D11534" s="808">
        <v>2.82</v>
      </c>
      <c r="E11534" s="757"/>
      <c r="F11534" s="757"/>
      <c r="G11534" s="757"/>
      <c r="H11534" s="757"/>
      <c r="I11534" s="757"/>
    </row>
    <row r="11535" spans="1:9" ht="15.75" customHeight="1">
      <c r="A11535" s="52">
        <v>38953</v>
      </c>
      <c r="B11535" s="52" t="s">
        <v>19316</v>
      </c>
      <c r="C11535" s="52" t="s">
        <v>10358</v>
      </c>
      <c r="D11535" s="808">
        <v>4.4400000000000004</v>
      </c>
      <c r="E11535" s="757"/>
      <c r="F11535" s="757"/>
      <c r="G11535" s="757"/>
      <c r="H11535" s="757"/>
      <c r="I11535" s="757"/>
    </row>
    <row r="11536" spans="1:9" ht="15.75" customHeight="1">
      <c r="A11536" s="52">
        <v>38835</v>
      </c>
      <c r="B11536" s="52" t="s">
        <v>19317</v>
      </c>
      <c r="C11536" s="52" t="s">
        <v>10358</v>
      </c>
      <c r="D11536" s="808">
        <v>3.98</v>
      </c>
      <c r="E11536" s="757"/>
      <c r="F11536" s="757"/>
      <c r="G11536" s="757"/>
      <c r="H11536" s="757"/>
      <c r="I11536" s="757"/>
    </row>
    <row r="11537" spans="1:9" ht="15.75" customHeight="1">
      <c r="A11537" s="52">
        <v>38837</v>
      </c>
      <c r="B11537" s="52" t="s">
        <v>19318</v>
      </c>
      <c r="C11537" s="52" t="s">
        <v>10358</v>
      </c>
      <c r="D11537" s="808">
        <v>10.37</v>
      </c>
      <c r="E11537" s="757"/>
      <c r="F11537" s="757"/>
      <c r="G11537" s="757"/>
      <c r="H11537" s="757"/>
      <c r="I11537" s="757"/>
    </row>
    <row r="11538" spans="1:9" ht="15.75" customHeight="1">
      <c r="A11538" s="52">
        <v>38836</v>
      </c>
      <c r="B11538" s="52" t="s">
        <v>19319</v>
      </c>
      <c r="C11538" s="52" t="s">
        <v>10358</v>
      </c>
      <c r="D11538" s="808">
        <v>5.74</v>
      </c>
      <c r="E11538" s="757"/>
      <c r="F11538" s="757"/>
      <c r="G11538" s="757"/>
      <c r="H11538" s="757"/>
      <c r="I11538" s="757"/>
    </row>
    <row r="11539" spans="1:9" ht="15.75" customHeight="1">
      <c r="A11539" s="52">
        <v>2666</v>
      </c>
      <c r="B11539" s="52" t="s">
        <v>19320</v>
      </c>
      <c r="C11539" s="52" t="s">
        <v>10358</v>
      </c>
      <c r="D11539" s="808">
        <v>14.94</v>
      </c>
      <c r="E11539" s="757"/>
      <c r="F11539" s="757"/>
      <c r="G11539" s="757"/>
      <c r="H11539" s="757"/>
      <c r="I11539" s="757"/>
    </row>
    <row r="11540" spans="1:9" ht="15.75" customHeight="1">
      <c r="A11540" s="52">
        <v>2668</v>
      </c>
      <c r="B11540" s="52" t="s">
        <v>19321</v>
      </c>
      <c r="C11540" s="52" t="s">
        <v>10358</v>
      </c>
      <c r="D11540" s="808">
        <v>17.059999999999999</v>
      </c>
      <c r="E11540" s="757"/>
      <c r="F11540" s="757"/>
      <c r="G11540" s="757"/>
      <c r="H11540" s="757"/>
      <c r="I11540" s="757"/>
    </row>
    <row r="11541" spans="1:9" ht="15.75" customHeight="1">
      <c r="A11541" s="52">
        <v>2664</v>
      </c>
      <c r="B11541" s="52" t="s">
        <v>19322</v>
      </c>
      <c r="C11541" s="52" t="s">
        <v>10358</v>
      </c>
      <c r="D11541" s="808">
        <v>25.16</v>
      </c>
      <c r="E11541" s="757"/>
      <c r="F11541" s="757"/>
      <c r="G11541" s="757"/>
      <c r="H11541" s="757"/>
      <c r="I11541" s="757"/>
    </row>
    <row r="11542" spans="1:9" ht="15.75" customHeight="1">
      <c r="A11542" s="52">
        <v>2662</v>
      </c>
      <c r="B11542" s="52" t="s">
        <v>19323</v>
      </c>
      <c r="C11542" s="52" t="s">
        <v>10358</v>
      </c>
      <c r="D11542" s="808">
        <v>30.87</v>
      </c>
      <c r="E11542" s="757"/>
      <c r="F11542" s="757"/>
      <c r="G11542" s="757"/>
      <c r="H11542" s="757"/>
      <c r="I11542" s="757"/>
    </row>
    <row r="11543" spans="1:9" ht="15.75" customHeight="1">
      <c r="A11543" s="52">
        <v>20964</v>
      </c>
      <c r="B11543" s="52" t="s">
        <v>19324</v>
      </c>
      <c r="C11543" s="52" t="s">
        <v>10358</v>
      </c>
      <c r="D11543" s="808">
        <v>70.28</v>
      </c>
      <c r="E11543" s="757"/>
      <c r="F11543" s="757"/>
      <c r="G11543" s="757"/>
      <c r="H11543" s="757"/>
      <c r="I11543" s="757"/>
    </row>
    <row r="11544" spans="1:9" ht="15.75" customHeight="1">
      <c r="A11544" s="52">
        <v>10905</v>
      </c>
      <c r="B11544" s="52" t="s">
        <v>19325</v>
      </c>
      <c r="C11544" s="52" t="s">
        <v>10358</v>
      </c>
      <c r="D11544" s="808">
        <v>94.28</v>
      </c>
      <c r="E11544" s="757"/>
      <c r="F11544" s="757"/>
      <c r="G11544" s="757"/>
      <c r="H11544" s="757"/>
      <c r="I11544" s="757"/>
    </row>
    <row r="11545" spans="1:9" ht="15.75" customHeight="1">
      <c r="A11545" s="52">
        <v>11289</v>
      </c>
      <c r="B11545" s="52" t="s">
        <v>19326</v>
      </c>
      <c r="C11545" s="52" t="s">
        <v>10358</v>
      </c>
      <c r="D11545" s="808">
        <v>99.41</v>
      </c>
      <c r="E11545" s="757"/>
      <c r="F11545" s="757"/>
      <c r="G11545" s="757"/>
      <c r="H11545" s="757"/>
      <c r="I11545" s="757"/>
    </row>
    <row r="11546" spans="1:9" ht="15.75" customHeight="1">
      <c r="A11546" s="52">
        <v>11241</v>
      </c>
      <c r="B11546" s="52" t="s">
        <v>19327</v>
      </c>
      <c r="C11546" s="52" t="s">
        <v>10358</v>
      </c>
      <c r="D11546" s="808">
        <v>248.52</v>
      </c>
      <c r="E11546" s="757"/>
      <c r="F11546" s="757"/>
      <c r="G11546" s="757"/>
      <c r="H11546" s="757"/>
      <c r="I11546" s="757"/>
    </row>
    <row r="11547" spans="1:9" ht="15.75" customHeight="1">
      <c r="A11547" s="52">
        <v>11301</v>
      </c>
      <c r="B11547" s="52" t="s">
        <v>19328</v>
      </c>
      <c r="C11547" s="52" t="s">
        <v>10358</v>
      </c>
      <c r="D11547" s="808">
        <v>630.19000000000005</v>
      </c>
      <c r="E11547" s="757"/>
      <c r="F11547" s="757"/>
      <c r="G11547" s="757"/>
      <c r="H11547" s="757"/>
      <c r="I11547" s="757"/>
    </row>
    <row r="11548" spans="1:9" ht="15.75" customHeight="1">
      <c r="A11548" s="52">
        <v>21090</v>
      </c>
      <c r="B11548" s="52" t="s">
        <v>19329</v>
      </c>
      <c r="C11548" s="52" t="s">
        <v>10358</v>
      </c>
      <c r="D11548" s="808">
        <v>772.2</v>
      </c>
      <c r="E11548" s="757"/>
      <c r="F11548" s="757"/>
      <c r="G11548" s="757"/>
      <c r="H11548" s="757"/>
      <c r="I11548" s="757"/>
    </row>
    <row r="11549" spans="1:9" ht="15.75" customHeight="1">
      <c r="A11549" s="52">
        <v>11315</v>
      </c>
      <c r="B11549" s="52" t="s">
        <v>19330</v>
      </c>
      <c r="C11549" s="52" t="s">
        <v>10358</v>
      </c>
      <c r="D11549" s="808">
        <v>150.88999999999999</v>
      </c>
      <c r="E11549" s="757"/>
      <c r="F11549" s="757"/>
      <c r="G11549" s="757"/>
      <c r="H11549" s="757"/>
      <c r="I11549" s="757"/>
    </row>
    <row r="11550" spans="1:9" ht="15.75" customHeight="1">
      <c r="A11550" s="52">
        <v>21071</v>
      </c>
      <c r="B11550" s="52" t="s">
        <v>19331</v>
      </c>
      <c r="C11550" s="52" t="s">
        <v>10358</v>
      </c>
      <c r="D11550" s="808">
        <v>230.77</v>
      </c>
      <c r="E11550" s="757"/>
      <c r="F11550" s="757"/>
      <c r="G11550" s="757"/>
      <c r="H11550" s="757"/>
      <c r="I11550" s="757"/>
    </row>
    <row r="11551" spans="1:9" ht="15.75" customHeight="1">
      <c r="A11551" s="52">
        <v>14112</v>
      </c>
      <c r="B11551" s="52" t="s">
        <v>19332</v>
      </c>
      <c r="C11551" s="52" t="s">
        <v>10358</v>
      </c>
      <c r="D11551" s="808">
        <v>322.19</v>
      </c>
      <c r="E11551" s="757"/>
      <c r="F11551" s="757"/>
      <c r="G11551" s="757"/>
      <c r="H11551" s="757"/>
      <c r="I11551" s="757"/>
    </row>
    <row r="11552" spans="1:9" ht="15.75" customHeight="1">
      <c r="A11552" s="52">
        <v>11316</v>
      </c>
      <c r="B11552" s="52" t="s">
        <v>19333</v>
      </c>
      <c r="C11552" s="52" t="s">
        <v>10358</v>
      </c>
      <c r="D11552" s="808">
        <v>497.05</v>
      </c>
      <c r="E11552" s="757"/>
      <c r="F11552" s="757"/>
      <c r="G11552" s="757"/>
      <c r="H11552" s="757"/>
      <c r="I11552" s="757"/>
    </row>
    <row r="11553" spans="1:9" ht="15.75" customHeight="1">
      <c r="A11553" s="52">
        <v>6243</v>
      </c>
      <c r="B11553" s="52" t="s">
        <v>19334</v>
      </c>
      <c r="C11553" s="52" t="s">
        <v>10358</v>
      </c>
      <c r="D11553" s="808">
        <v>572.5</v>
      </c>
      <c r="E11553" s="757"/>
      <c r="F11553" s="757"/>
      <c r="G11553" s="757"/>
      <c r="H11553" s="757"/>
      <c r="I11553" s="757"/>
    </row>
    <row r="11554" spans="1:9" ht="15.75" customHeight="1">
      <c r="A11554" s="52">
        <v>6240</v>
      </c>
      <c r="B11554" s="52" t="s">
        <v>19335</v>
      </c>
      <c r="C11554" s="52" t="s">
        <v>10358</v>
      </c>
      <c r="D11554" s="808">
        <v>758</v>
      </c>
      <c r="E11554" s="757"/>
      <c r="F11554" s="757"/>
      <c r="G11554" s="757"/>
      <c r="H11554" s="757"/>
      <c r="I11554" s="757"/>
    </row>
    <row r="11555" spans="1:9" ht="15.75" customHeight="1">
      <c r="A11555" s="52">
        <v>11296</v>
      </c>
      <c r="B11555" s="52" t="s">
        <v>19336</v>
      </c>
      <c r="C11555" s="52" t="s">
        <v>10358</v>
      </c>
      <c r="D11555" s="967">
        <v>2415.15</v>
      </c>
      <c r="E11555" s="757"/>
      <c r="F11555" s="757"/>
      <c r="G11555" s="757"/>
      <c r="H11555" s="757"/>
      <c r="I11555" s="757"/>
    </row>
    <row r="11556" spans="1:9" ht="15.75" customHeight="1">
      <c r="A11556" s="52">
        <v>11299</v>
      </c>
      <c r="B11556" s="52" t="s">
        <v>19337</v>
      </c>
      <c r="C11556" s="52" t="s">
        <v>10358</v>
      </c>
      <c r="D11556" s="808">
        <v>817.47</v>
      </c>
      <c r="E11556" s="757"/>
      <c r="F11556" s="757"/>
      <c r="G11556" s="757"/>
      <c r="H11556" s="757"/>
      <c r="I11556" s="757"/>
    </row>
    <row r="11557" spans="1:9" ht="15.75" customHeight="1">
      <c r="A11557" s="52">
        <v>11688</v>
      </c>
      <c r="B11557" s="52" t="s">
        <v>19338</v>
      </c>
      <c r="C11557" s="52" t="s">
        <v>10358</v>
      </c>
      <c r="D11557" s="808">
        <v>516.80999999999995</v>
      </c>
      <c r="E11557" s="757"/>
      <c r="F11557" s="757"/>
      <c r="G11557" s="757"/>
      <c r="H11557" s="757"/>
      <c r="I11557" s="757"/>
    </row>
    <row r="11558" spans="1:9" ht="15.75" customHeight="1">
      <c r="A11558" s="52">
        <v>37736</v>
      </c>
      <c r="B11558" s="52" t="s">
        <v>19339</v>
      </c>
      <c r="C11558" s="52" t="s">
        <v>10358</v>
      </c>
      <c r="D11558" s="967">
        <v>82950</v>
      </c>
      <c r="E11558" s="757"/>
      <c r="F11558" s="757"/>
      <c r="G11558" s="757"/>
      <c r="H11558" s="757"/>
      <c r="I11558" s="757"/>
    </row>
    <row r="11559" spans="1:9" ht="15.75" customHeight="1">
      <c r="A11559" s="52">
        <v>37739</v>
      </c>
      <c r="B11559" s="52" t="s">
        <v>19340</v>
      </c>
      <c r="C11559" s="52" t="s">
        <v>10358</v>
      </c>
      <c r="D11559" s="967">
        <v>102092.3</v>
      </c>
      <c r="E11559" s="757"/>
      <c r="F11559" s="757"/>
      <c r="G11559" s="757"/>
      <c r="H11559" s="757"/>
      <c r="I11559" s="757"/>
    </row>
    <row r="11560" spans="1:9" ht="15.75" customHeight="1">
      <c r="A11560" s="52">
        <v>37740</v>
      </c>
      <c r="B11560" s="52" t="s">
        <v>19341</v>
      </c>
      <c r="C11560" s="52" t="s">
        <v>10358</v>
      </c>
      <c r="D11560" s="967">
        <v>58259.19</v>
      </c>
      <c r="E11560" s="757"/>
      <c r="F11560" s="757"/>
      <c r="G11560" s="757"/>
      <c r="H11560" s="757"/>
      <c r="I11560" s="757"/>
    </row>
    <row r="11561" spans="1:9" ht="15.75" customHeight="1">
      <c r="A11561" s="52">
        <v>37738</v>
      </c>
      <c r="B11561" s="52" t="s">
        <v>19342</v>
      </c>
      <c r="C11561" s="52" t="s">
        <v>10358</v>
      </c>
      <c r="D11561" s="967">
        <v>69217.47</v>
      </c>
      <c r="E11561" s="757"/>
      <c r="F11561" s="757"/>
      <c r="G11561" s="757"/>
      <c r="H11561" s="757"/>
      <c r="I11561" s="757"/>
    </row>
    <row r="11562" spans="1:9" ht="15.75" customHeight="1">
      <c r="A11562" s="52">
        <v>37737</v>
      </c>
      <c r="B11562" s="52" t="s">
        <v>19343</v>
      </c>
      <c r="C11562" s="52" t="s">
        <v>10358</v>
      </c>
      <c r="D11562" s="967">
        <v>55068.81</v>
      </c>
      <c r="E11562" s="757"/>
      <c r="F11562" s="757"/>
      <c r="G11562" s="757"/>
      <c r="H11562" s="757"/>
      <c r="I11562" s="757"/>
    </row>
    <row r="11563" spans="1:9" ht="15.75" customHeight="1">
      <c r="A11563" s="52">
        <v>25014</v>
      </c>
      <c r="B11563" s="52" t="s">
        <v>19344</v>
      </c>
      <c r="C11563" s="52" t="s">
        <v>10358</v>
      </c>
      <c r="D11563" s="967">
        <v>115339.33</v>
      </c>
      <c r="E11563" s="757"/>
      <c r="F11563" s="757"/>
      <c r="G11563" s="757"/>
      <c r="H11563" s="757"/>
      <c r="I11563" s="757"/>
    </row>
    <row r="11564" spans="1:9" ht="15.75" customHeight="1">
      <c r="A11564" s="52">
        <v>25013</v>
      </c>
      <c r="B11564" s="52" t="s">
        <v>19345</v>
      </c>
      <c r="C11564" s="52" t="s">
        <v>10358</v>
      </c>
      <c r="D11564" s="967">
        <v>120887.83</v>
      </c>
      <c r="E11564" s="757"/>
      <c r="F11564" s="757"/>
      <c r="G11564" s="757"/>
      <c r="H11564" s="757"/>
      <c r="I11564" s="757"/>
    </row>
    <row r="11565" spans="1:9" ht="15.75" customHeight="1">
      <c r="A11565" s="52">
        <v>14405</v>
      </c>
      <c r="B11565" s="52" t="s">
        <v>19346</v>
      </c>
      <c r="C11565" s="52" t="s">
        <v>10358</v>
      </c>
      <c r="D11565" s="967">
        <v>141902.75</v>
      </c>
      <c r="E11565" s="757"/>
      <c r="F11565" s="757"/>
      <c r="G11565" s="757"/>
      <c r="H11565" s="757"/>
      <c r="I11565" s="757"/>
    </row>
    <row r="11566" spans="1:9" ht="15.75" customHeight="1">
      <c r="A11566" s="52">
        <v>20271</v>
      </c>
      <c r="B11566" s="52" t="s">
        <v>19347</v>
      </c>
      <c r="C11566" s="52" t="s">
        <v>10358</v>
      </c>
      <c r="D11566" s="808">
        <v>506.07</v>
      </c>
      <c r="E11566" s="757"/>
      <c r="F11566" s="757"/>
      <c r="G11566" s="757"/>
      <c r="H11566" s="757"/>
      <c r="I11566" s="757"/>
    </row>
    <row r="11567" spans="1:9" ht="15.75" customHeight="1">
      <c r="A11567" s="52">
        <v>10423</v>
      </c>
      <c r="B11567" s="52" t="s">
        <v>19348</v>
      </c>
      <c r="C11567" s="52" t="s">
        <v>10358</v>
      </c>
      <c r="D11567" s="808">
        <v>371.57</v>
      </c>
      <c r="E11567" s="757"/>
      <c r="F11567" s="757"/>
      <c r="G11567" s="757"/>
      <c r="H11567" s="757"/>
      <c r="I11567" s="757"/>
    </row>
    <row r="11568" spans="1:9" ht="15.75" customHeight="1">
      <c r="A11568" s="52">
        <v>36790</v>
      </c>
      <c r="B11568" s="52" t="s">
        <v>19349</v>
      </c>
      <c r="C11568" s="52" t="s">
        <v>10358</v>
      </c>
      <c r="D11568" s="808">
        <v>185.19</v>
      </c>
      <c r="E11568" s="757"/>
      <c r="F11568" s="757"/>
      <c r="G11568" s="757"/>
      <c r="H11568" s="757"/>
      <c r="I11568" s="757"/>
    </row>
    <row r="11569" spans="1:9" ht="15.75" customHeight="1">
      <c r="A11569" s="52">
        <v>37589</v>
      </c>
      <c r="B11569" s="52" t="s">
        <v>19350</v>
      </c>
      <c r="C11569" s="52" t="s">
        <v>10358</v>
      </c>
      <c r="D11569" s="808">
        <v>226.9</v>
      </c>
      <c r="E11569" s="757"/>
      <c r="F11569" s="757"/>
      <c r="G11569" s="757"/>
      <c r="H11569" s="757"/>
      <c r="I11569" s="757"/>
    </row>
    <row r="11570" spans="1:9" ht="15.75" customHeight="1">
      <c r="A11570" s="52">
        <v>11690</v>
      </c>
      <c r="B11570" s="52" t="s">
        <v>19351</v>
      </c>
      <c r="C11570" s="52" t="s">
        <v>10358</v>
      </c>
      <c r="D11570" s="808">
        <v>120.54</v>
      </c>
      <c r="E11570" s="757"/>
      <c r="F11570" s="757"/>
      <c r="G11570" s="757"/>
      <c r="H11570" s="757"/>
      <c r="I11570" s="757"/>
    </row>
    <row r="11571" spans="1:9" ht="15.75" customHeight="1">
      <c r="A11571" s="52">
        <v>20234</v>
      </c>
      <c r="B11571" s="52" t="s">
        <v>19352</v>
      </c>
      <c r="C11571" s="52" t="s">
        <v>10358</v>
      </c>
      <c r="D11571" s="808">
        <v>152.54</v>
      </c>
      <c r="E11571" s="757"/>
      <c r="F11571" s="757"/>
      <c r="G11571" s="757"/>
      <c r="H11571" s="757"/>
      <c r="I11571" s="757"/>
    </row>
    <row r="11572" spans="1:9" ht="15.75" customHeight="1">
      <c r="A11572" s="52">
        <v>4763</v>
      </c>
      <c r="B11572" s="52" t="s">
        <v>19353</v>
      </c>
      <c r="C11572" s="52" t="s">
        <v>10509</v>
      </c>
      <c r="D11572" s="808">
        <v>14.88</v>
      </c>
      <c r="E11572" s="757"/>
      <c r="F11572" s="757"/>
      <c r="G11572" s="757"/>
      <c r="H11572" s="757"/>
      <c r="I11572" s="757"/>
    </row>
    <row r="11573" spans="1:9" ht="15.75" customHeight="1">
      <c r="A11573" s="52">
        <v>41070</v>
      </c>
      <c r="B11573" s="52" t="s">
        <v>19354</v>
      </c>
      <c r="C11573" s="52" t="s">
        <v>10511</v>
      </c>
      <c r="D11573" s="967">
        <v>2606.31</v>
      </c>
      <c r="E11573" s="757"/>
      <c r="F11573" s="757"/>
      <c r="G11573" s="757"/>
      <c r="H11573" s="757"/>
      <c r="I11573" s="757"/>
    </row>
    <row r="11574" spans="1:9" ht="15.75" customHeight="1">
      <c r="A11574" s="52">
        <v>44480</v>
      </c>
      <c r="B11574" s="52" t="s">
        <v>19355</v>
      </c>
      <c r="C11574" s="52" t="s">
        <v>10507</v>
      </c>
      <c r="D11574" s="808">
        <v>13.62</v>
      </c>
      <c r="E11574" s="757"/>
      <c r="F11574" s="757"/>
      <c r="G11574" s="757"/>
      <c r="H11574" s="757"/>
      <c r="I11574" s="757"/>
    </row>
    <row r="11575" spans="1:9" ht="15.75" customHeight="1">
      <c r="A11575" s="52">
        <v>11457</v>
      </c>
      <c r="B11575" s="52" t="s">
        <v>19356</v>
      </c>
      <c r="C11575" s="52" t="s">
        <v>10358</v>
      </c>
      <c r="D11575" s="808">
        <v>44.37</v>
      </c>
      <c r="E11575" s="757"/>
      <c r="F11575" s="757"/>
      <c r="G11575" s="757"/>
      <c r="H11575" s="757"/>
      <c r="I11575" s="757"/>
    </row>
    <row r="11576" spans="1:9" ht="15.75" customHeight="1">
      <c r="A11576" s="52">
        <v>44073</v>
      </c>
      <c r="B11576" s="52" t="s">
        <v>19357</v>
      </c>
      <c r="C11576" s="52" t="s">
        <v>10402</v>
      </c>
      <c r="D11576" s="808">
        <v>0.63</v>
      </c>
      <c r="E11576" s="757"/>
      <c r="F11576" s="757"/>
      <c r="G11576" s="757"/>
      <c r="H11576" s="757"/>
      <c r="I11576" s="757"/>
    </row>
    <row r="11577" spans="1:9" ht="15.75" customHeight="1">
      <c r="A11577" s="52">
        <v>44253</v>
      </c>
      <c r="B11577" s="52" t="s">
        <v>19358</v>
      </c>
      <c r="C11577" s="52" t="s">
        <v>10358</v>
      </c>
      <c r="D11577" s="808">
        <v>283.2</v>
      </c>
      <c r="E11577" s="757"/>
      <c r="F11577" s="757"/>
      <c r="G11577" s="757"/>
      <c r="H11577" s="757"/>
      <c r="I11577" s="757"/>
    </row>
    <row r="11578" spans="1:9" ht="15.75" customHeight="1">
      <c r="A11578" s="52">
        <v>21121</v>
      </c>
      <c r="B11578" s="52" t="s">
        <v>19359</v>
      </c>
      <c r="C11578" s="52" t="s">
        <v>10358</v>
      </c>
      <c r="D11578" s="808">
        <v>4.0599999999999996</v>
      </c>
      <c r="E11578" s="757"/>
      <c r="F11578" s="757"/>
      <c r="G11578" s="757"/>
      <c r="H11578" s="757"/>
      <c r="I11578" s="757"/>
    </row>
    <row r="11579" spans="1:9" ht="15.75" customHeight="1">
      <c r="A11579" s="52">
        <v>38010</v>
      </c>
      <c r="B11579" s="52" t="s">
        <v>19360</v>
      </c>
      <c r="C11579" s="52" t="s">
        <v>10358</v>
      </c>
      <c r="D11579" s="808">
        <v>5.0599999999999996</v>
      </c>
      <c r="E11579" s="757"/>
      <c r="F11579" s="757"/>
      <c r="G11579" s="757"/>
      <c r="H11579" s="757"/>
      <c r="I11579" s="757"/>
    </row>
    <row r="11580" spans="1:9" ht="15.75" customHeight="1">
      <c r="A11580" s="52">
        <v>38011</v>
      </c>
      <c r="B11580" s="52" t="s">
        <v>19361</v>
      </c>
      <c r="C11580" s="52" t="s">
        <v>10358</v>
      </c>
      <c r="D11580" s="808">
        <v>10.14</v>
      </c>
      <c r="E11580" s="757"/>
      <c r="F11580" s="757"/>
      <c r="G11580" s="757"/>
      <c r="H11580" s="757"/>
      <c r="I11580" s="757"/>
    </row>
    <row r="11581" spans="1:9" ht="15.75" customHeight="1">
      <c r="A11581" s="52">
        <v>38012</v>
      </c>
      <c r="B11581" s="52" t="s">
        <v>19362</v>
      </c>
      <c r="C11581" s="52" t="s">
        <v>10358</v>
      </c>
      <c r="D11581" s="808">
        <v>38.659999999999997</v>
      </c>
      <c r="E11581" s="757"/>
      <c r="F11581" s="757"/>
      <c r="G11581" s="757"/>
      <c r="H11581" s="757"/>
      <c r="I11581" s="757"/>
    </row>
    <row r="11582" spans="1:9" ht="15.75" customHeight="1">
      <c r="A11582" s="52">
        <v>38013</v>
      </c>
      <c r="B11582" s="52" t="s">
        <v>19363</v>
      </c>
      <c r="C11582" s="52" t="s">
        <v>10358</v>
      </c>
      <c r="D11582" s="808">
        <v>49.66</v>
      </c>
      <c r="E11582" s="757"/>
      <c r="F11582" s="757"/>
      <c r="G11582" s="757"/>
      <c r="H11582" s="757"/>
      <c r="I11582" s="757"/>
    </row>
    <row r="11583" spans="1:9" ht="15.75" customHeight="1">
      <c r="A11583" s="52">
        <v>38014</v>
      </c>
      <c r="B11583" s="52" t="s">
        <v>19364</v>
      </c>
      <c r="C11583" s="52" t="s">
        <v>10358</v>
      </c>
      <c r="D11583" s="808">
        <v>82.94</v>
      </c>
      <c r="E11583" s="757"/>
      <c r="F11583" s="757"/>
      <c r="G11583" s="757"/>
      <c r="H11583" s="757"/>
      <c r="I11583" s="757"/>
    </row>
    <row r="11584" spans="1:9" ht="15.75" customHeight="1">
      <c r="A11584" s="52">
        <v>38015</v>
      </c>
      <c r="B11584" s="52" t="s">
        <v>19365</v>
      </c>
      <c r="C11584" s="52" t="s">
        <v>10358</v>
      </c>
      <c r="D11584" s="808">
        <v>194.98</v>
      </c>
      <c r="E11584" s="757"/>
      <c r="F11584" s="757"/>
      <c r="G11584" s="757"/>
      <c r="H11584" s="757"/>
      <c r="I11584" s="757"/>
    </row>
    <row r="11585" spans="1:9" ht="15.75" customHeight="1">
      <c r="A11585" s="52">
        <v>38016</v>
      </c>
      <c r="B11585" s="52" t="s">
        <v>19366</v>
      </c>
      <c r="C11585" s="52" t="s">
        <v>10358</v>
      </c>
      <c r="D11585" s="808">
        <v>226.74</v>
      </c>
      <c r="E11585" s="757"/>
      <c r="F11585" s="757"/>
      <c r="G11585" s="757"/>
      <c r="H11585" s="757"/>
      <c r="I11585" s="757"/>
    </row>
    <row r="11586" spans="1:9" ht="15.75" customHeight="1">
      <c r="A11586" s="52">
        <v>12741</v>
      </c>
      <c r="B11586" s="52" t="s">
        <v>19367</v>
      </c>
      <c r="C11586" s="52" t="s">
        <v>10358</v>
      </c>
      <c r="D11586" s="967">
        <v>1339.26</v>
      </c>
      <c r="E11586" s="757"/>
      <c r="F11586" s="757"/>
      <c r="G11586" s="757"/>
      <c r="H11586" s="757"/>
      <c r="I11586" s="757"/>
    </row>
    <row r="11587" spans="1:9" ht="15.75" customHeight="1">
      <c r="A11587" s="52">
        <v>12733</v>
      </c>
      <c r="B11587" s="52" t="s">
        <v>19368</v>
      </c>
      <c r="C11587" s="52" t="s">
        <v>10358</v>
      </c>
      <c r="D11587" s="808">
        <v>6.74</v>
      </c>
      <c r="E11587" s="757"/>
      <c r="F11587" s="757"/>
      <c r="G11587" s="757"/>
      <c r="H11587" s="757"/>
      <c r="I11587" s="757"/>
    </row>
    <row r="11588" spans="1:9" ht="15.75" customHeight="1">
      <c r="A11588" s="52">
        <v>12734</v>
      </c>
      <c r="B11588" s="52" t="s">
        <v>19369</v>
      </c>
      <c r="C11588" s="52" t="s">
        <v>10358</v>
      </c>
      <c r="D11588" s="808">
        <v>14.36</v>
      </c>
      <c r="E11588" s="757"/>
      <c r="F11588" s="757"/>
      <c r="G11588" s="757"/>
      <c r="H11588" s="757"/>
      <c r="I11588" s="757"/>
    </row>
    <row r="11589" spans="1:9" ht="15.75" customHeight="1">
      <c r="A11589" s="52">
        <v>12735</v>
      </c>
      <c r="B11589" s="52" t="s">
        <v>19370</v>
      </c>
      <c r="C11589" s="52" t="s">
        <v>10358</v>
      </c>
      <c r="D11589" s="808">
        <v>23.63</v>
      </c>
      <c r="E11589" s="757"/>
      <c r="F11589" s="757"/>
      <c r="G11589" s="757"/>
      <c r="H11589" s="757"/>
      <c r="I11589" s="757"/>
    </row>
    <row r="11590" spans="1:9" ht="15.75" customHeight="1">
      <c r="A11590" s="52">
        <v>12736</v>
      </c>
      <c r="B11590" s="52" t="s">
        <v>19371</v>
      </c>
      <c r="C11590" s="52" t="s">
        <v>10358</v>
      </c>
      <c r="D11590" s="808">
        <v>54.01</v>
      </c>
      <c r="E11590" s="757"/>
      <c r="F11590" s="757"/>
      <c r="G11590" s="757"/>
      <c r="H11590" s="757"/>
      <c r="I11590" s="757"/>
    </row>
    <row r="11591" spans="1:9" ht="15.75" customHeight="1">
      <c r="A11591" s="52">
        <v>12737</v>
      </c>
      <c r="B11591" s="52" t="s">
        <v>19372</v>
      </c>
      <c r="C11591" s="52" t="s">
        <v>10358</v>
      </c>
      <c r="D11591" s="808">
        <v>69.58</v>
      </c>
      <c r="E11591" s="757"/>
      <c r="F11591" s="757"/>
      <c r="G11591" s="757"/>
      <c r="H11591" s="757"/>
      <c r="I11591" s="757"/>
    </row>
    <row r="11592" spans="1:9" ht="15.75" customHeight="1">
      <c r="A11592" s="52">
        <v>12738</v>
      </c>
      <c r="B11592" s="52" t="s">
        <v>19373</v>
      </c>
      <c r="C11592" s="52" t="s">
        <v>10358</v>
      </c>
      <c r="D11592" s="808">
        <v>137.53</v>
      </c>
      <c r="E11592" s="757"/>
      <c r="F11592" s="757"/>
      <c r="G11592" s="757"/>
      <c r="H11592" s="757"/>
      <c r="I11592" s="757"/>
    </row>
    <row r="11593" spans="1:9" ht="15.75" customHeight="1">
      <c r="A11593" s="52">
        <v>12739</v>
      </c>
      <c r="B11593" s="52" t="s">
        <v>19374</v>
      </c>
      <c r="C11593" s="52" t="s">
        <v>10358</v>
      </c>
      <c r="D11593" s="808">
        <v>391.5</v>
      </c>
      <c r="E11593" s="757"/>
      <c r="F11593" s="757"/>
      <c r="G11593" s="757"/>
      <c r="H11593" s="757"/>
      <c r="I11593" s="757"/>
    </row>
    <row r="11594" spans="1:9" ht="15.75" customHeight="1">
      <c r="A11594" s="52">
        <v>12740</v>
      </c>
      <c r="B11594" s="52" t="s">
        <v>19375</v>
      </c>
      <c r="C11594" s="52" t="s">
        <v>10358</v>
      </c>
      <c r="D11594" s="808">
        <v>612.53</v>
      </c>
      <c r="E11594" s="757"/>
      <c r="F11594" s="757"/>
      <c r="G11594" s="757"/>
      <c r="H11594" s="757"/>
      <c r="I11594" s="757"/>
    </row>
    <row r="11595" spans="1:9" ht="15.75" customHeight="1">
      <c r="A11595" s="52">
        <v>6297</v>
      </c>
      <c r="B11595" s="52" t="s">
        <v>19376</v>
      </c>
      <c r="C11595" s="52" t="s">
        <v>10358</v>
      </c>
      <c r="D11595" s="808">
        <v>43.91</v>
      </c>
      <c r="E11595" s="757"/>
      <c r="F11595" s="757"/>
      <c r="G11595" s="757"/>
      <c r="H11595" s="757"/>
      <c r="I11595" s="757"/>
    </row>
    <row r="11596" spans="1:9" ht="15.75" customHeight="1">
      <c r="A11596" s="52">
        <v>6296</v>
      </c>
      <c r="B11596" s="52" t="s">
        <v>19377</v>
      </c>
      <c r="C11596" s="52" t="s">
        <v>10358</v>
      </c>
      <c r="D11596" s="808">
        <v>34.659999999999997</v>
      </c>
      <c r="E11596" s="757"/>
      <c r="F11596" s="757"/>
      <c r="G11596" s="757"/>
      <c r="H11596" s="757"/>
      <c r="I11596" s="757"/>
    </row>
    <row r="11597" spans="1:9" ht="15.75" customHeight="1">
      <c r="A11597" s="52">
        <v>6294</v>
      </c>
      <c r="B11597" s="52" t="s">
        <v>19378</v>
      </c>
      <c r="C11597" s="52" t="s">
        <v>10358</v>
      </c>
      <c r="D11597" s="808">
        <v>9.8800000000000008</v>
      </c>
      <c r="E11597" s="757"/>
      <c r="F11597" s="757"/>
      <c r="G11597" s="757"/>
      <c r="H11597" s="757"/>
      <c r="I11597" s="757"/>
    </row>
    <row r="11598" spans="1:9" ht="15.75" customHeight="1">
      <c r="A11598" s="52">
        <v>6323</v>
      </c>
      <c r="B11598" s="52" t="s">
        <v>19379</v>
      </c>
      <c r="C11598" s="52" t="s">
        <v>10358</v>
      </c>
      <c r="D11598" s="808">
        <v>22.64</v>
      </c>
      <c r="E11598" s="757"/>
      <c r="F11598" s="757"/>
      <c r="G11598" s="757"/>
      <c r="H11598" s="757"/>
      <c r="I11598" s="757"/>
    </row>
    <row r="11599" spans="1:9" ht="15.75" customHeight="1">
      <c r="A11599" s="52">
        <v>6299</v>
      </c>
      <c r="B11599" s="52" t="s">
        <v>19380</v>
      </c>
      <c r="C11599" s="52" t="s">
        <v>10358</v>
      </c>
      <c r="D11599" s="808">
        <v>132.06</v>
      </c>
      <c r="E11599" s="757"/>
      <c r="F11599" s="757"/>
      <c r="G11599" s="757"/>
      <c r="H11599" s="757"/>
      <c r="I11599" s="757"/>
    </row>
    <row r="11600" spans="1:9" ht="15.75" customHeight="1">
      <c r="A11600" s="52">
        <v>6298</v>
      </c>
      <c r="B11600" s="52" t="s">
        <v>19381</v>
      </c>
      <c r="C11600" s="52" t="s">
        <v>10358</v>
      </c>
      <c r="D11600" s="808">
        <v>69.55</v>
      </c>
      <c r="E11600" s="757"/>
      <c r="F11600" s="757"/>
      <c r="G11600" s="757"/>
      <c r="H11600" s="757"/>
      <c r="I11600" s="757"/>
    </row>
    <row r="11601" spans="1:9" ht="15.75" customHeight="1">
      <c r="A11601" s="52">
        <v>6295</v>
      </c>
      <c r="B11601" s="52" t="s">
        <v>19382</v>
      </c>
      <c r="C11601" s="52" t="s">
        <v>10358</v>
      </c>
      <c r="D11601" s="808">
        <v>14.07</v>
      </c>
      <c r="E11601" s="757"/>
      <c r="F11601" s="757"/>
      <c r="G11601" s="757"/>
      <c r="H11601" s="757"/>
      <c r="I11601" s="757"/>
    </row>
    <row r="11602" spans="1:9" ht="15.75" customHeight="1">
      <c r="A11602" s="52">
        <v>6322</v>
      </c>
      <c r="B11602" s="52" t="s">
        <v>19383</v>
      </c>
      <c r="C11602" s="52" t="s">
        <v>10358</v>
      </c>
      <c r="D11602" s="808">
        <v>176.87</v>
      </c>
      <c r="E11602" s="757"/>
      <c r="F11602" s="757"/>
      <c r="G11602" s="757"/>
      <c r="H11602" s="757"/>
      <c r="I11602" s="757"/>
    </row>
    <row r="11603" spans="1:9" ht="15.75" customHeight="1">
      <c r="A11603" s="52">
        <v>6300</v>
      </c>
      <c r="B11603" s="52" t="s">
        <v>19384</v>
      </c>
      <c r="C11603" s="52" t="s">
        <v>10358</v>
      </c>
      <c r="D11603" s="808">
        <v>326.08999999999997</v>
      </c>
      <c r="E11603" s="757"/>
      <c r="F11603" s="757"/>
      <c r="G11603" s="757"/>
      <c r="H11603" s="757"/>
      <c r="I11603" s="757"/>
    </row>
    <row r="11604" spans="1:9" ht="15.75" customHeight="1">
      <c r="A11604" s="52">
        <v>6321</v>
      </c>
      <c r="B11604" s="52" t="s">
        <v>19385</v>
      </c>
      <c r="C11604" s="52" t="s">
        <v>10358</v>
      </c>
      <c r="D11604" s="808">
        <v>465.8</v>
      </c>
      <c r="E11604" s="757"/>
      <c r="F11604" s="757"/>
      <c r="G11604" s="757"/>
      <c r="H11604" s="757"/>
      <c r="I11604" s="757"/>
    </row>
    <row r="11605" spans="1:9" ht="15.75" customHeight="1">
      <c r="A11605" s="52">
        <v>6301</v>
      </c>
      <c r="B11605" s="52" t="s">
        <v>19386</v>
      </c>
      <c r="C11605" s="52" t="s">
        <v>10358</v>
      </c>
      <c r="D11605" s="967">
        <v>1091.78</v>
      </c>
      <c r="E11605" s="757"/>
      <c r="F11605" s="757"/>
      <c r="G11605" s="757"/>
      <c r="H11605" s="757"/>
      <c r="I11605" s="757"/>
    </row>
    <row r="11606" spans="1:9" ht="15.75" customHeight="1">
      <c r="A11606" s="52">
        <v>7105</v>
      </c>
      <c r="B11606" s="52" t="s">
        <v>19387</v>
      </c>
      <c r="C11606" s="52" t="s">
        <v>10358</v>
      </c>
      <c r="D11606" s="808">
        <v>45.9</v>
      </c>
      <c r="E11606" s="757"/>
      <c r="F11606" s="757"/>
      <c r="G11606" s="757"/>
      <c r="H11606" s="757"/>
      <c r="I11606" s="757"/>
    </row>
    <row r="11607" spans="1:9" ht="15.75" customHeight="1">
      <c r="A11607" s="52">
        <v>20183</v>
      </c>
      <c r="B11607" s="52" t="s">
        <v>19388</v>
      </c>
      <c r="C11607" s="52" t="s">
        <v>10358</v>
      </c>
      <c r="D11607" s="808">
        <v>56.55</v>
      </c>
      <c r="E11607" s="757"/>
      <c r="F11607" s="757"/>
      <c r="G11607" s="757"/>
      <c r="H11607" s="757"/>
      <c r="I11607" s="757"/>
    </row>
    <row r="11608" spans="1:9" ht="15.75" customHeight="1">
      <c r="A11608" s="52">
        <v>38448</v>
      </c>
      <c r="B11608" s="52" t="s">
        <v>19389</v>
      </c>
      <c r="C11608" s="52" t="s">
        <v>10358</v>
      </c>
      <c r="D11608" s="808">
        <v>256.63</v>
      </c>
      <c r="E11608" s="757"/>
      <c r="F11608" s="757"/>
      <c r="G11608" s="757"/>
      <c r="H11608" s="757"/>
      <c r="I11608" s="757"/>
    </row>
    <row r="11609" spans="1:9" ht="15.75" customHeight="1">
      <c r="A11609" s="52">
        <v>20182</v>
      </c>
      <c r="B11609" s="52" t="s">
        <v>19390</v>
      </c>
      <c r="C11609" s="52" t="s">
        <v>10358</v>
      </c>
      <c r="D11609" s="808">
        <v>32.880000000000003</v>
      </c>
      <c r="E11609" s="757"/>
      <c r="F11609" s="757"/>
      <c r="G11609" s="757"/>
      <c r="H11609" s="757"/>
      <c r="I11609" s="757"/>
    </row>
    <row r="11610" spans="1:9" ht="15.75" customHeight="1">
      <c r="A11610" s="52">
        <v>7119</v>
      </c>
      <c r="B11610" s="52" t="s">
        <v>19391</v>
      </c>
      <c r="C11610" s="52" t="s">
        <v>10358</v>
      </c>
      <c r="D11610" s="808">
        <v>13.11</v>
      </c>
      <c r="E11610" s="757"/>
      <c r="F11610" s="757"/>
      <c r="G11610" s="757"/>
      <c r="H11610" s="757"/>
      <c r="I11610" s="757"/>
    </row>
    <row r="11611" spans="1:9" ht="15.75" customHeight="1">
      <c r="A11611" s="52">
        <v>7126</v>
      </c>
      <c r="B11611" s="52" t="s">
        <v>19392</v>
      </c>
      <c r="C11611" s="52" t="s">
        <v>10358</v>
      </c>
      <c r="D11611" s="808">
        <v>26.76</v>
      </c>
      <c r="E11611" s="757"/>
      <c r="F11611" s="757"/>
      <c r="G11611" s="757"/>
      <c r="H11611" s="757"/>
      <c r="I11611" s="757"/>
    </row>
    <row r="11612" spans="1:9" ht="15.75" customHeight="1">
      <c r="A11612" s="52">
        <v>7120</v>
      </c>
      <c r="B11612" s="52" t="s">
        <v>19393</v>
      </c>
      <c r="C11612" s="52" t="s">
        <v>10358</v>
      </c>
      <c r="D11612" s="808">
        <v>10.06</v>
      </c>
      <c r="E11612" s="757"/>
      <c r="F11612" s="757"/>
      <c r="G11612" s="757"/>
      <c r="H11612" s="757"/>
      <c r="I11612" s="757"/>
    </row>
    <row r="11613" spans="1:9" ht="15.75" customHeight="1">
      <c r="A11613" s="52">
        <v>6319</v>
      </c>
      <c r="B11613" s="52" t="s">
        <v>19394</v>
      </c>
      <c r="C11613" s="52" t="s">
        <v>10358</v>
      </c>
      <c r="D11613" s="808">
        <v>51.58</v>
      </c>
      <c r="E11613" s="757"/>
      <c r="F11613" s="757"/>
      <c r="G11613" s="757"/>
      <c r="H11613" s="757"/>
      <c r="I11613" s="757"/>
    </row>
    <row r="11614" spans="1:9" ht="15.75" customHeight="1">
      <c r="A11614" s="52">
        <v>6304</v>
      </c>
      <c r="B11614" s="52" t="s">
        <v>19395</v>
      </c>
      <c r="C11614" s="52" t="s">
        <v>10358</v>
      </c>
      <c r="D11614" s="808">
        <v>51.58</v>
      </c>
      <c r="E11614" s="757"/>
      <c r="F11614" s="757"/>
      <c r="G11614" s="757"/>
      <c r="H11614" s="757"/>
      <c r="I11614" s="757"/>
    </row>
    <row r="11615" spans="1:9" ht="15.75" customHeight="1">
      <c r="A11615" s="52">
        <v>21116</v>
      </c>
      <c r="B11615" s="52" t="s">
        <v>19396</v>
      </c>
      <c r="C11615" s="52" t="s">
        <v>10358</v>
      </c>
      <c r="D11615" s="808">
        <v>39.06</v>
      </c>
      <c r="E11615" s="757"/>
      <c r="F11615" s="757"/>
      <c r="G11615" s="757"/>
      <c r="H11615" s="757"/>
      <c r="I11615" s="757"/>
    </row>
    <row r="11616" spans="1:9" ht="15.75" customHeight="1">
      <c r="A11616" s="52">
        <v>6320</v>
      </c>
      <c r="B11616" s="52" t="s">
        <v>19397</v>
      </c>
      <c r="C11616" s="52" t="s">
        <v>10358</v>
      </c>
      <c r="D11616" s="808">
        <v>26.56</v>
      </c>
      <c r="E11616" s="757"/>
      <c r="F11616" s="757"/>
      <c r="G11616" s="757"/>
      <c r="H11616" s="757"/>
      <c r="I11616" s="757"/>
    </row>
    <row r="11617" spans="1:9" ht="15.75" customHeight="1">
      <c r="A11617" s="52">
        <v>6303</v>
      </c>
      <c r="B11617" s="52" t="s">
        <v>19398</v>
      </c>
      <c r="C11617" s="52" t="s">
        <v>10358</v>
      </c>
      <c r="D11617" s="808">
        <v>26.56</v>
      </c>
      <c r="E11617" s="757"/>
      <c r="F11617" s="757"/>
      <c r="G11617" s="757"/>
      <c r="H11617" s="757"/>
      <c r="I11617" s="757"/>
    </row>
    <row r="11618" spans="1:9" ht="15.75" customHeight="1">
      <c r="A11618" s="52">
        <v>6308</v>
      </c>
      <c r="B11618" s="52" t="s">
        <v>19399</v>
      </c>
      <c r="C11618" s="52" t="s">
        <v>10358</v>
      </c>
      <c r="D11618" s="808">
        <v>142.72999999999999</v>
      </c>
      <c r="E11618" s="757"/>
      <c r="F11618" s="757"/>
      <c r="G11618" s="757"/>
      <c r="H11618" s="757"/>
      <c r="I11618" s="757"/>
    </row>
    <row r="11619" spans="1:9" ht="15.75" customHeight="1">
      <c r="A11619" s="52">
        <v>6317</v>
      </c>
      <c r="B11619" s="52" t="s">
        <v>19400</v>
      </c>
      <c r="C11619" s="52" t="s">
        <v>10358</v>
      </c>
      <c r="D11619" s="808">
        <v>142.72999999999999</v>
      </c>
      <c r="E11619" s="757"/>
      <c r="F11619" s="757"/>
      <c r="G11619" s="757"/>
      <c r="H11619" s="757"/>
      <c r="I11619" s="757"/>
    </row>
    <row r="11620" spans="1:9" ht="15.75" customHeight="1">
      <c r="A11620" s="52">
        <v>6307</v>
      </c>
      <c r="B11620" s="52" t="s">
        <v>19401</v>
      </c>
      <c r="C11620" s="52" t="s">
        <v>10358</v>
      </c>
      <c r="D11620" s="808">
        <v>142.72999999999999</v>
      </c>
      <c r="E11620" s="757"/>
      <c r="F11620" s="757"/>
      <c r="G11620" s="757"/>
      <c r="H11620" s="757"/>
      <c r="I11620" s="757"/>
    </row>
    <row r="11621" spans="1:9" ht="15.75" customHeight="1">
      <c r="A11621" s="52">
        <v>6309</v>
      </c>
      <c r="B11621" s="52" t="s">
        <v>19402</v>
      </c>
      <c r="C11621" s="52" t="s">
        <v>10358</v>
      </c>
      <c r="D11621" s="808">
        <v>146.88</v>
      </c>
      <c r="E11621" s="757"/>
      <c r="F11621" s="757"/>
      <c r="G11621" s="757"/>
      <c r="H11621" s="757"/>
      <c r="I11621" s="757"/>
    </row>
    <row r="11622" spans="1:9" ht="15.75" customHeight="1">
      <c r="A11622" s="52">
        <v>6318</v>
      </c>
      <c r="B11622" s="52" t="s">
        <v>19403</v>
      </c>
      <c r="C11622" s="52" t="s">
        <v>10358</v>
      </c>
      <c r="D11622" s="808">
        <v>76.989999999999995</v>
      </c>
      <c r="E11622" s="757"/>
      <c r="F11622" s="757"/>
      <c r="G11622" s="757"/>
      <c r="H11622" s="757"/>
      <c r="I11622" s="757"/>
    </row>
    <row r="11623" spans="1:9" ht="15.75" customHeight="1">
      <c r="A11623" s="52">
        <v>6306</v>
      </c>
      <c r="B11623" s="52" t="s">
        <v>19404</v>
      </c>
      <c r="C11623" s="52" t="s">
        <v>10358</v>
      </c>
      <c r="D11623" s="808">
        <v>76.989999999999995</v>
      </c>
      <c r="E11623" s="757"/>
      <c r="F11623" s="757"/>
      <c r="G11623" s="757"/>
      <c r="H11623" s="757"/>
      <c r="I11623" s="757"/>
    </row>
    <row r="11624" spans="1:9" ht="15.75" customHeight="1">
      <c r="A11624" s="52">
        <v>6305</v>
      </c>
      <c r="B11624" s="52" t="s">
        <v>19405</v>
      </c>
      <c r="C11624" s="52" t="s">
        <v>10358</v>
      </c>
      <c r="D11624" s="808">
        <v>76.989999999999995</v>
      </c>
      <c r="E11624" s="757"/>
      <c r="F11624" s="757"/>
      <c r="G11624" s="757"/>
      <c r="H11624" s="757"/>
      <c r="I11624" s="757"/>
    </row>
    <row r="11625" spans="1:9" ht="15.75" customHeight="1">
      <c r="A11625" s="52">
        <v>6302</v>
      </c>
      <c r="B11625" s="52" t="s">
        <v>19406</v>
      </c>
      <c r="C11625" s="52" t="s">
        <v>10358</v>
      </c>
      <c r="D11625" s="808">
        <v>16.329999999999998</v>
      </c>
      <c r="E11625" s="757"/>
      <c r="F11625" s="757"/>
      <c r="G11625" s="757"/>
      <c r="H11625" s="757"/>
      <c r="I11625" s="757"/>
    </row>
    <row r="11626" spans="1:9" ht="15.75" customHeight="1">
      <c r="A11626" s="52">
        <v>6312</v>
      </c>
      <c r="B11626" s="52" t="s">
        <v>19407</v>
      </c>
      <c r="C11626" s="52" t="s">
        <v>10358</v>
      </c>
      <c r="D11626" s="808">
        <v>205.31</v>
      </c>
      <c r="E11626" s="757"/>
      <c r="F11626" s="757"/>
      <c r="G11626" s="757"/>
      <c r="H11626" s="757"/>
      <c r="I11626" s="757"/>
    </row>
    <row r="11627" spans="1:9" ht="15.75" customHeight="1">
      <c r="A11627" s="52">
        <v>6311</v>
      </c>
      <c r="B11627" s="52" t="s">
        <v>19408</v>
      </c>
      <c r="C11627" s="52" t="s">
        <v>10358</v>
      </c>
      <c r="D11627" s="808">
        <v>205.31</v>
      </c>
      <c r="E11627" s="757"/>
      <c r="F11627" s="757"/>
      <c r="G11627" s="757"/>
      <c r="H11627" s="757"/>
      <c r="I11627" s="757"/>
    </row>
    <row r="11628" spans="1:9" ht="15.75" customHeight="1">
      <c r="A11628" s="52">
        <v>6310</v>
      </c>
      <c r="B11628" s="52" t="s">
        <v>19409</v>
      </c>
      <c r="C11628" s="52" t="s">
        <v>10358</v>
      </c>
      <c r="D11628" s="808">
        <v>205.31</v>
      </c>
      <c r="E11628" s="757"/>
      <c r="F11628" s="757"/>
      <c r="G11628" s="757"/>
      <c r="H11628" s="757"/>
      <c r="I11628" s="757"/>
    </row>
    <row r="11629" spans="1:9" ht="15.75" customHeight="1">
      <c r="A11629" s="52">
        <v>6314</v>
      </c>
      <c r="B11629" s="52" t="s">
        <v>19410</v>
      </c>
      <c r="C11629" s="52" t="s">
        <v>10358</v>
      </c>
      <c r="D11629" s="808">
        <v>205.31</v>
      </c>
      <c r="E11629" s="757"/>
      <c r="F11629" s="757"/>
      <c r="G11629" s="757"/>
      <c r="H11629" s="757"/>
      <c r="I11629" s="757"/>
    </row>
    <row r="11630" spans="1:9" ht="15.75" customHeight="1">
      <c r="A11630" s="52">
        <v>6313</v>
      </c>
      <c r="B11630" s="52" t="s">
        <v>19411</v>
      </c>
      <c r="C11630" s="52" t="s">
        <v>10358</v>
      </c>
      <c r="D11630" s="808">
        <v>205.31</v>
      </c>
      <c r="E11630" s="757"/>
      <c r="F11630" s="757"/>
      <c r="G11630" s="757"/>
      <c r="H11630" s="757"/>
      <c r="I11630" s="757"/>
    </row>
    <row r="11631" spans="1:9" ht="15.75" customHeight="1">
      <c r="A11631" s="52">
        <v>6315</v>
      </c>
      <c r="B11631" s="52" t="s">
        <v>19412</v>
      </c>
      <c r="C11631" s="52" t="s">
        <v>10358</v>
      </c>
      <c r="D11631" s="808">
        <v>388.74</v>
      </c>
      <c r="E11631" s="757"/>
      <c r="F11631" s="757"/>
      <c r="G11631" s="757"/>
      <c r="H11631" s="757"/>
      <c r="I11631" s="757"/>
    </row>
    <row r="11632" spans="1:9" ht="15.75" customHeight="1">
      <c r="A11632" s="52">
        <v>6316</v>
      </c>
      <c r="B11632" s="52" t="s">
        <v>19413</v>
      </c>
      <c r="C11632" s="52" t="s">
        <v>10358</v>
      </c>
      <c r="D11632" s="808">
        <v>388.74</v>
      </c>
      <c r="E11632" s="757"/>
      <c r="F11632" s="757"/>
      <c r="G11632" s="757"/>
      <c r="H11632" s="757"/>
      <c r="I11632" s="757"/>
    </row>
    <row r="11633" spans="1:9" ht="15.75" customHeight="1">
      <c r="A11633" s="52">
        <v>38878</v>
      </c>
      <c r="B11633" s="52" t="s">
        <v>19414</v>
      </c>
      <c r="C11633" s="52" t="s">
        <v>10358</v>
      </c>
      <c r="D11633" s="808">
        <v>14.59</v>
      </c>
      <c r="E11633" s="757"/>
      <c r="F11633" s="757"/>
      <c r="G11633" s="757"/>
      <c r="H11633" s="757"/>
      <c r="I11633" s="757"/>
    </row>
    <row r="11634" spans="1:9" ht="15.75" customHeight="1">
      <c r="A11634" s="52">
        <v>38879</v>
      </c>
      <c r="B11634" s="52" t="s">
        <v>19415</v>
      </c>
      <c r="C11634" s="52" t="s">
        <v>10358</v>
      </c>
      <c r="D11634" s="808">
        <v>27.36</v>
      </c>
      <c r="E11634" s="757"/>
      <c r="F11634" s="757"/>
      <c r="G11634" s="757"/>
      <c r="H11634" s="757"/>
      <c r="I11634" s="757"/>
    </row>
    <row r="11635" spans="1:9" ht="15.75" customHeight="1">
      <c r="A11635" s="52">
        <v>38881</v>
      </c>
      <c r="B11635" s="52" t="s">
        <v>19416</v>
      </c>
      <c r="C11635" s="52" t="s">
        <v>10358</v>
      </c>
      <c r="D11635" s="808">
        <v>14.31</v>
      </c>
      <c r="E11635" s="757"/>
      <c r="F11635" s="757"/>
      <c r="G11635" s="757"/>
      <c r="H11635" s="757"/>
      <c r="I11635" s="757"/>
    </row>
    <row r="11636" spans="1:9" ht="15.75" customHeight="1">
      <c r="A11636" s="52">
        <v>38880</v>
      </c>
      <c r="B11636" s="52" t="s">
        <v>19417</v>
      </c>
      <c r="C11636" s="52" t="s">
        <v>10358</v>
      </c>
      <c r="D11636" s="808">
        <v>15</v>
      </c>
      <c r="E11636" s="757"/>
      <c r="F11636" s="757"/>
      <c r="G11636" s="757"/>
      <c r="H11636" s="757"/>
      <c r="I11636" s="757"/>
    </row>
    <row r="11637" spans="1:9" ht="15.75" customHeight="1">
      <c r="A11637" s="52">
        <v>38882</v>
      </c>
      <c r="B11637" s="52" t="s">
        <v>19418</v>
      </c>
      <c r="C11637" s="52" t="s">
        <v>10358</v>
      </c>
      <c r="D11637" s="808">
        <v>15.53</v>
      </c>
      <c r="E11637" s="757"/>
      <c r="F11637" s="757"/>
      <c r="G11637" s="757"/>
      <c r="H11637" s="757"/>
      <c r="I11637" s="757"/>
    </row>
    <row r="11638" spans="1:9" ht="15.75" customHeight="1">
      <c r="A11638" s="52">
        <v>38883</v>
      </c>
      <c r="B11638" s="52" t="s">
        <v>19419</v>
      </c>
      <c r="C11638" s="52" t="s">
        <v>10358</v>
      </c>
      <c r="D11638" s="808">
        <v>22.98</v>
      </c>
      <c r="E11638" s="757"/>
      <c r="F11638" s="757"/>
      <c r="G11638" s="757"/>
      <c r="H11638" s="757"/>
      <c r="I11638" s="757"/>
    </row>
    <row r="11639" spans="1:9" ht="15.75" customHeight="1">
      <c r="A11639" s="52">
        <v>38884</v>
      </c>
      <c r="B11639" s="52" t="s">
        <v>19420</v>
      </c>
      <c r="C11639" s="52" t="s">
        <v>10358</v>
      </c>
      <c r="D11639" s="808">
        <v>24.94</v>
      </c>
      <c r="E11639" s="757"/>
      <c r="F11639" s="757"/>
      <c r="G11639" s="757"/>
      <c r="H11639" s="757"/>
      <c r="I11639" s="757"/>
    </row>
    <row r="11640" spans="1:9" ht="15.75" customHeight="1">
      <c r="A11640" s="52">
        <v>38885</v>
      </c>
      <c r="B11640" s="52" t="s">
        <v>19421</v>
      </c>
      <c r="C11640" s="52" t="s">
        <v>10358</v>
      </c>
      <c r="D11640" s="808">
        <v>24.13</v>
      </c>
      <c r="E11640" s="757"/>
      <c r="F11640" s="757"/>
      <c r="G11640" s="757"/>
      <c r="H11640" s="757"/>
      <c r="I11640" s="757"/>
    </row>
    <row r="11641" spans="1:9" ht="15.75" customHeight="1">
      <c r="A11641" s="52">
        <v>38886</v>
      </c>
      <c r="B11641" s="52" t="s">
        <v>19422</v>
      </c>
      <c r="C11641" s="52" t="s">
        <v>10358</v>
      </c>
      <c r="D11641" s="808">
        <v>26.04</v>
      </c>
      <c r="E11641" s="757"/>
      <c r="F11641" s="757"/>
      <c r="G11641" s="757"/>
      <c r="H11641" s="757"/>
      <c r="I11641" s="757"/>
    </row>
    <row r="11642" spans="1:9" ht="15.75" customHeight="1">
      <c r="A11642" s="52">
        <v>38887</v>
      </c>
      <c r="B11642" s="52" t="s">
        <v>19423</v>
      </c>
      <c r="C11642" s="52" t="s">
        <v>10358</v>
      </c>
      <c r="D11642" s="808">
        <v>23.39</v>
      </c>
      <c r="E11642" s="757"/>
      <c r="F11642" s="757"/>
      <c r="G11642" s="757"/>
      <c r="H11642" s="757"/>
      <c r="I11642" s="757"/>
    </row>
    <row r="11643" spans="1:9" ht="15.75" customHeight="1">
      <c r="A11643" s="52">
        <v>38888</v>
      </c>
      <c r="B11643" s="52" t="s">
        <v>19424</v>
      </c>
      <c r="C11643" s="52" t="s">
        <v>10358</v>
      </c>
      <c r="D11643" s="808">
        <v>27.8</v>
      </c>
      <c r="E11643" s="757"/>
      <c r="F11643" s="757"/>
      <c r="G11643" s="757"/>
      <c r="H11643" s="757"/>
      <c r="I11643" s="757"/>
    </row>
    <row r="11644" spans="1:9" ht="15.75" customHeight="1">
      <c r="A11644" s="52">
        <v>38890</v>
      </c>
      <c r="B11644" s="52" t="s">
        <v>19425</v>
      </c>
      <c r="C11644" s="52" t="s">
        <v>10358</v>
      </c>
      <c r="D11644" s="808">
        <v>41.33</v>
      </c>
      <c r="E11644" s="757"/>
      <c r="F11644" s="757"/>
      <c r="G11644" s="757"/>
      <c r="H11644" s="757"/>
      <c r="I11644" s="757"/>
    </row>
    <row r="11645" spans="1:9" ht="15.75" customHeight="1">
      <c r="A11645" s="52">
        <v>38893</v>
      </c>
      <c r="B11645" s="52" t="s">
        <v>19426</v>
      </c>
      <c r="C11645" s="52" t="s">
        <v>10358</v>
      </c>
      <c r="D11645" s="808">
        <v>33.24</v>
      </c>
      <c r="E11645" s="757"/>
      <c r="F11645" s="757"/>
      <c r="G11645" s="757"/>
      <c r="H11645" s="757"/>
      <c r="I11645" s="757"/>
    </row>
    <row r="11646" spans="1:9" ht="15.75" customHeight="1">
      <c r="A11646" s="52">
        <v>38894</v>
      </c>
      <c r="B11646" s="52" t="s">
        <v>19427</v>
      </c>
      <c r="C11646" s="52" t="s">
        <v>10358</v>
      </c>
      <c r="D11646" s="808">
        <v>42.21</v>
      </c>
      <c r="E11646" s="757"/>
      <c r="F11646" s="757"/>
      <c r="G11646" s="757"/>
      <c r="H11646" s="757"/>
      <c r="I11646" s="757"/>
    </row>
    <row r="11647" spans="1:9" ht="15.75" customHeight="1">
      <c r="A11647" s="52">
        <v>38896</v>
      </c>
      <c r="B11647" s="52" t="s">
        <v>19428</v>
      </c>
      <c r="C11647" s="52" t="s">
        <v>10358</v>
      </c>
      <c r="D11647" s="808">
        <v>43.05</v>
      </c>
      <c r="E11647" s="757"/>
      <c r="F11647" s="757"/>
      <c r="G11647" s="757"/>
      <c r="H11647" s="757"/>
      <c r="I11647" s="757"/>
    </row>
    <row r="11648" spans="1:9" ht="15.75" customHeight="1">
      <c r="A11648" s="52">
        <v>39324</v>
      </c>
      <c r="B11648" s="52" t="s">
        <v>19429</v>
      </c>
      <c r="C11648" s="52" t="s">
        <v>10358</v>
      </c>
      <c r="D11648" s="808">
        <v>5.29</v>
      </c>
      <c r="E11648" s="757"/>
      <c r="F11648" s="757"/>
      <c r="G11648" s="757"/>
      <c r="H11648" s="757"/>
      <c r="I11648" s="757"/>
    </row>
    <row r="11649" spans="1:9" ht="15.75" customHeight="1">
      <c r="A11649" s="52">
        <v>39325</v>
      </c>
      <c r="B11649" s="52" t="s">
        <v>19430</v>
      </c>
      <c r="C11649" s="52" t="s">
        <v>10358</v>
      </c>
      <c r="D11649" s="808">
        <v>7.97</v>
      </c>
      <c r="E11649" s="757"/>
      <c r="F11649" s="757"/>
      <c r="G11649" s="757"/>
      <c r="H11649" s="757"/>
      <c r="I11649" s="757"/>
    </row>
    <row r="11650" spans="1:9" ht="15.75" customHeight="1">
      <c r="A11650" s="52">
        <v>39326</v>
      </c>
      <c r="B11650" s="52" t="s">
        <v>19431</v>
      </c>
      <c r="C11650" s="52" t="s">
        <v>10358</v>
      </c>
      <c r="D11650" s="808">
        <v>28.59</v>
      </c>
      <c r="E11650" s="757"/>
      <c r="F11650" s="757"/>
      <c r="G11650" s="757"/>
      <c r="H11650" s="757"/>
      <c r="I11650" s="757"/>
    </row>
    <row r="11651" spans="1:9" ht="15.75" customHeight="1">
      <c r="A11651" s="52">
        <v>39327</v>
      </c>
      <c r="B11651" s="52" t="s">
        <v>19432</v>
      </c>
      <c r="C11651" s="52" t="s">
        <v>10358</v>
      </c>
      <c r="D11651" s="808">
        <v>43.13</v>
      </c>
      <c r="E11651" s="757"/>
      <c r="F11651" s="757"/>
      <c r="G11651" s="757"/>
      <c r="H11651" s="757"/>
      <c r="I11651" s="757"/>
    </row>
    <row r="11652" spans="1:9" ht="15.75" customHeight="1">
      <c r="A11652" s="52">
        <v>11378</v>
      </c>
      <c r="B11652" s="52" t="s">
        <v>19433</v>
      </c>
      <c r="C11652" s="52" t="s">
        <v>10358</v>
      </c>
      <c r="D11652" s="808">
        <v>96.97</v>
      </c>
      <c r="E11652" s="757"/>
      <c r="F11652" s="757"/>
      <c r="G11652" s="757"/>
      <c r="H11652" s="757"/>
      <c r="I11652" s="757"/>
    </row>
    <row r="11653" spans="1:9" ht="15.75" customHeight="1">
      <c r="A11653" s="52">
        <v>11379</v>
      </c>
      <c r="B11653" s="52" t="s">
        <v>19434</v>
      </c>
      <c r="C11653" s="52" t="s">
        <v>10358</v>
      </c>
      <c r="D11653" s="808">
        <v>81.94</v>
      </c>
      <c r="E11653" s="757"/>
      <c r="F11653" s="757"/>
      <c r="G11653" s="757"/>
      <c r="H11653" s="757"/>
      <c r="I11653" s="757"/>
    </row>
    <row r="11654" spans="1:9" ht="15.75" customHeight="1">
      <c r="A11654" s="52">
        <v>11493</v>
      </c>
      <c r="B11654" s="52" t="s">
        <v>19435</v>
      </c>
      <c r="C11654" s="52" t="s">
        <v>10358</v>
      </c>
      <c r="D11654" s="808">
        <v>47.26</v>
      </c>
      <c r="E11654" s="757"/>
      <c r="F11654" s="757"/>
      <c r="G11654" s="757"/>
      <c r="H11654" s="757"/>
      <c r="I11654" s="757"/>
    </row>
    <row r="11655" spans="1:9" ht="15.75" customHeight="1">
      <c r="A11655" s="52">
        <v>7106</v>
      </c>
      <c r="B11655" s="52" t="s">
        <v>19436</v>
      </c>
      <c r="C11655" s="52" t="s">
        <v>10358</v>
      </c>
      <c r="D11655" s="808">
        <v>165.6</v>
      </c>
      <c r="E11655" s="757"/>
      <c r="F11655" s="757"/>
      <c r="G11655" s="757"/>
      <c r="H11655" s="757"/>
      <c r="I11655" s="757"/>
    </row>
    <row r="11656" spans="1:9" ht="15.75" customHeight="1">
      <c r="A11656" s="52">
        <v>7104</v>
      </c>
      <c r="B11656" s="52" t="s">
        <v>19437</v>
      </c>
      <c r="C11656" s="52" t="s">
        <v>10358</v>
      </c>
      <c r="D11656" s="808">
        <v>4.46</v>
      </c>
      <c r="E11656" s="757"/>
      <c r="F11656" s="757"/>
      <c r="G11656" s="757"/>
      <c r="H11656" s="757"/>
      <c r="I11656" s="757"/>
    </row>
    <row r="11657" spans="1:9" ht="15.75" customHeight="1">
      <c r="A11657" s="52">
        <v>7136</v>
      </c>
      <c r="B11657" s="52" t="s">
        <v>19438</v>
      </c>
      <c r="C11657" s="52" t="s">
        <v>10358</v>
      </c>
      <c r="D11657" s="808">
        <v>7.77</v>
      </c>
      <c r="E11657" s="757"/>
      <c r="F11657" s="757"/>
      <c r="G11657" s="757"/>
      <c r="H11657" s="757"/>
      <c r="I11657" s="757"/>
    </row>
    <row r="11658" spans="1:9" ht="15.75" customHeight="1">
      <c r="A11658" s="52">
        <v>7128</v>
      </c>
      <c r="B11658" s="52" t="s">
        <v>19439</v>
      </c>
      <c r="C11658" s="52" t="s">
        <v>10358</v>
      </c>
      <c r="D11658" s="808">
        <v>10.08</v>
      </c>
      <c r="E11658" s="757"/>
      <c r="F11658" s="757"/>
      <c r="G11658" s="757"/>
      <c r="H11658" s="757"/>
      <c r="I11658" s="757"/>
    </row>
    <row r="11659" spans="1:9" ht="15.75" customHeight="1">
      <c r="A11659" s="52">
        <v>7108</v>
      </c>
      <c r="B11659" s="52" t="s">
        <v>19440</v>
      </c>
      <c r="C11659" s="52" t="s">
        <v>10358</v>
      </c>
      <c r="D11659" s="808">
        <v>10.06</v>
      </c>
      <c r="E11659" s="757"/>
      <c r="F11659" s="757"/>
      <c r="G11659" s="757"/>
      <c r="H11659" s="757"/>
      <c r="I11659" s="757"/>
    </row>
    <row r="11660" spans="1:9" ht="15.75" customHeight="1">
      <c r="A11660" s="52">
        <v>7129</v>
      </c>
      <c r="B11660" s="52" t="s">
        <v>19441</v>
      </c>
      <c r="C11660" s="52" t="s">
        <v>10358</v>
      </c>
      <c r="D11660" s="808">
        <v>11.84</v>
      </c>
      <c r="E11660" s="757"/>
      <c r="F11660" s="757"/>
      <c r="G11660" s="757"/>
      <c r="H11660" s="757"/>
      <c r="I11660" s="757"/>
    </row>
    <row r="11661" spans="1:9" ht="15.75" customHeight="1">
      <c r="A11661" s="52">
        <v>7130</v>
      </c>
      <c r="B11661" s="52" t="s">
        <v>19442</v>
      </c>
      <c r="C11661" s="52" t="s">
        <v>10358</v>
      </c>
      <c r="D11661" s="808">
        <v>17.2</v>
      </c>
      <c r="E11661" s="757"/>
      <c r="F11661" s="757"/>
      <c r="G11661" s="757"/>
      <c r="H11661" s="757"/>
      <c r="I11661" s="757"/>
    </row>
    <row r="11662" spans="1:9" ht="15.75" customHeight="1">
      <c r="A11662" s="52">
        <v>7131</v>
      </c>
      <c r="B11662" s="52" t="s">
        <v>19443</v>
      </c>
      <c r="C11662" s="52" t="s">
        <v>10358</v>
      </c>
      <c r="D11662" s="808">
        <v>21.04</v>
      </c>
      <c r="E11662" s="757"/>
      <c r="F11662" s="757"/>
      <c r="G11662" s="757"/>
      <c r="H11662" s="757"/>
      <c r="I11662" s="757"/>
    </row>
    <row r="11663" spans="1:9" ht="15.75" customHeight="1">
      <c r="A11663" s="52">
        <v>7132</v>
      </c>
      <c r="B11663" s="52" t="s">
        <v>19444</v>
      </c>
      <c r="C11663" s="52" t="s">
        <v>10358</v>
      </c>
      <c r="D11663" s="808">
        <v>49.53</v>
      </c>
      <c r="E11663" s="757"/>
      <c r="F11663" s="757"/>
      <c r="G11663" s="757"/>
      <c r="H11663" s="757"/>
      <c r="I11663" s="757"/>
    </row>
    <row r="11664" spans="1:9" ht="15.75" customHeight="1">
      <c r="A11664" s="52">
        <v>7133</v>
      </c>
      <c r="B11664" s="52" t="s">
        <v>19445</v>
      </c>
      <c r="C11664" s="52" t="s">
        <v>10358</v>
      </c>
      <c r="D11664" s="808">
        <v>114.46</v>
      </c>
      <c r="E11664" s="757"/>
      <c r="F11664" s="757"/>
      <c r="G11664" s="757"/>
      <c r="H11664" s="757"/>
      <c r="I11664" s="757"/>
    </row>
    <row r="11665" spans="1:9" ht="15.75" customHeight="1">
      <c r="A11665" s="52">
        <v>37420</v>
      </c>
      <c r="B11665" s="52" t="s">
        <v>19446</v>
      </c>
      <c r="C11665" s="52" t="s">
        <v>10358</v>
      </c>
      <c r="D11665" s="808">
        <v>39.18</v>
      </c>
      <c r="E11665" s="757"/>
      <c r="F11665" s="757"/>
      <c r="G11665" s="757"/>
      <c r="H11665" s="757"/>
      <c r="I11665" s="757"/>
    </row>
    <row r="11666" spans="1:9" ht="15.75" customHeight="1">
      <c r="A11666" s="52">
        <v>37421</v>
      </c>
      <c r="B11666" s="52" t="s">
        <v>19447</v>
      </c>
      <c r="C11666" s="52" t="s">
        <v>10358</v>
      </c>
      <c r="D11666" s="808">
        <v>53.55</v>
      </c>
      <c r="E11666" s="757"/>
      <c r="F11666" s="757"/>
      <c r="G11666" s="757"/>
      <c r="H11666" s="757"/>
      <c r="I11666" s="757"/>
    </row>
    <row r="11667" spans="1:9" ht="15.75" customHeight="1">
      <c r="A11667" s="52">
        <v>37422</v>
      </c>
      <c r="B11667" s="52" t="s">
        <v>19448</v>
      </c>
      <c r="C11667" s="52" t="s">
        <v>10358</v>
      </c>
      <c r="D11667" s="808">
        <v>50.12</v>
      </c>
      <c r="E11667" s="757"/>
      <c r="F11667" s="757"/>
      <c r="G11667" s="757"/>
      <c r="H11667" s="757"/>
      <c r="I11667" s="757"/>
    </row>
    <row r="11668" spans="1:9" ht="15.75" customHeight="1">
      <c r="A11668" s="52">
        <v>37443</v>
      </c>
      <c r="B11668" s="52" t="s">
        <v>19449</v>
      </c>
      <c r="C11668" s="52" t="s">
        <v>10358</v>
      </c>
      <c r="D11668" s="808">
        <v>200.98</v>
      </c>
      <c r="E11668" s="757"/>
      <c r="F11668" s="757"/>
      <c r="G11668" s="757"/>
      <c r="H11668" s="757"/>
      <c r="I11668" s="757"/>
    </row>
    <row r="11669" spans="1:9" ht="15.75" customHeight="1">
      <c r="A11669" s="52">
        <v>37444</v>
      </c>
      <c r="B11669" s="52" t="s">
        <v>19450</v>
      </c>
      <c r="C11669" s="52" t="s">
        <v>10358</v>
      </c>
      <c r="D11669" s="808">
        <v>204.39</v>
      </c>
      <c r="E11669" s="757"/>
      <c r="F11669" s="757"/>
      <c r="G11669" s="757"/>
      <c r="H11669" s="757"/>
      <c r="I11669" s="757"/>
    </row>
    <row r="11670" spans="1:9" ht="15.75" customHeight="1">
      <c r="A11670" s="52">
        <v>37445</v>
      </c>
      <c r="B11670" s="52" t="s">
        <v>19451</v>
      </c>
      <c r="C11670" s="52" t="s">
        <v>10358</v>
      </c>
      <c r="D11670" s="808">
        <v>309.79000000000002</v>
      </c>
      <c r="E11670" s="757"/>
      <c r="F11670" s="757"/>
      <c r="G11670" s="757"/>
      <c r="H11670" s="757"/>
      <c r="I11670" s="757"/>
    </row>
    <row r="11671" spans="1:9" ht="15.75" customHeight="1">
      <c r="A11671" s="52">
        <v>37446</v>
      </c>
      <c r="B11671" s="52" t="s">
        <v>19452</v>
      </c>
      <c r="C11671" s="52" t="s">
        <v>10358</v>
      </c>
      <c r="D11671" s="808">
        <v>337.72</v>
      </c>
      <c r="E11671" s="757"/>
      <c r="F11671" s="757"/>
      <c r="G11671" s="757"/>
      <c r="H11671" s="757"/>
      <c r="I11671" s="757"/>
    </row>
    <row r="11672" spans="1:9" ht="15.75" customHeight="1">
      <c r="A11672" s="52">
        <v>37447</v>
      </c>
      <c r="B11672" s="52" t="s">
        <v>19453</v>
      </c>
      <c r="C11672" s="52" t="s">
        <v>10358</v>
      </c>
      <c r="D11672" s="808">
        <v>343.01</v>
      </c>
      <c r="E11672" s="757"/>
      <c r="F11672" s="757"/>
      <c r="G11672" s="757"/>
      <c r="H11672" s="757"/>
      <c r="I11672" s="757"/>
    </row>
    <row r="11673" spans="1:9" ht="15.75" customHeight="1">
      <c r="A11673" s="52">
        <v>37448</v>
      </c>
      <c r="B11673" s="52" t="s">
        <v>19454</v>
      </c>
      <c r="C11673" s="52" t="s">
        <v>10358</v>
      </c>
      <c r="D11673" s="808">
        <v>470.49</v>
      </c>
      <c r="E11673" s="757"/>
      <c r="F11673" s="757"/>
      <c r="G11673" s="757"/>
      <c r="H11673" s="757"/>
      <c r="I11673" s="757"/>
    </row>
    <row r="11674" spans="1:9" ht="15.75" customHeight="1">
      <c r="A11674" s="52">
        <v>37440</v>
      </c>
      <c r="B11674" s="52" t="s">
        <v>19455</v>
      </c>
      <c r="C11674" s="52" t="s">
        <v>10358</v>
      </c>
      <c r="D11674" s="808">
        <v>159.52000000000001</v>
      </c>
      <c r="E11674" s="757"/>
      <c r="F11674" s="757"/>
      <c r="G11674" s="757"/>
      <c r="H11674" s="757"/>
      <c r="I11674" s="757"/>
    </row>
    <row r="11675" spans="1:9" ht="15.75" customHeight="1">
      <c r="A11675" s="52">
        <v>37441</v>
      </c>
      <c r="B11675" s="52" t="s">
        <v>19456</v>
      </c>
      <c r="C11675" s="52" t="s">
        <v>10358</v>
      </c>
      <c r="D11675" s="808">
        <v>159.52000000000001</v>
      </c>
      <c r="E11675" s="757"/>
      <c r="F11675" s="757"/>
      <c r="G11675" s="757"/>
      <c r="H11675" s="757"/>
      <c r="I11675" s="757"/>
    </row>
    <row r="11676" spans="1:9" ht="15.75" customHeight="1">
      <c r="A11676" s="52">
        <v>37442</v>
      </c>
      <c r="B11676" s="52" t="s">
        <v>19457</v>
      </c>
      <c r="C11676" s="52" t="s">
        <v>10358</v>
      </c>
      <c r="D11676" s="808">
        <v>192.13</v>
      </c>
      <c r="E11676" s="757"/>
      <c r="F11676" s="757"/>
      <c r="G11676" s="757"/>
      <c r="H11676" s="757"/>
      <c r="I11676" s="757"/>
    </row>
    <row r="11677" spans="1:9" ht="15.75" customHeight="1">
      <c r="A11677" s="52">
        <v>38017</v>
      </c>
      <c r="B11677" s="52" t="s">
        <v>19458</v>
      </c>
      <c r="C11677" s="52" t="s">
        <v>10358</v>
      </c>
      <c r="D11677" s="808">
        <v>10.81</v>
      </c>
      <c r="E11677" s="757"/>
      <c r="F11677" s="757"/>
      <c r="G11677" s="757"/>
      <c r="H11677" s="757"/>
      <c r="I11677" s="757"/>
    </row>
    <row r="11678" spans="1:9" ht="15.75" customHeight="1">
      <c r="A11678" s="52">
        <v>38018</v>
      </c>
      <c r="B11678" s="52" t="s">
        <v>19459</v>
      </c>
      <c r="C11678" s="52" t="s">
        <v>10358</v>
      </c>
      <c r="D11678" s="808">
        <v>12.15</v>
      </c>
      <c r="E11678" s="757"/>
      <c r="F11678" s="757"/>
      <c r="G11678" s="757"/>
      <c r="H11678" s="757"/>
      <c r="I11678" s="757"/>
    </row>
    <row r="11679" spans="1:9" ht="15.75" customHeight="1">
      <c r="A11679" s="52">
        <v>39895</v>
      </c>
      <c r="B11679" s="52" t="s">
        <v>19460</v>
      </c>
      <c r="C11679" s="52" t="s">
        <v>10358</v>
      </c>
      <c r="D11679" s="808">
        <v>48.65</v>
      </c>
      <c r="E11679" s="757"/>
      <c r="F11679" s="757"/>
      <c r="G11679" s="757"/>
      <c r="H11679" s="757"/>
      <c r="I11679" s="757"/>
    </row>
    <row r="11680" spans="1:9" ht="15.75" customHeight="1">
      <c r="A11680" s="52">
        <v>39896</v>
      </c>
      <c r="B11680" s="52" t="s">
        <v>19461</v>
      </c>
      <c r="C11680" s="52" t="s">
        <v>10358</v>
      </c>
      <c r="D11680" s="808">
        <v>71.3</v>
      </c>
      <c r="E11680" s="757"/>
      <c r="F11680" s="757"/>
      <c r="G11680" s="757"/>
      <c r="H11680" s="757"/>
      <c r="I11680" s="757"/>
    </row>
    <row r="11681" spans="1:9" ht="15.75" customHeight="1">
      <c r="A11681" s="52">
        <v>38873</v>
      </c>
      <c r="B11681" s="52" t="s">
        <v>19462</v>
      </c>
      <c r="C11681" s="52" t="s">
        <v>10358</v>
      </c>
      <c r="D11681" s="808">
        <v>12.94</v>
      </c>
      <c r="E11681" s="757"/>
      <c r="F11681" s="757"/>
      <c r="G11681" s="757"/>
      <c r="H11681" s="757"/>
      <c r="I11681" s="757"/>
    </row>
    <row r="11682" spans="1:9" ht="15.75" customHeight="1">
      <c r="A11682" s="52">
        <v>38874</v>
      </c>
      <c r="B11682" s="52" t="s">
        <v>19463</v>
      </c>
      <c r="C11682" s="52" t="s">
        <v>10358</v>
      </c>
      <c r="D11682" s="808">
        <v>15.74</v>
      </c>
      <c r="E11682" s="757"/>
      <c r="F11682" s="757"/>
      <c r="G11682" s="757"/>
      <c r="H11682" s="757"/>
      <c r="I11682" s="757"/>
    </row>
    <row r="11683" spans="1:9" ht="15.75" customHeight="1">
      <c r="A11683" s="52">
        <v>38875</v>
      </c>
      <c r="B11683" s="52" t="s">
        <v>19464</v>
      </c>
      <c r="C11683" s="52" t="s">
        <v>10358</v>
      </c>
      <c r="D11683" s="808">
        <v>27.82</v>
      </c>
      <c r="E11683" s="757"/>
      <c r="F11683" s="757"/>
      <c r="G11683" s="757"/>
      <c r="H11683" s="757"/>
      <c r="I11683" s="757"/>
    </row>
    <row r="11684" spans="1:9" ht="15.75" customHeight="1">
      <c r="A11684" s="52">
        <v>38876</v>
      </c>
      <c r="B11684" s="52" t="s">
        <v>19465</v>
      </c>
      <c r="C11684" s="52" t="s">
        <v>10358</v>
      </c>
      <c r="D11684" s="808">
        <v>37.43</v>
      </c>
      <c r="E11684" s="757"/>
      <c r="F11684" s="757"/>
      <c r="G11684" s="757"/>
      <c r="H11684" s="757"/>
      <c r="I11684" s="757"/>
    </row>
    <row r="11685" spans="1:9" ht="15.75" customHeight="1">
      <c r="A11685" s="52">
        <v>39000</v>
      </c>
      <c r="B11685" s="52" t="s">
        <v>19466</v>
      </c>
      <c r="C11685" s="52" t="s">
        <v>10358</v>
      </c>
      <c r="D11685" s="808">
        <v>32.35</v>
      </c>
      <c r="E11685" s="757"/>
      <c r="F11685" s="757"/>
      <c r="G11685" s="757"/>
      <c r="H11685" s="757"/>
      <c r="I11685" s="757"/>
    </row>
    <row r="11686" spans="1:9" ht="15.75" customHeight="1">
      <c r="A11686" s="52">
        <v>38674</v>
      </c>
      <c r="B11686" s="52" t="s">
        <v>19467</v>
      </c>
      <c r="C11686" s="52" t="s">
        <v>10358</v>
      </c>
      <c r="D11686" s="808">
        <v>36.369999999999997</v>
      </c>
      <c r="E11686" s="757"/>
      <c r="F11686" s="757"/>
      <c r="G11686" s="757"/>
      <c r="H11686" s="757"/>
      <c r="I11686" s="757"/>
    </row>
    <row r="11687" spans="1:9" ht="15.75" customHeight="1">
      <c r="A11687" s="52">
        <v>38911</v>
      </c>
      <c r="B11687" s="52" t="s">
        <v>19468</v>
      </c>
      <c r="C11687" s="52" t="s">
        <v>10358</v>
      </c>
      <c r="D11687" s="808">
        <v>46.42</v>
      </c>
      <c r="E11687" s="757"/>
      <c r="F11687" s="757"/>
      <c r="G11687" s="757"/>
      <c r="H11687" s="757"/>
      <c r="I11687" s="757"/>
    </row>
    <row r="11688" spans="1:9" ht="15.75" customHeight="1">
      <c r="A11688" s="52">
        <v>38912</v>
      </c>
      <c r="B11688" s="52" t="s">
        <v>19469</v>
      </c>
      <c r="C11688" s="52" t="s">
        <v>10358</v>
      </c>
      <c r="D11688" s="808">
        <v>58.99</v>
      </c>
      <c r="E11688" s="757"/>
      <c r="F11688" s="757"/>
      <c r="G11688" s="757"/>
      <c r="H11688" s="757"/>
      <c r="I11688" s="757"/>
    </row>
    <row r="11689" spans="1:9" ht="15.75" customHeight="1">
      <c r="A11689" s="52">
        <v>38019</v>
      </c>
      <c r="B11689" s="52" t="s">
        <v>19470</v>
      </c>
      <c r="C11689" s="52" t="s">
        <v>10358</v>
      </c>
      <c r="D11689" s="808">
        <v>7.69</v>
      </c>
      <c r="E11689" s="757"/>
      <c r="F11689" s="757"/>
      <c r="G11689" s="757"/>
      <c r="H11689" s="757"/>
      <c r="I11689" s="757"/>
    </row>
    <row r="11690" spans="1:9" ht="15.75" customHeight="1">
      <c r="A11690" s="52">
        <v>38020</v>
      </c>
      <c r="B11690" s="52" t="s">
        <v>19471</v>
      </c>
      <c r="C11690" s="52" t="s">
        <v>10358</v>
      </c>
      <c r="D11690" s="808">
        <v>9.48</v>
      </c>
      <c r="E11690" s="757"/>
      <c r="F11690" s="757"/>
      <c r="G11690" s="757"/>
      <c r="H11690" s="757"/>
      <c r="I11690" s="757"/>
    </row>
    <row r="11691" spans="1:9" ht="15.75" customHeight="1">
      <c r="A11691" s="52">
        <v>38454</v>
      </c>
      <c r="B11691" s="52" t="s">
        <v>19472</v>
      </c>
      <c r="C11691" s="52" t="s">
        <v>10358</v>
      </c>
      <c r="D11691" s="808">
        <v>12.13</v>
      </c>
      <c r="E11691" s="757"/>
      <c r="F11691" s="757"/>
      <c r="G11691" s="757"/>
      <c r="H11691" s="757"/>
      <c r="I11691" s="757"/>
    </row>
    <row r="11692" spans="1:9" ht="15.75" customHeight="1">
      <c r="A11692" s="52">
        <v>38455</v>
      </c>
      <c r="B11692" s="52" t="s">
        <v>19473</v>
      </c>
      <c r="C11692" s="52" t="s">
        <v>10358</v>
      </c>
      <c r="D11692" s="808">
        <v>16.239999999999998</v>
      </c>
      <c r="E11692" s="757"/>
      <c r="F11692" s="757"/>
      <c r="G11692" s="757"/>
      <c r="H11692" s="757"/>
      <c r="I11692" s="757"/>
    </row>
    <row r="11693" spans="1:9" ht="15.75" customHeight="1">
      <c r="A11693" s="52">
        <v>38462</v>
      </c>
      <c r="B11693" s="52" t="s">
        <v>19474</v>
      </c>
      <c r="C11693" s="52" t="s">
        <v>10358</v>
      </c>
      <c r="D11693" s="808">
        <v>261.85000000000002</v>
      </c>
      <c r="E11693" s="757"/>
      <c r="F11693" s="757"/>
      <c r="G11693" s="757"/>
      <c r="H11693" s="757"/>
      <c r="I11693" s="757"/>
    </row>
    <row r="11694" spans="1:9" ht="15.75" customHeight="1">
      <c r="A11694" s="52">
        <v>36362</v>
      </c>
      <c r="B11694" s="52" t="s">
        <v>19475</v>
      </c>
      <c r="C11694" s="52" t="s">
        <v>10358</v>
      </c>
      <c r="D11694" s="808">
        <v>3.61</v>
      </c>
      <c r="E11694" s="757"/>
      <c r="F11694" s="757"/>
      <c r="G11694" s="757"/>
      <c r="H11694" s="757"/>
      <c r="I11694" s="757"/>
    </row>
    <row r="11695" spans="1:9" ht="15.75" customHeight="1">
      <c r="A11695" s="52">
        <v>36298</v>
      </c>
      <c r="B11695" s="52" t="s">
        <v>19476</v>
      </c>
      <c r="C11695" s="52" t="s">
        <v>10358</v>
      </c>
      <c r="D11695" s="808">
        <v>3.11</v>
      </c>
      <c r="E11695" s="757"/>
      <c r="F11695" s="757"/>
      <c r="G11695" s="757"/>
      <c r="H11695" s="757"/>
      <c r="I11695" s="757"/>
    </row>
    <row r="11696" spans="1:9" ht="15.75" customHeight="1">
      <c r="A11696" s="52">
        <v>38456</v>
      </c>
      <c r="B11696" s="52" t="s">
        <v>19477</v>
      </c>
      <c r="C11696" s="52" t="s">
        <v>10358</v>
      </c>
      <c r="D11696" s="808">
        <v>7.74</v>
      </c>
      <c r="E11696" s="757"/>
      <c r="F11696" s="757"/>
      <c r="G11696" s="757"/>
      <c r="H11696" s="757"/>
      <c r="I11696" s="757"/>
    </row>
    <row r="11697" spans="1:9" ht="15.75" customHeight="1">
      <c r="A11697" s="52">
        <v>38457</v>
      </c>
      <c r="B11697" s="52" t="s">
        <v>19478</v>
      </c>
      <c r="C11697" s="52" t="s">
        <v>10358</v>
      </c>
      <c r="D11697" s="808">
        <v>14.11</v>
      </c>
      <c r="E11697" s="757"/>
      <c r="F11697" s="757"/>
      <c r="G11697" s="757"/>
      <c r="H11697" s="757"/>
      <c r="I11697" s="757"/>
    </row>
    <row r="11698" spans="1:9" ht="15.75" customHeight="1">
      <c r="A11698" s="52">
        <v>38458</v>
      </c>
      <c r="B11698" s="52" t="s">
        <v>19479</v>
      </c>
      <c r="C11698" s="52" t="s">
        <v>10358</v>
      </c>
      <c r="D11698" s="808">
        <v>27.18</v>
      </c>
      <c r="E11698" s="757"/>
      <c r="F11698" s="757"/>
      <c r="G11698" s="757"/>
      <c r="H11698" s="757"/>
      <c r="I11698" s="757"/>
    </row>
    <row r="11699" spans="1:9" ht="15.75" customHeight="1">
      <c r="A11699" s="52">
        <v>38459</v>
      </c>
      <c r="B11699" s="52" t="s">
        <v>19480</v>
      </c>
      <c r="C11699" s="52" t="s">
        <v>10358</v>
      </c>
      <c r="D11699" s="808">
        <v>42.72</v>
      </c>
      <c r="E11699" s="757"/>
      <c r="F11699" s="757"/>
      <c r="G11699" s="757"/>
      <c r="H11699" s="757"/>
      <c r="I11699" s="757"/>
    </row>
    <row r="11700" spans="1:9" ht="15.75" customHeight="1">
      <c r="A11700" s="52">
        <v>38460</v>
      </c>
      <c r="B11700" s="52" t="s">
        <v>19481</v>
      </c>
      <c r="C11700" s="52" t="s">
        <v>10358</v>
      </c>
      <c r="D11700" s="808">
        <v>91.66</v>
      </c>
      <c r="E11700" s="757"/>
      <c r="F11700" s="757"/>
      <c r="G11700" s="757"/>
      <c r="H11700" s="757"/>
      <c r="I11700" s="757"/>
    </row>
    <row r="11701" spans="1:9" ht="15.75" customHeight="1">
      <c r="A11701" s="52">
        <v>38461</v>
      </c>
      <c r="B11701" s="52" t="s">
        <v>19482</v>
      </c>
      <c r="C11701" s="52" t="s">
        <v>10358</v>
      </c>
      <c r="D11701" s="808">
        <v>123</v>
      </c>
      <c r="E11701" s="757"/>
      <c r="F11701" s="757"/>
      <c r="G11701" s="757"/>
      <c r="H11701" s="757"/>
      <c r="I11701" s="757"/>
    </row>
    <row r="11702" spans="1:9" ht="15.75" customHeight="1">
      <c r="A11702" s="52">
        <v>7094</v>
      </c>
      <c r="B11702" s="52" t="s">
        <v>19483</v>
      </c>
      <c r="C11702" s="52" t="s">
        <v>10358</v>
      </c>
      <c r="D11702" s="808">
        <v>14.57</v>
      </c>
      <c r="E11702" s="757"/>
      <c r="F11702" s="757"/>
      <c r="G11702" s="757"/>
      <c r="H11702" s="757"/>
      <c r="I11702" s="757"/>
    </row>
    <row r="11703" spans="1:9" ht="15.75" customHeight="1">
      <c r="A11703" s="52">
        <v>7116</v>
      </c>
      <c r="B11703" s="52" t="s">
        <v>19484</v>
      </c>
      <c r="C11703" s="52" t="s">
        <v>10358</v>
      </c>
      <c r="D11703" s="808">
        <v>4.1100000000000003</v>
      </c>
      <c r="E11703" s="757"/>
      <c r="F11703" s="757"/>
      <c r="G11703" s="757"/>
      <c r="H11703" s="757"/>
      <c r="I11703" s="757"/>
    </row>
    <row r="11704" spans="1:9" ht="15.75" customHeight="1">
      <c r="A11704" s="52">
        <v>7118</v>
      </c>
      <c r="B11704" s="52" t="s">
        <v>19485</v>
      </c>
      <c r="C11704" s="52" t="s">
        <v>10358</v>
      </c>
      <c r="D11704" s="808">
        <v>29.97</v>
      </c>
      <c r="E11704" s="757"/>
      <c r="F11704" s="757"/>
      <c r="G11704" s="757"/>
      <c r="H11704" s="757"/>
      <c r="I11704" s="757"/>
    </row>
    <row r="11705" spans="1:9" ht="15.75" customHeight="1">
      <c r="A11705" s="52">
        <v>7098</v>
      </c>
      <c r="B11705" s="52" t="s">
        <v>19486</v>
      </c>
      <c r="C11705" s="52" t="s">
        <v>10358</v>
      </c>
      <c r="D11705" s="808">
        <v>4.45</v>
      </c>
      <c r="E11705" s="757"/>
      <c r="F11705" s="757"/>
      <c r="G11705" s="757"/>
      <c r="H11705" s="757"/>
      <c r="I11705" s="757"/>
    </row>
    <row r="11706" spans="1:9" ht="15.75" customHeight="1">
      <c r="A11706" s="52">
        <v>7110</v>
      </c>
      <c r="B11706" s="52" t="s">
        <v>19487</v>
      </c>
      <c r="C11706" s="52" t="s">
        <v>10358</v>
      </c>
      <c r="D11706" s="808">
        <v>56.97</v>
      </c>
      <c r="E11706" s="757"/>
      <c r="F11706" s="757"/>
      <c r="G11706" s="757"/>
      <c r="H11706" s="757"/>
      <c r="I11706" s="757"/>
    </row>
    <row r="11707" spans="1:9" ht="15.75" customHeight="1">
      <c r="A11707" s="52">
        <v>7123</v>
      </c>
      <c r="B11707" s="52" t="s">
        <v>19488</v>
      </c>
      <c r="C11707" s="52" t="s">
        <v>10358</v>
      </c>
      <c r="D11707" s="808">
        <v>5.39</v>
      </c>
      <c r="E11707" s="757"/>
      <c r="F11707" s="757"/>
      <c r="G11707" s="757"/>
      <c r="H11707" s="757"/>
      <c r="I11707" s="757"/>
    </row>
    <row r="11708" spans="1:9" ht="15.75" customHeight="1">
      <c r="A11708" s="52">
        <v>7121</v>
      </c>
      <c r="B11708" s="52" t="s">
        <v>19489</v>
      </c>
      <c r="C11708" s="52" t="s">
        <v>10358</v>
      </c>
      <c r="D11708" s="808">
        <v>10.65</v>
      </c>
      <c r="E11708" s="757"/>
      <c r="F11708" s="757"/>
      <c r="G11708" s="757"/>
      <c r="H11708" s="757"/>
      <c r="I11708" s="757"/>
    </row>
    <row r="11709" spans="1:9" ht="15.75" customHeight="1">
      <c r="A11709" s="52">
        <v>7137</v>
      </c>
      <c r="B11709" s="52" t="s">
        <v>19490</v>
      </c>
      <c r="C11709" s="52" t="s">
        <v>10358</v>
      </c>
      <c r="D11709" s="808">
        <v>11.64</v>
      </c>
      <c r="E11709" s="757"/>
      <c r="F11709" s="757"/>
      <c r="G11709" s="757"/>
      <c r="H11709" s="757"/>
      <c r="I11709" s="757"/>
    </row>
    <row r="11710" spans="1:9" ht="15.75" customHeight="1">
      <c r="A11710" s="52">
        <v>7122</v>
      </c>
      <c r="B11710" s="52" t="s">
        <v>19491</v>
      </c>
      <c r="C11710" s="52" t="s">
        <v>10358</v>
      </c>
      <c r="D11710" s="808">
        <v>12.81</v>
      </c>
      <c r="E11710" s="757"/>
      <c r="F11710" s="757"/>
      <c r="G11710" s="757"/>
      <c r="H11710" s="757"/>
      <c r="I11710" s="757"/>
    </row>
    <row r="11711" spans="1:9" ht="15.75" customHeight="1">
      <c r="A11711" s="52">
        <v>7114</v>
      </c>
      <c r="B11711" s="52" t="s">
        <v>19492</v>
      </c>
      <c r="C11711" s="52" t="s">
        <v>10358</v>
      </c>
      <c r="D11711" s="808">
        <v>14.9</v>
      </c>
      <c r="E11711" s="757"/>
      <c r="F11711" s="757"/>
      <c r="G11711" s="757"/>
      <c r="H11711" s="757"/>
      <c r="I11711" s="757"/>
    </row>
    <row r="11712" spans="1:9" ht="15.75" customHeight="1">
      <c r="A11712" s="52">
        <v>7109</v>
      </c>
      <c r="B11712" s="52" t="s">
        <v>19493</v>
      </c>
      <c r="C11712" s="52" t="s">
        <v>10358</v>
      </c>
      <c r="D11712" s="808">
        <v>2.95</v>
      </c>
      <c r="E11712" s="757"/>
      <c r="F11712" s="757"/>
      <c r="G11712" s="757"/>
      <c r="H11712" s="757"/>
      <c r="I11712" s="757"/>
    </row>
    <row r="11713" spans="1:9" ht="15.75" customHeight="1">
      <c r="A11713" s="52">
        <v>7135</v>
      </c>
      <c r="B11713" s="52" t="s">
        <v>19494</v>
      </c>
      <c r="C11713" s="52" t="s">
        <v>10358</v>
      </c>
      <c r="D11713" s="808">
        <v>6.05</v>
      </c>
      <c r="E11713" s="757"/>
      <c r="F11713" s="757"/>
      <c r="G11713" s="757"/>
      <c r="H11713" s="757"/>
      <c r="I11713" s="757"/>
    </row>
    <row r="11714" spans="1:9" ht="15.75" customHeight="1">
      <c r="A11714" s="52">
        <v>37947</v>
      </c>
      <c r="B11714" s="52" t="s">
        <v>19495</v>
      </c>
      <c r="C11714" s="52" t="s">
        <v>10358</v>
      </c>
      <c r="D11714" s="808">
        <v>4.92</v>
      </c>
      <c r="E11714" s="757"/>
      <c r="F11714" s="757"/>
      <c r="G11714" s="757"/>
      <c r="H11714" s="757"/>
      <c r="I11714" s="757"/>
    </row>
    <row r="11715" spans="1:9" ht="15.75" customHeight="1">
      <c r="A11715" s="52">
        <v>7103</v>
      </c>
      <c r="B11715" s="52" t="s">
        <v>19496</v>
      </c>
      <c r="C11715" s="52" t="s">
        <v>10358</v>
      </c>
      <c r="D11715" s="808">
        <v>16.02</v>
      </c>
      <c r="E11715" s="757"/>
      <c r="F11715" s="757"/>
      <c r="G11715" s="757"/>
      <c r="H11715" s="757"/>
      <c r="I11715" s="757"/>
    </row>
    <row r="11716" spans="1:9" ht="15.75" customHeight="1">
      <c r="A11716" s="52">
        <v>40419</v>
      </c>
      <c r="B11716" s="52" t="s">
        <v>19497</v>
      </c>
      <c r="C11716" s="52" t="s">
        <v>10358</v>
      </c>
      <c r="D11716" s="808">
        <v>41.62</v>
      </c>
      <c r="E11716" s="757"/>
      <c r="F11716" s="757"/>
      <c r="G11716" s="757"/>
      <c r="H11716" s="757"/>
      <c r="I11716" s="757"/>
    </row>
    <row r="11717" spans="1:9" ht="15.75" customHeight="1">
      <c r="A11717" s="52">
        <v>40420</v>
      </c>
      <c r="B11717" s="52" t="s">
        <v>19498</v>
      </c>
      <c r="C11717" s="52" t="s">
        <v>10358</v>
      </c>
      <c r="D11717" s="808">
        <v>60.72</v>
      </c>
      <c r="E11717" s="757"/>
      <c r="F11717" s="757"/>
      <c r="G11717" s="757"/>
      <c r="H11717" s="757"/>
      <c r="I11717" s="757"/>
    </row>
    <row r="11718" spans="1:9" ht="15.75" customHeight="1">
      <c r="A11718" s="52">
        <v>40421</v>
      </c>
      <c r="B11718" s="52" t="s">
        <v>19499</v>
      </c>
      <c r="C11718" s="52" t="s">
        <v>10358</v>
      </c>
      <c r="D11718" s="808">
        <v>64.64</v>
      </c>
      <c r="E11718" s="757"/>
      <c r="F11718" s="757"/>
      <c r="G11718" s="757"/>
      <c r="H11718" s="757"/>
      <c r="I11718" s="757"/>
    </row>
    <row r="11719" spans="1:9" ht="15.75" customHeight="1">
      <c r="A11719" s="52">
        <v>38905</v>
      </c>
      <c r="B11719" s="52" t="s">
        <v>19500</v>
      </c>
      <c r="C11719" s="52" t="s">
        <v>10358</v>
      </c>
      <c r="D11719" s="808">
        <v>14.54</v>
      </c>
      <c r="E11719" s="757"/>
      <c r="F11719" s="757"/>
      <c r="G11719" s="757"/>
      <c r="H11719" s="757"/>
      <c r="I11719" s="757"/>
    </row>
    <row r="11720" spans="1:9" ht="15.75" customHeight="1">
      <c r="A11720" s="52">
        <v>38907</v>
      </c>
      <c r="B11720" s="52" t="s">
        <v>19501</v>
      </c>
      <c r="C11720" s="52" t="s">
        <v>10358</v>
      </c>
      <c r="D11720" s="808">
        <v>15.47</v>
      </c>
      <c r="E11720" s="757"/>
      <c r="F11720" s="757"/>
      <c r="G11720" s="757"/>
      <c r="H11720" s="757"/>
      <c r="I11720" s="757"/>
    </row>
    <row r="11721" spans="1:9" ht="15.75" customHeight="1">
      <c r="A11721" s="52">
        <v>38908</v>
      </c>
      <c r="B11721" s="52" t="s">
        <v>19502</v>
      </c>
      <c r="C11721" s="52" t="s">
        <v>10358</v>
      </c>
      <c r="D11721" s="808">
        <v>17.41</v>
      </c>
      <c r="E11721" s="757"/>
      <c r="F11721" s="757"/>
      <c r="G11721" s="757"/>
      <c r="H11721" s="757"/>
      <c r="I11721" s="757"/>
    </row>
    <row r="11722" spans="1:9" ht="15.75" customHeight="1">
      <c r="A11722" s="52">
        <v>38909</v>
      </c>
      <c r="B11722" s="52" t="s">
        <v>19503</v>
      </c>
      <c r="C11722" s="52" t="s">
        <v>10358</v>
      </c>
      <c r="D11722" s="808">
        <v>25.04</v>
      </c>
      <c r="E11722" s="757"/>
      <c r="F11722" s="757"/>
      <c r="G11722" s="757"/>
      <c r="H11722" s="757"/>
      <c r="I11722" s="757"/>
    </row>
    <row r="11723" spans="1:9" ht="15.75" customHeight="1">
      <c r="A11723" s="52">
        <v>38910</v>
      </c>
      <c r="B11723" s="52" t="s">
        <v>19504</v>
      </c>
      <c r="C11723" s="52" t="s">
        <v>10358</v>
      </c>
      <c r="D11723" s="808">
        <v>27.04</v>
      </c>
      <c r="E11723" s="757"/>
      <c r="F11723" s="757"/>
      <c r="G11723" s="757"/>
      <c r="H11723" s="757"/>
      <c r="I11723" s="757"/>
    </row>
    <row r="11724" spans="1:9" ht="15.75" customHeight="1">
      <c r="A11724" s="52">
        <v>38897</v>
      </c>
      <c r="B11724" s="52" t="s">
        <v>19505</v>
      </c>
      <c r="C11724" s="52" t="s">
        <v>10358</v>
      </c>
      <c r="D11724" s="808">
        <v>14.61</v>
      </c>
      <c r="E11724" s="757"/>
      <c r="F11724" s="757"/>
      <c r="G11724" s="757"/>
      <c r="H11724" s="757"/>
      <c r="I11724" s="757"/>
    </row>
    <row r="11725" spans="1:9" ht="15.75" customHeight="1">
      <c r="A11725" s="52">
        <v>38899</v>
      </c>
      <c r="B11725" s="52" t="s">
        <v>19506</v>
      </c>
      <c r="C11725" s="52" t="s">
        <v>10358</v>
      </c>
      <c r="D11725" s="808">
        <v>16.43</v>
      </c>
      <c r="E11725" s="757"/>
      <c r="F11725" s="757"/>
      <c r="G11725" s="757"/>
      <c r="H11725" s="757"/>
      <c r="I11725" s="757"/>
    </row>
    <row r="11726" spans="1:9" ht="15.75" customHeight="1">
      <c r="A11726" s="52">
        <v>38900</v>
      </c>
      <c r="B11726" s="52" t="s">
        <v>19507</v>
      </c>
      <c r="C11726" s="52" t="s">
        <v>10358</v>
      </c>
      <c r="D11726" s="808">
        <v>17.13</v>
      </c>
      <c r="E11726" s="757"/>
      <c r="F11726" s="757"/>
      <c r="G11726" s="757"/>
      <c r="H11726" s="757"/>
      <c r="I11726" s="757"/>
    </row>
    <row r="11727" spans="1:9" ht="15.75" customHeight="1">
      <c r="A11727" s="52">
        <v>38901</v>
      </c>
      <c r="B11727" s="52" t="s">
        <v>19508</v>
      </c>
      <c r="C11727" s="52" t="s">
        <v>10358</v>
      </c>
      <c r="D11727" s="808">
        <v>28.02</v>
      </c>
      <c r="E11727" s="757"/>
      <c r="F11727" s="757"/>
      <c r="G11727" s="757"/>
      <c r="H11727" s="757"/>
      <c r="I11727" s="757"/>
    </row>
    <row r="11728" spans="1:9" ht="15.75" customHeight="1">
      <c r="A11728" s="52">
        <v>38904</v>
      </c>
      <c r="B11728" s="52" t="s">
        <v>19509</v>
      </c>
      <c r="C11728" s="52" t="s">
        <v>10358</v>
      </c>
      <c r="D11728" s="808">
        <v>45.52</v>
      </c>
      <c r="E11728" s="757"/>
      <c r="F11728" s="757"/>
      <c r="G11728" s="757"/>
      <c r="H11728" s="757"/>
      <c r="I11728" s="757"/>
    </row>
    <row r="11729" spans="1:9" ht="15.75" customHeight="1">
      <c r="A11729" s="52">
        <v>38903</v>
      </c>
      <c r="B11729" s="52" t="s">
        <v>19510</v>
      </c>
      <c r="C11729" s="52" t="s">
        <v>10358</v>
      </c>
      <c r="D11729" s="808">
        <v>45.24</v>
      </c>
      <c r="E11729" s="757"/>
      <c r="F11729" s="757"/>
      <c r="G11729" s="757"/>
      <c r="H11729" s="757"/>
      <c r="I11729" s="757"/>
    </row>
    <row r="11730" spans="1:9" ht="15.75" customHeight="1">
      <c r="A11730" s="52">
        <v>11655</v>
      </c>
      <c r="B11730" s="52" t="s">
        <v>19511</v>
      </c>
      <c r="C11730" s="52" t="s">
        <v>10358</v>
      </c>
      <c r="D11730" s="808">
        <v>19.02</v>
      </c>
      <c r="E11730" s="757"/>
      <c r="F11730" s="757"/>
      <c r="G11730" s="757"/>
      <c r="H11730" s="757"/>
      <c r="I11730" s="757"/>
    </row>
    <row r="11731" spans="1:9" ht="15.75" customHeight="1">
      <c r="A11731" s="52">
        <v>11656</v>
      </c>
      <c r="B11731" s="52" t="s">
        <v>19512</v>
      </c>
      <c r="C11731" s="52" t="s">
        <v>10358</v>
      </c>
      <c r="D11731" s="808">
        <v>21.84</v>
      </c>
      <c r="E11731" s="757"/>
      <c r="F11731" s="757"/>
      <c r="G11731" s="757"/>
      <c r="H11731" s="757"/>
      <c r="I11731" s="757"/>
    </row>
    <row r="11732" spans="1:9" ht="15.75" customHeight="1">
      <c r="A11732" s="52">
        <v>7091</v>
      </c>
      <c r="B11732" s="52" t="s">
        <v>19513</v>
      </c>
      <c r="C11732" s="52" t="s">
        <v>10358</v>
      </c>
      <c r="D11732" s="808">
        <v>17.89</v>
      </c>
      <c r="E11732" s="757"/>
      <c r="F11732" s="757"/>
      <c r="G11732" s="757"/>
      <c r="H11732" s="757"/>
      <c r="I11732" s="757"/>
    </row>
    <row r="11733" spans="1:9" ht="15.75" customHeight="1">
      <c r="A11733" s="52">
        <v>37948</v>
      </c>
      <c r="B11733" s="52" t="s">
        <v>19514</v>
      </c>
      <c r="C11733" s="52" t="s">
        <v>10358</v>
      </c>
      <c r="D11733" s="808">
        <v>4.1399999999999997</v>
      </c>
      <c r="E11733" s="757"/>
      <c r="F11733" s="757"/>
      <c r="G11733" s="757"/>
      <c r="H11733" s="757"/>
      <c r="I11733" s="757"/>
    </row>
    <row r="11734" spans="1:9" ht="15.75" customHeight="1">
      <c r="A11734" s="52">
        <v>7097</v>
      </c>
      <c r="B11734" s="52" t="s">
        <v>19515</v>
      </c>
      <c r="C11734" s="52" t="s">
        <v>10358</v>
      </c>
      <c r="D11734" s="808">
        <v>8.4</v>
      </c>
      <c r="E11734" s="757"/>
      <c r="F11734" s="757"/>
      <c r="G11734" s="757"/>
      <c r="H11734" s="757"/>
      <c r="I11734" s="757"/>
    </row>
    <row r="11735" spans="1:9" ht="15.75" customHeight="1">
      <c r="A11735" s="52">
        <v>11658</v>
      </c>
      <c r="B11735" s="52" t="s">
        <v>19516</v>
      </c>
      <c r="C11735" s="52" t="s">
        <v>10358</v>
      </c>
      <c r="D11735" s="808">
        <v>18.57</v>
      </c>
      <c r="E11735" s="757"/>
      <c r="F11735" s="757"/>
      <c r="G11735" s="757"/>
      <c r="H11735" s="757"/>
      <c r="I11735" s="757"/>
    </row>
    <row r="11736" spans="1:9" ht="15.75" customHeight="1">
      <c r="A11736" s="52">
        <v>7146</v>
      </c>
      <c r="B11736" s="52" t="s">
        <v>19517</v>
      </c>
      <c r="C11736" s="52" t="s">
        <v>10358</v>
      </c>
      <c r="D11736" s="808">
        <v>195</v>
      </c>
      <c r="E11736" s="757"/>
      <c r="F11736" s="757"/>
      <c r="G11736" s="757"/>
      <c r="H11736" s="757"/>
      <c r="I11736" s="757"/>
    </row>
    <row r="11737" spans="1:9" ht="15.75" customHeight="1">
      <c r="A11737" s="52">
        <v>7138</v>
      </c>
      <c r="B11737" s="52" t="s">
        <v>19518</v>
      </c>
      <c r="C11737" s="52" t="s">
        <v>10358</v>
      </c>
      <c r="D11737" s="808">
        <v>1.23</v>
      </c>
      <c r="E11737" s="757"/>
      <c r="F11737" s="757"/>
      <c r="G11737" s="757"/>
      <c r="H11737" s="757"/>
      <c r="I11737" s="757"/>
    </row>
    <row r="11738" spans="1:9" ht="15.75" customHeight="1">
      <c r="A11738" s="52">
        <v>7139</v>
      </c>
      <c r="B11738" s="52" t="s">
        <v>19519</v>
      </c>
      <c r="C11738" s="52" t="s">
        <v>10358</v>
      </c>
      <c r="D11738" s="808">
        <v>1.4</v>
      </c>
      <c r="E11738" s="757"/>
      <c r="F11738" s="757"/>
      <c r="G11738" s="757"/>
      <c r="H11738" s="757"/>
      <c r="I11738" s="757"/>
    </row>
    <row r="11739" spans="1:9" ht="15.75" customHeight="1">
      <c r="A11739" s="52">
        <v>7140</v>
      </c>
      <c r="B11739" s="52" t="s">
        <v>19520</v>
      </c>
      <c r="C11739" s="52" t="s">
        <v>10358</v>
      </c>
      <c r="D11739" s="808">
        <v>4.3899999999999997</v>
      </c>
      <c r="E11739" s="757"/>
      <c r="F11739" s="757"/>
      <c r="G11739" s="757"/>
      <c r="H11739" s="757"/>
      <c r="I11739" s="757"/>
    </row>
    <row r="11740" spans="1:9" ht="15.75" customHeight="1">
      <c r="A11740" s="52">
        <v>7141</v>
      </c>
      <c r="B11740" s="52" t="s">
        <v>19521</v>
      </c>
      <c r="C11740" s="52" t="s">
        <v>10358</v>
      </c>
      <c r="D11740" s="808">
        <v>10.73</v>
      </c>
      <c r="E11740" s="757"/>
      <c r="F11740" s="757"/>
      <c r="G11740" s="757"/>
      <c r="H11740" s="757"/>
      <c r="I11740" s="757"/>
    </row>
    <row r="11741" spans="1:9" ht="15.75" customHeight="1">
      <c r="A11741" s="52">
        <v>7143</v>
      </c>
      <c r="B11741" s="52" t="s">
        <v>19522</v>
      </c>
      <c r="C11741" s="52" t="s">
        <v>10358</v>
      </c>
      <c r="D11741" s="808">
        <v>36</v>
      </c>
      <c r="E11741" s="757"/>
      <c r="F11741" s="757"/>
      <c r="G11741" s="757"/>
      <c r="H11741" s="757"/>
      <c r="I11741" s="757"/>
    </row>
    <row r="11742" spans="1:9" ht="15.75" customHeight="1">
      <c r="A11742" s="52">
        <v>7144</v>
      </c>
      <c r="B11742" s="52" t="s">
        <v>19523</v>
      </c>
      <c r="C11742" s="52" t="s">
        <v>10358</v>
      </c>
      <c r="D11742" s="808">
        <v>66.790000000000006</v>
      </c>
      <c r="E11742" s="757"/>
      <c r="F11742" s="757"/>
      <c r="G11742" s="757"/>
      <c r="H11742" s="757"/>
      <c r="I11742" s="757"/>
    </row>
    <row r="11743" spans="1:9" ht="15.75" customHeight="1">
      <c r="A11743" s="52">
        <v>7145</v>
      </c>
      <c r="B11743" s="52" t="s">
        <v>19524</v>
      </c>
      <c r="C11743" s="52" t="s">
        <v>10358</v>
      </c>
      <c r="D11743" s="808">
        <v>90.82</v>
      </c>
      <c r="E11743" s="757"/>
      <c r="F11743" s="757"/>
      <c r="G11743" s="757"/>
      <c r="H11743" s="757"/>
      <c r="I11743" s="757"/>
    </row>
    <row r="11744" spans="1:9" ht="15.75" customHeight="1">
      <c r="A11744" s="52">
        <v>7142</v>
      </c>
      <c r="B11744" s="52" t="s">
        <v>19525</v>
      </c>
      <c r="C11744" s="52" t="s">
        <v>10358</v>
      </c>
      <c r="D11744" s="808">
        <v>11.22</v>
      </c>
      <c r="E11744" s="757"/>
      <c r="F11744" s="757"/>
      <c r="G11744" s="757"/>
      <c r="H11744" s="757"/>
      <c r="I11744" s="757"/>
    </row>
    <row r="11745" spans="1:9" ht="15.75" customHeight="1">
      <c r="A11745" s="52">
        <v>3593</v>
      </c>
      <c r="B11745" s="52" t="s">
        <v>19526</v>
      </c>
      <c r="C11745" s="52" t="s">
        <v>10358</v>
      </c>
      <c r="D11745" s="808">
        <v>95.29</v>
      </c>
      <c r="E11745" s="757"/>
      <c r="F11745" s="757"/>
      <c r="G11745" s="757"/>
      <c r="H11745" s="757"/>
      <c r="I11745" s="757"/>
    </row>
    <row r="11746" spans="1:9" ht="15.75" customHeight="1">
      <c r="A11746" s="52">
        <v>3588</v>
      </c>
      <c r="B11746" s="52" t="s">
        <v>19527</v>
      </c>
      <c r="C11746" s="52" t="s">
        <v>10358</v>
      </c>
      <c r="D11746" s="808">
        <v>73.45</v>
      </c>
      <c r="E11746" s="757"/>
      <c r="F11746" s="757"/>
      <c r="G11746" s="757"/>
      <c r="H11746" s="757"/>
      <c r="I11746" s="757"/>
    </row>
    <row r="11747" spans="1:9" ht="15.75" customHeight="1">
      <c r="A11747" s="52">
        <v>3585</v>
      </c>
      <c r="B11747" s="52" t="s">
        <v>19528</v>
      </c>
      <c r="C11747" s="52" t="s">
        <v>10358</v>
      </c>
      <c r="D11747" s="808">
        <v>22.69</v>
      </c>
      <c r="E11747" s="757"/>
      <c r="F11747" s="757"/>
      <c r="G11747" s="757"/>
      <c r="H11747" s="757"/>
      <c r="I11747" s="757"/>
    </row>
    <row r="11748" spans="1:9" ht="15.75" customHeight="1">
      <c r="A11748" s="52">
        <v>3587</v>
      </c>
      <c r="B11748" s="52" t="s">
        <v>19529</v>
      </c>
      <c r="C11748" s="52" t="s">
        <v>10358</v>
      </c>
      <c r="D11748" s="808">
        <v>45.58</v>
      </c>
      <c r="E11748" s="757"/>
      <c r="F11748" s="757"/>
      <c r="G11748" s="757"/>
      <c r="H11748" s="757"/>
      <c r="I11748" s="757"/>
    </row>
    <row r="11749" spans="1:9" ht="15.75" customHeight="1">
      <c r="A11749" s="52">
        <v>3590</v>
      </c>
      <c r="B11749" s="52" t="s">
        <v>19530</v>
      </c>
      <c r="C11749" s="52" t="s">
        <v>10358</v>
      </c>
      <c r="D11749" s="808">
        <v>270.57</v>
      </c>
      <c r="E11749" s="757"/>
      <c r="F11749" s="757"/>
      <c r="G11749" s="757"/>
      <c r="H11749" s="757"/>
      <c r="I11749" s="757"/>
    </row>
    <row r="11750" spans="1:9" ht="15.75" customHeight="1">
      <c r="A11750" s="52">
        <v>3589</v>
      </c>
      <c r="B11750" s="52" t="s">
        <v>19531</v>
      </c>
      <c r="C11750" s="52" t="s">
        <v>10358</v>
      </c>
      <c r="D11750" s="808">
        <v>145.22999999999999</v>
      </c>
      <c r="E11750" s="757"/>
      <c r="F11750" s="757"/>
      <c r="G11750" s="757"/>
      <c r="H11750" s="757"/>
      <c r="I11750" s="757"/>
    </row>
    <row r="11751" spans="1:9" ht="15.75" customHeight="1">
      <c r="A11751" s="52">
        <v>3586</v>
      </c>
      <c r="B11751" s="52" t="s">
        <v>19532</v>
      </c>
      <c r="C11751" s="52" t="s">
        <v>10358</v>
      </c>
      <c r="D11751" s="808">
        <v>29.71</v>
      </c>
      <c r="E11751" s="757"/>
      <c r="F11751" s="757"/>
      <c r="G11751" s="757"/>
      <c r="H11751" s="757"/>
      <c r="I11751" s="757"/>
    </row>
    <row r="11752" spans="1:9" ht="15.75" customHeight="1">
      <c r="A11752" s="52">
        <v>3592</v>
      </c>
      <c r="B11752" s="52" t="s">
        <v>19533</v>
      </c>
      <c r="C11752" s="52" t="s">
        <v>10358</v>
      </c>
      <c r="D11752" s="808">
        <v>427.69</v>
      </c>
      <c r="E11752" s="757"/>
      <c r="F11752" s="757"/>
      <c r="G11752" s="757"/>
      <c r="H11752" s="757"/>
      <c r="I11752" s="757"/>
    </row>
    <row r="11753" spans="1:9" ht="15.75" customHeight="1">
      <c r="A11753" s="52">
        <v>3591</v>
      </c>
      <c r="B11753" s="52" t="s">
        <v>19534</v>
      </c>
      <c r="C11753" s="52" t="s">
        <v>10358</v>
      </c>
      <c r="D11753" s="808">
        <v>685.6</v>
      </c>
      <c r="E11753" s="757"/>
      <c r="F11753" s="757"/>
      <c r="G11753" s="757"/>
      <c r="H11753" s="757"/>
      <c r="I11753" s="757"/>
    </row>
    <row r="11754" spans="1:9" ht="15.75" customHeight="1">
      <c r="A11754" s="52">
        <v>40396</v>
      </c>
      <c r="B11754" s="52" t="s">
        <v>19535</v>
      </c>
      <c r="C11754" s="52" t="s">
        <v>10358</v>
      </c>
      <c r="D11754" s="808">
        <v>162.94999999999999</v>
      </c>
      <c r="E11754" s="757"/>
      <c r="F11754" s="757"/>
      <c r="G11754" s="757"/>
      <c r="H11754" s="757"/>
      <c r="I11754" s="757"/>
    </row>
    <row r="11755" spans="1:9" ht="15.75" customHeight="1">
      <c r="A11755" s="52">
        <v>40395</v>
      </c>
      <c r="B11755" s="52" t="s">
        <v>19536</v>
      </c>
      <c r="C11755" s="52" t="s">
        <v>10358</v>
      </c>
      <c r="D11755" s="808">
        <v>125.05</v>
      </c>
      <c r="E11755" s="757"/>
      <c r="F11755" s="757"/>
      <c r="G11755" s="757"/>
      <c r="H11755" s="757"/>
      <c r="I11755" s="757"/>
    </row>
    <row r="11756" spans="1:9" ht="15.75" customHeight="1">
      <c r="A11756" s="52">
        <v>40392</v>
      </c>
      <c r="B11756" s="52" t="s">
        <v>19537</v>
      </c>
      <c r="C11756" s="52" t="s">
        <v>10358</v>
      </c>
      <c r="D11756" s="808">
        <v>40.24</v>
      </c>
      <c r="E11756" s="757"/>
      <c r="F11756" s="757"/>
      <c r="G11756" s="757"/>
      <c r="H11756" s="757"/>
      <c r="I11756" s="757"/>
    </row>
    <row r="11757" spans="1:9" ht="15.75" customHeight="1">
      <c r="A11757" s="52">
        <v>40394</v>
      </c>
      <c r="B11757" s="52" t="s">
        <v>19538</v>
      </c>
      <c r="C11757" s="52" t="s">
        <v>10358</v>
      </c>
      <c r="D11757" s="808">
        <v>81.42</v>
      </c>
      <c r="E11757" s="757"/>
      <c r="F11757" s="757"/>
      <c r="G11757" s="757"/>
      <c r="H11757" s="757"/>
      <c r="I11757" s="757"/>
    </row>
    <row r="11758" spans="1:9" ht="15.75" customHeight="1">
      <c r="A11758" s="52">
        <v>40398</v>
      </c>
      <c r="B11758" s="52" t="s">
        <v>19539</v>
      </c>
      <c r="C11758" s="52" t="s">
        <v>10358</v>
      </c>
      <c r="D11758" s="808">
        <v>522.78</v>
      </c>
      <c r="E11758" s="757"/>
      <c r="F11758" s="757"/>
      <c r="G11758" s="757"/>
      <c r="H11758" s="757"/>
      <c r="I11758" s="757"/>
    </row>
    <row r="11759" spans="1:9" ht="15.75" customHeight="1">
      <c r="A11759" s="52">
        <v>40397</v>
      </c>
      <c r="B11759" s="52" t="s">
        <v>19540</v>
      </c>
      <c r="C11759" s="52" t="s">
        <v>10358</v>
      </c>
      <c r="D11759" s="808">
        <v>267.72000000000003</v>
      </c>
      <c r="E11759" s="757"/>
      <c r="F11759" s="757"/>
      <c r="G11759" s="757"/>
      <c r="H11759" s="757"/>
      <c r="I11759" s="757"/>
    </row>
    <row r="11760" spans="1:9" ht="15.75" customHeight="1">
      <c r="A11760" s="52">
        <v>40393</v>
      </c>
      <c r="B11760" s="52" t="s">
        <v>19541</v>
      </c>
      <c r="C11760" s="52" t="s">
        <v>10358</v>
      </c>
      <c r="D11760" s="808">
        <v>51.83</v>
      </c>
      <c r="E11760" s="757"/>
      <c r="F11760" s="757"/>
      <c r="G11760" s="757"/>
      <c r="H11760" s="757"/>
      <c r="I11760" s="757"/>
    </row>
    <row r="11761" spans="1:9" ht="15.75" customHeight="1">
      <c r="A11761" s="52">
        <v>40399</v>
      </c>
      <c r="B11761" s="52" t="s">
        <v>19542</v>
      </c>
      <c r="C11761" s="52" t="s">
        <v>10358</v>
      </c>
      <c r="D11761" s="808">
        <v>855.26</v>
      </c>
      <c r="E11761" s="757"/>
      <c r="F11761" s="757"/>
      <c r="G11761" s="757"/>
      <c r="H11761" s="757"/>
      <c r="I11761" s="757"/>
    </row>
    <row r="11762" spans="1:9" ht="15.75" customHeight="1">
      <c r="A11762" s="52">
        <v>39322</v>
      </c>
      <c r="B11762" s="52" t="s">
        <v>19543</v>
      </c>
      <c r="C11762" s="52" t="s">
        <v>10358</v>
      </c>
      <c r="D11762" s="808">
        <v>17.64</v>
      </c>
      <c r="E11762" s="757"/>
      <c r="F11762" s="757"/>
      <c r="G11762" s="757"/>
      <c r="H11762" s="757"/>
      <c r="I11762" s="757"/>
    </row>
    <row r="11763" spans="1:9" ht="15.75" customHeight="1">
      <c r="A11763" s="52">
        <v>39289</v>
      </c>
      <c r="B11763" s="52" t="s">
        <v>19544</v>
      </c>
      <c r="C11763" s="52" t="s">
        <v>10358</v>
      </c>
      <c r="D11763" s="808">
        <v>21.14</v>
      </c>
      <c r="E11763" s="757"/>
      <c r="F11763" s="757"/>
      <c r="G11763" s="757"/>
      <c r="H11763" s="757"/>
      <c r="I11763" s="757"/>
    </row>
    <row r="11764" spans="1:9" ht="15.75" customHeight="1">
      <c r="A11764" s="52">
        <v>39290</v>
      </c>
      <c r="B11764" s="52" t="s">
        <v>19545</v>
      </c>
      <c r="C11764" s="52" t="s">
        <v>10358</v>
      </c>
      <c r="D11764" s="808">
        <v>35.880000000000003</v>
      </c>
      <c r="E11764" s="757"/>
      <c r="F11764" s="757"/>
      <c r="G11764" s="757"/>
      <c r="H11764" s="757"/>
      <c r="I11764" s="757"/>
    </row>
    <row r="11765" spans="1:9" ht="15.75" customHeight="1">
      <c r="A11765" s="52">
        <v>39291</v>
      </c>
      <c r="B11765" s="52" t="s">
        <v>19546</v>
      </c>
      <c r="C11765" s="52" t="s">
        <v>10358</v>
      </c>
      <c r="D11765" s="808">
        <v>53.72</v>
      </c>
      <c r="E11765" s="757"/>
      <c r="F11765" s="757"/>
      <c r="G11765" s="757"/>
      <c r="H11765" s="757"/>
      <c r="I11765" s="757"/>
    </row>
    <row r="11766" spans="1:9" ht="15.75" customHeight="1">
      <c r="A11766" s="52">
        <v>41892</v>
      </c>
      <c r="B11766" s="52" t="s">
        <v>19547</v>
      </c>
      <c r="C11766" s="52" t="s">
        <v>10358</v>
      </c>
      <c r="D11766" s="808">
        <v>122.04</v>
      </c>
      <c r="E11766" s="757"/>
      <c r="F11766" s="757"/>
      <c r="G11766" s="757"/>
      <c r="H11766" s="757"/>
      <c r="I11766" s="757"/>
    </row>
    <row r="11767" spans="1:9" ht="15.75" customHeight="1">
      <c r="A11767" s="52">
        <v>7048</v>
      </c>
      <c r="B11767" s="52" t="s">
        <v>19548</v>
      </c>
      <c r="C11767" s="52" t="s">
        <v>10358</v>
      </c>
      <c r="D11767" s="808">
        <v>26.34</v>
      </c>
      <c r="E11767" s="757"/>
      <c r="F11767" s="757"/>
      <c r="G11767" s="757"/>
      <c r="H11767" s="757"/>
      <c r="I11767" s="757"/>
    </row>
    <row r="11768" spans="1:9" ht="15.75" customHeight="1">
      <c r="A11768" s="52">
        <v>7088</v>
      </c>
      <c r="B11768" s="52" t="s">
        <v>19549</v>
      </c>
      <c r="C11768" s="52" t="s">
        <v>10358</v>
      </c>
      <c r="D11768" s="808">
        <v>57.6</v>
      </c>
      <c r="E11768" s="757"/>
      <c r="F11768" s="757"/>
      <c r="G11768" s="757"/>
      <c r="H11768" s="757"/>
      <c r="I11768" s="757"/>
    </row>
    <row r="11769" spans="1:9" ht="15.75" customHeight="1">
      <c r="A11769" s="52">
        <v>20179</v>
      </c>
      <c r="B11769" s="52" t="s">
        <v>19550</v>
      </c>
      <c r="C11769" s="52" t="s">
        <v>10358</v>
      </c>
      <c r="D11769" s="808">
        <v>48.96</v>
      </c>
      <c r="E11769" s="757"/>
      <c r="F11769" s="757"/>
      <c r="G11769" s="757"/>
      <c r="H11769" s="757"/>
      <c r="I11769" s="757"/>
    </row>
    <row r="11770" spans="1:9" ht="15.75" customHeight="1">
      <c r="A11770" s="52">
        <v>20178</v>
      </c>
      <c r="B11770" s="52" t="s">
        <v>19551</v>
      </c>
      <c r="C11770" s="52" t="s">
        <v>10358</v>
      </c>
      <c r="D11770" s="808">
        <v>58.68</v>
      </c>
      <c r="E11770" s="757"/>
      <c r="F11770" s="757"/>
      <c r="G11770" s="757"/>
      <c r="H11770" s="757"/>
      <c r="I11770" s="757"/>
    </row>
    <row r="11771" spans="1:9" ht="15.75" customHeight="1">
      <c r="A11771" s="52">
        <v>20180</v>
      </c>
      <c r="B11771" s="52" t="s">
        <v>19552</v>
      </c>
      <c r="C11771" s="52" t="s">
        <v>10358</v>
      </c>
      <c r="D11771" s="808">
        <v>96.85</v>
      </c>
      <c r="E11771" s="757"/>
      <c r="F11771" s="757"/>
      <c r="G11771" s="757"/>
      <c r="H11771" s="757"/>
      <c r="I11771" s="757"/>
    </row>
    <row r="11772" spans="1:9" ht="15.75" customHeight="1">
      <c r="A11772" s="52">
        <v>20181</v>
      </c>
      <c r="B11772" s="52" t="s">
        <v>19553</v>
      </c>
      <c r="C11772" s="52" t="s">
        <v>10358</v>
      </c>
      <c r="D11772" s="808">
        <v>129.68</v>
      </c>
      <c r="E11772" s="757"/>
      <c r="F11772" s="757"/>
      <c r="G11772" s="757"/>
      <c r="H11772" s="757"/>
      <c r="I11772" s="757"/>
    </row>
    <row r="11773" spans="1:9" ht="15.75" customHeight="1">
      <c r="A11773" s="52">
        <v>20177</v>
      </c>
      <c r="B11773" s="52" t="s">
        <v>19554</v>
      </c>
      <c r="C11773" s="52" t="s">
        <v>10358</v>
      </c>
      <c r="D11773" s="808">
        <v>32.08</v>
      </c>
      <c r="E11773" s="757"/>
      <c r="F11773" s="757"/>
      <c r="G11773" s="757"/>
      <c r="H11773" s="757"/>
      <c r="I11773" s="757"/>
    </row>
    <row r="11774" spans="1:9" ht="15.75" customHeight="1">
      <c r="A11774" s="52">
        <v>7070</v>
      </c>
      <c r="B11774" s="52" t="s">
        <v>19555</v>
      </c>
      <c r="C11774" s="52" t="s">
        <v>10358</v>
      </c>
      <c r="D11774" s="808">
        <v>230.18</v>
      </c>
      <c r="E11774" s="757"/>
      <c r="F11774" s="757"/>
      <c r="G11774" s="757"/>
      <c r="H11774" s="757"/>
      <c r="I11774" s="757"/>
    </row>
    <row r="11775" spans="1:9" ht="15.75" customHeight="1">
      <c r="A11775" s="52">
        <v>40945</v>
      </c>
      <c r="B11775" s="52" t="s">
        <v>1562</v>
      </c>
      <c r="C11775" s="52" t="s">
        <v>10509</v>
      </c>
      <c r="D11775" s="808">
        <v>21.62</v>
      </c>
      <c r="E11775" s="757"/>
      <c r="F11775" s="757"/>
      <c r="G11775" s="757"/>
      <c r="H11775" s="757"/>
      <c r="I11775" s="757"/>
    </row>
    <row r="11776" spans="1:9" ht="15.75" customHeight="1">
      <c r="A11776" s="52">
        <v>40946</v>
      </c>
      <c r="B11776" s="52" t="s">
        <v>19556</v>
      </c>
      <c r="C11776" s="52" t="s">
        <v>10511</v>
      </c>
      <c r="D11776" s="967">
        <v>3787.31</v>
      </c>
      <c r="E11776" s="757"/>
      <c r="F11776" s="757"/>
      <c r="G11776" s="757"/>
      <c r="H11776" s="757"/>
      <c r="I11776" s="757"/>
    </row>
    <row r="11777" spans="1:9" ht="15.75" customHeight="1">
      <c r="A11777" s="52">
        <v>7153</v>
      </c>
      <c r="B11777" s="52" t="s">
        <v>19557</v>
      </c>
      <c r="C11777" s="52" t="s">
        <v>10509</v>
      </c>
      <c r="D11777" s="808">
        <v>20.57</v>
      </c>
      <c r="E11777" s="757"/>
      <c r="F11777" s="757"/>
      <c r="G11777" s="757"/>
      <c r="H11777" s="757"/>
      <c r="I11777" s="757"/>
    </row>
    <row r="11778" spans="1:9" ht="15.75" customHeight="1">
      <c r="A11778" s="52">
        <v>41089</v>
      </c>
      <c r="B11778" s="52" t="s">
        <v>19558</v>
      </c>
      <c r="C11778" s="52" t="s">
        <v>10511</v>
      </c>
      <c r="D11778" s="967">
        <v>3605.57</v>
      </c>
      <c r="E11778" s="757"/>
      <c r="F11778" s="757"/>
      <c r="G11778" s="757"/>
      <c r="H11778" s="757"/>
      <c r="I11778" s="757"/>
    </row>
    <row r="11779" spans="1:9" ht="15.75" customHeight="1">
      <c r="A11779" s="52">
        <v>40943</v>
      </c>
      <c r="B11779" s="52" t="s">
        <v>19559</v>
      </c>
      <c r="C11779" s="52" t="s">
        <v>10509</v>
      </c>
      <c r="D11779" s="808">
        <v>20.65</v>
      </c>
      <c r="E11779" s="757"/>
      <c r="F11779" s="757"/>
      <c r="G11779" s="757"/>
      <c r="H11779" s="757"/>
      <c r="I11779" s="757"/>
    </row>
    <row r="11780" spans="1:9" ht="15.75" customHeight="1">
      <c r="A11780" s="52">
        <v>40944</v>
      </c>
      <c r="B11780" s="52" t="s">
        <v>19560</v>
      </c>
      <c r="C11780" s="52" t="s">
        <v>10511</v>
      </c>
      <c r="D11780" s="967">
        <v>3616.44</v>
      </c>
      <c r="E11780" s="757"/>
      <c r="F11780" s="757"/>
      <c r="G11780" s="757"/>
      <c r="H11780" s="757"/>
      <c r="I11780" s="757"/>
    </row>
    <row r="11781" spans="1:9" ht="15.75" customHeight="1">
      <c r="A11781" s="52">
        <v>6175</v>
      </c>
      <c r="B11781" s="52" t="s">
        <v>19561</v>
      </c>
      <c r="C11781" s="52" t="s">
        <v>10509</v>
      </c>
      <c r="D11781" s="808">
        <v>18</v>
      </c>
      <c r="E11781" s="757"/>
      <c r="F11781" s="757"/>
      <c r="G11781" s="757"/>
      <c r="H11781" s="757"/>
      <c r="I11781" s="757"/>
    </row>
    <row r="11782" spans="1:9" ht="15.75" customHeight="1">
      <c r="A11782" s="52">
        <v>41092</v>
      </c>
      <c r="B11782" s="52" t="s">
        <v>19562</v>
      </c>
      <c r="C11782" s="52" t="s">
        <v>10511</v>
      </c>
      <c r="D11782" s="967">
        <v>3153.78</v>
      </c>
      <c r="E11782" s="757"/>
      <c r="F11782" s="757"/>
      <c r="G11782" s="757"/>
      <c r="H11782" s="757"/>
      <c r="I11782" s="757"/>
    </row>
    <row r="11783" spans="1:9" ht="15.75" customHeight="1">
      <c r="A11783" s="52">
        <v>37712</v>
      </c>
      <c r="B11783" s="52" t="s">
        <v>19563</v>
      </c>
      <c r="C11783" s="52" t="s">
        <v>10774</v>
      </c>
      <c r="D11783" s="808">
        <v>90.27</v>
      </c>
      <c r="E11783" s="757"/>
      <c r="F11783" s="757"/>
      <c r="G11783" s="757"/>
      <c r="H11783" s="757"/>
      <c r="I11783" s="757"/>
    </row>
    <row r="11784" spans="1:9" ht="15.75" customHeight="1">
      <c r="A11784" s="52">
        <v>34547</v>
      </c>
      <c r="B11784" s="52" t="s">
        <v>19564</v>
      </c>
      <c r="C11784" s="52" t="s">
        <v>10402</v>
      </c>
      <c r="D11784" s="808">
        <v>4.16</v>
      </c>
      <c r="E11784" s="757"/>
      <c r="F11784" s="757"/>
      <c r="G11784" s="757"/>
      <c r="H11784" s="757"/>
      <c r="I11784" s="757"/>
    </row>
    <row r="11785" spans="1:9" ht="15.75" customHeight="1">
      <c r="A11785" s="52">
        <v>34548</v>
      </c>
      <c r="B11785" s="52" t="s">
        <v>19565</v>
      </c>
      <c r="C11785" s="52" t="s">
        <v>10402</v>
      </c>
      <c r="D11785" s="808">
        <v>6.83</v>
      </c>
      <c r="E11785" s="757"/>
      <c r="F11785" s="757"/>
      <c r="G11785" s="757"/>
      <c r="H11785" s="757"/>
      <c r="I11785" s="757"/>
    </row>
    <row r="11786" spans="1:9" ht="15.75" customHeight="1">
      <c r="A11786" s="52">
        <v>34558</v>
      </c>
      <c r="B11786" s="52" t="s">
        <v>19566</v>
      </c>
      <c r="C11786" s="52" t="s">
        <v>10402</v>
      </c>
      <c r="D11786" s="808">
        <v>3.38</v>
      </c>
      <c r="E11786" s="757"/>
      <c r="F11786" s="757"/>
      <c r="G11786" s="757"/>
      <c r="H11786" s="757"/>
      <c r="I11786" s="757"/>
    </row>
    <row r="11787" spans="1:9" ht="15.75" customHeight="1">
      <c r="A11787" s="52">
        <v>34550</v>
      </c>
      <c r="B11787" s="52" t="s">
        <v>19567</v>
      </c>
      <c r="C11787" s="52" t="s">
        <v>10402</v>
      </c>
      <c r="D11787" s="808">
        <v>1.8</v>
      </c>
      <c r="E11787" s="757"/>
      <c r="F11787" s="757"/>
      <c r="G11787" s="757"/>
      <c r="H11787" s="757"/>
      <c r="I11787" s="757"/>
    </row>
    <row r="11788" spans="1:9" ht="15.75" customHeight="1">
      <c r="A11788" s="52">
        <v>34557</v>
      </c>
      <c r="B11788" s="52" t="s">
        <v>1640</v>
      </c>
      <c r="C11788" s="52" t="s">
        <v>10402</v>
      </c>
      <c r="D11788" s="808">
        <v>2.63</v>
      </c>
      <c r="E11788" s="757"/>
      <c r="F11788" s="757"/>
      <c r="G11788" s="757"/>
      <c r="H11788" s="757"/>
      <c r="I11788" s="757"/>
    </row>
    <row r="11789" spans="1:9" ht="15.75" customHeight="1">
      <c r="A11789" s="52">
        <v>37411</v>
      </c>
      <c r="B11789" s="52" t="s">
        <v>19568</v>
      </c>
      <c r="C11789" s="52" t="s">
        <v>10774</v>
      </c>
      <c r="D11789" s="808">
        <v>19.28</v>
      </c>
      <c r="E11789" s="757"/>
      <c r="F11789" s="757"/>
      <c r="G11789" s="757"/>
      <c r="H11789" s="757"/>
      <c r="I11789" s="757"/>
    </row>
    <row r="11790" spans="1:9" ht="15.75" customHeight="1">
      <c r="A11790" s="52">
        <v>39508</v>
      </c>
      <c r="B11790" s="52" t="s">
        <v>19569</v>
      </c>
      <c r="C11790" s="52" t="s">
        <v>10774</v>
      </c>
      <c r="D11790" s="808">
        <v>10.83</v>
      </c>
      <c r="E11790" s="757"/>
      <c r="F11790" s="757"/>
      <c r="G11790" s="757"/>
      <c r="H11790" s="757"/>
      <c r="I11790" s="757"/>
    </row>
    <row r="11791" spans="1:9" ht="15.75" customHeight="1">
      <c r="A11791" s="52">
        <v>39507</v>
      </c>
      <c r="B11791" s="52" t="s">
        <v>19570</v>
      </c>
      <c r="C11791" s="52" t="s">
        <v>10774</v>
      </c>
      <c r="D11791" s="808">
        <v>16.16</v>
      </c>
      <c r="E11791" s="757"/>
      <c r="F11791" s="757"/>
      <c r="G11791" s="757"/>
      <c r="H11791" s="757"/>
      <c r="I11791" s="757"/>
    </row>
    <row r="11792" spans="1:9" ht="15.75" customHeight="1">
      <c r="A11792" s="52">
        <v>7155</v>
      </c>
      <c r="B11792" s="52" t="s">
        <v>19571</v>
      </c>
      <c r="C11792" s="52" t="s">
        <v>10774</v>
      </c>
      <c r="D11792" s="808">
        <v>20.74</v>
      </c>
      <c r="E11792" s="757"/>
      <c r="F11792" s="757"/>
      <c r="G11792" s="757"/>
      <c r="H11792" s="757"/>
      <c r="I11792" s="757"/>
    </row>
    <row r="11793" spans="1:9" ht="15.75" customHeight="1">
      <c r="A11793" s="52">
        <v>42406</v>
      </c>
      <c r="B11793" s="52" t="s">
        <v>19572</v>
      </c>
      <c r="C11793" s="52" t="s">
        <v>10774</v>
      </c>
      <c r="D11793" s="808">
        <v>23.78</v>
      </c>
      <c r="E11793" s="757"/>
      <c r="F11793" s="757"/>
      <c r="G11793" s="757"/>
      <c r="H11793" s="757"/>
      <c r="I11793" s="757"/>
    </row>
    <row r="11794" spans="1:9" ht="15.75" customHeight="1">
      <c r="A11794" s="52">
        <v>7156</v>
      </c>
      <c r="B11794" s="52" t="s">
        <v>19573</v>
      </c>
      <c r="C11794" s="52" t="s">
        <v>10774</v>
      </c>
      <c r="D11794" s="808">
        <v>29.76</v>
      </c>
      <c r="E11794" s="757"/>
      <c r="F11794" s="757"/>
      <c r="G11794" s="757"/>
      <c r="H11794" s="757"/>
      <c r="I11794" s="757"/>
    </row>
    <row r="11795" spans="1:9" ht="15.75" customHeight="1">
      <c r="A11795" s="52">
        <v>43127</v>
      </c>
      <c r="B11795" s="52" t="s">
        <v>19574</v>
      </c>
      <c r="C11795" s="52" t="s">
        <v>10774</v>
      </c>
      <c r="D11795" s="808">
        <v>42.59</v>
      </c>
      <c r="E11795" s="757"/>
      <c r="F11795" s="757"/>
      <c r="G11795" s="757"/>
      <c r="H11795" s="757"/>
      <c r="I11795" s="757"/>
    </row>
    <row r="11796" spans="1:9" ht="15.75" customHeight="1">
      <c r="A11796" s="52">
        <v>10917</v>
      </c>
      <c r="B11796" s="52" t="s">
        <v>19575</v>
      </c>
      <c r="C11796" s="52" t="s">
        <v>10774</v>
      </c>
      <c r="D11796" s="808">
        <v>8.99</v>
      </c>
      <c r="E11796" s="757"/>
      <c r="F11796" s="757"/>
      <c r="G11796" s="757"/>
      <c r="H11796" s="757"/>
      <c r="I11796" s="757"/>
    </row>
    <row r="11797" spans="1:9" ht="15.75" customHeight="1">
      <c r="A11797" s="52">
        <v>21141</v>
      </c>
      <c r="B11797" s="52" t="s">
        <v>19576</v>
      </c>
      <c r="C11797" s="52" t="s">
        <v>10774</v>
      </c>
      <c r="D11797" s="808">
        <v>13.91</v>
      </c>
      <c r="E11797" s="757"/>
      <c r="F11797" s="757"/>
      <c r="G11797" s="757"/>
      <c r="H11797" s="757"/>
      <c r="I11797" s="757"/>
    </row>
    <row r="11798" spans="1:9" ht="15.75" customHeight="1">
      <c r="A11798" s="52">
        <v>39509</v>
      </c>
      <c r="B11798" s="52" t="s">
        <v>19577</v>
      </c>
      <c r="C11798" s="52" t="s">
        <v>10774</v>
      </c>
      <c r="D11798" s="808">
        <v>13.39</v>
      </c>
      <c r="E11798" s="757"/>
      <c r="F11798" s="757"/>
      <c r="G11798" s="757"/>
      <c r="H11798" s="757"/>
      <c r="I11798" s="757"/>
    </row>
    <row r="11799" spans="1:9" ht="15.75" customHeight="1">
      <c r="A11799" s="52">
        <v>44529</v>
      </c>
      <c r="B11799" s="52" t="s">
        <v>19578</v>
      </c>
      <c r="C11799" s="52" t="s">
        <v>10774</v>
      </c>
      <c r="D11799" s="808">
        <v>19.62</v>
      </c>
      <c r="E11799" s="757"/>
      <c r="F11799" s="757"/>
      <c r="G11799" s="757"/>
      <c r="H11799" s="757"/>
      <c r="I11799" s="757"/>
    </row>
    <row r="11800" spans="1:9" ht="15.75" customHeight="1">
      <c r="A11800" s="52">
        <v>7167</v>
      </c>
      <c r="B11800" s="52" t="s">
        <v>19579</v>
      </c>
      <c r="C11800" s="52" t="s">
        <v>10774</v>
      </c>
      <c r="D11800" s="808">
        <v>31.89</v>
      </c>
      <c r="E11800" s="757"/>
      <c r="F11800" s="757"/>
      <c r="G11800" s="757"/>
      <c r="H11800" s="757"/>
      <c r="I11800" s="757"/>
    </row>
    <row r="11801" spans="1:9" ht="15.75" customHeight="1">
      <c r="A11801" s="52">
        <v>10928</v>
      </c>
      <c r="B11801" s="52" t="s">
        <v>19580</v>
      </c>
      <c r="C11801" s="52" t="s">
        <v>10774</v>
      </c>
      <c r="D11801" s="808">
        <v>18.329999999999998</v>
      </c>
      <c r="E11801" s="757"/>
      <c r="F11801" s="757"/>
      <c r="G11801" s="757"/>
      <c r="H11801" s="757"/>
      <c r="I11801" s="757"/>
    </row>
    <row r="11802" spans="1:9" ht="15.75" customHeight="1">
      <c r="A11802" s="52">
        <v>10933</v>
      </c>
      <c r="B11802" s="52" t="s">
        <v>19581</v>
      </c>
      <c r="C11802" s="52" t="s">
        <v>10774</v>
      </c>
      <c r="D11802" s="808">
        <v>27.64</v>
      </c>
      <c r="E11802" s="757"/>
      <c r="F11802" s="757"/>
      <c r="G11802" s="757"/>
      <c r="H11802" s="757"/>
      <c r="I11802" s="757"/>
    </row>
    <row r="11803" spans="1:9" ht="15.75" customHeight="1">
      <c r="A11803" s="52">
        <v>7158</v>
      </c>
      <c r="B11803" s="52" t="s">
        <v>19582</v>
      </c>
      <c r="C11803" s="52" t="s">
        <v>10774</v>
      </c>
      <c r="D11803" s="808">
        <v>46.88</v>
      </c>
      <c r="E11803" s="757"/>
      <c r="F11803" s="757"/>
      <c r="G11803" s="757"/>
      <c r="H11803" s="757"/>
      <c r="I11803" s="757"/>
    </row>
    <row r="11804" spans="1:9" ht="15.75" customHeight="1">
      <c r="A11804" s="52">
        <v>10927</v>
      </c>
      <c r="B11804" s="52" t="s">
        <v>19583</v>
      </c>
      <c r="C11804" s="52" t="s">
        <v>10774</v>
      </c>
      <c r="D11804" s="808">
        <v>29.98</v>
      </c>
      <c r="E11804" s="757"/>
      <c r="F11804" s="757"/>
      <c r="G11804" s="757"/>
      <c r="H11804" s="757"/>
      <c r="I11804" s="757"/>
    </row>
    <row r="11805" spans="1:9" ht="15.75" customHeight="1">
      <c r="A11805" s="52">
        <v>7162</v>
      </c>
      <c r="B11805" s="52" t="s">
        <v>19584</v>
      </c>
      <c r="C11805" s="52" t="s">
        <v>10774</v>
      </c>
      <c r="D11805" s="808">
        <v>73.36</v>
      </c>
      <c r="E11805" s="757"/>
      <c r="F11805" s="757"/>
      <c r="G11805" s="757"/>
      <c r="H11805" s="757"/>
      <c r="I11805" s="757"/>
    </row>
    <row r="11806" spans="1:9" ht="15.75" customHeight="1">
      <c r="A11806" s="52">
        <v>10932</v>
      </c>
      <c r="B11806" s="52" t="s">
        <v>19585</v>
      </c>
      <c r="C11806" s="52" t="s">
        <v>10774</v>
      </c>
      <c r="D11806" s="808">
        <v>127.6</v>
      </c>
      <c r="E11806" s="757"/>
      <c r="F11806" s="757"/>
      <c r="G11806" s="757"/>
      <c r="H11806" s="757"/>
      <c r="I11806" s="757"/>
    </row>
    <row r="11807" spans="1:9" ht="15.75" customHeight="1">
      <c r="A11807" s="52">
        <v>10937</v>
      </c>
      <c r="B11807" s="52" t="s">
        <v>19586</v>
      </c>
      <c r="C11807" s="52" t="s">
        <v>10774</v>
      </c>
      <c r="D11807" s="808">
        <v>32.799999999999997</v>
      </c>
      <c r="E11807" s="757"/>
      <c r="F11807" s="757"/>
      <c r="G11807" s="757"/>
      <c r="H11807" s="757"/>
      <c r="I11807" s="757"/>
    </row>
    <row r="11808" spans="1:9" ht="15.75" customHeight="1">
      <c r="A11808" s="52">
        <v>10935</v>
      </c>
      <c r="B11808" s="52" t="s">
        <v>19587</v>
      </c>
      <c r="C11808" s="52" t="s">
        <v>10774</v>
      </c>
      <c r="D11808" s="808">
        <v>56.88</v>
      </c>
      <c r="E11808" s="757"/>
      <c r="F11808" s="757"/>
      <c r="G11808" s="757"/>
      <c r="H11808" s="757"/>
      <c r="I11808" s="757"/>
    </row>
    <row r="11809" spans="1:9" ht="15.75" customHeight="1">
      <c r="A11809" s="52">
        <v>10931</v>
      </c>
      <c r="B11809" s="52" t="s">
        <v>19588</v>
      </c>
      <c r="C11809" s="52" t="s">
        <v>10774</v>
      </c>
      <c r="D11809" s="808">
        <v>16</v>
      </c>
      <c r="E11809" s="757"/>
      <c r="F11809" s="757"/>
      <c r="G11809" s="757"/>
      <c r="H11809" s="757"/>
      <c r="I11809" s="757"/>
    </row>
    <row r="11810" spans="1:9" ht="15.75" customHeight="1">
      <c r="A11810" s="52">
        <v>7164</v>
      </c>
      <c r="B11810" s="52" t="s">
        <v>19589</v>
      </c>
      <c r="C11810" s="52" t="s">
        <v>10774</v>
      </c>
      <c r="D11810" s="808">
        <v>52.95</v>
      </c>
      <c r="E11810" s="757"/>
      <c r="F11810" s="757"/>
      <c r="G11810" s="757"/>
      <c r="H11810" s="757"/>
      <c r="I11810" s="757"/>
    </row>
    <row r="11811" spans="1:9" ht="15.75" customHeight="1">
      <c r="A11811" s="52">
        <v>36887</v>
      </c>
      <c r="B11811" s="52" t="s">
        <v>19590</v>
      </c>
      <c r="C11811" s="52" t="s">
        <v>10774</v>
      </c>
      <c r="D11811" s="808">
        <v>13.77</v>
      </c>
      <c r="E11811" s="757"/>
      <c r="F11811" s="757"/>
      <c r="G11811" s="757"/>
      <c r="H11811" s="757"/>
      <c r="I11811" s="757"/>
    </row>
    <row r="11812" spans="1:9" ht="15.75" customHeight="1">
      <c r="A11812" s="52">
        <v>34630</v>
      </c>
      <c r="B11812" s="52" t="s">
        <v>19591</v>
      </c>
      <c r="C11812" s="52" t="s">
        <v>10358</v>
      </c>
      <c r="D11812" s="967">
        <v>1467.1</v>
      </c>
      <c r="E11812" s="757"/>
      <c r="F11812" s="757"/>
      <c r="G11812" s="757"/>
      <c r="H11812" s="757"/>
      <c r="I11812" s="757"/>
    </row>
    <row r="11813" spans="1:9" ht="15.75" customHeight="1">
      <c r="A11813" s="52">
        <v>7161</v>
      </c>
      <c r="B11813" s="52" t="s">
        <v>19592</v>
      </c>
      <c r="C11813" s="52" t="s">
        <v>10774</v>
      </c>
      <c r="D11813" s="808">
        <v>6.59</v>
      </c>
      <c r="E11813" s="757"/>
      <c r="F11813" s="757"/>
      <c r="G11813" s="757"/>
      <c r="H11813" s="757"/>
      <c r="I11813" s="757"/>
    </row>
    <row r="11814" spans="1:9" ht="15.75" customHeight="1">
      <c r="A11814" s="52">
        <v>7170</v>
      </c>
      <c r="B11814" s="52" t="s">
        <v>19593</v>
      </c>
      <c r="C11814" s="52" t="s">
        <v>10774</v>
      </c>
      <c r="D11814" s="808">
        <v>3.33</v>
      </c>
      <c r="E11814" s="757"/>
      <c r="F11814" s="757"/>
      <c r="G11814" s="757"/>
      <c r="H11814" s="757"/>
      <c r="I11814" s="757"/>
    </row>
    <row r="11815" spans="1:9" ht="15.75" customHeight="1">
      <c r="A11815" s="52">
        <v>37524</v>
      </c>
      <c r="B11815" s="52" t="s">
        <v>19594</v>
      </c>
      <c r="C11815" s="52" t="s">
        <v>10402</v>
      </c>
      <c r="D11815" s="808">
        <v>3.04</v>
      </c>
      <c r="E11815" s="757"/>
      <c r="F11815" s="757"/>
      <c r="G11815" s="757"/>
      <c r="H11815" s="757"/>
      <c r="I11815" s="757"/>
    </row>
    <row r="11816" spans="1:9" ht="15.75" customHeight="1">
      <c r="A11816" s="52">
        <v>37525</v>
      </c>
      <c r="B11816" s="52" t="s">
        <v>19595</v>
      </c>
      <c r="C11816" s="52" t="s">
        <v>10402</v>
      </c>
      <c r="D11816" s="808">
        <v>4.16</v>
      </c>
      <c r="E11816" s="757"/>
      <c r="F11816" s="757"/>
      <c r="G11816" s="757"/>
      <c r="H11816" s="757"/>
      <c r="I11816" s="757"/>
    </row>
    <row r="11817" spans="1:9" ht="15.75" customHeight="1">
      <c r="A11817" s="52">
        <v>36789</v>
      </c>
      <c r="B11817" s="52" t="s">
        <v>19596</v>
      </c>
      <c r="C11817" s="52" t="s">
        <v>10358</v>
      </c>
      <c r="D11817" s="808">
        <v>1.46</v>
      </c>
      <c r="E11817" s="757"/>
      <c r="F11817" s="757"/>
      <c r="G11817" s="757"/>
      <c r="H11817" s="757"/>
      <c r="I11817" s="757"/>
    </row>
    <row r="11818" spans="1:9" ht="15.75" customHeight="1">
      <c r="A11818" s="52">
        <v>7173</v>
      </c>
      <c r="B11818" s="52" t="s">
        <v>19597</v>
      </c>
      <c r="C11818" s="52" t="s">
        <v>13700</v>
      </c>
      <c r="D11818" s="808">
        <v>948</v>
      </c>
      <c r="E11818" s="757"/>
      <c r="F11818" s="757"/>
      <c r="G11818" s="757"/>
      <c r="H11818" s="757"/>
      <c r="I11818" s="757"/>
    </row>
    <row r="11819" spans="1:9" ht="15.75" customHeight="1">
      <c r="A11819" s="52">
        <v>7175</v>
      </c>
      <c r="B11819" s="52" t="s">
        <v>19598</v>
      </c>
      <c r="C11819" s="52" t="s">
        <v>10358</v>
      </c>
      <c r="D11819" s="808">
        <v>1.07</v>
      </c>
      <c r="E11819" s="757"/>
      <c r="F11819" s="757"/>
      <c r="G11819" s="757"/>
      <c r="H11819" s="757"/>
      <c r="I11819" s="757"/>
    </row>
    <row r="11820" spans="1:9" ht="15.75" customHeight="1">
      <c r="A11820" s="52">
        <v>40741</v>
      </c>
      <c r="B11820" s="52" t="s">
        <v>19599</v>
      </c>
      <c r="C11820" s="52" t="s">
        <v>10358</v>
      </c>
      <c r="D11820" s="808">
        <v>2.79</v>
      </c>
      <c r="E11820" s="757"/>
      <c r="F11820" s="757"/>
      <c r="G11820" s="757"/>
      <c r="H11820" s="757"/>
      <c r="I11820" s="757"/>
    </row>
    <row r="11821" spans="1:9" ht="15.75" customHeight="1">
      <c r="A11821" s="52">
        <v>7184</v>
      </c>
      <c r="B11821" s="52" t="s">
        <v>19600</v>
      </c>
      <c r="C11821" s="52" t="s">
        <v>10774</v>
      </c>
      <c r="D11821" s="808">
        <v>52.69</v>
      </c>
      <c r="E11821" s="757"/>
      <c r="F11821" s="757"/>
      <c r="G11821" s="757"/>
      <c r="H11821" s="757"/>
      <c r="I11821" s="757"/>
    </row>
    <row r="11822" spans="1:9" ht="15.75" customHeight="1">
      <c r="A11822" s="52">
        <v>34458</v>
      </c>
      <c r="B11822" s="52" t="s">
        <v>19601</v>
      </c>
      <c r="C11822" s="52" t="s">
        <v>10358</v>
      </c>
      <c r="D11822" s="808">
        <v>202.59</v>
      </c>
      <c r="E11822" s="757"/>
      <c r="F11822" s="757"/>
      <c r="G11822" s="757"/>
      <c r="H11822" s="757"/>
      <c r="I11822" s="757"/>
    </row>
    <row r="11823" spans="1:9" ht="15.75" customHeight="1">
      <c r="A11823" s="52">
        <v>34464</v>
      </c>
      <c r="B11823" s="52" t="s">
        <v>19602</v>
      </c>
      <c r="C11823" s="52" t="s">
        <v>10358</v>
      </c>
      <c r="D11823" s="808">
        <v>301.56</v>
      </c>
      <c r="E11823" s="757"/>
      <c r="F11823" s="757"/>
      <c r="G11823" s="757"/>
      <c r="H11823" s="757"/>
      <c r="I11823" s="757"/>
    </row>
    <row r="11824" spans="1:9" ht="15.75" customHeight="1">
      <c r="A11824" s="52">
        <v>34468</v>
      </c>
      <c r="B11824" s="52" t="s">
        <v>19603</v>
      </c>
      <c r="C11824" s="52" t="s">
        <v>10358</v>
      </c>
      <c r="D11824" s="808">
        <v>380.19</v>
      </c>
      <c r="E11824" s="757"/>
      <c r="F11824" s="757"/>
      <c r="G11824" s="757"/>
      <c r="H11824" s="757"/>
      <c r="I11824" s="757"/>
    </row>
    <row r="11825" spans="1:9" ht="15.75" customHeight="1">
      <c r="A11825" s="52">
        <v>34473</v>
      </c>
      <c r="B11825" s="52" t="s">
        <v>19604</v>
      </c>
      <c r="C11825" s="52" t="s">
        <v>10358</v>
      </c>
      <c r="D11825" s="808">
        <v>230.63</v>
      </c>
      <c r="E11825" s="757"/>
      <c r="F11825" s="757"/>
      <c r="G11825" s="757"/>
      <c r="H11825" s="757"/>
      <c r="I11825" s="757"/>
    </row>
    <row r="11826" spans="1:9" ht="15.75" customHeight="1">
      <c r="A11826" s="52">
        <v>34480</v>
      </c>
      <c r="B11826" s="52" t="s">
        <v>19605</v>
      </c>
      <c r="C11826" s="52" t="s">
        <v>10358</v>
      </c>
      <c r="D11826" s="808">
        <v>426.21</v>
      </c>
      <c r="E11826" s="757"/>
      <c r="F11826" s="757"/>
      <c r="G11826" s="757"/>
      <c r="H11826" s="757"/>
      <c r="I11826" s="757"/>
    </row>
    <row r="11827" spans="1:9" ht="15.75" customHeight="1">
      <c r="A11827" s="52">
        <v>34486</v>
      </c>
      <c r="B11827" s="52" t="s">
        <v>19606</v>
      </c>
      <c r="C11827" s="52" t="s">
        <v>10358</v>
      </c>
      <c r="D11827" s="808">
        <v>504.62</v>
      </c>
      <c r="E11827" s="757"/>
      <c r="F11827" s="757"/>
      <c r="G11827" s="757"/>
      <c r="H11827" s="757"/>
      <c r="I11827" s="757"/>
    </row>
    <row r="11828" spans="1:9" ht="15.75" customHeight="1">
      <c r="A11828" s="52">
        <v>7190</v>
      </c>
      <c r="B11828" s="52" t="s">
        <v>19607</v>
      </c>
      <c r="C11828" s="52" t="s">
        <v>10358</v>
      </c>
      <c r="D11828" s="808">
        <v>16.850000000000001</v>
      </c>
      <c r="E11828" s="757"/>
      <c r="F11828" s="757"/>
      <c r="G11828" s="757"/>
      <c r="H11828" s="757"/>
      <c r="I11828" s="757"/>
    </row>
    <row r="11829" spans="1:9" ht="15.75" customHeight="1">
      <c r="A11829" s="52">
        <v>34417</v>
      </c>
      <c r="B11829" s="52" t="s">
        <v>19608</v>
      </c>
      <c r="C11829" s="52" t="s">
        <v>10358</v>
      </c>
      <c r="D11829" s="808">
        <v>26.96</v>
      </c>
      <c r="E11829" s="757"/>
      <c r="F11829" s="757"/>
      <c r="G11829" s="757"/>
      <c r="H11829" s="757"/>
      <c r="I11829" s="757"/>
    </row>
    <row r="11830" spans="1:9" ht="15.75" customHeight="1">
      <c r="A11830" s="52">
        <v>7213</v>
      </c>
      <c r="B11830" s="52" t="s">
        <v>19609</v>
      </c>
      <c r="C11830" s="52" t="s">
        <v>10774</v>
      </c>
      <c r="D11830" s="808">
        <v>24.72</v>
      </c>
      <c r="E11830" s="757"/>
      <c r="F11830" s="757"/>
      <c r="G11830" s="757"/>
      <c r="H11830" s="757"/>
      <c r="I11830" s="757"/>
    </row>
    <row r="11831" spans="1:9" ht="15.75" customHeight="1">
      <c r="A11831" s="52">
        <v>7195</v>
      </c>
      <c r="B11831" s="52" t="s">
        <v>19610</v>
      </c>
      <c r="C11831" s="52" t="s">
        <v>10358</v>
      </c>
      <c r="D11831" s="808">
        <v>72.59</v>
      </c>
      <c r="E11831" s="757"/>
      <c r="F11831" s="757"/>
      <c r="G11831" s="757"/>
      <c r="H11831" s="757"/>
      <c r="I11831" s="757"/>
    </row>
    <row r="11832" spans="1:9" ht="15.75" customHeight="1">
      <c r="A11832" s="52">
        <v>7186</v>
      </c>
      <c r="B11832" s="52" t="s">
        <v>19611</v>
      </c>
      <c r="C11832" s="52" t="s">
        <v>10358</v>
      </c>
      <c r="D11832" s="808">
        <v>79.08</v>
      </c>
      <c r="E11832" s="757"/>
      <c r="F11832" s="757"/>
      <c r="G11832" s="757"/>
      <c r="H11832" s="757"/>
      <c r="I11832" s="757"/>
    </row>
    <row r="11833" spans="1:9" ht="15.75" customHeight="1">
      <c r="A11833" s="52">
        <v>7194</v>
      </c>
      <c r="B11833" s="52" t="s">
        <v>19612</v>
      </c>
      <c r="C11833" s="52" t="s">
        <v>10774</v>
      </c>
      <c r="D11833" s="808">
        <v>36.46</v>
      </c>
      <c r="E11833" s="757"/>
      <c r="F11833" s="757"/>
      <c r="G11833" s="757"/>
      <c r="H11833" s="757"/>
      <c r="I11833" s="757"/>
    </row>
    <row r="11834" spans="1:9" ht="15.75" customHeight="1">
      <c r="A11834" s="52">
        <v>7197</v>
      </c>
      <c r="B11834" s="52" t="s">
        <v>19613</v>
      </c>
      <c r="C11834" s="52" t="s">
        <v>10358</v>
      </c>
      <c r="D11834" s="808">
        <v>153.88999999999999</v>
      </c>
      <c r="E11834" s="757"/>
      <c r="F11834" s="757"/>
      <c r="G11834" s="757"/>
      <c r="H11834" s="757"/>
      <c r="I11834" s="757"/>
    </row>
    <row r="11835" spans="1:9" ht="15.75" customHeight="1">
      <c r="A11835" s="52">
        <v>7192</v>
      </c>
      <c r="B11835" s="52" t="s">
        <v>19614</v>
      </c>
      <c r="C11835" s="52" t="s">
        <v>10358</v>
      </c>
      <c r="D11835" s="808">
        <v>137.87</v>
      </c>
      <c r="E11835" s="757"/>
      <c r="F11835" s="757"/>
      <c r="G11835" s="757"/>
      <c r="H11835" s="757"/>
      <c r="I11835" s="757"/>
    </row>
    <row r="11836" spans="1:9" ht="15.75" customHeight="1">
      <c r="A11836" s="52">
        <v>7193</v>
      </c>
      <c r="B11836" s="52" t="s">
        <v>19615</v>
      </c>
      <c r="C11836" s="52" t="s">
        <v>10358</v>
      </c>
      <c r="D11836" s="808">
        <v>155.22</v>
      </c>
      <c r="E11836" s="757"/>
      <c r="F11836" s="757"/>
      <c r="G11836" s="757"/>
      <c r="H11836" s="757"/>
      <c r="I11836" s="757"/>
    </row>
    <row r="11837" spans="1:9" ht="15.75" customHeight="1">
      <c r="A11837" s="52">
        <v>7189</v>
      </c>
      <c r="B11837" s="52" t="s">
        <v>19616</v>
      </c>
      <c r="C11837" s="52" t="s">
        <v>10358</v>
      </c>
      <c r="D11837" s="808">
        <v>180.39</v>
      </c>
      <c r="E11837" s="757"/>
      <c r="F11837" s="757"/>
      <c r="G11837" s="757"/>
      <c r="H11837" s="757"/>
      <c r="I11837" s="757"/>
    </row>
    <row r="11838" spans="1:9" ht="15.75" customHeight="1">
      <c r="A11838" s="52">
        <v>34402</v>
      </c>
      <c r="B11838" s="52" t="s">
        <v>19617</v>
      </c>
      <c r="C11838" s="52" t="s">
        <v>10358</v>
      </c>
      <c r="D11838" s="808">
        <v>254.67</v>
      </c>
      <c r="E11838" s="757"/>
      <c r="F11838" s="757"/>
      <c r="G11838" s="757"/>
      <c r="H11838" s="757"/>
      <c r="I11838" s="757"/>
    </row>
    <row r="11839" spans="1:9" ht="15.75" customHeight="1">
      <c r="A11839" s="52">
        <v>7245</v>
      </c>
      <c r="B11839" s="52" t="s">
        <v>19618</v>
      </c>
      <c r="C11839" s="52" t="s">
        <v>10358</v>
      </c>
      <c r="D11839" s="808">
        <v>29.58</v>
      </c>
      <c r="E11839" s="757"/>
      <c r="F11839" s="757"/>
      <c r="G11839" s="757"/>
      <c r="H11839" s="757"/>
      <c r="I11839" s="757"/>
    </row>
    <row r="11840" spans="1:9" ht="15.75" customHeight="1">
      <c r="A11840" s="52">
        <v>34425</v>
      </c>
      <c r="B11840" s="52" t="s">
        <v>19619</v>
      </c>
      <c r="C11840" s="52" t="s">
        <v>10358</v>
      </c>
      <c r="D11840" s="808">
        <v>163.6</v>
      </c>
      <c r="E11840" s="757"/>
      <c r="F11840" s="757"/>
      <c r="G11840" s="757"/>
      <c r="H11840" s="757"/>
      <c r="I11840" s="757"/>
    </row>
    <row r="11841" spans="1:9" ht="15.75" customHeight="1">
      <c r="A11841" s="52">
        <v>7223</v>
      </c>
      <c r="B11841" s="52" t="s">
        <v>19620</v>
      </c>
      <c r="C11841" s="52" t="s">
        <v>10358</v>
      </c>
      <c r="D11841" s="808">
        <v>182.31</v>
      </c>
      <c r="E11841" s="757"/>
      <c r="F11841" s="757"/>
      <c r="G11841" s="757"/>
      <c r="H11841" s="757"/>
      <c r="I11841" s="757"/>
    </row>
    <row r="11842" spans="1:9" ht="15.75" customHeight="1">
      <c r="A11842" s="52">
        <v>7234</v>
      </c>
      <c r="B11842" s="52" t="s">
        <v>19621</v>
      </c>
      <c r="C11842" s="52" t="s">
        <v>10358</v>
      </c>
      <c r="D11842" s="808">
        <v>275.11</v>
      </c>
      <c r="E11842" s="757"/>
      <c r="F11842" s="757"/>
      <c r="G11842" s="757"/>
      <c r="H11842" s="757"/>
      <c r="I11842" s="757"/>
    </row>
    <row r="11843" spans="1:9" ht="15.75" customHeight="1">
      <c r="A11843" s="52">
        <v>7224</v>
      </c>
      <c r="B11843" s="52" t="s">
        <v>19622</v>
      </c>
      <c r="C11843" s="52" t="s">
        <v>10358</v>
      </c>
      <c r="D11843" s="808">
        <v>335.16</v>
      </c>
      <c r="E11843" s="757"/>
      <c r="F11843" s="757"/>
      <c r="G11843" s="757"/>
      <c r="H11843" s="757"/>
      <c r="I11843" s="757"/>
    </row>
    <row r="11844" spans="1:9" ht="15.75" customHeight="1">
      <c r="A11844" s="52">
        <v>7225</v>
      </c>
      <c r="B11844" s="52" t="s">
        <v>19623</v>
      </c>
      <c r="C11844" s="52" t="s">
        <v>10358</v>
      </c>
      <c r="D11844" s="808">
        <v>359.38</v>
      </c>
      <c r="E11844" s="757"/>
      <c r="F11844" s="757"/>
      <c r="G11844" s="757"/>
      <c r="H11844" s="757"/>
      <c r="I11844" s="757"/>
    </row>
    <row r="11845" spans="1:9" ht="15.75" customHeight="1">
      <c r="A11845" s="52">
        <v>7226</v>
      </c>
      <c r="B11845" s="52" t="s">
        <v>19624</v>
      </c>
      <c r="C11845" s="52" t="s">
        <v>10358</v>
      </c>
      <c r="D11845" s="808">
        <v>383.5</v>
      </c>
      <c r="E11845" s="757"/>
      <c r="F11845" s="757"/>
      <c r="G11845" s="757"/>
      <c r="H11845" s="757"/>
      <c r="I11845" s="757"/>
    </row>
    <row r="11846" spans="1:9" ht="15.75" customHeight="1">
      <c r="A11846" s="52">
        <v>7227</v>
      </c>
      <c r="B11846" s="52" t="s">
        <v>19625</v>
      </c>
      <c r="C11846" s="52" t="s">
        <v>10358</v>
      </c>
      <c r="D11846" s="808">
        <v>436.53</v>
      </c>
      <c r="E11846" s="757"/>
      <c r="F11846" s="757"/>
      <c r="G11846" s="757"/>
      <c r="H11846" s="757"/>
      <c r="I11846" s="757"/>
    </row>
    <row r="11847" spans="1:9" ht="15.75" customHeight="1">
      <c r="A11847" s="52">
        <v>7212</v>
      </c>
      <c r="B11847" s="52" t="s">
        <v>19626</v>
      </c>
      <c r="C11847" s="52" t="s">
        <v>10358</v>
      </c>
      <c r="D11847" s="808">
        <v>479.64</v>
      </c>
      <c r="E11847" s="757"/>
      <c r="F11847" s="757"/>
      <c r="G11847" s="757"/>
      <c r="H11847" s="757"/>
      <c r="I11847" s="757"/>
    </row>
    <row r="11848" spans="1:9" ht="15.75" customHeight="1">
      <c r="A11848" s="52">
        <v>7229</v>
      </c>
      <c r="B11848" s="52" t="s">
        <v>19627</v>
      </c>
      <c r="C11848" s="52" t="s">
        <v>10358</v>
      </c>
      <c r="D11848" s="808">
        <v>304.02999999999997</v>
      </c>
      <c r="E11848" s="757"/>
      <c r="F11848" s="757"/>
      <c r="G11848" s="757"/>
      <c r="H11848" s="757"/>
      <c r="I11848" s="757"/>
    </row>
    <row r="11849" spans="1:9" ht="15.75" customHeight="1">
      <c r="A11849" s="52">
        <v>7230</v>
      </c>
      <c r="B11849" s="52" t="s">
        <v>19628</v>
      </c>
      <c r="C11849" s="52" t="s">
        <v>10358</v>
      </c>
      <c r="D11849" s="808">
        <v>506.14</v>
      </c>
      <c r="E11849" s="757"/>
      <c r="F11849" s="757"/>
      <c r="G11849" s="757"/>
      <c r="H11849" s="757"/>
      <c r="I11849" s="757"/>
    </row>
    <row r="11850" spans="1:9" ht="15.75" customHeight="1">
      <c r="A11850" s="52">
        <v>7231</v>
      </c>
      <c r="B11850" s="52" t="s">
        <v>19629</v>
      </c>
      <c r="C11850" s="52" t="s">
        <v>10358</v>
      </c>
      <c r="D11850" s="808">
        <v>718.01</v>
      </c>
      <c r="E11850" s="757"/>
      <c r="F11850" s="757"/>
      <c r="G11850" s="757"/>
      <c r="H11850" s="757"/>
      <c r="I11850" s="757"/>
    </row>
    <row r="11851" spans="1:9" ht="15.75" customHeight="1">
      <c r="A11851" s="52">
        <v>7220</v>
      </c>
      <c r="B11851" s="52" t="s">
        <v>19630</v>
      </c>
      <c r="C11851" s="52" t="s">
        <v>10358</v>
      </c>
      <c r="D11851" s="808">
        <v>886.31</v>
      </c>
      <c r="E11851" s="757"/>
      <c r="F11851" s="757"/>
      <c r="G11851" s="757"/>
      <c r="H11851" s="757"/>
      <c r="I11851" s="757"/>
    </row>
    <row r="11852" spans="1:9" ht="15.75" customHeight="1">
      <c r="A11852" s="52">
        <v>34447</v>
      </c>
      <c r="B11852" s="52" t="s">
        <v>19631</v>
      </c>
      <c r="C11852" s="52" t="s">
        <v>10358</v>
      </c>
      <c r="D11852" s="808">
        <v>991.02</v>
      </c>
      <c r="E11852" s="757"/>
      <c r="F11852" s="757"/>
      <c r="G11852" s="757"/>
      <c r="H11852" s="757"/>
      <c r="I11852" s="757"/>
    </row>
    <row r="11853" spans="1:9" ht="15.75" customHeight="1">
      <c r="A11853" s="52">
        <v>7233</v>
      </c>
      <c r="B11853" s="52" t="s">
        <v>19632</v>
      </c>
      <c r="C11853" s="52" t="s">
        <v>10358</v>
      </c>
      <c r="D11853" s="967">
        <v>1136.8599999999999</v>
      </c>
      <c r="E11853" s="757"/>
      <c r="F11853" s="757"/>
      <c r="G11853" s="757"/>
      <c r="H11853" s="757"/>
      <c r="I11853" s="757"/>
    </row>
    <row r="11854" spans="1:9" ht="15.75" customHeight="1">
      <c r="A11854" s="52">
        <v>40740</v>
      </c>
      <c r="B11854" s="52" t="s">
        <v>19633</v>
      </c>
      <c r="C11854" s="52" t="s">
        <v>10774</v>
      </c>
      <c r="D11854" s="808">
        <v>195.77</v>
      </c>
      <c r="E11854" s="757"/>
      <c r="F11854" s="757"/>
      <c r="G11854" s="757"/>
      <c r="H11854" s="757"/>
      <c r="I11854" s="757"/>
    </row>
    <row r="11855" spans="1:9" ht="15.75" customHeight="1">
      <c r="A11855" s="52">
        <v>25007</v>
      </c>
      <c r="B11855" s="52" t="s">
        <v>19634</v>
      </c>
      <c r="C11855" s="52" t="s">
        <v>10774</v>
      </c>
      <c r="D11855" s="808">
        <v>56.02</v>
      </c>
      <c r="E11855" s="757"/>
      <c r="F11855" s="757"/>
      <c r="G11855" s="757"/>
      <c r="H11855" s="757"/>
      <c r="I11855" s="757"/>
    </row>
    <row r="11856" spans="1:9" ht="15.75" customHeight="1">
      <c r="A11856" s="52">
        <v>43071</v>
      </c>
      <c r="B11856" s="52" t="s">
        <v>19635</v>
      </c>
      <c r="C11856" s="52" t="s">
        <v>10774</v>
      </c>
      <c r="D11856" s="808">
        <v>220.44</v>
      </c>
      <c r="E11856" s="757"/>
      <c r="F11856" s="757"/>
      <c r="G11856" s="757"/>
      <c r="H11856" s="757"/>
      <c r="I11856" s="757"/>
    </row>
    <row r="11857" spans="1:9" ht="15.75" customHeight="1">
      <c r="A11857" s="52">
        <v>39520</v>
      </c>
      <c r="B11857" s="52" t="s">
        <v>19636</v>
      </c>
      <c r="C11857" s="52" t="s">
        <v>10774</v>
      </c>
      <c r="D11857" s="808">
        <v>179.84</v>
      </c>
      <c r="E11857" s="757"/>
      <c r="F11857" s="757"/>
      <c r="G11857" s="757"/>
      <c r="H11857" s="757"/>
      <c r="I11857" s="757"/>
    </row>
    <row r="11858" spans="1:9" ht="15.75" customHeight="1">
      <c r="A11858" s="52">
        <v>39521</v>
      </c>
      <c r="B11858" s="52" t="s">
        <v>19637</v>
      </c>
      <c r="C11858" s="52" t="s">
        <v>10774</v>
      </c>
      <c r="D11858" s="808">
        <v>185.72</v>
      </c>
      <c r="E11858" s="757"/>
      <c r="F11858" s="757"/>
      <c r="G11858" s="757"/>
      <c r="H11858" s="757"/>
      <c r="I11858" s="757"/>
    </row>
    <row r="11859" spans="1:9" ht="15.75" customHeight="1">
      <c r="A11859" s="52">
        <v>39522</v>
      </c>
      <c r="B11859" s="52" t="s">
        <v>19638</v>
      </c>
      <c r="C11859" s="52" t="s">
        <v>10774</v>
      </c>
      <c r="D11859" s="808">
        <v>191.78</v>
      </c>
      <c r="E11859" s="757"/>
      <c r="F11859" s="757"/>
      <c r="G11859" s="757"/>
      <c r="H11859" s="757"/>
      <c r="I11859" s="757"/>
    </row>
    <row r="11860" spans="1:9" ht="15.75" customHeight="1">
      <c r="A11860" s="52">
        <v>7243</v>
      </c>
      <c r="B11860" s="52" t="s">
        <v>1611</v>
      </c>
      <c r="C11860" s="52" t="s">
        <v>10774</v>
      </c>
      <c r="D11860" s="808">
        <v>58.54</v>
      </c>
      <c r="E11860" s="757"/>
      <c r="F11860" s="757"/>
      <c r="G11860" s="757"/>
      <c r="H11860" s="757"/>
      <c r="I11860" s="757"/>
    </row>
    <row r="11861" spans="1:9" ht="15.75" customHeight="1">
      <c r="A11861" s="52">
        <v>11067</v>
      </c>
      <c r="B11861" s="52" t="s">
        <v>19639</v>
      </c>
      <c r="C11861" s="52" t="s">
        <v>10358</v>
      </c>
      <c r="D11861" s="808">
        <v>402.71</v>
      </c>
      <c r="E11861" s="757"/>
      <c r="F11861" s="757"/>
      <c r="G11861" s="757"/>
      <c r="H11861" s="757"/>
      <c r="I11861" s="757"/>
    </row>
    <row r="11862" spans="1:9" ht="15.75" customHeight="1">
      <c r="A11862" s="52">
        <v>11068</v>
      </c>
      <c r="B11862" s="52" t="s">
        <v>19640</v>
      </c>
      <c r="C11862" s="52" t="s">
        <v>10358</v>
      </c>
      <c r="D11862" s="808">
        <v>508.76</v>
      </c>
      <c r="E11862" s="757"/>
      <c r="F11862" s="757"/>
      <c r="G11862" s="757"/>
      <c r="H11862" s="757"/>
      <c r="I11862" s="757"/>
    </row>
    <row r="11863" spans="1:9" ht="15.75" customHeight="1">
      <c r="A11863" s="52">
        <v>7246</v>
      </c>
      <c r="B11863" s="52" t="s">
        <v>19641</v>
      </c>
      <c r="C11863" s="52" t="s">
        <v>10358</v>
      </c>
      <c r="D11863" s="808">
        <v>32.67</v>
      </c>
      <c r="E11863" s="757"/>
      <c r="F11863" s="757"/>
      <c r="G11863" s="757"/>
      <c r="H11863" s="757"/>
      <c r="I11863" s="757"/>
    </row>
    <row r="11864" spans="1:9" ht="15.75" customHeight="1">
      <c r="A11864" s="52">
        <v>41097</v>
      </c>
      <c r="B11864" s="52" t="s">
        <v>19642</v>
      </c>
      <c r="C11864" s="52" t="s">
        <v>10511</v>
      </c>
      <c r="D11864" s="967">
        <v>2575.33</v>
      </c>
      <c r="E11864" s="757"/>
      <c r="F11864" s="757"/>
      <c r="G11864" s="757"/>
      <c r="H11864" s="757"/>
      <c r="I11864" s="757"/>
    </row>
    <row r="11865" spans="1:9" ht="15.75" customHeight="1">
      <c r="A11865" s="52">
        <v>12869</v>
      </c>
      <c r="B11865" s="52" t="s">
        <v>19643</v>
      </c>
      <c r="C11865" s="52" t="s">
        <v>10509</v>
      </c>
      <c r="D11865" s="808">
        <v>14.7</v>
      </c>
      <c r="E11865" s="757"/>
      <c r="F11865" s="757"/>
      <c r="G11865" s="757"/>
      <c r="H11865" s="757"/>
      <c r="I11865" s="757"/>
    </row>
    <row r="11866" spans="1:9" ht="15.75" customHeight="1">
      <c r="A11866" s="52">
        <v>1574</v>
      </c>
      <c r="B11866" s="52" t="s">
        <v>19644</v>
      </c>
      <c r="C11866" s="52" t="s">
        <v>10358</v>
      </c>
      <c r="D11866" s="808">
        <v>1.29</v>
      </c>
      <c r="E11866" s="757"/>
      <c r="F11866" s="757"/>
      <c r="G11866" s="757"/>
      <c r="H11866" s="757"/>
      <c r="I11866" s="757"/>
    </row>
    <row r="11867" spans="1:9" ht="15.75" customHeight="1">
      <c r="A11867" s="52">
        <v>1581</v>
      </c>
      <c r="B11867" s="52" t="s">
        <v>19645</v>
      </c>
      <c r="C11867" s="52" t="s">
        <v>10358</v>
      </c>
      <c r="D11867" s="808">
        <v>8.99</v>
      </c>
      <c r="E11867" s="757"/>
      <c r="F11867" s="757"/>
      <c r="G11867" s="757"/>
      <c r="H11867" s="757"/>
      <c r="I11867" s="757"/>
    </row>
    <row r="11868" spans="1:9" ht="15.75" customHeight="1">
      <c r="A11868" s="52">
        <v>1575</v>
      </c>
      <c r="B11868" s="52" t="s">
        <v>19646</v>
      </c>
      <c r="C11868" s="52" t="s">
        <v>10358</v>
      </c>
      <c r="D11868" s="808">
        <v>1.54</v>
      </c>
      <c r="E11868" s="757"/>
      <c r="F11868" s="757"/>
      <c r="G11868" s="757"/>
      <c r="H11868" s="757"/>
      <c r="I11868" s="757"/>
    </row>
    <row r="11869" spans="1:9" ht="15.75" customHeight="1">
      <c r="A11869" s="52">
        <v>1570</v>
      </c>
      <c r="B11869" s="52" t="s">
        <v>19647</v>
      </c>
      <c r="C11869" s="52" t="s">
        <v>10358</v>
      </c>
      <c r="D11869" s="808">
        <v>0.77</v>
      </c>
      <c r="E11869" s="757"/>
      <c r="F11869" s="757"/>
      <c r="G11869" s="757"/>
      <c r="H11869" s="757"/>
      <c r="I11869" s="757"/>
    </row>
    <row r="11870" spans="1:9" ht="15.75" customHeight="1">
      <c r="A11870" s="52">
        <v>1576</v>
      </c>
      <c r="B11870" s="52" t="s">
        <v>1770</v>
      </c>
      <c r="C11870" s="52" t="s">
        <v>10358</v>
      </c>
      <c r="D11870" s="808">
        <v>2.13</v>
      </c>
      <c r="E11870" s="757"/>
      <c r="F11870" s="757"/>
      <c r="G11870" s="757"/>
      <c r="H11870" s="757"/>
      <c r="I11870" s="757"/>
    </row>
    <row r="11871" spans="1:9" ht="15.75" customHeight="1">
      <c r="A11871" s="52">
        <v>1577</v>
      </c>
      <c r="B11871" s="52" t="s">
        <v>19648</v>
      </c>
      <c r="C11871" s="52" t="s">
        <v>10358</v>
      </c>
      <c r="D11871" s="808">
        <v>2.4</v>
      </c>
      <c r="E11871" s="757"/>
      <c r="F11871" s="757"/>
      <c r="G11871" s="757"/>
      <c r="H11871" s="757"/>
      <c r="I11871" s="757"/>
    </row>
    <row r="11872" spans="1:9" ht="15.75" customHeight="1">
      <c r="A11872" s="52">
        <v>1571</v>
      </c>
      <c r="B11872" s="52" t="s">
        <v>19649</v>
      </c>
      <c r="C11872" s="52" t="s">
        <v>10358</v>
      </c>
      <c r="D11872" s="808">
        <v>1</v>
      </c>
      <c r="E11872" s="757"/>
      <c r="F11872" s="757"/>
      <c r="G11872" s="757"/>
      <c r="H11872" s="757"/>
      <c r="I11872" s="757"/>
    </row>
    <row r="11873" spans="1:9" ht="15.75" customHeight="1">
      <c r="A11873" s="52">
        <v>1578</v>
      </c>
      <c r="B11873" s="52" t="s">
        <v>1772</v>
      </c>
      <c r="C11873" s="52" t="s">
        <v>10358</v>
      </c>
      <c r="D11873" s="808">
        <v>4.16</v>
      </c>
      <c r="E11873" s="757"/>
      <c r="F11873" s="757"/>
      <c r="G11873" s="757"/>
      <c r="H11873" s="757"/>
      <c r="I11873" s="757"/>
    </row>
    <row r="11874" spans="1:9" ht="15.75" customHeight="1">
      <c r="A11874" s="52">
        <v>1573</v>
      </c>
      <c r="B11874" s="52" t="s">
        <v>19650</v>
      </c>
      <c r="C11874" s="52" t="s">
        <v>10358</v>
      </c>
      <c r="D11874" s="808">
        <v>1.2</v>
      </c>
      <c r="E11874" s="757"/>
      <c r="F11874" s="757"/>
      <c r="G11874" s="757"/>
      <c r="H11874" s="757"/>
      <c r="I11874" s="757"/>
    </row>
    <row r="11875" spans="1:9" ht="15.75" customHeight="1">
      <c r="A11875" s="52">
        <v>1579</v>
      </c>
      <c r="B11875" s="52" t="s">
        <v>19651</v>
      </c>
      <c r="C11875" s="52" t="s">
        <v>10358</v>
      </c>
      <c r="D11875" s="808">
        <v>5.19</v>
      </c>
      <c r="E11875" s="757"/>
      <c r="F11875" s="757"/>
      <c r="G11875" s="757"/>
      <c r="H11875" s="757"/>
      <c r="I11875" s="757"/>
    </row>
    <row r="11876" spans="1:9" ht="15.75" customHeight="1">
      <c r="A11876" s="52">
        <v>1580</v>
      </c>
      <c r="B11876" s="52" t="s">
        <v>19652</v>
      </c>
      <c r="C11876" s="52" t="s">
        <v>10358</v>
      </c>
      <c r="D11876" s="808">
        <v>6.39</v>
      </c>
      <c r="E11876" s="757"/>
      <c r="F11876" s="757"/>
      <c r="G11876" s="757"/>
      <c r="H11876" s="757"/>
      <c r="I11876" s="757"/>
    </row>
    <row r="11877" spans="1:9" ht="15.75" customHeight="1">
      <c r="A11877" s="52">
        <v>39321</v>
      </c>
      <c r="B11877" s="52" t="s">
        <v>19653</v>
      </c>
      <c r="C11877" s="52" t="s">
        <v>10358</v>
      </c>
      <c r="D11877" s="808">
        <v>24.53</v>
      </c>
      <c r="E11877" s="757"/>
      <c r="F11877" s="757"/>
      <c r="G11877" s="757"/>
      <c r="H11877" s="757"/>
      <c r="I11877" s="757"/>
    </row>
    <row r="11878" spans="1:9" ht="15.75" customHeight="1">
      <c r="A11878" s="52">
        <v>39319</v>
      </c>
      <c r="B11878" s="52" t="s">
        <v>19654</v>
      </c>
      <c r="C11878" s="52" t="s">
        <v>10358</v>
      </c>
      <c r="D11878" s="808">
        <v>10.210000000000001</v>
      </c>
      <c r="E11878" s="757"/>
      <c r="F11878" s="757"/>
      <c r="G11878" s="757"/>
      <c r="H11878" s="757"/>
      <c r="I11878" s="757"/>
    </row>
    <row r="11879" spans="1:9" ht="15.75" customHeight="1">
      <c r="A11879" s="52">
        <v>39320</v>
      </c>
      <c r="B11879" s="52" t="s">
        <v>19655</v>
      </c>
      <c r="C11879" s="52" t="s">
        <v>10358</v>
      </c>
      <c r="D11879" s="808">
        <v>19.62</v>
      </c>
      <c r="E11879" s="757"/>
      <c r="F11879" s="757"/>
      <c r="G11879" s="757"/>
      <c r="H11879" s="757"/>
      <c r="I11879" s="757"/>
    </row>
    <row r="11880" spans="1:9" ht="15.75" customHeight="1">
      <c r="A11880" s="52">
        <v>1591</v>
      </c>
      <c r="B11880" s="52" t="s">
        <v>19656</v>
      </c>
      <c r="C11880" s="52" t="s">
        <v>10358</v>
      </c>
      <c r="D11880" s="808">
        <v>19.829999999999998</v>
      </c>
      <c r="E11880" s="757"/>
      <c r="F11880" s="757"/>
      <c r="G11880" s="757"/>
      <c r="H11880" s="757"/>
      <c r="I11880" s="757"/>
    </row>
    <row r="11881" spans="1:9" ht="15.75" customHeight="1">
      <c r="A11881" s="52">
        <v>1547</v>
      </c>
      <c r="B11881" s="52" t="s">
        <v>19657</v>
      </c>
      <c r="C11881" s="52" t="s">
        <v>10358</v>
      </c>
      <c r="D11881" s="808">
        <v>103.92</v>
      </c>
      <c r="E11881" s="757"/>
      <c r="F11881" s="757"/>
      <c r="G11881" s="757"/>
      <c r="H11881" s="757"/>
      <c r="I11881" s="757"/>
    </row>
    <row r="11882" spans="1:9" ht="15.75" customHeight="1">
      <c r="A11882" s="52">
        <v>38196</v>
      </c>
      <c r="B11882" s="52" t="s">
        <v>19658</v>
      </c>
      <c r="C11882" s="52" t="s">
        <v>10358</v>
      </c>
      <c r="D11882" s="808">
        <v>20.239999999999998</v>
      </c>
      <c r="E11882" s="757"/>
      <c r="F11882" s="757"/>
      <c r="G11882" s="757"/>
      <c r="H11882" s="757"/>
      <c r="I11882" s="757"/>
    </row>
    <row r="11883" spans="1:9" ht="15.75" customHeight="1">
      <c r="A11883" s="52">
        <v>1543</v>
      </c>
      <c r="B11883" s="52" t="s">
        <v>19659</v>
      </c>
      <c r="C11883" s="52" t="s">
        <v>10358</v>
      </c>
      <c r="D11883" s="808">
        <v>21.51</v>
      </c>
      <c r="E11883" s="757"/>
      <c r="F11883" s="757"/>
      <c r="G11883" s="757"/>
      <c r="H11883" s="757"/>
      <c r="I11883" s="757"/>
    </row>
    <row r="11884" spans="1:9" ht="15.75" customHeight="1">
      <c r="A11884" s="52">
        <v>1585</v>
      </c>
      <c r="B11884" s="52" t="s">
        <v>19660</v>
      </c>
      <c r="C11884" s="52" t="s">
        <v>10358</v>
      </c>
      <c r="D11884" s="808">
        <v>4.16</v>
      </c>
      <c r="E11884" s="757"/>
      <c r="F11884" s="757"/>
      <c r="G11884" s="757"/>
      <c r="H11884" s="757"/>
      <c r="I11884" s="757"/>
    </row>
    <row r="11885" spans="1:9" ht="15.75" customHeight="1">
      <c r="A11885" s="52">
        <v>1593</v>
      </c>
      <c r="B11885" s="52" t="s">
        <v>19661</v>
      </c>
      <c r="C11885" s="52" t="s">
        <v>10358</v>
      </c>
      <c r="D11885" s="808">
        <v>22.12</v>
      </c>
      <c r="E11885" s="757"/>
      <c r="F11885" s="757"/>
      <c r="G11885" s="757"/>
      <c r="H11885" s="757"/>
      <c r="I11885" s="757"/>
    </row>
    <row r="11886" spans="1:9" ht="15.75" customHeight="1">
      <c r="A11886" s="52">
        <v>11838</v>
      </c>
      <c r="B11886" s="52" t="s">
        <v>19662</v>
      </c>
      <c r="C11886" s="52" t="s">
        <v>10358</v>
      </c>
      <c r="D11886" s="808">
        <v>29.19</v>
      </c>
      <c r="E11886" s="757"/>
      <c r="F11886" s="757"/>
      <c r="G11886" s="757"/>
      <c r="H11886" s="757"/>
      <c r="I11886" s="757"/>
    </row>
    <row r="11887" spans="1:9" ht="15.75" customHeight="1">
      <c r="A11887" s="52">
        <v>1594</v>
      </c>
      <c r="B11887" s="52" t="s">
        <v>19663</v>
      </c>
      <c r="C11887" s="52" t="s">
        <v>10358</v>
      </c>
      <c r="D11887" s="808">
        <v>29.51</v>
      </c>
      <c r="E11887" s="757"/>
      <c r="F11887" s="757"/>
      <c r="G11887" s="757"/>
      <c r="H11887" s="757"/>
      <c r="I11887" s="757"/>
    </row>
    <row r="11888" spans="1:9" ht="15.75" customHeight="1">
      <c r="A11888" s="52">
        <v>1586</v>
      </c>
      <c r="B11888" s="52" t="s">
        <v>19664</v>
      </c>
      <c r="C11888" s="52" t="s">
        <v>10358</v>
      </c>
      <c r="D11888" s="808">
        <v>5.27</v>
      </c>
      <c r="E11888" s="757"/>
      <c r="F11888" s="757"/>
      <c r="G11888" s="757"/>
      <c r="H11888" s="757"/>
      <c r="I11888" s="757"/>
    </row>
    <row r="11889" spans="1:9" ht="15.75" customHeight="1">
      <c r="A11889" s="52">
        <v>11839</v>
      </c>
      <c r="B11889" s="52" t="s">
        <v>19665</v>
      </c>
      <c r="C11889" s="52" t="s">
        <v>10358</v>
      </c>
      <c r="D11889" s="808">
        <v>42.47</v>
      </c>
      <c r="E11889" s="757"/>
      <c r="F11889" s="757"/>
      <c r="G11889" s="757"/>
      <c r="H11889" s="757"/>
      <c r="I11889" s="757"/>
    </row>
    <row r="11890" spans="1:9" ht="15.75" customHeight="1">
      <c r="A11890" s="52">
        <v>1587</v>
      </c>
      <c r="B11890" s="52" t="s">
        <v>19666</v>
      </c>
      <c r="C11890" s="52" t="s">
        <v>10358</v>
      </c>
      <c r="D11890" s="808">
        <v>5.37</v>
      </c>
      <c r="E11890" s="757"/>
      <c r="F11890" s="757"/>
      <c r="G11890" s="757"/>
      <c r="H11890" s="757"/>
      <c r="I11890" s="757"/>
    </row>
    <row r="11891" spans="1:9" ht="15.75" customHeight="1">
      <c r="A11891" s="52">
        <v>1545</v>
      </c>
      <c r="B11891" s="52" t="s">
        <v>19667</v>
      </c>
      <c r="C11891" s="52" t="s">
        <v>10358</v>
      </c>
      <c r="D11891" s="808">
        <v>50.96</v>
      </c>
      <c r="E11891" s="757"/>
      <c r="F11891" s="757"/>
      <c r="G11891" s="757"/>
      <c r="H11891" s="757"/>
      <c r="I11891" s="757"/>
    </row>
    <row r="11892" spans="1:9" ht="15.75" customHeight="1">
      <c r="A11892" s="52">
        <v>1588</v>
      </c>
      <c r="B11892" s="52" t="s">
        <v>19668</v>
      </c>
      <c r="C11892" s="52" t="s">
        <v>10358</v>
      </c>
      <c r="D11892" s="808">
        <v>7.36</v>
      </c>
      <c r="E11892" s="757"/>
      <c r="F11892" s="757"/>
      <c r="G11892" s="757"/>
      <c r="H11892" s="757"/>
      <c r="I11892" s="757"/>
    </row>
    <row r="11893" spans="1:9" ht="15.75" customHeight="1">
      <c r="A11893" s="52">
        <v>1535</v>
      </c>
      <c r="B11893" s="52" t="s">
        <v>19669</v>
      </c>
      <c r="C11893" s="52" t="s">
        <v>10358</v>
      </c>
      <c r="D11893" s="808">
        <v>4.24</v>
      </c>
      <c r="E11893" s="757"/>
      <c r="F11893" s="757"/>
      <c r="G11893" s="757"/>
      <c r="H11893" s="757"/>
      <c r="I11893" s="757"/>
    </row>
    <row r="11894" spans="1:9" ht="15.75" customHeight="1">
      <c r="A11894" s="52">
        <v>1589</v>
      </c>
      <c r="B11894" s="52" t="s">
        <v>19670</v>
      </c>
      <c r="C11894" s="52" t="s">
        <v>10358</v>
      </c>
      <c r="D11894" s="808">
        <v>7.6</v>
      </c>
      <c r="E11894" s="757"/>
      <c r="F11894" s="757"/>
      <c r="G11894" s="757"/>
      <c r="H11894" s="757"/>
      <c r="I11894" s="757"/>
    </row>
    <row r="11895" spans="1:9" ht="15.75" customHeight="1">
      <c r="A11895" s="52">
        <v>1546</v>
      </c>
      <c r="B11895" s="52" t="s">
        <v>19671</v>
      </c>
      <c r="C11895" s="52" t="s">
        <v>10358</v>
      </c>
      <c r="D11895" s="808">
        <v>86</v>
      </c>
      <c r="E11895" s="757"/>
      <c r="F11895" s="757"/>
      <c r="G11895" s="757"/>
      <c r="H11895" s="757"/>
      <c r="I11895" s="757"/>
    </row>
    <row r="11896" spans="1:9" ht="15.75" customHeight="1">
      <c r="A11896" s="52">
        <v>1590</v>
      </c>
      <c r="B11896" s="52" t="s">
        <v>19672</v>
      </c>
      <c r="C11896" s="52" t="s">
        <v>10358</v>
      </c>
      <c r="D11896" s="808">
        <v>13.37</v>
      </c>
      <c r="E11896" s="757"/>
      <c r="F11896" s="757"/>
      <c r="G11896" s="757"/>
      <c r="H11896" s="757"/>
      <c r="I11896" s="757"/>
    </row>
    <row r="11897" spans="1:9" ht="15.75" customHeight="1">
      <c r="A11897" s="52">
        <v>1542</v>
      </c>
      <c r="B11897" s="52" t="s">
        <v>19673</v>
      </c>
      <c r="C11897" s="52" t="s">
        <v>10358</v>
      </c>
      <c r="D11897" s="808">
        <v>17.72</v>
      </c>
      <c r="E11897" s="757"/>
      <c r="F11897" s="757"/>
      <c r="G11897" s="757"/>
      <c r="H11897" s="757"/>
      <c r="I11897" s="757"/>
    </row>
    <row r="11898" spans="1:9" ht="15.75" customHeight="1">
      <c r="A11898" s="52">
        <v>38415</v>
      </c>
      <c r="B11898" s="52" t="s">
        <v>19674</v>
      </c>
      <c r="C11898" s="52" t="s">
        <v>10358</v>
      </c>
      <c r="D11898" s="967">
        <v>1338.98</v>
      </c>
      <c r="E11898" s="757"/>
      <c r="F11898" s="757"/>
      <c r="G11898" s="757"/>
      <c r="H11898" s="757"/>
      <c r="I11898" s="757"/>
    </row>
    <row r="11899" spans="1:9" ht="15.75" customHeight="1">
      <c r="A11899" s="52">
        <v>38414</v>
      </c>
      <c r="B11899" s="52" t="s">
        <v>19675</v>
      </c>
      <c r="C11899" s="52" t="s">
        <v>10358</v>
      </c>
      <c r="D11899" s="967">
        <v>1879.28</v>
      </c>
      <c r="E11899" s="757"/>
      <c r="F11899" s="757"/>
      <c r="G11899" s="757"/>
      <c r="H11899" s="757"/>
      <c r="I11899" s="757"/>
    </row>
    <row r="11900" spans="1:9" ht="15.75" customHeight="1">
      <c r="A11900" s="52">
        <v>38128</v>
      </c>
      <c r="B11900" s="52" t="s">
        <v>19676</v>
      </c>
      <c r="C11900" s="52" t="s">
        <v>10406</v>
      </c>
      <c r="D11900" s="808">
        <v>0.59</v>
      </c>
      <c r="E11900" s="757"/>
      <c r="F11900" s="757"/>
      <c r="G11900" s="757"/>
      <c r="H11900" s="757"/>
      <c r="I11900" s="757"/>
    </row>
    <row r="11901" spans="1:9" ht="15.75" customHeight="1">
      <c r="A11901" s="52">
        <v>7253</v>
      </c>
      <c r="B11901" s="52" t="s">
        <v>19677</v>
      </c>
      <c r="C11901" s="52" t="s">
        <v>10507</v>
      </c>
      <c r="D11901" s="808">
        <v>126.42</v>
      </c>
      <c r="E11901" s="757"/>
      <c r="F11901" s="757"/>
      <c r="G11901" s="757"/>
      <c r="H11901" s="757"/>
      <c r="I11901" s="757"/>
    </row>
    <row r="11902" spans="1:9" ht="15.75" customHeight="1">
      <c r="A11902" s="52">
        <v>4806</v>
      </c>
      <c r="B11902" s="52" t="s">
        <v>19678</v>
      </c>
      <c r="C11902" s="52" t="s">
        <v>10402</v>
      </c>
      <c r="D11902" s="808">
        <v>20.46</v>
      </c>
      <c r="E11902" s="757"/>
      <c r="F11902" s="757"/>
      <c r="G11902" s="757"/>
      <c r="H11902" s="757"/>
      <c r="I11902" s="757"/>
    </row>
    <row r="11903" spans="1:9" ht="15.75" customHeight="1">
      <c r="A11903" s="52">
        <v>34401</v>
      </c>
      <c r="B11903" s="52" t="s">
        <v>19679</v>
      </c>
      <c r="C11903" s="52" t="s">
        <v>10358</v>
      </c>
      <c r="D11903" s="808">
        <v>1.67</v>
      </c>
      <c r="E11903" s="757"/>
      <c r="F11903" s="757"/>
      <c r="G11903" s="757"/>
      <c r="H11903" s="757"/>
      <c r="I11903" s="757"/>
    </row>
    <row r="11904" spans="1:9" ht="15.75" customHeight="1">
      <c r="A11904" s="52">
        <v>7260</v>
      </c>
      <c r="B11904" s="52" t="s">
        <v>19680</v>
      </c>
      <c r="C11904" s="52" t="s">
        <v>10358</v>
      </c>
      <c r="D11904" s="808">
        <v>1.48</v>
      </c>
      <c r="E11904" s="757"/>
      <c r="F11904" s="757"/>
      <c r="G11904" s="757"/>
      <c r="H11904" s="757"/>
      <c r="I11904" s="757"/>
    </row>
    <row r="11905" spans="1:9" ht="15.75" customHeight="1">
      <c r="A11905" s="52">
        <v>7256</v>
      </c>
      <c r="B11905" s="52" t="s">
        <v>19681</v>
      </c>
      <c r="C11905" s="52" t="s">
        <v>10358</v>
      </c>
      <c r="D11905" s="808">
        <v>1.47</v>
      </c>
      <c r="E11905" s="757"/>
      <c r="F11905" s="757"/>
      <c r="G11905" s="757"/>
      <c r="H11905" s="757"/>
      <c r="I11905" s="757"/>
    </row>
    <row r="11906" spans="1:9" ht="15.75" customHeight="1">
      <c r="A11906" s="52">
        <v>7258</v>
      </c>
      <c r="B11906" s="52" t="s">
        <v>19682</v>
      </c>
      <c r="C11906" s="52" t="s">
        <v>10358</v>
      </c>
      <c r="D11906" s="808">
        <v>0.6</v>
      </c>
      <c r="E11906" s="757"/>
      <c r="F11906" s="757"/>
      <c r="G11906" s="757"/>
      <c r="H11906" s="757"/>
      <c r="I11906" s="757"/>
    </row>
    <row r="11907" spans="1:9" ht="15.75" customHeight="1">
      <c r="A11907" s="52">
        <v>34400</v>
      </c>
      <c r="B11907" s="52" t="s">
        <v>19683</v>
      </c>
      <c r="C11907" s="52" t="s">
        <v>10358</v>
      </c>
      <c r="D11907" s="808">
        <v>2.57</v>
      </c>
      <c r="E11907" s="757"/>
      <c r="F11907" s="757"/>
      <c r="G11907" s="757"/>
      <c r="H11907" s="757"/>
      <c r="I11907" s="757"/>
    </row>
    <row r="11908" spans="1:9" ht="15.75" customHeight="1">
      <c r="A11908" s="52">
        <v>10617</v>
      </c>
      <c r="B11908" s="52" t="s">
        <v>19684</v>
      </c>
      <c r="C11908" s="52" t="s">
        <v>10358</v>
      </c>
      <c r="D11908" s="808">
        <v>4.92</v>
      </c>
      <c r="E11908" s="757"/>
      <c r="F11908" s="757"/>
      <c r="G11908" s="757"/>
      <c r="H11908" s="757"/>
      <c r="I11908" s="757"/>
    </row>
    <row r="11909" spans="1:9" ht="15.75" customHeight="1">
      <c r="A11909" s="52">
        <v>44261</v>
      </c>
      <c r="B11909" s="52" t="s">
        <v>19685</v>
      </c>
      <c r="C11909" s="52" t="s">
        <v>10358</v>
      </c>
      <c r="D11909" s="808">
        <v>162.97</v>
      </c>
      <c r="E11909" s="757"/>
      <c r="F11909" s="757"/>
      <c r="G11909" s="757"/>
      <c r="H11909" s="757"/>
      <c r="I11909" s="757"/>
    </row>
    <row r="11910" spans="1:9" ht="15.75" customHeight="1">
      <c r="A11910" s="52">
        <v>7274</v>
      </c>
      <c r="B11910" s="52" t="s">
        <v>19686</v>
      </c>
      <c r="C11910" s="52" t="s">
        <v>10358</v>
      </c>
      <c r="D11910" s="808">
        <v>78.900000000000006</v>
      </c>
      <c r="E11910" s="757"/>
      <c r="F11910" s="757"/>
      <c r="G11910" s="757"/>
      <c r="H11910" s="757"/>
      <c r="I11910" s="757"/>
    </row>
    <row r="11911" spans="1:9" ht="15.75" customHeight="1">
      <c r="A11911" s="52">
        <v>44326</v>
      </c>
      <c r="B11911" s="52" t="s">
        <v>19687</v>
      </c>
      <c r="C11911" s="52" t="s">
        <v>10358</v>
      </c>
      <c r="D11911" s="967">
        <v>1704.07</v>
      </c>
      <c r="E11911" s="757"/>
      <c r="F11911" s="757"/>
      <c r="G11911" s="757"/>
      <c r="H11911" s="757"/>
      <c r="I11911" s="757"/>
    </row>
    <row r="11912" spans="1:9" ht="15.75" customHeight="1">
      <c r="A11912" s="52">
        <v>154</v>
      </c>
      <c r="B11912" s="52" t="s">
        <v>19688</v>
      </c>
      <c r="C11912" s="52" t="s">
        <v>10408</v>
      </c>
      <c r="D11912" s="808">
        <v>96.83</v>
      </c>
      <c r="E11912" s="757"/>
      <c r="F11912" s="757"/>
      <c r="G11912" s="757"/>
      <c r="H11912" s="757"/>
      <c r="I11912" s="757"/>
    </row>
    <row r="11913" spans="1:9" ht="15.75" customHeight="1">
      <c r="A11913" s="52">
        <v>38121</v>
      </c>
      <c r="B11913" s="52" t="s">
        <v>19689</v>
      </c>
      <c r="C11913" s="52" t="s">
        <v>10408</v>
      </c>
      <c r="D11913" s="808">
        <v>17.579999999999998</v>
      </c>
      <c r="E11913" s="757"/>
      <c r="F11913" s="757"/>
      <c r="G11913" s="757"/>
      <c r="H11913" s="757"/>
      <c r="I11913" s="757"/>
    </row>
    <row r="11914" spans="1:9" ht="15.75" customHeight="1">
      <c r="A11914" s="52">
        <v>43776</v>
      </c>
      <c r="B11914" s="52" t="s">
        <v>19690</v>
      </c>
      <c r="C11914" s="52" t="s">
        <v>10408</v>
      </c>
      <c r="D11914" s="808">
        <v>25.14</v>
      </c>
      <c r="E11914" s="757"/>
      <c r="F11914" s="757"/>
      <c r="G11914" s="757"/>
      <c r="H11914" s="757"/>
      <c r="I11914" s="757"/>
    </row>
    <row r="11915" spans="1:9" ht="15.75" customHeight="1">
      <c r="A11915" s="52">
        <v>7343</v>
      </c>
      <c r="B11915" s="52" t="s">
        <v>19691</v>
      </c>
      <c r="C11915" s="52" t="s">
        <v>10408</v>
      </c>
      <c r="D11915" s="808">
        <v>15.55</v>
      </c>
      <c r="E11915" s="757"/>
      <c r="F11915" s="757"/>
      <c r="G11915" s="757"/>
      <c r="H11915" s="757"/>
      <c r="I11915" s="757"/>
    </row>
    <row r="11916" spans="1:9" ht="15.75" customHeight="1">
      <c r="A11916" s="52">
        <v>7348</v>
      </c>
      <c r="B11916" s="52" t="s">
        <v>19692</v>
      </c>
      <c r="C11916" s="52" t="s">
        <v>10408</v>
      </c>
      <c r="D11916" s="808">
        <v>12.6</v>
      </c>
      <c r="E11916" s="757"/>
      <c r="F11916" s="757"/>
      <c r="G11916" s="757"/>
      <c r="H11916" s="757"/>
      <c r="I11916" s="757"/>
    </row>
    <row r="11917" spans="1:9" ht="15.75" customHeight="1">
      <c r="A11917" s="52">
        <v>7313</v>
      </c>
      <c r="B11917" s="52" t="s">
        <v>19693</v>
      </c>
      <c r="C11917" s="52" t="s">
        <v>10408</v>
      </c>
      <c r="D11917" s="808">
        <v>27.51</v>
      </c>
      <c r="E11917" s="757"/>
      <c r="F11917" s="757"/>
      <c r="G11917" s="757"/>
      <c r="H11917" s="757"/>
      <c r="I11917" s="757"/>
    </row>
    <row r="11918" spans="1:9" ht="15.75" customHeight="1">
      <c r="A11918" s="52">
        <v>7319</v>
      </c>
      <c r="B11918" s="52" t="s">
        <v>19694</v>
      </c>
      <c r="C11918" s="52" t="s">
        <v>10408</v>
      </c>
      <c r="D11918" s="808">
        <v>15.75</v>
      </c>
      <c r="E11918" s="757"/>
      <c r="F11918" s="757"/>
      <c r="G11918" s="757"/>
      <c r="H11918" s="757"/>
      <c r="I11918" s="757"/>
    </row>
    <row r="11919" spans="1:9" ht="15.75" customHeight="1">
      <c r="A11919" s="52">
        <v>7314</v>
      </c>
      <c r="B11919" s="52" t="s">
        <v>19695</v>
      </c>
      <c r="C11919" s="52" t="s">
        <v>10408</v>
      </c>
      <c r="D11919" s="808">
        <v>69.61</v>
      </c>
      <c r="E11919" s="757"/>
      <c r="F11919" s="757"/>
      <c r="G11919" s="757"/>
      <c r="H11919" s="757"/>
      <c r="I11919" s="757"/>
    </row>
    <row r="11920" spans="1:9" ht="15.75" customHeight="1">
      <c r="A11920" s="52">
        <v>7304</v>
      </c>
      <c r="B11920" s="52" t="s">
        <v>1790</v>
      </c>
      <c r="C11920" s="52" t="s">
        <v>10408</v>
      </c>
      <c r="D11920" s="808">
        <v>74.5</v>
      </c>
      <c r="E11920" s="757"/>
      <c r="F11920" s="757"/>
      <c r="G11920" s="757"/>
      <c r="H11920" s="757"/>
      <c r="I11920" s="757"/>
    </row>
    <row r="11921" spans="1:9" ht="15.75" customHeight="1">
      <c r="A11921" s="52">
        <v>43649</v>
      </c>
      <c r="B11921" s="52" t="s">
        <v>19696</v>
      </c>
      <c r="C11921" s="52" t="s">
        <v>10408</v>
      </c>
      <c r="D11921" s="808">
        <v>38.53</v>
      </c>
      <c r="E11921" s="757"/>
      <c r="F11921" s="757"/>
      <c r="G11921" s="757"/>
      <c r="H11921" s="757"/>
      <c r="I11921" s="757"/>
    </row>
    <row r="11922" spans="1:9" ht="15.75" customHeight="1">
      <c r="A11922" s="52">
        <v>43650</v>
      </c>
      <c r="B11922" s="52" t="s">
        <v>19697</v>
      </c>
      <c r="C11922" s="52" t="s">
        <v>10408</v>
      </c>
      <c r="D11922" s="808">
        <v>36.409999999999997</v>
      </c>
      <c r="E11922" s="757"/>
      <c r="F11922" s="757"/>
      <c r="G11922" s="757"/>
      <c r="H11922" s="757"/>
      <c r="I11922" s="757"/>
    </row>
    <row r="11923" spans="1:9" ht="15.75" customHeight="1">
      <c r="A11923" s="52">
        <v>7311</v>
      </c>
      <c r="B11923" s="52" t="s">
        <v>19698</v>
      </c>
      <c r="C11923" s="52" t="s">
        <v>10408</v>
      </c>
      <c r="D11923" s="808">
        <v>37.299999999999997</v>
      </c>
      <c r="E11923" s="757"/>
      <c r="F11923" s="757"/>
      <c r="G11923" s="757"/>
      <c r="H11923" s="757"/>
      <c r="I11923" s="757"/>
    </row>
    <row r="11924" spans="1:9" ht="15.75" customHeight="1">
      <c r="A11924" s="52">
        <v>7292</v>
      </c>
      <c r="B11924" s="52" t="s">
        <v>19699</v>
      </c>
      <c r="C11924" s="52" t="s">
        <v>10408</v>
      </c>
      <c r="D11924" s="808">
        <v>36.11</v>
      </c>
      <c r="E11924" s="757"/>
      <c r="F11924" s="757"/>
      <c r="G11924" s="757"/>
      <c r="H11924" s="757"/>
      <c r="I11924" s="757"/>
    </row>
    <row r="11925" spans="1:9" ht="15.75" customHeight="1">
      <c r="A11925" s="52">
        <v>7293</v>
      </c>
      <c r="B11925" s="52" t="s">
        <v>19700</v>
      </c>
      <c r="C11925" s="52" t="s">
        <v>10408</v>
      </c>
      <c r="D11925" s="808">
        <v>39.950000000000003</v>
      </c>
      <c r="E11925" s="757"/>
      <c r="F11925" s="757"/>
      <c r="G11925" s="757"/>
      <c r="H11925" s="757"/>
      <c r="I11925" s="757"/>
    </row>
    <row r="11926" spans="1:9" ht="15.75" customHeight="1">
      <c r="A11926" s="52">
        <v>7306</v>
      </c>
      <c r="B11926" s="52" t="s">
        <v>19701</v>
      </c>
      <c r="C11926" s="52" t="s">
        <v>10408</v>
      </c>
      <c r="D11926" s="808">
        <v>44.09</v>
      </c>
      <c r="E11926" s="757"/>
      <c r="F11926" s="757"/>
      <c r="G11926" s="757"/>
      <c r="H11926" s="757"/>
      <c r="I11926" s="757"/>
    </row>
    <row r="11927" spans="1:9" ht="15.75" customHeight="1">
      <c r="A11927" s="52">
        <v>7288</v>
      </c>
      <c r="B11927" s="52" t="s">
        <v>19702</v>
      </c>
      <c r="C11927" s="52" t="s">
        <v>10408</v>
      </c>
      <c r="D11927" s="808">
        <v>36.6</v>
      </c>
      <c r="E11927" s="757"/>
      <c r="F11927" s="757"/>
      <c r="G11927" s="757"/>
      <c r="H11927" s="757"/>
      <c r="I11927" s="757"/>
    </row>
    <row r="11928" spans="1:9" ht="15.75" customHeight="1">
      <c r="A11928" s="52">
        <v>43625</v>
      </c>
      <c r="B11928" s="52" t="s">
        <v>19703</v>
      </c>
      <c r="C11928" s="52" t="s">
        <v>10408</v>
      </c>
      <c r="D11928" s="808">
        <v>29.56</v>
      </c>
      <c r="E11928" s="757"/>
      <c r="F11928" s="757"/>
      <c r="G11928" s="757"/>
      <c r="H11928" s="757"/>
      <c r="I11928" s="757"/>
    </row>
    <row r="11929" spans="1:9" ht="15.75" customHeight="1">
      <c r="A11929" s="52">
        <v>43647</v>
      </c>
      <c r="B11929" s="52" t="s">
        <v>19704</v>
      </c>
      <c r="C11929" s="52" t="s">
        <v>10408</v>
      </c>
      <c r="D11929" s="808">
        <v>26.85</v>
      </c>
      <c r="E11929" s="757"/>
      <c r="F11929" s="757"/>
      <c r="G11929" s="757"/>
      <c r="H11929" s="757"/>
      <c r="I11929" s="757"/>
    </row>
    <row r="11930" spans="1:9" ht="15.75" customHeight="1">
      <c r="A11930" s="52">
        <v>43648</v>
      </c>
      <c r="B11930" s="52" t="s">
        <v>19705</v>
      </c>
      <c r="C11930" s="52" t="s">
        <v>10408</v>
      </c>
      <c r="D11930" s="808">
        <v>25.91</v>
      </c>
      <c r="E11930" s="757"/>
      <c r="F11930" s="757"/>
      <c r="G11930" s="757"/>
      <c r="H11930" s="757"/>
      <c r="I11930" s="757"/>
    </row>
    <row r="11931" spans="1:9" ht="15.75" customHeight="1">
      <c r="A11931" s="52">
        <v>35693</v>
      </c>
      <c r="B11931" s="52" t="s">
        <v>1696</v>
      </c>
      <c r="C11931" s="52" t="s">
        <v>10408</v>
      </c>
      <c r="D11931" s="808">
        <v>7.84</v>
      </c>
      <c r="E11931" s="757"/>
      <c r="F11931" s="757"/>
      <c r="G11931" s="757"/>
      <c r="H11931" s="757"/>
      <c r="I11931" s="757"/>
    </row>
    <row r="11932" spans="1:9" ht="15.75" customHeight="1">
      <c r="A11932" s="52">
        <v>7356</v>
      </c>
      <c r="B11932" s="52" t="s">
        <v>19706</v>
      </c>
      <c r="C11932" s="52" t="s">
        <v>10408</v>
      </c>
      <c r="D11932" s="808">
        <v>18.79</v>
      </c>
      <c r="E11932" s="757"/>
      <c r="F11932" s="757"/>
      <c r="G11932" s="757"/>
      <c r="H11932" s="757"/>
      <c r="I11932" s="757"/>
    </row>
    <row r="11933" spans="1:9" ht="15.75" customHeight="1">
      <c r="A11933" s="52">
        <v>35692</v>
      </c>
      <c r="B11933" s="52" t="s">
        <v>19707</v>
      </c>
      <c r="C11933" s="52" t="s">
        <v>10408</v>
      </c>
      <c r="D11933" s="808">
        <v>12.3</v>
      </c>
      <c r="E11933" s="757"/>
      <c r="F11933" s="757"/>
      <c r="G11933" s="757"/>
      <c r="H11933" s="757"/>
      <c r="I11933" s="757"/>
    </row>
    <row r="11934" spans="1:9" ht="15.75" customHeight="1">
      <c r="A11934" s="52">
        <v>43624</v>
      </c>
      <c r="B11934" s="52" t="s">
        <v>19708</v>
      </c>
      <c r="C11934" s="52" t="s">
        <v>10408</v>
      </c>
      <c r="D11934" s="808">
        <v>22.9</v>
      </c>
      <c r="E11934" s="757"/>
      <c r="F11934" s="757"/>
      <c r="G11934" s="757"/>
      <c r="H11934" s="757"/>
      <c r="I11934" s="757"/>
    </row>
    <row r="11935" spans="1:9" ht="15.75" customHeight="1">
      <c r="A11935" s="52">
        <v>7342</v>
      </c>
      <c r="B11935" s="52" t="s">
        <v>19709</v>
      </c>
      <c r="C11935" s="52" t="s">
        <v>10406</v>
      </c>
      <c r="D11935" s="808">
        <v>3.02</v>
      </c>
      <c r="E11935" s="757"/>
      <c r="F11935" s="757"/>
      <c r="G11935" s="757"/>
      <c r="H11935" s="757"/>
      <c r="I11935" s="757"/>
    </row>
    <row r="11936" spans="1:9" ht="15.75" customHeight="1">
      <c r="A11936" s="52">
        <v>7350</v>
      </c>
      <c r="B11936" s="52" t="s">
        <v>19710</v>
      </c>
      <c r="C11936" s="52" t="s">
        <v>10408</v>
      </c>
      <c r="D11936" s="808">
        <v>27.12</v>
      </c>
      <c r="E11936" s="757"/>
      <c r="F11936" s="757"/>
      <c r="G11936" s="757"/>
      <c r="H11936" s="757"/>
      <c r="I11936" s="757"/>
    </row>
    <row r="11937" spans="1:9" ht="15.75" customHeight="1">
      <c r="A11937" s="52">
        <v>39574</v>
      </c>
      <c r="B11937" s="52" t="s">
        <v>19711</v>
      </c>
      <c r="C11937" s="52" t="s">
        <v>10358</v>
      </c>
      <c r="D11937" s="808">
        <v>5.07</v>
      </c>
      <c r="E11937" s="757"/>
      <c r="F11937" s="757"/>
      <c r="G11937" s="757"/>
      <c r="H11937" s="757"/>
      <c r="I11937" s="757"/>
    </row>
    <row r="11938" spans="1:9" ht="15.75" customHeight="1">
      <c r="A11938" s="52">
        <v>11060</v>
      </c>
      <c r="B11938" s="52" t="s">
        <v>19712</v>
      </c>
      <c r="C11938" s="52" t="s">
        <v>10358</v>
      </c>
      <c r="D11938" s="808">
        <v>47.47</v>
      </c>
      <c r="E11938" s="757"/>
      <c r="F11938" s="757"/>
      <c r="G11938" s="757"/>
      <c r="H11938" s="757"/>
      <c r="I11938" s="757"/>
    </row>
    <row r="11939" spans="1:9" ht="15.75" customHeight="1">
      <c r="A11939" s="52">
        <v>37401</v>
      </c>
      <c r="B11939" s="52" t="s">
        <v>1231</v>
      </c>
      <c r="C11939" s="52" t="s">
        <v>10358</v>
      </c>
      <c r="D11939" s="808">
        <v>93.7</v>
      </c>
      <c r="E11939" s="757"/>
      <c r="F11939" s="757"/>
      <c r="G11939" s="757"/>
      <c r="H11939" s="757"/>
      <c r="I11939" s="757"/>
    </row>
    <row r="11940" spans="1:9" ht="15.75" customHeight="1">
      <c r="A11940" s="52">
        <v>7525</v>
      </c>
      <c r="B11940" s="52" t="s">
        <v>19713</v>
      </c>
      <c r="C11940" s="52" t="s">
        <v>10358</v>
      </c>
      <c r="D11940" s="808">
        <v>43.82</v>
      </c>
      <c r="E11940" s="757"/>
      <c r="F11940" s="757"/>
      <c r="G11940" s="757"/>
      <c r="H11940" s="757"/>
      <c r="I11940" s="757"/>
    </row>
    <row r="11941" spans="1:9" ht="15.75" customHeight="1">
      <c r="A11941" s="52">
        <v>7524</v>
      </c>
      <c r="B11941" s="52" t="s">
        <v>19714</v>
      </c>
      <c r="C11941" s="52" t="s">
        <v>10358</v>
      </c>
      <c r="D11941" s="808">
        <v>41.29</v>
      </c>
      <c r="E11941" s="757"/>
      <c r="F11941" s="757"/>
      <c r="G11941" s="757"/>
      <c r="H11941" s="757"/>
      <c r="I11941" s="757"/>
    </row>
    <row r="11942" spans="1:9" ht="15.75" customHeight="1">
      <c r="A11942" s="52">
        <v>38105</v>
      </c>
      <c r="B11942" s="52" t="s">
        <v>19715</v>
      </c>
      <c r="C11942" s="52" t="s">
        <v>10358</v>
      </c>
      <c r="D11942" s="808">
        <v>10.61</v>
      </c>
      <c r="E11942" s="757"/>
      <c r="F11942" s="757"/>
      <c r="G11942" s="757"/>
      <c r="H11942" s="757"/>
      <c r="I11942" s="757"/>
    </row>
    <row r="11943" spans="1:9" ht="15.75" customHeight="1">
      <c r="A11943" s="52">
        <v>38084</v>
      </c>
      <c r="B11943" s="52" t="s">
        <v>19716</v>
      </c>
      <c r="C11943" s="52" t="s">
        <v>10358</v>
      </c>
      <c r="D11943" s="808">
        <v>15.06</v>
      </c>
      <c r="E11943" s="757"/>
      <c r="F11943" s="757"/>
      <c r="G11943" s="757"/>
      <c r="H11943" s="757"/>
      <c r="I11943" s="757"/>
    </row>
    <row r="11944" spans="1:9" ht="15.75" customHeight="1">
      <c r="A11944" s="52">
        <v>38103</v>
      </c>
      <c r="B11944" s="52" t="s">
        <v>19717</v>
      </c>
      <c r="C11944" s="52" t="s">
        <v>10358</v>
      </c>
      <c r="D11944" s="808">
        <v>15.92</v>
      </c>
      <c r="E11944" s="757"/>
      <c r="F11944" s="757"/>
      <c r="G11944" s="757"/>
      <c r="H11944" s="757"/>
      <c r="I11944" s="757"/>
    </row>
    <row r="11945" spans="1:9" ht="15.75" customHeight="1">
      <c r="A11945" s="52">
        <v>38082</v>
      </c>
      <c r="B11945" s="52" t="s">
        <v>19718</v>
      </c>
      <c r="C11945" s="52" t="s">
        <v>10358</v>
      </c>
      <c r="D11945" s="808">
        <v>19.62</v>
      </c>
      <c r="E11945" s="757"/>
      <c r="F11945" s="757"/>
      <c r="G11945" s="757"/>
      <c r="H11945" s="757"/>
      <c r="I11945" s="757"/>
    </row>
    <row r="11946" spans="1:9" ht="15.75" customHeight="1">
      <c r="A11946" s="52">
        <v>38104</v>
      </c>
      <c r="B11946" s="52" t="s">
        <v>19719</v>
      </c>
      <c r="C11946" s="52" t="s">
        <v>10358</v>
      </c>
      <c r="D11946" s="808">
        <v>31.18</v>
      </c>
      <c r="E11946" s="757"/>
      <c r="F11946" s="757"/>
      <c r="G11946" s="757"/>
      <c r="H11946" s="757"/>
      <c r="I11946" s="757"/>
    </row>
    <row r="11947" spans="1:9" ht="15.75" customHeight="1">
      <c r="A11947" s="52">
        <v>38083</v>
      </c>
      <c r="B11947" s="52" t="s">
        <v>1782</v>
      </c>
      <c r="C11947" s="52" t="s">
        <v>10358</v>
      </c>
      <c r="D11947" s="808">
        <v>34.619999999999997</v>
      </c>
      <c r="E11947" s="757"/>
      <c r="F11947" s="757"/>
      <c r="G11947" s="757"/>
      <c r="H11947" s="757"/>
      <c r="I11947" s="757"/>
    </row>
    <row r="11948" spans="1:9" ht="15.75" customHeight="1">
      <c r="A11948" s="52">
        <v>38101</v>
      </c>
      <c r="B11948" s="52" t="s">
        <v>19720</v>
      </c>
      <c r="C11948" s="52" t="s">
        <v>10358</v>
      </c>
      <c r="D11948" s="808">
        <v>7.57</v>
      </c>
      <c r="E11948" s="757"/>
      <c r="F11948" s="757"/>
      <c r="G11948" s="757"/>
      <c r="H11948" s="757"/>
      <c r="I11948" s="757"/>
    </row>
    <row r="11949" spans="1:9" ht="15.75" customHeight="1">
      <c r="A11949" s="52">
        <v>7528</v>
      </c>
      <c r="B11949" s="52" t="s">
        <v>19721</v>
      </c>
      <c r="C11949" s="52" t="s">
        <v>10358</v>
      </c>
      <c r="D11949" s="808">
        <v>8.9</v>
      </c>
      <c r="E11949" s="757"/>
      <c r="F11949" s="757"/>
      <c r="G11949" s="757"/>
      <c r="H11949" s="757"/>
      <c r="I11949" s="757"/>
    </row>
    <row r="11950" spans="1:9" ht="15.75" customHeight="1">
      <c r="A11950" s="52">
        <v>12147</v>
      </c>
      <c r="B11950" s="52" t="s">
        <v>19722</v>
      </c>
      <c r="C11950" s="52" t="s">
        <v>10358</v>
      </c>
      <c r="D11950" s="808">
        <v>13.57</v>
      </c>
      <c r="E11950" s="757"/>
      <c r="F11950" s="757"/>
      <c r="G11950" s="757"/>
      <c r="H11950" s="757"/>
      <c r="I11950" s="757"/>
    </row>
    <row r="11951" spans="1:9" ht="15.75" customHeight="1">
      <c r="A11951" s="52">
        <v>38075</v>
      </c>
      <c r="B11951" s="52" t="s">
        <v>19723</v>
      </c>
      <c r="C11951" s="52" t="s">
        <v>10358</v>
      </c>
      <c r="D11951" s="808">
        <v>15.41</v>
      </c>
      <c r="E11951" s="757"/>
      <c r="F11951" s="757"/>
      <c r="G11951" s="757"/>
      <c r="H11951" s="757"/>
      <c r="I11951" s="757"/>
    </row>
    <row r="11952" spans="1:9" ht="15.75" customHeight="1">
      <c r="A11952" s="52">
        <v>38102</v>
      </c>
      <c r="B11952" s="52" t="s">
        <v>19724</v>
      </c>
      <c r="C11952" s="52" t="s">
        <v>10358</v>
      </c>
      <c r="D11952" s="808">
        <v>9.69</v>
      </c>
      <c r="E11952" s="757"/>
      <c r="F11952" s="757"/>
      <c r="G11952" s="757"/>
      <c r="H11952" s="757"/>
      <c r="I11952" s="757"/>
    </row>
    <row r="11953" spans="1:9" ht="15.75" customHeight="1">
      <c r="A11953" s="52">
        <v>38076</v>
      </c>
      <c r="B11953" s="52" t="s">
        <v>19725</v>
      </c>
      <c r="C11953" s="52" t="s">
        <v>10358</v>
      </c>
      <c r="D11953" s="808">
        <v>17.28</v>
      </c>
      <c r="E11953" s="757"/>
      <c r="F11953" s="757"/>
      <c r="G11953" s="757"/>
      <c r="H11953" s="757"/>
      <c r="I11953" s="757"/>
    </row>
    <row r="11954" spans="1:9" ht="15.75" customHeight="1">
      <c r="A11954" s="52">
        <v>7592</v>
      </c>
      <c r="B11954" s="52" t="s">
        <v>19726</v>
      </c>
      <c r="C11954" s="52" t="s">
        <v>10509</v>
      </c>
      <c r="D11954" s="808">
        <v>27.37</v>
      </c>
      <c r="E11954" s="757"/>
      <c r="F11954" s="757"/>
      <c r="G11954" s="757"/>
      <c r="H11954" s="757"/>
      <c r="I11954" s="757"/>
    </row>
    <row r="11955" spans="1:9" ht="15.75" customHeight="1">
      <c r="A11955" s="52">
        <v>40820</v>
      </c>
      <c r="B11955" s="52" t="s">
        <v>19727</v>
      </c>
      <c r="C11955" s="52" t="s">
        <v>10511</v>
      </c>
      <c r="D11955" s="967">
        <v>4793.3</v>
      </c>
      <c r="E11955" s="757"/>
      <c r="F11955" s="757"/>
      <c r="G11955" s="757"/>
      <c r="H11955" s="757"/>
      <c r="I11955" s="757"/>
    </row>
    <row r="11956" spans="1:9" ht="15.75" customHeight="1">
      <c r="A11956" s="52">
        <v>11826</v>
      </c>
      <c r="B11956" s="52" t="s">
        <v>19728</v>
      </c>
      <c r="C11956" s="52" t="s">
        <v>10358</v>
      </c>
      <c r="D11956" s="808">
        <v>67.42</v>
      </c>
      <c r="E11956" s="757"/>
      <c r="F11956" s="757"/>
      <c r="G11956" s="757"/>
      <c r="H11956" s="757"/>
      <c r="I11956" s="757"/>
    </row>
    <row r="11957" spans="1:9" ht="15.75" customHeight="1">
      <c r="A11957" s="52">
        <v>7606</v>
      </c>
      <c r="B11957" s="52" t="s">
        <v>19729</v>
      </c>
      <c r="C11957" s="52" t="s">
        <v>10358</v>
      </c>
      <c r="D11957" s="808">
        <v>81.069999999999993</v>
      </c>
      <c r="E11957" s="757"/>
      <c r="F11957" s="757"/>
      <c r="G11957" s="757"/>
      <c r="H11957" s="757"/>
      <c r="I11957" s="757"/>
    </row>
    <row r="11958" spans="1:9" ht="15.75" customHeight="1">
      <c r="A11958" s="52">
        <v>11763</v>
      </c>
      <c r="B11958" s="52" t="s">
        <v>19730</v>
      </c>
      <c r="C11958" s="52" t="s">
        <v>10358</v>
      </c>
      <c r="D11958" s="808">
        <v>177.05</v>
      </c>
      <c r="E11958" s="757"/>
      <c r="F11958" s="757"/>
      <c r="G11958" s="757"/>
      <c r="H11958" s="757"/>
      <c r="I11958" s="757"/>
    </row>
    <row r="11959" spans="1:9" ht="15.75" customHeight="1">
      <c r="A11959" s="52">
        <v>11764</v>
      </c>
      <c r="B11959" s="52" t="s">
        <v>19731</v>
      </c>
      <c r="C11959" s="52" t="s">
        <v>10358</v>
      </c>
      <c r="D11959" s="808">
        <v>145.26</v>
      </c>
      <c r="E11959" s="757"/>
      <c r="F11959" s="757"/>
      <c r="G11959" s="757"/>
      <c r="H11959" s="757"/>
      <c r="I11959" s="757"/>
    </row>
    <row r="11960" spans="1:9" ht="15.75" customHeight="1">
      <c r="A11960" s="52">
        <v>11829</v>
      </c>
      <c r="B11960" s="52" t="s">
        <v>19732</v>
      </c>
      <c r="C11960" s="52" t="s">
        <v>10358</v>
      </c>
      <c r="D11960" s="808">
        <v>35.11</v>
      </c>
      <c r="E11960" s="757"/>
      <c r="F11960" s="757"/>
      <c r="G11960" s="757"/>
      <c r="H11960" s="757"/>
      <c r="I11960" s="757"/>
    </row>
    <row r="11961" spans="1:9" ht="15.75" customHeight="1">
      <c r="A11961" s="52">
        <v>11830</v>
      </c>
      <c r="B11961" s="52" t="s">
        <v>19733</v>
      </c>
      <c r="C11961" s="52" t="s">
        <v>10358</v>
      </c>
      <c r="D11961" s="808">
        <v>37.909999999999997</v>
      </c>
      <c r="E11961" s="757"/>
      <c r="F11961" s="757"/>
      <c r="G11961" s="757"/>
      <c r="H11961" s="757"/>
      <c r="I11961" s="757"/>
    </row>
    <row r="11962" spans="1:9" ht="15.75" customHeight="1">
      <c r="A11962" s="52">
        <v>11825</v>
      </c>
      <c r="B11962" s="52" t="s">
        <v>19734</v>
      </c>
      <c r="C11962" s="52" t="s">
        <v>10358</v>
      </c>
      <c r="D11962" s="808">
        <v>85.29</v>
      </c>
      <c r="E11962" s="757"/>
      <c r="F11962" s="757"/>
      <c r="G11962" s="757"/>
      <c r="H11962" s="757"/>
      <c r="I11962" s="757"/>
    </row>
    <row r="11963" spans="1:9" ht="15.75" customHeight="1">
      <c r="A11963" s="52">
        <v>11767</v>
      </c>
      <c r="B11963" s="52" t="s">
        <v>19735</v>
      </c>
      <c r="C11963" s="52" t="s">
        <v>10358</v>
      </c>
      <c r="D11963" s="808">
        <v>227.16</v>
      </c>
      <c r="E11963" s="757"/>
      <c r="F11963" s="757"/>
      <c r="G11963" s="757"/>
      <c r="H11963" s="757"/>
      <c r="I11963" s="757"/>
    </row>
    <row r="11964" spans="1:9" ht="15.75" customHeight="1">
      <c r="A11964" s="52">
        <v>11766</v>
      </c>
      <c r="B11964" s="52" t="s">
        <v>19736</v>
      </c>
      <c r="C11964" s="52" t="s">
        <v>10358</v>
      </c>
      <c r="D11964" s="808">
        <v>52.95</v>
      </c>
      <c r="E11964" s="757"/>
      <c r="F11964" s="757"/>
      <c r="G11964" s="757"/>
      <c r="H11964" s="757"/>
      <c r="I11964" s="757"/>
    </row>
    <row r="11965" spans="1:9" ht="15.75" customHeight="1">
      <c r="A11965" s="52">
        <v>11765</v>
      </c>
      <c r="B11965" s="52" t="s">
        <v>19737</v>
      </c>
      <c r="C11965" s="52" t="s">
        <v>10358</v>
      </c>
      <c r="D11965" s="808">
        <v>96.81</v>
      </c>
      <c r="E11965" s="757"/>
      <c r="F11965" s="757"/>
      <c r="G11965" s="757"/>
      <c r="H11965" s="757"/>
      <c r="I11965" s="757"/>
    </row>
    <row r="11966" spans="1:9" ht="15.75" customHeight="1">
      <c r="A11966" s="52">
        <v>11824</v>
      </c>
      <c r="B11966" s="52" t="s">
        <v>19738</v>
      </c>
      <c r="C11966" s="52" t="s">
        <v>10358</v>
      </c>
      <c r="D11966" s="808">
        <v>62.28</v>
      </c>
      <c r="E11966" s="757"/>
      <c r="F11966" s="757"/>
      <c r="G11966" s="757"/>
      <c r="H11966" s="757"/>
      <c r="I11966" s="757"/>
    </row>
    <row r="11967" spans="1:9" ht="15.75" customHeight="1">
      <c r="A11967" s="52">
        <v>44045</v>
      </c>
      <c r="B11967" s="52" t="s">
        <v>19739</v>
      </c>
      <c r="C11967" s="52" t="s">
        <v>10358</v>
      </c>
      <c r="D11967" s="808">
        <v>243.02</v>
      </c>
      <c r="E11967" s="757"/>
      <c r="F11967" s="757"/>
      <c r="G11967" s="757"/>
      <c r="H11967" s="757"/>
      <c r="I11967" s="757"/>
    </row>
    <row r="11968" spans="1:9" ht="15.75" customHeight="1">
      <c r="A11968" s="52">
        <v>39702</v>
      </c>
      <c r="B11968" s="52" t="s">
        <v>19740</v>
      </c>
      <c r="C11968" s="52" t="s">
        <v>10358</v>
      </c>
      <c r="D11968" s="967">
        <v>1614.03</v>
      </c>
      <c r="E11968" s="757"/>
      <c r="F11968" s="757"/>
      <c r="G11968" s="757"/>
      <c r="H11968" s="757"/>
      <c r="I11968" s="757"/>
    </row>
    <row r="11969" spans="1:9" ht="15.75" customHeight="1">
      <c r="A11969" s="52">
        <v>13415</v>
      </c>
      <c r="B11969" s="52" t="s">
        <v>19741</v>
      </c>
      <c r="C11969" s="52" t="s">
        <v>10358</v>
      </c>
      <c r="D11969" s="808">
        <v>52.99</v>
      </c>
      <c r="E11969" s="757"/>
      <c r="F11969" s="757"/>
      <c r="G11969" s="757"/>
      <c r="H11969" s="757"/>
      <c r="I11969" s="757"/>
    </row>
    <row r="11970" spans="1:9" ht="15.75" customHeight="1">
      <c r="A11970" s="52">
        <v>7602</v>
      </c>
      <c r="B11970" s="52" t="s">
        <v>19742</v>
      </c>
      <c r="C11970" s="52" t="s">
        <v>10358</v>
      </c>
      <c r="D11970" s="808">
        <v>33.81</v>
      </c>
      <c r="E11970" s="757"/>
      <c r="F11970" s="757"/>
      <c r="G11970" s="757"/>
      <c r="H11970" s="757"/>
      <c r="I11970" s="757"/>
    </row>
    <row r="11971" spans="1:9" ht="15.75" customHeight="1">
      <c r="A11971" s="52">
        <v>7603</v>
      </c>
      <c r="B11971" s="52" t="s">
        <v>19743</v>
      </c>
      <c r="C11971" s="52" t="s">
        <v>10358</v>
      </c>
      <c r="D11971" s="808">
        <v>28.68</v>
      </c>
      <c r="E11971" s="757"/>
      <c r="F11971" s="757"/>
      <c r="G11971" s="757"/>
      <c r="H11971" s="757"/>
      <c r="I11971" s="757"/>
    </row>
    <row r="11972" spans="1:9" ht="15.75" customHeight="1">
      <c r="A11972" s="52">
        <v>11777</v>
      </c>
      <c r="B11972" s="52" t="s">
        <v>19744</v>
      </c>
      <c r="C11972" s="52" t="s">
        <v>10358</v>
      </c>
      <c r="D11972" s="808">
        <v>200.73</v>
      </c>
      <c r="E11972" s="757"/>
      <c r="F11972" s="757"/>
      <c r="G11972" s="757"/>
      <c r="H11972" s="757"/>
      <c r="I11972" s="757"/>
    </row>
    <row r="11973" spans="1:9" ht="15.75" customHeight="1">
      <c r="A11973" s="52">
        <v>13417</v>
      </c>
      <c r="B11973" s="52" t="s">
        <v>19745</v>
      </c>
      <c r="C11973" s="52" t="s">
        <v>10358</v>
      </c>
      <c r="D11973" s="808">
        <v>69.010000000000005</v>
      </c>
      <c r="E11973" s="757"/>
      <c r="F11973" s="757"/>
      <c r="G11973" s="757"/>
      <c r="H11973" s="757"/>
      <c r="I11973" s="757"/>
    </row>
    <row r="11974" spans="1:9" ht="15.75" customHeight="1">
      <c r="A11974" s="52">
        <v>36791</v>
      </c>
      <c r="B11974" s="52" t="s">
        <v>19746</v>
      </c>
      <c r="C11974" s="52" t="s">
        <v>10358</v>
      </c>
      <c r="D11974" s="808">
        <v>103.58</v>
      </c>
      <c r="E11974" s="757"/>
      <c r="F11974" s="757"/>
      <c r="G11974" s="757"/>
      <c r="H11974" s="757"/>
      <c r="I11974" s="757"/>
    </row>
    <row r="11975" spans="1:9" ht="15.75" customHeight="1">
      <c r="A11975" s="52">
        <v>36795</v>
      </c>
      <c r="B11975" s="52" t="s">
        <v>19747</v>
      </c>
      <c r="C11975" s="52" t="s">
        <v>10358</v>
      </c>
      <c r="D11975" s="967">
        <v>1309.6400000000001</v>
      </c>
      <c r="E11975" s="757"/>
      <c r="F11975" s="757"/>
      <c r="G11975" s="757"/>
      <c r="H11975" s="757"/>
      <c r="I11975" s="757"/>
    </row>
    <row r="11976" spans="1:9" ht="15.75" customHeight="1">
      <c r="A11976" s="52">
        <v>36796</v>
      </c>
      <c r="B11976" s="52" t="s">
        <v>19748</v>
      </c>
      <c r="C11976" s="52" t="s">
        <v>10358</v>
      </c>
      <c r="D11976" s="808">
        <v>108.83</v>
      </c>
      <c r="E11976" s="757"/>
      <c r="F11976" s="757"/>
      <c r="G11976" s="757"/>
      <c r="H11976" s="757"/>
      <c r="I11976" s="757"/>
    </row>
    <row r="11977" spans="1:9" ht="15.75" customHeight="1">
      <c r="A11977" s="52">
        <v>36792</v>
      </c>
      <c r="B11977" s="52" t="s">
        <v>19749</v>
      </c>
      <c r="C11977" s="52" t="s">
        <v>10358</v>
      </c>
      <c r="D11977" s="808">
        <v>137.86000000000001</v>
      </c>
      <c r="E11977" s="757"/>
      <c r="F11977" s="757"/>
      <c r="G11977" s="757"/>
      <c r="H11977" s="757"/>
      <c r="I11977" s="757"/>
    </row>
    <row r="11978" spans="1:9" ht="15.75" customHeight="1">
      <c r="A11978" s="52">
        <v>11773</v>
      </c>
      <c r="B11978" s="52" t="s">
        <v>19750</v>
      </c>
      <c r="C11978" s="52" t="s">
        <v>10358</v>
      </c>
      <c r="D11978" s="808">
        <v>91.77</v>
      </c>
      <c r="E11978" s="757"/>
      <c r="F11978" s="757"/>
      <c r="G11978" s="757"/>
      <c r="H11978" s="757"/>
      <c r="I11978" s="757"/>
    </row>
    <row r="11979" spans="1:9" ht="15.75" customHeight="1">
      <c r="A11979" s="52">
        <v>11762</v>
      </c>
      <c r="B11979" s="52" t="s">
        <v>19751</v>
      </c>
      <c r="C11979" s="52" t="s">
        <v>10358</v>
      </c>
      <c r="D11979" s="808">
        <v>43.53</v>
      </c>
      <c r="E11979" s="757"/>
      <c r="F11979" s="757"/>
      <c r="G11979" s="757"/>
      <c r="H11979" s="757"/>
      <c r="I11979" s="757"/>
    </row>
    <row r="11980" spans="1:9" ht="15.75" customHeight="1">
      <c r="A11980" s="52">
        <v>7604</v>
      </c>
      <c r="B11980" s="52" t="s">
        <v>19752</v>
      </c>
      <c r="C11980" s="52" t="s">
        <v>10358</v>
      </c>
      <c r="D11980" s="808">
        <v>36.85</v>
      </c>
      <c r="E11980" s="757"/>
      <c r="F11980" s="757"/>
      <c r="G11980" s="757"/>
      <c r="H11980" s="757"/>
      <c r="I11980" s="757"/>
    </row>
    <row r="11981" spans="1:9" ht="15.75" customHeight="1">
      <c r="A11981" s="52">
        <v>13984</v>
      </c>
      <c r="B11981" s="52" t="s">
        <v>19753</v>
      </c>
      <c r="C11981" s="52" t="s">
        <v>10358</v>
      </c>
      <c r="D11981" s="808">
        <v>53.56</v>
      </c>
      <c r="E11981" s="757"/>
      <c r="F11981" s="757"/>
      <c r="G11981" s="757"/>
      <c r="H11981" s="757"/>
      <c r="I11981" s="757"/>
    </row>
    <row r="11982" spans="1:9" ht="15.75" customHeight="1">
      <c r="A11982" s="52">
        <v>11772</v>
      </c>
      <c r="B11982" s="52" t="s">
        <v>19754</v>
      </c>
      <c r="C11982" s="52" t="s">
        <v>10358</v>
      </c>
      <c r="D11982" s="808">
        <v>92.06</v>
      </c>
      <c r="E11982" s="757"/>
      <c r="F11982" s="757"/>
      <c r="G11982" s="757"/>
      <c r="H11982" s="757"/>
      <c r="I11982" s="757"/>
    </row>
    <row r="11983" spans="1:9" ht="15.75" customHeight="1">
      <c r="A11983" s="52">
        <v>13983</v>
      </c>
      <c r="B11983" s="52" t="s">
        <v>19755</v>
      </c>
      <c r="C11983" s="52" t="s">
        <v>10358</v>
      </c>
      <c r="D11983" s="808">
        <v>69.72</v>
      </c>
      <c r="E11983" s="757"/>
      <c r="F11983" s="757"/>
      <c r="G11983" s="757"/>
      <c r="H11983" s="757"/>
      <c r="I11983" s="757"/>
    </row>
    <row r="11984" spans="1:9" ht="15.75" customHeight="1">
      <c r="A11984" s="52">
        <v>13416</v>
      </c>
      <c r="B11984" s="52" t="s">
        <v>19756</v>
      </c>
      <c r="C11984" s="52" t="s">
        <v>10358</v>
      </c>
      <c r="D11984" s="808">
        <v>61.92</v>
      </c>
      <c r="E11984" s="757"/>
      <c r="F11984" s="757"/>
      <c r="G11984" s="757"/>
      <c r="H11984" s="757"/>
      <c r="I11984" s="757"/>
    </row>
    <row r="11985" spans="1:9" ht="15.75" customHeight="1">
      <c r="A11985" s="52">
        <v>40329</v>
      </c>
      <c r="B11985" s="52" t="s">
        <v>19757</v>
      </c>
      <c r="C11985" s="52" t="s">
        <v>10358</v>
      </c>
      <c r="D11985" s="808">
        <v>22</v>
      </c>
      <c r="E11985" s="757"/>
      <c r="F11985" s="757"/>
      <c r="G11985" s="757"/>
      <c r="H11985" s="757"/>
      <c r="I11985" s="757"/>
    </row>
    <row r="11986" spans="1:9" ht="15.75" customHeight="1">
      <c r="A11986" s="52">
        <v>11823</v>
      </c>
      <c r="B11986" s="52" t="s">
        <v>19758</v>
      </c>
      <c r="C11986" s="52" t="s">
        <v>10358</v>
      </c>
      <c r="D11986" s="808">
        <v>9.26</v>
      </c>
      <c r="E11986" s="757"/>
      <c r="F11986" s="757"/>
      <c r="G11986" s="757"/>
      <c r="H11986" s="757"/>
      <c r="I11986" s="757"/>
    </row>
    <row r="11987" spans="1:9" ht="15.75" customHeight="1">
      <c r="A11987" s="52">
        <v>11822</v>
      </c>
      <c r="B11987" s="52" t="s">
        <v>19759</v>
      </c>
      <c r="C11987" s="52" t="s">
        <v>10358</v>
      </c>
      <c r="D11987" s="808">
        <v>28.61</v>
      </c>
      <c r="E11987" s="757"/>
      <c r="F11987" s="757"/>
      <c r="G11987" s="757"/>
      <c r="H11987" s="757"/>
      <c r="I11987" s="757"/>
    </row>
    <row r="11988" spans="1:9" ht="15.75" customHeight="1">
      <c r="A11988" s="52">
        <v>11831</v>
      </c>
      <c r="B11988" s="52" t="s">
        <v>19760</v>
      </c>
      <c r="C11988" s="52" t="s">
        <v>10358</v>
      </c>
      <c r="D11988" s="808">
        <v>17.22</v>
      </c>
      <c r="E11988" s="757"/>
      <c r="F11988" s="757"/>
      <c r="G11988" s="757"/>
      <c r="H11988" s="757"/>
      <c r="I11988" s="757"/>
    </row>
    <row r="11989" spans="1:9" ht="15.75" customHeight="1">
      <c r="A11989" s="52">
        <v>7613</v>
      </c>
      <c r="B11989" s="52" t="s">
        <v>19761</v>
      </c>
      <c r="C11989" s="52" t="s">
        <v>10358</v>
      </c>
      <c r="D11989" s="967">
        <v>108435.72</v>
      </c>
      <c r="E11989" s="757"/>
      <c r="F11989" s="757"/>
      <c r="G11989" s="757"/>
      <c r="H11989" s="757"/>
      <c r="I11989" s="757"/>
    </row>
    <row r="11990" spans="1:9" ht="15.75" customHeight="1">
      <c r="A11990" s="52">
        <v>7619</v>
      </c>
      <c r="B11990" s="52" t="s">
        <v>19762</v>
      </c>
      <c r="C11990" s="52" t="s">
        <v>10358</v>
      </c>
      <c r="D11990" s="967">
        <v>16761.84</v>
      </c>
      <c r="E11990" s="757"/>
      <c r="F11990" s="757"/>
      <c r="G11990" s="757"/>
      <c r="H11990" s="757"/>
      <c r="I11990" s="757"/>
    </row>
    <row r="11991" spans="1:9" ht="15.75" customHeight="1">
      <c r="A11991" s="52">
        <v>12076</v>
      </c>
      <c r="B11991" s="52" t="s">
        <v>19763</v>
      </c>
      <c r="C11991" s="52" t="s">
        <v>10358</v>
      </c>
      <c r="D11991" s="967">
        <v>7688.91</v>
      </c>
      <c r="E11991" s="757"/>
      <c r="F11991" s="757"/>
      <c r="G11991" s="757"/>
      <c r="H11991" s="757"/>
      <c r="I11991" s="757"/>
    </row>
    <row r="11992" spans="1:9" ht="15.75" customHeight="1">
      <c r="A11992" s="52">
        <v>7614</v>
      </c>
      <c r="B11992" s="52" t="s">
        <v>19764</v>
      </c>
      <c r="C11992" s="52" t="s">
        <v>10358</v>
      </c>
      <c r="D11992" s="967">
        <v>21140.68</v>
      </c>
      <c r="E11992" s="757"/>
      <c r="F11992" s="757"/>
      <c r="G11992" s="757"/>
      <c r="H11992" s="757"/>
      <c r="I11992" s="757"/>
    </row>
    <row r="11993" spans="1:9" ht="15.75" customHeight="1">
      <c r="A11993" s="52">
        <v>7618</v>
      </c>
      <c r="B11993" s="52" t="s">
        <v>19765</v>
      </c>
      <c r="C11993" s="52" t="s">
        <v>10358</v>
      </c>
      <c r="D11993" s="967">
        <v>137113.19</v>
      </c>
      <c r="E11993" s="757"/>
      <c r="F11993" s="757"/>
      <c r="G11993" s="757"/>
      <c r="H11993" s="757"/>
      <c r="I11993" s="757"/>
    </row>
    <row r="11994" spans="1:9" ht="15.75" customHeight="1">
      <c r="A11994" s="52">
        <v>7620</v>
      </c>
      <c r="B11994" s="52" t="s">
        <v>19766</v>
      </c>
      <c r="C11994" s="52" t="s">
        <v>10358</v>
      </c>
      <c r="D11994" s="967">
        <v>29657.25</v>
      </c>
      <c r="E11994" s="757"/>
      <c r="F11994" s="757"/>
      <c r="G11994" s="757"/>
      <c r="H11994" s="757"/>
      <c r="I11994" s="757"/>
    </row>
    <row r="11995" spans="1:9" ht="15.75" customHeight="1">
      <c r="A11995" s="52">
        <v>7610</v>
      </c>
      <c r="B11995" s="52" t="s">
        <v>19767</v>
      </c>
      <c r="C11995" s="52" t="s">
        <v>10358</v>
      </c>
      <c r="D11995" s="967">
        <v>9391.4599999999991</v>
      </c>
      <c r="E11995" s="757"/>
      <c r="F11995" s="757"/>
      <c r="G11995" s="757"/>
      <c r="H11995" s="757"/>
      <c r="I11995" s="757"/>
    </row>
    <row r="11996" spans="1:9" ht="15.75" customHeight="1">
      <c r="A11996" s="52">
        <v>7615</v>
      </c>
      <c r="B11996" s="52" t="s">
        <v>19768</v>
      </c>
      <c r="C11996" s="52" t="s">
        <v>10358</v>
      </c>
      <c r="D11996" s="967">
        <v>34600.129999999997</v>
      </c>
      <c r="E11996" s="757"/>
      <c r="F11996" s="757"/>
      <c r="G11996" s="757"/>
      <c r="H11996" s="757"/>
      <c r="I11996" s="757"/>
    </row>
    <row r="11997" spans="1:9" ht="15.75" customHeight="1">
      <c r="A11997" s="52">
        <v>7617</v>
      </c>
      <c r="B11997" s="52" t="s">
        <v>19769</v>
      </c>
      <c r="C11997" s="52" t="s">
        <v>10358</v>
      </c>
      <c r="D11997" s="967">
        <v>10489.88</v>
      </c>
      <c r="E11997" s="757"/>
      <c r="F11997" s="757"/>
      <c r="G11997" s="757"/>
      <c r="H11997" s="757"/>
      <c r="I11997" s="757"/>
    </row>
    <row r="11998" spans="1:9" ht="15.75" customHeight="1">
      <c r="A11998" s="52">
        <v>7616</v>
      </c>
      <c r="B11998" s="52" t="s">
        <v>19770</v>
      </c>
      <c r="C11998" s="52" t="s">
        <v>10358</v>
      </c>
      <c r="D11998" s="967">
        <v>56461.919999999998</v>
      </c>
      <c r="E11998" s="757"/>
      <c r="F11998" s="757"/>
      <c r="G11998" s="757"/>
      <c r="H11998" s="757"/>
      <c r="I11998" s="757"/>
    </row>
    <row r="11999" spans="1:9" ht="15.75" customHeight="1">
      <c r="A11999" s="52">
        <v>7611</v>
      </c>
      <c r="B11999" s="52" t="s">
        <v>19771</v>
      </c>
      <c r="C11999" s="52" t="s">
        <v>10358</v>
      </c>
      <c r="D11999" s="967">
        <v>13565.45</v>
      </c>
      <c r="E11999" s="757"/>
      <c r="F11999" s="757"/>
      <c r="G11999" s="757"/>
      <c r="H11999" s="757"/>
      <c r="I11999" s="757"/>
    </row>
    <row r="12000" spans="1:9" ht="15.75" customHeight="1">
      <c r="A12000" s="52">
        <v>7612</v>
      </c>
      <c r="B12000" s="52" t="s">
        <v>19772</v>
      </c>
      <c r="C12000" s="52" t="s">
        <v>10358</v>
      </c>
      <c r="D12000" s="967">
        <v>77447.179999999993</v>
      </c>
      <c r="E12000" s="757"/>
      <c r="F12000" s="757"/>
      <c r="G12000" s="757"/>
      <c r="H12000" s="757"/>
      <c r="I12000" s="757"/>
    </row>
    <row r="12001" spans="1:9" ht="15.75" customHeight="1">
      <c r="A12001" s="52">
        <v>37371</v>
      </c>
      <c r="B12001" s="52" t="s">
        <v>1573</v>
      </c>
      <c r="C12001" s="52" t="s">
        <v>10509</v>
      </c>
      <c r="D12001" s="808">
        <v>0.72</v>
      </c>
      <c r="E12001" s="757"/>
      <c r="F12001" s="757"/>
      <c r="G12001" s="757"/>
      <c r="H12001" s="757"/>
      <c r="I12001" s="757"/>
    </row>
    <row r="12002" spans="1:9" ht="15.75" customHeight="1">
      <c r="A12002" s="52">
        <v>40862</v>
      </c>
      <c r="B12002" s="52" t="s">
        <v>19773</v>
      </c>
      <c r="C12002" s="52" t="s">
        <v>10511</v>
      </c>
      <c r="D12002" s="808">
        <v>90.04</v>
      </c>
      <c r="E12002" s="757"/>
      <c r="F12002" s="757"/>
      <c r="G12002" s="757"/>
      <c r="H12002" s="757"/>
      <c r="I12002" s="757"/>
    </row>
    <row r="12003" spans="1:9" ht="15.75" customHeight="1">
      <c r="A12003" s="52">
        <v>36510</v>
      </c>
      <c r="B12003" s="52" t="s">
        <v>19774</v>
      </c>
      <c r="C12003" s="52" t="s">
        <v>10358</v>
      </c>
      <c r="D12003" s="967">
        <v>1073394.45</v>
      </c>
      <c r="E12003" s="757"/>
      <c r="F12003" s="757"/>
      <c r="G12003" s="757"/>
      <c r="H12003" s="757"/>
      <c r="I12003" s="757"/>
    </row>
    <row r="12004" spans="1:9" ht="15.75" customHeight="1">
      <c r="A12004" s="52">
        <v>25020</v>
      </c>
      <c r="B12004" s="52" t="s">
        <v>19775</v>
      </c>
      <c r="C12004" s="52" t="s">
        <v>10358</v>
      </c>
      <c r="D12004" s="967">
        <v>4422007.4800000004</v>
      </c>
      <c r="E12004" s="757"/>
      <c r="F12004" s="757"/>
      <c r="G12004" s="757"/>
      <c r="H12004" s="757"/>
      <c r="I12004" s="757"/>
    </row>
    <row r="12005" spans="1:9" ht="15.75" customHeight="1">
      <c r="A12005" s="52">
        <v>7622</v>
      </c>
      <c r="B12005" s="52" t="s">
        <v>19776</v>
      </c>
      <c r="C12005" s="52" t="s">
        <v>10358</v>
      </c>
      <c r="D12005" s="967">
        <v>1041349.5</v>
      </c>
      <c r="E12005" s="757"/>
      <c r="F12005" s="757"/>
      <c r="G12005" s="757"/>
      <c r="H12005" s="757"/>
      <c r="I12005" s="757"/>
    </row>
    <row r="12006" spans="1:9" ht="15.75" customHeight="1">
      <c r="A12006" s="52">
        <v>7624</v>
      </c>
      <c r="B12006" s="52" t="s">
        <v>19777</v>
      </c>
      <c r="C12006" s="52" t="s">
        <v>10358</v>
      </c>
      <c r="D12006" s="967">
        <v>1350000</v>
      </c>
      <c r="E12006" s="757"/>
      <c r="F12006" s="757"/>
      <c r="G12006" s="757"/>
      <c r="H12006" s="757"/>
      <c r="I12006" s="757"/>
    </row>
    <row r="12007" spans="1:9" ht="15.75" customHeight="1">
      <c r="A12007" s="52">
        <v>7625</v>
      </c>
      <c r="B12007" s="52" t="s">
        <v>19778</v>
      </c>
      <c r="C12007" s="52" t="s">
        <v>10358</v>
      </c>
      <c r="D12007" s="967">
        <v>1341742.99</v>
      </c>
      <c r="E12007" s="757"/>
      <c r="F12007" s="757"/>
      <c r="G12007" s="757"/>
      <c r="H12007" s="757"/>
      <c r="I12007" s="757"/>
    </row>
    <row r="12008" spans="1:9" ht="15.75" customHeight="1">
      <c r="A12008" s="52">
        <v>7623</v>
      </c>
      <c r="B12008" s="52" t="s">
        <v>19779</v>
      </c>
      <c r="C12008" s="52" t="s">
        <v>10358</v>
      </c>
      <c r="D12008" s="967">
        <v>4422007.4800000004</v>
      </c>
      <c r="E12008" s="757"/>
      <c r="F12008" s="757"/>
      <c r="G12008" s="757"/>
      <c r="H12008" s="757"/>
      <c r="I12008" s="757"/>
    </row>
    <row r="12009" spans="1:9" ht="15.75" customHeight="1">
      <c r="A12009" s="52">
        <v>36508</v>
      </c>
      <c r="B12009" s="52" t="s">
        <v>19780</v>
      </c>
      <c r="C12009" s="52" t="s">
        <v>10358</v>
      </c>
      <c r="D12009" s="967">
        <v>1988752.23</v>
      </c>
      <c r="E12009" s="757"/>
      <c r="F12009" s="757"/>
      <c r="G12009" s="757"/>
      <c r="H12009" s="757"/>
      <c r="I12009" s="757"/>
    </row>
    <row r="12010" spans="1:9" ht="15.75" customHeight="1">
      <c r="A12010" s="52">
        <v>36509</v>
      </c>
      <c r="B12010" s="52" t="s">
        <v>19781</v>
      </c>
      <c r="C12010" s="52" t="s">
        <v>10358</v>
      </c>
      <c r="D12010" s="967">
        <v>1089908.19</v>
      </c>
      <c r="E12010" s="757"/>
      <c r="F12010" s="757"/>
      <c r="G12010" s="757"/>
      <c r="H12010" s="757"/>
      <c r="I12010" s="757"/>
    </row>
    <row r="12011" spans="1:9" ht="15.75" customHeight="1">
      <c r="A12011" s="52">
        <v>13238</v>
      </c>
      <c r="B12011" s="52" t="s">
        <v>19782</v>
      </c>
      <c r="C12011" s="52" t="s">
        <v>10358</v>
      </c>
      <c r="D12011" s="967">
        <v>306168.2</v>
      </c>
      <c r="E12011" s="757"/>
      <c r="F12011" s="757"/>
      <c r="G12011" s="757"/>
      <c r="H12011" s="757"/>
      <c r="I12011" s="757"/>
    </row>
    <row r="12012" spans="1:9" ht="15.75" customHeight="1">
      <c r="A12012" s="52">
        <v>36511</v>
      </c>
      <c r="B12012" s="52" t="s">
        <v>19783</v>
      </c>
      <c r="C12012" s="52" t="s">
        <v>10358</v>
      </c>
      <c r="D12012" s="967">
        <v>354766.33</v>
      </c>
      <c r="E12012" s="757"/>
      <c r="F12012" s="757"/>
      <c r="G12012" s="757"/>
      <c r="H12012" s="757"/>
      <c r="I12012" s="757"/>
    </row>
    <row r="12013" spans="1:9" ht="15.75" customHeight="1">
      <c r="A12013" s="52">
        <v>36515</v>
      </c>
      <c r="B12013" s="52" t="s">
        <v>19784</v>
      </c>
      <c r="C12013" s="52" t="s">
        <v>10358</v>
      </c>
      <c r="D12013" s="967">
        <v>104485.96</v>
      </c>
      <c r="E12013" s="757"/>
      <c r="F12013" s="757"/>
      <c r="G12013" s="757"/>
      <c r="H12013" s="757"/>
      <c r="I12013" s="757"/>
    </row>
    <row r="12014" spans="1:9" ht="15.75" customHeight="1">
      <c r="A12014" s="52">
        <v>10598</v>
      </c>
      <c r="B12014" s="52" t="s">
        <v>19785</v>
      </c>
      <c r="C12014" s="52" t="s">
        <v>10358</v>
      </c>
      <c r="D12014" s="967">
        <v>169439.79</v>
      </c>
      <c r="E12014" s="757"/>
      <c r="F12014" s="757"/>
      <c r="G12014" s="757"/>
      <c r="H12014" s="757"/>
      <c r="I12014" s="757"/>
    </row>
    <row r="12015" spans="1:9" ht="15.75" customHeight="1">
      <c r="A12015" s="52">
        <v>7640</v>
      </c>
      <c r="B12015" s="52" t="s">
        <v>19786</v>
      </c>
      <c r="C12015" s="52" t="s">
        <v>10358</v>
      </c>
      <c r="D12015" s="967">
        <v>260000</v>
      </c>
      <c r="E12015" s="757"/>
      <c r="F12015" s="757"/>
      <c r="G12015" s="757"/>
      <c r="H12015" s="757"/>
      <c r="I12015" s="757"/>
    </row>
    <row r="12016" spans="1:9" ht="15.75" customHeight="1">
      <c r="A12016" s="52">
        <v>36513</v>
      </c>
      <c r="B12016" s="52" t="s">
        <v>19787</v>
      </c>
      <c r="C12016" s="52" t="s">
        <v>10358</v>
      </c>
      <c r="D12016" s="967">
        <v>250462.6</v>
      </c>
      <c r="E12016" s="757"/>
      <c r="F12016" s="757"/>
      <c r="G12016" s="757"/>
      <c r="H12016" s="757"/>
      <c r="I12016" s="757"/>
    </row>
    <row r="12017" spans="1:9" ht="15.75" customHeight="1">
      <c r="A12017" s="52">
        <v>36514</v>
      </c>
      <c r="B12017" s="52" t="s">
        <v>19788</v>
      </c>
      <c r="C12017" s="52" t="s">
        <v>10358</v>
      </c>
      <c r="D12017" s="967">
        <v>279439.23</v>
      </c>
      <c r="E12017" s="757"/>
      <c r="F12017" s="757"/>
      <c r="G12017" s="757"/>
      <c r="H12017" s="757"/>
      <c r="I12017" s="757"/>
    </row>
    <row r="12018" spans="1:9" ht="15.75" customHeight="1">
      <c r="A12018" s="52">
        <v>11572</v>
      </c>
      <c r="B12018" s="52" t="s">
        <v>19789</v>
      </c>
      <c r="C12018" s="52" t="s">
        <v>10358</v>
      </c>
      <c r="D12018" s="808">
        <v>30.16</v>
      </c>
      <c r="E12018" s="757"/>
      <c r="F12018" s="757"/>
      <c r="G12018" s="757"/>
      <c r="H12018" s="757"/>
      <c r="I12018" s="757"/>
    </row>
    <row r="12019" spans="1:9" ht="15.75" customHeight="1">
      <c r="A12019" s="52">
        <v>36149</v>
      </c>
      <c r="B12019" s="52" t="s">
        <v>19790</v>
      </c>
      <c r="C12019" s="52" t="s">
        <v>10358</v>
      </c>
      <c r="D12019" s="808">
        <v>264.37</v>
      </c>
      <c r="E12019" s="757"/>
      <c r="F12019" s="757"/>
      <c r="G12019" s="757"/>
      <c r="H12019" s="757"/>
      <c r="I12019" s="757"/>
    </row>
    <row r="12020" spans="1:9" ht="15.75" customHeight="1">
      <c r="A12020" s="52">
        <v>42407</v>
      </c>
      <c r="B12020" s="52" t="s">
        <v>19791</v>
      </c>
      <c r="C12020" s="52" t="s">
        <v>10402</v>
      </c>
      <c r="D12020" s="808">
        <v>6.79</v>
      </c>
      <c r="E12020" s="757"/>
      <c r="F12020" s="757"/>
      <c r="G12020" s="757"/>
      <c r="H12020" s="757"/>
      <c r="I12020" s="757"/>
    </row>
    <row r="12021" spans="1:9" ht="15.75" customHeight="1">
      <c r="A12021" s="52">
        <v>11581</v>
      </c>
      <c r="B12021" s="52" t="s">
        <v>19792</v>
      </c>
      <c r="C12021" s="52" t="s">
        <v>10402</v>
      </c>
      <c r="D12021" s="808">
        <v>19.91</v>
      </c>
      <c r="E12021" s="757"/>
      <c r="F12021" s="757"/>
      <c r="G12021" s="757"/>
      <c r="H12021" s="757"/>
      <c r="I12021" s="757"/>
    </row>
    <row r="12022" spans="1:9" ht="15.75" customHeight="1">
      <c r="A12022" s="52">
        <v>43605</v>
      </c>
      <c r="B12022" s="52" t="s">
        <v>19793</v>
      </c>
      <c r="C12022" s="52" t="s">
        <v>10402</v>
      </c>
      <c r="D12022" s="808">
        <v>40.729999999999997</v>
      </c>
      <c r="E12022" s="757"/>
      <c r="F12022" s="757"/>
      <c r="G12022" s="757"/>
      <c r="H12022" s="757"/>
      <c r="I12022" s="757"/>
    </row>
    <row r="12023" spans="1:9" ht="15.75" customHeight="1">
      <c r="A12023" s="52">
        <v>11580</v>
      </c>
      <c r="B12023" s="52" t="s">
        <v>19794</v>
      </c>
      <c r="C12023" s="52" t="s">
        <v>10402</v>
      </c>
      <c r="D12023" s="808">
        <v>7.99</v>
      </c>
      <c r="E12023" s="757"/>
      <c r="F12023" s="757"/>
      <c r="G12023" s="757"/>
      <c r="H12023" s="757"/>
      <c r="I12023" s="757"/>
    </row>
    <row r="12024" spans="1:9" ht="15.75" customHeight="1">
      <c r="A12024" s="52">
        <v>10743</v>
      </c>
      <c r="B12024" s="52" t="s">
        <v>19795</v>
      </c>
      <c r="C12024" s="52" t="s">
        <v>10358</v>
      </c>
      <c r="D12024" s="808">
        <v>655.47</v>
      </c>
      <c r="E12024" s="757"/>
      <c r="F12024" s="757"/>
      <c r="G12024" s="757"/>
      <c r="H12024" s="757"/>
      <c r="I12024" s="757"/>
    </row>
    <row r="12025" spans="1:9" ht="15.75" customHeight="1">
      <c r="A12025" s="52">
        <v>39848</v>
      </c>
      <c r="B12025" s="52" t="s">
        <v>19796</v>
      </c>
      <c r="C12025" s="52" t="s">
        <v>10402</v>
      </c>
      <c r="D12025" s="808">
        <v>1.91</v>
      </c>
      <c r="E12025" s="757"/>
      <c r="F12025" s="757"/>
      <c r="G12025" s="757"/>
      <c r="H12025" s="757"/>
      <c r="I12025" s="757"/>
    </row>
    <row r="12026" spans="1:9" ht="15.75" customHeight="1">
      <c r="A12026" s="52">
        <v>20999</v>
      </c>
      <c r="B12026" s="52" t="s">
        <v>19797</v>
      </c>
      <c r="C12026" s="52" t="s">
        <v>10402</v>
      </c>
      <c r="D12026" s="808">
        <v>14.2</v>
      </c>
      <c r="E12026" s="757"/>
      <c r="F12026" s="757"/>
      <c r="G12026" s="757"/>
      <c r="H12026" s="757"/>
      <c r="I12026" s="757"/>
    </row>
    <row r="12027" spans="1:9" ht="15.75" customHeight="1">
      <c r="A12027" s="52">
        <v>21001</v>
      </c>
      <c r="B12027" s="52" t="s">
        <v>19798</v>
      </c>
      <c r="C12027" s="52" t="s">
        <v>10402</v>
      </c>
      <c r="D12027" s="808">
        <v>26.49</v>
      </c>
      <c r="E12027" s="757"/>
      <c r="F12027" s="757"/>
      <c r="G12027" s="757"/>
      <c r="H12027" s="757"/>
      <c r="I12027" s="757"/>
    </row>
    <row r="12028" spans="1:9" ht="15.75" customHeight="1">
      <c r="A12028" s="52">
        <v>21003</v>
      </c>
      <c r="B12028" s="52" t="s">
        <v>19799</v>
      </c>
      <c r="C12028" s="52" t="s">
        <v>10402</v>
      </c>
      <c r="D12028" s="808">
        <v>43.53</v>
      </c>
      <c r="E12028" s="757"/>
      <c r="F12028" s="757"/>
      <c r="G12028" s="757"/>
      <c r="H12028" s="757"/>
      <c r="I12028" s="757"/>
    </row>
    <row r="12029" spans="1:9" ht="15.75" customHeight="1">
      <c r="A12029" s="52">
        <v>21006</v>
      </c>
      <c r="B12029" s="52" t="s">
        <v>19800</v>
      </c>
      <c r="C12029" s="52" t="s">
        <v>10402</v>
      </c>
      <c r="D12029" s="808">
        <v>92.38</v>
      </c>
      <c r="E12029" s="757"/>
      <c r="F12029" s="757"/>
      <c r="G12029" s="757"/>
      <c r="H12029" s="757"/>
      <c r="I12029" s="757"/>
    </row>
    <row r="12030" spans="1:9" ht="15.75" customHeight="1">
      <c r="A12030" s="52">
        <v>21019</v>
      </c>
      <c r="B12030" s="52" t="s">
        <v>19801</v>
      </c>
      <c r="C12030" s="52" t="s">
        <v>10402</v>
      </c>
      <c r="D12030" s="808">
        <v>32.11</v>
      </c>
      <c r="E12030" s="757"/>
      <c r="F12030" s="757"/>
      <c r="G12030" s="757"/>
      <c r="H12030" s="757"/>
      <c r="I12030" s="757"/>
    </row>
    <row r="12031" spans="1:9" ht="15.75" customHeight="1">
      <c r="A12031" s="52">
        <v>21021</v>
      </c>
      <c r="B12031" s="52" t="s">
        <v>19802</v>
      </c>
      <c r="C12031" s="52" t="s">
        <v>10402</v>
      </c>
      <c r="D12031" s="808">
        <v>50.76</v>
      </c>
      <c r="E12031" s="757"/>
      <c r="F12031" s="757"/>
      <c r="G12031" s="757"/>
      <c r="H12031" s="757"/>
      <c r="I12031" s="757"/>
    </row>
    <row r="12032" spans="1:9" ht="15.75" customHeight="1">
      <c r="A12032" s="52">
        <v>21024</v>
      </c>
      <c r="B12032" s="52" t="s">
        <v>19803</v>
      </c>
      <c r="C12032" s="52" t="s">
        <v>10402</v>
      </c>
      <c r="D12032" s="808">
        <v>108.76</v>
      </c>
      <c r="E12032" s="757"/>
      <c r="F12032" s="757"/>
      <c r="G12032" s="757"/>
      <c r="H12032" s="757"/>
      <c r="I12032" s="757"/>
    </row>
    <row r="12033" spans="1:9" ht="15.75" customHeight="1">
      <c r="A12033" s="52">
        <v>40624</v>
      </c>
      <c r="B12033" s="52" t="s">
        <v>19804</v>
      </c>
      <c r="C12033" s="52" t="s">
        <v>10402</v>
      </c>
      <c r="D12033" s="808">
        <v>93.72</v>
      </c>
      <c r="E12033" s="757"/>
      <c r="F12033" s="757"/>
      <c r="G12033" s="757"/>
      <c r="H12033" s="757"/>
      <c r="I12033" s="757"/>
    </row>
    <row r="12034" spans="1:9" ht="15.75" customHeight="1">
      <c r="A12034" s="52">
        <v>42575</v>
      </c>
      <c r="B12034" s="52" t="s">
        <v>19805</v>
      </c>
      <c r="C12034" s="52" t="s">
        <v>10402</v>
      </c>
      <c r="D12034" s="808">
        <v>86</v>
      </c>
      <c r="E12034" s="757"/>
      <c r="F12034" s="757"/>
      <c r="G12034" s="757"/>
      <c r="H12034" s="757"/>
      <c r="I12034" s="757"/>
    </row>
    <row r="12035" spans="1:9" ht="15.75" customHeight="1">
      <c r="A12035" s="52">
        <v>13127</v>
      </c>
      <c r="B12035" s="52" t="s">
        <v>19806</v>
      </c>
      <c r="C12035" s="52" t="s">
        <v>10402</v>
      </c>
      <c r="D12035" s="808">
        <v>41.8</v>
      </c>
      <c r="E12035" s="757"/>
      <c r="F12035" s="757"/>
      <c r="G12035" s="757"/>
      <c r="H12035" s="757"/>
      <c r="I12035" s="757"/>
    </row>
    <row r="12036" spans="1:9" ht="15.75" customHeight="1">
      <c r="A12036" s="52">
        <v>13137</v>
      </c>
      <c r="B12036" s="52" t="s">
        <v>19807</v>
      </c>
      <c r="C12036" s="52" t="s">
        <v>10402</v>
      </c>
      <c r="D12036" s="808">
        <v>55.47</v>
      </c>
      <c r="E12036" s="757"/>
      <c r="F12036" s="757"/>
      <c r="G12036" s="757"/>
      <c r="H12036" s="757"/>
      <c r="I12036" s="757"/>
    </row>
    <row r="12037" spans="1:9" ht="15.75" customHeight="1">
      <c r="A12037" s="52">
        <v>42574</v>
      </c>
      <c r="B12037" s="52" t="s">
        <v>19808</v>
      </c>
      <c r="C12037" s="52" t="s">
        <v>10402</v>
      </c>
      <c r="D12037" s="808">
        <v>64.180000000000007</v>
      </c>
      <c r="E12037" s="757"/>
      <c r="F12037" s="757"/>
      <c r="G12037" s="757"/>
      <c r="H12037" s="757"/>
      <c r="I12037" s="757"/>
    </row>
    <row r="12038" spans="1:9" ht="15.75" customHeight="1">
      <c r="A12038" s="52">
        <v>20989</v>
      </c>
      <c r="B12038" s="52" t="s">
        <v>19809</v>
      </c>
      <c r="C12038" s="52" t="s">
        <v>10402</v>
      </c>
      <c r="D12038" s="967">
        <v>1987.4</v>
      </c>
      <c r="E12038" s="757"/>
      <c r="F12038" s="757"/>
      <c r="G12038" s="757"/>
      <c r="H12038" s="757"/>
      <c r="I12038" s="757"/>
    </row>
    <row r="12039" spans="1:9" ht="15.75" customHeight="1">
      <c r="A12039" s="52">
        <v>21147</v>
      </c>
      <c r="B12039" s="52" t="s">
        <v>19810</v>
      </c>
      <c r="C12039" s="52" t="s">
        <v>10402</v>
      </c>
      <c r="D12039" s="808">
        <v>186.34</v>
      </c>
      <c r="E12039" s="757"/>
      <c r="F12039" s="757"/>
      <c r="G12039" s="757"/>
      <c r="H12039" s="757"/>
      <c r="I12039" s="757"/>
    </row>
    <row r="12040" spans="1:9" ht="15.75" customHeight="1">
      <c r="A12040" s="52">
        <v>21148</v>
      </c>
      <c r="B12040" s="52" t="s">
        <v>19811</v>
      </c>
      <c r="C12040" s="52" t="s">
        <v>10402</v>
      </c>
      <c r="D12040" s="808">
        <v>115.01</v>
      </c>
      <c r="E12040" s="757"/>
      <c r="F12040" s="757"/>
      <c r="G12040" s="757"/>
      <c r="H12040" s="757"/>
      <c r="I12040" s="757"/>
    </row>
    <row r="12041" spans="1:9" ht="15.75" customHeight="1">
      <c r="A12041" s="52">
        <v>20984</v>
      </c>
      <c r="B12041" s="52" t="s">
        <v>19812</v>
      </c>
      <c r="C12041" s="52" t="s">
        <v>10402</v>
      </c>
      <c r="D12041" s="967">
        <v>3813.43</v>
      </c>
      <c r="E12041" s="757"/>
      <c r="F12041" s="757"/>
      <c r="G12041" s="757"/>
      <c r="H12041" s="757"/>
      <c r="I12041" s="757"/>
    </row>
    <row r="12042" spans="1:9" ht="15.75" customHeight="1">
      <c r="A12042" s="52">
        <v>13042</v>
      </c>
      <c r="B12042" s="52" t="s">
        <v>19813</v>
      </c>
      <c r="C12042" s="52" t="s">
        <v>10402</v>
      </c>
      <c r="D12042" s="967">
        <v>2113.21</v>
      </c>
      <c r="E12042" s="757"/>
      <c r="F12042" s="757"/>
      <c r="G12042" s="757"/>
      <c r="H12042" s="757"/>
      <c r="I12042" s="757"/>
    </row>
    <row r="12043" spans="1:9" ht="15.75" customHeight="1">
      <c r="A12043" s="52">
        <v>21150</v>
      </c>
      <c r="B12043" s="52" t="s">
        <v>19814</v>
      </c>
      <c r="C12043" s="52" t="s">
        <v>10402</v>
      </c>
      <c r="D12043" s="808">
        <v>57.03</v>
      </c>
      <c r="E12043" s="757"/>
      <c r="F12043" s="757"/>
      <c r="G12043" s="757"/>
      <c r="H12043" s="757"/>
      <c r="I12043" s="757"/>
    </row>
    <row r="12044" spans="1:9" ht="15.75" customHeight="1">
      <c r="A12044" s="52">
        <v>13141</v>
      </c>
      <c r="B12044" s="52" t="s">
        <v>19815</v>
      </c>
      <c r="C12044" s="52" t="s">
        <v>10402</v>
      </c>
      <c r="D12044" s="808">
        <v>71.849999999999994</v>
      </c>
      <c r="E12044" s="757"/>
      <c r="F12044" s="757"/>
      <c r="G12044" s="757"/>
      <c r="H12044" s="757"/>
      <c r="I12044" s="757"/>
    </row>
    <row r="12045" spans="1:9" ht="15.75" customHeight="1">
      <c r="A12045" s="52">
        <v>42576</v>
      </c>
      <c r="B12045" s="52" t="s">
        <v>19816</v>
      </c>
      <c r="C12045" s="52" t="s">
        <v>10402</v>
      </c>
      <c r="D12045" s="808">
        <v>234.6</v>
      </c>
      <c r="E12045" s="757"/>
      <c r="F12045" s="757"/>
      <c r="G12045" s="757"/>
      <c r="H12045" s="757"/>
      <c r="I12045" s="757"/>
    </row>
    <row r="12046" spans="1:9" ht="15.75" customHeight="1">
      <c r="A12046" s="52">
        <v>21151</v>
      </c>
      <c r="B12046" s="52" t="s">
        <v>19817</v>
      </c>
      <c r="C12046" s="52" t="s">
        <v>10402</v>
      </c>
      <c r="D12046" s="808">
        <v>341.35</v>
      </c>
      <c r="E12046" s="757"/>
      <c r="F12046" s="757"/>
      <c r="G12046" s="757"/>
      <c r="H12046" s="757"/>
      <c r="I12046" s="757"/>
    </row>
    <row r="12047" spans="1:9" ht="15.75" customHeight="1">
      <c r="A12047" s="52">
        <v>13142</v>
      </c>
      <c r="B12047" s="52" t="s">
        <v>19818</v>
      </c>
      <c r="C12047" s="52" t="s">
        <v>10402</v>
      </c>
      <c r="D12047" s="808">
        <v>487.98</v>
      </c>
      <c r="E12047" s="757"/>
      <c r="F12047" s="757"/>
      <c r="G12047" s="757"/>
      <c r="H12047" s="757"/>
      <c r="I12047" s="757"/>
    </row>
    <row r="12048" spans="1:9" ht="15.75" customHeight="1">
      <c r="A12048" s="52">
        <v>42577</v>
      </c>
      <c r="B12048" s="52" t="s">
        <v>19819</v>
      </c>
      <c r="C12048" s="52" t="s">
        <v>10402</v>
      </c>
      <c r="D12048" s="808">
        <v>535.45000000000005</v>
      </c>
      <c r="E12048" s="757"/>
      <c r="F12048" s="757"/>
      <c r="G12048" s="757"/>
      <c r="H12048" s="757"/>
      <c r="I12048" s="757"/>
    </row>
    <row r="12049" spans="1:9" ht="15.75" customHeight="1">
      <c r="A12049" s="52">
        <v>20994</v>
      </c>
      <c r="B12049" s="52" t="s">
        <v>19820</v>
      </c>
      <c r="C12049" s="52" t="s">
        <v>10402</v>
      </c>
      <c r="D12049" s="808">
        <v>920.06</v>
      </c>
      <c r="E12049" s="757"/>
      <c r="F12049" s="757"/>
      <c r="G12049" s="757"/>
      <c r="H12049" s="757"/>
      <c r="I12049" s="757"/>
    </row>
    <row r="12050" spans="1:9" ht="15.75" customHeight="1">
      <c r="A12050" s="52">
        <v>7672</v>
      </c>
      <c r="B12050" s="52" t="s">
        <v>19821</v>
      </c>
      <c r="C12050" s="52" t="s">
        <v>10402</v>
      </c>
      <c r="D12050" s="808">
        <v>602.74</v>
      </c>
      <c r="E12050" s="757"/>
      <c r="F12050" s="757"/>
      <c r="G12050" s="757"/>
      <c r="H12050" s="757"/>
      <c r="I12050" s="757"/>
    </row>
    <row r="12051" spans="1:9" ht="15.75" customHeight="1">
      <c r="A12051" s="52">
        <v>20995</v>
      </c>
      <c r="B12051" s="52" t="s">
        <v>19822</v>
      </c>
      <c r="C12051" s="52" t="s">
        <v>10402</v>
      </c>
      <c r="D12051" s="967">
        <v>1209.1400000000001</v>
      </c>
      <c r="E12051" s="757"/>
      <c r="F12051" s="757"/>
      <c r="G12051" s="757"/>
      <c r="H12051" s="757"/>
      <c r="I12051" s="757"/>
    </row>
    <row r="12052" spans="1:9" ht="15.75" customHeight="1">
      <c r="A12052" s="52">
        <v>7690</v>
      </c>
      <c r="B12052" s="52" t="s">
        <v>19823</v>
      </c>
      <c r="C12052" s="52" t="s">
        <v>10402</v>
      </c>
      <c r="D12052" s="808">
        <v>699.32</v>
      </c>
      <c r="E12052" s="757"/>
      <c r="F12052" s="757"/>
      <c r="G12052" s="757"/>
      <c r="H12052" s="757"/>
      <c r="I12052" s="757"/>
    </row>
    <row r="12053" spans="1:9" ht="15.75" customHeight="1">
      <c r="A12053" s="52">
        <v>20980</v>
      </c>
      <c r="B12053" s="52" t="s">
        <v>19824</v>
      </c>
      <c r="C12053" s="52" t="s">
        <v>10402</v>
      </c>
      <c r="D12053" s="808">
        <v>762.9</v>
      </c>
      <c r="E12053" s="757"/>
      <c r="F12053" s="757"/>
      <c r="G12053" s="757"/>
      <c r="H12053" s="757"/>
      <c r="I12053" s="757"/>
    </row>
    <row r="12054" spans="1:9" ht="15.75" customHeight="1">
      <c r="A12054" s="52">
        <v>7661</v>
      </c>
      <c r="B12054" s="52" t="s">
        <v>19825</v>
      </c>
      <c r="C12054" s="52" t="s">
        <v>10402</v>
      </c>
      <c r="D12054" s="808">
        <v>907.53</v>
      </c>
      <c r="E12054" s="757"/>
      <c r="F12054" s="757"/>
      <c r="G12054" s="757"/>
      <c r="H12054" s="757"/>
      <c r="I12054" s="757"/>
    </row>
    <row r="12055" spans="1:9" ht="15.75" customHeight="1">
      <c r="A12055" s="52">
        <v>21016</v>
      </c>
      <c r="B12055" s="52" t="s">
        <v>19826</v>
      </c>
      <c r="C12055" s="52" t="s">
        <v>10402</v>
      </c>
      <c r="D12055" s="808">
        <v>175.15</v>
      </c>
      <c r="E12055" s="757"/>
      <c r="F12055" s="757"/>
      <c r="G12055" s="757"/>
      <c r="H12055" s="757"/>
      <c r="I12055" s="757"/>
    </row>
    <row r="12056" spans="1:9" ht="15.75" customHeight="1">
      <c r="A12056" s="52">
        <v>21008</v>
      </c>
      <c r="B12056" s="52" t="s">
        <v>19827</v>
      </c>
      <c r="C12056" s="52" t="s">
        <v>10402</v>
      </c>
      <c r="D12056" s="808">
        <v>20.46</v>
      </c>
      <c r="E12056" s="757"/>
      <c r="F12056" s="757"/>
      <c r="G12056" s="757"/>
      <c r="H12056" s="757"/>
      <c r="I12056" s="757"/>
    </row>
    <row r="12057" spans="1:9" ht="15.75" customHeight="1">
      <c r="A12057" s="52">
        <v>21009</v>
      </c>
      <c r="B12057" s="52" t="s">
        <v>19828</v>
      </c>
      <c r="C12057" s="52" t="s">
        <v>10402</v>
      </c>
      <c r="D12057" s="808">
        <v>26.64</v>
      </c>
      <c r="E12057" s="757"/>
      <c r="F12057" s="757"/>
      <c r="G12057" s="757"/>
      <c r="H12057" s="757"/>
      <c r="I12057" s="757"/>
    </row>
    <row r="12058" spans="1:9" ht="15.75" customHeight="1">
      <c r="A12058" s="52">
        <v>21010</v>
      </c>
      <c r="B12058" s="52" t="s">
        <v>19829</v>
      </c>
      <c r="C12058" s="52" t="s">
        <v>10402</v>
      </c>
      <c r="D12058" s="808">
        <v>35.770000000000003</v>
      </c>
      <c r="E12058" s="757"/>
      <c r="F12058" s="757"/>
      <c r="G12058" s="757"/>
      <c r="H12058" s="757"/>
      <c r="I12058" s="757"/>
    </row>
    <row r="12059" spans="1:9" ht="15.75" customHeight="1">
      <c r="A12059" s="52">
        <v>21011</v>
      </c>
      <c r="B12059" s="52" t="s">
        <v>19830</v>
      </c>
      <c r="C12059" s="52" t="s">
        <v>10402</v>
      </c>
      <c r="D12059" s="808">
        <v>52.13</v>
      </c>
      <c r="E12059" s="757"/>
      <c r="F12059" s="757"/>
      <c r="G12059" s="757"/>
      <c r="H12059" s="757"/>
      <c r="I12059" s="757"/>
    </row>
    <row r="12060" spans="1:9" ht="15.75" customHeight="1">
      <c r="A12060" s="52">
        <v>21012</v>
      </c>
      <c r="B12060" s="52" t="s">
        <v>19831</v>
      </c>
      <c r="C12060" s="52" t="s">
        <v>10402</v>
      </c>
      <c r="D12060" s="808">
        <v>57.61</v>
      </c>
      <c r="E12060" s="757"/>
      <c r="F12060" s="757"/>
      <c r="G12060" s="757"/>
      <c r="H12060" s="757"/>
      <c r="I12060" s="757"/>
    </row>
    <row r="12061" spans="1:9" ht="15.75" customHeight="1">
      <c r="A12061" s="52">
        <v>21013</v>
      </c>
      <c r="B12061" s="52" t="s">
        <v>19832</v>
      </c>
      <c r="C12061" s="52" t="s">
        <v>10402</v>
      </c>
      <c r="D12061" s="808">
        <v>75.180000000000007</v>
      </c>
      <c r="E12061" s="757"/>
      <c r="F12061" s="757"/>
      <c r="G12061" s="757"/>
      <c r="H12061" s="757"/>
      <c r="I12061" s="757"/>
    </row>
    <row r="12062" spans="1:9" ht="15.75" customHeight="1">
      <c r="A12062" s="52">
        <v>21014</v>
      </c>
      <c r="B12062" s="52" t="s">
        <v>19833</v>
      </c>
      <c r="C12062" s="52" t="s">
        <v>10402</v>
      </c>
      <c r="D12062" s="808">
        <v>105.19</v>
      </c>
      <c r="E12062" s="757"/>
      <c r="F12062" s="757"/>
      <c r="G12062" s="757"/>
      <c r="H12062" s="757"/>
      <c r="I12062" s="757"/>
    </row>
    <row r="12063" spans="1:9" ht="15.75" customHeight="1">
      <c r="A12063" s="52">
        <v>21015</v>
      </c>
      <c r="B12063" s="52" t="s">
        <v>19834</v>
      </c>
      <c r="C12063" s="52" t="s">
        <v>10402</v>
      </c>
      <c r="D12063" s="808">
        <v>120.85</v>
      </c>
      <c r="E12063" s="757"/>
      <c r="F12063" s="757"/>
      <c r="G12063" s="757"/>
      <c r="H12063" s="757"/>
      <c r="I12063" s="757"/>
    </row>
    <row r="12064" spans="1:9" ht="15.75" customHeight="1">
      <c r="A12064" s="52">
        <v>7697</v>
      </c>
      <c r="B12064" s="52" t="s">
        <v>19835</v>
      </c>
      <c r="C12064" s="52" t="s">
        <v>10402</v>
      </c>
      <c r="D12064" s="808">
        <v>57.67</v>
      </c>
      <c r="E12064" s="757"/>
      <c r="F12064" s="757"/>
      <c r="G12064" s="757"/>
      <c r="H12064" s="757"/>
      <c r="I12064" s="757"/>
    </row>
    <row r="12065" spans="1:9" ht="15.75" customHeight="1">
      <c r="A12065" s="52">
        <v>7698</v>
      </c>
      <c r="B12065" s="52" t="s">
        <v>19836</v>
      </c>
      <c r="C12065" s="52" t="s">
        <v>10402</v>
      </c>
      <c r="D12065" s="808">
        <v>49.64</v>
      </c>
      <c r="E12065" s="757"/>
      <c r="F12065" s="757"/>
      <c r="G12065" s="757"/>
      <c r="H12065" s="757"/>
      <c r="I12065" s="757"/>
    </row>
    <row r="12066" spans="1:9" ht="15.75" customHeight="1">
      <c r="A12066" s="52">
        <v>7691</v>
      </c>
      <c r="B12066" s="52" t="s">
        <v>19837</v>
      </c>
      <c r="C12066" s="52" t="s">
        <v>10402</v>
      </c>
      <c r="D12066" s="808">
        <v>20.97</v>
      </c>
      <c r="E12066" s="757"/>
      <c r="F12066" s="757"/>
      <c r="G12066" s="757"/>
      <c r="H12066" s="757"/>
      <c r="I12066" s="757"/>
    </row>
    <row r="12067" spans="1:9" ht="15.75" customHeight="1">
      <c r="A12067" s="52">
        <v>40626</v>
      </c>
      <c r="B12067" s="52" t="s">
        <v>19838</v>
      </c>
      <c r="C12067" s="52" t="s">
        <v>10402</v>
      </c>
      <c r="D12067" s="808">
        <v>39.36</v>
      </c>
      <c r="E12067" s="757"/>
      <c r="F12067" s="757"/>
      <c r="G12067" s="757"/>
      <c r="H12067" s="757"/>
      <c r="I12067" s="757"/>
    </row>
    <row r="12068" spans="1:9" ht="15.75" customHeight="1">
      <c r="A12068" s="52">
        <v>7701</v>
      </c>
      <c r="B12068" s="52" t="s">
        <v>19839</v>
      </c>
      <c r="C12068" s="52" t="s">
        <v>10402</v>
      </c>
      <c r="D12068" s="808">
        <v>103.2</v>
      </c>
      <c r="E12068" s="757"/>
      <c r="F12068" s="757"/>
      <c r="G12068" s="757"/>
      <c r="H12068" s="757"/>
      <c r="I12068" s="757"/>
    </row>
    <row r="12069" spans="1:9" ht="15.75" customHeight="1">
      <c r="A12069" s="52">
        <v>7696</v>
      </c>
      <c r="B12069" s="52" t="s">
        <v>19840</v>
      </c>
      <c r="C12069" s="52" t="s">
        <v>10402</v>
      </c>
      <c r="D12069" s="808">
        <v>83.16</v>
      </c>
      <c r="E12069" s="757"/>
      <c r="F12069" s="757"/>
      <c r="G12069" s="757"/>
      <c r="H12069" s="757"/>
      <c r="I12069" s="757"/>
    </row>
    <row r="12070" spans="1:9" ht="15.75" customHeight="1">
      <c r="A12070" s="52">
        <v>7700</v>
      </c>
      <c r="B12070" s="52" t="s">
        <v>19841</v>
      </c>
      <c r="C12070" s="52" t="s">
        <v>10402</v>
      </c>
      <c r="D12070" s="808">
        <v>26.53</v>
      </c>
      <c r="E12070" s="757"/>
      <c r="F12070" s="757"/>
      <c r="G12070" s="757"/>
      <c r="H12070" s="757"/>
      <c r="I12070" s="757"/>
    </row>
    <row r="12071" spans="1:9" ht="15.75" customHeight="1">
      <c r="A12071" s="52">
        <v>7694</v>
      </c>
      <c r="B12071" s="52" t="s">
        <v>19842</v>
      </c>
      <c r="C12071" s="52" t="s">
        <v>10402</v>
      </c>
      <c r="D12071" s="808">
        <v>138.88</v>
      </c>
      <c r="E12071" s="757"/>
      <c r="F12071" s="757"/>
      <c r="G12071" s="757"/>
      <c r="H12071" s="757"/>
      <c r="I12071" s="757"/>
    </row>
    <row r="12072" spans="1:9" ht="15.75" customHeight="1">
      <c r="A12072" s="52">
        <v>7693</v>
      </c>
      <c r="B12072" s="52" t="s">
        <v>19843</v>
      </c>
      <c r="C12072" s="52" t="s">
        <v>10402</v>
      </c>
      <c r="D12072" s="808">
        <v>191.26</v>
      </c>
      <c r="E12072" s="757"/>
      <c r="F12072" s="757"/>
      <c r="G12072" s="757"/>
      <c r="H12072" s="757"/>
      <c r="I12072" s="757"/>
    </row>
    <row r="12073" spans="1:9" ht="15.75" customHeight="1">
      <c r="A12073" s="52">
        <v>7692</v>
      </c>
      <c r="B12073" s="52" t="s">
        <v>19844</v>
      </c>
      <c r="C12073" s="52" t="s">
        <v>10402</v>
      </c>
      <c r="D12073" s="808">
        <v>286.36</v>
      </c>
      <c r="E12073" s="757"/>
      <c r="F12073" s="757"/>
      <c r="G12073" s="757"/>
      <c r="H12073" s="757"/>
      <c r="I12073" s="757"/>
    </row>
    <row r="12074" spans="1:9" ht="15.75" customHeight="1">
      <c r="A12074" s="52">
        <v>7695</v>
      </c>
      <c r="B12074" s="52" t="s">
        <v>19845</v>
      </c>
      <c r="C12074" s="52" t="s">
        <v>10402</v>
      </c>
      <c r="D12074" s="808">
        <v>310.56</v>
      </c>
      <c r="E12074" s="757"/>
      <c r="F12074" s="757"/>
      <c r="G12074" s="757"/>
      <c r="H12074" s="757"/>
      <c r="I12074" s="757"/>
    </row>
    <row r="12075" spans="1:9" ht="15.75" customHeight="1">
      <c r="A12075" s="52">
        <v>13356</v>
      </c>
      <c r="B12075" s="52" t="s">
        <v>19846</v>
      </c>
      <c r="C12075" s="52" t="s">
        <v>10402</v>
      </c>
      <c r="D12075" s="808">
        <v>22.52</v>
      </c>
      <c r="E12075" s="757"/>
      <c r="F12075" s="757"/>
      <c r="G12075" s="757"/>
      <c r="H12075" s="757"/>
      <c r="I12075" s="757"/>
    </row>
    <row r="12076" spans="1:9" ht="15.75" customHeight="1">
      <c r="A12076" s="52">
        <v>36365</v>
      </c>
      <c r="B12076" s="52" t="s">
        <v>19847</v>
      </c>
      <c r="C12076" s="52" t="s">
        <v>10402</v>
      </c>
      <c r="D12076" s="808">
        <v>44.89</v>
      </c>
      <c r="E12076" s="757"/>
      <c r="F12076" s="757"/>
      <c r="G12076" s="757"/>
      <c r="H12076" s="757"/>
      <c r="I12076" s="757"/>
    </row>
    <row r="12077" spans="1:9" ht="15.75" customHeight="1">
      <c r="A12077" s="52">
        <v>41930</v>
      </c>
      <c r="B12077" s="52" t="s">
        <v>19848</v>
      </c>
      <c r="C12077" s="52" t="s">
        <v>10402</v>
      </c>
      <c r="D12077" s="808">
        <v>149.53</v>
      </c>
      <c r="E12077" s="757"/>
      <c r="F12077" s="757"/>
      <c r="G12077" s="757"/>
      <c r="H12077" s="757"/>
      <c r="I12077" s="757"/>
    </row>
    <row r="12078" spans="1:9" ht="15.75" customHeight="1">
      <c r="A12078" s="52">
        <v>41931</v>
      </c>
      <c r="B12078" s="52" t="s">
        <v>19849</v>
      </c>
      <c r="C12078" s="52" t="s">
        <v>10402</v>
      </c>
      <c r="D12078" s="808">
        <v>234.2</v>
      </c>
      <c r="E12078" s="757"/>
      <c r="F12078" s="757"/>
      <c r="G12078" s="757"/>
      <c r="H12078" s="757"/>
      <c r="I12078" s="757"/>
    </row>
    <row r="12079" spans="1:9" ht="15.75" customHeight="1">
      <c r="A12079" s="52">
        <v>41932</v>
      </c>
      <c r="B12079" s="52" t="s">
        <v>19850</v>
      </c>
      <c r="C12079" s="52" t="s">
        <v>10402</v>
      </c>
      <c r="D12079" s="808">
        <v>360.48</v>
      </c>
      <c r="E12079" s="757"/>
      <c r="F12079" s="757"/>
      <c r="G12079" s="757"/>
      <c r="H12079" s="757"/>
      <c r="I12079" s="757"/>
    </row>
    <row r="12080" spans="1:9" ht="15.75" customHeight="1">
      <c r="A12080" s="52">
        <v>41933</v>
      </c>
      <c r="B12080" s="52" t="s">
        <v>19851</v>
      </c>
      <c r="C12080" s="52" t="s">
        <v>10402</v>
      </c>
      <c r="D12080" s="808">
        <v>509.44</v>
      </c>
      <c r="E12080" s="757"/>
      <c r="F12080" s="757"/>
      <c r="G12080" s="757"/>
      <c r="H12080" s="757"/>
      <c r="I12080" s="757"/>
    </row>
    <row r="12081" spans="1:9" ht="15.75" customHeight="1">
      <c r="A12081" s="52">
        <v>41934</v>
      </c>
      <c r="B12081" s="52" t="s">
        <v>19852</v>
      </c>
      <c r="C12081" s="52" t="s">
        <v>10402</v>
      </c>
      <c r="D12081" s="808">
        <v>593.30999999999995</v>
      </c>
      <c r="E12081" s="757"/>
      <c r="F12081" s="757"/>
      <c r="G12081" s="757"/>
      <c r="H12081" s="757"/>
      <c r="I12081" s="757"/>
    </row>
    <row r="12082" spans="1:9" ht="15.75" customHeight="1">
      <c r="A12082" s="52">
        <v>41936</v>
      </c>
      <c r="B12082" s="52" t="s">
        <v>19853</v>
      </c>
      <c r="C12082" s="52" t="s">
        <v>10402</v>
      </c>
      <c r="D12082" s="808">
        <v>88.05</v>
      </c>
      <c r="E12082" s="757"/>
      <c r="F12082" s="757"/>
      <c r="G12082" s="757"/>
      <c r="H12082" s="757"/>
      <c r="I12082" s="757"/>
    </row>
    <row r="12083" spans="1:9" ht="15.75" customHeight="1">
      <c r="A12083" s="52">
        <v>44812</v>
      </c>
      <c r="B12083" s="52" t="s">
        <v>19854</v>
      </c>
      <c r="C12083" s="52" t="s">
        <v>10402</v>
      </c>
      <c r="D12083" s="967">
        <v>1031.9000000000001</v>
      </c>
      <c r="E12083" s="757"/>
      <c r="F12083" s="757"/>
      <c r="G12083" s="757"/>
      <c r="H12083" s="757"/>
      <c r="I12083" s="757"/>
    </row>
    <row r="12084" spans="1:9" ht="15.75" customHeight="1">
      <c r="A12084" s="52">
        <v>41785</v>
      </c>
      <c r="B12084" s="52" t="s">
        <v>19855</v>
      </c>
      <c r="C12084" s="52" t="s">
        <v>10402</v>
      </c>
      <c r="D12084" s="967">
        <v>3824.15</v>
      </c>
      <c r="E12084" s="757"/>
      <c r="F12084" s="757"/>
      <c r="G12084" s="757"/>
      <c r="H12084" s="757"/>
      <c r="I12084" s="757"/>
    </row>
    <row r="12085" spans="1:9" ht="15.75" customHeight="1">
      <c r="A12085" s="52">
        <v>41781</v>
      </c>
      <c r="B12085" s="52" t="s">
        <v>19856</v>
      </c>
      <c r="C12085" s="52" t="s">
        <v>10402</v>
      </c>
      <c r="D12085" s="808">
        <v>690.51</v>
      </c>
      <c r="E12085" s="757"/>
      <c r="F12085" s="757"/>
      <c r="G12085" s="757"/>
      <c r="H12085" s="757"/>
      <c r="I12085" s="757"/>
    </row>
    <row r="12086" spans="1:9" ht="15.75" customHeight="1">
      <c r="A12086" s="52">
        <v>41783</v>
      </c>
      <c r="B12086" s="52" t="s">
        <v>19857</v>
      </c>
      <c r="C12086" s="52" t="s">
        <v>10402</v>
      </c>
      <c r="D12086" s="967">
        <v>2482.44</v>
      </c>
      <c r="E12086" s="757"/>
      <c r="F12086" s="757"/>
      <c r="G12086" s="757"/>
      <c r="H12086" s="757"/>
      <c r="I12086" s="757"/>
    </row>
    <row r="12087" spans="1:9" ht="15.75" customHeight="1">
      <c r="A12087" s="52">
        <v>41786</v>
      </c>
      <c r="B12087" s="52" t="s">
        <v>19858</v>
      </c>
      <c r="C12087" s="52" t="s">
        <v>10402</v>
      </c>
      <c r="D12087" s="967">
        <v>5285.21</v>
      </c>
      <c r="E12087" s="757"/>
      <c r="F12087" s="757"/>
      <c r="G12087" s="757"/>
      <c r="H12087" s="757"/>
      <c r="I12087" s="757"/>
    </row>
    <row r="12088" spans="1:9" ht="15.75" customHeight="1">
      <c r="A12088" s="52">
        <v>41779</v>
      </c>
      <c r="B12088" s="52" t="s">
        <v>19859</v>
      </c>
      <c r="C12088" s="52" t="s">
        <v>10402</v>
      </c>
      <c r="D12088" s="808">
        <v>271.95</v>
      </c>
      <c r="E12088" s="757"/>
      <c r="F12088" s="757"/>
      <c r="G12088" s="757"/>
      <c r="H12088" s="757"/>
      <c r="I12088" s="757"/>
    </row>
    <row r="12089" spans="1:9" ht="15.75" customHeight="1">
      <c r="A12089" s="52">
        <v>41780</v>
      </c>
      <c r="B12089" s="52" t="s">
        <v>19860</v>
      </c>
      <c r="C12089" s="52" t="s">
        <v>10402</v>
      </c>
      <c r="D12089" s="808">
        <v>426.06</v>
      </c>
      <c r="E12089" s="757"/>
      <c r="F12089" s="757"/>
      <c r="G12089" s="757"/>
      <c r="H12089" s="757"/>
      <c r="I12089" s="757"/>
    </row>
    <row r="12090" spans="1:9" ht="15.75" customHeight="1">
      <c r="A12090" s="52">
        <v>41782</v>
      </c>
      <c r="B12090" s="52" t="s">
        <v>19861</v>
      </c>
      <c r="C12090" s="52" t="s">
        <v>10402</v>
      </c>
      <c r="D12090" s="967">
        <v>1526.22</v>
      </c>
      <c r="E12090" s="757"/>
      <c r="F12090" s="757"/>
      <c r="G12090" s="757"/>
      <c r="H12090" s="757"/>
      <c r="I12090" s="757"/>
    </row>
    <row r="12091" spans="1:9" ht="15.75" customHeight="1">
      <c r="A12091" s="52">
        <v>38130</v>
      </c>
      <c r="B12091" s="52" t="s">
        <v>19862</v>
      </c>
      <c r="C12091" s="52" t="s">
        <v>10402</v>
      </c>
      <c r="D12091" s="808">
        <v>44.05</v>
      </c>
      <c r="E12091" s="757"/>
      <c r="F12091" s="757"/>
      <c r="G12091" s="757"/>
      <c r="H12091" s="757"/>
      <c r="I12091" s="757"/>
    </row>
    <row r="12092" spans="1:9" ht="15.75" customHeight="1">
      <c r="A12092" s="52">
        <v>44260</v>
      </c>
      <c r="B12092" s="52" t="s">
        <v>19863</v>
      </c>
      <c r="C12092" s="52" t="s">
        <v>10402</v>
      </c>
      <c r="D12092" s="808">
        <v>416.97</v>
      </c>
      <c r="E12092" s="757"/>
      <c r="F12092" s="757"/>
      <c r="G12092" s="757"/>
      <c r="H12092" s="757"/>
      <c r="I12092" s="757"/>
    </row>
    <row r="12093" spans="1:9" ht="15.75" customHeight="1">
      <c r="A12093" s="52">
        <v>21123</v>
      </c>
      <c r="B12093" s="52" t="s">
        <v>19864</v>
      </c>
      <c r="C12093" s="52" t="s">
        <v>10402</v>
      </c>
      <c r="D12093" s="808">
        <v>12.26</v>
      </c>
      <c r="E12093" s="757"/>
      <c r="F12093" s="757"/>
      <c r="G12093" s="757"/>
      <c r="H12093" s="757"/>
      <c r="I12093" s="757"/>
    </row>
    <row r="12094" spans="1:9" ht="15.75" customHeight="1">
      <c r="A12094" s="52">
        <v>21124</v>
      </c>
      <c r="B12094" s="52" t="s">
        <v>19865</v>
      </c>
      <c r="C12094" s="52" t="s">
        <v>10402</v>
      </c>
      <c r="D12094" s="808">
        <v>19.579999999999998</v>
      </c>
      <c r="E12094" s="757"/>
      <c r="F12094" s="757"/>
      <c r="G12094" s="757"/>
      <c r="H12094" s="757"/>
      <c r="I12094" s="757"/>
    </row>
    <row r="12095" spans="1:9" ht="15.75" customHeight="1">
      <c r="A12095" s="52">
        <v>21125</v>
      </c>
      <c r="B12095" s="52" t="s">
        <v>19866</v>
      </c>
      <c r="C12095" s="52" t="s">
        <v>10402</v>
      </c>
      <c r="D12095" s="808">
        <v>33.729999999999997</v>
      </c>
      <c r="E12095" s="757"/>
      <c r="F12095" s="757"/>
      <c r="G12095" s="757"/>
      <c r="H12095" s="757"/>
      <c r="I12095" s="757"/>
    </row>
    <row r="12096" spans="1:9" ht="15.75" customHeight="1">
      <c r="A12096" s="52">
        <v>38028</v>
      </c>
      <c r="B12096" s="52" t="s">
        <v>19867</v>
      </c>
      <c r="C12096" s="52" t="s">
        <v>10402</v>
      </c>
      <c r="D12096" s="808">
        <v>58.98</v>
      </c>
      <c r="E12096" s="757"/>
      <c r="F12096" s="757"/>
      <c r="G12096" s="757"/>
      <c r="H12096" s="757"/>
      <c r="I12096" s="757"/>
    </row>
    <row r="12097" spans="1:9" ht="15.75" customHeight="1">
      <c r="A12097" s="52">
        <v>38029</v>
      </c>
      <c r="B12097" s="52" t="s">
        <v>19868</v>
      </c>
      <c r="C12097" s="52" t="s">
        <v>10402</v>
      </c>
      <c r="D12097" s="808">
        <v>86.32</v>
      </c>
      <c r="E12097" s="757"/>
      <c r="F12097" s="757"/>
      <c r="G12097" s="757"/>
      <c r="H12097" s="757"/>
      <c r="I12097" s="757"/>
    </row>
    <row r="12098" spans="1:9" ht="15.75" customHeight="1">
      <c r="A12098" s="52">
        <v>38030</v>
      </c>
      <c r="B12098" s="52" t="s">
        <v>19869</v>
      </c>
      <c r="C12098" s="52" t="s">
        <v>10402</v>
      </c>
      <c r="D12098" s="808">
        <v>139.59</v>
      </c>
      <c r="E12098" s="757"/>
      <c r="F12098" s="757"/>
      <c r="G12098" s="757"/>
      <c r="H12098" s="757"/>
      <c r="I12098" s="757"/>
    </row>
    <row r="12099" spans="1:9" ht="15.75" customHeight="1">
      <c r="A12099" s="52">
        <v>38031</v>
      </c>
      <c r="B12099" s="52" t="s">
        <v>19870</v>
      </c>
      <c r="C12099" s="52" t="s">
        <v>10402</v>
      </c>
      <c r="D12099" s="808">
        <v>219.09</v>
      </c>
      <c r="E12099" s="757"/>
      <c r="F12099" s="757"/>
      <c r="G12099" s="757"/>
      <c r="H12099" s="757"/>
      <c r="I12099" s="757"/>
    </row>
    <row r="12100" spans="1:9" ht="15.75" customHeight="1">
      <c r="A12100" s="52">
        <v>39735</v>
      </c>
      <c r="B12100" s="52" t="s">
        <v>19871</v>
      </c>
      <c r="C12100" s="52" t="s">
        <v>10402</v>
      </c>
      <c r="D12100" s="808">
        <v>105.51</v>
      </c>
      <c r="E12100" s="757"/>
      <c r="F12100" s="757"/>
      <c r="G12100" s="757"/>
      <c r="H12100" s="757"/>
      <c r="I12100" s="757"/>
    </row>
    <row r="12101" spans="1:9" ht="15.75" customHeight="1">
      <c r="A12101" s="52">
        <v>39734</v>
      </c>
      <c r="B12101" s="52" t="s">
        <v>19872</v>
      </c>
      <c r="C12101" s="52" t="s">
        <v>10402</v>
      </c>
      <c r="D12101" s="808">
        <v>125.15</v>
      </c>
      <c r="E12101" s="757"/>
      <c r="F12101" s="757"/>
      <c r="G12101" s="757"/>
      <c r="H12101" s="757"/>
      <c r="I12101" s="757"/>
    </row>
    <row r="12102" spans="1:9" ht="15.75" customHeight="1">
      <c r="A12102" s="52">
        <v>39736</v>
      </c>
      <c r="B12102" s="52" t="s">
        <v>19873</v>
      </c>
      <c r="C12102" s="52" t="s">
        <v>10402</v>
      </c>
      <c r="D12102" s="808">
        <v>142.83000000000001</v>
      </c>
      <c r="E12102" s="757"/>
      <c r="F12102" s="757"/>
      <c r="G12102" s="757"/>
      <c r="H12102" s="757"/>
      <c r="I12102" s="757"/>
    </row>
    <row r="12103" spans="1:9" ht="15.75" customHeight="1">
      <c r="A12103" s="52">
        <v>39737</v>
      </c>
      <c r="B12103" s="52" t="s">
        <v>19874</v>
      </c>
      <c r="C12103" s="52" t="s">
        <v>10402</v>
      </c>
      <c r="D12103" s="808">
        <v>19.21</v>
      </c>
      <c r="E12103" s="757"/>
      <c r="F12103" s="757"/>
      <c r="G12103" s="757"/>
      <c r="H12103" s="757"/>
      <c r="I12103" s="757"/>
    </row>
    <row r="12104" spans="1:9" ht="15.75" customHeight="1">
      <c r="A12104" s="52">
        <v>39738</v>
      </c>
      <c r="B12104" s="52" t="s">
        <v>19875</v>
      </c>
      <c r="C12104" s="52" t="s">
        <v>10402</v>
      </c>
      <c r="D12104" s="808">
        <v>6.95</v>
      </c>
      <c r="E12104" s="757"/>
      <c r="F12104" s="757"/>
      <c r="G12104" s="757"/>
      <c r="H12104" s="757"/>
      <c r="I12104" s="757"/>
    </row>
    <row r="12105" spans="1:9" ht="15.75" customHeight="1">
      <c r="A12105" s="52">
        <v>39739</v>
      </c>
      <c r="B12105" s="52" t="s">
        <v>19876</v>
      </c>
      <c r="C12105" s="52" t="s">
        <v>10402</v>
      </c>
      <c r="D12105" s="808">
        <v>98.77</v>
      </c>
      <c r="E12105" s="757"/>
      <c r="F12105" s="757"/>
      <c r="G12105" s="757"/>
      <c r="H12105" s="757"/>
      <c r="I12105" s="757"/>
    </row>
    <row r="12106" spans="1:9" ht="15.75" customHeight="1">
      <c r="A12106" s="52">
        <v>39733</v>
      </c>
      <c r="B12106" s="52" t="s">
        <v>19877</v>
      </c>
      <c r="C12106" s="52" t="s">
        <v>10402</v>
      </c>
      <c r="D12106" s="808">
        <v>170.93</v>
      </c>
      <c r="E12106" s="757"/>
      <c r="F12106" s="757"/>
      <c r="G12106" s="757"/>
      <c r="H12106" s="757"/>
      <c r="I12106" s="757"/>
    </row>
    <row r="12107" spans="1:9" ht="15.75" customHeight="1">
      <c r="A12107" s="52">
        <v>39854</v>
      </c>
      <c r="B12107" s="52" t="s">
        <v>19878</v>
      </c>
      <c r="C12107" s="52" t="s">
        <v>10402</v>
      </c>
      <c r="D12107" s="808">
        <v>173.35</v>
      </c>
      <c r="E12107" s="757"/>
      <c r="F12107" s="757"/>
      <c r="G12107" s="757"/>
      <c r="H12107" s="757"/>
      <c r="I12107" s="757"/>
    </row>
    <row r="12108" spans="1:9" ht="15.75" customHeight="1">
      <c r="A12108" s="52">
        <v>39740</v>
      </c>
      <c r="B12108" s="52" t="s">
        <v>19879</v>
      </c>
      <c r="C12108" s="52" t="s">
        <v>10402</v>
      </c>
      <c r="D12108" s="808">
        <v>94.85</v>
      </c>
      <c r="E12108" s="757"/>
      <c r="F12108" s="757"/>
      <c r="G12108" s="757"/>
      <c r="H12108" s="757"/>
      <c r="I12108" s="757"/>
    </row>
    <row r="12109" spans="1:9" ht="15.75" customHeight="1">
      <c r="A12109" s="52">
        <v>39741</v>
      </c>
      <c r="B12109" s="52" t="s">
        <v>19880</v>
      </c>
      <c r="C12109" s="52" t="s">
        <v>10402</v>
      </c>
      <c r="D12109" s="808">
        <v>17.48</v>
      </c>
      <c r="E12109" s="757"/>
      <c r="F12109" s="757"/>
      <c r="G12109" s="757"/>
      <c r="H12109" s="757"/>
      <c r="I12109" s="757"/>
    </row>
    <row r="12110" spans="1:9" ht="15.75" customHeight="1">
      <c r="A12110" s="52">
        <v>39853</v>
      </c>
      <c r="B12110" s="52" t="s">
        <v>19881</v>
      </c>
      <c r="C12110" s="52" t="s">
        <v>10402</v>
      </c>
      <c r="D12110" s="808">
        <v>22.96</v>
      </c>
      <c r="E12110" s="757"/>
      <c r="F12110" s="757"/>
      <c r="G12110" s="757"/>
      <c r="H12110" s="757"/>
      <c r="I12110" s="757"/>
    </row>
    <row r="12111" spans="1:9" ht="15.75" customHeight="1">
      <c r="A12111" s="52">
        <v>39742</v>
      </c>
      <c r="B12111" s="52" t="s">
        <v>19882</v>
      </c>
      <c r="C12111" s="52" t="s">
        <v>10402</v>
      </c>
      <c r="D12111" s="808">
        <v>76.239999999999995</v>
      </c>
      <c r="E12111" s="757"/>
      <c r="F12111" s="757"/>
      <c r="G12111" s="757"/>
      <c r="H12111" s="757"/>
      <c r="I12111" s="757"/>
    </row>
    <row r="12112" spans="1:9" ht="15.75" customHeight="1">
      <c r="A12112" s="52">
        <v>39749</v>
      </c>
      <c r="B12112" s="52" t="s">
        <v>19883</v>
      </c>
      <c r="C12112" s="52" t="s">
        <v>10402</v>
      </c>
      <c r="D12112" s="808">
        <v>94.01</v>
      </c>
      <c r="E12112" s="757"/>
      <c r="F12112" s="757"/>
      <c r="G12112" s="757"/>
      <c r="H12112" s="757"/>
      <c r="I12112" s="757"/>
    </row>
    <row r="12113" spans="1:9" ht="15.75" customHeight="1">
      <c r="A12113" s="52">
        <v>39751</v>
      </c>
      <c r="B12113" s="52" t="s">
        <v>19884</v>
      </c>
      <c r="C12113" s="52" t="s">
        <v>10402</v>
      </c>
      <c r="D12113" s="808">
        <v>170.83</v>
      </c>
      <c r="E12113" s="757"/>
      <c r="F12113" s="757"/>
      <c r="G12113" s="757"/>
      <c r="H12113" s="757"/>
      <c r="I12113" s="757"/>
    </row>
    <row r="12114" spans="1:9" ht="15.75" customHeight="1">
      <c r="A12114" s="52">
        <v>39750</v>
      </c>
      <c r="B12114" s="52" t="s">
        <v>19885</v>
      </c>
      <c r="C12114" s="52" t="s">
        <v>10402</v>
      </c>
      <c r="D12114" s="808">
        <v>141.99</v>
      </c>
      <c r="E12114" s="757"/>
      <c r="F12114" s="757"/>
      <c r="G12114" s="757"/>
      <c r="H12114" s="757"/>
      <c r="I12114" s="757"/>
    </row>
    <row r="12115" spans="1:9" ht="15.75" customHeight="1">
      <c r="A12115" s="52">
        <v>39747</v>
      </c>
      <c r="B12115" s="52" t="s">
        <v>19886</v>
      </c>
      <c r="C12115" s="52" t="s">
        <v>10402</v>
      </c>
      <c r="D12115" s="808">
        <v>45.67</v>
      </c>
      <c r="E12115" s="757"/>
      <c r="F12115" s="757"/>
      <c r="G12115" s="757"/>
      <c r="H12115" s="757"/>
      <c r="I12115" s="757"/>
    </row>
    <row r="12116" spans="1:9" ht="15.75" customHeight="1">
      <c r="A12116" s="52">
        <v>39753</v>
      </c>
      <c r="B12116" s="52" t="s">
        <v>19887</v>
      </c>
      <c r="C12116" s="52" t="s">
        <v>10402</v>
      </c>
      <c r="D12116" s="808">
        <v>314.45999999999998</v>
      </c>
      <c r="E12116" s="757"/>
      <c r="F12116" s="757"/>
      <c r="G12116" s="757"/>
      <c r="H12116" s="757"/>
      <c r="I12116" s="757"/>
    </row>
    <row r="12117" spans="1:9" ht="15.75" customHeight="1">
      <c r="A12117" s="52">
        <v>39754</v>
      </c>
      <c r="B12117" s="52" t="s">
        <v>19888</v>
      </c>
      <c r="C12117" s="52" t="s">
        <v>10402</v>
      </c>
      <c r="D12117" s="808">
        <v>463.29</v>
      </c>
      <c r="E12117" s="757"/>
      <c r="F12117" s="757"/>
      <c r="G12117" s="757"/>
      <c r="H12117" s="757"/>
      <c r="I12117" s="757"/>
    </row>
    <row r="12118" spans="1:9" ht="15.75" customHeight="1">
      <c r="A12118" s="52">
        <v>39748</v>
      </c>
      <c r="B12118" s="52" t="s">
        <v>19889</v>
      </c>
      <c r="C12118" s="52" t="s">
        <v>10402</v>
      </c>
      <c r="D12118" s="808">
        <v>73.900000000000006</v>
      </c>
      <c r="E12118" s="757"/>
      <c r="F12118" s="757"/>
      <c r="G12118" s="757"/>
      <c r="H12118" s="757"/>
      <c r="I12118" s="757"/>
    </row>
    <row r="12119" spans="1:9" ht="15.75" customHeight="1">
      <c r="A12119" s="52">
        <v>39755</v>
      </c>
      <c r="B12119" s="52" t="s">
        <v>19890</v>
      </c>
      <c r="C12119" s="52" t="s">
        <v>10402</v>
      </c>
      <c r="D12119" s="808">
        <v>702.45</v>
      </c>
      <c r="E12119" s="757"/>
      <c r="F12119" s="757"/>
      <c r="G12119" s="757"/>
      <c r="H12119" s="757"/>
      <c r="I12119" s="757"/>
    </row>
    <row r="12120" spans="1:9" ht="15.75" customHeight="1">
      <c r="A12120" s="52">
        <v>12742</v>
      </c>
      <c r="B12120" s="52" t="s">
        <v>19891</v>
      </c>
      <c r="C12120" s="52" t="s">
        <v>10402</v>
      </c>
      <c r="D12120" s="808">
        <v>556.22</v>
      </c>
      <c r="E12120" s="757"/>
      <c r="F12120" s="757"/>
      <c r="G12120" s="757"/>
      <c r="H12120" s="757"/>
      <c r="I12120" s="757"/>
    </row>
    <row r="12121" spans="1:9" ht="15.75" customHeight="1">
      <c r="A12121" s="52">
        <v>12713</v>
      </c>
      <c r="B12121" s="52" t="s">
        <v>19892</v>
      </c>
      <c r="C12121" s="52" t="s">
        <v>10402</v>
      </c>
      <c r="D12121" s="808">
        <v>29.5</v>
      </c>
      <c r="E12121" s="757"/>
      <c r="F12121" s="757"/>
      <c r="G12121" s="757"/>
      <c r="H12121" s="757"/>
      <c r="I12121" s="757"/>
    </row>
    <row r="12122" spans="1:9" ht="15.75" customHeight="1">
      <c r="A12122" s="52">
        <v>12743</v>
      </c>
      <c r="B12122" s="52" t="s">
        <v>19893</v>
      </c>
      <c r="C12122" s="52" t="s">
        <v>10402</v>
      </c>
      <c r="D12122" s="808">
        <v>50.75</v>
      </c>
      <c r="E12122" s="757"/>
      <c r="F12122" s="757"/>
      <c r="G12122" s="757"/>
      <c r="H12122" s="757"/>
      <c r="I12122" s="757"/>
    </row>
    <row r="12123" spans="1:9" ht="15.75" customHeight="1">
      <c r="A12123" s="52">
        <v>12744</v>
      </c>
      <c r="B12123" s="52" t="s">
        <v>19894</v>
      </c>
      <c r="C12123" s="52" t="s">
        <v>10402</v>
      </c>
      <c r="D12123" s="808">
        <v>64.400000000000006</v>
      </c>
      <c r="E12123" s="757"/>
      <c r="F12123" s="757"/>
      <c r="G12123" s="757"/>
      <c r="H12123" s="757"/>
      <c r="I12123" s="757"/>
    </row>
    <row r="12124" spans="1:9" ht="15.75" customHeight="1">
      <c r="A12124" s="52">
        <v>12745</v>
      </c>
      <c r="B12124" s="52" t="s">
        <v>19895</v>
      </c>
      <c r="C12124" s="52" t="s">
        <v>10402</v>
      </c>
      <c r="D12124" s="808">
        <v>93.53</v>
      </c>
      <c r="E12124" s="757"/>
      <c r="F12124" s="757"/>
      <c r="G12124" s="757"/>
      <c r="H12124" s="757"/>
      <c r="I12124" s="757"/>
    </row>
    <row r="12125" spans="1:9" ht="15.75" customHeight="1">
      <c r="A12125" s="52">
        <v>12746</v>
      </c>
      <c r="B12125" s="52" t="s">
        <v>19896</v>
      </c>
      <c r="C12125" s="52" t="s">
        <v>10402</v>
      </c>
      <c r="D12125" s="808">
        <v>126.3</v>
      </c>
      <c r="E12125" s="757"/>
      <c r="F12125" s="757"/>
      <c r="G12125" s="757"/>
      <c r="H12125" s="757"/>
      <c r="I12125" s="757"/>
    </row>
    <row r="12126" spans="1:9" ht="15.75" customHeight="1">
      <c r="A12126" s="52">
        <v>12747</v>
      </c>
      <c r="B12126" s="52" t="s">
        <v>19897</v>
      </c>
      <c r="C12126" s="52" t="s">
        <v>10402</v>
      </c>
      <c r="D12126" s="808">
        <v>183.16</v>
      </c>
      <c r="E12126" s="757"/>
      <c r="F12126" s="757"/>
      <c r="G12126" s="757"/>
      <c r="H12126" s="757"/>
      <c r="I12126" s="757"/>
    </row>
    <row r="12127" spans="1:9" ht="15.75" customHeight="1">
      <c r="A12127" s="52">
        <v>12748</v>
      </c>
      <c r="B12127" s="52" t="s">
        <v>19898</v>
      </c>
      <c r="C12127" s="52" t="s">
        <v>10402</v>
      </c>
      <c r="D12127" s="808">
        <v>258.04000000000002</v>
      </c>
      <c r="E12127" s="757"/>
      <c r="F12127" s="757"/>
      <c r="G12127" s="757"/>
      <c r="H12127" s="757"/>
      <c r="I12127" s="757"/>
    </row>
    <row r="12128" spans="1:9" ht="15.75" customHeight="1">
      <c r="A12128" s="52">
        <v>12749</v>
      </c>
      <c r="B12128" s="52" t="s">
        <v>19899</v>
      </c>
      <c r="C12128" s="52" t="s">
        <v>10402</v>
      </c>
      <c r="D12128" s="808">
        <v>377.21</v>
      </c>
      <c r="E12128" s="757"/>
      <c r="F12128" s="757"/>
      <c r="G12128" s="757"/>
      <c r="H12128" s="757"/>
      <c r="I12128" s="757"/>
    </row>
    <row r="12129" spans="1:9" ht="15.75" customHeight="1">
      <c r="A12129" s="52">
        <v>39726</v>
      </c>
      <c r="B12129" s="52" t="s">
        <v>19900</v>
      </c>
      <c r="C12129" s="52" t="s">
        <v>10402</v>
      </c>
      <c r="D12129" s="808">
        <v>123.9</v>
      </c>
      <c r="E12129" s="757"/>
      <c r="F12129" s="757"/>
      <c r="G12129" s="757"/>
      <c r="H12129" s="757"/>
      <c r="I12129" s="757"/>
    </row>
    <row r="12130" spans="1:9" ht="15.75" customHeight="1">
      <c r="A12130" s="52">
        <v>39728</v>
      </c>
      <c r="B12130" s="52" t="s">
        <v>19901</v>
      </c>
      <c r="C12130" s="52" t="s">
        <v>10402</v>
      </c>
      <c r="D12130" s="808">
        <v>217.75</v>
      </c>
      <c r="E12130" s="757"/>
      <c r="F12130" s="757"/>
      <c r="G12130" s="757"/>
      <c r="H12130" s="757"/>
      <c r="I12130" s="757"/>
    </row>
    <row r="12131" spans="1:9" ht="15.75" customHeight="1">
      <c r="A12131" s="52">
        <v>39727</v>
      </c>
      <c r="B12131" s="52" t="s">
        <v>19902</v>
      </c>
      <c r="C12131" s="52" t="s">
        <v>10402</v>
      </c>
      <c r="D12131" s="808">
        <v>179.2</v>
      </c>
      <c r="E12131" s="757"/>
      <c r="F12131" s="757"/>
      <c r="G12131" s="757"/>
      <c r="H12131" s="757"/>
      <c r="I12131" s="757"/>
    </row>
    <row r="12132" spans="1:9" ht="15.75" customHeight="1">
      <c r="A12132" s="52">
        <v>39724</v>
      </c>
      <c r="B12132" s="52" t="s">
        <v>19903</v>
      </c>
      <c r="C12132" s="52" t="s">
        <v>10402</v>
      </c>
      <c r="D12132" s="808">
        <v>54.86</v>
      </c>
      <c r="E12132" s="757"/>
      <c r="F12132" s="757"/>
      <c r="G12132" s="757"/>
      <c r="H12132" s="757"/>
      <c r="I12132" s="757"/>
    </row>
    <row r="12133" spans="1:9" ht="15.75" customHeight="1">
      <c r="A12133" s="52">
        <v>39729</v>
      </c>
      <c r="B12133" s="52" t="s">
        <v>19904</v>
      </c>
      <c r="C12133" s="52" t="s">
        <v>10402</v>
      </c>
      <c r="D12133" s="808">
        <v>301.55</v>
      </c>
      <c r="E12133" s="757"/>
      <c r="F12133" s="757"/>
      <c r="G12133" s="757"/>
      <c r="H12133" s="757"/>
      <c r="I12133" s="757"/>
    </row>
    <row r="12134" spans="1:9" ht="15.75" customHeight="1">
      <c r="A12134" s="52">
        <v>39730</v>
      </c>
      <c r="B12134" s="52" t="s">
        <v>19905</v>
      </c>
      <c r="C12134" s="52" t="s">
        <v>10402</v>
      </c>
      <c r="D12134" s="808">
        <v>391.25</v>
      </c>
      <c r="E12134" s="757"/>
      <c r="F12134" s="757"/>
      <c r="G12134" s="757"/>
      <c r="H12134" s="757"/>
      <c r="I12134" s="757"/>
    </row>
    <row r="12135" spans="1:9" ht="15.75" customHeight="1">
      <c r="A12135" s="52">
        <v>39731</v>
      </c>
      <c r="B12135" s="52" t="s">
        <v>19906</v>
      </c>
      <c r="C12135" s="52" t="s">
        <v>10402</v>
      </c>
      <c r="D12135" s="808">
        <v>579.47</v>
      </c>
      <c r="E12135" s="757"/>
      <c r="F12135" s="757"/>
      <c r="G12135" s="757"/>
      <c r="H12135" s="757"/>
      <c r="I12135" s="757"/>
    </row>
    <row r="12136" spans="1:9" ht="15.75" customHeight="1">
      <c r="A12136" s="52">
        <v>39725</v>
      </c>
      <c r="B12136" s="52" t="s">
        <v>19907</v>
      </c>
      <c r="C12136" s="52" t="s">
        <v>10402</v>
      </c>
      <c r="D12136" s="808">
        <v>89.42</v>
      </c>
      <c r="E12136" s="757"/>
      <c r="F12136" s="757"/>
      <c r="G12136" s="757"/>
      <c r="H12136" s="757"/>
      <c r="I12136" s="757"/>
    </row>
    <row r="12137" spans="1:9" ht="15.75" customHeight="1">
      <c r="A12137" s="52">
        <v>39732</v>
      </c>
      <c r="B12137" s="52" t="s">
        <v>19908</v>
      </c>
      <c r="C12137" s="52" t="s">
        <v>10402</v>
      </c>
      <c r="D12137" s="808">
        <v>852.94</v>
      </c>
      <c r="E12137" s="757"/>
      <c r="F12137" s="757"/>
      <c r="G12137" s="757"/>
      <c r="H12137" s="757"/>
      <c r="I12137" s="757"/>
    </row>
    <row r="12138" spans="1:9" ht="15.75" customHeight="1">
      <c r="A12138" s="52">
        <v>39660</v>
      </c>
      <c r="B12138" s="52" t="s">
        <v>19909</v>
      </c>
      <c r="C12138" s="52" t="s">
        <v>10402</v>
      </c>
      <c r="D12138" s="808">
        <v>38.869999999999997</v>
      </c>
      <c r="E12138" s="757"/>
      <c r="F12138" s="757"/>
      <c r="G12138" s="757"/>
      <c r="H12138" s="757"/>
      <c r="I12138" s="757"/>
    </row>
    <row r="12139" spans="1:9" ht="15.75" customHeight="1">
      <c r="A12139" s="52">
        <v>39662</v>
      </c>
      <c r="B12139" s="52" t="s">
        <v>19910</v>
      </c>
      <c r="C12139" s="52" t="s">
        <v>10402</v>
      </c>
      <c r="D12139" s="808">
        <v>18.63</v>
      </c>
      <c r="E12139" s="757"/>
      <c r="F12139" s="757"/>
      <c r="G12139" s="757"/>
      <c r="H12139" s="757"/>
      <c r="I12139" s="757"/>
    </row>
    <row r="12140" spans="1:9" ht="15.75" customHeight="1">
      <c r="A12140" s="52">
        <v>39661</v>
      </c>
      <c r="B12140" s="52" t="s">
        <v>19911</v>
      </c>
      <c r="C12140" s="52" t="s">
        <v>10402</v>
      </c>
      <c r="D12140" s="808">
        <v>12.7</v>
      </c>
      <c r="E12140" s="757"/>
      <c r="F12140" s="757"/>
      <c r="G12140" s="757"/>
      <c r="H12140" s="757"/>
      <c r="I12140" s="757"/>
    </row>
    <row r="12141" spans="1:9" ht="15.75" customHeight="1">
      <c r="A12141" s="52">
        <v>39666</v>
      </c>
      <c r="B12141" s="52" t="s">
        <v>19912</v>
      </c>
      <c r="C12141" s="52" t="s">
        <v>10402</v>
      </c>
      <c r="D12141" s="808">
        <v>58.47</v>
      </c>
      <c r="E12141" s="757"/>
      <c r="F12141" s="757"/>
      <c r="G12141" s="757"/>
      <c r="H12141" s="757"/>
      <c r="I12141" s="757"/>
    </row>
    <row r="12142" spans="1:9" ht="15.75" customHeight="1">
      <c r="A12142" s="52">
        <v>39664</v>
      </c>
      <c r="B12142" s="52" t="s">
        <v>19913</v>
      </c>
      <c r="C12142" s="52" t="s">
        <v>10402</v>
      </c>
      <c r="D12142" s="808">
        <v>28.65</v>
      </c>
      <c r="E12142" s="757"/>
      <c r="F12142" s="757"/>
      <c r="G12142" s="757"/>
      <c r="H12142" s="757"/>
      <c r="I12142" s="757"/>
    </row>
    <row r="12143" spans="1:9" ht="15.75" customHeight="1">
      <c r="A12143" s="52">
        <v>39663</v>
      </c>
      <c r="B12143" s="52" t="s">
        <v>19914</v>
      </c>
      <c r="C12143" s="52" t="s">
        <v>10402</v>
      </c>
      <c r="D12143" s="808">
        <v>22.91</v>
      </c>
      <c r="E12143" s="757"/>
      <c r="F12143" s="757"/>
      <c r="G12143" s="757"/>
      <c r="H12143" s="757"/>
      <c r="I12143" s="757"/>
    </row>
    <row r="12144" spans="1:9" ht="15.75" customHeight="1">
      <c r="A12144" s="52">
        <v>39665</v>
      </c>
      <c r="B12144" s="52" t="s">
        <v>19915</v>
      </c>
      <c r="C12144" s="52" t="s">
        <v>10402</v>
      </c>
      <c r="D12144" s="808">
        <v>48.34</v>
      </c>
      <c r="E12144" s="757"/>
      <c r="F12144" s="757"/>
      <c r="G12144" s="757"/>
      <c r="H12144" s="757"/>
      <c r="I12144" s="757"/>
    </row>
    <row r="12145" spans="1:9" ht="15.75" customHeight="1">
      <c r="A12145" s="52">
        <v>39752</v>
      </c>
      <c r="B12145" s="52" t="s">
        <v>19916</v>
      </c>
      <c r="C12145" s="52" t="s">
        <v>10402</v>
      </c>
      <c r="D12145" s="808">
        <v>243.08</v>
      </c>
      <c r="E12145" s="757"/>
      <c r="F12145" s="757"/>
      <c r="G12145" s="757"/>
      <c r="H12145" s="757"/>
      <c r="I12145" s="757"/>
    </row>
    <row r="12146" spans="1:9" ht="15.75" customHeight="1">
      <c r="A12146" s="52">
        <v>7725</v>
      </c>
      <c r="B12146" s="52" t="s">
        <v>19917</v>
      </c>
      <c r="C12146" s="52" t="s">
        <v>10402</v>
      </c>
      <c r="D12146" s="808">
        <v>210</v>
      </c>
      <c r="E12146" s="757"/>
      <c r="F12146" s="757"/>
      <c r="G12146" s="757"/>
      <c r="H12146" s="757"/>
      <c r="I12146" s="757"/>
    </row>
    <row r="12147" spans="1:9" ht="15.75" customHeight="1">
      <c r="A12147" s="52">
        <v>7753</v>
      </c>
      <c r="B12147" s="52" t="s">
        <v>19918</v>
      </c>
      <c r="C12147" s="52" t="s">
        <v>10402</v>
      </c>
      <c r="D12147" s="808">
        <v>409.41</v>
      </c>
      <c r="E12147" s="757"/>
      <c r="F12147" s="757"/>
      <c r="G12147" s="757"/>
      <c r="H12147" s="757"/>
      <c r="I12147" s="757"/>
    </row>
    <row r="12148" spans="1:9" ht="15.75" customHeight="1">
      <c r="A12148" s="52">
        <v>13256</v>
      </c>
      <c r="B12148" s="52" t="s">
        <v>19919</v>
      </c>
      <c r="C12148" s="52" t="s">
        <v>10402</v>
      </c>
      <c r="D12148" s="808">
        <v>573.52</v>
      </c>
      <c r="E12148" s="757"/>
      <c r="F12148" s="757"/>
      <c r="G12148" s="757"/>
      <c r="H12148" s="757"/>
      <c r="I12148" s="757"/>
    </row>
    <row r="12149" spans="1:9" ht="15.75" customHeight="1">
      <c r="A12149" s="52">
        <v>7757</v>
      </c>
      <c r="B12149" s="52" t="s">
        <v>19920</v>
      </c>
      <c r="C12149" s="52" t="s">
        <v>10402</v>
      </c>
      <c r="D12149" s="808">
        <v>611.47</v>
      </c>
      <c r="E12149" s="757"/>
      <c r="F12149" s="757"/>
      <c r="G12149" s="757"/>
      <c r="H12149" s="757"/>
      <c r="I12149" s="757"/>
    </row>
    <row r="12150" spans="1:9" ht="15.75" customHeight="1">
      <c r="A12150" s="52">
        <v>7758</v>
      </c>
      <c r="B12150" s="52" t="s">
        <v>19921</v>
      </c>
      <c r="C12150" s="52" t="s">
        <v>10402</v>
      </c>
      <c r="D12150" s="808">
        <v>885.88</v>
      </c>
      <c r="E12150" s="757"/>
      <c r="F12150" s="757"/>
      <c r="G12150" s="757"/>
      <c r="H12150" s="757"/>
      <c r="I12150" s="757"/>
    </row>
    <row r="12151" spans="1:9" ht="15.75" customHeight="1">
      <c r="A12151" s="52">
        <v>7759</v>
      </c>
      <c r="B12151" s="52" t="s">
        <v>19922</v>
      </c>
      <c r="C12151" s="52" t="s">
        <v>10402</v>
      </c>
      <c r="D12151" s="967">
        <v>2454.77</v>
      </c>
      <c r="E12151" s="757"/>
      <c r="F12151" s="757"/>
      <c r="G12151" s="757"/>
      <c r="H12151" s="757"/>
      <c r="I12151" s="757"/>
    </row>
    <row r="12152" spans="1:9" ht="15.75" customHeight="1">
      <c r="A12152" s="52">
        <v>40334</v>
      </c>
      <c r="B12152" s="52" t="s">
        <v>19923</v>
      </c>
      <c r="C12152" s="52" t="s">
        <v>10402</v>
      </c>
      <c r="D12152" s="808">
        <v>96.17</v>
      </c>
      <c r="E12152" s="757"/>
      <c r="F12152" s="757"/>
      <c r="G12152" s="757"/>
      <c r="H12152" s="757"/>
      <c r="I12152" s="757"/>
    </row>
    <row r="12153" spans="1:9" ht="15.75" customHeight="1">
      <c r="A12153" s="52">
        <v>7745</v>
      </c>
      <c r="B12153" s="52" t="s">
        <v>19924</v>
      </c>
      <c r="C12153" s="52" t="s">
        <v>10402</v>
      </c>
      <c r="D12153" s="808">
        <v>108.52</v>
      </c>
      <c r="E12153" s="757"/>
      <c r="F12153" s="757"/>
      <c r="G12153" s="757"/>
      <c r="H12153" s="757"/>
      <c r="I12153" s="757"/>
    </row>
    <row r="12154" spans="1:9" ht="15.75" customHeight="1">
      <c r="A12154" s="52">
        <v>7714</v>
      </c>
      <c r="B12154" s="52" t="s">
        <v>19925</v>
      </c>
      <c r="C12154" s="52" t="s">
        <v>10402</v>
      </c>
      <c r="D12154" s="808">
        <v>129.69999999999999</v>
      </c>
      <c r="E12154" s="757"/>
      <c r="F12154" s="757"/>
      <c r="G12154" s="757"/>
      <c r="H12154" s="757"/>
      <c r="I12154" s="757"/>
    </row>
    <row r="12155" spans="1:9" ht="15.75" customHeight="1">
      <c r="A12155" s="52">
        <v>7742</v>
      </c>
      <c r="B12155" s="52" t="s">
        <v>19926</v>
      </c>
      <c r="C12155" s="52" t="s">
        <v>10402</v>
      </c>
      <c r="D12155" s="808">
        <v>286.23</v>
      </c>
      <c r="E12155" s="757"/>
      <c r="F12155" s="757"/>
      <c r="G12155" s="757"/>
      <c r="H12155" s="757"/>
      <c r="I12155" s="757"/>
    </row>
    <row r="12156" spans="1:9" ht="15.75" customHeight="1">
      <c r="A12156" s="52">
        <v>7750</v>
      </c>
      <c r="B12156" s="52" t="s">
        <v>19927</v>
      </c>
      <c r="C12156" s="52" t="s">
        <v>10402</v>
      </c>
      <c r="D12156" s="808">
        <v>349.41</v>
      </c>
      <c r="E12156" s="757"/>
      <c r="F12156" s="757"/>
      <c r="G12156" s="757"/>
      <c r="H12156" s="757"/>
      <c r="I12156" s="757"/>
    </row>
    <row r="12157" spans="1:9" ht="15.75" customHeight="1">
      <c r="A12157" s="52">
        <v>7756</v>
      </c>
      <c r="B12157" s="52" t="s">
        <v>19928</v>
      </c>
      <c r="C12157" s="52" t="s">
        <v>10402</v>
      </c>
      <c r="D12157" s="808">
        <v>401.47</v>
      </c>
      <c r="E12157" s="757"/>
      <c r="F12157" s="757"/>
      <c r="G12157" s="757"/>
      <c r="H12157" s="757"/>
      <c r="I12157" s="757"/>
    </row>
    <row r="12158" spans="1:9" ht="15.75" customHeight="1">
      <c r="A12158" s="52">
        <v>7765</v>
      </c>
      <c r="B12158" s="52" t="s">
        <v>19929</v>
      </c>
      <c r="C12158" s="52" t="s">
        <v>10402</v>
      </c>
      <c r="D12158" s="808">
        <v>449.99</v>
      </c>
      <c r="E12158" s="757"/>
      <c r="F12158" s="757"/>
      <c r="G12158" s="757"/>
      <c r="H12158" s="757"/>
      <c r="I12158" s="757"/>
    </row>
    <row r="12159" spans="1:9" ht="15.75" customHeight="1">
      <c r="A12159" s="52">
        <v>12569</v>
      </c>
      <c r="B12159" s="52" t="s">
        <v>19930</v>
      </c>
      <c r="C12159" s="52" t="s">
        <v>10402</v>
      </c>
      <c r="D12159" s="808">
        <v>621.16999999999996</v>
      </c>
      <c r="E12159" s="757"/>
      <c r="F12159" s="757"/>
      <c r="G12159" s="757"/>
      <c r="H12159" s="757"/>
      <c r="I12159" s="757"/>
    </row>
    <row r="12160" spans="1:9" ht="15.75" customHeight="1">
      <c r="A12160" s="52">
        <v>7766</v>
      </c>
      <c r="B12160" s="52" t="s">
        <v>19931</v>
      </c>
      <c r="C12160" s="52" t="s">
        <v>10402</v>
      </c>
      <c r="D12160" s="808">
        <v>659.99</v>
      </c>
      <c r="E12160" s="757"/>
      <c r="F12160" s="757"/>
      <c r="G12160" s="757"/>
      <c r="H12160" s="757"/>
      <c r="I12160" s="757"/>
    </row>
    <row r="12161" spans="1:9" ht="15.75" customHeight="1">
      <c r="A12161" s="52">
        <v>7767</v>
      </c>
      <c r="B12161" s="52" t="s">
        <v>19932</v>
      </c>
      <c r="C12161" s="52" t="s">
        <v>10402</v>
      </c>
      <c r="D12161" s="808">
        <v>947.64</v>
      </c>
      <c r="E12161" s="757"/>
      <c r="F12161" s="757"/>
      <c r="G12161" s="757"/>
      <c r="H12161" s="757"/>
      <c r="I12161" s="757"/>
    </row>
    <row r="12162" spans="1:9" ht="15.75" customHeight="1">
      <c r="A12162" s="52">
        <v>7727</v>
      </c>
      <c r="B12162" s="52" t="s">
        <v>19933</v>
      </c>
      <c r="C12162" s="52" t="s">
        <v>10402</v>
      </c>
      <c r="D12162" s="967">
        <v>2752.94</v>
      </c>
      <c r="E12162" s="757"/>
      <c r="F12162" s="757"/>
      <c r="G12162" s="757"/>
      <c r="H12162" s="757"/>
      <c r="I12162" s="757"/>
    </row>
    <row r="12163" spans="1:9" ht="15.75" customHeight="1">
      <c r="A12163" s="52">
        <v>7760</v>
      </c>
      <c r="B12163" s="52" t="s">
        <v>19934</v>
      </c>
      <c r="C12163" s="52" t="s">
        <v>10402</v>
      </c>
      <c r="D12163" s="808">
        <v>109.41</v>
      </c>
      <c r="E12163" s="757"/>
      <c r="F12163" s="757"/>
      <c r="G12163" s="757"/>
      <c r="H12163" s="757"/>
      <c r="I12163" s="757"/>
    </row>
    <row r="12164" spans="1:9" ht="15.75" customHeight="1">
      <c r="A12164" s="52">
        <v>7761</v>
      </c>
      <c r="B12164" s="52" t="s">
        <v>19935</v>
      </c>
      <c r="C12164" s="52" t="s">
        <v>10402</v>
      </c>
      <c r="D12164" s="808">
        <v>114.7</v>
      </c>
      <c r="E12164" s="757"/>
      <c r="F12164" s="757"/>
      <c r="G12164" s="757"/>
      <c r="H12164" s="757"/>
      <c r="I12164" s="757"/>
    </row>
    <row r="12165" spans="1:9" ht="15.75" customHeight="1">
      <c r="A12165" s="52">
        <v>7752</v>
      </c>
      <c r="B12165" s="52" t="s">
        <v>19936</v>
      </c>
      <c r="C12165" s="52" t="s">
        <v>10402</v>
      </c>
      <c r="D12165" s="808">
        <v>139.41</v>
      </c>
      <c r="E12165" s="757"/>
      <c r="F12165" s="757"/>
      <c r="G12165" s="757"/>
      <c r="H12165" s="757"/>
      <c r="I12165" s="757"/>
    </row>
    <row r="12166" spans="1:9" ht="15.75" customHeight="1">
      <c r="A12166" s="52">
        <v>7762</v>
      </c>
      <c r="B12166" s="52" t="s">
        <v>19937</v>
      </c>
      <c r="C12166" s="52" t="s">
        <v>10402</v>
      </c>
      <c r="D12166" s="808">
        <v>182.2</v>
      </c>
      <c r="E12166" s="757"/>
      <c r="F12166" s="757"/>
      <c r="G12166" s="757"/>
      <c r="H12166" s="757"/>
      <c r="I12166" s="757"/>
    </row>
    <row r="12167" spans="1:9" ht="15.75" customHeight="1">
      <c r="A12167" s="52">
        <v>7722</v>
      </c>
      <c r="B12167" s="52" t="s">
        <v>19938</v>
      </c>
      <c r="C12167" s="52" t="s">
        <v>10402</v>
      </c>
      <c r="D12167" s="808">
        <v>278.82</v>
      </c>
      <c r="E12167" s="757"/>
      <c r="F12167" s="757"/>
      <c r="G12167" s="757"/>
      <c r="H12167" s="757"/>
      <c r="I12167" s="757"/>
    </row>
    <row r="12168" spans="1:9" ht="15.75" customHeight="1">
      <c r="A12168" s="52">
        <v>7763</v>
      </c>
      <c r="B12168" s="52" t="s">
        <v>19939</v>
      </c>
      <c r="C12168" s="52" t="s">
        <v>10402</v>
      </c>
      <c r="D12168" s="808">
        <v>339.7</v>
      </c>
      <c r="E12168" s="757"/>
      <c r="F12168" s="757"/>
      <c r="G12168" s="757"/>
      <c r="H12168" s="757"/>
      <c r="I12168" s="757"/>
    </row>
    <row r="12169" spans="1:9" ht="15.75" customHeight="1">
      <c r="A12169" s="52">
        <v>7764</v>
      </c>
      <c r="B12169" s="52" t="s">
        <v>19940</v>
      </c>
      <c r="C12169" s="52" t="s">
        <v>10402</v>
      </c>
      <c r="D12169" s="808">
        <v>405.88</v>
      </c>
      <c r="E12169" s="757"/>
      <c r="F12169" s="757"/>
      <c r="G12169" s="757"/>
      <c r="H12169" s="757"/>
      <c r="I12169" s="757"/>
    </row>
    <row r="12170" spans="1:9" ht="15.75" customHeight="1">
      <c r="A12170" s="52">
        <v>12572</v>
      </c>
      <c r="B12170" s="52" t="s">
        <v>19941</v>
      </c>
      <c r="C12170" s="52" t="s">
        <v>10402</v>
      </c>
      <c r="D12170" s="808">
        <v>573.52</v>
      </c>
      <c r="E12170" s="757"/>
      <c r="F12170" s="757"/>
      <c r="G12170" s="757"/>
      <c r="H12170" s="757"/>
      <c r="I12170" s="757"/>
    </row>
    <row r="12171" spans="1:9" ht="15.75" customHeight="1">
      <c r="A12171" s="52">
        <v>12573</v>
      </c>
      <c r="B12171" s="52" t="s">
        <v>19942</v>
      </c>
      <c r="C12171" s="52" t="s">
        <v>10402</v>
      </c>
      <c r="D12171" s="808">
        <v>754.41</v>
      </c>
      <c r="E12171" s="757"/>
      <c r="F12171" s="757"/>
      <c r="G12171" s="757"/>
      <c r="H12171" s="757"/>
      <c r="I12171" s="757"/>
    </row>
    <row r="12172" spans="1:9" ht="15.75" customHeight="1">
      <c r="A12172" s="52">
        <v>12574</v>
      </c>
      <c r="B12172" s="52" t="s">
        <v>19943</v>
      </c>
      <c r="C12172" s="52" t="s">
        <v>10402</v>
      </c>
      <c r="D12172" s="808">
        <v>912.17</v>
      </c>
      <c r="E12172" s="757"/>
      <c r="F12172" s="757"/>
      <c r="G12172" s="757"/>
      <c r="H12172" s="757"/>
      <c r="I12172" s="757"/>
    </row>
    <row r="12173" spans="1:9" ht="15.75" customHeight="1">
      <c r="A12173" s="52">
        <v>12575</v>
      </c>
      <c r="B12173" s="52" t="s">
        <v>19944</v>
      </c>
      <c r="C12173" s="52" t="s">
        <v>10402</v>
      </c>
      <c r="D12173" s="967">
        <v>1385.29</v>
      </c>
      <c r="E12173" s="757"/>
      <c r="F12173" s="757"/>
      <c r="G12173" s="757"/>
      <c r="H12173" s="757"/>
      <c r="I12173" s="757"/>
    </row>
    <row r="12174" spans="1:9" ht="15.75" customHeight="1">
      <c r="A12174" s="52">
        <v>12576</v>
      </c>
      <c r="B12174" s="52" t="s">
        <v>19945</v>
      </c>
      <c r="C12174" s="52" t="s">
        <v>10402</v>
      </c>
      <c r="D12174" s="808">
        <v>167.64</v>
      </c>
      <c r="E12174" s="757"/>
      <c r="F12174" s="757"/>
      <c r="G12174" s="757"/>
      <c r="H12174" s="757"/>
      <c r="I12174" s="757"/>
    </row>
    <row r="12175" spans="1:9" ht="15.75" customHeight="1">
      <c r="A12175" s="52">
        <v>12577</v>
      </c>
      <c r="B12175" s="52" t="s">
        <v>19946</v>
      </c>
      <c r="C12175" s="52" t="s">
        <v>10402</v>
      </c>
      <c r="D12175" s="808">
        <v>225.88</v>
      </c>
      <c r="E12175" s="757"/>
      <c r="F12175" s="757"/>
      <c r="G12175" s="757"/>
      <c r="H12175" s="757"/>
      <c r="I12175" s="757"/>
    </row>
    <row r="12176" spans="1:9" ht="15.75" customHeight="1">
      <c r="A12176" s="52">
        <v>12578</v>
      </c>
      <c r="B12176" s="52" t="s">
        <v>19947</v>
      </c>
      <c r="C12176" s="52" t="s">
        <v>10402</v>
      </c>
      <c r="D12176" s="808">
        <v>273.52</v>
      </c>
      <c r="E12176" s="757"/>
      <c r="F12176" s="757"/>
      <c r="G12176" s="757"/>
      <c r="H12176" s="757"/>
      <c r="I12176" s="757"/>
    </row>
    <row r="12177" spans="1:9" ht="15.75" customHeight="1">
      <c r="A12177" s="52">
        <v>12579</v>
      </c>
      <c r="B12177" s="52" t="s">
        <v>19948</v>
      </c>
      <c r="C12177" s="52" t="s">
        <v>10402</v>
      </c>
      <c r="D12177" s="808">
        <v>471.17</v>
      </c>
      <c r="E12177" s="757"/>
      <c r="F12177" s="757"/>
      <c r="G12177" s="757"/>
      <c r="H12177" s="757"/>
      <c r="I12177" s="757"/>
    </row>
    <row r="12178" spans="1:9" ht="15.75" customHeight="1">
      <c r="A12178" s="52">
        <v>12580</v>
      </c>
      <c r="B12178" s="52" t="s">
        <v>19949</v>
      </c>
      <c r="C12178" s="52" t="s">
        <v>10402</v>
      </c>
      <c r="D12178" s="808">
        <v>490.94</v>
      </c>
      <c r="E12178" s="757"/>
      <c r="F12178" s="757"/>
      <c r="G12178" s="757"/>
      <c r="H12178" s="757"/>
      <c r="I12178" s="757"/>
    </row>
    <row r="12179" spans="1:9" ht="15.75" customHeight="1">
      <c r="A12179" s="52">
        <v>12581</v>
      </c>
      <c r="B12179" s="52" t="s">
        <v>19950</v>
      </c>
      <c r="C12179" s="52" t="s">
        <v>10402</v>
      </c>
      <c r="D12179" s="808">
        <v>525.88</v>
      </c>
      <c r="E12179" s="757"/>
      <c r="F12179" s="757"/>
      <c r="G12179" s="757"/>
      <c r="H12179" s="757"/>
      <c r="I12179" s="757"/>
    </row>
    <row r="12180" spans="1:9" ht="15.75" customHeight="1">
      <c r="A12180" s="52">
        <v>7720</v>
      </c>
      <c r="B12180" s="52" t="s">
        <v>19951</v>
      </c>
      <c r="C12180" s="52" t="s">
        <v>10402</v>
      </c>
      <c r="D12180" s="808">
        <v>822.35</v>
      </c>
      <c r="E12180" s="757"/>
      <c r="F12180" s="757"/>
      <c r="G12180" s="757"/>
      <c r="H12180" s="757"/>
      <c r="I12180" s="757"/>
    </row>
    <row r="12181" spans="1:9" ht="15.75" customHeight="1">
      <c r="A12181" s="52">
        <v>40335</v>
      </c>
      <c r="B12181" s="52" t="s">
        <v>19952</v>
      </c>
      <c r="C12181" s="52" t="s">
        <v>10402</v>
      </c>
      <c r="D12181" s="808">
        <v>172.05</v>
      </c>
      <c r="E12181" s="757"/>
      <c r="F12181" s="757"/>
      <c r="G12181" s="757"/>
      <c r="H12181" s="757"/>
      <c r="I12181" s="757"/>
    </row>
    <row r="12182" spans="1:9" ht="15.75" customHeight="1">
      <c r="A12182" s="52">
        <v>7740</v>
      </c>
      <c r="B12182" s="52" t="s">
        <v>19953</v>
      </c>
      <c r="C12182" s="52" t="s">
        <v>10402</v>
      </c>
      <c r="D12182" s="808">
        <v>176.47</v>
      </c>
      <c r="E12182" s="757"/>
      <c r="F12182" s="757"/>
      <c r="G12182" s="757"/>
      <c r="H12182" s="757"/>
      <c r="I12182" s="757"/>
    </row>
    <row r="12183" spans="1:9" ht="15.75" customHeight="1">
      <c r="A12183" s="52">
        <v>7741</v>
      </c>
      <c r="B12183" s="52" t="s">
        <v>19954</v>
      </c>
      <c r="C12183" s="52" t="s">
        <v>10402</v>
      </c>
      <c r="D12183" s="808">
        <v>326.47000000000003</v>
      </c>
      <c r="E12183" s="757"/>
      <c r="F12183" s="757"/>
      <c r="G12183" s="757"/>
      <c r="H12183" s="757"/>
      <c r="I12183" s="757"/>
    </row>
    <row r="12184" spans="1:9" ht="15.75" customHeight="1">
      <c r="A12184" s="52">
        <v>7774</v>
      </c>
      <c r="B12184" s="52" t="s">
        <v>19955</v>
      </c>
      <c r="C12184" s="52" t="s">
        <v>10402</v>
      </c>
      <c r="D12184" s="808">
        <v>400.58</v>
      </c>
      <c r="E12184" s="757"/>
      <c r="F12184" s="757"/>
      <c r="G12184" s="757"/>
      <c r="H12184" s="757"/>
      <c r="I12184" s="757"/>
    </row>
    <row r="12185" spans="1:9" ht="15.75" customHeight="1">
      <c r="A12185" s="52">
        <v>7744</v>
      </c>
      <c r="B12185" s="52" t="s">
        <v>19956</v>
      </c>
      <c r="C12185" s="52" t="s">
        <v>10402</v>
      </c>
      <c r="D12185" s="808">
        <v>523.23</v>
      </c>
      <c r="E12185" s="757"/>
      <c r="F12185" s="757"/>
      <c r="G12185" s="757"/>
      <c r="H12185" s="757"/>
      <c r="I12185" s="757"/>
    </row>
    <row r="12186" spans="1:9" ht="15.75" customHeight="1">
      <c r="A12186" s="52">
        <v>7773</v>
      </c>
      <c r="B12186" s="52" t="s">
        <v>19957</v>
      </c>
      <c r="C12186" s="52" t="s">
        <v>10402</v>
      </c>
      <c r="D12186" s="808">
        <v>534.79</v>
      </c>
      <c r="E12186" s="757"/>
      <c r="F12186" s="757"/>
      <c r="G12186" s="757"/>
      <c r="H12186" s="757"/>
      <c r="I12186" s="757"/>
    </row>
    <row r="12187" spans="1:9" ht="15.75" customHeight="1">
      <c r="A12187" s="52">
        <v>7754</v>
      </c>
      <c r="B12187" s="52" t="s">
        <v>19958</v>
      </c>
      <c r="C12187" s="52" t="s">
        <v>10402</v>
      </c>
      <c r="D12187" s="808">
        <v>810.88</v>
      </c>
      <c r="E12187" s="757"/>
      <c r="F12187" s="757"/>
      <c r="G12187" s="757"/>
      <c r="H12187" s="757"/>
      <c r="I12187" s="757"/>
    </row>
    <row r="12188" spans="1:9" ht="15.75" customHeight="1">
      <c r="A12188" s="52">
        <v>7735</v>
      </c>
      <c r="B12188" s="52" t="s">
        <v>19959</v>
      </c>
      <c r="C12188" s="52" t="s">
        <v>10402</v>
      </c>
      <c r="D12188" s="967">
        <v>1050</v>
      </c>
      <c r="E12188" s="757"/>
      <c r="F12188" s="757"/>
      <c r="G12188" s="757"/>
      <c r="H12188" s="757"/>
      <c r="I12188" s="757"/>
    </row>
    <row r="12189" spans="1:9" ht="15.75" customHeight="1">
      <c r="A12189" s="52">
        <v>7755</v>
      </c>
      <c r="B12189" s="52" t="s">
        <v>19960</v>
      </c>
      <c r="C12189" s="52" t="s">
        <v>10402</v>
      </c>
      <c r="D12189" s="808">
        <v>208.23</v>
      </c>
      <c r="E12189" s="757"/>
      <c r="F12189" s="757"/>
      <c r="G12189" s="757"/>
      <c r="H12189" s="757"/>
      <c r="I12189" s="757"/>
    </row>
    <row r="12190" spans="1:9" ht="15.75" customHeight="1">
      <c r="A12190" s="52">
        <v>7776</v>
      </c>
      <c r="B12190" s="52" t="s">
        <v>19961</v>
      </c>
      <c r="C12190" s="52" t="s">
        <v>10402</v>
      </c>
      <c r="D12190" s="808">
        <v>434.11</v>
      </c>
      <c r="E12190" s="757"/>
      <c r="F12190" s="757"/>
      <c r="G12190" s="757"/>
      <c r="H12190" s="757"/>
      <c r="I12190" s="757"/>
    </row>
    <row r="12191" spans="1:9" ht="15.75" customHeight="1">
      <c r="A12191" s="52">
        <v>7743</v>
      </c>
      <c r="B12191" s="52" t="s">
        <v>19962</v>
      </c>
      <c r="C12191" s="52" t="s">
        <v>10402</v>
      </c>
      <c r="D12191" s="808">
        <v>459.7</v>
      </c>
      <c r="E12191" s="757"/>
      <c r="F12191" s="757"/>
      <c r="G12191" s="757"/>
      <c r="H12191" s="757"/>
      <c r="I12191" s="757"/>
    </row>
    <row r="12192" spans="1:9" ht="15.75" customHeight="1">
      <c r="A12192" s="52">
        <v>7733</v>
      </c>
      <c r="B12192" s="52" t="s">
        <v>19963</v>
      </c>
      <c r="C12192" s="52" t="s">
        <v>10402</v>
      </c>
      <c r="D12192" s="808">
        <v>600</v>
      </c>
      <c r="E12192" s="757"/>
      <c r="F12192" s="757"/>
      <c r="G12192" s="757"/>
      <c r="H12192" s="757"/>
      <c r="I12192" s="757"/>
    </row>
    <row r="12193" spans="1:9" ht="15.75" customHeight="1">
      <c r="A12193" s="52">
        <v>7775</v>
      </c>
      <c r="B12193" s="52" t="s">
        <v>19964</v>
      </c>
      <c r="C12193" s="52" t="s">
        <v>10402</v>
      </c>
      <c r="D12193" s="808">
        <v>657.35</v>
      </c>
      <c r="E12193" s="757"/>
      <c r="F12193" s="757"/>
      <c r="G12193" s="757"/>
      <c r="H12193" s="757"/>
      <c r="I12193" s="757"/>
    </row>
    <row r="12194" spans="1:9" ht="15.75" customHeight="1">
      <c r="A12194" s="52">
        <v>7734</v>
      </c>
      <c r="B12194" s="52" t="s">
        <v>19965</v>
      </c>
      <c r="C12194" s="52" t="s">
        <v>10402</v>
      </c>
      <c r="D12194" s="808">
        <v>930.88</v>
      </c>
      <c r="E12194" s="757"/>
      <c r="F12194" s="757"/>
      <c r="G12194" s="757"/>
      <c r="H12194" s="757"/>
      <c r="I12194" s="757"/>
    </row>
    <row r="12195" spans="1:9" ht="15.75" customHeight="1">
      <c r="A12195" s="52">
        <v>37449</v>
      </c>
      <c r="B12195" s="52" t="s">
        <v>19966</v>
      </c>
      <c r="C12195" s="52" t="s">
        <v>10402</v>
      </c>
      <c r="D12195" s="808">
        <v>35.67</v>
      </c>
      <c r="E12195" s="757"/>
      <c r="F12195" s="757"/>
      <c r="G12195" s="757"/>
      <c r="H12195" s="757"/>
      <c r="I12195" s="757"/>
    </row>
    <row r="12196" spans="1:9" ht="15.75" customHeight="1">
      <c r="A12196" s="52">
        <v>37450</v>
      </c>
      <c r="B12196" s="52" t="s">
        <v>19967</v>
      </c>
      <c r="C12196" s="52" t="s">
        <v>10402</v>
      </c>
      <c r="D12196" s="808">
        <v>49.94</v>
      </c>
      <c r="E12196" s="757"/>
      <c r="F12196" s="757"/>
      <c r="G12196" s="757"/>
      <c r="H12196" s="757"/>
      <c r="I12196" s="757"/>
    </row>
    <row r="12197" spans="1:9" ht="15.75" customHeight="1">
      <c r="A12197" s="52">
        <v>37451</v>
      </c>
      <c r="B12197" s="52" t="s">
        <v>19968</v>
      </c>
      <c r="C12197" s="52" t="s">
        <v>10402</v>
      </c>
      <c r="D12197" s="808">
        <v>69.72</v>
      </c>
      <c r="E12197" s="757"/>
      <c r="F12197" s="757"/>
      <c r="G12197" s="757"/>
      <c r="H12197" s="757"/>
      <c r="I12197" s="757"/>
    </row>
    <row r="12198" spans="1:9" ht="15.75" customHeight="1">
      <c r="A12198" s="52">
        <v>37452</v>
      </c>
      <c r="B12198" s="52" t="s">
        <v>19969</v>
      </c>
      <c r="C12198" s="52" t="s">
        <v>10402</v>
      </c>
      <c r="D12198" s="808">
        <v>101.35</v>
      </c>
      <c r="E12198" s="757"/>
      <c r="F12198" s="757"/>
      <c r="G12198" s="757"/>
      <c r="H12198" s="757"/>
      <c r="I12198" s="757"/>
    </row>
    <row r="12199" spans="1:9" ht="15.75" customHeight="1">
      <c r="A12199" s="52">
        <v>37453</v>
      </c>
      <c r="B12199" s="52" t="s">
        <v>19970</v>
      </c>
      <c r="C12199" s="52" t="s">
        <v>10402</v>
      </c>
      <c r="D12199" s="808">
        <v>116.71</v>
      </c>
      <c r="E12199" s="757"/>
      <c r="F12199" s="757"/>
      <c r="G12199" s="757"/>
      <c r="H12199" s="757"/>
      <c r="I12199" s="757"/>
    </row>
    <row r="12200" spans="1:9" ht="15.75" customHeight="1">
      <c r="A12200" s="52">
        <v>7778</v>
      </c>
      <c r="B12200" s="52" t="s">
        <v>19971</v>
      </c>
      <c r="C12200" s="52" t="s">
        <v>10402</v>
      </c>
      <c r="D12200" s="808">
        <v>43.78</v>
      </c>
      <c r="E12200" s="757"/>
      <c r="F12200" s="757"/>
      <c r="G12200" s="757"/>
      <c r="H12200" s="757"/>
      <c r="I12200" s="757"/>
    </row>
    <row r="12201" spans="1:9" ht="15.75" customHeight="1">
      <c r="A12201" s="52">
        <v>7796</v>
      </c>
      <c r="B12201" s="52" t="s">
        <v>19972</v>
      </c>
      <c r="C12201" s="52" t="s">
        <v>10402</v>
      </c>
      <c r="D12201" s="808">
        <v>60</v>
      </c>
      <c r="E12201" s="757"/>
      <c r="F12201" s="757"/>
      <c r="G12201" s="757"/>
      <c r="H12201" s="757"/>
      <c r="I12201" s="757"/>
    </row>
    <row r="12202" spans="1:9" ht="15.75" customHeight="1">
      <c r="A12202" s="52">
        <v>7781</v>
      </c>
      <c r="B12202" s="52" t="s">
        <v>19973</v>
      </c>
      <c r="C12202" s="52" t="s">
        <v>10402</v>
      </c>
      <c r="D12202" s="808">
        <v>70.900000000000006</v>
      </c>
      <c r="E12202" s="757"/>
      <c r="F12202" s="757"/>
      <c r="G12202" s="757"/>
      <c r="H12202" s="757"/>
      <c r="I12202" s="757"/>
    </row>
    <row r="12203" spans="1:9" ht="15.75" customHeight="1">
      <c r="A12203" s="52">
        <v>7795</v>
      </c>
      <c r="B12203" s="52" t="s">
        <v>19974</v>
      </c>
      <c r="C12203" s="52" t="s">
        <v>10402</v>
      </c>
      <c r="D12203" s="808">
        <v>105.52</v>
      </c>
      <c r="E12203" s="757"/>
      <c r="F12203" s="757"/>
      <c r="G12203" s="757"/>
      <c r="H12203" s="757"/>
      <c r="I12203" s="757"/>
    </row>
    <row r="12204" spans="1:9" ht="15.75" customHeight="1">
      <c r="A12204" s="52">
        <v>7791</v>
      </c>
      <c r="B12204" s="52" t="s">
        <v>19975</v>
      </c>
      <c r="C12204" s="52" t="s">
        <v>10402</v>
      </c>
      <c r="D12204" s="808">
        <v>126.32</v>
      </c>
      <c r="E12204" s="757"/>
      <c r="F12204" s="757"/>
      <c r="G12204" s="757"/>
      <c r="H12204" s="757"/>
      <c r="I12204" s="757"/>
    </row>
    <row r="12205" spans="1:9" ht="15.75" customHeight="1">
      <c r="A12205" s="52">
        <v>7783</v>
      </c>
      <c r="B12205" s="52" t="s">
        <v>19976</v>
      </c>
      <c r="C12205" s="52" t="s">
        <v>10402</v>
      </c>
      <c r="D12205" s="808">
        <v>44.76</v>
      </c>
      <c r="E12205" s="757"/>
      <c r="F12205" s="757"/>
      <c r="G12205" s="757"/>
      <c r="H12205" s="757"/>
      <c r="I12205" s="757"/>
    </row>
    <row r="12206" spans="1:9" ht="15.75" customHeight="1">
      <c r="A12206" s="52">
        <v>7790</v>
      </c>
      <c r="B12206" s="52" t="s">
        <v>19977</v>
      </c>
      <c r="C12206" s="52" t="s">
        <v>10402</v>
      </c>
      <c r="D12206" s="808">
        <v>70.540000000000006</v>
      </c>
      <c r="E12206" s="757"/>
      <c r="F12206" s="757"/>
      <c r="G12206" s="757"/>
      <c r="H12206" s="757"/>
      <c r="I12206" s="757"/>
    </row>
    <row r="12207" spans="1:9" ht="15.75" customHeight="1">
      <c r="A12207" s="52">
        <v>7785</v>
      </c>
      <c r="B12207" s="52" t="s">
        <v>19978</v>
      </c>
      <c r="C12207" s="52" t="s">
        <v>10402</v>
      </c>
      <c r="D12207" s="808">
        <v>77.83</v>
      </c>
      <c r="E12207" s="757"/>
      <c r="F12207" s="757"/>
      <c r="G12207" s="757"/>
      <c r="H12207" s="757"/>
      <c r="I12207" s="757"/>
    </row>
    <row r="12208" spans="1:9" ht="15.75" customHeight="1">
      <c r="A12208" s="52">
        <v>7792</v>
      </c>
      <c r="B12208" s="52" t="s">
        <v>19979</v>
      </c>
      <c r="C12208" s="52" t="s">
        <v>10402</v>
      </c>
      <c r="D12208" s="808">
        <v>110.39</v>
      </c>
      <c r="E12208" s="757"/>
      <c r="F12208" s="757"/>
      <c r="G12208" s="757"/>
      <c r="H12208" s="757"/>
      <c r="I12208" s="757"/>
    </row>
    <row r="12209" spans="1:9" ht="15.75" customHeight="1">
      <c r="A12209" s="52">
        <v>7793</v>
      </c>
      <c r="B12209" s="52" t="s">
        <v>19980</v>
      </c>
      <c r="C12209" s="52" t="s">
        <v>10402</v>
      </c>
      <c r="D12209" s="808">
        <v>130.37</v>
      </c>
      <c r="E12209" s="757"/>
      <c r="F12209" s="757"/>
      <c r="G12209" s="757"/>
      <c r="H12209" s="757"/>
      <c r="I12209" s="757"/>
    </row>
    <row r="12210" spans="1:9" ht="15.75" customHeight="1">
      <c r="A12210" s="52">
        <v>13159</v>
      </c>
      <c r="B12210" s="52" t="s">
        <v>19981</v>
      </c>
      <c r="C12210" s="52" t="s">
        <v>10402</v>
      </c>
      <c r="D12210" s="808">
        <v>113.51</v>
      </c>
      <c r="E12210" s="757"/>
      <c r="F12210" s="757"/>
      <c r="G12210" s="757"/>
      <c r="H12210" s="757"/>
      <c r="I12210" s="757"/>
    </row>
    <row r="12211" spans="1:9" ht="15.75" customHeight="1">
      <c r="A12211" s="52">
        <v>13168</v>
      </c>
      <c r="B12211" s="52" t="s">
        <v>19982</v>
      </c>
      <c r="C12211" s="52" t="s">
        <v>10402</v>
      </c>
      <c r="D12211" s="808">
        <v>137.83000000000001</v>
      </c>
      <c r="E12211" s="757"/>
      <c r="F12211" s="757"/>
      <c r="G12211" s="757"/>
      <c r="H12211" s="757"/>
      <c r="I12211" s="757"/>
    </row>
    <row r="12212" spans="1:9" ht="15.75" customHeight="1">
      <c r="A12212" s="52">
        <v>13173</v>
      </c>
      <c r="B12212" s="52" t="s">
        <v>19983</v>
      </c>
      <c r="C12212" s="52" t="s">
        <v>10402</v>
      </c>
      <c r="D12212" s="808">
        <v>186.48</v>
      </c>
      <c r="E12212" s="757"/>
      <c r="F12212" s="757"/>
      <c r="G12212" s="757"/>
      <c r="H12212" s="757"/>
      <c r="I12212" s="757"/>
    </row>
    <row r="12213" spans="1:9" ht="15.75" customHeight="1">
      <c r="A12213" s="52">
        <v>12583</v>
      </c>
      <c r="B12213" s="52" t="s">
        <v>19984</v>
      </c>
      <c r="C12213" s="52" t="s">
        <v>10402</v>
      </c>
      <c r="D12213" s="808">
        <v>37.29</v>
      </c>
      <c r="E12213" s="757"/>
      <c r="F12213" s="757"/>
      <c r="G12213" s="757"/>
      <c r="H12213" s="757"/>
      <c r="I12213" s="757"/>
    </row>
    <row r="12214" spans="1:9" ht="15.75" customHeight="1">
      <c r="A12214" s="52">
        <v>12584</v>
      </c>
      <c r="B12214" s="52" t="s">
        <v>19985</v>
      </c>
      <c r="C12214" s="52" t="s">
        <v>10402</v>
      </c>
      <c r="D12214" s="808">
        <v>48.64</v>
      </c>
      <c r="E12214" s="757"/>
      <c r="F12214" s="757"/>
      <c r="G12214" s="757"/>
      <c r="H12214" s="757"/>
      <c r="I12214" s="757"/>
    </row>
    <row r="12215" spans="1:9" ht="15.75" customHeight="1">
      <c r="A12215" s="52">
        <v>12613</v>
      </c>
      <c r="B12215" s="52" t="s">
        <v>19986</v>
      </c>
      <c r="C12215" s="52" t="s">
        <v>10358</v>
      </c>
      <c r="D12215" s="808">
        <v>17.05</v>
      </c>
      <c r="E12215" s="757"/>
      <c r="F12215" s="757"/>
      <c r="G12215" s="757"/>
      <c r="H12215" s="757"/>
      <c r="I12215" s="757"/>
    </row>
    <row r="12216" spans="1:9" ht="15.75" customHeight="1">
      <c r="A12216" s="52">
        <v>1031</v>
      </c>
      <c r="B12216" s="52" t="s">
        <v>19987</v>
      </c>
      <c r="C12216" s="52" t="s">
        <v>10358</v>
      </c>
      <c r="D12216" s="808">
        <v>15.15</v>
      </c>
      <c r="E12216" s="757"/>
      <c r="F12216" s="757"/>
      <c r="G12216" s="757"/>
      <c r="H12216" s="757"/>
      <c r="I12216" s="757"/>
    </row>
    <row r="12217" spans="1:9" ht="15.75" customHeight="1">
      <c r="A12217" s="52">
        <v>39707</v>
      </c>
      <c r="B12217" s="52" t="s">
        <v>19988</v>
      </c>
      <c r="C12217" s="52" t="s">
        <v>10402</v>
      </c>
      <c r="D12217" s="808">
        <v>4.21</v>
      </c>
      <c r="E12217" s="757"/>
      <c r="F12217" s="757"/>
      <c r="G12217" s="757"/>
      <c r="H12217" s="757"/>
      <c r="I12217" s="757"/>
    </row>
    <row r="12218" spans="1:9" ht="15.75" customHeight="1">
      <c r="A12218" s="52">
        <v>39708</v>
      </c>
      <c r="B12218" s="52" t="s">
        <v>19989</v>
      </c>
      <c r="C12218" s="52" t="s">
        <v>10402</v>
      </c>
      <c r="D12218" s="808">
        <v>4.08</v>
      </c>
      <c r="E12218" s="757"/>
      <c r="F12218" s="757"/>
      <c r="G12218" s="757"/>
      <c r="H12218" s="757"/>
      <c r="I12218" s="757"/>
    </row>
    <row r="12219" spans="1:9" ht="15.75" customHeight="1">
      <c r="A12219" s="52">
        <v>39710</v>
      </c>
      <c r="B12219" s="52" t="s">
        <v>19990</v>
      </c>
      <c r="C12219" s="52" t="s">
        <v>10402</v>
      </c>
      <c r="D12219" s="808">
        <v>2.87</v>
      </c>
      <c r="E12219" s="757"/>
      <c r="F12219" s="757"/>
      <c r="G12219" s="757"/>
      <c r="H12219" s="757"/>
      <c r="I12219" s="757"/>
    </row>
    <row r="12220" spans="1:9" ht="15.75" customHeight="1">
      <c r="A12220" s="52">
        <v>39709</v>
      </c>
      <c r="B12220" s="52" t="s">
        <v>19991</v>
      </c>
      <c r="C12220" s="52" t="s">
        <v>10402</v>
      </c>
      <c r="D12220" s="808">
        <v>3.99</v>
      </c>
      <c r="E12220" s="757"/>
      <c r="F12220" s="757"/>
      <c r="G12220" s="757"/>
      <c r="H12220" s="757"/>
      <c r="I12220" s="757"/>
    </row>
    <row r="12221" spans="1:9" ht="15.75" customHeight="1">
      <c r="A12221" s="52">
        <v>39711</v>
      </c>
      <c r="B12221" s="52" t="s">
        <v>19992</v>
      </c>
      <c r="C12221" s="52" t="s">
        <v>10402</v>
      </c>
      <c r="D12221" s="808">
        <v>4.4800000000000004</v>
      </c>
      <c r="E12221" s="757"/>
      <c r="F12221" s="757"/>
      <c r="G12221" s="757"/>
      <c r="H12221" s="757"/>
      <c r="I12221" s="757"/>
    </row>
    <row r="12222" spans="1:9" ht="15.75" customHeight="1">
      <c r="A12222" s="52">
        <v>39712</v>
      </c>
      <c r="B12222" s="52" t="s">
        <v>19993</v>
      </c>
      <c r="C12222" s="52" t="s">
        <v>10402</v>
      </c>
      <c r="D12222" s="808">
        <v>1.57</v>
      </c>
      <c r="E12222" s="757"/>
      <c r="F12222" s="757"/>
      <c r="G12222" s="757"/>
      <c r="H12222" s="757"/>
      <c r="I12222" s="757"/>
    </row>
    <row r="12223" spans="1:9" ht="15.75" customHeight="1">
      <c r="A12223" s="52">
        <v>39713</v>
      </c>
      <c r="B12223" s="52" t="s">
        <v>19994</v>
      </c>
      <c r="C12223" s="52" t="s">
        <v>10402</v>
      </c>
      <c r="D12223" s="808">
        <v>1.24</v>
      </c>
      <c r="E12223" s="757"/>
      <c r="F12223" s="757"/>
      <c r="G12223" s="757"/>
      <c r="H12223" s="757"/>
      <c r="I12223" s="757"/>
    </row>
    <row r="12224" spans="1:9" ht="15.75" customHeight="1">
      <c r="A12224" s="52">
        <v>39714</v>
      </c>
      <c r="B12224" s="52" t="s">
        <v>19995</v>
      </c>
      <c r="C12224" s="52" t="s">
        <v>10402</v>
      </c>
      <c r="D12224" s="808">
        <v>2.84</v>
      </c>
      <c r="E12224" s="757"/>
      <c r="F12224" s="757"/>
      <c r="G12224" s="757"/>
      <c r="H12224" s="757"/>
      <c r="I12224" s="757"/>
    </row>
    <row r="12225" spans="1:9" ht="15.75" customHeight="1">
      <c r="A12225" s="52">
        <v>39715</v>
      </c>
      <c r="B12225" s="52" t="s">
        <v>19996</v>
      </c>
      <c r="C12225" s="52" t="s">
        <v>10402</v>
      </c>
      <c r="D12225" s="808">
        <v>2.02</v>
      </c>
      <c r="E12225" s="757"/>
      <c r="F12225" s="757"/>
      <c r="G12225" s="757"/>
      <c r="H12225" s="757"/>
      <c r="I12225" s="757"/>
    </row>
    <row r="12226" spans="1:9" ht="15.75" customHeight="1">
      <c r="A12226" s="52">
        <v>39716</v>
      </c>
      <c r="B12226" s="52" t="s">
        <v>19997</v>
      </c>
      <c r="C12226" s="52" t="s">
        <v>10402</v>
      </c>
      <c r="D12226" s="808">
        <v>1.53</v>
      </c>
      <c r="E12226" s="757"/>
      <c r="F12226" s="757"/>
      <c r="G12226" s="757"/>
      <c r="H12226" s="757"/>
      <c r="I12226" s="757"/>
    </row>
    <row r="12227" spans="1:9" ht="15.75" customHeight="1">
      <c r="A12227" s="52">
        <v>39718</v>
      </c>
      <c r="B12227" s="52" t="s">
        <v>19998</v>
      </c>
      <c r="C12227" s="52" t="s">
        <v>10402</v>
      </c>
      <c r="D12227" s="808">
        <v>2.61</v>
      </c>
      <c r="E12227" s="757"/>
      <c r="F12227" s="757"/>
      <c r="G12227" s="757"/>
      <c r="H12227" s="757"/>
      <c r="I12227" s="757"/>
    </row>
    <row r="12228" spans="1:9" ht="15.75" customHeight="1">
      <c r="A12228" s="52">
        <v>9813</v>
      </c>
      <c r="B12228" s="52" t="s">
        <v>19999</v>
      </c>
      <c r="C12228" s="52" t="s">
        <v>10402</v>
      </c>
      <c r="D12228" s="808">
        <v>5.46</v>
      </c>
      <c r="E12228" s="757"/>
      <c r="F12228" s="757"/>
      <c r="G12228" s="757"/>
      <c r="H12228" s="757"/>
      <c r="I12228" s="757"/>
    </row>
    <row r="12229" spans="1:9" ht="15.75" customHeight="1">
      <c r="A12229" s="52">
        <v>9815</v>
      </c>
      <c r="B12229" s="52" t="s">
        <v>20000</v>
      </c>
      <c r="C12229" s="52" t="s">
        <v>10402</v>
      </c>
      <c r="D12229" s="808">
        <v>10.78</v>
      </c>
      <c r="E12229" s="757"/>
      <c r="F12229" s="757"/>
      <c r="G12229" s="757"/>
      <c r="H12229" s="757"/>
      <c r="I12229" s="757"/>
    </row>
    <row r="12230" spans="1:9" ht="15.75" customHeight="1">
      <c r="A12230" s="52">
        <v>44543</v>
      </c>
      <c r="B12230" s="52" t="s">
        <v>20001</v>
      </c>
      <c r="C12230" s="52" t="s">
        <v>10402</v>
      </c>
      <c r="D12230" s="967">
        <v>5365.36</v>
      </c>
      <c r="E12230" s="757"/>
      <c r="F12230" s="757"/>
      <c r="G12230" s="757"/>
      <c r="H12230" s="757"/>
      <c r="I12230" s="757"/>
    </row>
    <row r="12231" spans="1:9" ht="15.75" customHeight="1">
      <c r="A12231" s="52">
        <v>44526</v>
      </c>
      <c r="B12231" s="52" t="s">
        <v>20002</v>
      </c>
      <c r="C12231" s="52" t="s">
        <v>10402</v>
      </c>
      <c r="D12231" s="808">
        <v>131.5</v>
      </c>
      <c r="E12231" s="757"/>
      <c r="F12231" s="757"/>
      <c r="G12231" s="757"/>
      <c r="H12231" s="757"/>
      <c r="I12231" s="757"/>
    </row>
    <row r="12232" spans="1:9" ht="15.75" customHeight="1">
      <c r="A12232" s="52">
        <v>44518</v>
      </c>
      <c r="B12232" s="52" t="s">
        <v>20003</v>
      </c>
      <c r="C12232" s="52" t="s">
        <v>10402</v>
      </c>
      <c r="D12232" s="967">
        <v>3950.03</v>
      </c>
      <c r="E12232" s="757"/>
      <c r="F12232" s="757"/>
      <c r="G12232" s="757"/>
      <c r="H12232" s="757"/>
      <c r="I12232" s="757"/>
    </row>
    <row r="12233" spans="1:9" ht="15.75" customHeight="1">
      <c r="A12233" s="52">
        <v>44544</v>
      </c>
      <c r="B12233" s="52" t="s">
        <v>20004</v>
      </c>
      <c r="C12233" s="52" t="s">
        <v>10402</v>
      </c>
      <c r="D12233" s="967">
        <v>1920.34</v>
      </c>
      <c r="E12233" s="757"/>
      <c r="F12233" s="757"/>
      <c r="G12233" s="757"/>
      <c r="H12233" s="757"/>
      <c r="I12233" s="757"/>
    </row>
    <row r="12234" spans="1:9" ht="15.75" customHeight="1">
      <c r="A12234" s="52">
        <v>44545</v>
      </c>
      <c r="B12234" s="52" t="s">
        <v>20005</v>
      </c>
      <c r="C12234" s="52" t="s">
        <v>10402</v>
      </c>
      <c r="D12234" s="808">
        <v>282.26</v>
      </c>
      <c r="E12234" s="757"/>
      <c r="F12234" s="757"/>
      <c r="G12234" s="757"/>
      <c r="H12234" s="757"/>
      <c r="I12234" s="757"/>
    </row>
    <row r="12235" spans="1:9" ht="15.75" customHeight="1">
      <c r="A12235" s="52">
        <v>44546</v>
      </c>
      <c r="B12235" s="52" t="s">
        <v>20006</v>
      </c>
      <c r="C12235" s="52" t="s">
        <v>10402</v>
      </c>
      <c r="D12235" s="967">
        <v>1260.5899999999999</v>
      </c>
      <c r="E12235" s="757"/>
      <c r="F12235" s="757"/>
      <c r="G12235" s="757"/>
      <c r="H12235" s="757"/>
      <c r="I12235" s="757"/>
    </row>
    <row r="12236" spans="1:9" ht="15.75" customHeight="1">
      <c r="A12236" s="52">
        <v>44525</v>
      </c>
      <c r="B12236" s="52" t="s">
        <v>20007</v>
      </c>
      <c r="C12236" s="52" t="s">
        <v>10402</v>
      </c>
      <c r="D12236" s="967">
        <v>4866.3500000000004</v>
      </c>
      <c r="E12236" s="757"/>
      <c r="F12236" s="757"/>
      <c r="G12236" s="757"/>
      <c r="H12236" s="757"/>
      <c r="I12236" s="757"/>
    </row>
    <row r="12237" spans="1:9" ht="15.75" customHeight="1">
      <c r="A12237" s="52">
        <v>44547</v>
      </c>
      <c r="B12237" s="52" t="s">
        <v>20008</v>
      </c>
      <c r="C12237" s="52" t="s">
        <v>10402</v>
      </c>
      <c r="D12237" s="808">
        <v>440.01</v>
      </c>
      <c r="E12237" s="757"/>
      <c r="F12237" s="757"/>
      <c r="G12237" s="757"/>
      <c r="H12237" s="757"/>
      <c r="I12237" s="757"/>
    </row>
    <row r="12238" spans="1:9" ht="15.75" customHeight="1">
      <c r="A12238" s="52">
        <v>44519</v>
      </c>
      <c r="B12238" s="52" t="s">
        <v>20009</v>
      </c>
      <c r="C12238" s="52" t="s">
        <v>10402</v>
      </c>
      <c r="D12238" s="967">
        <v>1078.1400000000001</v>
      </c>
      <c r="E12238" s="757"/>
      <c r="F12238" s="757"/>
      <c r="G12238" s="757"/>
      <c r="H12238" s="757"/>
      <c r="I12238" s="757"/>
    </row>
    <row r="12239" spans="1:9" ht="15.75" customHeight="1">
      <c r="A12239" s="52">
        <v>44520</v>
      </c>
      <c r="B12239" s="52" t="s">
        <v>20010</v>
      </c>
      <c r="C12239" s="52" t="s">
        <v>10402</v>
      </c>
      <c r="D12239" s="967">
        <v>1736.49</v>
      </c>
      <c r="E12239" s="757"/>
      <c r="F12239" s="757"/>
      <c r="G12239" s="757"/>
      <c r="H12239" s="757"/>
      <c r="I12239" s="757"/>
    </row>
    <row r="12240" spans="1:9" ht="15.75" customHeight="1">
      <c r="A12240" s="52">
        <v>44521</v>
      </c>
      <c r="B12240" s="52" t="s">
        <v>20011</v>
      </c>
      <c r="C12240" s="52" t="s">
        <v>10402</v>
      </c>
      <c r="D12240" s="808">
        <v>28.01</v>
      </c>
      <c r="E12240" s="757"/>
      <c r="F12240" s="757"/>
      <c r="G12240" s="757"/>
      <c r="H12240" s="757"/>
      <c r="I12240" s="757"/>
    </row>
    <row r="12241" spans="1:9" ht="15.75" customHeight="1">
      <c r="A12241" s="52">
        <v>44522</v>
      </c>
      <c r="B12241" s="52" t="s">
        <v>20012</v>
      </c>
      <c r="C12241" s="52" t="s">
        <v>10402</v>
      </c>
      <c r="D12241" s="967">
        <v>3048.63</v>
      </c>
      <c r="E12241" s="757"/>
      <c r="F12241" s="757"/>
      <c r="G12241" s="757"/>
      <c r="H12241" s="757"/>
      <c r="I12241" s="757"/>
    </row>
    <row r="12242" spans="1:9" ht="15.75" customHeight="1">
      <c r="A12242" s="52">
        <v>44523</v>
      </c>
      <c r="B12242" s="52" t="s">
        <v>20013</v>
      </c>
      <c r="C12242" s="52" t="s">
        <v>10402</v>
      </c>
      <c r="D12242" s="967">
        <v>4534.18</v>
      </c>
      <c r="E12242" s="757"/>
      <c r="F12242" s="757"/>
      <c r="G12242" s="757"/>
      <c r="H12242" s="757"/>
      <c r="I12242" s="757"/>
    </row>
    <row r="12243" spans="1:9" ht="15.75" customHeight="1">
      <c r="A12243" s="52">
        <v>44527</v>
      </c>
      <c r="B12243" s="52" t="s">
        <v>20014</v>
      </c>
      <c r="C12243" s="52" t="s">
        <v>10402</v>
      </c>
      <c r="D12243" s="967">
        <v>2273.77</v>
      </c>
      <c r="E12243" s="757"/>
      <c r="F12243" s="757"/>
      <c r="G12243" s="757"/>
      <c r="H12243" s="757"/>
      <c r="I12243" s="757"/>
    </row>
    <row r="12244" spans="1:9" ht="15.75" customHeight="1">
      <c r="A12244" s="52">
        <v>44524</v>
      </c>
      <c r="B12244" s="52" t="s">
        <v>20015</v>
      </c>
      <c r="C12244" s="52" t="s">
        <v>10402</v>
      </c>
      <c r="D12244" s="808">
        <v>62.65</v>
      </c>
      <c r="E12244" s="757"/>
      <c r="F12244" s="757"/>
      <c r="G12244" s="757"/>
      <c r="H12244" s="757"/>
      <c r="I12244" s="757"/>
    </row>
    <row r="12245" spans="1:9" ht="15.75" customHeight="1">
      <c r="A12245" s="52">
        <v>44542</v>
      </c>
      <c r="B12245" s="52" t="s">
        <v>20016</v>
      </c>
      <c r="C12245" s="52" t="s">
        <v>10402</v>
      </c>
      <c r="D12245" s="967">
        <v>2966.51</v>
      </c>
      <c r="E12245" s="757"/>
      <c r="F12245" s="757"/>
      <c r="G12245" s="757"/>
      <c r="H12245" s="757"/>
      <c r="I12245" s="757"/>
    </row>
    <row r="12246" spans="1:9" ht="15.75" customHeight="1">
      <c r="A12246" s="52">
        <v>9877</v>
      </c>
      <c r="B12246" s="52" t="s">
        <v>20017</v>
      </c>
      <c r="C12246" s="52" t="s">
        <v>10402</v>
      </c>
      <c r="D12246" s="808">
        <v>138.32</v>
      </c>
      <c r="E12246" s="757"/>
      <c r="F12246" s="757"/>
      <c r="G12246" s="757"/>
      <c r="H12246" s="757"/>
      <c r="I12246" s="757"/>
    </row>
    <row r="12247" spans="1:9" ht="15.75" customHeight="1">
      <c r="A12247" s="52">
        <v>9878</v>
      </c>
      <c r="B12247" s="52" t="s">
        <v>20018</v>
      </c>
      <c r="C12247" s="52" t="s">
        <v>10402</v>
      </c>
      <c r="D12247" s="808">
        <v>170.28</v>
      </c>
      <c r="E12247" s="757"/>
      <c r="F12247" s="757"/>
      <c r="G12247" s="757"/>
      <c r="H12247" s="757"/>
      <c r="I12247" s="757"/>
    </row>
    <row r="12248" spans="1:9" ht="15.75" customHeight="1">
      <c r="A12248" s="52">
        <v>41986</v>
      </c>
      <c r="B12248" s="52" t="s">
        <v>20019</v>
      </c>
      <c r="C12248" s="52" t="s">
        <v>10402</v>
      </c>
      <c r="D12248" s="967">
        <v>3596.9</v>
      </c>
      <c r="E12248" s="757"/>
      <c r="F12248" s="757"/>
      <c r="G12248" s="757"/>
      <c r="H12248" s="757"/>
      <c r="I12248" s="757"/>
    </row>
    <row r="12249" spans="1:9" ht="15.75" customHeight="1">
      <c r="A12249" s="52">
        <v>43422</v>
      </c>
      <c r="B12249" s="52" t="s">
        <v>20020</v>
      </c>
      <c r="C12249" s="52" t="s">
        <v>10402</v>
      </c>
      <c r="D12249" s="967">
        <v>4411.25</v>
      </c>
      <c r="E12249" s="757"/>
      <c r="F12249" s="757"/>
      <c r="G12249" s="757"/>
      <c r="H12249" s="757"/>
      <c r="I12249" s="757"/>
    </row>
    <row r="12250" spans="1:9" ht="15.75" customHeight="1">
      <c r="A12250" s="52">
        <v>41987</v>
      </c>
      <c r="B12250" s="52" t="s">
        <v>20021</v>
      </c>
      <c r="C12250" s="52" t="s">
        <v>10402</v>
      </c>
      <c r="D12250" s="967">
        <v>5113</v>
      </c>
      <c r="E12250" s="757"/>
      <c r="F12250" s="757"/>
      <c r="G12250" s="757"/>
      <c r="H12250" s="757"/>
      <c r="I12250" s="757"/>
    </row>
    <row r="12251" spans="1:9" ht="15.75" customHeight="1">
      <c r="A12251" s="52">
        <v>41988</v>
      </c>
      <c r="B12251" s="52" t="s">
        <v>20022</v>
      </c>
      <c r="C12251" s="52" t="s">
        <v>10402</v>
      </c>
      <c r="D12251" s="967">
        <v>6753.55</v>
      </c>
      <c r="E12251" s="757"/>
      <c r="F12251" s="757"/>
      <c r="G12251" s="757"/>
      <c r="H12251" s="757"/>
      <c r="I12251" s="757"/>
    </row>
    <row r="12252" spans="1:9" ht="15.75" customHeight="1">
      <c r="A12252" s="52">
        <v>41697</v>
      </c>
      <c r="B12252" s="52" t="s">
        <v>20023</v>
      </c>
      <c r="C12252" s="52" t="s">
        <v>10402</v>
      </c>
      <c r="D12252" s="967">
        <v>1197.04</v>
      </c>
      <c r="E12252" s="757"/>
      <c r="F12252" s="757"/>
      <c r="G12252" s="757"/>
      <c r="H12252" s="757"/>
      <c r="I12252" s="757"/>
    </row>
    <row r="12253" spans="1:9" ht="15.75" customHeight="1">
      <c r="A12253" s="52">
        <v>41985</v>
      </c>
      <c r="B12253" s="52" t="s">
        <v>20024</v>
      </c>
      <c r="C12253" s="52" t="s">
        <v>10402</v>
      </c>
      <c r="D12253" s="967">
        <v>1667.16</v>
      </c>
      <c r="E12253" s="757"/>
      <c r="F12253" s="757"/>
      <c r="G12253" s="757"/>
      <c r="H12253" s="757"/>
      <c r="I12253" s="757"/>
    </row>
    <row r="12254" spans="1:9" ht="15.75" customHeight="1">
      <c r="A12254" s="52">
        <v>41699</v>
      </c>
      <c r="B12254" s="52" t="s">
        <v>20025</v>
      </c>
      <c r="C12254" s="52" t="s">
        <v>10402</v>
      </c>
      <c r="D12254" s="967">
        <v>2373.96</v>
      </c>
      <c r="E12254" s="757"/>
      <c r="F12254" s="757"/>
      <c r="G12254" s="757"/>
      <c r="H12254" s="757"/>
      <c r="I12254" s="757"/>
    </row>
    <row r="12255" spans="1:9" ht="15.75" customHeight="1">
      <c r="A12255" s="52">
        <v>38053</v>
      </c>
      <c r="B12255" s="52" t="s">
        <v>20026</v>
      </c>
      <c r="C12255" s="52" t="s">
        <v>10402</v>
      </c>
      <c r="D12255" s="808">
        <v>23.38</v>
      </c>
      <c r="E12255" s="757"/>
      <c r="F12255" s="757"/>
      <c r="G12255" s="757"/>
      <c r="H12255" s="757"/>
      <c r="I12255" s="757"/>
    </row>
    <row r="12256" spans="1:9" ht="15.75" customHeight="1">
      <c r="A12256" s="52">
        <v>38054</v>
      </c>
      <c r="B12256" s="52" t="s">
        <v>20027</v>
      </c>
      <c r="C12256" s="52" t="s">
        <v>10402</v>
      </c>
      <c r="D12256" s="808">
        <v>40.19</v>
      </c>
      <c r="E12256" s="757"/>
      <c r="F12256" s="757"/>
      <c r="G12256" s="757"/>
      <c r="H12256" s="757"/>
      <c r="I12256" s="757"/>
    </row>
    <row r="12257" spans="1:9" ht="15.75" customHeight="1">
      <c r="A12257" s="52">
        <v>38052</v>
      </c>
      <c r="B12257" s="52" t="s">
        <v>20028</v>
      </c>
      <c r="C12257" s="52" t="s">
        <v>10402</v>
      </c>
      <c r="D12257" s="808">
        <v>11.32</v>
      </c>
      <c r="E12257" s="757"/>
      <c r="F12257" s="757"/>
      <c r="G12257" s="757"/>
      <c r="H12257" s="757"/>
      <c r="I12257" s="757"/>
    </row>
    <row r="12258" spans="1:9" ht="15.75" customHeight="1">
      <c r="A12258" s="52">
        <v>38051</v>
      </c>
      <c r="B12258" s="52" t="s">
        <v>20029</v>
      </c>
      <c r="C12258" s="52" t="s">
        <v>10402</v>
      </c>
      <c r="D12258" s="808">
        <v>7.06</v>
      </c>
      <c r="E12258" s="757"/>
      <c r="F12258" s="757"/>
      <c r="G12258" s="757"/>
      <c r="H12258" s="757"/>
      <c r="I12258" s="757"/>
    </row>
    <row r="12259" spans="1:9" ht="15.75" customHeight="1">
      <c r="A12259" s="52">
        <v>38787</v>
      </c>
      <c r="B12259" s="52" t="s">
        <v>20030</v>
      </c>
      <c r="C12259" s="52" t="s">
        <v>10402</v>
      </c>
      <c r="D12259" s="808">
        <v>6.09</v>
      </c>
      <c r="E12259" s="757"/>
      <c r="F12259" s="757"/>
      <c r="G12259" s="757"/>
      <c r="H12259" s="757"/>
      <c r="I12259" s="757"/>
    </row>
    <row r="12260" spans="1:9" ht="15.75" customHeight="1">
      <c r="A12260" s="52">
        <v>38825</v>
      </c>
      <c r="B12260" s="52" t="s">
        <v>20031</v>
      </c>
      <c r="C12260" s="52" t="s">
        <v>10402</v>
      </c>
      <c r="D12260" s="808">
        <v>7.98</v>
      </c>
      <c r="E12260" s="757"/>
      <c r="F12260" s="757"/>
      <c r="G12260" s="757"/>
      <c r="H12260" s="757"/>
      <c r="I12260" s="757"/>
    </row>
    <row r="12261" spans="1:9" ht="15.75" customHeight="1">
      <c r="A12261" s="52">
        <v>38826</v>
      </c>
      <c r="B12261" s="52" t="s">
        <v>20032</v>
      </c>
      <c r="C12261" s="52" t="s">
        <v>10402</v>
      </c>
      <c r="D12261" s="808">
        <v>11.82</v>
      </c>
      <c r="E12261" s="757"/>
      <c r="F12261" s="757"/>
      <c r="G12261" s="757"/>
      <c r="H12261" s="757"/>
      <c r="I12261" s="757"/>
    </row>
    <row r="12262" spans="1:9" ht="15.75" customHeight="1">
      <c r="A12262" s="52">
        <v>38827</v>
      </c>
      <c r="B12262" s="52" t="s">
        <v>20033</v>
      </c>
      <c r="C12262" s="52" t="s">
        <v>10402</v>
      </c>
      <c r="D12262" s="808">
        <v>18.989999999999998</v>
      </c>
      <c r="E12262" s="757"/>
      <c r="F12262" s="757"/>
      <c r="G12262" s="757"/>
      <c r="H12262" s="757"/>
      <c r="I12262" s="757"/>
    </row>
    <row r="12263" spans="1:9" ht="15.75" customHeight="1">
      <c r="A12263" s="52">
        <v>38830</v>
      </c>
      <c r="B12263" s="52" t="s">
        <v>20034</v>
      </c>
      <c r="C12263" s="52" t="s">
        <v>10402</v>
      </c>
      <c r="D12263" s="808">
        <v>26.6</v>
      </c>
      <c r="E12263" s="757"/>
      <c r="F12263" s="757"/>
      <c r="G12263" s="757"/>
      <c r="H12263" s="757"/>
      <c r="I12263" s="757"/>
    </row>
    <row r="12264" spans="1:9" ht="15.75" customHeight="1">
      <c r="A12264" s="52">
        <v>38828</v>
      </c>
      <c r="B12264" s="52" t="s">
        <v>20035</v>
      </c>
      <c r="C12264" s="52" t="s">
        <v>10402</v>
      </c>
      <c r="D12264" s="808">
        <v>11.73</v>
      </c>
      <c r="E12264" s="757"/>
      <c r="F12264" s="757"/>
      <c r="G12264" s="757"/>
      <c r="H12264" s="757"/>
      <c r="I12264" s="757"/>
    </row>
    <row r="12265" spans="1:9" ht="15.75" customHeight="1">
      <c r="A12265" s="52">
        <v>38829</v>
      </c>
      <c r="B12265" s="52" t="s">
        <v>20036</v>
      </c>
      <c r="C12265" s="52" t="s">
        <v>10402</v>
      </c>
      <c r="D12265" s="808">
        <v>19.21</v>
      </c>
      <c r="E12265" s="757"/>
      <c r="F12265" s="757"/>
      <c r="G12265" s="757"/>
      <c r="H12265" s="757"/>
      <c r="I12265" s="757"/>
    </row>
    <row r="12266" spans="1:9" ht="15.75" customHeight="1">
      <c r="A12266" s="52">
        <v>38831</v>
      </c>
      <c r="B12266" s="52" t="s">
        <v>20037</v>
      </c>
      <c r="C12266" s="52" t="s">
        <v>10402</v>
      </c>
      <c r="D12266" s="808">
        <v>37.1</v>
      </c>
      <c r="E12266" s="757"/>
      <c r="F12266" s="757"/>
      <c r="G12266" s="757"/>
      <c r="H12266" s="757"/>
      <c r="I12266" s="757"/>
    </row>
    <row r="12267" spans="1:9" ht="15.75" customHeight="1">
      <c r="A12267" s="52">
        <v>36274</v>
      </c>
      <c r="B12267" s="52" t="s">
        <v>20038</v>
      </c>
      <c r="C12267" s="52" t="s">
        <v>10402</v>
      </c>
      <c r="D12267" s="808">
        <v>9.7100000000000009</v>
      </c>
      <c r="E12267" s="757"/>
      <c r="F12267" s="757"/>
      <c r="G12267" s="757"/>
      <c r="H12267" s="757"/>
      <c r="I12267" s="757"/>
    </row>
    <row r="12268" spans="1:9" ht="15.75" customHeight="1">
      <c r="A12268" s="52">
        <v>36278</v>
      </c>
      <c r="B12268" s="52" t="s">
        <v>20039</v>
      </c>
      <c r="C12268" s="52" t="s">
        <v>10402</v>
      </c>
      <c r="D12268" s="808">
        <v>13.17</v>
      </c>
      <c r="E12268" s="757"/>
      <c r="F12268" s="757"/>
      <c r="G12268" s="757"/>
      <c r="H12268" s="757"/>
      <c r="I12268" s="757"/>
    </row>
    <row r="12269" spans="1:9" ht="15.75" customHeight="1">
      <c r="A12269" s="52">
        <v>38977</v>
      </c>
      <c r="B12269" s="52" t="s">
        <v>20040</v>
      </c>
      <c r="C12269" s="52" t="s">
        <v>10402</v>
      </c>
      <c r="D12269" s="808">
        <v>128.82</v>
      </c>
      <c r="E12269" s="757"/>
      <c r="F12269" s="757"/>
      <c r="G12269" s="757"/>
      <c r="H12269" s="757"/>
      <c r="I12269" s="757"/>
    </row>
    <row r="12270" spans="1:9" ht="15.75" customHeight="1">
      <c r="A12270" s="52">
        <v>38971</v>
      </c>
      <c r="B12270" s="52" t="s">
        <v>20041</v>
      </c>
      <c r="C12270" s="52" t="s">
        <v>10402</v>
      </c>
      <c r="D12270" s="808">
        <v>10.81</v>
      </c>
      <c r="E12270" s="757"/>
      <c r="F12270" s="757"/>
      <c r="G12270" s="757"/>
      <c r="H12270" s="757"/>
      <c r="I12270" s="757"/>
    </row>
    <row r="12271" spans="1:9" ht="15.75" customHeight="1">
      <c r="A12271" s="52">
        <v>38972</v>
      </c>
      <c r="B12271" s="52" t="s">
        <v>20042</v>
      </c>
      <c r="C12271" s="52" t="s">
        <v>10402</v>
      </c>
      <c r="D12271" s="808">
        <v>14.57</v>
      </c>
      <c r="E12271" s="757"/>
      <c r="F12271" s="757"/>
      <c r="G12271" s="757"/>
      <c r="H12271" s="757"/>
      <c r="I12271" s="757"/>
    </row>
    <row r="12272" spans="1:9" ht="15.75" customHeight="1">
      <c r="A12272" s="52">
        <v>38973</v>
      </c>
      <c r="B12272" s="52" t="s">
        <v>20043</v>
      </c>
      <c r="C12272" s="52" t="s">
        <v>10402</v>
      </c>
      <c r="D12272" s="808">
        <v>24.08</v>
      </c>
      <c r="E12272" s="757"/>
      <c r="F12272" s="757"/>
      <c r="G12272" s="757"/>
      <c r="H12272" s="757"/>
      <c r="I12272" s="757"/>
    </row>
    <row r="12273" spans="1:9" ht="15.75" customHeight="1">
      <c r="A12273" s="52">
        <v>38974</v>
      </c>
      <c r="B12273" s="52" t="s">
        <v>20044</v>
      </c>
      <c r="C12273" s="52" t="s">
        <v>10402</v>
      </c>
      <c r="D12273" s="808">
        <v>39.11</v>
      </c>
      <c r="E12273" s="757"/>
      <c r="F12273" s="757"/>
      <c r="G12273" s="757"/>
      <c r="H12273" s="757"/>
      <c r="I12273" s="757"/>
    </row>
    <row r="12274" spans="1:9" ht="15.75" customHeight="1">
      <c r="A12274" s="52">
        <v>38975</v>
      </c>
      <c r="B12274" s="52" t="s">
        <v>20045</v>
      </c>
      <c r="C12274" s="52" t="s">
        <v>10402</v>
      </c>
      <c r="D12274" s="808">
        <v>50.15</v>
      </c>
      <c r="E12274" s="757"/>
      <c r="F12274" s="757"/>
      <c r="G12274" s="757"/>
      <c r="H12274" s="757"/>
      <c r="I12274" s="757"/>
    </row>
    <row r="12275" spans="1:9" ht="15.75" customHeight="1">
      <c r="A12275" s="52">
        <v>38976</v>
      </c>
      <c r="B12275" s="52" t="s">
        <v>20046</v>
      </c>
      <c r="C12275" s="52" t="s">
        <v>10402</v>
      </c>
      <c r="D12275" s="808">
        <v>86.22</v>
      </c>
      <c r="E12275" s="757"/>
      <c r="F12275" s="757"/>
      <c r="G12275" s="757"/>
      <c r="H12275" s="757"/>
      <c r="I12275" s="757"/>
    </row>
    <row r="12276" spans="1:9" ht="15.75" customHeight="1">
      <c r="A12276" s="52">
        <v>44176</v>
      </c>
      <c r="B12276" s="52" t="s">
        <v>20047</v>
      </c>
      <c r="C12276" s="52" t="s">
        <v>10402</v>
      </c>
      <c r="D12276" s="808">
        <v>19.809999999999999</v>
      </c>
      <c r="E12276" s="757"/>
      <c r="F12276" s="757"/>
      <c r="G12276" s="757"/>
      <c r="H12276" s="757"/>
      <c r="I12276" s="757"/>
    </row>
    <row r="12277" spans="1:9" ht="15.75" customHeight="1">
      <c r="A12277" s="52">
        <v>38986</v>
      </c>
      <c r="B12277" s="52" t="s">
        <v>20048</v>
      </c>
      <c r="C12277" s="52" t="s">
        <v>10402</v>
      </c>
      <c r="D12277" s="808">
        <v>260.26</v>
      </c>
      <c r="E12277" s="757"/>
      <c r="F12277" s="757"/>
      <c r="G12277" s="757"/>
      <c r="H12277" s="757"/>
      <c r="I12277" s="757"/>
    </row>
    <row r="12278" spans="1:9" ht="15.75" customHeight="1">
      <c r="A12278" s="52">
        <v>38978</v>
      </c>
      <c r="B12278" s="52" t="s">
        <v>20049</v>
      </c>
      <c r="C12278" s="52" t="s">
        <v>10402</v>
      </c>
      <c r="D12278" s="808">
        <v>10.68</v>
      </c>
      <c r="E12278" s="757"/>
      <c r="F12278" s="757"/>
      <c r="G12278" s="757"/>
      <c r="H12278" s="757"/>
      <c r="I12278" s="757"/>
    </row>
    <row r="12279" spans="1:9" ht="15.75" customHeight="1">
      <c r="A12279" s="52">
        <v>38979</v>
      </c>
      <c r="B12279" s="52" t="s">
        <v>20050</v>
      </c>
      <c r="C12279" s="52" t="s">
        <v>10402</v>
      </c>
      <c r="D12279" s="808">
        <v>14.76</v>
      </c>
      <c r="E12279" s="757"/>
      <c r="F12279" s="757"/>
      <c r="G12279" s="757"/>
      <c r="H12279" s="757"/>
      <c r="I12279" s="757"/>
    </row>
    <row r="12280" spans="1:9" ht="15.75" customHeight="1">
      <c r="A12280" s="52">
        <v>38980</v>
      </c>
      <c r="B12280" s="52" t="s">
        <v>20051</v>
      </c>
      <c r="C12280" s="52" t="s">
        <v>10402</v>
      </c>
      <c r="D12280" s="808">
        <v>19.75</v>
      </c>
      <c r="E12280" s="757"/>
      <c r="F12280" s="757"/>
      <c r="G12280" s="757"/>
      <c r="H12280" s="757"/>
      <c r="I12280" s="757"/>
    </row>
    <row r="12281" spans="1:9" ht="15.75" customHeight="1">
      <c r="A12281" s="52">
        <v>38981</v>
      </c>
      <c r="B12281" s="52" t="s">
        <v>20052</v>
      </c>
      <c r="C12281" s="52" t="s">
        <v>10402</v>
      </c>
      <c r="D12281" s="808">
        <v>28.5</v>
      </c>
      <c r="E12281" s="757"/>
      <c r="F12281" s="757"/>
      <c r="G12281" s="757"/>
      <c r="H12281" s="757"/>
      <c r="I12281" s="757"/>
    </row>
    <row r="12282" spans="1:9" ht="15.75" customHeight="1">
      <c r="A12282" s="52">
        <v>38982</v>
      </c>
      <c r="B12282" s="52" t="s">
        <v>20053</v>
      </c>
      <c r="C12282" s="52" t="s">
        <v>10402</v>
      </c>
      <c r="D12282" s="808">
        <v>45.04</v>
      </c>
      <c r="E12282" s="757"/>
      <c r="F12282" s="757"/>
      <c r="G12282" s="757"/>
      <c r="H12282" s="757"/>
      <c r="I12282" s="757"/>
    </row>
    <row r="12283" spans="1:9" ht="15.75" customHeight="1">
      <c r="A12283" s="52">
        <v>38983</v>
      </c>
      <c r="B12283" s="52" t="s">
        <v>20054</v>
      </c>
      <c r="C12283" s="52" t="s">
        <v>10402</v>
      </c>
      <c r="D12283" s="808">
        <v>79.239999999999995</v>
      </c>
      <c r="E12283" s="757"/>
      <c r="F12283" s="757"/>
      <c r="G12283" s="757"/>
      <c r="H12283" s="757"/>
      <c r="I12283" s="757"/>
    </row>
    <row r="12284" spans="1:9" ht="15.75" customHeight="1">
      <c r="A12284" s="52">
        <v>38984</v>
      </c>
      <c r="B12284" s="52" t="s">
        <v>20055</v>
      </c>
      <c r="C12284" s="52" t="s">
        <v>10402</v>
      </c>
      <c r="D12284" s="808">
        <v>108.94</v>
      </c>
      <c r="E12284" s="757"/>
      <c r="F12284" s="757"/>
      <c r="G12284" s="757"/>
      <c r="H12284" s="757"/>
      <c r="I12284" s="757"/>
    </row>
    <row r="12285" spans="1:9" ht="15.75" customHeight="1">
      <c r="A12285" s="52">
        <v>38985</v>
      </c>
      <c r="B12285" s="52" t="s">
        <v>20056</v>
      </c>
      <c r="C12285" s="52" t="s">
        <v>10402</v>
      </c>
      <c r="D12285" s="808">
        <v>187.29</v>
      </c>
      <c r="E12285" s="757"/>
      <c r="F12285" s="757"/>
      <c r="G12285" s="757"/>
      <c r="H12285" s="757"/>
      <c r="I12285" s="757"/>
    </row>
    <row r="12286" spans="1:9" ht="15.75" customHeight="1">
      <c r="A12286" s="52">
        <v>9836</v>
      </c>
      <c r="B12286" s="52" t="s">
        <v>20057</v>
      </c>
      <c r="C12286" s="52" t="s">
        <v>10402</v>
      </c>
      <c r="D12286" s="808">
        <v>16.670000000000002</v>
      </c>
      <c r="E12286" s="757"/>
      <c r="F12286" s="757"/>
      <c r="G12286" s="757"/>
      <c r="H12286" s="757"/>
      <c r="I12286" s="757"/>
    </row>
    <row r="12287" spans="1:9" ht="15.75" customHeight="1">
      <c r="A12287" s="52">
        <v>20065</v>
      </c>
      <c r="B12287" s="52" t="s">
        <v>20058</v>
      </c>
      <c r="C12287" s="52" t="s">
        <v>10402</v>
      </c>
      <c r="D12287" s="808">
        <v>43.57</v>
      </c>
      <c r="E12287" s="757"/>
      <c r="F12287" s="757"/>
      <c r="G12287" s="757"/>
      <c r="H12287" s="757"/>
      <c r="I12287" s="757"/>
    </row>
    <row r="12288" spans="1:9" ht="15.75" customHeight="1">
      <c r="A12288" s="52">
        <v>9835</v>
      </c>
      <c r="B12288" s="52" t="s">
        <v>20059</v>
      </c>
      <c r="C12288" s="52" t="s">
        <v>10402</v>
      </c>
      <c r="D12288" s="808">
        <v>7.28</v>
      </c>
      <c r="E12288" s="757"/>
      <c r="F12288" s="757"/>
      <c r="G12288" s="757"/>
      <c r="H12288" s="757"/>
      <c r="I12288" s="757"/>
    </row>
    <row r="12289" spans="1:9" ht="15.75" customHeight="1">
      <c r="A12289" s="52">
        <v>38032</v>
      </c>
      <c r="B12289" s="52" t="s">
        <v>20060</v>
      </c>
      <c r="C12289" s="52" t="s">
        <v>10402</v>
      </c>
      <c r="D12289" s="808">
        <v>65.87</v>
      </c>
      <c r="E12289" s="757"/>
      <c r="F12289" s="757"/>
      <c r="G12289" s="757"/>
      <c r="H12289" s="757"/>
      <c r="I12289" s="757"/>
    </row>
    <row r="12290" spans="1:9" ht="15.75" customHeight="1">
      <c r="A12290" s="52">
        <v>38033</v>
      </c>
      <c r="B12290" s="52" t="s">
        <v>20061</v>
      </c>
      <c r="C12290" s="52" t="s">
        <v>10402</v>
      </c>
      <c r="D12290" s="808">
        <v>111.97</v>
      </c>
      <c r="E12290" s="757"/>
      <c r="F12290" s="757"/>
      <c r="G12290" s="757"/>
      <c r="H12290" s="757"/>
      <c r="I12290" s="757"/>
    </row>
    <row r="12291" spans="1:9" ht="15.75" customHeight="1">
      <c r="A12291" s="52">
        <v>38034</v>
      </c>
      <c r="B12291" s="52" t="s">
        <v>20062</v>
      </c>
      <c r="C12291" s="52" t="s">
        <v>10402</v>
      </c>
      <c r="D12291" s="808">
        <v>175.4</v>
      </c>
      <c r="E12291" s="757"/>
      <c r="F12291" s="757"/>
      <c r="G12291" s="757"/>
      <c r="H12291" s="757"/>
      <c r="I12291" s="757"/>
    </row>
    <row r="12292" spans="1:9" ht="15.75" customHeight="1">
      <c r="A12292" s="52">
        <v>38035</v>
      </c>
      <c r="B12292" s="52" t="s">
        <v>20063</v>
      </c>
      <c r="C12292" s="52" t="s">
        <v>10402</v>
      </c>
      <c r="D12292" s="808">
        <v>258.04000000000002</v>
      </c>
      <c r="E12292" s="757"/>
      <c r="F12292" s="757"/>
      <c r="G12292" s="757"/>
      <c r="H12292" s="757"/>
      <c r="I12292" s="757"/>
    </row>
    <row r="12293" spans="1:9" ht="15.75" customHeight="1">
      <c r="A12293" s="52">
        <v>38036</v>
      </c>
      <c r="B12293" s="52" t="s">
        <v>20064</v>
      </c>
      <c r="C12293" s="52" t="s">
        <v>10402</v>
      </c>
      <c r="D12293" s="808">
        <v>347.61</v>
      </c>
      <c r="E12293" s="757"/>
      <c r="F12293" s="757"/>
      <c r="G12293" s="757"/>
      <c r="H12293" s="757"/>
      <c r="I12293" s="757"/>
    </row>
    <row r="12294" spans="1:9" ht="15.75" customHeight="1">
      <c r="A12294" s="52">
        <v>38037</v>
      </c>
      <c r="B12294" s="52" t="s">
        <v>20065</v>
      </c>
      <c r="C12294" s="52" t="s">
        <v>10402</v>
      </c>
      <c r="D12294" s="808">
        <v>459.15</v>
      </c>
      <c r="E12294" s="757"/>
      <c r="F12294" s="757"/>
      <c r="G12294" s="757"/>
      <c r="H12294" s="757"/>
      <c r="I12294" s="757"/>
    </row>
    <row r="12295" spans="1:9" ht="15.75" customHeight="1">
      <c r="A12295" s="52">
        <v>9850</v>
      </c>
      <c r="B12295" s="52" t="s">
        <v>20066</v>
      </c>
      <c r="C12295" s="52" t="s">
        <v>10402</v>
      </c>
      <c r="D12295" s="808">
        <v>167.63</v>
      </c>
      <c r="E12295" s="757"/>
      <c r="F12295" s="757"/>
      <c r="G12295" s="757"/>
      <c r="H12295" s="757"/>
      <c r="I12295" s="757"/>
    </row>
    <row r="12296" spans="1:9" ht="15.75" customHeight="1">
      <c r="A12296" s="52">
        <v>9853</v>
      </c>
      <c r="B12296" s="52" t="s">
        <v>20067</v>
      </c>
      <c r="C12296" s="52" t="s">
        <v>10402</v>
      </c>
      <c r="D12296" s="808">
        <v>298.10000000000002</v>
      </c>
      <c r="E12296" s="757"/>
      <c r="F12296" s="757"/>
      <c r="G12296" s="757"/>
      <c r="H12296" s="757"/>
      <c r="I12296" s="757"/>
    </row>
    <row r="12297" spans="1:9" ht="15.75" customHeight="1">
      <c r="A12297" s="52">
        <v>9854</v>
      </c>
      <c r="B12297" s="52" t="s">
        <v>20068</v>
      </c>
      <c r="C12297" s="52" t="s">
        <v>10402</v>
      </c>
      <c r="D12297" s="808">
        <v>130.61000000000001</v>
      </c>
      <c r="E12297" s="757"/>
      <c r="F12297" s="757"/>
      <c r="G12297" s="757"/>
      <c r="H12297" s="757"/>
      <c r="I12297" s="757"/>
    </row>
    <row r="12298" spans="1:9" ht="15.75" customHeight="1">
      <c r="A12298" s="52">
        <v>9851</v>
      </c>
      <c r="B12298" s="52" t="s">
        <v>20069</v>
      </c>
      <c r="C12298" s="52" t="s">
        <v>10402</v>
      </c>
      <c r="D12298" s="808">
        <v>226.48</v>
      </c>
      <c r="E12298" s="757"/>
      <c r="F12298" s="757"/>
      <c r="G12298" s="757"/>
      <c r="H12298" s="757"/>
      <c r="I12298" s="757"/>
    </row>
    <row r="12299" spans="1:9" ht="15.75" customHeight="1">
      <c r="A12299" s="52">
        <v>9855</v>
      </c>
      <c r="B12299" s="52" t="s">
        <v>20070</v>
      </c>
      <c r="C12299" s="52" t="s">
        <v>10402</v>
      </c>
      <c r="D12299" s="808">
        <v>378.81</v>
      </c>
      <c r="E12299" s="757"/>
      <c r="F12299" s="757"/>
      <c r="G12299" s="757"/>
      <c r="H12299" s="757"/>
      <c r="I12299" s="757"/>
    </row>
    <row r="12300" spans="1:9" ht="15.75" customHeight="1">
      <c r="A12300" s="52">
        <v>9825</v>
      </c>
      <c r="B12300" s="52" t="s">
        <v>20071</v>
      </c>
      <c r="C12300" s="52" t="s">
        <v>10402</v>
      </c>
      <c r="D12300" s="808">
        <v>49.46</v>
      </c>
      <c r="E12300" s="757"/>
      <c r="F12300" s="757"/>
      <c r="G12300" s="757"/>
      <c r="H12300" s="757"/>
      <c r="I12300" s="757"/>
    </row>
    <row r="12301" spans="1:9" ht="15.75" customHeight="1">
      <c r="A12301" s="52">
        <v>9828</v>
      </c>
      <c r="B12301" s="52" t="s">
        <v>20072</v>
      </c>
      <c r="C12301" s="52" t="s">
        <v>10402</v>
      </c>
      <c r="D12301" s="808">
        <v>133.09</v>
      </c>
      <c r="E12301" s="757"/>
      <c r="F12301" s="757"/>
      <c r="G12301" s="757"/>
      <c r="H12301" s="757"/>
      <c r="I12301" s="757"/>
    </row>
    <row r="12302" spans="1:9" ht="15.75" customHeight="1">
      <c r="A12302" s="52">
        <v>9829</v>
      </c>
      <c r="B12302" s="52" t="s">
        <v>20073</v>
      </c>
      <c r="C12302" s="52" t="s">
        <v>10402</v>
      </c>
      <c r="D12302" s="808">
        <v>225.56</v>
      </c>
      <c r="E12302" s="757"/>
      <c r="F12302" s="757"/>
      <c r="G12302" s="757"/>
      <c r="H12302" s="757"/>
      <c r="I12302" s="757"/>
    </row>
    <row r="12303" spans="1:9" ht="15.75" customHeight="1">
      <c r="A12303" s="52">
        <v>9826</v>
      </c>
      <c r="B12303" s="52" t="s">
        <v>20074</v>
      </c>
      <c r="C12303" s="52" t="s">
        <v>10402</v>
      </c>
      <c r="D12303" s="808">
        <v>343.38</v>
      </c>
      <c r="E12303" s="757"/>
      <c r="F12303" s="757"/>
      <c r="G12303" s="757"/>
      <c r="H12303" s="757"/>
      <c r="I12303" s="757"/>
    </row>
    <row r="12304" spans="1:9" ht="15.75" customHeight="1">
      <c r="A12304" s="52">
        <v>9827</v>
      </c>
      <c r="B12304" s="52" t="s">
        <v>20075</v>
      </c>
      <c r="C12304" s="52" t="s">
        <v>10402</v>
      </c>
      <c r="D12304" s="808">
        <v>487.6</v>
      </c>
      <c r="E12304" s="757"/>
      <c r="F12304" s="757"/>
      <c r="G12304" s="757"/>
      <c r="H12304" s="757"/>
      <c r="I12304" s="757"/>
    </row>
    <row r="12305" spans="1:9" ht="15.75" customHeight="1">
      <c r="A12305" s="52">
        <v>36374</v>
      </c>
      <c r="B12305" s="52" t="s">
        <v>20076</v>
      </c>
      <c r="C12305" s="52" t="s">
        <v>10402</v>
      </c>
      <c r="D12305" s="808">
        <v>59.27</v>
      </c>
      <c r="E12305" s="757"/>
      <c r="F12305" s="757"/>
      <c r="G12305" s="757"/>
      <c r="H12305" s="757"/>
      <c r="I12305" s="757"/>
    </row>
    <row r="12306" spans="1:9" ht="15.75" customHeight="1">
      <c r="A12306" s="52">
        <v>36084</v>
      </c>
      <c r="B12306" s="52" t="s">
        <v>20077</v>
      </c>
      <c r="C12306" s="52" t="s">
        <v>10402</v>
      </c>
      <c r="D12306" s="808">
        <v>17.559999999999999</v>
      </c>
      <c r="E12306" s="757"/>
      <c r="F12306" s="757"/>
      <c r="G12306" s="757"/>
      <c r="H12306" s="757"/>
      <c r="I12306" s="757"/>
    </row>
    <row r="12307" spans="1:9" ht="15.75" customHeight="1">
      <c r="A12307" s="52">
        <v>36373</v>
      </c>
      <c r="B12307" s="52" t="s">
        <v>20078</v>
      </c>
      <c r="C12307" s="52" t="s">
        <v>10402</v>
      </c>
      <c r="D12307" s="808">
        <v>36.47</v>
      </c>
      <c r="E12307" s="757"/>
      <c r="F12307" s="757"/>
      <c r="G12307" s="757"/>
      <c r="H12307" s="757"/>
      <c r="I12307" s="757"/>
    </row>
    <row r="12308" spans="1:9" ht="15.75" customHeight="1">
      <c r="A12308" s="52">
        <v>36377</v>
      </c>
      <c r="B12308" s="52" t="s">
        <v>20079</v>
      </c>
      <c r="C12308" s="52" t="s">
        <v>10402</v>
      </c>
      <c r="D12308" s="808">
        <v>71.099999999999994</v>
      </c>
      <c r="E12308" s="757"/>
      <c r="F12308" s="757"/>
      <c r="G12308" s="757"/>
      <c r="H12308" s="757"/>
      <c r="I12308" s="757"/>
    </row>
    <row r="12309" spans="1:9" ht="15.75" customHeight="1">
      <c r="A12309" s="52">
        <v>36375</v>
      </c>
      <c r="B12309" s="52" t="s">
        <v>20080</v>
      </c>
      <c r="C12309" s="52" t="s">
        <v>10402</v>
      </c>
      <c r="D12309" s="808">
        <v>21.67</v>
      </c>
      <c r="E12309" s="757"/>
      <c r="F12309" s="757"/>
      <c r="G12309" s="757"/>
      <c r="H12309" s="757"/>
      <c r="I12309" s="757"/>
    </row>
    <row r="12310" spans="1:9" ht="15.75" customHeight="1">
      <c r="A12310" s="52">
        <v>36376</v>
      </c>
      <c r="B12310" s="52" t="s">
        <v>20081</v>
      </c>
      <c r="C12310" s="52" t="s">
        <v>10402</v>
      </c>
      <c r="D12310" s="808">
        <v>42.55</v>
      </c>
      <c r="E12310" s="757"/>
      <c r="F12310" s="757"/>
      <c r="G12310" s="757"/>
      <c r="H12310" s="757"/>
      <c r="I12310" s="757"/>
    </row>
    <row r="12311" spans="1:9" ht="15.75" customHeight="1">
      <c r="A12311" s="52">
        <v>36380</v>
      </c>
      <c r="B12311" s="52" t="s">
        <v>20082</v>
      </c>
      <c r="C12311" s="52" t="s">
        <v>10402</v>
      </c>
      <c r="D12311" s="808">
        <v>88.9</v>
      </c>
      <c r="E12311" s="757"/>
      <c r="F12311" s="757"/>
      <c r="G12311" s="757"/>
      <c r="H12311" s="757"/>
      <c r="I12311" s="757"/>
    </row>
    <row r="12312" spans="1:9" ht="15.75" customHeight="1">
      <c r="A12312" s="52">
        <v>36378</v>
      </c>
      <c r="B12312" s="52" t="s">
        <v>20083</v>
      </c>
      <c r="C12312" s="52" t="s">
        <v>10402</v>
      </c>
      <c r="D12312" s="808">
        <v>26.64</v>
      </c>
      <c r="E12312" s="757"/>
      <c r="F12312" s="757"/>
      <c r="G12312" s="757"/>
      <c r="H12312" s="757"/>
      <c r="I12312" s="757"/>
    </row>
    <row r="12313" spans="1:9" ht="15.75" customHeight="1">
      <c r="A12313" s="52">
        <v>36379</v>
      </c>
      <c r="B12313" s="52" t="s">
        <v>20084</v>
      </c>
      <c r="C12313" s="52" t="s">
        <v>10402</v>
      </c>
      <c r="D12313" s="808">
        <v>53.7</v>
      </c>
      <c r="E12313" s="757"/>
      <c r="F12313" s="757"/>
      <c r="G12313" s="757"/>
      <c r="H12313" s="757"/>
      <c r="I12313" s="757"/>
    </row>
    <row r="12314" spans="1:9" ht="15.75" customHeight="1">
      <c r="A12314" s="52">
        <v>9859</v>
      </c>
      <c r="B12314" s="52" t="s">
        <v>20085</v>
      </c>
      <c r="C12314" s="52" t="s">
        <v>10402</v>
      </c>
      <c r="D12314" s="808">
        <v>11.82</v>
      </c>
      <c r="E12314" s="757"/>
      <c r="F12314" s="757"/>
      <c r="G12314" s="757"/>
      <c r="H12314" s="757"/>
      <c r="I12314" s="757"/>
    </row>
    <row r="12315" spans="1:9" ht="15.75" customHeight="1">
      <c r="A12315" s="52">
        <v>9838</v>
      </c>
      <c r="B12315" s="52" t="s">
        <v>20086</v>
      </c>
      <c r="C12315" s="52" t="s">
        <v>10402</v>
      </c>
      <c r="D12315" s="808">
        <v>12.03</v>
      </c>
      <c r="E12315" s="757"/>
      <c r="F12315" s="757"/>
      <c r="G12315" s="757"/>
      <c r="H12315" s="757"/>
      <c r="I12315" s="757"/>
    </row>
    <row r="12316" spans="1:9" ht="15.75" customHeight="1">
      <c r="A12316" s="52">
        <v>9837</v>
      </c>
      <c r="B12316" s="52" t="s">
        <v>20087</v>
      </c>
      <c r="C12316" s="52" t="s">
        <v>10402</v>
      </c>
      <c r="D12316" s="808">
        <v>15.78</v>
      </c>
      <c r="E12316" s="757"/>
      <c r="F12316" s="757"/>
      <c r="G12316" s="757"/>
      <c r="H12316" s="757"/>
      <c r="I12316" s="757"/>
    </row>
    <row r="12317" spans="1:9" ht="15.75" customHeight="1">
      <c r="A12317" s="52">
        <v>44315</v>
      </c>
      <c r="B12317" s="52" t="s">
        <v>20088</v>
      </c>
      <c r="C12317" s="52" t="s">
        <v>10402</v>
      </c>
      <c r="D12317" s="808">
        <v>65.27</v>
      </c>
      <c r="E12317" s="757"/>
      <c r="F12317" s="757"/>
      <c r="G12317" s="757"/>
      <c r="H12317" s="757"/>
      <c r="I12317" s="757"/>
    </row>
    <row r="12318" spans="1:9" ht="15.75" customHeight="1">
      <c r="A12318" s="52">
        <v>9863</v>
      </c>
      <c r="B12318" s="52" t="s">
        <v>20089</v>
      </c>
      <c r="C12318" s="52" t="s">
        <v>10402</v>
      </c>
      <c r="D12318" s="808">
        <v>71.45</v>
      </c>
      <c r="E12318" s="757"/>
      <c r="F12318" s="757"/>
      <c r="G12318" s="757"/>
      <c r="H12318" s="757"/>
      <c r="I12318" s="757"/>
    </row>
    <row r="12319" spans="1:9" ht="15.75" customHeight="1">
      <c r="A12319" s="52">
        <v>9860</v>
      </c>
      <c r="B12319" s="52" t="s">
        <v>20090</v>
      </c>
      <c r="C12319" s="52" t="s">
        <v>10402</v>
      </c>
      <c r="D12319" s="808">
        <v>52.15</v>
      </c>
      <c r="E12319" s="757"/>
      <c r="F12319" s="757"/>
      <c r="G12319" s="757"/>
      <c r="H12319" s="757"/>
      <c r="I12319" s="757"/>
    </row>
    <row r="12320" spans="1:9" ht="15.75" customHeight="1">
      <c r="A12320" s="52">
        <v>9862</v>
      </c>
      <c r="B12320" s="52" t="s">
        <v>20091</v>
      </c>
      <c r="C12320" s="52" t="s">
        <v>10402</v>
      </c>
      <c r="D12320" s="808">
        <v>36.44</v>
      </c>
      <c r="E12320" s="757"/>
      <c r="F12320" s="757"/>
      <c r="G12320" s="757"/>
      <c r="H12320" s="757"/>
      <c r="I12320" s="757"/>
    </row>
    <row r="12321" spans="1:9" ht="15.75" customHeight="1">
      <c r="A12321" s="52">
        <v>9861</v>
      </c>
      <c r="B12321" s="52" t="s">
        <v>20092</v>
      </c>
      <c r="C12321" s="52" t="s">
        <v>10402</v>
      </c>
      <c r="D12321" s="808">
        <v>28.62</v>
      </c>
      <c r="E12321" s="757"/>
      <c r="F12321" s="757"/>
      <c r="G12321" s="757"/>
      <c r="H12321" s="757"/>
      <c r="I12321" s="757"/>
    </row>
    <row r="12322" spans="1:9" ht="15.75" customHeight="1">
      <c r="A12322" s="52">
        <v>9856</v>
      </c>
      <c r="B12322" s="52" t="s">
        <v>20093</v>
      </c>
      <c r="C12322" s="52" t="s">
        <v>10402</v>
      </c>
      <c r="D12322" s="808">
        <v>9.23</v>
      </c>
      <c r="E12322" s="757"/>
      <c r="F12322" s="757"/>
      <c r="G12322" s="757"/>
      <c r="H12322" s="757"/>
      <c r="I12322" s="757"/>
    </row>
    <row r="12323" spans="1:9" ht="15.75" customHeight="1">
      <c r="A12323" s="52">
        <v>9866</v>
      </c>
      <c r="B12323" s="52" t="s">
        <v>20094</v>
      </c>
      <c r="C12323" s="52" t="s">
        <v>10402</v>
      </c>
      <c r="D12323" s="808">
        <v>24.7</v>
      </c>
      <c r="E12323" s="757"/>
      <c r="F12323" s="757"/>
      <c r="G12323" s="757"/>
      <c r="H12323" s="757"/>
      <c r="I12323" s="757"/>
    </row>
    <row r="12324" spans="1:9" ht="15.75" customHeight="1">
      <c r="A12324" s="52">
        <v>9841</v>
      </c>
      <c r="B12324" s="52" t="s">
        <v>20095</v>
      </c>
      <c r="C12324" s="52" t="s">
        <v>10402</v>
      </c>
      <c r="D12324" s="808">
        <v>31.39</v>
      </c>
      <c r="E12324" s="757"/>
      <c r="F12324" s="757"/>
      <c r="G12324" s="757"/>
      <c r="H12324" s="757"/>
      <c r="I12324" s="757"/>
    </row>
    <row r="12325" spans="1:9" ht="15.75" customHeight="1">
      <c r="A12325" s="52">
        <v>9840</v>
      </c>
      <c r="B12325" s="52" t="s">
        <v>20096</v>
      </c>
      <c r="C12325" s="52" t="s">
        <v>10402</v>
      </c>
      <c r="D12325" s="808">
        <v>66.31</v>
      </c>
      <c r="E12325" s="757"/>
      <c r="F12325" s="757"/>
      <c r="G12325" s="757"/>
      <c r="H12325" s="757"/>
      <c r="I12325" s="757"/>
    </row>
    <row r="12326" spans="1:9" ht="15.75" customHeight="1">
      <c r="A12326" s="52">
        <v>20067</v>
      </c>
      <c r="B12326" s="52" t="s">
        <v>20097</v>
      </c>
      <c r="C12326" s="52" t="s">
        <v>10402</v>
      </c>
      <c r="D12326" s="808">
        <v>10.18</v>
      </c>
      <c r="E12326" s="757"/>
      <c r="F12326" s="757"/>
      <c r="G12326" s="757"/>
      <c r="H12326" s="757"/>
      <c r="I12326" s="757"/>
    </row>
    <row r="12327" spans="1:9" ht="15.75" customHeight="1">
      <c r="A12327" s="52">
        <v>20068</v>
      </c>
      <c r="B12327" s="52" t="s">
        <v>20098</v>
      </c>
      <c r="C12327" s="52" t="s">
        <v>10402</v>
      </c>
      <c r="D12327" s="808">
        <v>14.34</v>
      </c>
      <c r="E12327" s="757"/>
      <c r="F12327" s="757"/>
      <c r="G12327" s="757"/>
      <c r="H12327" s="757"/>
      <c r="I12327" s="757"/>
    </row>
    <row r="12328" spans="1:9" ht="15.75" customHeight="1">
      <c r="A12328" s="52">
        <v>9839</v>
      </c>
      <c r="B12328" s="52" t="s">
        <v>20099</v>
      </c>
      <c r="C12328" s="52" t="s">
        <v>10402</v>
      </c>
      <c r="D12328" s="808">
        <v>26</v>
      </c>
      <c r="E12328" s="757"/>
      <c r="F12328" s="757"/>
      <c r="G12328" s="757"/>
      <c r="H12328" s="757"/>
      <c r="I12328" s="757"/>
    </row>
    <row r="12329" spans="1:9" ht="15.75" customHeight="1">
      <c r="A12329" s="52">
        <v>9870</v>
      </c>
      <c r="B12329" s="52" t="s">
        <v>20100</v>
      </c>
      <c r="C12329" s="52" t="s">
        <v>10402</v>
      </c>
      <c r="D12329" s="808">
        <v>106.55</v>
      </c>
      <c r="E12329" s="757"/>
      <c r="F12329" s="757"/>
      <c r="G12329" s="757"/>
      <c r="H12329" s="757"/>
      <c r="I12329" s="757"/>
    </row>
    <row r="12330" spans="1:9" ht="15.75" customHeight="1">
      <c r="A12330" s="52">
        <v>9867</v>
      </c>
      <c r="B12330" s="52" t="s">
        <v>20101</v>
      </c>
      <c r="C12330" s="52" t="s">
        <v>10402</v>
      </c>
      <c r="D12330" s="808">
        <v>4.28</v>
      </c>
      <c r="E12330" s="757"/>
      <c r="F12330" s="757"/>
      <c r="G12330" s="757"/>
      <c r="H12330" s="757"/>
      <c r="I12330" s="757"/>
    </row>
    <row r="12331" spans="1:9" ht="15.75" customHeight="1">
      <c r="A12331" s="52">
        <v>9868</v>
      </c>
      <c r="B12331" s="52" t="s">
        <v>2105</v>
      </c>
      <c r="C12331" s="52" t="s">
        <v>10402</v>
      </c>
      <c r="D12331" s="808">
        <v>4.83</v>
      </c>
      <c r="E12331" s="757"/>
      <c r="F12331" s="757"/>
      <c r="G12331" s="757"/>
      <c r="H12331" s="757"/>
      <c r="I12331" s="757"/>
    </row>
    <row r="12332" spans="1:9" ht="15.75" customHeight="1">
      <c r="A12332" s="52">
        <v>9869</v>
      </c>
      <c r="B12332" s="52" t="s">
        <v>20102</v>
      </c>
      <c r="C12332" s="52" t="s">
        <v>10402</v>
      </c>
      <c r="D12332" s="808">
        <v>10.42</v>
      </c>
      <c r="E12332" s="757"/>
      <c r="F12332" s="757"/>
      <c r="G12332" s="757"/>
      <c r="H12332" s="757"/>
      <c r="I12332" s="757"/>
    </row>
    <row r="12333" spans="1:9" ht="15.75" customHeight="1">
      <c r="A12333" s="52">
        <v>9874</v>
      </c>
      <c r="B12333" s="52" t="s">
        <v>20103</v>
      </c>
      <c r="C12333" s="52" t="s">
        <v>10402</v>
      </c>
      <c r="D12333" s="808">
        <v>16.37</v>
      </c>
      <c r="E12333" s="757"/>
      <c r="F12333" s="757"/>
      <c r="G12333" s="757"/>
      <c r="H12333" s="757"/>
      <c r="I12333" s="757"/>
    </row>
    <row r="12334" spans="1:9" ht="15.75" customHeight="1">
      <c r="A12334" s="52">
        <v>9875</v>
      </c>
      <c r="B12334" s="52" t="s">
        <v>20104</v>
      </c>
      <c r="C12334" s="52" t="s">
        <v>10402</v>
      </c>
      <c r="D12334" s="808">
        <v>17.95</v>
      </c>
      <c r="E12334" s="757"/>
      <c r="F12334" s="757"/>
      <c r="G12334" s="757"/>
      <c r="H12334" s="757"/>
      <c r="I12334" s="757"/>
    </row>
    <row r="12335" spans="1:9" ht="15.75" customHeight="1">
      <c r="A12335" s="52">
        <v>9873</v>
      </c>
      <c r="B12335" s="52" t="s">
        <v>20105</v>
      </c>
      <c r="C12335" s="52" t="s">
        <v>10402</v>
      </c>
      <c r="D12335" s="808">
        <v>29.54</v>
      </c>
      <c r="E12335" s="757"/>
      <c r="F12335" s="757"/>
      <c r="G12335" s="757"/>
      <c r="H12335" s="757"/>
      <c r="I12335" s="757"/>
    </row>
    <row r="12336" spans="1:9" ht="15.75" customHeight="1">
      <c r="A12336" s="52">
        <v>9871</v>
      </c>
      <c r="B12336" s="52" t="s">
        <v>20106</v>
      </c>
      <c r="C12336" s="52" t="s">
        <v>10402</v>
      </c>
      <c r="D12336" s="808">
        <v>48.94</v>
      </c>
      <c r="E12336" s="757"/>
      <c r="F12336" s="757"/>
      <c r="G12336" s="757"/>
      <c r="H12336" s="757"/>
      <c r="I12336" s="757"/>
    </row>
    <row r="12337" spans="1:9" ht="15.75" customHeight="1">
      <c r="A12337" s="52">
        <v>9872</v>
      </c>
      <c r="B12337" s="52" t="s">
        <v>20107</v>
      </c>
      <c r="C12337" s="52" t="s">
        <v>10402</v>
      </c>
      <c r="D12337" s="808">
        <v>68.09</v>
      </c>
      <c r="E12337" s="757"/>
      <c r="F12337" s="757"/>
      <c r="G12337" s="757"/>
      <c r="H12337" s="757"/>
      <c r="I12337" s="757"/>
    </row>
    <row r="12338" spans="1:9" ht="15.75" customHeight="1">
      <c r="A12338" s="52">
        <v>7667</v>
      </c>
      <c r="B12338" s="52" t="s">
        <v>20108</v>
      </c>
      <c r="C12338" s="52" t="s">
        <v>10402</v>
      </c>
      <c r="D12338" s="967">
        <v>3394.79</v>
      </c>
      <c r="E12338" s="757"/>
      <c r="F12338" s="757"/>
      <c r="G12338" s="757"/>
      <c r="H12338" s="757"/>
      <c r="I12338" s="757"/>
    </row>
    <row r="12339" spans="1:9" ht="15.75" customHeight="1">
      <c r="A12339" s="52">
        <v>7660</v>
      </c>
      <c r="B12339" s="52" t="s">
        <v>20109</v>
      </c>
      <c r="C12339" s="52" t="s">
        <v>10402</v>
      </c>
      <c r="D12339" s="967">
        <v>4327.55</v>
      </c>
      <c r="E12339" s="757"/>
      <c r="F12339" s="757"/>
      <c r="G12339" s="757"/>
      <c r="H12339" s="757"/>
      <c r="I12339" s="757"/>
    </row>
    <row r="12340" spans="1:9" ht="15.75" customHeight="1">
      <c r="A12340" s="52">
        <v>7676</v>
      </c>
      <c r="B12340" s="52" t="s">
        <v>20110</v>
      </c>
      <c r="C12340" s="52" t="s">
        <v>10402</v>
      </c>
      <c r="D12340" s="967">
        <v>4377.01</v>
      </c>
      <c r="E12340" s="757"/>
      <c r="F12340" s="757"/>
      <c r="G12340" s="757"/>
      <c r="H12340" s="757"/>
      <c r="I12340" s="757"/>
    </row>
    <row r="12341" spans="1:9" ht="15.75" customHeight="1">
      <c r="A12341" s="52">
        <v>12426</v>
      </c>
      <c r="B12341" s="52" t="s">
        <v>20111</v>
      </c>
      <c r="C12341" s="52" t="s">
        <v>10358</v>
      </c>
      <c r="D12341" s="808">
        <v>47.61</v>
      </c>
      <c r="E12341" s="757"/>
      <c r="F12341" s="757"/>
      <c r="G12341" s="757"/>
      <c r="H12341" s="757"/>
      <c r="I12341" s="757"/>
    </row>
    <row r="12342" spans="1:9" ht="15.75" customHeight="1">
      <c r="A12342" s="52">
        <v>12425</v>
      </c>
      <c r="B12342" s="52" t="s">
        <v>20112</v>
      </c>
      <c r="C12342" s="52" t="s">
        <v>10358</v>
      </c>
      <c r="D12342" s="808">
        <v>65.41</v>
      </c>
      <c r="E12342" s="757"/>
      <c r="F12342" s="757"/>
      <c r="G12342" s="757"/>
      <c r="H12342" s="757"/>
      <c r="I12342" s="757"/>
    </row>
    <row r="12343" spans="1:9" ht="15.75" customHeight="1">
      <c r="A12343" s="52">
        <v>12427</v>
      </c>
      <c r="B12343" s="52" t="s">
        <v>20113</v>
      </c>
      <c r="C12343" s="52" t="s">
        <v>10358</v>
      </c>
      <c r="D12343" s="808">
        <v>271.51</v>
      </c>
      <c r="E12343" s="757"/>
      <c r="F12343" s="757"/>
      <c r="G12343" s="757"/>
      <c r="H12343" s="757"/>
      <c r="I12343" s="757"/>
    </row>
    <row r="12344" spans="1:9" ht="15.75" customHeight="1">
      <c r="A12344" s="52">
        <v>12428</v>
      </c>
      <c r="B12344" s="52" t="s">
        <v>20114</v>
      </c>
      <c r="C12344" s="52" t="s">
        <v>10358</v>
      </c>
      <c r="D12344" s="808">
        <v>174.27</v>
      </c>
      <c r="E12344" s="757"/>
      <c r="F12344" s="757"/>
      <c r="G12344" s="757"/>
      <c r="H12344" s="757"/>
      <c r="I12344" s="757"/>
    </row>
    <row r="12345" spans="1:9" ht="15.75" customHeight="1">
      <c r="A12345" s="52">
        <v>12430</v>
      </c>
      <c r="B12345" s="52" t="s">
        <v>20115</v>
      </c>
      <c r="C12345" s="52" t="s">
        <v>10358</v>
      </c>
      <c r="D12345" s="808">
        <v>58.37</v>
      </c>
      <c r="E12345" s="757"/>
      <c r="F12345" s="757"/>
      <c r="G12345" s="757"/>
      <c r="H12345" s="757"/>
      <c r="I12345" s="757"/>
    </row>
    <row r="12346" spans="1:9" ht="15.75" customHeight="1">
      <c r="A12346" s="52">
        <v>12429</v>
      </c>
      <c r="B12346" s="52" t="s">
        <v>20116</v>
      </c>
      <c r="C12346" s="52" t="s">
        <v>10358</v>
      </c>
      <c r="D12346" s="808">
        <v>439.04</v>
      </c>
      <c r="E12346" s="757"/>
      <c r="F12346" s="757"/>
      <c r="G12346" s="757"/>
      <c r="H12346" s="757"/>
      <c r="I12346" s="757"/>
    </row>
    <row r="12347" spans="1:9" ht="15.75" customHeight="1">
      <c r="A12347" s="52">
        <v>12431</v>
      </c>
      <c r="B12347" s="52" t="s">
        <v>20117</v>
      </c>
      <c r="C12347" s="52" t="s">
        <v>10358</v>
      </c>
      <c r="D12347" s="808">
        <v>747.17</v>
      </c>
      <c r="E12347" s="757"/>
      <c r="F12347" s="757"/>
      <c r="G12347" s="757"/>
      <c r="H12347" s="757"/>
      <c r="I12347" s="757"/>
    </row>
    <row r="12348" spans="1:9" ht="15.75" customHeight="1">
      <c r="A12348" s="52">
        <v>12432</v>
      </c>
      <c r="B12348" s="52" t="s">
        <v>20118</v>
      </c>
      <c r="C12348" s="52" t="s">
        <v>10358</v>
      </c>
      <c r="D12348" s="808">
        <v>153.66999999999999</v>
      </c>
      <c r="E12348" s="757"/>
      <c r="F12348" s="757"/>
      <c r="G12348" s="757"/>
      <c r="H12348" s="757"/>
      <c r="I12348" s="757"/>
    </row>
    <row r="12349" spans="1:9" ht="15.75" customHeight="1">
      <c r="A12349" s="52">
        <v>12434</v>
      </c>
      <c r="B12349" s="52" t="s">
        <v>20119</v>
      </c>
      <c r="C12349" s="52" t="s">
        <v>10358</v>
      </c>
      <c r="D12349" s="808">
        <v>50.07</v>
      </c>
      <c r="E12349" s="757"/>
      <c r="F12349" s="757"/>
      <c r="G12349" s="757"/>
      <c r="H12349" s="757"/>
      <c r="I12349" s="757"/>
    </row>
    <row r="12350" spans="1:9" ht="15.75" customHeight="1">
      <c r="A12350" s="52">
        <v>12433</v>
      </c>
      <c r="B12350" s="52" t="s">
        <v>20120</v>
      </c>
      <c r="C12350" s="52" t="s">
        <v>10358</v>
      </c>
      <c r="D12350" s="808">
        <v>97.83</v>
      </c>
      <c r="E12350" s="757"/>
      <c r="F12350" s="757"/>
      <c r="G12350" s="757"/>
      <c r="H12350" s="757"/>
      <c r="I12350" s="757"/>
    </row>
    <row r="12351" spans="1:9" ht="15.75" customHeight="1">
      <c r="A12351" s="52">
        <v>12435</v>
      </c>
      <c r="B12351" s="52" t="s">
        <v>20121</v>
      </c>
      <c r="C12351" s="52" t="s">
        <v>10358</v>
      </c>
      <c r="D12351" s="808">
        <v>302.75</v>
      </c>
      <c r="E12351" s="757"/>
      <c r="F12351" s="757"/>
      <c r="G12351" s="757"/>
      <c r="H12351" s="757"/>
      <c r="I12351" s="757"/>
    </row>
    <row r="12352" spans="1:9" ht="15.75" customHeight="1">
      <c r="A12352" s="52">
        <v>12437</v>
      </c>
      <c r="B12352" s="52" t="s">
        <v>20122</v>
      </c>
      <c r="C12352" s="52" t="s">
        <v>10358</v>
      </c>
      <c r="D12352" s="808">
        <v>244.51</v>
      </c>
      <c r="E12352" s="757"/>
      <c r="F12352" s="757"/>
      <c r="G12352" s="757"/>
      <c r="H12352" s="757"/>
      <c r="I12352" s="757"/>
    </row>
    <row r="12353" spans="1:9" ht="15.75" customHeight="1">
      <c r="A12353" s="52">
        <v>12439</v>
      </c>
      <c r="B12353" s="52" t="s">
        <v>20123</v>
      </c>
      <c r="C12353" s="52" t="s">
        <v>10358</v>
      </c>
      <c r="D12353" s="808">
        <v>78.47</v>
      </c>
      <c r="E12353" s="757"/>
      <c r="F12353" s="757"/>
      <c r="G12353" s="757"/>
      <c r="H12353" s="757"/>
      <c r="I12353" s="757"/>
    </row>
    <row r="12354" spans="1:9" ht="15.75" customHeight="1">
      <c r="A12354" s="52">
        <v>12438</v>
      </c>
      <c r="B12354" s="52" t="s">
        <v>20124</v>
      </c>
      <c r="C12354" s="52" t="s">
        <v>10358</v>
      </c>
      <c r="D12354" s="808">
        <v>442.49</v>
      </c>
      <c r="E12354" s="757"/>
      <c r="F12354" s="757"/>
      <c r="G12354" s="757"/>
      <c r="H12354" s="757"/>
      <c r="I12354" s="757"/>
    </row>
    <row r="12355" spans="1:9" ht="15.75" customHeight="1">
      <c r="A12355" s="52">
        <v>12436</v>
      </c>
      <c r="B12355" s="52" t="s">
        <v>20125</v>
      </c>
      <c r="C12355" s="52" t="s">
        <v>10358</v>
      </c>
      <c r="D12355" s="808">
        <v>558.95000000000005</v>
      </c>
      <c r="E12355" s="757"/>
      <c r="F12355" s="757"/>
      <c r="G12355" s="757"/>
      <c r="H12355" s="757"/>
      <c r="I12355" s="757"/>
    </row>
    <row r="12356" spans="1:9" ht="15.75" customHeight="1">
      <c r="A12356" s="52">
        <v>36357</v>
      </c>
      <c r="B12356" s="52" t="s">
        <v>20126</v>
      </c>
      <c r="C12356" s="52" t="s">
        <v>10358</v>
      </c>
      <c r="D12356" s="808">
        <v>143.72999999999999</v>
      </c>
      <c r="E12356" s="757"/>
      <c r="F12356" s="757"/>
      <c r="G12356" s="757"/>
      <c r="H12356" s="757"/>
      <c r="I12356" s="757"/>
    </row>
    <row r="12357" spans="1:9" ht="15.75" customHeight="1">
      <c r="A12357" s="52">
        <v>12424</v>
      </c>
      <c r="B12357" s="52" t="s">
        <v>20127</v>
      </c>
      <c r="C12357" s="52" t="s">
        <v>10358</v>
      </c>
      <c r="D12357" s="808">
        <v>100.72</v>
      </c>
      <c r="E12357" s="757"/>
      <c r="F12357" s="757"/>
      <c r="G12357" s="757"/>
      <c r="H12357" s="757"/>
      <c r="I12357" s="757"/>
    </row>
    <row r="12358" spans="1:9" ht="15.75" customHeight="1">
      <c r="A12358" s="52">
        <v>12440</v>
      </c>
      <c r="B12358" s="52" t="s">
        <v>20128</v>
      </c>
      <c r="C12358" s="52" t="s">
        <v>10358</v>
      </c>
      <c r="D12358" s="808">
        <v>97.35</v>
      </c>
      <c r="E12358" s="757"/>
      <c r="F12358" s="757"/>
      <c r="G12358" s="757"/>
      <c r="H12358" s="757"/>
      <c r="I12358" s="757"/>
    </row>
    <row r="12359" spans="1:9" ht="15.75" customHeight="1">
      <c r="A12359" s="52">
        <v>9884</v>
      </c>
      <c r="B12359" s="52" t="s">
        <v>20129</v>
      </c>
      <c r="C12359" s="52" t="s">
        <v>10358</v>
      </c>
      <c r="D12359" s="808">
        <v>72.62</v>
      </c>
      <c r="E12359" s="757"/>
      <c r="F12359" s="757"/>
      <c r="G12359" s="757"/>
      <c r="H12359" s="757"/>
      <c r="I12359" s="757"/>
    </row>
    <row r="12360" spans="1:9" ht="15.75" customHeight="1">
      <c r="A12360" s="52">
        <v>9888</v>
      </c>
      <c r="B12360" s="52" t="s">
        <v>20130</v>
      </c>
      <c r="C12360" s="52" t="s">
        <v>10358</v>
      </c>
      <c r="D12360" s="808">
        <v>58.34</v>
      </c>
      <c r="E12360" s="757"/>
      <c r="F12360" s="757"/>
      <c r="G12360" s="757"/>
      <c r="H12360" s="757"/>
      <c r="I12360" s="757"/>
    </row>
    <row r="12361" spans="1:9" ht="15.75" customHeight="1">
      <c r="A12361" s="52">
        <v>9883</v>
      </c>
      <c r="B12361" s="52" t="s">
        <v>20131</v>
      </c>
      <c r="C12361" s="52" t="s">
        <v>10358</v>
      </c>
      <c r="D12361" s="808">
        <v>25.46</v>
      </c>
      <c r="E12361" s="757"/>
      <c r="F12361" s="757"/>
      <c r="G12361" s="757"/>
      <c r="H12361" s="757"/>
      <c r="I12361" s="757"/>
    </row>
    <row r="12362" spans="1:9" ht="15.75" customHeight="1">
      <c r="A12362" s="52">
        <v>9886</v>
      </c>
      <c r="B12362" s="52" t="s">
        <v>20132</v>
      </c>
      <c r="C12362" s="52" t="s">
        <v>10358</v>
      </c>
      <c r="D12362" s="808">
        <v>34.869999999999997</v>
      </c>
      <c r="E12362" s="757"/>
      <c r="F12362" s="757"/>
      <c r="G12362" s="757"/>
      <c r="H12362" s="757"/>
      <c r="I12362" s="757"/>
    </row>
    <row r="12363" spans="1:9" ht="15.75" customHeight="1">
      <c r="A12363" s="52">
        <v>9889</v>
      </c>
      <c r="B12363" s="52" t="s">
        <v>20133</v>
      </c>
      <c r="C12363" s="52" t="s">
        <v>10358</v>
      </c>
      <c r="D12363" s="808">
        <v>176.67</v>
      </c>
      <c r="E12363" s="757"/>
      <c r="F12363" s="757"/>
      <c r="G12363" s="757"/>
      <c r="H12363" s="757"/>
      <c r="I12363" s="757"/>
    </row>
    <row r="12364" spans="1:9" ht="15.75" customHeight="1">
      <c r="A12364" s="52">
        <v>9887</v>
      </c>
      <c r="B12364" s="52" t="s">
        <v>20134</v>
      </c>
      <c r="C12364" s="52" t="s">
        <v>10358</v>
      </c>
      <c r="D12364" s="808">
        <v>106.78</v>
      </c>
      <c r="E12364" s="757"/>
      <c r="F12364" s="757"/>
      <c r="G12364" s="757"/>
      <c r="H12364" s="757"/>
      <c r="I12364" s="757"/>
    </row>
    <row r="12365" spans="1:9" ht="15.75" customHeight="1">
      <c r="A12365" s="52">
        <v>9885</v>
      </c>
      <c r="B12365" s="52" t="s">
        <v>20135</v>
      </c>
      <c r="C12365" s="52" t="s">
        <v>10358</v>
      </c>
      <c r="D12365" s="808">
        <v>33.71</v>
      </c>
      <c r="E12365" s="757"/>
      <c r="F12365" s="757"/>
      <c r="G12365" s="757"/>
      <c r="H12365" s="757"/>
      <c r="I12365" s="757"/>
    </row>
    <row r="12366" spans="1:9" ht="15.75" customHeight="1">
      <c r="A12366" s="52">
        <v>9890</v>
      </c>
      <c r="B12366" s="52" t="s">
        <v>20136</v>
      </c>
      <c r="C12366" s="52" t="s">
        <v>10358</v>
      </c>
      <c r="D12366" s="808">
        <v>273.7</v>
      </c>
      <c r="E12366" s="757"/>
      <c r="F12366" s="757"/>
      <c r="G12366" s="757"/>
      <c r="H12366" s="757"/>
      <c r="I12366" s="757"/>
    </row>
    <row r="12367" spans="1:9" ht="15.75" customHeight="1">
      <c r="A12367" s="52">
        <v>9891</v>
      </c>
      <c r="B12367" s="52" t="s">
        <v>20137</v>
      </c>
      <c r="C12367" s="52" t="s">
        <v>10358</v>
      </c>
      <c r="D12367" s="808">
        <v>384.23</v>
      </c>
      <c r="E12367" s="757"/>
      <c r="F12367" s="757"/>
      <c r="G12367" s="757"/>
      <c r="H12367" s="757"/>
      <c r="I12367" s="757"/>
    </row>
    <row r="12368" spans="1:9" ht="15.75" customHeight="1">
      <c r="A12368" s="52">
        <v>39292</v>
      </c>
      <c r="B12368" s="52" t="s">
        <v>20138</v>
      </c>
      <c r="C12368" s="52" t="s">
        <v>10358</v>
      </c>
      <c r="D12368" s="808">
        <v>8.18</v>
      </c>
      <c r="E12368" s="757"/>
      <c r="F12368" s="757"/>
      <c r="G12368" s="757"/>
      <c r="H12368" s="757"/>
      <c r="I12368" s="757"/>
    </row>
    <row r="12369" spans="1:9" ht="15.75" customHeight="1">
      <c r="A12369" s="52">
        <v>39293</v>
      </c>
      <c r="B12369" s="52" t="s">
        <v>20139</v>
      </c>
      <c r="C12369" s="52" t="s">
        <v>10358</v>
      </c>
      <c r="D12369" s="808">
        <v>13.19</v>
      </c>
      <c r="E12369" s="757"/>
      <c r="F12369" s="757"/>
      <c r="G12369" s="757"/>
      <c r="H12369" s="757"/>
      <c r="I12369" s="757"/>
    </row>
    <row r="12370" spans="1:9" ht="15.75" customHeight="1">
      <c r="A12370" s="52">
        <v>39294</v>
      </c>
      <c r="B12370" s="52" t="s">
        <v>20140</v>
      </c>
      <c r="C12370" s="52" t="s">
        <v>10358</v>
      </c>
      <c r="D12370" s="808">
        <v>13.19</v>
      </c>
      <c r="E12370" s="757"/>
      <c r="F12370" s="757"/>
      <c r="G12370" s="757"/>
      <c r="H12370" s="757"/>
      <c r="I12370" s="757"/>
    </row>
    <row r="12371" spans="1:9" ht="15.75" customHeight="1">
      <c r="A12371" s="52">
        <v>39295</v>
      </c>
      <c r="B12371" s="52" t="s">
        <v>20141</v>
      </c>
      <c r="C12371" s="52" t="s">
        <v>10358</v>
      </c>
      <c r="D12371" s="808">
        <v>22.5</v>
      </c>
      <c r="E12371" s="757"/>
      <c r="F12371" s="757"/>
      <c r="G12371" s="757"/>
      <c r="H12371" s="757"/>
      <c r="I12371" s="757"/>
    </row>
    <row r="12372" spans="1:9" ht="15.75" customHeight="1">
      <c r="A12372" s="52">
        <v>36313</v>
      </c>
      <c r="B12372" s="52" t="s">
        <v>20142</v>
      </c>
      <c r="C12372" s="52" t="s">
        <v>10358</v>
      </c>
      <c r="D12372" s="808">
        <v>15.04</v>
      </c>
      <c r="E12372" s="757"/>
      <c r="F12372" s="757"/>
      <c r="G12372" s="757"/>
      <c r="H12372" s="757"/>
      <c r="I12372" s="757"/>
    </row>
    <row r="12373" spans="1:9" ht="15.75" customHeight="1">
      <c r="A12373" s="52">
        <v>36316</v>
      </c>
      <c r="B12373" s="52" t="s">
        <v>20143</v>
      </c>
      <c r="C12373" s="52" t="s">
        <v>10358</v>
      </c>
      <c r="D12373" s="808">
        <v>23.42</v>
      </c>
      <c r="E12373" s="757"/>
      <c r="F12373" s="757"/>
      <c r="G12373" s="757"/>
      <c r="H12373" s="757"/>
      <c r="I12373" s="757"/>
    </row>
    <row r="12374" spans="1:9" ht="15.75" customHeight="1">
      <c r="A12374" s="52">
        <v>64</v>
      </c>
      <c r="B12374" s="52" t="s">
        <v>20144</v>
      </c>
      <c r="C12374" s="52" t="s">
        <v>10358</v>
      </c>
      <c r="D12374" s="808">
        <v>4.66</v>
      </c>
      <c r="E12374" s="757"/>
      <c r="F12374" s="757"/>
      <c r="G12374" s="757"/>
      <c r="H12374" s="757"/>
      <c r="I12374" s="757"/>
    </row>
    <row r="12375" spans="1:9" ht="15.75" customHeight="1">
      <c r="A12375" s="52">
        <v>37423</v>
      </c>
      <c r="B12375" s="52" t="s">
        <v>20145</v>
      </c>
      <c r="C12375" s="52" t="s">
        <v>10358</v>
      </c>
      <c r="D12375" s="808">
        <v>11.51</v>
      </c>
      <c r="E12375" s="757"/>
      <c r="F12375" s="757"/>
      <c r="G12375" s="757"/>
      <c r="H12375" s="757"/>
      <c r="I12375" s="757"/>
    </row>
    <row r="12376" spans="1:9" ht="15.75" customHeight="1">
      <c r="A12376" s="52">
        <v>39296</v>
      </c>
      <c r="B12376" s="52" t="s">
        <v>20146</v>
      </c>
      <c r="C12376" s="52" t="s">
        <v>10358</v>
      </c>
      <c r="D12376" s="808">
        <v>6.32</v>
      </c>
      <c r="E12376" s="757"/>
      <c r="F12376" s="757"/>
      <c r="G12376" s="757"/>
      <c r="H12376" s="757"/>
      <c r="I12376" s="757"/>
    </row>
    <row r="12377" spans="1:9" ht="15.75" customHeight="1">
      <c r="A12377" s="52">
        <v>39297</v>
      </c>
      <c r="B12377" s="52" t="s">
        <v>20147</v>
      </c>
      <c r="C12377" s="52" t="s">
        <v>10358</v>
      </c>
      <c r="D12377" s="808">
        <v>9.0299999999999994</v>
      </c>
      <c r="E12377" s="757"/>
      <c r="F12377" s="757"/>
      <c r="G12377" s="757"/>
      <c r="H12377" s="757"/>
      <c r="I12377" s="757"/>
    </row>
    <row r="12378" spans="1:9" ht="15.75" customHeight="1">
      <c r="A12378" s="52">
        <v>39298</v>
      </c>
      <c r="B12378" s="52" t="s">
        <v>20148</v>
      </c>
      <c r="C12378" s="52" t="s">
        <v>10358</v>
      </c>
      <c r="D12378" s="808">
        <v>15.91</v>
      </c>
      <c r="E12378" s="757"/>
      <c r="F12378" s="757"/>
      <c r="G12378" s="757"/>
      <c r="H12378" s="757"/>
      <c r="I12378" s="757"/>
    </row>
    <row r="12379" spans="1:9" ht="15.75" customHeight="1">
      <c r="A12379" s="52">
        <v>39299</v>
      </c>
      <c r="B12379" s="52" t="s">
        <v>20149</v>
      </c>
      <c r="C12379" s="52" t="s">
        <v>10358</v>
      </c>
      <c r="D12379" s="808">
        <v>27.07</v>
      </c>
      <c r="E12379" s="757"/>
      <c r="F12379" s="757"/>
      <c r="G12379" s="757"/>
      <c r="H12379" s="757"/>
      <c r="I12379" s="757"/>
    </row>
    <row r="12380" spans="1:9" ht="15.75" customHeight="1">
      <c r="A12380" s="52">
        <v>9892</v>
      </c>
      <c r="B12380" s="52" t="s">
        <v>20150</v>
      </c>
      <c r="C12380" s="52" t="s">
        <v>10358</v>
      </c>
      <c r="D12380" s="808">
        <v>7.84</v>
      </c>
      <c r="E12380" s="757"/>
      <c r="F12380" s="757"/>
      <c r="G12380" s="757"/>
      <c r="H12380" s="757"/>
      <c r="I12380" s="757"/>
    </row>
    <row r="12381" spans="1:9" ht="15.75" customHeight="1">
      <c r="A12381" s="52">
        <v>9901</v>
      </c>
      <c r="B12381" s="52" t="s">
        <v>20151</v>
      </c>
      <c r="C12381" s="52" t="s">
        <v>10358</v>
      </c>
      <c r="D12381" s="808">
        <v>37.92</v>
      </c>
      <c r="E12381" s="757"/>
      <c r="F12381" s="757"/>
      <c r="G12381" s="757"/>
      <c r="H12381" s="757"/>
      <c r="I12381" s="757"/>
    </row>
    <row r="12382" spans="1:9" ht="15.75" customHeight="1">
      <c r="A12382" s="52">
        <v>9900</v>
      </c>
      <c r="B12382" s="52" t="s">
        <v>20152</v>
      </c>
      <c r="C12382" s="52" t="s">
        <v>10358</v>
      </c>
      <c r="D12382" s="808">
        <v>21.97</v>
      </c>
      <c r="E12382" s="757"/>
      <c r="F12382" s="757"/>
      <c r="G12382" s="757"/>
      <c r="H12382" s="757"/>
      <c r="I12382" s="757"/>
    </row>
    <row r="12383" spans="1:9" ht="15.75" customHeight="1">
      <c r="A12383" s="52">
        <v>9899</v>
      </c>
      <c r="B12383" s="52" t="s">
        <v>20153</v>
      </c>
      <c r="C12383" s="52" t="s">
        <v>10358</v>
      </c>
      <c r="D12383" s="808">
        <v>9.85</v>
      </c>
      <c r="E12383" s="757"/>
      <c r="F12383" s="757"/>
      <c r="G12383" s="757"/>
      <c r="H12383" s="757"/>
      <c r="I12383" s="757"/>
    </row>
    <row r="12384" spans="1:9" ht="15.75" customHeight="1">
      <c r="A12384" s="52">
        <v>9908</v>
      </c>
      <c r="B12384" s="52" t="s">
        <v>20154</v>
      </c>
      <c r="C12384" s="52" t="s">
        <v>10358</v>
      </c>
      <c r="D12384" s="808">
        <v>442.98</v>
      </c>
      <c r="E12384" s="757"/>
      <c r="F12384" s="757"/>
      <c r="G12384" s="757"/>
      <c r="H12384" s="757"/>
      <c r="I12384" s="757"/>
    </row>
    <row r="12385" spans="1:9" ht="15.75" customHeight="1">
      <c r="A12385" s="52">
        <v>9905</v>
      </c>
      <c r="B12385" s="52" t="s">
        <v>20155</v>
      </c>
      <c r="C12385" s="52" t="s">
        <v>10358</v>
      </c>
      <c r="D12385" s="808">
        <v>7.71</v>
      </c>
      <c r="E12385" s="757"/>
      <c r="F12385" s="757"/>
      <c r="G12385" s="757"/>
      <c r="H12385" s="757"/>
      <c r="I12385" s="757"/>
    </row>
    <row r="12386" spans="1:9" ht="15.75" customHeight="1">
      <c r="A12386" s="52">
        <v>9906</v>
      </c>
      <c r="B12386" s="52" t="s">
        <v>20156</v>
      </c>
      <c r="C12386" s="52" t="s">
        <v>10358</v>
      </c>
      <c r="D12386" s="808">
        <v>9.2899999999999991</v>
      </c>
      <c r="E12386" s="757"/>
      <c r="F12386" s="757"/>
      <c r="G12386" s="757"/>
      <c r="H12386" s="757"/>
      <c r="I12386" s="757"/>
    </row>
    <row r="12387" spans="1:9" ht="15.75" customHeight="1">
      <c r="A12387" s="52">
        <v>9895</v>
      </c>
      <c r="B12387" s="52" t="s">
        <v>20157</v>
      </c>
      <c r="C12387" s="52" t="s">
        <v>10358</v>
      </c>
      <c r="D12387" s="808">
        <v>15.65</v>
      </c>
      <c r="E12387" s="757"/>
      <c r="F12387" s="757"/>
      <c r="G12387" s="757"/>
      <c r="H12387" s="757"/>
      <c r="I12387" s="757"/>
    </row>
    <row r="12388" spans="1:9" ht="15.75" customHeight="1">
      <c r="A12388" s="52">
        <v>9894</v>
      </c>
      <c r="B12388" s="52" t="s">
        <v>20158</v>
      </c>
      <c r="C12388" s="52" t="s">
        <v>10358</v>
      </c>
      <c r="D12388" s="808">
        <v>30.1</v>
      </c>
      <c r="E12388" s="757"/>
      <c r="F12388" s="757"/>
      <c r="G12388" s="757"/>
      <c r="H12388" s="757"/>
      <c r="I12388" s="757"/>
    </row>
    <row r="12389" spans="1:9" ht="15.75" customHeight="1">
      <c r="A12389" s="52">
        <v>9897</v>
      </c>
      <c r="B12389" s="52" t="s">
        <v>20159</v>
      </c>
      <c r="C12389" s="52" t="s">
        <v>10358</v>
      </c>
      <c r="D12389" s="808">
        <v>32.14</v>
      </c>
      <c r="E12389" s="757"/>
      <c r="F12389" s="757"/>
      <c r="G12389" s="757"/>
      <c r="H12389" s="757"/>
      <c r="I12389" s="757"/>
    </row>
    <row r="12390" spans="1:9" ht="15.75" customHeight="1">
      <c r="A12390" s="52">
        <v>9910</v>
      </c>
      <c r="B12390" s="52" t="s">
        <v>20160</v>
      </c>
      <c r="C12390" s="52" t="s">
        <v>10358</v>
      </c>
      <c r="D12390" s="808">
        <v>83.62</v>
      </c>
      <c r="E12390" s="757"/>
      <c r="F12390" s="757"/>
      <c r="G12390" s="757"/>
      <c r="H12390" s="757"/>
      <c r="I12390" s="757"/>
    </row>
    <row r="12391" spans="1:9" ht="15.75" customHeight="1">
      <c r="A12391" s="52">
        <v>9909</v>
      </c>
      <c r="B12391" s="52" t="s">
        <v>20161</v>
      </c>
      <c r="C12391" s="52" t="s">
        <v>10358</v>
      </c>
      <c r="D12391" s="808">
        <v>170.29</v>
      </c>
      <c r="E12391" s="757"/>
      <c r="F12391" s="757"/>
      <c r="G12391" s="757"/>
      <c r="H12391" s="757"/>
      <c r="I12391" s="757"/>
    </row>
    <row r="12392" spans="1:9" ht="15.75" customHeight="1">
      <c r="A12392" s="52">
        <v>9907</v>
      </c>
      <c r="B12392" s="52" t="s">
        <v>20162</v>
      </c>
      <c r="C12392" s="52" t="s">
        <v>10358</v>
      </c>
      <c r="D12392" s="808">
        <v>201.06</v>
      </c>
      <c r="E12392" s="757"/>
      <c r="F12392" s="757"/>
      <c r="G12392" s="757"/>
      <c r="H12392" s="757"/>
      <c r="I12392" s="757"/>
    </row>
    <row r="12393" spans="1:9" ht="15.75" customHeight="1">
      <c r="A12393" s="52">
        <v>20973</v>
      </c>
      <c r="B12393" s="52" t="s">
        <v>20163</v>
      </c>
      <c r="C12393" s="52" t="s">
        <v>10358</v>
      </c>
      <c r="D12393" s="808">
        <v>110.23</v>
      </c>
      <c r="E12393" s="757"/>
      <c r="F12393" s="757"/>
      <c r="G12393" s="757"/>
      <c r="H12393" s="757"/>
      <c r="I12393" s="757"/>
    </row>
    <row r="12394" spans="1:9" ht="15.75" customHeight="1">
      <c r="A12394" s="52">
        <v>20974</v>
      </c>
      <c r="B12394" s="52" t="s">
        <v>20164</v>
      </c>
      <c r="C12394" s="52" t="s">
        <v>10358</v>
      </c>
      <c r="D12394" s="808">
        <v>157.71</v>
      </c>
      <c r="E12394" s="757"/>
      <c r="F12394" s="757"/>
      <c r="G12394" s="757"/>
      <c r="H12394" s="757"/>
      <c r="I12394" s="757"/>
    </row>
    <row r="12395" spans="1:9" ht="15.75" customHeight="1">
      <c r="A12395" s="52">
        <v>37989</v>
      </c>
      <c r="B12395" s="52" t="s">
        <v>20165</v>
      </c>
      <c r="C12395" s="52" t="s">
        <v>10358</v>
      </c>
      <c r="D12395" s="808">
        <v>15.36</v>
      </c>
      <c r="E12395" s="757"/>
      <c r="F12395" s="757"/>
      <c r="G12395" s="757"/>
      <c r="H12395" s="757"/>
      <c r="I12395" s="757"/>
    </row>
    <row r="12396" spans="1:9" ht="15.75" customHeight="1">
      <c r="A12396" s="52">
        <v>37990</v>
      </c>
      <c r="B12396" s="52" t="s">
        <v>20166</v>
      </c>
      <c r="C12396" s="52" t="s">
        <v>10358</v>
      </c>
      <c r="D12396" s="808">
        <v>16.93</v>
      </c>
      <c r="E12396" s="757"/>
      <c r="F12396" s="757"/>
      <c r="G12396" s="757"/>
      <c r="H12396" s="757"/>
      <c r="I12396" s="757"/>
    </row>
    <row r="12397" spans="1:9" ht="15.75" customHeight="1">
      <c r="A12397" s="52">
        <v>37991</v>
      </c>
      <c r="B12397" s="52" t="s">
        <v>20167</v>
      </c>
      <c r="C12397" s="52" t="s">
        <v>10358</v>
      </c>
      <c r="D12397" s="808">
        <v>22.54</v>
      </c>
      <c r="E12397" s="757"/>
      <c r="F12397" s="757"/>
      <c r="G12397" s="757"/>
      <c r="H12397" s="757"/>
      <c r="I12397" s="757"/>
    </row>
    <row r="12398" spans="1:9" ht="15.75" customHeight="1">
      <c r="A12398" s="52">
        <v>37992</v>
      </c>
      <c r="B12398" s="52" t="s">
        <v>20168</v>
      </c>
      <c r="C12398" s="52" t="s">
        <v>10358</v>
      </c>
      <c r="D12398" s="808">
        <v>34.97</v>
      </c>
      <c r="E12398" s="757"/>
      <c r="F12398" s="757"/>
      <c r="G12398" s="757"/>
      <c r="H12398" s="757"/>
      <c r="I12398" s="757"/>
    </row>
    <row r="12399" spans="1:9" ht="15.75" customHeight="1">
      <c r="A12399" s="52">
        <v>37993</v>
      </c>
      <c r="B12399" s="52" t="s">
        <v>20169</v>
      </c>
      <c r="C12399" s="52" t="s">
        <v>10358</v>
      </c>
      <c r="D12399" s="808">
        <v>53.07</v>
      </c>
      <c r="E12399" s="757"/>
      <c r="F12399" s="757"/>
      <c r="G12399" s="757"/>
      <c r="H12399" s="757"/>
      <c r="I12399" s="757"/>
    </row>
    <row r="12400" spans="1:9" ht="15.75" customHeight="1">
      <c r="A12400" s="52">
        <v>37994</v>
      </c>
      <c r="B12400" s="52" t="s">
        <v>20170</v>
      </c>
      <c r="C12400" s="52" t="s">
        <v>10358</v>
      </c>
      <c r="D12400" s="808">
        <v>126.36</v>
      </c>
      <c r="E12400" s="757"/>
      <c r="F12400" s="757"/>
      <c r="G12400" s="757"/>
      <c r="H12400" s="757"/>
      <c r="I12400" s="757"/>
    </row>
    <row r="12401" spans="1:9" ht="15.75" customHeight="1">
      <c r="A12401" s="52">
        <v>37995</v>
      </c>
      <c r="B12401" s="52" t="s">
        <v>20171</v>
      </c>
      <c r="C12401" s="52" t="s">
        <v>10358</v>
      </c>
      <c r="D12401" s="808">
        <v>164.71</v>
      </c>
      <c r="E12401" s="757"/>
      <c r="F12401" s="757"/>
      <c r="G12401" s="757"/>
      <c r="H12401" s="757"/>
      <c r="I12401" s="757"/>
    </row>
    <row r="12402" spans="1:9" ht="15.75" customHeight="1">
      <c r="A12402" s="52">
        <v>37996</v>
      </c>
      <c r="B12402" s="52" t="s">
        <v>20172</v>
      </c>
      <c r="C12402" s="52" t="s">
        <v>10358</v>
      </c>
      <c r="D12402" s="808">
        <v>250.81</v>
      </c>
      <c r="E12402" s="757"/>
      <c r="F12402" s="757"/>
      <c r="G12402" s="757"/>
      <c r="H12402" s="757"/>
      <c r="I12402" s="757"/>
    </row>
    <row r="12403" spans="1:9" ht="15.75" customHeight="1">
      <c r="A12403" s="52">
        <v>13883</v>
      </c>
      <c r="B12403" s="52" t="s">
        <v>20173</v>
      </c>
      <c r="C12403" s="52" t="s">
        <v>10358</v>
      </c>
      <c r="D12403" s="967">
        <v>124216.22</v>
      </c>
      <c r="E12403" s="757"/>
      <c r="F12403" s="757"/>
      <c r="G12403" s="757"/>
      <c r="H12403" s="757"/>
      <c r="I12403" s="757"/>
    </row>
    <row r="12404" spans="1:9" ht="15.75" customHeight="1">
      <c r="A12404" s="52">
        <v>38604</v>
      </c>
      <c r="B12404" s="52" t="s">
        <v>20174</v>
      </c>
      <c r="C12404" s="52" t="s">
        <v>10358</v>
      </c>
      <c r="D12404" s="967">
        <v>154709.66</v>
      </c>
      <c r="E12404" s="757"/>
      <c r="F12404" s="757"/>
      <c r="G12404" s="757"/>
      <c r="H12404" s="757"/>
      <c r="I12404" s="757"/>
    </row>
    <row r="12405" spans="1:9" ht="15.75" customHeight="1">
      <c r="A12405" s="52">
        <v>10601</v>
      </c>
      <c r="B12405" s="52" t="s">
        <v>20175</v>
      </c>
      <c r="C12405" s="52" t="s">
        <v>10358</v>
      </c>
      <c r="D12405" s="967">
        <v>3009411.44</v>
      </c>
      <c r="E12405" s="757"/>
      <c r="F12405" s="757"/>
      <c r="G12405" s="757"/>
      <c r="H12405" s="757"/>
      <c r="I12405" s="757"/>
    </row>
    <row r="12406" spans="1:9" ht="15.75" customHeight="1">
      <c r="A12406" s="52">
        <v>44469</v>
      </c>
      <c r="B12406" s="52" t="s">
        <v>20176</v>
      </c>
      <c r="C12406" s="52" t="s">
        <v>10358</v>
      </c>
      <c r="D12406" s="967">
        <v>7923674.1100000003</v>
      </c>
      <c r="E12406" s="757"/>
      <c r="F12406" s="757"/>
      <c r="G12406" s="757"/>
      <c r="H12406" s="757"/>
      <c r="I12406" s="757"/>
    </row>
    <row r="12407" spans="1:9" ht="15.75" customHeight="1">
      <c r="A12407" s="52">
        <v>13894</v>
      </c>
      <c r="B12407" s="52" t="s">
        <v>20177</v>
      </c>
      <c r="C12407" s="52" t="s">
        <v>10358</v>
      </c>
      <c r="D12407" s="967">
        <v>392649.25</v>
      </c>
      <c r="E12407" s="757"/>
      <c r="F12407" s="757"/>
      <c r="G12407" s="757"/>
      <c r="H12407" s="757"/>
      <c r="I12407" s="757"/>
    </row>
    <row r="12408" spans="1:9" ht="15.75" customHeight="1">
      <c r="A12408" s="52">
        <v>13895</v>
      </c>
      <c r="B12408" s="52" t="s">
        <v>20178</v>
      </c>
      <c r="C12408" s="52" t="s">
        <v>10358</v>
      </c>
      <c r="D12408" s="967">
        <v>527982.35</v>
      </c>
      <c r="E12408" s="757"/>
      <c r="F12408" s="757"/>
      <c r="G12408" s="757"/>
      <c r="H12408" s="757"/>
      <c r="I12408" s="757"/>
    </row>
    <row r="12409" spans="1:9" ht="15.75" customHeight="1">
      <c r="A12409" s="52">
        <v>13892</v>
      </c>
      <c r="B12409" s="52" t="s">
        <v>20179</v>
      </c>
      <c r="C12409" s="52" t="s">
        <v>10358</v>
      </c>
      <c r="D12409" s="967">
        <v>647029.46</v>
      </c>
      <c r="E12409" s="757"/>
      <c r="F12409" s="757"/>
      <c r="G12409" s="757"/>
      <c r="H12409" s="757"/>
      <c r="I12409" s="757"/>
    </row>
    <row r="12410" spans="1:9" ht="15.75" customHeight="1">
      <c r="A12410" s="52">
        <v>9914</v>
      </c>
      <c r="B12410" s="52" t="s">
        <v>20180</v>
      </c>
      <c r="C12410" s="52" t="s">
        <v>10358</v>
      </c>
      <c r="D12410" s="967">
        <v>700000</v>
      </c>
      <c r="E12410" s="757"/>
      <c r="F12410" s="757"/>
      <c r="G12410" s="757"/>
      <c r="H12410" s="757"/>
      <c r="I12410" s="757"/>
    </row>
    <row r="12411" spans="1:9" ht="15.75" customHeight="1">
      <c r="A12411" s="52">
        <v>36485</v>
      </c>
      <c r="B12411" s="52" t="s">
        <v>20181</v>
      </c>
      <c r="C12411" s="52" t="s">
        <v>10358</v>
      </c>
      <c r="D12411" s="967">
        <v>650997.5</v>
      </c>
      <c r="E12411" s="757"/>
      <c r="F12411" s="757"/>
      <c r="G12411" s="757"/>
      <c r="H12411" s="757"/>
      <c r="I12411" s="757"/>
    </row>
    <row r="12412" spans="1:9" ht="15.75" customHeight="1">
      <c r="A12412" s="52">
        <v>9912</v>
      </c>
      <c r="B12412" s="52" t="s">
        <v>20182</v>
      </c>
      <c r="C12412" s="52" t="s">
        <v>10358</v>
      </c>
      <c r="D12412" s="967">
        <v>2450000</v>
      </c>
      <c r="E12412" s="757"/>
      <c r="F12412" s="757"/>
      <c r="G12412" s="757"/>
      <c r="H12412" s="757"/>
      <c r="I12412" s="757"/>
    </row>
    <row r="12413" spans="1:9" ht="15.75" customHeight="1">
      <c r="A12413" s="52">
        <v>9921</v>
      </c>
      <c r="B12413" s="52" t="s">
        <v>20183</v>
      </c>
      <c r="C12413" s="52" t="s">
        <v>10358</v>
      </c>
      <c r="D12413" s="967">
        <v>1263825.8799999999</v>
      </c>
      <c r="E12413" s="757"/>
      <c r="F12413" s="757"/>
      <c r="G12413" s="757"/>
      <c r="H12413" s="757"/>
      <c r="I12413" s="757"/>
    </row>
    <row r="12414" spans="1:9" ht="15.75" customHeight="1">
      <c r="A12414" s="52">
        <v>21112</v>
      </c>
      <c r="B12414" s="52" t="s">
        <v>20184</v>
      </c>
      <c r="C12414" s="52" t="s">
        <v>10358</v>
      </c>
      <c r="D12414" s="808">
        <v>245.33</v>
      </c>
      <c r="E12414" s="757"/>
      <c r="F12414" s="757"/>
      <c r="G12414" s="757"/>
      <c r="H12414" s="757"/>
      <c r="I12414" s="757"/>
    </row>
    <row r="12415" spans="1:9" ht="15.75" customHeight="1">
      <c r="A12415" s="52">
        <v>10228</v>
      </c>
      <c r="B12415" s="52" t="s">
        <v>20185</v>
      </c>
      <c r="C12415" s="52" t="s">
        <v>10358</v>
      </c>
      <c r="D12415" s="808">
        <v>285</v>
      </c>
      <c r="E12415" s="757"/>
      <c r="F12415" s="757"/>
      <c r="G12415" s="757"/>
      <c r="H12415" s="757"/>
      <c r="I12415" s="757"/>
    </row>
    <row r="12416" spans="1:9" ht="15.75" customHeight="1">
      <c r="A12416" s="52">
        <v>11781</v>
      </c>
      <c r="B12416" s="52" t="s">
        <v>20186</v>
      </c>
      <c r="C12416" s="52" t="s">
        <v>10358</v>
      </c>
      <c r="D12416" s="808">
        <v>230.88</v>
      </c>
      <c r="E12416" s="757"/>
      <c r="F12416" s="757"/>
      <c r="G12416" s="757"/>
      <c r="H12416" s="757"/>
      <c r="I12416" s="757"/>
    </row>
    <row r="12417" spans="1:9" ht="15.75" customHeight="1">
      <c r="A12417" s="52">
        <v>37588</v>
      </c>
      <c r="B12417" s="52" t="s">
        <v>20187</v>
      </c>
      <c r="C12417" s="52" t="s">
        <v>10358</v>
      </c>
      <c r="D12417" s="808">
        <v>44.46</v>
      </c>
      <c r="E12417" s="757"/>
      <c r="F12417" s="757"/>
      <c r="G12417" s="757"/>
      <c r="H12417" s="757"/>
      <c r="I12417" s="757"/>
    </row>
    <row r="12418" spans="1:9" ht="15.75" customHeight="1">
      <c r="A12418" s="52">
        <v>11746</v>
      </c>
      <c r="B12418" s="52" t="s">
        <v>20188</v>
      </c>
      <c r="C12418" s="52" t="s">
        <v>10358</v>
      </c>
      <c r="D12418" s="808">
        <v>75.25</v>
      </c>
      <c r="E12418" s="757"/>
      <c r="F12418" s="757"/>
      <c r="G12418" s="757"/>
      <c r="H12418" s="757"/>
      <c r="I12418" s="757"/>
    </row>
    <row r="12419" spans="1:9" ht="15.75" customHeight="1">
      <c r="A12419" s="52">
        <v>11751</v>
      </c>
      <c r="B12419" s="52" t="s">
        <v>20189</v>
      </c>
      <c r="C12419" s="52" t="s">
        <v>10358</v>
      </c>
      <c r="D12419" s="808">
        <v>135.16</v>
      </c>
      <c r="E12419" s="757"/>
      <c r="F12419" s="757"/>
      <c r="G12419" s="757"/>
      <c r="H12419" s="757"/>
      <c r="I12419" s="757"/>
    </row>
    <row r="12420" spans="1:9" ht="15.75" customHeight="1">
      <c r="A12420" s="52">
        <v>11750</v>
      </c>
      <c r="B12420" s="52" t="s">
        <v>20190</v>
      </c>
      <c r="C12420" s="52" t="s">
        <v>10358</v>
      </c>
      <c r="D12420" s="808">
        <v>112.16</v>
      </c>
      <c r="E12420" s="757"/>
      <c r="F12420" s="757"/>
      <c r="G12420" s="757"/>
      <c r="H12420" s="757"/>
      <c r="I12420" s="757"/>
    </row>
    <row r="12421" spans="1:9" ht="15.75" customHeight="1">
      <c r="A12421" s="52">
        <v>11748</v>
      </c>
      <c r="B12421" s="52" t="s">
        <v>20191</v>
      </c>
      <c r="C12421" s="52" t="s">
        <v>10358</v>
      </c>
      <c r="D12421" s="808">
        <v>48.29</v>
      </c>
      <c r="E12421" s="757"/>
      <c r="F12421" s="757"/>
      <c r="G12421" s="757"/>
      <c r="H12421" s="757"/>
      <c r="I12421" s="757"/>
    </row>
    <row r="12422" spans="1:9" ht="15.75" customHeight="1">
      <c r="A12422" s="52">
        <v>11747</v>
      </c>
      <c r="B12422" s="52" t="s">
        <v>20192</v>
      </c>
      <c r="C12422" s="52" t="s">
        <v>10358</v>
      </c>
      <c r="D12422" s="808">
        <v>208.41</v>
      </c>
      <c r="E12422" s="757"/>
      <c r="F12422" s="757"/>
      <c r="G12422" s="757"/>
      <c r="H12422" s="757"/>
      <c r="I12422" s="757"/>
    </row>
    <row r="12423" spans="1:9" ht="15.75" customHeight="1">
      <c r="A12423" s="52">
        <v>11749</v>
      </c>
      <c r="B12423" s="52" t="s">
        <v>20193</v>
      </c>
      <c r="C12423" s="52" t="s">
        <v>10358</v>
      </c>
      <c r="D12423" s="808">
        <v>55.74</v>
      </c>
      <c r="E12423" s="757"/>
      <c r="F12423" s="757"/>
      <c r="G12423" s="757"/>
      <c r="H12423" s="757"/>
      <c r="I12423" s="757"/>
    </row>
    <row r="12424" spans="1:9" ht="15.75" customHeight="1">
      <c r="A12424" s="52">
        <v>10236</v>
      </c>
      <c r="B12424" s="52" t="s">
        <v>20194</v>
      </c>
      <c r="C12424" s="52" t="s">
        <v>10358</v>
      </c>
      <c r="D12424" s="808">
        <v>108.3</v>
      </c>
      <c r="E12424" s="757"/>
      <c r="F12424" s="757"/>
      <c r="G12424" s="757"/>
      <c r="H12424" s="757"/>
      <c r="I12424" s="757"/>
    </row>
    <row r="12425" spans="1:9" ht="15.75" customHeight="1">
      <c r="A12425" s="52">
        <v>10233</v>
      </c>
      <c r="B12425" s="52" t="s">
        <v>20195</v>
      </c>
      <c r="C12425" s="52" t="s">
        <v>10358</v>
      </c>
      <c r="D12425" s="808">
        <v>101.49</v>
      </c>
      <c r="E12425" s="757"/>
      <c r="F12425" s="757"/>
      <c r="G12425" s="757"/>
      <c r="H12425" s="757"/>
      <c r="I12425" s="757"/>
    </row>
    <row r="12426" spans="1:9" ht="15.75" customHeight="1">
      <c r="A12426" s="52">
        <v>10234</v>
      </c>
      <c r="B12426" s="52" t="s">
        <v>20196</v>
      </c>
      <c r="C12426" s="52" t="s">
        <v>10358</v>
      </c>
      <c r="D12426" s="808">
        <v>63.93</v>
      </c>
      <c r="E12426" s="757"/>
      <c r="F12426" s="757"/>
      <c r="G12426" s="757"/>
      <c r="H12426" s="757"/>
      <c r="I12426" s="757"/>
    </row>
    <row r="12427" spans="1:9" ht="15.75" customHeight="1">
      <c r="A12427" s="52">
        <v>10231</v>
      </c>
      <c r="B12427" s="52" t="s">
        <v>20197</v>
      </c>
      <c r="C12427" s="52" t="s">
        <v>10358</v>
      </c>
      <c r="D12427" s="808">
        <v>293.18</v>
      </c>
      <c r="E12427" s="757"/>
      <c r="F12427" s="757"/>
      <c r="G12427" s="757"/>
      <c r="H12427" s="757"/>
      <c r="I12427" s="757"/>
    </row>
    <row r="12428" spans="1:9" ht="15.75" customHeight="1">
      <c r="A12428" s="52">
        <v>10232</v>
      </c>
      <c r="B12428" s="52" t="s">
        <v>20198</v>
      </c>
      <c r="C12428" s="52" t="s">
        <v>10358</v>
      </c>
      <c r="D12428" s="808">
        <v>164.06</v>
      </c>
      <c r="E12428" s="757"/>
      <c r="F12428" s="757"/>
      <c r="G12428" s="757"/>
      <c r="H12428" s="757"/>
      <c r="I12428" s="757"/>
    </row>
    <row r="12429" spans="1:9" ht="15.75" customHeight="1">
      <c r="A12429" s="52">
        <v>10229</v>
      </c>
      <c r="B12429" s="52" t="s">
        <v>20199</v>
      </c>
      <c r="C12429" s="52" t="s">
        <v>10358</v>
      </c>
      <c r="D12429" s="808">
        <v>57.82</v>
      </c>
      <c r="E12429" s="757"/>
      <c r="F12429" s="757"/>
      <c r="G12429" s="757"/>
      <c r="H12429" s="757"/>
      <c r="I12429" s="757"/>
    </row>
    <row r="12430" spans="1:9" ht="15.75" customHeight="1">
      <c r="A12430" s="52">
        <v>10235</v>
      </c>
      <c r="B12430" s="52" t="s">
        <v>20200</v>
      </c>
      <c r="C12430" s="52" t="s">
        <v>10358</v>
      </c>
      <c r="D12430" s="808">
        <v>401.92</v>
      </c>
      <c r="E12430" s="757"/>
      <c r="F12430" s="757"/>
      <c r="G12430" s="757"/>
      <c r="H12430" s="757"/>
      <c r="I12430" s="757"/>
    </row>
    <row r="12431" spans="1:9" ht="15.75" customHeight="1">
      <c r="A12431" s="52">
        <v>10230</v>
      </c>
      <c r="B12431" s="52" t="s">
        <v>20201</v>
      </c>
      <c r="C12431" s="52" t="s">
        <v>10358</v>
      </c>
      <c r="D12431" s="808">
        <v>707.34</v>
      </c>
      <c r="E12431" s="757"/>
      <c r="F12431" s="757"/>
      <c r="G12431" s="757"/>
      <c r="H12431" s="757"/>
      <c r="I12431" s="757"/>
    </row>
    <row r="12432" spans="1:9" ht="15.75" customHeight="1">
      <c r="A12432" s="52">
        <v>10409</v>
      </c>
      <c r="B12432" s="52" t="s">
        <v>20202</v>
      </c>
      <c r="C12432" s="52" t="s">
        <v>10358</v>
      </c>
      <c r="D12432" s="808">
        <v>210.14</v>
      </c>
      <c r="E12432" s="757"/>
      <c r="F12432" s="757"/>
      <c r="G12432" s="757"/>
      <c r="H12432" s="757"/>
      <c r="I12432" s="757"/>
    </row>
    <row r="12433" spans="1:9" ht="15.75" customHeight="1">
      <c r="A12433" s="52">
        <v>10411</v>
      </c>
      <c r="B12433" s="52" t="s">
        <v>20203</v>
      </c>
      <c r="C12433" s="52" t="s">
        <v>10358</v>
      </c>
      <c r="D12433" s="808">
        <v>188.03</v>
      </c>
      <c r="E12433" s="757"/>
      <c r="F12433" s="757"/>
      <c r="G12433" s="757"/>
      <c r="H12433" s="757"/>
      <c r="I12433" s="757"/>
    </row>
    <row r="12434" spans="1:9" ht="15.75" customHeight="1">
      <c r="A12434" s="52">
        <v>10404</v>
      </c>
      <c r="B12434" s="52" t="s">
        <v>20204</v>
      </c>
      <c r="C12434" s="52" t="s">
        <v>10358</v>
      </c>
      <c r="D12434" s="808">
        <v>76.260000000000005</v>
      </c>
      <c r="E12434" s="757"/>
      <c r="F12434" s="757"/>
      <c r="G12434" s="757"/>
      <c r="H12434" s="757"/>
      <c r="I12434" s="757"/>
    </row>
    <row r="12435" spans="1:9" ht="15.75" customHeight="1">
      <c r="A12435" s="52">
        <v>10410</v>
      </c>
      <c r="B12435" s="52" t="s">
        <v>20205</v>
      </c>
      <c r="C12435" s="52" t="s">
        <v>10358</v>
      </c>
      <c r="D12435" s="808">
        <v>125.6</v>
      </c>
      <c r="E12435" s="757"/>
      <c r="F12435" s="757"/>
      <c r="G12435" s="757"/>
      <c r="H12435" s="757"/>
      <c r="I12435" s="757"/>
    </row>
    <row r="12436" spans="1:9" ht="15.75" customHeight="1">
      <c r="A12436" s="52">
        <v>10405</v>
      </c>
      <c r="B12436" s="52" t="s">
        <v>20206</v>
      </c>
      <c r="C12436" s="52" t="s">
        <v>10358</v>
      </c>
      <c r="D12436" s="808">
        <v>421.02</v>
      </c>
      <c r="E12436" s="757"/>
      <c r="F12436" s="757"/>
      <c r="G12436" s="757"/>
      <c r="H12436" s="757"/>
      <c r="I12436" s="757"/>
    </row>
    <row r="12437" spans="1:9" ht="15.75" customHeight="1">
      <c r="A12437" s="52">
        <v>10408</v>
      </c>
      <c r="B12437" s="52" t="s">
        <v>20207</v>
      </c>
      <c r="C12437" s="52" t="s">
        <v>10358</v>
      </c>
      <c r="D12437" s="808">
        <v>294.41000000000003</v>
      </c>
      <c r="E12437" s="757"/>
      <c r="F12437" s="757"/>
      <c r="G12437" s="757"/>
      <c r="H12437" s="757"/>
      <c r="I12437" s="757"/>
    </row>
    <row r="12438" spans="1:9" ht="15.75" customHeight="1">
      <c r="A12438" s="52">
        <v>10412</v>
      </c>
      <c r="B12438" s="52" t="s">
        <v>20208</v>
      </c>
      <c r="C12438" s="52" t="s">
        <v>10358</v>
      </c>
      <c r="D12438" s="808">
        <v>92.41</v>
      </c>
      <c r="E12438" s="757"/>
      <c r="F12438" s="757"/>
      <c r="G12438" s="757"/>
      <c r="H12438" s="757"/>
      <c r="I12438" s="757"/>
    </row>
    <row r="12439" spans="1:9" ht="15.75" customHeight="1">
      <c r="A12439" s="52">
        <v>10406</v>
      </c>
      <c r="B12439" s="52" t="s">
        <v>20209</v>
      </c>
      <c r="C12439" s="52" t="s">
        <v>10358</v>
      </c>
      <c r="D12439" s="808">
        <v>581.51</v>
      </c>
      <c r="E12439" s="757"/>
      <c r="F12439" s="757"/>
      <c r="G12439" s="757"/>
      <c r="H12439" s="757"/>
      <c r="I12439" s="757"/>
    </row>
    <row r="12440" spans="1:9" ht="15.75" customHeight="1">
      <c r="A12440" s="52">
        <v>10407</v>
      </c>
      <c r="B12440" s="52" t="s">
        <v>20210</v>
      </c>
      <c r="C12440" s="52" t="s">
        <v>10358</v>
      </c>
      <c r="D12440" s="808">
        <v>901.93</v>
      </c>
      <c r="E12440" s="757"/>
      <c r="F12440" s="757"/>
      <c r="G12440" s="757"/>
      <c r="H12440" s="757"/>
      <c r="I12440" s="757"/>
    </row>
    <row r="12441" spans="1:9" ht="15.75" customHeight="1">
      <c r="A12441" s="52">
        <v>10416</v>
      </c>
      <c r="B12441" s="52" t="s">
        <v>20211</v>
      </c>
      <c r="C12441" s="52" t="s">
        <v>10358</v>
      </c>
      <c r="D12441" s="808">
        <v>111.87</v>
      </c>
      <c r="E12441" s="757"/>
      <c r="F12441" s="757"/>
      <c r="G12441" s="757"/>
      <c r="H12441" s="757"/>
      <c r="I12441" s="757"/>
    </row>
    <row r="12442" spans="1:9" ht="15.75" customHeight="1">
      <c r="A12442" s="52">
        <v>10419</v>
      </c>
      <c r="B12442" s="52" t="s">
        <v>20212</v>
      </c>
      <c r="C12442" s="52" t="s">
        <v>10358</v>
      </c>
      <c r="D12442" s="808">
        <v>97.1</v>
      </c>
      <c r="E12442" s="757"/>
      <c r="F12442" s="757"/>
      <c r="G12442" s="757"/>
      <c r="H12442" s="757"/>
      <c r="I12442" s="757"/>
    </row>
    <row r="12443" spans="1:9" ht="15.75" customHeight="1">
      <c r="A12443" s="52">
        <v>21092</v>
      </c>
      <c r="B12443" s="52" t="s">
        <v>20213</v>
      </c>
      <c r="C12443" s="52" t="s">
        <v>10358</v>
      </c>
      <c r="D12443" s="808">
        <v>55.51</v>
      </c>
      <c r="E12443" s="757"/>
      <c r="F12443" s="757"/>
      <c r="G12443" s="757"/>
      <c r="H12443" s="757"/>
      <c r="I12443" s="757"/>
    </row>
    <row r="12444" spans="1:9" ht="15.75" customHeight="1">
      <c r="A12444" s="52">
        <v>10418</v>
      </c>
      <c r="B12444" s="52" t="s">
        <v>20214</v>
      </c>
      <c r="C12444" s="52" t="s">
        <v>10358</v>
      </c>
      <c r="D12444" s="808">
        <v>64.73</v>
      </c>
      <c r="E12444" s="757"/>
      <c r="F12444" s="757"/>
      <c r="G12444" s="757"/>
      <c r="H12444" s="757"/>
      <c r="I12444" s="757"/>
    </row>
    <row r="12445" spans="1:9" ht="15.75" customHeight="1">
      <c r="A12445" s="52">
        <v>12657</v>
      </c>
      <c r="B12445" s="52" t="s">
        <v>20215</v>
      </c>
      <c r="C12445" s="52" t="s">
        <v>10358</v>
      </c>
      <c r="D12445" s="808">
        <v>261.2</v>
      </c>
      <c r="E12445" s="757"/>
      <c r="F12445" s="757"/>
      <c r="G12445" s="757"/>
      <c r="H12445" s="757"/>
      <c r="I12445" s="757"/>
    </row>
    <row r="12446" spans="1:9" ht="15.75" customHeight="1">
      <c r="A12446" s="52">
        <v>10417</v>
      </c>
      <c r="B12446" s="52" t="s">
        <v>20216</v>
      </c>
      <c r="C12446" s="52" t="s">
        <v>10358</v>
      </c>
      <c r="D12446" s="808">
        <v>163</v>
      </c>
      <c r="E12446" s="757"/>
      <c r="F12446" s="757"/>
      <c r="G12446" s="757"/>
      <c r="H12446" s="757"/>
      <c r="I12446" s="757"/>
    </row>
    <row r="12447" spans="1:9" ht="15.75" customHeight="1">
      <c r="A12447" s="52">
        <v>10413</v>
      </c>
      <c r="B12447" s="52" t="s">
        <v>20217</v>
      </c>
      <c r="C12447" s="52" t="s">
        <v>10358</v>
      </c>
      <c r="D12447" s="808">
        <v>59.24</v>
      </c>
      <c r="E12447" s="757"/>
      <c r="F12447" s="757"/>
      <c r="G12447" s="757"/>
      <c r="H12447" s="757"/>
      <c r="I12447" s="757"/>
    </row>
    <row r="12448" spans="1:9" ht="15.75" customHeight="1">
      <c r="A12448" s="52">
        <v>10414</v>
      </c>
      <c r="B12448" s="52" t="s">
        <v>20218</v>
      </c>
      <c r="C12448" s="52" t="s">
        <v>10358</v>
      </c>
      <c r="D12448" s="808">
        <v>356.69</v>
      </c>
      <c r="E12448" s="757"/>
      <c r="F12448" s="757"/>
      <c r="G12448" s="757"/>
      <c r="H12448" s="757"/>
      <c r="I12448" s="757"/>
    </row>
    <row r="12449" spans="1:9" ht="15.75" customHeight="1">
      <c r="A12449" s="52">
        <v>10415</v>
      </c>
      <c r="B12449" s="52" t="s">
        <v>20219</v>
      </c>
      <c r="C12449" s="52" t="s">
        <v>10358</v>
      </c>
      <c r="D12449" s="808">
        <v>619.04999999999995</v>
      </c>
      <c r="E12449" s="757"/>
      <c r="F12449" s="757"/>
      <c r="G12449" s="757"/>
      <c r="H12449" s="757"/>
      <c r="I12449" s="757"/>
    </row>
    <row r="12450" spans="1:9" ht="15.75" customHeight="1">
      <c r="A12450" s="52">
        <v>38643</v>
      </c>
      <c r="B12450" s="52" t="s">
        <v>20220</v>
      </c>
      <c r="C12450" s="52" t="s">
        <v>10358</v>
      </c>
      <c r="D12450" s="808">
        <v>35.33</v>
      </c>
      <c r="E12450" s="757"/>
      <c r="F12450" s="757"/>
      <c r="G12450" s="757"/>
      <c r="H12450" s="757"/>
      <c r="I12450" s="757"/>
    </row>
    <row r="12451" spans="1:9" ht="15.75" customHeight="1">
      <c r="A12451" s="52">
        <v>6157</v>
      </c>
      <c r="B12451" s="52" t="s">
        <v>2057</v>
      </c>
      <c r="C12451" s="52" t="s">
        <v>10358</v>
      </c>
      <c r="D12451" s="808">
        <v>48.27</v>
      </c>
      <c r="E12451" s="757"/>
      <c r="F12451" s="757"/>
      <c r="G12451" s="757"/>
      <c r="H12451" s="757"/>
      <c r="I12451" s="757"/>
    </row>
    <row r="12452" spans="1:9" ht="15.75" customHeight="1">
      <c r="A12452" s="52">
        <v>6158</v>
      </c>
      <c r="B12452" s="52" t="s">
        <v>20221</v>
      </c>
      <c r="C12452" s="52" t="s">
        <v>10358</v>
      </c>
      <c r="D12452" s="808">
        <v>7.69</v>
      </c>
      <c r="E12452" s="757"/>
      <c r="F12452" s="757"/>
      <c r="G12452" s="757"/>
      <c r="H12452" s="757"/>
      <c r="I12452" s="757"/>
    </row>
    <row r="12453" spans="1:9" ht="15.75" customHeight="1">
      <c r="A12453" s="52">
        <v>6153</v>
      </c>
      <c r="B12453" s="52" t="s">
        <v>20222</v>
      </c>
      <c r="C12453" s="52" t="s">
        <v>10358</v>
      </c>
      <c r="D12453" s="808">
        <v>5.29</v>
      </c>
      <c r="E12453" s="757"/>
      <c r="F12453" s="757"/>
      <c r="G12453" s="757"/>
      <c r="H12453" s="757"/>
      <c r="I12453" s="757"/>
    </row>
    <row r="12454" spans="1:9" ht="15.75" customHeight="1">
      <c r="A12454" s="52">
        <v>6156</v>
      </c>
      <c r="B12454" s="52" t="s">
        <v>20223</v>
      </c>
      <c r="C12454" s="52" t="s">
        <v>10358</v>
      </c>
      <c r="D12454" s="808">
        <v>6.59</v>
      </c>
      <c r="E12454" s="757"/>
      <c r="F12454" s="757"/>
      <c r="G12454" s="757"/>
      <c r="H12454" s="757"/>
      <c r="I12454" s="757"/>
    </row>
    <row r="12455" spans="1:9" ht="15.75" customHeight="1">
      <c r="A12455" s="52">
        <v>6154</v>
      </c>
      <c r="B12455" s="52" t="s">
        <v>20224</v>
      </c>
      <c r="C12455" s="52" t="s">
        <v>10358</v>
      </c>
      <c r="D12455" s="808">
        <v>9.4</v>
      </c>
      <c r="E12455" s="757"/>
      <c r="F12455" s="757"/>
      <c r="G12455" s="757"/>
      <c r="H12455" s="757"/>
      <c r="I12455" s="757"/>
    </row>
    <row r="12456" spans="1:9" ht="15.75" customHeight="1">
      <c r="A12456" s="52">
        <v>6155</v>
      </c>
      <c r="B12456" s="52" t="s">
        <v>20225</v>
      </c>
      <c r="C12456" s="52" t="s">
        <v>10358</v>
      </c>
      <c r="D12456" s="808">
        <v>21.65</v>
      </c>
      <c r="E12456" s="757"/>
      <c r="F12456" s="757"/>
      <c r="G12456" s="757"/>
      <c r="H12456" s="757"/>
      <c r="I12456" s="757"/>
    </row>
    <row r="12457" spans="1:9" ht="15.75" customHeight="1">
      <c r="A12457" s="52">
        <v>43595</v>
      </c>
      <c r="B12457" s="52" t="s">
        <v>20226</v>
      </c>
      <c r="C12457" s="52" t="s">
        <v>10358</v>
      </c>
      <c r="D12457" s="808">
        <v>18.04</v>
      </c>
      <c r="E12457" s="757"/>
      <c r="F12457" s="757"/>
      <c r="G12457" s="757"/>
      <c r="H12457" s="757"/>
      <c r="I12457" s="757"/>
    </row>
    <row r="12458" spans="1:9" ht="15.75" customHeight="1">
      <c r="A12458" s="52">
        <v>43596</v>
      </c>
      <c r="B12458" s="52" t="s">
        <v>20227</v>
      </c>
      <c r="C12458" s="52" t="s">
        <v>10358</v>
      </c>
      <c r="D12458" s="808">
        <v>20.85</v>
      </c>
      <c r="E12458" s="757"/>
      <c r="F12458" s="757"/>
      <c r="G12458" s="757"/>
      <c r="H12458" s="757"/>
      <c r="I12458" s="757"/>
    </row>
    <row r="12459" spans="1:9" ht="15.75" customHeight="1">
      <c r="A12459" s="52">
        <v>38108</v>
      </c>
      <c r="B12459" s="52" t="s">
        <v>20228</v>
      </c>
      <c r="C12459" s="52" t="s">
        <v>10358</v>
      </c>
      <c r="D12459" s="808">
        <v>46.35</v>
      </c>
      <c r="E12459" s="757"/>
      <c r="F12459" s="757"/>
      <c r="G12459" s="757"/>
      <c r="H12459" s="757"/>
      <c r="I12459" s="757"/>
    </row>
    <row r="12460" spans="1:9" ht="15.75" customHeight="1">
      <c r="A12460" s="52">
        <v>38087</v>
      </c>
      <c r="B12460" s="52" t="s">
        <v>20229</v>
      </c>
      <c r="C12460" s="52" t="s">
        <v>10358</v>
      </c>
      <c r="D12460" s="808">
        <v>59.61</v>
      </c>
      <c r="E12460" s="757"/>
      <c r="F12460" s="757"/>
      <c r="G12460" s="757"/>
      <c r="H12460" s="757"/>
      <c r="I12460" s="757"/>
    </row>
    <row r="12461" spans="1:9" ht="15.75" customHeight="1">
      <c r="A12461" s="52">
        <v>38109</v>
      </c>
      <c r="B12461" s="52" t="s">
        <v>20230</v>
      </c>
      <c r="C12461" s="52" t="s">
        <v>10358</v>
      </c>
      <c r="D12461" s="808">
        <v>74.08</v>
      </c>
      <c r="E12461" s="757"/>
      <c r="F12461" s="757"/>
      <c r="G12461" s="757"/>
      <c r="H12461" s="757"/>
      <c r="I12461" s="757"/>
    </row>
    <row r="12462" spans="1:9" ht="15.75" customHeight="1">
      <c r="A12462" s="52">
        <v>38088</v>
      </c>
      <c r="B12462" s="52" t="s">
        <v>20231</v>
      </c>
      <c r="C12462" s="52" t="s">
        <v>10358</v>
      </c>
      <c r="D12462" s="808">
        <v>77.89</v>
      </c>
      <c r="E12462" s="757"/>
      <c r="F12462" s="757"/>
      <c r="G12462" s="757"/>
      <c r="H12462" s="757"/>
      <c r="I12462" s="757"/>
    </row>
    <row r="12463" spans="1:9" ht="15.75" customHeight="1">
      <c r="A12463" s="52">
        <v>38110</v>
      </c>
      <c r="B12463" s="52" t="s">
        <v>20232</v>
      </c>
      <c r="C12463" s="52" t="s">
        <v>10358</v>
      </c>
      <c r="D12463" s="808">
        <v>28.49</v>
      </c>
      <c r="E12463" s="757"/>
      <c r="F12463" s="757"/>
      <c r="G12463" s="757"/>
      <c r="H12463" s="757"/>
      <c r="I12463" s="757"/>
    </row>
    <row r="12464" spans="1:9" ht="15.75" customHeight="1">
      <c r="A12464" s="52">
        <v>38089</v>
      </c>
      <c r="B12464" s="52" t="s">
        <v>20233</v>
      </c>
      <c r="C12464" s="52" t="s">
        <v>10358</v>
      </c>
      <c r="D12464" s="808">
        <v>49.65</v>
      </c>
      <c r="E12464" s="757"/>
      <c r="F12464" s="757"/>
      <c r="G12464" s="757"/>
      <c r="H12464" s="757"/>
      <c r="I12464" s="757"/>
    </row>
    <row r="12465" spans="1:9" ht="15.75" customHeight="1">
      <c r="A12465" s="52">
        <v>38111</v>
      </c>
      <c r="B12465" s="52" t="s">
        <v>20234</v>
      </c>
      <c r="C12465" s="52" t="s">
        <v>10358</v>
      </c>
      <c r="D12465" s="808">
        <v>31.87</v>
      </c>
      <c r="E12465" s="757"/>
      <c r="F12465" s="757"/>
      <c r="G12465" s="757"/>
      <c r="H12465" s="757"/>
      <c r="I12465" s="757"/>
    </row>
    <row r="12466" spans="1:9" ht="15.75" customHeight="1">
      <c r="A12466" s="52">
        <v>38090</v>
      </c>
      <c r="B12466" s="52" t="s">
        <v>20235</v>
      </c>
      <c r="C12466" s="52" t="s">
        <v>10358</v>
      </c>
      <c r="D12466" s="808">
        <v>51.32</v>
      </c>
      <c r="E12466" s="757"/>
      <c r="F12466" s="757"/>
      <c r="G12466" s="757"/>
      <c r="H12466" s="757"/>
      <c r="I12466" s="757"/>
    </row>
    <row r="12467" spans="1:9" ht="15.75" customHeight="1">
      <c r="A12467" s="52">
        <v>13726</v>
      </c>
      <c r="B12467" s="52" t="s">
        <v>20236</v>
      </c>
      <c r="C12467" s="52" t="s">
        <v>10358</v>
      </c>
      <c r="D12467" s="967">
        <v>82609.69</v>
      </c>
      <c r="E12467" s="757"/>
      <c r="F12467" s="757"/>
      <c r="G12467" s="757"/>
      <c r="H12467" s="757"/>
      <c r="I12467" s="757"/>
    </row>
    <row r="12468" spans="1:9" ht="15.75" customHeight="1">
      <c r="A12468" s="52">
        <v>38400</v>
      </c>
      <c r="B12468" s="52" t="s">
        <v>20237</v>
      </c>
      <c r="C12468" s="52" t="s">
        <v>10358</v>
      </c>
      <c r="D12468" s="808">
        <v>8.4600000000000009</v>
      </c>
      <c r="E12468" s="757"/>
      <c r="F12468" s="757"/>
      <c r="G12468" s="757"/>
      <c r="H12468" s="757"/>
      <c r="I12468" s="757"/>
    </row>
    <row r="12469" spans="1:9" ht="15.75" customHeight="1">
      <c r="A12469" s="52">
        <v>12627</v>
      </c>
      <c r="B12469" s="52" t="s">
        <v>20238</v>
      </c>
      <c r="C12469" s="52" t="s">
        <v>10358</v>
      </c>
      <c r="D12469" s="808">
        <v>1.43</v>
      </c>
      <c r="E12469" s="757"/>
      <c r="F12469" s="757"/>
      <c r="G12469" s="757"/>
      <c r="H12469" s="757"/>
      <c r="I12469" s="757"/>
    </row>
    <row r="12470" spans="1:9" ht="15.75" customHeight="1">
      <c r="A12470" s="52">
        <v>39996</v>
      </c>
      <c r="B12470" s="52" t="s">
        <v>1768</v>
      </c>
      <c r="C12470" s="52" t="s">
        <v>10402</v>
      </c>
      <c r="D12470" s="808">
        <v>3.81</v>
      </c>
      <c r="E12470" s="757"/>
      <c r="F12470" s="757"/>
      <c r="G12470" s="757"/>
      <c r="H12470" s="757"/>
      <c r="I12470" s="757"/>
    </row>
    <row r="12471" spans="1:9" ht="15.75" customHeight="1">
      <c r="A12471" s="52">
        <v>10478</v>
      </c>
      <c r="B12471" s="52" t="s">
        <v>20239</v>
      </c>
      <c r="C12471" s="52" t="s">
        <v>10408</v>
      </c>
      <c r="D12471" s="808">
        <v>36.119999999999997</v>
      </c>
      <c r="E12471" s="757"/>
      <c r="F12471" s="757"/>
      <c r="G12471" s="757"/>
      <c r="H12471" s="757"/>
      <c r="I12471" s="757"/>
    </row>
    <row r="12472" spans="1:9" ht="15.75" customHeight="1">
      <c r="A12472" s="52">
        <v>10481</v>
      </c>
      <c r="B12472" s="52" t="s">
        <v>20240</v>
      </c>
      <c r="C12472" s="52" t="s">
        <v>10408</v>
      </c>
      <c r="D12472" s="808">
        <v>32.119999999999997</v>
      </c>
      <c r="E12472" s="757"/>
      <c r="F12472" s="757"/>
      <c r="G12472" s="757"/>
      <c r="H12472" s="757"/>
      <c r="I12472" s="757"/>
    </row>
    <row r="12473" spans="1:9" ht="15.75" customHeight="1">
      <c r="A12473" s="52">
        <v>10475</v>
      </c>
      <c r="B12473" s="52" t="s">
        <v>20241</v>
      </c>
      <c r="C12473" s="52" t="s">
        <v>10408</v>
      </c>
      <c r="D12473" s="808">
        <v>31.08</v>
      </c>
      <c r="E12473" s="757"/>
      <c r="F12473" s="757"/>
      <c r="G12473" s="757"/>
      <c r="H12473" s="757"/>
      <c r="I12473" s="757"/>
    </row>
    <row r="12474" spans="1:9" ht="15.75" customHeight="1">
      <c r="A12474" s="52">
        <v>4031</v>
      </c>
      <c r="B12474" s="52" t="s">
        <v>20242</v>
      </c>
      <c r="C12474" s="52" t="s">
        <v>10774</v>
      </c>
      <c r="D12474" s="808">
        <v>36.31</v>
      </c>
      <c r="E12474" s="757"/>
      <c r="F12474" s="757"/>
      <c r="G12474" s="757"/>
      <c r="H12474" s="757"/>
      <c r="I12474" s="757"/>
    </row>
    <row r="12475" spans="1:9" ht="15.75" customHeight="1">
      <c r="A12475" s="52">
        <v>4030</v>
      </c>
      <c r="B12475" s="52" t="s">
        <v>20243</v>
      </c>
      <c r="C12475" s="52" t="s">
        <v>10774</v>
      </c>
      <c r="D12475" s="808">
        <v>7.72</v>
      </c>
      <c r="E12475" s="757"/>
      <c r="F12475" s="757"/>
      <c r="G12475" s="757"/>
      <c r="H12475" s="757"/>
      <c r="I12475" s="757"/>
    </row>
    <row r="12476" spans="1:9" ht="15.75" customHeight="1">
      <c r="A12476" s="52">
        <v>39399</v>
      </c>
      <c r="B12476" s="52" t="s">
        <v>20244</v>
      </c>
      <c r="C12476" s="52" t="s">
        <v>10358</v>
      </c>
      <c r="D12476" s="967">
        <v>1486.74</v>
      </c>
      <c r="E12476" s="757"/>
      <c r="F12476" s="757"/>
      <c r="G12476" s="757"/>
      <c r="H12476" s="757"/>
      <c r="I12476" s="757"/>
    </row>
    <row r="12477" spans="1:9" ht="15.75" customHeight="1">
      <c r="A12477" s="52">
        <v>39400</v>
      </c>
      <c r="B12477" s="52" t="s">
        <v>20245</v>
      </c>
      <c r="C12477" s="52" t="s">
        <v>10358</v>
      </c>
      <c r="D12477" s="967">
        <v>1616.02</v>
      </c>
      <c r="E12477" s="757"/>
      <c r="F12477" s="757"/>
      <c r="G12477" s="757"/>
      <c r="H12477" s="757"/>
      <c r="I12477" s="757"/>
    </row>
    <row r="12478" spans="1:9" ht="15.75" customHeight="1">
      <c r="A12478" s="52">
        <v>39401</v>
      </c>
      <c r="B12478" s="52" t="s">
        <v>20246</v>
      </c>
      <c r="C12478" s="52" t="s">
        <v>10358</v>
      </c>
      <c r="D12478" s="967">
        <v>1812.78</v>
      </c>
      <c r="E12478" s="757"/>
      <c r="F12478" s="757"/>
      <c r="G12478" s="757"/>
      <c r="H12478" s="757"/>
      <c r="I12478" s="757"/>
    </row>
    <row r="12479" spans="1:9" ht="15.75" customHeight="1">
      <c r="A12479" s="52">
        <v>11652</v>
      </c>
      <c r="B12479" s="52" t="s">
        <v>20247</v>
      </c>
      <c r="C12479" s="52" t="s">
        <v>10358</v>
      </c>
      <c r="D12479" s="967">
        <v>3900</v>
      </c>
      <c r="E12479" s="757"/>
      <c r="F12479" s="757"/>
      <c r="G12479" s="757"/>
      <c r="H12479" s="757"/>
      <c r="I12479" s="757"/>
    </row>
    <row r="12480" spans="1:9" ht="15.75" customHeight="1">
      <c r="A12480" s="52">
        <v>13896</v>
      </c>
      <c r="B12480" s="52" t="s">
        <v>20248</v>
      </c>
      <c r="C12480" s="52" t="s">
        <v>10358</v>
      </c>
      <c r="D12480" s="967">
        <v>3498.64</v>
      </c>
      <c r="E12480" s="757"/>
      <c r="F12480" s="757"/>
      <c r="G12480" s="757"/>
      <c r="H12480" s="757"/>
      <c r="I12480" s="757"/>
    </row>
    <row r="12481" spans="1:9" ht="15.75" customHeight="1">
      <c r="A12481" s="52">
        <v>13475</v>
      </c>
      <c r="B12481" s="52" t="s">
        <v>20249</v>
      </c>
      <c r="C12481" s="52" t="s">
        <v>10358</v>
      </c>
      <c r="D12481" s="967">
        <v>4261.76</v>
      </c>
      <c r="E12481" s="757"/>
      <c r="F12481" s="757"/>
      <c r="G12481" s="757"/>
      <c r="H12481" s="757"/>
      <c r="I12481" s="757"/>
    </row>
    <row r="12482" spans="1:9" ht="15.75" customHeight="1">
      <c r="A12482" s="52">
        <v>44491</v>
      </c>
      <c r="B12482" s="52" t="s">
        <v>20250</v>
      </c>
      <c r="C12482" s="52" t="s">
        <v>10358</v>
      </c>
      <c r="D12482" s="967">
        <v>4535599.59</v>
      </c>
      <c r="E12482" s="757"/>
      <c r="F12482" s="757"/>
      <c r="G12482" s="757"/>
      <c r="H12482" s="757"/>
      <c r="I12482" s="757"/>
    </row>
    <row r="12483" spans="1:9" ht="15.75" customHeight="1">
      <c r="A12483" s="52">
        <v>44470</v>
      </c>
      <c r="B12483" s="52" t="s">
        <v>20251</v>
      </c>
      <c r="C12483" s="52" t="s">
        <v>10358</v>
      </c>
      <c r="D12483" s="967">
        <v>1909434.78</v>
      </c>
      <c r="E12483" s="757"/>
      <c r="F12483" s="757"/>
      <c r="G12483" s="757"/>
      <c r="H12483" s="757"/>
      <c r="I12483" s="757"/>
    </row>
    <row r="12484" spans="1:9" ht="15.75" customHeight="1">
      <c r="A12484" s="52">
        <v>13476</v>
      </c>
      <c r="B12484" s="52" t="s">
        <v>20252</v>
      </c>
      <c r="C12484" s="52" t="s">
        <v>10358</v>
      </c>
      <c r="D12484" s="967">
        <v>1923271.4</v>
      </c>
      <c r="E12484" s="757"/>
      <c r="F12484" s="757"/>
      <c r="G12484" s="757"/>
      <c r="H12484" s="757"/>
      <c r="I12484" s="757"/>
    </row>
    <row r="12485" spans="1:9" ht="15.75" customHeight="1">
      <c r="A12485" s="52">
        <v>10488</v>
      </c>
      <c r="B12485" s="52" t="s">
        <v>20253</v>
      </c>
      <c r="C12485" s="52" t="s">
        <v>10358</v>
      </c>
      <c r="D12485" s="967">
        <v>2330064</v>
      </c>
      <c r="E12485" s="757"/>
      <c r="F12485" s="757"/>
      <c r="G12485" s="757"/>
      <c r="H12485" s="757"/>
      <c r="I12485" s="757"/>
    </row>
    <row r="12486" spans="1:9" ht="15.75" customHeight="1">
      <c r="A12486" s="52">
        <v>13606</v>
      </c>
      <c r="B12486" s="52" t="s">
        <v>20254</v>
      </c>
      <c r="C12486" s="52" t="s">
        <v>10358</v>
      </c>
      <c r="D12486" s="967">
        <v>2064403.38</v>
      </c>
      <c r="E12486" s="757"/>
      <c r="F12486" s="757"/>
      <c r="G12486" s="757"/>
      <c r="H12486" s="757"/>
      <c r="I12486" s="757"/>
    </row>
    <row r="12487" spans="1:9" ht="15.75" customHeight="1">
      <c r="A12487" s="52">
        <v>10489</v>
      </c>
      <c r="B12487" s="52" t="s">
        <v>20255</v>
      </c>
      <c r="C12487" s="52" t="s">
        <v>10509</v>
      </c>
      <c r="D12487" s="808">
        <v>11.71</v>
      </c>
      <c r="E12487" s="757"/>
      <c r="F12487" s="757"/>
      <c r="G12487" s="757"/>
      <c r="H12487" s="757"/>
      <c r="I12487" s="757"/>
    </row>
    <row r="12488" spans="1:9" ht="15.75" customHeight="1">
      <c r="A12488" s="52">
        <v>41073</v>
      </c>
      <c r="B12488" s="52" t="s">
        <v>20256</v>
      </c>
      <c r="C12488" s="52" t="s">
        <v>10511</v>
      </c>
      <c r="D12488" s="967">
        <v>2053.94</v>
      </c>
      <c r="E12488" s="757"/>
      <c r="F12488" s="757"/>
      <c r="G12488" s="757"/>
      <c r="H12488" s="757"/>
      <c r="I12488" s="757"/>
    </row>
    <row r="12489" spans="1:9" ht="15.75" customHeight="1">
      <c r="A12489" s="52">
        <v>34391</v>
      </c>
      <c r="B12489" s="52" t="s">
        <v>20257</v>
      </c>
      <c r="C12489" s="52" t="s">
        <v>10774</v>
      </c>
      <c r="D12489" s="808">
        <v>766</v>
      </c>
      <c r="E12489" s="757"/>
      <c r="F12489" s="757"/>
      <c r="G12489" s="757"/>
      <c r="H12489" s="757"/>
      <c r="I12489" s="757"/>
    </row>
    <row r="12490" spans="1:9" ht="15.75" customHeight="1">
      <c r="A12490" s="52">
        <v>10496</v>
      </c>
      <c r="B12490" s="52" t="s">
        <v>20258</v>
      </c>
      <c r="C12490" s="52" t="s">
        <v>10774</v>
      </c>
      <c r="D12490" s="808">
        <v>666.66</v>
      </c>
      <c r="E12490" s="757"/>
      <c r="F12490" s="757"/>
      <c r="G12490" s="757"/>
      <c r="H12490" s="757"/>
      <c r="I12490" s="757"/>
    </row>
    <row r="12491" spans="1:9" ht="15.75" customHeight="1">
      <c r="A12491" s="52">
        <v>10497</v>
      </c>
      <c r="B12491" s="52" t="s">
        <v>20259</v>
      </c>
      <c r="C12491" s="52" t="s">
        <v>10774</v>
      </c>
      <c r="D12491" s="967">
        <v>1733.33</v>
      </c>
      <c r="E12491" s="757"/>
      <c r="F12491" s="757"/>
      <c r="G12491" s="757"/>
      <c r="H12491" s="757"/>
      <c r="I12491" s="757"/>
    </row>
    <row r="12492" spans="1:9" ht="15.75" customHeight="1">
      <c r="A12492" s="52">
        <v>10504</v>
      </c>
      <c r="B12492" s="52" t="s">
        <v>20260</v>
      </c>
      <c r="C12492" s="52" t="s">
        <v>10774</v>
      </c>
      <c r="D12492" s="967">
        <v>2026.66</v>
      </c>
      <c r="E12492" s="757"/>
      <c r="F12492" s="757"/>
      <c r="G12492" s="757"/>
      <c r="H12492" s="757"/>
      <c r="I12492" s="757"/>
    </row>
    <row r="12493" spans="1:9" ht="15.75" customHeight="1">
      <c r="A12493" s="52">
        <v>34390</v>
      </c>
      <c r="B12493" s="52" t="s">
        <v>20261</v>
      </c>
      <c r="C12493" s="52" t="s">
        <v>10774</v>
      </c>
      <c r="D12493" s="808">
        <v>597.33000000000004</v>
      </c>
      <c r="E12493" s="757"/>
      <c r="F12493" s="757"/>
      <c r="G12493" s="757"/>
      <c r="H12493" s="757"/>
      <c r="I12493" s="757"/>
    </row>
    <row r="12494" spans="1:9" ht="15.75" customHeight="1">
      <c r="A12494" s="52">
        <v>34389</v>
      </c>
      <c r="B12494" s="52" t="s">
        <v>20262</v>
      </c>
      <c r="C12494" s="52" t="s">
        <v>10774</v>
      </c>
      <c r="D12494" s="808">
        <v>186.66</v>
      </c>
      <c r="E12494" s="757"/>
      <c r="F12494" s="757"/>
      <c r="G12494" s="757"/>
      <c r="H12494" s="757"/>
      <c r="I12494" s="757"/>
    </row>
    <row r="12495" spans="1:9" ht="15.75" customHeight="1">
      <c r="A12495" s="52">
        <v>34388</v>
      </c>
      <c r="B12495" s="52" t="s">
        <v>20263</v>
      </c>
      <c r="C12495" s="52" t="s">
        <v>10774</v>
      </c>
      <c r="D12495" s="808">
        <v>265.3</v>
      </c>
      <c r="E12495" s="757"/>
      <c r="F12495" s="757"/>
      <c r="G12495" s="757"/>
      <c r="H12495" s="757"/>
      <c r="I12495" s="757"/>
    </row>
    <row r="12496" spans="1:9" ht="15.75" customHeight="1">
      <c r="A12496" s="52">
        <v>34387</v>
      </c>
      <c r="B12496" s="52" t="s">
        <v>20264</v>
      </c>
      <c r="C12496" s="52" t="s">
        <v>10774</v>
      </c>
      <c r="D12496" s="808">
        <v>430.66</v>
      </c>
      <c r="E12496" s="757"/>
      <c r="F12496" s="757"/>
      <c r="G12496" s="757"/>
      <c r="H12496" s="757"/>
      <c r="I12496" s="757"/>
    </row>
    <row r="12497" spans="1:9" ht="15.75" customHeight="1">
      <c r="A12497" s="52">
        <v>11188</v>
      </c>
      <c r="B12497" s="52" t="s">
        <v>20265</v>
      </c>
      <c r="C12497" s="52" t="s">
        <v>10774</v>
      </c>
      <c r="D12497" s="808">
        <v>213.33</v>
      </c>
      <c r="E12497" s="757"/>
      <c r="F12497" s="757"/>
      <c r="G12497" s="757"/>
      <c r="H12497" s="757"/>
      <c r="I12497" s="757"/>
    </row>
    <row r="12498" spans="1:9" ht="15.75" customHeight="1">
      <c r="A12498" s="52">
        <v>11189</v>
      </c>
      <c r="B12498" s="52" t="s">
        <v>20266</v>
      </c>
      <c r="C12498" s="52" t="s">
        <v>10774</v>
      </c>
      <c r="D12498" s="808">
        <v>320</v>
      </c>
      <c r="E12498" s="757"/>
      <c r="F12498" s="757"/>
      <c r="G12498" s="757"/>
      <c r="H12498" s="757"/>
      <c r="I12498" s="757"/>
    </row>
    <row r="12499" spans="1:9" ht="15.75" customHeight="1">
      <c r="A12499" s="52">
        <v>21107</v>
      </c>
      <c r="B12499" s="52" t="s">
        <v>20267</v>
      </c>
      <c r="C12499" s="52" t="s">
        <v>10774</v>
      </c>
      <c r="D12499" s="808">
        <v>230.29</v>
      </c>
      <c r="E12499" s="757"/>
      <c r="F12499" s="757"/>
      <c r="G12499" s="757"/>
      <c r="H12499" s="757"/>
      <c r="I12499" s="757"/>
    </row>
    <row r="12500" spans="1:9" ht="15.75" customHeight="1">
      <c r="A12500" s="52">
        <v>34386</v>
      </c>
      <c r="B12500" s="52" t="s">
        <v>20268</v>
      </c>
      <c r="C12500" s="52" t="s">
        <v>10774</v>
      </c>
      <c r="D12500" s="808">
        <v>400</v>
      </c>
      <c r="E12500" s="757"/>
      <c r="F12500" s="757"/>
      <c r="G12500" s="757"/>
      <c r="H12500" s="757"/>
      <c r="I12500" s="757"/>
    </row>
    <row r="12501" spans="1:9" ht="15.75" customHeight="1">
      <c r="A12501" s="52">
        <v>10490</v>
      </c>
      <c r="B12501" s="52" t="s">
        <v>20269</v>
      </c>
      <c r="C12501" s="52" t="s">
        <v>10774</v>
      </c>
      <c r="D12501" s="808">
        <v>140</v>
      </c>
      <c r="E12501" s="757"/>
      <c r="F12501" s="757"/>
      <c r="G12501" s="757"/>
      <c r="H12501" s="757"/>
      <c r="I12501" s="757"/>
    </row>
    <row r="12502" spans="1:9" ht="15.75" customHeight="1">
      <c r="A12502" s="52">
        <v>10492</v>
      </c>
      <c r="B12502" s="52" t="s">
        <v>20270</v>
      </c>
      <c r="C12502" s="52" t="s">
        <v>10774</v>
      </c>
      <c r="D12502" s="808">
        <v>160</v>
      </c>
      <c r="E12502" s="757"/>
      <c r="F12502" s="757"/>
      <c r="G12502" s="757"/>
      <c r="H12502" s="757"/>
      <c r="I12502" s="757"/>
    </row>
    <row r="12503" spans="1:9" ht="15.75" customHeight="1">
      <c r="A12503" s="52">
        <v>10493</v>
      </c>
      <c r="B12503" s="52" t="s">
        <v>20271</v>
      </c>
      <c r="C12503" s="52" t="s">
        <v>10774</v>
      </c>
      <c r="D12503" s="808">
        <v>186.66</v>
      </c>
      <c r="E12503" s="757"/>
      <c r="F12503" s="757"/>
      <c r="G12503" s="757"/>
      <c r="H12503" s="757"/>
      <c r="I12503" s="757"/>
    </row>
    <row r="12504" spans="1:9" ht="15.75" customHeight="1">
      <c r="A12504" s="52">
        <v>10491</v>
      </c>
      <c r="B12504" s="52" t="s">
        <v>20272</v>
      </c>
      <c r="C12504" s="52" t="s">
        <v>10774</v>
      </c>
      <c r="D12504" s="808">
        <v>226.66</v>
      </c>
      <c r="E12504" s="757"/>
      <c r="F12504" s="757"/>
      <c r="G12504" s="757"/>
      <c r="H12504" s="757"/>
      <c r="I12504" s="757"/>
    </row>
    <row r="12505" spans="1:9" ht="15.75" customHeight="1">
      <c r="A12505" s="52">
        <v>34385</v>
      </c>
      <c r="B12505" s="52" t="s">
        <v>20273</v>
      </c>
      <c r="C12505" s="52" t="s">
        <v>10774</v>
      </c>
      <c r="D12505" s="808">
        <v>330.66</v>
      </c>
      <c r="E12505" s="757"/>
      <c r="F12505" s="757"/>
      <c r="G12505" s="757"/>
      <c r="H12505" s="757"/>
      <c r="I12505" s="757"/>
    </row>
    <row r="12506" spans="1:9" ht="15.75" customHeight="1">
      <c r="A12506" s="52">
        <v>10499</v>
      </c>
      <c r="B12506" s="52" t="s">
        <v>20274</v>
      </c>
      <c r="C12506" s="52" t="s">
        <v>10774</v>
      </c>
      <c r="D12506" s="808">
        <v>133.33000000000001</v>
      </c>
      <c r="E12506" s="757"/>
      <c r="F12506" s="757"/>
      <c r="G12506" s="757"/>
      <c r="H12506" s="757"/>
      <c r="I12506" s="757"/>
    </row>
    <row r="12507" spans="1:9" ht="15.75" customHeight="1">
      <c r="A12507" s="52">
        <v>34384</v>
      </c>
      <c r="B12507" s="52" t="s">
        <v>20275</v>
      </c>
      <c r="C12507" s="52" t="s">
        <v>10774</v>
      </c>
      <c r="D12507" s="808">
        <v>400</v>
      </c>
      <c r="E12507" s="757"/>
      <c r="F12507" s="757"/>
      <c r="G12507" s="757"/>
      <c r="H12507" s="757"/>
      <c r="I12507" s="757"/>
    </row>
    <row r="12508" spans="1:9" ht="15.75" customHeight="1">
      <c r="A12508" s="52">
        <v>11185</v>
      </c>
      <c r="B12508" s="52" t="s">
        <v>20276</v>
      </c>
      <c r="C12508" s="52" t="s">
        <v>10774</v>
      </c>
      <c r="D12508" s="808">
        <v>413.33</v>
      </c>
      <c r="E12508" s="757"/>
      <c r="F12508" s="757"/>
      <c r="G12508" s="757"/>
      <c r="H12508" s="757"/>
      <c r="I12508" s="757"/>
    </row>
    <row r="12509" spans="1:9" ht="15.75" customHeight="1">
      <c r="A12509" s="52">
        <v>10507</v>
      </c>
      <c r="B12509" s="52" t="s">
        <v>1663</v>
      </c>
      <c r="C12509" s="52" t="s">
        <v>10774</v>
      </c>
      <c r="D12509" s="808">
        <v>443.78</v>
      </c>
      <c r="E12509" s="757"/>
      <c r="F12509" s="757"/>
      <c r="G12509" s="757"/>
      <c r="H12509" s="757"/>
      <c r="I12509" s="757"/>
    </row>
    <row r="12510" spans="1:9" ht="15.75" customHeight="1">
      <c r="A12510" s="52">
        <v>10505</v>
      </c>
      <c r="B12510" s="52" t="s">
        <v>20277</v>
      </c>
      <c r="C12510" s="52" t="s">
        <v>10774</v>
      </c>
      <c r="D12510" s="808">
        <v>261.86</v>
      </c>
      <c r="E12510" s="757"/>
      <c r="F12510" s="757"/>
      <c r="G12510" s="757"/>
      <c r="H12510" s="757"/>
      <c r="I12510" s="757"/>
    </row>
    <row r="12511" spans="1:9" ht="15.75" customHeight="1">
      <c r="A12511" s="52">
        <v>10506</v>
      </c>
      <c r="B12511" s="52" t="s">
        <v>20278</v>
      </c>
      <c r="C12511" s="52" t="s">
        <v>10774</v>
      </c>
      <c r="D12511" s="808">
        <v>341.84</v>
      </c>
      <c r="E12511" s="757"/>
      <c r="F12511" s="757"/>
      <c r="G12511" s="757"/>
      <c r="H12511" s="757"/>
      <c r="I12511" s="757"/>
    </row>
    <row r="12512" spans="1:9" ht="15.75" customHeight="1">
      <c r="A12512" s="52">
        <v>5031</v>
      </c>
      <c r="B12512" s="52" t="s">
        <v>1661</v>
      </c>
      <c r="C12512" s="52" t="s">
        <v>10774</v>
      </c>
      <c r="D12512" s="808">
        <v>480</v>
      </c>
      <c r="E12512" s="757"/>
      <c r="F12512" s="757"/>
      <c r="G12512" s="757"/>
      <c r="H12512" s="757"/>
      <c r="I12512" s="757"/>
    </row>
    <row r="12513" spans="1:9" ht="15.75" customHeight="1">
      <c r="A12513" s="52">
        <v>10502</v>
      </c>
      <c r="B12513" s="52" t="s">
        <v>20279</v>
      </c>
      <c r="C12513" s="52" t="s">
        <v>10774</v>
      </c>
      <c r="D12513" s="808">
        <v>559.30999999999995</v>
      </c>
      <c r="E12513" s="757"/>
      <c r="F12513" s="757"/>
      <c r="G12513" s="757"/>
      <c r="H12513" s="757"/>
      <c r="I12513" s="757"/>
    </row>
    <row r="12514" spans="1:9" ht="15.75" customHeight="1">
      <c r="A12514" s="52">
        <v>10501</v>
      </c>
      <c r="B12514" s="52" t="s">
        <v>20280</v>
      </c>
      <c r="C12514" s="52" t="s">
        <v>10774</v>
      </c>
      <c r="D12514" s="808">
        <v>315.99</v>
      </c>
      <c r="E12514" s="757"/>
      <c r="F12514" s="757"/>
      <c r="G12514" s="757"/>
      <c r="H12514" s="757"/>
      <c r="I12514" s="757"/>
    </row>
    <row r="12515" spans="1:9" ht="15.75" customHeight="1">
      <c r="A12515" s="52">
        <v>10503</v>
      </c>
      <c r="B12515" s="52" t="s">
        <v>20281</v>
      </c>
      <c r="C12515" s="52" t="s">
        <v>10774</v>
      </c>
      <c r="D12515" s="808">
        <v>426.91</v>
      </c>
      <c r="E12515" s="757"/>
      <c r="F12515" s="757"/>
      <c r="G12515" s="757"/>
      <c r="H12515" s="757"/>
      <c r="I12515" s="757"/>
    </row>
    <row r="12516" spans="1:9" ht="15.75" customHeight="1">
      <c r="A12516" s="52">
        <v>4500</v>
      </c>
      <c r="B12516" s="52" t="s">
        <v>20282</v>
      </c>
      <c r="C12516" s="52" t="s">
        <v>10402</v>
      </c>
      <c r="D12516" s="808">
        <v>27.3</v>
      </c>
      <c r="E12516" s="757"/>
      <c r="F12516" s="757"/>
      <c r="G12516" s="757"/>
      <c r="H12516" s="757"/>
      <c r="I12516" s="757"/>
    </row>
    <row r="12517" spans="1:9" ht="15.75" customHeight="1">
      <c r="A12517" s="52">
        <v>4448</v>
      </c>
      <c r="B12517" s="52" t="s">
        <v>20283</v>
      </c>
      <c r="C12517" s="52" t="s">
        <v>10402</v>
      </c>
      <c r="D12517" s="808">
        <v>37.5</v>
      </c>
      <c r="E12517" s="757"/>
      <c r="F12517" s="757"/>
      <c r="G12517" s="757"/>
      <c r="H12517" s="757"/>
      <c r="I12517" s="757"/>
    </row>
    <row r="12518" spans="1:9" ht="15.75" customHeight="1">
      <c r="A12518" s="52">
        <v>20213</v>
      </c>
      <c r="B12518" s="52" t="s">
        <v>20284</v>
      </c>
      <c r="C12518" s="52" t="s">
        <v>10402</v>
      </c>
      <c r="D12518" s="808">
        <v>20.29</v>
      </c>
      <c r="E12518" s="757"/>
      <c r="F12518" s="757"/>
      <c r="G12518" s="757"/>
      <c r="H12518" s="757"/>
      <c r="I12518" s="757"/>
    </row>
    <row r="12519" spans="1:9" ht="15.75" customHeight="1">
      <c r="A12519" s="52">
        <v>20211</v>
      </c>
      <c r="B12519" s="52" t="s">
        <v>20285</v>
      </c>
      <c r="C12519" s="52" t="s">
        <v>10402</v>
      </c>
      <c r="D12519" s="808">
        <v>26.87</v>
      </c>
      <c r="E12519" s="757"/>
      <c r="F12519" s="757"/>
      <c r="G12519" s="757"/>
      <c r="H12519" s="757"/>
      <c r="I12519" s="757"/>
    </row>
    <row r="12520" spans="1:9" ht="15.75" customHeight="1">
      <c r="A12520" s="52">
        <v>40270</v>
      </c>
      <c r="B12520" s="52" t="s">
        <v>20286</v>
      </c>
      <c r="C12520" s="52" t="s">
        <v>10402</v>
      </c>
      <c r="D12520" s="808">
        <v>125.53</v>
      </c>
      <c r="E12520" s="757"/>
      <c r="F12520" s="757"/>
      <c r="G12520" s="757"/>
      <c r="H12520" s="757"/>
      <c r="I12520" s="757"/>
    </row>
    <row r="12521" spans="1:9" ht="15.75" customHeight="1">
      <c r="A12521" s="52">
        <v>4425</v>
      </c>
      <c r="B12521" s="52" t="s">
        <v>20287</v>
      </c>
      <c r="C12521" s="52" t="s">
        <v>10402</v>
      </c>
      <c r="D12521" s="808">
        <v>22.21</v>
      </c>
      <c r="E12521" s="757"/>
      <c r="F12521" s="757"/>
      <c r="G12521" s="757"/>
      <c r="H12521" s="757"/>
      <c r="I12521" s="757"/>
    </row>
    <row r="12522" spans="1:9" ht="15.75" customHeight="1">
      <c r="A12522" s="52">
        <v>4472</v>
      </c>
      <c r="B12522" s="52" t="s">
        <v>20288</v>
      </c>
      <c r="C12522" s="52" t="s">
        <v>10402</v>
      </c>
      <c r="D12522" s="808">
        <v>27.74</v>
      </c>
      <c r="E12522" s="757"/>
      <c r="F12522" s="757"/>
      <c r="G12522" s="757"/>
      <c r="H12522" s="757"/>
      <c r="I12522" s="757"/>
    </row>
    <row r="12523" spans="1:9" ht="15.75" customHeight="1">
      <c r="A12523" s="52">
        <v>35272</v>
      </c>
      <c r="B12523" s="52" t="s">
        <v>20289</v>
      </c>
      <c r="C12523" s="52" t="s">
        <v>10402</v>
      </c>
      <c r="D12523" s="808">
        <v>40.1</v>
      </c>
      <c r="E12523" s="757"/>
      <c r="F12523" s="757"/>
      <c r="G12523" s="757"/>
      <c r="H12523" s="757"/>
      <c r="I12523" s="757"/>
    </row>
    <row r="12524" spans="1:9" ht="15.75" customHeight="1">
      <c r="A12524" s="52">
        <v>4481</v>
      </c>
      <c r="B12524" s="52" t="s">
        <v>20290</v>
      </c>
      <c r="C12524" s="52" t="s">
        <v>10402</v>
      </c>
      <c r="D12524" s="808">
        <v>42.93</v>
      </c>
      <c r="E12524" s="757"/>
      <c r="F12524" s="757"/>
      <c r="G12524" s="757"/>
      <c r="H12524" s="757"/>
      <c r="I12524" s="757"/>
    </row>
    <row r="12525" spans="1:9" ht="15.75" customHeight="1">
      <c r="A12525" s="52">
        <v>34345</v>
      </c>
      <c r="B12525" s="52" t="s">
        <v>20291</v>
      </c>
      <c r="C12525" s="52" t="s">
        <v>10509</v>
      </c>
      <c r="D12525" s="808">
        <v>11.47</v>
      </c>
      <c r="E12525" s="757"/>
      <c r="F12525" s="757"/>
      <c r="G12525" s="757"/>
      <c r="H12525" s="757"/>
      <c r="I12525" s="757"/>
    </row>
    <row r="12526" spans="1:9" ht="15.75" customHeight="1">
      <c r="A12526" s="52">
        <v>41096</v>
      </c>
      <c r="B12526" s="52" t="s">
        <v>20292</v>
      </c>
      <c r="C12526" s="52" t="s">
        <v>10511</v>
      </c>
      <c r="D12526" s="967">
        <v>2012.72</v>
      </c>
      <c r="E12526" s="757"/>
      <c r="F12526" s="757"/>
      <c r="G12526" s="757"/>
      <c r="H12526" s="757"/>
      <c r="I12526" s="757"/>
    </row>
    <row r="12527" spans="1:9" ht="15.75" customHeight="1">
      <c r="A12527" s="52">
        <v>41776</v>
      </c>
      <c r="B12527" s="52" t="s">
        <v>20293</v>
      </c>
      <c r="C12527" s="52" t="s">
        <v>10509</v>
      </c>
      <c r="D12527" s="808">
        <v>15.75</v>
      </c>
      <c r="E12527" s="757"/>
      <c r="F12527" s="757"/>
      <c r="G12527" s="757"/>
      <c r="H12527" s="757"/>
      <c r="I12527" s="757"/>
    </row>
    <row r="12528" spans="1:9" ht="15.75" customHeight="1">
      <c r="A12528" s="52"/>
      <c r="B12528" s="52"/>
      <c r="C12528" s="52"/>
      <c r="D12528" s="808"/>
      <c r="E12528" s="757"/>
      <c r="F12528" s="757"/>
      <c r="G12528" s="757"/>
      <c r="H12528" s="757"/>
      <c r="I12528" s="757"/>
    </row>
    <row r="12529" spans="1:9" ht="15.75" customHeight="1">
      <c r="A12529" s="52"/>
      <c r="B12529" s="52"/>
      <c r="C12529" s="52"/>
      <c r="D12529" s="808"/>
      <c r="E12529" s="757"/>
      <c r="F12529" s="757"/>
      <c r="G12529" s="757"/>
      <c r="H12529" s="757"/>
      <c r="I12529" s="757"/>
    </row>
    <row r="12530" spans="1:9" ht="15.75" customHeight="1">
      <c r="A12530" s="52"/>
      <c r="B12530" s="52"/>
      <c r="C12530" s="52"/>
      <c r="D12530" s="808"/>
      <c r="E12530" s="757"/>
      <c r="F12530" s="757"/>
      <c r="G12530" s="757"/>
      <c r="H12530" s="757"/>
      <c r="I12530" s="757"/>
    </row>
    <row r="12531" spans="1:9" ht="15.75" customHeight="1">
      <c r="A12531" s="52"/>
      <c r="B12531" s="52"/>
      <c r="C12531" s="52"/>
      <c r="D12531" s="808"/>
      <c r="E12531" s="757"/>
      <c r="F12531" s="757"/>
      <c r="G12531" s="757"/>
      <c r="H12531" s="757"/>
      <c r="I12531" s="757"/>
    </row>
    <row r="12532" spans="1:9" ht="15.75" customHeight="1">
      <c r="A12532" s="52"/>
      <c r="B12532" s="52"/>
      <c r="C12532" s="52"/>
      <c r="D12532" s="808"/>
      <c r="E12532" s="757"/>
      <c r="F12532" s="757"/>
      <c r="G12532" s="757"/>
      <c r="H12532" s="757"/>
      <c r="I12532" s="757"/>
    </row>
    <row r="12533" spans="1:9" ht="15.75" customHeight="1">
      <c r="A12533" s="52"/>
      <c r="B12533" s="52"/>
      <c r="C12533" s="52"/>
      <c r="D12533" s="808"/>
      <c r="E12533" s="757"/>
      <c r="F12533" s="757"/>
      <c r="G12533" s="757"/>
      <c r="H12533" s="757"/>
      <c r="I12533" s="757"/>
    </row>
    <row r="12534" spans="1:9" ht="15.75" customHeight="1">
      <c r="A12534" s="52"/>
      <c r="B12534" s="52"/>
      <c r="C12534" s="52"/>
      <c r="D12534" s="808"/>
      <c r="E12534" s="757"/>
      <c r="F12534" s="757"/>
      <c r="G12534" s="757"/>
      <c r="H12534" s="757"/>
      <c r="I12534" s="757"/>
    </row>
    <row r="12535" spans="1:9" ht="15.75" customHeight="1">
      <c r="A12535" s="52"/>
      <c r="B12535" s="52"/>
      <c r="C12535" s="52"/>
      <c r="D12535" s="808"/>
      <c r="E12535" s="757"/>
      <c r="F12535" s="757"/>
      <c r="G12535" s="757"/>
      <c r="H12535" s="757"/>
      <c r="I12535" s="757"/>
    </row>
    <row r="12536" spans="1:9" ht="15.75" customHeight="1">
      <c r="A12536" s="52"/>
      <c r="B12536" s="52"/>
      <c r="C12536" s="52"/>
      <c r="D12536" s="808"/>
      <c r="E12536" s="757"/>
      <c r="F12536" s="757"/>
      <c r="G12536" s="757"/>
      <c r="H12536" s="757"/>
      <c r="I12536" s="757"/>
    </row>
    <row r="12537" spans="1:9" ht="15.75" customHeight="1">
      <c r="A12537" s="52"/>
      <c r="B12537" s="52"/>
      <c r="C12537" s="52"/>
      <c r="D12537" s="808"/>
      <c r="E12537" s="757"/>
      <c r="F12537" s="757"/>
      <c r="G12537" s="757"/>
      <c r="H12537" s="757"/>
      <c r="I12537" s="757"/>
    </row>
    <row r="12538" spans="1:9" ht="15.75" customHeight="1">
      <c r="A12538" s="52"/>
      <c r="B12538" s="52"/>
      <c r="C12538" s="52"/>
      <c r="D12538" s="808"/>
      <c r="E12538" s="757"/>
      <c r="F12538" s="757"/>
      <c r="G12538" s="757"/>
      <c r="H12538" s="757"/>
      <c r="I12538" s="757"/>
    </row>
    <row r="12539" spans="1:9" ht="15.75" customHeight="1">
      <c r="A12539" s="52"/>
      <c r="B12539" s="52"/>
      <c r="C12539" s="52"/>
      <c r="D12539" s="808"/>
      <c r="E12539" s="757"/>
      <c r="F12539" s="757"/>
      <c r="G12539" s="757"/>
      <c r="H12539" s="757"/>
      <c r="I12539" s="757"/>
    </row>
    <row r="12540" spans="1:9" ht="15.75" customHeight="1">
      <c r="A12540" s="52"/>
      <c r="B12540" s="52"/>
      <c r="C12540" s="52"/>
      <c r="D12540" s="808"/>
      <c r="E12540" s="757"/>
      <c r="F12540" s="757"/>
      <c r="G12540" s="757"/>
      <c r="H12540" s="757"/>
      <c r="I12540" s="757"/>
    </row>
    <row r="12541" spans="1:9" ht="15.75" customHeight="1">
      <c r="A12541" s="52"/>
      <c r="B12541" s="52"/>
      <c r="C12541" s="52"/>
      <c r="D12541" s="808"/>
      <c r="E12541" s="757"/>
      <c r="F12541" s="757"/>
      <c r="G12541" s="757"/>
      <c r="H12541" s="757"/>
      <c r="I12541" s="757"/>
    </row>
    <row r="12542" spans="1:9" ht="15.75" customHeight="1">
      <c r="A12542" s="52"/>
      <c r="B12542" s="52"/>
      <c r="C12542" s="52"/>
      <c r="D12542" s="808"/>
      <c r="E12542" s="757"/>
      <c r="F12542" s="757"/>
      <c r="G12542" s="757"/>
      <c r="H12542" s="757"/>
      <c r="I12542" s="757"/>
    </row>
    <row r="12543" spans="1:9" ht="15.75" customHeight="1">
      <c r="A12543" s="52"/>
      <c r="B12543" s="52"/>
      <c r="C12543" s="52"/>
      <c r="D12543" s="808"/>
      <c r="E12543" s="757"/>
      <c r="F12543" s="757"/>
      <c r="G12543" s="757"/>
      <c r="H12543" s="757"/>
      <c r="I12543" s="757"/>
    </row>
    <row r="12544" spans="1:9" ht="15.75" customHeight="1">
      <c r="A12544" s="52"/>
      <c r="B12544" s="52"/>
      <c r="C12544" s="52"/>
      <c r="D12544" s="808"/>
      <c r="E12544" s="757"/>
      <c r="F12544" s="757"/>
      <c r="G12544" s="757"/>
      <c r="H12544" s="757"/>
      <c r="I12544" s="757"/>
    </row>
    <row r="12545" spans="1:9" ht="15.75" customHeight="1">
      <c r="A12545" s="52"/>
      <c r="B12545" s="52"/>
      <c r="C12545" s="52"/>
      <c r="D12545" s="808"/>
      <c r="E12545" s="757"/>
      <c r="F12545" s="757"/>
      <c r="G12545" s="757"/>
      <c r="H12545" s="757"/>
      <c r="I12545" s="757"/>
    </row>
    <row r="12546" spans="1:9" ht="15.75" customHeight="1">
      <c r="A12546" s="52"/>
      <c r="B12546" s="52"/>
      <c r="C12546" s="52"/>
      <c r="D12546" s="808"/>
      <c r="E12546" s="757"/>
      <c r="F12546" s="757"/>
      <c r="G12546" s="757"/>
      <c r="H12546" s="757"/>
      <c r="I12546" s="757"/>
    </row>
    <row r="12547" spans="1:9" ht="15.75" customHeight="1">
      <c r="A12547" s="52"/>
      <c r="B12547" s="52"/>
      <c r="C12547" s="52"/>
      <c r="D12547" s="808"/>
      <c r="E12547" s="757"/>
      <c r="F12547" s="757"/>
      <c r="G12547" s="757"/>
      <c r="H12547" s="757"/>
      <c r="I12547" s="757"/>
    </row>
    <row r="12548" spans="1:9" ht="15.75" customHeight="1">
      <c r="A12548" s="52"/>
      <c r="B12548" s="52"/>
      <c r="C12548" s="52"/>
      <c r="D12548" s="808"/>
      <c r="E12548" s="757"/>
      <c r="F12548" s="757"/>
      <c r="G12548" s="757"/>
      <c r="H12548" s="757"/>
      <c r="I12548" s="757"/>
    </row>
    <row r="12549" spans="1:9" ht="15.75" customHeight="1">
      <c r="A12549" s="52"/>
      <c r="B12549" s="52"/>
      <c r="C12549" s="52"/>
      <c r="D12549" s="808"/>
      <c r="E12549" s="757"/>
      <c r="F12549" s="757"/>
      <c r="G12549" s="757"/>
      <c r="H12549" s="757"/>
      <c r="I12549" s="757"/>
    </row>
    <row r="12550" spans="1:9" ht="15.75" customHeight="1">
      <c r="A12550" s="52"/>
      <c r="B12550" s="52"/>
      <c r="C12550" s="52"/>
      <c r="D12550" s="808"/>
      <c r="E12550" s="757"/>
      <c r="F12550" s="757"/>
      <c r="G12550" s="757"/>
      <c r="H12550" s="757"/>
      <c r="I12550" s="757"/>
    </row>
    <row r="12551" spans="1:9" ht="15.75" customHeight="1">
      <c r="A12551" s="52"/>
      <c r="B12551" s="52"/>
      <c r="C12551" s="52"/>
      <c r="D12551" s="808"/>
      <c r="E12551" s="757"/>
      <c r="F12551" s="757"/>
      <c r="G12551" s="757"/>
      <c r="H12551" s="757"/>
      <c r="I12551" s="757"/>
    </row>
    <row r="12552" spans="1:9" ht="15.75" customHeight="1">
      <c r="A12552" s="52"/>
      <c r="B12552" s="52"/>
      <c r="C12552" s="52"/>
      <c r="D12552" s="808"/>
      <c r="E12552" s="757"/>
      <c r="F12552" s="757"/>
      <c r="G12552" s="757"/>
      <c r="H12552" s="757"/>
      <c r="I12552" s="757"/>
    </row>
    <row r="12553" spans="1:9" ht="15.75" customHeight="1">
      <c r="A12553" s="52"/>
      <c r="B12553" s="52"/>
      <c r="C12553" s="52"/>
      <c r="D12553" s="808"/>
      <c r="E12553" s="757"/>
      <c r="F12553" s="757"/>
      <c r="G12553" s="757"/>
      <c r="H12553" s="757"/>
      <c r="I12553" s="757"/>
    </row>
    <row r="12554" spans="1:9" ht="15.75" customHeight="1">
      <c r="A12554" s="52"/>
      <c r="B12554" s="52"/>
      <c r="C12554" s="52"/>
      <c r="D12554" s="808"/>
      <c r="E12554" s="757"/>
      <c r="F12554" s="757"/>
      <c r="G12554" s="757"/>
      <c r="H12554" s="757"/>
      <c r="I12554" s="757"/>
    </row>
    <row r="12555" spans="1:9" ht="15.75" customHeight="1">
      <c r="A12555" s="52"/>
      <c r="B12555" s="52"/>
      <c r="C12555" s="52"/>
      <c r="D12555" s="808"/>
      <c r="E12555" s="757"/>
      <c r="F12555" s="757"/>
      <c r="G12555" s="757"/>
      <c r="H12555" s="757"/>
      <c r="I12555" s="757"/>
    </row>
    <row r="12556" spans="1:9" ht="15.75" customHeight="1">
      <c r="A12556" s="52"/>
      <c r="B12556" s="52"/>
      <c r="C12556" s="52"/>
      <c r="D12556" s="808"/>
      <c r="E12556" s="757"/>
      <c r="F12556" s="757"/>
      <c r="G12556" s="757"/>
      <c r="H12556" s="757"/>
      <c r="I12556" s="757"/>
    </row>
    <row r="12557" spans="1:9" ht="15.75" customHeight="1">
      <c r="A12557" s="52"/>
      <c r="B12557" s="52"/>
      <c r="C12557" s="52"/>
      <c r="D12557" s="967"/>
      <c r="E12557" s="757"/>
      <c r="F12557" s="757"/>
      <c r="G12557" s="757"/>
      <c r="H12557" s="757"/>
      <c r="I12557" s="757"/>
    </row>
    <row r="12558" spans="1:9" ht="15.75" customHeight="1">
      <c r="A12558" s="52"/>
      <c r="B12558" s="52"/>
      <c r="C12558" s="52"/>
      <c r="D12558" s="967"/>
      <c r="E12558" s="757"/>
      <c r="F12558" s="757"/>
      <c r="G12558" s="757"/>
      <c r="H12558" s="757"/>
      <c r="I12558" s="757"/>
    </row>
    <row r="12559" spans="1:9" ht="15.75" customHeight="1">
      <c r="A12559" s="52"/>
      <c r="B12559" s="52"/>
      <c r="C12559" s="52"/>
      <c r="D12559" s="967"/>
      <c r="E12559" s="757"/>
      <c r="F12559" s="757"/>
      <c r="G12559" s="757"/>
      <c r="H12559" s="757"/>
      <c r="I12559" s="757"/>
    </row>
    <row r="12560" spans="1:9" ht="15.75" customHeight="1">
      <c r="A12560" s="52"/>
      <c r="B12560" s="52"/>
      <c r="C12560" s="52"/>
      <c r="D12560" s="967"/>
      <c r="E12560" s="757"/>
      <c r="F12560" s="757"/>
      <c r="G12560" s="757"/>
      <c r="H12560" s="757"/>
      <c r="I12560" s="757"/>
    </row>
    <row r="12561" spans="1:9" ht="15.75" customHeight="1">
      <c r="A12561" s="52"/>
      <c r="B12561" s="52"/>
      <c r="C12561" s="52"/>
      <c r="D12561" s="967"/>
      <c r="E12561" s="757"/>
      <c r="F12561" s="757"/>
      <c r="G12561" s="757"/>
      <c r="H12561" s="757"/>
      <c r="I12561" s="757"/>
    </row>
    <row r="12562" spans="1:9" ht="15.75" customHeight="1">
      <c r="A12562" s="52"/>
      <c r="B12562" s="52"/>
      <c r="C12562" s="52"/>
      <c r="D12562" s="967"/>
      <c r="E12562" s="757"/>
      <c r="F12562" s="757"/>
      <c r="G12562" s="757"/>
      <c r="H12562" s="757"/>
      <c r="I12562" s="757"/>
    </row>
    <row r="12563" spans="1:9" ht="15.75" customHeight="1">
      <c r="A12563" s="52"/>
      <c r="B12563" s="52"/>
      <c r="C12563" s="52"/>
      <c r="D12563" s="967"/>
      <c r="E12563" s="757"/>
      <c r="F12563" s="757"/>
      <c r="G12563" s="757"/>
      <c r="H12563" s="757"/>
      <c r="I12563" s="757"/>
    </row>
    <row r="12564" spans="1:9" ht="15.75" customHeight="1">
      <c r="A12564" s="52"/>
      <c r="B12564" s="52"/>
      <c r="C12564" s="52"/>
      <c r="D12564" s="967"/>
      <c r="E12564" s="757"/>
      <c r="F12564" s="757"/>
      <c r="G12564" s="757"/>
      <c r="H12564" s="757"/>
      <c r="I12564" s="757"/>
    </row>
    <row r="12565" spans="1:9" ht="15.75" customHeight="1">
      <c r="A12565" s="52"/>
      <c r="B12565" s="52"/>
      <c r="C12565" s="52"/>
      <c r="D12565" s="967"/>
      <c r="E12565" s="757"/>
      <c r="F12565" s="757"/>
      <c r="G12565" s="757"/>
      <c r="H12565" s="757"/>
      <c r="I12565" s="757"/>
    </row>
    <row r="12566" spans="1:9" ht="15.75" customHeight="1">
      <c r="A12566" s="52"/>
      <c r="B12566" s="52"/>
      <c r="C12566" s="52"/>
      <c r="D12566" s="967"/>
      <c r="E12566" s="757"/>
      <c r="F12566" s="757"/>
      <c r="G12566" s="757"/>
      <c r="H12566" s="757"/>
      <c r="I12566" s="757"/>
    </row>
    <row r="12567" spans="1:9" ht="15.75" customHeight="1">
      <c r="A12567" s="52"/>
      <c r="B12567" s="52"/>
      <c r="C12567" s="52"/>
      <c r="D12567" s="967"/>
      <c r="E12567" s="757"/>
      <c r="F12567" s="757"/>
      <c r="G12567" s="757"/>
      <c r="H12567" s="757"/>
      <c r="I12567" s="757"/>
    </row>
    <row r="12568" spans="1:9" ht="15.75" customHeight="1">
      <c r="A12568" s="52"/>
      <c r="B12568" s="52"/>
      <c r="C12568" s="52"/>
      <c r="D12568" s="808"/>
      <c r="E12568" s="757"/>
      <c r="F12568" s="757"/>
      <c r="G12568" s="757"/>
      <c r="H12568" s="757"/>
      <c r="I12568" s="757"/>
    </row>
    <row r="12569" spans="1:9" ht="15.75" customHeight="1">
      <c r="A12569" s="52"/>
      <c r="B12569" s="52"/>
      <c r="C12569" s="52"/>
      <c r="D12569" s="808"/>
      <c r="E12569" s="757"/>
      <c r="F12569" s="757"/>
      <c r="G12569" s="757"/>
      <c r="H12569" s="757"/>
      <c r="I12569" s="757"/>
    </row>
    <row r="12570" spans="1:9" ht="15.75" customHeight="1">
      <c r="A12570" s="52"/>
      <c r="B12570" s="52"/>
      <c r="C12570" s="52"/>
      <c r="D12570" s="808"/>
      <c r="E12570" s="757"/>
      <c r="F12570" s="757"/>
      <c r="G12570" s="757"/>
      <c r="H12570" s="757"/>
      <c r="I12570" s="757"/>
    </row>
    <row r="12571" spans="1:9" ht="15.75" customHeight="1">
      <c r="A12571" s="52"/>
      <c r="B12571" s="52"/>
      <c r="C12571" s="52"/>
      <c r="D12571" s="808"/>
      <c r="E12571" s="757"/>
      <c r="F12571" s="757"/>
      <c r="G12571" s="757"/>
      <c r="H12571" s="757"/>
      <c r="I12571" s="757"/>
    </row>
    <row r="12572" spans="1:9" ht="15.75" customHeight="1">
      <c r="A12572" s="52"/>
      <c r="B12572" s="52"/>
      <c r="C12572" s="52"/>
      <c r="D12572" s="808"/>
      <c r="E12572" s="757"/>
      <c r="F12572" s="757"/>
      <c r="G12572" s="757"/>
      <c r="H12572" s="757"/>
      <c r="I12572" s="757"/>
    </row>
    <row r="12573" spans="1:9" ht="15.75" customHeight="1">
      <c r="A12573" s="52"/>
      <c r="B12573" s="52"/>
      <c r="C12573" s="52"/>
      <c r="D12573" s="808"/>
      <c r="E12573" s="757"/>
      <c r="F12573" s="757"/>
      <c r="G12573" s="757"/>
      <c r="H12573" s="757"/>
      <c r="I12573" s="757"/>
    </row>
    <row r="12574" spans="1:9" ht="15.75" customHeight="1">
      <c r="A12574" s="52"/>
      <c r="B12574" s="52"/>
      <c r="C12574" s="52"/>
      <c r="D12574" s="808"/>
      <c r="E12574" s="757"/>
      <c r="F12574" s="757"/>
      <c r="G12574" s="757"/>
      <c r="H12574" s="757"/>
      <c r="I12574" s="757"/>
    </row>
    <row r="12575" spans="1:9" ht="15.75" customHeight="1">
      <c r="A12575" s="52"/>
      <c r="B12575" s="52"/>
      <c r="C12575" s="52"/>
      <c r="D12575" s="808"/>
      <c r="E12575" s="757"/>
      <c r="F12575" s="757"/>
      <c r="G12575" s="757"/>
      <c r="H12575" s="757"/>
      <c r="I12575" s="757"/>
    </row>
    <row r="12576" spans="1:9" ht="15.75" customHeight="1">
      <c r="A12576" s="52"/>
      <c r="B12576" s="52"/>
      <c r="C12576" s="52"/>
      <c r="D12576" s="808"/>
      <c r="E12576" s="757"/>
      <c r="F12576" s="757"/>
      <c r="G12576" s="757"/>
      <c r="H12576" s="757"/>
      <c r="I12576" s="757"/>
    </row>
    <row r="12577" spans="1:9" ht="15.75" customHeight="1">
      <c r="A12577" s="52"/>
      <c r="B12577" s="52"/>
      <c r="C12577" s="52"/>
      <c r="D12577" s="808"/>
      <c r="E12577" s="757"/>
      <c r="F12577" s="757"/>
      <c r="G12577" s="757"/>
      <c r="H12577" s="757"/>
      <c r="I12577" s="757"/>
    </row>
    <row r="12578" spans="1:9" ht="15.75" customHeight="1">
      <c r="A12578" s="52"/>
      <c r="B12578" s="52"/>
      <c r="C12578" s="52"/>
      <c r="D12578" s="808"/>
      <c r="E12578" s="757"/>
      <c r="F12578" s="757"/>
      <c r="G12578" s="757"/>
      <c r="H12578" s="757"/>
      <c r="I12578" s="757"/>
    </row>
    <row r="12579" spans="1:9" ht="15.75" customHeight="1">
      <c r="A12579" s="52"/>
      <c r="B12579" s="52"/>
      <c r="C12579" s="52"/>
      <c r="D12579" s="808"/>
      <c r="E12579" s="757"/>
      <c r="F12579" s="757"/>
      <c r="G12579" s="757"/>
      <c r="H12579" s="757"/>
      <c r="I12579" s="757"/>
    </row>
    <row r="12580" spans="1:9" ht="15.75" customHeight="1">
      <c r="A12580" s="52"/>
      <c r="B12580" s="52"/>
      <c r="C12580" s="52"/>
      <c r="D12580" s="808"/>
      <c r="E12580" s="757"/>
      <c r="F12580" s="757"/>
      <c r="G12580" s="757"/>
      <c r="H12580" s="757"/>
      <c r="I12580" s="757"/>
    </row>
    <row r="12581" spans="1:9" ht="15.75" customHeight="1">
      <c r="A12581" s="52"/>
      <c r="B12581" s="52"/>
      <c r="C12581" s="52"/>
      <c r="D12581" s="808"/>
      <c r="E12581" s="757"/>
      <c r="F12581" s="757"/>
      <c r="G12581" s="757"/>
      <c r="H12581" s="757"/>
      <c r="I12581" s="757"/>
    </row>
    <row r="12582" spans="1:9" ht="15.75" customHeight="1">
      <c r="A12582" s="52"/>
      <c r="B12582" s="52"/>
      <c r="C12582" s="52"/>
      <c r="D12582" s="808"/>
      <c r="E12582" s="757"/>
      <c r="F12582" s="757"/>
      <c r="G12582" s="757"/>
      <c r="H12582" s="757"/>
      <c r="I12582" s="757"/>
    </row>
    <row r="12583" spans="1:9" ht="15.75" customHeight="1">
      <c r="A12583" s="52"/>
      <c r="B12583" s="52"/>
      <c r="C12583" s="52"/>
      <c r="D12583" s="808"/>
      <c r="E12583" s="757"/>
      <c r="F12583" s="757"/>
      <c r="G12583" s="757"/>
      <c r="H12583" s="757"/>
      <c r="I12583" s="757"/>
    </row>
    <row r="12584" spans="1:9" ht="15.75" customHeight="1">
      <c r="A12584" s="52"/>
      <c r="B12584" s="52"/>
      <c r="C12584" s="52"/>
      <c r="D12584" s="808"/>
      <c r="E12584" s="757"/>
      <c r="F12584" s="757"/>
      <c r="G12584" s="757"/>
      <c r="H12584" s="757"/>
      <c r="I12584" s="757"/>
    </row>
    <row r="12585" spans="1:9" ht="15.75" customHeight="1">
      <c r="A12585" s="52"/>
      <c r="B12585" s="52"/>
      <c r="C12585" s="52"/>
      <c r="D12585" s="808"/>
      <c r="E12585" s="757"/>
      <c r="F12585" s="757"/>
      <c r="G12585" s="757"/>
      <c r="H12585" s="757"/>
      <c r="I12585" s="757"/>
    </row>
    <row r="12586" spans="1:9" ht="15.75" customHeight="1">
      <c r="A12586" s="52"/>
      <c r="B12586" s="52"/>
      <c r="C12586" s="52"/>
      <c r="D12586" s="808"/>
      <c r="E12586" s="757"/>
      <c r="F12586" s="757"/>
      <c r="G12586" s="757"/>
      <c r="H12586" s="757"/>
      <c r="I12586" s="757"/>
    </row>
    <row r="12587" spans="1:9" ht="15.75" customHeight="1">
      <c r="A12587" s="52"/>
      <c r="B12587" s="52"/>
      <c r="C12587" s="52"/>
      <c r="D12587" s="808"/>
      <c r="E12587" s="757"/>
      <c r="F12587" s="757"/>
      <c r="G12587" s="757"/>
      <c r="H12587" s="757"/>
      <c r="I12587" s="757"/>
    </row>
    <row r="12588" spans="1:9" ht="15.75" customHeight="1">
      <c r="A12588" s="52"/>
      <c r="B12588" s="52"/>
      <c r="C12588" s="52"/>
      <c r="D12588" s="808"/>
      <c r="E12588" s="757"/>
      <c r="F12588" s="757"/>
      <c r="G12588" s="757"/>
      <c r="H12588" s="757"/>
      <c r="I12588" s="757"/>
    </row>
    <row r="12589" spans="1:9" ht="15.75" customHeight="1">
      <c r="A12589" s="52"/>
      <c r="B12589" s="52"/>
      <c r="C12589" s="52"/>
      <c r="D12589" s="808"/>
      <c r="E12589" s="757"/>
      <c r="F12589" s="757"/>
      <c r="G12589" s="757"/>
      <c r="H12589" s="757"/>
      <c r="I12589" s="757"/>
    </row>
    <row r="12590" spans="1:9" ht="15.75" customHeight="1">
      <c r="A12590" s="52"/>
      <c r="B12590" s="52"/>
      <c r="C12590" s="52"/>
      <c r="D12590" s="808"/>
      <c r="E12590" s="757"/>
      <c r="F12590" s="757"/>
      <c r="G12590" s="757"/>
      <c r="H12590" s="757"/>
      <c r="I12590" s="757"/>
    </row>
    <row r="12591" spans="1:9" ht="15.75" customHeight="1">
      <c r="A12591" s="52"/>
      <c r="B12591" s="52"/>
      <c r="C12591" s="52"/>
      <c r="D12591" s="808"/>
      <c r="E12591" s="757"/>
      <c r="F12591" s="757"/>
      <c r="G12591" s="757"/>
      <c r="H12591" s="757"/>
      <c r="I12591" s="757"/>
    </row>
    <row r="12592" spans="1:9" ht="15.75" customHeight="1">
      <c r="A12592" s="52"/>
      <c r="B12592" s="52"/>
      <c r="C12592" s="52"/>
      <c r="D12592" s="808"/>
      <c r="E12592" s="757"/>
      <c r="F12592" s="757"/>
      <c r="G12592" s="757"/>
      <c r="H12592" s="757"/>
      <c r="I12592" s="757"/>
    </row>
    <row r="12593" spans="1:9" ht="15.75" customHeight="1">
      <c r="A12593" s="52"/>
      <c r="B12593" s="52"/>
      <c r="C12593" s="52"/>
      <c r="D12593" s="808"/>
      <c r="E12593" s="757"/>
      <c r="F12593" s="757"/>
      <c r="G12593" s="757"/>
      <c r="H12593" s="757"/>
      <c r="I12593" s="757"/>
    </row>
    <row r="12594" spans="1:9" ht="15.75" customHeight="1">
      <c r="A12594" s="52"/>
      <c r="B12594" s="52"/>
      <c r="C12594" s="52"/>
      <c r="D12594" s="967"/>
      <c r="E12594" s="757"/>
      <c r="F12594" s="757"/>
      <c r="G12594" s="757"/>
      <c r="H12594" s="757"/>
      <c r="I12594" s="757"/>
    </row>
    <row r="12595" spans="1:9" ht="15.75" customHeight="1">
      <c r="A12595" s="52"/>
      <c r="B12595" s="52"/>
      <c r="C12595" s="52"/>
      <c r="D12595" s="808"/>
      <c r="E12595" s="757"/>
      <c r="F12595" s="757"/>
      <c r="G12595" s="757"/>
      <c r="H12595" s="757"/>
      <c r="I12595" s="757"/>
    </row>
    <row r="12596" spans="1:9" ht="15.75" customHeight="1">
      <c r="A12596" s="52"/>
      <c r="B12596" s="52"/>
      <c r="C12596" s="52"/>
      <c r="D12596" s="808"/>
      <c r="E12596" s="757"/>
      <c r="F12596" s="757"/>
      <c r="G12596" s="757"/>
      <c r="H12596" s="757"/>
      <c r="I12596" s="757"/>
    </row>
    <row r="12597" spans="1:9" ht="15.75" customHeight="1">
      <c r="A12597" s="52"/>
      <c r="B12597" s="52"/>
      <c r="C12597" s="52"/>
      <c r="D12597" s="808"/>
      <c r="E12597" s="757"/>
      <c r="F12597" s="757"/>
      <c r="G12597" s="757"/>
      <c r="H12597" s="757"/>
      <c r="I12597" s="757"/>
    </row>
    <row r="12598" spans="1:9" ht="15.75" customHeight="1">
      <c r="A12598" s="52"/>
      <c r="B12598" s="52"/>
      <c r="C12598" s="52"/>
      <c r="D12598" s="808"/>
      <c r="E12598" s="757"/>
      <c r="F12598" s="757"/>
      <c r="G12598" s="757"/>
      <c r="H12598" s="757"/>
      <c r="I12598" s="757"/>
    </row>
    <row r="12599" spans="1:9" ht="15.75" customHeight="1">
      <c r="A12599" s="52"/>
      <c r="B12599" s="52"/>
      <c r="C12599" s="52"/>
      <c r="D12599" s="808"/>
      <c r="E12599" s="757"/>
      <c r="F12599" s="757"/>
      <c r="G12599" s="757"/>
      <c r="H12599" s="757"/>
      <c r="I12599" s="757"/>
    </row>
    <row r="12600" spans="1:9" ht="15.75" customHeight="1">
      <c r="A12600" s="52"/>
      <c r="B12600" s="52"/>
      <c r="C12600" s="52"/>
      <c r="D12600" s="808"/>
      <c r="E12600" s="757"/>
      <c r="F12600" s="757"/>
      <c r="G12600" s="757"/>
      <c r="H12600" s="757"/>
      <c r="I12600" s="757"/>
    </row>
    <row r="12601" spans="1:9" ht="15.75" customHeight="1">
      <c r="A12601" s="52"/>
      <c r="B12601" s="52"/>
      <c r="C12601" s="52"/>
      <c r="D12601" s="808"/>
      <c r="E12601" s="757"/>
      <c r="F12601" s="757"/>
      <c r="G12601" s="757"/>
      <c r="H12601" s="757"/>
      <c r="I12601" s="757"/>
    </row>
    <row r="12602" spans="1:9" ht="15.75" customHeight="1">
      <c r="A12602" s="52"/>
      <c r="B12602" s="52"/>
      <c r="C12602" s="52"/>
      <c r="D12602" s="808"/>
      <c r="E12602" s="757"/>
      <c r="F12602" s="757"/>
      <c r="G12602" s="757"/>
      <c r="H12602" s="757"/>
      <c r="I12602" s="757"/>
    </row>
    <row r="12603" spans="1:9" ht="15.75" customHeight="1">
      <c r="A12603" s="52"/>
      <c r="B12603" s="52"/>
      <c r="C12603" s="52"/>
      <c r="D12603" s="808"/>
      <c r="E12603" s="757"/>
      <c r="F12603" s="757"/>
      <c r="G12603" s="757"/>
      <c r="H12603" s="757"/>
      <c r="I12603" s="757"/>
    </row>
    <row r="12604" spans="1:9" ht="15.75" customHeight="1">
      <c r="A12604" s="52"/>
      <c r="B12604" s="52"/>
      <c r="C12604" s="52"/>
      <c r="D12604" s="808"/>
      <c r="E12604" s="757"/>
      <c r="F12604" s="757"/>
      <c r="G12604" s="757"/>
      <c r="H12604" s="757"/>
      <c r="I12604" s="757"/>
    </row>
    <row r="12605" spans="1:9" ht="15.75" customHeight="1">
      <c r="A12605" s="52"/>
      <c r="B12605" s="52"/>
      <c r="C12605" s="52"/>
      <c r="D12605" s="808"/>
      <c r="E12605" s="757"/>
      <c r="F12605" s="757"/>
      <c r="G12605" s="757"/>
      <c r="H12605" s="757"/>
      <c r="I12605" s="757"/>
    </row>
    <row r="12606" spans="1:9" ht="15.75" customHeight="1">
      <c r="A12606" s="52"/>
      <c r="B12606" s="52"/>
      <c r="C12606" s="52"/>
      <c r="D12606" s="808"/>
      <c r="E12606" s="757"/>
      <c r="F12606" s="757"/>
      <c r="G12606" s="757"/>
      <c r="H12606" s="757"/>
      <c r="I12606" s="757"/>
    </row>
    <row r="12607" spans="1:9" ht="15.75" customHeight="1">
      <c r="A12607" s="52"/>
      <c r="B12607" s="52"/>
      <c r="C12607" s="52"/>
      <c r="D12607" s="808"/>
      <c r="E12607" s="757"/>
      <c r="F12607" s="757"/>
      <c r="G12607" s="757"/>
      <c r="H12607" s="757"/>
      <c r="I12607" s="757"/>
    </row>
    <row r="12608" spans="1:9" ht="15.75" customHeight="1">
      <c r="A12608" s="52"/>
      <c r="B12608" s="52"/>
      <c r="C12608" s="52"/>
      <c r="D12608" s="808"/>
      <c r="E12608" s="757"/>
      <c r="F12608" s="757"/>
      <c r="G12608" s="757"/>
      <c r="H12608" s="757"/>
      <c r="I12608" s="757"/>
    </row>
    <row r="12609" spans="1:9" ht="15.75" customHeight="1">
      <c r="A12609" s="52"/>
      <c r="B12609" s="52"/>
      <c r="C12609" s="52"/>
      <c r="D12609" s="808"/>
      <c r="E12609" s="757"/>
      <c r="F12609" s="757"/>
      <c r="G12609" s="757"/>
      <c r="H12609" s="757"/>
      <c r="I12609" s="757"/>
    </row>
    <row r="12610" spans="1:9" ht="15.75" customHeight="1">
      <c r="A12610" s="52"/>
      <c r="B12610" s="52"/>
      <c r="C12610" s="52"/>
      <c r="D12610" s="808"/>
      <c r="E12610" s="757"/>
      <c r="F12610" s="757"/>
      <c r="G12610" s="757"/>
      <c r="H12610" s="757"/>
      <c r="I12610" s="757"/>
    </row>
    <row r="12611" spans="1:9" ht="15.75" customHeight="1">
      <c r="A12611" s="52"/>
      <c r="B12611" s="52"/>
      <c r="C12611" s="52"/>
      <c r="D12611" s="808"/>
      <c r="E12611" s="757"/>
      <c r="F12611" s="757"/>
      <c r="G12611" s="757"/>
      <c r="H12611" s="757"/>
      <c r="I12611" s="757"/>
    </row>
    <row r="12612" spans="1:9" ht="15.75" customHeight="1">
      <c r="A12612" s="52"/>
      <c r="B12612" s="52"/>
      <c r="C12612" s="52"/>
      <c r="D12612" s="808"/>
      <c r="E12612" s="757"/>
      <c r="F12612" s="757"/>
      <c r="G12612" s="757"/>
      <c r="H12612" s="757"/>
      <c r="I12612" s="757"/>
    </row>
    <row r="12613" spans="1:9" ht="15.75" customHeight="1">
      <c r="A12613" s="52"/>
      <c r="B12613" s="52"/>
      <c r="C12613" s="52"/>
      <c r="D12613" s="808"/>
      <c r="E12613" s="757"/>
      <c r="F12613" s="757"/>
      <c r="G12613" s="757"/>
      <c r="H12613" s="757"/>
      <c r="I12613" s="757"/>
    </row>
    <row r="12614" spans="1:9" ht="15.75" customHeight="1">
      <c r="A12614" s="52"/>
      <c r="B12614" s="52"/>
      <c r="C12614" s="52"/>
      <c r="D12614" s="808"/>
      <c r="E12614" s="757"/>
      <c r="F12614" s="757"/>
      <c r="G12614" s="757"/>
      <c r="H12614" s="757"/>
      <c r="I12614" s="757"/>
    </row>
    <row r="12615" spans="1:9" ht="15.75" customHeight="1">
      <c r="A12615" s="52"/>
      <c r="B12615" s="52"/>
      <c r="C12615" s="52"/>
      <c r="D12615" s="808"/>
      <c r="E12615" s="757"/>
      <c r="F12615" s="757"/>
      <c r="G12615" s="757"/>
      <c r="H12615" s="757"/>
      <c r="I12615" s="757"/>
    </row>
    <row r="12616" spans="1:9" ht="15.75" customHeight="1">
      <c r="A12616" s="52"/>
      <c r="B12616" s="52"/>
      <c r="C12616" s="52"/>
      <c r="D12616" s="808"/>
      <c r="E12616" s="757"/>
      <c r="F12616" s="757"/>
      <c r="G12616" s="757"/>
      <c r="H12616" s="757"/>
      <c r="I12616" s="757"/>
    </row>
    <row r="12617" spans="1:9" ht="15.75" customHeight="1">
      <c r="A12617" s="52"/>
      <c r="B12617" s="52"/>
      <c r="C12617" s="52"/>
      <c r="D12617" s="808"/>
      <c r="E12617" s="757"/>
      <c r="F12617" s="757"/>
      <c r="G12617" s="757"/>
      <c r="H12617" s="757"/>
      <c r="I12617" s="757"/>
    </row>
    <row r="12618" spans="1:9" ht="15.75" customHeight="1">
      <c r="A12618" s="52"/>
      <c r="B12618" s="52"/>
      <c r="C12618" s="52"/>
      <c r="D12618" s="808"/>
      <c r="E12618" s="757"/>
      <c r="F12618" s="757"/>
      <c r="G12618" s="757"/>
      <c r="H12618" s="757"/>
      <c r="I12618" s="757"/>
    </row>
    <row r="12619" spans="1:9" ht="15.75" customHeight="1">
      <c r="A12619" s="52"/>
      <c r="B12619" s="52"/>
      <c r="C12619" s="52"/>
      <c r="D12619" s="808"/>
      <c r="E12619" s="757"/>
      <c r="F12619" s="757"/>
      <c r="G12619" s="757"/>
      <c r="H12619" s="757"/>
      <c r="I12619" s="757"/>
    </row>
    <row r="12620" spans="1:9" ht="15.75" customHeight="1">
      <c r="A12620" s="52"/>
      <c r="B12620" s="52"/>
      <c r="C12620" s="52"/>
      <c r="D12620" s="808"/>
      <c r="E12620" s="757"/>
      <c r="F12620" s="757"/>
      <c r="G12620" s="757"/>
      <c r="H12620" s="757"/>
      <c r="I12620" s="757"/>
    </row>
    <row r="12621" spans="1:9" ht="15.75" customHeight="1">
      <c r="A12621" s="52"/>
      <c r="B12621" s="52"/>
      <c r="C12621" s="52"/>
      <c r="D12621" s="967"/>
      <c r="E12621" s="757"/>
      <c r="F12621" s="757"/>
      <c r="G12621" s="757"/>
      <c r="H12621" s="757"/>
      <c r="I12621" s="757"/>
    </row>
    <row r="12622" spans="1:9" ht="15.75" customHeight="1">
      <c r="A12622" s="52"/>
      <c r="B12622" s="52"/>
      <c r="C12622" s="52"/>
      <c r="D12622" s="808"/>
      <c r="E12622" s="757"/>
      <c r="F12622" s="757"/>
      <c r="G12622" s="757"/>
      <c r="H12622" s="757"/>
      <c r="I12622" s="757"/>
    </row>
    <row r="12623" spans="1:9" ht="15.75" customHeight="1">
      <c r="A12623" s="52"/>
      <c r="B12623" s="52"/>
      <c r="C12623" s="52"/>
      <c r="D12623" s="808"/>
      <c r="E12623" s="757"/>
      <c r="F12623" s="757"/>
      <c r="G12623" s="757"/>
      <c r="H12623" s="757"/>
      <c r="I12623" s="757"/>
    </row>
    <row r="12624" spans="1:9" ht="15.75" customHeight="1">
      <c r="A12624" s="52"/>
      <c r="B12624" s="52"/>
      <c r="C12624" s="52"/>
      <c r="D12624" s="808"/>
      <c r="E12624" s="757"/>
      <c r="F12624" s="757"/>
      <c r="G12624" s="757"/>
      <c r="H12624" s="757"/>
      <c r="I12624" s="757"/>
    </row>
    <row r="12625" spans="1:9" ht="15.75" customHeight="1">
      <c r="A12625" s="52"/>
      <c r="B12625" s="52"/>
      <c r="C12625" s="52"/>
      <c r="D12625" s="808"/>
      <c r="E12625" s="757"/>
      <c r="F12625" s="757"/>
      <c r="G12625" s="757"/>
      <c r="H12625" s="757"/>
      <c r="I12625" s="757"/>
    </row>
    <row r="12626" spans="1:9" ht="15.75" customHeight="1">
      <c r="A12626" s="52"/>
      <c r="B12626" s="52"/>
      <c r="C12626" s="52"/>
      <c r="D12626" s="808"/>
      <c r="E12626" s="757"/>
      <c r="F12626" s="757"/>
      <c r="G12626" s="757"/>
      <c r="H12626" s="757"/>
      <c r="I12626" s="757"/>
    </row>
    <row r="12627" spans="1:9" ht="15.75" customHeight="1">
      <c r="A12627" s="52"/>
      <c r="B12627" s="52"/>
      <c r="C12627" s="52"/>
      <c r="D12627" s="808"/>
      <c r="E12627" s="757"/>
      <c r="F12627" s="757"/>
      <c r="G12627" s="757"/>
      <c r="H12627" s="757"/>
      <c r="I12627" s="757"/>
    </row>
    <row r="12628" spans="1:9" ht="15.75" customHeight="1">
      <c r="A12628" s="52"/>
      <c r="B12628" s="52"/>
      <c r="C12628" s="52"/>
      <c r="D12628" s="808"/>
      <c r="E12628" s="757"/>
      <c r="F12628" s="757"/>
      <c r="G12628" s="757"/>
      <c r="H12628" s="757"/>
      <c r="I12628" s="757"/>
    </row>
    <row r="12629" spans="1:9" ht="15.75" customHeight="1">
      <c r="A12629" s="52"/>
      <c r="B12629" s="52"/>
      <c r="C12629" s="52"/>
      <c r="D12629" s="808"/>
      <c r="E12629" s="757"/>
      <c r="F12629" s="757"/>
      <c r="G12629" s="757"/>
      <c r="H12629" s="757"/>
      <c r="I12629" s="757"/>
    </row>
    <row r="12630" spans="1:9" ht="15.75" customHeight="1">
      <c r="A12630" s="52"/>
      <c r="B12630" s="52"/>
      <c r="C12630" s="52"/>
      <c r="D12630" s="967"/>
      <c r="E12630" s="757"/>
      <c r="F12630" s="757"/>
      <c r="G12630" s="757"/>
      <c r="H12630" s="757"/>
      <c r="I12630" s="757"/>
    </row>
    <row r="12631" spans="1:9" ht="15.75" customHeight="1">
      <c r="A12631" s="52"/>
      <c r="B12631" s="52"/>
      <c r="C12631" s="52"/>
      <c r="D12631" s="967"/>
      <c r="E12631" s="757"/>
      <c r="F12631" s="757"/>
      <c r="G12631" s="757"/>
      <c r="H12631" s="757"/>
      <c r="I12631" s="757"/>
    </row>
    <row r="12632" spans="1:9" ht="15.75" customHeight="1">
      <c r="A12632" s="52"/>
      <c r="B12632" s="52"/>
      <c r="C12632" s="52"/>
      <c r="D12632" s="967"/>
      <c r="E12632" s="757"/>
      <c r="F12632" s="757"/>
      <c r="G12632" s="757"/>
      <c r="H12632" s="757"/>
      <c r="I12632" s="757"/>
    </row>
    <row r="12633" spans="1:9" ht="15.75" customHeight="1">
      <c r="A12633" s="52"/>
      <c r="B12633" s="52"/>
      <c r="C12633" s="52"/>
      <c r="D12633" s="967"/>
      <c r="E12633" s="757"/>
      <c r="F12633" s="757"/>
      <c r="G12633" s="757"/>
      <c r="H12633" s="757"/>
      <c r="I12633" s="757"/>
    </row>
    <row r="12634" spans="1:9" ht="15.75" customHeight="1">
      <c r="A12634" s="52"/>
      <c r="B12634" s="52"/>
      <c r="C12634" s="52"/>
      <c r="D12634" s="967"/>
      <c r="E12634" s="757"/>
      <c r="F12634" s="757"/>
      <c r="G12634" s="757"/>
      <c r="H12634" s="757"/>
      <c r="I12634" s="757"/>
    </row>
    <row r="12635" spans="1:9" ht="15.75" customHeight="1">
      <c r="A12635" s="52"/>
      <c r="B12635" s="52"/>
      <c r="C12635" s="52"/>
      <c r="D12635" s="967"/>
      <c r="E12635" s="757"/>
      <c r="F12635" s="757"/>
      <c r="G12635" s="757"/>
      <c r="H12635" s="757"/>
      <c r="I12635" s="757"/>
    </row>
    <row r="12636" spans="1:9" ht="15.75" customHeight="1">
      <c r="A12636" s="52"/>
      <c r="B12636" s="52"/>
      <c r="C12636" s="52"/>
      <c r="D12636" s="967"/>
      <c r="E12636" s="757"/>
      <c r="F12636" s="757"/>
      <c r="G12636" s="757"/>
      <c r="H12636" s="757"/>
      <c r="I12636" s="757"/>
    </row>
    <row r="12637" spans="1:9" ht="15.75" customHeight="1">
      <c r="A12637" s="52"/>
      <c r="B12637" s="52"/>
      <c r="C12637" s="52"/>
      <c r="D12637" s="967"/>
      <c r="E12637" s="757"/>
      <c r="F12637" s="757"/>
      <c r="G12637" s="757"/>
      <c r="H12637" s="757"/>
      <c r="I12637" s="757"/>
    </row>
    <row r="12638" spans="1:9" ht="15.75" customHeight="1">
      <c r="A12638" s="52"/>
      <c r="B12638" s="52"/>
      <c r="C12638" s="52"/>
      <c r="D12638" s="967"/>
      <c r="E12638" s="757"/>
      <c r="F12638" s="757"/>
      <c r="G12638" s="757"/>
      <c r="H12638" s="757"/>
      <c r="I12638" s="757"/>
    </row>
    <row r="12639" spans="1:9" ht="15.75" customHeight="1">
      <c r="A12639" s="52"/>
      <c r="B12639" s="52"/>
      <c r="C12639" s="52"/>
      <c r="D12639" s="967"/>
      <c r="E12639" s="757"/>
      <c r="F12639" s="757"/>
      <c r="G12639" s="757"/>
      <c r="H12639" s="757"/>
      <c r="I12639" s="757"/>
    </row>
    <row r="12640" spans="1:9" ht="15.75" customHeight="1">
      <c r="A12640" s="52"/>
      <c r="B12640" s="52"/>
      <c r="C12640" s="52"/>
      <c r="D12640" s="967"/>
      <c r="E12640" s="757"/>
      <c r="F12640" s="757"/>
      <c r="G12640" s="757"/>
      <c r="H12640" s="757"/>
      <c r="I12640" s="757"/>
    </row>
    <row r="12641" spans="1:9" ht="15.75" customHeight="1">
      <c r="A12641" s="52"/>
      <c r="B12641" s="52"/>
      <c r="C12641" s="52"/>
      <c r="D12641" s="808"/>
      <c r="E12641" s="757"/>
      <c r="F12641" s="757"/>
      <c r="G12641" s="757"/>
      <c r="H12641" s="757"/>
      <c r="I12641" s="757"/>
    </row>
    <row r="12642" spans="1:9" ht="15.75" customHeight="1">
      <c r="A12642" s="52"/>
      <c r="B12642" s="52"/>
      <c r="C12642" s="52"/>
      <c r="D12642" s="967"/>
      <c r="E12642" s="757"/>
      <c r="F12642" s="757"/>
      <c r="G12642" s="757"/>
      <c r="H12642" s="757"/>
      <c r="I12642" s="757"/>
    </row>
    <row r="12643" spans="1:9" ht="15.75" customHeight="1">
      <c r="A12643" s="52"/>
      <c r="B12643" s="52"/>
      <c r="C12643" s="52"/>
      <c r="D12643" s="967"/>
      <c r="E12643" s="757"/>
      <c r="F12643" s="757"/>
      <c r="G12643" s="757"/>
      <c r="H12643" s="757"/>
      <c r="I12643" s="757"/>
    </row>
    <row r="12644" spans="1:9" ht="15.75" customHeight="1">
      <c r="A12644" s="52"/>
      <c r="B12644" s="52"/>
      <c r="C12644" s="52"/>
      <c r="D12644" s="808"/>
      <c r="E12644" s="757"/>
      <c r="F12644" s="757"/>
      <c r="G12644" s="757"/>
      <c r="H12644" s="757"/>
      <c r="I12644" s="757"/>
    </row>
    <row r="12645" spans="1:9" ht="15.75" customHeight="1">
      <c r="A12645" s="52"/>
      <c r="B12645" s="52"/>
      <c r="C12645" s="52"/>
      <c r="D12645" s="967"/>
      <c r="E12645" s="757"/>
      <c r="F12645" s="757"/>
      <c r="G12645" s="757"/>
      <c r="H12645" s="757"/>
      <c r="I12645" s="757"/>
    </row>
    <row r="12646" spans="1:9" ht="15.75" customHeight="1">
      <c r="A12646" s="52"/>
      <c r="B12646" s="52"/>
      <c r="C12646" s="52"/>
      <c r="D12646" s="967"/>
      <c r="E12646" s="757"/>
      <c r="F12646" s="757"/>
      <c r="G12646" s="757"/>
      <c r="H12646" s="757"/>
      <c r="I12646" s="757"/>
    </row>
    <row r="12647" spans="1:9" ht="15.75" customHeight="1">
      <c r="A12647" s="52"/>
      <c r="B12647" s="52"/>
      <c r="C12647" s="52"/>
      <c r="D12647" s="808"/>
      <c r="E12647" s="757"/>
      <c r="F12647" s="757"/>
      <c r="G12647" s="757"/>
      <c r="H12647" s="757"/>
      <c r="I12647" s="757"/>
    </row>
    <row r="12648" spans="1:9" ht="15.75" customHeight="1">
      <c r="A12648" s="52"/>
      <c r="B12648" s="52"/>
      <c r="C12648" s="52"/>
      <c r="D12648" s="808"/>
      <c r="E12648" s="757"/>
      <c r="F12648" s="757"/>
      <c r="G12648" s="757"/>
      <c r="H12648" s="757"/>
      <c r="I12648" s="757"/>
    </row>
    <row r="12649" spans="1:9" ht="15.75" customHeight="1">
      <c r="A12649" s="52"/>
      <c r="B12649" s="52"/>
      <c r="C12649" s="52"/>
      <c r="D12649" s="808"/>
      <c r="E12649" s="757"/>
      <c r="F12649" s="757"/>
      <c r="G12649" s="757"/>
      <c r="H12649" s="757"/>
      <c r="I12649" s="757"/>
    </row>
    <row r="12650" spans="1:9" ht="15.75" customHeight="1">
      <c r="A12650" s="52"/>
      <c r="B12650" s="52"/>
      <c r="C12650" s="52"/>
      <c r="D12650" s="808"/>
      <c r="E12650" s="757"/>
      <c r="F12650" s="757"/>
      <c r="G12650" s="757"/>
      <c r="H12650" s="757"/>
      <c r="I12650" s="757"/>
    </row>
    <row r="12651" spans="1:9" ht="15.75" customHeight="1">
      <c r="A12651" s="52"/>
      <c r="B12651" s="52"/>
      <c r="C12651" s="52"/>
      <c r="D12651" s="808"/>
      <c r="E12651" s="757"/>
      <c r="F12651" s="757"/>
      <c r="G12651" s="757"/>
      <c r="H12651" s="757"/>
      <c r="I12651" s="757"/>
    </row>
    <row r="12652" spans="1:9" ht="15.75" customHeight="1">
      <c r="A12652" s="52"/>
      <c r="B12652" s="52"/>
      <c r="C12652" s="52"/>
      <c r="D12652" s="808"/>
      <c r="E12652" s="757"/>
      <c r="F12652" s="757"/>
      <c r="G12652" s="757"/>
      <c r="H12652" s="757"/>
      <c r="I12652" s="757"/>
    </row>
    <row r="12653" spans="1:9" ht="15.75" customHeight="1">
      <c r="A12653" s="52"/>
      <c r="B12653" s="52"/>
      <c r="C12653" s="52"/>
      <c r="D12653" s="808"/>
      <c r="E12653" s="757"/>
      <c r="F12653" s="757"/>
      <c r="G12653" s="757"/>
      <c r="H12653" s="757"/>
      <c r="I12653" s="757"/>
    </row>
    <row r="12654" spans="1:9" ht="15.75" customHeight="1">
      <c r="A12654" s="52"/>
      <c r="B12654" s="52"/>
      <c r="C12654" s="52"/>
      <c r="D12654" s="808"/>
      <c r="E12654" s="757"/>
      <c r="F12654" s="757"/>
      <c r="G12654" s="757"/>
      <c r="H12654" s="757"/>
      <c r="I12654" s="757"/>
    </row>
    <row r="12655" spans="1:9" ht="15.75" customHeight="1">
      <c r="A12655" s="52"/>
      <c r="B12655" s="52"/>
      <c r="C12655" s="52"/>
      <c r="D12655" s="808"/>
      <c r="E12655" s="757"/>
      <c r="F12655" s="757"/>
      <c r="G12655" s="757"/>
      <c r="H12655" s="757"/>
      <c r="I12655" s="757"/>
    </row>
    <row r="12656" spans="1:9" ht="15.75" customHeight="1">
      <c r="A12656" s="52"/>
      <c r="B12656" s="52"/>
      <c r="C12656" s="52"/>
      <c r="D12656" s="808"/>
      <c r="E12656" s="757"/>
      <c r="F12656" s="757"/>
      <c r="G12656" s="757"/>
      <c r="H12656" s="757"/>
      <c r="I12656" s="757"/>
    </row>
    <row r="12657" spans="1:9" ht="15.75" customHeight="1">
      <c r="A12657" s="52"/>
      <c r="B12657" s="52"/>
      <c r="C12657" s="52"/>
      <c r="D12657" s="808"/>
      <c r="E12657" s="757"/>
      <c r="F12657" s="757"/>
      <c r="G12657" s="757"/>
      <c r="H12657" s="757"/>
      <c r="I12657" s="757"/>
    </row>
    <row r="12658" spans="1:9" ht="15.75" customHeight="1">
      <c r="A12658" s="52"/>
      <c r="B12658" s="52"/>
      <c r="C12658" s="52"/>
      <c r="D12658" s="808"/>
      <c r="E12658" s="757"/>
      <c r="F12658" s="757"/>
      <c r="G12658" s="757"/>
      <c r="H12658" s="757"/>
      <c r="I12658" s="757"/>
    </row>
    <row r="12659" spans="1:9" ht="15.75" customHeight="1">
      <c r="A12659" s="52"/>
      <c r="B12659" s="52"/>
      <c r="C12659" s="52"/>
      <c r="D12659" s="808"/>
      <c r="E12659" s="757"/>
      <c r="F12659" s="757"/>
      <c r="G12659" s="757"/>
      <c r="H12659" s="757"/>
      <c r="I12659" s="757"/>
    </row>
    <row r="12660" spans="1:9" ht="15.75" customHeight="1">
      <c r="A12660" s="52"/>
      <c r="B12660" s="52"/>
      <c r="C12660" s="52"/>
      <c r="D12660" s="808"/>
      <c r="E12660" s="757"/>
      <c r="F12660" s="757"/>
      <c r="G12660" s="757"/>
      <c r="H12660" s="757"/>
      <c r="I12660" s="757"/>
    </row>
    <row r="12661" spans="1:9" ht="15.75" customHeight="1">
      <c r="A12661" s="52"/>
      <c r="B12661" s="52"/>
      <c r="C12661" s="52"/>
      <c r="D12661" s="808"/>
      <c r="E12661" s="757"/>
      <c r="F12661" s="757"/>
      <c r="G12661" s="757"/>
      <c r="H12661" s="757"/>
      <c r="I12661" s="757"/>
    </row>
    <row r="12662" spans="1:9" ht="15.75" customHeight="1">
      <c r="A12662" s="52"/>
      <c r="B12662" s="52"/>
      <c r="C12662" s="52"/>
      <c r="D12662" s="808"/>
      <c r="E12662" s="757"/>
      <c r="F12662" s="757"/>
      <c r="G12662" s="757"/>
      <c r="H12662" s="757"/>
      <c r="I12662" s="757"/>
    </row>
    <row r="12663" spans="1:9" ht="15.75" customHeight="1">
      <c r="A12663" s="52"/>
      <c r="B12663" s="52"/>
      <c r="C12663" s="52"/>
      <c r="D12663" s="808"/>
      <c r="E12663" s="757"/>
      <c r="F12663" s="757"/>
      <c r="G12663" s="757"/>
      <c r="H12663" s="757"/>
      <c r="I12663" s="757"/>
    </row>
    <row r="12664" spans="1:9" ht="15.75" customHeight="1">
      <c r="A12664" s="52"/>
      <c r="B12664" s="52"/>
      <c r="C12664" s="52"/>
      <c r="D12664" s="808"/>
      <c r="E12664" s="757"/>
      <c r="F12664" s="757"/>
      <c r="G12664" s="757"/>
      <c r="H12664" s="757"/>
      <c r="I12664" s="757"/>
    </row>
    <row r="12665" spans="1:9" ht="15.75" customHeight="1">
      <c r="A12665" s="52"/>
      <c r="B12665" s="52"/>
      <c r="C12665" s="52"/>
      <c r="D12665" s="808"/>
      <c r="E12665" s="757"/>
      <c r="F12665" s="757"/>
      <c r="G12665" s="757"/>
      <c r="H12665" s="757"/>
      <c r="I12665" s="757"/>
    </row>
    <row r="12666" spans="1:9" ht="15.75" customHeight="1">
      <c r="A12666" s="52"/>
      <c r="B12666" s="52"/>
      <c r="C12666" s="52"/>
      <c r="D12666" s="808"/>
      <c r="E12666" s="757"/>
      <c r="F12666" s="757"/>
      <c r="G12666" s="757"/>
      <c r="H12666" s="757"/>
      <c r="I12666" s="757"/>
    </row>
    <row r="12667" spans="1:9" ht="15.75" customHeight="1">
      <c r="A12667" s="52"/>
      <c r="B12667" s="52"/>
      <c r="C12667" s="52"/>
      <c r="D12667" s="808"/>
      <c r="E12667" s="757"/>
      <c r="F12667" s="757"/>
      <c r="G12667" s="757"/>
      <c r="H12667" s="757"/>
      <c r="I12667" s="757"/>
    </row>
    <row r="12668" spans="1:9" ht="15.75" customHeight="1">
      <c r="A12668" s="52"/>
      <c r="B12668" s="52"/>
      <c r="C12668" s="52"/>
      <c r="D12668" s="808"/>
      <c r="E12668" s="757"/>
      <c r="F12668" s="757"/>
      <c r="G12668" s="757"/>
      <c r="H12668" s="757"/>
      <c r="I12668" s="757"/>
    </row>
    <row r="12669" spans="1:9" ht="15.75" customHeight="1">
      <c r="A12669" s="52"/>
      <c r="B12669" s="52"/>
      <c r="C12669" s="52"/>
      <c r="D12669" s="808"/>
      <c r="E12669" s="757"/>
      <c r="F12669" s="757"/>
      <c r="G12669" s="757"/>
      <c r="H12669" s="757"/>
      <c r="I12669" s="757"/>
    </row>
    <row r="12670" spans="1:9" ht="15.75" customHeight="1">
      <c r="A12670" s="52"/>
      <c r="B12670" s="52"/>
      <c r="C12670" s="52"/>
      <c r="D12670" s="808"/>
      <c r="E12670" s="757"/>
      <c r="F12670" s="757"/>
      <c r="G12670" s="757"/>
      <c r="H12670" s="757"/>
      <c r="I12670" s="757"/>
    </row>
    <row r="12671" spans="1:9" ht="15.75" customHeight="1">
      <c r="A12671" s="52"/>
      <c r="B12671" s="52"/>
      <c r="C12671" s="52"/>
      <c r="D12671" s="808"/>
      <c r="E12671" s="757"/>
      <c r="F12671" s="757"/>
      <c r="G12671" s="757"/>
      <c r="H12671" s="757"/>
      <c r="I12671" s="757"/>
    </row>
    <row r="12672" spans="1:9" ht="15.75" customHeight="1">
      <c r="A12672" s="52"/>
      <c r="B12672" s="52"/>
      <c r="C12672" s="52"/>
      <c r="D12672" s="808"/>
      <c r="E12672" s="757"/>
      <c r="F12672" s="757"/>
      <c r="G12672" s="757"/>
      <c r="H12672" s="757"/>
      <c r="I12672" s="757"/>
    </row>
    <row r="12673" spans="1:9" ht="15.75" customHeight="1">
      <c r="A12673" s="52"/>
      <c r="B12673" s="52"/>
      <c r="C12673" s="52"/>
      <c r="D12673" s="808"/>
      <c r="E12673" s="757"/>
      <c r="F12673" s="757"/>
      <c r="G12673" s="757"/>
      <c r="H12673" s="757"/>
      <c r="I12673" s="757"/>
    </row>
    <row r="12674" spans="1:9" ht="15.75" customHeight="1">
      <c r="A12674" s="52"/>
      <c r="B12674" s="52"/>
      <c r="C12674" s="52"/>
      <c r="D12674" s="808"/>
      <c r="E12674" s="757"/>
      <c r="F12674" s="757"/>
      <c r="G12674" s="757"/>
      <c r="H12674" s="757"/>
      <c r="I12674" s="757"/>
    </row>
    <row r="12675" spans="1:9" ht="15.75" customHeight="1">
      <c r="A12675" s="52"/>
      <c r="B12675" s="52"/>
      <c r="C12675" s="52"/>
      <c r="D12675" s="808"/>
      <c r="E12675" s="757"/>
      <c r="F12675" s="757"/>
      <c r="G12675" s="757"/>
      <c r="H12675" s="757"/>
      <c r="I12675" s="757"/>
    </row>
    <row r="12676" spans="1:9" ht="15.75" customHeight="1">
      <c r="A12676" s="52"/>
      <c r="B12676" s="52"/>
      <c r="C12676" s="52"/>
      <c r="D12676" s="808"/>
      <c r="E12676" s="757"/>
      <c r="F12676" s="757"/>
      <c r="G12676" s="757"/>
      <c r="H12676" s="757"/>
      <c r="I12676" s="757"/>
    </row>
    <row r="12677" spans="1:9" ht="15.75" customHeight="1">
      <c r="A12677" s="52"/>
      <c r="B12677" s="52"/>
      <c r="C12677" s="52"/>
      <c r="D12677" s="808"/>
      <c r="E12677" s="757"/>
      <c r="F12677" s="757"/>
      <c r="G12677" s="757"/>
      <c r="H12677" s="757"/>
      <c r="I12677" s="757"/>
    </row>
    <row r="12678" spans="1:9" ht="15.75" customHeight="1">
      <c r="A12678" s="52"/>
      <c r="B12678" s="52"/>
      <c r="C12678" s="52"/>
      <c r="D12678" s="808"/>
      <c r="E12678" s="757"/>
      <c r="F12678" s="757"/>
      <c r="G12678" s="757"/>
      <c r="H12678" s="757"/>
      <c r="I12678" s="757"/>
    </row>
    <row r="12679" spans="1:9" ht="15.75" customHeight="1">
      <c r="A12679" s="52"/>
      <c r="B12679" s="52"/>
      <c r="C12679" s="52"/>
      <c r="D12679" s="808"/>
      <c r="E12679" s="757"/>
      <c r="F12679" s="757"/>
      <c r="G12679" s="757"/>
      <c r="H12679" s="757"/>
      <c r="I12679" s="757"/>
    </row>
    <row r="12680" spans="1:9" ht="15.75" customHeight="1">
      <c r="A12680" s="52"/>
      <c r="B12680" s="52"/>
      <c r="C12680" s="52"/>
      <c r="D12680" s="967"/>
      <c r="E12680" s="757"/>
      <c r="F12680" s="757"/>
      <c r="G12680" s="757"/>
      <c r="H12680" s="757"/>
      <c r="I12680" s="757"/>
    </row>
    <row r="12681" spans="1:9" ht="15.75" customHeight="1">
      <c r="A12681" s="52"/>
      <c r="B12681" s="52"/>
      <c r="C12681" s="52"/>
      <c r="D12681" s="808"/>
      <c r="E12681" s="757"/>
      <c r="F12681" s="757"/>
      <c r="G12681" s="757"/>
      <c r="H12681" s="757"/>
      <c r="I12681" s="757"/>
    </row>
  </sheetData>
  <mergeCells count="3">
    <mergeCell ref="A1:D1"/>
    <mergeCell ref="A2:D2"/>
    <mergeCell ref="A3:D3"/>
  </mergeCells>
  <pageMargins left="0.511811024" right="0.511811024" top="0.78740157499999996" bottom="0.78740157499999996" header="0" footer="0"/>
  <pageSetup paperSize="9" orientation="portrait" r:id="rId1"/>
</worksheet>
</file>

<file path=xl/worksheets/sheet2.xml><?xml version="1.0" encoding="utf-8"?>
<worksheet xmlns="http://schemas.openxmlformats.org/spreadsheetml/2006/main" xmlns:r="http://schemas.openxmlformats.org/officeDocument/2006/relationships">
  <sheetPr>
    <pageSetUpPr fitToPage="1"/>
  </sheetPr>
  <dimension ref="A1:AA2519"/>
  <sheetViews>
    <sheetView showGridLines="0" view="pageBreakPreview" topLeftCell="A72" zoomScale="60" zoomScaleNormal="70" zoomScalePageLayoutView="85" workbookViewId="0">
      <selection activeCell="G214" sqref="G214"/>
    </sheetView>
  </sheetViews>
  <sheetFormatPr defaultColWidth="14.42578125" defaultRowHeight="15" customHeight="1"/>
  <cols>
    <col min="1" max="1" width="5.85546875" customWidth="1"/>
    <col min="2" max="2" width="16" customWidth="1"/>
    <col min="3" max="3" width="13.5703125" customWidth="1"/>
    <col min="4" max="4" width="15.5703125" customWidth="1"/>
    <col min="5" max="5" width="98.42578125" customWidth="1"/>
    <col min="6" max="7" width="13.28515625" customWidth="1"/>
    <col min="10" max="10" width="15.28515625" customWidth="1"/>
    <col min="12" max="12" width="15.28515625" customWidth="1"/>
    <col min="13" max="13" width="13.140625" customWidth="1"/>
    <col min="14" max="14" width="8.7109375" customWidth="1"/>
    <col min="15" max="15" width="11.5703125" customWidth="1"/>
    <col min="16" max="27" width="8.7109375" customWidth="1"/>
  </cols>
  <sheetData>
    <row r="1" spans="1:27" ht="5.25" customHeight="1">
      <c r="A1" s="53"/>
      <c r="B1" s="988"/>
      <c r="C1" s="982"/>
      <c r="D1" s="982"/>
      <c r="E1" s="982"/>
      <c r="F1" s="982"/>
      <c r="G1" s="982"/>
      <c r="H1" s="982"/>
      <c r="I1" s="982"/>
      <c r="J1" s="982"/>
      <c r="K1" s="982"/>
      <c r="L1" s="982"/>
      <c r="M1" s="983"/>
      <c r="N1" s="1"/>
      <c r="O1" s="1"/>
      <c r="P1" s="1"/>
      <c r="Q1" s="1"/>
      <c r="R1" s="1"/>
      <c r="S1" s="1"/>
      <c r="T1" s="1"/>
      <c r="U1" s="1"/>
      <c r="V1" s="1"/>
      <c r="W1" s="1"/>
      <c r="X1" s="1"/>
      <c r="Y1" s="1"/>
      <c r="Z1" s="1"/>
      <c r="AA1" s="1"/>
    </row>
    <row r="2" spans="1:27" ht="30" customHeight="1">
      <c r="A2" s="53"/>
      <c r="B2" s="2" t="s">
        <v>17</v>
      </c>
      <c r="C2" s="1008" t="s">
        <v>18</v>
      </c>
      <c r="D2" s="982"/>
      <c r="E2" s="982"/>
      <c r="F2" s="983"/>
      <c r="G2" s="54" t="s">
        <v>19</v>
      </c>
      <c r="H2" s="1009" t="s">
        <v>20</v>
      </c>
      <c r="I2" s="983"/>
      <c r="J2" s="56"/>
      <c r="K2" s="57"/>
      <c r="L2" s="57"/>
      <c r="M2" s="58"/>
      <c r="N2" s="1"/>
      <c r="O2" s="1"/>
      <c r="P2" s="1"/>
      <c r="Q2" s="1"/>
      <c r="R2" s="1"/>
      <c r="S2" s="1"/>
      <c r="T2" s="1"/>
      <c r="U2" s="1"/>
      <c r="V2" s="1"/>
      <c r="W2" s="1"/>
      <c r="X2" s="1"/>
      <c r="Y2" s="1"/>
      <c r="Z2" s="1"/>
      <c r="AA2" s="1"/>
    </row>
    <row r="3" spans="1:27" ht="30" customHeight="1">
      <c r="A3" s="53"/>
      <c r="B3" s="2" t="s">
        <v>21</v>
      </c>
      <c r="C3" s="1008" t="s">
        <v>22</v>
      </c>
      <c r="D3" s="982"/>
      <c r="E3" s="982"/>
      <c r="F3" s="983"/>
      <c r="G3" s="59" t="str">
        <f>'Referência DESONERADO'!C4</f>
        <v>JOAO PESSOA</v>
      </c>
      <c r="H3" s="60" t="s">
        <v>23</v>
      </c>
      <c r="I3" s="61">
        <v>45078</v>
      </c>
      <c r="J3" s="62"/>
      <c r="K3" s="1"/>
      <c r="L3" s="1"/>
      <c r="M3" s="11"/>
      <c r="N3" s="1"/>
      <c r="O3" s="1"/>
      <c r="P3" s="1"/>
      <c r="Q3" s="1"/>
      <c r="R3" s="1"/>
      <c r="S3" s="1"/>
      <c r="T3" s="1"/>
      <c r="U3" s="1"/>
      <c r="V3" s="1"/>
      <c r="W3" s="1"/>
      <c r="X3" s="1"/>
      <c r="Y3" s="1"/>
      <c r="Z3" s="1"/>
      <c r="AA3" s="1"/>
    </row>
    <row r="4" spans="1:27" ht="30" customHeight="1">
      <c r="A4" s="53"/>
      <c r="B4" s="2" t="s">
        <v>24</v>
      </c>
      <c r="C4" s="1008" t="s">
        <v>25</v>
      </c>
      <c r="D4" s="982"/>
      <c r="E4" s="982"/>
      <c r="F4" s="983"/>
      <c r="G4" s="1010" t="s">
        <v>26</v>
      </c>
      <c r="H4" s="12" t="s">
        <v>27</v>
      </c>
      <c r="I4" s="63">
        <f>'BDI Padrão'!$F$33</f>
        <v>0.22877342476291962</v>
      </c>
      <c r="J4" s="62"/>
      <c r="K4" s="1"/>
      <c r="L4" s="1"/>
      <c r="M4" s="11"/>
      <c r="N4" s="1"/>
      <c r="O4" s="1"/>
      <c r="P4" s="1"/>
      <c r="Q4" s="1"/>
      <c r="R4" s="1"/>
      <c r="S4" s="1"/>
      <c r="T4" s="1"/>
      <c r="U4" s="1"/>
      <c r="V4" s="1"/>
      <c r="W4" s="1"/>
      <c r="X4" s="1"/>
      <c r="Y4" s="1"/>
      <c r="Z4" s="1"/>
      <c r="AA4" s="1"/>
    </row>
    <row r="5" spans="1:27" ht="30" customHeight="1">
      <c r="A5" s="53"/>
      <c r="B5" s="64" t="s">
        <v>20295</v>
      </c>
      <c r="C5" s="1011" t="s">
        <v>20296</v>
      </c>
      <c r="D5" s="982"/>
      <c r="E5" s="982"/>
      <c r="F5" s="983"/>
      <c r="G5" s="992"/>
      <c r="H5" s="65" t="s">
        <v>28</v>
      </c>
      <c r="I5" s="66">
        <f>'BDI Diferenciado'!$F$32</f>
        <v>0.15278047942916406</v>
      </c>
      <c r="J5" s="15"/>
      <c r="K5" s="67"/>
      <c r="L5" s="67"/>
      <c r="M5" s="16"/>
      <c r="N5" s="1"/>
      <c r="O5" s="1"/>
      <c r="P5" s="1"/>
      <c r="Q5" s="1"/>
      <c r="R5" s="1"/>
      <c r="S5" s="1"/>
      <c r="T5" s="1"/>
      <c r="U5" s="1"/>
      <c r="V5" s="1"/>
      <c r="W5" s="1"/>
      <c r="X5" s="1"/>
      <c r="Y5" s="1"/>
      <c r="Z5" s="1"/>
      <c r="AA5" s="1"/>
    </row>
    <row r="6" spans="1:27" ht="5.25" customHeight="1">
      <c r="A6" s="53"/>
      <c r="B6" s="988"/>
      <c r="C6" s="982"/>
      <c r="D6" s="982"/>
      <c r="E6" s="982"/>
      <c r="F6" s="982"/>
      <c r="G6" s="982"/>
      <c r="H6" s="982"/>
      <c r="I6" s="982"/>
      <c r="J6" s="982"/>
      <c r="K6" s="982"/>
      <c r="L6" s="982"/>
      <c r="M6" s="983"/>
      <c r="N6" s="1"/>
      <c r="O6" s="1"/>
      <c r="P6" s="1"/>
      <c r="Q6" s="1"/>
      <c r="R6" s="1"/>
      <c r="S6" s="1"/>
      <c r="T6" s="1"/>
      <c r="U6" s="1"/>
      <c r="V6" s="1"/>
      <c r="W6" s="1"/>
      <c r="X6" s="1"/>
      <c r="Y6" s="1"/>
      <c r="Z6" s="1"/>
      <c r="AA6" s="1"/>
    </row>
    <row r="7" spans="1:27" ht="33.75" customHeight="1">
      <c r="A7" s="53"/>
      <c r="B7" s="1006" t="s">
        <v>29</v>
      </c>
      <c r="C7" s="982"/>
      <c r="D7" s="982"/>
      <c r="E7" s="982"/>
      <c r="F7" s="982"/>
      <c r="G7" s="982"/>
      <c r="H7" s="982"/>
      <c r="I7" s="982"/>
      <c r="J7" s="982"/>
      <c r="K7" s="982"/>
      <c r="L7" s="982"/>
      <c r="M7" s="983"/>
      <c r="N7" s="1"/>
      <c r="O7" s="1"/>
      <c r="P7" s="1"/>
      <c r="Q7" s="1"/>
      <c r="R7" s="1"/>
      <c r="S7" s="1"/>
      <c r="T7" s="1"/>
      <c r="U7" s="1"/>
      <c r="V7" s="1"/>
      <c r="W7" s="1"/>
      <c r="X7" s="1"/>
      <c r="Y7" s="1"/>
      <c r="Z7" s="1"/>
      <c r="AA7" s="1"/>
    </row>
    <row r="8" spans="1:27" ht="5.25" customHeight="1">
      <c r="A8" s="53"/>
      <c r="B8" s="988"/>
      <c r="C8" s="982"/>
      <c r="D8" s="982"/>
      <c r="E8" s="982"/>
      <c r="F8" s="982"/>
      <c r="G8" s="982"/>
      <c r="H8" s="982"/>
      <c r="I8" s="982"/>
      <c r="J8" s="982"/>
      <c r="K8" s="982"/>
      <c r="L8" s="982"/>
      <c r="M8" s="983"/>
      <c r="N8" s="1"/>
      <c r="O8" s="1"/>
      <c r="P8" s="1"/>
      <c r="Q8" s="1"/>
      <c r="R8" s="1"/>
      <c r="S8" s="1"/>
      <c r="T8" s="1"/>
      <c r="U8" s="1"/>
      <c r="V8" s="1"/>
      <c r="W8" s="1"/>
      <c r="X8" s="1"/>
      <c r="Y8" s="1"/>
      <c r="Z8" s="1"/>
      <c r="AA8" s="1"/>
    </row>
    <row r="9" spans="1:27" ht="19.5" customHeight="1">
      <c r="A9" s="53"/>
      <c r="B9" s="989" t="s">
        <v>1</v>
      </c>
      <c r="C9" s="982"/>
      <c r="D9" s="982"/>
      <c r="E9" s="982"/>
      <c r="F9" s="982"/>
      <c r="G9" s="982"/>
      <c r="H9" s="982"/>
      <c r="I9" s="982"/>
      <c r="J9" s="982"/>
      <c r="K9" s="982"/>
      <c r="L9" s="982"/>
      <c r="M9" s="983"/>
      <c r="N9" s="1"/>
      <c r="O9" s="1"/>
      <c r="P9" s="1"/>
      <c r="Q9" s="1"/>
      <c r="R9" s="1"/>
      <c r="S9" s="1"/>
      <c r="T9" s="1"/>
      <c r="U9" s="1"/>
      <c r="V9" s="1"/>
      <c r="W9" s="1"/>
      <c r="X9" s="1"/>
      <c r="Y9" s="1"/>
      <c r="Z9" s="1"/>
      <c r="AA9" s="1"/>
    </row>
    <row r="10" spans="1:27" ht="19.5" customHeight="1">
      <c r="A10" s="53"/>
      <c r="B10" s="1001" t="s">
        <v>30</v>
      </c>
      <c r="C10" s="983"/>
      <c r="D10" s="1001" t="s">
        <v>31</v>
      </c>
      <c r="E10" s="983"/>
      <c r="F10" s="1001" t="s">
        <v>32</v>
      </c>
      <c r="G10" s="983"/>
      <c r="H10" s="1001" t="s">
        <v>33</v>
      </c>
      <c r="I10" s="982"/>
      <c r="J10" s="982"/>
      <c r="K10" s="982"/>
      <c r="L10" s="982"/>
      <c r="M10" s="983"/>
      <c r="N10" s="1"/>
      <c r="O10" s="1"/>
      <c r="P10" s="1"/>
      <c r="Q10" s="1"/>
      <c r="R10" s="1"/>
      <c r="S10" s="1"/>
      <c r="T10" s="1"/>
      <c r="U10" s="1"/>
      <c r="V10" s="1"/>
      <c r="W10" s="1"/>
      <c r="X10" s="1"/>
      <c r="Y10" s="1"/>
      <c r="Z10" s="1"/>
      <c r="AA10" s="1"/>
    </row>
    <row r="11" spans="1:27" ht="19.5" customHeight="1">
      <c r="A11" s="53"/>
      <c r="B11" s="1017" t="s">
        <v>34</v>
      </c>
      <c r="C11" s="983"/>
      <c r="D11" s="990" t="s">
        <v>35</v>
      </c>
      <c r="E11" s="983"/>
      <c r="F11" s="987">
        <v>45045</v>
      </c>
      <c r="G11" s="983"/>
      <c r="H11" s="990" t="s">
        <v>36</v>
      </c>
      <c r="I11" s="982"/>
      <c r="J11" s="982"/>
      <c r="K11" s="982"/>
      <c r="L11" s="982"/>
      <c r="M11" s="983"/>
      <c r="N11" s="1"/>
      <c r="O11" s="1"/>
      <c r="P11" s="1"/>
      <c r="Q11" s="1"/>
      <c r="R11" s="1"/>
      <c r="S11" s="1"/>
      <c r="T11" s="1"/>
      <c r="U11" s="1"/>
      <c r="V11" s="1"/>
      <c r="W11" s="1"/>
      <c r="X11" s="1"/>
      <c r="Y11" s="1"/>
      <c r="Z11" s="1"/>
      <c r="AA11" s="1"/>
    </row>
    <row r="12" spans="1:27" ht="5.25" customHeight="1">
      <c r="A12" s="53"/>
      <c r="B12" s="988"/>
      <c r="C12" s="982"/>
      <c r="D12" s="982"/>
      <c r="E12" s="982"/>
      <c r="F12" s="982"/>
      <c r="G12" s="982"/>
      <c r="H12" s="982"/>
      <c r="I12" s="982"/>
      <c r="J12" s="982"/>
      <c r="K12" s="982"/>
      <c r="L12" s="982"/>
      <c r="M12" s="983"/>
      <c r="N12" s="1"/>
      <c r="O12" s="1"/>
      <c r="P12" s="1"/>
      <c r="Q12" s="1"/>
      <c r="R12" s="1"/>
      <c r="S12" s="1"/>
      <c r="T12" s="1"/>
      <c r="U12" s="1"/>
      <c r="V12" s="1"/>
      <c r="W12" s="1"/>
      <c r="X12" s="1"/>
      <c r="Y12" s="1"/>
      <c r="Z12" s="1"/>
      <c r="AA12" s="1"/>
    </row>
    <row r="13" spans="1:27">
      <c r="A13" s="53"/>
      <c r="B13" s="1018" t="s">
        <v>37</v>
      </c>
      <c r="C13" s="1019" t="s">
        <v>38</v>
      </c>
      <c r="D13" s="983"/>
      <c r="E13" s="1018" t="s">
        <v>39</v>
      </c>
      <c r="F13" s="1018" t="s">
        <v>40</v>
      </c>
      <c r="G13" s="1020" t="s">
        <v>41</v>
      </c>
      <c r="H13" s="1021" t="s">
        <v>42</v>
      </c>
      <c r="I13" s="1022"/>
      <c r="J13" s="1023" t="s">
        <v>26</v>
      </c>
      <c r="K13" s="1021" t="s">
        <v>43</v>
      </c>
      <c r="L13" s="1022"/>
      <c r="M13" s="1012" t="s">
        <v>44</v>
      </c>
      <c r="N13" s="1"/>
      <c r="O13" s="1"/>
      <c r="P13" s="1"/>
      <c r="Q13" s="1"/>
      <c r="R13" s="1"/>
      <c r="S13" s="1"/>
      <c r="T13" s="1"/>
      <c r="U13" s="1"/>
      <c r="V13" s="1"/>
      <c r="W13" s="1"/>
      <c r="X13" s="1"/>
      <c r="Y13" s="1"/>
      <c r="Z13" s="1"/>
      <c r="AA13" s="1"/>
    </row>
    <row r="14" spans="1:27">
      <c r="A14" s="53"/>
      <c r="B14" s="992"/>
      <c r="C14" s="68" t="s">
        <v>45</v>
      </c>
      <c r="D14" s="68" t="s">
        <v>46</v>
      </c>
      <c r="E14" s="992"/>
      <c r="F14" s="992"/>
      <c r="G14" s="992"/>
      <c r="H14" s="69" t="s">
        <v>47</v>
      </c>
      <c r="I14" s="70" t="s">
        <v>48</v>
      </c>
      <c r="J14" s="1024"/>
      <c r="K14" s="69" t="s">
        <v>47</v>
      </c>
      <c r="L14" s="70" t="s">
        <v>48</v>
      </c>
      <c r="M14" s="992"/>
      <c r="N14" s="1"/>
      <c r="O14" s="1"/>
      <c r="P14" s="1"/>
      <c r="Q14" s="1"/>
      <c r="R14" s="1"/>
      <c r="S14" s="1"/>
      <c r="T14" s="1"/>
      <c r="U14" s="1"/>
      <c r="V14" s="1"/>
      <c r="W14" s="1"/>
      <c r="X14" s="1"/>
      <c r="Y14" s="1"/>
      <c r="Z14" s="1"/>
      <c r="AA14" s="1"/>
    </row>
    <row r="15" spans="1:27">
      <c r="A15" s="71"/>
      <c r="B15" s="72">
        <v>1</v>
      </c>
      <c r="C15" s="72"/>
      <c r="D15" s="72"/>
      <c r="E15" s="73" t="s">
        <v>49</v>
      </c>
      <c r="F15" s="74" t="s">
        <v>2</v>
      </c>
      <c r="G15" s="74"/>
      <c r="H15" s="75" t="str">
        <f>IF(D15="","",IF($H$2="NÃO DESONERADO",IF(C15="SINAPI",VLOOKUP(D15,'Referência NÃO DESONERADO'!$A:$D,4,0),IF(C15="ORSE",VLOOKUP(D15,'Referência NÃO DESONERADO'!$F:$I,4,0),IF(C15="CCU",VLOOKUP(D15,'CCUs Não SINAPI'!$A:$G,6,0)))),IF(C15="SINAPI",VLOOKUP(D15,'Referência DESONERADO'!$A:$D,4,0),IF(C15="ORSE",VLOOKUP(D15,'Referência DESONERADO'!$F:$I,4,0),IF(C15="CCU",VLOOKUP(D15,'CCUs Não SINAPI'!$A:$G,6,0))))))</f>
        <v/>
      </c>
      <c r="I15" s="75" t="str">
        <f>IF(C15="","",G15*H15)</f>
        <v/>
      </c>
      <c r="J15" s="75"/>
      <c r="K15" s="75" t="str">
        <f>IF(F15="","",IF(J15=$H$4,(H15*(1+$I$4)),(H15*(1+$I$5))))</f>
        <v/>
      </c>
      <c r="L15" s="76">
        <f>ROUND((L16+L20),2)</f>
        <v>34066.370000000003</v>
      </c>
      <c r="M15" s="77">
        <f>M16+M20</f>
        <v>8.2268604290095582E-2</v>
      </c>
      <c r="N15" s="24"/>
      <c r="O15" s="24"/>
      <c r="P15" s="24"/>
      <c r="Q15" s="24"/>
      <c r="R15" s="24"/>
      <c r="S15" s="24"/>
      <c r="T15" s="24"/>
      <c r="U15" s="24"/>
      <c r="V15" s="24"/>
      <c r="W15" s="24"/>
      <c r="X15" s="24"/>
      <c r="Y15" s="24"/>
      <c r="Z15" s="24"/>
      <c r="AA15" s="24"/>
    </row>
    <row r="16" spans="1:27" ht="15.75" customHeight="1">
      <c r="A16" s="71"/>
      <c r="B16" s="78" t="s">
        <v>3</v>
      </c>
      <c r="C16" s="79" t="s">
        <v>2</v>
      </c>
      <c r="D16" s="79" t="s">
        <v>2</v>
      </c>
      <c r="E16" s="80" t="s">
        <v>50</v>
      </c>
      <c r="F16" s="81" t="s">
        <v>2</v>
      </c>
      <c r="G16" s="82"/>
      <c r="H16" s="81" t="str">
        <f>IF(D16="","",IF($H$2="NÃO DESONERADO",IF(C16="SINAPI",VLOOKUP(D16,'Referência NÃO DESONERADO'!$A:$D,4,0),IF(C16="ORSE",VLOOKUP(D16,'Referência NÃO DESONERADO'!$F:$I,4,0),IF(C16="CCU",VLOOKUP(D16,'CCUs Não SINAPI'!$A:$G,6,0)))),IF(C16="SINAPI",VLOOKUP(D16,'Referência DESONERADO'!$A:$D,4,0),IF(C16="ORSE",VLOOKUP(D16,'Referência DESONERADO'!$F:$I,4,0),IF(C16="CCU",VLOOKUP(D16,'CCUs Não SINAPI'!$A:$G,6,0))))))</f>
        <v/>
      </c>
      <c r="I16" s="81"/>
      <c r="J16" s="81"/>
      <c r="K16" s="81"/>
      <c r="L16" s="83">
        <f>ROUND((L17),2)</f>
        <v>24750.32</v>
      </c>
      <c r="M16" s="84">
        <f>M17</f>
        <v>5.9770802763348091E-2</v>
      </c>
      <c r="N16" s="24"/>
      <c r="O16" s="24"/>
      <c r="P16" s="24"/>
      <c r="Q16" s="24"/>
      <c r="R16" s="24"/>
      <c r="S16" s="24"/>
      <c r="T16" s="24"/>
      <c r="U16" s="24"/>
      <c r="V16" s="24"/>
      <c r="W16" s="24"/>
      <c r="X16" s="24"/>
      <c r="Y16" s="24"/>
      <c r="Z16" s="24"/>
      <c r="AA16" s="24"/>
    </row>
    <row r="17" spans="1:27" ht="15.75" customHeight="1">
      <c r="A17" s="71"/>
      <c r="B17" s="12" t="s">
        <v>51</v>
      </c>
      <c r="C17" s="85"/>
      <c r="D17" s="85"/>
      <c r="E17" s="86" t="s">
        <v>52</v>
      </c>
      <c r="F17" s="87"/>
      <c r="G17" s="88"/>
      <c r="H17" s="87"/>
      <c r="I17" s="87"/>
      <c r="J17" s="87"/>
      <c r="K17" s="87"/>
      <c r="L17" s="89">
        <f t="shared" ref="L17:M17" si="0">SUM(L18:L19)</f>
        <v>24750.32</v>
      </c>
      <c r="M17" s="90">
        <f t="shared" si="0"/>
        <v>5.9770802763348091E-2</v>
      </c>
      <c r="N17" s="24"/>
      <c r="O17" s="24"/>
      <c r="P17" s="24"/>
      <c r="Q17" s="24"/>
      <c r="R17" s="24"/>
      <c r="S17" s="24"/>
      <c r="T17" s="24"/>
      <c r="U17" s="24"/>
      <c r="V17" s="24"/>
      <c r="W17" s="24"/>
      <c r="X17" s="24"/>
      <c r="Y17" s="24"/>
      <c r="Z17" s="24"/>
      <c r="AA17" s="24"/>
    </row>
    <row r="18" spans="1:27" ht="15.75" customHeight="1">
      <c r="A18" s="71">
        <v>1</v>
      </c>
      <c r="B18" s="91" t="str">
        <f>'Memória de Cálculo'!A17</f>
        <v>1.1.1.1</v>
      </c>
      <c r="C18" s="91" t="str">
        <f>'Memória de Cálculo'!L17</f>
        <v>SINAPI</v>
      </c>
      <c r="D18" s="30">
        <f>'Memória de Cálculo'!M17</f>
        <v>100305</v>
      </c>
      <c r="E18" s="92" t="str">
        <f>'Memória de Cálculo'!B17</f>
        <v>ENGENHEIRO CIVIL DE OBRA JUNIOR COM ENCARGOS COMPLEMENTARES (MENSALISTA)</v>
      </c>
      <c r="F18" s="93" t="str">
        <f>'Memória de Cálculo'!C17</f>
        <v>H/MES</v>
      </c>
      <c r="G18" s="94">
        <f>'Memória de Cálculo'!J17</f>
        <v>132</v>
      </c>
      <c r="H18" s="94">
        <f>'CCUs SINAPI'!I6</f>
        <v>98.819631560000005</v>
      </c>
      <c r="I18" s="94">
        <f t="shared" ref="I18:I19" si="1">IF(C18="","",G18*H18)</f>
        <v>13044.19136592</v>
      </c>
      <c r="J18" s="94" t="s">
        <v>27</v>
      </c>
      <c r="K18" s="94">
        <f t="shared" ref="K18:K19" si="2">IF(F18="","",IF(J18=$H$4,(H18*(1+$I$4)),(H18*(1+$I$5))))</f>
        <v>121.4269371057911</v>
      </c>
      <c r="L18" s="94">
        <f t="shared" ref="L18:L19" si="3">ROUND((IF(D18="","",G18*K18)),2)</f>
        <v>16028.36</v>
      </c>
      <c r="M18" s="95">
        <f t="shared" ref="M18:M19" si="4">IF(D18="","",L18/$L$211)</f>
        <v>3.8707699301663095E-2</v>
      </c>
      <c r="N18" s="24"/>
      <c r="O18" s="24"/>
      <c r="P18" s="24"/>
      <c r="Q18" s="24"/>
      <c r="R18" s="24"/>
      <c r="S18" s="24"/>
      <c r="T18" s="24"/>
      <c r="U18" s="24"/>
      <c r="V18" s="24"/>
      <c r="W18" s="24"/>
      <c r="X18" s="24"/>
      <c r="Y18" s="24"/>
      <c r="Z18" s="24"/>
      <c r="AA18" s="24"/>
    </row>
    <row r="19" spans="1:27" ht="15.75" customHeight="1">
      <c r="A19" s="71">
        <v>2</v>
      </c>
      <c r="B19" s="91" t="str">
        <f>'Memória de Cálculo'!A20</f>
        <v>1.1.1.2</v>
      </c>
      <c r="C19" s="91" t="str">
        <f>'Memória de Cálculo'!L20</f>
        <v>SINAPI</v>
      </c>
      <c r="D19" s="30">
        <f>'Memória de Cálculo'!M20</f>
        <v>90776</v>
      </c>
      <c r="E19" s="92" t="str">
        <f>'Memória de Cálculo'!B20</f>
        <v>ENCARREGADO GERAL DE OBRAS COM ENCARGOS COMPLEMENTARES (MENSALISTA)</v>
      </c>
      <c r="F19" s="93" t="s">
        <v>53</v>
      </c>
      <c r="G19" s="94">
        <f>'Memória de Cálculo'!J20</f>
        <v>360</v>
      </c>
      <c r="H19" s="94">
        <f>'CCUs SINAPI'!J25</f>
        <v>19.716960460000003</v>
      </c>
      <c r="I19" s="94">
        <f t="shared" si="1"/>
        <v>7098.1057656000012</v>
      </c>
      <c r="J19" s="94" t="s">
        <v>27</v>
      </c>
      <c r="K19" s="94">
        <f t="shared" si="2"/>
        <v>24.227677030349273</v>
      </c>
      <c r="L19" s="94">
        <f t="shared" si="3"/>
        <v>8721.9599999999991</v>
      </c>
      <c r="M19" s="95">
        <f t="shared" si="4"/>
        <v>2.1063103461684999E-2</v>
      </c>
      <c r="N19" s="24"/>
      <c r="O19" s="24"/>
      <c r="P19" s="24"/>
      <c r="Q19" s="24"/>
      <c r="R19" s="24"/>
      <c r="S19" s="24"/>
      <c r="T19" s="24"/>
      <c r="U19" s="24"/>
      <c r="V19" s="24"/>
      <c r="W19" s="24"/>
      <c r="X19" s="24"/>
      <c r="Y19" s="24"/>
      <c r="Z19" s="24"/>
      <c r="AA19" s="24"/>
    </row>
    <row r="20" spans="1:27" ht="15.75" customHeight="1">
      <c r="A20" s="71"/>
      <c r="B20" s="78" t="s">
        <v>4</v>
      </c>
      <c r="C20" s="79" t="s">
        <v>2</v>
      </c>
      <c r="D20" s="79" t="s">
        <v>2</v>
      </c>
      <c r="E20" s="80" t="s">
        <v>54</v>
      </c>
      <c r="F20" s="81" t="s">
        <v>2</v>
      </c>
      <c r="G20" s="82"/>
      <c r="H20" s="81" t="str">
        <f>IF(D20="","",IF($H$2="NÃO DESONERADO",IF(C20="SINAPI",VLOOKUP(D20,'Referência NÃO DESONERADO'!$A:$D,4,0),IF(C20="ORSE",VLOOKUP(D20,'Referência NÃO DESONERADO'!$F:$I,4,0),IF(C20="CCU",VLOOKUP(D20,'CCUs Não SINAPI'!$A:$G,6,0)))),IF(C20="SINAPI",VLOOKUP(D20,'Referência DESONERADO'!$A:$D,4,0),IF(C20="ORSE",VLOOKUP(D20,'Referência DESONERADO'!$F:$I,4,0),IF(C20="CCU",VLOOKUP(D20,'CCUs Não SINAPI'!$A:$G,6,0))))))</f>
        <v/>
      </c>
      <c r="I20" s="81"/>
      <c r="J20" s="81"/>
      <c r="K20" s="81"/>
      <c r="L20" s="83">
        <f>ROUND((L21),2)</f>
        <v>9316.0499999999993</v>
      </c>
      <c r="M20" s="84">
        <f>M21</f>
        <v>2.2497801526747491E-2</v>
      </c>
      <c r="N20" s="24"/>
      <c r="O20" s="24"/>
      <c r="P20" s="24"/>
      <c r="Q20" s="24"/>
      <c r="R20" s="24"/>
      <c r="S20" s="24"/>
      <c r="T20" s="24"/>
      <c r="U20" s="24"/>
      <c r="V20" s="24"/>
      <c r="W20" s="24"/>
      <c r="X20" s="24"/>
      <c r="Y20" s="24"/>
      <c r="Z20" s="24"/>
      <c r="AA20" s="24"/>
    </row>
    <row r="21" spans="1:27" ht="15.75" customHeight="1">
      <c r="A21" s="71"/>
      <c r="B21" s="12" t="s">
        <v>55</v>
      </c>
      <c r="C21" s="85"/>
      <c r="D21" s="85"/>
      <c r="E21" s="86" t="s">
        <v>52</v>
      </c>
      <c r="F21" s="87"/>
      <c r="G21" s="88"/>
      <c r="H21" s="87"/>
      <c r="I21" s="87"/>
      <c r="J21" s="87"/>
      <c r="K21" s="87"/>
      <c r="L21" s="89">
        <f t="shared" ref="L21:M21" si="5">SUM(L22:L24)</f>
        <v>9316.0500000000011</v>
      </c>
      <c r="M21" s="90">
        <f t="shared" si="5"/>
        <v>2.2497801526747491E-2</v>
      </c>
      <c r="N21" s="24"/>
      <c r="O21" s="24"/>
      <c r="P21" s="24"/>
      <c r="Q21" s="24"/>
      <c r="R21" s="24"/>
      <c r="S21" s="24"/>
      <c r="T21" s="24"/>
      <c r="U21" s="24"/>
      <c r="V21" s="24"/>
      <c r="W21" s="24"/>
      <c r="X21" s="24"/>
      <c r="Y21" s="24"/>
      <c r="Z21" s="24"/>
      <c r="AA21" s="24"/>
    </row>
    <row r="22" spans="1:27" ht="15.75" customHeight="1">
      <c r="A22" s="71">
        <v>5</v>
      </c>
      <c r="B22" s="91" t="str">
        <f>'Memória de Cálculo'!A25</f>
        <v>1.2.1.1</v>
      </c>
      <c r="C22" s="91" t="str">
        <f>'Memória de Cálculo'!L25</f>
        <v>CCU</v>
      </c>
      <c r="D22" s="30" t="str">
        <f>'Memória de Cálculo'!M25</f>
        <v>OBR_004</v>
      </c>
      <c r="E22" s="92" t="str">
        <f>'Memória de Cálculo'!B25</f>
        <v>FORNECIMENTO E INSTALAÇÃO DE PLACA DE OBRA EM CHAPA GALVANIZADA *N. 22*, ADESIVADA</v>
      </c>
      <c r="F22" s="93" t="str">
        <f>'Memória de Cálculo'!C25</f>
        <v>M2</v>
      </c>
      <c r="G22" s="94">
        <f>'Memória de Cálculo'!J25</f>
        <v>3.75</v>
      </c>
      <c r="H22" s="94">
        <f>'CCUs Não SINAPI'!F88</f>
        <v>328.42359262980005</v>
      </c>
      <c r="I22" s="94">
        <f t="shared" ref="I22:I24" si="6">IF(C22="","",G22*H22)</f>
        <v>1231.5884723617503</v>
      </c>
      <c r="J22" s="94" t="s">
        <v>27</v>
      </c>
      <c r="K22" s="94">
        <f t="shared" ref="K22:K24" si="7">IF(F22="","",IF(J22=$H$4,(H22*(1+$I$4)),(H22*(1+$I$5))))</f>
        <v>403.55818268866136</v>
      </c>
      <c r="L22" s="94">
        <f t="shared" ref="L22:L24" si="8">ROUND((IF(D22="","",G22*K22)),2)</f>
        <v>1513.34</v>
      </c>
      <c r="M22" s="95">
        <f t="shared" ref="M22:M24" si="9">IF(D22="","",L22/$L$211)</f>
        <v>3.6546415017618033E-3</v>
      </c>
      <c r="N22" s="24"/>
      <c r="O22" s="24"/>
      <c r="P22" s="24"/>
      <c r="Q22" s="24"/>
      <c r="R22" s="24"/>
      <c r="S22" s="24"/>
      <c r="T22" s="24"/>
      <c r="U22" s="24"/>
      <c r="V22" s="24"/>
      <c r="W22" s="24"/>
      <c r="X22" s="24"/>
      <c r="Y22" s="24"/>
      <c r="Z22" s="24"/>
      <c r="AA22" s="24"/>
    </row>
    <row r="23" spans="1:27" ht="15.75" customHeight="1">
      <c r="A23" s="71">
        <v>6</v>
      </c>
      <c r="B23" s="91" t="str">
        <f>'Memória de Cálculo'!A28</f>
        <v>1.2.1.2</v>
      </c>
      <c r="C23" s="91" t="str">
        <f>'Memória de Cálculo'!L28</f>
        <v>ORSE</v>
      </c>
      <c r="D23" s="30">
        <f>'Memória de Cálculo'!M28</f>
        <v>4657</v>
      </c>
      <c r="E23" s="92" t="str">
        <f>'Memória de Cálculo'!B28</f>
        <v>LOCAÇÃO DE CONTAINER - ESCRITÓRIO COM BANHEIRO - 6,20 X 2,40M - REV 02_02/2022</v>
      </c>
      <c r="F23" s="93" t="str">
        <f>'Memória de Cálculo'!C28</f>
        <v>MÊS</v>
      </c>
      <c r="G23" s="94">
        <f>'Memória de Cálculo'!J28</f>
        <v>3</v>
      </c>
      <c r="H23" s="94">
        <f>'CCUs Não SINAPI'!G156</f>
        <v>1391.5808</v>
      </c>
      <c r="I23" s="94">
        <f t="shared" si="6"/>
        <v>4174.7424000000001</v>
      </c>
      <c r="J23" s="94" t="s">
        <v>27</v>
      </c>
      <c r="K23" s="94">
        <f t="shared" si="7"/>
        <v>1709.9375054503234</v>
      </c>
      <c r="L23" s="94">
        <f t="shared" si="8"/>
        <v>5129.8100000000004</v>
      </c>
      <c r="M23" s="95">
        <f t="shared" si="9"/>
        <v>1.2388238282311125E-2</v>
      </c>
      <c r="N23" s="24"/>
      <c r="O23" s="24"/>
      <c r="P23" s="24"/>
      <c r="Q23" s="24"/>
      <c r="R23" s="24"/>
      <c r="S23" s="24"/>
      <c r="T23" s="24"/>
      <c r="U23" s="24"/>
      <c r="V23" s="24"/>
      <c r="W23" s="24"/>
      <c r="X23" s="24"/>
      <c r="Y23" s="24"/>
      <c r="Z23" s="24"/>
      <c r="AA23" s="24"/>
    </row>
    <row r="24" spans="1:27" ht="15.75" customHeight="1">
      <c r="A24" s="71">
        <v>12</v>
      </c>
      <c r="B24" s="91" t="str">
        <f>'Memória de Cálculo'!A31</f>
        <v>1.2.1.3</v>
      </c>
      <c r="C24" s="91" t="str">
        <f>'Memória de Cálculo'!L31</f>
        <v>SINAPI</v>
      </c>
      <c r="D24" s="30">
        <f>'Memória de Cálculo'!M31</f>
        <v>98458</v>
      </c>
      <c r="E24" s="92" t="str">
        <f>'Memória de Cálculo'!B31</f>
        <v>TAPUME C/ CHAPA DE MADEIRA COMPENSADA INTERNO</v>
      </c>
      <c r="F24" s="93" t="str">
        <f>'Memória de Cálculo'!C31</f>
        <v>M2</v>
      </c>
      <c r="G24" s="94">
        <f>'Memória de Cálculo'!J31</f>
        <v>24</v>
      </c>
      <c r="H24" s="94">
        <f>'CCUs SINAPI'!J66</f>
        <v>90.635925171887408</v>
      </c>
      <c r="I24" s="94">
        <f t="shared" si="6"/>
        <v>2175.262204125298</v>
      </c>
      <c r="J24" s="94" t="s">
        <v>27</v>
      </c>
      <c r="K24" s="94">
        <f t="shared" si="7"/>
        <v>111.3710161800158</v>
      </c>
      <c r="L24" s="94">
        <f t="shared" si="8"/>
        <v>2672.9</v>
      </c>
      <c r="M24" s="95">
        <f t="shared" si="9"/>
        <v>6.454921742674564E-3</v>
      </c>
      <c r="N24" s="24"/>
      <c r="O24" s="24"/>
      <c r="P24" s="24"/>
      <c r="Q24" s="24"/>
      <c r="R24" s="24"/>
      <c r="S24" s="24"/>
      <c r="T24" s="24"/>
      <c r="U24" s="24"/>
      <c r="V24" s="24"/>
      <c r="W24" s="24"/>
      <c r="X24" s="24"/>
      <c r="Y24" s="24"/>
      <c r="Z24" s="24"/>
      <c r="AA24" s="24"/>
    </row>
    <row r="25" spans="1:27" ht="15.75" customHeight="1">
      <c r="A25" s="71"/>
      <c r="B25" s="30"/>
      <c r="C25" s="96"/>
      <c r="D25" s="96"/>
      <c r="E25" s="97"/>
      <c r="F25" s="96"/>
      <c r="G25" s="98"/>
      <c r="H25" s="96" t="str">
        <f>IF(D25="","",IF($H$2="NÃO DESONERADO",IF(C25="SINAPI",VLOOKUP(D25,'Referência NÃO DESONERADO'!$A:$D,4,0),IF(C25="ORSE",VLOOKUP(D25,'Referência NÃO DESONERADO'!$F:$I,4,0),IF(C25="CCU",VLOOKUP(D25,'CCUs Não SINAPI'!$A:$G,6,0)))),IF(C25="SINAPI",VLOOKUP(D25,'Referência DESONERADO'!$A:$D,4,0),IF(C25="ORSE",VLOOKUP(D25,'Referência DESONERADO'!$F:$I,4,0),IF(C25="CCU",VLOOKUP(D25,'CCUs Não SINAPI'!$A:$G,6,0))))))</f>
        <v/>
      </c>
      <c r="I25" s="96"/>
      <c r="J25" s="96"/>
      <c r="K25" s="96"/>
      <c r="L25" s="99"/>
      <c r="M25" s="100"/>
      <c r="N25" s="24"/>
      <c r="O25" s="24"/>
      <c r="P25" s="24"/>
      <c r="Q25" s="24"/>
      <c r="R25" s="24"/>
      <c r="S25" s="24"/>
      <c r="T25" s="24"/>
      <c r="U25" s="24"/>
      <c r="V25" s="24"/>
      <c r="W25" s="24"/>
      <c r="X25" s="24"/>
      <c r="Y25" s="24"/>
      <c r="Z25" s="24"/>
      <c r="AA25" s="24"/>
    </row>
    <row r="26" spans="1:27" ht="15.75" customHeight="1">
      <c r="A26" s="71"/>
      <c r="B26" s="101" t="s">
        <v>56</v>
      </c>
      <c r="C26" s="72"/>
      <c r="D26" s="72"/>
      <c r="E26" s="1013" t="s">
        <v>57</v>
      </c>
      <c r="F26" s="982"/>
      <c r="G26" s="982"/>
      <c r="H26" s="982"/>
      <c r="I26" s="982"/>
      <c r="J26" s="982"/>
      <c r="K26" s="1004"/>
      <c r="L26" s="102">
        <f t="shared" ref="L26:M26" si="10">SUM(L27)</f>
        <v>10711.417087693804</v>
      </c>
      <c r="M26" s="103">
        <f t="shared" si="10"/>
        <v>2.5867544260619775E-2</v>
      </c>
      <c r="N26" s="24"/>
      <c r="O26" s="24"/>
      <c r="P26" s="24"/>
      <c r="Q26" s="24"/>
      <c r="R26" s="24"/>
      <c r="S26" s="24"/>
      <c r="T26" s="24"/>
      <c r="U26" s="24"/>
      <c r="V26" s="24"/>
      <c r="W26" s="24"/>
      <c r="X26" s="24"/>
      <c r="Y26" s="24"/>
      <c r="Z26" s="24"/>
      <c r="AA26" s="24"/>
    </row>
    <row r="27" spans="1:27" ht="15.75" customHeight="1">
      <c r="A27" s="71"/>
      <c r="B27" s="104" t="s">
        <v>5</v>
      </c>
      <c r="C27" s="105"/>
      <c r="D27" s="106"/>
      <c r="E27" s="107" t="s">
        <v>58</v>
      </c>
      <c r="F27" s="87"/>
      <c r="G27" s="88"/>
      <c r="H27" s="87"/>
      <c r="I27" s="87"/>
      <c r="J27" s="87"/>
      <c r="K27" s="87"/>
      <c r="L27" s="89">
        <f t="shared" ref="L27:M27" si="11">SUM(L28:L44)</f>
        <v>10711.417087693804</v>
      </c>
      <c r="M27" s="90">
        <f t="shared" si="11"/>
        <v>2.5867544260619775E-2</v>
      </c>
      <c r="N27" s="24"/>
      <c r="O27" s="24"/>
      <c r="P27" s="24"/>
      <c r="Q27" s="24"/>
      <c r="R27" s="24"/>
      <c r="S27" s="24"/>
      <c r="T27" s="24"/>
      <c r="U27" s="24"/>
      <c r="V27" s="24"/>
      <c r="W27" s="24"/>
      <c r="X27" s="24"/>
      <c r="Y27" s="24"/>
      <c r="Z27" s="24"/>
      <c r="AA27" s="24"/>
    </row>
    <row r="28" spans="1:27" ht="30">
      <c r="A28" s="108">
        <v>14</v>
      </c>
      <c r="B28" s="109" t="str">
        <f>'Memória de Cálculo'!A1615</f>
        <v>2.1.1</v>
      </c>
      <c r="C28" s="91" t="str">
        <f>'Memória de Cálculo'!L1615</f>
        <v>SINAPI</v>
      </c>
      <c r="D28" s="30">
        <f>'Memória de Cálculo'!M1615</f>
        <v>97622</v>
      </c>
      <c r="E28" s="92" t="str">
        <f>'Memória de Cálculo'!B1615</f>
        <v>DEMOLIÇÃO DE ALVENARIA DE BLOCO FURADO, DE FORMA MANUAL, SEM REAPROVEITAMENTO. AF_12/2017</v>
      </c>
      <c r="F28" s="93" t="str">
        <f>'Memória de Cálculo'!C1615</f>
        <v>M3</v>
      </c>
      <c r="G28" s="94">
        <f>'Memória de Cálculo'!J1624</f>
        <v>17.683499999999995</v>
      </c>
      <c r="H28" s="94">
        <f>'CCUs SINAPI'!J89</f>
        <v>41.393962476800006</v>
      </c>
      <c r="I28" s="94">
        <f t="shared" ref="I28:I41" si="12">IF(C28="","",G28*H28)</f>
        <v>731.99013545849266</v>
      </c>
      <c r="J28" s="94" t="s">
        <v>27</v>
      </c>
      <c r="K28" s="94">
        <f t="shared" ref="K28:K44" si="13">IF(F28="","",IF(J28=$H$4,(H28*(1+$I$4)),(H28*(1+$I$5))))</f>
        <v>50.863801037125327</v>
      </c>
      <c r="L28" s="94">
        <f t="shared" ref="L28:L41" si="14">ROUND((IF(D28="","",G28*K28)),2)</f>
        <v>899.45</v>
      </c>
      <c r="M28" s="95">
        <f t="shared" ref="M28:M44" si="15">IF(D28="","",L28/$L$211)</f>
        <v>2.1721274127160153E-3</v>
      </c>
      <c r="N28" s="1"/>
      <c r="O28" s="1"/>
      <c r="P28" s="1"/>
      <c r="Q28" s="1"/>
      <c r="R28" s="1"/>
      <c r="S28" s="1"/>
      <c r="T28" s="1"/>
      <c r="U28" s="1"/>
      <c r="V28" s="1"/>
      <c r="W28" s="1"/>
      <c r="X28" s="1"/>
      <c r="Y28" s="1"/>
      <c r="Z28" s="1"/>
      <c r="AA28" s="1"/>
    </row>
    <row r="29" spans="1:27" ht="32.25" customHeight="1">
      <c r="A29" s="108">
        <v>15</v>
      </c>
      <c r="B29" s="110" t="str">
        <f>'Memória de Cálculo'!A1625</f>
        <v>2.1.2</v>
      </c>
      <c r="C29" s="91" t="str">
        <f>'Memória de Cálculo'!L1625</f>
        <v>SINAPI</v>
      </c>
      <c r="D29" s="30">
        <f>'Memória de Cálculo'!M1625</f>
        <v>97627</v>
      </c>
      <c r="E29" s="92" t="str">
        <f>'Memória de Cálculo'!B1625</f>
        <v>DEMOLIÇÃO DE PILARES E VIGAS EM CONCRETO ARMADO, DE FORMA MECANIZADA COM MARTELETE, SEM REAPROVEITAMENTO. AF_12/2017</v>
      </c>
      <c r="F29" s="93" t="str">
        <f>'Memória de Cálculo'!C1625</f>
        <v>M3</v>
      </c>
      <c r="G29" s="94">
        <f>'Memória de Cálculo'!J1627</f>
        <v>1.52</v>
      </c>
      <c r="H29" s="94">
        <f>'CCUs SINAPI'!J99</f>
        <v>212.05957743244599</v>
      </c>
      <c r="I29" s="94">
        <f t="shared" si="12"/>
        <v>322.33055769731789</v>
      </c>
      <c r="J29" s="94" t="s">
        <v>27</v>
      </c>
      <c r="K29" s="94">
        <f t="shared" si="13"/>
        <v>260.57317321544423</v>
      </c>
      <c r="L29" s="94">
        <f t="shared" si="14"/>
        <v>396.07</v>
      </c>
      <c r="M29" s="95">
        <f t="shared" si="15"/>
        <v>9.5648952621538944E-4</v>
      </c>
      <c r="N29" s="1"/>
      <c r="O29" s="1"/>
      <c r="P29" s="1"/>
      <c r="Q29" s="1"/>
      <c r="R29" s="1"/>
      <c r="S29" s="1"/>
      <c r="T29" s="1"/>
      <c r="U29" s="1"/>
      <c r="V29" s="1"/>
      <c r="W29" s="1"/>
      <c r="X29" s="1"/>
      <c r="Y29" s="1"/>
      <c r="Z29" s="1"/>
      <c r="AA29" s="1"/>
    </row>
    <row r="30" spans="1:27" ht="15.75" customHeight="1">
      <c r="A30" s="108">
        <v>16</v>
      </c>
      <c r="B30" s="110" t="str">
        <f>'Memória de Cálculo'!A1628</f>
        <v>2.1.3</v>
      </c>
      <c r="C30" s="91" t="str">
        <f>'Memória de Cálculo'!L1628</f>
        <v>SINAPI</v>
      </c>
      <c r="D30" s="30">
        <f>'Memória de Cálculo'!M1628</f>
        <v>97633</v>
      </c>
      <c r="E30" s="92" t="str">
        <f>'Memória de Cálculo'!B1628</f>
        <v>DEMOLIÇÃO DE REVESTIMENTO DE PAREDE</v>
      </c>
      <c r="F30" s="93" t="str">
        <f>'Memória de Cálculo'!C1628</f>
        <v>M2</v>
      </c>
      <c r="G30" s="94">
        <f>'Memória de Cálculo'!J1632</f>
        <v>6</v>
      </c>
      <c r="H30" s="94">
        <f>'CCUs SINAPI'!J106</f>
        <v>16.491908465126002</v>
      </c>
      <c r="I30" s="94">
        <f t="shared" si="12"/>
        <v>98.951450790756013</v>
      </c>
      <c r="J30" s="94" t="s">
        <v>27</v>
      </c>
      <c r="K30" s="94">
        <f t="shared" si="13"/>
        <v>20.264818845569462</v>
      </c>
      <c r="L30" s="94">
        <f t="shared" si="14"/>
        <v>121.59</v>
      </c>
      <c r="M30" s="95">
        <f t="shared" si="15"/>
        <v>2.9363385637015986E-4</v>
      </c>
      <c r="N30" s="1"/>
      <c r="O30" s="1"/>
      <c r="P30" s="1"/>
      <c r="Q30" s="1"/>
      <c r="R30" s="1"/>
      <c r="S30" s="1"/>
      <c r="T30" s="1"/>
      <c r="U30" s="1"/>
      <c r="V30" s="1"/>
      <c r="W30" s="1"/>
      <c r="X30" s="1"/>
      <c r="Y30" s="1"/>
      <c r="Z30" s="1"/>
      <c r="AA30" s="1"/>
    </row>
    <row r="31" spans="1:27" ht="15.75" customHeight="1">
      <c r="A31" s="108">
        <v>17</v>
      </c>
      <c r="B31" s="110" t="str">
        <f>'Memória de Cálculo'!A1633</f>
        <v>2.1.4</v>
      </c>
      <c r="C31" s="91" t="str">
        <f>'Memória de Cálculo'!L1633</f>
        <v>SINAPI</v>
      </c>
      <c r="D31" s="30">
        <f>'Memória de Cálculo'!M1633</f>
        <v>97634</v>
      </c>
      <c r="E31" s="92" t="str">
        <f>'Memória de Cálculo'!B1633</f>
        <v>RETIRADA DE PISO VINÍLICO (PISO ELEVADO)</v>
      </c>
      <c r="F31" s="93" t="str">
        <f>'Memória de Cálculo'!C1633</f>
        <v>M2</v>
      </c>
      <c r="G31" s="94">
        <f>'Memória de Cálculo'!J1636</f>
        <v>205</v>
      </c>
      <c r="H31" s="94">
        <f>'CCUs SINAPI'!J115</f>
        <v>8.8373565034580004</v>
      </c>
      <c r="I31" s="94">
        <f t="shared" si="12"/>
        <v>1811.65808320889</v>
      </c>
      <c r="J31" s="94" t="s">
        <v>27</v>
      </c>
      <c r="K31" s="94">
        <f t="shared" si="13"/>
        <v>10.859108816604948</v>
      </c>
      <c r="L31" s="94">
        <f t="shared" si="14"/>
        <v>2226.12</v>
      </c>
      <c r="M31" s="95">
        <f t="shared" si="15"/>
        <v>5.3759700661463955E-3</v>
      </c>
      <c r="N31" s="1"/>
      <c r="O31" s="1"/>
      <c r="P31" s="111"/>
      <c r="Q31" s="1"/>
      <c r="R31" s="1"/>
      <c r="S31" s="1"/>
      <c r="T31" s="1"/>
      <c r="U31" s="1"/>
      <c r="V31" s="1"/>
      <c r="W31" s="1"/>
      <c r="X31" s="1"/>
      <c r="Y31" s="1"/>
      <c r="Z31" s="1"/>
      <c r="AA31" s="1"/>
    </row>
    <row r="32" spans="1:27" ht="15.75" customHeight="1">
      <c r="A32" s="108">
        <v>18</v>
      </c>
      <c r="B32" s="112" t="str">
        <f>'Memória de Cálculo'!A1637</f>
        <v>2.1.5</v>
      </c>
      <c r="C32" s="91" t="str">
        <f>'Memória de Cálculo'!L1637</f>
        <v>SINAPI</v>
      </c>
      <c r="D32" s="30">
        <f>'Memória de Cálculo'!M1637</f>
        <v>93358</v>
      </c>
      <c r="E32" s="92" t="str">
        <f>'Memória de Cálculo'!B1637</f>
        <v>ESCAVAÇÃO MANUAL DE VALA COM PROFUNDIDADE MENOR OU IGUAL A 1,30 M. AF_02/2021</v>
      </c>
      <c r="F32" s="93" t="str">
        <f>'Memória de Cálculo'!C1637</f>
        <v>M3</v>
      </c>
      <c r="G32" s="94">
        <f>'Memória de Cálculo'!J1641</f>
        <v>0.38699999999999996</v>
      </c>
      <c r="H32" s="94">
        <f>'CCUs SINAPI'!J121</f>
        <v>62.792474386000002</v>
      </c>
      <c r="I32" s="94">
        <f t="shared" si="12"/>
        <v>24.300687587381997</v>
      </c>
      <c r="J32" s="94" t="s">
        <v>27</v>
      </c>
      <c r="K32" s="94">
        <f t="shared" si="13"/>
        <v>77.157723800623131</v>
      </c>
      <c r="L32" s="94">
        <f t="shared" si="14"/>
        <v>29.86</v>
      </c>
      <c r="M32" s="95">
        <f t="shared" si="15"/>
        <v>7.211042808794286E-5</v>
      </c>
      <c r="N32" s="1"/>
      <c r="O32" s="1"/>
      <c r="P32" s="111"/>
      <c r="Q32" s="1"/>
      <c r="R32" s="1"/>
      <c r="S32" s="1"/>
      <c r="T32" s="1"/>
      <c r="U32" s="1"/>
      <c r="V32" s="1"/>
      <c r="W32" s="1"/>
      <c r="X32" s="1"/>
      <c r="Y32" s="1"/>
      <c r="Z32" s="1"/>
      <c r="AA32" s="1"/>
    </row>
    <row r="33" spans="1:27" ht="15.75" customHeight="1">
      <c r="A33" s="108">
        <v>19</v>
      </c>
      <c r="B33" s="110" t="str">
        <f>'Memória de Cálculo'!A1642</f>
        <v>2.1.6</v>
      </c>
      <c r="C33" s="91" t="str">
        <f>'Memória de Cálculo'!L1642</f>
        <v>SINAPI</v>
      </c>
      <c r="D33" s="30">
        <f>'Memória de Cálculo'!M1642</f>
        <v>97644</v>
      </c>
      <c r="E33" s="92" t="str">
        <f>'Memória de Cálculo'!B1642</f>
        <v>RETIRADA DE ESQUADRIAS EXISTENTES</v>
      </c>
      <c r="F33" s="93" t="str">
        <f>'Memória de Cálculo'!C1642</f>
        <v>M2</v>
      </c>
      <c r="G33" s="113">
        <f>'Memória de Cálculo'!J1646</f>
        <v>34.200000000000003</v>
      </c>
      <c r="H33" s="94">
        <f>'CCUs SINAPI'!J128</f>
        <v>6.7242836758200006</v>
      </c>
      <c r="I33" s="94">
        <f t="shared" si="12"/>
        <v>229.97050171304403</v>
      </c>
      <c r="J33" s="94" t="s">
        <v>27</v>
      </c>
      <c r="K33" s="94">
        <f t="shared" si="13"/>
        <v>8.2626210814147356</v>
      </c>
      <c r="L33" s="94">
        <f t="shared" si="14"/>
        <v>282.58</v>
      </c>
      <c r="M33" s="95">
        <f t="shared" si="15"/>
        <v>6.8241677056566957E-4</v>
      </c>
      <c r="N33" s="1"/>
      <c r="O33" s="1"/>
      <c r="P33" s="111"/>
      <c r="Q33" s="1"/>
      <c r="R33" s="1"/>
      <c r="S33" s="1"/>
      <c r="T33" s="1"/>
      <c r="U33" s="1"/>
      <c r="V33" s="1"/>
      <c r="W33" s="1"/>
      <c r="X33" s="1"/>
      <c r="Y33" s="1"/>
      <c r="Z33" s="1"/>
      <c r="AA33" s="1"/>
    </row>
    <row r="34" spans="1:27" ht="15.75" hidden="1" customHeight="1">
      <c r="A34" s="108">
        <v>20</v>
      </c>
      <c r="B34" s="110" t="str">
        <f>'Memória de Cálculo'!A1647</f>
        <v>2.1.7</v>
      </c>
      <c r="C34" s="91" t="str">
        <f>'Memória de Cálculo'!L1647</f>
        <v>SINAPI</v>
      </c>
      <c r="D34" s="30">
        <f>'Memória de Cálculo'!M1647</f>
        <v>97663</v>
      </c>
      <c r="E34" s="92" t="str">
        <f>'Memória de Cálculo'!B1647</f>
        <v>RETIRADA DE LOUÇAS SANITÁRIAS</v>
      </c>
      <c r="F34" s="93" t="str">
        <f>'Memória de Cálculo'!C1647</f>
        <v>UN</v>
      </c>
      <c r="G34" s="94">
        <f>'Memória de Cálculo'!J1662</f>
        <v>0</v>
      </c>
      <c r="H34" s="94">
        <f>'CCUs SINAPI'!J135</f>
        <v>8.8676051213600005</v>
      </c>
      <c r="I34" s="94">
        <f t="shared" si="12"/>
        <v>0</v>
      </c>
      <c r="J34" s="94" t="s">
        <v>27</v>
      </c>
      <c r="K34" s="94">
        <f t="shared" si="13"/>
        <v>10.896277514418733</v>
      </c>
      <c r="L34" s="94">
        <f t="shared" si="14"/>
        <v>0</v>
      </c>
      <c r="M34" s="95">
        <f t="shared" si="15"/>
        <v>0</v>
      </c>
      <c r="N34" s="1"/>
      <c r="O34" s="1"/>
      <c r="P34" s="111"/>
      <c r="Q34" s="1"/>
      <c r="R34" s="1"/>
      <c r="S34" s="1"/>
      <c r="T34" s="1"/>
      <c r="U34" s="1"/>
      <c r="V34" s="1"/>
      <c r="W34" s="1"/>
      <c r="X34" s="1"/>
      <c r="Y34" s="1"/>
      <c r="Z34" s="1"/>
      <c r="AA34" s="1"/>
    </row>
    <row r="35" spans="1:27" ht="15.75" hidden="1" customHeight="1">
      <c r="A35" s="108">
        <v>21</v>
      </c>
      <c r="B35" s="110" t="str">
        <f>'Memória de Cálculo'!A1651</f>
        <v>2.1.8</v>
      </c>
      <c r="C35" s="91" t="str">
        <f>'Memória de Cálculo'!L1651</f>
        <v>SINAPI</v>
      </c>
      <c r="D35" s="30">
        <f>'Memória de Cálculo'!M1651</f>
        <v>97666</v>
      </c>
      <c r="E35" s="92" t="str">
        <f>'Memória de Cálculo'!B1651</f>
        <v>RETIRADA DE METAIS SANITÁRIOS</v>
      </c>
      <c r="F35" s="93" t="str">
        <f>'Memória de Cálculo'!C1651</f>
        <v>UN</v>
      </c>
      <c r="G35" s="94">
        <f>'Memória de Cálculo'!J1650</f>
        <v>0</v>
      </c>
      <c r="H35" s="94">
        <f>'CCUs SINAPI'!J142</f>
        <v>6.4663019902599999</v>
      </c>
      <c r="I35" s="94">
        <f t="shared" si="12"/>
        <v>0</v>
      </c>
      <c r="J35" s="114" t="s">
        <v>27</v>
      </c>
      <c r="K35" s="94">
        <f t="shared" si="13"/>
        <v>7.9456200421230632</v>
      </c>
      <c r="L35" s="94">
        <f t="shared" si="14"/>
        <v>0</v>
      </c>
      <c r="M35" s="95">
        <f t="shared" si="15"/>
        <v>0</v>
      </c>
      <c r="N35" s="1"/>
      <c r="O35" s="1"/>
      <c r="P35" s="111"/>
      <c r="Q35" s="1"/>
      <c r="R35" s="1"/>
      <c r="S35" s="1"/>
      <c r="T35" s="1"/>
      <c r="U35" s="1"/>
      <c r="V35" s="1"/>
      <c r="W35" s="1"/>
      <c r="X35" s="1"/>
      <c r="Y35" s="1"/>
      <c r="Z35" s="1"/>
      <c r="AA35" s="1"/>
    </row>
    <row r="36" spans="1:27" ht="15.75" hidden="1" customHeight="1">
      <c r="A36" s="108">
        <v>22</v>
      </c>
      <c r="B36" s="115" t="str">
        <f>'Memória de Cálculo'!A1655</f>
        <v>2.1.9</v>
      </c>
      <c r="C36" s="91" t="str">
        <f>'Memória de Cálculo'!L1655</f>
        <v>CCU</v>
      </c>
      <c r="D36" s="30" t="str">
        <f>'Memória de Cálculo'!M1655</f>
        <v>DEM_022</v>
      </c>
      <c r="E36" s="92" t="str">
        <f>'Memória de Cálculo'!B1655</f>
        <v>RETIRADA DE BANCADAS E DIVISÓRIAS DE GRANITO</v>
      </c>
      <c r="F36" s="93" t="str">
        <f>'Memória de Cálculo'!C1655</f>
        <v>M2</v>
      </c>
      <c r="G36" s="94">
        <f>'Memória de Cálculo'!J1654</f>
        <v>0</v>
      </c>
      <c r="H36" s="94">
        <f>IF(D36="","",IF($H$2="NÃO DESONERADO",IF(C36="SINAPI",VLOOKUP(D36,'Referência NÃO DESONERADO'!$A:$D,4,0),IF(C36="ORSE",VLOOKUP(D36,'Referência NÃO DESONERADO'!$F:$I,4,0),IF(C36="CCU",VLOOKUP(D36,'CCUs Não SINAPI'!$A:$G,6,0)))),IF(C36="SINAPI",VLOOKUP(D36,'Referência DESONERADO'!$A:$D,4,0),IF(C36="ORSE",VLOOKUP(D36,'Referência DESONERADO'!$F:$I,4,0),IF(C36="CCU",VLOOKUP(D36,'CCUs Não SINAPI'!$A:$G,6,0))))))</f>
        <v>14.545736620212001</v>
      </c>
      <c r="I36" s="94">
        <f t="shared" si="12"/>
        <v>0</v>
      </c>
      <c r="J36" s="94" t="s">
        <v>27</v>
      </c>
      <c r="K36" s="94">
        <f t="shared" si="13"/>
        <v>17.873414602517315</v>
      </c>
      <c r="L36" s="94">
        <f t="shared" si="14"/>
        <v>0</v>
      </c>
      <c r="M36" s="95">
        <f t="shared" si="15"/>
        <v>0</v>
      </c>
      <c r="N36" s="1"/>
      <c r="O36" s="1"/>
      <c r="P36" s="1"/>
      <c r="Q36" s="1"/>
      <c r="R36" s="1"/>
      <c r="S36" s="1"/>
      <c r="T36" s="1"/>
      <c r="U36" s="1"/>
      <c r="V36" s="1"/>
      <c r="W36" s="1"/>
      <c r="X36" s="1"/>
      <c r="Y36" s="1"/>
      <c r="Z36" s="1"/>
      <c r="AA36" s="1"/>
    </row>
    <row r="37" spans="1:27" ht="30" hidden="1">
      <c r="A37" s="108">
        <v>23</v>
      </c>
      <c r="B37" s="110" t="str">
        <f>'Memória de Cálculo'!A1659</f>
        <v>2.1.10</v>
      </c>
      <c r="C37" s="91" t="str">
        <f>'Memória de Cálculo'!L1659</f>
        <v>SINAPI</v>
      </c>
      <c r="D37" s="30">
        <f>'Memória de Cálculo'!M1659</f>
        <v>97640</v>
      </c>
      <c r="E37" s="92" t="str">
        <f>'Memória de Cálculo'!B1659</f>
        <v>REMOÇÃO DE FORROS DE DRYWALL, PVC E FIBROMINERAL, DE FORMA MANUAL, SEM REAPROVEITAMENTO. AF_12/2017</v>
      </c>
      <c r="F37" s="93" t="str">
        <f>'Memória de Cálculo'!C1659</f>
        <v>M2</v>
      </c>
      <c r="G37" s="94">
        <f>'Memória de Cálculo'!J1662</f>
        <v>0</v>
      </c>
      <c r="H37" s="94">
        <f>'CCUs SINAPI'!J148</f>
        <v>1.1967603577379999</v>
      </c>
      <c r="I37" s="94">
        <f t="shared" si="12"/>
        <v>0</v>
      </c>
      <c r="J37" s="94" t="s">
        <v>27</v>
      </c>
      <c r="K37" s="94">
        <f t="shared" si="13"/>
        <v>1.4705473233982191</v>
      </c>
      <c r="L37" s="94">
        <f t="shared" si="14"/>
        <v>0</v>
      </c>
      <c r="M37" s="95">
        <f t="shared" si="15"/>
        <v>0</v>
      </c>
      <c r="N37" s="1"/>
      <c r="O37" s="1"/>
      <c r="P37" s="111"/>
      <c r="Q37" s="1"/>
      <c r="R37" s="1"/>
      <c r="S37" s="1"/>
      <c r="T37" s="1"/>
      <c r="U37" s="1"/>
      <c r="V37" s="1"/>
      <c r="W37" s="1"/>
      <c r="X37" s="1"/>
      <c r="Y37" s="1"/>
      <c r="Z37" s="1"/>
      <c r="AA37" s="1"/>
    </row>
    <row r="38" spans="1:27" ht="15.75" customHeight="1">
      <c r="A38" s="108">
        <v>24</v>
      </c>
      <c r="B38" s="110" t="str">
        <f>'Memória de Cálculo'!A1663</f>
        <v>2.1.11</v>
      </c>
      <c r="C38" s="91" t="str">
        <f>'Memória de Cálculo'!L1663</f>
        <v>IPOES</v>
      </c>
      <c r="D38" s="30" t="str">
        <f>'Memória de Cálculo'!M1663</f>
        <v>010239</v>
      </c>
      <c r="E38" s="92" t="str">
        <f>'Memória de Cálculo'!B1663</f>
        <v>RETIRADA DE DIVISÓRIAS COM REAPROVEITAMENTO</v>
      </c>
      <c r="F38" s="93" t="str">
        <f>'Memória de Cálculo'!C1663</f>
        <v>M2</v>
      </c>
      <c r="G38" s="94">
        <f>'Memória de Cálculo'!J1666</f>
        <v>23.55</v>
      </c>
      <c r="H38" s="94">
        <f>'CCUs Não SINAPI'!G225</f>
        <v>32.170304012999999</v>
      </c>
      <c r="I38" s="94">
        <f t="shared" si="12"/>
        <v>757.61065950615</v>
      </c>
      <c r="J38" s="94" t="s">
        <v>27</v>
      </c>
      <c r="K38" s="94">
        <f t="shared" si="13"/>
        <v>39.530014637718303</v>
      </c>
      <c r="L38" s="94">
        <f t="shared" si="14"/>
        <v>930.93</v>
      </c>
      <c r="M38" s="95">
        <f t="shared" si="15"/>
        <v>2.2481500609480456E-3</v>
      </c>
      <c r="N38" s="1"/>
      <c r="O38" s="1"/>
      <c r="P38" s="111"/>
      <c r="Q38" s="1"/>
      <c r="R38" s="1"/>
      <c r="S38" s="1"/>
      <c r="T38" s="1"/>
      <c r="U38" s="1"/>
      <c r="V38" s="1"/>
      <c r="W38" s="1"/>
      <c r="X38" s="1"/>
      <c r="Y38" s="1"/>
      <c r="Z38" s="1"/>
      <c r="AA38" s="1"/>
    </row>
    <row r="39" spans="1:27" ht="15.75">
      <c r="A39" s="108">
        <v>25</v>
      </c>
      <c r="B39" s="109" t="str">
        <f>'Memória de Cálculo'!A1667</f>
        <v>2.1.12</v>
      </c>
      <c r="C39" s="91" t="str">
        <f>'Memória de Cálculo'!L1667</f>
        <v>CPOS</v>
      </c>
      <c r="D39" s="30" t="str">
        <f>'Memória de Cálculo'!M1667</f>
        <v>04.07.040</v>
      </c>
      <c r="E39" s="92" t="str">
        <f>'Memória de Cálculo'!B1667</f>
        <v>RETIRADA DE FORRO QUALQUER EM PLACAS OU TIRAS APOIADAS (COM REAPROVEITAMENTO)</v>
      </c>
      <c r="F39" s="93" t="str">
        <f>'Memória de Cálculo'!C1667</f>
        <v>M2</v>
      </c>
      <c r="G39" s="94">
        <f>'Memória de Cálculo'!J1670</f>
        <v>20</v>
      </c>
      <c r="H39" s="94">
        <f>'CCUs Não SINAPI'!G249</f>
        <v>5.8903006050000002</v>
      </c>
      <c r="I39" s="94">
        <f t="shared" si="12"/>
        <v>117.8060121</v>
      </c>
      <c r="J39" s="94" t="s">
        <v>27</v>
      </c>
      <c r="K39" s="94">
        <f t="shared" si="13"/>
        <v>7.2378448472889474</v>
      </c>
      <c r="L39" s="94">
        <f t="shared" si="14"/>
        <v>144.76</v>
      </c>
      <c r="M39" s="95">
        <f t="shared" si="15"/>
        <v>3.4958826423344303E-4</v>
      </c>
      <c r="N39" s="1"/>
      <c r="O39" s="1"/>
      <c r="P39" s="111"/>
      <c r="Q39" s="1"/>
      <c r="R39" s="1"/>
      <c r="S39" s="1"/>
      <c r="T39" s="1"/>
      <c r="U39" s="1"/>
      <c r="V39" s="1"/>
      <c r="W39" s="1"/>
      <c r="X39" s="1"/>
      <c r="Y39" s="1"/>
      <c r="Z39" s="1"/>
      <c r="AA39" s="1"/>
    </row>
    <row r="40" spans="1:27" ht="30">
      <c r="A40" s="108">
        <v>26</v>
      </c>
      <c r="B40" s="110" t="str">
        <f>'Memória de Cálculo'!A1671</f>
        <v>2.1.13</v>
      </c>
      <c r="C40" s="91" t="str">
        <f>'Memória de Cálculo'!L1671</f>
        <v>EMOP</v>
      </c>
      <c r="D40" s="30" t="str">
        <f>'Memória de Cálculo'!M1671</f>
        <v>05.001.0173-0</v>
      </c>
      <c r="E40" s="92" t="str">
        <f>'Memória de Cálculo'!B1671</f>
        <v>TRANSPORTE HORIZONTAL DE MATERIAL DE 1ªCATEGORIA OU ENTULHO, EM CARRINHOS,A 60,00M DE DISTANCIA,INCLUSIVE CARGA A PA</v>
      </c>
      <c r="F40" s="93" t="str">
        <f>'Memória de Cálculo'!C1671</f>
        <v>M3</v>
      </c>
      <c r="G40" s="94">
        <f>'Memória de Cálculo'!J1686</f>
        <v>35.333699999999986</v>
      </c>
      <c r="H40" s="94">
        <f>'CCUs Não SINAPI'!G272</f>
        <v>40.693532024570004</v>
      </c>
      <c r="I40" s="94">
        <f t="shared" si="12"/>
        <v>1437.8530524965486</v>
      </c>
      <c r="J40" s="94" t="s">
        <v>27</v>
      </c>
      <c r="K40" s="94">
        <f t="shared" si="13"/>
        <v>50.003130711530432</v>
      </c>
      <c r="L40" s="94">
        <f t="shared" si="14"/>
        <v>1766.8</v>
      </c>
      <c r="M40" s="95">
        <f t="shared" si="15"/>
        <v>4.2667349077621384E-3</v>
      </c>
      <c r="N40" s="1"/>
      <c r="O40" s="1"/>
      <c r="P40" s="1"/>
      <c r="Q40" s="1"/>
      <c r="R40" s="1"/>
      <c r="S40" s="1"/>
      <c r="T40" s="1"/>
      <c r="U40" s="1"/>
      <c r="V40" s="1"/>
      <c r="W40" s="1"/>
      <c r="X40" s="1"/>
      <c r="Y40" s="1"/>
      <c r="Z40" s="1"/>
      <c r="AA40" s="1"/>
    </row>
    <row r="41" spans="1:27" ht="45">
      <c r="A41" s="108">
        <v>27</v>
      </c>
      <c r="B41" s="110" t="str">
        <f>'Memória de Cálculo'!A1687</f>
        <v>2.1.14</v>
      </c>
      <c r="C41" s="91" t="str">
        <f>'Memória de Cálculo'!L1687</f>
        <v>EMOP</v>
      </c>
      <c r="D41" s="30" t="str">
        <f>'Memória de Cálculo'!M1687</f>
        <v>04.014.0095-0</v>
      </c>
      <c r="E41" s="92" t="str">
        <f>'Memória de Cálculo'!B1687</f>
        <v xml:space="preserve">RETIRADA DE ENTULHO DE OBRA COM CACAMBA DE ACO TIPO CONTAINER COM 5M3 DE CAPACIDADE,INCLUSIVE CARREGAMENTO,TRANSPORTE E DESCARREGAMENTO.CUSTO POR UNIDADE DE CACAMBA E INCLUI A TAXA PARA DESCARGA EM LOCAIS AUTORIZADOS	</v>
      </c>
      <c r="F41" s="93" t="str">
        <f>'Memória de Cálculo'!C1687</f>
        <v>UN</v>
      </c>
      <c r="G41" s="94">
        <f>'Memória de Cálculo'!J1691</f>
        <v>8</v>
      </c>
      <c r="H41" s="94">
        <f>'CCUs Não SINAPI'!G295</f>
        <v>262.61385796372002</v>
      </c>
      <c r="I41" s="94">
        <f t="shared" si="12"/>
        <v>2100.9108637097602</v>
      </c>
      <c r="J41" s="94" t="s">
        <v>27</v>
      </c>
      <c r="K41" s="94">
        <f t="shared" si="13"/>
        <v>322.69292964028318</v>
      </c>
      <c r="L41" s="94">
        <f t="shared" si="14"/>
        <v>2581.54</v>
      </c>
      <c r="M41" s="95">
        <f t="shared" si="15"/>
        <v>6.2342918461536509E-3</v>
      </c>
      <c r="N41" s="1"/>
      <c r="O41" s="1"/>
      <c r="P41" s="111"/>
      <c r="Q41" s="1"/>
      <c r="R41" s="1"/>
      <c r="S41" s="1"/>
      <c r="T41" s="1"/>
      <c r="U41" s="1"/>
      <c r="V41" s="1"/>
      <c r="W41" s="1"/>
      <c r="X41" s="1"/>
      <c r="Y41" s="1"/>
      <c r="Z41" s="1"/>
      <c r="AA41" s="1"/>
    </row>
    <row r="42" spans="1:27" ht="15.75" customHeight="1">
      <c r="A42" s="108">
        <v>28</v>
      </c>
      <c r="B42" s="110" t="str">
        <f>'Memória de Cálculo'!A1692</f>
        <v>2.1.15</v>
      </c>
      <c r="C42" s="91" t="str">
        <f>'Memória de Cálculo'!L1692</f>
        <v>SBC</v>
      </c>
      <c r="D42" s="30">
        <f>'Memória de Cálculo'!M1692</f>
        <v>22090</v>
      </c>
      <c r="E42" s="92" t="str">
        <f>'Memória de Cálculo'!B1692</f>
        <v>RETIRADA DE PISO ELEVADO</v>
      </c>
      <c r="F42" s="93" t="str">
        <f>'Memória de Cálculo'!C1692</f>
        <v>M²</v>
      </c>
      <c r="G42" s="94">
        <f>'Memória de Cálculo'!J1696</f>
        <v>29.71</v>
      </c>
      <c r="H42" s="94">
        <f>'CCUs Não SINAPI'!G318</f>
        <v>23.638409062260003</v>
      </c>
      <c r="I42" s="94">
        <f t="shared" ref="I42:I44" si="16">G42*H42</f>
        <v>702.29713323974465</v>
      </c>
      <c r="J42" s="94" t="s">
        <v>27</v>
      </c>
      <c r="K42" s="94">
        <f t="shared" si="13"/>
        <v>29.046248859380057</v>
      </c>
      <c r="L42" s="94">
        <f t="shared" ref="L42:L44" si="17">K42*G42</f>
        <v>862.96405361218149</v>
      </c>
      <c r="M42" s="95">
        <f t="shared" si="15"/>
        <v>2.0840156507193866E-3</v>
      </c>
      <c r="N42" s="1"/>
      <c r="O42" s="116"/>
      <c r="P42" s="1"/>
      <c r="Q42" s="1"/>
      <c r="R42" s="1"/>
      <c r="S42" s="1"/>
      <c r="T42" s="1"/>
      <c r="U42" s="1"/>
      <c r="V42" s="1"/>
      <c r="W42" s="1"/>
      <c r="X42" s="1"/>
      <c r="Y42" s="1"/>
      <c r="Z42" s="1"/>
      <c r="AA42" s="1"/>
    </row>
    <row r="43" spans="1:27" ht="15.75" customHeight="1">
      <c r="A43" s="108">
        <v>29</v>
      </c>
      <c r="B43" s="110" t="str">
        <f>'Memória de Cálculo'!A1697</f>
        <v>2.1.16</v>
      </c>
      <c r="C43" s="91" t="str">
        <f>'Memória de Cálculo'!L1697</f>
        <v>EMBASA</v>
      </c>
      <c r="D43" s="117">
        <f>'Memória de Cálculo'!M1697</f>
        <v>18630</v>
      </c>
      <c r="E43" s="92" t="str">
        <f>'Memória de Cálculo'!B1697</f>
        <v>REMOÇÃO DE GUARDA-CORPO EM TUBO DE FERRO GALVANIZADO</v>
      </c>
      <c r="F43" s="93" t="str">
        <f>'Memória de Cálculo'!C1697</f>
        <v>M²</v>
      </c>
      <c r="G43" s="94">
        <f>'Memória de Cálculo'!J1701</f>
        <v>11.399999999999999</v>
      </c>
      <c r="H43" s="94">
        <f>'CCUs Não SINAPI'!G341</f>
        <v>28.701354000000002</v>
      </c>
      <c r="I43" s="94">
        <f t="shared" si="16"/>
        <v>327.1954356</v>
      </c>
      <c r="J43" s="94" t="s">
        <v>27</v>
      </c>
      <c r="K43" s="94">
        <f t="shared" si="13"/>
        <v>35.267461049912924</v>
      </c>
      <c r="L43" s="94">
        <f t="shared" si="17"/>
        <v>402.04905596900727</v>
      </c>
      <c r="M43" s="95">
        <f t="shared" si="15"/>
        <v>9.7092865165031533E-4</v>
      </c>
      <c r="N43" s="1"/>
      <c r="O43" s="116"/>
      <c r="P43" s="1"/>
      <c r="Q43" s="1"/>
      <c r="R43" s="1"/>
      <c r="S43" s="1"/>
      <c r="T43" s="1"/>
      <c r="U43" s="1"/>
      <c r="V43" s="1"/>
      <c r="W43" s="1"/>
      <c r="X43" s="1"/>
      <c r="Y43" s="1"/>
      <c r="Z43" s="1"/>
      <c r="AA43" s="1"/>
    </row>
    <row r="44" spans="1:27" ht="15.75" customHeight="1">
      <c r="A44" s="108">
        <v>30</v>
      </c>
      <c r="B44" s="110" t="str">
        <f>'Memória de Cálculo'!A1702</f>
        <v>2.1.17</v>
      </c>
      <c r="C44" s="91" t="str">
        <f>'Memória de Cálculo'!L1702</f>
        <v>CPOS</v>
      </c>
      <c r="D44" s="118" t="str">
        <f>'Memória de Cálculo'!M1702</f>
        <v>04.09.060</v>
      </c>
      <c r="E44" s="92" t="str">
        <f>'Memória de Cálculo'!B1702</f>
        <v>RETIRADA DE BATENTE, CORRIMÃO OU PEÇAS LINEARES METÁLICAS, CHUMBADOS</v>
      </c>
      <c r="F44" s="93" t="str">
        <f>'Memória de Cálculo'!C1702</f>
        <v>M²</v>
      </c>
      <c r="G44" s="94">
        <f>'Memória de Cálculo'!J1706</f>
        <v>5.7600000000000007</v>
      </c>
      <c r="H44" s="94">
        <f>'CCUs Não SINAPI'!G364</f>
        <v>9.424480968000001</v>
      </c>
      <c r="I44" s="94">
        <f t="shared" si="16"/>
        <v>54.28501037568001</v>
      </c>
      <c r="J44" s="94" t="s">
        <v>27</v>
      </c>
      <c r="K44" s="94">
        <f t="shared" si="13"/>
        <v>11.580551755662317</v>
      </c>
      <c r="L44" s="94">
        <f t="shared" si="17"/>
        <v>66.703978112614948</v>
      </c>
      <c r="M44" s="95">
        <f t="shared" si="15"/>
        <v>1.6108681905122019E-4</v>
      </c>
      <c r="N44" s="1"/>
      <c r="O44" s="116"/>
      <c r="P44" s="111"/>
      <c r="Q44" s="1"/>
      <c r="R44" s="1"/>
      <c r="S44" s="1"/>
      <c r="T44" s="1"/>
      <c r="U44" s="1"/>
      <c r="V44" s="1"/>
      <c r="W44" s="1"/>
      <c r="X44" s="1"/>
      <c r="Y44" s="1"/>
      <c r="Z44" s="1"/>
      <c r="AA44" s="1"/>
    </row>
    <row r="45" spans="1:27" ht="15.75" customHeight="1">
      <c r="A45" s="71"/>
      <c r="B45" s="119"/>
      <c r="C45" s="120"/>
      <c r="D45" s="120"/>
      <c r="E45" s="31"/>
      <c r="F45" s="32"/>
      <c r="G45" s="33"/>
      <c r="H45" s="33"/>
      <c r="I45" s="33"/>
      <c r="J45" s="33"/>
      <c r="K45" s="33"/>
      <c r="L45" s="33"/>
      <c r="M45" s="121"/>
      <c r="N45" s="1"/>
      <c r="O45" s="1"/>
      <c r="P45" s="1"/>
      <c r="Q45" s="1"/>
      <c r="R45" s="1"/>
      <c r="S45" s="1"/>
      <c r="T45" s="1"/>
      <c r="U45" s="1"/>
      <c r="V45" s="1"/>
      <c r="W45" s="1"/>
      <c r="X45" s="1"/>
      <c r="Y45" s="1"/>
      <c r="Z45" s="1"/>
      <c r="AA45" s="1"/>
    </row>
    <row r="46" spans="1:27" ht="15.75" customHeight="1">
      <c r="A46" s="71"/>
      <c r="B46" s="122" t="s">
        <v>59</v>
      </c>
      <c r="C46" s="123"/>
      <c r="D46" s="123"/>
      <c r="E46" s="1014" t="s">
        <v>60</v>
      </c>
      <c r="F46" s="1015"/>
      <c r="G46" s="1015"/>
      <c r="H46" s="1015"/>
      <c r="I46" s="1015"/>
      <c r="J46" s="1015"/>
      <c r="K46" s="1016"/>
      <c r="L46" s="124">
        <f t="shared" ref="L46:M46" si="18">SUM(L47,L58,L66,L72,L77,L88,L99,L124,L165)</f>
        <v>334742.70999999996</v>
      </c>
      <c r="M46" s="125">
        <f t="shared" si="18"/>
        <v>0.8083871439188921</v>
      </c>
      <c r="N46" s="1"/>
      <c r="O46" s="1"/>
      <c r="P46" s="1"/>
      <c r="Q46" s="1"/>
      <c r="R46" s="1"/>
      <c r="S46" s="1"/>
      <c r="T46" s="1"/>
      <c r="U46" s="1"/>
      <c r="V46" s="1"/>
      <c r="W46" s="1"/>
      <c r="X46" s="1"/>
      <c r="Y46" s="1"/>
      <c r="Z46" s="1"/>
      <c r="AA46" s="1"/>
    </row>
    <row r="47" spans="1:27" ht="15.75" customHeight="1">
      <c r="A47" s="71"/>
      <c r="B47" s="126" t="s">
        <v>6</v>
      </c>
      <c r="C47" s="127"/>
      <c r="D47" s="128"/>
      <c r="E47" s="129" t="s">
        <v>61</v>
      </c>
      <c r="F47" s="130"/>
      <c r="G47" s="131"/>
      <c r="H47" s="130"/>
      <c r="I47" s="130"/>
      <c r="J47" s="130"/>
      <c r="K47" s="130"/>
      <c r="L47" s="132">
        <f t="shared" ref="L47:M47" si="19">SUM(L48:L56)</f>
        <v>57830.71</v>
      </c>
      <c r="M47" s="133">
        <f t="shared" si="19"/>
        <v>0.13965831395611783</v>
      </c>
      <c r="N47" s="1"/>
      <c r="O47" s="1"/>
      <c r="P47" s="1"/>
      <c r="Q47" s="1"/>
      <c r="R47" s="1"/>
      <c r="S47" s="1"/>
      <c r="T47" s="1"/>
      <c r="U47" s="1"/>
      <c r="V47" s="1"/>
      <c r="W47" s="1"/>
      <c r="X47" s="1"/>
      <c r="Y47" s="1"/>
      <c r="Z47" s="1"/>
      <c r="AA47" s="1"/>
    </row>
    <row r="48" spans="1:27" ht="30">
      <c r="A48" s="108">
        <v>31</v>
      </c>
      <c r="B48" s="110" t="str">
        <f>'Memória de Cálculo'!A1709</f>
        <v>3.1.1</v>
      </c>
      <c r="C48" s="91" t="str">
        <f>'Memória de Cálculo'!L1709</f>
        <v>SINAPI</v>
      </c>
      <c r="D48" s="30">
        <f>'Memória de Cálculo'!M1709</f>
        <v>103328</v>
      </c>
      <c r="E48" s="92" t="str">
        <f>'Memória de Cálculo'!B1709</f>
        <v>ALVENARIA DE VEDAÇÃO DE BLOCOS CERÂMICOS FURADOS NA HORIZONTAL DE 9X19X19 CM (ESPESSURA 9 CM) E ARGAMASSA DE ASSENTAMENTO COM PREPARO EM BETONEIRA. AF_12/2021</v>
      </c>
      <c r="F48" s="93" t="str">
        <f>'Memória de Cálculo'!C1709</f>
        <v>M2</v>
      </c>
      <c r="G48" s="94">
        <f>'Memória de Cálculo'!J1720</f>
        <v>122.3</v>
      </c>
      <c r="H48" s="94">
        <f>'CCUs SINAPI'!J162</f>
        <v>67.173496026411996</v>
      </c>
      <c r="I48" s="94">
        <f t="shared" ref="I48:I56" si="20">IF(C48="","",G48*H48)</f>
        <v>8215.3185640301872</v>
      </c>
      <c r="J48" s="94" t="s">
        <v>27</v>
      </c>
      <c r="K48" s="94">
        <f t="shared" ref="K48:K56" si="21">IF(F48="","",IF(J48=$H$4,(H48*(1+$I$4)),(H48*(1+$I$5))))</f>
        <v>82.541006765672634</v>
      </c>
      <c r="L48" s="94">
        <f t="shared" ref="L48:L56" si="22">ROUND((IF(D48="","",G48*K48)),2)</f>
        <v>10094.77</v>
      </c>
      <c r="M48" s="95">
        <f t="shared" ref="M48:M56" si="23">IF(D48="","",L48/$L$211)</f>
        <v>2.4378371940700704E-2</v>
      </c>
      <c r="N48" s="1"/>
      <c r="O48" s="1"/>
      <c r="P48" s="111"/>
      <c r="Q48" s="1"/>
      <c r="R48" s="1"/>
      <c r="S48" s="1"/>
      <c r="T48" s="1"/>
      <c r="U48" s="1"/>
      <c r="V48" s="1"/>
      <c r="W48" s="1"/>
      <c r="X48" s="1"/>
      <c r="Y48" s="1"/>
      <c r="Z48" s="1"/>
      <c r="AA48" s="1"/>
    </row>
    <row r="49" spans="1:27" ht="30">
      <c r="A49" s="108">
        <v>32</v>
      </c>
      <c r="B49" s="110" t="str">
        <f>'Memória de Cálculo'!A1721</f>
        <v>3.1.2</v>
      </c>
      <c r="C49" s="91" t="str">
        <f>'Memória de Cálculo'!L1721</f>
        <v>SINAPI</v>
      </c>
      <c r="D49" s="30">
        <f>'Memória de Cálculo'!M1721</f>
        <v>103326</v>
      </c>
      <c r="E49" s="92" t="str">
        <f>'Memória de Cálculo'!B1721</f>
        <v>ALVENARIA DE VEDAÇÃO DE BLOCOS CERÂMICOS FURADOS NA VERTICAL DE 19X19X39 CM (ESPESSURA 19 CM) E ARGAMASSA DE ASSENTAMENTO COM PREPARO EM BETONEIRA. AF_12/2021</v>
      </c>
      <c r="F49" s="93" t="str">
        <f>'Memória de Cálculo'!C1721</f>
        <v>M2</v>
      </c>
      <c r="G49" s="94">
        <f>'Memória de Cálculo'!J1730</f>
        <v>16.29</v>
      </c>
      <c r="H49" s="94">
        <f>'CCUs SINAPI'!J173</f>
        <v>70.048682864716</v>
      </c>
      <c r="I49" s="94">
        <f t="shared" si="20"/>
        <v>1141.0930438662235</v>
      </c>
      <c r="J49" s="94" t="s">
        <v>27</v>
      </c>
      <c r="K49" s="94">
        <f t="shared" si="21"/>
        <v>86.073959943808717</v>
      </c>
      <c r="L49" s="94">
        <f t="shared" si="22"/>
        <v>1402.14</v>
      </c>
      <c r="M49" s="95">
        <f t="shared" si="23"/>
        <v>3.386098983229344E-3</v>
      </c>
      <c r="N49" s="1"/>
      <c r="O49" s="1"/>
      <c r="P49" s="111"/>
      <c r="Q49" s="1"/>
      <c r="R49" s="1"/>
      <c r="S49" s="1"/>
      <c r="T49" s="1"/>
      <c r="U49" s="1"/>
      <c r="V49" s="1"/>
      <c r="W49" s="1"/>
      <c r="X49" s="1"/>
      <c r="Y49" s="1"/>
      <c r="Z49" s="1"/>
      <c r="AA49" s="1"/>
    </row>
    <row r="50" spans="1:27" ht="75" hidden="1">
      <c r="A50" s="108">
        <v>33</v>
      </c>
      <c r="B50" s="110" t="str">
        <f>'Memória de Cálculo'!A1731</f>
        <v>3.1.3</v>
      </c>
      <c r="C50" s="91" t="str">
        <f>'Memória de Cálculo'!L1731</f>
        <v>EMOP</v>
      </c>
      <c r="D50" s="30" t="str">
        <f>'Memória de Cálculo'!M1731</f>
        <v>12.016.0026-0</v>
      </c>
      <c r="E50" s="92" t="str">
        <f>'Memória de Cálculo'!B1731</f>
        <v>PAREDE DRYWALL ESP.78MM,ESTRUT.MONTANTES AUTOPORTANTES 48MM, ESPACADOS ENTRE SI A CADA 400MM,GUIAS HORIZONTAIS 48MM,AMBOS ACO GALV.ESP.0,5MM,C/DUAS CHAPAS GESSO ACARTONADO,RU(RESIST ENTE UMIDADE),ADICAO DE LA MINERAL,ESP.15MM,LARG.1200MM,C/TR ATAMENTO JUNTAS C/MASSA E FITA P/UNIF.DA SUPERF.DAS CHAPAS D E GESSO ACARTONADO.APLIC.EM AREA SECA E UMIDA.FORN.E COLOC.</v>
      </c>
      <c r="F50" s="93" t="str">
        <f>'Memória de Cálculo'!C1731</f>
        <v>M2</v>
      </c>
      <c r="G50" s="94">
        <f>'Memória de Cálculo'!J1734</f>
        <v>0</v>
      </c>
      <c r="H50" s="94">
        <f>'CCUs Não SINAPI'!G394</f>
        <v>102.50616169323332</v>
      </c>
      <c r="I50" s="94">
        <f t="shared" si="20"/>
        <v>0</v>
      </c>
      <c r="J50" s="94" t="s">
        <v>27</v>
      </c>
      <c r="K50" s="94">
        <f t="shared" si="21"/>
        <v>125.95684736309592</v>
      </c>
      <c r="L50" s="94">
        <f t="shared" si="22"/>
        <v>0</v>
      </c>
      <c r="M50" s="95">
        <f t="shared" si="23"/>
        <v>0</v>
      </c>
      <c r="N50" s="1"/>
      <c r="O50" s="1"/>
      <c r="P50" s="1"/>
      <c r="Q50" s="1"/>
      <c r="R50" s="1"/>
      <c r="S50" s="1"/>
      <c r="T50" s="1"/>
      <c r="U50" s="1"/>
      <c r="V50" s="1"/>
      <c r="W50" s="1"/>
      <c r="X50" s="1"/>
      <c r="Y50" s="1"/>
      <c r="Z50" s="1"/>
      <c r="AA50" s="1"/>
    </row>
    <row r="51" spans="1:27" ht="30" hidden="1">
      <c r="A51" s="108">
        <v>34</v>
      </c>
      <c r="B51" s="110" t="str">
        <f>'Memória de Cálculo'!A1735</f>
        <v>3.1.4</v>
      </c>
      <c r="C51" s="91" t="str">
        <f>'Memória de Cálculo'!L1735</f>
        <v>SINAPI</v>
      </c>
      <c r="D51" s="30">
        <f>'Memória de Cálculo'!M1735</f>
        <v>96367</v>
      </c>
      <c r="E51" s="92" t="str">
        <f>'Memória de Cálculo'!B1735</f>
        <v>PAREDE COM PLACAS DE GESSO ACARTONADO (DRYWALL), PARA USO INTERNO, COM DUAS FACES DUPLAS E ESTRUTURA METÁLICA COM GUIAS SIMPLES, COM VÃOS. AF_06/2017_PS</v>
      </c>
      <c r="F51" s="93" t="str">
        <f>'Memória de Cálculo'!C1735</f>
        <v>M2</v>
      </c>
      <c r="G51" s="94">
        <f>'Memória de Cálculo'!J1738</f>
        <v>0</v>
      </c>
      <c r="H51" s="94">
        <f>'CCUs SINAPI'!J191</f>
        <v>126.76919794860798</v>
      </c>
      <c r="I51" s="94">
        <f t="shared" si="20"/>
        <v>0</v>
      </c>
      <c r="J51" s="94" t="s">
        <v>27</v>
      </c>
      <c r="K51" s="94">
        <f t="shared" si="21"/>
        <v>155.77062151775951</v>
      </c>
      <c r="L51" s="94">
        <f t="shared" si="22"/>
        <v>0</v>
      </c>
      <c r="M51" s="95">
        <f t="shared" si="23"/>
        <v>0</v>
      </c>
      <c r="N51" s="1"/>
      <c r="O51" s="1"/>
      <c r="P51" s="1"/>
      <c r="Q51" s="1"/>
      <c r="R51" s="1"/>
      <c r="S51" s="1"/>
      <c r="T51" s="1"/>
      <c r="U51" s="1"/>
      <c r="V51" s="1"/>
      <c r="W51" s="1"/>
      <c r="X51" s="1"/>
      <c r="Y51" s="1"/>
      <c r="Z51" s="1"/>
      <c r="AA51" s="1"/>
    </row>
    <row r="52" spans="1:27" ht="15.75">
      <c r="A52" s="108">
        <v>35</v>
      </c>
      <c r="B52" s="110" t="str">
        <f>'Memória de Cálculo'!A1739</f>
        <v>3.1.5</v>
      </c>
      <c r="C52" s="91" t="str">
        <f>'Memória de Cálculo'!L1739</f>
        <v>ORSE</v>
      </c>
      <c r="D52" s="30">
        <f>'Memória de Cálculo'!M1739</f>
        <v>4345</v>
      </c>
      <c r="E52" s="92" t="str">
        <f>'Memória de Cálculo'!B1739</f>
        <v>DIVISÓRIA EM COMPENSADO NAVAL 20mm, FIXADA SOBRE ESTRUTURA METÁLICA</v>
      </c>
      <c r="F52" s="93" t="str">
        <f>'Memória de Cálculo'!C1739</f>
        <v>M2</v>
      </c>
      <c r="G52" s="94">
        <f>'Memória de Cálculo'!J1743</f>
        <v>21.9</v>
      </c>
      <c r="H52" s="94">
        <f>'CCUs Não SINAPI'!G419</f>
        <v>474.29683275400004</v>
      </c>
      <c r="I52" s="94">
        <f t="shared" si="20"/>
        <v>10387.1006373126</v>
      </c>
      <c r="J52" s="94" t="s">
        <v>27</v>
      </c>
      <c r="K52" s="94">
        <f t="shared" si="21"/>
        <v>582.80334353733838</v>
      </c>
      <c r="L52" s="94">
        <f t="shared" si="22"/>
        <v>12763.39</v>
      </c>
      <c r="M52" s="95">
        <f t="shared" si="23"/>
        <v>3.0822957694352615E-2</v>
      </c>
      <c r="N52" s="1"/>
      <c r="O52" s="1"/>
      <c r="P52" s="111"/>
      <c r="Q52" s="1"/>
      <c r="R52" s="1"/>
      <c r="S52" s="1"/>
      <c r="T52" s="1"/>
      <c r="U52" s="1"/>
      <c r="V52" s="1"/>
      <c r="W52" s="1"/>
      <c r="X52" s="1"/>
      <c r="Y52" s="1"/>
      <c r="Z52" s="1"/>
      <c r="AA52" s="1"/>
    </row>
    <row r="53" spans="1:27" ht="15.75">
      <c r="A53" s="108"/>
      <c r="B53" s="110" t="str">
        <f>'Memória de Cálculo'!A1744</f>
        <v>3.1.6</v>
      </c>
      <c r="C53" s="91" t="str">
        <f>'Memória de Cálculo'!L1744</f>
        <v>ORSE</v>
      </c>
      <c r="D53" s="30">
        <f>'Memória de Cálculo'!M1744</f>
        <v>180</v>
      </c>
      <c r="E53" s="92" t="s">
        <v>62</v>
      </c>
      <c r="F53" s="93" t="s">
        <v>63</v>
      </c>
      <c r="G53" s="94">
        <f>'Memória de Cálculo'!J1747</f>
        <v>22.5</v>
      </c>
      <c r="H53" s="94">
        <f>'CCUs Não SINAPI'!G443</f>
        <v>90.265758330000011</v>
      </c>
      <c r="I53" s="94">
        <f t="shared" si="20"/>
        <v>2030.9795624250003</v>
      </c>
      <c r="J53" s="94" t="s">
        <v>27</v>
      </c>
      <c r="K53" s="94">
        <f t="shared" si="21"/>
        <v>110.91616500197615</v>
      </c>
      <c r="L53" s="94">
        <f t="shared" si="22"/>
        <v>2495.61</v>
      </c>
      <c r="M53" s="95">
        <f t="shared" si="23"/>
        <v>6.0267751319675522E-3</v>
      </c>
      <c r="N53" s="1"/>
      <c r="O53" s="1"/>
      <c r="P53" s="111"/>
      <c r="Q53" s="1"/>
      <c r="R53" s="1"/>
      <c r="S53" s="1"/>
      <c r="T53" s="1"/>
      <c r="U53" s="1"/>
      <c r="V53" s="1"/>
      <c r="W53" s="1"/>
      <c r="X53" s="1"/>
      <c r="Y53" s="1"/>
      <c r="Z53" s="1"/>
      <c r="AA53" s="1"/>
    </row>
    <row r="54" spans="1:27" ht="15.75">
      <c r="A54" s="108"/>
      <c r="B54" s="110" t="str">
        <f>'Memória de Cálculo'!A1748</f>
        <v>3.1.7</v>
      </c>
      <c r="C54" s="91" t="str">
        <f>'Memória de Cálculo'!L1748</f>
        <v>CPOS</v>
      </c>
      <c r="D54" s="30" t="str">
        <f>'Memória de Cálculo'!M1748</f>
        <v>26.02.040</v>
      </c>
      <c r="E54" s="134" t="str">
        <f>'Memória de Cálculo'!B1748</f>
        <v>VIDRO TEMPERADO INCOLOR DE 8 mm</v>
      </c>
      <c r="F54" s="93" t="str">
        <f>'Memória de Cálculo'!C1748</f>
        <v>M2</v>
      </c>
      <c r="G54" s="94">
        <f>'Memória de Cálculo'!J1752</f>
        <v>10.15</v>
      </c>
      <c r="H54" s="94">
        <f>'CCUs Não SINAPI'!G472</f>
        <v>246.245672338308</v>
      </c>
      <c r="I54" s="94">
        <f t="shared" si="20"/>
        <v>2499.3935742338263</v>
      </c>
      <c r="J54" s="94" t="s">
        <v>27</v>
      </c>
      <c r="K54" s="94">
        <f t="shared" si="21"/>
        <v>302.58013813219048</v>
      </c>
      <c r="L54" s="94">
        <f t="shared" si="22"/>
        <v>3071.19</v>
      </c>
      <c r="M54" s="95">
        <f t="shared" si="23"/>
        <v>7.4167724594577777E-3</v>
      </c>
      <c r="N54" s="1"/>
      <c r="O54" s="1"/>
      <c r="P54" s="111"/>
      <c r="Q54" s="1"/>
      <c r="R54" s="1"/>
      <c r="S54" s="1"/>
      <c r="T54" s="1"/>
      <c r="U54" s="1"/>
      <c r="V54" s="1"/>
      <c r="W54" s="1"/>
      <c r="X54" s="1"/>
      <c r="Y54" s="1"/>
      <c r="Z54" s="1"/>
      <c r="AA54" s="1"/>
    </row>
    <row r="55" spans="1:27" ht="15.75" customHeight="1">
      <c r="A55" s="71"/>
      <c r="B55" s="110" t="str">
        <f>'Memória de Cálculo'!A1753</f>
        <v>3.1.8</v>
      </c>
      <c r="C55" s="91" t="str">
        <f>'Memória de Cálculo'!L1753</f>
        <v>ORSE</v>
      </c>
      <c r="D55" s="30">
        <f>'Memória de Cálculo'!M1753</f>
        <v>9054</v>
      </c>
      <c r="E55" s="134" t="str">
        <f>'Memória de Cálculo'!B1753</f>
        <v>FORNECIMENTO E INSTALAÇÃO DE BRISE METÁLICO DE ALUMÍNIO REF. 84F, 45° L, DA FIBROCELL OU SIMILAR</v>
      </c>
      <c r="F55" s="93" t="str">
        <f>'Memória de Cálculo'!C1753</f>
        <v>M2</v>
      </c>
      <c r="G55" s="94">
        <f>'Memória de Cálculo'!J1757</f>
        <v>60</v>
      </c>
      <c r="H55" s="94">
        <f>'CCUs Não SINAPI'!G496</f>
        <v>169.59890999999999</v>
      </c>
      <c r="I55" s="94">
        <f t="shared" si="20"/>
        <v>10175.934599999999</v>
      </c>
      <c r="J55" s="94" t="s">
        <v>27</v>
      </c>
      <c r="K55" s="94">
        <f t="shared" si="21"/>
        <v>208.39863347675816</v>
      </c>
      <c r="L55" s="94">
        <f t="shared" si="22"/>
        <v>12503.92</v>
      </c>
      <c r="M55" s="95">
        <f t="shared" si="23"/>
        <v>3.0196350434607853E-2</v>
      </c>
      <c r="N55" s="1"/>
      <c r="O55" s="1"/>
      <c r="P55" s="1"/>
      <c r="Q55" s="1"/>
      <c r="R55" s="1"/>
      <c r="S55" s="1"/>
      <c r="T55" s="1"/>
      <c r="U55" s="1"/>
      <c r="V55" s="1"/>
      <c r="W55" s="1"/>
      <c r="X55" s="1"/>
      <c r="Y55" s="1"/>
      <c r="Z55" s="1"/>
      <c r="AA55" s="1"/>
    </row>
    <row r="56" spans="1:27" ht="15.75" customHeight="1">
      <c r="A56" s="71"/>
      <c r="B56" s="110" t="str">
        <f>'Memória de Cálculo'!A1758</f>
        <v>3.1.9</v>
      </c>
      <c r="C56" s="91" t="str">
        <f>'Memória de Cálculo'!L1758</f>
        <v>SEDOP</v>
      </c>
      <c r="D56" s="135" t="str">
        <f>'Memória de Cálculo'!M1758</f>
        <v>061458</v>
      </c>
      <c r="E56" s="134" t="str">
        <f>'Memória de Cálculo'!B1758</f>
        <v>PAINEL EM ACM - ESTRUTURADO (FACHADAS)</v>
      </c>
      <c r="F56" s="93" t="str">
        <f>'Memória de Cálculo'!C1758</f>
        <v>M2</v>
      </c>
      <c r="G56" s="94">
        <f>'Memória de Cálculo'!J1762</f>
        <v>28</v>
      </c>
      <c r="H56" s="94">
        <f>'CCUs Não SINAPI'!G523</f>
        <v>450.49819186000002</v>
      </c>
      <c r="I56" s="94">
        <f t="shared" si="20"/>
        <v>12613.94937208</v>
      </c>
      <c r="J56" s="94" t="s">
        <v>27</v>
      </c>
      <c r="K56" s="94">
        <f t="shared" si="21"/>
        <v>553.56020606131506</v>
      </c>
      <c r="L56" s="94">
        <f t="shared" si="22"/>
        <v>15499.69</v>
      </c>
      <c r="M56" s="95">
        <f t="shared" si="23"/>
        <v>3.7430987311801979E-2</v>
      </c>
      <c r="N56" s="1"/>
      <c r="O56" s="1"/>
      <c r="P56" s="1"/>
      <c r="Q56" s="1"/>
      <c r="R56" s="1"/>
      <c r="S56" s="1"/>
      <c r="T56" s="1"/>
      <c r="U56" s="1"/>
      <c r="V56" s="1"/>
      <c r="W56" s="1"/>
      <c r="X56" s="1"/>
      <c r="Y56" s="1"/>
      <c r="Z56" s="1"/>
      <c r="AA56" s="1"/>
    </row>
    <row r="57" spans="1:27" ht="15.75" customHeight="1">
      <c r="A57" s="71"/>
      <c r="B57" s="110"/>
      <c r="C57" s="91" t="s">
        <v>2</v>
      </c>
      <c r="D57" s="30" t="s">
        <v>2</v>
      </c>
      <c r="E57" s="92"/>
      <c r="F57" s="93"/>
      <c r="G57" s="94"/>
      <c r="H57" s="94"/>
      <c r="I57" s="94"/>
      <c r="J57" s="94"/>
      <c r="K57" s="94"/>
      <c r="L57" s="94"/>
      <c r="M57" s="95" t="str">
        <f>IF(D57="","",L57/#REF!)</f>
        <v/>
      </c>
      <c r="N57" s="1"/>
      <c r="O57" s="1"/>
      <c r="P57" s="111"/>
      <c r="Q57" s="1"/>
      <c r="R57" s="1"/>
      <c r="S57" s="1"/>
      <c r="T57" s="1"/>
      <c r="U57" s="1"/>
      <c r="V57" s="1"/>
      <c r="W57" s="1"/>
      <c r="X57" s="1"/>
      <c r="Y57" s="1"/>
      <c r="Z57" s="1"/>
      <c r="AA57" s="1"/>
    </row>
    <row r="58" spans="1:27" ht="15.75" customHeight="1">
      <c r="A58" s="71"/>
      <c r="B58" s="126" t="s">
        <v>7</v>
      </c>
      <c r="C58" s="127"/>
      <c r="D58" s="128"/>
      <c r="E58" s="129" t="s">
        <v>64</v>
      </c>
      <c r="F58" s="130"/>
      <c r="G58" s="131"/>
      <c r="H58" s="130"/>
      <c r="I58" s="130"/>
      <c r="J58" s="130"/>
      <c r="K58" s="130"/>
      <c r="L58" s="132">
        <f t="shared" ref="L58:M58" si="24">SUM(L59:L64)</f>
        <v>47690.100000000006</v>
      </c>
      <c r="M58" s="133">
        <f t="shared" si="24"/>
        <v>0.11516924067504368</v>
      </c>
      <c r="N58" s="1"/>
      <c r="O58" s="1"/>
      <c r="P58" s="111"/>
      <c r="Q58" s="1"/>
      <c r="R58" s="1"/>
      <c r="S58" s="1"/>
      <c r="T58" s="1"/>
      <c r="U58" s="1"/>
      <c r="V58" s="1"/>
      <c r="W58" s="1"/>
      <c r="X58" s="1"/>
      <c r="Y58" s="1"/>
      <c r="Z58" s="1"/>
      <c r="AA58" s="1"/>
    </row>
    <row r="59" spans="1:27" ht="30">
      <c r="A59" s="108">
        <v>36</v>
      </c>
      <c r="B59" s="110" t="str">
        <f>'Memória de Cálculo'!A1764</f>
        <v>3.2.1</v>
      </c>
      <c r="C59" s="91" t="str">
        <f>'Memória de Cálculo'!L1764</f>
        <v>SINAPI</v>
      </c>
      <c r="D59" s="30">
        <f>'Memória de Cálculo'!M1764</f>
        <v>102182</v>
      </c>
      <c r="E59" s="92" t="str">
        <f>'Memória de Cálculo'!B1764</f>
        <v>PORTA PIVOTANTE DE VIDRO TEMPERADO, ESPESSURA 10 MM, INCLUSIVE ACESSÓRIOS. AF_01/2021 (ADAPTADA)</v>
      </c>
      <c r="F59" s="93" t="str">
        <f>'Memória de Cálculo'!C1764</f>
        <v>M2</v>
      </c>
      <c r="G59" s="94">
        <f>'Memória de Cálculo'!J1772</f>
        <v>13.65</v>
      </c>
      <c r="H59" s="94">
        <f>'CCUs SINAPI'!J201</f>
        <v>972.43592376269999</v>
      </c>
      <c r="I59" s="94">
        <f t="shared" ref="I59:I64" si="25">IF(C59="","",G59*H59)</f>
        <v>13273.750359360854</v>
      </c>
      <c r="J59" s="94" t="s">
        <v>27</v>
      </c>
      <c r="K59" s="94">
        <f t="shared" ref="K59:K64" si="26">IF(F59="","",IF(J59=$H$4,(H59*(1+$I$4)),(H59*(1+$I$5))))</f>
        <v>1194.9034204043862</v>
      </c>
      <c r="L59" s="94">
        <f t="shared" ref="L59:L64" si="27">ROUND((IF(D59="","",G59*K59)),2)</f>
        <v>16310.43</v>
      </c>
      <c r="M59" s="95">
        <f t="shared" ref="M59:M64" si="28">IF(D59="","",L59/$L$211)</f>
        <v>3.9388884447368586E-2</v>
      </c>
      <c r="N59" s="1"/>
      <c r="O59" s="1"/>
      <c r="P59" s="111"/>
      <c r="Q59" s="1"/>
      <c r="R59" s="1"/>
      <c r="S59" s="1"/>
      <c r="T59" s="1"/>
      <c r="U59" s="1"/>
      <c r="V59" s="1"/>
      <c r="W59" s="1"/>
      <c r="X59" s="1"/>
      <c r="Y59" s="1"/>
      <c r="Z59" s="1"/>
      <c r="AA59" s="1"/>
    </row>
    <row r="60" spans="1:27" ht="15.75">
      <c r="A60" s="108">
        <v>37</v>
      </c>
      <c r="B60" s="110" t="str">
        <f>'Memória de Cálculo'!A1773</f>
        <v>3.2.2</v>
      </c>
      <c r="C60" s="93" t="str">
        <f>'Memória de Cálculo'!L1773</f>
        <v>AGETOP CIVIL</v>
      </c>
      <c r="D60" s="30">
        <f>'Memória de Cálculo'!M1773</f>
        <v>180506</v>
      </c>
      <c r="E60" s="92" t="str">
        <f>'Memória de Cálculo'!B1773</f>
        <v>PORTA DE CORRER/VIDRO C/ FERRAGENS (ADAPTADA)</v>
      </c>
      <c r="F60" s="93" t="str">
        <f>'Memória de Cálculo'!C1773</f>
        <v>M2</v>
      </c>
      <c r="G60" s="94">
        <f>'Memória de Cálculo'!J1776</f>
        <v>1.8900000000000001</v>
      </c>
      <c r="H60" s="94">
        <f>'CCUs Não SINAPI'!G557</f>
        <v>297.92845271012806</v>
      </c>
      <c r="I60" s="94">
        <f t="shared" si="25"/>
        <v>563.08477562214205</v>
      </c>
      <c r="J60" s="94" t="s">
        <v>27</v>
      </c>
      <c r="K60" s="94">
        <f t="shared" si="26"/>
        <v>366.08656517094158</v>
      </c>
      <c r="L60" s="94">
        <f t="shared" si="27"/>
        <v>691.9</v>
      </c>
      <c r="M60" s="95">
        <f t="shared" si="28"/>
        <v>1.670904393638569E-3</v>
      </c>
      <c r="N60" s="1"/>
      <c r="O60" s="1"/>
      <c r="P60" s="111"/>
      <c r="Q60" s="1"/>
      <c r="R60" s="1"/>
      <c r="S60" s="1"/>
      <c r="T60" s="1"/>
      <c r="U60" s="1"/>
      <c r="V60" s="1"/>
      <c r="W60" s="1"/>
      <c r="X60" s="1"/>
      <c r="Y60" s="1"/>
      <c r="Z60" s="1"/>
      <c r="AA60" s="1"/>
    </row>
    <row r="61" spans="1:27" ht="15.75">
      <c r="A61" s="108">
        <v>38</v>
      </c>
      <c r="B61" s="110" t="str">
        <f>'Memória de Cálculo'!A1777</f>
        <v>3.2.3</v>
      </c>
      <c r="C61" s="93" t="str">
        <f>'Memória de Cálculo'!L1777</f>
        <v>SINAPI</v>
      </c>
      <c r="D61" s="30">
        <f>'Memória de Cálculo'!M1777</f>
        <v>102181</v>
      </c>
      <c r="E61" s="92" t="str">
        <f>'Memória de Cálculo'!B1777</f>
        <v>INSTALAÇÃO DE VIDRO TEMPERADO, E = 10 MM, ENCAIXADO EM PERFIL U. AF_01/2021_PS</v>
      </c>
      <c r="F61" s="93" t="str">
        <f>'Memória de Cálculo'!C1777</f>
        <v>M2</v>
      </c>
      <c r="G61" s="94">
        <f>'Memória de Cálculo'!J1783</f>
        <v>24.599999999999998</v>
      </c>
      <c r="H61" s="94">
        <f>'CCUs SINAPI'!J213</f>
        <v>470.08489165974004</v>
      </c>
      <c r="I61" s="94">
        <f t="shared" si="25"/>
        <v>11564.088334829605</v>
      </c>
      <c r="J61" s="94" t="s">
        <v>27</v>
      </c>
      <c r="K61" s="94">
        <f t="shared" si="26"/>
        <v>577.62782225404476</v>
      </c>
      <c r="L61" s="94">
        <f t="shared" si="27"/>
        <v>14209.64</v>
      </c>
      <c r="M61" s="95">
        <f t="shared" si="28"/>
        <v>3.4315580153233639E-2</v>
      </c>
      <c r="N61" s="1"/>
      <c r="O61" s="1"/>
      <c r="P61" s="1"/>
      <c r="Q61" s="1"/>
      <c r="R61" s="1"/>
      <c r="S61" s="1"/>
      <c r="T61" s="1"/>
      <c r="U61" s="1"/>
      <c r="V61" s="1"/>
      <c r="W61" s="1"/>
      <c r="X61" s="1"/>
      <c r="Y61" s="1"/>
      <c r="Z61" s="1"/>
      <c r="AA61" s="1"/>
    </row>
    <row r="62" spans="1:27" ht="30">
      <c r="A62" s="108">
        <v>39</v>
      </c>
      <c r="B62" s="110" t="str">
        <f>'Memória de Cálculo'!A1784</f>
        <v>3.2.4</v>
      </c>
      <c r="C62" s="93" t="str">
        <f>'Memória de Cálculo'!L1784</f>
        <v>SINAPI</v>
      </c>
      <c r="D62" s="30">
        <f>'Memória de Cálculo'!M1784</f>
        <v>90795</v>
      </c>
      <c r="E62" s="92" t="str">
        <f>'Memória de Cálculo'!B1784</f>
        <v>KIT DE PORTA-PRONTA DE MADEIRA EM ACABAMENTO MELAMÍNICO BRANCO, FOLHA LEVE OU MÉDIA, E BATENTE METÁLICO, 70X210CM, FIXAÇÃO COM ARGAMASSA - FORNECIMENTO E INSTALAÇÃO. AF_12/2019</v>
      </c>
      <c r="F62" s="93" t="str">
        <f>'Memória de Cálculo'!C1784</f>
        <v>UN</v>
      </c>
      <c r="G62" s="94">
        <f>'Memória de Cálculo'!J1788</f>
        <v>1</v>
      </c>
      <c r="H62" s="94">
        <f>'CCUs SINAPI'!J224</f>
        <v>633.852535391228</v>
      </c>
      <c r="I62" s="94">
        <f t="shared" si="25"/>
        <v>633.852535391228</v>
      </c>
      <c r="J62" s="94" t="s">
        <v>27</v>
      </c>
      <c r="K62" s="94">
        <f t="shared" si="26"/>
        <v>778.86115070733899</v>
      </c>
      <c r="L62" s="94">
        <f t="shared" si="27"/>
        <v>778.86</v>
      </c>
      <c r="M62" s="95">
        <f t="shared" si="28"/>
        <v>1.8809085070520823E-3</v>
      </c>
      <c r="N62" s="1"/>
      <c r="O62" s="1"/>
      <c r="P62" s="111"/>
      <c r="Q62" s="1"/>
      <c r="R62" s="1"/>
      <c r="S62" s="1"/>
      <c r="T62" s="1"/>
      <c r="U62" s="1"/>
      <c r="V62" s="1"/>
      <c r="W62" s="1"/>
      <c r="X62" s="1"/>
      <c r="Y62" s="1"/>
      <c r="Z62" s="1"/>
      <c r="AA62" s="1"/>
    </row>
    <row r="63" spans="1:27" ht="30">
      <c r="A63" s="108">
        <v>41</v>
      </c>
      <c r="B63" s="110" t="str">
        <f>'Memória de Cálculo'!A1789</f>
        <v>3.2.5</v>
      </c>
      <c r="C63" s="93" t="str">
        <f>'Memória de Cálculo'!L1789</f>
        <v>SINAPI</v>
      </c>
      <c r="D63" s="30">
        <f>'Memória de Cálculo'!M1789</f>
        <v>90796</v>
      </c>
      <c r="E63" s="92" t="str">
        <f>'Memória de Cálculo'!B1789</f>
        <v xml:space="preserve">KIT DE PORTA-PRONTA DE MADEIRA EM ACABAMENTO MELAMÍNICO BRANCO, FOLHA LEVE OU MÉDIA, E BATENTE METÁLICO, 80X210CM, FIXAÇÃO COM ARGAMASSA - FORNECIMENTO E INSTALAÇÃO. AF_12/2019        </v>
      </c>
      <c r="F63" s="93" t="str">
        <f>'Memória de Cálculo'!C1789</f>
        <v>UN</v>
      </c>
      <c r="G63" s="94">
        <f>'Memória de Cálculo'!J1793</f>
        <v>3</v>
      </c>
      <c r="H63" s="94">
        <f>'CCUs SINAPI'!J246</f>
        <v>639.356894977156</v>
      </c>
      <c r="I63" s="94">
        <f t="shared" si="25"/>
        <v>1918.0706849314679</v>
      </c>
      <c r="J63" s="94" t="s">
        <v>27</v>
      </c>
      <c r="K63" s="94">
        <f t="shared" si="26"/>
        <v>785.6247614868663</v>
      </c>
      <c r="L63" s="94">
        <f t="shared" si="27"/>
        <v>2356.87</v>
      </c>
      <c r="M63" s="95">
        <f t="shared" si="28"/>
        <v>5.6917248709855957E-3</v>
      </c>
      <c r="N63" s="1"/>
      <c r="O63" s="1"/>
      <c r="P63" s="111"/>
      <c r="Q63" s="1"/>
      <c r="R63" s="1"/>
      <c r="S63" s="1"/>
      <c r="T63" s="1"/>
      <c r="U63" s="1"/>
      <c r="V63" s="1"/>
      <c r="W63" s="1"/>
      <c r="X63" s="1"/>
      <c r="Y63" s="1"/>
      <c r="Z63" s="1"/>
      <c r="AA63" s="1"/>
    </row>
    <row r="64" spans="1:27" ht="15.75" customHeight="1">
      <c r="A64" s="71"/>
      <c r="B64" s="136" t="str">
        <f>'Memória de Cálculo'!A1794</f>
        <v>3.2.6</v>
      </c>
      <c r="C64" s="137" t="str">
        <f>'Memória de Cálculo'!L1794</f>
        <v>SETOP</v>
      </c>
      <c r="D64" s="138" t="str">
        <f>'Memória de Cálculo'!M1794</f>
        <v>ED-50962</v>
      </c>
      <c r="E64" s="139" t="str">
        <f>'Memória de Cálculo'!B1794</f>
        <v>ESQUADRIA DE ALUMÍNIO E VIDRO</v>
      </c>
      <c r="F64" s="140" t="str">
        <f>'Memória de Cálculo'!C1794</f>
        <v>M2</v>
      </c>
      <c r="G64" s="141">
        <f>'Memória de Cálculo'!J1802</f>
        <v>21.879999999999995</v>
      </c>
      <c r="H64" s="141">
        <f>'CCUs Não SINAPI'!F560</f>
        <v>496.26617197709805</v>
      </c>
      <c r="I64" s="94">
        <f t="shared" si="25"/>
        <v>10858.303842858902</v>
      </c>
      <c r="J64" s="94" t="s">
        <v>27</v>
      </c>
      <c r="K64" s="94">
        <f t="shared" si="26"/>
        <v>609.7986837342828</v>
      </c>
      <c r="L64" s="94">
        <f t="shared" si="27"/>
        <v>13342.4</v>
      </c>
      <c r="M64" s="95">
        <f t="shared" si="28"/>
        <v>3.2221238302765201E-2</v>
      </c>
      <c r="N64" s="1"/>
      <c r="O64" s="1"/>
      <c r="P64" s="1"/>
      <c r="Q64" s="1"/>
      <c r="R64" s="1"/>
      <c r="S64" s="1"/>
      <c r="T64" s="1"/>
      <c r="U64" s="1"/>
      <c r="V64" s="1"/>
      <c r="W64" s="1"/>
      <c r="X64" s="1"/>
      <c r="Y64" s="1"/>
      <c r="Z64" s="1"/>
      <c r="AA64" s="1"/>
    </row>
    <row r="65" spans="1:27" ht="15.75" customHeight="1">
      <c r="A65" s="71"/>
      <c r="B65" s="110"/>
      <c r="C65" s="91" t="s">
        <v>2</v>
      </c>
      <c r="D65" s="30" t="s">
        <v>2</v>
      </c>
      <c r="E65" s="92"/>
      <c r="F65" s="93"/>
      <c r="G65" s="94"/>
      <c r="H65" s="94"/>
      <c r="I65" s="94"/>
      <c r="J65" s="94"/>
      <c r="K65" s="94"/>
      <c r="L65" s="94"/>
      <c r="M65" s="95" t="str">
        <f>IF(D65="","",L65/#REF!)</f>
        <v/>
      </c>
      <c r="N65" s="1"/>
      <c r="O65" s="1"/>
      <c r="P65" s="1"/>
      <c r="Q65" s="1"/>
      <c r="R65" s="1"/>
      <c r="S65" s="1"/>
      <c r="T65" s="1"/>
      <c r="U65" s="1"/>
      <c r="V65" s="1"/>
      <c r="W65" s="1"/>
      <c r="X65" s="1"/>
      <c r="Y65" s="1"/>
      <c r="Z65" s="1"/>
      <c r="AA65" s="1"/>
    </row>
    <row r="66" spans="1:27" ht="15.75" customHeight="1">
      <c r="A66" s="71"/>
      <c r="B66" s="126" t="str">
        <f>'Memória de Cálculo'!A1803</f>
        <v>3.3</v>
      </c>
      <c r="C66" s="127"/>
      <c r="D66" s="128"/>
      <c r="E66" s="129" t="s">
        <v>65</v>
      </c>
      <c r="F66" s="130"/>
      <c r="G66" s="131"/>
      <c r="H66" s="130"/>
      <c r="I66" s="130"/>
      <c r="J66" s="130"/>
      <c r="K66" s="130"/>
      <c r="L66" s="132">
        <f t="shared" ref="L66:M66" si="29">SUM(L67:L70)</f>
        <v>11957.17</v>
      </c>
      <c r="M66" s="133">
        <f t="shared" si="29"/>
        <v>2.887597613597816E-2</v>
      </c>
      <c r="N66" s="1"/>
      <c r="O66" s="1"/>
      <c r="P66" s="1"/>
      <c r="Q66" s="1"/>
      <c r="R66" s="1"/>
      <c r="S66" s="1"/>
      <c r="T66" s="1"/>
      <c r="U66" s="1"/>
      <c r="V66" s="1"/>
      <c r="W66" s="1"/>
      <c r="X66" s="1"/>
      <c r="Y66" s="1"/>
      <c r="Z66" s="1"/>
      <c r="AA66" s="1"/>
    </row>
    <row r="67" spans="1:27" ht="15.75" customHeight="1">
      <c r="A67" s="108">
        <v>43</v>
      </c>
      <c r="B67" s="110" t="str">
        <f>'Memória de Cálculo'!A1804</f>
        <v>3.3.1</v>
      </c>
      <c r="C67" s="91" t="str">
        <f>'Memória de Cálculo'!L1804</f>
        <v>SINAPI</v>
      </c>
      <c r="D67" s="30">
        <f>'Memória de Cálculo'!M1804</f>
        <v>96114</v>
      </c>
      <c r="E67" s="92" t="str">
        <f>'Memória de Cálculo'!B1804</f>
        <v>FORRO EM DRYWALL, PARA AMBIENTES COMERCIAIS, INCLUSIVE ESTRUTURA DE FIXAÇÃO. AF_05/2017_PS</v>
      </c>
      <c r="F67" s="93" t="str">
        <f>'Memória de Cálculo'!C1804</f>
        <v>M2</v>
      </c>
      <c r="G67" s="94">
        <f>'Memória de Cálculo'!J1809</f>
        <v>74.5</v>
      </c>
      <c r="H67" s="94">
        <f>'CCUs SINAPI'!J263</f>
        <v>56.727594925159607</v>
      </c>
      <c r="I67" s="94">
        <f t="shared" ref="I67:I70" si="30">IF(C67="","",G67*H67)</f>
        <v>4226.2058219243909</v>
      </c>
      <c r="J67" s="94" t="s">
        <v>27</v>
      </c>
      <c r="K67" s="94">
        <f t="shared" ref="K67:K70" si="31">IF(F67="","",IF(J67=$H$4,(H67*(1+$I$4)),(H67*(1+$I$5))))</f>
        <v>69.705361094751993</v>
      </c>
      <c r="L67" s="94">
        <f t="shared" ref="L67:L70" si="32">ROUND((IF(D67="","",G67*K67)),2)</f>
        <v>5193.05</v>
      </c>
      <c r="M67" s="95">
        <f t="shared" ref="M67:M70" si="33">IF(D67="","",L67/$L$211)</f>
        <v>1.2540959764972931E-2</v>
      </c>
      <c r="N67" s="1"/>
      <c r="O67" s="1"/>
      <c r="P67" s="1"/>
      <c r="Q67" s="1"/>
      <c r="R67" s="1"/>
      <c r="S67" s="1"/>
      <c r="T67" s="1"/>
      <c r="U67" s="1"/>
      <c r="V67" s="1"/>
      <c r="W67" s="1"/>
      <c r="X67" s="1"/>
      <c r="Y67" s="1"/>
      <c r="Z67" s="1"/>
      <c r="AA67" s="1"/>
    </row>
    <row r="68" spans="1:27" ht="15.75" customHeight="1">
      <c r="A68" s="108">
        <v>44</v>
      </c>
      <c r="B68" s="110" t="str">
        <f>'Memória de Cálculo'!A1810</f>
        <v>3.3.2</v>
      </c>
      <c r="C68" s="91" t="str">
        <f>'Memória de Cálculo'!L1810</f>
        <v>EMBASA</v>
      </c>
      <c r="D68" s="30" t="str">
        <f>'Memória de Cálculo'!M1810</f>
        <v>15.02.07</v>
      </c>
      <c r="E68" s="92" t="str">
        <f>'Memória de Cálculo'!B1810</f>
        <v>COBERTURA C/ TELHA DE FIBROCIMENTO ONDULADAS C/ e=6mm, C/ MADEIRAMENTO, INCL.ELEMENTOS P/ FIXACAO E VEDACAO</v>
      </c>
      <c r="F68" s="93" t="str">
        <f>'Memória de Cálculo'!C1810</f>
        <v>M2</v>
      </c>
      <c r="G68" s="94">
        <f>'Memória de Cálculo'!J1814</f>
        <v>32.200000000000003</v>
      </c>
      <c r="H68" s="94">
        <f>'CCUs Não SINAPI'!G613</f>
        <v>79.590533236340008</v>
      </c>
      <c r="I68" s="94">
        <f t="shared" si="30"/>
        <v>2562.8151702101486</v>
      </c>
      <c r="J68" s="94" t="s">
        <v>27</v>
      </c>
      <c r="K68" s="94">
        <f t="shared" si="31"/>
        <v>97.798732103524486</v>
      </c>
      <c r="L68" s="94">
        <f t="shared" si="32"/>
        <v>3149.12</v>
      </c>
      <c r="M68" s="95">
        <f t="shared" si="33"/>
        <v>7.6049695679940594E-3</v>
      </c>
      <c r="N68" s="1"/>
      <c r="O68" s="1"/>
      <c r="P68" s="111"/>
      <c r="Q68" s="1"/>
      <c r="R68" s="1"/>
      <c r="S68" s="1"/>
      <c r="T68" s="1"/>
      <c r="U68" s="1"/>
      <c r="V68" s="1"/>
      <c r="W68" s="1"/>
      <c r="X68" s="1"/>
      <c r="Y68" s="1"/>
      <c r="Z68" s="1"/>
      <c r="AA68" s="1"/>
    </row>
    <row r="69" spans="1:27" ht="15.75" customHeight="1">
      <c r="A69" s="108">
        <v>45</v>
      </c>
      <c r="B69" s="110" t="str">
        <f>'Memória de Cálculo'!A1815</f>
        <v>3.3.3</v>
      </c>
      <c r="C69" s="91" t="str">
        <f>'Memória de Cálculo'!L1815</f>
        <v>SBC</v>
      </c>
      <c r="D69" s="30">
        <f>'Memória de Cálculo'!M1815</f>
        <v>160189</v>
      </c>
      <c r="E69" s="92" t="str">
        <f>'Memória de Cálculo'!B1815</f>
        <v>IMPERMEABILIZAÇÃO DE LAJE EXPOSTA MANTA ASFALTASTICA 3mm</v>
      </c>
      <c r="F69" s="93" t="str">
        <f>'Memória de Cálculo'!C1815</f>
        <v>M2</v>
      </c>
      <c r="G69" s="94">
        <f>'Memória de Cálculo'!J1818</f>
        <v>8</v>
      </c>
      <c r="H69" s="94">
        <f>'CCUs Não SINAPI'!G636</f>
        <v>113.67411299388002</v>
      </c>
      <c r="I69" s="94">
        <f t="shared" si="30"/>
        <v>909.39290395104013</v>
      </c>
      <c r="J69" s="94" t="s">
        <v>27</v>
      </c>
      <c r="K69" s="94">
        <f t="shared" si="31"/>
        <v>139.67972913037704</v>
      </c>
      <c r="L69" s="94">
        <f t="shared" si="32"/>
        <v>1117.44</v>
      </c>
      <c r="M69" s="95">
        <f t="shared" si="33"/>
        <v>2.6985625171664727E-3</v>
      </c>
      <c r="N69" s="1"/>
      <c r="O69" s="1"/>
      <c r="P69" s="111"/>
      <c r="Q69" s="1"/>
      <c r="R69" s="1"/>
      <c r="S69" s="1"/>
      <c r="T69" s="1"/>
      <c r="U69" s="1"/>
      <c r="V69" s="1"/>
      <c r="W69" s="1"/>
      <c r="X69" s="1"/>
      <c r="Y69" s="1"/>
      <c r="Z69" s="1"/>
      <c r="AA69" s="1"/>
    </row>
    <row r="70" spans="1:27" ht="15.75" customHeight="1">
      <c r="A70" s="71">
        <v>46</v>
      </c>
      <c r="B70" s="110" t="str">
        <f>'Memória de Cálculo'!A1819</f>
        <v>3.3.4</v>
      </c>
      <c r="C70" s="91" t="str">
        <f>'Memória de Cálculo'!L1819</f>
        <v>SBC</v>
      </c>
      <c r="D70" s="30">
        <f>'Memória de Cálculo'!M1819</f>
        <v>160359</v>
      </c>
      <c r="E70" s="92" t="str">
        <f>'Memória de Cálculo'!B1819</f>
        <v>IMPERMEABILIZAÇÃO DE CANALETAS/VIGAS BALDRAME</v>
      </c>
      <c r="F70" s="93" t="str">
        <f>'Memória de Cálculo'!C1819</f>
        <v>M2</v>
      </c>
      <c r="G70" s="94">
        <f>'Memória de Cálculo'!J1822</f>
        <v>32.58</v>
      </c>
      <c r="H70" s="94">
        <f>'CCUs Não SINAPI'!G660</f>
        <v>62.386741608999998</v>
      </c>
      <c r="I70" s="94">
        <f t="shared" si="30"/>
        <v>2032.5600416212199</v>
      </c>
      <c r="J70" s="94" t="s">
        <v>27</v>
      </c>
      <c r="K70" s="94">
        <f t="shared" si="31"/>
        <v>76.659170146690272</v>
      </c>
      <c r="L70" s="94">
        <f t="shared" si="32"/>
        <v>2497.56</v>
      </c>
      <c r="M70" s="95">
        <f t="shared" si="33"/>
        <v>6.0314842858446944E-3</v>
      </c>
      <c r="N70" s="1"/>
      <c r="O70" s="116"/>
      <c r="P70" s="111"/>
      <c r="Q70" s="1"/>
      <c r="R70" s="1"/>
      <c r="S70" s="1"/>
      <c r="T70" s="1"/>
      <c r="U70" s="1"/>
      <c r="V70" s="1"/>
      <c r="W70" s="1"/>
      <c r="X70" s="1"/>
      <c r="Y70" s="1"/>
      <c r="Z70" s="1"/>
      <c r="AA70" s="1"/>
    </row>
    <row r="71" spans="1:27" ht="15.75" customHeight="1">
      <c r="A71" s="71"/>
      <c r="B71" s="110"/>
      <c r="C71" s="30"/>
      <c r="D71" s="30"/>
      <c r="E71" s="3"/>
      <c r="F71" s="32"/>
      <c r="G71" s="33"/>
      <c r="H71" s="33"/>
      <c r="I71" s="33"/>
      <c r="J71" s="33"/>
      <c r="K71" s="33"/>
      <c r="L71" s="94"/>
      <c r="M71" s="95"/>
      <c r="N71" s="1"/>
      <c r="O71" s="1"/>
      <c r="P71" s="1"/>
      <c r="Q71" s="1"/>
      <c r="R71" s="1"/>
      <c r="S71" s="1"/>
      <c r="T71" s="1"/>
      <c r="U71" s="1"/>
      <c r="V71" s="1"/>
      <c r="W71" s="1"/>
      <c r="X71" s="1"/>
      <c r="Y71" s="1"/>
      <c r="Z71" s="1"/>
      <c r="AA71" s="1"/>
    </row>
    <row r="72" spans="1:27" ht="15.75" customHeight="1">
      <c r="A72" s="71"/>
      <c r="B72" s="126" t="s">
        <v>9</v>
      </c>
      <c r="C72" s="127"/>
      <c r="D72" s="128"/>
      <c r="E72" s="129" t="s">
        <v>66</v>
      </c>
      <c r="F72" s="130"/>
      <c r="G72" s="131"/>
      <c r="H72" s="130"/>
      <c r="I72" s="130"/>
      <c r="J72" s="130"/>
      <c r="K72" s="130"/>
      <c r="L72" s="132">
        <f t="shared" ref="L72:M72" si="34">SUM(L73:L75)</f>
        <v>3040.25</v>
      </c>
      <c r="M72" s="133">
        <f t="shared" si="34"/>
        <v>7.3420538846071092E-3</v>
      </c>
      <c r="N72" s="1"/>
      <c r="O72" s="1"/>
      <c r="P72" s="1"/>
      <c r="Q72" s="1"/>
      <c r="R72" s="1"/>
      <c r="S72" s="1"/>
      <c r="T72" s="1"/>
      <c r="U72" s="1"/>
      <c r="V72" s="1"/>
      <c r="W72" s="1"/>
      <c r="X72" s="1"/>
      <c r="Y72" s="1"/>
      <c r="Z72" s="1"/>
      <c r="AA72" s="1"/>
    </row>
    <row r="73" spans="1:27" ht="24.75" customHeight="1">
      <c r="A73" s="108">
        <v>46</v>
      </c>
      <c r="B73" s="110" t="str">
        <f>'Memória de Cálculo'!A1824</f>
        <v>3.4.1</v>
      </c>
      <c r="C73" s="91" t="str">
        <f>'Memória de Cálculo'!L1824</f>
        <v>SINAPI</v>
      </c>
      <c r="D73" s="30">
        <f>'Memória de Cálculo'!M1824</f>
        <v>87879</v>
      </c>
      <c r="E73" s="92" t="str">
        <f>'Memória de Cálculo'!B1824</f>
        <v>CHAPISCO APLICADO EM ALVENARIAS E ESTRUTURAS DE CONCRETO INTERNAS, COM COLHER DE PEDREIRO.  ARGAMASSA TRAÇO 1:3 COM PREPARO EM BETONEIRA 400L. AF_06/2014</v>
      </c>
      <c r="F73" s="93" t="str">
        <f>'Memória de Cálculo'!C1824</f>
        <v>M2</v>
      </c>
      <c r="G73" s="94">
        <f>'Memória de Cálculo'!J1830</f>
        <v>81.784999999999997</v>
      </c>
      <c r="H73" s="94">
        <f>'CCUs SINAPI'!J272</f>
        <v>3.3423274667939999</v>
      </c>
      <c r="I73" s="94">
        <f t="shared" ref="I73:I75" si="35">IF(C73="","",G73*H73)</f>
        <v>273.35225187174728</v>
      </c>
      <c r="J73" s="94" t="s">
        <v>27</v>
      </c>
      <c r="K73" s="94">
        <f t="shared" ref="K73:K75" si="36">IF(F73="","",IF(J73=$H$4,(H73*(1+$I$4)),(H73*(1+$I$5))))</f>
        <v>4.106963168051637</v>
      </c>
      <c r="L73" s="94">
        <f t="shared" ref="L73:L75" si="37">ROUND((IF(D73="","",G73*K73)),2)</f>
        <v>335.89</v>
      </c>
      <c r="M73" s="95">
        <f t="shared" ref="M73:M75" si="38">IF(D73="","",L73/$L$211)</f>
        <v>8.1115779271463922E-4</v>
      </c>
      <c r="N73" s="1"/>
      <c r="O73" s="1"/>
      <c r="P73" s="111"/>
      <c r="Q73" s="1"/>
      <c r="R73" s="1"/>
      <c r="S73" s="1"/>
      <c r="T73" s="1"/>
      <c r="U73" s="1"/>
      <c r="V73" s="1"/>
      <c r="W73" s="1"/>
      <c r="X73" s="1"/>
      <c r="Y73" s="1"/>
      <c r="Z73" s="1"/>
      <c r="AA73" s="1"/>
    </row>
    <row r="74" spans="1:27" ht="45">
      <c r="A74" s="108">
        <v>47</v>
      </c>
      <c r="B74" s="110" t="str">
        <f>'Memória de Cálculo'!A1831</f>
        <v>3.4.2</v>
      </c>
      <c r="C74" s="91" t="str">
        <f>'Memória de Cálculo'!L1824</f>
        <v>SINAPI</v>
      </c>
      <c r="D74" s="30">
        <f>'Memória de Cálculo'!M1831</f>
        <v>87536</v>
      </c>
      <c r="E74" s="92" t="str">
        <f>'Memória de Cálculo'!B1831</f>
        <v>EMBOÇO, PARA RECEBIMENTO DE CERÂMICA, EM ARGAMASSA TRAÇO 1:2:8, PREPARO MANUAL, APLICADO MANUALMENTE EM FACES INTERNAS DE PAREDES, PARA AMBIENTE COM ÁREA  MAIOR QUE 10M2, ESPESSURA DE 20MM, COM EXECUÇÃO DE TALISCAS. AF_06/2014</v>
      </c>
      <c r="F74" s="93" t="str">
        <f>'Memória de Cálculo'!C1831</f>
        <v>M2</v>
      </c>
      <c r="G74" s="94">
        <f>'Memória de Cálculo'!J1834</f>
        <v>20.72</v>
      </c>
      <c r="H74" s="94">
        <f>'CCUs SINAPI'!J281</f>
        <v>28.394562617880002</v>
      </c>
      <c r="I74" s="94">
        <f t="shared" si="35"/>
        <v>588.33533744247359</v>
      </c>
      <c r="J74" s="94" t="s">
        <v>27</v>
      </c>
      <c r="K74" s="94">
        <f t="shared" si="36"/>
        <v>34.890483952617579</v>
      </c>
      <c r="L74" s="94">
        <f t="shared" si="37"/>
        <v>722.93</v>
      </c>
      <c r="M74" s="95">
        <f t="shared" si="38"/>
        <v>1.7458403140527975E-3</v>
      </c>
      <c r="N74" s="1"/>
      <c r="O74" s="1"/>
      <c r="P74" s="1"/>
      <c r="Q74" s="1"/>
      <c r="R74" s="1"/>
      <c r="S74" s="1"/>
      <c r="T74" s="1"/>
      <c r="U74" s="1"/>
      <c r="V74" s="1"/>
      <c r="W74" s="1"/>
      <c r="X74" s="1"/>
      <c r="Y74" s="1"/>
      <c r="Z74" s="1"/>
      <c r="AA74" s="1"/>
    </row>
    <row r="75" spans="1:27" ht="45">
      <c r="A75" s="108">
        <v>48</v>
      </c>
      <c r="B75" s="110" t="str">
        <f>'Memória de Cálculo'!A1835</f>
        <v>3.4.3</v>
      </c>
      <c r="C75" s="91" t="str">
        <f>'Memória de Cálculo'!L1835</f>
        <v>ORSE</v>
      </c>
      <c r="D75" s="30">
        <f>'Memória de Cálculo'!M1835</f>
        <v>9775</v>
      </c>
      <c r="E75" s="92" t="str">
        <f>'Memória de Cálculo'!B1835</f>
        <v>REVESTIMENTO CERÂMICO PARA PISO OU PAREDE, 61 x 61 cm, C/ PISO PORCELANATO MERANO BRANCO, INCEPA OU SIMILAR, PEI 5, APLICADO COM ARGAMASSA INDUSTRIALIZADA AC-III, REJUNTADO, EXCLUSIVE REGULARIZAÇÃO DE BASE OU EMBOÇO</v>
      </c>
      <c r="F75" s="93" t="str">
        <f>'Memória de Cálculo'!C1835</f>
        <v>M2</v>
      </c>
      <c r="G75" s="94">
        <f>'Memória de Cálculo'!J1838</f>
        <v>22.799999999999997</v>
      </c>
      <c r="H75" s="94">
        <f>'CCUs Não SINAPI'!G686</f>
        <v>70.724919814999993</v>
      </c>
      <c r="I75" s="94">
        <f t="shared" si="35"/>
        <v>1612.5281717819996</v>
      </c>
      <c r="J75" s="94" t="s">
        <v>27</v>
      </c>
      <c r="K75" s="94">
        <f t="shared" si="36"/>
        <v>86.904901937160417</v>
      </c>
      <c r="L75" s="94">
        <f t="shared" si="37"/>
        <v>1981.43</v>
      </c>
      <c r="M75" s="95">
        <f t="shared" si="38"/>
        <v>4.7850557778396727E-3</v>
      </c>
      <c r="N75" s="1"/>
      <c r="O75" s="1"/>
      <c r="P75" s="1"/>
      <c r="Q75" s="1"/>
      <c r="R75" s="1"/>
      <c r="S75" s="1"/>
      <c r="T75" s="1"/>
      <c r="U75" s="1"/>
      <c r="V75" s="1"/>
      <c r="W75" s="1"/>
      <c r="X75" s="1"/>
      <c r="Y75" s="1"/>
      <c r="Z75" s="1"/>
      <c r="AA75" s="1"/>
    </row>
    <row r="76" spans="1:27" ht="15.75" customHeight="1">
      <c r="A76" s="71"/>
      <c r="B76" s="110"/>
      <c r="C76" s="30"/>
      <c r="D76" s="55"/>
      <c r="E76" s="3"/>
      <c r="F76" s="32"/>
      <c r="G76" s="33"/>
      <c r="H76" s="33"/>
      <c r="I76" s="33"/>
      <c r="J76" s="33"/>
      <c r="K76" s="33"/>
      <c r="L76" s="94"/>
      <c r="M76" s="95"/>
      <c r="N76" s="1"/>
      <c r="O76" s="1"/>
      <c r="P76" s="1"/>
      <c r="Q76" s="1"/>
      <c r="R76" s="1"/>
      <c r="S76" s="1"/>
      <c r="T76" s="1"/>
      <c r="U76" s="1"/>
      <c r="V76" s="1"/>
      <c r="W76" s="1"/>
      <c r="X76" s="1"/>
      <c r="Y76" s="1"/>
      <c r="Z76" s="1"/>
      <c r="AA76" s="1"/>
    </row>
    <row r="77" spans="1:27" ht="15.75" customHeight="1">
      <c r="A77" s="71"/>
      <c r="B77" s="126" t="s">
        <v>10</v>
      </c>
      <c r="C77" s="127"/>
      <c r="D77" s="128"/>
      <c r="E77" s="129" t="s">
        <v>67</v>
      </c>
      <c r="F77" s="130"/>
      <c r="G77" s="131"/>
      <c r="H77" s="130"/>
      <c r="I77" s="130"/>
      <c r="J77" s="130"/>
      <c r="K77" s="130"/>
      <c r="L77" s="132">
        <f t="shared" ref="L77:M77" si="39">SUM(L78:L86)</f>
        <v>105803.44</v>
      </c>
      <c r="M77" s="133">
        <f t="shared" si="39"/>
        <v>0.25551009214926251</v>
      </c>
      <c r="N77" s="1"/>
      <c r="O77" s="1"/>
      <c r="P77" s="111"/>
      <c r="Q77" s="1"/>
      <c r="R77" s="1"/>
      <c r="S77" s="1"/>
      <c r="T77" s="1"/>
      <c r="U77" s="1"/>
      <c r="V77" s="1"/>
      <c r="W77" s="1"/>
      <c r="X77" s="1"/>
      <c r="Y77" s="1"/>
      <c r="Z77" s="1"/>
      <c r="AA77" s="1"/>
    </row>
    <row r="78" spans="1:27" ht="15.75" customHeight="1">
      <c r="A78" s="108">
        <v>52</v>
      </c>
      <c r="B78" s="110" t="str">
        <f>'Memória de Cálculo'!A1840</f>
        <v>3.5.1</v>
      </c>
      <c r="C78" s="91" t="str">
        <f>'Memória de Cálculo'!L1840</f>
        <v>SINAPI</v>
      </c>
      <c r="D78" s="30">
        <f>'Memória de Cálculo'!M1840</f>
        <v>87690</v>
      </c>
      <c r="E78" s="92" t="str">
        <f>'Memória de Cálculo'!B1840</f>
        <v>CONTRAPISO REGULADOR</v>
      </c>
      <c r="F78" s="93" t="str">
        <f>'Memória de Cálculo'!C1840</f>
        <v>M2</v>
      </c>
      <c r="G78" s="94">
        <f>'Memória de Cálculo'!J1846</f>
        <v>77.424999999999997</v>
      </c>
      <c r="H78" s="94">
        <f>'CCUs SINAPI'!J290</f>
        <v>37.999197636247999</v>
      </c>
      <c r="I78" s="94">
        <f t="shared" ref="I78:I87" si="40">IF(C78="","",G78*H78)</f>
        <v>2942.0878769865012</v>
      </c>
      <c r="J78" s="94" t="s">
        <v>27</v>
      </c>
      <c r="K78" s="94">
        <f t="shared" ref="K78:K86" si="41">IF(F78="","",IF(J78=$H$4,(H78*(1+$I$4)),(H78*(1+$I$5))))</f>
        <v>46.692404217735493</v>
      </c>
      <c r="L78" s="94">
        <f t="shared" ref="L78:L86" si="42">ROUND((IF(D78="","",G78*K78)),2)</f>
        <v>3615.16</v>
      </c>
      <c r="M78" s="95">
        <f t="shared" ref="M78:M86" si="43">IF(D78="","",L78/$L$211)</f>
        <v>8.7304331951241626E-3</v>
      </c>
      <c r="N78" s="1"/>
      <c r="O78" s="1"/>
      <c r="P78" s="111"/>
      <c r="Q78" s="1"/>
      <c r="R78" s="1"/>
      <c r="S78" s="1"/>
      <c r="T78" s="1"/>
      <c r="U78" s="1"/>
      <c r="V78" s="1"/>
      <c r="W78" s="1"/>
      <c r="X78" s="1"/>
      <c r="Y78" s="1"/>
      <c r="Z78" s="1"/>
      <c r="AA78" s="1"/>
    </row>
    <row r="79" spans="1:27" ht="15.75" customHeight="1">
      <c r="A79" s="108">
        <v>53</v>
      </c>
      <c r="B79" s="110" t="str">
        <f>'Memória de Cálculo'!A1847</f>
        <v>3.5.2</v>
      </c>
      <c r="C79" s="91" t="str">
        <f>'Memória de Cálculo'!L1847</f>
        <v>ORSE</v>
      </c>
      <c r="D79" s="55">
        <f>'Memória de Cálculo'!M1847</f>
        <v>2180</v>
      </c>
      <c r="E79" s="92" t="str">
        <f>'Memória de Cálculo'!B1847</f>
        <v>REGULARIZAÇÃO DE BASE PARA REVEST. DE PISOS COM ARG. TRAÇO T4, ESP. MÉDIA = 2,5CM</v>
      </c>
      <c r="F79" s="93" t="str">
        <f>'Memória de Cálculo'!C1847</f>
        <v>M2</v>
      </c>
      <c r="G79" s="94">
        <f>'Memória de Cálculo'!J1852</f>
        <v>106.3925</v>
      </c>
      <c r="H79" s="94">
        <f>'CCUs Não SINAPI'!G710</f>
        <v>22.359224504</v>
      </c>
      <c r="I79" s="94">
        <f t="shared" si="40"/>
        <v>2378.8537930418202</v>
      </c>
      <c r="J79" s="94" t="s">
        <v>27</v>
      </c>
      <c r="K79" s="94">
        <f t="shared" si="41"/>
        <v>27.474420868823074</v>
      </c>
      <c r="L79" s="94">
        <f t="shared" si="42"/>
        <v>2923.07</v>
      </c>
      <c r="M79" s="95">
        <f t="shared" si="43"/>
        <v>7.0590699608514117E-3</v>
      </c>
      <c r="N79" s="1"/>
      <c r="O79" s="1"/>
      <c r="P79" s="1"/>
      <c r="Q79" s="1"/>
      <c r="R79" s="1"/>
      <c r="S79" s="1"/>
      <c r="T79" s="1"/>
      <c r="U79" s="1"/>
      <c r="V79" s="1"/>
      <c r="W79" s="1"/>
      <c r="X79" s="1"/>
      <c r="Y79" s="1"/>
      <c r="Z79" s="1"/>
      <c r="AA79" s="1"/>
    </row>
    <row r="80" spans="1:27" ht="30">
      <c r="A80" s="108">
        <v>54</v>
      </c>
      <c r="B80" s="110" t="str">
        <f>'Memória de Cálculo'!A1853</f>
        <v>3.5.3</v>
      </c>
      <c r="C80" s="91" t="s">
        <v>68</v>
      </c>
      <c r="D80" s="142" t="s">
        <v>69</v>
      </c>
      <c r="E80" s="92" t="str">
        <f>'Memória de Cálculo'!B1853</f>
        <v>REVESTIMENTO VINÍLICO, ESPESSURA DE 3,2 mm, PARA TRÁFEGO INTENSO, COM IMPERMEABILIZANTE ACRÍLICO</v>
      </c>
      <c r="F80" s="93" t="str">
        <f>'Memória de Cálculo'!C1853</f>
        <v>M2</v>
      </c>
      <c r="G80" s="94">
        <f>'Memória de Cálculo'!J1856</f>
        <v>345</v>
      </c>
      <c r="H80" s="94">
        <f>'CCUs Não SINAPI'!G736</f>
        <v>161.1447087448</v>
      </c>
      <c r="I80" s="94">
        <f t="shared" si="40"/>
        <v>55594.924516956002</v>
      </c>
      <c r="J80" s="94" t="s">
        <v>27</v>
      </c>
      <c r="K80" s="94">
        <f t="shared" si="41"/>
        <v>198.0103356467711</v>
      </c>
      <c r="L80" s="94">
        <f t="shared" si="42"/>
        <v>68313.570000000007</v>
      </c>
      <c r="M80" s="95">
        <f t="shared" si="43"/>
        <v>0.16497390411639826</v>
      </c>
      <c r="N80" s="1"/>
      <c r="O80" s="1"/>
      <c r="P80" s="111"/>
      <c r="Q80" s="1"/>
      <c r="R80" s="1"/>
      <c r="S80" s="1"/>
      <c r="T80" s="1"/>
      <c r="U80" s="1"/>
      <c r="V80" s="1"/>
      <c r="W80" s="1"/>
      <c r="X80" s="1"/>
      <c r="Y80" s="1"/>
      <c r="Z80" s="1"/>
      <c r="AA80" s="1"/>
    </row>
    <row r="81" spans="1:27" ht="45">
      <c r="A81" s="108">
        <v>55</v>
      </c>
      <c r="B81" s="110" t="str">
        <f>'Memória de Cálculo'!A1857</f>
        <v>3.5.4</v>
      </c>
      <c r="C81" s="91" t="str">
        <f>'Memória de Cálculo'!L1857</f>
        <v>ORSE</v>
      </c>
      <c r="D81" s="55">
        <f>'Memória de Cálculo'!M1857</f>
        <v>9775</v>
      </c>
      <c r="E81" s="92" t="str">
        <f>'Memória de Cálculo'!B1857</f>
        <v>REVESTIMENTO CERÂMICO PARA PISO OU PAREDE, 61 x 61 cm, C/ PISO PORCELANATO MERANO BRANCO, INCEPA OU SIMILAR, PEI 5, APLICADO COM ARGAMASSA INDUSTRIALIZADA AC-III, REJUNTADO, EXCLUSIVE REGULARIZAÇÃO DE BASE OU EMBOÇO</v>
      </c>
      <c r="F81" s="93" t="str">
        <f>'Memória de Cálculo'!C1857</f>
        <v>M2</v>
      </c>
      <c r="G81" s="94">
        <f>'Memória de Cálculo'!J1860</f>
        <v>20.594999999999999</v>
      </c>
      <c r="H81" s="94">
        <f>'CCUs Não SINAPI'!G762</f>
        <v>70.724919814999993</v>
      </c>
      <c r="I81" s="94">
        <f t="shared" si="40"/>
        <v>1456.5797235899247</v>
      </c>
      <c r="J81" s="94" t="s">
        <v>27</v>
      </c>
      <c r="K81" s="94">
        <f t="shared" si="41"/>
        <v>86.904901937160417</v>
      </c>
      <c r="L81" s="94">
        <f t="shared" si="42"/>
        <v>1789.81</v>
      </c>
      <c r="M81" s="95">
        <f t="shared" si="43"/>
        <v>4.3223029235124255E-3</v>
      </c>
      <c r="N81" s="1"/>
      <c r="O81" s="116">
        <v>45047</v>
      </c>
      <c r="P81" s="111"/>
      <c r="Q81" s="1"/>
      <c r="R81" s="1"/>
      <c r="S81" s="1"/>
      <c r="T81" s="1"/>
      <c r="U81" s="1"/>
      <c r="V81" s="1"/>
      <c r="W81" s="1"/>
      <c r="X81" s="1"/>
      <c r="Y81" s="1"/>
      <c r="Z81" s="1"/>
      <c r="AA81" s="1"/>
    </row>
    <row r="82" spans="1:27" ht="41.25" customHeight="1">
      <c r="A82" s="108">
        <v>56</v>
      </c>
      <c r="B82" s="110" t="str">
        <f>'Memória de Cálculo'!A1861</f>
        <v>3.5.5</v>
      </c>
      <c r="C82" s="91" t="str">
        <f>'Memória de Cálculo'!L1861</f>
        <v>ORSE</v>
      </c>
      <c r="D82" s="91">
        <f>'Memória de Cálculo'!M1861</f>
        <v>12441</v>
      </c>
      <c r="E82" s="92" t="str">
        <f>'Memória de Cálculo'!B1861</f>
        <v>Revestimento cerâmico para piso ou parede, 90 x 90 cm, porcelanato, natural, retificado, linha bianco carrara, Portobello ou similar, aplicado com argamassa industrializada ac-iii, rejuntado, exclusive regularização de base ou emboço</v>
      </c>
      <c r="F82" s="93" t="str">
        <f>'Memória de Cálculo'!C1861</f>
        <v>M2</v>
      </c>
      <c r="G82" s="94">
        <f>'Memória de Cálculo'!J1864</f>
        <v>70</v>
      </c>
      <c r="H82" s="94">
        <f>'CCUs Não SINAPI'!G788</f>
        <v>172.67995686500004</v>
      </c>
      <c r="I82" s="94">
        <f t="shared" si="40"/>
        <v>12087.596980550003</v>
      </c>
      <c r="J82" s="94" t="s">
        <v>27</v>
      </c>
      <c r="K82" s="94">
        <f t="shared" si="41"/>
        <v>212.18454198491932</v>
      </c>
      <c r="L82" s="94">
        <f t="shared" si="42"/>
        <v>14852.92</v>
      </c>
      <c r="M82" s="95">
        <f t="shared" si="43"/>
        <v>3.5869069643535444E-2</v>
      </c>
      <c r="N82" s="1"/>
      <c r="O82" s="116">
        <v>45078</v>
      </c>
      <c r="P82" s="111"/>
      <c r="Q82" s="1"/>
      <c r="R82" s="1"/>
      <c r="S82" s="1"/>
      <c r="T82" s="1"/>
      <c r="U82" s="1"/>
      <c r="V82" s="1"/>
      <c r="W82" s="1"/>
      <c r="X82" s="1"/>
      <c r="Y82" s="1"/>
      <c r="Z82" s="1"/>
      <c r="AA82" s="1"/>
    </row>
    <row r="83" spans="1:27" ht="15.75">
      <c r="A83" s="108">
        <v>57</v>
      </c>
      <c r="B83" s="110" t="str">
        <f>'Memória de Cálculo'!A1865</f>
        <v>3.5.6</v>
      </c>
      <c r="C83" s="91" t="str">
        <f>'Memória de Cálculo'!L1865</f>
        <v>EMBASA</v>
      </c>
      <c r="D83" s="143" t="str">
        <f>'Memória de Cálculo'!M1865</f>
        <v>15.05.35</v>
      </c>
      <c r="E83" s="92" t="s">
        <v>70</v>
      </c>
      <c r="F83" s="93" t="str">
        <f>'Memória de Cálculo'!C1865</f>
        <v>M2</v>
      </c>
      <c r="G83" s="94">
        <f>'Memória de Cálculo'!J1868</f>
        <v>20</v>
      </c>
      <c r="H83" s="94">
        <f>'CCUs Não SINAPI'!G810</f>
        <v>218.8260808</v>
      </c>
      <c r="I83" s="94">
        <f t="shared" si="40"/>
        <v>4376.521616</v>
      </c>
      <c r="J83" s="94" t="s">
        <v>27</v>
      </c>
      <c r="K83" s="94">
        <f t="shared" si="41"/>
        <v>268.88767273206338</v>
      </c>
      <c r="L83" s="94">
        <f t="shared" si="42"/>
        <v>5377.75</v>
      </c>
      <c r="M83" s="95">
        <f t="shared" si="43"/>
        <v>1.2987001160413085E-2</v>
      </c>
      <c r="N83" s="1"/>
      <c r="O83" s="1"/>
      <c r="P83" s="111"/>
      <c r="Q83" s="1"/>
      <c r="R83" s="1"/>
      <c r="S83" s="1"/>
      <c r="T83" s="1"/>
      <c r="U83" s="1"/>
      <c r="V83" s="1"/>
      <c r="W83" s="1"/>
      <c r="X83" s="1"/>
      <c r="Y83" s="1"/>
      <c r="Z83" s="1"/>
      <c r="AA83" s="1"/>
    </row>
    <row r="84" spans="1:27" ht="15.75" customHeight="1">
      <c r="A84" s="108">
        <v>58</v>
      </c>
      <c r="B84" s="110" t="str">
        <f>'Memória de Cálculo'!A1869</f>
        <v>3.5.7</v>
      </c>
      <c r="C84" s="91" t="str">
        <f>'Memória de Cálculo'!L1869</f>
        <v>ORSE</v>
      </c>
      <c r="D84" s="55">
        <f>'Memória de Cálculo'!M1869</f>
        <v>10354</v>
      </c>
      <c r="E84" s="92" t="str">
        <f>'Memória de Cálculo'!B1869</f>
        <v>FORNECIMENTO E INSTALAÇÃO DE RODAPÉ DE POLIESTIRENO, COM PVC, SANTA LUZIA, REF. 480, BRANCO, 15 cm</v>
      </c>
      <c r="F84" s="94" t="str">
        <f>'Memória de Cálculo'!C1869</f>
        <v>M</v>
      </c>
      <c r="G84" s="94">
        <f>'Memória de Cálculo'!J1872</f>
        <v>150</v>
      </c>
      <c r="H84" s="94">
        <f>'CCUs Não SINAPI'!G832</f>
        <v>41.112515260000002</v>
      </c>
      <c r="I84" s="94">
        <f t="shared" si="40"/>
        <v>6166.877289</v>
      </c>
      <c r="J84" s="94" t="s">
        <v>27</v>
      </c>
      <c r="K84" s="94">
        <f t="shared" si="41"/>
        <v>50.517966176647995</v>
      </c>
      <c r="L84" s="94">
        <f t="shared" si="42"/>
        <v>7577.69</v>
      </c>
      <c r="M84" s="95">
        <f t="shared" si="43"/>
        <v>1.8299747817070455E-2</v>
      </c>
      <c r="N84" s="1"/>
      <c r="O84" s="1"/>
      <c r="P84" s="1"/>
      <c r="Q84" s="1"/>
      <c r="R84" s="1"/>
      <c r="S84" s="1"/>
      <c r="T84" s="1"/>
      <c r="U84" s="1"/>
      <c r="V84" s="1"/>
      <c r="W84" s="1"/>
      <c r="X84" s="1"/>
      <c r="Y84" s="1"/>
      <c r="Z84" s="1"/>
      <c r="AA84" s="1"/>
    </row>
    <row r="85" spans="1:27" ht="15.75" customHeight="1">
      <c r="A85" s="108">
        <v>59</v>
      </c>
      <c r="B85" s="110" t="str">
        <f>'Memória de Cálculo'!A1873</f>
        <v>3.5.8</v>
      </c>
      <c r="C85" s="91" t="str">
        <f>'Memória de Cálculo'!L1873</f>
        <v>SBC</v>
      </c>
      <c r="D85" s="55" t="str">
        <f>'Memória de Cálculo'!M1873</f>
        <v>130115 (ADAPTADA)</v>
      </c>
      <c r="E85" s="92" t="str">
        <f>'Memória de Cálculo'!B1873</f>
        <v>SOLEIRA EM GRANITO SÃO GABRIEL 20 cm</v>
      </c>
      <c r="F85" s="94" t="str">
        <f>'Memória de Cálculo'!C1873</f>
        <v>M</v>
      </c>
      <c r="G85" s="94">
        <f>'Memória de Cálculo'!J1876</f>
        <v>10</v>
      </c>
      <c r="H85" s="94">
        <f>'CCUs Não SINAPI'!G857</f>
        <v>78.119693212400009</v>
      </c>
      <c r="I85" s="94">
        <f t="shared" si="40"/>
        <v>781.19693212400011</v>
      </c>
      <c r="J85" s="94" t="s">
        <v>27</v>
      </c>
      <c r="K85" s="94">
        <f t="shared" si="41"/>
        <v>95.99140297002937</v>
      </c>
      <c r="L85" s="94">
        <f t="shared" si="42"/>
        <v>959.91</v>
      </c>
      <c r="M85" s="95">
        <f t="shared" si="43"/>
        <v>2.3181353324145089E-3</v>
      </c>
      <c r="N85" s="1"/>
      <c r="O85" s="1"/>
      <c r="P85" s="111"/>
      <c r="Q85" s="1"/>
      <c r="R85" s="1"/>
      <c r="S85" s="1"/>
      <c r="T85" s="1"/>
      <c r="U85" s="1"/>
      <c r="V85" s="1"/>
      <c r="W85" s="1"/>
      <c r="X85" s="1"/>
      <c r="Y85" s="1"/>
      <c r="Z85" s="1"/>
      <c r="AA85" s="1"/>
    </row>
    <row r="86" spans="1:27" ht="15.75" customHeight="1">
      <c r="A86" s="71"/>
      <c r="B86" s="110" t="str">
        <f>'Memória de Cálculo'!A1877</f>
        <v>3.5.9</v>
      </c>
      <c r="C86" s="91" t="str">
        <f>'Memória de Cálculo'!L1877</f>
        <v>IOPES</v>
      </c>
      <c r="D86" s="30">
        <f>'Memória de Cálculo'!M1877</f>
        <v>120208</v>
      </c>
      <c r="E86" s="92" t="str">
        <f>'Memória de Cálculo'!B1877</f>
        <v>ACABAMENTO COM CANTONEIRA DE ALUMÍNIO SEXTAVADA</v>
      </c>
      <c r="F86" s="93" t="str">
        <f>'Memória de Cálculo'!C1877</f>
        <v>M</v>
      </c>
      <c r="G86" s="94">
        <f>'Memória de Cálculo'!J1880</f>
        <v>20</v>
      </c>
      <c r="H86" s="94">
        <f>'CCUs Não SINAPI'!G883</f>
        <v>16.014190083079999</v>
      </c>
      <c r="I86" s="94">
        <f t="shared" si="40"/>
        <v>320.28380166159997</v>
      </c>
      <c r="J86" s="94" t="s">
        <v>27</v>
      </c>
      <c r="K86" s="94">
        <f t="shared" si="41"/>
        <v>19.677811193190596</v>
      </c>
      <c r="L86" s="94">
        <f t="shared" si="42"/>
        <v>393.56</v>
      </c>
      <c r="M86" s="95">
        <f t="shared" si="43"/>
        <v>9.5042799994275934E-4</v>
      </c>
      <c r="N86" s="1"/>
      <c r="O86" s="1"/>
      <c r="P86" s="1"/>
      <c r="Q86" s="1"/>
      <c r="R86" s="1"/>
      <c r="S86" s="1"/>
      <c r="T86" s="1"/>
      <c r="U86" s="1"/>
      <c r="V86" s="1"/>
      <c r="W86" s="1"/>
      <c r="X86" s="1"/>
      <c r="Y86" s="1"/>
      <c r="Z86" s="1"/>
      <c r="AA86" s="1"/>
    </row>
    <row r="87" spans="1:27" ht="15.75" customHeight="1">
      <c r="A87" s="71"/>
      <c r="B87" s="110"/>
      <c r="C87" s="91" t="s">
        <v>2</v>
      </c>
      <c r="D87" s="30" t="s">
        <v>2</v>
      </c>
      <c r="E87" s="92" t="s">
        <v>2</v>
      </c>
      <c r="F87" s="93" t="s">
        <v>2</v>
      </c>
      <c r="G87" s="94"/>
      <c r="H87" s="94" t="str">
        <f>IF(D87="","",IF($H$2="NÃO DESONERADO",IF(C87="SINAPI",VLOOKUP(D87,'Referência NÃO DESONERADO'!$A:$D,4,0),IF(C87="ORSE",VLOOKUP(D87,'Referência NÃO DESONERADO'!$F:$I,4,0),IF(C87="CCU",VLOOKUP(D87,'CCUs Não SINAPI'!$A:$G,6,0)))),IF(C87="SINAPI",VLOOKUP(D87,'Referência DESONERADO'!$A:$D,4,0),IF(C87="ORSE",VLOOKUP(D87,'Referência DESONERADO'!$F:$I,4,0),IF(C87="CCU",VLOOKUP(D87,'CCUs Não SINAPI'!$A:$G,6,0))))))</f>
        <v/>
      </c>
      <c r="I87" s="94" t="str">
        <f t="shared" si="40"/>
        <v/>
      </c>
      <c r="J87" s="94"/>
      <c r="K87" s="94"/>
      <c r="L87" s="94"/>
      <c r="M87" s="95" t="str">
        <f>IF(D87="","",L87/#REF!)</f>
        <v/>
      </c>
      <c r="N87" s="1"/>
      <c r="O87" s="1"/>
      <c r="P87" s="1"/>
      <c r="Q87" s="1"/>
      <c r="R87" s="1"/>
      <c r="S87" s="1"/>
      <c r="T87" s="1"/>
      <c r="U87" s="1"/>
      <c r="V87" s="1"/>
      <c r="W87" s="1"/>
      <c r="X87" s="1"/>
      <c r="Y87" s="1"/>
      <c r="Z87" s="1"/>
      <c r="AA87" s="1"/>
    </row>
    <row r="88" spans="1:27" ht="15.75" customHeight="1">
      <c r="A88" s="71"/>
      <c r="B88" s="126" t="s">
        <v>11</v>
      </c>
      <c r="C88" s="127"/>
      <c r="D88" s="128"/>
      <c r="E88" s="129" t="s">
        <v>71</v>
      </c>
      <c r="F88" s="130"/>
      <c r="G88" s="131"/>
      <c r="H88" s="130"/>
      <c r="I88" s="130"/>
      <c r="J88" s="130"/>
      <c r="K88" s="130"/>
      <c r="L88" s="132">
        <f t="shared" ref="L88:M88" si="44">SUM(L89:L97)</f>
        <v>31733.350000000002</v>
      </c>
      <c r="M88" s="133">
        <f t="shared" si="44"/>
        <v>7.6634475993453507E-2</v>
      </c>
      <c r="N88" s="1"/>
      <c r="O88" s="1"/>
      <c r="P88" s="1"/>
      <c r="Q88" s="1"/>
      <c r="R88" s="1"/>
      <c r="S88" s="1"/>
      <c r="T88" s="1"/>
      <c r="U88" s="1"/>
      <c r="V88" s="1"/>
      <c r="W88" s="1"/>
      <c r="X88" s="1"/>
      <c r="Y88" s="1"/>
      <c r="Z88" s="1"/>
      <c r="AA88" s="1"/>
    </row>
    <row r="89" spans="1:27" ht="15.75" customHeight="1">
      <c r="A89" s="108">
        <v>61</v>
      </c>
      <c r="B89" s="110" t="str">
        <f>'Memória de Cálculo'!A1882</f>
        <v>3.6.1</v>
      </c>
      <c r="C89" s="91" t="str">
        <f>'Memória de Cálculo'!L1882</f>
        <v>SBC</v>
      </c>
      <c r="D89" s="55">
        <f>'Memória de Cálculo'!M1882</f>
        <v>150160</v>
      </c>
      <c r="E89" s="92" t="str">
        <f>'Memória de Cálculo'!B1882</f>
        <v>ESPELHO CRISTAL</v>
      </c>
      <c r="F89" s="94" t="str">
        <f>'Memória de Cálculo'!C1882</f>
        <v>M2</v>
      </c>
      <c r="G89" s="94">
        <f>'Memória de Cálculo'!J1885</f>
        <v>0.9</v>
      </c>
      <c r="H89" s="94">
        <f>'CCUs Não SINAPI'!G905</f>
        <v>572.59947465204004</v>
      </c>
      <c r="I89" s="94">
        <f t="shared" ref="I89:I98" si="45">IF(C89="","",G89*H89)</f>
        <v>515.33952718683611</v>
      </c>
      <c r="J89" s="94" t="s">
        <v>27</v>
      </c>
      <c r="K89" s="94">
        <f t="shared" ref="K89:K97" si="46">IF(F89="","",IF(J89=$H$4,(H89*(1+$I$4)),(H89*(1+$I$5))))</f>
        <v>703.59501748563582</v>
      </c>
      <c r="L89" s="94">
        <f t="shared" ref="L89:L97" si="47">ROUND((IF(D89="","",G89*K89)),2)</f>
        <v>633.24</v>
      </c>
      <c r="M89" s="95">
        <f t="shared" ref="M89:M97" si="48">IF(D89="","",L89/$L$211)</f>
        <v>1.5292433852112841E-3</v>
      </c>
      <c r="N89" s="1"/>
      <c r="O89" s="1"/>
      <c r="P89" s="111"/>
      <c r="Q89" s="1"/>
      <c r="R89" s="1"/>
      <c r="S89" s="1"/>
      <c r="T89" s="1"/>
      <c r="U89" s="1"/>
      <c r="V89" s="1"/>
      <c r="W89" s="1"/>
      <c r="X89" s="1"/>
      <c r="Y89" s="1"/>
      <c r="Z89" s="1"/>
      <c r="AA89" s="1"/>
    </row>
    <row r="90" spans="1:27" ht="15.75" customHeight="1">
      <c r="A90" s="108">
        <v>62</v>
      </c>
      <c r="B90" s="110" t="str">
        <f>'Memória de Cálculo'!A1886</f>
        <v>3.6.2</v>
      </c>
      <c r="C90" s="91" t="str">
        <f>'Memória de Cálculo'!L1886</f>
        <v>SBC</v>
      </c>
      <c r="D90" s="55" t="str">
        <f>'Memória de Cálculo'!M1886</f>
        <v>190404 (ADAPTADA)</v>
      </c>
      <c r="E90" s="92" t="str">
        <f>'Memória de Cálculo'!B1886</f>
        <v>BANCADA EM GRANITO PRETO SÃO GABRIEL</v>
      </c>
      <c r="F90" s="94" t="str">
        <f>'Memória de Cálculo'!C1886</f>
        <v>M2</v>
      </c>
      <c r="G90" s="94">
        <f>'Memória de Cálculo'!J1889</f>
        <v>0.5</v>
      </c>
      <c r="H90" s="94">
        <f>'CCUs Não SINAPI'!G930</f>
        <v>559.67248917899997</v>
      </c>
      <c r="I90" s="94">
        <f t="shared" si="45"/>
        <v>279.83624458949998</v>
      </c>
      <c r="J90" s="94" t="s">
        <v>27</v>
      </c>
      <c r="K90" s="94">
        <f t="shared" si="46"/>
        <v>687.71068127406784</v>
      </c>
      <c r="L90" s="94">
        <f t="shared" si="47"/>
        <v>343.86</v>
      </c>
      <c r="M90" s="95">
        <f t="shared" si="48"/>
        <v>8.3040494984326977E-4</v>
      </c>
      <c r="N90" s="1"/>
      <c r="O90" s="116">
        <v>45078</v>
      </c>
      <c r="P90" s="1"/>
      <c r="Q90" s="1"/>
      <c r="R90" s="1"/>
      <c r="S90" s="1"/>
      <c r="T90" s="1"/>
      <c r="U90" s="1"/>
      <c r="V90" s="1"/>
      <c r="W90" s="1"/>
      <c r="X90" s="1"/>
      <c r="Y90" s="1"/>
      <c r="Z90" s="1"/>
      <c r="AA90" s="1"/>
    </row>
    <row r="91" spans="1:27">
      <c r="A91" s="71">
        <v>63</v>
      </c>
      <c r="B91" s="110" t="str">
        <f>'Memória de Cálculo'!A1890</f>
        <v>3.6.3</v>
      </c>
      <c r="C91" s="93" t="str">
        <f>'Memória de Cálculo'!L1890</f>
        <v>AGETOP</v>
      </c>
      <c r="D91" s="30">
        <f>'Memória de Cálculo'!M1890</f>
        <v>261300</v>
      </c>
      <c r="E91" s="134" t="str">
        <f>'Memória de Cálculo'!B1890</f>
        <v>EMASSAMENTO COM MASSA PVA DUAS DEMAOS</v>
      </c>
      <c r="F91" s="94" t="str">
        <f>'Memória de Cálculo'!C1890</f>
        <v>M2</v>
      </c>
      <c r="G91" s="94">
        <f>'Memória de Cálculo'!J1900</f>
        <v>260.91000000000003</v>
      </c>
      <c r="H91" s="94">
        <f>'CCUs Não SINAPI'!G953</f>
        <v>10.312918335000001</v>
      </c>
      <c r="I91" s="94">
        <f t="shared" si="45"/>
        <v>2690.7435227848505</v>
      </c>
      <c r="J91" s="94" t="s">
        <v>27</v>
      </c>
      <c r="K91" s="94">
        <f t="shared" si="46"/>
        <v>12.672239981798258</v>
      </c>
      <c r="L91" s="94">
        <f t="shared" si="47"/>
        <v>3306.31</v>
      </c>
      <c r="M91" s="95">
        <f t="shared" si="48"/>
        <v>7.9845756695059063E-3</v>
      </c>
      <c r="N91" s="1"/>
      <c r="O91" s="116">
        <v>45078</v>
      </c>
      <c r="P91" s="1"/>
      <c r="Q91" s="1"/>
      <c r="R91" s="1"/>
      <c r="S91" s="1"/>
      <c r="T91" s="1"/>
      <c r="U91" s="1"/>
      <c r="V91" s="1"/>
      <c r="W91" s="1"/>
      <c r="X91" s="1"/>
      <c r="Y91" s="1"/>
      <c r="Z91" s="1"/>
      <c r="AA91" s="1"/>
    </row>
    <row r="92" spans="1:27" ht="15.75" customHeight="1">
      <c r="A92" s="71"/>
      <c r="B92" s="110" t="str">
        <f>'Memória de Cálculo'!A1901</f>
        <v>3.6.4</v>
      </c>
      <c r="C92" s="91" t="str">
        <f>'Memória de Cálculo'!L1901</f>
        <v>SINAPI</v>
      </c>
      <c r="D92" s="30">
        <f>'Memória de Cálculo'!M1901</f>
        <v>104641</v>
      </c>
      <c r="E92" s="134" t="str">
        <f>'Memória de Cálculo'!B1901</f>
        <v>PINTURA PVA LATEX 2 DEMÃOS</v>
      </c>
      <c r="F92" s="94" t="str">
        <f>'Memória de Cálculo'!C1901</f>
        <v>M2</v>
      </c>
      <c r="G92" s="94">
        <f>'Memória de Cálculo'!J1911</f>
        <v>615.91000000000008</v>
      </c>
      <c r="H92" s="94">
        <f>'CCUs SINAPI'!J309</f>
        <v>6.1191695504860002</v>
      </c>
      <c r="I92" s="94">
        <f t="shared" si="45"/>
        <v>3768.8577178398327</v>
      </c>
      <c r="J92" s="94" t="s">
        <v>27</v>
      </c>
      <c r="K92" s="94">
        <f t="shared" si="46"/>
        <v>7.5190729252556574</v>
      </c>
      <c r="L92" s="94">
        <f t="shared" si="47"/>
        <v>4631.07</v>
      </c>
      <c r="M92" s="95">
        <f t="shared" si="48"/>
        <v>1.1183805767087393E-2</v>
      </c>
      <c r="N92" s="1"/>
      <c r="O92" s="1"/>
      <c r="P92" s="1"/>
      <c r="Q92" s="1"/>
      <c r="R92" s="1"/>
      <c r="S92" s="1"/>
      <c r="T92" s="1"/>
      <c r="U92" s="1"/>
      <c r="V92" s="1"/>
      <c r="W92" s="1"/>
      <c r="X92" s="1"/>
      <c r="Y92" s="1"/>
      <c r="Z92" s="1"/>
      <c r="AA92" s="1"/>
    </row>
    <row r="93" spans="1:27" ht="30">
      <c r="A93" s="71"/>
      <c r="B93" s="110" t="str">
        <f>'Memória de Cálculo'!A1912</f>
        <v>3.6.5</v>
      </c>
      <c r="C93" s="93" t="str">
        <f>'Memória de Cálculo'!L1912</f>
        <v>SBC (ADAPTADA)</v>
      </c>
      <c r="D93" s="30">
        <f>'Memória de Cálculo'!M1912</f>
        <v>112561</v>
      </c>
      <c r="E93" s="134" t="str">
        <f>'Memória de Cálculo'!B1912</f>
        <v>GUARDA-CORPO EM TUBO DE AÇO INOX (NBR 9050)</v>
      </c>
      <c r="F93" s="94" t="str">
        <f>'Memória de Cálculo'!C1912</f>
        <v>M</v>
      </c>
      <c r="G93" s="94">
        <f>'Memória de Cálculo'!J1916</f>
        <v>10.95</v>
      </c>
      <c r="H93" s="94">
        <f>'CCUs Não SINAPI'!G979</f>
        <v>659.8755173044201</v>
      </c>
      <c r="I93" s="94">
        <f t="shared" si="45"/>
        <v>7225.6369144833998</v>
      </c>
      <c r="J93" s="94" t="s">
        <v>27</v>
      </c>
      <c r="K93" s="94">
        <f t="shared" si="46"/>
        <v>810.83749931535556</v>
      </c>
      <c r="L93" s="94">
        <f t="shared" si="47"/>
        <v>8878.67</v>
      </c>
      <c r="M93" s="95">
        <f t="shared" si="48"/>
        <v>2.1441550386857858E-2</v>
      </c>
      <c r="N93" s="1"/>
      <c r="O93" s="1"/>
      <c r="P93" s="111"/>
      <c r="Q93" s="1"/>
      <c r="R93" s="1"/>
      <c r="S93" s="1"/>
      <c r="T93" s="1"/>
      <c r="U93" s="1"/>
      <c r="V93" s="1"/>
      <c r="W93" s="1"/>
      <c r="X93" s="1"/>
      <c r="Y93" s="1"/>
      <c r="Z93" s="1"/>
      <c r="AA93" s="1"/>
    </row>
    <row r="94" spans="1:27" ht="30">
      <c r="A94" s="71"/>
      <c r="B94" s="110" t="str">
        <f>'Memória de Cálculo'!A1917</f>
        <v>3.6.6</v>
      </c>
      <c r="C94" s="93" t="str">
        <f>'Memória de Cálculo'!L1917</f>
        <v>ORSE (ADAPTADA)</v>
      </c>
      <c r="D94" s="30">
        <f>'Memória de Cálculo'!M1917</f>
        <v>8759</v>
      </c>
      <c r="E94" s="134" t="str">
        <f>'Memória de Cálculo'!B1917</f>
        <v>CORRIMÃO EM AÇO INOX ø = 1 1/2", DUPLO, h = 90cm</v>
      </c>
      <c r="F94" s="94" t="str">
        <f>'Memória de Cálculo'!C1917</f>
        <v>M</v>
      </c>
      <c r="G94" s="94">
        <f>'Memória de Cálculo'!J1920</f>
        <v>18.5</v>
      </c>
      <c r="H94" s="94">
        <f>'CCUs Não SINAPI'!G1007</f>
        <v>109.71744870000001</v>
      </c>
      <c r="I94" s="94">
        <f t="shared" si="45"/>
        <v>2029.7728009500001</v>
      </c>
      <c r="J94" s="94" t="s">
        <v>27</v>
      </c>
      <c r="K94" s="94">
        <f t="shared" si="46"/>
        <v>134.81788519534894</v>
      </c>
      <c r="L94" s="94">
        <f t="shared" si="47"/>
        <v>2494.13</v>
      </c>
      <c r="M94" s="95">
        <f t="shared" si="48"/>
        <v>6.0232010049223357E-3</v>
      </c>
      <c r="N94" s="1"/>
      <c r="O94" s="1"/>
      <c r="P94" s="111"/>
      <c r="Q94" s="1"/>
      <c r="R94" s="1"/>
      <c r="S94" s="1"/>
      <c r="T94" s="1"/>
      <c r="U94" s="1"/>
      <c r="V94" s="1"/>
      <c r="W94" s="1"/>
      <c r="X94" s="1"/>
      <c r="Y94" s="1"/>
      <c r="Z94" s="1"/>
      <c r="AA94" s="1"/>
    </row>
    <row r="95" spans="1:27" ht="15.75" customHeight="1">
      <c r="A95" s="71"/>
      <c r="B95" s="110" t="str">
        <f>'Memória de Cálculo'!A1921</f>
        <v>3.6.7</v>
      </c>
      <c r="C95" s="91" t="str">
        <f>'Memória de Cálculo'!L1921</f>
        <v>SBC</v>
      </c>
      <c r="D95" s="30">
        <f>'Memória de Cálculo'!M1921</f>
        <v>111040</v>
      </c>
      <c r="E95" s="134" t="str">
        <f>'Memória de Cálculo'!B1921</f>
        <v>GRADIL EXTERNO DE PROTEÇÃO EM FERRO</v>
      </c>
      <c r="F95" s="94" t="str">
        <f>'Memória de Cálculo'!C1921</f>
        <v>M2</v>
      </c>
      <c r="G95" s="94">
        <f>'Memória de Cálculo'!J1924</f>
        <v>16</v>
      </c>
      <c r="H95" s="94">
        <f>'CCUs Não SINAPI'!G1037</f>
        <v>300.94</v>
      </c>
      <c r="I95" s="94">
        <f t="shared" si="45"/>
        <v>4815.04</v>
      </c>
      <c r="J95" s="94" t="s">
        <v>27</v>
      </c>
      <c r="K95" s="94">
        <f t="shared" si="46"/>
        <v>369.78707444815302</v>
      </c>
      <c r="L95" s="94">
        <f t="shared" si="47"/>
        <v>5916.59</v>
      </c>
      <c r="M95" s="95">
        <f t="shared" si="48"/>
        <v>1.4288273198956527E-2</v>
      </c>
      <c r="N95" s="1"/>
      <c r="O95" s="1"/>
      <c r="P95" s="1"/>
      <c r="Q95" s="1"/>
      <c r="R95" s="1"/>
      <c r="S95" s="1"/>
      <c r="T95" s="1"/>
      <c r="U95" s="1"/>
      <c r="V95" s="1"/>
      <c r="W95" s="1"/>
      <c r="X95" s="1"/>
      <c r="Y95" s="1"/>
      <c r="Z95" s="1"/>
      <c r="AA95" s="1"/>
    </row>
    <row r="96" spans="1:27" ht="15.75" customHeight="1">
      <c r="A96" s="71"/>
      <c r="B96" s="110" t="str">
        <f>'Memória de Cálculo'!A1925</f>
        <v>3.6.8</v>
      </c>
      <c r="C96" s="91" t="str">
        <f>'Memória de Cálculo'!L1925</f>
        <v>SBC</v>
      </c>
      <c r="D96" s="30">
        <f>'Memória de Cálculo'!M1925</f>
        <v>180256</v>
      </c>
      <c r="E96" s="134" t="str">
        <f>'Memória de Cálculo'!B1925</f>
        <v>PINTURA EXTERNA ACRÍLICA TEXTURIZADA COM ANDAIME TUBULAR</v>
      </c>
      <c r="F96" s="94" t="str">
        <f>'Memória de Cálculo'!C1925</f>
        <v>M2</v>
      </c>
      <c r="G96" s="94">
        <f>'Memória de Cálculo'!J1928</f>
        <v>50</v>
      </c>
      <c r="H96" s="94">
        <f>'CCUs Não SINAPI'!G1063</f>
        <v>20</v>
      </c>
      <c r="I96" s="94">
        <f t="shared" si="45"/>
        <v>1000</v>
      </c>
      <c r="J96" s="94" t="s">
        <v>27</v>
      </c>
      <c r="K96" s="94">
        <f t="shared" si="46"/>
        <v>24.575468495258391</v>
      </c>
      <c r="L96" s="94">
        <f t="shared" si="47"/>
        <v>1228.77</v>
      </c>
      <c r="M96" s="95">
        <f t="shared" si="48"/>
        <v>2.9674189792907417E-3</v>
      </c>
      <c r="N96" s="1"/>
      <c r="O96" s="1"/>
      <c r="P96" s="1"/>
      <c r="Q96" s="1"/>
      <c r="R96" s="1"/>
      <c r="S96" s="1"/>
      <c r="T96" s="1"/>
      <c r="U96" s="1"/>
      <c r="V96" s="1"/>
      <c r="W96" s="1"/>
      <c r="X96" s="1"/>
      <c r="Y96" s="1"/>
      <c r="Z96" s="1"/>
      <c r="AA96" s="1"/>
    </row>
    <row r="97" spans="1:27" ht="15.75" customHeight="1">
      <c r="A97" s="71"/>
      <c r="B97" s="110" t="s">
        <v>72</v>
      </c>
      <c r="C97" s="91" t="str">
        <f>'Memória de Cálculo'!L1929</f>
        <v>AGETOP</v>
      </c>
      <c r="D97" s="30">
        <f>'Memória de Cálculo'!M1929</f>
        <v>260909</v>
      </c>
      <c r="E97" s="144" t="str">
        <f>'Memória de Cálculo'!B1929</f>
        <v>PINTURA LATEX ACRILICA 3 DEMAOS C/ SELADOR</v>
      </c>
      <c r="F97" s="145" t="str">
        <f>'Memória de Cálculo'!C1925</f>
        <v>M2</v>
      </c>
      <c r="G97" s="145">
        <f>'Memória de Cálculo'!J1932</f>
        <v>250</v>
      </c>
      <c r="H97" s="94">
        <f>'CCUs Não SINAPI'!F1066</f>
        <v>14</v>
      </c>
      <c r="I97" s="94">
        <f t="shared" si="45"/>
        <v>3500</v>
      </c>
      <c r="J97" s="94" t="s">
        <v>27</v>
      </c>
      <c r="K97" s="94">
        <f t="shared" si="46"/>
        <v>17.202827946680873</v>
      </c>
      <c r="L97" s="94">
        <f t="shared" si="47"/>
        <v>4300.71</v>
      </c>
      <c r="M97" s="95">
        <f t="shared" si="48"/>
        <v>1.0386002651778191E-2</v>
      </c>
      <c r="N97" s="1"/>
      <c r="O97" s="1"/>
      <c r="P97" s="1"/>
      <c r="Q97" s="1"/>
      <c r="R97" s="1"/>
      <c r="S97" s="1"/>
      <c r="T97" s="1"/>
      <c r="U97" s="1"/>
      <c r="V97" s="1"/>
      <c r="W97" s="1"/>
      <c r="X97" s="1"/>
      <c r="Y97" s="1"/>
      <c r="Z97" s="1"/>
      <c r="AA97" s="1"/>
    </row>
    <row r="98" spans="1:27" ht="15.75" customHeight="1">
      <c r="A98" s="71"/>
      <c r="B98" s="110"/>
      <c r="C98" s="91" t="s">
        <v>2</v>
      </c>
      <c r="D98" s="30" t="s">
        <v>2</v>
      </c>
      <c r="E98" s="92" t="s">
        <v>2</v>
      </c>
      <c r="F98" s="93" t="s">
        <v>2</v>
      </c>
      <c r="G98" s="94"/>
      <c r="H98" s="94" t="str">
        <f>IF(D98="","",IF($H$2="NÃO DESONERADO",IF(C98="SINAPI",VLOOKUP(D98,'Referência NÃO DESONERADO'!$A:$D,4,0),IF(C98="ORSE",VLOOKUP(D98,'Referência NÃO DESONERADO'!$F:$I,4,0),IF(C98="CCU",VLOOKUP(D98,'CCUs Não SINAPI'!$A:$G,6,0)))),IF(C98="SINAPI",VLOOKUP(D98,'Referência DESONERADO'!$A:$D,4,0),IF(C98="ORSE",VLOOKUP(D98,'Referência DESONERADO'!$F:$I,4,0),IF(C98="CCU",VLOOKUP(D98,'CCUs Não SINAPI'!$A:$G,6,0))))))</f>
        <v/>
      </c>
      <c r="I98" s="94" t="str">
        <f t="shared" si="45"/>
        <v/>
      </c>
      <c r="J98" s="94"/>
      <c r="K98" s="94"/>
      <c r="L98" s="94"/>
      <c r="M98" s="95" t="str">
        <f>IF(D98="","",L98/#REF!)</f>
        <v/>
      </c>
      <c r="N98" s="1"/>
      <c r="O98" s="1"/>
      <c r="P98" s="1"/>
      <c r="Q98" s="1"/>
      <c r="R98" s="1"/>
      <c r="S98" s="1"/>
      <c r="T98" s="1"/>
      <c r="U98" s="1"/>
      <c r="V98" s="1"/>
      <c r="W98" s="1"/>
      <c r="X98" s="1"/>
      <c r="Y98" s="1"/>
      <c r="Z98" s="1"/>
      <c r="AA98" s="1"/>
    </row>
    <row r="99" spans="1:27" ht="15.75" customHeight="1">
      <c r="A99" s="71"/>
      <c r="B99" s="126" t="s">
        <v>73</v>
      </c>
      <c r="C99" s="127"/>
      <c r="D99" s="128"/>
      <c r="E99" s="129" t="s">
        <v>74</v>
      </c>
      <c r="F99" s="130"/>
      <c r="G99" s="131"/>
      <c r="H99" s="130"/>
      <c r="I99" s="130"/>
      <c r="J99" s="130"/>
      <c r="K99" s="130"/>
      <c r="L99" s="132">
        <f t="shared" ref="L99:M99" si="49">SUM(L100,L104,L108,L115,L121)</f>
        <v>4877.16</v>
      </c>
      <c r="M99" s="133">
        <f t="shared" si="49"/>
        <v>1.1778100986382836E-2</v>
      </c>
      <c r="N99" s="1"/>
      <c r="O99" s="1"/>
      <c r="P99" s="1"/>
      <c r="Q99" s="1"/>
      <c r="R99" s="1"/>
      <c r="S99" s="1"/>
      <c r="T99" s="1"/>
      <c r="U99" s="1"/>
      <c r="V99" s="1"/>
      <c r="W99" s="1"/>
      <c r="X99" s="1"/>
      <c r="Y99" s="1"/>
      <c r="Z99" s="1"/>
      <c r="AA99" s="1"/>
    </row>
    <row r="100" spans="1:27" ht="15.75" customHeight="1">
      <c r="A100" s="71"/>
      <c r="B100" s="146" t="s">
        <v>75</v>
      </c>
      <c r="C100" s="147" t="s">
        <v>2</v>
      </c>
      <c r="D100" s="148" t="s">
        <v>2</v>
      </c>
      <c r="E100" s="149" t="s">
        <v>76</v>
      </c>
      <c r="F100" s="150"/>
      <c r="G100" s="151"/>
      <c r="H100" s="151"/>
      <c r="I100" s="151"/>
      <c r="J100" s="151"/>
      <c r="K100" s="151"/>
      <c r="L100" s="152">
        <f t="shared" ref="L100:M100" si="50">SUM(L101:L102)</f>
        <v>2129.12</v>
      </c>
      <c r="M100" s="153">
        <f t="shared" si="50"/>
        <v>5.141719847642362E-3</v>
      </c>
      <c r="N100" s="1"/>
      <c r="O100" s="1"/>
      <c r="P100" s="111"/>
      <c r="Q100" s="1"/>
      <c r="R100" s="1"/>
      <c r="S100" s="1"/>
      <c r="T100" s="1"/>
      <c r="U100" s="1"/>
      <c r="V100" s="1"/>
      <c r="W100" s="1"/>
      <c r="X100" s="1"/>
      <c r="Y100" s="1"/>
      <c r="Z100" s="1"/>
      <c r="AA100" s="1"/>
    </row>
    <row r="101" spans="1:27" ht="15.75" customHeight="1">
      <c r="A101" s="108">
        <v>66</v>
      </c>
      <c r="B101" s="110" t="str">
        <f>'Memória de Cálculo'!A1935</f>
        <v>3.7.1.1</v>
      </c>
      <c r="C101" s="91" t="str">
        <f>'Memória de Cálculo'!L1935</f>
        <v>SBC</v>
      </c>
      <c r="D101" s="30">
        <f>'Memória de Cálculo'!M1935</f>
        <v>190192</v>
      </c>
      <c r="E101" s="92" t="str">
        <f>'Memória de Cálculo'!B1935</f>
        <v>BACIA PARA CAIXA ACOPLADA EM LOUÇA COR BRANCO. MODELO P.210.017, LINHA QUADRA, FABRICANTE DECA OU EQUIVALENTE TÉCNICO, COM CAIXA ACOPLADA EM LOUÇA BRANCA, COM SISTEMA DE ACIONAMENTO HYDRA DUO. MODELO P.210.017, LINHA QUADRA, FABRICANTE DECA OU EQUIVALENTE TÉCNICO</v>
      </c>
      <c r="F101" s="93" t="str">
        <f>'Memória de Cálculo'!C1935</f>
        <v>UN</v>
      </c>
      <c r="G101" s="94">
        <f>'Memória de Cálculo'!J1938</f>
        <v>1</v>
      </c>
      <c r="H101" s="94">
        <f>'CCUs Não SINAPI'!G1127</f>
        <v>1422.3200000000002</v>
      </c>
      <c r="I101" s="94">
        <f t="shared" ref="I101:I102" si="51">IF(C101="","",G101*H101)</f>
        <v>1422.3200000000002</v>
      </c>
      <c r="J101" s="94" t="s">
        <v>27</v>
      </c>
      <c r="K101" s="94">
        <f t="shared" ref="K101:K102" si="52">IF(F101="","",IF(J101=$H$4,(H101*(1+$I$4)),(H101*(1+$I$5))))</f>
        <v>1747.709017508796</v>
      </c>
      <c r="L101" s="94">
        <f t="shared" ref="L101:L102" si="53">ROUND((IF(D101="","",G101*K101)),2)</f>
        <v>1747.71</v>
      </c>
      <c r="M101" s="95">
        <f t="shared" ref="M101:M103" si="54">IF(D101="","",L101/$L$211)</f>
        <v>4.2206334987802624E-3</v>
      </c>
      <c r="N101" s="1"/>
      <c r="O101" s="1"/>
      <c r="P101" s="1"/>
      <c r="Q101" s="1"/>
      <c r="R101" s="1"/>
      <c r="S101" s="1"/>
      <c r="T101" s="1"/>
      <c r="U101" s="1"/>
      <c r="V101" s="1"/>
      <c r="W101" s="1"/>
      <c r="X101" s="1"/>
      <c r="Y101" s="1"/>
      <c r="Z101" s="1"/>
      <c r="AA101" s="1"/>
    </row>
    <row r="102" spans="1:27" ht="15.75" customHeight="1">
      <c r="A102" s="108">
        <v>67</v>
      </c>
      <c r="B102" s="110" t="str">
        <f>'Memória de Cálculo'!A1939</f>
        <v>3.7.1.2</v>
      </c>
      <c r="C102" s="91" t="str">
        <f>'Memória de Cálculo'!L1939</f>
        <v>ORSE</v>
      </c>
      <c r="D102" s="30">
        <f>'Memória de Cálculo'!M1939</f>
        <v>2086</v>
      </c>
      <c r="E102" s="92" t="str">
        <f>'Memória de Cálculo'!B1939</f>
        <v>CUBA DE LOUÇA DE EMBUTIR (OVAL OU CIRCULAR) INCLUSIVE SIFÃO CROMADO, VÁLVULA CROMADA PARA PIA E ENGATE CROMADO</v>
      </c>
      <c r="F102" s="93" t="str">
        <f>'Memória de Cálculo'!C1939</f>
        <v>UN</v>
      </c>
      <c r="G102" s="94">
        <f>'Memória de Cálculo'!J1942</f>
        <v>1</v>
      </c>
      <c r="H102" s="94">
        <f>'CCUs Não SINAPI'!G1154</f>
        <v>310.39683443000001</v>
      </c>
      <c r="I102" s="34">
        <f t="shared" si="51"/>
        <v>310.39683443000001</v>
      </c>
      <c r="J102" s="34" t="s">
        <v>27</v>
      </c>
      <c r="K102" s="34">
        <f t="shared" si="52"/>
        <v>381.40738127812006</v>
      </c>
      <c r="L102" s="34">
        <f t="shared" si="53"/>
        <v>381.41</v>
      </c>
      <c r="M102" s="95">
        <f t="shared" si="54"/>
        <v>9.2108634886209947E-4</v>
      </c>
      <c r="N102" s="1"/>
      <c r="O102" s="1"/>
      <c r="P102" s="1"/>
      <c r="Q102" s="1"/>
      <c r="R102" s="1"/>
      <c r="S102" s="1"/>
      <c r="T102" s="1"/>
      <c r="U102" s="1"/>
      <c r="V102" s="1"/>
      <c r="W102" s="1"/>
      <c r="X102" s="1"/>
      <c r="Y102" s="1"/>
      <c r="Z102" s="1"/>
      <c r="AA102" s="1"/>
    </row>
    <row r="103" spans="1:27" ht="15.75" customHeight="1">
      <c r="A103" s="71"/>
      <c r="B103" s="154"/>
      <c r="C103" s="91"/>
      <c r="D103" s="30"/>
      <c r="E103" s="155"/>
      <c r="F103" s="93"/>
      <c r="G103" s="94"/>
      <c r="H103" s="94"/>
      <c r="I103" s="94"/>
      <c r="J103" s="94"/>
      <c r="K103" s="94"/>
      <c r="L103" s="94"/>
      <c r="M103" s="95" t="str">
        <f t="shared" si="54"/>
        <v/>
      </c>
      <c r="N103" s="1"/>
      <c r="O103" s="1"/>
      <c r="P103" s="1"/>
      <c r="Q103" s="1"/>
      <c r="R103" s="1"/>
      <c r="S103" s="1"/>
      <c r="T103" s="1"/>
      <c r="U103" s="1"/>
      <c r="V103" s="1"/>
      <c r="W103" s="1"/>
      <c r="X103" s="1"/>
      <c r="Y103" s="1"/>
      <c r="Z103" s="1"/>
      <c r="AA103" s="1"/>
    </row>
    <row r="104" spans="1:27" ht="15.75" customHeight="1">
      <c r="A104" s="71"/>
      <c r="B104" s="146" t="s">
        <v>77</v>
      </c>
      <c r="C104" s="147" t="s">
        <v>2</v>
      </c>
      <c r="D104" s="148" t="s">
        <v>2</v>
      </c>
      <c r="E104" s="149" t="s">
        <v>78</v>
      </c>
      <c r="F104" s="150"/>
      <c r="G104" s="151"/>
      <c r="H104" s="151"/>
      <c r="I104" s="151"/>
      <c r="J104" s="151"/>
      <c r="K104" s="151"/>
      <c r="L104" s="152">
        <f t="shared" ref="L104:M104" si="55">SUM(L105:L106)</f>
        <v>110.05000000000001</v>
      </c>
      <c r="M104" s="153">
        <f t="shared" si="55"/>
        <v>2.6576532522029845E-4</v>
      </c>
      <c r="N104" s="1"/>
      <c r="O104" s="1"/>
      <c r="P104" s="111"/>
      <c r="Q104" s="1"/>
      <c r="R104" s="1"/>
      <c r="S104" s="1"/>
      <c r="T104" s="1"/>
      <c r="U104" s="1"/>
      <c r="V104" s="1"/>
      <c r="W104" s="1"/>
      <c r="X104" s="1"/>
      <c r="Y104" s="1"/>
      <c r="Z104" s="1"/>
      <c r="AA104" s="1"/>
    </row>
    <row r="105" spans="1:27" ht="15.75" customHeight="1">
      <c r="A105" s="108">
        <v>68</v>
      </c>
      <c r="B105" s="110" t="str">
        <f>'Memória de Cálculo'!A1944</f>
        <v>3.7.2.1</v>
      </c>
      <c r="C105" s="91" t="str">
        <f>'Memória de Cálculo'!L1944</f>
        <v>AGESUL</v>
      </c>
      <c r="D105" s="30">
        <f>'Memória de Cálculo'!M1944</f>
        <v>1301004064</v>
      </c>
      <c r="E105" s="92" t="str">
        <f>'Memória de Cálculo'!B1944</f>
        <v>TOALHEIRO PLASTICO TIPO DISPENSER PARA PAPEL TOALHA INTERFOLHADO</v>
      </c>
      <c r="F105" s="93" t="str">
        <f>'Memória de Cálculo'!C1944</f>
        <v>UN</v>
      </c>
      <c r="G105" s="94">
        <f>'Memória de Cálculo'!J1947</f>
        <v>1</v>
      </c>
      <c r="H105" s="94">
        <f>'CCUs Não SINAPI'!G1181</f>
        <v>65.403476567327999</v>
      </c>
      <c r="I105" s="94">
        <f t="shared" ref="I105:I106" si="56">IF(C105="","",G105*H105)</f>
        <v>65.403476567327999</v>
      </c>
      <c r="J105" s="94" t="s">
        <v>27</v>
      </c>
      <c r="K105" s="94">
        <f t="shared" ref="K105:K106" si="57">IF(F105="","",IF(J105=$H$4,(H105*(1+$I$4)),(H105*(1+$I$5))))</f>
        <v>80.366053893036991</v>
      </c>
      <c r="L105" s="94">
        <f t="shared" ref="L105:L106" si="58">ROUND((IF(D105="","",G105*K105)),2)</f>
        <v>80.37</v>
      </c>
      <c r="M105" s="95">
        <f t="shared" ref="M105:M106" si="59">IF(D105="","",L105/$L$211)</f>
        <v>1.9408958825947649E-4</v>
      </c>
      <c r="N105" s="1"/>
      <c r="O105" s="1"/>
      <c r="P105" s="1"/>
      <c r="Q105" s="1"/>
      <c r="R105" s="1"/>
      <c r="S105" s="1"/>
      <c r="T105" s="1"/>
      <c r="U105" s="1"/>
      <c r="V105" s="1"/>
      <c r="W105" s="1"/>
      <c r="X105" s="1"/>
      <c r="Y105" s="1"/>
      <c r="Z105" s="1"/>
      <c r="AA105" s="1"/>
    </row>
    <row r="106" spans="1:27" ht="15.75" customHeight="1">
      <c r="A106" s="108">
        <v>69</v>
      </c>
      <c r="B106" s="110" t="str">
        <f>'Memória de Cálculo'!A1948</f>
        <v>3.7.2.2</v>
      </c>
      <c r="C106" s="91" t="str">
        <f>'Memória de Cálculo'!L1948</f>
        <v>SINAPI</v>
      </c>
      <c r="D106" s="30">
        <f>'Memória de Cálculo'!M1948</f>
        <v>95544</v>
      </c>
      <c r="E106" s="92" t="str">
        <f>'Memória de Cálculo'!B1948</f>
        <v>DISPENSER DE PAPEL HIGIÊNICO - LINHA ELEGANCE REF. DHE10 - SANTHER OU SIMILAR</v>
      </c>
      <c r="F106" s="93" t="str">
        <f>'Memória de Cálculo'!C1948</f>
        <v>UN</v>
      </c>
      <c r="G106" s="94">
        <f>'Memória de Cálculo'!J1951</f>
        <v>1</v>
      </c>
      <c r="H106" s="94">
        <f>'CCUs SINAPI'!J318</f>
        <v>24.152613823144002</v>
      </c>
      <c r="I106" s="94">
        <f t="shared" si="56"/>
        <v>24.152613823144002</v>
      </c>
      <c r="J106" s="94" t="s">
        <v>27</v>
      </c>
      <c r="K106" s="94">
        <f t="shared" si="57"/>
        <v>29.67809000444089</v>
      </c>
      <c r="L106" s="94">
        <f t="shared" si="58"/>
        <v>29.68</v>
      </c>
      <c r="M106" s="95">
        <f t="shared" si="59"/>
        <v>7.1675736960821978E-5</v>
      </c>
      <c r="N106" s="1"/>
      <c r="O106" s="1"/>
      <c r="P106" s="111"/>
      <c r="Q106" s="1"/>
      <c r="R106" s="1"/>
      <c r="S106" s="1"/>
      <c r="T106" s="1"/>
      <c r="U106" s="1"/>
      <c r="V106" s="1"/>
      <c r="W106" s="1"/>
      <c r="X106" s="1"/>
      <c r="Y106" s="1"/>
      <c r="Z106" s="1"/>
      <c r="AA106" s="1"/>
    </row>
    <row r="107" spans="1:27" ht="15.75" customHeight="1">
      <c r="A107" s="71"/>
      <c r="B107" s="154"/>
      <c r="C107" s="91"/>
      <c r="D107" s="30"/>
      <c r="E107" s="155"/>
      <c r="F107" s="93"/>
      <c r="G107" s="94"/>
      <c r="H107" s="94"/>
      <c r="I107" s="94"/>
      <c r="J107" s="94"/>
      <c r="K107" s="94"/>
      <c r="L107" s="94"/>
      <c r="M107" s="95"/>
      <c r="N107" s="1"/>
      <c r="O107" s="1"/>
      <c r="P107" s="1"/>
      <c r="Q107" s="1"/>
      <c r="R107" s="1"/>
      <c r="S107" s="1"/>
      <c r="T107" s="1"/>
      <c r="U107" s="1"/>
      <c r="V107" s="1"/>
      <c r="W107" s="1"/>
      <c r="X107" s="1"/>
      <c r="Y107" s="1"/>
      <c r="Z107" s="1"/>
      <c r="AA107" s="1"/>
    </row>
    <row r="108" spans="1:27" ht="15.75" customHeight="1">
      <c r="A108" s="71"/>
      <c r="B108" s="146" t="s">
        <v>79</v>
      </c>
      <c r="C108" s="147" t="s">
        <v>2</v>
      </c>
      <c r="D108" s="148" t="s">
        <v>2</v>
      </c>
      <c r="E108" s="149" t="s">
        <v>80</v>
      </c>
      <c r="F108" s="150"/>
      <c r="G108" s="151"/>
      <c r="H108" s="151"/>
      <c r="I108" s="151"/>
      <c r="J108" s="151"/>
      <c r="K108" s="151"/>
      <c r="L108" s="152">
        <f t="shared" ref="L108:M108" si="60">SUM(L109:L113)</f>
        <v>998.89999999999986</v>
      </c>
      <c r="M108" s="153">
        <f t="shared" si="60"/>
        <v>2.4122942604503056E-3</v>
      </c>
      <c r="N108" s="1"/>
      <c r="O108" s="1"/>
      <c r="P108" s="1"/>
      <c r="Q108" s="1"/>
      <c r="R108" s="1"/>
      <c r="S108" s="1"/>
      <c r="T108" s="1"/>
      <c r="U108" s="1"/>
      <c r="V108" s="1"/>
      <c r="W108" s="1"/>
      <c r="X108" s="1"/>
      <c r="Y108" s="1"/>
      <c r="Z108" s="1"/>
      <c r="AA108" s="1"/>
    </row>
    <row r="109" spans="1:27" ht="15.75" customHeight="1">
      <c r="A109" s="108">
        <v>71</v>
      </c>
      <c r="B109" s="110" t="str">
        <f>'Memória de Cálculo'!A1957</f>
        <v>3.7.3.1</v>
      </c>
      <c r="C109" s="91" t="str">
        <f>'Memória de Cálculo'!L1957</f>
        <v>SINAPI</v>
      </c>
      <c r="D109" s="30">
        <f>'Memória de Cálculo'!M1957</f>
        <v>89986</v>
      </c>
      <c r="E109" s="92" t="str">
        <f>'Memória de Cálculo'!B1957</f>
        <v>REGISTRO DE GAVETA COM ACABAMENTO 1/2" - REF. 4900.C26.PQ - DECA OU SIMILAR</v>
      </c>
      <c r="F109" s="93" t="str">
        <f>'Memória de Cálculo'!C1957</f>
        <v>UN</v>
      </c>
      <c r="G109" s="94">
        <f>'Memória de Cálculo'!J1960</f>
        <v>1</v>
      </c>
      <c r="H109" s="94">
        <f>'CCUs SINAPI'!J328</f>
        <v>75.756822064044002</v>
      </c>
      <c r="I109" s="94">
        <f t="shared" ref="I109:I113" si="61">IF(C109="","",G109*H109)</f>
        <v>75.756822064044002</v>
      </c>
      <c r="J109" s="94" t="s">
        <v>27</v>
      </c>
      <c r="K109" s="94">
        <f t="shared" ref="K109:K113" si="62">IF(F109="","",IF(J109=$H$4,(H109*(1+$I$4)),(H109*(1+$I$5))))</f>
        <v>93.087969696790466</v>
      </c>
      <c r="L109" s="94">
        <f t="shared" ref="L109:L113" si="63">ROUND((IF(D109="","",G109*K109)),2)</f>
        <v>93.09</v>
      </c>
      <c r="M109" s="95">
        <f t="shared" ref="M109:M113" si="64">IF(D109="","",L109/$L$211)</f>
        <v>2.2480776124268593E-4</v>
      </c>
      <c r="N109" s="1"/>
      <c r="O109" s="1"/>
      <c r="P109" s="1"/>
      <c r="Q109" s="1"/>
      <c r="R109" s="1"/>
      <c r="S109" s="1"/>
      <c r="T109" s="1"/>
      <c r="U109" s="1"/>
      <c r="V109" s="1"/>
      <c r="W109" s="1"/>
      <c r="X109" s="1"/>
      <c r="Y109" s="1"/>
      <c r="Z109" s="1"/>
      <c r="AA109" s="1"/>
    </row>
    <row r="110" spans="1:27" ht="15.75" customHeight="1">
      <c r="A110" s="108">
        <v>72</v>
      </c>
      <c r="B110" s="110" t="str">
        <f>'Memória de Cálculo'!A1961</f>
        <v>3.7.3.2</v>
      </c>
      <c r="C110" s="91" t="str">
        <f>'Memória de Cálculo'!L1961</f>
        <v>SBC</v>
      </c>
      <c r="D110" s="30">
        <f>'Memória de Cálculo'!M1961</f>
        <v>190332</v>
      </c>
      <c r="E110" s="92" t="str">
        <f>'Memória de Cálculo'!B1961</f>
        <v>DUCHA HIGIENICA COM REGISTRO E ACABAMENTO POLIDO DOCOL</v>
      </c>
      <c r="F110" s="93" t="str">
        <f>'Memória de Cálculo'!C1961</f>
        <v>UN</v>
      </c>
      <c r="G110" s="94">
        <f>'Memória de Cálculo'!J1963</f>
        <v>1</v>
      </c>
      <c r="H110" s="94">
        <f>'CCUs Não SINAPI'!G1225</f>
        <v>277.78999999999996</v>
      </c>
      <c r="I110" s="94">
        <f t="shared" si="61"/>
        <v>277.78999999999996</v>
      </c>
      <c r="J110" s="94" t="s">
        <v>27</v>
      </c>
      <c r="K110" s="94">
        <f t="shared" si="62"/>
        <v>341.34096966489142</v>
      </c>
      <c r="L110" s="94">
        <f t="shared" si="63"/>
        <v>341.34</v>
      </c>
      <c r="M110" s="95">
        <f t="shared" si="64"/>
        <v>8.2431927406357718E-4</v>
      </c>
      <c r="N110" s="1"/>
      <c r="O110" s="1"/>
      <c r="P110" s="1"/>
      <c r="Q110" s="1"/>
      <c r="R110" s="1"/>
      <c r="S110" s="1"/>
      <c r="T110" s="1"/>
      <c r="U110" s="1"/>
      <c r="V110" s="1"/>
      <c r="W110" s="1"/>
      <c r="X110" s="1"/>
      <c r="Y110" s="1"/>
      <c r="Z110" s="1"/>
      <c r="AA110" s="1"/>
    </row>
    <row r="111" spans="1:27" ht="30">
      <c r="A111" s="108">
        <v>75</v>
      </c>
      <c r="B111" s="110" t="str">
        <f>'Memória de Cálculo'!A1964</f>
        <v>3.7.3.3</v>
      </c>
      <c r="C111" s="91" t="str">
        <f>'Memória de Cálculo'!L1964</f>
        <v>ORSE</v>
      </c>
      <c r="D111" s="30">
        <f>'Memória de Cálculo'!M1964</f>
        <v>9676</v>
      </c>
      <c r="E111" s="92" t="str">
        <f>'Memória de Cálculo'!B1964</f>
        <v>TORNEIRA PARA LAVATÓRIO DE MESA COM FECHAMENTO AUTOMÁTICO - LINHA WATERPRESS, COR CROMADA, INCEPA OU SIMILAR</v>
      </c>
      <c r="F111" s="93" t="str">
        <f>'Memória de Cálculo'!C1964</f>
        <v>UN</v>
      </c>
      <c r="G111" s="94">
        <f>'Memória de Cálculo'!J1967</f>
        <v>1</v>
      </c>
      <c r="H111" s="94">
        <f>'CCUs Não SINAPI'!G1249</f>
        <v>229.44766698000001</v>
      </c>
      <c r="I111" s="94">
        <f t="shared" si="61"/>
        <v>229.44766698000001</v>
      </c>
      <c r="J111" s="94" t="s">
        <v>27</v>
      </c>
      <c r="K111" s="94">
        <f t="shared" si="62"/>
        <v>281.93919555887646</v>
      </c>
      <c r="L111" s="94">
        <f t="shared" si="63"/>
        <v>281.94</v>
      </c>
      <c r="M111" s="95">
        <f t="shared" si="64"/>
        <v>6.8087120211368418E-4</v>
      </c>
      <c r="N111" s="1"/>
      <c r="O111" s="1"/>
      <c r="P111" s="1"/>
      <c r="Q111" s="1"/>
      <c r="R111" s="1"/>
      <c r="S111" s="1"/>
      <c r="T111" s="1"/>
      <c r="U111" s="1"/>
      <c r="V111" s="1"/>
      <c r="W111" s="1"/>
      <c r="X111" s="1"/>
      <c r="Y111" s="1"/>
      <c r="Z111" s="1"/>
      <c r="AA111" s="1"/>
    </row>
    <row r="112" spans="1:27" ht="15.75" customHeight="1">
      <c r="A112" s="108">
        <v>79</v>
      </c>
      <c r="B112" s="110" t="str">
        <f>'Memória de Cálculo'!A1968</f>
        <v>3.7.3.4</v>
      </c>
      <c r="C112" s="91" t="str">
        <f>'Memória de Cálculo'!L1968</f>
        <v>ORSE</v>
      </c>
      <c r="D112" s="55">
        <f>'Memória de Cálculo'!M1968</f>
        <v>1703</v>
      </c>
      <c r="E112" s="92" t="str">
        <f>'Memória de Cálculo'!B1968</f>
        <v>RALO CLICK INTELIGENTE INOX GRAFITE</v>
      </c>
      <c r="F112" s="93" t="str">
        <f>'Memória de Cálculo'!C1968</f>
        <v>UN</v>
      </c>
      <c r="G112" s="94">
        <f>'Memória de Cálculo'!J1971</f>
        <v>2</v>
      </c>
      <c r="H112" s="94">
        <f>'CCUs Não SINAPI'!G1272</f>
        <v>68.367666979999996</v>
      </c>
      <c r="I112" s="94">
        <f t="shared" si="61"/>
        <v>136.73533395999999</v>
      </c>
      <c r="J112" s="94" t="s">
        <v>27</v>
      </c>
      <c r="K112" s="94">
        <f t="shared" si="62"/>
        <v>84.008372298065368</v>
      </c>
      <c r="L112" s="94">
        <f t="shared" si="63"/>
        <v>168.02</v>
      </c>
      <c r="M112" s="95">
        <f t="shared" si="64"/>
        <v>4.0576001766028672E-4</v>
      </c>
      <c r="N112" s="1"/>
      <c r="O112" s="1"/>
      <c r="P112" s="111"/>
      <c r="Q112" s="1"/>
      <c r="R112" s="1"/>
      <c r="S112" s="1"/>
      <c r="T112" s="1"/>
      <c r="U112" s="1"/>
      <c r="V112" s="1"/>
      <c r="W112" s="1"/>
      <c r="X112" s="1"/>
      <c r="Y112" s="1"/>
      <c r="Z112" s="1"/>
      <c r="AA112" s="1"/>
    </row>
    <row r="113" spans="1:27">
      <c r="A113" s="71"/>
      <c r="B113" s="110" t="str">
        <f>'Memória de Cálculo'!A1972</f>
        <v>3.7.3.5</v>
      </c>
      <c r="C113" s="91" t="str">
        <f>'Memória de Cálculo'!L1972</f>
        <v>SINAPI</v>
      </c>
      <c r="D113" s="55">
        <f>'Memória de Cálculo'!M1972</f>
        <v>100860</v>
      </c>
      <c r="E113" s="92" t="str">
        <f>'Memória de Cálculo'!B1972</f>
        <v>CHUVEIRO ELÉTRICO COMUM CORPO PLÁSTICO, TIPO DUCHA  FORNECIMENTO E INSTALAÇÃO. AF_01/2020</v>
      </c>
      <c r="F113" s="93" t="str">
        <f>'Memória de Cálculo'!C1972</f>
        <v>UN</v>
      </c>
      <c r="G113" s="94">
        <f>'Memória de Cálculo'!J1975</f>
        <v>1</v>
      </c>
      <c r="H113" s="94">
        <f>'CCUs SINAPI'!J338</f>
        <v>93.187541381654</v>
      </c>
      <c r="I113" s="94">
        <f t="shared" si="61"/>
        <v>93.187541381654</v>
      </c>
      <c r="J113" s="94" t="s">
        <v>27</v>
      </c>
      <c r="K113" s="94">
        <f t="shared" si="62"/>
        <v>114.50637436877128</v>
      </c>
      <c r="L113" s="94">
        <f t="shared" si="63"/>
        <v>114.51</v>
      </c>
      <c r="M113" s="95">
        <f t="shared" si="64"/>
        <v>2.765360053700716E-4</v>
      </c>
      <c r="N113" s="1"/>
      <c r="O113" s="1"/>
      <c r="P113" s="1"/>
      <c r="Q113" s="1"/>
      <c r="R113" s="1"/>
      <c r="S113" s="1"/>
      <c r="T113" s="1"/>
      <c r="U113" s="1"/>
      <c r="V113" s="1"/>
      <c r="W113" s="1"/>
      <c r="X113" s="1"/>
      <c r="Y113" s="1"/>
      <c r="Z113" s="1"/>
      <c r="AA113" s="1"/>
    </row>
    <row r="114" spans="1:27" ht="15.75" customHeight="1">
      <c r="A114" s="71"/>
      <c r="B114" s="110"/>
      <c r="C114" s="30"/>
      <c r="D114" s="30"/>
      <c r="E114" s="3"/>
      <c r="F114" s="32"/>
      <c r="G114" s="33"/>
      <c r="H114" s="33"/>
      <c r="I114" s="33"/>
      <c r="J114" s="33"/>
      <c r="K114" s="33"/>
      <c r="L114" s="94"/>
      <c r="M114" s="95"/>
      <c r="N114" s="1"/>
      <c r="O114" s="1"/>
      <c r="P114" s="1"/>
      <c r="Q114" s="1"/>
      <c r="R114" s="1"/>
      <c r="S114" s="1"/>
      <c r="T114" s="1"/>
      <c r="U114" s="1"/>
      <c r="V114" s="1"/>
      <c r="W114" s="1"/>
      <c r="X114" s="1"/>
      <c r="Y114" s="1"/>
      <c r="Z114" s="1"/>
      <c r="AA114" s="1"/>
    </row>
    <row r="115" spans="1:27" ht="15.75" customHeight="1">
      <c r="A115" s="71"/>
      <c r="B115" s="146" t="s">
        <v>81</v>
      </c>
      <c r="C115" s="147"/>
      <c r="D115" s="148"/>
      <c r="E115" s="149" t="s">
        <v>82</v>
      </c>
      <c r="F115" s="150"/>
      <c r="G115" s="151"/>
      <c r="H115" s="151"/>
      <c r="I115" s="151"/>
      <c r="J115" s="151"/>
      <c r="K115" s="151"/>
      <c r="L115" s="152">
        <f t="shared" ref="L115:M115" si="65">SUM(L116:L119)</f>
        <v>1140.0899999999999</v>
      </c>
      <c r="M115" s="153">
        <f t="shared" si="65"/>
        <v>2.753261150662518E-3</v>
      </c>
      <c r="N115" s="1"/>
      <c r="O115" s="1"/>
      <c r="P115" s="1"/>
      <c r="Q115" s="1"/>
      <c r="R115" s="1"/>
      <c r="S115" s="1"/>
      <c r="T115" s="1"/>
      <c r="U115" s="1"/>
      <c r="V115" s="1"/>
      <c r="W115" s="1"/>
      <c r="X115" s="1"/>
      <c r="Y115" s="1"/>
      <c r="Z115" s="1"/>
      <c r="AA115" s="1"/>
    </row>
    <row r="116" spans="1:27" ht="15.75" customHeight="1">
      <c r="A116" s="108">
        <v>84</v>
      </c>
      <c r="B116" s="110" t="str">
        <f>'Memória de Cálculo'!A1977</f>
        <v>3.7.4.1</v>
      </c>
      <c r="C116" s="91" t="str">
        <f>'Memória de Cálculo'!L1977</f>
        <v>SINAPI</v>
      </c>
      <c r="D116" s="30">
        <f>'Memória de Cálculo'!M1977</f>
        <v>89708</v>
      </c>
      <c r="E116" s="92" t="str">
        <f>'Memória de Cálculo'!B1977</f>
        <v>CAIXA SIFONADA PVC 100MM</v>
      </c>
      <c r="F116" s="93" t="str">
        <f>'Memória de Cálculo'!C1977</f>
        <v>UN</v>
      </c>
      <c r="G116" s="94">
        <f>'Memória de Cálculo'!J1980</f>
        <v>1</v>
      </c>
      <c r="H116" s="94">
        <f>'CCUs SINAPI'!J350</f>
        <v>72.27590793511601</v>
      </c>
      <c r="I116" s="94">
        <f t="shared" ref="I116:I119" si="66">IF(C116="","",G116*H116)</f>
        <v>72.27590793511601</v>
      </c>
      <c r="J116" s="94" t="s">
        <v>27</v>
      </c>
      <c r="K116" s="94">
        <f t="shared" ref="K116:K119" si="67">IF(F116="","",IF(J116=$H$4,(H116*(1+$I$4)),(H116*(1+$I$5))))</f>
        <v>88.810714921281971</v>
      </c>
      <c r="L116" s="94">
        <f t="shared" ref="L116:L119" si="68">ROUND((IF(D116="","",G116*K116)),2)</f>
        <v>88.81</v>
      </c>
      <c r="M116" s="95">
        <f t="shared" ref="M116:M119" si="69">IF(D116="","",L116/$L$211)</f>
        <v>2.144717722200337E-4</v>
      </c>
      <c r="N116" s="1"/>
      <c r="O116" s="1"/>
      <c r="P116" s="1"/>
      <c r="Q116" s="1"/>
      <c r="R116" s="1"/>
      <c r="S116" s="1"/>
      <c r="T116" s="1"/>
      <c r="U116" s="1"/>
      <c r="V116" s="1"/>
      <c r="W116" s="1"/>
      <c r="X116" s="1"/>
      <c r="Y116" s="1"/>
      <c r="Z116" s="1"/>
      <c r="AA116" s="1"/>
    </row>
    <row r="117" spans="1:27" ht="15.75" customHeight="1">
      <c r="A117" s="108">
        <v>85</v>
      </c>
      <c r="B117" s="110" t="str">
        <f>'Memória de Cálculo'!A1981</f>
        <v>3.7.4.2</v>
      </c>
      <c r="C117" s="91" t="str">
        <f>'Memória de Cálculo'!L1981</f>
        <v>SBC</v>
      </c>
      <c r="D117" s="30">
        <f>'Memória de Cálculo'!M1981</f>
        <v>30356</v>
      </c>
      <c r="E117" s="92" t="str">
        <f>'Memória de Cálculo'!B1981</f>
        <v>CAIXA DE PASSAGEM CONCRETO 0,70x0,70x0,55m</v>
      </c>
      <c r="F117" s="93" t="str">
        <f>'Memória de Cálculo'!C1981</f>
        <v>UN</v>
      </c>
      <c r="G117" s="33">
        <f>'Memória de Cálculo'!J1984</f>
        <v>1</v>
      </c>
      <c r="H117" s="94">
        <f>'CCUs Não SINAPI'!G1304</f>
        <v>547.49</v>
      </c>
      <c r="I117" s="94">
        <f t="shared" si="66"/>
        <v>547.49</v>
      </c>
      <c r="J117" s="94" t="s">
        <v>27</v>
      </c>
      <c r="K117" s="94">
        <f t="shared" si="67"/>
        <v>672.74116232345091</v>
      </c>
      <c r="L117" s="94">
        <f t="shared" si="68"/>
        <v>672.74</v>
      </c>
      <c r="M117" s="95">
        <f t="shared" si="69"/>
        <v>1.6246339381072567E-3</v>
      </c>
      <c r="N117" s="1"/>
      <c r="O117" s="1"/>
      <c r="P117" s="1"/>
      <c r="Q117" s="1"/>
      <c r="R117" s="1"/>
      <c r="S117" s="1"/>
      <c r="T117" s="1"/>
      <c r="U117" s="1"/>
      <c r="V117" s="1"/>
      <c r="W117" s="1"/>
      <c r="X117" s="1"/>
      <c r="Y117" s="1"/>
      <c r="Z117" s="1"/>
      <c r="AA117" s="1"/>
    </row>
    <row r="118" spans="1:27" ht="15.75" customHeight="1">
      <c r="A118" s="108">
        <v>92</v>
      </c>
      <c r="B118" s="110" t="str">
        <f>'Memória de Cálculo'!A1985</f>
        <v>3.7.4.3</v>
      </c>
      <c r="C118" s="91" t="str">
        <f>'Memória de Cálculo'!L1985</f>
        <v>ORSE</v>
      </c>
      <c r="D118" s="30">
        <f>'Memória de Cálculo'!M1985</f>
        <v>1683</v>
      </c>
      <c r="E118" s="92" t="str">
        <f>'Memória de Cálculo'!B1985</f>
        <v xml:space="preserve">PONTO DE ESGOTO COM TUBO DE PVC RÍGIDO SOLDÁVEL DE Ø 100 mm (VASO SANITÁRIO)
 </v>
      </c>
      <c r="F118" s="93" t="str">
        <f>'Memória de Cálculo'!C1985</f>
        <v>UN</v>
      </c>
      <c r="G118" s="33">
        <f>'Memória de Cálculo'!J1988</f>
        <v>1</v>
      </c>
      <c r="H118" s="94">
        <f>'CCUs Não SINAPI'!G1331</f>
        <v>101.716133584</v>
      </c>
      <c r="I118" s="94">
        <f t="shared" si="66"/>
        <v>101.716133584</v>
      </c>
      <c r="J118" s="94" t="s">
        <v>27</v>
      </c>
      <c r="K118" s="94">
        <f t="shared" si="67"/>
        <v>124.98608181765431</v>
      </c>
      <c r="L118" s="94">
        <f t="shared" si="68"/>
        <v>124.99</v>
      </c>
      <c r="M118" s="95">
        <f t="shared" si="69"/>
        <v>3.0184468877133218E-4</v>
      </c>
      <c r="N118" s="1"/>
      <c r="O118" s="1"/>
      <c r="P118" s="1"/>
      <c r="Q118" s="1"/>
      <c r="R118" s="1"/>
      <c r="S118" s="1"/>
      <c r="T118" s="1"/>
      <c r="U118" s="1"/>
      <c r="V118" s="1"/>
      <c r="W118" s="1"/>
      <c r="X118" s="1"/>
      <c r="Y118" s="1"/>
      <c r="Z118" s="1"/>
      <c r="AA118" s="1"/>
    </row>
    <row r="119" spans="1:27" ht="15.75" customHeight="1">
      <c r="A119" s="108">
        <v>93</v>
      </c>
      <c r="B119" s="110" t="str">
        <f>'Memória de Cálculo'!A1989</f>
        <v>3.7.4.4</v>
      </c>
      <c r="C119" s="91" t="str">
        <f>'Memória de Cálculo'!L1989</f>
        <v>ORSE</v>
      </c>
      <c r="D119" s="30">
        <f>'Memória de Cálculo'!M1989</f>
        <v>1679</v>
      </c>
      <c r="E119" s="92" t="str">
        <f>'Memória de Cálculo'!B1989</f>
        <v xml:space="preserve">PONTO DE ESGOTO COM TUBO DE PVC RÍGIDO SOLDÁVEL DE Ø 40 mm (LAVATÓRIOS, MICTÓRIOS, RALOS SIFONADOS, ETC)
 </v>
      </c>
      <c r="F119" s="93" t="str">
        <f>'Memória de Cálculo'!C1989</f>
        <v>UN</v>
      </c>
      <c r="G119" s="33">
        <f>'Memória de Cálculo'!J1992</f>
        <v>3</v>
      </c>
      <c r="H119" s="94">
        <f>'CCUs Não SINAPI'!G1360</f>
        <v>68.78095971382001</v>
      </c>
      <c r="I119" s="94">
        <f t="shared" si="66"/>
        <v>206.34287914146003</v>
      </c>
      <c r="J119" s="94" t="s">
        <v>27</v>
      </c>
      <c r="K119" s="94">
        <f t="shared" si="67"/>
        <v>84.516215426031025</v>
      </c>
      <c r="L119" s="94">
        <f t="shared" si="68"/>
        <v>253.55</v>
      </c>
      <c r="M119" s="95">
        <f t="shared" si="69"/>
        <v>6.1231075156389534E-4</v>
      </c>
      <c r="N119" s="1"/>
      <c r="O119" s="1"/>
      <c r="P119" s="1"/>
      <c r="Q119" s="1"/>
      <c r="R119" s="1"/>
      <c r="S119" s="1"/>
      <c r="T119" s="1"/>
      <c r="U119" s="1"/>
      <c r="V119" s="1"/>
      <c r="W119" s="1"/>
      <c r="X119" s="1"/>
      <c r="Y119" s="1"/>
      <c r="Z119" s="1"/>
      <c r="AA119" s="1"/>
    </row>
    <row r="120" spans="1:27" ht="15.75" customHeight="1">
      <c r="A120" s="71"/>
      <c r="B120" s="110"/>
      <c r="C120" s="30"/>
      <c r="D120" s="30"/>
      <c r="E120" s="92"/>
      <c r="F120" s="93"/>
      <c r="G120" s="33"/>
      <c r="H120" s="94"/>
      <c r="I120" s="94"/>
      <c r="J120" s="94"/>
      <c r="K120" s="94"/>
      <c r="L120" s="94"/>
      <c r="M120" s="95"/>
      <c r="N120" s="1"/>
      <c r="O120" s="1"/>
      <c r="P120" s="1"/>
      <c r="Q120" s="1"/>
      <c r="R120" s="1"/>
      <c r="S120" s="1"/>
      <c r="T120" s="1"/>
      <c r="U120" s="1"/>
      <c r="V120" s="1"/>
      <c r="W120" s="1"/>
      <c r="X120" s="1"/>
      <c r="Y120" s="1"/>
      <c r="Z120" s="1"/>
      <c r="AA120" s="1"/>
    </row>
    <row r="121" spans="1:27" ht="15.75" customHeight="1">
      <c r="A121" s="71"/>
      <c r="B121" s="156" t="s">
        <v>83</v>
      </c>
      <c r="C121" s="157"/>
      <c r="D121" s="158"/>
      <c r="E121" s="159" t="s">
        <v>84</v>
      </c>
      <c r="F121" s="160"/>
      <c r="G121" s="161"/>
      <c r="H121" s="161"/>
      <c r="I121" s="161"/>
      <c r="J121" s="161"/>
      <c r="K121" s="161"/>
      <c r="L121" s="162">
        <f t="shared" ref="L121:M121" si="70">SUM(L122)</f>
        <v>499</v>
      </c>
      <c r="M121" s="163">
        <f t="shared" si="70"/>
        <v>1.2050604024073507E-3</v>
      </c>
      <c r="N121" s="1"/>
      <c r="P121" s="1"/>
      <c r="Q121" s="1"/>
      <c r="R121" s="1"/>
      <c r="S121" s="1"/>
      <c r="T121" s="1"/>
      <c r="U121" s="1"/>
      <c r="V121" s="1"/>
      <c r="W121" s="1"/>
      <c r="X121" s="1"/>
      <c r="Y121" s="1"/>
      <c r="Z121" s="1"/>
      <c r="AA121" s="1"/>
    </row>
    <row r="122" spans="1:27" ht="15.75" customHeight="1">
      <c r="A122" s="108">
        <v>96</v>
      </c>
      <c r="B122" s="110" t="str">
        <f>'Memória de Cálculo'!A1994</f>
        <v>3.7.5.1</v>
      </c>
      <c r="C122" s="91" t="str">
        <f>'Memória de Cálculo'!L1994</f>
        <v>ORSE</v>
      </c>
      <c r="D122" s="30">
        <f>'Memória de Cálculo'!M1994</f>
        <v>1200</v>
      </c>
      <c r="E122" s="92" t="str">
        <f>'Memória de Cálculo'!B1994</f>
        <v>PONTO DE ÁGUA FRIA EMBUTIDO, C/ MATERIAL PVC RÍGIDO SOLDÁVEL Ø 25 mm</v>
      </c>
      <c r="F122" s="93" t="str">
        <f>'Memória de Cálculo'!C1994</f>
        <v>UN</v>
      </c>
      <c r="G122" s="94">
        <f>'Memória de Cálculo'!J1997</f>
        <v>4</v>
      </c>
      <c r="H122" s="94">
        <f>'CCUs Não SINAPI'!G1389</f>
        <v>101.52329217800001</v>
      </c>
      <c r="I122" s="94">
        <f>IF(C122="","",G122*H122)</f>
        <v>406.09316871200002</v>
      </c>
      <c r="J122" s="94" t="s">
        <v>27</v>
      </c>
      <c r="K122" s="94">
        <f>IF(F122="","",IF(J122=$H$4,(H122*(1+$I$4)),(H122*(1+$I$5))))</f>
        <v>124.7491234227676</v>
      </c>
      <c r="L122" s="94">
        <f>ROUND((IF(D122="","",G122*K122)),2)</f>
        <v>499</v>
      </c>
      <c r="M122" s="95">
        <f>IF(D122="","",L122/$L$211)</f>
        <v>1.2050604024073507E-3</v>
      </c>
      <c r="N122" s="1"/>
      <c r="O122" s="1"/>
      <c r="P122" s="111"/>
      <c r="Q122" s="1"/>
      <c r="R122" s="1"/>
      <c r="S122" s="1"/>
      <c r="T122" s="1"/>
      <c r="U122" s="1"/>
      <c r="V122" s="1"/>
      <c r="W122" s="1"/>
      <c r="X122" s="1"/>
      <c r="Y122" s="1"/>
      <c r="Z122" s="1"/>
      <c r="AA122" s="1"/>
    </row>
    <row r="123" spans="1:27" ht="15.75" customHeight="1">
      <c r="A123" s="71"/>
      <c r="B123" s="110"/>
      <c r="C123" s="30"/>
      <c r="D123" s="30"/>
      <c r="E123" s="92" t="s">
        <v>2</v>
      </c>
      <c r="F123" s="93"/>
      <c r="G123" s="33"/>
      <c r="H123" s="94"/>
      <c r="I123" s="94"/>
      <c r="J123" s="94"/>
      <c r="K123" s="94"/>
      <c r="L123" s="94"/>
      <c r="M123" s="95"/>
      <c r="N123" s="1"/>
      <c r="O123" s="1"/>
      <c r="P123" s="1"/>
      <c r="Q123" s="1"/>
      <c r="R123" s="1"/>
      <c r="S123" s="1"/>
      <c r="T123" s="1"/>
      <c r="U123" s="1"/>
      <c r="V123" s="1"/>
      <c r="W123" s="1"/>
      <c r="X123" s="1"/>
      <c r="Y123" s="1"/>
      <c r="Z123" s="1"/>
      <c r="AA123" s="1"/>
    </row>
    <row r="124" spans="1:27" ht="15.75" customHeight="1">
      <c r="A124" s="71"/>
      <c r="B124" s="126" t="str">
        <f>'Memória de Cálculo'!A1998</f>
        <v>3.8</v>
      </c>
      <c r="C124" s="127"/>
      <c r="D124" s="128"/>
      <c r="E124" s="129" t="str">
        <f>'Memória de Cálculo'!B1998</f>
        <v>INSTALAÇÕES ELÉTRICAS E DE LÓGICA</v>
      </c>
      <c r="F124" s="130"/>
      <c r="G124" s="131"/>
      <c r="H124" s="130"/>
      <c r="I124" s="130"/>
      <c r="J124" s="130"/>
      <c r="K124" s="130"/>
      <c r="L124" s="132">
        <f t="shared" ref="L124:M124" si="71">SUM(L125,L133,L139,L146,L151,L158)</f>
        <v>59021.49</v>
      </c>
      <c r="M124" s="133">
        <f t="shared" si="71"/>
        <v>0.14253398895807901</v>
      </c>
      <c r="N124" s="1"/>
      <c r="P124" s="1"/>
      <c r="Q124" s="1"/>
      <c r="R124" s="1"/>
      <c r="S124" s="1"/>
      <c r="T124" s="1"/>
      <c r="U124" s="1"/>
      <c r="V124" s="1"/>
      <c r="W124" s="1"/>
      <c r="X124" s="1"/>
      <c r="Y124" s="1"/>
      <c r="Z124" s="1"/>
      <c r="AA124" s="1"/>
    </row>
    <row r="125" spans="1:27" ht="15.75" customHeight="1">
      <c r="A125" s="71"/>
      <c r="B125" s="156" t="str">
        <f>'Memória de Cálculo'!A1999</f>
        <v>3.8.1</v>
      </c>
      <c r="C125" s="157" t="s">
        <v>2</v>
      </c>
      <c r="D125" s="158" t="s">
        <v>2</v>
      </c>
      <c r="E125" s="159" t="str">
        <f>'Memória de Cálculo'!B1999</f>
        <v>LUMINÁRIAS</v>
      </c>
      <c r="F125" s="160" t="s">
        <v>2</v>
      </c>
      <c r="G125" s="161">
        <f>'Memória de Cálculo'!J2000</f>
        <v>0</v>
      </c>
      <c r="H125" s="161" t="str">
        <f>IF(D125="","",IF($H$2="NÃO DESONERADO",IF(C125="SINAPI",VLOOKUP(D125,'Referência NÃO DESONERADO'!$A:$D,4,0),IF(C125="ORSE",VLOOKUP(D125,'Referência NÃO DESONERADO'!$F:$I,4,0),IF(C125="CCU",VLOOKUP(D125,'CCUs Não SINAPI'!$A:$G,6,0)))),IF(C125="SINAPI",VLOOKUP(D125,'Referência DESONERADO'!$A:$D,4,0),IF(C125="ORSE",VLOOKUP(D125,'Referência DESONERADO'!$F:$I,4,0),IF(C125="CCU",VLOOKUP(D125,'CCUs Não SINAPI'!$A:$G,6,0))))))</f>
        <v/>
      </c>
      <c r="I125" s="161" t="str">
        <f t="shared" ref="I125:I131" si="72">IF(C125="","",G125*H125)</f>
        <v/>
      </c>
      <c r="J125" s="161"/>
      <c r="K125" s="161"/>
      <c r="L125" s="162">
        <f t="shared" ref="L125:M125" si="73">SUM(L126:L131)</f>
        <v>12017.259999999998</v>
      </c>
      <c r="M125" s="163">
        <f t="shared" si="73"/>
        <v>2.9021090523915351E-2</v>
      </c>
      <c r="N125" s="1"/>
      <c r="O125" s="1"/>
      <c r="P125" s="1"/>
      <c r="Q125" s="1"/>
      <c r="R125" s="1"/>
      <c r="S125" s="1"/>
      <c r="T125" s="1"/>
      <c r="U125" s="1"/>
      <c r="V125" s="1"/>
      <c r="W125" s="1"/>
      <c r="X125" s="1"/>
      <c r="Y125" s="1"/>
      <c r="Z125" s="1"/>
      <c r="AA125" s="1"/>
    </row>
    <row r="126" spans="1:27" ht="30">
      <c r="A126" s="108">
        <v>97</v>
      </c>
      <c r="B126" s="110" t="str">
        <f>'Memória de Cálculo'!A2000</f>
        <v>3.8.1.1</v>
      </c>
      <c r="C126" s="91" t="str">
        <f>'Memória de Cálculo'!L2000</f>
        <v>SETOP</v>
      </c>
      <c r="D126" s="30" t="str">
        <f>'Memória de Cálculo'!M2000</f>
        <v>ED-13338</v>
      </c>
      <c r="E126" s="92" t="str">
        <f>'Memória de Cálculo'!B2000</f>
        <v xml:space="preserve">LUMINÁRIA COMERCIAL CHANFRADA DE SOBREPOR COMPLETA, PARA DUAS (2) LÂMPADAS TUBULARES LED 120CM 2X18W-ØT8, TEMPERATURA DA COR 6500K </v>
      </c>
      <c r="F126" s="93" t="str">
        <f>'Memória de Cálculo'!C2000</f>
        <v>UN</v>
      </c>
      <c r="G126" s="94">
        <f>'Memória de Cálculo'!J2003</f>
        <v>21</v>
      </c>
      <c r="H126" s="94">
        <f>'CCUs Não SINAPI'!G1413</f>
        <v>158.36000000000001</v>
      </c>
      <c r="I126" s="94">
        <f t="shared" si="72"/>
        <v>3325.5600000000004</v>
      </c>
      <c r="J126" s="94" t="s">
        <v>27</v>
      </c>
      <c r="K126" s="94">
        <f t="shared" ref="K126:K131" si="74">IF(F126="","",IF(J126=$H$4,(H126*(1+$I$4)),(H126*(1+$I$5))))</f>
        <v>194.58855954545598</v>
      </c>
      <c r="L126" s="94">
        <f t="shared" ref="L126:L131" si="75">ROUND((IF(D126="","",G126*K126)),2)</f>
        <v>4086.36</v>
      </c>
      <c r="M126" s="95">
        <f t="shared" ref="M126:M131" si="76">IF(D126="","",L126/$L$211)</f>
        <v>9.8683579678983998E-3</v>
      </c>
      <c r="N126" s="1"/>
      <c r="O126" s="1"/>
      <c r="P126" s="111"/>
      <c r="Q126" s="1"/>
      <c r="R126" s="1"/>
      <c r="S126" s="1"/>
      <c r="T126" s="1"/>
      <c r="U126" s="1"/>
      <c r="V126" s="1"/>
      <c r="W126" s="1"/>
      <c r="X126" s="1"/>
      <c r="Y126" s="1"/>
      <c r="Z126" s="1"/>
      <c r="AA126" s="1"/>
    </row>
    <row r="127" spans="1:27" ht="15.75">
      <c r="A127" s="108"/>
      <c r="B127" s="110" t="str">
        <f>'Memória de Cálculo'!A2004</f>
        <v>3.8.1.2</v>
      </c>
      <c r="C127" s="91" t="str">
        <f>'Memória de Cálculo'!L2004</f>
        <v>SBC</v>
      </c>
      <c r="D127" s="30">
        <f>'Memória de Cálculo'!M2004</f>
        <v>60876</v>
      </c>
      <c r="E127" s="92" t="str">
        <f>'Memória de Cálculo'!B2004</f>
        <v>PLAFON DE SOBREPOR BOX QUADRADO METAL AR70 11,7X11,7CM</v>
      </c>
      <c r="F127" s="93" t="str">
        <f>'Memória de Cálculo'!C2004</f>
        <v>UN</v>
      </c>
      <c r="G127" s="94">
        <f>'Memória de Cálculo'!J2007</f>
        <v>10</v>
      </c>
      <c r="H127" s="94">
        <f>'CCUs Não SINAPI'!G1437</f>
        <v>194.34854407664</v>
      </c>
      <c r="I127" s="94">
        <f t="shared" si="72"/>
        <v>1943.4854407664</v>
      </c>
      <c r="J127" s="94" t="s">
        <v>27</v>
      </c>
      <c r="K127" s="94">
        <f t="shared" si="74"/>
        <v>238.81032610274016</v>
      </c>
      <c r="L127" s="94">
        <f t="shared" si="75"/>
        <v>2388.1</v>
      </c>
      <c r="M127" s="95">
        <f t="shared" si="76"/>
        <v>5.7671437815410703E-3</v>
      </c>
      <c r="N127" s="1"/>
      <c r="O127" s="1"/>
      <c r="P127" s="111"/>
      <c r="Q127" s="1"/>
      <c r="R127" s="1"/>
      <c r="S127" s="1"/>
      <c r="T127" s="1"/>
      <c r="U127" s="1"/>
      <c r="V127" s="1"/>
      <c r="W127" s="1"/>
      <c r="X127" s="1"/>
      <c r="Y127" s="1"/>
      <c r="Z127" s="1"/>
      <c r="AA127" s="1"/>
    </row>
    <row r="128" spans="1:27" ht="15.75">
      <c r="A128" s="108"/>
      <c r="B128" s="110" t="str">
        <f>'Memória de Cálculo'!A2008</f>
        <v>3.8.1.3</v>
      </c>
      <c r="C128" s="91" t="str">
        <f>'Memória de Cálculo'!L2009</f>
        <v>SBC</v>
      </c>
      <c r="D128" s="135">
        <f>'Memória de Cálculo'!M2009</f>
        <v>60046</v>
      </c>
      <c r="E128" s="92" t="str">
        <f>'Memória de Cálculo'!B2008</f>
        <v>SPOT FLAT BRANCO EMBUTIR 1X50W PAR20 B65003BT NEWLINE</v>
      </c>
      <c r="F128" s="93" t="str">
        <f>'Memória de Cálculo'!C2008</f>
        <v>UN</v>
      </c>
      <c r="G128" s="94">
        <f>'Memória de Cálculo'!J2011</f>
        <v>4</v>
      </c>
      <c r="H128" s="94">
        <f>'CCUs Não SINAPI'!G1461</f>
        <v>70.428276420000003</v>
      </c>
      <c r="I128" s="94">
        <f t="shared" si="72"/>
        <v>281.71310568000001</v>
      </c>
      <c r="J128" s="94" t="s">
        <v>27</v>
      </c>
      <c r="K128" s="94">
        <f t="shared" si="74"/>
        <v>86.540394416752974</v>
      </c>
      <c r="L128" s="94">
        <f t="shared" si="75"/>
        <v>346.16</v>
      </c>
      <c r="M128" s="95">
        <f t="shared" si="76"/>
        <v>8.3595933646759223E-4</v>
      </c>
      <c r="N128" s="1"/>
      <c r="O128" s="1"/>
      <c r="P128" s="1"/>
      <c r="Q128" s="1"/>
      <c r="R128" s="1"/>
      <c r="S128" s="1"/>
      <c r="T128" s="1"/>
      <c r="U128" s="1"/>
      <c r="V128" s="1"/>
      <c r="W128" s="1"/>
      <c r="X128" s="1"/>
      <c r="Y128" s="1"/>
      <c r="Z128" s="1"/>
      <c r="AA128" s="1"/>
    </row>
    <row r="129" spans="1:27" ht="30">
      <c r="A129" s="108"/>
      <c r="B129" s="110" t="str">
        <f>'Memória de Cálculo'!A2012</f>
        <v>3.8.1.4</v>
      </c>
      <c r="C129" s="91" t="str">
        <f>'Memória de Cálculo'!L2012</f>
        <v>SETOP</v>
      </c>
      <c r="D129" s="30" t="str">
        <f>'Memória de Cálculo'!M2012</f>
        <v>ED-13337</v>
      </c>
      <c r="E129" s="92" t="str">
        <f>'Memória de Cálculo'!B2012</f>
        <v>LUMINÁRIA COMERCIAL CHANFRADA DE SOBREPOR COMPLETA, PARA DUAS (2) LÂMPADAS TUBULARES LED 60CM 2X9W-ØT8, TEMPERATURA DA COR 6500K</v>
      </c>
      <c r="F129" s="93" t="str">
        <f>'Memória de Cálculo'!C2012</f>
        <v>UN</v>
      </c>
      <c r="G129" s="94">
        <f>'Memória de Cálculo'!J2015</f>
        <v>2</v>
      </c>
      <c r="H129" s="94">
        <f>'CCUs Não SINAPI'!G1485</f>
        <v>138.97999999999999</v>
      </c>
      <c r="I129" s="94">
        <f t="shared" si="72"/>
        <v>277.95999999999998</v>
      </c>
      <c r="J129" s="94" t="s">
        <v>27</v>
      </c>
      <c r="K129" s="94">
        <f t="shared" si="74"/>
        <v>170.77493057355056</v>
      </c>
      <c r="L129" s="94">
        <f t="shared" si="75"/>
        <v>341.55</v>
      </c>
      <c r="M129" s="95">
        <f t="shared" si="76"/>
        <v>8.2482641371188503E-4</v>
      </c>
      <c r="N129" s="1"/>
      <c r="O129" s="1"/>
      <c r="P129" s="1"/>
      <c r="Q129" s="1"/>
      <c r="R129" s="1"/>
      <c r="S129" s="1"/>
      <c r="T129" s="1"/>
      <c r="U129" s="1"/>
      <c r="V129" s="1"/>
      <c r="W129" s="1"/>
      <c r="X129" s="1"/>
      <c r="Y129" s="1"/>
      <c r="Z129" s="1"/>
      <c r="AA129" s="1"/>
    </row>
    <row r="130" spans="1:27" ht="15.75">
      <c r="A130" s="108">
        <v>99</v>
      </c>
      <c r="B130" s="110" t="str">
        <f>'Memória de Cálculo'!A2016</f>
        <v>3.8.1.5</v>
      </c>
      <c r="C130" s="91" t="str">
        <f>'Memória de Cálculo'!L2016</f>
        <v>SBC</v>
      </c>
      <c r="D130" s="135">
        <f>'Memória de Cálculo'!M2016</f>
        <v>60386</v>
      </c>
      <c r="E130" s="92" t="str">
        <f>'Memória de Cálculo'!B2016</f>
        <v>LUMINARIA - PERFIL LED EMBUTIR SLIM 2M P/ FITA LED COMPLETA</v>
      </c>
      <c r="F130" s="93" t="str">
        <f>'Memória de Cálculo'!C2016</f>
        <v>UN</v>
      </c>
      <c r="G130" s="94">
        <f>'Memória de Cálculo'!J2019</f>
        <v>12</v>
      </c>
      <c r="H130" s="94">
        <f>'CCUs Não SINAPI'!G1510</f>
        <v>266.22951546000002</v>
      </c>
      <c r="I130" s="94">
        <f t="shared" si="72"/>
        <v>3194.7541855200002</v>
      </c>
      <c r="J130" s="94" t="s">
        <v>27</v>
      </c>
      <c r="K130" s="94">
        <f t="shared" si="74"/>
        <v>327.13575348475689</v>
      </c>
      <c r="L130" s="94">
        <f t="shared" si="75"/>
        <v>3925.63</v>
      </c>
      <c r="M130" s="95">
        <f t="shared" si="76"/>
        <v>9.4802029408865094E-3</v>
      </c>
      <c r="N130" s="1"/>
      <c r="O130" s="1"/>
      <c r="P130" s="1"/>
      <c r="Q130" s="1"/>
      <c r="R130" s="1"/>
      <c r="S130" s="1"/>
      <c r="T130" s="1"/>
      <c r="U130" s="1"/>
      <c r="V130" s="1"/>
      <c r="W130" s="1"/>
      <c r="X130" s="1"/>
      <c r="Y130" s="1"/>
      <c r="Z130" s="1"/>
      <c r="AA130" s="1"/>
    </row>
    <row r="131" spans="1:27" ht="15.75">
      <c r="A131" s="108"/>
      <c r="B131" s="110" t="str">
        <f>'Memória de Cálculo'!A2020</f>
        <v>3.8.1.6</v>
      </c>
      <c r="C131" s="91" t="str">
        <f>'Memória de Cálculo'!L2020</f>
        <v>ORSE</v>
      </c>
      <c r="D131" s="135">
        <f>'Memória de Cálculo'!M2020</f>
        <v>12971</v>
      </c>
      <c r="E131" s="92" t="s">
        <v>85</v>
      </c>
      <c r="F131" s="93" t="str">
        <f>'Memória de Cálculo'!C2020</f>
        <v>UN</v>
      </c>
      <c r="G131" s="94">
        <f>'Memória de Cálculo'!J2023</f>
        <v>13</v>
      </c>
      <c r="H131" s="94">
        <f>'CCUs Não SINAPI'!G1533</f>
        <v>58.185357519999997</v>
      </c>
      <c r="I131" s="94">
        <f t="shared" si="72"/>
        <v>756.40964775999998</v>
      </c>
      <c r="J131" s="94" t="s">
        <v>27</v>
      </c>
      <c r="K131" s="94">
        <f t="shared" si="74"/>
        <v>71.496621030905288</v>
      </c>
      <c r="L131" s="94">
        <f t="shared" si="75"/>
        <v>929.46</v>
      </c>
      <c r="M131" s="95">
        <f t="shared" si="76"/>
        <v>2.2446000834098921E-3</v>
      </c>
      <c r="N131" s="1"/>
      <c r="O131" s="1"/>
      <c r="P131" s="1"/>
      <c r="Q131" s="1"/>
      <c r="R131" s="1"/>
      <c r="S131" s="1"/>
      <c r="T131" s="1"/>
      <c r="U131" s="1"/>
      <c r="V131" s="1"/>
      <c r="W131" s="1"/>
      <c r="X131" s="1"/>
      <c r="Y131" s="1"/>
      <c r="Z131" s="1"/>
      <c r="AA131" s="1"/>
    </row>
    <row r="132" spans="1:27" ht="15.75" customHeight="1">
      <c r="A132" s="71"/>
      <c r="B132" s="110"/>
      <c r="C132" s="91"/>
      <c r="D132" s="30"/>
      <c r="E132" s="92"/>
      <c r="F132" s="93"/>
      <c r="G132" s="94"/>
      <c r="H132" s="94"/>
      <c r="I132" s="94"/>
      <c r="J132" s="94"/>
      <c r="K132" s="94"/>
      <c r="L132" s="94"/>
      <c r="M132" s="95"/>
      <c r="N132" s="1"/>
      <c r="O132" s="1"/>
      <c r="P132" s="1"/>
      <c r="Q132" s="1"/>
      <c r="R132" s="1"/>
      <c r="S132" s="1"/>
      <c r="T132" s="1"/>
      <c r="U132" s="1"/>
      <c r="V132" s="1"/>
      <c r="W132" s="1"/>
      <c r="X132" s="1"/>
      <c r="Y132" s="1"/>
      <c r="Z132" s="1"/>
      <c r="AA132" s="1"/>
    </row>
    <row r="133" spans="1:27">
      <c r="A133" s="71"/>
      <c r="B133" s="156" t="s">
        <v>86</v>
      </c>
      <c r="C133" s="157"/>
      <c r="D133" s="158"/>
      <c r="E133" s="159" t="str">
        <f>'Memória de Cálculo'!B2024</f>
        <v>INTERRUPTORES E TOMADAS</v>
      </c>
      <c r="F133" s="160"/>
      <c r="G133" s="161"/>
      <c r="H133" s="161"/>
      <c r="I133" s="161"/>
      <c r="J133" s="161"/>
      <c r="K133" s="161"/>
      <c r="L133" s="162">
        <f t="shared" ref="L133:M133" si="77">SUM(L134:L138)</f>
        <v>15455.52</v>
      </c>
      <c r="M133" s="163">
        <f t="shared" si="77"/>
        <v>3.7324318939107926E-2</v>
      </c>
      <c r="N133" s="1"/>
      <c r="P133" s="1"/>
      <c r="Q133" s="1"/>
      <c r="R133" s="1"/>
      <c r="S133" s="1"/>
      <c r="T133" s="1"/>
      <c r="U133" s="1"/>
      <c r="V133" s="1"/>
      <c r="W133" s="1"/>
      <c r="X133" s="1"/>
      <c r="Y133" s="1"/>
      <c r="Z133" s="1"/>
      <c r="AA133" s="1"/>
    </row>
    <row r="134" spans="1:27" ht="30">
      <c r="A134" s="108">
        <v>110</v>
      </c>
      <c r="B134" s="110" t="str">
        <f>'Memória de Cálculo'!A2025</f>
        <v>3.8.2.1</v>
      </c>
      <c r="C134" s="91" t="str">
        <f>'Memória de Cálculo'!L2025</f>
        <v>SINAPI</v>
      </c>
      <c r="D134" s="30">
        <f>'Memória de Cálculo'!M2025</f>
        <v>104475</v>
      </c>
      <c r="E134" s="92" t="str">
        <f>'Memória de Cálculo'!B2025</f>
        <v>PONTO ELÉTRICO DE TOMADA DE USO GERAL 2P+T (10A/250V) COM ELETRODUTO EMBUTIDO EM RASGOS NAS PAREDES, INCLUSO TOMADA, ELETRODUTO, CABO, RASGO, QUEBRA E CHUMBAMENTO. AF_11/2022</v>
      </c>
      <c r="F134" s="93" t="str">
        <f>'Memória de Cálculo'!C2025</f>
        <v>UN</v>
      </c>
      <c r="G134" s="94">
        <f>'Memória de Cálculo'!J2033</f>
        <v>23</v>
      </c>
      <c r="H134" s="94">
        <f>'CCUs SINAPI'!J363</f>
        <v>106.24914229312002</v>
      </c>
      <c r="I134" s="94">
        <f t="shared" ref="I134:I138" si="78">IF(C134="","",G134*H134)</f>
        <v>2443.7302727417605</v>
      </c>
      <c r="J134" s="94" t="s">
        <v>27</v>
      </c>
      <c r="K134" s="94">
        <f t="shared" ref="K134:K138" si="79">IF(F134="","",IF(J134=$H$4,(H134*(1+$I$4)),(H134*(1+$I$5))))</f>
        <v>130.55612245363986</v>
      </c>
      <c r="L134" s="94">
        <f t="shared" ref="L134:L138" si="80">ROUND((IF(D134="","",G134*K134)),2)</f>
        <v>3002.79</v>
      </c>
      <c r="M134" s="95">
        <f t="shared" ref="M134:M138" si="81">IF(D134="","",L134/$L$211)</f>
        <v>7.2515898311518402E-3</v>
      </c>
      <c r="N134" s="1"/>
      <c r="O134" s="1"/>
      <c r="P134" s="111"/>
      <c r="Q134" s="1"/>
      <c r="R134" s="1"/>
      <c r="S134" s="1"/>
      <c r="T134" s="1"/>
      <c r="U134" s="1"/>
      <c r="V134" s="1"/>
      <c r="W134" s="1"/>
      <c r="X134" s="1"/>
      <c r="Y134" s="1"/>
      <c r="Z134" s="1"/>
      <c r="AA134" s="1"/>
    </row>
    <row r="135" spans="1:27" ht="45">
      <c r="A135" s="108">
        <v>111</v>
      </c>
      <c r="B135" s="110" t="str">
        <f>'Memória de Cálculo'!A2034</f>
        <v>3.8.2.2</v>
      </c>
      <c r="C135" s="91" t="str">
        <f>'Memória de Cálculo'!L2034</f>
        <v>SINAPI</v>
      </c>
      <c r="D135" s="30">
        <f>'Memória de Cálculo'!M2034</f>
        <v>104476</v>
      </c>
      <c r="E135" s="92" t="str">
        <f>'Memória de Cálculo'!B2034</f>
        <v>PONTO ELÉTRICO DE TOMADA DE USO ESPECÍFICO 2P+T (20A/250V) COM ELETRODUTO EMBUTIDO EM RASGOS NAS PAREDES, INCLUSO TOMADA, ELETRODUTO, CABO, RASGO, QUEBRA E CHUMBAMENTO (EXCETO CHUVEIRO). AF_11/2022</v>
      </c>
      <c r="F135" s="93" t="str">
        <f>'Memória de Cálculo'!C2034</f>
        <v>UN</v>
      </c>
      <c r="G135" s="94">
        <f>'Memória de Cálculo'!J2041</f>
        <v>7</v>
      </c>
      <c r="H135" s="94">
        <f>'CCUs SINAPI'!J376</f>
        <v>134.21534850914401</v>
      </c>
      <c r="I135" s="94">
        <f t="shared" si="78"/>
        <v>939.50743956400811</v>
      </c>
      <c r="J135" s="94" t="s">
        <v>27</v>
      </c>
      <c r="K135" s="94">
        <f t="shared" si="79"/>
        <v>164.9202534433297</v>
      </c>
      <c r="L135" s="94">
        <f t="shared" si="80"/>
        <v>1154.44</v>
      </c>
      <c r="M135" s="95">
        <f t="shared" si="81"/>
        <v>2.7879156932968776E-3</v>
      </c>
      <c r="N135" s="1"/>
      <c r="O135" s="1"/>
      <c r="P135" s="1"/>
      <c r="Q135" s="1"/>
      <c r="R135" s="1"/>
      <c r="S135" s="1"/>
      <c r="T135" s="1"/>
      <c r="U135" s="1"/>
      <c r="V135" s="1"/>
      <c r="W135" s="1"/>
      <c r="X135" s="1"/>
      <c r="Y135" s="1"/>
      <c r="Z135" s="1"/>
      <c r="AA135" s="1"/>
    </row>
    <row r="136" spans="1:27" ht="45">
      <c r="A136" s="108">
        <v>114</v>
      </c>
      <c r="B136" s="110" t="str">
        <f>'Memória de Cálculo'!A2055</f>
        <v>3.8.2.5</v>
      </c>
      <c r="C136" s="91" t="str">
        <f>'Memória de Cálculo'!L2055</f>
        <v>SINAPI</v>
      </c>
      <c r="D136" s="55" t="str">
        <f>'Memória de Cálculo'!M2055</f>
        <v>104474 (ADAPTADA)</v>
      </c>
      <c r="E136" s="92" t="str">
        <f>'Memória de Cálculo'!B2055</f>
        <v>PONTO ELÉTRICO DE ILUMINAÇÃO, COM INTERRUPTOR PARALELO, COM ELETRODUTO EMBUTIDO EM RASGOS NAS PAREDES, ELETROFITA NO TETO, INCLUSO CAIXA ELÉTRICA, MÓDULO DE TOMADA, ELETRODUTO, ELETROFITA, CABO, RASGO, QUEBRA E CHUMBAMENTO (SEM LUMINÁRIA E LÂMPADA)</v>
      </c>
      <c r="F136" s="93" t="str">
        <f>'Memória de Cálculo'!C2055</f>
        <v>UN</v>
      </c>
      <c r="G136" s="94">
        <f>'Memória de Cálculo'!J2058</f>
        <v>6</v>
      </c>
      <c r="H136" s="94">
        <f>'CCUs SINAPI'!J422</f>
        <v>345.82000000000005</v>
      </c>
      <c r="I136" s="94">
        <f t="shared" si="78"/>
        <v>2074.92</v>
      </c>
      <c r="J136" s="94" t="s">
        <v>27</v>
      </c>
      <c r="K136" s="94">
        <f t="shared" si="79"/>
        <v>424.93442575151295</v>
      </c>
      <c r="L136" s="94">
        <f t="shared" si="80"/>
        <v>2549.61</v>
      </c>
      <c r="M136" s="95">
        <f t="shared" si="81"/>
        <v>6.1571824701038185E-3</v>
      </c>
      <c r="N136" s="1"/>
      <c r="O136" s="1"/>
      <c r="P136" s="1"/>
      <c r="Q136" s="1"/>
      <c r="R136" s="1"/>
      <c r="S136" s="1"/>
      <c r="T136" s="1"/>
      <c r="U136" s="1"/>
      <c r="V136" s="1"/>
      <c r="W136" s="1"/>
      <c r="X136" s="1"/>
      <c r="Y136" s="1"/>
      <c r="Z136" s="1"/>
      <c r="AA136" s="1"/>
    </row>
    <row r="137" spans="1:27" ht="45">
      <c r="A137" s="71"/>
      <c r="B137" s="110" t="str">
        <f>'Memória de Cálculo'!A2059</f>
        <v>3.8.2.6</v>
      </c>
      <c r="C137" s="91" t="str">
        <f>'Memória de Cálculo'!L2059</f>
        <v>SINAPI</v>
      </c>
      <c r="D137" s="55" t="str">
        <f>'Memória de Cálculo'!M2059</f>
        <v>93128 (ADAPTADA)</v>
      </c>
      <c r="E137" s="92" t="str">
        <f>'Memória de Cálculo'!B2059</f>
        <v>PONTO ELÉTRICO DE ILUMINAÇÃO, COM INTERRUPTOR SIMPLES, COM ELETRODUTO EMBUTIDO EM RASGOS NAS PAREDES, ELETROFITA NO TETO, INCLUSO CAIXA ELÉTRICA, MÓDULO DE TOMADA, ELETRODUTO, ELETROFITA, CABO, RASGO, QUEBRA E CHUMBAMENTO (SEM LUMINÁRIA E LÂMPADA)</v>
      </c>
      <c r="F137" s="93" t="str">
        <f>'Memória de Cálculo'!C2059</f>
        <v>UN</v>
      </c>
      <c r="G137" s="94">
        <f>'Memória de Cálculo'!D2059</f>
        <v>14</v>
      </c>
      <c r="H137" s="94">
        <f>'CCUs SINAPI'!J437</f>
        <v>190.31</v>
      </c>
      <c r="I137" s="94">
        <f t="shared" si="78"/>
        <v>2664.34</v>
      </c>
      <c r="J137" s="94" t="s">
        <v>27</v>
      </c>
      <c r="K137" s="94">
        <f t="shared" si="79"/>
        <v>233.84787046663124</v>
      </c>
      <c r="L137" s="94">
        <f t="shared" si="80"/>
        <v>3273.87</v>
      </c>
      <c r="M137" s="95">
        <f t="shared" si="81"/>
        <v>7.9062346685958972E-3</v>
      </c>
      <c r="N137" s="1"/>
      <c r="O137" s="1"/>
      <c r="P137" s="1"/>
      <c r="Q137" s="1"/>
      <c r="R137" s="1"/>
      <c r="S137" s="1"/>
      <c r="T137" s="1"/>
      <c r="U137" s="1"/>
      <c r="V137" s="1"/>
      <c r="W137" s="1"/>
      <c r="X137" s="1"/>
      <c r="Y137" s="1"/>
      <c r="Z137" s="1"/>
      <c r="AA137" s="1"/>
    </row>
    <row r="138" spans="1:27" ht="15.75" customHeight="1">
      <c r="A138" s="71"/>
      <c r="B138" s="110" t="str">
        <f>'Memória de Cálculo'!A2063</f>
        <v>3.8.2.7</v>
      </c>
      <c r="C138" s="91" t="str">
        <f>'Memória de Cálculo'!L2063</f>
        <v>ORSE</v>
      </c>
      <c r="D138" s="55">
        <f>'Memória de Cálculo'!M2063</f>
        <v>3299</v>
      </c>
      <c r="E138" s="92" t="str">
        <f>'Memória de Cálculo'!B2063</f>
        <v>Ponto de tomada 2p+t de sobrepor, 10 A, de uso geral, ABNT, c/canaleta plastica 20x10mm,"Sistema X", inclusive aterramento</v>
      </c>
      <c r="F138" s="93" t="str">
        <f>'Memória de Cálculo'!C2063</f>
        <v>UN</v>
      </c>
      <c r="G138" s="94">
        <f>'Memória de Cálculo'!J2066</f>
        <v>20</v>
      </c>
      <c r="H138" s="94">
        <f>'CCUs Não SINAPI'!G1562</f>
        <v>222.775437856</v>
      </c>
      <c r="I138" s="94">
        <f t="shared" si="78"/>
        <v>4455.5087571200002</v>
      </c>
      <c r="J138" s="94" t="s">
        <v>27</v>
      </c>
      <c r="K138" s="94">
        <f t="shared" si="79"/>
        <v>273.74053772737608</v>
      </c>
      <c r="L138" s="94">
        <f t="shared" si="80"/>
        <v>5474.81</v>
      </c>
      <c r="M138" s="95">
        <f t="shared" si="81"/>
        <v>1.3221396275959495E-2</v>
      </c>
      <c r="N138" s="1"/>
      <c r="O138" s="1"/>
      <c r="P138" s="111"/>
      <c r="Q138" s="1"/>
      <c r="R138" s="1"/>
      <c r="S138" s="1"/>
      <c r="T138" s="1"/>
      <c r="U138" s="1"/>
      <c r="V138" s="1"/>
      <c r="W138" s="1"/>
      <c r="X138" s="1"/>
      <c r="Y138" s="1"/>
      <c r="Z138" s="1"/>
      <c r="AA138" s="1"/>
    </row>
    <row r="139" spans="1:27" ht="15.75" customHeight="1">
      <c r="A139" s="71"/>
      <c r="B139" s="156" t="s">
        <v>87</v>
      </c>
      <c r="C139" s="157"/>
      <c r="D139" s="158"/>
      <c r="E139" s="159" t="s">
        <v>88</v>
      </c>
      <c r="F139" s="160"/>
      <c r="G139" s="161"/>
      <c r="H139" s="161"/>
      <c r="I139" s="161"/>
      <c r="J139" s="161"/>
      <c r="K139" s="161"/>
      <c r="L139" s="162">
        <f t="shared" ref="L139:M139" si="82">SUM(L140:L144)</f>
        <v>12756.21</v>
      </c>
      <c r="M139" s="163">
        <f t="shared" si="82"/>
        <v>3.0805618348281903E-2</v>
      </c>
      <c r="N139" s="1"/>
      <c r="O139" s="1"/>
      <c r="P139" s="111"/>
      <c r="Q139" s="1"/>
      <c r="R139" s="1"/>
      <c r="S139" s="1"/>
      <c r="T139" s="1"/>
      <c r="U139" s="1"/>
      <c r="V139" s="1"/>
      <c r="W139" s="1"/>
      <c r="X139" s="1"/>
      <c r="Y139" s="1"/>
      <c r="Z139" s="1"/>
      <c r="AA139" s="1"/>
    </row>
    <row r="140" spans="1:27" ht="15.75" customHeight="1">
      <c r="A140" s="108">
        <v>115</v>
      </c>
      <c r="B140" s="110" t="str">
        <f>'Memória de Cálculo'!A2068</f>
        <v>3.8.3.1</v>
      </c>
      <c r="C140" s="91" t="str">
        <f>'Memória de Cálculo'!L2068</f>
        <v>SINAPI</v>
      </c>
      <c r="D140" s="30">
        <f>'Memória de Cálculo'!M2068</f>
        <v>91926</v>
      </c>
      <c r="E140" s="92" t="str">
        <f>'Memória de Cálculo'!B2068</f>
        <v>CABO DE COBRE FLEXÍVEL ISOLADO, 2,5 MM², ANTI-CHAMA 450/750 V, PARA CIRCUITOS TERMINAIS</v>
      </c>
      <c r="F140" s="93" t="str">
        <f>'Memória de Cálculo'!C2068</f>
        <v>M</v>
      </c>
      <c r="G140" s="94">
        <f>'Memória de Cálculo'!J2071</f>
        <v>100</v>
      </c>
      <c r="H140" s="94">
        <f>'CCUs SINAPI'!J446</f>
        <v>3.4399877376000001</v>
      </c>
      <c r="I140" s="94">
        <f t="shared" ref="I140:I144" si="83">IF(C140="","",G140*H140)</f>
        <v>343.99877376000001</v>
      </c>
      <c r="J140" s="94" t="s">
        <v>27</v>
      </c>
      <c r="K140" s="94">
        <f t="shared" ref="K140:K144" si="84">IF(F140="","",IF(J140=$H$4,(H140*(1+$I$4)),(H140*(1+$I$5))))</f>
        <v>4.2269655134731998</v>
      </c>
      <c r="L140" s="94">
        <f t="shared" ref="L140:L144" si="85">ROUND((IF(D140="","",G140*K140)),2)</f>
        <v>422.7</v>
      </c>
      <c r="M140" s="95">
        <f t="shared" ref="M140:M144" si="86">IF(D140="","",L140/$L$211)</f>
        <v>1.0207996635222187E-3</v>
      </c>
      <c r="N140" s="1"/>
      <c r="O140" s="1"/>
      <c r="P140" s="1"/>
      <c r="Q140" s="1"/>
      <c r="R140" s="1"/>
      <c r="S140" s="1"/>
      <c r="T140" s="1"/>
      <c r="U140" s="1"/>
      <c r="V140" s="1"/>
      <c r="W140" s="1"/>
      <c r="X140" s="1"/>
      <c r="Y140" s="1"/>
      <c r="Z140" s="1"/>
      <c r="AA140" s="1"/>
    </row>
    <row r="141" spans="1:27" ht="15.75" customHeight="1">
      <c r="A141" s="108">
        <v>116</v>
      </c>
      <c r="B141" s="110" t="str">
        <f>'Memória de Cálculo'!A2072</f>
        <v>3.8.3.2</v>
      </c>
      <c r="C141" s="91" t="str">
        <f>'Memória de Cálculo'!L2072</f>
        <v>SINAPI</v>
      </c>
      <c r="D141" s="30">
        <f>'Memória de Cálculo'!M2072</f>
        <v>91928</v>
      </c>
      <c r="E141" s="92" t="str">
        <f>'Memória de Cálculo'!B2072</f>
        <v>CABO DE COBRE FLEXÍVEL ISOLADO, 4 MM², ANTI-CHAMA 450/750 V, PARA CIRCUITOS TERMINAIS</v>
      </c>
      <c r="F141" s="93" t="str">
        <f>'Memória de Cálculo'!C2072</f>
        <v>M</v>
      </c>
      <c r="G141" s="94">
        <f>'Memória de Cálculo'!J2075</f>
        <v>100</v>
      </c>
      <c r="H141" s="94">
        <f>'CCUs SINAPI'!J455</f>
        <v>5.3539001303560001</v>
      </c>
      <c r="I141" s="94">
        <f t="shared" si="83"/>
        <v>535.39001303559996</v>
      </c>
      <c r="J141" s="94" t="s">
        <v>27</v>
      </c>
      <c r="K141" s="94">
        <f t="shared" si="84"/>
        <v>6.5787301990161842</v>
      </c>
      <c r="L141" s="94">
        <f t="shared" si="85"/>
        <v>657.87</v>
      </c>
      <c r="M141" s="95">
        <f t="shared" si="86"/>
        <v>1.5887236211056589E-3</v>
      </c>
      <c r="N141" s="1"/>
      <c r="O141" s="1"/>
      <c r="P141" s="1"/>
      <c r="Q141" s="1"/>
      <c r="R141" s="1"/>
      <c r="S141" s="1"/>
      <c r="T141" s="1"/>
      <c r="U141" s="1"/>
      <c r="V141" s="1"/>
      <c r="W141" s="1"/>
      <c r="X141" s="1"/>
      <c r="Y141" s="1"/>
      <c r="Z141" s="1"/>
      <c r="AA141" s="1"/>
    </row>
    <row r="142" spans="1:27" ht="15.75" customHeight="1">
      <c r="A142" s="71"/>
      <c r="B142" s="110" t="str">
        <f>'Memória de Cálculo'!A2076</f>
        <v>3.8.3.3</v>
      </c>
      <c r="C142" s="91" t="str">
        <f>'Memória de Cálculo'!L2076</f>
        <v>SINAPI</v>
      </c>
      <c r="D142" s="30">
        <f>'Memória de Cálculo'!M2076</f>
        <v>92984</v>
      </c>
      <c r="E142" s="92" t="str">
        <f>'Memória de Cálculo'!B2076</f>
        <v>CABO DE COBRE FLEXÍVEL ISOLADO, 25 MM², ANTI-CHAMA 0,6/1,0 KV, PARA REDE ENTERRADA DE DISTRIBUIÇÃO DE ENERGIA ELÉTRICA - FORNECIMENTO E INSTALAÇÃO. AF_12/2021</v>
      </c>
      <c r="F142" s="93" t="str">
        <f>'Memória de Cálculo'!C2076</f>
        <v>M</v>
      </c>
      <c r="G142" s="114">
        <v>70</v>
      </c>
      <c r="H142" s="94">
        <f>'CCUs SINAPI'!J464</f>
        <v>22.811853553959999</v>
      </c>
      <c r="I142" s="94">
        <f t="shared" si="83"/>
        <v>1596.8297487771999</v>
      </c>
      <c r="J142" s="94" t="s">
        <v>27</v>
      </c>
      <c r="K142" s="94">
        <f t="shared" si="84"/>
        <v>28.030599416689608</v>
      </c>
      <c r="L142" s="94">
        <f t="shared" si="85"/>
        <v>1962.14</v>
      </c>
      <c r="M142" s="95">
        <f t="shared" si="86"/>
        <v>4.7384713787165514E-3</v>
      </c>
      <c r="N142" s="1"/>
      <c r="O142" s="1"/>
      <c r="P142" s="1"/>
      <c r="Q142" s="1"/>
      <c r="R142" s="1"/>
      <c r="S142" s="1"/>
      <c r="T142" s="1"/>
      <c r="U142" s="1"/>
      <c r="V142" s="1"/>
      <c r="W142" s="1"/>
      <c r="X142" s="1"/>
      <c r="Y142" s="1"/>
      <c r="Z142" s="1"/>
      <c r="AA142" s="1"/>
    </row>
    <row r="143" spans="1:27" ht="30">
      <c r="A143" s="71"/>
      <c r="B143" s="110" t="str">
        <f>'Memória de Cálculo'!A2080</f>
        <v>3.8.3.4</v>
      </c>
      <c r="C143" s="91" t="str">
        <f>'Memória de Cálculo'!L2080</f>
        <v>SINAPI</v>
      </c>
      <c r="D143" s="30">
        <f>'Memória de Cálculo'!M2080</f>
        <v>91935</v>
      </c>
      <c r="E143" s="92" t="str">
        <f>'Memória de Cálculo'!B2080</f>
        <v>CABO DE COBRE FLEXÍVEL ISOLADO, 16 MM², ANTI-CHAMA 0,6/1,0 KV, PARA CIRCUITOS TERMINAIS - FORNECIMENTO E INSTALAÇÃO. AF_03/2023</v>
      </c>
      <c r="F143" s="93" t="str">
        <f>'Memória de Cálculo'!C2080</f>
        <v>M</v>
      </c>
      <c r="G143" s="94">
        <f>'Memória de Cálculo'!J2083</f>
        <v>25</v>
      </c>
      <c r="H143" s="94">
        <f>'CCUs SINAPI'!J474</f>
        <v>20.449024153027999</v>
      </c>
      <c r="I143" s="94">
        <f t="shared" si="83"/>
        <v>511.22560382569998</v>
      </c>
      <c r="J143" s="94" t="s">
        <v>27</v>
      </c>
      <c r="K143" s="94">
        <f t="shared" si="84"/>
        <v>25.127217441575876</v>
      </c>
      <c r="L143" s="94">
        <f t="shared" si="85"/>
        <v>628.17999999999995</v>
      </c>
      <c r="M143" s="95">
        <f t="shared" si="86"/>
        <v>1.5170237346377744E-3</v>
      </c>
      <c r="N143" s="1"/>
      <c r="O143" s="1"/>
      <c r="P143" s="1"/>
      <c r="Q143" s="1"/>
      <c r="R143" s="1"/>
      <c r="S143" s="1"/>
      <c r="T143" s="1"/>
      <c r="U143" s="1"/>
      <c r="V143" s="1"/>
      <c r="W143" s="1"/>
      <c r="X143" s="1"/>
      <c r="Y143" s="1"/>
      <c r="Z143" s="1"/>
      <c r="AA143" s="1"/>
    </row>
    <row r="144" spans="1:27" ht="15.75" customHeight="1">
      <c r="A144" s="71"/>
      <c r="B144" s="110" t="str">
        <f>'Memória de Cálculo'!A2084</f>
        <v>3.8.3.5</v>
      </c>
      <c r="C144" s="91" t="str">
        <f>'Memória de Cálculo'!L2084</f>
        <v>COTAÇÃO</v>
      </c>
      <c r="D144" s="30" t="s">
        <v>89</v>
      </c>
      <c r="E144" s="92" t="str">
        <f>'Memória de Cálculo'!B2084</f>
        <v>ELETROFITA 3 PISTAS 750V 15A</v>
      </c>
      <c r="F144" s="93" t="str">
        <f>'Memória de Cálculo'!C2084</f>
        <v>M</v>
      </c>
      <c r="G144" s="94">
        <f>'Memória de Cálculo'!J2087</f>
        <v>180</v>
      </c>
      <c r="H144" s="94">
        <f>'CCUs SINAPI'!J484</f>
        <v>41.076726392735999</v>
      </c>
      <c r="I144" s="94">
        <f t="shared" si="83"/>
        <v>7393.8107506924798</v>
      </c>
      <c r="J144" s="94" t="s">
        <v>27</v>
      </c>
      <c r="K144" s="94">
        <f t="shared" si="84"/>
        <v>50.473989767651624</v>
      </c>
      <c r="L144" s="94">
        <f t="shared" si="85"/>
        <v>9085.32</v>
      </c>
      <c r="M144" s="95">
        <f t="shared" si="86"/>
        <v>2.1940599950299702E-2</v>
      </c>
      <c r="N144" s="1"/>
      <c r="O144" s="1"/>
      <c r="P144" s="1"/>
      <c r="Q144" s="1"/>
      <c r="R144" s="1"/>
      <c r="S144" s="1"/>
      <c r="T144" s="1"/>
      <c r="U144" s="1"/>
      <c r="V144" s="1"/>
      <c r="W144" s="1"/>
      <c r="X144" s="1"/>
      <c r="Y144" s="1"/>
      <c r="Z144" s="1"/>
      <c r="AA144" s="1"/>
    </row>
    <row r="145" spans="1:27" ht="15.75" customHeight="1">
      <c r="A145" s="71"/>
      <c r="B145" s="110"/>
      <c r="C145" s="91"/>
      <c r="D145" s="30"/>
      <c r="E145" s="92"/>
      <c r="F145" s="93"/>
      <c r="G145" s="94"/>
      <c r="H145" s="94"/>
      <c r="I145" s="94"/>
      <c r="J145" s="94"/>
      <c r="K145" s="94"/>
      <c r="L145" s="94"/>
      <c r="M145" s="95"/>
      <c r="N145" s="1"/>
      <c r="O145" s="1"/>
      <c r="P145" s="1"/>
      <c r="Q145" s="1"/>
      <c r="R145" s="1"/>
      <c r="S145" s="1"/>
      <c r="T145" s="1"/>
      <c r="U145" s="1"/>
      <c r="V145" s="1"/>
      <c r="W145" s="1"/>
      <c r="X145" s="1"/>
      <c r="Y145" s="1"/>
      <c r="Z145" s="1"/>
      <c r="AA145" s="1"/>
    </row>
    <row r="146" spans="1:27" ht="15.75" customHeight="1">
      <c r="A146" s="71"/>
      <c r="B146" s="156" t="s">
        <v>90</v>
      </c>
      <c r="C146" s="157"/>
      <c r="D146" s="158"/>
      <c r="E146" s="159" t="s">
        <v>91</v>
      </c>
      <c r="F146" s="160"/>
      <c r="G146" s="161"/>
      <c r="H146" s="161"/>
      <c r="I146" s="161"/>
      <c r="J146" s="161"/>
      <c r="K146" s="161"/>
      <c r="L146" s="162">
        <f t="shared" ref="L146:M146" si="87">SUM(L147:L150)</f>
        <v>2962.67</v>
      </c>
      <c r="M146" s="163">
        <f t="shared" si="87"/>
        <v>7.1547020088180069E-3</v>
      </c>
      <c r="N146" s="1"/>
      <c r="O146" s="1"/>
      <c r="P146" s="1"/>
      <c r="Q146" s="1"/>
      <c r="R146" s="1"/>
      <c r="S146" s="1"/>
      <c r="T146" s="1"/>
      <c r="U146" s="1"/>
      <c r="V146" s="1"/>
      <c r="W146" s="1"/>
      <c r="X146" s="1"/>
      <c r="Y146" s="1"/>
      <c r="Z146" s="1"/>
      <c r="AA146" s="1"/>
    </row>
    <row r="147" spans="1:27" ht="15.75" customHeight="1">
      <c r="A147" s="108">
        <v>118</v>
      </c>
      <c r="B147" s="110" t="str">
        <f>'Memória de Cálculo'!A2089</f>
        <v>3.8.4.1</v>
      </c>
      <c r="C147" s="91" t="str">
        <f>'Memória de Cálculo'!L2089</f>
        <v>SBC</v>
      </c>
      <c r="D147" s="135">
        <f>'Memória de Cálculo'!M2089</f>
        <v>63036</v>
      </c>
      <c r="E147" s="92" t="str">
        <f>'Memória de Cálculo'!B2089</f>
        <v xml:space="preserve">ELETROCALHA LISA TIPO ""U"" 50x50mm CHAPA 20	</v>
      </c>
      <c r="F147" s="93" t="str">
        <f>'Memória de Cálculo'!C2089</f>
        <v>M</v>
      </c>
      <c r="G147" s="94">
        <f>'Memória de Cálculo'!J2092</f>
        <v>10</v>
      </c>
      <c r="H147" s="94">
        <f>'CCUs Não SINAPI'!G1585</f>
        <v>29.71</v>
      </c>
      <c r="I147" s="94">
        <f t="shared" ref="I147:I150" si="88">IF(C147="","",G147*H147)</f>
        <v>297.10000000000002</v>
      </c>
      <c r="J147" s="94" t="s">
        <v>27</v>
      </c>
      <c r="K147" s="94">
        <f t="shared" ref="K147:K150" si="89">IF(F147="","",IF(J147=$H$4,(H147*(1+$I$4)),(H147*(1+$I$5))))</f>
        <v>36.506858449706343</v>
      </c>
      <c r="L147" s="94">
        <f t="shared" ref="L147:L150" si="90">ROUND((IF(D147="","",G147*K147)),2)</f>
        <v>365.07</v>
      </c>
      <c r="M147" s="95">
        <f t="shared" ref="M147:M150" si="91">IF(D147="","",L147/$L$211)</f>
        <v>8.8162605432234766E-4</v>
      </c>
      <c r="N147" s="1"/>
      <c r="O147" s="1"/>
      <c r="P147" s="111"/>
      <c r="Q147" s="1"/>
      <c r="R147" s="1"/>
      <c r="S147" s="1"/>
      <c r="T147" s="1"/>
      <c r="U147" s="1"/>
      <c r="V147" s="1"/>
      <c r="W147" s="1"/>
      <c r="X147" s="1"/>
      <c r="Y147" s="1"/>
      <c r="Z147" s="1"/>
      <c r="AA147" s="1"/>
    </row>
    <row r="148" spans="1:27" ht="30">
      <c r="A148" s="108">
        <v>119</v>
      </c>
      <c r="B148" s="110" t="str">
        <f>'Memória de Cálculo'!A2093</f>
        <v>3.8.4.2</v>
      </c>
      <c r="C148" s="91" t="str">
        <f>'Memória de Cálculo'!L2093</f>
        <v>SINAPI</v>
      </c>
      <c r="D148" s="30">
        <f>'Memória de Cálculo'!M2093</f>
        <v>91863</v>
      </c>
      <c r="E148" s="92" t="str">
        <f>'Memória de Cálculo'!B2093</f>
        <v>ELETRODUTO RÍGIDO ROSCÁVEL, PVC, DN 25 MM (3/4"), PARA CIRCUITOS TERMINAIS, INSTALADO EM PAREDE - FORNECIMENTO E INSTALAÇÃO. AF_03/2023</v>
      </c>
      <c r="F148" s="93" t="str">
        <f>'Memória de Cálculo'!C2093</f>
        <v>M</v>
      </c>
      <c r="G148" s="94">
        <f>'Memória de Cálculo'!J2096</f>
        <v>30</v>
      </c>
      <c r="H148" s="94">
        <f>'CCUs SINAPI'!J508</f>
        <v>10.882509751199999</v>
      </c>
      <c r="I148" s="94">
        <f t="shared" si="88"/>
        <v>326.47529253599998</v>
      </c>
      <c r="J148" s="94" t="s">
        <v>27</v>
      </c>
      <c r="K148" s="94">
        <f t="shared" si="89"/>
        <v>13.372138776997891</v>
      </c>
      <c r="L148" s="94">
        <f t="shared" si="90"/>
        <v>401.16</v>
      </c>
      <c r="M148" s="95">
        <f t="shared" si="91"/>
        <v>9.6878162531008577E-4</v>
      </c>
      <c r="N148" s="1"/>
      <c r="O148" s="1"/>
      <c r="P148" s="1"/>
      <c r="Q148" s="1"/>
      <c r="R148" s="1"/>
      <c r="S148" s="1"/>
      <c r="T148" s="1"/>
      <c r="U148" s="1"/>
      <c r="V148" s="1"/>
      <c r="W148" s="1"/>
      <c r="X148" s="1"/>
      <c r="Y148" s="1"/>
      <c r="Z148" s="1"/>
      <c r="AA148" s="1"/>
    </row>
    <row r="149" spans="1:27" ht="30">
      <c r="A149" s="71"/>
      <c r="B149" s="110" t="str">
        <f>'Memória de Cálculo'!A2097</f>
        <v>3.8.4.3</v>
      </c>
      <c r="C149" s="91" t="str">
        <f>'Memória de Cálculo'!L2097</f>
        <v>SINAPI</v>
      </c>
      <c r="D149" s="30">
        <f>'Memória de Cálculo'!M2097</f>
        <v>91873</v>
      </c>
      <c r="E149" s="92" t="str">
        <f>'Memória de Cálculo'!B2097</f>
        <v>ELETRODUTO RÍGIDO ROSCÁVEL, PVC, DN 40 MM (1 1/4"), PARA CIRCUITOS TERMINAIS, INSTALADO EM PAREDE - FORNECIMENTO E INSTALAÇÃO. AF_03/2023</v>
      </c>
      <c r="F149" s="93" t="str">
        <f>'Memória de Cálculo'!C2097</f>
        <v>M</v>
      </c>
      <c r="G149" s="94">
        <f>'Memória de Cálculo'!J2100</f>
        <v>30</v>
      </c>
      <c r="H149" s="94">
        <f>'CCUs SINAPI'!J517</f>
        <v>17.166906038759997</v>
      </c>
      <c r="I149" s="94">
        <f t="shared" si="88"/>
        <v>515.00718116279995</v>
      </c>
      <c r="J149" s="94" t="s">
        <v>27</v>
      </c>
      <c r="K149" s="94">
        <f t="shared" si="89"/>
        <v>21.094237925830367</v>
      </c>
      <c r="L149" s="94">
        <f t="shared" si="90"/>
        <v>632.83000000000004</v>
      </c>
      <c r="M149" s="95">
        <f t="shared" si="91"/>
        <v>1.5282532554217309E-3</v>
      </c>
      <c r="N149" s="1"/>
      <c r="O149" s="1"/>
      <c r="P149" s="1"/>
      <c r="Q149" s="1"/>
      <c r="R149" s="1"/>
      <c r="S149" s="1"/>
      <c r="T149" s="1"/>
      <c r="U149" s="1"/>
      <c r="V149" s="1"/>
      <c r="W149" s="1"/>
      <c r="X149" s="1"/>
      <c r="Y149" s="1"/>
      <c r="Z149" s="1"/>
      <c r="AA149" s="1"/>
    </row>
    <row r="150" spans="1:27" ht="30">
      <c r="A150" s="71"/>
      <c r="B150" s="110" t="str">
        <f>'Memória de Cálculo'!A2101</f>
        <v>3.8.4.4</v>
      </c>
      <c r="C150" s="93" t="str">
        <f>'Memória de Cálculo'!L2101</f>
        <v>ORSE       (ADAPTADA)</v>
      </c>
      <c r="D150" s="30">
        <f>'Memória de Cálculo'!M2101</f>
        <v>769</v>
      </c>
      <c r="E150" s="92" t="str">
        <f>'Memória de Cálculo'!B2101</f>
        <v>FORNECIMENTO E INSTALAÇÃO DE CANALETE  RESISTENTE DE CHÃO 52X14 CINZA</v>
      </c>
      <c r="F150" s="93" t="str">
        <f>'Memória de Cálculo'!C2101</f>
        <v>M</v>
      </c>
      <c r="G150" s="94">
        <f>'Memória de Cálculo'!J2104</f>
        <v>25</v>
      </c>
      <c r="H150" s="94">
        <f>'CCUs Não SINAPI'!G1608</f>
        <v>50.9</v>
      </c>
      <c r="I150" s="94">
        <f t="shared" si="88"/>
        <v>1272.5</v>
      </c>
      <c r="J150" s="94" t="s">
        <v>27</v>
      </c>
      <c r="K150" s="94">
        <f t="shared" si="89"/>
        <v>62.544567320432606</v>
      </c>
      <c r="L150" s="94">
        <f t="shared" si="90"/>
        <v>1563.61</v>
      </c>
      <c r="M150" s="95">
        <f t="shared" si="91"/>
        <v>3.7760410737638426E-3</v>
      </c>
      <c r="N150" s="1"/>
      <c r="O150" s="1"/>
      <c r="P150" s="1"/>
      <c r="Q150" s="1"/>
      <c r="R150" s="1"/>
      <c r="S150" s="1"/>
      <c r="T150" s="1"/>
      <c r="U150" s="1"/>
      <c r="V150" s="1"/>
      <c r="W150" s="1"/>
      <c r="X150" s="1"/>
      <c r="Y150" s="1"/>
      <c r="Z150" s="1"/>
      <c r="AA150" s="1"/>
    </row>
    <row r="151" spans="1:27" ht="15.75" customHeight="1">
      <c r="A151" s="71"/>
      <c r="B151" s="156" t="s">
        <v>92</v>
      </c>
      <c r="C151" s="157"/>
      <c r="D151" s="158"/>
      <c r="E151" s="159" t="s">
        <v>93</v>
      </c>
      <c r="F151" s="160"/>
      <c r="G151" s="161"/>
      <c r="H151" s="161"/>
      <c r="I151" s="161"/>
      <c r="J151" s="161"/>
      <c r="K151" s="161"/>
      <c r="L151" s="162">
        <f t="shared" ref="L151:M151" si="92">SUM(L152:L157)</f>
        <v>5184.01</v>
      </c>
      <c r="M151" s="163">
        <f t="shared" si="92"/>
        <v>1.2519128610588636E-2</v>
      </c>
      <c r="N151" s="1"/>
      <c r="O151" s="1"/>
      <c r="P151" s="1"/>
      <c r="Q151" s="1"/>
      <c r="R151" s="1"/>
      <c r="S151" s="1"/>
      <c r="T151" s="1"/>
      <c r="U151" s="1"/>
      <c r="V151" s="1"/>
      <c r="W151" s="1"/>
      <c r="X151" s="1"/>
      <c r="Y151" s="1"/>
      <c r="Z151" s="1"/>
      <c r="AA151" s="1"/>
    </row>
    <row r="152" spans="1:27" ht="30">
      <c r="A152" s="108">
        <v>121</v>
      </c>
      <c r="B152" s="110" t="str">
        <f>'Memória de Cálculo'!A2110</f>
        <v>3.8.5.1</v>
      </c>
      <c r="C152" s="91" t="str">
        <f>'Memória de Cálculo'!L2110</f>
        <v>SINAPI</v>
      </c>
      <c r="D152" s="135">
        <f>'Memória de Cálculo'!M2110</f>
        <v>101883</v>
      </c>
      <c r="E152" s="92" t="str">
        <f>'Memória de Cálculo'!B2110</f>
        <v>QUADRO DE DISTRIBUIÇÃO DE ENERGIA EM CHAPA DE AÇO GALVANIZADO, DE EMBUTIR, COM BARRAMENTO TRIFÁSICO, PARA 18 DISJUNTORES DIN 100A - FORNECIMENTO E INSTALAÇÃO. AF_10/2020</v>
      </c>
      <c r="F152" s="93" t="str">
        <f>'Memória de Cálculo'!C2110</f>
        <v>UN</v>
      </c>
      <c r="G152" s="94">
        <f>'Memória de Cálculo'!J2113</f>
        <v>2</v>
      </c>
      <c r="H152" s="94">
        <f>'CCUs SINAPI'!J528</f>
        <v>428.05195789674201</v>
      </c>
      <c r="I152" s="94">
        <f t="shared" ref="I152:I157" si="93">IF(C152="","",G152*H152)</f>
        <v>856.10391579348402</v>
      </c>
      <c r="J152" s="94" t="s">
        <v>27</v>
      </c>
      <c r="K152" s="94">
        <f t="shared" ref="K152:K157" si="94">IF(F152="","",IF(J152=$H$4,(H152*(1+$I$4)),(H152*(1+$I$5))))</f>
        <v>525.97887028125274</v>
      </c>
      <c r="L152" s="94">
        <f t="shared" ref="L152:L157" si="95">ROUND((IF(D152="","",G152*K152)),2)</f>
        <v>1051.96</v>
      </c>
      <c r="M152" s="95">
        <f t="shared" ref="M152:M157" si="96">IF(D152="","",L152/$L$211)</f>
        <v>2.5404315449227186E-3</v>
      </c>
      <c r="N152" s="1"/>
      <c r="O152" s="116">
        <v>45078</v>
      </c>
      <c r="P152" s="1"/>
      <c r="Q152" s="1"/>
      <c r="R152" s="1"/>
      <c r="S152" s="1"/>
      <c r="T152" s="1"/>
      <c r="U152" s="1"/>
      <c r="V152" s="1"/>
      <c r="W152" s="1"/>
      <c r="X152" s="1"/>
      <c r="Y152" s="1"/>
      <c r="Z152" s="1"/>
      <c r="AA152" s="1"/>
    </row>
    <row r="153" spans="1:27" ht="30">
      <c r="A153" s="71"/>
      <c r="B153" s="110" t="str">
        <f>'Memória de Cálculo'!A2114</f>
        <v>3.8.5.2</v>
      </c>
      <c r="C153" s="91" t="str">
        <f>'Memória de Cálculo'!L2114</f>
        <v>SINAPI</v>
      </c>
      <c r="D153" s="135">
        <f>'Memória de Cálculo'!M2114</f>
        <v>101512</v>
      </c>
      <c r="E153" s="92" t="str">
        <f>'Memória de Cálculo'!B2114</f>
        <v>ENTRADA DE ENERGIA ELÉTRICA, AÉREA, TRIFÁSICA, COM CAIXA DE EMBUTIR, CABO DE 35 MM2 E DISJUNTOR DIN 50A (NÃO INCLUSO O POSTE DE CONCRETO). AF_07/2020_PS</v>
      </c>
      <c r="F153" s="93" t="str">
        <f>'Memória de Cálculo'!C2114</f>
        <v>UND</v>
      </c>
      <c r="G153" s="94">
        <f>'Memória de Cálculo'!J2117</f>
        <v>1</v>
      </c>
      <c r="H153" s="94">
        <f>'CCUs SINAPI'!J556</f>
        <v>1940.2546781021804</v>
      </c>
      <c r="I153" s="94">
        <f t="shared" si="93"/>
        <v>1940.2546781021804</v>
      </c>
      <c r="J153" s="94" t="s">
        <v>27</v>
      </c>
      <c r="K153" s="94">
        <f t="shared" si="94"/>
        <v>2384.1333857238924</v>
      </c>
      <c r="L153" s="94">
        <f t="shared" si="95"/>
        <v>2384.13</v>
      </c>
      <c r="M153" s="95">
        <f t="shared" si="96"/>
        <v>5.7575564272373484E-3</v>
      </c>
      <c r="N153" s="1"/>
      <c r="O153" s="1"/>
      <c r="P153" s="164"/>
      <c r="Q153" s="1"/>
      <c r="R153" s="1"/>
      <c r="S153" s="1"/>
      <c r="T153" s="1"/>
      <c r="U153" s="1"/>
      <c r="V153" s="1"/>
      <c r="W153" s="1"/>
      <c r="X153" s="1"/>
      <c r="Y153" s="1"/>
      <c r="Z153" s="1"/>
      <c r="AA153" s="1"/>
    </row>
    <row r="154" spans="1:27" ht="15.75" customHeight="1">
      <c r="A154" s="71"/>
      <c r="B154" s="110" t="str">
        <f>'Memória de Cálculo'!A2118</f>
        <v>3.8.5.3</v>
      </c>
      <c r="C154" s="91" t="str">
        <f>'Memória de Cálculo'!L2118</f>
        <v>ORSE</v>
      </c>
      <c r="D154" s="135">
        <f>'Memória de Cálculo'!M2118</f>
        <v>3249</v>
      </c>
      <c r="E154" s="92" t="str">
        <f>'Memória de Cálculo'!B2118</f>
        <v>Poste auxiliar p/entrada energia, trifasico, em ferro galvanizado d=3" e h=6,0m, completo</v>
      </c>
      <c r="F154" s="93" t="str">
        <f>'Memória de Cálculo'!C2118</f>
        <v>UND</v>
      </c>
      <c r="G154" s="94">
        <f>'Memória de Cálculo'!J2115</f>
        <v>1</v>
      </c>
      <c r="H154" s="94">
        <f>'CCUs Não SINAPI'!G1660</f>
        <v>411.92687708839998</v>
      </c>
      <c r="I154" s="94">
        <f t="shared" si="93"/>
        <v>411.92687708839998</v>
      </c>
      <c r="J154" s="94" t="s">
        <v>27</v>
      </c>
      <c r="K154" s="94">
        <f t="shared" si="94"/>
        <v>506.16479951180747</v>
      </c>
      <c r="L154" s="94">
        <f t="shared" si="95"/>
        <v>506.16</v>
      </c>
      <c r="M154" s="95">
        <f t="shared" si="96"/>
        <v>1.2223514494639372E-3</v>
      </c>
      <c r="N154" s="1"/>
      <c r="O154" s="1"/>
      <c r="P154" s="1"/>
      <c r="Q154" s="1"/>
      <c r="R154" s="1"/>
      <c r="S154" s="1"/>
      <c r="T154" s="1"/>
      <c r="U154" s="1"/>
      <c r="V154" s="1"/>
      <c r="W154" s="1"/>
      <c r="X154" s="1"/>
      <c r="Y154" s="1"/>
      <c r="Z154" s="1"/>
      <c r="AA154" s="1"/>
    </row>
    <row r="155" spans="1:27" ht="30">
      <c r="A155" s="71"/>
      <c r="B155" s="110" t="str">
        <f>'Memória de Cálculo'!A2122</f>
        <v>3.8.5.4</v>
      </c>
      <c r="C155" s="91" t="str">
        <f>'Memória de Cálculo'!L2122</f>
        <v>SINAPI</v>
      </c>
      <c r="D155" s="135">
        <f>'Memória de Cálculo'!M2122</f>
        <v>92986</v>
      </c>
      <c r="E155" s="92" t="str">
        <f>'Memória de Cálculo'!B2122</f>
        <v>CABO DE COBRE FLEXÍVEL ISOLADO, 35 MM², ANTI-CHAMA 0,6/1,0 KV, PARA REDE ENTERRADA DE DISTRIBUIÇÃO DE ENERGIA ELÉTRICA - FORNECIMENTO E INSTALAÇÃO. AF_12/2021</v>
      </c>
      <c r="F155" s="93" t="str">
        <f>'Memória de Cálculo'!C2122</f>
        <v>M</v>
      </c>
      <c r="G155" s="94">
        <f>'Memória de Cálculo'!J2125</f>
        <v>17</v>
      </c>
      <c r="H155" s="94">
        <f>'CCUs SINAPI'!J599</f>
        <v>31.631279538809995</v>
      </c>
      <c r="I155" s="94">
        <f t="shared" si="93"/>
        <v>537.73175215976994</v>
      </c>
      <c r="J155" s="94" t="s">
        <v>27</v>
      </c>
      <c r="K155" s="94">
        <f t="shared" si="94"/>
        <v>38.867675688536821</v>
      </c>
      <c r="L155" s="94">
        <f t="shared" si="95"/>
        <v>660.75</v>
      </c>
      <c r="M155" s="95">
        <f t="shared" si="96"/>
        <v>1.595678679139593E-3</v>
      </c>
      <c r="N155" s="1"/>
      <c r="O155" s="1"/>
      <c r="P155" s="1"/>
      <c r="Q155" s="1"/>
      <c r="R155" s="1"/>
      <c r="S155" s="1"/>
      <c r="T155" s="1"/>
      <c r="U155" s="1"/>
      <c r="V155" s="1"/>
      <c r="W155" s="1"/>
      <c r="X155" s="1"/>
      <c r="Y155" s="1"/>
      <c r="Z155" s="1"/>
      <c r="AA155" s="1"/>
    </row>
    <row r="156" spans="1:27" ht="31.5">
      <c r="A156" s="71"/>
      <c r="B156" s="110" t="str">
        <f>'Memória de Cálculo'!A2126</f>
        <v>3.8.5.5</v>
      </c>
      <c r="C156" s="165" t="str">
        <f>'Memória de Cálculo'!L2126</f>
        <v>SINAPI</v>
      </c>
      <c r="D156" s="135">
        <f>'Memória de Cálculo'!M2126</f>
        <v>101894</v>
      </c>
      <c r="E156" s="166" t="str">
        <f>'Memória de Cálculo'!B2126</f>
        <v>DISJUNTOR TRIPOLAR TIPO NEMA, CORRENTE NOMINAL DE 60 ATÉ 100A - FORNECIMENTO E INSTALAÇÃO. AF_10/2020</v>
      </c>
      <c r="F156" s="93" t="str">
        <f>'Memória de Cálculo'!C2126</f>
        <v>UN</v>
      </c>
      <c r="G156" s="94">
        <f>'Memória de Cálculo'!J2129</f>
        <v>1</v>
      </c>
      <c r="H156" s="94">
        <f>'CCUs SINAPI'!J565</f>
        <v>126.68755912150002</v>
      </c>
      <c r="I156" s="94">
        <f t="shared" si="93"/>
        <v>126.68755912150002</v>
      </c>
      <c r="J156" s="94" t="s">
        <v>27</v>
      </c>
      <c r="K156" s="94">
        <f t="shared" si="94"/>
        <v>155.67030589658043</v>
      </c>
      <c r="L156" s="94">
        <f t="shared" si="95"/>
        <v>155.66999999999999</v>
      </c>
      <c r="M156" s="95">
        <f t="shared" si="96"/>
        <v>3.7593537643838126E-4</v>
      </c>
      <c r="N156" s="1"/>
      <c r="O156" s="1"/>
      <c r="P156" s="1"/>
      <c r="Q156" s="1"/>
      <c r="R156" s="1"/>
      <c r="S156" s="1"/>
      <c r="T156" s="1"/>
      <c r="U156" s="1"/>
      <c r="V156" s="1"/>
      <c r="W156" s="1"/>
      <c r="X156" s="1"/>
      <c r="Y156" s="1"/>
      <c r="Z156" s="1"/>
      <c r="AA156" s="1"/>
    </row>
    <row r="157" spans="1:27" ht="31.5">
      <c r="A157" s="71"/>
      <c r="B157" s="110" t="str">
        <f>'Memória de Cálculo'!A2130</f>
        <v>3.8.5.6</v>
      </c>
      <c r="C157" s="91" t="str">
        <f>'Memória de Cálculo'!L2130</f>
        <v>SINAPI</v>
      </c>
      <c r="D157" s="135">
        <f>'Memória de Cálculo'!M2130</f>
        <v>101895</v>
      </c>
      <c r="E157" s="166" t="str">
        <f>'Memória de Cálculo'!B2130</f>
        <v>DISJUNTOR TERMOMAGNÉTICO TRIPOLAR , CORRENTE NOMINAL DE 125A - FORNECIMENTO E INSTALAÇÃO. AF_10/2020</v>
      </c>
      <c r="F157" s="93" t="str">
        <f>'Memória de Cálculo'!C2130</f>
        <v>UN</v>
      </c>
      <c r="G157" s="94">
        <f>'Memória de Cálculo'!J2133</f>
        <v>1</v>
      </c>
      <c r="H157" s="94">
        <f>'CCUs SINAPI'!J575</f>
        <v>346.15154925760004</v>
      </c>
      <c r="I157" s="94">
        <f t="shared" si="93"/>
        <v>346.15154925760004</v>
      </c>
      <c r="J157" s="94" t="s">
        <v>27</v>
      </c>
      <c r="K157" s="94">
        <f t="shared" si="94"/>
        <v>425.34182466825166</v>
      </c>
      <c r="L157" s="94">
        <f t="shared" si="95"/>
        <v>425.34</v>
      </c>
      <c r="M157" s="95">
        <f t="shared" si="96"/>
        <v>1.0271751333866582E-3</v>
      </c>
      <c r="N157" s="1"/>
      <c r="O157" s="1"/>
      <c r="P157" s="1"/>
      <c r="Q157" s="1"/>
      <c r="R157" s="1"/>
      <c r="S157" s="1"/>
      <c r="T157" s="1"/>
      <c r="U157" s="1"/>
      <c r="V157" s="1"/>
      <c r="W157" s="1"/>
      <c r="X157" s="1"/>
      <c r="Y157" s="1"/>
      <c r="Z157" s="1"/>
      <c r="AA157" s="1"/>
    </row>
    <row r="158" spans="1:27" ht="15.75" customHeight="1">
      <c r="A158" s="71"/>
      <c r="B158" s="156" t="s">
        <v>94</v>
      </c>
      <c r="C158" s="157"/>
      <c r="D158" s="158"/>
      <c r="E158" s="159" t="s">
        <v>95</v>
      </c>
      <c r="F158" s="160"/>
      <c r="G158" s="161"/>
      <c r="H158" s="161"/>
      <c r="I158" s="161"/>
      <c r="J158" s="161"/>
      <c r="K158" s="161"/>
      <c r="L158" s="162">
        <f t="shared" ref="L158:M158" si="97">SUM(L159:L164)</f>
        <v>10645.82</v>
      </c>
      <c r="M158" s="163">
        <f t="shared" si="97"/>
        <v>2.5709130527367178E-2</v>
      </c>
      <c r="N158" s="1"/>
      <c r="O158" s="1"/>
      <c r="P158" s="1"/>
      <c r="Q158" s="1"/>
      <c r="R158" s="1"/>
      <c r="S158" s="1"/>
      <c r="T158" s="1"/>
      <c r="U158" s="1"/>
      <c r="V158" s="1"/>
      <c r="W158" s="1"/>
      <c r="X158" s="1"/>
      <c r="Y158" s="1"/>
      <c r="Z158" s="1"/>
      <c r="AA158" s="1"/>
    </row>
    <row r="159" spans="1:27" ht="15.75" customHeight="1">
      <c r="A159" s="108">
        <v>122</v>
      </c>
      <c r="B159" s="110" t="str">
        <f>'Memória de Cálculo'!A2135</f>
        <v>3.8.6.1</v>
      </c>
      <c r="C159" s="91" t="str">
        <f>'Memória de Cálculo'!L2135</f>
        <v>SINAPI</v>
      </c>
      <c r="D159" s="30">
        <f>'Memória de Cálculo'!M2135</f>
        <v>98297</v>
      </c>
      <c r="E159" s="92" t="str">
        <f>'Memória de Cálculo'!B2135</f>
        <v>CABO ELETRÔNICO CATEGORIA 6, INSTALADO EM EDIFICAÇÃO INSTITUCIONAL - FORNECIMENTO E INSTALAÇÃO. AF_11/2019</v>
      </c>
      <c r="F159" s="93" t="str">
        <f>'Memória de Cálculo'!C2135</f>
        <v>M</v>
      </c>
      <c r="G159" s="94">
        <f>'Memória de Cálculo'!J2138</f>
        <v>600</v>
      </c>
      <c r="H159" s="94">
        <f>'CCUs SINAPI'!J609</f>
        <v>6.6949169722500006</v>
      </c>
      <c r="I159" s="94">
        <f t="shared" ref="I159:I164" si="98">IF(C159="","",G159*H159)</f>
        <v>4016.9501833500003</v>
      </c>
      <c r="J159" s="94" t="s">
        <v>27</v>
      </c>
      <c r="K159" s="94">
        <f t="shared" ref="K159:K164" si="99">IF(F159="","",IF(J159=$H$4,(H159*(1+$I$4)),(H159*(1+$I$5))))</f>
        <v>8.2265360564950303</v>
      </c>
      <c r="L159" s="94">
        <f t="shared" ref="L159:L164" si="100">ROUND((IF(D159="","",G159*K159)),2)</f>
        <v>4935.92</v>
      </c>
      <c r="M159" s="95">
        <f t="shared" ref="M159:M164" si="101">IF(D159="","",L159/$L$211)</f>
        <v>1.1920003489880742E-2</v>
      </c>
      <c r="N159" s="1"/>
      <c r="O159" s="1"/>
      <c r="P159" s="1"/>
      <c r="Q159" s="1"/>
      <c r="R159" s="1"/>
      <c r="S159" s="1"/>
      <c r="T159" s="1"/>
      <c r="U159" s="1"/>
      <c r="V159" s="1"/>
      <c r="W159" s="1"/>
      <c r="X159" s="1"/>
      <c r="Y159" s="1"/>
      <c r="Z159" s="1"/>
      <c r="AA159" s="1"/>
    </row>
    <row r="160" spans="1:27" ht="15.75" customHeight="1">
      <c r="A160" s="108">
        <v>123</v>
      </c>
      <c r="B160" s="110" t="str">
        <f>'Memória de Cálculo'!A2139</f>
        <v>3.8.6.2</v>
      </c>
      <c r="C160" s="91" t="str">
        <f>'Memória de Cálculo'!L2139</f>
        <v>SINAPI</v>
      </c>
      <c r="D160" s="30">
        <f>'Memória de Cálculo'!M2139</f>
        <v>98307</v>
      </c>
      <c r="E160" s="92" t="str">
        <f>'Memória de Cálculo'!B2139</f>
        <v>TOMADA DE REDE RJ45 - FORNECIMENTO E INSTALAÇÃO. AF_11/2019</v>
      </c>
      <c r="F160" s="93" t="str">
        <f>'Memória de Cálculo'!C2139</f>
        <v>UN</v>
      </c>
      <c r="G160" s="94">
        <f>'Memória de Cálculo'!J2142</f>
        <v>30</v>
      </c>
      <c r="H160" s="94">
        <f>'CCUs SINAPI'!J617</f>
        <v>36.835100289099998</v>
      </c>
      <c r="I160" s="94">
        <f t="shared" si="98"/>
        <v>1105.053008673</v>
      </c>
      <c r="J160" s="94" t="s">
        <v>27</v>
      </c>
      <c r="K160" s="94">
        <f t="shared" si="99"/>
        <v>45.261992333723015</v>
      </c>
      <c r="L160" s="94">
        <f t="shared" si="100"/>
        <v>1357.86</v>
      </c>
      <c r="M160" s="95">
        <f t="shared" si="101"/>
        <v>3.2791649659576053E-3</v>
      </c>
      <c r="N160" s="1"/>
      <c r="O160" s="1"/>
      <c r="P160" s="1"/>
      <c r="Q160" s="1"/>
      <c r="R160" s="1"/>
      <c r="S160" s="1"/>
      <c r="T160" s="1"/>
      <c r="U160" s="1"/>
      <c r="V160" s="1"/>
      <c r="W160" s="1"/>
      <c r="X160" s="1"/>
      <c r="Y160" s="1"/>
      <c r="Z160" s="1"/>
      <c r="AA160" s="1"/>
    </row>
    <row r="161" spans="1:27" ht="15.75" customHeight="1">
      <c r="A161" s="108">
        <v>124</v>
      </c>
      <c r="B161" s="110" t="str">
        <f>'Memória de Cálculo'!A2143</f>
        <v>3.8.6.3</v>
      </c>
      <c r="C161" s="91" t="str">
        <f>'Memória de Cálculo'!L2143</f>
        <v>SBC</v>
      </c>
      <c r="D161" s="30">
        <f>'Memória de Cálculo'!M2143</f>
        <v>63036</v>
      </c>
      <c r="E161" s="92" t="str">
        <f>'Memória de Cálculo'!B2143</f>
        <v>ELETROCALHA TIPO PERFILADO 50X50MM</v>
      </c>
      <c r="F161" s="93" t="str">
        <f>'Memória de Cálculo'!C2143</f>
        <v>M</v>
      </c>
      <c r="G161" s="94">
        <f>'Memória de Cálculo'!J2146</f>
        <v>40</v>
      </c>
      <c r="H161" s="94">
        <f>'CCUs Não SINAPI'!G1687</f>
        <v>29.71</v>
      </c>
      <c r="I161" s="94">
        <f t="shared" si="98"/>
        <v>1188.4000000000001</v>
      </c>
      <c r="J161" s="94" t="s">
        <v>27</v>
      </c>
      <c r="K161" s="94">
        <f t="shared" si="99"/>
        <v>36.506858449706343</v>
      </c>
      <c r="L161" s="94">
        <f t="shared" si="100"/>
        <v>1460.27</v>
      </c>
      <c r="M161" s="95">
        <f t="shared" si="101"/>
        <v>3.5264800677823286E-3</v>
      </c>
      <c r="N161" s="1"/>
      <c r="P161" s="1"/>
      <c r="Q161" s="1"/>
      <c r="R161" s="1"/>
      <c r="S161" s="1"/>
      <c r="T161" s="1"/>
      <c r="U161" s="1"/>
      <c r="V161" s="1"/>
      <c r="W161" s="1"/>
      <c r="X161" s="1"/>
      <c r="Y161" s="1"/>
      <c r="Z161" s="1"/>
      <c r="AA161" s="1"/>
    </row>
    <row r="162" spans="1:27" ht="15.75" customHeight="1">
      <c r="A162" s="108">
        <v>125</v>
      </c>
      <c r="B162" s="110" t="str">
        <f>'Memória de Cálculo'!A2147</f>
        <v>3.8.6.4</v>
      </c>
      <c r="C162" s="91" t="str">
        <f>'Memória de Cálculo'!L2147</f>
        <v>SBC</v>
      </c>
      <c r="D162" s="30">
        <f>'Memória de Cálculo'!M2147</f>
        <v>59413</v>
      </c>
      <c r="E162" s="92" t="str">
        <f>'Memória de Cálculo'!B2147</f>
        <v>ELETROCALHA TIPO PERFILADO 100X75MM</v>
      </c>
      <c r="F162" s="93" t="str">
        <f>'Memória de Cálculo'!C2147</f>
        <v>M</v>
      </c>
      <c r="G162" s="94">
        <f>'Memória de Cálculo'!J2150</f>
        <v>25</v>
      </c>
      <c r="H162" s="94">
        <f>'CCUs Não SINAPI'!G1709</f>
        <v>33.29</v>
      </c>
      <c r="I162" s="94">
        <f t="shared" si="98"/>
        <v>832.25</v>
      </c>
      <c r="J162" s="94" t="s">
        <v>27</v>
      </c>
      <c r="K162" s="94">
        <f t="shared" si="99"/>
        <v>40.905867310357593</v>
      </c>
      <c r="L162" s="94">
        <f t="shared" si="100"/>
        <v>1022.65</v>
      </c>
      <c r="M162" s="95">
        <f t="shared" si="101"/>
        <v>2.4696493397232005E-3</v>
      </c>
      <c r="N162" s="1"/>
      <c r="O162" s="1"/>
      <c r="P162" s="1"/>
      <c r="Q162" s="1"/>
      <c r="R162" s="1"/>
      <c r="S162" s="1"/>
      <c r="T162" s="1"/>
      <c r="U162" s="1"/>
      <c r="V162" s="1"/>
      <c r="W162" s="1"/>
      <c r="X162" s="1"/>
      <c r="Y162" s="1"/>
      <c r="Z162" s="1"/>
      <c r="AA162" s="1"/>
    </row>
    <row r="163" spans="1:27" ht="15.75" customHeight="1">
      <c r="A163" s="108">
        <v>126</v>
      </c>
      <c r="B163" s="110" t="str">
        <f>'Memória de Cálculo'!A2151</f>
        <v>3.8.6.5</v>
      </c>
      <c r="C163" s="91" t="str">
        <f>'Memória de Cálculo'!L2151</f>
        <v>SINAPI</v>
      </c>
      <c r="D163" s="30">
        <f>'Memória de Cálculo'!M2151</f>
        <v>91863</v>
      </c>
      <c r="E163" s="92" t="str">
        <f>'Memória de Cálculo'!B2151</f>
        <v>ELETRODUTO RÍGIDO ROSCÁVEL, PVC, DN 25 MM (3/4"), PARA CIRCUITOS TERMINAIS, INSTALADO EM FORRO</v>
      </c>
      <c r="F163" s="93" t="str">
        <f>'Memória de Cálculo'!C2151</f>
        <v>M</v>
      </c>
      <c r="G163" s="94">
        <f>'Memória de Cálculo'!J2154</f>
        <v>50</v>
      </c>
      <c r="H163" s="94">
        <f>'CCUs SINAPI'!J625</f>
        <v>8.7512167822000002</v>
      </c>
      <c r="I163" s="94">
        <f t="shared" si="98"/>
        <v>437.56083911000002</v>
      </c>
      <c r="J163" s="94" t="s">
        <v>27</v>
      </c>
      <c r="K163" s="94">
        <f t="shared" si="99"/>
        <v>10.753262616306632</v>
      </c>
      <c r="L163" s="94">
        <f t="shared" si="100"/>
        <v>537.66</v>
      </c>
      <c r="M163" s="95">
        <f t="shared" si="101"/>
        <v>1.2984223967100923E-3</v>
      </c>
      <c r="N163" s="1"/>
      <c r="O163" s="1"/>
      <c r="P163" s="1"/>
      <c r="Q163" s="1"/>
      <c r="R163" s="1"/>
      <c r="S163" s="1"/>
      <c r="T163" s="1"/>
      <c r="U163" s="1"/>
      <c r="V163" s="1"/>
      <c r="W163" s="1"/>
      <c r="X163" s="1"/>
      <c r="Y163" s="1"/>
      <c r="Z163" s="1"/>
      <c r="AA163" s="1"/>
    </row>
    <row r="164" spans="1:27" ht="30">
      <c r="A164" s="108">
        <v>127</v>
      </c>
      <c r="B164" s="110" t="str">
        <f>'Memória de Cálculo'!A2155</f>
        <v>3.8.6.6</v>
      </c>
      <c r="C164" s="91" t="str">
        <f>'Memória de Cálculo'!L2155</f>
        <v>SINAPI</v>
      </c>
      <c r="D164" s="30">
        <f>'Memória de Cálculo'!M2155</f>
        <v>91854</v>
      </c>
      <c r="E164" s="92" t="str">
        <f>'Memória de Cálculo'!B2155</f>
        <v>ELETRODUTO FLEXÍVEL CORRUGADO, PVC, DN 25 MM (3/4"), PARA CIRCUITOS TERMINAIS, INSTALADO EM PAREDE - FORNECIMENTO E INSTALAÇÃO. AF_03/2023</v>
      </c>
      <c r="F164" s="93" t="str">
        <f>'Memória de Cálculo'!C2155</f>
        <v>M</v>
      </c>
      <c r="G164" s="94">
        <f>'Memória de Cálculo'!J2158</f>
        <v>150</v>
      </c>
      <c r="H164" s="94">
        <f>'CCUs SINAPI'!J633</f>
        <v>7.2237829066000003</v>
      </c>
      <c r="I164" s="94">
        <f t="shared" si="98"/>
        <v>1083.5674359900001</v>
      </c>
      <c r="J164" s="94" t="s">
        <v>27</v>
      </c>
      <c r="K164" s="94">
        <f t="shared" si="99"/>
        <v>8.87639246188672</v>
      </c>
      <c r="L164" s="94">
        <f t="shared" si="100"/>
        <v>1331.46</v>
      </c>
      <c r="M164" s="95">
        <f t="shared" si="101"/>
        <v>3.2154102673132086E-3</v>
      </c>
      <c r="N164" s="1"/>
      <c r="O164" s="1"/>
      <c r="P164" s="1"/>
      <c r="Q164" s="1"/>
      <c r="R164" s="1"/>
      <c r="S164" s="1"/>
      <c r="T164" s="1"/>
      <c r="U164" s="1"/>
      <c r="V164" s="1"/>
      <c r="W164" s="1"/>
      <c r="X164" s="1"/>
      <c r="Y164" s="1"/>
      <c r="Z164" s="1"/>
      <c r="AA164" s="1"/>
    </row>
    <row r="165" spans="1:27" ht="15.75" customHeight="1">
      <c r="A165" s="71"/>
      <c r="B165" s="126" t="str">
        <f>'Memória de Cálculo'!A2200</f>
        <v>3.9</v>
      </c>
      <c r="C165" s="167"/>
      <c r="D165" s="168"/>
      <c r="E165" s="129" t="s">
        <v>96</v>
      </c>
      <c r="F165" s="130"/>
      <c r="G165" s="131"/>
      <c r="H165" s="130"/>
      <c r="I165" s="130"/>
      <c r="J165" s="130"/>
      <c r="K165" s="130"/>
      <c r="L165" s="132">
        <f t="shared" ref="L165:M165" si="102">SUM(L166)</f>
        <v>12789.04</v>
      </c>
      <c r="M165" s="133">
        <f t="shared" si="102"/>
        <v>3.0884901179967339E-2</v>
      </c>
      <c r="N165" s="24"/>
      <c r="P165" s="24"/>
      <c r="Q165" s="24"/>
      <c r="R165" s="24"/>
      <c r="S165" s="24"/>
      <c r="T165" s="24"/>
      <c r="U165" s="24"/>
      <c r="V165" s="24"/>
      <c r="W165" s="24"/>
      <c r="X165" s="24"/>
      <c r="Y165" s="24"/>
      <c r="Z165" s="24"/>
      <c r="AA165" s="24"/>
    </row>
    <row r="166" spans="1:27" ht="15.75" customHeight="1">
      <c r="A166" s="71"/>
      <c r="B166" s="156" t="str">
        <f>'Memória de Cálculo'!A2201</f>
        <v>3.9.1</v>
      </c>
      <c r="C166" s="157"/>
      <c r="D166" s="158"/>
      <c r="E166" s="159" t="str">
        <f>'Memória de Cálculo'!B2201</f>
        <v>EQUIPAMENTOS</v>
      </c>
      <c r="F166" s="160"/>
      <c r="G166" s="161"/>
      <c r="H166" s="161"/>
      <c r="I166" s="161"/>
      <c r="J166" s="161"/>
      <c r="K166" s="161"/>
      <c r="L166" s="162">
        <f t="shared" ref="L166:M166" si="103">SUM(L167:L169)</f>
        <v>12789.04</v>
      </c>
      <c r="M166" s="163">
        <f t="shared" si="103"/>
        <v>3.0884901179967339E-2</v>
      </c>
      <c r="N166" s="24"/>
      <c r="P166" s="24"/>
      <c r="Q166" s="24"/>
      <c r="R166" s="24"/>
      <c r="S166" s="24"/>
      <c r="T166" s="24"/>
      <c r="U166" s="24"/>
      <c r="V166" s="24"/>
      <c r="W166" s="24"/>
      <c r="X166" s="24"/>
      <c r="Y166" s="24"/>
      <c r="Z166" s="24"/>
      <c r="AA166" s="24"/>
    </row>
    <row r="167" spans="1:27" ht="15.75" customHeight="1">
      <c r="A167" s="71"/>
      <c r="B167" s="110" t="str">
        <f>'Memória de Cálculo'!A2202</f>
        <v>3.9.1.1</v>
      </c>
      <c r="C167" s="169" t="str">
        <f>'Memória de Cálculo'!L2202</f>
        <v>COTAÇÃO</v>
      </c>
      <c r="D167" s="170" t="str">
        <f>'Memória de Cálculo'!M2202</f>
        <v>PROP_0001</v>
      </c>
      <c r="E167" s="171" t="str">
        <f>'Memória de Cálculo'!B2202</f>
        <v>FORNECIMENTO E INSTALAÇAO DE CATRACA TIPO PEDESTAL CAP 3000 UC INTELBRAS, OU SIMILAR</v>
      </c>
      <c r="F167" s="145" t="str">
        <f>'Memória de Cálculo'!C2202</f>
        <v>UN</v>
      </c>
      <c r="G167" s="145">
        <f>'Memória de Cálculo'!J2204</f>
        <v>1</v>
      </c>
      <c r="H167" s="145">
        <f>'CCUs PRÓPRIA'!G35</f>
        <v>5362.8914818000003</v>
      </c>
      <c r="I167" s="172">
        <f t="shared" ref="I167:I169" si="104">IF(C167="","",G167*H167)</f>
        <v>5362.8914818000003</v>
      </c>
      <c r="J167" s="172" t="s">
        <v>27</v>
      </c>
      <c r="K167" s="172">
        <f t="shared" ref="K167:K169" si="105">IF(F167="","",IF(J167=$H$4,(H167*(1+$I$4)),(H167*(1+$I$5))))</f>
        <v>6589.778532723275</v>
      </c>
      <c r="L167" s="172">
        <f t="shared" ref="L167:L169" si="106">ROUND((IF(D167="","",G167*K167)),2)</f>
        <v>6589.78</v>
      </c>
      <c r="M167" s="173">
        <f t="shared" ref="M167:M169" si="107">IF(D167="","",L167/$L$211)</f>
        <v>1.5913993864881584E-2</v>
      </c>
      <c r="N167" s="24"/>
      <c r="P167" s="24"/>
      <c r="Q167" s="24"/>
      <c r="R167" s="24"/>
      <c r="S167" s="24"/>
      <c r="T167" s="24"/>
      <c r="U167" s="24"/>
      <c r="V167" s="24"/>
      <c r="W167" s="24"/>
      <c r="X167" s="24"/>
      <c r="Y167" s="24"/>
      <c r="Z167" s="24"/>
      <c r="AA167" s="24"/>
    </row>
    <row r="168" spans="1:27" ht="15.75" customHeight="1">
      <c r="A168" s="71"/>
      <c r="B168" s="110" t="str">
        <f>'Memória de Cálculo'!A2205</f>
        <v>3.9.1.2</v>
      </c>
      <c r="C168" s="169" t="str">
        <f>'Memória de Cálculo'!L2205</f>
        <v>COTAÇÃO</v>
      </c>
      <c r="D168" s="170" t="str">
        <f>'Memória de Cálculo'!M2205</f>
        <v>PROP_0002</v>
      </c>
      <c r="E168" s="171" t="str">
        <f>'Memória de Cálculo'!B2205</f>
        <v>FORNECIMENTO DE SUPORTE PARA CONTROLADOR FACIAL INTELBRAS OU SIMILAR, INCLUSIVE FRETE</v>
      </c>
      <c r="F168" s="145" t="str">
        <f>'Memória de Cálculo'!C2205</f>
        <v>UN</v>
      </c>
      <c r="G168" s="145">
        <f>'Memória de Cálculo'!J2207</f>
        <v>2</v>
      </c>
      <c r="H168" s="145">
        <f>'CCUs PRÓPRIA'!G57</f>
        <v>872.06020046000003</v>
      </c>
      <c r="I168" s="172">
        <f t="shared" si="104"/>
        <v>1744.1204009200001</v>
      </c>
      <c r="J168" s="172" t="s">
        <v>27</v>
      </c>
      <c r="K168" s="172">
        <f t="shared" si="105"/>
        <v>1071.5643991186726</v>
      </c>
      <c r="L168" s="172">
        <f t="shared" si="106"/>
        <v>2143.13</v>
      </c>
      <c r="M168" s="173">
        <f t="shared" si="107"/>
        <v>5.1755533070366039E-3</v>
      </c>
      <c r="N168" s="24"/>
      <c r="P168" s="24"/>
      <c r="Q168" s="24"/>
      <c r="R168" s="24"/>
      <c r="S168" s="24"/>
      <c r="T168" s="24"/>
      <c r="U168" s="24"/>
      <c r="V168" s="24"/>
      <c r="W168" s="24"/>
      <c r="X168" s="24"/>
      <c r="Y168" s="24"/>
      <c r="Z168" s="24"/>
      <c r="AA168" s="24"/>
    </row>
    <row r="169" spans="1:27" ht="15.75" customHeight="1">
      <c r="A169" s="71"/>
      <c r="B169" s="109" t="str">
        <f>'Memória de Cálculo'!A2208</f>
        <v>3.9.1.3</v>
      </c>
      <c r="C169" s="174" t="str">
        <f>'Memória de Cálculo'!L2202</f>
        <v>COTAÇÃO</v>
      </c>
      <c r="D169" s="175" t="str">
        <f>'Memória de Cálculo'!M2208</f>
        <v>PROP_0003</v>
      </c>
      <c r="E169" s="176" t="str">
        <f>'Memória de Cálculo'!B2208</f>
        <v>FORNECIMENTO DE CONTROLADOR DE ACESSO POR RECONHECIMENTO FACIAL, INCLUSIVE FRETE</v>
      </c>
      <c r="F169" s="177" t="str">
        <f>'Memória de Cálculo'!C2208</f>
        <v>UN</v>
      </c>
      <c r="G169" s="177">
        <f>'Memória de Cálculo'!J2210</f>
        <v>1</v>
      </c>
      <c r="H169" s="177">
        <f>'CCUs PRÓPRIA'!G79</f>
        <v>3300.9601183</v>
      </c>
      <c r="I169" s="178">
        <f t="shared" si="104"/>
        <v>3300.9601183</v>
      </c>
      <c r="J169" s="178" t="s">
        <v>27</v>
      </c>
      <c r="K169" s="178">
        <f t="shared" si="105"/>
        <v>4056.1320695693034</v>
      </c>
      <c r="L169" s="178">
        <f t="shared" si="106"/>
        <v>4056.13</v>
      </c>
      <c r="M169" s="179">
        <f t="shared" si="107"/>
        <v>9.7953540080491525E-3</v>
      </c>
      <c r="N169" s="24"/>
      <c r="P169" s="24"/>
      <c r="Q169" s="24"/>
      <c r="R169" s="24"/>
      <c r="S169" s="24"/>
      <c r="T169" s="24"/>
      <c r="U169" s="24"/>
      <c r="V169" s="24"/>
      <c r="W169" s="24"/>
      <c r="X169" s="24"/>
      <c r="Y169" s="24"/>
      <c r="Z169" s="24"/>
      <c r="AA169" s="24"/>
    </row>
    <row r="170" spans="1:27" ht="15.75" customHeight="1">
      <c r="A170" s="71"/>
      <c r="B170" s="180"/>
      <c r="C170" s="180"/>
      <c r="D170" s="180"/>
      <c r="E170" s="181"/>
      <c r="F170" s="181"/>
      <c r="G170" s="181"/>
      <c r="H170" s="182"/>
      <c r="I170" s="182"/>
      <c r="J170" s="182"/>
      <c r="K170" s="182"/>
      <c r="L170" s="183"/>
      <c r="M170" s="184"/>
      <c r="N170" s="24"/>
      <c r="P170" s="24"/>
      <c r="Q170" s="24"/>
      <c r="R170" s="24"/>
      <c r="S170" s="24"/>
      <c r="T170" s="24"/>
      <c r="U170" s="24"/>
      <c r="V170" s="24"/>
      <c r="W170" s="24"/>
      <c r="X170" s="24"/>
      <c r="Y170" s="24"/>
      <c r="Z170" s="24"/>
      <c r="AA170" s="24"/>
    </row>
    <row r="171" spans="1:27" ht="15.75" customHeight="1">
      <c r="A171" s="71"/>
      <c r="B171" s="72">
        <f>'Memória de Cálculo'!A2213</f>
        <v>4</v>
      </c>
      <c r="C171" s="72" t="s">
        <v>2</v>
      </c>
      <c r="D171" s="72" t="s">
        <v>2</v>
      </c>
      <c r="E171" s="73" t="str">
        <f>'Memória de Cálculo'!B2213</f>
        <v>SINALIZAÇÃO E ACESSIBILIDADE</v>
      </c>
      <c r="F171" s="74"/>
      <c r="G171" s="74"/>
      <c r="H171" s="75" t="str">
        <f>IF(D171="","",IF($H$2="NÃO DESONERADO",IF(C171="SINAPI",VLOOKUP(D171,'Referência NÃO DESONERADO'!$A:$D,4,0),IF(C171="ORSE",VLOOKUP(D171,'Referência NÃO DESONERADO'!$F:$I,4,0),IF(C171="CCU",VLOOKUP(D171,'CCUs Não SINAPI'!$A:$G,6,0)))),IF(C171="SINAPI",VLOOKUP(D171,'Referência DESONERADO'!$A:$D,4,0),IF(C171="ORSE",VLOOKUP(D171,'Referência DESONERADO'!$F:$I,4,0),IF(C171="CCU",VLOOKUP(D171,'CCUs Não SINAPI'!$A:$G,6,0))))))</f>
        <v/>
      </c>
      <c r="I171" s="75"/>
      <c r="J171" s="75"/>
      <c r="K171" s="75"/>
      <c r="L171" s="76">
        <f t="shared" ref="L171:M171" si="108">SUM(L172,L176,L179)</f>
        <v>11973.560000000001</v>
      </c>
      <c r="M171" s="77">
        <f t="shared" si="108"/>
        <v>2.8915557178053219E-2</v>
      </c>
      <c r="N171" s="24"/>
      <c r="P171" s="24"/>
      <c r="Q171" s="24"/>
      <c r="R171" s="24"/>
      <c r="S171" s="24"/>
      <c r="T171" s="24"/>
      <c r="U171" s="24"/>
      <c r="V171" s="24"/>
      <c r="W171" s="24"/>
      <c r="X171" s="24"/>
      <c r="Y171" s="24"/>
      <c r="Z171" s="24"/>
      <c r="AA171" s="24"/>
    </row>
    <row r="172" spans="1:27" ht="15.75" customHeight="1">
      <c r="A172" s="71"/>
      <c r="B172" s="126" t="str">
        <f>'Memória de Cálculo'!A2214</f>
        <v>4.1</v>
      </c>
      <c r="C172" s="127" t="s">
        <v>2</v>
      </c>
      <c r="D172" s="128" t="s">
        <v>2</v>
      </c>
      <c r="E172" s="129" t="str">
        <f>'Memória de Cálculo'!B2214</f>
        <v>PINTURA DE PISO</v>
      </c>
      <c r="F172" s="130" t="s">
        <v>2</v>
      </c>
      <c r="G172" s="131"/>
      <c r="H172" s="130" t="str">
        <f>IF(D172="","",IF($H$2="NÃO DESONERADO",IF(C172="SINAPI",VLOOKUP(D172,'Referência NÃO DESONERADO'!$A:$D,4,0),IF(C172="ORSE",VLOOKUP(D172,'Referência NÃO DESONERADO'!$F:$I,4,0),IF(C172="CCU",VLOOKUP(D172,'CCUs Não SINAPI'!$A:$G,6,0)))),IF(C172="SINAPI",VLOOKUP(D172,'Referência DESONERADO'!$A:$D,4,0),IF(C172="ORSE",VLOOKUP(D172,'Referência DESONERADO'!$F:$I,4,0),IF(C172="CCU",VLOOKUP(D172,'CCUs Não SINAPI'!$A:$G,6,0))))))</f>
        <v/>
      </c>
      <c r="I172" s="130"/>
      <c r="J172" s="130"/>
      <c r="K172" s="130"/>
      <c r="L172" s="132">
        <f t="shared" ref="L172:M172" si="109">SUM(L173:L175)</f>
        <v>1891.72</v>
      </c>
      <c r="M172" s="133">
        <f t="shared" si="109"/>
        <v>4.5684105499840342E-3</v>
      </c>
      <c r="N172" s="24"/>
      <c r="O172" s="24"/>
      <c r="P172" s="24"/>
      <c r="Q172" s="24"/>
      <c r="R172" s="24"/>
      <c r="S172" s="24"/>
      <c r="T172" s="24"/>
      <c r="U172" s="24"/>
      <c r="V172" s="24"/>
      <c r="W172" s="24"/>
      <c r="X172" s="24"/>
      <c r="Y172" s="24"/>
      <c r="Z172" s="24"/>
      <c r="AA172" s="24"/>
    </row>
    <row r="173" spans="1:27" ht="15.75" customHeight="1">
      <c r="A173" s="108">
        <v>136</v>
      </c>
      <c r="B173" s="91" t="str">
        <f>'Memória de Cálculo'!A2215</f>
        <v>4.1.1</v>
      </c>
      <c r="C173" s="91" t="str">
        <f>'Memória de Cálculo'!L2215</f>
        <v>SINAPI</v>
      </c>
      <c r="D173" s="30">
        <f>'Memória de Cálculo'!M2215</f>
        <v>102494</v>
      </c>
      <c r="E173" s="92" t="str">
        <f>'Memória de Cálculo'!B2215</f>
        <v>PINTURA DE VAGA ACESSÍVEL NO ESTACIONAMENTO</v>
      </c>
      <c r="F173" s="93" t="str">
        <f>'Memória de Cálculo'!C2215</f>
        <v>M2</v>
      </c>
      <c r="G173" s="94">
        <f>'Memória de Cálculo'!J2215</f>
        <v>5.3999999999999995</v>
      </c>
      <c r="H173" s="94">
        <f>'CCUs SINAPI'!J646</f>
        <v>49.335167906936</v>
      </c>
      <c r="I173" s="94">
        <f t="shared" ref="I173:I175" si="110">IF(C173="","",G173*H173)</f>
        <v>266.4099066974544</v>
      </c>
      <c r="J173" s="94" t="s">
        <v>27</v>
      </c>
      <c r="K173" s="94">
        <f t="shared" ref="K173:K175" si="111">IF(F173="","",IF(J173=$H$4,(H173*(1+$I$4)),(H173*(1+$I$5))))</f>
        <v>60.621743230259433</v>
      </c>
      <c r="L173" s="94">
        <f t="shared" ref="L173:L175" si="112">ROUND((IF(D173="","",G173*K173)),2)</f>
        <v>327.36</v>
      </c>
      <c r="M173" s="95">
        <f t="shared" ref="M173:M175" si="113">IF(D173="","",L173/$L$211)</f>
        <v>7.9055826319052169E-4</v>
      </c>
      <c r="N173" s="24"/>
      <c r="O173" s="24"/>
      <c r="P173" s="24"/>
      <c r="Q173" s="24"/>
      <c r="R173" s="24"/>
      <c r="S173" s="24"/>
      <c r="T173" s="24"/>
      <c r="U173" s="24"/>
      <c r="V173" s="24"/>
      <c r="W173" s="24"/>
      <c r="X173" s="24"/>
      <c r="Y173" s="24"/>
      <c r="Z173" s="24"/>
      <c r="AA173" s="24"/>
    </row>
    <row r="174" spans="1:27" ht="15.75" customHeight="1">
      <c r="A174" s="108">
        <v>137</v>
      </c>
      <c r="B174" s="91" t="str">
        <f>'Memória de Cálculo'!A2218</f>
        <v>4.1.2</v>
      </c>
      <c r="C174" s="91" t="str">
        <f>'Memória de Cálculo'!L2218</f>
        <v>SINAPI</v>
      </c>
      <c r="D174" s="30">
        <f>'Memória de Cálculo'!M2218</f>
        <v>102494</v>
      </c>
      <c r="E174" s="92" t="str">
        <f>'Memória de Cálculo'!B2218</f>
        <v>PINTURA DE VAGA DE IDOSOS</v>
      </c>
      <c r="F174" s="93" t="str">
        <f>'Memória de Cálculo'!C2218</f>
        <v>M2</v>
      </c>
      <c r="G174" s="94">
        <f>'Memória de Cálculo'!J2218</f>
        <v>5</v>
      </c>
      <c r="H174" s="94">
        <f>'CCUs SINAPI'!J646</f>
        <v>49.335167906936</v>
      </c>
      <c r="I174" s="94">
        <f t="shared" si="110"/>
        <v>246.67583953467999</v>
      </c>
      <c r="J174" s="94" t="s">
        <v>27</v>
      </c>
      <c r="K174" s="94">
        <f t="shared" si="111"/>
        <v>60.621743230259433</v>
      </c>
      <c r="L174" s="94">
        <f t="shared" si="112"/>
        <v>303.11</v>
      </c>
      <c r="M174" s="95">
        <f t="shared" si="113"/>
        <v>7.319957085645132E-4</v>
      </c>
      <c r="N174" s="24"/>
      <c r="O174" s="24"/>
      <c r="P174" s="24"/>
      <c r="Q174" s="24"/>
      <c r="R174" s="24"/>
      <c r="S174" s="24"/>
      <c r="T174" s="24"/>
      <c r="U174" s="24"/>
      <c r="V174" s="24"/>
      <c r="W174" s="24"/>
      <c r="X174" s="24"/>
      <c r="Y174" s="24"/>
      <c r="Z174" s="24"/>
      <c r="AA174" s="24"/>
    </row>
    <row r="175" spans="1:27" ht="15.75" customHeight="1">
      <c r="A175" s="71"/>
      <c r="B175" s="110" t="s">
        <v>97</v>
      </c>
      <c r="C175" s="91" t="str">
        <f>'Memória de Cálculo'!L2221</f>
        <v>SBC</v>
      </c>
      <c r="D175" s="30">
        <f>'Memória de Cálculo'!M2221</f>
        <v>180050</v>
      </c>
      <c r="E175" s="92" t="str">
        <f>'Memória de Cálculo'!B2221</f>
        <v>PINTURA FAIXA DEMARCAÇÃO ESTACIONAMENTO</v>
      </c>
      <c r="F175" s="93" t="str">
        <f>'Memória de Cálculo'!C2221</f>
        <v>M2</v>
      </c>
      <c r="G175" s="94">
        <f>'Memória de Cálculo'!J2221</f>
        <v>42.75</v>
      </c>
      <c r="H175" s="94">
        <f>'CCUs Não SINAPI'!G1732</f>
        <v>24.009999999999998</v>
      </c>
      <c r="I175" s="94">
        <f t="shared" si="110"/>
        <v>1026.4275</v>
      </c>
      <c r="J175" s="94" t="s">
        <v>27</v>
      </c>
      <c r="K175" s="94">
        <f t="shared" si="111"/>
        <v>29.502849928557698</v>
      </c>
      <c r="L175" s="94">
        <f t="shared" si="112"/>
        <v>1261.25</v>
      </c>
      <c r="M175" s="95">
        <f t="shared" si="113"/>
        <v>3.0458565782289998E-3</v>
      </c>
      <c r="N175" s="24"/>
      <c r="O175" s="24"/>
      <c r="P175" s="24"/>
      <c r="Q175" s="24"/>
      <c r="R175" s="24"/>
      <c r="S175" s="24"/>
      <c r="T175" s="24"/>
      <c r="U175" s="24"/>
      <c r="V175" s="24"/>
      <c r="W175" s="24"/>
      <c r="X175" s="24"/>
      <c r="Y175" s="24"/>
      <c r="Z175" s="24"/>
      <c r="AA175" s="24"/>
    </row>
    <row r="176" spans="1:27" ht="15.75" customHeight="1">
      <c r="A176" s="71"/>
      <c r="B176" s="126" t="s">
        <v>13</v>
      </c>
      <c r="C176" s="127" t="s">
        <v>2</v>
      </c>
      <c r="D176" s="128" t="s">
        <v>2</v>
      </c>
      <c r="E176" s="129" t="s">
        <v>98</v>
      </c>
      <c r="F176" s="130"/>
      <c r="G176" s="131"/>
      <c r="H176" s="130" t="str">
        <f>IF(D176="","",IF($H$2="NÃO DESONERADO",IF(C176="SINAPI",VLOOKUP(D176,'Referência NÃO DESONERADO'!$A:$D,4,0),IF(C176="ORSE",VLOOKUP(D176,'Referência NÃO DESONERADO'!$F:$I,4,0),IF(C176="CCU",VLOOKUP(D176,'CCUs Não SINAPI'!$A:$G,6,0)))),IF(C176="SINAPI",VLOOKUP(D176,'Referência DESONERADO'!$A:$D,4,0),IF(C176="ORSE",VLOOKUP(D176,'Referência DESONERADO'!$F:$I,4,0),IF(C176="CCU",VLOOKUP(D176,'CCUs Não SINAPI'!$A:$G,6,0))))))</f>
        <v/>
      </c>
      <c r="I176" s="130"/>
      <c r="J176" s="130"/>
      <c r="K176" s="130"/>
      <c r="L176" s="132">
        <f t="shared" ref="L176:M176" si="114">SUM(L177:L178)</f>
        <v>6011.0300000000007</v>
      </c>
      <c r="M176" s="133">
        <f t="shared" si="114"/>
        <v>1.451634114365262E-2</v>
      </c>
      <c r="N176" s="24"/>
      <c r="O176" s="24"/>
      <c r="P176" s="24"/>
      <c r="Q176" s="24"/>
      <c r="R176" s="24"/>
      <c r="S176" s="24"/>
      <c r="T176" s="24"/>
      <c r="U176" s="24"/>
      <c r="V176" s="24"/>
      <c r="W176" s="24"/>
      <c r="X176" s="24"/>
      <c r="Y176" s="24"/>
      <c r="Z176" s="24"/>
      <c r="AA176" s="24"/>
    </row>
    <row r="177" spans="1:27" ht="30">
      <c r="A177" s="108">
        <v>138</v>
      </c>
      <c r="B177" s="91" t="str">
        <f>'Memória de Cálculo'!A2225</f>
        <v>4.2.1</v>
      </c>
      <c r="C177" s="91" t="str">
        <f>'Memória de Cálculo'!L2225</f>
        <v>ORSE</v>
      </c>
      <c r="D177" s="30">
        <f>'Memória de Cálculo'!M2225</f>
        <v>11902</v>
      </c>
      <c r="E177" s="92" t="str">
        <f>'Memória de Cálculo'!B2225</f>
        <v>ELEMENTO TÁTIL DE ALERTA, DE BASE PLANA PARA FIXAÇÃO AUTOADESIVA, COR CRUSHED ICE, DIMENSÃO DO GABARITO: 25x25CM, FAB.: ADVCOMM OU EQUIVALENTE TÉCNICO</v>
      </c>
      <c r="F177" s="93" t="str">
        <f>'Memória de Cálculo'!C2225</f>
        <v>M</v>
      </c>
      <c r="G177" s="94">
        <f>'Memória de Cálculo'!J2225</f>
        <v>10</v>
      </c>
      <c r="H177" s="94">
        <f>'CCUs Não SINAPI'!G1756</f>
        <v>131.74191104779999</v>
      </c>
      <c r="I177" s="94">
        <f t="shared" ref="I177:I178" si="115">IF(C177="","",G177*H177)</f>
        <v>1317.4191104779998</v>
      </c>
      <c r="J177" s="94" t="s">
        <v>27</v>
      </c>
      <c r="K177" s="94">
        <f t="shared" ref="K177:K178" si="116">IF(F177="","",IF(J177=$H$4,(H177*(1+$I$4)),(H177*(1+$I$5))))</f>
        <v>161.8809592230171</v>
      </c>
      <c r="L177" s="94">
        <f t="shared" ref="L177:L178" si="117">ROUND((IF(D177="","",G177*K177)),2)</f>
        <v>1618.81</v>
      </c>
      <c r="M177" s="95">
        <f t="shared" ref="M177:M178" si="118">IF(D177="","",L177/$L$211)</f>
        <v>3.9093463527475813E-3</v>
      </c>
      <c r="N177" s="24"/>
      <c r="O177" s="24"/>
      <c r="P177" s="24"/>
      <c r="Q177" s="24"/>
      <c r="R177" s="24"/>
      <c r="S177" s="24"/>
      <c r="T177" s="24"/>
      <c r="U177" s="24"/>
      <c r="V177" s="24"/>
      <c r="W177" s="24"/>
      <c r="X177" s="24"/>
      <c r="Y177" s="24"/>
      <c r="Z177" s="24"/>
      <c r="AA177" s="24"/>
    </row>
    <row r="178" spans="1:27" ht="30">
      <c r="A178" s="108">
        <v>139</v>
      </c>
      <c r="B178" s="91" t="str">
        <f>'Memória de Cálculo'!A2229</f>
        <v>4.2.2</v>
      </c>
      <c r="C178" s="91" t="str">
        <f>'Memória de Cálculo'!L2229</f>
        <v>ORSE</v>
      </c>
      <c r="D178" s="30">
        <f>'Memória de Cálculo'!M2229</f>
        <v>11903</v>
      </c>
      <c r="E178" s="92" t="str">
        <f>'Memória de Cálculo'!B2229</f>
        <v>ELEMENTO TÁTIL DIRECIONAL DE BASE PLANA PARA FIXAÇÃO AUTOADESIVA, COR CRUSHED ICE, DIMENSÃO DO GABARITO: 25x25CM, FAB.: ADVCOMM OU EQUIVALENTE TÉCNICO</v>
      </c>
      <c r="F178" s="93" t="str">
        <f>'Memória de Cálculo'!C2229</f>
        <v>M</v>
      </c>
      <c r="G178" s="94">
        <f>'Memória de Cálculo'!J2229</f>
        <v>25</v>
      </c>
      <c r="H178" s="94">
        <f>'CCUs Não SINAPI'!G1780</f>
        <v>142.9789260078</v>
      </c>
      <c r="I178" s="94">
        <f t="shared" si="115"/>
        <v>3574.473150195</v>
      </c>
      <c r="J178" s="94" t="s">
        <v>27</v>
      </c>
      <c r="K178" s="94">
        <f t="shared" si="116"/>
        <v>175.68870457952849</v>
      </c>
      <c r="L178" s="94">
        <f t="shared" si="117"/>
        <v>4392.22</v>
      </c>
      <c r="M178" s="95">
        <f t="shared" si="118"/>
        <v>1.0606994790905037E-2</v>
      </c>
      <c r="N178" s="24"/>
      <c r="O178" s="24"/>
      <c r="P178" s="24"/>
      <c r="Q178" s="24"/>
      <c r="R178" s="24"/>
      <c r="S178" s="24"/>
      <c r="T178" s="24"/>
      <c r="U178" s="24"/>
      <c r="V178" s="24"/>
      <c r="W178" s="24"/>
      <c r="X178" s="24"/>
      <c r="Y178" s="24"/>
      <c r="Z178" s="24"/>
      <c r="AA178" s="24"/>
    </row>
    <row r="179" spans="1:27" ht="15.75" customHeight="1">
      <c r="A179" s="108"/>
      <c r="B179" s="126" t="s">
        <v>14</v>
      </c>
      <c r="C179" s="127" t="s">
        <v>2</v>
      </c>
      <c r="D179" s="128" t="s">
        <v>2</v>
      </c>
      <c r="E179" s="129" t="s">
        <v>99</v>
      </c>
      <c r="F179" s="130"/>
      <c r="G179" s="131"/>
      <c r="H179" s="130" t="str">
        <f>IF(D179="","",IF($H$2="NÃO DESONERADO",IF(C179="SINAPI",VLOOKUP(D179,'Referência NÃO DESONERADO'!$A:$D,4,0),IF(C179="ORSE",VLOOKUP(D179,'Referência NÃO DESONERADO'!$F:$I,4,0),IF(C179="CCU",VLOOKUP(D179,'CCUs Não SINAPI'!$A:$G,6,0)))),IF(C179="SINAPI",VLOOKUP(D179,'Referência DESONERADO'!$A:$D,4,0),IF(C179="ORSE",VLOOKUP(D179,'Referência DESONERADO'!$F:$I,4,0),IF(C179="CCU",VLOOKUP(D179,'CCUs Não SINAPI'!$A:$G,6,0))))))</f>
        <v/>
      </c>
      <c r="I179" s="130"/>
      <c r="J179" s="130"/>
      <c r="K179" s="130"/>
      <c r="L179" s="132">
        <f t="shared" ref="L179:M179" si="119">SUM(L180:L185)</f>
        <v>4070.8100000000004</v>
      </c>
      <c r="M179" s="133">
        <f t="shared" si="119"/>
        <v>9.8308054844165674E-3</v>
      </c>
      <c r="N179" s="24"/>
      <c r="O179" s="24"/>
      <c r="P179" s="24"/>
      <c r="Q179" s="24"/>
      <c r="R179" s="24"/>
      <c r="S179" s="24"/>
      <c r="T179" s="24"/>
      <c r="U179" s="24"/>
      <c r="V179" s="24"/>
      <c r="W179" s="24"/>
      <c r="X179" s="24"/>
      <c r="Y179" s="24"/>
      <c r="Z179" s="24"/>
      <c r="AA179" s="24"/>
    </row>
    <row r="180" spans="1:27" ht="15.75" customHeight="1">
      <c r="A180" s="108">
        <v>140</v>
      </c>
      <c r="B180" s="91" t="str">
        <f>'Memória de Cálculo'!A2234</f>
        <v>4.3.1</v>
      </c>
      <c r="C180" s="91" t="str">
        <f>'Memória de Cálculo'!L2234</f>
        <v>ORSE</v>
      </c>
      <c r="D180" s="30">
        <f>'Memória de Cálculo'!M2234</f>
        <v>2228</v>
      </c>
      <c r="E180" s="92" t="str">
        <f>'Memória de Cálculo'!B2234</f>
        <v>FITA ANTIDERRAPANTE SAFETY-WALK 3M L = 5cm OU SIMILAR</v>
      </c>
      <c r="F180" s="93" t="str">
        <f>'Memória de Cálculo'!C2234</f>
        <v>M</v>
      </c>
      <c r="G180" s="94">
        <f>'Memória de Cálculo'!J2234</f>
        <v>25.2</v>
      </c>
      <c r="H180" s="94">
        <f>'CCUs Não SINAPI'!G1802</f>
        <v>12.238605240800002</v>
      </c>
      <c r="I180" s="94">
        <f t="shared" ref="I180:I185" si="120">IF(C180="","",G180*H180)</f>
        <v>308.41285206816002</v>
      </c>
      <c r="J180" s="94" t="s">
        <v>27</v>
      </c>
      <c r="K180" s="94">
        <f t="shared" ref="K180:K185" si="121">IF(F180="","",IF(J180=$H$4,(H180*(1+$I$4)),(H180*(1+$I$5))))</f>
        <v>15.038472876059235</v>
      </c>
      <c r="L180" s="94">
        <f t="shared" ref="L180:L185" si="122">ROUND((IF(D180="","",G180*K180)),2)</f>
        <v>378.97</v>
      </c>
      <c r="M180" s="95">
        <f t="shared" ref="M180:M185" si="123">IF(D180="","",L180/$L$211)</f>
        <v>9.1519386913890518E-4</v>
      </c>
      <c r="N180" s="24"/>
      <c r="O180" s="24"/>
      <c r="P180" s="24"/>
      <c r="Q180" s="24"/>
      <c r="R180" s="24"/>
      <c r="S180" s="24"/>
      <c r="T180" s="24"/>
      <c r="U180" s="24"/>
      <c r="V180" s="24"/>
      <c r="W180" s="24"/>
      <c r="X180" s="24"/>
      <c r="Y180" s="24"/>
      <c r="Z180" s="24"/>
      <c r="AA180" s="24"/>
    </row>
    <row r="181" spans="1:27" ht="15.75" customHeight="1">
      <c r="A181" s="108">
        <v>141</v>
      </c>
      <c r="B181" s="91" t="str">
        <f>'Memória de Cálculo'!A2237</f>
        <v>4.3.2</v>
      </c>
      <c r="C181" s="91" t="str">
        <f>'Memória de Cálculo'!L2237</f>
        <v>ORSE</v>
      </c>
      <c r="D181" s="30">
        <f>'Memória de Cálculo'!M2237</f>
        <v>7322</v>
      </c>
      <c r="E181" s="92" t="str">
        <f>'Memória de Cálculo'!B2237</f>
        <v>SINALIZAÇÃO - FAIXA PARA DEGRAUS EM BORRACHA, DIM 200 x 30mm</v>
      </c>
      <c r="F181" s="93" t="str">
        <f>'Memória de Cálculo'!C2237</f>
        <v>UN</v>
      </c>
      <c r="G181" s="94">
        <f>'Memória de Cálculo'!J2237</f>
        <v>84</v>
      </c>
      <c r="H181" s="94">
        <f>'CCUs Não SINAPI'!G1824</f>
        <v>5.1984240259999996</v>
      </c>
      <c r="I181" s="94">
        <f t="shared" si="120"/>
        <v>436.66761818399999</v>
      </c>
      <c r="J181" s="94" t="s">
        <v>27</v>
      </c>
      <c r="K181" s="94">
        <f t="shared" si="121"/>
        <v>6.3876852937978645</v>
      </c>
      <c r="L181" s="94">
        <f t="shared" si="122"/>
        <v>536.57000000000005</v>
      </c>
      <c r="M181" s="95">
        <f t="shared" si="123"/>
        <v>1.295790100440305E-3</v>
      </c>
      <c r="N181" s="24"/>
      <c r="O181" s="24"/>
      <c r="P181" s="24"/>
      <c r="Q181" s="24"/>
      <c r="R181" s="24"/>
      <c r="S181" s="24"/>
      <c r="T181" s="24"/>
      <c r="U181" s="24"/>
      <c r="V181" s="24"/>
      <c r="W181" s="24"/>
      <c r="X181" s="24"/>
      <c r="Y181" s="24"/>
      <c r="Z181" s="24"/>
      <c r="AA181" s="24"/>
    </row>
    <row r="182" spans="1:27" ht="15.75" customHeight="1">
      <c r="A182" s="108">
        <v>142</v>
      </c>
      <c r="B182" s="91" t="str">
        <f>'Memória de Cálculo'!A2240</f>
        <v>4.3.3</v>
      </c>
      <c r="C182" s="91" t="str">
        <f>'Memória de Cálculo'!L2240</f>
        <v>ORSE</v>
      </c>
      <c r="D182" s="30">
        <f>'Memória de Cálculo'!M2240</f>
        <v>7320</v>
      </c>
      <c r="E182" s="92" t="str">
        <f>'Memória de Cálculo'!B2240</f>
        <v>SINALIZAÇÃO PARA DEFICIENTES - PLACA EM BRAILLE - EM PVC (PS), DIM: 23 x 15 cm</v>
      </c>
      <c r="F182" s="93" t="str">
        <f>'Memória de Cálculo'!C2240</f>
        <v>UN</v>
      </c>
      <c r="G182" s="94">
        <f>'Memória de Cálculo'!J2240</f>
        <v>5</v>
      </c>
      <c r="H182" s="94">
        <f>'CCUs Não SINAPI'!G1846</f>
        <v>112.895471352</v>
      </c>
      <c r="I182" s="94">
        <f t="shared" si="120"/>
        <v>564.47735676000002</v>
      </c>
      <c r="J182" s="94" t="s">
        <v>27</v>
      </c>
      <c r="K182" s="94">
        <f t="shared" si="121"/>
        <v>138.72295497342111</v>
      </c>
      <c r="L182" s="94">
        <f t="shared" si="122"/>
        <v>693.61</v>
      </c>
      <c r="M182" s="95">
        <f t="shared" si="123"/>
        <v>1.6750339593462173E-3</v>
      </c>
      <c r="N182" s="24"/>
      <c r="O182" s="24"/>
      <c r="P182" s="24"/>
      <c r="Q182" s="24"/>
      <c r="R182" s="24"/>
      <c r="S182" s="24"/>
      <c r="T182" s="24"/>
      <c r="U182" s="24"/>
      <c r="V182" s="24"/>
      <c r="W182" s="24"/>
      <c r="X182" s="24"/>
      <c r="Y182" s="24"/>
      <c r="Z182" s="24"/>
      <c r="AA182" s="24"/>
    </row>
    <row r="183" spans="1:27" ht="15.75" customHeight="1">
      <c r="A183" s="108">
        <v>143</v>
      </c>
      <c r="B183" s="91" t="str">
        <f>'Memória de Cálculo'!A2243</f>
        <v>4.3.4</v>
      </c>
      <c r="C183" s="91" t="str">
        <f>'Memória de Cálculo'!L2243</f>
        <v>ORSE</v>
      </c>
      <c r="D183" s="30">
        <f>'Memória de Cálculo'!M2243</f>
        <v>12434</v>
      </c>
      <c r="E183" s="92" t="str">
        <f>'Memória de Cálculo'!B2243</f>
        <v>PLACA EM AÇO INOX COM TEXTO EM BRAILLE PARA CORRIMÃO, FORNECIMENTO E INSTALAÇÃO</v>
      </c>
      <c r="F183" s="93" t="str">
        <f>'Memória de Cálculo'!C2243</f>
        <v>UN</v>
      </c>
      <c r="G183" s="94">
        <f>'Memória de Cálculo'!J2243</f>
        <v>2</v>
      </c>
      <c r="H183" s="94">
        <f>'CCUs Não SINAPI'!G1868</f>
        <v>57.628839880000001</v>
      </c>
      <c r="I183" s="94">
        <f t="shared" si="120"/>
        <v>115.25767976</v>
      </c>
      <c r="J183" s="94" t="s">
        <v>27</v>
      </c>
      <c r="K183" s="94">
        <f t="shared" si="121"/>
        <v>70.812786944461521</v>
      </c>
      <c r="L183" s="94">
        <f t="shared" si="122"/>
        <v>141.63</v>
      </c>
      <c r="M183" s="95">
        <f t="shared" si="123"/>
        <v>3.4202946852295203E-4</v>
      </c>
      <c r="N183" s="24"/>
      <c r="O183" s="24"/>
      <c r="P183" s="24"/>
      <c r="Q183" s="24"/>
      <c r="R183" s="24"/>
      <c r="S183" s="24"/>
      <c r="T183" s="24"/>
      <c r="U183" s="24"/>
      <c r="V183" s="24"/>
      <c r="W183" s="24"/>
      <c r="X183" s="24"/>
      <c r="Y183" s="24"/>
      <c r="Z183" s="24"/>
      <c r="AA183" s="24"/>
    </row>
    <row r="184" spans="1:27" ht="15.75" customHeight="1">
      <c r="A184" s="71"/>
      <c r="B184" s="110" t="str">
        <f>'Memória de Cálculo'!A2246</f>
        <v>4.3.5</v>
      </c>
      <c r="C184" s="91" t="str">
        <f>'Memória de Cálculo'!L2246</f>
        <v>ORSE</v>
      </c>
      <c r="D184" s="30">
        <f>'Memória de Cálculo'!M2246</f>
        <v>12044</v>
      </c>
      <c r="E184" s="92" t="str">
        <f>'Memória de Cálculo'!B2246</f>
        <v>LETRA EM AÇO INOX ESCOVADO/POLIDO 25 x 25 cm - INSTALADO</v>
      </c>
      <c r="F184" s="93" t="str">
        <f>'Memória de Cálculo'!C2246</f>
        <v>UN</v>
      </c>
      <c r="G184" s="94">
        <f>'Memória de Cálculo'!J2246</f>
        <v>14</v>
      </c>
      <c r="H184" s="94">
        <f>'CCUs Não SINAPI'!G1891</f>
        <v>110.09795907499999</v>
      </c>
      <c r="I184" s="94">
        <f t="shared" si="120"/>
        <v>1541.37142705</v>
      </c>
      <c r="J184" s="94" t="s">
        <v>27</v>
      </c>
      <c r="K184" s="94">
        <f t="shared" si="121"/>
        <v>135.28544623199551</v>
      </c>
      <c r="L184" s="94">
        <f t="shared" si="122"/>
        <v>1894</v>
      </c>
      <c r="M184" s="95">
        <f t="shared" si="123"/>
        <v>4.5739166375942325E-3</v>
      </c>
      <c r="N184" s="1"/>
      <c r="O184" s="1"/>
      <c r="P184" s="1"/>
      <c r="Q184" s="1"/>
      <c r="R184" s="1"/>
      <c r="S184" s="1"/>
      <c r="T184" s="1"/>
      <c r="U184" s="1"/>
      <c r="V184" s="1"/>
      <c r="W184" s="1"/>
      <c r="X184" s="1"/>
      <c r="Y184" s="1"/>
      <c r="Z184" s="1"/>
      <c r="AA184" s="1"/>
    </row>
    <row r="185" spans="1:27" ht="15.75" customHeight="1">
      <c r="A185" s="71"/>
      <c r="B185" s="109" t="str">
        <f>'Memória de Cálculo'!A2249</f>
        <v>4.3.6</v>
      </c>
      <c r="C185" s="185" t="str">
        <f>'Memória de Cálculo'!L2249</f>
        <v>ORSE</v>
      </c>
      <c r="D185" s="186">
        <f>'Memória de Cálculo'!M2249</f>
        <v>12045</v>
      </c>
      <c r="E185" s="187" t="str">
        <f>'Memória de Cálculo'!B2249</f>
        <v>LETRA EM AÇO INOX ESCOVADO/POLIDO 40 x 40 cm - INSTALADO</v>
      </c>
      <c r="F185" s="188" t="str">
        <f>'Memória de Cálculo'!C2249</f>
        <v>UN</v>
      </c>
      <c r="G185" s="189">
        <f>'Memória de Cálculo'!J2249</f>
        <v>2</v>
      </c>
      <c r="H185" s="189">
        <f>'CCUs Não SINAPI'!G1914</f>
        <v>173.354003815</v>
      </c>
      <c r="I185" s="189">
        <f t="shared" si="120"/>
        <v>346.70800763</v>
      </c>
      <c r="J185" s="189" t="s">
        <v>27</v>
      </c>
      <c r="K185" s="189">
        <f t="shared" si="121"/>
        <v>213.01279296412179</v>
      </c>
      <c r="L185" s="189">
        <f t="shared" si="122"/>
        <v>426.03</v>
      </c>
      <c r="M185" s="190">
        <f t="shared" si="123"/>
        <v>1.0288414493739551E-3</v>
      </c>
      <c r="N185" s="1"/>
      <c r="O185" s="1"/>
      <c r="P185" s="1"/>
      <c r="Q185" s="1"/>
      <c r="R185" s="1"/>
      <c r="S185" s="1"/>
      <c r="T185" s="1"/>
      <c r="U185" s="1"/>
      <c r="V185" s="1"/>
      <c r="W185" s="1"/>
      <c r="X185" s="1"/>
      <c r="Y185" s="1"/>
      <c r="Z185" s="1"/>
      <c r="AA185" s="1"/>
    </row>
    <row r="186" spans="1:27" ht="15.75" customHeight="1">
      <c r="A186" s="71"/>
      <c r="B186" s="180"/>
      <c r="C186" s="180"/>
      <c r="D186" s="180"/>
      <c r="E186" s="181"/>
      <c r="F186" s="181"/>
      <c r="G186" s="181"/>
      <c r="H186" s="182"/>
      <c r="I186" s="182"/>
      <c r="J186" s="182"/>
      <c r="K186" s="182"/>
      <c r="L186" s="183"/>
      <c r="M186" s="184"/>
      <c r="N186" s="1"/>
      <c r="O186" s="1"/>
      <c r="P186" s="1"/>
      <c r="Q186" s="1"/>
      <c r="R186" s="1"/>
      <c r="S186" s="1"/>
      <c r="T186" s="1"/>
      <c r="U186" s="1"/>
      <c r="V186" s="1"/>
      <c r="W186" s="1"/>
      <c r="X186" s="1"/>
      <c r="Y186" s="1"/>
      <c r="Z186" s="1"/>
      <c r="AA186" s="1"/>
    </row>
    <row r="187" spans="1:27" ht="15.75" customHeight="1">
      <c r="A187" s="71"/>
      <c r="B187" s="72">
        <f>'Memória de Cálculo'!A2253</f>
        <v>5</v>
      </c>
      <c r="C187" s="72" t="s">
        <v>2</v>
      </c>
      <c r="D187" s="72"/>
      <c r="E187" s="73" t="str">
        <f>'Memória de Cálculo'!B2253</f>
        <v>COMBATE A INCÊNDIOS</v>
      </c>
      <c r="F187" s="74" t="s">
        <v>2</v>
      </c>
      <c r="G187" s="74"/>
      <c r="H187" s="75" t="str">
        <f>IF(D187="","",IF($H$2="NÃO DESONERADO",IF(C187="SINAPI",VLOOKUP(D187,'Referência NÃO DESONERADO'!$A:$D,4,0),IF(C187="ORSE",VLOOKUP(D187,'Referência NÃO DESONERADO'!$F:$I,4,0),IF(C187="CCU",VLOOKUP(D187,'CCUs Não SINAPI'!$A:$G,6,0)))),IF(C187="SINAPI",VLOOKUP(D187,'Referência DESONERADO'!$A:$D,4,0),IF(C187="ORSE",VLOOKUP(D187,'Referência DESONERADO'!$F:$I,4,0),IF(C187="CCU",VLOOKUP(D187,'CCUs Não SINAPI'!$A:$G,6,0))))))</f>
        <v/>
      </c>
      <c r="I187" s="75"/>
      <c r="J187" s="75"/>
      <c r="K187" s="75"/>
      <c r="L187" s="76">
        <f t="shared" ref="L187:M187" si="124">SUM(L188)</f>
        <v>6264.8099999999995</v>
      </c>
      <c r="M187" s="77">
        <f t="shared" si="124"/>
        <v>1.5129207333878946E-2</v>
      </c>
      <c r="N187" s="1"/>
      <c r="O187" s="1"/>
      <c r="P187" s="1"/>
      <c r="Q187" s="1"/>
      <c r="R187" s="1"/>
      <c r="S187" s="1"/>
      <c r="T187" s="1"/>
      <c r="U187" s="1"/>
      <c r="V187" s="1"/>
      <c r="W187" s="1"/>
      <c r="X187" s="1"/>
      <c r="Y187" s="1"/>
      <c r="Z187" s="1"/>
      <c r="AA187" s="1"/>
    </row>
    <row r="188" spans="1:27" ht="15.75" customHeight="1">
      <c r="A188" s="71"/>
      <c r="B188" s="126" t="str">
        <f>'Memória de Cálculo'!A2254</f>
        <v>5.1</v>
      </c>
      <c r="C188" s="127" t="s">
        <v>2</v>
      </c>
      <c r="D188" s="128" t="s">
        <v>2</v>
      </c>
      <c r="E188" s="129" t="str">
        <f>'Memória de Cálculo'!B2254</f>
        <v>EXTINTORES E SINALIZAÇÃO</v>
      </c>
      <c r="F188" s="130"/>
      <c r="G188" s="131"/>
      <c r="H188" s="130" t="str">
        <f>IF(D188="","",IF($H$2="NÃO DESONERADO",IF(C188="SINAPI",VLOOKUP(D188,'Referência NÃO DESONERADO'!$A:$D,4,0),IF(C188="ORSE",VLOOKUP(D188,'Referência NÃO DESONERADO'!$F:$I,4,0),IF(C188="CCU",VLOOKUP(D188,'CCUs Não SINAPI'!$A:$G,6,0)))),IF(C188="SINAPI",VLOOKUP(D188,'Referência DESONERADO'!$A:$D,4,0),IF(C188="ORSE",VLOOKUP(D188,'Referência DESONERADO'!$F:$I,4,0),IF(C188="CCU",VLOOKUP(D188,'CCUs Não SINAPI'!$A:$G,6,0))))))</f>
        <v/>
      </c>
      <c r="I188" s="130"/>
      <c r="J188" s="130"/>
      <c r="K188" s="130"/>
      <c r="L188" s="132">
        <f t="shared" ref="L188:M188" si="125">SUM(L189:L194)</f>
        <v>6264.8099999999995</v>
      </c>
      <c r="M188" s="133">
        <f t="shared" si="125"/>
        <v>1.5129207333878946E-2</v>
      </c>
      <c r="N188" s="1"/>
      <c r="O188" s="1"/>
      <c r="P188" s="1"/>
      <c r="Q188" s="1"/>
      <c r="R188" s="1"/>
      <c r="S188" s="1"/>
      <c r="T188" s="1"/>
      <c r="U188" s="1"/>
      <c r="V188" s="1"/>
      <c r="W188" s="1"/>
      <c r="X188" s="1"/>
      <c r="Y188" s="1"/>
      <c r="Z188" s="1"/>
      <c r="AA188" s="1"/>
    </row>
    <row r="189" spans="1:27" ht="45">
      <c r="A189" s="71"/>
      <c r="B189" s="110" t="str">
        <f>'Memória de Cálculo'!A2255</f>
        <v>5.1.1</v>
      </c>
      <c r="C189" s="91" t="str">
        <f>'Memória de Cálculo'!L2255</f>
        <v>SINAPI</v>
      </c>
      <c r="D189" s="30">
        <f>'Memória de Cálculo'!M2255</f>
        <v>101905</v>
      </c>
      <c r="E189" s="92" t="str">
        <f>'Memória de Cálculo'!B2255</f>
        <v xml:space="preserve">EXTINTOR DE INCÊNDIO PORTÁTIL COM CARGA DE ÁGUA PRESSURIZADA DE 10 L, CLASSE A - FORNECIMENTO E INSTALAÇÃO. AF_10/2020_PE
</v>
      </c>
      <c r="F189" s="93" t="str">
        <f>'Memória de Cálculo'!C2255</f>
        <v>UN</v>
      </c>
      <c r="G189" s="94">
        <f>'Memória de Cálculo'!J2255</f>
        <v>10</v>
      </c>
      <c r="H189" s="94">
        <f>'CCUs SINAPI'!J663</f>
        <v>244.85627805963998</v>
      </c>
      <c r="I189" s="94">
        <f t="shared" ref="I189:I194" si="126">IF(C189="","",G189*H189)</f>
        <v>2448.5627805963995</v>
      </c>
      <c r="J189" s="94" t="s">
        <v>27</v>
      </c>
      <c r="K189" s="94">
        <f t="shared" ref="K189:K194" si="127">IF(F189="","",IF(J189=$H$4,(H189*(1+$I$4)),(H189*(1+$I$5))))</f>
        <v>300.87288736604557</v>
      </c>
      <c r="L189" s="94">
        <f t="shared" ref="L189:L194" si="128">ROUND((IF(D189="","",G189*K189)),2)</f>
        <v>3008.73</v>
      </c>
      <c r="M189" s="95">
        <f t="shared" ref="M189:M194" si="129">IF(D189="","",L189/$L$211)</f>
        <v>7.2659346383468293E-3</v>
      </c>
      <c r="N189" s="1"/>
      <c r="O189" s="1"/>
      <c r="P189" s="1"/>
      <c r="Q189" s="1"/>
      <c r="R189" s="1"/>
      <c r="S189" s="1"/>
      <c r="T189" s="1"/>
      <c r="U189" s="1"/>
      <c r="V189" s="1"/>
      <c r="W189" s="1"/>
      <c r="X189" s="1"/>
      <c r="Y189" s="1"/>
      <c r="Z189" s="1"/>
      <c r="AA189" s="1"/>
    </row>
    <row r="190" spans="1:27" ht="30">
      <c r="A190" s="71"/>
      <c r="B190" s="110" t="str">
        <f>'Memória de Cálculo'!A2258</f>
        <v>5.1.2</v>
      </c>
      <c r="C190" s="91" t="str">
        <f>'Memória de Cálculo'!L2258</f>
        <v>SINAPI</v>
      </c>
      <c r="D190" s="30">
        <f>'Memória de Cálculo'!M2258</f>
        <v>101908</v>
      </c>
      <c r="E190" s="92" t="str">
        <f>'Memória de Cálculo'!B2258</f>
        <v>EXTINTOR DE INCÊNDIO PORTÁTIL COM CARGA DE PQS DE 4 KG, CLASSE BC - FORNECIMENTO E INSTALAÇÃO. AF_10/2020_PE</v>
      </c>
      <c r="F190" s="93" t="str">
        <f>'Memória de Cálculo'!C2258</f>
        <v>UN</v>
      </c>
      <c r="G190" s="94">
        <f>'Memória de Cálculo'!J2258</f>
        <v>10</v>
      </c>
      <c r="H190" s="94">
        <f>'CCUs SINAPI'!J674</f>
        <v>237.35043911963999</v>
      </c>
      <c r="I190" s="94">
        <f t="shared" si="126"/>
        <v>2373.5043911963999</v>
      </c>
      <c r="J190" s="94" t="s">
        <v>27</v>
      </c>
      <c r="K190" s="94">
        <f t="shared" si="127"/>
        <v>291.64991194602288</v>
      </c>
      <c r="L190" s="94">
        <f t="shared" si="128"/>
        <v>2916.5</v>
      </c>
      <c r="M190" s="95">
        <f t="shared" si="129"/>
        <v>7.0432037347114987E-3</v>
      </c>
      <c r="N190" s="1"/>
      <c r="O190" s="1"/>
      <c r="P190" s="1"/>
      <c r="Q190" s="1"/>
      <c r="R190" s="1"/>
      <c r="S190" s="1"/>
      <c r="T190" s="1"/>
      <c r="U190" s="1"/>
      <c r="V190" s="1"/>
      <c r="W190" s="1"/>
      <c r="X190" s="1"/>
      <c r="Y190" s="1"/>
      <c r="Z190" s="1"/>
      <c r="AA190" s="1"/>
    </row>
    <row r="191" spans="1:27" ht="30">
      <c r="A191" s="71"/>
      <c r="B191" s="110" t="str">
        <f>'Memória de Cálculo'!A2261</f>
        <v>5.1.3</v>
      </c>
      <c r="C191" s="91" t="str">
        <f>'Memória de Cálculo'!L2261</f>
        <v>SINAPI</v>
      </c>
      <c r="D191" s="30">
        <f>'Memória de Cálculo'!M2261</f>
        <v>97599</v>
      </c>
      <c r="E191" s="92" t="str">
        <f>'Memória de Cálculo'!B2261</f>
        <v>LUMINÁRIA DE EMERGÊNCIA, COM 30 LÂMPADAS LED DE 2 W, SEM REATOR - FORNECIMENTO E INSTALAÇÃO. AF_02/2020</v>
      </c>
      <c r="F191" s="93" t="str">
        <f>'Memória de Cálculo'!C2261</f>
        <v>UN</v>
      </c>
      <c r="G191" s="94">
        <f>'Memória de Cálculo'!J2261</f>
        <v>3</v>
      </c>
      <c r="H191" s="94">
        <f>'CCUs SINAPI'!J685</f>
        <v>21.284460556046</v>
      </c>
      <c r="I191" s="94">
        <f t="shared" si="126"/>
        <v>63.853381668137999</v>
      </c>
      <c r="J191" s="94" t="s">
        <v>27</v>
      </c>
      <c r="K191" s="94">
        <f t="shared" si="127"/>
        <v>26.15377949168392</v>
      </c>
      <c r="L191" s="94">
        <f t="shared" si="128"/>
        <v>78.459999999999994</v>
      </c>
      <c r="M191" s="95">
        <f t="shared" si="129"/>
        <v>1.8947703241058262E-4</v>
      </c>
      <c r="N191" s="1"/>
      <c r="O191" s="1"/>
      <c r="P191" s="1"/>
      <c r="Q191" s="1"/>
      <c r="R191" s="1"/>
      <c r="S191" s="1"/>
      <c r="T191" s="1"/>
      <c r="U191" s="1"/>
      <c r="V191" s="1"/>
      <c r="W191" s="1"/>
      <c r="X191" s="1"/>
      <c r="Y191" s="1"/>
      <c r="Z191" s="1"/>
      <c r="AA191" s="1"/>
    </row>
    <row r="192" spans="1:27" ht="30">
      <c r="A192" s="71"/>
      <c r="B192" s="110" t="str">
        <f>'Memória de Cálculo'!A2264</f>
        <v>5.1.4</v>
      </c>
      <c r="C192" s="91" t="str">
        <f>'Memória de Cálculo'!L2264</f>
        <v>ORSE</v>
      </c>
      <c r="D192" s="30">
        <f>'Memória de Cálculo'!M2264</f>
        <v>12137</v>
      </c>
      <c r="E192" s="92" t="str">
        <f>'Memória de Cálculo'!B2264</f>
        <v>Placa de sinalizacao de seguranca contra incendio, fotoluminescente, quadrada, *20 x 20* cm, em pvc *2* mm anti-chamas (simbolos, cores e pictogramas conforme nbr 13434)</v>
      </c>
      <c r="F192" s="93" t="str">
        <f>'Memória de Cálculo'!C2264</f>
        <v>UN</v>
      </c>
      <c r="G192" s="94">
        <f>'Memória de Cálculo'!J2264</f>
        <v>3</v>
      </c>
      <c r="H192" s="94">
        <f>'CCUs Não SINAPI'!G1937</f>
        <v>24.999749072000004</v>
      </c>
      <c r="I192" s="94">
        <f t="shared" si="126"/>
        <v>74.999247216000015</v>
      </c>
      <c r="J192" s="94" t="s">
        <v>27</v>
      </c>
      <c r="K192" s="94">
        <f t="shared" si="127"/>
        <v>30.719027285415066</v>
      </c>
      <c r="L192" s="94">
        <f t="shared" si="128"/>
        <v>92.16</v>
      </c>
      <c r="M192" s="95">
        <f t="shared" si="129"/>
        <v>2.2256185708589466E-4</v>
      </c>
      <c r="N192" s="1"/>
      <c r="O192" s="1"/>
      <c r="P192" s="1"/>
      <c r="Q192" s="1"/>
      <c r="R192" s="1"/>
      <c r="S192" s="1"/>
      <c r="T192" s="1"/>
      <c r="U192" s="1"/>
      <c r="V192" s="1"/>
      <c r="W192" s="1"/>
      <c r="X192" s="1"/>
      <c r="Y192" s="1"/>
      <c r="Z192" s="1"/>
      <c r="AA192" s="1"/>
    </row>
    <row r="193" spans="1:27">
      <c r="A193" s="71"/>
      <c r="B193" s="110" t="str">
        <f>'Memória de Cálculo'!A2267</f>
        <v>5.1.5</v>
      </c>
      <c r="C193" s="91" t="str">
        <f>'Memória de Cálculo'!L2267</f>
        <v>ORSE</v>
      </c>
      <c r="D193" s="30">
        <f>'Memória de Cálculo'!M2267</f>
        <v>12138</v>
      </c>
      <c r="E193" s="92" t="str">
        <f>'Memória de Cálculo'!B2267</f>
        <v>Placa de indicativa de "EXTINTOR" em pvc, dim.: 20 x 20 cm</v>
      </c>
      <c r="F193" s="93" t="str">
        <f>'Memória de Cálculo'!C2267</f>
        <v>UN</v>
      </c>
      <c r="G193" s="94">
        <f>'Memória de Cálculo'!J2267</f>
        <v>3</v>
      </c>
      <c r="H193" s="94">
        <f>'CCUs Não SINAPI'!G1960</f>
        <v>20.129216272000001</v>
      </c>
      <c r="I193" s="94">
        <f t="shared" si="126"/>
        <v>60.387648816000002</v>
      </c>
      <c r="J193" s="94" t="s">
        <v>27</v>
      </c>
      <c r="K193" s="94">
        <f t="shared" si="127"/>
        <v>24.734246016338929</v>
      </c>
      <c r="L193" s="94">
        <f t="shared" si="128"/>
        <v>74.2</v>
      </c>
      <c r="M193" s="95">
        <f t="shared" si="129"/>
        <v>1.7918934240205496E-4</v>
      </c>
      <c r="N193" s="1"/>
      <c r="O193" s="1"/>
      <c r="P193" s="1"/>
      <c r="Q193" s="1"/>
      <c r="R193" s="1"/>
      <c r="S193" s="1"/>
      <c r="T193" s="1"/>
      <c r="U193" s="1"/>
      <c r="V193" s="1"/>
      <c r="W193" s="1"/>
      <c r="X193" s="1"/>
      <c r="Y193" s="1"/>
      <c r="Z193" s="1"/>
      <c r="AA193" s="1"/>
    </row>
    <row r="194" spans="1:27">
      <c r="A194" s="71"/>
      <c r="B194" s="109" t="str">
        <f>'Memória de Cálculo'!A2270</f>
        <v>5.1.6</v>
      </c>
      <c r="C194" s="185" t="str">
        <f>'Memória de Cálculo'!L2270</f>
        <v>SBC</v>
      </c>
      <c r="D194" s="186">
        <f>'Memória de Cálculo'!M2270</f>
        <v>180051</v>
      </c>
      <c r="E194" s="187" t="str">
        <f>'Memória de Cálculo'!B2270</f>
        <v>PINTURA FAIXA DEMARCACAO AVISO EM PISO-(0,4m2)-EXTINTORES</v>
      </c>
      <c r="F194" s="188" t="str">
        <f>'Memória de Cálculo'!C2270</f>
        <v>M</v>
      </c>
      <c r="G194" s="189">
        <f>'Memória de Cálculo'!J2270</f>
        <v>15</v>
      </c>
      <c r="H194" s="189">
        <f>'CCUs Não SINAPI'!G1983</f>
        <v>5.1413170289200005</v>
      </c>
      <c r="I194" s="94">
        <f t="shared" si="126"/>
        <v>77.119755433800009</v>
      </c>
      <c r="J194" s="94" t="s">
        <v>27</v>
      </c>
      <c r="K194" s="94">
        <f t="shared" si="127"/>
        <v>6.3175137334179476</v>
      </c>
      <c r="L194" s="94">
        <f t="shared" si="128"/>
        <v>94.76</v>
      </c>
      <c r="M194" s="95">
        <f t="shared" si="129"/>
        <v>2.2884072892208527E-4</v>
      </c>
      <c r="N194" s="1"/>
      <c r="O194" s="1"/>
      <c r="P194" s="1"/>
      <c r="Q194" s="1"/>
      <c r="R194" s="1"/>
      <c r="S194" s="1"/>
      <c r="T194" s="1"/>
      <c r="U194" s="1"/>
      <c r="V194" s="1"/>
      <c r="W194" s="1"/>
      <c r="X194" s="1"/>
      <c r="Y194" s="1"/>
      <c r="Z194" s="1"/>
      <c r="AA194" s="1"/>
    </row>
    <row r="195" spans="1:27" ht="15.75" customHeight="1">
      <c r="A195" s="71"/>
      <c r="B195" s="180"/>
      <c r="C195" s="180"/>
      <c r="D195" s="180"/>
      <c r="E195" s="181"/>
      <c r="F195" s="181"/>
      <c r="G195" s="181"/>
      <c r="H195" s="182"/>
      <c r="I195" s="182"/>
      <c r="J195" s="182"/>
      <c r="K195" s="182"/>
      <c r="L195" s="183"/>
      <c r="M195" s="184"/>
      <c r="N195" s="1"/>
      <c r="O195" s="1"/>
      <c r="P195" s="1"/>
      <c r="Q195" s="1"/>
      <c r="R195" s="1"/>
      <c r="S195" s="1"/>
      <c r="T195" s="1"/>
      <c r="U195" s="1"/>
      <c r="V195" s="1"/>
      <c r="W195" s="1"/>
      <c r="X195" s="1"/>
      <c r="Y195" s="1"/>
      <c r="Z195" s="1"/>
      <c r="AA195" s="1"/>
    </row>
    <row r="196" spans="1:27" ht="15.75" customHeight="1">
      <c r="A196" s="71"/>
      <c r="B196" s="72">
        <f>'Memória de Cálculo'!A2274</f>
        <v>6</v>
      </c>
      <c r="C196" s="72" t="s">
        <v>2</v>
      </c>
      <c r="D196" s="72"/>
      <c r="E196" s="73" t="str">
        <f>'Memória de Cálculo'!B2274</f>
        <v>RECEPÇÃO</v>
      </c>
      <c r="F196" s="74" t="s">
        <v>2</v>
      </c>
      <c r="G196" s="74"/>
      <c r="H196" s="75" t="str">
        <f>IF(D196="","",IF($H$2="NÃO DESONERADO",IF(C196="SINAPI",VLOOKUP(D196,'Referência NÃO DESONERADO'!$A:$D,4,0),IF(C196="ORSE",VLOOKUP(D196,'Referência NÃO DESONERADO'!$F:$I,4,0),IF(C196="CCU",VLOOKUP(D196,'CCUs Não SINAPI'!$A:$G,6,0)))),IF(C196="SINAPI",VLOOKUP(D196,'Referência DESONERADO'!$A:$D,4,0),IF(C196="ORSE",VLOOKUP(D196,'Referência DESONERADO'!$F:$I,4,0),IF(C196="CCU",VLOOKUP(D196,'CCUs Não SINAPI'!$A:$G,6,0))))))</f>
        <v/>
      </c>
      <c r="I196" s="75"/>
      <c r="J196" s="75"/>
      <c r="K196" s="75"/>
      <c r="L196" s="76">
        <f t="shared" ref="L196:M196" si="130">L197</f>
        <v>9723.3999999999978</v>
      </c>
      <c r="M196" s="77">
        <f t="shared" si="130"/>
        <v>2.3481531696929125E-2</v>
      </c>
      <c r="N196" s="1"/>
      <c r="O196" s="1"/>
      <c r="P196" s="1"/>
      <c r="Q196" s="1"/>
      <c r="R196" s="1"/>
      <c r="S196" s="1"/>
      <c r="T196" s="1"/>
      <c r="U196" s="1"/>
      <c r="V196" s="1"/>
      <c r="W196" s="1"/>
      <c r="X196" s="1"/>
      <c r="Y196" s="1"/>
      <c r="Z196" s="1"/>
      <c r="AA196" s="1"/>
    </row>
    <row r="197" spans="1:27" ht="15.75" customHeight="1">
      <c r="A197" s="71"/>
      <c r="B197" s="126" t="str">
        <f>'Memória de Cálculo'!A2275</f>
        <v>6.1</v>
      </c>
      <c r="C197" s="127" t="s">
        <v>2</v>
      </c>
      <c r="D197" s="128" t="s">
        <v>2</v>
      </c>
      <c r="E197" s="129" t="str">
        <f>'Memória de Cálculo'!B2275</f>
        <v>PAINEIS E ESTRUTURA</v>
      </c>
      <c r="F197" s="130"/>
      <c r="G197" s="131"/>
      <c r="H197" s="130" t="str">
        <f>IF(D197="","",IF($H$2="NÃO DESONERADO",IF(C197="SINAPI",VLOOKUP(D197,'Referência NÃO DESONERADO'!$A:$D,4,0),IF(C197="ORSE",VLOOKUP(D197,'Referência NÃO DESONERADO'!$F:$I,4,0),IF(C197="CCU",VLOOKUP(D197,'CCUs Não SINAPI'!$A:$G,6,0)))),IF(C197="SINAPI",VLOOKUP(D197,'Referência DESONERADO'!$A:$D,4,0),IF(C197="ORSE",VLOOKUP(D197,'Referência DESONERADO'!$F:$I,4,0),IF(C197="CCU",VLOOKUP(D197,'CCUs Não SINAPI'!$A:$G,6,0))))))</f>
        <v/>
      </c>
      <c r="I197" s="130"/>
      <c r="J197" s="130"/>
      <c r="K197" s="130"/>
      <c r="L197" s="132">
        <f t="shared" ref="L197:M197" si="131">SUM(L198:L201)</f>
        <v>9723.3999999999978</v>
      </c>
      <c r="M197" s="133">
        <f t="shared" si="131"/>
        <v>2.3481531696929125E-2</v>
      </c>
      <c r="N197" s="1"/>
      <c r="O197" s="1"/>
      <c r="P197" s="1"/>
      <c r="Q197" s="1"/>
      <c r="R197" s="1"/>
      <c r="S197" s="1"/>
      <c r="T197" s="1"/>
      <c r="U197" s="1"/>
      <c r="V197" s="1"/>
      <c r="W197" s="1"/>
      <c r="X197" s="1"/>
      <c r="Y197" s="1"/>
      <c r="Z197" s="1"/>
      <c r="AA197" s="1"/>
    </row>
    <row r="198" spans="1:27" ht="30">
      <c r="A198" s="71"/>
      <c r="B198" s="110" t="str">
        <f>'Memória de Cálculo'!A2276</f>
        <v>6.1.1</v>
      </c>
      <c r="C198" s="93" t="str">
        <f>'Memória de Cálculo'!L2276</f>
        <v>ORSE (ADAPTADA)</v>
      </c>
      <c r="D198" s="30">
        <f>'Memória de Cálculo'!M2276</f>
        <v>8854</v>
      </c>
      <c r="E198" s="92" t="s">
        <v>100</v>
      </c>
      <c r="F198" s="93" t="str">
        <f>'Memória de Cálculo'!C2276</f>
        <v>M²</v>
      </c>
      <c r="G198" s="94">
        <f>'Memória de Cálculo'!J2276</f>
        <v>6.4</v>
      </c>
      <c r="H198" s="94">
        <f>'CCUs Não SINAPI'!G2012</f>
        <v>131.24085498600002</v>
      </c>
      <c r="I198" s="94">
        <f t="shared" ref="I198:I201" si="132">IF(C198="","",G198*H198)</f>
        <v>839.9414719104002</v>
      </c>
      <c r="J198" s="94" t="s">
        <v>27</v>
      </c>
      <c r="K198" s="94">
        <f t="shared" ref="K198:K201" si="133">IF(F198="","",IF(J198=$H$4,(H198*(1+$I$4)),(H198*(1+$I$5))))</f>
        <v>161.26527484996095</v>
      </c>
      <c r="L198" s="94">
        <f t="shared" ref="L198:L201" si="134">ROUND((IF(D198="","",G198*K198)),2)</f>
        <v>1032.0999999999999</v>
      </c>
      <c r="M198" s="95">
        <f t="shared" ref="M198:M201" si="135">IF(D198="","",L198/$L$211)</f>
        <v>2.492470623897047E-3</v>
      </c>
      <c r="N198" s="1"/>
      <c r="O198" s="1"/>
      <c r="P198" s="1"/>
      <c r="Q198" s="1"/>
      <c r="R198" s="1"/>
      <c r="S198" s="1"/>
      <c r="T198" s="1"/>
      <c r="U198" s="1"/>
      <c r="V198" s="1"/>
      <c r="W198" s="1"/>
      <c r="X198" s="1"/>
      <c r="Y198" s="1"/>
      <c r="Z198" s="1"/>
      <c r="AA198" s="1"/>
    </row>
    <row r="199" spans="1:27" ht="30">
      <c r="A199" s="71"/>
      <c r="B199" s="110" t="str">
        <f>'Memória de Cálculo'!A2279</f>
        <v>6.1.2</v>
      </c>
      <c r="C199" s="93" t="str">
        <f>'Memória de Cálculo'!L2279</f>
        <v>ORSE (ADAPTADA)</v>
      </c>
      <c r="D199" s="30">
        <f>'Memória de Cálculo'!M2279</f>
        <v>9565</v>
      </c>
      <c r="E199" s="92" t="s">
        <v>101</v>
      </c>
      <c r="F199" s="93" t="str">
        <f>'Memória de Cálculo'!C2279</f>
        <v>M²</v>
      </c>
      <c r="G199" s="94">
        <f>'Memória de Cálculo'!J2279</f>
        <v>1.4400000000000002</v>
      </c>
      <c r="H199" s="94">
        <v>550</v>
      </c>
      <c r="I199" s="94">
        <f t="shared" si="132"/>
        <v>792.00000000000011</v>
      </c>
      <c r="J199" s="94" t="s">
        <v>27</v>
      </c>
      <c r="K199" s="94">
        <f t="shared" si="133"/>
        <v>675.82538361960576</v>
      </c>
      <c r="L199" s="94">
        <f t="shared" si="134"/>
        <v>973.19</v>
      </c>
      <c r="M199" s="95">
        <f t="shared" si="135"/>
        <v>2.3502058777932055E-3</v>
      </c>
      <c r="N199" s="1"/>
      <c r="O199" s="1"/>
      <c r="P199" s="1"/>
      <c r="Q199" s="1"/>
      <c r="R199" s="1"/>
      <c r="S199" s="1"/>
      <c r="T199" s="1"/>
      <c r="U199" s="1"/>
      <c r="V199" s="1"/>
      <c r="W199" s="1"/>
      <c r="X199" s="1"/>
      <c r="Y199" s="1"/>
      <c r="Z199" s="1"/>
      <c r="AA199" s="1"/>
    </row>
    <row r="200" spans="1:27">
      <c r="A200" s="71"/>
      <c r="B200" s="110" t="str">
        <f>'Memória de Cálculo'!A2282</f>
        <v>6.1.3</v>
      </c>
      <c r="C200" s="93" t="str">
        <f>'Memória de Cálculo'!L2282</f>
        <v>COTAÇÃO</v>
      </c>
      <c r="D200" s="30" t="str">
        <f>'Memória de Cálculo'!M2282</f>
        <v>PROP_0004</v>
      </c>
      <c r="E200" s="92" t="s">
        <v>102</v>
      </c>
      <c r="F200" s="93" t="str">
        <f>'Memória de Cálculo'!C2282</f>
        <v>UN</v>
      </c>
      <c r="G200" s="94">
        <f>'Memória de Cálculo'!J2282</f>
        <v>1</v>
      </c>
      <c r="H200" s="94">
        <f>'CCUs PRÓPRIA'!G106</f>
        <v>5188.422039</v>
      </c>
      <c r="I200" s="94">
        <f t="shared" si="132"/>
        <v>5188.422039</v>
      </c>
      <c r="J200" s="94" t="s">
        <v>27</v>
      </c>
      <c r="K200" s="94">
        <f t="shared" si="133"/>
        <v>6375.3951179774403</v>
      </c>
      <c r="L200" s="94">
        <f t="shared" si="134"/>
        <v>6375.4</v>
      </c>
      <c r="M200" s="95">
        <f t="shared" si="135"/>
        <v>1.5396276732480606E-2</v>
      </c>
      <c r="N200" s="1"/>
      <c r="O200" s="1"/>
      <c r="P200" s="1"/>
      <c r="Q200" s="1"/>
      <c r="R200" s="1"/>
      <c r="S200" s="1"/>
      <c r="T200" s="1"/>
      <c r="U200" s="1"/>
      <c r="V200" s="1"/>
      <c r="W200" s="1"/>
      <c r="X200" s="1"/>
      <c r="Y200" s="1"/>
      <c r="Z200" s="1"/>
      <c r="AA200" s="1"/>
    </row>
    <row r="201" spans="1:27" ht="30">
      <c r="A201" s="71"/>
      <c r="B201" s="110" t="str">
        <f>'Memória de Cálculo'!A2285</f>
        <v>6.1.4</v>
      </c>
      <c r="C201" s="93" t="str">
        <f>'Memória de Cálculo'!L2285</f>
        <v>SBC (ADAPTADA)</v>
      </c>
      <c r="D201" s="30">
        <f>'Memória de Cálculo'!M2285</f>
        <v>190251</v>
      </c>
      <c r="E201" s="92" t="str">
        <f>'Memória de Cálculo'!B2285</f>
        <v>BANCADA EM MÁRMORE VERDE UBATUBA</v>
      </c>
      <c r="F201" s="93" t="str">
        <f>'Memória de Cálculo'!C2285</f>
        <v>M²</v>
      </c>
      <c r="G201" s="94">
        <f>'Memória de Cálculo'!J2285</f>
        <v>3</v>
      </c>
      <c r="H201" s="94">
        <f>'CCUs Não SINAPI'!G2060</f>
        <v>364.2409689982</v>
      </c>
      <c r="I201" s="94">
        <f t="shared" si="132"/>
        <v>1092.7229069946</v>
      </c>
      <c r="J201" s="94" t="s">
        <v>27</v>
      </c>
      <c r="K201" s="94">
        <f t="shared" si="133"/>
        <v>447.56962291488264</v>
      </c>
      <c r="L201" s="94">
        <f t="shared" si="134"/>
        <v>1342.71</v>
      </c>
      <c r="M201" s="95">
        <f t="shared" si="135"/>
        <v>3.2425784627582643E-3</v>
      </c>
      <c r="N201" s="1"/>
      <c r="O201" s="1"/>
      <c r="P201" s="1"/>
      <c r="Q201" s="1"/>
      <c r="R201" s="1"/>
      <c r="S201" s="1"/>
      <c r="T201" s="1"/>
      <c r="U201" s="1"/>
      <c r="V201" s="1"/>
      <c r="W201" s="1"/>
      <c r="X201" s="1"/>
      <c r="Y201" s="1"/>
      <c r="Z201" s="1"/>
      <c r="AA201" s="1"/>
    </row>
    <row r="202" spans="1:27" ht="15.75" customHeight="1">
      <c r="A202" s="71"/>
      <c r="B202" s="191"/>
      <c r="C202" s="192"/>
      <c r="D202" s="193"/>
      <c r="E202" s="194"/>
      <c r="F202" s="194"/>
      <c r="G202" s="194"/>
      <c r="H202" s="194"/>
      <c r="I202" s="194"/>
      <c r="J202" s="194"/>
      <c r="K202" s="194"/>
      <c r="L202" s="1"/>
      <c r="M202" s="1"/>
      <c r="N202" s="1"/>
      <c r="O202" s="1"/>
      <c r="P202" s="1"/>
      <c r="Q202" s="1"/>
      <c r="R202" s="1"/>
      <c r="S202" s="1"/>
      <c r="T202" s="1"/>
      <c r="U202" s="1"/>
      <c r="V202" s="1"/>
      <c r="W202" s="1"/>
      <c r="X202" s="1"/>
      <c r="Y202" s="1"/>
      <c r="Z202" s="1"/>
      <c r="AA202" s="1"/>
    </row>
    <row r="203" spans="1:27" ht="15.75" customHeight="1">
      <c r="A203" s="71"/>
      <c r="B203" s="72">
        <f>'Memória de Cálculo'!A2289</f>
        <v>7</v>
      </c>
      <c r="C203" s="72" t="s">
        <v>2</v>
      </c>
      <c r="D203" s="72"/>
      <c r="E203" s="73" t="str">
        <f>'Memória de Cálculo'!B2289</f>
        <v>COMPLEMENTAÇÃO DA OBRA</v>
      </c>
      <c r="F203" s="74" t="s">
        <v>2</v>
      </c>
      <c r="G203" s="74"/>
      <c r="H203" s="75" t="str">
        <f>IF(D203="","",IF($H$2="NÃO DESONERADO",IF(C203="SINAPI",VLOOKUP(D203,'Referência NÃO DESONERADO'!$A:$D,4,0),IF(C203="ORSE",VLOOKUP(D203,'Referência NÃO DESONERADO'!$F:$I,4,0),IF(C203="CCU",VLOOKUP(D203,'CCUs Não SINAPI'!$A:$G,6,0)))),IF(C203="SINAPI",VLOOKUP(D203,'Referência DESONERADO'!$A:$D,4,0),IF(C203="ORSE",VLOOKUP(D203,'Referência DESONERADO'!$F:$I,4,0),IF(C203="CCU",VLOOKUP(D203,'CCUs Não SINAPI'!$A:$G,6,0))))))</f>
        <v/>
      </c>
      <c r="I203" s="75"/>
      <c r="J203" s="75"/>
      <c r="K203" s="75"/>
      <c r="L203" s="76">
        <f t="shared" ref="L203:L204" si="136">SUM(L204)</f>
        <v>5260.73</v>
      </c>
      <c r="M203" s="77">
        <f>M204</f>
        <v>1.2704403628770383E-2</v>
      </c>
      <c r="N203" s="1"/>
      <c r="O203" s="1"/>
      <c r="P203" s="1"/>
      <c r="Q203" s="1"/>
      <c r="R203" s="1"/>
      <c r="S203" s="1"/>
      <c r="T203" s="1"/>
      <c r="U203" s="1"/>
      <c r="V203" s="1"/>
      <c r="W203" s="1"/>
      <c r="X203" s="1"/>
      <c r="Y203" s="1"/>
      <c r="Z203" s="1"/>
      <c r="AA203" s="1"/>
    </row>
    <row r="204" spans="1:27" ht="15.75" customHeight="1">
      <c r="A204" s="71"/>
      <c r="B204" s="126" t="str">
        <f>'Memória de Cálculo'!A2290</f>
        <v>7.1</v>
      </c>
      <c r="C204" s="127" t="s">
        <v>2</v>
      </c>
      <c r="D204" s="128" t="s">
        <v>2</v>
      </c>
      <c r="E204" s="129" t="str">
        <f>'Memória de Cálculo'!B2290</f>
        <v>PROJETO AS BUILT</v>
      </c>
      <c r="F204" s="130"/>
      <c r="G204" s="131"/>
      <c r="H204" s="130" t="str">
        <f>IF(D204="","",IF($H$2="NÃO DESONERADO",IF(C204="SINAPI",VLOOKUP(D204,'Referência NÃO DESONERADO'!$A:$D,4,0),IF(C204="ORSE",VLOOKUP(D204,'Referência NÃO DESONERADO'!$F:$I,4,0),IF(C204="CCU",VLOOKUP(D204,'CCUs Não SINAPI'!$A:$G,6,0)))),IF(C204="SINAPI",VLOOKUP(D204,'Referência DESONERADO'!$A:$D,4,0),IF(C204="ORSE",VLOOKUP(D204,'Referência DESONERADO'!$F:$I,4,0),IF(C204="CCU",VLOOKUP(D204,'CCUs Não SINAPI'!$A:$G,6,0))))))</f>
        <v/>
      </c>
      <c r="I204" s="130"/>
      <c r="J204" s="130"/>
      <c r="K204" s="130"/>
      <c r="L204" s="132">
        <f t="shared" si="136"/>
        <v>5260.73</v>
      </c>
      <c r="M204" s="133">
        <f>SUM(M205)</f>
        <v>1.2704403628770383E-2</v>
      </c>
      <c r="N204" s="1"/>
      <c r="O204" s="1"/>
      <c r="P204" s="1"/>
      <c r="Q204" s="1"/>
      <c r="R204" s="1"/>
      <c r="S204" s="1"/>
      <c r="T204" s="1"/>
      <c r="U204" s="1"/>
      <c r="V204" s="1"/>
      <c r="W204" s="1"/>
      <c r="X204" s="1"/>
      <c r="Y204" s="1"/>
      <c r="Z204" s="1"/>
      <c r="AA204" s="1"/>
    </row>
    <row r="205" spans="1:27">
      <c r="A205" s="71"/>
      <c r="B205" s="110" t="str">
        <f>'Memória de Cálculo'!A2291</f>
        <v>7.1.1</v>
      </c>
      <c r="C205" s="91" t="str">
        <f>'Memória de Cálculo'!L2291</f>
        <v>SBC</v>
      </c>
      <c r="D205" s="30">
        <f>'Memória de Cálculo'!M2291</f>
        <v>141</v>
      </c>
      <c r="E205" s="92" t="str">
        <f>'Memória de Cálculo'!B2291</f>
        <v>PROJETO "AS BUILT" DE INSTALAÇÕES ELÉTRICAS</v>
      </c>
      <c r="F205" s="93" t="str">
        <f>'Memória de Cálculo'!C2291</f>
        <v>M2</v>
      </c>
      <c r="G205" s="94">
        <f>'Memória de Cálculo'!J2292</f>
        <v>550</v>
      </c>
      <c r="H205" s="94">
        <f>'CCUs Não SINAPI'!G2085</f>
        <v>7.7841550999999995</v>
      </c>
      <c r="I205" s="94">
        <f>IF(C205="","",G205*H205)</f>
        <v>4281.2853049999994</v>
      </c>
      <c r="J205" s="94" t="s">
        <v>27</v>
      </c>
      <c r="K205" s="94">
        <f>IF(F205="","",IF(J205=$H$4,(H205*(1+$I$4)),(H205*(1+$I$5))))</f>
        <v>9.5649629211127465</v>
      </c>
      <c r="L205" s="94">
        <f>ROUND((IF(D205="","",G205*K205)),2)</f>
        <v>5260.73</v>
      </c>
      <c r="M205" s="95">
        <f>IF(D205="","",L205/$L$211)</f>
        <v>1.2704403628770383E-2</v>
      </c>
      <c r="N205" s="1"/>
      <c r="O205" s="1"/>
      <c r="P205" s="1"/>
      <c r="Q205" s="1"/>
      <c r="R205" s="1"/>
      <c r="S205" s="1"/>
      <c r="T205" s="1"/>
      <c r="U205" s="1"/>
      <c r="V205" s="1"/>
      <c r="W205" s="1"/>
      <c r="X205" s="1"/>
      <c r="Y205" s="1"/>
      <c r="Z205" s="1"/>
      <c r="AA205" s="1"/>
    </row>
    <row r="206" spans="1:27" ht="15.75" customHeight="1">
      <c r="A206" s="71"/>
      <c r="B206" s="191"/>
      <c r="C206" s="192"/>
      <c r="D206" s="193"/>
      <c r="E206" s="194"/>
      <c r="F206" s="194"/>
      <c r="G206" s="194"/>
      <c r="H206" s="194"/>
      <c r="I206" s="194"/>
      <c r="J206" s="194"/>
      <c r="K206" s="194"/>
      <c r="L206" s="1"/>
      <c r="M206" s="1"/>
      <c r="N206" s="1"/>
      <c r="O206" s="1"/>
      <c r="P206" s="1"/>
      <c r="Q206" s="1"/>
      <c r="R206" s="1"/>
      <c r="S206" s="1"/>
      <c r="T206" s="1"/>
      <c r="U206" s="1"/>
      <c r="V206" s="1"/>
      <c r="W206" s="1"/>
      <c r="X206" s="1"/>
      <c r="Y206" s="1"/>
      <c r="Z206" s="1"/>
      <c r="AA206" s="1"/>
    </row>
    <row r="207" spans="1:27" ht="15.75" customHeight="1">
      <c r="A207" s="71"/>
      <c r="B207" s="101" t="str">
        <f>'Memória de Cálculo'!A2294</f>
        <v>8</v>
      </c>
      <c r="C207" s="72" t="s">
        <v>2</v>
      </c>
      <c r="D207" s="72"/>
      <c r="E207" s="73" t="str">
        <f>'Memória de Cálculo'!B2294</f>
        <v>GERAL</v>
      </c>
      <c r="F207" s="74" t="s">
        <v>2</v>
      </c>
      <c r="G207" s="74"/>
      <c r="H207" s="75" t="str">
        <f>IF(D207="","",IF($H$2="NÃO DESONERADO",IF(C207="SINAPI",VLOOKUP(D207,'Referência NÃO DESONERADO'!$A:$D,4,0),IF(C207="ORSE",VLOOKUP(D207,'Referência NÃO DESONERADO'!$F:$I,4,0),IF(C207="CCU",VLOOKUP(D207,'CCUs Não SINAPI'!$A:$G,6,0)))),IF(C207="SINAPI",VLOOKUP(D207,'Referência DESONERADO'!$A:$D,4,0),IF(C207="ORSE",VLOOKUP(D207,'Referência DESONERADO'!$F:$I,4,0),IF(C207="CCU",VLOOKUP(D207,'CCUs Não SINAPI'!$A:$G,6,0))))))</f>
        <v/>
      </c>
      <c r="I207" s="75"/>
      <c r="J207" s="75"/>
      <c r="K207" s="75"/>
      <c r="L207" s="76">
        <f t="shared" ref="L207:M207" si="137">SUM(L208)</f>
        <v>1344.13</v>
      </c>
      <c r="M207" s="77">
        <f t="shared" si="137"/>
        <v>3.2460076927611067E-3</v>
      </c>
      <c r="N207" s="24"/>
      <c r="O207" s="1"/>
      <c r="P207" s="1"/>
      <c r="Q207" s="1"/>
      <c r="R207" s="1"/>
      <c r="S207" s="1"/>
      <c r="T207" s="1"/>
      <c r="U207" s="1"/>
      <c r="V207" s="1"/>
      <c r="W207" s="1"/>
      <c r="X207" s="1"/>
      <c r="Y207" s="1"/>
      <c r="Z207" s="1"/>
      <c r="AA207" s="1"/>
    </row>
    <row r="208" spans="1:27" ht="15.75" customHeight="1">
      <c r="A208" s="71"/>
      <c r="B208" s="126" t="str">
        <f>'Memória de Cálculo'!A2295</f>
        <v>8.1</v>
      </c>
      <c r="C208" s="127" t="s">
        <v>2</v>
      </c>
      <c r="D208" s="128" t="s">
        <v>2</v>
      </c>
      <c r="E208" s="129" t="str">
        <f>'Memória de Cálculo'!B2295</f>
        <v>LIMPEZA</v>
      </c>
      <c r="F208" s="130"/>
      <c r="G208" s="131"/>
      <c r="H208" s="130" t="str">
        <f>IF(D208="","",IF($H$2="NÃO DESONERADO",IF(C208="SINAPI",VLOOKUP(D208,'Referência NÃO DESONERADO'!$A:$D,4,0),IF(C208="ORSE",VLOOKUP(D208,'Referência NÃO DESONERADO'!$F:$I,4,0),IF(C208="CCU",VLOOKUP(D208,'CCUs Não SINAPI'!$A:$G,6,0)))),IF(C208="SINAPI",VLOOKUP(D208,'Referência DESONERADO'!$A:$D,4,0),IF(C208="ORSE",VLOOKUP(D208,'Referência DESONERADO'!$F:$I,4,0),IF(C208="CCU",VLOOKUP(D208,'CCUs Não SINAPI'!$A:$G,6,0))))))</f>
        <v/>
      </c>
      <c r="I208" s="130"/>
      <c r="J208" s="130"/>
      <c r="K208" s="130"/>
      <c r="L208" s="132">
        <f>SUM(L209)</f>
        <v>1344.13</v>
      </c>
      <c r="M208" s="133">
        <f>M209</f>
        <v>3.2460076927611067E-3</v>
      </c>
      <c r="N208" s="24"/>
      <c r="O208" s="1"/>
      <c r="P208" s="1"/>
      <c r="Q208" s="1"/>
      <c r="R208" s="1"/>
      <c r="S208" s="1"/>
      <c r="T208" s="1"/>
      <c r="U208" s="1"/>
      <c r="V208" s="1"/>
      <c r="W208" s="1"/>
      <c r="X208" s="1"/>
      <c r="Y208" s="1"/>
      <c r="Z208" s="1"/>
      <c r="AA208" s="1"/>
    </row>
    <row r="209" spans="1:27" ht="15.75" customHeight="1">
      <c r="A209" s="108">
        <v>148</v>
      </c>
      <c r="B209" s="110" t="str">
        <f>'Memória de Cálculo'!A2296</f>
        <v>8.1.1</v>
      </c>
      <c r="C209" s="91" t="str">
        <f>'Memória de Cálculo'!L2296</f>
        <v>ORSE</v>
      </c>
      <c r="D209" s="30">
        <f>'Memória de Cálculo'!M2296</f>
        <v>2450</v>
      </c>
      <c r="E209" s="92" t="str">
        <f>'Memória de Cálculo'!B2296</f>
        <v>LIMPEZA FINAL DE OBRA</v>
      </c>
      <c r="F209" s="93" t="str">
        <f>'Memória de Cálculo'!C2296</f>
        <v>M2</v>
      </c>
      <c r="G209" s="94">
        <f>'Memória de Cálculo'!J2296</f>
        <v>550</v>
      </c>
      <c r="H209" s="94">
        <f>'CCUs Não SINAPI'!G2108</f>
        <v>1.9888733715</v>
      </c>
      <c r="I209" s="94">
        <f>IF(C209="","",G209*H209)</f>
        <v>1093.8803543250001</v>
      </c>
      <c r="J209" s="94" t="s">
        <v>27</v>
      </c>
      <c r="K209" s="94">
        <f>IF(F209="","",IF(J209=$H$4,(H209*(1+$I$4)),(H209*(1+$I$5))))</f>
        <v>2.4438747441178297</v>
      </c>
      <c r="L209" s="94">
        <f>ROUND((IF(D209="","",G209*K209)),2)</f>
        <v>1344.13</v>
      </c>
      <c r="M209" s="95">
        <f>IF(D209="","",L209/$L$211)</f>
        <v>3.2460076927611067E-3</v>
      </c>
      <c r="N209" s="24"/>
      <c r="O209" s="164" t="s">
        <v>103</v>
      </c>
      <c r="P209" s="1"/>
      <c r="Q209" s="1"/>
      <c r="R209" s="1"/>
      <c r="S209" s="1"/>
      <c r="T209" s="1"/>
      <c r="U209" s="1"/>
      <c r="V209" s="1"/>
      <c r="W209" s="1"/>
      <c r="X209" s="1"/>
      <c r="Y209" s="1"/>
      <c r="Z209" s="1"/>
      <c r="AA209" s="1"/>
    </row>
    <row r="210" spans="1:27" ht="15.75" customHeight="1">
      <c r="A210" s="71"/>
      <c r="B210" s="191"/>
      <c r="C210" s="192"/>
      <c r="D210" s="193"/>
      <c r="E210" s="194"/>
      <c r="F210" s="194"/>
      <c r="G210" s="194"/>
      <c r="H210" s="194"/>
      <c r="I210" s="194"/>
      <c r="J210" s="194"/>
      <c r="K210" s="194"/>
      <c r="L210" s="1"/>
      <c r="M210" s="1"/>
      <c r="N210" s="1"/>
      <c r="O210" s="1"/>
      <c r="P210" s="1"/>
      <c r="Q210" s="1"/>
      <c r="R210" s="1"/>
      <c r="S210" s="1"/>
      <c r="T210" s="1"/>
      <c r="U210" s="1"/>
      <c r="V210" s="1"/>
      <c r="W210" s="1"/>
      <c r="X210" s="1"/>
      <c r="Y210" s="1"/>
      <c r="Z210" s="1"/>
      <c r="AA210" s="1"/>
    </row>
    <row r="211" spans="1:27" ht="15.75" customHeight="1">
      <c r="A211" s="71"/>
      <c r="B211" s="126"/>
      <c r="C211" s="127"/>
      <c r="D211" s="128"/>
      <c r="E211" s="129"/>
      <c r="F211" s="130"/>
      <c r="G211" s="131"/>
      <c r="H211" s="130"/>
      <c r="I211" s="130"/>
      <c r="J211" s="195" t="s">
        <v>16</v>
      </c>
      <c r="K211" s="195"/>
      <c r="L211" s="196">
        <f t="shared" ref="L211:M211" si="138">SUM(L207,L203,L196,L187,L171,L46,L26,L15)</f>
        <v>414087.12708769378</v>
      </c>
      <c r="M211" s="197">
        <f t="shared" si="138"/>
        <v>1.0000000000000002</v>
      </c>
      <c r="N211" s="1"/>
      <c r="O211" s="1"/>
      <c r="P211" s="1"/>
      <c r="Q211" s="1"/>
      <c r="R211" s="1"/>
      <c r="S211" s="1"/>
      <c r="T211" s="1"/>
      <c r="U211" s="1"/>
      <c r="V211" s="1"/>
      <c r="W211" s="1"/>
      <c r="X211" s="1"/>
      <c r="Y211" s="1"/>
      <c r="Z211" s="1"/>
      <c r="AA211" s="1"/>
    </row>
    <row r="212" spans="1:27" ht="75.75" customHeight="1">
      <c r="A212" s="71"/>
      <c r="B212" s="979" t="s">
        <v>20298</v>
      </c>
      <c r="C212" s="979"/>
      <c r="D212" s="979"/>
      <c r="E212" s="979"/>
      <c r="G212" s="1007" t="s">
        <v>20299</v>
      </c>
      <c r="H212" s="1007"/>
      <c r="I212" s="1007"/>
      <c r="J212" s="1007"/>
      <c r="K212" s="1007"/>
      <c r="L212" s="1007"/>
      <c r="M212" s="1"/>
      <c r="N212" s="1"/>
      <c r="O212" s="1"/>
      <c r="P212" s="1"/>
      <c r="Q212" s="1"/>
      <c r="R212" s="1"/>
      <c r="S212" s="1"/>
      <c r="T212" s="1"/>
      <c r="U212" s="1"/>
      <c r="V212" s="1"/>
      <c r="W212" s="1"/>
      <c r="X212" s="1"/>
      <c r="Y212" s="1"/>
      <c r="Z212" s="1"/>
      <c r="AA212" s="1"/>
    </row>
    <row r="213" spans="1:27" ht="15.75" customHeight="1">
      <c r="A213" s="71"/>
      <c r="B213" s="198"/>
      <c r="C213" s="192"/>
      <c r="D213" s="193"/>
      <c r="E213" s="194"/>
      <c r="F213" s="194"/>
      <c r="G213" s="194"/>
      <c r="H213" s="194"/>
      <c r="I213" s="194"/>
      <c r="J213" s="194"/>
      <c r="K213" s="194"/>
      <c r="L213" s="1"/>
      <c r="M213" s="1"/>
      <c r="N213" s="1"/>
      <c r="O213" s="1"/>
      <c r="P213" s="1"/>
      <c r="Q213" s="1"/>
      <c r="R213" s="1"/>
      <c r="S213" s="1"/>
      <c r="T213" s="1"/>
      <c r="U213" s="1"/>
      <c r="V213" s="1"/>
      <c r="W213" s="1"/>
      <c r="X213" s="1"/>
      <c r="Y213" s="1"/>
      <c r="Z213" s="1"/>
      <c r="AA213" s="1"/>
    </row>
    <row r="214" spans="1:27" ht="15.75" customHeight="1">
      <c r="A214" s="71"/>
      <c r="B214" s="198"/>
      <c r="C214" s="192"/>
      <c r="D214" s="193"/>
      <c r="E214" s="194"/>
      <c r="F214" s="194"/>
      <c r="G214" s="194"/>
      <c r="H214" s="194"/>
      <c r="I214" s="194"/>
      <c r="J214" s="194"/>
      <c r="K214" s="194"/>
      <c r="L214" s="1"/>
      <c r="M214" s="1"/>
      <c r="N214" s="1"/>
      <c r="O214" s="1"/>
      <c r="P214" s="1"/>
      <c r="Q214" s="1"/>
      <c r="R214" s="1"/>
      <c r="S214" s="1"/>
      <c r="T214" s="1"/>
      <c r="U214" s="1"/>
      <c r="V214" s="1"/>
      <c r="W214" s="1"/>
      <c r="X214" s="1"/>
      <c r="Y214" s="1"/>
      <c r="Z214" s="1"/>
      <c r="AA214" s="1"/>
    </row>
    <row r="215" spans="1:27" ht="15.75" customHeight="1">
      <c r="A215" s="71"/>
      <c r="B215" s="198"/>
      <c r="C215" s="192"/>
      <c r="D215" s="193"/>
      <c r="E215" s="194"/>
      <c r="F215" s="194"/>
      <c r="G215" s="194"/>
      <c r="H215" s="194"/>
      <c r="I215" s="194"/>
      <c r="J215" s="194"/>
      <c r="K215" s="194"/>
      <c r="L215" s="1"/>
      <c r="M215" s="1"/>
      <c r="N215" s="1"/>
      <c r="O215" s="1"/>
      <c r="P215" s="1"/>
      <c r="Q215" s="1"/>
      <c r="R215" s="1"/>
      <c r="S215" s="1"/>
      <c r="T215" s="1"/>
      <c r="U215" s="1"/>
      <c r="V215" s="1"/>
      <c r="W215" s="1"/>
      <c r="X215" s="1"/>
      <c r="Y215" s="1"/>
      <c r="Z215" s="1"/>
      <c r="AA215" s="1"/>
    </row>
    <row r="216" spans="1:27" ht="15.75" customHeight="1">
      <c r="A216" s="71"/>
      <c r="B216" s="198"/>
      <c r="C216" s="192"/>
      <c r="D216" s="193"/>
      <c r="E216" s="194"/>
      <c r="F216" s="194"/>
      <c r="G216" s="194"/>
      <c r="H216" s="194"/>
      <c r="I216" s="194"/>
      <c r="J216" s="194"/>
      <c r="K216" s="194"/>
      <c r="L216" s="1"/>
      <c r="M216" s="1"/>
      <c r="N216" s="1"/>
      <c r="O216" s="1"/>
      <c r="P216" s="1"/>
      <c r="Q216" s="1"/>
      <c r="R216" s="1"/>
      <c r="S216" s="1"/>
      <c r="T216" s="1"/>
      <c r="U216" s="1"/>
      <c r="V216" s="1"/>
      <c r="W216" s="1"/>
      <c r="X216" s="1"/>
      <c r="Y216" s="1"/>
      <c r="Z216" s="1"/>
      <c r="AA216" s="1"/>
    </row>
    <row r="217" spans="1:27" ht="15.75" customHeight="1">
      <c r="A217" s="71"/>
      <c r="B217" s="198"/>
      <c r="C217" s="192"/>
      <c r="D217" s="193"/>
      <c r="E217" s="194"/>
      <c r="F217" s="194"/>
      <c r="G217" s="194"/>
      <c r="H217" s="194" t="s">
        <v>20294</v>
      </c>
      <c r="I217" s="972">
        <v>0.13026199999999999</v>
      </c>
      <c r="J217" s="194"/>
      <c r="K217" s="194"/>
      <c r="L217" s="1"/>
      <c r="M217" s="1"/>
      <c r="N217" s="1"/>
      <c r="O217" s="1"/>
      <c r="P217" s="1"/>
      <c r="Q217" s="1"/>
      <c r="R217" s="1"/>
      <c r="S217" s="1"/>
      <c r="T217" s="1"/>
      <c r="U217" s="1"/>
      <c r="V217" s="1"/>
      <c r="W217" s="1"/>
      <c r="X217" s="1"/>
      <c r="Y217" s="1"/>
      <c r="Z217" s="1"/>
      <c r="AA217" s="1"/>
    </row>
    <row r="218" spans="1:27" ht="15.75" customHeight="1">
      <c r="A218" s="71"/>
      <c r="B218" s="198"/>
      <c r="C218" s="192"/>
      <c r="D218" s="193"/>
      <c r="E218" s="194"/>
      <c r="F218" s="194"/>
      <c r="G218" s="194"/>
      <c r="H218" s="194"/>
      <c r="I218" s="194"/>
      <c r="J218" s="194"/>
      <c r="K218" s="194"/>
      <c r="L218" s="1"/>
      <c r="M218" s="1"/>
      <c r="N218" s="1"/>
      <c r="O218" s="1"/>
      <c r="P218" s="1"/>
      <c r="Q218" s="1"/>
      <c r="R218" s="1"/>
      <c r="S218" s="1"/>
      <c r="T218" s="1"/>
      <c r="U218" s="1"/>
      <c r="V218" s="1"/>
      <c r="W218" s="1"/>
      <c r="X218" s="1"/>
      <c r="Y218" s="1"/>
      <c r="Z218" s="1"/>
      <c r="AA218" s="1"/>
    </row>
    <row r="219" spans="1:27" ht="15.75" customHeight="1">
      <c r="A219" s="71"/>
      <c r="B219" s="198"/>
      <c r="C219" s="192"/>
      <c r="D219" s="193"/>
      <c r="E219" s="194"/>
      <c r="F219" s="194"/>
      <c r="G219" s="194"/>
      <c r="H219" s="194"/>
      <c r="I219" s="194"/>
      <c r="J219" s="194"/>
      <c r="K219" s="194"/>
      <c r="L219" s="1"/>
      <c r="M219" s="1"/>
      <c r="N219" s="1"/>
      <c r="O219" s="1"/>
      <c r="P219" s="1"/>
      <c r="Q219" s="1"/>
      <c r="R219" s="1"/>
      <c r="S219" s="1"/>
      <c r="T219" s="1"/>
      <c r="U219" s="1"/>
      <c r="V219" s="1"/>
      <c r="W219" s="1"/>
      <c r="X219" s="1"/>
      <c r="Y219" s="1"/>
      <c r="Z219" s="1"/>
      <c r="AA219" s="1"/>
    </row>
    <row r="220" spans="1:27" ht="15.75" customHeight="1">
      <c r="A220" s="71"/>
      <c r="B220" s="198"/>
      <c r="C220" s="192"/>
      <c r="D220" s="193"/>
      <c r="E220" s="194"/>
      <c r="F220" s="194"/>
      <c r="G220" s="194"/>
      <c r="H220" s="194"/>
      <c r="I220" s="194"/>
      <c r="J220" s="194"/>
      <c r="K220" s="194"/>
      <c r="L220" s="1"/>
      <c r="M220" s="1"/>
      <c r="N220" s="1"/>
      <c r="O220" s="1"/>
      <c r="P220" s="1"/>
      <c r="Q220" s="1"/>
      <c r="R220" s="1"/>
      <c r="S220" s="1"/>
      <c r="T220" s="1"/>
      <c r="U220" s="1"/>
      <c r="V220" s="1"/>
      <c r="W220" s="1"/>
      <c r="X220" s="1"/>
      <c r="Y220" s="1"/>
      <c r="Z220" s="1"/>
      <c r="AA220" s="1"/>
    </row>
    <row r="221" spans="1:27" ht="15.75" customHeight="1">
      <c r="A221" s="71"/>
      <c r="B221" s="198"/>
      <c r="C221" s="192"/>
      <c r="D221" s="193"/>
      <c r="E221" s="194"/>
      <c r="F221" s="194"/>
      <c r="G221" s="194"/>
      <c r="H221" s="194"/>
      <c r="I221" s="194"/>
      <c r="J221" s="194"/>
      <c r="K221" s="194"/>
      <c r="L221" s="1"/>
      <c r="M221" s="1"/>
      <c r="N221" s="1"/>
      <c r="O221" s="1"/>
      <c r="P221" s="1"/>
      <c r="Q221" s="1"/>
      <c r="R221" s="1"/>
      <c r="S221" s="1"/>
      <c r="T221" s="1"/>
      <c r="U221" s="1"/>
      <c r="V221" s="1"/>
      <c r="W221" s="1"/>
      <c r="X221" s="1"/>
      <c r="Y221" s="1"/>
      <c r="Z221" s="1"/>
      <c r="AA221" s="1"/>
    </row>
    <row r="222" spans="1:27" ht="15.75" customHeight="1">
      <c r="A222" s="71"/>
      <c r="B222" s="198"/>
      <c r="C222" s="192"/>
      <c r="D222" s="193"/>
      <c r="E222" s="194"/>
      <c r="F222" s="194"/>
      <c r="G222" s="194"/>
      <c r="H222" s="194"/>
      <c r="I222" s="194"/>
      <c r="J222" s="194"/>
      <c r="K222" s="194"/>
      <c r="L222" s="1"/>
      <c r="M222" s="1"/>
      <c r="N222" s="1"/>
      <c r="O222" s="1"/>
      <c r="P222" s="1"/>
      <c r="Q222" s="1"/>
      <c r="R222" s="1"/>
      <c r="S222" s="1"/>
      <c r="T222" s="1"/>
      <c r="U222" s="1"/>
      <c r="V222" s="1"/>
      <c r="W222" s="1"/>
      <c r="X222" s="1"/>
      <c r="Y222" s="1"/>
      <c r="Z222" s="1"/>
      <c r="AA222" s="1"/>
    </row>
    <row r="223" spans="1:27" ht="15.75" customHeight="1">
      <c r="A223" s="71"/>
      <c r="B223" s="198"/>
      <c r="C223" s="192"/>
      <c r="D223" s="193"/>
      <c r="E223" s="194"/>
      <c r="F223" s="194"/>
      <c r="G223" s="194"/>
      <c r="H223" s="194"/>
      <c r="I223" s="194"/>
      <c r="J223" s="194"/>
      <c r="K223" s="194"/>
      <c r="L223" s="1"/>
      <c r="M223" s="1"/>
      <c r="N223" s="1"/>
      <c r="O223" s="1"/>
      <c r="P223" s="1"/>
      <c r="Q223" s="1"/>
      <c r="R223" s="1"/>
      <c r="S223" s="1"/>
      <c r="T223" s="1"/>
      <c r="U223" s="1"/>
      <c r="V223" s="1"/>
      <c r="W223" s="1"/>
      <c r="X223" s="1"/>
      <c r="Y223" s="1"/>
      <c r="Z223" s="1"/>
      <c r="AA223" s="1"/>
    </row>
    <row r="224" spans="1:27" ht="15.75" customHeight="1">
      <c r="A224" s="71"/>
      <c r="B224" s="198"/>
      <c r="C224" s="192"/>
      <c r="D224" s="193"/>
      <c r="E224" s="194"/>
      <c r="F224" s="194"/>
      <c r="G224" s="194"/>
      <c r="H224" s="194"/>
      <c r="I224" s="194"/>
      <c r="J224" s="194"/>
      <c r="K224" s="194"/>
      <c r="L224" s="1"/>
      <c r="M224" s="1"/>
      <c r="N224" s="1"/>
      <c r="O224" s="1"/>
      <c r="P224" s="1"/>
      <c r="Q224" s="1"/>
      <c r="R224" s="1"/>
      <c r="S224" s="1"/>
      <c r="T224" s="1"/>
      <c r="U224" s="1"/>
      <c r="V224" s="1"/>
      <c r="W224" s="1"/>
      <c r="X224" s="1"/>
      <c r="Y224" s="1"/>
      <c r="Z224" s="1"/>
      <c r="AA224" s="1"/>
    </row>
    <row r="225" spans="1:27" ht="15.75" customHeight="1">
      <c r="A225" s="71"/>
      <c r="B225" s="198"/>
      <c r="C225" s="192"/>
      <c r="D225" s="193"/>
      <c r="E225" s="194"/>
      <c r="F225" s="194"/>
      <c r="G225" s="194"/>
      <c r="H225" s="194"/>
      <c r="I225" s="194"/>
      <c r="J225" s="194"/>
      <c r="K225" s="194"/>
      <c r="L225" s="1"/>
      <c r="M225" s="1"/>
      <c r="N225" s="1"/>
      <c r="O225" s="1"/>
      <c r="P225" s="1"/>
      <c r="Q225" s="1"/>
      <c r="R225" s="1"/>
      <c r="S225" s="1"/>
      <c r="T225" s="1"/>
      <c r="U225" s="1"/>
      <c r="V225" s="1"/>
      <c r="W225" s="1"/>
      <c r="X225" s="1"/>
      <c r="Y225" s="1"/>
      <c r="Z225" s="1"/>
      <c r="AA225" s="1"/>
    </row>
    <row r="226" spans="1:27" ht="15.75" customHeight="1">
      <c r="A226" s="71"/>
      <c r="B226" s="198"/>
      <c r="C226" s="192"/>
      <c r="D226" s="193"/>
      <c r="E226" s="194"/>
      <c r="F226" s="194"/>
      <c r="G226" s="194"/>
      <c r="H226" s="194"/>
      <c r="I226" s="194"/>
      <c r="J226" s="194"/>
      <c r="K226" s="194"/>
      <c r="L226" s="1"/>
      <c r="M226" s="1"/>
      <c r="N226" s="1"/>
      <c r="O226" s="1"/>
      <c r="P226" s="1"/>
      <c r="Q226" s="1"/>
      <c r="R226" s="1"/>
      <c r="S226" s="1"/>
      <c r="T226" s="1"/>
      <c r="U226" s="1"/>
      <c r="V226" s="1"/>
      <c r="W226" s="1"/>
      <c r="X226" s="1"/>
      <c r="Y226" s="1"/>
      <c r="Z226" s="1"/>
      <c r="AA226" s="1"/>
    </row>
    <row r="227" spans="1:27" ht="15.75" customHeight="1">
      <c r="A227" s="71"/>
      <c r="B227" s="198"/>
      <c r="C227" s="192"/>
      <c r="D227" s="193"/>
      <c r="E227" s="194"/>
      <c r="F227" s="194"/>
      <c r="G227" s="194"/>
      <c r="H227" s="194"/>
      <c r="I227" s="194"/>
      <c r="J227" s="194"/>
      <c r="K227" s="194"/>
      <c r="L227" s="1"/>
      <c r="M227" s="1"/>
      <c r="N227" s="1"/>
      <c r="O227" s="1"/>
      <c r="P227" s="1"/>
      <c r="Q227" s="1"/>
      <c r="R227" s="1"/>
      <c r="S227" s="1"/>
      <c r="T227" s="1"/>
      <c r="U227" s="1"/>
      <c r="V227" s="1"/>
      <c r="W227" s="1"/>
      <c r="X227" s="1"/>
      <c r="Y227" s="1"/>
      <c r="Z227" s="1"/>
      <c r="AA227" s="1"/>
    </row>
    <row r="228" spans="1:27" ht="15.75" customHeight="1">
      <c r="A228" s="71"/>
      <c r="B228" s="198"/>
      <c r="C228" s="192"/>
      <c r="D228" s="193"/>
      <c r="E228" s="194"/>
      <c r="F228" s="194"/>
      <c r="G228" s="194"/>
      <c r="H228" s="194"/>
      <c r="I228" s="194"/>
      <c r="J228" s="194"/>
      <c r="K228" s="194"/>
      <c r="L228" s="1"/>
      <c r="M228" s="1"/>
      <c r="N228" s="1"/>
      <c r="O228" s="1"/>
      <c r="P228" s="1"/>
      <c r="Q228" s="1"/>
      <c r="R228" s="1"/>
      <c r="S228" s="1"/>
      <c r="T228" s="1"/>
      <c r="U228" s="1"/>
      <c r="V228" s="1"/>
      <c r="W228" s="1"/>
      <c r="X228" s="1"/>
      <c r="Y228" s="1"/>
      <c r="Z228" s="1"/>
      <c r="AA228" s="1"/>
    </row>
    <row r="229" spans="1:27" ht="15.75" customHeight="1">
      <c r="A229" s="71"/>
      <c r="B229" s="198"/>
      <c r="C229" s="192"/>
      <c r="D229" s="193"/>
      <c r="E229" s="194"/>
      <c r="F229" s="194"/>
      <c r="G229" s="194"/>
      <c r="H229" s="194"/>
      <c r="I229" s="194"/>
      <c r="J229" s="194"/>
      <c r="K229" s="194"/>
      <c r="L229" s="1"/>
      <c r="M229" s="1"/>
      <c r="N229" s="1"/>
      <c r="O229" s="1"/>
      <c r="P229" s="1"/>
      <c r="Q229" s="1"/>
      <c r="R229" s="1"/>
      <c r="S229" s="1"/>
      <c r="T229" s="1"/>
      <c r="U229" s="1"/>
      <c r="V229" s="1"/>
      <c r="W229" s="1"/>
      <c r="X229" s="1"/>
      <c r="Y229" s="1"/>
      <c r="Z229" s="1"/>
      <c r="AA229" s="1"/>
    </row>
    <row r="230" spans="1:27" ht="15.75" customHeight="1">
      <c r="A230" s="71"/>
      <c r="B230" s="198"/>
      <c r="C230" s="192"/>
      <c r="D230" s="193"/>
      <c r="E230" s="194"/>
      <c r="F230" s="194"/>
      <c r="G230" s="194"/>
      <c r="H230" s="194"/>
      <c r="I230" s="194"/>
      <c r="J230" s="194"/>
      <c r="K230" s="194"/>
      <c r="L230" s="1"/>
      <c r="M230" s="1"/>
      <c r="N230" s="1"/>
      <c r="O230" s="1"/>
      <c r="P230" s="1"/>
      <c r="Q230" s="1"/>
      <c r="R230" s="1"/>
      <c r="S230" s="1"/>
      <c r="T230" s="1"/>
      <c r="U230" s="1"/>
      <c r="V230" s="1"/>
      <c r="W230" s="1"/>
      <c r="X230" s="1"/>
      <c r="Y230" s="1"/>
      <c r="Z230" s="1"/>
      <c r="AA230" s="1"/>
    </row>
    <row r="231" spans="1:27" ht="15.75" customHeight="1">
      <c r="A231" s="71"/>
      <c r="B231" s="198"/>
      <c r="C231" s="192"/>
      <c r="D231" s="193"/>
      <c r="E231" s="194"/>
      <c r="F231" s="194"/>
      <c r="G231" s="194"/>
      <c r="H231" s="194"/>
      <c r="I231" s="194"/>
      <c r="J231" s="194"/>
      <c r="K231" s="194"/>
      <c r="L231" s="1"/>
      <c r="M231" s="1"/>
      <c r="N231" s="1"/>
      <c r="O231" s="1"/>
      <c r="P231" s="1"/>
      <c r="Q231" s="1"/>
      <c r="R231" s="1"/>
      <c r="S231" s="1"/>
      <c r="T231" s="1"/>
      <c r="U231" s="1"/>
      <c r="V231" s="1"/>
      <c r="W231" s="1"/>
      <c r="X231" s="1"/>
      <c r="Y231" s="1"/>
      <c r="Z231" s="1"/>
      <c r="AA231" s="1"/>
    </row>
    <row r="232" spans="1:27" ht="15.75" customHeight="1">
      <c r="A232" s="71"/>
      <c r="B232" s="198"/>
      <c r="C232" s="192"/>
      <c r="D232" s="193"/>
      <c r="E232" s="194"/>
      <c r="F232" s="194"/>
      <c r="G232" s="194"/>
      <c r="H232" s="194"/>
      <c r="I232" s="194"/>
      <c r="J232" s="194"/>
      <c r="K232" s="194"/>
      <c r="L232" s="1"/>
      <c r="M232" s="1"/>
      <c r="N232" s="1"/>
      <c r="O232" s="1"/>
      <c r="P232" s="1"/>
      <c r="Q232" s="1"/>
      <c r="R232" s="1"/>
      <c r="S232" s="1"/>
      <c r="T232" s="1"/>
      <c r="U232" s="1"/>
      <c r="V232" s="1"/>
      <c r="W232" s="1"/>
      <c r="X232" s="1"/>
      <c r="Y232" s="1"/>
      <c r="Z232" s="1"/>
      <c r="AA232" s="1"/>
    </row>
    <row r="233" spans="1:27" ht="15.75" customHeight="1">
      <c r="A233" s="71"/>
      <c r="B233" s="198"/>
      <c r="C233" s="192"/>
      <c r="D233" s="193"/>
      <c r="E233" s="194"/>
      <c r="F233" s="194"/>
      <c r="G233" s="194"/>
      <c r="H233" s="194"/>
      <c r="I233" s="194"/>
      <c r="J233" s="194"/>
      <c r="K233" s="194"/>
      <c r="L233" s="1"/>
      <c r="M233" s="1"/>
      <c r="N233" s="1"/>
      <c r="O233" s="1"/>
      <c r="P233" s="1"/>
      <c r="Q233" s="1"/>
      <c r="R233" s="1"/>
      <c r="S233" s="1"/>
      <c r="T233" s="1"/>
      <c r="U233" s="1"/>
      <c r="V233" s="1"/>
      <c r="W233" s="1"/>
      <c r="X233" s="1"/>
      <c r="Y233" s="1"/>
      <c r="Z233" s="1"/>
      <c r="AA233" s="1"/>
    </row>
    <row r="234" spans="1:27" ht="15.75" customHeight="1">
      <c r="A234" s="71"/>
      <c r="B234" s="198"/>
      <c r="C234" s="192"/>
      <c r="D234" s="193"/>
      <c r="E234" s="194"/>
      <c r="F234" s="194"/>
      <c r="G234" s="194"/>
      <c r="H234" s="194"/>
      <c r="I234" s="194"/>
      <c r="J234" s="194"/>
      <c r="K234" s="194"/>
      <c r="L234" s="1"/>
      <c r="M234" s="1"/>
      <c r="N234" s="1"/>
      <c r="O234" s="1"/>
      <c r="P234" s="1"/>
      <c r="Q234" s="1"/>
      <c r="R234" s="1"/>
      <c r="S234" s="1"/>
      <c r="T234" s="1"/>
      <c r="U234" s="1"/>
      <c r="V234" s="1"/>
      <c r="W234" s="1"/>
      <c r="X234" s="1"/>
      <c r="Y234" s="1"/>
      <c r="Z234" s="1"/>
      <c r="AA234" s="1"/>
    </row>
    <row r="235" spans="1:27" ht="15.75" customHeight="1">
      <c r="A235" s="71"/>
      <c r="B235" s="198"/>
      <c r="C235" s="192"/>
      <c r="D235" s="193"/>
      <c r="E235" s="194"/>
      <c r="F235" s="194"/>
      <c r="G235" s="194"/>
      <c r="H235" s="194"/>
      <c r="I235" s="194"/>
      <c r="J235" s="194"/>
      <c r="K235" s="194"/>
      <c r="L235" s="1"/>
      <c r="M235" s="1"/>
      <c r="N235" s="1"/>
      <c r="O235" s="1"/>
      <c r="P235" s="1"/>
      <c r="Q235" s="1"/>
      <c r="R235" s="1"/>
      <c r="S235" s="1"/>
      <c r="T235" s="1"/>
      <c r="U235" s="1"/>
      <c r="V235" s="1"/>
      <c r="W235" s="1"/>
      <c r="X235" s="1"/>
      <c r="Y235" s="1"/>
      <c r="Z235" s="1"/>
      <c r="AA235" s="1"/>
    </row>
    <row r="236" spans="1:27" ht="15.75" customHeight="1">
      <c r="A236" s="71"/>
      <c r="B236" s="198"/>
      <c r="C236" s="192"/>
      <c r="D236" s="193"/>
      <c r="E236" s="194"/>
      <c r="F236" s="194"/>
      <c r="G236" s="194"/>
      <c r="H236" s="194"/>
      <c r="I236" s="194"/>
      <c r="J236" s="194"/>
      <c r="K236" s="194"/>
      <c r="L236" s="1"/>
      <c r="M236" s="1"/>
      <c r="N236" s="1"/>
      <c r="O236" s="1"/>
      <c r="P236" s="1"/>
      <c r="Q236" s="1"/>
      <c r="R236" s="1"/>
      <c r="S236" s="1"/>
      <c r="T236" s="1"/>
      <c r="U236" s="1"/>
      <c r="V236" s="1"/>
      <c r="W236" s="1"/>
      <c r="X236" s="1"/>
      <c r="Y236" s="1"/>
      <c r="Z236" s="1"/>
      <c r="AA236" s="1"/>
    </row>
    <row r="237" spans="1:27" ht="15.75" customHeight="1">
      <c r="A237" s="71"/>
      <c r="B237" s="198"/>
      <c r="C237" s="192"/>
      <c r="D237" s="193"/>
      <c r="E237" s="194"/>
      <c r="F237" s="194"/>
      <c r="G237" s="194"/>
      <c r="H237" s="194"/>
      <c r="I237" s="194"/>
      <c r="J237" s="194"/>
      <c r="K237" s="194"/>
      <c r="L237" s="1"/>
      <c r="M237" s="1"/>
      <c r="N237" s="1"/>
      <c r="O237" s="1"/>
      <c r="P237" s="1"/>
      <c r="Q237" s="1"/>
      <c r="R237" s="1"/>
      <c r="S237" s="1"/>
      <c r="T237" s="1"/>
      <c r="U237" s="1"/>
      <c r="V237" s="1"/>
      <c r="W237" s="1"/>
      <c r="X237" s="1"/>
      <c r="Y237" s="1"/>
      <c r="Z237" s="1"/>
      <c r="AA237" s="1"/>
    </row>
    <row r="238" spans="1:27" ht="15.75" customHeight="1">
      <c r="A238" s="71"/>
      <c r="B238" s="198"/>
      <c r="C238" s="192"/>
      <c r="D238" s="193"/>
      <c r="E238" s="194"/>
      <c r="F238" s="194"/>
      <c r="G238" s="194"/>
      <c r="H238" s="194"/>
      <c r="I238" s="194"/>
      <c r="J238" s="194"/>
      <c r="K238" s="194"/>
      <c r="L238" s="1"/>
      <c r="M238" s="1"/>
      <c r="N238" s="1"/>
      <c r="O238" s="1"/>
      <c r="P238" s="1"/>
      <c r="Q238" s="1"/>
      <c r="R238" s="1"/>
      <c r="S238" s="1"/>
      <c r="T238" s="1"/>
      <c r="U238" s="1"/>
      <c r="V238" s="1"/>
      <c r="W238" s="1"/>
      <c r="X238" s="1"/>
      <c r="Y238" s="1"/>
      <c r="Z238" s="1"/>
      <c r="AA238" s="1"/>
    </row>
    <row r="239" spans="1:27" ht="15.75" customHeight="1">
      <c r="A239" s="71"/>
      <c r="B239" s="198"/>
      <c r="C239" s="192"/>
      <c r="D239" s="193"/>
      <c r="E239" s="194"/>
      <c r="F239" s="194"/>
      <c r="G239" s="194"/>
      <c r="H239" s="194"/>
      <c r="I239" s="194"/>
      <c r="J239" s="194"/>
      <c r="K239" s="194"/>
      <c r="L239" s="1"/>
      <c r="M239" s="1"/>
      <c r="N239" s="1"/>
      <c r="O239" s="1"/>
      <c r="P239" s="1"/>
      <c r="Q239" s="1"/>
      <c r="R239" s="1"/>
      <c r="S239" s="1"/>
      <c r="T239" s="1"/>
      <c r="U239" s="1"/>
      <c r="V239" s="1"/>
      <c r="W239" s="1"/>
      <c r="X239" s="1"/>
      <c r="Y239" s="1"/>
      <c r="Z239" s="1"/>
      <c r="AA239" s="1"/>
    </row>
    <row r="240" spans="1:27" ht="15.75" customHeight="1">
      <c r="A240" s="71"/>
      <c r="B240" s="198"/>
      <c r="C240" s="192"/>
      <c r="D240" s="193"/>
      <c r="E240" s="194"/>
      <c r="F240" s="194"/>
      <c r="G240" s="194"/>
      <c r="H240" s="194"/>
      <c r="I240" s="194"/>
      <c r="J240" s="194"/>
      <c r="K240" s="194"/>
      <c r="L240" s="1"/>
      <c r="M240" s="1"/>
      <c r="N240" s="1"/>
      <c r="O240" s="1"/>
      <c r="P240" s="1"/>
      <c r="Q240" s="1"/>
      <c r="R240" s="1"/>
      <c r="S240" s="1"/>
      <c r="T240" s="1"/>
      <c r="U240" s="1"/>
      <c r="V240" s="1"/>
      <c r="W240" s="1"/>
      <c r="X240" s="1"/>
      <c r="Y240" s="1"/>
      <c r="Z240" s="1"/>
      <c r="AA240" s="1"/>
    </row>
    <row r="241" spans="1:27" ht="15.75" customHeight="1">
      <c r="A241" s="71"/>
      <c r="B241" s="198"/>
      <c r="C241" s="192"/>
      <c r="D241" s="193"/>
      <c r="E241" s="194"/>
      <c r="F241" s="194"/>
      <c r="G241" s="194"/>
      <c r="H241" s="194"/>
      <c r="I241" s="194"/>
      <c r="J241" s="194"/>
      <c r="K241" s="194"/>
      <c r="L241" s="1"/>
      <c r="M241" s="1"/>
      <c r="N241" s="1"/>
      <c r="O241" s="1"/>
      <c r="P241" s="1"/>
      <c r="Q241" s="1"/>
      <c r="R241" s="1"/>
      <c r="S241" s="1"/>
      <c r="T241" s="1"/>
      <c r="U241" s="1"/>
      <c r="V241" s="1"/>
      <c r="W241" s="1"/>
      <c r="X241" s="1"/>
      <c r="Y241" s="1"/>
      <c r="Z241" s="1"/>
      <c r="AA241" s="1"/>
    </row>
    <row r="242" spans="1:27" ht="15.75" customHeight="1">
      <c r="A242" s="71"/>
      <c r="B242" s="198"/>
      <c r="C242" s="192"/>
      <c r="D242" s="193"/>
      <c r="E242" s="194"/>
      <c r="F242" s="194"/>
      <c r="G242" s="194"/>
      <c r="H242" s="194"/>
      <c r="I242" s="194"/>
      <c r="J242" s="194"/>
      <c r="K242" s="194"/>
      <c r="L242" s="1"/>
      <c r="M242" s="1"/>
      <c r="N242" s="1"/>
      <c r="O242" s="1"/>
      <c r="P242" s="1"/>
      <c r="Q242" s="1"/>
      <c r="R242" s="1"/>
      <c r="S242" s="1"/>
      <c r="T242" s="1"/>
      <c r="U242" s="1"/>
      <c r="V242" s="1"/>
      <c r="W242" s="1"/>
      <c r="X242" s="1"/>
      <c r="Y242" s="1"/>
      <c r="Z242" s="1"/>
      <c r="AA242" s="1"/>
    </row>
    <row r="243" spans="1:27" ht="15.75" customHeight="1">
      <c r="A243" s="71"/>
      <c r="B243" s="198"/>
      <c r="C243" s="192"/>
      <c r="D243" s="193"/>
      <c r="E243" s="194"/>
      <c r="F243" s="194"/>
      <c r="G243" s="194"/>
      <c r="H243" s="194"/>
      <c r="I243" s="194"/>
      <c r="J243" s="194"/>
      <c r="K243" s="194"/>
      <c r="L243" s="1"/>
      <c r="M243" s="1"/>
      <c r="N243" s="1"/>
      <c r="O243" s="1"/>
      <c r="P243" s="1"/>
      <c r="Q243" s="1"/>
      <c r="R243" s="1"/>
      <c r="S243" s="1"/>
      <c r="T243" s="1"/>
      <c r="U243" s="1"/>
      <c r="V243" s="1"/>
      <c r="W243" s="1"/>
      <c r="X243" s="1"/>
      <c r="Y243" s="1"/>
      <c r="Z243" s="1"/>
      <c r="AA243" s="1"/>
    </row>
    <row r="244" spans="1:27" ht="15.75" customHeight="1">
      <c r="A244" s="71"/>
      <c r="B244" s="198"/>
      <c r="C244" s="192"/>
      <c r="D244" s="193"/>
      <c r="E244" s="194"/>
      <c r="F244" s="194"/>
      <c r="G244" s="194"/>
      <c r="H244" s="194"/>
      <c r="I244" s="194"/>
      <c r="J244" s="194"/>
      <c r="K244" s="194"/>
      <c r="L244" s="1"/>
      <c r="M244" s="1"/>
      <c r="N244" s="1"/>
      <c r="O244" s="1"/>
      <c r="P244" s="1"/>
      <c r="Q244" s="1"/>
      <c r="R244" s="1"/>
      <c r="S244" s="1"/>
      <c r="T244" s="1"/>
      <c r="U244" s="1"/>
      <c r="V244" s="1"/>
      <c r="W244" s="1"/>
      <c r="X244" s="1"/>
      <c r="Y244" s="1"/>
      <c r="Z244" s="1"/>
      <c r="AA244" s="1"/>
    </row>
    <row r="245" spans="1:27" ht="15.75" customHeight="1">
      <c r="A245" s="71"/>
      <c r="B245" s="198"/>
      <c r="C245" s="192"/>
      <c r="D245" s="193"/>
      <c r="E245" s="194"/>
      <c r="F245" s="194"/>
      <c r="G245" s="194"/>
      <c r="H245" s="194"/>
      <c r="I245" s="194"/>
      <c r="J245" s="194"/>
      <c r="K245" s="194"/>
      <c r="L245" s="1"/>
      <c r="M245" s="1"/>
      <c r="N245" s="1"/>
      <c r="O245" s="1"/>
      <c r="P245" s="1"/>
      <c r="Q245" s="1"/>
      <c r="R245" s="1"/>
      <c r="S245" s="1"/>
      <c r="T245" s="1"/>
      <c r="U245" s="1"/>
      <c r="V245" s="1"/>
      <c r="W245" s="1"/>
      <c r="X245" s="1"/>
      <c r="Y245" s="1"/>
      <c r="Z245" s="1"/>
      <c r="AA245" s="1"/>
    </row>
    <row r="246" spans="1:27" ht="15.75" customHeight="1">
      <c r="A246" s="71"/>
      <c r="B246" s="198"/>
      <c r="C246" s="192"/>
      <c r="D246" s="193"/>
      <c r="E246" s="194"/>
      <c r="F246" s="194"/>
      <c r="G246" s="194"/>
      <c r="H246" s="194"/>
      <c r="I246" s="194"/>
      <c r="J246" s="194"/>
      <c r="K246" s="194"/>
      <c r="L246" s="1"/>
      <c r="M246" s="1"/>
      <c r="N246" s="1"/>
      <c r="O246" s="1"/>
      <c r="P246" s="1"/>
      <c r="Q246" s="1"/>
      <c r="R246" s="1"/>
      <c r="S246" s="1"/>
      <c r="T246" s="1"/>
      <c r="U246" s="1"/>
      <c r="V246" s="1"/>
      <c r="W246" s="1"/>
      <c r="X246" s="1"/>
      <c r="Y246" s="1"/>
      <c r="Z246" s="1"/>
      <c r="AA246" s="1"/>
    </row>
    <row r="247" spans="1:27" ht="15.75" customHeight="1">
      <c r="A247" s="71"/>
      <c r="B247" s="198"/>
      <c r="C247" s="192"/>
      <c r="D247" s="193"/>
      <c r="E247" s="194"/>
      <c r="F247" s="194"/>
      <c r="G247" s="194"/>
      <c r="H247" s="194"/>
      <c r="I247" s="194"/>
      <c r="J247" s="194"/>
      <c r="K247" s="194"/>
      <c r="L247" s="1"/>
      <c r="M247" s="1"/>
      <c r="N247" s="1"/>
      <c r="O247" s="1"/>
      <c r="P247" s="1"/>
      <c r="Q247" s="1"/>
      <c r="R247" s="1"/>
      <c r="S247" s="1"/>
      <c r="T247" s="1"/>
      <c r="U247" s="1"/>
      <c r="V247" s="1"/>
      <c r="W247" s="1"/>
      <c r="X247" s="1"/>
      <c r="Y247" s="1"/>
      <c r="Z247" s="1"/>
      <c r="AA247" s="1"/>
    </row>
    <row r="248" spans="1:27" ht="15.75" customHeight="1">
      <c r="A248" s="71"/>
      <c r="B248" s="198"/>
      <c r="C248" s="192"/>
      <c r="D248" s="193"/>
      <c r="E248" s="194"/>
      <c r="F248" s="194"/>
      <c r="G248" s="194"/>
      <c r="H248" s="194"/>
      <c r="I248" s="194"/>
      <c r="J248" s="194"/>
      <c r="K248" s="194"/>
      <c r="L248" s="1"/>
      <c r="M248" s="1"/>
      <c r="N248" s="1"/>
      <c r="O248" s="1"/>
      <c r="P248" s="1"/>
      <c r="Q248" s="1"/>
      <c r="R248" s="1"/>
      <c r="S248" s="1"/>
      <c r="T248" s="1"/>
      <c r="U248" s="1"/>
      <c r="V248" s="1"/>
      <c r="W248" s="1"/>
      <c r="X248" s="1"/>
      <c r="Y248" s="1"/>
      <c r="Z248" s="1"/>
      <c r="AA248" s="1"/>
    </row>
    <row r="249" spans="1:27" ht="15.75" customHeight="1">
      <c r="A249" s="71"/>
      <c r="B249" s="198"/>
      <c r="C249" s="192"/>
      <c r="D249" s="193"/>
      <c r="E249" s="194"/>
      <c r="F249" s="194"/>
      <c r="G249" s="194"/>
      <c r="H249" s="194"/>
      <c r="I249" s="194"/>
      <c r="J249" s="194"/>
      <c r="K249" s="194"/>
      <c r="L249" s="1"/>
      <c r="M249" s="1"/>
      <c r="N249" s="1"/>
      <c r="O249" s="1"/>
      <c r="P249" s="1"/>
      <c r="Q249" s="1"/>
      <c r="R249" s="1"/>
      <c r="S249" s="1"/>
      <c r="T249" s="1"/>
      <c r="U249" s="1"/>
      <c r="V249" s="1"/>
      <c r="W249" s="1"/>
      <c r="X249" s="1"/>
      <c r="Y249" s="1"/>
      <c r="Z249" s="1"/>
      <c r="AA249" s="1"/>
    </row>
    <row r="250" spans="1:27" ht="15.75" customHeight="1">
      <c r="A250" s="71"/>
      <c r="B250" s="198"/>
      <c r="C250" s="192"/>
      <c r="D250" s="193"/>
      <c r="E250" s="194"/>
      <c r="F250" s="194"/>
      <c r="G250" s="194"/>
      <c r="H250" s="194"/>
      <c r="I250" s="194"/>
      <c r="J250" s="194"/>
      <c r="K250" s="194"/>
      <c r="L250" s="1"/>
      <c r="M250" s="1"/>
      <c r="N250" s="1"/>
      <c r="O250" s="1"/>
      <c r="P250" s="1"/>
      <c r="Q250" s="1"/>
      <c r="R250" s="1"/>
      <c r="S250" s="1"/>
      <c r="T250" s="1"/>
      <c r="U250" s="1"/>
      <c r="V250" s="1"/>
      <c r="W250" s="1"/>
      <c r="X250" s="1"/>
      <c r="Y250" s="1"/>
      <c r="Z250" s="1"/>
      <c r="AA250" s="1"/>
    </row>
    <row r="251" spans="1:27" ht="15.75" customHeight="1">
      <c r="A251" s="71"/>
      <c r="B251" s="198"/>
      <c r="C251" s="192"/>
      <c r="D251" s="193"/>
      <c r="E251" s="194"/>
      <c r="F251" s="194"/>
      <c r="G251" s="194"/>
      <c r="H251" s="194"/>
      <c r="I251" s="194"/>
      <c r="J251" s="194"/>
      <c r="K251" s="194"/>
      <c r="L251" s="1"/>
      <c r="M251" s="1"/>
      <c r="N251" s="1"/>
      <c r="O251" s="1"/>
      <c r="P251" s="1"/>
      <c r="Q251" s="1"/>
      <c r="R251" s="1"/>
      <c r="S251" s="1"/>
      <c r="T251" s="1"/>
      <c r="U251" s="1"/>
      <c r="V251" s="1"/>
      <c r="W251" s="1"/>
      <c r="X251" s="1"/>
      <c r="Y251" s="1"/>
      <c r="Z251" s="1"/>
      <c r="AA251" s="1"/>
    </row>
    <row r="252" spans="1:27" ht="15.75" customHeight="1">
      <c r="A252" s="71"/>
      <c r="B252" s="198"/>
      <c r="C252" s="192"/>
      <c r="D252" s="193"/>
      <c r="E252" s="194"/>
      <c r="F252" s="194"/>
      <c r="G252" s="194"/>
      <c r="H252" s="194"/>
      <c r="I252" s="194"/>
      <c r="J252" s="194"/>
      <c r="K252" s="194"/>
      <c r="L252" s="1"/>
      <c r="M252" s="1"/>
      <c r="N252" s="1"/>
      <c r="O252" s="1"/>
      <c r="P252" s="1"/>
      <c r="Q252" s="1"/>
      <c r="R252" s="1"/>
      <c r="S252" s="1"/>
      <c r="T252" s="1"/>
      <c r="U252" s="1"/>
      <c r="V252" s="1"/>
      <c r="W252" s="1"/>
      <c r="X252" s="1"/>
      <c r="Y252" s="1"/>
      <c r="Z252" s="1"/>
      <c r="AA252" s="1"/>
    </row>
    <row r="253" spans="1:27" ht="15.75" customHeight="1">
      <c r="A253" s="71"/>
      <c r="B253" s="198"/>
      <c r="C253" s="192"/>
      <c r="D253" s="193"/>
      <c r="E253" s="194"/>
      <c r="F253" s="194"/>
      <c r="G253" s="194"/>
      <c r="H253" s="194"/>
      <c r="I253" s="194"/>
      <c r="J253" s="194"/>
      <c r="K253" s="194"/>
      <c r="L253" s="1"/>
      <c r="M253" s="1"/>
      <c r="N253" s="1"/>
      <c r="O253" s="1"/>
      <c r="P253" s="1"/>
      <c r="Q253" s="1"/>
      <c r="R253" s="1"/>
      <c r="S253" s="1"/>
      <c r="T253" s="1"/>
      <c r="U253" s="1"/>
      <c r="V253" s="1"/>
      <c r="W253" s="1"/>
      <c r="X253" s="1"/>
      <c r="Y253" s="1"/>
      <c r="Z253" s="1"/>
      <c r="AA253" s="1"/>
    </row>
    <row r="254" spans="1:27" ht="15.75" customHeight="1">
      <c r="A254" s="71"/>
      <c r="B254" s="198"/>
      <c r="C254" s="192"/>
      <c r="D254" s="193"/>
      <c r="E254" s="194"/>
      <c r="F254" s="194"/>
      <c r="G254" s="194"/>
      <c r="H254" s="194"/>
      <c r="I254" s="194"/>
      <c r="J254" s="194"/>
      <c r="K254" s="194"/>
      <c r="L254" s="1"/>
      <c r="M254" s="1"/>
      <c r="N254" s="1"/>
      <c r="O254" s="1"/>
      <c r="P254" s="1"/>
      <c r="Q254" s="1"/>
      <c r="R254" s="1"/>
      <c r="S254" s="1"/>
      <c r="T254" s="1"/>
      <c r="U254" s="1"/>
      <c r="V254" s="1"/>
      <c r="W254" s="1"/>
      <c r="X254" s="1"/>
      <c r="Y254" s="1"/>
      <c r="Z254" s="1"/>
      <c r="AA254" s="1"/>
    </row>
    <row r="255" spans="1:27" ht="15.75" customHeight="1">
      <c r="A255" s="71"/>
      <c r="B255" s="198"/>
      <c r="C255" s="192"/>
      <c r="D255" s="193"/>
      <c r="E255" s="194"/>
      <c r="F255" s="194"/>
      <c r="G255" s="194"/>
      <c r="H255" s="194"/>
      <c r="I255" s="194"/>
      <c r="J255" s="194"/>
      <c r="K255" s="194"/>
      <c r="L255" s="1"/>
      <c r="M255" s="1"/>
      <c r="N255" s="1"/>
      <c r="O255" s="1"/>
      <c r="P255" s="1"/>
      <c r="Q255" s="1"/>
      <c r="R255" s="1"/>
      <c r="S255" s="1"/>
      <c r="T255" s="1"/>
      <c r="U255" s="1"/>
      <c r="V255" s="1"/>
      <c r="W255" s="1"/>
      <c r="X255" s="1"/>
      <c r="Y255" s="1"/>
      <c r="Z255" s="1"/>
      <c r="AA255" s="1"/>
    </row>
    <row r="256" spans="1:27" ht="15.75" customHeight="1">
      <c r="A256" s="71"/>
      <c r="B256" s="198"/>
      <c r="C256" s="192"/>
      <c r="D256" s="193"/>
      <c r="E256" s="194"/>
      <c r="F256" s="194"/>
      <c r="G256" s="194"/>
      <c r="H256" s="194"/>
      <c r="I256" s="194"/>
      <c r="J256" s="194"/>
      <c r="K256" s="194"/>
      <c r="L256" s="1"/>
      <c r="M256" s="1"/>
      <c r="N256" s="1"/>
      <c r="O256" s="1"/>
      <c r="P256" s="1"/>
      <c r="Q256" s="1"/>
      <c r="R256" s="1"/>
      <c r="S256" s="1"/>
      <c r="T256" s="1"/>
      <c r="U256" s="1"/>
      <c r="V256" s="1"/>
      <c r="W256" s="1"/>
      <c r="X256" s="1"/>
      <c r="Y256" s="1"/>
      <c r="Z256" s="1"/>
      <c r="AA256" s="1"/>
    </row>
    <row r="257" spans="1:27" ht="15.75" customHeight="1">
      <c r="A257" s="71"/>
      <c r="B257" s="198"/>
      <c r="C257" s="192"/>
      <c r="D257" s="193"/>
      <c r="E257" s="194"/>
      <c r="F257" s="194"/>
      <c r="G257" s="194"/>
      <c r="H257" s="194"/>
      <c r="I257" s="194"/>
      <c r="J257" s="194"/>
      <c r="K257" s="194"/>
      <c r="L257" s="1"/>
      <c r="M257" s="1"/>
      <c r="N257" s="1"/>
      <c r="O257" s="1"/>
      <c r="P257" s="1"/>
      <c r="Q257" s="1"/>
      <c r="R257" s="1"/>
      <c r="S257" s="1"/>
      <c r="T257" s="1"/>
      <c r="U257" s="1"/>
      <c r="V257" s="1"/>
      <c r="W257" s="1"/>
      <c r="X257" s="1"/>
      <c r="Y257" s="1"/>
      <c r="Z257" s="1"/>
      <c r="AA257" s="1"/>
    </row>
    <row r="258" spans="1:27" ht="15.75" customHeight="1">
      <c r="A258" s="71"/>
      <c r="B258" s="198"/>
      <c r="C258" s="192"/>
      <c r="D258" s="193"/>
      <c r="E258" s="194"/>
      <c r="F258" s="194"/>
      <c r="G258" s="194"/>
      <c r="H258" s="194"/>
      <c r="I258" s="194"/>
      <c r="J258" s="194"/>
      <c r="K258" s="194"/>
      <c r="L258" s="1"/>
      <c r="M258" s="1"/>
      <c r="N258" s="1"/>
      <c r="O258" s="1"/>
      <c r="P258" s="1"/>
      <c r="Q258" s="1"/>
      <c r="R258" s="1"/>
      <c r="S258" s="1"/>
      <c r="T258" s="1"/>
      <c r="U258" s="1"/>
      <c r="V258" s="1"/>
      <c r="W258" s="1"/>
      <c r="X258" s="1"/>
      <c r="Y258" s="1"/>
      <c r="Z258" s="1"/>
      <c r="AA258" s="1"/>
    </row>
    <row r="259" spans="1:27" ht="15.75" customHeight="1">
      <c r="A259" s="71"/>
      <c r="B259" s="198"/>
      <c r="C259" s="192"/>
      <c r="D259" s="193"/>
      <c r="E259" s="194"/>
      <c r="F259" s="194"/>
      <c r="G259" s="194"/>
      <c r="H259" s="194"/>
      <c r="I259" s="194"/>
      <c r="J259" s="194"/>
      <c r="K259" s="194"/>
      <c r="L259" s="1"/>
      <c r="M259" s="1"/>
      <c r="N259" s="1"/>
      <c r="O259" s="1"/>
      <c r="P259" s="1"/>
      <c r="Q259" s="1"/>
      <c r="R259" s="1"/>
      <c r="S259" s="1"/>
      <c r="T259" s="1"/>
      <c r="U259" s="1"/>
      <c r="V259" s="1"/>
      <c r="W259" s="1"/>
      <c r="X259" s="1"/>
      <c r="Y259" s="1"/>
      <c r="Z259" s="1"/>
      <c r="AA259" s="1"/>
    </row>
    <row r="260" spans="1:27" ht="15.75" customHeight="1">
      <c r="A260" s="71"/>
      <c r="B260" s="198"/>
      <c r="C260" s="192"/>
      <c r="D260" s="193"/>
      <c r="E260" s="194"/>
      <c r="F260" s="194"/>
      <c r="G260" s="194"/>
      <c r="H260" s="194"/>
      <c r="I260" s="194"/>
      <c r="J260" s="194"/>
      <c r="K260" s="194"/>
      <c r="L260" s="1"/>
      <c r="M260" s="1"/>
      <c r="N260" s="1"/>
      <c r="O260" s="1"/>
      <c r="P260" s="1"/>
      <c r="Q260" s="1"/>
      <c r="R260" s="1"/>
      <c r="S260" s="1"/>
      <c r="T260" s="1"/>
      <c r="U260" s="1"/>
      <c r="V260" s="1"/>
      <c r="W260" s="1"/>
      <c r="X260" s="1"/>
      <c r="Y260" s="1"/>
      <c r="Z260" s="1"/>
      <c r="AA260" s="1"/>
    </row>
    <row r="261" spans="1:27" ht="15.75" customHeight="1">
      <c r="A261" s="71"/>
      <c r="B261" s="198"/>
      <c r="C261" s="192"/>
      <c r="D261" s="193"/>
      <c r="E261" s="194"/>
      <c r="F261" s="194"/>
      <c r="G261" s="194"/>
      <c r="H261" s="194"/>
      <c r="I261" s="194"/>
      <c r="J261" s="194"/>
      <c r="K261" s="194"/>
      <c r="L261" s="1"/>
      <c r="M261" s="1"/>
      <c r="N261" s="1"/>
      <c r="O261" s="1"/>
      <c r="P261" s="1"/>
      <c r="Q261" s="1"/>
      <c r="R261" s="1"/>
      <c r="S261" s="1"/>
      <c r="T261" s="1"/>
      <c r="U261" s="1"/>
      <c r="V261" s="1"/>
      <c r="W261" s="1"/>
      <c r="X261" s="1"/>
      <c r="Y261" s="1"/>
      <c r="Z261" s="1"/>
      <c r="AA261" s="1"/>
    </row>
    <row r="262" spans="1:27" ht="15.75" customHeight="1">
      <c r="A262" s="71"/>
      <c r="B262" s="198"/>
      <c r="C262" s="192"/>
      <c r="D262" s="193"/>
      <c r="E262" s="194"/>
      <c r="F262" s="194"/>
      <c r="G262" s="194"/>
      <c r="H262" s="194"/>
      <c r="I262" s="194"/>
      <c r="J262" s="194"/>
      <c r="K262" s="194"/>
      <c r="L262" s="1"/>
      <c r="M262" s="1"/>
      <c r="N262" s="1"/>
      <c r="O262" s="1"/>
      <c r="P262" s="1"/>
      <c r="Q262" s="1"/>
      <c r="R262" s="1"/>
      <c r="S262" s="1"/>
      <c r="T262" s="1"/>
      <c r="U262" s="1"/>
      <c r="V262" s="1"/>
      <c r="W262" s="1"/>
      <c r="X262" s="1"/>
      <c r="Y262" s="1"/>
      <c r="Z262" s="1"/>
      <c r="AA262" s="1"/>
    </row>
    <row r="263" spans="1:27" ht="15.75" customHeight="1">
      <c r="A263" s="71"/>
      <c r="B263" s="198"/>
      <c r="C263" s="192"/>
      <c r="D263" s="193"/>
      <c r="E263" s="194"/>
      <c r="F263" s="194"/>
      <c r="G263" s="194"/>
      <c r="H263" s="194"/>
      <c r="I263" s="194"/>
      <c r="J263" s="194"/>
      <c r="K263" s="194"/>
      <c r="L263" s="1"/>
      <c r="M263" s="1"/>
      <c r="N263" s="1"/>
      <c r="O263" s="1"/>
      <c r="P263" s="1"/>
      <c r="Q263" s="1"/>
      <c r="R263" s="1"/>
      <c r="S263" s="1"/>
      <c r="T263" s="1"/>
      <c r="U263" s="1"/>
      <c r="V263" s="1"/>
      <c r="W263" s="1"/>
      <c r="X263" s="1"/>
      <c r="Y263" s="1"/>
      <c r="Z263" s="1"/>
      <c r="AA263" s="1"/>
    </row>
    <row r="264" spans="1:27" ht="15.75" customHeight="1">
      <c r="A264" s="71"/>
      <c r="B264" s="198"/>
      <c r="C264" s="192"/>
      <c r="D264" s="193"/>
      <c r="E264" s="194"/>
      <c r="F264" s="194"/>
      <c r="G264" s="194"/>
      <c r="H264" s="194"/>
      <c r="I264" s="194"/>
      <c r="J264" s="194"/>
      <c r="K264" s="194"/>
      <c r="L264" s="1"/>
      <c r="M264" s="1"/>
      <c r="N264" s="1"/>
      <c r="O264" s="1"/>
      <c r="P264" s="1"/>
      <c r="Q264" s="1"/>
      <c r="R264" s="1"/>
      <c r="S264" s="1"/>
      <c r="T264" s="1"/>
      <c r="U264" s="1"/>
      <c r="V264" s="1"/>
      <c r="W264" s="1"/>
      <c r="X264" s="1"/>
      <c r="Y264" s="1"/>
      <c r="Z264" s="1"/>
      <c r="AA264" s="1"/>
    </row>
    <row r="265" spans="1:27" ht="15.75" customHeight="1">
      <c r="A265" s="71"/>
      <c r="B265" s="198"/>
      <c r="C265" s="192"/>
      <c r="D265" s="193"/>
      <c r="E265" s="194"/>
      <c r="F265" s="194"/>
      <c r="G265" s="194"/>
      <c r="H265" s="194"/>
      <c r="I265" s="194"/>
      <c r="J265" s="194"/>
      <c r="K265" s="194"/>
      <c r="L265" s="1"/>
      <c r="M265" s="1"/>
      <c r="N265" s="1"/>
      <c r="O265" s="1"/>
      <c r="P265" s="1"/>
      <c r="Q265" s="1"/>
      <c r="R265" s="1"/>
      <c r="S265" s="1"/>
      <c r="T265" s="1"/>
      <c r="U265" s="1"/>
      <c r="V265" s="1"/>
      <c r="W265" s="1"/>
      <c r="X265" s="1"/>
      <c r="Y265" s="1"/>
      <c r="Z265" s="1"/>
      <c r="AA265" s="1"/>
    </row>
    <row r="266" spans="1:27" ht="15.75" customHeight="1">
      <c r="A266" s="71"/>
      <c r="B266" s="198"/>
      <c r="C266" s="192"/>
      <c r="D266" s="193"/>
      <c r="E266" s="194"/>
      <c r="F266" s="194"/>
      <c r="G266" s="194"/>
      <c r="H266" s="194"/>
      <c r="I266" s="194"/>
      <c r="J266" s="194"/>
      <c r="K266" s="194"/>
      <c r="L266" s="1"/>
      <c r="M266" s="1"/>
      <c r="N266" s="1"/>
      <c r="O266" s="1"/>
      <c r="P266" s="1"/>
      <c r="Q266" s="1"/>
      <c r="R266" s="1"/>
      <c r="S266" s="1"/>
      <c r="T266" s="1"/>
      <c r="U266" s="1"/>
      <c r="V266" s="1"/>
      <c r="W266" s="1"/>
      <c r="X266" s="1"/>
      <c r="Y266" s="1"/>
      <c r="Z266" s="1"/>
      <c r="AA266" s="1"/>
    </row>
    <row r="267" spans="1:27" ht="15.75" customHeight="1">
      <c r="A267" s="71"/>
      <c r="B267" s="198"/>
      <c r="C267" s="192"/>
      <c r="D267" s="193"/>
      <c r="E267" s="194"/>
      <c r="F267" s="194"/>
      <c r="G267" s="194"/>
      <c r="H267" s="194"/>
      <c r="I267" s="194"/>
      <c r="J267" s="194"/>
      <c r="K267" s="194"/>
      <c r="L267" s="1"/>
      <c r="M267" s="1"/>
      <c r="N267" s="1"/>
      <c r="O267" s="1"/>
      <c r="P267" s="1"/>
      <c r="Q267" s="1"/>
      <c r="R267" s="1"/>
      <c r="S267" s="1"/>
      <c r="T267" s="1"/>
      <c r="U267" s="1"/>
      <c r="V267" s="1"/>
      <c r="W267" s="1"/>
      <c r="X267" s="1"/>
      <c r="Y267" s="1"/>
      <c r="Z267" s="1"/>
      <c r="AA267" s="1"/>
    </row>
    <row r="268" spans="1:27" ht="15.75" customHeight="1">
      <c r="A268" s="71"/>
      <c r="B268" s="198"/>
      <c r="C268" s="192"/>
      <c r="D268" s="193"/>
      <c r="E268" s="194"/>
      <c r="F268" s="194"/>
      <c r="G268" s="194"/>
      <c r="H268" s="194"/>
      <c r="I268" s="194"/>
      <c r="J268" s="194"/>
      <c r="K268" s="194"/>
      <c r="L268" s="1"/>
      <c r="M268" s="1"/>
      <c r="N268" s="1"/>
      <c r="O268" s="1"/>
      <c r="P268" s="1"/>
      <c r="Q268" s="1"/>
      <c r="R268" s="1"/>
      <c r="S268" s="1"/>
      <c r="T268" s="1"/>
      <c r="U268" s="1"/>
      <c r="V268" s="1"/>
      <c r="W268" s="1"/>
      <c r="X268" s="1"/>
      <c r="Y268" s="1"/>
      <c r="Z268" s="1"/>
      <c r="AA268" s="1"/>
    </row>
    <row r="269" spans="1:27" ht="15.75" customHeight="1">
      <c r="A269" s="71"/>
      <c r="B269" s="198"/>
      <c r="C269" s="192"/>
      <c r="D269" s="193"/>
      <c r="E269" s="194"/>
      <c r="F269" s="194"/>
      <c r="G269" s="194"/>
      <c r="H269" s="194"/>
      <c r="I269" s="194"/>
      <c r="J269" s="194"/>
      <c r="K269" s="194"/>
      <c r="L269" s="1"/>
      <c r="M269" s="1"/>
      <c r="N269" s="1"/>
      <c r="O269" s="1"/>
      <c r="P269" s="1"/>
      <c r="Q269" s="1"/>
      <c r="R269" s="1"/>
      <c r="S269" s="1"/>
      <c r="T269" s="1"/>
      <c r="U269" s="1"/>
      <c r="V269" s="1"/>
      <c r="W269" s="1"/>
      <c r="X269" s="1"/>
      <c r="Y269" s="1"/>
      <c r="Z269" s="1"/>
      <c r="AA269" s="1"/>
    </row>
    <row r="270" spans="1:27" ht="15.75" customHeight="1">
      <c r="A270" s="71"/>
      <c r="B270" s="198"/>
      <c r="C270" s="192"/>
      <c r="D270" s="193"/>
      <c r="E270" s="194"/>
      <c r="F270" s="194"/>
      <c r="G270" s="194"/>
      <c r="H270" s="194"/>
      <c r="I270" s="194"/>
      <c r="J270" s="194"/>
      <c r="K270" s="194"/>
      <c r="L270" s="1"/>
      <c r="M270" s="1"/>
      <c r="N270" s="1"/>
      <c r="O270" s="1"/>
      <c r="P270" s="1"/>
      <c r="Q270" s="1"/>
      <c r="R270" s="1"/>
      <c r="S270" s="1"/>
      <c r="T270" s="1"/>
      <c r="U270" s="1"/>
      <c r="V270" s="1"/>
      <c r="W270" s="1"/>
      <c r="X270" s="1"/>
      <c r="Y270" s="1"/>
      <c r="Z270" s="1"/>
      <c r="AA270" s="1"/>
    </row>
    <row r="271" spans="1:27" ht="15.75" customHeight="1">
      <c r="A271" s="71"/>
      <c r="B271" s="198"/>
      <c r="C271" s="192"/>
      <c r="D271" s="193"/>
      <c r="E271" s="194"/>
      <c r="F271" s="194"/>
      <c r="G271" s="194"/>
      <c r="H271" s="194"/>
      <c r="I271" s="194"/>
      <c r="J271" s="194"/>
      <c r="K271" s="194"/>
      <c r="L271" s="1"/>
      <c r="M271" s="1"/>
      <c r="N271" s="1"/>
      <c r="O271" s="1"/>
      <c r="P271" s="1"/>
      <c r="Q271" s="1"/>
      <c r="R271" s="1"/>
      <c r="S271" s="1"/>
      <c r="T271" s="1"/>
      <c r="U271" s="1"/>
      <c r="V271" s="1"/>
      <c r="W271" s="1"/>
      <c r="X271" s="1"/>
      <c r="Y271" s="1"/>
      <c r="Z271" s="1"/>
      <c r="AA271" s="1"/>
    </row>
    <row r="272" spans="1:27" ht="15.75" customHeight="1">
      <c r="A272" s="71"/>
      <c r="B272" s="198"/>
      <c r="C272" s="192"/>
      <c r="D272" s="193"/>
      <c r="E272" s="194"/>
      <c r="F272" s="194"/>
      <c r="G272" s="194"/>
      <c r="H272" s="194"/>
      <c r="I272" s="194"/>
      <c r="J272" s="194"/>
      <c r="K272" s="194"/>
      <c r="L272" s="1"/>
      <c r="M272" s="1"/>
      <c r="N272" s="1"/>
      <c r="O272" s="1"/>
      <c r="P272" s="1"/>
      <c r="Q272" s="1"/>
      <c r="R272" s="1"/>
      <c r="S272" s="1"/>
      <c r="T272" s="1"/>
      <c r="U272" s="1"/>
      <c r="V272" s="1"/>
      <c r="W272" s="1"/>
      <c r="X272" s="1"/>
      <c r="Y272" s="1"/>
      <c r="Z272" s="1"/>
      <c r="AA272" s="1"/>
    </row>
    <row r="273" spans="1:27" ht="15.75" customHeight="1">
      <c r="A273" s="71"/>
      <c r="B273" s="198"/>
      <c r="C273" s="192"/>
      <c r="D273" s="193"/>
      <c r="E273" s="194"/>
      <c r="F273" s="194"/>
      <c r="G273" s="194"/>
      <c r="H273" s="194"/>
      <c r="I273" s="194"/>
      <c r="J273" s="194"/>
      <c r="K273" s="194"/>
      <c r="L273" s="1"/>
      <c r="M273" s="1"/>
      <c r="N273" s="1"/>
      <c r="O273" s="1"/>
      <c r="P273" s="1"/>
      <c r="Q273" s="1"/>
      <c r="R273" s="1"/>
      <c r="S273" s="1"/>
      <c r="T273" s="1"/>
      <c r="U273" s="1"/>
      <c r="V273" s="1"/>
      <c r="W273" s="1"/>
      <c r="X273" s="1"/>
      <c r="Y273" s="1"/>
      <c r="Z273" s="1"/>
      <c r="AA273" s="1"/>
    </row>
    <row r="274" spans="1:27" ht="15.75" customHeight="1">
      <c r="A274" s="71"/>
      <c r="B274" s="198"/>
      <c r="C274" s="192"/>
      <c r="D274" s="193"/>
      <c r="E274" s="194"/>
      <c r="F274" s="194"/>
      <c r="G274" s="194"/>
      <c r="H274" s="194"/>
      <c r="I274" s="194"/>
      <c r="J274" s="194"/>
      <c r="K274" s="194"/>
      <c r="L274" s="1"/>
      <c r="M274" s="1"/>
      <c r="N274" s="1"/>
      <c r="O274" s="1"/>
      <c r="P274" s="1"/>
      <c r="Q274" s="1"/>
      <c r="R274" s="1"/>
      <c r="S274" s="1"/>
      <c r="T274" s="1"/>
      <c r="U274" s="1"/>
      <c r="V274" s="1"/>
      <c r="W274" s="1"/>
      <c r="X274" s="1"/>
      <c r="Y274" s="1"/>
      <c r="Z274" s="1"/>
      <c r="AA274" s="1"/>
    </row>
    <row r="275" spans="1:27" ht="15.75" customHeight="1">
      <c r="A275" s="71"/>
      <c r="B275" s="198"/>
      <c r="C275" s="192"/>
      <c r="D275" s="193"/>
      <c r="E275" s="194"/>
      <c r="F275" s="194"/>
      <c r="G275" s="194"/>
      <c r="H275" s="194"/>
      <c r="I275" s="194"/>
      <c r="J275" s="194"/>
      <c r="K275" s="194"/>
      <c r="L275" s="1"/>
      <c r="M275" s="1"/>
      <c r="N275" s="1"/>
      <c r="O275" s="1"/>
      <c r="P275" s="1"/>
      <c r="Q275" s="1"/>
      <c r="R275" s="1"/>
      <c r="S275" s="1"/>
      <c r="T275" s="1"/>
      <c r="U275" s="1"/>
      <c r="V275" s="1"/>
      <c r="W275" s="1"/>
      <c r="X275" s="1"/>
      <c r="Y275" s="1"/>
      <c r="Z275" s="1"/>
      <c r="AA275" s="1"/>
    </row>
    <row r="276" spans="1:27" ht="15.75" customHeight="1">
      <c r="A276" s="71"/>
      <c r="B276" s="198"/>
      <c r="C276" s="192"/>
      <c r="D276" s="193"/>
      <c r="E276" s="194"/>
      <c r="F276" s="194"/>
      <c r="G276" s="194"/>
      <c r="H276" s="194"/>
      <c r="I276" s="194"/>
      <c r="J276" s="194"/>
      <c r="K276" s="194"/>
      <c r="L276" s="1"/>
      <c r="M276" s="1"/>
      <c r="N276" s="1"/>
      <c r="O276" s="1"/>
      <c r="P276" s="1"/>
      <c r="Q276" s="1"/>
      <c r="R276" s="1"/>
      <c r="S276" s="1"/>
      <c r="T276" s="1"/>
      <c r="U276" s="1"/>
      <c r="V276" s="1"/>
      <c r="W276" s="1"/>
      <c r="X276" s="1"/>
      <c r="Y276" s="1"/>
      <c r="Z276" s="1"/>
      <c r="AA276" s="1"/>
    </row>
    <row r="277" spans="1:27" ht="15.75" customHeight="1">
      <c r="A277" s="71"/>
      <c r="B277" s="198"/>
      <c r="C277" s="192"/>
      <c r="D277" s="193"/>
      <c r="E277" s="194"/>
      <c r="F277" s="194"/>
      <c r="G277" s="194"/>
      <c r="H277" s="194"/>
      <c r="I277" s="194"/>
      <c r="J277" s="194"/>
      <c r="K277" s="194"/>
      <c r="L277" s="1"/>
      <c r="M277" s="1"/>
      <c r="N277" s="1"/>
      <c r="O277" s="1"/>
      <c r="P277" s="1"/>
      <c r="Q277" s="1"/>
      <c r="R277" s="1"/>
      <c r="S277" s="1"/>
      <c r="T277" s="1"/>
      <c r="U277" s="1"/>
      <c r="V277" s="1"/>
      <c r="W277" s="1"/>
      <c r="X277" s="1"/>
      <c r="Y277" s="1"/>
      <c r="Z277" s="1"/>
      <c r="AA277" s="1"/>
    </row>
    <row r="278" spans="1:27" ht="15.75" customHeight="1">
      <c r="A278" s="71"/>
      <c r="B278" s="198"/>
      <c r="C278" s="192"/>
      <c r="D278" s="193"/>
      <c r="E278" s="194"/>
      <c r="F278" s="194"/>
      <c r="G278" s="194"/>
      <c r="H278" s="194"/>
      <c r="I278" s="194"/>
      <c r="J278" s="194"/>
      <c r="K278" s="194"/>
      <c r="L278" s="1"/>
      <c r="M278" s="1"/>
      <c r="N278" s="1"/>
      <c r="O278" s="1"/>
      <c r="P278" s="1"/>
      <c r="Q278" s="1"/>
      <c r="R278" s="1"/>
      <c r="S278" s="1"/>
      <c r="T278" s="1"/>
      <c r="U278" s="1"/>
      <c r="V278" s="1"/>
      <c r="W278" s="1"/>
      <c r="X278" s="1"/>
      <c r="Y278" s="1"/>
      <c r="Z278" s="1"/>
      <c r="AA278" s="1"/>
    </row>
    <row r="279" spans="1:27" ht="15.75" customHeight="1">
      <c r="A279" s="71"/>
      <c r="B279" s="198"/>
      <c r="C279" s="192"/>
      <c r="D279" s="193"/>
      <c r="E279" s="194"/>
      <c r="F279" s="194"/>
      <c r="G279" s="194"/>
      <c r="H279" s="194"/>
      <c r="I279" s="194"/>
      <c r="J279" s="194"/>
      <c r="K279" s="194"/>
      <c r="L279" s="1"/>
      <c r="M279" s="1"/>
      <c r="N279" s="1"/>
      <c r="O279" s="1"/>
      <c r="P279" s="1"/>
      <c r="Q279" s="1"/>
      <c r="R279" s="1"/>
      <c r="S279" s="1"/>
      <c r="T279" s="1"/>
      <c r="U279" s="1"/>
      <c r="V279" s="1"/>
      <c r="W279" s="1"/>
      <c r="X279" s="1"/>
      <c r="Y279" s="1"/>
      <c r="Z279" s="1"/>
      <c r="AA279" s="1"/>
    </row>
    <row r="280" spans="1:27" ht="15.75" customHeight="1">
      <c r="A280" s="71"/>
      <c r="B280" s="198"/>
      <c r="C280" s="192"/>
      <c r="D280" s="193"/>
      <c r="E280" s="194"/>
      <c r="F280" s="194"/>
      <c r="G280" s="194"/>
      <c r="H280" s="194"/>
      <c r="I280" s="194"/>
      <c r="J280" s="194"/>
      <c r="K280" s="194"/>
      <c r="L280" s="1"/>
      <c r="M280" s="1"/>
      <c r="N280" s="1"/>
      <c r="O280" s="1"/>
      <c r="P280" s="1"/>
      <c r="Q280" s="1"/>
      <c r="R280" s="1"/>
      <c r="S280" s="1"/>
      <c r="T280" s="1"/>
      <c r="U280" s="1"/>
      <c r="V280" s="1"/>
      <c r="W280" s="1"/>
      <c r="X280" s="1"/>
      <c r="Y280" s="1"/>
      <c r="Z280" s="1"/>
      <c r="AA280" s="1"/>
    </row>
    <row r="281" spans="1:27" ht="15.75" customHeight="1">
      <c r="A281" s="71"/>
      <c r="B281" s="198"/>
      <c r="C281" s="192"/>
      <c r="D281" s="193"/>
      <c r="E281" s="194"/>
      <c r="F281" s="194"/>
      <c r="G281" s="194"/>
      <c r="H281" s="194"/>
      <c r="I281" s="194"/>
      <c r="J281" s="194"/>
      <c r="K281" s="194"/>
      <c r="L281" s="1"/>
      <c r="M281" s="1"/>
      <c r="N281" s="1"/>
      <c r="O281" s="1"/>
      <c r="P281" s="1"/>
      <c r="Q281" s="1"/>
      <c r="R281" s="1"/>
      <c r="S281" s="1"/>
      <c r="T281" s="1"/>
      <c r="U281" s="1"/>
      <c r="V281" s="1"/>
      <c r="W281" s="1"/>
      <c r="X281" s="1"/>
      <c r="Y281" s="1"/>
      <c r="Z281" s="1"/>
      <c r="AA281" s="1"/>
    </row>
    <row r="282" spans="1:27" ht="15.75" customHeight="1">
      <c r="A282" s="71"/>
      <c r="B282" s="198"/>
      <c r="C282" s="192"/>
      <c r="D282" s="193"/>
      <c r="E282" s="194"/>
      <c r="F282" s="194"/>
      <c r="G282" s="194"/>
      <c r="H282" s="194"/>
      <c r="I282" s="194"/>
      <c r="J282" s="194"/>
      <c r="K282" s="194"/>
      <c r="L282" s="1"/>
      <c r="M282" s="1"/>
      <c r="N282" s="1"/>
      <c r="O282" s="1"/>
      <c r="P282" s="1"/>
      <c r="Q282" s="1"/>
      <c r="R282" s="1"/>
      <c r="S282" s="1"/>
      <c r="T282" s="1"/>
      <c r="U282" s="1"/>
      <c r="V282" s="1"/>
      <c r="W282" s="1"/>
      <c r="X282" s="1"/>
      <c r="Y282" s="1"/>
      <c r="Z282" s="1"/>
      <c r="AA282" s="1"/>
    </row>
    <row r="283" spans="1:27" ht="15.75" customHeight="1">
      <c r="A283" s="71"/>
      <c r="B283" s="198"/>
      <c r="C283" s="192"/>
      <c r="D283" s="193"/>
      <c r="E283" s="194"/>
      <c r="F283" s="194"/>
      <c r="G283" s="194"/>
      <c r="H283" s="194"/>
      <c r="I283" s="194"/>
      <c r="J283" s="194"/>
      <c r="K283" s="194"/>
      <c r="L283" s="1"/>
      <c r="M283" s="1"/>
      <c r="N283" s="1"/>
      <c r="O283" s="1"/>
      <c r="P283" s="1"/>
      <c r="Q283" s="1"/>
      <c r="R283" s="1"/>
      <c r="S283" s="1"/>
      <c r="T283" s="1"/>
      <c r="U283" s="1"/>
      <c r="V283" s="1"/>
      <c r="W283" s="1"/>
      <c r="X283" s="1"/>
      <c r="Y283" s="1"/>
      <c r="Z283" s="1"/>
      <c r="AA283" s="1"/>
    </row>
    <row r="284" spans="1:27" ht="15.75" customHeight="1">
      <c r="A284" s="71"/>
      <c r="B284" s="198"/>
      <c r="C284" s="192"/>
      <c r="D284" s="193"/>
      <c r="E284" s="194"/>
      <c r="F284" s="194"/>
      <c r="G284" s="194"/>
      <c r="H284" s="194"/>
      <c r="I284" s="194"/>
      <c r="J284" s="194"/>
      <c r="K284" s="194"/>
      <c r="L284" s="1"/>
      <c r="M284" s="1"/>
      <c r="N284" s="1"/>
      <c r="O284" s="1"/>
      <c r="P284" s="1"/>
      <c r="Q284" s="1"/>
      <c r="R284" s="1"/>
      <c r="S284" s="1"/>
      <c r="T284" s="1"/>
      <c r="U284" s="1"/>
      <c r="V284" s="1"/>
      <c r="W284" s="1"/>
      <c r="X284" s="1"/>
      <c r="Y284" s="1"/>
      <c r="Z284" s="1"/>
      <c r="AA284" s="1"/>
    </row>
    <row r="285" spans="1:27" ht="15.75" customHeight="1">
      <c r="A285" s="71"/>
      <c r="B285" s="198"/>
      <c r="C285" s="192"/>
      <c r="D285" s="193"/>
      <c r="E285" s="194"/>
      <c r="F285" s="194"/>
      <c r="G285" s="194"/>
      <c r="H285" s="194"/>
      <c r="I285" s="194"/>
      <c r="J285" s="194"/>
      <c r="K285" s="194"/>
      <c r="L285" s="1"/>
      <c r="M285" s="1"/>
      <c r="N285" s="1"/>
      <c r="O285" s="1"/>
      <c r="P285" s="1"/>
      <c r="Q285" s="1"/>
      <c r="R285" s="1"/>
      <c r="S285" s="1"/>
      <c r="T285" s="1"/>
      <c r="U285" s="1"/>
      <c r="V285" s="1"/>
      <c r="W285" s="1"/>
      <c r="X285" s="1"/>
      <c r="Y285" s="1"/>
      <c r="Z285" s="1"/>
      <c r="AA285" s="1"/>
    </row>
    <row r="286" spans="1:27" ht="15.75" customHeight="1">
      <c r="A286" s="71"/>
      <c r="B286" s="198"/>
      <c r="C286" s="192"/>
      <c r="D286" s="193"/>
      <c r="E286" s="194"/>
      <c r="F286" s="194"/>
      <c r="G286" s="194"/>
      <c r="H286" s="194"/>
      <c r="I286" s="194"/>
      <c r="J286" s="194"/>
      <c r="K286" s="194"/>
      <c r="L286" s="1"/>
      <c r="M286" s="1"/>
      <c r="N286" s="1"/>
      <c r="O286" s="1"/>
      <c r="P286" s="1"/>
      <c r="Q286" s="1"/>
      <c r="R286" s="1"/>
      <c r="S286" s="1"/>
      <c r="T286" s="1"/>
      <c r="U286" s="1"/>
      <c r="V286" s="1"/>
      <c r="W286" s="1"/>
      <c r="X286" s="1"/>
      <c r="Y286" s="1"/>
      <c r="Z286" s="1"/>
      <c r="AA286" s="1"/>
    </row>
    <row r="287" spans="1:27" ht="15.75" customHeight="1">
      <c r="A287" s="71"/>
      <c r="B287" s="198"/>
      <c r="C287" s="192"/>
      <c r="D287" s="193"/>
      <c r="E287" s="194"/>
      <c r="F287" s="194"/>
      <c r="G287" s="194"/>
      <c r="H287" s="194"/>
      <c r="I287" s="194"/>
      <c r="J287" s="194"/>
      <c r="K287" s="194"/>
      <c r="L287" s="1"/>
      <c r="M287" s="1"/>
      <c r="N287" s="1"/>
      <c r="O287" s="1"/>
      <c r="P287" s="1"/>
      <c r="Q287" s="1"/>
      <c r="R287" s="1"/>
      <c r="S287" s="1"/>
      <c r="T287" s="1"/>
      <c r="U287" s="1"/>
      <c r="V287" s="1"/>
      <c r="W287" s="1"/>
      <c r="X287" s="1"/>
      <c r="Y287" s="1"/>
      <c r="Z287" s="1"/>
      <c r="AA287" s="1"/>
    </row>
    <row r="288" spans="1:27" ht="15.75" customHeight="1">
      <c r="A288" s="71"/>
      <c r="B288" s="198"/>
      <c r="C288" s="192"/>
      <c r="D288" s="193"/>
      <c r="E288" s="194"/>
      <c r="F288" s="194"/>
      <c r="G288" s="194"/>
      <c r="H288" s="194"/>
      <c r="I288" s="194"/>
      <c r="J288" s="194"/>
      <c r="K288" s="194"/>
      <c r="L288" s="1"/>
      <c r="M288" s="1"/>
      <c r="N288" s="1"/>
      <c r="O288" s="1"/>
      <c r="P288" s="1"/>
      <c r="Q288" s="1"/>
      <c r="R288" s="1"/>
      <c r="S288" s="1"/>
      <c r="T288" s="1"/>
      <c r="U288" s="1"/>
      <c r="V288" s="1"/>
      <c r="W288" s="1"/>
      <c r="X288" s="1"/>
      <c r="Y288" s="1"/>
      <c r="Z288" s="1"/>
      <c r="AA288" s="1"/>
    </row>
    <row r="289" spans="1:27" ht="15.75" customHeight="1">
      <c r="A289" s="71"/>
      <c r="B289" s="198"/>
      <c r="C289" s="192"/>
      <c r="D289" s="193"/>
      <c r="E289" s="194"/>
      <c r="F289" s="194"/>
      <c r="G289" s="194"/>
      <c r="H289" s="194"/>
      <c r="I289" s="194"/>
      <c r="J289" s="194"/>
      <c r="K289" s="194"/>
      <c r="L289" s="1"/>
      <c r="M289" s="1"/>
      <c r="N289" s="1"/>
      <c r="O289" s="1"/>
      <c r="P289" s="1"/>
      <c r="Q289" s="1"/>
      <c r="R289" s="1"/>
      <c r="S289" s="1"/>
      <c r="T289" s="1"/>
      <c r="U289" s="1"/>
      <c r="V289" s="1"/>
      <c r="W289" s="1"/>
      <c r="X289" s="1"/>
      <c r="Y289" s="1"/>
      <c r="Z289" s="1"/>
      <c r="AA289" s="1"/>
    </row>
    <row r="290" spans="1:27" ht="15.75" customHeight="1">
      <c r="A290" s="71"/>
      <c r="B290" s="198"/>
      <c r="C290" s="192"/>
      <c r="D290" s="193"/>
      <c r="E290" s="194"/>
      <c r="F290" s="194"/>
      <c r="G290" s="194"/>
      <c r="H290" s="194"/>
      <c r="I290" s="194"/>
      <c r="J290" s="194"/>
      <c r="K290" s="194"/>
      <c r="L290" s="1"/>
      <c r="M290" s="1"/>
      <c r="N290" s="1"/>
      <c r="O290" s="1"/>
      <c r="P290" s="1"/>
      <c r="Q290" s="1"/>
      <c r="R290" s="1"/>
      <c r="S290" s="1"/>
      <c r="T290" s="1"/>
      <c r="U290" s="1"/>
      <c r="V290" s="1"/>
      <c r="W290" s="1"/>
      <c r="X290" s="1"/>
      <c r="Y290" s="1"/>
      <c r="Z290" s="1"/>
      <c r="AA290" s="1"/>
    </row>
    <row r="291" spans="1:27" ht="15.75" customHeight="1">
      <c r="A291" s="71"/>
      <c r="B291" s="198"/>
      <c r="C291" s="192"/>
      <c r="D291" s="193"/>
      <c r="E291" s="194"/>
      <c r="F291" s="194"/>
      <c r="G291" s="194"/>
      <c r="H291" s="194"/>
      <c r="I291" s="194"/>
      <c r="J291" s="194"/>
      <c r="K291" s="194"/>
      <c r="L291" s="1"/>
      <c r="M291" s="1"/>
      <c r="N291" s="1"/>
      <c r="O291" s="1"/>
      <c r="P291" s="1"/>
      <c r="Q291" s="1"/>
      <c r="R291" s="1"/>
      <c r="S291" s="1"/>
      <c r="T291" s="1"/>
      <c r="U291" s="1"/>
      <c r="V291" s="1"/>
      <c r="W291" s="1"/>
      <c r="X291" s="1"/>
      <c r="Y291" s="1"/>
      <c r="Z291" s="1"/>
      <c r="AA291" s="1"/>
    </row>
    <row r="292" spans="1:27" ht="15.75" customHeight="1">
      <c r="A292" s="71"/>
      <c r="B292" s="198"/>
      <c r="C292" s="192"/>
      <c r="D292" s="193"/>
      <c r="E292" s="194"/>
      <c r="F292" s="194"/>
      <c r="G292" s="194"/>
      <c r="H292" s="194"/>
      <c r="I292" s="194"/>
      <c r="J292" s="194"/>
      <c r="K292" s="194"/>
      <c r="L292" s="1"/>
      <c r="M292" s="1"/>
      <c r="N292" s="1"/>
      <c r="O292" s="1"/>
      <c r="P292" s="1"/>
      <c r="Q292" s="1"/>
      <c r="R292" s="1"/>
      <c r="S292" s="1"/>
      <c r="T292" s="1"/>
      <c r="U292" s="1"/>
      <c r="V292" s="1"/>
      <c r="W292" s="1"/>
      <c r="X292" s="1"/>
      <c r="Y292" s="1"/>
      <c r="Z292" s="1"/>
      <c r="AA292" s="1"/>
    </row>
    <row r="293" spans="1:27" ht="15.75" customHeight="1">
      <c r="A293" s="71"/>
      <c r="B293" s="198"/>
      <c r="C293" s="192"/>
      <c r="D293" s="193"/>
      <c r="E293" s="194"/>
      <c r="F293" s="194"/>
      <c r="G293" s="194"/>
      <c r="H293" s="194"/>
      <c r="I293" s="194"/>
      <c r="J293" s="194"/>
      <c r="K293" s="194"/>
      <c r="L293" s="1"/>
      <c r="M293" s="1"/>
      <c r="N293" s="1"/>
      <c r="O293" s="1"/>
      <c r="P293" s="1"/>
      <c r="Q293" s="1"/>
      <c r="R293" s="1"/>
      <c r="S293" s="1"/>
      <c r="T293" s="1"/>
      <c r="U293" s="1"/>
      <c r="V293" s="1"/>
      <c r="W293" s="1"/>
      <c r="X293" s="1"/>
      <c r="Y293" s="1"/>
      <c r="Z293" s="1"/>
      <c r="AA293" s="1"/>
    </row>
    <row r="294" spans="1:27" ht="15.75" customHeight="1">
      <c r="A294" s="71"/>
      <c r="B294" s="198"/>
      <c r="C294" s="192"/>
      <c r="D294" s="193"/>
      <c r="E294" s="194"/>
      <c r="F294" s="194"/>
      <c r="G294" s="194"/>
      <c r="H294" s="194"/>
      <c r="I294" s="194"/>
      <c r="J294" s="194"/>
      <c r="K294" s="194"/>
      <c r="L294" s="1"/>
      <c r="M294" s="1"/>
      <c r="N294" s="1"/>
      <c r="O294" s="1"/>
      <c r="P294" s="1"/>
      <c r="Q294" s="1"/>
      <c r="R294" s="1"/>
      <c r="S294" s="1"/>
      <c r="T294" s="1"/>
      <c r="U294" s="1"/>
      <c r="V294" s="1"/>
      <c r="W294" s="1"/>
      <c r="X294" s="1"/>
      <c r="Y294" s="1"/>
      <c r="Z294" s="1"/>
      <c r="AA294" s="1"/>
    </row>
    <row r="295" spans="1:27" ht="15.75" customHeight="1">
      <c r="A295" s="71"/>
      <c r="B295" s="198"/>
      <c r="C295" s="192"/>
      <c r="D295" s="193"/>
      <c r="E295" s="194"/>
      <c r="F295" s="194"/>
      <c r="G295" s="194"/>
      <c r="H295" s="194"/>
      <c r="I295" s="194"/>
      <c r="J295" s="194"/>
      <c r="K295" s="194"/>
      <c r="L295" s="1"/>
      <c r="M295" s="1"/>
      <c r="N295" s="1"/>
      <c r="O295" s="1"/>
      <c r="P295" s="1"/>
      <c r="Q295" s="1"/>
      <c r="R295" s="1"/>
      <c r="S295" s="1"/>
      <c r="T295" s="1"/>
      <c r="U295" s="1"/>
      <c r="V295" s="1"/>
      <c r="W295" s="1"/>
      <c r="X295" s="1"/>
      <c r="Y295" s="1"/>
      <c r="Z295" s="1"/>
      <c r="AA295" s="1"/>
    </row>
    <row r="296" spans="1:27" ht="15.75" customHeight="1">
      <c r="A296" s="71"/>
      <c r="B296" s="198"/>
      <c r="C296" s="192"/>
      <c r="D296" s="193"/>
      <c r="E296" s="194"/>
      <c r="F296" s="194"/>
      <c r="G296" s="194"/>
      <c r="H296" s="194"/>
      <c r="I296" s="194"/>
      <c r="J296" s="194"/>
      <c r="K296" s="194"/>
      <c r="L296" s="1"/>
      <c r="M296" s="1"/>
      <c r="N296" s="1"/>
      <c r="O296" s="1"/>
      <c r="P296" s="1"/>
      <c r="Q296" s="1"/>
      <c r="R296" s="1"/>
      <c r="S296" s="1"/>
      <c r="T296" s="1"/>
      <c r="U296" s="1"/>
      <c r="V296" s="1"/>
      <c r="W296" s="1"/>
      <c r="X296" s="1"/>
      <c r="Y296" s="1"/>
      <c r="Z296" s="1"/>
      <c r="AA296" s="1"/>
    </row>
    <row r="297" spans="1:27" ht="15.75" customHeight="1">
      <c r="A297" s="71"/>
      <c r="B297" s="198"/>
      <c r="C297" s="192"/>
      <c r="D297" s="193"/>
      <c r="E297" s="194"/>
      <c r="F297" s="194"/>
      <c r="G297" s="194"/>
      <c r="H297" s="194"/>
      <c r="I297" s="194"/>
      <c r="J297" s="194"/>
      <c r="K297" s="194"/>
      <c r="L297" s="1"/>
      <c r="M297" s="1"/>
      <c r="N297" s="1"/>
      <c r="O297" s="1"/>
      <c r="P297" s="1"/>
      <c r="Q297" s="1"/>
      <c r="R297" s="1"/>
      <c r="S297" s="1"/>
      <c r="T297" s="1"/>
      <c r="U297" s="1"/>
      <c r="V297" s="1"/>
      <c r="W297" s="1"/>
      <c r="X297" s="1"/>
      <c r="Y297" s="1"/>
      <c r="Z297" s="1"/>
      <c r="AA297" s="1"/>
    </row>
    <row r="298" spans="1:27" ht="15.75" customHeight="1">
      <c r="A298" s="71"/>
      <c r="B298" s="198"/>
      <c r="C298" s="192"/>
      <c r="D298" s="193"/>
      <c r="E298" s="194"/>
      <c r="F298" s="194"/>
      <c r="G298" s="194"/>
      <c r="H298" s="194"/>
      <c r="I298" s="194"/>
      <c r="J298" s="194"/>
      <c r="K298" s="194"/>
      <c r="L298" s="1"/>
      <c r="M298" s="1"/>
      <c r="N298" s="1"/>
      <c r="O298" s="1"/>
      <c r="P298" s="1"/>
      <c r="Q298" s="1"/>
      <c r="R298" s="1"/>
      <c r="S298" s="1"/>
      <c r="T298" s="1"/>
      <c r="U298" s="1"/>
      <c r="V298" s="1"/>
      <c r="W298" s="1"/>
      <c r="X298" s="1"/>
      <c r="Y298" s="1"/>
      <c r="Z298" s="1"/>
      <c r="AA298" s="1"/>
    </row>
    <row r="299" spans="1:27" ht="15.75" customHeight="1">
      <c r="A299" s="71"/>
      <c r="B299" s="198"/>
      <c r="C299" s="192"/>
      <c r="D299" s="193"/>
      <c r="E299" s="194"/>
      <c r="F299" s="194"/>
      <c r="G299" s="194"/>
      <c r="H299" s="194"/>
      <c r="I299" s="194"/>
      <c r="J299" s="194"/>
      <c r="K299" s="194"/>
      <c r="L299" s="1"/>
      <c r="M299" s="1"/>
      <c r="N299" s="1"/>
      <c r="O299" s="1"/>
      <c r="P299" s="1"/>
      <c r="Q299" s="1"/>
      <c r="R299" s="1"/>
      <c r="S299" s="1"/>
      <c r="T299" s="1"/>
      <c r="U299" s="1"/>
      <c r="V299" s="1"/>
      <c r="W299" s="1"/>
      <c r="X299" s="1"/>
      <c r="Y299" s="1"/>
      <c r="Z299" s="1"/>
      <c r="AA299" s="1"/>
    </row>
    <row r="300" spans="1:27" ht="15.75" customHeight="1">
      <c r="A300" s="71"/>
      <c r="B300" s="198"/>
      <c r="C300" s="192"/>
      <c r="D300" s="193"/>
      <c r="E300" s="194"/>
      <c r="F300" s="194"/>
      <c r="G300" s="194"/>
      <c r="H300" s="194"/>
      <c r="I300" s="194"/>
      <c r="J300" s="194"/>
      <c r="K300" s="194"/>
      <c r="L300" s="1"/>
      <c r="M300" s="1"/>
      <c r="N300" s="1"/>
      <c r="O300" s="1"/>
      <c r="P300" s="1"/>
      <c r="Q300" s="1"/>
      <c r="R300" s="1"/>
      <c r="S300" s="1"/>
      <c r="T300" s="1"/>
      <c r="U300" s="1"/>
      <c r="V300" s="1"/>
      <c r="W300" s="1"/>
      <c r="X300" s="1"/>
      <c r="Y300" s="1"/>
      <c r="Z300" s="1"/>
      <c r="AA300" s="1"/>
    </row>
    <row r="301" spans="1:27" ht="15.75" customHeight="1">
      <c r="A301" s="71"/>
      <c r="B301" s="198"/>
      <c r="C301" s="192"/>
      <c r="D301" s="193"/>
      <c r="E301" s="194"/>
      <c r="F301" s="194"/>
      <c r="G301" s="194"/>
      <c r="H301" s="194"/>
      <c r="I301" s="194"/>
      <c r="J301" s="194"/>
      <c r="K301" s="194"/>
      <c r="L301" s="1"/>
      <c r="M301" s="1"/>
      <c r="N301" s="1"/>
      <c r="O301" s="1"/>
      <c r="P301" s="1"/>
      <c r="Q301" s="1"/>
      <c r="R301" s="1"/>
      <c r="S301" s="1"/>
      <c r="T301" s="1"/>
      <c r="U301" s="1"/>
      <c r="V301" s="1"/>
      <c r="W301" s="1"/>
      <c r="X301" s="1"/>
      <c r="Y301" s="1"/>
      <c r="Z301" s="1"/>
      <c r="AA301" s="1"/>
    </row>
    <row r="302" spans="1:27" ht="15.75" customHeight="1">
      <c r="A302" s="71"/>
      <c r="B302" s="198"/>
      <c r="C302" s="192"/>
      <c r="D302" s="193"/>
      <c r="E302" s="194"/>
      <c r="F302" s="194"/>
      <c r="G302" s="194"/>
      <c r="H302" s="194"/>
      <c r="I302" s="194"/>
      <c r="J302" s="194"/>
      <c r="K302" s="194"/>
      <c r="L302" s="1"/>
      <c r="M302" s="1"/>
      <c r="N302" s="1"/>
      <c r="O302" s="1"/>
      <c r="P302" s="1"/>
      <c r="Q302" s="1"/>
      <c r="R302" s="1"/>
      <c r="S302" s="1"/>
      <c r="T302" s="1"/>
      <c r="U302" s="1"/>
      <c r="V302" s="1"/>
      <c r="W302" s="1"/>
      <c r="X302" s="1"/>
      <c r="Y302" s="1"/>
      <c r="Z302" s="1"/>
      <c r="AA302" s="1"/>
    </row>
    <row r="303" spans="1:27" ht="15.75" customHeight="1">
      <c r="A303" s="71"/>
      <c r="B303" s="198"/>
      <c r="C303" s="192"/>
      <c r="D303" s="193"/>
      <c r="E303" s="194"/>
      <c r="F303" s="194"/>
      <c r="G303" s="194"/>
      <c r="H303" s="194"/>
      <c r="I303" s="194"/>
      <c r="J303" s="194"/>
      <c r="K303" s="194"/>
      <c r="L303" s="1"/>
      <c r="M303" s="1"/>
      <c r="N303" s="1"/>
      <c r="O303" s="1"/>
      <c r="P303" s="1"/>
      <c r="Q303" s="1"/>
      <c r="R303" s="1"/>
      <c r="S303" s="1"/>
      <c r="T303" s="1"/>
      <c r="U303" s="1"/>
      <c r="V303" s="1"/>
      <c r="W303" s="1"/>
      <c r="X303" s="1"/>
      <c r="Y303" s="1"/>
      <c r="Z303" s="1"/>
      <c r="AA303" s="1"/>
    </row>
    <row r="304" spans="1:27" ht="15.75" customHeight="1">
      <c r="A304" s="71"/>
      <c r="B304" s="198"/>
      <c r="C304" s="192"/>
      <c r="D304" s="193"/>
      <c r="E304" s="194"/>
      <c r="F304" s="194"/>
      <c r="G304" s="194"/>
      <c r="H304" s="194"/>
      <c r="I304" s="194"/>
      <c r="J304" s="194"/>
      <c r="K304" s="194"/>
      <c r="L304" s="1"/>
      <c r="M304" s="1"/>
      <c r="N304" s="1"/>
      <c r="O304" s="1"/>
      <c r="P304" s="1"/>
      <c r="Q304" s="1"/>
      <c r="R304" s="1"/>
      <c r="S304" s="1"/>
      <c r="T304" s="1"/>
      <c r="U304" s="1"/>
      <c r="V304" s="1"/>
      <c r="W304" s="1"/>
      <c r="X304" s="1"/>
      <c r="Y304" s="1"/>
      <c r="Z304" s="1"/>
      <c r="AA304" s="1"/>
    </row>
    <row r="305" spans="1:27" ht="15.75" customHeight="1">
      <c r="A305" s="71"/>
      <c r="B305" s="198"/>
      <c r="C305" s="192"/>
      <c r="D305" s="193"/>
      <c r="E305" s="194"/>
      <c r="F305" s="194"/>
      <c r="G305" s="194"/>
      <c r="H305" s="194"/>
      <c r="I305" s="194"/>
      <c r="J305" s="194"/>
      <c r="K305" s="194"/>
      <c r="L305" s="1"/>
      <c r="M305" s="1"/>
      <c r="N305" s="1"/>
      <c r="O305" s="1"/>
      <c r="P305" s="1"/>
      <c r="Q305" s="1"/>
      <c r="R305" s="1"/>
      <c r="S305" s="1"/>
      <c r="T305" s="1"/>
      <c r="U305" s="1"/>
      <c r="V305" s="1"/>
      <c r="W305" s="1"/>
      <c r="X305" s="1"/>
      <c r="Y305" s="1"/>
      <c r="Z305" s="1"/>
      <c r="AA305" s="1"/>
    </row>
    <row r="306" spans="1:27" ht="15.75" customHeight="1">
      <c r="A306" s="71"/>
      <c r="B306" s="198"/>
      <c r="C306" s="192"/>
      <c r="D306" s="193"/>
      <c r="E306" s="194"/>
      <c r="F306" s="194"/>
      <c r="G306" s="194"/>
      <c r="H306" s="194"/>
      <c r="I306" s="194"/>
      <c r="J306" s="194"/>
      <c r="K306" s="194"/>
      <c r="L306" s="1"/>
      <c r="M306" s="1"/>
      <c r="N306" s="1"/>
      <c r="O306" s="1"/>
      <c r="P306" s="1"/>
      <c r="Q306" s="1"/>
      <c r="R306" s="1"/>
      <c r="S306" s="1"/>
      <c r="T306" s="1"/>
      <c r="U306" s="1"/>
      <c r="V306" s="1"/>
      <c r="W306" s="1"/>
      <c r="X306" s="1"/>
      <c r="Y306" s="1"/>
      <c r="Z306" s="1"/>
      <c r="AA306" s="1"/>
    </row>
    <row r="307" spans="1:27" ht="15.75" customHeight="1">
      <c r="A307" s="71"/>
      <c r="B307" s="198"/>
      <c r="C307" s="192"/>
      <c r="D307" s="193"/>
      <c r="E307" s="194"/>
      <c r="F307" s="194"/>
      <c r="G307" s="194"/>
      <c r="H307" s="194"/>
      <c r="I307" s="194"/>
      <c r="J307" s="194"/>
      <c r="K307" s="194"/>
      <c r="L307" s="1"/>
      <c r="M307" s="1"/>
      <c r="N307" s="1"/>
      <c r="O307" s="1"/>
      <c r="P307" s="1"/>
      <c r="Q307" s="1"/>
      <c r="R307" s="1"/>
      <c r="S307" s="1"/>
      <c r="T307" s="1"/>
      <c r="U307" s="1"/>
      <c r="V307" s="1"/>
      <c r="W307" s="1"/>
      <c r="X307" s="1"/>
      <c r="Y307" s="1"/>
      <c r="Z307" s="1"/>
      <c r="AA307" s="1"/>
    </row>
    <row r="308" spans="1:27" ht="15.75" customHeight="1">
      <c r="A308" s="71"/>
      <c r="B308" s="198"/>
      <c r="C308" s="192"/>
      <c r="D308" s="193"/>
      <c r="E308" s="194"/>
      <c r="F308" s="194"/>
      <c r="G308" s="194"/>
      <c r="H308" s="194"/>
      <c r="I308" s="194"/>
      <c r="J308" s="194"/>
      <c r="K308" s="194"/>
      <c r="L308" s="1"/>
      <c r="M308" s="1"/>
      <c r="N308" s="1"/>
      <c r="O308" s="1"/>
      <c r="P308" s="1"/>
      <c r="Q308" s="1"/>
      <c r="R308" s="1"/>
      <c r="S308" s="1"/>
      <c r="T308" s="1"/>
      <c r="U308" s="1"/>
      <c r="V308" s="1"/>
      <c r="W308" s="1"/>
      <c r="X308" s="1"/>
      <c r="Y308" s="1"/>
      <c r="Z308" s="1"/>
      <c r="AA308" s="1"/>
    </row>
    <row r="309" spans="1:27" ht="15.75" customHeight="1">
      <c r="A309" s="71"/>
      <c r="B309" s="198"/>
      <c r="C309" s="192"/>
      <c r="D309" s="193"/>
      <c r="E309" s="194"/>
      <c r="F309" s="194"/>
      <c r="G309" s="194"/>
      <c r="H309" s="194"/>
      <c r="I309" s="194"/>
      <c r="J309" s="194"/>
      <c r="K309" s="194"/>
      <c r="L309" s="1"/>
      <c r="M309" s="1"/>
      <c r="N309" s="1"/>
      <c r="O309" s="1"/>
      <c r="P309" s="1"/>
      <c r="Q309" s="1"/>
      <c r="R309" s="1"/>
      <c r="S309" s="1"/>
      <c r="T309" s="1"/>
      <c r="U309" s="1"/>
      <c r="V309" s="1"/>
      <c r="W309" s="1"/>
      <c r="X309" s="1"/>
      <c r="Y309" s="1"/>
      <c r="Z309" s="1"/>
      <c r="AA309" s="1"/>
    </row>
    <row r="310" spans="1:27" ht="15.75" customHeight="1">
      <c r="A310" s="71"/>
      <c r="B310" s="198"/>
      <c r="C310" s="192"/>
      <c r="D310" s="193"/>
      <c r="E310" s="194"/>
      <c r="F310" s="194"/>
      <c r="G310" s="194"/>
      <c r="H310" s="194"/>
      <c r="I310" s="194"/>
      <c r="J310" s="194"/>
      <c r="K310" s="194"/>
      <c r="L310" s="1"/>
      <c r="M310" s="1"/>
      <c r="N310" s="1"/>
      <c r="O310" s="1"/>
      <c r="P310" s="1"/>
      <c r="Q310" s="1"/>
      <c r="R310" s="1"/>
      <c r="S310" s="1"/>
      <c r="T310" s="1"/>
      <c r="U310" s="1"/>
      <c r="V310" s="1"/>
      <c r="W310" s="1"/>
      <c r="X310" s="1"/>
      <c r="Y310" s="1"/>
      <c r="Z310" s="1"/>
      <c r="AA310" s="1"/>
    </row>
    <row r="311" spans="1:27" ht="15.75" customHeight="1">
      <c r="A311" s="71"/>
      <c r="B311" s="198"/>
      <c r="C311" s="192"/>
      <c r="D311" s="193"/>
      <c r="E311" s="194"/>
      <c r="F311" s="194"/>
      <c r="G311" s="194"/>
      <c r="H311" s="194"/>
      <c r="I311" s="194"/>
      <c r="J311" s="194"/>
      <c r="K311" s="194"/>
      <c r="L311" s="1"/>
      <c r="M311" s="1"/>
      <c r="N311" s="1"/>
      <c r="O311" s="1"/>
      <c r="P311" s="1"/>
      <c r="Q311" s="1"/>
      <c r="R311" s="1"/>
      <c r="S311" s="1"/>
      <c r="T311" s="1"/>
      <c r="U311" s="1"/>
      <c r="V311" s="1"/>
      <c r="W311" s="1"/>
      <c r="X311" s="1"/>
      <c r="Y311" s="1"/>
      <c r="Z311" s="1"/>
      <c r="AA311" s="1"/>
    </row>
    <row r="312" spans="1:27" ht="15.75" customHeight="1">
      <c r="A312" s="71"/>
      <c r="B312" s="198"/>
      <c r="C312" s="192"/>
      <c r="D312" s="193"/>
      <c r="E312" s="194"/>
      <c r="F312" s="194"/>
      <c r="G312" s="194"/>
      <c r="H312" s="194"/>
      <c r="I312" s="194"/>
      <c r="J312" s="194"/>
      <c r="K312" s="194"/>
      <c r="L312" s="1"/>
      <c r="M312" s="1"/>
      <c r="N312" s="1"/>
      <c r="O312" s="1"/>
      <c r="P312" s="1"/>
      <c r="Q312" s="1"/>
      <c r="R312" s="1"/>
      <c r="S312" s="1"/>
      <c r="T312" s="1"/>
      <c r="U312" s="1"/>
      <c r="V312" s="1"/>
      <c r="W312" s="1"/>
      <c r="X312" s="1"/>
      <c r="Y312" s="1"/>
      <c r="Z312" s="1"/>
      <c r="AA312" s="1"/>
    </row>
    <row r="313" spans="1:27" ht="15.75" customHeight="1">
      <c r="A313" s="71"/>
      <c r="B313" s="198"/>
      <c r="C313" s="192"/>
      <c r="D313" s="193"/>
      <c r="E313" s="194"/>
      <c r="F313" s="194"/>
      <c r="G313" s="194"/>
      <c r="H313" s="194"/>
      <c r="I313" s="194"/>
      <c r="J313" s="194"/>
      <c r="K313" s="194"/>
      <c r="L313" s="1"/>
      <c r="M313" s="1"/>
      <c r="N313" s="1"/>
      <c r="O313" s="1"/>
      <c r="P313" s="1"/>
      <c r="Q313" s="1"/>
      <c r="R313" s="1"/>
      <c r="S313" s="1"/>
      <c r="T313" s="1"/>
      <c r="U313" s="1"/>
      <c r="V313" s="1"/>
      <c r="W313" s="1"/>
      <c r="X313" s="1"/>
      <c r="Y313" s="1"/>
      <c r="Z313" s="1"/>
      <c r="AA313" s="1"/>
    </row>
    <row r="314" spans="1:27" ht="15.75" customHeight="1">
      <c r="A314" s="71"/>
      <c r="B314" s="198"/>
      <c r="C314" s="192"/>
      <c r="D314" s="193"/>
      <c r="E314" s="194"/>
      <c r="F314" s="194"/>
      <c r="G314" s="194"/>
      <c r="H314" s="194"/>
      <c r="I314" s="194"/>
      <c r="J314" s="194"/>
      <c r="K314" s="194"/>
      <c r="L314" s="1"/>
      <c r="M314" s="1"/>
      <c r="N314" s="1"/>
      <c r="O314" s="1"/>
      <c r="P314" s="1"/>
      <c r="Q314" s="1"/>
      <c r="R314" s="1"/>
      <c r="S314" s="1"/>
      <c r="T314" s="1"/>
      <c r="U314" s="1"/>
      <c r="V314" s="1"/>
      <c r="W314" s="1"/>
      <c r="X314" s="1"/>
      <c r="Y314" s="1"/>
      <c r="Z314" s="1"/>
      <c r="AA314" s="1"/>
    </row>
    <row r="315" spans="1:27" ht="15.75" customHeight="1">
      <c r="A315" s="71"/>
      <c r="B315" s="198"/>
      <c r="C315" s="192"/>
      <c r="D315" s="193"/>
      <c r="E315" s="194"/>
      <c r="F315" s="194"/>
      <c r="G315" s="194"/>
      <c r="H315" s="194"/>
      <c r="I315" s="194"/>
      <c r="J315" s="194"/>
      <c r="K315" s="194"/>
      <c r="L315" s="1"/>
      <c r="M315" s="1"/>
      <c r="N315" s="1"/>
      <c r="O315" s="1"/>
      <c r="P315" s="1"/>
      <c r="Q315" s="1"/>
      <c r="R315" s="1"/>
      <c r="S315" s="1"/>
      <c r="T315" s="1"/>
      <c r="U315" s="1"/>
      <c r="V315" s="1"/>
      <c r="W315" s="1"/>
      <c r="X315" s="1"/>
      <c r="Y315" s="1"/>
      <c r="Z315" s="1"/>
      <c r="AA315" s="1"/>
    </row>
    <row r="316" spans="1:27" ht="15.75" customHeight="1">
      <c r="A316" s="71"/>
      <c r="B316" s="198"/>
      <c r="C316" s="192"/>
      <c r="D316" s="193"/>
      <c r="E316" s="194"/>
      <c r="F316" s="194"/>
      <c r="G316" s="194"/>
      <c r="H316" s="194"/>
      <c r="I316" s="194"/>
      <c r="J316" s="194"/>
      <c r="K316" s="194"/>
      <c r="L316" s="1"/>
      <c r="M316" s="1"/>
      <c r="N316" s="1"/>
      <c r="O316" s="1"/>
      <c r="P316" s="1"/>
      <c r="Q316" s="1"/>
      <c r="R316" s="1"/>
      <c r="S316" s="1"/>
      <c r="T316" s="1"/>
      <c r="U316" s="1"/>
      <c r="V316" s="1"/>
      <c r="W316" s="1"/>
      <c r="X316" s="1"/>
      <c r="Y316" s="1"/>
      <c r="Z316" s="1"/>
      <c r="AA316" s="1"/>
    </row>
    <row r="317" spans="1:27" ht="15.75" customHeight="1">
      <c r="A317" s="71"/>
      <c r="B317" s="198"/>
      <c r="C317" s="192"/>
      <c r="D317" s="193"/>
      <c r="E317" s="194"/>
      <c r="F317" s="194"/>
      <c r="G317" s="194"/>
      <c r="H317" s="194"/>
      <c r="I317" s="194"/>
      <c r="J317" s="194"/>
      <c r="K317" s="194"/>
      <c r="L317" s="1"/>
      <c r="M317" s="1"/>
      <c r="N317" s="1"/>
      <c r="O317" s="1"/>
      <c r="P317" s="1"/>
      <c r="Q317" s="1"/>
      <c r="R317" s="1"/>
      <c r="S317" s="1"/>
      <c r="T317" s="1"/>
      <c r="U317" s="1"/>
      <c r="V317" s="1"/>
      <c r="W317" s="1"/>
      <c r="X317" s="1"/>
      <c r="Y317" s="1"/>
      <c r="Z317" s="1"/>
      <c r="AA317" s="1"/>
    </row>
    <row r="318" spans="1:27" ht="15.75" customHeight="1">
      <c r="A318" s="71"/>
      <c r="B318" s="198"/>
      <c r="C318" s="192"/>
      <c r="D318" s="193"/>
      <c r="E318" s="194"/>
      <c r="F318" s="194"/>
      <c r="G318" s="194"/>
      <c r="H318" s="194"/>
      <c r="I318" s="194"/>
      <c r="J318" s="194"/>
      <c r="K318" s="194"/>
      <c r="L318" s="1"/>
      <c r="M318" s="1"/>
      <c r="N318" s="1"/>
      <c r="O318" s="1"/>
      <c r="P318" s="1"/>
      <c r="Q318" s="1"/>
      <c r="R318" s="1"/>
      <c r="S318" s="1"/>
      <c r="T318" s="1"/>
      <c r="U318" s="1"/>
      <c r="V318" s="1"/>
      <c r="W318" s="1"/>
      <c r="X318" s="1"/>
      <c r="Y318" s="1"/>
      <c r="Z318" s="1"/>
      <c r="AA318" s="1"/>
    </row>
    <row r="319" spans="1:27" ht="15.75" customHeight="1">
      <c r="A319" s="71"/>
      <c r="B319" s="198"/>
      <c r="C319" s="192"/>
      <c r="D319" s="193"/>
      <c r="E319" s="194"/>
      <c r="F319" s="194"/>
      <c r="G319" s="194"/>
      <c r="H319" s="194"/>
      <c r="I319" s="194"/>
      <c r="J319" s="194"/>
      <c r="K319" s="194"/>
      <c r="L319" s="1"/>
      <c r="M319" s="1"/>
      <c r="N319" s="1"/>
      <c r="O319" s="1"/>
      <c r="P319" s="1"/>
      <c r="Q319" s="1"/>
      <c r="R319" s="1"/>
      <c r="S319" s="1"/>
      <c r="T319" s="1"/>
      <c r="U319" s="1"/>
      <c r="V319" s="1"/>
      <c r="W319" s="1"/>
      <c r="X319" s="1"/>
      <c r="Y319" s="1"/>
      <c r="Z319" s="1"/>
      <c r="AA319" s="1"/>
    </row>
    <row r="320" spans="1:27" ht="15.75" customHeight="1">
      <c r="A320" s="71"/>
      <c r="B320" s="198"/>
      <c r="C320" s="192"/>
      <c r="D320" s="193"/>
      <c r="E320" s="194"/>
      <c r="F320" s="194"/>
      <c r="G320" s="194"/>
      <c r="H320" s="194"/>
      <c r="I320" s="194"/>
      <c r="J320" s="194"/>
      <c r="K320" s="194"/>
      <c r="L320" s="1"/>
      <c r="M320" s="1"/>
      <c r="N320" s="1"/>
      <c r="O320" s="1"/>
      <c r="P320" s="1"/>
      <c r="Q320" s="1"/>
      <c r="R320" s="1"/>
      <c r="S320" s="1"/>
      <c r="T320" s="1"/>
      <c r="U320" s="1"/>
      <c r="V320" s="1"/>
      <c r="W320" s="1"/>
      <c r="X320" s="1"/>
      <c r="Y320" s="1"/>
      <c r="Z320" s="1"/>
      <c r="AA320" s="1"/>
    </row>
    <row r="321" spans="1:27" ht="15.75" customHeight="1">
      <c r="A321" s="71"/>
      <c r="B321" s="198"/>
      <c r="C321" s="192"/>
      <c r="D321" s="193"/>
      <c r="E321" s="194"/>
      <c r="F321" s="194"/>
      <c r="G321" s="194"/>
      <c r="H321" s="194"/>
      <c r="I321" s="194"/>
      <c r="J321" s="194"/>
      <c r="K321" s="194"/>
      <c r="L321" s="1"/>
      <c r="M321" s="1"/>
      <c r="N321" s="1"/>
      <c r="O321" s="1"/>
      <c r="P321" s="1"/>
      <c r="Q321" s="1"/>
      <c r="R321" s="1"/>
      <c r="S321" s="1"/>
      <c r="T321" s="1"/>
      <c r="U321" s="1"/>
      <c r="V321" s="1"/>
      <c r="W321" s="1"/>
      <c r="X321" s="1"/>
      <c r="Y321" s="1"/>
      <c r="Z321" s="1"/>
      <c r="AA321" s="1"/>
    </row>
    <row r="322" spans="1:27" ht="15.75" customHeight="1">
      <c r="A322" s="71"/>
      <c r="B322" s="198"/>
      <c r="C322" s="192"/>
      <c r="D322" s="193"/>
      <c r="E322" s="194"/>
      <c r="F322" s="194"/>
      <c r="G322" s="194"/>
      <c r="H322" s="194"/>
      <c r="I322" s="194"/>
      <c r="J322" s="194"/>
      <c r="K322" s="194"/>
      <c r="L322" s="1"/>
      <c r="M322" s="1"/>
      <c r="N322" s="1"/>
      <c r="O322" s="1"/>
      <c r="P322" s="1"/>
      <c r="Q322" s="1"/>
      <c r="R322" s="1"/>
      <c r="S322" s="1"/>
      <c r="T322" s="1"/>
      <c r="U322" s="1"/>
      <c r="V322" s="1"/>
      <c r="W322" s="1"/>
      <c r="X322" s="1"/>
      <c r="Y322" s="1"/>
      <c r="Z322" s="1"/>
      <c r="AA322" s="1"/>
    </row>
    <row r="323" spans="1:27" ht="15.75" customHeight="1">
      <c r="A323" s="71"/>
      <c r="B323" s="198"/>
      <c r="C323" s="192"/>
      <c r="D323" s="193"/>
      <c r="E323" s="194"/>
      <c r="F323" s="194"/>
      <c r="G323" s="194"/>
      <c r="H323" s="194"/>
      <c r="I323" s="194"/>
      <c r="J323" s="194"/>
      <c r="K323" s="194"/>
      <c r="L323" s="1"/>
      <c r="M323" s="1"/>
      <c r="N323" s="1"/>
      <c r="O323" s="1"/>
      <c r="P323" s="1"/>
      <c r="Q323" s="1"/>
      <c r="R323" s="1"/>
      <c r="S323" s="1"/>
      <c r="T323" s="1"/>
      <c r="U323" s="1"/>
      <c r="V323" s="1"/>
      <c r="W323" s="1"/>
      <c r="X323" s="1"/>
      <c r="Y323" s="1"/>
      <c r="Z323" s="1"/>
      <c r="AA323" s="1"/>
    </row>
    <row r="324" spans="1:27" ht="15.75" customHeight="1">
      <c r="A324" s="71"/>
      <c r="B324" s="198"/>
      <c r="C324" s="192"/>
      <c r="D324" s="193"/>
      <c r="E324" s="194"/>
      <c r="F324" s="194"/>
      <c r="G324" s="194"/>
      <c r="H324" s="194"/>
      <c r="I324" s="194"/>
      <c r="J324" s="194"/>
      <c r="K324" s="194"/>
      <c r="L324" s="1"/>
      <c r="M324" s="1"/>
      <c r="N324" s="1"/>
      <c r="O324" s="1"/>
      <c r="P324" s="1"/>
      <c r="Q324" s="1"/>
      <c r="R324" s="1"/>
      <c r="S324" s="1"/>
      <c r="T324" s="1"/>
      <c r="U324" s="1"/>
      <c r="V324" s="1"/>
      <c r="W324" s="1"/>
      <c r="X324" s="1"/>
      <c r="Y324" s="1"/>
      <c r="Z324" s="1"/>
      <c r="AA324" s="1"/>
    </row>
    <row r="325" spans="1:27" ht="15.75" customHeight="1">
      <c r="A325" s="71"/>
      <c r="B325" s="198"/>
      <c r="C325" s="192"/>
      <c r="D325" s="193"/>
      <c r="E325" s="194"/>
      <c r="F325" s="194"/>
      <c r="G325" s="194"/>
      <c r="H325" s="194"/>
      <c r="I325" s="194"/>
      <c r="J325" s="194"/>
      <c r="K325" s="194"/>
      <c r="L325" s="1"/>
      <c r="M325" s="1"/>
      <c r="N325" s="1"/>
      <c r="O325" s="1"/>
      <c r="P325" s="1"/>
      <c r="Q325" s="1"/>
      <c r="R325" s="1"/>
      <c r="S325" s="1"/>
      <c r="T325" s="1"/>
      <c r="U325" s="1"/>
      <c r="V325" s="1"/>
      <c r="W325" s="1"/>
      <c r="X325" s="1"/>
      <c r="Y325" s="1"/>
      <c r="Z325" s="1"/>
      <c r="AA325" s="1"/>
    </row>
    <row r="326" spans="1:27" ht="15.75" customHeight="1">
      <c r="A326" s="71"/>
      <c r="B326" s="198"/>
      <c r="C326" s="192"/>
      <c r="D326" s="193"/>
      <c r="E326" s="194"/>
      <c r="F326" s="194"/>
      <c r="G326" s="194"/>
      <c r="H326" s="194"/>
      <c r="I326" s="194"/>
      <c r="J326" s="194"/>
      <c r="K326" s="194"/>
      <c r="L326" s="1"/>
      <c r="M326" s="1"/>
      <c r="N326" s="1"/>
      <c r="O326" s="1"/>
      <c r="P326" s="1"/>
      <c r="Q326" s="1"/>
      <c r="R326" s="1"/>
      <c r="S326" s="1"/>
      <c r="T326" s="1"/>
      <c r="U326" s="1"/>
      <c r="V326" s="1"/>
      <c r="W326" s="1"/>
      <c r="X326" s="1"/>
      <c r="Y326" s="1"/>
      <c r="Z326" s="1"/>
      <c r="AA326" s="1"/>
    </row>
    <row r="327" spans="1:27" ht="15.75" customHeight="1">
      <c r="A327" s="71"/>
      <c r="B327" s="198"/>
      <c r="C327" s="192"/>
      <c r="D327" s="193"/>
      <c r="E327" s="194"/>
      <c r="F327" s="194"/>
      <c r="G327" s="194"/>
      <c r="H327" s="194"/>
      <c r="I327" s="194"/>
      <c r="J327" s="194"/>
      <c r="K327" s="194"/>
      <c r="L327" s="1"/>
      <c r="M327" s="1"/>
      <c r="N327" s="1"/>
      <c r="O327" s="1"/>
      <c r="P327" s="1"/>
      <c r="Q327" s="1"/>
      <c r="R327" s="1"/>
      <c r="S327" s="1"/>
      <c r="T327" s="1"/>
      <c r="U327" s="1"/>
      <c r="V327" s="1"/>
      <c r="W327" s="1"/>
      <c r="X327" s="1"/>
      <c r="Y327" s="1"/>
      <c r="Z327" s="1"/>
      <c r="AA327" s="1"/>
    </row>
    <row r="328" spans="1:27" ht="15.75" customHeight="1">
      <c r="A328" s="71"/>
      <c r="B328" s="198"/>
      <c r="C328" s="192"/>
      <c r="D328" s="193"/>
      <c r="E328" s="194"/>
      <c r="F328" s="194"/>
      <c r="G328" s="194"/>
      <c r="H328" s="194"/>
      <c r="I328" s="194"/>
      <c r="J328" s="194"/>
      <c r="K328" s="194"/>
      <c r="L328" s="1"/>
      <c r="M328" s="1"/>
      <c r="N328" s="1"/>
      <c r="O328" s="1"/>
      <c r="P328" s="1"/>
      <c r="Q328" s="1"/>
      <c r="R328" s="1"/>
      <c r="S328" s="1"/>
      <c r="T328" s="1"/>
      <c r="U328" s="1"/>
      <c r="V328" s="1"/>
      <c r="W328" s="1"/>
      <c r="X328" s="1"/>
      <c r="Y328" s="1"/>
      <c r="Z328" s="1"/>
      <c r="AA328" s="1"/>
    </row>
    <row r="329" spans="1:27" ht="15.75" customHeight="1">
      <c r="A329" s="71"/>
      <c r="B329" s="198"/>
      <c r="C329" s="192"/>
      <c r="D329" s="193"/>
      <c r="E329" s="194"/>
      <c r="F329" s="194"/>
      <c r="G329" s="194"/>
      <c r="H329" s="194"/>
      <c r="I329" s="194"/>
      <c r="J329" s="194"/>
      <c r="K329" s="194"/>
      <c r="L329" s="1"/>
      <c r="M329" s="1"/>
      <c r="N329" s="1"/>
      <c r="O329" s="1"/>
      <c r="P329" s="1"/>
      <c r="Q329" s="1"/>
      <c r="R329" s="1"/>
      <c r="S329" s="1"/>
      <c r="T329" s="1"/>
      <c r="U329" s="1"/>
      <c r="V329" s="1"/>
      <c r="W329" s="1"/>
      <c r="X329" s="1"/>
      <c r="Y329" s="1"/>
      <c r="Z329" s="1"/>
      <c r="AA329" s="1"/>
    </row>
    <row r="330" spans="1:27" ht="15.75" customHeight="1">
      <c r="A330" s="71"/>
      <c r="B330" s="198"/>
      <c r="C330" s="192"/>
      <c r="D330" s="193"/>
      <c r="E330" s="194"/>
      <c r="F330" s="194"/>
      <c r="G330" s="194"/>
      <c r="H330" s="194"/>
      <c r="I330" s="194"/>
      <c r="J330" s="194"/>
      <c r="K330" s="194"/>
      <c r="L330" s="1"/>
      <c r="M330" s="1"/>
      <c r="N330" s="1"/>
      <c r="O330" s="1"/>
      <c r="P330" s="1"/>
      <c r="Q330" s="1"/>
      <c r="R330" s="1"/>
      <c r="S330" s="1"/>
      <c r="T330" s="1"/>
      <c r="U330" s="1"/>
      <c r="V330" s="1"/>
      <c r="W330" s="1"/>
      <c r="X330" s="1"/>
      <c r="Y330" s="1"/>
      <c r="Z330" s="1"/>
      <c r="AA330" s="1"/>
    </row>
    <row r="331" spans="1:27" ht="15.75" customHeight="1">
      <c r="A331" s="71"/>
      <c r="B331" s="198"/>
      <c r="C331" s="192"/>
      <c r="D331" s="193"/>
      <c r="E331" s="194"/>
      <c r="F331" s="194"/>
      <c r="G331" s="194"/>
      <c r="H331" s="194"/>
      <c r="I331" s="194"/>
      <c r="J331" s="194"/>
      <c r="K331" s="194"/>
      <c r="L331" s="1"/>
      <c r="M331" s="1"/>
      <c r="N331" s="1"/>
      <c r="O331" s="1"/>
      <c r="P331" s="1"/>
      <c r="Q331" s="1"/>
      <c r="R331" s="1"/>
      <c r="S331" s="1"/>
      <c r="T331" s="1"/>
      <c r="U331" s="1"/>
      <c r="V331" s="1"/>
      <c r="W331" s="1"/>
      <c r="X331" s="1"/>
      <c r="Y331" s="1"/>
      <c r="Z331" s="1"/>
      <c r="AA331" s="1"/>
    </row>
    <row r="332" spans="1:27" ht="15.75" customHeight="1">
      <c r="A332" s="71"/>
      <c r="B332" s="198"/>
      <c r="C332" s="192"/>
      <c r="D332" s="193"/>
      <c r="E332" s="194"/>
      <c r="F332" s="194"/>
      <c r="G332" s="194"/>
      <c r="H332" s="194"/>
      <c r="I332" s="194"/>
      <c r="J332" s="194"/>
      <c r="K332" s="194"/>
      <c r="L332" s="1"/>
      <c r="M332" s="1"/>
      <c r="N332" s="1"/>
      <c r="O332" s="1"/>
      <c r="P332" s="1"/>
      <c r="Q332" s="1"/>
      <c r="R332" s="1"/>
      <c r="S332" s="1"/>
      <c r="T332" s="1"/>
      <c r="U332" s="1"/>
      <c r="V332" s="1"/>
      <c r="W332" s="1"/>
      <c r="X332" s="1"/>
      <c r="Y332" s="1"/>
      <c r="Z332" s="1"/>
      <c r="AA332" s="1"/>
    </row>
    <row r="333" spans="1:27" ht="15.75" customHeight="1">
      <c r="A333" s="71"/>
      <c r="B333" s="198"/>
      <c r="C333" s="192"/>
      <c r="D333" s="193"/>
      <c r="E333" s="194"/>
      <c r="F333" s="194"/>
      <c r="G333" s="194"/>
      <c r="H333" s="194"/>
      <c r="I333" s="194"/>
      <c r="J333" s="194"/>
      <c r="K333" s="194"/>
      <c r="L333" s="1"/>
      <c r="M333" s="1"/>
      <c r="N333" s="1"/>
      <c r="O333" s="1"/>
      <c r="P333" s="1"/>
      <c r="Q333" s="1"/>
      <c r="R333" s="1"/>
      <c r="S333" s="1"/>
      <c r="T333" s="1"/>
      <c r="U333" s="1"/>
      <c r="V333" s="1"/>
      <c r="W333" s="1"/>
      <c r="X333" s="1"/>
      <c r="Y333" s="1"/>
      <c r="Z333" s="1"/>
      <c r="AA333" s="1"/>
    </row>
    <row r="334" spans="1:27" ht="15.75" customHeight="1">
      <c r="A334" s="71"/>
      <c r="B334" s="198"/>
      <c r="C334" s="192"/>
      <c r="D334" s="193"/>
      <c r="E334" s="194"/>
      <c r="F334" s="194"/>
      <c r="G334" s="194"/>
      <c r="H334" s="194"/>
      <c r="I334" s="194"/>
      <c r="J334" s="194"/>
      <c r="K334" s="194"/>
      <c r="L334" s="1"/>
      <c r="M334" s="1"/>
      <c r="N334" s="1"/>
      <c r="O334" s="1"/>
      <c r="P334" s="1"/>
      <c r="Q334" s="1"/>
      <c r="R334" s="1"/>
      <c r="S334" s="1"/>
      <c r="T334" s="1"/>
      <c r="U334" s="1"/>
      <c r="V334" s="1"/>
      <c r="W334" s="1"/>
      <c r="X334" s="1"/>
      <c r="Y334" s="1"/>
      <c r="Z334" s="1"/>
      <c r="AA334" s="1"/>
    </row>
    <row r="335" spans="1:27" ht="15.75" customHeight="1">
      <c r="A335" s="71"/>
      <c r="B335" s="198"/>
      <c r="C335" s="192"/>
      <c r="D335" s="193"/>
      <c r="E335" s="194"/>
      <c r="F335" s="194"/>
      <c r="G335" s="194"/>
      <c r="H335" s="194"/>
      <c r="I335" s="194"/>
      <c r="J335" s="194"/>
      <c r="K335" s="194"/>
      <c r="L335" s="1"/>
      <c r="M335" s="1"/>
      <c r="N335" s="1"/>
      <c r="O335" s="1"/>
      <c r="P335" s="1"/>
      <c r="Q335" s="1"/>
      <c r="R335" s="1"/>
      <c r="S335" s="1"/>
      <c r="T335" s="1"/>
      <c r="U335" s="1"/>
      <c r="V335" s="1"/>
      <c r="W335" s="1"/>
      <c r="X335" s="1"/>
      <c r="Y335" s="1"/>
      <c r="Z335" s="1"/>
      <c r="AA335" s="1"/>
    </row>
    <row r="336" spans="1:27" ht="15.75" customHeight="1">
      <c r="A336" s="71"/>
      <c r="B336" s="198"/>
      <c r="C336" s="192"/>
      <c r="D336" s="193"/>
      <c r="E336" s="194"/>
      <c r="F336" s="194"/>
      <c r="G336" s="194"/>
      <c r="H336" s="194"/>
      <c r="I336" s="194"/>
      <c r="J336" s="194"/>
      <c r="K336" s="194"/>
      <c r="L336" s="1"/>
      <c r="M336" s="1"/>
      <c r="N336" s="1"/>
      <c r="O336" s="1"/>
      <c r="P336" s="1"/>
      <c r="Q336" s="1"/>
      <c r="R336" s="1"/>
      <c r="S336" s="1"/>
      <c r="T336" s="1"/>
      <c r="U336" s="1"/>
      <c r="V336" s="1"/>
      <c r="W336" s="1"/>
      <c r="X336" s="1"/>
      <c r="Y336" s="1"/>
      <c r="Z336" s="1"/>
      <c r="AA336" s="1"/>
    </row>
    <row r="337" spans="1:27" ht="15.75" customHeight="1">
      <c r="A337" s="71"/>
      <c r="B337" s="198"/>
      <c r="C337" s="192"/>
      <c r="D337" s="193"/>
      <c r="E337" s="194"/>
      <c r="F337" s="194"/>
      <c r="G337" s="194"/>
      <c r="H337" s="194"/>
      <c r="I337" s="194"/>
      <c r="J337" s="194"/>
      <c r="K337" s="194"/>
      <c r="L337" s="1"/>
      <c r="M337" s="1"/>
      <c r="N337" s="1"/>
      <c r="O337" s="1"/>
      <c r="P337" s="1"/>
      <c r="Q337" s="1"/>
      <c r="R337" s="1"/>
      <c r="S337" s="1"/>
      <c r="T337" s="1"/>
      <c r="U337" s="1"/>
      <c r="V337" s="1"/>
      <c r="W337" s="1"/>
      <c r="X337" s="1"/>
      <c r="Y337" s="1"/>
      <c r="Z337" s="1"/>
      <c r="AA337" s="1"/>
    </row>
    <row r="338" spans="1:27" ht="15.75" customHeight="1">
      <c r="A338" s="71"/>
      <c r="B338" s="198"/>
      <c r="C338" s="192"/>
      <c r="D338" s="193"/>
      <c r="E338" s="194"/>
      <c r="F338" s="194"/>
      <c r="G338" s="194"/>
      <c r="H338" s="194"/>
      <c r="I338" s="194"/>
      <c r="J338" s="194"/>
      <c r="K338" s="194"/>
      <c r="L338" s="1"/>
      <c r="M338" s="1"/>
      <c r="N338" s="1"/>
      <c r="O338" s="1"/>
      <c r="P338" s="1"/>
      <c r="Q338" s="1"/>
      <c r="R338" s="1"/>
      <c r="S338" s="1"/>
      <c r="T338" s="1"/>
      <c r="U338" s="1"/>
      <c r="V338" s="1"/>
      <c r="W338" s="1"/>
      <c r="X338" s="1"/>
      <c r="Y338" s="1"/>
      <c r="Z338" s="1"/>
      <c r="AA338" s="1"/>
    </row>
    <row r="339" spans="1:27" ht="15.75" customHeight="1">
      <c r="A339" s="71"/>
      <c r="B339" s="198"/>
      <c r="C339" s="192"/>
      <c r="D339" s="193"/>
      <c r="E339" s="194"/>
      <c r="F339" s="194"/>
      <c r="G339" s="194"/>
      <c r="H339" s="194"/>
      <c r="I339" s="194"/>
      <c r="J339" s="194"/>
      <c r="K339" s="194"/>
      <c r="L339" s="1"/>
      <c r="M339" s="1"/>
      <c r="N339" s="1"/>
      <c r="O339" s="1"/>
      <c r="P339" s="1"/>
      <c r="Q339" s="1"/>
      <c r="R339" s="1"/>
      <c r="S339" s="1"/>
      <c r="T339" s="1"/>
      <c r="U339" s="1"/>
      <c r="V339" s="1"/>
      <c r="W339" s="1"/>
      <c r="X339" s="1"/>
      <c r="Y339" s="1"/>
      <c r="Z339" s="1"/>
      <c r="AA339" s="1"/>
    </row>
    <row r="340" spans="1:27" ht="15.75" customHeight="1">
      <c r="A340" s="71"/>
      <c r="B340" s="198"/>
      <c r="C340" s="192"/>
      <c r="D340" s="193"/>
      <c r="E340" s="194"/>
      <c r="F340" s="194"/>
      <c r="G340" s="194"/>
      <c r="H340" s="194"/>
      <c r="I340" s="194"/>
      <c r="J340" s="194"/>
      <c r="K340" s="194"/>
      <c r="L340" s="1"/>
      <c r="M340" s="1"/>
      <c r="N340" s="1"/>
      <c r="O340" s="1"/>
      <c r="P340" s="1"/>
      <c r="Q340" s="1"/>
      <c r="R340" s="1"/>
      <c r="S340" s="1"/>
      <c r="T340" s="1"/>
      <c r="U340" s="1"/>
      <c r="V340" s="1"/>
      <c r="W340" s="1"/>
      <c r="X340" s="1"/>
      <c r="Y340" s="1"/>
      <c r="Z340" s="1"/>
      <c r="AA340" s="1"/>
    </row>
    <row r="341" spans="1:27" ht="15.75" customHeight="1">
      <c r="A341" s="71"/>
      <c r="B341" s="198"/>
      <c r="C341" s="192"/>
      <c r="D341" s="193"/>
      <c r="E341" s="194"/>
      <c r="F341" s="194"/>
      <c r="G341" s="194"/>
      <c r="H341" s="194"/>
      <c r="I341" s="194"/>
      <c r="J341" s="194"/>
      <c r="K341" s="194"/>
      <c r="L341" s="1"/>
      <c r="M341" s="1"/>
      <c r="N341" s="1"/>
      <c r="O341" s="1"/>
      <c r="P341" s="1"/>
      <c r="Q341" s="1"/>
      <c r="R341" s="1"/>
      <c r="S341" s="1"/>
      <c r="T341" s="1"/>
      <c r="U341" s="1"/>
      <c r="V341" s="1"/>
      <c r="W341" s="1"/>
      <c r="X341" s="1"/>
      <c r="Y341" s="1"/>
      <c r="Z341" s="1"/>
      <c r="AA341" s="1"/>
    </row>
    <row r="342" spans="1:27" ht="15.75" customHeight="1">
      <c r="A342" s="71"/>
      <c r="B342" s="198"/>
      <c r="C342" s="192"/>
      <c r="D342" s="193"/>
      <c r="E342" s="194"/>
      <c r="F342" s="194"/>
      <c r="G342" s="194"/>
      <c r="H342" s="194"/>
      <c r="I342" s="194"/>
      <c r="J342" s="194"/>
      <c r="K342" s="194"/>
      <c r="L342" s="1"/>
      <c r="M342" s="1"/>
      <c r="N342" s="1"/>
      <c r="O342" s="1"/>
      <c r="P342" s="1"/>
      <c r="Q342" s="1"/>
      <c r="R342" s="1"/>
      <c r="S342" s="1"/>
      <c r="T342" s="1"/>
      <c r="U342" s="1"/>
      <c r="V342" s="1"/>
      <c r="W342" s="1"/>
      <c r="X342" s="1"/>
      <c r="Y342" s="1"/>
      <c r="Z342" s="1"/>
      <c r="AA342" s="1"/>
    </row>
    <row r="343" spans="1:27" ht="15.75" customHeight="1">
      <c r="A343" s="71"/>
      <c r="B343" s="198"/>
      <c r="C343" s="192"/>
      <c r="D343" s="193"/>
      <c r="E343" s="194"/>
      <c r="F343" s="194"/>
      <c r="G343" s="194"/>
      <c r="H343" s="194"/>
      <c r="I343" s="194"/>
      <c r="J343" s="194"/>
      <c r="K343" s="194"/>
      <c r="L343" s="1"/>
      <c r="M343" s="1"/>
      <c r="N343" s="1"/>
      <c r="O343" s="1"/>
      <c r="P343" s="1"/>
      <c r="Q343" s="1"/>
      <c r="R343" s="1"/>
      <c r="S343" s="1"/>
      <c r="T343" s="1"/>
      <c r="U343" s="1"/>
      <c r="V343" s="1"/>
      <c r="W343" s="1"/>
      <c r="X343" s="1"/>
      <c r="Y343" s="1"/>
      <c r="Z343" s="1"/>
      <c r="AA343" s="1"/>
    </row>
    <row r="344" spans="1:27" ht="15.75" customHeight="1">
      <c r="A344" s="71"/>
      <c r="B344" s="198"/>
      <c r="C344" s="192"/>
      <c r="D344" s="193"/>
      <c r="E344" s="194"/>
      <c r="F344" s="194"/>
      <c r="G344" s="194"/>
      <c r="H344" s="194"/>
      <c r="I344" s="194"/>
      <c r="J344" s="194"/>
      <c r="K344" s="194"/>
      <c r="L344" s="1"/>
      <c r="M344" s="1"/>
      <c r="N344" s="1"/>
      <c r="O344" s="1"/>
      <c r="P344" s="1"/>
      <c r="Q344" s="1"/>
      <c r="R344" s="1"/>
      <c r="S344" s="1"/>
      <c r="T344" s="1"/>
      <c r="U344" s="1"/>
      <c r="V344" s="1"/>
      <c r="W344" s="1"/>
      <c r="X344" s="1"/>
      <c r="Y344" s="1"/>
      <c r="Z344" s="1"/>
      <c r="AA344" s="1"/>
    </row>
    <row r="345" spans="1:27" ht="15.75" customHeight="1">
      <c r="A345" s="71"/>
      <c r="B345" s="198"/>
      <c r="C345" s="192"/>
      <c r="D345" s="193"/>
      <c r="E345" s="194"/>
      <c r="F345" s="194"/>
      <c r="G345" s="194"/>
      <c r="H345" s="194"/>
      <c r="I345" s="194"/>
      <c r="J345" s="194"/>
      <c r="K345" s="194"/>
      <c r="L345" s="1"/>
      <c r="M345" s="1"/>
      <c r="N345" s="1"/>
      <c r="O345" s="1"/>
      <c r="P345" s="1"/>
      <c r="Q345" s="1"/>
      <c r="R345" s="1"/>
      <c r="S345" s="1"/>
      <c r="T345" s="1"/>
      <c r="U345" s="1"/>
      <c r="V345" s="1"/>
      <c r="W345" s="1"/>
      <c r="X345" s="1"/>
      <c r="Y345" s="1"/>
      <c r="Z345" s="1"/>
      <c r="AA345" s="1"/>
    </row>
    <row r="346" spans="1:27" ht="15.75" customHeight="1">
      <c r="A346" s="71"/>
      <c r="B346" s="198"/>
      <c r="C346" s="192"/>
      <c r="D346" s="193"/>
      <c r="E346" s="194"/>
      <c r="F346" s="194"/>
      <c r="G346" s="194"/>
      <c r="H346" s="194"/>
      <c r="I346" s="194"/>
      <c r="J346" s="194"/>
      <c r="K346" s="194"/>
      <c r="L346" s="1"/>
      <c r="M346" s="1"/>
      <c r="N346" s="1"/>
      <c r="O346" s="1"/>
      <c r="P346" s="1"/>
      <c r="Q346" s="1"/>
      <c r="R346" s="1"/>
      <c r="S346" s="1"/>
      <c r="T346" s="1"/>
      <c r="U346" s="1"/>
      <c r="V346" s="1"/>
      <c r="W346" s="1"/>
      <c r="X346" s="1"/>
      <c r="Y346" s="1"/>
      <c r="Z346" s="1"/>
      <c r="AA346" s="1"/>
    </row>
    <row r="347" spans="1:27" ht="15.75" customHeight="1">
      <c r="A347" s="71"/>
      <c r="B347" s="198"/>
      <c r="C347" s="192"/>
      <c r="D347" s="193"/>
      <c r="E347" s="194"/>
      <c r="F347" s="194"/>
      <c r="G347" s="194"/>
      <c r="H347" s="194"/>
      <c r="I347" s="194"/>
      <c r="J347" s="194"/>
      <c r="K347" s="194"/>
      <c r="L347" s="1"/>
      <c r="M347" s="1"/>
      <c r="N347" s="1"/>
      <c r="O347" s="1"/>
      <c r="P347" s="1"/>
      <c r="Q347" s="1"/>
      <c r="R347" s="1"/>
      <c r="S347" s="1"/>
      <c r="T347" s="1"/>
      <c r="U347" s="1"/>
      <c r="V347" s="1"/>
      <c r="W347" s="1"/>
      <c r="X347" s="1"/>
      <c r="Y347" s="1"/>
      <c r="Z347" s="1"/>
      <c r="AA347" s="1"/>
    </row>
    <row r="348" spans="1:27" ht="15.75" customHeight="1">
      <c r="A348" s="71"/>
      <c r="B348" s="198"/>
      <c r="C348" s="192"/>
      <c r="D348" s="193"/>
      <c r="E348" s="194"/>
      <c r="F348" s="194"/>
      <c r="G348" s="194"/>
      <c r="H348" s="194"/>
      <c r="I348" s="194"/>
      <c r="J348" s="194"/>
      <c r="K348" s="194"/>
      <c r="L348" s="1"/>
      <c r="M348" s="1"/>
      <c r="N348" s="1"/>
      <c r="O348" s="1"/>
      <c r="P348" s="1"/>
      <c r="Q348" s="1"/>
      <c r="R348" s="1"/>
      <c r="S348" s="1"/>
      <c r="T348" s="1"/>
      <c r="U348" s="1"/>
      <c r="V348" s="1"/>
      <c r="W348" s="1"/>
      <c r="X348" s="1"/>
      <c r="Y348" s="1"/>
      <c r="Z348" s="1"/>
      <c r="AA348" s="1"/>
    </row>
    <row r="349" spans="1:27" ht="15.75" customHeight="1">
      <c r="A349" s="71"/>
      <c r="B349" s="198"/>
      <c r="C349" s="192"/>
      <c r="D349" s="193"/>
      <c r="E349" s="194"/>
      <c r="F349" s="194"/>
      <c r="G349" s="194"/>
      <c r="H349" s="194"/>
      <c r="I349" s="194"/>
      <c r="J349" s="194"/>
      <c r="K349" s="194"/>
      <c r="L349" s="1"/>
      <c r="M349" s="1"/>
      <c r="N349" s="1"/>
      <c r="O349" s="1"/>
      <c r="P349" s="1"/>
      <c r="Q349" s="1"/>
      <c r="R349" s="1"/>
      <c r="S349" s="1"/>
      <c r="T349" s="1"/>
      <c r="U349" s="1"/>
      <c r="V349" s="1"/>
      <c r="W349" s="1"/>
      <c r="X349" s="1"/>
      <c r="Y349" s="1"/>
      <c r="Z349" s="1"/>
      <c r="AA349" s="1"/>
    </row>
    <row r="350" spans="1:27" ht="15.75" customHeight="1">
      <c r="A350" s="71"/>
      <c r="B350" s="198"/>
      <c r="C350" s="192"/>
      <c r="D350" s="193"/>
      <c r="E350" s="194"/>
      <c r="F350" s="194"/>
      <c r="G350" s="194"/>
      <c r="H350" s="194"/>
      <c r="I350" s="194"/>
      <c r="J350" s="194"/>
      <c r="K350" s="194"/>
      <c r="L350" s="1"/>
      <c r="M350" s="1"/>
      <c r="N350" s="1"/>
      <c r="O350" s="1"/>
      <c r="P350" s="1"/>
      <c r="Q350" s="1"/>
      <c r="R350" s="1"/>
      <c r="S350" s="1"/>
      <c r="T350" s="1"/>
      <c r="U350" s="1"/>
      <c r="V350" s="1"/>
      <c r="W350" s="1"/>
      <c r="X350" s="1"/>
      <c r="Y350" s="1"/>
      <c r="Z350" s="1"/>
      <c r="AA350" s="1"/>
    </row>
    <row r="351" spans="1:27" ht="15.75" customHeight="1">
      <c r="A351" s="71"/>
      <c r="B351" s="198"/>
      <c r="C351" s="192"/>
      <c r="D351" s="193"/>
      <c r="E351" s="194"/>
      <c r="F351" s="194"/>
      <c r="G351" s="194"/>
      <c r="H351" s="194"/>
      <c r="I351" s="194"/>
      <c r="J351" s="194"/>
      <c r="K351" s="194"/>
      <c r="L351" s="1"/>
      <c r="M351" s="1"/>
      <c r="N351" s="1"/>
      <c r="O351" s="1"/>
      <c r="P351" s="1"/>
      <c r="Q351" s="1"/>
      <c r="R351" s="1"/>
      <c r="S351" s="1"/>
      <c r="T351" s="1"/>
      <c r="U351" s="1"/>
      <c r="V351" s="1"/>
      <c r="W351" s="1"/>
      <c r="X351" s="1"/>
      <c r="Y351" s="1"/>
      <c r="Z351" s="1"/>
      <c r="AA351" s="1"/>
    </row>
    <row r="352" spans="1:27" ht="15.75" customHeight="1">
      <c r="A352" s="71"/>
      <c r="B352" s="198"/>
      <c r="C352" s="192"/>
      <c r="D352" s="193"/>
      <c r="E352" s="194"/>
      <c r="F352" s="194"/>
      <c r="G352" s="194"/>
      <c r="H352" s="194"/>
      <c r="I352" s="194"/>
      <c r="J352" s="194"/>
      <c r="K352" s="194"/>
      <c r="L352" s="1"/>
      <c r="M352" s="1"/>
      <c r="N352" s="1"/>
      <c r="O352" s="1"/>
      <c r="P352" s="1"/>
      <c r="Q352" s="1"/>
      <c r="R352" s="1"/>
      <c r="S352" s="1"/>
      <c r="T352" s="1"/>
      <c r="U352" s="1"/>
      <c r="V352" s="1"/>
      <c r="W352" s="1"/>
      <c r="X352" s="1"/>
      <c r="Y352" s="1"/>
      <c r="Z352" s="1"/>
      <c r="AA352" s="1"/>
    </row>
    <row r="353" spans="1:27" ht="15.75" customHeight="1">
      <c r="A353" s="71"/>
      <c r="B353" s="198"/>
      <c r="C353" s="192"/>
      <c r="D353" s="193"/>
      <c r="E353" s="194"/>
      <c r="F353" s="194"/>
      <c r="G353" s="194"/>
      <c r="H353" s="194"/>
      <c r="I353" s="194"/>
      <c r="J353" s="194"/>
      <c r="K353" s="194"/>
      <c r="L353" s="1"/>
      <c r="M353" s="1"/>
      <c r="N353" s="1"/>
      <c r="O353" s="1"/>
      <c r="P353" s="1"/>
      <c r="Q353" s="1"/>
      <c r="R353" s="1"/>
      <c r="S353" s="1"/>
      <c r="T353" s="1"/>
      <c r="U353" s="1"/>
      <c r="V353" s="1"/>
      <c r="W353" s="1"/>
      <c r="X353" s="1"/>
      <c r="Y353" s="1"/>
      <c r="Z353" s="1"/>
      <c r="AA353" s="1"/>
    </row>
    <row r="354" spans="1:27" ht="15.75" customHeight="1">
      <c r="A354" s="71"/>
      <c r="B354" s="198"/>
      <c r="C354" s="192"/>
      <c r="D354" s="193"/>
      <c r="E354" s="194"/>
      <c r="F354" s="194"/>
      <c r="G354" s="194"/>
      <c r="H354" s="194"/>
      <c r="I354" s="194"/>
      <c r="J354" s="194"/>
      <c r="K354" s="194"/>
      <c r="L354" s="1"/>
      <c r="M354" s="1"/>
      <c r="N354" s="1"/>
      <c r="O354" s="1"/>
      <c r="P354" s="1"/>
      <c r="Q354" s="1"/>
      <c r="R354" s="1"/>
      <c r="S354" s="1"/>
      <c r="T354" s="1"/>
      <c r="U354" s="1"/>
      <c r="V354" s="1"/>
      <c r="W354" s="1"/>
      <c r="X354" s="1"/>
      <c r="Y354" s="1"/>
      <c r="Z354" s="1"/>
      <c r="AA354" s="1"/>
    </row>
    <row r="355" spans="1:27" ht="15.75" customHeight="1">
      <c r="A355" s="71"/>
      <c r="B355" s="198"/>
      <c r="C355" s="192"/>
      <c r="D355" s="193"/>
      <c r="E355" s="194"/>
      <c r="F355" s="194"/>
      <c r="G355" s="194"/>
      <c r="H355" s="194"/>
      <c r="I355" s="194"/>
      <c r="J355" s="194"/>
      <c r="K355" s="194"/>
      <c r="L355" s="1"/>
      <c r="M355" s="1"/>
      <c r="N355" s="1"/>
      <c r="O355" s="1"/>
      <c r="P355" s="1"/>
      <c r="Q355" s="1"/>
      <c r="R355" s="1"/>
      <c r="S355" s="1"/>
      <c r="T355" s="1"/>
      <c r="U355" s="1"/>
      <c r="V355" s="1"/>
      <c r="W355" s="1"/>
      <c r="X355" s="1"/>
      <c r="Y355" s="1"/>
      <c r="Z355" s="1"/>
      <c r="AA355" s="1"/>
    </row>
    <row r="356" spans="1:27" ht="15.75" customHeight="1">
      <c r="A356" s="71"/>
      <c r="B356" s="198"/>
      <c r="C356" s="192"/>
      <c r="D356" s="193"/>
      <c r="E356" s="194"/>
      <c r="F356" s="194"/>
      <c r="G356" s="194"/>
      <c r="H356" s="194"/>
      <c r="I356" s="194"/>
      <c r="J356" s="194"/>
      <c r="K356" s="194"/>
      <c r="L356" s="1"/>
      <c r="M356" s="1"/>
      <c r="N356" s="1"/>
      <c r="O356" s="1"/>
      <c r="P356" s="1"/>
      <c r="Q356" s="1"/>
      <c r="R356" s="1"/>
      <c r="S356" s="1"/>
      <c r="T356" s="1"/>
      <c r="U356" s="1"/>
      <c r="V356" s="1"/>
      <c r="W356" s="1"/>
      <c r="X356" s="1"/>
      <c r="Y356" s="1"/>
      <c r="Z356" s="1"/>
      <c r="AA356" s="1"/>
    </row>
    <row r="357" spans="1:27" ht="15.75" customHeight="1">
      <c r="A357" s="71"/>
      <c r="B357" s="198"/>
      <c r="C357" s="192"/>
      <c r="D357" s="193"/>
      <c r="E357" s="194"/>
      <c r="F357" s="194"/>
      <c r="G357" s="194"/>
      <c r="H357" s="194"/>
      <c r="I357" s="194"/>
      <c r="J357" s="194"/>
      <c r="K357" s="194"/>
      <c r="L357" s="1"/>
      <c r="M357" s="1"/>
      <c r="N357" s="1"/>
      <c r="O357" s="1"/>
      <c r="P357" s="1"/>
      <c r="Q357" s="1"/>
      <c r="R357" s="1"/>
      <c r="S357" s="1"/>
      <c r="T357" s="1"/>
      <c r="U357" s="1"/>
      <c r="V357" s="1"/>
      <c r="W357" s="1"/>
      <c r="X357" s="1"/>
      <c r="Y357" s="1"/>
      <c r="Z357" s="1"/>
      <c r="AA357" s="1"/>
    </row>
    <row r="358" spans="1:27" ht="15.75" customHeight="1">
      <c r="A358" s="71"/>
      <c r="B358" s="198"/>
      <c r="C358" s="192"/>
      <c r="D358" s="193"/>
      <c r="E358" s="194"/>
      <c r="F358" s="194"/>
      <c r="G358" s="194"/>
      <c r="H358" s="194"/>
      <c r="I358" s="194"/>
      <c r="J358" s="194"/>
      <c r="K358" s="194"/>
      <c r="L358" s="1"/>
      <c r="M358" s="1"/>
      <c r="N358" s="1"/>
      <c r="O358" s="1"/>
      <c r="P358" s="1"/>
      <c r="Q358" s="1"/>
      <c r="R358" s="1"/>
      <c r="S358" s="1"/>
      <c r="T358" s="1"/>
      <c r="U358" s="1"/>
      <c r="V358" s="1"/>
      <c r="W358" s="1"/>
      <c r="X358" s="1"/>
      <c r="Y358" s="1"/>
      <c r="Z358" s="1"/>
      <c r="AA358" s="1"/>
    </row>
    <row r="359" spans="1:27" ht="15.75" customHeight="1">
      <c r="A359" s="71"/>
      <c r="B359" s="198"/>
      <c r="C359" s="192"/>
      <c r="D359" s="193"/>
      <c r="E359" s="194"/>
      <c r="F359" s="194"/>
      <c r="G359" s="194"/>
      <c r="H359" s="194"/>
      <c r="I359" s="194"/>
      <c r="J359" s="194"/>
      <c r="K359" s="194"/>
      <c r="L359" s="1"/>
      <c r="M359" s="1"/>
      <c r="N359" s="1"/>
      <c r="O359" s="1"/>
      <c r="P359" s="1"/>
      <c r="Q359" s="1"/>
      <c r="R359" s="1"/>
      <c r="S359" s="1"/>
      <c r="T359" s="1"/>
      <c r="U359" s="1"/>
      <c r="V359" s="1"/>
      <c r="W359" s="1"/>
      <c r="X359" s="1"/>
      <c r="Y359" s="1"/>
      <c r="Z359" s="1"/>
      <c r="AA359" s="1"/>
    </row>
    <row r="360" spans="1:27" ht="15.75" customHeight="1">
      <c r="A360" s="71"/>
      <c r="B360" s="198"/>
      <c r="C360" s="192"/>
      <c r="D360" s="193"/>
      <c r="E360" s="194"/>
      <c r="F360" s="194"/>
      <c r="G360" s="194"/>
      <c r="H360" s="194"/>
      <c r="I360" s="194"/>
      <c r="J360" s="194"/>
      <c r="K360" s="194"/>
      <c r="L360" s="1"/>
      <c r="M360" s="1"/>
      <c r="N360" s="1"/>
      <c r="O360" s="1"/>
      <c r="P360" s="1"/>
      <c r="Q360" s="1"/>
      <c r="R360" s="1"/>
      <c r="S360" s="1"/>
      <c r="T360" s="1"/>
      <c r="U360" s="1"/>
      <c r="V360" s="1"/>
      <c r="W360" s="1"/>
      <c r="X360" s="1"/>
      <c r="Y360" s="1"/>
      <c r="Z360" s="1"/>
      <c r="AA360" s="1"/>
    </row>
    <row r="361" spans="1:27" ht="15.75" customHeight="1">
      <c r="A361" s="71"/>
      <c r="B361" s="198"/>
      <c r="C361" s="192"/>
      <c r="D361" s="193"/>
      <c r="E361" s="194"/>
      <c r="F361" s="194"/>
      <c r="G361" s="194"/>
      <c r="H361" s="194"/>
      <c r="I361" s="194"/>
      <c r="J361" s="194"/>
      <c r="K361" s="194"/>
      <c r="L361" s="1"/>
      <c r="M361" s="1"/>
      <c r="N361" s="1"/>
      <c r="O361" s="1"/>
      <c r="P361" s="1"/>
      <c r="Q361" s="1"/>
      <c r="R361" s="1"/>
      <c r="S361" s="1"/>
      <c r="T361" s="1"/>
      <c r="U361" s="1"/>
      <c r="V361" s="1"/>
      <c r="W361" s="1"/>
      <c r="X361" s="1"/>
      <c r="Y361" s="1"/>
      <c r="Z361" s="1"/>
      <c r="AA361" s="1"/>
    </row>
    <row r="362" spans="1:27" ht="15.75" customHeight="1">
      <c r="A362" s="71"/>
      <c r="B362" s="198"/>
      <c r="C362" s="192"/>
      <c r="D362" s="193"/>
      <c r="E362" s="194"/>
      <c r="F362" s="194"/>
      <c r="G362" s="194"/>
      <c r="H362" s="194"/>
      <c r="I362" s="194"/>
      <c r="J362" s="194"/>
      <c r="K362" s="194"/>
      <c r="L362" s="1"/>
      <c r="M362" s="1"/>
      <c r="N362" s="1"/>
      <c r="O362" s="1"/>
      <c r="P362" s="1"/>
      <c r="Q362" s="1"/>
      <c r="R362" s="1"/>
      <c r="S362" s="1"/>
      <c r="T362" s="1"/>
      <c r="U362" s="1"/>
      <c r="V362" s="1"/>
      <c r="W362" s="1"/>
      <c r="X362" s="1"/>
      <c r="Y362" s="1"/>
      <c r="Z362" s="1"/>
      <c r="AA362" s="1"/>
    </row>
    <row r="363" spans="1:27" ht="15.75" customHeight="1">
      <c r="A363" s="71"/>
      <c r="B363" s="198"/>
      <c r="C363" s="192"/>
      <c r="D363" s="193"/>
      <c r="E363" s="194"/>
      <c r="F363" s="194"/>
      <c r="G363" s="194"/>
      <c r="H363" s="194"/>
      <c r="I363" s="194"/>
      <c r="J363" s="194"/>
      <c r="K363" s="194"/>
      <c r="L363" s="1"/>
      <c r="M363" s="1"/>
      <c r="N363" s="1"/>
      <c r="O363" s="1"/>
      <c r="P363" s="1"/>
      <c r="Q363" s="1"/>
      <c r="R363" s="1"/>
      <c r="S363" s="1"/>
      <c r="T363" s="1"/>
      <c r="U363" s="1"/>
      <c r="V363" s="1"/>
      <c r="W363" s="1"/>
      <c r="X363" s="1"/>
      <c r="Y363" s="1"/>
      <c r="Z363" s="1"/>
      <c r="AA363" s="1"/>
    </row>
    <row r="364" spans="1:27" ht="15.75" customHeight="1">
      <c r="A364" s="71"/>
      <c r="B364" s="198"/>
      <c r="C364" s="192"/>
      <c r="D364" s="193"/>
      <c r="E364" s="194"/>
      <c r="F364" s="194"/>
      <c r="G364" s="194"/>
      <c r="H364" s="194"/>
      <c r="I364" s="194"/>
      <c r="J364" s="194"/>
      <c r="K364" s="194"/>
      <c r="L364" s="1"/>
      <c r="M364" s="1"/>
      <c r="N364" s="1"/>
      <c r="O364" s="1"/>
      <c r="P364" s="1"/>
      <c r="Q364" s="1"/>
      <c r="R364" s="1"/>
      <c r="S364" s="1"/>
      <c r="T364" s="1"/>
      <c r="U364" s="1"/>
      <c r="V364" s="1"/>
      <c r="W364" s="1"/>
      <c r="X364" s="1"/>
      <c r="Y364" s="1"/>
      <c r="Z364" s="1"/>
      <c r="AA364" s="1"/>
    </row>
    <row r="365" spans="1:27" ht="15.75" customHeight="1">
      <c r="A365" s="71"/>
      <c r="B365" s="198"/>
      <c r="C365" s="192"/>
      <c r="D365" s="193"/>
      <c r="E365" s="194"/>
      <c r="F365" s="194"/>
      <c r="G365" s="194"/>
      <c r="H365" s="194"/>
      <c r="I365" s="194"/>
      <c r="J365" s="194"/>
      <c r="K365" s="194"/>
      <c r="L365" s="1"/>
      <c r="M365" s="1"/>
      <c r="N365" s="1"/>
      <c r="O365" s="1"/>
      <c r="P365" s="1"/>
      <c r="Q365" s="1"/>
      <c r="R365" s="1"/>
      <c r="S365" s="1"/>
      <c r="T365" s="1"/>
      <c r="U365" s="1"/>
      <c r="V365" s="1"/>
      <c r="W365" s="1"/>
      <c r="X365" s="1"/>
      <c r="Y365" s="1"/>
      <c r="Z365" s="1"/>
      <c r="AA365" s="1"/>
    </row>
    <row r="366" spans="1:27" ht="15.75" customHeight="1">
      <c r="A366" s="71"/>
      <c r="B366" s="198"/>
      <c r="C366" s="192"/>
      <c r="D366" s="193"/>
      <c r="E366" s="194"/>
      <c r="F366" s="194"/>
      <c r="G366" s="194"/>
      <c r="H366" s="194"/>
      <c r="I366" s="194"/>
      <c r="J366" s="194"/>
      <c r="K366" s="194"/>
      <c r="L366" s="1"/>
      <c r="M366" s="1"/>
      <c r="N366" s="1"/>
      <c r="O366" s="1"/>
      <c r="P366" s="1"/>
      <c r="Q366" s="1"/>
      <c r="R366" s="1"/>
      <c r="S366" s="1"/>
      <c r="T366" s="1"/>
      <c r="U366" s="1"/>
      <c r="V366" s="1"/>
      <c r="W366" s="1"/>
      <c r="X366" s="1"/>
      <c r="Y366" s="1"/>
      <c r="Z366" s="1"/>
      <c r="AA366" s="1"/>
    </row>
    <row r="367" spans="1:27" ht="15.75" customHeight="1">
      <c r="A367" s="71"/>
      <c r="B367" s="198"/>
      <c r="C367" s="192"/>
      <c r="D367" s="193"/>
      <c r="E367" s="194"/>
      <c r="F367" s="194"/>
      <c r="G367" s="194"/>
      <c r="H367" s="194"/>
      <c r="I367" s="194"/>
      <c r="J367" s="194"/>
      <c r="K367" s="194"/>
      <c r="L367" s="1"/>
      <c r="M367" s="1"/>
      <c r="N367" s="1"/>
      <c r="O367" s="1"/>
      <c r="P367" s="1"/>
      <c r="Q367" s="1"/>
      <c r="R367" s="1"/>
      <c r="S367" s="1"/>
      <c r="T367" s="1"/>
      <c r="U367" s="1"/>
      <c r="V367" s="1"/>
      <c r="W367" s="1"/>
      <c r="X367" s="1"/>
      <c r="Y367" s="1"/>
      <c r="Z367" s="1"/>
      <c r="AA367" s="1"/>
    </row>
    <row r="368" spans="1:27" ht="15.75" customHeight="1">
      <c r="A368" s="71"/>
      <c r="B368" s="198"/>
      <c r="C368" s="192"/>
      <c r="D368" s="193"/>
      <c r="E368" s="194"/>
      <c r="F368" s="194"/>
      <c r="G368" s="194"/>
      <c r="H368" s="194"/>
      <c r="I368" s="194"/>
      <c r="J368" s="194"/>
      <c r="K368" s="194"/>
      <c r="L368" s="1"/>
      <c r="M368" s="1"/>
      <c r="N368" s="1"/>
      <c r="O368" s="1"/>
      <c r="P368" s="1"/>
      <c r="Q368" s="1"/>
      <c r="R368" s="1"/>
      <c r="S368" s="1"/>
      <c r="T368" s="1"/>
      <c r="U368" s="1"/>
      <c r="V368" s="1"/>
      <c r="W368" s="1"/>
      <c r="X368" s="1"/>
      <c r="Y368" s="1"/>
      <c r="Z368" s="1"/>
      <c r="AA368" s="1"/>
    </row>
    <row r="369" spans="1:27" ht="15.75" customHeight="1">
      <c r="A369" s="71"/>
      <c r="B369" s="198"/>
      <c r="C369" s="192"/>
      <c r="D369" s="193"/>
      <c r="E369" s="194"/>
      <c r="F369" s="194"/>
      <c r="G369" s="194"/>
      <c r="H369" s="194"/>
      <c r="I369" s="194"/>
      <c r="J369" s="194"/>
      <c r="K369" s="194"/>
      <c r="L369" s="1"/>
      <c r="M369" s="1"/>
      <c r="N369" s="1"/>
      <c r="O369" s="1"/>
      <c r="P369" s="1"/>
      <c r="Q369" s="1"/>
      <c r="R369" s="1"/>
      <c r="S369" s="1"/>
      <c r="T369" s="1"/>
      <c r="U369" s="1"/>
      <c r="V369" s="1"/>
      <c r="W369" s="1"/>
      <c r="X369" s="1"/>
      <c r="Y369" s="1"/>
      <c r="Z369" s="1"/>
      <c r="AA369" s="1"/>
    </row>
    <row r="370" spans="1:27" ht="15.75" customHeight="1">
      <c r="A370" s="71"/>
      <c r="B370" s="198"/>
      <c r="C370" s="192"/>
      <c r="D370" s="193"/>
      <c r="E370" s="194"/>
      <c r="F370" s="194"/>
      <c r="G370" s="194"/>
      <c r="H370" s="194"/>
      <c r="I370" s="194"/>
      <c r="J370" s="194"/>
      <c r="K370" s="194"/>
      <c r="L370" s="1"/>
      <c r="M370" s="1"/>
      <c r="N370" s="1"/>
      <c r="O370" s="1"/>
      <c r="P370" s="1"/>
      <c r="Q370" s="1"/>
      <c r="R370" s="1"/>
      <c r="S370" s="1"/>
      <c r="T370" s="1"/>
      <c r="U370" s="1"/>
      <c r="V370" s="1"/>
      <c r="W370" s="1"/>
      <c r="X370" s="1"/>
      <c r="Y370" s="1"/>
      <c r="Z370" s="1"/>
      <c r="AA370" s="1"/>
    </row>
    <row r="371" spans="1:27" ht="15.75" customHeight="1">
      <c r="A371" s="71"/>
      <c r="B371" s="198"/>
      <c r="C371" s="192"/>
      <c r="D371" s="193"/>
      <c r="E371" s="194"/>
      <c r="F371" s="194"/>
      <c r="G371" s="194"/>
      <c r="H371" s="194"/>
      <c r="I371" s="194"/>
      <c r="J371" s="194"/>
      <c r="K371" s="194"/>
      <c r="L371" s="1"/>
      <c r="M371" s="1"/>
      <c r="N371" s="1"/>
      <c r="O371" s="1"/>
      <c r="P371" s="1"/>
      <c r="Q371" s="1"/>
      <c r="R371" s="1"/>
      <c r="S371" s="1"/>
      <c r="T371" s="1"/>
      <c r="U371" s="1"/>
      <c r="V371" s="1"/>
      <c r="W371" s="1"/>
      <c r="X371" s="1"/>
      <c r="Y371" s="1"/>
      <c r="Z371" s="1"/>
      <c r="AA371" s="1"/>
    </row>
    <row r="372" spans="1:27" ht="15.75" customHeight="1">
      <c r="A372" s="71"/>
      <c r="B372" s="198"/>
      <c r="C372" s="192"/>
      <c r="D372" s="193"/>
      <c r="E372" s="194"/>
      <c r="F372" s="194"/>
      <c r="G372" s="194"/>
      <c r="H372" s="194"/>
      <c r="I372" s="194"/>
      <c r="J372" s="194"/>
      <c r="K372" s="194"/>
      <c r="L372" s="1"/>
      <c r="M372" s="1"/>
      <c r="N372" s="1"/>
      <c r="O372" s="1"/>
      <c r="P372" s="1"/>
      <c r="Q372" s="1"/>
      <c r="R372" s="1"/>
      <c r="S372" s="1"/>
      <c r="T372" s="1"/>
      <c r="U372" s="1"/>
      <c r="V372" s="1"/>
      <c r="W372" s="1"/>
      <c r="X372" s="1"/>
      <c r="Y372" s="1"/>
      <c r="Z372" s="1"/>
      <c r="AA372" s="1"/>
    </row>
    <row r="373" spans="1:27" ht="15.75" customHeight="1">
      <c r="A373" s="71"/>
      <c r="B373" s="198"/>
      <c r="C373" s="192"/>
      <c r="D373" s="193"/>
      <c r="E373" s="194"/>
      <c r="F373" s="194"/>
      <c r="G373" s="194"/>
      <c r="H373" s="194"/>
      <c r="I373" s="194"/>
      <c r="J373" s="194"/>
      <c r="K373" s="194"/>
      <c r="L373" s="1"/>
      <c r="M373" s="1"/>
      <c r="N373" s="1"/>
      <c r="O373" s="1"/>
      <c r="P373" s="1"/>
      <c r="Q373" s="1"/>
      <c r="R373" s="1"/>
      <c r="S373" s="1"/>
      <c r="T373" s="1"/>
      <c r="U373" s="1"/>
      <c r="V373" s="1"/>
      <c r="W373" s="1"/>
      <c r="X373" s="1"/>
      <c r="Y373" s="1"/>
      <c r="Z373" s="1"/>
      <c r="AA373" s="1"/>
    </row>
    <row r="374" spans="1:27" ht="15.75" customHeight="1">
      <c r="A374" s="71"/>
      <c r="B374" s="198"/>
      <c r="C374" s="192"/>
      <c r="D374" s="193"/>
      <c r="E374" s="194"/>
      <c r="F374" s="194"/>
      <c r="G374" s="194"/>
      <c r="H374" s="194"/>
      <c r="I374" s="194"/>
      <c r="J374" s="194"/>
      <c r="K374" s="194"/>
      <c r="L374" s="1"/>
      <c r="M374" s="1"/>
      <c r="N374" s="1"/>
      <c r="O374" s="1"/>
      <c r="P374" s="1"/>
      <c r="Q374" s="1"/>
      <c r="R374" s="1"/>
      <c r="S374" s="1"/>
      <c r="T374" s="1"/>
      <c r="U374" s="1"/>
      <c r="V374" s="1"/>
      <c r="W374" s="1"/>
      <c r="X374" s="1"/>
      <c r="Y374" s="1"/>
      <c r="Z374" s="1"/>
      <c r="AA374" s="1"/>
    </row>
    <row r="375" spans="1:27" ht="15.75" customHeight="1">
      <c r="A375" s="71"/>
      <c r="B375" s="198"/>
      <c r="C375" s="192"/>
      <c r="D375" s="193"/>
      <c r="E375" s="194"/>
      <c r="F375" s="194"/>
      <c r="G375" s="194"/>
      <c r="H375" s="194"/>
      <c r="I375" s="194"/>
      <c r="J375" s="194"/>
      <c r="K375" s="194"/>
      <c r="L375" s="1"/>
      <c r="M375" s="1"/>
      <c r="N375" s="1"/>
      <c r="O375" s="1"/>
      <c r="P375" s="1"/>
      <c r="Q375" s="1"/>
      <c r="R375" s="1"/>
      <c r="S375" s="1"/>
      <c r="T375" s="1"/>
      <c r="U375" s="1"/>
      <c r="V375" s="1"/>
      <c r="W375" s="1"/>
      <c r="X375" s="1"/>
      <c r="Y375" s="1"/>
      <c r="Z375" s="1"/>
      <c r="AA375" s="1"/>
    </row>
    <row r="376" spans="1:27" ht="15.75" customHeight="1">
      <c r="A376" s="71"/>
      <c r="B376" s="198"/>
      <c r="C376" s="192"/>
      <c r="D376" s="193"/>
      <c r="E376" s="194"/>
      <c r="F376" s="194"/>
      <c r="G376" s="194"/>
      <c r="H376" s="194"/>
      <c r="I376" s="194"/>
      <c r="J376" s="194"/>
      <c r="K376" s="194"/>
      <c r="L376" s="1"/>
      <c r="M376" s="1"/>
      <c r="N376" s="1"/>
      <c r="O376" s="1"/>
      <c r="P376" s="1"/>
      <c r="Q376" s="1"/>
      <c r="R376" s="1"/>
      <c r="S376" s="1"/>
      <c r="T376" s="1"/>
      <c r="U376" s="1"/>
      <c r="V376" s="1"/>
      <c r="W376" s="1"/>
      <c r="X376" s="1"/>
      <c r="Y376" s="1"/>
      <c r="Z376" s="1"/>
      <c r="AA376" s="1"/>
    </row>
    <row r="377" spans="1:27" ht="15.75" customHeight="1">
      <c r="A377" s="71"/>
      <c r="B377" s="198"/>
      <c r="C377" s="192"/>
      <c r="D377" s="193"/>
      <c r="E377" s="194"/>
      <c r="F377" s="194"/>
      <c r="G377" s="194"/>
      <c r="H377" s="194"/>
      <c r="I377" s="194"/>
      <c r="J377" s="194"/>
      <c r="K377" s="194"/>
      <c r="L377" s="1"/>
      <c r="M377" s="1"/>
      <c r="N377" s="1"/>
      <c r="O377" s="1"/>
      <c r="P377" s="1"/>
      <c r="Q377" s="1"/>
      <c r="R377" s="1"/>
      <c r="S377" s="1"/>
      <c r="T377" s="1"/>
      <c r="U377" s="1"/>
      <c r="V377" s="1"/>
      <c r="W377" s="1"/>
      <c r="X377" s="1"/>
      <c r="Y377" s="1"/>
      <c r="Z377" s="1"/>
      <c r="AA377" s="1"/>
    </row>
    <row r="378" spans="1:27" ht="15.75" customHeight="1">
      <c r="A378" s="71"/>
      <c r="B378" s="198"/>
      <c r="C378" s="192"/>
      <c r="D378" s="193"/>
      <c r="E378" s="194"/>
      <c r="F378" s="194"/>
      <c r="G378" s="194"/>
      <c r="H378" s="194"/>
      <c r="I378" s="194"/>
      <c r="J378" s="194"/>
      <c r="K378" s="194"/>
      <c r="L378" s="1"/>
      <c r="M378" s="1"/>
      <c r="N378" s="1"/>
      <c r="O378" s="1"/>
      <c r="P378" s="1"/>
      <c r="Q378" s="1"/>
      <c r="R378" s="1"/>
      <c r="S378" s="1"/>
      <c r="T378" s="1"/>
      <c r="U378" s="1"/>
      <c r="V378" s="1"/>
      <c r="W378" s="1"/>
      <c r="X378" s="1"/>
      <c r="Y378" s="1"/>
      <c r="Z378" s="1"/>
      <c r="AA378" s="1"/>
    </row>
    <row r="379" spans="1:27" ht="15.75" customHeight="1">
      <c r="A379" s="71"/>
      <c r="B379" s="198"/>
      <c r="C379" s="192"/>
      <c r="D379" s="193"/>
      <c r="E379" s="194"/>
      <c r="F379" s="194"/>
      <c r="G379" s="194"/>
      <c r="H379" s="194"/>
      <c r="I379" s="194"/>
      <c r="J379" s="194"/>
      <c r="K379" s="194"/>
      <c r="L379" s="1"/>
      <c r="M379" s="1"/>
      <c r="N379" s="1"/>
      <c r="O379" s="1"/>
      <c r="P379" s="1"/>
      <c r="Q379" s="1"/>
      <c r="R379" s="1"/>
      <c r="S379" s="1"/>
      <c r="T379" s="1"/>
      <c r="U379" s="1"/>
      <c r="V379" s="1"/>
      <c r="W379" s="1"/>
      <c r="X379" s="1"/>
      <c r="Y379" s="1"/>
      <c r="Z379" s="1"/>
      <c r="AA379" s="1"/>
    </row>
    <row r="380" spans="1:27" ht="15.75" customHeight="1">
      <c r="A380" s="71"/>
      <c r="B380" s="198"/>
      <c r="C380" s="192"/>
      <c r="D380" s="193"/>
      <c r="E380" s="194"/>
      <c r="F380" s="194"/>
      <c r="G380" s="194"/>
      <c r="H380" s="194"/>
      <c r="I380" s="194"/>
      <c r="J380" s="194"/>
      <c r="K380" s="194"/>
      <c r="L380" s="1"/>
      <c r="M380" s="1"/>
      <c r="N380" s="1"/>
      <c r="O380" s="1"/>
      <c r="P380" s="1"/>
      <c r="Q380" s="1"/>
      <c r="R380" s="1"/>
      <c r="S380" s="1"/>
      <c r="T380" s="1"/>
      <c r="U380" s="1"/>
      <c r="V380" s="1"/>
      <c r="W380" s="1"/>
      <c r="X380" s="1"/>
      <c r="Y380" s="1"/>
      <c r="Z380" s="1"/>
      <c r="AA380" s="1"/>
    </row>
    <row r="381" spans="1:27" ht="15.75" customHeight="1">
      <c r="A381" s="71"/>
      <c r="B381" s="198"/>
      <c r="C381" s="192"/>
      <c r="D381" s="193"/>
      <c r="E381" s="194"/>
      <c r="F381" s="194"/>
      <c r="G381" s="194"/>
      <c r="H381" s="194"/>
      <c r="I381" s="194"/>
      <c r="J381" s="194"/>
      <c r="K381" s="194"/>
      <c r="L381" s="1"/>
      <c r="M381" s="1"/>
      <c r="N381" s="1"/>
      <c r="O381" s="1"/>
      <c r="P381" s="1"/>
      <c r="Q381" s="1"/>
      <c r="R381" s="1"/>
      <c r="S381" s="1"/>
      <c r="T381" s="1"/>
      <c r="U381" s="1"/>
      <c r="V381" s="1"/>
      <c r="W381" s="1"/>
      <c r="X381" s="1"/>
      <c r="Y381" s="1"/>
      <c r="Z381" s="1"/>
      <c r="AA381" s="1"/>
    </row>
    <row r="382" spans="1:27" ht="15.75" customHeight="1">
      <c r="A382" s="71"/>
      <c r="B382" s="198"/>
      <c r="C382" s="192"/>
      <c r="D382" s="193"/>
      <c r="E382" s="194"/>
      <c r="F382" s="194"/>
      <c r="G382" s="194"/>
      <c r="H382" s="194"/>
      <c r="I382" s="194"/>
      <c r="J382" s="194"/>
      <c r="K382" s="194"/>
      <c r="L382" s="1"/>
      <c r="M382" s="1"/>
      <c r="N382" s="1"/>
      <c r="O382" s="1"/>
      <c r="P382" s="1"/>
      <c r="Q382" s="1"/>
      <c r="R382" s="1"/>
      <c r="S382" s="1"/>
      <c r="T382" s="1"/>
      <c r="U382" s="1"/>
      <c r="V382" s="1"/>
      <c r="W382" s="1"/>
      <c r="X382" s="1"/>
      <c r="Y382" s="1"/>
      <c r="Z382" s="1"/>
      <c r="AA382" s="1"/>
    </row>
    <row r="383" spans="1:27" ht="15.75" customHeight="1">
      <c r="A383" s="71"/>
      <c r="B383" s="198"/>
      <c r="C383" s="192"/>
      <c r="D383" s="193"/>
      <c r="E383" s="194"/>
      <c r="F383" s="194"/>
      <c r="G383" s="194"/>
      <c r="H383" s="194"/>
      <c r="I383" s="194"/>
      <c r="J383" s="194"/>
      <c r="K383" s="194"/>
      <c r="L383" s="1"/>
      <c r="M383" s="1"/>
      <c r="N383" s="1"/>
      <c r="O383" s="1"/>
      <c r="P383" s="1"/>
      <c r="Q383" s="1"/>
      <c r="R383" s="1"/>
      <c r="S383" s="1"/>
      <c r="T383" s="1"/>
      <c r="U383" s="1"/>
      <c r="V383" s="1"/>
      <c r="W383" s="1"/>
      <c r="X383" s="1"/>
      <c r="Y383" s="1"/>
      <c r="Z383" s="1"/>
      <c r="AA383" s="1"/>
    </row>
    <row r="384" spans="1:27" ht="15.75" customHeight="1">
      <c r="A384" s="71"/>
      <c r="B384" s="198"/>
      <c r="C384" s="192"/>
      <c r="D384" s="193"/>
      <c r="E384" s="194"/>
      <c r="F384" s="194"/>
      <c r="G384" s="194"/>
      <c r="H384" s="194"/>
      <c r="I384" s="194"/>
      <c r="J384" s="194"/>
      <c r="K384" s="194"/>
      <c r="L384" s="1"/>
      <c r="M384" s="1"/>
      <c r="N384" s="1"/>
      <c r="O384" s="1"/>
      <c r="P384" s="1"/>
      <c r="Q384" s="1"/>
      <c r="R384" s="1"/>
      <c r="S384" s="1"/>
      <c r="T384" s="1"/>
      <c r="U384" s="1"/>
      <c r="V384" s="1"/>
      <c r="W384" s="1"/>
      <c r="X384" s="1"/>
      <c r="Y384" s="1"/>
      <c r="Z384" s="1"/>
      <c r="AA384" s="1"/>
    </row>
    <row r="385" spans="1:27" ht="15.75" customHeight="1">
      <c r="A385" s="71"/>
      <c r="B385" s="198"/>
      <c r="C385" s="192"/>
      <c r="D385" s="193"/>
      <c r="E385" s="194"/>
      <c r="F385" s="194"/>
      <c r="G385" s="194"/>
      <c r="H385" s="194"/>
      <c r="I385" s="194"/>
      <c r="J385" s="194"/>
      <c r="K385" s="194"/>
      <c r="L385" s="1"/>
      <c r="M385" s="1"/>
      <c r="N385" s="1"/>
      <c r="O385" s="1"/>
      <c r="P385" s="1"/>
      <c r="Q385" s="1"/>
      <c r="R385" s="1"/>
      <c r="S385" s="1"/>
      <c r="T385" s="1"/>
      <c r="U385" s="1"/>
      <c r="V385" s="1"/>
      <c r="W385" s="1"/>
      <c r="X385" s="1"/>
      <c r="Y385" s="1"/>
      <c r="Z385" s="1"/>
      <c r="AA385" s="1"/>
    </row>
    <row r="386" spans="1:27" ht="15.75" customHeight="1">
      <c r="A386" s="71"/>
      <c r="B386" s="198"/>
      <c r="C386" s="192"/>
      <c r="D386" s="193"/>
      <c r="E386" s="194"/>
      <c r="F386" s="194"/>
      <c r="G386" s="194"/>
      <c r="H386" s="194"/>
      <c r="I386" s="194"/>
      <c r="J386" s="194"/>
      <c r="K386" s="194"/>
      <c r="L386" s="1"/>
      <c r="M386" s="1"/>
      <c r="N386" s="1"/>
      <c r="O386" s="1"/>
      <c r="P386" s="1"/>
      <c r="Q386" s="1"/>
      <c r="R386" s="1"/>
      <c r="S386" s="1"/>
      <c r="T386" s="1"/>
      <c r="U386" s="1"/>
      <c r="V386" s="1"/>
      <c r="W386" s="1"/>
      <c r="X386" s="1"/>
      <c r="Y386" s="1"/>
      <c r="Z386" s="1"/>
      <c r="AA386" s="1"/>
    </row>
    <row r="387" spans="1:27" ht="15.75" customHeight="1">
      <c r="A387" s="71"/>
      <c r="B387" s="198"/>
      <c r="C387" s="192"/>
      <c r="D387" s="193"/>
      <c r="E387" s="194"/>
      <c r="F387" s="194"/>
      <c r="G387" s="194"/>
      <c r="H387" s="194"/>
      <c r="I387" s="194"/>
      <c r="J387" s="194"/>
      <c r="K387" s="194"/>
      <c r="L387" s="1"/>
      <c r="M387" s="1"/>
      <c r="N387" s="1"/>
      <c r="O387" s="1"/>
      <c r="P387" s="1"/>
      <c r="Q387" s="1"/>
      <c r="R387" s="1"/>
      <c r="S387" s="1"/>
      <c r="T387" s="1"/>
      <c r="U387" s="1"/>
      <c r="V387" s="1"/>
      <c r="W387" s="1"/>
      <c r="X387" s="1"/>
      <c r="Y387" s="1"/>
      <c r="Z387" s="1"/>
      <c r="AA387" s="1"/>
    </row>
    <row r="388" spans="1:27" ht="15.75" customHeight="1">
      <c r="A388" s="71"/>
      <c r="B388" s="198"/>
      <c r="C388" s="192"/>
      <c r="D388" s="193"/>
      <c r="E388" s="194"/>
      <c r="F388" s="194"/>
      <c r="G388" s="194"/>
      <c r="H388" s="194"/>
      <c r="I388" s="194"/>
      <c r="J388" s="194"/>
      <c r="K388" s="194"/>
      <c r="L388" s="1"/>
      <c r="M388" s="1"/>
      <c r="N388" s="1"/>
      <c r="O388" s="1"/>
      <c r="P388" s="1"/>
      <c r="Q388" s="1"/>
      <c r="R388" s="1"/>
      <c r="S388" s="1"/>
      <c r="T388" s="1"/>
      <c r="U388" s="1"/>
      <c r="V388" s="1"/>
      <c r="W388" s="1"/>
      <c r="X388" s="1"/>
      <c r="Y388" s="1"/>
      <c r="Z388" s="1"/>
      <c r="AA388" s="1"/>
    </row>
    <row r="389" spans="1:27" ht="15.75" customHeight="1">
      <c r="A389" s="71"/>
      <c r="B389" s="198"/>
      <c r="C389" s="192"/>
      <c r="D389" s="193"/>
      <c r="E389" s="194"/>
      <c r="F389" s="194"/>
      <c r="G389" s="194"/>
      <c r="H389" s="194"/>
      <c r="I389" s="194"/>
      <c r="J389" s="194"/>
      <c r="K389" s="194"/>
      <c r="L389" s="1"/>
      <c r="M389" s="1"/>
      <c r="N389" s="1"/>
      <c r="O389" s="1"/>
      <c r="P389" s="1"/>
      <c r="Q389" s="1"/>
      <c r="R389" s="1"/>
      <c r="S389" s="1"/>
      <c r="T389" s="1"/>
      <c r="U389" s="1"/>
      <c r="V389" s="1"/>
      <c r="W389" s="1"/>
      <c r="X389" s="1"/>
      <c r="Y389" s="1"/>
      <c r="Z389" s="1"/>
      <c r="AA389" s="1"/>
    </row>
    <row r="390" spans="1:27" ht="15.75" customHeight="1">
      <c r="A390" s="71"/>
      <c r="B390" s="198"/>
      <c r="C390" s="192"/>
      <c r="D390" s="193"/>
      <c r="E390" s="194"/>
      <c r="F390" s="194"/>
      <c r="G390" s="194"/>
      <c r="H390" s="194"/>
      <c r="I390" s="194"/>
      <c r="J390" s="194"/>
      <c r="K390" s="194"/>
      <c r="L390" s="1"/>
      <c r="M390" s="1"/>
      <c r="N390" s="1"/>
      <c r="O390" s="1"/>
      <c r="P390" s="1"/>
      <c r="Q390" s="1"/>
      <c r="R390" s="1"/>
      <c r="S390" s="1"/>
      <c r="T390" s="1"/>
      <c r="U390" s="1"/>
      <c r="V390" s="1"/>
      <c r="W390" s="1"/>
      <c r="X390" s="1"/>
      <c r="Y390" s="1"/>
      <c r="Z390" s="1"/>
      <c r="AA390" s="1"/>
    </row>
    <row r="391" spans="1:27" ht="15.75" customHeight="1">
      <c r="A391" s="71"/>
      <c r="B391" s="198"/>
      <c r="C391" s="192"/>
      <c r="D391" s="193"/>
      <c r="E391" s="194"/>
      <c r="F391" s="194"/>
      <c r="G391" s="194"/>
      <c r="H391" s="194"/>
      <c r="I391" s="194"/>
      <c r="J391" s="194"/>
      <c r="K391" s="194"/>
      <c r="L391" s="1"/>
      <c r="M391" s="1"/>
      <c r="N391" s="1"/>
      <c r="O391" s="1"/>
      <c r="P391" s="1"/>
      <c r="Q391" s="1"/>
      <c r="R391" s="1"/>
      <c r="S391" s="1"/>
      <c r="T391" s="1"/>
      <c r="U391" s="1"/>
      <c r="V391" s="1"/>
      <c r="W391" s="1"/>
      <c r="X391" s="1"/>
      <c r="Y391" s="1"/>
      <c r="Z391" s="1"/>
      <c r="AA391" s="1"/>
    </row>
    <row r="392" spans="1:27" ht="15.75" customHeight="1">
      <c r="A392" s="71"/>
      <c r="B392" s="198"/>
      <c r="C392" s="192"/>
      <c r="D392" s="193"/>
      <c r="E392" s="194"/>
      <c r="F392" s="194"/>
      <c r="G392" s="194"/>
      <c r="H392" s="194"/>
      <c r="I392" s="194"/>
      <c r="J392" s="194"/>
      <c r="K392" s="194"/>
      <c r="L392" s="1"/>
      <c r="M392" s="1"/>
      <c r="N392" s="1"/>
      <c r="O392" s="1"/>
      <c r="P392" s="1"/>
      <c r="Q392" s="1"/>
      <c r="R392" s="1"/>
      <c r="S392" s="1"/>
      <c r="T392" s="1"/>
      <c r="U392" s="1"/>
      <c r="V392" s="1"/>
      <c r="W392" s="1"/>
      <c r="X392" s="1"/>
      <c r="Y392" s="1"/>
      <c r="Z392" s="1"/>
      <c r="AA392" s="1"/>
    </row>
    <row r="393" spans="1:27" ht="15.75" customHeight="1">
      <c r="A393" s="71"/>
      <c r="B393" s="198"/>
      <c r="C393" s="192"/>
      <c r="D393" s="193"/>
      <c r="E393" s="194"/>
      <c r="F393" s="194"/>
      <c r="G393" s="194"/>
      <c r="H393" s="194"/>
      <c r="I393" s="194"/>
      <c r="J393" s="194"/>
      <c r="K393" s="194"/>
      <c r="L393" s="1"/>
      <c r="M393" s="1"/>
      <c r="N393" s="1"/>
      <c r="O393" s="1"/>
      <c r="P393" s="1"/>
      <c r="Q393" s="1"/>
      <c r="R393" s="1"/>
      <c r="S393" s="1"/>
      <c r="T393" s="1"/>
      <c r="U393" s="1"/>
      <c r="V393" s="1"/>
      <c r="W393" s="1"/>
      <c r="X393" s="1"/>
      <c r="Y393" s="1"/>
      <c r="Z393" s="1"/>
      <c r="AA393" s="1"/>
    </row>
    <row r="394" spans="1:27" ht="15.75" customHeight="1">
      <c r="A394" s="71"/>
      <c r="B394" s="198"/>
      <c r="C394" s="192"/>
      <c r="D394" s="193"/>
      <c r="E394" s="194"/>
      <c r="F394" s="194"/>
      <c r="G394" s="194"/>
      <c r="H394" s="194"/>
      <c r="I394" s="194"/>
      <c r="J394" s="194"/>
      <c r="K394" s="194"/>
      <c r="L394" s="1"/>
      <c r="M394" s="1"/>
      <c r="N394" s="1"/>
      <c r="O394" s="1"/>
      <c r="P394" s="1"/>
      <c r="Q394" s="1"/>
      <c r="R394" s="1"/>
      <c r="S394" s="1"/>
      <c r="T394" s="1"/>
      <c r="U394" s="1"/>
      <c r="V394" s="1"/>
      <c r="W394" s="1"/>
      <c r="X394" s="1"/>
      <c r="Y394" s="1"/>
      <c r="Z394" s="1"/>
      <c r="AA394" s="1"/>
    </row>
    <row r="395" spans="1:27" ht="15.75" customHeight="1">
      <c r="A395" s="71"/>
      <c r="B395" s="198"/>
      <c r="C395" s="192"/>
      <c r="D395" s="193"/>
      <c r="E395" s="194"/>
      <c r="F395" s="194"/>
      <c r="G395" s="194"/>
      <c r="H395" s="194"/>
      <c r="I395" s="194"/>
      <c r="J395" s="194"/>
      <c r="K395" s="194"/>
      <c r="L395" s="1"/>
      <c r="M395" s="1"/>
      <c r="N395" s="1"/>
      <c r="O395" s="1"/>
      <c r="P395" s="1"/>
      <c r="Q395" s="1"/>
      <c r="R395" s="1"/>
      <c r="S395" s="1"/>
      <c r="T395" s="1"/>
      <c r="U395" s="1"/>
      <c r="V395" s="1"/>
      <c r="W395" s="1"/>
      <c r="X395" s="1"/>
      <c r="Y395" s="1"/>
      <c r="Z395" s="1"/>
      <c r="AA395" s="1"/>
    </row>
    <row r="396" spans="1:27" ht="15.75" customHeight="1">
      <c r="A396" s="71"/>
      <c r="B396" s="198"/>
      <c r="C396" s="192"/>
      <c r="D396" s="193"/>
      <c r="E396" s="194"/>
      <c r="F396" s="194"/>
      <c r="G396" s="194"/>
      <c r="H396" s="194"/>
      <c r="I396" s="194"/>
      <c r="J396" s="194"/>
      <c r="K396" s="194"/>
      <c r="L396" s="1"/>
      <c r="M396" s="1"/>
      <c r="N396" s="1"/>
      <c r="O396" s="1"/>
      <c r="P396" s="1"/>
      <c r="Q396" s="1"/>
      <c r="R396" s="1"/>
      <c r="S396" s="1"/>
      <c r="T396" s="1"/>
      <c r="U396" s="1"/>
      <c r="V396" s="1"/>
      <c r="W396" s="1"/>
      <c r="X396" s="1"/>
      <c r="Y396" s="1"/>
      <c r="Z396" s="1"/>
      <c r="AA396" s="1"/>
    </row>
    <row r="397" spans="1:27" ht="15.75" customHeight="1">
      <c r="A397" s="71"/>
      <c r="B397" s="198"/>
      <c r="C397" s="192"/>
      <c r="D397" s="193"/>
      <c r="E397" s="194"/>
      <c r="F397" s="194"/>
      <c r="G397" s="194"/>
      <c r="H397" s="194"/>
      <c r="I397" s="194"/>
      <c r="J397" s="194"/>
      <c r="K397" s="194"/>
      <c r="L397" s="1"/>
      <c r="M397" s="1"/>
      <c r="N397" s="1"/>
      <c r="O397" s="1"/>
      <c r="P397" s="1"/>
      <c r="Q397" s="1"/>
      <c r="R397" s="1"/>
      <c r="S397" s="1"/>
      <c r="T397" s="1"/>
      <c r="U397" s="1"/>
      <c r="V397" s="1"/>
      <c r="W397" s="1"/>
      <c r="X397" s="1"/>
      <c r="Y397" s="1"/>
      <c r="Z397" s="1"/>
      <c r="AA397" s="1"/>
    </row>
    <row r="398" spans="1:27" ht="15.75" customHeight="1">
      <c r="A398" s="71"/>
      <c r="B398" s="198"/>
      <c r="C398" s="192"/>
      <c r="D398" s="193"/>
      <c r="E398" s="194"/>
      <c r="F398" s="194"/>
      <c r="G398" s="194"/>
      <c r="H398" s="194"/>
      <c r="I398" s="194"/>
      <c r="J398" s="194"/>
      <c r="K398" s="194"/>
      <c r="L398" s="1"/>
      <c r="M398" s="1"/>
      <c r="N398" s="1"/>
      <c r="O398" s="1"/>
      <c r="P398" s="1"/>
      <c r="Q398" s="1"/>
      <c r="R398" s="1"/>
      <c r="S398" s="1"/>
      <c r="T398" s="1"/>
      <c r="U398" s="1"/>
      <c r="V398" s="1"/>
      <c r="W398" s="1"/>
      <c r="X398" s="1"/>
      <c r="Y398" s="1"/>
      <c r="Z398" s="1"/>
      <c r="AA398" s="1"/>
    </row>
    <row r="399" spans="1:27" ht="15.75" customHeight="1">
      <c r="A399" s="71"/>
      <c r="B399" s="198"/>
      <c r="C399" s="192"/>
      <c r="D399" s="193"/>
      <c r="E399" s="194"/>
      <c r="F399" s="194"/>
      <c r="G399" s="194"/>
      <c r="H399" s="194"/>
      <c r="I399" s="194"/>
      <c r="J399" s="194"/>
      <c r="K399" s="194"/>
      <c r="L399" s="1"/>
      <c r="M399" s="1"/>
      <c r="N399" s="1"/>
      <c r="O399" s="1"/>
      <c r="P399" s="1"/>
      <c r="Q399" s="1"/>
      <c r="R399" s="1"/>
      <c r="S399" s="1"/>
      <c r="T399" s="1"/>
      <c r="U399" s="1"/>
      <c r="V399" s="1"/>
      <c r="W399" s="1"/>
      <c r="X399" s="1"/>
      <c r="Y399" s="1"/>
      <c r="Z399" s="1"/>
      <c r="AA399" s="1"/>
    </row>
    <row r="400" spans="1:27" ht="15.75" customHeight="1">
      <c r="A400" s="71"/>
      <c r="B400" s="198"/>
      <c r="C400" s="192"/>
      <c r="D400" s="193"/>
      <c r="E400" s="194"/>
      <c r="F400" s="194"/>
      <c r="G400" s="194"/>
      <c r="H400" s="194"/>
      <c r="I400" s="194"/>
      <c r="J400" s="194"/>
      <c r="K400" s="194"/>
      <c r="L400" s="1"/>
      <c r="M400" s="1"/>
      <c r="N400" s="1"/>
      <c r="O400" s="1"/>
      <c r="P400" s="1"/>
      <c r="Q400" s="1"/>
      <c r="R400" s="1"/>
      <c r="S400" s="1"/>
      <c r="T400" s="1"/>
      <c r="U400" s="1"/>
      <c r="V400" s="1"/>
      <c r="W400" s="1"/>
      <c r="X400" s="1"/>
      <c r="Y400" s="1"/>
      <c r="Z400" s="1"/>
      <c r="AA400" s="1"/>
    </row>
    <row r="401" spans="1:27" ht="15.75" customHeight="1">
      <c r="A401" s="71"/>
      <c r="B401" s="198"/>
      <c r="C401" s="192"/>
      <c r="D401" s="193"/>
      <c r="E401" s="194"/>
      <c r="F401" s="194"/>
      <c r="G401" s="194"/>
      <c r="H401" s="194"/>
      <c r="I401" s="194"/>
      <c r="J401" s="194"/>
      <c r="K401" s="194"/>
      <c r="L401" s="1"/>
      <c r="M401" s="1"/>
      <c r="N401" s="1"/>
      <c r="O401" s="1"/>
      <c r="P401" s="1"/>
      <c r="Q401" s="1"/>
      <c r="R401" s="1"/>
      <c r="S401" s="1"/>
      <c r="T401" s="1"/>
      <c r="U401" s="1"/>
      <c r="V401" s="1"/>
      <c r="W401" s="1"/>
      <c r="X401" s="1"/>
      <c r="Y401" s="1"/>
      <c r="Z401" s="1"/>
      <c r="AA401" s="1"/>
    </row>
    <row r="402" spans="1:27" ht="15.75" customHeight="1">
      <c r="A402" s="71"/>
      <c r="B402" s="198"/>
      <c r="C402" s="192"/>
      <c r="D402" s="193"/>
      <c r="E402" s="194"/>
      <c r="F402" s="194"/>
      <c r="G402" s="194"/>
      <c r="H402" s="194"/>
      <c r="I402" s="194"/>
      <c r="J402" s="194"/>
      <c r="K402" s="194"/>
      <c r="L402" s="1"/>
      <c r="M402" s="1"/>
      <c r="N402" s="1"/>
      <c r="O402" s="1"/>
      <c r="P402" s="1"/>
      <c r="Q402" s="1"/>
      <c r="R402" s="1"/>
      <c r="S402" s="1"/>
      <c r="T402" s="1"/>
      <c r="U402" s="1"/>
      <c r="V402" s="1"/>
      <c r="W402" s="1"/>
      <c r="X402" s="1"/>
      <c r="Y402" s="1"/>
      <c r="Z402" s="1"/>
      <c r="AA402" s="1"/>
    </row>
    <row r="403" spans="1:27" ht="15.75" customHeight="1">
      <c r="A403" s="71"/>
      <c r="B403" s="198"/>
      <c r="C403" s="192"/>
      <c r="D403" s="193"/>
      <c r="E403" s="194"/>
      <c r="F403" s="194"/>
      <c r="G403" s="194"/>
      <c r="H403" s="194"/>
      <c r="I403" s="194"/>
      <c r="J403" s="194"/>
      <c r="K403" s="194"/>
      <c r="L403" s="1"/>
      <c r="M403" s="1"/>
      <c r="N403" s="1"/>
      <c r="O403" s="1"/>
      <c r="P403" s="1"/>
      <c r="Q403" s="1"/>
      <c r="R403" s="1"/>
      <c r="S403" s="1"/>
      <c r="T403" s="1"/>
      <c r="U403" s="1"/>
      <c r="V403" s="1"/>
      <c r="W403" s="1"/>
      <c r="X403" s="1"/>
      <c r="Y403" s="1"/>
      <c r="Z403" s="1"/>
      <c r="AA403" s="1"/>
    </row>
    <row r="404" spans="1:27" ht="15.75" customHeight="1">
      <c r="A404" s="71"/>
      <c r="B404" s="198"/>
      <c r="C404" s="192"/>
      <c r="D404" s="193"/>
      <c r="E404" s="194"/>
      <c r="F404" s="194"/>
      <c r="G404" s="194"/>
      <c r="H404" s="194"/>
      <c r="I404" s="194"/>
      <c r="J404" s="194"/>
      <c r="K404" s="194"/>
      <c r="L404" s="1"/>
      <c r="M404" s="1"/>
      <c r="N404" s="1"/>
      <c r="O404" s="1"/>
      <c r="P404" s="1"/>
      <c r="Q404" s="1"/>
      <c r="R404" s="1"/>
      <c r="S404" s="1"/>
      <c r="T404" s="1"/>
      <c r="U404" s="1"/>
      <c r="V404" s="1"/>
      <c r="W404" s="1"/>
      <c r="X404" s="1"/>
      <c r="Y404" s="1"/>
      <c r="Z404" s="1"/>
      <c r="AA404" s="1"/>
    </row>
    <row r="405" spans="1:27" ht="15.75" customHeight="1">
      <c r="A405" s="71"/>
      <c r="B405" s="198"/>
      <c r="C405" s="192"/>
      <c r="D405" s="193"/>
      <c r="E405" s="194"/>
      <c r="F405" s="194"/>
      <c r="G405" s="194"/>
      <c r="H405" s="194"/>
      <c r="I405" s="194"/>
      <c r="J405" s="194"/>
      <c r="K405" s="194"/>
      <c r="L405" s="1"/>
      <c r="M405" s="1"/>
      <c r="N405" s="1"/>
      <c r="O405" s="1"/>
      <c r="P405" s="1"/>
      <c r="Q405" s="1"/>
      <c r="R405" s="1"/>
      <c r="S405" s="1"/>
      <c r="T405" s="1"/>
      <c r="U405" s="1"/>
      <c r="V405" s="1"/>
      <c r="W405" s="1"/>
      <c r="X405" s="1"/>
      <c r="Y405" s="1"/>
      <c r="Z405" s="1"/>
      <c r="AA405" s="1"/>
    </row>
    <row r="406" spans="1:27" ht="15.75" customHeight="1">
      <c r="A406" s="71"/>
      <c r="B406" s="198"/>
      <c r="C406" s="192"/>
      <c r="D406" s="193"/>
      <c r="E406" s="194"/>
      <c r="F406" s="194"/>
      <c r="G406" s="194"/>
      <c r="H406" s="194"/>
      <c r="I406" s="194"/>
      <c r="J406" s="194"/>
      <c r="K406" s="194"/>
      <c r="L406" s="1"/>
      <c r="M406" s="1"/>
      <c r="N406" s="1"/>
      <c r="O406" s="1"/>
      <c r="P406" s="1"/>
      <c r="Q406" s="1"/>
      <c r="R406" s="1"/>
      <c r="S406" s="1"/>
      <c r="T406" s="1"/>
      <c r="U406" s="1"/>
      <c r="V406" s="1"/>
      <c r="W406" s="1"/>
      <c r="X406" s="1"/>
      <c r="Y406" s="1"/>
      <c r="Z406" s="1"/>
      <c r="AA406" s="1"/>
    </row>
    <row r="407" spans="1:27" ht="15.75" customHeight="1">
      <c r="A407" s="71"/>
      <c r="B407" s="198"/>
      <c r="C407" s="192"/>
      <c r="D407" s="193"/>
      <c r="E407" s="194"/>
      <c r="F407" s="194"/>
      <c r="G407" s="194"/>
      <c r="H407" s="194"/>
      <c r="I407" s="194"/>
      <c r="J407" s="194"/>
      <c r="K407" s="194"/>
      <c r="L407" s="1"/>
      <c r="M407" s="1"/>
      <c r="N407" s="1"/>
      <c r="O407" s="1"/>
      <c r="P407" s="1"/>
      <c r="Q407" s="1"/>
      <c r="R407" s="1"/>
      <c r="S407" s="1"/>
      <c r="T407" s="1"/>
      <c r="U407" s="1"/>
      <c r="V407" s="1"/>
      <c r="W407" s="1"/>
      <c r="X407" s="1"/>
      <c r="Y407" s="1"/>
      <c r="Z407" s="1"/>
      <c r="AA407" s="1"/>
    </row>
    <row r="408" spans="1:27" ht="15.75" customHeight="1">
      <c r="A408" s="71"/>
      <c r="B408" s="198"/>
      <c r="C408" s="192"/>
      <c r="D408" s="193"/>
      <c r="E408" s="194"/>
      <c r="F408" s="194"/>
      <c r="G408" s="194"/>
      <c r="H408" s="194"/>
      <c r="I408" s="194"/>
      <c r="J408" s="194"/>
      <c r="K408" s="194"/>
      <c r="L408" s="1"/>
      <c r="M408" s="1"/>
      <c r="N408" s="1"/>
      <c r="O408" s="1"/>
      <c r="P408" s="1"/>
      <c r="Q408" s="1"/>
      <c r="R408" s="1"/>
      <c r="S408" s="1"/>
      <c r="T408" s="1"/>
      <c r="U408" s="1"/>
      <c r="V408" s="1"/>
      <c r="W408" s="1"/>
      <c r="X408" s="1"/>
      <c r="Y408" s="1"/>
      <c r="Z408" s="1"/>
      <c r="AA408" s="1"/>
    </row>
    <row r="409" spans="1:27" ht="15.75" customHeight="1">
      <c r="A409" s="71"/>
      <c r="B409" s="198"/>
      <c r="C409" s="192"/>
      <c r="D409" s="193"/>
      <c r="E409" s="194"/>
      <c r="F409" s="194"/>
      <c r="G409" s="194"/>
      <c r="H409" s="194"/>
      <c r="I409" s="194"/>
      <c r="J409" s="194"/>
      <c r="K409" s="194"/>
      <c r="L409" s="1"/>
      <c r="M409" s="1"/>
      <c r="N409" s="1"/>
      <c r="O409" s="1"/>
      <c r="P409" s="1"/>
      <c r="Q409" s="1"/>
      <c r="R409" s="1"/>
      <c r="S409" s="1"/>
      <c r="T409" s="1"/>
      <c r="U409" s="1"/>
      <c r="V409" s="1"/>
      <c r="W409" s="1"/>
      <c r="X409" s="1"/>
      <c r="Y409" s="1"/>
      <c r="Z409" s="1"/>
      <c r="AA409" s="1"/>
    </row>
    <row r="410" spans="1:27" ht="15.75" customHeight="1">
      <c r="A410" s="71"/>
      <c r="B410" s="198"/>
      <c r="C410" s="192"/>
      <c r="D410" s="193"/>
      <c r="E410" s="194"/>
      <c r="F410" s="194"/>
      <c r="G410" s="194"/>
      <c r="H410" s="194"/>
      <c r="I410" s="194"/>
      <c r="J410" s="194"/>
      <c r="K410" s="194"/>
      <c r="L410" s="1"/>
      <c r="M410" s="1"/>
      <c r="N410" s="1"/>
      <c r="O410" s="1"/>
      <c r="P410" s="1"/>
      <c r="Q410" s="1"/>
      <c r="R410" s="1"/>
      <c r="S410" s="1"/>
      <c r="T410" s="1"/>
      <c r="U410" s="1"/>
      <c r="V410" s="1"/>
      <c r="W410" s="1"/>
      <c r="X410" s="1"/>
      <c r="Y410" s="1"/>
      <c r="Z410" s="1"/>
      <c r="AA410" s="1"/>
    </row>
    <row r="411" spans="1:27" ht="15.75" customHeight="1">
      <c r="A411" s="71"/>
      <c r="B411" s="198"/>
      <c r="C411" s="192"/>
      <c r="D411" s="193"/>
      <c r="E411" s="194"/>
      <c r="F411" s="194"/>
      <c r="G411" s="194"/>
      <c r="H411" s="194"/>
      <c r="I411" s="194"/>
      <c r="J411" s="194"/>
      <c r="K411" s="194"/>
      <c r="L411" s="1"/>
      <c r="M411" s="1"/>
      <c r="N411" s="1"/>
      <c r="O411" s="1"/>
      <c r="P411" s="1"/>
      <c r="Q411" s="1"/>
      <c r="R411" s="1"/>
      <c r="S411" s="1"/>
      <c r="T411" s="1"/>
      <c r="U411" s="1"/>
      <c r="V411" s="1"/>
      <c r="W411" s="1"/>
      <c r="X411" s="1"/>
      <c r="Y411" s="1"/>
      <c r="Z411" s="1"/>
      <c r="AA411" s="1"/>
    </row>
    <row r="412" spans="1:27" ht="15.75" customHeight="1">
      <c r="A412" s="71"/>
      <c r="B412" s="198"/>
      <c r="C412" s="192"/>
      <c r="D412" s="193"/>
      <c r="E412" s="194"/>
      <c r="F412" s="194"/>
      <c r="G412" s="194"/>
      <c r="H412" s="194"/>
      <c r="I412" s="194"/>
      <c r="J412" s="194"/>
      <c r="K412" s="194"/>
      <c r="L412" s="1"/>
      <c r="M412" s="1"/>
      <c r="N412" s="1"/>
      <c r="O412" s="1"/>
      <c r="P412" s="1"/>
      <c r="Q412" s="1"/>
      <c r="R412" s="1"/>
      <c r="S412" s="1"/>
      <c r="T412" s="1"/>
      <c r="U412" s="1"/>
      <c r="V412" s="1"/>
      <c r="W412" s="1"/>
      <c r="X412" s="1"/>
      <c r="Y412" s="1"/>
      <c r="Z412" s="1"/>
      <c r="AA412" s="1"/>
    </row>
    <row r="413" spans="1:27" ht="15.75" customHeight="1">
      <c r="A413" s="71"/>
      <c r="B413" s="198"/>
      <c r="C413" s="192"/>
      <c r="D413" s="193"/>
      <c r="E413" s="194"/>
      <c r="F413" s="194"/>
      <c r="G413" s="194"/>
      <c r="H413" s="194"/>
      <c r="I413" s="194"/>
      <c r="J413" s="194"/>
      <c r="K413" s="194"/>
      <c r="L413" s="1"/>
      <c r="M413" s="1"/>
      <c r="N413" s="1"/>
      <c r="O413" s="1"/>
      <c r="P413" s="1"/>
      <c r="Q413" s="1"/>
      <c r="R413" s="1"/>
      <c r="S413" s="1"/>
      <c r="T413" s="1"/>
      <c r="U413" s="1"/>
      <c r="V413" s="1"/>
      <c r="W413" s="1"/>
      <c r="X413" s="1"/>
      <c r="Y413" s="1"/>
      <c r="Z413" s="1"/>
      <c r="AA413" s="1"/>
    </row>
    <row r="414" spans="1:27" ht="15.75" customHeight="1">
      <c r="A414" s="71"/>
      <c r="B414" s="198"/>
      <c r="C414" s="192"/>
      <c r="D414" s="193"/>
      <c r="E414" s="194"/>
      <c r="F414" s="194"/>
      <c r="G414" s="194"/>
      <c r="H414" s="194"/>
      <c r="I414" s="194"/>
      <c r="J414" s="194"/>
      <c r="K414" s="194"/>
      <c r="L414" s="1"/>
      <c r="M414" s="1"/>
      <c r="N414" s="1"/>
      <c r="O414" s="1"/>
      <c r="P414" s="1"/>
      <c r="Q414" s="1"/>
      <c r="R414" s="1"/>
      <c r="S414" s="1"/>
      <c r="T414" s="1"/>
      <c r="U414" s="1"/>
      <c r="V414" s="1"/>
      <c r="W414" s="1"/>
      <c r="X414" s="1"/>
      <c r="Y414" s="1"/>
      <c r="Z414" s="1"/>
      <c r="AA414" s="1"/>
    </row>
    <row r="415" spans="1:27" ht="15.75" customHeight="1">
      <c r="A415" s="71"/>
      <c r="B415" s="198"/>
      <c r="C415" s="192"/>
      <c r="D415" s="193"/>
      <c r="E415" s="194"/>
      <c r="F415" s="194"/>
      <c r="G415" s="194"/>
      <c r="H415" s="194"/>
      <c r="I415" s="194"/>
      <c r="J415" s="194"/>
      <c r="K415" s="194"/>
      <c r="L415" s="1"/>
      <c r="M415" s="1"/>
      <c r="N415" s="1"/>
      <c r="O415" s="1"/>
      <c r="P415" s="1"/>
      <c r="Q415" s="1"/>
      <c r="R415" s="1"/>
      <c r="S415" s="1"/>
      <c r="T415" s="1"/>
      <c r="U415" s="1"/>
      <c r="V415" s="1"/>
      <c r="W415" s="1"/>
      <c r="X415" s="1"/>
      <c r="Y415" s="1"/>
      <c r="Z415" s="1"/>
      <c r="AA415" s="1"/>
    </row>
    <row r="416" spans="1:27" ht="15.75" customHeight="1">
      <c r="A416" s="71"/>
      <c r="B416" s="198"/>
      <c r="C416" s="192"/>
      <c r="D416" s="193"/>
      <c r="E416" s="194"/>
      <c r="F416" s="194"/>
      <c r="G416" s="194"/>
      <c r="H416" s="194"/>
      <c r="I416" s="194"/>
      <c r="J416" s="194"/>
      <c r="K416" s="194"/>
      <c r="L416" s="1"/>
      <c r="M416" s="1"/>
      <c r="N416" s="1"/>
      <c r="O416" s="1"/>
      <c r="P416" s="1"/>
      <c r="Q416" s="1"/>
      <c r="R416" s="1"/>
      <c r="S416" s="1"/>
      <c r="T416" s="1"/>
      <c r="U416" s="1"/>
      <c r="V416" s="1"/>
      <c r="W416" s="1"/>
      <c r="X416" s="1"/>
      <c r="Y416" s="1"/>
      <c r="Z416" s="1"/>
      <c r="AA416" s="1"/>
    </row>
    <row r="417" spans="1:27" ht="15.75" customHeight="1">
      <c r="A417" s="71"/>
      <c r="B417" s="198"/>
      <c r="C417" s="192"/>
      <c r="D417" s="193"/>
      <c r="E417" s="194"/>
      <c r="F417" s="194"/>
      <c r="G417" s="194"/>
      <c r="H417" s="194"/>
      <c r="I417" s="194"/>
      <c r="J417" s="194"/>
      <c r="K417" s="194"/>
      <c r="L417" s="1"/>
      <c r="M417" s="1"/>
      <c r="N417" s="1"/>
      <c r="O417" s="1"/>
      <c r="P417" s="1"/>
      <c r="Q417" s="1"/>
      <c r="R417" s="1"/>
      <c r="S417" s="1"/>
      <c r="T417" s="1"/>
      <c r="U417" s="1"/>
      <c r="V417" s="1"/>
      <c r="W417" s="1"/>
      <c r="X417" s="1"/>
      <c r="Y417" s="1"/>
      <c r="Z417" s="1"/>
      <c r="AA417" s="1"/>
    </row>
    <row r="418" spans="1:27" ht="15.75" customHeight="1">
      <c r="A418" s="71"/>
      <c r="B418" s="198"/>
      <c r="C418" s="192"/>
      <c r="D418" s="193"/>
      <c r="E418" s="194"/>
      <c r="F418" s="194"/>
      <c r="G418" s="194"/>
      <c r="H418" s="194"/>
      <c r="I418" s="194"/>
      <c r="J418" s="194"/>
      <c r="K418" s="194"/>
      <c r="L418" s="1"/>
      <c r="M418" s="1"/>
      <c r="N418" s="1"/>
      <c r="O418" s="1"/>
      <c r="P418" s="1"/>
      <c r="Q418" s="1"/>
      <c r="R418" s="1"/>
      <c r="S418" s="1"/>
      <c r="T418" s="1"/>
      <c r="U418" s="1"/>
      <c r="V418" s="1"/>
      <c r="W418" s="1"/>
      <c r="X418" s="1"/>
      <c r="Y418" s="1"/>
      <c r="Z418" s="1"/>
      <c r="AA418" s="1"/>
    </row>
    <row r="419" spans="1:27" ht="15.75" customHeight="1">
      <c r="A419" s="71"/>
      <c r="B419" s="198"/>
      <c r="C419" s="192"/>
      <c r="D419" s="193"/>
      <c r="E419" s="194"/>
      <c r="F419" s="194"/>
      <c r="G419" s="194"/>
      <c r="H419" s="194"/>
      <c r="I419" s="194"/>
      <c r="J419" s="194"/>
      <c r="K419" s="194"/>
      <c r="L419" s="1"/>
      <c r="M419" s="1"/>
      <c r="N419" s="1"/>
      <c r="O419" s="1"/>
      <c r="P419" s="1"/>
      <c r="Q419" s="1"/>
      <c r="R419" s="1"/>
      <c r="S419" s="1"/>
      <c r="T419" s="1"/>
      <c r="U419" s="1"/>
      <c r="V419" s="1"/>
      <c r="W419" s="1"/>
      <c r="X419" s="1"/>
      <c r="Y419" s="1"/>
      <c r="Z419" s="1"/>
      <c r="AA419" s="1"/>
    </row>
    <row r="420" spans="1:27" ht="15.75" customHeight="1">
      <c r="A420" s="71"/>
      <c r="B420" s="198"/>
      <c r="C420" s="192"/>
      <c r="D420" s="193"/>
      <c r="E420" s="194"/>
      <c r="F420" s="194"/>
      <c r="G420" s="194"/>
      <c r="H420" s="194"/>
      <c r="I420" s="194"/>
      <c r="J420" s="194"/>
      <c r="K420" s="194"/>
      <c r="L420" s="1"/>
      <c r="M420" s="1"/>
      <c r="N420" s="1"/>
      <c r="O420" s="1"/>
      <c r="P420" s="1"/>
      <c r="Q420" s="1"/>
      <c r="R420" s="1"/>
      <c r="S420" s="1"/>
      <c r="T420" s="1"/>
      <c r="U420" s="1"/>
      <c r="V420" s="1"/>
      <c r="W420" s="1"/>
      <c r="X420" s="1"/>
      <c r="Y420" s="1"/>
      <c r="Z420" s="1"/>
      <c r="AA420" s="1"/>
    </row>
    <row r="421" spans="1:27" ht="15.75" customHeight="1">
      <c r="A421" s="71"/>
      <c r="B421" s="198"/>
      <c r="C421" s="192"/>
      <c r="D421" s="193"/>
      <c r="E421" s="194"/>
      <c r="F421" s="194"/>
      <c r="G421" s="194"/>
      <c r="H421" s="194"/>
      <c r="I421" s="194"/>
      <c r="J421" s="194"/>
      <c r="K421" s="194"/>
      <c r="L421" s="1"/>
      <c r="M421" s="1"/>
      <c r="N421" s="1"/>
      <c r="O421" s="1"/>
      <c r="P421" s="1"/>
      <c r="Q421" s="1"/>
      <c r="R421" s="1"/>
      <c r="S421" s="1"/>
      <c r="T421" s="1"/>
      <c r="U421" s="1"/>
      <c r="V421" s="1"/>
      <c r="W421" s="1"/>
      <c r="X421" s="1"/>
      <c r="Y421" s="1"/>
      <c r="Z421" s="1"/>
      <c r="AA421" s="1"/>
    </row>
    <row r="422" spans="1:27" ht="15.75" customHeight="1">
      <c r="A422" s="71"/>
      <c r="B422" s="198"/>
      <c r="C422" s="192"/>
      <c r="D422" s="193"/>
      <c r="E422" s="194"/>
      <c r="F422" s="194"/>
      <c r="G422" s="194"/>
      <c r="H422" s="194"/>
      <c r="I422" s="194"/>
      <c r="J422" s="194"/>
      <c r="K422" s="194"/>
      <c r="L422" s="1"/>
      <c r="M422" s="1"/>
      <c r="N422" s="1"/>
      <c r="O422" s="1"/>
      <c r="P422" s="1"/>
      <c r="Q422" s="1"/>
      <c r="R422" s="1"/>
      <c r="S422" s="1"/>
      <c r="T422" s="1"/>
      <c r="U422" s="1"/>
      <c r="V422" s="1"/>
      <c r="W422" s="1"/>
      <c r="X422" s="1"/>
      <c r="Y422" s="1"/>
      <c r="Z422" s="1"/>
      <c r="AA422" s="1"/>
    </row>
    <row r="423" spans="1:27" ht="15.75" customHeight="1">
      <c r="A423" s="71"/>
      <c r="B423" s="198"/>
      <c r="C423" s="192"/>
      <c r="D423" s="193"/>
      <c r="E423" s="194"/>
      <c r="F423" s="194"/>
      <c r="G423" s="194"/>
      <c r="H423" s="194"/>
      <c r="I423" s="194"/>
      <c r="J423" s="194"/>
      <c r="K423" s="194"/>
      <c r="L423" s="1"/>
      <c r="M423" s="1"/>
      <c r="N423" s="1"/>
      <c r="O423" s="1"/>
      <c r="P423" s="1"/>
      <c r="Q423" s="1"/>
      <c r="R423" s="1"/>
      <c r="S423" s="1"/>
      <c r="T423" s="1"/>
      <c r="U423" s="1"/>
      <c r="V423" s="1"/>
      <c r="W423" s="1"/>
      <c r="X423" s="1"/>
      <c r="Y423" s="1"/>
      <c r="Z423" s="1"/>
      <c r="AA423" s="1"/>
    </row>
    <row r="424" spans="1:27" ht="15.75" customHeight="1">
      <c r="A424" s="71"/>
      <c r="B424" s="198"/>
      <c r="C424" s="192"/>
      <c r="D424" s="193"/>
      <c r="E424" s="194"/>
      <c r="F424" s="194"/>
      <c r="G424" s="194"/>
      <c r="H424" s="194"/>
      <c r="I424" s="194"/>
      <c r="J424" s="194"/>
      <c r="K424" s="194"/>
      <c r="L424" s="1"/>
      <c r="M424" s="1"/>
      <c r="N424" s="1"/>
      <c r="O424" s="1"/>
      <c r="P424" s="1"/>
      <c r="Q424" s="1"/>
      <c r="R424" s="1"/>
      <c r="S424" s="1"/>
      <c r="T424" s="1"/>
      <c r="U424" s="1"/>
      <c r="V424" s="1"/>
      <c r="W424" s="1"/>
      <c r="X424" s="1"/>
      <c r="Y424" s="1"/>
      <c r="Z424" s="1"/>
      <c r="AA424" s="1"/>
    </row>
    <row r="425" spans="1:27" ht="15.75" customHeight="1">
      <c r="A425" s="71"/>
      <c r="B425" s="198"/>
      <c r="C425" s="192"/>
      <c r="D425" s="193"/>
      <c r="E425" s="194"/>
      <c r="F425" s="194"/>
      <c r="G425" s="194"/>
      <c r="H425" s="194"/>
      <c r="I425" s="194"/>
      <c r="J425" s="194"/>
      <c r="K425" s="194"/>
      <c r="L425" s="1"/>
      <c r="M425" s="1"/>
      <c r="N425" s="1"/>
      <c r="O425" s="1"/>
      <c r="P425" s="1"/>
      <c r="Q425" s="1"/>
      <c r="R425" s="1"/>
      <c r="S425" s="1"/>
      <c r="T425" s="1"/>
      <c r="U425" s="1"/>
      <c r="V425" s="1"/>
      <c r="W425" s="1"/>
      <c r="X425" s="1"/>
      <c r="Y425" s="1"/>
      <c r="Z425" s="1"/>
      <c r="AA425" s="1"/>
    </row>
    <row r="426" spans="1:27" ht="15.75" customHeight="1">
      <c r="A426" s="71"/>
      <c r="B426" s="198"/>
      <c r="C426" s="192"/>
      <c r="D426" s="193"/>
      <c r="E426" s="194"/>
      <c r="F426" s="194"/>
      <c r="G426" s="194"/>
      <c r="H426" s="194"/>
      <c r="I426" s="194"/>
      <c r="J426" s="194"/>
      <c r="K426" s="194"/>
      <c r="L426" s="1"/>
      <c r="M426" s="1"/>
      <c r="N426" s="1"/>
      <c r="O426" s="1"/>
      <c r="P426" s="1"/>
      <c r="Q426" s="1"/>
      <c r="R426" s="1"/>
      <c r="S426" s="1"/>
      <c r="T426" s="1"/>
      <c r="U426" s="1"/>
      <c r="V426" s="1"/>
      <c r="W426" s="1"/>
      <c r="X426" s="1"/>
      <c r="Y426" s="1"/>
      <c r="Z426" s="1"/>
      <c r="AA426" s="1"/>
    </row>
    <row r="427" spans="1:27" ht="15.75" customHeight="1">
      <c r="A427" s="71"/>
      <c r="B427" s="198"/>
      <c r="C427" s="192"/>
      <c r="D427" s="193"/>
      <c r="E427" s="194"/>
      <c r="F427" s="194"/>
      <c r="G427" s="194"/>
      <c r="H427" s="194"/>
      <c r="I427" s="194"/>
      <c r="J427" s="194"/>
      <c r="K427" s="194"/>
      <c r="L427" s="1"/>
      <c r="M427" s="1"/>
      <c r="N427" s="1"/>
      <c r="O427" s="1"/>
      <c r="P427" s="1"/>
      <c r="Q427" s="1"/>
      <c r="R427" s="1"/>
      <c r="S427" s="1"/>
      <c r="T427" s="1"/>
      <c r="U427" s="1"/>
      <c r="V427" s="1"/>
      <c r="W427" s="1"/>
      <c r="X427" s="1"/>
      <c r="Y427" s="1"/>
      <c r="Z427" s="1"/>
      <c r="AA427" s="1"/>
    </row>
    <row r="428" spans="1:27" ht="15.75" customHeight="1">
      <c r="A428" s="71"/>
      <c r="B428" s="198"/>
      <c r="C428" s="192"/>
      <c r="D428" s="193"/>
      <c r="E428" s="194"/>
      <c r="F428" s="194"/>
      <c r="G428" s="194"/>
      <c r="H428" s="194"/>
      <c r="I428" s="194"/>
      <c r="J428" s="194"/>
      <c r="K428" s="194"/>
      <c r="L428" s="1"/>
      <c r="M428" s="1"/>
      <c r="N428" s="1"/>
      <c r="O428" s="1"/>
      <c r="P428" s="1"/>
      <c r="Q428" s="1"/>
      <c r="R428" s="1"/>
      <c r="S428" s="1"/>
      <c r="T428" s="1"/>
      <c r="U428" s="1"/>
      <c r="V428" s="1"/>
      <c r="W428" s="1"/>
      <c r="X428" s="1"/>
      <c r="Y428" s="1"/>
      <c r="Z428" s="1"/>
      <c r="AA428" s="1"/>
    </row>
    <row r="429" spans="1:27" ht="15.75" customHeight="1">
      <c r="A429" s="71"/>
      <c r="B429" s="198"/>
      <c r="C429" s="192"/>
      <c r="D429" s="193"/>
      <c r="E429" s="194"/>
      <c r="F429" s="194"/>
      <c r="G429" s="194"/>
      <c r="H429" s="194"/>
      <c r="I429" s="194"/>
      <c r="J429" s="194"/>
      <c r="K429" s="194"/>
      <c r="L429" s="1"/>
      <c r="M429" s="1"/>
      <c r="N429" s="1"/>
      <c r="O429" s="1"/>
      <c r="P429" s="1"/>
      <c r="Q429" s="1"/>
      <c r="R429" s="1"/>
      <c r="S429" s="1"/>
      <c r="T429" s="1"/>
      <c r="U429" s="1"/>
      <c r="V429" s="1"/>
      <c r="W429" s="1"/>
      <c r="X429" s="1"/>
      <c r="Y429" s="1"/>
      <c r="Z429" s="1"/>
      <c r="AA429" s="1"/>
    </row>
    <row r="430" spans="1:27" ht="15.75" customHeight="1">
      <c r="A430" s="71"/>
      <c r="B430" s="198"/>
      <c r="C430" s="192"/>
      <c r="D430" s="193"/>
      <c r="E430" s="194"/>
      <c r="F430" s="194"/>
      <c r="G430" s="194"/>
      <c r="H430" s="194"/>
      <c r="I430" s="194"/>
      <c r="J430" s="194"/>
      <c r="K430" s="194"/>
      <c r="L430" s="1"/>
      <c r="M430" s="1"/>
      <c r="N430" s="1"/>
      <c r="O430" s="1"/>
      <c r="P430" s="1"/>
      <c r="Q430" s="1"/>
      <c r="R430" s="1"/>
      <c r="S430" s="1"/>
      <c r="T430" s="1"/>
      <c r="U430" s="1"/>
      <c r="V430" s="1"/>
      <c r="W430" s="1"/>
      <c r="X430" s="1"/>
      <c r="Y430" s="1"/>
      <c r="Z430" s="1"/>
      <c r="AA430" s="1"/>
    </row>
    <row r="431" spans="1:27" ht="15.75" customHeight="1">
      <c r="A431" s="71"/>
      <c r="B431" s="198"/>
      <c r="C431" s="192"/>
      <c r="D431" s="193"/>
      <c r="E431" s="194"/>
      <c r="F431" s="194"/>
      <c r="G431" s="194"/>
      <c r="H431" s="194"/>
      <c r="I431" s="194"/>
      <c r="J431" s="194"/>
      <c r="K431" s="194"/>
      <c r="L431" s="1"/>
      <c r="M431" s="1"/>
      <c r="N431" s="1"/>
      <c r="O431" s="1"/>
      <c r="P431" s="1"/>
      <c r="Q431" s="1"/>
      <c r="R431" s="1"/>
      <c r="S431" s="1"/>
      <c r="T431" s="1"/>
      <c r="U431" s="1"/>
      <c r="V431" s="1"/>
      <c r="W431" s="1"/>
      <c r="X431" s="1"/>
      <c r="Y431" s="1"/>
      <c r="Z431" s="1"/>
      <c r="AA431" s="1"/>
    </row>
    <row r="432" spans="1:27" ht="15.75" customHeight="1">
      <c r="A432" s="71"/>
      <c r="B432" s="198"/>
      <c r="C432" s="192"/>
      <c r="D432" s="193"/>
      <c r="E432" s="194"/>
      <c r="F432" s="194"/>
      <c r="G432" s="194"/>
      <c r="H432" s="194"/>
      <c r="I432" s="194"/>
      <c r="J432" s="194"/>
      <c r="K432" s="194"/>
      <c r="L432" s="1"/>
      <c r="M432" s="1"/>
      <c r="N432" s="1"/>
      <c r="O432" s="1"/>
      <c r="P432" s="1"/>
      <c r="Q432" s="1"/>
      <c r="R432" s="1"/>
      <c r="S432" s="1"/>
      <c r="T432" s="1"/>
      <c r="U432" s="1"/>
      <c r="V432" s="1"/>
      <c r="W432" s="1"/>
      <c r="X432" s="1"/>
      <c r="Y432" s="1"/>
      <c r="Z432" s="1"/>
      <c r="AA432" s="1"/>
    </row>
    <row r="433" spans="1:27" ht="15.75" customHeight="1">
      <c r="A433" s="71"/>
      <c r="B433" s="198"/>
      <c r="C433" s="192"/>
      <c r="D433" s="193"/>
      <c r="E433" s="194"/>
      <c r="F433" s="194"/>
      <c r="G433" s="194"/>
      <c r="H433" s="194"/>
      <c r="I433" s="194"/>
      <c r="J433" s="194"/>
      <c r="K433" s="194"/>
      <c r="L433" s="1"/>
      <c r="M433" s="1"/>
      <c r="N433" s="1"/>
      <c r="O433" s="1"/>
      <c r="P433" s="1"/>
      <c r="Q433" s="1"/>
      <c r="R433" s="1"/>
      <c r="S433" s="1"/>
      <c r="T433" s="1"/>
      <c r="U433" s="1"/>
      <c r="V433" s="1"/>
      <c r="W433" s="1"/>
      <c r="X433" s="1"/>
      <c r="Y433" s="1"/>
      <c r="Z433" s="1"/>
      <c r="AA433" s="1"/>
    </row>
    <row r="434" spans="1:27" ht="15.75" customHeight="1">
      <c r="A434" s="71"/>
      <c r="B434" s="198"/>
      <c r="C434" s="192"/>
      <c r="D434" s="193"/>
      <c r="E434" s="194"/>
      <c r="F434" s="194"/>
      <c r="G434" s="194"/>
      <c r="H434" s="194"/>
      <c r="I434" s="194"/>
      <c r="J434" s="194"/>
      <c r="K434" s="194"/>
      <c r="L434" s="1"/>
      <c r="M434" s="1"/>
      <c r="N434" s="1"/>
      <c r="O434" s="1"/>
      <c r="P434" s="1"/>
      <c r="Q434" s="1"/>
      <c r="R434" s="1"/>
      <c r="S434" s="1"/>
      <c r="T434" s="1"/>
      <c r="U434" s="1"/>
      <c r="V434" s="1"/>
      <c r="W434" s="1"/>
      <c r="X434" s="1"/>
      <c r="Y434" s="1"/>
      <c r="Z434" s="1"/>
      <c r="AA434" s="1"/>
    </row>
    <row r="435" spans="1:27" ht="15.75" customHeight="1">
      <c r="A435" s="71"/>
      <c r="B435" s="198"/>
      <c r="C435" s="192"/>
      <c r="D435" s="193"/>
      <c r="E435" s="194"/>
      <c r="F435" s="194"/>
      <c r="G435" s="194"/>
      <c r="H435" s="194"/>
      <c r="I435" s="194"/>
      <c r="J435" s="194"/>
      <c r="K435" s="194"/>
      <c r="L435" s="1"/>
      <c r="M435" s="1"/>
      <c r="N435" s="1"/>
      <c r="O435" s="1"/>
      <c r="P435" s="1"/>
      <c r="Q435" s="1"/>
      <c r="R435" s="1"/>
      <c r="S435" s="1"/>
      <c r="T435" s="1"/>
      <c r="U435" s="1"/>
      <c r="V435" s="1"/>
      <c r="W435" s="1"/>
      <c r="X435" s="1"/>
      <c r="Y435" s="1"/>
      <c r="Z435" s="1"/>
      <c r="AA435" s="1"/>
    </row>
    <row r="436" spans="1:27" ht="15.75" customHeight="1">
      <c r="A436" s="71"/>
      <c r="B436" s="198"/>
      <c r="C436" s="192"/>
      <c r="D436" s="193"/>
      <c r="E436" s="194"/>
      <c r="F436" s="194"/>
      <c r="G436" s="194"/>
      <c r="H436" s="194"/>
      <c r="I436" s="194"/>
      <c r="J436" s="194"/>
      <c r="K436" s="194"/>
      <c r="L436" s="1"/>
      <c r="M436" s="1"/>
      <c r="N436" s="1"/>
      <c r="O436" s="1"/>
      <c r="P436" s="1"/>
      <c r="Q436" s="1"/>
      <c r="R436" s="1"/>
      <c r="S436" s="1"/>
      <c r="T436" s="1"/>
      <c r="U436" s="1"/>
      <c r="V436" s="1"/>
      <c r="W436" s="1"/>
      <c r="X436" s="1"/>
      <c r="Y436" s="1"/>
      <c r="Z436" s="1"/>
      <c r="AA436" s="1"/>
    </row>
    <row r="437" spans="1:27" ht="15.75" customHeight="1">
      <c r="A437" s="71"/>
      <c r="B437" s="198"/>
      <c r="C437" s="192"/>
      <c r="D437" s="193"/>
      <c r="E437" s="194"/>
      <c r="F437" s="194"/>
      <c r="G437" s="194"/>
      <c r="H437" s="194"/>
      <c r="I437" s="194"/>
      <c r="J437" s="194"/>
      <c r="K437" s="194"/>
      <c r="L437" s="1"/>
      <c r="M437" s="1"/>
      <c r="N437" s="1"/>
      <c r="O437" s="1"/>
      <c r="P437" s="1"/>
      <c r="Q437" s="1"/>
      <c r="R437" s="1"/>
      <c r="S437" s="1"/>
      <c r="T437" s="1"/>
      <c r="U437" s="1"/>
      <c r="V437" s="1"/>
      <c r="W437" s="1"/>
      <c r="X437" s="1"/>
      <c r="Y437" s="1"/>
      <c r="Z437" s="1"/>
      <c r="AA437" s="1"/>
    </row>
    <row r="438" spans="1:27" ht="15.75" customHeight="1">
      <c r="A438" s="71"/>
      <c r="B438" s="198"/>
      <c r="C438" s="192"/>
      <c r="D438" s="193"/>
      <c r="E438" s="194"/>
      <c r="F438" s="194"/>
      <c r="G438" s="194"/>
      <c r="H438" s="194"/>
      <c r="I438" s="194"/>
      <c r="J438" s="194"/>
      <c r="K438" s="194"/>
      <c r="L438" s="1"/>
      <c r="M438" s="1"/>
      <c r="N438" s="1"/>
      <c r="O438" s="1"/>
      <c r="P438" s="1"/>
      <c r="Q438" s="1"/>
      <c r="R438" s="1"/>
      <c r="S438" s="1"/>
      <c r="T438" s="1"/>
      <c r="U438" s="1"/>
      <c r="V438" s="1"/>
      <c r="W438" s="1"/>
      <c r="X438" s="1"/>
      <c r="Y438" s="1"/>
      <c r="Z438" s="1"/>
      <c r="AA438" s="1"/>
    </row>
    <row r="439" spans="1:27" ht="15.75" customHeight="1">
      <c r="A439" s="71"/>
      <c r="B439" s="198"/>
      <c r="C439" s="192"/>
      <c r="D439" s="193"/>
      <c r="E439" s="194"/>
      <c r="F439" s="194"/>
      <c r="G439" s="194"/>
      <c r="H439" s="194"/>
      <c r="I439" s="194"/>
      <c r="J439" s="194"/>
      <c r="K439" s="194"/>
      <c r="L439" s="1"/>
      <c r="M439" s="1"/>
      <c r="N439" s="1"/>
      <c r="O439" s="1"/>
      <c r="P439" s="1"/>
      <c r="Q439" s="1"/>
      <c r="R439" s="1"/>
      <c r="S439" s="1"/>
      <c r="T439" s="1"/>
      <c r="U439" s="1"/>
      <c r="V439" s="1"/>
      <c r="W439" s="1"/>
      <c r="X439" s="1"/>
      <c r="Y439" s="1"/>
      <c r="Z439" s="1"/>
      <c r="AA439" s="1"/>
    </row>
    <row r="440" spans="1:27" ht="15.75" customHeight="1">
      <c r="A440" s="71"/>
      <c r="B440" s="198"/>
      <c r="C440" s="192"/>
      <c r="D440" s="193"/>
      <c r="E440" s="194"/>
      <c r="F440" s="194"/>
      <c r="G440" s="194"/>
      <c r="H440" s="194"/>
      <c r="I440" s="194"/>
      <c r="J440" s="194"/>
      <c r="K440" s="194"/>
      <c r="L440" s="1"/>
      <c r="M440" s="1"/>
      <c r="N440" s="1"/>
      <c r="O440" s="1"/>
      <c r="P440" s="1"/>
      <c r="Q440" s="1"/>
      <c r="R440" s="1"/>
      <c r="S440" s="1"/>
      <c r="T440" s="1"/>
      <c r="U440" s="1"/>
      <c r="V440" s="1"/>
      <c r="W440" s="1"/>
      <c r="X440" s="1"/>
      <c r="Y440" s="1"/>
      <c r="Z440" s="1"/>
      <c r="AA440" s="1"/>
    </row>
    <row r="441" spans="1:27" ht="15.75" customHeight="1">
      <c r="A441" s="71"/>
      <c r="B441" s="198"/>
      <c r="C441" s="192"/>
      <c r="D441" s="193"/>
      <c r="E441" s="194"/>
      <c r="F441" s="194"/>
      <c r="G441" s="194"/>
      <c r="H441" s="194"/>
      <c r="I441" s="194"/>
      <c r="J441" s="194"/>
      <c r="K441" s="194"/>
      <c r="L441" s="1"/>
      <c r="M441" s="1"/>
      <c r="N441" s="1"/>
      <c r="O441" s="1"/>
      <c r="P441" s="1"/>
      <c r="Q441" s="1"/>
      <c r="R441" s="1"/>
      <c r="S441" s="1"/>
      <c r="T441" s="1"/>
      <c r="U441" s="1"/>
      <c r="V441" s="1"/>
      <c r="W441" s="1"/>
      <c r="X441" s="1"/>
      <c r="Y441" s="1"/>
      <c r="Z441" s="1"/>
      <c r="AA441" s="1"/>
    </row>
    <row r="442" spans="1:27" ht="15.75" customHeight="1">
      <c r="A442" s="71"/>
      <c r="B442" s="198"/>
      <c r="C442" s="192"/>
      <c r="D442" s="193"/>
      <c r="E442" s="194"/>
      <c r="F442" s="194"/>
      <c r="G442" s="194"/>
      <c r="H442" s="194"/>
      <c r="I442" s="194"/>
      <c r="J442" s="194"/>
      <c r="K442" s="194"/>
      <c r="L442" s="1"/>
      <c r="M442" s="1"/>
      <c r="N442" s="1"/>
      <c r="O442" s="1"/>
      <c r="P442" s="1"/>
      <c r="Q442" s="1"/>
      <c r="R442" s="1"/>
      <c r="S442" s="1"/>
      <c r="T442" s="1"/>
      <c r="U442" s="1"/>
      <c r="V442" s="1"/>
      <c r="W442" s="1"/>
      <c r="X442" s="1"/>
      <c r="Y442" s="1"/>
      <c r="Z442" s="1"/>
      <c r="AA442" s="1"/>
    </row>
    <row r="443" spans="1:27" ht="15.75" customHeight="1">
      <c r="A443" s="71"/>
      <c r="B443" s="198"/>
      <c r="C443" s="192"/>
      <c r="D443" s="193"/>
      <c r="E443" s="194"/>
      <c r="F443" s="194"/>
      <c r="G443" s="194"/>
      <c r="H443" s="194"/>
      <c r="I443" s="194"/>
      <c r="J443" s="194"/>
      <c r="K443" s="194"/>
      <c r="L443" s="1"/>
      <c r="M443" s="1"/>
      <c r="N443" s="1"/>
      <c r="O443" s="1"/>
      <c r="P443" s="1"/>
      <c r="Q443" s="1"/>
      <c r="R443" s="1"/>
      <c r="S443" s="1"/>
      <c r="T443" s="1"/>
      <c r="U443" s="1"/>
      <c r="V443" s="1"/>
      <c r="W443" s="1"/>
      <c r="X443" s="1"/>
      <c r="Y443" s="1"/>
      <c r="Z443" s="1"/>
      <c r="AA443" s="1"/>
    </row>
    <row r="444" spans="1:27" ht="15.75" customHeight="1">
      <c r="A444" s="71"/>
      <c r="B444" s="198"/>
      <c r="C444" s="192"/>
      <c r="D444" s="193"/>
      <c r="E444" s="194"/>
      <c r="F444" s="194"/>
      <c r="G444" s="194"/>
      <c r="H444" s="194"/>
      <c r="I444" s="194"/>
      <c r="J444" s="194"/>
      <c r="K444" s="194"/>
      <c r="L444" s="1"/>
      <c r="M444" s="1"/>
      <c r="N444" s="1"/>
      <c r="O444" s="1"/>
      <c r="P444" s="1"/>
      <c r="Q444" s="1"/>
      <c r="R444" s="1"/>
      <c r="S444" s="1"/>
      <c r="T444" s="1"/>
      <c r="U444" s="1"/>
      <c r="V444" s="1"/>
      <c r="W444" s="1"/>
      <c r="X444" s="1"/>
      <c r="Y444" s="1"/>
      <c r="Z444" s="1"/>
      <c r="AA444" s="1"/>
    </row>
    <row r="445" spans="1:27" ht="15.75" customHeight="1">
      <c r="A445" s="71"/>
      <c r="B445" s="198"/>
      <c r="C445" s="192"/>
      <c r="D445" s="193"/>
      <c r="E445" s="194"/>
      <c r="F445" s="194"/>
      <c r="G445" s="194"/>
      <c r="H445" s="194"/>
      <c r="I445" s="194"/>
      <c r="J445" s="194"/>
      <c r="K445" s="194"/>
      <c r="L445" s="1"/>
      <c r="M445" s="1"/>
      <c r="N445" s="1"/>
      <c r="O445" s="1"/>
      <c r="P445" s="1"/>
      <c r="Q445" s="1"/>
      <c r="R445" s="1"/>
      <c r="S445" s="1"/>
      <c r="T445" s="1"/>
      <c r="U445" s="1"/>
      <c r="V445" s="1"/>
      <c r="W445" s="1"/>
      <c r="X445" s="1"/>
      <c r="Y445" s="1"/>
      <c r="Z445" s="1"/>
      <c r="AA445" s="1"/>
    </row>
    <row r="446" spans="1:27" ht="15.75" customHeight="1">
      <c r="A446" s="71"/>
      <c r="B446" s="198"/>
      <c r="C446" s="192"/>
      <c r="D446" s="193"/>
      <c r="E446" s="194"/>
      <c r="F446" s="194"/>
      <c r="G446" s="194"/>
      <c r="H446" s="194"/>
      <c r="I446" s="194"/>
      <c r="J446" s="194"/>
      <c r="K446" s="194"/>
      <c r="L446" s="1"/>
      <c r="M446" s="1"/>
      <c r="N446" s="1"/>
      <c r="O446" s="1"/>
      <c r="P446" s="1"/>
      <c r="Q446" s="1"/>
      <c r="R446" s="1"/>
      <c r="S446" s="1"/>
      <c r="T446" s="1"/>
      <c r="U446" s="1"/>
      <c r="V446" s="1"/>
      <c r="W446" s="1"/>
      <c r="X446" s="1"/>
      <c r="Y446" s="1"/>
      <c r="Z446" s="1"/>
      <c r="AA446" s="1"/>
    </row>
    <row r="447" spans="1:27" ht="15.75" customHeight="1">
      <c r="A447" s="71"/>
      <c r="B447" s="198"/>
      <c r="C447" s="192"/>
      <c r="D447" s="193"/>
      <c r="E447" s="194"/>
      <c r="F447" s="194"/>
      <c r="G447" s="194"/>
      <c r="H447" s="194"/>
      <c r="I447" s="194"/>
      <c r="J447" s="194"/>
      <c r="K447" s="194"/>
      <c r="L447" s="1"/>
      <c r="M447" s="1"/>
      <c r="N447" s="1"/>
      <c r="O447" s="1"/>
      <c r="P447" s="1"/>
      <c r="Q447" s="1"/>
      <c r="R447" s="1"/>
      <c r="S447" s="1"/>
      <c r="T447" s="1"/>
      <c r="U447" s="1"/>
      <c r="V447" s="1"/>
      <c r="W447" s="1"/>
      <c r="X447" s="1"/>
      <c r="Y447" s="1"/>
      <c r="Z447" s="1"/>
      <c r="AA447" s="1"/>
    </row>
    <row r="448" spans="1:27" ht="15.75" customHeight="1">
      <c r="A448" s="71"/>
      <c r="B448" s="198"/>
      <c r="C448" s="192"/>
      <c r="D448" s="193"/>
      <c r="E448" s="194"/>
      <c r="F448" s="194"/>
      <c r="G448" s="194"/>
      <c r="H448" s="194"/>
      <c r="I448" s="194"/>
      <c r="J448" s="194"/>
      <c r="K448" s="194"/>
      <c r="L448" s="1"/>
      <c r="M448" s="1"/>
      <c r="N448" s="1"/>
      <c r="O448" s="1"/>
      <c r="P448" s="1"/>
      <c r="Q448" s="1"/>
      <c r="R448" s="1"/>
      <c r="S448" s="1"/>
      <c r="T448" s="1"/>
      <c r="U448" s="1"/>
      <c r="V448" s="1"/>
      <c r="W448" s="1"/>
      <c r="X448" s="1"/>
      <c r="Y448" s="1"/>
      <c r="Z448" s="1"/>
      <c r="AA448" s="1"/>
    </row>
    <row r="449" spans="1:27" ht="15.75" customHeight="1">
      <c r="A449" s="71"/>
      <c r="B449" s="198"/>
      <c r="C449" s="192"/>
      <c r="D449" s="193"/>
      <c r="E449" s="194"/>
      <c r="F449" s="194"/>
      <c r="G449" s="194"/>
      <c r="H449" s="194"/>
      <c r="I449" s="194"/>
      <c r="J449" s="194"/>
      <c r="K449" s="194"/>
      <c r="L449" s="1"/>
      <c r="M449" s="1"/>
      <c r="N449" s="1"/>
      <c r="O449" s="1"/>
      <c r="P449" s="1"/>
      <c r="Q449" s="1"/>
      <c r="R449" s="1"/>
      <c r="S449" s="1"/>
      <c r="T449" s="1"/>
      <c r="U449" s="1"/>
      <c r="V449" s="1"/>
      <c r="W449" s="1"/>
      <c r="X449" s="1"/>
      <c r="Y449" s="1"/>
      <c r="Z449" s="1"/>
      <c r="AA449" s="1"/>
    </row>
    <row r="450" spans="1:27" ht="15.75" customHeight="1">
      <c r="A450" s="71"/>
      <c r="B450" s="198"/>
      <c r="C450" s="192"/>
      <c r="D450" s="193"/>
      <c r="E450" s="194"/>
      <c r="F450" s="194"/>
      <c r="G450" s="194"/>
      <c r="H450" s="194"/>
      <c r="I450" s="194"/>
      <c r="J450" s="194"/>
      <c r="K450" s="194"/>
      <c r="L450" s="1"/>
      <c r="M450" s="1"/>
      <c r="N450" s="1"/>
      <c r="O450" s="1"/>
      <c r="P450" s="1"/>
      <c r="Q450" s="1"/>
      <c r="R450" s="1"/>
      <c r="S450" s="1"/>
      <c r="T450" s="1"/>
      <c r="U450" s="1"/>
      <c r="V450" s="1"/>
      <c r="W450" s="1"/>
      <c r="X450" s="1"/>
      <c r="Y450" s="1"/>
      <c r="Z450" s="1"/>
      <c r="AA450" s="1"/>
    </row>
    <row r="451" spans="1:27" ht="15.75" customHeight="1">
      <c r="A451" s="71"/>
      <c r="B451" s="198"/>
      <c r="C451" s="192"/>
      <c r="D451" s="193"/>
      <c r="E451" s="194"/>
      <c r="F451" s="194"/>
      <c r="G451" s="194"/>
      <c r="H451" s="194"/>
      <c r="I451" s="194"/>
      <c r="J451" s="194"/>
      <c r="K451" s="194"/>
      <c r="L451" s="1"/>
      <c r="M451" s="1"/>
      <c r="N451" s="1"/>
      <c r="O451" s="1"/>
      <c r="P451" s="1"/>
      <c r="Q451" s="1"/>
      <c r="R451" s="1"/>
      <c r="S451" s="1"/>
      <c r="T451" s="1"/>
      <c r="U451" s="1"/>
      <c r="V451" s="1"/>
      <c r="W451" s="1"/>
      <c r="X451" s="1"/>
      <c r="Y451" s="1"/>
      <c r="Z451" s="1"/>
      <c r="AA451" s="1"/>
    </row>
    <row r="452" spans="1:27" ht="15.75" customHeight="1">
      <c r="A452" s="71"/>
      <c r="B452" s="198"/>
      <c r="C452" s="192"/>
      <c r="D452" s="193"/>
      <c r="E452" s="194"/>
      <c r="F452" s="194"/>
      <c r="G452" s="194"/>
      <c r="H452" s="194"/>
      <c r="I452" s="194"/>
      <c r="J452" s="194"/>
      <c r="K452" s="194"/>
      <c r="L452" s="1"/>
      <c r="M452" s="1"/>
      <c r="N452" s="1"/>
      <c r="O452" s="1"/>
      <c r="P452" s="1"/>
      <c r="Q452" s="1"/>
      <c r="R452" s="1"/>
      <c r="S452" s="1"/>
      <c r="T452" s="1"/>
      <c r="U452" s="1"/>
      <c r="V452" s="1"/>
      <c r="W452" s="1"/>
      <c r="X452" s="1"/>
      <c r="Y452" s="1"/>
      <c r="Z452" s="1"/>
      <c r="AA452" s="1"/>
    </row>
    <row r="453" spans="1:27" ht="15.75" customHeight="1">
      <c r="A453" s="71"/>
      <c r="B453" s="198"/>
      <c r="C453" s="192"/>
      <c r="D453" s="193"/>
      <c r="E453" s="194"/>
      <c r="F453" s="194"/>
      <c r="G453" s="194"/>
      <c r="H453" s="194"/>
      <c r="I453" s="194"/>
      <c r="J453" s="194"/>
      <c r="K453" s="194"/>
      <c r="L453" s="1"/>
      <c r="M453" s="1"/>
      <c r="N453" s="1"/>
      <c r="O453" s="1"/>
      <c r="P453" s="1"/>
      <c r="Q453" s="1"/>
      <c r="R453" s="1"/>
      <c r="S453" s="1"/>
      <c r="T453" s="1"/>
      <c r="U453" s="1"/>
      <c r="V453" s="1"/>
      <c r="W453" s="1"/>
      <c r="X453" s="1"/>
      <c r="Y453" s="1"/>
      <c r="Z453" s="1"/>
      <c r="AA453" s="1"/>
    </row>
    <row r="454" spans="1:27" ht="15.75" customHeight="1">
      <c r="A454" s="71"/>
      <c r="B454" s="198"/>
      <c r="C454" s="192"/>
      <c r="D454" s="193"/>
      <c r="E454" s="194"/>
      <c r="F454" s="194"/>
      <c r="G454" s="194"/>
      <c r="H454" s="194"/>
      <c r="I454" s="194"/>
      <c r="J454" s="194"/>
      <c r="K454" s="194"/>
      <c r="L454" s="1"/>
      <c r="M454" s="1"/>
      <c r="N454" s="1"/>
      <c r="O454" s="1"/>
      <c r="P454" s="1"/>
      <c r="Q454" s="1"/>
      <c r="R454" s="1"/>
      <c r="S454" s="1"/>
      <c r="T454" s="1"/>
      <c r="U454" s="1"/>
      <c r="V454" s="1"/>
      <c r="W454" s="1"/>
      <c r="X454" s="1"/>
      <c r="Y454" s="1"/>
      <c r="Z454" s="1"/>
      <c r="AA454" s="1"/>
    </row>
    <row r="455" spans="1:27" ht="15.75" customHeight="1">
      <c r="A455" s="71"/>
      <c r="B455" s="198"/>
      <c r="C455" s="192"/>
      <c r="D455" s="193"/>
      <c r="E455" s="194"/>
      <c r="F455" s="194"/>
      <c r="G455" s="194"/>
      <c r="H455" s="194"/>
      <c r="I455" s="194"/>
      <c r="J455" s="194"/>
      <c r="K455" s="194"/>
      <c r="L455" s="1"/>
      <c r="M455" s="1"/>
      <c r="N455" s="1"/>
      <c r="O455" s="1"/>
      <c r="P455" s="1"/>
      <c r="Q455" s="1"/>
      <c r="R455" s="1"/>
      <c r="S455" s="1"/>
      <c r="T455" s="1"/>
      <c r="U455" s="1"/>
      <c r="V455" s="1"/>
      <c r="W455" s="1"/>
      <c r="X455" s="1"/>
      <c r="Y455" s="1"/>
      <c r="Z455" s="1"/>
      <c r="AA455" s="1"/>
    </row>
    <row r="456" spans="1:27" ht="15.75" customHeight="1">
      <c r="A456" s="71"/>
      <c r="B456" s="198"/>
      <c r="C456" s="192"/>
      <c r="D456" s="193"/>
      <c r="E456" s="194"/>
      <c r="F456" s="194"/>
      <c r="G456" s="194"/>
      <c r="H456" s="194"/>
      <c r="I456" s="194"/>
      <c r="J456" s="194"/>
      <c r="K456" s="194"/>
      <c r="L456" s="1"/>
      <c r="M456" s="1"/>
      <c r="N456" s="1"/>
      <c r="O456" s="1"/>
      <c r="P456" s="1"/>
      <c r="Q456" s="1"/>
      <c r="R456" s="1"/>
      <c r="S456" s="1"/>
      <c r="T456" s="1"/>
      <c r="U456" s="1"/>
      <c r="V456" s="1"/>
      <c r="W456" s="1"/>
      <c r="X456" s="1"/>
      <c r="Y456" s="1"/>
      <c r="Z456" s="1"/>
      <c r="AA456" s="1"/>
    </row>
    <row r="457" spans="1:27" ht="15.75" customHeight="1">
      <c r="A457" s="71"/>
      <c r="B457" s="198"/>
      <c r="C457" s="192"/>
      <c r="D457" s="193"/>
      <c r="E457" s="194"/>
      <c r="F457" s="194"/>
      <c r="G457" s="194"/>
      <c r="H457" s="194"/>
      <c r="I457" s="194"/>
      <c r="J457" s="194"/>
      <c r="K457" s="194"/>
      <c r="L457" s="1"/>
      <c r="M457" s="1"/>
      <c r="N457" s="1"/>
      <c r="O457" s="1"/>
      <c r="P457" s="1"/>
      <c r="Q457" s="1"/>
      <c r="R457" s="1"/>
      <c r="S457" s="1"/>
      <c r="T457" s="1"/>
      <c r="U457" s="1"/>
      <c r="V457" s="1"/>
      <c r="W457" s="1"/>
      <c r="X457" s="1"/>
      <c r="Y457" s="1"/>
      <c r="Z457" s="1"/>
      <c r="AA457" s="1"/>
    </row>
    <row r="458" spans="1:27" ht="15.75" customHeight="1">
      <c r="A458" s="71"/>
      <c r="B458" s="198"/>
      <c r="C458" s="192"/>
      <c r="D458" s="193"/>
      <c r="E458" s="194"/>
      <c r="F458" s="194"/>
      <c r="G458" s="194"/>
      <c r="H458" s="194"/>
      <c r="I458" s="194"/>
      <c r="J458" s="194"/>
      <c r="K458" s="194"/>
      <c r="L458" s="1"/>
      <c r="M458" s="1"/>
      <c r="N458" s="1"/>
      <c r="O458" s="1"/>
      <c r="P458" s="1"/>
      <c r="Q458" s="1"/>
      <c r="R458" s="1"/>
      <c r="S458" s="1"/>
      <c r="T458" s="1"/>
      <c r="U458" s="1"/>
      <c r="V458" s="1"/>
      <c r="W458" s="1"/>
      <c r="X458" s="1"/>
      <c r="Y458" s="1"/>
      <c r="Z458" s="1"/>
      <c r="AA458" s="1"/>
    </row>
    <row r="459" spans="1:27" ht="15.75" customHeight="1">
      <c r="A459" s="71"/>
      <c r="B459" s="198"/>
      <c r="C459" s="192"/>
      <c r="D459" s="193"/>
      <c r="E459" s="194"/>
      <c r="F459" s="194"/>
      <c r="G459" s="194"/>
      <c r="H459" s="194"/>
      <c r="I459" s="194"/>
      <c r="J459" s="194"/>
      <c r="K459" s="194"/>
      <c r="L459" s="1"/>
      <c r="M459" s="1"/>
      <c r="N459" s="1"/>
      <c r="O459" s="1"/>
      <c r="P459" s="1"/>
      <c r="Q459" s="1"/>
      <c r="R459" s="1"/>
      <c r="S459" s="1"/>
      <c r="T459" s="1"/>
      <c r="U459" s="1"/>
      <c r="V459" s="1"/>
      <c r="W459" s="1"/>
      <c r="X459" s="1"/>
      <c r="Y459" s="1"/>
      <c r="Z459" s="1"/>
      <c r="AA459" s="1"/>
    </row>
    <row r="460" spans="1:27" ht="15.75" customHeight="1">
      <c r="A460" s="71"/>
      <c r="B460" s="198"/>
      <c r="C460" s="192"/>
      <c r="D460" s="193"/>
      <c r="E460" s="194"/>
      <c r="F460" s="194"/>
      <c r="G460" s="194"/>
      <c r="H460" s="194"/>
      <c r="I460" s="194"/>
      <c r="J460" s="194"/>
      <c r="K460" s="194"/>
      <c r="L460" s="1"/>
      <c r="M460" s="1"/>
      <c r="N460" s="1"/>
      <c r="O460" s="1"/>
      <c r="P460" s="1"/>
      <c r="Q460" s="1"/>
      <c r="R460" s="1"/>
      <c r="S460" s="1"/>
      <c r="T460" s="1"/>
      <c r="U460" s="1"/>
      <c r="V460" s="1"/>
      <c r="W460" s="1"/>
      <c r="X460" s="1"/>
      <c r="Y460" s="1"/>
      <c r="Z460" s="1"/>
      <c r="AA460" s="1"/>
    </row>
    <row r="461" spans="1:27" ht="15.75" customHeight="1">
      <c r="A461" s="71"/>
      <c r="B461" s="198"/>
      <c r="C461" s="192"/>
      <c r="D461" s="193"/>
      <c r="E461" s="194"/>
      <c r="F461" s="194"/>
      <c r="G461" s="194"/>
      <c r="H461" s="194"/>
      <c r="I461" s="194"/>
      <c r="J461" s="194"/>
      <c r="K461" s="194"/>
      <c r="L461" s="1"/>
      <c r="M461" s="1"/>
      <c r="N461" s="1"/>
      <c r="O461" s="1"/>
      <c r="P461" s="1"/>
      <c r="Q461" s="1"/>
      <c r="R461" s="1"/>
      <c r="S461" s="1"/>
      <c r="T461" s="1"/>
      <c r="U461" s="1"/>
      <c r="V461" s="1"/>
      <c r="W461" s="1"/>
      <c r="X461" s="1"/>
      <c r="Y461" s="1"/>
      <c r="Z461" s="1"/>
      <c r="AA461" s="1"/>
    </row>
    <row r="462" spans="1:27" ht="15.75" customHeight="1">
      <c r="A462" s="71"/>
      <c r="B462" s="198"/>
      <c r="C462" s="192"/>
      <c r="D462" s="193"/>
      <c r="E462" s="194"/>
      <c r="F462" s="194"/>
      <c r="G462" s="194"/>
      <c r="H462" s="194"/>
      <c r="I462" s="194"/>
      <c r="J462" s="194"/>
      <c r="K462" s="194"/>
      <c r="L462" s="1"/>
      <c r="M462" s="1"/>
      <c r="N462" s="1"/>
      <c r="O462" s="1"/>
      <c r="P462" s="1"/>
      <c r="Q462" s="1"/>
      <c r="R462" s="1"/>
      <c r="S462" s="1"/>
      <c r="T462" s="1"/>
      <c r="U462" s="1"/>
      <c r="V462" s="1"/>
      <c r="W462" s="1"/>
      <c r="X462" s="1"/>
      <c r="Y462" s="1"/>
      <c r="Z462" s="1"/>
      <c r="AA462" s="1"/>
    </row>
    <row r="463" spans="1:27" ht="15.75" customHeight="1">
      <c r="A463" s="71"/>
      <c r="B463" s="198"/>
      <c r="C463" s="192"/>
      <c r="D463" s="193"/>
      <c r="E463" s="194"/>
      <c r="F463" s="194"/>
      <c r="G463" s="194"/>
      <c r="H463" s="194"/>
      <c r="I463" s="194"/>
      <c r="J463" s="194"/>
      <c r="K463" s="194"/>
      <c r="L463" s="1"/>
      <c r="M463" s="1"/>
      <c r="N463" s="1"/>
      <c r="O463" s="1"/>
      <c r="P463" s="1"/>
      <c r="Q463" s="1"/>
      <c r="R463" s="1"/>
      <c r="S463" s="1"/>
      <c r="T463" s="1"/>
      <c r="U463" s="1"/>
      <c r="V463" s="1"/>
      <c r="W463" s="1"/>
      <c r="X463" s="1"/>
      <c r="Y463" s="1"/>
      <c r="Z463" s="1"/>
      <c r="AA463" s="1"/>
    </row>
    <row r="464" spans="1:27" ht="15.75" customHeight="1">
      <c r="A464" s="71"/>
      <c r="B464" s="198"/>
      <c r="C464" s="192"/>
      <c r="D464" s="193"/>
      <c r="E464" s="194"/>
      <c r="F464" s="194"/>
      <c r="G464" s="194"/>
      <c r="H464" s="194"/>
      <c r="I464" s="194"/>
      <c r="J464" s="194"/>
      <c r="K464" s="194"/>
      <c r="L464" s="1"/>
      <c r="M464" s="1"/>
      <c r="N464" s="1"/>
      <c r="O464" s="1"/>
      <c r="P464" s="1"/>
      <c r="Q464" s="1"/>
      <c r="R464" s="1"/>
      <c r="S464" s="1"/>
      <c r="T464" s="1"/>
      <c r="U464" s="1"/>
      <c r="V464" s="1"/>
      <c r="W464" s="1"/>
      <c r="X464" s="1"/>
      <c r="Y464" s="1"/>
      <c r="Z464" s="1"/>
      <c r="AA464" s="1"/>
    </row>
    <row r="465" spans="1:27" ht="15.75" customHeight="1">
      <c r="A465" s="71"/>
      <c r="B465" s="198"/>
      <c r="C465" s="192"/>
      <c r="D465" s="193"/>
      <c r="E465" s="194"/>
      <c r="F465" s="194"/>
      <c r="G465" s="194"/>
      <c r="H465" s="194"/>
      <c r="I465" s="194"/>
      <c r="J465" s="194"/>
      <c r="K465" s="194"/>
      <c r="L465" s="1"/>
      <c r="M465" s="1"/>
      <c r="N465" s="1"/>
      <c r="O465" s="1"/>
      <c r="P465" s="1"/>
      <c r="Q465" s="1"/>
      <c r="R465" s="1"/>
      <c r="S465" s="1"/>
      <c r="T465" s="1"/>
      <c r="U465" s="1"/>
      <c r="V465" s="1"/>
      <c r="W465" s="1"/>
      <c r="X465" s="1"/>
      <c r="Y465" s="1"/>
      <c r="Z465" s="1"/>
      <c r="AA465" s="1"/>
    </row>
    <row r="466" spans="1:27" ht="15.75" customHeight="1">
      <c r="A466" s="71"/>
      <c r="B466" s="198"/>
      <c r="C466" s="192"/>
      <c r="D466" s="193"/>
      <c r="E466" s="194"/>
      <c r="F466" s="194"/>
      <c r="G466" s="194"/>
      <c r="H466" s="194"/>
      <c r="I466" s="194"/>
      <c r="J466" s="194"/>
      <c r="K466" s="194"/>
      <c r="L466" s="1"/>
      <c r="M466" s="1"/>
      <c r="N466" s="1"/>
      <c r="O466" s="1"/>
      <c r="P466" s="1"/>
      <c r="Q466" s="1"/>
      <c r="R466" s="1"/>
      <c r="S466" s="1"/>
      <c r="T466" s="1"/>
      <c r="U466" s="1"/>
      <c r="V466" s="1"/>
      <c r="W466" s="1"/>
      <c r="X466" s="1"/>
      <c r="Y466" s="1"/>
      <c r="Z466" s="1"/>
      <c r="AA466" s="1"/>
    </row>
    <row r="467" spans="1:27" ht="15.75" customHeight="1">
      <c r="A467" s="71"/>
      <c r="B467" s="198"/>
      <c r="C467" s="192"/>
      <c r="D467" s="193"/>
      <c r="E467" s="194"/>
      <c r="F467" s="194"/>
      <c r="G467" s="194"/>
      <c r="H467" s="194"/>
      <c r="I467" s="194"/>
      <c r="J467" s="194"/>
      <c r="K467" s="194"/>
      <c r="L467" s="1"/>
      <c r="M467" s="1"/>
      <c r="N467" s="1"/>
      <c r="O467" s="1"/>
      <c r="P467" s="1"/>
      <c r="Q467" s="1"/>
      <c r="R467" s="1"/>
      <c r="S467" s="1"/>
      <c r="T467" s="1"/>
      <c r="U467" s="1"/>
      <c r="V467" s="1"/>
      <c r="W467" s="1"/>
      <c r="X467" s="1"/>
      <c r="Y467" s="1"/>
      <c r="Z467" s="1"/>
      <c r="AA467" s="1"/>
    </row>
    <row r="468" spans="1:27" ht="15.75" customHeight="1">
      <c r="A468" s="71"/>
      <c r="B468" s="198"/>
      <c r="C468" s="192"/>
      <c r="D468" s="193"/>
      <c r="E468" s="194"/>
      <c r="F468" s="194"/>
      <c r="G468" s="194"/>
      <c r="H468" s="194"/>
      <c r="I468" s="194"/>
      <c r="J468" s="194"/>
      <c r="K468" s="194"/>
      <c r="L468" s="1"/>
      <c r="M468" s="1"/>
      <c r="N468" s="1"/>
      <c r="O468" s="1"/>
      <c r="P468" s="1"/>
      <c r="Q468" s="1"/>
      <c r="R468" s="1"/>
      <c r="S468" s="1"/>
      <c r="T468" s="1"/>
      <c r="U468" s="1"/>
      <c r="V468" s="1"/>
      <c r="W468" s="1"/>
      <c r="X468" s="1"/>
      <c r="Y468" s="1"/>
      <c r="Z468" s="1"/>
      <c r="AA468" s="1"/>
    </row>
    <row r="469" spans="1:27" ht="15.75" customHeight="1">
      <c r="A469" s="71"/>
      <c r="B469" s="198"/>
      <c r="C469" s="192"/>
      <c r="D469" s="193"/>
      <c r="E469" s="194"/>
      <c r="F469" s="194"/>
      <c r="G469" s="194"/>
      <c r="H469" s="194"/>
      <c r="I469" s="194"/>
      <c r="J469" s="194"/>
      <c r="K469" s="194"/>
      <c r="L469" s="1"/>
      <c r="M469" s="1"/>
      <c r="N469" s="1"/>
      <c r="O469" s="1"/>
      <c r="P469" s="1"/>
      <c r="Q469" s="1"/>
      <c r="R469" s="1"/>
      <c r="S469" s="1"/>
      <c r="T469" s="1"/>
      <c r="U469" s="1"/>
      <c r="V469" s="1"/>
      <c r="W469" s="1"/>
      <c r="X469" s="1"/>
      <c r="Y469" s="1"/>
      <c r="Z469" s="1"/>
      <c r="AA469" s="1"/>
    </row>
    <row r="470" spans="1:27" ht="15.75" customHeight="1">
      <c r="A470" s="71"/>
      <c r="B470" s="198"/>
      <c r="C470" s="192"/>
      <c r="D470" s="193"/>
      <c r="E470" s="194"/>
      <c r="F470" s="194"/>
      <c r="G470" s="194"/>
      <c r="H470" s="194"/>
      <c r="I470" s="194"/>
      <c r="J470" s="194"/>
      <c r="K470" s="194"/>
      <c r="L470" s="1"/>
      <c r="M470" s="1"/>
      <c r="N470" s="1"/>
      <c r="O470" s="1"/>
      <c r="P470" s="1"/>
      <c r="Q470" s="1"/>
      <c r="R470" s="1"/>
      <c r="S470" s="1"/>
      <c r="T470" s="1"/>
      <c r="U470" s="1"/>
      <c r="V470" s="1"/>
      <c r="W470" s="1"/>
      <c r="X470" s="1"/>
      <c r="Y470" s="1"/>
      <c r="Z470" s="1"/>
      <c r="AA470" s="1"/>
    </row>
    <row r="471" spans="1:27" ht="15.75" customHeight="1">
      <c r="A471" s="71"/>
      <c r="B471" s="198"/>
      <c r="C471" s="192"/>
      <c r="D471" s="193"/>
      <c r="E471" s="194"/>
      <c r="F471" s="194"/>
      <c r="G471" s="194"/>
      <c r="H471" s="194"/>
      <c r="I471" s="194"/>
      <c r="J471" s="194"/>
      <c r="K471" s="194"/>
      <c r="L471" s="1"/>
      <c r="M471" s="1"/>
      <c r="N471" s="1"/>
      <c r="O471" s="1"/>
      <c r="P471" s="1"/>
      <c r="Q471" s="1"/>
      <c r="R471" s="1"/>
      <c r="S471" s="1"/>
      <c r="T471" s="1"/>
      <c r="U471" s="1"/>
      <c r="V471" s="1"/>
      <c r="W471" s="1"/>
      <c r="X471" s="1"/>
      <c r="Y471" s="1"/>
      <c r="Z471" s="1"/>
      <c r="AA471" s="1"/>
    </row>
    <row r="472" spans="1:27" ht="15.75" customHeight="1">
      <c r="A472" s="71"/>
      <c r="B472" s="198"/>
      <c r="C472" s="192"/>
      <c r="D472" s="193"/>
      <c r="E472" s="194"/>
      <c r="F472" s="194"/>
      <c r="G472" s="194"/>
      <c r="H472" s="194"/>
      <c r="I472" s="194"/>
      <c r="J472" s="194"/>
      <c r="K472" s="194"/>
      <c r="L472" s="1"/>
      <c r="M472" s="1"/>
      <c r="N472" s="1"/>
      <c r="O472" s="1"/>
      <c r="P472" s="1"/>
      <c r="Q472" s="1"/>
      <c r="R472" s="1"/>
      <c r="S472" s="1"/>
      <c r="T472" s="1"/>
      <c r="U472" s="1"/>
      <c r="V472" s="1"/>
      <c r="W472" s="1"/>
      <c r="X472" s="1"/>
      <c r="Y472" s="1"/>
      <c r="Z472" s="1"/>
      <c r="AA472" s="1"/>
    </row>
    <row r="473" spans="1:27" ht="15.75" customHeight="1">
      <c r="A473" s="71"/>
      <c r="B473" s="198"/>
      <c r="C473" s="192"/>
      <c r="D473" s="193"/>
      <c r="E473" s="194"/>
      <c r="F473" s="194"/>
      <c r="G473" s="194"/>
      <c r="H473" s="194"/>
      <c r="I473" s="194"/>
      <c r="J473" s="194"/>
      <c r="K473" s="194"/>
      <c r="L473" s="1"/>
      <c r="M473" s="1"/>
      <c r="N473" s="1"/>
      <c r="O473" s="1"/>
      <c r="P473" s="1"/>
      <c r="Q473" s="1"/>
      <c r="R473" s="1"/>
      <c r="S473" s="1"/>
      <c r="T473" s="1"/>
      <c r="U473" s="1"/>
      <c r="V473" s="1"/>
      <c r="W473" s="1"/>
      <c r="X473" s="1"/>
      <c r="Y473" s="1"/>
      <c r="Z473" s="1"/>
      <c r="AA473" s="1"/>
    </row>
    <row r="474" spans="1:27" ht="15.75" customHeight="1">
      <c r="A474" s="71"/>
      <c r="B474" s="198"/>
      <c r="C474" s="192"/>
      <c r="D474" s="193"/>
      <c r="E474" s="194"/>
      <c r="F474" s="194"/>
      <c r="G474" s="194"/>
      <c r="H474" s="194"/>
      <c r="I474" s="194"/>
      <c r="J474" s="194"/>
      <c r="K474" s="194"/>
      <c r="L474" s="1"/>
      <c r="M474" s="1"/>
      <c r="N474" s="1"/>
      <c r="O474" s="1"/>
      <c r="P474" s="1"/>
      <c r="Q474" s="1"/>
      <c r="R474" s="1"/>
      <c r="S474" s="1"/>
      <c r="T474" s="1"/>
      <c r="U474" s="1"/>
      <c r="V474" s="1"/>
      <c r="W474" s="1"/>
      <c r="X474" s="1"/>
      <c r="Y474" s="1"/>
      <c r="Z474" s="1"/>
      <c r="AA474" s="1"/>
    </row>
    <row r="475" spans="1:27" ht="15.75" customHeight="1">
      <c r="A475" s="71"/>
      <c r="B475" s="198"/>
      <c r="C475" s="192"/>
      <c r="D475" s="193"/>
      <c r="E475" s="194"/>
      <c r="F475" s="194"/>
      <c r="G475" s="194"/>
      <c r="H475" s="194"/>
      <c r="I475" s="194"/>
      <c r="J475" s="194"/>
      <c r="K475" s="194"/>
      <c r="L475" s="1"/>
      <c r="M475" s="1"/>
      <c r="N475" s="1"/>
      <c r="O475" s="1"/>
      <c r="P475" s="1"/>
      <c r="Q475" s="1"/>
      <c r="R475" s="1"/>
      <c r="S475" s="1"/>
      <c r="T475" s="1"/>
      <c r="U475" s="1"/>
      <c r="V475" s="1"/>
      <c r="W475" s="1"/>
      <c r="X475" s="1"/>
      <c r="Y475" s="1"/>
      <c r="Z475" s="1"/>
      <c r="AA475" s="1"/>
    </row>
    <row r="476" spans="1:27" ht="15.75" customHeight="1">
      <c r="A476" s="71"/>
      <c r="B476" s="198"/>
      <c r="C476" s="192"/>
      <c r="D476" s="193"/>
      <c r="E476" s="194"/>
      <c r="F476" s="194"/>
      <c r="G476" s="194"/>
      <c r="H476" s="194"/>
      <c r="I476" s="194"/>
      <c r="J476" s="194"/>
      <c r="K476" s="194"/>
      <c r="L476" s="1"/>
      <c r="M476" s="1"/>
      <c r="N476" s="1"/>
      <c r="O476" s="1"/>
      <c r="P476" s="1"/>
      <c r="Q476" s="1"/>
      <c r="R476" s="1"/>
      <c r="S476" s="1"/>
      <c r="T476" s="1"/>
      <c r="U476" s="1"/>
      <c r="V476" s="1"/>
      <c r="W476" s="1"/>
      <c r="X476" s="1"/>
      <c r="Y476" s="1"/>
      <c r="Z476" s="1"/>
      <c r="AA476" s="1"/>
    </row>
    <row r="477" spans="1:27" ht="15.75" customHeight="1">
      <c r="A477" s="71"/>
      <c r="B477" s="198"/>
      <c r="C477" s="192"/>
      <c r="D477" s="193"/>
      <c r="E477" s="194"/>
      <c r="F477" s="194"/>
      <c r="G477" s="194"/>
      <c r="H477" s="194"/>
      <c r="I477" s="194"/>
      <c r="J477" s="194"/>
      <c r="K477" s="194"/>
      <c r="L477" s="1"/>
      <c r="M477" s="1"/>
      <c r="N477" s="1"/>
      <c r="O477" s="1"/>
      <c r="P477" s="1"/>
      <c r="Q477" s="1"/>
      <c r="R477" s="1"/>
      <c r="S477" s="1"/>
      <c r="T477" s="1"/>
      <c r="U477" s="1"/>
      <c r="V477" s="1"/>
      <c r="W477" s="1"/>
      <c r="X477" s="1"/>
      <c r="Y477" s="1"/>
      <c r="Z477" s="1"/>
      <c r="AA477" s="1"/>
    </row>
    <row r="478" spans="1:27" ht="15.75" customHeight="1">
      <c r="A478" s="71"/>
      <c r="B478" s="198"/>
      <c r="C478" s="192"/>
      <c r="D478" s="193"/>
      <c r="E478" s="194"/>
      <c r="F478" s="194"/>
      <c r="G478" s="194"/>
      <c r="H478" s="194"/>
      <c r="I478" s="194"/>
      <c r="J478" s="194"/>
      <c r="K478" s="194"/>
      <c r="L478" s="1"/>
      <c r="M478" s="1"/>
      <c r="N478" s="1"/>
      <c r="O478" s="1"/>
      <c r="P478" s="1"/>
      <c r="Q478" s="1"/>
      <c r="R478" s="1"/>
      <c r="S478" s="1"/>
      <c r="T478" s="1"/>
      <c r="U478" s="1"/>
      <c r="V478" s="1"/>
      <c r="W478" s="1"/>
      <c r="X478" s="1"/>
      <c r="Y478" s="1"/>
      <c r="Z478" s="1"/>
      <c r="AA478" s="1"/>
    </row>
    <row r="479" spans="1:27" ht="15.75" customHeight="1">
      <c r="A479" s="71"/>
      <c r="B479" s="198"/>
      <c r="C479" s="192"/>
      <c r="D479" s="193"/>
      <c r="E479" s="194"/>
      <c r="F479" s="194"/>
      <c r="G479" s="194"/>
      <c r="H479" s="194"/>
      <c r="I479" s="194"/>
      <c r="J479" s="194"/>
      <c r="K479" s="194"/>
      <c r="L479" s="1"/>
      <c r="M479" s="1"/>
      <c r="N479" s="1"/>
      <c r="O479" s="1"/>
      <c r="P479" s="1"/>
      <c r="Q479" s="1"/>
      <c r="R479" s="1"/>
      <c r="S479" s="1"/>
      <c r="T479" s="1"/>
      <c r="U479" s="1"/>
      <c r="V479" s="1"/>
      <c r="W479" s="1"/>
      <c r="X479" s="1"/>
      <c r="Y479" s="1"/>
      <c r="Z479" s="1"/>
      <c r="AA479" s="1"/>
    </row>
    <row r="480" spans="1:27" ht="15.75" customHeight="1">
      <c r="A480" s="71"/>
      <c r="B480" s="198"/>
      <c r="C480" s="192"/>
      <c r="D480" s="193"/>
      <c r="E480" s="194"/>
      <c r="F480" s="194"/>
      <c r="G480" s="194"/>
      <c r="H480" s="194"/>
      <c r="I480" s="194"/>
      <c r="J480" s="194"/>
      <c r="K480" s="194"/>
      <c r="L480" s="1"/>
      <c r="M480" s="1"/>
      <c r="N480" s="1"/>
      <c r="O480" s="1"/>
      <c r="P480" s="1"/>
      <c r="Q480" s="1"/>
      <c r="R480" s="1"/>
      <c r="S480" s="1"/>
      <c r="T480" s="1"/>
      <c r="U480" s="1"/>
      <c r="V480" s="1"/>
      <c r="W480" s="1"/>
      <c r="X480" s="1"/>
      <c r="Y480" s="1"/>
      <c r="Z480" s="1"/>
      <c r="AA480" s="1"/>
    </row>
    <row r="481" spans="1:27" ht="15.75" customHeight="1">
      <c r="A481" s="71"/>
      <c r="B481" s="198"/>
      <c r="C481" s="192"/>
      <c r="D481" s="193"/>
      <c r="E481" s="194"/>
      <c r="F481" s="194"/>
      <c r="G481" s="194"/>
      <c r="H481" s="194"/>
      <c r="I481" s="194"/>
      <c r="J481" s="194"/>
      <c r="K481" s="194"/>
      <c r="L481" s="1"/>
      <c r="M481" s="1"/>
      <c r="N481" s="1"/>
      <c r="O481" s="1"/>
      <c r="P481" s="1"/>
      <c r="Q481" s="1"/>
      <c r="R481" s="1"/>
      <c r="S481" s="1"/>
      <c r="T481" s="1"/>
      <c r="U481" s="1"/>
      <c r="V481" s="1"/>
      <c r="W481" s="1"/>
      <c r="X481" s="1"/>
      <c r="Y481" s="1"/>
      <c r="Z481" s="1"/>
      <c r="AA481" s="1"/>
    </row>
    <row r="482" spans="1:27" ht="15.75" customHeight="1">
      <c r="A482" s="71"/>
      <c r="B482" s="198"/>
      <c r="C482" s="192"/>
      <c r="D482" s="193"/>
      <c r="E482" s="194"/>
      <c r="F482" s="194"/>
      <c r="G482" s="194"/>
      <c r="H482" s="194"/>
      <c r="I482" s="194"/>
      <c r="J482" s="194"/>
      <c r="K482" s="194"/>
      <c r="L482" s="1"/>
      <c r="M482" s="1"/>
      <c r="N482" s="1"/>
      <c r="O482" s="1"/>
      <c r="P482" s="1"/>
      <c r="Q482" s="1"/>
      <c r="R482" s="1"/>
      <c r="S482" s="1"/>
      <c r="T482" s="1"/>
      <c r="U482" s="1"/>
      <c r="V482" s="1"/>
      <c r="W482" s="1"/>
      <c r="X482" s="1"/>
      <c r="Y482" s="1"/>
      <c r="Z482" s="1"/>
      <c r="AA482" s="1"/>
    </row>
    <row r="483" spans="1:27" ht="15.75" customHeight="1">
      <c r="A483" s="71"/>
      <c r="B483" s="198"/>
      <c r="C483" s="192"/>
      <c r="D483" s="193"/>
      <c r="E483" s="194"/>
      <c r="F483" s="194"/>
      <c r="G483" s="194"/>
      <c r="H483" s="194"/>
      <c r="I483" s="194"/>
      <c r="J483" s="194"/>
      <c r="K483" s="194"/>
      <c r="L483" s="1"/>
      <c r="M483" s="1"/>
      <c r="N483" s="1"/>
      <c r="O483" s="1"/>
      <c r="P483" s="1"/>
      <c r="Q483" s="1"/>
      <c r="R483" s="1"/>
      <c r="S483" s="1"/>
      <c r="T483" s="1"/>
      <c r="U483" s="1"/>
      <c r="V483" s="1"/>
      <c r="W483" s="1"/>
      <c r="X483" s="1"/>
      <c r="Y483" s="1"/>
      <c r="Z483" s="1"/>
      <c r="AA483" s="1"/>
    </row>
    <row r="484" spans="1:27" ht="15.75" customHeight="1">
      <c r="A484" s="71"/>
      <c r="B484" s="198"/>
      <c r="C484" s="192"/>
      <c r="D484" s="193"/>
      <c r="E484" s="194"/>
      <c r="F484" s="194"/>
      <c r="G484" s="194"/>
      <c r="H484" s="194"/>
      <c r="I484" s="194"/>
      <c r="J484" s="194"/>
      <c r="K484" s="194"/>
      <c r="L484" s="1"/>
      <c r="M484" s="1"/>
      <c r="N484" s="1"/>
      <c r="O484" s="1"/>
      <c r="P484" s="1"/>
      <c r="Q484" s="1"/>
      <c r="R484" s="1"/>
      <c r="S484" s="1"/>
      <c r="T484" s="1"/>
      <c r="U484" s="1"/>
      <c r="V484" s="1"/>
      <c r="W484" s="1"/>
      <c r="X484" s="1"/>
      <c r="Y484" s="1"/>
      <c r="Z484" s="1"/>
      <c r="AA484" s="1"/>
    </row>
    <row r="485" spans="1:27" ht="15.75" customHeight="1">
      <c r="A485" s="71"/>
      <c r="B485" s="198"/>
      <c r="C485" s="192"/>
      <c r="D485" s="193"/>
      <c r="E485" s="194"/>
      <c r="F485" s="194"/>
      <c r="G485" s="194"/>
      <c r="H485" s="194"/>
      <c r="I485" s="194"/>
      <c r="J485" s="194"/>
      <c r="K485" s="194"/>
      <c r="L485" s="1"/>
      <c r="M485" s="1"/>
      <c r="N485" s="1"/>
      <c r="O485" s="1"/>
      <c r="P485" s="1"/>
      <c r="Q485" s="1"/>
      <c r="R485" s="1"/>
      <c r="S485" s="1"/>
      <c r="T485" s="1"/>
      <c r="U485" s="1"/>
      <c r="V485" s="1"/>
      <c r="W485" s="1"/>
      <c r="X485" s="1"/>
      <c r="Y485" s="1"/>
      <c r="Z485" s="1"/>
      <c r="AA485" s="1"/>
    </row>
    <row r="486" spans="1:27" ht="15.75" customHeight="1">
      <c r="A486" s="71"/>
      <c r="B486" s="198"/>
      <c r="C486" s="192"/>
      <c r="D486" s="193"/>
      <c r="E486" s="194"/>
      <c r="F486" s="194"/>
      <c r="G486" s="194"/>
      <c r="H486" s="194"/>
      <c r="I486" s="194"/>
      <c r="J486" s="194"/>
      <c r="K486" s="194"/>
      <c r="L486" s="1"/>
      <c r="M486" s="1"/>
      <c r="N486" s="1"/>
      <c r="O486" s="1"/>
      <c r="P486" s="1"/>
      <c r="Q486" s="1"/>
      <c r="R486" s="1"/>
      <c r="S486" s="1"/>
      <c r="T486" s="1"/>
      <c r="U486" s="1"/>
      <c r="V486" s="1"/>
      <c r="W486" s="1"/>
      <c r="X486" s="1"/>
      <c r="Y486" s="1"/>
      <c r="Z486" s="1"/>
      <c r="AA486" s="1"/>
    </row>
    <row r="487" spans="1:27" ht="15.75" customHeight="1">
      <c r="A487" s="71"/>
      <c r="B487" s="198"/>
      <c r="C487" s="192"/>
      <c r="D487" s="193"/>
      <c r="E487" s="194"/>
      <c r="F487" s="194"/>
      <c r="G487" s="194"/>
      <c r="H487" s="194"/>
      <c r="I487" s="194"/>
      <c r="J487" s="194"/>
      <c r="K487" s="194"/>
      <c r="L487" s="1"/>
      <c r="M487" s="1"/>
      <c r="N487" s="1"/>
      <c r="O487" s="1"/>
      <c r="P487" s="1"/>
      <c r="Q487" s="1"/>
      <c r="R487" s="1"/>
      <c r="S487" s="1"/>
      <c r="T487" s="1"/>
      <c r="U487" s="1"/>
      <c r="V487" s="1"/>
      <c r="W487" s="1"/>
      <c r="X487" s="1"/>
      <c r="Y487" s="1"/>
      <c r="Z487" s="1"/>
      <c r="AA487" s="1"/>
    </row>
    <row r="488" spans="1:27" ht="15.75" customHeight="1">
      <c r="A488" s="71"/>
      <c r="B488" s="198"/>
      <c r="C488" s="192"/>
      <c r="D488" s="193"/>
      <c r="E488" s="194"/>
      <c r="F488" s="194"/>
      <c r="G488" s="194"/>
      <c r="H488" s="194"/>
      <c r="I488" s="194"/>
      <c r="J488" s="194"/>
      <c r="K488" s="194"/>
      <c r="L488" s="1"/>
      <c r="M488" s="1"/>
      <c r="N488" s="1"/>
      <c r="O488" s="1"/>
      <c r="P488" s="1"/>
      <c r="Q488" s="1"/>
      <c r="R488" s="1"/>
      <c r="S488" s="1"/>
      <c r="T488" s="1"/>
      <c r="U488" s="1"/>
      <c r="V488" s="1"/>
      <c r="W488" s="1"/>
      <c r="X488" s="1"/>
      <c r="Y488" s="1"/>
      <c r="Z488" s="1"/>
      <c r="AA488" s="1"/>
    </row>
    <row r="489" spans="1:27" ht="15.75" customHeight="1">
      <c r="A489" s="71"/>
      <c r="B489" s="198"/>
      <c r="C489" s="192"/>
      <c r="D489" s="193"/>
      <c r="E489" s="194"/>
      <c r="F489" s="194"/>
      <c r="G489" s="194"/>
      <c r="H489" s="194"/>
      <c r="I489" s="194"/>
      <c r="J489" s="194"/>
      <c r="K489" s="194"/>
      <c r="L489" s="1"/>
      <c r="M489" s="1"/>
      <c r="N489" s="1"/>
      <c r="O489" s="1"/>
      <c r="P489" s="1"/>
      <c r="Q489" s="1"/>
      <c r="R489" s="1"/>
      <c r="S489" s="1"/>
      <c r="T489" s="1"/>
      <c r="U489" s="1"/>
      <c r="V489" s="1"/>
      <c r="W489" s="1"/>
      <c r="X489" s="1"/>
      <c r="Y489" s="1"/>
      <c r="Z489" s="1"/>
      <c r="AA489" s="1"/>
    </row>
    <row r="490" spans="1:27" ht="15.75" customHeight="1">
      <c r="A490" s="71"/>
      <c r="B490" s="198"/>
      <c r="C490" s="192"/>
      <c r="D490" s="193"/>
      <c r="E490" s="194"/>
      <c r="F490" s="194"/>
      <c r="G490" s="194"/>
      <c r="H490" s="194"/>
      <c r="I490" s="194"/>
      <c r="J490" s="194"/>
      <c r="K490" s="194"/>
      <c r="L490" s="1"/>
      <c r="M490" s="1"/>
      <c r="N490" s="1"/>
      <c r="O490" s="1"/>
      <c r="P490" s="1"/>
      <c r="Q490" s="1"/>
      <c r="R490" s="1"/>
      <c r="S490" s="1"/>
      <c r="T490" s="1"/>
      <c r="U490" s="1"/>
      <c r="V490" s="1"/>
      <c r="W490" s="1"/>
      <c r="X490" s="1"/>
      <c r="Y490" s="1"/>
      <c r="Z490" s="1"/>
      <c r="AA490" s="1"/>
    </row>
    <row r="491" spans="1:27" ht="15.75" customHeight="1">
      <c r="A491" s="71"/>
      <c r="B491" s="198"/>
      <c r="C491" s="192"/>
      <c r="D491" s="193"/>
      <c r="E491" s="194"/>
      <c r="F491" s="194"/>
      <c r="G491" s="194"/>
      <c r="H491" s="194"/>
      <c r="I491" s="194"/>
      <c r="J491" s="194"/>
      <c r="K491" s="194"/>
      <c r="L491" s="1"/>
      <c r="M491" s="1"/>
      <c r="N491" s="1"/>
      <c r="O491" s="1"/>
      <c r="P491" s="1"/>
      <c r="Q491" s="1"/>
      <c r="R491" s="1"/>
      <c r="S491" s="1"/>
      <c r="T491" s="1"/>
      <c r="U491" s="1"/>
      <c r="V491" s="1"/>
      <c r="W491" s="1"/>
      <c r="X491" s="1"/>
      <c r="Y491" s="1"/>
      <c r="Z491" s="1"/>
      <c r="AA491" s="1"/>
    </row>
    <row r="492" spans="1:27" ht="15.75" customHeight="1">
      <c r="A492" s="71"/>
      <c r="B492" s="198"/>
      <c r="C492" s="192"/>
      <c r="D492" s="193"/>
      <c r="E492" s="194"/>
      <c r="F492" s="194"/>
      <c r="G492" s="194"/>
      <c r="H492" s="194"/>
      <c r="I492" s="194"/>
      <c r="J492" s="194"/>
      <c r="K492" s="194"/>
      <c r="L492" s="1"/>
      <c r="M492" s="1"/>
      <c r="N492" s="1"/>
      <c r="O492" s="1"/>
      <c r="P492" s="1"/>
      <c r="Q492" s="1"/>
      <c r="R492" s="1"/>
      <c r="S492" s="1"/>
      <c r="T492" s="1"/>
      <c r="U492" s="1"/>
      <c r="V492" s="1"/>
      <c r="W492" s="1"/>
      <c r="X492" s="1"/>
      <c r="Y492" s="1"/>
      <c r="Z492" s="1"/>
      <c r="AA492" s="1"/>
    </row>
    <row r="493" spans="1:27" ht="15.75" customHeight="1">
      <c r="A493" s="71"/>
      <c r="B493" s="198"/>
      <c r="C493" s="192"/>
      <c r="D493" s="193"/>
      <c r="E493" s="194"/>
      <c r="F493" s="194"/>
      <c r="G493" s="194"/>
      <c r="H493" s="194"/>
      <c r="I493" s="194"/>
      <c r="J493" s="194"/>
      <c r="K493" s="194"/>
      <c r="L493" s="1"/>
      <c r="M493" s="1"/>
      <c r="N493" s="1"/>
      <c r="O493" s="1"/>
      <c r="P493" s="1"/>
      <c r="Q493" s="1"/>
      <c r="R493" s="1"/>
      <c r="S493" s="1"/>
      <c r="T493" s="1"/>
      <c r="U493" s="1"/>
      <c r="V493" s="1"/>
      <c r="W493" s="1"/>
      <c r="X493" s="1"/>
      <c r="Y493" s="1"/>
      <c r="Z493" s="1"/>
      <c r="AA493" s="1"/>
    </row>
    <row r="494" spans="1:27" ht="15.75" customHeight="1">
      <c r="A494" s="71"/>
      <c r="B494" s="198"/>
      <c r="C494" s="192"/>
      <c r="D494" s="193"/>
      <c r="E494" s="194"/>
      <c r="F494" s="194"/>
      <c r="G494" s="194"/>
      <c r="H494" s="194"/>
      <c r="I494" s="194"/>
      <c r="J494" s="194"/>
      <c r="K494" s="194"/>
      <c r="L494" s="1"/>
      <c r="M494" s="1"/>
      <c r="N494" s="1"/>
      <c r="O494" s="1"/>
      <c r="P494" s="1"/>
      <c r="Q494" s="1"/>
      <c r="R494" s="1"/>
      <c r="S494" s="1"/>
      <c r="T494" s="1"/>
      <c r="U494" s="1"/>
      <c r="V494" s="1"/>
      <c r="W494" s="1"/>
      <c r="X494" s="1"/>
      <c r="Y494" s="1"/>
      <c r="Z494" s="1"/>
      <c r="AA494" s="1"/>
    </row>
    <row r="495" spans="1:27" ht="15.75" customHeight="1">
      <c r="A495" s="71"/>
      <c r="B495" s="198"/>
      <c r="C495" s="192"/>
      <c r="D495" s="193"/>
      <c r="E495" s="194"/>
      <c r="F495" s="194"/>
      <c r="G495" s="194"/>
      <c r="H495" s="194"/>
      <c r="I495" s="194"/>
      <c r="J495" s="194"/>
      <c r="K495" s="194"/>
      <c r="L495" s="1"/>
      <c r="M495" s="1"/>
      <c r="N495" s="1"/>
      <c r="O495" s="1"/>
      <c r="P495" s="1"/>
      <c r="Q495" s="1"/>
      <c r="R495" s="1"/>
      <c r="S495" s="1"/>
      <c r="T495" s="1"/>
      <c r="U495" s="1"/>
      <c r="V495" s="1"/>
      <c r="W495" s="1"/>
      <c r="X495" s="1"/>
      <c r="Y495" s="1"/>
      <c r="Z495" s="1"/>
      <c r="AA495" s="1"/>
    </row>
    <row r="496" spans="1:27" ht="15.75" customHeight="1">
      <c r="A496" s="71"/>
      <c r="B496" s="198"/>
      <c r="C496" s="192"/>
      <c r="D496" s="193"/>
      <c r="E496" s="194"/>
      <c r="F496" s="194"/>
      <c r="G496" s="194"/>
      <c r="H496" s="194"/>
      <c r="I496" s="194"/>
      <c r="J496" s="194"/>
      <c r="K496" s="194"/>
      <c r="L496" s="1"/>
      <c r="M496" s="1"/>
      <c r="N496" s="1"/>
      <c r="O496" s="1"/>
      <c r="P496" s="1"/>
      <c r="Q496" s="1"/>
      <c r="R496" s="1"/>
      <c r="S496" s="1"/>
      <c r="T496" s="1"/>
      <c r="U496" s="1"/>
      <c r="V496" s="1"/>
      <c r="W496" s="1"/>
      <c r="X496" s="1"/>
      <c r="Y496" s="1"/>
      <c r="Z496" s="1"/>
      <c r="AA496" s="1"/>
    </row>
    <row r="497" spans="1:27" ht="15.75" customHeight="1">
      <c r="A497" s="71"/>
      <c r="B497" s="198"/>
      <c r="C497" s="192"/>
      <c r="D497" s="193"/>
      <c r="E497" s="194"/>
      <c r="F497" s="194"/>
      <c r="G497" s="194"/>
      <c r="H497" s="194"/>
      <c r="I497" s="194"/>
      <c r="J497" s="194"/>
      <c r="K497" s="194"/>
      <c r="L497" s="1"/>
      <c r="M497" s="1"/>
      <c r="N497" s="1"/>
      <c r="O497" s="1"/>
      <c r="P497" s="1"/>
      <c r="Q497" s="1"/>
      <c r="R497" s="1"/>
      <c r="S497" s="1"/>
      <c r="T497" s="1"/>
      <c r="U497" s="1"/>
      <c r="V497" s="1"/>
      <c r="W497" s="1"/>
      <c r="X497" s="1"/>
      <c r="Y497" s="1"/>
      <c r="Z497" s="1"/>
      <c r="AA497" s="1"/>
    </row>
    <row r="498" spans="1:27" ht="15.75" customHeight="1">
      <c r="A498" s="71"/>
      <c r="B498" s="198"/>
      <c r="C498" s="192"/>
      <c r="D498" s="193"/>
      <c r="E498" s="194"/>
      <c r="F498" s="194"/>
      <c r="G498" s="194"/>
      <c r="H498" s="194"/>
      <c r="I498" s="194"/>
      <c r="J498" s="194"/>
      <c r="K498" s="194"/>
      <c r="L498" s="1"/>
      <c r="M498" s="1"/>
      <c r="N498" s="1"/>
      <c r="O498" s="1"/>
      <c r="P498" s="1"/>
      <c r="Q498" s="1"/>
      <c r="R498" s="1"/>
      <c r="S498" s="1"/>
      <c r="T498" s="1"/>
      <c r="U498" s="1"/>
      <c r="V498" s="1"/>
      <c r="W498" s="1"/>
      <c r="X498" s="1"/>
      <c r="Y498" s="1"/>
      <c r="Z498" s="1"/>
      <c r="AA498" s="1"/>
    </row>
    <row r="499" spans="1:27" ht="15.75" customHeight="1">
      <c r="A499" s="71"/>
      <c r="B499" s="198"/>
      <c r="C499" s="192"/>
      <c r="D499" s="193"/>
      <c r="E499" s="194"/>
      <c r="F499" s="194"/>
      <c r="G499" s="194"/>
      <c r="H499" s="194"/>
      <c r="I499" s="194"/>
      <c r="J499" s="194"/>
      <c r="K499" s="194"/>
      <c r="L499" s="1"/>
      <c r="M499" s="1"/>
      <c r="N499" s="1"/>
      <c r="O499" s="1"/>
      <c r="P499" s="1"/>
      <c r="Q499" s="1"/>
      <c r="R499" s="1"/>
      <c r="S499" s="1"/>
      <c r="T499" s="1"/>
      <c r="U499" s="1"/>
      <c r="V499" s="1"/>
      <c r="W499" s="1"/>
      <c r="X499" s="1"/>
      <c r="Y499" s="1"/>
      <c r="Z499" s="1"/>
      <c r="AA499" s="1"/>
    </row>
    <row r="500" spans="1:27" ht="15.75" customHeight="1">
      <c r="A500" s="71"/>
      <c r="B500" s="198"/>
      <c r="C500" s="192"/>
      <c r="D500" s="193"/>
      <c r="E500" s="194"/>
      <c r="F500" s="194"/>
      <c r="G500" s="194"/>
      <c r="H500" s="194"/>
      <c r="I500" s="194"/>
      <c r="J500" s="194"/>
      <c r="K500" s="194"/>
      <c r="L500" s="1"/>
      <c r="M500" s="1"/>
      <c r="N500" s="1"/>
      <c r="O500" s="1"/>
      <c r="P500" s="1"/>
      <c r="Q500" s="1"/>
      <c r="R500" s="1"/>
      <c r="S500" s="1"/>
      <c r="T500" s="1"/>
      <c r="U500" s="1"/>
      <c r="V500" s="1"/>
      <c r="W500" s="1"/>
      <c r="X500" s="1"/>
      <c r="Y500" s="1"/>
      <c r="Z500" s="1"/>
      <c r="AA500" s="1"/>
    </row>
    <row r="501" spans="1:27" ht="15.75" customHeight="1">
      <c r="A501" s="71"/>
      <c r="B501" s="198"/>
      <c r="C501" s="192"/>
      <c r="D501" s="193"/>
      <c r="E501" s="194"/>
      <c r="F501" s="194"/>
      <c r="G501" s="194"/>
      <c r="H501" s="194"/>
      <c r="I501" s="194"/>
      <c r="J501" s="194"/>
      <c r="K501" s="194"/>
      <c r="L501" s="1"/>
      <c r="M501" s="1"/>
      <c r="N501" s="1"/>
      <c r="O501" s="1"/>
      <c r="P501" s="1"/>
      <c r="Q501" s="1"/>
      <c r="R501" s="1"/>
      <c r="S501" s="1"/>
      <c r="T501" s="1"/>
      <c r="U501" s="1"/>
      <c r="V501" s="1"/>
      <c r="W501" s="1"/>
      <c r="X501" s="1"/>
      <c r="Y501" s="1"/>
      <c r="Z501" s="1"/>
      <c r="AA501" s="1"/>
    </row>
    <row r="502" spans="1:27" ht="15.75" customHeight="1">
      <c r="A502" s="71"/>
      <c r="B502" s="198"/>
      <c r="C502" s="192"/>
      <c r="D502" s="193"/>
      <c r="E502" s="194"/>
      <c r="F502" s="194"/>
      <c r="G502" s="194"/>
      <c r="H502" s="194"/>
      <c r="I502" s="194"/>
      <c r="J502" s="194"/>
      <c r="K502" s="194"/>
      <c r="L502" s="1"/>
      <c r="M502" s="1"/>
      <c r="N502" s="1"/>
      <c r="O502" s="1"/>
      <c r="P502" s="1"/>
      <c r="Q502" s="1"/>
      <c r="R502" s="1"/>
      <c r="S502" s="1"/>
      <c r="T502" s="1"/>
      <c r="U502" s="1"/>
      <c r="V502" s="1"/>
      <c r="W502" s="1"/>
      <c r="X502" s="1"/>
      <c r="Y502" s="1"/>
      <c r="Z502" s="1"/>
      <c r="AA502" s="1"/>
    </row>
    <row r="503" spans="1:27" ht="15.75" customHeight="1">
      <c r="A503" s="71"/>
      <c r="B503" s="198"/>
      <c r="C503" s="192"/>
      <c r="D503" s="193"/>
      <c r="E503" s="194"/>
      <c r="F503" s="194"/>
      <c r="G503" s="194"/>
      <c r="H503" s="194"/>
      <c r="I503" s="194"/>
      <c r="J503" s="194"/>
      <c r="K503" s="194"/>
      <c r="L503" s="1"/>
      <c r="M503" s="1"/>
      <c r="N503" s="1"/>
      <c r="O503" s="1"/>
      <c r="P503" s="1"/>
      <c r="Q503" s="1"/>
      <c r="R503" s="1"/>
      <c r="S503" s="1"/>
      <c r="T503" s="1"/>
      <c r="U503" s="1"/>
      <c r="V503" s="1"/>
      <c r="W503" s="1"/>
      <c r="X503" s="1"/>
      <c r="Y503" s="1"/>
      <c r="Z503" s="1"/>
      <c r="AA503" s="1"/>
    </row>
    <row r="504" spans="1:27" ht="15.75" customHeight="1">
      <c r="A504" s="71"/>
      <c r="B504" s="198"/>
      <c r="C504" s="192"/>
      <c r="D504" s="193"/>
      <c r="E504" s="194"/>
      <c r="F504" s="194"/>
      <c r="G504" s="194"/>
      <c r="H504" s="194"/>
      <c r="I504" s="194"/>
      <c r="J504" s="194"/>
      <c r="K504" s="194"/>
      <c r="L504" s="1"/>
      <c r="M504" s="1"/>
      <c r="N504" s="1"/>
      <c r="O504" s="1"/>
      <c r="P504" s="1"/>
      <c r="Q504" s="1"/>
      <c r="R504" s="1"/>
      <c r="S504" s="1"/>
      <c r="T504" s="1"/>
      <c r="U504" s="1"/>
      <c r="V504" s="1"/>
      <c r="W504" s="1"/>
      <c r="X504" s="1"/>
      <c r="Y504" s="1"/>
      <c r="Z504" s="1"/>
      <c r="AA504" s="1"/>
    </row>
    <row r="505" spans="1:27" ht="15.75" customHeight="1">
      <c r="A505" s="71"/>
      <c r="B505" s="198"/>
      <c r="C505" s="192"/>
      <c r="D505" s="193"/>
      <c r="E505" s="194"/>
      <c r="F505" s="194"/>
      <c r="G505" s="194"/>
      <c r="H505" s="194"/>
      <c r="I505" s="194"/>
      <c r="J505" s="194"/>
      <c r="K505" s="194"/>
      <c r="L505" s="1"/>
      <c r="M505" s="1"/>
      <c r="N505" s="1"/>
      <c r="O505" s="1"/>
      <c r="P505" s="1"/>
      <c r="Q505" s="1"/>
      <c r="R505" s="1"/>
      <c r="S505" s="1"/>
      <c r="T505" s="1"/>
      <c r="U505" s="1"/>
      <c r="V505" s="1"/>
      <c r="W505" s="1"/>
      <c r="X505" s="1"/>
      <c r="Y505" s="1"/>
      <c r="Z505" s="1"/>
      <c r="AA505" s="1"/>
    </row>
    <row r="506" spans="1:27" ht="15.75" customHeight="1">
      <c r="A506" s="71"/>
      <c r="B506" s="198"/>
      <c r="C506" s="192"/>
      <c r="D506" s="193"/>
      <c r="E506" s="194"/>
      <c r="F506" s="194"/>
      <c r="G506" s="194"/>
      <c r="H506" s="194"/>
      <c r="I506" s="194"/>
      <c r="J506" s="194"/>
      <c r="K506" s="194"/>
      <c r="L506" s="1"/>
      <c r="M506" s="1"/>
      <c r="N506" s="1"/>
      <c r="O506" s="1"/>
      <c r="P506" s="1"/>
      <c r="Q506" s="1"/>
      <c r="R506" s="1"/>
      <c r="S506" s="1"/>
      <c r="T506" s="1"/>
      <c r="U506" s="1"/>
      <c r="V506" s="1"/>
      <c r="W506" s="1"/>
      <c r="X506" s="1"/>
      <c r="Y506" s="1"/>
      <c r="Z506" s="1"/>
      <c r="AA506" s="1"/>
    </row>
    <row r="507" spans="1:27" ht="15.75" customHeight="1">
      <c r="A507" s="71"/>
      <c r="B507" s="198"/>
      <c r="C507" s="192"/>
      <c r="D507" s="193"/>
      <c r="E507" s="194"/>
      <c r="F507" s="194"/>
      <c r="G507" s="194"/>
      <c r="H507" s="194"/>
      <c r="I507" s="194"/>
      <c r="J507" s="194"/>
      <c r="K507" s="194"/>
      <c r="L507" s="1"/>
      <c r="M507" s="1"/>
      <c r="N507" s="1"/>
      <c r="O507" s="1"/>
      <c r="P507" s="1"/>
      <c r="Q507" s="1"/>
      <c r="R507" s="1"/>
      <c r="S507" s="1"/>
      <c r="T507" s="1"/>
      <c r="U507" s="1"/>
      <c r="V507" s="1"/>
      <c r="W507" s="1"/>
      <c r="X507" s="1"/>
      <c r="Y507" s="1"/>
      <c r="Z507" s="1"/>
      <c r="AA507" s="1"/>
    </row>
    <row r="508" spans="1:27" ht="15.75" customHeight="1">
      <c r="A508" s="71"/>
      <c r="B508" s="198"/>
      <c r="C508" s="192"/>
      <c r="D508" s="193"/>
      <c r="E508" s="194"/>
      <c r="F508" s="194"/>
      <c r="G508" s="194"/>
      <c r="H508" s="194"/>
      <c r="I508" s="194"/>
      <c r="J508" s="194"/>
      <c r="K508" s="194"/>
      <c r="L508" s="1"/>
      <c r="M508" s="1"/>
      <c r="N508" s="1"/>
      <c r="O508" s="1"/>
      <c r="P508" s="1"/>
      <c r="Q508" s="1"/>
      <c r="R508" s="1"/>
      <c r="S508" s="1"/>
      <c r="T508" s="1"/>
      <c r="U508" s="1"/>
      <c r="V508" s="1"/>
      <c r="W508" s="1"/>
      <c r="X508" s="1"/>
      <c r="Y508" s="1"/>
      <c r="Z508" s="1"/>
      <c r="AA508" s="1"/>
    </row>
    <row r="509" spans="1:27" ht="15.75" customHeight="1">
      <c r="A509" s="71"/>
      <c r="B509" s="198"/>
      <c r="C509" s="192"/>
      <c r="D509" s="193"/>
      <c r="E509" s="194"/>
      <c r="F509" s="194"/>
      <c r="G509" s="194"/>
      <c r="H509" s="194"/>
      <c r="I509" s="194"/>
      <c r="J509" s="194"/>
      <c r="K509" s="194"/>
      <c r="L509" s="1"/>
      <c r="M509" s="1"/>
      <c r="N509" s="1"/>
      <c r="O509" s="1"/>
      <c r="P509" s="1"/>
      <c r="Q509" s="1"/>
      <c r="R509" s="1"/>
      <c r="S509" s="1"/>
      <c r="T509" s="1"/>
      <c r="U509" s="1"/>
      <c r="V509" s="1"/>
      <c r="W509" s="1"/>
      <c r="X509" s="1"/>
      <c r="Y509" s="1"/>
      <c r="Z509" s="1"/>
      <c r="AA509" s="1"/>
    </row>
    <row r="510" spans="1:27" ht="15.75" customHeight="1">
      <c r="A510" s="71"/>
      <c r="B510" s="198"/>
      <c r="C510" s="192"/>
      <c r="D510" s="193"/>
      <c r="E510" s="194"/>
      <c r="F510" s="194"/>
      <c r="G510" s="194"/>
      <c r="H510" s="194"/>
      <c r="I510" s="194"/>
      <c r="J510" s="194"/>
      <c r="K510" s="194"/>
      <c r="L510" s="1"/>
      <c r="M510" s="1"/>
      <c r="N510" s="1"/>
      <c r="O510" s="1"/>
      <c r="P510" s="1"/>
      <c r="Q510" s="1"/>
      <c r="R510" s="1"/>
      <c r="S510" s="1"/>
      <c r="T510" s="1"/>
      <c r="U510" s="1"/>
      <c r="V510" s="1"/>
      <c r="W510" s="1"/>
      <c r="X510" s="1"/>
      <c r="Y510" s="1"/>
      <c r="Z510" s="1"/>
      <c r="AA510" s="1"/>
    </row>
    <row r="511" spans="1:27" ht="15.75" customHeight="1">
      <c r="A511" s="71"/>
      <c r="B511" s="198"/>
      <c r="C511" s="192"/>
      <c r="D511" s="193"/>
      <c r="E511" s="194"/>
      <c r="F511" s="194"/>
      <c r="G511" s="194"/>
      <c r="H511" s="194"/>
      <c r="I511" s="194"/>
      <c r="J511" s="194"/>
      <c r="K511" s="194"/>
      <c r="L511" s="1"/>
      <c r="M511" s="1"/>
      <c r="N511" s="1"/>
      <c r="O511" s="1"/>
      <c r="P511" s="1"/>
      <c r="Q511" s="1"/>
      <c r="R511" s="1"/>
      <c r="S511" s="1"/>
      <c r="T511" s="1"/>
      <c r="U511" s="1"/>
      <c r="V511" s="1"/>
      <c r="W511" s="1"/>
      <c r="X511" s="1"/>
      <c r="Y511" s="1"/>
      <c r="Z511" s="1"/>
      <c r="AA511" s="1"/>
    </row>
    <row r="512" spans="1:27" ht="15.75" customHeight="1">
      <c r="A512" s="71"/>
      <c r="B512" s="198"/>
      <c r="C512" s="192"/>
      <c r="D512" s="193"/>
      <c r="E512" s="194"/>
      <c r="F512" s="194"/>
      <c r="G512" s="194"/>
      <c r="H512" s="194"/>
      <c r="I512" s="194"/>
      <c r="J512" s="194"/>
      <c r="K512" s="194"/>
      <c r="L512" s="1"/>
      <c r="M512" s="1"/>
      <c r="N512" s="1"/>
      <c r="O512" s="1"/>
      <c r="P512" s="1"/>
      <c r="Q512" s="1"/>
      <c r="R512" s="1"/>
      <c r="S512" s="1"/>
      <c r="T512" s="1"/>
      <c r="U512" s="1"/>
      <c r="V512" s="1"/>
      <c r="W512" s="1"/>
      <c r="X512" s="1"/>
      <c r="Y512" s="1"/>
      <c r="Z512" s="1"/>
      <c r="AA512" s="1"/>
    </row>
    <row r="513" spans="1:27" ht="15.75" customHeight="1">
      <c r="A513" s="71"/>
      <c r="B513" s="198"/>
      <c r="C513" s="192"/>
      <c r="D513" s="193"/>
      <c r="E513" s="194"/>
      <c r="F513" s="194"/>
      <c r="G513" s="194"/>
      <c r="H513" s="194"/>
      <c r="I513" s="194"/>
      <c r="J513" s="194"/>
      <c r="K513" s="194"/>
      <c r="L513" s="1"/>
      <c r="M513" s="1"/>
      <c r="N513" s="1"/>
      <c r="O513" s="1"/>
      <c r="P513" s="1"/>
      <c r="Q513" s="1"/>
      <c r="R513" s="1"/>
      <c r="S513" s="1"/>
      <c r="T513" s="1"/>
      <c r="U513" s="1"/>
      <c r="V513" s="1"/>
      <c r="W513" s="1"/>
      <c r="X513" s="1"/>
      <c r="Y513" s="1"/>
      <c r="Z513" s="1"/>
      <c r="AA513" s="1"/>
    </row>
    <row r="514" spans="1:27" ht="15.75" customHeight="1">
      <c r="A514" s="71"/>
      <c r="B514" s="198"/>
      <c r="C514" s="192"/>
      <c r="D514" s="193"/>
      <c r="E514" s="194"/>
      <c r="F514" s="194"/>
      <c r="G514" s="194"/>
      <c r="H514" s="194"/>
      <c r="I514" s="194"/>
      <c r="J514" s="194"/>
      <c r="K514" s="194"/>
      <c r="L514" s="1"/>
      <c r="M514" s="1"/>
      <c r="N514" s="1"/>
      <c r="O514" s="1"/>
      <c r="P514" s="1"/>
      <c r="Q514" s="1"/>
      <c r="R514" s="1"/>
      <c r="S514" s="1"/>
      <c r="T514" s="1"/>
      <c r="U514" s="1"/>
      <c r="V514" s="1"/>
      <c r="W514" s="1"/>
      <c r="X514" s="1"/>
      <c r="Y514" s="1"/>
      <c r="Z514" s="1"/>
      <c r="AA514" s="1"/>
    </row>
    <row r="515" spans="1:27" ht="15.75" customHeight="1">
      <c r="A515" s="71"/>
      <c r="B515" s="198"/>
      <c r="C515" s="192"/>
      <c r="D515" s="193"/>
      <c r="E515" s="194"/>
      <c r="F515" s="194"/>
      <c r="G515" s="194"/>
      <c r="H515" s="194"/>
      <c r="I515" s="194"/>
      <c r="J515" s="194"/>
      <c r="K515" s="194"/>
      <c r="L515" s="1"/>
      <c r="M515" s="1"/>
      <c r="N515" s="1"/>
      <c r="O515" s="1"/>
      <c r="P515" s="1"/>
      <c r="Q515" s="1"/>
      <c r="R515" s="1"/>
      <c r="S515" s="1"/>
      <c r="T515" s="1"/>
      <c r="U515" s="1"/>
      <c r="V515" s="1"/>
      <c r="W515" s="1"/>
      <c r="X515" s="1"/>
      <c r="Y515" s="1"/>
      <c r="Z515" s="1"/>
      <c r="AA515" s="1"/>
    </row>
    <row r="516" spans="1:27" ht="15.75" customHeight="1">
      <c r="A516" s="71"/>
      <c r="B516" s="198"/>
      <c r="C516" s="192"/>
      <c r="D516" s="193"/>
      <c r="E516" s="194"/>
      <c r="F516" s="194"/>
      <c r="G516" s="194"/>
      <c r="H516" s="194"/>
      <c r="I516" s="194"/>
      <c r="J516" s="194"/>
      <c r="K516" s="194"/>
      <c r="L516" s="1"/>
      <c r="M516" s="1"/>
      <c r="N516" s="1"/>
      <c r="O516" s="1"/>
      <c r="P516" s="1"/>
      <c r="Q516" s="1"/>
      <c r="R516" s="1"/>
      <c r="S516" s="1"/>
      <c r="T516" s="1"/>
      <c r="U516" s="1"/>
      <c r="V516" s="1"/>
      <c r="W516" s="1"/>
      <c r="X516" s="1"/>
      <c r="Y516" s="1"/>
      <c r="Z516" s="1"/>
      <c r="AA516" s="1"/>
    </row>
    <row r="517" spans="1:27" ht="15.75" customHeight="1">
      <c r="A517" s="71"/>
      <c r="B517" s="198"/>
      <c r="C517" s="192"/>
      <c r="D517" s="193"/>
      <c r="E517" s="194"/>
      <c r="F517" s="194"/>
      <c r="G517" s="194"/>
      <c r="H517" s="194"/>
      <c r="I517" s="194"/>
      <c r="J517" s="194"/>
      <c r="K517" s="194"/>
      <c r="L517" s="1"/>
      <c r="M517" s="1"/>
      <c r="N517" s="1"/>
      <c r="O517" s="1"/>
      <c r="P517" s="1"/>
      <c r="Q517" s="1"/>
      <c r="R517" s="1"/>
      <c r="S517" s="1"/>
      <c r="T517" s="1"/>
      <c r="U517" s="1"/>
      <c r="V517" s="1"/>
      <c r="W517" s="1"/>
      <c r="X517" s="1"/>
      <c r="Y517" s="1"/>
      <c r="Z517" s="1"/>
      <c r="AA517" s="1"/>
    </row>
    <row r="518" spans="1:27" ht="15.75" customHeight="1">
      <c r="A518" s="71"/>
      <c r="B518" s="198"/>
      <c r="C518" s="192"/>
      <c r="D518" s="193"/>
      <c r="E518" s="194"/>
      <c r="F518" s="194"/>
      <c r="G518" s="194"/>
      <c r="H518" s="194"/>
      <c r="I518" s="194"/>
      <c r="J518" s="194"/>
      <c r="K518" s="194"/>
      <c r="L518" s="1"/>
      <c r="M518" s="1"/>
      <c r="N518" s="1"/>
      <c r="O518" s="1"/>
      <c r="P518" s="1"/>
      <c r="Q518" s="1"/>
      <c r="R518" s="1"/>
      <c r="S518" s="1"/>
      <c r="T518" s="1"/>
      <c r="U518" s="1"/>
      <c r="V518" s="1"/>
      <c r="W518" s="1"/>
      <c r="X518" s="1"/>
      <c r="Y518" s="1"/>
      <c r="Z518" s="1"/>
      <c r="AA518" s="1"/>
    </row>
    <row r="519" spans="1:27" ht="15.75" customHeight="1">
      <c r="A519" s="71"/>
      <c r="B519" s="198"/>
      <c r="C519" s="192"/>
      <c r="D519" s="193"/>
      <c r="E519" s="194"/>
      <c r="F519" s="194"/>
      <c r="G519" s="194"/>
      <c r="H519" s="194"/>
      <c r="I519" s="194"/>
      <c r="J519" s="194"/>
      <c r="K519" s="194"/>
      <c r="L519" s="1"/>
      <c r="M519" s="1"/>
      <c r="N519" s="1"/>
      <c r="O519" s="1"/>
      <c r="P519" s="1"/>
      <c r="Q519" s="1"/>
      <c r="R519" s="1"/>
      <c r="S519" s="1"/>
      <c r="T519" s="1"/>
      <c r="U519" s="1"/>
      <c r="V519" s="1"/>
      <c r="W519" s="1"/>
      <c r="X519" s="1"/>
      <c r="Y519" s="1"/>
      <c r="Z519" s="1"/>
      <c r="AA519" s="1"/>
    </row>
    <row r="520" spans="1:27" ht="15.75" customHeight="1">
      <c r="A520" s="71"/>
      <c r="B520" s="198"/>
      <c r="C520" s="192"/>
      <c r="D520" s="193"/>
      <c r="E520" s="194"/>
      <c r="F520" s="194"/>
      <c r="G520" s="194"/>
      <c r="H520" s="194"/>
      <c r="I520" s="194"/>
      <c r="J520" s="194"/>
      <c r="K520" s="194"/>
      <c r="L520" s="1"/>
      <c r="M520" s="1"/>
      <c r="N520" s="1"/>
      <c r="O520" s="1"/>
      <c r="P520" s="1"/>
      <c r="Q520" s="1"/>
      <c r="R520" s="1"/>
      <c r="S520" s="1"/>
      <c r="T520" s="1"/>
      <c r="U520" s="1"/>
      <c r="V520" s="1"/>
      <c r="W520" s="1"/>
      <c r="X520" s="1"/>
      <c r="Y520" s="1"/>
      <c r="Z520" s="1"/>
      <c r="AA520" s="1"/>
    </row>
    <row r="521" spans="1:27" ht="15.75" customHeight="1">
      <c r="A521" s="71"/>
      <c r="B521" s="198"/>
      <c r="C521" s="192"/>
      <c r="D521" s="193"/>
      <c r="E521" s="194"/>
      <c r="F521" s="194"/>
      <c r="G521" s="194"/>
      <c r="H521" s="194"/>
      <c r="I521" s="194"/>
      <c r="J521" s="194"/>
      <c r="K521" s="194"/>
      <c r="L521" s="1"/>
      <c r="M521" s="1"/>
      <c r="N521" s="1"/>
      <c r="O521" s="1"/>
      <c r="P521" s="1"/>
      <c r="Q521" s="1"/>
      <c r="R521" s="1"/>
      <c r="S521" s="1"/>
      <c r="T521" s="1"/>
      <c r="U521" s="1"/>
      <c r="V521" s="1"/>
      <c r="W521" s="1"/>
      <c r="X521" s="1"/>
      <c r="Y521" s="1"/>
      <c r="Z521" s="1"/>
      <c r="AA521" s="1"/>
    </row>
    <row r="522" spans="1:27" ht="15.75" customHeight="1">
      <c r="A522" s="71"/>
      <c r="B522" s="198"/>
      <c r="C522" s="192"/>
      <c r="D522" s="193"/>
      <c r="E522" s="194"/>
      <c r="F522" s="194"/>
      <c r="G522" s="194"/>
      <c r="H522" s="194"/>
      <c r="I522" s="194"/>
      <c r="J522" s="194"/>
      <c r="K522" s="194"/>
      <c r="L522" s="1"/>
      <c r="M522" s="1"/>
      <c r="N522" s="1"/>
      <c r="O522" s="1"/>
      <c r="P522" s="1"/>
      <c r="Q522" s="1"/>
      <c r="R522" s="1"/>
      <c r="S522" s="1"/>
      <c r="T522" s="1"/>
      <c r="U522" s="1"/>
      <c r="V522" s="1"/>
      <c r="W522" s="1"/>
      <c r="X522" s="1"/>
      <c r="Y522" s="1"/>
      <c r="Z522" s="1"/>
      <c r="AA522" s="1"/>
    </row>
    <row r="523" spans="1:27" ht="15.75" customHeight="1">
      <c r="A523" s="71"/>
      <c r="B523" s="198"/>
      <c r="C523" s="192"/>
      <c r="D523" s="193"/>
      <c r="E523" s="194"/>
      <c r="F523" s="194"/>
      <c r="G523" s="194"/>
      <c r="H523" s="194"/>
      <c r="I523" s="194"/>
      <c r="J523" s="194"/>
      <c r="K523" s="194"/>
      <c r="L523" s="1"/>
      <c r="M523" s="1"/>
      <c r="N523" s="1"/>
      <c r="O523" s="1"/>
      <c r="P523" s="1"/>
      <c r="Q523" s="1"/>
      <c r="R523" s="1"/>
      <c r="S523" s="1"/>
      <c r="T523" s="1"/>
      <c r="U523" s="1"/>
      <c r="V523" s="1"/>
      <c r="W523" s="1"/>
      <c r="X523" s="1"/>
      <c r="Y523" s="1"/>
      <c r="Z523" s="1"/>
      <c r="AA523" s="1"/>
    </row>
    <row r="524" spans="1:27" ht="15.75" customHeight="1">
      <c r="A524" s="71"/>
      <c r="B524" s="198"/>
      <c r="C524" s="192"/>
      <c r="D524" s="193"/>
      <c r="E524" s="194"/>
      <c r="F524" s="194"/>
      <c r="G524" s="194"/>
      <c r="H524" s="194"/>
      <c r="I524" s="194"/>
      <c r="J524" s="194"/>
      <c r="K524" s="194"/>
      <c r="L524" s="1"/>
      <c r="M524" s="1"/>
      <c r="N524" s="1"/>
      <c r="O524" s="1"/>
      <c r="P524" s="1"/>
      <c r="Q524" s="1"/>
      <c r="R524" s="1"/>
      <c r="S524" s="1"/>
      <c r="T524" s="1"/>
      <c r="U524" s="1"/>
      <c r="V524" s="1"/>
      <c r="W524" s="1"/>
      <c r="X524" s="1"/>
      <c r="Y524" s="1"/>
      <c r="Z524" s="1"/>
      <c r="AA524" s="1"/>
    </row>
    <row r="525" spans="1:27" ht="15.75" customHeight="1">
      <c r="A525" s="71"/>
      <c r="B525" s="198"/>
      <c r="C525" s="192"/>
      <c r="D525" s="193"/>
      <c r="E525" s="194"/>
      <c r="F525" s="194"/>
      <c r="G525" s="194"/>
      <c r="H525" s="194"/>
      <c r="I525" s="194"/>
      <c r="J525" s="194"/>
      <c r="K525" s="194"/>
      <c r="L525" s="1"/>
      <c r="M525" s="1"/>
      <c r="N525" s="1"/>
      <c r="O525" s="1"/>
      <c r="P525" s="1"/>
      <c r="Q525" s="1"/>
      <c r="R525" s="1"/>
      <c r="S525" s="1"/>
      <c r="T525" s="1"/>
      <c r="U525" s="1"/>
      <c r="V525" s="1"/>
      <c r="W525" s="1"/>
      <c r="X525" s="1"/>
      <c r="Y525" s="1"/>
      <c r="Z525" s="1"/>
      <c r="AA525" s="1"/>
    </row>
    <row r="526" spans="1:27" ht="15.75" customHeight="1">
      <c r="A526" s="71"/>
      <c r="B526" s="198"/>
      <c r="C526" s="192"/>
      <c r="D526" s="193"/>
      <c r="E526" s="194"/>
      <c r="F526" s="194"/>
      <c r="G526" s="194"/>
      <c r="H526" s="194"/>
      <c r="I526" s="194"/>
      <c r="J526" s="194"/>
      <c r="K526" s="194"/>
      <c r="L526" s="1"/>
      <c r="M526" s="1"/>
      <c r="N526" s="1"/>
      <c r="O526" s="1"/>
      <c r="P526" s="1"/>
      <c r="Q526" s="1"/>
      <c r="R526" s="1"/>
      <c r="S526" s="1"/>
      <c r="T526" s="1"/>
      <c r="U526" s="1"/>
      <c r="V526" s="1"/>
      <c r="W526" s="1"/>
      <c r="X526" s="1"/>
      <c r="Y526" s="1"/>
      <c r="Z526" s="1"/>
      <c r="AA526" s="1"/>
    </row>
    <row r="527" spans="1:27" ht="15.75" customHeight="1">
      <c r="A527" s="71"/>
      <c r="B527" s="198"/>
      <c r="C527" s="192"/>
      <c r="D527" s="193"/>
      <c r="E527" s="194"/>
      <c r="F527" s="194"/>
      <c r="G527" s="194"/>
      <c r="H527" s="194"/>
      <c r="I527" s="194"/>
      <c r="J527" s="194"/>
      <c r="K527" s="194"/>
      <c r="L527" s="1"/>
      <c r="M527" s="1"/>
      <c r="N527" s="1"/>
      <c r="O527" s="1"/>
      <c r="P527" s="1"/>
      <c r="Q527" s="1"/>
      <c r="R527" s="1"/>
      <c r="S527" s="1"/>
      <c r="T527" s="1"/>
      <c r="U527" s="1"/>
      <c r="V527" s="1"/>
      <c r="W527" s="1"/>
      <c r="X527" s="1"/>
      <c r="Y527" s="1"/>
      <c r="Z527" s="1"/>
      <c r="AA527" s="1"/>
    </row>
    <row r="528" spans="1:27" ht="15.75" customHeight="1">
      <c r="A528" s="71"/>
      <c r="B528" s="198"/>
      <c r="C528" s="192"/>
      <c r="D528" s="193"/>
      <c r="E528" s="194"/>
      <c r="F528" s="194"/>
      <c r="G528" s="194"/>
      <c r="H528" s="194"/>
      <c r="I528" s="194"/>
      <c r="J528" s="194"/>
      <c r="K528" s="194"/>
      <c r="L528" s="1"/>
      <c r="M528" s="1"/>
      <c r="N528" s="1"/>
      <c r="O528" s="1"/>
      <c r="P528" s="1"/>
      <c r="Q528" s="1"/>
      <c r="R528" s="1"/>
      <c r="S528" s="1"/>
      <c r="T528" s="1"/>
      <c r="U528" s="1"/>
      <c r="V528" s="1"/>
      <c r="W528" s="1"/>
      <c r="X528" s="1"/>
      <c r="Y528" s="1"/>
      <c r="Z528" s="1"/>
      <c r="AA528" s="1"/>
    </row>
    <row r="529" spans="1:27" ht="15.75" customHeight="1">
      <c r="A529" s="71"/>
      <c r="B529" s="198"/>
      <c r="C529" s="192"/>
      <c r="D529" s="193"/>
      <c r="E529" s="194"/>
      <c r="F529" s="194"/>
      <c r="G529" s="194"/>
      <c r="H529" s="194"/>
      <c r="I529" s="194"/>
      <c r="J529" s="194"/>
      <c r="K529" s="194"/>
      <c r="L529" s="1"/>
      <c r="M529" s="1"/>
      <c r="N529" s="1"/>
      <c r="O529" s="1"/>
      <c r="P529" s="1"/>
      <c r="Q529" s="1"/>
      <c r="R529" s="1"/>
      <c r="S529" s="1"/>
      <c r="T529" s="1"/>
      <c r="U529" s="1"/>
      <c r="V529" s="1"/>
      <c r="W529" s="1"/>
      <c r="X529" s="1"/>
      <c r="Y529" s="1"/>
      <c r="Z529" s="1"/>
      <c r="AA529" s="1"/>
    </row>
    <row r="530" spans="1:27" ht="15.75" customHeight="1">
      <c r="A530" s="71"/>
      <c r="B530" s="198"/>
      <c r="C530" s="192"/>
      <c r="D530" s="193"/>
      <c r="E530" s="194"/>
      <c r="F530" s="194"/>
      <c r="G530" s="194"/>
      <c r="H530" s="194"/>
      <c r="I530" s="194"/>
      <c r="J530" s="194"/>
      <c r="K530" s="194"/>
      <c r="L530" s="1"/>
      <c r="M530" s="1"/>
      <c r="N530" s="1"/>
      <c r="O530" s="1"/>
      <c r="P530" s="1"/>
      <c r="Q530" s="1"/>
      <c r="R530" s="1"/>
      <c r="S530" s="1"/>
      <c r="T530" s="1"/>
      <c r="U530" s="1"/>
      <c r="V530" s="1"/>
      <c r="W530" s="1"/>
      <c r="X530" s="1"/>
      <c r="Y530" s="1"/>
      <c r="Z530" s="1"/>
      <c r="AA530" s="1"/>
    </row>
    <row r="531" spans="1:27" ht="15.75" customHeight="1">
      <c r="A531" s="71"/>
      <c r="B531" s="198"/>
      <c r="C531" s="192"/>
      <c r="D531" s="193"/>
      <c r="E531" s="194"/>
      <c r="F531" s="194"/>
      <c r="G531" s="194"/>
      <c r="H531" s="194"/>
      <c r="I531" s="194"/>
      <c r="J531" s="194"/>
      <c r="K531" s="194"/>
      <c r="L531" s="1"/>
      <c r="M531" s="1"/>
      <c r="N531" s="1"/>
      <c r="O531" s="1"/>
      <c r="P531" s="1"/>
      <c r="Q531" s="1"/>
      <c r="R531" s="1"/>
      <c r="S531" s="1"/>
      <c r="T531" s="1"/>
      <c r="U531" s="1"/>
      <c r="V531" s="1"/>
      <c r="W531" s="1"/>
      <c r="X531" s="1"/>
      <c r="Y531" s="1"/>
      <c r="Z531" s="1"/>
      <c r="AA531" s="1"/>
    </row>
    <row r="532" spans="1:27" ht="15.75" customHeight="1">
      <c r="A532" s="71"/>
      <c r="B532" s="198"/>
      <c r="C532" s="192"/>
      <c r="D532" s="193"/>
      <c r="E532" s="194"/>
      <c r="F532" s="194"/>
      <c r="G532" s="194"/>
      <c r="H532" s="194"/>
      <c r="I532" s="194"/>
      <c r="J532" s="194"/>
      <c r="K532" s="194"/>
      <c r="L532" s="1"/>
      <c r="M532" s="1"/>
      <c r="N532" s="1"/>
      <c r="O532" s="1"/>
      <c r="P532" s="1"/>
      <c r="Q532" s="1"/>
      <c r="R532" s="1"/>
      <c r="S532" s="1"/>
      <c r="T532" s="1"/>
      <c r="U532" s="1"/>
      <c r="V532" s="1"/>
      <c r="W532" s="1"/>
      <c r="X532" s="1"/>
      <c r="Y532" s="1"/>
      <c r="Z532" s="1"/>
      <c r="AA532" s="1"/>
    </row>
    <row r="533" spans="1:27" ht="15.75" customHeight="1">
      <c r="A533" s="71"/>
      <c r="B533" s="198"/>
      <c r="C533" s="192"/>
      <c r="D533" s="193"/>
      <c r="E533" s="194"/>
      <c r="F533" s="194"/>
      <c r="G533" s="194"/>
      <c r="H533" s="194"/>
      <c r="I533" s="194"/>
      <c r="J533" s="194"/>
      <c r="K533" s="194"/>
      <c r="L533" s="1"/>
      <c r="M533" s="1"/>
      <c r="N533" s="1"/>
      <c r="O533" s="1"/>
      <c r="P533" s="1"/>
      <c r="Q533" s="1"/>
      <c r="R533" s="1"/>
      <c r="S533" s="1"/>
      <c r="T533" s="1"/>
      <c r="U533" s="1"/>
      <c r="V533" s="1"/>
      <c r="W533" s="1"/>
      <c r="X533" s="1"/>
      <c r="Y533" s="1"/>
      <c r="Z533" s="1"/>
      <c r="AA533" s="1"/>
    </row>
    <row r="534" spans="1:27" ht="15.75" customHeight="1">
      <c r="A534" s="71"/>
      <c r="B534" s="198"/>
      <c r="C534" s="192"/>
      <c r="D534" s="193"/>
      <c r="E534" s="194"/>
      <c r="F534" s="194"/>
      <c r="G534" s="194"/>
      <c r="H534" s="194"/>
      <c r="I534" s="194"/>
      <c r="J534" s="194"/>
      <c r="K534" s="194"/>
      <c r="L534" s="1"/>
      <c r="M534" s="1"/>
      <c r="N534" s="1"/>
      <c r="O534" s="1"/>
      <c r="P534" s="1"/>
      <c r="Q534" s="1"/>
      <c r="R534" s="1"/>
      <c r="S534" s="1"/>
      <c r="T534" s="1"/>
      <c r="U534" s="1"/>
      <c r="V534" s="1"/>
      <c r="W534" s="1"/>
      <c r="X534" s="1"/>
      <c r="Y534" s="1"/>
      <c r="Z534" s="1"/>
      <c r="AA534" s="1"/>
    </row>
    <row r="535" spans="1:27" ht="15.75" customHeight="1">
      <c r="A535" s="71"/>
      <c r="B535" s="198"/>
      <c r="C535" s="192"/>
      <c r="D535" s="193"/>
      <c r="E535" s="194"/>
      <c r="F535" s="194"/>
      <c r="G535" s="194"/>
      <c r="H535" s="194"/>
      <c r="I535" s="194"/>
      <c r="J535" s="194"/>
      <c r="K535" s="194"/>
      <c r="L535" s="1"/>
      <c r="M535" s="1"/>
      <c r="N535" s="1"/>
      <c r="O535" s="1"/>
      <c r="P535" s="1"/>
      <c r="Q535" s="1"/>
      <c r="R535" s="1"/>
      <c r="S535" s="1"/>
      <c r="T535" s="1"/>
      <c r="U535" s="1"/>
      <c r="V535" s="1"/>
      <c r="W535" s="1"/>
      <c r="X535" s="1"/>
      <c r="Y535" s="1"/>
      <c r="Z535" s="1"/>
      <c r="AA535" s="1"/>
    </row>
    <row r="536" spans="1:27" ht="15.75" customHeight="1">
      <c r="A536" s="71"/>
      <c r="B536" s="198"/>
      <c r="C536" s="192"/>
      <c r="D536" s="193"/>
      <c r="E536" s="194"/>
      <c r="F536" s="194"/>
      <c r="G536" s="194"/>
      <c r="H536" s="194"/>
      <c r="I536" s="194"/>
      <c r="J536" s="194"/>
      <c r="K536" s="194"/>
      <c r="L536" s="1"/>
      <c r="M536" s="1"/>
      <c r="N536" s="1"/>
      <c r="O536" s="1"/>
      <c r="P536" s="1"/>
      <c r="Q536" s="1"/>
      <c r="R536" s="1"/>
      <c r="S536" s="1"/>
      <c r="T536" s="1"/>
      <c r="U536" s="1"/>
      <c r="V536" s="1"/>
      <c r="W536" s="1"/>
      <c r="X536" s="1"/>
      <c r="Y536" s="1"/>
      <c r="Z536" s="1"/>
      <c r="AA536" s="1"/>
    </row>
    <row r="537" spans="1:27" ht="15.75" customHeight="1">
      <c r="A537" s="71"/>
      <c r="B537" s="198"/>
      <c r="C537" s="192"/>
      <c r="D537" s="193"/>
      <c r="E537" s="194"/>
      <c r="F537" s="194"/>
      <c r="G537" s="194"/>
      <c r="H537" s="194"/>
      <c r="I537" s="194"/>
      <c r="J537" s="194"/>
      <c r="K537" s="194"/>
      <c r="L537" s="1"/>
      <c r="M537" s="1"/>
      <c r="N537" s="1"/>
      <c r="O537" s="1"/>
      <c r="P537" s="1"/>
      <c r="Q537" s="1"/>
      <c r="R537" s="1"/>
      <c r="S537" s="1"/>
      <c r="T537" s="1"/>
      <c r="U537" s="1"/>
      <c r="V537" s="1"/>
      <c r="W537" s="1"/>
      <c r="X537" s="1"/>
      <c r="Y537" s="1"/>
      <c r="Z537" s="1"/>
      <c r="AA537" s="1"/>
    </row>
    <row r="538" spans="1:27" ht="15.75" customHeight="1">
      <c r="A538" s="71"/>
      <c r="B538" s="198"/>
      <c r="C538" s="192"/>
      <c r="D538" s="193"/>
      <c r="E538" s="194"/>
      <c r="F538" s="194"/>
      <c r="G538" s="194"/>
      <c r="H538" s="194"/>
      <c r="I538" s="194"/>
      <c r="J538" s="194"/>
      <c r="K538" s="194"/>
      <c r="L538" s="1"/>
      <c r="M538" s="1"/>
      <c r="N538" s="1"/>
      <c r="O538" s="1"/>
      <c r="P538" s="1"/>
      <c r="Q538" s="1"/>
      <c r="R538" s="1"/>
      <c r="S538" s="1"/>
      <c r="T538" s="1"/>
      <c r="U538" s="1"/>
      <c r="V538" s="1"/>
      <c r="W538" s="1"/>
      <c r="X538" s="1"/>
      <c r="Y538" s="1"/>
      <c r="Z538" s="1"/>
      <c r="AA538" s="1"/>
    </row>
    <row r="539" spans="1:27" ht="15.75" customHeight="1">
      <c r="A539" s="71"/>
      <c r="B539" s="198"/>
      <c r="C539" s="192"/>
      <c r="D539" s="193"/>
      <c r="E539" s="194"/>
      <c r="F539" s="194"/>
      <c r="G539" s="194"/>
      <c r="H539" s="194"/>
      <c r="I539" s="194"/>
      <c r="J539" s="194"/>
      <c r="K539" s="194"/>
      <c r="L539" s="1"/>
      <c r="M539" s="1"/>
      <c r="N539" s="1"/>
      <c r="O539" s="1"/>
      <c r="P539" s="1"/>
      <c r="Q539" s="1"/>
      <c r="R539" s="1"/>
      <c r="S539" s="1"/>
      <c r="T539" s="1"/>
      <c r="U539" s="1"/>
      <c r="V539" s="1"/>
      <c r="W539" s="1"/>
      <c r="X539" s="1"/>
      <c r="Y539" s="1"/>
      <c r="Z539" s="1"/>
      <c r="AA539" s="1"/>
    </row>
    <row r="540" spans="1:27" ht="15.75" customHeight="1">
      <c r="A540" s="71"/>
      <c r="B540" s="198"/>
      <c r="C540" s="192"/>
      <c r="D540" s="193"/>
      <c r="E540" s="194"/>
      <c r="F540" s="194"/>
      <c r="G540" s="194"/>
      <c r="H540" s="194"/>
      <c r="I540" s="194"/>
      <c r="J540" s="194"/>
      <c r="K540" s="194"/>
      <c r="L540" s="1"/>
      <c r="M540" s="1"/>
      <c r="N540" s="1"/>
      <c r="O540" s="1"/>
      <c r="P540" s="1"/>
      <c r="Q540" s="1"/>
      <c r="R540" s="1"/>
      <c r="S540" s="1"/>
      <c r="T540" s="1"/>
      <c r="U540" s="1"/>
      <c r="V540" s="1"/>
      <c r="W540" s="1"/>
      <c r="X540" s="1"/>
      <c r="Y540" s="1"/>
      <c r="Z540" s="1"/>
      <c r="AA540" s="1"/>
    </row>
    <row r="541" spans="1:27" ht="15.75" customHeight="1">
      <c r="A541" s="71"/>
      <c r="B541" s="198"/>
      <c r="C541" s="192"/>
      <c r="D541" s="193"/>
      <c r="E541" s="194"/>
      <c r="F541" s="194"/>
      <c r="G541" s="194"/>
      <c r="H541" s="194"/>
      <c r="I541" s="194"/>
      <c r="J541" s="194"/>
      <c r="K541" s="194"/>
      <c r="L541" s="1"/>
      <c r="M541" s="1"/>
      <c r="N541" s="1"/>
      <c r="O541" s="1"/>
      <c r="P541" s="1"/>
      <c r="Q541" s="1"/>
      <c r="R541" s="1"/>
      <c r="S541" s="1"/>
      <c r="T541" s="1"/>
      <c r="U541" s="1"/>
      <c r="V541" s="1"/>
      <c r="W541" s="1"/>
      <c r="X541" s="1"/>
      <c r="Y541" s="1"/>
      <c r="Z541" s="1"/>
      <c r="AA541" s="1"/>
    </row>
    <row r="542" spans="1:27" ht="15.75" customHeight="1">
      <c r="A542" s="71"/>
      <c r="B542" s="198"/>
      <c r="C542" s="192"/>
      <c r="D542" s="193"/>
      <c r="E542" s="194"/>
      <c r="F542" s="194"/>
      <c r="G542" s="194"/>
      <c r="H542" s="194"/>
      <c r="I542" s="194"/>
      <c r="J542" s="194"/>
      <c r="K542" s="194"/>
      <c r="L542" s="1"/>
      <c r="M542" s="1"/>
      <c r="N542" s="1"/>
      <c r="O542" s="1"/>
      <c r="P542" s="1"/>
      <c r="Q542" s="1"/>
      <c r="R542" s="1"/>
      <c r="S542" s="1"/>
      <c r="T542" s="1"/>
      <c r="U542" s="1"/>
      <c r="V542" s="1"/>
      <c r="W542" s="1"/>
      <c r="X542" s="1"/>
      <c r="Y542" s="1"/>
      <c r="Z542" s="1"/>
      <c r="AA542" s="1"/>
    </row>
    <row r="543" spans="1:27" ht="15.75" customHeight="1">
      <c r="A543" s="71"/>
      <c r="B543" s="198"/>
      <c r="C543" s="192"/>
      <c r="D543" s="193"/>
      <c r="E543" s="194"/>
      <c r="F543" s="194"/>
      <c r="G543" s="194"/>
      <c r="H543" s="194"/>
      <c r="I543" s="194"/>
      <c r="J543" s="194"/>
      <c r="K543" s="194"/>
      <c r="L543" s="1"/>
      <c r="M543" s="1"/>
      <c r="N543" s="1"/>
      <c r="O543" s="1"/>
      <c r="P543" s="1"/>
      <c r="Q543" s="1"/>
      <c r="R543" s="1"/>
      <c r="S543" s="1"/>
      <c r="T543" s="1"/>
      <c r="U543" s="1"/>
      <c r="V543" s="1"/>
      <c r="W543" s="1"/>
      <c r="X543" s="1"/>
      <c r="Y543" s="1"/>
      <c r="Z543" s="1"/>
      <c r="AA543" s="1"/>
    </row>
    <row r="544" spans="1:27" ht="15.75" customHeight="1">
      <c r="A544" s="71"/>
      <c r="B544" s="198"/>
      <c r="C544" s="192"/>
      <c r="D544" s="193"/>
      <c r="E544" s="194"/>
      <c r="F544" s="194"/>
      <c r="G544" s="194"/>
      <c r="H544" s="194"/>
      <c r="I544" s="194"/>
      <c r="J544" s="194"/>
      <c r="K544" s="194"/>
      <c r="L544" s="1"/>
      <c r="M544" s="1"/>
      <c r="N544" s="1"/>
      <c r="O544" s="1"/>
      <c r="P544" s="1"/>
      <c r="Q544" s="1"/>
      <c r="R544" s="1"/>
      <c r="S544" s="1"/>
      <c r="T544" s="1"/>
      <c r="U544" s="1"/>
      <c r="V544" s="1"/>
      <c r="W544" s="1"/>
      <c r="X544" s="1"/>
      <c r="Y544" s="1"/>
      <c r="Z544" s="1"/>
      <c r="AA544" s="1"/>
    </row>
    <row r="545" spans="1:27" ht="15.75" customHeight="1">
      <c r="A545" s="71"/>
      <c r="B545" s="198"/>
      <c r="C545" s="192"/>
      <c r="D545" s="193"/>
      <c r="E545" s="194"/>
      <c r="F545" s="194"/>
      <c r="G545" s="194"/>
      <c r="H545" s="194"/>
      <c r="I545" s="194"/>
      <c r="J545" s="194"/>
      <c r="K545" s="194"/>
      <c r="L545" s="1"/>
      <c r="M545" s="1"/>
      <c r="N545" s="1"/>
      <c r="O545" s="1"/>
      <c r="P545" s="1"/>
      <c r="Q545" s="1"/>
      <c r="R545" s="1"/>
      <c r="S545" s="1"/>
      <c r="T545" s="1"/>
      <c r="U545" s="1"/>
      <c r="V545" s="1"/>
      <c r="W545" s="1"/>
      <c r="X545" s="1"/>
      <c r="Y545" s="1"/>
      <c r="Z545" s="1"/>
      <c r="AA545" s="1"/>
    </row>
    <row r="546" spans="1:27" ht="15.75" customHeight="1">
      <c r="A546" s="71"/>
      <c r="B546" s="198"/>
      <c r="C546" s="192"/>
      <c r="D546" s="193"/>
      <c r="E546" s="194"/>
      <c r="F546" s="194"/>
      <c r="G546" s="194"/>
      <c r="H546" s="194"/>
      <c r="I546" s="194"/>
      <c r="J546" s="194"/>
      <c r="K546" s="194"/>
      <c r="L546" s="1"/>
      <c r="M546" s="1"/>
      <c r="N546" s="1"/>
      <c r="O546" s="1"/>
      <c r="P546" s="1"/>
      <c r="Q546" s="1"/>
      <c r="R546" s="1"/>
      <c r="S546" s="1"/>
      <c r="T546" s="1"/>
      <c r="U546" s="1"/>
      <c r="V546" s="1"/>
      <c r="W546" s="1"/>
      <c r="X546" s="1"/>
      <c r="Y546" s="1"/>
      <c r="Z546" s="1"/>
      <c r="AA546" s="1"/>
    </row>
    <row r="547" spans="1:27" ht="15.75" customHeight="1">
      <c r="A547" s="71"/>
      <c r="B547" s="198"/>
      <c r="C547" s="192"/>
      <c r="D547" s="193"/>
      <c r="E547" s="194"/>
      <c r="F547" s="194"/>
      <c r="G547" s="194"/>
      <c r="H547" s="194"/>
      <c r="I547" s="194"/>
      <c r="J547" s="194"/>
      <c r="K547" s="194"/>
      <c r="L547" s="1"/>
      <c r="M547" s="1"/>
      <c r="N547" s="1"/>
      <c r="O547" s="1"/>
      <c r="P547" s="1"/>
      <c r="Q547" s="1"/>
      <c r="R547" s="1"/>
      <c r="S547" s="1"/>
      <c r="T547" s="1"/>
      <c r="U547" s="1"/>
      <c r="V547" s="1"/>
      <c r="W547" s="1"/>
      <c r="X547" s="1"/>
      <c r="Y547" s="1"/>
      <c r="Z547" s="1"/>
      <c r="AA547" s="1"/>
    </row>
    <row r="548" spans="1:27" ht="15.75" customHeight="1">
      <c r="A548" s="71"/>
      <c r="B548" s="198"/>
      <c r="C548" s="192"/>
      <c r="D548" s="193"/>
      <c r="E548" s="194"/>
      <c r="F548" s="194"/>
      <c r="G548" s="194"/>
      <c r="H548" s="194"/>
      <c r="I548" s="194"/>
      <c r="J548" s="194"/>
      <c r="K548" s="194"/>
      <c r="L548" s="1"/>
      <c r="M548" s="1"/>
      <c r="N548" s="1"/>
      <c r="O548" s="1"/>
      <c r="P548" s="1"/>
      <c r="Q548" s="1"/>
      <c r="R548" s="1"/>
      <c r="S548" s="1"/>
      <c r="T548" s="1"/>
      <c r="U548" s="1"/>
      <c r="V548" s="1"/>
      <c r="W548" s="1"/>
      <c r="X548" s="1"/>
      <c r="Y548" s="1"/>
      <c r="Z548" s="1"/>
      <c r="AA548" s="1"/>
    </row>
    <row r="549" spans="1:27" ht="15.75" customHeight="1">
      <c r="A549" s="71"/>
      <c r="B549" s="198"/>
      <c r="C549" s="192"/>
      <c r="D549" s="193"/>
      <c r="E549" s="194"/>
      <c r="F549" s="194"/>
      <c r="G549" s="194"/>
      <c r="H549" s="194"/>
      <c r="I549" s="194"/>
      <c r="J549" s="194"/>
      <c r="K549" s="194"/>
      <c r="L549" s="1"/>
      <c r="M549" s="1"/>
      <c r="N549" s="1"/>
      <c r="O549" s="1"/>
      <c r="P549" s="1"/>
      <c r="Q549" s="1"/>
      <c r="R549" s="1"/>
      <c r="S549" s="1"/>
      <c r="T549" s="1"/>
      <c r="U549" s="1"/>
      <c r="V549" s="1"/>
      <c r="W549" s="1"/>
      <c r="X549" s="1"/>
      <c r="Y549" s="1"/>
      <c r="Z549" s="1"/>
      <c r="AA549" s="1"/>
    </row>
    <row r="550" spans="1:27" ht="15.75" customHeight="1">
      <c r="A550" s="71"/>
      <c r="B550" s="198"/>
      <c r="C550" s="192"/>
      <c r="D550" s="193"/>
      <c r="E550" s="194"/>
      <c r="F550" s="194"/>
      <c r="G550" s="194"/>
      <c r="H550" s="194"/>
      <c r="I550" s="194"/>
      <c r="J550" s="194"/>
      <c r="K550" s="194"/>
      <c r="L550" s="1"/>
      <c r="M550" s="1"/>
      <c r="N550" s="1"/>
      <c r="O550" s="1"/>
      <c r="P550" s="1"/>
      <c r="Q550" s="1"/>
      <c r="R550" s="1"/>
      <c r="S550" s="1"/>
      <c r="T550" s="1"/>
      <c r="U550" s="1"/>
      <c r="V550" s="1"/>
      <c r="W550" s="1"/>
      <c r="X550" s="1"/>
      <c r="Y550" s="1"/>
      <c r="Z550" s="1"/>
      <c r="AA550" s="1"/>
    </row>
    <row r="551" spans="1:27" ht="15.75" customHeight="1">
      <c r="A551" s="71"/>
      <c r="B551" s="198"/>
      <c r="C551" s="192"/>
      <c r="D551" s="193"/>
      <c r="E551" s="194"/>
      <c r="F551" s="194"/>
      <c r="G551" s="194"/>
      <c r="H551" s="194"/>
      <c r="I551" s="194"/>
      <c r="J551" s="194"/>
      <c r="K551" s="194"/>
      <c r="L551" s="1"/>
      <c r="M551" s="1"/>
      <c r="N551" s="1"/>
      <c r="O551" s="1"/>
      <c r="P551" s="1"/>
      <c r="Q551" s="1"/>
      <c r="R551" s="1"/>
      <c r="S551" s="1"/>
      <c r="T551" s="1"/>
      <c r="U551" s="1"/>
      <c r="V551" s="1"/>
      <c r="W551" s="1"/>
      <c r="X551" s="1"/>
      <c r="Y551" s="1"/>
      <c r="Z551" s="1"/>
      <c r="AA551" s="1"/>
    </row>
    <row r="552" spans="1:27" ht="15.75" customHeight="1">
      <c r="A552" s="71"/>
      <c r="B552" s="198"/>
      <c r="C552" s="192"/>
      <c r="D552" s="193"/>
      <c r="E552" s="194"/>
      <c r="F552" s="194"/>
      <c r="G552" s="194"/>
      <c r="H552" s="194"/>
      <c r="I552" s="194"/>
      <c r="J552" s="194"/>
      <c r="K552" s="194"/>
      <c r="L552" s="1"/>
      <c r="M552" s="1"/>
      <c r="N552" s="1"/>
      <c r="O552" s="1"/>
      <c r="P552" s="1"/>
      <c r="Q552" s="1"/>
      <c r="R552" s="1"/>
      <c r="S552" s="1"/>
      <c r="T552" s="1"/>
      <c r="U552" s="1"/>
      <c r="V552" s="1"/>
      <c r="W552" s="1"/>
      <c r="X552" s="1"/>
      <c r="Y552" s="1"/>
      <c r="Z552" s="1"/>
      <c r="AA552" s="1"/>
    </row>
    <row r="553" spans="1:27" ht="15.75" customHeight="1">
      <c r="A553" s="71"/>
      <c r="B553" s="198"/>
      <c r="C553" s="192"/>
      <c r="D553" s="193"/>
      <c r="E553" s="194"/>
      <c r="F553" s="194"/>
      <c r="G553" s="194"/>
      <c r="H553" s="194"/>
      <c r="I553" s="194"/>
      <c r="J553" s="194"/>
      <c r="K553" s="194"/>
      <c r="L553" s="1"/>
      <c r="M553" s="1"/>
      <c r="N553" s="1"/>
      <c r="O553" s="1"/>
      <c r="P553" s="1"/>
      <c r="Q553" s="1"/>
      <c r="R553" s="1"/>
      <c r="S553" s="1"/>
      <c r="T553" s="1"/>
      <c r="U553" s="1"/>
      <c r="V553" s="1"/>
      <c r="W553" s="1"/>
      <c r="X553" s="1"/>
      <c r="Y553" s="1"/>
      <c r="Z553" s="1"/>
      <c r="AA553" s="1"/>
    </row>
    <row r="554" spans="1:27" ht="15.75" customHeight="1">
      <c r="A554" s="71"/>
      <c r="B554" s="198"/>
      <c r="C554" s="192"/>
      <c r="D554" s="193"/>
      <c r="E554" s="194"/>
      <c r="F554" s="194"/>
      <c r="G554" s="194"/>
      <c r="H554" s="194"/>
      <c r="I554" s="194"/>
      <c r="J554" s="194"/>
      <c r="K554" s="194"/>
      <c r="L554" s="1"/>
      <c r="M554" s="1"/>
      <c r="N554" s="1"/>
      <c r="O554" s="1"/>
      <c r="P554" s="1"/>
      <c r="Q554" s="1"/>
      <c r="R554" s="1"/>
      <c r="S554" s="1"/>
      <c r="T554" s="1"/>
      <c r="U554" s="1"/>
      <c r="V554" s="1"/>
      <c r="W554" s="1"/>
      <c r="X554" s="1"/>
      <c r="Y554" s="1"/>
      <c r="Z554" s="1"/>
      <c r="AA554" s="1"/>
    </row>
    <row r="555" spans="1:27" ht="15.75" customHeight="1">
      <c r="A555" s="71"/>
      <c r="B555" s="198"/>
      <c r="C555" s="192"/>
      <c r="D555" s="193"/>
      <c r="E555" s="194"/>
      <c r="F555" s="194"/>
      <c r="G555" s="194"/>
      <c r="H555" s="194"/>
      <c r="I555" s="194"/>
      <c r="J555" s="194"/>
      <c r="K555" s="194"/>
      <c r="L555" s="1"/>
      <c r="M555" s="1"/>
      <c r="N555" s="1"/>
      <c r="O555" s="1"/>
      <c r="P555" s="1"/>
      <c r="Q555" s="1"/>
      <c r="R555" s="1"/>
      <c r="S555" s="1"/>
      <c r="T555" s="1"/>
      <c r="U555" s="1"/>
      <c r="V555" s="1"/>
      <c r="W555" s="1"/>
      <c r="X555" s="1"/>
      <c r="Y555" s="1"/>
      <c r="Z555" s="1"/>
      <c r="AA555" s="1"/>
    </row>
    <row r="556" spans="1:27" ht="15.75" customHeight="1">
      <c r="A556" s="71"/>
      <c r="B556" s="198"/>
      <c r="C556" s="192"/>
      <c r="D556" s="193"/>
      <c r="E556" s="194"/>
      <c r="F556" s="194"/>
      <c r="G556" s="194"/>
      <c r="H556" s="194"/>
      <c r="I556" s="194"/>
      <c r="J556" s="194"/>
      <c r="K556" s="194"/>
      <c r="L556" s="1"/>
      <c r="M556" s="1"/>
      <c r="N556" s="1"/>
      <c r="O556" s="1"/>
      <c r="P556" s="1"/>
      <c r="Q556" s="1"/>
      <c r="R556" s="1"/>
      <c r="S556" s="1"/>
      <c r="T556" s="1"/>
      <c r="U556" s="1"/>
      <c r="V556" s="1"/>
      <c r="W556" s="1"/>
      <c r="X556" s="1"/>
      <c r="Y556" s="1"/>
      <c r="Z556" s="1"/>
      <c r="AA556" s="1"/>
    </row>
    <row r="557" spans="1:27" ht="15.75" customHeight="1">
      <c r="A557" s="71"/>
      <c r="B557" s="198"/>
      <c r="C557" s="192"/>
      <c r="D557" s="193"/>
      <c r="E557" s="194"/>
      <c r="F557" s="194"/>
      <c r="G557" s="194"/>
      <c r="H557" s="194"/>
      <c r="I557" s="194"/>
      <c r="J557" s="194"/>
      <c r="K557" s="194"/>
      <c r="L557" s="1"/>
      <c r="M557" s="1"/>
      <c r="N557" s="1"/>
      <c r="O557" s="1"/>
      <c r="P557" s="1"/>
      <c r="Q557" s="1"/>
      <c r="R557" s="1"/>
      <c r="S557" s="1"/>
      <c r="T557" s="1"/>
      <c r="U557" s="1"/>
      <c r="V557" s="1"/>
      <c r="W557" s="1"/>
      <c r="X557" s="1"/>
      <c r="Y557" s="1"/>
      <c r="Z557" s="1"/>
      <c r="AA557" s="1"/>
    </row>
    <row r="558" spans="1:27" ht="15.75" customHeight="1">
      <c r="A558" s="71"/>
      <c r="B558" s="198"/>
      <c r="C558" s="192"/>
      <c r="D558" s="193"/>
      <c r="E558" s="194"/>
      <c r="F558" s="194"/>
      <c r="G558" s="194"/>
      <c r="H558" s="194"/>
      <c r="I558" s="194"/>
      <c r="J558" s="194"/>
      <c r="K558" s="194"/>
      <c r="L558" s="1"/>
      <c r="M558" s="1"/>
      <c r="N558" s="1"/>
      <c r="O558" s="1"/>
      <c r="P558" s="1"/>
      <c r="Q558" s="1"/>
      <c r="R558" s="1"/>
      <c r="S558" s="1"/>
      <c r="T558" s="1"/>
      <c r="U558" s="1"/>
      <c r="V558" s="1"/>
      <c r="W558" s="1"/>
      <c r="X558" s="1"/>
      <c r="Y558" s="1"/>
      <c r="Z558" s="1"/>
      <c r="AA558" s="1"/>
    </row>
    <row r="559" spans="1:27" ht="15.75" customHeight="1">
      <c r="A559" s="71"/>
      <c r="B559" s="198"/>
      <c r="C559" s="192"/>
      <c r="D559" s="193"/>
      <c r="E559" s="194"/>
      <c r="F559" s="194"/>
      <c r="G559" s="194"/>
      <c r="H559" s="194"/>
      <c r="I559" s="194"/>
      <c r="J559" s="194"/>
      <c r="K559" s="194"/>
      <c r="L559" s="1"/>
      <c r="M559" s="1"/>
      <c r="N559" s="1"/>
      <c r="O559" s="1"/>
      <c r="P559" s="1"/>
      <c r="Q559" s="1"/>
      <c r="R559" s="1"/>
      <c r="S559" s="1"/>
      <c r="T559" s="1"/>
      <c r="U559" s="1"/>
      <c r="V559" s="1"/>
      <c r="W559" s="1"/>
      <c r="X559" s="1"/>
      <c r="Y559" s="1"/>
      <c r="Z559" s="1"/>
      <c r="AA559" s="1"/>
    </row>
    <row r="560" spans="1:27" ht="15.75" customHeight="1">
      <c r="A560" s="71"/>
      <c r="B560" s="198"/>
      <c r="C560" s="192"/>
      <c r="D560" s="193"/>
      <c r="E560" s="194"/>
      <c r="F560" s="194"/>
      <c r="G560" s="194"/>
      <c r="H560" s="194"/>
      <c r="I560" s="194"/>
      <c r="J560" s="194"/>
      <c r="K560" s="194"/>
      <c r="L560" s="1"/>
      <c r="M560" s="1"/>
      <c r="N560" s="1"/>
      <c r="O560" s="1"/>
      <c r="P560" s="1"/>
      <c r="Q560" s="1"/>
      <c r="R560" s="1"/>
      <c r="S560" s="1"/>
      <c r="T560" s="1"/>
      <c r="U560" s="1"/>
      <c r="V560" s="1"/>
      <c r="W560" s="1"/>
      <c r="X560" s="1"/>
      <c r="Y560" s="1"/>
      <c r="Z560" s="1"/>
      <c r="AA560" s="1"/>
    </row>
    <row r="561" spans="1:27" ht="15.75" customHeight="1">
      <c r="A561" s="71"/>
      <c r="B561" s="198"/>
      <c r="C561" s="192"/>
      <c r="D561" s="193"/>
      <c r="E561" s="194"/>
      <c r="F561" s="194"/>
      <c r="G561" s="194"/>
      <c r="H561" s="194"/>
      <c r="I561" s="194"/>
      <c r="J561" s="194"/>
      <c r="K561" s="194"/>
      <c r="L561" s="1"/>
      <c r="M561" s="1"/>
      <c r="N561" s="1"/>
      <c r="O561" s="1"/>
      <c r="P561" s="1"/>
      <c r="Q561" s="1"/>
      <c r="R561" s="1"/>
      <c r="S561" s="1"/>
      <c r="T561" s="1"/>
      <c r="U561" s="1"/>
      <c r="V561" s="1"/>
      <c r="W561" s="1"/>
      <c r="X561" s="1"/>
      <c r="Y561" s="1"/>
      <c r="Z561" s="1"/>
      <c r="AA561" s="1"/>
    </row>
    <row r="562" spans="1:27" ht="15.75" customHeight="1">
      <c r="A562" s="71"/>
      <c r="B562" s="198"/>
      <c r="C562" s="192"/>
      <c r="D562" s="193"/>
      <c r="E562" s="194"/>
      <c r="F562" s="194"/>
      <c r="G562" s="194"/>
      <c r="H562" s="194"/>
      <c r="I562" s="194"/>
      <c r="J562" s="194"/>
      <c r="K562" s="194"/>
      <c r="L562" s="1"/>
      <c r="M562" s="1"/>
      <c r="N562" s="1"/>
      <c r="O562" s="1"/>
      <c r="P562" s="1"/>
      <c r="Q562" s="1"/>
      <c r="R562" s="1"/>
      <c r="S562" s="1"/>
      <c r="T562" s="1"/>
      <c r="U562" s="1"/>
      <c r="V562" s="1"/>
      <c r="W562" s="1"/>
      <c r="X562" s="1"/>
      <c r="Y562" s="1"/>
      <c r="Z562" s="1"/>
      <c r="AA562" s="1"/>
    </row>
    <row r="563" spans="1:27" ht="15.75" customHeight="1">
      <c r="A563" s="71"/>
      <c r="B563" s="198"/>
      <c r="C563" s="192"/>
      <c r="D563" s="193"/>
      <c r="E563" s="194"/>
      <c r="F563" s="194"/>
      <c r="G563" s="194"/>
      <c r="H563" s="194"/>
      <c r="I563" s="194"/>
      <c r="J563" s="194"/>
      <c r="K563" s="194"/>
      <c r="L563" s="1"/>
      <c r="M563" s="1"/>
      <c r="N563" s="1"/>
      <c r="O563" s="1"/>
      <c r="P563" s="1"/>
      <c r="Q563" s="1"/>
      <c r="R563" s="1"/>
      <c r="S563" s="1"/>
      <c r="T563" s="1"/>
      <c r="U563" s="1"/>
      <c r="V563" s="1"/>
      <c r="W563" s="1"/>
      <c r="X563" s="1"/>
      <c r="Y563" s="1"/>
      <c r="Z563" s="1"/>
      <c r="AA563" s="1"/>
    </row>
    <row r="564" spans="1:27" ht="15.75" customHeight="1">
      <c r="A564" s="71"/>
      <c r="B564" s="198"/>
      <c r="C564" s="192"/>
      <c r="D564" s="193"/>
      <c r="E564" s="194"/>
      <c r="F564" s="194"/>
      <c r="G564" s="194"/>
      <c r="H564" s="194"/>
      <c r="I564" s="194"/>
      <c r="J564" s="194"/>
      <c r="K564" s="194"/>
      <c r="L564" s="1"/>
      <c r="M564" s="1"/>
      <c r="N564" s="1"/>
      <c r="O564" s="1"/>
      <c r="P564" s="1"/>
      <c r="Q564" s="1"/>
      <c r="R564" s="1"/>
      <c r="S564" s="1"/>
      <c r="T564" s="1"/>
      <c r="U564" s="1"/>
      <c r="V564" s="1"/>
      <c r="W564" s="1"/>
      <c r="X564" s="1"/>
      <c r="Y564" s="1"/>
      <c r="Z564" s="1"/>
      <c r="AA564" s="1"/>
    </row>
    <row r="565" spans="1:27" ht="15.75" customHeight="1">
      <c r="A565" s="71"/>
      <c r="B565" s="198"/>
      <c r="C565" s="192"/>
      <c r="D565" s="193"/>
      <c r="E565" s="194"/>
      <c r="F565" s="194"/>
      <c r="G565" s="194"/>
      <c r="H565" s="194"/>
      <c r="I565" s="194"/>
      <c r="J565" s="194"/>
      <c r="K565" s="194"/>
      <c r="L565" s="1"/>
      <c r="M565" s="1"/>
      <c r="N565" s="1"/>
      <c r="O565" s="1"/>
      <c r="P565" s="1"/>
      <c r="Q565" s="1"/>
      <c r="R565" s="1"/>
      <c r="S565" s="1"/>
      <c r="T565" s="1"/>
      <c r="U565" s="1"/>
      <c r="V565" s="1"/>
      <c r="W565" s="1"/>
      <c r="X565" s="1"/>
      <c r="Y565" s="1"/>
      <c r="Z565" s="1"/>
      <c r="AA565" s="1"/>
    </row>
    <row r="566" spans="1:27" ht="15.75" customHeight="1">
      <c r="A566" s="71"/>
      <c r="B566" s="198"/>
      <c r="C566" s="192"/>
      <c r="D566" s="193"/>
      <c r="E566" s="194"/>
      <c r="F566" s="194"/>
      <c r="G566" s="194"/>
      <c r="H566" s="194"/>
      <c r="I566" s="194"/>
      <c r="J566" s="194"/>
      <c r="K566" s="194"/>
      <c r="L566" s="1"/>
      <c r="M566" s="1"/>
      <c r="N566" s="1"/>
      <c r="O566" s="1"/>
      <c r="P566" s="1"/>
      <c r="Q566" s="1"/>
      <c r="R566" s="1"/>
      <c r="S566" s="1"/>
      <c r="T566" s="1"/>
      <c r="U566" s="1"/>
      <c r="V566" s="1"/>
      <c r="W566" s="1"/>
      <c r="X566" s="1"/>
      <c r="Y566" s="1"/>
      <c r="Z566" s="1"/>
      <c r="AA566" s="1"/>
    </row>
    <row r="567" spans="1:27" ht="15.75" customHeight="1">
      <c r="A567" s="71"/>
      <c r="B567" s="198"/>
      <c r="C567" s="192"/>
      <c r="D567" s="193"/>
      <c r="E567" s="194"/>
      <c r="F567" s="194"/>
      <c r="G567" s="194"/>
      <c r="H567" s="194"/>
      <c r="I567" s="194"/>
      <c r="J567" s="194"/>
      <c r="K567" s="194"/>
      <c r="L567" s="1"/>
      <c r="M567" s="1"/>
      <c r="N567" s="1"/>
      <c r="O567" s="1"/>
      <c r="P567" s="1"/>
      <c r="Q567" s="1"/>
      <c r="R567" s="1"/>
      <c r="S567" s="1"/>
      <c r="T567" s="1"/>
      <c r="U567" s="1"/>
      <c r="V567" s="1"/>
      <c r="W567" s="1"/>
      <c r="X567" s="1"/>
      <c r="Y567" s="1"/>
      <c r="Z567" s="1"/>
      <c r="AA567" s="1"/>
    </row>
    <row r="568" spans="1:27" ht="15.75" customHeight="1">
      <c r="A568" s="71"/>
      <c r="B568" s="198"/>
      <c r="C568" s="192"/>
      <c r="D568" s="193"/>
      <c r="E568" s="194"/>
      <c r="F568" s="194"/>
      <c r="G568" s="194"/>
      <c r="H568" s="194"/>
      <c r="I568" s="194"/>
      <c r="J568" s="194"/>
      <c r="K568" s="194"/>
      <c r="L568" s="1"/>
      <c r="M568" s="1"/>
      <c r="N568" s="1"/>
      <c r="O568" s="1"/>
      <c r="P568" s="1"/>
      <c r="Q568" s="1"/>
      <c r="R568" s="1"/>
      <c r="S568" s="1"/>
      <c r="T568" s="1"/>
      <c r="U568" s="1"/>
      <c r="V568" s="1"/>
      <c r="W568" s="1"/>
      <c r="X568" s="1"/>
      <c r="Y568" s="1"/>
      <c r="Z568" s="1"/>
      <c r="AA568" s="1"/>
    </row>
    <row r="569" spans="1:27" ht="15.75" customHeight="1">
      <c r="A569" s="71"/>
      <c r="B569" s="198"/>
      <c r="C569" s="192"/>
      <c r="D569" s="193"/>
      <c r="E569" s="194"/>
      <c r="F569" s="194"/>
      <c r="G569" s="194"/>
      <c r="H569" s="194"/>
      <c r="I569" s="194"/>
      <c r="J569" s="194"/>
      <c r="K569" s="194"/>
      <c r="L569" s="1"/>
      <c r="M569" s="1"/>
      <c r="N569" s="1"/>
      <c r="O569" s="1"/>
      <c r="P569" s="1"/>
      <c r="Q569" s="1"/>
      <c r="R569" s="1"/>
      <c r="S569" s="1"/>
      <c r="T569" s="1"/>
      <c r="U569" s="1"/>
      <c r="V569" s="1"/>
      <c r="W569" s="1"/>
      <c r="X569" s="1"/>
      <c r="Y569" s="1"/>
      <c r="Z569" s="1"/>
      <c r="AA569" s="1"/>
    </row>
    <row r="570" spans="1:27" ht="15.75" customHeight="1">
      <c r="A570" s="71"/>
      <c r="B570" s="198"/>
      <c r="C570" s="192"/>
      <c r="D570" s="193"/>
      <c r="E570" s="194"/>
      <c r="F570" s="194"/>
      <c r="G570" s="194"/>
      <c r="H570" s="194"/>
      <c r="I570" s="194"/>
      <c r="J570" s="194"/>
      <c r="K570" s="194"/>
      <c r="L570" s="1"/>
      <c r="M570" s="1"/>
      <c r="N570" s="1"/>
      <c r="O570" s="1"/>
      <c r="P570" s="1"/>
      <c r="Q570" s="1"/>
      <c r="R570" s="1"/>
      <c r="S570" s="1"/>
      <c r="T570" s="1"/>
      <c r="U570" s="1"/>
      <c r="V570" s="1"/>
      <c r="W570" s="1"/>
      <c r="X570" s="1"/>
      <c r="Y570" s="1"/>
      <c r="Z570" s="1"/>
      <c r="AA570" s="1"/>
    </row>
    <row r="571" spans="1:27" ht="15.75" customHeight="1">
      <c r="A571" s="71"/>
      <c r="B571" s="198"/>
      <c r="C571" s="192"/>
      <c r="D571" s="193"/>
      <c r="E571" s="194"/>
      <c r="F571" s="194"/>
      <c r="G571" s="194"/>
      <c r="H571" s="194"/>
      <c r="I571" s="194"/>
      <c r="J571" s="194"/>
      <c r="K571" s="194"/>
      <c r="L571" s="1"/>
      <c r="M571" s="1"/>
      <c r="N571" s="1"/>
      <c r="O571" s="1"/>
      <c r="P571" s="1"/>
      <c r="Q571" s="1"/>
      <c r="R571" s="1"/>
      <c r="S571" s="1"/>
      <c r="T571" s="1"/>
      <c r="U571" s="1"/>
      <c r="V571" s="1"/>
      <c r="W571" s="1"/>
      <c r="X571" s="1"/>
      <c r="Y571" s="1"/>
      <c r="Z571" s="1"/>
      <c r="AA571" s="1"/>
    </row>
    <row r="572" spans="1:27" ht="15.75" customHeight="1">
      <c r="A572" s="71"/>
      <c r="B572" s="198"/>
      <c r="C572" s="192"/>
      <c r="D572" s="193"/>
      <c r="E572" s="194"/>
      <c r="F572" s="194"/>
      <c r="G572" s="194"/>
      <c r="H572" s="194"/>
      <c r="I572" s="194"/>
      <c r="J572" s="194"/>
      <c r="K572" s="194"/>
      <c r="L572" s="1"/>
      <c r="M572" s="1"/>
      <c r="N572" s="1"/>
      <c r="O572" s="1"/>
      <c r="P572" s="1"/>
      <c r="Q572" s="1"/>
      <c r="R572" s="1"/>
      <c r="S572" s="1"/>
      <c r="T572" s="1"/>
      <c r="U572" s="1"/>
      <c r="V572" s="1"/>
      <c r="W572" s="1"/>
      <c r="X572" s="1"/>
      <c r="Y572" s="1"/>
      <c r="Z572" s="1"/>
      <c r="AA572" s="1"/>
    </row>
    <row r="573" spans="1:27" ht="15.75" customHeight="1">
      <c r="A573" s="71"/>
      <c r="B573" s="198"/>
      <c r="C573" s="192"/>
      <c r="D573" s="193"/>
      <c r="E573" s="194"/>
      <c r="F573" s="194"/>
      <c r="G573" s="194"/>
      <c r="H573" s="194"/>
      <c r="I573" s="194"/>
      <c r="J573" s="194"/>
      <c r="K573" s="194"/>
      <c r="L573" s="1"/>
      <c r="M573" s="1"/>
      <c r="N573" s="1"/>
      <c r="O573" s="1"/>
      <c r="P573" s="1"/>
      <c r="Q573" s="1"/>
      <c r="R573" s="1"/>
      <c r="S573" s="1"/>
      <c r="T573" s="1"/>
      <c r="U573" s="1"/>
      <c r="V573" s="1"/>
      <c r="W573" s="1"/>
      <c r="X573" s="1"/>
      <c r="Y573" s="1"/>
      <c r="Z573" s="1"/>
      <c r="AA573" s="1"/>
    </row>
    <row r="574" spans="1:27" ht="15.75" customHeight="1">
      <c r="A574" s="71"/>
      <c r="B574" s="198"/>
      <c r="C574" s="192"/>
      <c r="D574" s="193"/>
      <c r="E574" s="194"/>
      <c r="F574" s="194"/>
      <c r="G574" s="194"/>
      <c r="H574" s="194"/>
      <c r="I574" s="194"/>
      <c r="J574" s="194"/>
      <c r="K574" s="194"/>
      <c r="L574" s="1"/>
      <c r="M574" s="1"/>
      <c r="N574" s="1"/>
      <c r="O574" s="1"/>
      <c r="P574" s="1"/>
      <c r="Q574" s="1"/>
      <c r="R574" s="1"/>
      <c r="S574" s="1"/>
      <c r="T574" s="1"/>
      <c r="U574" s="1"/>
      <c r="V574" s="1"/>
      <c r="W574" s="1"/>
      <c r="X574" s="1"/>
      <c r="Y574" s="1"/>
      <c r="Z574" s="1"/>
      <c r="AA574" s="1"/>
    </row>
    <row r="575" spans="1:27" ht="15.75" customHeight="1">
      <c r="A575" s="71"/>
      <c r="B575" s="198"/>
      <c r="C575" s="192"/>
      <c r="D575" s="193"/>
      <c r="E575" s="194"/>
      <c r="F575" s="194"/>
      <c r="G575" s="194"/>
      <c r="H575" s="194"/>
      <c r="I575" s="194"/>
      <c r="J575" s="194"/>
      <c r="K575" s="194"/>
      <c r="L575" s="1"/>
      <c r="M575" s="1"/>
      <c r="N575" s="1"/>
      <c r="O575" s="1"/>
      <c r="P575" s="1"/>
      <c r="Q575" s="1"/>
      <c r="R575" s="1"/>
      <c r="S575" s="1"/>
      <c r="T575" s="1"/>
      <c r="U575" s="1"/>
      <c r="V575" s="1"/>
      <c r="W575" s="1"/>
      <c r="X575" s="1"/>
      <c r="Y575" s="1"/>
      <c r="Z575" s="1"/>
      <c r="AA575" s="1"/>
    </row>
    <row r="576" spans="1:27" ht="15.75" customHeight="1">
      <c r="A576" s="71"/>
      <c r="B576" s="198"/>
      <c r="C576" s="192"/>
      <c r="D576" s="193"/>
      <c r="E576" s="194"/>
      <c r="F576" s="194"/>
      <c r="G576" s="194"/>
      <c r="H576" s="194"/>
      <c r="I576" s="194"/>
      <c r="J576" s="194"/>
      <c r="K576" s="194"/>
      <c r="L576" s="1"/>
      <c r="M576" s="1"/>
      <c r="N576" s="1"/>
      <c r="O576" s="1"/>
      <c r="P576" s="1"/>
      <c r="Q576" s="1"/>
      <c r="R576" s="1"/>
      <c r="S576" s="1"/>
      <c r="T576" s="1"/>
      <c r="U576" s="1"/>
      <c r="V576" s="1"/>
      <c r="W576" s="1"/>
      <c r="X576" s="1"/>
      <c r="Y576" s="1"/>
      <c r="Z576" s="1"/>
      <c r="AA576" s="1"/>
    </row>
    <row r="577" spans="1:27" ht="15.75" customHeight="1">
      <c r="A577" s="71"/>
      <c r="B577" s="198"/>
      <c r="C577" s="192"/>
      <c r="D577" s="193"/>
      <c r="E577" s="194"/>
      <c r="F577" s="194"/>
      <c r="G577" s="194"/>
      <c r="H577" s="194"/>
      <c r="I577" s="194"/>
      <c r="J577" s="194"/>
      <c r="K577" s="194"/>
      <c r="L577" s="1"/>
      <c r="M577" s="1"/>
      <c r="N577" s="1"/>
      <c r="O577" s="1"/>
      <c r="P577" s="1"/>
      <c r="Q577" s="1"/>
      <c r="R577" s="1"/>
      <c r="S577" s="1"/>
      <c r="T577" s="1"/>
      <c r="U577" s="1"/>
      <c r="V577" s="1"/>
      <c r="W577" s="1"/>
      <c r="X577" s="1"/>
      <c r="Y577" s="1"/>
      <c r="Z577" s="1"/>
      <c r="AA577" s="1"/>
    </row>
    <row r="578" spans="1:27" ht="15.75" customHeight="1">
      <c r="A578" s="71"/>
      <c r="B578" s="198"/>
      <c r="C578" s="192"/>
      <c r="D578" s="193"/>
      <c r="E578" s="194"/>
      <c r="F578" s="194"/>
      <c r="G578" s="194"/>
      <c r="H578" s="194"/>
      <c r="I578" s="194"/>
      <c r="J578" s="194"/>
      <c r="K578" s="194"/>
      <c r="L578" s="1"/>
      <c r="M578" s="1"/>
      <c r="N578" s="1"/>
      <c r="O578" s="1"/>
      <c r="P578" s="1"/>
      <c r="Q578" s="1"/>
      <c r="R578" s="1"/>
      <c r="S578" s="1"/>
      <c r="T578" s="1"/>
      <c r="U578" s="1"/>
      <c r="V578" s="1"/>
      <c r="W578" s="1"/>
      <c r="X578" s="1"/>
      <c r="Y578" s="1"/>
      <c r="Z578" s="1"/>
      <c r="AA578" s="1"/>
    </row>
    <row r="579" spans="1:27" ht="15.75" customHeight="1">
      <c r="A579" s="71"/>
      <c r="B579" s="198"/>
      <c r="C579" s="192"/>
      <c r="D579" s="193"/>
      <c r="E579" s="194"/>
      <c r="F579" s="194"/>
      <c r="G579" s="194"/>
      <c r="H579" s="194"/>
      <c r="I579" s="194"/>
      <c r="J579" s="194"/>
      <c r="K579" s="194"/>
      <c r="L579" s="1"/>
      <c r="M579" s="1"/>
      <c r="N579" s="1"/>
      <c r="O579" s="1"/>
      <c r="P579" s="1"/>
      <c r="Q579" s="1"/>
      <c r="R579" s="1"/>
      <c r="S579" s="1"/>
      <c r="T579" s="1"/>
      <c r="U579" s="1"/>
      <c r="V579" s="1"/>
      <c r="W579" s="1"/>
      <c r="X579" s="1"/>
      <c r="Y579" s="1"/>
      <c r="Z579" s="1"/>
      <c r="AA579" s="1"/>
    </row>
    <row r="580" spans="1:27" ht="15.75" customHeight="1">
      <c r="A580" s="71"/>
      <c r="B580" s="198"/>
      <c r="C580" s="192"/>
      <c r="D580" s="193"/>
      <c r="E580" s="194"/>
      <c r="F580" s="194"/>
      <c r="G580" s="194"/>
      <c r="H580" s="194"/>
      <c r="I580" s="194"/>
      <c r="J580" s="194"/>
      <c r="K580" s="194"/>
      <c r="L580" s="1"/>
      <c r="M580" s="1"/>
      <c r="N580" s="1"/>
      <c r="O580" s="1"/>
      <c r="P580" s="1"/>
      <c r="Q580" s="1"/>
      <c r="R580" s="1"/>
      <c r="S580" s="1"/>
      <c r="T580" s="1"/>
      <c r="U580" s="1"/>
      <c r="V580" s="1"/>
      <c r="W580" s="1"/>
      <c r="X580" s="1"/>
      <c r="Y580" s="1"/>
      <c r="Z580" s="1"/>
      <c r="AA580" s="1"/>
    </row>
    <row r="581" spans="1:27" ht="15.75" customHeight="1">
      <c r="A581" s="71"/>
      <c r="B581" s="198"/>
      <c r="C581" s="192"/>
      <c r="D581" s="193"/>
      <c r="E581" s="194"/>
      <c r="F581" s="194"/>
      <c r="G581" s="194"/>
      <c r="H581" s="194"/>
      <c r="I581" s="194"/>
      <c r="J581" s="194"/>
      <c r="K581" s="194"/>
      <c r="L581" s="1"/>
      <c r="M581" s="1"/>
      <c r="N581" s="1"/>
      <c r="O581" s="1"/>
      <c r="P581" s="1"/>
      <c r="Q581" s="1"/>
      <c r="R581" s="1"/>
      <c r="S581" s="1"/>
      <c r="T581" s="1"/>
      <c r="U581" s="1"/>
      <c r="V581" s="1"/>
      <c r="W581" s="1"/>
      <c r="X581" s="1"/>
      <c r="Y581" s="1"/>
      <c r="Z581" s="1"/>
      <c r="AA581" s="1"/>
    </row>
    <row r="582" spans="1:27" ht="15.75" customHeight="1">
      <c r="A582" s="71"/>
      <c r="B582" s="198"/>
      <c r="C582" s="192"/>
      <c r="D582" s="193"/>
      <c r="E582" s="194"/>
      <c r="F582" s="194"/>
      <c r="G582" s="194"/>
      <c r="H582" s="194"/>
      <c r="I582" s="194"/>
      <c r="J582" s="194"/>
      <c r="K582" s="194"/>
      <c r="L582" s="1"/>
      <c r="M582" s="1"/>
      <c r="N582" s="1"/>
      <c r="O582" s="1"/>
      <c r="P582" s="1"/>
      <c r="Q582" s="1"/>
      <c r="R582" s="1"/>
      <c r="S582" s="1"/>
      <c r="T582" s="1"/>
      <c r="U582" s="1"/>
      <c r="V582" s="1"/>
      <c r="W582" s="1"/>
      <c r="X582" s="1"/>
      <c r="Y582" s="1"/>
      <c r="Z582" s="1"/>
      <c r="AA582" s="1"/>
    </row>
    <row r="583" spans="1:27" ht="15.75" customHeight="1">
      <c r="A583" s="71"/>
      <c r="B583" s="198"/>
      <c r="C583" s="192"/>
      <c r="D583" s="193"/>
      <c r="E583" s="194"/>
      <c r="F583" s="194"/>
      <c r="G583" s="194"/>
      <c r="H583" s="194"/>
      <c r="I583" s="194"/>
      <c r="J583" s="194"/>
      <c r="K583" s="194"/>
      <c r="L583" s="1"/>
      <c r="M583" s="1"/>
      <c r="N583" s="1"/>
      <c r="O583" s="1"/>
      <c r="P583" s="1"/>
      <c r="Q583" s="1"/>
      <c r="R583" s="1"/>
      <c r="S583" s="1"/>
      <c r="T583" s="1"/>
      <c r="U583" s="1"/>
      <c r="V583" s="1"/>
      <c r="W583" s="1"/>
      <c r="X583" s="1"/>
      <c r="Y583" s="1"/>
      <c r="Z583" s="1"/>
      <c r="AA583" s="1"/>
    </row>
    <row r="584" spans="1:27" ht="15.75" customHeight="1">
      <c r="A584" s="71"/>
      <c r="B584" s="198"/>
      <c r="C584" s="192"/>
      <c r="D584" s="193"/>
      <c r="E584" s="194"/>
      <c r="F584" s="194"/>
      <c r="G584" s="194"/>
      <c r="H584" s="194"/>
      <c r="I584" s="194"/>
      <c r="J584" s="194"/>
      <c r="K584" s="194"/>
      <c r="L584" s="1"/>
      <c r="M584" s="1"/>
      <c r="N584" s="1"/>
      <c r="O584" s="1"/>
      <c r="P584" s="1"/>
      <c r="Q584" s="1"/>
      <c r="R584" s="1"/>
      <c r="S584" s="1"/>
      <c r="T584" s="1"/>
      <c r="U584" s="1"/>
      <c r="V584" s="1"/>
      <c r="W584" s="1"/>
      <c r="X584" s="1"/>
      <c r="Y584" s="1"/>
      <c r="Z584" s="1"/>
      <c r="AA584" s="1"/>
    </row>
    <row r="585" spans="1:27" ht="15.75" customHeight="1">
      <c r="A585" s="71"/>
      <c r="B585" s="198"/>
      <c r="C585" s="192"/>
      <c r="D585" s="193"/>
      <c r="E585" s="194"/>
      <c r="F585" s="194"/>
      <c r="G585" s="194"/>
      <c r="H585" s="194"/>
      <c r="I585" s="194"/>
      <c r="J585" s="194"/>
      <c r="K585" s="194"/>
      <c r="L585" s="1"/>
      <c r="M585" s="1"/>
      <c r="N585" s="1"/>
      <c r="O585" s="1"/>
      <c r="P585" s="1"/>
      <c r="Q585" s="1"/>
      <c r="R585" s="1"/>
      <c r="S585" s="1"/>
      <c r="T585" s="1"/>
      <c r="U585" s="1"/>
      <c r="V585" s="1"/>
      <c r="W585" s="1"/>
      <c r="X585" s="1"/>
      <c r="Y585" s="1"/>
      <c r="Z585" s="1"/>
      <c r="AA585" s="1"/>
    </row>
    <row r="586" spans="1:27" ht="15.75" customHeight="1">
      <c r="A586" s="71"/>
      <c r="B586" s="198"/>
      <c r="C586" s="192"/>
      <c r="D586" s="193"/>
      <c r="E586" s="194"/>
      <c r="F586" s="194"/>
      <c r="G586" s="194"/>
      <c r="H586" s="194"/>
      <c r="I586" s="194"/>
      <c r="J586" s="194"/>
      <c r="K586" s="194"/>
      <c r="L586" s="1"/>
      <c r="M586" s="1"/>
      <c r="N586" s="1"/>
      <c r="O586" s="1"/>
      <c r="P586" s="1"/>
      <c r="Q586" s="1"/>
      <c r="R586" s="1"/>
      <c r="S586" s="1"/>
      <c r="T586" s="1"/>
      <c r="U586" s="1"/>
      <c r="V586" s="1"/>
      <c r="W586" s="1"/>
      <c r="X586" s="1"/>
      <c r="Y586" s="1"/>
      <c r="Z586" s="1"/>
      <c r="AA586" s="1"/>
    </row>
    <row r="587" spans="1:27" ht="15.75" customHeight="1">
      <c r="A587" s="71"/>
      <c r="B587" s="198"/>
      <c r="C587" s="192"/>
      <c r="D587" s="193"/>
      <c r="E587" s="194"/>
      <c r="F587" s="194"/>
      <c r="G587" s="194"/>
      <c r="H587" s="194"/>
      <c r="I587" s="194"/>
      <c r="J587" s="194"/>
      <c r="K587" s="194"/>
      <c r="L587" s="1"/>
      <c r="M587" s="1"/>
      <c r="N587" s="1"/>
      <c r="O587" s="1"/>
      <c r="P587" s="1"/>
      <c r="Q587" s="1"/>
      <c r="R587" s="1"/>
      <c r="S587" s="1"/>
      <c r="T587" s="1"/>
      <c r="U587" s="1"/>
      <c r="V587" s="1"/>
      <c r="W587" s="1"/>
      <c r="X587" s="1"/>
      <c r="Y587" s="1"/>
      <c r="Z587" s="1"/>
      <c r="AA587" s="1"/>
    </row>
    <row r="588" spans="1:27" ht="15.75" customHeight="1">
      <c r="A588" s="71"/>
      <c r="B588" s="198"/>
      <c r="C588" s="192"/>
      <c r="D588" s="193"/>
      <c r="E588" s="194"/>
      <c r="F588" s="194"/>
      <c r="G588" s="194"/>
      <c r="H588" s="194"/>
      <c r="I588" s="194"/>
      <c r="J588" s="194"/>
      <c r="K588" s="194"/>
      <c r="L588" s="1"/>
      <c r="M588" s="1"/>
      <c r="N588" s="1"/>
      <c r="O588" s="1"/>
      <c r="P588" s="1"/>
      <c r="Q588" s="1"/>
      <c r="R588" s="1"/>
      <c r="S588" s="1"/>
      <c r="T588" s="1"/>
      <c r="U588" s="1"/>
      <c r="V588" s="1"/>
      <c r="W588" s="1"/>
      <c r="X588" s="1"/>
      <c r="Y588" s="1"/>
      <c r="Z588" s="1"/>
      <c r="AA588" s="1"/>
    </row>
    <row r="589" spans="1:27" ht="15.75" customHeight="1">
      <c r="A589" s="71"/>
      <c r="B589" s="198"/>
      <c r="C589" s="192"/>
      <c r="D589" s="193"/>
      <c r="E589" s="194"/>
      <c r="F589" s="194"/>
      <c r="G589" s="194"/>
      <c r="H589" s="194"/>
      <c r="I589" s="194"/>
      <c r="J589" s="194"/>
      <c r="K589" s="194"/>
      <c r="L589" s="1"/>
      <c r="M589" s="1"/>
      <c r="N589" s="1"/>
      <c r="O589" s="1"/>
      <c r="P589" s="1"/>
      <c r="Q589" s="1"/>
      <c r="R589" s="1"/>
      <c r="S589" s="1"/>
      <c r="T589" s="1"/>
      <c r="U589" s="1"/>
      <c r="V589" s="1"/>
      <c r="W589" s="1"/>
      <c r="X589" s="1"/>
      <c r="Y589" s="1"/>
      <c r="Z589" s="1"/>
      <c r="AA589" s="1"/>
    </row>
    <row r="590" spans="1:27" ht="15.75" customHeight="1">
      <c r="A590" s="71"/>
      <c r="B590" s="198"/>
      <c r="C590" s="192"/>
      <c r="D590" s="193"/>
      <c r="E590" s="194"/>
      <c r="F590" s="194"/>
      <c r="G590" s="194"/>
      <c r="H590" s="194"/>
      <c r="I590" s="194"/>
      <c r="J590" s="194"/>
      <c r="K590" s="194"/>
      <c r="L590" s="1"/>
      <c r="M590" s="1"/>
      <c r="N590" s="1"/>
      <c r="O590" s="1"/>
      <c r="P590" s="1"/>
      <c r="Q590" s="1"/>
      <c r="R590" s="1"/>
      <c r="S590" s="1"/>
      <c r="T590" s="1"/>
      <c r="U590" s="1"/>
      <c r="V590" s="1"/>
      <c r="W590" s="1"/>
      <c r="X590" s="1"/>
      <c r="Y590" s="1"/>
      <c r="Z590" s="1"/>
      <c r="AA590" s="1"/>
    </row>
    <row r="591" spans="1:27" ht="15.75" customHeight="1">
      <c r="A591" s="71"/>
      <c r="B591" s="198"/>
      <c r="C591" s="192"/>
      <c r="D591" s="193"/>
      <c r="E591" s="194"/>
      <c r="F591" s="194"/>
      <c r="G591" s="194"/>
      <c r="H591" s="194"/>
      <c r="I591" s="194"/>
      <c r="J591" s="194"/>
      <c r="K591" s="194"/>
      <c r="L591" s="1"/>
      <c r="M591" s="1"/>
      <c r="N591" s="1"/>
      <c r="O591" s="1"/>
      <c r="P591" s="1"/>
      <c r="Q591" s="1"/>
      <c r="R591" s="1"/>
      <c r="S591" s="1"/>
      <c r="T591" s="1"/>
      <c r="U591" s="1"/>
      <c r="V591" s="1"/>
      <c r="W591" s="1"/>
      <c r="X591" s="1"/>
      <c r="Y591" s="1"/>
      <c r="Z591" s="1"/>
      <c r="AA591" s="1"/>
    </row>
    <row r="592" spans="1:27" ht="15.75" customHeight="1">
      <c r="A592" s="71"/>
      <c r="B592" s="198"/>
      <c r="C592" s="192"/>
      <c r="D592" s="193"/>
      <c r="E592" s="194"/>
      <c r="F592" s="194"/>
      <c r="G592" s="194"/>
      <c r="H592" s="194"/>
      <c r="I592" s="194"/>
      <c r="J592" s="194"/>
      <c r="K592" s="194"/>
      <c r="L592" s="1"/>
      <c r="M592" s="1"/>
      <c r="N592" s="1"/>
      <c r="O592" s="1"/>
      <c r="P592" s="1"/>
      <c r="Q592" s="1"/>
      <c r="R592" s="1"/>
      <c r="S592" s="1"/>
      <c r="T592" s="1"/>
      <c r="U592" s="1"/>
      <c r="V592" s="1"/>
      <c r="W592" s="1"/>
      <c r="X592" s="1"/>
      <c r="Y592" s="1"/>
      <c r="Z592" s="1"/>
      <c r="AA592" s="1"/>
    </row>
    <row r="593" spans="1:27" ht="15.75" customHeight="1">
      <c r="A593" s="71"/>
      <c r="B593" s="198"/>
      <c r="C593" s="192"/>
      <c r="D593" s="193"/>
      <c r="E593" s="194"/>
      <c r="F593" s="194"/>
      <c r="G593" s="194"/>
      <c r="H593" s="194"/>
      <c r="I593" s="194"/>
      <c r="J593" s="194"/>
      <c r="K593" s="194"/>
      <c r="L593" s="1"/>
      <c r="M593" s="1"/>
      <c r="N593" s="1"/>
      <c r="O593" s="1"/>
      <c r="P593" s="1"/>
      <c r="Q593" s="1"/>
      <c r="R593" s="1"/>
      <c r="S593" s="1"/>
      <c r="T593" s="1"/>
      <c r="U593" s="1"/>
      <c r="V593" s="1"/>
      <c r="W593" s="1"/>
      <c r="X593" s="1"/>
      <c r="Y593" s="1"/>
      <c r="Z593" s="1"/>
      <c r="AA593" s="1"/>
    </row>
    <row r="594" spans="1:27" ht="15.75" customHeight="1">
      <c r="A594" s="71"/>
      <c r="B594" s="198"/>
      <c r="C594" s="192"/>
      <c r="D594" s="193"/>
      <c r="E594" s="194"/>
      <c r="F594" s="194"/>
      <c r="G594" s="194"/>
      <c r="H594" s="194"/>
      <c r="I594" s="194"/>
      <c r="J594" s="194"/>
      <c r="K594" s="194"/>
      <c r="L594" s="1"/>
      <c r="M594" s="1"/>
      <c r="N594" s="1"/>
      <c r="O594" s="1"/>
      <c r="P594" s="1"/>
      <c r="Q594" s="1"/>
      <c r="R594" s="1"/>
      <c r="S594" s="1"/>
      <c r="T594" s="1"/>
      <c r="U594" s="1"/>
      <c r="V594" s="1"/>
      <c r="W594" s="1"/>
      <c r="X594" s="1"/>
      <c r="Y594" s="1"/>
      <c r="Z594" s="1"/>
      <c r="AA594" s="1"/>
    </row>
    <row r="595" spans="1:27" ht="15.75" customHeight="1">
      <c r="A595" s="71"/>
      <c r="B595" s="198"/>
      <c r="C595" s="192"/>
      <c r="D595" s="193"/>
      <c r="E595" s="194"/>
      <c r="F595" s="194"/>
      <c r="G595" s="194"/>
      <c r="H595" s="194"/>
      <c r="I595" s="194"/>
      <c r="J595" s="194"/>
      <c r="K595" s="194"/>
      <c r="L595" s="1"/>
      <c r="M595" s="1"/>
      <c r="N595" s="1"/>
      <c r="O595" s="1"/>
      <c r="P595" s="1"/>
      <c r="Q595" s="1"/>
      <c r="R595" s="1"/>
      <c r="S595" s="1"/>
      <c r="T595" s="1"/>
      <c r="U595" s="1"/>
      <c r="V595" s="1"/>
      <c r="W595" s="1"/>
      <c r="X595" s="1"/>
      <c r="Y595" s="1"/>
      <c r="Z595" s="1"/>
      <c r="AA595" s="1"/>
    </row>
    <row r="596" spans="1:27" ht="15.75" customHeight="1">
      <c r="A596" s="71"/>
      <c r="B596" s="198"/>
      <c r="C596" s="192"/>
      <c r="D596" s="193"/>
      <c r="E596" s="194"/>
      <c r="F596" s="194"/>
      <c r="G596" s="194"/>
      <c r="H596" s="194"/>
      <c r="I596" s="194"/>
      <c r="J596" s="194"/>
      <c r="K596" s="194"/>
      <c r="L596" s="1"/>
      <c r="M596" s="1"/>
      <c r="N596" s="1"/>
      <c r="O596" s="1"/>
      <c r="P596" s="1"/>
      <c r="Q596" s="1"/>
      <c r="R596" s="1"/>
      <c r="S596" s="1"/>
      <c r="T596" s="1"/>
      <c r="U596" s="1"/>
      <c r="V596" s="1"/>
      <c r="W596" s="1"/>
      <c r="X596" s="1"/>
      <c r="Y596" s="1"/>
      <c r="Z596" s="1"/>
      <c r="AA596" s="1"/>
    </row>
    <row r="597" spans="1:27" ht="15.75" customHeight="1">
      <c r="A597" s="71"/>
      <c r="B597" s="198"/>
      <c r="C597" s="192"/>
      <c r="D597" s="193"/>
      <c r="E597" s="194"/>
      <c r="F597" s="194"/>
      <c r="G597" s="194"/>
      <c r="H597" s="194"/>
      <c r="I597" s="194"/>
      <c r="J597" s="194"/>
      <c r="K597" s="194"/>
      <c r="L597" s="1"/>
      <c r="M597" s="1"/>
      <c r="N597" s="1"/>
      <c r="O597" s="1"/>
      <c r="P597" s="1"/>
      <c r="Q597" s="1"/>
      <c r="R597" s="1"/>
      <c r="S597" s="1"/>
      <c r="T597" s="1"/>
      <c r="U597" s="1"/>
      <c r="V597" s="1"/>
      <c r="W597" s="1"/>
      <c r="X597" s="1"/>
      <c r="Y597" s="1"/>
      <c r="Z597" s="1"/>
      <c r="AA597" s="1"/>
    </row>
    <row r="598" spans="1:27" ht="15.75" customHeight="1">
      <c r="A598" s="71"/>
      <c r="B598" s="198"/>
      <c r="C598" s="192"/>
      <c r="D598" s="193"/>
      <c r="E598" s="194"/>
      <c r="F598" s="194"/>
      <c r="G598" s="194"/>
      <c r="H598" s="194"/>
      <c r="I598" s="194"/>
      <c r="J598" s="194"/>
      <c r="K598" s="194"/>
      <c r="L598" s="1"/>
      <c r="M598" s="1"/>
      <c r="N598" s="1"/>
      <c r="O598" s="1"/>
      <c r="P598" s="1"/>
      <c r="Q598" s="1"/>
      <c r="R598" s="1"/>
      <c r="S598" s="1"/>
      <c r="T598" s="1"/>
      <c r="U598" s="1"/>
      <c r="V598" s="1"/>
      <c r="W598" s="1"/>
      <c r="X598" s="1"/>
      <c r="Y598" s="1"/>
      <c r="Z598" s="1"/>
      <c r="AA598" s="1"/>
    </row>
    <row r="599" spans="1:27" ht="15.75" customHeight="1">
      <c r="A599" s="71"/>
      <c r="B599" s="198"/>
      <c r="C599" s="192"/>
      <c r="D599" s="193"/>
      <c r="E599" s="194"/>
      <c r="F599" s="194"/>
      <c r="G599" s="194"/>
      <c r="H599" s="194"/>
      <c r="I599" s="194"/>
      <c r="J599" s="194"/>
      <c r="K599" s="194"/>
      <c r="L599" s="1"/>
      <c r="M599" s="1"/>
      <c r="N599" s="1"/>
      <c r="O599" s="1"/>
      <c r="P599" s="1"/>
      <c r="Q599" s="1"/>
      <c r="R599" s="1"/>
      <c r="S599" s="1"/>
      <c r="T599" s="1"/>
      <c r="U599" s="1"/>
      <c r="V599" s="1"/>
      <c r="W599" s="1"/>
      <c r="X599" s="1"/>
      <c r="Y599" s="1"/>
      <c r="Z599" s="1"/>
      <c r="AA599" s="1"/>
    </row>
    <row r="600" spans="1:27" ht="15.75" customHeight="1">
      <c r="A600" s="71"/>
      <c r="B600" s="198"/>
      <c r="C600" s="192"/>
      <c r="D600" s="193"/>
      <c r="E600" s="194"/>
      <c r="F600" s="194"/>
      <c r="G600" s="194"/>
      <c r="H600" s="194"/>
      <c r="I600" s="194"/>
      <c r="J600" s="194"/>
      <c r="K600" s="194"/>
      <c r="L600" s="1"/>
      <c r="M600" s="1"/>
      <c r="N600" s="1"/>
      <c r="O600" s="1"/>
      <c r="P600" s="1"/>
      <c r="Q600" s="1"/>
      <c r="R600" s="1"/>
      <c r="S600" s="1"/>
      <c r="T600" s="1"/>
      <c r="U600" s="1"/>
      <c r="V600" s="1"/>
      <c r="W600" s="1"/>
      <c r="X600" s="1"/>
      <c r="Y600" s="1"/>
      <c r="Z600" s="1"/>
      <c r="AA600" s="1"/>
    </row>
    <row r="601" spans="1:27" ht="15.75" customHeight="1">
      <c r="A601" s="71"/>
      <c r="B601" s="198"/>
      <c r="C601" s="192"/>
      <c r="D601" s="193"/>
      <c r="E601" s="194"/>
      <c r="F601" s="194"/>
      <c r="G601" s="194"/>
      <c r="H601" s="194"/>
      <c r="I601" s="194"/>
      <c r="J601" s="194"/>
      <c r="K601" s="194"/>
      <c r="L601" s="1"/>
      <c r="M601" s="1"/>
      <c r="N601" s="1"/>
      <c r="O601" s="1"/>
      <c r="P601" s="1"/>
      <c r="Q601" s="1"/>
      <c r="R601" s="1"/>
      <c r="S601" s="1"/>
      <c r="T601" s="1"/>
      <c r="U601" s="1"/>
      <c r="V601" s="1"/>
      <c r="W601" s="1"/>
      <c r="X601" s="1"/>
      <c r="Y601" s="1"/>
      <c r="Z601" s="1"/>
      <c r="AA601" s="1"/>
    </row>
    <row r="602" spans="1:27" ht="15.75" customHeight="1">
      <c r="A602" s="71"/>
      <c r="B602" s="198"/>
      <c r="C602" s="192"/>
      <c r="D602" s="193"/>
      <c r="E602" s="194"/>
      <c r="F602" s="194"/>
      <c r="G602" s="194"/>
      <c r="H602" s="194"/>
      <c r="I602" s="194"/>
      <c r="J602" s="194"/>
      <c r="K602" s="194"/>
      <c r="L602" s="1"/>
      <c r="M602" s="1"/>
      <c r="N602" s="1"/>
      <c r="O602" s="1"/>
      <c r="P602" s="1"/>
      <c r="Q602" s="1"/>
      <c r="R602" s="1"/>
      <c r="S602" s="1"/>
      <c r="T602" s="1"/>
      <c r="U602" s="1"/>
      <c r="V602" s="1"/>
      <c r="W602" s="1"/>
      <c r="X602" s="1"/>
      <c r="Y602" s="1"/>
      <c r="Z602" s="1"/>
      <c r="AA602" s="1"/>
    </row>
    <row r="603" spans="1:27" ht="15.75" customHeight="1">
      <c r="A603" s="71"/>
      <c r="B603" s="198"/>
      <c r="C603" s="192"/>
      <c r="D603" s="193"/>
      <c r="E603" s="194"/>
      <c r="F603" s="194"/>
      <c r="G603" s="194"/>
      <c r="H603" s="194"/>
      <c r="I603" s="194"/>
      <c r="J603" s="194"/>
      <c r="K603" s="194"/>
      <c r="L603" s="1"/>
      <c r="M603" s="1"/>
      <c r="N603" s="1"/>
      <c r="O603" s="1"/>
      <c r="P603" s="1"/>
      <c r="Q603" s="1"/>
      <c r="R603" s="1"/>
      <c r="S603" s="1"/>
      <c r="T603" s="1"/>
      <c r="U603" s="1"/>
      <c r="V603" s="1"/>
      <c r="W603" s="1"/>
      <c r="X603" s="1"/>
      <c r="Y603" s="1"/>
      <c r="Z603" s="1"/>
      <c r="AA603" s="1"/>
    </row>
    <row r="604" spans="1:27" ht="15.75" customHeight="1">
      <c r="A604" s="71"/>
      <c r="B604" s="198"/>
      <c r="C604" s="192"/>
      <c r="D604" s="193"/>
      <c r="E604" s="194"/>
      <c r="F604" s="194"/>
      <c r="G604" s="194"/>
      <c r="H604" s="194"/>
      <c r="I604" s="194"/>
      <c r="J604" s="194"/>
      <c r="K604" s="194"/>
      <c r="L604" s="1"/>
      <c r="M604" s="1"/>
      <c r="N604" s="1"/>
      <c r="O604" s="1"/>
      <c r="P604" s="1"/>
      <c r="Q604" s="1"/>
      <c r="R604" s="1"/>
      <c r="S604" s="1"/>
      <c r="T604" s="1"/>
      <c r="U604" s="1"/>
      <c r="V604" s="1"/>
      <c r="W604" s="1"/>
      <c r="X604" s="1"/>
      <c r="Y604" s="1"/>
      <c r="Z604" s="1"/>
      <c r="AA604" s="1"/>
    </row>
    <row r="605" spans="1:27" ht="15.75" customHeight="1">
      <c r="A605" s="71"/>
      <c r="B605" s="198"/>
      <c r="C605" s="192"/>
      <c r="D605" s="193"/>
      <c r="E605" s="194"/>
      <c r="F605" s="194"/>
      <c r="G605" s="194"/>
      <c r="H605" s="194"/>
      <c r="I605" s="194"/>
      <c r="J605" s="194"/>
      <c r="K605" s="194"/>
      <c r="L605" s="1"/>
      <c r="M605" s="1"/>
      <c r="N605" s="1"/>
      <c r="O605" s="1"/>
      <c r="P605" s="1"/>
      <c r="Q605" s="1"/>
      <c r="R605" s="1"/>
      <c r="S605" s="1"/>
      <c r="T605" s="1"/>
      <c r="U605" s="1"/>
      <c r="V605" s="1"/>
      <c r="W605" s="1"/>
      <c r="X605" s="1"/>
      <c r="Y605" s="1"/>
      <c r="Z605" s="1"/>
      <c r="AA605" s="1"/>
    </row>
    <row r="606" spans="1:27" ht="15.75" customHeight="1">
      <c r="A606" s="71"/>
      <c r="B606" s="198"/>
      <c r="C606" s="192"/>
      <c r="D606" s="193"/>
      <c r="E606" s="194"/>
      <c r="F606" s="194"/>
      <c r="G606" s="194"/>
      <c r="H606" s="194"/>
      <c r="I606" s="194"/>
      <c r="J606" s="194"/>
      <c r="K606" s="194"/>
      <c r="L606" s="1"/>
      <c r="M606" s="1"/>
      <c r="N606" s="1"/>
      <c r="O606" s="1"/>
      <c r="P606" s="1"/>
      <c r="Q606" s="1"/>
      <c r="R606" s="1"/>
      <c r="S606" s="1"/>
      <c r="T606" s="1"/>
      <c r="U606" s="1"/>
      <c r="V606" s="1"/>
      <c r="W606" s="1"/>
      <c r="X606" s="1"/>
      <c r="Y606" s="1"/>
      <c r="Z606" s="1"/>
      <c r="AA606" s="1"/>
    </row>
    <row r="607" spans="1:27" ht="15.75" customHeight="1">
      <c r="A607" s="71"/>
      <c r="B607" s="198"/>
      <c r="C607" s="192"/>
      <c r="D607" s="193"/>
      <c r="E607" s="194"/>
      <c r="F607" s="194"/>
      <c r="G607" s="194"/>
      <c r="H607" s="194"/>
      <c r="I607" s="194"/>
      <c r="J607" s="194"/>
      <c r="K607" s="194"/>
      <c r="L607" s="1"/>
      <c r="M607" s="1"/>
      <c r="N607" s="1"/>
      <c r="O607" s="1"/>
      <c r="P607" s="1"/>
      <c r="Q607" s="1"/>
      <c r="R607" s="1"/>
      <c r="S607" s="1"/>
      <c r="T607" s="1"/>
      <c r="U607" s="1"/>
      <c r="V607" s="1"/>
      <c r="W607" s="1"/>
      <c r="X607" s="1"/>
      <c r="Y607" s="1"/>
      <c r="Z607" s="1"/>
      <c r="AA607" s="1"/>
    </row>
    <row r="608" spans="1:27" ht="15.75" customHeight="1">
      <c r="A608" s="71"/>
      <c r="B608" s="198"/>
      <c r="C608" s="192"/>
      <c r="D608" s="193"/>
      <c r="E608" s="194"/>
      <c r="F608" s="194"/>
      <c r="G608" s="194"/>
      <c r="H608" s="194"/>
      <c r="I608" s="194"/>
      <c r="J608" s="194"/>
      <c r="K608" s="194"/>
      <c r="L608" s="1"/>
      <c r="M608" s="1"/>
      <c r="N608" s="1"/>
      <c r="O608" s="1"/>
      <c r="P608" s="1"/>
      <c r="Q608" s="1"/>
      <c r="R608" s="1"/>
      <c r="S608" s="1"/>
      <c r="T608" s="1"/>
      <c r="U608" s="1"/>
      <c r="V608" s="1"/>
      <c r="W608" s="1"/>
      <c r="X608" s="1"/>
      <c r="Y608" s="1"/>
      <c r="Z608" s="1"/>
      <c r="AA608" s="1"/>
    </row>
    <row r="609" spans="1:27" ht="15.75" customHeight="1">
      <c r="A609" s="71"/>
      <c r="B609" s="198"/>
      <c r="C609" s="192"/>
      <c r="D609" s="193"/>
      <c r="E609" s="194"/>
      <c r="F609" s="194"/>
      <c r="G609" s="194"/>
      <c r="H609" s="194"/>
      <c r="I609" s="194"/>
      <c r="J609" s="194"/>
      <c r="K609" s="194"/>
      <c r="L609" s="1"/>
      <c r="M609" s="1"/>
      <c r="N609" s="1"/>
      <c r="O609" s="1"/>
      <c r="P609" s="1"/>
      <c r="Q609" s="1"/>
      <c r="R609" s="1"/>
      <c r="S609" s="1"/>
      <c r="T609" s="1"/>
      <c r="U609" s="1"/>
      <c r="V609" s="1"/>
      <c r="W609" s="1"/>
      <c r="X609" s="1"/>
      <c r="Y609" s="1"/>
      <c r="Z609" s="1"/>
      <c r="AA609" s="1"/>
    </row>
    <row r="610" spans="1:27" ht="15.75" customHeight="1">
      <c r="A610" s="71"/>
      <c r="B610" s="198"/>
      <c r="C610" s="192"/>
      <c r="D610" s="193"/>
      <c r="E610" s="194"/>
      <c r="F610" s="194"/>
      <c r="G610" s="194"/>
      <c r="H610" s="194"/>
      <c r="I610" s="194"/>
      <c r="J610" s="194"/>
      <c r="K610" s="194"/>
      <c r="L610" s="1"/>
      <c r="M610" s="1"/>
      <c r="N610" s="1"/>
      <c r="O610" s="1"/>
      <c r="P610" s="1"/>
      <c r="Q610" s="1"/>
      <c r="R610" s="1"/>
      <c r="S610" s="1"/>
      <c r="T610" s="1"/>
      <c r="U610" s="1"/>
      <c r="V610" s="1"/>
      <c r="W610" s="1"/>
      <c r="X610" s="1"/>
      <c r="Y610" s="1"/>
      <c r="Z610" s="1"/>
      <c r="AA610" s="1"/>
    </row>
    <row r="611" spans="1:27" ht="15.75" customHeight="1">
      <c r="A611" s="71"/>
      <c r="B611" s="198"/>
      <c r="C611" s="192"/>
      <c r="D611" s="193"/>
      <c r="E611" s="194"/>
      <c r="F611" s="194"/>
      <c r="G611" s="194"/>
      <c r="H611" s="194"/>
      <c r="I611" s="194"/>
      <c r="J611" s="194"/>
      <c r="K611" s="194"/>
      <c r="L611" s="1"/>
      <c r="M611" s="1"/>
      <c r="N611" s="1"/>
      <c r="O611" s="1"/>
      <c r="P611" s="1"/>
      <c r="Q611" s="1"/>
      <c r="R611" s="1"/>
      <c r="S611" s="1"/>
      <c r="T611" s="1"/>
      <c r="U611" s="1"/>
      <c r="V611" s="1"/>
      <c r="W611" s="1"/>
      <c r="X611" s="1"/>
      <c r="Y611" s="1"/>
      <c r="Z611" s="1"/>
      <c r="AA611" s="1"/>
    </row>
    <row r="612" spans="1:27" ht="15.75" customHeight="1">
      <c r="A612" s="71"/>
      <c r="B612" s="198"/>
      <c r="C612" s="192"/>
      <c r="D612" s="193"/>
      <c r="E612" s="194"/>
      <c r="F612" s="194"/>
      <c r="G612" s="194"/>
      <c r="H612" s="194"/>
      <c r="I612" s="194"/>
      <c r="J612" s="194"/>
      <c r="K612" s="194"/>
      <c r="L612" s="1"/>
      <c r="M612" s="1"/>
      <c r="N612" s="1"/>
      <c r="O612" s="1"/>
      <c r="P612" s="1"/>
      <c r="Q612" s="1"/>
      <c r="R612" s="1"/>
      <c r="S612" s="1"/>
      <c r="T612" s="1"/>
      <c r="U612" s="1"/>
      <c r="V612" s="1"/>
      <c r="W612" s="1"/>
      <c r="X612" s="1"/>
      <c r="Y612" s="1"/>
      <c r="Z612" s="1"/>
      <c r="AA612" s="1"/>
    </row>
    <row r="613" spans="1:27" ht="15.75" customHeight="1">
      <c r="A613" s="71"/>
      <c r="B613" s="198"/>
      <c r="C613" s="192"/>
      <c r="D613" s="193"/>
      <c r="E613" s="194"/>
      <c r="F613" s="194"/>
      <c r="G613" s="194"/>
      <c r="H613" s="194"/>
      <c r="I613" s="194"/>
      <c r="J613" s="194"/>
      <c r="K613" s="194"/>
      <c r="L613" s="1"/>
      <c r="M613" s="1"/>
      <c r="N613" s="1"/>
      <c r="O613" s="1"/>
      <c r="P613" s="1"/>
      <c r="Q613" s="1"/>
      <c r="R613" s="1"/>
      <c r="S613" s="1"/>
      <c r="T613" s="1"/>
      <c r="U613" s="1"/>
      <c r="V613" s="1"/>
      <c r="W613" s="1"/>
      <c r="X613" s="1"/>
      <c r="Y613" s="1"/>
      <c r="Z613" s="1"/>
      <c r="AA613" s="1"/>
    </row>
    <row r="614" spans="1:27" ht="15.75" customHeight="1">
      <c r="A614" s="71"/>
      <c r="B614" s="198"/>
      <c r="C614" s="192"/>
      <c r="D614" s="193"/>
      <c r="E614" s="194"/>
      <c r="F614" s="194"/>
      <c r="G614" s="194"/>
      <c r="H614" s="194"/>
      <c r="I614" s="194"/>
      <c r="J614" s="194"/>
      <c r="K614" s="194"/>
      <c r="L614" s="1"/>
      <c r="M614" s="1"/>
      <c r="N614" s="1"/>
      <c r="O614" s="1"/>
      <c r="P614" s="1"/>
      <c r="Q614" s="1"/>
      <c r="R614" s="1"/>
      <c r="S614" s="1"/>
      <c r="T614" s="1"/>
      <c r="U614" s="1"/>
      <c r="V614" s="1"/>
      <c r="W614" s="1"/>
      <c r="X614" s="1"/>
      <c r="Y614" s="1"/>
      <c r="Z614" s="1"/>
      <c r="AA614" s="1"/>
    </row>
    <row r="615" spans="1:27" ht="15.75" customHeight="1">
      <c r="A615" s="71"/>
      <c r="B615" s="198"/>
      <c r="C615" s="192"/>
      <c r="D615" s="193"/>
      <c r="E615" s="194"/>
      <c r="F615" s="194"/>
      <c r="G615" s="194"/>
      <c r="H615" s="194"/>
      <c r="I615" s="194"/>
      <c r="J615" s="194"/>
      <c r="K615" s="194"/>
      <c r="L615" s="1"/>
      <c r="M615" s="1"/>
      <c r="N615" s="1"/>
      <c r="O615" s="1"/>
      <c r="P615" s="1"/>
      <c r="Q615" s="1"/>
      <c r="R615" s="1"/>
      <c r="S615" s="1"/>
      <c r="T615" s="1"/>
      <c r="U615" s="1"/>
      <c r="V615" s="1"/>
      <c r="W615" s="1"/>
      <c r="X615" s="1"/>
      <c r="Y615" s="1"/>
      <c r="Z615" s="1"/>
      <c r="AA615" s="1"/>
    </row>
    <row r="616" spans="1:27" ht="15.75" customHeight="1">
      <c r="A616" s="71"/>
      <c r="B616" s="198"/>
      <c r="C616" s="192"/>
      <c r="D616" s="193"/>
      <c r="E616" s="194"/>
      <c r="F616" s="194"/>
      <c r="G616" s="194"/>
      <c r="H616" s="194"/>
      <c r="I616" s="194"/>
      <c r="J616" s="194"/>
      <c r="K616" s="194"/>
      <c r="L616" s="1"/>
      <c r="M616" s="1"/>
      <c r="N616" s="1"/>
      <c r="O616" s="1"/>
      <c r="P616" s="1"/>
      <c r="Q616" s="1"/>
      <c r="R616" s="1"/>
      <c r="S616" s="1"/>
      <c r="T616" s="1"/>
      <c r="U616" s="1"/>
      <c r="V616" s="1"/>
      <c r="W616" s="1"/>
      <c r="X616" s="1"/>
      <c r="Y616" s="1"/>
      <c r="Z616" s="1"/>
      <c r="AA616" s="1"/>
    </row>
    <row r="617" spans="1:27" ht="15.75" customHeight="1">
      <c r="A617" s="71"/>
      <c r="B617" s="198"/>
      <c r="C617" s="192"/>
      <c r="D617" s="193"/>
      <c r="E617" s="194"/>
      <c r="F617" s="194"/>
      <c r="G617" s="194"/>
      <c r="H617" s="194"/>
      <c r="I617" s="194"/>
      <c r="J617" s="194"/>
      <c r="K617" s="194"/>
      <c r="L617" s="1"/>
      <c r="M617" s="1"/>
      <c r="N617" s="1"/>
      <c r="O617" s="1"/>
      <c r="P617" s="1"/>
      <c r="Q617" s="1"/>
      <c r="R617" s="1"/>
      <c r="S617" s="1"/>
      <c r="T617" s="1"/>
      <c r="U617" s="1"/>
      <c r="V617" s="1"/>
      <c r="W617" s="1"/>
      <c r="X617" s="1"/>
      <c r="Y617" s="1"/>
      <c r="Z617" s="1"/>
      <c r="AA617" s="1"/>
    </row>
    <row r="618" spans="1:27" ht="15.75" customHeight="1">
      <c r="A618" s="71"/>
      <c r="B618" s="198"/>
      <c r="C618" s="192"/>
      <c r="D618" s="193"/>
      <c r="E618" s="194"/>
      <c r="F618" s="194"/>
      <c r="G618" s="194"/>
      <c r="H618" s="194"/>
      <c r="I618" s="194"/>
      <c r="J618" s="194"/>
      <c r="K618" s="194"/>
      <c r="L618" s="1"/>
      <c r="M618" s="1"/>
      <c r="N618" s="1"/>
      <c r="O618" s="1"/>
      <c r="P618" s="1"/>
      <c r="Q618" s="1"/>
      <c r="R618" s="1"/>
      <c r="S618" s="1"/>
      <c r="T618" s="1"/>
      <c r="U618" s="1"/>
      <c r="V618" s="1"/>
      <c r="W618" s="1"/>
      <c r="X618" s="1"/>
      <c r="Y618" s="1"/>
      <c r="Z618" s="1"/>
      <c r="AA618" s="1"/>
    </row>
    <row r="619" spans="1:27" ht="15.75" customHeight="1">
      <c r="A619" s="71"/>
      <c r="B619" s="198"/>
      <c r="C619" s="192"/>
      <c r="D619" s="193"/>
      <c r="E619" s="194"/>
      <c r="F619" s="194"/>
      <c r="G619" s="194"/>
      <c r="H619" s="194"/>
      <c r="I619" s="194"/>
      <c r="J619" s="194"/>
      <c r="K619" s="194"/>
      <c r="L619" s="1"/>
      <c r="M619" s="1"/>
      <c r="N619" s="1"/>
      <c r="O619" s="1"/>
      <c r="P619" s="1"/>
      <c r="Q619" s="1"/>
      <c r="R619" s="1"/>
      <c r="S619" s="1"/>
      <c r="T619" s="1"/>
      <c r="U619" s="1"/>
      <c r="V619" s="1"/>
      <c r="W619" s="1"/>
      <c r="X619" s="1"/>
      <c r="Y619" s="1"/>
      <c r="Z619" s="1"/>
      <c r="AA619" s="1"/>
    </row>
    <row r="620" spans="1:27" ht="15.75" customHeight="1">
      <c r="A620" s="71"/>
      <c r="B620" s="198"/>
      <c r="C620" s="192"/>
      <c r="D620" s="193"/>
      <c r="E620" s="194"/>
      <c r="F620" s="194"/>
      <c r="G620" s="194"/>
      <c r="H620" s="194"/>
      <c r="I620" s="194"/>
      <c r="J620" s="194"/>
      <c r="K620" s="194"/>
      <c r="L620" s="1"/>
      <c r="M620" s="1"/>
      <c r="N620" s="1"/>
      <c r="O620" s="1"/>
      <c r="P620" s="1"/>
      <c r="Q620" s="1"/>
      <c r="R620" s="1"/>
      <c r="S620" s="1"/>
      <c r="T620" s="1"/>
      <c r="U620" s="1"/>
      <c r="V620" s="1"/>
      <c r="W620" s="1"/>
      <c r="X620" s="1"/>
      <c r="Y620" s="1"/>
      <c r="Z620" s="1"/>
      <c r="AA620" s="1"/>
    </row>
    <row r="621" spans="1:27" ht="15.75" customHeight="1">
      <c r="A621" s="71"/>
      <c r="B621" s="198"/>
      <c r="C621" s="192"/>
      <c r="D621" s="193"/>
      <c r="E621" s="194"/>
      <c r="F621" s="194"/>
      <c r="G621" s="194"/>
      <c r="H621" s="194"/>
      <c r="I621" s="194"/>
      <c r="J621" s="194"/>
      <c r="K621" s="194"/>
      <c r="L621" s="1"/>
      <c r="M621" s="1"/>
      <c r="N621" s="1"/>
      <c r="O621" s="1"/>
      <c r="P621" s="1"/>
      <c r="Q621" s="1"/>
      <c r="R621" s="1"/>
      <c r="S621" s="1"/>
      <c r="T621" s="1"/>
      <c r="U621" s="1"/>
      <c r="V621" s="1"/>
      <c r="W621" s="1"/>
      <c r="X621" s="1"/>
      <c r="Y621" s="1"/>
      <c r="Z621" s="1"/>
      <c r="AA621" s="1"/>
    </row>
    <row r="622" spans="1:27" ht="15.75" customHeight="1">
      <c r="A622" s="71"/>
      <c r="B622" s="198"/>
      <c r="C622" s="192"/>
      <c r="D622" s="193"/>
      <c r="E622" s="194"/>
      <c r="F622" s="194"/>
      <c r="G622" s="194"/>
      <c r="H622" s="194"/>
      <c r="I622" s="194"/>
      <c r="J622" s="194"/>
      <c r="K622" s="194"/>
      <c r="L622" s="1"/>
      <c r="M622" s="1"/>
      <c r="N622" s="1"/>
      <c r="O622" s="1"/>
      <c r="P622" s="1"/>
      <c r="Q622" s="1"/>
      <c r="R622" s="1"/>
      <c r="S622" s="1"/>
      <c r="T622" s="1"/>
      <c r="U622" s="1"/>
      <c r="V622" s="1"/>
      <c r="W622" s="1"/>
      <c r="X622" s="1"/>
      <c r="Y622" s="1"/>
      <c r="Z622" s="1"/>
      <c r="AA622" s="1"/>
    </row>
    <row r="623" spans="1:27" ht="15.75" customHeight="1">
      <c r="A623" s="71"/>
      <c r="B623" s="198"/>
      <c r="C623" s="192"/>
      <c r="D623" s="193"/>
      <c r="E623" s="194"/>
      <c r="F623" s="194"/>
      <c r="G623" s="194"/>
      <c r="H623" s="194"/>
      <c r="I623" s="194"/>
      <c r="J623" s="194"/>
      <c r="K623" s="194"/>
      <c r="L623" s="1"/>
      <c r="M623" s="1"/>
      <c r="N623" s="1"/>
      <c r="O623" s="1"/>
      <c r="P623" s="1"/>
      <c r="Q623" s="1"/>
      <c r="R623" s="1"/>
      <c r="S623" s="1"/>
      <c r="T623" s="1"/>
      <c r="U623" s="1"/>
      <c r="V623" s="1"/>
      <c r="W623" s="1"/>
      <c r="X623" s="1"/>
      <c r="Y623" s="1"/>
      <c r="Z623" s="1"/>
      <c r="AA623" s="1"/>
    </row>
    <row r="624" spans="1:27" ht="15.75" customHeight="1">
      <c r="A624" s="71"/>
      <c r="B624" s="198"/>
      <c r="C624" s="192"/>
      <c r="D624" s="193"/>
      <c r="E624" s="194"/>
      <c r="F624" s="194"/>
      <c r="G624" s="194"/>
      <c r="H624" s="194"/>
      <c r="I624" s="194"/>
      <c r="J624" s="194"/>
      <c r="K624" s="194"/>
      <c r="L624" s="1"/>
      <c r="M624" s="1"/>
      <c r="N624" s="1"/>
      <c r="O624" s="1"/>
      <c r="P624" s="1"/>
      <c r="Q624" s="1"/>
      <c r="R624" s="1"/>
      <c r="S624" s="1"/>
      <c r="T624" s="1"/>
      <c r="U624" s="1"/>
      <c r="V624" s="1"/>
      <c r="W624" s="1"/>
      <c r="X624" s="1"/>
      <c r="Y624" s="1"/>
      <c r="Z624" s="1"/>
      <c r="AA624" s="1"/>
    </row>
    <row r="625" spans="1:27" ht="15.75" customHeight="1">
      <c r="A625" s="71"/>
      <c r="B625" s="198"/>
      <c r="C625" s="192"/>
      <c r="D625" s="193"/>
      <c r="E625" s="194"/>
      <c r="F625" s="194"/>
      <c r="G625" s="194"/>
      <c r="H625" s="194"/>
      <c r="I625" s="194"/>
      <c r="J625" s="194"/>
      <c r="K625" s="194"/>
      <c r="L625" s="1"/>
      <c r="M625" s="1"/>
      <c r="N625" s="1"/>
      <c r="O625" s="1"/>
      <c r="P625" s="1"/>
      <c r="Q625" s="1"/>
      <c r="R625" s="1"/>
      <c r="S625" s="1"/>
      <c r="T625" s="1"/>
      <c r="U625" s="1"/>
      <c r="V625" s="1"/>
      <c r="W625" s="1"/>
      <c r="X625" s="1"/>
      <c r="Y625" s="1"/>
      <c r="Z625" s="1"/>
      <c r="AA625" s="1"/>
    </row>
    <row r="626" spans="1:27" ht="15.75" customHeight="1">
      <c r="A626" s="71"/>
      <c r="B626" s="198"/>
      <c r="C626" s="192"/>
      <c r="D626" s="193"/>
      <c r="E626" s="194"/>
      <c r="F626" s="194"/>
      <c r="G626" s="194"/>
      <c r="H626" s="194"/>
      <c r="I626" s="194"/>
      <c r="J626" s="194"/>
      <c r="K626" s="194"/>
      <c r="L626" s="1"/>
      <c r="M626" s="1"/>
      <c r="N626" s="1"/>
      <c r="O626" s="1"/>
      <c r="P626" s="1"/>
      <c r="Q626" s="1"/>
      <c r="R626" s="1"/>
      <c r="S626" s="1"/>
      <c r="T626" s="1"/>
      <c r="U626" s="1"/>
      <c r="V626" s="1"/>
      <c r="W626" s="1"/>
      <c r="X626" s="1"/>
      <c r="Y626" s="1"/>
      <c r="Z626" s="1"/>
      <c r="AA626" s="1"/>
    </row>
    <row r="627" spans="1:27" ht="15.75" customHeight="1">
      <c r="A627" s="71"/>
      <c r="B627" s="198"/>
      <c r="C627" s="192"/>
      <c r="D627" s="193"/>
      <c r="E627" s="194"/>
      <c r="F627" s="194"/>
      <c r="G627" s="194"/>
      <c r="H627" s="194"/>
      <c r="I627" s="194"/>
      <c r="J627" s="194"/>
      <c r="K627" s="194"/>
      <c r="L627" s="1"/>
      <c r="M627" s="1"/>
      <c r="N627" s="1"/>
      <c r="O627" s="1"/>
      <c r="P627" s="1"/>
      <c r="Q627" s="1"/>
      <c r="R627" s="1"/>
      <c r="S627" s="1"/>
      <c r="T627" s="1"/>
      <c r="U627" s="1"/>
      <c r="V627" s="1"/>
      <c r="W627" s="1"/>
      <c r="X627" s="1"/>
      <c r="Y627" s="1"/>
      <c r="Z627" s="1"/>
      <c r="AA627" s="1"/>
    </row>
    <row r="628" spans="1:27" ht="15.75" customHeight="1">
      <c r="A628" s="71"/>
      <c r="B628" s="198"/>
      <c r="C628" s="192"/>
      <c r="D628" s="193"/>
      <c r="E628" s="194"/>
      <c r="F628" s="194"/>
      <c r="G628" s="194"/>
      <c r="H628" s="194"/>
      <c r="I628" s="194"/>
      <c r="J628" s="194"/>
      <c r="K628" s="194"/>
      <c r="L628" s="1"/>
      <c r="M628" s="1"/>
      <c r="N628" s="1"/>
      <c r="O628" s="1"/>
      <c r="P628" s="1"/>
      <c r="Q628" s="1"/>
      <c r="R628" s="1"/>
      <c r="S628" s="1"/>
      <c r="T628" s="1"/>
      <c r="U628" s="1"/>
      <c r="V628" s="1"/>
      <c r="W628" s="1"/>
      <c r="X628" s="1"/>
      <c r="Y628" s="1"/>
      <c r="Z628" s="1"/>
      <c r="AA628" s="1"/>
    </row>
    <row r="629" spans="1:27" ht="15.75" customHeight="1">
      <c r="A629" s="71"/>
      <c r="B629" s="198"/>
      <c r="C629" s="192"/>
      <c r="D629" s="193"/>
      <c r="E629" s="194"/>
      <c r="F629" s="194"/>
      <c r="G629" s="194"/>
      <c r="H629" s="194"/>
      <c r="I629" s="194"/>
      <c r="J629" s="194"/>
      <c r="K629" s="194"/>
      <c r="L629" s="1"/>
      <c r="M629" s="1"/>
      <c r="N629" s="1"/>
      <c r="O629" s="1"/>
      <c r="P629" s="1"/>
      <c r="Q629" s="1"/>
      <c r="R629" s="1"/>
      <c r="S629" s="1"/>
      <c r="T629" s="1"/>
      <c r="U629" s="1"/>
      <c r="V629" s="1"/>
      <c r="W629" s="1"/>
      <c r="X629" s="1"/>
      <c r="Y629" s="1"/>
      <c r="Z629" s="1"/>
      <c r="AA629" s="1"/>
    </row>
    <row r="630" spans="1:27" ht="15.75" customHeight="1">
      <c r="A630" s="71"/>
      <c r="B630" s="198"/>
      <c r="C630" s="192"/>
      <c r="D630" s="193"/>
      <c r="E630" s="194"/>
      <c r="F630" s="194"/>
      <c r="G630" s="194"/>
      <c r="H630" s="194"/>
      <c r="I630" s="194"/>
      <c r="J630" s="194"/>
      <c r="K630" s="194"/>
      <c r="L630" s="1"/>
      <c r="M630" s="1"/>
      <c r="N630" s="1"/>
      <c r="O630" s="1"/>
      <c r="P630" s="1"/>
      <c r="Q630" s="1"/>
      <c r="R630" s="1"/>
      <c r="S630" s="1"/>
      <c r="T630" s="1"/>
      <c r="U630" s="1"/>
      <c r="V630" s="1"/>
      <c r="W630" s="1"/>
      <c r="X630" s="1"/>
      <c r="Y630" s="1"/>
      <c r="Z630" s="1"/>
      <c r="AA630" s="1"/>
    </row>
    <row r="631" spans="1:27" ht="15.75" customHeight="1">
      <c r="A631" s="71"/>
      <c r="B631" s="198"/>
      <c r="C631" s="192"/>
      <c r="D631" s="193"/>
      <c r="E631" s="194"/>
      <c r="F631" s="194"/>
      <c r="G631" s="194"/>
      <c r="H631" s="194"/>
      <c r="I631" s="194"/>
      <c r="J631" s="194"/>
      <c r="K631" s="194"/>
      <c r="L631" s="1"/>
      <c r="M631" s="1"/>
      <c r="N631" s="1"/>
      <c r="O631" s="1"/>
      <c r="P631" s="1"/>
      <c r="Q631" s="1"/>
      <c r="R631" s="1"/>
      <c r="S631" s="1"/>
      <c r="T631" s="1"/>
      <c r="U631" s="1"/>
      <c r="V631" s="1"/>
      <c r="W631" s="1"/>
      <c r="X631" s="1"/>
      <c r="Y631" s="1"/>
      <c r="Z631" s="1"/>
      <c r="AA631" s="1"/>
    </row>
    <row r="632" spans="1:27" ht="15.75" customHeight="1">
      <c r="A632" s="71"/>
      <c r="B632" s="198"/>
      <c r="C632" s="192"/>
      <c r="D632" s="193"/>
      <c r="E632" s="194"/>
      <c r="F632" s="194"/>
      <c r="G632" s="194"/>
      <c r="H632" s="194"/>
      <c r="I632" s="194"/>
      <c r="J632" s="194"/>
      <c r="K632" s="194"/>
      <c r="L632" s="1"/>
      <c r="M632" s="1"/>
      <c r="N632" s="1"/>
      <c r="O632" s="1"/>
      <c r="P632" s="1"/>
      <c r="Q632" s="1"/>
      <c r="R632" s="1"/>
      <c r="S632" s="1"/>
      <c r="T632" s="1"/>
      <c r="U632" s="1"/>
      <c r="V632" s="1"/>
      <c r="W632" s="1"/>
      <c r="X632" s="1"/>
      <c r="Y632" s="1"/>
      <c r="Z632" s="1"/>
      <c r="AA632" s="1"/>
    </row>
    <row r="633" spans="1:27" ht="15.75" customHeight="1">
      <c r="A633" s="71"/>
      <c r="B633" s="198"/>
      <c r="C633" s="192"/>
      <c r="D633" s="193"/>
      <c r="E633" s="194"/>
      <c r="F633" s="194"/>
      <c r="G633" s="194"/>
      <c r="H633" s="194"/>
      <c r="I633" s="194"/>
      <c r="J633" s="194"/>
      <c r="K633" s="194"/>
      <c r="L633" s="1"/>
      <c r="M633" s="1"/>
      <c r="N633" s="1"/>
      <c r="O633" s="1"/>
      <c r="P633" s="1"/>
      <c r="Q633" s="1"/>
      <c r="R633" s="1"/>
      <c r="S633" s="1"/>
      <c r="T633" s="1"/>
      <c r="U633" s="1"/>
      <c r="V633" s="1"/>
      <c r="W633" s="1"/>
      <c r="X633" s="1"/>
      <c r="Y633" s="1"/>
      <c r="Z633" s="1"/>
      <c r="AA633" s="1"/>
    </row>
    <row r="634" spans="1:27" ht="15.75" customHeight="1">
      <c r="A634" s="71"/>
      <c r="B634" s="198"/>
      <c r="C634" s="192"/>
      <c r="D634" s="193"/>
      <c r="E634" s="194"/>
      <c r="F634" s="194"/>
      <c r="G634" s="194"/>
      <c r="H634" s="194"/>
      <c r="I634" s="194"/>
      <c r="J634" s="194"/>
      <c r="K634" s="194"/>
      <c r="L634" s="1"/>
      <c r="M634" s="1"/>
      <c r="N634" s="1"/>
      <c r="O634" s="1"/>
      <c r="P634" s="1"/>
      <c r="Q634" s="1"/>
      <c r="R634" s="1"/>
      <c r="S634" s="1"/>
      <c r="T634" s="1"/>
      <c r="U634" s="1"/>
      <c r="V634" s="1"/>
      <c r="W634" s="1"/>
      <c r="X634" s="1"/>
      <c r="Y634" s="1"/>
      <c r="Z634" s="1"/>
      <c r="AA634" s="1"/>
    </row>
    <row r="635" spans="1:27" ht="15.75" customHeight="1">
      <c r="A635" s="71"/>
      <c r="B635" s="198"/>
      <c r="C635" s="192"/>
      <c r="D635" s="193"/>
      <c r="E635" s="194"/>
      <c r="F635" s="194"/>
      <c r="G635" s="194"/>
      <c r="H635" s="194"/>
      <c r="I635" s="194"/>
      <c r="J635" s="194"/>
      <c r="K635" s="194"/>
      <c r="L635" s="1"/>
      <c r="M635" s="1"/>
      <c r="N635" s="1"/>
      <c r="O635" s="1"/>
      <c r="P635" s="1"/>
      <c r="Q635" s="1"/>
      <c r="R635" s="1"/>
      <c r="S635" s="1"/>
      <c r="T635" s="1"/>
      <c r="U635" s="1"/>
      <c r="V635" s="1"/>
      <c r="W635" s="1"/>
      <c r="X635" s="1"/>
      <c r="Y635" s="1"/>
      <c r="Z635" s="1"/>
      <c r="AA635" s="1"/>
    </row>
    <row r="636" spans="1:27" ht="15.75" customHeight="1">
      <c r="A636" s="71"/>
      <c r="B636" s="198"/>
      <c r="C636" s="192"/>
      <c r="D636" s="193"/>
      <c r="E636" s="194"/>
      <c r="F636" s="194"/>
      <c r="G636" s="194"/>
      <c r="H636" s="194"/>
      <c r="I636" s="194"/>
      <c r="J636" s="194"/>
      <c r="K636" s="194"/>
      <c r="L636" s="1"/>
      <c r="M636" s="1"/>
      <c r="N636" s="1"/>
      <c r="O636" s="1"/>
      <c r="P636" s="1"/>
      <c r="Q636" s="1"/>
      <c r="R636" s="1"/>
      <c r="S636" s="1"/>
      <c r="T636" s="1"/>
      <c r="U636" s="1"/>
      <c r="V636" s="1"/>
      <c r="W636" s="1"/>
      <c r="X636" s="1"/>
      <c r="Y636" s="1"/>
      <c r="Z636" s="1"/>
      <c r="AA636" s="1"/>
    </row>
    <row r="637" spans="1:27" ht="15.75" customHeight="1">
      <c r="A637" s="71"/>
      <c r="B637" s="198"/>
      <c r="C637" s="192"/>
      <c r="D637" s="193"/>
      <c r="E637" s="194"/>
      <c r="F637" s="194"/>
      <c r="G637" s="194"/>
      <c r="H637" s="194"/>
      <c r="I637" s="194"/>
      <c r="J637" s="194"/>
      <c r="K637" s="194"/>
      <c r="L637" s="1"/>
      <c r="M637" s="1"/>
      <c r="N637" s="1"/>
      <c r="O637" s="1"/>
      <c r="P637" s="1"/>
      <c r="Q637" s="1"/>
      <c r="R637" s="1"/>
      <c r="S637" s="1"/>
      <c r="T637" s="1"/>
      <c r="U637" s="1"/>
      <c r="V637" s="1"/>
      <c r="W637" s="1"/>
      <c r="X637" s="1"/>
      <c r="Y637" s="1"/>
      <c r="Z637" s="1"/>
      <c r="AA637" s="1"/>
    </row>
    <row r="638" spans="1:27" ht="15.75" customHeight="1">
      <c r="A638" s="71"/>
      <c r="B638" s="198"/>
      <c r="C638" s="192"/>
      <c r="D638" s="193"/>
      <c r="E638" s="194"/>
      <c r="F638" s="194"/>
      <c r="G638" s="194"/>
      <c r="H638" s="194"/>
      <c r="I638" s="194"/>
      <c r="J638" s="194"/>
      <c r="K638" s="194"/>
      <c r="L638" s="1"/>
      <c r="M638" s="1"/>
      <c r="N638" s="1"/>
      <c r="O638" s="1"/>
      <c r="P638" s="1"/>
      <c r="Q638" s="1"/>
      <c r="R638" s="1"/>
      <c r="S638" s="1"/>
      <c r="T638" s="1"/>
      <c r="U638" s="1"/>
      <c r="V638" s="1"/>
      <c r="W638" s="1"/>
      <c r="X638" s="1"/>
      <c r="Y638" s="1"/>
      <c r="Z638" s="1"/>
      <c r="AA638" s="1"/>
    </row>
    <row r="639" spans="1:27" ht="15.75" customHeight="1">
      <c r="A639" s="71"/>
      <c r="B639" s="198"/>
      <c r="C639" s="192"/>
      <c r="D639" s="193"/>
      <c r="E639" s="194"/>
      <c r="F639" s="194"/>
      <c r="G639" s="194"/>
      <c r="H639" s="194"/>
      <c r="I639" s="194"/>
      <c r="J639" s="194"/>
      <c r="K639" s="194"/>
      <c r="L639" s="1"/>
      <c r="M639" s="1"/>
      <c r="N639" s="1"/>
      <c r="O639" s="1"/>
      <c r="P639" s="1"/>
      <c r="Q639" s="1"/>
      <c r="R639" s="1"/>
      <c r="S639" s="1"/>
      <c r="T639" s="1"/>
      <c r="U639" s="1"/>
      <c r="V639" s="1"/>
      <c r="W639" s="1"/>
      <c r="X639" s="1"/>
      <c r="Y639" s="1"/>
      <c r="Z639" s="1"/>
      <c r="AA639" s="1"/>
    </row>
    <row r="640" spans="1:27" ht="15.75" customHeight="1">
      <c r="A640" s="71"/>
      <c r="B640" s="198"/>
      <c r="C640" s="192"/>
      <c r="D640" s="193"/>
      <c r="E640" s="194"/>
      <c r="F640" s="194"/>
      <c r="G640" s="194"/>
      <c r="H640" s="194"/>
      <c r="I640" s="194"/>
      <c r="J640" s="194"/>
      <c r="K640" s="194"/>
      <c r="L640" s="1"/>
      <c r="M640" s="1"/>
      <c r="N640" s="1"/>
      <c r="O640" s="1"/>
      <c r="P640" s="1"/>
      <c r="Q640" s="1"/>
      <c r="R640" s="1"/>
      <c r="S640" s="1"/>
      <c r="T640" s="1"/>
      <c r="U640" s="1"/>
      <c r="V640" s="1"/>
      <c r="W640" s="1"/>
      <c r="X640" s="1"/>
      <c r="Y640" s="1"/>
      <c r="Z640" s="1"/>
      <c r="AA640" s="1"/>
    </row>
    <row r="641" spans="1:27" ht="15.75" customHeight="1">
      <c r="A641" s="71"/>
      <c r="B641" s="198"/>
      <c r="C641" s="192"/>
      <c r="D641" s="193"/>
      <c r="E641" s="194"/>
      <c r="F641" s="194"/>
      <c r="G641" s="194"/>
      <c r="H641" s="194"/>
      <c r="I641" s="194"/>
      <c r="J641" s="194"/>
      <c r="K641" s="194"/>
      <c r="L641" s="1"/>
      <c r="M641" s="1"/>
      <c r="N641" s="1"/>
      <c r="O641" s="1"/>
      <c r="P641" s="1"/>
      <c r="Q641" s="1"/>
      <c r="R641" s="1"/>
      <c r="S641" s="1"/>
      <c r="T641" s="1"/>
      <c r="U641" s="1"/>
      <c r="V641" s="1"/>
      <c r="W641" s="1"/>
      <c r="X641" s="1"/>
      <c r="Y641" s="1"/>
      <c r="Z641" s="1"/>
      <c r="AA641" s="1"/>
    </row>
    <row r="642" spans="1:27" ht="15.75" customHeight="1">
      <c r="A642" s="71"/>
      <c r="B642" s="198"/>
      <c r="C642" s="192"/>
      <c r="D642" s="193"/>
      <c r="E642" s="194"/>
      <c r="F642" s="194"/>
      <c r="G642" s="194"/>
      <c r="H642" s="194"/>
      <c r="I642" s="194"/>
      <c r="J642" s="194"/>
      <c r="K642" s="194"/>
      <c r="L642" s="1"/>
      <c r="M642" s="1"/>
      <c r="N642" s="1"/>
      <c r="O642" s="1"/>
      <c r="P642" s="1"/>
      <c r="Q642" s="1"/>
      <c r="R642" s="1"/>
      <c r="S642" s="1"/>
      <c r="T642" s="1"/>
      <c r="U642" s="1"/>
      <c r="V642" s="1"/>
      <c r="W642" s="1"/>
      <c r="X642" s="1"/>
      <c r="Y642" s="1"/>
      <c r="Z642" s="1"/>
      <c r="AA642" s="1"/>
    </row>
    <row r="643" spans="1:27" ht="15.75" customHeight="1">
      <c r="A643" s="71"/>
      <c r="B643" s="198"/>
      <c r="C643" s="192"/>
      <c r="D643" s="193"/>
      <c r="E643" s="194"/>
      <c r="F643" s="194"/>
      <c r="G643" s="194"/>
      <c r="H643" s="194"/>
      <c r="I643" s="194"/>
      <c r="J643" s="194"/>
      <c r="K643" s="194"/>
      <c r="L643" s="1"/>
      <c r="M643" s="1"/>
      <c r="N643" s="1"/>
      <c r="O643" s="1"/>
      <c r="P643" s="1"/>
      <c r="Q643" s="1"/>
      <c r="R643" s="1"/>
      <c r="S643" s="1"/>
      <c r="T643" s="1"/>
      <c r="U643" s="1"/>
      <c r="V643" s="1"/>
      <c r="W643" s="1"/>
      <c r="X643" s="1"/>
      <c r="Y643" s="1"/>
      <c r="Z643" s="1"/>
      <c r="AA643" s="1"/>
    </row>
    <row r="644" spans="1:27" ht="15.75" customHeight="1">
      <c r="A644" s="71"/>
      <c r="B644" s="198"/>
      <c r="C644" s="192"/>
      <c r="D644" s="193"/>
      <c r="E644" s="194"/>
      <c r="F644" s="194"/>
      <c r="G644" s="194"/>
      <c r="H644" s="194"/>
      <c r="I644" s="194"/>
      <c r="J644" s="194"/>
      <c r="K644" s="194"/>
      <c r="L644" s="1"/>
      <c r="M644" s="1"/>
      <c r="N644" s="1"/>
      <c r="O644" s="1"/>
      <c r="P644" s="1"/>
      <c r="Q644" s="1"/>
      <c r="R644" s="1"/>
      <c r="S644" s="1"/>
      <c r="T644" s="1"/>
      <c r="U644" s="1"/>
      <c r="V644" s="1"/>
      <c r="W644" s="1"/>
      <c r="X644" s="1"/>
      <c r="Y644" s="1"/>
      <c r="Z644" s="1"/>
      <c r="AA644" s="1"/>
    </row>
    <row r="645" spans="1:27" ht="15.75" customHeight="1">
      <c r="A645" s="71"/>
      <c r="B645" s="198"/>
      <c r="C645" s="192"/>
      <c r="D645" s="193"/>
      <c r="E645" s="194"/>
      <c r="F645" s="194"/>
      <c r="G645" s="194"/>
      <c r="H645" s="194"/>
      <c r="I645" s="194"/>
      <c r="J645" s="194"/>
      <c r="K645" s="194"/>
      <c r="L645" s="1"/>
      <c r="M645" s="1"/>
      <c r="N645" s="1"/>
      <c r="O645" s="1"/>
      <c r="P645" s="1"/>
      <c r="Q645" s="1"/>
      <c r="R645" s="1"/>
      <c r="S645" s="1"/>
      <c r="T645" s="1"/>
      <c r="U645" s="1"/>
      <c r="V645" s="1"/>
      <c r="W645" s="1"/>
      <c r="X645" s="1"/>
      <c r="Y645" s="1"/>
      <c r="Z645" s="1"/>
      <c r="AA645" s="1"/>
    </row>
    <row r="646" spans="1:27" ht="15.75" customHeight="1">
      <c r="A646" s="71"/>
      <c r="B646" s="198"/>
      <c r="C646" s="192"/>
      <c r="D646" s="193"/>
      <c r="E646" s="194"/>
      <c r="F646" s="194"/>
      <c r="G646" s="194"/>
      <c r="H646" s="194"/>
      <c r="I646" s="194"/>
      <c r="J646" s="194"/>
      <c r="K646" s="194"/>
      <c r="L646" s="1"/>
      <c r="M646" s="1"/>
      <c r="N646" s="1"/>
      <c r="O646" s="1"/>
      <c r="P646" s="1"/>
      <c r="Q646" s="1"/>
      <c r="R646" s="1"/>
      <c r="S646" s="1"/>
      <c r="T646" s="1"/>
      <c r="U646" s="1"/>
      <c r="V646" s="1"/>
      <c r="W646" s="1"/>
      <c r="X646" s="1"/>
      <c r="Y646" s="1"/>
      <c r="Z646" s="1"/>
      <c r="AA646" s="1"/>
    </row>
    <row r="647" spans="1:27" ht="15.75" customHeight="1">
      <c r="A647" s="71"/>
      <c r="B647" s="198"/>
      <c r="C647" s="192"/>
      <c r="D647" s="193"/>
      <c r="E647" s="194"/>
      <c r="F647" s="194"/>
      <c r="G647" s="194"/>
      <c r="H647" s="194"/>
      <c r="I647" s="194"/>
      <c r="J647" s="194"/>
      <c r="K647" s="194"/>
      <c r="L647" s="1"/>
      <c r="M647" s="1"/>
      <c r="N647" s="1"/>
      <c r="O647" s="1"/>
      <c r="P647" s="1"/>
      <c r="Q647" s="1"/>
      <c r="R647" s="1"/>
      <c r="S647" s="1"/>
      <c r="T647" s="1"/>
      <c r="U647" s="1"/>
      <c r="V647" s="1"/>
      <c r="W647" s="1"/>
      <c r="X647" s="1"/>
      <c r="Y647" s="1"/>
      <c r="Z647" s="1"/>
      <c r="AA647" s="1"/>
    </row>
    <row r="648" spans="1:27" ht="15.75" customHeight="1">
      <c r="A648" s="71"/>
      <c r="B648" s="198"/>
      <c r="C648" s="192"/>
      <c r="D648" s="193"/>
      <c r="E648" s="194"/>
      <c r="F648" s="194"/>
      <c r="G648" s="194"/>
      <c r="H648" s="194"/>
      <c r="I648" s="194"/>
      <c r="J648" s="194"/>
      <c r="K648" s="194"/>
      <c r="L648" s="1"/>
      <c r="M648" s="1"/>
      <c r="N648" s="1"/>
      <c r="O648" s="1"/>
      <c r="P648" s="1"/>
      <c r="Q648" s="1"/>
      <c r="R648" s="1"/>
      <c r="S648" s="1"/>
      <c r="T648" s="1"/>
      <c r="U648" s="1"/>
      <c r="V648" s="1"/>
      <c r="W648" s="1"/>
      <c r="X648" s="1"/>
      <c r="Y648" s="1"/>
      <c r="Z648" s="1"/>
      <c r="AA648" s="1"/>
    </row>
    <row r="649" spans="1:27" ht="15.75" customHeight="1">
      <c r="A649" s="71"/>
      <c r="B649" s="198"/>
      <c r="C649" s="192"/>
      <c r="D649" s="193"/>
      <c r="E649" s="194"/>
      <c r="F649" s="194"/>
      <c r="G649" s="194"/>
      <c r="H649" s="194"/>
      <c r="I649" s="194"/>
      <c r="J649" s="194"/>
      <c r="K649" s="194"/>
      <c r="L649" s="1"/>
      <c r="M649" s="1"/>
      <c r="N649" s="1"/>
      <c r="O649" s="1"/>
      <c r="P649" s="1"/>
      <c r="Q649" s="1"/>
      <c r="R649" s="1"/>
      <c r="S649" s="1"/>
      <c r="T649" s="1"/>
      <c r="U649" s="1"/>
      <c r="V649" s="1"/>
      <c r="W649" s="1"/>
      <c r="X649" s="1"/>
      <c r="Y649" s="1"/>
      <c r="Z649" s="1"/>
      <c r="AA649" s="1"/>
    </row>
    <row r="650" spans="1:27" ht="15.75" customHeight="1">
      <c r="A650" s="71"/>
      <c r="B650" s="198"/>
      <c r="C650" s="192"/>
      <c r="D650" s="193"/>
      <c r="E650" s="194"/>
      <c r="F650" s="194"/>
      <c r="G650" s="194"/>
      <c r="H650" s="194"/>
      <c r="I650" s="194"/>
      <c r="J650" s="194"/>
      <c r="K650" s="194"/>
      <c r="L650" s="1"/>
      <c r="M650" s="1"/>
      <c r="N650" s="1"/>
      <c r="O650" s="1"/>
      <c r="P650" s="1"/>
      <c r="Q650" s="1"/>
      <c r="R650" s="1"/>
      <c r="S650" s="1"/>
      <c r="T650" s="1"/>
      <c r="U650" s="1"/>
      <c r="V650" s="1"/>
      <c r="W650" s="1"/>
      <c r="X650" s="1"/>
      <c r="Y650" s="1"/>
      <c r="Z650" s="1"/>
      <c r="AA650" s="1"/>
    </row>
    <row r="651" spans="1:27" ht="15.75" customHeight="1">
      <c r="A651" s="71"/>
      <c r="B651" s="198"/>
      <c r="C651" s="192"/>
      <c r="D651" s="193"/>
      <c r="E651" s="194"/>
      <c r="F651" s="194"/>
      <c r="G651" s="194"/>
      <c r="H651" s="194"/>
      <c r="I651" s="194"/>
      <c r="J651" s="194"/>
      <c r="K651" s="194"/>
      <c r="L651" s="1"/>
      <c r="M651" s="1"/>
      <c r="N651" s="1"/>
      <c r="O651" s="1"/>
      <c r="P651" s="1"/>
      <c r="Q651" s="1"/>
      <c r="R651" s="1"/>
      <c r="S651" s="1"/>
      <c r="T651" s="1"/>
      <c r="U651" s="1"/>
      <c r="V651" s="1"/>
      <c r="W651" s="1"/>
      <c r="X651" s="1"/>
      <c r="Y651" s="1"/>
      <c r="Z651" s="1"/>
      <c r="AA651" s="1"/>
    </row>
    <row r="652" spans="1:27" ht="15.75" customHeight="1">
      <c r="A652" s="71"/>
      <c r="B652" s="198"/>
      <c r="C652" s="192"/>
      <c r="D652" s="193"/>
      <c r="E652" s="194"/>
      <c r="F652" s="194"/>
      <c r="G652" s="194"/>
      <c r="H652" s="194"/>
      <c r="I652" s="194"/>
      <c r="J652" s="194"/>
      <c r="K652" s="194"/>
      <c r="L652" s="1"/>
      <c r="M652" s="1"/>
      <c r="N652" s="1"/>
      <c r="O652" s="1"/>
      <c r="P652" s="1"/>
      <c r="Q652" s="1"/>
      <c r="R652" s="1"/>
      <c r="S652" s="1"/>
      <c r="T652" s="1"/>
      <c r="U652" s="1"/>
      <c r="V652" s="1"/>
      <c r="W652" s="1"/>
      <c r="X652" s="1"/>
      <c r="Y652" s="1"/>
      <c r="Z652" s="1"/>
      <c r="AA652" s="1"/>
    </row>
    <row r="653" spans="1:27" ht="15.75" customHeight="1">
      <c r="A653" s="71"/>
      <c r="B653" s="198"/>
      <c r="C653" s="192"/>
      <c r="D653" s="193"/>
      <c r="E653" s="194"/>
      <c r="F653" s="194"/>
      <c r="G653" s="194"/>
      <c r="H653" s="194"/>
      <c r="I653" s="194"/>
      <c r="J653" s="194"/>
      <c r="K653" s="194"/>
      <c r="L653" s="1"/>
      <c r="M653" s="1"/>
      <c r="N653" s="1"/>
      <c r="O653" s="1"/>
      <c r="P653" s="1"/>
      <c r="Q653" s="1"/>
      <c r="R653" s="1"/>
      <c r="S653" s="1"/>
      <c r="T653" s="1"/>
      <c r="U653" s="1"/>
      <c r="V653" s="1"/>
      <c r="W653" s="1"/>
      <c r="X653" s="1"/>
      <c r="Y653" s="1"/>
      <c r="Z653" s="1"/>
      <c r="AA653" s="1"/>
    </row>
    <row r="654" spans="1:27" ht="15.75" customHeight="1">
      <c r="A654" s="71"/>
      <c r="B654" s="198"/>
      <c r="C654" s="192"/>
      <c r="D654" s="193"/>
      <c r="E654" s="194"/>
      <c r="F654" s="194"/>
      <c r="G654" s="194"/>
      <c r="H654" s="194"/>
      <c r="I654" s="194"/>
      <c r="J654" s="194"/>
      <c r="K654" s="194"/>
      <c r="L654" s="1"/>
      <c r="M654" s="1"/>
      <c r="N654" s="1"/>
      <c r="O654" s="1"/>
      <c r="P654" s="1"/>
      <c r="Q654" s="1"/>
      <c r="R654" s="1"/>
      <c r="S654" s="1"/>
      <c r="T654" s="1"/>
      <c r="U654" s="1"/>
      <c r="V654" s="1"/>
      <c r="W654" s="1"/>
      <c r="X654" s="1"/>
      <c r="Y654" s="1"/>
      <c r="Z654" s="1"/>
      <c r="AA654" s="1"/>
    </row>
    <row r="655" spans="1:27" ht="15.75" customHeight="1">
      <c r="A655" s="71"/>
      <c r="B655" s="198"/>
      <c r="C655" s="192"/>
      <c r="D655" s="193"/>
      <c r="E655" s="194"/>
      <c r="F655" s="194"/>
      <c r="G655" s="194"/>
      <c r="H655" s="194"/>
      <c r="I655" s="194"/>
      <c r="J655" s="194"/>
      <c r="K655" s="194"/>
      <c r="L655" s="1"/>
      <c r="M655" s="1"/>
      <c r="N655" s="1"/>
      <c r="O655" s="1"/>
      <c r="P655" s="1"/>
      <c r="Q655" s="1"/>
      <c r="R655" s="1"/>
      <c r="S655" s="1"/>
      <c r="T655" s="1"/>
      <c r="U655" s="1"/>
      <c r="V655" s="1"/>
      <c r="W655" s="1"/>
      <c r="X655" s="1"/>
      <c r="Y655" s="1"/>
      <c r="Z655" s="1"/>
      <c r="AA655" s="1"/>
    </row>
    <row r="656" spans="1:27" ht="15.75" customHeight="1">
      <c r="A656" s="71"/>
      <c r="B656" s="198"/>
      <c r="C656" s="192"/>
      <c r="D656" s="193"/>
      <c r="E656" s="194"/>
      <c r="F656" s="194"/>
      <c r="G656" s="194"/>
      <c r="H656" s="194"/>
      <c r="I656" s="194"/>
      <c r="J656" s="194"/>
      <c r="K656" s="194"/>
      <c r="L656" s="1"/>
      <c r="M656" s="1"/>
      <c r="N656" s="1"/>
      <c r="O656" s="1"/>
      <c r="P656" s="1"/>
      <c r="Q656" s="1"/>
      <c r="R656" s="1"/>
      <c r="S656" s="1"/>
      <c r="T656" s="1"/>
      <c r="U656" s="1"/>
      <c r="V656" s="1"/>
      <c r="W656" s="1"/>
      <c r="X656" s="1"/>
      <c r="Y656" s="1"/>
      <c r="Z656" s="1"/>
      <c r="AA656" s="1"/>
    </row>
    <row r="657" spans="1:27" ht="15.75" customHeight="1">
      <c r="A657" s="71"/>
      <c r="B657" s="198"/>
      <c r="C657" s="192"/>
      <c r="D657" s="193"/>
      <c r="E657" s="194"/>
      <c r="F657" s="194"/>
      <c r="G657" s="194"/>
      <c r="H657" s="194"/>
      <c r="I657" s="194"/>
      <c r="J657" s="194"/>
      <c r="K657" s="194"/>
      <c r="L657" s="1"/>
      <c r="M657" s="1"/>
      <c r="N657" s="1"/>
      <c r="O657" s="1"/>
      <c r="P657" s="1"/>
      <c r="Q657" s="1"/>
      <c r="R657" s="1"/>
      <c r="S657" s="1"/>
      <c r="T657" s="1"/>
      <c r="U657" s="1"/>
      <c r="V657" s="1"/>
      <c r="W657" s="1"/>
      <c r="X657" s="1"/>
      <c r="Y657" s="1"/>
      <c r="Z657" s="1"/>
      <c r="AA657" s="1"/>
    </row>
    <row r="658" spans="1:27" ht="15.75" customHeight="1">
      <c r="A658" s="71"/>
      <c r="B658" s="198"/>
      <c r="C658" s="192"/>
      <c r="D658" s="193"/>
      <c r="E658" s="194"/>
      <c r="F658" s="194"/>
      <c r="G658" s="194"/>
      <c r="H658" s="194"/>
      <c r="I658" s="194"/>
      <c r="J658" s="194"/>
      <c r="K658" s="194"/>
      <c r="L658" s="1"/>
      <c r="M658" s="1"/>
      <c r="N658" s="1"/>
      <c r="O658" s="1"/>
      <c r="P658" s="1"/>
      <c r="Q658" s="1"/>
      <c r="R658" s="1"/>
      <c r="S658" s="1"/>
      <c r="T658" s="1"/>
      <c r="U658" s="1"/>
      <c r="V658" s="1"/>
      <c r="W658" s="1"/>
      <c r="X658" s="1"/>
      <c r="Y658" s="1"/>
      <c r="Z658" s="1"/>
      <c r="AA658" s="1"/>
    </row>
    <row r="659" spans="1:27" ht="15.75" customHeight="1">
      <c r="A659" s="71"/>
      <c r="B659" s="198"/>
      <c r="C659" s="192"/>
      <c r="D659" s="193"/>
      <c r="E659" s="194"/>
      <c r="F659" s="194"/>
      <c r="G659" s="194"/>
      <c r="H659" s="194"/>
      <c r="I659" s="194"/>
      <c r="J659" s="194"/>
      <c r="K659" s="194"/>
      <c r="L659" s="1"/>
      <c r="M659" s="1"/>
      <c r="N659" s="1"/>
      <c r="O659" s="1"/>
      <c r="P659" s="1"/>
      <c r="Q659" s="1"/>
      <c r="R659" s="1"/>
      <c r="S659" s="1"/>
      <c r="T659" s="1"/>
      <c r="U659" s="1"/>
      <c r="V659" s="1"/>
      <c r="W659" s="1"/>
      <c r="X659" s="1"/>
      <c r="Y659" s="1"/>
      <c r="Z659" s="1"/>
      <c r="AA659" s="1"/>
    </row>
    <row r="660" spans="1:27" ht="15.75" customHeight="1">
      <c r="A660" s="71"/>
      <c r="B660" s="198"/>
      <c r="C660" s="192"/>
      <c r="D660" s="193"/>
      <c r="E660" s="194"/>
      <c r="F660" s="194"/>
      <c r="G660" s="194"/>
      <c r="H660" s="194"/>
      <c r="I660" s="194"/>
      <c r="J660" s="194"/>
      <c r="K660" s="194"/>
      <c r="L660" s="1"/>
      <c r="M660" s="1"/>
      <c r="N660" s="1"/>
      <c r="O660" s="1"/>
      <c r="P660" s="1"/>
      <c r="Q660" s="1"/>
      <c r="R660" s="1"/>
      <c r="S660" s="1"/>
      <c r="T660" s="1"/>
      <c r="U660" s="1"/>
      <c r="V660" s="1"/>
      <c r="W660" s="1"/>
      <c r="X660" s="1"/>
      <c r="Y660" s="1"/>
      <c r="Z660" s="1"/>
      <c r="AA660" s="1"/>
    </row>
    <row r="661" spans="1:27" ht="15.75" customHeight="1">
      <c r="A661" s="71"/>
      <c r="B661" s="198"/>
      <c r="C661" s="192"/>
      <c r="D661" s="193"/>
      <c r="E661" s="194"/>
      <c r="F661" s="194"/>
      <c r="G661" s="194"/>
      <c r="H661" s="194"/>
      <c r="I661" s="194"/>
      <c r="J661" s="194"/>
      <c r="K661" s="194"/>
      <c r="L661" s="1"/>
      <c r="M661" s="1"/>
      <c r="N661" s="1"/>
      <c r="O661" s="1"/>
      <c r="P661" s="1"/>
      <c r="Q661" s="1"/>
      <c r="R661" s="1"/>
      <c r="S661" s="1"/>
      <c r="T661" s="1"/>
      <c r="U661" s="1"/>
      <c r="V661" s="1"/>
      <c r="W661" s="1"/>
      <c r="X661" s="1"/>
      <c r="Y661" s="1"/>
      <c r="Z661" s="1"/>
      <c r="AA661" s="1"/>
    </row>
    <row r="662" spans="1:27" ht="15.75" customHeight="1">
      <c r="A662" s="71"/>
      <c r="B662" s="198"/>
      <c r="C662" s="192"/>
      <c r="D662" s="193"/>
      <c r="E662" s="194"/>
      <c r="F662" s="194"/>
      <c r="G662" s="194"/>
      <c r="H662" s="194"/>
      <c r="I662" s="194"/>
      <c r="J662" s="194"/>
      <c r="K662" s="194"/>
      <c r="L662" s="1"/>
      <c r="M662" s="1"/>
      <c r="N662" s="1"/>
      <c r="O662" s="1"/>
      <c r="P662" s="1"/>
      <c r="Q662" s="1"/>
      <c r="R662" s="1"/>
      <c r="S662" s="1"/>
      <c r="T662" s="1"/>
      <c r="U662" s="1"/>
      <c r="V662" s="1"/>
      <c r="W662" s="1"/>
      <c r="X662" s="1"/>
      <c r="Y662" s="1"/>
      <c r="Z662" s="1"/>
      <c r="AA662" s="1"/>
    </row>
    <row r="663" spans="1:27" ht="15.75" customHeight="1">
      <c r="A663" s="71"/>
      <c r="B663" s="198"/>
      <c r="C663" s="192"/>
      <c r="D663" s="193"/>
      <c r="E663" s="194"/>
      <c r="F663" s="194"/>
      <c r="G663" s="194"/>
      <c r="H663" s="194"/>
      <c r="I663" s="194"/>
      <c r="J663" s="194"/>
      <c r="K663" s="194"/>
      <c r="L663" s="1"/>
      <c r="M663" s="1"/>
      <c r="N663" s="1"/>
      <c r="O663" s="1"/>
      <c r="P663" s="1"/>
      <c r="Q663" s="1"/>
      <c r="R663" s="1"/>
      <c r="S663" s="1"/>
      <c r="T663" s="1"/>
      <c r="U663" s="1"/>
      <c r="V663" s="1"/>
      <c r="W663" s="1"/>
      <c r="X663" s="1"/>
      <c r="Y663" s="1"/>
      <c r="Z663" s="1"/>
      <c r="AA663" s="1"/>
    </row>
    <row r="664" spans="1:27" ht="15.75" customHeight="1">
      <c r="A664" s="71"/>
      <c r="B664" s="198"/>
      <c r="C664" s="192"/>
      <c r="D664" s="193"/>
      <c r="E664" s="194"/>
      <c r="F664" s="194"/>
      <c r="G664" s="194"/>
      <c r="H664" s="194"/>
      <c r="I664" s="194"/>
      <c r="J664" s="194"/>
      <c r="K664" s="194"/>
      <c r="L664" s="1"/>
      <c r="M664" s="1"/>
      <c r="N664" s="1"/>
      <c r="O664" s="1"/>
      <c r="P664" s="1"/>
      <c r="Q664" s="1"/>
      <c r="R664" s="1"/>
      <c r="S664" s="1"/>
      <c r="T664" s="1"/>
      <c r="U664" s="1"/>
      <c r="V664" s="1"/>
      <c r="W664" s="1"/>
      <c r="X664" s="1"/>
      <c r="Y664" s="1"/>
      <c r="Z664" s="1"/>
      <c r="AA664" s="1"/>
    </row>
    <row r="665" spans="1:27" ht="15.75" customHeight="1">
      <c r="A665" s="71"/>
      <c r="B665" s="198"/>
      <c r="C665" s="192"/>
      <c r="D665" s="193"/>
      <c r="E665" s="194"/>
      <c r="F665" s="194"/>
      <c r="G665" s="194"/>
      <c r="H665" s="194"/>
      <c r="I665" s="194"/>
      <c r="J665" s="194"/>
      <c r="K665" s="194"/>
      <c r="L665" s="1"/>
      <c r="M665" s="1"/>
      <c r="N665" s="1"/>
      <c r="O665" s="1"/>
      <c r="P665" s="1"/>
      <c r="Q665" s="1"/>
      <c r="R665" s="1"/>
      <c r="S665" s="1"/>
      <c r="T665" s="1"/>
      <c r="U665" s="1"/>
      <c r="V665" s="1"/>
      <c r="W665" s="1"/>
      <c r="X665" s="1"/>
      <c r="Y665" s="1"/>
      <c r="Z665" s="1"/>
      <c r="AA665" s="1"/>
    </row>
    <row r="666" spans="1:27" ht="15.75" customHeight="1">
      <c r="A666" s="71"/>
      <c r="B666" s="198"/>
      <c r="C666" s="192"/>
      <c r="D666" s="193"/>
      <c r="E666" s="194"/>
      <c r="F666" s="194"/>
      <c r="G666" s="194"/>
      <c r="H666" s="194"/>
      <c r="I666" s="194"/>
      <c r="J666" s="194"/>
      <c r="K666" s="194"/>
      <c r="L666" s="1"/>
      <c r="M666" s="1"/>
      <c r="N666" s="1"/>
      <c r="O666" s="1"/>
      <c r="P666" s="1"/>
      <c r="Q666" s="1"/>
      <c r="R666" s="1"/>
      <c r="S666" s="1"/>
      <c r="T666" s="1"/>
      <c r="U666" s="1"/>
      <c r="V666" s="1"/>
      <c r="W666" s="1"/>
      <c r="X666" s="1"/>
      <c r="Y666" s="1"/>
      <c r="Z666" s="1"/>
      <c r="AA666" s="1"/>
    </row>
    <row r="667" spans="1:27" ht="15.75" customHeight="1">
      <c r="A667" s="71"/>
      <c r="B667" s="198"/>
      <c r="C667" s="192"/>
      <c r="D667" s="193"/>
      <c r="E667" s="194"/>
      <c r="F667" s="194"/>
      <c r="G667" s="194"/>
      <c r="H667" s="194"/>
      <c r="I667" s="194"/>
      <c r="J667" s="194"/>
      <c r="K667" s="194"/>
      <c r="L667" s="1"/>
      <c r="M667" s="1"/>
      <c r="N667" s="1"/>
      <c r="O667" s="1"/>
      <c r="P667" s="1"/>
      <c r="Q667" s="1"/>
      <c r="R667" s="1"/>
      <c r="S667" s="1"/>
      <c r="T667" s="1"/>
      <c r="U667" s="1"/>
      <c r="V667" s="1"/>
      <c r="W667" s="1"/>
      <c r="X667" s="1"/>
      <c r="Y667" s="1"/>
      <c r="Z667" s="1"/>
      <c r="AA667" s="1"/>
    </row>
    <row r="668" spans="1:27" ht="15.75" customHeight="1">
      <c r="A668" s="71"/>
      <c r="B668" s="198"/>
      <c r="C668" s="192"/>
      <c r="D668" s="193"/>
      <c r="E668" s="194"/>
      <c r="F668" s="194"/>
      <c r="G668" s="194"/>
      <c r="H668" s="194"/>
      <c r="I668" s="194"/>
      <c r="J668" s="194"/>
      <c r="K668" s="194"/>
      <c r="L668" s="1"/>
      <c r="M668" s="1"/>
      <c r="N668" s="1"/>
      <c r="O668" s="1"/>
      <c r="P668" s="1"/>
      <c r="Q668" s="1"/>
      <c r="R668" s="1"/>
      <c r="S668" s="1"/>
      <c r="T668" s="1"/>
      <c r="U668" s="1"/>
      <c r="V668" s="1"/>
      <c r="W668" s="1"/>
      <c r="X668" s="1"/>
      <c r="Y668" s="1"/>
      <c r="Z668" s="1"/>
      <c r="AA668" s="1"/>
    </row>
    <row r="669" spans="1:27" ht="15.75" customHeight="1">
      <c r="A669" s="71"/>
      <c r="B669" s="198"/>
      <c r="C669" s="192"/>
      <c r="D669" s="193"/>
      <c r="E669" s="194"/>
      <c r="F669" s="194"/>
      <c r="G669" s="194"/>
      <c r="H669" s="194"/>
      <c r="I669" s="194"/>
      <c r="J669" s="194"/>
      <c r="K669" s="194"/>
      <c r="L669" s="1"/>
      <c r="M669" s="1"/>
      <c r="N669" s="1"/>
      <c r="O669" s="1"/>
      <c r="P669" s="1"/>
      <c r="Q669" s="1"/>
      <c r="R669" s="1"/>
      <c r="S669" s="1"/>
      <c r="T669" s="1"/>
      <c r="U669" s="1"/>
      <c r="V669" s="1"/>
      <c r="W669" s="1"/>
      <c r="X669" s="1"/>
      <c r="Y669" s="1"/>
      <c r="Z669" s="1"/>
      <c r="AA669" s="1"/>
    </row>
    <row r="670" spans="1:27" ht="15.75" customHeight="1">
      <c r="A670" s="71"/>
      <c r="B670" s="198"/>
      <c r="C670" s="192"/>
      <c r="D670" s="193"/>
      <c r="E670" s="194"/>
      <c r="F670" s="194"/>
      <c r="G670" s="194"/>
      <c r="H670" s="194"/>
      <c r="I670" s="194"/>
      <c r="J670" s="194"/>
      <c r="K670" s="194"/>
      <c r="L670" s="1"/>
      <c r="M670" s="1"/>
      <c r="N670" s="1"/>
      <c r="O670" s="1"/>
      <c r="P670" s="1"/>
      <c r="Q670" s="1"/>
      <c r="R670" s="1"/>
      <c r="S670" s="1"/>
      <c r="T670" s="1"/>
      <c r="U670" s="1"/>
      <c r="V670" s="1"/>
      <c r="W670" s="1"/>
      <c r="X670" s="1"/>
      <c r="Y670" s="1"/>
      <c r="Z670" s="1"/>
      <c r="AA670" s="1"/>
    </row>
    <row r="671" spans="1:27" ht="15.75" customHeight="1">
      <c r="A671" s="71"/>
      <c r="B671" s="198"/>
      <c r="C671" s="192"/>
      <c r="D671" s="193"/>
      <c r="E671" s="194"/>
      <c r="F671" s="194"/>
      <c r="G671" s="194"/>
      <c r="H671" s="194"/>
      <c r="I671" s="194"/>
      <c r="J671" s="194"/>
      <c r="K671" s="194"/>
      <c r="L671" s="1"/>
      <c r="M671" s="1"/>
      <c r="N671" s="1"/>
      <c r="O671" s="1"/>
      <c r="P671" s="1"/>
      <c r="Q671" s="1"/>
      <c r="R671" s="1"/>
      <c r="S671" s="1"/>
      <c r="T671" s="1"/>
      <c r="U671" s="1"/>
      <c r="V671" s="1"/>
      <c r="W671" s="1"/>
      <c r="X671" s="1"/>
      <c r="Y671" s="1"/>
      <c r="Z671" s="1"/>
      <c r="AA671" s="1"/>
    </row>
    <row r="672" spans="1:27" ht="15.75" customHeight="1">
      <c r="A672" s="71"/>
      <c r="B672" s="198"/>
      <c r="C672" s="192"/>
      <c r="D672" s="193"/>
      <c r="E672" s="194"/>
      <c r="F672" s="194"/>
      <c r="G672" s="194"/>
      <c r="H672" s="194"/>
      <c r="I672" s="194"/>
      <c r="J672" s="194"/>
      <c r="K672" s="194"/>
      <c r="L672" s="1"/>
      <c r="M672" s="1"/>
      <c r="N672" s="1"/>
      <c r="O672" s="1"/>
      <c r="P672" s="1"/>
      <c r="Q672" s="1"/>
      <c r="R672" s="1"/>
      <c r="S672" s="1"/>
      <c r="T672" s="1"/>
      <c r="U672" s="1"/>
      <c r="V672" s="1"/>
      <c r="W672" s="1"/>
      <c r="X672" s="1"/>
      <c r="Y672" s="1"/>
      <c r="Z672" s="1"/>
      <c r="AA672" s="1"/>
    </row>
    <row r="673" spans="1:27" ht="15.75" customHeight="1">
      <c r="A673" s="71"/>
      <c r="B673" s="198"/>
      <c r="C673" s="192"/>
      <c r="D673" s="193"/>
      <c r="E673" s="194"/>
      <c r="F673" s="194"/>
      <c r="G673" s="194"/>
      <c r="H673" s="194"/>
      <c r="I673" s="194"/>
      <c r="J673" s="194"/>
      <c r="K673" s="194"/>
      <c r="L673" s="1"/>
      <c r="M673" s="1"/>
      <c r="N673" s="1"/>
      <c r="O673" s="1"/>
      <c r="P673" s="1"/>
      <c r="Q673" s="1"/>
      <c r="R673" s="1"/>
      <c r="S673" s="1"/>
      <c r="T673" s="1"/>
      <c r="U673" s="1"/>
      <c r="V673" s="1"/>
      <c r="W673" s="1"/>
      <c r="X673" s="1"/>
      <c r="Y673" s="1"/>
      <c r="Z673" s="1"/>
      <c r="AA673" s="1"/>
    </row>
    <row r="674" spans="1:27" ht="15.75" customHeight="1">
      <c r="A674" s="71"/>
      <c r="B674" s="198"/>
      <c r="C674" s="192"/>
      <c r="D674" s="193"/>
      <c r="E674" s="194"/>
      <c r="F674" s="194"/>
      <c r="G674" s="194"/>
      <c r="H674" s="194"/>
      <c r="I674" s="194"/>
      <c r="J674" s="194"/>
      <c r="K674" s="194"/>
      <c r="L674" s="1"/>
      <c r="M674" s="1"/>
      <c r="N674" s="1"/>
      <c r="O674" s="1"/>
      <c r="P674" s="1"/>
      <c r="Q674" s="1"/>
      <c r="R674" s="1"/>
      <c r="S674" s="1"/>
      <c r="T674" s="1"/>
      <c r="U674" s="1"/>
      <c r="V674" s="1"/>
      <c r="W674" s="1"/>
      <c r="X674" s="1"/>
      <c r="Y674" s="1"/>
      <c r="Z674" s="1"/>
      <c r="AA674" s="1"/>
    </row>
    <row r="675" spans="1:27" ht="15.75" customHeight="1">
      <c r="A675" s="71"/>
      <c r="B675" s="198"/>
      <c r="C675" s="192"/>
      <c r="D675" s="193"/>
      <c r="E675" s="194"/>
      <c r="F675" s="194"/>
      <c r="G675" s="194"/>
      <c r="H675" s="194"/>
      <c r="I675" s="194"/>
      <c r="J675" s="194"/>
      <c r="K675" s="194"/>
      <c r="L675" s="1"/>
      <c r="M675" s="1"/>
      <c r="N675" s="1"/>
      <c r="O675" s="1"/>
      <c r="P675" s="1"/>
      <c r="Q675" s="1"/>
      <c r="R675" s="1"/>
      <c r="S675" s="1"/>
      <c r="T675" s="1"/>
      <c r="U675" s="1"/>
      <c r="V675" s="1"/>
      <c r="W675" s="1"/>
      <c r="X675" s="1"/>
      <c r="Y675" s="1"/>
      <c r="Z675" s="1"/>
      <c r="AA675" s="1"/>
    </row>
    <row r="676" spans="1:27" ht="15.75" customHeight="1">
      <c r="A676" s="71"/>
      <c r="B676" s="198"/>
      <c r="C676" s="192"/>
      <c r="D676" s="193"/>
      <c r="E676" s="194"/>
      <c r="F676" s="194"/>
      <c r="G676" s="194"/>
      <c r="H676" s="194"/>
      <c r="I676" s="194"/>
      <c r="J676" s="194"/>
      <c r="K676" s="194"/>
      <c r="L676" s="1"/>
      <c r="M676" s="1"/>
      <c r="N676" s="1"/>
      <c r="O676" s="1"/>
      <c r="P676" s="1"/>
      <c r="Q676" s="1"/>
      <c r="R676" s="1"/>
      <c r="S676" s="1"/>
      <c r="T676" s="1"/>
      <c r="U676" s="1"/>
      <c r="V676" s="1"/>
      <c r="W676" s="1"/>
      <c r="X676" s="1"/>
      <c r="Y676" s="1"/>
      <c r="Z676" s="1"/>
      <c r="AA676" s="1"/>
    </row>
    <row r="677" spans="1:27" ht="15.75" customHeight="1">
      <c r="A677" s="71"/>
      <c r="B677" s="198"/>
      <c r="C677" s="192"/>
      <c r="D677" s="193"/>
      <c r="E677" s="194"/>
      <c r="F677" s="194"/>
      <c r="G677" s="194"/>
      <c r="H677" s="194"/>
      <c r="I677" s="194"/>
      <c r="J677" s="194"/>
      <c r="K677" s="194"/>
      <c r="L677" s="1"/>
      <c r="M677" s="1"/>
      <c r="N677" s="1"/>
      <c r="O677" s="1"/>
      <c r="P677" s="1"/>
      <c r="Q677" s="1"/>
      <c r="R677" s="1"/>
      <c r="S677" s="1"/>
      <c r="T677" s="1"/>
      <c r="U677" s="1"/>
      <c r="V677" s="1"/>
      <c r="W677" s="1"/>
      <c r="X677" s="1"/>
      <c r="Y677" s="1"/>
      <c r="Z677" s="1"/>
      <c r="AA677" s="1"/>
    </row>
    <row r="678" spans="1:27" ht="15.75" customHeight="1">
      <c r="A678" s="71"/>
      <c r="B678" s="198"/>
      <c r="C678" s="192"/>
      <c r="D678" s="193"/>
      <c r="E678" s="194"/>
      <c r="F678" s="194"/>
      <c r="G678" s="194"/>
      <c r="H678" s="194"/>
      <c r="I678" s="194"/>
      <c r="J678" s="194"/>
      <c r="K678" s="194"/>
      <c r="L678" s="1"/>
      <c r="M678" s="1"/>
      <c r="N678" s="1"/>
      <c r="O678" s="1"/>
      <c r="P678" s="1"/>
      <c r="Q678" s="1"/>
      <c r="R678" s="1"/>
      <c r="S678" s="1"/>
      <c r="T678" s="1"/>
      <c r="U678" s="1"/>
      <c r="V678" s="1"/>
      <c r="W678" s="1"/>
      <c r="X678" s="1"/>
      <c r="Y678" s="1"/>
      <c r="Z678" s="1"/>
      <c r="AA678" s="1"/>
    </row>
    <row r="679" spans="1:27" ht="15.75" customHeight="1">
      <c r="A679" s="71"/>
      <c r="B679" s="198"/>
      <c r="C679" s="192"/>
      <c r="D679" s="193"/>
      <c r="E679" s="194"/>
      <c r="F679" s="194"/>
      <c r="G679" s="194"/>
      <c r="H679" s="194"/>
      <c r="I679" s="194"/>
      <c r="J679" s="194"/>
      <c r="K679" s="194"/>
      <c r="L679" s="1"/>
      <c r="M679" s="1"/>
      <c r="N679" s="1"/>
      <c r="O679" s="1"/>
      <c r="P679" s="1"/>
      <c r="Q679" s="1"/>
      <c r="R679" s="1"/>
      <c r="S679" s="1"/>
      <c r="T679" s="1"/>
      <c r="U679" s="1"/>
      <c r="V679" s="1"/>
      <c r="W679" s="1"/>
      <c r="X679" s="1"/>
      <c r="Y679" s="1"/>
      <c r="Z679" s="1"/>
      <c r="AA679" s="1"/>
    </row>
    <row r="680" spans="1:27" ht="15.75" customHeight="1">
      <c r="A680" s="71"/>
      <c r="B680" s="198"/>
      <c r="C680" s="192"/>
      <c r="D680" s="193"/>
      <c r="E680" s="194"/>
      <c r="F680" s="194"/>
      <c r="G680" s="194"/>
      <c r="H680" s="194"/>
      <c r="I680" s="194"/>
      <c r="J680" s="194"/>
      <c r="K680" s="194"/>
      <c r="L680" s="1"/>
      <c r="M680" s="1"/>
      <c r="N680" s="1"/>
      <c r="O680" s="1"/>
      <c r="P680" s="1"/>
      <c r="Q680" s="1"/>
      <c r="R680" s="1"/>
      <c r="S680" s="1"/>
      <c r="T680" s="1"/>
      <c r="U680" s="1"/>
      <c r="V680" s="1"/>
      <c r="W680" s="1"/>
      <c r="X680" s="1"/>
      <c r="Y680" s="1"/>
      <c r="Z680" s="1"/>
      <c r="AA680" s="1"/>
    </row>
    <row r="681" spans="1:27" ht="15.75" customHeight="1">
      <c r="A681" s="71"/>
      <c r="B681" s="198"/>
      <c r="C681" s="192"/>
      <c r="D681" s="193"/>
      <c r="E681" s="194"/>
      <c r="F681" s="194"/>
      <c r="G681" s="194"/>
      <c r="H681" s="194"/>
      <c r="I681" s="194"/>
      <c r="J681" s="194"/>
      <c r="K681" s="194"/>
      <c r="L681" s="1"/>
      <c r="M681" s="1"/>
      <c r="N681" s="1"/>
      <c r="O681" s="1"/>
      <c r="P681" s="1"/>
      <c r="Q681" s="1"/>
      <c r="R681" s="1"/>
      <c r="S681" s="1"/>
      <c r="T681" s="1"/>
      <c r="U681" s="1"/>
      <c r="V681" s="1"/>
      <c r="W681" s="1"/>
      <c r="X681" s="1"/>
      <c r="Y681" s="1"/>
      <c r="Z681" s="1"/>
      <c r="AA681" s="1"/>
    </row>
    <row r="682" spans="1:27" ht="15.75" customHeight="1">
      <c r="A682" s="71"/>
      <c r="B682" s="198"/>
      <c r="C682" s="192"/>
      <c r="D682" s="193"/>
      <c r="E682" s="194"/>
      <c r="F682" s="194"/>
      <c r="G682" s="194"/>
      <c r="H682" s="194"/>
      <c r="I682" s="194"/>
      <c r="J682" s="194"/>
      <c r="K682" s="194"/>
      <c r="L682" s="1"/>
      <c r="M682" s="1"/>
      <c r="N682" s="1"/>
      <c r="O682" s="1"/>
      <c r="P682" s="1"/>
      <c r="Q682" s="1"/>
      <c r="R682" s="1"/>
      <c r="S682" s="1"/>
      <c r="T682" s="1"/>
      <c r="U682" s="1"/>
      <c r="V682" s="1"/>
      <c r="W682" s="1"/>
      <c r="X682" s="1"/>
      <c r="Y682" s="1"/>
      <c r="Z682" s="1"/>
      <c r="AA682" s="1"/>
    </row>
    <row r="683" spans="1:27" ht="15.75" customHeight="1">
      <c r="A683" s="71"/>
      <c r="B683" s="198"/>
      <c r="C683" s="192"/>
      <c r="D683" s="193"/>
      <c r="E683" s="194"/>
      <c r="F683" s="194"/>
      <c r="G683" s="194"/>
      <c r="H683" s="194"/>
      <c r="I683" s="194"/>
      <c r="J683" s="194"/>
      <c r="K683" s="194"/>
      <c r="L683" s="1"/>
      <c r="M683" s="1"/>
      <c r="N683" s="1"/>
      <c r="O683" s="1"/>
      <c r="P683" s="1"/>
      <c r="Q683" s="1"/>
      <c r="R683" s="1"/>
      <c r="S683" s="1"/>
      <c r="T683" s="1"/>
      <c r="U683" s="1"/>
      <c r="V683" s="1"/>
      <c r="W683" s="1"/>
      <c r="X683" s="1"/>
      <c r="Y683" s="1"/>
      <c r="Z683" s="1"/>
      <c r="AA683" s="1"/>
    </row>
    <row r="684" spans="1:27" ht="15.75" customHeight="1">
      <c r="A684" s="71"/>
      <c r="B684" s="198"/>
      <c r="C684" s="192"/>
      <c r="D684" s="193"/>
      <c r="E684" s="194"/>
      <c r="F684" s="194"/>
      <c r="G684" s="194"/>
      <c r="H684" s="194"/>
      <c r="I684" s="194"/>
      <c r="J684" s="194"/>
      <c r="K684" s="194"/>
      <c r="L684" s="1"/>
      <c r="M684" s="1"/>
      <c r="N684" s="1"/>
      <c r="O684" s="1"/>
      <c r="P684" s="1"/>
      <c r="Q684" s="1"/>
      <c r="R684" s="1"/>
      <c r="S684" s="1"/>
      <c r="T684" s="1"/>
      <c r="U684" s="1"/>
      <c r="V684" s="1"/>
      <c r="W684" s="1"/>
      <c r="X684" s="1"/>
      <c r="Y684" s="1"/>
      <c r="Z684" s="1"/>
      <c r="AA684" s="1"/>
    </row>
    <row r="685" spans="1:27" ht="15.75" customHeight="1">
      <c r="A685" s="71"/>
      <c r="B685" s="198"/>
      <c r="C685" s="192"/>
      <c r="D685" s="193"/>
      <c r="E685" s="194"/>
      <c r="F685" s="194"/>
      <c r="G685" s="194"/>
      <c r="H685" s="194"/>
      <c r="I685" s="194"/>
      <c r="J685" s="194"/>
      <c r="K685" s="194"/>
      <c r="L685" s="1"/>
      <c r="M685" s="1"/>
      <c r="N685" s="1"/>
      <c r="O685" s="1"/>
      <c r="P685" s="1"/>
      <c r="Q685" s="1"/>
      <c r="R685" s="1"/>
      <c r="S685" s="1"/>
      <c r="T685" s="1"/>
      <c r="U685" s="1"/>
      <c r="V685" s="1"/>
      <c r="W685" s="1"/>
      <c r="X685" s="1"/>
      <c r="Y685" s="1"/>
      <c r="Z685" s="1"/>
      <c r="AA685" s="1"/>
    </row>
    <row r="686" spans="1:27" ht="15.75" customHeight="1">
      <c r="A686" s="71"/>
      <c r="B686" s="198"/>
      <c r="C686" s="192"/>
      <c r="D686" s="193"/>
      <c r="E686" s="194"/>
      <c r="F686" s="194"/>
      <c r="G686" s="194"/>
      <c r="H686" s="194"/>
      <c r="I686" s="194"/>
      <c r="J686" s="194"/>
      <c r="K686" s="194"/>
      <c r="L686" s="1"/>
      <c r="M686" s="1"/>
      <c r="N686" s="1"/>
      <c r="O686" s="1"/>
      <c r="P686" s="1"/>
      <c r="Q686" s="1"/>
      <c r="R686" s="1"/>
      <c r="S686" s="1"/>
      <c r="T686" s="1"/>
      <c r="U686" s="1"/>
      <c r="V686" s="1"/>
      <c r="W686" s="1"/>
      <c r="X686" s="1"/>
      <c r="Y686" s="1"/>
      <c r="Z686" s="1"/>
      <c r="AA686" s="1"/>
    </row>
    <row r="687" spans="1:27" ht="15.75" customHeight="1">
      <c r="A687" s="71"/>
      <c r="B687" s="198"/>
      <c r="C687" s="192"/>
      <c r="D687" s="193"/>
      <c r="E687" s="194"/>
      <c r="F687" s="194"/>
      <c r="G687" s="194"/>
      <c r="H687" s="194"/>
      <c r="I687" s="194"/>
      <c r="J687" s="194"/>
      <c r="K687" s="194"/>
      <c r="L687" s="1"/>
      <c r="M687" s="1"/>
      <c r="N687" s="1"/>
      <c r="O687" s="1"/>
      <c r="P687" s="1"/>
      <c r="Q687" s="1"/>
      <c r="R687" s="1"/>
      <c r="S687" s="1"/>
      <c r="T687" s="1"/>
      <c r="U687" s="1"/>
      <c r="V687" s="1"/>
      <c r="W687" s="1"/>
      <c r="X687" s="1"/>
      <c r="Y687" s="1"/>
      <c r="Z687" s="1"/>
      <c r="AA687" s="1"/>
    </row>
    <row r="688" spans="1:27" ht="15.75" customHeight="1">
      <c r="A688" s="71"/>
      <c r="B688" s="198"/>
      <c r="C688" s="192"/>
      <c r="D688" s="193"/>
      <c r="E688" s="194"/>
      <c r="F688" s="194"/>
      <c r="G688" s="194"/>
      <c r="H688" s="194"/>
      <c r="I688" s="194"/>
      <c r="J688" s="194"/>
      <c r="K688" s="194"/>
      <c r="L688" s="1"/>
      <c r="M688" s="1"/>
      <c r="N688" s="1"/>
      <c r="O688" s="1"/>
      <c r="P688" s="1"/>
      <c r="Q688" s="1"/>
      <c r="R688" s="1"/>
      <c r="S688" s="1"/>
      <c r="T688" s="1"/>
      <c r="U688" s="1"/>
      <c r="V688" s="1"/>
      <c r="W688" s="1"/>
      <c r="X688" s="1"/>
      <c r="Y688" s="1"/>
      <c r="Z688" s="1"/>
      <c r="AA688" s="1"/>
    </row>
    <row r="689" spans="1:27" ht="15.75" customHeight="1">
      <c r="A689" s="71"/>
      <c r="B689" s="198"/>
      <c r="C689" s="192"/>
      <c r="D689" s="193"/>
      <c r="E689" s="194"/>
      <c r="F689" s="194"/>
      <c r="G689" s="194"/>
      <c r="H689" s="194"/>
      <c r="I689" s="194"/>
      <c r="J689" s="194"/>
      <c r="K689" s="194"/>
      <c r="L689" s="1"/>
      <c r="M689" s="1"/>
      <c r="N689" s="1"/>
      <c r="O689" s="1"/>
      <c r="P689" s="1"/>
      <c r="Q689" s="1"/>
      <c r="R689" s="1"/>
      <c r="S689" s="1"/>
      <c r="T689" s="1"/>
      <c r="U689" s="1"/>
      <c r="V689" s="1"/>
      <c r="W689" s="1"/>
      <c r="X689" s="1"/>
      <c r="Y689" s="1"/>
      <c r="Z689" s="1"/>
      <c r="AA689" s="1"/>
    </row>
    <row r="690" spans="1:27" ht="15.75" customHeight="1">
      <c r="A690" s="71"/>
      <c r="B690" s="198"/>
      <c r="C690" s="192"/>
      <c r="D690" s="193"/>
      <c r="E690" s="194"/>
      <c r="F690" s="194"/>
      <c r="G690" s="194"/>
      <c r="H690" s="194"/>
      <c r="I690" s="194"/>
      <c r="J690" s="194"/>
      <c r="K690" s="194"/>
      <c r="L690" s="1"/>
      <c r="M690" s="1"/>
      <c r="N690" s="1"/>
      <c r="O690" s="1"/>
      <c r="P690" s="1"/>
      <c r="Q690" s="1"/>
      <c r="R690" s="1"/>
      <c r="S690" s="1"/>
      <c r="T690" s="1"/>
      <c r="U690" s="1"/>
      <c r="V690" s="1"/>
      <c r="W690" s="1"/>
      <c r="X690" s="1"/>
      <c r="Y690" s="1"/>
      <c r="Z690" s="1"/>
      <c r="AA690" s="1"/>
    </row>
    <row r="691" spans="1:27" ht="15.75" customHeight="1">
      <c r="A691" s="71"/>
      <c r="B691" s="198"/>
      <c r="C691" s="192"/>
      <c r="D691" s="193"/>
      <c r="E691" s="194"/>
      <c r="F691" s="194"/>
      <c r="G691" s="194"/>
      <c r="H691" s="194"/>
      <c r="I691" s="194"/>
      <c r="J691" s="194"/>
      <c r="K691" s="194"/>
      <c r="L691" s="1"/>
      <c r="M691" s="1"/>
      <c r="N691" s="1"/>
      <c r="O691" s="1"/>
      <c r="P691" s="1"/>
      <c r="Q691" s="1"/>
      <c r="R691" s="1"/>
      <c r="S691" s="1"/>
      <c r="T691" s="1"/>
      <c r="U691" s="1"/>
      <c r="V691" s="1"/>
      <c r="W691" s="1"/>
      <c r="X691" s="1"/>
      <c r="Y691" s="1"/>
      <c r="Z691" s="1"/>
      <c r="AA691" s="1"/>
    </row>
    <row r="692" spans="1:27" ht="15.75" customHeight="1">
      <c r="A692" s="71"/>
      <c r="B692" s="198"/>
      <c r="C692" s="192"/>
      <c r="D692" s="193"/>
      <c r="E692" s="194"/>
      <c r="F692" s="194"/>
      <c r="G692" s="194"/>
      <c r="H692" s="194"/>
      <c r="I692" s="194"/>
      <c r="J692" s="194"/>
      <c r="K692" s="194"/>
      <c r="L692" s="1"/>
      <c r="M692" s="1"/>
      <c r="N692" s="1"/>
      <c r="O692" s="1"/>
      <c r="P692" s="1"/>
      <c r="Q692" s="1"/>
      <c r="R692" s="1"/>
      <c r="S692" s="1"/>
      <c r="T692" s="1"/>
      <c r="U692" s="1"/>
      <c r="V692" s="1"/>
      <c r="W692" s="1"/>
      <c r="X692" s="1"/>
      <c r="Y692" s="1"/>
      <c r="Z692" s="1"/>
      <c r="AA692" s="1"/>
    </row>
    <row r="693" spans="1:27" ht="15.75" customHeight="1">
      <c r="A693" s="71"/>
      <c r="B693" s="198"/>
      <c r="C693" s="192"/>
      <c r="D693" s="193"/>
      <c r="E693" s="194"/>
      <c r="F693" s="194"/>
      <c r="G693" s="194"/>
      <c r="H693" s="194"/>
      <c r="I693" s="194"/>
      <c r="J693" s="194"/>
      <c r="K693" s="194"/>
      <c r="L693" s="1"/>
      <c r="M693" s="1"/>
      <c r="N693" s="1"/>
      <c r="O693" s="1"/>
      <c r="P693" s="1"/>
      <c r="Q693" s="1"/>
      <c r="R693" s="1"/>
      <c r="S693" s="1"/>
      <c r="T693" s="1"/>
      <c r="U693" s="1"/>
      <c r="V693" s="1"/>
      <c r="W693" s="1"/>
      <c r="X693" s="1"/>
      <c r="Y693" s="1"/>
      <c r="Z693" s="1"/>
      <c r="AA693" s="1"/>
    </row>
    <row r="694" spans="1:27" ht="15.75" customHeight="1">
      <c r="A694" s="71"/>
      <c r="B694" s="198"/>
      <c r="C694" s="192"/>
      <c r="D694" s="193"/>
      <c r="E694" s="194"/>
      <c r="F694" s="194"/>
      <c r="G694" s="194"/>
      <c r="H694" s="194"/>
      <c r="I694" s="194"/>
      <c r="J694" s="194"/>
      <c r="K694" s="194"/>
      <c r="L694" s="1"/>
      <c r="M694" s="1"/>
      <c r="N694" s="1"/>
      <c r="O694" s="1"/>
      <c r="P694" s="1"/>
      <c r="Q694" s="1"/>
      <c r="R694" s="1"/>
      <c r="S694" s="1"/>
      <c r="T694" s="1"/>
      <c r="U694" s="1"/>
      <c r="V694" s="1"/>
      <c r="W694" s="1"/>
      <c r="X694" s="1"/>
      <c r="Y694" s="1"/>
      <c r="Z694" s="1"/>
      <c r="AA694" s="1"/>
    </row>
    <row r="695" spans="1:27" ht="15.75" customHeight="1">
      <c r="A695" s="71"/>
      <c r="B695" s="198"/>
      <c r="C695" s="192"/>
      <c r="D695" s="193"/>
      <c r="E695" s="194"/>
      <c r="F695" s="194"/>
      <c r="G695" s="194"/>
      <c r="H695" s="194"/>
      <c r="I695" s="194"/>
      <c r="J695" s="194"/>
      <c r="K695" s="194"/>
      <c r="L695" s="1"/>
      <c r="M695" s="1"/>
      <c r="N695" s="1"/>
      <c r="O695" s="1"/>
      <c r="P695" s="1"/>
      <c r="Q695" s="1"/>
      <c r="R695" s="1"/>
      <c r="S695" s="1"/>
      <c r="T695" s="1"/>
      <c r="U695" s="1"/>
      <c r="V695" s="1"/>
      <c r="W695" s="1"/>
      <c r="X695" s="1"/>
      <c r="Y695" s="1"/>
      <c r="Z695" s="1"/>
      <c r="AA695" s="1"/>
    </row>
    <row r="696" spans="1:27" ht="15.75" customHeight="1">
      <c r="A696" s="71"/>
      <c r="B696" s="198"/>
      <c r="C696" s="192"/>
      <c r="D696" s="193"/>
      <c r="E696" s="194"/>
      <c r="F696" s="194"/>
      <c r="G696" s="194"/>
      <c r="H696" s="194"/>
      <c r="I696" s="194"/>
      <c r="J696" s="194"/>
      <c r="K696" s="194"/>
      <c r="L696" s="1"/>
      <c r="M696" s="1"/>
      <c r="N696" s="1"/>
      <c r="O696" s="1"/>
      <c r="P696" s="1"/>
      <c r="Q696" s="1"/>
      <c r="R696" s="1"/>
      <c r="S696" s="1"/>
      <c r="T696" s="1"/>
      <c r="U696" s="1"/>
      <c r="V696" s="1"/>
      <c r="W696" s="1"/>
      <c r="X696" s="1"/>
      <c r="Y696" s="1"/>
      <c r="Z696" s="1"/>
      <c r="AA696" s="1"/>
    </row>
    <row r="697" spans="1:27" ht="15.75" customHeight="1">
      <c r="A697" s="71"/>
      <c r="B697" s="198"/>
      <c r="C697" s="192"/>
      <c r="D697" s="193"/>
      <c r="E697" s="194"/>
      <c r="F697" s="194"/>
      <c r="G697" s="194"/>
      <c r="H697" s="194"/>
      <c r="I697" s="194"/>
      <c r="J697" s="194"/>
      <c r="K697" s="194"/>
      <c r="L697" s="1"/>
      <c r="M697" s="1"/>
      <c r="N697" s="1"/>
      <c r="O697" s="1"/>
      <c r="P697" s="1"/>
      <c r="Q697" s="1"/>
      <c r="R697" s="1"/>
      <c r="S697" s="1"/>
      <c r="T697" s="1"/>
      <c r="U697" s="1"/>
      <c r="V697" s="1"/>
      <c r="W697" s="1"/>
      <c r="X697" s="1"/>
      <c r="Y697" s="1"/>
      <c r="Z697" s="1"/>
      <c r="AA697" s="1"/>
    </row>
    <row r="698" spans="1:27" ht="15.75" customHeight="1">
      <c r="A698" s="71"/>
      <c r="B698" s="198"/>
      <c r="C698" s="192"/>
      <c r="D698" s="193"/>
      <c r="E698" s="194"/>
      <c r="F698" s="194"/>
      <c r="G698" s="194"/>
      <c r="H698" s="194"/>
      <c r="I698" s="194"/>
      <c r="J698" s="194"/>
      <c r="K698" s="194"/>
      <c r="L698" s="1"/>
      <c r="M698" s="1"/>
      <c r="N698" s="1"/>
      <c r="O698" s="1"/>
      <c r="P698" s="1"/>
      <c r="Q698" s="1"/>
      <c r="R698" s="1"/>
      <c r="S698" s="1"/>
      <c r="T698" s="1"/>
      <c r="U698" s="1"/>
      <c r="V698" s="1"/>
      <c r="W698" s="1"/>
      <c r="X698" s="1"/>
      <c r="Y698" s="1"/>
      <c r="Z698" s="1"/>
      <c r="AA698" s="1"/>
    </row>
    <row r="699" spans="1:27" ht="15.75" customHeight="1">
      <c r="A699" s="71"/>
      <c r="B699" s="198"/>
      <c r="C699" s="192"/>
      <c r="D699" s="193"/>
      <c r="E699" s="194"/>
      <c r="F699" s="194"/>
      <c r="G699" s="194"/>
      <c r="H699" s="194"/>
      <c r="I699" s="194"/>
      <c r="J699" s="194"/>
      <c r="K699" s="194"/>
      <c r="L699" s="1"/>
      <c r="M699" s="1"/>
      <c r="N699" s="1"/>
      <c r="O699" s="1"/>
      <c r="P699" s="1"/>
      <c r="Q699" s="1"/>
      <c r="R699" s="1"/>
      <c r="S699" s="1"/>
      <c r="T699" s="1"/>
      <c r="U699" s="1"/>
      <c r="V699" s="1"/>
      <c r="W699" s="1"/>
      <c r="X699" s="1"/>
      <c r="Y699" s="1"/>
      <c r="Z699" s="1"/>
      <c r="AA699" s="1"/>
    </row>
    <row r="700" spans="1:27" ht="15.75" customHeight="1">
      <c r="A700" s="71"/>
      <c r="B700" s="198"/>
      <c r="C700" s="192"/>
      <c r="D700" s="193"/>
      <c r="E700" s="194"/>
      <c r="F700" s="194"/>
      <c r="G700" s="194"/>
      <c r="H700" s="194"/>
      <c r="I700" s="194"/>
      <c r="J700" s="194"/>
      <c r="K700" s="194"/>
      <c r="L700" s="1"/>
      <c r="M700" s="1"/>
      <c r="N700" s="1"/>
      <c r="O700" s="1"/>
      <c r="P700" s="1"/>
      <c r="Q700" s="1"/>
      <c r="R700" s="1"/>
      <c r="S700" s="1"/>
      <c r="T700" s="1"/>
      <c r="U700" s="1"/>
      <c r="V700" s="1"/>
      <c r="W700" s="1"/>
      <c r="X700" s="1"/>
      <c r="Y700" s="1"/>
      <c r="Z700" s="1"/>
      <c r="AA700" s="1"/>
    </row>
    <row r="701" spans="1:27" ht="15.75" customHeight="1">
      <c r="A701" s="71"/>
      <c r="B701" s="198"/>
      <c r="C701" s="192"/>
      <c r="D701" s="193"/>
      <c r="E701" s="194"/>
      <c r="F701" s="194"/>
      <c r="G701" s="194"/>
      <c r="H701" s="194"/>
      <c r="I701" s="194"/>
      <c r="J701" s="194"/>
      <c r="K701" s="194"/>
      <c r="L701" s="1"/>
      <c r="M701" s="1"/>
      <c r="N701" s="1"/>
      <c r="O701" s="1"/>
      <c r="P701" s="1"/>
      <c r="Q701" s="1"/>
      <c r="R701" s="1"/>
      <c r="S701" s="1"/>
      <c r="T701" s="1"/>
      <c r="U701" s="1"/>
      <c r="V701" s="1"/>
      <c r="W701" s="1"/>
      <c r="X701" s="1"/>
      <c r="Y701" s="1"/>
      <c r="Z701" s="1"/>
      <c r="AA701" s="1"/>
    </row>
    <row r="702" spans="1:27" ht="15.75" customHeight="1">
      <c r="A702" s="71"/>
      <c r="B702" s="198"/>
      <c r="C702" s="192"/>
      <c r="D702" s="193"/>
      <c r="E702" s="194"/>
      <c r="F702" s="194"/>
      <c r="G702" s="194"/>
      <c r="H702" s="194"/>
      <c r="I702" s="194"/>
      <c r="J702" s="194"/>
      <c r="K702" s="194"/>
      <c r="L702" s="1"/>
      <c r="M702" s="1"/>
      <c r="N702" s="1"/>
      <c r="O702" s="1"/>
      <c r="P702" s="1"/>
      <c r="Q702" s="1"/>
      <c r="R702" s="1"/>
      <c r="S702" s="1"/>
      <c r="T702" s="1"/>
      <c r="U702" s="1"/>
      <c r="V702" s="1"/>
      <c r="W702" s="1"/>
      <c r="X702" s="1"/>
      <c r="Y702" s="1"/>
      <c r="Z702" s="1"/>
      <c r="AA702" s="1"/>
    </row>
    <row r="703" spans="1:27" ht="15.75" customHeight="1">
      <c r="A703" s="71"/>
      <c r="B703" s="198"/>
      <c r="C703" s="192"/>
      <c r="D703" s="193"/>
      <c r="E703" s="194"/>
      <c r="F703" s="194"/>
      <c r="G703" s="194"/>
      <c r="H703" s="194"/>
      <c r="I703" s="194"/>
      <c r="J703" s="194"/>
      <c r="K703" s="194"/>
      <c r="L703" s="1"/>
      <c r="M703" s="1"/>
      <c r="N703" s="1"/>
      <c r="O703" s="1"/>
      <c r="P703" s="1"/>
      <c r="Q703" s="1"/>
      <c r="R703" s="1"/>
      <c r="S703" s="1"/>
      <c r="T703" s="1"/>
      <c r="U703" s="1"/>
      <c r="V703" s="1"/>
      <c r="W703" s="1"/>
      <c r="X703" s="1"/>
      <c r="Y703" s="1"/>
      <c r="Z703" s="1"/>
      <c r="AA703" s="1"/>
    </row>
    <row r="704" spans="1:27" ht="15.75" customHeight="1">
      <c r="A704" s="71"/>
      <c r="B704" s="198"/>
      <c r="C704" s="192"/>
      <c r="D704" s="193"/>
      <c r="E704" s="194"/>
      <c r="F704" s="194"/>
      <c r="G704" s="194"/>
      <c r="H704" s="194"/>
      <c r="I704" s="194"/>
      <c r="J704" s="194"/>
      <c r="K704" s="194"/>
      <c r="L704" s="1"/>
      <c r="M704" s="1"/>
      <c r="N704" s="1"/>
      <c r="O704" s="1"/>
      <c r="P704" s="1"/>
      <c r="Q704" s="1"/>
      <c r="R704" s="1"/>
      <c r="S704" s="1"/>
      <c r="T704" s="1"/>
      <c r="U704" s="1"/>
      <c r="V704" s="1"/>
      <c r="W704" s="1"/>
      <c r="X704" s="1"/>
      <c r="Y704" s="1"/>
      <c r="Z704" s="1"/>
      <c r="AA704" s="1"/>
    </row>
    <row r="705" spans="1:27" ht="15.75" customHeight="1">
      <c r="A705" s="71"/>
      <c r="B705" s="198"/>
      <c r="C705" s="192"/>
      <c r="D705" s="193"/>
      <c r="E705" s="194"/>
      <c r="F705" s="194"/>
      <c r="G705" s="194"/>
      <c r="H705" s="194"/>
      <c r="I705" s="194"/>
      <c r="J705" s="194"/>
      <c r="K705" s="194"/>
      <c r="L705" s="1"/>
      <c r="M705" s="1"/>
      <c r="N705" s="1"/>
      <c r="O705" s="1"/>
      <c r="P705" s="1"/>
      <c r="Q705" s="1"/>
      <c r="R705" s="1"/>
      <c r="S705" s="1"/>
      <c r="T705" s="1"/>
      <c r="U705" s="1"/>
      <c r="V705" s="1"/>
      <c r="W705" s="1"/>
      <c r="X705" s="1"/>
      <c r="Y705" s="1"/>
      <c r="Z705" s="1"/>
      <c r="AA705" s="1"/>
    </row>
    <row r="706" spans="1:27" ht="15.75" customHeight="1">
      <c r="A706" s="71"/>
      <c r="B706" s="198"/>
      <c r="C706" s="192"/>
      <c r="D706" s="193"/>
      <c r="E706" s="194"/>
      <c r="F706" s="194"/>
      <c r="G706" s="194"/>
      <c r="H706" s="194"/>
      <c r="I706" s="194"/>
      <c r="J706" s="194"/>
      <c r="K706" s="194"/>
      <c r="L706" s="1"/>
      <c r="M706" s="1"/>
      <c r="N706" s="1"/>
      <c r="O706" s="1"/>
      <c r="P706" s="1"/>
      <c r="Q706" s="1"/>
      <c r="R706" s="1"/>
      <c r="S706" s="1"/>
      <c r="T706" s="1"/>
      <c r="U706" s="1"/>
      <c r="V706" s="1"/>
      <c r="W706" s="1"/>
      <c r="X706" s="1"/>
      <c r="Y706" s="1"/>
      <c r="Z706" s="1"/>
      <c r="AA706" s="1"/>
    </row>
    <row r="707" spans="1:27" ht="15.75" customHeight="1">
      <c r="A707" s="71"/>
      <c r="B707" s="198"/>
      <c r="C707" s="192"/>
      <c r="D707" s="193"/>
      <c r="E707" s="194"/>
      <c r="F707" s="194"/>
      <c r="G707" s="194"/>
      <c r="H707" s="194"/>
      <c r="I707" s="194"/>
      <c r="J707" s="194"/>
      <c r="K707" s="194"/>
      <c r="L707" s="1"/>
      <c r="M707" s="1"/>
      <c r="N707" s="1"/>
      <c r="O707" s="1"/>
      <c r="P707" s="1"/>
      <c r="Q707" s="1"/>
      <c r="R707" s="1"/>
      <c r="S707" s="1"/>
      <c r="T707" s="1"/>
      <c r="U707" s="1"/>
      <c r="V707" s="1"/>
      <c r="W707" s="1"/>
      <c r="X707" s="1"/>
      <c r="Y707" s="1"/>
      <c r="Z707" s="1"/>
      <c r="AA707" s="1"/>
    </row>
    <row r="708" spans="1:27" ht="15.75" customHeight="1">
      <c r="A708" s="71"/>
      <c r="B708" s="198"/>
      <c r="C708" s="192"/>
      <c r="D708" s="193"/>
      <c r="E708" s="194"/>
      <c r="F708" s="194"/>
      <c r="G708" s="194"/>
      <c r="H708" s="194"/>
      <c r="I708" s="194"/>
      <c r="J708" s="194"/>
      <c r="K708" s="194"/>
      <c r="L708" s="1"/>
      <c r="M708" s="1"/>
      <c r="N708" s="1"/>
      <c r="O708" s="1"/>
      <c r="P708" s="1"/>
      <c r="Q708" s="1"/>
      <c r="R708" s="1"/>
      <c r="S708" s="1"/>
      <c r="T708" s="1"/>
      <c r="U708" s="1"/>
      <c r="V708" s="1"/>
      <c r="W708" s="1"/>
      <c r="X708" s="1"/>
      <c r="Y708" s="1"/>
      <c r="Z708" s="1"/>
      <c r="AA708" s="1"/>
    </row>
    <row r="709" spans="1:27" ht="15.75" customHeight="1">
      <c r="A709" s="71"/>
      <c r="B709" s="198"/>
      <c r="C709" s="192"/>
      <c r="D709" s="193"/>
      <c r="E709" s="194"/>
      <c r="F709" s="194"/>
      <c r="G709" s="194"/>
      <c r="H709" s="194"/>
      <c r="I709" s="194"/>
      <c r="J709" s="194"/>
      <c r="K709" s="194"/>
      <c r="L709" s="1"/>
      <c r="M709" s="1"/>
      <c r="N709" s="1"/>
      <c r="O709" s="1"/>
      <c r="P709" s="1"/>
      <c r="Q709" s="1"/>
      <c r="R709" s="1"/>
      <c r="S709" s="1"/>
      <c r="T709" s="1"/>
      <c r="U709" s="1"/>
      <c r="V709" s="1"/>
      <c r="W709" s="1"/>
      <c r="X709" s="1"/>
      <c r="Y709" s="1"/>
      <c r="Z709" s="1"/>
      <c r="AA709" s="1"/>
    </row>
    <row r="710" spans="1:27" ht="15.75" customHeight="1">
      <c r="A710" s="71"/>
      <c r="B710" s="198"/>
      <c r="C710" s="192"/>
      <c r="D710" s="193"/>
      <c r="E710" s="194"/>
      <c r="F710" s="194"/>
      <c r="G710" s="194"/>
      <c r="H710" s="194"/>
      <c r="I710" s="194"/>
      <c r="J710" s="194"/>
      <c r="K710" s="194"/>
      <c r="L710" s="1"/>
      <c r="M710" s="1"/>
      <c r="N710" s="1"/>
      <c r="O710" s="1"/>
      <c r="P710" s="1"/>
      <c r="Q710" s="1"/>
      <c r="R710" s="1"/>
      <c r="S710" s="1"/>
      <c r="T710" s="1"/>
      <c r="U710" s="1"/>
      <c r="V710" s="1"/>
      <c r="W710" s="1"/>
      <c r="X710" s="1"/>
      <c r="Y710" s="1"/>
      <c r="Z710" s="1"/>
      <c r="AA710" s="1"/>
    </row>
    <row r="711" spans="1:27" ht="15.75" customHeight="1">
      <c r="A711" s="71"/>
      <c r="B711" s="198"/>
      <c r="C711" s="192"/>
      <c r="D711" s="193"/>
      <c r="E711" s="194"/>
      <c r="F711" s="194"/>
      <c r="G711" s="194"/>
      <c r="H711" s="194"/>
      <c r="I711" s="194"/>
      <c r="J711" s="194"/>
      <c r="K711" s="194"/>
      <c r="L711" s="1"/>
      <c r="M711" s="1"/>
      <c r="N711" s="1"/>
      <c r="O711" s="1"/>
      <c r="P711" s="1"/>
      <c r="Q711" s="1"/>
      <c r="R711" s="1"/>
      <c r="S711" s="1"/>
      <c r="T711" s="1"/>
      <c r="U711" s="1"/>
      <c r="V711" s="1"/>
      <c r="W711" s="1"/>
      <c r="X711" s="1"/>
      <c r="Y711" s="1"/>
      <c r="Z711" s="1"/>
      <c r="AA711" s="1"/>
    </row>
    <row r="712" spans="1:27" ht="15.75" customHeight="1">
      <c r="A712" s="71"/>
      <c r="B712" s="198"/>
      <c r="C712" s="192"/>
      <c r="D712" s="193"/>
      <c r="E712" s="194"/>
      <c r="F712" s="194"/>
      <c r="G712" s="194"/>
      <c r="H712" s="194"/>
      <c r="I712" s="194"/>
      <c r="J712" s="194"/>
      <c r="K712" s="194"/>
      <c r="L712" s="1"/>
      <c r="M712" s="1"/>
      <c r="N712" s="1"/>
      <c r="O712" s="1"/>
      <c r="P712" s="1"/>
      <c r="Q712" s="1"/>
      <c r="R712" s="1"/>
      <c r="S712" s="1"/>
      <c r="T712" s="1"/>
      <c r="U712" s="1"/>
      <c r="V712" s="1"/>
      <c r="W712" s="1"/>
      <c r="X712" s="1"/>
      <c r="Y712" s="1"/>
      <c r="Z712" s="1"/>
      <c r="AA712" s="1"/>
    </row>
    <row r="713" spans="1:27" ht="15.75" customHeight="1">
      <c r="A713" s="71"/>
      <c r="B713" s="198"/>
      <c r="C713" s="192"/>
      <c r="D713" s="193"/>
      <c r="E713" s="194"/>
      <c r="F713" s="194"/>
      <c r="G713" s="194"/>
      <c r="H713" s="194"/>
      <c r="I713" s="194"/>
      <c r="J713" s="194"/>
      <c r="K713" s="194"/>
      <c r="L713" s="1"/>
      <c r="M713" s="1"/>
      <c r="N713" s="1"/>
      <c r="O713" s="1"/>
      <c r="P713" s="1"/>
      <c r="Q713" s="1"/>
      <c r="R713" s="1"/>
      <c r="S713" s="1"/>
      <c r="T713" s="1"/>
      <c r="U713" s="1"/>
      <c r="V713" s="1"/>
      <c r="W713" s="1"/>
      <c r="X713" s="1"/>
      <c r="Y713" s="1"/>
      <c r="Z713" s="1"/>
      <c r="AA713" s="1"/>
    </row>
    <row r="714" spans="1:27" ht="15.75" customHeight="1">
      <c r="A714" s="71"/>
      <c r="B714" s="198"/>
      <c r="C714" s="192"/>
      <c r="D714" s="193"/>
      <c r="E714" s="194"/>
      <c r="F714" s="194"/>
      <c r="G714" s="194"/>
      <c r="H714" s="194"/>
      <c r="I714" s="194"/>
      <c r="J714" s="194"/>
      <c r="K714" s="194"/>
      <c r="L714" s="1"/>
      <c r="M714" s="1"/>
      <c r="N714" s="1"/>
      <c r="O714" s="1"/>
      <c r="P714" s="1"/>
      <c r="Q714" s="1"/>
      <c r="R714" s="1"/>
      <c r="S714" s="1"/>
      <c r="T714" s="1"/>
      <c r="U714" s="1"/>
      <c r="V714" s="1"/>
      <c r="W714" s="1"/>
      <c r="X714" s="1"/>
      <c r="Y714" s="1"/>
      <c r="Z714" s="1"/>
      <c r="AA714" s="1"/>
    </row>
    <row r="715" spans="1:27" ht="15.75" customHeight="1">
      <c r="A715" s="71"/>
      <c r="B715" s="198"/>
      <c r="C715" s="192"/>
      <c r="D715" s="193"/>
      <c r="E715" s="194"/>
      <c r="F715" s="194"/>
      <c r="G715" s="194"/>
      <c r="H715" s="194"/>
      <c r="I715" s="194"/>
      <c r="J715" s="194"/>
      <c r="K715" s="194"/>
      <c r="L715" s="1"/>
      <c r="M715" s="1"/>
      <c r="N715" s="1"/>
      <c r="O715" s="1"/>
      <c r="P715" s="1"/>
      <c r="Q715" s="1"/>
      <c r="R715" s="1"/>
      <c r="S715" s="1"/>
      <c r="T715" s="1"/>
      <c r="U715" s="1"/>
      <c r="V715" s="1"/>
      <c r="W715" s="1"/>
      <c r="X715" s="1"/>
      <c r="Y715" s="1"/>
      <c r="Z715" s="1"/>
      <c r="AA715" s="1"/>
    </row>
    <row r="716" spans="1:27" ht="15.75" customHeight="1">
      <c r="A716" s="71"/>
      <c r="B716" s="198"/>
      <c r="C716" s="192"/>
      <c r="D716" s="193"/>
      <c r="E716" s="194"/>
      <c r="F716" s="194"/>
      <c r="G716" s="194"/>
      <c r="H716" s="194"/>
      <c r="I716" s="194"/>
      <c r="J716" s="194"/>
      <c r="K716" s="194"/>
      <c r="L716" s="1"/>
      <c r="M716" s="1"/>
      <c r="N716" s="1"/>
      <c r="O716" s="1"/>
      <c r="P716" s="1"/>
      <c r="Q716" s="1"/>
      <c r="R716" s="1"/>
      <c r="S716" s="1"/>
      <c r="T716" s="1"/>
      <c r="U716" s="1"/>
      <c r="V716" s="1"/>
      <c r="W716" s="1"/>
      <c r="X716" s="1"/>
      <c r="Y716" s="1"/>
      <c r="Z716" s="1"/>
      <c r="AA716" s="1"/>
    </row>
    <row r="717" spans="1:27" ht="15.75" customHeight="1">
      <c r="A717" s="71"/>
      <c r="B717" s="198"/>
      <c r="C717" s="192"/>
      <c r="D717" s="193"/>
      <c r="E717" s="194"/>
      <c r="F717" s="194"/>
      <c r="G717" s="194"/>
      <c r="H717" s="194"/>
      <c r="I717" s="194"/>
      <c r="J717" s="194"/>
      <c r="K717" s="194"/>
      <c r="L717" s="1"/>
      <c r="M717" s="1"/>
      <c r="N717" s="1"/>
      <c r="O717" s="1"/>
      <c r="P717" s="1"/>
      <c r="Q717" s="1"/>
      <c r="R717" s="1"/>
      <c r="S717" s="1"/>
      <c r="T717" s="1"/>
      <c r="U717" s="1"/>
      <c r="V717" s="1"/>
      <c r="W717" s="1"/>
      <c r="X717" s="1"/>
      <c r="Y717" s="1"/>
      <c r="Z717" s="1"/>
      <c r="AA717" s="1"/>
    </row>
    <row r="718" spans="1:27" ht="15.75" customHeight="1">
      <c r="A718" s="71"/>
      <c r="B718" s="198"/>
      <c r="C718" s="192"/>
      <c r="D718" s="193"/>
      <c r="E718" s="194"/>
      <c r="F718" s="194"/>
      <c r="G718" s="194"/>
      <c r="H718" s="194"/>
      <c r="I718" s="194"/>
      <c r="J718" s="194"/>
      <c r="K718" s="194"/>
      <c r="L718" s="1"/>
      <c r="M718" s="1"/>
      <c r="N718" s="1"/>
      <c r="O718" s="1"/>
      <c r="P718" s="1"/>
      <c r="Q718" s="1"/>
      <c r="R718" s="1"/>
      <c r="S718" s="1"/>
      <c r="T718" s="1"/>
      <c r="U718" s="1"/>
      <c r="V718" s="1"/>
      <c r="W718" s="1"/>
      <c r="X718" s="1"/>
      <c r="Y718" s="1"/>
      <c r="Z718" s="1"/>
      <c r="AA718" s="1"/>
    </row>
    <row r="719" spans="1:27" ht="15.75" customHeight="1">
      <c r="A719" s="71"/>
      <c r="B719" s="198"/>
      <c r="C719" s="192"/>
      <c r="D719" s="193"/>
      <c r="E719" s="194"/>
      <c r="F719" s="194"/>
      <c r="G719" s="194"/>
      <c r="H719" s="194"/>
      <c r="I719" s="194"/>
      <c r="J719" s="194"/>
      <c r="K719" s="194"/>
      <c r="L719" s="1"/>
      <c r="M719" s="1"/>
      <c r="N719" s="1"/>
      <c r="O719" s="1"/>
      <c r="P719" s="1"/>
      <c r="Q719" s="1"/>
      <c r="R719" s="1"/>
      <c r="S719" s="1"/>
      <c r="T719" s="1"/>
      <c r="U719" s="1"/>
      <c r="V719" s="1"/>
      <c r="W719" s="1"/>
      <c r="X719" s="1"/>
      <c r="Y719" s="1"/>
      <c r="Z719" s="1"/>
      <c r="AA719" s="1"/>
    </row>
    <row r="720" spans="1:27" ht="15.75" customHeight="1">
      <c r="A720" s="71"/>
      <c r="B720" s="198"/>
      <c r="C720" s="192"/>
      <c r="D720" s="193"/>
      <c r="E720" s="194"/>
      <c r="F720" s="194"/>
      <c r="G720" s="194"/>
      <c r="H720" s="194"/>
      <c r="I720" s="194"/>
      <c r="J720" s="194"/>
      <c r="K720" s="194"/>
      <c r="L720" s="1"/>
      <c r="M720" s="1"/>
      <c r="N720" s="1"/>
      <c r="O720" s="1"/>
      <c r="P720" s="1"/>
      <c r="Q720" s="1"/>
      <c r="R720" s="1"/>
      <c r="S720" s="1"/>
      <c r="T720" s="1"/>
      <c r="U720" s="1"/>
      <c r="V720" s="1"/>
      <c r="W720" s="1"/>
      <c r="X720" s="1"/>
      <c r="Y720" s="1"/>
      <c r="Z720" s="1"/>
      <c r="AA720" s="1"/>
    </row>
    <row r="721" spans="1:27" ht="15.75" customHeight="1">
      <c r="A721" s="71"/>
      <c r="B721" s="198"/>
      <c r="C721" s="192"/>
      <c r="D721" s="193"/>
      <c r="E721" s="194"/>
      <c r="F721" s="194"/>
      <c r="G721" s="194"/>
      <c r="H721" s="194"/>
      <c r="I721" s="194"/>
      <c r="J721" s="194"/>
      <c r="K721" s="194"/>
      <c r="L721" s="1"/>
      <c r="M721" s="1"/>
      <c r="N721" s="1"/>
      <c r="O721" s="1"/>
      <c r="P721" s="1"/>
      <c r="Q721" s="1"/>
      <c r="R721" s="1"/>
      <c r="S721" s="1"/>
      <c r="T721" s="1"/>
      <c r="U721" s="1"/>
      <c r="V721" s="1"/>
      <c r="W721" s="1"/>
      <c r="X721" s="1"/>
      <c r="Y721" s="1"/>
      <c r="Z721" s="1"/>
      <c r="AA721" s="1"/>
    </row>
    <row r="722" spans="1:27" ht="15.75" customHeight="1">
      <c r="A722" s="71"/>
      <c r="B722" s="198"/>
      <c r="C722" s="192"/>
      <c r="D722" s="193"/>
      <c r="E722" s="194"/>
      <c r="F722" s="194"/>
      <c r="G722" s="194"/>
      <c r="H722" s="194"/>
      <c r="I722" s="194"/>
      <c r="J722" s="194"/>
      <c r="K722" s="194"/>
      <c r="L722" s="1"/>
      <c r="M722" s="1"/>
      <c r="N722" s="1"/>
      <c r="O722" s="1"/>
      <c r="P722" s="1"/>
      <c r="Q722" s="1"/>
      <c r="R722" s="1"/>
      <c r="S722" s="1"/>
      <c r="T722" s="1"/>
      <c r="U722" s="1"/>
      <c r="V722" s="1"/>
      <c r="W722" s="1"/>
      <c r="X722" s="1"/>
      <c r="Y722" s="1"/>
      <c r="Z722" s="1"/>
      <c r="AA722" s="1"/>
    </row>
    <row r="723" spans="1:27" ht="15.75" customHeight="1">
      <c r="A723" s="71"/>
      <c r="B723" s="198"/>
      <c r="C723" s="192"/>
      <c r="D723" s="193"/>
      <c r="E723" s="194"/>
      <c r="F723" s="194"/>
      <c r="G723" s="194"/>
      <c r="H723" s="194"/>
      <c r="I723" s="194"/>
      <c r="J723" s="194"/>
      <c r="K723" s="194"/>
      <c r="L723" s="1"/>
      <c r="M723" s="1"/>
      <c r="N723" s="1"/>
      <c r="O723" s="1"/>
      <c r="P723" s="1"/>
      <c r="Q723" s="1"/>
      <c r="R723" s="1"/>
      <c r="S723" s="1"/>
      <c r="T723" s="1"/>
      <c r="U723" s="1"/>
      <c r="V723" s="1"/>
      <c r="W723" s="1"/>
      <c r="X723" s="1"/>
      <c r="Y723" s="1"/>
      <c r="Z723" s="1"/>
      <c r="AA723" s="1"/>
    </row>
    <row r="724" spans="1:27" ht="15.75" customHeight="1">
      <c r="A724" s="71"/>
      <c r="B724" s="198"/>
      <c r="C724" s="192"/>
      <c r="D724" s="193"/>
      <c r="E724" s="194"/>
      <c r="F724" s="194"/>
      <c r="G724" s="194"/>
      <c r="H724" s="194"/>
      <c r="I724" s="194"/>
      <c r="J724" s="194"/>
      <c r="K724" s="194"/>
      <c r="L724" s="1"/>
      <c r="M724" s="1"/>
      <c r="N724" s="1"/>
      <c r="O724" s="1"/>
      <c r="P724" s="1"/>
      <c r="Q724" s="1"/>
      <c r="R724" s="1"/>
      <c r="S724" s="1"/>
      <c r="T724" s="1"/>
      <c r="U724" s="1"/>
      <c r="V724" s="1"/>
      <c r="W724" s="1"/>
      <c r="X724" s="1"/>
      <c r="Y724" s="1"/>
      <c r="Z724" s="1"/>
      <c r="AA724" s="1"/>
    </row>
    <row r="725" spans="1:27" ht="15.75" customHeight="1">
      <c r="A725" s="71"/>
      <c r="B725" s="198"/>
      <c r="C725" s="192"/>
      <c r="D725" s="193"/>
      <c r="E725" s="194"/>
      <c r="F725" s="194"/>
      <c r="G725" s="194"/>
      <c r="H725" s="194"/>
      <c r="I725" s="194"/>
      <c r="J725" s="194"/>
      <c r="K725" s="194"/>
      <c r="L725" s="1"/>
      <c r="M725" s="1"/>
      <c r="N725" s="1"/>
      <c r="O725" s="1"/>
      <c r="P725" s="1"/>
      <c r="Q725" s="1"/>
      <c r="R725" s="1"/>
      <c r="S725" s="1"/>
      <c r="T725" s="1"/>
      <c r="U725" s="1"/>
      <c r="V725" s="1"/>
      <c r="W725" s="1"/>
      <c r="X725" s="1"/>
      <c r="Y725" s="1"/>
      <c r="Z725" s="1"/>
      <c r="AA725" s="1"/>
    </row>
    <row r="726" spans="1:27" ht="15.75" customHeight="1">
      <c r="A726" s="71"/>
      <c r="B726" s="198"/>
      <c r="C726" s="192"/>
      <c r="D726" s="193"/>
      <c r="E726" s="194"/>
      <c r="F726" s="194"/>
      <c r="G726" s="194"/>
      <c r="H726" s="194"/>
      <c r="I726" s="194"/>
      <c r="J726" s="194"/>
      <c r="K726" s="194"/>
      <c r="L726" s="1"/>
      <c r="M726" s="1"/>
      <c r="N726" s="1"/>
      <c r="O726" s="1"/>
      <c r="P726" s="1"/>
      <c r="Q726" s="1"/>
      <c r="R726" s="1"/>
      <c r="S726" s="1"/>
      <c r="T726" s="1"/>
      <c r="U726" s="1"/>
      <c r="V726" s="1"/>
      <c r="W726" s="1"/>
      <c r="X726" s="1"/>
      <c r="Y726" s="1"/>
      <c r="Z726" s="1"/>
      <c r="AA726" s="1"/>
    </row>
    <row r="727" spans="1:27" ht="15.75" customHeight="1">
      <c r="A727" s="71"/>
      <c r="B727" s="198"/>
      <c r="C727" s="192"/>
      <c r="D727" s="193"/>
      <c r="E727" s="194"/>
      <c r="F727" s="194"/>
      <c r="G727" s="194"/>
      <c r="H727" s="194"/>
      <c r="I727" s="194"/>
      <c r="J727" s="194"/>
      <c r="K727" s="194"/>
      <c r="L727" s="1"/>
      <c r="M727" s="1"/>
      <c r="N727" s="1"/>
      <c r="O727" s="1"/>
      <c r="P727" s="1"/>
      <c r="Q727" s="1"/>
      <c r="R727" s="1"/>
      <c r="S727" s="1"/>
      <c r="T727" s="1"/>
      <c r="U727" s="1"/>
      <c r="V727" s="1"/>
      <c r="W727" s="1"/>
      <c r="X727" s="1"/>
      <c r="Y727" s="1"/>
      <c r="Z727" s="1"/>
      <c r="AA727" s="1"/>
    </row>
    <row r="728" spans="1:27" ht="15.75" customHeight="1">
      <c r="A728" s="71"/>
      <c r="B728" s="198"/>
      <c r="C728" s="192"/>
      <c r="D728" s="193"/>
      <c r="E728" s="194"/>
      <c r="F728" s="194"/>
      <c r="G728" s="194"/>
      <c r="H728" s="194"/>
      <c r="I728" s="194"/>
      <c r="J728" s="194"/>
      <c r="K728" s="194"/>
      <c r="L728" s="1"/>
      <c r="M728" s="1"/>
      <c r="N728" s="1"/>
      <c r="O728" s="1"/>
      <c r="P728" s="1"/>
      <c r="Q728" s="1"/>
      <c r="R728" s="1"/>
      <c r="S728" s="1"/>
      <c r="T728" s="1"/>
      <c r="U728" s="1"/>
      <c r="V728" s="1"/>
      <c r="W728" s="1"/>
      <c r="X728" s="1"/>
      <c r="Y728" s="1"/>
      <c r="Z728" s="1"/>
      <c r="AA728" s="1"/>
    </row>
    <row r="729" spans="1:27" ht="15.75" customHeight="1">
      <c r="A729" s="71"/>
      <c r="B729" s="198"/>
      <c r="C729" s="192"/>
      <c r="D729" s="193"/>
      <c r="E729" s="194"/>
      <c r="F729" s="194"/>
      <c r="G729" s="194"/>
      <c r="H729" s="194"/>
      <c r="I729" s="194"/>
      <c r="J729" s="194"/>
      <c r="K729" s="194"/>
      <c r="L729" s="1"/>
      <c r="M729" s="1"/>
      <c r="N729" s="1"/>
      <c r="O729" s="1"/>
      <c r="P729" s="1"/>
      <c r="Q729" s="1"/>
      <c r="R729" s="1"/>
      <c r="S729" s="1"/>
      <c r="T729" s="1"/>
      <c r="U729" s="1"/>
      <c r="V729" s="1"/>
      <c r="W729" s="1"/>
      <c r="X729" s="1"/>
      <c r="Y729" s="1"/>
      <c r="Z729" s="1"/>
      <c r="AA729" s="1"/>
    </row>
    <row r="730" spans="1:27" ht="15.75" customHeight="1">
      <c r="A730" s="71"/>
      <c r="B730" s="198"/>
      <c r="C730" s="192"/>
      <c r="D730" s="193"/>
      <c r="E730" s="194"/>
      <c r="F730" s="194"/>
      <c r="G730" s="194"/>
      <c r="H730" s="194"/>
      <c r="I730" s="194"/>
      <c r="J730" s="194"/>
      <c r="K730" s="194"/>
      <c r="L730" s="1"/>
      <c r="M730" s="1"/>
      <c r="N730" s="1"/>
      <c r="O730" s="1"/>
      <c r="P730" s="1"/>
      <c r="Q730" s="1"/>
      <c r="R730" s="1"/>
      <c r="S730" s="1"/>
      <c r="T730" s="1"/>
      <c r="U730" s="1"/>
      <c r="V730" s="1"/>
      <c r="W730" s="1"/>
      <c r="X730" s="1"/>
      <c r="Y730" s="1"/>
      <c r="Z730" s="1"/>
      <c r="AA730" s="1"/>
    </row>
    <row r="731" spans="1:27" ht="15.75" customHeight="1">
      <c r="A731" s="71"/>
      <c r="B731" s="198"/>
      <c r="C731" s="192"/>
      <c r="D731" s="193"/>
      <c r="E731" s="194"/>
      <c r="F731" s="194"/>
      <c r="G731" s="194"/>
      <c r="H731" s="194"/>
      <c r="I731" s="194"/>
      <c r="J731" s="194"/>
      <c r="K731" s="194"/>
      <c r="L731" s="1"/>
      <c r="M731" s="1"/>
      <c r="N731" s="1"/>
      <c r="O731" s="1"/>
      <c r="P731" s="1"/>
      <c r="Q731" s="1"/>
      <c r="R731" s="1"/>
      <c r="S731" s="1"/>
      <c r="T731" s="1"/>
      <c r="U731" s="1"/>
      <c r="V731" s="1"/>
      <c r="W731" s="1"/>
      <c r="X731" s="1"/>
      <c r="Y731" s="1"/>
      <c r="Z731" s="1"/>
      <c r="AA731" s="1"/>
    </row>
    <row r="732" spans="1:27" ht="15.75" customHeight="1">
      <c r="A732" s="71"/>
      <c r="B732" s="198"/>
      <c r="C732" s="192"/>
      <c r="D732" s="193"/>
      <c r="E732" s="194"/>
      <c r="F732" s="194"/>
      <c r="G732" s="194"/>
      <c r="H732" s="194"/>
      <c r="I732" s="194"/>
      <c r="J732" s="194"/>
      <c r="K732" s="194"/>
      <c r="L732" s="1"/>
      <c r="M732" s="1"/>
      <c r="N732" s="1"/>
      <c r="O732" s="1"/>
      <c r="P732" s="1"/>
      <c r="Q732" s="1"/>
      <c r="R732" s="1"/>
      <c r="S732" s="1"/>
      <c r="T732" s="1"/>
      <c r="U732" s="1"/>
      <c r="V732" s="1"/>
      <c r="W732" s="1"/>
      <c r="X732" s="1"/>
      <c r="Y732" s="1"/>
      <c r="Z732" s="1"/>
      <c r="AA732" s="1"/>
    </row>
    <row r="733" spans="1:27" ht="15.75" customHeight="1">
      <c r="A733" s="71"/>
      <c r="B733" s="198"/>
      <c r="C733" s="192"/>
      <c r="D733" s="193"/>
      <c r="E733" s="194"/>
      <c r="F733" s="194"/>
      <c r="G733" s="194"/>
      <c r="H733" s="194"/>
      <c r="I733" s="194"/>
      <c r="J733" s="194"/>
      <c r="K733" s="194"/>
      <c r="L733" s="1"/>
      <c r="M733" s="1"/>
      <c r="N733" s="1"/>
      <c r="O733" s="1"/>
      <c r="P733" s="1"/>
      <c r="Q733" s="1"/>
      <c r="R733" s="1"/>
      <c r="S733" s="1"/>
      <c r="T733" s="1"/>
      <c r="U733" s="1"/>
      <c r="V733" s="1"/>
      <c r="W733" s="1"/>
      <c r="X733" s="1"/>
      <c r="Y733" s="1"/>
      <c r="Z733" s="1"/>
      <c r="AA733" s="1"/>
    </row>
    <row r="734" spans="1:27" ht="15.75" customHeight="1">
      <c r="A734" s="71"/>
      <c r="B734" s="198"/>
      <c r="C734" s="192"/>
      <c r="D734" s="193"/>
      <c r="E734" s="194"/>
      <c r="F734" s="194"/>
      <c r="G734" s="194"/>
      <c r="H734" s="194"/>
      <c r="I734" s="194"/>
      <c r="J734" s="194"/>
      <c r="K734" s="194"/>
      <c r="L734" s="1"/>
      <c r="M734" s="1"/>
      <c r="N734" s="1"/>
      <c r="O734" s="1"/>
      <c r="P734" s="1"/>
      <c r="Q734" s="1"/>
      <c r="R734" s="1"/>
      <c r="S734" s="1"/>
      <c r="T734" s="1"/>
      <c r="U734" s="1"/>
      <c r="V734" s="1"/>
      <c r="W734" s="1"/>
      <c r="X734" s="1"/>
      <c r="Y734" s="1"/>
      <c r="Z734" s="1"/>
      <c r="AA734" s="1"/>
    </row>
    <row r="735" spans="1:27" ht="15.75" customHeight="1">
      <c r="A735" s="71"/>
      <c r="B735" s="198"/>
      <c r="C735" s="192"/>
      <c r="D735" s="193"/>
      <c r="E735" s="194"/>
      <c r="F735" s="194"/>
      <c r="G735" s="194"/>
      <c r="H735" s="194"/>
      <c r="I735" s="194"/>
      <c r="J735" s="194"/>
      <c r="K735" s="194"/>
      <c r="L735" s="1"/>
      <c r="M735" s="1"/>
      <c r="N735" s="1"/>
      <c r="O735" s="1"/>
      <c r="P735" s="1"/>
      <c r="Q735" s="1"/>
      <c r="R735" s="1"/>
      <c r="S735" s="1"/>
      <c r="T735" s="1"/>
      <c r="U735" s="1"/>
      <c r="V735" s="1"/>
      <c r="W735" s="1"/>
      <c r="X735" s="1"/>
      <c r="Y735" s="1"/>
      <c r="Z735" s="1"/>
      <c r="AA735" s="1"/>
    </row>
    <row r="736" spans="1:27" ht="15.75" customHeight="1">
      <c r="A736" s="71"/>
      <c r="B736" s="198"/>
      <c r="C736" s="192"/>
      <c r="D736" s="193"/>
      <c r="E736" s="194"/>
      <c r="F736" s="194"/>
      <c r="G736" s="194"/>
      <c r="H736" s="194"/>
      <c r="I736" s="194"/>
      <c r="J736" s="194"/>
      <c r="K736" s="194"/>
      <c r="L736" s="1"/>
      <c r="M736" s="1"/>
      <c r="N736" s="1"/>
      <c r="O736" s="1"/>
      <c r="P736" s="1"/>
      <c r="Q736" s="1"/>
      <c r="R736" s="1"/>
      <c r="S736" s="1"/>
      <c r="T736" s="1"/>
      <c r="U736" s="1"/>
      <c r="V736" s="1"/>
      <c r="W736" s="1"/>
      <c r="X736" s="1"/>
      <c r="Y736" s="1"/>
      <c r="Z736" s="1"/>
      <c r="AA736" s="1"/>
    </row>
    <row r="737" spans="1:27" ht="15.75" customHeight="1">
      <c r="A737" s="71"/>
      <c r="B737" s="198"/>
      <c r="C737" s="192"/>
      <c r="D737" s="193"/>
      <c r="E737" s="194"/>
      <c r="F737" s="194"/>
      <c r="G737" s="194"/>
      <c r="H737" s="194"/>
      <c r="I737" s="194"/>
      <c r="J737" s="194"/>
      <c r="K737" s="194"/>
      <c r="L737" s="1"/>
      <c r="M737" s="1"/>
      <c r="N737" s="1"/>
      <c r="O737" s="1"/>
      <c r="P737" s="1"/>
      <c r="Q737" s="1"/>
      <c r="R737" s="1"/>
      <c r="S737" s="1"/>
      <c r="T737" s="1"/>
      <c r="U737" s="1"/>
      <c r="V737" s="1"/>
      <c r="W737" s="1"/>
      <c r="X737" s="1"/>
      <c r="Y737" s="1"/>
      <c r="Z737" s="1"/>
      <c r="AA737" s="1"/>
    </row>
    <row r="738" spans="1:27" ht="15.75" customHeight="1">
      <c r="A738" s="71"/>
      <c r="B738" s="198"/>
      <c r="C738" s="192"/>
      <c r="D738" s="193"/>
      <c r="E738" s="194"/>
      <c r="F738" s="194"/>
      <c r="G738" s="194"/>
      <c r="H738" s="194"/>
      <c r="I738" s="194"/>
      <c r="J738" s="194"/>
      <c r="K738" s="194"/>
      <c r="L738" s="1"/>
      <c r="M738" s="1"/>
      <c r="N738" s="1"/>
      <c r="O738" s="1"/>
      <c r="P738" s="1"/>
      <c r="Q738" s="1"/>
      <c r="R738" s="1"/>
      <c r="S738" s="1"/>
      <c r="T738" s="1"/>
      <c r="U738" s="1"/>
      <c r="V738" s="1"/>
      <c r="W738" s="1"/>
      <c r="X738" s="1"/>
      <c r="Y738" s="1"/>
      <c r="Z738" s="1"/>
      <c r="AA738" s="1"/>
    </row>
    <row r="739" spans="1:27" ht="15.75" customHeight="1">
      <c r="A739" s="71"/>
      <c r="B739" s="198"/>
      <c r="C739" s="192"/>
      <c r="D739" s="193"/>
      <c r="E739" s="194"/>
      <c r="F739" s="194"/>
      <c r="G739" s="194"/>
      <c r="H739" s="194"/>
      <c r="I739" s="194"/>
      <c r="J739" s="194"/>
      <c r="K739" s="194"/>
      <c r="L739" s="1"/>
      <c r="M739" s="1"/>
      <c r="N739" s="1"/>
      <c r="O739" s="1"/>
      <c r="P739" s="1"/>
      <c r="Q739" s="1"/>
      <c r="R739" s="1"/>
      <c r="S739" s="1"/>
      <c r="T739" s="1"/>
      <c r="U739" s="1"/>
      <c r="V739" s="1"/>
      <c r="W739" s="1"/>
      <c r="X739" s="1"/>
      <c r="Y739" s="1"/>
      <c r="Z739" s="1"/>
      <c r="AA739" s="1"/>
    </row>
    <row r="740" spans="1:27" ht="15.75" customHeight="1">
      <c r="A740" s="71"/>
      <c r="B740" s="198"/>
      <c r="C740" s="192"/>
      <c r="D740" s="193"/>
      <c r="E740" s="194"/>
      <c r="F740" s="194"/>
      <c r="G740" s="194"/>
      <c r="H740" s="194"/>
      <c r="I740" s="194"/>
      <c r="J740" s="194"/>
      <c r="K740" s="194"/>
      <c r="L740" s="1"/>
      <c r="M740" s="1"/>
      <c r="N740" s="1"/>
      <c r="O740" s="1"/>
      <c r="P740" s="1"/>
      <c r="Q740" s="1"/>
      <c r="R740" s="1"/>
      <c r="S740" s="1"/>
      <c r="T740" s="1"/>
      <c r="U740" s="1"/>
      <c r="V740" s="1"/>
      <c r="W740" s="1"/>
      <c r="X740" s="1"/>
      <c r="Y740" s="1"/>
      <c r="Z740" s="1"/>
      <c r="AA740" s="1"/>
    </row>
    <row r="741" spans="1:27" ht="15.75" customHeight="1">
      <c r="A741" s="71"/>
      <c r="B741" s="198"/>
      <c r="C741" s="192"/>
      <c r="D741" s="193"/>
      <c r="E741" s="194"/>
      <c r="F741" s="194"/>
      <c r="G741" s="194"/>
      <c r="H741" s="194"/>
      <c r="I741" s="194"/>
      <c r="J741" s="194"/>
      <c r="K741" s="194"/>
      <c r="L741" s="1"/>
      <c r="M741" s="1"/>
      <c r="N741" s="1"/>
      <c r="O741" s="1"/>
      <c r="P741" s="1"/>
      <c r="Q741" s="1"/>
      <c r="R741" s="1"/>
      <c r="S741" s="1"/>
      <c r="T741" s="1"/>
      <c r="U741" s="1"/>
      <c r="V741" s="1"/>
      <c r="W741" s="1"/>
      <c r="X741" s="1"/>
      <c r="Y741" s="1"/>
      <c r="Z741" s="1"/>
      <c r="AA741" s="1"/>
    </row>
    <row r="742" spans="1:27" ht="15.75" customHeight="1">
      <c r="A742" s="71"/>
      <c r="B742" s="198"/>
      <c r="C742" s="192"/>
      <c r="D742" s="193"/>
      <c r="E742" s="194"/>
      <c r="F742" s="194"/>
      <c r="G742" s="194"/>
      <c r="H742" s="194"/>
      <c r="I742" s="194"/>
      <c r="J742" s="194"/>
      <c r="K742" s="194"/>
      <c r="L742" s="1"/>
      <c r="M742" s="1"/>
      <c r="N742" s="1"/>
      <c r="O742" s="1"/>
      <c r="P742" s="1"/>
      <c r="Q742" s="1"/>
      <c r="R742" s="1"/>
      <c r="S742" s="1"/>
      <c r="T742" s="1"/>
      <c r="U742" s="1"/>
      <c r="V742" s="1"/>
      <c r="W742" s="1"/>
      <c r="X742" s="1"/>
      <c r="Y742" s="1"/>
      <c r="Z742" s="1"/>
      <c r="AA742" s="1"/>
    </row>
    <row r="743" spans="1:27" ht="15.75" customHeight="1">
      <c r="A743" s="71"/>
      <c r="B743" s="198"/>
      <c r="C743" s="192"/>
      <c r="D743" s="193"/>
      <c r="E743" s="194"/>
      <c r="F743" s="194"/>
      <c r="G743" s="194"/>
      <c r="H743" s="194"/>
      <c r="I743" s="194"/>
      <c r="J743" s="194"/>
      <c r="K743" s="194"/>
      <c r="L743" s="1"/>
      <c r="M743" s="1"/>
      <c r="N743" s="1"/>
      <c r="O743" s="1"/>
      <c r="P743" s="1"/>
      <c r="Q743" s="1"/>
      <c r="R743" s="1"/>
      <c r="S743" s="1"/>
      <c r="T743" s="1"/>
      <c r="U743" s="1"/>
      <c r="V743" s="1"/>
      <c r="W743" s="1"/>
      <c r="X743" s="1"/>
      <c r="Y743" s="1"/>
      <c r="Z743" s="1"/>
      <c r="AA743" s="1"/>
    </row>
    <row r="744" spans="1:27" ht="15.75" customHeight="1">
      <c r="A744" s="71"/>
      <c r="B744" s="198"/>
      <c r="C744" s="192"/>
      <c r="D744" s="193"/>
      <c r="E744" s="194"/>
      <c r="F744" s="194"/>
      <c r="G744" s="194"/>
      <c r="H744" s="194"/>
      <c r="I744" s="194"/>
      <c r="J744" s="194"/>
      <c r="K744" s="194"/>
      <c r="L744" s="1"/>
      <c r="M744" s="1"/>
      <c r="N744" s="1"/>
      <c r="O744" s="1"/>
      <c r="P744" s="1"/>
      <c r="Q744" s="1"/>
      <c r="R744" s="1"/>
      <c r="S744" s="1"/>
      <c r="T744" s="1"/>
      <c r="U744" s="1"/>
      <c r="V744" s="1"/>
      <c r="W744" s="1"/>
      <c r="X744" s="1"/>
      <c r="Y744" s="1"/>
      <c r="Z744" s="1"/>
      <c r="AA744" s="1"/>
    </row>
    <row r="745" spans="1:27" ht="15.75" customHeight="1">
      <c r="A745" s="71"/>
      <c r="B745" s="198"/>
      <c r="C745" s="192"/>
      <c r="D745" s="193"/>
      <c r="E745" s="194"/>
      <c r="F745" s="194"/>
      <c r="G745" s="194"/>
      <c r="H745" s="194"/>
      <c r="I745" s="194"/>
      <c r="J745" s="194"/>
      <c r="K745" s="194"/>
      <c r="L745" s="1"/>
      <c r="M745" s="1"/>
      <c r="N745" s="1"/>
      <c r="O745" s="1"/>
      <c r="P745" s="1"/>
      <c r="Q745" s="1"/>
      <c r="R745" s="1"/>
      <c r="S745" s="1"/>
      <c r="T745" s="1"/>
      <c r="U745" s="1"/>
      <c r="V745" s="1"/>
      <c r="W745" s="1"/>
      <c r="X745" s="1"/>
      <c r="Y745" s="1"/>
      <c r="Z745" s="1"/>
      <c r="AA745" s="1"/>
    </row>
    <row r="746" spans="1:27" ht="15.75" customHeight="1">
      <c r="A746" s="71"/>
      <c r="B746" s="198"/>
      <c r="C746" s="192"/>
      <c r="D746" s="193"/>
      <c r="E746" s="194"/>
      <c r="F746" s="194"/>
      <c r="G746" s="194"/>
      <c r="H746" s="194"/>
      <c r="I746" s="194"/>
      <c r="J746" s="194"/>
      <c r="K746" s="194"/>
      <c r="L746" s="1"/>
      <c r="M746" s="1"/>
      <c r="N746" s="1"/>
      <c r="O746" s="1"/>
      <c r="P746" s="1"/>
      <c r="Q746" s="1"/>
      <c r="R746" s="1"/>
      <c r="S746" s="1"/>
      <c r="T746" s="1"/>
      <c r="U746" s="1"/>
      <c r="V746" s="1"/>
      <c r="W746" s="1"/>
      <c r="X746" s="1"/>
      <c r="Y746" s="1"/>
      <c r="Z746" s="1"/>
      <c r="AA746" s="1"/>
    </row>
    <row r="747" spans="1:27" ht="15.75" customHeight="1">
      <c r="A747" s="71"/>
      <c r="B747" s="198"/>
      <c r="C747" s="192"/>
      <c r="D747" s="193"/>
      <c r="E747" s="194"/>
      <c r="F747" s="194"/>
      <c r="G747" s="194"/>
      <c r="H747" s="194"/>
      <c r="I747" s="194"/>
      <c r="J747" s="194"/>
      <c r="K747" s="194"/>
      <c r="L747" s="1"/>
      <c r="M747" s="1"/>
      <c r="N747" s="1"/>
      <c r="O747" s="1"/>
      <c r="P747" s="1"/>
      <c r="Q747" s="1"/>
      <c r="R747" s="1"/>
      <c r="S747" s="1"/>
      <c r="T747" s="1"/>
      <c r="U747" s="1"/>
      <c r="V747" s="1"/>
      <c r="W747" s="1"/>
      <c r="X747" s="1"/>
      <c r="Y747" s="1"/>
      <c r="Z747" s="1"/>
      <c r="AA747" s="1"/>
    </row>
    <row r="748" spans="1:27" ht="15.75" customHeight="1">
      <c r="A748" s="71"/>
      <c r="B748" s="198"/>
      <c r="C748" s="192"/>
      <c r="D748" s="193"/>
      <c r="E748" s="194"/>
      <c r="F748" s="194"/>
      <c r="G748" s="194"/>
      <c r="H748" s="194"/>
      <c r="I748" s="194"/>
      <c r="J748" s="194"/>
      <c r="K748" s="194"/>
      <c r="L748" s="1"/>
      <c r="M748" s="1"/>
      <c r="N748" s="1"/>
      <c r="O748" s="1"/>
      <c r="P748" s="1"/>
      <c r="Q748" s="1"/>
      <c r="R748" s="1"/>
      <c r="S748" s="1"/>
      <c r="T748" s="1"/>
      <c r="U748" s="1"/>
      <c r="V748" s="1"/>
      <c r="W748" s="1"/>
      <c r="X748" s="1"/>
      <c r="Y748" s="1"/>
      <c r="Z748" s="1"/>
      <c r="AA748" s="1"/>
    </row>
    <row r="749" spans="1:27" ht="15.75" customHeight="1">
      <c r="A749" s="71"/>
      <c r="B749" s="198"/>
      <c r="C749" s="192"/>
      <c r="D749" s="193"/>
      <c r="E749" s="194"/>
      <c r="F749" s="194"/>
      <c r="G749" s="194"/>
      <c r="H749" s="194"/>
      <c r="I749" s="194"/>
      <c r="J749" s="194"/>
      <c r="K749" s="194"/>
      <c r="L749" s="1"/>
      <c r="M749" s="1"/>
      <c r="N749" s="1"/>
      <c r="O749" s="1"/>
      <c r="P749" s="1"/>
      <c r="Q749" s="1"/>
      <c r="R749" s="1"/>
      <c r="S749" s="1"/>
      <c r="T749" s="1"/>
      <c r="U749" s="1"/>
      <c r="V749" s="1"/>
      <c r="W749" s="1"/>
      <c r="X749" s="1"/>
      <c r="Y749" s="1"/>
      <c r="Z749" s="1"/>
      <c r="AA749" s="1"/>
    </row>
    <row r="750" spans="1:27" ht="15.75" customHeight="1">
      <c r="A750" s="71"/>
      <c r="B750" s="198"/>
      <c r="C750" s="192"/>
      <c r="D750" s="193"/>
      <c r="E750" s="194"/>
      <c r="F750" s="194"/>
      <c r="G750" s="194"/>
      <c r="H750" s="194"/>
      <c r="I750" s="194"/>
      <c r="J750" s="194"/>
      <c r="K750" s="194"/>
      <c r="L750" s="1"/>
      <c r="M750" s="1"/>
      <c r="N750" s="1"/>
      <c r="O750" s="1"/>
      <c r="P750" s="1"/>
      <c r="Q750" s="1"/>
      <c r="R750" s="1"/>
      <c r="S750" s="1"/>
      <c r="T750" s="1"/>
      <c r="U750" s="1"/>
      <c r="V750" s="1"/>
      <c r="W750" s="1"/>
      <c r="X750" s="1"/>
      <c r="Y750" s="1"/>
      <c r="Z750" s="1"/>
      <c r="AA750" s="1"/>
    </row>
    <row r="751" spans="1:27" ht="15.75" customHeight="1">
      <c r="A751" s="71"/>
      <c r="B751" s="198"/>
      <c r="C751" s="192"/>
      <c r="D751" s="193"/>
      <c r="E751" s="194"/>
      <c r="F751" s="194"/>
      <c r="G751" s="194"/>
      <c r="H751" s="194"/>
      <c r="I751" s="194"/>
      <c r="J751" s="194"/>
      <c r="K751" s="194"/>
      <c r="L751" s="1"/>
      <c r="M751" s="1"/>
      <c r="N751" s="1"/>
      <c r="O751" s="1"/>
      <c r="P751" s="1"/>
      <c r="Q751" s="1"/>
      <c r="R751" s="1"/>
      <c r="S751" s="1"/>
      <c r="T751" s="1"/>
      <c r="U751" s="1"/>
      <c r="V751" s="1"/>
      <c r="W751" s="1"/>
      <c r="X751" s="1"/>
      <c r="Y751" s="1"/>
      <c r="Z751" s="1"/>
      <c r="AA751" s="1"/>
    </row>
    <row r="752" spans="1:27" ht="15.75" customHeight="1">
      <c r="A752" s="71"/>
      <c r="B752" s="198"/>
      <c r="C752" s="192"/>
      <c r="D752" s="193"/>
      <c r="E752" s="194"/>
      <c r="F752" s="194"/>
      <c r="G752" s="194"/>
      <c r="H752" s="194"/>
      <c r="I752" s="194"/>
      <c r="J752" s="194"/>
      <c r="K752" s="194"/>
      <c r="L752" s="1"/>
      <c r="M752" s="1"/>
      <c r="N752" s="1"/>
      <c r="O752" s="1"/>
      <c r="P752" s="1"/>
      <c r="Q752" s="1"/>
      <c r="R752" s="1"/>
      <c r="S752" s="1"/>
      <c r="T752" s="1"/>
      <c r="U752" s="1"/>
      <c r="V752" s="1"/>
      <c r="W752" s="1"/>
      <c r="X752" s="1"/>
      <c r="Y752" s="1"/>
      <c r="Z752" s="1"/>
      <c r="AA752" s="1"/>
    </row>
    <row r="753" spans="1:27" ht="15.75" customHeight="1">
      <c r="A753" s="71"/>
      <c r="B753" s="198"/>
      <c r="C753" s="192"/>
      <c r="D753" s="193"/>
      <c r="E753" s="194"/>
      <c r="F753" s="194"/>
      <c r="G753" s="194"/>
      <c r="H753" s="194"/>
      <c r="I753" s="194"/>
      <c r="J753" s="194"/>
      <c r="K753" s="194"/>
      <c r="L753" s="1"/>
      <c r="M753" s="1"/>
      <c r="N753" s="1"/>
      <c r="O753" s="1"/>
      <c r="P753" s="1"/>
      <c r="Q753" s="1"/>
      <c r="R753" s="1"/>
      <c r="S753" s="1"/>
      <c r="T753" s="1"/>
      <c r="U753" s="1"/>
      <c r="V753" s="1"/>
      <c r="W753" s="1"/>
      <c r="X753" s="1"/>
      <c r="Y753" s="1"/>
      <c r="Z753" s="1"/>
      <c r="AA753" s="1"/>
    </row>
    <row r="754" spans="1:27" ht="15.75" customHeight="1">
      <c r="A754" s="71"/>
      <c r="B754" s="198"/>
      <c r="C754" s="192"/>
      <c r="D754" s="193"/>
      <c r="E754" s="194"/>
      <c r="F754" s="194"/>
      <c r="G754" s="194"/>
      <c r="H754" s="194"/>
      <c r="I754" s="194"/>
      <c r="J754" s="194"/>
      <c r="K754" s="194"/>
      <c r="L754" s="1"/>
      <c r="M754" s="1"/>
      <c r="N754" s="1"/>
      <c r="O754" s="1"/>
      <c r="P754" s="1"/>
      <c r="Q754" s="1"/>
      <c r="R754" s="1"/>
      <c r="S754" s="1"/>
      <c r="T754" s="1"/>
      <c r="U754" s="1"/>
      <c r="V754" s="1"/>
      <c r="W754" s="1"/>
      <c r="X754" s="1"/>
      <c r="Y754" s="1"/>
      <c r="Z754" s="1"/>
      <c r="AA754" s="1"/>
    </row>
    <row r="755" spans="1:27" ht="15.75" customHeight="1">
      <c r="A755" s="71"/>
      <c r="B755" s="198"/>
      <c r="C755" s="192"/>
      <c r="D755" s="193"/>
      <c r="E755" s="194"/>
      <c r="F755" s="194"/>
      <c r="G755" s="194"/>
      <c r="H755" s="194"/>
      <c r="I755" s="194"/>
      <c r="J755" s="194"/>
      <c r="K755" s="194"/>
      <c r="L755" s="1"/>
      <c r="M755" s="1"/>
      <c r="N755" s="1"/>
      <c r="O755" s="1"/>
      <c r="P755" s="1"/>
      <c r="Q755" s="1"/>
      <c r="R755" s="1"/>
      <c r="S755" s="1"/>
      <c r="T755" s="1"/>
      <c r="U755" s="1"/>
      <c r="V755" s="1"/>
      <c r="W755" s="1"/>
      <c r="X755" s="1"/>
      <c r="Y755" s="1"/>
      <c r="Z755" s="1"/>
      <c r="AA755" s="1"/>
    </row>
    <row r="756" spans="1:27" ht="15.75" customHeight="1">
      <c r="A756" s="71"/>
      <c r="B756" s="198"/>
      <c r="C756" s="192"/>
      <c r="D756" s="193"/>
      <c r="E756" s="194"/>
      <c r="F756" s="194"/>
      <c r="G756" s="194"/>
      <c r="H756" s="194"/>
      <c r="I756" s="194"/>
      <c r="J756" s="194"/>
      <c r="K756" s="194"/>
      <c r="L756" s="1"/>
      <c r="M756" s="1"/>
      <c r="N756" s="1"/>
      <c r="O756" s="1"/>
      <c r="P756" s="1"/>
      <c r="Q756" s="1"/>
      <c r="R756" s="1"/>
      <c r="S756" s="1"/>
      <c r="T756" s="1"/>
      <c r="U756" s="1"/>
      <c r="V756" s="1"/>
      <c r="W756" s="1"/>
      <c r="X756" s="1"/>
      <c r="Y756" s="1"/>
      <c r="Z756" s="1"/>
      <c r="AA756" s="1"/>
    </row>
    <row r="757" spans="1:27" ht="15.75" customHeight="1">
      <c r="A757" s="71"/>
      <c r="B757" s="198"/>
      <c r="C757" s="192"/>
      <c r="D757" s="193"/>
      <c r="E757" s="194"/>
      <c r="F757" s="194"/>
      <c r="G757" s="194"/>
      <c r="H757" s="194"/>
      <c r="I757" s="194"/>
      <c r="J757" s="194"/>
      <c r="K757" s="194"/>
      <c r="L757" s="1"/>
      <c r="M757" s="1"/>
      <c r="N757" s="1"/>
      <c r="O757" s="1"/>
      <c r="P757" s="1"/>
      <c r="Q757" s="1"/>
      <c r="R757" s="1"/>
      <c r="S757" s="1"/>
      <c r="T757" s="1"/>
      <c r="U757" s="1"/>
      <c r="V757" s="1"/>
      <c r="W757" s="1"/>
      <c r="X757" s="1"/>
      <c r="Y757" s="1"/>
      <c r="Z757" s="1"/>
      <c r="AA757" s="1"/>
    </row>
    <row r="758" spans="1:27" ht="15.75" customHeight="1">
      <c r="A758" s="71"/>
      <c r="B758" s="198"/>
      <c r="C758" s="192"/>
      <c r="D758" s="193"/>
      <c r="E758" s="194"/>
      <c r="F758" s="194"/>
      <c r="G758" s="194"/>
      <c r="H758" s="194"/>
      <c r="I758" s="194"/>
      <c r="J758" s="194"/>
      <c r="K758" s="194"/>
      <c r="L758" s="1"/>
      <c r="M758" s="1"/>
      <c r="N758" s="1"/>
      <c r="O758" s="1"/>
      <c r="P758" s="1"/>
      <c r="Q758" s="1"/>
      <c r="R758" s="1"/>
      <c r="S758" s="1"/>
      <c r="T758" s="1"/>
      <c r="U758" s="1"/>
      <c r="V758" s="1"/>
      <c r="W758" s="1"/>
      <c r="X758" s="1"/>
      <c r="Y758" s="1"/>
      <c r="Z758" s="1"/>
      <c r="AA758" s="1"/>
    </row>
    <row r="759" spans="1:27" ht="15.75" customHeight="1">
      <c r="A759" s="71"/>
      <c r="B759" s="198"/>
      <c r="C759" s="192"/>
      <c r="D759" s="193"/>
      <c r="E759" s="194"/>
      <c r="F759" s="194"/>
      <c r="G759" s="194"/>
      <c r="H759" s="194"/>
      <c r="I759" s="194"/>
      <c r="J759" s="194"/>
      <c r="K759" s="194"/>
      <c r="L759" s="1"/>
      <c r="M759" s="1"/>
      <c r="N759" s="1"/>
      <c r="O759" s="1"/>
      <c r="P759" s="1"/>
      <c r="Q759" s="1"/>
      <c r="R759" s="1"/>
      <c r="S759" s="1"/>
      <c r="T759" s="1"/>
      <c r="U759" s="1"/>
      <c r="V759" s="1"/>
      <c r="W759" s="1"/>
      <c r="X759" s="1"/>
      <c r="Y759" s="1"/>
      <c r="Z759" s="1"/>
      <c r="AA759" s="1"/>
    </row>
    <row r="760" spans="1:27" ht="15.75" customHeight="1">
      <c r="A760" s="71"/>
      <c r="B760" s="198"/>
      <c r="C760" s="192"/>
      <c r="D760" s="193"/>
      <c r="E760" s="194"/>
      <c r="F760" s="194"/>
      <c r="G760" s="194"/>
      <c r="H760" s="194"/>
      <c r="I760" s="194"/>
      <c r="J760" s="194"/>
      <c r="K760" s="194"/>
      <c r="L760" s="1"/>
      <c r="M760" s="1"/>
      <c r="N760" s="1"/>
      <c r="O760" s="1"/>
      <c r="P760" s="1"/>
      <c r="Q760" s="1"/>
      <c r="R760" s="1"/>
      <c r="S760" s="1"/>
      <c r="T760" s="1"/>
      <c r="U760" s="1"/>
      <c r="V760" s="1"/>
      <c r="W760" s="1"/>
      <c r="X760" s="1"/>
      <c r="Y760" s="1"/>
      <c r="Z760" s="1"/>
      <c r="AA760" s="1"/>
    </row>
    <row r="761" spans="1:27" ht="15.75" customHeight="1">
      <c r="A761" s="71"/>
      <c r="B761" s="198"/>
      <c r="C761" s="192"/>
      <c r="D761" s="193"/>
      <c r="E761" s="194"/>
      <c r="F761" s="194"/>
      <c r="G761" s="194"/>
      <c r="H761" s="194"/>
      <c r="I761" s="194"/>
      <c r="J761" s="194"/>
      <c r="K761" s="194"/>
      <c r="L761" s="1"/>
      <c r="M761" s="1"/>
      <c r="N761" s="1"/>
      <c r="O761" s="1"/>
      <c r="P761" s="1"/>
      <c r="Q761" s="1"/>
      <c r="R761" s="1"/>
      <c r="S761" s="1"/>
      <c r="T761" s="1"/>
      <c r="U761" s="1"/>
      <c r="V761" s="1"/>
      <c r="W761" s="1"/>
      <c r="X761" s="1"/>
      <c r="Y761" s="1"/>
      <c r="Z761" s="1"/>
      <c r="AA761" s="1"/>
    </row>
    <row r="762" spans="1:27" ht="15.75" customHeight="1">
      <c r="A762" s="71"/>
      <c r="B762" s="198"/>
      <c r="C762" s="192"/>
      <c r="D762" s="193"/>
      <c r="E762" s="194"/>
      <c r="F762" s="194"/>
      <c r="G762" s="194"/>
      <c r="H762" s="194"/>
      <c r="I762" s="194"/>
      <c r="J762" s="194"/>
      <c r="K762" s="194"/>
      <c r="L762" s="1"/>
      <c r="M762" s="1"/>
      <c r="N762" s="1"/>
      <c r="O762" s="1"/>
      <c r="P762" s="1"/>
      <c r="Q762" s="1"/>
      <c r="R762" s="1"/>
      <c r="S762" s="1"/>
      <c r="T762" s="1"/>
      <c r="U762" s="1"/>
      <c r="V762" s="1"/>
      <c r="W762" s="1"/>
      <c r="X762" s="1"/>
      <c r="Y762" s="1"/>
      <c r="Z762" s="1"/>
      <c r="AA762" s="1"/>
    </row>
    <row r="763" spans="1:27" ht="15.75" customHeight="1">
      <c r="A763" s="71"/>
      <c r="B763" s="198"/>
      <c r="C763" s="192"/>
      <c r="D763" s="193"/>
      <c r="E763" s="194"/>
      <c r="F763" s="194"/>
      <c r="G763" s="194"/>
      <c r="H763" s="194"/>
      <c r="I763" s="194"/>
      <c r="J763" s="194"/>
      <c r="K763" s="194"/>
      <c r="L763" s="1"/>
      <c r="M763" s="1"/>
      <c r="N763" s="1"/>
      <c r="O763" s="1"/>
      <c r="P763" s="1"/>
      <c r="Q763" s="1"/>
      <c r="R763" s="1"/>
      <c r="S763" s="1"/>
      <c r="T763" s="1"/>
      <c r="U763" s="1"/>
      <c r="V763" s="1"/>
      <c r="W763" s="1"/>
      <c r="X763" s="1"/>
      <c r="Y763" s="1"/>
      <c r="Z763" s="1"/>
      <c r="AA763" s="1"/>
    </row>
    <row r="764" spans="1:27" ht="15.75" customHeight="1">
      <c r="A764" s="71"/>
      <c r="B764" s="198"/>
      <c r="C764" s="192"/>
      <c r="D764" s="193"/>
      <c r="E764" s="194"/>
      <c r="F764" s="194"/>
      <c r="G764" s="194"/>
      <c r="H764" s="194"/>
      <c r="I764" s="194"/>
      <c r="J764" s="194"/>
      <c r="K764" s="194"/>
      <c r="L764" s="1"/>
      <c r="M764" s="1"/>
      <c r="N764" s="1"/>
      <c r="O764" s="1"/>
      <c r="P764" s="1"/>
      <c r="Q764" s="1"/>
      <c r="R764" s="1"/>
      <c r="S764" s="1"/>
      <c r="T764" s="1"/>
      <c r="U764" s="1"/>
      <c r="V764" s="1"/>
      <c r="W764" s="1"/>
      <c r="X764" s="1"/>
      <c r="Y764" s="1"/>
      <c r="Z764" s="1"/>
      <c r="AA764" s="1"/>
    </row>
    <row r="765" spans="1:27" ht="15.75" customHeight="1">
      <c r="A765" s="71"/>
      <c r="B765" s="198"/>
      <c r="C765" s="192"/>
      <c r="D765" s="193"/>
      <c r="E765" s="194"/>
      <c r="F765" s="194"/>
      <c r="G765" s="194"/>
      <c r="H765" s="194"/>
      <c r="I765" s="194"/>
      <c r="J765" s="194"/>
      <c r="K765" s="194"/>
      <c r="L765" s="1"/>
      <c r="M765" s="1"/>
      <c r="N765" s="1"/>
      <c r="O765" s="1"/>
      <c r="P765" s="1"/>
      <c r="Q765" s="1"/>
      <c r="R765" s="1"/>
      <c r="S765" s="1"/>
      <c r="T765" s="1"/>
      <c r="U765" s="1"/>
      <c r="V765" s="1"/>
      <c r="W765" s="1"/>
      <c r="X765" s="1"/>
      <c r="Y765" s="1"/>
      <c r="Z765" s="1"/>
      <c r="AA765" s="1"/>
    </row>
    <row r="766" spans="1:27" ht="15.75" customHeight="1">
      <c r="A766" s="71"/>
      <c r="B766" s="198"/>
      <c r="C766" s="192"/>
      <c r="D766" s="193"/>
      <c r="E766" s="194"/>
      <c r="F766" s="194"/>
      <c r="G766" s="194"/>
      <c r="H766" s="194"/>
      <c r="I766" s="194"/>
      <c r="J766" s="194"/>
      <c r="K766" s="194"/>
      <c r="L766" s="1"/>
      <c r="M766" s="1"/>
      <c r="N766" s="1"/>
      <c r="O766" s="1"/>
      <c r="P766" s="1"/>
      <c r="Q766" s="1"/>
      <c r="R766" s="1"/>
      <c r="S766" s="1"/>
      <c r="T766" s="1"/>
      <c r="U766" s="1"/>
      <c r="V766" s="1"/>
      <c r="W766" s="1"/>
      <c r="X766" s="1"/>
      <c r="Y766" s="1"/>
      <c r="Z766" s="1"/>
      <c r="AA766" s="1"/>
    </row>
    <row r="767" spans="1:27" ht="15.75" customHeight="1">
      <c r="A767" s="71"/>
      <c r="B767" s="198"/>
      <c r="C767" s="192"/>
      <c r="D767" s="193"/>
      <c r="E767" s="194"/>
      <c r="F767" s="194"/>
      <c r="G767" s="194"/>
      <c r="H767" s="194"/>
      <c r="I767" s="194"/>
      <c r="J767" s="194"/>
      <c r="K767" s="194"/>
      <c r="L767" s="1"/>
      <c r="M767" s="1"/>
      <c r="N767" s="1"/>
      <c r="O767" s="1"/>
      <c r="P767" s="1"/>
      <c r="Q767" s="1"/>
      <c r="R767" s="1"/>
      <c r="S767" s="1"/>
      <c r="T767" s="1"/>
      <c r="U767" s="1"/>
      <c r="V767" s="1"/>
      <c r="W767" s="1"/>
      <c r="X767" s="1"/>
      <c r="Y767" s="1"/>
      <c r="Z767" s="1"/>
      <c r="AA767" s="1"/>
    </row>
    <row r="768" spans="1:27" ht="15.75" customHeight="1">
      <c r="A768" s="71"/>
      <c r="B768" s="198"/>
      <c r="C768" s="192"/>
      <c r="D768" s="193"/>
      <c r="E768" s="194"/>
      <c r="F768" s="194"/>
      <c r="G768" s="194"/>
      <c r="H768" s="194"/>
      <c r="I768" s="194"/>
      <c r="J768" s="194"/>
      <c r="K768" s="194"/>
      <c r="L768" s="1"/>
      <c r="M768" s="1"/>
      <c r="N768" s="1"/>
      <c r="O768" s="1"/>
      <c r="P768" s="1"/>
      <c r="Q768" s="1"/>
      <c r="R768" s="1"/>
      <c r="S768" s="1"/>
      <c r="T768" s="1"/>
      <c r="U768" s="1"/>
      <c r="V768" s="1"/>
      <c r="W768" s="1"/>
      <c r="X768" s="1"/>
      <c r="Y768" s="1"/>
      <c r="Z768" s="1"/>
      <c r="AA768" s="1"/>
    </row>
    <row r="769" spans="1:27" ht="15.75" customHeight="1">
      <c r="A769" s="71"/>
      <c r="B769" s="198"/>
      <c r="C769" s="192"/>
      <c r="D769" s="193"/>
      <c r="E769" s="194"/>
      <c r="F769" s="194"/>
      <c r="G769" s="194"/>
      <c r="H769" s="194"/>
      <c r="I769" s="194"/>
      <c r="J769" s="194"/>
      <c r="K769" s="194"/>
      <c r="L769" s="1"/>
      <c r="M769" s="1"/>
      <c r="N769" s="1"/>
      <c r="O769" s="1"/>
      <c r="P769" s="1"/>
      <c r="Q769" s="1"/>
      <c r="R769" s="1"/>
      <c r="S769" s="1"/>
      <c r="T769" s="1"/>
      <c r="U769" s="1"/>
      <c r="V769" s="1"/>
      <c r="W769" s="1"/>
      <c r="X769" s="1"/>
      <c r="Y769" s="1"/>
      <c r="Z769" s="1"/>
      <c r="AA769" s="1"/>
    </row>
    <row r="770" spans="1:27" ht="15.75" customHeight="1">
      <c r="A770" s="71"/>
      <c r="B770" s="198"/>
      <c r="C770" s="192"/>
      <c r="D770" s="193"/>
      <c r="E770" s="194"/>
      <c r="F770" s="194"/>
      <c r="G770" s="194"/>
      <c r="H770" s="194"/>
      <c r="I770" s="194"/>
      <c r="J770" s="194"/>
      <c r="K770" s="194"/>
      <c r="L770" s="1"/>
      <c r="M770" s="1"/>
      <c r="N770" s="1"/>
      <c r="O770" s="1"/>
      <c r="P770" s="1"/>
      <c r="Q770" s="1"/>
      <c r="R770" s="1"/>
      <c r="S770" s="1"/>
      <c r="T770" s="1"/>
      <c r="U770" s="1"/>
      <c r="V770" s="1"/>
      <c r="W770" s="1"/>
      <c r="X770" s="1"/>
      <c r="Y770" s="1"/>
      <c r="Z770" s="1"/>
      <c r="AA770" s="1"/>
    </row>
    <row r="771" spans="1:27" ht="15.75" customHeight="1">
      <c r="A771" s="71"/>
      <c r="B771" s="198"/>
      <c r="C771" s="192"/>
      <c r="D771" s="193"/>
      <c r="E771" s="194"/>
      <c r="F771" s="194"/>
      <c r="G771" s="194"/>
      <c r="H771" s="194"/>
      <c r="I771" s="194"/>
      <c r="J771" s="194"/>
      <c r="K771" s="194"/>
      <c r="L771" s="1"/>
      <c r="M771" s="1"/>
      <c r="N771" s="1"/>
      <c r="O771" s="1"/>
      <c r="P771" s="1"/>
      <c r="Q771" s="1"/>
      <c r="R771" s="1"/>
      <c r="S771" s="1"/>
      <c r="T771" s="1"/>
      <c r="U771" s="1"/>
      <c r="V771" s="1"/>
      <c r="W771" s="1"/>
      <c r="X771" s="1"/>
      <c r="Y771" s="1"/>
      <c r="Z771" s="1"/>
      <c r="AA771" s="1"/>
    </row>
    <row r="772" spans="1:27" ht="15.75" customHeight="1">
      <c r="A772" s="71"/>
      <c r="B772" s="198"/>
      <c r="C772" s="192"/>
      <c r="D772" s="193"/>
      <c r="E772" s="194"/>
      <c r="F772" s="194"/>
      <c r="G772" s="194"/>
      <c r="H772" s="194"/>
      <c r="I772" s="194"/>
      <c r="J772" s="194"/>
      <c r="K772" s="194"/>
      <c r="L772" s="1"/>
      <c r="M772" s="1"/>
      <c r="N772" s="1"/>
      <c r="O772" s="1"/>
      <c r="P772" s="1"/>
      <c r="Q772" s="1"/>
      <c r="R772" s="1"/>
      <c r="S772" s="1"/>
      <c r="T772" s="1"/>
      <c r="U772" s="1"/>
      <c r="V772" s="1"/>
      <c r="W772" s="1"/>
      <c r="X772" s="1"/>
      <c r="Y772" s="1"/>
      <c r="Z772" s="1"/>
      <c r="AA772" s="1"/>
    </row>
    <row r="773" spans="1:27" ht="15.75" customHeight="1">
      <c r="A773" s="71"/>
      <c r="B773" s="198"/>
      <c r="C773" s="192"/>
      <c r="D773" s="193"/>
      <c r="E773" s="194"/>
      <c r="F773" s="194"/>
      <c r="G773" s="194"/>
      <c r="H773" s="194"/>
      <c r="I773" s="194"/>
      <c r="J773" s="194"/>
      <c r="K773" s="194"/>
      <c r="L773" s="1"/>
      <c r="M773" s="1"/>
      <c r="N773" s="1"/>
      <c r="O773" s="1"/>
      <c r="P773" s="1"/>
      <c r="Q773" s="1"/>
      <c r="R773" s="1"/>
      <c r="S773" s="1"/>
      <c r="T773" s="1"/>
      <c r="U773" s="1"/>
      <c r="V773" s="1"/>
      <c r="W773" s="1"/>
      <c r="X773" s="1"/>
      <c r="Y773" s="1"/>
      <c r="Z773" s="1"/>
      <c r="AA773" s="1"/>
    </row>
    <row r="774" spans="1:27" ht="15.75" customHeight="1">
      <c r="A774" s="71"/>
      <c r="B774" s="198"/>
      <c r="C774" s="192"/>
      <c r="D774" s="193"/>
      <c r="E774" s="194"/>
      <c r="F774" s="194"/>
      <c r="G774" s="194"/>
      <c r="H774" s="194"/>
      <c r="I774" s="194"/>
      <c r="J774" s="194"/>
      <c r="K774" s="194"/>
      <c r="L774" s="1"/>
      <c r="M774" s="1"/>
      <c r="N774" s="1"/>
      <c r="O774" s="1"/>
      <c r="P774" s="1"/>
      <c r="Q774" s="1"/>
      <c r="R774" s="1"/>
      <c r="S774" s="1"/>
      <c r="T774" s="1"/>
      <c r="U774" s="1"/>
      <c r="V774" s="1"/>
      <c r="W774" s="1"/>
      <c r="X774" s="1"/>
      <c r="Y774" s="1"/>
      <c r="Z774" s="1"/>
      <c r="AA774" s="1"/>
    </row>
    <row r="775" spans="1:27" ht="15.75" customHeight="1">
      <c r="A775" s="71"/>
      <c r="B775" s="198"/>
      <c r="C775" s="192"/>
      <c r="D775" s="193"/>
      <c r="E775" s="194"/>
      <c r="F775" s="194"/>
      <c r="G775" s="194"/>
      <c r="H775" s="194"/>
      <c r="I775" s="194"/>
      <c r="J775" s="194"/>
      <c r="K775" s="194"/>
      <c r="L775" s="1"/>
      <c r="M775" s="1"/>
      <c r="N775" s="1"/>
      <c r="O775" s="1"/>
      <c r="P775" s="1"/>
      <c r="Q775" s="1"/>
      <c r="R775" s="1"/>
      <c r="S775" s="1"/>
      <c r="T775" s="1"/>
      <c r="U775" s="1"/>
      <c r="V775" s="1"/>
      <c r="W775" s="1"/>
      <c r="X775" s="1"/>
      <c r="Y775" s="1"/>
      <c r="Z775" s="1"/>
      <c r="AA775" s="1"/>
    </row>
    <row r="776" spans="1:27" ht="15.75" customHeight="1">
      <c r="A776" s="71"/>
      <c r="B776" s="198"/>
      <c r="C776" s="192"/>
      <c r="D776" s="193"/>
      <c r="E776" s="194"/>
      <c r="F776" s="194"/>
      <c r="G776" s="194"/>
      <c r="H776" s="194"/>
      <c r="I776" s="194"/>
      <c r="J776" s="194"/>
      <c r="K776" s="194"/>
      <c r="L776" s="1"/>
      <c r="M776" s="1"/>
      <c r="N776" s="1"/>
      <c r="O776" s="1"/>
      <c r="P776" s="1"/>
      <c r="Q776" s="1"/>
      <c r="R776" s="1"/>
      <c r="S776" s="1"/>
      <c r="T776" s="1"/>
      <c r="U776" s="1"/>
      <c r="V776" s="1"/>
      <c r="W776" s="1"/>
      <c r="X776" s="1"/>
      <c r="Y776" s="1"/>
      <c r="Z776" s="1"/>
      <c r="AA776" s="1"/>
    </row>
    <row r="777" spans="1:27" ht="15.75" customHeight="1">
      <c r="A777" s="71"/>
      <c r="B777" s="198"/>
      <c r="C777" s="192"/>
      <c r="D777" s="193"/>
      <c r="E777" s="194"/>
      <c r="F777" s="194"/>
      <c r="G777" s="194"/>
      <c r="H777" s="194"/>
      <c r="I777" s="194"/>
      <c r="J777" s="194"/>
      <c r="K777" s="194"/>
      <c r="L777" s="1"/>
      <c r="M777" s="1"/>
      <c r="N777" s="1"/>
      <c r="O777" s="1"/>
      <c r="P777" s="1"/>
      <c r="Q777" s="1"/>
      <c r="R777" s="1"/>
      <c r="S777" s="1"/>
      <c r="T777" s="1"/>
      <c r="U777" s="1"/>
      <c r="V777" s="1"/>
      <c r="W777" s="1"/>
      <c r="X777" s="1"/>
      <c r="Y777" s="1"/>
      <c r="Z777" s="1"/>
      <c r="AA777" s="1"/>
    </row>
    <row r="778" spans="1:27" ht="15.75" customHeight="1">
      <c r="A778" s="71"/>
      <c r="B778" s="198"/>
      <c r="C778" s="192"/>
      <c r="D778" s="193"/>
      <c r="E778" s="194"/>
      <c r="F778" s="194"/>
      <c r="G778" s="194"/>
      <c r="H778" s="194"/>
      <c r="I778" s="194"/>
      <c r="J778" s="194"/>
      <c r="K778" s="194"/>
      <c r="L778" s="1"/>
      <c r="M778" s="1"/>
      <c r="N778" s="1"/>
      <c r="O778" s="1"/>
      <c r="P778" s="1"/>
      <c r="Q778" s="1"/>
      <c r="R778" s="1"/>
      <c r="S778" s="1"/>
      <c r="T778" s="1"/>
      <c r="U778" s="1"/>
      <c r="V778" s="1"/>
      <c r="W778" s="1"/>
      <c r="X778" s="1"/>
      <c r="Y778" s="1"/>
      <c r="Z778" s="1"/>
      <c r="AA778" s="1"/>
    </row>
    <row r="779" spans="1:27" ht="15.75" customHeight="1">
      <c r="A779" s="71"/>
      <c r="B779" s="198"/>
      <c r="C779" s="192"/>
      <c r="D779" s="193"/>
      <c r="E779" s="194"/>
      <c r="F779" s="194"/>
      <c r="G779" s="194"/>
      <c r="H779" s="194"/>
      <c r="I779" s="194"/>
      <c r="J779" s="194"/>
      <c r="K779" s="194"/>
      <c r="L779" s="1"/>
      <c r="M779" s="1"/>
      <c r="N779" s="1"/>
      <c r="O779" s="1"/>
      <c r="P779" s="1"/>
      <c r="Q779" s="1"/>
      <c r="R779" s="1"/>
      <c r="S779" s="1"/>
      <c r="T779" s="1"/>
      <c r="U779" s="1"/>
      <c r="V779" s="1"/>
      <c r="W779" s="1"/>
      <c r="X779" s="1"/>
      <c r="Y779" s="1"/>
      <c r="Z779" s="1"/>
      <c r="AA779" s="1"/>
    </row>
    <row r="780" spans="1:27" ht="15.75" customHeight="1">
      <c r="A780" s="71"/>
      <c r="B780" s="198"/>
      <c r="C780" s="192"/>
      <c r="D780" s="193"/>
      <c r="E780" s="194"/>
      <c r="F780" s="194"/>
      <c r="G780" s="194"/>
      <c r="H780" s="194"/>
      <c r="I780" s="194"/>
      <c r="J780" s="194"/>
      <c r="K780" s="194"/>
      <c r="L780" s="1"/>
      <c r="M780" s="1"/>
      <c r="N780" s="1"/>
      <c r="O780" s="1"/>
      <c r="P780" s="1"/>
      <c r="Q780" s="1"/>
      <c r="R780" s="1"/>
      <c r="S780" s="1"/>
      <c r="T780" s="1"/>
      <c r="U780" s="1"/>
      <c r="V780" s="1"/>
      <c r="W780" s="1"/>
      <c r="X780" s="1"/>
      <c r="Y780" s="1"/>
      <c r="Z780" s="1"/>
      <c r="AA780" s="1"/>
    </row>
    <row r="781" spans="1:27" ht="15.75" customHeight="1">
      <c r="A781" s="71"/>
      <c r="B781" s="198"/>
      <c r="C781" s="192"/>
      <c r="D781" s="193"/>
      <c r="E781" s="194"/>
      <c r="F781" s="194"/>
      <c r="G781" s="194"/>
      <c r="H781" s="194"/>
      <c r="I781" s="194"/>
      <c r="J781" s="194"/>
      <c r="K781" s="194"/>
      <c r="L781" s="1"/>
      <c r="M781" s="1"/>
      <c r="N781" s="1"/>
      <c r="O781" s="1"/>
      <c r="P781" s="1"/>
      <c r="Q781" s="1"/>
      <c r="R781" s="1"/>
      <c r="S781" s="1"/>
      <c r="T781" s="1"/>
      <c r="U781" s="1"/>
      <c r="V781" s="1"/>
      <c r="W781" s="1"/>
      <c r="X781" s="1"/>
      <c r="Y781" s="1"/>
      <c r="Z781" s="1"/>
      <c r="AA781" s="1"/>
    </row>
    <row r="782" spans="1:27" ht="15.75" customHeight="1">
      <c r="A782" s="71"/>
      <c r="B782" s="198"/>
      <c r="C782" s="192"/>
      <c r="D782" s="193"/>
      <c r="E782" s="194"/>
      <c r="F782" s="194"/>
      <c r="G782" s="194"/>
      <c r="H782" s="194"/>
      <c r="I782" s="194"/>
      <c r="J782" s="194"/>
      <c r="K782" s="194"/>
      <c r="L782" s="1"/>
      <c r="M782" s="1"/>
      <c r="N782" s="1"/>
      <c r="O782" s="1"/>
      <c r="P782" s="1"/>
      <c r="Q782" s="1"/>
      <c r="R782" s="1"/>
      <c r="S782" s="1"/>
      <c r="T782" s="1"/>
      <c r="U782" s="1"/>
      <c r="V782" s="1"/>
      <c r="W782" s="1"/>
      <c r="X782" s="1"/>
      <c r="Y782" s="1"/>
      <c r="Z782" s="1"/>
      <c r="AA782" s="1"/>
    </row>
    <row r="783" spans="1:27" ht="15.75" customHeight="1">
      <c r="A783" s="71"/>
      <c r="B783" s="198"/>
      <c r="C783" s="192"/>
      <c r="D783" s="193"/>
      <c r="E783" s="194"/>
      <c r="F783" s="194"/>
      <c r="G783" s="194"/>
      <c r="H783" s="194"/>
      <c r="I783" s="194"/>
      <c r="J783" s="194"/>
      <c r="K783" s="194"/>
      <c r="L783" s="1"/>
      <c r="M783" s="1"/>
      <c r="N783" s="1"/>
      <c r="O783" s="1"/>
      <c r="P783" s="1"/>
      <c r="Q783" s="1"/>
      <c r="R783" s="1"/>
      <c r="S783" s="1"/>
      <c r="T783" s="1"/>
      <c r="U783" s="1"/>
      <c r="V783" s="1"/>
      <c r="W783" s="1"/>
      <c r="X783" s="1"/>
      <c r="Y783" s="1"/>
      <c r="Z783" s="1"/>
      <c r="AA783" s="1"/>
    </row>
    <row r="784" spans="1:27" ht="15.75" customHeight="1">
      <c r="A784" s="71"/>
      <c r="B784" s="198"/>
      <c r="C784" s="192"/>
      <c r="D784" s="193"/>
      <c r="E784" s="194"/>
      <c r="F784" s="194"/>
      <c r="G784" s="194"/>
      <c r="H784" s="194"/>
      <c r="I784" s="194"/>
      <c r="J784" s="194"/>
      <c r="K784" s="194"/>
      <c r="L784" s="1"/>
      <c r="M784" s="1"/>
      <c r="N784" s="1"/>
      <c r="O784" s="1"/>
      <c r="P784" s="1"/>
      <c r="Q784" s="1"/>
      <c r="R784" s="1"/>
      <c r="S784" s="1"/>
      <c r="T784" s="1"/>
      <c r="U784" s="1"/>
      <c r="V784" s="1"/>
      <c r="W784" s="1"/>
      <c r="X784" s="1"/>
      <c r="Y784" s="1"/>
      <c r="Z784" s="1"/>
      <c r="AA784" s="1"/>
    </row>
    <row r="785" spans="1:27" ht="15.75" customHeight="1">
      <c r="A785" s="71"/>
      <c r="B785" s="198"/>
      <c r="C785" s="192"/>
      <c r="D785" s="193"/>
      <c r="E785" s="194"/>
      <c r="F785" s="194"/>
      <c r="G785" s="194"/>
      <c r="H785" s="194"/>
      <c r="I785" s="194"/>
      <c r="J785" s="194"/>
      <c r="K785" s="194"/>
      <c r="L785" s="1"/>
      <c r="M785" s="1"/>
      <c r="N785" s="1"/>
      <c r="O785" s="1"/>
      <c r="P785" s="1"/>
      <c r="Q785" s="1"/>
      <c r="R785" s="1"/>
      <c r="S785" s="1"/>
      <c r="T785" s="1"/>
      <c r="U785" s="1"/>
      <c r="V785" s="1"/>
      <c r="W785" s="1"/>
      <c r="X785" s="1"/>
      <c r="Y785" s="1"/>
      <c r="Z785" s="1"/>
      <c r="AA785" s="1"/>
    </row>
    <row r="786" spans="1:27" ht="15.75" customHeight="1">
      <c r="A786" s="71"/>
      <c r="B786" s="198"/>
      <c r="C786" s="192"/>
      <c r="D786" s="193"/>
      <c r="E786" s="194"/>
      <c r="F786" s="194"/>
      <c r="G786" s="194"/>
      <c r="H786" s="194"/>
      <c r="I786" s="194"/>
      <c r="J786" s="194"/>
      <c r="K786" s="194"/>
      <c r="L786" s="1"/>
      <c r="M786" s="1"/>
      <c r="N786" s="1"/>
      <c r="O786" s="1"/>
      <c r="P786" s="1"/>
      <c r="Q786" s="1"/>
      <c r="R786" s="1"/>
      <c r="S786" s="1"/>
      <c r="T786" s="1"/>
      <c r="U786" s="1"/>
      <c r="V786" s="1"/>
      <c r="W786" s="1"/>
      <c r="X786" s="1"/>
      <c r="Y786" s="1"/>
      <c r="Z786" s="1"/>
      <c r="AA786" s="1"/>
    </row>
    <row r="787" spans="1:27" ht="15.75" customHeight="1">
      <c r="A787" s="71"/>
      <c r="B787" s="198"/>
      <c r="C787" s="192"/>
      <c r="D787" s="193"/>
      <c r="E787" s="194"/>
      <c r="F787" s="194"/>
      <c r="G787" s="194"/>
      <c r="H787" s="194"/>
      <c r="I787" s="194"/>
      <c r="J787" s="194"/>
      <c r="K787" s="194"/>
      <c r="L787" s="1"/>
      <c r="M787" s="1"/>
      <c r="N787" s="1"/>
      <c r="O787" s="1"/>
      <c r="P787" s="1"/>
      <c r="Q787" s="1"/>
      <c r="R787" s="1"/>
      <c r="S787" s="1"/>
      <c r="T787" s="1"/>
      <c r="U787" s="1"/>
      <c r="V787" s="1"/>
      <c r="W787" s="1"/>
      <c r="X787" s="1"/>
      <c r="Y787" s="1"/>
      <c r="Z787" s="1"/>
      <c r="AA787" s="1"/>
    </row>
    <row r="788" spans="1:27" ht="15.75" customHeight="1">
      <c r="A788" s="71"/>
      <c r="B788" s="198"/>
      <c r="C788" s="192"/>
      <c r="D788" s="193"/>
      <c r="E788" s="194"/>
      <c r="F788" s="194"/>
      <c r="G788" s="194"/>
      <c r="H788" s="194"/>
      <c r="I788" s="194"/>
      <c r="J788" s="194"/>
      <c r="K788" s="194"/>
      <c r="L788" s="1"/>
      <c r="M788" s="1"/>
      <c r="N788" s="1"/>
      <c r="O788" s="1"/>
      <c r="P788" s="1"/>
      <c r="Q788" s="1"/>
      <c r="R788" s="1"/>
      <c r="S788" s="1"/>
      <c r="T788" s="1"/>
      <c r="U788" s="1"/>
      <c r="V788" s="1"/>
      <c r="W788" s="1"/>
      <c r="X788" s="1"/>
      <c r="Y788" s="1"/>
      <c r="Z788" s="1"/>
      <c r="AA788" s="1"/>
    </row>
    <row r="789" spans="1:27" ht="15.75" customHeight="1">
      <c r="A789" s="71"/>
      <c r="B789" s="198"/>
      <c r="C789" s="192"/>
      <c r="D789" s="193"/>
      <c r="E789" s="194"/>
      <c r="F789" s="194"/>
      <c r="G789" s="194"/>
      <c r="H789" s="194"/>
      <c r="I789" s="194"/>
      <c r="J789" s="194"/>
      <c r="K789" s="194"/>
      <c r="L789" s="1"/>
      <c r="M789" s="1"/>
      <c r="N789" s="1"/>
      <c r="O789" s="1"/>
      <c r="P789" s="1"/>
      <c r="Q789" s="1"/>
      <c r="R789" s="1"/>
      <c r="S789" s="1"/>
      <c r="T789" s="1"/>
      <c r="U789" s="1"/>
      <c r="V789" s="1"/>
      <c r="W789" s="1"/>
      <c r="X789" s="1"/>
      <c r="Y789" s="1"/>
      <c r="Z789" s="1"/>
      <c r="AA789" s="1"/>
    </row>
    <row r="790" spans="1:27" ht="15.75" customHeight="1">
      <c r="A790" s="71"/>
      <c r="B790" s="198"/>
      <c r="C790" s="192"/>
      <c r="D790" s="193"/>
      <c r="E790" s="194"/>
      <c r="F790" s="194"/>
      <c r="G790" s="194"/>
      <c r="H790" s="194"/>
      <c r="I790" s="194"/>
      <c r="J790" s="194"/>
      <c r="K790" s="194"/>
      <c r="L790" s="1"/>
      <c r="M790" s="1"/>
      <c r="N790" s="1"/>
      <c r="O790" s="1"/>
      <c r="P790" s="1"/>
      <c r="Q790" s="1"/>
      <c r="R790" s="1"/>
      <c r="S790" s="1"/>
      <c r="T790" s="1"/>
      <c r="U790" s="1"/>
      <c r="V790" s="1"/>
      <c r="W790" s="1"/>
      <c r="X790" s="1"/>
      <c r="Y790" s="1"/>
      <c r="Z790" s="1"/>
      <c r="AA790" s="1"/>
    </row>
    <row r="791" spans="1:27" ht="15.75" customHeight="1">
      <c r="A791" s="71"/>
      <c r="B791" s="198"/>
      <c r="C791" s="192"/>
      <c r="D791" s="193"/>
      <c r="E791" s="194"/>
      <c r="F791" s="194"/>
      <c r="G791" s="194"/>
      <c r="H791" s="194"/>
      <c r="I791" s="194"/>
      <c r="J791" s="194"/>
      <c r="K791" s="194"/>
      <c r="L791" s="1"/>
      <c r="M791" s="1"/>
      <c r="N791" s="1"/>
      <c r="O791" s="1"/>
      <c r="P791" s="1"/>
      <c r="Q791" s="1"/>
      <c r="R791" s="1"/>
      <c r="S791" s="1"/>
      <c r="T791" s="1"/>
      <c r="U791" s="1"/>
      <c r="V791" s="1"/>
      <c r="W791" s="1"/>
      <c r="X791" s="1"/>
      <c r="Y791" s="1"/>
      <c r="Z791" s="1"/>
      <c r="AA791" s="1"/>
    </row>
    <row r="792" spans="1:27" ht="15.75" customHeight="1">
      <c r="A792" s="71"/>
      <c r="B792" s="198"/>
      <c r="C792" s="192"/>
      <c r="D792" s="193"/>
      <c r="E792" s="194"/>
      <c r="F792" s="194"/>
      <c r="G792" s="194"/>
      <c r="H792" s="194"/>
      <c r="I792" s="194"/>
      <c r="J792" s="194"/>
      <c r="K792" s="194"/>
      <c r="L792" s="1"/>
      <c r="M792" s="1"/>
      <c r="N792" s="1"/>
      <c r="O792" s="1"/>
      <c r="P792" s="1"/>
      <c r="Q792" s="1"/>
      <c r="R792" s="1"/>
      <c r="S792" s="1"/>
      <c r="T792" s="1"/>
      <c r="U792" s="1"/>
      <c r="V792" s="1"/>
      <c r="W792" s="1"/>
      <c r="X792" s="1"/>
      <c r="Y792" s="1"/>
      <c r="Z792" s="1"/>
      <c r="AA792" s="1"/>
    </row>
    <row r="793" spans="1:27" ht="15.75" customHeight="1">
      <c r="A793" s="71"/>
      <c r="B793" s="198"/>
      <c r="C793" s="192"/>
      <c r="D793" s="193"/>
      <c r="E793" s="194"/>
      <c r="F793" s="194"/>
      <c r="G793" s="194"/>
      <c r="H793" s="194"/>
      <c r="I793" s="194"/>
      <c r="J793" s="194"/>
      <c r="K793" s="194"/>
      <c r="L793" s="1"/>
      <c r="M793" s="1"/>
      <c r="N793" s="1"/>
      <c r="O793" s="1"/>
      <c r="P793" s="1"/>
      <c r="Q793" s="1"/>
      <c r="R793" s="1"/>
      <c r="S793" s="1"/>
      <c r="T793" s="1"/>
      <c r="U793" s="1"/>
      <c r="V793" s="1"/>
      <c r="W793" s="1"/>
      <c r="X793" s="1"/>
      <c r="Y793" s="1"/>
      <c r="Z793" s="1"/>
      <c r="AA793" s="1"/>
    </row>
    <row r="794" spans="1:27" ht="15.75" customHeight="1">
      <c r="A794" s="71"/>
      <c r="B794" s="198"/>
      <c r="C794" s="192"/>
      <c r="D794" s="193"/>
      <c r="E794" s="194"/>
      <c r="F794" s="194"/>
      <c r="G794" s="194"/>
      <c r="H794" s="194"/>
      <c r="I794" s="194"/>
      <c r="J794" s="194"/>
      <c r="K794" s="194"/>
      <c r="L794" s="1"/>
      <c r="M794" s="1"/>
      <c r="N794" s="1"/>
      <c r="O794" s="1"/>
      <c r="P794" s="1"/>
      <c r="Q794" s="1"/>
      <c r="R794" s="1"/>
      <c r="S794" s="1"/>
      <c r="T794" s="1"/>
      <c r="U794" s="1"/>
      <c r="V794" s="1"/>
      <c r="W794" s="1"/>
      <c r="X794" s="1"/>
      <c r="Y794" s="1"/>
      <c r="Z794" s="1"/>
      <c r="AA794" s="1"/>
    </row>
    <row r="795" spans="1:27" ht="15.75" customHeight="1">
      <c r="A795" s="71"/>
      <c r="B795" s="198"/>
      <c r="C795" s="192"/>
      <c r="D795" s="193"/>
      <c r="E795" s="194"/>
      <c r="F795" s="194"/>
      <c r="G795" s="194"/>
      <c r="H795" s="194"/>
      <c r="I795" s="194"/>
      <c r="J795" s="194"/>
      <c r="K795" s="194"/>
      <c r="L795" s="1"/>
      <c r="M795" s="1"/>
      <c r="N795" s="1"/>
      <c r="O795" s="1"/>
      <c r="P795" s="1"/>
      <c r="Q795" s="1"/>
      <c r="R795" s="1"/>
      <c r="S795" s="1"/>
      <c r="T795" s="1"/>
      <c r="U795" s="1"/>
      <c r="V795" s="1"/>
      <c r="W795" s="1"/>
      <c r="X795" s="1"/>
      <c r="Y795" s="1"/>
      <c r="Z795" s="1"/>
      <c r="AA795" s="1"/>
    </row>
    <row r="796" spans="1:27" ht="15.75" customHeight="1">
      <c r="A796" s="71"/>
      <c r="B796" s="198"/>
      <c r="C796" s="192"/>
      <c r="D796" s="193"/>
      <c r="E796" s="194"/>
      <c r="F796" s="194"/>
      <c r="G796" s="194"/>
      <c r="H796" s="194"/>
      <c r="I796" s="194"/>
      <c r="J796" s="194"/>
      <c r="K796" s="194"/>
      <c r="L796" s="1"/>
      <c r="M796" s="1"/>
      <c r="N796" s="1"/>
      <c r="O796" s="1"/>
      <c r="P796" s="1"/>
      <c r="Q796" s="1"/>
      <c r="R796" s="1"/>
      <c r="S796" s="1"/>
      <c r="T796" s="1"/>
      <c r="U796" s="1"/>
      <c r="V796" s="1"/>
      <c r="W796" s="1"/>
      <c r="X796" s="1"/>
      <c r="Y796" s="1"/>
      <c r="Z796" s="1"/>
      <c r="AA796" s="1"/>
    </row>
    <row r="797" spans="1:27" ht="15.75" customHeight="1">
      <c r="A797" s="71"/>
      <c r="B797" s="198"/>
      <c r="C797" s="192"/>
      <c r="D797" s="193"/>
      <c r="E797" s="194"/>
      <c r="F797" s="194"/>
      <c r="G797" s="194"/>
      <c r="H797" s="194"/>
      <c r="I797" s="194"/>
      <c r="J797" s="194"/>
      <c r="K797" s="194"/>
      <c r="L797" s="1"/>
      <c r="M797" s="1"/>
      <c r="N797" s="1"/>
      <c r="O797" s="1"/>
      <c r="P797" s="1"/>
      <c r="Q797" s="1"/>
      <c r="R797" s="1"/>
      <c r="S797" s="1"/>
      <c r="T797" s="1"/>
      <c r="U797" s="1"/>
      <c r="V797" s="1"/>
      <c r="W797" s="1"/>
      <c r="X797" s="1"/>
      <c r="Y797" s="1"/>
      <c r="Z797" s="1"/>
      <c r="AA797" s="1"/>
    </row>
    <row r="798" spans="1:27" ht="15.75" customHeight="1">
      <c r="A798" s="71"/>
      <c r="B798" s="198"/>
      <c r="C798" s="192"/>
      <c r="D798" s="193"/>
      <c r="E798" s="194"/>
      <c r="F798" s="194"/>
      <c r="G798" s="194"/>
      <c r="H798" s="194"/>
      <c r="I798" s="194"/>
      <c r="J798" s="194"/>
      <c r="K798" s="194"/>
      <c r="L798" s="1"/>
      <c r="M798" s="1"/>
      <c r="N798" s="1"/>
      <c r="O798" s="1"/>
      <c r="P798" s="1"/>
      <c r="Q798" s="1"/>
      <c r="R798" s="1"/>
      <c r="S798" s="1"/>
      <c r="T798" s="1"/>
      <c r="U798" s="1"/>
      <c r="V798" s="1"/>
      <c r="W798" s="1"/>
      <c r="X798" s="1"/>
      <c r="Y798" s="1"/>
      <c r="Z798" s="1"/>
      <c r="AA798" s="1"/>
    </row>
    <row r="799" spans="1:27" ht="15.75" customHeight="1">
      <c r="A799" s="71"/>
      <c r="B799" s="198"/>
      <c r="C799" s="192"/>
      <c r="D799" s="193"/>
      <c r="E799" s="194"/>
      <c r="F799" s="194"/>
      <c r="G799" s="194"/>
      <c r="H799" s="194"/>
      <c r="I799" s="194"/>
      <c r="J799" s="194"/>
      <c r="K799" s="194"/>
      <c r="L799" s="1"/>
      <c r="M799" s="1"/>
      <c r="N799" s="1"/>
      <c r="O799" s="1"/>
      <c r="P799" s="1"/>
      <c r="Q799" s="1"/>
      <c r="R799" s="1"/>
      <c r="S799" s="1"/>
      <c r="T799" s="1"/>
      <c r="U799" s="1"/>
      <c r="V799" s="1"/>
      <c r="W799" s="1"/>
      <c r="X799" s="1"/>
      <c r="Y799" s="1"/>
      <c r="Z799" s="1"/>
      <c r="AA799" s="1"/>
    </row>
    <row r="800" spans="1:27" ht="15.75" customHeight="1">
      <c r="A800" s="71"/>
      <c r="B800" s="198"/>
      <c r="C800" s="192"/>
      <c r="D800" s="193"/>
      <c r="E800" s="194"/>
      <c r="F800" s="194"/>
      <c r="G800" s="194"/>
      <c r="H800" s="194"/>
      <c r="I800" s="194"/>
      <c r="J800" s="194"/>
      <c r="K800" s="194"/>
      <c r="L800" s="1"/>
      <c r="M800" s="1"/>
      <c r="N800" s="1"/>
      <c r="O800" s="1"/>
      <c r="P800" s="1"/>
      <c r="Q800" s="1"/>
      <c r="R800" s="1"/>
      <c r="S800" s="1"/>
      <c r="T800" s="1"/>
      <c r="U800" s="1"/>
      <c r="V800" s="1"/>
      <c r="W800" s="1"/>
      <c r="X800" s="1"/>
      <c r="Y800" s="1"/>
      <c r="Z800" s="1"/>
      <c r="AA800" s="1"/>
    </row>
    <row r="801" spans="1:27" ht="15.75" customHeight="1">
      <c r="A801" s="71"/>
      <c r="B801" s="198"/>
      <c r="C801" s="192"/>
      <c r="D801" s="193"/>
      <c r="E801" s="194"/>
      <c r="F801" s="194"/>
      <c r="G801" s="194"/>
      <c r="H801" s="194"/>
      <c r="I801" s="194"/>
      <c r="J801" s="194"/>
      <c r="K801" s="194"/>
      <c r="L801" s="1"/>
      <c r="M801" s="1"/>
      <c r="N801" s="1"/>
      <c r="O801" s="1"/>
      <c r="P801" s="1"/>
      <c r="Q801" s="1"/>
      <c r="R801" s="1"/>
      <c r="S801" s="1"/>
      <c r="T801" s="1"/>
      <c r="U801" s="1"/>
      <c r="V801" s="1"/>
      <c r="W801" s="1"/>
      <c r="X801" s="1"/>
      <c r="Y801" s="1"/>
      <c r="Z801" s="1"/>
      <c r="AA801" s="1"/>
    </row>
    <row r="802" spans="1:27" ht="15.75" customHeight="1">
      <c r="A802" s="71"/>
      <c r="B802" s="198"/>
      <c r="C802" s="192"/>
      <c r="D802" s="193"/>
      <c r="E802" s="194"/>
      <c r="F802" s="194"/>
      <c r="G802" s="194"/>
      <c r="H802" s="194"/>
      <c r="I802" s="194"/>
      <c r="J802" s="194"/>
      <c r="K802" s="194"/>
      <c r="L802" s="1"/>
      <c r="M802" s="1"/>
      <c r="N802" s="1"/>
      <c r="O802" s="1"/>
      <c r="P802" s="1"/>
      <c r="Q802" s="1"/>
      <c r="R802" s="1"/>
      <c r="S802" s="1"/>
      <c r="T802" s="1"/>
      <c r="U802" s="1"/>
      <c r="V802" s="1"/>
      <c r="W802" s="1"/>
      <c r="X802" s="1"/>
      <c r="Y802" s="1"/>
      <c r="Z802" s="1"/>
      <c r="AA802" s="1"/>
    </row>
    <row r="803" spans="1:27" ht="15.75" customHeight="1">
      <c r="A803" s="71"/>
      <c r="B803" s="198"/>
      <c r="C803" s="192"/>
      <c r="D803" s="193"/>
      <c r="E803" s="194"/>
      <c r="F803" s="194"/>
      <c r="G803" s="194"/>
      <c r="H803" s="194"/>
      <c r="I803" s="194"/>
      <c r="J803" s="194"/>
      <c r="K803" s="194"/>
      <c r="L803" s="1"/>
      <c r="M803" s="1"/>
      <c r="N803" s="1"/>
      <c r="O803" s="1"/>
      <c r="P803" s="1"/>
      <c r="Q803" s="1"/>
      <c r="R803" s="1"/>
      <c r="S803" s="1"/>
      <c r="T803" s="1"/>
      <c r="U803" s="1"/>
      <c r="V803" s="1"/>
      <c r="W803" s="1"/>
      <c r="X803" s="1"/>
      <c r="Y803" s="1"/>
      <c r="Z803" s="1"/>
      <c r="AA803" s="1"/>
    </row>
    <row r="804" spans="1:27" ht="15.75" customHeight="1">
      <c r="A804" s="71"/>
      <c r="B804" s="198"/>
      <c r="C804" s="192"/>
      <c r="D804" s="193"/>
      <c r="E804" s="194"/>
      <c r="F804" s="194"/>
      <c r="G804" s="194"/>
      <c r="H804" s="194"/>
      <c r="I804" s="194"/>
      <c r="J804" s="194"/>
      <c r="K804" s="194"/>
      <c r="L804" s="1"/>
      <c r="M804" s="1"/>
      <c r="N804" s="1"/>
      <c r="O804" s="1"/>
      <c r="P804" s="1"/>
      <c r="Q804" s="1"/>
      <c r="R804" s="1"/>
      <c r="S804" s="1"/>
      <c r="T804" s="1"/>
      <c r="U804" s="1"/>
      <c r="V804" s="1"/>
      <c r="W804" s="1"/>
      <c r="X804" s="1"/>
      <c r="Y804" s="1"/>
      <c r="Z804" s="1"/>
      <c r="AA804" s="1"/>
    </row>
    <row r="805" spans="1:27" ht="15.75" customHeight="1">
      <c r="A805" s="71"/>
      <c r="B805" s="198"/>
      <c r="C805" s="192"/>
      <c r="D805" s="193"/>
      <c r="E805" s="194"/>
      <c r="F805" s="194"/>
      <c r="G805" s="194"/>
      <c r="H805" s="194"/>
      <c r="I805" s="194"/>
      <c r="J805" s="194"/>
      <c r="K805" s="194"/>
      <c r="L805" s="1"/>
      <c r="M805" s="1"/>
      <c r="N805" s="1"/>
      <c r="O805" s="1"/>
      <c r="P805" s="1"/>
      <c r="Q805" s="1"/>
      <c r="R805" s="1"/>
      <c r="S805" s="1"/>
      <c r="T805" s="1"/>
      <c r="U805" s="1"/>
      <c r="V805" s="1"/>
      <c r="W805" s="1"/>
      <c r="X805" s="1"/>
      <c r="Y805" s="1"/>
      <c r="Z805" s="1"/>
      <c r="AA805" s="1"/>
    </row>
    <row r="806" spans="1:27" ht="15.75" customHeight="1">
      <c r="A806" s="71"/>
      <c r="B806" s="198"/>
      <c r="C806" s="192"/>
      <c r="D806" s="193"/>
      <c r="E806" s="194"/>
      <c r="F806" s="194"/>
      <c r="G806" s="194"/>
      <c r="H806" s="194"/>
      <c r="I806" s="194"/>
      <c r="J806" s="194"/>
      <c r="K806" s="194"/>
      <c r="L806" s="1"/>
      <c r="M806" s="1"/>
      <c r="N806" s="1"/>
      <c r="O806" s="1"/>
      <c r="P806" s="1"/>
      <c r="Q806" s="1"/>
      <c r="R806" s="1"/>
      <c r="S806" s="1"/>
      <c r="T806" s="1"/>
      <c r="U806" s="1"/>
      <c r="V806" s="1"/>
      <c r="W806" s="1"/>
      <c r="X806" s="1"/>
      <c r="Y806" s="1"/>
      <c r="Z806" s="1"/>
      <c r="AA806" s="1"/>
    </row>
    <row r="807" spans="1:27" ht="15.75" customHeight="1">
      <c r="A807" s="71"/>
      <c r="B807" s="198"/>
      <c r="C807" s="192"/>
      <c r="D807" s="193"/>
      <c r="E807" s="194"/>
      <c r="F807" s="194"/>
      <c r="G807" s="194"/>
      <c r="H807" s="194"/>
      <c r="I807" s="194"/>
      <c r="J807" s="194"/>
      <c r="K807" s="194"/>
      <c r="L807" s="1"/>
      <c r="M807" s="1"/>
      <c r="N807" s="1"/>
      <c r="O807" s="1"/>
      <c r="P807" s="1"/>
      <c r="Q807" s="1"/>
      <c r="R807" s="1"/>
      <c r="S807" s="1"/>
      <c r="T807" s="1"/>
      <c r="U807" s="1"/>
      <c r="V807" s="1"/>
      <c r="W807" s="1"/>
      <c r="X807" s="1"/>
      <c r="Y807" s="1"/>
      <c r="Z807" s="1"/>
      <c r="AA807" s="1"/>
    </row>
    <row r="808" spans="1:27" ht="15.75" customHeight="1">
      <c r="A808" s="71"/>
      <c r="B808" s="198"/>
      <c r="C808" s="192"/>
      <c r="D808" s="193"/>
      <c r="E808" s="194"/>
      <c r="F808" s="194"/>
      <c r="G808" s="194"/>
      <c r="H808" s="194"/>
      <c r="I808" s="194"/>
      <c r="J808" s="194"/>
      <c r="K808" s="194"/>
      <c r="L808" s="1"/>
      <c r="M808" s="1"/>
      <c r="N808" s="1"/>
      <c r="O808" s="1"/>
      <c r="P808" s="1"/>
      <c r="Q808" s="1"/>
      <c r="R808" s="1"/>
      <c r="S808" s="1"/>
      <c r="T808" s="1"/>
      <c r="U808" s="1"/>
      <c r="V808" s="1"/>
      <c r="W808" s="1"/>
      <c r="X808" s="1"/>
      <c r="Y808" s="1"/>
      <c r="Z808" s="1"/>
      <c r="AA808" s="1"/>
    </row>
    <row r="809" spans="1:27" ht="15.75" customHeight="1">
      <c r="A809" s="71"/>
      <c r="B809" s="198"/>
      <c r="C809" s="192"/>
      <c r="D809" s="193"/>
      <c r="E809" s="194"/>
      <c r="F809" s="194"/>
      <c r="G809" s="194"/>
      <c r="H809" s="194"/>
      <c r="I809" s="194"/>
      <c r="J809" s="194"/>
      <c r="K809" s="194"/>
      <c r="L809" s="1"/>
      <c r="M809" s="1"/>
      <c r="N809" s="1"/>
      <c r="O809" s="1"/>
      <c r="P809" s="1"/>
      <c r="Q809" s="1"/>
      <c r="R809" s="1"/>
      <c r="S809" s="1"/>
      <c r="T809" s="1"/>
      <c r="U809" s="1"/>
      <c r="V809" s="1"/>
      <c r="W809" s="1"/>
      <c r="X809" s="1"/>
      <c r="Y809" s="1"/>
      <c r="Z809" s="1"/>
      <c r="AA809" s="1"/>
    </row>
    <row r="810" spans="1:27" ht="15.75" customHeight="1">
      <c r="A810" s="71"/>
      <c r="B810" s="198"/>
      <c r="C810" s="192"/>
      <c r="D810" s="193"/>
      <c r="E810" s="194"/>
      <c r="F810" s="194"/>
      <c r="G810" s="194"/>
      <c r="H810" s="194"/>
      <c r="I810" s="194"/>
      <c r="J810" s="194"/>
      <c r="K810" s="194"/>
      <c r="L810" s="1"/>
      <c r="M810" s="1"/>
      <c r="N810" s="1"/>
      <c r="O810" s="1"/>
      <c r="P810" s="1"/>
      <c r="Q810" s="1"/>
      <c r="R810" s="1"/>
      <c r="S810" s="1"/>
      <c r="T810" s="1"/>
      <c r="U810" s="1"/>
      <c r="V810" s="1"/>
      <c r="W810" s="1"/>
      <c r="X810" s="1"/>
      <c r="Y810" s="1"/>
      <c r="Z810" s="1"/>
      <c r="AA810" s="1"/>
    </row>
    <row r="811" spans="1:27" ht="15.75" customHeight="1">
      <c r="A811" s="71"/>
      <c r="B811" s="198"/>
      <c r="C811" s="192"/>
      <c r="D811" s="193"/>
      <c r="E811" s="194"/>
      <c r="F811" s="194"/>
      <c r="G811" s="194"/>
      <c r="H811" s="194"/>
      <c r="I811" s="194"/>
      <c r="J811" s="194"/>
      <c r="K811" s="194"/>
      <c r="L811" s="1"/>
      <c r="M811" s="1"/>
      <c r="N811" s="1"/>
      <c r="O811" s="1"/>
      <c r="P811" s="1"/>
      <c r="Q811" s="1"/>
      <c r="R811" s="1"/>
      <c r="S811" s="1"/>
      <c r="T811" s="1"/>
      <c r="U811" s="1"/>
      <c r="V811" s="1"/>
      <c r="W811" s="1"/>
      <c r="X811" s="1"/>
      <c r="Y811" s="1"/>
      <c r="Z811" s="1"/>
      <c r="AA811" s="1"/>
    </row>
    <row r="812" spans="1:27" ht="15.75" customHeight="1">
      <c r="A812" s="71"/>
      <c r="B812" s="198"/>
      <c r="C812" s="192"/>
      <c r="D812" s="193"/>
      <c r="E812" s="194"/>
      <c r="F812" s="194"/>
      <c r="G812" s="194"/>
      <c r="H812" s="194"/>
      <c r="I812" s="194"/>
      <c r="J812" s="194"/>
      <c r="K812" s="194"/>
      <c r="L812" s="1"/>
      <c r="M812" s="1"/>
      <c r="N812" s="1"/>
      <c r="O812" s="1"/>
      <c r="P812" s="1"/>
      <c r="Q812" s="1"/>
      <c r="R812" s="1"/>
      <c r="S812" s="1"/>
      <c r="T812" s="1"/>
      <c r="U812" s="1"/>
      <c r="V812" s="1"/>
      <c r="W812" s="1"/>
      <c r="X812" s="1"/>
      <c r="Y812" s="1"/>
      <c r="Z812" s="1"/>
      <c r="AA812" s="1"/>
    </row>
    <row r="813" spans="1:27" ht="15.75" customHeight="1">
      <c r="A813" s="71"/>
      <c r="B813" s="198"/>
      <c r="C813" s="192"/>
      <c r="D813" s="193"/>
      <c r="E813" s="194"/>
      <c r="F813" s="194"/>
      <c r="G813" s="194"/>
      <c r="H813" s="194"/>
      <c r="I813" s="194"/>
      <c r="J813" s="194"/>
      <c r="K813" s="194"/>
      <c r="L813" s="1"/>
      <c r="M813" s="1"/>
      <c r="N813" s="1"/>
      <c r="O813" s="1"/>
      <c r="P813" s="1"/>
      <c r="Q813" s="1"/>
      <c r="R813" s="1"/>
      <c r="S813" s="1"/>
      <c r="T813" s="1"/>
      <c r="U813" s="1"/>
      <c r="V813" s="1"/>
      <c r="W813" s="1"/>
      <c r="X813" s="1"/>
      <c r="Y813" s="1"/>
      <c r="Z813" s="1"/>
      <c r="AA813" s="1"/>
    </row>
    <row r="814" spans="1:27" ht="15.75" customHeight="1">
      <c r="A814" s="71"/>
      <c r="B814" s="198"/>
      <c r="C814" s="192"/>
      <c r="D814" s="193"/>
      <c r="E814" s="194"/>
      <c r="F814" s="194"/>
      <c r="G814" s="194"/>
      <c r="H814" s="194"/>
      <c r="I814" s="194"/>
      <c r="J814" s="194"/>
      <c r="K814" s="194"/>
      <c r="L814" s="1"/>
      <c r="M814" s="1"/>
      <c r="N814" s="1"/>
      <c r="O814" s="1"/>
      <c r="P814" s="1"/>
      <c r="Q814" s="1"/>
      <c r="R814" s="1"/>
      <c r="S814" s="1"/>
      <c r="T814" s="1"/>
      <c r="U814" s="1"/>
      <c r="V814" s="1"/>
      <c r="W814" s="1"/>
      <c r="X814" s="1"/>
      <c r="Y814" s="1"/>
      <c r="Z814" s="1"/>
      <c r="AA814" s="1"/>
    </row>
    <row r="815" spans="1:27" ht="15.75" customHeight="1">
      <c r="A815" s="71"/>
      <c r="B815" s="198"/>
      <c r="C815" s="192"/>
      <c r="D815" s="193"/>
      <c r="E815" s="194"/>
      <c r="F815" s="194"/>
      <c r="G815" s="194"/>
      <c r="H815" s="194"/>
      <c r="I815" s="194"/>
      <c r="J815" s="194"/>
      <c r="K815" s="194"/>
      <c r="L815" s="1"/>
      <c r="M815" s="1"/>
      <c r="N815" s="1"/>
      <c r="O815" s="1"/>
      <c r="P815" s="1"/>
      <c r="Q815" s="1"/>
      <c r="R815" s="1"/>
      <c r="S815" s="1"/>
      <c r="T815" s="1"/>
      <c r="U815" s="1"/>
      <c r="V815" s="1"/>
      <c r="W815" s="1"/>
      <c r="X815" s="1"/>
      <c r="Y815" s="1"/>
      <c r="Z815" s="1"/>
      <c r="AA815" s="1"/>
    </row>
    <row r="816" spans="1:27" ht="15.75" customHeight="1">
      <c r="A816" s="71"/>
      <c r="B816" s="198"/>
      <c r="C816" s="192"/>
      <c r="D816" s="193"/>
      <c r="E816" s="194"/>
      <c r="F816" s="194"/>
      <c r="G816" s="194"/>
      <c r="H816" s="194"/>
      <c r="I816" s="194"/>
      <c r="J816" s="194"/>
      <c r="K816" s="194"/>
      <c r="L816" s="1"/>
      <c r="M816" s="1"/>
      <c r="N816" s="1"/>
      <c r="O816" s="1"/>
      <c r="P816" s="1"/>
      <c r="Q816" s="1"/>
      <c r="R816" s="1"/>
      <c r="S816" s="1"/>
      <c r="T816" s="1"/>
      <c r="U816" s="1"/>
      <c r="V816" s="1"/>
      <c r="W816" s="1"/>
      <c r="X816" s="1"/>
      <c r="Y816" s="1"/>
      <c r="Z816" s="1"/>
      <c r="AA816" s="1"/>
    </row>
    <row r="817" spans="1:27" ht="15.75" customHeight="1">
      <c r="A817" s="71"/>
      <c r="B817" s="198"/>
      <c r="C817" s="192"/>
      <c r="D817" s="193"/>
      <c r="E817" s="194"/>
      <c r="F817" s="194"/>
      <c r="G817" s="194"/>
      <c r="H817" s="194"/>
      <c r="I817" s="194"/>
      <c r="J817" s="194"/>
      <c r="K817" s="194"/>
      <c r="L817" s="1"/>
      <c r="M817" s="1"/>
      <c r="N817" s="1"/>
      <c r="O817" s="1"/>
      <c r="P817" s="1"/>
      <c r="Q817" s="1"/>
      <c r="R817" s="1"/>
      <c r="S817" s="1"/>
      <c r="T817" s="1"/>
      <c r="U817" s="1"/>
      <c r="V817" s="1"/>
      <c r="W817" s="1"/>
      <c r="X817" s="1"/>
      <c r="Y817" s="1"/>
      <c r="Z817" s="1"/>
      <c r="AA817" s="1"/>
    </row>
    <row r="818" spans="1:27" ht="15.75" customHeight="1">
      <c r="A818" s="71"/>
      <c r="B818" s="198"/>
      <c r="C818" s="192"/>
      <c r="D818" s="193"/>
      <c r="E818" s="194"/>
      <c r="F818" s="194"/>
      <c r="G818" s="194"/>
      <c r="H818" s="194"/>
      <c r="I818" s="194"/>
      <c r="J818" s="194"/>
      <c r="K818" s="194"/>
      <c r="L818" s="1"/>
      <c r="M818" s="1"/>
      <c r="N818" s="1"/>
      <c r="O818" s="1"/>
      <c r="P818" s="1"/>
      <c r="Q818" s="1"/>
      <c r="R818" s="1"/>
      <c r="S818" s="1"/>
      <c r="T818" s="1"/>
      <c r="U818" s="1"/>
      <c r="V818" s="1"/>
      <c r="W818" s="1"/>
      <c r="X818" s="1"/>
      <c r="Y818" s="1"/>
      <c r="Z818" s="1"/>
      <c r="AA818" s="1"/>
    </row>
    <row r="819" spans="1:27" ht="15.75" customHeight="1">
      <c r="A819" s="71"/>
      <c r="B819" s="198"/>
      <c r="C819" s="192"/>
      <c r="D819" s="193"/>
      <c r="E819" s="194"/>
      <c r="F819" s="194"/>
      <c r="G819" s="194"/>
      <c r="H819" s="194"/>
      <c r="I819" s="194"/>
      <c r="J819" s="194"/>
      <c r="K819" s="194"/>
      <c r="L819" s="1"/>
      <c r="M819" s="1"/>
      <c r="N819" s="1"/>
      <c r="O819" s="1"/>
      <c r="P819" s="1"/>
      <c r="Q819" s="1"/>
      <c r="R819" s="1"/>
      <c r="S819" s="1"/>
      <c r="T819" s="1"/>
      <c r="U819" s="1"/>
      <c r="V819" s="1"/>
      <c r="W819" s="1"/>
      <c r="X819" s="1"/>
      <c r="Y819" s="1"/>
      <c r="Z819" s="1"/>
      <c r="AA819" s="1"/>
    </row>
    <row r="820" spans="1:27" ht="15.75" customHeight="1">
      <c r="A820" s="71"/>
      <c r="B820" s="198"/>
      <c r="C820" s="192"/>
      <c r="D820" s="193"/>
      <c r="E820" s="194"/>
      <c r="F820" s="194"/>
      <c r="G820" s="194"/>
      <c r="H820" s="194"/>
      <c r="I820" s="194"/>
      <c r="J820" s="194"/>
      <c r="K820" s="194"/>
      <c r="L820" s="1"/>
      <c r="M820" s="1"/>
      <c r="N820" s="1"/>
      <c r="O820" s="1"/>
      <c r="P820" s="1"/>
      <c r="Q820" s="1"/>
      <c r="R820" s="1"/>
      <c r="S820" s="1"/>
      <c r="T820" s="1"/>
      <c r="U820" s="1"/>
      <c r="V820" s="1"/>
      <c r="W820" s="1"/>
      <c r="X820" s="1"/>
      <c r="Y820" s="1"/>
      <c r="Z820" s="1"/>
      <c r="AA820" s="1"/>
    </row>
    <row r="821" spans="1:27" ht="15.75" customHeight="1">
      <c r="A821" s="53"/>
      <c r="B821" s="198"/>
      <c r="C821" s="192"/>
      <c r="D821" s="193"/>
      <c r="E821" s="194"/>
      <c r="F821" s="194"/>
      <c r="G821" s="194"/>
      <c r="H821" s="194"/>
      <c r="I821" s="194"/>
      <c r="J821" s="194"/>
      <c r="K821" s="194"/>
      <c r="L821" s="1"/>
      <c r="M821" s="1"/>
      <c r="N821" s="1"/>
      <c r="O821" s="1"/>
      <c r="P821" s="1"/>
      <c r="Q821" s="1"/>
      <c r="R821" s="1"/>
      <c r="S821" s="1"/>
      <c r="T821" s="1"/>
      <c r="U821" s="1"/>
      <c r="V821" s="1"/>
      <c r="W821" s="1"/>
      <c r="X821" s="1"/>
      <c r="Y821" s="1"/>
      <c r="Z821" s="1"/>
      <c r="AA821" s="1"/>
    </row>
    <row r="822" spans="1:27" ht="15.75" customHeight="1">
      <c r="A822" s="53"/>
      <c r="B822" s="198"/>
      <c r="C822" s="192"/>
      <c r="D822" s="193"/>
      <c r="E822" s="194"/>
      <c r="F822" s="194"/>
      <c r="G822" s="194"/>
      <c r="H822" s="194"/>
      <c r="I822" s="194"/>
      <c r="J822" s="194"/>
      <c r="K822" s="194"/>
      <c r="L822" s="1"/>
      <c r="M822" s="1"/>
      <c r="N822" s="1"/>
      <c r="O822" s="1"/>
      <c r="P822" s="1"/>
      <c r="Q822" s="1"/>
      <c r="R822" s="1"/>
      <c r="S822" s="1"/>
      <c r="T822" s="1"/>
      <c r="U822" s="1"/>
      <c r="V822" s="1"/>
      <c r="W822" s="1"/>
      <c r="X822" s="1"/>
      <c r="Y822" s="1"/>
      <c r="Z822" s="1"/>
      <c r="AA822" s="1"/>
    </row>
    <row r="823" spans="1:27" ht="15.75" customHeight="1">
      <c r="A823" s="53"/>
      <c r="B823" s="198"/>
      <c r="C823" s="192"/>
      <c r="D823" s="193"/>
      <c r="E823" s="194"/>
      <c r="F823" s="194"/>
      <c r="G823" s="194"/>
      <c r="H823" s="194"/>
      <c r="I823" s="194"/>
      <c r="J823" s="194"/>
      <c r="K823" s="194"/>
      <c r="L823" s="1"/>
      <c r="M823" s="1"/>
      <c r="N823" s="1"/>
      <c r="O823" s="1"/>
      <c r="P823" s="1"/>
      <c r="Q823" s="1"/>
      <c r="R823" s="1"/>
      <c r="S823" s="1"/>
      <c r="T823" s="1"/>
      <c r="U823" s="1"/>
      <c r="V823" s="1"/>
      <c r="W823" s="1"/>
      <c r="X823" s="1"/>
      <c r="Y823" s="1"/>
      <c r="Z823" s="1"/>
      <c r="AA823" s="1"/>
    </row>
    <row r="824" spans="1:27" ht="15.75" customHeight="1">
      <c r="A824" s="53"/>
      <c r="B824" s="198"/>
      <c r="C824" s="192"/>
      <c r="D824" s="193"/>
      <c r="E824" s="194"/>
      <c r="F824" s="194"/>
      <c r="G824" s="194"/>
      <c r="H824" s="194"/>
      <c r="I824" s="194"/>
      <c r="J824" s="194"/>
      <c r="K824" s="194"/>
      <c r="L824" s="1"/>
      <c r="M824" s="1"/>
      <c r="N824" s="1"/>
      <c r="O824" s="1"/>
      <c r="P824" s="1"/>
      <c r="Q824" s="1"/>
      <c r="R824" s="1"/>
      <c r="S824" s="1"/>
      <c r="T824" s="1"/>
      <c r="U824" s="1"/>
      <c r="V824" s="1"/>
      <c r="W824" s="1"/>
      <c r="X824" s="1"/>
      <c r="Y824" s="1"/>
      <c r="Z824" s="1"/>
      <c r="AA824" s="1"/>
    </row>
    <row r="825" spans="1:27" ht="15.75" customHeight="1">
      <c r="A825" s="53"/>
      <c r="B825" s="198"/>
      <c r="C825" s="192"/>
      <c r="D825" s="193"/>
      <c r="E825" s="194"/>
      <c r="F825" s="194"/>
      <c r="G825" s="194"/>
      <c r="H825" s="194"/>
      <c r="I825" s="194"/>
      <c r="J825" s="194"/>
      <c r="K825" s="194"/>
      <c r="L825" s="1"/>
      <c r="M825" s="1"/>
      <c r="N825" s="1"/>
      <c r="O825" s="1"/>
      <c r="P825" s="1"/>
      <c r="Q825" s="1"/>
      <c r="R825" s="1"/>
      <c r="S825" s="1"/>
      <c r="T825" s="1"/>
      <c r="U825" s="1"/>
      <c r="V825" s="1"/>
      <c r="W825" s="1"/>
      <c r="X825" s="1"/>
      <c r="Y825" s="1"/>
      <c r="Z825" s="1"/>
      <c r="AA825" s="1"/>
    </row>
    <row r="826" spans="1:27" ht="15.75" customHeight="1">
      <c r="A826" s="53"/>
      <c r="B826" s="198"/>
      <c r="C826" s="192"/>
      <c r="D826" s="193"/>
      <c r="E826" s="194"/>
      <c r="F826" s="194"/>
      <c r="G826" s="194"/>
      <c r="H826" s="194"/>
      <c r="I826" s="194"/>
      <c r="J826" s="194"/>
      <c r="K826" s="194"/>
      <c r="L826" s="1"/>
      <c r="M826" s="1"/>
      <c r="N826" s="1"/>
      <c r="O826" s="1"/>
      <c r="P826" s="1"/>
      <c r="Q826" s="1"/>
      <c r="R826" s="1"/>
      <c r="S826" s="1"/>
      <c r="T826" s="1"/>
      <c r="U826" s="1"/>
      <c r="V826" s="1"/>
      <c r="W826" s="1"/>
      <c r="X826" s="1"/>
      <c r="Y826" s="1"/>
      <c r="Z826" s="1"/>
      <c r="AA826" s="1"/>
    </row>
    <row r="827" spans="1:27" ht="15.75" customHeight="1">
      <c r="A827" s="53"/>
      <c r="B827" s="198"/>
      <c r="C827" s="192"/>
      <c r="D827" s="193"/>
      <c r="E827" s="194"/>
      <c r="F827" s="194"/>
      <c r="G827" s="194"/>
      <c r="H827" s="194"/>
      <c r="I827" s="194"/>
      <c r="J827" s="194"/>
      <c r="K827" s="194"/>
      <c r="L827" s="1"/>
      <c r="M827" s="1"/>
      <c r="N827" s="1"/>
      <c r="O827" s="1"/>
      <c r="P827" s="1"/>
      <c r="Q827" s="1"/>
      <c r="R827" s="1"/>
      <c r="S827" s="1"/>
      <c r="T827" s="1"/>
      <c r="U827" s="1"/>
      <c r="V827" s="1"/>
      <c r="W827" s="1"/>
      <c r="X827" s="1"/>
      <c r="Y827" s="1"/>
      <c r="Z827" s="1"/>
      <c r="AA827" s="1"/>
    </row>
    <row r="828" spans="1:27" ht="15.75" customHeight="1">
      <c r="A828" s="53"/>
      <c r="B828" s="198"/>
      <c r="C828" s="192"/>
      <c r="D828" s="193"/>
      <c r="E828" s="194"/>
      <c r="F828" s="194"/>
      <c r="G828" s="194"/>
      <c r="H828" s="194"/>
      <c r="I828" s="194"/>
      <c r="J828" s="194"/>
      <c r="K828" s="194"/>
      <c r="L828" s="1"/>
      <c r="M828" s="1"/>
      <c r="N828" s="1"/>
      <c r="O828" s="1"/>
      <c r="P828" s="1"/>
      <c r="Q828" s="1"/>
      <c r="R828" s="1"/>
      <c r="S828" s="1"/>
      <c r="T828" s="1"/>
      <c r="U828" s="1"/>
      <c r="V828" s="1"/>
      <c r="W828" s="1"/>
      <c r="X828" s="1"/>
      <c r="Y828" s="1"/>
      <c r="Z828" s="1"/>
      <c r="AA828" s="1"/>
    </row>
    <row r="829" spans="1:27" ht="15.75" customHeight="1">
      <c r="A829" s="53"/>
      <c r="B829" s="198"/>
      <c r="C829" s="192"/>
      <c r="D829" s="193"/>
      <c r="E829" s="194"/>
      <c r="F829" s="194"/>
      <c r="G829" s="194"/>
      <c r="H829" s="194"/>
      <c r="I829" s="194"/>
      <c r="J829" s="194"/>
      <c r="K829" s="194"/>
      <c r="L829" s="1"/>
      <c r="M829" s="1"/>
      <c r="N829" s="1"/>
      <c r="O829" s="1"/>
      <c r="P829" s="1"/>
      <c r="Q829" s="1"/>
      <c r="R829" s="1"/>
      <c r="S829" s="1"/>
      <c r="T829" s="1"/>
      <c r="U829" s="1"/>
      <c r="V829" s="1"/>
      <c r="W829" s="1"/>
      <c r="X829" s="1"/>
      <c r="Y829" s="1"/>
      <c r="Z829" s="1"/>
      <c r="AA829" s="1"/>
    </row>
    <row r="830" spans="1:27" ht="15.75" customHeight="1">
      <c r="A830" s="53"/>
      <c r="B830" s="198"/>
      <c r="C830" s="192"/>
      <c r="D830" s="193"/>
      <c r="E830" s="194"/>
      <c r="F830" s="194"/>
      <c r="G830" s="194"/>
      <c r="H830" s="194"/>
      <c r="I830" s="194"/>
      <c r="J830" s="194"/>
      <c r="K830" s="194"/>
      <c r="L830" s="1"/>
      <c r="M830" s="1"/>
      <c r="N830" s="1"/>
      <c r="O830" s="1"/>
      <c r="P830" s="1"/>
      <c r="Q830" s="1"/>
      <c r="R830" s="1"/>
      <c r="S830" s="1"/>
      <c r="T830" s="1"/>
      <c r="U830" s="1"/>
      <c r="V830" s="1"/>
      <c r="W830" s="1"/>
      <c r="X830" s="1"/>
      <c r="Y830" s="1"/>
      <c r="Z830" s="1"/>
      <c r="AA830" s="1"/>
    </row>
    <row r="831" spans="1:27" ht="15.75" customHeight="1">
      <c r="A831" s="53"/>
      <c r="B831" s="198"/>
      <c r="C831" s="192"/>
      <c r="D831" s="193"/>
      <c r="E831" s="194"/>
      <c r="F831" s="194"/>
      <c r="G831" s="194"/>
      <c r="H831" s="194"/>
      <c r="I831" s="194"/>
      <c r="J831" s="194"/>
      <c r="K831" s="194"/>
      <c r="L831" s="1"/>
      <c r="M831" s="1"/>
      <c r="N831" s="1"/>
      <c r="O831" s="1"/>
      <c r="P831" s="1"/>
      <c r="Q831" s="1"/>
      <c r="R831" s="1"/>
      <c r="S831" s="1"/>
      <c r="T831" s="1"/>
      <c r="U831" s="1"/>
      <c r="V831" s="1"/>
      <c r="W831" s="1"/>
      <c r="X831" s="1"/>
      <c r="Y831" s="1"/>
      <c r="Z831" s="1"/>
      <c r="AA831" s="1"/>
    </row>
    <row r="832" spans="1:27" ht="15.75" customHeight="1">
      <c r="A832" s="53"/>
      <c r="B832" s="198"/>
      <c r="C832" s="192"/>
      <c r="D832" s="193"/>
      <c r="E832" s="194"/>
      <c r="F832" s="194"/>
      <c r="G832" s="194"/>
      <c r="H832" s="194"/>
      <c r="I832" s="194"/>
      <c r="J832" s="194"/>
      <c r="K832" s="194"/>
      <c r="L832" s="1"/>
      <c r="M832" s="1"/>
      <c r="N832" s="1"/>
      <c r="O832" s="1"/>
      <c r="P832" s="1"/>
      <c r="Q832" s="1"/>
      <c r="R832" s="1"/>
      <c r="S832" s="1"/>
      <c r="T832" s="1"/>
      <c r="U832" s="1"/>
      <c r="V832" s="1"/>
      <c r="W832" s="1"/>
      <c r="X832" s="1"/>
      <c r="Y832" s="1"/>
      <c r="Z832" s="1"/>
      <c r="AA832" s="1"/>
    </row>
    <row r="833" spans="1:27" ht="15.75" customHeight="1">
      <c r="A833" s="53"/>
      <c r="B833" s="198"/>
      <c r="C833" s="192"/>
      <c r="D833" s="193"/>
      <c r="E833" s="194"/>
      <c r="F833" s="194"/>
      <c r="G833" s="194"/>
      <c r="H833" s="194"/>
      <c r="I833" s="194"/>
      <c r="J833" s="194"/>
      <c r="K833" s="194"/>
      <c r="L833" s="1"/>
      <c r="M833" s="1"/>
      <c r="N833" s="1"/>
      <c r="O833" s="1"/>
      <c r="P833" s="1"/>
      <c r="Q833" s="1"/>
      <c r="R833" s="1"/>
      <c r="S833" s="1"/>
      <c r="T833" s="1"/>
      <c r="U833" s="1"/>
      <c r="V833" s="1"/>
      <c r="W833" s="1"/>
      <c r="X833" s="1"/>
      <c r="Y833" s="1"/>
      <c r="Z833" s="1"/>
      <c r="AA833" s="1"/>
    </row>
    <row r="834" spans="1:27" ht="15.75" customHeight="1">
      <c r="A834" s="53"/>
      <c r="B834" s="198"/>
      <c r="C834" s="192"/>
      <c r="D834" s="193"/>
      <c r="E834" s="194"/>
      <c r="F834" s="194"/>
      <c r="G834" s="194"/>
      <c r="H834" s="194"/>
      <c r="I834" s="194"/>
      <c r="J834" s="194"/>
      <c r="K834" s="194"/>
      <c r="L834" s="1"/>
      <c r="M834" s="1"/>
      <c r="N834" s="1"/>
      <c r="O834" s="1"/>
      <c r="P834" s="1"/>
      <c r="Q834" s="1"/>
      <c r="R834" s="1"/>
      <c r="S834" s="1"/>
      <c r="T834" s="1"/>
      <c r="U834" s="1"/>
      <c r="V834" s="1"/>
      <c r="W834" s="1"/>
      <c r="X834" s="1"/>
      <c r="Y834" s="1"/>
      <c r="Z834" s="1"/>
      <c r="AA834" s="1"/>
    </row>
    <row r="835" spans="1:27" ht="15.75" customHeight="1">
      <c r="A835" s="53"/>
      <c r="B835" s="198"/>
      <c r="C835" s="192"/>
      <c r="D835" s="193"/>
      <c r="E835" s="194"/>
      <c r="F835" s="194"/>
      <c r="G835" s="194"/>
      <c r="H835" s="194"/>
      <c r="I835" s="194"/>
      <c r="J835" s="194"/>
      <c r="K835" s="194"/>
      <c r="L835" s="1"/>
      <c r="M835" s="1"/>
      <c r="N835" s="1"/>
      <c r="O835" s="1"/>
      <c r="P835" s="1"/>
      <c r="Q835" s="1"/>
      <c r="R835" s="1"/>
      <c r="S835" s="1"/>
      <c r="T835" s="1"/>
      <c r="U835" s="1"/>
      <c r="V835" s="1"/>
      <c r="W835" s="1"/>
      <c r="X835" s="1"/>
      <c r="Y835" s="1"/>
      <c r="Z835" s="1"/>
      <c r="AA835" s="1"/>
    </row>
    <row r="836" spans="1:27" ht="15.75" customHeight="1">
      <c r="A836" s="53"/>
      <c r="B836" s="198"/>
      <c r="C836" s="192"/>
      <c r="D836" s="193"/>
      <c r="E836" s="194"/>
      <c r="F836" s="194"/>
      <c r="G836" s="194"/>
      <c r="H836" s="194"/>
      <c r="I836" s="194"/>
      <c r="J836" s="194"/>
      <c r="K836" s="194"/>
      <c r="L836" s="1"/>
      <c r="M836" s="1"/>
      <c r="N836" s="1"/>
      <c r="O836" s="1"/>
      <c r="P836" s="1"/>
      <c r="Q836" s="1"/>
      <c r="R836" s="1"/>
      <c r="S836" s="1"/>
      <c r="T836" s="1"/>
      <c r="U836" s="1"/>
      <c r="V836" s="1"/>
      <c r="W836" s="1"/>
      <c r="X836" s="1"/>
      <c r="Y836" s="1"/>
      <c r="Z836" s="1"/>
      <c r="AA836" s="1"/>
    </row>
    <row r="837" spans="1:27" ht="15.75" customHeight="1">
      <c r="A837" s="53"/>
      <c r="B837" s="198"/>
      <c r="C837" s="192"/>
      <c r="D837" s="193"/>
      <c r="E837" s="194"/>
      <c r="F837" s="194"/>
      <c r="G837" s="194"/>
      <c r="H837" s="194"/>
      <c r="I837" s="194"/>
      <c r="J837" s="194"/>
      <c r="K837" s="194"/>
      <c r="L837" s="1"/>
      <c r="M837" s="1"/>
      <c r="N837" s="1"/>
      <c r="O837" s="1"/>
      <c r="P837" s="1"/>
      <c r="Q837" s="1"/>
      <c r="R837" s="1"/>
      <c r="S837" s="1"/>
      <c r="T837" s="1"/>
      <c r="U837" s="1"/>
      <c r="V837" s="1"/>
      <c r="W837" s="1"/>
      <c r="X837" s="1"/>
      <c r="Y837" s="1"/>
      <c r="Z837" s="1"/>
      <c r="AA837" s="1"/>
    </row>
    <row r="838" spans="1:27" ht="15.75" customHeight="1">
      <c r="A838" s="53"/>
      <c r="B838" s="198"/>
      <c r="C838" s="192"/>
      <c r="D838" s="193"/>
      <c r="E838" s="194"/>
      <c r="F838" s="194"/>
      <c r="G838" s="194"/>
      <c r="H838" s="194"/>
      <c r="I838" s="194"/>
      <c r="J838" s="194"/>
      <c r="K838" s="194"/>
      <c r="L838" s="1"/>
      <c r="M838" s="1"/>
      <c r="N838" s="1"/>
      <c r="O838" s="1"/>
      <c r="P838" s="1"/>
      <c r="Q838" s="1"/>
      <c r="R838" s="1"/>
      <c r="S838" s="1"/>
      <c r="T838" s="1"/>
      <c r="U838" s="1"/>
      <c r="V838" s="1"/>
      <c r="W838" s="1"/>
      <c r="X838" s="1"/>
      <c r="Y838" s="1"/>
      <c r="Z838" s="1"/>
      <c r="AA838" s="1"/>
    </row>
    <row r="839" spans="1:27" ht="15.75" customHeight="1">
      <c r="A839" s="53"/>
      <c r="B839" s="198"/>
      <c r="C839" s="192"/>
      <c r="D839" s="193"/>
      <c r="E839" s="194"/>
      <c r="F839" s="194"/>
      <c r="G839" s="194"/>
      <c r="H839" s="194"/>
      <c r="I839" s="194"/>
      <c r="J839" s="194"/>
      <c r="K839" s="194"/>
      <c r="L839" s="1"/>
      <c r="M839" s="1"/>
      <c r="N839" s="1"/>
      <c r="O839" s="1"/>
      <c r="P839" s="1"/>
      <c r="Q839" s="1"/>
      <c r="R839" s="1"/>
      <c r="S839" s="1"/>
      <c r="T839" s="1"/>
      <c r="U839" s="1"/>
      <c r="V839" s="1"/>
      <c r="W839" s="1"/>
      <c r="X839" s="1"/>
      <c r="Y839" s="1"/>
      <c r="Z839" s="1"/>
      <c r="AA839" s="1"/>
    </row>
    <row r="840" spans="1:27" ht="15.75" customHeight="1">
      <c r="A840" s="53"/>
      <c r="B840" s="198"/>
      <c r="C840" s="192"/>
      <c r="D840" s="193"/>
      <c r="E840" s="194"/>
      <c r="F840" s="194"/>
      <c r="G840" s="194"/>
      <c r="H840" s="194"/>
      <c r="I840" s="194"/>
      <c r="J840" s="194"/>
      <c r="K840" s="194"/>
      <c r="L840" s="1"/>
      <c r="M840" s="1"/>
      <c r="N840" s="1"/>
      <c r="O840" s="1"/>
      <c r="P840" s="1"/>
      <c r="Q840" s="1"/>
      <c r="R840" s="1"/>
      <c r="S840" s="1"/>
      <c r="T840" s="1"/>
      <c r="U840" s="1"/>
      <c r="V840" s="1"/>
      <c r="W840" s="1"/>
      <c r="X840" s="1"/>
      <c r="Y840" s="1"/>
      <c r="Z840" s="1"/>
      <c r="AA840" s="1"/>
    </row>
    <row r="841" spans="1:27" ht="15.75" customHeight="1">
      <c r="A841" s="53"/>
      <c r="B841" s="198"/>
      <c r="C841" s="192"/>
      <c r="D841" s="193"/>
      <c r="E841" s="194"/>
      <c r="F841" s="194"/>
      <c r="G841" s="194"/>
      <c r="H841" s="194"/>
      <c r="I841" s="194"/>
      <c r="J841" s="194"/>
      <c r="K841" s="194"/>
      <c r="L841" s="1"/>
      <c r="M841" s="1"/>
      <c r="N841" s="1"/>
      <c r="O841" s="1"/>
      <c r="P841" s="1"/>
      <c r="Q841" s="1"/>
      <c r="R841" s="1"/>
      <c r="S841" s="1"/>
      <c r="T841" s="1"/>
      <c r="U841" s="1"/>
      <c r="V841" s="1"/>
      <c r="W841" s="1"/>
      <c r="X841" s="1"/>
      <c r="Y841" s="1"/>
      <c r="Z841" s="1"/>
      <c r="AA841" s="1"/>
    </row>
    <row r="842" spans="1:27" ht="15.75" customHeight="1">
      <c r="A842" s="53"/>
      <c r="B842" s="198"/>
      <c r="C842" s="192"/>
      <c r="D842" s="193"/>
      <c r="E842" s="194"/>
      <c r="F842" s="194"/>
      <c r="G842" s="194"/>
      <c r="H842" s="194"/>
      <c r="I842" s="194"/>
      <c r="J842" s="194"/>
      <c r="K842" s="194"/>
      <c r="L842" s="1"/>
      <c r="M842" s="1"/>
      <c r="N842" s="1"/>
      <c r="O842" s="1"/>
      <c r="P842" s="1"/>
      <c r="Q842" s="1"/>
      <c r="R842" s="1"/>
      <c r="S842" s="1"/>
      <c r="T842" s="1"/>
      <c r="U842" s="1"/>
      <c r="V842" s="1"/>
      <c r="W842" s="1"/>
      <c r="X842" s="1"/>
      <c r="Y842" s="1"/>
      <c r="Z842" s="1"/>
      <c r="AA842" s="1"/>
    </row>
    <row r="843" spans="1:27" ht="15.75" customHeight="1">
      <c r="A843" s="53"/>
      <c r="B843" s="198"/>
      <c r="C843" s="192"/>
      <c r="D843" s="193"/>
      <c r="E843" s="194"/>
      <c r="F843" s="194"/>
      <c r="G843" s="194"/>
      <c r="H843" s="194"/>
      <c r="I843" s="194"/>
      <c r="J843" s="194"/>
      <c r="K843" s="194"/>
      <c r="L843" s="1"/>
      <c r="M843" s="1"/>
      <c r="N843" s="1"/>
      <c r="O843" s="1"/>
      <c r="P843" s="1"/>
      <c r="Q843" s="1"/>
      <c r="R843" s="1"/>
      <c r="S843" s="1"/>
      <c r="T843" s="1"/>
      <c r="U843" s="1"/>
      <c r="V843" s="1"/>
      <c r="W843" s="1"/>
      <c r="X843" s="1"/>
      <c r="Y843" s="1"/>
      <c r="Z843" s="1"/>
      <c r="AA843" s="1"/>
    </row>
    <row r="844" spans="1:27" ht="15.75" customHeight="1">
      <c r="A844" s="53"/>
      <c r="B844" s="198"/>
      <c r="C844" s="192"/>
      <c r="D844" s="193"/>
      <c r="E844" s="194"/>
      <c r="F844" s="194"/>
      <c r="G844" s="194"/>
      <c r="H844" s="194"/>
      <c r="I844" s="194"/>
      <c r="J844" s="194"/>
      <c r="K844" s="194"/>
      <c r="L844" s="1"/>
      <c r="M844" s="1"/>
      <c r="N844" s="1"/>
      <c r="O844" s="1"/>
      <c r="P844" s="1"/>
      <c r="Q844" s="1"/>
      <c r="R844" s="1"/>
      <c r="S844" s="1"/>
      <c r="T844" s="1"/>
      <c r="U844" s="1"/>
      <c r="V844" s="1"/>
      <c r="W844" s="1"/>
      <c r="X844" s="1"/>
      <c r="Y844" s="1"/>
      <c r="Z844" s="1"/>
      <c r="AA844" s="1"/>
    </row>
    <row r="845" spans="1:27" ht="15.75" customHeight="1">
      <c r="A845" s="53"/>
      <c r="B845" s="198"/>
      <c r="C845" s="192"/>
      <c r="D845" s="193"/>
      <c r="E845" s="194"/>
      <c r="F845" s="194"/>
      <c r="G845" s="194"/>
      <c r="H845" s="194"/>
      <c r="I845" s="194"/>
      <c r="J845" s="194"/>
      <c r="K845" s="194"/>
      <c r="L845" s="1"/>
      <c r="M845" s="1"/>
      <c r="N845" s="1"/>
      <c r="O845" s="1"/>
      <c r="P845" s="1"/>
      <c r="Q845" s="1"/>
      <c r="R845" s="1"/>
      <c r="S845" s="1"/>
      <c r="T845" s="1"/>
      <c r="U845" s="1"/>
      <c r="V845" s="1"/>
      <c r="W845" s="1"/>
      <c r="X845" s="1"/>
      <c r="Y845" s="1"/>
      <c r="Z845" s="1"/>
      <c r="AA845" s="1"/>
    </row>
    <row r="846" spans="1:27" ht="15.75" customHeight="1">
      <c r="A846" s="53"/>
      <c r="B846" s="198"/>
      <c r="C846" s="192"/>
      <c r="D846" s="193"/>
      <c r="E846" s="194"/>
      <c r="F846" s="194"/>
      <c r="G846" s="194"/>
      <c r="H846" s="194"/>
      <c r="I846" s="194"/>
      <c r="J846" s="194"/>
      <c r="K846" s="194"/>
      <c r="L846" s="1"/>
      <c r="M846" s="1"/>
      <c r="N846" s="1"/>
      <c r="O846" s="1"/>
      <c r="P846" s="1"/>
      <c r="Q846" s="1"/>
      <c r="R846" s="1"/>
      <c r="S846" s="1"/>
      <c r="T846" s="1"/>
      <c r="U846" s="1"/>
      <c r="V846" s="1"/>
      <c r="W846" s="1"/>
      <c r="X846" s="1"/>
      <c r="Y846" s="1"/>
      <c r="Z846" s="1"/>
      <c r="AA846" s="1"/>
    </row>
    <row r="847" spans="1:27" ht="15.75" customHeight="1">
      <c r="A847" s="53"/>
      <c r="B847" s="198"/>
      <c r="C847" s="192"/>
      <c r="D847" s="193"/>
      <c r="E847" s="194"/>
      <c r="F847" s="194"/>
      <c r="G847" s="194"/>
      <c r="H847" s="194"/>
      <c r="I847" s="194"/>
      <c r="J847" s="194"/>
      <c r="K847" s="194"/>
      <c r="L847" s="1"/>
      <c r="M847" s="1"/>
      <c r="N847" s="1"/>
      <c r="O847" s="1"/>
      <c r="P847" s="1"/>
      <c r="Q847" s="1"/>
      <c r="R847" s="1"/>
      <c r="S847" s="1"/>
      <c r="T847" s="1"/>
      <c r="U847" s="1"/>
      <c r="V847" s="1"/>
      <c r="W847" s="1"/>
      <c r="X847" s="1"/>
      <c r="Y847" s="1"/>
      <c r="Z847" s="1"/>
      <c r="AA847" s="1"/>
    </row>
    <row r="848" spans="1:27" ht="15.75" customHeight="1">
      <c r="A848" s="53"/>
      <c r="B848" s="198"/>
      <c r="C848" s="192"/>
      <c r="D848" s="193"/>
      <c r="E848" s="194"/>
      <c r="F848" s="194"/>
      <c r="G848" s="194"/>
      <c r="H848" s="194"/>
      <c r="I848" s="194"/>
      <c r="J848" s="194"/>
      <c r="K848" s="194"/>
      <c r="L848" s="1"/>
      <c r="M848" s="1"/>
      <c r="N848" s="1"/>
      <c r="O848" s="1"/>
      <c r="P848" s="1"/>
      <c r="Q848" s="1"/>
      <c r="R848" s="1"/>
      <c r="S848" s="1"/>
      <c r="T848" s="1"/>
      <c r="U848" s="1"/>
      <c r="V848" s="1"/>
      <c r="W848" s="1"/>
      <c r="X848" s="1"/>
      <c r="Y848" s="1"/>
      <c r="Z848" s="1"/>
      <c r="AA848" s="1"/>
    </row>
    <row r="849" spans="1:27" ht="15.75" customHeight="1">
      <c r="A849" s="53"/>
      <c r="B849" s="198"/>
      <c r="C849" s="192"/>
      <c r="D849" s="193"/>
      <c r="E849" s="194"/>
      <c r="F849" s="194"/>
      <c r="G849" s="194"/>
      <c r="H849" s="194"/>
      <c r="I849" s="194"/>
      <c r="J849" s="194"/>
      <c r="K849" s="194"/>
      <c r="L849" s="1"/>
      <c r="M849" s="1"/>
      <c r="N849" s="1"/>
      <c r="O849" s="1"/>
      <c r="P849" s="1"/>
      <c r="Q849" s="1"/>
      <c r="R849" s="1"/>
      <c r="S849" s="1"/>
      <c r="T849" s="1"/>
      <c r="U849" s="1"/>
      <c r="V849" s="1"/>
      <c r="W849" s="1"/>
      <c r="X849" s="1"/>
      <c r="Y849" s="1"/>
      <c r="Z849" s="1"/>
      <c r="AA849" s="1"/>
    </row>
    <row r="850" spans="1:27" ht="15.75" customHeight="1">
      <c r="A850" s="53"/>
      <c r="B850" s="198"/>
      <c r="C850" s="192"/>
      <c r="D850" s="193"/>
      <c r="E850" s="194"/>
      <c r="F850" s="194"/>
      <c r="G850" s="194"/>
      <c r="H850" s="194"/>
      <c r="I850" s="194"/>
      <c r="J850" s="194"/>
      <c r="K850" s="194"/>
      <c r="L850" s="1"/>
      <c r="M850" s="1"/>
      <c r="N850" s="1"/>
      <c r="O850" s="1"/>
      <c r="P850" s="1"/>
      <c r="Q850" s="1"/>
      <c r="R850" s="1"/>
      <c r="S850" s="1"/>
      <c r="T850" s="1"/>
      <c r="U850" s="1"/>
      <c r="V850" s="1"/>
      <c r="W850" s="1"/>
      <c r="X850" s="1"/>
      <c r="Y850" s="1"/>
      <c r="Z850" s="1"/>
      <c r="AA850" s="1"/>
    </row>
    <row r="851" spans="1:27" ht="15.75" customHeight="1">
      <c r="A851" s="53"/>
      <c r="B851" s="198"/>
      <c r="C851" s="192"/>
      <c r="D851" s="193"/>
      <c r="E851" s="194"/>
      <c r="F851" s="194"/>
      <c r="G851" s="194"/>
      <c r="H851" s="194"/>
      <c r="I851" s="194"/>
      <c r="J851" s="194"/>
      <c r="K851" s="194"/>
      <c r="L851" s="1"/>
      <c r="M851" s="1"/>
      <c r="N851" s="1"/>
      <c r="O851" s="1"/>
      <c r="P851" s="1"/>
      <c r="Q851" s="1"/>
      <c r="R851" s="1"/>
      <c r="S851" s="1"/>
      <c r="T851" s="1"/>
      <c r="U851" s="1"/>
      <c r="V851" s="1"/>
      <c r="W851" s="1"/>
      <c r="X851" s="1"/>
      <c r="Y851" s="1"/>
      <c r="Z851" s="1"/>
      <c r="AA851" s="1"/>
    </row>
    <row r="852" spans="1:27" ht="15.75" customHeight="1">
      <c r="A852" s="53"/>
      <c r="B852" s="198"/>
      <c r="C852" s="192"/>
      <c r="D852" s="193"/>
      <c r="E852" s="194"/>
      <c r="F852" s="194"/>
      <c r="G852" s="194"/>
      <c r="H852" s="194"/>
      <c r="I852" s="194"/>
      <c r="J852" s="194"/>
      <c r="K852" s="194"/>
      <c r="L852" s="1"/>
      <c r="M852" s="1"/>
      <c r="N852" s="1"/>
      <c r="O852" s="1"/>
      <c r="P852" s="1"/>
      <c r="Q852" s="1"/>
      <c r="R852" s="1"/>
      <c r="S852" s="1"/>
      <c r="T852" s="1"/>
      <c r="U852" s="1"/>
      <c r="V852" s="1"/>
      <c r="W852" s="1"/>
      <c r="X852" s="1"/>
      <c r="Y852" s="1"/>
      <c r="Z852" s="1"/>
      <c r="AA852" s="1"/>
    </row>
    <row r="853" spans="1:27" ht="15.75" customHeight="1">
      <c r="A853" s="53"/>
      <c r="B853" s="198"/>
      <c r="C853" s="192"/>
      <c r="D853" s="193"/>
      <c r="E853" s="194"/>
      <c r="F853" s="194"/>
      <c r="G853" s="194"/>
      <c r="H853" s="194"/>
      <c r="I853" s="194"/>
      <c r="J853" s="194"/>
      <c r="K853" s="194"/>
      <c r="L853" s="1"/>
      <c r="M853" s="1"/>
      <c r="N853" s="1"/>
      <c r="O853" s="1"/>
      <c r="P853" s="1"/>
      <c r="Q853" s="1"/>
      <c r="R853" s="1"/>
      <c r="S853" s="1"/>
      <c r="T853" s="1"/>
      <c r="U853" s="1"/>
      <c r="V853" s="1"/>
      <c r="W853" s="1"/>
      <c r="X853" s="1"/>
      <c r="Y853" s="1"/>
      <c r="Z853" s="1"/>
      <c r="AA853" s="1"/>
    </row>
    <row r="854" spans="1:27" ht="15.75" customHeight="1">
      <c r="A854" s="53"/>
      <c r="B854" s="198"/>
      <c r="C854" s="192"/>
      <c r="D854" s="193"/>
      <c r="E854" s="194"/>
      <c r="F854" s="194"/>
      <c r="G854" s="194"/>
      <c r="H854" s="194"/>
      <c r="I854" s="194"/>
      <c r="J854" s="194"/>
      <c r="K854" s="194"/>
      <c r="L854" s="1"/>
      <c r="M854" s="1"/>
      <c r="N854" s="1"/>
      <c r="O854" s="1"/>
      <c r="P854" s="1"/>
      <c r="Q854" s="1"/>
      <c r="R854" s="1"/>
      <c r="S854" s="1"/>
      <c r="T854" s="1"/>
      <c r="U854" s="1"/>
      <c r="V854" s="1"/>
      <c r="W854" s="1"/>
      <c r="X854" s="1"/>
      <c r="Y854" s="1"/>
      <c r="Z854" s="1"/>
      <c r="AA854" s="1"/>
    </row>
    <row r="855" spans="1:27" ht="15.75" customHeight="1">
      <c r="A855" s="53"/>
      <c r="B855" s="198"/>
      <c r="C855" s="192"/>
      <c r="D855" s="193"/>
      <c r="E855" s="194"/>
      <c r="F855" s="194"/>
      <c r="G855" s="194"/>
      <c r="H855" s="194"/>
      <c r="I855" s="194"/>
      <c r="J855" s="194"/>
      <c r="K855" s="194"/>
      <c r="L855" s="1"/>
      <c r="M855" s="1"/>
      <c r="N855" s="1"/>
      <c r="O855" s="1"/>
      <c r="P855" s="1"/>
      <c r="Q855" s="1"/>
      <c r="R855" s="1"/>
      <c r="S855" s="1"/>
      <c r="T855" s="1"/>
      <c r="U855" s="1"/>
      <c r="V855" s="1"/>
      <c r="W855" s="1"/>
      <c r="X855" s="1"/>
      <c r="Y855" s="1"/>
      <c r="Z855" s="1"/>
      <c r="AA855" s="1"/>
    </row>
    <row r="856" spans="1:27" ht="15.75" customHeight="1">
      <c r="A856" s="53"/>
      <c r="B856" s="198"/>
      <c r="C856" s="192"/>
      <c r="D856" s="193"/>
      <c r="E856" s="194"/>
      <c r="F856" s="194"/>
      <c r="G856" s="194"/>
      <c r="H856" s="194"/>
      <c r="I856" s="194"/>
      <c r="J856" s="194"/>
      <c r="K856" s="194"/>
      <c r="L856" s="1"/>
      <c r="M856" s="1"/>
      <c r="N856" s="1"/>
      <c r="O856" s="1"/>
      <c r="P856" s="1"/>
      <c r="Q856" s="1"/>
      <c r="R856" s="1"/>
      <c r="S856" s="1"/>
      <c r="T856" s="1"/>
      <c r="U856" s="1"/>
      <c r="V856" s="1"/>
      <c r="W856" s="1"/>
      <c r="X856" s="1"/>
      <c r="Y856" s="1"/>
      <c r="Z856" s="1"/>
      <c r="AA856" s="1"/>
    </row>
    <row r="857" spans="1:27" ht="15.75" customHeight="1">
      <c r="A857" s="53"/>
      <c r="B857" s="198"/>
      <c r="C857" s="192"/>
      <c r="D857" s="193"/>
      <c r="E857" s="194"/>
      <c r="F857" s="194"/>
      <c r="G857" s="194"/>
      <c r="H857" s="194"/>
      <c r="I857" s="194"/>
      <c r="J857" s="194"/>
      <c r="K857" s="194"/>
      <c r="L857" s="1"/>
      <c r="M857" s="1"/>
      <c r="N857" s="1"/>
      <c r="O857" s="1"/>
      <c r="P857" s="1"/>
      <c r="Q857" s="1"/>
      <c r="R857" s="1"/>
      <c r="S857" s="1"/>
      <c r="T857" s="1"/>
      <c r="U857" s="1"/>
      <c r="V857" s="1"/>
      <c r="W857" s="1"/>
      <c r="X857" s="1"/>
      <c r="Y857" s="1"/>
      <c r="Z857" s="1"/>
      <c r="AA857" s="1"/>
    </row>
    <row r="858" spans="1:27" ht="15.75" customHeight="1">
      <c r="A858" s="53"/>
      <c r="B858" s="198"/>
      <c r="C858" s="192"/>
      <c r="D858" s="193"/>
      <c r="E858" s="194"/>
      <c r="F858" s="194"/>
      <c r="G858" s="194"/>
      <c r="H858" s="194"/>
      <c r="I858" s="194"/>
      <c r="J858" s="194"/>
      <c r="K858" s="194"/>
      <c r="L858" s="1"/>
      <c r="M858" s="1"/>
      <c r="N858" s="1"/>
      <c r="O858" s="1"/>
      <c r="P858" s="1"/>
      <c r="Q858" s="1"/>
      <c r="R858" s="1"/>
      <c r="S858" s="1"/>
      <c r="T858" s="1"/>
      <c r="U858" s="1"/>
      <c r="V858" s="1"/>
      <c r="W858" s="1"/>
      <c r="X858" s="1"/>
      <c r="Y858" s="1"/>
      <c r="Z858" s="1"/>
      <c r="AA858" s="1"/>
    </row>
    <row r="859" spans="1:27" ht="15.75" customHeight="1">
      <c r="A859" s="53"/>
      <c r="B859" s="198"/>
      <c r="C859" s="192"/>
      <c r="D859" s="193"/>
      <c r="E859" s="194"/>
      <c r="F859" s="194"/>
      <c r="G859" s="194"/>
      <c r="H859" s="194"/>
      <c r="I859" s="194"/>
      <c r="J859" s="194"/>
      <c r="K859" s="194"/>
      <c r="L859" s="1"/>
      <c r="M859" s="1"/>
      <c r="N859" s="1"/>
      <c r="O859" s="1"/>
      <c r="P859" s="1"/>
      <c r="Q859" s="1"/>
      <c r="R859" s="1"/>
      <c r="S859" s="1"/>
      <c r="T859" s="1"/>
      <c r="U859" s="1"/>
      <c r="V859" s="1"/>
      <c r="W859" s="1"/>
      <c r="X859" s="1"/>
      <c r="Y859" s="1"/>
      <c r="Z859" s="1"/>
      <c r="AA859" s="1"/>
    </row>
    <row r="860" spans="1:27" ht="15.75" customHeight="1">
      <c r="A860" s="53"/>
      <c r="B860" s="198"/>
      <c r="C860" s="192"/>
      <c r="D860" s="193"/>
      <c r="E860" s="194"/>
      <c r="F860" s="194"/>
      <c r="G860" s="194"/>
      <c r="H860" s="194"/>
      <c r="I860" s="194"/>
      <c r="J860" s="194"/>
      <c r="K860" s="194"/>
      <c r="L860" s="1"/>
      <c r="M860" s="1"/>
      <c r="N860" s="1"/>
      <c r="O860" s="1"/>
      <c r="P860" s="1"/>
      <c r="Q860" s="1"/>
      <c r="R860" s="1"/>
      <c r="S860" s="1"/>
      <c r="T860" s="1"/>
      <c r="U860" s="1"/>
      <c r="V860" s="1"/>
      <c r="W860" s="1"/>
      <c r="X860" s="1"/>
      <c r="Y860" s="1"/>
      <c r="Z860" s="1"/>
      <c r="AA860" s="1"/>
    </row>
    <row r="861" spans="1:27" ht="15.75" customHeight="1">
      <c r="A861" s="53"/>
      <c r="B861" s="198"/>
      <c r="C861" s="192"/>
      <c r="D861" s="193"/>
      <c r="E861" s="194"/>
      <c r="F861" s="194"/>
      <c r="G861" s="194"/>
      <c r="H861" s="194"/>
      <c r="I861" s="194"/>
      <c r="J861" s="194"/>
      <c r="K861" s="194"/>
      <c r="L861" s="1"/>
      <c r="M861" s="1"/>
      <c r="N861" s="1"/>
      <c r="O861" s="1"/>
      <c r="P861" s="1"/>
      <c r="Q861" s="1"/>
      <c r="R861" s="1"/>
      <c r="S861" s="1"/>
      <c r="T861" s="1"/>
      <c r="U861" s="1"/>
      <c r="V861" s="1"/>
      <c r="W861" s="1"/>
      <c r="X861" s="1"/>
      <c r="Y861" s="1"/>
      <c r="Z861" s="1"/>
      <c r="AA861" s="1"/>
    </row>
    <row r="862" spans="1:27" ht="15.75" customHeight="1">
      <c r="A862" s="53"/>
      <c r="B862" s="198"/>
      <c r="C862" s="192"/>
      <c r="D862" s="193"/>
      <c r="E862" s="194"/>
      <c r="F862" s="194"/>
      <c r="G862" s="194"/>
      <c r="H862" s="194"/>
      <c r="I862" s="194"/>
      <c r="J862" s="194"/>
      <c r="K862" s="194"/>
      <c r="L862" s="1"/>
      <c r="M862" s="1"/>
      <c r="N862" s="1"/>
      <c r="O862" s="1"/>
      <c r="P862" s="1"/>
      <c r="Q862" s="1"/>
      <c r="R862" s="1"/>
      <c r="S862" s="1"/>
      <c r="T862" s="1"/>
      <c r="U862" s="1"/>
      <c r="V862" s="1"/>
      <c r="W862" s="1"/>
      <c r="X862" s="1"/>
      <c r="Y862" s="1"/>
      <c r="Z862" s="1"/>
      <c r="AA862" s="1"/>
    </row>
    <row r="863" spans="1:27" ht="15.75" customHeight="1">
      <c r="A863" s="53"/>
      <c r="B863" s="198"/>
      <c r="C863" s="192"/>
      <c r="D863" s="193"/>
      <c r="E863" s="194"/>
      <c r="F863" s="194"/>
      <c r="G863" s="194"/>
      <c r="H863" s="194"/>
      <c r="I863" s="194"/>
      <c r="J863" s="194"/>
      <c r="K863" s="194"/>
      <c r="L863" s="1"/>
      <c r="M863" s="1"/>
      <c r="N863" s="1"/>
      <c r="O863" s="1"/>
      <c r="P863" s="1"/>
      <c r="Q863" s="1"/>
      <c r="R863" s="1"/>
      <c r="S863" s="1"/>
      <c r="T863" s="1"/>
      <c r="U863" s="1"/>
      <c r="V863" s="1"/>
      <c r="W863" s="1"/>
      <c r="X863" s="1"/>
      <c r="Y863" s="1"/>
      <c r="Z863" s="1"/>
      <c r="AA863" s="1"/>
    </row>
    <row r="864" spans="1:27" ht="15.75" customHeight="1">
      <c r="A864" s="53"/>
      <c r="B864" s="198"/>
      <c r="C864" s="192"/>
      <c r="D864" s="193"/>
      <c r="E864" s="194"/>
      <c r="F864" s="194"/>
      <c r="G864" s="194"/>
      <c r="H864" s="194"/>
      <c r="I864" s="194"/>
      <c r="J864" s="194"/>
      <c r="K864" s="194"/>
      <c r="L864" s="1"/>
      <c r="M864" s="1"/>
      <c r="N864" s="1"/>
      <c r="O864" s="1"/>
      <c r="P864" s="1"/>
      <c r="Q864" s="1"/>
      <c r="R864" s="1"/>
      <c r="S864" s="1"/>
      <c r="T864" s="1"/>
      <c r="U864" s="1"/>
      <c r="V864" s="1"/>
      <c r="W864" s="1"/>
      <c r="X864" s="1"/>
      <c r="Y864" s="1"/>
      <c r="Z864" s="1"/>
      <c r="AA864" s="1"/>
    </row>
    <row r="865" spans="1:27" ht="15.75" customHeight="1">
      <c r="A865" s="53"/>
      <c r="B865" s="198"/>
      <c r="C865" s="192"/>
      <c r="D865" s="193"/>
      <c r="E865" s="194"/>
      <c r="F865" s="194"/>
      <c r="G865" s="194"/>
      <c r="H865" s="194"/>
      <c r="I865" s="194"/>
      <c r="J865" s="194"/>
      <c r="K865" s="194"/>
      <c r="L865" s="1"/>
      <c r="M865" s="1"/>
      <c r="N865" s="1"/>
      <c r="O865" s="1"/>
      <c r="P865" s="1"/>
      <c r="Q865" s="1"/>
      <c r="R865" s="1"/>
      <c r="S865" s="1"/>
      <c r="T865" s="1"/>
      <c r="U865" s="1"/>
      <c r="V865" s="1"/>
      <c r="W865" s="1"/>
      <c r="X865" s="1"/>
      <c r="Y865" s="1"/>
      <c r="Z865" s="1"/>
      <c r="AA865" s="1"/>
    </row>
    <row r="866" spans="1:27" ht="15.75" customHeight="1">
      <c r="A866" s="53"/>
      <c r="B866" s="198"/>
      <c r="C866" s="192"/>
      <c r="D866" s="193"/>
      <c r="E866" s="194"/>
      <c r="F866" s="194"/>
      <c r="G866" s="194"/>
      <c r="H866" s="194"/>
      <c r="I866" s="194"/>
      <c r="J866" s="194"/>
      <c r="K866" s="194"/>
      <c r="L866" s="1"/>
      <c r="M866" s="1"/>
      <c r="N866" s="1"/>
      <c r="O866" s="1"/>
      <c r="P866" s="1"/>
      <c r="Q866" s="1"/>
      <c r="R866" s="1"/>
      <c r="S866" s="1"/>
      <c r="T866" s="1"/>
      <c r="U866" s="1"/>
      <c r="V866" s="1"/>
      <c r="W866" s="1"/>
      <c r="X866" s="1"/>
      <c r="Y866" s="1"/>
      <c r="Z866" s="1"/>
      <c r="AA866" s="1"/>
    </row>
    <row r="867" spans="1:27" ht="15.75" customHeight="1">
      <c r="A867" s="53"/>
      <c r="B867" s="198"/>
      <c r="C867" s="192"/>
      <c r="D867" s="193"/>
      <c r="E867" s="194"/>
      <c r="F867" s="194"/>
      <c r="G867" s="194"/>
      <c r="H867" s="194"/>
      <c r="I867" s="194"/>
      <c r="J867" s="194"/>
      <c r="K867" s="194"/>
      <c r="L867" s="1"/>
      <c r="M867" s="1"/>
      <c r="N867" s="1"/>
      <c r="O867" s="1"/>
      <c r="P867" s="1"/>
      <c r="Q867" s="1"/>
      <c r="R867" s="1"/>
      <c r="S867" s="1"/>
      <c r="T867" s="1"/>
      <c r="U867" s="1"/>
      <c r="V867" s="1"/>
      <c r="W867" s="1"/>
      <c r="X867" s="1"/>
      <c r="Y867" s="1"/>
      <c r="Z867" s="1"/>
      <c r="AA867" s="1"/>
    </row>
    <row r="868" spans="1:27" ht="15.75" customHeight="1">
      <c r="A868" s="53"/>
      <c r="B868" s="198"/>
      <c r="C868" s="192"/>
      <c r="D868" s="193"/>
      <c r="E868" s="194"/>
      <c r="F868" s="194"/>
      <c r="G868" s="194"/>
      <c r="H868" s="194"/>
      <c r="I868" s="194"/>
      <c r="J868" s="194"/>
      <c r="K868" s="194"/>
      <c r="L868" s="1"/>
      <c r="M868" s="1"/>
      <c r="N868" s="1"/>
      <c r="O868" s="1"/>
      <c r="P868" s="1"/>
      <c r="Q868" s="1"/>
      <c r="R868" s="1"/>
      <c r="S868" s="1"/>
      <c r="T868" s="1"/>
      <c r="U868" s="1"/>
      <c r="V868" s="1"/>
      <c r="W868" s="1"/>
      <c r="X868" s="1"/>
      <c r="Y868" s="1"/>
      <c r="Z868" s="1"/>
      <c r="AA868" s="1"/>
    </row>
    <row r="869" spans="1:27" ht="15.75" customHeight="1">
      <c r="A869" s="53"/>
      <c r="B869" s="198"/>
      <c r="C869" s="192"/>
      <c r="D869" s="193"/>
      <c r="E869" s="194"/>
      <c r="F869" s="194"/>
      <c r="G869" s="194"/>
      <c r="H869" s="194"/>
      <c r="I869" s="194"/>
      <c r="J869" s="194"/>
      <c r="K869" s="194"/>
      <c r="L869" s="1"/>
      <c r="M869" s="1"/>
      <c r="N869" s="1"/>
      <c r="O869" s="1"/>
      <c r="P869" s="1"/>
      <c r="Q869" s="1"/>
      <c r="R869" s="1"/>
      <c r="S869" s="1"/>
      <c r="T869" s="1"/>
      <c r="U869" s="1"/>
      <c r="V869" s="1"/>
      <c r="W869" s="1"/>
      <c r="X869" s="1"/>
      <c r="Y869" s="1"/>
      <c r="Z869" s="1"/>
      <c r="AA869" s="1"/>
    </row>
    <row r="870" spans="1:27" ht="15.75" customHeight="1">
      <c r="A870" s="53"/>
      <c r="B870" s="198"/>
      <c r="C870" s="192"/>
      <c r="D870" s="193"/>
      <c r="E870" s="194"/>
      <c r="F870" s="194"/>
      <c r="G870" s="194"/>
      <c r="H870" s="194"/>
      <c r="I870" s="194"/>
      <c r="J870" s="194"/>
      <c r="K870" s="194"/>
      <c r="L870" s="1"/>
      <c r="M870" s="1"/>
      <c r="N870" s="1"/>
      <c r="O870" s="1"/>
      <c r="P870" s="1"/>
      <c r="Q870" s="1"/>
      <c r="R870" s="1"/>
      <c r="S870" s="1"/>
      <c r="T870" s="1"/>
      <c r="U870" s="1"/>
      <c r="V870" s="1"/>
      <c r="W870" s="1"/>
      <c r="X870" s="1"/>
      <c r="Y870" s="1"/>
      <c r="Z870" s="1"/>
      <c r="AA870" s="1"/>
    </row>
    <row r="871" spans="1:27" ht="15.75" customHeight="1">
      <c r="A871" s="53"/>
      <c r="B871" s="198"/>
      <c r="C871" s="192"/>
      <c r="D871" s="193"/>
      <c r="E871" s="194"/>
      <c r="F871" s="194"/>
      <c r="G871" s="194"/>
      <c r="H871" s="194"/>
      <c r="I871" s="194"/>
      <c r="J871" s="194"/>
      <c r="K871" s="194"/>
      <c r="L871" s="1"/>
      <c r="M871" s="1"/>
      <c r="N871" s="1"/>
      <c r="O871" s="1"/>
      <c r="P871" s="1"/>
      <c r="Q871" s="1"/>
      <c r="R871" s="1"/>
      <c r="S871" s="1"/>
      <c r="T871" s="1"/>
      <c r="U871" s="1"/>
      <c r="V871" s="1"/>
      <c r="W871" s="1"/>
      <c r="X871" s="1"/>
      <c r="Y871" s="1"/>
      <c r="Z871" s="1"/>
      <c r="AA871" s="1"/>
    </row>
    <row r="872" spans="1:27" ht="15.75" customHeight="1">
      <c r="A872" s="53"/>
      <c r="B872" s="198"/>
      <c r="C872" s="192"/>
      <c r="D872" s="193"/>
      <c r="E872" s="194"/>
      <c r="F872" s="194"/>
      <c r="G872" s="194"/>
      <c r="H872" s="194"/>
      <c r="I872" s="194"/>
      <c r="J872" s="194"/>
      <c r="K872" s="194"/>
      <c r="L872" s="1"/>
      <c r="M872" s="1"/>
      <c r="N872" s="1"/>
      <c r="O872" s="1"/>
      <c r="P872" s="1"/>
      <c r="Q872" s="1"/>
      <c r="R872" s="1"/>
      <c r="S872" s="1"/>
      <c r="T872" s="1"/>
      <c r="U872" s="1"/>
      <c r="V872" s="1"/>
      <c r="W872" s="1"/>
      <c r="X872" s="1"/>
      <c r="Y872" s="1"/>
      <c r="Z872" s="1"/>
      <c r="AA872" s="1"/>
    </row>
    <row r="873" spans="1:27" ht="15.75" customHeight="1">
      <c r="A873" s="53"/>
      <c r="B873" s="198"/>
      <c r="C873" s="192"/>
      <c r="D873" s="193"/>
      <c r="E873" s="194"/>
      <c r="F873" s="194"/>
      <c r="G873" s="194"/>
      <c r="H873" s="194"/>
      <c r="I873" s="194"/>
      <c r="J873" s="194"/>
      <c r="K873" s="194"/>
      <c r="L873" s="1"/>
      <c r="M873" s="1"/>
      <c r="N873" s="1"/>
      <c r="O873" s="1"/>
      <c r="P873" s="1"/>
      <c r="Q873" s="1"/>
      <c r="R873" s="1"/>
      <c r="S873" s="1"/>
      <c r="T873" s="1"/>
      <c r="U873" s="1"/>
      <c r="V873" s="1"/>
      <c r="W873" s="1"/>
      <c r="X873" s="1"/>
      <c r="Y873" s="1"/>
      <c r="Z873" s="1"/>
      <c r="AA873" s="1"/>
    </row>
    <row r="874" spans="1:27" ht="15.75" customHeight="1">
      <c r="A874" s="53"/>
      <c r="B874" s="198"/>
      <c r="C874" s="192"/>
      <c r="D874" s="193"/>
      <c r="E874" s="194"/>
      <c r="F874" s="194"/>
      <c r="G874" s="194"/>
      <c r="H874" s="194"/>
      <c r="I874" s="194"/>
      <c r="J874" s="194"/>
      <c r="K874" s="194"/>
      <c r="L874" s="1"/>
      <c r="M874" s="1"/>
      <c r="N874" s="1"/>
      <c r="O874" s="1"/>
      <c r="P874" s="1"/>
      <c r="Q874" s="1"/>
      <c r="R874" s="1"/>
      <c r="S874" s="1"/>
      <c r="T874" s="1"/>
      <c r="U874" s="1"/>
      <c r="V874" s="1"/>
      <c r="W874" s="1"/>
      <c r="X874" s="1"/>
      <c r="Y874" s="1"/>
      <c r="Z874" s="1"/>
      <c r="AA874" s="1"/>
    </row>
    <row r="875" spans="1:27" ht="15.75" customHeight="1">
      <c r="A875" s="53"/>
      <c r="B875" s="198"/>
      <c r="C875" s="192"/>
      <c r="D875" s="193"/>
      <c r="E875" s="194"/>
      <c r="F875" s="194"/>
      <c r="G875" s="194"/>
      <c r="H875" s="194"/>
      <c r="I875" s="194"/>
      <c r="J875" s="194"/>
      <c r="K875" s="194"/>
      <c r="L875" s="1"/>
      <c r="M875" s="1"/>
      <c r="N875" s="1"/>
      <c r="O875" s="1"/>
      <c r="P875" s="1"/>
      <c r="Q875" s="1"/>
      <c r="R875" s="1"/>
      <c r="S875" s="1"/>
      <c r="T875" s="1"/>
      <c r="U875" s="1"/>
      <c r="V875" s="1"/>
      <c r="W875" s="1"/>
      <c r="X875" s="1"/>
      <c r="Y875" s="1"/>
      <c r="Z875" s="1"/>
      <c r="AA875" s="1"/>
    </row>
    <row r="876" spans="1:27" ht="15.75" customHeight="1">
      <c r="A876" s="53"/>
      <c r="B876" s="198"/>
      <c r="C876" s="192"/>
      <c r="D876" s="193"/>
      <c r="E876" s="194"/>
      <c r="F876" s="194"/>
      <c r="G876" s="194"/>
      <c r="H876" s="194"/>
      <c r="I876" s="194"/>
      <c r="J876" s="194"/>
      <c r="K876" s="194"/>
      <c r="L876" s="1"/>
      <c r="M876" s="1"/>
      <c r="N876" s="1"/>
      <c r="O876" s="1"/>
      <c r="P876" s="1"/>
      <c r="Q876" s="1"/>
      <c r="R876" s="1"/>
      <c r="S876" s="1"/>
      <c r="T876" s="1"/>
      <c r="U876" s="1"/>
      <c r="V876" s="1"/>
      <c r="W876" s="1"/>
      <c r="X876" s="1"/>
      <c r="Y876" s="1"/>
      <c r="Z876" s="1"/>
      <c r="AA876" s="1"/>
    </row>
    <row r="877" spans="1:27" ht="15.75" customHeight="1">
      <c r="A877" s="53"/>
      <c r="B877" s="198"/>
      <c r="C877" s="192"/>
      <c r="D877" s="193"/>
      <c r="E877" s="194"/>
      <c r="F877" s="194"/>
      <c r="G877" s="194"/>
      <c r="H877" s="194"/>
      <c r="I877" s="194"/>
      <c r="J877" s="194"/>
      <c r="K877" s="194"/>
      <c r="L877" s="1"/>
      <c r="M877" s="1"/>
      <c r="N877" s="1"/>
      <c r="O877" s="1"/>
      <c r="P877" s="1"/>
      <c r="Q877" s="1"/>
      <c r="R877" s="1"/>
      <c r="S877" s="1"/>
      <c r="T877" s="1"/>
      <c r="U877" s="1"/>
      <c r="V877" s="1"/>
      <c r="W877" s="1"/>
      <c r="X877" s="1"/>
      <c r="Y877" s="1"/>
      <c r="Z877" s="1"/>
      <c r="AA877" s="1"/>
    </row>
    <row r="878" spans="1:27" ht="15.75" customHeight="1">
      <c r="A878" s="53"/>
      <c r="B878" s="198"/>
      <c r="C878" s="192"/>
      <c r="D878" s="193"/>
      <c r="E878" s="194"/>
      <c r="F878" s="194"/>
      <c r="G878" s="194"/>
      <c r="H878" s="194"/>
      <c r="I878" s="194"/>
      <c r="J878" s="194"/>
      <c r="K878" s="194"/>
      <c r="L878" s="1"/>
      <c r="M878" s="1"/>
      <c r="N878" s="1"/>
      <c r="O878" s="1"/>
      <c r="P878" s="1"/>
      <c r="Q878" s="1"/>
      <c r="R878" s="1"/>
      <c r="S878" s="1"/>
      <c r="T878" s="1"/>
      <c r="U878" s="1"/>
      <c r="V878" s="1"/>
      <c r="W878" s="1"/>
      <c r="X878" s="1"/>
      <c r="Y878" s="1"/>
      <c r="Z878" s="1"/>
      <c r="AA878" s="1"/>
    </row>
    <row r="879" spans="1:27" ht="15.75" customHeight="1">
      <c r="A879" s="53"/>
      <c r="B879" s="198"/>
      <c r="C879" s="192"/>
      <c r="D879" s="193"/>
      <c r="E879" s="194"/>
      <c r="F879" s="194"/>
      <c r="G879" s="194"/>
      <c r="H879" s="194"/>
      <c r="I879" s="194"/>
      <c r="J879" s="194"/>
      <c r="K879" s="194"/>
      <c r="L879" s="1"/>
      <c r="M879" s="1"/>
      <c r="N879" s="1"/>
      <c r="O879" s="1"/>
      <c r="P879" s="1"/>
      <c r="Q879" s="1"/>
      <c r="R879" s="1"/>
      <c r="S879" s="1"/>
      <c r="T879" s="1"/>
      <c r="U879" s="1"/>
      <c r="V879" s="1"/>
      <c r="W879" s="1"/>
      <c r="X879" s="1"/>
      <c r="Y879" s="1"/>
      <c r="Z879" s="1"/>
      <c r="AA879" s="1"/>
    </row>
    <row r="880" spans="1:27" ht="15.75" customHeight="1">
      <c r="A880" s="53"/>
      <c r="B880" s="198"/>
      <c r="C880" s="192"/>
      <c r="D880" s="193"/>
      <c r="E880" s="194"/>
      <c r="F880" s="194"/>
      <c r="G880" s="194"/>
      <c r="H880" s="194"/>
      <c r="I880" s="194"/>
      <c r="J880" s="194"/>
      <c r="K880" s="194"/>
      <c r="L880" s="1"/>
      <c r="M880" s="1"/>
      <c r="N880" s="1"/>
      <c r="O880" s="1"/>
      <c r="P880" s="1"/>
      <c r="Q880" s="1"/>
      <c r="R880" s="1"/>
      <c r="S880" s="1"/>
      <c r="T880" s="1"/>
      <c r="U880" s="1"/>
      <c r="V880" s="1"/>
      <c r="W880" s="1"/>
      <c r="X880" s="1"/>
      <c r="Y880" s="1"/>
      <c r="Z880" s="1"/>
      <c r="AA880" s="1"/>
    </row>
    <row r="881" spans="1:27" ht="15.75" customHeight="1">
      <c r="A881" s="53"/>
      <c r="B881" s="198"/>
      <c r="C881" s="192"/>
      <c r="D881" s="193"/>
      <c r="E881" s="194"/>
      <c r="F881" s="194"/>
      <c r="G881" s="194"/>
      <c r="H881" s="194"/>
      <c r="I881" s="194"/>
      <c r="J881" s="194"/>
      <c r="K881" s="194"/>
      <c r="L881" s="1"/>
      <c r="M881" s="1"/>
      <c r="N881" s="1"/>
      <c r="O881" s="1"/>
      <c r="P881" s="1"/>
      <c r="Q881" s="1"/>
      <c r="R881" s="1"/>
      <c r="S881" s="1"/>
      <c r="T881" s="1"/>
      <c r="U881" s="1"/>
      <c r="V881" s="1"/>
      <c r="W881" s="1"/>
      <c r="X881" s="1"/>
      <c r="Y881" s="1"/>
      <c r="Z881" s="1"/>
      <c r="AA881" s="1"/>
    </row>
    <row r="882" spans="1:27" ht="15.75" customHeight="1">
      <c r="A882" s="53"/>
      <c r="B882" s="198"/>
      <c r="C882" s="192"/>
      <c r="D882" s="193"/>
      <c r="E882" s="194"/>
      <c r="F882" s="194"/>
      <c r="G882" s="194"/>
      <c r="H882" s="194"/>
      <c r="I882" s="194"/>
      <c r="J882" s="194"/>
      <c r="K882" s="194"/>
      <c r="L882" s="1"/>
      <c r="M882" s="1"/>
      <c r="N882" s="1"/>
      <c r="O882" s="1"/>
      <c r="P882" s="1"/>
      <c r="Q882" s="1"/>
      <c r="R882" s="1"/>
      <c r="S882" s="1"/>
      <c r="T882" s="1"/>
      <c r="U882" s="1"/>
      <c r="V882" s="1"/>
      <c r="W882" s="1"/>
      <c r="X882" s="1"/>
      <c r="Y882" s="1"/>
      <c r="Z882" s="1"/>
      <c r="AA882" s="1"/>
    </row>
    <row r="883" spans="1:27" ht="15.75" customHeight="1">
      <c r="A883" s="53"/>
      <c r="B883" s="198"/>
      <c r="C883" s="192"/>
      <c r="D883" s="193"/>
      <c r="E883" s="194"/>
      <c r="F883" s="194"/>
      <c r="G883" s="194"/>
      <c r="H883" s="194"/>
      <c r="I883" s="194"/>
      <c r="J883" s="194"/>
      <c r="K883" s="194"/>
      <c r="L883" s="1"/>
      <c r="M883" s="1"/>
      <c r="N883" s="1"/>
      <c r="O883" s="1"/>
      <c r="P883" s="1"/>
      <c r="Q883" s="1"/>
      <c r="R883" s="1"/>
      <c r="S883" s="1"/>
      <c r="T883" s="1"/>
      <c r="U883" s="1"/>
      <c r="V883" s="1"/>
      <c r="W883" s="1"/>
      <c r="X883" s="1"/>
      <c r="Y883" s="1"/>
      <c r="Z883" s="1"/>
      <c r="AA883" s="1"/>
    </row>
    <row r="884" spans="1:27" ht="15.75" customHeight="1">
      <c r="A884" s="53"/>
      <c r="B884" s="198"/>
      <c r="C884" s="192"/>
      <c r="D884" s="193"/>
      <c r="E884" s="194"/>
      <c r="F884" s="194"/>
      <c r="G884" s="194"/>
      <c r="H884" s="194"/>
      <c r="I884" s="194"/>
      <c r="J884" s="194"/>
      <c r="K884" s="194"/>
      <c r="L884" s="1"/>
      <c r="M884" s="1"/>
      <c r="N884" s="1"/>
      <c r="O884" s="1"/>
      <c r="P884" s="1"/>
      <c r="Q884" s="1"/>
      <c r="R884" s="1"/>
      <c r="S884" s="1"/>
      <c r="T884" s="1"/>
      <c r="U884" s="1"/>
      <c r="V884" s="1"/>
      <c r="W884" s="1"/>
      <c r="X884" s="1"/>
      <c r="Y884" s="1"/>
      <c r="Z884" s="1"/>
      <c r="AA884" s="1"/>
    </row>
    <row r="885" spans="1:27" ht="15.75" customHeight="1">
      <c r="A885" s="53"/>
      <c r="B885" s="198"/>
      <c r="C885" s="192"/>
      <c r="D885" s="193"/>
      <c r="E885" s="194"/>
      <c r="F885" s="194"/>
      <c r="G885" s="194"/>
      <c r="H885" s="194"/>
      <c r="I885" s="194"/>
      <c r="J885" s="194"/>
      <c r="K885" s="194"/>
      <c r="L885" s="1"/>
      <c r="M885" s="1"/>
      <c r="N885" s="1"/>
      <c r="O885" s="1"/>
      <c r="P885" s="1"/>
      <c r="Q885" s="1"/>
      <c r="R885" s="1"/>
      <c r="S885" s="1"/>
      <c r="T885" s="1"/>
      <c r="U885" s="1"/>
      <c r="V885" s="1"/>
      <c r="W885" s="1"/>
      <c r="X885" s="1"/>
      <c r="Y885" s="1"/>
      <c r="Z885" s="1"/>
      <c r="AA885" s="1"/>
    </row>
    <row r="886" spans="1:27" ht="15.75" customHeight="1">
      <c r="A886" s="53"/>
      <c r="B886" s="198"/>
      <c r="C886" s="192"/>
      <c r="D886" s="193"/>
      <c r="E886" s="194"/>
      <c r="F886" s="194"/>
      <c r="G886" s="194"/>
      <c r="H886" s="194"/>
      <c r="I886" s="194"/>
      <c r="J886" s="194"/>
      <c r="K886" s="194"/>
      <c r="L886" s="1"/>
      <c r="M886" s="1"/>
      <c r="N886" s="1"/>
      <c r="O886" s="1"/>
      <c r="P886" s="1"/>
      <c r="Q886" s="1"/>
      <c r="R886" s="1"/>
      <c r="S886" s="1"/>
      <c r="T886" s="1"/>
      <c r="U886" s="1"/>
      <c r="V886" s="1"/>
      <c r="W886" s="1"/>
      <c r="X886" s="1"/>
      <c r="Y886" s="1"/>
      <c r="Z886" s="1"/>
      <c r="AA886" s="1"/>
    </row>
    <row r="887" spans="1:27" ht="15.75" customHeight="1">
      <c r="A887" s="53"/>
      <c r="B887" s="198"/>
      <c r="C887" s="192"/>
      <c r="D887" s="193"/>
      <c r="E887" s="194"/>
      <c r="F887" s="194"/>
      <c r="G887" s="194"/>
      <c r="H887" s="194"/>
      <c r="I887" s="194"/>
      <c r="J887" s="194"/>
      <c r="K887" s="194"/>
      <c r="L887" s="1"/>
      <c r="M887" s="1"/>
      <c r="N887" s="1"/>
      <c r="O887" s="1"/>
      <c r="P887" s="1"/>
      <c r="Q887" s="1"/>
      <c r="R887" s="1"/>
      <c r="S887" s="1"/>
      <c r="T887" s="1"/>
      <c r="U887" s="1"/>
      <c r="V887" s="1"/>
      <c r="W887" s="1"/>
      <c r="X887" s="1"/>
      <c r="Y887" s="1"/>
      <c r="Z887" s="1"/>
      <c r="AA887" s="1"/>
    </row>
    <row r="888" spans="1:27" ht="15.75" customHeight="1">
      <c r="A888" s="53"/>
      <c r="B888" s="198"/>
      <c r="C888" s="192"/>
      <c r="D888" s="193"/>
      <c r="E888" s="194"/>
      <c r="F888" s="194"/>
      <c r="G888" s="194"/>
      <c r="H888" s="194"/>
      <c r="I888" s="194"/>
      <c r="J888" s="194"/>
      <c r="K888" s="194"/>
      <c r="L888" s="1"/>
      <c r="M888" s="1"/>
      <c r="N888" s="1"/>
      <c r="O888" s="1"/>
      <c r="P888" s="1"/>
      <c r="Q888" s="1"/>
      <c r="R888" s="1"/>
      <c r="S888" s="1"/>
      <c r="T888" s="1"/>
      <c r="U888" s="1"/>
      <c r="V888" s="1"/>
      <c r="W888" s="1"/>
      <c r="X888" s="1"/>
      <c r="Y888" s="1"/>
      <c r="Z888" s="1"/>
      <c r="AA888" s="1"/>
    </row>
    <row r="889" spans="1:27" ht="15.75" customHeight="1">
      <c r="A889" s="53"/>
      <c r="B889" s="198"/>
      <c r="C889" s="192"/>
      <c r="D889" s="193"/>
      <c r="E889" s="194"/>
      <c r="F889" s="194"/>
      <c r="G889" s="194"/>
      <c r="H889" s="194"/>
      <c r="I889" s="194"/>
      <c r="J889" s="194"/>
      <c r="K889" s="194"/>
      <c r="L889" s="1"/>
      <c r="M889" s="1"/>
      <c r="N889" s="1"/>
      <c r="O889" s="1"/>
      <c r="P889" s="1"/>
      <c r="Q889" s="1"/>
      <c r="R889" s="1"/>
      <c r="S889" s="1"/>
      <c r="T889" s="1"/>
      <c r="U889" s="1"/>
      <c r="V889" s="1"/>
      <c r="W889" s="1"/>
      <c r="X889" s="1"/>
      <c r="Y889" s="1"/>
      <c r="Z889" s="1"/>
      <c r="AA889" s="1"/>
    </row>
    <row r="890" spans="1:27" ht="15.75" customHeight="1">
      <c r="A890" s="53"/>
      <c r="B890" s="198"/>
      <c r="C890" s="192"/>
      <c r="D890" s="193"/>
      <c r="E890" s="194"/>
      <c r="F890" s="194"/>
      <c r="G890" s="194"/>
      <c r="H890" s="194"/>
      <c r="I890" s="194"/>
      <c r="J890" s="194"/>
      <c r="K890" s="194"/>
      <c r="L890" s="1"/>
      <c r="M890" s="1"/>
      <c r="N890" s="1"/>
      <c r="O890" s="1"/>
      <c r="P890" s="1"/>
      <c r="Q890" s="1"/>
      <c r="R890" s="1"/>
      <c r="S890" s="1"/>
      <c r="T890" s="1"/>
      <c r="U890" s="1"/>
      <c r="V890" s="1"/>
      <c r="W890" s="1"/>
      <c r="X890" s="1"/>
      <c r="Y890" s="1"/>
      <c r="Z890" s="1"/>
      <c r="AA890" s="1"/>
    </row>
    <row r="891" spans="1:27" ht="15.75" customHeight="1">
      <c r="A891" s="53"/>
      <c r="B891" s="198"/>
      <c r="C891" s="192"/>
      <c r="D891" s="193"/>
      <c r="E891" s="194"/>
      <c r="F891" s="194"/>
      <c r="G891" s="194"/>
      <c r="H891" s="194"/>
      <c r="I891" s="194"/>
      <c r="J891" s="194"/>
      <c r="K891" s="194"/>
      <c r="L891" s="1"/>
      <c r="M891" s="1"/>
      <c r="N891" s="1"/>
      <c r="O891" s="1"/>
      <c r="P891" s="1"/>
      <c r="Q891" s="1"/>
      <c r="R891" s="1"/>
      <c r="S891" s="1"/>
      <c r="T891" s="1"/>
      <c r="U891" s="1"/>
      <c r="V891" s="1"/>
      <c r="W891" s="1"/>
      <c r="X891" s="1"/>
      <c r="Y891" s="1"/>
      <c r="Z891" s="1"/>
      <c r="AA891" s="1"/>
    </row>
    <row r="892" spans="1:27" ht="15.75" customHeight="1">
      <c r="A892" s="53"/>
      <c r="B892" s="198"/>
      <c r="C892" s="192"/>
      <c r="D892" s="193"/>
      <c r="E892" s="194"/>
      <c r="F892" s="194"/>
      <c r="G892" s="194"/>
      <c r="H892" s="194"/>
      <c r="I892" s="194"/>
      <c r="J892" s="194"/>
      <c r="K892" s="194"/>
      <c r="L892" s="1"/>
      <c r="M892" s="1"/>
      <c r="N892" s="1"/>
      <c r="O892" s="1"/>
      <c r="P892" s="1"/>
      <c r="Q892" s="1"/>
      <c r="R892" s="1"/>
      <c r="S892" s="1"/>
      <c r="T892" s="1"/>
      <c r="U892" s="1"/>
      <c r="V892" s="1"/>
      <c r="W892" s="1"/>
      <c r="X892" s="1"/>
      <c r="Y892" s="1"/>
      <c r="Z892" s="1"/>
      <c r="AA892" s="1"/>
    </row>
    <row r="893" spans="1:27" ht="15.75" customHeight="1">
      <c r="A893" s="53"/>
      <c r="B893" s="198"/>
      <c r="C893" s="192"/>
      <c r="D893" s="193"/>
      <c r="E893" s="194"/>
      <c r="F893" s="194"/>
      <c r="G893" s="194"/>
      <c r="H893" s="194"/>
      <c r="I893" s="194"/>
      <c r="J893" s="194"/>
      <c r="K893" s="194"/>
      <c r="L893" s="1"/>
      <c r="M893" s="1"/>
      <c r="N893" s="1"/>
      <c r="O893" s="1"/>
      <c r="P893" s="1"/>
      <c r="Q893" s="1"/>
      <c r="R893" s="1"/>
      <c r="S893" s="1"/>
      <c r="T893" s="1"/>
      <c r="U893" s="1"/>
      <c r="V893" s="1"/>
      <c r="W893" s="1"/>
      <c r="X893" s="1"/>
      <c r="Y893" s="1"/>
      <c r="Z893" s="1"/>
      <c r="AA893" s="1"/>
    </row>
    <row r="894" spans="1:27" ht="15.75" customHeight="1">
      <c r="A894" s="53"/>
      <c r="B894" s="198"/>
      <c r="C894" s="192"/>
      <c r="D894" s="193"/>
      <c r="E894" s="194"/>
      <c r="F894" s="194"/>
      <c r="G894" s="194"/>
      <c r="H894" s="194"/>
      <c r="I894" s="194"/>
      <c r="J894" s="194"/>
      <c r="K894" s="194"/>
      <c r="L894" s="1"/>
      <c r="M894" s="1"/>
      <c r="N894" s="1"/>
      <c r="O894" s="1"/>
      <c r="P894" s="1"/>
      <c r="Q894" s="1"/>
      <c r="R894" s="1"/>
      <c r="S894" s="1"/>
      <c r="T894" s="1"/>
      <c r="U894" s="1"/>
      <c r="V894" s="1"/>
      <c r="W894" s="1"/>
      <c r="X894" s="1"/>
      <c r="Y894" s="1"/>
      <c r="Z894" s="1"/>
      <c r="AA894" s="1"/>
    </row>
    <row r="895" spans="1:27" ht="15.75" customHeight="1">
      <c r="A895" s="53"/>
      <c r="B895" s="198"/>
      <c r="C895" s="192"/>
      <c r="D895" s="193"/>
      <c r="E895" s="194"/>
      <c r="F895" s="194"/>
      <c r="G895" s="194"/>
      <c r="H895" s="194"/>
      <c r="I895" s="194"/>
      <c r="J895" s="194"/>
      <c r="K895" s="194"/>
      <c r="L895" s="1"/>
      <c r="M895" s="1"/>
      <c r="N895" s="1"/>
      <c r="O895" s="1"/>
      <c r="P895" s="1"/>
      <c r="Q895" s="1"/>
      <c r="R895" s="1"/>
      <c r="S895" s="1"/>
      <c r="T895" s="1"/>
      <c r="U895" s="1"/>
      <c r="V895" s="1"/>
      <c r="W895" s="1"/>
      <c r="X895" s="1"/>
      <c r="Y895" s="1"/>
      <c r="Z895" s="1"/>
      <c r="AA895" s="1"/>
    </row>
    <row r="896" spans="1:27" ht="15.75" customHeight="1">
      <c r="A896" s="53"/>
      <c r="B896" s="198"/>
      <c r="C896" s="192"/>
      <c r="D896" s="193"/>
      <c r="E896" s="194"/>
      <c r="F896" s="194"/>
      <c r="G896" s="194"/>
      <c r="H896" s="194"/>
      <c r="I896" s="194"/>
      <c r="J896" s="194"/>
      <c r="K896" s="194"/>
      <c r="L896" s="1"/>
      <c r="M896" s="1"/>
      <c r="N896" s="1"/>
      <c r="O896" s="1"/>
      <c r="P896" s="1"/>
      <c r="Q896" s="1"/>
      <c r="R896" s="1"/>
      <c r="S896" s="1"/>
      <c r="T896" s="1"/>
      <c r="U896" s="1"/>
      <c r="V896" s="1"/>
      <c r="W896" s="1"/>
      <c r="X896" s="1"/>
      <c r="Y896" s="1"/>
      <c r="Z896" s="1"/>
      <c r="AA896" s="1"/>
    </row>
    <row r="897" spans="1:27" ht="15.75" customHeight="1">
      <c r="A897" s="53"/>
      <c r="B897" s="198"/>
      <c r="C897" s="192"/>
      <c r="D897" s="193"/>
      <c r="E897" s="194"/>
      <c r="F897" s="194"/>
      <c r="G897" s="194"/>
      <c r="H897" s="194"/>
      <c r="I897" s="194"/>
      <c r="J897" s="194"/>
      <c r="K897" s="194"/>
      <c r="L897" s="1"/>
      <c r="M897" s="1"/>
      <c r="N897" s="1"/>
      <c r="O897" s="1"/>
      <c r="P897" s="1"/>
      <c r="Q897" s="1"/>
      <c r="R897" s="1"/>
      <c r="S897" s="1"/>
      <c r="T897" s="1"/>
      <c r="U897" s="1"/>
      <c r="V897" s="1"/>
      <c r="W897" s="1"/>
      <c r="X897" s="1"/>
      <c r="Y897" s="1"/>
      <c r="Z897" s="1"/>
      <c r="AA897" s="1"/>
    </row>
    <row r="898" spans="1:27" ht="15.75" customHeight="1">
      <c r="A898" s="53"/>
      <c r="B898" s="198"/>
      <c r="C898" s="192"/>
      <c r="D898" s="193"/>
      <c r="E898" s="194"/>
      <c r="F898" s="194"/>
      <c r="G898" s="194"/>
      <c r="H898" s="194"/>
      <c r="I898" s="194"/>
      <c r="J898" s="194"/>
      <c r="K898" s="194"/>
      <c r="L898" s="1"/>
      <c r="M898" s="1"/>
      <c r="N898" s="1"/>
      <c r="O898" s="1"/>
      <c r="P898" s="1"/>
      <c r="Q898" s="1"/>
      <c r="R898" s="1"/>
      <c r="S898" s="1"/>
      <c r="T898" s="1"/>
      <c r="U898" s="1"/>
      <c r="V898" s="1"/>
      <c r="W898" s="1"/>
      <c r="X898" s="1"/>
      <c r="Y898" s="1"/>
      <c r="Z898" s="1"/>
      <c r="AA898" s="1"/>
    </row>
    <row r="899" spans="1:27" ht="15.75" customHeight="1">
      <c r="A899" s="53"/>
      <c r="B899" s="198"/>
      <c r="C899" s="192"/>
      <c r="D899" s="193"/>
      <c r="E899" s="194"/>
      <c r="F899" s="194"/>
      <c r="G899" s="194"/>
      <c r="H899" s="194"/>
      <c r="I899" s="194"/>
      <c r="J899" s="194"/>
      <c r="K899" s="194"/>
      <c r="L899" s="1"/>
      <c r="M899" s="1"/>
      <c r="N899" s="1"/>
      <c r="O899" s="1"/>
      <c r="P899" s="1"/>
      <c r="Q899" s="1"/>
      <c r="R899" s="1"/>
      <c r="S899" s="1"/>
      <c r="T899" s="1"/>
      <c r="U899" s="1"/>
      <c r="V899" s="1"/>
      <c r="W899" s="1"/>
      <c r="X899" s="1"/>
      <c r="Y899" s="1"/>
      <c r="Z899" s="1"/>
      <c r="AA899" s="1"/>
    </row>
    <row r="900" spans="1:27" ht="15.75" customHeight="1">
      <c r="A900" s="53"/>
      <c r="B900" s="198"/>
      <c r="C900" s="192"/>
      <c r="D900" s="193"/>
      <c r="E900" s="194"/>
      <c r="F900" s="194"/>
      <c r="G900" s="194"/>
      <c r="H900" s="194"/>
      <c r="I900" s="194"/>
      <c r="J900" s="194"/>
      <c r="K900" s="194"/>
      <c r="L900" s="1"/>
      <c r="M900" s="1"/>
      <c r="N900" s="1"/>
      <c r="O900" s="1"/>
      <c r="P900" s="1"/>
      <c r="Q900" s="1"/>
      <c r="R900" s="1"/>
      <c r="S900" s="1"/>
      <c r="T900" s="1"/>
      <c r="U900" s="1"/>
      <c r="V900" s="1"/>
      <c r="W900" s="1"/>
      <c r="X900" s="1"/>
      <c r="Y900" s="1"/>
      <c r="Z900" s="1"/>
      <c r="AA900" s="1"/>
    </row>
    <row r="901" spans="1:27" ht="15.75" customHeight="1">
      <c r="A901" s="53"/>
      <c r="B901" s="198"/>
      <c r="C901" s="192"/>
      <c r="D901" s="193"/>
      <c r="E901" s="194"/>
      <c r="F901" s="194"/>
      <c r="G901" s="194"/>
      <c r="H901" s="194"/>
      <c r="I901" s="194"/>
      <c r="J901" s="194"/>
      <c r="K901" s="194"/>
      <c r="L901" s="1"/>
      <c r="M901" s="1"/>
      <c r="N901" s="1"/>
      <c r="O901" s="1"/>
      <c r="P901" s="1"/>
      <c r="Q901" s="1"/>
      <c r="R901" s="1"/>
      <c r="S901" s="1"/>
      <c r="T901" s="1"/>
      <c r="U901" s="1"/>
      <c r="V901" s="1"/>
      <c r="W901" s="1"/>
      <c r="X901" s="1"/>
      <c r="Y901" s="1"/>
      <c r="Z901" s="1"/>
      <c r="AA901" s="1"/>
    </row>
    <row r="902" spans="1:27" ht="15.75" customHeight="1">
      <c r="A902" s="53"/>
      <c r="B902" s="198"/>
      <c r="C902" s="192"/>
      <c r="D902" s="193"/>
      <c r="E902" s="194"/>
      <c r="F902" s="194"/>
      <c r="G902" s="194"/>
      <c r="H902" s="194"/>
      <c r="I902" s="194"/>
      <c r="J902" s="194"/>
      <c r="K902" s="194"/>
      <c r="L902" s="1"/>
      <c r="M902" s="1"/>
      <c r="N902" s="1"/>
      <c r="O902" s="1"/>
      <c r="P902" s="1"/>
      <c r="Q902" s="1"/>
      <c r="R902" s="1"/>
      <c r="S902" s="1"/>
      <c r="T902" s="1"/>
      <c r="U902" s="1"/>
      <c r="V902" s="1"/>
      <c r="W902" s="1"/>
      <c r="X902" s="1"/>
      <c r="Y902" s="1"/>
      <c r="Z902" s="1"/>
      <c r="AA902" s="1"/>
    </row>
    <row r="903" spans="1:27" ht="15.75" customHeight="1">
      <c r="A903" s="53"/>
      <c r="B903" s="198"/>
      <c r="C903" s="192"/>
      <c r="D903" s="193"/>
      <c r="E903" s="194"/>
      <c r="F903" s="194"/>
      <c r="G903" s="194"/>
      <c r="H903" s="194"/>
      <c r="I903" s="194"/>
      <c r="J903" s="194"/>
      <c r="K903" s="194"/>
      <c r="L903" s="1"/>
      <c r="M903" s="1"/>
      <c r="N903" s="1"/>
      <c r="O903" s="1"/>
      <c r="P903" s="1"/>
      <c r="Q903" s="1"/>
      <c r="R903" s="1"/>
      <c r="S903" s="1"/>
      <c r="T903" s="1"/>
      <c r="U903" s="1"/>
      <c r="V903" s="1"/>
      <c r="W903" s="1"/>
      <c r="X903" s="1"/>
      <c r="Y903" s="1"/>
      <c r="Z903" s="1"/>
      <c r="AA903" s="1"/>
    </row>
    <row r="904" spans="1:27" ht="15.75" customHeight="1">
      <c r="A904" s="53"/>
      <c r="B904" s="198"/>
      <c r="C904" s="192"/>
      <c r="D904" s="193"/>
      <c r="E904" s="194"/>
      <c r="F904" s="194"/>
      <c r="G904" s="194"/>
      <c r="H904" s="194"/>
      <c r="I904" s="194"/>
      <c r="J904" s="194"/>
      <c r="K904" s="194"/>
      <c r="L904" s="1"/>
      <c r="M904" s="1"/>
      <c r="N904" s="1"/>
      <c r="O904" s="1"/>
      <c r="P904" s="1"/>
      <c r="Q904" s="1"/>
      <c r="R904" s="1"/>
      <c r="S904" s="1"/>
      <c r="T904" s="1"/>
      <c r="U904" s="1"/>
      <c r="V904" s="1"/>
      <c r="W904" s="1"/>
      <c r="X904" s="1"/>
      <c r="Y904" s="1"/>
      <c r="Z904" s="1"/>
      <c r="AA904" s="1"/>
    </row>
    <row r="905" spans="1:27" ht="15.75" customHeight="1">
      <c r="A905" s="53"/>
      <c r="B905" s="198"/>
      <c r="C905" s="192"/>
      <c r="D905" s="193"/>
      <c r="E905" s="194"/>
      <c r="F905" s="194"/>
      <c r="G905" s="194"/>
      <c r="H905" s="194"/>
      <c r="I905" s="194"/>
      <c r="J905" s="194"/>
      <c r="K905" s="194"/>
      <c r="L905" s="1"/>
      <c r="M905" s="1"/>
      <c r="N905" s="1"/>
      <c r="O905" s="1"/>
      <c r="P905" s="1"/>
      <c r="Q905" s="1"/>
      <c r="R905" s="1"/>
      <c r="S905" s="1"/>
      <c r="T905" s="1"/>
      <c r="U905" s="1"/>
      <c r="V905" s="1"/>
      <c r="W905" s="1"/>
      <c r="X905" s="1"/>
      <c r="Y905" s="1"/>
      <c r="Z905" s="1"/>
      <c r="AA905" s="1"/>
    </row>
    <row r="906" spans="1:27" ht="15.75" customHeight="1">
      <c r="A906" s="53"/>
      <c r="B906" s="198"/>
      <c r="C906" s="192"/>
      <c r="D906" s="193"/>
      <c r="E906" s="194"/>
      <c r="F906" s="194"/>
      <c r="G906" s="194"/>
      <c r="H906" s="194"/>
      <c r="I906" s="194"/>
      <c r="J906" s="194"/>
      <c r="K906" s="194"/>
      <c r="L906" s="1"/>
      <c r="M906" s="1"/>
      <c r="N906" s="1"/>
      <c r="O906" s="1"/>
      <c r="P906" s="1"/>
      <c r="Q906" s="1"/>
      <c r="R906" s="1"/>
      <c r="S906" s="1"/>
      <c r="T906" s="1"/>
      <c r="U906" s="1"/>
      <c r="V906" s="1"/>
      <c r="W906" s="1"/>
      <c r="X906" s="1"/>
      <c r="Y906" s="1"/>
      <c r="Z906" s="1"/>
      <c r="AA906" s="1"/>
    </row>
    <row r="907" spans="1:27" ht="15.75" customHeight="1">
      <c r="A907" s="53"/>
      <c r="B907" s="198"/>
      <c r="C907" s="192"/>
      <c r="D907" s="193"/>
      <c r="E907" s="194"/>
      <c r="F907" s="194"/>
      <c r="G907" s="194"/>
      <c r="H907" s="194"/>
      <c r="I907" s="194"/>
      <c r="J907" s="194"/>
      <c r="K907" s="194"/>
      <c r="L907" s="1"/>
      <c r="M907" s="1"/>
      <c r="N907" s="1"/>
      <c r="O907" s="1"/>
      <c r="P907" s="1"/>
      <c r="Q907" s="1"/>
      <c r="R907" s="1"/>
      <c r="S907" s="1"/>
      <c r="T907" s="1"/>
      <c r="U907" s="1"/>
      <c r="V907" s="1"/>
      <c r="W907" s="1"/>
      <c r="X907" s="1"/>
      <c r="Y907" s="1"/>
      <c r="Z907" s="1"/>
      <c r="AA907" s="1"/>
    </row>
    <row r="908" spans="1:27" ht="15.75" customHeight="1">
      <c r="A908" s="53"/>
      <c r="B908" s="198"/>
      <c r="C908" s="192"/>
      <c r="D908" s="193"/>
      <c r="E908" s="194"/>
      <c r="F908" s="194"/>
      <c r="G908" s="194"/>
      <c r="H908" s="194"/>
      <c r="I908" s="194"/>
      <c r="J908" s="194"/>
      <c r="K908" s="194"/>
      <c r="L908" s="1"/>
      <c r="M908" s="1"/>
      <c r="N908" s="1"/>
      <c r="O908" s="1"/>
      <c r="P908" s="1"/>
      <c r="Q908" s="1"/>
      <c r="R908" s="1"/>
      <c r="S908" s="1"/>
      <c r="T908" s="1"/>
      <c r="U908" s="1"/>
      <c r="V908" s="1"/>
      <c r="W908" s="1"/>
      <c r="X908" s="1"/>
      <c r="Y908" s="1"/>
      <c r="Z908" s="1"/>
      <c r="AA908" s="1"/>
    </row>
    <row r="909" spans="1:27" ht="15.75" customHeight="1">
      <c r="A909" s="53"/>
      <c r="B909" s="198"/>
      <c r="C909" s="192"/>
      <c r="D909" s="193"/>
      <c r="E909" s="194"/>
      <c r="F909" s="194"/>
      <c r="G909" s="194"/>
      <c r="H909" s="194"/>
      <c r="I909" s="194"/>
      <c r="J909" s="194"/>
      <c r="K909" s="194"/>
      <c r="L909" s="1"/>
      <c r="M909" s="1"/>
      <c r="N909" s="1"/>
      <c r="O909" s="1"/>
      <c r="P909" s="1"/>
      <c r="Q909" s="1"/>
      <c r="R909" s="1"/>
      <c r="S909" s="1"/>
      <c r="T909" s="1"/>
      <c r="U909" s="1"/>
      <c r="V909" s="1"/>
      <c r="W909" s="1"/>
      <c r="X909" s="1"/>
      <c r="Y909" s="1"/>
      <c r="Z909" s="1"/>
      <c r="AA909" s="1"/>
    </row>
    <row r="910" spans="1:27" ht="15.75" customHeight="1">
      <c r="A910" s="53"/>
      <c r="B910" s="198"/>
      <c r="C910" s="192"/>
      <c r="D910" s="193"/>
      <c r="E910" s="194"/>
      <c r="F910" s="194"/>
      <c r="G910" s="194"/>
      <c r="H910" s="194"/>
      <c r="I910" s="194"/>
      <c r="J910" s="194"/>
      <c r="K910" s="194"/>
      <c r="L910" s="1"/>
      <c r="M910" s="1"/>
      <c r="N910" s="1"/>
      <c r="O910" s="1"/>
      <c r="P910" s="1"/>
      <c r="Q910" s="1"/>
      <c r="R910" s="1"/>
      <c r="S910" s="1"/>
      <c r="T910" s="1"/>
      <c r="U910" s="1"/>
      <c r="V910" s="1"/>
      <c r="W910" s="1"/>
      <c r="X910" s="1"/>
      <c r="Y910" s="1"/>
      <c r="Z910" s="1"/>
      <c r="AA910" s="1"/>
    </row>
    <row r="911" spans="1:27" ht="15.75" customHeight="1">
      <c r="A911" s="53"/>
      <c r="B911" s="198"/>
      <c r="C911" s="192"/>
      <c r="D911" s="193"/>
      <c r="E911" s="194"/>
      <c r="F911" s="194"/>
      <c r="G911" s="194"/>
      <c r="H911" s="194"/>
      <c r="I911" s="194"/>
      <c r="J911" s="194"/>
      <c r="K911" s="194"/>
      <c r="L911" s="1"/>
      <c r="M911" s="1"/>
      <c r="N911" s="1"/>
      <c r="O911" s="1"/>
      <c r="P911" s="1"/>
      <c r="Q911" s="1"/>
      <c r="R911" s="1"/>
      <c r="S911" s="1"/>
      <c r="T911" s="1"/>
      <c r="U911" s="1"/>
      <c r="V911" s="1"/>
      <c r="W911" s="1"/>
      <c r="X911" s="1"/>
      <c r="Y911" s="1"/>
      <c r="Z911" s="1"/>
      <c r="AA911" s="1"/>
    </row>
    <row r="912" spans="1:27" ht="15.75" customHeight="1">
      <c r="A912" s="53"/>
      <c r="B912" s="198"/>
      <c r="C912" s="192"/>
      <c r="D912" s="193"/>
      <c r="E912" s="194"/>
      <c r="F912" s="194"/>
      <c r="G912" s="194"/>
      <c r="H912" s="194"/>
      <c r="I912" s="194"/>
      <c r="J912" s="194"/>
      <c r="K912" s="194"/>
      <c r="L912" s="1"/>
      <c r="M912" s="1"/>
      <c r="N912" s="1"/>
      <c r="O912" s="1"/>
      <c r="P912" s="1"/>
      <c r="Q912" s="1"/>
      <c r="R912" s="1"/>
      <c r="S912" s="1"/>
      <c r="T912" s="1"/>
      <c r="U912" s="1"/>
      <c r="V912" s="1"/>
      <c r="W912" s="1"/>
      <c r="X912" s="1"/>
      <c r="Y912" s="1"/>
      <c r="Z912" s="1"/>
      <c r="AA912" s="1"/>
    </row>
    <row r="913" spans="1:27" ht="15.75" customHeight="1">
      <c r="A913" s="53"/>
      <c r="B913" s="198"/>
      <c r="C913" s="192"/>
      <c r="D913" s="193"/>
      <c r="E913" s="194"/>
      <c r="F913" s="194"/>
      <c r="G913" s="194"/>
      <c r="H913" s="194"/>
      <c r="I913" s="194"/>
      <c r="J913" s="194"/>
      <c r="K913" s="194"/>
      <c r="L913" s="1"/>
      <c r="M913" s="1"/>
      <c r="N913" s="1"/>
      <c r="O913" s="1"/>
      <c r="P913" s="1"/>
      <c r="Q913" s="1"/>
      <c r="R913" s="1"/>
      <c r="S913" s="1"/>
      <c r="T913" s="1"/>
      <c r="U913" s="1"/>
      <c r="V913" s="1"/>
      <c r="W913" s="1"/>
      <c r="X913" s="1"/>
      <c r="Y913" s="1"/>
      <c r="Z913" s="1"/>
      <c r="AA913" s="1"/>
    </row>
    <row r="914" spans="1:27" ht="15.75" customHeight="1">
      <c r="A914" s="53"/>
      <c r="B914" s="198"/>
      <c r="C914" s="192"/>
      <c r="D914" s="193"/>
      <c r="E914" s="194"/>
      <c r="F914" s="194"/>
      <c r="G914" s="194"/>
      <c r="H914" s="194"/>
      <c r="I914" s="194"/>
      <c r="J914" s="194"/>
      <c r="K914" s="194"/>
      <c r="L914" s="1"/>
      <c r="M914" s="1"/>
      <c r="N914" s="1"/>
      <c r="O914" s="1"/>
      <c r="P914" s="1"/>
      <c r="Q914" s="1"/>
      <c r="R914" s="1"/>
      <c r="S914" s="1"/>
      <c r="T914" s="1"/>
      <c r="U914" s="1"/>
      <c r="V914" s="1"/>
      <c r="W914" s="1"/>
      <c r="X914" s="1"/>
      <c r="Y914" s="1"/>
      <c r="Z914" s="1"/>
      <c r="AA914" s="1"/>
    </row>
    <row r="915" spans="1:27" ht="15.75" customHeight="1">
      <c r="A915" s="53"/>
      <c r="B915" s="198"/>
      <c r="C915" s="192"/>
      <c r="D915" s="193"/>
      <c r="E915" s="194"/>
      <c r="F915" s="194"/>
      <c r="G915" s="194"/>
      <c r="H915" s="194"/>
      <c r="I915" s="194"/>
      <c r="J915" s="194"/>
      <c r="K915" s="194"/>
      <c r="L915" s="1"/>
      <c r="M915" s="1"/>
      <c r="N915" s="1"/>
      <c r="O915" s="1"/>
      <c r="P915" s="1"/>
      <c r="Q915" s="1"/>
      <c r="R915" s="1"/>
      <c r="S915" s="1"/>
      <c r="T915" s="1"/>
      <c r="U915" s="1"/>
      <c r="V915" s="1"/>
      <c r="W915" s="1"/>
      <c r="X915" s="1"/>
      <c r="Y915" s="1"/>
      <c r="Z915" s="1"/>
      <c r="AA915" s="1"/>
    </row>
    <row r="916" spans="1:27" ht="15.75" customHeight="1">
      <c r="A916" s="53"/>
      <c r="B916" s="198"/>
      <c r="C916" s="192"/>
      <c r="D916" s="193"/>
      <c r="E916" s="194"/>
      <c r="F916" s="194"/>
      <c r="G916" s="194"/>
      <c r="H916" s="194"/>
      <c r="I916" s="194"/>
      <c r="J916" s="194"/>
      <c r="K916" s="194"/>
      <c r="L916" s="1"/>
      <c r="M916" s="1"/>
      <c r="N916" s="1"/>
      <c r="O916" s="1"/>
      <c r="P916" s="1"/>
      <c r="Q916" s="1"/>
      <c r="R916" s="1"/>
      <c r="S916" s="1"/>
      <c r="T916" s="1"/>
      <c r="U916" s="1"/>
      <c r="V916" s="1"/>
      <c r="W916" s="1"/>
      <c r="X916" s="1"/>
      <c r="Y916" s="1"/>
      <c r="Z916" s="1"/>
      <c r="AA916" s="1"/>
    </row>
    <row r="917" spans="1:27" ht="15.75" customHeight="1">
      <c r="A917" s="53"/>
      <c r="B917" s="198"/>
      <c r="C917" s="192"/>
      <c r="D917" s="193"/>
      <c r="E917" s="194"/>
      <c r="F917" s="194"/>
      <c r="G917" s="194"/>
      <c r="H917" s="194"/>
      <c r="I917" s="194"/>
      <c r="J917" s="194"/>
      <c r="K917" s="194"/>
      <c r="L917" s="1"/>
      <c r="M917" s="1"/>
      <c r="N917" s="1"/>
      <c r="O917" s="1"/>
      <c r="P917" s="1"/>
      <c r="Q917" s="1"/>
      <c r="R917" s="1"/>
      <c r="S917" s="1"/>
      <c r="T917" s="1"/>
      <c r="U917" s="1"/>
      <c r="V917" s="1"/>
      <c r="W917" s="1"/>
      <c r="X917" s="1"/>
      <c r="Y917" s="1"/>
      <c r="Z917" s="1"/>
      <c r="AA917" s="1"/>
    </row>
    <row r="918" spans="1:27" ht="15.75" customHeight="1">
      <c r="A918" s="53"/>
      <c r="B918" s="198"/>
      <c r="C918" s="192"/>
      <c r="D918" s="193"/>
      <c r="E918" s="194"/>
      <c r="F918" s="194"/>
      <c r="G918" s="194"/>
      <c r="H918" s="194"/>
      <c r="I918" s="194"/>
      <c r="J918" s="194"/>
      <c r="K918" s="194"/>
      <c r="L918" s="1"/>
      <c r="M918" s="1"/>
      <c r="N918" s="1"/>
      <c r="O918" s="1"/>
      <c r="P918" s="1"/>
      <c r="Q918" s="1"/>
      <c r="R918" s="1"/>
      <c r="S918" s="1"/>
      <c r="T918" s="1"/>
      <c r="U918" s="1"/>
      <c r="V918" s="1"/>
      <c r="W918" s="1"/>
      <c r="X918" s="1"/>
      <c r="Y918" s="1"/>
      <c r="Z918" s="1"/>
      <c r="AA918" s="1"/>
    </row>
    <row r="919" spans="1:27" ht="15.75" customHeight="1">
      <c r="A919" s="53"/>
      <c r="B919" s="198"/>
      <c r="C919" s="192"/>
      <c r="D919" s="193"/>
      <c r="E919" s="194"/>
      <c r="F919" s="194"/>
      <c r="G919" s="194"/>
      <c r="H919" s="194"/>
      <c r="I919" s="194"/>
      <c r="J919" s="194"/>
      <c r="K919" s="194"/>
      <c r="L919" s="1"/>
      <c r="M919" s="1"/>
      <c r="N919" s="1"/>
      <c r="O919" s="1"/>
      <c r="P919" s="1"/>
      <c r="Q919" s="1"/>
      <c r="R919" s="1"/>
      <c r="S919" s="1"/>
      <c r="T919" s="1"/>
      <c r="U919" s="1"/>
      <c r="V919" s="1"/>
      <c r="W919" s="1"/>
      <c r="X919" s="1"/>
      <c r="Y919" s="1"/>
      <c r="Z919" s="1"/>
      <c r="AA919" s="1"/>
    </row>
    <row r="920" spans="1:27" ht="15.75" customHeight="1">
      <c r="A920" s="53"/>
      <c r="B920" s="198"/>
      <c r="C920" s="192"/>
      <c r="D920" s="193"/>
      <c r="E920" s="194"/>
      <c r="F920" s="194"/>
      <c r="G920" s="194"/>
      <c r="H920" s="194"/>
      <c r="I920" s="194"/>
      <c r="J920" s="194"/>
      <c r="K920" s="194"/>
      <c r="L920" s="1"/>
      <c r="M920" s="1"/>
      <c r="N920" s="1"/>
      <c r="O920" s="1"/>
      <c r="P920" s="1"/>
      <c r="Q920" s="1"/>
      <c r="R920" s="1"/>
      <c r="S920" s="1"/>
      <c r="T920" s="1"/>
      <c r="U920" s="1"/>
      <c r="V920" s="1"/>
      <c r="W920" s="1"/>
      <c r="X920" s="1"/>
      <c r="Y920" s="1"/>
      <c r="Z920" s="1"/>
      <c r="AA920" s="1"/>
    </row>
    <row r="921" spans="1:27" ht="15.75" customHeight="1">
      <c r="A921" s="53"/>
      <c r="B921" s="198"/>
      <c r="C921" s="192"/>
      <c r="D921" s="193"/>
      <c r="E921" s="194"/>
      <c r="F921" s="194"/>
      <c r="G921" s="194"/>
      <c r="H921" s="194"/>
      <c r="I921" s="194"/>
      <c r="J921" s="194"/>
      <c r="K921" s="194"/>
      <c r="L921" s="1"/>
      <c r="M921" s="1"/>
      <c r="N921" s="1"/>
      <c r="O921" s="1"/>
      <c r="P921" s="1"/>
      <c r="Q921" s="1"/>
      <c r="R921" s="1"/>
      <c r="S921" s="1"/>
      <c r="T921" s="1"/>
      <c r="U921" s="1"/>
      <c r="V921" s="1"/>
      <c r="W921" s="1"/>
      <c r="X921" s="1"/>
      <c r="Y921" s="1"/>
      <c r="Z921" s="1"/>
      <c r="AA921" s="1"/>
    </row>
    <row r="922" spans="1:27" ht="15.75" customHeight="1">
      <c r="A922" s="53"/>
      <c r="B922" s="198"/>
      <c r="C922" s="192"/>
      <c r="D922" s="193"/>
      <c r="E922" s="194"/>
      <c r="F922" s="194"/>
      <c r="G922" s="194"/>
      <c r="H922" s="194"/>
      <c r="I922" s="194"/>
      <c r="J922" s="194"/>
      <c r="K922" s="194"/>
      <c r="L922" s="1"/>
      <c r="M922" s="1"/>
      <c r="N922" s="1"/>
      <c r="O922" s="1"/>
      <c r="P922" s="1"/>
      <c r="Q922" s="1"/>
      <c r="R922" s="1"/>
      <c r="S922" s="1"/>
      <c r="T922" s="1"/>
      <c r="U922" s="1"/>
      <c r="V922" s="1"/>
      <c r="W922" s="1"/>
      <c r="X922" s="1"/>
      <c r="Y922" s="1"/>
      <c r="Z922" s="1"/>
      <c r="AA922" s="1"/>
    </row>
    <row r="923" spans="1:27" ht="15.75" customHeight="1">
      <c r="A923" s="53"/>
      <c r="B923" s="198"/>
      <c r="C923" s="192"/>
      <c r="D923" s="193"/>
      <c r="E923" s="194"/>
      <c r="F923" s="194"/>
      <c r="G923" s="194"/>
      <c r="H923" s="194"/>
      <c r="I923" s="194"/>
      <c r="J923" s="194"/>
      <c r="K923" s="194"/>
      <c r="L923" s="1"/>
      <c r="M923" s="1"/>
      <c r="N923" s="1"/>
      <c r="O923" s="1"/>
      <c r="P923" s="1"/>
      <c r="Q923" s="1"/>
      <c r="R923" s="1"/>
      <c r="S923" s="1"/>
      <c r="T923" s="1"/>
      <c r="U923" s="1"/>
      <c r="V923" s="1"/>
      <c r="W923" s="1"/>
      <c r="X923" s="1"/>
      <c r="Y923" s="1"/>
      <c r="Z923" s="1"/>
      <c r="AA923" s="1"/>
    </row>
    <row r="924" spans="1:27" ht="15.75" customHeight="1">
      <c r="A924" s="53"/>
      <c r="B924" s="198"/>
      <c r="C924" s="192"/>
      <c r="D924" s="193"/>
      <c r="E924" s="194"/>
      <c r="F924" s="194"/>
      <c r="G924" s="194"/>
      <c r="H924" s="194"/>
      <c r="I924" s="194"/>
      <c r="J924" s="194"/>
      <c r="K924" s="194"/>
      <c r="L924" s="1"/>
      <c r="M924" s="1"/>
      <c r="N924" s="1"/>
      <c r="O924" s="1"/>
      <c r="P924" s="1"/>
      <c r="Q924" s="1"/>
      <c r="R924" s="1"/>
      <c r="S924" s="1"/>
      <c r="T924" s="1"/>
      <c r="U924" s="1"/>
      <c r="V924" s="1"/>
      <c r="W924" s="1"/>
      <c r="X924" s="1"/>
      <c r="Y924" s="1"/>
      <c r="Z924" s="1"/>
      <c r="AA924" s="1"/>
    </row>
    <row r="925" spans="1:27" ht="15.75" customHeight="1">
      <c r="A925" s="53"/>
      <c r="B925" s="198"/>
      <c r="C925" s="192"/>
      <c r="D925" s="193"/>
      <c r="E925" s="194"/>
      <c r="F925" s="194"/>
      <c r="G925" s="194"/>
      <c r="H925" s="194"/>
      <c r="I925" s="194"/>
      <c r="J925" s="194"/>
      <c r="K925" s="194"/>
      <c r="L925" s="1"/>
      <c r="M925" s="1"/>
      <c r="N925" s="1"/>
      <c r="O925" s="1"/>
      <c r="P925" s="1"/>
      <c r="Q925" s="1"/>
      <c r="R925" s="1"/>
      <c r="S925" s="1"/>
      <c r="T925" s="1"/>
      <c r="U925" s="1"/>
      <c r="V925" s="1"/>
      <c r="W925" s="1"/>
      <c r="X925" s="1"/>
      <c r="Y925" s="1"/>
      <c r="Z925" s="1"/>
      <c r="AA925" s="1"/>
    </row>
    <row r="926" spans="1:27" ht="15.75" customHeight="1">
      <c r="A926" s="53"/>
      <c r="B926" s="198"/>
      <c r="C926" s="192"/>
      <c r="D926" s="193"/>
      <c r="E926" s="194"/>
      <c r="F926" s="194"/>
      <c r="G926" s="194"/>
      <c r="H926" s="194"/>
      <c r="I926" s="194"/>
      <c r="J926" s="194"/>
      <c r="K926" s="194"/>
      <c r="L926" s="1"/>
      <c r="M926" s="1"/>
      <c r="N926" s="1"/>
      <c r="O926" s="1"/>
      <c r="P926" s="1"/>
      <c r="Q926" s="1"/>
      <c r="R926" s="1"/>
      <c r="S926" s="1"/>
      <c r="T926" s="1"/>
      <c r="U926" s="1"/>
      <c r="V926" s="1"/>
      <c r="W926" s="1"/>
      <c r="X926" s="1"/>
      <c r="Y926" s="1"/>
      <c r="Z926" s="1"/>
      <c r="AA926" s="1"/>
    </row>
    <row r="927" spans="1:27" ht="15.75" customHeight="1">
      <c r="A927" s="53"/>
      <c r="B927" s="198"/>
      <c r="C927" s="192"/>
      <c r="D927" s="193"/>
      <c r="E927" s="194"/>
      <c r="F927" s="194"/>
      <c r="G927" s="194"/>
      <c r="H927" s="194"/>
      <c r="I927" s="194"/>
      <c r="J927" s="194"/>
      <c r="K927" s="194"/>
      <c r="L927" s="1"/>
      <c r="M927" s="1"/>
      <c r="N927" s="1"/>
      <c r="O927" s="1"/>
      <c r="P927" s="1"/>
      <c r="Q927" s="1"/>
      <c r="R927" s="1"/>
      <c r="S927" s="1"/>
      <c r="T927" s="1"/>
      <c r="U927" s="1"/>
      <c r="V927" s="1"/>
      <c r="W927" s="1"/>
      <c r="X927" s="1"/>
      <c r="Y927" s="1"/>
      <c r="Z927" s="1"/>
      <c r="AA927" s="1"/>
    </row>
    <row r="928" spans="1:27" ht="15.75" customHeight="1">
      <c r="A928" s="53"/>
      <c r="B928" s="198"/>
      <c r="C928" s="192"/>
      <c r="D928" s="193"/>
      <c r="E928" s="194"/>
      <c r="F928" s="194"/>
      <c r="G928" s="194"/>
      <c r="H928" s="194"/>
      <c r="I928" s="194"/>
      <c r="J928" s="194"/>
      <c r="K928" s="194"/>
      <c r="L928" s="1"/>
      <c r="M928" s="1"/>
      <c r="N928" s="1"/>
      <c r="O928" s="1"/>
      <c r="P928" s="1"/>
      <c r="Q928" s="1"/>
      <c r="R928" s="1"/>
      <c r="S928" s="1"/>
      <c r="T928" s="1"/>
      <c r="U928" s="1"/>
      <c r="V928" s="1"/>
      <c r="W928" s="1"/>
      <c r="X928" s="1"/>
      <c r="Y928" s="1"/>
      <c r="Z928" s="1"/>
      <c r="AA928" s="1"/>
    </row>
    <row r="929" spans="1:27" ht="15.75" customHeight="1">
      <c r="A929" s="53"/>
      <c r="B929" s="198"/>
      <c r="C929" s="192"/>
      <c r="D929" s="193"/>
      <c r="E929" s="194"/>
      <c r="F929" s="194"/>
      <c r="G929" s="194"/>
      <c r="H929" s="194"/>
      <c r="I929" s="194"/>
      <c r="J929" s="194"/>
      <c r="K929" s="194"/>
      <c r="L929" s="1"/>
      <c r="M929" s="1"/>
      <c r="N929" s="1"/>
      <c r="O929" s="1"/>
      <c r="P929" s="1"/>
      <c r="Q929" s="1"/>
      <c r="R929" s="1"/>
      <c r="S929" s="1"/>
      <c r="T929" s="1"/>
      <c r="U929" s="1"/>
      <c r="V929" s="1"/>
      <c r="W929" s="1"/>
      <c r="X929" s="1"/>
      <c r="Y929" s="1"/>
      <c r="Z929" s="1"/>
      <c r="AA929" s="1"/>
    </row>
    <row r="930" spans="1:27" ht="15.75" customHeight="1">
      <c r="A930" s="53"/>
      <c r="B930" s="198"/>
      <c r="C930" s="192"/>
      <c r="D930" s="193"/>
      <c r="E930" s="194"/>
      <c r="F930" s="194"/>
      <c r="G930" s="194"/>
      <c r="H930" s="194"/>
      <c r="I930" s="194"/>
      <c r="J930" s="194"/>
      <c r="K930" s="194"/>
      <c r="L930" s="1"/>
      <c r="M930" s="1"/>
      <c r="N930" s="1"/>
      <c r="O930" s="1"/>
      <c r="P930" s="1"/>
      <c r="Q930" s="1"/>
      <c r="R930" s="1"/>
      <c r="S930" s="1"/>
      <c r="T930" s="1"/>
      <c r="U930" s="1"/>
      <c r="V930" s="1"/>
      <c r="W930" s="1"/>
      <c r="X930" s="1"/>
      <c r="Y930" s="1"/>
      <c r="Z930" s="1"/>
      <c r="AA930" s="1"/>
    </row>
    <row r="931" spans="1:27" ht="15.75" customHeight="1">
      <c r="A931" s="53"/>
      <c r="B931" s="198"/>
      <c r="C931" s="192"/>
      <c r="D931" s="193"/>
      <c r="E931" s="194"/>
      <c r="F931" s="194"/>
      <c r="G931" s="194"/>
      <c r="H931" s="194"/>
      <c r="I931" s="194"/>
      <c r="J931" s="194"/>
      <c r="K931" s="194"/>
      <c r="L931" s="1"/>
      <c r="M931" s="1"/>
      <c r="N931" s="1"/>
      <c r="O931" s="1"/>
      <c r="P931" s="1"/>
      <c r="Q931" s="1"/>
      <c r="R931" s="1"/>
      <c r="S931" s="1"/>
      <c r="T931" s="1"/>
      <c r="U931" s="1"/>
      <c r="V931" s="1"/>
      <c r="W931" s="1"/>
      <c r="X931" s="1"/>
      <c r="Y931" s="1"/>
      <c r="Z931" s="1"/>
      <c r="AA931" s="1"/>
    </row>
    <row r="932" spans="1:27" ht="15.75" customHeight="1">
      <c r="A932" s="53"/>
      <c r="B932" s="198"/>
      <c r="C932" s="192"/>
      <c r="D932" s="193"/>
      <c r="E932" s="194"/>
      <c r="F932" s="194"/>
      <c r="G932" s="194"/>
      <c r="H932" s="194"/>
      <c r="I932" s="194"/>
      <c r="J932" s="194"/>
      <c r="K932" s="194"/>
      <c r="L932" s="1"/>
      <c r="M932" s="1"/>
      <c r="N932" s="1"/>
      <c r="O932" s="1"/>
      <c r="P932" s="1"/>
      <c r="Q932" s="1"/>
      <c r="R932" s="1"/>
      <c r="S932" s="1"/>
      <c r="T932" s="1"/>
      <c r="U932" s="1"/>
      <c r="V932" s="1"/>
      <c r="W932" s="1"/>
      <c r="X932" s="1"/>
      <c r="Y932" s="1"/>
      <c r="Z932" s="1"/>
      <c r="AA932" s="1"/>
    </row>
    <row r="933" spans="1:27" ht="15.75" customHeight="1">
      <c r="A933" s="53"/>
      <c r="B933" s="198"/>
      <c r="C933" s="192"/>
      <c r="D933" s="193"/>
      <c r="E933" s="194"/>
      <c r="F933" s="194"/>
      <c r="G933" s="194"/>
      <c r="H933" s="194"/>
      <c r="I933" s="194"/>
      <c r="J933" s="194"/>
      <c r="K933" s="194"/>
      <c r="L933" s="1"/>
      <c r="M933" s="1"/>
      <c r="N933" s="1"/>
      <c r="O933" s="1"/>
      <c r="P933" s="1"/>
      <c r="Q933" s="1"/>
      <c r="R933" s="1"/>
      <c r="S933" s="1"/>
      <c r="T933" s="1"/>
      <c r="U933" s="1"/>
      <c r="V933" s="1"/>
      <c r="W933" s="1"/>
      <c r="X933" s="1"/>
      <c r="Y933" s="1"/>
      <c r="Z933" s="1"/>
      <c r="AA933" s="1"/>
    </row>
    <row r="934" spans="1:27" ht="15.75" customHeight="1">
      <c r="A934" s="53"/>
      <c r="B934" s="198"/>
      <c r="C934" s="192"/>
      <c r="D934" s="193"/>
      <c r="E934" s="194"/>
      <c r="F934" s="194"/>
      <c r="G934" s="194"/>
      <c r="H934" s="194"/>
      <c r="I934" s="194"/>
      <c r="J934" s="194"/>
      <c r="K934" s="194"/>
      <c r="L934" s="1"/>
      <c r="M934" s="1"/>
      <c r="N934" s="1"/>
      <c r="O934" s="1"/>
      <c r="P934" s="1"/>
      <c r="Q934" s="1"/>
      <c r="R934" s="1"/>
      <c r="S934" s="1"/>
      <c r="T934" s="1"/>
      <c r="U934" s="1"/>
      <c r="V934" s="1"/>
      <c r="W934" s="1"/>
      <c r="X934" s="1"/>
      <c r="Y934" s="1"/>
      <c r="Z934" s="1"/>
      <c r="AA934" s="1"/>
    </row>
    <row r="935" spans="1:27" ht="15.75" customHeight="1">
      <c r="A935" s="53"/>
      <c r="B935" s="198"/>
      <c r="C935" s="192"/>
      <c r="D935" s="193"/>
      <c r="E935" s="194"/>
      <c r="F935" s="194"/>
      <c r="G935" s="194"/>
      <c r="H935" s="194"/>
      <c r="I935" s="194"/>
      <c r="J935" s="194"/>
      <c r="K935" s="194"/>
      <c r="L935" s="1"/>
      <c r="M935" s="1"/>
      <c r="N935" s="1"/>
      <c r="O935" s="1"/>
      <c r="P935" s="1"/>
      <c r="Q935" s="1"/>
      <c r="R935" s="1"/>
      <c r="S935" s="1"/>
      <c r="T935" s="1"/>
      <c r="U935" s="1"/>
      <c r="V935" s="1"/>
      <c r="W935" s="1"/>
      <c r="X935" s="1"/>
      <c r="Y935" s="1"/>
      <c r="Z935" s="1"/>
      <c r="AA935" s="1"/>
    </row>
    <row r="936" spans="1:27" ht="15.75" customHeight="1">
      <c r="A936" s="53"/>
      <c r="B936" s="198"/>
      <c r="C936" s="192"/>
      <c r="D936" s="193"/>
      <c r="E936" s="194"/>
      <c r="F936" s="194"/>
      <c r="G936" s="194"/>
      <c r="H936" s="194"/>
      <c r="I936" s="194"/>
      <c r="J936" s="194"/>
      <c r="K936" s="194"/>
      <c r="L936" s="1"/>
      <c r="M936" s="1"/>
      <c r="N936" s="1"/>
      <c r="O936" s="1"/>
      <c r="P936" s="1"/>
      <c r="Q936" s="1"/>
      <c r="R936" s="1"/>
      <c r="S936" s="1"/>
      <c r="T936" s="1"/>
      <c r="U936" s="1"/>
      <c r="V936" s="1"/>
      <c r="W936" s="1"/>
      <c r="X936" s="1"/>
      <c r="Y936" s="1"/>
      <c r="Z936" s="1"/>
      <c r="AA936" s="1"/>
    </row>
    <row r="937" spans="1:27" ht="15.75" customHeight="1">
      <c r="A937" s="53"/>
      <c r="B937" s="198"/>
      <c r="C937" s="192"/>
      <c r="D937" s="193"/>
      <c r="E937" s="194"/>
      <c r="F937" s="194"/>
      <c r="G937" s="194"/>
      <c r="H937" s="194"/>
      <c r="I937" s="194"/>
      <c r="J937" s="194"/>
      <c r="K937" s="194"/>
      <c r="L937" s="1"/>
      <c r="M937" s="1"/>
      <c r="N937" s="1"/>
      <c r="O937" s="1"/>
      <c r="P937" s="1"/>
      <c r="Q937" s="1"/>
      <c r="R937" s="1"/>
      <c r="S937" s="1"/>
      <c r="T937" s="1"/>
      <c r="U937" s="1"/>
      <c r="V937" s="1"/>
      <c r="W937" s="1"/>
      <c r="X937" s="1"/>
      <c r="Y937" s="1"/>
      <c r="Z937" s="1"/>
      <c r="AA937" s="1"/>
    </row>
    <row r="938" spans="1:27" ht="15.75" customHeight="1">
      <c r="A938" s="53"/>
      <c r="B938" s="198"/>
      <c r="C938" s="192"/>
      <c r="D938" s="193"/>
      <c r="E938" s="194"/>
      <c r="F938" s="194"/>
      <c r="G938" s="194"/>
      <c r="H938" s="194"/>
      <c r="I938" s="194"/>
      <c r="J938" s="194"/>
      <c r="K938" s="194"/>
      <c r="L938" s="1"/>
      <c r="M938" s="1"/>
      <c r="N938" s="1"/>
      <c r="O938" s="1"/>
      <c r="P938" s="1"/>
      <c r="Q938" s="1"/>
      <c r="R938" s="1"/>
      <c r="S938" s="1"/>
      <c r="T938" s="1"/>
      <c r="U938" s="1"/>
      <c r="V938" s="1"/>
      <c r="W938" s="1"/>
      <c r="X938" s="1"/>
      <c r="Y938" s="1"/>
      <c r="Z938" s="1"/>
      <c r="AA938" s="1"/>
    </row>
    <row r="939" spans="1:27" ht="15.75" customHeight="1">
      <c r="A939" s="53"/>
      <c r="B939" s="198"/>
      <c r="C939" s="192"/>
      <c r="D939" s="193"/>
      <c r="E939" s="194"/>
      <c r="F939" s="194"/>
      <c r="G939" s="194"/>
      <c r="H939" s="194"/>
      <c r="I939" s="194"/>
      <c r="J939" s="194"/>
      <c r="K939" s="194"/>
      <c r="L939" s="1"/>
      <c r="M939" s="1"/>
      <c r="N939" s="1"/>
      <c r="O939" s="1"/>
      <c r="P939" s="1"/>
      <c r="Q939" s="1"/>
      <c r="R939" s="1"/>
      <c r="S939" s="1"/>
      <c r="T939" s="1"/>
      <c r="U939" s="1"/>
      <c r="V939" s="1"/>
      <c r="W939" s="1"/>
      <c r="X939" s="1"/>
      <c r="Y939" s="1"/>
      <c r="Z939" s="1"/>
      <c r="AA939" s="1"/>
    </row>
    <row r="940" spans="1:27" ht="15.75" customHeight="1">
      <c r="A940" s="53"/>
      <c r="B940" s="198"/>
      <c r="C940" s="192"/>
      <c r="D940" s="193"/>
      <c r="E940" s="194"/>
      <c r="F940" s="194"/>
      <c r="G940" s="194"/>
      <c r="H940" s="194"/>
      <c r="I940" s="194"/>
      <c r="J940" s="194"/>
      <c r="K940" s="194"/>
      <c r="L940" s="1"/>
      <c r="M940" s="1"/>
      <c r="N940" s="1"/>
      <c r="O940" s="1"/>
      <c r="P940" s="1"/>
      <c r="Q940" s="1"/>
      <c r="R940" s="1"/>
      <c r="S940" s="1"/>
      <c r="T940" s="1"/>
      <c r="U940" s="1"/>
      <c r="V940" s="1"/>
      <c r="W940" s="1"/>
      <c r="X940" s="1"/>
      <c r="Y940" s="1"/>
      <c r="Z940" s="1"/>
      <c r="AA940" s="1"/>
    </row>
    <row r="941" spans="1:27" ht="15.75" customHeight="1">
      <c r="A941" s="53"/>
      <c r="B941" s="198"/>
      <c r="C941" s="192"/>
      <c r="D941" s="193"/>
      <c r="E941" s="194"/>
      <c r="F941" s="194"/>
      <c r="G941" s="194"/>
      <c r="H941" s="194"/>
      <c r="I941" s="194"/>
      <c r="J941" s="194"/>
      <c r="K941" s="194"/>
      <c r="L941" s="1"/>
      <c r="M941" s="1"/>
      <c r="N941" s="1"/>
      <c r="O941" s="1"/>
      <c r="P941" s="1"/>
      <c r="Q941" s="1"/>
      <c r="R941" s="1"/>
      <c r="S941" s="1"/>
      <c r="T941" s="1"/>
      <c r="U941" s="1"/>
      <c r="V941" s="1"/>
      <c r="W941" s="1"/>
      <c r="X941" s="1"/>
      <c r="Y941" s="1"/>
      <c r="Z941" s="1"/>
      <c r="AA941" s="1"/>
    </row>
    <row r="942" spans="1:27" ht="15.75" customHeight="1">
      <c r="A942" s="53"/>
      <c r="B942" s="198"/>
      <c r="C942" s="192"/>
      <c r="D942" s="193"/>
      <c r="E942" s="194"/>
      <c r="F942" s="194"/>
      <c r="G942" s="194"/>
      <c r="H942" s="194"/>
      <c r="I942" s="194"/>
      <c r="J942" s="194"/>
      <c r="K942" s="194"/>
      <c r="L942" s="1"/>
      <c r="M942" s="1"/>
      <c r="N942" s="1"/>
      <c r="O942" s="1"/>
      <c r="P942" s="1"/>
      <c r="Q942" s="1"/>
      <c r="R942" s="1"/>
      <c r="S942" s="1"/>
      <c r="T942" s="1"/>
      <c r="U942" s="1"/>
      <c r="V942" s="1"/>
      <c r="W942" s="1"/>
      <c r="X942" s="1"/>
      <c r="Y942" s="1"/>
      <c r="Z942" s="1"/>
      <c r="AA942" s="1"/>
    </row>
    <row r="943" spans="1:27" ht="15.75" customHeight="1">
      <c r="A943" s="53"/>
      <c r="B943" s="198"/>
      <c r="C943" s="192"/>
      <c r="D943" s="193"/>
      <c r="E943" s="194"/>
      <c r="F943" s="194"/>
      <c r="G943" s="194"/>
      <c r="H943" s="194"/>
      <c r="I943" s="194"/>
      <c r="J943" s="194"/>
      <c r="K943" s="194"/>
      <c r="L943" s="1"/>
      <c r="M943" s="1"/>
      <c r="N943" s="1"/>
      <c r="O943" s="1"/>
      <c r="P943" s="1"/>
      <c r="Q943" s="1"/>
      <c r="R943" s="1"/>
      <c r="S943" s="1"/>
      <c r="T943" s="1"/>
      <c r="U943" s="1"/>
      <c r="V943" s="1"/>
      <c r="W943" s="1"/>
      <c r="X943" s="1"/>
      <c r="Y943" s="1"/>
      <c r="Z943" s="1"/>
      <c r="AA943" s="1"/>
    </row>
    <row r="944" spans="1:27" ht="15.75" customHeight="1">
      <c r="A944" s="53"/>
      <c r="B944" s="198"/>
      <c r="C944" s="192"/>
      <c r="D944" s="193"/>
      <c r="E944" s="194"/>
      <c r="F944" s="194"/>
      <c r="G944" s="194"/>
      <c r="H944" s="194"/>
      <c r="I944" s="194"/>
      <c r="J944" s="194"/>
      <c r="K944" s="194"/>
      <c r="L944" s="1"/>
      <c r="M944" s="1"/>
      <c r="N944" s="1"/>
      <c r="O944" s="1"/>
      <c r="P944" s="1"/>
      <c r="Q944" s="1"/>
      <c r="R944" s="1"/>
      <c r="S944" s="1"/>
      <c r="T944" s="1"/>
      <c r="U944" s="1"/>
      <c r="V944" s="1"/>
      <c r="W944" s="1"/>
      <c r="X944" s="1"/>
      <c r="Y944" s="1"/>
      <c r="Z944" s="1"/>
      <c r="AA944" s="1"/>
    </row>
    <row r="945" spans="1:27" ht="15.75" customHeight="1">
      <c r="A945" s="53"/>
      <c r="B945" s="198"/>
      <c r="C945" s="192"/>
      <c r="D945" s="193"/>
      <c r="E945" s="194"/>
      <c r="F945" s="194"/>
      <c r="G945" s="194"/>
      <c r="H945" s="194"/>
      <c r="I945" s="194"/>
      <c r="J945" s="194"/>
      <c r="K945" s="194"/>
      <c r="L945" s="1"/>
      <c r="M945" s="1"/>
      <c r="N945" s="1"/>
      <c r="O945" s="1"/>
      <c r="P945" s="1"/>
      <c r="Q945" s="1"/>
      <c r="R945" s="1"/>
      <c r="S945" s="1"/>
      <c r="T945" s="1"/>
      <c r="U945" s="1"/>
      <c r="V945" s="1"/>
      <c r="W945" s="1"/>
      <c r="X945" s="1"/>
      <c r="Y945" s="1"/>
      <c r="Z945" s="1"/>
      <c r="AA945" s="1"/>
    </row>
    <row r="946" spans="1:27" ht="15.75" customHeight="1">
      <c r="A946" s="53"/>
      <c r="B946" s="198"/>
      <c r="C946" s="192"/>
      <c r="D946" s="193"/>
      <c r="E946" s="194"/>
      <c r="F946" s="194"/>
      <c r="G946" s="194"/>
      <c r="H946" s="194"/>
      <c r="I946" s="194"/>
      <c r="J946" s="194"/>
      <c r="K946" s="194"/>
      <c r="L946" s="1"/>
      <c r="M946" s="1"/>
      <c r="N946" s="1"/>
      <c r="O946" s="1"/>
      <c r="P946" s="1"/>
      <c r="Q946" s="1"/>
      <c r="R946" s="1"/>
      <c r="S946" s="1"/>
      <c r="T946" s="1"/>
      <c r="U946" s="1"/>
      <c r="V946" s="1"/>
      <c r="W946" s="1"/>
      <c r="X946" s="1"/>
      <c r="Y946" s="1"/>
      <c r="Z946" s="1"/>
      <c r="AA946" s="1"/>
    </row>
    <row r="947" spans="1:27" ht="15.75" customHeight="1">
      <c r="A947" s="53"/>
      <c r="B947" s="198"/>
      <c r="C947" s="192"/>
      <c r="D947" s="193"/>
      <c r="E947" s="194"/>
      <c r="F947" s="194"/>
      <c r="G947" s="194"/>
      <c r="H947" s="194"/>
      <c r="I947" s="194"/>
      <c r="J947" s="194"/>
      <c r="K947" s="194"/>
      <c r="L947" s="1"/>
      <c r="M947" s="1"/>
      <c r="N947" s="1"/>
      <c r="O947" s="1"/>
      <c r="P947" s="1"/>
      <c r="Q947" s="1"/>
      <c r="R947" s="1"/>
      <c r="S947" s="1"/>
      <c r="T947" s="1"/>
      <c r="U947" s="1"/>
      <c r="V947" s="1"/>
      <c r="W947" s="1"/>
      <c r="X947" s="1"/>
      <c r="Y947" s="1"/>
      <c r="Z947" s="1"/>
      <c r="AA947" s="1"/>
    </row>
    <row r="948" spans="1:27" ht="15.75" customHeight="1">
      <c r="A948" s="53"/>
      <c r="B948" s="198"/>
      <c r="C948" s="192"/>
      <c r="D948" s="193"/>
      <c r="E948" s="194"/>
      <c r="F948" s="194"/>
      <c r="G948" s="194"/>
      <c r="H948" s="194"/>
      <c r="I948" s="194"/>
      <c r="J948" s="194"/>
      <c r="K948" s="194"/>
      <c r="L948" s="1"/>
      <c r="M948" s="1"/>
      <c r="N948" s="1"/>
      <c r="O948" s="1"/>
      <c r="P948" s="1"/>
      <c r="Q948" s="1"/>
      <c r="R948" s="1"/>
      <c r="S948" s="1"/>
      <c r="T948" s="1"/>
      <c r="U948" s="1"/>
      <c r="V948" s="1"/>
      <c r="W948" s="1"/>
      <c r="X948" s="1"/>
      <c r="Y948" s="1"/>
      <c r="Z948" s="1"/>
      <c r="AA948" s="1"/>
    </row>
    <row r="949" spans="1:27" ht="15.75" customHeight="1">
      <c r="A949" s="53"/>
      <c r="B949" s="198"/>
      <c r="C949" s="192"/>
      <c r="D949" s="193"/>
      <c r="E949" s="194"/>
      <c r="F949" s="194"/>
      <c r="G949" s="194"/>
      <c r="H949" s="194"/>
      <c r="I949" s="194"/>
      <c r="J949" s="194"/>
      <c r="K949" s="194"/>
      <c r="L949" s="1"/>
      <c r="M949" s="1"/>
      <c r="N949" s="1"/>
      <c r="O949" s="1"/>
      <c r="P949" s="1"/>
      <c r="Q949" s="1"/>
      <c r="R949" s="1"/>
      <c r="S949" s="1"/>
      <c r="T949" s="1"/>
      <c r="U949" s="1"/>
      <c r="V949" s="1"/>
      <c r="W949" s="1"/>
      <c r="X949" s="1"/>
      <c r="Y949" s="1"/>
      <c r="Z949" s="1"/>
      <c r="AA949" s="1"/>
    </row>
    <row r="950" spans="1:27" ht="15.75" customHeight="1">
      <c r="A950" s="53"/>
      <c r="B950" s="198"/>
      <c r="C950" s="192"/>
      <c r="D950" s="193"/>
      <c r="E950" s="194"/>
      <c r="F950" s="194"/>
      <c r="G950" s="194"/>
      <c r="H950" s="194"/>
      <c r="I950" s="194"/>
      <c r="J950" s="194"/>
      <c r="K950" s="194"/>
      <c r="L950" s="1"/>
      <c r="M950" s="1"/>
      <c r="N950" s="1"/>
      <c r="O950" s="1"/>
      <c r="P950" s="1"/>
      <c r="Q950" s="1"/>
      <c r="R950" s="1"/>
      <c r="S950" s="1"/>
      <c r="T950" s="1"/>
      <c r="U950" s="1"/>
      <c r="V950" s="1"/>
      <c r="W950" s="1"/>
      <c r="X950" s="1"/>
      <c r="Y950" s="1"/>
      <c r="Z950" s="1"/>
      <c r="AA950" s="1"/>
    </row>
    <row r="951" spans="1:27" ht="15.75" customHeight="1">
      <c r="A951" s="53"/>
      <c r="B951" s="198"/>
      <c r="C951" s="192"/>
      <c r="D951" s="193"/>
      <c r="E951" s="194"/>
      <c r="F951" s="194"/>
      <c r="G951" s="194"/>
      <c r="H951" s="194"/>
      <c r="I951" s="194"/>
      <c r="J951" s="194"/>
      <c r="K951" s="194"/>
      <c r="L951" s="1"/>
      <c r="M951" s="1"/>
      <c r="N951" s="1"/>
      <c r="O951" s="1"/>
      <c r="P951" s="1"/>
      <c r="Q951" s="1"/>
      <c r="R951" s="1"/>
      <c r="S951" s="1"/>
      <c r="T951" s="1"/>
      <c r="U951" s="1"/>
      <c r="V951" s="1"/>
      <c r="W951" s="1"/>
      <c r="X951" s="1"/>
      <c r="Y951" s="1"/>
      <c r="Z951" s="1"/>
      <c r="AA951" s="1"/>
    </row>
    <row r="952" spans="1:27" ht="15.75" customHeight="1">
      <c r="A952" s="53"/>
      <c r="B952" s="198"/>
      <c r="C952" s="192"/>
      <c r="D952" s="193"/>
      <c r="E952" s="194"/>
      <c r="F952" s="194"/>
      <c r="G952" s="194"/>
      <c r="H952" s="194"/>
      <c r="I952" s="194"/>
      <c r="J952" s="194"/>
      <c r="K952" s="194"/>
      <c r="L952" s="1"/>
      <c r="M952" s="1"/>
      <c r="N952" s="1"/>
      <c r="O952" s="1"/>
      <c r="P952" s="1"/>
      <c r="Q952" s="1"/>
      <c r="R952" s="1"/>
      <c r="S952" s="1"/>
      <c r="T952" s="1"/>
      <c r="U952" s="1"/>
      <c r="V952" s="1"/>
      <c r="W952" s="1"/>
      <c r="X952" s="1"/>
      <c r="Y952" s="1"/>
      <c r="Z952" s="1"/>
      <c r="AA952" s="1"/>
    </row>
    <row r="953" spans="1:27" ht="15.75" customHeight="1">
      <c r="A953" s="53"/>
      <c r="B953" s="198"/>
      <c r="C953" s="192"/>
      <c r="D953" s="193"/>
      <c r="E953" s="194"/>
      <c r="F953" s="194"/>
      <c r="G953" s="194"/>
      <c r="H953" s="194"/>
      <c r="I953" s="194"/>
      <c r="J953" s="194"/>
      <c r="K953" s="194"/>
      <c r="L953" s="1"/>
      <c r="M953" s="1"/>
      <c r="N953" s="1"/>
      <c r="O953" s="1"/>
      <c r="P953" s="1"/>
      <c r="Q953" s="1"/>
      <c r="R953" s="1"/>
      <c r="S953" s="1"/>
      <c r="T953" s="1"/>
      <c r="U953" s="1"/>
      <c r="V953" s="1"/>
      <c r="W953" s="1"/>
      <c r="X953" s="1"/>
      <c r="Y953" s="1"/>
      <c r="Z953" s="1"/>
      <c r="AA953" s="1"/>
    </row>
    <row r="954" spans="1:27" ht="15.75" customHeight="1">
      <c r="A954" s="53"/>
      <c r="B954" s="198"/>
      <c r="C954" s="192"/>
      <c r="D954" s="193"/>
      <c r="E954" s="194"/>
      <c r="F954" s="194"/>
      <c r="G954" s="194"/>
      <c r="H954" s="194"/>
      <c r="I954" s="194"/>
      <c r="J954" s="194"/>
      <c r="K954" s="194"/>
      <c r="L954" s="1"/>
      <c r="M954" s="1"/>
      <c r="N954" s="1"/>
      <c r="O954" s="1"/>
      <c r="P954" s="1"/>
      <c r="Q954" s="1"/>
      <c r="R954" s="1"/>
      <c r="S954" s="1"/>
      <c r="T954" s="1"/>
      <c r="U954" s="1"/>
      <c r="V954" s="1"/>
      <c r="W954" s="1"/>
      <c r="X954" s="1"/>
      <c r="Y954" s="1"/>
      <c r="Z954" s="1"/>
      <c r="AA954" s="1"/>
    </row>
    <row r="955" spans="1:27" ht="15.75" customHeight="1">
      <c r="A955" s="53"/>
      <c r="B955" s="198"/>
      <c r="C955" s="192"/>
      <c r="D955" s="193"/>
      <c r="E955" s="194"/>
      <c r="F955" s="194"/>
      <c r="G955" s="194"/>
      <c r="H955" s="194"/>
      <c r="I955" s="194"/>
      <c r="J955" s="194"/>
      <c r="K955" s="194"/>
      <c r="L955" s="1"/>
      <c r="M955" s="1"/>
      <c r="N955" s="1"/>
      <c r="O955" s="1"/>
      <c r="P955" s="1"/>
      <c r="Q955" s="1"/>
      <c r="R955" s="1"/>
      <c r="S955" s="1"/>
      <c r="T955" s="1"/>
      <c r="U955" s="1"/>
      <c r="V955" s="1"/>
      <c r="W955" s="1"/>
      <c r="X955" s="1"/>
      <c r="Y955" s="1"/>
      <c r="Z955" s="1"/>
      <c r="AA955" s="1"/>
    </row>
    <row r="956" spans="1:27" ht="15.75" customHeight="1">
      <c r="A956" s="53"/>
      <c r="B956" s="198"/>
      <c r="C956" s="192"/>
      <c r="D956" s="193"/>
      <c r="E956" s="194"/>
      <c r="F956" s="194"/>
      <c r="G956" s="194"/>
      <c r="H956" s="194"/>
      <c r="I956" s="194"/>
      <c r="J956" s="194"/>
      <c r="K956" s="194"/>
      <c r="L956" s="1"/>
      <c r="M956" s="1"/>
      <c r="N956" s="1"/>
      <c r="O956" s="1"/>
      <c r="P956" s="1"/>
      <c r="Q956" s="1"/>
      <c r="R956" s="1"/>
      <c r="S956" s="1"/>
      <c r="T956" s="1"/>
      <c r="U956" s="1"/>
      <c r="V956" s="1"/>
      <c r="W956" s="1"/>
      <c r="X956" s="1"/>
      <c r="Y956" s="1"/>
      <c r="Z956" s="1"/>
      <c r="AA956" s="1"/>
    </row>
    <row r="957" spans="1:27" ht="15.75" customHeight="1">
      <c r="A957" s="53"/>
      <c r="B957" s="198"/>
      <c r="C957" s="192"/>
      <c r="D957" s="193"/>
      <c r="E957" s="194"/>
      <c r="F957" s="194"/>
      <c r="G957" s="194"/>
      <c r="H957" s="194"/>
      <c r="I957" s="194"/>
      <c r="J957" s="194"/>
      <c r="K957" s="194"/>
      <c r="L957" s="1"/>
      <c r="M957" s="1"/>
      <c r="N957" s="1"/>
      <c r="O957" s="1"/>
      <c r="P957" s="1"/>
      <c r="Q957" s="1"/>
      <c r="R957" s="1"/>
      <c r="S957" s="1"/>
      <c r="T957" s="1"/>
      <c r="U957" s="1"/>
      <c r="V957" s="1"/>
      <c r="W957" s="1"/>
      <c r="X957" s="1"/>
      <c r="Y957" s="1"/>
      <c r="Z957" s="1"/>
      <c r="AA957" s="1"/>
    </row>
    <row r="958" spans="1:27" ht="15.75" customHeight="1">
      <c r="A958" s="53"/>
      <c r="B958" s="198"/>
      <c r="C958" s="192"/>
      <c r="D958" s="193"/>
      <c r="E958" s="194"/>
      <c r="F958" s="194"/>
      <c r="G958" s="194"/>
      <c r="H958" s="194"/>
      <c r="I958" s="194"/>
      <c r="J958" s="194"/>
      <c r="K958" s="194"/>
      <c r="L958" s="1"/>
      <c r="M958" s="1"/>
      <c r="N958" s="1"/>
      <c r="O958" s="1"/>
      <c r="P958" s="1"/>
      <c r="Q958" s="1"/>
      <c r="R958" s="1"/>
      <c r="S958" s="1"/>
      <c r="T958" s="1"/>
      <c r="U958" s="1"/>
      <c r="V958" s="1"/>
      <c r="W958" s="1"/>
      <c r="X958" s="1"/>
      <c r="Y958" s="1"/>
      <c r="Z958" s="1"/>
      <c r="AA958" s="1"/>
    </row>
    <row r="959" spans="1:27" ht="15.75" customHeight="1">
      <c r="A959" s="53"/>
      <c r="B959" s="198"/>
      <c r="C959" s="192"/>
      <c r="D959" s="193"/>
      <c r="E959" s="194"/>
      <c r="F959" s="194"/>
      <c r="G959" s="194"/>
      <c r="H959" s="194"/>
      <c r="I959" s="194"/>
      <c r="J959" s="194"/>
      <c r="K959" s="194"/>
      <c r="L959" s="1"/>
      <c r="M959" s="1"/>
      <c r="N959" s="1"/>
      <c r="O959" s="1"/>
      <c r="P959" s="1"/>
      <c r="Q959" s="1"/>
      <c r="R959" s="1"/>
      <c r="S959" s="1"/>
      <c r="T959" s="1"/>
      <c r="U959" s="1"/>
      <c r="V959" s="1"/>
      <c r="W959" s="1"/>
      <c r="X959" s="1"/>
      <c r="Y959" s="1"/>
      <c r="Z959" s="1"/>
      <c r="AA959" s="1"/>
    </row>
    <row r="960" spans="1:27" ht="15.75" customHeight="1">
      <c r="A960" s="53"/>
      <c r="B960" s="198"/>
      <c r="C960" s="192"/>
      <c r="D960" s="193"/>
      <c r="E960" s="194"/>
      <c r="F960" s="194"/>
      <c r="G960" s="194"/>
      <c r="H960" s="194"/>
      <c r="I960" s="194"/>
      <c r="J960" s="194"/>
      <c r="K960" s="194"/>
      <c r="L960" s="1"/>
      <c r="M960" s="1"/>
      <c r="N960" s="1"/>
      <c r="O960" s="1"/>
      <c r="P960" s="1"/>
      <c r="Q960" s="1"/>
      <c r="R960" s="1"/>
      <c r="S960" s="1"/>
      <c r="T960" s="1"/>
      <c r="U960" s="1"/>
      <c r="V960" s="1"/>
      <c r="W960" s="1"/>
      <c r="X960" s="1"/>
      <c r="Y960" s="1"/>
      <c r="Z960" s="1"/>
      <c r="AA960" s="1"/>
    </row>
    <row r="961" spans="1:27" ht="15.75" customHeight="1">
      <c r="A961" s="53"/>
      <c r="B961" s="198"/>
      <c r="C961" s="192"/>
      <c r="D961" s="193"/>
      <c r="E961" s="194"/>
      <c r="F961" s="194"/>
      <c r="G961" s="194"/>
      <c r="H961" s="194"/>
      <c r="I961" s="194"/>
      <c r="J961" s="194"/>
      <c r="K961" s="194"/>
      <c r="L961" s="1"/>
      <c r="M961" s="1"/>
      <c r="N961" s="1"/>
      <c r="O961" s="1"/>
      <c r="P961" s="1"/>
      <c r="Q961" s="1"/>
      <c r="R961" s="1"/>
      <c r="S961" s="1"/>
      <c r="T961" s="1"/>
      <c r="U961" s="1"/>
      <c r="V961" s="1"/>
      <c r="W961" s="1"/>
      <c r="X961" s="1"/>
      <c r="Y961" s="1"/>
      <c r="Z961" s="1"/>
      <c r="AA961" s="1"/>
    </row>
    <row r="962" spans="1:27" ht="15.75" customHeight="1">
      <c r="A962" s="53"/>
      <c r="B962" s="198"/>
      <c r="C962" s="192"/>
      <c r="D962" s="193"/>
      <c r="E962" s="194"/>
      <c r="F962" s="194"/>
      <c r="G962" s="194"/>
      <c r="H962" s="194"/>
      <c r="I962" s="194"/>
      <c r="J962" s="194"/>
      <c r="K962" s="194"/>
      <c r="L962" s="1"/>
      <c r="M962" s="1"/>
      <c r="N962" s="1"/>
      <c r="O962" s="1"/>
      <c r="P962" s="1"/>
      <c r="Q962" s="1"/>
      <c r="R962" s="1"/>
      <c r="S962" s="1"/>
      <c r="T962" s="1"/>
      <c r="U962" s="1"/>
      <c r="V962" s="1"/>
      <c r="W962" s="1"/>
      <c r="X962" s="1"/>
      <c r="Y962" s="1"/>
      <c r="Z962" s="1"/>
      <c r="AA962" s="1"/>
    </row>
    <row r="963" spans="1:27" ht="15.75" customHeight="1">
      <c r="A963" s="53"/>
      <c r="B963" s="198"/>
      <c r="C963" s="192"/>
      <c r="D963" s="193"/>
      <c r="E963" s="194"/>
      <c r="F963" s="194"/>
      <c r="G963" s="194"/>
      <c r="H963" s="194"/>
      <c r="I963" s="194"/>
      <c r="J963" s="194"/>
      <c r="K963" s="194"/>
      <c r="L963" s="1"/>
      <c r="M963" s="1"/>
      <c r="N963" s="1"/>
      <c r="O963" s="1"/>
      <c r="P963" s="1"/>
      <c r="Q963" s="1"/>
      <c r="R963" s="1"/>
      <c r="S963" s="1"/>
      <c r="T963" s="1"/>
      <c r="U963" s="1"/>
      <c r="V963" s="1"/>
      <c r="W963" s="1"/>
      <c r="X963" s="1"/>
      <c r="Y963" s="1"/>
      <c r="Z963" s="1"/>
      <c r="AA963" s="1"/>
    </row>
    <row r="964" spans="1:27" ht="15.75" customHeight="1">
      <c r="A964" s="53"/>
      <c r="B964" s="198"/>
      <c r="C964" s="192"/>
      <c r="D964" s="193"/>
      <c r="E964" s="194"/>
      <c r="F964" s="194"/>
      <c r="G964" s="194"/>
      <c r="H964" s="194"/>
      <c r="I964" s="194"/>
      <c r="J964" s="194"/>
      <c r="K964" s="194"/>
      <c r="L964" s="1"/>
      <c r="M964" s="1"/>
      <c r="N964" s="1"/>
      <c r="O964" s="1"/>
      <c r="P964" s="1"/>
      <c r="Q964" s="1"/>
      <c r="R964" s="1"/>
      <c r="S964" s="1"/>
      <c r="T964" s="1"/>
      <c r="U964" s="1"/>
      <c r="V964" s="1"/>
      <c r="W964" s="1"/>
      <c r="X964" s="1"/>
      <c r="Y964" s="1"/>
      <c r="Z964" s="1"/>
      <c r="AA964" s="1"/>
    </row>
    <row r="965" spans="1:27" ht="15.75" customHeight="1">
      <c r="A965" s="53"/>
      <c r="B965" s="198"/>
      <c r="C965" s="192"/>
      <c r="D965" s="193"/>
      <c r="E965" s="194"/>
      <c r="F965" s="194"/>
      <c r="G965" s="194"/>
      <c r="H965" s="194"/>
      <c r="I965" s="194"/>
      <c r="J965" s="194"/>
      <c r="K965" s="194"/>
      <c r="L965" s="1"/>
      <c r="M965" s="1"/>
      <c r="N965" s="1"/>
      <c r="O965" s="1"/>
      <c r="P965" s="1"/>
      <c r="Q965" s="1"/>
      <c r="R965" s="1"/>
      <c r="S965" s="1"/>
      <c r="T965" s="1"/>
      <c r="U965" s="1"/>
      <c r="V965" s="1"/>
      <c r="W965" s="1"/>
      <c r="X965" s="1"/>
      <c r="Y965" s="1"/>
      <c r="Z965" s="1"/>
      <c r="AA965" s="1"/>
    </row>
    <row r="966" spans="1:27" ht="15.75" customHeight="1">
      <c r="A966" s="53"/>
      <c r="B966" s="198"/>
      <c r="C966" s="192"/>
      <c r="D966" s="193"/>
      <c r="E966" s="194"/>
      <c r="F966" s="194"/>
      <c r="G966" s="194"/>
      <c r="H966" s="194"/>
      <c r="I966" s="194"/>
      <c r="J966" s="194"/>
      <c r="K966" s="194"/>
      <c r="L966" s="1"/>
      <c r="M966" s="1"/>
      <c r="N966" s="1"/>
      <c r="O966" s="1"/>
      <c r="P966" s="1"/>
      <c r="Q966" s="1"/>
      <c r="R966" s="1"/>
      <c r="S966" s="1"/>
      <c r="T966" s="1"/>
      <c r="U966" s="1"/>
      <c r="V966" s="1"/>
      <c r="W966" s="1"/>
      <c r="X966" s="1"/>
      <c r="Y966" s="1"/>
      <c r="Z966" s="1"/>
      <c r="AA966" s="1"/>
    </row>
    <row r="967" spans="1:27" ht="15.75" customHeight="1">
      <c r="A967" s="53"/>
      <c r="B967" s="198"/>
      <c r="C967" s="192"/>
      <c r="D967" s="193"/>
      <c r="E967" s="194"/>
      <c r="F967" s="194"/>
      <c r="G967" s="194"/>
      <c r="H967" s="194"/>
      <c r="I967" s="194"/>
      <c r="J967" s="194"/>
      <c r="K967" s="194"/>
      <c r="L967" s="1"/>
      <c r="M967" s="1"/>
      <c r="N967" s="1"/>
      <c r="O967" s="1"/>
      <c r="P967" s="1"/>
      <c r="Q967" s="1"/>
      <c r="R967" s="1"/>
      <c r="S967" s="1"/>
      <c r="T967" s="1"/>
      <c r="U967" s="1"/>
      <c r="V967" s="1"/>
      <c r="W967" s="1"/>
      <c r="X967" s="1"/>
      <c r="Y967" s="1"/>
      <c r="Z967" s="1"/>
      <c r="AA967" s="1"/>
    </row>
    <row r="968" spans="1:27" ht="15.75" customHeight="1">
      <c r="A968" s="53"/>
      <c r="B968" s="198"/>
      <c r="C968" s="192"/>
      <c r="D968" s="193"/>
      <c r="E968" s="194"/>
      <c r="F968" s="194"/>
      <c r="G968" s="194"/>
      <c r="H968" s="194"/>
      <c r="I968" s="194"/>
      <c r="J968" s="194"/>
      <c r="K968" s="194"/>
      <c r="L968" s="1"/>
      <c r="M968" s="1"/>
      <c r="N968" s="1"/>
      <c r="O968" s="1"/>
      <c r="P968" s="1"/>
      <c r="Q968" s="1"/>
      <c r="R968" s="1"/>
      <c r="S968" s="1"/>
      <c r="T968" s="1"/>
      <c r="U968" s="1"/>
      <c r="V968" s="1"/>
      <c r="W968" s="1"/>
      <c r="X968" s="1"/>
      <c r="Y968" s="1"/>
      <c r="Z968" s="1"/>
      <c r="AA968" s="1"/>
    </row>
    <row r="969" spans="1:27" ht="15.75" customHeight="1">
      <c r="A969" s="53"/>
      <c r="B969" s="198"/>
      <c r="C969" s="192"/>
      <c r="D969" s="193"/>
      <c r="E969" s="194"/>
      <c r="F969" s="194"/>
      <c r="G969" s="194"/>
      <c r="H969" s="194"/>
      <c r="I969" s="194"/>
      <c r="J969" s="194"/>
      <c r="K969" s="194"/>
      <c r="L969" s="1"/>
      <c r="M969" s="1"/>
      <c r="N969" s="1"/>
      <c r="O969" s="1"/>
      <c r="P969" s="1"/>
      <c r="Q969" s="1"/>
      <c r="R969" s="1"/>
      <c r="S969" s="1"/>
      <c r="T969" s="1"/>
      <c r="U969" s="1"/>
      <c r="V969" s="1"/>
      <c r="W969" s="1"/>
      <c r="X969" s="1"/>
      <c r="Y969" s="1"/>
      <c r="Z969" s="1"/>
      <c r="AA969" s="1"/>
    </row>
    <row r="970" spans="1:27" ht="15.75" customHeight="1">
      <c r="A970" s="53"/>
      <c r="B970" s="198"/>
      <c r="C970" s="192"/>
      <c r="D970" s="193"/>
      <c r="E970" s="194"/>
      <c r="F970" s="194"/>
      <c r="G970" s="194"/>
      <c r="H970" s="194"/>
      <c r="I970" s="194"/>
      <c r="J970" s="194"/>
      <c r="K970" s="194"/>
      <c r="L970" s="1"/>
      <c r="M970" s="1"/>
      <c r="N970" s="1"/>
      <c r="O970" s="1"/>
      <c r="P970" s="1"/>
      <c r="Q970" s="1"/>
      <c r="R970" s="1"/>
      <c r="S970" s="1"/>
      <c r="T970" s="1"/>
      <c r="U970" s="1"/>
      <c r="V970" s="1"/>
      <c r="W970" s="1"/>
      <c r="X970" s="1"/>
      <c r="Y970" s="1"/>
      <c r="Z970" s="1"/>
      <c r="AA970" s="1"/>
    </row>
    <row r="971" spans="1:27" ht="15.75" customHeight="1">
      <c r="A971" s="53"/>
      <c r="B971" s="198"/>
      <c r="C971" s="192"/>
      <c r="D971" s="193"/>
      <c r="E971" s="194"/>
      <c r="F971" s="194"/>
      <c r="G971" s="194"/>
      <c r="H971" s="194"/>
      <c r="I971" s="194"/>
      <c r="J971" s="194"/>
      <c r="K971" s="194"/>
      <c r="L971" s="1"/>
      <c r="M971" s="1"/>
      <c r="N971" s="1"/>
      <c r="O971" s="1"/>
      <c r="P971" s="1"/>
      <c r="Q971" s="1"/>
      <c r="R971" s="1"/>
      <c r="S971" s="1"/>
      <c r="T971" s="1"/>
      <c r="U971" s="1"/>
      <c r="V971" s="1"/>
      <c r="W971" s="1"/>
      <c r="X971" s="1"/>
      <c r="Y971" s="1"/>
      <c r="Z971" s="1"/>
      <c r="AA971" s="1"/>
    </row>
    <row r="972" spans="1:27" ht="15.75" customHeight="1">
      <c r="A972" s="53"/>
      <c r="B972" s="198"/>
      <c r="C972" s="192"/>
      <c r="D972" s="193"/>
      <c r="E972" s="194"/>
      <c r="F972" s="194"/>
      <c r="G972" s="194"/>
      <c r="H972" s="194"/>
      <c r="I972" s="194"/>
      <c r="J972" s="194"/>
      <c r="K972" s="194"/>
      <c r="L972" s="1"/>
      <c r="M972" s="1"/>
      <c r="N972" s="1"/>
      <c r="O972" s="1"/>
      <c r="P972" s="1"/>
      <c r="Q972" s="1"/>
      <c r="R972" s="1"/>
      <c r="S972" s="1"/>
      <c r="T972" s="1"/>
      <c r="U972" s="1"/>
      <c r="V972" s="1"/>
      <c r="W972" s="1"/>
      <c r="X972" s="1"/>
      <c r="Y972" s="1"/>
      <c r="Z972" s="1"/>
      <c r="AA972" s="1"/>
    </row>
    <row r="973" spans="1:27" ht="15.75" customHeight="1">
      <c r="A973" s="53"/>
      <c r="B973" s="198"/>
      <c r="C973" s="192"/>
      <c r="D973" s="193"/>
      <c r="E973" s="194"/>
      <c r="F973" s="194"/>
      <c r="G973" s="194"/>
      <c r="H973" s="194"/>
      <c r="I973" s="194"/>
      <c r="J973" s="194"/>
      <c r="K973" s="194"/>
      <c r="L973" s="1"/>
      <c r="M973" s="1"/>
      <c r="N973" s="1"/>
      <c r="O973" s="1"/>
      <c r="P973" s="1"/>
      <c r="Q973" s="1"/>
      <c r="R973" s="1"/>
      <c r="S973" s="1"/>
      <c r="T973" s="1"/>
      <c r="U973" s="1"/>
      <c r="V973" s="1"/>
      <c r="W973" s="1"/>
      <c r="X973" s="1"/>
      <c r="Y973" s="1"/>
      <c r="Z973" s="1"/>
      <c r="AA973" s="1"/>
    </row>
    <row r="974" spans="1:27" ht="15.75" customHeight="1">
      <c r="A974" s="53"/>
      <c r="B974" s="198"/>
      <c r="C974" s="192"/>
      <c r="D974" s="193"/>
      <c r="E974" s="194"/>
      <c r="F974" s="194"/>
      <c r="G974" s="194"/>
      <c r="H974" s="194"/>
      <c r="I974" s="194"/>
      <c r="J974" s="194"/>
      <c r="K974" s="194"/>
      <c r="L974" s="1"/>
      <c r="M974" s="1"/>
      <c r="N974" s="1"/>
      <c r="O974" s="1"/>
      <c r="P974" s="1"/>
      <c r="Q974" s="1"/>
      <c r="R974" s="1"/>
      <c r="S974" s="1"/>
      <c r="T974" s="1"/>
      <c r="U974" s="1"/>
      <c r="V974" s="1"/>
      <c r="W974" s="1"/>
      <c r="X974" s="1"/>
      <c r="Y974" s="1"/>
      <c r="Z974" s="1"/>
      <c r="AA974" s="1"/>
    </row>
    <row r="975" spans="1:27" ht="15.75" customHeight="1">
      <c r="A975" s="53"/>
      <c r="B975" s="198"/>
      <c r="C975" s="192"/>
      <c r="D975" s="193"/>
      <c r="E975" s="194"/>
      <c r="F975" s="194"/>
      <c r="G975" s="194"/>
      <c r="H975" s="194"/>
      <c r="I975" s="194"/>
      <c r="J975" s="194"/>
      <c r="K975" s="194"/>
      <c r="L975" s="1"/>
      <c r="M975" s="1"/>
      <c r="N975" s="1"/>
      <c r="O975" s="1"/>
      <c r="P975" s="1"/>
      <c r="Q975" s="1"/>
      <c r="R975" s="1"/>
      <c r="S975" s="1"/>
      <c r="T975" s="1"/>
      <c r="U975" s="1"/>
      <c r="V975" s="1"/>
      <c r="W975" s="1"/>
      <c r="X975" s="1"/>
      <c r="Y975" s="1"/>
      <c r="Z975" s="1"/>
      <c r="AA975" s="1"/>
    </row>
    <row r="976" spans="1:27" ht="15.75" customHeight="1">
      <c r="A976" s="53"/>
      <c r="B976" s="198"/>
      <c r="C976" s="192"/>
      <c r="D976" s="193"/>
      <c r="E976" s="194"/>
      <c r="F976" s="194"/>
      <c r="G976" s="194"/>
      <c r="H976" s="194"/>
      <c r="I976" s="194"/>
      <c r="J976" s="194"/>
      <c r="K976" s="194"/>
      <c r="L976" s="1"/>
      <c r="M976" s="1"/>
      <c r="N976" s="1"/>
      <c r="O976" s="1"/>
      <c r="P976" s="1"/>
      <c r="Q976" s="1"/>
      <c r="R976" s="1"/>
      <c r="S976" s="1"/>
      <c r="T976" s="1"/>
      <c r="U976" s="1"/>
      <c r="V976" s="1"/>
      <c r="W976" s="1"/>
      <c r="X976" s="1"/>
      <c r="Y976" s="1"/>
      <c r="Z976" s="1"/>
      <c r="AA976" s="1"/>
    </row>
    <row r="977" spans="1:27" ht="15.75" customHeight="1">
      <c r="A977" s="53"/>
      <c r="B977" s="198"/>
      <c r="C977" s="192"/>
      <c r="D977" s="193"/>
      <c r="E977" s="194"/>
      <c r="F977" s="194"/>
      <c r="G977" s="194"/>
      <c r="H977" s="194"/>
      <c r="I977" s="194"/>
      <c r="J977" s="194"/>
      <c r="K977" s="194"/>
      <c r="L977" s="1"/>
      <c r="M977" s="1"/>
      <c r="N977" s="1"/>
      <c r="O977" s="1"/>
      <c r="P977" s="1"/>
      <c r="Q977" s="1"/>
      <c r="R977" s="1"/>
      <c r="S977" s="1"/>
      <c r="T977" s="1"/>
      <c r="U977" s="1"/>
      <c r="V977" s="1"/>
      <c r="W977" s="1"/>
      <c r="X977" s="1"/>
      <c r="Y977" s="1"/>
      <c r="Z977" s="1"/>
      <c r="AA977" s="1"/>
    </row>
    <row r="978" spans="1:27" ht="15.75" customHeight="1">
      <c r="A978" s="53"/>
      <c r="B978" s="198"/>
      <c r="C978" s="192"/>
      <c r="D978" s="193"/>
      <c r="E978" s="194"/>
      <c r="F978" s="194"/>
      <c r="G978" s="194"/>
      <c r="H978" s="194"/>
      <c r="I978" s="194"/>
      <c r="J978" s="194"/>
      <c r="K978" s="194"/>
      <c r="L978" s="1"/>
      <c r="M978" s="1"/>
      <c r="N978" s="1"/>
      <c r="O978" s="1"/>
      <c r="P978" s="1"/>
      <c r="Q978" s="1"/>
      <c r="R978" s="1"/>
      <c r="S978" s="1"/>
      <c r="T978" s="1"/>
      <c r="U978" s="1"/>
      <c r="V978" s="1"/>
      <c r="W978" s="1"/>
      <c r="X978" s="1"/>
      <c r="Y978" s="1"/>
      <c r="Z978" s="1"/>
      <c r="AA978" s="1"/>
    </row>
    <row r="979" spans="1:27" ht="15.75" customHeight="1">
      <c r="A979" s="53"/>
      <c r="B979" s="198"/>
      <c r="C979" s="192"/>
      <c r="D979" s="193"/>
      <c r="E979" s="194"/>
      <c r="F979" s="194"/>
      <c r="G979" s="194"/>
      <c r="H979" s="194"/>
      <c r="I979" s="194"/>
      <c r="J979" s="194"/>
      <c r="K979" s="194"/>
      <c r="L979" s="1"/>
      <c r="M979" s="1"/>
      <c r="N979" s="1"/>
      <c r="O979" s="1"/>
      <c r="P979" s="1"/>
      <c r="Q979" s="1"/>
      <c r="R979" s="1"/>
      <c r="S979" s="1"/>
      <c r="T979" s="1"/>
      <c r="U979" s="1"/>
      <c r="V979" s="1"/>
      <c r="W979" s="1"/>
      <c r="X979" s="1"/>
      <c r="Y979" s="1"/>
      <c r="Z979" s="1"/>
      <c r="AA979" s="1"/>
    </row>
    <row r="980" spans="1:27" ht="15.75" customHeight="1">
      <c r="A980" s="53"/>
      <c r="B980" s="198"/>
      <c r="C980" s="192"/>
      <c r="D980" s="193"/>
      <c r="E980" s="194"/>
      <c r="F980" s="194"/>
      <c r="G980" s="194"/>
      <c r="H980" s="194"/>
      <c r="I980" s="194"/>
      <c r="J980" s="194"/>
      <c r="K980" s="194"/>
      <c r="L980" s="1"/>
      <c r="M980" s="1"/>
      <c r="N980" s="1"/>
      <c r="O980" s="1"/>
      <c r="P980" s="1"/>
      <c r="Q980" s="1"/>
      <c r="R980" s="1"/>
      <c r="S980" s="1"/>
      <c r="T980" s="1"/>
      <c r="U980" s="1"/>
      <c r="V980" s="1"/>
      <c r="W980" s="1"/>
      <c r="X980" s="1"/>
      <c r="Y980" s="1"/>
      <c r="Z980" s="1"/>
      <c r="AA980" s="1"/>
    </row>
    <row r="981" spans="1:27" ht="15.75" customHeight="1">
      <c r="A981" s="53"/>
      <c r="B981" s="198"/>
      <c r="C981" s="192"/>
      <c r="D981" s="193"/>
      <c r="E981" s="194"/>
      <c r="F981" s="194"/>
      <c r="G981" s="194"/>
      <c r="H981" s="194"/>
      <c r="I981" s="194"/>
      <c r="J981" s="194"/>
      <c r="K981" s="194"/>
      <c r="L981" s="1"/>
      <c r="M981" s="1"/>
      <c r="N981" s="1"/>
      <c r="O981" s="1"/>
      <c r="P981" s="1"/>
      <c r="Q981" s="1"/>
      <c r="R981" s="1"/>
      <c r="S981" s="1"/>
      <c r="T981" s="1"/>
      <c r="U981" s="1"/>
      <c r="V981" s="1"/>
      <c r="W981" s="1"/>
      <c r="X981" s="1"/>
      <c r="Y981" s="1"/>
      <c r="Z981" s="1"/>
      <c r="AA981" s="1"/>
    </row>
    <row r="982" spans="1:27" ht="15.75" customHeight="1">
      <c r="A982" s="53"/>
      <c r="B982" s="198"/>
      <c r="C982" s="192"/>
      <c r="D982" s="193"/>
      <c r="E982" s="194"/>
      <c r="F982" s="194"/>
      <c r="G982" s="194"/>
      <c r="H982" s="194"/>
      <c r="I982" s="194"/>
      <c r="J982" s="194"/>
      <c r="K982" s="194"/>
      <c r="L982" s="1"/>
      <c r="M982" s="1"/>
      <c r="N982" s="1"/>
      <c r="O982" s="1"/>
      <c r="P982" s="1"/>
      <c r="Q982" s="1"/>
      <c r="R982" s="1"/>
      <c r="S982" s="1"/>
      <c r="T982" s="1"/>
      <c r="U982" s="1"/>
      <c r="V982" s="1"/>
      <c r="W982" s="1"/>
      <c r="X982" s="1"/>
      <c r="Y982" s="1"/>
      <c r="Z982" s="1"/>
      <c r="AA982" s="1"/>
    </row>
    <row r="983" spans="1:27" ht="15.75" customHeight="1">
      <c r="A983" s="53"/>
      <c r="B983" s="198"/>
      <c r="C983" s="192"/>
      <c r="D983" s="193"/>
      <c r="E983" s="194"/>
      <c r="F983" s="194"/>
      <c r="G983" s="194"/>
      <c r="H983" s="194"/>
      <c r="I983" s="194"/>
      <c r="J983" s="194"/>
      <c r="K983" s="194"/>
      <c r="L983" s="1"/>
      <c r="M983" s="1"/>
      <c r="N983" s="1"/>
      <c r="O983" s="1"/>
      <c r="P983" s="1"/>
      <c r="Q983" s="1"/>
      <c r="R983" s="1"/>
      <c r="S983" s="1"/>
      <c r="T983" s="1"/>
      <c r="U983" s="1"/>
      <c r="V983" s="1"/>
      <c r="W983" s="1"/>
      <c r="X983" s="1"/>
      <c r="Y983" s="1"/>
      <c r="Z983" s="1"/>
      <c r="AA983" s="1"/>
    </row>
    <row r="984" spans="1:27" ht="15.75" customHeight="1">
      <c r="A984" s="53"/>
      <c r="B984" s="198"/>
      <c r="C984" s="192"/>
      <c r="D984" s="193"/>
      <c r="E984" s="194"/>
      <c r="F984" s="194"/>
      <c r="G984" s="194"/>
      <c r="H984" s="194"/>
      <c r="I984" s="194"/>
      <c r="J984" s="194"/>
      <c r="K984" s="194"/>
      <c r="L984" s="1"/>
      <c r="M984" s="1"/>
      <c r="N984" s="1"/>
      <c r="O984" s="1"/>
      <c r="P984" s="1"/>
      <c r="Q984" s="1"/>
      <c r="R984" s="1"/>
      <c r="S984" s="1"/>
      <c r="T984" s="1"/>
      <c r="U984" s="1"/>
      <c r="V984" s="1"/>
      <c r="W984" s="1"/>
      <c r="X984" s="1"/>
      <c r="Y984" s="1"/>
      <c r="Z984" s="1"/>
      <c r="AA984" s="1"/>
    </row>
    <row r="985" spans="1:27" ht="15.75" customHeight="1">
      <c r="A985" s="53"/>
      <c r="B985" s="198"/>
      <c r="C985" s="192"/>
      <c r="D985" s="193"/>
      <c r="E985" s="194"/>
      <c r="F985" s="194"/>
      <c r="G985" s="194"/>
      <c r="H985" s="194"/>
      <c r="I985" s="194"/>
      <c r="J985" s="194"/>
      <c r="K985" s="194"/>
      <c r="L985" s="1"/>
      <c r="M985" s="1"/>
      <c r="N985" s="1"/>
      <c r="O985" s="1"/>
      <c r="P985" s="1"/>
      <c r="Q985" s="1"/>
      <c r="R985" s="1"/>
      <c r="S985" s="1"/>
      <c r="T985" s="1"/>
      <c r="U985" s="1"/>
      <c r="V985" s="1"/>
      <c r="W985" s="1"/>
      <c r="X985" s="1"/>
      <c r="Y985" s="1"/>
      <c r="Z985" s="1"/>
      <c r="AA985" s="1"/>
    </row>
    <row r="986" spans="1:27" ht="15.75" customHeight="1">
      <c r="A986" s="53"/>
      <c r="B986" s="198"/>
      <c r="C986" s="192"/>
      <c r="D986" s="193"/>
      <c r="E986" s="194"/>
      <c r="F986" s="194"/>
      <c r="G986" s="194"/>
      <c r="H986" s="194"/>
      <c r="I986" s="194"/>
      <c r="J986" s="194"/>
      <c r="K986" s="194"/>
      <c r="L986" s="1"/>
      <c r="M986" s="1"/>
      <c r="N986" s="1"/>
      <c r="O986" s="1"/>
      <c r="P986" s="1"/>
      <c r="Q986" s="1"/>
      <c r="R986" s="1"/>
      <c r="S986" s="1"/>
      <c r="T986" s="1"/>
      <c r="U986" s="1"/>
      <c r="V986" s="1"/>
      <c r="W986" s="1"/>
      <c r="X986" s="1"/>
      <c r="Y986" s="1"/>
      <c r="Z986" s="1"/>
      <c r="AA986" s="1"/>
    </row>
    <row r="987" spans="1:27" ht="15.75" customHeight="1">
      <c r="A987" s="53"/>
      <c r="B987" s="198"/>
      <c r="C987" s="192"/>
      <c r="D987" s="193"/>
      <c r="E987" s="194"/>
      <c r="F987" s="194"/>
      <c r="G987" s="194"/>
      <c r="H987" s="194"/>
      <c r="I987" s="194"/>
      <c r="J987" s="194"/>
      <c r="K987" s="194"/>
      <c r="L987" s="1"/>
      <c r="M987" s="1"/>
      <c r="N987" s="1"/>
      <c r="O987" s="1"/>
      <c r="P987" s="1"/>
      <c r="Q987" s="1"/>
      <c r="R987" s="1"/>
      <c r="S987" s="1"/>
      <c r="T987" s="1"/>
      <c r="U987" s="1"/>
      <c r="V987" s="1"/>
      <c r="W987" s="1"/>
      <c r="X987" s="1"/>
      <c r="Y987" s="1"/>
      <c r="Z987" s="1"/>
      <c r="AA987" s="1"/>
    </row>
    <row r="988" spans="1:27" ht="15.75" customHeight="1">
      <c r="A988" s="53"/>
      <c r="B988" s="198"/>
      <c r="C988" s="192"/>
      <c r="D988" s="193"/>
      <c r="E988" s="194"/>
      <c r="F988" s="194"/>
      <c r="G988" s="194"/>
      <c r="H988" s="194"/>
      <c r="I988" s="194"/>
      <c r="J988" s="194"/>
      <c r="K988" s="194"/>
      <c r="L988" s="1"/>
      <c r="M988" s="1"/>
      <c r="N988" s="1"/>
      <c r="O988" s="1"/>
      <c r="P988" s="1"/>
      <c r="Q988" s="1"/>
      <c r="R988" s="1"/>
      <c r="S988" s="1"/>
      <c r="T988" s="1"/>
      <c r="U988" s="1"/>
      <c r="V988" s="1"/>
      <c r="W988" s="1"/>
      <c r="X988" s="1"/>
      <c r="Y988" s="1"/>
      <c r="Z988" s="1"/>
      <c r="AA988" s="1"/>
    </row>
    <row r="989" spans="1:27" ht="15.75" customHeight="1">
      <c r="A989" s="53"/>
      <c r="B989" s="198"/>
      <c r="C989" s="192"/>
      <c r="D989" s="193"/>
      <c r="E989" s="194"/>
      <c r="F989" s="194"/>
      <c r="G989" s="194"/>
      <c r="H989" s="194"/>
      <c r="I989" s="194"/>
      <c r="J989" s="194"/>
      <c r="K989" s="194"/>
      <c r="L989" s="1"/>
      <c r="M989" s="1"/>
      <c r="N989" s="1"/>
      <c r="O989" s="1"/>
      <c r="P989" s="1"/>
      <c r="Q989" s="1"/>
      <c r="R989" s="1"/>
      <c r="S989" s="1"/>
      <c r="T989" s="1"/>
      <c r="U989" s="1"/>
      <c r="V989" s="1"/>
      <c r="W989" s="1"/>
      <c r="X989" s="1"/>
      <c r="Y989" s="1"/>
      <c r="Z989" s="1"/>
      <c r="AA989" s="1"/>
    </row>
    <row r="990" spans="1:27" ht="15.75" customHeight="1">
      <c r="A990" s="53"/>
      <c r="B990" s="198"/>
      <c r="C990" s="192"/>
      <c r="D990" s="193"/>
      <c r="E990" s="194"/>
      <c r="F990" s="194"/>
      <c r="G990" s="194"/>
      <c r="H990" s="194"/>
      <c r="I990" s="194"/>
      <c r="J990" s="194"/>
      <c r="K990" s="194"/>
      <c r="L990" s="1"/>
      <c r="M990" s="1"/>
      <c r="N990" s="1"/>
      <c r="O990" s="1"/>
      <c r="P990" s="1"/>
      <c r="Q990" s="1"/>
      <c r="R990" s="1"/>
      <c r="S990" s="1"/>
      <c r="T990" s="1"/>
      <c r="U990" s="1"/>
      <c r="V990" s="1"/>
      <c r="W990" s="1"/>
      <c r="X990" s="1"/>
      <c r="Y990" s="1"/>
      <c r="Z990" s="1"/>
      <c r="AA990" s="1"/>
    </row>
    <row r="991" spans="1:27" ht="15.75" customHeight="1">
      <c r="A991" s="53"/>
      <c r="B991" s="198"/>
      <c r="C991" s="192"/>
      <c r="D991" s="193"/>
      <c r="E991" s="194"/>
      <c r="F991" s="194"/>
      <c r="G991" s="194"/>
      <c r="H991" s="194"/>
      <c r="I991" s="194"/>
      <c r="J991" s="194"/>
      <c r="K991" s="194"/>
      <c r="L991" s="1"/>
      <c r="M991" s="1"/>
      <c r="N991" s="1"/>
      <c r="O991" s="1"/>
      <c r="P991" s="1"/>
      <c r="Q991" s="1"/>
      <c r="R991" s="1"/>
      <c r="S991" s="1"/>
      <c r="T991" s="1"/>
      <c r="U991" s="1"/>
      <c r="V991" s="1"/>
      <c r="W991" s="1"/>
      <c r="X991" s="1"/>
      <c r="Y991" s="1"/>
      <c r="Z991" s="1"/>
      <c r="AA991" s="1"/>
    </row>
    <row r="992" spans="1:27" ht="15.75" customHeight="1">
      <c r="A992" s="53"/>
      <c r="B992" s="198"/>
      <c r="C992" s="192"/>
      <c r="D992" s="193"/>
      <c r="E992" s="194"/>
      <c r="F992" s="194"/>
      <c r="G992" s="194"/>
      <c r="H992" s="194"/>
      <c r="I992" s="194"/>
      <c r="J992" s="194"/>
      <c r="K992" s="194"/>
      <c r="L992" s="1"/>
      <c r="M992" s="1"/>
      <c r="N992" s="1"/>
      <c r="O992" s="1"/>
      <c r="P992" s="1"/>
      <c r="Q992" s="1"/>
      <c r="R992" s="1"/>
      <c r="S992" s="1"/>
      <c r="T992" s="1"/>
      <c r="U992" s="1"/>
      <c r="V992" s="1"/>
      <c r="W992" s="1"/>
      <c r="X992" s="1"/>
      <c r="Y992" s="1"/>
      <c r="Z992" s="1"/>
      <c r="AA992" s="1"/>
    </row>
    <row r="993" spans="1:27" ht="15.75" customHeight="1">
      <c r="A993" s="53"/>
      <c r="B993" s="198"/>
      <c r="C993" s="192"/>
      <c r="D993" s="193"/>
      <c r="E993" s="194"/>
      <c r="F993" s="194"/>
      <c r="G993" s="194"/>
      <c r="H993" s="194"/>
      <c r="I993" s="194"/>
      <c r="J993" s="194"/>
      <c r="K993" s="194"/>
      <c r="L993" s="1"/>
      <c r="M993" s="1"/>
      <c r="N993" s="1"/>
      <c r="O993" s="1"/>
      <c r="P993" s="1"/>
      <c r="Q993" s="1"/>
      <c r="R993" s="1"/>
      <c r="S993" s="1"/>
      <c r="T993" s="1"/>
      <c r="U993" s="1"/>
      <c r="V993" s="1"/>
      <c r="W993" s="1"/>
      <c r="X993" s="1"/>
      <c r="Y993" s="1"/>
      <c r="Z993" s="1"/>
      <c r="AA993" s="1"/>
    </row>
    <row r="994" spans="1:27" ht="15.75" customHeight="1">
      <c r="A994" s="53"/>
      <c r="B994" s="198"/>
      <c r="C994" s="192"/>
      <c r="D994" s="193"/>
      <c r="E994" s="194"/>
      <c r="F994" s="194"/>
      <c r="G994" s="194"/>
      <c r="H994" s="194"/>
      <c r="I994" s="194"/>
      <c r="J994" s="194"/>
      <c r="K994" s="194"/>
      <c r="L994" s="1"/>
      <c r="M994" s="1"/>
      <c r="N994" s="1"/>
      <c r="O994" s="1"/>
      <c r="P994" s="1"/>
      <c r="Q994" s="1"/>
      <c r="R994" s="1"/>
      <c r="S994" s="1"/>
      <c r="T994" s="1"/>
      <c r="U994" s="1"/>
      <c r="V994" s="1"/>
      <c r="W994" s="1"/>
      <c r="X994" s="1"/>
      <c r="Y994" s="1"/>
      <c r="Z994" s="1"/>
      <c r="AA994" s="1"/>
    </row>
    <row r="995" spans="1:27" ht="15.75" customHeight="1">
      <c r="A995" s="53"/>
      <c r="B995" s="198"/>
      <c r="C995" s="192"/>
      <c r="D995" s="193"/>
      <c r="E995" s="194"/>
      <c r="F995" s="194"/>
      <c r="G995" s="194"/>
      <c r="H995" s="194"/>
      <c r="I995" s="194"/>
      <c r="J995" s="194"/>
      <c r="K995" s="194"/>
      <c r="L995" s="1"/>
      <c r="M995" s="1"/>
      <c r="N995" s="1"/>
      <c r="O995" s="1"/>
      <c r="P995" s="1"/>
      <c r="Q995" s="1"/>
      <c r="R995" s="1"/>
      <c r="S995" s="1"/>
      <c r="T995" s="1"/>
      <c r="U995" s="1"/>
      <c r="V995" s="1"/>
      <c r="W995" s="1"/>
      <c r="X995" s="1"/>
      <c r="Y995" s="1"/>
      <c r="Z995" s="1"/>
      <c r="AA995" s="1"/>
    </row>
    <row r="996" spans="1:27" ht="15.75" customHeight="1">
      <c r="A996" s="53"/>
      <c r="B996" s="198"/>
      <c r="C996" s="192"/>
      <c r="D996" s="193"/>
      <c r="E996" s="194"/>
      <c r="F996" s="194"/>
      <c r="G996" s="194"/>
      <c r="H996" s="194"/>
      <c r="I996" s="194"/>
      <c r="J996" s="194"/>
      <c r="K996" s="194"/>
      <c r="L996" s="1"/>
      <c r="M996" s="1"/>
      <c r="N996" s="1"/>
      <c r="O996" s="1"/>
      <c r="P996" s="1"/>
      <c r="Q996" s="1"/>
      <c r="R996" s="1"/>
      <c r="S996" s="1"/>
      <c r="T996" s="1"/>
      <c r="U996" s="1"/>
      <c r="V996" s="1"/>
      <c r="W996" s="1"/>
      <c r="X996" s="1"/>
      <c r="Y996" s="1"/>
      <c r="Z996" s="1"/>
      <c r="AA996" s="1"/>
    </row>
    <row r="997" spans="1:27" ht="15.75" customHeight="1">
      <c r="A997" s="53"/>
      <c r="B997" s="198"/>
      <c r="C997" s="192"/>
      <c r="D997" s="193"/>
      <c r="E997" s="194"/>
      <c r="F997" s="194"/>
      <c r="G997" s="194"/>
      <c r="H997" s="194"/>
      <c r="I997" s="194"/>
      <c r="J997" s="194"/>
      <c r="K997" s="194"/>
      <c r="L997" s="1"/>
      <c r="M997" s="1"/>
      <c r="N997" s="1"/>
      <c r="O997" s="1"/>
      <c r="P997" s="1"/>
      <c r="Q997" s="1"/>
      <c r="R997" s="1"/>
      <c r="S997" s="1"/>
      <c r="T997" s="1"/>
      <c r="U997" s="1"/>
      <c r="V997" s="1"/>
      <c r="W997" s="1"/>
      <c r="X997" s="1"/>
      <c r="Y997" s="1"/>
      <c r="Z997" s="1"/>
      <c r="AA997" s="1"/>
    </row>
    <row r="998" spans="1:27" ht="15.75" customHeight="1">
      <c r="A998" s="53"/>
      <c r="B998" s="198"/>
      <c r="C998" s="192"/>
      <c r="D998" s="193"/>
      <c r="E998" s="194"/>
      <c r="F998" s="194"/>
      <c r="G998" s="194"/>
      <c r="H998" s="194"/>
      <c r="I998" s="194"/>
      <c r="J998" s="194"/>
      <c r="K998" s="194"/>
      <c r="L998" s="1"/>
      <c r="M998" s="1"/>
      <c r="N998" s="1"/>
      <c r="O998" s="1"/>
      <c r="P998" s="1"/>
      <c r="Q998" s="1"/>
      <c r="R998" s="1"/>
      <c r="S998" s="1"/>
      <c r="T998" s="1"/>
      <c r="U998" s="1"/>
      <c r="V998" s="1"/>
      <c r="W998" s="1"/>
      <c r="X998" s="1"/>
      <c r="Y998" s="1"/>
      <c r="Z998" s="1"/>
      <c r="AA998" s="1"/>
    </row>
    <row r="999" spans="1:27" ht="15.75" customHeight="1">
      <c r="A999" s="53"/>
      <c r="B999" s="198"/>
      <c r="C999" s="192"/>
      <c r="D999" s="193"/>
      <c r="E999" s="194"/>
      <c r="F999" s="194"/>
      <c r="G999" s="194"/>
      <c r="H999" s="194"/>
      <c r="I999" s="194"/>
      <c r="J999" s="194"/>
      <c r="K999" s="194"/>
      <c r="L999" s="1"/>
      <c r="M999" s="1"/>
      <c r="N999" s="1"/>
      <c r="O999" s="1"/>
      <c r="P999" s="1"/>
      <c r="Q999" s="1"/>
      <c r="R999" s="1"/>
      <c r="S999" s="1"/>
      <c r="T999" s="1"/>
      <c r="U999" s="1"/>
      <c r="V999" s="1"/>
      <c r="W999" s="1"/>
      <c r="X999" s="1"/>
      <c r="Y999" s="1"/>
      <c r="Z999" s="1"/>
      <c r="AA999" s="1"/>
    </row>
    <row r="1000" spans="1:27" ht="15.75" customHeight="1">
      <c r="A1000" s="53"/>
      <c r="B1000" s="198"/>
      <c r="C1000" s="192"/>
      <c r="D1000" s="193"/>
      <c r="E1000" s="194"/>
      <c r="F1000" s="194"/>
      <c r="G1000" s="194"/>
      <c r="H1000" s="194"/>
      <c r="I1000" s="194"/>
      <c r="J1000" s="194"/>
      <c r="K1000" s="194"/>
      <c r="L1000" s="1"/>
      <c r="M1000" s="1"/>
      <c r="N1000" s="1"/>
      <c r="O1000" s="1"/>
      <c r="P1000" s="1"/>
      <c r="Q1000" s="1"/>
      <c r="R1000" s="1"/>
      <c r="S1000" s="1"/>
      <c r="T1000" s="1"/>
      <c r="U1000" s="1"/>
      <c r="V1000" s="1"/>
      <c r="W1000" s="1"/>
      <c r="X1000" s="1"/>
      <c r="Y1000" s="1"/>
      <c r="Z1000" s="1"/>
      <c r="AA1000" s="1"/>
    </row>
    <row r="1001" spans="1:27" ht="15.75" customHeight="1">
      <c r="A1001" s="53"/>
      <c r="B1001" s="198"/>
      <c r="C1001" s="192"/>
      <c r="D1001" s="193"/>
      <c r="E1001" s="194"/>
      <c r="F1001" s="194"/>
      <c r="G1001" s="194"/>
      <c r="H1001" s="194"/>
      <c r="I1001" s="194"/>
      <c r="J1001" s="194"/>
      <c r="K1001" s="194"/>
      <c r="L1001" s="1"/>
      <c r="M1001" s="1"/>
      <c r="N1001" s="1"/>
      <c r="O1001" s="1"/>
      <c r="P1001" s="1"/>
      <c r="Q1001" s="1"/>
      <c r="R1001" s="1"/>
      <c r="S1001" s="1"/>
      <c r="T1001" s="1"/>
      <c r="U1001" s="1"/>
      <c r="V1001" s="1"/>
      <c r="W1001" s="1"/>
      <c r="X1001" s="1"/>
      <c r="Y1001" s="1"/>
      <c r="Z1001" s="1"/>
      <c r="AA1001" s="1"/>
    </row>
    <row r="1002" spans="1:27" ht="15.75" customHeight="1">
      <c r="A1002" s="53"/>
      <c r="B1002" s="198"/>
      <c r="C1002" s="192"/>
      <c r="D1002" s="193"/>
      <c r="E1002" s="194"/>
      <c r="F1002" s="194"/>
      <c r="G1002" s="194"/>
      <c r="H1002" s="194"/>
      <c r="I1002" s="194"/>
      <c r="J1002" s="194"/>
      <c r="K1002" s="194"/>
      <c r="L1002" s="1"/>
      <c r="M1002" s="1"/>
      <c r="N1002" s="1"/>
      <c r="O1002" s="1"/>
      <c r="P1002" s="1"/>
      <c r="Q1002" s="1"/>
      <c r="R1002" s="1"/>
      <c r="S1002" s="1"/>
      <c r="T1002" s="1"/>
      <c r="U1002" s="1"/>
      <c r="V1002" s="1"/>
      <c r="W1002" s="1"/>
      <c r="X1002" s="1"/>
      <c r="Y1002" s="1"/>
      <c r="Z1002" s="1"/>
      <c r="AA1002" s="1"/>
    </row>
    <row r="1003" spans="1:27" ht="15.75" customHeight="1">
      <c r="A1003" s="53"/>
      <c r="B1003" s="198"/>
      <c r="C1003" s="192"/>
      <c r="D1003" s="193"/>
      <c r="E1003" s="194"/>
      <c r="F1003" s="194"/>
      <c r="G1003" s="194"/>
      <c r="H1003" s="194"/>
      <c r="I1003" s="194"/>
      <c r="J1003" s="194"/>
      <c r="K1003" s="194"/>
      <c r="L1003" s="1"/>
      <c r="M1003" s="1"/>
      <c r="N1003" s="1"/>
      <c r="O1003" s="1"/>
      <c r="P1003" s="1"/>
      <c r="Q1003" s="1"/>
      <c r="R1003" s="1"/>
      <c r="S1003" s="1"/>
      <c r="T1003" s="1"/>
      <c r="U1003" s="1"/>
      <c r="V1003" s="1"/>
      <c r="W1003" s="1"/>
      <c r="X1003" s="1"/>
      <c r="Y1003" s="1"/>
      <c r="Z1003" s="1"/>
      <c r="AA1003" s="1"/>
    </row>
    <row r="1004" spans="1:27" ht="15.75" customHeight="1">
      <c r="A1004" s="53"/>
      <c r="B1004" s="198"/>
      <c r="C1004" s="192"/>
      <c r="D1004" s="193"/>
      <c r="E1004" s="194"/>
      <c r="F1004" s="194"/>
      <c r="G1004" s="194"/>
      <c r="H1004" s="194"/>
      <c r="I1004" s="194"/>
      <c r="J1004" s="194"/>
      <c r="K1004" s="194"/>
      <c r="L1004" s="1"/>
      <c r="M1004" s="1"/>
      <c r="N1004" s="1"/>
      <c r="O1004" s="1"/>
      <c r="P1004" s="1"/>
      <c r="Q1004" s="1"/>
      <c r="R1004" s="1"/>
      <c r="S1004" s="1"/>
      <c r="T1004" s="1"/>
      <c r="U1004" s="1"/>
      <c r="V1004" s="1"/>
      <c r="W1004" s="1"/>
      <c r="X1004" s="1"/>
      <c r="Y1004" s="1"/>
      <c r="Z1004" s="1"/>
      <c r="AA1004" s="1"/>
    </row>
    <row r="1005" spans="1:27" ht="15.75" customHeight="1">
      <c r="A1005" s="53"/>
      <c r="B1005" s="198"/>
      <c r="C1005" s="192"/>
      <c r="D1005" s="193"/>
      <c r="E1005" s="194"/>
      <c r="F1005" s="194"/>
      <c r="G1005" s="194"/>
      <c r="H1005" s="194"/>
      <c r="I1005" s="194"/>
      <c r="J1005" s="194"/>
      <c r="K1005" s="194"/>
      <c r="L1005" s="1"/>
      <c r="M1005" s="1"/>
      <c r="N1005" s="1"/>
      <c r="O1005" s="1"/>
      <c r="P1005" s="1"/>
      <c r="Q1005" s="1"/>
      <c r="R1005" s="1"/>
      <c r="S1005" s="1"/>
      <c r="T1005" s="1"/>
      <c r="U1005" s="1"/>
      <c r="V1005" s="1"/>
      <c r="W1005" s="1"/>
      <c r="X1005" s="1"/>
      <c r="Y1005" s="1"/>
      <c r="Z1005" s="1"/>
      <c r="AA1005" s="1"/>
    </row>
    <row r="1006" spans="1:27" ht="15.75" customHeight="1">
      <c r="A1006" s="53"/>
      <c r="B1006" s="198"/>
      <c r="C1006" s="192"/>
      <c r="D1006" s="193"/>
      <c r="E1006" s="194"/>
      <c r="F1006" s="194"/>
      <c r="G1006" s="194"/>
      <c r="H1006" s="194"/>
      <c r="I1006" s="194"/>
      <c r="J1006" s="194"/>
      <c r="K1006" s="194"/>
      <c r="L1006" s="1"/>
      <c r="M1006" s="1"/>
      <c r="N1006" s="1"/>
      <c r="O1006" s="1"/>
      <c r="P1006" s="1"/>
      <c r="Q1006" s="1"/>
      <c r="R1006" s="1"/>
      <c r="S1006" s="1"/>
      <c r="T1006" s="1"/>
      <c r="U1006" s="1"/>
      <c r="V1006" s="1"/>
      <c r="W1006" s="1"/>
      <c r="X1006" s="1"/>
      <c r="Y1006" s="1"/>
      <c r="Z1006" s="1"/>
      <c r="AA1006" s="1"/>
    </row>
    <row r="1007" spans="1:27" ht="15.75" customHeight="1">
      <c r="A1007" s="53"/>
      <c r="B1007" s="198"/>
      <c r="C1007" s="192"/>
      <c r="D1007" s="193"/>
      <c r="E1007" s="194"/>
      <c r="F1007" s="194"/>
      <c r="G1007" s="194"/>
      <c r="H1007" s="194"/>
      <c r="I1007" s="194"/>
      <c r="J1007" s="194"/>
      <c r="K1007" s="194"/>
      <c r="L1007" s="1"/>
      <c r="M1007" s="1"/>
      <c r="N1007" s="1"/>
      <c r="O1007" s="1"/>
      <c r="P1007" s="1"/>
      <c r="Q1007" s="1"/>
      <c r="R1007" s="1"/>
      <c r="S1007" s="1"/>
      <c r="T1007" s="1"/>
      <c r="U1007" s="1"/>
      <c r="V1007" s="1"/>
      <c r="W1007" s="1"/>
      <c r="X1007" s="1"/>
      <c r="Y1007" s="1"/>
      <c r="Z1007" s="1"/>
      <c r="AA1007" s="1"/>
    </row>
    <row r="1008" spans="1:27" ht="15.75" customHeight="1">
      <c r="A1008" s="53"/>
      <c r="B1008" s="198"/>
      <c r="C1008" s="192"/>
      <c r="D1008" s="193"/>
      <c r="E1008" s="194"/>
      <c r="F1008" s="194"/>
      <c r="G1008" s="194"/>
      <c r="H1008" s="194"/>
      <c r="I1008" s="194"/>
      <c r="J1008" s="194"/>
      <c r="K1008" s="194"/>
      <c r="L1008" s="1"/>
      <c r="M1008" s="1"/>
      <c r="N1008" s="1"/>
      <c r="O1008" s="1"/>
      <c r="P1008" s="1"/>
      <c r="Q1008" s="1"/>
      <c r="R1008" s="1"/>
      <c r="S1008" s="1"/>
      <c r="T1008" s="1"/>
      <c r="U1008" s="1"/>
      <c r="V1008" s="1"/>
      <c r="W1008" s="1"/>
      <c r="X1008" s="1"/>
      <c r="Y1008" s="1"/>
      <c r="Z1008" s="1"/>
      <c r="AA1008" s="1"/>
    </row>
    <row r="1009" spans="1:27" ht="15.75" customHeight="1">
      <c r="A1009" s="53"/>
      <c r="B1009" s="198"/>
      <c r="C1009" s="192"/>
      <c r="D1009" s="193"/>
      <c r="E1009" s="194"/>
      <c r="F1009" s="194"/>
      <c r="G1009" s="194"/>
      <c r="H1009" s="194"/>
      <c r="I1009" s="194"/>
      <c r="J1009" s="194"/>
      <c r="K1009" s="194"/>
      <c r="L1009" s="1"/>
      <c r="M1009" s="1"/>
      <c r="N1009" s="1"/>
      <c r="O1009" s="1"/>
      <c r="P1009" s="1"/>
      <c r="Q1009" s="1"/>
      <c r="R1009" s="1"/>
      <c r="S1009" s="1"/>
      <c r="T1009" s="1"/>
      <c r="U1009" s="1"/>
      <c r="V1009" s="1"/>
      <c r="W1009" s="1"/>
      <c r="X1009" s="1"/>
      <c r="Y1009" s="1"/>
      <c r="Z1009" s="1"/>
      <c r="AA1009" s="1"/>
    </row>
    <row r="1010" spans="1:27" ht="15.75" customHeight="1">
      <c r="A1010" s="53"/>
      <c r="B1010" s="198"/>
      <c r="C1010" s="192"/>
      <c r="D1010" s="193"/>
      <c r="E1010" s="194"/>
      <c r="F1010" s="194"/>
      <c r="G1010" s="194"/>
      <c r="H1010" s="194"/>
      <c r="I1010" s="194"/>
      <c r="J1010" s="194"/>
      <c r="K1010" s="194"/>
      <c r="L1010" s="1"/>
      <c r="M1010" s="1"/>
      <c r="N1010" s="1"/>
      <c r="O1010" s="1"/>
      <c r="P1010" s="1"/>
      <c r="Q1010" s="1"/>
      <c r="R1010" s="1"/>
      <c r="S1010" s="1"/>
      <c r="T1010" s="1"/>
      <c r="U1010" s="1"/>
      <c r="V1010" s="1"/>
      <c r="W1010" s="1"/>
      <c r="X1010" s="1"/>
      <c r="Y1010" s="1"/>
      <c r="Z1010" s="1"/>
      <c r="AA1010" s="1"/>
    </row>
    <row r="1011" spans="1:27" ht="15.75" customHeight="1">
      <c r="A1011" s="53"/>
      <c r="B1011" s="198"/>
      <c r="C1011" s="192"/>
      <c r="D1011" s="193"/>
      <c r="E1011" s="194"/>
      <c r="F1011" s="194"/>
      <c r="G1011" s="194"/>
      <c r="H1011" s="194"/>
      <c r="I1011" s="194"/>
      <c r="J1011" s="194"/>
      <c r="K1011" s="194"/>
      <c r="L1011" s="1"/>
      <c r="M1011" s="1"/>
      <c r="N1011" s="1"/>
      <c r="O1011" s="1"/>
      <c r="P1011" s="1"/>
      <c r="Q1011" s="1"/>
      <c r="R1011" s="1"/>
      <c r="S1011" s="1"/>
      <c r="T1011" s="1"/>
      <c r="U1011" s="1"/>
      <c r="V1011" s="1"/>
      <c r="W1011" s="1"/>
      <c r="X1011" s="1"/>
      <c r="Y1011" s="1"/>
      <c r="Z1011" s="1"/>
      <c r="AA1011" s="1"/>
    </row>
    <row r="1012" spans="1:27" ht="15.75" customHeight="1">
      <c r="A1012" s="53"/>
      <c r="B1012" s="198"/>
      <c r="C1012" s="192"/>
      <c r="D1012" s="193"/>
      <c r="E1012" s="194"/>
      <c r="F1012" s="194"/>
      <c r="G1012" s="194"/>
      <c r="H1012" s="194"/>
      <c r="I1012" s="194"/>
      <c r="J1012" s="194"/>
      <c r="K1012" s="194"/>
      <c r="L1012" s="1"/>
      <c r="M1012" s="1"/>
      <c r="N1012" s="1"/>
      <c r="O1012" s="1"/>
      <c r="P1012" s="1"/>
      <c r="Q1012" s="1"/>
      <c r="R1012" s="1"/>
      <c r="S1012" s="1"/>
      <c r="T1012" s="1"/>
      <c r="U1012" s="1"/>
      <c r="V1012" s="1"/>
      <c r="W1012" s="1"/>
      <c r="X1012" s="1"/>
      <c r="Y1012" s="1"/>
      <c r="Z1012" s="1"/>
      <c r="AA1012" s="1"/>
    </row>
    <row r="1013" spans="1:27" ht="15.75" customHeight="1">
      <c r="A1013" s="53"/>
      <c r="B1013" s="198"/>
      <c r="C1013" s="192"/>
      <c r="D1013" s="193"/>
      <c r="E1013" s="194"/>
      <c r="F1013" s="194"/>
      <c r="G1013" s="194"/>
      <c r="H1013" s="194"/>
      <c r="I1013" s="194"/>
      <c r="J1013" s="194"/>
      <c r="K1013" s="194"/>
      <c r="L1013" s="1"/>
      <c r="M1013" s="1"/>
      <c r="N1013" s="1"/>
      <c r="O1013" s="1"/>
      <c r="P1013" s="1"/>
      <c r="Q1013" s="1"/>
      <c r="R1013" s="1"/>
      <c r="S1013" s="1"/>
      <c r="T1013" s="1"/>
      <c r="U1013" s="1"/>
      <c r="V1013" s="1"/>
      <c r="W1013" s="1"/>
      <c r="X1013" s="1"/>
      <c r="Y1013" s="1"/>
      <c r="Z1013" s="1"/>
      <c r="AA1013" s="1"/>
    </row>
    <row r="1014" spans="1:27" ht="15.75" customHeight="1">
      <c r="A1014" s="53"/>
      <c r="B1014" s="198"/>
      <c r="C1014" s="192"/>
      <c r="D1014" s="193"/>
      <c r="E1014" s="194"/>
      <c r="F1014" s="194"/>
      <c r="G1014" s="194"/>
      <c r="H1014" s="194"/>
      <c r="I1014" s="194"/>
      <c r="J1014" s="194"/>
      <c r="K1014" s="194"/>
      <c r="L1014" s="1"/>
      <c r="M1014" s="1"/>
      <c r="N1014" s="1"/>
      <c r="O1014" s="1"/>
      <c r="P1014" s="1"/>
      <c r="Q1014" s="1"/>
      <c r="R1014" s="1"/>
      <c r="S1014" s="1"/>
      <c r="T1014" s="1"/>
      <c r="U1014" s="1"/>
      <c r="V1014" s="1"/>
      <c r="W1014" s="1"/>
      <c r="X1014" s="1"/>
      <c r="Y1014" s="1"/>
      <c r="Z1014" s="1"/>
      <c r="AA1014" s="1"/>
    </row>
    <row r="1015" spans="1:27" ht="15.75" customHeight="1">
      <c r="A1015" s="53"/>
      <c r="B1015" s="198"/>
      <c r="C1015" s="192"/>
      <c r="D1015" s="193"/>
      <c r="E1015" s="194"/>
      <c r="F1015" s="194"/>
      <c r="G1015" s="194"/>
      <c r="H1015" s="194"/>
      <c r="I1015" s="194"/>
      <c r="J1015" s="194"/>
      <c r="K1015" s="194"/>
      <c r="L1015" s="1"/>
      <c r="M1015" s="1"/>
      <c r="N1015" s="1"/>
      <c r="O1015" s="1"/>
      <c r="P1015" s="1"/>
      <c r="Q1015" s="1"/>
      <c r="R1015" s="1"/>
      <c r="S1015" s="1"/>
      <c r="T1015" s="1"/>
      <c r="U1015" s="1"/>
      <c r="V1015" s="1"/>
      <c r="W1015" s="1"/>
      <c r="X1015" s="1"/>
      <c r="Y1015" s="1"/>
      <c r="Z1015" s="1"/>
      <c r="AA1015" s="1"/>
    </row>
    <row r="1016" spans="1:27" ht="15.75" customHeight="1">
      <c r="A1016" s="53"/>
      <c r="B1016" s="198"/>
      <c r="C1016" s="192"/>
      <c r="D1016" s="193"/>
      <c r="E1016" s="194"/>
      <c r="F1016" s="194"/>
      <c r="G1016" s="194"/>
      <c r="H1016" s="194"/>
      <c r="I1016" s="194"/>
      <c r="J1016" s="194"/>
      <c r="K1016" s="194"/>
      <c r="L1016" s="1"/>
      <c r="M1016" s="1"/>
      <c r="N1016" s="1"/>
      <c r="O1016" s="1"/>
      <c r="P1016" s="1"/>
      <c r="Q1016" s="1"/>
      <c r="R1016" s="1"/>
      <c r="S1016" s="1"/>
      <c r="T1016" s="1"/>
      <c r="U1016" s="1"/>
      <c r="V1016" s="1"/>
      <c r="W1016" s="1"/>
      <c r="X1016" s="1"/>
      <c r="Y1016" s="1"/>
      <c r="Z1016" s="1"/>
      <c r="AA1016" s="1"/>
    </row>
    <row r="1017" spans="1:27" ht="15.75" customHeight="1">
      <c r="A1017" s="53"/>
      <c r="B1017" s="198"/>
      <c r="C1017" s="192"/>
      <c r="D1017" s="193"/>
      <c r="E1017" s="194"/>
      <c r="F1017" s="194"/>
      <c r="G1017" s="194"/>
      <c r="H1017" s="194"/>
      <c r="I1017" s="194"/>
      <c r="J1017" s="194"/>
      <c r="K1017" s="194"/>
      <c r="L1017" s="1"/>
      <c r="M1017" s="1"/>
      <c r="N1017" s="1"/>
      <c r="O1017" s="1"/>
      <c r="P1017" s="1"/>
      <c r="Q1017" s="1"/>
      <c r="R1017" s="1"/>
      <c r="S1017" s="1"/>
      <c r="T1017" s="1"/>
      <c r="U1017" s="1"/>
      <c r="V1017" s="1"/>
      <c r="W1017" s="1"/>
      <c r="X1017" s="1"/>
      <c r="Y1017" s="1"/>
      <c r="Z1017" s="1"/>
      <c r="AA1017" s="1"/>
    </row>
    <row r="1018" spans="1:27" ht="15.75" customHeight="1">
      <c r="A1018" s="53"/>
      <c r="B1018" s="198"/>
      <c r="C1018" s="192"/>
      <c r="D1018" s="193"/>
      <c r="E1018" s="194"/>
      <c r="F1018" s="194"/>
      <c r="G1018" s="194"/>
      <c r="H1018" s="194"/>
      <c r="I1018" s="194"/>
      <c r="J1018" s="194"/>
      <c r="K1018" s="194"/>
      <c r="L1018" s="1"/>
      <c r="M1018" s="1"/>
      <c r="N1018" s="1"/>
      <c r="O1018" s="1"/>
      <c r="P1018" s="1"/>
      <c r="Q1018" s="1"/>
      <c r="R1018" s="1"/>
      <c r="S1018" s="1"/>
      <c r="T1018" s="1"/>
      <c r="U1018" s="1"/>
      <c r="V1018" s="1"/>
      <c r="W1018" s="1"/>
      <c r="X1018" s="1"/>
      <c r="Y1018" s="1"/>
      <c r="Z1018" s="1"/>
      <c r="AA1018" s="1"/>
    </row>
    <row r="1019" spans="1:27" ht="15.75" customHeight="1">
      <c r="A1019" s="53"/>
      <c r="B1019" s="198"/>
      <c r="C1019" s="192"/>
      <c r="D1019" s="193"/>
      <c r="E1019" s="194"/>
      <c r="F1019" s="194"/>
      <c r="G1019" s="194"/>
      <c r="H1019" s="194"/>
      <c r="I1019" s="194"/>
      <c r="J1019" s="194"/>
      <c r="K1019" s="194"/>
      <c r="L1019" s="1"/>
      <c r="M1019" s="1"/>
      <c r="N1019" s="1"/>
      <c r="O1019" s="1"/>
      <c r="P1019" s="1"/>
      <c r="Q1019" s="1"/>
      <c r="R1019" s="1"/>
      <c r="S1019" s="1"/>
      <c r="T1019" s="1"/>
      <c r="U1019" s="1"/>
      <c r="V1019" s="1"/>
      <c r="W1019" s="1"/>
      <c r="X1019" s="1"/>
      <c r="Y1019" s="1"/>
      <c r="Z1019" s="1"/>
      <c r="AA1019" s="1"/>
    </row>
    <row r="1020" spans="1:27" ht="15.75" customHeight="1">
      <c r="A1020" s="53"/>
      <c r="B1020" s="198"/>
      <c r="C1020" s="192"/>
      <c r="D1020" s="193"/>
      <c r="E1020" s="194"/>
      <c r="F1020" s="194"/>
      <c r="G1020" s="194"/>
      <c r="H1020" s="194"/>
      <c r="I1020" s="194"/>
      <c r="J1020" s="194"/>
      <c r="K1020" s="194"/>
      <c r="L1020" s="1"/>
      <c r="M1020" s="1"/>
      <c r="N1020" s="1"/>
      <c r="O1020" s="1"/>
      <c r="P1020" s="1"/>
      <c r="Q1020" s="1"/>
      <c r="R1020" s="1"/>
      <c r="S1020" s="1"/>
      <c r="T1020" s="1"/>
      <c r="U1020" s="1"/>
      <c r="V1020" s="1"/>
      <c r="W1020" s="1"/>
      <c r="X1020" s="1"/>
      <c r="Y1020" s="1"/>
      <c r="Z1020" s="1"/>
      <c r="AA1020" s="1"/>
    </row>
    <row r="1021" spans="1:27" ht="15.75" customHeight="1">
      <c r="A1021" s="53"/>
      <c r="B1021" s="198"/>
      <c r="C1021" s="192"/>
      <c r="D1021" s="193"/>
      <c r="E1021" s="194"/>
      <c r="F1021" s="194"/>
      <c r="G1021" s="194"/>
      <c r="H1021" s="194"/>
      <c r="I1021" s="194"/>
      <c r="J1021" s="194"/>
      <c r="K1021" s="194"/>
      <c r="L1021" s="1"/>
      <c r="M1021" s="1"/>
      <c r="N1021" s="1"/>
      <c r="O1021" s="1"/>
      <c r="P1021" s="1"/>
      <c r="Q1021" s="1"/>
      <c r="R1021" s="1"/>
      <c r="S1021" s="1"/>
      <c r="T1021" s="1"/>
      <c r="U1021" s="1"/>
      <c r="V1021" s="1"/>
      <c r="W1021" s="1"/>
      <c r="X1021" s="1"/>
      <c r="Y1021" s="1"/>
      <c r="Z1021" s="1"/>
      <c r="AA1021" s="1"/>
    </row>
    <row r="1022" spans="1:27" ht="15.75" customHeight="1">
      <c r="A1022" s="53"/>
      <c r="B1022" s="198"/>
      <c r="C1022" s="192"/>
      <c r="D1022" s="193"/>
      <c r="E1022" s="194"/>
      <c r="F1022" s="194"/>
      <c r="G1022" s="194"/>
      <c r="H1022" s="194"/>
      <c r="I1022" s="194"/>
      <c r="J1022" s="194"/>
      <c r="K1022" s="194"/>
      <c r="L1022" s="1"/>
      <c r="M1022" s="1"/>
      <c r="N1022" s="1"/>
      <c r="O1022" s="1"/>
      <c r="P1022" s="1"/>
      <c r="Q1022" s="1"/>
      <c r="R1022" s="1"/>
      <c r="S1022" s="1"/>
      <c r="T1022" s="1"/>
      <c r="U1022" s="1"/>
      <c r="V1022" s="1"/>
      <c r="W1022" s="1"/>
      <c r="X1022" s="1"/>
      <c r="Y1022" s="1"/>
      <c r="Z1022" s="1"/>
      <c r="AA1022" s="1"/>
    </row>
    <row r="1023" spans="1:27" ht="15.75" customHeight="1">
      <c r="A1023" s="53"/>
      <c r="B1023" s="198"/>
      <c r="C1023" s="192"/>
      <c r="D1023" s="193"/>
      <c r="E1023" s="194"/>
      <c r="F1023" s="194"/>
      <c r="G1023" s="194"/>
      <c r="H1023" s="194"/>
      <c r="I1023" s="194"/>
      <c r="J1023" s="194"/>
      <c r="K1023" s="194"/>
      <c r="L1023" s="1"/>
      <c r="M1023" s="1"/>
      <c r="N1023" s="1"/>
      <c r="O1023" s="1"/>
      <c r="P1023" s="1"/>
      <c r="Q1023" s="1"/>
      <c r="R1023" s="1"/>
      <c r="S1023" s="1"/>
      <c r="T1023" s="1"/>
      <c r="U1023" s="1"/>
      <c r="V1023" s="1"/>
      <c r="W1023" s="1"/>
      <c r="X1023" s="1"/>
      <c r="Y1023" s="1"/>
      <c r="Z1023" s="1"/>
      <c r="AA1023" s="1"/>
    </row>
    <row r="1024" spans="1:27" ht="15.75" customHeight="1">
      <c r="A1024" s="53"/>
      <c r="B1024" s="198"/>
      <c r="C1024" s="192"/>
      <c r="D1024" s="193"/>
      <c r="E1024" s="194"/>
      <c r="F1024" s="194"/>
      <c r="G1024" s="194"/>
      <c r="H1024" s="194"/>
      <c r="I1024" s="194"/>
      <c r="J1024" s="194"/>
      <c r="K1024" s="194"/>
      <c r="L1024" s="1"/>
      <c r="M1024" s="1"/>
      <c r="N1024" s="1"/>
      <c r="O1024" s="1"/>
      <c r="P1024" s="1"/>
      <c r="Q1024" s="1"/>
      <c r="R1024" s="1"/>
      <c r="S1024" s="1"/>
      <c r="T1024" s="1"/>
      <c r="U1024" s="1"/>
      <c r="V1024" s="1"/>
      <c r="W1024" s="1"/>
      <c r="X1024" s="1"/>
      <c r="Y1024" s="1"/>
      <c r="Z1024" s="1"/>
      <c r="AA1024" s="1"/>
    </row>
    <row r="1025" spans="1:27" ht="15.75" customHeight="1">
      <c r="A1025" s="53"/>
      <c r="B1025" s="198"/>
      <c r="C1025" s="192"/>
      <c r="D1025" s="193"/>
      <c r="E1025" s="194"/>
      <c r="F1025" s="194"/>
      <c r="G1025" s="194"/>
      <c r="H1025" s="194"/>
      <c r="I1025" s="194"/>
      <c r="J1025" s="194"/>
      <c r="K1025" s="194"/>
      <c r="L1025" s="1"/>
      <c r="M1025" s="1"/>
      <c r="N1025" s="1"/>
      <c r="O1025" s="1"/>
      <c r="P1025" s="1"/>
      <c r="Q1025" s="1"/>
      <c r="R1025" s="1"/>
      <c r="S1025" s="1"/>
      <c r="T1025" s="1"/>
      <c r="U1025" s="1"/>
      <c r="V1025" s="1"/>
      <c r="W1025" s="1"/>
      <c r="X1025" s="1"/>
      <c r="Y1025" s="1"/>
      <c r="Z1025" s="1"/>
      <c r="AA1025" s="1"/>
    </row>
    <row r="1026" spans="1:27" ht="15.75" customHeight="1">
      <c r="A1026" s="53"/>
      <c r="B1026" s="198"/>
      <c r="C1026" s="192"/>
      <c r="D1026" s="193"/>
      <c r="E1026" s="194"/>
      <c r="F1026" s="194"/>
      <c r="G1026" s="194"/>
      <c r="H1026" s="194"/>
      <c r="I1026" s="194"/>
      <c r="J1026" s="194"/>
      <c r="K1026" s="194"/>
      <c r="L1026" s="1"/>
      <c r="M1026" s="1"/>
      <c r="N1026" s="1"/>
      <c r="O1026" s="1"/>
      <c r="P1026" s="1"/>
      <c r="Q1026" s="1"/>
      <c r="R1026" s="1"/>
      <c r="S1026" s="1"/>
      <c r="T1026" s="1"/>
      <c r="U1026" s="1"/>
      <c r="V1026" s="1"/>
      <c r="W1026" s="1"/>
      <c r="X1026" s="1"/>
      <c r="Y1026" s="1"/>
      <c r="Z1026" s="1"/>
      <c r="AA1026" s="1"/>
    </row>
    <row r="1027" spans="1:27" ht="15.75" customHeight="1">
      <c r="A1027" s="53"/>
      <c r="B1027" s="198"/>
      <c r="C1027" s="192"/>
      <c r="D1027" s="193"/>
      <c r="E1027" s="194"/>
      <c r="F1027" s="194"/>
      <c r="G1027" s="194"/>
      <c r="H1027" s="194"/>
      <c r="I1027" s="194"/>
      <c r="J1027" s="194"/>
      <c r="K1027" s="194"/>
      <c r="L1027" s="1"/>
      <c r="M1027" s="1"/>
      <c r="N1027" s="1"/>
      <c r="O1027" s="1"/>
      <c r="P1027" s="1"/>
      <c r="Q1027" s="1"/>
      <c r="R1027" s="1"/>
      <c r="S1027" s="1"/>
      <c r="T1027" s="1"/>
      <c r="U1027" s="1"/>
      <c r="V1027" s="1"/>
      <c r="W1027" s="1"/>
      <c r="X1027" s="1"/>
      <c r="Y1027" s="1"/>
      <c r="Z1027" s="1"/>
      <c r="AA1027" s="1"/>
    </row>
    <row r="1028" spans="1:27" ht="15.75" customHeight="1">
      <c r="A1028" s="53"/>
      <c r="B1028" s="198"/>
      <c r="C1028" s="192"/>
      <c r="D1028" s="193"/>
      <c r="E1028" s="194"/>
      <c r="F1028" s="194"/>
      <c r="G1028" s="194"/>
      <c r="H1028" s="194"/>
      <c r="I1028" s="194"/>
      <c r="J1028" s="194"/>
      <c r="K1028" s="194"/>
      <c r="L1028" s="1"/>
      <c r="M1028" s="1"/>
      <c r="N1028" s="1"/>
      <c r="O1028" s="1"/>
      <c r="P1028" s="1"/>
      <c r="Q1028" s="1"/>
      <c r="R1028" s="1"/>
      <c r="S1028" s="1"/>
      <c r="T1028" s="1"/>
      <c r="U1028" s="1"/>
      <c r="V1028" s="1"/>
      <c r="W1028" s="1"/>
      <c r="X1028" s="1"/>
      <c r="Y1028" s="1"/>
      <c r="Z1028" s="1"/>
      <c r="AA1028" s="1"/>
    </row>
    <row r="1029" spans="1:27" ht="15.75" customHeight="1">
      <c r="A1029" s="53"/>
      <c r="B1029" s="198"/>
      <c r="C1029" s="192"/>
      <c r="D1029" s="193"/>
      <c r="E1029" s="194"/>
      <c r="F1029" s="194"/>
      <c r="G1029" s="194"/>
      <c r="H1029" s="194"/>
      <c r="I1029" s="194"/>
      <c r="J1029" s="194"/>
      <c r="K1029" s="194"/>
      <c r="L1029" s="1"/>
      <c r="M1029" s="1"/>
      <c r="N1029" s="1"/>
      <c r="O1029" s="1"/>
      <c r="P1029" s="1"/>
      <c r="Q1029" s="1"/>
      <c r="R1029" s="1"/>
      <c r="S1029" s="1"/>
      <c r="T1029" s="1"/>
      <c r="U1029" s="1"/>
      <c r="V1029" s="1"/>
      <c r="W1029" s="1"/>
      <c r="X1029" s="1"/>
      <c r="Y1029" s="1"/>
      <c r="Z1029" s="1"/>
      <c r="AA1029" s="1"/>
    </row>
    <row r="1030" spans="1:27" ht="15.75" customHeight="1">
      <c r="A1030" s="53"/>
      <c r="B1030" s="198"/>
      <c r="C1030" s="192"/>
      <c r="D1030" s="193"/>
      <c r="E1030" s="194"/>
      <c r="F1030" s="194"/>
      <c r="G1030" s="194"/>
      <c r="H1030" s="194"/>
      <c r="I1030" s="194"/>
      <c r="J1030" s="194"/>
      <c r="K1030" s="194"/>
      <c r="L1030" s="1"/>
      <c r="M1030" s="1"/>
      <c r="N1030" s="1"/>
      <c r="O1030" s="1"/>
      <c r="P1030" s="1"/>
      <c r="Q1030" s="1"/>
      <c r="R1030" s="1"/>
      <c r="S1030" s="1"/>
      <c r="T1030" s="1"/>
      <c r="U1030" s="1"/>
      <c r="V1030" s="1"/>
      <c r="W1030" s="1"/>
      <c r="X1030" s="1"/>
      <c r="Y1030" s="1"/>
      <c r="Z1030" s="1"/>
      <c r="AA1030" s="1"/>
    </row>
    <row r="1031" spans="1:27" ht="15.75" customHeight="1">
      <c r="A1031" s="53"/>
      <c r="B1031" s="198"/>
      <c r="C1031" s="192"/>
      <c r="D1031" s="193"/>
      <c r="E1031" s="194"/>
      <c r="F1031" s="194"/>
      <c r="G1031" s="194"/>
      <c r="H1031" s="194"/>
      <c r="I1031" s="194"/>
      <c r="J1031" s="194"/>
      <c r="K1031" s="194"/>
      <c r="L1031" s="1"/>
      <c r="M1031" s="1"/>
      <c r="N1031" s="1"/>
      <c r="O1031" s="1"/>
      <c r="P1031" s="1"/>
      <c r="Q1031" s="1"/>
      <c r="R1031" s="1"/>
      <c r="S1031" s="1"/>
      <c r="T1031" s="1"/>
      <c r="U1031" s="1"/>
      <c r="V1031" s="1"/>
      <c r="W1031" s="1"/>
      <c r="X1031" s="1"/>
      <c r="Y1031" s="1"/>
      <c r="Z1031" s="1"/>
      <c r="AA1031" s="1"/>
    </row>
    <row r="1032" spans="1:27" ht="15.75" customHeight="1">
      <c r="A1032" s="53"/>
      <c r="B1032" s="198"/>
      <c r="C1032" s="192"/>
      <c r="D1032" s="193"/>
      <c r="E1032" s="194"/>
      <c r="F1032" s="194"/>
      <c r="G1032" s="194"/>
      <c r="H1032" s="194"/>
      <c r="I1032" s="194"/>
      <c r="J1032" s="194"/>
      <c r="K1032" s="194"/>
      <c r="L1032" s="1"/>
      <c r="M1032" s="1"/>
      <c r="N1032" s="1"/>
      <c r="O1032" s="1"/>
      <c r="P1032" s="1"/>
      <c r="Q1032" s="1"/>
      <c r="R1032" s="1"/>
      <c r="S1032" s="1"/>
      <c r="T1032" s="1"/>
      <c r="U1032" s="1"/>
      <c r="V1032" s="1"/>
      <c r="W1032" s="1"/>
      <c r="X1032" s="1"/>
      <c r="Y1032" s="1"/>
      <c r="Z1032" s="1"/>
      <c r="AA1032" s="1"/>
    </row>
    <row r="1033" spans="1:27" ht="15.75" customHeight="1">
      <c r="A1033" s="53"/>
      <c r="B1033" s="198"/>
      <c r="C1033" s="192"/>
      <c r="D1033" s="193"/>
      <c r="E1033" s="194"/>
      <c r="F1033" s="194"/>
      <c r="G1033" s="194"/>
      <c r="H1033" s="194"/>
      <c r="I1033" s="194"/>
      <c r="J1033" s="194"/>
      <c r="K1033" s="194"/>
      <c r="L1033" s="1"/>
      <c r="M1033" s="1"/>
      <c r="N1033" s="1"/>
      <c r="O1033" s="1"/>
      <c r="P1033" s="1"/>
      <c r="Q1033" s="1"/>
      <c r="R1033" s="1"/>
      <c r="S1033" s="1"/>
      <c r="T1033" s="1"/>
      <c r="U1033" s="1"/>
      <c r="V1033" s="1"/>
      <c r="W1033" s="1"/>
      <c r="X1033" s="1"/>
      <c r="Y1033" s="1"/>
      <c r="Z1033" s="1"/>
      <c r="AA1033" s="1"/>
    </row>
    <row r="1034" spans="1:27" ht="15.75" customHeight="1">
      <c r="A1034" s="53"/>
      <c r="B1034" s="198"/>
      <c r="C1034" s="192"/>
      <c r="D1034" s="193"/>
      <c r="E1034" s="194"/>
      <c r="F1034" s="194"/>
      <c r="G1034" s="194"/>
      <c r="H1034" s="194"/>
      <c r="I1034" s="194"/>
      <c r="J1034" s="194"/>
      <c r="K1034" s="194"/>
      <c r="L1034" s="1"/>
      <c r="M1034" s="1"/>
      <c r="N1034" s="1"/>
      <c r="O1034" s="1"/>
      <c r="P1034" s="1"/>
      <c r="Q1034" s="1"/>
      <c r="R1034" s="1"/>
      <c r="S1034" s="1"/>
      <c r="T1034" s="1"/>
      <c r="U1034" s="1"/>
      <c r="V1034" s="1"/>
      <c r="W1034" s="1"/>
      <c r="X1034" s="1"/>
      <c r="Y1034" s="1"/>
      <c r="Z1034" s="1"/>
      <c r="AA1034" s="1"/>
    </row>
    <row r="1035" spans="1:27" ht="15.75" customHeight="1">
      <c r="A1035" s="53"/>
      <c r="B1035" s="198"/>
      <c r="C1035" s="192"/>
      <c r="D1035" s="193"/>
      <c r="E1035" s="194"/>
      <c r="F1035" s="194"/>
      <c r="G1035" s="194"/>
      <c r="H1035" s="194"/>
      <c r="I1035" s="194"/>
      <c r="J1035" s="194"/>
      <c r="K1035" s="194"/>
      <c r="L1035" s="1"/>
      <c r="M1035" s="1"/>
      <c r="N1035" s="1"/>
      <c r="O1035" s="1"/>
      <c r="P1035" s="1"/>
      <c r="Q1035" s="1"/>
      <c r="R1035" s="1"/>
      <c r="S1035" s="1"/>
      <c r="T1035" s="1"/>
      <c r="U1035" s="1"/>
      <c r="V1035" s="1"/>
      <c r="W1035" s="1"/>
      <c r="X1035" s="1"/>
      <c r="Y1035" s="1"/>
      <c r="Z1035" s="1"/>
      <c r="AA1035" s="1"/>
    </row>
    <row r="1036" spans="1:27" ht="15.75" customHeight="1">
      <c r="A1036" s="53"/>
      <c r="B1036" s="198"/>
      <c r="C1036" s="192"/>
      <c r="D1036" s="193"/>
      <c r="E1036" s="194"/>
      <c r="F1036" s="194"/>
      <c r="G1036" s="194"/>
      <c r="H1036" s="194"/>
      <c r="I1036" s="194"/>
      <c r="J1036" s="194"/>
      <c r="K1036" s="194"/>
      <c r="L1036" s="1"/>
      <c r="M1036" s="1"/>
      <c r="N1036" s="1"/>
      <c r="O1036" s="1"/>
      <c r="P1036" s="1"/>
      <c r="Q1036" s="1"/>
      <c r="R1036" s="1"/>
      <c r="S1036" s="1"/>
      <c r="T1036" s="1"/>
      <c r="U1036" s="1"/>
      <c r="V1036" s="1"/>
      <c r="W1036" s="1"/>
      <c r="X1036" s="1"/>
      <c r="Y1036" s="1"/>
      <c r="Z1036" s="1"/>
      <c r="AA1036" s="1"/>
    </row>
    <row r="1037" spans="1:27" ht="15.75" customHeight="1">
      <c r="A1037" s="53"/>
      <c r="B1037" s="198"/>
      <c r="C1037" s="192"/>
      <c r="D1037" s="193"/>
      <c r="E1037" s="194"/>
      <c r="F1037" s="194"/>
      <c r="G1037" s="194"/>
      <c r="H1037" s="194"/>
      <c r="I1037" s="194"/>
      <c r="J1037" s="194"/>
      <c r="K1037" s="194"/>
      <c r="L1037" s="1"/>
      <c r="M1037" s="1"/>
      <c r="N1037" s="1"/>
      <c r="O1037" s="1"/>
      <c r="P1037" s="1"/>
      <c r="Q1037" s="1"/>
      <c r="R1037" s="1"/>
      <c r="S1037" s="1"/>
      <c r="T1037" s="1"/>
      <c r="U1037" s="1"/>
      <c r="V1037" s="1"/>
      <c r="W1037" s="1"/>
      <c r="X1037" s="1"/>
      <c r="Y1037" s="1"/>
      <c r="Z1037" s="1"/>
      <c r="AA1037" s="1"/>
    </row>
    <row r="1038" spans="1:27" ht="15.75" customHeight="1">
      <c r="A1038" s="53"/>
      <c r="B1038" s="198"/>
      <c r="C1038" s="192"/>
      <c r="D1038" s="193"/>
      <c r="E1038" s="194"/>
      <c r="F1038" s="194"/>
      <c r="G1038" s="194"/>
      <c r="H1038" s="194"/>
      <c r="I1038" s="194"/>
      <c r="J1038" s="194"/>
      <c r="K1038" s="194"/>
      <c r="L1038" s="1"/>
      <c r="M1038" s="1"/>
      <c r="N1038" s="1"/>
      <c r="O1038" s="1"/>
      <c r="P1038" s="1"/>
      <c r="Q1038" s="1"/>
      <c r="R1038" s="1"/>
      <c r="S1038" s="1"/>
      <c r="T1038" s="1"/>
      <c r="U1038" s="1"/>
      <c r="V1038" s="1"/>
      <c r="W1038" s="1"/>
      <c r="X1038" s="1"/>
      <c r="Y1038" s="1"/>
      <c r="Z1038" s="1"/>
      <c r="AA1038" s="1"/>
    </row>
    <row r="1039" spans="1:27" ht="15.75" customHeight="1">
      <c r="A1039" s="53"/>
      <c r="B1039" s="198"/>
      <c r="C1039" s="192"/>
      <c r="D1039" s="193"/>
      <c r="E1039" s="194"/>
      <c r="F1039" s="194"/>
      <c r="G1039" s="194"/>
      <c r="H1039" s="194"/>
      <c r="I1039" s="194"/>
      <c r="J1039" s="194"/>
      <c r="K1039" s="194"/>
      <c r="L1039" s="1"/>
      <c r="M1039" s="1"/>
      <c r="N1039" s="1"/>
      <c r="O1039" s="1"/>
      <c r="P1039" s="1"/>
      <c r="Q1039" s="1"/>
      <c r="R1039" s="1"/>
      <c r="S1039" s="1"/>
      <c r="T1039" s="1"/>
      <c r="U1039" s="1"/>
      <c r="V1039" s="1"/>
      <c r="W1039" s="1"/>
      <c r="X1039" s="1"/>
      <c r="Y1039" s="1"/>
      <c r="Z1039" s="1"/>
      <c r="AA1039" s="1"/>
    </row>
    <row r="1040" spans="1:27" ht="15.75" customHeight="1">
      <c r="A1040" s="53"/>
      <c r="B1040" s="198"/>
      <c r="C1040" s="192"/>
      <c r="D1040" s="193"/>
      <c r="E1040" s="194"/>
      <c r="F1040" s="194"/>
      <c r="G1040" s="194"/>
      <c r="H1040" s="194"/>
      <c r="I1040" s="194"/>
      <c r="J1040" s="194"/>
      <c r="K1040" s="194"/>
      <c r="L1040" s="1"/>
      <c r="M1040" s="1"/>
      <c r="N1040" s="1"/>
      <c r="O1040" s="1"/>
      <c r="P1040" s="1"/>
      <c r="Q1040" s="1"/>
      <c r="R1040" s="1"/>
      <c r="S1040" s="1"/>
      <c r="T1040" s="1"/>
      <c r="U1040" s="1"/>
      <c r="V1040" s="1"/>
      <c r="W1040" s="1"/>
      <c r="X1040" s="1"/>
      <c r="Y1040" s="1"/>
      <c r="Z1040" s="1"/>
      <c r="AA1040" s="1"/>
    </row>
    <row r="1041" spans="1:27" ht="15.75" customHeight="1">
      <c r="A1041" s="53"/>
      <c r="B1041" s="198"/>
      <c r="C1041" s="192"/>
      <c r="D1041" s="193"/>
      <c r="E1041" s="194"/>
      <c r="F1041" s="194"/>
      <c r="G1041" s="194"/>
      <c r="H1041" s="194"/>
      <c r="I1041" s="194"/>
      <c r="J1041" s="194"/>
      <c r="K1041" s="194"/>
      <c r="L1041" s="1"/>
      <c r="M1041" s="1"/>
      <c r="N1041" s="1"/>
      <c r="O1041" s="1"/>
      <c r="P1041" s="1"/>
      <c r="Q1041" s="1"/>
      <c r="R1041" s="1"/>
      <c r="S1041" s="1"/>
      <c r="T1041" s="1"/>
      <c r="U1041" s="1"/>
      <c r="V1041" s="1"/>
      <c r="W1041" s="1"/>
      <c r="X1041" s="1"/>
      <c r="Y1041" s="1"/>
      <c r="Z1041" s="1"/>
      <c r="AA1041" s="1"/>
    </row>
    <row r="1042" spans="1:27" ht="15.75" customHeight="1">
      <c r="A1042" s="53"/>
      <c r="B1042" s="198"/>
      <c r="C1042" s="192"/>
      <c r="D1042" s="193"/>
      <c r="E1042" s="194"/>
      <c r="F1042" s="194"/>
      <c r="G1042" s="194"/>
      <c r="H1042" s="194"/>
      <c r="I1042" s="194"/>
      <c r="J1042" s="194"/>
      <c r="K1042" s="194"/>
      <c r="L1042" s="1"/>
      <c r="M1042" s="1"/>
      <c r="N1042" s="1"/>
      <c r="O1042" s="1"/>
      <c r="P1042" s="1"/>
      <c r="Q1042" s="1"/>
      <c r="R1042" s="1"/>
      <c r="S1042" s="1"/>
      <c r="T1042" s="1"/>
      <c r="U1042" s="1"/>
      <c r="V1042" s="1"/>
      <c r="W1042" s="1"/>
      <c r="X1042" s="1"/>
      <c r="Y1042" s="1"/>
      <c r="Z1042" s="1"/>
      <c r="AA1042" s="1"/>
    </row>
    <row r="1043" spans="1:27" ht="15.75" customHeight="1">
      <c r="A1043" s="53"/>
      <c r="B1043" s="198"/>
      <c r="C1043" s="192"/>
      <c r="D1043" s="193"/>
      <c r="E1043" s="194"/>
      <c r="F1043" s="194"/>
      <c r="G1043" s="194"/>
      <c r="H1043" s="194"/>
      <c r="I1043" s="194"/>
      <c r="J1043" s="194"/>
      <c r="K1043" s="194"/>
      <c r="L1043" s="1"/>
      <c r="M1043" s="1"/>
      <c r="N1043" s="1"/>
      <c r="O1043" s="1"/>
      <c r="P1043" s="1"/>
      <c r="Q1043" s="1"/>
      <c r="R1043" s="1"/>
      <c r="S1043" s="1"/>
      <c r="T1043" s="1"/>
      <c r="U1043" s="1"/>
      <c r="V1043" s="1"/>
      <c r="W1043" s="1"/>
      <c r="X1043" s="1"/>
      <c r="Y1043" s="1"/>
      <c r="Z1043" s="1"/>
      <c r="AA1043" s="1"/>
    </row>
    <row r="1044" spans="1:27" ht="15.75" customHeight="1">
      <c r="A1044" s="53"/>
      <c r="B1044" s="198"/>
      <c r="C1044" s="192"/>
      <c r="D1044" s="193"/>
      <c r="E1044" s="194"/>
      <c r="F1044" s="194"/>
      <c r="G1044" s="194"/>
      <c r="H1044" s="194"/>
      <c r="I1044" s="194"/>
      <c r="J1044" s="194"/>
      <c r="K1044" s="194"/>
      <c r="L1044" s="1"/>
      <c r="M1044" s="1"/>
      <c r="N1044" s="1"/>
      <c r="O1044" s="1"/>
      <c r="P1044" s="1"/>
      <c r="Q1044" s="1"/>
      <c r="R1044" s="1"/>
      <c r="S1044" s="1"/>
      <c r="T1044" s="1"/>
      <c r="U1044" s="1"/>
      <c r="V1044" s="1"/>
      <c r="W1044" s="1"/>
      <c r="X1044" s="1"/>
      <c r="Y1044" s="1"/>
      <c r="Z1044" s="1"/>
      <c r="AA1044" s="1"/>
    </row>
    <row r="1045" spans="1:27" ht="15.75" customHeight="1">
      <c r="A1045" s="53"/>
      <c r="B1045" s="198"/>
      <c r="C1045" s="192"/>
      <c r="D1045" s="193"/>
      <c r="E1045" s="194"/>
      <c r="F1045" s="194"/>
      <c r="G1045" s="194"/>
      <c r="H1045" s="194"/>
      <c r="I1045" s="194"/>
      <c r="J1045" s="194"/>
      <c r="K1045" s="194"/>
      <c r="L1045" s="1"/>
      <c r="M1045" s="1"/>
      <c r="N1045" s="1"/>
      <c r="O1045" s="1"/>
      <c r="P1045" s="1"/>
      <c r="Q1045" s="1"/>
      <c r="R1045" s="1"/>
      <c r="S1045" s="1"/>
      <c r="T1045" s="1"/>
      <c r="U1045" s="1"/>
      <c r="V1045" s="1"/>
      <c r="W1045" s="1"/>
      <c r="X1045" s="1"/>
      <c r="Y1045" s="1"/>
      <c r="Z1045" s="1"/>
      <c r="AA1045" s="1"/>
    </row>
    <row r="1046" spans="1:27" ht="15.75" customHeight="1">
      <c r="A1046" s="53"/>
      <c r="B1046" s="198"/>
      <c r="C1046" s="192"/>
      <c r="D1046" s="193"/>
      <c r="E1046" s="194"/>
      <c r="F1046" s="194"/>
      <c r="G1046" s="194"/>
      <c r="H1046" s="194"/>
      <c r="I1046" s="194"/>
      <c r="J1046" s="194"/>
      <c r="K1046" s="194"/>
      <c r="L1046" s="1"/>
      <c r="M1046" s="1"/>
      <c r="N1046" s="1"/>
      <c r="O1046" s="1"/>
      <c r="P1046" s="1"/>
      <c r="Q1046" s="1"/>
      <c r="R1046" s="1"/>
      <c r="S1046" s="1"/>
      <c r="T1046" s="1"/>
      <c r="U1046" s="1"/>
      <c r="V1046" s="1"/>
      <c r="W1046" s="1"/>
      <c r="X1046" s="1"/>
      <c r="Y1046" s="1"/>
      <c r="Z1046" s="1"/>
      <c r="AA1046" s="1"/>
    </row>
    <row r="1047" spans="1:27" ht="15.75" customHeight="1">
      <c r="A1047" s="53"/>
      <c r="B1047" s="198"/>
      <c r="C1047" s="192"/>
      <c r="D1047" s="193"/>
      <c r="E1047" s="194"/>
      <c r="F1047" s="194"/>
      <c r="G1047" s="194"/>
      <c r="H1047" s="194"/>
      <c r="I1047" s="194"/>
      <c r="J1047" s="194"/>
      <c r="K1047" s="194"/>
      <c r="L1047" s="1"/>
      <c r="M1047" s="1"/>
      <c r="N1047" s="1"/>
      <c r="O1047" s="1"/>
      <c r="P1047" s="1"/>
      <c r="Q1047" s="1"/>
      <c r="R1047" s="1"/>
      <c r="S1047" s="1"/>
      <c r="T1047" s="1"/>
      <c r="U1047" s="1"/>
      <c r="V1047" s="1"/>
      <c r="W1047" s="1"/>
      <c r="X1047" s="1"/>
      <c r="Y1047" s="1"/>
      <c r="Z1047" s="1"/>
      <c r="AA1047" s="1"/>
    </row>
    <row r="1048" spans="1:27" ht="15.75" customHeight="1">
      <c r="A1048" s="53"/>
      <c r="B1048" s="198"/>
      <c r="C1048" s="192"/>
      <c r="D1048" s="193"/>
      <c r="E1048" s="194"/>
      <c r="F1048" s="194"/>
      <c r="G1048" s="194"/>
      <c r="H1048" s="194"/>
      <c r="I1048" s="194"/>
      <c r="J1048" s="194"/>
      <c r="K1048" s="194"/>
      <c r="L1048" s="1"/>
      <c r="M1048" s="1"/>
      <c r="N1048" s="1"/>
      <c r="O1048" s="1"/>
      <c r="P1048" s="1"/>
      <c r="Q1048" s="1"/>
      <c r="R1048" s="1"/>
      <c r="S1048" s="1"/>
      <c r="T1048" s="1"/>
      <c r="U1048" s="1"/>
      <c r="V1048" s="1"/>
      <c r="W1048" s="1"/>
      <c r="X1048" s="1"/>
      <c r="Y1048" s="1"/>
      <c r="Z1048" s="1"/>
      <c r="AA1048" s="1"/>
    </row>
    <row r="1049" spans="1:27" ht="15.75" customHeight="1">
      <c r="A1049" s="53"/>
      <c r="B1049" s="198"/>
      <c r="C1049" s="192"/>
      <c r="D1049" s="193"/>
      <c r="E1049" s="194"/>
      <c r="F1049" s="194"/>
      <c r="G1049" s="194"/>
      <c r="H1049" s="194"/>
      <c r="I1049" s="194"/>
      <c r="J1049" s="194"/>
      <c r="K1049" s="194"/>
      <c r="L1049" s="1"/>
      <c r="M1049" s="1"/>
      <c r="N1049" s="1"/>
      <c r="O1049" s="1"/>
      <c r="P1049" s="1"/>
      <c r="Q1049" s="1"/>
      <c r="R1049" s="1"/>
      <c r="S1049" s="1"/>
      <c r="T1049" s="1"/>
      <c r="U1049" s="1"/>
      <c r="V1049" s="1"/>
      <c r="W1049" s="1"/>
      <c r="X1049" s="1"/>
      <c r="Y1049" s="1"/>
      <c r="Z1049" s="1"/>
      <c r="AA1049" s="1"/>
    </row>
    <row r="1050" spans="1:27" ht="15.75" customHeight="1">
      <c r="A1050" s="53"/>
      <c r="B1050" s="198"/>
      <c r="C1050" s="192"/>
      <c r="D1050" s="193"/>
      <c r="E1050" s="194"/>
      <c r="F1050" s="194"/>
      <c r="G1050" s="194"/>
      <c r="H1050" s="194"/>
      <c r="I1050" s="194"/>
      <c r="J1050" s="194"/>
      <c r="K1050" s="194"/>
      <c r="L1050" s="1"/>
      <c r="M1050" s="1"/>
      <c r="N1050" s="1"/>
      <c r="O1050" s="1"/>
      <c r="P1050" s="1"/>
      <c r="Q1050" s="1"/>
      <c r="R1050" s="1"/>
      <c r="S1050" s="1"/>
      <c r="T1050" s="1"/>
      <c r="U1050" s="1"/>
      <c r="V1050" s="1"/>
      <c r="W1050" s="1"/>
      <c r="X1050" s="1"/>
      <c r="Y1050" s="1"/>
      <c r="Z1050" s="1"/>
      <c r="AA1050" s="1"/>
    </row>
    <row r="1051" spans="1:27" ht="15.75" customHeight="1">
      <c r="A1051" s="53"/>
      <c r="B1051" s="198"/>
      <c r="C1051" s="192"/>
      <c r="D1051" s="193"/>
      <c r="E1051" s="194"/>
      <c r="F1051" s="194"/>
      <c r="G1051" s="194"/>
      <c r="H1051" s="194"/>
      <c r="I1051" s="194"/>
      <c r="J1051" s="194"/>
      <c r="K1051" s="194"/>
      <c r="L1051" s="1"/>
      <c r="M1051" s="1"/>
      <c r="N1051" s="1"/>
      <c r="O1051" s="1"/>
      <c r="P1051" s="1"/>
      <c r="Q1051" s="1"/>
      <c r="R1051" s="1"/>
      <c r="S1051" s="1"/>
      <c r="T1051" s="1"/>
      <c r="U1051" s="1"/>
      <c r="V1051" s="1"/>
      <c r="W1051" s="1"/>
      <c r="X1051" s="1"/>
      <c r="Y1051" s="1"/>
      <c r="Z1051" s="1"/>
      <c r="AA1051" s="1"/>
    </row>
    <row r="1052" spans="1:27" ht="15.75" customHeight="1">
      <c r="A1052" s="53"/>
      <c r="B1052" s="198"/>
      <c r="C1052" s="192"/>
      <c r="D1052" s="193"/>
      <c r="E1052" s="194"/>
      <c r="F1052" s="194"/>
      <c r="G1052" s="194"/>
      <c r="H1052" s="194"/>
      <c r="I1052" s="194"/>
      <c r="J1052" s="194"/>
      <c r="K1052" s="194"/>
      <c r="L1052" s="1"/>
      <c r="M1052" s="1"/>
      <c r="N1052" s="1"/>
      <c r="O1052" s="1"/>
      <c r="P1052" s="1"/>
      <c r="Q1052" s="1"/>
      <c r="R1052" s="1"/>
      <c r="S1052" s="1"/>
      <c r="T1052" s="1"/>
      <c r="U1052" s="1"/>
      <c r="V1052" s="1"/>
      <c r="W1052" s="1"/>
      <c r="X1052" s="1"/>
      <c r="Y1052" s="1"/>
      <c r="Z1052" s="1"/>
      <c r="AA1052" s="1"/>
    </row>
    <row r="1053" spans="1:27" ht="15.75" customHeight="1">
      <c r="A1053" s="53"/>
      <c r="B1053" s="198"/>
      <c r="C1053" s="192"/>
      <c r="D1053" s="193"/>
      <c r="E1053" s="194"/>
      <c r="F1053" s="194"/>
      <c r="G1053" s="194"/>
      <c r="H1053" s="194"/>
      <c r="I1053" s="194"/>
      <c r="J1053" s="194"/>
      <c r="K1053" s="194"/>
      <c r="L1053" s="1"/>
      <c r="M1053" s="1"/>
      <c r="N1053" s="1"/>
      <c r="O1053" s="1"/>
      <c r="P1053" s="1"/>
      <c r="Q1053" s="1"/>
      <c r="R1053" s="1"/>
      <c r="S1053" s="1"/>
      <c r="T1053" s="1"/>
      <c r="U1053" s="1"/>
      <c r="V1053" s="1"/>
      <c r="W1053" s="1"/>
      <c r="X1053" s="1"/>
      <c r="Y1053" s="1"/>
      <c r="Z1053" s="1"/>
      <c r="AA1053" s="1"/>
    </row>
    <row r="1054" spans="1:27" ht="15.75" customHeight="1">
      <c r="A1054" s="53"/>
      <c r="B1054" s="198"/>
      <c r="C1054" s="192"/>
      <c r="D1054" s="193"/>
      <c r="E1054" s="194"/>
      <c r="F1054" s="194"/>
      <c r="G1054" s="194"/>
      <c r="H1054" s="194"/>
      <c r="I1054" s="194"/>
      <c r="J1054" s="194"/>
      <c r="K1054" s="194"/>
      <c r="L1054" s="1"/>
      <c r="M1054" s="1"/>
      <c r="N1054" s="1"/>
      <c r="O1054" s="1"/>
      <c r="P1054" s="1"/>
      <c r="Q1054" s="1"/>
      <c r="R1054" s="1"/>
      <c r="S1054" s="1"/>
      <c r="T1054" s="1"/>
      <c r="U1054" s="1"/>
      <c r="V1054" s="1"/>
      <c r="W1054" s="1"/>
      <c r="X1054" s="1"/>
      <c r="Y1054" s="1"/>
      <c r="Z1054" s="1"/>
      <c r="AA1054" s="1"/>
    </row>
    <row r="1055" spans="1:27" ht="15.75" customHeight="1">
      <c r="A1055" s="53"/>
      <c r="B1055" s="198"/>
      <c r="C1055" s="192"/>
      <c r="D1055" s="193"/>
      <c r="E1055" s="194"/>
      <c r="F1055" s="194"/>
      <c r="G1055" s="194"/>
      <c r="H1055" s="194"/>
      <c r="I1055" s="194"/>
      <c r="J1055" s="194"/>
      <c r="K1055" s="194"/>
      <c r="L1055" s="1"/>
      <c r="M1055" s="1"/>
      <c r="N1055" s="1"/>
      <c r="O1055" s="1"/>
      <c r="P1055" s="1"/>
      <c r="Q1055" s="1"/>
      <c r="R1055" s="1"/>
      <c r="S1055" s="1"/>
      <c r="T1055" s="1"/>
      <c r="U1055" s="1"/>
      <c r="V1055" s="1"/>
      <c r="W1055" s="1"/>
      <c r="X1055" s="1"/>
      <c r="Y1055" s="1"/>
      <c r="Z1055" s="1"/>
      <c r="AA1055" s="1"/>
    </row>
    <row r="1056" spans="1:27" ht="15.75" customHeight="1">
      <c r="A1056" s="53"/>
      <c r="B1056" s="198"/>
      <c r="C1056" s="192"/>
      <c r="D1056" s="193"/>
      <c r="E1056" s="194"/>
      <c r="F1056" s="194"/>
      <c r="G1056" s="194"/>
      <c r="H1056" s="194"/>
      <c r="I1056" s="194"/>
      <c r="J1056" s="194"/>
      <c r="K1056" s="194"/>
      <c r="L1056" s="1"/>
      <c r="M1056" s="1"/>
      <c r="N1056" s="1"/>
      <c r="O1056" s="1"/>
      <c r="P1056" s="1"/>
      <c r="Q1056" s="1"/>
      <c r="R1056" s="1"/>
      <c r="S1056" s="1"/>
      <c r="T1056" s="1"/>
      <c r="U1056" s="1"/>
      <c r="V1056" s="1"/>
      <c r="W1056" s="1"/>
      <c r="X1056" s="1"/>
      <c r="Y1056" s="1"/>
      <c r="Z1056" s="1"/>
      <c r="AA1056" s="1"/>
    </row>
    <row r="1057" spans="1:27" ht="15.75" customHeight="1">
      <c r="A1057" s="53"/>
      <c r="B1057" s="198"/>
      <c r="C1057" s="192"/>
      <c r="D1057" s="193"/>
      <c r="E1057" s="194"/>
      <c r="F1057" s="194"/>
      <c r="G1057" s="194"/>
      <c r="H1057" s="194"/>
      <c r="I1057" s="194"/>
      <c r="J1057" s="194"/>
      <c r="K1057" s="194"/>
      <c r="L1057" s="1"/>
      <c r="M1057" s="1"/>
      <c r="N1057" s="1"/>
      <c r="O1057" s="1"/>
      <c r="P1057" s="1"/>
      <c r="Q1057" s="1"/>
      <c r="R1057" s="1"/>
      <c r="S1057" s="1"/>
      <c r="T1057" s="1"/>
      <c r="U1057" s="1"/>
      <c r="V1057" s="1"/>
      <c r="W1057" s="1"/>
      <c r="X1057" s="1"/>
      <c r="Y1057" s="1"/>
      <c r="Z1057" s="1"/>
      <c r="AA1057" s="1"/>
    </row>
    <row r="1058" spans="1:27" ht="15.75" customHeight="1">
      <c r="A1058" s="53"/>
      <c r="B1058" s="198"/>
      <c r="C1058" s="192"/>
      <c r="D1058" s="193"/>
      <c r="E1058" s="194"/>
      <c r="F1058" s="194"/>
      <c r="G1058" s="194"/>
      <c r="H1058" s="194"/>
      <c r="I1058" s="194"/>
      <c r="J1058" s="194"/>
      <c r="K1058" s="194"/>
      <c r="L1058" s="1"/>
      <c r="M1058" s="1"/>
      <c r="N1058" s="1"/>
      <c r="O1058" s="1"/>
      <c r="P1058" s="1"/>
      <c r="Q1058" s="1"/>
      <c r="R1058" s="1"/>
      <c r="S1058" s="1"/>
      <c r="T1058" s="1"/>
      <c r="U1058" s="1"/>
      <c r="V1058" s="1"/>
      <c r="W1058" s="1"/>
      <c r="X1058" s="1"/>
      <c r="Y1058" s="1"/>
      <c r="Z1058" s="1"/>
      <c r="AA1058" s="1"/>
    </row>
    <row r="1059" spans="1:27" ht="15.75" customHeight="1">
      <c r="A1059" s="53"/>
      <c r="B1059" s="198"/>
      <c r="C1059" s="192"/>
      <c r="D1059" s="193"/>
      <c r="E1059" s="194"/>
      <c r="F1059" s="194"/>
      <c r="G1059" s="194"/>
      <c r="H1059" s="194"/>
      <c r="I1059" s="194"/>
      <c r="J1059" s="194"/>
      <c r="K1059" s="194"/>
      <c r="L1059" s="1"/>
      <c r="M1059" s="1"/>
      <c r="N1059" s="1"/>
      <c r="O1059" s="1"/>
      <c r="P1059" s="1"/>
      <c r="Q1059" s="1"/>
      <c r="R1059" s="1"/>
      <c r="S1059" s="1"/>
      <c r="T1059" s="1"/>
      <c r="U1059" s="1"/>
      <c r="V1059" s="1"/>
      <c r="W1059" s="1"/>
      <c r="X1059" s="1"/>
      <c r="Y1059" s="1"/>
      <c r="Z1059" s="1"/>
      <c r="AA1059" s="1"/>
    </row>
    <row r="1060" spans="1:27" ht="15.75" customHeight="1">
      <c r="A1060" s="53"/>
      <c r="B1060" s="198"/>
      <c r="C1060" s="192"/>
      <c r="D1060" s="193"/>
      <c r="E1060" s="194"/>
      <c r="F1060" s="194"/>
      <c r="G1060" s="194"/>
      <c r="H1060" s="194"/>
      <c r="I1060" s="194"/>
      <c r="J1060" s="194"/>
      <c r="K1060" s="194"/>
      <c r="L1060" s="1"/>
      <c r="M1060" s="1"/>
      <c r="N1060" s="1"/>
      <c r="O1060" s="1"/>
      <c r="P1060" s="1"/>
      <c r="Q1060" s="1"/>
      <c r="R1060" s="1"/>
      <c r="S1060" s="1"/>
      <c r="T1060" s="1"/>
      <c r="U1060" s="1"/>
      <c r="V1060" s="1"/>
      <c r="W1060" s="1"/>
      <c r="X1060" s="1"/>
      <c r="Y1060" s="1"/>
      <c r="Z1060" s="1"/>
      <c r="AA1060" s="1"/>
    </row>
    <row r="1061" spans="1:27" ht="15.75" customHeight="1">
      <c r="A1061" s="53"/>
      <c r="B1061" s="198"/>
      <c r="C1061" s="192"/>
      <c r="D1061" s="193"/>
      <c r="E1061" s="194"/>
      <c r="F1061" s="194"/>
      <c r="G1061" s="194"/>
      <c r="H1061" s="194"/>
      <c r="I1061" s="194"/>
      <c r="J1061" s="194"/>
      <c r="K1061" s="194"/>
      <c r="L1061" s="1"/>
      <c r="M1061" s="1"/>
      <c r="N1061" s="1"/>
      <c r="O1061" s="1"/>
      <c r="P1061" s="1"/>
      <c r="Q1061" s="1"/>
      <c r="R1061" s="1"/>
      <c r="S1061" s="1"/>
      <c r="T1061" s="1"/>
      <c r="U1061" s="1"/>
      <c r="V1061" s="1"/>
      <c r="W1061" s="1"/>
      <c r="X1061" s="1"/>
      <c r="Y1061" s="1"/>
      <c r="Z1061" s="1"/>
      <c r="AA1061" s="1"/>
    </row>
    <row r="1062" spans="1:27" ht="15.75" customHeight="1">
      <c r="A1062" s="53"/>
      <c r="B1062" s="198"/>
      <c r="C1062" s="192"/>
      <c r="D1062" s="193"/>
      <c r="E1062" s="194"/>
      <c r="F1062" s="194"/>
      <c r="G1062" s="194"/>
      <c r="H1062" s="194"/>
      <c r="I1062" s="194"/>
      <c r="J1062" s="194"/>
      <c r="K1062" s="194"/>
      <c r="L1062" s="1"/>
      <c r="M1062" s="1"/>
      <c r="N1062" s="1"/>
      <c r="O1062" s="1"/>
      <c r="P1062" s="1"/>
      <c r="Q1062" s="1"/>
      <c r="R1062" s="1"/>
      <c r="S1062" s="1"/>
      <c r="T1062" s="1"/>
      <c r="U1062" s="1"/>
      <c r="V1062" s="1"/>
      <c r="W1062" s="1"/>
      <c r="X1062" s="1"/>
      <c r="Y1062" s="1"/>
      <c r="Z1062" s="1"/>
      <c r="AA1062" s="1"/>
    </row>
    <row r="1063" spans="1:27" ht="15.75" customHeight="1">
      <c r="A1063" s="53"/>
      <c r="B1063" s="198"/>
      <c r="C1063" s="192"/>
      <c r="D1063" s="193"/>
      <c r="E1063" s="194"/>
      <c r="F1063" s="194"/>
      <c r="G1063" s="194"/>
      <c r="H1063" s="194"/>
      <c r="I1063" s="194"/>
      <c r="J1063" s="194"/>
      <c r="K1063" s="194"/>
      <c r="L1063" s="1"/>
      <c r="M1063" s="1"/>
      <c r="N1063" s="1"/>
      <c r="O1063" s="1"/>
      <c r="P1063" s="1"/>
      <c r="Q1063" s="1"/>
      <c r="R1063" s="1"/>
      <c r="S1063" s="1"/>
      <c r="T1063" s="1"/>
      <c r="U1063" s="1"/>
      <c r="V1063" s="1"/>
      <c r="W1063" s="1"/>
      <c r="X1063" s="1"/>
      <c r="Y1063" s="1"/>
      <c r="Z1063" s="1"/>
      <c r="AA1063" s="1"/>
    </row>
    <row r="1064" spans="1:27" ht="15.75" customHeight="1">
      <c r="A1064" s="53"/>
      <c r="B1064" s="198"/>
      <c r="C1064" s="192"/>
      <c r="D1064" s="193"/>
      <c r="E1064" s="194"/>
      <c r="F1064" s="194"/>
      <c r="G1064" s="194"/>
      <c r="H1064" s="194"/>
      <c r="I1064" s="194"/>
      <c r="J1064" s="194"/>
      <c r="K1064" s="194"/>
      <c r="L1064" s="1"/>
      <c r="M1064" s="1"/>
      <c r="N1064" s="1"/>
      <c r="O1064" s="1"/>
      <c r="P1064" s="1"/>
      <c r="Q1064" s="1"/>
      <c r="R1064" s="1"/>
      <c r="S1064" s="1"/>
      <c r="T1064" s="1"/>
      <c r="U1064" s="1"/>
      <c r="V1064" s="1"/>
      <c r="W1064" s="1"/>
      <c r="X1064" s="1"/>
      <c r="Y1064" s="1"/>
      <c r="Z1064" s="1"/>
      <c r="AA1064" s="1"/>
    </row>
    <row r="1065" spans="1:27" ht="15.75" customHeight="1">
      <c r="A1065" s="53"/>
      <c r="B1065" s="198"/>
      <c r="C1065" s="192"/>
      <c r="D1065" s="193"/>
      <c r="E1065" s="194"/>
      <c r="F1065" s="194"/>
      <c r="G1065" s="194"/>
      <c r="H1065" s="194"/>
      <c r="I1065" s="194"/>
      <c r="J1065" s="194"/>
      <c r="K1065" s="194"/>
      <c r="L1065" s="1"/>
      <c r="M1065" s="1"/>
      <c r="N1065" s="1"/>
      <c r="O1065" s="1"/>
      <c r="P1065" s="1"/>
      <c r="Q1065" s="1"/>
      <c r="R1065" s="1"/>
      <c r="S1065" s="1"/>
      <c r="T1065" s="1"/>
      <c r="U1065" s="1"/>
      <c r="V1065" s="1"/>
      <c r="W1065" s="1"/>
      <c r="X1065" s="1"/>
      <c r="Y1065" s="1"/>
      <c r="Z1065" s="1"/>
      <c r="AA1065" s="1"/>
    </row>
    <row r="1066" spans="1:27" ht="15.75" customHeight="1">
      <c r="A1066" s="53"/>
      <c r="B1066" s="198"/>
      <c r="C1066" s="192"/>
      <c r="D1066" s="193"/>
      <c r="E1066" s="194"/>
      <c r="F1066" s="194"/>
      <c r="G1066" s="194"/>
      <c r="H1066" s="194"/>
      <c r="I1066" s="194"/>
      <c r="J1066" s="194"/>
      <c r="K1066" s="194"/>
      <c r="L1066" s="1"/>
      <c r="M1066" s="1"/>
      <c r="N1066" s="1"/>
      <c r="O1066" s="1"/>
      <c r="P1066" s="1"/>
      <c r="Q1066" s="1"/>
      <c r="R1066" s="1"/>
      <c r="S1066" s="1"/>
      <c r="T1066" s="1"/>
      <c r="U1066" s="1"/>
      <c r="V1066" s="1"/>
      <c r="W1066" s="1"/>
      <c r="X1066" s="1"/>
      <c r="Y1066" s="1"/>
      <c r="Z1066" s="1"/>
      <c r="AA1066" s="1"/>
    </row>
    <row r="1067" spans="1:27" ht="15.75" customHeight="1">
      <c r="A1067" s="53"/>
      <c r="B1067" s="198"/>
      <c r="C1067" s="192"/>
      <c r="D1067" s="193"/>
      <c r="E1067" s="194"/>
      <c r="F1067" s="194"/>
      <c r="G1067" s="194"/>
      <c r="H1067" s="194"/>
      <c r="I1067" s="194"/>
      <c r="J1067" s="194"/>
      <c r="K1067" s="194"/>
      <c r="L1067" s="1"/>
      <c r="M1067" s="1"/>
      <c r="N1067" s="1"/>
      <c r="O1067" s="1"/>
      <c r="P1067" s="1"/>
      <c r="Q1067" s="1"/>
      <c r="R1067" s="1"/>
      <c r="S1067" s="1"/>
      <c r="T1067" s="1"/>
      <c r="U1067" s="1"/>
      <c r="V1067" s="1"/>
      <c r="W1067" s="1"/>
      <c r="X1067" s="1"/>
      <c r="Y1067" s="1"/>
      <c r="Z1067" s="1"/>
      <c r="AA1067" s="1"/>
    </row>
    <row r="1068" spans="1:27" ht="15.75" customHeight="1">
      <c r="A1068" s="53"/>
      <c r="B1068" s="198"/>
      <c r="C1068" s="192"/>
      <c r="D1068" s="193"/>
      <c r="E1068" s="194"/>
      <c r="F1068" s="194"/>
      <c r="G1068" s="194"/>
      <c r="H1068" s="194"/>
      <c r="I1068" s="194"/>
      <c r="J1068" s="194"/>
      <c r="K1068" s="194"/>
      <c r="L1068" s="1"/>
      <c r="M1068" s="1"/>
      <c r="N1068" s="1"/>
      <c r="O1068" s="1"/>
      <c r="P1068" s="1"/>
      <c r="Q1068" s="1"/>
      <c r="R1068" s="1"/>
      <c r="S1068" s="1"/>
      <c r="T1068" s="1"/>
      <c r="U1068" s="1"/>
      <c r="V1068" s="1"/>
      <c r="W1068" s="1"/>
      <c r="X1068" s="1"/>
      <c r="Y1068" s="1"/>
      <c r="Z1068" s="1"/>
      <c r="AA1068" s="1"/>
    </row>
    <row r="1069" spans="1:27" ht="15.75" customHeight="1">
      <c r="A1069" s="53"/>
      <c r="B1069" s="198"/>
      <c r="C1069" s="192"/>
      <c r="D1069" s="193"/>
      <c r="E1069" s="194"/>
      <c r="F1069" s="194"/>
      <c r="G1069" s="194"/>
      <c r="H1069" s="194"/>
      <c r="I1069" s="194"/>
      <c r="J1069" s="194"/>
      <c r="K1069" s="194"/>
      <c r="L1069" s="1"/>
      <c r="M1069" s="1"/>
      <c r="N1069" s="1"/>
      <c r="O1069" s="1"/>
      <c r="P1069" s="1"/>
      <c r="Q1069" s="1"/>
      <c r="R1069" s="1"/>
      <c r="S1069" s="1"/>
      <c r="T1069" s="1"/>
      <c r="U1069" s="1"/>
      <c r="V1069" s="1"/>
      <c r="W1069" s="1"/>
      <c r="X1069" s="1"/>
      <c r="Y1069" s="1"/>
      <c r="Z1069" s="1"/>
      <c r="AA1069" s="1"/>
    </row>
    <row r="1070" spans="1:27" ht="15.75" customHeight="1">
      <c r="A1070" s="53"/>
      <c r="B1070" s="198"/>
      <c r="C1070" s="192"/>
      <c r="D1070" s="193"/>
      <c r="E1070" s="194"/>
      <c r="F1070" s="194"/>
      <c r="G1070" s="194"/>
      <c r="H1070" s="194"/>
      <c r="I1070" s="194"/>
      <c r="J1070" s="194"/>
      <c r="K1070" s="194"/>
      <c r="L1070" s="1"/>
      <c r="M1070" s="1"/>
      <c r="N1070" s="1"/>
      <c r="O1070" s="1"/>
      <c r="P1070" s="1"/>
      <c r="Q1070" s="1"/>
      <c r="R1070" s="1"/>
      <c r="S1070" s="1"/>
      <c r="T1070" s="1"/>
      <c r="U1070" s="1"/>
      <c r="V1070" s="1"/>
      <c r="W1070" s="1"/>
      <c r="X1070" s="1"/>
      <c r="Y1070" s="1"/>
      <c r="Z1070" s="1"/>
      <c r="AA1070" s="1"/>
    </row>
    <row r="1071" spans="1:27">
      <c r="A1071" s="199"/>
      <c r="B1071" s="199"/>
      <c r="C1071" s="199"/>
      <c r="D1071" s="199"/>
      <c r="E1071" s="199"/>
      <c r="F1071" s="199"/>
      <c r="G1071" s="199"/>
      <c r="H1071" s="199"/>
      <c r="I1071" s="199"/>
      <c r="J1071" s="199"/>
      <c r="K1071" s="199"/>
      <c r="L1071" s="199"/>
      <c r="M1071" s="199"/>
      <c r="N1071" s="199"/>
      <c r="O1071" s="199"/>
      <c r="P1071" s="199"/>
      <c r="Q1071" s="199"/>
      <c r="R1071" s="199"/>
      <c r="S1071" s="199"/>
      <c r="T1071" s="199"/>
      <c r="U1071" s="199"/>
      <c r="V1071" s="199"/>
      <c r="W1071" s="199"/>
      <c r="X1071" s="199"/>
      <c r="Y1071" s="199"/>
      <c r="Z1071" s="199"/>
      <c r="AA1071" s="199"/>
    </row>
    <row r="1072" spans="1:27">
      <c r="A1072" s="199"/>
      <c r="B1072" s="199"/>
      <c r="C1072" s="199"/>
      <c r="D1072" s="199"/>
      <c r="E1072" s="199"/>
      <c r="F1072" s="199"/>
      <c r="G1072" s="199"/>
      <c r="H1072" s="199"/>
      <c r="I1072" s="199"/>
      <c r="J1072" s="199"/>
      <c r="K1072" s="199"/>
      <c r="L1072" s="199"/>
      <c r="M1072" s="199"/>
      <c r="N1072" s="199"/>
      <c r="O1072" s="199"/>
      <c r="P1072" s="199"/>
      <c r="Q1072" s="199"/>
      <c r="R1072" s="199"/>
      <c r="S1072" s="199"/>
      <c r="T1072" s="199"/>
      <c r="U1072" s="199"/>
      <c r="V1072" s="199"/>
      <c r="W1072" s="199"/>
      <c r="X1072" s="199"/>
      <c r="Y1072" s="199"/>
      <c r="Z1072" s="199"/>
      <c r="AA1072" s="199"/>
    </row>
    <row r="1073" spans="1:27">
      <c r="A1073" s="199"/>
      <c r="B1073" s="199"/>
      <c r="C1073" s="199"/>
      <c r="D1073" s="199"/>
      <c r="E1073" s="199"/>
      <c r="F1073" s="199"/>
      <c r="G1073" s="199"/>
      <c r="H1073" s="199"/>
      <c r="I1073" s="199"/>
      <c r="J1073" s="199"/>
      <c r="K1073" s="199"/>
      <c r="L1073" s="199"/>
      <c r="M1073" s="199"/>
      <c r="N1073" s="199"/>
      <c r="O1073" s="199"/>
      <c r="P1073" s="199"/>
      <c r="Q1073" s="199"/>
      <c r="R1073" s="199"/>
      <c r="S1073" s="199"/>
      <c r="T1073" s="199"/>
      <c r="U1073" s="199"/>
      <c r="V1073" s="199"/>
      <c r="W1073" s="199"/>
      <c r="X1073" s="199"/>
      <c r="Y1073" s="199"/>
      <c r="Z1073" s="199"/>
      <c r="AA1073" s="199"/>
    </row>
    <row r="1074" spans="1:27">
      <c r="A1074" s="199"/>
      <c r="B1074" s="199"/>
      <c r="C1074" s="199"/>
      <c r="D1074" s="199"/>
      <c r="E1074" s="199"/>
      <c r="F1074" s="199"/>
      <c r="G1074" s="199"/>
      <c r="H1074" s="199"/>
      <c r="I1074" s="199"/>
      <c r="J1074" s="199"/>
      <c r="K1074" s="199"/>
      <c r="L1074" s="199"/>
      <c r="M1074" s="199"/>
      <c r="N1074" s="199"/>
      <c r="O1074" s="199"/>
      <c r="P1074" s="199"/>
      <c r="Q1074" s="199"/>
      <c r="R1074" s="199"/>
      <c r="S1074" s="199"/>
      <c r="T1074" s="199"/>
      <c r="U1074" s="199"/>
      <c r="V1074" s="199"/>
      <c r="W1074" s="199"/>
      <c r="X1074" s="199"/>
      <c r="Y1074" s="199"/>
      <c r="Z1074" s="199"/>
      <c r="AA1074" s="199"/>
    </row>
    <row r="1075" spans="1:27">
      <c r="A1075" s="199"/>
      <c r="B1075" s="199"/>
      <c r="C1075" s="199"/>
      <c r="D1075" s="199"/>
      <c r="E1075" s="199"/>
      <c r="F1075" s="199"/>
      <c r="G1075" s="199"/>
      <c r="H1075" s="199"/>
      <c r="I1075" s="199"/>
      <c r="J1075" s="199"/>
      <c r="K1075" s="199"/>
      <c r="L1075" s="199"/>
      <c r="M1075" s="199"/>
      <c r="N1075" s="199"/>
      <c r="O1075" s="199"/>
      <c r="P1075" s="199"/>
      <c r="Q1075" s="199"/>
      <c r="R1075" s="199"/>
      <c r="S1075" s="199"/>
      <c r="T1075" s="199"/>
      <c r="U1075" s="199"/>
      <c r="V1075" s="199"/>
      <c r="W1075" s="199"/>
      <c r="X1075" s="199"/>
      <c r="Y1075" s="199"/>
      <c r="Z1075" s="199"/>
      <c r="AA1075" s="199"/>
    </row>
    <row r="1076" spans="1:27">
      <c r="A1076" s="199"/>
      <c r="B1076" s="199"/>
      <c r="C1076" s="199"/>
      <c r="D1076" s="199"/>
      <c r="E1076" s="199"/>
      <c r="F1076" s="199"/>
      <c r="G1076" s="199"/>
      <c r="H1076" s="199"/>
      <c r="I1076" s="199"/>
      <c r="J1076" s="199"/>
      <c r="K1076" s="199"/>
      <c r="L1076" s="199"/>
      <c r="M1076" s="199"/>
      <c r="N1076" s="199"/>
      <c r="O1076" s="199"/>
      <c r="P1076" s="199"/>
      <c r="Q1076" s="199"/>
      <c r="R1076" s="199"/>
      <c r="S1076" s="199"/>
      <c r="T1076" s="199"/>
      <c r="U1076" s="199"/>
      <c r="V1076" s="199"/>
      <c r="W1076" s="199"/>
      <c r="X1076" s="199"/>
      <c r="Y1076" s="199"/>
      <c r="Z1076" s="199"/>
      <c r="AA1076" s="199"/>
    </row>
    <row r="1077" spans="1:27">
      <c r="A1077" s="199"/>
      <c r="B1077" s="199"/>
      <c r="C1077" s="199"/>
      <c r="D1077" s="199"/>
      <c r="E1077" s="199"/>
      <c r="F1077" s="199"/>
      <c r="G1077" s="199"/>
      <c r="H1077" s="199"/>
      <c r="I1077" s="199"/>
      <c r="J1077" s="199"/>
      <c r="K1077" s="199"/>
      <c r="L1077" s="199"/>
      <c r="M1077" s="199"/>
      <c r="N1077" s="199"/>
      <c r="O1077" s="199"/>
      <c r="P1077" s="199"/>
      <c r="Q1077" s="199"/>
      <c r="R1077" s="199"/>
      <c r="S1077" s="199"/>
      <c r="T1077" s="199"/>
      <c r="U1077" s="199"/>
      <c r="V1077" s="199"/>
      <c r="W1077" s="199"/>
      <c r="X1077" s="199"/>
      <c r="Y1077" s="199"/>
      <c r="Z1077" s="199"/>
      <c r="AA1077" s="199"/>
    </row>
    <row r="1078" spans="1:27">
      <c r="A1078" s="199"/>
      <c r="B1078" s="199"/>
      <c r="C1078" s="199"/>
      <c r="D1078" s="199"/>
      <c r="E1078" s="199"/>
      <c r="F1078" s="199"/>
      <c r="G1078" s="199"/>
      <c r="H1078" s="199"/>
      <c r="I1078" s="199"/>
      <c r="J1078" s="199"/>
      <c r="K1078" s="199"/>
      <c r="L1078" s="199"/>
      <c r="M1078" s="199"/>
      <c r="N1078" s="199"/>
      <c r="O1078" s="199"/>
      <c r="P1078" s="199"/>
      <c r="Q1078" s="199"/>
      <c r="R1078" s="199"/>
      <c r="S1078" s="199"/>
      <c r="T1078" s="199"/>
      <c r="U1078" s="199"/>
      <c r="V1078" s="199"/>
      <c r="W1078" s="199"/>
      <c r="X1078" s="199"/>
      <c r="Y1078" s="199"/>
      <c r="Z1078" s="199"/>
      <c r="AA1078" s="199"/>
    </row>
    <row r="1079" spans="1:27">
      <c r="A1079" s="199"/>
      <c r="B1079" s="199"/>
      <c r="C1079" s="199"/>
      <c r="D1079" s="199"/>
      <c r="E1079" s="199"/>
      <c r="F1079" s="199"/>
      <c r="G1079" s="199"/>
      <c r="H1079" s="199"/>
      <c r="I1079" s="199"/>
      <c r="J1079" s="199"/>
      <c r="K1079" s="199"/>
      <c r="L1079" s="199"/>
      <c r="M1079" s="199"/>
      <c r="N1079" s="199"/>
      <c r="O1079" s="199"/>
      <c r="P1079" s="199"/>
      <c r="Q1079" s="199"/>
      <c r="R1079" s="199"/>
      <c r="S1079" s="199"/>
      <c r="T1079" s="199"/>
      <c r="U1079" s="199"/>
      <c r="V1079" s="199"/>
      <c r="W1079" s="199"/>
      <c r="X1079" s="199"/>
      <c r="Y1079" s="199"/>
      <c r="Z1079" s="199"/>
      <c r="AA1079" s="199"/>
    </row>
    <row r="1080" spans="1:27">
      <c r="A1080" s="199"/>
      <c r="B1080" s="199"/>
      <c r="C1080" s="199"/>
      <c r="D1080" s="199"/>
      <c r="E1080" s="199"/>
      <c r="F1080" s="199"/>
      <c r="G1080" s="199"/>
      <c r="H1080" s="199"/>
      <c r="I1080" s="199"/>
      <c r="J1080" s="199"/>
      <c r="K1080" s="199"/>
      <c r="L1080" s="199"/>
      <c r="M1080" s="199"/>
      <c r="N1080" s="199"/>
      <c r="O1080" s="199"/>
      <c r="P1080" s="199"/>
      <c r="Q1080" s="199"/>
      <c r="R1080" s="199"/>
      <c r="S1080" s="199"/>
      <c r="T1080" s="199"/>
      <c r="U1080" s="199"/>
      <c r="V1080" s="199"/>
      <c r="W1080" s="199"/>
      <c r="X1080" s="199"/>
      <c r="Y1080" s="199"/>
      <c r="Z1080" s="199"/>
      <c r="AA1080" s="199"/>
    </row>
    <row r="1081" spans="1:27">
      <c r="A1081" s="199"/>
      <c r="B1081" s="199"/>
      <c r="C1081" s="199"/>
      <c r="D1081" s="199"/>
      <c r="E1081" s="199"/>
      <c r="F1081" s="199"/>
      <c r="G1081" s="199"/>
      <c r="H1081" s="199"/>
      <c r="I1081" s="199"/>
      <c r="J1081" s="199"/>
      <c r="K1081" s="199"/>
      <c r="L1081" s="199"/>
      <c r="M1081" s="199"/>
      <c r="N1081" s="199"/>
      <c r="O1081" s="199"/>
      <c r="P1081" s="199"/>
      <c r="Q1081" s="199"/>
      <c r="R1081" s="199"/>
      <c r="S1081" s="199"/>
      <c r="T1081" s="199"/>
      <c r="U1081" s="199"/>
      <c r="V1081" s="199"/>
      <c r="W1081" s="199"/>
      <c r="X1081" s="199"/>
      <c r="Y1081" s="199"/>
      <c r="Z1081" s="199"/>
      <c r="AA1081" s="199"/>
    </row>
    <row r="1082" spans="1:27">
      <c r="A1082" s="199"/>
      <c r="B1082" s="199"/>
      <c r="C1082" s="199"/>
      <c r="D1082" s="199"/>
      <c r="E1082" s="199"/>
      <c r="F1082" s="199"/>
      <c r="G1082" s="199"/>
      <c r="H1082" s="199"/>
      <c r="I1082" s="199"/>
      <c r="J1082" s="199"/>
      <c r="K1082" s="199"/>
      <c r="L1082" s="199"/>
      <c r="M1082" s="199"/>
      <c r="N1082" s="199"/>
      <c r="O1082" s="199"/>
      <c r="P1082" s="199"/>
      <c r="Q1082" s="199"/>
      <c r="R1082" s="199"/>
      <c r="S1082" s="199"/>
      <c r="T1082" s="199"/>
      <c r="U1082" s="199"/>
      <c r="V1082" s="199"/>
      <c r="W1082" s="199"/>
      <c r="X1082" s="199"/>
      <c r="Y1082" s="199"/>
      <c r="Z1082" s="199"/>
      <c r="AA1082" s="199"/>
    </row>
    <row r="1083" spans="1:27">
      <c r="A1083" s="199"/>
      <c r="B1083" s="199"/>
      <c r="C1083" s="199"/>
      <c r="D1083" s="199"/>
      <c r="E1083" s="199"/>
      <c r="F1083" s="199"/>
      <c r="G1083" s="199"/>
      <c r="H1083" s="199"/>
      <c r="I1083" s="199"/>
      <c r="J1083" s="199"/>
      <c r="K1083" s="199"/>
      <c r="L1083" s="199"/>
      <c r="M1083" s="199"/>
      <c r="N1083" s="199"/>
      <c r="O1083" s="199"/>
      <c r="P1083" s="199"/>
      <c r="Q1083" s="199"/>
      <c r="R1083" s="199"/>
      <c r="S1083" s="199"/>
      <c r="T1083" s="199"/>
      <c r="U1083" s="199"/>
      <c r="V1083" s="199"/>
      <c r="W1083" s="199"/>
      <c r="X1083" s="199"/>
      <c r="Y1083" s="199"/>
      <c r="Z1083" s="199"/>
      <c r="AA1083" s="199"/>
    </row>
    <row r="1084" spans="1:27">
      <c r="A1084" s="199"/>
      <c r="B1084" s="199"/>
      <c r="C1084" s="199"/>
      <c r="D1084" s="199"/>
      <c r="E1084" s="199"/>
      <c r="F1084" s="199"/>
      <c r="G1084" s="199"/>
      <c r="H1084" s="199"/>
      <c r="I1084" s="199"/>
      <c r="J1084" s="199"/>
      <c r="K1084" s="199"/>
      <c r="L1084" s="199"/>
      <c r="M1084" s="199"/>
      <c r="N1084" s="199"/>
      <c r="O1084" s="199"/>
      <c r="P1084" s="199"/>
      <c r="Q1084" s="199"/>
      <c r="R1084" s="199"/>
      <c r="S1084" s="199"/>
      <c r="T1084" s="199"/>
      <c r="U1084" s="199"/>
      <c r="V1084" s="199"/>
      <c r="W1084" s="199"/>
      <c r="X1084" s="199"/>
      <c r="Y1084" s="199"/>
      <c r="Z1084" s="199"/>
      <c r="AA1084" s="199"/>
    </row>
    <row r="1085" spans="1:27">
      <c r="A1085" s="199"/>
      <c r="B1085" s="199"/>
      <c r="C1085" s="199"/>
      <c r="D1085" s="199"/>
      <c r="E1085" s="199"/>
      <c r="F1085" s="199"/>
      <c r="G1085" s="199"/>
      <c r="H1085" s="199"/>
      <c r="I1085" s="199"/>
      <c r="J1085" s="199"/>
      <c r="K1085" s="199"/>
      <c r="L1085" s="199"/>
      <c r="M1085" s="199"/>
      <c r="N1085" s="199"/>
      <c r="O1085" s="199"/>
      <c r="P1085" s="199"/>
      <c r="Q1085" s="199"/>
      <c r="R1085" s="199"/>
      <c r="S1085" s="199"/>
      <c r="T1085" s="199"/>
      <c r="U1085" s="199"/>
      <c r="V1085" s="199"/>
      <c r="W1085" s="199"/>
      <c r="X1085" s="199"/>
      <c r="Y1085" s="199"/>
      <c r="Z1085" s="199"/>
      <c r="AA1085" s="199"/>
    </row>
    <row r="1086" spans="1:27">
      <c r="A1086" s="199"/>
      <c r="B1086" s="199"/>
      <c r="C1086" s="199"/>
      <c r="D1086" s="199"/>
      <c r="E1086" s="199"/>
      <c r="F1086" s="199"/>
      <c r="G1086" s="199"/>
      <c r="H1086" s="199"/>
      <c r="I1086" s="199"/>
      <c r="J1086" s="199"/>
      <c r="K1086" s="199"/>
      <c r="L1086" s="199"/>
      <c r="M1086" s="199"/>
      <c r="N1086" s="199"/>
      <c r="O1086" s="199"/>
      <c r="P1086" s="199"/>
      <c r="Q1086" s="199"/>
      <c r="R1086" s="199"/>
      <c r="S1086" s="199"/>
      <c r="T1086" s="199"/>
      <c r="U1086" s="199"/>
      <c r="V1086" s="199"/>
      <c r="W1086" s="199"/>
      <c r="X1086" s="199"/>
      <c r="Y1086" s="199"/>
      <c r="Z1086" s="199"/>
      <c r="AA1086" s="199"/>
    </row>
    <row r="1087" spans="1:27">
      <c r="A1087" s="199"/>
      <c r="B1087" s="199"/>
      <c r="C1087" s="199"/>
      <c r="D1087" s="199"/>
      <c r="E1087" s="199"/>
      <c r="F1087" s="199"/>
      <c r="G1087" s="199"/>
      <c r="H1087" s="199"/>
      <c r="I1087" s="199"/>
      <c r="J1087" s="199"/>
      <c r="K1087" s="199"/>
      <c r="L1087" s="199"/>
      <c r="M1087" s="199"/>
      <c r="N1087" s="199"/>
      <c r="O1087" s="199"/>
      <c r="P1087" s="199"/>
      <c r="Q1087" s="199"/>
      <c r="R1087" s="199"/>
      <c r="S1087" s="199"/>
      <c r="T1087" s="199"/>
      <c r="U1087" s="199"/>
      <c r="V1087" s="199"/>
      <c r="W1087" s="199"/>
      <c r="X1087" s="199"/>
      <c r="Y1087" s="199"/>
      <c r="Z1087" s="199"/>
      <c r="AA1087" s="199"/>
    </row>
    <row r="1088" spans="1:27">
      <c r="A1088" s="199"/>
      <c r="B1088" s="199"/>
      <c r="C1088" s="199"/>
      <c r="D1088" s="199"/>
      <c r="E1088" s="199"/>
      <c r="F1088" s="199"/>
      <c r="G1088" s="199"/>
      <c r="H1088" s="199"/>
      <c r="I1088" s="199"/>
      <c r="J1088" s="199"/>
      <c r="K1088" s="199"/>
      <c r="L1088" s="199"/>
      <c r="M1088" s="199"/>
      <c r="N1088" s="199"/>
      <c r="O1088" s="199"/>
      <c r="P1088" s="199"/>
      <c r="Q1088" s="199"/>
      <c r="R1088" s="199"/>
      <c r="S1088" s="199"/>
      <c r="T1088" s="199"/>
      <c r="U1088" s="199"/>
      <c r="V1088" s="199"/>
      <c r="W1088" s="199"/>
      <c r="X1088" s="199"/>
      <c r="Y1088" s="199"/>
      <c r="Z1088" s="199"/>
      <c r="AA1088" s="199"/>
    </row>
    <row r="1089" spans="1:27">
      <c r="A1089" s="199"/>
      <c r="B1089" s="199"/>
      <c r="C1089" s="199"/>
      <c r="D1089" s="199"/>
      <c r="E1089" s="199"/>
      <c r="F1089" s="199"/>
      <c r="G1089" s="199"/>
      <c r="H1089" s="199"/>
      <c r="I1089" s="199"/>
      <c r="J1089" s="199"/>
      <c r="K1089" s="199"/>
      <c r="L1089" s="199"/>
      <c r="M1089" s="199"/>
      <c r="N1089" s="199"/>
      <c r="O1089" s="199"/>
      <c r="P1089" s="199"/>
      <c r="Q1089" s="199"/>
      <c r="R1089" s="199"/>
      <c r="S1089" s="199"/>
      <c r="T1089" s="199"/>
      <c r="U1089" s="199"/>
      <c r="V1089" s="199"/>
      <c r="W1089" s="199"/>
      <c r="X1089" s="199"/>
      <c r="Y1089" s="199"/>
      <c r="Z1089" s="199"/>
      <c r="AA1089" s="199"/>
    </row>
    <row r="1090" spans="1:27">
      <c r="A1090" s="199"/>
      <c r="B1090" s="199"/>
      <c r="C1090" s="199"/>
      <c r="D1090" s="199"/>
      <c r="E1090" s="199"/>
      <c r="F1090" s="199"/>
      <c r="G1090" s="199"/>
      <c r="H1090" s="199"/>
      <c r="I1090" s="199"/>
      <c r="J1090" s="199"/>
      <c r="K1090" s="199"/>
      <c r="L1090" s="199"/>
      <c r="M1090" s="199"/>
      <c r="N1090" s="199"/>
      <c r="O1090" s="199"/>
      <c r="P1090" s="199"/>
      <c r="Q1090" s="199"/>
      <c r="R1090" s="199"/>
      <c r="S1090" s="199"/>
      <c r="T1090" s="199"/>
      <c r="U1090" s="199"/>
      <c r="V1090" s="199"/>
      <c r="W1090" s="199"/>
      <c r="X1090" s="199"/>
      <c r="Y1090" s="199"/>
      <c r="Z1090" s="199"/>
      <c r="AA1090" s="199"/>
    </row>
    <row r="1091" spans="1:27">
      <c r="A1091" s="199"/>
      <c r="B1091" s="199"/>
      <c r="C1091" s="199"/>
      <c r="D1091" s="199"/>
      <c r="E1091" s="199"/>
      <c r="F1091" s="199"/>
      <c r="G1091" s="199"/>
      <c r="H1091" s="199"/>
      <c r="I1091" s="199"/>
      <c r="J1091" s="199"/>
      <c r="K1091" s="199"/>
      <c r="L1091" s="199"/>
      <c r="M1091" s="199"/>
      <c r="N1091" s="199"/>
      <c r="O1091" s="199"/>
      <c r="P1091" s="199"/>
      <c r="Q1091" s="199"/>
      <c r="R1091" s="199"/>
      <c r="S1091" s="199"/>
      <c r="T1091" s="199"/>
      <c r="U1091" s="199"/>
      <c r="V1091" s="199"/>
      <c r="W1091" s="199"/>
      <c r="X1091" s="199"/>
      <c r="Y1091" s="199"/>
      <c r="Z1091" s="199"/>
      <c r="AA1091" s="199"/>
    </row>
    <row r="1092" spans="1:27">
      <c r="A1092" s="199"/>
      <c r="B1092" s="199"/>
      <c r="C1092" s="199"/>
      <c r="D1092" s="199"/>
      <c r="E1092" s="199"/>
      <c r="F1092" s="199"/>
      <c r="G1092" s="199"/>
      <c r="H1092" s="199"/>
      <c r="I1092" s="199"/>
      <c r="J1092" s="199"/>
      <c r="K1092" s="199"/>
      <c r="L1092" s="199"/>
      <c r="M1092" s="199"/>
      <c r="N1092" s="199"/>
      <c r="O1092" s="199"/>
      <c r="P1092" s="199"/>
      <c r="Q1092" s="199"/>
      <c r="R1092" s="199"/>
      <c r="S1092" s="199"/>
      <c r="T1092" s="199"/>
      <c r="U1092" s="199"/>
      <c r="V1092" s="199"/>
      <c r="W1092" s="199"/>
      <c r="X1092" s="199"/>
      <c r="Y1092" s="199"/>
      <c r="Z1092" s="199"/>
      <c r="AA1092" s="199"/>
    </row>
    <row r="1093" spans="1:27">
      <c r="A1093" s="199"/>
      <c r="B1093" s="199"/>
      <c r="C1093" s="199"/>
      <c r="D1093" s="199"/>
      <c r="E1093" s="199"/>
      <c r="F1093" s="199"/>
      <c r="G1093" s="199"/>
      <c r="H1093" s="199"/>
      <c r="I1093" s="199"/>
      <c r="J1093" s="199"/>
      <c r="K1093" s="199"/>
      <c r="L1093" s="199"/>
      <c r="M1093" s="199"/>
      <c r="N1093" s="199"/>
      <c r="O1093" s="199"/>
      <c r="P1093" s="199"/>
      <c r="Q1093" s="199"/>
      <c r="R1093" s="199"/>
      <c r="S1093" s="199"/>
      <c r="T1093" s="199"/>
      <c r="U1093" s="199"/>
      <c r="V1093" s="199"/>
      <c r="W1093" s="199"/>
      <c r="X1093" s="199"/>
      <c r="Y1093" s="199"/>
      <c r="Z1093" s="199"/>
      <c r="AA1093" s="199"/>
    </row>
    <row r="1094" spans="1:27">
      <c r="A1094" s="199"/>
      <c r="B1094" s="199"/>
      <c r="C1094" s="199"/>
      <c r="D1094" s="199"/>
      <c r="E1094" s="199"/>
      <c r="F1094" s="199"/>
      <c r="G1094" s="199"/>
      <c r="H1094" s="199"/>
      <c r="I1094" s="199"/>
      <c r="J1094" s="199"/>
      <c r="K1094" s="199"/>
      <c r="L1094" s="199"/>
      <c r="M1094" s="199"/>
      <c r="N1094" s="199"/>
      <c r="O1094" s="199"/>
      <c r="P1094" s="199"/>
      <c r="Q1094" s="199"/>
      <c r="R1094" s="199"/>
      <c r="S1094" s="199"/>
      <c r="T1094" s="199"/>
      <c r="U1094" s="199"/>
      <c r="V1094" s="199"/>
      <c r="W1094" s="199"/>
      <c r="X1094" s="199"/>
      <c r="Y1094" s="199"/>
      <c r="Z1094" s="199"/>
      <c r="AA1094" s="199"/>
    </row>
    <row r="1095" spans="1:27">
      <c r="A1095" s="199"/>
      <c r="B1095" s="199"/>
      <c r="C1095" s="199"/>
      <c r="D1095" s="199"/>
      <c r="E1095" s="199"/>
      <c r="F1095" s="199"/>
      <c r="G1095" s="199"/>
      <c r="H1095" s="199"/>
      <c r="I1095" s="199"/>
      <c r="J1095" s="199"/>
      <c r="K1095" s="199"/>
      <c r="L1095" s="199"/>
      <c r="M1095" s="199"/>
      <c r="N1095" s="199"/>
      <c r="O1095" s="199"/>
      <c r="P1095" s="199"/>
      <c r="Q1095" s="199"/>
      <c r="R1095" s="199"/>
      <c r="S1095" s="199"/>
      <c r="T1095" s="199"/>
      <c r="U1095" s="199"/>
      <c r="V1095" s="199"/>
      <c r="W1095" s="199"/>
      <c r="X1095" s="199"/>
      <c r="Y1095" s="199"/>
      <c r="Z1095" s="199"/>
      <c r="AA1095" s="199"/>
    </row>
    <row r="1096" spans="1:27">
      <c r="A1096" s="199"/>
      <c r="B1096" s="199"/>
      <c r="C1096" s="199"/>
      <c r="D1096" s="199"/>
      <c r="E1096" s="199"/>
      <c r="F1096" s="199"/>
      <c r="G1096" s="199"/>
      <c r="H1096" s="199"/>
      <c r="I1096" s="199"/>
      <c r="J1096" s="199"/>
      <c r="K1096" s="199"/>
      <c r="L1096" s="199"/>
      <c r="M1096" s="199"/>
      <c r="N1096" s="199"/>
      <c r="O1096" s="199"/>
      <c r="P1096" s="199"/>
      <c r="Q1096" s="199"/>
      <c r="R1096" s="199"/>
      <c r="S1096" s="199"/>
      <c r="T1096" s="199"/>
      <c r="U1096" s="199"/>
      <c r="V1096" s="199"/>
      <c r="W1096" s="199"/>
      <c r="X1096" s="199"/>
      <c r="Y1096" s="199"/>
      <c r="Z1096" s="199"/>
      <c r="AA1096" s="199"/>
    </row>
    <row r="1097" spans="1:27">
      <c r="A1097" s="199"/>
      <c r="B1097" s="199"/>
      <c r="C1097" s="199"/>
      <c r="D1097" s="199"/>
      <c r="E1097" s="199"/>
      <c r="F1097" s="199"/>
      <c r="G1097" s="199"/>
      <c r="H1097" s="199"/>
      <c r="I1097" s="199"/>
      <c r="J1097" s="199"/>
      <c r="K1097" s="199"/>
      <c r="L1097" s="199"/>
      <c r="M1097" s="199"/>
      <c r="N1097" s="199"/>
      <c r="O1097" s="199"/>
      <c r="P1097" s="199"/>
      <c r="Q1097" s="199"/>
      <c r="R1097" s="199"/>
      <c r="S1097" s="199"/>
      <c r="T1097" s="199"/>
      <c r="U1097" s="199"/>
      <c r="V1097" s="199"/>
      <c r="W1097" s="199"/>
      <c r="X1097" s="199"/>
      <c r="Y1097" s="199"/>
      <c r="Z1097" s="199"/>
      <c r="AA1097" s="199"/>
    </row>
    <row r="1098" spans="1:27">
      <c r="A1098" s="199"/>
      <c r="B1098" s="199"/>
      <c r="C1098" s="199"/>
      <c r="D1098" s="199"/>
      <c r="E1098" s="199"/>
      <c r="F1098" s="199"/>
      <c r="G1098" s="199"/>
      <c r="H1098" s="199"/>
      <c r="I1098" s="199"/>
      <c r="J1098" s="199"/>
      <c r="K1098" s="199"/>
      <c r="L1098" s="199"/>
      <c r="M1098" s="199"/>
      <c r="N1098" s="199"/>
      <c r="O1098" s="199"/>
      <c r="P1098" s="199"/>
      <c r="Q1098" s="199"/>
      <c r="R1098" s="199"/>
      <c r="S1098" s="199"/>
      <c r="T1098" s="199"/>
      <c r="U1098" s="199"/>
      <c r="V1098" s="199"/>
      <c r="W1098" s="199"/>
      <c r="X1098" s="199"/>
      <c r="Y1098" s="199"/>
      <c r="Z1098" s="199"/>
      <c r="AA1098" s="199"/>
    </row>
    <row r="1099" spans="1:27">
      <c r="A1099" s="199"/>
      <c r="B1099" s="199"/>
      <c r="C1099" s="199"/>
      <c r="D1099" s="199"/>
      <c r="E1099" s="199"/>
      <c r="F1099" s="199"/>
      <c r="G1099" s="199"/>
      <c r="H1099" s="199"/>
      <c r="I1099" s="199"/>
      <c r="J1099" s="199"/>
      <c r="K1099" s="199"/>
      <c r="L1099" s="199"/>
      <c r="M1099" s="199"/>
      <c r="N1099" s="199"/>
      <c r="O1099" s="199"/>
      <c r="P1099" s="199"/>
      <c r="Q1099" s="199"/>
      <c r="R1099" s="199"/>
      <c r="S1099" s="199"/>
      <c r="T1099" s="199"/>
      <c r="U1099" s="199"/>
      <c r="V1099" s="199"/>
      <c r="W1099" s="199"/>
      <c r="X1099" s="199"/>
      <c r="Y1099" s="199"/>
      <c r="Z1099" s="199"/>
      <c r="AA1099" s="199"/>
    </row>
    <row r="1100" spans="1:27">
      <c r="A1100" s="199"/>
      <c r="B1100" s="199"/>
      <c r="C1100" s="199"/>
      <c r="D1100" s="199"/>
      <c r="E1100" s="199"/>
      <c r="F1100" s="199"/>
      <c r="G1100" s="199"/>
      <c r="H1100" s="199"/>
      <c r="I1100" s="199"/>
      <c r="J1100" s="199"/>
      <c r="K1100" s="199"/>
      <c r="L1100" s="199"/>
      <c r="M1100" s="199"/>
      <c r="N1100" s="199"/>
      <c r="O1100" s="199"/>
      <c r="P1100" s="199"/>
      <c r="Q1100" s="199"/>
      <c r="R1100" s="199"/>
      <c r="S1100" s="199"/>
      <c r="T1100" s="199"/>
      <c r="U1100" s="199"/>
      <c r="V1100" s="199"/>
      <c r="W1100" s="199"/>
      <c r="X1100" s="199"/>
      <c r="Y1100" s="199"/>
      <c r="Z1100" s="199"/>
      <c r="AA1100" s="199"/>
    </row>
    <row r="1101" spans="1:27">
      <c r="A1101" s="199"/>
      <c r="B1101" s="199"/>
      <c r="C1101" s="199"/>
      <c r="D1101" s="199"/>
      <c r="E1101" s="199"/>
      <c r="F1101" s="199"/>
      <c r="G1101" s="199"/>
      <c r="H1101" s="199"/>
      <c r="I1101" s="199"/>
      <c r="J1101" s="199"/>
      <c r="K1101" s="199"/>
      <c r="L1101" s="199"/>
      <c r="M1101" s="199"/>
      <c r="N1101" s="199"/>
      <c r="O1101" s="199"/>
      <c r="P1101" s="199"/>
      <c r="Q1101" s="199"/>
      <c r="R1101" s="199"/>
      <c r="S1101" s="199"/>
      <c r="T1101" s="199"/>
      <c r="U1101" s="199"/>
      <c r="V1101" s="199"/>
      <c r="W1101" s="199"/>
      <c r="X1101" s="199"/>
      <c r="Y1101" s="199"/>
      <c r="Z1101" s="199"/>
      <c r="AA1101" s="199"/>
    </row>
    <row r="1102" spans="1:27">
      <c r="A1102" s="199"/>
      <c r="B1102" s="199"/>
      <c r="C1102" s="199"/>
      <c r="D1102" s="199"/>
      <c r="E1102" s="199"/>
      <c r="F1102" s="199"/>
      <c r="G1102" s="199"/>
      <c r="H1102" s="199"/>
      <c r="I1102" s="199"/>
      <c r="J1102" s="199"/>
      <c r="K1102" s="199"/>
      <c r="L1102" s="199"/>
      <c r="M1102" s="199"/>
      <c r="N1102" s="199"/>
      <c r="O1102" s="199"/>
      <c r="P1102" s="199"/>
      <c r="Q1102" s="199"/>
      <c r="R1102" s="199"/>
      <c r="S1102" s="199"/>
      <c r="T1102" s="199"/>
      <c r="U1102" s="199"/>
      <c r="V1102" s="199"/>
      <c r="W1102" s="199"/>
      <c r="X1102" s="199"/>
      <c r="Y1102" s="199"/>
      <c r="Z1102" s="199"/>
      <c r="AA1102" s="199"/>
    </row>
    <row r="1103" spans="1:27">
      <c r="A1103" s="199"/>
      <c r="B1103" s="199"/>
      <c r="C1103" s="199"/>
      <c r="D1103" s="199"/>
      <c r="E1103" s="199"/>
      <c r="F1103" s="199"/>
      <c r="G1103" s="199"/>
      <c r="H1103" s="199"/>
      <c r="I1103" s="199"/>
      <c r="J1103" s="199"/>
      <c r="K1103" s="199"/>
      <c r="L1103" s="199"/>
      <c r="M1103" s="199"/>
      <c r="N1103" s="199"/>
      <c r="O1103" s="199"/>
      <c r="P1103" s="199"/>
      <c r="Q1103" s="199"/>
      <c r="R1103" s="199"/>
      <c r="S1103" s="199"/>
      <c r="T1103" s="199"/>
      <c r="U1103" s="199"/>
      <c r="V1103" s="199"/>
      <c r="W1103" s="199"/>
      <c r="X1103" s="199"/>
      <c r="Y1103" s="199"/>
      <c r="Z1103" s="199"/>
      <c r="AA1103" s="199"/>
    </row>
    <row r="1104" spans="1:27">
      <c r="A1104" s="199"/>
      <c r="B1104" s="199"/>
      <c r="C1104" s="199"/>
      <c r="D1104" s="199"/>
      <c r="E1104" s="199"/>
      <c r="F1104" s="199"/>
      <c r="G1104" s="199"/>
      <c r="H1104" s="199"/>
      <c r="I1104" s="199"/>
      <c r="J1104" s="199"/>
      <c r="K1104" s="199"/>
      <c r="L1104" s="199"/>
      <c r="M1104" s="199"/>
      <c r="N1104" s="199"/>
      <c r="O1104" s="199"/>
      <c r="P1104" s="199"/>
      <c r="Q1104" s="199"/>
      <c r="R1104" s="199"/>
      <c r="S1104" s="199"/>
      <c r="T1104" s="199"/>
      <c r="U1104" s="199"/>
      <c r="V1104" s="199"/>
      <c r="W1104" s="199"/>
      <c r="X1104" s="199"/>
      <c r="Y1104" s="199"/>
      <c r="Z1104" s="199"/>
      <c r="AA1104" s="199"/>
    </row>
    <row r="1105" spans="1:27">
      <c r="A1105" s="199"/>
      <c r="B1105" s="199"/>
      <c r="C1105" s="199"/>
      <c r="D1105" s="199"/>
      <c r="E1105" s="199"/>
      <c r="F1105" s="199"/>
      <c r="G1105" s="199"/>
      <c r="H1105" s="199"/>
      <c r="I1105" s="199"/>
      <c r="J1105" s="199"/>
      <c r="K1105" s="199"/>
      <c r="L1105" s="199"/>
      <c r="M1105" s="199"/>
      <c r="N1105" s="199"/>
      <c r="O1105" s="199"/>
      <c r="P1105" s="199"/>
      <c r="Q1105" s="199"/>
      <c r="R1105" s="199"/>
      <c r="S1105" s="199"/>
      <c r="T1105" s="199"/>
      <c r="U1105" s="199"/>
      <c r="V1105" s="199"/>
      <c r="W1105" s="199"/>
      <c r="X1105" s="199"/>
      <c r="Y1105" s="199"/>
      <c r="Z1105" s="199"/>
      <c r="AA1105" s="199"/>
    </row>
    <row r="1106" spans="1:27">
      <c r="A1106" s="199"/>
      <c r="B1106" s="199"/>
      <c r="C1106" s="199"/>
      <c r="D1106" s="199"/>
      <c r="E1106" s="199"/>
      <c r="F1106" s="199"/>
      <c r="G1106" s="199"/>
      <c r="H1106" s="199"/>
      <c r="I1106" s="199"/>
      <c r="J1106" s="199"/>
      <c r="K1106" s="199"/>
      <c r="L1106" s="199"/>
      <c r="M1106" s="199"/>
      <c r="N1106" s="199"/>
      <c r="O1106" s="199"/>
      <c r="P1106" s="199"/>
      <c r="Q1106" s="199"/>
      <c r="R1106" s="199"/>
      <c r="S1106" s="199"/>
      <c r="T1106" s="199"/>
      <c r="U1106" s="199"/>
      <c r="V1106" s="199"/>
      <c r="W1106" s="199"/>
      <c r="X1106" s="199"/>
      <c r="Y1106" s="199"/>
      <c r="Z1106" s="199"/>
      <c r="AA1106" s="199"/>
    </row>
    <row r="1107" spans="1:27">
      <c r="A1107" s="199"/>
      <c r="B1107" s="199"/>
      <c r="C1107" s="199"/>
      <c r="D1107" s="199"/>
      <c r="E1107" s="199"/>
      <c r="F1107" s="199"/>
      <c r="G1107" s="199"/>
      <c r="H1107" s="199"/>
      <c r="I1107" s="199"/>
      <c r="J1107" s="199"/>
      <c r="K1107" s="199"/>
      <c r="L1107" s="199"/>
      <c r="M1107" s="199"/>
      <c r="N1107" s="199"/>
      <c r="O1107" s="199"/>
      <c r="P1107" s="199"/>
      <c r="Q1107" s="199"/>
      <c r="R1107" s="199"/>
      <c r="S1107" s="199"/>
      <c r="T1107" s="199"/>
      <c r="U1107" s="199"/>
      <c r="V1107" s="199"/>
      <c r="W1107" s="199"/>
      <c r="X1107" s="199"/>
      <c r="Y1107" s="199"/>
      <c r="Z1107" s="199"/>
      <c r="AA1107" s="199"/>
    </row>
    <row r="1108" spans="1:27">
      <c r="A1108" s="199"/>
      <c r="B1108" s="199"/>
      <c r="C1108" s="199"/>
      <c r="D1108" s="199"/>
      <c r="E1108" s="199"/>
      <c r="F1108" s="199"/>
      <c r="G1108" s="199"/>
      <c r="H1108" s="199"/>
      <c r="I1108" s="199"/>
      <c r="J1108" s="199"/>
      <c r="K1108" s="199"/>
      <c r="L1108" s="199"/>
      <c r="M1108" s="199"/>
      <c r="N1108" s="199"/>
      <c r="O1108" s="199"/>
      <c r="P1108" s="199"/>
      <c r="Q1108" s="199"/>
      <c r="R1108" s="199"/>
      <c r="S1108" s="199"/>
      <c r="T1108" s="199"/>
      <c r="U1108" s="199"/>
      <c r="V1108" s="199"/>
      <c r="W1108" s="199"/>
      <c r="X1108" s="199"/>
      <c r="Y1108" s="199"/>
      <c r="Z1108" s="199"/>
      <c r="AA1108" s="199"/>
    </row>
    <row r="1109" spans="1:27">
      <c r="A1109" s="199"/>
      <c r="B1109" s="199"/>
      <c r="C1109" s="199"/>
      <c r="D1109" s="199"/>
      <c r="E1109" s="199"/>
      <c r="F1109" s="199"/>
      <c r="G1109" s="199"/>
      <c r="H1109" s="199"/>
      <c r="I1109" s="199"/>
      <c r="J1109" s="199"/>
      <c r="K1109" s="199"/>
      <c r="L1109" s="199"/>
      <c r="M1109" s="199"/>
      <c r="N1109" s="199"/>
      <c r="O1109" s="199"/>
      <c r="P1109" s="199"/>
      <c r="Q1109" s="199"/>
      <c r="R1109" s="199"/>
      <c r="S1109" s="199"/>
      <c r="T1109" s="199"/>
      <c r="U1109" s="199"/>
      <c r="V1109" s="199"/>
      <c r="W1109" s="199"/>
      <c r="X1109" s="199"/>
      <c r="Y1109" s="199"/>
      <c r="Z1109" s="199"/>
      <c r="AA1109" s="199"/>
    </row>
    <row r="1110" spans="1:27">
      <c r="A1110" s="199"/>
      <c r="B1110" s="199"/>
      <c r="C1110" s="199"/>
      <c r="D1110" s="199"/>
      <c r="E1110" s="199"/>
      <c r="F1110" s="199"/>
      <c r="G1110" s="199"/>
      <c r="H1110" s="199"/>
      <c r="I1110" s="199"/>
      <c r="J1110" s="199"/>
      <c r="K1110" s="199"/>
      <c r="L1110" s="199"/>
      <c r="M1110" s="199"/>
      <c r="N1110" s="199"/>
      <c r="O1110" s="199"/>
      <c r="P1110" s="199"/>
      <c r="Q1110" s="199"/>
      <c r="R1110" s="199"/>
      <c r="S1110" s="199"/>
      <c r="T1110" s="199"/>
      <c r="U1110" s="199"/>
      <c r="V1110" s="199"/>
      <c r="W1110" s="199"/>
      <c r="X1110" s="199"/>
      <c r="Y1110" s="199"/>
      <c r="Z1110" s="199"/>
      <c r="AA1110" s="199"/>
    </row>
    <row r="1111" spans="1:27">
      <c r="A1111" s="199"/>
      <c r="B1111" s="199"/>
      <c r="C1111" s="199"/>
      <c r="D1111" s="199"/>
      <c r="E1111" s="199"/>
      <c r="F1111" s="199"/>
      <c r="G1111" s="199"/>
      <c r="H1111" s="199"/>
      <c r="I1111" s="199"/>
      <c r="J1111" s="199"/>
      <c r="K1111" s="199"/>
      <c r="L1111" s="199"/>
      <c r="M1111" s="199"/>
      <c r="N1111" s="199"/>
      <c r="O1111" s="199"/>
      <c r="P1111" s="199"/>
      <c r="Q1111" s="199"/>
      <c r="R1111" s="199"/>
      <c r="S1111" s="199"/>
      <c r="T1111" s="199"/>
      <c r="U1111" s="199"/>
      <c r="V1111" s="199"/>
      <c r="W1111" s="199"/>
      <c r="X1111" s="199"/>
      <c r="Y1111" s="199"/>
      <c r="Z1111" s="199"/>
      <c r="AA1111" s="199"/>
    </row>
    <row r="1112" spans="1:27">
      <c r="A1112" s="199"/>
      <c r="B1112" s="199"/>
      <c r="C1112" s="199"/>
      <c r="D1112" s="199"/>
      <c r="E1112" s="199"/>
      <c r="F1112" s="199"/>
      <c r="G1112" s="199"/>
      <c r="H1112" s="199"/>
      <c r="I1112" s="199"/>
      <c r="J1112" s="199"/>
      <c r="K1112" s="199"/>
      <c r="L1112" s="199"/>
      <c r="M1112" s="199"/>
      <c r="N1112" s="199"/>
      <c r="O1112" s="199"/>
      <c r="P1112" s="199"/>
      <c r="Q1112" s="199"/>
      <c r="R1112" s="199"/>
      <c r="S1112" s="199"/>
      <c r="T1112" s="199"/>
      <c r="U1112" s="199"/>
      <c r="V1112" s="199"/>
      <c r="W1112" s="199"/>
      <c r="X1112" s="199"/>
      <c r="Y1112" s="199"/>
      <c r="Z1112" s="199"/>
      <c r="AA1112" s="199"/>
    </row>
    <row r="1113" spans="1:27">
      <c r="A1113" s="199"/>
      <c r="B1113" s="199"/>
      <c r="C1113" s="199"/>
      <c r="D1113" s="199"/>
      <c r="E1113" s="199"/>
      <c r="F1113" s="199"/>
      <c r="G1113" s="199"/>
      <c r="H1113" s="199"/>
      <c r="I1113" s="199"/>
      <c r="J1113" s="199"/>
      <c r="K1113" s="199"/>
      <c r="L1113" s="199"/>
      <c r="M1113" s="199"/>
      <c r="N1113" s="199"/>
      <c r="O1113" s="199"/>
      <c r="P1113" s="199"/>
      <c r="Q1113" s="199"/>
      <c r="R1113" s="199"/>
      <c r="S1113" s="199"/>
      <c r="T1113" s="199"/>
      <c r="U1113" s="199"/>
      <c r="V1113" s="199"/>
      <c r="W1113" s="199"/>
      <c r="X1113" s="199"/>
      <c r="Y1113" s="199"/>
      <c r="Z1113" s="199"/>
      <c r="AA1113" s="199"/>
    </row>
    <row r="1114" spans="1:27">
      <c r="A1114" s="199"/>
      <c r="B1114" s="199"/>
      <c r="C1114" s="199"/>
      <c r="D1114" s="199"/>
      <c r="E1114" s="199"/>
      <c r="F1114" s="199"/>
      <c r="G1114" s="199"/>
      <c r="H1114" s="199"/>
      <c r="I1114" s="199"/>
      <c r="J1114" s="199"/>
      <c r="K1114" s="199"/>
      <c r="L1114" s="199"/>
      <c r="M1114" s="199"/>
      <c r="N1114" s="199"/>
      <c r="O1114" s="199"/>
      <c r="P1114" s="199"/>
      <c r="Q1114" s="199"/>
      <c r="R1114" s="199"/>
      <c r="S1114" s="199"/>
      <c r="T1114" s="199"/>
      <c r="U1114" s="199"/>
      <c r="V1114" s="199"/>
      <c r="W1114" s="199"/>
      <c r="X1114" s="199"/>
      <c r="Y1114" s="199"/>
      <c r="Z1114" s="199"/>
      <c r="AA1114" s="199"/>
    </row>
    <row r="1115" spans="1:27">
      <c r="A1115" s="199"/>
      <c r="B1115" s="199"/>
      <c r="C1115" s="199"/>
      <c r="D1115" s="199"/>
      <c r="E1115" s="199"/>
      <c r="F1115" s="199"/>
      <c r="G1115" s="199"/>
      <c r="H1115" s="199"/>
      <c r="I1115" s="199"/>
      <c r="J1115" s="199"/>
      <c r="K1115" s="199"/>
      <c r="L1115" s="199"/>
      <c r="M1115" s="199"/>
      <c r="N1115" s="199"/>
      <c r="O1115" s="199"/>
      <c r="P1115" s="199"/>
      <c r="Q1115" s="199"/>
      <c r="R1115" s="199"/>
      <c r="S1115" s="199"/>
      <c r="T1115" s="199"/>
      <c r="U1115" s="199"/>
      <c r="V1115" s="199"/>
      <c r="W1115" s="199"/>
      <c r="X1115" s="199"/>
      <c r="Y1115" s="199"/>
      <c r="Z1115" s="199"/>
      <c r="AA1115" s="199"/>
    </row>
    <row r="1116" spans="1:27">
      <c r="A1116" s="199"/>
      <c r="B1116" s="199"/>
      <c r="C1116" s="199"/>
      <c r="D1116" s="199"/>
      <c r="E1116" s="199"/>
      <c r="F1116" s="199"/>
      <c r="G1116" s="199"/>
      <c r="H1116" s="199"/>
      <c r="I1116" s="199"/>
      <c r="J1116" s="199"/>
      <c r="K1116" s="199"/>
      <c r="L1116" s="199"/>
      <c r="M1116" s="199"/>
      <c r="N1116" s="199"/>
      <c r="O1116" s="199"/>
      <c r="P1116" s="199"/>
      <c r="Q1116" s="199"/>
      <c r="R1116" s="199"/>
      <c r="S1116" s="199"/>
      <c r="T1116" s="199"/>
      <c r="U1116" s="199"/>
      <c r="V1116" s="199"/>
      <c r="W1116" s="199"/>
      <c r="X1116" s="199"/>
      <c r="Y1116" s="199"/>
      <c r="Z1116" s="199"/>
      <c r="AA1116" s="199"/>
    </row>
    <row r="1117" spans="1:27">
      <c r="A1117" s="199"/>
      <c r="B1117" s="199"/>
      <c r="C1117" s="199"/>
      <c r="D1117" s="199"/>
      <c r="E1117" s="199"/>
      <c r="F1117" s="199"/>
      <c r="G1117" s="199"/>
      <c r="H1117" s="199"/>
      <c r="I1117" s="199"/>
      <c r="J1117" s="199"/>
      <c r="K1117" s="199"/>
      <c r="L1117" s="199"/>
      <c r="M1117" s="199"/>
      <c r="N1117" s="199"/>
      <c r="O1117" s="199"/>
      <c r="P1117" s="199"/>
      <c r="Q1117" s="199"/>
      <c r="R1117" s="199"/>
      <c r="S1117" s="199"/>
      <c r="T1117" s="199"/>
      <c r="U1117" s="199"/>
      <c r="V1117" s="199"/>
      <c r="W1117" s="199"/>
      <c r="X1117" s="199"/>
      <c r="Y1117" s="199"/>
      <c r="Z1117" s="199"/>
      <c r="AA1117" s="199"/>
    </row>
    <row r="1118" spans="1:27">
      <c r="A1118" s="199"/>
      <c r="B1118" s="199"/>
      <c r="C1118" s="199"/>
      <c r="D1118" s="199"/>
      <c r="E1118" s="199"/>
      <c r="F1118" s="199"/>
      <c r="G1118" s="199"/>
      <c r="H1118" s="199"/>
      <c r="I1118" s="199"/>
      <c r="J1118" s="199"/>
      <c r="K1118" s="199"/>
      <c r="L1118" s="199"/>
      <c r="M1118" s="199"/>
      <c r="N1118" s="199"/>
      <c r="O1118" s="199"/>
      <c r="P1118" s="199"/>
      <c r="Q1118" s="199"/>
      <c r="R1118" s="199"/>
      <c r="S1118" s="199"/>
      <c r="T1118" s="199"/>
      <c r="U1118" s="199"/>
      <c r="V1118" s="199"/>
      <c r="W1118" s="199"/>
      <c r="X1118" s="199"/>
      <c r="Y1118" s="199"/>
      <c r="Z1118" s="199"/>
      <c r="AA1118" s="199"/>
    </row>
    <row r="1119" spans="1:27">
      <c r="A1119" s="199"/>
      <c r="B1119" s="199"/>
      <c r="C1119" s="199"/>
      <c r="D1119" s="199"/>
      <c r="E1119" s="199"/>
      <c r="F1119" s="199"/>
      <c r="G1119" s="199"/>
      <c r="H1119" s="199"/>
      <c r="I1119" s="199"/>
      <c r="J1119" s="199"/>
      <c r="K1119" s="199"/>
      <c r="L1119" s="199"/>
      <c r="M1119" s="199"/>
      <c r="N1119" s="199"/>
      <c r="O1119" s="199"/>
      <c r="P1119" s="199"/>
      <c r="Q1119" s="199"/>
      <c r="R1119" s="199"/>
      <c r="S1119" s="199"/>
      <c r="T1119" s="199"/>
      <c r="U1119" s="199"/>
      <c r="V1119" s="199"/>
      <c r="W1119" s="199"/>
      <c r="X1119" s="199"/>
      <c r="Y1119" s="199"/>
      <c r="Z1119" s="199"/>
      <c r="AA1119" s="199"/>
    </row>
    <row r="1120" spans="1:27">
      <c r="A1120" s="199"/>
      <c r="B1120" s="199"/>
      <c r="C1120" s="199"/>
      <c r="D1120" s="199"/>
      <c r="E1120" s="199"/>
      <c r="F1120" s="199"/>
      <c r="G1120" s="199"/>
      <c r="H1120" s="199"/>
      <c r="I1120" s="199"/>
      <c r="J1120" s="199"/>
      <c r="K1120" s="199"/>
      <c r="L1120" s="199"/>
      <c r="M1120" s="199"/>
      <c r="N1120" s="199"/>
      <c r="O1120" s="199"/>
      <c r="P1120" s="199"/>
      <c r="Q1120" s="199"/>
      <c r="R1120" s="199"/>
      <c r="S1120" s="199"/>
      <c r="T1120" s="199"/>
      <c r="U1120" s="199"/>
      <c r="V1120" s="199"/>
      <c r="W1120" s="199"/>
      <c r="X1120" s="199"/>
      <c r="Y1120" s="199"/>
      <c r="Z1120" s="199"/>
      <c r="AA1120" s="199"/>
    </row>
    <row r="1121" spans="1:27">
      <c r="A1121" s="199"/>
      <c r="B1121" s="199"/>
      <c r="C1121" s="199"/>
      <c r="D1121" s="199"/>
      <c r="E1121" s="199"/>
      <c r="F1121" s="199"/>
      <c r="G1121" s="199"/>
      <c r="H1121" s="199"/>
      <c r="I1121" s="199"/>
      <c r="J1121" s="199"/>
      <c r="K1121" s="199"/>
      <c r="L1121" s="199"/>
      <c r="M1121" s="199"/>
      <c r="N1121" s="199"/>
      <c r="O1121" s="199"/>
      <c r="P1121" s="199"/>
      <c r="Q1121" s="199"/>
      <c r="R1121" s="199"/>
      <c r="S1121" s="199"/>
      <c r="T1121" s="199"/>
      <c r="U1121" s="199"/>
      <c r="V1121" s="199"/>
      <c r="W1121" s="199"/>
      <c r="X1121" s="199"/>
      <c r="Y1121" s="199"/>
      <c r="Z1121" s="199"/>
      <c r="AA1121" s="199"/>
    </row>
    <row r="1122" spans="1:27">
      <c r="A1122" s="199"/>
      <c r="B1122" s="199"/>
      <c r="C1122" s="199"/>
      <c r="D1122" s="199"/>
      <c r="E1122" s="199"/>
      <c r="F1122" s="199"/>
      <c r="G1122" s="199"/>
      <c r="H1122" s="199"/>
      <c r="I1122" s="199"/>
      <c r="J1122" s="199"/>
      <c r="K1122" s="199"/>
      <c r="L1122" s="199"/>
      <c r="M1122" s="199"/>
      <c r="N1122" s="199"/>
      <c r="O1122" s="199"/>
      <c r="P1122" s="199"/>
      <c r="Q1122" s="199"/>
      <c r="R1122" s="199"/>
      <c r="S1122" s="199"/>
      <c r="T1122" s="199"/>
      <c r="U1122" s="199"/>
      <c r="V1122" s="199"/>
      <c r="W1122" s="199"/>
      <c r="X1122" s="199"/>
      <c r="Y1122" s="199"/>
      <c r="Z1122" s="199"/>
      <c r="AA1122" s="199"/>
    </row>
    <row r="1123" spans="1:27">
      <c r="A1123" s="199"/>
      <c r="B1123" s="199"/>
      <c r="C1123" s="199"/>
      <c r="D1123" s="199"/>
      <c r="E1123" s="199"/>
      <c r="F1123" s="199"/>
      <c r="G1123" s="199"/>
      <c r="H1123" s="199"/>
      <c r="I1123" s="199"/>
      <c r="J1123" s="199"/>
      <c r="K1123" s="199"/>
      <c r="L1123" s="199"/>
      <c r="M1123" s="199"/>
      <c r="N1123" s="199"/>
      <c r="O1123" s="199"/>
      <c r="P1123" s="199"/>
      <c r="Q1123" s="199"/>
      <c r="R1123" s="199"/>
      <c r="S1123" s="199"/>
      <c r="T1123" s="199"/>
      <c r="U1123" s="199"/>
      <c r="V1123" s="199"/>
      <c r="W1123" s="199"/>
      <c r="X1123" s="199"/>
      <c r="Y1123" s="199"/>
      <c r="Z1123" s="199"/>
      <c r="AA1123" s="199"/>
    </row>
    <row r="1124" spans="1:27">
      <c r="A1124" s="199"/>
      <c r="B1124" s="199"/>
      <c r="C1124" s="199"/>
      <c r="D1124" s="199"/>
      <c r="E1124" s="199"/>
      <c r="F1124" s="199"/>
      <c r="G1124" s="199"/>
      <c r="H1124" s="199"/>
      <c r="I1124" s="199"/>
      <c r="J1124" s="199"/>
      <c r="K1124" s="199"/>
      <c r="L1124" s="199"/>
      <c r="M1124" s="199"/>
      <c r="N1124" s="199"/>
      <c r="O1124" s="199"/>
      <c r="P1124" s="199"/>
      <c r="Q1124" s="199"/>
      <c r="R1124" s="199"/>
      <c r="S1124" s="199"/>
      <c r="T1124" s="199"/>
      <c r="U1124" s="199"/>
      <c r="V1124" s="199"/>
      <c r="W1124" s="199"/>
      <c r="X1124" s="199"/>
      <c r="Y1124" s="199"/>
      <c r="Z1124" s="199"/>
      <c r="AA1124" s="199"/>
    </row>
    <row r="1125" spans="1:27">
      <c r="A1125" s="199"/>
      <c r="B1125" s="199"/>
      <c r="C1125" s="199"/>
      <c r="D1125" s="199"/>
      <c r="E1125" s="199"/>
      <c r="F1125" s="199"/>
      <c r="G1125" s="199"/>
      <c r="H1125" s="199"/>
      <c r="I1125" s="199"/>
      <c r="J1125" s="199"/>
      <c r="K1125" s="199"/>
      <c r="L1125" s="199"/>
      <c r="M1125" s="199"/>
      <c r="N1125" s="199"/>
      <c r="O1125" s="199"/>
      <c r="P1125" s="199"/>
      <c r="Q1125" s="199"/>
      <c r="R1125" s="199"/>
      <c r="S1125" s="199"/>
      <c r="T1125" s="199"/>
      <c r="U1125" s="199"/>
      <c r="V1125" s="199"/>
      <c r="W1125" s="199"/>
      <c r="X1125" s="199"/>
      <c r="Y1125" s="199"/>
      <c r="Z1125" s="199"/>
      <c r="AA1125" s="199"/>
    </row>
    <row r="1126" spans="1:27">
      <c r="A1126" s="199"/>
      <c r="B1126" s="199"/>
      <c r="C1126" s="199"/>
      <c r="D1126" s="199"/>
      <c r="E1126" s="199"/>
      <c r="F1126" s="199"/>
      <c r="G1126" s="199"/>
      <c r="H1126" s="199"/>
      <c r="I1126" s="199"/>
      <c r="J1126" s="199"/>
      <c r="K1126" s="199"/>
      <c r="L1126" s="199"/>
      <c r="M1126" s="199"/>
      <c r="N1126" s="199"/>
      <c r="O1126" s="199"/>
      <c r="P1126" s="199"/>
      <c r="Q1126" s="199"/>
      <c r="R1126" s="199"/>
      <c r="S1126" s="199"/>
      <c r="T1126" s="199"/>
      <c r="U1126" s="199"/>
      <c r="V1126" s="199"/>
      <c r="W1126" s="199"/>
      <c r="X1126" s="199"/>
      <c r="Y1126" s="199"/>
      <c r="Z1126" s="199"/>
      <c r="AA1126" s="199"/>
    </row>
    <row r="1127" spans="1:27">
      <c r="A1127" s="199"/>
      <c r="B1127" s="199"/>
      <c r="C1127" s="199"/>
      <c r="D1127" s="199"/>
      <c r="E1127" s="199"/>
      <c r="F1127" s="199"/>
      <c r="G1127" s="199"/>
      <c r="H1127" s="199"/>
      <c r="I1127" s="199"/>
      <c r="J1127" s="199"/>
      <c r="K1127" s="199"/>
      <c r="L1127" s="199"/>
      <c r="M1127" s="199"/>
      <c r="N1127" s="199"/>
      <c r="O1127" s="199"/>
      <c r="P1127" s="199"/>
      <c r="Q1127" s="199"/>
      <c r="R1127" s="199"/>
      <c r="S1127" s="199"/>
      <c r="T1127" s="199"/>
      <c r="U1127" s="199"/>
      <c r="V1127" s="199"/>
      <c r="W1127" s="199"/>
      <c r="X1127" s="199"/>
      <c r="Y1127" s="199"/>
      <c r="Z1127" s="199"/>
      <c r="AA1127" s="199"/>
    </row>
    <row r="1128" spans="1:27">
      <c r="A1128" s="199"/>
      <c r="B1128" s="199"/>
      <c r="C1128" s="199"/>
      <c r="D1128" s="199"/>
      <c r="E1128" s="199"/>
      <c r="F1128" s="199"/>
      <c r="G1128" s="199"/>
      <c r="H1128" s="199"/>
      <c r="I1128" s="199"/>
      <c r="J1128" s="199"/>
      <c r="K1128" s="199"/>
      <c r="L1128" s="199"/>
      <c r="M1128" s="199"/>
      <c r="N1128" s="199"/>
      <c r="O1128" s="199"/>
      <c r="P1128" s="199"/>
      <c r="Q1128" s="199"/>
      <c r="R1128" s="199"/>
      <c r="S1128" s="199"/>
      <c r="T1128" s="199"/>
      <c r="U1128" s="199"/>
      <c r="V1128" s="199"/>
      <c r="W1128" s="199"/>
      <c r="X1128" s="199"/>
      <c r="Y1128" s="199"/>
      <c r="Z1128" s="199"/>
      <c r="AA1128" s="199"/>
    </row>
    <row r="1129" spans="1:27">
      <c r="A1129" s="199"/>
      <c r="B1129" s="199"/>
      <c r="C1129" s="199"/>
      <c r="D1129" s="199"/>
      <c r="E1129" s="199"/>
      <c r="F1129" s="199"/>
      <c r="G1129" s="199"/>
      <c r="H1129" s="199"/>
      <c r="I1129" s="199"/>
      <c r="J1129" s="199"/>
      <c r="K1129" s="199"/>
      <c r="L1129" s="199"/>
      <c r="M1129" s="199"/>
      <c r="N1129" s="199"/>
      <c r="O1129" s="199"/>
      <c r="P1129" s="199"/>
      <c r="Q1129" s="199"/>
      <c r="R1129" s="199"/>
      <c r="S1129" s="199"/>
      <c r="T1129" s="199"/>
      <c r="U1129" s="199"/>
      <c r="V1129" s="199"/>
      <c r="W1129" s="199"/>
      <c r="X1129" s="199"/>
      <c r="Y1129" s="199"/>
      <c r="Z1129" s="199"/>
      <c r="AA1129" s="199"/>
    </row>
    <row r="1130" spans="1:27">
      <c r="A1130" s="199"/>
      <c r="B1130" s="199"/>
      <c r="C1130" s="199"/>
      <c r="D1130" s="199"/>
      <c r="E1130" s="199"/>
      <c r="F1130" s="199"/>
      <c r="G1130" s="199"/>
      <c r="H1130" s="199"/>
      <c r="I1130" s="199"/>
      <c r="J1130" s="199"/>
      <c r="K1130" s="199"/>
      <c r="L1130" s="199"/>
      <c r="M1130" s="199"/>
      <c r="N1130" s="199"/>
      <c r="O1130" s="199"/>
      <c r="P1130" s="199"/>
      <c r="Q1130" s="199"/>
      <c r="R1130" s="199"/>
      <c r="S1130" s="199"/>
      <c r="T1130" s="199"/>
      <c r="U1130" s="199"/>
      <c r="V1130" s="199"/>
      <c r="W1130" s="199"/>
      <c r="X1130" s="199"/>
      <c r="Y1130" s="199"/>
      <c r="Z1130" s="199"/>
      <c r="AA1130" s="199"/>
    </row>
    <row r="1131" spans="1:27">
      <c r="A1131" s="199"/>
      <c r="B1131" s="199"/>
      <c r="C1131" s="199"/>
      <c r="D1131" s="199"/>
      <c r="E1131" s="199"/>
      <c r="F1131" s="199"/>
      <c r="G1131" s="199"/>
      <c r="H1131" s="199"/>
      <c r="I1131" s="199"/>
      <c r="J1131" s="199"/>
      <c r="K1131" s="199"/>
      <c r="L1131" s="199"/>
      <c r="M1131" s="199"/>
      <c r="N1131" s="199"/>
      <c r="O1131" s="199"/>
      <c r="P1131" s="199"/>
      <c r="Q1131" s="199"/>
      <c r="R1131" s="199"/>
      <c r="S1131" s="199"/>
      <c r="T1131" s="199"/>
      <c r="U1131" s="199"/>
      <c r="V1131" s="199"/>
      <c r="W1131" s="199"/>
      <c r="X1131" s="199"/>
      <c r="Y1131" s="199"/>
      <c r="Z1131" s="199"/>
      <c r="AA1131" s="199"/>
    </row>
    <row r="1132" spans="1:27">
      <c r="A1132" s="199"/>
      <c r="B1132" s="199"/>
      <c r="C1132" s="199"/>
      <c r="D1132" s="199"/>
      <c r="E1132" s="199"/>
      <c r="F1132" s="199"/>
      <c r="G1132" s="199"/>
      <c r="H1132" s="199"/>
      <c r="I1132" s="199"/>
      <c r="J1132" s="199"/>
      <c r="K1132" s="199"/>
      <c r="L1132" s="199"/>
      <c r="M1132" s="199"/>
      <c r="N1132" s="199"/>
      <c r="O1132" s="199"/>
      <c r="P1132" s="199"/>
      <c r="Q1132" s="199"/>
      <c r="R1132" s="199"/>
      <c r="S1132" s="199"/>
      <c r="T1132" s="199"/>
      <c r="U1132" s="199"/>
      <c r="V1132" s="199"/>
      <c r="W1132" s="199"/>
      <c r="X1132" s="199"/>
      <c r="Y1132" s="199"/>
      <c r="Z1132" s="199"/>
      <c r="AA1132" s="199"/>
    </row>
    <row r="1133" spans="1:27">
      <c r="A1133" s="199"/>
      <c r="B1133" s="199"/>
      <c r="C1133" s="199"/>
      <c r="D1133" s="199"/>
      <c r="E1133" s="199"/>
      <c r="F1133" s="199"/>
      <c r="G1133" s="199"/>
      <c r="H1133" s="199"/>
      <c r="I1133" s="199"/>
      <c r="J1133" s="199"/>
      <c r="K1133" s="199"/>
      <c r="L1133" s="199"/>
      <c r="M1133" s="199"/>
      <c r="N1133" s="199"/>
      <c r="O1133" s="199"/>
      <c r="P1133" s="199"/>
      <c r="Q1133" s="199"/>
      <c r="R1133" s="199"/>
      <c r="S1133" s="199"/>
      <c r="T1133" s="199"/>
      <c r="U1133" s="199"/>
      <c r="V1133" s="199"/>
      <c r="W1133" s="199"/>
      <c r="X1133" s="199"/>
      <c r="Y1133" s="199"/>
      <c r="Z1133" s="199"/>
      <c r="AA1133" s="199"/>
    </row>
    <row r="1134" spans="1:27">
      <c r="A1134" s="199"/>
      <c r="B1134" s="199"/>
      <c r="C1134" s="199"/>
      <c r="D1134" s="199"/>
      <c r="E1134" s="199"/>
      <c r="F1134" s="199"/>
      <c r="G1134" s="199"/>
      <c r="H1134" s="199"/>
      <c r="I1134" s="199"/>
      <c r="J1134" s="199"/>
      <c r="K1134" s="199"/>
      <c r="L1134" s="199"/>
      <c r="M1134" s="199"/>
      <c r="N1134" s="199"/>
      <c r="O1134" s="199"/>
      <c r="P1134" s="199"/>
      <c r="Q1134" s="199"/>
      <c r="R1134" s="199"/>
      <c r="S1134" s="199"/>
      <c r="T1134" s="199"/>
      <c r="U1134" s="199"/>
      <c r="V1134" s="199"/>
      <c r="W1134" s="199"/>
      <c r="X1134" s="199"/>
      <c r="Y1134" s="199"/>
      <c r="Z1134" s="199"/>
      <c r="AA1134" s="199"/>
    </row>
    <row r="1135" spans="1:27">
      <c r="A1135" s="199"/>
      <c r="B1135" s="199"/>
      <c r="C1135" s="199"/>
      <c r="D1135" s="199"/>
      <c r="E1135" s="199"/>
      <c r="F1135" s="199"/>
      <c r="G1135" s="199"/>
      <c r="H1135" s="199"/>
      <c r="I1135" s="199"/>
      <c r="J1135" s="199"/>
      <c r="K1135" s="199"/>
      <c r="L1135" s="199"/>
      <c r="M1135" s="199"/>
      <c r="N1135" s="199"/>
      <c r="O1135" s="199"/>
      <c r="P1135" s="199"/>
      <c r="Q1135" s="199"/>
      <c r="R1135" s="199"/>
      <c r="S1135" s="199"/>
      <c r="T1135" s="199"/>
      <c r="U1135" s="199"/>
      <c r="V1135" s="199"/>
      <c r="W1135" s="199"/>
      <c r="X1135" s="199"/>
      <c r="Y1135" s="199"/>
      <c r="Z1135" s="199"/>
      <c r="AA1135" s="199"/>
    </row>
    <row r="1136" spans="1:27">
      <c r="A1136" s="199"/>
      <c r="B1136" s="199"/>
      <c r="C1136" s="199"/>
      <c r="D1136" s="199"/>
      <c r="E1136" s="199"/>
      <c r="F1136" s="199"/>
      <c r="G1136" s="199"/>
      <c r="H1136" s="199"/>
      <c r="I1136" s="199"/>
      <c r="J1136" s="199"/>
      <c r="K1136" s="199"/>
      <c r="L1136" s="199"/>
      <c r="M1136" s="199"/>
      <c r="N1136" s="199"/>
      <c r="O1136" s="199"/>
      <c r="P1136" s="199"/>
      <c r="Q1136" s="199"/>
      <c r="R1136" s="199"/>
      <c r="S1136" s="199"/>
      <c r="T1136" s="199"/>
      <c r="U1136" s="199"/>
      <c r="V1136" s="199"/>
      <c r="W1136" s="199"/>
      <c r="X1136" s="199"/>
      <c r="Y1136" s="199"/>
      <c r="Z1136" s="199"/>
      <c r="AA1136" s="199"/>
    </row>
    <row r="1137" spans="1:27">
      <c r="A1137" s="199"/>
      <c r="B1137" s="199"/>
      <c r="C1137" s="199"/>
      <c r="D1137" s="199"/>
      <c r="E1137" s="199"/>
      <c r="F1137" s="199"/>
      <c r="G1137" s="199"/>
      <c r="H1137" s="199"/>
      <c r="I1137" s="199"/>
      <c r="J1137" s="199"/>
      <c r="K1137" s="199"/>
      <c r="L1137" s="199"/>
      <c r="M1137" s="199"/>
      <c r="N1137" s="199"/>
      <c r="O1137" s="199"/>
      <c r="P1137" s="199"/>
      <c r="Q1137" s="199"/>
      <c r="R1137" s="199"/>
      <c r="S1137" s="199"/>
      <c r="T1137" s="199"/>
      <c r="U1137" s="199"/>
      <c r="V1137" s="199"/>
      <c r="W1137" s="199"/>
      <c r="X1137" s="199"/>
      <c r="Y1137" s="199"/>
      <c r="Z1137" s="199"/>
      <c r="AA1137" s="199"/>
    </row>
    <row r="1138" spans="1:27">
      <c r="A1138" s="199"/>
      <c r="B1138" s="199"/>
      <c r="C1138" s="199"/>
      <c r="D1138" s="199"/>
      <c r="E1138" s="199"/>
      <c r="F1138" s="199"/>
      <c r="G1138" s="199"/>
      <c r="H1138" s="199"/>
      <c r="I1138" s="199"/>
      <c r="J1138" s="199"/>
      <c r="K1138" s="199"/>
      <c r="L1138" s="199"/>
      <c r="M1138" s="199"/>
      <c r="N1138" s="199"/>
      <c r="O1138" s="199"/>
      <c r="P1138" s="199"/>
      <c r="Q1138" s="199"/>
      <c r="R1138" s="199"/>
      <c r="S1138" s="199"/>
      <c r="T1138" s="199"/>
      <c r="U1138" s="199"/>
      <c r="V1138" s="199"/>
      <c r="W1138" s="199"/>
      <c r="X1138" s="199"/>
      <c r="Y1138" s="199"/>
      <c r="Z1138" s="199"/>
      <c r="AA1138" s="199"/>
    </row>
    <row r="1139" spans="1:27">
      <c r="A1139" s="199"/>
      <c r="B1139" s="199"/>
      <c r="C1139" s="199"/>
      <c r="D1139" s="199"/>
      <c r="E1139" s="199"/>
      <c r="F1139" s="199"/>
      <c r="G1139" s="199"/>
      <c r="H1139" s="199"/>
      <c r="I1139" s="199"/>
      <c r="J1139" s="199"/>
      <c r="K1139" s="199"/>
      <c r="L1139" s="199"/>
      <c r="M1139" s="199"/>
      <c r="N1139" s="199"/>
      <c r="O1139" s="199"/>
      <c r="P1139" s="199"/>
      <c r="Q1139" s="199"/>
      <c r="R1139" s="199"/>
      <c r="S1139" s="199"/>
      <c r="T1139" s="199"/>
      <c r="U1139" s="199"/>
      <c r="V1139" s="199"/>
      <c r="W1139" s="199"/>
      <c r="X1139" s="199"/>
      <c r="Y1139" s="199"/>
      <c r="Z1139" s="199"/>
      <c r="AA1139" s="199"/>
    </row>
    <row r="1140" spans="1:27">
      <c r="A1140" s="199"/>
      <c r="B1140" s="199"/>
      <c r="C1140" s="199"/>
      <c r="D1140" s="199"/>
      <c r="E1140" s="199"/>
      <c r="F1140" s="199"/>
      <c r="G1140" s="199"/>
      <c r="H1140" s="199"/>
      <c r="I1140" s="199"/>
      <c r="J1140" s="199"/>
      <c r="K1140" s="199"/>
      <c r="L1140" s="199"/>
      <c r="M1140" s="199"/>
      <c r="N1140" s="199"/>
      <c r="O1140" s="199"/>
      <c r="P1140" s="199"/>
      <c r="Q1140" s="199"/>
      <c r="R1140" s="199"/>
      <c r="S1140" s="199"/>
      <c r="T1140" s="199"/>
      <c r="U1140" s="199"/>
      <c r="V1140" s="199"/>
      <c r="W1140" s="199"/>
      <c r="X1140" s="199"/>
      <c r="Y1140" s="199"/>
      <c r="Z1140" s="199"/>
      <c r="AA1140" s="199"/>
    </row>
    <row r="1141" spans="1:27">
      <c r="A1141" s="199"/>
      <c r="B1141" s="199"/>
      <c r="C1141" s="199"/>
      <c r="D1141" s="199"/>
      <c r="E1141" s="199"/>
      <c r="F1141" s="199"/>
      <c r="G1141" s="199"/>
      <c r="H1141" s="199"/>
      <c r="I1141" s="199"/>
      <c r="J1141" s="199"/>
      <c r="K1141" s="199"/>
      <c r="L1141" s="199"/>
      <c r="M1141" s="199"/>
      <c r="N1141" s="199"/>
      <c r="O1141" s="199"/>
      <c r="P1141" s="199"/>
      <c r="Q1141" s="199"/>
      <c r="R1141" s="199"/>
      <c r="S1141" s="199"/>
      <c r="T1141" s="199"/>
      <c r="U1141" s="199"/>
      <c r="V1141" s="199"/>
      <c r="W1141" s="199"/>
      <c r="X1141" s="199"/>
      <c r="Y1141" s="199"/>
      <c r="Z1141" s="199"/>
      <c r="AA1141" s="199"/>
    </row>
    <row r="1142" spans="1:27">
      <c r="A1142" s="199"/>
      <c r="B1142" s="199"/>
      <c r="C1142" s="199"/>
      <c r="D1142" s="199"/>
      <c r="E1142" s="199"/>
      <c r="F1142" s="199"/>
      <c r="G1142" s="199"/>
      <c r="H1142" s="199"/>
      <c r="I1142" s="199"/>
      <c r="J1142" s="199"/>
      <c r="K1142" s="199"/>
      <c r="L1142" s="199"/>
      <c r="M1142" s="199"/>
      <c r="N1142" s="199"/>
      <c r="O1142" s="199"/>
      <c r="P1142" s="199"/>
      <c r="Q1142" s="199"/>
      <c r="R1142" s="199"/>
      <c r="S1142" s="199"/>
      <c r="T1142" s="199"/>
      <c r="U1142" s="199"/>
      <c r="V1142" s="199"/>
      <c r="W1142" s="199"/>
      <c r="X1142" s="199"/>
      <c r="Y1142" s="199"/>
      <c r="Z1142" s="199"/>
      <c r="AA1142" s="199"/>
    </row>
    <row r="1143" spans="1:27">
      <c r="A1143" s="199"/>
      <c r="B1143" s="199"/>
      <c r="C1143" s="199"/>
      <c r="D1143" s="199"/>
      <c r="E1143" s="199"/>
      <c r="F1143" s="199"/>
      <c r="G1143" s="199"/>
      <c r="H1143" s="199"/>
      <c r="I1143" s="199"/>
      <c r="J1143" s="199"/>
      <c r="K1143" s="199"/>
      <c r="L1143" s="199"/>
      <c r="M1143" s="199"/>
      <c r="N1143" s="199"/>
      <c r="O1143" s="199"/>
      <c r="P1143" s="199"/>
      <c r="Q1143" s="199"/>
      <c r="R1143" s="199"/>
      <c r="S1143" s="199"/>
      <c r="T1143" s="199"/>
      <c r="U1143" s="199"/>
      <c r="V1143" s="199"/>
      <c r="W1143" s="199"/>
      <c r="X1143" s="199"/>
      <c r="Y1143" s="199"/>
      <c r="Z1143" s="199"/>
      <c r="AA1143" s="199"/>
    </row>
    <row r="1144" spans="1:27">
      <c r="A1144" s="199"/>
      <c r="B1144" s="199"/>
      <c r="C1144" s="199"/>
      <c r="D1144" s="199"/>
      <c r="E1144" s="199"/>
      <c r="F1144" s="199"/>
      <c r="G1144" s="199"/>
      <c r="H1144" s="199"/>
      <c r="I1144" s="199"/>
      <c r="J1144" s="199"/>
      <c r="K1144" s="199"/>
      <c r="L1144" s="199"/>
      <c r="M1144" s="199"/>
      <c r="N1144" s="199"/>
      <c r="O1144" s="199"/>
      <c r="P1144" s="199"/>
      <c r="Q1144" s="199"/>
      <c r="R1144" s="199"/>
      <c r="S1144" s="199"/>
      <c r="T1144" s="199"/>
      <c r="U1144" s="199"/>
      <c r="V1144" s="199"/>
      <c r="W1144" s="199"/>
      <c r="X1144" s="199"/>
      <c r="Y1144" s="199"/>
      <c r="Z1144" s="199"/>
      <c r="AA1144" s="199"/>
    </row>
    <row r="1145" spans="1:27">
      <c r="A1145" s="199"/>
      <c r="B1145" s="199"/>
      <c r="C1145" s="199"/>
      <c r="D1145" s="199"/>
      <c r="E1145" s="199"/>
      <c r="F1145" s="199"/>
      <c r="G1145" s="199"/>
      <c r="H1145" s="199"/>
      <c r="I1145" s="199"/>
      <c r="J1145" s="199"/>
      <c r="K1145" s="199"/>
      <c r="L1145" s="199"/>
      <c r="M1145" s="199"/>
      <c r="N1145" s="199"/>
      <c r="O1145" s="199"/>
      <c r="P1145" s="199"/>
      <c r="Q1145" s="199"/>
      <c r="R1145" s="199"/>
      <c r="S1145" s="199"/>
      <c r="T1145" s="199"/>
      <c r="U1145" s="199"/>
      <c r="V1145" s="199"/>
      <c r="W1145" s="199"/>
      <c r="X1145" s="199"/>
      <c r="Y1145" s="199"/>
      <c r="Z1145" s="199"/>
      <c r="AA1145" s="199"/>
    </row>
    <row r="1146" spans="1:27">
      <c r="A1146" s="199"/>
      <c r="B1146" s="199"/>
      <c r="C1146" s="199"/>
      <c r="D1146" s="199"/>
      <c r="E1146" s="199"/>
      <c r="F1146" s="199"/>
      <c r="G1146" s="199"/>
      <c r="H1146" s="199"/>
      <c r="I1146" s="199"/>
      <c r="J1146" s="199"/>
      <c r="K1146" s="199"/>
      <c r="L1146" s="199"/>
      <c r="M1146" s="199"/>
      <c r="N1146" s="199"/>
      <c r="O1146" s="199"/>
      <c r="P1146" s="199"/>
      <c r="Q1146" s="199"/>
      <c r="R1146" s="199"/>
      <c r="S1146" s="199"/>
      <c r="T1146" s="199"/>
      <c r="U1146" s="199"/>
      <c r="V1146" s="199"/>
      <c r="W1146" s="199"/>
      <c r="X1146" s="199"/>
      <c r="Y1146" s="199"/>
      <c r="Z1146" s="199"/>
      <c r="AA1146" s="199"/>
    </row>
    <row r="1147" spans="1:27">
      <c r="A1147" s="199"/>
      <c r="B1147" s="199"/>
      <c r="C1147" s="199"/>
      <c r="D1147" s="199"/>
      <c r="E1147" s="199"/>
      <c r="F1147" s="199"/>
      <c r="G1147" s="199"/>
      <c r="H1147" s="199"/>
      <c r="I1147" s="199"/>
      <c r="J1147" s="199"/>
      <c r="K1147" s="199"/>
      <c r="L1147" s="199"/>
      <c r="M1147" s="199"/>
      <c r="N1147" s="199"/>
      <c r="O1147" s="199"/>
      <c r="P1147" s="199"/>
      <c r="Q1147" s="199"/>
      <c r="R1147" s="199"/>
      <c r="S1147" s="199"/>
      <c r="T1147" s="199"/>
      <c r="U1147" s="199"/>
      <c r="V1147" s="199"/>
      <c r="W1147" s="199"/>
      <c r="X1147" s="199"/>
      <c r="Y1147" s="199"/>
      <c r="Z1147" s="199"/>
      <c r="AA1147" s="199"/>
    </row>
    <row r="1148" spans="1:27">
      <c r="A1148" s="199"/>
      <c r="B1148" s="199"/>
      <c r="C1148" s="199"/>
      <c r="D1148" s="199"/>
      <c r="E1148" s="199"/>
      <c r="F1148" s="199"/>
      <c r="G1148" s="199"/>
      <c r="H1148" s="199"/>
      <c r="I1148" s="199"/>
      <c r="J1148" s="199"/>
      <c r="K1148" s="199"/>
      <c r="L1148" s="199"/>
      <c r="M1148" s="199"/>
      <c r="N1148" s="199"/>
      <c r="O1148" s="199"/>
      <c r="P1148" s="199"/>
      <c r="Q1148" s="199"/>
      <c r="R1148" s="199"/>
      <c r="S1148" s="199"/>
      <c r="T1148" s="199"/>
      <c r="U1148" s="199"/>
      <c r="V1148" s="199"/>
      <c r="W1148" s="199"/>
      <c r="X1148" s="199"/>
      <c r="Y1148" s="199"/>
      <c r="Z1148" s="199"/>
      <c r="AA1148" s="199"/>
    </row>
    <row r="1149" spans="1:27">
      <c r="A1149" s="199"/>
      <c r="B1149" s="199"/>
      <c r="C1149" s="199"/>
      <c r="D1149" s="199"/>
      <c r="E1149" s="199"/>
      <c r="F1149" s="199"/>
      <c r="G1149" s="199"/>
      <c r="H1149" s="199"/>
      <c r="I1149" s="199"/>
      <c r="J1149" s="199"/>
      <c r="K1149" s="199"/>
      <c r="L1149" s="199"/>
      <c r="M1149" s="199"/>
      <c r="N1149" s="199"/>
      <c r="O1149" s="199"/>
      <c r="P1149" s="199"/>
      <c r="Q1149" s="199"/>
      <c r="R1149" s="199"/>
      <c r="S1149" s="199"/>
      <c r="T1149" s="199"/>
      <c r="U1149" s="199"/>
      <c r="V1149" s="199"/>
      <c r="W1149" s="199"/>
      <c r="X1149" s="199"/>
      <c r="Y1149" s="199"/>
      <c r="Z1149" s="199"/>
      <c r="AA1149" s="199"/>
    </row>
    <row r="1150" spans="1:27">
      <c r="A1150" s="199"/>
      <c r="B1150" s="199"/>
      <c r="C1150" s="199"/>
      <c r="D1150" s="199"/>
      <c r="E1150" s="199"/>
      <c r="F1150" s="199"/>
      <c r="G1150" s="199"/>
      <c r="H1150" s="199"/>
      <c r="I1150" s="199"/>
      <c r="J1150" s="199"/>
      <c r="K1150" s="199"/>
      <c r="L1150" s="199"/>
      <c r="M1150" s="199"/>
      <c r="N1150" s="199"/>
      <c r="O1150" s="199"/>
      <c r="P1150" s="199"/>
      <c r="Q1150" s="199"/>
      <c r="R1150" s="199"/>
      <c r="S1150" s="199"/>
      <c r="T1150" s="199"/>
      <c r="U1150" s="199"/>
      <c r="V1150" s="199"/>
      <c r="W1150" s="199"/>
      <c r="X1150" s="199"/>
      <c r="Y1150" s="199"/>
      <c r="Z1150" s="199"/>
      <c r="AA1150" s="199"/>
    </row>
    <row r="1151" spans="1:27">
      <c r="A1151" s="199"/>
      <c r="B1151" s="199"/>
      <c r="C1151" s="199"/>
      <c r="D1151" s="199"/>
      <c r="E1151" s="199"/>
      <c r="F1151" s="199"/>
      <c r="G1151" s="199"/>
      <c r="H1151" s="199"/>
      <c r="I1151" s="199"/>
      <c r="J1151" s="199"/>
      <c r="K1151" s="199"/>
      <c r="L1151" s="199"/>
      <c r="M1151" s="199"/>
      <c r="N1151" s="199"/>
      <c r="O1151" s="199"/>
      <c r="P1151" s="199"/>
      <c r="Q1151" s="199"/>
      <c r="R1151" s="199"/>
      <c r="S1151" s="199"/>
      <c r="T1151" s="199"/>
      <c r="U1151" s="199"/>
      <c r="V1151" s="199"/>
      <c r="W1151" s="199"/>
      <c r="X1151" s="199"/>
      <c r="Y1151" s="199"/>
      <c r="Z1151" s="199"/>
      <c r="AA1151" s="199"/>
    </row>
    <row r="1152" spans="1:27">
      <c r="A1152" s="199"/>
      <c r="B1152" s="199"/>
      <c r="C1152" s="199"/>
      <c r="D1152" s="199"/>
      <c r="E1152" s="199"/>
      <c r="F1152" s="199"/>
      <c r="G1152" s="199"/>
      <c r="H1152" s="199"/>
      <c r="I1152" s="199"/>
      <c r="J1152" s="199"/>
      <c r="K1152" s="199"/>
      <c r="L1152" s="199"/>
      <c r="M1152" s="199"/>
      <c r="N1152" s="199"/>
      <c r="O1152" s="199"/>
      <c r="P1152" s="199"/>
      <c r="Q1152" s="199"/>
      <c r="R1152" s="199"/>
      <c r="S1152" s="199"/>
      <c r="T1152" s="199"/>
      <c r="U1152" s="199"/>
      <c r="V1152" s="199"/>
      <c r="W1152" s="199"/>
      <c r="X1152" s="199"/>
      <c r="Y1152" s="199"/>
      <c r="Z1152" s="199"/>
      <c r="AA1152" s="199"/>
    </row>
    <row r="1153" spans="1:27">
      <c r="A1153" s="199"/>
      <c r="B1153" s="199"/>
      <c r="C1153" s="199"/>
      <c r="D1153" s="199"/>
      <c r="E1153" s="199"/>
      <c r="F1153" s="199"/>
      <c r="G1153" s="199"/>
      <c r="H1153" s="199"/>
      <c r="I1153" s="199"/>
      <c r="J1153" s="199"/>
      <c r="K1153" s="199"/>
      <c r="L1153" s="199"/>
      <c r="M1153" s="199"/>
      <c r="N1153" s="199"/>
      <c r="O1153" s="199"/>
      <c r="P1153" s="199"/>
      <c r="Q1153" s="199"/>
      <c r="R1153" s="199"/>
      <c r="S1153" s="199"/>
      <c r="T1153" s="199"/>
      <c r="U1153" s="199"/>
      <c r="V1153" s="199"/>
      <c r="W1153" s="199"/>
      <c r="X1153" s="199"/>
      <c r="Y1153" s="199"/>
      <c r="Z1153" s="199"/>
      <c r="AA1153" s="199"/>
    </row>
    <row r="1154" spans="1:27">
      <c r="A1154" s="199"/>
      <c r="B1154" s="199"/>
      <c r="C1154" s="199"/>
      <c r="D1154" s="199"/>
      <c r="E1154" s="199"/>
      <c r="F1154" s="199"/>
      <c r="G1154" s="199"/>
      <c r="H1154" s="199"/>
      <c r="I1154" s="199"/>
      <c r="J1154" s="199"/>
      <c r="K1154" s="199"/>
      <c r="L1154" s="199"/>
      <c r="M1154" s="199"/>
      <c r="N1154" s="199"/>
      <c r="O1154" s="199"/>
      <c r="P1154" s="199"/>
      <c r="Q1154" s="199"/>
      <c r="R1154" s="199"/>
      <c r="S1154" s="199"/>
      <c r="T1154" s="199"/>
      <c r="U1154" s="199"/>
      <c r="V1154" s="199"/>
      <c r="W1154" s="199"/>
      <c r="X1154" s="199"/>
      <c r="Y1154" s="199"/>
      <c r="Z1154" s="199"/>
      <c r="AA1154" s="199"/>
    </row>
    <row r="1155" spans="1:27">
      <c r="A1155" s="199"/>
      <c r="B1155" s="199"/>
      <c r="C1155" s="199"/>
      <c r="D1155" s="199"/>
      <c r="E1155" s="199"/>
      <c r="F1155" s="199"/>
      <c r="G1155" s="199"/>
      <c r="H1155" s="199"/>
      <c r="I1155" s="199"/>
      <c r="J1155" s="199"/>
      <c r="K1155" s="199"/>
      <c r="L1155" s="199"/>
      <c r="M1155" s="199"/>
      <c r="N1155" s="199"/>
      <c r="O1155" s="199"/>
      <c r="P1155" s="199"/>
      <c r="Q1155" s="199"/>
      <c r="R1155" s="199"/>
      <c r="S1155" s="199"/>
      <c r="T1155" s="199"/>
      <c r="U1155" s="199"/>
      <c r="V1155" s="199"/>
      <c r="W1155" s="199"/>
      <c r="X1155" s="199"/>
      <c r="Y1155" s="199"/>
      <c r="Z1155" s="199"/>
      <c r="AA1155" s="199"/>
    </row>
    <row r="1156" spans="1:27">
      <c r="A1156" s="199"/>
      <c r="B1156" s="199"/>
      <c r="C1156" s="199"/>
      <c r="D1156" s="199"/>
      <c r="E1156" s="199"/>
      <c r="F1156" s="199"/>
      <c r="G1156" s="199"/>
      <c r="H1156" s="199"/>
      <c r="I1156" s="199"/>
      <c r="J1156" s="199"/>
      <c r="K1156" s="199"/>
      <c r="L1156" s="199"/>
      <c r="M1156" s="199"/>
      <c r="N1156" s="199"/>
      <c r="O1156" s="199"/>
      <c r="P1156" s="199"/>
      <c r="Q1156" s="199"/>
      <c r="R1156" s="199"/>
      <c r="S1156" s="199"/>
      <c r="T1156" s="199"/>
      <c r="U1156" s="199"/>
      <c r="V1156" s="199"/>
      <c r="W1156" s="199"/>
      <c r="X1156" s="199"/>
      <c r="Y1156" s="199"/>
      <c r="Z1156" s="199"/>
      <c r="AA1156" s="199"/>
    </row>
    <row r="1157" spans="1:27">
      <c r="A1157" s="199"/>
      <c r="B1157" s="199"/>
      <c r="C1157" s="199"/>
      <c r="D1157" s="199"/>
      <c r="E1157" s="199"/>
      <c r="F1157" s="199"/>
      <c r="G1157" s="199"/>
      <c r="H1157" s="199"/>
      <c r="I1157" s="199"/>
      <c r="J1157" s="199"/>
      <c r="K1157" s="199"/>
      <c r="L1157" s="199"/>
      <c r="M1157" s="199"/>
      <c r="N1157" s="199"/>
      <c r="O1157" s="199"/>
      <c r="P1157" s="199"/>
      <c r="Q1157" s="199"/>
      <c r="R1157" s="199"/>
      <c r="S1157" s="199"/>
      <c r="T1157" s="199"/>
      <c r="U1157" s="199"/>
      <c r="V1157" s="199"/>
      <c r="W1157" s="199"/>
      <c r="X1157" s="199"/>
      <c r="Y1157" s="199"/>
      <c r="Z1157" s="199"/>
      <c r="AA1157" s="199"/>
    </row>
    <row r="1158" spans="1:27">
      <c r="A1158" s="199"/>
      <c r="B1158" s="199"/>
      <c r="C1158" s="199"/>
      <c r="D1158" s="199"/>
      <c r="E1158" s="199"/>
      <c r="F1158" s="199"/>
      <c r="G1158" s="199"/>
      <c r="H1158" s="199"/>
      <c r="I1158" s="199"/>
      <c r="J1158" s="199"/>
      <c r="K1158" s="199"/>
      <c r="L1158" s="199"/>
      <c r="M1158" s="199"/>
      <c r="N1158" s="199"/>
      <c r="O1158" s="199"/>
      <c r="P1158" s="199"/>
      <c r="Q1158" s="199"/>
      <c r="R1158" s="199"/>
      <c r="S1158" s="199"/>
      <c r="T1158" s="199"/>
      <c r="U1158" s="199"/>
      <c r="V1158" s="199"/>
      <c r="W1158" s="199"/>
      <c r="X1158" s="199"/>
      <c r="Y1158" s="199"/>
      <c r="Z1158" s="199"/>
      <c r="AA1158" s="199"/>
    </row>
    <row r="1159" spans="1:27">
      <c r="A1159" s="199"/>
      <c r="B1159" s="199"/>
      <c r="C1159" s="199"/>
      <c r="D1159" s="199"/>
      <c r="E1159" s="199"/>
      <c r="F1159" s="199"/>
      <c r="G1159" s="199"/>
      <c r="H1159" s="199"/>
      <c r="I1159" s="199"/>
      <c r="J1159" s="199"/>
      <c r="K1159" s="199"/>
      <c r="L1159" s="199"/>
      <c r="M1159" s="199"/>
      <c r="N1159" s="199"/>
      <c r="O1159" s="199"/>
      <c r="P1159" s="199"/>
      <c r="Q1159" s="199"/>
      <c r="R1159" s="199"/>
      <c r="S1159" s="199"/>
      <c r="T1159" s="199"/>
      <c r="U1159" s="199"/>
      <c r="V1159" s="199"/>
      <c r="W1159" s="199"/>
      <c r="X1159" s="199"/>
      <c r="Y1159" s="199"/>
      <c r="Z1159" s="199"/>
      <c r="AA1159" s="199"/>
    </row>
    <row r="1160" spans="1:27">
      <c r="A1160" s="199"/>
      <c r="B1160" s="199"/>
      <c r="C1160" s="199"/>
      <c r="D1160" s="199"/>
      <c r="E1160" s="199"/>
      <c r="F1160" s="199"/>
      <c r="G1160" s="199"/>
      <c r="H1160" s="199"/>
      <c r="I1160" s="199"/>
      <c r="J1160" s="199"/>
      <c r="K1160" s="199"/>
      <c r="L1160" s="199"/>
      <c r="M1160" s="199"/>
      <c r="N1160" s="199"/>
      <c r="O1160" s="199"/>
      <c r="P1160" s="199"/>
      <c r="Q1160" s="199"/>
      <c r="R1160" s="199"/>
      <c r="S1160" s="199"/>
      <c r="T1160" s="199"/>
      <c r="U1160" s="199"/>
      <c r="V1160" s="199"/>
      <c r="W1160" s="199"/>
      <c r="X1160" s="199"/>
      <c r="Y1160" s="199"/>
      <c r="Z1160" s="199"/>
      <c r="AA1160" s="199"/>
    </row>
    <row r="1161" spans="1:27">
      <c r="A1161" s="199"/>
      <c r="B1161" s="199"/>
      <c r="C1161" s="199"/>
      <c r="D1161" s="199"/>
      <c r="E1161" s="199"/>
      <c r="F1161" s="199"/>
      <c r="G1161" s="199"/>
      <c r="H1161" s="199"/>
      <c r="I1161" s="199"/>
      <c r="J1161" s="199"/>
      <c r="K1161" s="199"/>
      <c r="L1161" s="199"/>
      <c r="M1161" s="199"/>
      <c r="N1161" s="199"/>
      <c r="O1161" s="199"/>
      <c r="P1161" s="199"/>
      <c r="Q1161" s="199"/>
      <c r="R1161" s="199"/>
      <c r="S1161" s="199"/>
      <c r="T1161" s="199"/>
      <c r="U1161" s="199"/>
      <c r="V1161" s="199"/>
      <c r="W1161" s="199"/>
      <c r="X1161" s="199"/>
      <c r="Y1161" s="199"/>
      <c r="Z1161" s="199"/>
      <c r="AA1161" s="199"/>
    </row>
    <row r="1162" spans="1:27">
      <c r="A1162" s="199"/>
      <c r="B1162" s="199"/>
      <c r="C1162" s="199"/>
      <c r="D1162" s="199"/>
      <c r="E1162" s="199"/>
      <c r="F1162" s="199"/>
      <c r="G1162" s="199"/>
      <c r="H1162" s="199"/>
      <c r="I1162" s="199"/>
      <c r="J1162" s="199"/>
      <c r="K1162" s="199"/>
      <c r="L1162" s="199"/>
      <c r="M1162" s="199"/>
      <c r="N1162" s="199"/>
      <c r="O1162" s="199"/>
      <c r="P1162" s="199"/>
      <c r="Q1162" s="199"/>
      <c r="R1162" s="199"/>
      <c r="S1162" s="199"/>
      <c r="T1162" s="199"/>
      <c r="U1162" s="199"/>
      <c r="V1162" s="199"/>
      <c r="W1162" s="199"/>
      <c r="X1162" s="199"/>
      <c r="Y1162" s="199"/>
      <c r="Z1162" s="199"/>
      <c r="AA1162" s="199"/>
    </row>
    <row r="1163" spans="1:27">
      <c r="A1163" s="199"/>
      <c r="B1163" s="199"/>
      <c r="C1163" s="199"/>
      <c r="D1163" s="199"/>
      <c r="E1163" s="199"/>
      <c r="F1163" s="199"/>
      <c r="G1163" s="199"/>
      <c r="H1163" s="199"/>
      <c r="I1163" s="199"/>
      <c r="J1163" s="199"/>
      <c r="K1163" s="199"/>
      <c r="L1163" s="199"/>
      <c r="M1163" s="199"/>
      <c r="N1163" s="199"/>
      <c r="O1163" s="199"/>
      <c r="P1163" s="199"/>
      <c r="Q1163" s="199"/>
      <c r="R1163" s="199"/>
      <c r="S1163" s="199"/>
      <c r="T1163" s="199"/>
      <c r="U1163" s="199"/>
      <c r="V1163" s="199"/>
      <c r="W1163" s="199"/>
      <c r="X1163" s="199"/>
      <c r="Y1163" s="199"/>
      <c r="Z1163" s="199"/>
      <c r="AA1163" s="199"/>
    </row>
    <row r="1164" spans="1:27">
      <c r="A1164" s="199"/>
      <c r="B1164" s="199"/>
      <c r="C1164" s="199"/>
      <c r="D1164" s="199"/>
      <c r="E1164" s="199"/>
      <c r="F1164" s="199"/>
      <c r="G1164" s="199"/>
      <c r="H1164" s="199"/>
      <c r="I1164" s="199"/>
      <c r="J1164" s="199"/>
      <c r="K1164" s="199"/>
      <c r="L1164" s="199"/>
      <c r="M1164" s="199"/>
      <c r="N1164" s="199"/>
      <c r="O1164" s="199"/>
      <c r="P1164" s="199"/>
      <c r="Q1164" s="199"/>
      <c r="R1164" s="199"/>
      <c r="S1164" s="199"/>
      <c r="T1164" s="199"/>
      <c r="U1164" s="199"/>
      <c r="V1164" s="199"/>
      <c r="W1164" s="199"/>
      <c r="X1164" s="199"/>
      <c r="Y1164" s="199"/>
      <c r="Z1164" s="199"/>
      <c r="AA1164" s="199"/>
    </row>
    <row r="1165" spans="1:27">
      <c r="A1165" s="199"/>
      <c r="B1165" s="199"/>
      <c r="C1165" s="199"/>
      <c r="D1165" s="199"/>
      <c r="E1165" s="199"/>
      <c r="F1165" s="199"/>
      <c r="G1165" s="199"/>
      <c r="H1165" s="199"/>
      <c r="I1165" s="199"/>
      <c r="J1165" s="199"/>
      <c r="K1165" s="199"/>
      <c r="L1165" s="199"/>
      <c r="M1165" s="199"/>
      <c r="N1165" s="199"/>
      <c r="O1165" s="199"/>
      <c r="P1165" s="199"/>
      <c r="Q1165" s="199"/>
      <c r="R1165" s="199"/>
      <c r="S1165" s="199"/>
      <c r="T1165" s="199"/>
      <c r="U1165" s="199"/>
      <c r="V1165" s="199"/>
      <c r="W1165" s="199"/>
      <c r="X1165" s="199"/>
      <c r="Y1165" s="199"/>
      <c r="Z1165" s="199"/>
      <c r="AA1165" s="199"/>
    </row>
    <row r="1166" spans="1:27">
      <c r="A1166" s="199"/>
      <c r="B1166" s="199"/>
      <c r="C1166" s="199"/>
      <c r="D1166" s="199"/>
      <c r="E1166" s="199"/>
      <c r="F1166" s="199"/>
      <c r="G1166" s="199"/>
      <c r="H1166" s="199"/>
      <c r="I1166" s="199"/>
      <c r="J1166" s="199"/>
      <c r="K1166" s="199"/>
      <c r="L1166" s="199"/>
      <c r="M1166" s="199"/>
      <c r="N1166" s="199"/>
      <c r="O1166" s="199"/>
      <c r="P1166" s="199"/>
      <c r="Q1166" s="199"/>
      <c r="R1166" s="199"/>
      <c r="S1166" s="199"/>
      <c r="T1166" s="199"/>
      <c r="U1166" s="199"/>
      <c r="V1166" s="199"/>
      <c r="W1166" s="199"/>
      <c r="X1166" s="199"/>
      <c r="Y1166" s="199"/>
      <c r="Z1166" s="199"/>
      <c r="AA1166" s="199"/>
    </row>
    <row r="1167" spans="1:27">
      <c r="A1167" s="199"/>
      <c r="B1167" s="199"/>
      <c r="C1167" s="199"/>
      <c r="D1167" s="199"/>
      <c r="E1167" s="199"/>
      <c r="F1167" s="199"/>
      <c r="G1167" s="199"/>
      <c r="H1167" s="199"/>
      <c r="I1167" s="199"/>
      <c r="J1167" s="199"/>
      <c r="K1167" s="199"/>
      <c r="L1167" s="199"/>
      <c r="M1167" s="199"/>
      <c r="N1167" s="199"/>
      <c r="O1167" s="199"/>
      <c r="P1167" s="199"/>
      <c r="Q1167" s="199"/>
      <c r="R1167" s="199"/>
      <c r="S1167" s="199"/>
      <c r="T1167" s="199"/>
      <c r="U1167" s="199"/>
      <c r="V1167" s="199"/>
      <c r="W1167" s="199"/>
      <c r="X1167" s="199"/>
      <c r="Y1167" s="199"/>
      <c r="Z1167" s="199"/>
      <c r="AA1167" s="199"/>
    </row>
    <row r="1168" spans="1:27">
      <c r="A1168" s="199"/>
      <c r="B1168" s="199"/>
      <c r="C1168" s="199"/>
      <c r="D1168" s="199"/>
      <c r="E1168" s="199"/>
      <c r="F1168" s="199"/>
      <c r="G1168" s="199"/>
      <c r="H1168" s="199"/>
      <c r="I1168" s="199"/>
      <c r="J1168" s="199"/>
      <c r="K1168" s="199"/>
      <c r="L1168" s="199"/>
      <c r="M1168" s="199"/>
      <c r="N1168" s="199"/>
      <c r="O1168" s="199"/>
      <c r="P1168" s="199"/>
      <c r="Q1168" s="199"/>
      <c r="R1168" s="199"/>
      <c r="S1168" s="199"/>
      <c r="T1168" s="199"/>
      <c r="U1168" s="199"/>
      <c r="V1168" s="199"/>
      <c r="W1168" s="199"/>
      <c r="X1168" s="199"/>
      <c r="Y1168" s="199"/>
      <c r="Z1168" s="199"/>
      <c r="AA1168" s="199"/>
    </row>
    <row r="1169" spans="1:27">
      <c r="A1169" s="199"/>
      <c r="B1169" s="199"/>
      <c r="C1169" s="199"/>
      <c r="D1169" s="199"/>
      <c r="E1169" s="199"/>
      <c r="F1169" s="199"/>
      <c r="G1169" s="199"/>
      <c r="H1169" s="199"/>
      <c r="I1169" s="199"/>
      <c r="J1169" s="199"/>
      <c r="K1169" s="199"/>
      <c r="L1169" s="199"/>
      <c r="M1169" s="199"/>
      <c r="N1169" s="199"/>
      <c r="O1169" s="199"/>
      <c r="P1169" s="199"/>
      <c r="Q1169" s="199"/>
      <c r="R1169" s="199"/>
      <c r="S1169" s="199"/>
      <c r="T1169" s="199"/>
      <c r="U1169" s="199"/>
      <c r="V1169" s="199"/>
      <c r="W1169" s="199"/>
      <c r="X1169" s="199"/>
      <c r="Y1169" s="199"/>
      <c r="Z1169" s="199"/>
      <c r="AA1169" s="199"/>
    </row>
    <row r="1170" spans="1:27">
      <c r="A1170" s="199"/>
      <c r="B1170" s="199"/>
      <c r="C1170" s="199"/>
      <c r="D1170" s="199"/>
      <c r="E1170" s="199"/>
      <c r="F1170" s="199"/>
      <c r="G1170" s="199"/>
      <c r="H1170" s="199"/>
      <c r="I1170" s="199"/>
      <c r="J1170" s="199"/>
      <c r="K1170" s="199"/>
      <c r="L1170" s="199"/>
      <c r="M1170" s="199"/>
      <c r="N1170" s="199"/>
      <c r="O1170" s="199"/>
      <c r="P1170" s="199"/>
      <c r="Q1170" s="199"/>
      <c r="R1170" s="199"/>
      <c r="S1170" s="199"/>
      <c r="T1170" s="199"/>
      <c r="U1170" s="199"/>
      <c r="V1170" s="199"/>
      <c r="W1170" s="199"/>
      <c r="X1170" s="199"/>
      <c r="Y1170" s="199"/>
      <c r="Z1170" s="199"/>
      <c r="AA1170" s="199"/>
    </row>
    <row r="1171" spans="1:27">
      <c r="A1171" s="199"/>
      <c r="B1171" s="199"/>
      <c r="C1171" s="199"/>
      <c r="D1171" s="199"/>
      <c r="E1171" s="199"/>
      <c r="F1171" s="199"/>
      <c r="G1171" s="199"/>
      <c r="H1171" s="199"/>
      <c r="I1171" s="199"/>
      <c r="J1171" s="199"/>
      <c r="K1171" s="199"/>
      <c r="L1171" s="199"/>
      <c r="M1171" s="199"/>
      <c r="N1171" s="199"/>
      <c r="O1171" s="199"/>
      <c r="P1171" s="199"/>
      <c r="Q1171" s="199"/>
      <c r="R1171" s="199"/>
      <c r="S1171" s="199"/>
      <c r="T1171" s="199"/>
      <c r="U1171" s="199"/>
      <c r="V1171" s="199"/>
      <c r="W1171" s="199"/>
      <c r="X1171" s="199"/>
      <c r="Y1171" s="199"/>
      <c r="Z1171" s="199"/>
      <c r="AA1171" s="199"/>
    </row>
    <row r="1172" spans="1:27">
      <c r="A1172" s="199"/>
      <c r="B1172" s="199"/>
      <c r="C1172" s="199"/>
      <c r="D1172" s="199"/>
      <c r="E1172" s="199"/>
      <c r="F1172" s="199"/>
      <c r="G1172" s="199"/>
      <c r="H1172" s="199"/>
      <c r="I1172" s="199"/>
      <c r="J1172" s="199"/>
      <c r="K1172" s="199"/>
      <c r="L1172" s="199"/>
      <c r="M1172" s="199"/>
      <c r="N1172" s="199"/>
      <c r="O1172" s="199"/>
      <c r="P1172" s="199"/>
      <c r="Q1172" s="199"/>
      <c r="R1172" s="199"/>
      <c r="S1172" s="199"/>
      <c r="T1172" s="199"/>
      <c r="U1172" s="199"/>
      <c r="V1172" s="199"/>
      <c r="W1172" s="199"/>
      <c r="X1172" s="199"/>
      <c r="Y1172" s="199"/>
      <c r="Z1172" s="199"/>
      <c r="AA1172" s="199"/>
    </row>
    <row r="1173" spans="1:27">
      <c r="A1173" s="199"/>
      <c r="B1173" s="199"/>
      <c r="C1173" s="199"/>
      <c r="D1173" s="199"/>
      <c r="E1173" s="199"/>
      <c r="F1173" s="199"/>
      <c r="G1173" s="199"/>
      <c r="H1173" s="199"/>
      <c r="I1173" s="199"/>
      <c r="J1173" s="199"/>
      <c r="K1173" s="199"/>
      <c r="L1173" s="199"/>
      <c r="M1173" s="199"/>
      <c r="N1173" s="199"/>
      <c r="O1173" s="199"/>
      <c r="P1173" s="199"/>
      <c r="Q1173" s="199"/>
      <c r="R1173" s="199"/>
      <c r="S1173" s="199"/>
      <c r="T1173" s="199"/>
      <c r="U1173" s="199"/>
      <c r="V1173" s="199"/>
      <c r="W1173" s="199"/>
      <c r="X1173" s="199"/>
      <c r="Y1173" s="199"/>
      <c r="Z1173" s="199"/>
      <c r="AA1173" s="199"/>
    </row>
    <row r="1174" spans="1:27">
      <c r="A1174" s="199"/>
      <c r="B1174" s="199"/>
      <c r="C1174" s="199"/>
      <c r="D1174" s="199"/>
      <c r="E1174" s="199"/>
      <c r="F1174" s="199"/>
      <c r="G1174" s="199"/>
      <c r="H1174" s="199"/>
      <c r="I1174" s="199"/>
      <c r="J1174" s="199"/>
      <c r="K1174" s="199"/>
      <c r="L1174" s="199"/>
      <c r="M1174" s="199"/>
      <c r="N1174" s="199"/>
      <c r="O1174" s="199"/>
      <c r="P1174" s="199"/>
      <c r="Q1174" s="199"/>
      <c r="R1174" s="199"/>
      <c r="S1174" s="199"/>
      <c r="T1174" s="199"/>
      <c r="U1174" s="199"/>
      <c r="V1174" s="199"/>
      <c r="W1174" s="199"/>
      <c r="X1174" s="199"/>
      <c r="Y1174" s="199"/>
      <c r="Z1174" s="199"/>
      <c r="AA1174" s="199"/>
    </row>
    <row r="1175" spans="1:27">
      <c r="A1175" s="199"/>
      <c r="B1175" s="199"/>
      <c r="C1175" s="199"/>
      <c r="D1175" s="199"/>
      <c r="E1175" s="199"/>
      <c r="F1175" s="199"/>
      <c r="G1175" s="199"/>
      <c r="H1175" s="199"/>
      <c r="I1175" s="199"/>
      <c r="J1175" s="199"/>
      <c r="K1175" s="199"/>
      <c r="L1175" s="199"/>
      <c r="M1175" s="199"/>
      <c r="N1175" s="199"/>
      <c r="O1175" s="199"/>
      <c r="P1175" s="199"/>
      <c r="Q1175" s="199"/>
      <c r="R1175" s="199"/>
      <c r="S1175" s="199"/>
      <c r="T1175" s="199"/>
      <c r="U1175" s="199"/>
      <c r="V1175" s="199"/>
      <c r="W1175" s="199"/>
      <c r="X1175" s="199"/>
      <c r="Y1175" s="199"/>
      <c r="Z1175" s="199"/>
      <c r="AA1175" s="199"/>
    </row>
    <row r="1176" spans="1:27">
      <c r="A1176" s="199"/>
      <c r="B1176" s="199"/>
      <c r="C1176" s="199"/>
      <c r="D1176" s="199"/>
      <c r="E1176" s="199"/>
      <c r="F1176" s="199"/>
      <c r="G1176" s="199"/>
      <c r="H1176" s="199"/>
      <c r="I1176" s="199"/>
      <c r="J1176" s="199"/>
      <c r="K1176" s="199"/>
      <c r="L1176" s="199"/>
      <c r="M1176" s="199"/>
      <c r="N1176" s="199"/>
      <c r="O1176" s="199"/>
      <c r="P1176" s="199"/>
      <c r="Q1176" s="199"/>
      <c r="R1176" s="199"/>
      <c r="S1176" s="199"/>
      <c r="T1176" s="199"/>
      <c r="U1176" s="199"/>
      <c r="V1176" s="199"/>
      <c r="W1176" s="199"/>
      <c r="X1176" s="199"/>
      <c r="Y1176" s="199"/>
      <c r="Z1176" s="199"/>
      <c r="AA1176" s="199"/>
    </row>
    <row r="1177" spans="1:27">
      <c r="A1177" s="199"/>
      <c r="B1177" s="199"/>
      <c r="C1177" s="199"/>
      <c r="D1177" s="199"/>
      <c r="E1177" s="199"/>
      <c r="F1177" s="199"/>
      <c r="G1177" s="199"/>
      <c r="H1177" s="199"/>
      <c r="I1177" s="199"/>
      <c r="J1177" s="199"/>
      <c r="K1177" s="199"/>
      <c r="L1177" s="199"/>
      <c r="M1177" s="199"/>
      <c r="N1177" s="199"/>
      <c r="O1177" s="199"/>
      <c r="P1177" s="199"/>
      <c r="Q1177" s="199"/>
      <c r="R1177" s="199"/>
      <c r="S1177" s="199"/>
      <c r="T1177" s="199"/>
      <c r="U1177" s="199"/>
      <c r="V1177" s="199"/>
      <c r="W1177" s="199"/>
      <c r="X1177" s="199"/>
      <c r="Y1177" s="199"/>
      <c r="Z1177" s="199"/>
      <c r="AA1177" s="199"/>
    </row>
    <row r="1178" spans="1:27">
      <c r="A1178" s="199"/>
      <c r="B1178" s="199"/>
      <c r="C1178" s="199"/>
      <c r="D1178" s="199"/>
      <c r="E1178" s="199"/>
      <c r="F1178" s="199"/>
      <c r="G1178" s="199"/>
      <c r="H1178" s="199"/>
      <c r="I1178" s="199"/>
      <c r="J1178" s="199"/>
      <c r="K1178" s="199"/>
      <c r="L1178" s="199"/>
      <c r="M1178" s="199"/>
      <c r="N1178" s="199"/>
      <c r="O1178" s="199"/>
      <c r="P1178" s="199"/>
      <c r="Q1178" s="199"/>
      <c r="R1178" s="199"/>
      <c r="S1178" s="199"/>
      <c r="T1178" s="199"/>
      <c r="U1178" s="199"/>
      <c r="V1178" s="199"/>
      <c r="W1178" s="199"/>
      <c r="X1178" s="199"/>
      <c r="Y1178" s="199"/>
      <c r="Z1178" s="199"/>
      <c r="AA1178" s="199"/>
    </row>
    <row r="1179" spans="1:27">
      <c r="A1179" s="199"/>
      <c r="B1179" s="199"/>
      <c r="C1179" s="199"/>
      <c r="D1179" s="199"/>
      <c r="E1179" s="199"/>
      <c r="F1179" s="199"/>
      <c r="G1179" s="199"/>
      <c r="H1179" s="199"/>
      <c r="I1179" s="199"/>
      <c r="J1179" s="199"/>
      <c r="K1179" s="199"/>
      <c r="L1179" s="199"/>
      <c r="M1179" s="199"/>
      <c r="N1179" s="199"/>
      <c r="O1179" s="199"/>
      <c r="P1179" s="199"/>
      <c r="Q1179" s="199"/>
      <c r="R1179" s="199"/>
      <c r="S1179" s="199"/>
      <c r="T1179" s="199"/>
      <c r="U1179" s="199"/>
      <c r="V1179" s="199"/>
      <c r="W1179" s="199"/>
      <c r="X1179" s="199"/>
      <c r="Y1179" s="199"/>
      <c r="Z1179" s="199"/>
      <c r="AA1179" s="199"/>
    </row>
    <row r="1180" spans="1:27">
      <c r="A1180" s="199"/>
      <c r="B1180" s="199"/>
      <c r="C1180" s="199"/>
      <c r="D1180" s="199"/>
      <c r="E1180" s="199"/>
      <c r="F1180" s="199"/>
      <c r="G1180" s="199"/>
      <c r="H1180" s="199"/>
      <c r="I1180" s="199"/>
      <c r="J1180" s="199"/>
      <c r="K1180" s="199"/>
      <c r="L1180" s="199"/>
      <c r="M1180" s="199"/>
      <c r="N1180" s="199"/>
      <c r="O1180" s="199"/>
      <c r="P1180" s="199"/>
      <c r="Q1180" s="199"/>
      <c r="R1180" s="199"/>
      <c r="S1180" s="199"/>
      <c r="T1180" s="199"/>
      <c r="U1180" s="199"/>
      <c r="V1180" s="199"/>
      <c r="W1180" s="199"/>
      <c r="X1180" s="199"/>
      <c r="Y1180" s="199"/>
      <c r="Z1180" s="199"/>
      <c r="AA1180" s="199"/>
    </row>
    <row r="1181" spans="1:27">
      <c r="A1181" s="199"/>
      <c r="B1181" s="199"/>
      <c r="C1181" s="199"/>
      <c r="D1181" s="199"/>
      <c r="E1181" s="199"/>
      <c r="F1181" s="199"/>
      <c r="G1181" s="199"/>
      <c r="H1181" s="199"/>
      <c r="I1181" s="199"/>
      <c r="J1181" s="199"/>
      <c r="K1181" s="199"/>
      <c r="L1181" s="199"/>
      <c r="M1181" s="199"/>
      <c r="N1181" s="199"/>
      <c r="O1181" s="199"/>
      <c r="P1181" s="199"/>
      <c r="Q1181" s="199"/>
      <c r="R1181" s="199"/>
      <c r="S1181" s="199"/>
      <c r="T1181" s="199"/>
      <c r="U1181" s="199"/>
      <c r="V1181" s="199"/>
      <c r="W1181" s="199"/>
      <c r="X1181" s="199"/>
      <c r="Y1181" s="199"/>
      <c r="Z1181" s="199"/>
      <c r="AA1181" s="199"/>
    </row>
    <row r="1182" spans="1:27">
      <c r="A1182" s="199"/>
      <c r="B1182" s="199"/>
      <c r="C1182" s="199"/>
      <c r="D1182" s="199"/>
      <c r="E1182" s="199"/>
      <c r="F1182" s="199"/>
      <c r="G1182" s="199"/>
      <c r="H1182" s="199"/>
      <c r="I1182" s="199"/>
      <c r="J1182" s="199"/>
      <c r="K1182" s="199"/>
      <c r="L1182" s="199"/>
      <c r="M1182" s="199"/>
      <c r="N1182" s="199"/>
      <c r="O1182" s="199"/>
      <c r="P1182" s="199"/>
      <c r="Q1182" s="199"/>
      <c r="R1182" s="199"/>
      <c r="S1182" s="199"/>
      <c r="T1182" s="199"/>
      <c r="U1182" s="199"/>
      <c r="V1182" s="199"/>
      <c r="W1182" s="199"/>
      <c r="X1182" s="199"/>
      <c r="Y1182" s="199"/>
      <c r="Z1182" s="199"/>
      <c r="AA1182" s="199"/>
    </row>
    <row r="1183" spans="1:27">
      <c r="A1183" s="199"/>
      <c r="B1183" s="199"/>
      <c r="C1183" s="199"/>
      <c r="D1183" s="199"/>
      <c r="E1183" s="199"/>
      <c r="F1183" s="199"/>
      <c r="G1183" s="199"/>
      <c r="H1183" s="199"/>
      <c r="I1183" s="199"/>
      <c r="J1183" s="199"/>
      <c r="K1183" s="199"/>
      <c r="L1183" s="199"/>
      <c r="M1183" s="199"/>
      <c r="N1183" s="199"/>
      <c r="O1183" s="199"/>
      <c r="P1183" s="199"/>
      <c r="Q1183" s="199"/>
      <c r="R1183" s="199"/>
      <c r="S1183" s="199"/>
      <c r="T1183" s="199"/>
      <c r="U1183" s="199"/>
      <c r="V1183" s="199"/>
      <c r="W1183" s="199"/>
      <c r="X1183" s="199"/>
      <c r="Y1183" s="199"/>
      <c r="Z1183" s="199"/>
      <c r="AA1183" s="199"/>
    </row>
    <row r="1184" spans="1:27">
      <c r="A1184" s="199"/>
      <c r="B1184" s="199"/>
      <c r="C1184" s="199"/>
      <c r="D1184" s="199"/>
      <c r="E1184" s="199"/>
      <c r="F1184" s="199"/>
      <c r="G1184" s="199"/>
      <c r="H1184" s="199"/>
      <c r="I1184" s="199"/>
      <c r="J1184" s="199"/>
      <c r="K1184" s="199"/>
      <c r="L1184" s="199"/>
      <c r="M1184" s="199"/>
      <c r="N1184" s="199"/>
      <c r="O1184" s="199"/>
      <c r="P1184" s="199"/>
      <c r="Q1184" s="199"/>
      <c r="R1184" s="199"/>
      <c r="S1184" s="199"/>
      <c r="T1184" s="199"/>
      <c r="U1184" s="199"/>
      <c r="V1184" s="199"/>
      <c r="W1184" s="199"/>
      <c r="X1184" s="199"/>
      <c r="Y1184" s="199"/>
      <c r="Z1184" s="199"/>
      <c r="AA1184" s="199"/>
    </row>
    <row r="1185" spans="1:27">
      <c r="A1185" s="199"/>
      <c r="B1185" s="199"/>
      <c r="C1185" s="199"/>
      <c r="D1185" s="199"/>
      <c r="E1185" s="199"/>
      <c r="F1185" s="199"/>
      <c r="G1185" s="199"/>
      <c r="H1185" s="199"/>
      <c r="I1185" s="199"/>
      <c r="J1185" s="199"/>
      <c r="K1185" s="199"/>
      <c r="L1185" s="199"/>
      <c r="M1185" s="199"/>
      <c r="N1185" s="199"/>
      <c r="O1185" s="199"/>
      <c r="P1185" s="199"/>
      <c r="Q1185" s="199"/>
      <c r="R1185" s="199"/>
      <c r="S1185" s="199"/>
      <c r="T1185" s="199"/>
      <c r="U1185" s="199"/>
      <c r="V1185" s="199"/>
      <c r="W1185" s="199"/>
      <c r="X1185" s="199"/>
      <c r="Y1185" s="199"/>
      <c r="Z1185" s="199"/>
      <c r="AA1185" s="199"/>
    </row>
    <row r="1186" spans="1:27">
      <c r="A1186" s="199"/>
      <c r="B1186" s="199"/>
      <c r="C1186" s="199"/>
      <c r="D1186" s="199"/>
      <c r="E1186" s="199"/>
      <c r="F1186" s="199"/>
      <c r="G1186" s="199"/>
      <c r="H1186" s="199"/>
      <c r="I1186" s="199"/>
      <c r="J1186" s="199"/>
      <c r="K1186" s="199"/>
      <c r="L1186" s="199"/>
      <c r="M1186" s="199"/>
      <c r="N1186" s="199"/>
      <c r="O1186" s="199"/>
      <c r="P1186" s="199"/>
      <c r="Q1186" s="199"/>
      <c r="R1186" s="199"/>
      <c r="S1186" s="199"/>
      <c r="T1186" s="199"/>
      <c r="U1186" s="199"/>
      <c r="V1186" s="199"/>
      <c r="W1186" s="199"/>
      <c r="X1186" s="199"/>
      <c r="Y1186" s="199"/>
      <c r="Z1186" s="199"/>
      <c r="AA1186" s="199"/>
    </row>
    <row r="1187" spans="1:27">
      <c r="A1187" s="199"/>
      <c r="B1187" s="199"/>
      <c r="C1187" s="199"/>
      <c r="D1187" s="199"/>
      <c r="E1187" s="199"/>
      <c r="F1187" s="199"/>
      <c r="G1187" s="199"/>
      <c r="H1187" s="199"/>
      <c r="I1187" s="199"/>
      <c r="J1187" s="199"/>
      <c r="K1187" s="199"/>
      <c r="L1187" s="199"/>
      <c r="M1187" s="199"/>
      <c r="N1187" s="199"/>
      <c r="O1187" s="199"/>
      <c r="P1187" s="199"/>
      <c r="Q1187" s="199"/>
      <c r="R1187" s="199"/>
      <c r="S1187" s="199"/>
      <c r="T1187" s="199"/>
      <c r="U1187" s="199"/>
      <c r="V1187" s="199"/>
      <c r="W1187" s="199"/>
      <c r="X1187" s="199"/>
      <c r="Y1187" s="199"/>
      <c r="Z1187" s="199"/>
      <c r="AA1187" s="199"/>
    </row>
    <row r="1188" spans="1:27">
      <c r="A1188" s="199"/>
      <c r="B1188" s="199"/>
      <c r="C1188" s="199"/>
      <c r="D1188" s="199"/>
      <c r="E1188" s="199"/>
      <c r="F1188" s="199"/>
      <c r="G1188" s="199"/>
      <c r="H1188" s="199"/>
      <c r="I1188" s="199"/>
      <c r="J1188" s="199"/>
      <c r="K1188" s="199"/>
      <c r="L1188" s="199"/>
      <c r="M1188" s="199"/>
      <c r="N1188" s="199"/>
      <c r="O1188" s="199"/>
      <c r="P1188" s="199"/>
      <c r="Q1188" s="199"/>
      <c r="R1188" s="199"/>
      <c r="S1188" s="199"/>
      <c r="T1188" s="199"/>
      <c r="U1188" s="199"/>
      <c r="V1188" s="199"/>
      <c r="W1188" s="199"/>
      <c r="X1188" s="199"/>
      <c r="Y1188" s="199"/>
      <c r="Z1188" s="199"/>
      <c r="AA1188" s="199"/>
    </row>
    <row r="1189" spans="1:27">
      <c r="A1189" s="199"/>
      <c r="B1189" s="199"/>
      <c r="C1189" s="199"/>
      <c r="D1189" s="199"/>
      <c r="E1189" s="199"/>
      <c r="F1189" s="199"/>
      <c r="G1189" s="199"/>
      <c r="H1189" s="199"/>
      <c r="I1189" s="199"/>
      <c r="J1189" s="199"/>
      <c r="K1189" s="199"/>
      <c r="L1189" s="199"/>
      <c r="M1189" s="199"/>
      <c r="N1189" s="199"/>
      <c r="O1189" s="199"/>
      <c r="P1189" s="199"/>
      <c r="Q1189" s="199"/>
      <c r="R1189" s="199"/>
      <c r="S1189" s="199"/>
      <c r="T1189" s="199"/>
      <c r="U1189" s="199"/>
      <c r="V1189" s="199"/>
      <c r="W1189" s="199"/>
      <c r="X1189" s="199"/>
      <c r="Y1189" s="199"/>
      <c r="Z1189" s="199"/>
      <c r="AA1189" s="199"/>
    </row>
    <row r="1190" spans="1:27">
      <c r="A1190" s="199"/>
      <c r="B1190" s="199"/>
      <c r="C1190" s="199"/>
      <c r="D1190" s="199"/>
      <c r="E1190" s="199"/>
      <c r="F1190" s="199"/>
      <c r="G1190" s="199"/>
      <c r="H1190" s="199"/>
      <c r="I1190" s="199"/>
      <c r="J1190" s="199"/>
      <c r="K1190" s="199"/>
      <c r="L1190" s="199"/>
      <c r="M1190" s="199"/>
      <c r="N1190" s="199"/>
      <c r="O1190" s="199"/>
      <c r="P1190" s="199"/>
      <c r="Q1190" s="199"/>
      <c r="R1190" s="199"/>
      <c r="S1190" s="199"/>
      <c r="T1190" s="199"/>
      <c r="U1190" s="199"/>
      <c r="V1190" s="199"/>
      <c r="W1190" s="199"/>
      <c r="X1190" s="199"/>
      <c r="Y1190" s="199"/>
      <c r="Z1190" s="199"/>
      <c r="AA1190" s="199"/>
    </row>
    <row r="1191" spans="1:27">
      <c r="A1191" s="199"/>
      <c r="B1191" s="199"/>
      <c r="C1191" s="199"/>
      <c r="D1191" s="199"/>
      <c r="E1191" s="199"/>
      <c r="F1191" s="199"/>
      <c r="G1191" s="199"/>
      <c r="H1191" s="199"/>
      <c r="I1191" s="199"/>
      <c r="J1191" s="199"/>
      <c r="K1191" s="199"/>
      <c r="L1191" s="199"/>
      <c r="M1191" s="199"/>
      <c r="N1191" s="199"/>
      <c r="O1191" s="199"/>
      <c r="P1191" s="199"/>
      <c r="Q1191" s="199"/>
      <c r="R1191" s="199"/>
      <c r="S1191" s="199"/>
      <c r="T1191" s="199"/>
      <c r="U1191" s="199"/>
      <c r="V1191" s="199"/>
      <c r="W1191" s="199"/>
      <c r="X1191" s="199"/>
      <c r="Y1191" s="199"/>
      <c r="Z1191" s="199"/>
      <c r="AA1191" s="199"/>
    </row>
    <row r="1192" spans="1:27">
      <c r="A1192" s="199"/>
      <c r="B1192" s="199"/>
      <c r="C1192" s="199"/>
      <c r="D1192" s="199"/>
      <c r="E1192" s="199"/>
      <c r="F1192" s="199"/>
      <c r="G1192" s="199"/>
      <c r="H1192" s="199"/>
      <c r="I1192" s="199"/>
      <c r="J1192" s="199"/>
      <c r="K1192" s="199"/>
      <c r="L1192" s="199"/>
      <c r="M1192" s="199"/>
      <c r="N1192" s="199"/>
      <c r="O1192" s="199"/>
      <c r="P1192" s="199"/>
      <c r="Q1192" s="199"/>
      <c r="R1192" s="199"/>
      <c r="S1192" s="199"/>
      <c r="T1192" s="199"/>
      <c r="U1192" s="199"/>
      <c r="V1192" s="199"/>
      <c r="W1192" s="199"/>
      <c r="X1192" s="199"/>
      <c r="Y1192" s="199"/>
      <c r="Z1192" s="199"/>
      <c r="AA1192" s="199"/>
    </row>
    <row r="1193" spans="1:27">
      <c r="A1193" s="199"/>
      <c r="B1193" s="199"/>
      <c r="C1193" s="199"/>
      <c r="D1193" s="199"/>
      <c r="E1193" s="199"/>
      <c r="F1193" s="199"/>
      <c r="G1193" s="199"/>
      <c r="H1193" s="199"/>
      <c r="I1193" s="199"/>
      <c r="J1193" s="199"/>
      <c r="K1193" s="199"/>
      <c r="L1193" s="199"/>
      <c r="M1193" s="199"/>
      <c r="N1193" s="199"/>
      <c r="O1193" s="199"/>
      <c r="P1193" s="199"/>
      <c r="Q1193" s="199"/>
      <c r="R1193" s="199"/>
      <c r="S1193" s="199"/>
      <c r="T1193" s="199"/>
      <c r="U1193" s="199"/>
      <c r="V1193" s="199"/>
      <c r="W1193" s="199"/>
      <c r="X1193" s="199"/>
      <c r="Y1193" s="199"/>
      <c r="Z1193" s="199"/>
      <c r="AA1193" s="199"/>
    </row>
    <row r="1194" spans="1:27">
      <c r="A1194" s="199"/>
      <c r="B1194" s="199"/>
      <c r="C1194" s="199"/>
      <c r="D1194" s="199"/>
      <c r="E1194" s="199"/>
      <c r="F1194" s="199"/>
      <c r="G1194" s="199"/>
      <c r="H1194" s="199"/>
      <c r="I1194" s="199"/>
      <c r="J1194" s="199"/>
      <c r="K1194" s="199"/>
      <c r="L1194" s="199"/>
      <c r="M1194" s="199"/>
      <c r="N1194" s="199"/>
      <c r="O1194" s="199"/>
      <c r="P1194" s="199"/>
      <c r="Q1194" s="199"/>
      <c r="R1194" s="199"/>
      <c r="S1194" s="199"/>
      <c r="T1194" s="199"/>
      <c r="U1194" s="199"/>
      <c r="V1194" s="199"/>
      <c r="W1194" s="199"/>
      <c r="X1194" s="199"/>
      <c r="Y1194" s="199"/>
      <c r="Z1194" s="199"/>
      <c r="AA1194" s="199"/>
    </row>
    <row r="1195" spans="1:27">
      <c r="A1195" s="199"/>
      <c r="B1195" s="199"/>
      <c r="C1195" s="199"/>
      <c r="D1195" s="199"/>
      <c r="E1195" s="199"/>
      <c r="F1195" s="199"/>
      <c r="G1195" s="199"/>
      <c r="H1195" s="199"/>
      <c r="I1195" s="199"/>
      <c r="J1195" s="199"/>
      <c r="K1195" s="199"/>
      <c r="L1195" s="199"/>
      <c r="M1195" s="199"/>
      <c r="N1195" s="199"/>
      <c r="O1195" s="199"/>
      <c r="P1195" s="199"/>
      <c r="Q1195" s="199"/>
      <c r="R1195" s="199"/>
      <c r="S1195" s="199"/>
      <c r="T1195" s="199"/>
      <c r="U1195" s="199"/>
      <c r="V1195" s="199"/>
      <c r="W1195" s="199"/>
      <c r="X1195" s="199"/>
      <c r="Y1195" s="199"/>
      <c r="Z1195" s="199"/>
      <c r="AA1195" s="199"/>
    </row>
    <row r="1196" spans="1:27">
      <c r="A1196" s="199"/>
      <c r="B1196" s="199"/>
      <c r="C1196" s="199"/>
      <c r="D1196" s="199"/>
      <c r="E1196" s="199"/>
      <c r="F1196" s="199"/>
      <c r="G1196" s="199"/>
      <c r="H1196" s="199"/>
      <c r="I1196" s="199"/>
      <c r="J1196" s="199"/>
      <c r="K1196" s="199"/>
      <c r="L1196" s="199"/>
      <c r="M1196" s="199"/>
      <c r="N1196" s="199"/>
      <c r="O1196" s="199"/>
      <c r="P1196" s="199"/>
      <c r="Q1196" s="199"/>
      <c r="R1196" s="199"/>
      <c r="S1196" s="199"/>
      <c r="T1196" s="199"/>
      <c r="U1196" s="199"/>
      <c r="V1196" s="199"/>
      <c r="W1196" s="199"/>
      <c r="X1196" s="199"/>
      <c r="Y1196" s="199"/>
      <c r="Z1196" s="199"/>
      <c r="AA1196" s="199"/>
    </row>
    <row r="1197" spans="1:27">
      <c r="A1197" s="199"/>
      <c r="B1197" s="199"/>
      <c r="C1197" s="199"/>
      <c r="D1197" s="199"/>
      <c r="E1197" s="199"/>
      <c r="F1197" s="199"/>
      <c r="G1197" s="199"/>
      <c r="H1197" s="199"/>
      <c r="I1197" s="199"/>
      <c r="J1197" s="199"/>
      <c r="K1197" s="199"/>
      <c r="L1197" s="199"/>
      <c r="M1197" s="199"/>
      <c r="N1197" s="199"/>
      <c r="O1197" s="199"/>
      <c r="P1197" s="199"/>
      <c r="Q1197" s="199"/>
      <c r="R1197" s="199"/>
      <c r="S1197" s="199"/>
      <c r="T1197" s="199"/>
      <c r="U1197" s="199"/>
      <c r="V1197" s="199"/>
      <c r="W1197" s="199"/>
      <c r="X1197" s="199"/>
      <c r="Y1197" s="199"/>
      <c r="Z1197" s="199"/>
      <c r="AA1197" s="199"/>
    </row>
    <row r="1198" spans="1:27">
      <c r="A1198" s="199"/>
      <c r="B1198" s="199"/>
      <c r="C1198" s="199"/>
      <c r="D1198" s="199"/>
      <c r="E1198" s="199"/>
      <c r="F1198" s="199"/>
      <c r="G1198" s="199"/>
      <c r="H1198" s="199"/>
      <c r="I1198" s="199"/>
      <c r="J1198" s="199"/>
      <c r="K1198" s="199"/>
      <c r="L1198" s="199"/>
      <c r="M1198" s="199"/>
      <c r="N1198" s="199"/>
      <c r="O1198" s="199"/>
      <c r="P1198" s="199"/>
      <c r="Q1198" s="199"/>
      <c r="R1198" s="199"/>
      <c r="S1198" s="199"/>
      <c r="T1198" s="199"/>
      <c r="U1198" s="199"/>
      <c r="V1198" s="199"/>
      <c r="W1198" s="199"/>
      <c r="X1198" s="199"/>
      <c r="Y1198" s="199"/>
      <c r="Z1198" s="199"/>
      <c r="AA1198" s="199"/>
    </row>
    <row r="1199" spans="1:27">
      <c r="A1199" s="199"/>
      <c r="B1199" s="199"/>
      <c r="C1199" s="199"/>
      <c r="D1199" s="199"/>
      <c r="E1199" s="199"/>
      <c r="F1199" s="199"/>
      <c r="G1199" s="199"/>
      <c r="H1199" s="199"/>
      <c r="I1199" s="199"/>
      <c r="J1199" s="199"/>
      <c r="K1199" s="199"/>
      <c r="L1199" s="199"/>
      <c r="M1199" s="199"/>
      <c r="N1199" s="199"/>
      <c r="O1199" s="199"/>
      <c r="P1199" s="199"/>
      <c r="Q1199" s="199"/>
      <c r="R1199" s="199"/>
      <c r="S1199" s="199"/>
      <c r="T1199" s="199"/>
      <c r="U1199" s="199"/>
      <c r="V1199" s="199"/>
      <c r="W1199" s="199"/>
      <c r="X1199" s="199"/>
      <c r="Y1199" s="199"/>
      <c r="Z1199" s="199"/>
      <c r="AA1199" s="199"/>
    </row>
    <row r="1200" spans="1:27">
      <c r="A1200" s="199"/>
      <c r="B1200" s="199"/>
      <c r="C1200" s="199"/>
      <c r="D1200" s="199"/>
      <c r="E1200" s="199"/>
      <c r="F1200" s="199"/>
      <c r="G1200" s="199"/>
      <c r="H1200" s="199"/>
      <c r="I1200" s="199"/>
      <c r="J1200" s="199"/>
      <c r="K1200" s="199"/>
      <c r="L1200" s="199"/>
      <c r="M1200" s="199"/>
      <c r="N1200" s="199"/>
      <c r="O1200" s="199"/>
      <c r="P1200" s="199"/>
      <c r="Q1200" s="199"/>
      <c r="R1200" s="199"/>
      <c r="S1200" s="199"/>
      <c r="T1200" s="199"/>
      <c r="U1200" s="199"/>
      <c r="V1200" s="199"/>
      <c r="W1200" s="199"/>
      <c r="X1200" s="199"/>
      <c r="Y1200" s="199"/>
      <c r="Z1200" s="199"/>
      <c r="AA1200" s="199"/>
    </row>
    <row r="1201" spans="1:27">
      <c r="A1201" s="199"/>
      <c r="B1201" s="199"/>
      <c r="C1201" s="199"/>
      <c r="D1201" s="199"/>
      <c r="E1201" s="199"/>
      <c r="F1201" s="199"/>
      <c r="G1201" s="199"/>
      <c r="H1201" s="199"/>
      <c r="I1201" s="199"/>
      <c r="J1201" s="199"/>
      <c r="K1201" s="199"/>
      <c r="L1201" s="199"/>
      <c r="M1201" s="199"/>
      <c r="N1201" s="199"/>
      <c r="O1201" s="199"/>
      <c r="P1201" s="199"/>
      <c r="Q1201" s="199"/>
      <c r="R1201" s="199"/>
      <c r="S1201" s="199"/>
      <c r="T1201" s="199"/>
      <c r="U1201" s="199"/>
      <c r="V1201" s="199"/>
      <c r="W1201" s="199"/>
      <c r="X1201" s="199"/>
      <c r="Y1201" s="199"/>
      <c r="Z1201" s="199"/>
      <c r="AA1201" s="199"/>
    </row>
    <row r="1202" spans="1:27">
      <c r="A1202" s="199"/>
      <c r="B1202" s="199"/>
      <c r="C1202" s="199"/>
      <c r="D1202" s="199"/>
      <c r="E1202" s="199"/>
      <c r="F1202" s="199"/>
      <c r="G1202" s="199"/>
      <c r="H1202" s="199"/>
      <c r="I1202" s="199"/>
      <c r="J1202" s="199"/>
      <c r="K1202" s="199"/>
      <c r="L1202" s="199"/>
      <c r="M1202" s="199"/>
      <c r="N1202" s="199"/>
      <c r="O1202" s="199"/>
      <c r="P1202" s="199"/>
      <c r="Q1202" s="199"/>
      <c r="R1202" s="199"/>
      <c r="S1202" s="199"/>
      <c r="T1202" s="199"/>
      <c r="U1202" s="199"/>
      <c r="V1202" s="199"/>
      <c r="W1202" s="199"/>
      <c r="X1202" s="199"/>
      <c r="Y1202" s="199"/>
      <c r="Z1202" s="199"/>
      <c r="AA1202" s="199"/>
    </row>
    <row r="1203" spans="1:27">
      <c r="A1203" s="199"/>
      <c r="B1203" s="199"/>
      <c r="C1203" s="199"/>
      <c r="D1203" s="199"/>
      <c r="E1203" s="199"/>
      <c r="F1203" s="199"/>
      <c r="G1203" s="199"/>
      <c r="H1203" s="199"/>
      <c r="I1203" s="199"/>
      <c r="J1203" s="199"/>
      <c r="K1203" s="199"/>
      <c r="L1203" s="199"/>
      <c r="M1203" s="199"/>
      <c r="N1203" s="199"/>
      <c r="O1203" s="199"/>
      <c r="P1203" s="199"/>
      <c r="Q1203" s="199"/>
      <c r="R1203" s="199"/>
      <c r="S1203" s="199"/>
      <c r="T1203" s="199"/>
      <c r="U1203" s="199"/>
      <c r="V1203" s="199"/>
      <c r="W1203" s="199"/>
      <c r="X1203" s="199"/>
      <c r="Y1203" s="199"/>
      <c r="Z1203" s="199"/>
      <c r="AA1203" s="199"/>
    </row>
    <row r="1204" spans="1:27">
      <c r="A1204" s="199"/>
      <c r="B1204" s="199"/>
      <c r="C1204" s="199"/>
      <c r="D1204" s="199"/>
      <c r="E1204" s="199"/>
      <c r="F1204" s="199"/>
      <c r="G1204" s="199"/>
      <c r="H1204" s="199"/>
      <c r="I1204" s="199"/>
      <c r="J1204" s="199"/>
      <c r="K1204" s="199"/>
      <c r="L1204" s="199"/>
      <c r="M1204" s="199"/>
      <c r="N1204" s="199"/>
      <c r="O1204" s="199"/>
      <c r="P1204" s="199"/>
      <c r="Q1204" s="199"/>
      <c r="R1204" s="199"/>
      <c r="S1204" s="199"/>
      <c r="T1204" s="199"/>
      <c r="U1204" s="199"/>
      <c r="V1204" s="199"/>
      <c r="W1204" s="199"/>
      <c r="X1204" s="199"/>
      <c r="Y1204" s="199"/>
      <c r="Z1204" s="199"/>
      <c r="AA1204" s="199"/>
    </row>
    <row r="1205" spans="1:27">
      <c r="A1205" s="199"/>
      <c r="B1205" s="199"/>
      <c r="C1205" s="199"/>
      <c r="D1205" s="199"/>
      <c r="E1205" s="199"/>
      <c r="F1205" s="199"/>
      <c r="G1205" s="199"/>
      <c r="H1205" s="199"/>
      <c r="I1205" s="199"/>
      <c r="J1205" s="199"/>
      <c r="K1205" s="199"/>
      <c r="L1205" s="199"/>
      <c r="M1205" s="199"/>
      <c r="N1205" s="199"/>
      <c r="O1205" s="199"/>
      <c r="P1205" s="199"/>
      <c r="Q1205" s="199"/>
      <c r="R1205" s="199"/>
      <c r="S1205" s="199"/>
      <c r="T1205" s="199"/>
      <c r="U1205" s="199"/>
      <c r="V1205" s="199"/>
      <c r="W1205" s="199"/>
      <c r="X1205" s="199"/>
      <c r="Y1205" s="199"/>
      <c r="Z1205" s="199"/>
      <c r="AA1205" s="199"/>
    </row>
    <row r="1206" spans="1:27">
      <c r="A1206" s="199"/>
      <c r="B1206" s="199"/>
      <c r="C1206" s="199"/>
      <c r="D1206" s="199"/>
      <c r="E1206" s="199"/>
      <c r="F1206" s="199"/>
      <c r="G1206" s="199"/>
      <c r="H1206" s="199"/>
      <c r="I1206" s="199"/>
      <c r="J1206" s="199"/>
      <c r="K1206" s="199"/>
      <c r="L1206" s="199"/>
      <c r="M1206" s="199"/>
      <c r="N1206" s="199"/>
      <c r="O1206" s="199"/>
      <c r="P1206" s="199"/>
      <c r="Q1206" s="199"/>
      <c r="R1206" s="199"/>
      <c r="S1206" s="199"/>
      <c r="T1206" s="199"/>
      <c r="U1206" s="199"/>
      <c r="V1206" s="199"/>
      <c r="W1206" s="199"/>
      <c r="X1206" s="199"/>
      <c r="Y1206" s="199"/>
      <c r="Z1206" s="199"/>
      <c r="AA1206" s="199"/>
    </row>
    <row r="1207" spans="1:27">
      <c r="A1207" s="199"/>
      <c r="B1207" s="199"/>
      <c r="C1207" s="199"/>
      <c r="D1207" s="199"/>
      <c r="E1207" s="199"/>
      <c r="F1207" s="199"/>
      <c r="G1207" s="199"/>
      <c r="H1207" s="199"/>
      <c r="I1207" s="199"/>
      <c r="J1207" s="199"/>
      <c r="K1207" s="199"/>
      <c r="L1207" s="199"/>
      <c r="M1207" s="199"/>
      <c r="N1207" s="199"/>
      <c r="O1207" s="199"/>
      <c r="P1207" s="199"/>
      <c r="Q1207" s="199"/>
      <c r="R1207" s="199"/>
      <c r="S1207" s="199"/>
      <c r="T1207" s="199"/>
      <c r="U1207" s="199"/>
      <c r="V1207" s="199"/>
      <c r="W1207" s="199"/>
      <c r="X1207" s="199"/>
      <c r="Y1207" s="199"/>
      <c r="Z1207" s="199"/>
      <c r="AA1207" s="199"/>
    </row>
    <row r="1208" spans="1:27">
      <c r="A1208" s="199"/>
      <c r="B1208" s="199"/>
      <c r="C1208" s="199"/>
      <c r="D1208" s="199"/>
      <c r="E1208" s="199"/>
      <c r="F1208" s="199"/>
      <c r="G1208" s="199"/>
      <c r="H1208" s="199"/>
      <c r="I1208" s="199"/>
      <c r="J1208" s="199"/>
      <c r="K1208" s="199"/>
      <c r="L1208" s="199"/>
      <c r="M1208" s="199"/>
      <c r="N1208" s="199"/>
      <c r="O1208" s="199"/>
      <c r="P1208" s="199"/>
      <c r="Q1208" s="199"/>
      <c r="R1208" s="199"/>
      <c r="S1208" s="199"/>
      <c r="T1208" s="199"/>
      <c r="U1208" s="199"/>
      <c r="V1208" s="199"/>
      <c r="W1208" s="199"/>
      <c r="X1208" s="199"/>
      <c r="Y1208" s="199"/>
      <c r="Z1208" s="199"/>
      <c r="AA1208" s="199"/>
    </row>
    <row r="1209" spans="1:27">
      <c r="A1209" s="199"/>
      <c r="B1209" s="199"/>
      <c r="C1209" s="199"/>
      <c r="D1209" s="199"/>
      <c r="E1209" s="199"/>
      <c r="F1209" s="199"/>
      <c r="G1209" s="199"/>
      <c r="H1209" s="199"/>
      <c r="I1209" s="199"/>
      <c r="J1209" s="199"/>
      <c r="K1209" s="199"/>
      <c r="L1209" s="199"/>
      <c r="M1209" s="199"/>
      <c r="N1209" s="199"/>
      <c r="O1209" s="199"/>
      <c r="P1209" s="199"/>
      <c r="Q1209" s="199"/>
      <c r="R1209" s="199"/>
      <c r="S1209" s="199"/>
      <c r="T1209" s="199"/>
      <c r="U1209" s="199"/>
      <c r="V1209" s="199"/>
      <c r="W1209" s="199"/>
      <c r="X1209" s="199"/>
      <c r="Y1209" s="199"/>
      <c r="Z1209" s="199"/>
      <c r="AA1209" s="199"/>
    </row>
    <row r="1210" spans="1:27">
      <c r="A1210" s="199"/>
      <c r="B1210" s="199"/>
      <c r="C1210" s="199"/>
      <c r="D1210" s="199"/>
      <c r="E1210" s="199"/>
      <c r="F1210" s="199"/>
      <c r="G1210" s="199"/>
      <c r="H1210" s="199"/>
      <c r="I1210" s="199"/>
      <c r="J1210" s="199"/>
      <c r="K1210" s="199"/>
      <c r="L1210" s="199"/>
      <c r="M1210" s="199"/>
      <c r="N1210" s="199"/>
      <c r="O1210" s="199"/>
      <c r="P1210" s="199"/>
      <c r="Q1210" s="199"/>
      <c r="R1210" s="199"/>
      <c r="S1210" s="199"/>
      <c r="T1210" s="199"/>
      <c r="U1210" s="199"/>
      <c r="V1210" s="199"/>
      <c r="W1210" s="199"/>
      <c r="X1210" s="199"/>
      <c r="Y1210" s="199"/>
      <c r="Z1210" s="199"/>
      <c r="AA1210" s="199"/>
    </row>
    <row r="1211" spans="1:27">
      <c r="A1211" s="199"/>
      <c r="B1211" s="199"/>
      <c r="C1211" s="199"/>
      <c r="D1211" s="199"/>
      <c r="E1211" s="199"/>
      <c r="F1211" s="199"/>
      <c r="G1211" s="199"/>
      <c r="H1211" s="199"/>
      <c r="I1211" s="199"/>
      <c r="J1211" s="199"/>
      <c r="K1211" s="199"/>
      <c r="L1211" s="199"/>
      <c r="M1211" s="199"/>
      <c r="N1211" s="199"/>
      <c r="O1211" s="199"/>
      <c r="P1211" s="199"/>
      <c r="Q1211" s="199"/>
      <c r="R1211" s="199"/>
      <c r="S1211" s="199"/>
      <c r="T1211" s="199"/>
      <c r="U1211" s="199"/>
      <c r="V1211" s="199"/>
      <c r="W1211" s="199"/>
      <c r="X1211" s="199"/>
      <c r="Y1211" s="199"/>
      <c r="Z1211" s="199"/>
      <c r="AA1211" s="199"/>
    </row>
    <row r="1212" spans="1:27">
      <c r="A1212" s="199"/>
      <c r="B1212" s="199"/>
      <c r="C1212" s="199"/>
      <c r="D1212" s="199"/>
      <c r="E1212" s="199"/>
      <c r="F1212" s="199"/>
      <c r="G1212" s="199"/>
      <c r="H1212" s="199"/>
      <c r="I1212" s="199"/>
      <c r="J1212" s="199"/>
      <c r="K1212" s="199"/>
      <c r="L1212" s="199"/>
      <c r="M1212" s="199"/>
      <c r="N1212" s="199"/>
      <c r="O1212" s="199"/>
      <c r="P1212" s="199"/>
      <c r="Q1212" s="199"/>
      <c r="R1212" s="199"/>
      <c r="S1212" s="199"/>
      <c r="T1212" s="199"/>
      <c r="U1212" s="199"/>
      <c r="V1212" s="199"/>
      <c r="W1212" s="199"/>
      <c r="X1212" s="199"/>
      <c r="Y1212" s="199"/>
      <c r="Z1212" s="199"/>
      <c r="AA1212" s="199"/>
    </row>
    <row r="1213" spans="1:27">
      <c r="A1213" s="199"/>
      <c r="B1213" s="199"/>
      <c r="C1213" s="199"/>
      <c r="D1213" s="199"/>
      <c r="E1213" s="199"/>
      <c r="F1213" s="199"/>
      <c r="G1213" s="199"/>
      <c r="H1213" s="199"/>
      <c r="I1213" s="199"/>
      <c r="J1213" s="199"/>
      <c r="K1213" s="199"/>
      <c r="L1213" s="199"/>
      <c r="M1213" s="199"/>
      <c r="N1213" s="199"/>
      <c r="O1213" s="199"/>
      <c r="P1213" s="199"/>
      <c r="Q1213" s="199"/>
      <c r="R1213" s="199"/>
      <c r="S1213" s="199"/>
      <c r="T1213" s="199"/>
      <c r="U1213" s="199"/>
      <c r="V1213" s="199"/>
      <c r="W1213" s="199"/>
      <c r="X1213" s="199"/>
      <c r="Y1213" s="199"/>
      <c r="Z1213" s="199"/>
      <c r="AA1213" s="199"/>
    </row>
    <row r="1214" spans="1:27">
      <c r="A1214" s="199"/>
      <c r="B1214" s="199"/>
      <c r="C1214" s="199"/>
      <c r="D1214" s="199"/>
      <c r="E1214" s="199"/>
      <c r="F1214" s="199"/>
      <c r="G1214" s="199"/>
      <c r="H1214" s="199"/>
      <c r="I1214" s="199"/>
      <c r="J1214" s="199"/>
      <c r="K1214" s="199"/>
      <c r="L1214" s="199"/>
      <c r="M1214" s="199"/>
      <c r="N1214" s="199"/>
      <c r="O1214" s="199"/>
      <c r="P1214" s="199"/>
      <c r="Q1214" s="199"/>
      <c r="R1214" s="199"/>
      <c r="S1214" s="199"/>
      <c r="T1214" s="199"/>
      <c r="U1214" s="199"/>
      <c r="V1214" s="199"/>
      <c r="W1214" s="199"/>
      <c r="X1214" s="199"/>
      <c r="Y1214" s="199"/>
      <c r="Z1214" s="199"/>
      <c r="AA1214" s="199"/>
    </row>
    <row r="1215" spans="1:27">
      <c r="A1215" s="199"/>
      <c r="B1215" s="199"/>
      <c r="C1215" s="199"/>
      <c r="D1215" s="199"/>
      <c r="E1215" s="199"/>
      <c r="F1215" s="199"/>
      <c r="G1215" s="199"/>
      <c r="H1215" s="199"/>
      <c r="I1215" s="199"/>
      <c r="J1215" s="199"/>
      <c r="K1215" s="199"/>
      <c r="L1215" s="199"/>
      <c r="M1215" s="199"/>
      <c r="N1215" s="199"/>
      <c r="O1215" s="199"/>
      <c r="P1215" s="199"/>
      <c r="Q1215" s="199"/>
      <c r="R1215" s="199"/>
      <c r="S1215" s="199"/>
      <c r="T1215" s="199"/>
      <c r="U1215" s="199"/>
      <c r="V1215" s="199"/>
      <c r="W1215" s="199"/>
      <c r="X1215" s="199"/>
      <c r="Y1215" s="199"/>
      <c r="Z1215" s="199"/>
      <c r="AA1215" s="199"/>
    </row>
    <row r="1216" spans="1:27">
      <c r="A1216" s="199"/>
      <c r="B1216" s="199"/>
      <c r="C1216" s="199"/>
      <c r="D1216" s="199"/>
      <c r="E1216" s="199"/>
      <c r="F1216" s="199"/>
      <c r="G1216" s="199"/>
      <c r="H1216" s="199"/>
      <c r="I1216" s="199"/>
      <c r="J1216" s="199"/>
      <c r="K1216" s="199"/>
      <c r="L1216" s="199"/>
      <c r="M1216" s="199"/>
      <c r="N1216" s="199"/>
      <c r="O1216" s="199"/>
      <c r="P1216" s="199"/>
      <c r="Q1216" s="199"/>
      <c r="R1216" s="199"/>
      <c r="S1216" s="199"/>
      <c r="T1216" s="199"/>
      <c r="U1216" s="199"/>
      <c r="V1216" s="199"/>
      <c r="W1216" s="199"/>
      <c r="X1216" s="199"/>
      <c r="Y1216" s="199"/>
      <c r="Z1216" s="199"/>
      <c r="AA1216" s="199"/>
    </row>
    <row r="1217" spans="1:27">
      <c r="A1217" s="199"/>
      <c r="B1217" s="199"/>
      <c r="C1217" s="199"/>
      <c r="D1217" s="199"/>
      <c r="E1217" s="199"/>
      <c r="F1217" s="199"/>
      <c r="G1217" s="199"/>
      <c r="H1217" s="199"/>
      <c r="I1217" s="199"/>
      <c r="J1217" s="199"/>
      <c r="K1217" s="199"/>
      <c r="L1217" s="199"/>
      <c r="M1217" s="199"/>
      <c r="N1217" s="199"/>
      <c r="O1217" s="199"/>
      <c r="P1217" s="199"/>
      <c r="Q1217" s="199"/>
      <c r="R1217" s="199"/>
      <c r="S1217" s="199"/>
      <c r="T1217" s="199"/>
      <c r="U1217" s="199"/>
      <c r="V1217" s="199"/>
      <c r="W1217" s="199"/>
      <c r="X1217" s="199"/>
      <c r="Y1217" s="199"/>
      <c r="Z1217" s="199"/>
      <c r="AA1217" s="199"/>
    </row>
    <row r="1218" spans="1:27">
      <c r="A1218" s="199"/>
      <c r="B1218" s="199"/>
      <c r="C1218" s="199"/>
      <c r="D1218" s="199"/>
      <c r="E1218" s="199"/>
      <c r="F1218" s="199"/>
      <c r="G1218" s="199"/>
      <c r="H1218" s="199"/>
      <c r="I1218" s="199"/>
      <c r="J1218" s="199"/>
      <c r="K1218" s="199"/>
      <c r="L1218" s="199"/>
      <c r="M1218" s="199"/>
      <c r="N1218" s="199"/>
      <c r="O1218" s="199"/>
      <c r="P1218" s="199"/>
      <c r="Q1218" s="199"/>
      <c r="R1218" s="199"/>
      <c r="S1218" s="199"/>
      <c r="T1218" s="199"/>
      <c r="U1218" s="199"/>
      <c r="V1218" s="199"/>
      <c r="W1218" s="199"/>
      <c r="X1218" s="199"/>
      <c r="Y1218" s="199"/>
      <c r="Z1218" s="199"/>
      <c r="AA1218" s="199"/>
    </row>
    <row r="1219" spans="1:27">
      <c r="A1219" s="199"/>
      <c r="B1219" s="199"/>
      <c r="C1219" s="199"/>
      <c r="D1219" s="199"/>
      <c r="E1219" s="199"/>
      <c r="F1219" s="199"/>
      <c r="G1219" s="199"/>
      <c r="H1219" s="199"/>
      <c r="I1219" s="199"/>
      <c r="J1219" s="199"/>
      <c r="K1219" s="199"/>
      <c r="L1219" s="199"/>
      <c r="M1219" s="199"/>
      <c r="N1219" s="199"/>
      <c r="O1219" s="199"/>
      <c r="P1219" s="199"/>
      <c r="Q1219" s="199"/>
      <c r="R1219" s="199"/>
      <c r="S1219" s="199"/>
      <c r="T1219" s="199"/>
      <c r="U1219" s="199"/>
      <c r="V1219" s="199"/>
      <c r="W1219" s="199"/>
      <c r="X1219" s="199"/>
      <c r="Y1219" s="199"/>
      <c r="Z1219" s="199"/>
      <c r="AA1219" s="199"/>
    </row>
    <row r="1220" spans="1:27">
      <c r="A1220" s="199"/>
      <c r="B1220" s="199"/>
      <c r="C1220" s="199"/>
      <c r="D1220" s="199"/>
      <c r="E1220" s="199"/>
      <c r="F1220" s="199"/>
      <c r="G1220" s="199"/>
      <c r="H1220" s="199"/>
      <c r="I1220" s="199"/>
      <c r="J1220" s="199"/>
      <c r="K1220" s="199"/>
      <c r="L1220" s="199"/>
      <c r="M1220" s="199"/>
      <c r="N1220" s="199"/>
      <c r="O1220" s="199"/>
      <c r="P1220" s="199"/>
      <c r="Q1220" s="199"/>
      <c r="R1220" s="199"/>
      <c r="S1220" s="199"/>
      <c r="T1220" s="199"/>
      <c r="U1220" s="199"/>
      <c r="V1220" s="199"/>
      <c r="W1220" s="199"/>
      <c r="X1220" s="199"/>
      <c r="Y1220" s="199"/>
      <c r="Z1220" s="199"/>
      <c r="AA1220" s="199"/>
    </row>
    <row r="1221" spans="1:27">
      <c r="A1221" s="199"/>
      <c r="B1221" s="199"/>
      <c r="C1221" s="199"/>
      <c r="D1221" s="199"/>
      <c r="E1221" s="199"/>
      <c r="F1221" s="199"/>
      <c r="G1221" s="199"/>
      <c r="H1221" s="199"/>
      <c r="I1221" s="199"/>
      <c r="J1221" s="199"/>
      <c r="K1221" s="199"/>
      <c r="L1221" s="199"/>
      <c r="M1221" s="199"/>
      <c r="N1221" s="199"/>
      <c r="O1221" s="199"/>
      <c r="P1221" s="199"/>
      <c r="Q1221" s="199"/>
      <c r="R1221" s="199"/>
      <c r="S1221" s="199"/>
      <c r="T1221" s="199"/>
      <c r="U1221" s="199"/>
      <c r="V1221" s="199"/>
      <c r="W1221" s="199"/>
      <c r="X1221" s="199"/>
      <c r="Y1221" s="199"/>
      <c r="Z1221" s="199"/>
      <c r="AA1221" s="199"/>
    </row>
    <row r="1222" spans="1:27">
      <c r="A1222" s="199"/>
      <c r="B1222" s="199"/>
      <c r="C1222" s="199"/>
      <c r="D1222" s="199"/>
      <c r="E1222" s="199"/>
      <c r="F1222" s="199"/>
      <c r="G1222" s="199"/>
      <c r="H1222" s="199"/>
      <c r="I1222" s="199"/>
      <c r="J1222" s="199"/>
      <c r="K1222" s="199"/>
      <c r="L1222" s="199"/>
      <c r="M1222" s="199"/>
      <c r="N1222" s="199"/>
      <c r="O1222" s="199"/>
      <c r="P1222" s="199"/>
      <c r="Q1222" s="199"/>
      <c r="R1222" s="199"/>
      <c r="S1222" s="199"/>
      <c r="T1222" s="199"/>
      <c r="U1222" s="199"/>
      <c r="V1222" s="199"/>
      <c r="W1222" s="199"/>
      <c r="X1222" s="199"/>
      <c r="Y1222" s="199"/>
      <c r="Z1222" s="199"/>
      <c r="AA1222" s="199"/>
    </row>
    <row r="1223" spans="1:27">
      <c r="A1223" s="199"/>
      <c r="B1223" s="199"/>
      <c r="C1223" s="199"/>
      <c r="D1223" s="199"/>
      <c r="E1223" s="199"/>
      <c r="F1223" s="199"/>
      <c r="G1223" s="199"/>
      <c r="H1223" s="199"/>
      <c r="I1223" s="199"/>
      <c r="J1223" s="199"/>
      <c r="K1223" s="199"/>
      <c r="L1223" s="199"/>
      <c r="M1223" s="199"/>
      <c r="N1223" s="199"/>
      <c r="O1223" s="199"/>
      <c r="P1223" s="199"/>
      <c r="Q1223" s="199"/>
      <c r="R1223" s="199"/>
      <c r="S1223" s="199"/>
      <c r="T1223" s="199"/>
      <c r="U1223" s="199"/>
      <c r="V1223" s="199"/>
      <c r="W1223" s="199"/>
      <c r="X1223" s="199"/>
      <c r="Y1223" s="199"/>
      <c r="Z1223" s="199"/>
      <c r="AA1223" s="199"/>
    </row>
    <row r="1224" spans="1:27">
      <c r="A1224" s="199"/>
      <c r="B1224" s="199"/>
      <c r="C1224" s="199"/>
      <c r="D1224" s="199"/>
      <c r="E1224" s="199"/>
      <c r="F1224" s="199"/>
      <c r="G1224" s="199"/>
      <c r="H1224" s="199"/>
      <c r="I1224" s="199"/>
      <c r="J1224" s="199"/>
      <c r="K1224" s="199"/>
      <c r="L1224" s="199"/>
      <c r="M1224" s="199"/>
      <c r="N1224" s="199"/>
      <c r="O1224" s="199"/>
      <c r="P1224" s="199"/>
      <c r="Q1224" s="199"/>
      <c r="R1224" s="199"/>
      <c r="S1224" s="199"/>
      <c r="T1224" s="199"/>
      <c r="U1224" s="199"/>
      <c r="V1224" s="199"/>
      <c r="W1224" s="199"/>
      <c r="X1224" s="199"/>
      <c r="Y1224" s="199"/>
      <c r="Z1224" s="199"/>
      <c r="AA1224" s="199"/>
    </row>
    <row r="1225" spans="1:27">
      <c r="A1225" s="199"/>
      <c r="B1225" s="199"/>
      <c r="C1225" s="199"/>
      <c r="D1225" s="199"/>
      <c r="E1225" s="199"/>
      <c r="F1225" s="199"/>
      <c r="G1225" s="199"/>
      <c r="H1225" s="199"/>
      <c r="I1225" s="199"/>
      <c r="J1225" s="199"/>
      <c r="K1225" s="199"/>
      <c r="L1225" s="199"/>
      <c r="M1225" s="199"/>
      <c r="N1225" s="199"/>
      <c r="O1225" s="199"/>
      <c r="P1225" s="199"/>
      <c r="Q1225" s="199"/>
      <c r="R1225" s="199"/>
      <c r="S1225" s="199"/>
      <c r="T1225" s="199"/>
      <c r="U1225" s="199"/>
      <c r="V1225" s="199"/>
      <c r="W1225" s="199"/>
      <c r="X1225" s="199"/>
      <c r="Y1225" s="199"/>
      <c r="Z1225" s="199"/>
      <c r="AA1225" s="199"/>
    </row>
    <row r="1226" spans="1:27">
      <c r="A1226" s="199"/>
      <c r="B1226" s="199"/>
      <c r="C1226" s="199"/>
      <c r="D1226" s="199"/>
      <c r="E1226" s="199"/>
      <c r="F1226" s="199"/>
      <c r="G1226" s="199"/>
      <c r="H1226" s="199"/>
      <c r="I1226" s="199"/>
      <c r="J1226" s="199"/>
      <c r="K1226" s="199"/>
      <c r="L1226" s="199"/>
      <c r="M1226" s="199"/>
      <c r="N1226" s="199"/>
      <c r="O1226" s="199"/>
      <c r="P1226" s="199"/>
      <c r="Q1226" s="199"/>
      <c r="R1226" s="199"/>
      <c r="S1226" s="199"/>
      <c r="T1226" s="199"/>
      <c r="U1226" s="199"/>
      <c r="V1226" s="199"/>
      <c r="W1226" s="199"/>
      <c r="X1226" s="199"/>
      <c r="Y1226" s="199"/>
      <c r="Z1226" s="199"/>
      <c r="AA1226" s="199"/>
    </row>
    <row r="1227" spans="1:27">
      <c r="A1227" s="199"/>
      <c r="B1227" s="199"/>
      <c r="C1227" s="199"/>
      <c r="D1227" s="199"/>
      <c r="E1227" s="199"/>
      <c r="F1227" s="199"/>
      <c r="G1227" s="199"/>
      <c r="H1227" s="199"/>
      <c r="I1227" s="199"/>
      <c r="J1227" s="199"/>
      <c r="K1227" s="199"/>
      <c r="L1227" s="199"/>
      <c r="M1227" s="199"/>
      <c r="N1227" s="199"/>
      <c r="O1227" s="199"/>
      <c r="P1227" s="199"/>
      <c r="Q1227" s="199"/>
      <c r="R1227" s="199"/>
      <c r="S1227" s="199"/>
      <c r="T1227" s="199"/>
      <c r="U1227" s="199"/>
      <c r="V1227" s="199"/>
      <c r="W1227" s="199"/>
      <c r="X1227" s="199"/>
      <c r="Y1227" s="199"/>
      <c r="Z1227" s="199"/>
      <c r="AA1227" s="199"/>
    </row>
    <row r="1228" spans="1:27">
      <c r="A1228" s="199"/>
      <c r="B1228" s="199"/>
      <c r="C1228" s="199"/>
      <c r="D1228" s="199"/>
      <c r="E1228" s="199"/>
      <c r="F1228" s="199"/>
      <c r="G1228" s="199"/>
      <c r="H1228" s="199"/>
      <c r="I1228" s="199"/>
      <c r="J1228" s="199"/>
      <c r="K1228" s="199"/>
      <c r="L1228" s="199"/>
      <c r="M1228" s="199"/>
      <c r="N1228" s="199"/>
      <c r="O1228" s="199"/>
      <c r="P1228" s="199"/>
      <c r="Q1228" s="199"/>
      <c r="R1228" s="199"/>
      <c r="S1228" s="199"/>
      <c r="T1228" s="199"/>
      <c r="U1228" s="199"/>
      <c r="V1228" s="199"/>
      <c r="W1228" s="199"/>
      <c r="X1228" s="199"/>
      <c r="Y1228" s="199"/>
      <c r="Z1228" s="199"/>
      <c r="AA1228" s="199"/>
    </row>
    <row r="1229" spans="1:27">
      <c r="A1229" s="199"/>
      <c r="B1229" s="199"/>
      <c r="C1229" s="199"/>
      <c r="D1229" s="199"/>
      <c r="E1229" s="199"/>
      <c r="F1229" s="199"/>
      <c r="G1229" s="199"/>
      <c r="H1229" s="199"/>
      <c r="I1229" s="199"/>
      <c r="J1229" s="199"/>
      <c r="K1229" s="199"/>
      <c r="L1229" s="199"/>
      <c r="M1229" s="199"/>
      <c r="N1229" s="199"/>
      <c r="O1229" s="199"/>
      <c r="P1229" s="199"/>
      <c r="Q1229" s="199"/>
      <c r="R1229" s="199"/>
      <c r="S1229" s="199"/>
      <c r="T1229" s="199"/>
      <c r="U1229" s="199"/>
      <c r="V1229" s="199"/>
      <c r="W1229" s="199"/>
      <c r="X1229" s="199"/>
      <c r="Y1229" s="199"/>
      <c r="Z1229" s="199"/>
      <c r="AA1229" s="199"/>
    </row>
    <row r="1230" spans="1:27">
      <c r="A1230" s="199"/>
      <c r="B1230" s="199"/>
      <c r="C1230" s="199"/>
      <c r="D1230" s="199"/>
      <c r="E1230" s="199"/>
      <c r="F1230" s="199"/>
      <c r="G1230" s="199"/>
      <c r="H1230" s="199"/>
      <c r="I1230" s="199"/>
      <c r="J1230" s="199"/>
      <c r="K1230" s="199"/>
      <c r="L1230" s="199"/>
      <c r="M1230" s="199"/>
      <c r="N1230" s="199"/>
      <c r="O1230" s="199"/>
      <c r="P1230" s="199"/>
      <c r="Q1230" s="199"/>
      <c r="R1230" s="199"/>
      <c r="S1230" s="199"/>
      <c r="T1230" s="199"/>
      <c r="U1230" s="199"/>
      <c r="V1230" s="199"/>
      <c r="W1230" s="199"/>
      <c r="X1230" s="199"/>
      <c r="Y1230" s="199"/>
      <c r="Z1230" s="199"/>
      <c r="AA1230" s="199"/>
    </row>
    <row r="1231" spans="1:27">
      <c r="A1231" s="199"/>
      <c r="B1231" s="199"/>
      <c r="C1231" s="199"/>
      <c r="D1231" s="199"/>
      <c r="E1231" s="199"/>
      <c r="F1231" s="199"/>
      <c r="G1231" s="199"/>
      <c r="H1231" s="199"/>
      <c r="I1231" s="199"/>
      <c r="J1231" s="199"/>
      <c r="K1231" s="199"/>
      <c r="L1231" s="199"/>
      <c r="M1231" s="199"/>
      <c r="N1231" s="199"/>
      <c r="O1231" s="199"/>
      <c r="P1231" s="199"/>
      <c r="Q1231" s="199"/>
      <c r="R1231" s="199"/>
      <c r="S1231" s="199"/>
      <c r="T1231" s="199"/>
      <c r="U1231" s="199"/>
      <c r="V1231" s="199"/>
      <c r="W1231" s="199"/>
      <c r="X1231" s="199"/>
      <c r="Y1231" s="199"/>
      <c r="Z1231" s="199"/>
      <c r="AA1231" s="199"/>
    </row>
    <row r="1232" spans="1:27">
      <c r="A1232" s="199"/>
      <c r="B1232" s="199"/>
      <c r="C1232" s="199"/>
      <c r="D1232" s="199"/>
      <c r="E1232" s="199"/>
      <c r="F1232" s="199"/>
      <c r="G1232" s="199"/>
      <c r="H1232" s="199"/>
      <c r="I1232" s="199"/>
      <c r="J1232" s="199"/>
      <c r="K1232" s="199"/>
      <c r="L1232" s="199"/>
      <c r="M1232" s="199"/>
      <c r="N1232" s="199"/>
      <c r="O1232" s="199"/>
      <c r="P1232" s="199"/>
      <c r="Q1232" s="199"/>
      <c r="R1232" s="199"/>
      <c r="S1232" s="199"/>
      <c r="T1232" s="199"/>
      <c r="U1232" s="199"/>
      <c r="V1232" s="199"/>
      <c r="W1232" s="199"/>
      <c r="X1232" s="199"/>
      <c r="Y1232" s="199"/>
      <c r="Z1232" s="199"/>
      <c r="AA1232" s="199"/>
    </row>
    <row r="1233" spans="1:27">
      <c r="A1233" s="199"/>
      <c r="B1233" s="199"/>
      <c r="C1233" s="199"/>
      <c r="D1233" s="199"/>
      <c r="E1233" s="199"/>
      <c r="F1233" s="199"/>
      <c r="G1233" s="199"/>
      <c r="H1233" s="199"/>
      <c r="I1233" s="199"/>
      <c r="J1233" s="199"/>
      <c r="K1233" s="199"/>
      <c r="L1233" s="199"/>
      <c r="M1233" s="199"/>
      <c r="N1233" s="199"/>
      <c r="O1233" s="199"/>
      <c r="P1233" s="199"/>
      <c r="Q1233" s="199"/>
      <c r="R1233" s="199"/>
      <c r="S1233" s="199"/>
      <c r="T1233" s="199"/>
      <c r="U1233" s="199"/>
      <c r="V1233" s="199"/>
      <c r="W1233" s="199"/>
      <c r="X1233" s="199"/>
      <c r="Y1233" s="199"/>
      <c r="Z1233" s="199"/>
      <c r="AA1233" s="199"/>
    </row>
    <row r="1234" spans="1:27">
      <c r="A1234" s="199"/>
      <c r="B1234" s="199"/>
      <c r="C1234" s="199"/>
      <c r="D1234" s="199"/>
      <c r="E1234" s="199"/>
      <c r="F1234" s="199"/>
      <c r="G1234" s="199"/>
      <c r="H1234" s="199"/>
      <c r="I1234" s="199"/>
      <c r="J1234" s="199"/>
      <c r="K1234" s="199"/>
      <c r="L1234" s="199"/>
      <c r="M1234" s="199"/>
      <c r="N1234" s="199"/>
      <c r="O1234" s="199"/>
      <c r="P1234" s="199"/>
      <c r="Q1234" s="199"/>
      <c r="R1234" s="199"/>
      <c r="S1234" s="199"/>
      <c r="T1234" s="199"/>
      <c r="U1234" s="199"/>
      <c r="V1234" s="199"/>
      <c r="W1234" s="199"/>
      <c r="X1234" s="199"/>
      <c r="Y1234" s="199"/>
      <c r="Z1234" s="199"/>
      <c r="AA1234" s="199"/>
    </row>
    <row r="1235" spans="1:27">
      <c r="A1235" s="199"/>
      <c r="B1235" s="199"/>
      <c r="C1235" s="199"/>
      <c r="D1235" s="199"/>
      <c r="E1235" s="199"/>
      <c r="F1235" s="199"/>
      <c r="G1235" s="199"/>
      <c r="H1235" s="199"/>
      <c r="I1235" s="199"/>
      <c r="J1235" s="199"/>
      <c r="K1235" s="199"/>
      <c r="L1235" s="199"/>
      <c r="M1235" s="199"/>
      <c r="N1235" s="199"/>
      <c r="O1235" s="199"/>
      <c r="P1235" s="199"/>
      <c r="Q1235" s="199"/>
      <c r="R1235" s="199"/>
      <c r="S1235" s="199"/>
      <c r="T1235" s="199"/>
      <c r="U1235" s="199"/>
      <c r="V1235" s="199"/>
      <c r="W1235" s="199"/>
      <c r="X1235" s="199"/>
      <c r="Y1235" s="199"/>
      <c r="Z1235" s="199"/>
      <c r="AA1235" s="199"/>
    </row>
    <row r="1236" spans="1:27">
      <c r="A1236" s="199"/>
      <c r="B1236" s="199"/>
      <c r="C1236" s="199"/>
      <c r="D1236" s="199"/>
      <c r="E1236" s="199"/>
      <c r="F1236" s="199"/>
      <c r="G1236" s="199"/>
      <c r="H1236" s="199"/>
      <c r="I1236" s="199"/>
      <c r="J1236" s="199"/>
      <c r="K1236" s="199"/>
      <c r="L1236" s="199"/>
      <c r="M1236" s="199"/>
      <c r="N1236" s="199"/>
      <c r="O1236" s="199"/>
      <c r="P1236" s="199"/>
      <c r="Q1236" s="199"/>
      <c r="R1236" s="199"/>
      <c r="S1236" s="199"/>
      <c r="T1236" s="199"/>
      <c r="U1236" s="199"/>
      <c r="V1236" s="199"/>
      <c r="W1236" s="199"/>
      <c r="X1236" s="199"/>
      <c r="Y1236" s="199"/>
      <c r="Z1236" s="199"/>
      <c r="AA1236" s="199"/>
    </row>
    <row r="1237" spans="1:27">
      <c r="A1237" s="199"/>
      <c r="B1237" s="199"/>
      <c r="C1237" s="199"/>
      <c r="D1237" s="199"/>
      <c r="E1237" s="199"/>
      <c r="F1237" s="199"/>
      <c r="G1237" s="199"/>
      <c r="H1237" s="199"/>
      <c r="I1237" s="199"/>
      <c r="J1237" s="199"/>
      <c r="K1237" s="199"/>
      <c r="L1237" s="199"/>
      <c r="M1237" s="199"/>
      <c r="N1237" s="199"/>
      <c r="O1237" s="199"/>
      <c r="P1237" s="199"/>
      <c r="Q1237" s="199"/>
      <c r="R1237" s="199"/>
      <c r="S1237" s="199"/>
      <c r="T1237" s="199"/>
      <c r="U1237" s="199"/>
      <c r="V1237" s="199"/>
      <c r="W1237" s="199"/>
      <c r="X1237" s="199"/>
      <c r="Y1237" s="199"/>
      <c r="Z1237" s="199"/>
      <c r="AA1237" s="199"/>
    </row>
    <row r="1238" spans="1:27">
      <c r="A1238" s="199"/>
      <c r="B1238" s="199"/>
      <c r="C1238" s="199"/>
      <c r="D1238" s="199"/>
      <c r="E1238" s="199"/>
      <c r="F1238" s="199"/>
      <c r="G1238" s="199"/>
      <c r="H1238" s="199"/>
      <c r="I1238" s="199"/>
      <c r="J1238" s="199"/>
      <c r="K1238" s="199"/>
      <c r="L1238" s="199"/>
      <c r="M1238" s="199"/>
      <c r="N1238" s="199"/>
      <c r="O1238" s="199"/>
      <c r="P1238" s="199"/>
      <c r="Q1238" s="199"/>
      <c r="R1238" s="199"/>
      <c r="S1238" s="199"/>
      <c r="T1238" s="199"/>
      <c r="U1238" s="199"/>
      <c r="V1238" s="199"/>
      <c r="W1238" s="199"/>
      <c r="X1238" s="199"/>
      <c r="Y1238" s="199"/>
      <c r="Z1238" s="199"/>
      <c r="AA1238" s="199"/>
    </row>
    <row r="1239" spans="1:27">
      <c r="A1239" s="199"/>
      <c r="B1239" s="199"/>
      <c r="C1239" s="199"/>
      <c r="D1239" s="199"/>
      <c r="E1239" s="199"/>
      <c r="F1239" s="199"/>
      <c r="G1239" s="199"/>
      <c r="H1239" s="199"/>
      <c r="I1239" s="199"/>
      <c r="J1239" s="199"/>
      <c r="K1239" s="199"/>
      <c r="L1239" s="199"/>
      <c r="M1239" s="199"/>
      <c r="N1239" s="199"/>
      <c r="O1239" s="199"/>
      <c r="P1239" s="199"/>
      <c r="Q1239" s="199"/>
      <c r="R1239" s="199"/>
      <c r="S1239" s="199"/>
      <c r="T1239" s="199"/>
      <c r="U1239" s="199"/>
      <c r="V1239" s="199"/>
      <c r="W1239" s="199"/>
      <c r="X1239" s="199"/>
      <c r="Y1239" s="199"/>
      <c r="Z1239" s="199"/>
      <c r="AA1239" s="199"/>
    </row>
    <row r="1240" spans="1:27">
      <c r="A1240" s="199"/>
      <c r="B1240" s="199"/>
      <c r="C1240" s="199"/>
      <c r="D1240" s="199"/>
      <c r="E1240" s="199"/>
      <c r="F1240" s="199"/>
      <c r="G1240" s="199"/>
      <c r="H1240" s="199"/>
      <c r="I1240" s="199"/>
      <c r="J1240" s="199"/>
      <c r="K1240" s="199"/>
      <c r="L1240" s="199"/>
      <c r="M1240" s="199"/>
      <c r="N1240" s="199"/>
      <c r="O1240" s="199"/>
      <c r="P1240" s="199"/>
      <c r="Q1240" s="199"/>
      <c r="R1240" s="199"/>
      <c r="S1240" s="199"/>
      <c r="T1240" s="199"/>
      <c r="U1240" s="199"/>
      <c r="V1240" s="199"/>
      <c r="W1240" s="199"/>
      <c r="X1240" s="199"/>
      <c r="Y1240" s="199"/>
      <c r="Z1240" s="199"/>
      <c r="AA1240" s="199"/>
    </row>
    <row r="1241" spans="1:27">
      <c r="A1241" s="199"/>
      <c r="B1241" s="199"/>
      <c r="C1241" s="199"/>
      <c r="D1241" s="199"/>
      <c r="E1241" s="199"/>
      <c r="F1241" s="199"/>
      <c r="G1241" s="199"/>
      <c r="H1241" s="199"/>
      <c r="I1241" s="199"/>
      <c r="J1241" s="199"/>
      <c r="K1241" s="199"/>
      <c r="L1241" s="199"/>
      <c r="M1241" s="199"/>
      <c r="N1241" s="199"/>
      <c r="O1241" s="199"/>
      <c r="P1241" s="199"/>
      <c r="Q1241" s="199"/>
      <c r="R1241" s="199"/>
      <c r="S1241" s="199"/>
      <c r="T1241" s="199"/>
      <c r="U1241" s="199"/>
      <c r="V1241" s="199"/>
      <c r="W1241" s="199"/>
      <c r="X1241" s="199"/>
      <c r="Y1241" s="199"/>
      <c r="Z1241" s="199"/>
      <c r="AA1241" s="199"/>
    </row>
    <row r="1242" spans="1:27">
      <c r="A1242" s="199"/>
      <c r="B1242" s="199"/>
      <c r="C1242" s="199"/>
      <c r="D1242" s="199"/>
      <c r="E1242" s="199"/>
      <c r="F1242" s="199"/>
      <c r="G1242" s="199"/>
      <c r="H1242" s="199"/>
      <c r="I1242" s="199"/>
      <c r="J1242" s="199"/>
      <c r="K1242" s="199"/>
      <c r="L1242" s="199"/>
      <c r="M1242" s="199"/>
      <c r="N1242" s="199"/>
      <c r="O1242" s="199"/>
      <c r="P1242" s="199"/>
      <c r="Q1242" s="199"/>
      <c r="R1242" s="199"/>
      <c r="S1242" s="199"/>
      <c r="T1242" s="199"/>
      <c r="U1242" s="199"/>
      <c r="V1242" s="199"/>
      <c r="W1242" s="199"/>
      <c r="X1242" s="199"/>
      <c r="Y1242" s="199"/>
      <c r="Z1242" s="199"/>
      <c r="AA1242" s="199"/>
    </row>
    <row r="1243" spans="1:27">
      <c r="A1243" s="199"/>
      <c r="B1243" s="199"/>
      <c r="C1243" s="199"/>
      <c r="D1243" s="199"/>
      <c r="E1243" s="199"/>
      <c r="F1243" s="199"/>
      <c r="G1243" s="199"/>
      <c r="H1243" s="199"/>
      <c r="I1243" s="199"/>
      <c r="J1243" s="199"/>
      <c r="K1243" s="199"/>
      <c r="L1243" s="199"/>
      <c r="M1243" s="199"/>
      <c r="N1243" s="199"/>
      <c r="O1243" s="199"/>
      <c r="P1243" s="199"/>
      <c r="Q1243" s="199"/>
      <c r="R1243" s="199"/>
      <c r="S1243" s="199"/>
      <c r="T1243" s="199"/>
      <c r="U1243" s="199"/>
      <c r="V1243" s="199"/>
      <c r="W1243" s="199"/>
      <c r="X1243" s="199"/>
      <c r="Y1243" s="199"/>
      <c r="Z1243" s="199"/>
      <c r="AA1243" s="199"/>
    </row>
    <row r="1244" spans="1:27">
      <c r="A1244" s="199"/>
      <c r="B1244" s="199"/>
      <c r="C1244" s="199"/>
      <c r="D1244" s="199"/>
      <c r="E1244" s="199"/>
      <c r="F1244" s="199"/>
      <c r="G1244" s="199"/>
      <c r="H1244" s="199"/>
      <c r="I1244" s="199"/>
      <c r="J1244" s="199"/>
      <c r="K1244" s="199"/>
      <c r="L1244" s="199"/>
      <c r="M1244" s="199"/>
      <c r="N1244" s="199"/>
      <c r="O1244" s="199"/>
      <c r="P1244" s="199"/>
      <c r="Q1244" s="199"/>
      <c r="R1244" s="199"/>
      <c r="S1244" s="199"/>
      <c r="T1244" s="199"/>
      <c r="U1244" s="199"/>
      <c r="V1244" s="199"/>
      <c r="W1244" s="199"/>
      <c r="X1244" s="199"/>
      <c r="Y1244" s="199"/>
      <c r="Z1244" s="199"/>
      <c r="AA1244" s="199"/>
    </row>
    <row r="1245" spans="1:27">
      <c r="A1245" s="199"/>
      <c r="B1245" s="199"/>
      <c r="C1245" s="199"/>
      <c r="D1245" s="199"/>
      <c r="E1245" s="199"/>
      <c r="F1245" s="199"/>
      <c r="G1245" s="199"/>
      <c r="H1245" s="199"/>
      <c r="I1245" s="199"/>
      <c r="J1245" s="199"/>
      <c r="K1245" s="199"/>
      <c r="L1245" s="199"/>
      <c r="M1245" s="199"/>
      <c r="N1245" s="199"/>
      <c r="O1245" s="199"/>
      <c r="P1245" s="199"/>
      <c r="Q1245" s="199"/>
      <c r="R1245" s="199"/>
      <c r="S1245" s="199"/>
      <c r="T1245" s="199"/>
      <c r="U1245" s="199"/>
      <c r="V1245" s="199"/>
      <c r="W1245" s="199"/>
      <c r="X1245" s="199"/>
      <c r="Y1245" s="199"/>
      <c r="Z1245" s="199"/>
      <c r="AA1245" s="199"/>
    </row>
    <row r="1246" spans="1:27">
      <c r="A1246" s="199"/>
      <c r="B1246" s="199"/>
      <c r="C1246" s="199"/>
      <c r="D1246" s="199"/>
      <c r="E1246" s="199"/>
      <c r="F1246" s="199"/>
      <c r="G1246" s="199"/>
      <c r="H1246" s="199"/>
      <c r="I1246" s="199"/>
      <c r="J1246" s="199"/>
      <c r="K1246" s="199"/>
      <c r="L1246" s="199"/>
      <c r="M1246" s="199"/>
      <c r="N1246" s="199"/>
      <c r="O1246" s="199"/>
      <c r="P1246" s="199"/>
      <c r="Q1246" s="199"/>
      <c r="R1246" s="199"/>
      <c r="S1246" s="199"/>
      <c r="T1246" s="199"/>
      <c r="U1246" s="199"/>
      <c r="V1246" s="199"/>
      <c r="W1246" s="199"/>
      <c r="X1246" s="199"/>
      <c r="Y1246" s="199"/>
      <c r="Z1246" s="199"/>
      <c r="AA1246" s="199"/>
    </row>
    <row r="1247" spans="1:27">
      <c r="A1247" s="199"/>
      <c r="B1247" s="199"/>
      <c r="C1247" s="199"/>
      <c r="D1247" s="199"/>
      <c r="E1247" s="199"/>
      <c r="F1247" s="199"/>
      <c r="G1247" s="199"/>
      <c r="H1247" s="199"/>
      <c r="I1247" s="199"/>
      <c r="J1247" s="199"/>
      <c r="K1247" s="199"/>
      <c r="L1247" s="199"/>
      <c r="M1247" s="199"/>
      <c r="N1247" s="199"/>
      <c r="O1247" s="199"/>
      <c r="P1247" s="199"/>
      <c r="Q1247" s="199"/>
      <c r="R1247" s="199"/>
      <c r="S1247" s="199"/>
      <c r="T1247" s="199"/>
      <c r="U1247" s="199"/>
      <c r="V1247" s="199"/>
      <c r="W1247" s="199"/>
      <c r="X1247" s="199"/>
      <c r="Y1247" s="199"/>
      <c r="Z1247" s="199"/>
      <c r="AA1247" s="199"/>
    </row>
    <row r="1248" spans="1:27">
      <c r="A1248" s="199"/>
      <c r="B1248" s="199"/>
      <c r="C1248" s="199"/>
      <c r="D1248" s="199"/>
      <c r="E1248" s="199"/>
      <c r="F1248" s="199"/>
      <c r="G1248" s="199"/>
      <c r="H1248" s="199"/>
      <c r="I1248" s="199"/>
      <c r="J1248" s="199"/>
      <c r="K1248" s="199"/>
      <c r="L1248" s="199"/>
      <c r="M1248" s="199"/>
      <c r="N1248" s="199"/>
      <c r="O1248" s="199"/>
      <c r="P1248" s="199"/>
      <c r="Q1248" s="199"/>
      <c r="R1248" s="199"/>
      <c r="S1248" s="199"/>
      <c r="T1248" s="199"/>
      <c r="U1248" s="199"/>
      <c r="V1248" s="199"/>
      <c r="W1248" s="199"/>
      <c r="X1248" s="199"/>
      <c r="Y1248" s="199"/>
      <c r="Z1248" s="199"/>
      <c r="AA1248" s="199"/>
    </row>
    <row r="1249" spans="1:27">
      <c r="A1249" s="199"/>
      <c r="B1249" s="199"/>
      <c r="C1249" s="199"/>
      <c r="D1249" s="199"/>
      <c r="E1249" s="199"/>
      <c r="F1249" s="199"/>
      <c r="G1249" s="199"/>
      <c r="H1249" s="199"/>
      <c r="I1249" s="199"/>
      <c r="J1249" s="199"/>
      <c r="K1249" s="199"/>
      <c r="L1249" s="199"/>
      <c r="M1249" s="199"/>
      <c r="N1249" s="199"/>
      <c r="O1249" s="199"/>
      <c r="P1249" s="199"/>
      <c r="Q1249" s="199"/>
      <c r="R1249" s="199"/>
      <c r="S1249" s="199"/>
      <c r="T1249" s="199"/>
      <c r="U1249" s="199"/>
      <c r="V1249" s="199"/>
      <c r="W1249" s="199"/>
      <c r="X1249" s="199"/>
      <c r="Y1249" s="199"/>
      <c r="Z1249" s="199"/>
      <c r="AA1249" s="199"/>
    </row>
    <row r="1250" spans="1:27">
      <c r="A1250" s="199"/>
      <c r="B1250" s="199"/>
      <c r="C1250" s="199"/>
      <c r="D1250" s="199"/>
      <c r="E1250" s="199"/>
      <c r="F1250" s="199"/>
      <c r="G1250" s="199"/>
      <c r="H1250" s="199"/>
      <c r="I1250" s="199"/>
      <c r="J1250" s="199"/>
      <c r="K1250" s="199"/>
      <c r="L1250" s="199"/>
      <c r="M1250" s="199"/>
      <c r="N1250" s="199"/>
      <c r="O1250" s="199"/>
      <c r="P1250" s="199"/>
      <c r="Q1250" s="199"/>
      <c r="R1250" s="199"/>
      <c r="S1250" s="199"/>
      <c r="T1250" s="199"/>
      <c r="U1250" s="199"/>
      <c r="V1250" s="199"/>
      <c r="W1250" s="199"/>
      <c r="X1250" s="199"/>
      <c r="Y1250" s="199"/>
      <c r="Z1250" s="199"/>
      <c r="AA1250" s="199"/>
    </row>
    <row r="1251" spans="1:27">
      <c r="A1251" s="199"/>
      <c r="B1251" s="199"/>
      <c r="C1251" s="199"/>
      <c r="D1251" s="199"/>
      <c r="E1251" s="199"/>
      <c r="F1251" s="199"/>
      <c r="G1251" s="199"/>
      <c r="H1251" s="199"/>
      <c r="I1251" s="199"/>
      <c r="J1251" s="199"/>
      <c r="K1251" s="199"/>
      <c r="L1251" s="199"/>
      <c r="M1251" s="199"/>
      <c r="N1251" s="199"/>
      <c r="O1251" s="199"/>
      <c r="P1251" s="199"/>
      <c r="Q1251" s="199"/>
      <c r="R1251" s="199"/>
      <c r="S1251" s="199"/>
      <c r="T1251" s="199"/>
      <c r="U1251" s="199"/>
      <c r="V1251" s="199"/>
      <c r="W1251" s="199"/>
      <c r="X1251" s="199"/>
      <c r="Y1251" s="199"/>
      <c r="Z1251" s="199"/>
      <c r="AA1251" s="199"/>
    </row>
    <row r="1252" spans="1:27">
      <c r="A1252" s="199"/>
      <c r="B1252" s="199"/>
      <c r="C1252" s="199"/>
      <c r="D1252" s="199"/>
      <c r="E1252" s="199"/>
      <c r="F1252" s="199"/>
      <c r="G1252" s="199"/>
      <c r="H1252" s="199"/>
      <c r="I1252" s="199"/>
      <c r="J1252" s="199"/>
      <c r="K1252" s="199"/>
      <c r="L1252" s="199"/>
      <c r="M1252" s="199"/>
      <c r="N1252" s="199"/>
      <c r="O1252" s="199"/>
      <c r="P1252" s="199"/>
      <c r="Q1252" s="199"/>
      <c r="R1252" s="199"/>
      <c r="S1252" s="199"/>
      <c r="T1252" s="199"/>
      <c r="U1252" s="199"/>
      <c r="V1252" s="199"/>
      <c r="W1252" s="199"/>
      <c r="X1252" s="199"/>
      <c r="Y1252" s="199"/>
      <c r="Z1252" s="199"/>
      <c r="AA1252" s="199"/>
    </row>
    <row r="1253" spans="1:27">
      <c r="A1253" s="199"/>
      <c r="B1253" s="199"/>
      <c r="C1253" s="199"/>
      <c r="D1253" s="199"/>
      <c r="E1253" s="199"/>
      <c r="F1253" s="199"/>
      <c r="G1253" s="199"/>
      <c r="H1253" s="199"/>
      <c r="I1253" s="199"/>
      <c r="J1253" s="199"/>
      <c r="K1253" s="199"/>
      <c r="L1253" s="199"/>
      <c r="M1253" s="199"/>
      <c r="N1253" s="199"/>
      <c r="O1253" s="199"/>
      <c r="P1253" s="199"/>
      <c r="Q1253" s="199"/>
      <c r="R1253" s="199"/>
      <c r="S1253" s="199"/>
      <c r="T1253" s="199"/>
      <c r="U1253" s="199"/>
      <c r="V1253" s="199"/>
      <c r="W1253" s="199"/>
      <c r="X1253" s="199"/>
      <c r="Y1253" s="199"/>
      <c r="Z1253" s="199"/>
      <c r="AA1253" s="199"/>
    </row>
    <row r="1254" spans="1:27">
      <c r="A1254" s="199"/>
      <c r="B1254" s="199"/>
      <c r="C1254" s="199"/>
      <c r="D1254" s="199"/>
      <c r="E1254" s="199"/>
      <c r="F1254" s="199"/>
      <c r="G1254" s="199"/>
      <c r="H1254" s="199"/>
      <c r="I1254" s="199"/>
      <c r="J1254" s="199"/>
      <c r="K1254" s="199"/>
      <c r="L1254" s="199"/>
      <c r="M1254" s="199"/>
      <c r="N1254" s="199"/>
      <c r="O1254" s="199"/>
      <c r="P1254" s="199"/>
      <c r="Q1254" s="199"/>
      <c r="R1254" s="199"/>
      <c r="S1254" s="199"/>
      <c r="T1254" s="199"/>
      <c r="U1254" s="199"/>
      <c r="V1254" s="199"/>
      <c r="W1254" s="199"/>
      <c r="X1254" s="199"/>
      <c r="Y1254" s="199"/>
      <c r="Z1254" s="199"/>
      <c r="AA1254" s="199"/>
    </row>
    <row r="1255" spans="1:27">
      <c r="A1255" s="199"/>
      <c r="B1255" s="199"/>
      <c r="C1255" s="199"/>
      <c r="D1255" s="199"/>
      <c r="E1255" s="199"/>
      <c r="F1255" s="199"/>
      <c r="G1255" s="199"/>
      <c r="H1255" s="199"/>
      <c r="I1255" s="199"/>
      <c r="J1255" s="199"/>
      <c r="K1255" s="199"/>
      <c r="L1255" s="199"/>
      <c r="M1255" s="199"/>
      <c r="N1255" s="199"/>
      <c r="O1255" s="199"/>
      <c r="P1255" s="199"/>
      <c r="Q1255" s="199"/>
      <c r="R1255" s="199"/>
      <c r="S1255" s="199"/>
      <c r="T1255" s="199"/>
      <c r="U1255" s="199"/>
      <c r="V1255" s="199"/>
      <c r="W1255" s="199"/>
      <c r="X1255" s="199"/>
      <c r="Y1255" s="199"/>
      <c r="Z1255" s="199"/>
      <c r="AA1255" s="199"/>
    </row>
    <row r="1256" spans="1:27">
      <c r="A1256" s="199"/>
      <c r="B1256" s="199"/>
      <c r="C1256" s="199"/>
      <c r="D1256" s="199"/>
      <c r="E1256" s="199"/>
      <c r="F1256" s="199"/>
      <c r="G1256" s="199"/>
      <c r="H1256" s="199"/>
      <c r="I1256" s="199"/>
      <c r="J1256" s="199"/>
      <c r="K1256" s="199"/>
      <c r="L1256" s="199"/>
      <c r="M1256" s="199"/>
      <c r="N1256" s="199"/>
      <c r="O1256" s="199"/>
      <c r="P1256" s="199"/>
      <c r="Q1256" s="199"/>
      <c r="R1256" s="199"/>
      <c r="S1256" s="199"/>
      <c r="T1256" s="199"/>
      <c r="U1256" s="199"/>
      <c r="V1256" s="199"/>
      <c r="W1256" s="199"/>
      <c r="X1256" s="199"/>
      <c r="Y1256" s="199"/>
      <c r="Z1256" s="199"/>
      <c r="AA1256" s="199"/>
    </row>
    <row r="1257" spans="1:27">
      <c r="A1257" s="199"/>
      <c r="B1257" s="199"/>
      <c r="C1257" s="199"/>
      <c r="D1257" s="199"/>
      <c r="E1257" s="199"/>
      <c r="F1257" s="199"/>
      <c r="G1257" s="199"/>
      <c r="H1257" s="199"/>
      <c r="I1257" s="199"/>
      <c r="J1257" s="199"/>
      <c r="K1257" s="199"/>
      <c r="L1257" s="199"/>
      <c r="M1257" s="199"/>
      <c r="N1257" s="199"/>
      <c r="O1257" s="199"/>
      <c r="P1257" s="199"/>
      <c r="Q1257" s="199"/>
      <c r="R1257" s="199"/>
      <c r="S1257" s="199"/>
      <c r="T1257" s="199"/>
      <c r="U1257" s="199"/>
      <c r="V1257" s="199"/>
      <c r="W1257" s="199"/>
      <c r="X1257" s="199"/>
      <c r="Y1257" s="199"/>
      <c r="Z1257" s="199"/>
      <c r="AA1257" s="199"/>
    </row>
    <row r="1258" spans="1:27">
      <c r="A1258" s="199"/>
      <c r="B1258" s="199"/>
      <c r="C1258" s="199"/>
      <c r="D1258" s="199"/>
      <c r="E1258" s="199"/>
      <c r="F1258" s="199"/>
      <c r="G1258" s="199"/>
      <c r="H1258" s="199"/>
      <c r="I1258" s="199"/>
      <c r="J1258" s="199"/>
      <c r="K1258" s="199"/>
      <c r="L1258" s="199"/>
      <c r="M1258" s="199"/>
      <c r="N1258" s="199"/>
      <c r="O1258" s="199"/>
      <c r="P1258" s="199"/>
      <c r="Q1258" s="199"/>
      <c r="R1258" s="199"/>
      <c r="S1258" s="199"/>
      <c r="T1258" s="199"/>
      <c r="U1258" s="199"/>
      <c r="V1258" s="199"/>
      <c r="W1258" s="199"/>
      <c r="X1258" s="199"/>
      <c r="Y1258" s="199"/>
      <c r="Z1258" s="199"/>
      <c r="AA1258" s="199"/>
    </row>
    <row r="1259" spans="1:27">
      <c r="A1259" s="199"/>
      <c r="B1259" s="199"/>
      <c r="C1259" s="199"/>
      <c r="D1259" s="199"/>
      <c r="E1259" s="199"/>
      <c r="F1259" s="199"/>
      <c r="G1259" s="199"/>
      <c r="H1259" s="199"/>
      <c r="I1259" s="199"/>
      <c r="J1259" s="199"/>
      <c r="K1259" s="199"/>
      <c r="L1259" s="199"/>
      <c r="M1259" s="199"/>
      <c r="N1259" s="199"/>
      <c r="O1259" s="199"/>
      <c r="P1259" s="199"/>
      <c r="Q1259" s="199"/>
      <c r="R1259" s="199"/>
      <c r="S1259" s="199"/>
      <c r="T1259" s="199"/>
      <c r="U1259" s="199"/>
      <c r="V1259" s="199"/>
      <c r="W1259" s="199"/>
      <c r="X1259" s="199"/>
      <c r="Y1259" s="199"/>
      <c r="Z1259" s="199"/>
      <c r="AA1259" s="199"/>
    </row>
    <row r="1260" spans="1:27">
      <c r="A1260" s="199"/>
      <c r="B1260" s="199"/>
      <c r="C1260" s="199"/>
      <c r="D1260" s="199"/>
      <c r="E1260" s="199"/>
      <c r="F1260" s="199"/>
      <c r="G1260" s="199"/>
      <c r="H1260" s="199"/>
      <c r="I1260" s="199"/>
      <c r="J1260" s="199"/>
      <c r="K1260" s="199"/>
      <c r="L1260" s="199"/>
      <c r="M1260" s="199"/>
      <c r="N1260" s="199"/>
      <c r="O1260" s="199"/>
      <c r="P1260" s="199"/>
      <c r="Q1260" s="199"/>
      <c r="R1260" s="199"/>
      <c r="S1260" s="199"/>
      <c r="T1260" s="199"/>
      <c r="U1260" s="199"/>
      <c r="V1260" s="199"/>
      <c r="W1260" s="199"/>
      <c r="X1260" s="199"/>
      <c r="Y1260" s="199"/>
      <c r="Z1260" s="199"/>
      <c r="AA1260" s="199"/>
    </row>
    <row r="1261" spans="1:27">
      <c r="A1261" s="199"/>
      <c r="B1261" s="199"/>
      <c r="C1261" s="199"/>
      <c r="D1261" s="199"/>
      <c r="E1261" s="199"/>
      <c r="F1261" s="199"/>
      <c r="G1261" s="199"/>
      <c r="H1261" s="199"/>
      <c r="I1261" s="199"/>
      <c r="J1261" s="199"/>
      <c r="K1261" s="199"/>
      <c r="L1261" s="199"/>
      <c r="M1261" s="199"/>
      <c r="N1261" s="199"/>
      <c r="O1261" s="199"/>
      <c r="P1261" s="199"/>
      <c r="Q1261" s="199"/>
      <c r="R1261" s="199"/>
      <c r="S1261" s="199"/>
      <c r="T1261" s="199"/>
      <c r="U1261" s="199"/>
      <c r="V1261" s="199"/>
      <c r="W1261" s="199"/>
      <c r="X1261" s="199"/>
      <c r="Y1261" s="199"/>
      <c r="Z1261" s="199"/>
      <c r="AA1261" s="199"/>
    </row>
    <row r="1262" spans="1:27">
      <c r="A1262" s="199"/>
      <c r="B1262" s="199"/>
      <c r="C1262" s="199"/>
      <c r="D1262" s="199"/>
      <c r="E1262" s="199"/>
      <c r="F1262" s="199"/>
      <c r="G1262" s="199"/>
      <c r="H1262" s="199"/>
      <c r="I1262" s="199"/>
      <c r="J1262" s="199"/>
      <c r="K1262" s="199"/>
      <c r="L1262" s="199"/>
      <c r="M1262" s="199"/>
      <c r="N1262" s="199"/>
      <c r="O1262" s="199"/>
      <c r="P1262" s="199"/>
      <c r="Q1262" s="199"/>
      <c r="R1262" s="199"/>
      <c r="S1262" s="199"/>
      <c r="T1262" s="199"/>
      <c r="U1262" s="199"/>
      <c r="V1262" s="199"/>
      <c r="W1262" s="199"/>
      <c r="X1262" s="199"/>
      <c r="Y1262" s="199"/>
      <c r="Z1262" s="199"/>
      <c r="AA1262" s="199"/>
    </row>
    <row r="1263" spans="1:27">
      <c r="A1263" s="199"/>
      <c r="B1263" s="199"/>
      <c r="C1263" s="199"/>
      <c r="D1263" s="199"/>
      <c r="E1263" s="199"/>
      <c r="F1263" s="199"/>
      <c r="G1263" s="199"/>
      <c r="H1263" s="199"/>
      <c r="I1263" s="199"/>
      <c r="J1263" s="199"/>
      <c r="K1263" s="199"/>
      <c r="L1263" s="199"/>
      <c r="M1263" s="199"/>
      <c r="N1263" s="199"/>
      <c r="O1263" s="199"/>
      <c r="P1263" s="199"/>
      <c r="Q1263" s="199"/>
      <c r="R1263" s="199"/>
      <c r="S1263" s="199"/>
      <c r="T1263" s="199"/>
      <c r="U1263" s="199"/>
      <c r="V1263" s="199"/>
      <c r="W1263" s="199"/>
      <c r="X1263" s="199"/>
      <c r="Y1263" s="199"/>
      <c r="Z1263" s="199"/>
      <c r="AA1263" s="199"/>
    </row>
    <row r="1264" spans="1:27">
      <c r="A1264" s="199"/>
      <c r="B1264" s="199"/>
      <c r="C1264" s="199"/>
      <c r="D1264" s="199"/>
      <c r="E1264" s="199"/>
      <c r="F1264" s="199"/>
      <c r="G1264" s="199"/>
      <c r="H1264" s="199"/>
      <c r="I1264" s="199"/>
      <c r="J1264" s="199"/>
      <c r="K1264" s="199"/>
      <c r="L1264" s="199"/>
      <c r="M1264" s="199"/>
      <c r="N1264" s="199"/>
      <c r="O1264" s="199"/>
      <c r="P1264" s="199"/>
      <c r="Q1264" s="199"/>
      <c r="R1264" s="199"/>
      <c r="S1264" s="199"/>
      <c r="T1264" s="199"/>
      <c r="U1264" s="199"/>
      <c r="V1264" s="199"/>
      <c r="W1264" s="199"/>
      <c r="X1264" s="199"/>
      <c r="Y1264" s="199"/>
      <c r="Z1264" s="199"/>
      <c r="AA1264" s="199"/>
    </row>
    <row r="1265" spans="1:27">
      <c r="A1265" s="199"/>
      <c r="B1265" s="199"/>
      <c r="C1265" s="199"/>
      <c r="D1265" s="199"/>
      <c r="E1265" s="199"/>
      <c r="F1265" s="199"/>
      <c r="G1265" s="199"/>
      <c r="H1265" s="199"/>
      <c r="I1265" s="199"/>
      <c r="J1265" s="199"/>
      <c r="K1265" s="199"/>
      <c r="L1265" s="199"/>
      <c r="M1265" s="199"/>
      <c r="N1265" s="199"/>
      <c r="O1265" s="199"/>
      <c r="P1265" s="199"/>
      <c r="Q1265" s="199"/>
      <c r="R1265" s="199"/>
      <c r="S1265" s="199"/>
      <c r="T1265" s="199"/>
      <c r="U1265" s="199"/>
      <c r="V1265" s="199"/>
      <c r="W1265" s="199"/>
      <c r="X1265" s="199"/>
      <c r="Y1265" s="199"/>
      <c r="Z1265" s="199"/>
      <c r="AA1265" s="199"/>
    </row>
    <row r="1266" spans="1:27">
      <c r="A1266" s="199"/>
      <c r="B1266" s="199"/>
      <c r="C1266" s="199"/>
      <c r="D1266" s="199"/>
      <c r="E1266" s="199"/>
      <c r="F1266" s="199"/>
      <c r="G1266" s="199"/>
      <c r="H1266" s="199"/>
      <c r="I1266" s="199"/>
      <c r="J1266" s="199"/>
      <c r="K1266" s="199"/>
      <c r="L1266" s="199"/>
      <c r="M1266" s="199"/>
      <c r="N1266" s="199"/>
      <c r="O1266" s="199"/>
      <c r="P1266" s="199"/>
      <c r="Q1266" s="199"/>
      <c r="R1266" s="199"/>
      <c r="S1266" s="199"/>
      <c r="T1266" s="199"/>
      <c r="U1266" s="199"/>
      <c r="V1266" s="199"/>
      <c r="W1266" s="199"/>
      <c r="X1266" s="199"/>
      <c r="Y1266" s="199"/>
      <c r="Z1266" s="199"/>
      <c r="AA1266" s="199"/>
    </row>
    <row r="1267" spans="1:27">
      <c r="A1267" s="199"/>
      <c r="B1267" s="199"/>
      <c r="C1267" s="199"/>
      <c r="D1267" s="199"/>
      <c r="E1267" s="199"/>
      <c r="F1267" s="199"/>
      <c r="G1267" s="199"/>
      <c r="H1267" s="199"/>
      <c r="I1267" s="199"/>
      <c r="J1267" s="199"/>
      <c r="K1267" s="199"/>
      <c r="L1267" s="199"/>
      <c r="M1267" s="199"/>
      <c r="N1267" s="199"/>
      <c r="O1267" s="199"/>
      <c r="P1267" s="199"/>
      <c r="Q1267" s="199"/>
      <c r="R1267" s="199"/>
      <c r="S1267" s="199"/>
      <c r="T1267" s="199"/>
      <c r="U1267" s="199"/>
      <c r="V1267" s="199"/>
      <c r="W1267" s="199"/>
      <c r="X1267" s="199"/>
      <c r="Y1267" s="199"/>
      <c r="Z1267" s="199"/>
      <c r="AA1267" s="199"/>
    </row>
    <row r="1268" spans="1:27">
      <c r="A1268" s="199"/>
      <c r="B1268" s="199"/>
      <c r="C1268" s="199"/>
      <c r="D1268" s="199"/>
      <c r="E1268" s="199"/>
      <c r="F1268" s="199"/>
      <c r="G1268" s="199"/>
      <c r="H1268" s="199"/>
      <c r="I1268" s="199"/>
      <c r="J1268" s="199"/>
      <c r="K1268" s="199"/>
      <c r="L1268" s="199"/>
      <c r="M1268" s="199"/>
      <c r="N1268" s="199"/>
      <c r="O1268" s="199"/>
      <c r="P1268" s="199"/>
      <c r="Q1268" s="199"/>
      <c r="R1268" s="199"/>
      <c r="S1268" s="199"/>
      <c r="T1268" s="199"/>
      <c r="U1268" s="199"/>
      <c r="V1268" s="199"/>
      <c r="W1268" s="199"/>
      <c r="X1268" s="199"/>
      <c r="Y1268" s="199"/>
      <c r="Z1268" s="199"/>
      <c r="AA1268" s="199"/>
    </row>
    <row r="1269" spans="1:27">
      <c r="A1269" s="199"/>
      <c r="B1269" s="199"/>
      <c r="C1269" s="199"/>
      <c r="D1269" s="199"/>
      <c r="E1269" s="199"/>
      <c r="F1269" s="199"/>
      <c r="G1269" s="199"/>
      <c r="H1269" s="199"/>
      <c r="I1269" s="199"/>
      <c r="J1269" s="199"/>
      <c r="K1269" s="199"/>
      <c r="L1269" s="199"/>
      <c r="M1269" s="199"/>
      <c r="N1269" s="199"/>
      <c r="O1269" s="199"/>
      <c r="P1269" s="199"/>
      <c r="Q1269" s="199"/>
      <c r="R1269" s="199"/>
      <c r="S1269" s="199"/>
      <c r="T1269" s="199"/>
      <c r="U1269" s="199"/>
      <c r="V1269" s="199"/>
      <c r="W1269" s="199"/>
      <c r="X1269" s="199"/>
      <c r="Y1269" s="199"/>
      <c r="Z1269" s="199"/>
      <c r="AA1269" s="199"/>
    </row>
    <row r="1270" spans="1:27">
      <c r="A1270" s="199"/>
      <c r="B1270" s="199"/>
      <c r="C1270" s="199"/>
      <c r="D1270" s="199"/>
      <c r="E1270" s="199"/>
      <c r="F1270" s="199"/>
      <c r="G1270" s="199"/>
      <c r="H1270" s="199"/>
      <c r="I1270" s="199"/>
      <c r="J1270" s="199"/>
      <c r="K1270" s="199"/>
      <c r="L1270" s="199"/>
      <c r="M1270" s="199"/>
      <c r="N1270" s="199"/>
      <c r="O1270" s="199"/>
      <c r="P1270" s="199"/>
      <c r="Q1270" s="199"/>
      <c r="R1270" s="199"/>
      <c r="S1270" s="199"/>
      <c r="T1270" s="199"/>
      <c r="U1270" s="199"/>
      <c r="V1270" s="199"/>
      <c r="W1270" s="199"/>
      <c r="X1270" s="199"/>
      <c r="Y1270" s="199"/>
      <c r="Z1270" s="199"/>
      <c r="AA1270" s="199"/>
    </row>
    <row r="1271" spans="1:27">
      <c r="A1271" s="199"/>
      <c r="B1271" s="199"/>
      <c r="C1271" s="199"/>
      <c r="D1271" s="199"/>
      <c r="E1271" s="199"/>
      <c r="F1271" s="199"/>
      <c r="G1271" s="199"/>
      <c r="H1271" s="199"/>
      <c r="I1271" s="199"/>
      <c r="J1271" s="199"/>
      <c r="K1271" s="199"/>
      <c r="L1271" s="199"/>
      <c r="M1271" s="199"/>
      <c r="N1271" s="199"/>
      <c r="O1271" s="199"/>
      <c r="P1271" s="199"/>
      <c r="Q1271" s="199"/>
      <c r="R1271" s="199"/>
      <c r="S1271" s="199"/>
      <c r="T1271" s="199"/>
      <c r="U1271" s="199"/>
      <c r="V1271" s="199"/>
      <c r="W1271" s="199"/>
      <c r="X1271" s="199"/>
      <c r="Y1271" s="199"/>
      <c r="Z1271" s="199"/>
      <c r="AA1271" s="199"/>
    </row>
    <row r="1272" spans="1:27">
      <c r="A1272" s="199"/>
      <c r="B1272" s="199"/>
      <c r="C1272" s="199"/>
      <c r="D1272" s="199"/>
      <c r="E1272" s="199"/>
      <c r="F1272" s="199"/>
      <c r="G1272" s="199"/>
      <c r="H1272" s="199"/>
      <c r="I1272" s="199"/>
      <c r="J1272" s="199"/>
      <c r="K1272" s="199"/>
      <c r="L1272" s="199"/>
      <c r="M1272" s="199"/>
      <c r="N1272" s="199"/>
      <c r="O1272" s="199"/>
      <c r="P1272" s="199"/>
      <c r="Q1272" s="199"/>
      <c r="R1272" s="199"/>
      <c r="S1272" s="199"/>
      <c r="T1272" s="199"/>
      <c r="U1272" s="199"/>
      <c r="V1272" s="199"/>
      <c r="W1272" s="199"/>
      <c r="X1272" s="199"/>
      <c r="Y1272" s="199"/>
      <c r="Z1272" s="199"/>
      <c r="AA1272" s="199"/>
    </row>
    <row r="1273" spans="1:27">
      <c r="A1273" s="199"/>
      <c r="B1273" s="199"/>
      <c r="C1273" s="199"/>
      <c r="D1273" s="199"/>
      <c r="E1273" s="199"/>
      <c r="F1273" s="199"/>
      <c r="G1273" s="199"/>
      <c r="H1273" s="199"/>
      <c r="I1273" s="199"/>
      <c r="J1273" s="199"/>
      <c r="K1273" s="199"/>
      <c r="L1273" s="199"/>
      <c r="M1273" s="199"/>
      <c r="N1273" s="199"/>
      <c r="O1273" s="199"/>
      <c r="P1273" s="199"/>
      <c r="Q1273" s="199"/>
      <c r="R1273" s="199"/>
      <c r="S1273" s="199"/>
      <c r="T1273" s="199"/>
      <c r="U1273" s="199"/>
      <c r="V1273" s="199"/>
      <c r="W1273" s="199"/>
      <c r="X1273" s="199"/>
      <c r="Y1273" s="199"/>
      <c r="Z1273" s="199"/>
      <c r="AA1273" s="199"/>
    </row>
    <row r="1274" spans="1:27">
      <c r="A1274" s="199"/>
      <c r="B1274" s="199"/>
      <c r="C1274" s="199"/>
      <c r="D1274" s="199"/>
      <c r="E1274" s="199"/>
      <c r="F1274" s="199"/>
      <c r="G1274" s="199"/>
      <c r="H1274" s="199"/>
      <c r="I1274" s="199"/>
      <c r="J1274" s="199"/>
      <c r="K1274" s="199"/>
      <c r="L1274" s="199"/>
      <c r="M1274" s="199"/>
      <c r="N1274" s="199"/>
      <c r="O1274" s="199"/>
      <c r="P1274" s="199"/>
      <c r="Q1274" s="199"/>
      <c r="R1274" s="199"/>
      <c r="S1274" s="199"/>
      <c r="T1274" s="199"/>
      <c r="U1274" s="199"/>
      <c r="V1274" s="199"/>
      <c r="W1274" s="199"/>
      <c r="X1274" s="199"/>
      <c r="Y1274" s="199"/>
      <c r="Z1274" s="199"/>
      <c r="AA1274" s="199"/>
    </row>
    <row r="1275" spans="1:27">
      <c r="A1275" s="199"/>
      <c r="B1275" s="199"/>
      <c r="C1275" s="199"/>
      <c r="D1275" s="199"/>
      <c r="E1275" s="199"/>
      <c r="F1275" s="199"/>
      <c r="G1275" s="199"/>
      <c r="H1275" s="199"/>
      <c r="I1275" s="199"/>
      <c r="J1275" s="199"/>
      <c r="K1275" s="199"/>
      <c r="L1275" s="199"/>
      <c r="M1275" s="199"/>
      <c r="N1275" s="199"/>
      <c r="O1275" s="199"/>
      <c r="P1275" s="199"/>
      <c r="Q1275" s="199"/>
      <c r="R1275" s="199"/>
      <c r="S1275" s="199"/>
      <c r="T1275" s="199"/>
      <c r="U1275" s="199"/>
      <c r="V1275" s="199"/>
      <c r="W1275" s="199"/>
      <c r="X1275" s="199"/>
      <c r="Y1275" s="199"/>
      <c r="Z1275" s="199"/>
      <c r="AA1275" s="199"/>
    </row>
    <row r="1276" spans="1:27">
      <c r="A1276" s="199"/>
      <c r="B1276" s="199"/>
      <c r="C1276" s="199"/>
      <c r="D1276" s="199"/>
      <c r="E1276" s="199"/>
      <c r="F1276" s="199"/>
      <c r="G1276" s="199"/>
      <c r="H1276" s="199"/>
      <c r="I1276" s="199"/>
      <c r="J1276" s="199"/>
      <c r="K1276" s="199"/>
      <c r="L1276" s="199"/>
      <c r="M1276" s="199"/>
      <c r="N1276" s="199"/>
      <c r="O1276" s="199"/>
      <c r="P1276" s="199"/>
      <c r="Q1276" s="199"/>
      <c r="R1276" s="199"/>
      <c r="S1276" s="199"/>
      <c r="T1276" s="199"/>
      <c r="U1276" s="199"/>
      <c r="V1276" s="199"/>
      <c r="W1276" s="199"/>
      <c r="X1276" s="199"/>
      <c r="Y1276" s="199"/>
      <c r="Z1276" s="199"/>
      <c r="AA1276" s="199"/>
    </row>
    <row r="1277" spans="1:27">
      <c r="A1277" s="199"/>
      <c r="B1277" s="199"/>
      <c r="C1277" s="199"/>
      <c r="D1277" s="199"/>
      <c r="E1277" s="199"/>
      <c r="F1277" s="199"/>
      <c r="G1277" s="199"/>
      <c r="H1277" s="199"/>
      <c r="I1277" s="199"/>
      <c r="J1277" s="199"/>
      <c r="K1277" s="199"/>
      <c r="L1277" s="199"/>
      <c r="M1277" s="199"/>
      <c r="N1277" s="199"/>
      <c r="O1277" s="199"/>
      <c r="P1277" s="199"/>
      <c r="Q1277" s="199"/>
      <c r="R1277" s="199"/>
      <c r="S1277" s="199"/>
      <c r="T1277" s="199"/>
      <c r="U1277" s="199"/>
      <c r="V1277" s="199"/>
      <c r="W1277" s="199"/>
      <c r="X1277" s="199"/>
      <c r="Y1277" s="199"/>
      <c r="Z1277" s="199"/>
      <c r="AA1277" s="199"/>
    </row>
    <row r="1278" spans="1:27">
      <c r="A1278" s="199"/>
      <c r="B1278" s="199"/>
      <c r="C1278" s="199"/>
      <c r="D1278" s="199"/>
      <c r="E1278" s="199"/>
      <c r="F1278" s="199"/>
      <c r="G1278" s="199"/>
      <c r="H1278" s="199"/>
      <c r="I1278" s="199"/>
      <c r="J1278" s="199"/>
      <c r="K1278" s="199"/>
      <c r="L1278" s="199"/>
      <c r="M1278" s="199"/>
      <c r="N1278" s="199"/>
      <c r="O1278" s="199"/>
      <c r="P1278" s="199"/>
      <c r="Q1278" s="199"/>
      <c r="R1278" s="199"/>
      <c r="S1278" s="199"/>
      <c r="T1278" s="199"/>
      <c r="U1278" s="199"/>
      <c r="V1278" s="199"/>
      <c r="W1278" s="199"/>
      <c r="X1278" s="199"/>
      <c r="Y1278" s="199"/>
      <c r="Z1278" s="199"/>
      <c r="AA1278" s="199"/>
    </row>
    <row r="1279" spans="1:27">
      <c r="A1279" s="199"/>
      <c r="B1279" s="199"/>
      <c r="C1279" s="199"/>
      <c r="D1279" s="199"/>
      <c r="E1279" s="199"/>
      <c r="F1279" s="199"/>
      <c r="G1279" s="199"/>
      <c r="H1279" s="199"/>
      <c r="I1279" s="199"/>
      <c r="J1279" s="199"/>
      <c r="K1279" s="199"/>
      <c r="L1279" s="199"/>
      <c r="M1279" s="199"/>
      <c r="N1279" s="199"/>
      <c r="O1279" s="199"/>
      <c r="P1279" s="199"/>
      <c r="Q1279" s="199"/>
      <c r="R1279" s="199"/>
      <c r="S1279" s="199"/>
      <c r="T1279" s="199"/>
      <c r="U1279" s="199"/>
      <c r="V1279" s="199"/>
      <c r="W1279" s="199"/>
      <c r="X1279" s="199"/>
      <c r="Y1279" s="199"/>
      <c r="Z1279" s="199"/>
      <c r="AA1279" s="199"/>
    </row>
    <row r="1280" spans="1:27">
      <c r="A1280" s="199"/>
      <c r="B1280" s="199"/>
      <c r="C1280" s="199"/>
      <c r="D1280" s="199"/>
      <c r="E1280" s="199"/>
      <c r="F1280" s="199"/>
      <c r="G1280" s="199"/>
      <c r="H1280" s="199"/>
      <c r="I1280" s="199"/>
      <c r="J1280" s="199"/>
      <c r="K1280" s="199"/>
      <c r="L1280" s="199"/>
      <c r="M1280" s="199"/>
      <c r="N1280" s="199"/>
      <c r="O1280" s="199"/>
      <c r="P1280" s="199"/>
      <c r="Q1280" s="199"/>
      <c r="R1280" s="199"/>
      <c r="S1280" s="199"/>
      <c r="T1280" s="199"/>
      <c r="U1280" s="199"/>
      <c r="V1280" s="199"/>
      <c r="W1280" s="199"/>
      <c r="X1280" s="199"/>
      <c r="Y1280" s="199"/>
      <c r="Z1280" s="199"/>
      <c r="AA1280" s="199"/>
    </row>
    <row r="1281" spans="1:27">
      <c r="A1281" s="199"/>
      <c r="B1281" s="199"/>
      <c r="C1281" s="199"/>
      <c r="D1281" s="199"/>
      <c r="E1281" s="199"/>
      <c r="F1281" s="199"/>
      <c r="G1281" s="199"/>
      <c r="H1281" s="199"/>
      <c r="I1281" s="199"/>
      <c r="J1281" s="199"/>
      <c r="K1281" s="199"/>
      <c r="L1281" s="199"/>
      <c r="M1281" s="199"/>
      <c r="N1281" s="199"/>
      <c r="O1281" s="199"/>
      <c r="P1281" s="199"/>
      <c r="Q1281" s="199"/>
      <c r="R1281" s="199"/>
      <c r="S1281" s="199"/>
      <c r="T1281" s="199"/>
      <c r="U1281" s="199"/>
      <c r="V1281" s="199"/>
      <c r="W1281" s="199"/>
      <c r="X1281" s="199"/>
      <c r="Y1281" s="199"/>
      <c r="Z1281" s="199"/>
      <c r="AA1281" s="199"/>
    </row>
    <row r="1282" spans="1:27">
      <c r="A1282" s="199"/>
      <c r="B1282" s="199"/>
      <c r="C1282" s="199"/>
      <c r="D1282" s="199"/>
      <c r="E1282" s="199"/>
      <c r="F1282" s="199"/>
      <c r="G1282" s="199"/>
      <c r="H1282" s="199"/>
      <c r="I1282" s="199"/>
      <c r="J1282" s="199"/>
      <c r="K1282" s="199"/>
      <c r="L1282" s="199"/>
      <c r="M1282" s="199"/>
      <c r="N1282" s="199"/>
      <c r="O1282" s="199"/>
      <c r="P1282" s="199"/>
      <c r="Q1282" s="199"/>
      <c r="R1282" s="199"/>
      <c r="S1282" s="199"/>
      <c r="T1282" s="199"/>
      <c r="U1282" s="199"/>
      <c r="V1282" s="199"/>
      <c r="W1282" s="199"/>
      <c r="X1282" s="199"/>
      <c r="Y1282" s="199"/>
      <c r="Z1282" s="199"/>
      <c r="AA1282" s="199"/>
    </row>
    <row r="1283" spans="1:27">
      <c r="A1283" s="199"/>
      <c r="B1283" s="199"/>
      <c r="C1283" s="199"/>
      <c r="D1283" s="199"/>
      <c r="E1283" s="199"/>
      <c r="F1283" s="199"/>
      <c r="G1283" s="199"/>
      <c r="H1283" s="199"/>
      <c r="I1283" s="199"/>
      <c r="J1283" s="199"/>
      <c r="K1283" s="199"/>
      <c r="L1283" s="199"/>
      <c r="M1283" s="199"/>
      <c r="N1283" s="199"/>
      <c r="O1283" s="199"/>
      <c r="P1283" s="199"/>
      <c r="Q1283" s="199"/>
      <c r="R1283" s="199"/>
      <c r="S1283" s="199"/>
      <c r="T1283" s="199"/>
      <c r="U1283" s="199"/>
      <c r="V1283" s="199"/>
      <c r="W1283" s="199"/>
      <c r="X1283" s="199"/>
      <c r="Y1283" s="199"/>
      <c r="Z1283" s="199"/>
      <c r="AA1283" s="199"/>
    </row>
    <row r="1284" spans="1:27">
      <c r="A1284" s="199"/>
      <c r="B1284" s="199"/>
      <c r="C1284" s="199"/>
      <c r="D1284" s="199"/>
      <c r="E1284" s="199"/>
      <c r="F1284" s="199"/>
      <c r="G1284" s="199"/>
      <c r="H1284" s="199"/>
      <c r="I1284" s="199"/>
      <c r="J1284" s="199"/>
      <c r="K1284" s="199"/>
      <c r="L1284" s="199"/>
      <c r="M1284" s="199"/>
      <c r="N1284" s="199"/>
      <c r="O1284" s="199"/>
      <c r="P1284" s="199"/>
      <c r="Q1284" s="199"/>
      <c r="R1284" s="199"/>
      <c r="S1284" s="199"/>
      <c r="T1284" s="199"/>
      <c r="U1284" s="199"/>
      <c r="V1284" s="199"/>
      <c r="W1284" s="199"/>
      <c r="X1284" s="199"/>
      <c r="Y1284" s="199"/>
      <c r="Z1284" s="199"/>
      <c r="AA1284" s="199"/>
    </row>
    <row r="1285" spans="1:27">
      <c r="A1285" s="199"/>
      <c r="B1285" s="199"/>
      <c r="C1285" s="199"/>
      <c r="D1285" s="199"/>
      <c r="E1285" s="199"/>
      <c r="F1285" s="199"/>
      <c r="G1285" s="199"/>
      <c r="H1285" s="199"/>
      <c r="I1285" s="199"/>
      <c r="J1285" s="199"/>
      <c r="K1285" s="199"/>
      <c r="L1285" s="199"/>
      <c r="M1285" s="199"/>
      <c r="N1285" s="199"/>
      <c r="O1285" s="199"/>
      <c r="P1285" s="199"/>
      <c r="Q1285" s="199"/>
      <c r="R1285" s="199"/>
      <c r="S1285" s="199"/>
      <c r="T1285" s="199"/>
      <c r="U1285" s="199"/>
      <c r="V1285" s="199"/>
      <c r="W1285" s="199"/>
      <c r="X1285" s="199"/>
      <c r="Y1285" s="199"/>
      <c r="Z1285" s="199"/>
      <c r="AA1285" s="199"/>
    </row>
    <row r="1286" spans="1:27">
      <c r="A1286" s="199"/>
      <c r="B1286" s="199"/>
      <c r="C1286" s="199"/>
      <c r="D1286" s="199"/>
      <c r="E1286" s="199"/>
      <c r="F1286" s="199"/>
      <c r="G1286" s="199"/>
      <c r="H1286" s="199"/>
      <c r="I1286" s="199"/>
      <c r="J1286" s="199"/>
      <c r="K1286" s="199"/>
      <c r="L1286" s="199"/>
      <c r="M1286" s="199"/>
      <c r="N1286" s="199"/>
      <c r="O1286" s="199"/>
      <c r="P1286" s="199"/>
      <c r="Q1286" s="199"/>
      <c r="R1286" s="199"/>
      <c r="S1286" s="199"/>
      <c r="T1286" s="199"/>
      <c r="U1286" s="199"/>
      <c r="V1286" s="199"/>
      <c r="W1286" s="199"/>
      <c r="X1286" s="199"/>
      <c r="Y1286" s="199"/>
      <c r="Z1286" s="199"/>
      <c r="AA1286" s="199"/>
    </row>
    <row r="1287" spans="1:27">
      <c r="A1287" s="199"/>
      <c r="B1287" s="199"/>
      <c r="C1287" s="199"/>
      <c r="D1287" s="199"/>
      <c r="E1287" s="199"/>
      <c r="F1287" s="199"/>
      <c r="G1287" s="199"/>
      <c r="H1287" s="199"/>
      <c r="I1287" s="199"/>
      <c r="J1287" s="199"/>
      <c r="K1287" s="199"/>
      <c r="L1287" s="199"/>
      <c r="M1287" s="199"/>
      <c r="N1287" s="199"/>
      <c r="O1287" s="199"/>
      <c r="P1287" s="199"/>
      <c r="Q1287" s="199"/>
      <c r="R1287" s="199"/>
      <c r="S1287" s="199"/>
      <c r="T1287" s="199"/>
      <c r="U1287" s="199"/>
      <c r="V1287" s="199"/>
      <c r="W1287" s="199"/>
      <c r="X1287" s="199"/>
      <c r="Y1287" s="199"/>
      <c r="Z1287" s="199"/>
      <c r="AA1287" s="199"/>
    </row>
    <row r="1288" spans="1:27">
      <c r="A1288" s="199"/>
      <c r="B1288" s="199"/>
      <c r="C1288" s="199"/>
      <c r="D1288" s="199"/>
      <c r="E1288" s="199"/>
      <c r="F1288" s="199"/>
      <c r="G1288" s="199"/>
      <c r="H1288" s="199"/>
      <c r="I1288" s="199"/>
      <c r="J1288" s="199"/>
      <c r="K1288" s="199"/>
      <c r="L1288" s="199"/>
      <c r="M1288" s="199"/>
      <c r="N1288" s="199"/>
      <c r="O1288" s="199"/>
      <c r="P1288" s="199"/>
      <c r="Q1288" s="199"/>
      <c r="R1288" s="199"/>
      <c r="S1288" s="199"/>
      <c r="T1288" s="199"/>
      <c r="U1288" s="199"/>
      <c r="V1288" s="199"/>
      <c r="W1288" s="199"/>
      <c r="X1288" s="199"/>
      <c r="Y1288" s="199"/>
      <c r="Z1288" s="199"/>
      <c r="AA1288" s="199"/>
    </row>
    <row r="1289" spans="1:27">
      <c r="A1289" s="199"/>
      <c r="B1289" s="199"/>
      <c r="C1289" s="199"/>
      <c r="D1289" s="199"/>
      <c r="E1289" s="199"/>
      <c r="F1289" s="199"/>
      <c r="G1289" s="199"/>
      <c r="H1289" s="199"/>
      <c r="I1289" s="199"/>
      <c r="J1289" s="199"/>
      <c r="K1289" s="199"/>
      <c r="L1289" s="199"/>
      <c r="M1289" s="199"/>
      <c r="N1289" s="199"/>
      <c r="O1289" s="199"/>
      <c r="P1289" s="199"/>
      <c r="Q1289" s="199"/>
      <c r="R1289" s="199"/>
      <c r="S1289" s="199"/>
      <c r="T1289" s="199"/>
      <c r="U1289" s="199"/>
      <c r="V1289" s="199"/>
      <c r="W1289" s="199"/>
      <c r="X1289" s="199"/>
      <c r="Y1289" s="199"/>
      <c r="Z1289" s="199"/>
      <c r="AA1289" s="199"/>
    </row>
    <row r="1290" spans="1:27">
      <c r="A1290" s="199"/>
      <c r="B1290" s="199"/>
      <c r="C1290" s="199"/>
      <c r="D1290" s="199"/>
      <c r="E1290" s="199"/>
      <c r="F1290" s="199"/>
      <c r="G1290" s="199"/>
      <c r="H1290" s="199"/>
      <c r="I1290" s="199"/>
      <c r="J1290" s="199"/>
      <c r="K1290" s="199"/>
      <c r="L1290" s="199"/>
      <c r="M1290" s="199"/>
      <c r="N1290" s="199"/>
      <c r="O1290" s="199"/>
      <c r="P1290" s="199"/>
      <c r="Q1290" s="199"/>
      <c r="R1290" s="199"/>
      <c r="S1290" s="199"/>
      <c r="T1290" s="199"/>
      <c r="U1290" s="199"/>
      <c r="V1290" s="199"/>
      <c r="W1290" s="199"/>
      <c r="X1290" s="199"/>
      <c r="Y1290" s="199"/>
      <c r="Z1290" s="199"/>
      <c r="AA1290" s="199"/>
    </row>
    <row r="1291" spans="1:27">
      <c r="A1291" s="199"/>
      <c r="B1291" s="199"/>
      <c r="C1291" s="199"/>
      <c r="D1291" s="199"/>
      <c r="E1291" s="199"/>
      <c r="F1291" s="199"/>
      <c r="G1291" s="199"/>
      <c r="H1291" s="199"/>
      <c r="I1291" s="199"/>
      <c r="J1291" s="199"/>
      <c r="K1291" s="199"/>
      <c r="L1291" s="199"/>
      <c r="M1291" s="199"/>
      <c r="N1291" s="199"/>
      <c r="O1291" s="199"/>
      <c r="P1291" s="199"/>
      <c r="Q1291" s="199"/>
      <c r="R1291" s="199"/>
      <c r="S1291" s="199"/>
      <c r="T1291" s="199"/>
      <c r="U1291" s="199"/>
      <c r="V1291" s="199"/>
      <c r="W1291" s="199"/>
      <c r="X1291" s="199"/>
      <c r="Y1291" s="199"/>
      <c r="Z1291" s="199"/>
      <c r="AA1291" s="199"/>
    </row>
    <row r="1292" spans="1:27">
      <c r="A1292" s="199"/>
      <c r="B1292" s="199"/>
      <c r="C1292" s="199"/>
      <c r="D1292" s="199"/>
      <c r="E1292" s="199"/>
      <c r="F1292" s="199"/>
      <c r="G1292" s="199"/>
      <c r="H1292" s="199"/>
      <c r="I1292" s="199"/>
      <c r="J1292" s="199"/>
      <c r="K1292" s="199"/>
      <c r="L1292" s="199"/>
      <c r="M1292" s="199"/>
      <c r="N1292" s="199"/>
      <c r="O1292" s="199"/>
      <c r="P1292" s="199"/>
      <c r="Q1292" s="199"/>
      <c r="R1292" s="199"/>
      <c r="S1292" s="199"/>
      <c r="T1292" s="199"/>
      <c r="U1292" s="199"/>
      <c r="V1292" s="199"/>
      <c r="W1292" s="199"/>
      <c r="X1292" s="199"/>
      <c r="Y1292" s="199"/>
      <c r="Z1292" s="199"/>
      <c r="AA1292" s="199"/>
    </row>
    <row r="1293" spans="1:27">
      <c r="A1293" s="199"/>
      <c r="B1293" s="199"/>
      <c r="C1293" s="199"/>
      <c r="D1293" s="199"/>
      <c r="E1293" s="199"/>
      <c r="F1293" s="199"/>
      <c r="G1293" s="199"/>
      <c r="H1293" s="199"/>
      <c r="I1293" s="199"/>
      <c r="J1293" s="199"/>
      <c r="K1293" s="199"/>
      <c r="L1293" s="199"/>
      <c r="M1293" s="199"/>
      <c r="N1293" s="199"/>
      <c r="O1293" s="199"/>
      <c r="P1293" s="199"/>
      <c r="Q1293" s="199"/>
      <c r="R1293" s="199"/>
      <c r="S1293" s="199"/>
      <c r="T1293" s="199"/>
      <c r="U1293" s="199"/>
      <c r="V1293" s="199"/>
      <c r="W1293" s="199"/>
      <c r="X1293" s="199"/>
      <c r="Y1293" s="199"/>
      <c r="Z1293" s="199"/>
      <c r="AA1293" s="199"/>
    </row>
    <row r="1294" spans="1:27">
      <c r="A1294" s="199"/>
      <c r="B1294" s="199"/>
      <c r="C1294" s="199"/>
      <c r="D1294" s="199"/>
      <c r="E1294" s="199"/>
      <c r="F1294" s="199"/>
      <c r="G1294" s="199"/>
      <c r="H1294" s="199"/>
      <c r="I1294" s="199"/>
      <c r="J1294" s="199"/>
      <c r="K1294" s="199"/>
      <c r="L1294" s="199"/>
      <c r="M1294" s="199"/>
      <c r="N1294" s="199"/>
      <c r="O1294" s="199"/>
      <c r="P1294" s="199"/>
      <c r="Q1294" s="199"/>
      <c r="R1294" s="199"/>
      <c r="S1294" s="199"/>
      <c r="T1294" s="199"/>
      <c r="U1294" s="199"/>
      <c r="V1294" s="199"/>
      <c r="W1294" s="199"/>
      <c r="X1294" s="199"/>
      <c r="Y1294" s="199"/>
      <c r="Z1294" s="199"/>
      <c r="AA1294" s="199"/>
    </row>
    <row r="1295" spans="1:27">
      <c r="A1295" s="199"/>
      <c r="B1295" s="199"/>
      <c r="C1295" s="199"/>
      <c r="D1295" s="199"/>
      <c r="E1295" s="199"/>
      <c r="F1295" s="199"/>
      <c r="G1295" s="199"/>
      <c r="H1295" s="199"/>
      <c r="I1295" s="199"/>
      <c r="J1295" s="199"/>
      <c r="K1295" s="199"/>
      <c r="L1295" s="199"/>
      <c r="M1295" s="199"/>
      <c r="N1295" s="199"/>
      <c r="O1295" s="199"/>
      <c r="P1295" s="199"/>
      <c r="Q1295" s="199"/>
      <c r="R1295" s="199"/>
      <c r="S1295" s="199"/>
      <c r="T1295" s="199"/>
      <c r="U1295" s="199"/>
      <c r="V1295" s="199"/>
      <c r="W1295" s="199"/>
      <c r="X1295" s="199"/>
      <c r="Y1295" s="199"/>
      <c r="Z1295" s="199"/>
      <c r="AA1295" s="199"/>
    </row>
    <row r="1296" spans="1:27">
      <c r="A1296" s="199"/>
      <c r="B1296" s="199"/>
      <c r="C1296" s="199"/>
      <c r="D1296" s="199"/>
      <c r="E1296" s="199"/>
      <c r="F1296" s="199"/>
      <c r="G1296" s="199"/>
      <c r="H1296" s="199"/>
      <c r="I1296" s="199"/>
      <c r="J1296" s="199"/>
      <c r="K1296" s="199"/>
      <c r="L1296" s="199"/>
      <c r="M1296" s="199"/>
      <c r="N1296" s="199"/>
      <c r="O1296" s="199"/>
      <c r="P1296" s="199"/>
      <c r="Q1296" s="199"/>
      <c r="R1296" s="199"/>
      <c r="S1296" s="199"/>
      <c r="T1296" s="199"/>
      <c r="U1296" s="199"/>
      <c r="V1296" s="199"/>
      <c r="W1296" s="199"/>
      <c r="X1296" s="199"/>
      <c r="Y1296" s="199"/>
      <c r="Z1296" s="199"/>
      <c r="AA1296" s="199"/>
    </row>
    <row r="1297" spans="1:27">
      <c r="A1297" s="199"/>
      <c r="B1297" s="199"/>
      <c r="C1297" s="199"/>
      <c r="D1297" s="199"/>
      <c r="E1297" s="199"/>
      <c r="F1297" s="199"/>
      <c r="G1297" s="199"/>
      <c r="H1297" s="199"/>
      <c r="I1297" s="199"/>
      <c r="J1297" s="199"/>
      <c r="K1297" s="199"/>
      <c r="L1297" s="199"/>
      <c r="M1297" s="199"/>
      <c r="N1297" s="199"/>
      <c r="O1297" s="199"/>
      <c r="P1297" s="199"/>
      <c r="Q1297" s="199"/>
      <c r="R1297" s="199"/>
      <c r="S1297" s="199"/>
      <c r="T1297" s="199"/>
      <c r="U1297" s="199"/>
      <c r="V1297" s="199"/>
      <c r="W1297" s="199"/>
      <c r="X1297" s="199"/>
      <c r="Y1297" s="199"/>
      <c r="Z1297" s="199"/>
      <c r="AA1297" s="199"/>
    </row>
    <row r="1298" spans="1:27">
      <c r="A1298" s="199"/>
      <c r="B1298" s="199"/>
      <c r="C1298" s="199"/>
      <c r="D1298" s="199"/>
      <c r="E1298" s="199"/>
      <c r="F1298" s="199"/>
      <c r="G1298" s="199"/>
      <c r="H1298" s="199"/>
      <c r="I1298" s="199"/>
      <c r="J1298" s="199"/>
      <c r="K1298" s="199"/>
      <c r="L1298" s="199"/>
      <c r="M1298" s="199"/>
      <c r="N1298" s="199"/>
      <c r="O1298" s="199"/>
      <c r="P1298" s="199"/>
      <c r="Q1298" s="199"/>
      <c r="R1298" s="199"/>
      <c r="S1298" s="199"/>
      <c r="T1298" s="199"/>
      <c r="U1298" s="199"/>
      <c r="V1298" s="199"/>
      <c r="W1298" s="199"/>
      <c r="X1298" s="199"/>
      <c r="Y1298" s="199"/>
      <c r="Z1298" s="199"/>
      <c r="AA1298" s="199"/>
    </row>
    <row r="1299" spans="1:27">
      <c r="A1299" s="199"/>
      <c r="B1299" s="199"/>
      <c r="C1299" s="199"/>
      <c r="D1299" s="199"/>
      <c r="E1299" s="199"/>
      <c r="F1299" s="199"/>
      <c r="G1299" s="199"/>
      <c r="H1299" s="199"/>
      <c r="I1299" s="199"/>
      <c r="J1299" s="199"/>
      <c r="K1299" s="199"/>
      <c r="L1299" s="199"/>
      <c r="M1299" s="199"/>
      <c r="N1299" s="199"/>
      <c r="O1299" s="199"/>
      <c r="P1299" s="199"/>
      <c r="Q1299" s="199"/>
      <c r="R1299" s="199"/>
      <c r="S1299" s="199"/>
      <c r="T1299" s="199"/>
      <c r="U1299" s="199"/>
      <c r="V1299" s="199"/>
      <c r="W1299" s="199"/>
      <c r="X1299" s="199"/>
      <c r="Y1299" s="199"/>
      <c r="Z1299" s="199"/>
      <c r="AA1299" s="199"/>
    </row>
    <row r="1300" spans="1:27">
      <c r="A1300" s="199"/>
      <c r="B1300" s="199"/>
      <c r="C1300" s="199"/>
      <c r="D1300" s="199"/>
      <c r="E1300" s="199"/>
      <c r="F1300" s="199"/>
      <c r="G1300" s="199"/>
      <c r="H1300" s="199"/>
      <c r="I1300" s="199"/>
      <c r="J1300" s="199"/>
      <c r="K1300" s="199"/>
      <c r="L1300" s="199"/>
      <c r="M1300" s="199"/>
      <c r="N1300" s="199"/>
      <c r="O1300" s="199"/>
      <c r="P1300" s="199"/>
      <c r="Q1300" s="199"/>
      <c r="R1300" s="199"/>
      <c r="S1300" s="199"/>
      <c r="T1300" s="199"/>
      <c r="U1300" s="199"/>
      <c r="V1300" s="199"/>
      <c r="W1300" s="199"/>
      <c r="X1300" s="199"/>
      <c r="Y1300" s="199"/>
      <c r="Z1300" s="199"/>
      <c r="AA1300" s="199"/>
    </row>
    <row r="1301" spans="1:27">
      <c r="A1301" s="199"/>
      <c r="B1301" s="199"/>
      <c r="C1301" s="199"/>
      <c r="D1301" s="199"/>
      <c r="E1301" s="199"/>
      <c r="F1301" s="199"/>
      <c r="G1301" s="199"/>
      <c r="H1301" s="199"/>
      <c r="I1301" s="199"/>
      <c r="J1301" s="199"/>
      <c r="K1301" s="199"/>
      <c r="L1301" s="199"/>
      <c r="M1301" s="199"/>
      <c r="N1301" s="199"/>
      <c r="O1301" s="199"/>
      <c r="P1301" s="199"/>
      <c r="Q1301" s="199"/>
      <c r="R1301" s="199"/>
      <c r="S1301" s="199"/>
      <c r="T1301" s="199"/>
      <c r="U1301" s="199"/>
      <c r="V1301" s="199"/>
      <c r="W1301" s="199"/>
      <c r="X1301" s="199"/>
      <c r="Y1301" s="199"/>
      <c r="Z1301" s="199"/>
      <c r="AA1301" s="199"/>
    </row>
    <row r="1302" spans="1:27">
      <c r="A1302" s="199"/>
      <c r="B1302" s="199"/>
      <c r="C1302" s="199"/>
      <c r="D1302" s="199"/>
      <c r="E1302" s="199"/>
      <c r="F1302" s="199"/>
      <c r="G1302" s="199"/>
      <c r="H1302" s="199"/>
      <c r="I1302" s="199"/>
      <c r="J1302" s="199"/>
      <c r="K1302" s="199"/>
      <c r="L1302" s="199"/>
      <c r="M1302" s="199"/>
      <c r="N1302" s="199"/>
      <c r="O1302" s="199"/>
      <c r="P1302" s="199"/>
      <c r="Q1302" s="199"/>
      <c r="R1302" s="199"/>
      <c r="S1302" s="199"/>
      <c r="T1302" s="199"/>
      <c r="U1302" s="199"/>
      <c r="V1302" s="199"/>
      <c r="W1302" s="199"/>
      <c r="X1302" s="199"/>
      <c r="Y1302" s="199"/>
      <c r="Z1302" s="199"/>
      <c r="AA1302" s="199"/>
    </row>
    <row r="1303" spans="1:27">
      <c r="A1303" s="199"/>
      <c r="B1303" s="199"/>
      <c r="C1303" s="199"/>
      <c r="D1303" s="199"/>
      <c r="E1303" s="199"/>
      <c r="F1303" s="199"/>
      <c r="G1303" s="199"/>
      <c r="H1303" s="199"/>
      <c r="I1303" s="199"/>
      <c r="J1303" s="199"/>
      <c r="K1303" s="199"/>
      <c r="L1303" s="199"/>
      <c r="M1303" s="199"/>
      <c r="N1303" s="199"/>
      <c r="O1303" s="199"/>
      <c r="P1303" s="199"/>
      <c r="Q1303" s="199"/>
      <c r="R1303" s="199"/>
      <c r="S1303" s="199"/>
      <c r="T1303" s="199"/>
      <c r="U1303" s="199"/>
      <c r="V1303" s="199"/>
      <c r="W1303" s="199"/>
      <c r="X1303" s="199"/>
      <c r="Y1303" s="199"/>
      <c r="Z1303" s="199"/>
      <c r="AA1303" s="199"/>
    </row>
    <row r="1304" spans="1:27">
      <c r="A1304" s="199"/>
      <c r="B1304" s="199"/>
      <c r="C1304" s="199"/>
      <c r="D1304" s="199"/>
      <c r="E1304" s="199"/>
      <c r="F1304" s="199"/>
      <c r="G1304" s="199"/>
      <c r="H1304" s="199"/>
      <c r="I1304" s="199"/>
      <c r="J1304" s="199"/>
      <c r="K1304" s="199"/>
      <c r="L1304" s="199"/>
      <c r="M1304" s="199"/>
      <c r="N1304" s="199"/>
      <c r="O1304" s="199"/>
      <c r="P1304" s="199"/>
      <c r="Q1304" s="199"/>
      <c r="R1304" s="199"/>
      <c r="S1304" s="199"/>
      <c r="T1304" s="199"/>
      <c r="U1304" s="199"/>
      <c r="V1304" s="199"/>
      <c r="W1304" s="199"/>
      <c r="X1304" s="199"/>
      <c r="Y1304" s="199"/>
      <c r="Z1304" s="199"/>
      <c r="AA1304" s="199"/>
    </row>
    <row r="1305" spans="1:27">
      <c r="A1305" s="199"/>
      <c r="B1305" s="199"/>
      <c r="C1305" s="199"/>
      <c r="D1305" s="199"/>
      <c r="E1305" s="199"/>
      <c r="F1305" s="199"/>
      <c r="G1305" s="199"/>
      <c r="H1305" s="199"/>
      <c r="I1305" s="199"/>
      <c r="J1305" s="199"/>
      <c r="K1305" s="199"/>
      <c r="L1305" s="199"/>
      <c r="M1305" s="199"/>
      <c r="N1305" s="199"/>
      <c r="O1305" s="199"/>
      <c r="P1305" s="199"/>
      <c r="Q1305" s="199"/>
      <c r="R1305" s="199"/>
      <c r="S1305" s="199"/>
      <c r="T1305" s="199"/>
      <c r="U1305" s="199"/>
      <c r="V1305" s="199"/>
      <c r="W1305" s="199"/>
      <c r="X1305" s="199"/>
      <c r="Y1305" s="199"/>
      <c r="Z1305" s="199"/>
      <c r="AA1305" s="199"/>
    </row>
    <row r="1306" spans="1:27">
      <c r="A1306" s="199"/>
      <c r="B1306" s="199"/>
      <c r="C1306" s="199"/>
      <c r="D1306" s="199"/>
      <c r="E1306" s="199"/>
      <c r="F1306" s="199"/>
      <c r="G1306" s="199"/>
      <c r="H1306" s="199"/>
      <c r="I1306" s="199"/>
      <c r="J1306" s="199"/>
      <c r="K1306" s="199"/>
      <c r="L1306" s="199"/>
      <c r="M1306" s="199"/>
      <c r="N1306" s="199"/>
      <c r="O1306" s="199"/>
      <c r="P1306" s="199"/>
      <c r="Q1306" s="199"/>
      <c r="R1306" s="199"/>
      <c r="S1306" s="199"/>
      <c r="T1306" s="199"/>
      <c r="U1306" s="199"/>
      <c r="V1306" s="199"/>
      <c r="W1306" s="199"/>
      <c r="X1306" s="199"/>
      <c r="Y1306" s="199"/>
      <c r="Z1306" s="199"/>
      <c r="AA1306" s="199"/>
    </row>
    <row r="1307" spans="1:27">
      <c r="A1307" s="199"/>
      <c r="B1307" s="199"/>
      <c r="C1307" s="199"/>
      <c r="D1307" s="199"/>
      <c r="E1307" s="199"/>
      <c r="F1307" s="199"/>
      <c r="G1307" s="199"/>
      <c r="H1307" s="199"/>
      <c r="I1307" s="199"/>
      <c r="J1307" s="199"/>
      <c r="K1307" s="199"/>
      <c r="L1307" s="199"/>
      <c r="M1307" s="199"/>
      <c r="N1307" s="199"/>
      <c r="O1307" s="199"/>
      <c r="P1307" s="199"/>
      <c r="Q1307" s="199"/>
      <c r="R1307" s="199"/>
      <c r="S1307" s="199"/>
      <c r="T1307" s="199"/>
      <c r="U1307" s="199"/>
      <c r="V1307" s="199"/>
      <c r="W1307" s="199"/>
      <c r="X1307" s="199"/>
      <c r="Y1307" s="199"/>
      <c r="Z1307" s="199"/>
      <c r="AA1307" s="199"/>
    </row>
    <row r="1308" spans="1:27">
      <c r="A1308" s="199"/>
      <c r="B1308" s="199"/>
      <c r="C1308" s="199"/>
      <c r="D1308" s="199"/>
      <c r="E1308" s="199"/>
      <c r="F1308" s="199"/>
      <c r="G1308" s="199"/>
      <c r="H1308" s="199"/>
      <c r="I1308" s="199"/>
      <c r="J1308" s="199"/>
      <c r="K1308" s="199"/>
      <c r="L1308" s="199"/>
      <c r="M1308" s="199"/>
      <c r="N1308" s="199"/>
      <c r="O1308" s="199"/>
      <c r="P1308" s="199"/>
      <c r="Q1308" s="199"/>
      <c r="R1308" s="199"/>
      <c r="S1308" s="199"/>
      <c r="T1308" s="199"/>
      <c r="U1308" s="199"/>
      <c r="V1308" s="199"/>
      <c r="W1308" s="199"/>
      <c r="X1308" s="199"/>
      <c r="Y1308" s="199"/>
      <c r="Z1308" s="199"/>
      <c r="AA1308" s="199"/>
    </row>
    <row r="1309" spans="1:27">
      <c r="A1309" s="199"/>
      <c r="B1309" s="199"/>
      <c r="C1309" s="199"/>
      <c r="D1309" s="199"/>
      <c r="E1309" s="199"/>
      <c r="F1309" s="199"/>
      <c r="G1309" s="199"/>
      <c r="H1309" s="199"/>
      <c r="I1309" s="199"/>
      <c r="J1309" s="199"/>
      <c r="K1309" s="199"/>
      <c r="L1309" s="199"/>
      <c r="M1309" s="199"/>
      <c r="N1309" s="199"/>
      <c r="O1309" s="199"/>
      <c r="P1309" s="199"/>
      <c r="Q1309" s="199"/>
      <c r="R1309" s="199"/>
      <c r="S1309" s="199"/>
      <c r="T1309" s="199"/>
      <c r="U1309" s="199"/>
      <c r="V1309" s="199"/>
      <c r="W1309" s="199"/>
      <c r="X1309" s="199"/>
      <c r="Y1309" s="199"/>
      <c r="Z1309" s="199"/>
      <c r="AA1309" s="199"/>
    </row>
    <row r="1310" spans="1:27">
      <c r="A1310" s="199"/>
      <c r="B1310" s="199"/>
      <c r="C1310" s="199"/>
      <c r="D1310" s="199"/>
      <c r="E1310" s="199"/>
      <c r="F1310" s="199"/>
      <c r="G1310" s="199"/>
      <c r="H1310" s="199"/>
      <c r="I1310" s="199"/>
      <c r="J1310" s="199"/>
      <c r="K1310" s="199"/>
      <c r="L1310" s="199"/>
      <c r="M1310" s="199"/>
      <c r="N1310" s="199"/>
      <c r="O1310" s="199"/>
      <c r="P1310" s="199"/>
      <c r="Q1310" s="199"/>
      <c r="R1310" s="199"/>
      <c r="S1310" s="199"/>
      <c r="T1310" s="199"/>
      <c r="U1310" s="199"/>
      <c r="V1310" s="199"/>
      <c r="W1310" s="199"/>
      <c r="X1310" s="199"/>
      <c r="Y1310" s="199"/>
      <c r="Z1310" s="199"/>
      <c r="AA1310" s="199"/>
    </row>
    <row r="1311" spans="1:27">
      <c r="A1311" s="199"/>
      <c r="B1311" s="199"/>
      <c r="C1311" s="199"/>
      <c r="D1311" s="199"/>
      <c r="E1311" s="199"/>
      <c r="F1311" s="199"/>
      <c r="G1311" s="199"/>
      <c r="H1311" s="199"/>
      <c r="I1311" s="199"/>
      <c r="J1311" s="199"/>
      <c r="K1311" s="199"/>
      <c r="L1311" s="199"/>
      <c r="M1311" s="199"/>
      <c r="N1311" s="199"/>
      <c r="O1311" s="199"/>
      <c r="P1311" s="199"/>
      <c r="Q1311" s="199"/>
      <c r="R1311" s="199"/>
      <c r="S1311" s="199"/>
      <c r="T1311" s="199"/>
      <c r="U1311" s="199"/>
      <c r="V1311" s="199"/>
      <c r="W1311" s="199"/>
      <c r="X1311" s="199"/>
      <c r="Y1311" s="199"/>
      <c r="Z1311" s="199"/>
      <c r="AA1311" s="199"/>
    </row>
    <row r="1312" spans="1:27">
      <c r="A1312" s="199"/>
      <c r="B1312" s="199"/>
      <c r="C1312" s="199"/>
      <c r="D1312" s="199"/>
      <c r="E1312" s="199"/>
      <c r="F1312" s="199"/>
      <c r="G1312" s="199"/>
      <c r="H1312" s="199"/>
      <c r="I1312" s="199"/>
      <c r="J1312" s="199"/>
      <c r="K1312" s="199"/>
      <c r="L1312" s="199"/>
      <c r="M1312" s="199"/>
      <c r="N1312" s="199"/>
      <c r="O1312" s="199"/>
      <c r="P1312" s="199"/>
      <c r="Q1312" s="199"/>
      <c r="R1312" s="199"/>
      <c r="S1312" s="199"/>
      <c r="T1312" s="199"/>
      <c r="U1312" s="199"/>
      <c r="V1312" s="199"/>
      <c r="W1312" s="199"/>
      <c r="X1312" s="199"/>
      <c r="Y1312" s="199"/>
      <c r="Z1312" s="199"/>
      <c r="AA1312" s="199"/>
    </row>
    <row r="1313" spans="1:27">
      <c r="A1313" s="199"/>
      <c r="B1313" s="199"/>
      <c r="C1313" s="199"/>
      <c r="D1313" s="199"/>
      <c r="E1313" s="199"/>
      <c r="F1313" s="199"/>
      <c r="G1313" s="199"/>
      <c r="H1313" s="199"/>
      <c r="I1313" s="199"/>
      <c r="J1313" s="199"/>
      <c r="K1313" s="199"/>
      <c r="L1313" s="199"/>
      <c r="M1313" s="199"/>
      <c r="N1313" s="199"/>
      <c r="O1313" s="199"/>
      <c r="P1313" s="199"/>
      <c r="Q1313" s="199"/>
      <c r="R1313" s="199"/>
      <c r="S1313" s="199"/>
      <c r="T1313" s="199"/>
      <c r="U1313" s="199"/>
      <c r="V1313" s="199"/>
      <c r="W1313" s="199"/>
      <c r="X1313" s="199"/>
      <c r="Y1313" s="199"/>
      <c r="Z1313" s="199"/>
      <c r="AA1313" s="199"/>
    </row>
    <row r="1314" spans="1:27">
      <c r="A1314" s="199"/>
      <c r="B1314" s="199"/>
      <c r="C1314" s="199"/>
      <c r="D1314" s="199"/>
      <c r="E1314" s="199"/>
      <c r="F1314" s="199"/>
      <c r="G1314" s="199"/>
      <c r="H1314" s="199"/>
      <c r="I1314" s="199"/>
      <c r="J1314" s="199"/>
      <c r="K1314" s="199"/>
      <c r="L1314" s="199"/>
      <c r="M1314" s="199"/>
      <c r="N1314" s="199"/>
      <c r="O1314" s="199"/>
      <c r="P1314" s="199"/>
      <c r="Q1314" s="199"/>
      <c r="R1314" s="199"/>
      <c r="S1314" s="199"/>
      <c r="T1314" s="199"/>
      <c r="U1314" s="199"/>
      <c r="V1314" s="199"/>
      <c r="W1314" s="199"/>
      <c r="X1314" s="199"/>
      <c r="Y1314" s="199"/>
      <c r="Z1314" s="199"/>
      <c r="AA1314" s="199"/>
    </row>
    <row r="1315" spans="1:27">
      <c r="A1315" s="199"/>
      <c r="B1315" s="199"/>
      <c r="C1315" s="199"/>
      <c r="D1315" s="199"/>
      <c r="E1315" s="199"/>
      <c r="F1315" s="199"/>
      <c r="G1315" s="199"/>
      <c r="H1315" s="199"/>
      <c r="I1315" s="199"/>
      <c r="J1315" s="199"/>
      <c r="K1315" s="199"/>
      <c r="L1315" s="199"/>
      <c r="M1315" s="199"/>
      <c r="N1315" s="199"/>
      <c r="O1315" s="199"/>
      <c r="P1315" s="199"/>
      <c r="Q1315" s="199"/>
      <c r="R1315" s="199"/>
      <c r="S1315" s="199"/>
      <c r="T1315" s="199"/>
      <c r="U1315" s="199"/>
      <c r="V1315" s="199"/>
      <c r="W1315" s="199"/>
      <c r="X1315" s="199"/>
      <c r="Y1315" s="199"/>
      <c r="Z1315" s="199"/>
      <c r="AA1315" s="199"/>
    </row>
    <row r="1316" spans="1:27">
      <c r="A1316" s="199"/>
      <c r="B1316" s="199"/>
      <c r="C1316" s="199"/>
      <c r="D1316" s="199"/>
      <c r="E1316" s="199"/>
      <c r="F1316" s="199"/>
      <c r="G1316" s="199"/>
      <c r="H1316" s="199"/>
      <c r="I1316" s="199"/>
      <c r="J1316" s="199"/>
      <c r="K1316" s="199"/>
      <c r="L1316" s="199"/>
      <c r="M1316" s="199"/>
      <c r="N1316" s="199"/>
      <c r="O1316" s="199"/>
      <c r="P1316" s="199"/>
      <c r="Q1316" s="199"/>
      <c r="R1316" s="199"/>
      <c r="S1316" s="199"/>
      <c r="T1316" s="199"/>
      <c r="U1316" s="199"/>
      <c r="V1316" s="199"/>
      <c r="W1316" s="199"/>
      <c r="X1316" s="199"/>
      <c r="Y1316" s="199"/>
      <c r="Z1316" s="199"/>
      <c r="AA1316" s="199"/>
    </row>
    <row r="1317" spans="1:27">
      <c r="A1317" s="199"/>
      <c r="B1317" s="199"/>
      <c r="C1317" s="199"/>
      <c r="D1317" s="199"/>
      <c r="E1317" s="199"/>
      <c r="F1317" s="199"/>
      <c r="G1317" s="199"/>
      <c r="H1317" s="199"/>
      <c r="I1317" s="199"/>
      <c r="J1317" s="199"/>
      <c r="K1317" s="199"/>
      <c r="L1317" s="199"/>
      <c r="M1317" s="199"/>
      <c r="N1317" s="199"/>
      <c r="O1317" s="199"/>
      <c r="P1317" s="199"/>
      <c r="Q1317" s="199"/>
      <c r="R1317" s="199"/>
      <c r="S1317" s="199"/>
      <c r="T1317" s="199"/>
      <c r="U1317" s="199"/>
      <c r="V1317" s="199"/>
      <c r="W1317" s="199"/>
      <c r="X1317" s="199"/>
      <c r="Y1317" s="199"/>
      <c r="Z1317" s="199"/>
      <c r="AA1317" s="199"/>
    </row>
    <row r="1318" spans="1:27">
      <c r="A1318" s="199"/>
      <c r="B1318" s="199"/>
      <c r="C1318" s="199"/>
      <c r="D1318" s="199"/>
      <c r="E1318" s="199"/>
      <c r="F1318" s="199"/>
      <c r="G1318" s="199"/>
      <c r="H1318" s="199"/>
      <c r="I1318" s="199"/>
      <c r="J1318" s="199"/>
      <c r="K1318" s="199"/>
      <c r="L1318" s="199"/>
      <c r="M1318" s="199"/>
      <c r="N1318" s="199"/>
      <c r="O1318" s="199"/>
      <c r="P1318" s="199"/>
      <c r="Q1318" s="199"/>
      <c r="R1318" s="199"/>
      <c r="S1318" s="199"/>
      <c r="T1318" s="199"/>
      <c r="U1318" s="199"/>
      <c r="V1318" s="199"/>
      <c r="W1318" s="199"/>
      <c r="X1318" s="199"/>
      <c r="Y1318" s="199"/>
      <c r="Z1318" s="199"/>
      <c r="AA1318" s="199"/>
    </row>
    <row r="1319" spans="1:27">
      <c r="A1319" s="199"/>
      <c r="B1319" s="199"/>
      <c r="C1319" s="199"/>
      <c r="D1319" s="199"/>
      <c r="E1319" s="199"/>
      <c r="F1319" s="199"/>
      <c r="G1319" s="199"/>
      <c r="H1319" s="199"/>
      <c r="I1319" s="199"/>
      <c r="J1319" s="199"/>
      <c r="K1319" s="199"/>
      <c r="L1319" s="199"/>
      <c r="M1319" s="199"/>
      <c r="N1319" s="199"/>
      <c r="O1319" s="199"/>
      <c r="P1319" s="199"/>
      <c r="Q1319" s="199"/>
      <c r="R1319" s="199"/>
      <c r="S1319" s="199"/>
      <c r="T1319" s="199"/>
      <c r="U1319" s="199"/>
      <c r="V1319" s="199"/>
      <c r="W1319" s="199"/>
      <c r="X1319" s="199"/>
      <c r="Y1319" s="199"/>
      <c r="Z1319" s="199"/>
      <c r="AA1319" s="199"/>
    </row>
    <row r="1320" spans="1:27">
      <c r="A1320" s="199"/>
      <c r="B1320" s="199"/>
      <c r="C1320" s="199"/>
      <c r="D1320" s="199"/>
      <c r="E1320" s="199"/>
      <c r="F1320" s="199"/>
      <c r="G1320" s="199"/>
      <c r="H1320" s="199"/>
      <c r="I1320" s="199"/>
      <c r="J1320" s="199"/>
      <c r="K1320" s="199"/>
      <c r="L1320" s="199"/>
      <c r="M1320" s="199"/>
      <c r="N1320" s="199"/>
      <c r="O1320" s="199"/>
      <c r="P1320" s="199"/>
      <c r="Q1320" s="199"/>
      <c r="R1320" s="199"/>
      <c r="S1320" s="199"/>
      <c r="T1320" s="199"/>
      <c r="U1320" s="199"/>
      <c r="V1320" s="199"/>
      <c r="W1320" s="199"/>
      <c r="X1320" s="199"/>
      <c r="Y1320" s="199"/>
      <c r="Z1320" s="199"/>
      <c r="AA1320" s="199"/>
    </row>
    <row r="1321" spans="1:27">
      <c r="A1321" s="199"/>
      <c r="B1321" s="199"/>
      <c r="C1321" s="199"/>
      <c r="D1321" s="199"/>
      <c r="E1321" s="199"/>
      <c r="F1321" s="199"/>
      <c r="G1321" s="199"/>
      <c r="H1321" s="199"/>
      <c r="I1321" s="199"/>
      <c r="J1321" s="199"/>
      <c r="K1321" s="199"/>
      <c r="L1321" s="199"/>
      <c r="M1321" s="199"/>
      <c r="N1321" s="199"/>
      <c r="O1321" s="199"/>
      <c r="P1321" s="199"/>
      <c r="Q1321" s="199"/>
      <c r="R1321" s="199"/>
      <c r="S1321" s="199"/>
      <c r="T1321" s="199"/>
      <c r="U1321" s="199"/>
      <c r="V1321" s="199"/>
      <c r="W1321" s="199"/>
      <c r="X1321" s="199"/>
      <c r="Y1321" s="199"/>
      <c r="Z1321" s="199"/>
      <c r="AA1321" s="199"/>
    </row>
    <row r="1322" spans="1:27">
      <c r="A1322" s="199"/>
      <c r="B1322" s="199"/>
      <c r="C1322" s="199"/>
      <c r="D1322" s="199"/>
      <c r="E1322" s="199"/>
      <c r="F1322" s="199"/>
      <c r="G1322" s="199"/>
      <c r="H1322" s="199"/>
      <c r="I1322" s="199"/>
      <c r="J1322" s="199"/>
      <c r="K1322" s="199"/>
      <c r="L1322" s="199"/>
      <c r="M1322" s="199"/>
      <c r="N1322" s="199"/>
      <c r="O1322" s="199"/>
      <c r="P1322" s="199"/>
      <c r="Q1322" s="199"/>
      <c r="R1322" s="199"/>
      <c r="S1322" s="199"/>
      <c r="T1322" s="199"/>
      <c r="U1322" s="199"/>
      <c r="V1322" s="199"/>
      <c r="W1322" s="199"/>
      <c r="X1322" s="199"/>
      <c r="Y1322" s="199"/>
      <c r="Z1322" s="199"/>
      <c r="AA1322" s="199"/>
    </row>
    <row r="1323" spans="1:27">
      <c r="A1323" s="199"/>
      <c r="B1323" s="199"/>
      <c r="C1323" s="199"/>
      <c r="D1323" s="199"/>
      <c r="E1323" s="199"/>
      <c r="F1323" s="199"/>
      <c r="G1323" s="199"/>
      <c r="H1323" s="199"/>
      <c r="I1323" s="199"/>
      <c r="J1323" s="199"/>
      <c r="K1323" s="199"/>
      <c r="L1323" s="199"/>
      <c r="M1323" s="199"/>
      <c r="N1323" s="199"/>
      <c r="O1323" s="199"/>
      <c r="P1323" s="199"/>
      <c r="Q1323" s="199"/>
      <c r="R1323" s="199"/>
      <c r="S1323" s="199"/>
      <c r="T1323" s="199"/>
      <c r="U1323" s="199"/>
      <c r="V1323" s="199"/>
      <c r="W1323" s="199"/>
      <c r="X1323" s="199"/>
      <c r="Y1323" s="199"/>
      <c r="Z1323" s="199"/>
      <c r="AA1323" s="199"/>
    </row>
    <row r="1324" spans="1:27">
      <c r="A1324" s="199"/>
      <c r="B1324" s="199"/>
      <c r="C1324" s="199"/>
      <c r="D1324" s="199"/>
      <c r="E1324" s="199"/>
      <c r="F1324" s="199"/>
      <c r="G1324" s="199"/>
      <c r="H1324" s="199"/>
      <c r="I1324" s="199"/>
      <c r="J1324" s="199"/>
      <c r="K1324" s="199"/>
      <c r="L1324" s="199"/>
      <c r="M1324" s="199"/>
      <c r="N1324" s="199"/>
      <c r="O1324" s="199"/>
      <c r="P1324" s="199"/>
      <c r="Q1324" s="199"/>
      <c r="R1324" s="199"/>
      <c r="S1324" s="199"/>
      <c r="T1324" s="199"/>
      <c r="U1324" s="199"/>
      <c r="V1324" s="199"/>
      <c r="W1324" s="199"/>
      <c r="X1324" s="199"/>
      <c r="Y1324" s="199"/>
      <c r="Z1324" s="199"/>
      <c r="AA1324" s="199"/>
    </row>
    <row r="1325" spans="1:27">
      <c r="A1325" s="199"/>
      <c r="B1325" s="199"/>
      <c r="C1325" s="199"/>
      <c r="D1325" s="199"/>
      <c r="E1325" s="199"/>
      <c r="F1325" s="199"/>
      <c r="G1325" s="199"/>
      <c r="H1325" s="199"/>
      <c r="I1325" s="199"/>
      <c r="J1325" s="199"/>
      <c r="K1325" s="199"/>
      <c r="L1325" s="199"/>
      <c r="M1325" s="199"/>
      <c r="N1325" s="199"/>
      <c r="O1325" s="199"/>
      <c r="P1325" s="199"/>
      <c r="Q1325" s="199"/>
      <c r="R1325" s="199"/>
      <c r="S1325" s="199"/>
      <c r="T1325" s="199"/>
      <c r="U1325" s="199"/>
      <c r="V1325" s="199"/>
      <c r="W1325" s="199"/>
      <c r="X1325" s="199"/>
      <c r="Y1325" s="199"/>
      <c r="Z1325" s="199"/>
      <c r="AA1325" s="199"/>
    </row>
    <row r="1326" spans="1:27">
      <c r="A1326" s="199"/>
      <c r="B1326" s="199"/>
      <c r="C1326" s="199"/>
      <c r="D1326" s="199"/>
      <c r="E1326" s="199"/>
      <c r="F1326" s="199"/>
      <c r="G1326" s="199"/>
      <c r="H1326" s="199"/>
      <c r="I1326" s="199"/>
      <c r="J1326" s="199"/>
      <c r="K1326" s="199"/>
      <c r="L1326" s="199"/>
      <c r="M1326" s="199"/>
      <c r="N1326" s="199"/>
      <c r="O1326" s="199"/>
      <c r="P1326" s="199"/>
      <c r="Q1326" s="199"/>
      <c r="R1326" s="199"/>
      <c r="S1326" s="199"/>
      <c r="T1326" s="199"/>
      <c r="U1326" s="199"/>
      <c r="V1326" s="199"/>
      <c r="W1326" s="199"/>
      <c r="X1326" s="199"/>
      <c r="Y1326" s="199"/>
      <c r="Z1326" s="199"/>
      <c r="AA1326" s="199"/>
    </row>
    <row r="1327" spans="1:27">
      <c r="A1327" s="199"/>
      <c r="B1327" s="199"/>
      <c r="C1327" s="199"/>
      <c r="D1327" s="199"/>
      <c r="E1327" s="199"/>
      <c r="F1327" s="199"/>
      <c r="G1327" s="199"/>
      <c r="H1327" s="199"/>
      <c r="I1327" s="199"/>
      <c r="J1327" s="199"/>
      <c r="K1327" s="199"/>
      <c r="L1327" s="199"/>
      <c r="M1327" s="199"/>
      <c r="N1327" s="199"/>
      <c r="O1327" s="199"/>
      <c r="P1327" s="199"/>
      <c r="Q1327" s="199"/>
      <c r="R1327" s="199"/>
      <c r="S1327" s="199"/>
      <c r="T1327" s="199"/>
      <c r="U1327" s="199"/>
      <c r="V1327" s="199"/>
      <c r="W1327" s="199"/>
      <c r="X1327" s="199"/>
      <c r="Y1327" s="199"/>
      <c r="Z1327" s="199"/>
      <c r="AA1327" s="199"/>
    </row>
    <row r="1328" spans="1:27">
      <c r="A1328" s="199"/>
      <c r="B1328" s="199"/>
      <c r="C1328" s="199"/>
      <c r="D1328" s="199"/>
      <c r="E1328" s="199"/>
      <c r="F1328" s="199"/>
      <c r="G1328" s="199"/>
      <c r="H1328" s="199"/>
      <c r="I1328" s="199"/>
      <c r="J1328" s="199"/>
      <c r="K1328" s="199"/>
      <c r="L1328" s="199"/>
      <c r="M1328" s="199"/>
      <c r="N1328" s="199"/>
      <c r="O1328" s="199"/>
      <c r="P1328" s="199"/>
      <c r="Q1328" s="199"/>
      <c r="R1328" s="199"/>
      <c r="S1328" s="199"/>
      <c r="T1328" s="199"/>
      <c r="U1328" s="199"/>
      <c r="V1328" s="199"/>
      <c r="W1328" s="199"/>
      <c r="X1328" s="199"/>
      <c r="Y1328" s="199"/>
      <c r="Z1328" s="199"/>
      <c r="AA1328" s="199"/>
    </row>
    <row r="1329" spans="1:27">
      <c r="A1329" s="199"/>
      <c r="B1329" s="199"/>
      <c r="C1329" s="199"/>
      <c r="D1329" s="199"/>
      <c r="E1329" s="199"/>
      <c r="F1329" s="199"/>
      <c r="G1329" s="199"/>
      <c r="H1329" s="199"/>
      <c r="I1329" s="199"/>
      <c r="J1329" s="199"/>
      <c r="K1329" s="199"/>
      <c r="L1329" s="199"/>
      <c r="M1329" s="199"/>
      <c r="N1329" s="199"/>
      <c r="O1329" s="199"/>
      <c r="P1329" s="199"/>
      <c r="Q1329" s="199"/>
      <c r="R1329" s="199"/>
      <c r="S1329" s="199"/>
      <c r="T1329" s="199"/>
      <c r="U1329" s="199"/>
      <c r="V1329" s="199"/>
      <c r="W1329" s="199"/>
      <c r="X1329" s="199"/>
      <c r="Y1329" s="199"/>
      <c r="Z1329" s="199"/>
      <c r="AA1329" s="199"/>
    </row>
    <row r="1330" spans="1:27">
      <c r="A1330" s="199"/>
      <c r="B1330" s="199"/>
      <c r="C1330" s="199"/>
      <c r="D1330" s="199"/>
      <c r="E1330" s="199"/>
      <c r="F1330" s="199"/>
      <c r="G1330" s="199"/>
      <c r="H1330" s="199"/>
      <c r="I1330" s="199"/>
      <c r="J1330" s="199"/>
      <c r="K1330" s="199"/>
      <c r="L1330" s="199"/>
      <c r="M1330" s="199"/>
      <c r="N1330" s="199"/>
      <c r="O1330" s="199"/>
      <c r="P1330" s="199"/>
      <c r="Q1330" s="199"/>
      <c r="R1330" s="199"/>
      <c r="S1330" s="199"/>
      <c r="T1330" s="199"/>
      <c r="U1330" s="199"/>
      <c r="V1330" s="199"/>
      <c r="W1330" s="199"/>
      <c r="X1330" s="199"/>
      <c r="Y1330" s="199"/>
      <c r="Z1330" s="199"/>
      <c r="AA1330" s="199"/>
    </row>
    <row r="1331" spans="1:27">
      <c r="A1331" s="199"/>
      <c r="B1331" s="199"/>
      <c r="C1331" s="199"/>
      <c r="D1331" s="199"/>
      <c r="E1331" s="199"/>
      <c r="F1331" s="199"/>
      <c r="G1331" s="199"/>
      <c r="H1331" s="199"/>
      <c r="I1331" s="199"/>
      <c r="J1331" s="199"/>
      <c r="K1331" s="199"/>
      <c r="L1331" s="199"/>
      <c r="M1331" s="199"/>
      <c r="N1331" s="199"/>
      <c r="O1331" s="199"/>
      <c r="P1331" s="199"/>
      <c r="Q1331" s="199"/>
      <c r="R1331" s="199"/>
      <c r="S1331" s="199"/>
      <c r="T1331" s="199"/>
      <c r="U1331" s="199"/>
      <c r="V1331" s="199"/>
      <c r="W1331" s="199"/>
      <c r="X1331" s="199"/>
      <c r="Y1331" s="199"/>
      <c r="Z1331" s="199"/>
      <c r="AA1331" s="199"/>
    </row>
    <row r="1332" spans="1:27">
      <c r="A1332" s="199"/>
      <c r="B1332" s="199"/>
      <c r="C1332" s="199"/>
      <c r="D1332" s="199"/>
      <c r="E1332" s="199"/>
      <c r="F1332" s="199"/>
      <c r="G1332" s="199"/>
      <c r="H1332" s="199"/>
      <c r="I1332" s="199"/>
      <c r="J1332" s="199"/>
      <c r="K1332" s="199"/>
      <c r="L1332" s="199"/>
      <c r="M1332" s="199"/>
      <c r="N1332" s="199"/>
      <c r="O1332" s="199"/>
      <c r="P1332" s="199"/>
      <c r="Q1332" s="199"/>
      <c r="R1332" s="199"/>
      <c r="S1332" s="199"/>
      <c r="T1332" s="199"/>
      <c r="U1332" s="199"/>
      <c r="V1332" s="199"/>
      <c r="W1332" s="199"/>
      <c r="X1332" s="199"/>
      <c r="Y1332" s="199"/>
      <c r="Z1332" s="199"/>
      <c r="AA1332" s="199"/>
    </row>
    <row r="1333" spans="1:27">
      <c r="A1333" s="199"/>
      <c r="B1333" s="199"/>
      <c r="C1333" s="199"/>
      <c r="D1333" s="199"/>
      <c r="E1333" s="199"/>
      <c r="F1333" s="199"/>
      <c r="G1333" s="199"/>
      <c r="H1333" s="199"/>
      <c r="I1333" s="199"/>
      <c r="J1333" s="199"/>
      <c r="K1333" s="199"/>
      <c r="L1333" s="199"/>
      <c r="M1333" s="199"/>
      <c r="N1333" s="199"/>
      <c r="O1333" s="199"/>
      <c r="P1333" s="199"/>
      <c r="Q1333" s="199"/>
      <c r="R1333" s="199"/>
      <c r="S1333" s="199"/>
      <c r="T1333" s="199"/>
      <c r="U1333" s="199"/>
      <c r="V1333" s="199"/>
      <c r="W1333" s="199"/>
      <c r="X1333" s="199"/>
      <c r="Y1333" s="199"/>
      <c r="Z1333" s="199"/>
      <c r="AA1333" s="199"/>
    </row>
    <row r="1334" spans="1:27">
      <c r="A1334" s="199"/>
      <c r="B1334" s="199"/>
      <c r="C1334" s="199"/>
      <c r="D1334" s="199"/>
      <c r="E1334" s="199"/>
      <c r="F1334" s="199"/>
      <c r="G1334" s="199"/>
      <c r="H1334" s="199"/>
      <c r="I1334" s="199"/>
      <c r="J1334" s="199"/>
      <c r="K1334" s="199"/>
      <c r="L1334" s="199"/>
      <c r="M1334" s="199"/>
      <c r="N1334" s="199"/>
      <c r="O1334" s="199"/>
      <c r="P1334" s="199"/>
      <c r="Q1334" s="199"/>
      <c r="R1334" s="199"/>
      <c r="S1334" s="199"/>
      <c r="T1334" s="199"/>
      <c r="U1334" s="199"/>
      <c r="V1334" s="199"/>
      <c r="W1334" s="199"/>
      <c r="X1334" s="199"/>
      <c r="Y1334" s="199"/>
      <c r="Z1334" s="199"/>
      <c r="AA1334" s="199"/>
    </row>
    <row r="1335" spans="1:27">
      <c r="A1335" s="199"/>
      <c r="B1335" s="199"/>
      <c r="C1335" s="199"/>
      <c r="D1335" s="199"/>
      <c r="E1335" s="199"/>
      <c r="F1335" s="199"/>
      <c r="G1335" s="199"/>
      <c r="H1335" s="199"/>
      <c r="I1335" s="199"/>
      <c r="J1335" s="199"/>
      <c r="K1335" s="199"/>
      <c r="L1335" s="199"/>
      <c r="M1335" s="199"/>
      <c r="N1335" s="199"/>
      <c r="O1335" s="199"/>
      <c r="P1335" s="199"/>
      <c r="Q1335" s="199"/>
      <c r="R1335" s="199"/>
      <c r="S1335" s="199"/>
      <c r="T1335" s="199"/>
      <c r="U1335" s="199"/>
      <c r="V1335" s="199"/>
      <c r="W1335" s="199"/>
      <c r="X1335" s="199"/>
      <c r="Y1335" s="199"/>
      <c r="Z1335" s="199"/>
      <c r="AA1335" s="199"/>
    </row>
    <row r="1336" spans="1:27">
      <c r="A1336" s="199"/>
      <c r="B1336" s="199"/>
      <c r="C1336" s="199"/>
      <c r="D1336" s="199"/>
      <c r="E1336" s="199"/>
      <c r="F1336" s="199"/>
      <c r="G1336" s="199"/>
      <c r="H1336" s="199"/>
      <c r="I1336" s="199"/>
      <c r="J1336" s="199"/>
      <c r="K1336" s="199"/>
      <c r="L1336" s="199"/>
      <c r="M1336" s="199"/>
      <c r="N1336" s="199"/>
      <c r="O1336" s="199"/>
      <c r="P1336" s="199"/>
      <c r="Q1336" s="199"/>
      <c r="R1336" s="199"/>
      <c r="S1336" s="199"/>
      <c r="T1336" s="199"/>
      <c r="U1336" s="199"/>
      <c r="V1336" s="199"/>
      <c r="W1336" s="199"/>
      <c r="X1336" s="199"/>
      <c r="Y1336" s="199"/>
      <c r="Z1336" s="199"/>
      <c r="AA1336" s="199"/>
    </row>
    <row r="1337" spans="1:27">
      <c r="A1337" s="199"/>
      <c r="B1337" s="199"/>
      <c r="C1337" s="199"/>
      <c r="D1337" s="199"/>
      <c r="E1337" s="199"/>
      <c r="F1337" s="199"/>
      <c r="G1337" s="199"/>
      <c r="H1337" s="199"/>
      <c r="I1337" s="199"/>
      <c r="J1337" s="199"/>
      <c r="K1337" s="199"/>
      <c r="L1337" s="199"/>
      <c r="M1337" s="199"/>
      <c r="N1337" s="199"/>
      <c r="O1337" s="199"/>
      <c r="P1337" s="199"/>
      <c r="Q1337" s="199"/>
      <c r="R1337" s="199"/>
      <c r="S1337" s="199"/>
      <c r="T1337" s="199"/>
      <c r="U1337" s="199"/>
      <c r="V1337" s="199"/>
      <c r="W1337" s="199"/>
      <c r="X1337" s="199"/>
      <c r="Y1337" s="199"/>
      <c r="Z1337" s="199"/>
      <c r="AA1337" s="199"/>
    </row>
    <row r="1338" spans="1:27">
      <c r="A1338" s="199"/>
      <c r="B1338" s="199"/>
      <c r="C1338" s="199"/>
      <c r="D1338" s="199"/>
      <c r="E1338" s="199"/>
      <c r="F1338" s="199"/>
      <c r="G1338" s="199"/>
      <c r="H1338" s="199"/>
      <c r="I1338" s="199"/>
      <c r="J1338" s="199"/>
      <c r="K1338" s="199"/>
      <c r="L1338" s="199"/>
      <c r="M1338" s="199"/>
      <c r="N1338" s="199"/>
      <c r="O1338" s="199"/>
      <c r="P1338" s="199"/>
      <c r="Q1338" s="199"/>
      <c r="R1338" s="199"/>
      <c r="S1338" s="199"/>
      <c r="T1338" s="199"/>
      <c r="U1338" s="199"/>
      <c r="V1338" s="199"/>
      <c r="W1338" s="199"/>
      <c r="X1338" s="199"/>
      <c r="Y1338" s="199"/>
      <c r="Z1338" s="199"/>
      <c r="AA1338" s="199"/>
    </row>
    <row r="1339" spans="1:27">
      <c r="A1339" s="199"/>
      <c r="B1339" s="199"/>
      <c r="C1339" s="199"/>
      <c r="D1339" s="199"/>
      <c r="E1339" s="199"/>
      <c r="F1339" s="199"/>
      <c r="G1339" s="199"/>
      <c r="H1339" s="199"/>
      <c r="I1339" s="199"/>
      <c r="J1339" s="199"/>
      <c r="K1339" s="199"/>
      <c r="L1339" s="199"/>
      <c r="M1339" s="199"/>
      <c r="N1339" s="199"/>
      <c r="O1339" s="199"/>
      <c r="P1339" s="199"/>
      <c r="Q1339" s="199"/>
      <c r="R1339" s="199"/>
      <c r="S1339" s="199"/>
      <c r="T1339" s="199"/>
      <c r="U1339" s="199"/>
      <c r="V1339" s="199"/>
      <c r="W1339" s="199"/>
      <c r="X1339" s="199"/>
      <c r="Y1339" s="199"/>
      <c r="Z1339" s="199"/>
      <c r="AA1339" s="199"/>
    </row>
    <row r="1340" spans="1:27">
      <c r="A1340" s="199"/>
      <c r="B1340" s="199"/>
      <c r="C1340" s="199"/>
      <c r="D1340" s="199"/>
      <c r="E1340" s="199"/>
      <c r="F1340" s="199"/>
      <c r="G1340" s="199"/>
      <c r="H1340" s="199"/>
      <c r="I1340" s="199"/>
      <c r="J1340" s="199"/>
      <c r="K1340" s="199"/>
      <c r="L1340" s="199"/>
      <c r="M1340" s="199"/>
      <c r="N1340" s="199"/>
      <c r="O1340" s="199"/>
      <c r="P1340" s="199"/>
      <c r="Q1340" s="199"/>
      <c r="R1340" s="199"/>
      <c r="S1340" s="199"/>
      <c r="T1340" s="199"/>
      <c r="U1340" s="199"/>
      <c r="V1340" s="199"/>
      <c r="W1340" s="199"/>
      <c r="X1340" s="199"/>
      <c r="Y1340" s="199"/>
      <c r="Z1340" s="199"/>
      <c r="AA1340" s="199"/>
    </row>
    <row r="1341" spans="1:27">
      <c r="A1341" s="199"/>
      <c r="B1341" s="199"/>
      <c r="C1341" s="199"/>
      <c r="D1341" s="199"/>
      <c r="E1341" s="199"/>
      <c r="F1341" s="199"/>
      <c r="G1341" s="199"/>
      <c r="H1341" s="199"/>
      <c r="I1341" s="199"/>
      <c r="J1341" s="199"/>
      <c r="K1341" s="199"/>
      <c r="L1341" s="199"/>
      <c r="M1341" s="199"/>
      <c r="N1341" s="199"/>
      <c r="O1341" s="199"/>
      <c r="P1341" s="199"/>
      <c r="Q1341" s="199"/>
      <c r="R1341" s="199"/>
      <c r="S1341" s="199"/>
      <c r="T1341" s="199"/>
      <c r="U1341" s="199"/>
      <c r="V1341" s="199"/>
      <c r="W1341" s="199"/>
      <c r="X1341" s="199"/>
      <c r="Y1341" s="199"/>
      <c r="Z1341" s="199"/>
      <c r="AA1341" s="199"/>
    </row>
    <row r="1342" spans="1:27">
      <c r="A1342" s="199"/>
      <c r="B1342" s="199"/>
      <c r="C1342" s="199"/>
      <c r="D1342" s="199"/>
      <c r="E1342" s="199"/>
      <c r="F1342" s="199"/>
      <c r="G1342" s="199"/>
      <c r="H1342" s="199"/>
      <c r="I1342" s="199"/>
      <c r="J1342" s="199"/>
      <c r="K1342" s="199"/>
      <c r="L1342" s="199"/>
      <c r="M1342" s="199"/>
      <c r="N1342" s="199"/>
      <c r="O1342" s="199"/>
      <c r="P1342" s="199"/>
      <c r="Q1342" s="199"/>
      <c r="R1342" s="199"/>
      <c r="S1342" s="199"/>
      <c r="T1342" s="199"/>
      <c r="U1342" s="199"/>
      <c r="V1342" s="199"/>
      <c r="W1342" s="199"/>
      <c r="X1342" s="199"/>
      <c r="Y1342" s="199"/>
      <c r="Z1342" s="199"/>
      <c r="AA1342" s="199"/>
    </row>
    <row r="1343" spans="1:27">
      <c r="A1343" s="199"/>
      <c r="B1343" s="199"/>
      <c r="C1343" s="199"/>
      <c r="D1343" s="199"/>
      <c r="E1343" s="199"/>
      <c r="F1343" s="199"/>
      <c r="G1343" s="199"/>
      <c r="H1343" s="199"/>
      <c r="I1343" s="199"/>
      <c r="J1343" s="199"/>
      <c r="K1343" s="199"/>
      <c r="L1343" s="199"/>
      <c r="M1343" s="199"/>
      <c r="N1343" s="199"/>
      <c r="O1343" s="199"/>
      <c r="P1343" s="199"/>
      <c r="Q1343" s="199"/>
      <c r="R1343" s="199"/>
      <c r="S1343" s="199"/>
      <c r="T1343" s="199"/>
      <c r="U1343" s="199"/>
      <c r="V1343" s="199"/>
      <c r="W1343" s="199"/>
      <c r="X1343" s="199"/>
      <c r="Y1343" s="199"/>
      <c r="Z1343" s="199"/>
      <c r="AA1343" s="199"/>
    </row>
    <row r="1344" spans="1:27">
      <c r="A1344" s="199"/>
      <c r="B1344" s="199"/>
      <c r="C1344" s="199"/>
      <c r="D1344" s="199"/>
      <c r="E1344" s="199"/>
      <c r="F1344" s="199"/>
      <c r="G1344" s="199"/>
      <c r="H1344" s="199"/>
      <c r="I1344" s="199"/>
      <c r="J1344" s="199"/>
      <c r="K1344" s="199"/>
      <c r="L1344" s="199"/>
      <c r="M1344" s="199"/>
      <c r="N1344" s="199"/>
      <c r="O1344" s="199"/>
      <c r="P1344" s="199"/>
      <c r="Q1344" s="199"/>
      <c r="R1344" s="199"/>
      <c r="S1344" s="199"/>
      <c r="T1344" s="199"/>
      <c r="U1344" s="199"/>
      <c r="V1344" s="199"/>
      <c r="W1344" s="199"/>
      <c r="X1344" s="199"/>
      <c r="Y1344" s="199"/>
      <c r="Z1344" s="199"/>
      <c r="AA1344" s="199"/>
    </row>
    <row r="1345" spans="1:27">
      <c r="A1345" s="199"/>
      <c r="B1345" s="199"/>
      <c r="C1345" s="199"/>
      <c r="D1345" s="199"/>
      <c r="E1345" s="199"/>
      <c r="F1345" s="199"/>
      <c r="G1345" s="199"/>
      <c r="H1345" s="199"/>
      <c r="I1345" s="199"/>
      <c r="J1345" s="199"/>
      <c r="K1345" s="199"/>
      <c r="L1345" s="199"/>
      <c r="M1345" s="199"/>
      <c r="N1345" s="199"/>
      <c r="O1345" s="199"/>
      <c r="P1345" s="199"/>
      <c r="Q1345" s="199"/>
      <c r="R1345" s="199"/>
      <c r="S1345" s="199"/>
      <c r="T1345" s="199"/>
      <c r="U1345" s="199"/>
      <c r="V1345" s="199"/>
      <c r="W1345" s="199"/>
      <c r="X1345" s="199"/>
      <c r="Y1345" s="199"/>
      <c r="Z1345" s="199"/>
      <c r="AA1345" s="199"/>
    </row>
    <row r="1346" spans="1:27">
      <c r="A1346" s="199"/>
      <c r="B1346" s="199"/>
      <c r="C1346" s="199"/>
      <c r="D1346" s="199"/>
      <c r="E1346" s="199"/>
      <c r="F1346" s="199"/>
      <c r="G1346" s="199"/>
      <c r="H1346" s="199"/>
      <c r="I1346" s="199"/>
      <c r="J1346" s="199"/>
      <c r="K1346" s="199"/>
      <c r="L1346" s="199"/>
      <c r="M1346" s="199"/>
      <c r="N1346" s="199"/>
      <c r="O1346" s="199"/>
      <c r="P1346" s="199"/>
      <c r="Q1346" s="199"/>
      <c r="R1346" s="199"/>
      <c r="S1346" s="199"/>
      <c r="T1346" s="199"/>
      <c r="U1346" s="199"/>
      <c r="V1346" s="199"/>
      <c r="W1346" s="199"/>
      <c r="X1346" s="199"/>
      <c r="Y1346" s="199"/>
      <c r="Z1346" s="199"/>
      <c r="AA1346" s="199"/>
    </row>
    <row r="1347" spans="1:27">
      <c r="A1347" s="199"/>
      <c r="B1347" s="199"/>
      <c r="C1347" s="199"/>
      <c r="D1347" s="199"/>
      <c r="E1347" s="199"/>
      <c r="F1347" s="199"/>
      <c r="G1347" s="199"/>
      <c r="H1347" s="199"/>
      <c r="I1347" s="199"/>
      <c r="J1347" s="199"/>
      <c r="K1347" s="199"/>
      <c r="L1347" s="199"/>
      <c r="M1347" s="199"/>
      <c r="N1347" s="199"/>
      <c r="O1347" s="199"/>
      <c r="P1347" s="199"/>
      <c r="Q1347" s="199"/>
      <c r="R1347" s="199"/>
      <c r="S1347" s="199"/>
      <c r="T1347" s="199"/>
      <c r="U1347" s="199"/>
      <c r="V1347" s="199"/>
      <c r="W1347" s="199"/>
      <c r="X1347" s="199"/>
      <c r="Y1347" s="199"/>
      <c r="Z1347" s="199"/>
      <c r="AA1347" s="199"/>
    </row>
    <row r="1348" spans="1:27">
      <c r="A1348" s="199"/>
      <c r="B1348" s="199"/>
      <c r="C1348" s="199"/>
      <c r="D1348" s="199"/>
      <c r="E1348" s="199"/>
      <c r="F1348" s="199"/>
      <c r="G1348" s="199"/>
      <c r="H1348" s="199"/>
      <c r="I1348" s="199"/>
      <c r="J1348" s="199"/>
      <c r="K1348" s="199"/>
      <c r="L1348" s="199"/>
      <c r="M1348" s="199"/>
      <c r="N1348" s="199"/>
      <c r="O1348" s="199"/>
      <c r="P1348" s="199"/>
      <c r="Q1348" s="199"/>
      <c r="R1348" s="199"/>
      <c r="S1348" s="199"/>
      <c r="T1348" s="199"/>
      <c r="U1348" s="199"/>
      <c r="V1348" s="199"/>
      <c r="W1348" s="199"/>
      <c r="X1348" s="199"/>
      <c r="Y1348" s="199"/>
      <c r="Z1348" s="199"/>
      <c r="AA1348" s="199"/>
    </row>
    <row r="1349" spans="1:27">
      <c r="A1349" s="199"/>
      <c r="B1349" s="199"/>
      <c r="C1349" s="199"/>
      <c r="D1349" s="199"/>
      <c r="E1349" s="199"/>
      <c r="F1349" s="199"/>
      <c r="G1349" s="199"/>
      <c r="H1349" s="199"/>
      <c r="I1349" s="199"/>
      <c r="J1349" s="199"/>
      <c r="K1349" s="199"/>
      <c r="L1349" s="199"/>
      <c r="M1349" s="199"/>
      <c r="N1349" s="199"/>
      <c r="O1349" s="199"/>
      <c r="P1349" s="199"/>
      <c r="Q1349" s="199"/>
      <c r="R1349" s="199"/>
      <c r="S1349" s="199"/>
      <c r="T1349" s="199"/>
      <c r="U1349" s="199"/>
      <c r="V1349" s="199"/>
      <c r="W1349" s="199"/>
      <c r="X1349" s="199"/>
      <c r="Y1349" s="199"/>
      <c r="Z1349" s="199"/>
      <c r="AA1349" s="199"/>
    </row>
    <row r="1350" spans="1:27">
      <c r="A1350" s="199"/>
      <c r="B1350" s="199"/>
      <c r="C1350" s="199"/>
      <c r="D1350" s="199"/>
      <c r="E1350" s="199"/>
      <c r="F1350" s="199"/>
      <c r="G1350" s="199"/>
      <c r="H1350" s="199"/>
      <c r="I1350" s="199"/>
      <c r="J1350" s="199"/>
      <c r="K1350" s="199"/>
      <c r="L1350" s="199"/>
      <c r="M1350" s="199"/>
      <c r="N1350" s="199"/>
      <c r="O1350" s="199"/>
      <c r="P1350" s="199"/>
      <c r="Q1350" s="199"/>
      <c r="R1350" s="199"/>
      <c r="S1350" s="199"/>
      <c r="T1350" s="199"/>
      <c r="U1350" s="199"/>
      <c r="V1350" s="199"/>
      <c r="W1350" s="199"/>
      <c r="X1350" s="199"/>
      <c r="Y1350" s="199"/>
      <c r="Z1350" s="199"/>
      <c r="AA1350" s="199"/>
    </row>
    <row r="1351" spans="1:27">
      <c r="A1351" s="199"/>
      <c r="B1351" s="199"/>
      <c r="C1351" s="199"/>
      <c r="D1351" s="199"/>
      <c r="E1351" s="199"/>
      <c r="F1351" s="199"/>
      <c r="G1351" s="199"/>
      <c r="H1351" s="199"/>
      <c r="I1351" s="199"/>
      <c r="J1351" s="199"/>
      <c r="K1351" s="199"/>
      <c r="L1351" s="199"/>
      <c r="M1351" s="199"/>
      <c r="N1351" s="199"/>
      <c r="O1351" s="199"/>
      <c r="P1351" s="199"/>
      <c r="Q1351" s="199"/>
      <c r="R1351" s="199"/>
      <c r="S1351" s="199"/>
      <c r="T1351" s="199"/>
      <c r="U1351" s="199"/>
      <c r="V1351" s="199"/>
      <c r="W1351" s="199"/>
      <c r="X1351" s="199"/>
      <c r="Y1351" s="199"/>
      <c r="Z1351" s="199"/>
      <c r="AA1351" s="199"/>
    </row>
    <row r="1352" spans="1:27">
      <c r="A1352" s="199"/>
      <c r="B1352" s="199"/>
      <c r="C1352" s="199"/>
      <c r="D1352" s="199"/>
      <c r="E1352" s="199"/>
      <c r="F1352" s="199"/>
      <c r="G1352" s="199"/>
      <c r="H1352" s="199"/>
      <c r="I1352" s="199"/>
      <c r="J1352" s="199"/>
      <c r="K1352" s="199"/>
      <c r="L1352" s="199"/>
      <c r="M1352" s="199"/>
      <c r="N1352" s="199"/>
      <c r="O1352" s="199"/>
      <c r="P1352" s="199"/>
      <c r="Q1352" s="199"/>
      <c r="R1352" s="199"/>
      <c r="S1352" s="199"/>
      <c r="T1352" s="199"/>
      <c r="U1352" s="199"/>
      <c r="V1352" s="199"/>
      <c r="W1352" s="199"/>
      <c r="X1352" s="199"/>
      <c r="Y1352" s="199"/>
      <c r="Z1352" s="199"/>
      <c r="AA1352" s="199"/>
    </row>
    <row r="1353" spans="1:27">
      <c r="A1353" s="199"/>
      <c r="B1353" s="199"/>
      <c r="C1353" s="199"/>
      <c r="D1353" s="199"/>
      <c r="E1353" s="199"/>
      <c r="F1353" s="199"/>
      <c r="G1353" s="199"/>
      <c r="H1353" s="199"/>
      <c r="I1353" s="199"/>
      <c r="J1353" s="199"/>
      <c r="K1353" s="199"/>
      <c r="L1353" s="199"/>
      <c r="M1353" s="199"/>
      <c r="N1353" s="199"/>
      <c r="O1353" s="199"/>
      <c r="P1353" s="199"/>
      <c r="Q1353" s="199"/>
      <c r="R1353" s="199"/>
      <c r="S1353" s="199"/>
      <c r="T1353" s="199"/>
      <c r="U1353" s="199"/>
      <c r="V1353" s="199"/>
      <c r="W1353" s="199"/>
      <c r="X1353" s="199"/>
      <c r="Y1353" s="199"/>
      <c r="Z1353" s="199"/>
      <c r="AA1353" s="199"/>
    </row>
    <row r="1354" spans="1:27">
      <c r="A1354" s="199"/>
      <c r="B1354" s="199"/>
      <c r="C1354" s="199"/>
      <c r="D1354" s="199"/>
      <c r="E1354" s="199"/>
      <c r="F1354" s="199"/>
      <c r="G1354" s="199"/>
      <c r="H1354" s="199"/>
      <c r="I1354" s="199"/>
      <c r="J1354" s="199"/>
      <c r="K1354" s="199"/>
      <c r="L1354" s="199"/>
      <c r="M1354" s="199"/>
      <c r="N1354" s="199"/>
      <c r="O1354" s="199"/>
      <c r="P1354" s="199"/>
      <c r="Q1354" s="199"/>
      <c r="R1354" s="199"/>
      <c r="S1354" s="199"/>
      <c r="T1354" s="199"/>
      <c r="U1354" s="199"/>
      <c r="V1354" s="199"/>
      <c r="W1354" s="199"/>
      <c r="X1354" s="199"/>
      <c r="Y1354" s="199"/>
      <c r="Z1354" s="199"/>
      <c r="AA1354" s="199"/>
    </row>
    <row r="1355" spans="1:27">
      <c r="A1355" s="199"/>
      <c r="B1355" s="199"/>
      <c r="C1355" s="199"/>
      <c r="D1355" s="199"/>
      <c r="E1355" s="199"/>
      <c r="F1355" s="199"/>
      <c r="G1355" s="199"/>
      <c r="H1355" s="199"/>
      <c r="I1355" s="199"/>
      <c r="J1355" s="199"/>
      <c r="K1355" s="199"/>
      <c r="L1355" s="199"/>
      <c r="M1355" s="199"/>
      <c r="N1355" s="199"/>
      <c r="O1355" s="199"/>
      <c r="P1355" s="199"/>
      <c r="Q1355" s="199"/>
      <c r="R1355" s="199"/>
      <c r="S1355" s="199"/>
      <c r="T1355" s="199"/>
      <c r="U1355" s="199"/>
      <c r="V1355" s="199"/>
      <c r="W1355" s="199"/>
      <c r="X1355" s="199"/>
      <c r="Y1355" s="199"/>
      <c r="Z1355" s="199"/>
      <c r="AA1355" s="199"/>
    </row>
    <row r="1356" spans="1:27">
      <c r="A1356" s="199"/>
      <c r="B1356" s="199"/>
      <c r="C1356" s="199"/>
      <c r="D1356" s="199"/>
      <c r="E1356" s="199"/>
      <c r="F1356" s="199"/>
      <c r="G1356" s="199"/>
      <c r="H1356" s="199"/>
      <c r="I1356" s="199"/>
      <c r="J1356" s="199"/>
      <c r="K1356" s="199"/>
      <c r="L1356" s="199"/>
      <c r="M1356" s="199"/>
      <c r="N1356" s="199"/>
      <c r="O1356" s="199"/>
      <c r="P1356" s="199"/>
      <c r="Q1356" s="199"/>
      <c r="R1356" s="199"/>
      <c r="S1356" s="199"/>
      <c r="T1356" s="199"/>
      <c r="U1356" s="199"/>
      <c r="V1356" s="199"/>
      <c r="W1356" s="199"/>
      <c r="X1356" s="199"/>
      <c r="Y1356" s="199"/>
      <c r="Z1356" s="199"/>
      <c r="AA1356" s="199"/>
    </row>
    <row r="1357" spans="1:27">
      <c r="A1357" s="199"/>
      <c r="B1357" s="199"/>
      <c r="C1357" s="199"/>
      <c r="D1357" s="199"/>
      <c r="E1357" s="199"/>
      <c r="F1357" s="199"/>
      <c r="G1357" s="199"/>
      <c r="H1357" s="199"/>
      <c r="I1357" s="199"/>
      <c r="J1357" s="199"/>
      <c r="K1357" s="199"/>
      <c r="L1357" s="199"/>
      <c r="M1357" s="199"/>
      <c r="N1357" s="199"/>
      <c r="O1357" s="199"/>
      <c r="P1357" s="199"/>
      <c r="Q1357" s="199"/>
      <c r="R1357" s="199"/>
      <c r="S1357" s="199"/>
      <c r="T1357" s="199"/>
      <c r="U1357" s="199"/>
      <c r="V1357" s="199"/>
      <c r="W1357" s="199"/>
      <c r="X1357" s="199"/>
      <c r="Y1357" s="199"/>
      <c r="Z1357" s="199"/>
      <c r="AA1357" s="199"/>
    </row>
    <row r="1358" spans="1:27">
      <c r="A1358" s="199"/>
      <c r="B1358" s="199"/>
      <c r="C1358" s="199"/>
      <c r="D1358" s="199"/>
      <c r="E1358" s="199"/>
      <c r="F1358" s="199"/>
      <c r="G1358" s="199"/>
      <c r="H1358" s="199"/>
      <c r="I1358" s="199"/>
      <c r="J1358" s="199"/>
      <c r="K1358" s="199"/>
      <c r="L1358" s="199"/>
      <c r="M1358" s="199"/>
      <c r="N1358" s="199"/>
      <c r="O1358" s="199"/>
      <c r="P1358" s="199"/>
      <c r="Q1358" s="199"/>
      <c r="R1358" s="199"/>
      <c r="S1358" s="199"/>
      <c r="T1358" s="199"/>
      <c r="U1358" s="199"/>
      <c r="V1358" s="199"/>
      <c r="W1358" s="199"/>
      <c r="X1358" s="199"/>
      <c r="Y1358" s="199"/>
      <c r="Z1358" s="199"/>
      <c r="AA1358" s="199"/>
    </row>
    <row r="1359" spans="1:27">
      <c r="A1359" s="199"/>
      <c r="B1359" s="199"/>
      <c r="C1359" s="199"/>
      <c r="D1359" s="199"/>
      <c r="E1359" s="199"/>
      <c r="F1359" s="199"/>
      <c r="G1359" s="199"/>
      <c r="H1359" s="199"/>
      <c r="I1359" s="199"/>
      <c r="J1359" s="199"/>
      <c r="K1359" s="199"/>
      <c r="L1359" s="199"/>
      <c r="M1359" s="199"/>
      <c r="N1359" s="199"/>
      <c r="O1359" s="199"/>
      <c r="P1359" s="199"/>
      <c r="Q1359" s="199"/>
      <c r="R1359" s="199"/>
      <c r="S1359" s="199"/>
      <c r="T1359" s="199"/>
      <c r="U1359" s="199"/>
      <c r="V1359" s="199"/>
      <c r="W1359" s="199"/>
      <c r="X1359" s="199"/>
      <c r="Y1359" s="199"/>
      <c r="Z1359" s="199"/>
      <c r="AA1359" s="199"/>
    </row>
    <row r="1360" spans="1:27">
      <c r="A1360" s="199"/>
      <c r="B1360" s="199"/>
      <c r="C1360" s="199"/>
      <c r="D1360" s="199"/>
      <c r="E1360" s="199"/>
      <c r="F1360" s="199"/>
      <c r="G1360" s="199"/>
      <c r="H1360" s="199"/>
      <c r="I1360" s="199"/>
      <c r="J1360" s="199"/>
      <c r="K1360" s="199"/>
      <c r="L1360" s="199"/>
      <c r="M1360" s="199"/>
      <c r="N1360" s="199"/>
      <c r="O1360" s="199"/>
      <c r="P1360" s="199"/>
      <c r="Q1360" s="199"/>
      <c r="R1360" s="199"/>
      <c r="S1360" s="199"/>
      <c r="T1360" s="199"/>
      <c r="U1360" s="199"/>
      <c r="V1360" s="199"/>
      <c r="W1360" s="199"/>
      <c r="X1360" s="199"/>
      <c r="Y1360" s="199"/>
      <c r="Z1360" s="199"/>
      <c r="AA1360" s="199"/>
    </row>
    <row r="1361" spans="1:27">
      <c r="A1361" s="199"/>
      <c r="B1361" s="199"/>
      <c r="C1361" s="199"/>
      <c r="D1361" s="199"/>
      <c r="E1361" s="199"/>
      <c r="F1361" s="199"/>
      <c r="G1361" s="199"/>
      <c r="H1361" s="199"/>
      <c r="I1361" s="199"/>
      <c r="J1361" s="199"/>
      <c r="K1361" s="199"/>
      <c r="L1361" s="199"/>
      <c r="M1361" s="199"/>
      <c r="N1361" s="199"/>
      <c r="O1361" s="199"/>
      <c r="P1361" s="199"/>
      <c r="Q1361" s="199"/>
      <c r="R1361" s="199"/>
      <c r="S1361" s="199"/>
      <c r="T1361" s="199"/>
      <c r="U1361" s="199"/>
      <c r="V1361" s="199"/>
      <c r="W1361" s="199"/>
      <c r="X1361" s="199"/>
      <c r="Y1361" s="199"/>
      <c r="Z1361" s="199"/>
      <c r="AA1361" s="199"/>
    </row>
    <row r="1362" spans="1:27">
      <c r="A1362" s="199"/>
      <c r="B1362" s="199"/>
      <c r="C1362" s="199"/>
      <c r="D1362" s="199"/>
      <c r="E1362" s="199"/>
      <c r="F1362" s="199"/>
      <c r="G1362" s="199"/>
      <c r="H1362" s="199"/>
      <c r="I1362" s="199"/>
      <c r="J1362" s="199"/>
      <c r="K1362" s="199"/>
      <c r="L1362" s="199"/>
      <c r="M1362" s="199"/>
      <c r="N1362" s="199"/>
      <c r="O1362" s="199"/>
      <c r="P1362" s="199"/>
      <c r="Q1362" s="199"/>
      <c r="R1362" s="199"/>
      <c r="S1362" s="199"/>
      <c r="T1362" s="199"/>
      <c r="U1362" s="199"/>
      <c r="V1362" s="199"/>
      <c r="W1362" s="199"/>
      <c r="X1362" s="199"/>
      <c r="Y1362" s="199"/>
      <c r="Z1362" s="199"/>
      <c r="AA1362" s="199"/>
    </row>
    <row r="1363" spans="1:27">
      <c r="A1363" s="199"/>
      <c r="B1363" s="199"/>
      <c r="C1363" s="199"/>
      <c r="D1363" s="199"/>
      <c r="E1363" s="199"/>
      <c r="F1363" s="199"/>
      <c r="G1363" s="199"/>
      <c r="H1363" s="199"/>
      <c r="I1363" s="199"/>
      <c r="J1363" s="199"/>
      <c r="K1363" s="199"/>
      <c r="L1363" s="199"/>
      <c r="M1363" s="199"/>
      <c r="N1363" s="199"/>
      <c r="O1363" s="199"/>
      <c r="P1363" s="199"/>
      <c r="Q1363" s="199"/>
      <c r="R1363" s="199"/>
      <c r="S1363" s="199"/>
      <c r="T1363" s="199"/>
      <c r="U1363" s="199"/>
      <c r="V1363" s="199"/>
      <c r="W1363" s="199"/>
      <c r="X1363" s="199"/>
      <c r="Y1363" s="199"/>
      <c r="Z1363" s="199"/>
      <c r="AA1363" s="199"/>
    </row>
    <row r="1364" spans="1:27">
      <c r="A1364" s="199"/>
      <c r="B1364" s="199"/>
      <c r="C1364" s="199"/>
      <c r="D1364" s="199"/>
      <c r="E1364" s="199"/>
      <c r="F1364" s="199"/>
      <c r="G1364" s="199"/>
      <c r="H1364" s="199"/>
      <c r="I1364" s="199"/>
      <c r="J1364" s="199"/>
      <c r="K1364" s="199"/>
      <c r="L1364" s="199"/>
      <c r="M1364" s="199"/>
      <c r="N1364" s="199"/>
      <c r="O1364" s="199"/>
      <c r="P1364" s="199"/>
      <c r="Q1364" s="199"/>
      <c r="R1364" s="199"/>
      <c r="S1364" s="199"/>
      <c r="T1364" s="199"/>
      <c r="U1364" s="199"/>
      <c r="V1364" s="199"/>
      <c r="W1364" s="199"/>
      <c r="X1364" s="199"/>
      <c r="Y1364" s="199"/>
      <c r="Z1364" s="199"/>
      <c r="AA1364" s="199"/>
    </row>
    <row r="1365" spans="1:27">
      <c r="A1365" s="199"/>
      <c r="B1365" s="199"/>
      <c r="C1365" s="199"/>
      <c r="D1365" s="199"/>
      <c r="E1365" s="199"/>
      <c r="F1365" s="199"/>
      <c r="G1365" s="199"/>
      <c r="H1365" s="199"/>
      <c r="I1365" s="199"/>
      <c r="J1365" s="199"/>
      <c r="K1365" s="199"/>
      <c r="L1365" s="199"/>
      <c r="M1365" s="199"/>
      <c r="N1365" s="199"/>
      <c r="O1365" s="199"/>
      <c r="P1365" s="199"/>
      <c r="Q1365" s="199"/>
      <c r="R1365" s="199"/>
      <c r="S1365" s="199"/>
      <c r="T1365" s="199"/>
      <c r="U1365" s="199"/>
      <c r="V1365" s="199"/>
      <c r="W1365" s="199"/>
      <c r="X1365" s="199"/>
      <c r="Y1365" s="199"/>
      <c r="Z1365" s="199"/>
      <c r="AA1365" s="199"/>
    </row>
    <row r="1366" spans="1:27">
      <c r="A1366" s="199"/>
      <c r="B1366" s="199"/>
      <c r="C1366" s="199"/>
      <c r="D1366" s="199"/>
      <c r="E1366" s="199"/>
      <c r="F1366" s="199"/>
      <c r="G1366" s="199"/>
      <c r="H1366" s="199"/>
      <c r="I1366" s="199"/>
      <c r="J1366" s="199"/>
      <c r="K1366" s="199"/>
      <c r="L1366" s="199"/>
      <c r="M1366" s="199"/>
      <c r="N1366" s="199"/>
      <c r="O1366" s="199"/>
      <c r="P1366" s="199"/>
      <c r="Q1366" s="199"/>
      <c r="R1366" s="199"/>
      <c r="S1366" s="199"/>
      <c r="T1366" s="199"/>
      <c r="U1366" s="199"/>
      <c r="V1366" s="199"/>
      <c r="W1366" s="199"/>
      <c r="X1366" s="199"/>
      <c r="Y1366" s="199"/>
      <c r="Z1366" s="199"/>
      <c r="AA1366" s="199"/>
    </row>
    <row r="1367" spans="1:27">
      <c r="A1367" s="199"/>
      <c r="B1367" s="199"/>
      <c r="C1367" s="199"/>
      <c r="D1367" s="199"/>
      <c r="E1367" s="199"/>
      <c r="F1367" s="199"/>
      <c r="G1367" s="199"/>
      <c r="H1367" s="199"/>
      <c r="I1367" s="199"/>
      <c r="J1367" s="199"/>
      <c r="K1367" s="199"/>
      <c r="L1367" s="199"/>
      <c r="M1367" s="199"/>
      <c r="N1367" s="199"/>
      <c r="O1367" s="199"/>
      <c r="P1367" s="199"/>
      <c r="Q1367" s="199"/>
      <c r="R1367" s="199"/>
      <c r="S1367" s="199"/>
      <c r="T1367" s="199"/>
      <c r="U1367" s="199"/>
      <c r="V1367" s="199"/>
      <c r="W1367" s="199"/>
      <c r="X1367" s="199"/>
      <c r="Y1367" s="199"/>
      <c r="Z1367" s="199"/>
      <c r="AA1367" s="199"/>
    </row>
    <row r="1368" spans="1:27">
      <c r="A1368" s="199"/>
      <c r="B1368" s="199"/>
      <c r="C1368" s="199"/>
      <c r="D1368" s="199"/>
      <c r="E1368" s="199"/>
      <c r="F1368" s="199"/>
      <c r="G1368" s="199"/>
      <c r="H1368" s="199"/>
      <c r="I1368" s="199"/>
      <c r="J1368" s="199"/>
      <c r="K1368" s="199"/>
      <c r="L1368" s="199"/>
      <c r="M1368" s="199"/>
      <c r="N1368" s="199"/>
      <c r="O1368" s="199"/>
      <c r="P1368" s="199"/>
      <c r="Q1368" s="199"/>
      <c r="R1368" s="199"/>
      <c r="S1368" s="199"/>
      <c r="T1368" s="199"/>
      <c r="U1368" s="199"/>
      <c r="V1368" s="199"/>
      <c r="W1368" s="199"/>
      <c r="X1368" s="199"/>
      <c r="Y1368" s="199"/>
      <c r="Z1368" s="199"/>
      <c r="AA1368" s="199"/>
    </row>
    <row r="1369" spans="1:27">
      <c r="A1369" s="199"/>
      <c r="B1369" s="199"/>
      <c r="C1369" s="199"/>
      <c r="D1369" s="199"/>
      <c r="E1369" s="199"/>
      <c r="F1369" s="199"/>
      <c r="G1369" s="199"/>
      <c r="H1369" s="199"/>
      <c r="I1369" s="199"/>
      <c r="J1369" s="199"/>
      <c r="K1369" s="199"/>
      <c r="L1369" s="199"/>
      <c r="M1369" s="199"/>
      <c r="N1369" s="199"/>
      <c r="O1369" s="199"/>
      <c r="P1369" s="199"/>
      <c r="Q1369" s="199"/>
      <c r="R1369" s="199"/>
      <c r="S1369" s="199"/>
      <c r="T1369" s="199"/>
      <c r="U1369" s="199"/>
      <c r="V1369" s="199"/>
      <c r="W1369" s="199"/>
      <c r="X1369" s="199"/>
      <c r="Y1369" s="199"/>
      <c r="Z1369" s="199"/>
      <c r="AA1369" s="199"/>
    </row>
    <row r="1370" spans="1:27">
      <c r="A1370" s="199"/>
      <c r="B1370" s="199"/>
      <c r="C1370" s="199"/>
      <c r="D1370" s="199"/>
      <c r="E1370" s="199"/>
      <c r="F1370" s="199"/>
      <c r="G1370" s="199"/>
      <c r="H1370" s="199"/>
      <c r="I1370" s="199"/>
      <c r="J1370" s="199"/>
      <c r="K1370" s="199"/>
      <c r="L1370" s="199"/>
      <c r="M1370" s="199"/>
      <c r="N1370" s="199"/>
      <c r="O1370" s="199"/>
      <c r="P1370" s="199"/>
      <c r="Q1370" s="199"/>
      <c r="R1370" s="199"/>
      <c r="S1370" s="199"/>
      <c r="T1370" s="199"/>
      <c r="U1370" s="199"/>
      <c r="V1370" s="199"/>
      <c r="W1370" s="199"/>
      <c r="X1370" s="199"/>
      <c r="Y1370" s="199"/>
      <c r="Z1370" s="199"/>
      <c r="AA1370" s="199"/>
    </row>
    <row r="1371" spans="1:27">
      <c r="A1371" s="199"/>
      <c r="B1371" s="199"/>
      <c r="C1371" s="199"/>
      <c r="D1371" s="199"/>
      <c r="E1371" s="199"/>
      <c r="F1371" s="199"/>
      <c r="G1371" s="199"/>
      <c r="H1371" s="199"/>
      <c r="I1371" s="199"/>
      <c r="J1371" s="199"/>
      <c r="K1371" s="199"/>
      <c r="L1371" s="199"/>
      <c r="M1371" s="199"/>
      <c r="N1371" s="199"/>
      <c r="O1371" s="199"/>
      <c r="P1371" s="199"/>
      <c r="Q1371" s="199"/>
      <c r="R1371" s="199"/>
      <c r="S1371" s="199"/>
      <c r="T1371" s="199"/>
      <c r="U1371" s="199"/>
      <c r="V1371" s="199"/>
      <c r="W1371" s="199"/>
      <c r="X1371" s="199"/>
      <c r="Y1371" s="199"/>
      <c r="Z1371" s="199"/>
      <c r="AA1371" s="199"/>
    </row>
    <row r="1372" spans="1:27">
      <c r="A1372" s="199"/>
      <c r="B1372" s="199"/>
      <c r="C1372" s="199"/>
      <c r="D1372" s="199"/>
      <c r="E1372" s="199"/>
      <c r="F1372" s="199"/>
      <c r="G1372" s="199"/>
      <c r="H1372" s="199"/>
      <c r="I1372" s="199"/>
      <c r="J1372" s="199"/>
      <c r="K1372" s="199"/>
      <c r="L1372" s="199"/>
      <c r="M1372" s="199"/>
      <c r="N1372" s="199"/>
      <c r="O1372" s="199"/>
      <c r="P1372" s="199"/>
      <c r="Q1372" s="199"/>
      <c r="R1372" s="199"/>
      <c r="S1372" s="199"/>
      <c r="T1372" s="199"/>
      <c r="U1372" s="199"/>
      <c r="V1372" s="199"/>
      <c r="W1372" s="199"/>
      <c r="X1372" s="199"/>
      <c r="Y1372" s="199"/>
      <c r="Z1372" s="199"/>
      <c r="AA1372" s="199"/>
    </row>
    <row r="1373" spans="1:27">
      <c r="A1373" s="199"/>
      <c r="B1373" s="199"/>
      <c r="C1373" s="199"/>
      <c r="D1373" s="199"/>
      <c r="E1373" s="199"/>
      <c r="F1373" s="199"/>
      <c r="G1373" s="199"/>
      <c r="H1373" s="199"/>
      <c r="I1373" s="199"/>
      <c r="J1373" s="199"/>
      <c r="K1373" s="199"/>
      <c r="L1373" s="199"/>
      <c r="M1373" s="199"/>
      <c r="N1373" s="199"/>
      <c r="O1373" s="199"/>
      <c r="P1373" s="199"/>
      <c r="Q1373" s="199"/>
      <c r="R1373" s="199"/>
      <c r="S1373" s="199"/>
      <c r="T1373" s="199"/>
      <c r="U1373" s="199"/>
      <c r="V1373" s="199"/>
      <c r="W1373" s="199"/>
      <c r="X1373" s="199"/>
      <c r="Y1373" s="199"/>
      <c r="Z1373" s="199"/>
      <c r="AA1373" s="199"/>
    </row>
    <row r="1374" spans="1:27">
      <c r="A1374" s="199"/>
      <c r="B1374" s="199"/>
      <c r="C1374" s="199"/>
      <c r="D1374" s="199"/>
      <c r="E1374" s="199"/>
      <c r="F1374" s="199"/>
      <c r="G1374" s="199"/>
      <c r="H1374" s="199"/>
      <c r="I1374" s="199"/>
      <c r="J1374" s="199"/>
      <c r="K1374" s="199"/>
      <c r="L1374" s="199"/>
      <c r="M1374" s="199"/>
      <c r="N1374" s="199"/>
      <c r="O1374" s="199"/>
      <c r="P1374" s="199"/>
      <c r="Q1374" s="199"/>
      <c r="R1374" s="199"/>
      <c r="S1374" s="199"/>
      <c r="T1374" s="199"/>
      <c r="U1374" s="199"/>
      <c r="V1374" s="199"/>
      <c r="W1374" s="199"/>
      <c r="X1374" s="199"/>
      <c r="Y1374" s="199"/>
      <c r="Z1374" s="199"/>
      <c r="AA1374" s="199"/>
    </row>
    <row r="1375" spans="1:27">
      <c r="A1375" s="199"/>
      <c r="B1375" s="199"/>
      <c r="C1375" s="199"/>
      <c r="D1375" s="199"/>
      <c r="E1375" s="199"/>
      <c r="F1375" s="199"/>
      <c r="G1375" s="199"/>
      <c r="H1375" s="199"/>
      <c r="I1375" s="199"/>
      <c r="J1375" s="199"/>
      <c r="K1375" s="199"/>
      <c r="L1375" s="199"/>
      <c r="M1375" s="199"/>
      <c r="N1375" s="199"/>
      <c r="O1375" s="199"/>
      <c r="P1375" s="199"/>
      <c r="Q1375" s="199"/>
      <c r="R1375" s="199"/>
      <c r="S1375" s="199"/>
      <c r="T1375" s="199"/>
      <c r="U1375" s="199"/>
      <c r="V1375" s="199"/>
      <c r="W1375" s="199"/>
      <c r="X1375" s="199"/>
      <c r="Y1375" s="199"/>
      <c r="Z1375" s="199"/>
      <c r="AA1375" s="199"/>
    </row>
    <row r="1376" spans="1:27">
      <c r="A1376" s="199"/>
      <c r="B1376" s="199"/>
      <c r="C1376" s="199"/>
      <c r="D1376" s="199"/>
      <c r="E1376" s="199"/>
      <c r="F1376" s="199"/>
      <c r="G1376" s="199"/>
      <c r="H1376" s="199"/>
      <c r="I1376" s="199"/>
      <c r="J1376" s="199"/>
      <c r="K1376" s="199"/>
      <c r="L1376" s="199"/>
      <c r="M1376" s="199"/>
      <c r="N1376" s="199"/>
      <c r="O1376" s="199"/>
      <c r="P1376" s="199"/>
      <c r="Q1376" s="199"/>
      <c r="R1376" s="199"/>
      <c r="S1376" s="199"/>
      <c r="T1376" s="199"/>
      <c r="U1376" s="199"/>
      <c r="V1376" s="199"/>
      <c r="W1376" s="199"/>
      <c r="X1376" s="199"/>
      <c r="Y1376" s="199"/>
      <c r="Z1376" s="199"/>
      <c r="AA1376" s="199"/>
    </row>
    <row r="1377" spans="1:27">
      <c r="A1377" s="199"/>
      <c r="B1377" s="199"/>
      <c r="C1377" s="199"/>
      <c r="D1377" s="199"/>
      <c r="E1377" s="199"/>
      <c r="F1377" s="199"/>
      <c r="G1377" s="199"/>
      <c r="H1377" s="199"/>
      <c r="I1377" s="199"/>
      <c r="J1377" s="199"/>
      <c r="K1377" s="199"/>
      <c r="L1377" s="199"/>
      <c r="M1377" s="199"/>
      <c r="N1377" s="199"/>
      <c r="O1377" s="199"/>
      <c r="P1377" s="199"/>
      <c r="Q1377" s="199"/>
      <c r="R1377" s="199"/>
      <c r="S1377" s="199"/>
      <c r="T1377" s="199"/>
      <c r="U1377" s="199"/>
      <c r="V1377" s="199"/>
      <c r="W1377" s="199"/>
      <c r="X1377" s="199"/>
      <c r="Y1377" s="199"/>
      <c r="Z1377" s="199"/>
      <c r="AA1377" s="199"/>
    </row>
    <row r="1378" spans="1:27">
      <c r="A1378" s="199"/>
      <c r="B1378" s="199"/>
      <c r="C1378" s="199"/>
      <c r="D1378" s="199"/>
      <c r="E1378" s="199"/>
      <c r="F1378" s="199"/>
      <c r="G1378" s="199"/>
      <c r="H1378" s="199"/>
      <c r="I1378" s="199"/>
      <c r="J1378" s="199"/>
      <c r="K1378" s="199"/>
      <c r="L1378" s="199"/>
      <c r="M1378" s="199"/>
      <c r="N1378" s="199"/>
      <c r="O1378" s="199"/>
      <c r="P1378" s="199"/>
      <c r="Q1378" s="199"/>
      <c r="R1378" s="199"/>
      <c r="S1378" s="199"/>
      <c r="T1378" s="199"/>
      <c r="U1378" s="199"/>
      <c r="V1378" s="199"/>
      <c r="W1378" s="199"/>
      <c r="X1378" s="199"/>
      <c r="Y1378" s="199"/>
      <c r="Z1378" s="199"/>
      <c r="AA1378" s="199"/>
    </row>
    <row r="1379" spans="1:27">
      <c r="A1379" s="199"/>
      <c r="B1379" s="199"/>
      <c r="C1379" s="199"/>
      <c r="D1379" s="199"/>
      <c r="E1379" s="199"/>
      <c r="F1379" s="199"/>
      <c r="G1379" s="199"/>
      <c r="H1379" s="199"/>
      <c r="I1379" s="199"/>
      <c r="J1379" s="199"/>
      <c r="K1379" s="199"/>
      <c r="L1379" s="199"/>
      <c r="M1379" s="199"/>
      <c r="N1379" s="199"/>
      <c r="O1379" s="199"/>
      <c r="P1379" s="199"/>
      <c r="Q1379" s="199"/>
      <c r="R1379" s="199"/>
      <c r="S1379" s="199"/>
      <c r="T1379" s="199"/>
      <c r="U1379" s="199"/>
      <c r="V1379" s="199"/>
      <c r="W1379" s="199"/>
      <c r="X1379" s="199"/>
      <c r="Y1379" s="199"/>
      <c r="Z1379" s="199"/>
      <c r="AA1379" s="199"/>
    </row>
    <row r="1380" spans="1:27">
      <c r="A1380" s="199"/>
      <c r="B1380" s="199"/>
      <c r="C1380" s="199"/>
      <c r="D1380" s="199"/>
      <c r="E1380" s="199"/>
      <c r="F1380" s="199"/>
      <c r="G1380" s="199"/>
      <c r="H1380" s="199"/>
      <c r="I1380" s="199"/>
      <c r="J1380" s="199"/>
      <c r="K1380" s="199"/>
      <c r="L1380" s="199"/>
      <c r="M1380" s="199"/>
      <c r="N1380" s="199"/>
      <c r="O1380" s="199"/>
      <c r="P1380" s="199"/>
      <c r="Q1380" s="199"/>
      <c r="R1380" s="199"/>
      <c r="S1380" s="199"/>
      <c r="T1380" s="199"/>
      <c r="U1380" s="199"/>
      <c r="V1380" s="199"/>
      <c r="W1380" s="199"/>
      <c r="X1380" s="199"/>
      <c r="Y1380" s="199"/>
      <c r="Z1380" s="199"/>
      <c r="AA1380" s="199"/>
    </row>
    <row r="1381" spans="1:27">
      <c r="A1381" s="199"/>
      <c r="B1381" s="199"/>
      <c r="C1381" s="199"/>
      <c r="D1381" s="199"/>
      <c r="E1381" s="199"/>
      <c r="F1381" s="199"/>
      <c r="G1381" s="199"/>
      <c r="H1381" s="199"/>
      <c r="I1381" s="199"/>
      <c r="J1381" s="199"/>
      <c r="K1381" s="199"/>
      <c r="L1381" s="199"/>
      <c r="M1381" s="199"/>
      <c r="N1381" s="199"/>
      <c r="O1381" s="199"/>
      <c r="P1381" s="199"/>
      <c r="Q1381" s="199"/>
      <c r="R1381" s="199"/>
      <c r="S1381" s="199"/>
      <c r="T1381" s="199"/>
      <c r="U1381" s="199"/>
      <c r="V1381" s="199"/>
      <c r="W1381" s="199"/>
      <c r="X1381" s="199"/>
      <c r="Y1381" s="199"/>
      <c r="Z1381" s="199"/>
      <c r="AA1381" s="199"/>
    </row>
    <row r="1382" spans="1:27">
      <c r="A1382" s="199"/>
      <c r="B1382" s="199"/>
      <c r="C1382" s="199"/>
      <c r="D1382" s="199"/>
      <c r="E1382" s="199"/>
      <c r="F1382" s="199"/>
      <c r="G1382" s="199"/>
      <c r="H1382" s="199"/>
      <c r="I1382" s="199"/>
      <c r="J1382" s="199"/>
      <c r="K1382" s="199"/>
      <c r="L1382" s="199"/>
      <c r="M1382" s="199"/>
      <c r="N1382" s="199"/>
      <c r="O1382" s="199"/>
      <c r="P1382" s="199"/>
      <c r="Q1382" s="199"/>
      <c r="R1382" s="199"/>
      <c r="S1382" s="199"/>
      <c r="T1382" s="199"/>
      <c r="U1382" s="199"/>
      <c r="V1382" s="199"/>
      <c r="W1382" s="199"/>
      <c r="X1382" s="199"/>
      <c r="Y1382" s="199"/>
      <c r="Z1382" s="199"/>
      <c r="AA1382" s="199"/>
    </row>
    <row r="1383" spans="1:27">
      <c r="A1383" s="199"/>
      <c r="B1383" s="199"/>
      <c r="C1383" s="199"/>
      <c r="D1383" s="199"/>
      <c r="E1383" s="199"/>
      <c r="F1383" s="199"/>
      <c r="G1383" s="199"/>
      <c r="H1383" s="199"/>
      <c r="I1383" s="199"/>
      <c r="J1383" s="199"/>
      <c r="K1383" s="199"/>
      <c r="L1383" s="199"/>
      <c r="M1383" s="199"/>
      <c r="N1383" s="199"/>
      <c r="O1383" s="199"/>
      <c r="P1383" s="199"/>
      <c r="Q1383" s="199"/>
      <c r="R1383" s="199"/>
      <c r="S1383" s="199"/>
      <c r="T1383" s="199"/>
      <c r="U1383" s="199"/>
      <c r="V1383" s="199"/>
      <c r="W1383" s="199"/>
      <c r="X1383" s="199"/>
      <c r="Y1383" s="199"/>
      <c r="Z1383" s="199"/>
      <c r="AA1383" s="199"/>
    </row>
    <row r="1384" spans="1:27">
      <c r="A1384" s="199"/>
      <c r="B1384" s="199"/>
      <c r="C1384" s="199"/>
      <c r="D1384" s="199"/>
      <c r="E1384" s="199"/>
      <c r="F1384" s="199"/>
      <c r="G1384" s="199"/>
      <c r="H1384" s="199"/>
      <c r="I1384" s="199"/>
      <c r="J1384" s="199"/>
      <c r="K1384" s="199"/>
      <c r="L1384" s="199"/>
      <c r="M1384" s="199"/>
      <c r="N1384" s="199"/>
      <c r="O1384" s="199"/>
      <c r="P1384" s="199"/>
      <c r="Q1384" s="199"/>
      <c r="R1384" s="199"/>
      <c r="S1384" s="199"/>
      <c r="T1384" s="199"/>
      <c r="U1384" s="199"/>
      <c r="V1384" s="199"/>
      <c r="W1384" s="199"/>
      <c r="X1384" s="199"/>
      <c r="Y1384" s="199"/>
      <c r="Z1384" s="199"/>
      <c r="AA1384" s="199"/>
    </row>
    <row r="1385" spans="1:27">
      <c r="A1385" s="199"/>
      <c r="B1385" s="199"/>
      <c r="C1385" s="199"/>
      <c r="D1385" s="199"/>
      <c r="E1385" s="199"/>
      <c r="F1385" s="199"/>
      <c r="G1385" s="199"/>
      <c r="H1385" s="199"/>
      <c r="I1385" s="199"/>
      <c r="J1385" s="199"/>
      <c r="K1385" s="199"/>
      <c r="L1385" s="199"/>
      <c r="M1385" s="199"/>
      <c r="N1385" s="199"/>
      <c r="O1385" s="199"/>
      <c r="P1385" s="199"/>
      <c r="Q1385" s="199"/>
      <c r="R1385" s="199"/>
      <c r="S1385" s="199"/>
      <c r="T1385" s="199"/>
      <c r="U1385" s="199"/>
      <c r="V1385" s="199"/>
      <c r="W1385" s="199"/>
      <c r="X1385" s="199"/>
      <c r="Y1385" s="199"/>
      <c r="Z1385" s="199"/>
      <c r="AA1385" s="199"/>
    </row>
    <row r="1386" spans="1:27">
      <c r="A1386" s="199"/>
      <c r="B1386" s="199"/>
      <c r="C1386" s="199"/>
      <c r="D1386" s="199"/>
      <c r="E1386" s="199"/>
      <c r="F1386" s="199"/>
      <c r="G1386" s="199"/>
      <c r="H1386" s="199"/>
      <c r="I1386" s="199"/>
      <c r="J1386" s="199"/>
      <c r="K1386" s="199"/>
      <c r="L1386" s="199"/>
      <c r="M1386" s="199"/>
      <c r="N1386" s="199"/>
      <c r="O1386" s="199"/>
      <c r="P1386" s="199"/>
      <c r="Q1386" s="199"/>
      <c r="R1386" s="199"/>
      <c r="S1386" s="199"/>
      <c r="T1386" s="199"/>
      <c r="U1386" s="199"/>
      <c r="V1386" s="199"/>
      <c r="W1386" s="199"/>
      <c r="X1386" s="199"/>
      <c r="Y1386" s="199"/>
      <c r="Z1386" s="199"/>
      <c r="AA1386" s="199"/>
    </row>
    <row r="1387" spans="1:27">
      <c r="A1387" s="199"/>
      <c r="B1387" s="199"/>
      <c r="C1387" s="199"/>
      <c r="D1387" s="199"/>
      <c r="E1387" s="199"/>
      <c r="F1387" s="199"/>
      <c r="G1387" s="199"/>
      <c r="H1387" s="199"/>
      <c r="I1387" s="199"/>
      <c r="J1387" s="199"/>
      <c r="K1387" s="199"/>
      <c r="L1387" s="199"/>
      <c r="M1387" s="199"/>
      <c r="N1387" s="199"/>
      <c r="O1387" s="199"/>
      <c r="P1387" s="199"/>
      <c r="Q1387" s="199"/>
      <c r="R1387" s="199"/>
      <c r="S1387" s="199"/>
      <c r="T1387" s="199"/>
      <c r="U1387" s="199"/>
      <c r="V1387" s="199"/>
      <c r="W1387" s="199"/>
      <c r="X1387" s="199"/>
      <c r="Y1387" s="199"/>
      <c r="Z1387" s="199"/>
      <c r="AA1387" s="199"/>
    </row>
    <row r="1388" spans="1:27">
      <c r="A1388" s="199"/>
      <c r="B1388" s="199"/>
      <c r="C1388" s="199"/>
      <c r="D1388" s="199"/>
      <c r="E1388" s="199"/>
      <c r="F1388" s="199"/>
      <c r="G1388" s="199"/>
      <c r="H1388" s="199"/>
      <c r="I1388" s="199"/>
      <c r="J1388" s="199"/>
      <c r="K1388" s="199"/>
      <c r="L1388" s="199"/>
      <c r="M1388" s="199"/>
      <c r="N1388" s="199"/>
      <c r="O1388" s="199"/>
      <c r="P1388" s="199"/>
      <c r="Q1388" s="199"/>
      <c r="R1388" s="199"/>
      <c r="S1388" s="199"/>
      <c r="T1388" s="199"/>
      <c r="U1388" s="199"/>
      <c r="V1388" s="199"/>
      <c r="W1388" s="199"/>
      <c r="X1388" s="199"/>
      <c r="Y1388" s="199"/>
      <c r="Z1388" s="199"/>
      <c r="AA1388" s="199"/>
    </row>
    <row r="1389" spans="1:27">
      <c r="A1389" s="199"/>
      <c r="B1389" s="199"/>
      <c r="C1389" s="199"/>
      <c r="D1389" s="199"/>
      <c r="E1389" s="199"/>
      <c r="F1389" s="199"/>
      <c r="G1389" s="199"/>
      <c r="H1389" s="199"/>
      <c r="I1389" s="199"/>
      <c r="J1389" s="199"/>
      <c r="K1389" s="199"/>
      <c r="L1389" s="199"/>
      <c r="M1389" s="199"/>
      <c r="N1389" s="199"/>
      <c r="O1389" s="199"/>
      <c r="P1389" s="199"/>
      <c r="Q1389" s="199"/>
      <c r="R1389" s="199"/>
      <c r="S1389" s="199"/>
      <c r="T1389" s="199"/>
      <c r="U1389" s="199"/>
      <c r="V1389" s="199"/>
      <c r="W1389" s="199"/>
      <c r="X1389" s="199"/>
      <c r="Y1389" s="199"/>
      <c r="Z1389" s="199"/>
      <c r="AA1389" s="199"/>
    </row>
    <row r="1390" spans="1:27">
      <c r="A1390" s="199"/>
      <c r="B1390" s="199"/>
      <c r="C1390" s="199"/>
      <c r="D1390" s="199"/>
      <c r="E1390" s="199"/>
      <c r="F1390" s="199"/>
      <c r="G1390" s="199"/>
      <c r="H1390" s="199"/>
      <c r="I1390" s="199"/>
      <c r="J1390" s="199"/>
      <c r="K1390" s="199"/>
      <c r="L1390" s="199"/>
      <c r="M1390" s="199"/>
      <c r="N1390" s="199"/>
      <c r="O1390" s="199"/>
      <c r="P1390" s="199"/>
      <c r="Q1390" s="199"/>
      <c r="R1390" s="199"/>
      <c r="S1390" s="199"/>
      <c r="T1390" s="199"/>
      <c r="U1390" s="199"/>
      <c r="V1390" s="199"/>
      <c r="W1390" s="199"/>
      <c r="X1390" s="199"/>
      <c r="Y1390" s="199"/>
      <c r="Z1390" s="199"/>
      <c r="AA1390" s="199"/>
    </row>
    <row r="1391" spans="1:27">
      <c r="A1391" s="199"/>
      <c r="B1391" s="199"/>
      <c r="C1391" s="199"/>
      <c r="D1391" s="199"/>
      <c r="E1391" s="199"/>
      <c r="F1391" s="199"/>
      <c r="G1391" s="199"/>
      <c r="H1391" s="199"/>
      <c r="I1391" s="199"/>
      <c r="J1391" s="199"/>
      <c r="K1391" s="199"/>
      <c r="L1391" s="199"/>
      <c r="M1391" s="199"/>
      <c r="N1391" s="199"/>
      <c r="O1391" s="199"/>
      <c r="P1391" s="199"/>
      <c r="Q1391" s="199"/>
      <c r="R1391" s="199"/>
      <c r="S1391" s="199"/>
      <c r="T1391" s="199"/>
      <c r="U1391" s="199"/>
      <c r="V1391" s="199"/>
      <c r="W1391" s="199"/>
      <c r="X1391" s="199"/>
      <c r="Y1391" s="199"/>
      <c r="Z1391" s="199"/>
      <c r="AA1391" s="199"/>
    </row>
    <row r="1392" spans="1:27">
      <c r="A1392" s="199"/>
      <c r="B1392" s="199"/>
      <c r="C1392" s="199"/>
      <c r="D1392" s="199"/>
      <c r="E1392" s="199"/>
      <c r="F1392" s="199"/>
      <c r="G1392" s="199"/>
      <c r="H1392" s="199"/>
      <c r="I1392" s="199"/>
      <c r="J1392" s="199"/>
      <c r="K1392" s="199"/>
      <c r="L1392" s="199"/>
      <c r="M1392" s="199"/>
      <c r="N1392" s="199"/>
      <c r="O1392" s="199"/>
      <c r="P1392" s="199"/>
      <c r="Q1392" s="199"/>
      <c r="R1392" s="199"/>
      <c r="S1392" s="199"/>
      <c r="T1392" s="199"/>
      <c r="U1392" s="199"/>
      <c r="V1392" s="199"/>
      <c r="W1392" s="199"/>
      <c r="X1392" s="199"/>
      <c r="Y1392" s="199"/>
      <c r="Z1392" s="199"/>
      <c r="AA1392" s="199"/>
    </row>
    <row r="1393" spans="1:27">
      <c r="A1393" s="199"/>
      <c r="B1393" s="199"/>
      <c r="C1393" s="199"/>
      <c r="D1393" s="199"/>
      <c r="E1393" s="199"/>
      <c r="F1393" s="199"/>
      <c r="G1393" s="199"/>
      <c r="H1393" s="199"/>
      <c r="I1393" s="199"/>
      <c r="J1393" s="199"/>
      <c r="K1393" s="199"/>
      <c r="L1393" s="199"/>
      <c r="M1393" s="199"/>
      <c r="N1393" s="199"/>
      <c r="O1393" s="199"/>
      <c r="P1393" s="199"/>
      <c r="Q1393" s="199"/>
      <c r="R1393" s="199"/>
      <c r="S1393" s="199"/>
      <c r="T1393" s="199"/>
      <c r="U1393" s="199"/>
      <c r="V1393" s="199"/>
      <c r="W1393" s="199"/>
      <c r="X1393" s="199"/>
      <c r="Y1393" s="199"/>
      <c r="Z1393" s="199"/>
      <c r="AA1393" s="199"/>
    </row>
    <row r="1394" spans="1:27">
      <c r="A1394" s="199"/>
      <c r="B1394" s="199"/>
      <c r="C1394" s="199"/>
      <c r="D1394" s="199"/>
      <c r="E1394" s="199"/>
      <c r="F1394" s="199"/>
      <c r="G1394" s="199"/>
      <c r="H1394" s="199"/>
      <c r="I1394" s="199"/>
      <c r="J1394" s="199"/>
      <c r="K1394" s="199"/>
      <c r="L1394" s="199"/>
      <c r="M1394" s="199"/>
      <c r="N1394" s="199"/>
      <c r="O1394" s="199"/>
      <c r="P1394" s="199"/>
      <c r="Q1394" s="199"/>
      <c r="R1394" s="199"/>
      <c r="S1394" s="199"/>
      <c r="T1394" s="199"/>
      <c r="U1394" s="199"/>
      <c r="V1394" s="199"/>
      <c r="W1394" s="199"/>
      <c r="X1394" s="199"/>
      <c r="Y1394" s="199"/>
      <c r="Z1394" s="199"/>
      <c r="AA1394" s="199"/>
    </row>
    <row r="1395" spans="1:27">
      <c r="A1395" s="199"/>
      <c r="B1395" s="199"/>
      <c r="C1395" s="199"/>
      <c r="D1395" s="199"/>
      <c r="E1395" s="199"/>
      <c r="F1395" s="199"/>
      <c r="G1395" s="199"/>
      <c r="H1395" s="199"/>
      <c r="I1395" s="199"/>
      <c r="J1395" s="199"/>
      <c r="K1395" s="199"/>
      <c r="L1395" s="199"/>
      <c r="M1395" s="199"/>
      <c r="N1395" s="199"/>
      <c r="O1395" s="199"/>
      <c r="P1395" s="199"/>
      <c r="Q1395" s="199"/>
      <c r="R1395" s="199"/>
      <c r="S1395" s="199"/>
      <c r="T1395" s="199"/>
      <c r="U1395" s="199"/>
      <c r="V1395" s="199"/>
      <c r="W1395" s="199"/>
      <c r="X1395" s="199"/>
      <c r="Y1395" s="199"/>
      <c r="Z1395" s="199"/>
      <c r="AA1395" s="199"/>
    </row>
    <row r="1396" spans="1:27">
      <c r="A1396" s="199"/>
      <c r="B1396" s="199"/>
      <c r="C1396" s="199"/>
      <c r="D1396" s="199"/>
      <c r="E1396" s="199"/>
      <c r="F1396" s="199"/>
      <c r="G1396" s="199"/>
      <c r="H1396" s="199"/>
      <c r="I1396" s="199"/>
      <c r="J1396" s="199"/>
      <c r="K1396" s="199"/>
      <c r="L1396" s="199"/>
      <c r="M1396" s="199"/>
      <c r="N1396" s="199"/>
      <c r="O1396" s="199"/>
      <c r="P1396" s="199"/>
      <c r="Q1396" s="199"/>
      <c r="R1396" s="199"/>
      <c r="S1396" s="199"/>
      <c r="T1396" s="199"/>
      <c r="U1396" s="199"/>
      <c r="V1396" s="199"/>
      <c r="W1396" s="199"/>
      <c r="X1396" s="199"/>
      <c r="Y1396" s="199"/>
      <c r="Z1396" s="199"/>
      <c r="AA1396" s="199"/>
    </row>
    <row r="1397" spans="1:27">
      <c r="A1397" s="199"/>
      <c r="B1397" s="199"/>
      <c r="C1397" s="199"/>
      <c r="D1397" s="199"/>
      <c r="E1397" s="199"/>
      <c r="F1397" s="199"/>
      <c r="G1397" s="199"/>
      <c r="H1397" s="199"/>
      <c r="I1397" s="199"/>
      <c r="J1397" s="199"/>
      <c r="K1397" s="199"/>
      <c r="L1397" s="199"/>
      <c r="M1397" s="199"/>
      <c r="N1397" s="199"/>
      <c r="O1397" s="199"/>
      <c r="P1397" s="199"/>
      <c r="Q1397" s="199"/>
      <c r="R1397" s="199"/>
      <c r="S1397" s="199"/>
      <c r="T1397" s="199"/>
      <c r="U1397" s="199"/>
      <c r="V1397" s="199"/>
      <c r="W1397" s="199"/>
      <c r="X1397" s="199"/>
      <c r="Y1397" s="199"/>
      <c r="Z1397" s="199"/>
      <c r="AA1397" s="199"/>
    </row>
    <row r="1398" spans="1:27">
      <c r="A1398" s="199"/>
      <c r="B1398" s="199"/>
      <c r="C1398" s="199"/>
      <c r="D1398" s="199"/>
      <c r="E1398" s="199"/>
      <c r="F1398" s="199"/>
      <c r="G1398" s="199"/>
      <c r="H1398" s="199"/>
      <c r="I1398" s="199"/>
      <c r="J1398" s="199"/>
      <c r="K1398" s="199"/>
      <c r="L1398" s="199"/>
      <c r="M1398" s="199"/>
      <c r="N1398" s="199"/>
      <c r="O1398" s="199"/>
      <c r="P1398" s="199"/>
      <c r="Q1398" s="199"/>
      <c r="R1398" s="199"/>
      <c r="S1398" s="199"/>
      <c r="T1398" s="199"/>
      <c r="U1398" s="199"/>
      <c r="V1398" s="199"/>
      <c r="W1398" s="199"/>
      <c r="X1398" s="199"/>
      <c r="Y1398" s="199"/>
      <c r="Z1398" s="199"/>
      <c r="AA1398" s="199"/>
    </row>
    <row r="1399" spans="1:27">
      <c r="A1399" s="199"/>
      <c r="B1399" s="199"/>
      <c r="C1399" s="199"/>
      <c r="D1399" s="199"/>
      <c r="E1399" s="199"/>
      <c r="F1399" s="199"/>
      <c r="G1399" s="199"/>
      <c r="H1399" s="199"/>
      <c r="I1399" s="199"/>
      <c r="J1399" s="199"/>
      <c r="K1399" s="199"/>
      <c r="L1399" s="199"/>
      <c r="M1399" s="199"/>
      <c r="N1399" s="199"/>
      <c r="O1399" s="199"/>
      <c r="P1399" s="199"/>
      <c r="Q1399" s="199"/>
      <c r="R1399" s="199"/>
      <c r="S1399" s="199"/>
      <c r="T1399" s="199"/>
      <c r="U1399" s="199"/>
      <c r="V1399" s="199"/>
      <c r="W1399" s="199"/>
      <c r="X1399" s="199"/>
      <c r="Y1399" s="199"/>
      <c r="Z1399" s="199"/>
      <c r="AA1399" s="199"/>
    </row>
    <row r="1400" spans="1:27">
      <c r="A1400" s="199"/>
      <c r="B1400" s="199"/>
      <c r="C1400" s="199"/>
      <c r="D1400" s="199"/>
      <c r="E1400" s="199"/>
      <c r="F1400" s="199"/>
      <c r="G1400" s="199"/>
      <c r="H1400" s="199"/>
      <c r="I1400" s="199"/>
      <c r="J1400" s="199"/>
      <c r="K1400" s="199"/>
      <c r="L1400" s="199"/>
      <c r="M1400" s="199"/>
      <c r="N1400" s="199"/>
      <c r="O1400" s="199"/>
      <c r="P1400" s="199"/>
      <c r="Q1400" s="199"/>
      <c r="R1400" s="199"/>
      <c r="S1400" s="199"/>
      <c r="T1400" s="199"/>
      <c r="U1400" s="199"/>
      <c r="V1400" s="199"/>
      <c r="W1400" s="199"/>
      <c r="X1400" s="199"/>
      <c r="Y1400" s="199"/>
      <c r="Z1400" s="199"/>
      <c r="AA1400" s="199"/>
    </row>
    <row r="1401" spans="1:27">
      <c r="A1401" s="199"/>
      <c r="B1401" s="199"/>
      <c r="C1401" s="199"/>
      <c r="D1401" s="199"/>
      <c r="E1401" s="199"/>
      <c r="F1401" s="199"/>
      <c r="G1401" s="199"/>
      <c r="H1401" s="199"/>
      <c r="I1401" s="199"/>
      <c r="J1401" s="199"/>
      <c r="K1401" s="199"/>
      <c r="L1401" s="199"/>
      <c r="M1401" s="199"/>
      <c r="N1401" s="199"/>
      <c r="O1401" s="199"/>
      <c r="P1401" s="199"/>
      <c r="Q1401" s="199"/>
      <c r="R1401" s="199"/>
      <c r="S1401" s="199"/>
      <c r="T1401" s="199"/>
      <c r="U1401" s="199"/>
      <c r="V1401" s="199"/>
      <c r="W1401" s="199"/>
      <c r="X1401" s="199"/>
      <c r="Y1401" s="199"/>
      <c r="Z1401" s="199"/>
      <c r="AA1401" s="199"/>
    </row>
    <row r="1402" spans="1:27">
      <c r="A1402" s="199"/>
      <c r="B1402" s="199"/>
      <c r="C1402" s="199"/>
      <c r="D1402" s="199"/>
      <c r="E1402" s="199"/>
      <c r="F1402" s="199"/>
      <c r="G1402" s="199"/>
      <c r="H1402" s="199"/>
      <c r="I1402" s="199"/>
      <c r="J1402" s="199"/>
      <c r="K1402" s="199"/>
      <c r="L1402" s="199"/>
      <c r="M1402" s="199"/>
      <c r="N1402" s="199"/>
      <c r="O1402" s="199"/>
      <c r="P1402" s="199"/>
      <c r="Q1402" s="199"/>
      <c r="R1402" s="199"/>
      <c r="S1402" s="199"/>
      <c r="T1402" s="199"/>
      <c r="U1402" s="199"/>
      <c r="V1402" s="199"/>
      <c r="W1402" s="199"/>
      <c r="X1402" s="199"/>
      <c r="Y1402" s="199"/>
      <c r="Z1402" s="199"/>
      <c r="AA1402" s="199"/>
    </row>
    <row r="1403" spans="1:27">
      <c r="A1403" s="199"/>
      <c r="B1403" s="199"/>
      <c r="C1403" s="199"/>
      <c r="D1403" s="199"/>
      <c r="E1403" s="199"/>
      <c r="F1403" s="199"/>
      <c r="G1403" s="199"/>
      <c r="H1403" s="199"/>
      <c r="I1403" s="199"/>
      <c r="J1403" s="199"/>
      <c r="K1403" s="199"/>
      <c r="L1403" s="199"/>
      <c r="M1403" s="199"/>
      <c r="N1403" s="199"/>
      <c r="O1403" s="199"/>
      <c r="P1403" s="199"/>
      <c r="Q1403" s="199"/>
      <c r="R1403" s="199"/>
      <c r="S1403" s="199"/>
      <c r="T1403" s="199"/>
      <c r="U1403" s="199"/>
      <c r="V1403" s="199"/>
      <c r="W1403" s="199"/>
      <c r="X1403" s="199"/>
      <c r="Y1403" s="199"/>
      <c r="Z1403" s="199"/>
      <c r="AA1403" s="199"/>
    </row>
    <row r="1404" spans="1:27">
      <c r="A1404" s="199"/>
      <c r="B1404" s="199"/>
      <c r="C1404" s="199"/>
      <c r="D1404" s="199"/>
      <c r="E1404" s="199"/>
      <c r="F1404" s="199"/>
      <c r="G1404" s="199"/>
      <c r="H1404" s="199"/>
      <c r="I1404" s="199"/>
      <c r="J1404" s="199"/>
      <c r="K1404" s="199"/>
      <c r="L1404" s="199"/>
      <c r="M1404" s="199"/>
      <c r="N1404" s="199"/>
      <c r="O1404" s="199"/>
      <c r="P1404" s="199"/>
      <c r="Q1404" s="199"/>
      <c r="R1404" s="199"/>
      <c r="S1404" s="199"/>
      <c r="T1404" s="199"/>
      <c r="U1404" s="199"/>
      <c r="V1404" s="199"/>
      <c r="W1404" s="199"/>
      <c r="X1404" s="199"/>
      <c r="Y1404" s="199"/>
      <c r="Z1404" s="199"/>
      <c r="AA1404" s="199"/>
    </row>
    <row r="1405" spans="1:27">
      <c r="A1405" s="199"/>
      <c r="B1405" s="199"/>
      <c r="C1405" s="199"/>
      <c r="D1405" s="199"/>
      <c r="E1405" s="199"/>
      <c r="F1405" s="199"/>
      <c r="G1405" s="199"/>
      <c r="H1405" s="199"/>
      <c r="I1405" s="199"/>
      <c r="J1405" s="199"/>
      <c r="K1405" s="199"/>
      <c r="L1405" s="199"/>
      <c r="M1405" s="199"/>
      <c r="N1405" s="199"/>
      <c r="O1405" s="199"/>
      <c r="P1405" s="199"/>
      <c r="Q1405" s="199"/>
      <c r="R1405" s="199"/>
      <c r="S1405" s="199"/>
      <c r="T1405" s="199"/>
      <c r="U1405" s="199"/>
      <c r="V1405" s="199"/>
      <c r="W1405" s="199"/>
      <c r="X1405" s="199"/>
      <c r="Y1405" s="199"/>
      <c r="Z1405" s="199"/>
      <c r="AA1405" s="199"/>
    </row>
    <row r="1406" spans="1:27">
      <c r="A1406" s="199"/>
      <c r="B1406" s="199"/>
      <c r="C1406" s="199"/>
      <c r="D1406" s="199"/>
      <c r="E1406" s="199"/>
      <c r="F1406" s="199"/>
      <c r="G1406" s="199"/>
      <c r="H1406" s="199"/>
      <c r="I1406" s="199"/>
      <c r="J1406" s="199"/>
      <c r="K1406" s="199"/>
      <c r="L1406" s="199"/>
      <c r="M1406" s="199"/>
      <c r="N1406" s="199"/>
      <c r="O1406" s="199"/>
      <c r="P1406" s="199"/>
      <c r="Q1406" s="199"/>
      <c r="R1406" s="199"/>
      <c r="S1406" s="199"/>
      <c r="T1406" s="199"/>
      <c r="U1406" s="199"/>
      <c r="V1406" s="199"/>
      <c r="W1406" s="199"/>
      <c r="X1406" s="199"/>
      <c r="Y1406" s="199"/>
      <c r="Z1406" s="199"/>
      <c r="AA1406" s="199"/>
    </row>
    <row r="1407" spans="1:27">
      <c r="A1407" s="199"/>
      <c r="B1407" s="199"/>
      <c r="C1407" s="199"/>
      <c r="D1407" s="199"/>
      <c r="E1407" s="199"/>
      <c r="F1407" s="199"/>
      <c r="G1407" s="199"/>
      <c r="H1407" s="199"/>
      <c r="I1407" s="199"/>
      <c r="J1407" s="199"/>
      <c r="K1407" s="199"/>
      <c r="L1407" s="199"/>
      <c r="M1407" s="199"/>
      <c r="N1407" s="199"/>
      <c r="O1407" s="199"/>
      <c r="P1407" s="199"/>
      <c r="Q1407" s="199"/>
      <c r="R1407" s="199"/>
      <c r="S1407" s="199"/>
      <c r="T1407" s="199"/>
      <c r="U1407" s="199"/>
      <c r="V1407" s="199"/>
      <c r="W1407" s="199"/>
      <c r="X1407" s="199"/>
      <c r="Y1407" s="199"/>
      <c r="Z1407" s="199"/>
      <c r="AA1407" s="199"/>
    </row>
    <row r="1408" spans="1:27">
      <c r="A1408" s="199"/>
      <c r="B1408" s="199"/>
      <c r="C1408" s="199"/>
      <c r="D1408" s="199"/>
      <c r="E1408" s="199"/>
      <c r="F1408" s="199"/>
      <c r="G1408" s="199"/>
      <c r="H1408" s="199"/>
      <c r="I1408" s="199"/>
      <c r="J1408" s="199"/>
      <c r="K1408" s="199"/>
      <c r="L1408" s="199"/>
      <c r="M1408" s="199"/>
      <c r="N1408" s="199"/>
      <c r="O1408" s="199"/>
      <c r="P1408" s="199"/>
      <c r="Q1408" s="199"/>
      <c r="R1408" s="199"/>
      <c r="S1408" s="199"/>
      <c r="T1408" s="199"/>
      <c r="U1408" s="199"/>
      <c r="V1408" s="199"/>
      <c r="W1408" s="199"/>
      <c r="X1408" s="199"/>
      <c r="Y1408" s="199"/>
      <c r="Z1408" s="199"/>
      <c r="AA1408" s="199"/>
    </row>
    <row r="1409" spans="1:27">
      <c r="A1409" s="199"/>
      <c r="B1409" s="199"/>
      <c r="C1409" s="199"/>
      <c r="D1409" s="199"/>
      <c r="E1409" s="199"/>
      <c r="F1409" s="199"/>
      <c r="G1409" s="199"/>
      <c r="H1409" s="199"/>
      <c r="I1409" s="199"/>
      <c r="J1409" s="199"/>
      <c r="K1409" s="199"/>
      <c r="L1409" s="199"/>
      <c r="M1409" s="199"/>
      <c r="N1409" s="199"/>
      <c r="O1409" s="199"/>
      <c r="P1409" s="199"/>
      <c r="Q1409" s="199"/>
      <c r="R1409" s="199"/>
      <c r="S1409" s="199"/>
      <c r="T1409" s="199"/>
      <c r="U1409" s="199"/>
      <c r="V1409" s="199"/>
      <c r="W1409" s="199"/>
      <c r="X1409" s="199"/>
      <c r="Y1409" s="199"/>
      <c r="Z1409" s="199"/>
      <c r="AA1409" s="199"/>
    </row>
    <row r="1410" spans="1:27">
      <c r="A1410" s="199"/>
      <c r="B1410" s="199"/>
      <c r="C1410" s="199"/>
      <c r="D1410" s="199"/>
      <c r="E1410" s="199"/>
      <c r="F1410" s="199"/>
      <c r="G1410" s="199"/>
      <c r="H1410" s="199"/>
      <c r="I1410" s="199"/>
      <c r="J1410" s="199"/>
      <c r="K1410" s="199"/>
      <c r="L1410" s="199"/>
      <c r="M1410" s="199"/>
      <c r="N1410" s="199"/>
      <c r="O1410" s="199"/>
      <c r="P1410" s="199"/>
      <c r="Q1410" s="199"/>
      <c r="R1410" s="199"/>
      <c r="S1410" s="199"/>
      <c r="T1410" s="199"/>
      <c r="U1410" s="199"/>
      <c r="V1410" s="199"/>
      <c r="W1410" s="199"/>
      <c r="X1410" s="199"/>
      <c r="Y1410" s="199"/>
      <c r="Z1410" s="199"/>
      <c r="AA1410" s="199"/>
    </row>
    <row r="1411" spans="1:27">
      <c r="A1411" s="199"/>
      <c r="B1411" s="199"/>
      <c r="C1411" s="199"/>
      <c r="D1411" s="199"/>
      <c r="E1411" s="199"/>
      <c r="F1411" s="199"/>
      <c r="G1411" s="199"/>
      <c r="H1411" s="199"/>
      <c r="I1411" s="199"/>
      <c r="J1411" s="199"/>
      <c r="K1411" s="199"/>
      <c r="L1411" s="199"/>
      <c r="M1411" s="199"/>
      <c r="N1411" s="199"/>
      <c r="O1411" s="199"/>
      <c r="P1411" s="199"/>
      <c r="Q1411" s="199"/>
      <c r="R1411" s="199"/>
      <c r="S1411" s="199"/>
      <c r="T1411" s="199"/>
      <c r="U1411" s="199"/>
      <c r="V1411" s="199"/>
      <c r="W1411" s="199"/>
      <c r="X1411" s="199"/>
      <c r="Y1411" s="199"/>
      <c r="Z1411" s="199"/>
      <c r="AA1411" s="199"/>
    </row>
    <row r="1412" spans="1:27">
      <c r="A1412" s="199"/>
      <c r="B1412" s="199"/>
      <c r="C1412" s="199"/>
      <c r="D1412" s="199"/>
      <c r="E1412" s="199"/>
      <c r="F1412" s="199"/>
      <c r="G1412" s="199"/>
      <c r="H1412" s="199"/>
      <c r="I1412" s="199"/>
      <c r="J1412" s="199"/>
      <c r="K1412" s="199"/>
      <c r="L1412" s="199"/>
      <c r="M1412" s="199"/>
      <c r="N1412" s="199"/>
      <c r="O1412" s="199"/>
      <c r="P1412" s="199"/>
      <c r="Q1412" s="199"/>
      <c r="R1412" s="199"/>
      <c r="S1412" s="199"/>
      <c r="T1412" s="199"/>
      <c r="U1412" s="199"/>
      <c r="V1412" s="199"/>
      <c r="W1412" s="199"/>
      <c r="X1412" s="199"/>
      <c r="Y1412" s="199"/>
      <c r="Z1412" s="199"/>
      <c r="AA1412" s="199"/>
    </row>
    <row r="1413" spans="1:27">
      <c r="A1413" s="199"/>
      <c r="B1413" s="199"/>
      <c r="C1413" s="199"/>
      <c r="D1413" s="199"/>
      <c r="E1413" s="199"/>
      <c r="F1413" s="199"/>
      <c r="G1413" s="199"/>
      <c r="H1413" s="199"/>
      <c r="I1413" s="199"/>
      <c r="J1413" s="199"/>
      <c r="K1413" s="199"/>
      <c r="L1413" s="199"/>
      <c r="M1413" s="199"/>
      <c r="N1413" s="199"/>
      <c r="O1413" s="199"/>
      <c r="P1413" s="199"/>
      <c r="Q1413" s="199"/>
      <c r="R1413" s="199"/>
      <c r="S1413" s="199"/>
      <c r="T1413" s="199"/>
      <c r="U1413" s="199"/>
      <c r="V1413" s="199"/>
      <c r="W1413" s="199"/>
      <c r="X1413" s="199"/>
      <c r="Y1413" s="199"/>
      <c r="Z1413" s="199"/>
      <c r="AA1413" s="199"/>
    </row>
    <row r="1414" spans="1:27">
      <c r="A1414" s="199"/>
      <c r="B1414" s="199"/>
      <c r="C1414" s="199"/>
      <c r="D1414" s="199"/>
      <c r="E1414" s="199"/>
      <c r="F1414" s="199"/>
      <c r="G1414" s="199"/>
      <c r="H1414" s="199"/>
      <c r="I1414" s="199"/>
      <c r="J1414" s="199"/>
      <c r="K1414" s="199"/>
      <c r="L1414" s="199"/>
      <c r="M1414" s="199"/>
      <c r="N1414" s="199"/>
      <c r="O1414" s="199"/>
      <c r="P1414" s="199"/>
      <c r="Q1414" s="199"/>
      <c r="R1414" s="199"/>
      <c r="S1414" s="199"/>
      <c r="T1414" s="199"/>
      <c r="U1414" s="199"/>
      <c r="V1414" s="199"/>
      <c r="W1414" s="199"/>
      <c r="X1414" s="199"/>
      <c r="Y1414" s="199"/>
      <c r="Z1414" s="199"/>
      <c r="AA1414" s="199"/>
    </row>
    <row r="1415" spans="1:27">
      <c r="A1415" s="199"/>
      <c r="B1415" s="199"/>
      <c r="C1415" s="199"/>
      <c r="D1415" s="199"/>
      <c r="E1415" s="199"/>
      <c r="F1415" s="199"/>
      <c r="G1415" s="199"/>
      <c r="H1415" s="199"/>
      <c r="I1415" s="199"/>
      <c r="J1415" s="199"/>
      <c r="K1415" s="199"/>
      <c r="L1415" s="199"/>
      <c r="M1415" s="199"/>
      <c r="N1415" s="199"/>
      <c r="O1415" s="199"/>
      <c r="P1415" s="199"/>
      <c r="Q1415" s="199"/>
      <c r="R1415" s="199"/>
      <c r="S1415" s="199"/>
      <c r="T1415" s="199"/>
      <c r="U1415" s="199"/>
      <c r="V1415" s="199"/>
      <c r="W1415" s="199"/>
      <c r="X1415" s="199"/>
      <c r="Y1415" s="199"/>
      <c r="Z1415" s="199"/>
      <c r="AA1415" s="199"/>
    </row>
    <row r="1416" spans="1:27">
      <c r="A1416" s="199"/>
      <c r="B1416" s="199"/>
      <c r="C1416" s="199"/>
      <c r="D1416" s="199"/>
      <c r="E1416" s="199"/>
      <c r="F1416" s="199"/>
      <c r="G1416" s="199"/>
      <c r="H1416" s="199"/>
      <c r="I1416" s="199"/>
      <c r="J1416" s="199"/>
      <c r="K1416" s="199"/>
      <c r="L1416" s="199"/>
      <c r="M1416" s="199"/>
      <c r="N1416" s="199"/>
      <c r="O1416" s="199"/>
      <c r="P1416" s="199"/>
      <c r="Q1416" s="199"/>
      <c r="R1416" s="199"/>
      <c r="S1416" s="199"/>
      <c r="T1416" s="199"/>
      <c r="U1416" s="199"/>
      <c r="V1416" s="199"/>
      <c r="W1416" s="199"/>
      <c r="X1416" s="199"/>
      <c r="Y1416" s="199"/>
      <c r="Z1416" s="199"/>
      <c r="AA1416" s="199"/>
    </row>
    <row r="1417" spans="1:27">
      <c r="A1417" s="199"/>
      <c r="B1417" s="199"/>
      <c r="C1417" s="199"/>
      <c r="D1417" s="199"/>
      <c r="E1417" s="199"/>
      <c r="F1417" s="199"/>
      <c r="G1417" s="199"/>
      <c r="H1417" s="199"/>
      <c r="I1417" s="199"/>
      <c r="J1417" s="199"/>
      <c r="K1417" s="199"/>
      <c r="L1417" s="199"/>
      <c r="M1417" s="199"/>
      <c r="N1417" s="199"/>
      <c r="O1417" s="199"/>
      <c r="P1417" s="199"/>
      <c r="Q1417" s="199"/>
      <c r="R1417" s="199"/>
      <c r="S1417" s="199"/>
      <c r="T1417" s="199"/>
      <c r="U1417" s="199"/>
      <c r="V1417" s="199"/>
      <c r="W1417" s="199"/>
      <c r="X1417" s="199"/>
      <c r="Y1417" s="199"/>
      <c r="Z1417" s="199"/>
      <c r="AA1417" s="199"/>
    </row>
    <row r="1418" spans="1:27">
      <c r="A1418" s="199"/>
      <c r="B1418" s="199"/>
      <c r="C1418" s="199"/>
      <c r="D1418" s="199"/>
      <c r="E1418" s="199"/>
      <c r="F1418" s="199"/>
      <c r="G1418" s="199"/>
      <c r="H1418" s="199"/>
      <c r="I1418" s="199"/>
      <c r="J1418" s="199"/>
      <c r="K1418" s="199"/>
      <c r="L1418" s="199"/>
      <c r="M1418" s="199"/>
      <c r="N1418" s="199"/>
      <c r="O1418" s="199"/>
      <c r="P1418" s="199"/>
      <c r="Q1418" s="199"/>
      <c r="R1418" s="199"/>
      <c r="S1418" s="199"/>
      <c r="T1418" s="199"/>
      <c r="U1418" s="199"/>
      <c r="V1418" s="199"/>
      <c r="W1418" s="199"/>
      <c r="X1418" s="199"/>
      <c r="Y1418" s="199"/>
      <c r="Z1418" s="199"/>
      <c r="AA1418" s="199"/>
    </row>
    <row r="1419" spans="1:27">
      <c r="A1419" s="199"/>
      <c r="B1419" s="199"/>
      <c r="C1419" s="199"/>
      <c r="D1419" s="199"/>
      <c r="E1419" s="199"/>
      <c r="F1419" s="199"/>
      <c r="G1419" s="199"/>
      <c r="H1419" s="199"/>
      <c r="I1419" s="199"/>
      <c r="J1419" s="199"/>
      <c r="K1419" s="199"/>
      <c r="L1419" s="199"/>
      <c r="M1419" s="199"/>
      <c r="N1419" s="199"/>
      <c r="O1419" s="199"/>
      <c r="P1419" s="199"/>
      <c r="Q1419" s="199"/>
      <c r="R1419" s="199"/>
      <c r="S1419" s="199"/>
      <c r="T1419" s="199"/>
      <c r="U1419" s="199"/>
      <c r="V1419" s="199"/>
      <c r="W1419" s="199"/>
      <c r="X1419" s="199"/>
      <c r="Y1419" s="199"/>
      <c r="Z1419" s="199"/>
      <c r="AA1419" s="199"/>
    </row>
    <row r="1420" spans="1:27">
      <c r="A1420" s="199"/>
      <c r="B1420" s="199"/>
      <c r="C1420" s="199"/>
      <c r="D1420" s="199"/>
      <c r="E1420" s="199"/>
      <c r="F1420" s="199"/>
      <c r="G1420" s="199"/>
      <c r="H1420" s="199"/>
      <c r="I1420" s="199"/>
      <c r="J1420" s="199"/>
      <c r="K1420" s="199"/>
      <c r="L1420" s="199"/>
      <c r="M1420" s="199"/>
      <c r="N1420" s="199"/>
      <c r="O1420" s="199"/>
      <c r="P1420" s="199"/>
      <c r="Q1420" s="199"/>
      <c r="R1420" s="199"/>
      <c r="S1420" s="199"/>
      <c r="T1420" s="199"/>
      <c r="U1420" s="199"/>
      <c r="V1420" s="199"/>
      <c r="W1420" s="199"/>
      <c r="X1420" s="199"/>
      <c r="Y1420" s="199"/>
      <c r="Z1420" s="199"/>
      <c r="AA1420" s="199"/>
    </row>
    <row r="1421" spans="1:27">
      <c r="A1421" s="199"/>
      <c r="B1421" s="199"/>
      <c r="C1421" s="199"/>
      <c r="D1421" s="199"/>
      <c r="E1421" s="199"/>
      <c r="F1421" s="199"/>
      <c r="G1421" s="199"/>
      <c r="H1421" s="199"/>
      <c r="I1421" s="199"/>
      <c r="J1421" s="199"/>
      <c r="K1421" s="199"/>
      <c r="L1421" s="199"/>
      <c r="M1421" s="199"/>
      <c r="N1421" s="199"/>
      <c r="O1421" s="199"/>
      <c r="P1421" s="199"/>
      <c r="Q1421" s="199"/>
      <c r="R1421" s="199"/>
      <c r="S1421" s="199"/>
      <c r="T1421" s="199"/>
      <c r="U1421" s="199"/>
      <c r="V1421" s="199"/>
      <c r="W1421" s="199"/>
      <c r="X1421" s="199"/>
      <c r="Y1421" s="199"/>
      <c r="Z1421" s="199"/>
      <c r="AA1421" s="199"/>
    </row>
    <row r="1422" spans="1:27">
      <c r="A1422" s="199"/>
      <c r="B1422" s="199"/>
      <c r="C1422" s="199"/>
      <c r="D1422" s="199"/>
      <c r="E1422" s="199"/>
      <c r="F1422" s="199"/>
      <c r="G1422" s="199"/>
      <c r="H1422" s="199"/>
      <c r="I1422" s="199"/>
      <c r="J1422" s="199"/>
      <c r="K1422" s="199"/>
      <c r="L1422" s="199"/>
      <c r="M1422" s="199"/>
      <c r="N1422" s="199"/>
      <c r="O1422" s="199"/>
      <c r="P1422" s="199"/>
      <c r="Q1422" s="199"/>
      <c r="R1422" s="199"/>
      <c r="S1422" s="199"/>
      <c r="T1422" s="199"/>
      <c r="U1422" s="199"/>
      <c r="V1422" s="199"/>
      <c r="W1422" s="199"/>
      <c r="X1422" s="199"/>
      <c r="Y1422" s="199"/>
      <c r="Z1422" s="199"/>
      <c r="AA1422" s="199"/>
    </row>
    <row r="1423" spans="1:27">
      <c r="A1423" s="199"/>
      <c r="B1423" s="199"/>
      <c r="C1423" s="199"/>
      <c r="D1423" s="199"/>
      <c r="E1423" s="199"/>
      <c r="F1423" s="199"/>
      <c r="G1423" s="199"/>
      <c r="H1423" s="199"/>
      <c r="I1423" s="199"/>
      <c r="J1423" s="199"/>
      <c r="K1423" s="199"/>
      <c r="L1423" s="199"/>
      <c r="M1423" s="199"/>
      <c r="N1423" s="199"/>
      <c r="O1423" s="199"/>
      <c r="P1423" s="199"/>
      <c r="Q1423" s="199"/>
      <c r="R1423" s="199"/>
      <c r="S1423" s="199"/>
      <c r="T1423" s="199"/>
      <c r="U1423" s="199"/>
      <c r="V1423" s="199"/>
      <c r="W1423" s="199"/>
      <c r="X1423" s="199"/>
      <c r="Y1423" s="199"/>
      <c r="Z1423" s="199"/>
      <c r="AA1423" s="199"/>
    </row>
    <row r="1424" spans="1:27">
      <c r="A1424" s="199"/>
      <c r="B1424" s="199"/>
      <c r="C1424" s="199"/>
      <c r="D1424" s="199"/>
      <c r="E1424" s="199"/>
      <c r="F1424" s="199"/>
      <c r="G1424" s="199"/>
      <c r="H1424" s="199"/>
      <c r="I1424" s="199"/>
      <c r="J1424" s="199"/>
      <c r="K1424" s="199"/>
      <c r="L1424" s="199"/>
      <c r="M1424" s="199"/>
      <c r="N1424" s="199"/>
      <c r="O1424" s="199"/>
      <c r="P1424" s="199"/>
      <c r="Q1424" s="199"/>
      <c r="R1424" s="199"/>
      <c r="S1424" s="199"/>
      <c r="T1424" s="199"/>
      <c r="U1424" s="199"/>
      <c r="V1424" s="199"/>
      <c r="W1424" s="199"/>
      <c r="X1424" s="199"/>
      <c r="Y1424" s="199"/>
      <c r="Z1424" s="199"/>
      <c r="AA1424" s="199"/>
    </row>
    <row r="1425" spans="1:27">
      <c r="A1425" s="199"/>
      <c r="B1425" s="199"/>
      <c r="C1425" s="199"/>
      <c r="D1425" s="199"/>
      <c r="E1425" s="199"/>
      <c r="F1425" s="199"/>
      <c r="G1425" s="199"/>
      <c r="H1425" s="199"/>
      <c r="I1425" s="199"/>
      <c r="J1425" s="199"/>
      <c r="K1425" s="199"/>
      <c r="L1425" s="199"/>
      <c r="M1425" s="199"/>
      <c r="N1425" s="199"/>
      <c r="O1425" s="199"/>
      <c r="P1425" s="199"/>
      <c r="Q1425" s="199"/>
      <c r="R1425" s="199"/>
      <c r="S1425" s="199"/>
      <c r="T1425" s="199"/>
      <c r="U1425" s="199"/>
      <c r="V1425" s="199"/>
      <c r="W1425" s="199"/>
      <c r="X1425" s="199"/>
      <c r="Y1425" s="199"/>
      <c r="Z1425" s="199"/>
      <c r="AA1425" s="199"/>
    </row>
    <row r="1426" spans="1:27">
      <c r="A1426" s="199"/>
      <c r="B1426" s="199"/>
      <c r="C1426" s="199"/>
      <c r="D1426" s="199"/>
      <c r="E1426" s="199"/>
      <c r="F1426" s="199"/>
      <c r="G1426" s="199"/>
      <c r="H1426" s="199"/>
      <c r="I1426" s="199"/>
      <c r="J1426" s="199"/>
      <c r="K1426" s="199"/>
      <c r="L1426" s="199"/>
      <c r="M1426" s="199"/>
      <c r="N1426" s="199"/>
      <c r="O1426" s="199"/>
      <c r="P1426" s="199"/>
      <c r="Q1426" s="199"/>
      <c r="R1426" s="199"/>
      <c r="S1426" s="199"/>
      <c r="T1426" s="199"/>
      <c r="U1426" s="199"/>
      <c r="V1426" s="199"/>
      <c r="W1426" s="199"/>
      <c r="X1426" s="199"/>
      <c r="Y1426" s="199"/>
      <c r="Z1426" s="199"/>
      <c r="AA1426" s="199"/>
    </row>
    <row r="1427" spans="1:27">
      <c r="A1427" s="199"/>
      <c r="B1427" s="199"/>
      <c r="C1427" s="199"/>
      <c r="D1427" s="199"/>
      <c r="E1427" s="199"/>
      <c r="F1427" s="199"/>
      <c r="G1427" s="199"/>
      <c r="H1427" s="199"/>
      <c r="I1427" s="199"/>
      <c r="J1427" s="199"/>
      <c r="K1427" s="199"/>
      <c r="L1427" s="199"/>
      <c r="M1427" s="199"/>
      <c r="N1427" s="199"/>
      <c r="O1427" s="199"/>
      <c r="P1427" s="199"/>
      <c r="Q1427" s="199"/>
      <c r="R1427" s="199"/>
      <c r="S1427" s="199"/>
      <c r="T1427" s="199"/>
      <c r="U1427" s="199"/>
      <c r="V1427" s="199"/>
      <c r="W1427" s="199"/>
      <c r="X1427" s="199"/>
      <c r="Y1427" s="199"/>
      <c r="Z1427" s="199"/>
      <c r="AA1427" s="199"/>
    </row>
    <row r="1428" spans="1:27">
      <c r="A1428" s="199"/>
      <c r="B1428" s="199"/>
      <c r="C1428" s="199"/>
      <c r="D1428" s="199"/>
      <c r="E1428" s="199"/>
      <c r="F1428" s="199"/>
      <c r="G1428" s="199"/>
      <c r="H1428" s="199"/>
      <c r="I1428" s="199"/>
      <c r="J1428" s="199"/>
      <c r="K1428" s="199"/>
      <c r="L1428" s="199"/>
      <c r="M1428" s="199"/>
      <c r="N1428" s="199"/>
      <c r="O1428" s="199"/>
      <c r="P1428" s="199"/>
      <c r="Q1428" s="199"/>
      <c r="R1428" s="199"/>
      <c r="S1428" s="199"/>
      <c r="T1428" s="199"/>
      <c r="U1428" s="199"/>
      <c r="V1428" s="199"/>
      <c r="W1428" s="199"/>
      <c r="X1428" s="199"/>
      <c r="Y1428" s="199"/>
      <c r="Z1428" s="199"/>
      <c r="AA1428" s="199"/>
    </row>
    <row r="1429" spans="1:27">
      <c r="A1429" s="199"/>
      <c r="B1429" s="199"/>
      <c r="C1429" s="199"/>
      <c r="D1429" s="199"/>
      <c r="E1429" s="199"/>
      <c r="F1429" s="199"/>
      <c r="G1429" s="199"/>
      <c r="H1429" s="199"/>
      <c r="I1429" s="199"/>
      <c r="J1429" s="199"/>
      <c r="K1429" s="199"/>
      <c r="L1429" s="199"/>
      <c r="M1429" s="199"/>
      <c r="N1429" s="199"/>
      <c r="O1429" s="199"/>
      <c r="P1429" s="199"/>
      <c r="Q1429" s="199"/>
      <c r="R1429" s="199"/>
      <c r="S1429" s="199"/>
      <c r="T1429" s="199"/>
      <c r="U1429" s="199"/>
      <c r="V1429" s="199"/>
      <c r="W1429" s="199"/>
      <c r="X1429" s="199"/>
      <c r="Y1429" s="199"/>
      <c r="Z1429" s="199"/>
      <c r="AA1429" s="199"/>
    </row>
    <row r="1430" spans="1:27">
      <c r="A1430" s="199"/>
      <c r="B1430" s="199"/>
      <c r="C1430" s="199"/>
      <c r="D1430" s="199"/>
      <c r="E1430" s="199"/>
      <c r="F1430" s="199"/>
      <c r="G1430" s="199"/>
      <c r="H1430" s="199"/>
      <c r="I1430" s="199"/>
      <c r="J1430" s="199"/>
      <c r="K1430" s="199"/>
      <c r="L1430" s="199"/>
      <c r="M1430" s="199"/>
      <c r="N1430" s="199"/>
      <c r="O1430" s="199"/>
      <c r="P1430" s="199"/>
      <c r="Q1430" s="199"/>
      <c r="R1430" s="199"/>
      <c r="S1430" s="199"/>
      <c r="T1430" s="199"/>
      <c r="U1430" s="199"/>
      <c r="V1430" s="199"/>
      <c r="W1430" s="199"/>
      <c r="X1430" s="199"/>
      <c r="Y1430" s="199"/>
      <c r="Z1430" s="199"/>
      <c r="AA1430" s="199"/>
    </row>
    <row r="1431" spans="1:27">
      <c r="A1431" s="199"/>
      <c r="B1431" s="199"/>
      <c r="C1431" s="199"/>
      <c r="D1431" s="199"/>
      <c r="E1431" s="199"/>
      <c r="F1431" s="199"/>
      <c r="G1431" s="199"/>
      <c r="H1431" s="199"/>
      <c r="I1431" s="199"/>
      <c r="J1431" s="199"/>
      <c r="K1431" s="199"/>
      <c r="L1431" s="199"/>
      <c r="M1431" s="199"/>
      <c r="N1431" s="199"/>
      <c r="O1431" s="199"/>
      <c r="P1431" s="199"/>
      <c r="Q1431" s="199"/>
      <c r="R1431" s="199"/>
      <c r="S1431" s="199"/>
      <c r="T1431" s="199"/>
      <c r="U1431" s="199"/>
      <c r="V1431" s="199"/>
      <c r="W1431" s="199"/>
      <c r="X1431" s="199"/>
      <c r="Y1431" s="199"/>
      <c r="Z1431" s="199"/>
      <c r="AA1431" s="199"/>
    </row>
    <row r="1432" spans="1:27">
      <c r="A1432" s="199"/>
      <c r="B1432" s="199"/>
      <c r="C1432" s="199"/>
      <c r="D1432" s="199"/>
      <c r="E1432" s="199"/>
      <c r="F1432" s="199"/>
      <c r="G1432" s="199"/>
      <c r="H1432" s="199"/>
      <c r="I1432" s="199"/>
      <c r="J1432" s="199"/>
      <c r="K1432" s="199"/>
      <c r="L1432" s="199"/>
      <c r="M1432" s="199"/>
      <c r="N1432" s="199"/>
      <c r="O1432" s="199"/>
      <c r="P1432" s="199"/>
      <c r="Q1432" s="199"/>
      <c r="R1432" s="199"/>
      <c r="S1432" s="199"/>
      <c r="T1432" s="199"/>
      <c r="U1432" s="199"/>
      <c r="V1432" s="199"/>
      <c r="W1432" s="199"/>
      <c r="X1432" s="199"/>
      <c r="Y1432" s="199"/>
      <c r="Z1432" s="199"/>
      <c r="AA1432" s="199"/>
    </row>
    <row r="1433" spans="1:27">
      <c r="A1433" s="199"/>
      <c r="B1433" s="199"/>
      <c r="C1433" s="199"/>
      <c r="D1433" s="199"/>
      <c r="E1433" s="199"/>
      <c r="F1433" s="199"/>
      <c r="G1433" s="199"/>
      <c r="H1433" s="199"/>
      <c r="I1433" s="199"/>
      <c r="J1433" s="199"/>
      <c r="K1433" s="199"/>
      <c r="L1433" s="199"/>
      <c r="M1433" s="199"/>
      <c r="N1433" s="199"/>
      <c r="O1433" s="199"/>
      <c r="P1433" s="199"/>
      <c r="Q1433" s="199"/>
      <c r="R1433" s="199"/>
      <c r="S1433" s="199"/>
      <c r="T1433" s="199"/>
      <c r="U1433" s="199"/>
      <c r="V1433" s="199"/>
      <c r="W1433" s="199"/>
      <c r="X1433" s="199"/>
      <c r="Y1433" s="199"/>
      <c r="Z1433" s="199"/>
      <c r="AA1433" s="199"/>
    </row>
    <row r="1434" spans="1:27">
      <c r="A1434" s="199"/>
      <c r="B1434" s="199"/>
      <c r="C1434" s="199"/>
      <c r="D1434" s="199"/>
      <c r="E1434" s="199"/>
      <c r="F1434" s="199"/>
      <c r="G1434" s="199"/>
      <c r="H1434" s="199"/>
      <c r="I1434" s="199"/>
      <c r="J1434" s="199"/>
      <c r="K1434" s="199"/>
      <c r="L1434" s="199"/>
      <c r="M1434" s="199"/>
      <c r="N1434" s="199"/>
      <c r="O1434" s="199"/>
      <c r="P1434" s="199"/>
      <c r="Q1434" s="199"/>
      <c r="R1434" s="199"/>
      <c r="S1434" s="199"/>
      <c r="T1434" s="199"/>
      <c r="U1434" s="199"/>
      <c r="V1434" s="199"/>
      <c r="W1434" s="199"/>
      <c r="X1434" s="199"/>
      <c r="Y1434" s="199"/>
      <c r="Z1434" s="199"/>
      <c r="AA1434" s="199"/>
    </row>
    <row r="1435" spans="1:27">
      <c r="A1435" s="199"/>
      <c r="B1435" s="199"/>
      <c r="C1435" s="199"/>
      <c r="D1435" s="199"/>
      <c r="E1435" s="199"/>
      <c r="F1435" s="199"/>
      <c r="G1435" s="199"/>
      <c r="H1435" s="199"/>
      <c r="I1435" s="199"/>
      <c r="J1435" s="199"/>
      <c r="K1435" s="199"/>
      <c r="L1435" s="199"/>
      <c r="M1435" s="199"/>
      <c r="N1435" s="199"/>
      <c r="O1435" s="199"/>
      <c r="P1435" s="199"/>
      <c r="Q1435" s="199"/>
      <c r="R1435" s="199"/>
      <c r="S1435" s="199"/>
      <c r="T1435" s="199"/>
      <c r="U1435" s="199"/>
      <c r="V1435" s="199"/>
      <c r="W1435" s="199"/>
      <c r="X1435" s="199"/>
      <c r="Y1435" s="199"/>
      <c r="Z1435" s="199"/>
      <c r="AA1435" s="199"/>
    </row>
    <row r="1436" spans="1:27">
      <c r="A1436" s="199"/>
      <c r="B1436" s="199"/>
      <c r="C1436" s="199"/>
      <c r="D1436" s="199"/>
      <c r="E1436" s="199"/>
      <c r="F1436" s="199"/>
      <c r="G1436" s="199"/>
      <c r="H1436" s="199"/>
      <c r="I1436" s="199"/>
      <c r="J1436" s="199"/>
      <c r="K1436" s="199"/>
      <c r="L1436" s="199"/>
      <c r="M1436" s="199"/>
      <c r="N1436" s="199"/>
      <c r="O1436" s="199"/>
      <c r="P1436" s="199"/>
      <c r="Q1436" s="199"/>
      <c r="R1436" s="199"/>
      <c r="S1436" s="199"/>
      <c r="T1436" s="199"/>
      <c r="U1436" s="199"/>
      <c r="V1436" s="199"/>
      <c r="W1436" s="199"/>
      <c r="X1436" s="199"/>
      <c r="Y1436" s="199"/>
      <c r="Z1436" s="199"/>
      <c r="AA1436" s="199"/>
    </row>
    <row r="1437" spans="1:27">
      <c r="A1437" s="199"/>
      <c r="B1437" s="199"/>
      <c r="C1437" s="199"/>
      <c r="D1437" s="199"/>
      <c r="E1437" s="199"/>
      <c r="F1437" s="199"/>
      <c r="G1437" s="199"/>
      <c r="H1437" s="199"/>
      <c r="I1437" s="199"/>
      <c r="J1437" s="199"/>
      <c r="K1437" s="199"/>
      <c r="L1437" s="199"/>
      <c r="M1437" s="199"/>
      <c r="N1437" s="199"/>
      <c r="O1437" s="199"/>
      <c r="P1437" s="199"/>
      <c r="Q1437" s="199"/>
      <c r="R1437" s="199"/>
      <c r="S1437" s="199"/>
      <c r="T1437" s="199"/>
      <c r="U1437" s="199"/>
      <c r="V1437" s="199"/>
      <c r="W1437" s="199"/>
      <c r="X1437" s="199"/>
      <c r="Y1437" s="199"/>
      <c r="Z1437" s="199"/>
      <c r="AA1437" s="199"/>
    </row>
    <row r="1438" spans="1:27">
      <c r="A1438" s="199"/>
      <c r="B1438" s="199"/>
      <c r="C1438" s="199"/>
      <c r="D1438" s="199"/>
      <c r="E1438" s="199"/>
      <c r="F1438" s="199"/>
      <c r="G1438" s="199"/>
      <c r="H1438" s="199"/>
      <c r="I1438" s="199"/>
      <c r="J1438" s="199"/>
      <c r="K1438" s="199"/>
      <c r="L1438" s="199"/>
      <c r="M1438" s="199"/>
      <c r="N1438" s="199"/>
      <c r="O1438" s="199"/>
      <c r="P1438" s="199"/>
      <c r="Q1438" s="199"/>
      <c r="R1438" s="199"/>
      <c r="S1438" s="199"/>
      <c r="T1438" s="199"/>
      <c r="U1438" s="199"/>
      <c r="V1438" s="199"/>
      <c r="W1438" s="199"/>
      <c r="X1438" s="199"/>
      <c r="Y1438" s="199"/>
      <c r="Z1438" s="199"/>
      <c r="AA1438" s="199"/>
    </row>
    <row r="1439" spans="1:27">
      <c r="A1439" s="199"/>
      <c r="B1439" s="199"/>
      <c r="C1439" s="199"/>
      <c r="D1439" s="199"/>
      <c r="E1439" s="199"/>
      <c r="F1439" s="199"/>
      <c r="G1439" s="199"/>
      <c r="H1439" s="199"/>
      <c r="I1439" s="199"/>
      <c r="J1439" s="199"/>
      <c r="K1439" s="199"/>
      <c r="L1439" s="199"/>
      <c r="M1439" s="199"/>
      <c r="N1439" s="199"/>
      <c r="O1439" s="199"/>
      <c r="P1439" s="199"/>
      <c r="Q1439" s="199"/>
      <c r="R1439" s="199"/>
      <c r="S1439" s="199"/>
      <c r="T1439" s="199"/>
      <c r="U1439" s="199"/>
      <c r="V1439" s="199"/>
      <c r="W1439" s="199"/>
      <c r="X1439" s="199"/>
      <c r="Y1439" s="199"/>
      <c r="Z1439" s="199"/>
      <c r="AA1439" s="199"/>
    </row>
    <row r="1440" spans="1:27">
      <c r="A1440" s="199"/>
      <c r="B1440" s="199"/>
      <c r="C1440" s="199"/>
      <c r="D1440" s="199"/>
      <c r="E1440" s="199"/>
      <c r="F1440" s="199"/>
      <c r="G1440" s="199"/>
      <c r="H1440" s="199"/>
      <c r="I1440" s="199"/>
      <c r="J1440" s="199"/>
      <c r="K1440" s="199"/>
      <c r="L1440" s="199"/>
      <c r="M1440" s="199"/>
      <c r="N1440" s="199"/>
      <c r="O1440" s="199"/>
      <c r="P1440" s="199"/>
      <c r="Q1440" s="199"/>
      <c r="R1440" s="199"/>
      <c r="S1440" s="199"/>
      <c r="T1440" s="199"/>
      <c r="U1440" s="199"/>
      <c r="V1440" s="199"/>
      <c r="W1440" s="199"/>
      <c r="X1440" s="199"/>
      <c r="Y1440" s="199"/>
      <c r="Z1440" s="199"/>
      <c r="AA1440" s="199"/>
    </row>
    <row r="1441" spans="1:27">
      <c r="A1441" s="199"/>
      <c r="B1441" s="199"/>
      <c r="C1441" s="199"/>
      <c r="D1441" s="199"/>
      <c r="E1441" s="199"/>
      <c r="F1441" s="199"/>
      <c r="G1441" s="199"/>
      <c r="H1441" s="199"/>
      <c r="I1441" s="199"/>
      <c r="J1441" s="199"/>
      <c r="K1441" s="199"/>
      <c r="L1441" s="199"/>
      <c r="M1441" s="199"/>
      <c r="N1441" s="199"/>
      <c r="O1441" s="199"/>
      <c r="P1441" s="199"/>
      <c r="Q1441" s="199"/>
      <c r="R1441" s="199"/>
      <c r="S1441" s="199"/>
      <c r="T1441" s="199"/>
      <c r="U1441" s="199"/>
      <c r="V1441" s="199"/>
      <c r="W1441" s="199"/>
      <c r="X1441" s="199"/>
      <c r="Y1441" s="199"/>
      <c r="Z1441" s="199"/>
      <c r="AA1441" s="199"/>
    </row>
    <row r="1442" spans="1:27">
      <c r="A1442" s="199"/>
      <c r="B1442" s="199"/>
      <c r="C1442" s="199"/>
      <c r="D1442" s="199"/>
      <c r="E1442" s="199"/>
      <c r="F1442" s="199"/>
      <c r="G1442" s="199"/>
      <c r="H1442" s="199"/>
      <c r="I1442" s="199"/>
      <c r="J1442" s="199"/>
      <c r="K1442" s="199"/>
      <c r="L1442" s="199"/>
      <c r="M1442" s="199"/>
      <c r="N1442" s="199"/>
      <c r="O1442" s="199"/>
      <c r="P1442" s="199"/>
      <c r="Q1442" s="199"/>
      <c r="R1442" s="199"/>
      <c r="S1442" s="199"/>
      <c r="T1442" s="199"/>
      <c r="U1442" s="199"/>
      <c r="V1442" s="199"/>
      <c r="W1442" s="199"/>
      <c r="X1442" s="199"/>
      <c r="Y1442" s="199"/>
      <c r="Z1442" s="199"/>
      <c r="AA1442" s="199"/>
    </row>
    <row r="1443" spans="1:27">
      <c r="A1443" s="199"/>
      <c r="B1443" s="199"/>
      <c r="C1443" s="199"/>
      <c r="D1443" s="199"/>
      <c r="E1443" s="199"/>
      <c r="F1443" s="199"/>
      <c r="G1443" s="199"/>
      <c r="H1443" s="199"/>
      <c r="I1443" s="199"/>
      <c r="J1443" s="199"/>
      <c r="K1443" s="199"/>
      <c r="L1443" s="199"/>
      <c r="M1443" s="199"/>
      <c r="N1443" s="199"/>
      <c r="O1443" s="199"/>
      <c r="P1443" s="199"/>
      <c r="Q1443" s="199"/>
      <c r="R1443" s="199"/>
      <c r="S1443" s="199"/>
      <c r="T1443" s="199"/>
      <c r="U1443" s="199"/>
      <c r="V1443" s="199"/>
      <c r="W1443" s="199"/>
      <c r="X1443" s="199"/>
      <c r="Y1443" s="199"/>
      <c r="Z1443" s="199"/>
      <c r="AA1443" s="199"/>
    </row>
    <row r="1444" spans="1:27">
      <c r="A1444" s="199"/>
      <c r="B1444" s="199"/>
      <c r="C1444" s="199"/>
      <c r="D1444" s="199"/>
      <c r="E1444" s="199"/>
      <c r="F1444" s="199"/>
      <c r="G1444" s="199"/>
      <c r="H1444" s="199"/>
      <c r="I1444" s="199"/>
      <c r="J1444" s="199"/>
      <c r="K1444" s="199"/>
      <c r="L1444" s="199"/>
      <c r="M1444" s="199"/>
      <c r="N1444" s="199"/>
      <c r="O1444" s="199"/>
      <c r="P1444" s="199"/>
      <c r="Q1444" s="199"/>
      <c r="R1444" s="199"/>
      <c r="S1444" s="199"/>
      <c r="T1444" s="199"/>
      <c r="U1444" s="199"/>
      <c r="V1444" s="199"/>
      <c r="W1444" s="199"/>
      <c r="X1444" s="199"/>
      <c r="Y1444" s="199"/>
      <c r="Z1444" s="199"/>
      <c r="AA1444" s="199"/>
    </row>
    <row r="1445" spans="1:27">
      <c r="A1445" s="199"/>
      <c r="B1445" s="199"/>
      <c r="C1445" s="199"/>
      <c r="D1445" s="199"/>
      <c r="E1445" s="199"/>
      <c r="F1445" s="199"/>
      <c r="G1445" s="199"/>
      <c r="H1445" s="199"/>
      <c r="I1445" s="199"/>
      <c r="J1445" s="199"/>
      <c r="K1445" s="199"/>
      <c r="L1445" s="199"/>
      <c r="M1445" s="199"/>
      <c r="N1445" s="199"/>
      <c r="O1445" s="199"/>
      <c r="P1445" s="199"/>
      <c r="Q1445" s="199"/>
      <c r="R1445" s="199"/>
      <c r="S1445" s="199"/>
      <c r="T1445" s="199"/>
      <c r="U1445" s="199"/>
      <c r="V1445" s="199"/>
      <c r="W1445" s="199"/>
      <c r="X1445" s="199"/>
      <c r="Y1445" s="199"/>
      <c r="Z1445" s="199"/>
      <c r="AA1445" s="199"/>
    </row>
    <row r="1446" spans="1:27">
      <c r="A1446" s="199"/>
      <c r="B1446" s="199"/>
      <c r="C1446" s="199"/>
      <c r="D1446" s="199"/>
      <c r="E1446" s="199"/>
      <c r="F1446" s="199"/>
      <c r="G1446" s="199"/>
      <c r="H1446" s="199"/>
      <c r="I1446" s="199"/>
      <c r="J1446" s="199"/>
      <c r="K1446" s="199"/>
      <c r="L1446" s="199"/>
      <c r="M1446" s="199"/>
      <c r="N1446" s="199"/>
      <c r="O1446" s="199"/>
      <c r="P1446" s="199"/>
      <c r="Q1446" s="199"/>
      <c r="R1446" s="199"/>
      <c r="S1446" s="199"/>
      <c r="T1446" s="199"/>
      <c r="U1446" s="199"/>
      <c r="V1446" s="199"/>
      <c r="W1446" s="199"/>
      <c r="X1446" s="199"/>
      <c r="Y1446" s="199"/>
      <c r="Z1446" s="199"/>
      <c r="AA1446" s="199"/>
    </row>
    <row r="1447" spans="1:27">
      <c r="A1447" s="199"/>
      <c r="B1447" s="199"/>
      <c r="C1447" s="199"/>
      <c r="D1447" s="199"/>
      <c r="E1447" s="199"/>
      <c r="F1447" s="199"/>
      <c r="G1447" s="199"/>
      <c r="H1447" s="199"/>
      <c r="I1447" s="199"/>
      <c r="J1447" s="199"/>
      <c r="K1447" s="199"/>
      <c r="L1447" s="199"/>
      <c r="M1447" s="199"/>
      <c r="N1447" s="199"/>
      <c r="O1447" s="199"/>
      <c r="P1447" s="199"/>
      <c r="Q1447" s="199"/>
      <c r="R1447" s="199"/>
      <c r="S1447" s="199"/>
      <c r="T1447" s="199"/>
      <c r="U1447" s="199"/>
      <c r="V1447" s="199"/>
      <c r="W1447" s="199"/>
      <c r="X1447" s="199"/>
      <c r="Y1447" s="199"/>
      <c r="Z1447" s="199"/>
      <c r="AA1447" s="199"/>
    </row>
    <row r="1448" spans="1:27">
      <c r="A1448" s="199"/>
      <c r="B1448" s="199"/>
      <c r="C1448" s="199"/>
      <c r="D1448" s="199"/>
      <c r="E1448" s="199"/>
      <c r="F1448" s="199"/>
      <c r="G1448" s="199"/>
      <c r="H1448" s="199"/>
      <c r="I1448" s="199"/>
      <c r="J1448" s="199"/>
      <c r="K1448" s="199"/>
      <c r="L1448" s="199"/>
      <c r="M1448" s="199"/>
      <c r="N1448" s="199"/>
      <c r="O1448" s="199"/>
      <c r="P1448" s="199"/>
      <c r="Q1448" s="199"/>
      <c r="R1448" s="199"/>
      <c r="S1448" s="199"/>
      <c r="T1448" s="199"/>
      <c r="U1448" s="199"/>
      <c r="V1448" s="199"/>
      <c r="W1448" s="199"/>
      <c r="X1448" s="199"/>
      <c r="Y1448" s="199"/>
      <c r="Z1448" s="199"/>
      <c r="AA1448" s="199"/>
    </row>
    <row r="1449" spans="1:27">
      <c r="A1449" s="199"/>
      <c r="B1449" s="199"/>
      <c r="C1449" s="199"/>
      <c r="D1449" s="199"/>
      <c r="E1449" s="199"/>
      <c r="F1449" s="199"/>
      <c r="G1449" s="199"/>
      <c r="H1449" s="199"/>
      <c r="I1449" s="199"/>
      <c r="J1449" s="199"/>
      <c r="K1449" s="199"/>
      <c r="L1449" s="199"/>
      <c r="M1449" s="199"/>
      <c r="N1449" s="199"/>
      <c r="O1449" s="199"/>
      <c r="P1449" s="199"/>
      <c r="Q1449" s="199"/>
      <c r="R1449" s="199"/>
      <c r="S1449" s="199"/>
      <c r="T1449" s="199"/>
      <c r="U1449" s="199"/>
      <c r="V1449" s="199"/>
      <c r="W1449" s="199"/>
      <c r="X1449" s="199"/>
      <c r="Y1449" s="199"/>
      <c r="Z1449" s="199"/>
      <c r="AA1449" s="199"/>
    </row>
    <row r="1450" spans="1:27">
      <c r="A1450" s="199"/>
      <c r="B1450" s="199"/>
      <c r="C1450" s="199"/>
      <c r="D1450" s="199"/>
      <c r="E1450" s="199"/>
      <c r="F1450" s="199"/>
      <c r="G1450" s="199"/>
      <c r="H1450" s="199"/>
      <c r="I1450" s="199"/>
      <c r="J1450" s="199"/>
      <c r="K1450" s="199"/>
      <c r="L1450" s="199"/>
      <c r="M1450" s="199"/>
      <c r="N1450" s="199"/>
      <c r="O1450" s="199"/>
      <c r="P1450" s="199"/>
      <c r="Q1450" s="199"/>
      <c r="R1450" s="199"/>
      <c r="S1450" s="199"/>
      <c r="T1450" s="199"/>
      <c r="U1450" s="199"/>
      <c r="V1450" s="199"/>
      <c r="W1450" s="199"/>
      <c r="X1450" s="199"/>
      <c r="Y1450" s="199"/>
      <c r="Z1450" s="199"/>
      <c r="AA1450" s="199"/>
    </row>
    <row r="1451" spans="1:27">
      <c r="A1451" s="199"/>
      <c r="B1451" s="199"/>
      <c r="C1451" s="199"/>
      <c r="D1451" s="199"/>
      <c r="E1451" s="199"/>
      <c r="F1451" s="199"/>
      <c r="G1451" s="199"/>
      <c r="H1451" s="199"/>
      <c r="I1451" s="199"/>
      <c r="J1451" s="199"/>
      <c r="K1451" s="199"/>
      <c r="L1451" s="199"/>
      <c r="M1451" s="199"/>
      <c r="N1451" s="199"/>
      <c r="O1451" s="199"/>
      <c r="P1451" s="199"/>
      <c r="Q1451" s="199"/>
      <c r="R1451" s="199"/>
      <c r="S1451" s="199"/>
      <c r="T1451" s="199"/>
      <c r="U1451" s="199"/>
      <c r="V1451" s="199"/>
      <c r="W1451" s="199"/>
      <c r="X1451" s="199"/>
      <c r="Y1451" s="199"/>
      <c r="Z1451" s="199"/>
      <c r="AA1451" s="199"/>
    </row>
    <row r="1452" spans="1:27">
      <c r="A1452" s="199"/>
      <c r="B1452" s="199"/>
      <c r="C1452" s="199"/>
      <c r="D1452" s="199"/>
      <c r="E1452" s="199"/>
      <c r="F1452" s="199"/>
      <c r="G1452" s="199"/>
      <c r="H1452" s="199"/>
      <c r="I1452" s="199"/>
      <c r="J1452" s="199"/>
      <c r="K1452" s="199"/>
      <c r="L1452" s="199"/>
      <c r="M1452" s="199"/>
      <c r="N1452" s="199"/>
      <c r="O1452" s="199"/>
      <c r="P1452" s="199"/>
      <c r="Q1452" s="199"/>
      <c r="R1452" s="199"/>
      <c r="S1452" s="199"/>
      <c r="T1452" s="199"/>
      <c r="U1452" s="199"/>
      <c r="V1452" s="199"/>
      <c r="W1452" s="199"/>
      <c r="X1452" s="199"/>
      <c r="Y1452" s="199"/>
      <c r="Z1452" s="199"/>
      <c r="AA1452" s="199"/>
    </row>
    <row r="1453" spans="1:27">
      <c r="A1453" s="199"/>
      <c r="B1453" s="199"/>
      <c r="C1453" s="199"/>
      <c r="D1453" s="199"/>
      <c r="E1453" s="199"/>
      <c r="F1453" s="199"/>
      <c r="G1453" s="199"/>
      <c r="H1453" s="199"/>
      <c r="I1453" s="199"/>
      <c r="J1453" s="199"/>
      <c r="K1453" s="199"/>
      <c r="L1453" s="199"/>
      <c r="M1453" s="199"/>
      <c r="N1453" s="199"/>
      <c r="O1453" s="199"/>
      <c r="P1453" s="199"/>
      <c r="Q1453" s="199"/>
      <c r="R1453" s="199"/>
      <c r="S1453" s="199"/>
      <c r="T1453" s="199"/>
      <c r="U1453" s="199"/>
      <c r="V1453" s="199"/>
      <c r="W1453" s="199"/>
      <c r="X1453" s="199"/>
      <c r="Y1453" s="199"/>
      <c r="Z1453" s="199"/>
      <c r="AA1453" s="199"/>
    </row>
    <row r="1454" spans="1:27">
      <c r="A1454" s="199"/>
      <c r="B1454" s="199"/>
      <c r="C1454" s="199"/>
      <c r="D1454" s="199"/>
      <c r="E1454" s="199"/>
      <c r="F1454" s="199"/>
      <c r="G1454" s="199"/>
      <c r="H1454" s="199"/>
      <c r="I1454" s="199"/>
      <c r="J1454" s="199"/>
      <c r="K1454" s="199"/>
      <c r="L1454" s="199"/>
      <c r="M1454" s="199"/>
      <c r="N1454" s="199"/>
      <c r="O1454" s="199"/>
      <c r="P1454" s="199"/>
      <c r="Q1454" s="199"/>
      <c r="R1454" s="199"/>
      <c r="S1454" s="199"/>
      <c r="T1454" s="199"/>
      <c r="U1454" s="199"/>
      <c r="V1454" s="199"/>
      <c r="W1454" s="199"/>
      <c r="X1454" s="199"/>
      <c r="Y1454" s="199"/>
      <c r="Z1454" s="199"/>
      <c r="AA1454" s="199"/>
    </row>
    <row r="1455" spans="1:27">
      <c r="A1455" s="199"/>
      <c r="B1455" s="199"/>
      <c r="C1455" s="199"/>
      <c r="D1455" s="199"/>
      <c r="E1455" s="199"/>
      <c r="F1455" s="199"/>
      <c r="G1455" s="199"/>
      <c r="H1455" s="199"/>
      <c r="I1455" s="199"/>
      <c r="J1455" s="199"/>
      <c r="K1455" s="199"/>
      <c r="L1455" s="199"/>
      <c r="M1455" s="199"/>
      <c r="N1455" s="199"/>
      <c r="O1455" s="199"/>
      <c r="P1455" s="199"/>
      <c r="Q1455" s="199"/>
      <c r="R1455" s="199"/>
      <c r="S1455" s="199"/>
      <c r="T1455" s="199"/>
      <c r="U1455" s="199"/>
      <c r="V1455" s="199"/>
      <c r="W1455" s="199"/>
      <c r="X1455" s="199"/>
      <c r="Y1455" s="199"/>
      <c r="Z1455" s="199"/>
      <c r="AA1455" s="199"/>
    </row>
    <row r="1456" spans="1:27">
      <c r="A1456" s="199"/>
      <c r="B1456" s="199"/>
      <c r="C1456" s="199"/>
      <c r="D1456" s="199"/>
      <c r="E1456" s="199"/>
      <c r="F1456" s="199"/>
      <c r="G1456" s="199"/>
      <c r="H1456" s="199"/>
      <c r="I1456" s="199"/>
      <c r="J1456" s="199"/>
      <c r="K1456" s="199"/>
      <c r="L1456" s="199"/>
      <c r="M1456" s="199"/>
      <c r="N1456" s="199"/>
      <c r="O1456" s="199"/>
      <c r="P1456" s="199"/>
      <c r="Q1456" s="199"/>
      <c r="R1456" s="199"/>
      <c r="S1456" s="199"/>
      <c r="T1456" s="199"/>
      <c r="U1456" s="199"/>
      <c r="V1456" s="199"/>
      <c r="W1456" s="199"/>
      <c r="X1456" s="199"/>
      <c r="Y1456" s="199"/>
      <c r="Z1456" s="199"/>
      <c r="AA1456" s="199"/>
    </row>
    <row r="1457" spans="1:27">
      <c r="A1457" s="199"/>
      <c r="B1457" s="199"/>
      <c r="C1457" s="199"/>
      <c r="D1457" s="199"/>
      <c r="E1457" s="199"/>
      <c r="F1457" s="199"/>
      <c r="G1457" s="199"/>
      <c r="H1457" s="199"/>
      <c r="I1457" s="199"/>
      <c r="J1457" s="199"/>
      <c r="K1457" s="199"/>
      <c r="L1457" s="199"/>
      <c r="M1457" s="199"/>
      <c r="N1457" s="199"/>
      <c r="O1457" s="199"/>
      <c r="P1457" s="199"/>
      <c r="Q1457" s="199"/>
      <c r="R1457" s="199"/>
      <c r="S1457" s="199"/>
      <c r="T1457" s="199"/>
      <c r="U1457" s="199"/>
      <c r="V1457" s="199"/>
      <c r="W1457" s="199"/>
      <c r="X1457" s="199"/>
      <c r="Y1457" s="199"/>
      <c r="Z1457" s="199"/>
      <c r="AA1457" s="199"/>
    </row>
    <row r="1458" spans="1:27">
      <c r="A1458" s="199"/>
      <c r="B1458" s="199"/>
      <c r="C1458" s="199"/>
      <c r="D1458" s="199"/>
      <c r="E1458" s="199"/>
      <c r="F1458" s="199"/>
      <c r="G1458" s="199"/>
      <c r="H1458" s="199"/>
      <c r="I1458" s="199"/>
      <c r="J1458" s="199"/>
      <c r="K1458" s="199"/>
      <c r="L1458" s="199"/>
      <c r="M1458" s="199"/>
      <c r="N1458" s="199"/>
      <c r="O1458" s="199"/>
      <c r="P1458" s="199"/>
      <c r="Q1458" s="199"/>
      <c r="R1458" s="199"/>
      <c r="S1458" s="199"/>
      <c r="T1458" s="199"/>
      <c r="U1458" s="199"/>
      <c r="V1458" s="199"/>
      <c r="W1458" s="199"/>
      <c r="X1458" s="199"/>
      <c r="Y1458" s="199"/>
      <c r="Z1458" s="199"/>
      <c r="AA1458" s="199"/>
    </row>
    <row r="1459" spans="1:27">
      <c r="A1459" s="199"/>
      <c r="B1459" s="199"/>
      <c r="C1459" s="199"/>
      <c r="D1459" s="199"/>
      <c r="E1459" s="199"/>
      <c r="F1459" s="199"/>
      <c r="G1459" s="199"/>
      <c r="H1459" s="199"/>
      <c r="I1459" s="199"/>
      <c r="J1459" s="199"/>
      <c r="K1459" s="199"/>
      <c r="L1459" s="199"/>
      <c r="M1459" s="199"/>
      <c r="N1459" s="199"/>
      <c r="O1459" s="199"/>
      <c r="P1459" s="199"/>
      <c r="Q1459" s="199"/>
      <c r="R1459" s="199"/>
      <c r="S1459" s="199"/>
      <c r="T1459" s="199"/>
      <c r="U1459" s="199"/>
      <c r="V1459" s="199"/>
      <c r="W1459" s="199"/>
      <c r="X1459" s="199"/>
      <c r="Y1459" s="199"/>
      <c r="Z1459" s="199"/>
      <c r="AA1459" s="199"/>
    </row>
    <row r="1460" spans="1:27">
      <c r="A1460" s="199"/>
      <c r="B1460" s="199"/>
      <c r="C1460" s="199"/>
      <c r="D1460" s="199"/>
      <c r="E1460" s="199"/>
      <c r="F1460" s="199"/>
      <c r="G1460" s="199"/>
      <c r="H1460" s="199"/>
      <c r="I1460" s="199"/>
      <c r="J1460" s="199"/>
      <c r="K1460" s="199"/>
      <c r="L1460" s="199"/>
      <c r="M1460" s="199"/>
      <c r="N1460" s="199"/>
      <c r="O1460" s="199"/>
      <c r="P1460" s="199"/>
      <c r="Q1460" s="199"/>
      <c r="R1460" s="199"/>
      <c r="S1460" s="199"/>
      <c r="T1460" s="199"/>
      <c r="U1460" s="199"/>
      <c r="V1460" s="199"/>
      <c r="W1460" s="199"/>
      <c r="X1460" s="199"/>
      <c r="Y1460" s="199"/>
      <c r="Z1460" s="199"/>
      <c r="AA1460" s="199"/>
    </row>
    <row r="1461" spans="1:27">
      <c r="A1461" s="199"/>
      <c r="B1461" s="199"/>
      <c r="C1461" s="199"/>
      <c r="D1461" s="199"/>
      <c r="E1461" s="199"/>
      <c r="F1461" s="199"/>
      <c r="G1461" s="199"/>
      <c r="H1461" s="199"/>
      <c r="I1461" s="199"/>
      <c r="J1461" s="199"/>
      <c r="K1461" s="199"/>
      <c r="L1461" s="199"/>
      <c r="M1461" s="199"/>
      <c r="N1461" s="199"/>
      <c r="O1461" s="199"/>
      <c r="P1461" s="199"/>
      <c r="Q1461" s="199"/>
      <c r="R1461" s="199"/>
      <c r="S1461" s="199"/>
      <c r="T1461" s="199"/>
      <c r="U1461" s="199"/>
      <c r="V1461" s="199"/>
      <c r="W1461" s="199"/>
      <c r="X1461" s="199"/>
      <c r="Y1461" s="199"/>
      <c r="Z1461" s="199"/>
      <c r="AA1461" s="199"/>
    </row>
    <row r="1462" spans="1:27">
      <c r="A1462" s="199"/>
      <c r="B1462" s="199"/>
      <c r="C1462" s="199"/>
      <c r="D1462" s="199"/>
      <c r="E1462" s="199"/>
      <c r="F1462" s="199"/>
      <c r="G1462" s="199"/>
      <c r="H1462" s="199"/>
      <c r="I1462" s="199"/>
      <c r="J1462" s="199"/>
      <c r="K1462" s="199"/>
      <c r="L1462" s="199"/>
      <c r="M1462" s="199"/>
      <c r="N1462" s="199"/>
      <c r="O1462" s="199"/>
      <c r="P1462" s="199"/>
      <c r="Q1462" s="199"/>
      <c r="R1462" s="199"/>
      <c r="S1462" s="199"/>
      <c r="T1462" s="199"/>
      <c r="U1462" s="199"/>
      <c r="V1462" s="199"/>
      <c r="W1462" s="199"/>
      <c r="X1462" s="199"/>
      <c r="Y1462" s="199"/>
      <c r="Z1462" s="199"/>
      <c r="AA1462" s="199"/>
    </row>
    <row r="1463" spans="1:27">
      <c r="A1463" s="199"/>
      <c r="B1463" s="199"/>
      <c r="C1463" s="199"/>
      <c r="D1463" s="199"/>
      <c r="E1463" s="199"/>
      <c r="F1463" s="199"/>
      <c r="G1463" s="199"/>
      <c r="H1463" s="199"/>
      <c r="I1463" s="199"/>
      <c r="J1463" s="199"/>
      <c r="K1463" s="199"/>
      <c r="L1463" s="199"/>
      <c r="M1463" s="199"/>
      <c r="N1463" s="199"/>
      <c r="O1463" s="199"/>
      <c r="P1463" s="199"/>
      <c r="Q1463" s="199"/>
      <c r="R1463" s="199"/>
      <c r="S1463" s="199"/>
      <c r="T1463" s="199"/>
      <c r="U1463" s="199"/>
      <c r="V1463" s="199"/>
      <c r="W1463" s="199"/>
      <c r="X1463" s="199"/>
      <c r="Y1463" s="199"/>
      <c r="Z1463" s="199"/>
      <c r="AA1463" s="199"/>
    </row>
    <row r="1464" spans="1:27">
      <c r="A1464" s="199"/>
      <c r="B1464" s="199"/>
      <c r="C1464" s="199"/>
      <c r="D1464" s="199"/>
      <c r="E1464" s="199"/>
      <c r="F1464" s="199"/>
      <c r="G1464" s="199"/>
      <c r="H1464" s="199"/>
      <c r="I1464" s="199"/>
      <c r="J1464" s="199"/>
      <c r="K1464" s="199"/>
      <c r="L1464" s="199"/>
      <c r="M1464" s="199"/>
      <c r="N1464" s="199"/>
      <c r="O1464" s="199"/>
      <c r="P1464" s="199"/>
      <c r="Q1464" s="199"/>
      <c r="R1464" s="199"/>
      <c r="S1464" s="199"/>
      <c r="T1464" s="199"/>
      <c r="U1464" s="199"/>
      <c r="V1464" s="199"/>
      <c r="W1464" s="199"/>
      <c r="X1464" s="199"/>
      <c r="Y1464" s="199"/>
      <c r="Z1464" s="199"/>
      <c r="AA1464" s="199"/>
    </row>
    <row r="1465" spans="1:27">
      <c r="A1465" s="199"/>
      <c r="B1465" s="199"/>
      <c r="C1465" s="199"/>
      <c r="D1465" s="199"/>
      <c r="E1465" s="199"/>
      <c r="F1465" s="199"/>
      <c r="G1465" s="199"/>
      <c r="H1465" s="199"/>
      <c r="I1465" s="199"/>
      <c r="J1465" s="199"/>
      <c r="K1465" s="199"/>
      <c r="L1465" s="199"/>
      <c r="M1465" s="199"/>
      <c r="N1465" s="199"/>
      <c r="O1465" s="199"/>
      <c r="P1465" s="199"/>
      <c r="Q1465" s="199"/>
      <c r="R1465" s="199"/>
      <c r="S1465" s="199"/>
      <c r="T1465" s="199"/>
      <c r="U1465" s="199"/>
      <c r="V1465" s="199"/>
      <c r="W1465" s="199"/>
      <c r="X1465" s="199"/>
      <c r="Y1465" s="199"/>
      <c r="Z1465" s="199"/>
      <c r="AA1465" s="199"/>
    </row>
    <row r="1466" spans="1:27">
      <c r="A1466" s="199"/>
      <c r="B1466" s="199"/>
      <c r="C1466" s="199"/>
      <c r="D1466" s="199"/>
      <c r="E1466" s="199"/>
      <c r="F1466" s="199"/>
      <c r="G1466" s="199"/>
      <c r="H1466" s="199"/>
      <c r="I1466" s="199"/>
      <c r="J1466" s="199"/>
      <c r="K1466" s="199"/>
      <c r="L1466" s="199"/>
      <c r="M1466" s="199"/>
      <c r="N1466" s="199"/>
      <c r="O1466" s="199"/>
      <c r="P1466" s="199"/>
      <c r="Q1466" s="199"/>
      <c r="R1466" s="199"/>
      <c r="S1466" s="199"/>
      <c r="T1466" s="199"/>
      <c r="U1466" s="199"/>
      <c r="V1466" s="199"/>
      <c r="W1466" s="199"/>
      <c r="X1466" s="199"/>
      <c r="Y1466" s="199"/>
      <c r="Z1466" s="199"/>
      <c r="AA1466" s="199"/>
    </row>
    <row r="1467" spans="1:27">
      <c r="A1467" s="199"/>
      <c r="B1467" s="199"/>
      <c r="C1467" s="199"/>
      <c r="D1467" s="199"/>
      <c r="E1467" s="199"/>
      <c r="F1467" s="199"/>
      <c r="G1467" s="199"/>
      <c r="H1467" s="199"/>
      <c r="I1467" s="199"/>
      <c r="J1467" s="199"/>
      <c r="K1467" s="199"/>
      <c r="L1467" s="199"/>
      <c r="M1467" s="199"/>
      <c r="N1467" s="199"/>
      <c r="O1467" s="199"/>
      <c r="P1467" s="199"/>
      <c r="Q1467" s="199"/>
      <c r="R1467" s="199"/>
      <c r="S1467" s="199"/>
      <c r="T1467" s="199"/>
      <c r="U1467" s="199"/>
      <c r="V1467" s="199"/>
      <c r="W1467" s="199"/>
      <c r="X1467" s="199"/>
      <c r="Y1467" s="199"/>
      <c r="Z1467" s="199"/>
      <c r="AA1467" s="199"/>
    </row>
    <row r="1468" spans="1:27">
      <c r="A1468" s="199"/>
      <c r="B1468" s="199"/>
      <c r="C1468" s="199"/>
      <c r="D1468" s="199"/>
      <c r="E1468" s="199"/>
      <c r="F1468" s="199"/>
      <c r="G1468" s="199"/>
      <c r="H1468" s="199"/>
      <c r="I1468" s="199"/>
      <c r="J1468" s="199"/>
      <c r="K1468" s="199"/>
      <c r="L1468" s="199"/>
      <c r="M1468" s="199"/>
      <c r="N1468" s="199"/>
      <c r="O1468" s="199"/>
      <c r="P1468" s="199"/>
      <c r="Q1468" s="199"/>
      <c r="R1468" s="199"/>
      <c r="S1468" s="199"/>
      <c r="T1468" s="199"/>
      <c r="U1468" s="199"/>
      <c r="V1468" s="199"/>
      <c r="W1468" s="199"/>
      <c r="X1468" s="199"/>
      <c r="Y1468" s="199"/>
      <c r="Z1468" s="199"/>
      <c r="AA1468" s="199"/>
    </row>
    <row r="1469" spans="1:27">
      <c r="A1469" s="199"/>
      <c r="B1469" s="199"/>
      <c r="C1469" s="199"/>
      <c r="D1469" s="199"/>
      <c r="E1469" s="199"/>
      <c r="F1469" s="199"/>
      <c r="G1469" s="199"/>
      <c r="H1469" s="199"/>
      <c r="I1469" s="199"/>
      <c r="J1469" s="199"/>
      <c r="K1469" s="199"/>
      <c r="L1469" s="199"/>
      <c r="M1469" s="199"/>
      <c r="N1469" s="199"/>
      <c r="O1469" s="199"/>
      <c r="P1469" s="199"/>
      <c r="Q1469" s="199"/>
      <c r="R1469" s="199"/>
      <c r="S1469" s="199"/>
      <c r="T1469" s="199"/>
      <c r="U1469" s="199"/>
      <c r="V1469" s="199"/>
      <c r="W1469" s="199"/>
      <c r="X1469" s="199"/>
      <c r="Y1469" s="199"/>
      <c r="Z1469" s="199"/>
      <c r="AA1469" s="199"/>
    </row>
    <row r="1470" spans="1:27">
      <c r="A1470" s="199"/>
      <c r="B1470" s="199"/>
      <c r="C1470" s="199"/>
      <c r="D1470" s="199"/>
      <c r="E1470" s="199"/>
      <c r="F1470" s="199"/>
      <c r="G1470" s="199"/>
      <c r="H1470" s="199"/>
      <c r="I1470" s="199"/>
      <c r="J1470" s="199"/>
      <c r="K1470" s="199"/>
      <c r="L1470" s="199"/>
      <c r="M1470" s="199"/>
      <c r="N1470" s="199"/>
      <c r="O1470" s="199"/>
      <c r="P1470" s="199"/>
      <c r="Q1470" s="199"/>
      <c r="R1470" s="199"/>
      <c r="S1470" s="199"/>
      <c r="T1470" s="199"/>
      <c r="U1470" s="199"/>
      <c r="V1470" s="199"/>
      <c r="W1470" s="199"/>
      <c r="X1470" s="199"/>
      <c r="Y1470" s="199"/>
      <c r="Z1470" s="199"/>
      <c r="AA1470" s="199"/>
    </row>
    <row r="1471" spans="1:27">
      <c r="A1471" s="199"/>
      <c r="B1471" s="199"/>
      <c r="C1471" s="199"/>
      <c r="D1471" s="199"/>
      <c r="E1471" s="199"/>
      <c r="F1471" s="199"/>
      <c r="G1471" s="199"/>
      <c r="H1471" s="199"/>
      <c r="I1471" s="199"/>
      <c r="J1471" s="199"/>
      <c r="K1471" s="199"/>
      <c r="L1471" s="199"/>
      <c r="M1471" s="199"/>
      <c r="N1471" s="199"/>
      <c r="O1471" s="199"/>
      <c r="P1471" s="199"/>
      <c r="Q1471" s="199"/>
      <c r="R1471" s="199"/>
      <c r="S1471" s="199"/>
      <c r="T1471" s="199"/>
      <c r="U1471" s="199"/>
      <c r="V1471" s="199"/>
      <c r="W1471" s="199"/>
      <c r="X1471" s="199"/>
      <c r="Y1471" s="199"/>
      <c r="Z1471" s="199"/>
      <c r="AA1471" s="199"/>
    </row>
    <row r="1472" spans="1:27">
      <c r="A1472" s="199"/>
      <c r="B1472" s="199"/>
      <c r="C1472" s="199"/>
      <c r="D1472" s="199"/>
      <c r="E1472" s="199"/>
      <c r="F1472" s="199"/>
      <c r="G1472" s="199"/>
      <c r="H1472" s="199"/>
      <c r="I1472" s="199"/>
      <c r="J1472" s="199"/>
      <c r="K1472" s="199"/>
      <c r="L1472" s="199"/>
      <c r="M1472" s="199"/>
      <c r="N1472" s="199"/>
      <c r="O1472" s="199"/>
      <c r="P1472" s="199"/>
      <c r="Q1472" s="199"/>
      <c r="R1472" s="199"/>
      <c r="S1472" s="199"/>
      <c r="T1472" s="199"/>
      <c r="U1472" s="199"/>
      <c r="V1472" s="199"/>
      <c r="W1472" s="199"/>
      <c r="X1472" s="199"/>
      <c r="Y1472" s="199"/>
      <c r="Z1472" s="199"/>
      <c r="AA1472" s="199"/>
    </row>
    <row r="1473" spans="1:27">
      <c r="A1473" s="199"/>
      <c r="B1473" s="199"/>
      <c r="C1473" s="199"/>
      <c r="D1473" s="199"/>
      <c r="E1473" s="199"/>
      <c r="F1473" s="199"/>
      <c r="G1473" s="199"/>
      <c r="H1473" s="199"/>
      <c r="I1473" s="199"/>
      <c r="J1473" s="199"/>
      <c r="K1473" s="199"/>
      <c r="L1473" s="199"/>
      <c r="M1473" s="199"/>
      <c r="N1473" s="199"/>
      <c r="O1473" s="199"/>
      <c r="P1473" s="199"/>
      <c r="Q1473" s="199"/>
      <c r="R1473" s="199"/>
      <c r="S1473" s="199"/>
      <c r="T1473" s="199"/>
      <c r="U1473" s="199"/>
      <c r="V1473" s="199"/>
      <c r="W1473" s="199"/>
      <c r="X1473" s="199"/>
      <c r="Y1473" s="199"/>
      <c r="Z1473" s="199"/>
      <c r="AA1473" s="199"/>
    </row>
    <row r="1474" spans="1:27">
      <c r="A1474" s="199"/>
      <c r="B1474" s="199"/>
      <c r="C1474" s="199"/>
      <c r="D1474" s="199"/>
      <c r="E1474" s="199"/>
      <c r="F1474" s="199"/>
      <c r="G1474" s="199"/>
      <c r="H1474" s="199"/>
      <c r="I1474" s="199"/>
      <c r="J1474" s="199"/>
      <c r="K1474" s="199"/>
      <c r="L1474" s="199"/>
      <c r="M1474" s="199"/>
      <c r="N1474" s="199"/>
      <c r="O1474" s="199"/>
      <c r="P1474" s="199"/>
      <c r="Q1474" s="199"/>
      <c r="R1474" s="199"/>
      <c r="S1474" s="199"/>
      <c r="T1474" s="199"/>
      <c r="U1474" s="199"/>
      <c r="V1474" s="199"/>
      <c r="W1474" s="199"/>
      <c r="X1474" s="199"/>
      <c r="Y1474" s="199"/>
      <c r="Z1474" s="199"/>
      <c r="AA1474" s="199"/>
    </row>
    <row r="1475" spans="1:27">
      <c r="A1475" s="199"/>
      <c r="B1475" s="199"/>
      <c r="C1475" s="199"/>
      <c r="D1475" s="199"/>
      <c r="E1475" s="199"/>
      <c r="F1475" s="199"/>
      <c r="G1475" s="199"/>
      <c r="H1475" s="199"/>
      <c r="I1475" s="199"/>
      <c r="J1475" s="199"/>
      <c r="K1475" s="199"/>
      <c r="L1475" s="199"/>
      <c r="M1475" s="199"/>
      <c r="N1475" s="199"/>
      <c r="O1475" s="199"/>
      <c r="P1475" s="199"/>
      <c r="Q1475" s="199"/>
      <c r="R1475" s="199"/>
      <c r="S1475" s="199"/>
      <c r="T1475" s="199"/>
      <c r="U1475" s="199"/>
      <c r="V1475" s="199"/>
      <c r="W1475" s="199"/>
      <c r="X1475" s="199"/>
      <c r="Y1475" s="199"/>
      <c r="Z1475" s="199"/>
      <c r="AA1475" s="199"/>
    </row>
    <row r="1476" spans="1:27">
      <c r="A1476" s="199"/>
      <c r="B1476" s="199"/>
      <c r="C1476" s="199"/>
      <c r="D1476" s="199"/>
      <c r="E1476" s="199"/>
      <c r="F1476" s="199"/>
      <c r="G1476" s="199"/>
      <c r="H1476" s="199"/>
      <c r="I1476" s="199"/>
      <c r="J1476" s="199"/>
      <c r="K1476" s="199"/>
      <c r="L1476" s="199"/>
      <c r="M1476" s="199"/>
      <c r="N1476" s="199"/>
      <c r="O1476" s="199"/>
      <c r="P1476" s="199"/>
      <c r="Q1476" s="199"/>
      <c r="R1476" s="199"/>
      <c r="S1476" s="199"/>
      <c r="T1476" s="199"/>
      <c r="U1476" s="199"/>
      <c r="V1476" s="199"/>
      <c r="W1476" s="199"/>
      <c r="X1476" s="199"/>
      <c r="Y1476" s="199"/>
      <c r="Z1476" s="199"/>
      <c r="AA1476" s="199"/>
    </row>
    <row r="1477" spans="1:27">
      <c r="A1477" s="199"/>
      <c r="B1477" s="199"/>
      <c r="C1477" s="199"/>
      <c r="D1477" s="199"/>
      <c r="E1477" s="199"/>
      <c r="F1477" s="199"/>
      <c r="G1477" s="199"/>
      <c r="H1477" s="199"/>
      <c r="I1477" s="199"/>
      <c r="J1477" s="199"/>
      <c r="K1477" s="199"/>
      <c r="L1477" s="199"/>
      <c r="M1477" s="199"/>
      <c r="N1477" s="199"/>
      <c r="O1477" s="199"/>
      <c r="P1477" s="199"/>
      <c r="Q1477" s="199"/>
      <c r="R1477" s="199"/>
      <c r="S1477" s="199"/>
      <c r="T1477" s="199"/>
      <c r="U1477" s="199"/>
      <c r="V1477" s="199"/>
      <c r="W1477" s="199"/>
      <c r="X1477" s="199"/>
      <c r="Y1477" s="199"/>
      <c r="Z1477" s="199"/>
      <c r="AA1477" s="199"/>
    </row>
    <row r="1478" spans="1:27">
      <c r="A1478" s="199"/>
      <c r="B1478" s="199"/>
      <c r="C1478" s="199"/>
      <c r="D1478" s="199"/>
      <c r="E1478" s="199"/>
      <c r="F1478" s="199"/>
      <c r="G1478" s="199"/>
      <c r="H1478" s="199"/>
      <c r="I1478" s="199"/>
      <c r="J1478" s="199"/>
      <c r="K1478" s="199"/>
      <c r="L1478" s="199"/>
      <c r="M1478" s="199"/>
      <c r="N1478" s="199"/>
      <c r="O1478" s="199"/>
      <c r="P1478" s="199"/>
      <c r="Q1478" s="199"/>
      <c r="R1478" s="199"/>
      <c r="S1478" s="199"/>
      <c r="T1478" s="199"/>
      <c r="U1478" s="199"/>
      <c r="V1478" s="199"/>
      <c r="W1478" s="199"/>
      <c r="X1478" s="199"/>
      <c r="Y1478" s="199"/>
      <c r="Z1478" s="199"/>
      <c r="AA1478" s="199"/>
    </row>
    <row r="1479" spans="1:27">
      <c r="A1479" s="199"/>
      <c r="B1479" s="199"/>
      <c r="C1479" s="199"/>
      <c r="D1479" s="199"/>
      <c r="E1479" s="199"/>
      <c r="F1479" s="199"/>
      <c r="G1479" s="199"/>
      <c r="H1479" s="199"/>
      <c r="I1479" s="199"/>
      <c r="J1479" s="199"/>
      <c r="K1479" s="199"/>
      <c r="L1479" s="199"/>
      <c r="M1479" s="199"/>
      <c r="N1479" s="199"/>
      <c r="O1479" s="199"/>
      <c r="P1479" s="199"/>
      <c r="Q1479" s="199"/>
      <c r="R1479" s="199"/>
      <c r="S1479" s="199"/>
      <c r="T1479" s="199"/>
      <c r="U1479" s="199"/>
      <c r="V1479" s="199"/>
      <c r="W1479" s="199"/>
      <c r="X1479" s="199"/>
      <c r="Y1479" s="199"/>
      <c r="Z1479" s="199"/>
      <c r="AA1479" s="199"/>
    </row>
    <row r="1480" spans="1:27">
      <c r="A1480" s="199"/>
      <c r="B1480" s="199"/>
      <c r="C1480" s="199"/>
      <c r="D1480" s="199"/>
      <c r="E1480" s="199"/>
      <c r="F1480" s="199"/>
      <c r="G1480" s="199"/>
      <c r="H1480" s="199"/>
      <c r="I1480" s="199"/>
      <c r="J1480" s="199"/>
      <c r="K1480" s="199"/>
      <c r="L1480" s="199"/>
      <c r="M1480" s="199"/>
      <c r="N1480" s="199"/>
      <c r="O1480" s="199"/>
      <c r="P1480" s="199"/>
      <c r="Q1480" s="199"/>
      <c r="R1480" s="199"/>
      <c r="S1480" s="199"/>
      <c r="T1480" s="199"/>
      <c r="U1480" s="199"/>
      <c r="V1480" s="199"/>
      <c r="W1480" s="199"/>
      <c r="X1480" s="199"/>
      <c r="Y1480" s="199"/>
      <c r="Z1480" s="199"/>
      <c r="AA1480" s="199"/>
    </row>
    <row r="1481" spans="1:27">
      <c r="A1481" s="199"/>
      <c r="B1481" s="199"/>
      <c r="C1481" s="199"/>
      <c r="D1481" s="199"/>
      <c r="E1481" s="199"/>
      <c r="F1481" s="199"/>
      <c r="G1481" s="199"/>
      <c r="H1481" s="199"/>
      <c r="I1481" s="199"/>
      <c r="J1481" s="199"/>
      <c r="K1481" s="199"/>
      <c r="L1481" s="199"/>
      <c r="M1481" s="199"/>
      <c r="N1481" s="199"/>
      <c r="O1481" s="199"/>
      <c r="P1481" s="199"/>
      <c r="Q1481" s="199"/>
      <c r="R1481" s="199"/>
      <c r="S1481" s="199"/>
      <c r="T1481" s="199"/>
      <c r="U1481" s="199"/>
      <c r="V1481" s="199"/>
      <c r="W1481" s="199"/>
      <c r="X1481" s="199"/>
      <c r="Y1481" s="199"/>
      <c r="Z1481" s="199"/>
      <c r="AA1481" s="199"/>
    </row>
    <row r="1482" spans="1:27">
      <c r="A1482" s="199"/>
      <c r="B1482" s="199"/>
      <c r="C1482" s="199"/>
      <c r="D1482" s="199"/>
      <c r="E1482" s="199"/>
      <c r="F1482" s="199"/>
      <c r="G1482" s="199"/>
      <c r="H1482" s="199"/>
      <c r="I1482" s="199"/>
      <c r="J1482" s="199"/>
      <c r="K1482" s="199"/>
      <c r="L1482" s="199"/>
      <c r="M1482" s="199"/>
      <c r="N1482" s="199"/>
      <c r="O1482" s="199"/>
      <c r="P1482" s="199"/>
      <c r="Q1482" s="199"/>
      <c r="R1482" s="199"/>
      <c r="S1482" s="199"/>
      <c r="T1482" s="199"/>
      <c r="U1482" s="199"/>
      <c r="V1482" s="199"/>
      <c r="W1482" s="199"/>
      <c r="X1482" s="199"/>
      <c r="Y1482" s="199"/>
      <c r="Z1482" s="199"/>
      <c r="AA1482" s="199"/>
    </row>
    <row r="1483" spans="1:27">
      <c r="A1483" s="199"/>
      <c r="B1483" s="199"/>
      <c r="C1483" s="199"/>
      <c r="D1483" s="199"/>
      <c r="E1483" s="199"/>
      <c r="F1483" s="199"/>
      <c r="G1483" s="199"/>
      <c r="H1483" s="199"/>
      <c r="I1483" s="199"/>
      <c r="J1483" s="199"/>
      <c r="K1483" s="199"/>
      <c r="L1483" s="199"/>
      <c r="M1483" s="199"/>
      <c r="N1483" s="199"/>
      <c r="O1483" s="199"/>
      <c r="P1483" s="199"/>
      <c r="Q1483" s="199"/>
      <c r="R1483" s="199"/>
      <c r="S1483" s="199"/>
      <c r="T1483" s="199"/>
      <c r="U1483" s="199"/>
      <c r="V1483" s="199"/>
      <c r="W1483" s="199"/>
      <c r="X1483" s="199"/>
      <c r="Y1483" s="199"/>
      <c r="Z1483" s="199"/>
      <c r="AA1483" s="199"/>
    </row>
    <row r="1484" spans="1:27">
      <c r="A1484" s="199"/>
      <c r="B1484" s="199"/>
      <c r="C1484" s="199"/>
      <c r="D1484" s="199"/>
      <c r="E1484" s="199"/>
      <c r="F1484" s="199"/>
      <c r="G1484" s="199"/>
      <c r="H1484" s="199"/>
      <c r="I1484" s="199"/>
      <c r="J1484" s="199"/>
      <c r="K1484" s="199"/>
      <c r="L1484" s="199"/>
      <c r="M1484" s="199"/>
      <c r="N1484" s="199"/>
      <c r="O1484" s="199"/>
      <c r="P1484" s="199"/>
      <c r="Q1484" s="199"/>
      <c r="R1484" s="199"/>
      <c r="S1484" s="199"/>
      <c r="T1484" s="199"/>
      <c r="U1484" s="199"/>
      <c r="V1484" s="199"/>
      <c r="W1484" s="199"/>
      <c r="X1484" s="199"/>
      <c r="Y1484" s="199"/>
      <c r="Z1484" s="199"/>
      <c r="AA1484" s="199"/>
    </row>
    <row r="1485" spans="1:27">
      <c r="A1485" s="199"/>
      <c r="B1485" s="199"/>
      <c r="C1485" s="199"/>
      <c r="D1485" s="199"/>
      <c r="E1485" s="199"/>
      <c r="F1485" s="199"/>
      <c r="G1485" s="199"/>
      <c r="H1485" s="199"/>
      <c r="I1485" s="199"/>
      <c r="J1485" s="199"/>
      <c r="K1485" s="199"/>
      <c r="L1485" s="199"/>
      <c r="M1485" s="199"/>
      <c r="N1485" s="199"/>
      <c r="O1485" s="199"/>
      <c r="P1485" s="199"/>
      <c r="Q1485" s="199"/>
      <c r="R1485" s="199"/>
      <c r="S1485" s="199"/>
      <c r="T1485" s="199"/>
      <c r="U1485" s="199"/>
      <c r="V1485" s="199"/>
      <c r="W1485" s="199"/>
      <c r="X1485" s="199"/>
      <c r="Y1485" s="199"/>
      <c r="Z1485" s="199"/>
      <c r="AA1485" s="199"/>
    </row>
    <row r="1486" spans="1:27">
      <c r="A1486" s="199"/>
      <c r="B1486" s="199"/>
      <c r="C1486" s="199"/>
      <c r="D1486" s="199"/>
      <c r="E1486" s="199"/>
      <c r="F1486" s="199"/>
      <c r="G1486" s="199"/>
      <c r="H1486" s="199"/>
      <c r="I1486" s="199"/>
      <c r="J1486" s="199"/>
      <c r="K1486" s="199"/>
      <c r="L1486" s="199"/>
      <c r="M1486" s="199"/>
      <c r="N1486" s="199"/>
      <c r="O1486" s="199"/>
      <c r="P1486" s="199"/>
      <c r="Q1486" s="199"/>
      <c r="R1486" s="199"/>
      <c r="S1486" s="199"/>
      <c r="T1486" s="199"/>
      <c r="U1486" s="199"/>
      <c r="V1486" s="199"/>
      <c r="W1486" s="199"/>
      <c r="X1486" s="199"/>
      <c r="Y1486" s="199"/>
      <c r="Z1486" s="199"/>
      <c r="AA1486" s="199"/>
    </row>
    <row r="1487" spans="1:27">
      <c r="A1487" s="199"/>
      <c r="B1487" s="199"/>
      <c r="C1487" s="199"/>
      <c r="D1487" s="199"/>
      <c r="E1487" s="199"/>
      <c r="F1487" s="199"/>
      <c r="G1487" s="199"/>
      <c r="H1487" s="199"/>
      <c r="I1487" s="199"/>
      <c r="J1487" s="199"/>
      <c r="K1487" s="199"/>
      <c r="L1487" s="199"/>
      <c r="M1487" s="199"/>
      <c r="N1487" s="199"/>
      <c r="O1487" s="199"/>
      <c r="P1487" s="199"/>
      <c r="Q1487" s="199"/>
      <c r="R1487" s="199"/>
      <c r="S1487" s="199"/>
      <c r="T1487" s="199"/>
      <c r="U1487" s="199"/>
      <c r="V1487" s="199"/>
      <c r="W1487" s="199"/>
      <c r="X1487" s="199"/>
      <c r="Y1487" s="199"/>
      <c r="Z1487" s="199"/>
      <c r="AA1487" s="199"/>
    </row>
    <row r="1488" spans="1:27">
      <c r="A1488" s="199"/>
      <c r="B1488" s="199"/>
      <c r="C1488" s="199"/>
      <c r="D1488" s="199"/>
      <c r="E1488" s="199"/>
      <c r="F1488" s="199"/>
      <c r="G1488" s="199"/>
      <c r="H1488" s="199"/>
      <c r="I1488" s="199"/>
      <c r="J1488" s="199"/>
      <c r="K1488" s="199"/>
      <c r="L1488" s="199"/>
      <c r="M1488" s="199"/>
      <c r="N1488" s="199"/>
      <c r="O1488" s="199"/>
      <c r="P1488" s="199"/>
      <c r="Q1488" s="199"/>
      <c r="R1488" s="199"/>
      <c r="S1488" s="199"/>
      <c r="T1488" s="199"/>
      <c r="U1488" s="199"/>
      <c r="V1488" s="199"/>
      <c r="W1488" s="199"/>
      <c r="X1488" s="199"/>
      <c r="Y1488" s="199"/>
      <c r="Z1488" s="199"/>
      <c r="AA1488" s="199"/>
    </row>
    <row r="1489" spans="1:27">
      <c r="A1489" s="199"/>
      <c r="B1489" s="199"/>
      <c r="C1489" s="199"/>
      <c r="D1489" s="199"/>
      <c r="E1489" s="199"/>
      <c r="F1489" s="199"/>
      <c r="G1489" s="199"/>
      <c r="H1489" s="199"/>
      <c r="I1489" s="199"/>
      <c r="J1489" s="199"/>
      <c r="K1489" s="199"/>
      <c r="L1489" s="199"/>
      <c r="M1489" s="199"/>
      <c r="N1489" s="199"/>
      <c r="O1489" s="199"/>
      <c r="P1489" s="199"/>
      <c r="Q1489" s="199"/>
      <c r="R1489" s="199"/>
      <c r="S1489" s="199"/>
      <c r="T1489" s="199"/>
      <c r="U1489" s="199"/>
      <c r="V1489" s="199"/>
      <c r="W1489" s="199"/>
      <c r="X1489" s="199"/>
      <c r="Y1489" s="199"/>
      <c r="Z1489" s="199"/>
      <c r="AA1489" s="199"/>
    </row>
    <row r="1490" spans="1:27">
      <c r="A1490" s="199"/>
      <c r="B1490" s="199"/>
      <c r="C1490" s="199"/>
      <c r="D1490" s="199"/>
      <c r="E1490" s="199"/>
      <c r="F1490" s="199"/>
      <c r="G1490" s="199"/>
      <c r="H1490" s="199"/>
      <c r="I1490" s="199"/>
      <c r="J1490" s="199"/>
      <c r="K1490" s="199"/>
      <c r="L1490" s="199"/>
      <c r="M1490" s="199"/>
      <c r="N1490" s="199"/>
      <c r="O1490" s="199"/>
      <c r="P1490" s="199"/>
      <c r="Q1490" s="199"/>
      <c r="R1490" s="199"/>
      <c r="S1490" s="199"/>
      <c r="T1490" s="199"/>
      <c r="U1490" s="199"/>
      <c r="V1490" s="199"/>
      <c r="W1490" s="199"/>
      <c r="X1490" s="199"/>
      <c r="Y1490" s="199"/>
      <c r="Z1490" s="199"/>
      <c r="AA1490" s="199"/>
    </row>
    <row r="1491" spans="1:27">
      <c r="A1491" s="199"/>
      <c r="B1491" s="199"/>
      <c r="C1491" s="199"/>
      <c r="D1491" s="199"/>
      <c r="E1491" s="199"/>
      <c r="F1491" s="199"/>
      <c r="G1491" s="199"/>
      <c r="H1491" s="199"/>
      <c r="I1491" s="199"/>
      <c r="J1491" s="199"/>
      <c r="K1491" s="199"/>
      <c r="L1491" s="199"/>
      <c r="M1491" s="199"/>
      <c r="N1491" s="199"/>
      <c r="O1491" s="199"/>
      <c r="P1491" s="199"/>
      <c r="Q1491" s="199"/>
      <c r="R1491" s="199"/>
      <c r="S1491" s="199"/>
      <c r="T1491" s="199"/>
      <c r="U1491" s="199"/>
      <c r="V1491" s="199"/>
      <c r="W1491" s="199"/>
      <c r="X1491" s="199"/>
      <c r="Y1491" s="199"/>
      <c r="Z1491" s="199"/>
      <c r="AA1491" s="199"/>
    </row>
    <row r="1492" spans="1:27">
      <c r="A1492" s="199"/>
      <c r="B1492" s="199"/>
      <c r="C1492" s="199"/>
      <c r="D1492" s="199"/>
      <c r="E1492" s="199"/>
      <c r="F1492" s="199"/>
      <c r="G1492" s="199"/>
      <c r="H1492" s="199"/>
      <c r="I1492" s="199"/>
      <c r="J1492" s="199"/>
      <c r="K1492" s="199"/>
      <c r="L1492" s="199"/>
      <c r="M1492" s="199"/>
      <c r="N1492" s="199"/>
      <c r="O1492" s="199"/>
      <c r="P1492" s="199"/>
      <c r="Q1492" s="199"/>
      <c r="R1492" s="199"/>
      <c r="S1492" s="199"/>
      <c r="T1492" s="199"/>
      <c r="U1492" s="199"/>
      <c r="V1492" s="199"/>
      <c r="W1492" s="199"/>
      <c r="X1492" s="199"/>
      <c r="Y1492" s="199"/>
      <c r="Z1492" s="199"/>
      <c r="AA1492" s="199"/>
    </row>
    <row r="1493" spans="1:27">
      <c r="A1493" s="199"/>
      <c r="B1493" s="199"/>
      <c r="C1493" s="199"/>
      <c r="D1493" s="199"/>
      <c r="E1493" s="199"/>
      <c r="F1493" s="199"/>
      <c r="G1493" s="199"/>
      <c r="H1493" s="199"/>
      <c r="I1493" s="199"/>
      <c r="J1493" s="199"/>
      <c r="K1493" s="199"/>
      <c r="L1493" s="199"/>
      <c r="M1493" s="199"/>
      <c r="N1493" s="199"/>
      <c r="O1493" s="199"/>
      <c r="P1493" s="199"/>
      <c r="Q1493" s="199"/>
      <c r="R1493" s="199"/>
      <c r="S1493" s="199"/>
      <c r="T1493" s="199"/>
      <c r="U1493" s="199"/>
      <c r="V1493" s="199"/>
      <c r="W1493" s="199"/>
      <c r="X1493" s="199"/>
      <c r="Y1493" s="199"/>
      <c r="Z1493" s="199"/>
      <c r="AA1493" s="199"/>
    </row>
    <row r="1494" spans="1:27">
      <c r="A1494" s="199"/>
      <c r="B1494" s="199"/>
      <c r="C1494" s="199"/>
      <c r="D1494" s="199"/>
      <c r="E1494" s="199"/>
      <c r="F1494" s="199"/>
      <c r="G1494" s="199"/>
      <c r="H1494" s="199"/>
      <c r="I1494" s="199"/>
      <c r="J1494" s="199"/>
      <c r="K1494" s="199"/>
      <c r="L1494" s="199"/>
      <c r="M1494" s="199"/>
      <c r="N1494" s="199"/>
      <c r="O1494" s="199"/>
      <c r="P1494" s="199"/>
      <c r="Q1494" s="199"/>
      <c r="R1494" s="199"/>
      <c r="S1494" s="199"/>
      <c r="T1494" s="199"/>
      <c r="U1494" s="199"/>
      <c r="V1494" s="199"/>
      <c r="W1494" s="199"/>
      <c r="X1494" s="199"/>
      <c r="Y1494" s="199"/>
      <c r="Z1494" s="199"/>
      <c r="AA1494" s="199"/>
    </row>
    <row r="1495" spans="1:27">
      <c r="A1495" s="199"/>
      <c r="B1495" s="199"/>
      <c r="C1495" s="199"/>
      <c r="D1495" s="199"/>
      <c r="E1495" s="199"/>
      <c r="F1495" s="199"/>
      <c r="G1495" s="199"/>
      <c r="H1495" s="199"/>
      <c r="I1495" s="199"/>
      <c r="J1495" s="199"/>
      <c r="K1495" s="199"/>
      <c r="L1495" s="199"/>
      <c r="M1495" s="199"/>
      <c r="N1495" s="199"/>
      <c r="O1495" s="199"/>
      <c r="P1495" s="199"/>
      <c r="Q1495" s="199"/>
      <c r="R1495" s="199"/>
      <c r="S1495" s="199"/>
      <c r="T1495" s="199"/>
      <c r="U1495" s="199"/>
      <c r="V1495" s="199"/>
      <c r="W1495" s="199"/>
      <c r="X1495" s="199"/>
      <c r="Y1495" s="199"/>
      <c r="Z1495" s="199"/>
      <c r="AA1495" s="199"/>
    </row>
    <row r="1496" spans="1:27">
      <c r="A1496" s="199"/>
      <c r="B1496" s="199"/>
      <c r="C1496" s="199"/>
      <c r="D1496" s="199"/>
      <c r="E1496" s="199"/>
      <c r="F1496" s="199"/>
      <c r="G1496" s="199"/>
      <c r="H1496" s="199"/>
      <c r="I1496" s="199"/>
      <c r="J1496" s="199"/>
      <c r="K1496" s="199"/>
      <c r="L1496" s="199"/>
      <c r="M1496" s="199"/>
      <c r="N1496" s="199"/>
      <c r="O1496" s="199"/>
      <c r="P1496" s="199"/>
      <c r="Q1496" s="199"/>
      <c r="R1496" s="199"/>
      <c r="S1496" s="199"/>
      <c r="T1496" s="199"/>
      <c r="U1496" s="199"/>
      <c r="V1496" s="199"/>
      <c r="W1496" s="199"/>
      <c r="X1496" s="199"/>
      <c r="Y1496" s="199"/>
      <c r="Z1496" s="199"/>
      <c r="AA1496" s="199"/>
    </row>
    <row r="1497" spans="1:27">
      <c r="A1497" s="199"/>
      <c r="B1497" s="199"/>
      <c r="C1497" s="199"/>
      <c r="D1497" s="199"/>
      <c r="E1497" s="199"/>
      <c r="F1497" s="199"/>
      <c r="G1497" s="199"/>
      <c r="H1497" s="199"/>
      <c r="I1497" s="199"/>
      <c r="J1497" s="199"/>
      <c r="K1497" s="199"/>
      <c r="L1497" s="199"/>
      <c r="M1497" s="199"/>
      <c r="N1497" s="199"/>
      <c r="O1497" s="199"/>
      <c r="P1497" s="199"/>
      <c r="Q1497" s="199"/>
      <c r="R1497" s="199"/>
      <c r="S1497" s="199"/>
      <c r="T1497" s="199"/>
      <c r="U1497" s="199"/>
      <c r="V1497" s="199"/>
      <c r="W1497" s="199"/>
      <c r="X1497" s="199"/>
      <c r="Y1497" s="199"/>
      <c r="Z1497" s="199"/>
      <c r="AA1497" s="199"/>
    </row>
    <row r="1498" spans="1:27">
      <c r="A1498" s="199"/>
      <c r="B1498" s="199"/>
      <c r="C1498" s="199"/>
      <c r="D1498" s="199"/>
      <c r="E1498" s="199"/>
      <c r="F1498" s="199"/>
      <c r="G1498" s="199"/>
      <c r="H1498" s="199"/>
      <c r="I1498" s="199"/>
      <c r="J1498" s="199"/>
      <c r="K1498" s="199"/>
      <c r="L1498" s="199"/>
      <c r="M1498" s="199"/>
      <c r="N1498" s="199"/>
      <c r="O1498" s="199"/>
      <c r="P1498" s="199"/>
      <c r="Q1498" s="199"/>
      <c r="R1498" s="199"/>
      <c r="S1498" s="199"/>
      <c r="T1498" s="199"/>
      <c r="U1498" s="199"/>
      <c r="V1498" s="199"/>
      <c r="W1498" s="199"/>
      <c r="X1498" s="199"/>
      <c r="Y1498" s="199"/>
      <c r="Z1498" s="199"/>
      <c r="AA1498" s="199"/>
    </row>
    <row r="1499" spans="1:27">
      <c r="A1499" s="199"/>
      <c r="B1499" s="199"/>
      <c r="C1499" s="199"/>
      <c r="D1499" s="199"/>
      <c r="E1499" s="199"/>
      <c r="F1499" s="199"/>
      <c r="G1499" s="199"/>
      <c r="H1499" s="199"/>
      <c r="I1499" s="199"/>
      <c r="J1499" s="199"/>
      <c r="K1499" s="199"/>
      <c r="L1499" s="199"/>
      <c r="M1499" s="199"/>
      <c r="N1499" s="199"/>
      <c r="O1499" s="199"/>
      <c r="P1499" s="199"/>
      <c r="Q1499" s="199"/>
      <c r="R1499" s="199"/>
      <c r="S1499" s="199"/>
      <c r="T1499" s="199"/>
      <c r="U1499" s="199"/>
      <c r="V1499" s="199"/>
      <c r="W1499" s="199"/>
      <c r="X1499" s="199"/>
      <c r="Y1499" s="199"/>
      <c r="Z1499" s="199"/>
      <c r="AA1499" s="199"/>
    </row>
    <row r="1500" spans="1:27">
      <c r="A1500" s="199"/>
      <c r="B1500" s="199"/>
      <c r="C1500" s="199"/>
      <c r="D1500" s="199"/>
      <c r="E1500" s="199"/>
      <c r="F1500" s="199"/>
      <c r="G1500" s="199"/>
      <c r="H1500" s="199"/>
      <c r="I1500" s="199"/>
      <c r="J1500" s="199"/>
      <c r="K1500" s="199"/>
      <c r="L1500" s="199"/>
      <c r="M1500" s="199"/>
      <c r="N1500" s="199"/>
      <c r="O1500" s="199"/>
      <c r="P1500" s="199"/>
      <c r="Q1500" s="199"/>
      <c r="R1500" s="199"/>
      <c r="S1500" s="199"/>
      <c r="T1500" s="199"/>
      <c r="U1500" s="199"/>
      <c r="V1500" s="199"/>
      <c r="W1500" s="199"/>
      <c r="X1500" s="199"/>
      <c r="Y1500" s="199"/>
      <c r="Z1500" s="199"/>
      <c r="AA1500" s="199"/>
    </row>
    <row r="1501" spans="1:27">
      <c r="A1501" s="199"/>
      <c r="B1501" s="199"/>
      <c r="C1501" s="199"/>
      <c r="D1501" s="199"/>
      <c r="E1501" s="199"/>
      <c r="F1501" s="199"/>
      <c r="G1501" s="199"/>
      <c r="H1501" s="199"/>
      <c r="I1501" s="199"/>
      <c r="J1501" s="199"/>
      <c r="K1501" s="199"/>
      <c r="L1501" s="199"/>
      <c r="M1501" s="199"/>
      <c r="N1501" s="199"/>
      <c r="O1501" s="199"/>
      <c r="P1501" s="199"/>
      <c r="Q1501" s="199"/>
      <c r="R1501" s="199"/>
      <c r="S1501" s="199"/>
      <c r="T1501" s="199"/>
      <c r="U1501" s="199"/>
      <c r="V1501" s="199"/>
      <c r="W1501" s="199"/>
      <c r="X1501" s="199"/>
      <c r="Y1501" s="199"/>
      <c r="Z1501" s="199"/>
      <c r="AA1501" s="199"/>
    </row>
    <row r="1502" spans="1:27">
      <c r="A1502" s="199"/>
      <c r="B1502" s="199"/>
      <c r="C1502" s="199"/>
      <c r="D1502" s="199"/>
      <c r="E1502" s="199"/>
      <c r="F1502" s="199"/>
      <c r="G1502" s="199"/>
      <c r="H1502" s="199"/>
      <c r="I1502" s="199"/>
      <c r="J1502" s="199"/>
      <c r="K1502" s="199"/>
      <c r="L1502" s="199"/>
      <c r="M1502" s="199"/>
      <c r="N1502" s="199"/>
      <c r="O1502" s="199"/>
      <c r="P1502" s="199"/>
      <c r="Q1502" s="199"/>
      <c r="R1502" s="199"/>
      <c r="S1502" s="199"/>
      <c r="T1502" s="199"/>
      <c r="U1502" s="199"/>
      <c r="V1502" s="199"/>
      <c r="W1502" s="199"/>
      <c r="X1502" s="199"/>
      <c r="Y1502" s="199"/>
      <c r="Z1502" s="199"/>
      <c r="AA1502" s="199"/>
    </row>
    <row r="1503" spans="1:27">
      <c r="A1503" s="199"/>
      <c r="B1503" s="199"/>
      <c r="C1503" s="199"/>
      <c r="D1503" s="199"/>
      <c r="E1503" s="199"/>
      <c r="F1503" s="199"/>
      <c r="G1503" s="199"/>
      <c r="H1503" s="199"/>
      <c r="I1503" s="199"/>
      <c r="J1503" s="199"/>
      <c r="K1503" s="199"/>
      <c r="L1503" s="199"/>
      <c r="M1503" s="199"/>
      <c r="N1503" s="199"/>
      <c r="O1503" s="199"/>
      <c r="P1503" s="199"/>
      <c r="Q1503" s="199"/>
      <c r="R1503" s="199"/>
      <c r="S1503" s="199"/>
      <c r="T1503" s="199"/>
      <c r="U1503" s="199"/>
      <c r="V1503" s="199"/>
      <c r="W1503" s="199"/>
      <c r="X1503" s="199"/>
      <c r="Y1503" s="199"/>
      <c r="Z1503" s="199"/>
      <c r="AA1503" s="199"/>
    </row>
    <row r="1504" spans="1:27">
      <c r="A1504" s="199"/>
      <c r="B1504" s="199"/>
      <c r="C1504" s="199"/>
      <c r="D1504" s="199"/>
      <c r="E1504" s="199"/>
      <c r="F1504" s="199"/>
      <c r="G1504" s="199"/>
      <c r="H1504" s="199"/>
      <c r="I1504" s="199"/>
      <c r="J1504" s="199"/>
      <c r="K1504" s="199"/>
      <c r="L1504" s="199"/>
      <c r="M1504" s="199"/>
      <c r="N1504" s="199"/>
      <c r="O1504" s="199"/>
      <c r="P1504" s="199"/>
      <c r="Q1504" s="199"/>
      <c r="R1504" s="199"/>
      <c r="S1504" s="199"/>
      <c r="T1504" s="199"/>
      <c r="U1504" s="199"/>
      <c r="V1504" s="199"/>
      <c r="W1504" s="199"/>
      <c r="X1504" s="199"/>
      <c r="Y1504" s="199"/>
      <c r="Z1504" s="199"/>
      <c r="AA1504" s="199"/>
    </row>
    <row r="1505" spans="1:27">
      <c r="A1505" s="199"/>
      <c r="B1505" s="199"/>
      <c r="C1505" s="199"/>
      <c r="D1505" s="199"/>
      <c r="E1505" s="199"/>
      <c r="F1505" s="199"/>
      <c r="G1505" s="199"/>
      <c r="H1505" s="199"/>
      <c r="I1505" s="199"/>
      <c r="J1505" s="199"/>
      <c r="K1505" s="199"/>
      <c r="L1505" s="199"/>
      <c r="M1505" s="199"/>
      <c r="N1505" s="199"/>
      <c r="O1505" s="199"/>
      <c r="P1505" s="199"/>
      <c r="Q1505" s="199"/>
      <c r="R1505" s="199"/>
      <c r="S1505" s="199"/>
      <c r="T1505" s="199"/>
      <c r="U1505" s="199"/>
      <c r="V1505" s="199"/>
      <c r="W1505" s="199"/>
      <c r="X1505" s="199"/>
      <c r="Y1505" s="199"/>
      <c r="Z1505" s="199"/>
      <c r="AA1505" s="199"/>
    </row>
    <row r="1506" spans="1:27">
      <c r="A1506" s="199"/>
      <c r="B1506" s="199"/>
      <c r="C1506" s="199"/>
      <c r="D1506" s="199"/>
      <c r="E1506" s="199"/>
      <c r="F1506" s="199"/>
      <c r="G1506" s="199"/>
      <c r="H1506" s="199"/>
      <c r="I1506" s="199"/>
      <c r="J1506" s="199"/>
      <c r="K1506" s="199"/>
      <c r="L1506" s="199"/>
      <c r="M1506" s="199"/>
      <c r="N1506" s="199"/>
      <c r="O1506" s="199"/>
      <c r="P1506" s="199"/>
      <c r="Q1506" s="199"/>
      <c r="R1506" s="199"/>
      <c r="S1506" s="199"/>
      <c r="T1506" s="199"/>
      <c r="U1506" s="199"/>
      <c r="V1506" s="199"/>
      <c r="W1506" s="199"/>
      <c r="X1506" s="199"/>
      <c r="Y1506" s="199"/>
      <c r="Z1506" s="199"/>
      <c r="AA1506" s="199"/>
    </row>
    <row r="1507" spans="1:27">
      <c r="A1507" s="199"/>
      <c r="B1507" s="199"/>
      <c r="C1507" s="199"/>
      <c r="D1507" s="199"/>
      <c r="E1507" s="199"/>
      <c r="F1507" s="199"/>
      <c r="G1507" s="199"/>
      <c r="H1507" s="199"/>
      <c r="I1507" s="199"/>
      <c r="J1507" s="199"/>
      <c r="K1507" s="199"/>
      <c r="L1507" s="199"/>
      <c r="M1507" s="199"/>
      <c r="N1507" s="199"/>
      <c r="O1507" s="199"/>
      <c r="P1507" s="199"/>
      <c r="Q1507" s="199"/>
      <c r="R1507" s="199"/>
      <c r="S1507" s="199"/>
      <c r="T1507" s="199"/>
      <c r="U1507" s="199"/>
      <c r="V1507" s="199"/>
      <c r="W1507" s="199"/>
      <c r="X1507" s="199"/>
      <c r="Y1507" s="199"/>
      <c r="Z1507" s="199"/>
      <c r="AA1507" s="199"/>
    </row>
    <row r="1508" spans="1:27">
      <c r="A1508" s="199"/>
      <c r="B1508" s="199"/>
      <c r="C1508" s="199"/>
      <c r="D1508" s="199"/>
      <c r="E1508" s="199"/>
      <c r="F1508" s="199"/>
      <c r="G1508" s="199"/>
      <c r="H1508" s="199"/>
      <c r="I1508" s="199"/>
      <c r="J1508" s="199"/>
      <c r="K1508" s="199"/>
      <c r="L1508" s="199"/>
      <c r="M1508" s="199"/>
      <c r="N1508" s="199"/>
      <c r="O1508" s="199"/>
      <c r="P1508" s="199"/>
      <c r="Q1508" s="199"/>
      <c r="R1508" s="199"/>
      <c r="S1508" s="199"/>
      <c r="T1508" s="199"/>
      <c r="U1508" s="199"/>
      <c r="V1508" s="199"/>
      <c r="W1508" s="199"/>
      <c r="X1508" s="199"/>
      <c r="Y1508" s="199"/>
      <c r="Z1508" s="199"/>
      <c r="AA1508" s="199"/>
    </row>
    <row r="1509" spans="1:27">
      <c r="A1509" s="199"/>
      <c r="B1509" s="199"/>
      <c r="C1509" s="199"/>
      <c r="D1509" s="199"/>
      <c r="E1509" s="199"/>
      <c r="F1509" s="199"/>
      <c r="G1509" s="199"/>
      <c r="H1509" s="199"/>
      <c r="I1509" s="199"/>
      <c r="J1509" s="199"/>
      <c r="K1509" s="199"/>
      <c r="L1509" s="199"/>
      <c r="M1509" s="199"/>
      <c r="N1509" s="199"/>
      <c r="O1509" s="199"/>
      <c r="P1509" s="199"/>
      <c r="Q1509" s="199"/>
      <c r="R1509" s="199"/>
      <c r="S1509" s="199"/>
      <c r="T1509" s="199"/>
      <c r="U1509" s="199"/>
      <c r="V1509" s="199"/>
      <c r="W1509" s="199"/>
      <c r="X1509" s="199"/>
      <c r="Y1509" s="199"/>
      <c r="Z1509" s="199"/>
      <c r="AA1509" s="199"/>
    </row>
    <row r="1510" spans="1:27">
      <c r="A1510" s="199"/>
      <c r="B1510" s="199"/>
      <c r="C1510" s="199"/>
      <c r="D1510" s="199"/>
      <c r="E1510" s="199"/>
      <c r="F1510" s="199"/>
      <c r="G1510" s="199"/>
      <c r="H1510" s="199"/>
      <c r="I1510" s="199"/>
      <c r="J1510" s="199"/>
      <c r="K1510" s="199"/>
      <c r="L1510" s="199"/>
      <c r="M1510" s="199"/>
      <c r="N1510" s="199"/>
      <c r="O1510" s="199"/>
      <c r="P1510" s="199"/>
      <c r="Q1510" s="199"/>
      <c r="R1510" s="199"/>
      <c r="S1510" s="199"/>
      <c r="T1510" s="199"/>
      <c r="U1510" s="199"/>
      <c r="V1510" s="199"/>
      <c r="W1510" s="199"/>
      <c r="X1510" s="199"/>
      <c r="Y1510" s="199"/>
      <c r="Z1510" s="199"/>
      <c r="AA1510" s="199"/>
    </row>
    <row r="1511" spans="1:27">
      <c r="A1511" s="199"/>
      <c r="B1511" s="199"/>
      <c r="C1511" s="199"/>
      <c r="D1511" s="199"/>
      <c r="E1511" s="199"/>
      <c r="F1511" s="199"/>
      <c r="G1511" s="199"/>
      <c r="H1511" s="199"/>
      <c r="I1511" s="199"/>
      <c r="J1511" s="199"/>
      <c r="K1511" s="199"/>
      <c r="L1511" s="199"/>
      <c r="M1511" s="199"/>
      <c r="N1511" s="199"/>
      <c r="O1511" s="199"/>
      <c r="P1511" s="199"/>
      <c r="Q1511" s="199"/>
      <c r="R1511" s="199"/>
      <c r="S1511" s="199"/>
      <c r="T1511" s="199"/>
      <c r="U1511" s="199"/>
      <c r="V1511" s="199"/>
      <c r="W1511" s="199"/>
      <c r="X1511" s="199"/>
      <c r="Y1511" s="199"/>
      <c r="Z1511" s="199"/>
      <c r="AA1511" s="199"/>
    </row>
    <row r="1512" spans="1:27">
      <c r="A1512" s="199"/>
      <c r="B1512" s="199"/>
      <c r="C1512" s="199"/>
      <c r="D1512" s="199"/>
      <c r="E1512" s="199"/>
      <c r="F1512" s="199"/>
      <c r="G1512" s="199"/>
      <c r="H1512" s="199"/>
      <c r="I1512" s="199"/>
      <c r="J1512" s="199"/>
      <c r="K1512" s="199"/>
      <c r="L1512" s="199"/>
      <c r="M1512" s="199"/>
      <c r="N1512" s="199"/>
      <c r="O1512" s="199"/>
      <c r="P1512" s="199"/>
      <c r="Q1512" s="199"/>
      <c r="R1512" s="199"/>
      <c r="S1512" s="199"/>
      <c r="T1512" s="199"/>
      <c r="U1512" s="199"/>
      <c r="V1512" s="199"/>
      <c r="W1512" s="199"/>
      <c r="X1512" s="199"/>
      <c r="Y1512" s="199"/>
      <c r="Z1512" s="199"/>
      <c r="AA1512" s="199"/>
    </row>
    <row r="1513" spans="1:27">
      <c r="A1513" s="199"/>
      <c r="B1513" s="199"/>
      <c r="C1513" s="199"/>
      <c r="D1513" s="199"/>
      <c r="E1513" s="199"/>
      <c r="F1513" s="199"/>
      <c r="G1513" s="199"/>
      <c r="H1513" s="199"/>
      <c r="I1513" s="199"/>
      <c r="J1513" s="199"/>
      <c r="K1513" s="199"/>
      <c r="L1513" s="199"/>
      <c r="M1513" s="199"/>
      <c r="N1513" s="199"/>
      <c r="O1513" s="199"/>
      <c r="P1513" s="199"/>
      <c r="Q1513" s="199"/>
      <c r="R1513" s="199"/>
      <c r="S1513" s="199"/>
      <c r="T1513" s="199"/>
      <c r="U1513" s="199"/>
      <c r="V1513" s="199"/>
      <c r="W1513" s="199"/>
      <c r="X1513" s="199"/>
      <c r="Y1513" s="199"/>
      <c r="Z1513" s="199"/>
      <c r="AA1513" s="199"/>
    </row>
    <row r="1514" spans="1:27">
      <c r="A1514" s="199"/>
      <c r="B1514" s="199"/>
      <c r="C1514" s="199"/>
      <c r="D1514" s="199"/>
      <c r="E1514" s="199"/>
      <c r="F1514" s="199"/>
      <c r="G1514" s="199"/>
      <c r="H1514" s="199"/>
      <c r="I1514" s="199"/>
      <c r="J1514" s="199"/>
      <c r="K1514" s="199"/>
      <c r="L1514" s="199"/>
      <c r="M1514" s="199"/>
      <c r="N1514" s="199"/>
      <c r="O1514" s="199"/>
      <c r="P1514" s="199"/>
      <c r="Q1514" s="199"/>
      <c r="R1514" s="199"/>
      <c r="S1514" s="199"/>
      <c r="T1514" s="199"/>
      <c r="U1514" s="199"/>
      <c r="V1514" s="199"/>
      <c r="W1514" s="199"/>
      <c r="X1514" s="199"/>
      <c r="Y1514" s="199"/>
      <c r="Z1514" s="199"/>
      <c r="AA1514" s="199"/>
    </row>
    <row r="1515" spans="1:27">
      <c r="A1515" s="199"/>
      <c r="B1515" s="199"/>
      <c r="C1515" s="199"/>
      <c r="D1515" s="199"/>
      <c r="E1515" s="199"/>
      <c r="F1515" s="199"/>
      <c r="G1515" s="199"/>
      <c r="H1515" s="199"/>
      <c r="I1515" s="199"/>
      <c r="J1515" s="199"/>
      <c r="K1515" s="199"/>
      <c r="L1515" s="199"/>
      <c r="M1515" s="199"/>
      <c r="N1515" s="199"/>
      <c r="O1515" s="199"/>
      <c r="P1515" s="199"/>
      <c r="Q1515" s="199"/>
      <c r="R1515" s="199"/>
      <c r="S1515" s="199"/>
      <c r="T1515" s="199"/>
      <c r="U1515" s="199"/>
      <c r="V1515" s="199"/>
      <c r="W1515" s="199"/>
      <c r="X1515" s="199"/>
      <c r="Y1515" s="199"/>
      <c r="Z1515" s="199"/>
      <c r="AA1515" s="199"/>
    </row>
    <row r="1516" spans="1:27">
      <c r="A1516" s="199"/>
      <c r="B1516" s="199"/>
      <c r="C1516" s="199"/>
      <c r="D1516" s="199"/>
      <c r="E1516" s="199"/>
      <c r="F1516" s="199"/>
      <c r="G1516" s="199"/>
      <c r="H1516" s="199"/>
      <c r="I1516" s="199"/>
      <c r="J1516" s="199"/>
      <c r="K1516" s="199"/>
      <c r="L1516" s="199"/>
      <c r="M1516" s="199"/>
      <c r="N1516" s="199"/>
      <c r="O1516" s="199"/>
      <c r="P1516" s="199"/>
      <c r="Q1516" s="199"/>
      <c r="R1516" s="199"/>
      <c r="S1516" s="199"/>
      <c r="T1516" s="199"/>
      <c r="U1516" s="199"/>
      <c r="V1516" s="199"/>
      <c r="W1516" s="199"/>
      <c r="X1516" s="199"/>
      <c r="Y1516" s="199"/>
      <c r="Z1516" s="199"/>
      <c r="AA1516" s="199"/>
    </row>
    <row r="1517" spans="1:27">
      <c r="A1517" s="199"/>
      <c r="B1517" s="199"/>
      <c r="C1517" s="199"/>
      <c r="D1517" s="199"/>
      <c r="E1517" s="199"/>
      <c r="F1517" s="199"/>
      <c r="G1517" s="199"/>
      <c r="H1517" s="199"/>
      <c r="I1517" s="199"/>
      <c r="J1517" s="199"/>
      <c r="K1517" s="199"/>
      <c r="L1517" s="199"/>
      <c r="M1517" s="199"/>
      <c r="N1517" s="199"/>
      <c r="O1517" s="199"/>
      <c r="P1517" s="199"/>
      <c r="Q1517" s="199"/>
      <c r="R1517" s="199"/>
      <c r="S1517" s="199"/>
      <c r="T1517" s="199"/>
      <c r="U1517" s="199"/>
      <c r="V1517" s="199"/>
      <c r="W1517" s="199"/>
      <c r="X1517" s="199"/>
      <c r="Y1517" s="199"/>
      <c r="Z1517" s="199"/>
      <c r="AA1517" s="199"/>
    </row>
    <row r="1518" spans="1:27">
      <c r="A1518" s="199"/>
      <c r="B1518" s="199"/>
      <c r="C1518" s="199"/>
      <c r="D1518" s="199"/>
      <c r="E1518" s="199"/>
      <c r="F1518" s="199"/>
      <c r="G1518" s="199"/>
      <c r="H1518" s="199"/>
      <c r="I1518" s="199"/>
      <c r="J1518" s="199"/>
      <c r="K1518" s="199"/>
      <c r="L1518" s="199"/>
      <c r="M1518" s="199"/>
      <c r="N1518" s="199"/>
      <c r="O1518" s="199"/>
      <c r="P1518" s="199"/>
      <c r="Q1518" s="199"/>
      <c r="R1518" s="199"/>
      <c r="S1518" s="199"/>
      <c r="T1518" s="199"/>
      <c r="U1518" s="199"/>
      <c r="V1518" s="199"/>
      <c r="W1518" s="199"/>
      <c r="X1518" s="199"/>
      <c r="Y1518" s="199"/>
      <c r="Z1518" s="199"/>
      <c r="AA1518" s="199"/>
    </row>
    <row r="1519" spans="1:27">
      <c r="A1519" s="199"/>
      <c r="B1519" s="199"/>
      <c r="C1519" s="199"/>
      <c r="D1519" s="199"/>
      <c r="E1519" s="199"/>
      <c r="F1519" s="199"/>
      <c r="G1519" s="199"/>
      <c r="H1519" s="199"/>
      <c r="I1519" s="199"/>
      <c r="J1519" s="199"/>
      <c r="K1519" s="199"/>
      <c r="L1519" s="199"/>
      <c r="M1519" s="199"/>
      <c r="N1519" s="199"/>
      <c r="O1519" s="199"/>
      <c r="P1519" s="199"/>
      <c r="Q1519" s="199"/>
      <c r="R1519" s="199"/>
      <c r="S1519" s="199"/>
      <c r="T1519" s="199"/>
      <c r="U1519" s="199"/>
      <c r="V1519" s="199"/>
      <c r="W1519" s="199"/>
      <c r="X1519" s="199"/>
      <c r="Y1519" s="199"/>
      <c r="Z1519" s="199"/>
      <c r="AA1519" s="199"/>
    </row>
    <row r="1520" spans="1:27">
      <c r="A1520" s="199"/>
      <c r="B1520" s="199"/>
      <c r="C1520" s="199"/>
      <c r="D1520" s="199"/>
      <c r="E1520" s="199"/>
      <c r="F1520" s="199"/>
      <c r="G1520" s="199"/>
      <c r="H1520" s="199"/>
      <c r="I1520" s="199"/>
      <c r="J1520" s="199"/>
      <c r="K1520" s="199"/>
      <c r="L1520" s="199"/>
      <c r="M1520" s="199"/>
      <c r="N1520" s="199"/>
      <c r="O1520" s="199"/>
      <c r="P1520" s="199"/>
      <c r="Q1520" s="199"/>
      <c r="R1520" s="199"/>
      <c r="S1520" s="199"/>
      <c r="T1520" s="199"/>
      <c r="U1520" s="199"/>
      <c r="V1520" s="199"/>
      <c r="W1520" s="199"/>
      <c r="X1520" s="199"/>
      <c r="Y1520" s="199"/>
      <c r="Z1520" s="199"/>
      <c r="AA1520" s="199"/>
    </row>
    <row r="1521" spans="1:27">
      <c r="A1521" s="199"/>
      <c r="B1521" s="199"/>
      <c r="C1521" s="199"/>
      <c r="D1521" s="199"/>
      <c r="E1521" s="199"/>
      <c r="F1521" s="199"/>
      <c r="G1521" s="199"/>
      <c r="H1521" s="199"/>
      <c r="I1521" s="199"/>
      <c r="J1521" s="199"/>
      <c r="K1521" s="199"/>
      <c r="L1521" s="199"/>
      <c r="M1521" s="199"/>
      <c r="N1521" s="199"/>
      <c r="O1521" s="199"/>
      <c r="P1521" s="199"/>
      <c r="Q1521" s="199"/>
      <c r="R1521" s="199"/>
      <c r="S1521" s="199"/>
      <c r="T1521" s="199"/>
      <c r="U1521" s="199"/>
      <c r="V1521" s="199"/>
      <c r="W1521" s="199"/>
      <c r="X1521" s="199"/>
      <c r="Y1521" s="199"/>
      <c r="Z1521" s="199"/>
      <c r="AA1521" s="199"/>
    </row>
    <row r="1522" spans="1:27">
      <c r="A1522" s="199"/>
      <c r="B1522" s="199"/>
      <c r="C1522" s="199"/>
      <c r="D1522" s="199"/>
      <c r="E1522" s="199"/>
      <c r="F1522" s="199"/>
      <c r="G1522" s="199"/>
      <c r="H1522" s="199"/>
      <c r="I1522" s="199"/>
      <c r="J1522" s="199"/>
      <c r="K1522" s="199"/>
      <c r="L1522" s="199"/>
      <c r="M1522" s="199"/>
      <c r="N1522" s="199"/>
      <c r="O1522" s="199"/>
      <c r="P1522" s="199"/>
      <c r="Q1522" s="199"/>
      <c r="R1522" s="199"/>
      <c r="S1522" s="199"/>
      <c r="T1522" s="199"/>
      <c r="U1522" s="199"/>
      <c r="V1522" s="199"/>
      <c r="W1522" s="199"/>
      <c r="X1522" s="199"/>
      <c r="Y1522" s="199"/>
      <c r="Z1522" s="199"/>
      <c r="AA1522" s="199"/>
    </row>
    <row r="1523" spans="1:27">
      <c r="A1523" s="199"/>
      <c r="B1523" s="199"/>
      <c r="C1523" s="199"/>
      <c r="D1523" s="199"/>
      <c r="E1523" s="199"/>
      <c r="F1523" s="199"/>
      <c r="G1523" s="199"/>
      <c r="H1523" s="199"/>
      <c r="I1523" s="199"/>
      <c r="J1523" s="199"/>
      <c r="K1523" s="199"/>
      <c r="L1523" s="199"/>
      <c r="M1523" s="199"/>
      <c r="N1523" s="199"/>
      <c r="O1523" s="199"/>
      <c r="P1523" s="199"/>
      <c r="Q1523" s="199"/>
      <c r="R1523" s="199"/>
      <c r="S1523" s="199"/>
      <c r="T1523" s="199"/>
      <c r="U1523" s="199"/>
      <c r="V1523" s="199"/>
      <c r="W1523" s="199"/>
      <c r="X1523" s="199"/>
      <c r="Y1523" s="199"/>
      <c r="Z1523" s="199"/>
      <c r="AA1523" s="199"/>
    </row>
    <row r="1524" spans="1:27">
      <c r="A1524" s="199"/>
      <c r="B1524" s="199"/>
      <c r="C1524" s="199"/>
      <c r="D1524" s="199"/>
      <c r="E1524" s="199"/>
      <c r="F1524" s="199"/>
      <c r="G1524" s="199"/>
      <c r="H1524" s="199"/>
      <c r="I1524" s="199"/>
      <c r="J1524" s="199"/>
      <c r="K1524" s="199"/>
      <c r="L1524" s="199"/>
      <c r="M1524" s="199"/>
      <c r="N1524" s="199"/>
      <c r="O1524" s="199"/>
      <c r="P1524" s="199"/>
      <c r="Q1524" s="199"/>
      <c r="R1524" s="199"/>
      <c r="S1524" s="199"/>
      <c r="T1524" s="199"/>
      <c r="U1524" s="199"/>
      <c r="V1524" s="199"/>
      <c r="W1524" s="199"/>
      <c r="X1524" s="199"/>
      <c r="Y1524" s="199"/>
      <c r="Z1524" s="199"/>
      <c r="AA1524" s="199"/>
    </row>
    <row r="1525" spans="1:27">
      <c r="A1525" s="199"/>
      <c r="B1525" s="199"/>
      <c r="C1525" s="199"/>
      <c r="D1525" s="199"/>
      <c r="E1525" s="199"/>
      <c r="F1525" s="199"/>
      <c r="G1525" s="199"/>
      <c r="H1525" s="199"/>
      <c r="I1525" s="199"/>
      <c r="J1525" s="199"/>
      <c r="K1525" s="199"/>
      <c r="L1525" s="199"/>
      <c r="M1525" s="199"/>
      <c r="N1525" s="199"/>
      <c r="O1525" s="199"/>
      <c r="P1525" s="199"/>
      <c r="Q1525" s="199"/>
      <c r="R1525" s="199"/>
      <c r="S1525" s="199"/>
      <c r="T1525" s="199"/>
      <c r="U1525" s="199"/>
      <c r="V1525" s="199"/>
      <c r="W1525" s="199"/>
      <c r="X1525" s="199"/>
      <c r="Y1525" s="199"/>
      <c r="Z1525" s="199"/>
      <c r="AA1525" s="199"/>
    </row>
    <row r="1526" spans="1:27">
      <c r="A1526" s="199"/>
      <c r="B1526" s="199"/>
      <c r="C1526" s="199"/>
      <c r="D1526" s="199"/>
      <c r="E1526" s="199"/>
      <c r="F1526" s="199"/>
      <c r="G1526" s="199"/>
      <c r="H1526" s="199"/>
      <c r="I1526" s="199"/>
      <c r="J1526" s="199"/>
      <c r="K1526" s="199"/>
      <c r="L1526" s="199"/>
      <c r="M1526" s="199"/>
      <c r="N1526" s="199"/>
      <c r="O1526" s="199"/>
      <c r="P1526" s="199"/>
      <c r="Q1526" s="199"/>
      <c r="R1526" s="199"/>
      <c r="S1526" s="199"/>
      <c r="T1526" s="199"/>
      <c r="U1526" s="199"/>
      <c r="V1526" s="199"/>
      <c r="W1526" s="199"/>
      <c r="X1526" s="199"/>
      <c r="Y1526" s="199"/>
      <c r="Z1526" s="199"/>
      <c r="AA1526" s="199"/>
    </row>
    <row r="1527" spans="1:27">
      <c r="A1527" s="199"/>
      <c r="B1527" s="199"/>
      <c r="C1527" s="199"/>
      <c r="D1527" s="199"/>
      <c r="E1527" s="199"/>
      <c r="F1527" s="199"/>
      <c r="G1527" s="199"/>
      <c r="H1527" s="199"/>
      <c r="I1527" s="199"/>
      <c r="J1527" s="199"/>
      <c r="K1527" s="199"/>
      <c r="L1527" s="199"/>
      <c r="M1527" s="199"/>
      <c r="N1527" s="199"/>
      <c r="O1527" s="199"/>
      <c r="P1527" s="199"/>
      <c r="Q1527" s="199"/>
      <c r="R1527" s="199"/>
      <c r="S1527" s="199"/>
      <c r="T1527" s="199"/>
      <c r="U1527" s="199"/>
      <c r="V1527" s="199"/>
      <c r="W1527" s="199"/>
      <c r="X1527" s="199"/>
      <c r="Y1527" s="199"/>
      <c r="Z1527" s="199"/>
      <c r="AA1527" s="199"/>
    </row>
    <row r="1528" spans="1:27">
      <c r="A1528" s="199"/>
      <c r="B1528" s="199"/>
      <c r="C1528" s="199"/>
      <c r="D1528" s="199"/>
      <c r="E1528" s="199"/>
      <c r="F1528" s="199"/>
      <c r="G1528" s="199"/>
      <c r="H1528" s="199"/>
      <c r="I1528" s="199"/>
      <c r="J1528" s="199"/>
      <c r="K1528" s="199"/>
      <c r="L1528" s="199"/>
      <c r="M1528" s="199"/>
      <c r="N1528" s="199"/>
      <c r="O1528" s="199"/>
      <c r="P1528" s="199"/>
      <c r="Q1528" s="199"/>
      <c r="R1528" s="199"/>
      <c r="S1528" s="199"/>
      <c r="T1528" s="199"/>
      <c r="U1528" s="199"/>
      <c r="V1528" s="199"/>
      <c r="W1528" s="199"/>
      <c r="X1528" s="199"/>
      <c r="Y1528" s="199"/>
      <c r="Z1528" s="199"/>
      <c r="AA1528" s="199"/>
    </row>
    <row r="1529" spans="1:27">
      <c r="A1529" s="199"/>
      <c r="B1529" s="199"/>
      <c r="C1529" s="199"/>
      <c r="D1529" s="199"/>
      <c r="E1529" s="199"/>
      <c r="F1529" s="199"/>
      <c r="G1529" s="199"/>
      <c r="H1529" s="199"/>
      <c r="I1529" s="199"/>
      <c r="J1529" s="199"/>
      <c r="K1529" s="199"/>
      <c r="L1529" s="199"/>
      <c r="M1529" s="199"/>
      <c r="N1529" s="199"/>
      <c r="O1529" s="199"/>
      <c r="P1529" s="199"/>
      <c r="Q1529" s="199"/>
      <c r="R1529" s="199"/>
      <c r="S1529" s="199"/>
      <c r="T1529" s="199"/>
      <c r="U1529" s="199"/>
      <c r="V1529" s="199"/>
      <c r="W1529" s="199"/>
      <c r="X1529" s="199"/>
      <c r="Y1529" s="199"/>
      <c r="Z1529" s="199"/>
      <c r="AA1529" s="199"/>
    </row>
    <row r="1530" spans="1:27">
      <c r="A1530" s="199"/>
      <c r="B1530" s="199"/>
      <c r="C1530" s="199"/>
      <c r="D1530" s="199"/>
      <c r="E1530" s="199"/>
      <c r="F1530" s="199"/>
      <c r="G1530" s="199"/>
      <c r="H1530" s="199"/>
      <c r="I1530" s="199"/>
      <c r="J1530" s="199"/>
      <c r="K1530" s="199"/>
      <c r="L1530" s="199"/>
      <c r="M1530" s="199"/>
      <c r="N1530" s="199"/>
      <c r="O1530" s="199"/>
      <c r="P1530" s="199"/>
      <c r="Q1530" s="199"/>
      <c r="R1530" s="199"/>
      <c r="S1530" s="199"/>
      <c r="T1530" s="199"/>
      <c r="U1530" s="199"/>
      <c r="V1530" s="199"/>
      <c r="W1530" s="199"/>
      <c r="X1530" s="199"/>
      <c r="Y1530" s="199"/>
      <c r="Z1530" s="199"/>
      <c r="AA1530" s="199"/>
    </row>
    <row r="1531" spans="1:27">
      <c r="A1531" s="199"/>
      <c r="B1531" s="199"/>
      <c r="C1531" s="199"/>
      <c r="D1531" s="199"/>
      <c r="E1531" s="199"/>
      <c r="F1531" s="199"/>
      <c r="G1531" s="199"/>
      <c r="H1531" s="199"/>
      <c r="I1531" s="199"/>
      <c r="J1531" s="199"/>
      <c r="K1531" s="199"/>
      <c r="L1531" s="199"/>
      <c r="M1531" s="199"/>
      <c r="N1531" s="199"/>
      <c r="O1531" s="199"/>
      <c r="P1531" s="199"/>
      <c r="Q1531" s="199"/>
      <c r="R1531" s="199"/>
      <c r="S1531" s="199"/>
      <c r="T1531" s="199"/>
      <c r="U1531" s="199"/>
      <c r="V1531" s="199"/>
      <c r="W1531" s="199"/>
      <c r="X1531" s="199"/>
      <c r="Y1531" s="199"/>
      <c r="Z1531" s="199"/>
      <c r="AA1531" s="199"/>
    </row>
    <row r="1532" spans="1:27">
      <c r="A1532" s="199"/>
      <c r="B1532" s="199"/>
      <c r="C1532" s="199"/>
      <c r="D1532" s="199"/>
      <c r="E1532" s="199"/>
      <c r="F1532" s="199"/>
      <c r="G1532" s="199"/>
      <c r="H1532" s="199"/>
      <c r="I1532" s="199"/>
      <c r="J1532" s="199"/>
      <c r="K1532" s="199"/>
      <c r="L1532" s="199"/>
      <c r="M1532" s="199"/>
      <c r="N1532" s="199"/>
      <c r="O1532" s="199"/>
      <c r="P1532" s="199"/>
      <c r="Q1532" s="199"/>
      <c r="R1532" s="199"/>
      <c r="S1532" s="199"/>
      <c r="T1532" s="199"/>
      <c r="U1532" s="199"/>
      <c r="V1532" s="199"/>
      <c r="W1532" s="199"/>
      <c r="X1532" s="199"/>
      <c r="Y1532" s="199"/>
      <c r="Z1532" s="199"/>
      <c r="AA1532" s="199"/>
    </row>
    <row r="1533" spans="1:27">
      <c r="A1533" s="199"/>
      <c r="B1533" s="199"/>
      <c r="C1533" s="199"/>
      <c r="D1533" s="199"/>
      <c r="E1533" s="199"/>
      <c r="F1533" s="199"/>
      <c r="G1533" s="199"/>
      <c r="H1533" s="199"/>
      <c r="I1533" s="199"/>
      <c r="J1533" s="199"/>
      <c r="K1533" s="199"/>
      <c r="L1533" s="199"/>
      <c r="M1533" s="199"/>
      <c r="N1533" s="199"/>
      <c r="O1533" s="199"/>
      <c r="P1533" s="199"/>
      <c r="Q1533" s="199"/>
      <c r="R1533" s="199"/>
      <c r="S1533" s="199"/>
      <c r="T1533" s="199"/>
      <c r="U1533" s="199"/>
      <c r="V1533" s="199"/>
      <c r="W1533" s="199"/>
      <c r="X1533" s="199"/>
      <c r="Y1533" s="199"/>
      <c r="Z1533" s="199"/>
      <c r="AA1533" s="199"/>
    </row>
    <row r="1534" spans="1:27">
      <c r="A1534" s="199"/>
      <c r="B1534" s="199"/>
      <c r="C1534" s="199"/>
      <c r="D1534" s="199"/>
      <c r="E1534" s="199"/>
      <c r="F1534" s="199"/>
      <c r="G1534" s="199"/>
      <c r="H1534" s="199"/>
      <c r="I1534" s="199"/>
      <c r="J1534" s="199"/>
      <c r="K1534" s="199"/>
      <c r="L1534" s="199"/>
      <c r="M1534" s="199"/>
      <c r="N1534" s="199"/>
      <c r="O1534" s="199"/>
      <c r="P1534" s="199"/>
      <c r="Q1534" s="199"/>
      <c r="R1534" s="199"/>
      <c r="S1534" s="199"/>
      <c r="T1534" s="199"/>
      <c r="U1534" s="199"/>
      <c r="V1534" s="199"/>
      <c r="W1534" s="199"/>
      <c r="X1534" s="199"/>
      <c r="Y1534" s="199"/>
      <c r="Z1534" s="199"/>
      <c r="AA1534" s="199"/>
    </row>
    <row r="1535" spans="1:27">
      <c r="A1535" s="199"/>
      <c r="B1535" s="199"/>
      <c r="C1535" s="199"/>
      <c r="D1535" s="199"/>
      <c r="E1535" s="199"/>
      <c r="F1535" s="199"/>
      <c r="G1535" s="199"/>
      <c r="H1535" s="199"/>
      <c r="I1535" s="199"/>
      <c r="J1535" s="199"/>
      <c r="K1535" s="199"/>
      <c r="L1535" s="199"/>
      <c r="M1535" s="199"/>
      <c r="N1535" s="199"/>
      <c r="O1535" s="199"/>
      <c r="P1535" s="199"/>
      <c r="Q1535" s="199"/>
      <c r="R1535" s="199"/>
      <c r="S1535" s="199"/>
      <c r="T1535" s="199"/>
      <c r="U1535" s="199"/>
      <c r="V1535" s="199"/>
      <c r="W1535" s="199"/>
      <c r="X1535" s="199"/>
      <c r="Y1535" s="199"/>
      <c r="Z1535" s="199"/>
      <c r="AA1535" s="199"/>
    </row>
    <row r="1536" spans="1:27">
      <c r="A1536" s="199"/>
      <c r="B1536" s="199"/>
      <c r="C1536" s="199"/>
      <c r="D1536" s="199"/>
      <c r="E1536" s="199"/>
      <c r="F1536" s="199"/>
      <c r="G1536" s="199"/>
      <c r="H1536" s="199"/>
      <c r="I1536" s="199"/>
      <c r="J1536" s="199"/>
      <c r="K1536" s="199"/>
      <c r="L1536" s="199"/>
      <c r="M1536" s="199"/>
      <c r="N1536" s="199"/>
      <c r="O1536" s="199"/>
      <c r="P1536" s="199"/>
      <c r="Q1536" s="199"/>
      <c r="R1536" s="199"/>
      <c r="S1536" s="199"/>
      <c r="T1536" s="199"/>
      <c r="U1536" s="199"/>
      <c r="V1536" s="199"/>
      <c r="W1536" s="199"/>
      <c r="X1536" s="199"/>
      <c r="Y1536" s="199"/>
      <c r="Z1536" s="199"/>
      <c r="AA1536" s="199"/>
    </row>
    <row r="1537" spans="1:27">
      <c r="A1537" s="199"/>
      <c r="B1537" s="199"/>
      <c r="C1537" s="199"/>
      <c r="D1537" s="199"/>
      <c r="E1537" s="199"/>
      <c r="F1537" s="199"/>
      <c r="G1537" s="199"/>
      <c r="H1537" s="199"/>
      <c r="I1537" s="199"/>
      <c r="J1537" s="199"/>
      <c r="K1537" s="199"/>
      <c r="L1537" s="199"/>
      <c r="M1537" s="199"/>
      <c r="N1537" s="199"/>
      <c r="O1537" s="199"/>
      <c r="P1537" s="199"/>
      <c r="Q1537" s="199"/>
      <c r="R1537" s="199"/>
      <c r="S1537" s="199"/>
      <c r="T1537" s="199"/>
      <c r="U1537" s="199"/>
      <c r="V1537" s="199"/>
      <c r="W1537" s="199"/>
      <c r="X1537" s="199"/>
      <c r="Y1537" s="199"/>
      <c r="Z1537" s="199"/>
      <c r="AA1537" s="199"/>
    </row>
    <row r="1538" spans="1:27">
      <c r="A1538" s="199"/>
      <c r="B1538" s="199"/>
      <c r="C1538" s="199"/>
      <c r="D1538" s="199"/>
      <c r="E1538" s="199"/>
      <c r="F1538" s="199"/>
      <c r="G1538" s="199"/>
      <c r="H1538" s="199"/>
      <c r="I1538" s="199"/>
      <c r="J1538" s="199"/>
      <c r="K1538" s="199"/>
      <c r="L1538" s="199"/>
      <c r="M1538" s="199"/>
      <c r="N1538" s="199"/>
      <c r="O1538" s="199"/>
      <c r="P1538" s="199"/>
      <c r="Q1538" s="199"/>
      <c r="R1538" s="199"/>
      <c r="S1538" s="199"/>
      <c r="T1538" s="199"/>
      <c r="U1538" s="199"/>
      <c r="V1538" s="199"/>
      <c r="W1538" s="199"/>
      <c r="X1538" s="199"/>
      <c r="Y1538" s="199"/>
      <c r="Z1538" s="199"/>
      <c r="AA1538" s="199"/>
    </row>
    <row r="1539" spans="1:27">
      <c r="A1539" s="199"/>
      <c r="B1539" s="199"/>
      <c r="C1539" s="199"/>
      <c r="D1539" s="199"/>
      <c r="E1539" s="199"/>
      <c r="F1539" s="199"/>
      <c r="G1539" s="199"/>
      <c r="H1539" s="199"/>
      <c r="I1539" s="199"/>
      <c r="J1539" s="199"/>
      <c r="K1539" s="199"/>
      <c r="L1539" s="199"/>
      <c r="M1539" s="199"/>
      <c r="N1539" s="199"/>
      <c r="O1539" s="199"/>
      <c r="P1539" s="199"/>
      <c r="Q1539" s="199"/>
      <c r="R1539" s="199"/>
      <c r="S1539" s="199"/>
      <c r="T1539" s="199"/>
      <c r="U1539" s="199"/>
      <c r="V1539" s="199"/>
      <c r="W1539" s="199"/>
      <c r="X1539" s="199"/>
      <c r="Y1539" s="199"/>
      <c r="Z1539" s="199"/>
      <c r="AA1539" s="199"/>
    </row>
    <row r="1540" spans="1:27">
      <c r="A1540" s="199"/>
      <c r="B1540" s="199"/>
      <c r="C1540" s="199"/>
      <c r="D1540" s="199"/>
      <c r="E1540" s="199"/>
      <c r="F1540" s="199"/>
      <c r="G1540" s="199"/>
      <c r="H1540" s="199"/>
      <c r="I1540" s="199"/>
      <c r="J1540" s="199"/>
      <c r="K1540" s="199"/>
      <c r="L1540" s="199"/>
      <c r="M1540" s="199"/>
      <c r="N1540" s="199"/>
      <c r="O1540" s="199"/>
      <c r="P1540" s="199"/>
      <c r="Q1540" s="199"/>
      <c r="R1540" s="199"/>
      <c r="S1540" s="199"/>
      <c r="T1540" s="199"/>
      <c r="U1540" s="199"/>
      <c r="V1540" s="199"/>
      <c r="W1540" s="199"/>
      <c r="X1540" s="199"/>
      <c r="Y1540" s="199"/>
      <c r="Z1540" s="199"/>
      <c r="AA1540" s="199"/>
    </row>
    <row r="1541" spans="1:27">
      <c r="A1541" s="199"/>
      <c r="B1541" s="199"/>
      <c r="C1541" s="199"/>
      <c r="D1541" s="199"/>
      <c r="E1541" s="199"/>
      <c r="F1541" s="199"/>
      <c r="G1541" s="199"/>
      <c r="H1541" s="199"/>
      <c r="I1541" s="199"/>
      <c r="J1541" s="199"/>
      <c r="K1541" s="199"/>
      <c r="L1541" s="199"/>
      <c r="M1541" s="199"/>
      <c r="N1541" s="199"/>
      <c r="O1541" s="199"/>
      <c r="P1541" s="199"/>
      <c r="Q1541" s="199"/>
      <c r="R1541" s="199"/>
      <c r="S1541" s="199"/>
      <c r="T1541" s="199"/>
      <c r="U1541" s="199"/>
      <c r="V1541" s="199"/>
      <c r="W1541" s="199"/>
      <c r="X1541" s="199"/>
      <c r="Y1541" s="199"/>
      <c r="Z1541" s="199"/>
      <c r="AA1541" s="199"/>
    </row>
    <row r="1542" spans="1:27">
      <c r="A1542" s="199"/>
      <c r="B1542" s="199"/>
      <c r="C1542" s="199"/>
      <c r="D1542" s="199"/>
      <c r="E1542" s="199"/>
      <c r="F1542" s="199"/>
      <c r="G1542" s="199"/>
      <c r="H1542" s="199"/>
      <c r="I1542" s="199"/>
      <c r="J1542" s="199"/>
      <c r="K1542" s="199"/>
      <c r="L1542" s="199"/>
      <c r="M1542" s="199"/>
      <c r="N1542" s="199"/>
      <c r="O1542" s="199"/>
      <c r="P1542" s="199"/>
      <c r="Q1542" s="199"/>
      <c r="R1542" s="199"/>
      <c r="S1542" s="199"/>
      <c r="T1542" s="199"/>
      <c r="U1542" s="199"/>
      <c r="V1542" s="199"/>
      <c r="W1542" s="199"/>
      <c r="X1542" s="199"/>
      <c r="Y1542" s="199"/>
      <c r="Z1542" s="199"/>
      <c r="AA1542" s="199"/>
    </row>
    <row r="1543" spans="1:27">
      <c r="A1543" s="199"/>
      <c r="B1543" s="199"/>
      <c r="C1543" s="199"/>
      <c r="D1543" s="199"/>
      <c r="E1543" s="199"/>
      <c r="F1543" s="199"/>
      <c r="G1543" s="199"/>
      <c r="H1543" s="199"/>
      <c r="I1543" s="199"/>
      <c r="J1543" s="199"/>
      <c r="K1543" s="199"/>
      <c r="L1543" s="199"/>
      <c r="M1543" s="199"/>
      <c r="N1543" s="199"/>
      <c r="O1543" s="199"/>
      <c r="P1543" s="199"/>
      <c r="Q1543" s="199"/>
      <c r="R1543" s="199"/>
      <c r="S1543" s="199"/>
      <c r="T1543" s="199"/>
      <c r="U1543" s="199"/>
      <c r="V1543" s="199"/>
      <c r="W1543" s="199"/>
      <c r="X1543" s="199"/>
      <c r="Y1543" s="199"/>
      <c r="Z1543" s="199"/>
      <c r="AA1543" s="199"/>
    </row>
    <row r="1544" spans="1:27">
      <c r="A1544" s="199"/>
      <c r="B1544" s="199"/>
      <c r="C1544" s="199"/>
      <c r="D1544" s="199"/>
      <c r="E1544" s="199"/>
      <c r="F1544" s="199"/>
      <c r="G1544" s="199"/>
      <c r="H1544" s="199"/>
      <c r="I1544" s="199"/>
      <c r="J1544" s="199"/>
      <c r="K1544" s="199"/>
      <c r="L1544" s="199"/>
      <c r="M1544" s="199"/>
      <c r="N1544" s="199"/>
      <c r="O1544" s="199"/>
      <c r="P1544" s="199"/>
      <c r="Q1544" s="199"/>
      <c r="R1544" s="199"/>
      <c r="S1544" s="199"/>
      <c r="T1544" s="199"/>
      <c r="U1544" s="199"/>
      <c r="V1544" s="199"/>
      <c r="W1544" s="199"/>
      <c r="X1544" s="199"/>
      <c r="Y1544" s="199"/>
      <c r="Z1544" s="199"/>
      <c r="AA1544" s="199"/>
    </row>
    <row r="1545" spans="1:27">
      <c r="A1545" s="199"/>
      <c r="B1545" s="199"/>
      <c r="C1545" s="199"/>
      <c r="D1545" s="199"/>
      <c r="E1545" s="199"/>
      <c r="F1545" s="199"/>
      <c r="G1545" s="199"/>
      <c r="H1545" s="199"/>
      <c r="I1545" s="199"/>
      <c r="J1545" s="199"/>
      <c r="K1545" s="199"/>
      <c r="L1545" s="199"/>
      <c r="M1545" s="199"/>
      <c r="N1545" s="199"/>
      <c r="O1545" s="199"/>
      <c r="P1545" s="199"/>
      <c r="Q1545" s="199"/>
      <c r="R1545" s="199"/>
      <c r="S1545" s="199"/>
      <c r="T1545" s="199"/>
      <c r="U1545" s="199"/>
      <c r="V1545" s="199"/>
      <c r="W1545" s="199"/>
      <c r="X1545" s="199"/>
      <c r="Y1545" s="199"/>
      <c r="Z1545" s="199"/>
      <c r="AA1545" s="199"/>
    </row>
    <row r="1546" spans="1:27">
      <c r="A1546" s="199"/>
      <c r="B1546" s="199"/>
      <c r="C1546" s="199"/>
      <c r="D1546" s="199"/>
      <c r="E1546" s="199"/>
      <c r="F1546" s="199"/>
      <c r="G1546" s="199"/>
      <c r="H1546" s="199"/>
      <c r="I1546" s="199"/>
      <c r="J1546" s="199"/>
      <c r="K1546" s="199"/>
      <c r="L1546" s="199"/>
      <c r="M1546" s="199"/>
      <c r="N1546" s="199"/>
      <c r="O1546" s="199"/>
      <c r="P1546" s="199"/>
      <c r="Q1546" s="199"/>
      <c r="R1546" s="199"/>
      <c r="S1546" s="199"/>
      <c r="T1546" s="199"/>
      <c r="U1546" s="199"/>
      <c r="V1546" s="199"/>
      <c r="W1546" s="199"/>
      <c r="X1546" s="199"/>
      <c r="Y1546" s="199"/>
      <c r="Z1546" s="199"/>
      <c r="AA1546" s="199"/>
    </row>
    <row r="1547" spans="1:27">
      <c r="A1547" s="199"/>
      <c r="B1547" s="199"/>
      <c r="C1547" s="199"/>
      <c r="D1547" s="199"/>
      <c r="E1547" s="199"/>
      <c r="F1547" s="199"/>
      <c r="G1547" s="199"/>
      <c r="H1547" s="199"/>
      <c r="I1547" s="199"/>
      <c r="J1547" s="199"/>
      <c r="K1547" s="199"/>
      <c r="L1547" s="199"/>
      <c r="M1547" s="199"/>
      <c r="N1547" s="199"/>
      <c r="O1547" s="199"/>
      <c r="P1547" s="199"/>
      <c r="Q1547" s="199"/>
      <c r="R1547" s="199"/>
      <c r="S1547" s="199"/>
      <c r="T1547" s="199"/>
      <c r="U1547" s="199"/>
      <c r="V1547" s="199"/>
      <c r="W1547" s="199"/>
      <c r="X1547" s="199"/>
      <c r="Y1547" s="199"/>
      <c r="Z1547" s="199"/>
      <c r="AA1547" s="199"/>
    </row>
    <row r="1548" spans="1:27">
      <c r="A1548" s="199"/>
      <c r="B1548" s="199"/>
      <c r="C1548" s="199"/>
      <c r="D1548" s="199"/>
      <c r="E1548" s="199"/>
      <c r="F1548" s="199"/>
      <c r="G1548" s="199"/>
      <c r="H1548" s="199"/>
      <c r="I1548" s="199"/>
      <c r="J1548" s="199"/>
      <c r="K1548" s="199"/>
      <c r="L1548" s="199"/>
      <c r="M1548" s="199"/>
      <c r="N1548" s="199"/>
      <c r="O1548" s="199"/>
      <c r="P1548" s="199"/>
      <c r="Q1548" s="199"/>
      <c r="R1548" s="199"/>
      <c r="S1548" s="199"/>
      <c r="T1548" s="199"/>
      <c r="U1548" s="199"/>
      <c r="V1548" s="199"/>
      <c r="W1548" s="199"/>
      <c r="X1548" s="199"/>
      <c r="Y1548" s="199"/>
      <c r="Z1548" s="199"/>
      <c r="AA1548" s="199"/>
    </row>
    <row r="1549" spans="1:27">
      <c r="A1549" s="199"/>
      <c r="B1549" s="199"/>
      <c r="C1549" s="199"/>
      <c r="D1549" s="199"/>
      <c r="E1549" s="199"/>
      <c r="F1549" s="199"/>
      <c r="G1549" s="199"/>
      <c r="H1549" s="199"/>
      <c r="I1549" s="199"/>
      <c r="J1549" s="199"/>
      <c r="K1549" s="199"/>
      <c r="L1549" s="199"/>
      <c r="M1549" s="199"/>
      <c r="N1549" s="199"/>
      <c r="O1549" s="199"/>
      <c r="P1549" s="199"/>
      <c r="Q1549" s="199"/>
      <c r="R1549" s="199"/>
      <c r="S1549" s="199"/>
      <c r="T1549" s="199"/>
      <c r="U1549" s="199"/>
      <c r="V1549" s="199"/>
      <c r="W1549" s="199"/>
      <c r="X1549" s="199"/>
      <c r="Y1549" s="199"/>
      <c r="Z1549" s="199"/>
      <c r="AA1549" s="199"/>
    </row>
    <row r="1550" spans="1:27">
      <c r="A1550" s="199"/>
      <c r="B1550" s="199"/>
      <c r="C1550" s="199"/>
      <c r="D1550" s="199"/>
      <c r="E1550" s="199"/>
      <c r="F1550" s="199"/>
      <c r="G1550" s="199"/>
      <c r="H1550" s="199"/>
      <c r="I1550" s="199"/>
      <c r="J1550" s="199"/>
      <c r="K1550" s="199"/>
      <c r="L1550" s="199"/>
      <c r="M1550" s="199"/>
      <c r="N1550" s="199"/>
      <c r="O1550" s="199"/>
      <c r="P1550" s="199"/>
      <c r="Q1550" s="199"/>
      <c r="R1550" s="199"/>
      <c r="S1550" s="199"/>
      <c r="T1550" s="199"/>
      <c r="U1550" s="199"/>
      <c r="V1550" s="199"/>
      <c r="W1550" s="199"/>
      <c r="X1550" s="199"/>
      <c r="Y1550" s="199"/>
      <c r="Z1550" s="199"/>
      <c r="AA1550" s="199"/>
    </row>
    <row r="1551" spans="1:27">
      <c r="A1551" s="199"/>
      <c r="B1551" s="199"/>
      <c r="C1551" s="199"/>
      <c r="D1551" s="199"/>
      <c r="E1551" s="199"/>
      <c r="F1551" s="199"/>
      <c r="G1551" s="199"/>
      <c r="H1551" s="199"/>
      <c r="I1551" s="199"/>
      <c r="J1551" s="199"/>
      <c r="K1551" s="199"/>
      <c r="L1551" s="199"/>
      <c r="M1551" s="199"/>
      <c r="N1551" s="199"/>
      <c r="O1551" s="199"/>
      <c r="P1551" s="199"/>
      <c r="Q1551" s="199"/>
      <c r="R1551" s="199"/>
      <c r="S1551" s="199"/>
      <c r="T1551" s="199"/>
      <c r="U1551" s="199"/>
      <c r="V1551" s="199"/>
      <c r="W1551" s="199"/>
      <c r="X1551" s="199"/>
      <c r="Y1551" s="199"/>
      <c r="Z1551" s="199"/>
      <c r="AA1551" s="199"/>
    </row>
    <row r="1552" spans="1:27">
      <c r="A1552" s="199"/>
      <c r="B1552" s="199"/>
      <c r="C1552" s="199"/>
      <c r="D1552" s="199"/>
      <c r="E1552" s="199"/>
      <c r="F1552" s="199"/>
      <c r="G1552" s="199"/>
      <c r="H1552" s="199"/>
      <c r="I1552" s="199"/>
      <c r="J1552" s="199"/>
      <c r="K1552" s="199"/>
      <c r="L1552" s="199"/>
      <c r="M1552" s="199"/>
      <c r="N1552" s="199"/>
      <c r="O1552" s="199"/>
      <c r="P1552" s="199"/>
      <c r="Q1552" s="199"/>
      <c r="R1552" s="199"/>
      <c r="S1552" s="199"/>
      <c r="T1552" s="199"/>
      <c r="U1552" s="199"/>
      <c r="V1552" s="199"/>
      <c r="W1552" s="199"/>
      <c r="X1552" s="199"/>
      <c r="Y1552" s="199"/>
      <c r="Z1552" s="199"/>
      <c r="AA1552" s="199"/>
    </row>
    <row r="1553" spans="1:27">
      <c r="A1553" s="199"/>
      <c r="B1553" s="199"/>
      <c r="C1553" s="199"/>
      <c r="D1553" s="199"/>
      <c r="E1553" s="199"/>
      <c r="F1553" s="199"/>
      <c r="G1553" s="199"/>
      <c r="H1553" s="199"/>
      <c r="I1553" s="199"/>
      <c r="J1553" s="199"/>
      <c r="K1553" s="199"/>
      <c r="L1553" s="199"/>
      <c r="M1553" s="199"/>
      <c r="N1553" s="199"/>
      <c r="O1553" s="199"/>
      <c r="P1553" s="199"/>
      <c r="Q1553" s="199"/>
      <c r="R1553" s="199"/>
      <c r="S1553" s="199"/>
      <c r="T1553" s="199"/>
      <c r="U1553" s="199"/>
      <c r="V1553" s="199"/>
      <c r="W1553" s="199"/>
      <c r="X1553" s="199"/>
      <c r="Y1553" s="199"/>
      <c r="Z1553" s="199"/>
      <c r="AA1553" s="199"/>
    </row>
    <row r="1554" spans="1:27">
      <c r="A1554" s="199"/>
      <c r="B1554" s="199"/>
      <c r="C1554" s="199"/>
      <c r="D1554" s="199"/>
      <c r="E1554" s="199"/>
      <c r="F1554" s="199"/>
      <c r="G1554" s="199"/>
      <c r="H1554" s="199"/>
      <c r="I1554" s="199"/>
      <c r="J1554" s="199"/>
      <c r="K1554" s="199"/>
      <c r="L1554" s="199"/>
      <c r="M1554" s="199"/>
      <c r="N1554" s="199"/>
      <c r="O1554" s="199"/>
      <c r="P1554" s="199"/>
      <c r="Q1554" s="199"/>
      <c r="R1554" s="199"/>
      <c r="S1554" s="199"/>
      <c r="T1554" s="199"/>
      <c r="U1554" s="199"/>
      <c r="V1554" s="199"/>
      <c r="W1554" s="199"/>
      <c r="X1554" s="199"/>
      <c r="Y1554" s="199"/>
      <c r="Z1554" s="199"/>
      <c r="AA1554" s="199"/>
    </row>
    <row r="1555" spans="1:27">
      <c r="A1555" s="199"/>
      <c r="B1555" s="199"/>
      <c r="C1555" s="199"/>
      <c r="D1555" s="199"/>
      <c r="E1555" s="199"/>
      <c r="F1555" s="199"/>
      <c r="G1555" s="199"/>
      <c r="H1555" s="199"/>
      <c r="I1555" s="199"/>
      <c r="J1555" s="199"/>
      <c r="K1555" s="199"/>
      <c r="L1555" s="199"/>
      <c r="M1555" s="199"/>
      <c r="N1555" s="199"/>
      <c r="O1555" s="199"/>
      <c r="P1555" s="199"/>
      <c r="Q1555" s="199"/>
      <c r="R1555" s="199"/>
      <c r="S1555" s="199"/>
      <c r="T1555" s="199"/>
      <c r="U1555" s="199"/>
      <c r="V1555" s="199"/>
      <c r="W1555" s="199"/>
      <c r="X1555" s="199"/>
      <c r="Y1555" s="199"/>
      <c r="Z1555" s="199"/>
      <c r="AA1555" s="199"/>
    </row>
    <row r="1556" spans="1:27">
      <c r="A1556" s="199"/>
      <c r="B1556" s="199"/>
      <c r="C1556" s="199"/>
      <c r="D1556" s="199"/>
      <c r="E1556" s="199"/>
      <c r="F1556" s="199"/>
      <c r="G1556" s="199"/>
      <c r="H1556" s="199"/>
      <c r="I1556" s="199"/>
      <c r="J1556" s="199"/>
      <c r="K1556" s="199"/>
      <c r="L1556" s="199"/>
      <c r="M1556" s="199"/>
      <c r="N1556" s="199"/>
      <c r="O1556" s="199"/>
      <c r="P1556" s="199"/>
      <c r="Q1556" s="199"/>
      <c r="R1556" s="199"/>
      <c r="S1556" s="199"/>
      <c r="T1556" s="199"/>
      <c r="U1556" s="199"/>
      <c r="V1556" s="199"/>
      <c r="W1556" s="199"/>
      <c r="X1556" s="199"/>
      <c r="Y1556" s="199"/>
      <c r="Z1556" s="199"/>
      <c r="AA1556" s="199"/>
    </row>
    <row r="1557" spans="1:27">
      <c r="A1557" s="199"/>
      <c r="B1557" s="199"/>
      <c r="C1557" s="199"/>
      <c r="D1557" s="199"/>
      <c r="E1557" s="199"/>
      <c r="F1557" s="199"/>
      <c r="G1557" s="199"/>
      <c r="H1557" s="199"/>
      <c r="I1557" s="199"/>
      <c r="J1557" s="199"/>
      <c r="K1557" s="199"/>
      <c r="L1557" s="199"/>
      <c r="M1557" s="199"/>
      <c r="N1557" s="199"/>
      <c r="O1557" s="199"/>
      <c r="P1557" s="199"/>
      <c r="Q1557" s="199"/>
      <c r="R1557" s="199"/>
      <c r="S1557" s="199"/>
      <c r="T1557" s="199"/>
      <c r="U1557" s="199"/>
      <c r="V1557" s="199"/>
      <c r="W1557" s="199"/>
      <c r="X1557" s="199"/>
      <c r="Y1557" s="199"/>
      <c r="Z1557" s="199"/>
      <c r="AA1557" s="199"/>
    </row>
    <row r="1558" spans="1:27">
      <c r="A1558" s="199"/>
      <c r="B1558" s="199"/>
      <c r="C1558" s="199"/>
      <c r="D1558" s="199"/>
      <c r="E1558" s="199"/>
      <c r="F1558" s="199"/>
      <c r="G1558" s="199"/>
      <c r="H1558" s="199"/>
      <c r="I1558" s="199"/>
      <c r="J1558" s="199"/>
      <c r="K1558" s="199"/>
      <c r="L1558" s="199"/>
      <c r="M1558" s="199"/>
      <c r="N1558" s="199"/>
      <c r="O1558" s="199"/>
      <c r="P1558" s="199"/>
      <c r="Q1558" s="199"/>
      <c r="R1558" s="199"/>
      <c r="S1558" s="199"/>
      <c r="T1558" s="199"/>
      <c r="U1558" s="199"/>
      <c r="V1558" s="199"/>
      <c r="W1558" s="199"/>
      <c r="X1558" s="199"/>
      <c r="Y1558" s="199"/>
      <c r="Z1558" s="199"/>
      <c r="AA1558" s="199"/>
    </row>
    <row r="1559" spans="1:27">
      <c r="A1559" s="199"/>
      <c r="B1559" s="199"/>
      <c r="C1559" s="199"/>
      <c r="D1559" s="199"/>
      <c r="E1559" s="199"/>
      <c r="F1559" s="199"/>
      <c r="G1559" s="199"/>
      <c r="H1559" s="199"/>
      <c r="I1559" s="199"/>
      <c r="J1559" s="199"/>
      <c r="K1559" s="199"/>
      <c r="L1559" s="199"/>
      <c r="M1559" s="199"/>
      <c r="N1559" s="199"/>
      <c r="O1559" s="199"/>
      <c r="P1559" s="199"/>
      <c r="Q1559" s="199"/>
      <c r="R1559" s="199"/>
      <c r="S1559" s="199"/>
      <c r="T1559" s="199"/>
      <c r="U1559" s="199"/>
      <c r="V1559" s="199"/>
      <c r="W1559" s="199"/>
      <c r="X1559" s="199"/>
      <c r="Y1559" s="199"/>
      <c r="Z1559" s="199"/>
      <c r="AA1559" s="199"/>
    </row>
    <row r="1560" spans="1:27">
      <c r="A1560" s="199"/>
      <c r="B1560" s="199"/>
      <c r="C1560" s="199"/>
      <c r="D1560" s="199"/>
      <c r="E1560" s="199"/>
      <c r="F1560" s="199"/>
      <c r="G1560" s="199"/>
      <c r="H1560" s="199"/>
      <c r="I1560" s="199"/>
      <c r="J1560" s="199"/>
      <c r="K1560" s="199"/>
      <c r="L1560" s="199"/>
      <c r="M1560" s="199"/>
      <c r="N1560" s="199"/>
      <c r="O1560" s="199"/>
      <c r="P1560" s="199"/>
      <c r="Q1560" s="199"/>
      <c r="R1560" s="199"/>
      <c r="S1560" s="199"/>
      <c r="T1560" s="199"/>
      <c r="U1560" s="199"/>
      <c r="V1560" s="199"/>
      <c r="W1560" s="199"/>
      <c r="X1560" s="199"/>
      <c r="Y1560" s="199"/>
      <c r="Z1560" s="199"/>
      <c r="AA1560" s="199"/>
    </row>
    <row r="1561" spans="1:27">
      <c r="A1561" s="199"/>
      <c r="B1561" s="199"/>
      <c r="C1561" s="199"/>
      <c r="D1561" s="199"/>
      <c r="E1561" s="199"/>
      <c r="F1561" s="199"/>
      <c r="G1561" s="199"/>
      <c r="H1561" s="199"/>
      <c r="I1561" s="199"/>
      <c r="J1561" s="199"/>
      <c r="K1561" s="199"/>
      <c r="L1561" s="199"/>
      <c r="M1561" s="199"/>
      <c r="N1561" s="199"/>
      <c r="O1561" s="199"/>
      <c r="P1561" s="199"/>
      <c r="Q1561" s="199"/>
      <c r="R1561" s="199"/>
      <c r="S1561" s="199"/>
      <c r="T1561" s="199"/>
      <c r="U1561" s="199"/>
      <c r="V1561" s="199"/>
      <c r="W1561" s="199"/>
      <c r="X1561" s="199"/>
      <c r="Y1561" s="199"/>
      <c r="Z1561" s="199"/>
      <c r="AA1561" s="199"/>
    </row>
    <row r="1562" spans="1:27">
      <c r="A1562" s="199"/>
      <c r="B1562" s="199"/>
      <c r="C1562" s="199"/>
      <c r="D1562" s="199"/>
      <c r="E1562" s="199"/>
      <c r="F1562" s="199"/>
      <c r="G1562" s="199"/>
      <c r="H1562" s="199"/>
      <c r="I1562" s="199"/>
      <c r="J1562" s="199"/>
      <c r="K1562" s="199"/>
      <c r="L1562" s="199"/>
      <c r="M1562" s="199"/>
      <c r="N1562" s="199"/>
      <c r="O1562" s="199"/>
      <c r="P1562" s="199"/>
      <c r="Q1562" s="199"/>
      <c r="R1562" s="199"/>
      <c r="S1562" s="199"/>
      <c r="T1562" s="199"/>
      <c r="U1562" s="199"/>
      <c r="V1562" s="199"/>
      <c r="W1562" s="199"/>
      <c r="X1562" s="199"/>
      <c r="Y1562" s="199"/>
      <c r="Z1562" s="199"/>
      <c r="AA1562" s="199"/>
    </row>
    <row r="1563" spans="1:27">
      <c r="A1563" s="199"/>
      <c r="B1563" s="199"/>
      <c r="C1563" s="199"/>
      <c r="D1563" s="199"/>
      <c r="E1563" s="199"/>
      <c r="F1563" s="199"/>
      <c r="G1563" s="199"/>
      <c r="H1563" s="199"/>
      <c r="I1563" s="199"/>
      <c r="J1563" s="199"/>
      <c r="K1563" s="199"/>
      <c r="L1563" s="199"/>
      <c r="M1563" s="199"/>
      <c r="N1563" s="199"/>
      <c r="O1563" s="199"/>
      <c r="P1563" s="199"/>
      <c r="Q1563" s="199"/>
      <c r="R1563" s="199"/>
      <c r="S1563" s="199"/>
      <c r="T1563" s="199"/>
      <c r="U1563" s="199"/>
      <c r="V1563" s="199"/>
      <c r="W1563" s="199"/>
      <c r="X1563" s="199"/>
      <c r="Y1563" s="199"/>
      <c r="Z1563" s="199"/>
      <c r="AA1563" s="199"/>
    </row>
    <row r="1564" spans="1:27">
      <c r="A1564" s="199"/>
      <c r="B1564" s="199"/>
      <c r="C1564" s="199"/>
      <c r="D1564" s="199"/>
      <c r="E1564" s="199"/>
      <c r="F1564" s="199"/>
      <c r="G1564" s="199"/>
      <c r="H1564" s="199"/>
      <c r="I1564" s="199"/>
      <c r="J1564" s="199"/>
      <c r="K1564" s="199"/>
      <c r="L1564" s="199"/>
      <c r="M1564" s="199"/>
      <c r="N1564" s="199"/>
      <c r="O1564" s="199"/>
      <c r="P1564" s="199"/>
      <c r="Q1564" s="199"/>
      <c r="R1564" s="199"/>
      <c r="S1564" s="199"/>
      <c r="T1564" s="199"/>
      <c r="U1564" s="199"/>
      <c r="V1564" s="199"/>
      <c r="W1564" s="199"/>
      <c r="X1564" s="199"/>
      <c r="Y1564" s="199"/>
      <c r="Z1564" s="199"/>
      <c r="AA1564" s="199"/>
    </row>
    <row r="1565" spans="1:27">
      <c r="A1565" s="199"/>
      <c r="B1565" s="199"/>
      <c r="C1565" s="199"/>
      <c r="D1565" s="199"/>
      <c r="E1565" s="199"/>
      <c r="F1565" s="199"/>
      <c r="G1565" s="199"/>
      <c r="H1565" s="199"/>
      <c r="I1565" s="199"/>
      <c r="J1565" s="199"/>
      <c r="K1565" s="199"/>
      <c r="L1565" s="199"/>
      <c r="M1565" s="199"/>
      <c r="N1565" s="199"/>
      <c r="O1565" s="199"/>
      <c r="P1565" s="199"/>
      <c r="Q1565" s="199"/>
      <c r="R1565" s="199"/>
      <c r="S1565" s="199"/>
      <c r="T1565" s="199"/>
      <c r="U1565" s="199"/>
      <c r="V1565" s="199"/>
      <c r="W1565" s="199"/>
      <c r="X1565" s="199"/>
      <c r="Y1565" s="199"/>
      <c r="Z1565" s="199"/>
      <c r="AA1565" s="199"/>
    </row>
    <row r="1566" spans="1:27">
      <c r="A1566" s="199"/>
      <c r="B1566" s="199"/>
      <c r="C1566" s="199"/>
      <c r="D1566" s="199"/>
      <c r="E1566" s="199"/>
      <c r="F1566" s="199"/>
      <c r="G1566" s="199"/>
      <c r="H1566" s="199"/>
      <c r="I1566" s="199"/>
      <c r="J1566" s="199"/>
      <c r="K1566" s="199"/>
      <c r="L1566" s="199"/>
      <c r="M1566" s="199"/>
      <c r="N1566" s="199"/>
      <c r="O1566" s="199"/>
      <c r="P1566" s="199"/>
      <c r="Q1566" s="199"/>
      <c r="R1566" s="199"/>
      <c r="S1566" s="199"/>
      <c r="T1566" s="199"/>
      <c r="U1566" s="199"/>
      <c r="V1566" s="199"/>
      <c r="W1566" s="199"/>
      <c r="X1566" s="199"/>
      <c r="Y1566" s="199"/>
      <c r="Z1566" s="199"/>
      <c r="AA1566" s="199"/>
    </row>
    <row r="1567" spans="1:27">
      <c r="A1567" s="199"/>
      <c r="B1567" s="199"/>
      <c r="C1567" s="199"/>
      <c r="D1567" s="199"/>
      <c r="E1567" s="199"/>
      <c r="F1567" s="199"/>
      <c r="G1567" s="199"/>
      <c r="H1567" s="199"/>
      <c r="I1567" s="199"/>
      <c r="J1567" s="199"/>
      <c r="K1567" s="199"/>
      <c r="L1567" s="199"/>
      <c r="M1567" s="199"/>
      <c r="N1567" s="199"/>
      <c r="O1567" s="199"/>
      <c r="P1567" s="199"/>
      <c r="Q1567" s="199"/>
      <c r="R1567" s="199"/>
      <c r="S1567" s="199"/>
      <c r="T1567" s="199"/>
      <c r="U1567" s="199"/>
      <c r="V1567" s="199"/>
      <c r="W1567" s="199"/>
      <c r="X1567" s="199"/>
      <c r="Y1567" s="199"/>
      <c r="Z1567" s="199"/>
      <c r="AA1567" s="199"/>
    </row>
    <row r="1568" spans="1:27">
      <c r="A1568" s="199"/>
      <c r="B1568" s="199"/>
      <c r="C1568" s="199"/>
      <c r="D1568" s="199"/>
      <c r="E1568" s="199"/>
      <c r="F1568" s="199"/>
      <c r="G1568" s="199"/>
      <c r="H1568" s="199"/>
      <c r="I1568" s="199"/>
      <c r="J1568" s="199"/>
      <c r="K1568" s="199"/>
      <c r="L1568" s="199"/>
      <c r="M1568" s="199"/>
      <c r="N1568" s="199"/>
      <c r="O1568" s="199"/>
      <c r="P1568" s="199"/>
      <c r="Q1568" s="199"/>
      <c r="R1568" s="199"/>
      <c r="S1568" s="199"/>
      <c r="T1568" s="199"/>
      <c r="U1568" s="199"/>
      <c r="V1568" s="199"/>
      <c r="W1568" s="199"/>
      <c r="X1568" s="199"/>
      <c r="Y1568" s="199"/>
      <c r="Z1568" s="199"/>
      <c r="AA1568" s="199"/>
    </row>
    <row r="1569" spans="1:27">
      <c r="A1569" s="199"/>
      <c r="B1569" s="199"/>
      <c r="C1569" s="199"/>
      <c r="D1569" s="199"/>
      <c r="E1569" s="199"/>
      <c r="F1569" s="199"/>
      <c r="G1569" s="199"/>
      <c r="H1569" s="199"/>
      <c r="I1569" s="199"/>
      <c r="J1569" s="199"/>
      <c r="K1569" s="199"/>
      <c r="L1569" s="199"/>
      <c r="M1569" s="199"/>
      <c r="N1569" s="199"/>
      <c r="O1569" s="199"/>
      <c r="P1569" s="199"/>
      <c r="Q1569" s="199"/>
      <c r="R1569" s="199"/>
      <c r="S1569" s="199"/>
      <c r="T1569" s="199"/>
      <c r="U1569" s="199"/>
      <c r="V1569" s="199"/>
      <c r="W1569" s="199"/>
      <c r="X1569" s="199"/>
      <c r="Y1569" s="199"/>
      <c r="Z1569" s="199"/>
      <c r="AA1569" s="199"/>
    </row>
    <row r="1570" spans="1:27">
      <c r="A1570" s="199"/>
      <c r="B1570" s="199"/>
      <c r="C1570" s="199"/>
      <c r="D1570" s="199"/>
      <c r="E1570" s="199"/>
      <c r="F1570" s="199"/>
      <c r="G1570" s="199"/>
      <c r="H1570" s="199"/>
      <c r="I1570" s="199"/>
      <c r="J1570" s="199"/>
      <c r="K1570" s="199"/>
      <c r="L1570" s="199"/>
      <c r="M1570" s="199"/>
      <c r="N1570" s="199"/>
      <c r="O1570" s="199"/>
      <c r="P1570" s="199"/>
      <c r="Q1570" s="199"/>
      <c r="R1570" s="199"/>
      <c r="S1570" s="199"/>
      <c r="T1570" s="199"/>
      <c r="U1570" s="199"/>
      <c r="V1570" s="199"/>
      <c r="W1570" s="199"/>
      <c r="X1570" s="199"/>
      <c r="Y1570" s="199"/>
      <c r="Z1570" s="199"/>
      <c r="AA1570" s="199"/>
    </row>
    <row r="1571" spans="1:27">
      <c r="A1571" s="199"/>
      <c r="B1571" s="199"/>
      <c r="C1571" s="199"/>
      <c r="D1571" s="199"/>
      <c r="E1571" s="199"/>
      <c r="F1571" s="199"/>
      <c r="G1571" s="199"/>
      <c r="H1571" s="199"/>
      <c r="I1571" s="199"/>
      <c r="J1571" s="199"/>
      <c r="K1571" s="199"/>
      <c r="L1571" s="199"/>
      <c r="M1571" s="199"/>
      <c r="N1571" s="199"/>
      <c r="O1571" s="199"/>
      <c r="P1571" s="199"/>
      <c r="Q1571" s="199"/>
      <c r="R1571" s="199"/>
      <c r="S1571" s="199"/>
      <c r="T1571" s="199"/>
      <c r="U1571" s="199"/>
      <c r="V1571" s="199"/>
      <c r="W1571" s="199"/>
      <c r="X1571" s="199"/>
      <c r="Y1571" s="199"/>
      <c r="Z1571" s="199"/>
      <c r="AA1571" s="199"/>
    </row>
    <row r="1572" spans="1:27">
      <c r="A1572" s="199"/>
      <c r="B1572" s="199"/>
      <c r="C1572" s="199"/>
      <c r="D1572" s="199"/>
      <c r="E1572" s="199"/>
      <c r="F1572" s="199"/>
      <c r="G1572" s="199"/>
      <c r="H1572" s="199"/>
      <c r="I1572" s="199"/>
      <c r="J1572" s="199"/>
      <c r="K1572" s="199"/>
      <c r="L1572" s="199"/>
      <c r="M1572" s="199"/>
      <c r="N1572" s="199"/>
      <c r="O1572" s="199"/>
      <c r="P1572" s="199"/>
      <c r="Q1572" s="199"/>
      <c r="R1572" s="199"/>
      <c r="S1572" s="199"/>
      <c r="T1572" s="199"/>
      <c r="U1572" s="199"/>
      <c r="V1572" s="199"/>
      <c r="W1572" s="199"/>
      <c r="X1572" s="199"/>
      <c r="Y1572" s="199"/>
      <c r="Z1572" s="199"/>
      <c r="AA1572" s="199"/>
    </row>
    <row r="1573" spans="1:27">
      <c r="A1573" s="199"/>
      <c r="B1573" s="199"/>
      <c r="C1573" s="199"/>
      <c r="D1573" s="199"/>
      <c r="E1573" s="199"/>
      <c r="F1573" s="199"/>
      <c r="G1573" s="199"/>
      <c r="H1573" s="199"/>
      <c r="I1573" s="199"/>
      <c r="J1573" s="199"/>
      <c r="K1573" s="199"/>
      <c r="L1573" s="199"/>
      <c r="M1573" s="199"/>
      <c r="N1573" s="199"/>
      <c r="O1573" s="199"/>
      <c r="P1573" s="199"/>
      <c r="Q1573" s="199"/>
      <c r="R1573" s="199"/>
      <c r="S1573" s="199"/>
      <c r="T1573" s="199"/>
      <c r="U1573" s="199"/>
      <c r="V1573" s="199"/>
      <c r="W1573" s="199"/>
      <c r="X1573" s="199"/>
      <c r="Y1573" s="199"/>
      <c r="Z1573" s="199"/>
      <c r="AA1573" s="199"/>
    </row>
    <row r="1574" spans="1:27">
      <c r="A1574" s="199"/>
      <c r="B1574" s="199"/>
      <c r="C1574" s="199"/>
      <c r="D1574" s="199"/>
      <c r="E1574" s="199"/>
      <c r="F1574" s="199"/>
      <c r="G1574" s="199"/>
      <c r="H1574" s="199"/>
      <c r="I1574" s="199"/>
      <c r="J1574" s="199"/>
      <c r="K1574" s="199"/>
      <c r="L1574" s="199"/>
      <c r="M1574" s="199"/>
      <c r="N1574" s="199"/>
      <c r="O1574" s="199"/>
      <c r="P1574" s="199"/>
      <c r="Q1574" s="199"/>
      <c r="R1574" s="199"/>
      <c r="S1574" s="199"/>
      <c r="T1574" s="199"/>
      <c r="U1574" s="199"/>
      <c r="V1574" s="199"/>
      <c r="W1574" s="199"/>
      <c r="X1574" s="199"/>
      <c r="Y1574" s="199"/>
      <c r="Z1574" s="199"/>
      <c r="AA1574" s="199"/>
    </row>
    <row r="1575" spans="1:27">
      <c r="A1575" s="199"/>
      <c r="B1575" s="199"/>
      <c r="C1575" s="199"/>
      <c r="D1575" s="199"/>
      <c r="E1575" s="199"/>
      <c r="F1575" s="199"/>
      <c r="G1575" s="199"/>
      <c r="H1575" s="199"/>
      <c r="I1575" s="199"/>
      <c r="J1575" s="199"/>
      <c r="K1575" s="199"/>
      <c r="L1575" s="199"/>
      <c r="M1575" s="199"/>
      <c r="N1575" s="199"/>
      <c r="O1575" s="199"/>
      <c r="P1575" s="199"/>
      <c r="Q1575" s="199"/>
      <c r="R1575" s="199"/>
      <c r="S1575" s="199"/>
      <c r="T1575" s="199"/>
      <c r="U1575" s="199"/>
      <c r="V1575" s="199"/>
      <c r="W1575" s="199"/>
      <c r="X1575" s="199"/>
      <c r="Y1575" s="199"/>
      <c r="Z1575" s="199"/>
      <c r="AA1575" s="199"/>
    </row>
    <row r="1576" spans="1:27">
      <c r="A1576" s="199"/>
      <c r="B1576" s="199"/>
      <c r="C1576" s="199"/>
      <c r="D1576" s="199"/>
      <c r="E1576" s="199"/>
      <c r="F1576" s="199"/>
      <c r="G1576" s="199"/>
      <c r="H1576" s="199"/>
      <c r="I1576" s="199"/>
      <c r="J1576" s="199"/>
      <c r="K1576" s="199"/>
      <c r="L1576" s="199"/>
      <c r="M1576" s="199"/>
      <c r="N1576" s="199"/>
      <c r="O1576" s="199"/>
      <c r="P1576" s="199"/>
      <c r="Q1576" s="199"/>
      <c r="R1576" s="199"/>
      <c r="S1576" s="199"/>
      <c r="T1576" s="199"/>
      <c r="U1576" s="199"/>
      <c r="V1576" s="199"/>
      <c r="W1576" s="199"/>
      <c r="X1576" s="199"/>
      <c r="Y1576" s="199"/>
      <c r="Z1576" s="199"/>
      <c r="AA1576" s="199"/>
    </row>
    <row r="1577" spans="1:27">
      <c r="A1577" s="199"/>
      <c r="B1577" s="199"/>
      <c r="C1577" s="199"/>
      <c r="D1577" s="199"/>
      <c r="E1577" s="199"/>
      <c r="F1577" s="199"/>
      <c r="G1577" s="199"/>
      <c r="H1577" s="199"/>
      <c r="I1577" s="199"/>
      <c r="J1577" s="199"/>
      <c r="K1577" s="199"/>
      <c r="L1577" s="199"/>
      <c r="M1577" s="199"/>
      <c r="N1577" s="199"/>
      <c r="O1577" s="199"/>
      <c r="P1577" s="199"/>
      <c r="Q1577" s="199"/>
      <c r="R1577" s="199"/>
      <c r="S1577" s="199"/>
      <c r="T1577" s="199"/>
      <c r="U1577" s="199"/>
      <c r="V1577" s="199"/>
      <c r="W1577" s="199"/>
      <c r="X1577" s="199"/>
      <c r="Y1577" s="199"/>
      <c r="Z1577" s="199"/>
      <c r="AA1577" s="199"/>
    </row>
    <row r="1578" spans="1:27">
      <c r="A1578" s="199"/>
      <c r="B1578" s="199"/>
      <c r="C1578" s="199"/>
      <c r="D1578" s="199"/>
      <c r="E1578" s="199"/>
      <c r="F1578" s="199"/>
      <c r="G1578" s="199"/>
      <c r="H1578" s="199"/>
      <c r="I1578" s="199"/>
      <c r="J1578" s="199"/>
      <c r="K1578" s="199"/>
      <c r="L1578" s="199"/>
      <c r="M1578" s="199"/>
      <c r="N1578" s="199"/>
      <c r="O1578" s="199"/>
      <c r="P1578" s="199"/>
      <c r="Q1578" s="199"/>
      <c r="R1578" s="199"/>
      <c r="S1578" s="199"/>
      <c r="T1578" s="199"/>
      <c r="U1578" s="199"/>
      <c r="V1578" s="199"/>
      <c r="W1578" s="199"/>
      <c r="X1578" s="199"/>
      <c r="Y1578" s="199"/>
      <c r="Z1578" s="199"/>
      <c r="AA1578" s="199"/>
    </row>
    <row r="1579" spans="1:27">
      <c r="A1579" s="199"/>
      <c r="B1579" s="199"/>
      <c r="C1579" s="199"/>
      <c r="D1579" s="199"/>
      <c r="E1579" s="199"/>
      <c r="F1579" s="199"/>
      <c r="G1579" s="199"/>
      <c r="H1579" s="199"/>
      <c r="I1579" s="199"/>
      <c r="J1579" s="199"/>
      <c r="K1579" s="199"/>
      <c r="L1579" s="199"/>
      <c r="M1579" s="199"/>
      <c r="N1579" s="199"/>
      <c r="O1579" s="199"/>
      <c r="P1579" s="199"/>
      <c r="Q1579" s="199"/>
      <c r="R1579" s="199"/>
      <c r="S1579" s="199"/>
      <c r="T1579" s="199"/>
      <c r="U1579" s="199"/>
      <c r="V1579" s="199"/>
      <c r="W1579" s="199"/>
      <c r="X1579" s="199"/>
      <c r="Y1579" s="199"/>
      <c r="Z1579" s="199"/>
      <c r="AA1579" s="199"/>
    </row>
    <row r="1580" spans="1:27">
      <c r="A1580" s="199"/>
      <c r="B1580" s="199"/>
      <c r="C1580" s="199"/>
      <c r="D1580" s="199"/>
      <c r="E1580" s="199"/>
      <c r="F1580" s="199"/>
      <c r="G1580" s="199"/>
      <c r="H1580" s="199"/>
      <c r="I1580" s="199"/>
      <c r="J1580" s="199"/>
      <c r="K1580" s="199"/>
      <c r="L1580" s="199"/>
      <c r="M1580" s="199"/>
      <c r="N1580" s="199"/>
      <c r="O1580" s="199"/>
      <c r="P1580" s="199"/>
      <c r="Q1580" s="199"/>
      <c r="R1580" s="199"/>
      <c r="S1580" s="199"/>
      <c r="T1580" s="199"/>
      <c r="U1580" s="199"/>
      <c r="V1580" s="199"/>
      <c r="W1580" s="199"/>
      <c r="X1580" s="199"/>
      <c r="Y1580" s="199"/>
      <c r="Z1580" s="199"/>
      <c r="AA1580" s="199"/>
    </row>
    <row r="1581" spans="1:27">
      <c r="A1581" s="199"/>
      <c r="B1581" s="199"/>
      <c r="C1581" s="199"/>
      <c r="D1581" s="199"/>
      <c r="E1581" s="199"/>
      <c r="F1581" s="199"/>
      <c r="G1581" s="199"/>
      <c r="H1581" s="199"/>
      <c r="I1581" s="199"/>
      <c r="J1581" s="199"/>
      <c r="K1581" s="199"/>
      <c r="L1581" s="199"/>
      <c r="M1581" s="199"/>
      <c r="N1581" s="199"/>
      <c r="O1581" s="199"/>
      <c r="P1581" s="199"/>
      <c r="Q1581" s="199"/>
      <c r="R1581" s="199"/>
      <c r="S1581" s="199"/>
      <c r="T1581" s="199"/>
      <c r="U1581" s="199"/>
      <c r="V1581" s="199"/>
      <c r="W1581" s="199"/>
      <c r="X1581" s="199"/>
      <c r="Y1581" s="199"/>
      <c r="Z1581" s="199"/>
      <c r="AA1581" s="199"/>
    </row>
    <row r="1582" spans="1:27">
      <c r="A1582" s="199"/>
      <c r="B1582" s="199"/>
      <c r="C1582" s="199"/>
      <c r="D1582" s="199"/>
      <c r="E1582" s="199"/>
      <c r="F1582" s="199"/>
      <c r="G1582" s="199"/>
      <c r="H1582" s="199"/>
      <c r="I1582" s="199"/>
      <c r="J1582" s="199"/>
      <c r="K1582" s="199"/>
      <c r="L1582" s="199"/>
      <c r="M1582" s="199"/>
      <c r="N1582" s="199"/>
      <c r="O1582" s="199"/>
      <c r="P1582" s="199"/>
      <c r="Q1582" s="199"/>
      <c r="R1582" s="199"/>
      <c r="S1582" s="199"/>
      <c r="T1582" s="199"/>
      <c r="U1582" s="199"/>
      <c r="V1582" s="199"/>
      <c r="W1582" s="199"/>
      <c r="X1582" s="199"/>
      <c r="Y1582" s="199"/>
      <c r="Z1582" s="199"/>
      <c r="AA1582" s="199"/>
    </row>
    <row r="1583" spans="1:27">
      <c r="A1583" s="199"/>
      <c r="B1583" s="199"/>
      <c r="C1583" s="199"/>
      <c r="D1583" s="199"/>
      <c r="E1583" s="199"/>
      <c r="F1583" s="199"/>
      <c r="G1583" s="199"/>
      <c r="H1583" s="199"/>
      <c r="I1583" s="199"/>
      <c r="J1583" s="199"/>
      <c r="K1583" s="199"/>
      <c r="L1583" s="199"/>
      <c r="M1583" s="199"/>
      <c r="N1583" s="199"/>
      <c r="O1583" s="199"/>
      <c r="P1583" s="199"/>
      <c r="Q1583" s="199"/>
      <c r="R1583" s="199"/>
      <c r="S1583" s="199"/>
      <c r="T1583" s="199"/>
      <c r="U1583" s="199"/>
      <c r="V1583" s="199"/>
      <c r="W1583" s="199"/>
      <c r="X1583" s="199"/>
      <c r="Y1583" s="199"/>
      <c r="Z1583" s="199"/>
      <c r="AA1583" s="199"/>
    </row>
    <row r="1584" spans="1:27">
      <c r="A1584" s="199"/>
      <c r="B1584" s="199"/>
      <c r="C1584" s="199"/>
      <c r="D1584" s="199"/>
      <c r="E1584" s="199"/>
      <c r="F1584" s="199"/>
      <c r="G1584" s="199"/>
      <c r="H1584" s="199"/>
      <c r="I1584" s="199"/>
      <c r="J1584" s="199"/>
      <c r="K1584" s="199"/>
      <c r="L1584" s="199"/>
      <c r="M1584" s="199"/>
      <c r="N1584" s="199"/>
      <c r="O1584" s="199"/>
      <c r="P1584" s="199"/>
      <c r="Q1584" s="199"/>
      <c r="R1584" s="199"/>
      <c r="S1584" s="199"/>
      <c r="T1584" s="199"/>
      <c r="U1584" s="199"/>
      <c r="V1584" s="199"/>
      <c r="W1584" s="199"/>
      <c r="X1584" s="199"/>
      <c r="Y1584" s="199"/>
      <c r="Z1584" s="199"/>
      <c r="AA1584" s="199"/>
    </row>
    <row r="1585" spans="1:27">
      <c r="A1585" s="199"/>
      <c r="B1585" s="199"/>
      <c r="C1585" s="199"/>
      <c r="D1585" s="199"/>
      <c r="E1585" s="199"/>
      <c r="F1585" s="199"/>
      <c r="G1585" s="199"/>
      <c r="H1585" s="199"/>
      <c r="I1585" s="199"/>
      <c r="J1585" s="199"/>
      <c r="K1585" s="199"/>
      <c r="L1585" s="199"/>
      <c r="M1585" s="199"/>
      <c r="N1585" s="199"/>
      <c r="O1585" s="199"/>
      <c r="P1585" s="199"/>
      <c r="Q1585" s="199"/>
      <c r="R1585" s="199"/>
      <c r="S1585" s="199"/>
      <c r="T1585" s="199"/>
      <c r="U1585" s="199"/>
      <c r="V1585" s="199"/>
      <c r="W1585" s="199"/>
      <c r="X1585" s="199"/>
      <c r="Y1585" s="199"/>
      <c r="Z1585" s="199"/>
      <c r="AA1585" s="199"/>
    </row>
    <row r="1586" spans="1:27">
      <c r="A1586" s="199"/>
      <c r="B1586" s="199"/>
      <c r="C1586" s="199"/>
      <c r="D1586" s="199"/>
      <c r="E1586" s="199"/>
      <c r="F1586" s="199"/>
      <c r="G1586" s="199"/>
      <c r="H1586" s="199"/>
      <c r="I1586" s="199"/>
      <c r="J1586" s="199"/>
      <c r="K1586" s="199"/>
      <c r="L1586" s="199"/>
      <c r="M1586" s="199"/>
      <c r="N1586" s="199"/>
      <c r="O1586" s="199"/>
      <c r="P1586" s="199"/>
      <c r="Q1586" s="199"/>
      <c r="R1586" s="199"/>
      <c r="S1586" s="199"/>
      <c r="T1586" s="199"/>
      <c r="U1586" s="199"/>
      <c r="V1586" s="199"/>
      <c r="W1586" s="199"/>
      <c r="X1586" s="199"/>
      <c r="Y1586" s="199"/>
      <c r="Z1586" s="199"/>
      <c r="AA1586" s="199"/>
    </row>
    <row r="1587" spans="1:27">
      <c r="A1587" s="199"/>
      <c r="B1587" s="199"/>
      <c r="C1587" s="199"/>
      <c r="D1587" s="199"/>
      <c r="E1587" s="199"/>
      <c r="F1587" s="199"/>
      <c r="G1587" s="199"/>
      <c r="H1587" s="199"/>
      <c r="I1587" s="199"/>
      <c r="J1587" s="199"/>
      <c r="K1587" s="199"/>
      <c r="L1587" s="199"/>
      <c r="M1587" s="199"/>
      <c r="N1587" s="199"/>
      <c r="O1587" s="199"/>
      <c r="P1587" s="199"/>
      <c r="Q1587" s="199"/>
      <c r="R1587" s="199"/>
      <c r="S1587" s="199"/>
      <c r="T1587" s="199"/>
      <c r="U1587" s="199"/>
      <c r="V1587" s="199"/>
      <c r="W1587" s="199"/>
      <c r="X1587" s="199"/>
      <c r="Y1587" s="199"/>
      <c r="Z1587" s="199"/>
      <c r="AA1587" s="199"/>
    </row>
    <row r="1588" spans="1:27">
      <c r="A1588" s="199"/>
      <c r="B1588" s="199"/>
      <c r="C1588" s="199"/>
      <c r="D1588" s="199"/>
      <c r="E1588" s="199"/>
      <c r="F1588" s="199"/>
      <c r="G1588" s="199"/>
      <c r="H1588" s="199"/>
      <c r="I1588" s="199"/>
      <c r="J1588" s="199"/>
      <c r="K1588" s="199"/>
      <c r="L1588" s="199"/>
      <c r="M1588" s="199"/>
      <c r="N1588" s="199"/>
      <c r="O1588" s="199"/>
      <c r="P1588" s="199"/>
      <c r="Q1588" s="199"/>
      <c r="R1588" s="199"/>
      <c r="S1588" s="199"/>
      <c r="T1588" s="199"/>
      <c r="U1588" s="199"/>
      <c r="V1588" s="199"/>
      <c r="W1588" s="199"/>
      <c r="X1588" s="199"/>
      <c r="Y1588" s="199"/>
      <c r="Z1588" s="199"/>
      <c r="AA1588" s="199"/>
    </row>
    <row r="1589" spans="1:27">
      <c r="A1589" s="199"/>
      <c r="B1589" s="199"/>
      <c r="C1589" s="199"/>
      <c r="D1589" s="199"/>
      <c r="E1589" s="199"/>
      <c r="F1589" s="199"/>
      <c r="G1589" s="199"/>
      <c r="H1589" s="199"/>
      <c r="I1589" s="199"/>
      <c r="J1589" s="199"/>
      <c r="K1589" s="199"/>
      <c r="L1589" s="199"/>
      <c r="M1589" s="199"/>
      <c r="N1589" s="199"/>
      <c r="O1589" s="199"/>
      <c r="P1589" s="199"/>
      <c r="Q1589" s="199"/>
      <c r="R1589" s="199"/>
      <c r="S1589" s="199"/>
      <c r="T1589" s="199"/>
      <c r="U1589" s="199"/>
      <c r="V1589" s="199"/>
      <c r="W1589" s="199"/>
      <c r="X1589" s="199"/>
      <c r="Y1589" s="199"/>
      <c r="Z1589" s="199"/>
      <c r="AA1589" s="199"/>
    </row>
    <row r="1590" spans="1:27">
      <c r="A1590" s="199"/>
      <c r="B1590" s="199"/>
      <c r="C1590" s="199"/>
      <c r="D1590" s="199"/>
      <c r="E1590" s="199"/>
      <c r="F1590" s="199"/>
      <c r="G1590" s="199"/>
      <c r="H1590" s="199"/>
      <c r="I1590" s="199"/>
      <c r="J1590" s="199"/>
      <c r="K1590" s="199"/>
      <c r="L1590" s="199"/>
      <c r="M1590" s="199"/>
      <c r="N1590" s="199"/>
      <c r="O1590" s="199"/>
      <c r="P1590" s="199"/>
      <c r="Q1590" s="199"/>
      <c r="R1590" s="199"/>
      <c r="S1590" s="199"/>
      <c r="T1590" s="199"/>
      <c r="U1590" s="199"/>
      <c r="V1590" s="199"/>
      <c r="W1590" s="199"/>
      <c r="X1590" s="199"/>
      <c r="Y1590" s="199"/>
      <c r="Z1590" s="199"/>
      <c r="AA1590" s="199"/>
    </row>
    <row r="1591" spans="1:27">
      <c r="A1591" s="199"/>
      <c r="B1591" s="199"/>
      <c r="C1591" s="199"/>
      <c r="D1591" s="199"/>
      <c r="E1591" s="199"/>
      <c r="F1591" s="199"/>
      <c r="G1591" s="199"/>
      <c r="H1591" s="199"/>
      <c r="I1591" s="199"/>
      <c r="J1591" s="199"/>
      <c r="K1591" s="199"/>
      <c r="L1591" s="199"/>
      <c r="M1591" s="199"/>
      <c r="N1591" s="199"/>
      <c r="O1591" s="199"/>
      <c r="P1591" s="199"/>
      <c r="Q1591" s="199"/>
      <c r="R1591" s="199"/>
      <c r="S1591" s="199"/>
      <c r="T1591" s="199"/>
      <c r="U1591" s="199"/>
      <c r="V1591" s="199"/>
      <c r="W1591" s="199"/>
      <c r="X1591" s="199"/>
      <c r="Y1591" s="199"/>
      <c r="Z1591" s="199"/>
      <c r="AA1591" s="199"/>
    </row>
    <row r="1592" spans="1:27">
      <c r="A1592" s="199"/>
      <c r="B1592" s="199"/>
      <c r="C1592" s="199"/>
      <c r="D1592" s="199"/>
      <c r="E1592" s="199"/>
      <c r="F1592" s="199"/>
      <c r="G1592" s="199"/>
      <c r="H1592" s="199"/>
      <c r="I1592" s="199"/>
      <c r="J1592" s="199"/>
      <c r="K1592" s="199"/>
      <c r="L1592" s="199"/>
      <c r="M1592" s="199"/>
      <c r="N1592" s="199"/>
      <c r="O1592" s="199"/>
      <c r="P1592" s="199"/>
      <c r="Q1592" s="199"/>
      <c r="R1592" s="199"/>
      <c r="S1592" s="199"/>
      <c r="T1592" s="199"/>
      <c r="U1592" s="199"/>
      <c r="V1592" s="199"/>
      <c r="W1592" s="199"/>
      <c r="X1592" s="199"/>
      <c r="Y1592" s="199"/>
      <c r="Z1592" s="199"/>
      <c r="AA1592" s="199"/>
    </row>
    <row r="1593" spans="1:27">
      <c r="A1593" s="199"/>
      <c r="B1593" s="199"/>
      <c r="C1593" s="199"/>
      <c r="D1593" s="199"/>
      <c r="E1593" s="199"/>
      <c r="F1593" s="199"/>
      <c r="G1593" s="199"/>
      <c r="H1593" s="199"/>
      <c r="I1593" s="199"/>
      <c r="J1593" s="199"/>
      <c r="K1593" s="199"/>
      <c r="L1593" s="199"/>
      <c r="M1593" s="199"/>
      <c r="N1593" s="199"/>
      <c r="O1593" s="199"/>
      <c r="P1593" s="199"/>
      <c r="Q1593" s="199"/>
      <c r="R1593" s="199"/>
      <c r="S1593" s="199"/>
      <c r="T1593" s="199"/>
      <c r="U1593" s="199"/>
      <c r="V1593" s="199"/>
      <c r="W1593" s="199"/>
      <c r="X1593" s="199"/>
      <c r="Y1593" s="199"/>
      <c r="Z1593" s="199"/>
      <c r="AA1593" s="199"/>
    </row>
    <row r="1594" spans="1:27">
      <c r="A1594" s="199"/>
      <c r="B1594" s="199"/>
      <c r="C1594" s="199"/>
      <c r="D1594" s="199"/>
      <c r="E1594" s="199"/>
      <c r="F1594" s="199"/>
      <c r="G1594" s="199"/>
      <c r="H1594" s="199"/>
      <c r="I1594" s="199"/>
      <c r="J1594" s="199"/>
      <c r="K1594" s="199"/>
      <c r="L1594" s="199"/>
      <c r="M1594" s="199"/>
      <c r="N1594" s="199"/>
      <c r="O1594" s="199"/>
      <c r="P1594" s="199"/>
      <c r="Q1594" s="199"/>
      <c r="R1594" s="199"/>
      <c r="S1594" s="199"/>
      <c r="T1594" s="199"/>
      <c r="U1594" s="199"/>
      <c r="V1594" s="199"/>
      <c r="W1594" s="199"/>
      <c r="X1594" s="199"/>
      <c r="Y1594" s="199"/>
      <c r="Z1594" s="199"/>
      <c r="AA1594" s="199"/>
    </row>
    <row r="1595" spans="1:27">
      <c r="A1595" s="199"/>
      <c r="B1595" s="199"/>
      <c r="C1595" s="199"/>
      <c r="D1595" s="199"/>
      <c r="E1595" s="199"/>
      <c r="F1595" s="199"/>
      <c r="G1595" s="199"/>
      <c r="H1595" s="199"/>
      <c r="I1595" s="199"/>
      <c r="J1595" s="199"/>
      <c r="K1595" s="199"/>
      <c r="L1595" s="199"/>
      <c r="M1595" s="199"/>
      <c r="N1595" s="199"/>
      <c r="O1595" s="199"/>
      <c r="P1595" s="199"/>
      <c r="Q1595" s="199"/>
      <c r="R1595" s="199"/>
      <c r="S1595" s="199"/>
      <c r="T1595" s="199"/>
      <c r="U1595" s="199"/>
      <c r="V1595" s="199"/>
      <c r="W1595" s="199"/>
      <c r="X1595" s="199"/>
      <c r="Y1595" s="199"/>
      <c r="Z1595" s="199"/>
      <c r="AA1595" s="199"/>
    </row>
    <row r="1596" spans="1:27">
      <c r="A1596" s="199"/>
      <c r="B1596" s="199"/>
      <c r="C1596" s="199"/>
      <c r="D1596" s="199"/>
      <c r="E1596" s="199"/>
      <c r="F1596" s="199"/>
      <c r="G1596" s="199"/>
      <c r="H1596" s="199"/>
      <c r="I1596" s="199"/>
      <c r="J1596" s="199"/>
      <c r="K1596" s="199"/>
      <c r="L1596" s="199"/>
      <c r="M1596" s="199"/>
      <c r="N1596" s="199"/>
      <c r="O1596" s="199"/>
      <c r="P1596" s="199"/>
      <c r="Q1596" s="199"/>
      <c r="R1596" s="199"/>
      <c r="S1596" s="199"/>
      <c r="T1596" s="199"/>
      <c r="U1596" s="199"/>
      <c r="V1596" s="199"/>
      <c r="W1596" s="199"/>
      <c r="X1596" s="199"/>
      <c r="Y1596" s="199"/>
      <c r="Z1596" s="199"/>
      <c r="AA1596" s="199"/>
    </row>
    <row r="1597" spans="1:27">
      <c r="A1597" s="199"/>
      <c r="B1597" s="199"/>
      <c r="C1597" s="199"/>
      <c r="D1597" s="199"/>
      <c r="E1597" s="199"/>
      <c r="F1597" s="199"/>
      <c r="G1597" s="199"/>
      <c r="H1597" s="199"/>
      <c r="I1597" s="199"/>
      <c r="J1597" s="199"/>
      <c r="K1597" s="199"/>
      <c r="L1597" s="199"/>
      <c r="M1597" s="199"/>
      <c r="N1597" s="199"/>
      <c r="O1597" s="199"/>
      <c r="P1597" s="199"/>
      <c r="Q1597" s="199"/>
      <c r="R1597" s="199"/>
      <c r="S1597" s="199"/>
      <c r="T1597" s="199"/>
      <c r="U1597" s="199"/>
      <c r="V1597" s="199"/>
      <c r="W1597" s="199"/>
      <c r="X1597" s="199"/>
      <c r="Y1597" s="199"/>
      <c r="Z1597" s="199"/>
      <c r="AA1597" s="199"/>
    </row>
    <row r="1598" spans="1:27">
      <c r="A1598" s="199"/>
      <c r="B1598" s="199"/>
      <c r="C1598" s="199"/>
      <c r="D1598" s="199"/>
      <c r="E1598" s="199"/>
      <c r="F1598" s="199"/>
      <c r="G1598" s="199"/>
      <c r="H1598" s="199"/>
      <c r="I1598" s="199"/>
      <c r="J1598" s="199"/>
      <c r="K1598" s="199"/>
      <c r="L1598" s="199"/>
      <c r="M1598" s="199"/>
      <c r="N1598" s="199"/>
      <c r="O1598" s="199"/>
      <c r="P1598" s="199"/>
      <c r="Q1598" s="199"/>
      <c r="R1598" s="199"/>
      <c r="S1598" s="199"/>
      <c r="T1598" s="199"/>
      <c r="U1598" s="199"/>
      <c r="V1598" s="199"/>
      <c r="W1598" s="199"/>
      <c r="X1598" s="199"/>
      <c r="Y1598" s="199"/>
      <c r="Z1598" s="199"/>
      <c r="AA1598" s="199"/>
    </row>
    <row r="1599" spans="1:27">
      <c r="A1599" s="199"/>
      <c r="B1599" s="199"/>
      <c r="C1599" s="199"/>
      <c r="D1599" s="199"/>
      <c r="E1599" s="199"/>
      <c r="F1599" s="199"/>
      <c r="G1599" s="199"/>
      <c r="H1599" s="199"/>
      <c r="I1599" s="199"/>
      <c r="J1599" s="199"/>
      <c r="K1599" s="199"/>
      <c r="L1599" s="199"/>
      <c r="M1599" s="199"/>
      <c r="N1599" s="199"/>
      <c r="O1599" s="199"/>
      <c r="P1599" s="199"/>
      <c r="Q1599" s="199"/>
      <c r="R1599" s="199"/>
      <c r="S1599" s="199"/>
      <c r="T1599" s="199"/>
      <c r="U1599" s="199"/>
      <c r="V1599" s="199"/>
      <c r="W1599" s="199"/>
      <c r="X1599" s="199"/>
      <c r="Y1599" s="199"/>
      <c r="Z1599" s="199"/>
      <c r="AA1599" s="199"/>
    </row>
    <row r="1600" spans="1:27">
      <c r="A1600" s="199"/>
      <c r="B1600" s="199"/>
      <c r="C1600" s="199"/>
      <c r="D1600" s="199"/>
      <c r="E1600" s="199"/>
      <c r="F1600" s="199"/>
      <c r="G1600" s="199"/>
      <c r="H1600" s="199"/>
      <c r="I1600" s="199"/>
      <c r="J1600" s="199"/>
      <c r="K1600" s="199"/>
      <c r="L1600" s="199"/>
      <c r="M1600" s="199"/>
      <c r="N1600" s="199"/>
      <c r="O1600" s="199"/>
      <c r="P1600" s="199"/>
      <c r="Q1600" s="199"/>
      <c r="R1600" s="199"/>
      <c r="S1600" s="199"/>
      <c r="T1600" s="199"/>
      <c r="U1600" s="199"/>
      <c r="V1600" s="199"/>
      <c r="W1600" s="199"/>
      <c r="X1600" s="199"/>
      <c r="Y1600" s="199"/>
      <c r="Z1600" s="199"/>
      <c r="AA1600" s="199"/>
    </row>
    <row r="1601" spans="1:27">
      <c r="A1601" s="199"/>
      <c r="B1601" s="199"/>
      <c r="C1601" s="199"/>
      <c r="D1601" s="199"/>
      <c r="E1601" s="199"/>
      <c r="F1601" s="199"/>
      <c r="G1601" s="199"/>
      <c r="H1601" s="199"/>
      <c r="I1601" s="199"/>
      <c r="J1601" s="199"/>
      <c r="K1601" s="199"/>
      <c r="L1601" s="199"/>
      <c r="M1601" s="199"/>
      <c r="N1601" s="199"/>
      <c r="O1601" s="199"/>
      <c r="P1601" s="199"/>
      <c r="Q1601" s="199"/>
      <c r="R1601" s="199"/>
      <c r="S1601" s="199"/>
      <c r="T1601" s="199"/>
      <c r="U1601" s="199"/>
      <c r="V1601" s="199"/>
      <c r="W1601" s="199"/>
      <c r="X1601" s="199"/>
      <c r="Y1601" s="199"/>
      <c r="Z1601" s="199"/>
      <c r="AA1601" s="199"/>
    </row>
    <row r="1602" spans="1:27">
      <c r="A1602" s="199"/>
      <c r="B1602" s="199"/>
      <c r="C1602" s="199"/>
      <c r="D1602" s="199"/>
      <c r="E1602" s="199"/>
      <c r="F1602" s="199"/>
      <c r="G1602" s="199"/>
      <c r="H1602" s="199"/>
      <c r="I1602" s="199"/>
      <c r="J1602" s="199"/>
      <c r="K1602" s="199"/>
      <c r="L1602" s="199"/>
      <c r="M1602" s="199"/>
      <c r="N1602" s="199"/>
      <c r="O1602" s="199"/>
      <c r="P1602" s="199"/>
      <c r="Q1602" s="199"/>
      <c r="R1602" s="199"/>
      <c r="S1602" s="199"/>
      <c r="T1602" s="199"/>
      <c r="U1602" s="199"/>
      <c r="V1602" s="199"/>
      <c r="W1602" s="199"/>
      <c r="X1602" s="199"/>
      <c r="Y1602" s="199"/>
      <c r="Z1602" s="199"/>
      <c r="AA1602" s="199"/>
    </row>
    <row r="1603" spans="1:27">
      <c r="A1603" s="199"/>
      <c r="B1603" s="199"/>
      <c r="C1603" s="199"/>
      <c r="D1603" s="199"/>
      <c r="E1603" s="199"/>
      <c r="F1603" s="199"/>
      <c r="G1603" s="199"/>
      <c r="H1603" s="199"/>
      <c r="I1603" s="199"/>
      <c r="J1603" s="199"/>
      <c r="K1603" s="199"/>
      <c r="L1603" s="199"/>
      <c r="M1603" s="199"/>
      <c r="N1603" s="199"/>
      <c r="O1603" s="199"/>
      <c r="P1603" s="199"/>
      <c r="Q1603" s="199"/>
      <c r="R1603" s="199"/>
      <c r="S1603" s="199"/>
      <c r="T1603" s="199"/>
      <c r="U1603" s="199"/>
      <c r="V1603" s="199"/>
      <c r="W1603" s="199"/>
      <c r="X1603" s="199"/>
      <c r="Y1603" s="199"/>
      <c r="Z1603" s="199"/>
      <c r="AA1603" s="199"/>
    </row>
    <row r="1604" spans="1:27">
      <c r="A1604" s="199"/>
      <c r="B1604" s="199"/>
      <c r="C1604" s="199"/>
      <c r="D1604" s="199"/>
      <c r="E1604" s="199"/>
      <c r="F1604" s="199"/>
      <c r="G1604" s="199"/>
      <c r="H1604" s="199"/>
      <c r="I1604" s="199"/>
      <c r="J1604" s="199"/>
      <c r="K1604" s="199"/>
      <c r="L1604" s="199"/>
      <c r="M1604" s="199"/>
      <c r="N1604" s="199"/>
      <c r="O1604" s="199"/>
      <c r="P1604" s="199"/>
      <c r="Q1604" s="199"/>
      <c r="R1604" s="199"/>
      <c r="S1604" s="199"/>
      <c r="T1604" s="199"/>
      <c r="U1604" s="199"/>
      <c r="V1604" s="199"/>
      <c r="W1604" s="199"/>
      <c r="X1604" s="199"/>
      <c r="Y1604" s="199"/>
      <c r="Z1604" s="199"/>
      <c r="AA1604" s="199"/>
    </row>
    <row r="1605" spans="1:27">
      <c r="A1605" s="199"/>
      <c r="B1605" s="199"/>
      <c r="C1605" s="199"/>
      <c r="D1605" s="199"/>
      <c r="E1605" s="199"/>
      <c r="F1605" s="199"/>
      <c r="G1605" s="199"/>
      <c r="H1605" s="199"/>
      <c r="I1605" s="199"/>
      <c r="J1605" s="199"/>
      <c r="K1605" s="199"/>
      <c r="L1605" s="199"/>
      <c r="M1605" s="199"/>
      <c r="N1605" s="199"/>
      <c r="O1605" s="199"/>
      <c r="P1605" s="199"/>
      <c r="Q1605" s="199"/>
      <c r="R1605" s="199"/>
      <c r="S1605" s="199"/>
      <c r="T1605" s="199"/>
      <c r="U1605" s="199"/>
      <c r="V1605" s="199"/>
      <c r="W1605" s="199"/>
      <c r="X1605" s="199"/>
      <c r="Y1605" s="199"/>
      <c r="Z1605" s="199"/>
      <c r="AA1605" s="199"/>
    </row>
    <row r="1606" spans="1:27">
      <c r="A1606" s="199"/>
      <c r="B1606" s="199"/>
      <c r="C1606" s="199"/>
      <c r="D1606" s="199"/>
      <c r="E1606" s="199"/>
      <c r="F1606" s="199"/>
      <c r="G1606" s="199"/>
      <c r="H1606" s="199"/>
      <c r="I1606" s="199"/>
      <c r="J1606" s="199"/>
      <c r="K1606" s="199"/>
      <c r="L1606" s="199"/>
      <c r="M1606" s="199"/>
      <c r="N1606" s="199"/>
      <c r="O1606" s="199"/>
      <c r="P1606" s="199"/>
      <c r="Q1606" s="199"/>
      <c r="R1606" s="199"/>
      <c r="S1606" s="199"/>
      <c r="T1606" s="199"/>
      <c r="U1606" s="199"/>
      <c r="V1606" s="199"/>
      <c r="W1606" s="199"/>
      <c r="X1606" s="199"/>
      <c r="Y1606" s="199"/>
      <c r="Z1606" s="199"/>
      <c r="AA1606" s="199"/>
    </row>
    <row r="1607" spans="1:27">
      <c r="A1607" s="199"/>
      <c r="B1607" s="199"/>
      <c r="C1607" s="199"/>
      <c r="D1607" s="199"/>
      <c r="E1607" s="199"/>
      <c r="F1607" s="199"/>
      <c r="G1607" s="199"/>
      <c r="H1607" s="199"/>
      <c r="I1607" s="199"/>
      <c r="J1607" s="199"/>
      <c r="K1607" s="199"/>
      <c r="L1607" s="199"/>
      <c r="M1607" s="199"/>
      <c r="N1607" s="199"/>
      <c r="O1607" s="199"/>
      <c r="P1607" s="199"/>
      <c r="Q1607" s="199"/>
      <c r="R1607" s="199"/>
      <c r="S1607" s="199"/>
      <c r="T1607" s="199"/>
      <c r="U1607" s="199"/>
      <c r="V1607" s="199"/>
      <c r="W1607" s="199"/>
      <c r="X1607" s="199"/>
      <c r="Y1607" s="199"/>
      <c r="Z1607" s="199"/>
      <c r="AA1607" s="199"/>
    </row>
    <row r="1608" spans="1:27">
      <c r="A1608" s="199"/>
      <c r="B1608" s="199"/>
      <c r="C1608" s="199"/>
      <c r="D1608" s="199"/>
      <c r="E1608" s="199"/>
      <c r="F1608" s="199"/>
      <c r="G1608" s="199"/>
      <c r="H1608" s="199"/>
      <c r="I1608" s="199"/>
      <c r="J1608" s="199"/>
      <c r="K1608" s="199"/>
      <c r="L1608" s="199"/>
      <c r="M1608" s="199"/>
      <c r="N1608" s="199"/>
      <c r="O1608" s="199"/>
      <c r="P1608" s="199"/>
      <c r="Q1608" s="199"/>
      <c r="R1608" s="199"/>
      <c r="S1608" s="199"/>
      <c r="T1608" s="199"/>
      <c r="U1608" s="199"/>
      <c r="V1608" s="199"/>
      <c r="W1608" s="199"/>
      <c r="X1608" s="199"/>
      <c r="Y1608" s="199"/>
      <c r="Z1608" s="199"/>
      <c r="AA1608" s="199"/>
    </row>
    <row r="1609" spans="1:27">
      <c r="A1609" s="199"/>
      <c r="B1609" s="199"/>
      <c r="C1609" s="199"/>
      <c r="D1609" s="199"/>
      <c r="E1609" s="199"/>
      <c r="F1609" s="199"/>
      <c r="G1609" s="199"/>
      <c r="H1609" s="199"/>
      <c r="I1609" s="199"/>
      <c r="J1609" s="199"/>
      <c r="K1609" s="199"/>
      <c r="L1609" s="199"/>
      <c r="M1609" s="199"/>
      <c r="N1609" s="199"/>
      <c r="O1609" s="199"/>
      <c r="P1609" s="199"/>
      <c r="Q1609" s="199"/>
      <c r="R1609" s="199"/>
      <c r="S1609" s="199"/>
      <c r="T1609" s="199"/>
      <c r="U1609" s="199"/>
      <c r="V1609" s="199"/>
      <c r="W1609" s="199"/>
      <c r="X1609" s="199"/>
      <c r="Y1609" s="199"/>
      <c r="Z1609" s="199"/>
      <c r="AA1609" s="199"/>
    </row>
    <row r="1610" spans="1:27">
      <c r="A1610" s="199"/>
      <c r="B1610" s="199"/>
      <c r="C1610" s="199"/>
      <c r="D1610" s="199"/>
      <c r="E1610" s="199"/>
      <c r="F1610" s="199"/>
      <c r="G1610" s="199"/>
      <c r="H1610" s="199"/>
      <c r="I1610" s="199"/>
      <c r="J1610" s="199"/>
      <c r="K1610" s="199"/>
      <c r="L1610" s="199"/>
      <c r="M1610" s="199"/>
      <c r="N1610" s="199"/>
      <c r="O1610" s="199"/>
      <c r="P1610" s="199"/>
      <c r="Q1610" s="199"/>
      <c r="R1610" s="199"/>
      <c r="S1610" s="199"/>
      <c r="T1610" s="199"/>
      <c r="U1610" s="199"/>
      <c r="V1610" s="199"/>
      <c r="W1610" s="199"/>
      <c r="X1610" s="199"/>
      <c r="Y1610" s="199"/>
      <c r="Z1610" s="199"/>
      <c r="AA1610" s="199"/>
    </row>
    <row r="1611" spans="1:27">
      <c r="A1611" s="199"/>
      <c r="B1611" s="199"/>
      <c r="C1611" s="199"/>
      <c r="D1611" s="199"/>
      <c r="E1611" s="199"/>
      <c r="F1611" s="199"/>
      <c r="G1611" s="199"/>
      <c r="H1611" s="199"/>
      <c r="I1611" s="199"/>
      <c r="J1611" s="199"/>
      <c r="K1611" s="199"/>
      <c r="L1611" s="199"/>
      <c r="M1611" s="199"/>
      <c r="N1611" s="199"/>
      <c r="O1611" s="199"/>
      <c r="P1611" s="199"/>
      <c r="Q1611" s="199"/>
      <c r="R1611" s="199"/>
      <c r="S1611" s="199"/>
      <c r="T1611" s="199"/>
      <c r="U1611" s="199"/>
      <c r="V1611" s="199"/>
      <c r="W1611" s="199"/>
      <c r="X1611" s="199"/>
      <c r="Y1611" s="199"/>
      <c r="Z1611" s="199"/>
      <c r="AA1611" s="199"/>
    </row>
    <row r="1612" spans="1:27">
      <c r="A1612" s="199"/>
      <c r="B1612" s="199"/>
      <c r="C1612" s="199"/>
      <c r="D1612" s="199"/>
      <c r="E1612" s="199"/>
      <c r="F1612" s="199"/>
      <c r="G1612" s="199"/>
      <c r="H1612" s="199"/>
      <c r="I1612" s="199"/>
      <c r="J1612" s="199"/>
      <c r="K1612" s="199"/>
      <c r="L1612" s="199"/>
      <c r="M1612" s="199"/>
      <c r="N1612" s="199"/>
      <c r="O1612" s="199"/>
      <c r="P1612" s="199"/>
      <c r="Q1612" s="199"/>
      <c r="R1612" s="199"/>
      <c r="S1612" s="199"/>
      <c r="T1612" s="199"/>
      <c r="U1612" s="199"/>
      <c r="V1612" s="199"/>
      <c r="W1612" s="199"/>
      <c r="X1612" s="199"/>
      <c r="Y1612" s="199"/>
      <c r="Z1612" s="199"/>
      <c r="AA1612" s="199"/>
    </row>
    <row r="1613" spans="1:27">
      <c r="A1613" s="199"/>
      <c r="B1613" s="199"/>
      <c r="C1613" s="199"/>
      <c r="D1613" s="199"/>
      <c r="E1613" s="199"/>
      <c r="F1613" s="199"/>
      <c r="G1613" s="199"/>
      <c r="H1613" s="199"/>
      <c r="I1613" s="199"/>
      <c r="J1613" s="199"/>
      <c r="K1613" s="199"/>
      <c r="L1613" s="199"/>
      <c r="M1613" s="199"/>
      <c r="N1613" s="199"/>
      <c r="O1613" s="199"/>
      <c r="P1613" s="199"/>
      <c r="Q1613" s="199"/>
      <c r="R1613" s="199"/>
      <c r="S1613" s="199"/>
      <c r="T1613" s="199"/>
      <c r="U1613" s="199"/>
      <c r="V1613" s="199"/>
      <c r="W1613" s="199"/>
      <c r="X1613" s="199"/>
      <c r="Y1613" s="199"/>
      <c r="Z1613" s="199"/>
      <c r="AA1613" s="199"/>
    </row>
    <row r="1614" spans="1:27">
      <c r="A1614" s="199"/>
      <c r="B1614" s="199"/>
      <c r="C1614" s="199"/>
      <c r="D1614" s="199"/>
      <c r="E1614" s="199"/>
      <c r="F1614" s="199"/>
      <c r="G1614" s="199"/>
      <c r="H1614" s="199"/>
      <c r="I1614" s="199"/>
      <c r="J1614" s="199"/>
      <c r="K1614" s="199"/>
      <c r="L1614" s="199"/>
      <c r="M1614" s="199"/>
      <c r="N1614" s="199"/>
      <c r="O1614" s="199"/>
      <c r="P1614" s="199"/>
      <c r="Q1614" s="199"/>
      <c r="R1614" s="199"/>
      <c r="S1614" s="199"/>
      <c r="T1614" s="199"/>
      <c r="U1614" s="199"/>
      <c r="V1614" s="199"/>
      <c r="W1614" s="199"/>
      <c r="X1614" s="199"/>
      <c r="Y1614" s="199"/>
      <c r="Z1614" s="199"/>
      <c r="AA1614" s="199"/>
    </row>
    <row r="1615" spans="1:27">
      <c r="A1615" s="199"/>
      <c r="B1615" s="199"/>
      <c r="C1615" s="199"/>
      <c r="D1615" s="199"/>
      <c r="E1615" s="199"/>
      <c r="F1615" s="199"/>
      <c r="G1615" s="199"/>
      <c r="H1615" s="199"/>
      <c r="I1615" s="199"/>
      <c r="J1615" s="199"/>
      <c r="K1615" s="199"/>
      <c r="L1615" s="199"/>
      <c r="M1615" s="199"/>
      <c r="N1615" s="199"/>
      <c r="O1615" s="199"/>
      <c r="P1615" s="199"/>
      <c r="Q1615" s="199"/>
      <c r="R1615" s="199"/>
      <c r="S1615" s="199"/>
      <c r="T1615" s="199"/>
      <c r="U1615" s="199"/>
      <c r="V1615" s="199"/>
      <c r="W1615" s="199"/>
      <c r="X1615" s="199"/>
      <c r="Y1615" s="199"/>
      <c r="Z1615" s="199"/>
      <c r="AA1615" s="199"/>
    </row>
    <row r="1616" spans="1:27">
      <c r="A1616" s="199"/>
      <c r="B1616" s="199"/>
      <c r="C1616" s="199"/>
      <c r="D1616" s="199"/>
      <c r="E1616" s="199"/>
      <c r="F1616" s="199"/>
      <c r="G1616" s="199"/>
      <c r="H1616" s="199"/>
      <c r="I1616" s="199"/>
      <c r="J1616" s="199"/>
      <c r="K1616" s="199"/>
      <c r="L1616" s="199"/>
      <c r="M1616" s="199"/>
      <c r="N1616" s="199"/>
      <c r="O1616" s="199"/>
      <c r="P1616" s="199"/>
      <c r="Q1616" s="199"/>
      <c r="R1616" s="199"/>
      <c r="S1616" s="199"/>
      <c r="T1616" s="199"/>
      <c r="U1616" s="199"/>
      <c r="V1616" s="199"/>
      <c r="W1616" s="199"/>
      <c r="X1616" s="199"/>
      <c r="Y1616" s="199"/>
      <c r="Z1616" s="199"/>
      <c r="AA1616" s="199"/>
    </row>
    <row r="1617" spans="1:27">
      <c r="A1617" s="199"/>
      <c r="B1617" s="199"/>
      <c r="C1617" s="199"/>
      <c r="D1617" s="199"/>
      <c r="E1617" s="199"/>
      <c r="F1617" s="199"/>
      <c r="G1617" s="199"/>
      <c r="H1617" s="199"/>
      <c r="I1617" s="199"/>
      <c r="J1617" s="199"/>
      <c r="K1617" s="199"/>
      <c r="L1617" s="199"/>
      <c r="M1617" s="199"/>
      <c r="N1617" s="199"/>
      <c r="O1617" s="199"/>
      <c r="P1617" s="199"/>
      <c r="Q1617" s="199"/>
      <c r="R1617" s="199"/>
      <c r="S1617" s="199"/>
      <c r="T1617" s="199"/>
      <c r="U1617" s="199"/>
      <c r="V1617" s="199"/>
      <c r="W1617" s="199"/>
      <c r="X1617" s="199"/>
      <c r="Y1617" s="199"/>
      <c r="Z1617" s="199"/>
      <c r="AA1617" s="199"/>
    </row>
    <row r="1618" spans="1:27">
      <c r="A1618" s="199"/>
      <c r="B1618" s="199"/>
      <c r="C1618" s="199"/>
      <c r="D1618" s="199"/>
      <c r="E1618" s="199"/>
      <c r="F1618" s="199"/>
      <c r="G1618" s="199"/>
      <c r="H1618" s="199"/>
      <c r="I1618" s="199"/>
      <c r="J1618" s="199"/>
      <c r="K1618" s="199"/>
      <c r="L1618" s="199"/>
      <c r="M1618" s="199"/>
      <c r="N1618" s="199"/>
      <c r="O1618" s="199"/>
      <c r="P1618" s="199"/>
      <c r="Q1618" s="199"/>
      <c r="R1618" s="199"/>
      <c r="S1618" s="199"/>
      <c r="T1618" s="199"/>
      <c r="U1618" s="199"/>
      <c r="V1618" s="199"/>
      <c r="W1618" s="199"/>
      <c r="X1618" s="199"/>
      <c r="Y1618" s="199"/>
      <c r="Z1618" s="199"/>
      <c r="AA1618" s="199"/>
    </row>
    <row r="1619" spans="1:27">
      <c r="A1619" s="199"/>
      <c r="B1619" s="199"/>
      <c r="C1619" s="199"/>
      <c r="D1619" s="199"/>
      <c r="E1619" s="199"/>
      <c r="F1619" s="199"/>
      <c r="G1619" s="199"/>
      <c r="H1619" s="199"/>
      <c r="I1619" s="199"/>
      <c r="J1619" s="199"/>
      <c r="K1619" s="199"/>
      <c r="L1619" s="199"/>
      <c r="M1619" s="199"/>
      <c r="N1619" s="199"/>
      <c r="O1619" s="199"/>
      <c r="P1619" s="199"/>
      <c r="Q1619" s="199"/>
      <c r="R1619" s="199"/>
      <c r="S1619" s="199"/>
      <c r="T1619" s="199"/>
      <c r="U1619" s="199"/>
      <c r="V1619" s="199"/>
      <c r="W1619" s="199"/>
      <c r="X1619" s="199"/>
      <c r="Y1619" s="199"/>
      <c r="Z1619" s="199"/>
      <c r="AA1619" s="199"/>
    </row>
    <row r="1620" spans="1:27">
      <c r="A1620" s="199"/>
      <c r="B1620" s="199"/>
      <c r="C1620" s="199"/>
      <c r="D1620" s="199"/>
      <c r="E1620" s="199"/>
      <c r="F1620" s="199"/>
      <c r="G1620" s="199"/>
      <c r="H1620" s="199"/>
      <c r="I1620" s="199"/>
      <c r="J1620" s="199"/>
      <c r="K1620" s="199"/>
      <c r="L1620" s="199"/>
      <c r="M1620" s="199"/>
      <c r="N1620" s="199"/>
      <c r="O1620" s="199"/>
      <c r="P1620" s="199"/>
      <c r="Q1620" s="199"/>
      <c r="R1620" s="199"/>
      <c r="S1620" s="199"/>
      <c r="T1620" s="199"/>
      <c r="U1620" s="199"/>
      <c r="V1620" s="199"/>
      <c r="W1620" s="199"/>
      <c r="X1620" s="199"/>
      <c r="Y1620" s="199"/>
      <c r="Z1620" s="199"/>
      <c r="AA1620" s="199"/>
    </row>
    <row r="1621" spans="1:27">
      <c r="A1621" s="199"/>
      <c r="B1621" s="199"/>
      <c r="C1621" s="199"/>
      <c r="D1621" s="199"/>
      <c r="E1621" s="199"/>
      <c r="F1621" s="199"/>
      <c r="G1621" s="199"/>
      <c r="H1621" s="199"/>
      <c r="I1621" s="199"/>
      <c r="J1621" s="199"/>
      <c r="K1621" s="199"/>
      <c r="L1621" s="199"/>
      <c r="M1621" s="199"/>
      <c r="N1621" s="199"/>
      <c r="O1621" s="199"/>
      <c r="P1621" s="199"/>
      <c r="Q1621" s="199"/>
      <c r="R1621" s="199"/>
      <c r="S1621" s="199"/>
      <c r="T1621" s="199"/>
      <c r="U1621" s="199"/>
      <c r="V1621" s="199"/>
      <c r="W1621" s="199"/>
      <c r="X1621" s="199"/>
      <c r="Y1621" s="199"/>
      <c r="Z1621" s="199"/>
      <c r="AA1621" s="199"/>
    </row>
    <row r="1622" spans="1:27">
      <c r="A1622" s="199"/>
      <c r="B1622" s="199"/>
      <c r="C1622" s="199"/>
      <c r="D1622" s="199"/>
      <c r="E1622" s="199"/>
      <c r="F1622" s="199"/>
      <c r="G1622" s="199"/>
      <c r="H1622" s="199"/>
      <c r="I1622" s="199"/>
      <c r="J1622" s="199"/>
      <c r="K1622" s="199"/>
      <c r="L1622" s="199"/>
      <c r="M1622" s="199"/>
      <c r="N1622" s="199"/>
      <c r="O1622" s="199"/>
      <c r="P1622" s="199"/>
      <c r="Q1622" s="199"/>
      <c r="R1622" s="199"/>
      <c r="S1622" s="199"/>
      <c r="T1622" s="199"/>
      <c r="U1622" s="199"/>
      <c r="V1622" s="199"/>
      <c r="W1622" s="199"/>
      <c r="X1622" s="199"/>
      <c r="Y1622" s="199"/>
      <c r="Z1622" s="199"/>
      <c r="AA1622" s="199"/>
    </row>
    <row r="1623" spans="1:27">
      <c r="A1623" s="199"/>
      <c r="B1623" s="199"/>
      <c r="C1623" s="199"/>
      <c r="D1623" s="199"/>
      <c r="E1623" s="199"/>
      <c r="F1623" s="199"/>
      <c r="G1623" s="199"/>
      <c r="H1623" s="199"/>
      <c r="I1623" s="199"/>
      <c r="J1623" s="199"/>
      <c r="K1623" s="199"/>
      <c r="L1623" s="199"/>
      <c r="M1623" s="199"/>
      <c r="N1623" s="199"/>
      <c r="O1623" s="199"/>
      <c r="P1623" s="199"/>
      <c r="Q1623" s="199"/>
      <c r="R1623" s="199"/>
      <c r="S1623" s="199"/>
      <c r="T1623" s="199"/>
      <c r="U1623" s="199"/>
      <c r="V1623" s="199"/>
      <c r="W1623" s="199"/>
      <c r="X1623" s="199"/>
      <c r="Y1623" s="199"/>
      <c r="Z1623" s="199"/>
      <c r="AA1623" s="199"/>
    </row>
    <row r="1624" spans="1:27">
      <c r="A1624" s="199"/>
      <c r="B1624" s="199"/>
      <c r="C1624" s="199"/>
      <c r="D1624" s="199"/>
      <c r="E1624" s="199"/>
      <c r="F1624" s="199"/>
      <c r="G1624" s="199"/>
      <c r="H1624" s="199"/>
      <c r="I1624" s="199"/>
      <c r="J1624" s="199"/>
      <c r="K1624" s="199"/>
      <c r="L1624" s="199"/>
      <c r="M1624" s="199"/>
      <c r="N1624" s="199"/>
      <c r="O1624" s="199"/>
      <c r="P1624" s="199"/>
      <c r="Q1624" s="199"/>
      <c r="R1624" s="199"/>
      <c r="S1624" s="199"/>
      <c r="T1624" s="199"/>
      <c r="U1624" s="199"/>
      <c r="V1624" s="199"/>
      <c r="W1624" s="199"/>
      <c r="X1624" s="199"/>
      <c r="Y1624" s="199"/>
      <c r="Z1624" s="199"/>
      <c r="AA1624" s="199"/>
    </row>
    <row r="1625" spans="1:27">
      <c r="A1625" s="199"/>
      <c r="B1625" s="199"/>
      <c r="C1625" s="199"/>
      <c r="D1625" s="199"/>
      <c r="E1625" s="199"/>
      <c r="F1625" s="199"/>
      <c r="G1625" s="199"/>
      <c r="H1625" s="199"/>
      <c r="I1625" s="199"/>
      <c r="J1625" s="199"/>
      <c r="K1625" s="199"/>
      <c r="L1625" s="199"/>
      <c r="M1625" s="199"/>
      <c r="N1625" s="199"/>
      <c r="O1625" s="199"/>
      <c r="P1625" s="199"/>
      <c r="Q1625" s="199"/>
      <c r="R1625" s="199"/>
      <c r="S1625" s="199"/>
      <c r="T1625" s="199"/>
      <c r="U1625" s="199"/>
      <c r="V1625" s="199"/>
      <c r="W1625" s="199"/>
      <c r="X1625" s="199"/>
      <c r="Y1625" s="199"/>
      <c r="Z1625" s="199"/>
      <c r="AA1625" s="199"/>
    </row>
    <row r="1626" spans="1:27">
      <c r="A1626" s="199"/>
      <c r="B1626" s="199"/>
      <c r="C1626" s="199"/>
      <c r="D1626" s="199"/>
      <c r="E1626" s="199"/>
      <c r="F1626" s="199"/>
      <c r="G1626" s="199"/>
      <c r="H1626" s="199"/>
      <c r="I1626" s="199"/>
      <c r="J1626" s="199"/>
      <c r="K1626" s="199"/>
      <c r="L1626" s="199"/>
      <c r="M1626" s="199"/>
      <c r="N1626" s="199"/>
      <c r="O1626" s="199"/>
      <c r="P1626" s="199"/>
      <c r="Q1626" s="199"/>
      <c r="R1626" s="199"/>
      <c r="S1626" s="199"/>
      <c r="T1626" s="199"/>
      <c r="U1626" s="199"/>
      <c r="V1626" s="199"/>
      <c r="W1626" s="199"/>
      <c r="X1626" s="199"/>
      <c r="Y1626" s="199"/>
      <c r="Z1626" s="199"/>
      <c r="AA1626" s="199"/>
    </row>
    <row r="1627" spans="1:27">
      <c r="A1627" s="199"/>
      <c r="B1627" s="199"/>
      <c r="C1627" s="199"/>
      <c r="D1627" s="199"/>
      <c r="E1627" s="199"/>
      <c r="F1627" s="199"/>
      <c r="G1627" s="199"/>
      <c r="H1627" s="199"/>
      <c r="I1627" s="199"/>
      <c r="J1627" s="199"/>
      <c r="K1627" s="199"/>
      <c r="L1627" s="199"/>
      <c r="M1627" s="199"/>
      <c r="N1627" s="199"/>
      <c r="O1627" s="199"/>
      <c r="P1627" s="199"/>
      <c r="Q1627" s="199"/>
      <c r="R1627" s="199"/>
      <c r="S1627" s="199"/>
      <c r="T1627" s="199"/>
      <c r="U1627" s="199"/>
      <c r="V1627" s="199"/>
      <c r="W1627" s="199"/>
      <c r="X1627" s="199"/>
      <c r="Y1627" s="199"/>
      <c r="Z1627" s="199"/>
      <c r="AA1627" s="199"/>
    </row>
    <row r="1628" spans="1:27">
      <c r="A1628" s="199"/>
      <c r="B1628" s="199"/>
      <c r="C1628" s="199"/>
      <c r="D1628" s="199"/>
      <c r="E1628" s="199"/>
      <c r="F1628" s="199"/>
      <c r="G1628" s="199"/>
      <c r="H1628" s="199"/>
      <c r="I1628" s="199"/>
      <c r="J1628" s="199"/>
      <c r="K1628" s="199"/>
      <c r="L1628" s="199"/>
      <c r="M1628" s="199"/>
      <c r="N1628" s="199"/>
      <c r="O1628" s="199"/>
      <c r="P1628" s="199"/>
      <c r="Q1628" s="199"/>
      <c r="R1628" s="199"/>
      <c r="S1628" s="199"/>
      <c r="T1628" s="199"/>
      <c r="U1628" s="199"/>
      <c r="V1628" s="199"/>
      <c r="W1628" s="199"/>
      <c r="X1628" s="199"/>
      <c r="Y1628" s="199"/>
      <c r="Z1628" s="199"/>
      <c r="AA1628" s="199"/>
    </row>
    <row r="1629" spans="1:27">
      <c r="A1629" s="199"/>
      <c r="B1629" s="199"/>
      <c r="C1629" s="199"/>
      <c r="D1629" s="199"/>
      <c r="E1629" s="199"/>
      <c r="F1629" s="199"/>
      <c r="G1629" s="199"/>
      <c r="H1629" s="199"/>
      <c r="I1629" s="199"/>
      <c r="J1629" s="199"/>
      <c r="K1629" s="199"/>
      <c r="L1629" s="199"/>
      <c r="M1629" s="199"/>
      <c r="N1629" s="199"/>
      <c r="O1629" s="199"/>
      <c r="P1629" s="199"/>
      <c r="Q1629" s="199"/>
      <c r="R1629" s="199"/>
      <c r="S1629" s="199"/>
      <c r="T1629" s="199"/>
      <c r="U1629" s="199"/>
      <c r="V1629" s="199"/>
      <c r="W1629" s="199"/>
      <c r="X1629" s="199"/>
      <c r="Y1629" s="199"/>
      <c r="Z1629" s="199"/>
      <c r="AA1629" s="199"/>
    </row>
    <row r="1630" spans="1:27">
      <c r="A1630" s="199"/>
      <c r="B1630" s="199"/>
      <c r="C1630" s="199"/>
      <c r="D1630" s="199"/>
      <c r="E1630" s="199"/>
      <c r="F1630" s="199"/>
      <c r="G1630" s="199"/>
      <c r="H1630" s="199"/>
      <c r="I1630" s="199"/>
      <c r="J1630" s="199"/>
      <c r="K1630" s="199"/>
      <c r="L1630" s="199"/>
      <c r="M1630" s="199"/>
      <c r="N1630" s="199"/>
      <c r="O1630" s="199"/>
      <c r="P1630" s="199"/>
      <c r="Q1630" s="199"/>
      <c r="R1630" s="199"/>
      <c r="S1630" s="199"/>
      <c r="T1630" s="199"/>
      <c r="U1630" s="199"/>
      <c r="V1630" s="199"/>
      <c r="W1630" s="199"/>
      <c r="X1630" s="199"/>
      <c r="Y1630" s="199"/>
      <c r="Z1630" s="199"/>
      <c r="AA1630" s="199"/>
    </row>
    <row r="1631" spans="1:27">
      <c r="A1631" s="199"/>
      <c r="B1631" s="199"/>
      <c r="C1631" s="199"/>
      <c r="D1631" s="199"/>
      <c r="E1631" s="199"/>
      <c r="F1631" s="199"/>
      <c r="G1631" s="199"/>
      <c r="H1631" s="199"/>
      <c r="I1631" s="199"/>
      <c r="J1631" s="199"/>
      <c r="K1631" s="199"/>
      <c r="L1631" s="199"/>
      <c r="M1631" s="199"/>
      <c r="N1631" s="199"/>
      <c r="O1631" s="199"/>
      <c r="P1631" s="199"/>
      <c r="Q1631" s="199"/>
      <c r="R1631" s="199"/>
      <c r="S1631" s="199"/>
      <c r="T1631" s="199"/>
      <c r="U1631" s="199"/>
      <c r="V1631" s="199"/>
      <c r="W1631" s="199"/>
      <c r="X1631" s="199"/>
      <c r="Y1631" s="199"/>
      <c r="Z1631" s="199"/>
      <c r="AA1631" s="199"/>
    </row>
    <row r="1632" spans="1:27">
      <c r="A1632" s="199"/>
      <c r="B1632" s="199"/>
      <c r="C1632" s="199"/>
      <c r="D1632" s="199"/>
      <c r="E1632" s="199"/>
      <c r="F1632" s="199"/>
      <c r="G1632" s="199"/>
      <c r="H1632" s="199"/>
      <c r="I1632" s="199"/>
      <c r="J1632" s="199"/>
      <c r="K1632" s="199"/>
      <c r="L1632" s="199"/>
      <c r="M1632" s="199"/>
      <c r="N1632" s="199"/>
      <c r="O1632" s="199"/>
      <c r="P1632" s="199"/>
      <c r="Q1632" s="199"/>
      <c r="R1632" s="199"/>
      <c r="S1632" s="199"/>
      <c r="T1632" s="199"/>
      <c r="U1632" s="199"/>
      <c r="V1632" s="199"/>
      <c r="W1632" s="199"/>
      <c r="X1632" s="199"/>
      <c r="Y1632" s="199"/>
      <c r="Z1632" s="199"/>
      <c r="AA1632" s="199"/>
    </row>
    <row r="1633" spans="1:27">
      <c r="A1633" s="199"/>
      <c r="B1633" s="199"/>
      <c r="C1633" s="199"/>
      <c r="D1633" s="199"/>
      <c r="E1633" s="199"/>
      <c r="F1633" s="199"/>
      <c r="G1633" s="199"/>
      <c r="H1633" s="199"/>
      <c r="I1633" s="199"/>
      <c r="J1633" s="199"/>
      <c r="K1633" s="199"/>
      <c r="L1633" s="199"/>
      <c r="M1633" s="199"/>
      <c r="N1633" s="199"/>
      <c r="O1633" s="199"/>
      <c r="P1633" s="199"/>
      <c r="Q1633" s="199"/>
      <c r="R1633" s="199"/>
      <c r="S1633" s="199"/>
      <c r="T1633" s="199"/>
      <c r="U1633" s="199"/>
      <c r="V1633" s="199"/>
      <c r="W1633" s="199"/>
      <c r="X1633" s="199"/>
      <c r="Y1633" s="199"/>
      <c r="Z1633" s="199"/>
      <c r="AA1633" s="199"/>
    </row>
    <row r="1634" spans="1:27">
      <c r="A1634" s="199"/>
      <c r="B1634" s="199"/>
      <c r="C1634" s="199"/>
      <c r="D1634" s="199"/>
      <c r="E1634" s="199"/>
      <c r="F1634" s="199"/>
      <c r="G1634" s="199"/>
      <c r="H1634" s="199"/>
      <c r="I1634" s="199"/>
      <c r="J1634" s="199"/>
      <c r="K1634" s="199"/>
      <c r="L1634" s="199"/>
      <c r="M1634" s="199"/>
      <c r="N1634" s="199"/>
      <c r="O1634" s="199"/>
      <c r="P1634" s="199"/>
      <c r="Q1634" s="199"/>
      <c r="R1634" s="199"/>
      <c r="S1634" s="199"/>
      <c r="T1634" s="199"/>
      <c r="U1634" s="199"/>
      <c r="V1634" s="199"/>
      <c r="W1634" s="199"/>
      <c r="X1634" s="199"/>
      <c r="Y1634" s="199"/>
      <c r="Z1634" s="199"/>
      <c r="AA1634" s="199"/>
    </row>
    <row r="1635" spans="1:27">
      <c r="A1635" s="199"/>
      <c r="B1635" s="199"/>
      <c r="C1635" s="199"/>
      <c r="D1635" s="199"/>
      <c r="E1635" s="199"/>
      <c r="F1635" s="199"/>
      <c r="G1635" s="199"/>
      <c r="H1635" s="199"/>
      <c r="I1635" s="199"/>
      <c r="J1635" s="199"/>
      <c r="K1635" s="199"/>
      <c r="L1635" s="199"/>
      <c r="M1635" s="199"/>
      <c r="N1635" s="199"/>
      <c r="O1635" s="199"/>
      <c r="P1635" s="199"/>
      <c r="Q1635" s="199"/>
      <c r="R1635" s="199"/>
      <c r="S1635" s="199"/>
      <c r="T1635" s="199"/>
      <c r="U1635" s="199"/>
      <c r="V1635" s="199"/>
      <c r="W1635" s="199"/>
      <c r="X1635" s="199"/>
      <c r="Y1635" s="199"/>
      <c r="Z1635" s="199"/>
      <c r="AA1635" s="199"/>
    </row>
    <row r="1636" spans="1:27">
      <c r="A1636" s="199"/>
      <c r="B1636" s="199"/>
      <c r="C1636" s="199"/>
      <c r="D1636" s="199"/>
      <c r="E1636" s="199"/>
      <c r="F1636" s="199"/>
      <c r="G1636" s="199"/>
      <c r="H1636" s="199"/>
      <c r="I1636" s="199"/>
      <c r="J1636" s="199"/>
      <c r="K1636" s="199"/>
      <c r="L1636" s="199"/>
      <c r="M1636" s="199"/>
      <c r="N1636" s="199"/>
      <c r="O1636" s="199"/>
      <c r="P1636" s="199"/>
      <c r="Q1636" s="199"/>
      <c r="R1636" s="199"/>
      <c r="S1636" s="199"/>
      <c r="T1636" s="199"/>
      <c r="U1636" s="199"/>
      <c r="V1636" s="199"/>
      <c r="W1636" s="199"/>
      <c r="X1636" s="199"/>
      <c r="Y1636" s="199"/>
      <c r="Z1636" s="199"/>
      <c r="AA1636" s="199"/>
    </row>
    <row r="1637" spans="1:27">
      <c r="A1637" s="199"/>
      <c r="B1637" s="199"/>
      <c r="C1637" s="199"/>
      <c r="D1637" s="199"/>
      <c r="E1637" s="199"/>
      <c r="F1637" s="199"/>
      <c r="G1637" s="199"/>
      <c r="H1637" s="199"/>
      <c r="I1637" s="199"/>
      <c r="J1637" s="199"/>
      <c r="K1637" s="199"/>
      <c r="L1637" s="199"/>
      <c r="M1637" s="199"/>
      <c r="N1637" s="199"/>
      <c r="O1637" s="199"/>
      <c r="P1637" s="199"/>
      <c r="Q1637" s="199"/>
      <c r="R1637" s="199"/>
      <c r="S1637" s="199"/>
      <c r="T1637" s="199"/>
      <c r="U1637" s="199"/>
      <c r="V1637" s="199"/>
      <c r="W1637" s="199"/>
      <c r="X1637" s="199"/>
      <c r="Y1637" s="199"/>
      <c r="Z1637" s="199"/>
      <c r="AA1637" s="199"/>
    </row>
    <row r="1638" spans="1:27">
      <c r="A1638" s="199"/>
      <c r="B1638" s="199"/>
      <c r="C1638" s="199"/>
      <c r="D1638" s="199"/>
      <c r="E1638" s="199"/>
      <c r="F1638" s="199"/>
      <c r="G1638" s="199"/>
      <c r="H1638" s="199"/>
      <c r="I1638" s="199"/>
      <c r="J1638" s="199"/>
      <c r="K1638" s="199"/>
      <c r="L1638" s="199"/>
      <c r="M1638" s="199"/>
      <c r="N1638" s="199"/>
      <c r="O1638" s="199"/>
      <c r="P1638" s="199"/>
      <c r="Q1638" s="199"/>
      <c r="R1638" s="199"/>
      <c r="S1638" s="199"/>
      <c r="T1638" s="199"/>
      <c r="U1638" s="199"/>
      <c r="V1638" s="199"/>
      <c r="W1638" s="199"/>
      <c r="X1638" s="199"/>
      <c r="Y1638" s="199"/>
      <c r="Z1638" s="199"/>
      <c r="AA1638" s="199"/>
    </row>
    <row r="1639" spans="1:27">
      <c r="A1639" s="199"/>
      <c r="B1639" s="199"/>
      <c r="C1639" s="199"/>
      <c r="D1639" s="199"/>
      <c r="E1639" s="199"/>
      <c r="F1639" s="199"/>
      <c r="G1639" s="199"/>
      <c r="H1639" s="199"/>
      <c r="I1639" s="199"/>
      <c r="J1639" s="199"/>
      <c r="K1639" s="199"/>
      <c r="L1639" s="199"/>
      <c r="M1639" s="199"/>
      <c r="N1639" s="199"/>
      <c r="O1639" s="199"/>
      <c r="P1639" s="199"/>
      <c r="Q1639" s="199"/>
      <c r="R1639" s="199"/>
      <c r="S1639" s="199"/>
      <c r="T1639" s="199"/>
      <c r="U1639" s="199"/>
      <c r="V1639" s="199"/>
      <c r="W1639" s="199"/>
      <c r="X1639" s="199"/>
      <c r="Y1639" s="199"/>
      <c r="Z1639" s="199"/>
      <c r="AA1639" s="199"/>
    </row>
    <row r="1640" spans="1:27">
      <c r="A1640" s="199"/>
      <c r="B1640" s="199"/>
      <c r="C1640" s="199"/>
      <c r="D1640" s="199"/>
      <c r="E1640" s="199"/>
      <c r="F1640" s="199"/>
      <c r="G1640" s="199"/>
      <c r="H1640" s="199"/>
      <c r="I1640" s="199"/>
      <c r="J1640" s="199"/>
      <c r="K1640" s="199"/>
      <c r="L1640" s="199"/>
      <c r="M1640" s="199"/>
      <c r="N1640" s="199"/>
      <c r="O1640" s="199"/>
      <c r="P1640" s="199"/>
      <c r="Q1640" s="199"/>
      <c r="R1640" s="199"/>
      <c r="S1640" s="199"/>
      <c r="T1640" s="199"/>
      <c r="U1640" s="199"/>
      <c r="V1640" s="199"/>
      <c r="W1640" s="199"/>
      <c r="X1640" s="199"/>
      <c r="Y1640" s="199"/>
      <c r="Z1640" s="199"/>
      <c r="AA1640" s="199"/>
    </row>
    <row r="1641" spans="1:27">
      <c r="A1641" s="199"/>
      <c r="B1641" s="199"/>
      <c r="C1641" s="199"/>
      <c r="D1641" s="199"/>
      <c r="E1641" s="199"/>
      <c r="F1641" s="199"/>
      <c r="G1641" s="199"/>
      <c r="H1641" s="199"/>
      <c r="I1641" s="199"/>
      <c r="J1641" s="199"/>
      <c r="K1641" s="199"/>
      <c r="L1641" s="199"/>
      <c r="M1641" s="199"/>
      <c r="N1641" s="199"/>
      <c r="O1641" s="199"/>
      <c r="P1641" s="199"/>
      <c r="Q1641" s="199"/>
      <c r="R1641" s="199"/>
      <c r="S1641" s="199"/>
      <c r="T1641" s="199"/>
      <c r="U1641" s="199"/>
      <c r="V1641" s="199"/>
      <c r="W1641" s="199"/>
      <c r="X1641" s="199"/>
      <c r="Y1641" s="199"/>
      <c r="Z1641" s="199"/>
      <c r="AA1641" s="199"/>
    </row>
    <row r="1642" spans="1:27">
      <c r="A1642" s="199"/>
      <c r="B1642" s="199"/>
      <c r="C1642" s="199"/>
      <c r="D1642" s="199"/>
      <c r="E1642" s="199"/>
      <c r="F1642" s="199"/>
      <c r="G1642" s="199"/>
      <c r="H1642" s="199"/>
      <c r="I1642" s="199"/>
      <c r="J1642" s="199"/>
      <c r="K1642" s="199"/>
      <c r="L1642" s="199"/>
      <c r="M1642" s="199"/>
      <c r="N1642" s="199"/>
      <c r="O1642" s="199"/>
      <c r="P1642" s="199"/>
      <c r="Q1642" s="199"/>
      <c r="R1642" s="199"/>
      <c r="S1642" s="199"/>
      <c r="T1642" s="199"/>
      <c r="U1642" s="199"/>
      <c r="V1642" s="199"/>
      <c r="W1642" s="199"/>
      <c r="X1642" s="199"/>
      <c r="Y1642" s="199"/>
      <c r="Z1642" s="199"/>
      <c r="AA1642" s="199"/>
    </row>
    <row r="1643" spans="1:27">
      <c r="A1643" s="199"/>
      <c r="B1643" s="199"/>
      <c r="C1643" s="199"/>
      <c r="D1643" s="199"/>
      <c r="E1643" s="199"/>
      <c r="F1643" s="199"/>
      <c r="G1643" s="199"/>
      <c r="H1643" s="199"/>
      <c r="I1643" s="199"/>
      <c r="J1643" s="199"/>
      <c r="K1643" s="199"/>
      <c r="L1643" s="199"/>
      <c r="M1643" s="199"/>
      <c r="N1643" s="199"/>
      <c r="O1643" s="199"/>
      <c r="P1643" s="199"/>
      <c r="Q1643" s="199"/>
      <c r="R1643" s="199"/>
      <c r="S1643" s="199"/>
      <c r="T1643" s="199"/>
      <c r="U1643" s="199"/>
      <c r="V1643" s="199"/>
      <c r="W1643" s="199"/>
      <c r="X1643" s="199"/>
      <c r="Y1643" s="199"/>
      <c r="Z1643" s="199"/>
      <c r="AA1643" s="199"/>
    </row>
    <row r="1644" spans="1:27">
      <c r="A1644" s="199"/>
      <c r="B1644" s="199"/>
      <c r="C1644" s="199"/>
      <c r="D1644" s="199"/>
      <c r="E1644" s="199"/>
      <c r="F1644" s="199"/>
      <c r="G1644" s="199"/>
      <c r="H1644" s="199"/>
      <c r="I1644" s="199"/>
      <c r="J1644" s="199"/>
      <c r="K1644" s="199"/>
      <c r="L1644" s="199"/>
      <c r="M1644" s="199"/>
      <c r="N1644" s="199"/>
      <c r="O1644" s="199"/>
      <c r="P1644" s="199"/>
      <c r="Q1644" s="199"/>
      <c r="R1644" s="199"/>
      <c r="S1644" s="199"/>
      <c r="T1644" s="199"/>
      <c r="U1644" s="199"/>
      <c r="V1644" s="199"/>
      <c r="W1644" s="199"/>
      <c r="X1644" s="199"/>
      <c r="Y1644" s="199"/>
      <c r="Z1644" s="199"/>
      <c r="AA1644" s="199"/>
    </row>
    <row r="1645" spans="1:27">
      <c r="A1645" s="199"/>
      <c r="B1645" s="199"/>
      <c r="C1645" s="199"/>
      <c r="D1645" s="199"/>
      <c r="E1645" s="199"/>
      <c r="F1645" s="199"/>
      <c r="G1645" s="199"/>
      <c r="H1645" s="199"/>
      <c r="I1645" s="199"/>
      <c r="J1645" s="199"/>
      <c r="K1645" s="199"/>
      <c r="L1645" s="199"/>
      <c r="M1645" s="199"/>
      <c r="N1645" s="199"/>
      <c r="O1645" s="199"/>
      <c r="P1645" s="199"/>
      <c r="Q1645" s="199"/>
      <c r="R1645" s="199"/>
      <c r="S1645" s="199"/>
      <c r="T1645" s="199"/>
      <c r="U1645" s="199"/>
      <c r="V1645" s="199"/>
      <c r="W1645" s="199"/>
      <c r="X1645" s="199"/>
      <c r="Y1645" s="199"/>
      <c r="Z1645" s="199"/>
      <c r="AA1645" s="199"/>
    </row>
    <row r="1646" spans="1:27">
      <c r="A1646" s="199"/>
      <c r="B1646" s="199"/>
      <c r="C1646" s="199"/>
      <c r="D1646" s="199"/>
      <c r="E1646" s="199"/>
      <c r="F1646" s="199"/>
      <c r="G1646" s="199"/>
      <c r="H1646" s="199"/>
      <c r="I1646" s="199"/>
      <c r="J1646" s="199"/>
      <c r="K1646" s="199"/>
      <c r="L1646" s="199"/>
      <c r="M1646" s="199"/>
      <c r="N1646" s="199"/>
      <c r="O1646" s="199"/>
      <c r="P1646" s="199"/>
      <c r="Q1646" s="199"/>
      <c r="R1646" s="199"/>
      <c r="S1646" s="199"/>
      <c r="T1646" s="199"/>
      <c r="U1646" s="199"/>
      <c r="V1646" s="199"/>
      <c r="W1646" s="199"/>
      <c r="X1646" s="199"/>
      <c r="Y1646" s="199"/>
      <c r="Z1646" s="199"/>
      <c r="AA1646" s="199"/>
    </row>
    <row r="1647" spans="1:27">
      <c r="A1647" s="199"/>
      <c r="B1647" s="199"/>
      <c r="C1647" s="199"/>
      <c r="D1647" s="199"/>
      <c r="E1647" s="199"/>
      <c r="F1647" s="199"/>
      <c r="G1647" s="199"/>
      <c r="H1647" s="199"/>
      <c r="I1647" s="199"/>
      <c r="J1647" s="199"/>
      <c r="K1647" s="199"/>
      <c r="L1647" s="199"/>
      <c r="M1647" s="199"/>
      <c r="N1647" s="199"/>
      <c r="O1647" s="199"/>
      <c r="P1647" s="199"/>
      <c r="Q1647" s="199"/>
      <c r="R1647" s="199"/>
      <c r="S1647" s="199"/>
      <c r="T1647" s="199"/>
      <c r="U1647" s="199"/>
      <c r="V1647" s="199"/>
      <c r="W1647" s="199"/>
      <c r="X1647" s="199"/>
      <c r="Y1647" s="199"/>
      <c r="Z1647" s="199"/>
      <c r="AA1647" s="199"/>
    </row>
    <row r="1648" spans="1:27">
      <c r="A1648" s="199"/>
      <c r="B1648" s="199"/>
      <c r="C1648" s="199"/>
      <c r="D1648" s="199"/>
      <c r="E1648" s="199"/>
      <c r="F1648" s="199"/>
      <c r="G1648" s="199"/>
      <c r="H1648" s="199"/>
      <c r="I1648" s="199"/>
      <c r="J1648" s="199"/>
      <c r="K1648" s="199"/>
      <c r="L1648" s="199"/>
      <c r="M1648" s="199"/>
      <c r="N1648" s="199"/>
      <c r="O1648" s="199"/>
      <c r="P1648" s="199"/>
      <c r="Q1648" s="199"/>
      <c r="R1648" s="199"/>
      <c r="S1648" s="199"/>
      <c r="T1648" s="199"/>
      <c r="U1648" s="199"/>
      <c r="V1648" s="199"/>
      <c r="W1648" s="199"/>
      <c r="X1648" s="199"/>
      <c r="Y1648" s="199"/>
      <c r="Z1648" s="199"/>
      <c r="AA1648" s="199"/>
    </row>
    <row r="1649" spans="1:27">
      <c r="A1649" s="199"/>
      <c r="B1649" s="199"/>
      <c r="C1649" s="199"/>
      <c r="D1649" s="199"/>
      <c r="E1649" s="199"/>
      <c r="F1649" s="199"/>
      <c r="G1649" s="199"/>
      <c r="H1649" s="199"/>
      <c r="I1649" s="199"/>
      <c r="J1649" s="199"/>
      <c r="K1649" s="199"/>
      <c r="L1649" s="199"/>
      <c r="M1649" s="199"/>
      <c r="N1649" s="199"/>
      <c r="O1649" s="199"/>
      <c r="P1649" s="199"/>
      <c r="Q1649" s="199"/>
      <c r="R1649" s="199"/>
      <c r="S1649" s="199"/>
      <c r="T1649" s="199"/>
      <c r="U1649" s="199"/>
      <c r="V1649" s="199"/>
      <c r="W1649" s="199"/>
      <c r="X1649" s="199"/>
      <c r="Y1649" s="199"/>
      <c r="Z1649" s="199"/>
      <c r="AA1649" s="199"/>
    </row>
    <row r="1650" spans="1:27">
      <c r="A1650" s="199"/>
      <c r="B1650" s="199"/>
      <c r="C1650" s="199"/>
      <c r="D1650" s="199"/>
      <c r="E1650" s="199"/>
      <c r="F1650" s="199"/>
      <c r="G1650" s="199"/>
      <c r="H1650" s="199"/>
      <c r="I1650" s="199"/>
      <c r="J1650" s="199"/>
      <c r="K1650" s="199"/>
      <c r="L1650" s="199"/>
      <c r="M1650" s="199"/>
      <c r="N1650" s="199"/>
      <c r="O1650" s="199"/>
      <c r="P1650" s="199"/>
      <c r="Q1650" s="199"/>
      <c r="R1650" s="199"/>
      <c r="S1650" s="199"/>
      <c r="T1650" s="199"/>
      <c r="U1650" s="199"/>
      <c r="V1650" s="199"/>
      <c r="W1650" s="199"/>
      <c r="X1650" s="199"/>
      <c r="Y1650" s="199"/>
      <c r="Z1650" s="199"/>
      <c r="AA1650" s="199"/>
    </row>
    <row r="1651" spans="1:27">
      <c r="A1651" s="199"/>
      <c r="B1651" s="199"/>
      <c r="C1651" s="199"/>
      <c r="D1651" s="199"/>
      <c r="E1651" s="199"/>
      <c r="F1651" s="199"/>
      <c r="G1651" s="199"/>
      <c r="H1651" s="199"/>
      <c r="I1651" s="199"/>
      <c r="J1651" s="199"/>
      <c r="K1651" s="199"/>
      <c r="L1651" s="199"/>
      <c r="M1651" s="199"/>
      <c r="N1651" s="199"/>
      <c r="O1651" s="199"/>
      <c r="P1651" s="199"/>
      <c r="Q1651" s="199"/>
      <c r="R1651" s="199"/>
      <c r="S1651" s="199"/>
      <c r="T1651" s="199"/>
      <c r="U1651" s="199"/>
      <c r="V1651" s="199"/>
      <c r="W1651" s="199"/>
      <c r="X1651" s="199"/>
      <c r="Y1651" s="199"/>
      <c r="Z1651" s="199"/>
      <c r="AA1651" s="199"/>
    </row>
    <row r="1652" spans="1:27">
      <c r="A1652" s="199"/>
      <c r="B1652" s="199"/>
      <c r="C1652" s="199"/>
      <c r="D1652" s="199"/>
      <c r="E1652" s="199"/>
      <c r="F1652" s="199"/>
      <c r="G1652" s="199"/>
      <c r="H1652" s="199"/>
      <c r="I1652" s="199"/>
      <c r="J1652" s="199"/>
      <c r="K1652" s="199"/>
      <c r="L1652" s="199"/>
      <c r="M1652" s="199"/>
      <c r="N1652" s="199"/>
      <c r="O1652" s="199"/>
      <c r="P1652" s="199"/>
      <c r="Q1652" s="199"/>
      <c r="R1652" s="199"/>
      <c r="S1652" s="199"/>
      <c r="T1652" s="199"/>
      <c r="U1652" s="199"/>
      <c r="V1652" s="199"/>
      <c r="W1652" s="199"/>
      <c r="X1652" s="199"/>
      <c r="Y1652" s="199"/>
      <c r="Z1652" s="199"/>
      <c r="AA1652" s="199"/>
    </row>
    <row r="1653" spans="1:27">
      <c r="A1653" s="199"/>
      <c r="B1653" s="199"/>
      <c r="C1653" s="199"/>
      <c r="D1653" s="199"/>
      <c r="E1653" s="199"/>
      <c r="F1653" s="199"/>
      <c r="G1653" s="199"/>
      <c r="H1653" s="199"/>
      <c r="I1653" s="199"/>
      <c r="J1653" s="199"/>
      <c r="K1653" s="199"/>
      <c r="L1653" s="199"/>
      <c r="M1653" s="199"/>
      <c r="N1653" s="199"/>
      <c r="O1653" s="199"/>
      <c r="P1653" s="199"/>
      <c r="Q1653" s="199"/>
      <c r="R1653" s="199"/>
      <c r="S1653" s="199"/>
      <c r="T1653" s="199"/>
      <c r="U1653" s="199"/>
      <c r="V1653" s="199"/>
      <c r="W1653" s="199"/>
      <c r="X1653" s="199"/>
      <c r="Y1653" s="199"/>
      <c r="Z1653" s="199"/>
      <c r="AA1653" s="199"/>
    </row>
    <row r="1654" spans="1:27">
      <c r="A1654" s="199"/>
      <c r="B1654" s="199"/>
      <c r="C1654" s="199"/>
      <c r="D1654" s="199"/>
      <c r="E1654" s="199"/>
      <c r="F1654" s="199"/>
      <c r="G1654" s="199"/>
      <c r="H1654" s="199"/>
      <c r="I1654" s="199"/>
      <c r="J1654" s="199"/>
      <c r="K1654" s="199"/>
      <c r="L1654" s="199"/>
      <c r="M1654" s="199"/>
      <c r="N1654" s="199"/>
      <c r="O1654" s="199"/>
      <c r="P1654" s="199"/>
      <c r="Q1654" s="199"/>
      <c r="R1654" s="199"/>
      <c r="S1654" s="199"/>
      <c r="T1654" s="199"/>
      <c r="U1654" s="199"/>
      <c r="V1654" s="199"/>
      <c r="W1654" s="199"/>
      <c r="X1654" s="199"/>
      <c r="Y1654" s="199"/>
      <c r="Z1654" s="199"/>
      <c r="AA1654" s="199"/>
    </row>
    <row r="1655" spans="1:27">
      <c r="A1655" s="199"/>
      <c r="B1655" s="199"/>
      <c r="C1655" s="199"/>
      <c r="D1655" s="199"/>
      <c r="E1655" s="199"/>
      <c r="F1655" s="199"/>
      <c r="G1655" s="199"/>
      <c r="H1655" s="199"/>
      <c r="I1655" s="199"/>
      <c r="J1655" s="199"/>
      <c r="K1655" s="199"/>
      <c r="L1655" s="199"/>
      <c r="M1655" s="199"/>
      <c r="N1655" s="199"/>
      <c r="O1655" s="199"/>
      <c r="P1655" s="199"/>
      <c r="Q1655" s="199"/>
      <c r="R1655" s="199"/>
      <c r="S1655" s="199"/>
      <c r="T1655" s="199"/>
      <c r="U1655" s="199"/>
      <c r="V1655" s="199"/>
      <c r="W1655" s="199"/>
      <c r="X1655" s="199"/>
      <c r="Y1655" s="199"/>
      <c r="Z1655" s="199"/>
      <c r="AA1655" s="199"/>
    </row>
    <row r="1656" spans="1:27">
      <c r="A1656" s="199"/>
      <c r="B1656" s="199"/>
      <c r="C1656" s="199"/>
      <c r="D1656" s="199"/>
      <c r="E1656" s="199"/>
      <c r="F1656" s="199"/>
      <c r="G1656" s="199"/>
      <c r="H1656" s="199"/>
      <c r="I1656" s="199"/>
      <c r="J1656" s="199"/>
      <c r="K1656" s="199"/>
      <c r="L1656" s="199"/>
      <c r="M1656" s="199"/>
      <c r="N1656" s="199"/>
      <c r="O1656" s="199"/>
      <c r="P1656" s="199"/>
      <c r="Q1656" s="199"/>
      <c r="R1656" s="199"/>
      <c r="S1656" s="199"/>
      <c r="T1656" s="199"/>
      <c r="U1656" s="199"/>
      <c r="V1656" s="199"/>
      <c r="W1656" s="199"/>
      <c r="X1656" s="199"/>
      <c r="Y1656" s="199"/>
      <c r="Z1656" s="199"/>
      <c r="AA1656" s="199"/>
    </row>
    <row r="1657" spans="1:27">
      <c r="A1657" s="199"/>
      <c r="B1657" s="199"/>
      <c r="C1657" s="199"/>
      <c r="D1657" s="199"/>
      <c r="E1657" s="199"/>
      <c r="F1657" s="199"/>
      <c r="G1657" s="199"/>
      <c r="H1657" s="199"/>
      <c r="I1657" s="199"/>
      <c r="J1657" s="199"/>
      <c r="K1657" s="199"/>
      <c r="L1657" s="199"/>
      <c r="M1657" s="199"/>
      <c r="N1657" s="199"/>
      <c r="O1657" s="199"/>
      <c r="P1657" s="199"/>
      <c r="Q1657" s="199"/>
      <c r="R1657" s="199"/>
      <c r="S1657" s="199"/>
      <c r="T1657" s="199"/>
      <c r="U1657" s="199"/>
      <c r="V1657" s="199"/>
      <c r="W1657" s="199"/>
      <c r="X1657" s="199"/>
      <c r="Y1657" s="199"/>
      <c r="Z1657" s="199"/>
      <c r="AA1657" s="199"/>
    </row>
    <row r="1658" spans="1:27">
      <c r="A1658" s="199"/>
      <c r="B1658" s="199"/>
      <c r="C1658" s="199"/>
      <c r="D1658" s="199"/>
      <c r="E1658" s="199"/>
      <c r="F1658" s="199"/>
      <c r="G1658" s="199"/>
      <c r="H1658" s="199"/>
      <c r="I1658" s="199"/>
      <c r="J1658" s="199"/>
      <c r="K1658" s="199"/>
      <c r="L1658" s="199"/>
      <c r="M1658" s="199"/>
      <c r="N1658" s="199"/>
      <c r="O1658" s="199"/>
      <c r="P1658" s="199"/>
      <c r="Q1658" s="199"/>
      <c r="R1658" s="199"/>
      <c r="S1658" s="199"/>
      <c r="T1658" s="199"/>
      <c r="U1658" s="199"/>
      <c r="V1658" s="199"/>
      <c r="W1658" s="199"/>
      <c r="X1658" s="199"/>
      <c r="Y1658" s="199"/>
      <c r="Z1658" s="199"/>
      <c r="AA1658" s="199"/>
    </row>
    <row r="1659" spans="1:27">
      <c r="A1659" s="199"/>
      <c r="B1659" s="199"/>
      <c r="C1659" s="199"/>
      <c r="D1659" s="199"/>
      <c r="E1659" s="199"/>
      <c r="F1659" s="199"/>
      <c r="G1659" s="199"/>
      <c r="H1659" s="199"/>
      <c r="I1659" s="199"/>
      <c r="J1659" s="199"/>
      <c r="K1659" s="199"/>
      <c r="L1659" s="199"/>
      <c r="M1659" s="199"/>
      <c r="N1659" s="199"/>
      <c r="O1659" s="199"/>
      <c r="P1659" s="199"/>
      <c r="Q1659" s="199"/>
      <c r="R1659" s="199"/>
      <c r="S1659" s="199"/>
      <c r="T1659" s="199"/>
      <c r="U1659" s="199"/>
      <c r="V1659" s="199"/>
      <c r="W1659" s="199"/>
      <c r="X1659" s="199"/>
      <c r="Y1659" s="199"/>
      <c r="Z1659" s="199"/>
      <c r="AA1659" s="199"/>
    </row>
    <row r="1660" spans="1:27">
      <c r="A1660" s="199"/>
      <c r="B1660" s="199"/>
      <c r="C1660" s="199"/>
      <c r="D1660" s="199"/>
      <c r="E1660" s="199"/>
      <c r="F1660" s="199"/>
      <c r="G1660" s="199"/>
      <c r="H1660" s="199"/>
      <c r="I1660" s="199"/>
      <c r="J1660" s="199"/>
      <c r="K1660" s="199"/>
      <c r="L1660" s="199"/>
      <c r="M1660" s="199"/>
      <c r="N1660" s="199"/>
      <c r="O1660" s="199"/>
      <c r="P1660" s="199"/>
      <c r="Q1660" s="199"/>
      <c r="R1660" s="199"/>
      <c r="S1660" s="199"/>
      <c r="T1660" s="199"/>
      <c r="U1660" s="199"/>
      <c r="V1660" s="199"/>
      <c r="W1660" s="199"/>
      <c r="X1660" s="199"/>
      <c r="Y1660" s="199"/>
      <c r="Z1660" s="199"/>
      <c r="AA1660" s="199"/>
    </row>
    <row r="1661" spans="1:27">
      <c r="A1661" s="199"/>
      <c r="B1661" s="199"/>
      <c r="C1661" s="199"/>
      <c r="D1661" s="199"/>
      <c r="E1661" s="199"/>
      <c r="F1661" s="199"/>
      <c r="G1661" s="199"/>
      <c r="H1661" s="199"/>
      <c r="I1661" s="199"/>
      <c r="J1661" s="199"/>
      <c r="K1661" s="199"/>
      <c r="L1661" s="199"/>
      <c r="M1661" s="199"/>
      <c r="N1661" s="199"/>
      <c r="O1661" s="199"/>
      <c r="P1661" s="199"/>
      <c r="Q1661" s="199"/>
      <c r="R1661" s="199"/>
      <c r="S1661" s="199"/>
      <c r="T1661" s="199"/>
      <c r="U1661" s="199"/>
      <c r="V1661" s="199"/>
      <c r="W1661" s="199"/>
      <c r="X1661" s="199"/>
      <c r="Y1661" s="199"/>
      <c r="Z1661" s="199"/>
      <c r="AA1661" s="199"/>
    </row>
    <row r="1662" spans="1:27">
      <c r="A1662" s="199"/>
      <c r="B1662" s="199"/>
      <c r="C1662" s="199"/>
      <c r="D1662" s="199"/>
      <c r="E1662" s="199"/>
      <c r="F1662" s="199"/>
      <c r="G1662" s="199"/>
      <c r="H1662" s="199"/>
      <c r="I1662" s="199"/>
      <c r="J1662" s="199"/>
      <c r="K1662" s="199"/>
      <c r="L1662" s="199"/>
      <c r="M1662" s="199"/>
      <c r="N1662" s="199"/>
      <c r="O1662" s="199"/>
      <c r="P1662" s="199"/>
      <c r="Q1662" s="199"/>
      <c r="R1662" s="199"/>
      <c r="S1662" s="199"/>
      <c r="T1662" s="199"/>
      <c r="U1662" s="199"/>
      <c r="V1662" s="199"/>
      <c r="W1662" s="199"/>
      <c r="X1662" s="199"/>
      <c r="Y1662" s="199"/>
      <c r="Z1662" s="199"/>
      <c r="AA1662" s="199"/>
    </row>
    <row r="1663" spans="1:27">
      <c r="A1663" s="199"/>
      <c r="B1663" s="199"/>
      <c r="C1663" s="199"/>
      <c r="D1663" s="199"/>
      <c r="E1663" s="199"/>
      <c r="F1663" s="199"/>
      <c r="G1663" s="199"/>
      <c r="H1663" s="199"/>
      <c r="I1663" s="199"/>
      <c r="J1663" s="199"/>
      <c r="K1663" s="199"/>
      <c r="L1663" s="199"/>
      <c r="M1663" s="199"/>
      <c r="N1663" s="199"/>
      <c r="O1663" s="199"/>
      <c r="P1663" s="199"/>
      <c r="Q1663" s="199"/>
      <c r="R1663" s="199"/>
      <c r="S1663" s="199"/>
      <c r="T1663" s="199"/>
      <c r="U1663" s="199"/>
      <c r="V1663" s="199"/>
      <c r="W1663" s="199"/>
      <c r="X1663" s="199"/>
      <c r="Y1663" s="199"/>
      <c r="Z1663" s="199"/>
      <c r="AA1663" s="199"/>
    </row>
    <row r="1664" spans="1:27">
      <c r="A1664" s="199"/>
      <c r="B1664" s="199"/>
      <c r="C1664" s="199"/>
      <c r="D1664" s="199"/>
      <c r="E1664" s="199"/>
      <c r="F1664" s="199"/>
      <c r="G1664" s="199"/>
      <c r="H1664" s="199"/>
      <c r="I1664" s="199"/>
      <c r="J1664" s="199"/>
      <c r="K1664" s="199"/>
      <c r="L1664" s="199"/>
      <c r="M1664" s="199"/>
      <c r="N1664" s="199"/>
      <c r="O1664" s="199"/>
      <c r="P1664" s="199"/>
      <c r="Q1664" s="199"/>
      <c r="R1664" s="199"/>
      <c r="S1664" s="199"/>
      <c r="T1664" s="199"/>
      <c r="U1664" s="199"/>
      <c r="V1664" s="199"/>
      <c r="W1664" s="199"/>
      <c r="X1664" s="199"/>
      <c r="Y1664" s="199"/>
      <c r="Z1664" s="199"/>
      <c r="AA1664" s="199"/>
    </row>
    <row r="1665" spans="1:27">
      <c r="A1665" s="199"/>
      <c r="B1665" s="199"/>
      <c r="C1665" s="199"/>
      <c r="D1665" s="199"/>
      <c r="E1665" s="199"/>
      <c r="F1665" s="199"/>
      <c r="G1665" s="199"/>
      <c r="H1665" s="199"/>
      <c r="I1665" s="199"/>
      <c r="J1665" s="199"/>
      <c r="K1665" s="199"/>
      <c r="L1665" s="199"/>
      <c r="M1665" s="199"/>
      <c r="N1665" s="199"/>
      <c r="O1665" s="199"/>
      <c r="P1665" s="199"/>
      <c r="Q1665" s="199"/>
      <c r="R1665" s="199"/>
      <c r="S1665" s="199"/>
      <c r="T1665" s="199"/>
      <c r="U1665" s="199"/>
      <c r="V1665" s="199"/>
      <c r="W1665" s="199"/>
      <c r="X1665" s="199"/>
      <c r="Y1665" s="199"/>
      <c r="Z1665" s="199"/>
      <c r="AA1665" s="199"/>
    </row>
    <row r="1666" spans="1:27">
      <c r="A1666" s="199"/>
      <c r="B1666" s="199"/>
      <c r="C1666" s="199"/>
      <c r="D1666" s="199"/>
      <c r="E1666" s="199"/>
      <c r="F1666" s="199"/>
      <c r="G1666" s="199"/>
      <c r="H1666" s="199"/>
      <c r="I1666" s="199"/>
      <c r="J1666" s="199"/>
      <c r="K1666" s="199"/>
      <c r="L1666" s="199"/>
      <c r="M1666" s="199"/>
      <c r="N1666" s="199"/>
      <c r="O1666" s="199"/>
      <c r="P1666" s="199"/>
      <c r="Q1666" s="199"/>
      <c r="R1666" s="199"/>
      <c r="S1666" s="199"/>
      <c r="T1666" s="199"/>
      <c r="U1666" s="199"/>
      <c r="V1666" s="199"/>
      <c r="W1666" s="199"/>
      <c r="X1666" s="199"/>
      <c r="Y1666" s="199"/>
      <c r="Z1666" s="199"/>
      <c r="AA1666" s="199"/>
    </row>
    <row r="1667" spans="1:27">
      <c r="A1667" s="199"/>
      <c r="B1667" s="199"/>
      <c r="C1667" s="199"/>
      <c r="D1667" s="199"/>
      <c r="E1667" s="199"/>
      <c r="F1667" s="199"/>
      <c r="G1667" s="199"/>
      <c r="H1667" s="199"/>
      <c r="I1667" s="199"/>
      <c r="J1667" s="199"/>
      <c r="K1667" s="199"/>
      <c r="L1667" s="199"/>
      <c r="M1667" s="199"/>
      <c r="N1667" s="199"/>
      <c r="O1667" s="199"/>
      <c r="P1667" s="199"/>
      <c r="Q1667" s="199"/>
      <c r="R1667" s="199"/>
      <c r="S1667" s="199"/>
      <c r="T1667" s="199"/>
      <c r="U1667" s="199"/>
      <c r="V1667" s="199"/>
      <c r="W1667" s="199"/>
      <c r="X1667" s="199"/>
      <c r="Y1667" s="199"/>
      <c r="Z1667" s="199"/>
      <c r="AA1667" s="199"/>
    </row>
    <row r="1668" spans="1:27">
      <c r="A1668" s="199"/>
      <c r="B1668" s="199"/>
      <c r="C1668" s="199"/>
      <c r="D1668" s="199"/>
      <c r="E1668" s="199"/>
      <c r="F1668" s="199"/>
      <c r="G1668" s="199"/>
      <c r="H1668" s="199"/>
      <c r="I1668" s="199"/>
      <c r="J1668" s="199"/>
      <c r="K1668" s="199"/>
      <c r="L1668" s="199"/>
      <c r="M1668" s="199"/>
      <c r="N1668" s="199"/>
      <c r="O1668" s="199"/>
      <c r="P1668" s="199"/>
      <c r="Q1668" s="199"/>
      <c r="R1668" s="199"/>
      <c r="S1668" s="199"/>
      <c r="T1668" s="199"/>
      <c r="U1668" s="199"/>
      <c r="V1668" s="199"/>
      <c r="W1668" s="199"/>
      <c r="X1668" s="199"/>
      <c r="Y1668" s="199"/>
      <c r="Z1668" s="199"/>
      <c r="AA1668" s="199"/>
    </row>
    <row r="1669" spans="1:27">
      <c r="A1669" s="199"/>
      <c r="B1669" s="199"/>
      <c r="C1669" s="199"/>
      <c r="D1669" s="199"/>
      <c r="E1669" s="199"/>
      <c r="F1669" s="199"/>
      <c r="G1669" s="199"/>
      <c r="H1669" s="199"/>
      <c r="I1669" s="199"/>
      <c r="J1669" s="199"/>
      <c r="K1669" s="199"/>
      <c r="L1669" s="199"/>
      <c r="M1669" s="199"/>
      <c r="N1669" s="199"/>
      <c r="O1669" s="199"/>
      <c r="P1669" s="199"/>
      <c r="Q1669" s="199"/>
      <c r="R1669" s="199"/>
      <c r="S1669" s="199"/>
      <c r="T1669" s="199"/>
      <c r="U1669" s="199"/>
      <c r="V1669" s="199"/>
      <c r="W1669" s="199"/>
      <c r="X1669" s="199"/>
      <c r="Y1669" s="199"/>
      <c r="Z1669" s="199"/>
      <c r="AA1669" s="199"/>
    </row>
    <row r="1670" spans="1:27">
      <c r="A1670" s="199"/>
      <c r="B1670" s="199"/>
      <c r="C1670" s="199"/>
      <c r="D1670" s="199"/>
      <c r="E1670" s="199"/>
      <c r="F1670" s="199"/>
      <c r="G1670" s="199"/>
      <c r="H1670" s="199"/>
      <c r="I1670" s="199"/>
      <c r="J1670" s="199"/>
      <c r="K1670" s="199"/>
      <c r="L1670" s="199"/>
      <c r="M1670" s="199"/>
      <c r="N1670" s="199"/>
      <c r="O1670" s="199"/>
      <c r="P1670" s="199"/>
      <c r="Q1670" s="199"/>
      <c r="R1670" s="199"/>
      <c r="S1670" s="199"/>
      <c r="T1670" s="199"/>
      <c r="U1670" s="199"/>
      <c r="V1670" s="199"/>
      <c r="W1670" s="199"/>
      <c r="X1670" s="199"/>
      <c r="Y1670" s="199"/>
      <c r="Z1670" s="199"/>
      <c r="AA1670" s="199"/>
    </row>
    <row r="1671" spans="1:27">
      <c r="A1671" s="199"/>
      <c r="B1671" s="199"/>
      <c r="C1671" s="199"/>
      <c r="D1671" s="199"/>
      <c r="E1671" s="199"/>
      <c r="F1671" s="199"/>
      <c r="G1671" s="199"/>
      <c r="H1671" s="199"/>
      <c r="I1671" s="199"/>
      <c r="J1671" s="199"/>
      <c r="K1671" s="199"/>
      <c r="L1671" s="199"/>
      <c r="M1671" s="199"/>
      <c r="N1671" s="199"/>
      <c r="O1671" s="199"/>
      <c r="P1671" s="199"/>
      <c r="Q1671" s="199"/>
      <c r="R1671" s="199"/>
      <c r="S1671" s="199"/>
      <c r="T1671" s="199"/>
      <c r="U1671" s="199"/>
      <c r="V1671" s="199"/>
      <c r="W1671" s="199"/>
      <c r="X1671" s="199"/>
      <c r="Y1671" s="199"/>
      <c r="Z1671" s="199"/>
      <c r="AA1671" s="199"/>
    </row>
    <row r="1672" spans="1:27">
      <c r="A1672" s="199"/>
      <c r="B1672" s="199"/>
      <c r="C1672" s="199"/>
      <c r="D1672" s="199"/>
      <c r="E1672" s="199"/>
      <c r="F1672" s="199"/>
      <c r="G1672" s="199"/>
      <c r="H1672" s="199"/>
      <c r="I1672" s="199"/>
      <c r="J1672" s="199"/>
      <c r="K1672" s="199"/>
      <c r="L1672" s="199"/>
      <c r="M1672" s="199"/>
      <c r="N1672" s="199"/>
      <c r="O1672" s="199"/>
      <c r="P1672" s="199"/>
      <c r="Q1672" s="199"/>
      <c r="R1672" s="199"/>
      <c r="S1672" s="199"/>
      <c r="T1672" s="199"/>
      <c r="U1672" s="199"/>
      <c r="V1672" s="199"/>
      <c r="W1672" s="199"/>
      <c r="X1672" s="199"/>
      <c r="Y1672" s="199"/>
      <c r="Z1672" s="199"/>
      <c r="AA1672" s="199"/>
    </row>
    <row r="1673" spans="1:27">
      <c r="A1673" s="199"/>
      <c r="B1673" s="199"/>
      <c r="C1673" s="199"/>
      <c r="D1673" s="199"/>
      <c r="E1673" s="199"/>
      <c r="F1673" s="199"/>
      <c r="G1673" s="199"/>
      <c r="H1673" s="199"/>
      <c r="I1673" s="199"/>
      <c r="J1673" s="199"/>
      <c r="K1673" s="199"/>
      <c r="L1673" s="199"/>
      <c r="M1673" s="199"/>
      <c r="N1673" s="199"/>
      <c r="O1673" s="199"/>
      <c r="P1673" s="199"/>
      <c r="Q1673" s="199"/>
      <c r="R1673" s="199"/>
      <c r="S1673" s="199"/>
      <c r="T1673" s="199"/>
      <c r="U1673" s="199"/>
      <c r="V1673" s="199"/>
      <c r="W1673" s="199"/>
      <c r="X1673" s="199"/>
      <c r="Y1673" s="199"/>
      <c r="Z1673" s="199"/>
      <c r="AA1673" s="199"/>
    </row>
    <row r="1674" spans="1:27">
      <c r="A1674" s="199"/>
      <c r="B1674" s="199"/>
      <c r="C1674" s="199"/>
      <c r="D1674" s="199"/>
      <c r="E1674" s="199"/>
      <c r="F1674" s="199"/>
      <c r="G1674" s="199"/>
      <c r="H1674" s="199"/>
      <c r="I1674" s="199"/>
      <c r="J1674" s="199"/>
      <c r="K1674" s="199"/>
      <c r="L1674" s="199"/>
      <c r="M1674" s="199"/>
      <c r="N1674" s="199"/>
      <c r="O1674" s="199"/>
      <c r="P1674" s="199"/>
      <c r="Q1674" s="199"/>
      <c r="R1674" s="199"/>
      <c r="S1674" s="199"/>
      <c r="T1674" s="199"/>
      <c r="U1674" s="199"/>
      <c r="V1674" s="199"/>
      <c r="W1674" s="199"/>
      <c r="X1674" s="199"/>
      <c r="Y1674" s="199"/>
      <c r="Z1674" s="199"/>
      <c r="AA1674" s="199"/>
    </row>
    <row r="1675" spans="1:27">
      <c r="A1675" s="199"/>
      <c r="B1675" s="199"/>
      <c r="C1675" s="199"/>
      <c r="D1675" s="199"/>
      <c r="E1675" s="199"/>
      <c r="F1675" s="199"/>
      <c r="G1675" s="199"/>
      <c r="H1675" s="199"/>
      <c r="I1675" s="199"/>
      <c r="J1675" s="199"/>
      <c r="K1675" s="199"/>
      <c r="L1675" s="199"/>
      <c r="M1675" s="199"/>
      <c r="N1675" s="199"/>
      <c r="O1675" s="199"/>
      <c r="P1675" s="199"/>
      <c r="Q1675" s="199"/>
      <c r="R1675" s="199"/>
      <c r="S1675" s="199"/>
      <c r="T1675" s="199"/>
      <c r="U1675" s="199"/>
      <c r="V1675" s="199"/>
      <c r="W1675" s="199"/>
      <c r="X1675" s="199"/>
      <c r="Y1675" s="199"/>
      <c r="Z1675" s="199"/>
      <c r="AA1675" s="199"/>
    </row>
    <row r="1676" spans="1:27">
      <c r="A1676" s="199"/>
      <c r="B1676" s="199"/>
      <c r="C1676" s="199"/>
      <c r="D1676" s="199"/>
      <c r="E1676" s="199"/>
      <c r="F1676" s="199"/>
      <c r="G1676" s="199"/>
      <c r="H1676" s="199"/>
      <c r="I1676" s="199"/>
      <c r="J1676" s="199"/>
      <c r="K1676" s="199"/>
      <c r="L1676" s="199"/>
      <c r="M1676" s="199"/>
      <c r="N1676" s="199"/>
      <c r="O1676" s="199"/>
      <c r="P1676" s="199"/>
      <c r="Q1676" s="199"/>
      <c r="R1676" s="199"/>
      <c r="S1676" s="199"/>
      <c r="T1676" s="199"/>
      <c r="U1676" s="199"/>
      <c r="V1676" s="199"/>
      <c r="W1676" s="199"/>
      <c r="X1676" s="199"/>
      <c r="Y1676" s="199"/>
      <c r="Z1676" s="199"/>
      <c r="AA1676" s="199"/>
    </row>
    <row r="1677" spans="1:27">
      <c r="A1677" s="199"/>
      <c r="B1677" s="199"/>
      <c r="C1677" s="199"/>
      <c r="D1677" s="199"/>
      <c r="E1677" s="199"/>
      <c r="F1677" s="199"/>
      <c r="G1677" s="199"/>
      <c r="H1677" s="199"/>
      <c r="I1677" s="199"/>
      <c r="J1677" s="199"/>
      <c r="K1677" s="199"/>
      <c r="L1677" s="199"/>
      <c r="M1677" s="199"/>
      <c r="N1677" s="199"/>
      <c r="O1677" s="199"/>
      <c r="P1677" s="199"/>
      <c r="Q1677" s="199"/>
      <c r="R1677" s="199"/>
      <c r="S1677" s="199"/>
      <c r="T1677" s="199"/>
      <c r="U1677" s="199"/>
      <c r="V1677" s="199"/>
      <c r="W1677" s="199"/>
      <c r="X1677" s="199"/>
      <c r="Y1677" s="199"/>
      <c r="Z1677" s="199"/>
      <c r="AA1677" s="199"/>
    </row>
    <row r="1678" spans="1:27">
      <c r="A1678" s="199"/>
      <c r="B1678" s="199"/>
      <c r="C1678" s="199"/>
      <c r="D1678" s="199"/>
      <c r="E1678" s="199"/>
      <c r="F1678" s="199"/>
      <c r="G1678" s="199"/>
      <c r="H1678" s="199"/>
      <c r="I1678" s="199"/>
      <c r="J1678" s="199"/>
      <c r="K1678" s="199"/>
      <c r="L1678" s="199"/>
      <c r="M1678" s="199"/>
      <c r="N1678" s="199"/>
      <c r="O1678" s="199"/>
      <c r="P1678" s="199"/>
      <c r="Q1678" s="199"/>
      <c r="R1678" s="199"/>
      <c r="S1678" s="199"/>
      <c r="T1678" s="199"/>
      <c r="U1678" s="199"/>
      <c r="V1678" s="199"/>
      <c r="W1678" s="199"/>
      <c r="X1678" s="199"/>
      <c r="Y1678" s="199"/>
      <c r="Z1678" s="199"/>
      <c r="AA1678" s="199"/>
    </row>
    <row r="1679" spans="1:27">
      <c r="A1679" s="199"/>
      <c r="B1679" s="199"/>
      <c r="C1679" s="199"/>
      <c r="D1679" s="199"/>
      <c r="E1679" s="199"/>
      <c r="F1679" s="199"/>
      <c r="G1679" s="199"/>
      <c r="H1679" s="199"/>
      <c r="I1679" s="199"/>
      <c r="J1679" s="199"/>
      <c r="K1679" s="199"/>
      <c r="L1679" s="199"/>
      <c r="M1679" s="199"/>
      <c r="N1679" s="199"/>
      <c r="O1679" s="199"/>
      <c r="P1679" s="199"/>
      <c r="Q1679" s="199"/>
      <c r="R1679" s="199"/>
      <c r="S1679" s="199"/>
      <c r="T1679" s="199"/>
      <c r="U1679" s="199"/>
      <c r="V1679" s="199"/>
      <c r="W1679" s="199"/>
      <c r="X1679" s="199"/>
      <c r="Y1679" s="199"/>
      <c r="Z1679" s="199"/>
      <c r="AA1679" s="199"/>
    </row>
    <row r="1680" spans="1:27">
      <c r="A1680" s="199"/>
      <c r="B1680" s="199"/>
      <c r="C1680" s="199"/>
      <c r="D1680" s="199"/>
      <c r="E1680" s="199"/>
      <c r="F1680" s="199"/>
      <c r="G1680" s="199"/>
      <c r="H1680" s="199"/>
      <c r="I1680" s="199"/>
      <c r="J1680" s="199"/>
      <c r="K1680" s="199"/>
      <c r="L1680" s="199"/>
      <c r="M1680" s="199"/>
      <c r="N1680" s="199"/>
      <c r="O1680" s="199"/>
      <c r="P1680" s="199"/>
      <c r="Q1680" s="199"/>
      <c r="R1680" s="199"/>
      <c r="S1680" s="199"/>
      <c r="T1680" s="199"/>
      <c r="U1680" s="199"/>
      <c r="V1680" s="199"/>
      <c r="W1680" s="199"/>
      <c r="X1680" s="199"/>
      <c r="Y1680" s="199"/>
      <c r="Z1680" s="199"/>
      <c r="AA1680" s="199"/>
    </row>
    <row r="1681" spans="1:27">
      <c r="A1681" s="199"/>
      <c r="B1681" s="199"/>
      <c r="C1681" s="199"/>
      <c r="D1681" s="199"/>
      <c r="E1681" s="199"/>
      <c r="F1681" s="199"/>
      <c r="G1681" s="199"/>
      <c r="H1681" s="199"/>
      <c r="I1681" s="199"/>
      <c r="J1681" s="199"/>
      <c r="K1681" s="199"/>
      <c r="L1681" s="199"/>
      <c r="M1681" s="199"/>
      <c r="N1681" s="199"/>
      <c r="O1681" s="199"/>
      <c r="P1681" s="199"/>
      <c r="Q1681" s="199"/>
      <c r="R1681" s="199"/>
      <c r="S1681" s="199"/>
      <c r="T1681" s="199"/>
      <c r="U1681" s="199"/>
      <c r="V1681" s="199"/>
      <c r="W1681" s="199"/>
      <c r="X1681" s="199"/>
      <c r="Y1681" s="199"/>
      <c r="Z1681" s="199"/>
      <c r="AA1681" s="199"/>
    </row>
    <row r="1682" spans="1:27">
      <c r="A1682" s="199"/>
      <c r="B1682" s="199"/>
      <c r="C1682" s="199"/>
      <c r="D1682" s="199"/>
      <c r="E1682" s="199"/>
      <c r="F1682" s="199"/>
      <c r="G1682" s="199"/>
      <c r="H1682" s="199"/>
      <c r="I1682" s="199"/>
      <c r="J1682" s="199"/>
      <c r="K1682" s="199"/>
      <c r="L1682" s="199"/>
      <c r="M1682" s="199"/>
      <c r="N1682" s="199"/>
      <c r="O1682" s="199"/>
      <c r="P1682" s="199"/>
      <c r="Q1682" s="199"/>
      <c r="R1682" s="199"/>
      <c r="S1682" s="199"/>
      <c r="T1682" s="199"/>
      <c r="U1682" s="199"/>
      <c r="V1682" s="199"/>
      <c r="W1682" s="199"/>
      <c r="X1682" s="199"/>
      <c r="Y1682" s="199"/>
      <c r="Z1682" s="199"/>
      <c r="AA1682" s="199"/>
    </row>
    <row r="1683" spans="1:27">
      <c r="A1683" s="199"/>
      <c r="B1683" s="199"/>
      <c r="C1683" s="199"/>
      <c r="D1683" s="199"/>
      <c r="E1683" s="199"/>
      <c r="F1683" s="199"/>
      <c r="G1683" s="199"/>
      <c r="H1683" s="199"/>
      <c r="I1683" s="199"/>
      <c r="J1683" s="199"/>
      <c r="K1683" s="199"/>
      <c r="L1683" s="199"/>
      <c r="M1683" s="199"/>
      <c r="N1683" s="199"/>
      <c r="O1683" s="199"/>
      <c r="P1683" s="199"/>
      <c r="Q1683" s="199"/>
      <c r="R1683" s="199"/>
      <c r="S1683" s="199"/>
      <c r="T1683" s="199"/>
      <c r="U1683" s="199"/>
      <c r="V1683" s="199"/>
      <c r="W1683" s="199"/>
      <c r="X1683" s="199"/>
      <c r="Y1683" s="199"/>
      <c r="Z1683" s="199"/>
      <c r="AA1683" s="199"/>
    </row>
    <row r="1684" spans="1:27">
      <c r="A1684" s="199"/>
      <c r="B1684" s="199"/>
      <c r="C1684" s="199"/>
      <c r="D1684" s="199"/>
      <c r="E1684" s="199"/>
      <c r="F1684" s="199"/>
      <c r="G1684" s="199"/>
      <c r="H1684" s="199"/>
      <c r="I1684" s="199"/>
      <c r="J1684" s="199"/>
      <c r="K1684" s="199"/>
      <c r="L1684" s="199"/>
      <c r="M1684" s="199"/>
      <c r="N1684" s="199"/>
      <c r="O1684" s="199"/>
      <c r="P1684" s="199"/>
      <c r="Q1684" s="199"/>
      <c r="R1684" s="199"/>
      <c r="S1684" s="199"/>
      <c r="T1684" s="199"/>
      <c r="U1684" s="199"/>
      <c r="V1684" s="199"/>
      <c r="W1684" s="199"/>
      <c r="X1684" s="199"/>
      <c r="Y1684" s="199"/>
      <c r="Z1684" s="199"/>
      <c r="AA1684" s="199"/>
    </row>
    <row r="1685" spans="1:27">
      <c r="A1685" s="199"/>
      <c r="B1685" s="199"/>
      <c r="C1685" s="199"/>
      <c r="D1685" s="199"/>
      <c r="E1685" s="199"/>
      <c r="F1685" s="199"/>
      <c r="G1685" s="199"/>
      <c r="H1685" s="199"/>
      <c r="I1685" s="199"/>
      <c r="J1685" s="199"/>
      <c r="K1685" s="199"/>
      <c r="L1685" s="199"/>
      <c r="M1685" s="199"/>
      <c r="N1685" s="199"/>
      <c r="O1685" s="199"/>
      <c r="P1685" s="199"/>
      <c r="Q1685" s="199"/>
      <c r="R1685" s="199"/>
      <c r="S1685" s="199"/>
      <c r="T1685" s="199"/>
      <c r="U1685" s="199"/>
      <c r="V1685" s="199"/>
      <c r="W1685" s="199"/>
      <c r="X1685" s="199"/>
      <c r="Y1685" s="199"/>
      <c r="Z1685" s="199"/>
      <c r="AA1685" s="199"/>
    </row>
    <row r="1686" spans="1:27">
      <c r="A1686" s="199"/>
      <c r="B1686" s="199"/>
      <c r="C1686" s="199"/>
      <c r="D1686" s="199"/>
      <c r="E1686" s="199"/>
      <c r="F1686" s="199"/>
      <c r="G1686" s="199"/>
      <c r="H1686" s="199"/>
      <c r="I1686" s="199"/>
      <c r="J1686" s="199"/>
      <c r="K1686" s="199"/>
      <c r="L1686" s="199"/>
      <c r="M1686" s="199"/>
      <c r="N1686" s="199"/>
      <c r="O1686" s="199"/>
      <c r="P1686" s="199"/>
      <c r="Q1686" s="199"/>
      <c r="R1686" s="199"/>
      <c r="S1686" s="199"/>
      <c r="T1686" s="199"/>
      <c r="U1686" s="199"/>
      <c r="V1686" s="199"/>
      <c r="W1686" s="199"/>
      <c r="X1686" s="199"/>
      <c r="Y1686" s="199"/>
      <c r="Z1686" s="199"/>
      <c r="AA1686" s="199"/>
    </row>
    <row r="1687" spans="1:27">
      <c r="A1687" s="199"/>
      <c r="B1687" s="199"/>
      <c r="C1687" s="199"/>
      <c r="D1687" s="199"/>
      <c r="E1687" s="199"/>
      <c r="F1687" s="199"/>
      <c r="G1687" s="199"/>
      <c r="H1687" s="199"/>
      <c r="I1687" s="199"/>
      <c r="J1687" s="199"/>
      <c r="K1687" s="199"/>
      <c r="L1687" s="199"/>
      <c r="M1687" s="199"/>
      <c r="N1687" s="199"/>
      <c r="O1687" s="199"/>
      <c r="P1687" s="199"/>
      <c r="Q1687" s="199"/>
      <c r="R1687" s="199"/>
      <c r="S1687" s="199"/>
      <c r="T1687" s="199"/>
      <c r="U1687" s="199"/>
      <c r="V1687" s="199"/>
      <c r="W1687" s="199"/>
      <c r="X1687" s="199"/>
      <c r="Y1687" s="199"/>
      <c r="Z1687" s="199"/>
      <c r="AA1687" s="199"/>
    </row>
    <row r="1688" spans="1:27">
      <c r="A1688" s="199"/>
      <c r="B1688" s="199"/>
      <c r="C1688" s="199"/>
      <c r="D1688" s="199"/>
      <c r="E1688" s="199"/>
      <c r="F1688" s="199"/>
      <c r="G1688" s="199"/>
      <c r="H1688" s="199"/>
      <c r="I1688" s="199"/>
      <c r="J1688" s="199"/>
      <c r="K1688" s="199"/>
      <c r="L1688" s="199"/>
      <c r="M1688" s="199"/>
      <c r="N1688" s="199"/>
      <c r="O1688" s="199"/>
      <c r="P1688" s="199"/>
      <c r="Q1688" s="199"/>
      <c r="R1688" s="199"/>
      <c r="S1688" s="199"/>
      <c r="T1688" s="199"/>
      <c r="U1688" s="199"/>
      <c r="V1688" s="199"/>
      <c r="W1688" s="199"/>
      <c r="X1688" s="199"/>
      <c r="Y1688" s="199"/>
      <c r="Z1688" s="199"/>
      <c r="AA1688" s="199"/>
    </row>
    <row r="1689" spans="1:27">
      <c r="A1689" s="199"/>
      <c r="B1689" s="199"/>
      <c r="C1689" s="199"/>
      <c r="D1689" s="199"/>
      <c r="E1689" s="199"/>
      <c r="F1689" s="199"/>
      <c r="G1689" s="199"/>
      <c r="H1689" s="199"/>
      <c r="I1689" s="199"/>
      <c r="J1689" s="199"/>
      <c r="K1689" s="199"/>
      <c r="L1689" s="199"/>
      <c r="M1689" s="199"/>
      <c r="N1689" s="199"/>
      <c r="O1689" s="199"/>
      <c r="P1689" s="199"/>
      <c r="Q1689" s="199"/>
      <c r="R1689" s="199"/>
      <c r="S1689" s="199"/>
      <c r="T1689" s="199"/>
      <c r="U1689" s="199"/>
      <c r="V1689" s="199"/>
      <c r="W1689" s="199"/>
      <c r="X1689" s="199"/>
      <c r="Y1689" s="199"/>
      <c r="Z1689" s="199"/>
      <c r="AA1689" s="199"/>
    </row>
    <row r="1690" spans="1:27">
      <c r="A1690" s="199"/>
      <c r="B1690" s="199"/>
      <c r="C1690" s="199"/>
      <c r="D1690" s="199"/>
      <c r="E1690" s="199"/>
      <c r="F1690" s="199"/>
      <c r="G1690" s="199"/>
      <c r="H1690" s="199"/>
      <c r="I1690" s="199"/>
      <c r="J1690" s="199"/>
      <c r="K1690" s="199"/>
      <c r="L1690" s="199"/>
      <c r="M1690" s="199"/>
      <c r="N1690" s="199"/>
      <c r="O1690" s="199"/>
      <c r="P1690" s="199"/>
      <c r="Q1690" s="199"/>
      <c r="R1690" s="199"/>
      <c r="S1690" s="199"/>
      <c r="T1690" s="199"/>
      <c r="U1690" s="199"/>
      <c r="V1690" s="199"/>
      <c r="W1690" s="199"/>
      <c r="X1690" s="199"/>
      <c r="Y1690" s="199"/>
      <c r="Z1690" s="199"/>
      <c r="AA1690" s="199"/>
    </row>
    <row r="1691" spans="1:27">
      <c r="A1691" s="199"/>
      <c r="B1691" s="199"/>
      <c r="C1691" s="199"/>
      <c r="D1691" s="199"/>
      <c r="E1691" s="199"/>
      <c r="F1691" s="199"/>
      <c r="G1691" s="199"/>
      <c r="H1691" s="199"/>
      <c r="I1691" s="199"/>
      <c r="J1691" s="199"/>
      <c r="K1691" s="199"/>
      <c r="L1691" s="199"/>
      <c r="M1691" s="199"/>
      <c r="N1691" s="199"/>
      <c r="O1691" s="199"/>
      <c r="P1691" s="199"/>
      <c r="Q1691" s="199"/>
      <c r="R1691" s="199"/>
      <c r="S1691" s="199"/>
      <c r="T1691" s="199"/>
      <c r="U1691" s="199"/>
      <c r="V1691" s="199"/>
      <c r="W1691" s="199"/>
      <c r="X1691" s="199"/>
      <c r="Y1691" s="199"/>
      <c r="Z1691" s="199"/>
      <c r="AA1691" s="199"/>
    </row>
    <row r="1692" spans="1:27">
      <c r="A1692" s="199"/>
      <c r="B1692" s="199"/>
      <c r="C1692" s="199"/>
      <c r="D1692" s="199"/>
      <c r="E1692" s="199"/>
      <c r="F1692" s="199"/>
      <c r="G1692" s="199"/>
      <c r="H1692" s="199"/>
      <c r="I1692" s="199"/>
      <c r="J1692" s="199"/>
      <c r="K1692" s="199"/>
      <c r="L1692" s="199"/>
      <c r="M1692" s="199"/>
      <c r="N1692" s="199"/>
      <c r="O1692" s="199"/>
      <c r="P1692" s="199"/>
      <c r="Q1692" s="199"/>
      <c r="R1692" s="199"/>
      <c r="S1692" s="199"/>
      <c r="T1692" s="199"/>
      <c r="U1692" s="199"/>
      <c r="V1692" s="199"/>
      <c r="W1692" s="199"/>
      <c r="X1692" s="199"/>
      <c r="Y1692" s="199"/>
      <c r="Z1692" s="199"/>
      <c r="AA1692" s="199"/>
    </row>
    <row r="1693" spans="1:27">
      <c r="A1693" s="199"/>
      <c r="B1693" s="199"/>
      <c r="C1693" s="199"/>
      <c r="D1693" s="199"/>
      <c r="E1693" s="199"/>
      <c r="F1693" s="199"/>
      <c r="G1693" s="199"/>
      <c r="H1693" s="199"/>
      <c r="I1693" s="199"/>
      <c r="J1693" s="199"/>
      <c r="K1693" s="199"/>
      <c r="L1693" s="199"/>
      <c r="M1693" s="199"/>
      <c r="N1693" s="199"/>
      <c r="O1693" s="199"/>
      <c r="P1693" s="199"/>
      <c r="Q1693" s="199"/>
      <c r="R1693" s="199"/>
      <c r="S1693" s="199"/>
      <c r="T1693" s="199"/>
      <c r="U1693" s="199"/>
      <c r="V1693" s="199"/>
      <c r="W1693" s="199"/>
      <c r="X1693" s="199"/>
      <c r="Y1693" s="199"/>
      <c r="Z1693" s="199"/>
      <c r="AA1693" s="199"/>
    </row>
    <row r="1694" spans="1:27">
      <c r="A1694" s="199"/>
      <c r="B1694" s="199"/>
      <c r="C1694" s="199"/>
      <c r="D1694" s="199"/>
      <c r="E1694" s="199"/>
      <c r="F1694" s="199"/>
      <c r="G1694" s="199"/>
      <c r="H1694" s="199"/>
      <c r="I1694" s="199"/>
      <c r="J1694" s="199"/>
      <c r="K1694" s="199"/>
      <c r="L1694" s="199"/>
      <c r="M1694" s="199"/>
      <c r="N1694" s="199"/>
      <c r="O1694" s="199"/>
      <c r="P1694" s="199"/>
      <c r="Q1694" s="199"/>
      <c r="R1694" s="199"/>
      <c r="S1694" s="199"/>
      <c r="T1694" s="199"/>
      <c r="U1694" s="199"/>
      <c r="V1694" s="199"/>
      <c r="W1694" s="199"/>
      <c r="X1694" s="199"/>
      <c r="Y1694" s="199"/>
      <c r="Z1694" s="199"/>
      <c r="AA1694" s="199"/>
    </row>
    <row r="1695" spans="1:27">
      <c r="A1695" s="199"/>
      <c r="B1695" s="199"/>
      <c r="C1695" s="199"/>
      <c r="D1695" s="199"/>
      <c r="E1695" s="199"/>
      <c r="F1695" s="199"/>
      <c r="G1695" s="199"/>
      <c r="H1695" s="199"/>
      <c r="I1695" s="199"/>
      <c r="J1695" s="199"/>
      <c r="K1695" s="199"/>
      <c r="L1695" s="199"/>
      <c r="M1695" s="199"/>
      <c r="N1695" s="199"/>
      <c r="O1695" s="199"/>
      <c r="P1695" s="199"/>
      <c r="Q1695" s="199"/>
      <c r="R1695" s="199"/>
      <c r="S1695" s="199"/>
      <c r="T1695" s="199"/>
      <c r="U1695" s="199"/>
      <c r="V1695" s="199"/>
      <c r="W1695" s="199"/>
      <c r="X1695" s="199"/>
      <c r="Y1695" s="199"/>
      <c r="Z1695" s="199"/>
      <c r="AA1695" s="199"/>
    </row>
    <row r="1696" spans="1:27">
      <c r="A1696" s="199"/>
      <c r="B1696" s="199"/>
      <c r="C1696" s="199"/>
      <c r="D1696" s="199"/>
      <c r="E1696" s="199"/>
      <c r="F1696" s="199"/>
      <c r="G1696" s="199"/>
      <c r="H1696" s="199"/>
      <c r="I1696" s="199"/>
      <c r="J1696" s="199"/>
      <c r="K1696" s="199"/>
      <c r="L1696" s="199"/>
      <c r="M1696" s="199"/>
      <c r="N1696" s="199"/>
      <c r="O1696" s="199"/>
      <c r="P1696" s="199"/>
      <c r="Q1696" s="199"/>
      <c r="R1696" s="199"/>
      <c r="S1696" s="199"/>
      <c r="T1696" s="199"/>
      <c r="U1696" s="199"/>
      <c r="V1696" s="199"/>
      <c r="W1696" s="199"/>
      <c r="X1696" s="199"/>
      <c r="Y1696" s="199"/>
      <c r="Z1696" s="199"/>
      <c r="AA1696" s="199"/>
    </row>
    <row r="1697" spans="1:27">
      <c r="A1697" s="199"/>
      <c r="B1697" s="199"/>
      <c r="C1697" s="199"/>
      <c r="D1697" s="199"/>
      <c r="E1697" s="199"/>
      <c r="F1697" s="199"/>
      <c r="G1697" s="199"/>
      <c r="H1697" s="199"/>
      <c r="I1697" s="199"/>
      <c r="J1697" s="199"/>
      <c r="K1697" s="199"/>
      <c r="L1697" s="199"/>
      <c r="M1697" s="199"/>
      <c r="N1697" s="199"/>
      <c r="O1697" s="199"/>
      <c r="P1697" s="199"/>
      <c r="Q1697" s="199"/>
      <c r="R1697" s="199"/>
      <c r="S1697" s="199"/>
      <c r="T1697" s="199"/>
      <c r="U1697" s="199"/>
      <c r="V1697" s="199"/>
      <c r="W1697" s="199"/>
      <c r="X1697" s="199"/>
      <c r="Y1697" s="199"/>
      <c r="Z1697" s="199"/>
      <c r="AA1697" s="199"/>
    </row>
    <row r="1698" spans="1:27">
      <c r="A1698" s="199"/>
      <c r="B1698" s="199"/>
      <c r="C1698" s="199"/>
      <c r="D1698" s="199"/>
      <c r="E1698" s="199"/>
      <c r="F1698" s="199"/>
      <c r="G1698" s="199"/>
      <c r="H1698" s="199"/>
      <c r="I1698" s="199"/>
      <c r="J1698" s="199"/>
      <c r="K1698" s="199"/>
      <c r="L1698" s="199"/>
      <c r="M1698" s="199"/>
      <c r="N1698" s="199"/>
      <c r="O1698" s="199"/>
      <c r="P1698" s="199"/>
      <c r="Q1698" s="199"/>
      <c r="R1698" s="199"/>
      <c r="S1698" s="199"/>
      <c r="T1698" s="199"/>
      <c r="U1698" s="199"/>
      <c r="V1698" s="199"/>
      <c r="W1698" s="199"/>
      <c r="X1698" s="199"/>
      <c r="Y1698" s="199"/>
      <c r="Z1698" s="199"/>
      <c r="AA1698" s="199"/>
    </row>
    <row r="1699" spans="1:27">
      <c r="A1699" s="199"/>
      <c r="B1699" s="199"/>
      <c r="C1699" s="199"/>
      <c r="D1699" s="199"/>
      <c r="E1699" s="199"/>
      <c r="F1699" s="199"/>
      <c r="G1699" s="199"/>
      <c r="H1699" s="199"/>
      <c r="I1699" s="199"/>
      <c r="J1699" s="199"/>
      <c r="K1699" s="199"/>
      <c r="L1699" s="199"/>
      <c r="M1699" s="199"/>
      <c r="N1699" s="199"/>
      <c r="O1699" s="199"/>
      <c r="P1699" s="199"/>
      <c r="Q1699" s="199"/>
      <c r="R1699" s="199"/>
      <c r="S1699" s="199"/>
      <c r="T1699" s="199"/>
      <c r="U1699" s="199"/>
      <c r="V1699" s="199"/>
      <c r="W1699" s="199"/>
      <c r="X1699" s="199"/>
      <c r="Y1699" s="199"/>
      <c r="Z1699" s="199"/>
      <c r="AA1699" s="199"/>
    </row>
    <row r="1700" spans="1:27">
      <c r="A1700" s="199"/>
      <c r="B1700" s="199"/>
      <c r="C1700" s="199"/>
      <c r="D1700" s="199"/>
      <c r="E1700" s="199"/>
      <c r="F1700" s="199"/>
      <c r="G1700" s="199"/>
      <c r="H1700" s="199"/>
      <c r="I1700" s="199"/>
      <c r="J1700" s="199"/>
      <c r="K1700" s="199"/>
      <c r="L1700" s="199"/>
      <c r="M1700" s="199"/>
      <c r="N1700" s="199"/>
      <c r="O1700" s="199"/>
      <c r="P1700" s="199"/>
      <c r="Q1700" s="199"/>
      <c r="R1700" s="199"/>
      <c r="S1700" s="199"/>
      <c r="T1700" s="199"/>
      <c r="U1700" s="199"/>
      <c r="V1700" s="199"/>
      <c r="W1700" s="199"/>
      <c r="X1700" s="199"/>
      <c r="Y1700" s="199"/>
      <c r="Z1700" s="199"/>
      <c r="AA1700" s="199"/>
    </row>
    <row r="1701" spans="1:27">
      <c r="A1701" s="199"/>
      <c r="B1701" s="199"/>
      <c r="C1701" s="199"/>
      <c r="D1701" s="199"/>
      <c r="E1701" s="199"/>
      <c r="F1701" s="199"/>
      <c r="G1701" s="199"/>
      <c r="H1701" s="199"/>
      <c r="I1701" s="199"/>
      <c r="J1701" s="199"/>
      <c r="K1701" s="199"/>
      <c r="L1701" s="199"/>
      <c r="M1701" s="199"/>
      <c r="N1701" s="199"/>
      <c r="O1701" s="199"/>
      <c r="P1701" s="199"/>
      <c r="Q1701" s="199"/>
      <c r="R1701" s="199"/>
      <c r="S1701" s="199"/>
      <c r="T1701" s="199"/>
      <c r="U1701" s="199"/>
      <c r="V1701" s="199"/>
      <c r="W1701" s="199"/>
      <c r="X1701" s="199"/>
      <c r="Y1701" s="199"/>
      <c r="Z1701" s="199"/>
      <c r="AA1701" s="199"/>
    </row>
    <row r="1702" spans="1:27">
      <c r="A1702" s="199"/>
      <c r="B1702" s="199"/>
      <c r="C1702" s="199"/>
      <c r="D1702" s="199"/>
      <c r="E1702" s="199"/>
      <c r="F1702" s="199"/>
      <c r="G1702" s="199"/>
      <c r="H1702" s="199"/>
      <c r="I1702" s="199"/>
      <c r="J1702" s="199"/>
      <c r="K1702" s="199"/>
      <c r="L1702" s="199"/>
      <c r="M1702" s="199"/>
      <c r="N1702" s="199"/>
      <c r="O1702" s="199"/>
      <c r="P1702" s="199"/>
      <c r="Q1702" s="199"/>
      <c r="R1702" s="199"/>
      <c r="S1702" s="199"/>
      <c r="T1702" s="199"/>
      <c r="U1702" s="199"/>
      <c r="V1702" s="199"/>
      <c r="W1702" s="199"/>
      <c r="X1702" s="199"/>
      <c r="Y1702" s="199"/>
      <c r="Z1702" s="199"/>
      <c r="AA1702" s="199"/>
    </row>
    <row r="1703" spans="1:27">
      <c r="A1703" s="199"/>
      <c r="B1703" s="199"/>
      <c r="C1703" s="199"/>
      <c r="D1703" s="199"/>
      <c r="E1703" s="199"/>
      <c r="F1703" s="199"/>
      <c r="G1703" s="199"/>
      <c r="H1703" s="199"/>
      <c r="I1703" s="199"/>
      <c r="J1703" s="199"/>
      <c r="K1703" s="199"/>
      <c r="L1703" s="199"/>
      <c r="M1703" s="199"/>
      <c r="N1703" s="199"/>
      <c r="O1703" s="199"/>
      <c r="P1703" s="199"/>
      <c r="Q1703" s="199"/>
      <c r="R1703" s="199"/>
      <c r="S1703" s="199"/>
      <c r="T1703" s="199"/>
      <c r="U1703" s="199"/>
      <c r="V1703" s="199"/>
      <c r="W1703" s="199"/>
      <c r="X1703" s="199"/>
      <c r="Y1703" s="199"/>
      <c r="Z1703" s="199"/>
      <c r="AA1703" s="199"/>
    </row>
    <row r="1704" spans="1:27">
      <c r="A1704" s="199"/>
      <c r="B1704" s="199"/>
      <c r="C1704" s="199"/>
      <c r="D1704" s="199"/>
      <c r="E1704" s="199"/>
      <c r="F1704" s="199"/>
      <c r="G1704" s="199"/>
      <c r="H1704" s="199"/>
      <c r="I1704" s="199"/>
      <c r="J1704" s="199"/>
      <c r="K1704" s="199"/>
      <c r="L1704" s="199"/>
      <c r="M1704" s="199"/>
      <c r="N1704" s="199"/>
      <c r="O1704" s="199"/>
      <c r="P1704" s="199"/>
      <c r="Q1704" s="199"/>
      <c r="R1704" s="199"/>
      <c r="S1704" s="199"/>
      <c r="T1704" s="199"/>
      <c r="U1704" s="199"/>
      <c r="V1704" s="199"/>
      <c r="W1704" s="199"/>
      <c r="X1704" s="199"/>
      <c r="Y1704" s="199"/>
      <c r="Z1704" s="199"/>
      <c r="AA1704" s="199"/>
    </row>
    <row r="1705" spans="1:27">
      <c r="A1705" s="199"/>
      <c r="B1705" s="199"/>
      <c r="C1705" s="199"/>
      <c r="D1705" s="199"/>
      <c r="E1705" s="199"/>
      <c r="F1705" s="199"/>
      <c r="G1705" s="199"/>
      <c r="H1705" s="199"/>
      <c r="I1705" s="199"/>
      <c r="J1705" s="199"/>
      <c r="K1705" s="199"/>
      <c r="L1705" s="199"/>
      <c r="M1705" s="199"/>
      <c r="N1705" s="199"/>
      <c r="O1705" s="199"/>
      <c r="P1705" s="199"/>
      <c r="Q1705" s="199"/>
      <c r="R1705" s="199"/>
      <c r="S1705" s="199"/>
      <c r="T1705" s="199"/>
      <c r="U1705" s="199"/>
      <c r="V1705" s="199"/>
      <c r="W1705" s="199"/>
      <c r="X1705" s="199"/>
      <c r="Y1705" s="199"/>
      <c r="Z1705" s="199"/>
      <c r="AA1705" s="199"/>
    </row>
    <row r="1706" spans="1:27">
      <c r="A1706" s="199"/>
      <c r="B1706" s="199"/>
      <c r="C1706" s="199"/>
      <c r="D1706" s="199"/>
      <c r="E1706" s="199"/>
      <c r="F1706" s="199"/>
      <c r="G1706" s="199"/>
      <c r="H1706" s="199"/>
      <c r="I1706" s="199"/>
      <c r="J1706" s="199"/>
      <c r="K1706" s="199"/>
      <c r="L1706" s="199"/>
      <c r="M1706" s="199"/>
      <c r="N1706" s="199"/>
      <c r="O1706" s="199"/>
      <c r="P1706" s="199"/>
      <c r="Q1706" s="199"/>
      <c r="R1706" s="199"/>
      <c r="S1706" s="199"/>
      <c r="T1706" s="199"/>
      <c r="U1706" s="199"/>
      <c r="V1706" s="199"/>
      <c r="W1706" s="199"/>
      <c r="X1706" s="199"/>
      <c r="Y1706" s="199"/>
      <c r="Z1706" s="199"/>
      <c r="AA1706" s="199"/>
    </row>
    <row r="1707" spans="1:27">
      <c r="A1707" s="199"/>
      <c r="B1707" s="199"/>
      <c r="C1707" s="199"/>
      <c r="D1707" s="199"/>
      <c r="E1707" s="199"/>
      <c r="F1707" s="199"/>
      <c r="G1707" s="199"/>
      <c r="H1707" s="199"/>
      <c r="I1707" s="199"/>
      <c r="J1707" s="199"/>
      <c r="K1707" s="199"/>
      <c r="L1707" s="199"/>
      <c r="M1707" s="199"/>
      <c r="N1707" s="199"/>
      <c r="O1707" s="199"/>
      <c r="P1707" s="199"/>
      <c r="Q1707" s="199"/>
      <c r="R1707" s="199"/>
      <c r="S1707" s="199"/>
      <c r="T1707" s="199"/>
      <c r="U1707" s="199"/>
      <c r="V1707" s="199"/>
      <c r="W1707" s="199"/>
      <c r="X1707" s="199"/>
      <c r="Y1707" s="199"/>
      <c r="Z1707" s="199"/>
      <c r="AA1707" s="199"/>
    </row>
    <row r="1708" spans="1:27">
      <c r="A1708" s="199"/>
      <c r="B1708" s="199"/>
      <c r="C1708" s="199"/>
      <c r="D1708" s="199"/>
      <c r="E1708" s="199"/>
      <c r="F1708" s="199"/>
      <c r="G1708" s="199"/>
      <c r="H1708" s="199"/>
      <c r="I1708" s="199"/>
      <c r="J1708" s="199"/>
      <c r="K1708" s="199"/>
      <c r="L1708" s="199"/>
      <c r="M1708" s="199"/>
      <c r="N1708" s="199"/>
      <c r="O1708" s="199"/>
      <c r="P1708" s="199"/>
      <c r="Q1708" s="199"/>
      <c r="R1708" s="199"/>
      <c r="S1708" s="199"/>
      <c r="T1708" s="199"/>
      <c r="U1708" s="199"/>
      <c r="V1708" s="199"/>
      <c r="W1708" s="199"/>
      <c r="X1708" s="199"/>
      <c r="Y1708" s="199"/>
      <c r="Z1708" s="199"/>
      <c r="AA1708" s="199"/>
    </row>
    <row r="1709" spans="1:27">
      <c r="A1709" s="199"/>
      <c r="B1709" s="199"/>
      <c r="C1709" s="199"/>
      <c r="D1709" s="199"/>
      <c r="E1709" s="199"/>
      <c r="F1709" s="199"/>
      <c r="G1709" s="199"/>
      <c r="H1709" s="199"/>
      <c r="I1709" s="199"/>
      <c r="J1709" s="199"/>
      <c r="K1709" s="199"/>
      <c r="L1709" s="199"/>
      <c r="M1709" s="199"/>
      <c r="N1709" s="199"/>
      <c r="O1709" s="199"/>
      <c r="P1709" s="199"/>
      <c r="Q1709" s="199"/>
      <c r="R1709" s="199"/>
      <c r="S1709" s="199"/>
      <c r="T1709" s="199"/>
      <c r="U1709" s="199"/>
      <c r="V1709" s="199"/>
      <c r="W1709" s="199"/>
      <c r="X1709" s="199"/>
      <c r="Y1709" s="199"/>
      <c r="Z1709" s="199"/>
      <c r="AA1709" s="199"/>
    </row>
    <row r="1710" spans="1:27">
      <c r="A1710" s="199"/>
      <c r="B1710" s="199"/>
      <c r="C1710" s="199"/>
      <c r="D1710" s="199"/>
      <c r="E1710" s="199"/>
      <c r="F1710" s="199"/>
      <c r="G1710" s="199"/>
      <c r="H1710" s="199"/>
      <c r="I1710" s="199"/>
      <c r="J1710" s="199"/>
      <c r="K1710" s="199"/>
      <c r="L1710" s="199"/>
      <c r="M1710" s="199"/>
      <c r="N1710" s="199"/>
      <c r="O1710" s="199"/>
      <c r="P1710" s="199"/>
      <c r="Q1710" s="199"/>
      <c r="R1710" s="199"/>
      <c r="S1710" s="199"/>
      <c r="T1710" s="199"/>
      <c r="U1710" s="199"/>
      <c r="V1710" s="199"/>
      <c r="W1710" s="199"/>
      <c r="X1710" s="199"/>
      <c r="Y1710" s="199"/>
      <c r="Z1710" s="199"/>
      <c r="AA1710" s="199"/>
    </row>
    <row r="1711" spans="1:27">
      <c r="A1711" s="199"/>
      <c r="B1711" s="199"/>
      <c r="C1711" s="199"/>
      <c r="D1711" s="199"/>
      <c r="E1711" s="199"/>
      <c r="F1711" s="199"/>
      <c r="G1711" s="199"/>
      <c r="H1711" s="199"/>
      <c r="I1711" s="199"/>
      <c r="J1711" s="199"/>
      <c r="K1711" s="199"/>
      <c r="L1711" s="199"/>
      <c r="M1711" s="199"/>
      <c r="N1711" s="199"/>
      <c r="O1711" s="199"/>
      <c r="P1711" s="199"/>
      <c r="Q1711" s="199"/>
      <c r="R1711" s="199"/>
      <c r="S1711" s="199"/>
      <c r="T1711" s="199"/>
      <c r="U1711" s="199"/>
      <c r="V1711" s="199"/>
      <c r="W1711" s="199"/>
      <c r="X1711" s="199"/>
      <c r="Y1711" s="199"/>
      <c r="Z1711" s="199"/>
      <c r="AA1711" s="199"/>
    </row>
    <row r="1712" spans="1:27">
      <c r="A1712" s="199"/>
      <c r="B1712" s="199"/>
      <c r="C1712" s="199"/>
      <c r="D1712" s="199"/>
      <c r="E1712" s="199"/>
      <c r="F1712" s="199"/>
      <c r="G1712" s="199"/>
      <c r="H1712" s="199"/>
      <c r="I1712" s="199"/>
      <c r="J1712" s="199"/>
      <c r="K1712" s="199"/>
      <c r="L1712" s="199"/>
      <c r="M1712" s="199"/>
      <c r="N1712" s="199"/>
      <c r="O1712" s="199"/>
      <c r="P1712" s="199"/>
      <c r="Q1712" s="199"/>
      <c r="R1712" s="199"/>
      <c r="S1712" s="199"/>
      <c r="T1712" s="199"/>
      <c r="U1712" s="199"/>
      <c r="V1712" s="199"/>
      <c r="W1712" s="199"/>
      <c r="X1712" s="199"/>
      <c r="Y1712" s="199"/>
      <c r="Z1712" s="199"/>
      <c r="AA1712" s="199"/>
    </row>
    <row r="1713" spans="1:27">
      <c r="A1713" s="199"/>
      <c r="B1713" s="199"/>
      <c r="C1713" s="199"/>
      <c r="D1713" s="199"/>
      <c r="E1713" s="199"/>
      <c r="F1713" s="199"/>
      <c r="G1713" s="199"/>
      <c r="H1713" s="199"/>
      <c r="I1713" s="199"/>
      <c r="J1713" s="199"/>
      <c r="K1713" s="199"/>
      <c r="L1713" s="199"/>
      <c r="M1713" s="199"/>
      <c r="N1713" s="199"/>
      <c r="O1713" s="199"/>
      <c r="P1713" s="199"/>
      <c r="Q1713" s="199"/>
      <c r="R1713" s="199"/>
      <c r="S1713" s="199"/>
      <c r="T1713" s="199"/>
      <c r="U1713" s="199"/>
      <c r="V1713" s="199"/>
      <c r="W1713" s="199"/>
      <c r="X1713" s="199"/>
      <c r="Y1713" s="199"/>
      <c r="Z1713" s="199"/>
      <c r="AA1713" s="199"/>
    </row>
    <row r="1714" spans="1:27">
      <c r="A1714" s="199"/>
      <c r="B1714" s="199"/>
      <c r="C1714" s="199"/>
      <c r="D1714" s="199"/>
      <c r="E1714" s="199"/>
      <c r="F1714" s="199"/>
      <c r="G1714" s="199"/>
      <c r="H1714" s="199"/>
      <c r="I1714" s="199"/>
      <c r="J1714" s="199"/>
      <c r="K1714" s="199"/>
      <c r="L1714" s="199"/>
      <c r="M1714" s="199"/>
      <c r="N1714" s="199"/>
      <c r="O1714" s="199"/>
      <c r="P1714" s="199"/>
      <c r="Q1714" s="199"/>
      <c r="R1714" s="199"/>
      <c r="S1714" s="199"/>
      <c r="T1714" s="199"/>
      <c r="U1714" s="199"/>
      <c r="V1714" s="199"/>
      <c r="W1714" s="199"/>
      <c r="X1714" s="199"/>
      <c r="Y1714" s="199"/>
      <c r="Z1714" s="199"/>
      <c r="AA1714" s="199"/>
    </row>
    <row r="1715" spans="1:27">
      <c r="A1715" s="199"/>
      <c r="B1715" s="199"/>
      <c r="C1715" s="199"/>
      <c r="D1715" s="199"/>
      <c r="E1715" s="199"/>
      <c r="F1715" s="199"/>
      <c r="G1715" s="199"/>
      <c r="H1715" s="199"/>
      <c r="I1715" s="199"/>
      <c r="J1715" s="199"/>
      <c r="K1715" s="199"/>
      <c r="L1715" s="199"/>
      <c r="M1715" s="199"/>
      <c r="N1715" s="199"/>
      <c r="O1715" s="199"/>
      <c r="P1715" s="199"/>
      <c r="Q1715" s="199"/>
      <c r="R1715" s="199"/>
      <c r="S1715" s="199"/>
      <c r="T1715" s="199"/>
      <c r="U1715" s="199"/>
      <c r="V1715" s="199"/>
      <c r="W1715" s="199"/>
      <c r="X1715" s="199"/>
      <c r="Y1715" s="199"/>
      <c r="Z1715" s="199"/>
      <c r="AA1715" s="199"/>
    </row>
    <row r="1716" spans="1:27">
      <c r="A1716" s="199"/>
      <c r="B1716" s="199"/>
      <c r="C1716" s="199"/>
      <c r="D1716" s="199"/>
      <c r="E1716" s="199"/>
      <c r="F1716" s="199"/>
      <c r="G1716" s="199"/>
      <c r="H1716" s="199"/>
      <c r="I1716" s="199"/>
      <c r="J1716" s="199"/>
      <c r="K1716" s="199"/>
      <c r="L1716" s="199"/>
      <c r="M1716" s="199"/>
      <c r="N1716" s="199"/>
      <c r="O1716" s="199"/>
      <c r="P1716" s="199"/>
      <c r="Q1716" s="199"/>
      <c r="R1716" s="199"/>
      <c r="S1716" s="199"/>
      <c r="T1716" s="199"/>
      <c r="U1716" s="199"/>
      <c r="V1716" s="199"/>
      <c r="W1716" s="199"/>
      <c r="X1716" s="199"/>
      <c r="Y1716" s="199"/>
      <c r="Z1716" s="199"/>
      <c r="AA1716" s="199"/>
    </row>
    <row r="1717" spans="1:27">
      <c r="A1717" s="199"/>
      <c r="B1717" s="199"/>
      <c r="C1717" s="199"/>
      <c r="D1717" s="199"/>
      <c r="E1717" s="199"/>
      <c r="F1717" s="199"/>
      <c r="G1717" s="199"/>
      <c r="H1717" s="199"/>
      <c r="I1717" s="199"/>
      <c r="J1717" s="199"/>
      <c r="K1717" s="199"/>
      <c r="L1717" s="199"/>
      <c r="M1717" s="199"/>
      <c r="N1717" s="199"/>
      <c r="O1717" s="199"/>
      <c r="P1717" s="199"/>
      <c r="Q1717" s="199"/>
      <c r="R1717" s="199"/>
      <c r="S1717" s="199"/>
      <c r="T1717" s="199"/>
      <c r="U1717" s="199"/>
      <c r="V1717" s="199"/>
      <c r="W1717" s="199"/>
      <c r="X1717" s="199"/>
      <c r="Y1717" s="199"/>
      <c r="Z1717" s="199"/>
      <c r="AA1717" s="199"/>
    </row>
    <row r="1718" spans="1:27">
      <c r="A1718" s="199"/>
      <c r="B1718" s="199"/>
      <c r="C1718" s="199"/>
      <c r="D1718" s="199"/>
      <c r="E1718" s="199"/>
      <c r="F1718" s="199"/>
      <c r="G1718" s="199"/>
      <c r="H1718" s="199"/>
      <c r="I1718" s="199"/>
      <c r="J1718" s="199"/>
      <c r="K1718" s="199"/>
      <c r="L1718" s="199"/>
      <c r="M1718" s="199"/>
      <c r="N1718" s="199"/>
      <c r="O1718" s="199"/>
      <c r="P1718" s="199"/>
      <c r="Q1718" s="199"/>
      <c r="R1718" s="199"/>
      <c r="S1718" s="199"/>
      <c r="T1718" s="199"/>
      <c r="U1718" s="199"/>
      <c r="V1718" s="199"/>
      <c r="W1718" s="199"/>
      <c r="X1718" s="199"/>
      <c r="Y1718" s="199"/>
      <c r="Z1718" s="199"/>
      <c r="AA1718" s="199"/>
    </row>
    <row r="1719" spans="1:27">
      <c r="A1719" s="199"/>
      <c r="B1719" s="199"/>
      <c r="C1719" s="199"/>
      <c r="D1719" s="199"/>
      <c r="E1719" s="199"/>
      <c r="F1719" s="199"/>
      <c r="G1719" s="199"/>
      <c r="H1719" s="199"/>
      <c r="I1719" s="199"/>
      <c r="J1719" s="199"/>
      <c r="K1719" s="199"/>
      <c r="L1719" s="199"/>
      <c r="M1719" s="199"/>
      <c r="N1719" s="199"/>
      <c r="O1719" s="199"/>
      <c r="P1719" s="199"/>
      <c r="Q1719" s="199"/>
      <c r="R1719" s="199"/>
      <c r="S1719" s="199"/>
      <c r="T1719" s="199"/>
      <c r="U1719" s="199"/>
      <c r="V1719" s="199"/>
      <c r="W1719" s="199"/>
      <c r="X1719" s="199"/>
      <c r="Y1719" s="199"/>
      <c r="Z1719" s="199"/>
      <c r="AA1719" s="199"/>
    </row>
    <row r="1720" spans="1:27">
      <c r="A1720" s="199"/>
      <c r="B1720" s="199"/>
      <c r="C1720" s="199"/>
      <c r="D1720" s="199"/>
      <c r="E1720" s="199"/>
      <c r="F1720" s="199"/>
      <c r="G1720" s="199"/>
      <c r="H1720" s="199"/>
      <c r="I1720" s="199"/>
      <c r="J1720" s="199"/>
      <c r="K1720" s="199"/>
      <c r="L1720" s="199"/>
      <c r="M1720" s="199"/>
      <c r="N1720" s="199"/>
      <c r="O1720" s="199"/>
      <c r="P1720" s="199"/>
      <c r="Q1720" s="199"/>
      <c r="R1720" s="199"/>
      <c r="S1720" s="199"/>
      <c r="T1720" s="199"/>
      <c r="U1720" s="199"/>
      <c r="V1720" s="199"/>
      <c r="W1720" s="199"/>
      <c r="X1720" s="199"/>
      <c r="Y1720" s="199"/>
      <c r="Z1720" s="199"/>
      <c r="AA1720" s="199"/>
    </row>
    <row r="1721" spans="1:27">
      <c r="A1721" s="199"/>
      <c r="B1721" s="199"/>
      <c r="C1721" s="199"/>
      <c r="D1721" s="199"/>
      <c r="E1721" s="199"/>
      <c r="F1721" s="199"/>
      <c r="G1721" s="199"/>
      <c r="H1721" s="199"/>
      <c r="I1721" s="199"/>
      <c r="J1721" s="199"/>
      <c r="K1721" s="199"/>
      <c r="L1721" s="199"/>
      <c r="M1721" s="199"/>
      <c r="N1721" s="199"/>
      <c r="O1721" s="199"/>
      <c r="P1721" s="199"/>
      <c r="Q1721" s="199"/>
      <c r="R1721" s="199"/>
      <c r="S1721" s="199"/>
      <c r="T1721" s="199"/>
      <c r="U1721" s="199"/>
      <c r="V1721" s="199"/>
      <c r="W1721" s="199"/>
      <c r="X1721" s="199"/>
      <c r="Y1721" s="199"/>
      <c r="Z1721" s="199"/>
      <c r="AA1721" s="199"/>
    </row>
    <row r="1722" spans="1:27">
      <c r="A1722" s="199"/>
      <c r="B1722" s="199"/>
      <c r="C1722" s="199"/>
      <c r="D1722" s="199"/>
      <c r="E1722" s="199"/>
      <c r="F1722" s="199"/>
      <c r="G1722" s="199"/>
      <c r="H1722" s="199"/>
      <c r="I1722" s="199"/>
      <c r="J1722" s="199"/>
      <c r="K1722" s="199"/>
      <c r="L1722" s="199"/>
      <c r="M1722" s="199"/>
      <c r="N1722" s="199"/>
      <c r="O1722" s="199"/>
      <c r="P1722" s="199"/>
      <c r="Q1722" s="199"/>
      <c r="R1722" s="199"/>
      <c r="S1722" s="199"/>
      <c r="T1722" s="199"/>
      <c r="U1722" s="199"/>
      <c r="V1722" s="199"/>
      <c r="W1722" s="199"/>
      <c r="X1722" s="199"/>
      <c r="Y1722" s="199"/>
      <c r="Z1722" s="199"/>
      <c r="AA1722" s="199"/>
    </row>
    <row r="1723" spans="1:27">
      <c r="A1723" s="199"/>
      <c r="B1723" s="199"/>
      <c r="C1723" s="199"/>
      <c r="D1723" s="199"/>
      <c r="E1723" s="199"/>
      <c r="F1723" s="199"/>
      <c r="G1723" s="199"/>
      <c r="H1723" s="199"/>
      <c r="I1723" s="199"/>
      <c r="J1723" s="199"/>
      <c r="K1723" s="199"/>
      <c r="L1723" s="199"/>
      <c r="M1723" s="199"/>
      <c r="N1723" s="199"/>
      <c r="O1723" s="199"/>
      <c r="P1723" s="199"/>
      <c r="Q1723" s="199"/>
      <c r="R1723" s="199"/>
      <c r="S1723" s="199"/>
      <c r="T1723" s="199"/>
      <c r="U1723" s="199"/>
      <c r="V1723" s="199"/>
      <c r="W1723" s="199"/>
      <c r="X1723" s="199"/>
      <c r="Y1723" s="199"/>
      <c r="Z1723" s="199"/>
      <c r="AA1723" s="199"/>
    </row>
    <row r="1724" spans="1:27">
      <c r="A1724" s="199"/>
      <c r="B1724" s="199"/>
      <c r="C1724" s="199"/>
      <c r="D1724" s="199"/>
      <c r="E1724" s="199"/>
      <c r="F1724" s="199"/>
      <c r="G1724" s="199"/>
      <c r="H1724" s="199"/>
      <c r="I1724" s="199"/>
      <c r="J1724" s="199"/>
      <c r="K1724" s="199"/>
      <c r="L1724" s="199"/>
      <c r="M1724" s="199"/>
      <c r="N1724" s="199"/>
      <c r="O1724" s="199"/>
      <c r="P1724" s="199"/>
      <c r="Q1724" s="199"/>
      <c r="R1724" s="199"/>
      <c r="S1724" s="199"/>
      <c r="T1724" s="199"/>
      <c r="U1724" s="199"/>
      <c r="V1724" s="199"/>
      <c r="W1724" s="199"/>
      <c r="X1724" s="199"/>
      <c r="Y1724" s="199"/>
      <c r="Z1724" s="199"/>
      <c r="AA1724" s="199"/>
    </row>
    <row r="1725" spans="1:27">
      <c r="A1725" s="199"/>
      <c r="B1725" s="199"/>
      <c r="C1725" s="199"/>
      <c r="D1725" s="199"/>
      <c r="E1725" s="199"/>
      <c r="F1725" s="199"/>
      <c r="G1725" s="199"/>
      <c r="H1725" s="199"/>
      <c r="I1725" s="199"/>
      <c r="J1725" s="199"/>
      <c r="K1725" s="199"/>
      <c r="L1725" s="199"/>
      <c r="M1725" s="199"/>
      <c r="N1725" s="199"/>
      <c r="O1725" s="199"/>
      <c r="P1725" s="199"/>
      <c r="Q1725" s="199"/>
      <c r="R1725" s="199"/>
      <c r="S1725" s="199"/>
      <c r="T1725" s="199"/>
      <c r="U1725" s="199"/>
      <c r="V1725" s="199"/>
      <c r="W1725" s="199"/>
      <c r="X1725" s="199"/>
      <c r="Y1725" s="199"/>
      <c r="Z1725" s="199"/>
      <c r="AA1725" s="199"/>
    </row>
    <row r="1726" spans="1:27">
      <c r="A1726" s="199"/>
      <c r="B1726" s="199"/>
      <c r="C1726" s="199"/>
      <c r="D1726" s="199"/>
      <c r="E1726" s="199"/>
      <c r="F1726" s="199"/>
      <c r="G1726" s="199"/>
      <c r="H1726" s="199"/>
      <c r="I1726" s="199"/>
      <c r="J1726" s="199"/>
      <c r="K1726" s="199"/>
      <c r="L1726" s="199"/>
      <c r="M1726" s="199"/>
      <c r="N1726" s="199"/>
      <c r="O1726" s="199"/>
      <c r="P1726" s="199"/>
      <c r="Q1726" s="199"/>
      <c r="R1726" s="199"/>
      <c r="S1726" s="199"/>
      <c r="T1726" s="199"/>
      <c r="U1726" s="199"/>
      <c r="V1726" s="199"/>
      <c r="W1726" s="199"/>
      <c r="X1726" s="199"/>
      <c r="Y1726" s="199"/>
      <c r="Z1726" s="199"/>
      <c r="AA1726" s="199"/>
    </row>
    <row r="1727" spans="1:27">
      <c r="A1727" s="199"/>
      <c r="B1727" s="199"/>
      <c r="C1727" s="199"/>
      <c r="D1727" s="199"/>
      <c r="E1727" s="199"/>
      <c r="F1727" s="199"/>
      <c r="G1727" s="199"/>
      <c r="H1727" s="199"/>
      <c r="I1727" s="199"/>
      <c r="J1727" s="199"/>
      <c r="K1727" s="199"/>
      <c r="L1727" s="199"/>
      <c r="M1727" s="199"/>
      <c r="N1727" s="199"/>
      <c r="O1727" s="199"/>
      <c r="P1727" s="199"/>
      <c r="Q1727" s="199"/>
      <c r="R1727" s="199"/>
      <c r="S1727" s="199"/>
      <c r="T1727" s="199"/>
      <c r="U1727" s="199"/>
      <c r="V1727" s="199"/>
      <c r="W1727" s="199"/>
      <c r="X1727" s="199"/>
      <c r="Y1727" s="199"/>
      <c r="Z1727" s="199"/>
      <c r="AA1727" s="199"/>
    </row>
    <row r="1728" spans="1:27">
      <c r="A1728" s="199"/>
      <c r="B1728" s="199"/>
      <c r="C1728" s="199"/>
      <c r="D1728" s="199"/>
      <c r="E1728" s="199"/>
      <c r="F1728" s="199"/>
      <c r="G1728" s="199"/>
      <c r="H1728" s="199"/>
      <c r="I1728" s="199"/>
      <c r="J1728" s="199"/>
      <c r="K1728" s="199"/>
      <c r="L1728" s="199"/>
      <c r="M1728" s="199"/>
      <c r="N1728" s="199"/>
      <c r="O1728" s="199"/>
      <c r="P1728" s="199"/>
      <c r="Q1728" s="199"/>
      <c r="R1728" s="199"/>
      <c r="S1728" s="199"/>
      <c r="T1728" s="199"/>
      <c r="U1728" s="199"/>
      <c r="V1728" s="199"/>
      <c r="W1728" s="199"/>
      <c r="X1728" s="199"/>
      <c r="Y1728" s="199"/>
      <c r="Z1728" s="199"/>
      <c r="AA1728" s="199"/>
    </row>
    <row r="1729" spans="1:27">
      <c r="A1729" s="199"/>
      <c r="B1729" s="199"/>
      <c r="C1729" s="199"/>
      <c r="D1729" s="199"/>
      <c r="E1729" s="199"/>
      <c r="F1729" s="199"/>
      <c r="G1729" s="199"/>
      <c r="H1729" s="199"/>
      <c r="I1729" s="199"/>
      <c r="J1729" s="199"/>
      <c r="K1729" s="199"/>
      <c r="L1729" s="199"/>
      <c r="M1729" s="199"/>
      <c r="N1729" s="199"/>
      <c r="O1729" s="199"/>
      <c r="P1729" s="199"/>
      <c r="Q1729" s="199"/>
      <c r="R1729" s="199"/>
      <c r="S1729" s="199"/>
      <c r="T1729" s="199"/>
      <c r="U1729" s="199"/>
      <c r="V1729" s="199"/>
      <c r="W1729" s="199"/>
      <c r="X1729" s="199"/>
      <c r="Y1729" s="199"/>
      <c r="Z1729" s="199"/>
      <c r="AA1729" s="199"/>
    </row>
    <row r="1730" spans="1:27">
      <c r="A1730" s="199"/>
      <c r="B1730" s="199"/>
      <c r="C1730" s="199"/>
      <c r="D1730" s="199"/>
      <c r="E1730" s="199"/>
      <c r="F1730" s="199"/>
      <c r="G1730" s="199"/>
      <c r="H1730" s="199"/>
      <c r="I1730" s="199"/>
      <c r="J1730" s="199"/>
      <c r="K1730" s="199"/>
      <c r="L1730" s="199"/>
      <c r="M1730" s="199"/>
      <c r="N1730" s="199"/>
      <c r="O1730" s="199"/>
      <c r="P1730" s="199"/>
      <c r="Q1730" s="199"/>
      <c r="R1730" s="199"/>
      <c r="S1730" s="199"/>
      <c r="T1730" s="199"/>
      <c r="U1730" s="199"/>
      <c r="V1730" s="199"/>
      <c r="W1730" s="199"/>
      <c r="X1730" s="199"/>
      <c r="Y1730" s="199"/>
      <c r="Z1730" s="199"/>
      <c r="AA1730" s="199"/>
    </row>
    <row r="1731" spans="1:27">
      <c r="A1731" s="199"/>
      <c r="B1731" s="199"/>
      <c r="C1731" s="199"/>
      <c r="D1731" s="199"/>
      <c r="E1731" s="199"/>
      <c r="F1731" s="199"/>
      <c r="G1731" s="199"/>
      <c r="H1731" s="199"/>
      <c r="I1731" s="199"/>
      <c r="J1731" s="199"/>
      <c r="K1731" s="199"/>
      <c r="L1731" s="199"/>
      <c r="M1731" s="199"/>
      <c r="N1731" s="199"/>
      <c r="O1731" s="199"/>
      <c r="P1731" s="199"/>
      <c r="Q1731" s="199"/>
      <c r="R1731" s="199"/>
      <c r="S1731" s="199"/>
      <c r="T1731" s="199"/>
      <c r="U1731" s="199"/>
      <c r="V1731" s="199"/>
      <c r="W1731" s="199"/>
      <c r="X1731" s="199"/>
      <c r="Y1731" s="199"/>
      <c r="Z1731" s="199"/>
      <c r="AA1731" s="199"/>
    </row>
    <row r="1732" spans="1:27">
      <c r="A1732" s="199"/>
      <c r="B1732" s="199"/>
      <c r="C1732" s="199"/>
      <c r="D1732" s="199"/>
      <c r="E1732" s="199"/>
      <c r="F1732" s="199"/>
      <c r="G1732" s="199"/>
      <c r="H1732" s="199"/>
      <c r="I1732" s="199"/>
      <c r="J1732" s="199"/>
      <c r="K1732" s="199"/>
      <c r="L1732" s="199"/>
      <c r="M1732" s="199"/>
      <c r="N1732" s="199"/>
      <c r="O1732" s="199"/>
      <c r="P1732" s="199"/>
      <c r="Q1732" s="199"/>
      <c r="R1732" s="199"/>
      <c r="S1732" s="199"/>
      <c r="T1732" s="199"/>
      <c r="U1732" s="199"/>
      <c r="V1732" s="199"/>
      <c r="W1732" s="199"/>
      <c r="X1732" s="199"/>
      <c r="Y1732" s="199"/>
      <c r="Z1732" s="199"/>
      <c r="AA1732" s="199"/>
    </row>
    <row r="1733" spans="1:27">
      <c r="A1733" s="199"/>
      <c r="B1733" s="199"/>
      <c r="C1733" s="199"/>
      <c r="D1733" s="199"/>
      <c r="E1733" s="199"/>
      <c r="F1733" s="199"/>
      <c r="G1733" s="199"/>
      <c r="H1733" s="199"/>
      <c r="I1733" s="199"/>
      <c r="J1733" s="199"/>
      <c r="K1733" s="199"/>
      <c r="L1733" s="199"/>
      <c r="M1733" s="199"/>
      <c r="N1733" s="199"/>
      <c r="O1733" s="199"/>
      <c r="P1733" s="199"/>
      <c r="Q1733" s="199"/>
      <c r="R1733" s="199"/>
      <c r="S1733" s="199"/>
      <c r="T1733" s="199"/>
      <c r="U1733" s="199"/>
      <c r="V1733" s="199"/>
      <c r="W1733" s="199"/>
      <c r="X1733" s="199"/>
      <c r="Y1733" s="199"/>
      <c r="Z1733" s="199"/>
      <c r="AA1733" s="199"/>
    </row>
    <row r="1734" spans="1:27">
      <c r="A1734" s="199"/>
      <c r="B1734" s="199"/>
      <c r="C1734" s="199"/>
      <c r="D1734" s="199"/>
      <c r="E1734" s="199"/>
      <c r="F1734" s="199"/>
      <c r="G1734" s="199"/>
      <c r="H1734" s="199"/>
      <c r="I1734" s="199"/>
      <c r="J1734" s="199"/>
      <c r="K1734" s="199"/>
      <c r="L1734" s="199"/>
      <c r="M1734" s="199"/>
      <c r="N1734" s="199"/>
      <c r="O1734" s="199"/>
      <c r="P1734" s="199"/>
      <c r="Q1734" s="199"/>
      <c r="R1734" s="199"/>
      <c r="S1734" s="199"/>
      <c r="T1734" s="199"/>
      <c r="U1734" s="199"/>
      <c r="V1734" s="199"/>
      <c r="W1734" s="199"/>
      <c r="X1734" s="199"/>
      <c r="Y1734" s="199"/>
      <c r="Z1734" s="199"/>
      <c r="AA1734" s="199"/>
    </row>
    <row r="1735" spans="1:27">
      <c r="A1735" s="199"/>
      <c r="B1735" s="199"/>
      <c r="C1735" s="199"/>
      <c r="D1735" s="199"/>
      <c r="E1735" s="199"/>
      <c r="F1735" s="199"/>
      <c r="G1735" s="199"/>
      <c r="H1735" s="199"/>
      <c r="I1735" s="199"/>
      <c r="J1735" s="199"/>
      <c r="K1735" s="199"/>
      <c r="L1735" s="199"/>
      <c r="M1735" s="199"/>
      <c r="N1735" s="199"/>
      <c r="O1735" s="199"/>
      <c r="P1735" s="199"/>
      <c r="Q1735" s="199"/>
      <c r="R1735" s="199"/>
      <c r="S1735" s="199"/>
      <c r="T1735" s="199"/>
      <c r="U1735" s="199"/>
      <c r="V1735" s="199"/>
      <c r="W1735" s="199"/>
      <c r="X1735" s="199"/>
      <c r="Y1735" s="199"/>
      <c r="Z1735" s="199"/>
      <c r="AA1735" s="199"/>
    </row>
    <row r="1736" spans="1:27">
      <c r="A1736" s="199"/>
      <c r="B1736" s="199"/>
      <c r="C1736" s="199"/>
      <c r="D1736" s="199"/>
      <c r="E1736" s="199"/>
      <c r="F1736" s="199"/>
      <c r="G1736" s="199"/>
      <c r="H1736" s="199"/>
      <c r="I1736" s="199"/>
      <c r="J1736" s="199"/>
      <c r="K1736" s="199"/>
      <c r="L1736" s="199"/>
      <c r="M1736" s="199"/>
      <c r="N1736" s="199"/>
      <c r="O1736" s="199"/>
      <c r="P1736" s="199"/>
      <c r="Q1736" s="199"/>
      <c r="R1736" s="199"/>
      <c r="S1736" s="199"/>
      <c r="T1736" s="199"/>
      <c r="U1736" s="199"/>
      <c r="V1736" s="199"/>
      <c r="W1736" s="199"/>
      <c r="X1736" s="199"/>
      <c r="Y1736" s="199"/>
      <c r="Z1736" s="199"/>
      <c r="AA1736" s="199"/>
    </row>
    <row r="1737" spans="1:27">
      <c r="A1737" s="199"/>
      <c r="B1737" s="199"/>
      <c r="C1737" s="199"/>
      <c r="D1737" s="199"/>
      <c r="E1737" s="199"/>
      <c r="F1737" s="199"/>
      <c r="G1737" s="199"/>
      <c r="H1737" s="199"/>
      <c r="I1737" s="199"/>
      <c r="J1737" s="199"/>
      <c r="K1737" s="199"/>
      <c r="L1737" s="199"/>
      <c r="M1737" s="199"/>
      <c r="N1737" s="199"/>
      <c r="O1737" s="199"/>
      <c r="P1737" s="199"/>
      <c r="Q1737" s="199"/>
      <c r="R1737" s="199"/>
      <c r="S1737" s="199"/>
      <c r="T1737" s="199"/>
      <c r="U1737" s="199"/>
      <c r="V1737" s="199"/>
      <c r="W1737" s="199"/>
      <c r="X1737" s="199"/>
      <c r="Y1737" s="199"/>
      <c r="Z1737" s="199"/>
      <c r="AA1737" s="199"/>
    </row>
    <row r="1738" spans="1:27">
      <c r="A1738" s="199"/>
      <c r="B1738" s="199"/>
      <c r="C1738" s="199"/>
      <c r="D1738" s="199"/>
      <c r="E1738" s="199"/>
      <c r="F1738" s="199"/>
      <c r="G1738" s="199"/>
      <c r="H1738" s="199"/>
      <c r="I1738" s="199"/>
      <c r="J1738" s="199"/>
      <c r="K1738" s="199"/>
      <c r="L1738" s="199"/>
      <c r="M1738" s="199"/>
      <c r="N1738" s="199"/>
      <c r="O1738" s="199"/>
      <c r="P1738" s="199"/>
      <c r="Q1738" s="199"/>
      <c r="R1738" s="199"/>
      <c r="S1738" s="199"/>
      <c r="T1738" s="199"/>
      <c r="U1738" s="199"/>
      <c r="V1738" s="199"/>
      <c r="W1738" s="199"/>
      <c r="X1738" s="199"/>
      <c r="Y1738" s="199"/>
      <c r="Z1738" s="199"/>
      <c r="AA1738" s="199"/>
    </row>
    <row r="1739" spans="1:27">
      <c r="A1739" s="199"/>
      <c r="B1739" s="199"/>
      <c r="C1739" s="199"/>
      <c r="D1739" s="199"/>
      <c r="E1739" s="199"/>
      <c r="F1739" s="199"/>
      <c r="G1739" s="199"/>
      <c r="H1739" s="199"/>
      <c r="I1739" s="199"/>
      <c r="J1739" s="199"/>
      <c r="K1739" s="199"/>
      <c r="L1739" s="199"/>
      <c r="M1739" s="199"/>
      <c r="N1739" s="199"/>
      <c r="O1739" s="199"/>
      <c r="P1739" s="199"/>
      <c r="Q1739" s="199"/>
      <c r="R1739" s="199"/>
      <c r="S1739" s="199"/>
      <c r="T1739" s="199"/>
      <c r="U1739" s="199"/>
      <c r="V1739" s="199"/>
      <c r="W1739" s="199"/>
      <c r="X1739" s="199"/>
      <c r="Y1739" s="199"/>
      <c r="Z1739" s="199"/>
      <c r="AA1739" s="199"/>
    </row>
    <row r="1740" spans="1:27">
      <c r="A1740" s="199"/>
      <c r="B1740" s="199"/>
      <c r="C1740" s="199"/>
      <c r="D1740" s="199"/>
      <c r="E1740" s="199"/>
      <c r="F1740" s="199"/>
      <c r="G1740" s="199"/>
      <c r="H1740" s="199"/>
      <c r="I1740" s="199"/>
      <c r="J1740" s="199"/>
      <c r="K1740" s="199"/>
      <c r="L1740" s="199"/>
      <c r="M1740" s="199"/>
      <c r="N1740" s="199"/>
      <c r="O1740" s="199"/>
      <c r="P1740" s="199"/>
      <c r="Q1740" s="199"/>
      <c r="R1740" s="199"/>
      <c r="S1740" s="199"/>
      <c r="T1740" s="199"/>
      <c r="U1740" s="199"/>
      <c r="V1740" s="199"/>
      <c r="W1740" s="199"/>
      <c r="X1740" s="199"/>
      <c r="Y1740" s="199"/>
      <c r="Z1740" s="199"/>
      <c r="AA1740" s="199"/>
    </row>
    <row r="1741" spans="1:27">
      <c r="A1741" s="199"/>
      <c r="B1741" s="199"/>
      <c r="C1741" s="199"/>
      <c r="D1741" s="199"/>
      <c r="E1741" s="199"/>
      <c r="F1741" s="199"/>
      <c r="G1741" s="199"/>
      <c r="H1741" s="199"/>
      <c r="I1741" s="199"/>
      <c r="J1741" s="199"/>
      <c r="K1741" s="199"/>
      <c r="L1741" s="199"/>
      <c r="M1741" s="199"/>
      <c r="N1741" s="199"/>
      <c r="O1741" s="199"/>
      <c r="P1741" s="199"/>
      <c r="Q1741" s="199"/>
      <c r="R1741" s="199"/>
      <c r="S1741" s="199"/>
      <c r="T1741" s="199"/>
      <c r="U1741" s="199"/>
      <c r="V1741" s="199"/>
      <c r="W1741" s="199"/>
      <c r="X1741" s="199"/>
      <c r="Y1741" s="199"/>
      <c r="Z1741" s="199"/>
      <c r="AA1741" s="199"/>
    </row>
    <row r="1742" spans="1:27">
      <c r="A1742" s="199"/>
      <c r="B1742" s="199"/>
      <c r="C1742" s="199"/>
      <c r="D1742" s="199"/>
      <c r="E1742" s="199"/>
      <c r="F1742" s="199"/>
      <c r="G1742" s="199"/>
      <c r="H1742" s="199"/>
      <c r="I1742" s="199"/>
      <c r="J1742" s="199"/>
      <c r="K1742" s="199"/>
      <c r="L1742" s="199"/>
      <c r="M1742" s="199"/>
      <c r="N1742" s="199"/>
      <c r="O1742" s="199"/>
      <c r="P1742" s="199"/>
      <c r="Q1742" s="199"/>
      <c r="R1742" s="199"/>
      <c r="S1742" s="199"/>
      <c r="T1742" s="199"/>
      <c r="U1742" s="199"/>
      <c r="V1742" s="199"/>
      <c r="W1742" s="199"/>
      <c r="X1742" s="199"/>
      <c r="Y1742" s="199"/>
      <c r="Z1742" s="199"/>
      <c r="AA1742" s="199"/>
    </row>
    <row r="1743" spans="1:27">
      <c r="A1743" s="199"/>
      <c r="B1743" s="199"/>
      <c r="C1743" s="199"/>
      <c r="D1743" s="199"/>
      <c r="E1743" s="199"/>
      <c r="F1743" s="199"/>
      <c r="G1743" s="199"/>
      <c r="H1743" s="199"/>
      <c r="I1743" s="199"/>
      <c r="J1743" s="199"/>
      <c r="K1743" s="199"/>
      <c r="L1743" s="199"/>
      <c r="M1743" s="199"/>
      <c r="N1743" s="199"/>
      <c r="O1743" s="199"/>
      <c r="P1743" s="199"/>
      <c r="Q1743" s="199"/>
      <c r="R1743" s="199"/>
      <c r="S1743" s="199"/>
      <c r="T1743" s="199"/>
      <c r="U1743" s="199"/>
      <c r="V1743" s="199"/>
      <c r="W1743" s="199"/>
      <c r="X1743" s="199"/>
      <c r="Y1743" s="199"/>
      <c r="Z1743" s="199"/>
      <c r="AA1743" s="199"/>
    </row>
    <row r="1744" spans="1:27">
      <c r="A1744" s="199"/>
      <c r="B1744" s="199"/>
      <c r="C1744" s="199"/>
      <c r="D1744" s="199"/>
      <c r="E1744" s="199"/>
      <c r="F1744" s="199"/>
      <c r="G1744" s="199"/>
      <c r="H1744" s="199"/>
      <c r="I1744" s="199"/>
      <c r="J1744" s="199"/>
      <c r="K1744" s="199"/>
      <c r="L1744" s="199"/>
      <c r="M1744" s="199"/>
      <c r="N1744" s="199"/>
      <c r="O1744" s="199"/>
      <c r="P1744" s="199"/>
      <c r="Q1744" s="199"/>
      <c r="R1744" s="199"/>
      <c r="S1744" s="199"/>
      <c r="T1744" s="199"/>
      <c r="U1744" s="199"/>
      <c r="V1744" s="199"/>
      <c r="W1744" s="199"/>
      <c r="X1744" s="199"/>
      <c r="Y1744" s="199"/>
      <c r="Z1744" s="199"/>
      <c r="AA1744" s="199"/>
    </row>
    <row r="1745" spans="1:27">
      <c r="A1745" s="199"/>
      <c r="B1745" s="199"/>
      <c r="C1745" s="199"/>
      <c r="D1745" s="199"/>
      <c r="E1745" s="199"/>
      <c r="F1745" s="199"/>
      <c r="G1745" s="199"/>
      <c r="H1745" s="199"/>
      <c r="I1745" s="199"/>
      <c r="J1745" s="199"/>
      <c r="K1745" s="199"/>
      <c r="L1745" s="199"/>
      <c r="M1745" s="199"/>
      <c r="N1745" s="199"/>
      <c r="O1745" s="199"/>
      <c r="P1745" s="199"/>
      <c r="Q1745" s="199"/>
      <c r="R1745" s="199"/>
      <c r="S1745" s="199"/>
      <c r="T1745" s="199"/>
      <c r="U1745" s="199"/>
      <c r="V1745" s="199"/>
      <c r="W1745" s="199"/>
      <c r="X1745" s="199"/>
      <c r="Y1745" s="199"/>
      <c r="Z1745" s="199"/>
      <c r="AA1745" s="199"/>
    </row>
    <row r="1746" spans="1:27">
      <c r="A1746" s="199"/>
      <c r="B1746" s="199"/>
      <c r="C1746" s="199"/>
      <c r="D1746" s="199"/>
      <c r="E1746" s="199"/>
      <c r="F1746" s="199"/>
      <c r="G1746" s="199"/>
      <c r="H1746" s="199"/>
      <c r="I1746" s="199"/>
      <c r="J1746" s="199"/>
      <c r="K1746" s="199"/>
      <c r="L1746" s="199"/>
      <c r="M1746" s="199"/>
      <c r="N1746" s="199"/>
      <c r="O1746" s="199"/>
      <c r="P1746" s="199"/>
      <c r="Q1746" s="199"/>
      <c r="R1746" s="199"/>
      <c r="S1746" s="199"/>
      <c r="T1746" s="199"/>
      <c r="U1746" s="199"/>
      <c r="V1746" s="199"/>
      <c r="W1746" s="199"/>
      <c r="X1746" s="199"/>
      <c r="Y1746" s="199"/>
      <c r="Z1746" s="199"/>
      <c r="AA1746" s="199"/>
    </row>
    <row r="1747" spans="1:27">
      <c r="A1747" s="199"/>
      <c r="B1747" s="199"/>
      <c r="C1747" s="199"/>
      <c r="D1747" s="199"/>
      <c r="E1747" s="199"/>
      <c r="F1747" s="199"/>
      <c r="G1747" s="199"/>
      <c r="H1747" s="199"/>
      <c r="I1747" s="199"/>
      <c r="J1747" s="199"/>
      <c r="K1747" s="199"/>
      <c r="L1747" s="199"/>
      <c r="M1747" s="199"/>
      <c r="N1747" s="199"/>
      <c r="O1747" s="199"/>
      <c r="P1747" s="199"/>
      <c r="Q1747" s="199"/>
      <c r="R1747" s="199"/>
      <c r="S1747" s="199"/>
      <c r="T1747" s="199"/>
      <c r="U1747" s="199"/>
      <c r="V1747" s="199"/>
      <c r="W1747" s="199"/>
      <c r="X1747" s="199"/>
      <c r="Y1747" s="199"/>
      <c r="Z1747" s="199"/>
      <c r="AA1747" s="199"/>
    </row>
    <row r="1748" spans="1:27">
      <c r="A1748" s="199"/>
      <c r="B1748" s="199"/>
      <c r="C1748" s="199"/>
      <c r="D1748" s="199"/>
      <c r="E1748" s="199"/>
      <c r="F1748" s="199"/>
      <c r="G1748" s="199"/>
      <c r="H1748" s="199"/>
      <c r="I1748" s="199"/>
      <c r="J1748" s="199"/>
      <c r="K1748" s="199"/>
      <c r="L1748" s="199"/>
      <c r="M1748" s="199"/>
      <c r="N1748" s="199"/>
      <c r="O1748" s="199"/>
      <c r="P1748" s="199"/>
      <c r="Q1748" s="199"/>
      <c r="R1748" s="199"/>
      <c r="S1748" s="199"/>
      <c r="T1748" s="199"/>
      <c r="U1748" s="199"/>
      <c r="V1748" s="199"/>
      <c r="W1748" s="199"/>
      <c r="X1748" s="199"/>
      <c r="Y1748" s="199"/>
      <c r="Z1748" s="199"/>
      <c r="AA1748" s="199"/>
    </row>
    <row r="1749" spans="1:27">
      <c r="A1749" s="199"/>
      <c r="B1749" s="199"/>
      <c r="C1749" s="199"/>
      <c r="D1749" s="199"/>
      <c r="E1749" s="199"/>
      <c r="F1749" s="199"/>
      <c r="G1749" s="199"/>
      <c r="H1749" s="199"/>
      <c r="I1749" s="199"/>
      <c r="J1749" s="199"/>
      <c r="K1749" s="199"/>
      <c r="L1749" s="199"/>
      <c r="M1749" s="199"/>
      <c r="N1749" s="199"/>
      <c r="O1749" s="199"/>
      <c r="P1749" s="199"/>
      <c r="Q1749" s="199"/>
      <c r="R1749" s="199"/>
      <c r="S1749" s="199"/>
      <c r="T1749" s="199"/>
      <c r="U1749" s="199"/>
      <c r="V1749" s="199"/>
      <c r="W1749" s="199"/>
      <c r="X1749" s="199"/>
      <c r="Y1749" s="199"/>
      <c r="Z1749" s="199"/>
      <c r="AA1749" s="199"/>
    </row>
    <row r="1750" spans="1:27">
      <c r="A1750" s="199"/>
      <c r="B1750" s="199"/>
      <c r="C1750" s="199"/>
      <c r="D1750" s="199"/>
      <c r="E1750" s="199"/>
      <c r="F1750" s="199"/>
      <c r="G1750" s="199"/>
      <c r="H1750" s="199"/>
      <c r="I1750" s="199"/>
      <c r="J1750" s="199"/>
      <c r="K1750" s="199"/>
      <c r="L1750" s="199"/>
      <c r="M1750" s="199"/>
      <c r="N1750" s="199"/>
      <c r="O1750" s="199"/>
      <c r="P1750" s="199"/>
      <c r="Q1750" s="199"/>
      <c r="R1750" s="199"/>
      <c r="S1750" s="199"/>
      <c r="T1750" s="199"/>
      <c r="U1750" s="199"/>
      <c r="V1750" s="199"/>
      <c r="W1750" s="199"/>
      <c r="X1750" s="199"/>
      <c r="Y1750" s="199"/>
      <c r="Z1750" s="199"/>
      <c r="AA1750" s="199"/>
    </row>
    <row r="1751" spans="1:27">
      <c r="A1751" s="199"/>
      <c r="B1751" s="199"/>
      <c r="C1751" s="199"/>
      <c r="D1751" s="199"/>
      <c r="E1751" s="199"/>
      <c r="F1751" s="199"/>
      <c r="G1751" s="199"/>
      <c r="H1751" s="199"/>
      <c r="I1751" s="199"/>
      <c r="J1751" s="199"/>
      <c r="K1751" s="199"/>
      <c r="L1751" s="199"/>
      <c r="M1751" s="199"/>
      <c r="N1751" s="199"/>
      <c r="O1751" s="199"/>
      <c r="P1751" s="199"/>
      <c r="Q1751" s="199"/>
      <c r="R1751" s="199"/>
      <c r="S1751" s="199"/>
      <c r="T1751" s="199"/>
      <c r="U1751" s="199"/>
      <c r="V1751" s="199"/>
      <c r="W1751" s="199"/>
      <c r="X1751" s="199"/>
      <c r="Y1751" s="199"/>
      <c r="Z1751" s="199"/>
      <c r="AA1751" s="199"/>
    </row>
    <row r="1752" spans="1:27">
      <c r="A1752" s="199"/>
      <c r="B1752" s="199"/>
      <c r="C1752" s="199"/>
      <c r="D1752" s="199"/>
      <c r="E1752" s="199"/>
      <c r="F1752" s="199"/>
      <c r="G1752" s="199"/>
      <c r="H1752" s="199"/>
      <c r="I1752" s="199"/>
      <c r="J1752" s="199"/>
      <c r="K1752" s="199"/>
      <c r="L1752" s="199"/>
      <c r="M1752" s="199"/>
      <c r="N1752" s="199"/>
      <c r="O1752" s="199"/>
      <c r="P1752" s="199"/>
      <c r="Q1752" s="199"/>
      <c r="R1752" s="199"/>
      <c r="S1752" s="199"/>
      <c r="T1752" s="199"/>
      <c r="U1752" s="199"/>
      <c r="V1752" s="199"/>
      <c r="W1752" s="199"/>
      <c r="X1752" s="199"/>
      <c r="Y1752" s="199"/>
      <c r="Z1752" s="199"/>
      <c r="AA1752" s="199"/>
    </row>
    <row r="1753" spans="1:27">
      <c r="A1753" s="199"/>
      <c r="B1753" s="199"/>
      <c r="C1753" s="199"/>
      <c r="D1753" s="199"/>
      <c r="E1753" s="199"/>
      <c r="F1753" s="199"/>
      <c r="G1753" s="199"/>
      <c r="H1753" s="199"/>
      <c r="I1753" s="199"/>
      <c r="J1753" s="199"/>
      <c r="K1753" s="199"/>
      <c r="L1753" s="199"/>
      <c r="M1753" s="199"/>
      <c r="N1753" s="199"/>
      <c r="O1753" s="199"/>
      <c r="P1753" s="199"/>
      <c r="Q1753" s="199"/>
      <c r="R1753" s="199"/>
      <c r="S1753" s="199"/>
      <c r="T1753" s="199"/>
      <c r="U1753" s="199"/>
      <c r="V1753" s="199"/>
      <c r="W1753" s="199"/>
      <c r="X1753" s="199"/>
      <c r="Y1753" s="199"/>
      <c r="Z1753" s="199"/>
      <c r="AA1753" s="199"/>
    </row>
    <row r="1754" spans="1:27">
      <c r="A1754" s="199"/>
      <c r="B1754" s="199"/>
      <c r="C1754" s="199"/>
      <c r="D1754" s="199"/>
      <c r="E1754" s="199"/>
      <c r="F1754" s="199"/>
      <c r="G1754" s="199"/>
      <c r="H1754" s="199"/>
      <c r="I1754" s="199"/>
      <c r="J1754" s="199"/>
      <c r="K1754" s="199"/>
      <c r="L1754" s="199"/>
      <c r="M1754" s="199"/>
      <c r="N1754" s="199"/>
      <c r="O1754" s="199"/>
      <c r="P1754" s="199"/>
      <c r="Q1754" s="199"/>
      <c r="R1754" s="199"/>
      <c r="S1754" s="199"/>
      <c r="T1754" s="199"/>
      <c r="U1754" s="199"/>
      <c r="V1754" s="199"/>
      <c r="W1754" s="199"/>
      <c r="X1754" s="199"/>
      <c r="Y1754" s="199"/>
      <c r="Z1754" s="199"/>
      <c r="AA1754" s="199"/>
    </row>
    <row r="1755" spans="1:27">
      <c r="A1755" s="199"/>
      <c r="B1755" s="199"/>
      <c r="C1755" s="199"/>
      <c r="D1755" s="199"/>
      <c r="E1755" s="199"/>
      <c r="F1755" s="199"/>
      <c r="G1755" s="199"/>
      <c r="H1755" s="199"/>
      <c r="I1755" s="199"/>
      <c r="J1755" s="199"/>
      <c r="K1755" s="199"/>
      <c r="L1755" s="199"/>
      <c r="M1755" s="199"/>
      <c r="N1755" s="199"/>
      <c r="O1755" s="199"/>
      <c r="P1755" s="199"/>
      <c r="Q1755" s="199"/>
      <c r="R1755" s="199"/>
      <c r="S1755" s="199"/>
      <c r="T1755" s="199"/>
      <c r="U1755" s="199"/>
      <c r="V1755" s="199"/>
      <c r="W1755" s="199"/>
      <c r="X1755" s="199"/>
      <c r="Y1755" s="199"/>
      <c r="Z1755" s="199"/>
      <c r="AA1755" s="199"/>
    </row>
    <row r="1756" spans="1:27">
      <c r="A1756" s="199"/>
      <c r="B1756" s="199"/>
      <c r="C1756" s="199"/>
      <c r="D1756" s="199"/>
      <c r="E1756" s="199"/>
      <c r="F1756" s="199"/>
      <c r="G1756" s="199"/>
      <c r="H1756" s="199"/>
      <c r="I1756" s="199"/>
      <c r="J1756" s="199"/>
      <c r="K1756" s="199"/>
      <c r="L1756" s="199"/>
      <c r="M1756" s="199"/>
      <c r="N1756" s="199"/>
      <c r="O1756" s="199"/>
      <c r="P1756" s="199"/>
      <c r="Q1756" s="199"/>
      <c r="R1756" s="199"/>
      <c r="S1756" s="199"/>
      <c r="T1756" s="199"/>
      <c r="U1756" s="199"/>
      <c r="V1756" s="199"/>
      <c r="W1756" s="199"/>
      <c r="X1756" s="199"/>
      <c r="Y1756" s="199"/>
      <c r="Z1756" s="199"/>
      <c r="AA1756" s="199"/>
    </row>
    <row r="1757" spans="1:27">
      <c r="A1757" s="199"/>
      <c r="B1757" s="199"/>
      <c r="C1757" s="199"/>
      <c r="D1757" s="199"/>
      <c r="E1757" s="199"/>
      <c r="F1757" s="199"/>
      <c r="G1757" s="199"/>
      <c r="H1757" s="199"/>
      <c r="I1757" s="199"/>
      <c r="J1757" s="199"/>
      <c r="K1757" s="199"/>
      <c r="L1757" s="199"/>
      <c r="M1757" s="199"/>
      <c r="N1757" s="199"/>
      <c r="O1757" s="199"/>
      <c r="P1757" s="199"/>
      <c r="Q1757" s="199"/>
      <c r="R1757" s="199"/>
      <c r="S1757" s="199"/>
      <c r="T1757" s="199"/>
      <c r="U1757" s="199"/>
      <c r="V1757" s="199"/>
      <c r="W1757" s="199"/>
      <c r="X1757" s="199"/>
      <c r="Y1757" s="199"/>
      <c r="Z1757" s="199"/>
      <c r="AA1757" s="199"/>
    </row>
    <row r="1758" spans="1:27">
      <c r="A1758" s="199"/>
      <c r="B1758" s="199"/>
      <c r="C1758" s="199"/>
      <c r="D1758" s="199"/>
      <c r="E1758" s="199"/>
      <c r="F1758" s="199"/>
      <c r="G1758" s="199"/>
      <c r="H1758" s="199"/>
      <c r="I1758" s="199"/>
      <c r="J1758" s="199"/>
      <c r="K1758" s="199"/>
      <c r="L1758" s="199"/>
      <c r="M1758" s="199"/>
      <c r="N1758" s="199"/>
      <c r="O1758" s="199"/>
      <c r="P1758" s="199"/>
      <c r="Q1758" s="199"/>
      <c r="R1758" s="199"/>
      <c r="S1758" s="199"/>
      <c r="T1758" s="199"/>
      <c r="U1758" s="199"/>
      <c r="V1758" s="199"/>
      <c r="W1758" s="199"/>
      <c r="X1758" s="199"/>
      <c r="Y1758" s="199"/>
      <c r="Z1758" s="199"/>
      <c r="AA1758" s="199"/>
    </row>
    <row r="1759" spans="1:27">
      <c r="A1759" s="199"/>
      <c r="B1759" s="199"/>
      <c r="C1759" s="199"/>
      <c r="D1759" s="199"/>
      <c r="E1759" s="199"/>
      <c r="F1759" s="199"/>
      <c r="G1759" s="199"/>
      <c r="H1759" s="199"/>
      <c r="I1759" s="199"/>
      <c r="J1759" s="199"/>
      <c r="K1759" s="199"/>
      <c r="L1759" s="199"/>
      <c r="M1759" s="199"/>
      <c r="N1759" s="199"/>
      <c r="O1759" s="199"/>
      <c r="P1759" s="199"/>
      <c r="Q1759" s="199"/>
      <c r="R1759" s="199"/>
      <c r="S1759" s="199"/>
      <c r="T1759" s="199"/>
      <c r="U1759" s="199"/>
      <c r="V1759" s="199"/>
      <c r="W1759" s="199"/>
      <c r="X1759" s="199"/>
      <c r="Y1759" s="199"/>
      <c r="Z1759" s="199"/>
      <c r="AA1759" s="199"/>
    </row>
    <row r="1760" spans="1:27">
      <c r="A1760" s="199"/>
      <c r="B1760" s="199"/>
      <c r="C1760" s="199"/>
      <c r="D1760" s="199"/>
      <c r="E1760" s="199"/>
      <c r="F1760" s="199"/>
      <c r="G1760" s="199"/>
      <c r="H1760" s="199"/>
      <c r="I1760" s="199"/>
      <c r="J1760" s="199"/>
      <c r="K1760" s="199"/>
      <c r="L1760" s="199"/>
      <c r="M1760" s="199"/>
      <c r="N1760" s="199"/>
      <c r="O1760" s="199"/>
      <c r="P1760" s="199"/>
      <c r="Q1760" s="199"/>
      <c r="R1760" s="199"/>
      <c r="S1760" s="199"/>
      <c r="T1760" s="199"/>
      <c r="U1760" s="199"/>
      <c r="V1760" s="199"/>
      <c r="W1760" s="199"/>
      <c r="X1760" s="199"/>
      <c r="Y1760" s="199"/>
      <c r="Z1760" s="199"/>
      <c r="AA1760" s="199"/>
    </row>
    <row r="1761" spans="1:27">
      <c r="A1761" s="199"/>
      <c r="B1761" s="199"/>
      <c r="C1761" s="199"/>
      <c r="D1761" s="199"/>
      <c r="E1761" s="199"/>
      <c r="F1761" s="199"/>
      <c r="G1761" s="199"/>
      <c r="H1761" s="199"/>
      <c r="I1761" s="199"/>
      <c r="J1761" s="199"/>
      <c r="K1761" s="199"/>
      <c r="L1761" s="199"/>
      <c r="M1761" s="199"/>
      <c r="N1761" s="199"/>
      <c r="O1761" s="199"/>
      <c r="P1761" s="199"/>
      <c r="Q1761" s="199"/>
      <c r="R1761" s="199"/>
      <c r="S1761" s="199"/>
      <c r="T1761" s="199"/>
      <c r="U1761" s="199"/>
      <c r="V1761" s="199"/>
      <c r="W1761" s="199"/>
      <c r="X1761" s="199"/>
      <c r="Y1761" s="199"/>
      <c r="Z1761" s="199"/>
      <c r="AA1761" s="199"/>
    </row>
    <row r="1762" spans="1:27">
      <c r="A1762" s="199"/>
      <c r="B1762" s="199"/>
      <c r="C1762" s="199"/>
      <c r="D1762" s="199"/>
      <c r="E1762" s="199"/>
      <c r="F1762" s="199"/>
      <c r="G1762" s="199"/>
      <c r="H1762" s="199"/>
      <c r="I1762" s="199"/>
      <c r="J1762" s="199"/>
      <c r="K1762" s="199"/>
      <c r="L1762" s="199"/>
      <c r="M1762" s="199"/>
      <c r="N1762" s="199"/>
      <c r="O1762" s="199"/>
      <c r="P1762" s="199"/>
      <c r="Q1762" s="199"/>
      <c r="R1762" s="199"/>
      <c r="S1762" s="199"/>
      <c r="T1762" s="199"/>
      <c r="U1762" s="199"/>
      <c r="V1762" s="199"/>
      <c r="W1762" s="199"/>
      <c r="X1762" s="199"/>
      <c r="Y1762" s="199"/>
      <c r="Z1762" s="199"/>
      <c r="AA1762" s="199"/>
    </row>
    <row r="1763" spans="1:27">
      <c r="A1763" s="199"/>
      <c r="B1763" s="199"/>
      <c r="C1763" s="199"/>
      <c r="D1763" s="199"/>
      <c r="E1763" s="199"/>
      <c r="F1763" s="199"/>
      <c r="G1763" s="199"/>
      <c r="H1763" s="199"/>
      <c r="I1763" s="199"/>
      <c r="J1763" s="199"/>
      <c r="K1763" s="199"/>
      <c r="L1763" s="199"/>
      <c r="M1763" s="199"/>
      <c r="N1763" s="199"/>
      <c r="O1763" s="199"/>
      <c r="P1763" s="199"/>
      <c r="Q1763" s="199"/>
      <c r="R1763" s="199"/>
      <c r="S1763" s="199"/>
      <c r="T1763" s="199"/>
      <c r="U1763" s="199"/>
      <c r="V1763" s="199"/>
      <c r="W1763" s="199"/>
      <c r="X1763" s="199"/>
      <c r="Y1763" s="199"/>
      <c r="Z1763" s="199"/>
      <c r="AA1763" s="199"/>
    </row>
    <row r="1764" spans="1:27">
      <c r="A1764" s="199"/>
      <c r="B1764" s="199"/>
      <c r="C1764" s="199"/>
      <c r="D1764" s="199"/>
      <c r="E1764" s="199"/>
      <c r="F1764" s="199"/>
      <c r="G1764" s="199"/>
      <c r="H1764" s="199"/>
      <c r="I1764" s="199"/>
      <c r="J1764" s="199"/>
      <c r="K1764" s="199"/>
      <c r="L1764" s="199"/>
      <c r="M1764" s="199"/>
      <c r="N1764" s="199"/>
      <c r="O1764" s="199"/>
      <c r="P1764" s="199"/>
      <c r="Q1764" s="199"/>
      <c r="R1764" s="199"/>
      <c r="S1764" s="199"/>
      <c r="T1764" s="199"/>
      <c r="U1764" s="199"/>
      <c r="V1764" s="199"/>
      <c r="W1764" s="199"/>
      <c r="X1764" s="199"/>
      <c r="Y1764" s="199"/>
      <c r="Z1764" s="199"/>
      <c r="AA1764" s="199"/>
    </row>
    <row r="1765" spans="1:27">
      <c r="A1765" s="199"/>
      <c r="B1765" s="199"/>
      <c r="C1765" s="199"/>
      <c r="D1765" s="199"/>
      <c r="E1765" s="199"/>
      <c r="F1765" s="199"/>
      <c r="G1765" s="199"/>
      <c r="H1765" s="199"/>
      <c r="I1765" s="199"/>
      <c r="J1765" s="199"/>
      <c r="K1765" s="199"/>
      <c r="L1765" s="199"/>
      <c r="M1765" s="199"/>
      <c r="N1765" s="199"/>
      <c r="O1765" s="199"/>
      <c r="P1765" s="199"/>
      <c r="Q1765" s="199"/>
      <c r="R1765" s="199"/>
      <c r="S1765" s="199"/>
      <c r="T1765" s="199"/>
      <c r="U1765" s="199"/>
      <c r="V1765" s="199"/>
      <c r="W1765" s="199"/>
      <c r="X1765" s="199"/>
      <c r="Y1765" s="199"/>
      <c r="Z1765" s="199"/>
      <c r="AA1765" s="199"/>
    </row>
    <row r="1766" spans="1:27">
      <c r="A1766" s="199"/>
      <c r="B1766" s="199"/>
      <c r="C1766" s="199"/>
      <c r="D1766" s="199"/>
      <c r="E1766" s="199"/>
      <c r="F1766" s="199"/>
      <c r="G1766" s="199"/>
      <c r="H1766" s="199"/>
      <c r="I1766" s="199"/>
      <c r="J1766" s="199"/>
      <c r="K1766" s="199"/>
      <c r="L1766" s="199"/>
      <c r="M1766" s="199"/>
      <c r="N1766" s="199"/>
      <c r="O1766" s="199"/>
      <c r="P1766" s="199"/>
      <c r="Q1766" s="199"/>
      <c r="R1766" s="199"/>
      <c r="S1766" s="199"/>
      <c r="T1766" s="199"/>
      <c r="U1766" s="199"/>
      <c r="V1766" s="199"/>
      <c r="W1766" s="199"/>
      <c r="X1766" s="199"/>
      <c r="Y1766" s="199"/>
      <c r="Z1766" s="199"/>
      <c r="AA1766" s="199"/>
    </row>
    <row r="1767" spans="1:27">
      <c r="A1767" s="199"/>
      <c r="B1767" s="199"/>
      <c r="C1767" s="199"/>
      <c r="D1767" s="199"/>
      <c r="E1767" s="199"/>
      <c r="F1767" s="199"/>
      <c r="G1767" s="199"/>
      <c r="H1767" s="199"/>
      <c r="I1767" s="199"/>
      <c r="J1767" s="199"/>
      <c r="K1767" s="199"/>
      <c r="L1767" s="199"/>
      <c r="M1767" s="199"/>
      <c r="N1767" s="199"/>
      <c r="O1767" s="199"/>
      <c r="P1767" s="199"/>
      <c r="Q1767" s="199"/>
      <c r="R1767" s="199"/>
      <c r="S1767" s="199"/>
      <c r="T1767" s="199"/>
      <c r="U1767" s="199"/>
      <c r="V1767" s="199"/>
      <c r="W1767" s="199"/>
      <c r="X1767" s="199"/>
      <c r="Y1767" s="199"/>
      <c r="Z1767" s="199"/>
      <c r="AA1767" s="199"/>
    </row>
    <row r="1768" spans="1:27">
      <c r="A1768" s="199"/>
      <c r="B1768" s="199"/>
      <c r="C1768" s="199"/>
      <c r="D1768" s="199"/>
      <c r="E1768" s="199"/>
      <c r="F1768" s="199"/>
      <c r="G1768" s="199"/>
      <c r="H1768" s="199"/>
      <c r="I1768" s="199"/>
      <c r="J1768" s="199"/>
      <c r="K1768" s="199"/>
      <c r="L1768" s="199"/>
      <c r="M1768" s="199"/>
      <c r="N1768" s="199"/>
      <c r="O1768" s="199"/>
      <c r="P1768" s="199"/>
      <c r="Q1768" s="199"/>
      <c r="R1768" s="199"/>
      <c r="S1768" s="199"/>
      <c r="T1768" s="199"/>
      <c r="U1768" s="199"/>
      <c r="V1768" s="199"/>
      <c r="W1768" s="199"/>
      <c r="X1768" s="199"/>
      <c r="Y1768" s="199"/>
      <c r="Z1768" s="199"/>
      <c r="AA1768" s="199"/>
    </row>
    <row r="1769" spans="1:27">
      <c r="A1769" s="199"/>
      <c r="B1769" s="199"/>
      <c r="C1769" s="199"/>
      <c r="D1769" s="199"/>
      <c r="E1769" s="199"/>
      <c r="F1769" s="199"/>
      <c r="G1769" s="199"/>
      <c r="H1769" s="199"/>
      <c r="I1769" s="199"/>
      <c r="J1769" s="199"/>
      <c r="K1769" s="199"/>
      <c r="L1769" s="199"/>
      <c r="M1769" s="199"/>
      <c r="N1769" s="199"/>
      <c r="O1769" s="199"/>
      <c r="P1769" s="199"/>
      <c r="Q1769" s="199"/>
      <c r="R1769" s="199"/>
      <c r="S1769" s="199"/>
      <c r="T1769" s="199"/>
      <c r="U1769" s="199"/>
      <c r="V1769" s="199"/>
      <c r="W1769" s="199"/>
      <c r="X1769" s="199"/>
      <c r="Y1769" s="199"/>
      <c r="Z1769" s="199"/>
      <c r="AA1769" s="199"/>
    </row>
    <row r="1770" spans="1:27">
      <c r="A1770" s="199"/>
      <c r="B1770" s="199"/>
      <c r="C1770" s="199"/>
      <c r="D1770" s="199"/>
      <c r="E1770" s="199"/>
      <c r="F1770" s="199"/>
      <c r="G1770" s="199"/>
      <c r="H1770" s="199"/>
      <c r="I1770" s="199"/>
      <c r="J1770" s="199"/>
      <c r="K1770" s="199"/>
      <c r="L1770" s="199"/>
      <c r="M1770" s="199"/>
      <c r="N1770" s="199"/>
      <c r="O1770" s="199"/>
      <c r="P1770" s="199"/>
      <c r="Q1770" s="199"/>
      <c r="R1770" s="199"/>
      <c r="S1770" s="199"/>
      <c r="T1770" s="199"/>
      <c r="U1770" s="199"/>
      <c r="V1770" s="199"/>
      <c r="W1770" s="199"/>
      <c r="X1770" s="199"/>
      <c r="Y1770" s="199"/>
      <c r="Z1770" s="199"/>
      <c r="AA1770" s="199"/>
    </row>
    <row r="1771" spans="1:27">
      <c r="A1771" s="199"/>
      <c r="B1771" s="199"/>
      <c r="C1771" s="199"/>
      <c r="D1771" s="199"/>
      <c r="E1771" s="199"/>
      <c r="F1771" s="199"/>
      <c r="G1771" s="199"/>
      <c r="H1771" s="199"/>
      <c r="I1771" s="199"/>
      <c r="J1771" s="199"/>
      <c r="K1771" s="199"/>
      <c r="L1771" s="199"/>
      <c r="M1771" s="199"/>
      <c r="N1771" s="199"/>
      <c r="O1771" s="199"/>
      <c r="P1771" s="199"/>
      <c r="Q1771" s="199"/>
      <c r="R1771" s="199"/>
      <c r="S1771" s="199"/>
      <c r="T1771" s="199"/>
      <c r="U1771" s="199"/>
      <c r="V1771" s="199"/>
      <c r="W1771" s="199"/>
      <c r="X1771" s="199"/>
      <c r="Y1771" s="199"/>
      <c r="Z1771" s="199"/>
      <c r="AA1771" s="199"/>
    </row>
    <row r="1772" spans="1:27">
      <c r="A1772" s="199"/>
      <c r="B1772" s="199"/>
      <c r="C1772" s="199"/>
      <c r="D1772" s="199"/>
      <c r="E1772" s="199"/>
      <c r="F1772" s="199"/>
      <c r="G1772" s="199"/>
      <c r="H1772" s="199"/>
      <c r="I1772" s="199"/>
      <c r="J1772" s="199"/>
      <c r="K1772" s="199"/>
      <c r="L1772" s="199"/>
      <c r="M1772" s="199"/>
      <c r="N1772" s="199"/>
      <c r="O1772" s="199"/>
      <c r="P1772" s="199"/>
      <c r="Q1772" s="199"/>
      <c r="R1772" s="199"/>
      <c r="S1772" s="199"/>
      <c r="T1772" s="199"/>
      <c r="U1772" s="199"/>
      <c r="V1772" s="199"/>
      <c r="W1772" s="199"/>
      <c r="X1772" s="199"/>
      <c r="Y1772" s="199"/>
      <c r="Z1772" s="199"/>
      <c r="AA1772" s="199"/>
    </row>
    <row r="1773" spans="1:27">
      <c r="A1773" s="199"/>
      <c r="B1773" s="199"/>
      <c r="C1773" s="199"/>
      <c r="D1773" s="199"/>
      <c r="E1773" s="199"/>
      <c r="F1773" s="199"/>
      <c r="G1773" s="199"/>
      <c r="H1773" s="199"/>
      <c r="I1773" s="199"/>
      <c r="J1773" s="199"/>
      <c r="K1773" s="199"/>
      <c r="L1773" s="199"/>
      <c r="M1773" s="199"/>
      <c r="N1773" s="199"/>
      <c r="O1773" s="199"/>
      <c r="P1773" s="199"/>
      <c r="Q1773" s="199"/>
      <c r="R1773" s="199"/>
      <c r="S1773" s="199"/>
      <c r="T1773" s="199"/>
      <c r="U1773" s="199"/>
      <c r="V1773" s="199"/>
      <c r="W1773" s="199"/>
      <c r="X1773" s="199"/>
      <c r="Y1773" s="199"/>
      <c r="Z1773" s="199"/>
      <c r="AA1773" s="199"/>
    </row>
    <row r="1774" spans="1:27">
      <c r="A1774" s="199"/>
      <c r="B1774" s="199"/>
      <c r="C1774" s="199"/>
      <c r="D1774" s="199"/>
      <c r="E1774" s="199"/>
      <c r="F1774" s="199"/>
      <c r="G1774" s="199"/>
      <c r="H1774" s="199"/>
      <c r="I1774" s="199"/>
      <c r="J1774" s="199"/>
      <c r="K1774" s="199"/>
      <c r="L1774" s="199"/>
      <c r="M1774" s="199"/>
      <c r="N1774" s="199"/>
      <c r="O1774" s="199"/>
      <c r="P1774" s="199"/>
      <c r="Q1774" s="199"/>
      <c r="R1774" s="199"/>
      <c r="S1774" s="199"/>
      <c r="T1774" s="199"/>
      <c r="U1774" s="199"/>
      <c r="V1774" s="199"/>
      <c r="W1774" s="199"/>
      <c r="X1774" s="199"/>
      <c r="Y1774" s="199"/>
      <c r="Z1774" s="199"/>
      <c r="AA1774" s="199"/>
    </row>
    <row r="1775" spans="1:27">
      <c r="A1775" s="199"/>
      <c r="B1775" s="199"/>
      <c r="C1775" s="199"/>
      <c r="D1775" s="199"/>
      <c r="E1775" s="199"/>
      <c r="F1775" s="199"/>
      <c r="G1775" s="199"/>
      <c r="H1775" s="199"/>
      <c r="I1775" s="199"/>
      <c r="J1775" s="199"/>
      <c r="K1775" s="199"/>
      <c r="L1775" s="199"/>
      <c r="M1775" s="199"/>
      <c r="N1775" s="199"/>
      <c r="O1775" s="199"/>
      <c r="P1775" s="199"/>
      <c r="Q1775" s="199"/>
      <c r="R1775" s="199"/>
      <c r="S1775" s="199"/>
      <c r="T1775" s="199"/>
      <c r="U1775" s="199"/>
      <c r="V1775" s="199"/>
      <c r="W1775" s="199"/>
      <c r="X1775" s="199"/>
      <c r="Y1775" s="199"/>
      <c r="Z1775" s="199"/>
      <c r="AA1775" s="199"/>
    </row>
    <row r="1776" spans="1:27">
      <c r="A1776" s="199"/>
      <c r="B1776" s="199"/>
      <c r="C1776" s="199"/>
      <c r="D1776" s="199"/>
      <c r="E1776" s="199"/>
      <c r="F1776" s="199"/>
      <c r="G1776" s="199"/>
      <c r="H1776" s="199"/>
      <c r="I1776" s="199"/>
      <c r="J1776" s="199"/>
      <c r="K1776" s="199"/>
      <c r="L1776" s="199"/>
      <c r="M1776" s="199"/>
      <c r="N1776" s="199"/>
      <c r="O1776" s="199"/>
      <c r="P1776" s="199"/>
      <c r="Q1776" s="199"/>
      <c r="R1776" s="199"/>
      <c r="S1776" s="199"/>
      <c r="T1776" s="199"/>
      <c r="U1776" s="199"/>
      <c r="V1776" s="199"/>
      <c r="W1776" s="199"/>
      <c r="X1776" s="199"/>
      <c r="Y1776" s="199"/>
      <c r="Z1776" s="199"/>
      <c r="AA1776" s="199"/>
    </row>
    <row r="1777" spans="1:27">
      <c r="A1777" s="199"/>
      <c r="B1777" s="199"/>
      <c r="C1777" s="199"/>
      <c r="D1777" s="199"/>
      <c r="E1777" s="199"/>
      <c r="F1777" s="199"/>
      <c r="G1777" s="199"/>
      <c r="H1777" s="199"/>
      <c r="I1777" s="199"/>
      <c r="J1777" s="199"/>
      <c r="K1777" s="199"/>
      <c r="L1777" s="199"/>
      <c r="M1777" s="199"/>
      <c r="N1777" s="199"/>
      <c r="O1777" s="199"/>
      <c r="P1777" s="199"/>
      <c r="Q1777" s="199"/>
      <c r="R1777" s="199"/>
      <c r="S1777" s="199"/>
      <c r="T1777" s="199"/>
      <c r="U1777" s="199"/>
      <c r="V1777" s="199"/>
      <c r="W1777" s="199"/>
      <c r="X1777" s="199"/>
      <c r="Y1777" s="199"/>
      <c r="Z1777" s="199"/>
      <c r="AA1777" s="199"/>
    </row>
    <row r="1778" spans="1:27">
      <c r="A1778" s="199"/>
      <c r="B1778" s="199"/>
      <c r="C1778" s="199"/>
      <c r="D1778" s="199"/>
      <c r="E1778" s="199"/>
      <c r="F1778" s="199"/>
      <c r="G1778" s="199"/>
      <c r="H1778" s="199"/>
      <c r="I1778" s="199"/>
      <c r="J1778" s="199"/>
      <c r="K1778" s="199"/>
      <c r="L1778" s="199"/>
      <c r="M1778" s="199"/>
      <c r="N1778" s="199"/>
      <c r="O1778" s="199"/>
      <c r="P1778" s="199"/>
      <c r="Q1778" s="199"/>
      <c r="R1778" s="199"/>
      <c r="S1778" s="199"/>
      <c r="T1778" s="199"/>
      <c r="U1778" s="199"/>
      <c r="V1778" s="199"/>
      <c r="W1778" s="199"/>
      <c r="X1778" s="199"/>
      <c r="Y1778" s="199"/>
      <c r="Z1778" s="199"/>
      <c r="AA1778" s="199"/>
    </row>
    <row r="1779" spans="1:27">
      <c r="A1779" s="199"/>
      <c r="B1779" s="199"/>
      <c r="C1779" s="199"/>
      <c r="D1779" s="199"/>
      <c r="E1779" s="199"/>
      <c r="F1779" s="199"/>
      <c r="G1779" s="199"/>
      <c r="H1779" s="199"/>
      <c r="I1779" s="199"/>
      <c r="J1779" s="199"/>
      <c r="K1779" s="199"/>
      <c r="L1779" s="199"/>
      <c r="M1779" s="199"/>
      <c r="N1779" s="199"/>
      <c r="O1779" s="199"/>
      <c r="P1779" s="199"/>
      <c r="Q1779" s="199"/>
      <c r="R1779" s="199"/>
      <c r="S1779" s="199"/>
      <c r="T1779" s="199"/>
      <c r="U1779" s="199"/>
      <c r="V1779" s="199"/>
      <c r="W1779" s="199"/>
      <c r="X1779" s="199"/>
      <c r="Y1779" s="199"/>
      <c r="Z1779" s="199"/>
      <c r="AA1779" s="199"/>
    </row>
    <row r="1780" spans="1:27">
      <c r="A1780" s="199"/>
      <c r="B1780" s="199"/>
      <c r="C1780" s="199"/>
      <c r="D1780" s="199"/>
      <c r="E1780" s="199"/>
      <c r="F1780" s="199"/>
      <c r="G1780" s="199"/>
      <c r="H1780" s="199"/>
      <c r="I1780" s="199"/>
      <c r="J1780" s="199"/>
      <c r="K1780" s="199"/>
      <c r="L1780" s="199"/>
      <c r="M1780" s="199"/>
      <c r="N1780" s="199"/>
      <c r="O1780" s="199"/>
      <c r="P1780" s="199"/>
      <c r="Q1780" s="199"/>
      <c r="R1780" s="199"/>
      <c r="S1780" s="199"/>
      <c r="T1780" s="199"/>
      <c r="U1780" s="199"/>
      <c r="V1780" s="199"/>
      <c r="W1780" s="199"/>
      <c r="X1780" s="199"/>
      <c r="Y1780" s="199"/>
      <c r="Z1780" s="199"/>
      <c r="AA1780" s="199"/>
    </row>
    <row r="1781" spans="1:27">
      <c r="A1781" s="199"/>
      <c r="B1781" s="199"/>
      <c r="C1781" s="199"/>
      <c r="D1781" s="199"/>
      <c r="E1781" s="199"/>
      <c r="F1781" s="199"/>
      <c r="G1781" s="199"/>
      <c r="H1781" s="199"/>
      <c r="I1781" s="199"/>
      <c r="J1781" s="199"/>
      <c r="K1781" s="199"/>
      <c r="L1781" s="199"/>
      <c r="M1781" s="199"/>
      <c r="N1781" s="199"/>
      <c r="O1781" s="199"/>
      <c r="P1781" s="199"/>
      <c r="Q1781" s="199"/>
      <c r="R1781" s="199"/>
      <c r="S1781" s="199"/>
      <c r="T1781" s="199"/>
      <c r="U1781" s="199"/>
      <c r="V1781" s="199"/>
      <c r="W1781" s="199"/>
      <c r="X1781" s="199"/>
      <c r="Y1781" s="199"/>
      <c r="Z1781" s="199"/>
      <c r="AA1781" s="199"/>
    </row>
    <row r="1782" spans="1:27">
      <c r="A1782" s="199"/>
      <c r="B1782" s="199"/>
      <c r="C1782" s="199"/>
      <c r="D1782" s="199"/>
      <c r="E1782" s="199"/>
      <c r="F1782" s="199"/>
      <c r="G1782" s="199"/>
      <c r="H1782" s="199"/>
      <c r="I1782" s="199"/>
      <c r="J1782" s="199"/>
      <c r="K1782" s="199"/>
      <c r="L1782" s="199"/>
      <c r="M1782" s="199"/>
      <c r="N1782" s="199"/>
      <c r="O1782" s="199"/>
      <c r="P1782" s="199"/>
      <c r="Q1782" s="199"/>
      <c r="R1782" s="199"/>
      <c r="S1782" s="199"/>
      <c r="T1782" s="199"/>
      <c r="U1782" s="199"/>
      <c r="V1782" s="199"/>
      <c r="W1782" s="199"/>
      <c r="X1782" s="199"/>
      <c r="Y1782" s="199"/>
      <c r="Z1782" s="199"/>
      <c r="AA1782" s="199"/>
    </row>
    <row r="1783" spans="1:27">
      <c r="A1783" s="199"/>
      <c r="B1783" s="199"/>
      <c r="C1783" s="199"/>
      <c r="D1783" s="199"/>
      <c r="E1783" s="199"/>
      <c r="F1783" s="199"/>
      <c r="G1783" s="199"/>
      <c r="H1783" s="199"/>
      <c r="I1783" s="199"/>
      <c r="J1783" s="199"/>
      <c r="K1783" s="199"/>
      <c r="L1783" s="199"/>
      <c r="M1783" s="199"/>
      <c r="N1783" s="199"/>
      <c r="O1783" s="199"/>
      <c r="P1783" s="199"/>
      <c r="Q1783" s="199"/>
      <c r="R1783" s="199"/>
      <c r="S1783" s="199"/>
      <c r="T1783" s="199"/>
      <c r="U1783" s="199"/>
      <c r="V1783" s="199"/>
      <c r="W1783" s="199"/>
      <c r="X1783" s="199"/>
      <c r="Y1783" s="199"/>
      <c r="Z1783" s="199"/>
      <c r="AA1783" s="199"/>
    </row>
    <row r="1784" spans="1:27">
      <c r="A1784" s="199"/>
      <c r="B1784" s="199"/>
      <c r="C1784" s="199"/>
      <c r="D1784" s="199"/>
      <c r="E1784" s="199"/>
      <c r="F1784" s="199"/>
      <c r="G1784" s="199"/>
      <c r="H1784" s="199"/>
      <c r="I1784" s="199"/>
      <c r="J1784" s="199"/>
      <c r="K1784" s="199"/>
      <c r="L1784" s="199"/>
      <c r="M1784" s="199"/>
      <c r="N1784" s="199"/>
      <c r="O1784" s="199"/>
      <c r="P1784" s="199"/>
      <c r="Q1784" s="199"/>
      <c r="R1784" s="199"/>
      <c r="S1784" s="199"/>
      <c r="T1784" s="199"/>
      <c r="U1784" s="199"/>
      <c r="V1784" s="199"/>
      <c r="W1784" s="199"/>
      <c r="X1784" s="199"/>
      <c r="Y1784" s="199"/>
      <c r="Z1784" s="199"/>
      <c r="AA1784" s="199"/>
    </row>
    <row r="1785" spans="1:27">
      <c r="A1785" s="199"/>
      <c r="B1785" s="199"/>
      <c r="C1785" s="199"/>
      <c r="D1785" s="199"/>
      <c r="E1785" s="199"/>
      <c r="F1785" s="199"/>
      <c r="G1785" s="199"/>
      <c r="H1785" s="199"/>
      <c r="I1785" s="199"/>
      <c r="J1785" s="199"/>
      <c r="K1785" s="199"/>
      <c r="L1785" s="199"/>
      <c r="M1785" s="199"/>
      <c r="N1785" s="199"/>
      <c r="O1785" s="199"/>
      <c r="P1785" s="199"/>
      <c r="Q1785" s="199"/>
      <c r="R1785" s="199"/>
      <c r="S1785" s="199"/>
      <c r="T1785" s="199"/>
      <c r="U1785" s="199"/>
      <c r="V1785" s="199"/>
      <c r="W1785" s="199"/>
      <c r="X1785" s="199"/>
      <c r="Y1785" s="199"/>
      <c r="Z1785" s="199"/>
      <c r="AA1785" s="199"/>
    </row>
    <row r="1786" spans="1:27">
      <c r="A1786" s="199"/>
      <c r="B1786" s="199"/>
      <c r="C1786" s="199"/>
      <c r="D1786" s="199"/>
      <c r="E1786" s="199"/>
      <c r="F1786" s="199"/>
      <c r="G1786" s="199"/>
      <c r="H1786" s="199"/>
      <c r="I1786" s="199"/>
      <c r="J1786" s="199"/>
      <c r="K1786" s="199"/>
      <c r="L1786" s="199"/>
      <c r="M1786" s="199"/>
      <c r="N1786" s="199"/>
      <c r="O1786" s="199"/>
      <c r="P1786" s="199"/>
      <c r="Q1786" s="199"/>
      <c r="R1786" s="199"/>
      <c r="S1786" s="199"/>
      <c r="T1786" s="199"/>
      <c r="U1786" s="199"/>
      <c r="V1786" s="199"/>
      <c r="W1786" s="199"/>
      <c r="X1786" s="199"/>
      <c r="Y1786" s="199"/>
      <c r="Z1786" s="199"/>
      <c r="AA1786" s="199"/>
    </row>
    <row r="1787" spans="1:27">
      <c r="A1787" s="199"/>
      <c r="B1787" s="199"/>
      <c r="C1787" s="199"/>
      <c r="D1787" s="199"/>
      <c r="E1787" s="199"/>
      <c r="F1787" s="199"/>
      <c r="G1787" s="199"/>
      <c r="H1787" s="199"/>
      <c r="I1787" s="199"/>
      <c r="J1787" s="199"/>
      <c r="K1787" s="199"/>
      <c r="L1787" s="199"/>
      <c r="M1787" s="199"/>
      <c r="N1787" s="199"/>
      <c r="O1787" s="199"/>
      <c r="P1787" s="199"/>
      <c r="Q1787" s="199"/>
      <c r="R1787" s="199"/>
      <c r="S1787" s="199"/>
      <c r="T1787" s="199"/>
      <c r="U1787" s="199"/>
      <c r="V1787" s="199"/>
      <c r="W1787" s="199"/>
      <c r="X1787" s="199"/>
      <c r="Y1787" s="199"/>
      <c r="Z1787" s="199"/>
      <c r="AA1787" s="199"/>
    </row>
    <row r="1788" spans="1:27">
      <c r="A1788" s="199"/>
      <c r="B1788" s="199"/>
      <c r="C1788" s="199"/>
      <c r="D1788" s="199"/>
      <c r="E1788" s="199"/>
      <c r="F1788" s="199"/>
      <c r="G1788" s="199"/>
      <c r="H1788" s="199"/>
      <c r="I1788" s="199"/>
      <c r="J1788" s="199"/>
      <c r="K1788" s="199"/>
      <c r="L1788" s="199"/>
      <c r="M1788" s="199"/>
      <c r="N1788" s="199"/>
      <c r="O1788" s="199"/>
      <c r="P1788" s="199"/>
      <c r="Q1788" s="199"/>
      <c r="R1788" s="199"/>
      <c r="S1788" s="199"/>
      <c r="T1788" s="199"/>
      <c r="U1788" s="199"/>
      <c r="V1788" s="199"/>
      <c r="W1788" s="199"/>
      <c r="X1788" s="199"/>
      <c r="Y1788" s="199"/>
      <c r="Z1788" s="199"/>
      <c r="AA1788" s="199"/>
    </row>
    <row r="1789" spans="1:27">
      <c r="A1789" s="199"/>
      <c r="B1789" s="199"/>
      <c r="C1789" s="199"/>
      <c r="D1789" s="199"/>
      <c r="E1789" s="199"/>
      <c r="F1789" s="199"/>
      <c r="G1789" s="199"/>
      <c r="H1789" s="199"/>
      <c r="I1789" s="199"/>
      <c r="J1789" s="199"/>
      <c r="K1789" s="199"/>
      <c r="L1789" s="199"/>
      <c r="M1789" s="199"/>
      <c r="N1789" s="199"/>
      <c r="O1789" s="199"/>
      <c r="P1789" s="199"/>
      <c r="Q1789" s="199"/>
      <c r="R1789" s="199"/>
      <c r="S1789" s="199"/>
      <c r="T1789" s="199"/>
      <c r="U1789" s="199"/>
      <c r="V1789" s="199"/>
      <c r="W1789" s="199"/>
      <c r="X1789" s="199"/>
      <c r="Y1789" s="199"/>
      <c r="Z1789" s="199"/>
      <c r="AA1789" s="199"/>
    </row>
    <row r="1790" spans="1:27">
      <c r="A1790" s="199"/>
      <c r="B1790" s="199"/>
      <c r="C1790" s="199"/>
      <c r="D1790" s="199"/>
      <c r="E1790" s="199"/>
      <c r="F1790" s="199"/>
      <c r="G1790" s="199"/>
      <c r="H1790" s="199"/>
      <c r="I1790" s="199"/>
      <c r="J1790" s="199"/>
      <c r="K1790" s="199"/>
      <c r="L1790" s="199"/>
      <c r="M1790" s="199"/>
      <c r="N1790" s="199"/>
      <c r="O1790" s="199"/>
      <c r="P1790" s="199"/>
      <c r="Q1790" s="199"/>
      <c r="R1790" s="199"/>
      <c r="S1790" s="199"/>
      <c r="T1790" s="199"/>
      <c r="U1790" s="199"/>
      <c r="V1790" s="199"/>
      <c r="W1790" s="199"/>
      <c r="X1790" s="199"/>
      <c r="Y1790" s="199"/>
      <c r="Z1790" s="199"/>
      <c r="AA1790" s="199"/>
    </row>
    <row r="1791" spans="1:27">
      <c r="A1791" s="199"/>
      <c r="B1791" s="199"/>
      <c r="C1791" s="199"/>
      <c r="D1791" s="199"/>
      <c r="E1791" s="199"/>
      <c r="F1791" s="199"/>
      <c r="G1791" s="199"/>
      <c r="H1791" s="199"/>
      <c r="I1791" s="199"/>
      <c r="J1791" s="199"/>
      <c r="K1791" s="199"/>
      <c r="L1791" s="199"/>
      <c r="M1791" s="199"/>
      <c r="N1791" s="199"/>
      <c r="O1791" s="199"/>
      <c r="P1791" s="199"/>
      <c r="Q1791" s="199"/>
      <c r="R1791" s="199"/>
      <c r="S1791" s="199"/>
      <c r="T1791" s="199"/>
      <c r="U1791" s="199"/>
      <c r="V1791" s="199"/>
      <c r="W1791" s="199"/>
      <c r="X1791" s="199"/>
      <c r="Y1791" s="199"/>
      <c r="Z1791" s="199"/>
      <c r="AA1791" s="199"/>
    </row>
    <row r="1792" spans="1:27">
      <c r="A1792" s="199"/>
      <c r="B1792" s="199"/>
      <c r="C1792" s="199"/>
      <c r="D1792" s="199"/>
      <c r="E1792" s="199"/>
      <c r="F1792" s="199"/>
      <c r="G1792" s="199"/>
      <c r="H1792" s="199"/>
      <c r="I1792" s="199"/>
      <c r="J1792" s="199"/>
      <c r="K1792" s="199"/>
      <c r="L1792" s="199"/>
      <c r="M1792" s="199"/>
      <c r="N1792" s="199"/>
      <c r="O1792" s="199"/>
      <c r="P1792" s="199"/>
      <c r="Q1792" s="199"/>
      <c r="R1792" s="199"/>
      <c r="S1792" s="199"/>
      <c r="T1792" s="199"/>
      <c r="U1792" s="199"/>
      <c r="V1792" s="199"/>
      <c r="W1792" s="199"/>
      <c r="X1792" s="199"/>
      <c r="Y1792" s="199"/>
      <c r="Z1792" s="199"/>
      <c r="AA1792" s="199"/>
    </row>
    <row r="1793" spans="1:27">
      <c r="A1793" s="199"/>
      <c r="B1793" s="199"/>
      <c r="C1793" s="199"/>
      <c r="D1793" s="199"/>
      <c r="E1793" s="199"/>
      <c r="F1793" s="199"/>
      <c r="G1793" s="199"/>
      <c r="H1793" s="199"/>
      <c r="I1793" s="199"/>
      <c r="J1793" s="199"/>
      <c r="K1793" s="199"/>
      <c r="L1793" s="199"/>
      <c r="M1793" s="199"/>
      <c r="N1793" s="199"/>
      <c r="O1793" s="199"/>
      <c r="P1793" s="199"/>
      <c r="Q1793" s="199"/>
      <c r="R1793" s="199"/>
      <c r="S1793" s="199"/>
      <c r="T1793" s="199"/>
      <c r="U1793" s="199"/>
      <c r="V1793" s="199"/>
      <c r="W1793" s="199"/>
      <c r="X1793" s="199"/>
      <c r="Y1793" s="199"/>
      <c r="Z1793" s="199"/>
      <c r="AA1793" s="199"/>
    </row>
    <row r="1794" spans="1:27">
      <c r="A1794" s="199"/>
      <c r="B1794" s="199"/>
      <c r="C1794" s="199"/>
      <c r="D1794" s="199"/>
      <c r="E1794" s="199"/>
      <c r="F1794" s="199"/>
      <c r="G1794" s="199"/>
      <c r="H1794" s="199"/>
      <c r="I1794" s="199"/>
      <c r="J1794" s="199"/>
      <c r="K1794" s="199"/>
      <c r="L1794" s="199"/>
      <c r="M1794" s="199"/>
      <c r="N1794" s="199"/>
      <c r="O1794" s="199"/>
      <c r="P1794" s="199"/>
      <c r="Q1794" s="199"/>
      <c r="R1794" s="199"/>
      <c r="S1794" s="199"/>
      <c r="T1794" s="199"/>
      <c r="U1794" s="199"/>
      <c r="V1794" s="199"/>
      <c r="W1794" s="199"/>
      <c r="X1794" s="199"/>
      <c r="Y1794" s="199"/>
      <c r="Z1794" s="199"/>
      <c r="AA1794" s="199"/>
    </row>
    <row r="1795" spans="1:27">
      <c r="A1795" s="199"/>
      <c r="B1795" s="199"/>
      <c r="C1795" s="199"/>
      <c r="D1795" s="199"/>
      <c r="E1795" s="199"/>
      <c r="F1795" s="199"/>
      <c r="G1795" s="199"/>
      <c r="H1795" s="199"/>
      <c r="I1795" s="199"/>
      <c r="J1795" s="199"/>
      <c r="K1795" s="199"/>
      <c r="L1795" s="199"/>
      <c r="M1795" s="199"/>
      <c r="N1795" s="199"/>
      <c r="O1795" s="199"/>
      <c r="P1795" s="199"/>
      <c r="Q1795" s="199"/>
      <c r="R1795" s="199"/>
      <c r="S1795" s="199"/>
      <c r="T1795" s="199"/>
      <c r="U1795" s="199"/>
      <c r="V1795" s="199"/>
      <c r="W1795" s="199"/>
      <c r="X1795" s="199"/>
      <c r="Y1795" s="199"/>
      <c r="Z1795" s="199"/>
      <c r="AA1795" s="199"/>
    </row>
    <row r="1796" spans="1:27">
      <c r="A1796" s="199"/>
      <c r="B1796" s="199"/>
      <c r="C1796" s="199"/>
      <c r="D1796" s="199"/>
      <c r="E1796" s="199"/>
      <c r="F1796" s="199"/>
      <c r="G1796" s="199"/>
      <c r="H1796" s="199"/>
      <c r="I1796" s="199"/>
      <c r="J1796" s="199"/>
      <c r="K1796" s="199"/>
      <c r="L1796" s="199"/>
      <c r="M1796" s="199"/>
      <c r="N1796" s="199"/>
      <c r="O1796" s="199"/>
      <c r="P1796" s="199"/>
      <c r="Q1796" s="199"/>
      <c r="R1796" s="199"/>
      <c r="S1796" s="199"/>
      <c r="T1796" s="199"/>
      <c r="U1796" s="199"/>
      <c r="V1796" s="199"/>
      <c r="W1796" s="199"/>
      <c r="X1796" s="199"/>
      <c r="Y1796" s="199"/>
      <c r="Z1796" s="199"/>
      <c r="AA1796" s="199"/>
    </row>
    <row r="1797" spans="1:27">
      <c r="A1797" s="199"/>
      <c r="B1797" s="199"/>
      <c r="C1797" s="199"/>
      <c r="D1797" s="199"/>
      <c r="E1797" s="199"/>
      <c r="F1797" s="199"/>
      <c r="G1797" s="199"/>
      <c r="H1797" s="199"/>
      <c r="I1797" s="199"/>
      <c r="J1797" s="199"/>
      <c r="K1797" s="199"/>
      <c r="L1797" s="199"/>
      <c r="M1797" s="199"/>
      <c r="N1797" s="199"/>
      <c r="O1797" s="199"/>
      <c r="P1797" s="199"/>
      <c r="Q1797" s="199"/>
      <c r="R1797" s="199"/>
      <c r="S1797" s="199"/>
      <c r="T1797" s="199"/>
      <c r="U1797" s="199"/>
      <c r="V1797" s="199"/>
      <c r="W1797" s="199"/>
      <c r="X1797" s="199"/>
      <c r="Y1797" s="199"/>
      <c r="Z1797" s="199"/>
      <c r="AA1797" s="199"/>
    </row>
    <row r="1798" spans="1:27">
      <c r="A1798" s="199"/>
      <c r="B1798" s="199"/>
      <c r="C1798" s="199"/>
      <c r="D1798" s="199"/>
      <c r="E1798" s="199"/>
      <c r="F1798" s="199"/>
      <c r="G1798" s="199"/>
      <c r="H1798" s="199"/>
      <c r="I1798" s="199"/>
      <c r="J1798" s="199"/>
      <c r="K1798" s="199"/>
      <c r="L1798" s="199"/>
      <c r="M1798" s="199"/>
      <c r="N1798" s="199"/>
      <c r="O1798" s="199"/>
      <c r="P1798" s="199"/>
      <c r="Q1798" s="199"/>
      <c r="R1798" s="199"/>
      <c r="S1798" s="199"/>
      <c r="T1798" s="199"/>
      <c r="U1798" s="199"/>
      <c r="V1798" s="199"/>
      <c r="W1798" s="199"/>
      <c r="X1798" s="199"/>
      <c r="Y1798" s="199"/>
      <c r="Z1798" s="199"/>
      <c r="AA1798" s="199"/>
    </row>
    <row r="1799" spans="1:27">
      <c r="A1799" s="199"/>
      <c r="B1799" s="199"/>
      <c r="C1799" s="199"/>
      <c r="D1799" s="199"/>
      <c r="E1799" s="199"/>
      <c r="F1799" s="199"/>
      <c r="G1799" s="199"/>
      <c r="H1799" s="199"/>
      <c r="I1799" s="199"/>
      <c r="J1799" s="199"/>
      <c r="K1799" s="199"/>
      <c r="L1799" s="199"/>
      <c r="M1799" s="199"/>
      <c r="N1799" s="199"/>
      <c r="O1799" s="199"/>
      <c r="P1799" s="199"/>
      <c r="Q1799" s="199"/>
      <c r="R1799" s="199"/>
      <c r="S1799" s="199"/>
      <c r="T1799" s="199"/>
      <c r="U1799" s="199"/>
      <c r="V1799" s="199"/>
      <c r="W1799" s="199"/>
      <c r="X1799" s="199"/>
      <c r="Y1799" s="199"/>
      <c r="Z1799" s="199"/>
      <c r="AA1799" s="199"/>
    </row>
    <row r="1800" spans="1:27">
      <c r="A1800" s="199"/>
      <c r="B1800" s="199"/>
      <c r="C1800" s="199"/>
      <c r="D1800" s="199"/>
      <c r="E1800" s="199"/>
      <c r="F1800" s="199"/>
      <c r="G1800" s="199"/>
      <c r="H1800" s="199"/>
      <c r="I1800" s="199"/>
      <c r="J1800" s="199"/>
      <c r="K1800" s="199"/>
      <c r="L1800" s="199"/>
      <c r="M1800" s="199"/>
      <c r="N1800" s="199"/>
      <c r="O1800" s="199"/>
      <c r="P1800" s="199"/>
      <c r="Q1800" s="199"/>
      <c r="R1800" s="199"/>
      <c r="S1800" s="199"/>
      <c r="T1800" s="199"/>
      <c r="U1800" s="199"/>
      <c r="V1800" s="199"/>
      <c r="W1800" s="199"/>
      <c r="X1800" s="199"/>
      <c r="Y1800" s="199"/>
      <c r="Z1800" s="199"/>
      <c r="AA1800" s="199"/>
    </row>
    <row r="1801" spans="1:27">
      <c r="A1801" s="199"/>
      <c r="B1801" s="199"/>
      <c r="C1801" s="199"/>
      <c r="D1801" s="199"/>
      <c r="E1801" s="199"/>
      <c r="F1801" s="199"/>
      <c r="G1801" s="199"/>
      <c r="H1801" s="199"/>
      <c r="I1801" s="199"/>
      <c r="J1801" s="199"/>
      <c r="K1801" s="199"/>
      <c r="L1801" s="199"/>
      <c r="M1801" s="199"/>
      <c r="N1801" s="199"/>
      <c r="O1801" s="199"/>
      <c r="P1801" s="199"/>
      <c r="Q1801" s="199"/>
      <c r="R1801" s="199"/>
      <c r="S1801" s="199"/>
      <c r="T1801" s="199"/>
      <c r="U1801" s="199"/>
      <c r="V1801" s="199"/>
      <c r="W1801" s="199"/>
      <c r="X1801" s="199"/>
      <c r="Y1801" s="199"/>
      <c r="Z1801" s="199"/>
      <c r="AA1801" s="199"/>
    </row>
    <row r="1802" spans="1:27">
      <c r="A1802" s="199"/>
      <c r="B1802" s="199"/>
      <c r="C1802" s="199"/>
      <c r="D1802" s="199"/>
      <c r="E1802" s="199"/>
      <c r="F1802" s="199"/>
      <c r="G1802" s="199"/>
      <c r="H1802" s="199"/>
      <c r="I1802" s="199"/>
      <c r="J1802" s="199"/>
      <c r="K1802" s="199"/>
      <c r="L1802" s="199"/>
      <c r="M1802" s="199"/>
      <c r="N1802" s="199"/>
      <c r="O1802" s="199"/>
      <c r="P1802" s="199"/>
      <c r="Q1802" s="199"/>
      <c r="R1802" s="199"/>
      <c r="S1802" s="199"/>
      <c r="T1802" s="199"/>
      <c r="U1802" s="199"/>
      <c r="V1802" s="199"/>
      <c r="W1802" s="199"/>
      <c r="X1802" s="199"/>
      <c r="Y1802" s="199"/>
      <c r="Z1802" s="199"/>
      <c r="AA1802" s="199"/>
    </row>
    <row r="1803" spans="1:27">
      <c r="A1803" s="199"/>
      <c r="B1803" s="199"/>
      <c r="C1803" s="199"/>
      <c r="D1803" s="199"/>
      <c r="E1803" s="199"/>
      <c r="F1803" s="199"/>
      <c r="G1803" s="199"/>
      <c r="H1803" s="199"/>
      <c r="I1803" s="199"/>
      <c r="J1803" s="199"/>
      <c r="K1803" s="199"/>
      <c r="L1803" s="199"/>
      <c r="M1803" s="199"/>
      <c r="N1803" s="199"/>
      <c r="O1803" s="199"/>
      <c r="P1803" s="199"/>
      <c r="Q1803" s="199"/>
      <c r="R1803" s="199"/>
      <c r="S1803" s="199"/>
      <c r="T1803" s="199"/>
      <c r="U1803" s="199"/>
      <c r="V1803" s="199"/>
      <c r="W1803" s="199"/>
      <c r="X1803" s="199"/>
      <c r="Y1803" s="199"/>
      <c r="Z1803" s="199"/>
      <c r="AA1803" s="199"/>
    </row>
    <row r="1804" spans="1:27">
      <c r="A1804" s="199"/>
      <c r="B1804" s="199"/>
      <c r="C1804" s="199"/>
      <c r="D1804" s="199"/>
      <c r="E1804" s="199"/>
      <c r="F1804" s="199"/>
      <c r="G1804" s="199"/>
      <c r="H1804" s="199"/>
      <c r="I1804" s="199"/>
      <c r="J1804" s="199"/>
      <c r="K1804" s="199"/>
      <c r="L1804" s="199"/>
      <c r="M1804" s="199"/>
      <c r="N1804" s="199"/>
      <c r="O1804" s="199"/>
      <c r="P1804" s="199"/>
      <c r="Q1804" s="199"/>
      <c r="R1804" s="199"/>
      <c r="S1804" s="199"/>
      <c r="T1804" s="199"/>
      <c r="U1804" s="199"/>
      <c r="V1804" s="199"/>
      <c r="W1804" s="199"/>
      <c r="X1804" s="199"/>
      <c r="Y1804" s="199"/>
      <c r="Z1804" s="199"/>
      <c r="AA1804" s="199"/>
    </row>
    <row r="1805" spans="1:27">
      <c r="A1805" s="199"/>
      <c r="B1805" s="199"/>
      <c r="C1805" s="199"/>
      <c r="D1805" s="199"/>
      <c r="E1805" s="199"/>
      <c r="F1805" s="199"/>
      <c r="G1805" s="199"/>
      <c r="H1805" s="199"/>
      <c r="I1805" s="199"/>
      <c r="J1805" s="199"/>
      <c r="K1805" s="199"/>
      <c r="L1805" s="199"/>
      <c r="M1805" s="199"/>
      <c r="N1805" s="199"/>
      <c r="O1805" s="199"/>
      <c r="P1805" s="199"/>
      <c r="Q1805" s="199"/>
      <c r="R1805" s="199"/>
      <c r="S1805" s="199"/>
      <c r="T1805" s="199"/>
      <c r="U1805" s="199"/>
      <c r="V1805" s="199"/>
      <c r="W1805" s="199"/>
      <c r="X1805" s="199"/>
      <c r="Y1805" s="199"/>
      <c r="Z1805" s="199"/>
      <c r="AA1805" s="199"/>
    </row>
    <row r="1806" spans="1:27">
      <c r="A1806" s="199"/>
      <c r="B1806" s="199"/>
      <c r="C1806" s="199"/>
      <c r="D1806" s="199"/>
      <c r="E1806" s="199"/>
      <c r="F1806" s="199"/>
      <c r="G1806" s="199"/>
      <c r="H1806" s="199"/>
      <c r="I1806" s="199"/>
      <c r="J1806" s="199"/>
      <c r="K1806" s="199"/>
      <c r="L1806" s="199"/>
      <c r="M1806" s="199"/>
      <c r="N1806" s="199"/>
      <c r="O1806" s="199"/>
      <c r="P1806" s="199"/>
      <c r="Q1806" s="199"/>
      <c r="R1806" s="199"/>
      <c r="S1806" s="199"/>
      <c r="T1806" s="199"/>
      <c r="U1806" s="199"/>
      <c r="V1806" s="199"/>
      <c r="W1806" s="199"/>
      <c r="X1806" s="199"/>
      <c r="Y1806" s="199"/>
      <c r="Z1806" s="199"/>
      <c r="AA1806" s="199"/>
    </row>
    <row r="1807" spans="1:27">
      <c r="A1807" s="199"/>
      <c r="B1807" s="199"/>
      <c r="C1807" s="199"/>
      <c r="D1807" s="199"/>
      <c r="E1807" s="199"/>
      <c r="F1807" s="199"/>
      <c r="G1807" s="199"/>
      <c r="H1807" s="199"/>
      <c r="I1807" s="199"/>
      <c r="J1807" s="199"/>
      <c r="K1807" s="199"/>
      <c r="L1807" s="199"/>
      <c r="M1807" s="199"/>
      <c r="N1807" s="199"/>
      <c r="O1807" s="199"/>
      <c r="P1807" s="199"/>
      <c r="Q1807" s="199"/>
      <c r="R1807" s="199"/>
      <c r="S1807" s="199"/>
      <c r="T1807" s="199"/>
      <c r="U1807" s="199"/>
      <c r="V1807" s="199"/>
      <c r="W1807" s="199"/>
      <c r="X1807" s="199"/>
      <c r="Y1807" s="199"/>
      <c r="Z1807" s="199"/>
      <c r="AA1807" s="199"/>
    </row>
    <row r="1808" spans="1:27">
      <c r="A1808" s="199"/>
      <c r="B1808" s="199"/>
      <c r="C1808" s="199"/>
      <c r="D1808" s="199"/>
      <c r="E1808" s="199"/>
      <c r="F1808" s="199"/>
      <c r="G1808" s="199"/>
      <c r="H1808" s="199"/>
      <c r="I1808" s="199"/>
      <c r="J1808" s="199"/>
      <c r="K1808" s="199"/>
      <c r="L1808" s="199"/>
      <c r="M1808" s="199"/>
      <c r="N1808" s="199"/>
      <c r="O1808" s="199"/>
      <c r="P1808" s="199"/>
      <c r="Q1808" s="199"/>
      <c r="R1808" s="199"/>
      <c r="S1808" s="199"/>
      <c r="T1808" s="199"/>
      <c r="U1808" s="199"/>
      <c r="V1808" s="199"/>
      <c r="W1808" s="199"/>
      <c r="X1808" s="199"/>
      <c r="Y1808" s="199"/>
      <c r="Z1808" s="199"/>
      <c r="AA1808" s="199"/>
    </row>
    <row r="1809" spans="1:27">
      <c r="A1809" s="199"/>
      <c r="B1809" s="199"/>
      <c r="C1809" s="199"/>
      <c r="D1809" s="199"/>
      <c r="E1809" s="199"/>
      <c r="F1809" s="199"/>
      <c r="G1809" s="199"/>
      <c r="H1809" s="199"/>
      <c r="I1809" s="199"/>
      <c r="J1809" s="199"/>
      <c r="K1809" s="199"/>
      <c r="L1809" s="199"/>
      <c r="M1809" s="199"/>
      <c r="N1809" s="199"/>
      <c r="O1809" s="199"/>
      <c r="P1809" s="199"/>
      <c r="Q1809" s="199"/>
      <c r="R1809" s="199"/>
      <c r="S1809" s="199"/>
      <c r="T1809" s="199"/>
      <c r="U1809" s="199"/>
      <c r="V1809" s="199"/>
      <c r="W1809" s="199"/>
      <c r="X1809" s="199"/>
      <c r="Y1809" s="199"/>
      <c r="Z1809" s="199"/>
      <c r="AA1809" s="199"/>
    </row>
    <row r="1810" spans="1:27">
      <c r="A1810" s="199"/>
      <c r="B1810" s="199"/>
      <c r="C1810" s="199"/>
      <c r="D1810" s="199"/>
      <c r="E1810" s="199"/>
      <c r="F1810" s="199"/>
      <c r="G1810" s="199"/>
      <c r="H1810" s="199"/>
      <c r="I1810" s="199"/>
      <c r="J1810" s="199"/>
      <c r="K1810" s="199"/>
      <c r="L1810" s="199"/>
      <c r="M1810" s="199"/>
      <c r="N1810" s="199"/>
      <c r="O1810" s="199"/>
      <c r="P1810" s="199"/>
      <c r="Q1810" s="199"/>
      <c r="R1810" s="199"/>
      <c r="S1810" s="199"/>
      <c r="T1810" s="199"/>
      <c r="U1810" s="199"/>
      <c r="V1810" s="199"/>
      <c r="W1810" s="199"/>
      <c r="X1810" s="199"/>
      <c r="Y1810" s="199"/>
      <c r="Z1810" s="199"/>
      <c r="AA1810" s="199"/>
    </row>
    <row r="1811" spans="1:27">
      <c r="A1811" s="199"/>
      <c r="B1811" s="199"/>
      <c r="C1811" s="199"/>
      <c r="D1811" s="199"/>
      <c r="E1811" s="199"/>
      <c r="F1811" s="199"/>
      <c r="G1811" s="199"/>
      <c r="H1811" s="199"/>
      <c r="I1811" s="199"/>
      <c r="J1811" s="199"/>
      <c r="K1811" s="199"/>
      <c r="L1811" s="199"/>
      <c r="M1811" s="199"/>
      <c r="N1811" s="199"/>
      <c r="O1811" s="199"/>
      <c r="P1811" s="199"/>
      <c r="Q1811" s="199"/>
      <c r="R1811" s="199"/>
      <c r="S1811" s="199"/>
      <c r="T1811" s="199"/>
      <c r="U1811" s="199"/>
      <c r="V1811" s="199"/>
      <c r="W1811" s="199"/>
      <c r="X1811" s="199"/>
      <c r="Y1811" s="199"/>
      <c r="Z1811" s="199"/>
      <c r="AA1811" s="199"/>
    </row>
    <row r="1812" spans="1:27">
      <c r="A1812" s="199"/>
      <c r="B1812" s="199"/>
      <c r="C1812" s="199"/>
      <c r="D1812" s="199"/>
      <c r="E1812" s="199"/>
      <c r="F1812" s="199"/>
      <c r="G1812" s="199"/>
      <c r="H1812" s="199"/>
      <c r="I1812" s="199"/>
      <c r="J1812" s="199"/>
      <c r="K1812" s="199"/>
      <c r="L1812" s="199"/>
      <c r="M1812" s="199"/>
      <c r="N1812" s="199"/>
      <c r="O1812" s="199"/>
      <c r="P1812" s="199"/>
      <c r="Q1812" s="199"/>
      <c r="R1812" s="199"/>
      <c r="S1812" s="199"/>
      <c r="T1812" s="199"/>
      <c r="U1812" s="199"/>
      <c r="V1812" s="199"/>
      <c r="W1812" s="199"/>
      <c r="X1812" s="199"/>
      <c r="Y1812" s="199"/>
      <c r="Z1812" s="199"/>
      <c r="AA1812" s="199"/>
    </row>
    <row r="1813" spans="1:27">
      <c r="A1813" s="199"/>
      <c r="B1813" s="199"/>
      <c r="C1813" s="199"/>
      <c r="D1813" s="199"/>
      <c r="E1813" s="199"/>
      <c r="F1813" s="199"/>
      <c r="G1813" s="199"/>
      <c r="H1813" s="199"/>
      <c r="I1813" s="199"/>
      <c r="J1813" s="199"/>
      <c r="K1813" s="199"/>
      <c r="L1813" s="199"/>
      <c r="M1813" s="199"/>
      <c r="N1813" s="199"/>
      <c r="O1813" s="199"/>
      <c r="P1813" s="199"/>
      <c r="Q1813" s="199"/>
      <c r="R1813" s="199"/>
      <c r="S1813" s="199"/>
      <c r="T1813" s="199"/>
      <c r="U1813" s="199"/>
      <c r="V1813" s="199"/>
      <c r="W1813" s="199"/>
      <c r="X1813" s="199"/>
      <c r="Y1813" s="199"/>
      <c r="Z1813" s="199"/>
      <c r="AA1813" s="199"/>
    </row>
    <row r="1814" spans="1:27">
      <c r="A1814" s="199"/>
      <c r="B1814" s="199"/>
      <c r="C1814" s="199"/>
      <c r="D1814" s="199"/>
      <c r="E1814" s="199"/>
      <c r="F1814" s="199"/>
      <c r="G1814" s="199"/>
      <c r="H1814" s="199"/>
      <c r="I1814" s="199"/>
      <c r="J1814" s="199"/>
      <c r="K1814" s="199"/>
      <c r="L1814" s="199"/>
      <c r="M1814" s="199"/>
      <c r="N1814" s="199"/>
      <c r="O1814" s="199"/>
      <c r="P1814" s="199"/>
      <c r="Q1814" s="199"/>
      <c r="R1814" s="199"/>
      <c r="S1814" s="199"/>
      <c r="T1814" s="199"/>
      <c r="U1814" s="199"/>
      <c r="V1814" s="199"/>
      <c r="W1814" s="199"/>
      <c r="X1814" s="199"/>
      <c r="Y1814" s="199"/>
      <c r="Z1814" s="199"/>
      <c r="AA1814" s="199"/>
    </row>
    <row r="1815" spans="1:27">
      <c r="A1815" s="199"/>
      <c r="B1815" s="199"/>
      <c r="C1815" s="199"/>
      <c r="D1815" s="199"/>
      <c r="E1815" s="199"/>
      <c r="F1815" s="199"/>
      <c r="G1815" s="199"/>
      <c r="H1815" s="199"/>
      <c r="I1815" s="199"/>
      <c r="J1815" s="199"/>
      <c r="K1815" s="199"/>
      <c r="L1815" s="199"/>
      <c r="M1815" s="199"/>
      <c r="N1815" s="199"/>
      <c r="O1815" s="199"/>
      <c r="P1815" s="199"/>
      <c r="Q1815" s="199"/>
      <c r="R1815" s="199"/>
      <c r="S1815" s="199"/>
      <c r="T1815" s="199"/>
      <c r="U1815" s="199"/>
      <c r="V1815" s="199"/>
      <c r="W1815" s="199"/>
      <c r="X1815" s="199"/>
      <c r="Y1815" s="199"/>
      <c r="Z1815" s="199"/>
      <c r="AA1815" s="199"/>
    </row>
    <row r="1816" spans="1:27">
      <c r="A1816" s="199"/>
      <c r="B1816" s="199"/>
      <c r="C1816" s="199"/>
      <c r="D1816" s="199"/>
      <c r="E1816" s="199"/>
      <c r="F1816" s="199"/>
      <c r="G1816" s="199"/>
      <c r="H1816" s="199"/>
      <c r="I1816" s="199"/>
      <c r="J1816" s="199"/>
      <c r="K1816" s="199"/>
      <c r="L1816" s="199"/>
      <c r="M1816" s="199"/>
      <c r="N1816" s="199"/>
      <c r="O1816" s="199"/>
      <c r="P1816" s="199"/>
      <c r="Q1816" s="199"/>
      <c r="R1816" s="199"/>
      <c r="S1816" s="199"/>
      <c r="T1816" s="199"/>
      <c r="U1816" s="199"/>
      <c r="V1816" s="199"/>
      <c r="W1816" s="199"/>
      <c r="X1816" s="199"/>
      <c r="Y1816" s="199"/>
      <c r="Z1816" s="199"/>
      <c r="AA1816" s="199"/>
    </row>
    <row r="1817" spans="1:27">
      <c r="A1817" s="199"/>
      <c r="B1817" s="199"/>
      <c r="C1817" s="199"/>
      <c r="D1817" s="199"/>
      <c r="E1817" s="199"/>
      <c r="F1817" s="199"/>
      <c r="G1817" s="199"/>
      <c r="H1817" s="199"/>
      <c r="I1817" s="199"/>
      <c r="J1817" s="199"/>
      <c r="K1817" s="199"/>
      <c r="L1817" s="199"/>
      <c r="M1817" s="199"/>
      <c r="N1817" s="199"/>
      <c r="O1817" s="199"/>
      <c r="P1817" s="199"/>
      <c r="Q1817" s="199"/>
      <c r="R1817" s="199"/>
      <c r="S1817" s="199"/>
      <c r="T1817" s="199"/>
      <c r="U1817" s="199"/>
      <c r="V1817" s="199"/>
      <c r="W1817" s="199"/>
      <c r="X1817" s="199"/>
      <c r="Y1817" s="199"/>
      <c r="Z1817" s="199"/>
      <c r="AA1817" s="199"/>
    </row>
    <row r="1818" spans="1:27">
      <c r="A1818" s="199"/>
      <c r="B1818" s="199"/>
      <c r="C1818" s="199"/>
      <c r="D1818" s="199"/>
      <c r="E1818" s="199"/>
      <c r="F1818" s="199"/>
      <c r="G1818" s="199"/>
      <c r="H1818" s="199"/>
      <c r="I1818" s="199"/>
      <c r="J1818" s="199"/>
      <c r="K1818" s="199"/>
      <c r="L1818" s="199"/>
      <c r="M1818" s="199"/>
      <c r="N1818" s="199"/>
      <c r="O1818" s="199"/>
      <c r="P1818" s="199"/>
      <c r="Q1818" s="199"/>
      <c r="R1818" s="199"/>
      <c r="S1818" s="199"/>
      <c r="T1818" s="199"/>
      <c r="U1818" s="199"/>
      <c r="V1818" s="199"/>
      <c r="W1818" s="199"/>
      <c r="X1818" s="199"/>
      <c r="Y1818" s="199"/>
      <c r="Z1818" s="199"/>
      <c r="AA1818" s="199"/>
    </row>
    <row r="1819" spans="1:27">
      <c r="A1819" s="199"/>
      <c r="B1819" s="199"/>
      <c r="C1819" s="199"/>
      <c r="D1819" s="199"/>
      <c r="E1819" s="199"/>
      <c r="F1819" s="199"/>
      <c r="G1819" s="199"/>
      <c r="H1819" s="199"/>
      <c r="I1819" s="199"/>
      <c r="J1819" s="199"/>
      <c r="K1819" s="199"/>
      <c r="L1819" s="199"/>
      <c r="M1819" s="199"/>
      <c r="N1819" s="199"/>
      <c r="O1819" s="199"/>
      <c r="P1819" s="199"/>
      <c r="Q1819" s="199"/>
      <c r="R1819" s="199"/>
      <c r="S1819" s="199"/>
      <c r="T1819" s="199"/>
      <c r="U1819" s="199"/>
      <c r="V1819" s="199"/>
      <c r="W1819" s="199"/>
      <c r="X1819" s="199"/>
      <c r="Y1819" s="199"/>
      <c r="Z1819" s="199"/>
      <c r="AA1819" s="199"/>
    </row>
    <row r="1820" spans="1:27">
      <c r="A1820" s="199"/>
      <c r="B1820" s="199"/>
      <c r="C1820" s="199"/>
      <c r="D1820" s="199"/>
      <c r="E1820" s="199"/>
      <c r="F1820" s="199"/>
      <c r="G1820" s="199"/>
      <c r="H1820" s="199"/>
      <c r="I1820" s="199"/>
      <c r="J1820" s="199"/>
      <c r="K1820" s="199"/>
      <c r="L1820" s="199"/>
      <c r="M1820" s="199"/>
      <c r="N1820" s="199"/>
      <c r="O1820" s="199"/>
      <c r="P1820" s="199"/>
      <c r="Q1820" s="199"/>
      <c r="R1820" s="199"/>
      <c r="S1820" s="199"/>
      <c r="T1820" s="199"/>
      <c r="U1820" s="199"/>
      <c r="V1820" s="199"/>
      <c r="W1820" s="199"/>
      <c r="X1820" s="199"/>
      <c r="Y1820" s="199"/>
      <c r="Z1820" s="199"/>
      <c r="AA1820" s="199"/>
    </row>
    <row r="1821" spans="1:27">
      <c r="A1821" s="199"/>
      <c r="B1821" s="199"/>
      <c r="C1821" s="199"/>
      <c r="D1821" s="199"/>
      <c r="E1821" s="199"/>
      <c r="F1821" s="199"/>
      <c r="G1821" s="199"/>
      <c r="H1821" s="199"/>
      <c r="I1821" s="199"/>
      <c r="J1821" s="199"/>
      <c r="K1821" s="199"/>
      <c r="L1821" s="199"/>
      <c r="M1821" s="199"/>
      <c r="N1821" s="199"/>
      <c r="O1821" s="199"/>
      <c r="P1821" s="199"/>
      <c r="Q1821" s="199"/>
      <c r="R1821" s="199"/>
      <c r="S1821" s="199"/>
      <c r="T1821" s="199"/>
      <c r="U1821" s="199"/>
      <c r="V1821" s="199"/>
      <c r="W1821" s="199"/>
      <c r="X1821" s="199"/>
      <c r="Y1821" s="199"/>
      <c r="Z1821" s="199"/>
      <c r="AA1821" s="199"/>
    </row>
    <row r="1822" spans="1:27">
      <c r="A1822" s="199"/>
      <c r="B1822" s="199"/>
      <c r="C1822" s="199"/>
      <c r="D1822" s="199"/>
      <c r="E1822" s="199"/>
      <c r="F1822" s="199"/>
      <c r="G1822" s="199"/>
      <c r="H1822" s="199"/>
      <c r="I1822" s="199"/>
      <c r="J1822" s="199"/>
      <c r="K1822" s="199"/>
      <c r="L1822" s="199"/>
      <c r="M1822" s="199"/>
      <c r="N1822" s="199"/>
      <c r="O1822" s="199"/>
      <c r="P1822" s="199"/>
      <c r="Q1822" s="199"/>
      <c r="R1822" s="199"/>
      <c r="S1822" s="199"/>
      <c r="T1822" s="199"/>
      <c r="U1822" s="199"/>
      <c r="V1822" s="199"/>
      <c r="W1822" s="199"/>
      <c r="X1822" s="199"/>
      <c r="Y1822" s="199"/>
      <c r="Z1822" s="199"/>
      <c r="AA1822" s="199"/>
    </row>
    <row r="1823" spans="1:27">
      <c r="A1823" s="199"/>
      <c r="B1823" s="199"/>
      <c r="C1823" s="199"/>
      <c r="D1823" s="199"/>
      <c r="E1823" s="199"/>
      <c r="F1823" s="199"/>
      <c r="G1823" s="199"/>
      <c r="H1823" s="199"/>
      <c r="I1823" s="199"/>
      <c r="J1823" s="199"/>
      <c r="K1823" s="199"/>
      <c r="L1823" s="199"/>
      <c r="M1823" s="199"/>
      <c r="N1823" s="199"/>
      <c r="O1823" s="199"/>
      <c r="P1823" s="199"/>
      <c r="Q1823" s="199"/>
      <c r="R1823" s="199"/>
      <c r="S1823" s="199"/>
      <c r="T1823" s="199"/>
      <c r="U1823" s="199"/>
      <c r="V1823" s="199"/>
      <c r="W1823" s="199"/>
      <c r="X1823" s="199"/>
      <c r="Y1823" s="199"/>
      <c r="Z1823" s="199"/>
      <c r="AA1823" s="199"/>
    </row>
    <row r="1824" spans="1:27">
      <c r="A1824" s="199"/>
      <c r="B1824" s="199"/>
      <c r="C1824" s="199"/>
      <c r="D1824" s="199"/>
      <c r="E1824" s="199"/>
      <c r="F1824" s="199"/>
      <c r="G1824" s="199"/>
      <c r="H1824" s="199"/>
      <c r="I1824" s="199"/>
      <c r="J1824" s="199"/>
      <c r="K1824" s="199"/>
      <c r="L1824" s="199"/>
      <c r="M1824" s="199"/>
      <c r="N1824" s="199"/>
      <c r="O1824" s="199"/>
      <c r="P1824" s="199"/>
      <c r="Q1824" s="199"/>
      <c r="R1824" s="199"/>
      <c r="S1824" s="199"/>
      <c r="T1824" s="199"/>
      <c r="U1824" s="199"/>
      <c r="V1824" s="199"/>
      <c r="W1824" s="199"/>
      <c r="X1824" s="199"/>
      <c r="Y1824" s="199"/>
      <c r="Z1824" s="199"/>
      <c r="AA1824" s="199"/>
    </row>
    <row r="1825" spans="1:27">
      <c r="A1825" s="199"/>
      <c r="B1825" s="199"/>
      <c r="C1825" s="199"/>
      <c r="D1825" s="199"/>
      <c r="E1825" s="199"/>
      <c r="F1825" s="199"/>
      <c r="G1825" s="199"/>
      <c r="H1825" s="199"/>
      <c r="I1825" s="199"/>
      <c r="J1825" s="199"/>
      <c r="K1825" s="199"/>
      <c r="L1825" s="199"/>
      <c r="M1825" s="199"/>
      <c r="N1825" s="199"/>
      <c r="O1825" s="199"/>
      <c r="P1825" s="199"/>
      <c r="Q1825" s="199"/>
      <c r="R1825" s="199"/>
      <c r="S1825" s="199"/>
      <c r="T1825" s="199"/>
      <c r="U1825" s="199"/>
      <c r="V1825" s="199"/>
      <c r="W1825" s="199"/>
      <c r="X1825" s="199"/>
      <c r="Y1825" s="199"/>
      <c r="Z1825" s="199"/>
      <c r="AA1825" s="199"/>
    </row>
    <row r="1826" spans="1:27">
      <c r="A1826" s="199"/>
      <c r="B1826" s="199"/>
      <c r="C1826" s="199"/>
      <c r="D1826" s="199"/>
      <c r="E1826" s="199"/>
      <c r="F1826" s="199"/>
      <c r="G1826" s="199"/>
      <c r="H1826" s="199"/>
      <c r="I1826" s="199"/>
      <c r="J1826" s="199"/>
      <c r="K1826" s="199"/>
      <c r="L1826" s="199"/>
      <c r="M1826" s="199"/>
      <c r="N1826" s="199"/>
      <c r="O1826" s="199"/>
      <c r="P1826" s="199"/>
      <c r="Q1826" s="199"/>
      <c r="R1826" s="199"/>
      <c r="S1826" s="199"/>
      <c r="T1826" s="199"/>
      <c r="U1826" s="199"/>
      <c r="V1826" s="199"/>
      <c r="W1826" s="199"/>
      <c r="X1826" s="199"/>
      <c r="Y1826" s="199"/>
      <c r="Z1826" s="199"/>
      <c r="AA1826" s="199"/>
    </row>
    <row r="1827" spans="1:27">
      <c r="A1827" s="199"/>
      <c r="B1827" s="199"/>
      <c r="C1827" s="199"/>
      <c r="D1827" s="199"/>
      <c r="E1827" s="199"/>
      <c r="F1827" s="199"/>
      <c r="G1827" s="199"/>
      <c r="H1827" s="199"/>
      <c r="I1827" s="199"/>
      <c r="J1827" s="199"/>
      <c r="K1827" s="199"/>
      <c r="L1827" s="199"/>
      <c r="M1827" s="199"/>
      <c r="N1827" s="199"/>
      <c r="O1827" s="199"/>
      <c r="P1827" s="199"/>
      <c r="Q1827" s="199"/>
      <c r="R1827" s="199"/>
      <c r="S1827" s="199"/>
      <c r="T1827" s="199"/>
      <c r="U1827" s="199"/>
      <c r="V1827" s="199"/>
      <c r="W1827" s="199"/>
      <c r="X1827" s="199"/>
      <c r="Y1827" s="199"/>
      <c r="Z1827" s="199"/>
      <c r="AA1827" s="199"/>
    </row>
    <row r="1828" spans="1:27">
      <c r="A1828" s="199"/>
      <c r="B1828" s="199"/>
      <c r="C1828" s="199"/>
      <c r="D1828" s="199"/>
      <c r="E1828" s="199"/>
      <c r="F1828" s="199"/>
      <c r="G1828" s="199"/>
      <c r="H1828" s="199"/>
      <c r="I1828" s="199"/>
      <c r="J1828" s="199"/>
      <c r="K1828" s="199"/>
      <c r="L1828" s="199"/>
      <c r="M1828" s="199"/>
      <c r="N1828" s="199"/>
      <c r="O1828" s="199"/>
      <c r="P1828" s="199"/>
      <c r="Q1828" s="199"/>
      <c r="R1828" s="199"/>
      <c r="S1828" s="199"/>
      <c r="T1828" s="199"/>
      <c r="U1828" s="199"/>
      <c r="V1828" s="199"/>
      <c r="W1828" s="199"/>
      <c r="X1828" s="199"/>
      <c r="Y1828" s="199"/>
      <c r="Z1828" s="199"/>
      <c r="AA1828" s="199"/>
    </row>
    <row r="1829" spans="1:27">
      <c r="A1829" s="199"/>
      <c r="B1829" s="199"/>
      <c r="C1829" s="199"/>
      <c r="D1829" s="199"/>
      <c r="E1829" s="199"/>
      <c r="F1829" s="199"/>
      <c r="G1829" s="199"/>
      <c r="H1829" s="199"/>
      <c r="I1829" s="199"/>
      <c r="J1829" s="199"/>
      <c r="K1829" s="199"/>
      <c r="L1829" s="199"/>
      <c r="M1829" s="199"/>
      <c r="N1829" s="199"/>
      <c r="O1829" s="199"/>
      <c r="P1829" s="199"/>
      <c r="Q1829" s="199"/>
      <c r="R1829" s="199"/>
      <c r="S1829" s="199"/>
      <c r="T1829" s="199"/>
      <c r="U1829" s="199"/>
      <c r="V1829" s="199"/>
      <c r="W1829" s="199"/>
      <c r="X1829" s="199"/>
      <c r="Y1829" s="199"/>
      <c r="Z1829" s="199"/>
      <c r="AA1829" s="199"/>
    </row>
    <row r="1830" spans="1:27">
      <c r="A1830" s="199"/>
      <c r="B1830" s="199"/>
      <c r="C1830" s="199"/>
      <c r="D1830" s="199"/>
      <c r="E1830" s="199"/>
      <c r="F1830" s="199"/>
      <c r="G1830" s="199"/>
      <c r="H1830" s="199"/>
      <c r="I1830" s="199"/>
      <c r="J1830" s="199"/>
      <c r="K1830" s="199"/>
      <c r="L1830" s="199"/>
      <c r="M1830" s="199"/>
      <c r="N1830" s="199"/>
      <c r="O1830" s="199"/>
      <c r="P1830" s="199"/>
      <c r="Q1830" s="199"/>
      <c r="R1830" s="199"/>
      <c r="S1830" s="199"/>
      <c r="T1830" s="199"/>
      <c r="U1830" s="199"/>
      <c r="V1830" s="199"/>
      <c r="W1830" s="199"/>
      <c r="X1830" s="199"/>
      <c r="Y1830" s="199"/>
      <c r="Z1830" s="199"/>
      <c r="AA1830" s="199"/>
    </row>
    <row r="1831" spans="1:27">
      <c r="A1831" s="199"/>
      <c r="B1831" s="199"/>
      <c r="C1831" s="199"/>
      <c r="D1831" s="199"/>
      <c r="E1831" s="199"/>
      <c r="F1831" s="199"/>
      <c r="G1831" s="199"/>
      <c r="H1831" s="199"/>
      <c r="I1831" s="199"/>
      <c r="J1831" s="199"/>
      <c r="K1831" s="199"/>
      <c r="L1831" s="199"/>
      <c r="M1831" s="199"/>
      <c r="N1831" s="199"/>
      <c r="O1831" s="199"/>
      <c r="P1831" s="199"/>
      <c r="Q1831" s="199"/>
      <c r="R1831" s="199"/>
      <c r="S1831" s="199"/>
      <c r="T1831" s="199"/>
      <c r="U1831" s="199"/>
      <c r="V1831" s="199"/>
      <c r="W1831" s="199"/>
      <c r="X1831" s="199"/>
      <c r="Y1831" s="199"/>
      <c r="Z1831" s="199"/>
      <c r="AA1831" s="199"/>
    </row>
    <row r="1832" spans="1:27">
      <c r="A1832" s="199"/>
      <c r="B1832" s="199"/>
      <c r="C1832" s="199"/>
      <c r="D1832" s="199"/>
      <c r="E1832" s="199"/>
      <c r="F1832" s="199"/>
      <c r="G1832" s="199"/>
      <c r="H1832" s="199"/>
      <c r="I1832" s="199"/>
      <c r="J1832" s="199"/>
      <c r="K1832" s="199"/>
      <c r="L1832" s="199"/>
      <c r="M1832" s="199"/>
      <c r="N1832" s="199"/>
      <c r="O1832" s="199"/>
      <c r="P1832" s="199"/>
      <c r="Q1832" s="199"/>
      <c r="R1832" s="199"/>
      <c r="S1832" s="199"/>
      <c r="T1832" s="199"/>
      <c r="U1832" s="199"/>
      <c r="V1832" s="199"/>
      <c r="W1832" s="199"/>
      <c r="X1832" s="199"/>
      <c r="Y1832" s="199"/>
      <c r="Z1832" s="199"/>
      <c r="AA1832" s="199"/>
    </row>
    <row r="1833" spans="1:27">
      <c r="A1833" s="199"/>
      <c r="B1833" s="199"/>
      <c r="C1833" s="199"/>
      <c r="D1833" s="199"/>
      <c r="E1833" s="199"/>
      <c r="F1833" s="199"/>
      <c r="G1833" s="199"/>
      <c r="H1833" s="199"/>
      <c r="I1833" s="199"/>
      <c r="J1833" s="199"/>
      <c r="K1833" s="199"/>
      <c r="L1833" s="199"/>
      <c r="M1833" s="199"/>
      <c r="N1833" s="199"/>
      <c r="O1833" s="199"/>
      <c r="P1833" s="199"/>
      <c r="Q1833" s="199"/>
      <c r="R1833" s="199"/>
      <c r="S1833" s="199"/>
      <c r="T1833" s="199"/>
      <c r="U1833" s="199"/>
      <c r="V1833" s="199"/>
      <c r="W1833" s="199"/>
      <c r="X1833" s="199"/>
      <c r="Y1833" s="199"/>
      <c r="Z1833" s="199"/>
      <c r="AA1833" s="199"/>
    </row>
    <row r="1834" spans="1:27">
      <c r="A1834" s="199"/>
      <c r="B1834" s="199"/>
      <c r="C1834" s="199"/>
      <c r="D1834" s="199"/>
      <c r="E1834" s="199"/>
      <c r="F1834" s="199"/>
      <c r="G1834" s="199"/>
      <c r="H1834" s="199"/>
      <c r="I1834" s="199"/>
      <c r="J1834" s="199"/>
      <c r="K1834" s="199"/>
      <c r="L1834" s="199"/>
      <c r="M1834" s="199"/>
      <c r="N1834" s="199"/>
      <c r="O1834" s="199"/>
      <c r="P1834" s="199"/>
      <c r="Q1834" s="199"/>
      <c r="R1834" s="199"/>
      <c r="S1834" s="199"/>
      <c r="T1834" s="199"/>
      <c r="U1834" s="199"/>
      <c r="V1834" s="199"/>
      <c r="W1834" s="199"/>
      <c r="X1834" s="199"/>
      <c r="Y1834" s="199"/>
      <c r="Z1834" s="199"/>
      <c r="AA1834" s="199"/>
    </row>
    <row r="1835" spans="1:27">
      <c r="A1835" s="199"/>
      <c r="B1835" s="199"/>
      <c r="C1835" s="199"/>
      <c r="D1835" s="199"/>
      <c r="E1835" s="199"/>
      <c r="F1835" s="199"/>
      <c r="G1835" s="199"/>
      <c r="H1835" s="199"/>
      <c r="I1835" s="199"/>
      <c r="J1835" s="199"/>
      <c r="K1835" s="199"/>
      <c r="L1835" s="199"/>
      <c r="M1835" s="199"/>
      <c r="N1835" s="199"/>
      <c r="O1835" s="199"/>
      <c r="P1835" s="199"/>
      <c r="Q1835" s="199"/>
      <c r="R1835" s="199"/>
      <c r="S1835" s="199"/>
      <c r="T1835" s="199"/>
      <c r="U1835" s="199"/>
      <c r="V1835" s="199"/>
      <c r="W1835" s="199"/>
      <c r="X1835" s="199"/>
      <c r="Y1835" s="199"/>
      <c r="Z1835" s="199"/>
      <c r="AA1835" s="199"/>
    </row>
    <row r="1836" spans="1:27">
      <c r="A1836" s="199"/>
      <c r="B1836" s="199"/>
      <c r="C1836" s="199"/>
      <c r="D1836" s="199"/>
      <c r="E1836" s="199"/>
      <c r="F1836" s="199"/>
      <c r="G1836" s="199"/>
      <c r="H1836" s="199"/>
      <c r="I1836" s="199"/>
      <c r="J1836" s="199"/>
      <c r="K1836" s="199"/>
      <c r="L1836" s="199"/>
      <c r="M1836" s="199"/>
      <c r="N1836" s="199"/>
      <c r="O1836" s="199"/>
      <c r="P1836" s="199"/>
      <c r="Q1836" s="199"/>
      <c r="R1836" s="199"/>
      <c r="S1836" s="199"/>
      <c r="T1836" s="199"/>
      <c r="U1836" s="199"/>
      <c r="V1836" s="199"/>
      <c r="W1836" s="199"/>
      <c r="X1836" s="199"/>
      <c r="Y1836" s="199"/>
      <c r="Z1836" s="199"/>
      <c r="AA1836" s="199"/>
    </row>
    <row r="1837" spans="1:27">
      <c r="A1837" s="199"/>
      <c r="B1837" s="199"/>
      <c r="C1837" s="199"/>
      <c r="D1837" s="199"/>
      <c r="E1837" s="199"/>
      <c r="F1837" s="199"/>
      <c r="G1837" s="199"/>
      <c r="H1837" s="199"/>
      <c r="I1837" s="199"/>
      <c r="J1837" s="199"/>
      <c r="K1837" s="199"/>
      <c r="L1837" s="199"/>
      <c r="M1837" s="199"/>
      <c r="N1837" s="199"/>
      <c r="O1837" s="199"/>
      <c r="P1837" s="199"/>
      <c r="Q1837" s="199"/>
      <c r="R1837" s="199"/>
      <c r="S1837" s="199"/>
      <c r="T1837" s="199"/>
      <c r="U1837" s="199"/>
      <c r="V1837" s="199"/>
      <c r="W1837" s="199"/>
      <c r="X1837" s="199"/>
      <c r="Y1837" s="199"/>
      <c r="Z1837" s="199"/>
      <c r="AA1837" s="199"/>
    </row>
    <row r="1838" spans="1:27">
      <c r="A1838" s="199"/>
      <c r="B1838" s="199"/>
      <c r="C1838" s="199"/>
      <c r="D1838" s="199"/>
      <c r="E1838" s="199"/>
      <c r="F1838" s="199"/>
      <c r="G1838" s="199"/>
      <c r="H1838" s="199"/>
      <c r="I1838" s="199"/>
      <c r="J1838" s="199"/>
      <c r="K1838" s="199"/>
      <c r="L1838" s="199"/>
      <c r="M1838" s="199"/>
      <c r="N1838" s="199"/>
      <c r="O1838" s="199"/>
      <c r="P1838" s="199"/>
      <c r="Q1838" s="199"/>
      <c r="R1838" s="199"/>
      <c r="S1838" s="199"/>
      <c r="T1838" s="199"/>
      <c r="U1838" s="199"/>
      <c r="V1838" s="199"/>
      <c r="W1838" s="199"/>
      <c r="X1838" s="199"/>
      <c r="Y1838" s="199"/>
      <c r="Z1838" s="199"/>
      <c r="AA1838" s="199"/>
    </row>
    <row r="1839" spans="1:27">
      <c r="A1839" s="199"/>
      <c r="B1839" s="199"/>
      <c r="C1839" s="199"/>
      <c r="D1839" s="199"/>
      <c r="E1839" s="199"/>
      <c r="F1839" s="199"/>
      <c r="G1839" s="199"/>
      <c r="H1839" s="199"/>
      <c r="I1839" s="199"/>
      <c r="J1839" s="199"/>
      <c r="K1839" s="199"/>
      <c r="L1839" s="199"/>
      <c r="M1839" s="199"/>
      <c r="N1839" s="199"/>
      <c r="O1839" s="199"/>
      <c r="P1839" s="199"/>
      <c r="Q1839" s="199"/>
      <c r="R1839" s="199"/>
      <c r="S1839" s="199"/>
      <c r="T1839" s="199"/>
      <c r="U1839" s="199"/>
      <c r="V1839" s="199"/>
      <c r="W1839" s="199"/>
      <c r="X1839" s="199"/>
      <c r="Y1839" s="199"/>
      <c r="Z1839" s="199"/>
      <c r="AA1839" s="199"/>
    </row>
    <row r="1840" spans="1:27">
      <c r="A1840" s="199"/>
      <c r="B1840" s="199"/>
      <c r="C1840" s="199"/>
      <c r="D1840" s="199"/>
      <c r="E1840" s="199"/>
      <c r="F1840" s="199"/>
      <c r="G1840" s="199"/>
      <c r="H1840" s="199"/>
      <c r="I1840" s="199"/>
      <c r="J1840" s="199"/>
      <c r="K1840" s="199"/>
      <c r="L1840" s="199"/>
      <c r="M1840" s="199"/>
      <c r="N1840" s="199"/>
      <c r="O1840" s="199"/>
      <c r="P1840" s="199"/>
      <c r="Q1840" s="199"/>
      <c r="R1840" s="199"/>
      <c r="S1840" s="199"/>
      <c r="T1840" s="199"/>
      <c r="U1840" s="199"/>
      <c r="V1840" s="199"/>
      <c r="W1840" s="199"/>
      <c r="X1840" s="199"/>
      <c r="Y1840" s="199"/>
      <c r="Z1840" s="199"/>
      <c r="AA1840" s="199"/>
    </row>
    <row r="1841" spans="1:27">
      <c r="A1841" s="199"/>
      <c r="B1841" s="199"/>
      <c r="C1841" s="199"/>
      <c r="D1841" s="199"/>
      <c r="E1841" s="199"/>
      <c r="F1841" s="199"/>
      <c r="G1841" s="199"/>
      <c r="H1841" s="199"/>
      <c r="I1841" s="199"/>
      <c r="J1841" s="199"/>
      <c r="K1841" s="199"/>
      <c r="L1841" s="199"/>
      <c r="M1841" s="199"/>
      <c r="N1841" s="199"/>
      <c r="O1841" s="199"/>
      <c r="P1841" s="199"/>
      <c r="Q1841" s="199"/>
      <c r="R1841" s="199"/>
      <c r="S1841" s="199"/>
      <c r="T1841" s="199"/>
      <c r="U1841" s="199"/>
      <c r="V1841" s="199"/>
      <c r="W1841" s="199"/>
      <c r="X1841" s="199"/>
      <c r="Y1841" s="199"/>
      <c r="Z1841" s="199"/>
      <c r="AA1841" s="199"/>
    </row>
    <row r="1842" spans="1:27">
      <c r="A1842" s="199"/>
      <c r="B1842" s="199"/>
      <c r="C1842" s="199"/>
      <c r="D1842" s="199"/>
      <c r="E1842" s="199"/>
      <c r="F1842" s="199"/>
      <c r="G1842" s="199"/>
      <c r="H1842" s="199"/>
      <c r="I1842" s="199"/>
      <c r="J1842" s="199"/>
      <c r="K1842" s="199"/>
      <c r="L1842" s="199"/>
      <c r="M1842" s="199"/>
      <c r="N1842" s="199"/>
      <c r="O1842" s="199"/>
      <c r="P1842" s="199"/>
      <c r="Q1842" s="199"/>
      <c r="R1842" s="199"/>
      <c r="S1842" s="199"/>
      <c r="T1842" s="199"/>
      <c r="U1842" s="199"/>
      <c r="V1842" s="199"/>
      <c r="W1842" s="199"/>
      <c r="X1842" s="199"/>
      <c r="Y1842" s="199"/>
      <c r="Z1842" s="199"/>
      <c r="AA1842" s="199"/>
    </row>
    <row r="1843" spans="1:27">
      <c r="A1843" s="199"/>
      <c r="B1843" s="199"/>
      <c r="C1843" s="199"/>
      <c r="D1843" s="199"/>
      <c r="E1843" s="199"/>
      <c r="F1843" s="199"/>
      <c r="G1843" s="199"/>
      <c r="H1843" s="199"/>
      <c r="I1843" s="199"/>
      <c r="J1843" s="199"/>
      <c r="K1843" s="199"/>
      <c r="L1843" s="199"/>
      <c r="M1843" s="199"/>
      <c r="N1843" s="199"/>
      <c r="O1843" s="199"/>
      <c r="P1843" s="199"/>
      <c r="Q1843" s="199"/>
      <c r="R1843" s="199"/>
      <c r="S1843" s="199"/>
      <c r="T1843" s="199"/>
      <c r="U1843" s="199"/>
      <c r="V1843" s="199"/>
      <c r="W1843" s="199"/>
      <c r="X1843" s="199"/>
      <c r="Y1843" s="199"/>
      <c r="Z1843" s="199"/>
      <c r="AA1843" s="199"/>
    </row>
    <row r="1844" spans="1:27">
      <c r="A1844" s="199"/>
      <c r="B1844" s="199"/>
      <c r="C1844" s="199"/>
      <c r="D1844" s="199"/>
      <c r="E1844" s="199"/>
      <c r="F1844" s="199"/>
      <c r="G1844" s="199"/>
      <c r="H1844" s="199"/>
      <c r="I1844" s="199"/>
      <c r="J1844" s="199"/>
      <c r="K1844" s="199"/>
      <c r="L1844" s="199"/>
      <c r="M1844" s="199"/>
      <c r="N1844" s="199"/>
      <c r="O1844" s="199"/>
      <c r="P1844" s="199"/>
      <c r="Q1844" s="199"/>
      <c r="R1844" s="199"/>
      <c r="S1844" s="199"/>
      <c r="T1844" s="199"/>
      <c r="U1844" s="199"/>
      <c r="V1844" s="199"/>
      <c r="W1844" s="199"/>
      <c r="X1844" s="199"/>
      <c r="Y1844" s="199"/>
      <c r="Z1844" s="199"/>
      <c r="AA1844" s="199"/>
    </row>
    <row r="1845" spans="1:27">
      <c r="A1845" s="199"/>
      <c r="B1845" s="199"/>
      <c r="C1845" s="199"/>
      <c r="D1845" s="199"/>
      <c r="E1845" s="199"/>
      <c r="F1845" s="199"/>
      <c r="G1845" s="199"/>
      <c r="H1845" s="199"/>
      <c r="I1845" s="199"/>
      <c r="J1845" s="199"/>
      <c r="K1845" s="199"/>
      <c r="L1845" s="199"/>
      <c r="M1845" s="199"/>
      <c r="N1845" s="199"/>
      <c r="O1845" s="199"/>
      <c r="P1845" s="199"/>
      <c r="Q1845" s="199"/>
      <c r="R1845" s="199"/>
      <c r="S1845" s="199"/>
      <c r="T1845" s="199"/>
      <c r="U1845" s="199"/>
      <c r="V1845" s="199"/>
      <c r="W1845" s="199"/>
      <c r="X1845" s="199"/>
      <c r="Y1845" s="199"/>
      <c r="Z1845" s="199"/>
      <c r="AA1845" s="199"/>
    </row>
    <row r="1846" spans="1:27">
      <c r="A1846" s="199"/>
      <c r="B1846" s="199"/>
      <c r="C1846" s="199"/>
      <c r="D1846" s="199"/>
      <c r="E1846" s="199"/>
      <c r="F1846" s="199"/>
      <c r="G1846" s="199"/>
      <c r="H1846" s="199"/>
      <c r="I1846" s="199"/>
      <c r="J1846" s="199"/>
      <c r="K1846" s="199"/>
      <c r="L1846" s="199"/>
      <c r="M1846" s="199"/>
      <c r="N1846" s="199"/>
      <c r="O1846" s="199"/>
      <c r="P1846" s="199"/>
      <c r="Q1846" s="199"/>
      <c r="R1846" s="199"/>
      <c r="S1846" s="199"/>
      <c r="T1846" s="199"/>
      <c r="U1846" s="199"/>
      <c r="V1846" s="199"/>
      <c r="W1846" s="199"/>
      <c r="X1846" s="199"/>
      <c r="Y1846" s="199"/>
      <c r="Z1846" s="199"/>
      <c r="AA1846" s="199"/>
    </row>
    <row r="1847" spans="1:27">
      <c r="A1847" s="199"/>
      <c r="B1847" s="199"/>
      <c r="C1847" s="199"/>
      <c r="D1847" s="199"/>
      <c r="E1847" s="199"/>
      <c r="F1847" s="199"/>
      <c r="G1847" s="199"/>
      <c r="H1847" s="199"/>
      <c r="I1847" s="199"/>
      <c r="J1847" s="199"/>
      <c r="K1847" s="199"/>
      <c r="L1847" s="199"/>
      <c r="M1847" s="199"/>
      <c r="N1847" s="199"/>
      <c r="O1847" s="199"/>
      <c r="P1847" s="199"/>
      <c r="Q1847" s="199"/>
      <c r="R1847" s="199"/>
      <c r="S1847" s="199"/>
      <c r="T1847" s="199"/>
      <c r="U1847" s="199"/>
      <c r="V1847" s="199"/>
      <c r="W1847" s="199"/>
      <c r="X1847" s="199"/>
      <c r="Y1847" s="199"/>
      <c r="Z1847" s="199"/>
      <c r="AA1847" s="199"/>
    </row>
    <row r="1848" spans="1:27">
      <c r="A1848" s="199"/>
      <c r="B1848" s="199"/>
      <c r="C1848" s="199"/>
      <c r="D1848" s="199"/>
      <c r="E1848" s="199"/>
      <c r="F1848" s="199"/>
      <c r="G1848" s="199"/>
      <c r="H1848" s="199"/>
      <c r="I1848" s="199"/>
      <c r="J1848" s="199"/>
      <c r="K1848" s="199"/>
      <c r="L1848" s="199"/>
      <c r="M1848" s="199"/>
      <c r="N1848" s="199"/>
      <c r="O1848" s="199"/>
      <c r="P1848" s="199"/>
      <c r="Q1848" s="199"/>
      <c r="R1848" s="199"/>
      <c r="S1848" s="199"/>
      <c r="T1848" s="199"/>
      <c r="U1848" s="199"/>
      <c r="V1848" s="199"/>
      <c r="W1848" s="199"/>
      <c r="X1848" s="199"/>
      <c r="Y1848" s="199"/>
      <c r="Z1848" s="199"/>
      <c r="AA1848" s="199"/>
    </row>
    <row r="1849" spans="1:27">
      <c r="A1849" s="199"/>
      <c r="B1849" s="199"/>
      <c r="C1849" s="199"/>
      <c r="D1849" s="199"/>
      <c r="E1849" s="199"/>
      <c r="F1849" s="199"/>
      <c r="G1849" s="199"/>
      <c r="H1849" s="199"/>
      <c r="I1849" s="199"/>
      <c r="J1849" s="199"/>
      <c r="K1849" s="199"/>
      <c r="L1849" s="199"/>
      <c r="M1849" s="199"/>
      <c r="N1849" s="199"/>
      <c r="O1849" s="199"/>
      <c r="P1849" s="199"/>
      <c r="Q1849" s="199"/>
      <c r="R1849" s="199"/>
      <c r="S1849" s="199"/>
      <c r="T1849" s="199"/>
      <c r="U1849" s="199"/>
      <c r="V1849" s="199"/>
      <c r="W1849" s="199"/>
      <c r="X1849" s="199"/>
      <c r="Y1849" s="199"/>
      <c r="Z1849" s="199"/>
      <c r="AA1849" s="199"/>
    </row>
    <row r="1850" spans="1:27">
      <c r="A1850" s="199"/>
      <c r="B1850" s="199"/>
      <c r="C1850" s="199"/>
      <c r="D1850" s="199"/>
      <c r="E1850" s="199"/>
      <c r="F1850" s="199"/>
      <c r="G1850" s="199"/>
      <c r="H1850" s="199"/>
      <c r="I1850" s="199"/>
      <c r="J1850" s="199"/>
      <c r="K1850" s="199"/>
      <c r="L1850" s="199"/>
      <c r="M1850" s="199"/>
      <c r="N1850" s="199"/>
      <c r="O1850" s="199"/>
      <c r="P1850" s="199"/>
      <c r="Q1850" s="199"/>
      <c r="R1850" s="199"/>
      <c r="S1850" s="199"/>
      <c r="T1850" s="199"/>
      <c r="U1850" s="199"/>
      <c r="V1850" s="199"/>
      <c r="W1850" s="199"/>
      <c r="X1850" s="199"/>
      <c r="Y1850" s="199"/>
      <c r="Z1850" s="199"/>
      <c r="AA1850" s="199"/>
    </row>
    <row r="1851" spans="1:27">
      <c r="A1851" s="199"/>
      <c r="B1851" s="199"/>
      <c r="C1851" s="199"/>
      <c r="D1851" s="199"/>
      <c r="E1851" s="199"/>
      <c r="F1851" s="199"/>
      <c r="G1851" s="199"/>
      <c r="H1851" s="199"/>
      <c r="I1851" s="199"/>
      <c r="J1851" s="199"/>
      <c r="K1851" s="199"/>
      <c r="L1851" s="199"/>
      <c r="M1851" s="199"/>
      <c r="N1851" s="199"/>
      <c r="O1851" s="199"/>
      <c r="P1851" s="199"/>
      <c r="Q1851" s="199"/>
      <c r="R1851" s="199"/>
      <c r="S1851" s="199"/>
      <c r="T1851" s="199"/>
      <c r="U1851" s="199"/>
      <c r="V1851" s="199"/>
      <c r="W1851" s="199"/>
      <c r="X1851" s="199"/>
      <c r="Y1851" s="199"/>
      <c r="Z1851" s="199"/>
      <c r="AA1851" s="199"/>
    </row>
    <row r="1852" spans="1:27">
      <c r="A1852" s="199"/>
      <c r="B1852" s="199"/>
      <c r="C1852" s="199"/>
      <c r="D1852" s="199"/>
      <c r="E1852" s="199"/>
      <c r="F1852" s="199"/>
      <c r="G1852" s="199"/>
      <c r="H1852" s="199"/>
      <c r="I1852" s="199"/>
      <c r="J1852" s="199"/>
      <c r="K1852" s="199"/>
      <c r="L1852" s="199"/>
      <c r="M1852" s="199"/>
      <c r="N1852" s="199"/>
      <c r="O1852" s="199"/>
      <c r="P1852" s="199"/>
      <c r="Q1852" s="199"/>
      <c r="R1852" s="199"/>
      <c r="S1852" s="199"/>
      <c r="T1852" s="199"/>
      <c r="U1852" s="199"/>
      <c r="V1852" s="199"/>
      <c r="W1852" s="199"/>
      <c r="X1852" s="199"/>
      <c r="Y1852" s="199"/>
      <c r="Z1852" s="199"/>
      <c r="AA1852" s="199"/>
    </row>
    <row r="1853" spans="1:27">
      <c r="A1853" s="199"/>
      <c r="B1853" s="199"/>
      <c r="C1853" s="199"/>
      <c r="D1853" s="199"/>
      <c r="E1853" s="199"/>
      <c r="F1853" s="199"/>
      <c r="G1853" s="199"/>
      <c r="H1853" s="199"/>
      <c r="I1853" s="199"/>
      <c r="J1853" s="199"/>
      <c r="K1853" s="199"/>
      <c r="L1853" s="199"/>
      <c r="M1853" s="199"/>
      <c r="N1853" s="199"/>
      <c r="O1853" s="199"/>
      <c r="P1853" s="199"/>
      <c r="Q1853" s="199"/>
      <c r="R1853" s="199"/>
      <c r="S1853" s="199"/>
      <c r="T1853" s="199"/>
      <c r="U1853" s="199"/>
      <c r="V1853" s="199"/>
      <c r="W1853" s="199"/>
      <c r="X1853" s="199"/>
      <c r="Y1853" s="199"/>
      <c r="Z1853" s="199"/>
      <c r="AA1853" s="199"/>
    </row>
    <row r="1854" spans="1:27">
      <c r="A1854" s="199"/>
      <c r="B1854" s="199"/>
      <c r="C1854" s="199"/>
      <c r="D1854" s="199"/>
      <c r="E1854" s="199"/>
      <c r="F1854" s="199"/>
      <c r="G1854" s="199"/>
      <c r="H1854" s="199"/>
      <c r="I1854" s="199"/>
      <c r="J1854" s="199"/>
      <c r="K1854" s="199"/>
      <c r="L1854" s="199"/>
      <c r="M1854" s="199"/>
      <c r="N1854" s="199"/>
      <c r="O1854" s="199"/>
      <c r="P1854" s="199"/>
      <c r="Q1854" s="199"/>
      <c r="R1854" s="199"/>
      <c r="S1854" s="199"/>
      <c r="T1854" s="199"/>
      <c r="U1854" s="199"/>
      <c r="V1854" s="199"/>
      <c r="W1854" s="199"/>
      <c r="X1854" s="199"/>
      <c r="Y1854" s="199"/>
      <c r="Z1854" s="199"/>
      <c r="AA1854" s="199"/>
    </row>
    <row r="1855" spans="1:27">
      <c r="A1855" s="199"/>
      <c r="B1855" s="199"/>
      <c r="C1855" s="199"/>
      <c r="D1855" s="199"/>
      <c r="E1855" s="199"/>
      <c r="F1855" s="199"/>
      <c r="G1855" s="199"/>
      <c r="H1855" s="199"/>
      <c r="I1855" s="199"/>
      <c r="J1855" s="199"/>
      <c r="K1855" s="199"/>
      <c r="L1855" s="199"/>
      <c r="M1855" s="199"/>
      <c r="N1855" s="199"/>
      <c r="O1855" s="199"/>
      <c r="P1855" s="199"/>
      <c r="Q1855" s="199"/>
      <c r="R1855" s="199"/>
      <c r="S1855" s="199"/>
      <c r="T1855" s="199"/>
      <c r="U1855" s="199"/>
      <c r="V1855" s="199"/>
      <c r="W1855" s="199"/>
      <c r="X1855" s="199"/>
      <c r="Y1855" s="199"/>
      <c r="Z1855" s="199"/>
      <c r="AA1855" s="199"/>
    </row>
    <row r="1856" spans="1:27">
      <c r="A1856" s="199"/>
      <c r="B1856" s="199"/>
      <c r="C1856" s="199"/>
      <c r="D1856" s="199"/>
      <c r="E1856" s="199"/>
      <c r="F1856" s="199"/>
      <c r="G1856" s="199"/>
      <c r="H1856" s="199"/>
      <c r="I1856" s="199"/>
      <c r="J1856" s="199"/>
      <c r="K1856" s="199"/>
      <c r="L1856" s="199"/>
      <c r="M1856" s="199"/>
      <c r="N1856" s="199"/>
      <c r="O1856" s="199"/>
      <c r="P1856" s="199"/>
      <c r="Q1856" s="199"/>
      <c r="R1856" s="199"/>
      <c r="S1856" s="199"/>
      <c r="T1856" s="199"/>
      <c r="U1856" s="199"/>
      <c r="V1856" s="199"/>
      <c r="W1856" s="199"/>
      <c r="X1856" s="199"/>
      <c r="Y1856" s="199"/>
      <c r="Z1856" s="199"/>
      <c r="AA1856" s="199"/>
    </row>
    <row r="1857" spans="1:27">
      <c r="A1857" s="199"/>
      <c r="B1857" s="199"/>
      <c r="C1857" s="199"/>
      <c r="D1857" s="199"/>
      <c r="E1857" s="199"/>
      <c r="F1857" s="199"/>
      <c r="G1857" s="199"/>
      <c r="H1857" s="199"/>
      <c r="I1857" s="199"/>
      <c r="J1857" s="199"/>
      <c r="K1857" s="199"/>
      <c r="L1857" s="199"/>
      <c r="M1857" s="199"/>
      <c r="N1857" s="199"/>
      <c r="O1857" s="199"/>
      <c r="P1857" s="199"/>
      <c r="Q1857" s="199"/>
      <c r="R1857" s="199"/>
      <c r="S1857" s="199"/>
      <c r="T1857" s="199"/>
      <c r="U1857" s="199"/>
      <c r="V1857" s="199"/>
      <c r="W1857" s="199"/>
      <c r="X1857" s="199"/>
      <c r="Y1857" s="199"/>
      <c r="Z1857" s="199"/>
      <c r="AA1857" s="199"/>
    </row>
    <row r="1858" spans="1:27">
      <c r="A1858" s="199"/>
      <c r="B1858" s="199"/>
      <c r="C1858" s="199"/>
      <c r="D1858" s="199"/>
      <c r="E1858" s="199"/>
      <c r="F1858" s="199"/>
      <c r="G1858" s="199"/>
      <c r="H1858" s="199"/>
      <c r="I1858" s="199"/>
      <c r="J1858" s="199"/>
      <c r="K1858" s="199"/>
      <c r="L1858" s="199"/>
      <c r="M1858" s="199"/>
      <c r="N1858" s="199"/>
      <c r="O1858" s="199"/>
      <c r="P1858" s="199"/>
      <c r="Q1858" s="199"/>
      <c r="R1858" s="199"/>
      <c r="S1858" s="199"/>
      <c r="T1858" s="199"/>
      <c r="U1858" s="199"/>
      <c r="V1858" s="199"/>
      <c r="W1858" s="199"/>
      <c r="X1858" s="199"/>
      <c r="Y1858" s="199"/>
      <c r="Z1858" s="199"/>
      <c r="AA1858" s="199"/>
    </row>
    <row r="1859" spans="1:27">
      <c r="A1859" s="199"/>
      <c r="B1859" s="199"/>
      <c r="C1859" s="199"/>
      <c r="D1859" s="199"/>
      <c r="E1859" s="199"/>
      <c r="F1859" s="199"/>
      <c r="G1859" s="199"/>
      <c r="H1859" s="199"/>
      <c r="I1859" s="199"/>
      <c r="J1859" s="199"/>
      <c r="K1859" s="199"/>
      <c r="L1859" s="199"/>
      <c r="M1859" s="199"/>
      <c r="N1859" s="199"/>
      <c r="O1859" s="199"/>
      <c r="P1859" s="199"/>
      <c r="Q1859" s="199"/>
      <c r="R1859" s="199"/>
      <c r="S1859" s="199"/>
      <c r="T1859" s="199"/>
      <c r="U1859" s="199"/>
      <c r="V1859" s="199"/>
      <c r="W1859" s="199"/>
      <c r="X1859" s="199"/>
      <c r="Y1859" s="199"/>
      <c r="Z1859" s="199"/>
      <c r="AA1859" s="199"/>
    </row>
    <row r="1860" spans="1:27">
      <c r="A1860" s="199"/>
      <c r="B1860" s="199"/>
      <c r="C1860" s="199"/>
      <c r="D1860" s="199"/>
      <c r="E1860" s="199"/>
      <c r="F1860" s="199"/>
      <c r="G1860" s="199"/>
      <c r="H1860" s="199"/>
      <c r="I1860" s="199"/>
      <c r="J1860" s="199"/>
      <c r="K1860" s="199"/>
      <c r="L1860" s="199"/>
      <c r="M1860" s="199"/>
      <c r="N1860" s="199"/>
      <c r="O1860" s="199"/>
      <c r="P1860" s="199"/>
      <c r="Q1860" s="199"/>
      <c r="R1860" s="199"/>
      <c r="S1860" s="199"/>
      <c r="T1860" s="199"/>
      <c r="U1860" s="199"/>
      <c r="V1860" s="199"/>
      <c r="W1860" s="199"/>
      <c r="X1860" s="199"/>
      <c r="Y1860" s="199"/>
      <c r="Z1860" s="199"/>
      <c r="AA1860" s="199"/>
    </row>
    <row r="1861" spans="1:27">
      <c r="A1861" s="199"/>
      <c r="B1861" s="199"/>
      <c r="C1861" s="199"/>
      <c r="D1861" s="199"/>
      <c r="E1861" s="199"/>
      <c r="F1861" s="199"/>
      <c r="G1861" s="199"/>
      <c r="H1861" s="199"/>
      <c r="I1861" s="199"/>
      <c r="J1861" s="199"/>
      <c r="K1861" s="199"/>
      <c r="L1861" s="199"/>
      <c r="M1861" s="199"/>
      <c r="N1861" s="199"/>
      <c r="O1861" s="199"/>
      <c r="P1861" s="199"/>
      <c r="Q1861" s="199"/>
      <c r="R1861" s="199"/>
      <c r="S1861" s="199"/>
      <c r="T1861" s="199"/>
      <c r="U1861" s="199"/>
      <c r="V1861" s="199"/>
      <c r="W1861" s="199"/>
      <c r="X1861" s="199"/>
      <c r="Y1861" s="199"/>
      <c r="Z1861" s="199"/>
      <c r="AA1861" s="199"/>
    </row>
    <row r="1862" spans="1:27">
      <c r="A1862" s="199"/>
      <c r="B1862" s="199"/>
      <c r="C1862" s="199"/>
      <c r="D1862" s="199"/>
      <c r="E1862" s="199"/>
      <c r="F1862" s="199"/>
      <c r="G1862" s="199"/>
      <c r="H1862" s="199"/>
      <c r="I1862" s="199"/>
      <c r="J1862" s="199"/>
      <c r="K1862" s="199"/>
      <c r="L1862" s="199"/>
      <c r="M1862" s="199"/>
      <c r="N1862" s="199"/>
      <c r="O1862" s="199"/>
      <c r="P1862" s="199"/>
      <c r="Q1862" s="199"/>
      <c r="R1862" s="199"/>
      <c r="S1862" s="199"/>
      <c r="T1862" s="199"/>
      <c r="U1862" s="199"/>
      <c r="V1862" s="199"/>
      <c r="W1862" s="199"/>
      <c r="X1862" s="199"/>
      <c r="Y1862" s="199"/>
      <c r="Z1862" s="199"/>
      <c r="AA1862" s="199"/>
    </row>
    <row r="1863" spans="1:27">
      <c r="A1863" s="199"/>
      <c r="B1863" s="199"/>
      <c r="C1863" s="199"/>
      <c r="D1863" s="199"/>
      <c r="E1863" s="199"/>
      <c r="F1863" s="199"/>
      <c r="G1863" s="199"/>
      <c r="H1863" s="199"/>
      <c r="I1863" s="199"/>
      <c r="J1863" s="199"/>
      <c r="K1863" s="199"/>
      <c r="L1863" s="199"/>
      <c r="M1863" s="199"/>
      <c r="N1863" s="199"/>
      <c r="O1863" s="199"/>
      <c r="P1863" s="199"/>
      <c r="Q1863" s="199"/>
      <c r="R1863" s="199"/>
      <c r="S1863" s="199"/>
      <c r="T1863" s="199"/>
      <c r="U1863" s="199"/>
      <c r="V1863" s="199"/>
      <c r="W1863" s="199"/>
      <c r="X1863" s="199"/>
      <c r="Y1863" s="199"/>
      <c r="Z1863" s="199"/>
      <c r="AA1863" s="199"/>
    </row>
    <row r="1864" spans="1:27">
      <c r="A1864" s="199"/>
      <c r="B1864" s="199"/>
      <c r="C1864" s="199"/>
      <c r="D1864" s="199"/>
      <c r="E1864" s="199"/>
      <c r="F1864" s="199"/>
      <c r="G1864" s="199"/>
      <c r="H1864" s="199"/>
      <c r="I1864" s="199"/>
      <c r="J1864" s="199"/>
      <c r="K1864" s="199"/>
      <c r="L1864" s="199"/>
      <c r="M1864" s="199"/>
      <c r="N1864" s="199"/>
      <c r="O1864" s="199"/>
      <c r="P1864" s="199"/>
      <c r="Q1864" s="199"/>
      <c r="R1864" s="199"/>
      <c r="S1864" s="199"/>
      <c r="T1864" s="199"/>
      <c r="U1864" s="199"/>
      <c r="V1864" s="199"/>
      <c r="W1864" s="199"/>
      <c r="X1864" s="199"/>
      <c r="Y1864" s="199"/>
      <c r="Z1864" s="199"/>
      <c r="AA1864" s="199"/>
    </row>
    <row r="1865" spans="1:27">
      <c r="A1865" s="199"/>
      <c r="B1865" s="199"/>
      <c r="C1865" s="199"/>
      <c r="D1865" s="199"/>
      <c r="E1865" s="199"/>
      <c r="F1865" s="199"/>
      <c r="G1865" s="199"/>
      <c r="H1865" s="199"/>
      <c r="I1865" s="199"/>
      <c r="J1865" s="199"/>
      <c r="K1865" s="199"/>
      <c r="L1865" s="199"/>
      <c r="M1865" s="199"/>
      <c r="N1865" s="199"/>
      <c r="O1865" s="199"/>
      <c r="P1865" s="199"/>
      <c r="Q1865" s="199"/>
      <c r="R1865" s="199"/>
      <c r="S1865" s="199"/>
      <c r="T1865" s="199"/>
      <c r="U1865" s="199"/>
      <c r="V1865" s="199"/>
      <c r="W1865" s="199"/>
      <c r="X1865" s="199"/>
      <c r="Y1865" s="199"/>
      <c r="Z1865" s="199"/>
      <c r="AA1865" s="199"/>
    </row>
    <row r="1866" spans="1:27">
      <c r="A1866" s="199"/>
      <c r="B1866" s="199"/>
      <c r="C1866" s="199"/>
      <c r="D1866" s="199"/>
      <c r="E1866" s="199"/>
      <c r="F1866" s="199"/>
      <c r="G1866" s="199"/>
      <c r="H1866" s="199"/>
      <c r="I1866" s="199"/>
      <c r="J1866" s="199"/>
      <c r="K1866" s="199"/>
      <c r="L1866" s="199"/>
      <c r="M1866" s="199"/>
      <c r="N1866" s="199"/>
      <c r="O1866" s="199"/>
      <c r="P1866" s="199"/>
      <c r="Q1866" s="199"/>
      <c r="R1866" s="199"/>
      <c r="S1866" s="199"/>
      <c r="T1866" s="199"/>
      <c r="U1866" s="199"/>
      <c r="V1866" s="199"/>
      <c r="W1866" s="199"/>
      <c r="X1866" s="199"/>
      <c r="Y1866" s="199"/>
      <c r="Z1866" s="199"/>
      <c r="AA1866" s="199"/>
    </row>
    <row r="1867" spans="1:27">
      <c r="A1867" s="199"/>
      <c r="B1867" s="199"/>
      <c r="C1867" s="199"/>
      <c r="D1867" s="199"/>
      <c r="E1867" s="199"/>
      <c r="F1867" s="199"/>
      <c r="G1867" s="199"/>
      <c r="H1867" s="199"/>
      <c r="I1867" s="199"/>
      <c r="J1867" s="199"/>
      <c r="K1867" s="199"/>
      <c r="L1867" s="199"/>
      <c r="M1867" s="199"/>
      <c r="N1867" s="199"/>
      <c r="O1867" s="199"/>
      <c r="P1867" s="199"/>
      <c r="Q1867" s="199"/>
      <c r="R1867" s="199"/>
      <c r="S1867" s="199"/>
      <c r="T1867" s="199"/>
      <c r="U1867" s="199"/>
      <c r="V1867" s="199"/>
      <c r="W1867" s="199"/>
      <c r="X1867" s="199"/>
      <c r="Y1867" s="199"/>
      <c r="Z1867" s="199"/>
      <c r="AA1867" s="199"/>
    </row>
    <row r="1868" spans="1:27">
      <c r="A1868" s="199"/>
      <c r="B1868" s="199"/>
      <c r="C1868" s="199"/>
      <c r="D1868" s="199"/>
      <c r="E1868" s="199"/>
      <c r="F1868" s="199"/>
      <c r="G1868" s="199"/>
      <c r="H1868" s="199"/>
      <c r="I1868" s="199"/>
      <c r="J1868" s="199"/>
      <c r="K1868" s="199"/>
      <c r="L1868" s="199"/>
      <c r="M1868" s="199"/>
      <c r="N1868" s="199"/>
      <c r="O1868" s="199"/>
      <c r="P1868" s="199"/>
      <c r="Q1868" s="199"/>
      <c r="R1868" s="199"/>
      <c r="S1868" s="199"/>
      <c r="T1868" s="199"/>
      <c r="U1868" s="199"/>
      <c r="V1868" s="199"/>
      <c r="W1868" s="199"/>
      <c r="X1868" s="199"/>
      <c r="Y1868" s="199"/>
      <c r="Z1868" s="199"/>
      <c r="AA1868" s="199"/>
    </row>
    <row r="1869" spans="1:27">
      <c r="A1869" s="199"/>
      <c r="B1869" s="199"/>
      <c r="C1869" s="199"/>
      <c r="D1869" s="199"/>
      <c r="E1869" s="199"/>
      <c r="F1869" s="199"/>
      <c r="G1869" s="199"/>
      <c r="H1869" s="199"/>
      <c r="I1869" s="199"/>
      <c r="J1869" s="199"/>
      <c r="K1869" s="199"/>
      <c r="L1869" s="199"/>
      <c r="M1869" s="199"/>
      <c r="N1869" s="199"/>
      <c r="O1869" s="199"/>
      <c r="P1869" s="199"/>
      <c r="Q1869" s="199"/>
      <c r="R1869" s="199"/>
      <c r="S1869" s="199"/>
      <c r="T1869" s="199"/>
      <c r="U1869" s="199"/>
      <c r="V1869" s="199"/>
      <c r="W1869" s="199"/>
      <c r="X1869" s="199"/>
      <c r="Y1869" s="199"/>
      <c r="Z1869" s="199"/>
      <c r="AA1869" s="199"/>
    </row>
    <row r="1870" spans="1:27">
      <c r="A1870" s="199"/>
      <c r="B1870" s="199"/>
      <c r="C1870" s="199"/>
      <c r="D1870" s="199"/>
      <c r="E1870" s="199"/>
      <c r="F1870" s="199"/>
      <c r="G1870" s="199"/>
      <c r="H1870" s="199"/>
      <c r="I1870" s="199"/>
      <c r="J1870" s="199"/>
      <c r="K1870" s="199"/>
      <c r="L1870" s="199"/>
      <c r="M1870" s="199"/>
      <c r="N1870" s="199"/>
      <c r="O1870" s="199"/>
      <c r="P1870" s="199"/>
      <c r="Q1870" s="199"/>
      <c r="R1870" s="199"/>
      <c r="S1870" s="199"/>
      <c r="T1870" s="199"/>
      <c r="U1870" s="199"/>
      <c r="V1870" s="199"/>
      <c r="W1870" s="199"/>
      <c r="X1870" s="199"/>
      <c r="Y1870" s="199"/>
      <c r="Z1870" s="199"/>
      <c r="AA1870" s="199"/>
    </row>
    <row r="1871" spans="1:27">
      <c r="A1871" s="199"/>
      <c r="B1871" s="199"/>
      <c r="C1871" s="199"/>
      <c r="D1871" s="199"/>
      <c r="E1871" s="199"/>
      <c r="F1871" s="199"/>
      <c r="G1871" s="199"/>
      <c r="H1871" s="199"/>
      <c r="I1871" s="199"/>
      <c r="J1871" s="199"/>
      <c r="K1871" s="199"/>
      <c r="L1871" s="199"/>
      <c r="M1871" s="199"/>
      <c r="N1871" s="199"/>
      <c r="O1871" s="199"/>
      <c r="P1871" s="199"/>
      <c r="Q1871" s="199"/>
      <c r="R1871" s="199"/>
      <c r="S1871" s="199"/>
      <c r="T1871" s="199"/>
      <c r="U1871" s="199"/>
      <c r="V1871" s="199"/>
      <c r="W1871" s="199"/>
      <c r="X1871" s="199"/>
      <c r="Y1871" s="199"/>
      <c r="Z1871" s="199"/>
      <c r="AA1871" s="199"/>
    </row>
    <row r="1872" spans="1:27">
      <c r="A1872" s="199"/>
      <c r="B1872" s="199"/>
      <c r="C1872" s="199"/>
      <c r="D1872" s="199"/>
      <c r="E1872" s="199"/>
      <c r="F1872" s="199"/>
      <c r="G1872" s="199"/>
      <c r="H1872" s="199"/>
      <c r="I1872" s="199"/>
      <c r="J1872" s="199"/>
      <c r="K1872" s="199"/>
      <c r="L1872" s="199"/>
      <c r="M1872" s="199"/>
      <c r="N1872" s="199"/>
      <c r="O1872" s="199"/>
      <c r="P1872" s="199"/>
      <c r="Q1872" s="199"/>
      <c r="R1872" s="199"/>
      <c r="S1872" s="199"/>
      <c r="T1872" s="199"/>
      <c r="U1872" s="199"/>
      <c r="V1872" s="199"/>
      <c r="W1872" s="199"/>
      <c r="X1872" s="199"/>
      <c r="Y1872" s="199"/>
      <c r="Z1872" s="199"/>
      <c r="AA1872" s="199"/>
    </row>
    <row r="1873" spans="1:27">
      <c r="A1873" s="199"/>
      <c r="B1873" s="199"/>
      <c r="C1873" s="199"/>
      <c r="D1873" s="199"/>
      <c r="E1873" s="199"/>
      <c r="F1873" s="199"/>
      <c r="G1873" s="199"/>
      <c r="H1873" s="199"/>
      <c r="I1873" s="199"/>
      <c r="J1873" s="199"/>
      <c r="K1873" s="199"/>
      <c r="L1873" s="199"/>
      <c r="M1873" s="199"/>
      <c r="N1873" s="199"/>
      <c r="O1873" s="199"/>
      <c r="P1873" s="199"/>
      <c r="Q1873" s="199"/>
      <c r="R1873" s="199"/>
      <c r="S1873" s="199"/>
      <c r="T1873" s="199"/>
      <c r="U1873" s="199"/>
      <c r="V1873" s="199"/>
      <c r="W1873" s="199"/>
      <c r="X1873" s="199"/>
      <c r="Y1873" s="199"/>
      <c r="Z1873" s="199"/>
      <c r="AA1873" s="199"/>
    </row>
    <row r="1874" spans="1:27">
      <c r="A1874" s="199"/>
      <c r="B1874" s="199"/>
      <c r="C1874" s="199"/>
      <c r="D1874" s="199"/>
      <c r="E1874" s="199"/>
      <c r="F1874" s="199"/>
      <c r="G1874" s="199"/>
      <c r="H1874" s="199"/>
      <c r="I1874" s="199"/>
      <c r="J1874" s="199"/>
      <c r="K1874" s="199"/>
      <c r="L1874" s="199"/>
      <c r="M1874" s="199"/>
      <c r="N1874" s="199"/>
      <c r="O1874" s="199"/>
      <c r="P1874" s="199"/>
      <c r="Q1874" s="199"/>
      <c r="R1874" s="199"/>
      <c r="S1874" s="199"/>
      <c r="T1874" s="199"/>
      <c r="U1874" s="199"/>
      <c r="V1874" s="199"/>
      <c r="W1874" s="199"/>
      <c r="X1874" s="199"/>
      <c r="Y1874" s="199"/>
      <c r="Z1874" s="199"/>
      <c r="AA1874" s="199"/>
    </row>
    <row r="1875" spans="1:27">
      <c r="A1875" s="199"/>
      <c r="B1875" s="199"/>
      <c r="C1875" s="199"/>
      <c r="D1875" s="199"/>
      <c r="E1875" s="199"/>
      <c r="F1875" s="199"/>
      <c r="G1875" s="199"/>
      <c r="H1875" s="199"/>
      <c r="I1875" s="199"/>
      <c r="J1875" s="199"/>
      <c r="K1875" s="199"/>
      <c r="L1875" s="199"/>
      <c r="M1875" s="199"/>
      <c r="N1875" s="199"/>
      <c r="O1875" s="199"/>
      <c r="P1875" s="199"/>
      <c r="Q1875" s="199"/>
      <c r="R1875" s="199"/>
      <c r="S1875" s="199"/>
      <c r="T1875" s="199"/>
      <c r="U1875" s="199"/>
      <c r="V1875" s="199"/>
      <c r="W1875" s="199"/>
      <c r="X1875" s="199"/>
      <c r="Y1875" s="199"/>
      <c r="Z1875" s="199"/>
      <c r="AA1875" s="199"/>
    </row>
    <row r="1876" spans="1:27">
      <c r="A1876" s="199"/>
      <c r="B1876" s="199"/>
      <c r="C1876" s="199"/>
      <c r="D1876" s="199"/>
      <c r="E1876" s="199"/>
      <c r="F1876" s="199"/>
      <c r="G1876" s="199"/>
      <c r="H1876" s="199"/>
      <c r="I1876" s="199"/>
      <c r="J1876" s="199"/>
      <c r="K1876" s="199"/>
      <c r="L1876" s="199"/>
      <c r="M1876" s="199"/>
      <c r="N1876" s="199"/>
      <c r="O1876" s="199"/>
      <c r="P1876" s="199"/>
      <c r="Q1876" s="199"/>
      <c r="R1876" s="199"/>
      <c r="S1876" s="199"/>
      <c r="T1876" s="199"/>
      <c r="U1876" s="199"/>
      <c r="V1876" s="199"/>
      <c r="W1876" s="199"/>
      <c r="X1876" s="199"/>
      <c r="Y1876" s="199"/>
      <c r="Z1876" s="199"/>
      <c r="AA1876" s="199"/>
    </row>
    <row r="1877" spans="1:27">
      <c r="A1877" s="199"/>
      <c r="B1877" s="199"/>
      <c r="C1877" s="199"/>
      <c r="D1877" s="199"/>
      <c r="E1877" s="199"/>
      <c r="F1877" s="199"/>
      <c r="G1877" s="199"/>
      <c r="H1877" s="199"/>
      <c r="I1877" s="199"/>
      <c r="J1877" s="199"/>
      <c r="K1877" s="199"/>
      <c r="L1877" s="199"/>
      <c r="M1877" s="199"/>
      <c r="N1877" s="199"/>
      <c r="O1877" s="199"/>
      <c r="P1877" s="199"/>
      <c r="Q1877" s="199"/>
      <c r="R1877" s="199"/>
      <c r="S1877" s="199"/>
      <c r="T1877" s="199"/>
      <c r="U1877" s="199"/>
      <c r="V1877" s="199"/>
      <c r="W1877" s="199"/>
      <c r="X1877" s="199"/>
      <c r="Y1877" s="199"/>
      <c r="Z1877" s="199"/>
      <c r="AA1877" s="199"/>
    </row>
    <row r="1878" spans="1:27">
      <c r="A1878" s="199"/>
      <c r="B1878" s="199"/>
      <c r="C1878" s="199"/>
      <c r="D1878" s="199"/>
      <c r="E1878" s="199"/>
      <c r="F1878" s="199"/>
      <c r="G1878" s="199"/>
      <c r="H1878" s="199"/>
      <c r="I1878" s="199"/>
      <c r="J1878" s="199"/>
      <c r="K1878" s="199"/>
      <c r="L1878" s="199"/>
      <c r="M1878" s="199"/>
      <c r="N1878" s="199"/>
      <c r="O1878" s="199"/>
      <c r="P1878" s="199"/>
      <c r="Q1878" s="199"/>
      <c r="R1878" s="199"/>
      <c r="S1878" s="199"/>
      <c r="T1878" s="199"/>
      <c r="U1878" s="199"/>
      <c r="V1878" s="199"/>
      <c r="W1878" s="199"/>
      <c r="X1878" s="199"/>
      <c r="Y1878" s="199"/>
      <c r="Z1878" s="199"/>
      <c r="AA1878" s="199"/>
    </row>
    <row r="1879" spans="1:27">
      <c r="A1879" s="199"/>
      <c r="B1879" s="199"/>
      <c r="C1879" s="199"/>
      <c r="D1879" s="199"/>
      <c r="E1879" s="199"/>
      <c r="F1879" s="199"/>
      <c r="G1879" s="199"/>
      <c r="H1879" s="199"/>
      <c r="I1879" s="199"/>
      <c r="J1879" s="199"/>
      <c r="K1879" s="199"/>
      <c r="L1879" s="199"/>
      <c r="M1879" s="199"/>
      <c r="N1879" s="199"/>
      <c r="O1879" s="199"/>
      <c r="P1879" s="199"/>
      <c r="Q1879" s="199"/>
      <c r="R1879" s="199"/>
      <c r="S1879" s="199"/>
      <c r="T1879" s="199"/>
      <c r="U1879" s="199"/>
      <c r="V1879" s="199"/>
      <c r="W1879" s="199"/>
      <c r="X1879" s="199"/>
      <c r="Y1879" s="199"/>
      <c r="Z1879" s="199"/>
      <c r="AA1879" s="199"/>
    </row>
    <row r="1880" spans="1:27">
      <c r="A1880" s="199"/>
      <c r="B1880" s="199"/>
      <c r="C1880" s="199"/>
      <c r="D1880" s="199"/>
      <c r="E1880" s="199"/>
      <c r="F1880" s="199"/>
      <c r="G1880" s="199"/>
      <c r="H1880" s="199"/>
      <c r="I1880" s="199"/>
      <c r="J1880" s="199"/>
      <c r="K1880" s="199"/>
      <c r="L1880" s="199"/>
      <c r="M1880" s="199"/>
      <c r="N1880" s="199"/>
      <c r="O1880" s="199"/>
      <c r="P1880" s="199"/>
      <c r="Q1880" s="199"/>
      <c r="R1880" s="199"/>
      <c r="S1880" s="199"/>
      <c r="T1880" s="199"/>
      <c r="U1880" s="199"/>
      <c r="V1880" s="199"/>
      <c r="W1880" s="199"/>
      <c r="X1880" s="199"/>
      <c r="Y1880" s="199"/>
      <c r="Z1880" s="199"/>
      <c r="AA1880" s="199"/>
    </row>
    <row r="1881" spans="1:27">
      <c r="A1881" s="199"/>
      <c r="B1881" s="199"/>
      <c r="C1881" s="199"/>
      <c r="D1881" s="199"/>
      <c r="E1881" s="199"/>
      <c r="F1881" s="199"/>
      <c r="G1881" s="199"/>
      <c r="H1881" s="199"/>
      <c r="I1881" s="199"/>
      <c r="J1881" s="199"/>
      <c r="K1881" s="199"/>
      <c r="L1881" s="199"/>
      <c r="M1881" s="199"/>
      <c r="N1881" s="199"/>
      <c r="O1881" s="199"/>
      <c r="P1881" s="199"/>
      <c r="Q1881" s="199"/>
      <c r="R1881" s="199"/>
      <c r="S1881" s="199"/>
      <c r="T1881" s="199"/>
      <c r="U1881" s="199"/>
      <c r="V1881" s="199"/>
      <c r="W1881" s="199"/>
      <c r="X1881" s="199"/>
      <c r="Y1881" s="199"/>
      <c r="Z1881" s="199"/>
      <c r="AA1881" s="199"/>
    </row>
    <row r="1882" spans="1:27">
      <c r="A1882" s="199"/>
      <c r="B1882" s="199"/>
      <c r="C1882" s="199"/>
      <c r="D1882" s="199"/>
      <c r="E1882" s="199"/>
      <c r="F1882" s="199"/>
      <c r="G1882" s="199"/>
      <c r="H1882" s="199"/>
      <c r="I1882" s="199"/>
      <c r="J1882" s="199"/>
      <c r="K1882" s="199"/>
      <c r="L1882" s="199"/>
      <c r="M1882" s="199"/>
      <c r="N1882" s="199"/>
      <c r="O1882" s="199"/>
      <c r="P1882" s="199"/>
      <c r="Q1882" s="199"/>
      <c r="R1882" s="199"/>
      <c r="S1882" s="199"/>
      <c r="T1882" s="199"/>
      <c r="U1882" s="199"/>
      <c r="V1882" s="199"/>
      <c r="W1882" s="199"/>
      <c r="X1882" s="199"/>
      <c r="Y1882" s="199"/>
      <c r="Z1882" s="199"/>
      <c r="AA1882" s="199"/>
    </row>
    <row r="1883" spans="1:27">
      <c r="A1883" s="199"/>
      <c r="B1883" s="199"/>
      <c r="C1883" s="199"/>
      <c r="D1883" s="199"/>
      <c r="E1883" s="199"/>
      <c r="F1883" s="199"/>
      <c r="G1883" s="199"/>
      <c r="H1883" s="199"/>
      <c r="I1883" s="199"/>
      <c r="J1883" s="199"/>
      <c r="K1883" s="199"/>
      <c r="L1883" s="199"/>
      <c r="M1883" s="199"/>
      <c r="N1883" s="199"/>
      <c r="O1883" s="199"/>
      <c r="P1883" s="199"/>
      <c r="Q1883" s="199"/>
      <c r="R1883" s="199"/>
      <c r="S1883" s="199"/>
      <c r="T1883" s="199"/>
      <c r="U1883" s="199"/>
      <c r="V1883" s="199"/>
      <c r="W1883" s="199"/>
      <c r="X1883" s="199"/>
      <c r="Y1883" s="199"/>
      <c r="Z1883" s="199"/>
      <c r="AA1883" s="199"/>
    </row>
    <row r="1884" spans="1:27">
      <c r="A1884" s="199"/>
      <c r="B1884" s="199"/>
      <c r="C1884" s="199"/>
      <c r="D1884" s="199"/>
      <c r="E1884" s="199"/>
      <c r="F1884" s="199"/>
      <c r="G1884" s="199"/>
      <c r="H1884" s="199"/>
      <c r="I1884" s="199"/>
      <c r="J1884" s="199"/>
      <c r="K1884" s="199"/>
      <c r="L1884" s="199"/>
      <c r="M1884" s="199"/>
      <c r="N1884" s="199"/>
      <c r="O1884" s="199"/>
      <c r="P1884" s="199"/>
      <c r="Q1884" s="199"/>
      <c r="R1884" s="199"/>
      <c r="S1884" s="199"/>
      <c r="T1884" s="199"/>
      <c r="U1884" s="199"/>
      <c r="V1884" s="199"/>
      <c r="W1884" s="199"/>
      <c r="X1884" s="199"/>
      <c r="Y1884" s="199"/>
      <c r="Z1884" s="199"/>
      <c r="AA1884" s="199"/>
    </row>
    <row r="1885" spans="1:27">
      <c r="A1885" s="199"/>
      <c r="B1885" s="199"/>
      <c r="C1885" s="199"/>
      <c r="D1885" s="199"/>
      <c r="E1885" s="199"/>
      <c r="F1885" s="199"/>
      <c r="G1885" s="199"/>
      <c r="H1885" s="199"/>
      <c r="I1885" s="199"/>
      <c r="J1885" s="199"/>
      <c r="K1885" s="199"/>
      <c r="L1885" s="199"/>
      <c r="M1885" s="199"/>
      <c r="N1885" s="199"/>
      <c r="O1885" s="199"/>
      <c r="P1885" s="199"/>
      <c r="Q1885" s="199"/>
      <c r="R1885" s="199"/>
      <c r="S1885" s="199"/>
      <c r="T1885" s="199"/>
      <c r="U1885" s="199"/>
      <c r="V1885" s="199"/>
      <c r="W1885" s="199"/>
      <c r="X1885" s="199"/>
      <c r="Y1885" s="199"/>
      <c r="Z1885" s="199"/>
      <c r="AA1885" s="199"/>
    </row>
    <row r="1886" spans="1:27">
      <c r="A1886" s="199"/>
      <c r="B1886" s="199"/>
      <c r="C1886" s="199"/>
      <c r="D1886" s="199"/>
      <c r="E1886" s="199"/>
      <c r="F1886" s="199"/>
      <c r="G1886" s="199"/>
      <c r="H1886" s="199"/>
      <c r="I1886" s="199"/>
      <c r="J1886" s="199"/>
      <c r="K1886" s="199"/>
      <c r="L1886" s="199"/>
      <c r="M1886" s="199"/>
      <c r="N1886" s="199"/>
      <c r="O1886" s="199"/>
      <c r="P1886" s="199"/>
      <c r="Q1886" s="199"/>
      <c r="R1886" s="199"/>
      <c r="S1886" s="199"/>
      <c r="T1886" s="199"/>
      <c r="U1886" s="199"/>
      <c r="V1886" s="199"/>
      <c r="W1886" s="199"/>
      <c r="X1886" s="199"/>
      <c r="Y1886" s="199"/>
      <c r="Z1886" s="199"/>
      <c r="AA1886" s="199"/>
    </row>
    <row r="1887" spans="1:27">
      <c r="A1887" s="199"/>
      <c r="B1887" s="199"/>
      <c r="C1887" s="199"/>
      <c r="D1887" s="199"/>
      <c r="E1887" s="199"/>
      <c r="F1887" s="199"/>
      <c r="G1887" s="199"/>
      <c r="H1887" s="199"/>
      <c r="I1887" s="199"/>
      <c r="J1887" s="199"/>
      <c r="K1887" s="199"/>
      <c r="L1887" s="199"/>
      <c r="M1887" s="199"/>
      <c r="N1887" s="199"/>
      <c r="O1887" s="199"/>
      <c r="P1887" s="199"/>
      <c r="Q1887" s="199"/>
      <c r="R1887" s="199"/>
      <c r="S1887" s="199"/>
      <c r="T1887" s="199"/>
      <c r="U1887" s="199"/>
      <c r="V1887" s="199"/>
      <c r="W1887" s="199"/>
      <c r="X1887" s="199"/>
      <c r="Y1887" s="199"/>
      <c r="Z1887" s="199"/>
      <c r="AA1887" s="199"/>
    </row>
    <row r="1888" spans="1:27">
      <c r="A1888" s="199"/>
      <c r="B1888" s="199"/>
      <c r="C1888" s="199"/>
      <c r="D1888" s="199"/>
      <c r="E1888" s="199"/>
      <c r="F1888" s="199"/>
      <c r="G1888" s="199"/>
      <c r="H1888" s="199"/>
      <c r="I1888" s="199"/>
      <c r="J1888" s="199"/>
      <c r="K1888" s="199"/>
      <c r="L1888" s="199"/>
      <c r="M1888" s="199"/>
      <c r="N1888" s="199"/>
      <c r="O1888" s="199"/>
      <c r="P1888" s="199"/>
      <c r="Q1888" s="199"/>
      <c r="R1888" s="199"/>
      <c r="S1888" s="199"/>
      <c r="T1888" s="199"/>
      <c r="U1888" s="199"/>
      <c r="V1888" s="199"/>
      <c r="W1888" s="199"/>
      <c r="X1888" s="199"/>
      <c r="Y1888" s="199"/>
      <c r="Z1888" s="199"/>
      <c r="AA1888" s="199"/>
    </row>
    <row r="1889" spans="1:27">
      <c r="A1889" s="199"/>
      <c r="B1889" s="199"/>
      <c r="C1889" s="199"/>
      <c r="D1889" s="199"/>
      <c r="E1889" s="199"/>
      <c r="F1889" s="199"/>
      <c r="G1889" s="199"/>
      <c r="H1889" s="199"/>
      <c r="I1889" s="199"/>
      <c r="J1889" s="199"/>
      <c r="K1889" s="199"/>
      <c r="L1889" s="199"/>
      <c r="M1889" s="199"/>
      <c r="N1889" s="199"/>
      <c r="O1889" s="199"/>
      <c r="P1889" s="199"/>
      <c r="Q1889" s="199"/>
      <c r="R1889" s="199"/>
      <c r="S1889" s="199"/>
      <c r="T1889" s="199"/>
      <c r="U1889" s="199"/>
      <c r="V1889" s="199"/>
      <c r="W1889" s="199"/>
      <c r="X1889" s="199"/>
      <c r="Y1889" s="199"/>
      <c r="Z1889" s="199"/>
      <c r="AA1889" s="199"/>
    </row>
    <row r="1890" spans="1:27">
      <c r="A1890" s="199"/>
      <c r="B1890" s="199"/>
      <c r="C1890" s="199"/>
      <c r="D1890" s="199"/>
      <c r="E1890" s="199"/>
      <c r="F1890" s="199"/>
      <c r="G1890" s="199"/>
      <c r="H1890" s="199"/>
      <c r="I1890" s="199"/>
      <c r="J1890" s="199"/>
      <c r="K1890" s="199"/>
      <c r="L1890" s="199"/>
      <c r="M1890" s="199"/>
      <c r="N1890" s="199"/>
      <c r="O1890" s="199"/>
      <c r="P1890" s="199"/>
      <c r="Q1890" s="199"/>
      <c r="R1890" s="199"/>
      <c r="S1890" s="199"/>
      <c r="T1890" s="199"/>
      <c r="U1890" s="199"/>
      <c r="V1890" s="199"/>
      <c r="W1890" s="199"/>
      <c r="X1890" s="199"/>
      <c r="Y1890" s="199"/>
      <c r="Z1890" s="199"/>
      <c r="AA1890" s="199"/>
    </row>
    <row r="1891" spans="1:27">
      <c r="A1891" s="199"/>
      <c r="B1891" s="199"/>
      <c r="C1891" s="199"/>
      <c r="D1891" s="199"/>
      <c r="E1891" s="199"/>
      <c r="F1891" s="199"/>
      <c r="G1891" s="199"/>
      <c r="H1891" s="199"/>
      <c r="I1891" s="199"/>
      <c r="J1891" s="199"/>
      <c r="K1891" s="199"/>
      <c r="L1891" s="199"/>
      <c r="M1891" s="199"/>
      <c r="N1891" s="199"/>
      <c r="O1891" s="199"/>
      <c r="P1891" s="199"/>
      <c r="Q1891" s="199"/>
      <c r="R1891" s="199"/>
      <c r="S1891" s="199"/>
      <c r="T1891" s="199"/>
      <c r="U1891" s="199"/>
      <c r="V1891" s="199"/>
      <c r="W1891" s="199"/>
      <c r="X1891" s="199"/>
      <c r="Y1891" s="199"/>
      <c r="Z1891" s="199"/>
      <c r="AA1891" s="199"/>
    </row>
    <row r="1892" spans="1:27">
      <c r="A1892" s="199"/>
      <c r="B1892" s="199"/>
      <c r="C1892" s="199"/>
      <c r="D1892" s="199"/>
      <c r="E1892" s="199"/>
      <c r="F1892" s="199"/>
      <c r="G1892" s="199"/>
      <c r="H1892" s="199"/>
      <c r="I1892" s="199"/>
      <c r="J1892" s="199"/>
      <c r="K1892" s="199"/>
      <c r="L1892" s="199"/>
      <c r="M1892" s="199"/>
      <c r="N1892" s="199"/>
      <c r="O1892" s="199"/>
      <c r="P1892" s="199"/>
      <c r="Q1892" s="199"/>
      <c r="R1892" s="199"/>
      <c r="S1892" s="199"/>
      <c r="T1892" s="199"/>
      <c r="U1892" s="199"/>
      <c r="V1892" s="199"/>
      <c r="W1892" s="199"/>
      <c r="X1892" s="199"/>
      <c r="Y1892" s="199"/>
      <c r="Z1892" s="199"/>
      <c r="AA1892" s="199"/>
    </row>
    <row r="1893" spans="1:27">
      <c r="A1893" s="199"/>
      <c r="B1893" s="199"/>
      <c r="C1893" s="199"/>
      <c r="D1893" s="199"/>
      <c r="E1893" s="199"/>
      <c r="F1893" s="199"/>
      <c r="G1893" s="199"/>
      <c r="H1893" s="199"/>
      <c r="I1893" s="199"/>
      <c r="J1893" s="199"/>
      <c r="K1893" s="199"/>
      <c r="L1893" s="199"/>
      <c r="M1893" s="199"/>
      <c r="N1893" s="199"/>
      <c r="O1893" s="199"/>
      <c r="P1893" s="199"/>
      <c r="Q1893" s="199"/>
      <c r="R1893" s="199"/>
      <c r="S1893" s="199"/>
      <c r="T1893" s="199"/>
      <c r="U1893" s="199"/>
      <c r="V1893" s="199"/>
      <c r="W1893" s="199"/>
      <c r="X1893" s="199"/>
      <c r="Y1893" s="199"/>
      <c r="Z1893" s="199"/>
      <c r="AA1893" s="199"/>
    </row>
    <row r="1894" spans="1:27">
      <c r="A1894" s="199"/>
      <c r="B1894" s="199"/>
      <c r="C1894" s="199"/>
      <c r="D1894" s="199"/>
      <c r="E1894" s="199"/>
      <c r="F1894" s="199"/>
      <c r="G1894" s="199"/>
      <c r="H1894" s="199"/>
      <c r="I1894" s="199"/>
      <c r="J1894" s="199"/>
      <c r="K1894" s="199"/>
      <c r="L1894" s="199"/>
      <c r="M1894" s="199"/>
      <c r="N1894" s="199"/>
      <c r="O1894" s="199"/>
      <c r="P1894" s="199"/>
      <c r="Q1894" s="199"/>
      <c r="R1894" s="199"/>
      <c r="S1894" s="199"/>
      <c r="T1894" s="199"/>
      <c r="U1894" s="199"/>
      <c r="V1894" s="199"/>
      <c r="W1894" s="199"/>
      <c r="X1894" s="199"/>
      <c r="Y1894" s="199"/>
      <c r="Z1894" s="199"/>
      <c r="AA1894" s="199"/>
    </row>
    <row r="1895" spans="1:27">
      <c r="A1895" s="199"/>
      <c r="B1895" s="199"/>
      <c r="C1895" s="199"/>
      <c r="D1895" s="199"/>
      <c r="E1895" s="199"/>
      <c r="F1895" s="199"/>
      <c r="G1895" s="199"/>
      <c r="H1895" s="199"/>
      <c r="I1895" s="199"/>
      <c r="J1895" s="199"/>
      <c r="K1895" s="199"/>
      <c r="L1895" s="199"/>
      <c r="M1895" s="199"/>
      <c r="N1895" s="199"/>
      <c r="O1895" s="199"/>
      <c r="P1895" s="199"/>
      <c r="Q1895" s="199"/>
      <c r="R1895" s="199"/>
      <c r="S1895" s="199"/>
      <c r="T1895" s="199"/>
      <c r="U1895" s="199"/>
      <c r="V1895" s="199"/>
      <c r="W1895" s="199"/>
      <c r="X1895" s="199"/>
      <c r="Y1895" s="199"/>
      <c r="Z1895" s="199"/>
      <c r="AA1895" s="199"/>
    </row>
    <row r="1896" spans="1:27">
      <c r="A1896" s="199"/>
      <c r="B1896" s="199"/>
      <c r="C1896" s="199"/>
      <c r="D1896" s="199"/>
      <c r="E1896" s="199"/>
      <c r="F1896" s="199"/>
      <c r="G1896" s="199"/>
      <c r="H1896" s="199"/>
      <c r="I1896" s="199"/>
      <c r="J1896" s="199"/>
      <c r="K1896" s="199"/>
      <c r="L1896" s="199"/>
      <c r="M1896" s="199"/>
      <c r="N1896" s="199"/>
      <c r="O1896" s="199"/>
      <c r="P1896" s="199"/>
      <c r="Q1896" s="199"/>
      <c r="R1896" s="199"/>
      <c r="S1896" s="199"/>
      <c r="T1896" s="199"/>
      <c r="U1896" s="199"/>
      <c r="V1896" s="199"/>
      <c r="W1896" s="199"/>
      <c r="X1896" s="199"/>
      <c r="Y1896" s="199"/>
      <c r="Z1896" s="199"/>
      <c r="AA1896" s="199"/>
    </row>
    <row r="1897" spans="1:27">
      <c r="A1897" s="199"/>
      <c r="B1897" s="199"/>
      <c r="C1897" s="199"/>
      <c r="D1897" s="199"/>
      <c r="E1897" s="199"/>
      <c r="F1897" s="199"/>
      <c r="G1897" s="199"/>
      <c r="H1897" s="199"/>
      <c r="I1897" s="199"/>
      <c r="J1897" s="199"/>
      <c r="K1897" s="199"/>
      <c r="L1897" s="199"/>
      <c r="M1897" s="199"/>
      <c r="N1897" s="199"/>
      <c r="O1897" s="199"/>
      <c r="P1897" s="199"/>
      <c r="Q1897" s="199"/>
      <c r="R1897" s="199"/>
      <c r="S1897" s="199"/>
      <c r="T1897" s="199"/>
      <c r="U1897" s="199"/>
      <c r="V1897" s="199"/>
      <c r="W1897" s="199"/>
      <c r="X1897" s="199"/>
      <c r="Y1897" s="199"/>
      <c r="Z1897" s="199"/>
      <c r="AA1897" s="199"/>
    </row>
    <row r="1898" spans="1:27">
      <c r="A1898" s="199"/>
      <c r="B1898" s="199"/>
      <c r="C1898" s="199"/>
      <c r="D1898" s="199"/>
      <c r="E1898" s="199"/>
      <c r="F1898" s="199"/>
      <c r="G1898" s="199"/>
      <c r="H1898" s="199"/>
      <c r="I1898" s="199"/>
      <c r="J1898" s="199"/>
      <c r="K1898" s="199"/>
      <c r="L1898" s="199"/>
      <c r="M1898" s="199"/>
      <c r="N1898" s="199"/>
      <c r="O1898" s="199"/>
      <c r="P1898" s="199"/>
      <c r="Q1898" s="199"/>
      <c r="R1898" s="199"/>
      <c r="S1898" s="199"/>
      <c r="T1898" s="199"/>
      <c r="U1898" s="199"/>
      <c r="V1898" s="199"/>
      <c r="W1898" s="199"/>
      <c r="X1898" s="199"/>
      <c r="Y1898" s="199"/>
      <c r="Z1898" s="199"/>
      <c r="AA1898" s="199"/>
    </row>
    <row r="1899" spans="1:27">
      <c r="A1899" s="199"/>
      <c r="B1899" s="199"/>
      <c r="C1899" s="199"/>
      <c r="D1899" s="199"/>
      <c r="E1899" s="199"/>
      <c r="F1899" s="199"/>
      <c r="G1899" s="199"/>
      <c r="H1899" s="199"/>
      <c r="I1899" s="199"/>
      <c r="J1899" s="199"/>
      <c r="K1899" s="199"/>
      <c r="L1899" s="199"/>
      <c r="M1899" s="199"/>
      <c r="N1899" s="199"/>
      <c r="O1899" s="199"/>
      <c r="P1899" s="199"/>
      <c r="Q1899" s="199"/>
      <c r="R1899" s="199"/>
      <c r="S1899" s="199"/>
      <c r="T1899" s="199"/>
      <c r="U1899" s="199"/>
      <c r="V1899" s="199"/>
      <c r="W1899" s="199"/>
      <c r="X1899" s="199"/>
      <c r="Y1899" s="199"/>
      <c r="Z1899" s="199"/>
      <c r="AA1899" s="199"/>
    </row>
    <row r="1900" spans="1:27">
      <c r="A1900" s="199"/>
      <c r="B1900" s="199"/>
      <c r="C1900" s="199"/>
      <c r="D1900" s="199"/>
      <c r="E1900" s="199"/>
      <c r="F1900" s="199"/>
      <c r="G1900" s="199"/>
      <c r="H1900" s="199"/>
      <c r="I1900" s="199"/>
      <c r="J1900" s="199"/>
      <c r="K1900" s="199"/>
      <c r="L1900" s="199"/>
      <c r="M1900" s="199"/>
      <c r="N1900" s="199"/>
      <c r="O1900" s="199"/>
      <c r="P1900" s="199"/>
      <c r="Q1900" s="199"/>
      <c r="R1900" s="199"/>
      <c r="S1900" s="199"/>
      <c r="T1900" s="199"/>
      <c r="U1900" s="199"/>
      <c r="V1900" s="199"/>
      <c r="W1900" s="199"/>
      <c r="X1900" s="199"/>
      <c r="Y1900" s="199"/>
      <c r="Z1900" s="199"/>
      <c r="AA1900" s="199"/>
    </row>
    <row r="1901" spans="1:27">
      <c r="A1901" s="199"/>
      <c r="B1901" s="199"/>
      <c r="C1901" s="199"/>
      <c r="D1901" s="199"/>
      <c r="E1901" s="199"/>
      <c r="F1901" s="199"/>
      <c r="G1901" s="199"/>
      <c r="H1901" s="199"/>
      <c r="I1901" s="199"/>
      <c r="J1901" s="199"/>
      <c r="K1901" s="199"/>
      <c r="L1901" s="199"/>
      <c r="M1901" s="199"/>
      <c r="N1901" s="199"/>
      <c r="O1901" s="199"/>
      <c r="P1901" s="199"/>
      <c r="Q1901" s="199"/>
      <c r="R1901" s="199"/>
      <c r="S1901" s="199"/>
      <c r="T1901" s="199"/>
      <c r="U1901" s="199"/>
      <c r="V1901" s="199"/>
      <c r="W1901" s="199"/>
      <c r="X1901" s="199"/>
      <c r="Y1901" s="199"/>
      <c r="Z1901" s="199"/>
      <c r="AA1901" s="199"/>
    </row>
    <row r="1902" spans="1:27">
      <c r="A1902" s="199"/>
      <c r="B1902" s="199"/>
      <c r="C1902" s="199"/>
      <c r="D1902" s="199"/>
      <c r="E1902" s="199"/>
      <c r="F1902" s="199"/>
      <c r="G1902" s="199"/>
      <c r="H1902" s="199"/>
      <c r="I1902" s="199"/>
      <c r="J1902" s="199"/>
      <c r="K1902" s="199"/>
      <c r="L1902" s="199"/>
      <c r="M1902" s="199"/>
      <c r="N1902" s="199"/>
      <c r="O1902" s="199"/>
      <c r="P1902" s="199"/>
      <c r="Q1902" s="199"/>
      <c r="R1902" s="199"/>
      <c r="S1902" s="199"/>
      <c r="T1902" s="199"/>
      <c r="U1902" s="199"/>
      <c r="V1902" s="199"/>
      <c r="W1902" s="199"/>
      <c r="X1902" s="199"/>
      <c r="Y1902" s="199"/>
      <c r="Z1902" s="199"/>
      <c r="AA1902" s="199"/>
    </row>
    <row r="1903" spans="1:27">
      <c r="A1903" s="199"/>
      <c r="B1903" s="199"/>
      <c r="C1903" s="199"/>
      <c r="D1903" s="199"/>
      <c r="E1903" s="199"/>
      <c r="F1903" s="199"/>
      <c r="G1903" s="199"/>
      <c r="H1903" s="199"/>
      <c r="I1903" s="199"/>
      <c r="J1903" s="199"/>
      <c r="K1903" s="199"/>
      <c r="L1903" s="199"/>
      <c r="M1903" s="199"/>
      <c r="N1903" s="199"/>
      <c r="O1903" s="199"/>
      <c r="P1903" s="199"/>
      <c r="Q1903" s="199"/>
      <c r="R1903" s="199"/>
      <c r="S1903" s="199"/>
      <c r="T1903" s="199"/>
      <c r="U1903" s="199"/>
      <c r="V1903" s="199"/>
      <c r="W1903" s="199"/>
      <c r="X1903" s="199"/>
      <c r="Y1903" s="199"/>
      <c r="Z1903" s="199"/>
      <c r="AA1903" s="199"/>
    </row>
    <row r="1904" spans="1:27">
      <c r="A1904" s="199"/>
      <c r="B1904" s="199"/>
      <c r="C1904" s="199"/>
      <c r="D1904" s="199"/>
      <c r="E1904" s="199"/>
      <c r="F1904" s="199"/>
      <c r="G1904" s="199"/>
      <c r="H1904" s="199"/>
      <c r="I1904" s="199"/>
      <c r="J1904" s="199"/>
      <c r="K1904" s="199"/>
      <c r="L1904" s="199"/>
      <c r="M1904" s="199"/>
      <c r="N1904" s="199"/>
      <c r="O1904" s="199"/>
      <c r="P1904" s="199"/>
      <c r="Q1904" s="199"/>
      <c r="R1904" s="199"/>
      <c r="S1904" s="199"/>
      <c r="T1904" s="199"/>
      <c r="U1904" s="199"/>
      <c r="V1904" s="199"/>
      <c r="W1904" s="199"/>
      <c r="X1904" s="199"/>
      <c r="Y1904" s="199"/>
      <c r="Z1904" s="199"/>
      <c r="AA1904" s="199"/>
    </row>
    <row r="1905" spans="1:27">
      <c r="A1905" s="199"/>
      <c r="B1905" s="199"/>
      <c r="C1905" s="199"/>
      <c r="D1905" s="199"/>
      <c r="E1905" s="199"/>
      <c r="F1905" s="199"/>
      <c r="G1905" s="199"/>
      <c r="H1905" s="199"/>
      <c r="I1905" s="199"/>
      <c r="J1905" s="199"/>
      <c r="K1905" s="199"/>
      <c r="L1905" s="199"/>
      <c r="M1905" s="199"/>
      <c r="N1905" s="199"/>
      <c r="O1905" s="199"/>
      <c r="P1905" s="199"/>
      <c r="Q1905" s="199"/>
      <c r="R1905" s="199"/>
      <c r="S1905" s="199"/>
      <c r="T1905" s="199"/>
      <c r="U1905" s="199"/>
      <c r="V1905" s="199"/>
      <c r="W1905" s="199"/>
      <c r="X1905" s="199"/>
      <c r="Y1905" s="199"/>
      <c r="Z1905" s="199"/>
      <c r="AA1905" s="199"/>
    </row>
    <row r="1906" spans="1:27">
      <c r="A1906" s="199"/>
      <c r="B1906" s="199"/>
      <c r="C1906" s="199"/>
      <c r="D1906" s="199"/>
      <c r="E1906" s="199"/>
      <c r="F1906" s="199"/>
      <c r="G1906" s="199"/>
      <c r="H1906" s="199"/>
      <c r="I1906" s="199"/>
      <c r="J1906" s="199"/>
      <c r="K1906" s="199"/>
      <c r="L1906" s="199"/>
      <c r="M1906" s="199"/>
      <c r="N1906" s="199"/>
      <c r="O1906" s="199"/>
      <c r="P1906" s="199"/>
      <c r="Q1906" s="199"/>
      <c r="R1906" s="199"/>
      <c r="S1906" s="199"/>
      <c r="T1906" s="199"/>
      <c r="U1906" s="199"/>
      <c r="V1906" s="199"/>
      <c r="W1906" s="199"/>
      <c r="X1906" s="199"/>
      <c r="Y1906" s="199"/>
      <c r="Z1906" s="199"/>
      <c r="AA1906" s="199"/>
    </row>
    <row r="1907" spans="1:27">
      <c r="A1907" s="199"/>
      <c r="B1907" s="199"/>
      <c r="C1907" s="199"/>
      <c r="D1907" s="199"/>
      <c r="E1907" s="199"/>
      <c r="F1907" s="199"/>
      <c r="G1907" s="199"/>
      <c r="H1907" s="199"/>
      <c r="I1907" s="199"/>
      <c r="J1907" s="199"/>
      <c r="K1907" s="199"/>
      <c r="L1907" s="199"/>
      <c r="M1907" s="199"/>
      <c r="N1907" s="199"/>
      <c r="O1907" s="199"/>
      <c r="P1907" s="199"/>
      <c r="Q1907" s="199"/>
      <c r="R1907" s="199"/>
      <c r="S1907" s="199"/>
      <c r="T1907" s="199"/>
      <c r="U1907" s="199"/>
      <c r="V1907" s="199"/>
      <c r="W1907" s="199"/>
      <c r="X1907" s="199"/>
      <c r="Y1907" s="199"/>
      <c r="Z1907" s="199"/>
      <c r="AA1907" s="199"/>
    </row>
    <row r="1908" spans="1:27">
      <c r="A1908" s="199"/>
      <c r="B1908" s="199"/>
      <c r="C1908" s="199"/>
      <c r="D1908" s="199"/>
      <c r="E1908" s="199"/>
      <c r="F1908" s="199"/>
      <c r="G1908" s="199"/>
      <c r="H1908" s="199"/>
      <c r="I1908" s="199"/>
      <c r="J1908" s="199"/>
      <c r="K1908" s="199"/>
      <c r="L1908" s="199"/>
      <c r="M1908" s="199"/>
      <c r="N1908" s="199"/>
      <c r="O1908" s="199"/>
      <c r="P1908" s="199"/>
      <c r="Q1908" s="199"/>
      <c r="R1908" s="199"/>
      <c r="S1908" s="199"/>
      <c r="T1908" s="199"/>
      <c r="U1908" s="199"/>
      <c r="V1908" s="199"/>
      <c r="W1908" s="199"/>
      <c r="X1908" s="199"/>
      <c r="Y1908" s="199"/>
      <c r="Z1908" s="199"/>
      <c r="AA1908" s="199"/>
    </row>
    <row r="1909" spans="1:27">
      <c r="A1909" s="199"/>
      <c r="B1909" s="199"/>
      <c r="C1909" s="199"/>
      <c r="D1909" s="199"/>
      <c r="E1909" s="199"/>
      <c r="F1909" s="199"/>
      <c r="G1909" s="199"/>
      <c r="H1909" s="199"/>
      <c r="I1909" s="199"/>
      <c r="J1909" s="199"/>
      <c r="K1909" s="199"/>
      <c r="L1909" s="199"/>
      <c r="M1909" s="199"/>
      <c r="N1909" s="199"/>
      <c r="O1909" s="199"/>
      <c r="P1909" s="199"/>
      <c r="Q1909" s="199"/>
      <c r="R1909" s="199"/>
      <c r="S1909" s="199"/>
      <c r="T1909" s="199"/>
      <c r="U1909" s="199"/>
      <c r="V1909" s="199"/>
      <c r="W1909" s="199"/>
      <c r="X1909" s="199"/>
      <c r="Y1909" s="199"/>
      <c r="Z1909" s="199"/>
      <c r="AA1909" s="199"/>
    </row>
    <row r="1910" spans="1:27">
      <c r="A1910" s="199"/>
      <c r="B1910" s="199"/>
      <c r="C1910" s="199"/>
      <c r="D1910" s="199"/>
      <c r="E1910" s="199"/>
      <c r="F1910" s="199"/>
      <c r="G1910" s="199"/>
      <c r="H1910" s="199"/>
      <c r="I1910" s="199"/>
      <c r="J1910" s="199"/>
      <c r="K1910" s="199"/>
      <c r="L1910" s="199"/>
      <c r="M1910" s="199"/>
      <c r="N1910" s="199"/>
      <c r="O1910" s="199"/>
      <c r="P1910" s="199"/>
      <c r="Q1910" s="199"/>
      <c r="R1910" s="199"/>
      <c r="S1910" s="199"/>
      <c r="T1910" s="199"/>
      <c r="U1910" s="199"/>
      <c r="V1910" s="199"/>
      <c r="W1910" s="199"/>
      <c r="X1910" s="199"/>
      <c r="Y1910" s="199"/>
      <c r="Z1910" s="199"/>
      <c r="AA1910" s="199"/>
    </row>
    <row r="1911" spans="1:27">
      <c r="A1911" s="199"/>
      <c r="B1911" s="199"/>
      <c r="C1911" s="199"/>
      <c r="D1911" s="199"/>
      <c r="E1911" s="199"/>
      <c r="F1911" s="199"/>
      <c r="G1911" s="199"/>
      <c r="H1911" s="199"/>
      <c r="I1911" s="199"/>
      <c r="J1911" s="199"/>
      <c r="K1911" s="199"/>
      <c r="L1911" s="199"/>
      <c r="M1911" s="199"/>
      <c r="N1911" s="199"/>
      <c r="O1911" s="199"/>
      <c r="P1911" s="199"/>
      <c r="Q1911" s="199"/>
      <c r="R1911" s="199"/>
      <c r="S1911" s="199"/>
      <c r="T1911" s="199"/>
      <c r="U1911" s="199"/>
      <c r="V1911" s="199"/>
      <c r="W1911" s="199"/>
      <c r="X1911" s="199"/>
      <c r="Y1911" s="199"/>
      <c r="Z1911" s="199"/>
      <c r="AA1911" s="199"/>
    </row>
    <row r="1912" spans="1:27">
      <c r="A1912" s="199"/>
      <c r="B1912" s="199"/>
      <c r="C1912" s="199"/>
      <c r="D1912" s="199"/>
      <c r="E1912" s="199"/>
      <c r="F1912" s="199"/>
      <c r="G1912" s="199"/>
      <c r="H1912" s="199"/>
      <c r="I1912" s="199"/>
      <c r="J1912" s="199"/>
      <c r="K1912" s="199"/>
      <c r="L1912" s="199"/>
      <c r="M1912" s="199"/>
      <c r="N1912" s="199"/>
      <c r="O1912" s="199"/>
      <c r="P1912" s="199"/>
      <c r="Q1912" s="199"/>
      <c r="R1912" s="199"/>
      <c r="S1912" s="199"/>
      <c r="T1912" s="199"/>
      <c r="U1912" s="199"/>
      <c r="V1912" s="199"/>
      <c r="W1912" s="199"/>
      <c r="X1912" s="199"/>
      <c r="Y1912" s="199"/>
      <c r="Z1912" s="199"/>
      <c r="AA1912" s="199"/>
    </row>
    <row r="1913" spans="1:27">
      <c r="A1913" s="199"/>
      <c r="B1913" s="199"/>
      <c r="C1913" s="199"/>
      <c r="D1913" s="199"/>
      <c r="E1913" s="199"/>
      <c r="F1913" s="199"/>
      <c r="G1913" s="199"/>
      <c r="H1913" s="199"/>
      <c r="I1913" s="199"/>
      <c r="J1913" s="199"/>
      <c r="K1913" s="199"/>
      <c r="L1913" s="199"/>
      <c r="M1913" s="199"/>
      <c r="N1913" s="199"/>
      <c r="O1913" s="199"/>
      <c r="P1913" s="199"/>
      <c r="Q1913" s="199"/>
      <c r="R1913" s="199"/>
      <c r="S1913" s="199"/>
      <c r="T1913" s="199"/>
      <c r="U1913" s="199"/>
      <c r="V1913" s="199"/>
      <c r="W1913" s="199"/>
      <c r="X1913" s="199"/>
      <c r="Y1913" s="199"/>
      <c r="Z1913" s="199"/>
      <c r="AA1913" s="199"/>
    </row>
    <row r="1914" spans="1:27">
      <c r="A1914" s="199"/>
      <c r="B1914" s="199"/>
      <c r="C1914" s="199"/>
      <c r="D1914" s="199"/>
      <c r="E1914" s="199"/>
      <c r="F1914" s="199"/>
      <c r="G1914" s="199"/>
      <c r="H1914" s="199"/>
      <c r="I1914" s="199"/>
      <c r="J1914" s="199"/>
      <c r="K1914" s="199"/>
      <c r="L1914" s="199"/>
      <c r="M1914" s="199"/>
      <c r="N1914" s="199"/>
      <c r="O1914" s="199"/>
      <c r="P1914" s="199"/>
      <c r="Q1914" s="199"/>
      <c r="R1914" s="199"/>
      <c r="S1914" s="199"/>
      <c r="T1914" s="199"/>
      <c r="U1914" s="199"/>
      <c r="V1914" s="199"/>
      <c r="W1914" s="199"/>
      <c r="X1914" s="199"/>
      <c r="Y1914" s="199"/>
      <c r="Z1914" s="199"/>
      <c r="AA1914" s="199"/>
    </row>
    <row r="1915" spans="1:27">
      <c r="A1915" s="199"/>
      <c r="B1915" s="199"/>
      <c r="C1915" s="199"/>
      <c r="D1915" s="199"/>
      <c r="E1915" s="199"/>
      <c r="F1915" s="199"/>
      <c r="G1915" s="199"/>
      <c r="H1915" s="199"/>
      <c r="I1915" s="199"/>
      <c r="J1915" s="199"/>
      <c r="K1915" s="199"/>
      <c r="L1915" s="199"/>
      <c r="M1915" s="199"/>
      <c r="N1915" s="199"/>
      <c r="O1915" s="199"/>
      <c r="P1915" s="199"/>
      <c r="Q1915" s="199"/>
      <c r="R1915" s="199"/>
      <c r="S1915" s="199"/>
      <c r="T1915" s="199"/>
      <c r="U1915" s="199"/>
      <c r="V1915" s="199"/>
      <c r="W1915" s="199"/>
      <c r="X1915" s="199"/>
      <c r="Y1915" s="199"/>
      <c r="Z1915" s="199"/>
      <c r="AA1915" s="199"/>
    </row>
    <row r="1916" spans="1:27">
      <c r="A1916" s="199"/>
      <c r="B1916" s="199"/>
      <c r="C1916" s="199"/>
      <c r="D1916" s="199"/>
      <c r="E1916" s="199"/>
      <c r="F1916" s="199"/>
      <c r="G1916" s="199"/>
      <c r="H1916" s="199"/>
      <c r="I1916" s="199"/>
      <c r="J1916" s="199"/>
      <c r="K1916" s="199"/>
      <c r="L1916" s="199"/>
      <c r="M1916" s="199"/>
      <c r="N1916" s="199"/>
      <c r="O1916" s="199"/>
      <c r="P1916" s="199"/>
      <c r="Q1916" s="199"/>
      <c r="R1916" s="199"/>
      <c r="S1916" s="199"/>
      <c r="T1916" s="199"/>
      <c r="U1916" s="199"/>
      <c r="V1916" s="199"/>
      <c r="W1916" s="199"/>
      <c r="X1916" s="199"/>
      <c r="Y1916" s="199"/>
      <c r="Z1916" s="199"/>
      <c r="AA1916" s="199"/>
    </row>
    <row r="1917" spans="1:27">
      <c r="A1917" s="199"/>
      <c r="B1917" s="199"/>
      <c r="C1917" s="199"/>
      <c r="D1917" s="199"/>
      <c r="E1917" s="199"/>
      <c r="F1917" s="199"/>
      <c r="G1917" s="199"/>
      <c r="H1917" s="199"/>
      <c r="I1917" s="199"/>
      <c r="J1917" s="199"/>
      <c r="K1917" s="199"/>
      <c r="L1917" s="199"/>
      <c r="M1917" s="199"/>
      <c r="N1917" s="199"/>
      <c r="O1917" s="199"/>
      <c r="P1917" s="199"/>
      <c r="Q1917" s="199"/>
      <c r="R1917" s="199"/>
      <c r="S1917" s="199"/>
      <c r="T1917" s="199"/>
      <c r="U1917" s="199"/>
      <c r="V1917" s="199"/>
      <c r="W1917" s="199"/>
      <c r="X1917" s="199"/>
      <c r="Y1917" s="199"/>
      <c r="Z1917" s="199"/>
      <c r="AA1917" s="199"/>
    </row>
    <row r="1918" spans="1:27">
      <c r="A1918" s="199"/>
      <c r="B1918" s="199"/>
      <c r="C1918" s="199"/>
      <c r="D1918" s="199"/>
      <c r="E1918" s="199"/>
      <c r="F1918" s="199"/>
      <c r="G1918" s="199"/>
      <c r="H1918" s="199"/>
      <c r="I1918" s="199"/>
      <c r="J1918" s="199"/>
      <c r="K1918" s="199"/>
      <c r="L1918" s="199"/>
      <c r="M1918" s="199"/>
      <c r="N1918" s="199"/>
      <c r="O1918" s="199"/>
      <c r="P1918" s="199"/>
      <c r="Q1918" s="199"/>
      <c r="R1918" s="199"/>
      <c r="S1918" s="199"/>
      <c r="T1918" s="199"/>
      <c r="U1918" s="199"/>
      <c r="V1918" s="199"/>
      <c r="W1918" s="199"/>
      <c r="X1918" s="199"/>
      <c r="Y1918" s="199"/>
      <c r="Z1918" s="199"/>
      <c r="AA1918" s="199"/>
    </row>
    <row r="1919" spans="1:27">
      <c r="A1919" s="199"/>
      <c r="B1919" s="199"/>
      <c r="C1919" s="199"/>
      <c r="D1919" s="199"/>
      <c r="E1919" s="199"/>
      <c r="F1919" s="199"/>
      <c r="G1919" s="199"/>
      <c r="H1919" s="199"/>
      <c r="I1919" s="199"/>
      <c r="J1919" s="199"/>
      <c r="K1919" s="199"/>
      <c r="L1919" s="199"/>
      <c r="M1919" s="199"/>
      <c r="N1919" s="199"/>
      <c r="O1919" s="199"/>
      <c r="P1919" s="199"/>
      <c r="Q1919" s="199"/>
      <c r="R1919" s="199"/>
      <c r="S1919" s="199"/>
      <c r="T1919" s="199"/>
      <c r="U1919" s="199"/>
      <c r="V1919" s="199"/>
      <c r="W1919" s="199"/>
      <c r="X1919" s="199"/>
      <c r="Y1919" s="199"/>
      <c r="Z1919" s="199"/>
      <c r="AA1919" s="199"/>
    </row>
    <row r="1920" spans="1:27">
      <c r="A1920" s="199"/>
      <c r="B1920" s="199"/>
      <c r="C1920" s="199"/>
      <c r="D1920" s="199"/>
      <c r="E1920" s="199"/>
      <c r="F1920" s="199"/>
      <c r="G1920" s="199"/>
      <c r="H1920" s="199"/>
      <c r="I1920" s="199"/>
      <c r="J1920" s="199"/>
      <c r="K1920" s="199"/>
      <c r="L1920" s="199"/>
      <c r="M1920" s="199"/>
      <c r="N1920" s="199"/>
      <c r="O1920" s="199"/>
      <c r="P1920" s="199"/>
      <c r="Q1920" s="199"/>
      <c r="R1920" s="199"/>
      <c r="S1920" s="199"/>
      <c r="T1920" s="199"/>
      <c r="U1920" s="199"/>
      <c r="V1920" s="199"/>
      <c r="W1920" s="199"/>
      <c r="X1920" s="199"/>
      <c r="Y1920" s="199"/>
      <c r="Z1920" s="199"/>
      <c r="AA1920" s="199"/>
    </row>
    <row r="1921" spans="1:27">
      <c r="A1921" s="199"/>
      <c r="B1921" s="199"/>
      <c r="C1921" s="199"/>
      <c r="D1921" s="199"/>
      <c r="E1921" s="199"/>
      <c r="F1921" s="199"/>
      <c r="G1921" s="199"/>
      <c r="H1921" s="199"/>
      <c r="I1921" s="199"/>
      <c r="J1921" s="199"/>
      <c r="K1921" s="199"/>
      <c r="L1921" s="199"/>
      <c r="M1921" s="199"/>
      <c r="N1921" s="199"/>
      <c r="O1921" s="199"/>
      <c r="P1921" s="199"/>
      <c r="Q1921" s="199"/>
      <c r="R1921" s="199"/>
      <c r="S1921" s="199"/>
      <c r="T1921" s="199"/>
      <c r="U1921" s="199"/>
      <c r="V1921" s="199"/>
      <c r="W1921" s="199"/>
      <c r="X1921" s="199"/>
      <c r="Y1921" s="199"/>
      <c r="Z1921" s="199"/>
      <c r="AA1921" s="199"/>
    </row>
    <row r="1922" spans="1:27">
      <c r="A1922" s="199"/>
      <c r="B1922" s="199"/>
      <c r="C1922" s="199"/>
      <c r="D1922" s="199"/>
      <c r="E1922" s="199"/>
      <c r="F1922" s="199"/>
      <c r="G1922" s="199"/>
      <c r="H1922" s="199"/>
      <c r="I1922" s="199"/>
      <c r="J1922" s="199"/>
      <c r="K1922" s="199"/>
      <c r="L1922" s="199"/>
      <c r="M1922" s="199"/>
      <c r="N1922" s="199"/>
      <c r="O1922" s="199"/>
      <c r="P1922" s="199"/>
      <c r="Q1922" s="199"/>
      <c r="R1922" s="199"/>
      <c r="S1922" s="199"/>
      <c r="T1922" s="199"/>
      <c r="U1922" s="199"/>
      <c r="V1922" s="199"/>
      <c r="W1922" s="199"/>
      <c r="X1922" s="199"/>
      <c r="Y1922" s="199"/>
      <c r="Z1922" s="199"/>
      <c r="AA1922" s="199"/>
    </row>
    <row r="1923" spans="1:27">
      <c r="A1923" s="199"/>
      <c r="B1923" s="199"/>
      <c r="C1923" s="199"/>
      <c r="D1923" s="199"/>
      <c r="E1923" s="199"/>
      <c r="F1923" s="199"/>
      <c r="G1923" s="199"/>
      <c r="H1923" s="199"/>
      <c r="I1923" s="199"/>
      <c r="J1923" s="199"/>
      <c r="K1923" s="199"/>
      <c r="L1923" s="199"/>
      <c r="M1923" s="199"/>
      <c r="N1923" s="199"/>
      <c r="O1923" s="199"/>
      <c r="P1923" s="199"/>
      <c r="Q1923" s="199"/>
      <c r="R1923" s="199"/>
      <c r="S1923" s="199"/>
      <c r="T1923" s="199"/>
      <c r="U1923" s="199"/>
      <c r="V1923" s="199"/>
      <c r="W1923" s="199"/>
      <c r="X1923" s="199"/>
      <c r="Y1923" s="199"/>
      <c r="Z1923" s="199"/>
      <c r="AA1923" s="199"/>
    </row>
    <row r="1924" spans="1:27">
      <c r="A1924" s="199"/>
      <c r="B1924" s="199"/>
      <c r="C1924" s="199"/>
      <c r="D1924" s="199"/>
      <c r="E1924" s="199"/>
      <c r="F1924" s="199"/>
      <c r="G1924" s="199"/>
      <c r="H1924" s="199"/>
      <c r="I1924" s="199"/>
      <c r="J1924" s="199"/>
      <c r="K1924" s="199"/>
      <c r="L1924" s="199"/>
      <c r="M1924" s="199"/>
      <c r="N1924" s="199"/>
      <c r="O1924" s="199"/>
      <c r="P1924" s="199"/>
      <c r="Q1924" s="199"/>
      <c r="R1924" s="199"/>
      <c r="S1924" s="199"/>
      <c r="T1924" s="199"/>
      <c r="U1924" s="199"/>
      <c r="V1924" s="199"/>
      <c r="W1924" s="199"/>
      <c r="X1924" s="199"/>
      <c r="Y1924" s="199"/>
      <c r="Z1924" s="199"/>
      <c r="AA1924" s="199"/>
    </row>
    <row r="1925" spans="1:27">
      <c r="A1925" s="199"/>
      <c r="B1925" s="199"/>
      <c r="C1925" s="199"/>
      <c r="D1925" s="199"/>
      <c r="E1925" s="199"/>
      <c r="F1925" s="199"/>
      <c r="G1925" s="199"/>
      <c r="H1925" s="199"/>
      <c r="I1925" s="199"/>
      <c r="J1925" s="199"/>
      <c r="K1925" s="199"/>
      <c r="L1925" s="199"/>
      <c r="M1925" s="199"/>
      <c r="N1925" s="199"/>
      <c r="O1925" s="199"/>
      <c r="P1925" s="199"/>
      <c r="Q1925" s="199"/>
      <c r="R1925" s="199"/>
      <c r="S1925" s="199"/>
      <c r="T1925" s="199"/>
      <c r="U1925" s="199"/>
      <c r="V1925" s="199"/>
      <c r="W1925" s="199"/>
      <c r="X1925" s="199"/>
      <c r="Y1925" s="199"/>
      <c r="Z1925" s="199"/>
      <c r="AA1925" s="199"/>
    </row>
    <row r="1926" spans="1:27">
      <c r="A1926" s="199"/>
      <c r="B1926" s="199"/>
      <c r="C1926" s="199"/>
      <c r="D1926" s="199"/>
      <c r="E1926" s="199"/>
      <c r="F1926" s="199"/>
      <c r="G1926" s="199"/>
      <c r="H1926" s="199"/>
      <c r="I1926" s="199"/>
      <c r="J1926" s="199"/>
      <c r="K1926" s="199"/>
      <c r="L1926" s="199"/>
      <c r="M1926" s="199"/>
      <c r="N1926" s="199"/>
      <c r="O1926" s="199"/>
      <c r="P1926" s="199"/>
      <c r="Q1926" s="199"/>
      <c r="R1926" s="199"/>
      <c r="S1926" s="199"/>
      <c r="T1926" s="199"/>
      <c r="U1926" s="199"/>
      <c r="V1926" s="199"/>
      <c r="W1926" s="199"/>
      <c r="X1926" s="199"/>
      <c r="Y1926" s="199"/>
      <c r="Z1926" s="199"/>
      <c r="AA1926" s="199"/>
    </row>
    <row r="1927" spans="1:27">
      <c r="A1927" s="199"/>
      <c r="B1927" s="199"/>
      <c r="C1927" s="199"/>
      <c r="D1927" s="199"/>
      <c r="E1927" s="199"/>
      <c r="F1927" s="199"/>
      <c r="G1927" s="199"/>
      <c r="H1927" s="199"/>
      <c r="I1927" s="199"/>
      <c r="J1927" s="199"/>
      <c r="K1927" s="199"/>
      <c r="L1927" s="199"/>
      <c r="M1927" s="199"/>
      <c r="N1927" s="199"/>
      <c r="O1927" s="199"/>
      <c r="P1927" s="199"/>
      <c r="Q1927" s="199"/>
      <c r="R1927" s="199"/>
      <c r="S1927" s="199"/>
      <c r="T1927" s="199"/>
      <c r="U1927" s="199"/>
      <c r="V1927" s="199"/>
      <c r="W1927" s="199"/>
      <c r="X1927" s="199"/>
      <c r="Y1927" s="199"/>
      <c r="Z1927" s="199"/>
      <c r="AA1927" s="199"/>
    </row>
    <row r="1928" spans="1:27">
      <c r="A1928" s="199"/>
      <c r="B1928" s="199"/>
      <c r="C1928" s="199"/>
      <c r="D1928" s="199"/>
      <c r="E1928" s="199"/>
      <c r="F1928" s="199"/>
      <c r="G1928" s="199"/>
      <c r="H1928" s="199"/>
      <c r="I1928" s="199"/>
      <c r="J1928" s="199"/>
      <c r="K1928" s="199"/>
      <c r="L1928" s="199"/>
      <c r="M1928" s="199"/>
      <c r="N1928" s="199"/>
      <c r="O1928" s="199"/>
      <c r="P1928" s="199"/>
      <c r="Q1928" s="199"/>
      <c r="R1928" s="199"/>
      <c r="S1928" s="199"/>
      <c r="T1928" s="199"/>
      <c r="U1928" s="199"/>
      <c r="V1928" s="199"/>
      <c r="W1928" s="199"/>
      <c r="X1928" s="199"/>
      <c r="Y1928" s="199"/>
      <c r="Z1928" s="199"/>
      <c r="AA1928" s="199"/>
    </row>
    <row r="1929" spans="1:27">
      <c r="A1929" s="199"/>
      <c r="B1929" s="199"/>
      <c r="C1929" s="199"/>
      <c r="D1929" s="199"/>
      <c r="E1929" s="199"/>
      <c r="F1929" s="199"/>
      <c r="G1929" s="199"/>
      <c r="H1929" s="199"/>
      <c r="I1929" s="199"/>
      <c r="J1929" s="199"/>
      <c r="K1929" s="199"/>
      <c r="L1929" s="199"/>
      <c r="M1929" s="199"/>
      <c r="N1929" s="199"/>
      <c r="O1929" s="199"/>
      <c r="P1929" s="199"/>
      <c r="Q1929" s="199"/>
      <c r="R1929" s="199"/>
      <c r="S1929" s="199"/>
      <c r="T1929" s="199"/>
      <c r="U1929" s="199"/>
      <c r="V1929" s="199"/>
      <c r="W1929" s="199"/>
      <c r="X1929" s="199"/>
      <c r="Y1929" s="199"/>
      <c r="Z1929" s="199"/>
      <c r="AA1929" s="199"/>
    </row>
    <row r="1930" spans="1:27">
      <c r="A1930" s="199"/>
      <c r="B1930" s="199"/>
      <c r="C1930" s="199"/>
      <c r="D1930" s="199"/>
      <c r="E1930" s="199"/>
      <c r="F1930" s="199"/>
      <c r="G1930" s="199"/>
      <c r="H1930" s="199"/>
      <c r="I1930" s="199"/>
      <c r="J1930" s="199"/>
      <c r="K1930" s="199"/>
      <c r="L1930" s="199"/>
      <c r="M1930" s="199"/>
      <c r="N1930" s="199"/>
      <c r="O1930" s="199"/>
      <c r="P1930" s="199"/>
      <c r="Q1930" s="199"/>
      <c r="R1930" s="199"/>
      <c r="S1930" s="199"/>
      <c r="T1930" s="199"/>
      <c r="U1930" s="199"/>
      <c r="V1930" s="199"/>
      <c r="W1930" s="199"/>
      <c r="X1930" s="199"/>
      <c r="Y1930" s="199"/>
      <c r="Z1930" s="199"/>
      <c r="AA1930" s="199"/>
    </row>
    <row r="1931" spans="1:27">
      <c r="A1931" s="199"/>
      <c r="B1931" s="199"/>
      <c r="C1931" s="199"/>
      <c r="D1931" s="199"/>
      <c r="E1931" s="199"/>
      <c r="F1931" s="199"/>
      <c r="G1931" s="199"/>
      <c r="H1931" s="199"/>
      <c r="I1931" s="199"/>
      <c r="J1931" s="199"/>
      <c r="K1931" s="199"/>
      <c r="L1931" s="199"/>
      <c r="M1931" s="199"/>
      <c r="N1931" s="199"/>
      <c r="O1931" s="199"/>
      <c r="P1931" s="199"/>
      <c r="Q1931" s="199"/>
      <c r="R1931" s="199"/>
      <c r="S1931" s="199"/>
      <c r="T1931" s="199"/>
      <c r="U1931" s="199"/>
      <c r="V1931" s="199"/>
      <c r="W1931" s="199"/>
      <c r="X1931" s="199"/>
      <c r="Y1931" s="199"/>
      <c r="Z1931" s="199"/>
      <c r="AA1931" s="199"/>
    </row>
    <row r="1932" spans="1:27">
      <c r="A1932" s="199"/>
      <c r="B1932" s="199"/>
      <c r="C1932" s="199"/>
      <c r="D1932" s="199"/>
      <c r="E1932" s="199"/>
      <c r="F1932" s="199"/>
      <c r="G1932" s="199"/>
      <c r="H1932" s="199"/>
      <c r="I1932" s="199"/>
      <c r="J1932" s="199"/>
      <c r="K1932" s="199"/>
      <c r="L1932" s="199"/>
      <c r="M1932" s="199"/>
      <c r="N1932" s="199"/>
      <c r="O1932" s="199"/>
      <c r="P1932" s="199"/>
      <c r="Q1932" s="199"/>
      <c r="R1932" s="199"/>
      <c r="S1932" s="199"/>
      <c r="T1932" s="199"/>
      <c r="U1932" s="199"/>
      <c r="V1932" s="199"/>
      <c r="W1932" s="199"/>
      <c r="X1932" s="199"/>
      <c r="Y1932" s="199"/>
      <c r="Z1932" s="199"/>
      <c r="AA1932" s="199"/>
    </row>
    <row r="1933" spans="1:27">
      <c r="A1933" s="199"/>
      <c r="B1933" s="199"/>
      <c r="C1933" s="199"/>
      <c r="D1933" s="199"/>
      <c r="E1933" s="199"/>
      <c r="F1933" s="199"/>
      <c r="G1933" s="199"/>
      <c r="H1933" s="199"/>
      <c r="I1933" s="199"/>
      <c r="J1933" s="199"/>
      <c r="K1933" s="199"/>
      <c r="L1933" s="199"/>
      <c r="M1933" s="199"/>
      <c r="N1933" s="199"/>
      <c r="O1933" s="199"/>
      <c r="P1933" s="199"/>
      <c r="Q1933" s="199"/>
      <c r="R1933" s="199"/>
      <c r="S1933" s="199"/>
      <c r="T1933" s="199"/>
      <c r="U1933" s="199"/>
      <c r="V1933" s="199"/>
      <c r="W1933" s="199"/>
      <c r="X1933" s="199"/>
      <c r="Y1933" s="199"/>
      <c r="Z1933" s="199"/>
      <c r="AA1933" s="199"/>
    </row>
    <row r="1934" spans="1:27">
      <c r="A1934" s="199"/>
      <c r="B1934" s="199"/>
      <c r="C1934" s="199"/>
      <c r="D1934" s="199"/>
      <c r="E1934" s="199"/>
      <c r="F1934" s="199"/>
      <c r="G1934" s="199"/>
      <c r="H1934" s="199"/>
      <c r="I1934" s="199"/>
      <c r="J1934" s="199"/>
      <c r="K1934" s="199"/>
      <c r="L1934" s="199"/>
      <c r="M1934" s="199"/>
      <c r="N1934" s="199"/>
      <c r="O1934" s="199"/>
      <c r="P1934" s="199"/>
      <c r="Q1934" s="199"/>
      <c r="R1934" s="199"/>
      <c r="S1934" s="199"/>
      <c r="T1934" s="199"/>
      <c r="U1934" s="199"/>
      <c r="V1934" s="199"/>
      <c r="W1934" s="199"/>
      <c r="X1934" s="199"/>
      <c r="Y1934" s="199"/>
      <c r="Z1934" s="199"/>
      <c r="AA1934" s="199"/>
    </row>
    <row r="1935" spans="1:27">
      <c r="A1935" s="199"/>
      <c r="B1935" s="199"/>
      <c r="C1935" s="199"/>
      <c r="D1935" s="199"/>
      <c r="E1935" s="199"/>
      <c r="F1935" s="199"/>
      <c r="G1935" s="199"/>
      <c r="H1935" s="199"/>
      <c r="I1935" s="199"/>
      <c r="J1935" s="199"/>
      <c r="K1935" s="199"/>
      <c r="L1935" s="199"/>
      <c r="M1935" s="199"/>
      <c r="N1935" s="199"/>
      <c r="O1935" s="199"/>
      <c r="P1935" s="199"/>
      <c r="Q1935" s="199"/>
      <c r="R1935" s="199"/>
      <c r="S1935" s="199"/>
      <c r="T1935" s="199"/>
      <c r="U1935" s="199"/>
      <c r="V1935" s="199"/>
      <c r="W1935" s="199"/>
      <c r="X1935" s="199"/>
      <c r="Y1935" s="199"/>
      <c r="Z1935" s="199"/>
      <c r="AA1935" s="199"/>
    </row>
    <row r="1936" spans="1:27">
      <c r="A1936" s="199"/>
      <c r="B1936" s="199"/>
      <c r="C1936" s="199"/>
      <c r="D1936" s="199"/>
      <c r="E1936" s="199"/>
      <c r="F1936" s="199"/>
      <c r="G1936" s="199"/>
      <c r="H1936" s="199"/>
      <c r="I1936" s="199"/>
      <c r="J1936" s="199"/>
      <c r="K1936" s="199"/>
      <c r="L1936" s="199"/>
      <c r="M1936" s="199"/>
      <c r="N1936" s="199"/>
      <c r="O1936" s="199"/>
      <c r="P1936" s="199"/>
      <c r="Q1936" s="199"/>
      <c r="R1936" s="199"/>
      <c r="S1936" s="199"/>
      <c r="T1936" s="199"/>
      <c r="U1936" s="199"/>
      <c r="V1936" s="199"/>
      <c r="W1936" s="199"/>
      <c r="X1936" s="199"/>
      <c r="Y1936" s="199"/>
      <c r="Z1936" s="199"/>
      <c r="AA1936" s="199"/>
    </row>
    <row r="1937" spans="1:27">
      <c r="A1937" s="199"/>
      <c r="B1937" s="199"/>
      <c r="C1937" s="199"/>
      <c r="D1937" s="199"/>
      <c r="E1937" s="199"/>
      <c r="F1937" s="199"/>
      <c r="G1937" s="199"/>
      <c r="H1937" s="199"/>
      <c r="I1937" s="199"/>
      <c r="J1937" s="199"/>
      <c r="K1937" s="199"/>
      <c r="L1937" s="199"/>
      <c r="M1937" s="199"/>
      <c r="N1937" s="199"/>
      <c r="O1937" s="199"/>
      <c r="P1937" s="199"/>
      <c r="Q1937" s="199"/>
      <c r="R1937" s="199"/>
      <c r="S1937" s="199"/>
      <c r="T1937" s="199"/>
      <c r="U1937" s="199"/>
      <c r="V1937" s="199"/>
      <c r="W1937" s="199"/>
      <c r="X1937" s="199"/>
      <c r="Y1937" s="199"/>
      <c r="Z1937" s="199"/>
      <c r="AA1937" s="199"/>
    </row>
    <row r="1938" spans="1:27">
      <c r="A1938" s="199"/>
      <c r="B1938" s="199"/>
      <c r="C1938" s="199"/>
      <c r="D1938" s="199"/>
      <c r="E1938" s="199"/>
      <c r="F1938" s="199"/>
      <c r="G1938" s="199"/>
      <c r="H1938" s="199"/>
      <c r="I1938" s="199"/>
      <c r="J1938" s="199"/>
      <c r="K1938" s="199"/>
      <c r="L1938" s="199"/>
      <c r="M1938" s="199"/>
      <c r="N1938" s="199"/>
      <c r="O1938" s="199"/>
      <c r="P1938" s="199"/>
      <c r="Q1938" s="199"/>
      <c r="R1938" s="199"/>
      <c r="S1938" s="199"/>
      <c r="T1938" s="199"/>
      <c r="U1938" s="199"/>
      <c r="V1938" s="199"/>
      <c r="W1938" s="199"/>
      <c r="X1938" s="199"/>
      <c r="Y1938" s="199"/>
      <c r="Z1938" s="199"/>
      <c r="AA1938" s="199"/>
    </row>
    <row r="1939" spans="1:27">
      <c r="A1939" s="199"/>
      <c r="B1939" s="199"/>
      <c r="C1939" s="199"/>
      <c r="D1939" s="199"/>
      <c r="E1939" s="199"/>
      <c r="F1939" s="199"/>
      <c r="G1939" s="199"/>
      <c r="H1939" s="199"/>
      <c r="I1939" s="199"/>
      <c r="J1939" s="199"/>
      <c r="K1939" s="199"/>
      <c r="L1939" s="199"/>
      <c r="M1939" s="199"/>
      <c r="N1939" s="199"/>
      <c r="O1939" s="199"/>
      <c r="P1939" s="199"/>
      <c r="Q1939" s="199"/>
      <c r="R1939" s="199"/>
      <c r="S1939" s="199"/>
      <c r="T1939" s="199"/>
      <c r="U1939" s="199"/>
      <c r="V1939" s="199"/>
      <c r="W1939" s="199"/>
      <c r="X1939" s="199"/>
      <c r="Y1939" s="199"/>
      <c r="Z1939" s="199"/>
      <c r="AA1939" s="199"/>
    </row>
    <row r="1940" spans="1:27">
      <c r="A1940" s="199"/>
      <c r="B1940" s="199"/>
      <c r="C1940" s="199"/>
      <c r="D1940" s="199"/>
      <c r="E1940" s="199"/>
      <c r="F1940" s="199"/>
      <c r="G1940" s="199"/>
      <c r="H1940" s="199"/>
      <c r="I1940" s="199"/>
      <c r="J1940" s="199"/>
      <c r="K1940" s="199"/>
      <c r="L1940" s="199"/>
      <c r="M1940" s="199"/>
      <c r="N1940" s="199"/>
      <c r="O1940" s="199"/>
      <c r="P1940" s="199"/>
      <c r="Q1940" s="199"/>
      <c r="R1940" s="199"/>
      <c r="S1940" s="199"/>
      <c r="T1940" s="199"/>
      <c r="U1940" s="199"/>
      <c r="V1940" s="199"/>
      <c r="W1940" s="199"/>
      <c r="X1940" s="199"/>
      <c r="Y1940" s="199"/>
      <c r="Z1940" s="199"/>
      <c r="AA1940" s="199"/>
    </row>
    <row r="1941" spans="1:27">
      <c r="A1941" s="199"/>
      <c r="B1941" s="199"/>
      <c r="C1941" s="199"/>
      <c r="D1941" s="199"/>
      <c r="E1941" s="199"/>
      <c r="F1941" s="199"/>
      <c r="G1941" s="199"/>
      <c r="H1941" s="199"/>
      <c r="I1941" s="199"/>
      <c r="J1941" s="199"/>
      <c r="K1941" s="199"/>
      <c r="L1941" s="199"/>
      <c r="M1941" s="199"/>
      <c r="N1941" s="199"/>
      <c r="O1941" s="199"/>
      <c r="P1941" s="199"/>
      <c r="Q1941" s="199"/>
      <c r="R1941" s="199"/>
      <c r="S1941" s="199"/>
      <c r="T1941" s="199"/>
      <c r="U1941" s="199"/>
      <c r="V1941" s="199"/>
      <c r="W1941" s="199"/>
      <c r="X1941" s="199"/>
      <c r="Y1941" s="199"/>
      <c r="Z1941" s="199"/>
      <c r="AA1941" s="199"/>
    </row>
    <row r="1942" spans="1:27">
      <c r="A1942" s="199"/>
      <c r="B1942" s="199"/>
      <c r="C1942" s="199"/>
      <c r="D1942" s="199"/>
      <c r="E1942" s="199"/>
      <c r="F1942" s="199"/>
      <c r="G1942" s="199"/>
      <c r="H1942" s="199"/>
      <c r="I1942" s="199"/>
      <c r="J1942" s="199"/>
      <c r="K1942" s="199"/>
      <c r="L1942" s="199"/>
      <c r="M1942" s="199"/>
      <c r="N1942" s="199"/>
      <c r="O1942" s="199"/>
      <c r="P1942" s="199"/>
      <c r="Q1942" s="199"/>
      <c r="R1942" s="199"/>
      <c r="S1942" s="199"/>
      <c r="T1942" s="199"/>
      <c r="U1942" s="199"/>
      <c r="V1942" s="199"/>
      <c r="W1942" s="199"/>
      <c r="X1942" s="199"/>
      <c r="Y1942" s="199"/>
      <c r="Z1942" s="199"/>
      <c r="AA1942" s="199"/>
    </row>
    <row r="1943" spans="1:27">
      <c r="A1943" s="199"/>
      <c r="B1943" s="199"/>
      <c r="C1943" s="199"/>
      <c r="D1943" s="199"/>
      <c r="E1943" s="199"/>
      <c r="F1943" s="199"/>
      <c r="G1943" s="199"/>
      <c r="H1943" s="199"/>
      <c r="I1943" s="199"/>
      <c r="J1943" s="199"/>
      <c r="K1943" s="199"/>
      <c r="L1943" s="199"/>
      <c r="M1943" s="199"/>
      <c r="N1943" s="199"/>
      <c r="O1943" s="199"/>
      <c r="P1943" s="199"/>
      <c r="Q1943" s="199"/>
      <c r="R1943" s="199"/>
      <c r="S1943" s="199"/>
      <c r="T1943" s="199"/>
      <c r="U1943" s="199"/>
      <c r="V1943" s="199"/>
      <c r="W1943" s="199"/>
      <c r="X1943" s="199"/>
      <c r="Y1943" s="199"/>
      <c r="Z1943" s="199"/>
      <c r="AA1943" s="199"/>
    </row>
    <row r="1944" spans="1:27">
      <c r="A1944" s="199"/>
      <c r="B1944" s="199"/>
      <c r="C1944" s="199"/>
      <c r="D1944" s="199"/>
      <c r="E1944" s="199"/>
      <c r="F1944" s="199"/>
      <c r="G1944" s="199"/>
      <c r="H1944" s="199"/>
      <c r="I1944" s="199"/>
      <c r="J1944" s="199"/>
      <c r="K1944" s="199"/>
      <c r="L1944" s="199"/>
      <c r="M1944" s="199"/>
      <c r="N1944" s="199"/>
      <c r="O1944" s="199"/>
      <c r="P1944" s="199"/>
      <c r="Q1944" s="199"/>
      <c r="R1944" s="199"/>
      <c r="S1944" s="199"/>
      <c r="T1944" s="199"/>
      <c r="U1944" s="199"/>
      <c r="V1944" s="199"/>
      <c r="W1944" s="199"/>
      <c r="X1944" s="199"/>
      <c r="Y1944" s="199"/>
      <c r="Z1944" s="199"/>
      <c r="AA1944" s="199"/>
    </row>
    <row r="1945" spans="1:27">
      <c r="A1945" s="199"/>
      <c r="B1945" s="199"/>
      <c r="C1945" s="199"/>
      <c r="D1945" s="199"/>
      <c r="E1945" s="199"/>
      <c r="F1945" s="199"/>
      <c r="G1945" s="199"/>
      <c r="H1945" s="199"/>
      <c r="I1945" s="199"/>
      <c r="J1945" s="199"/>
      <c r="K1945" s="199"/>
      <c r="L1945" s="199"/>
      <c r="M1945" s="199"/>
      <c r="N1945" s="199"/>
      <c r="O1945" s="199"/>
      <c r="P1945" s="199"/>
      <c r="Q1945" s="199"/>
      <c r="R1945" s="199"/>
      <c r="S1945" s="199"/>
      <c r="T1945" s="199"/>
      <c r="U1945" s="199"/>
      <c r="V1945" s="199"/>
      <c r="W1945" s="199"/>
      <c r="X1945" s="199"/>
      <c r="Y1945" s="199"/>
      <c r="Z1945" s="199"/>
      <c r="AA1945" s="199"/>
    </row>
    <row r="1946" spans="1:27">
      <c r="A1946" s="199"/>
      <c r="B1946" s="199"/>
      <c r="C1946" s="199"/>
      <c r="D1946" s="199"/>
      <c r="E1946" s="199"/>
      <c r="F1946" s="199"/>
      <c r="G1946" s="199"/>
      <c r="H1946" s="199"/>
      <c r="I1946" s="199"/>
      <c r="J1946" s="199"/>
      <c r="K1946" s="199"/>
      <c r="L1946" s="199"/>
      <c r="M1946" s="199"/>
      <c r="N1946" s="199"/>
      <c r="O1946" s="199"/>
      <c r="P1946" s="199"/>
      <c r="Q1946" s="199"/>
      <c r="R1946" s="199"/>
      <c r="S1946" s="199"/>
      <c r="T1946" s="199"/>
      <c r="U1946" s="199"/>
      <c r="V1946" s="199"/>
      <c r="W1946" s="199"/>
      <c r="X1946" s="199"/>
      <c r="Y1946" s="199"/>
      <c r="Z1946" s="199"/>
      <c r="AA1946" s="199"/>
    </row>
    <row r="1947" spans="1:27">
      <c r="A1947" s="199"/>
      <c r="B1947" s="199"/>
      <c r="C1947" s="199"/>
      <c r="D1947" s="199"/>
      <c r="E1947" s="199"/>
      <c r="F1947" s="199"/>
      <c r="G1947" s="199"/>
      <c r="H1947" s="199"/>
      <c r="I1947" s="199"/>
      <c r="J1947" s="199"/>
      <c r="K1947" s="199"/>
      <c r="L1947" s="199"/>
      <c r="M1947" s="199"/>
      <c r="N1947" s="199"/>
      <c r="O1947" s="199"/>
      <c r="P1947" s="199"/>
      <c r="Q1947" s="199"/>
      <c r="R1947" s="199"/>
      <c r="S1947" s="199"/>
      <c r="T1947" s="199"/>
      <c r="U1947" s="199"/>
      <c r="V1947" s="199"/>
      <c r="W1947" s="199"/>
      <c r="X1947" s="199"/>
      <c r="Y1947" s="199"/>
      <c r="Z1947" s="199"/>
      <c r="AA1947" s="199"/>
    </row>
    <row r="1948" spans="1:27">
      <c r="A1948" s="199"/>
      <c r="B1948" s="199"/>
      <c r="C1948" s="199"/>
      <c r="D1948" s="199"/>
      <c r="E1948" s="199"/>
      <c r="F1948" s="199"/>
      <c r="G1948" s="199"/>
      <c r="H1948" s="199"/>
      <c r="I1948" s="199"/>
      <c r="J1948" s="199"/>
      <c r="K1948" s="199"/>
      <c r="L1948" s="199"/>
      <c r="M1948" s="199"/>
      <c r="N1948" s="199"/>
      <c r="O1948" s="199"/>
      <c r="P1948" s="199"/>
      <c r="Q1948" s="199"/>
      <c r="R1948" s="199"/>
      <c r="S1948" s="199"/>
      <c r="T1948" s="199"/>
      <c r="U1948" s="199"/>
      <c r="V1948" s="199"/>
      <c r="W1948" s="199"/>
      <c r="X1948" s="199"/>
      <c r="Y1948" s="199"/>
      <c r="Z1948" s="199"/>
      <c r="AA1948" s="199"/>
    </row>
    <row r="1949" spans="1:27">
      <c r="A1949" s="199"/>
      <c r="B1949" s="199"/>
      <c r="C1949" s="199"/>
      <c r="D1949" s="199"/>
      <c r="E1949" s="199"/>
      <c r="F1949" s="199"/>
      <c r="G1949" s="199"/>
      <c r="H1949" s="199"/>
      <c r="I1949" s="199"/>
      <c r="J1949" s="199"/>
      <c r="K1949" s="199"/>
      <c r="L1949" s="199"/>
      <c r="M1949" s="199"/>
      <c r="N1949" s="199"/>
      <c r="O1949" s="199"/>
      <c r="P1949" s="199"/>
      <c r="Q1949" s="199"/>
      <c r="R1949" s="199"/>
      <c r="S1949" s="199"/>
      <c r="T1949" s="199"/>
      <c r="U1949" s="199"/>
      <c r="V1949" s="199"/>
      <c r="W1949" s="199"/>
      <c r="X1949" s="199"/>
      <c r="Y1949" s="199"/>
      <c r="Z1949" s="199"/>
      <c r="AA1949" s="199"/>
    </row>
    <row r="1950" spans="1:27">
      <c r="A1950" s="199"/>
      <c r="B1950" s="199"/>
      <c r="C1950" s="199"/>
      <c r="D1950" s="199"/>
      <c r="E1950" s="199"/>
      <c r="F1950" s="199"/>
      <c r="G1950" s="199"/>
      <c r="H1950" s="199"/>
      <c r="I1950" s="199"/>
      <c r="J1950" s="199"/>
      <c r="K1950" s="199"/>
      <c r="L1950" s="199"/>
      <c r="M1950" s="199"/>
      <c r="N1950" s="199"/>
      <c r="O1950" s="199"/>
      <c r="P1950" s="199"/>
      <c r="Q1950" s="199"/>
      <c r="R1950" s="199"/>
      <c r="S1950" s="199"/>
      <c r="T1950" s="199"/>
      <c r="U1950" s="199"/>
      <c r="V1950" s="199"/>
      <c r="W1950" s="199"/>
      <c r="X1950" s="199"/>
      <c r="Y1950" s="199"/>
      <c r="Z1950" s="199"/>
      <c r="AA1950" s="199"/>
    </row>
    <row r="1951" spans="1:27">
      <c r="A1951" s="199"/>
      <c r="B1951" s="199"/>
      <c r="C1951" s="199"/>
      <c r="D1951" s="199"/>
      <c r="E1951" s="199"/>
      <c r="F1951" s="199"/>
      <c r="G1951" s="199"/>
      <c r="H1951" s="199"/>
      <c r="I1951" s="199"/>
      <c r="J1951" s="199"/>
      <c r="K1951" s="199"/>
      <c r="L1951" s="199"/>
      <c r="M1951" s="199"/>
      <c r="N1951" s="199"/>
      <c r="O1951" s="199"/>
      <c r="P1951" s="199"/>
      <c r="Q1951" s="199"/>
      <c r="R1951" s="199"/>
      <c r="S1951" s="199"/>
      <c r="T1951" s="199"/>
      <c r="U1951" s="199"/>
      <c r="V1951" s="199"/>
      <c r="W1951" s="199"/>
      <c r="X1951" s="199"/>
      <c r="Y1951" s="199"/>
      <c r="Z1951" s="199"/>
      <c r="AA1951" s="199"/>
    </row>
    <row r="1952" spans="1:27">
      <c r="A1952" s="199"/>
      <c r="B1952" s="199"/>
      <c r="C1952" s="199"/>
      <c r="D1952" s="199"/>
      <c r="E1952" s="199"/>
      <c r="F1952" s="199"/>
      <c r="G1952" s="199"/>
      <c r="H1952" s="199"/>
      <c r="I1952" s="199"/>
      <c r="J1952" s="199"/>
      <c r="K1952" s="199"/>
      <c r="L1952" s="199"/>
      <c r="M1952" s="199"/>
      <c r="N1952" s="199"/>
      <c r="O1952" s="199"/>
      <c r="P1952" s="199"/>
      <c r="Q1952" s="199"/>
      <c r="R1952" s="199"/>
      <c r="S1952" s="199"/>
      <c r="T1952" s="199"/>
      <c r="U1952" s="199"/>
      <c r="V1952" s="199"/>
      <c r="W1952" s="199"/>
      <c r="X1952" s="199"/>
      <c r="Y1952" s="199"/>
      <c r="Z1952" s="199"/>
      <c r="AA1952" s="199"/>
    </row>
    <row r="1953" spans="1:27">
      <c r="A1953" s="199"/>
      <c r="B1953" s="199"/>
      <c r="C1953" s="199"/>
      <c r="D1953" s="199"/>
      <c r="E1953" s="199"/>
      <c r="F1953" s="199"/>
      <c r="G1953" s="199"/>
      <c r="H1953" s="199"/>
      <c r="I1953" s="199"/>
      <c r="J1953" s="199"/>
      <c r="K1953" s="199"/>
      <c r="L1953" s="199"/>
      <c r="M1953" s="199"/>
      <c r="N1953" s="199"/>
      <c r="O1953" s="199"/>
      <c r="P1953" s="199"/>
      <c r="Q1953" s="199"/>
      <c r="R1953" s="199"/>
      <c r="S1953" s="199"/>
      <c r="T1953" s="199"/>
      <c r="U1953" s="199"/>
      <c r="V1953" s="199"/>
      <c r="W1953" s="199"/>
      <c r="X1953" s="199"/>
      <c r="Y1953" s="199"/>
      <c r="Z1953" s="199"/>
      <c r="AA1953" s="199"/>
    </row>
    <row r="1954" spans="1:27">
      <c r="A1954" s="199"/>
      <c r="B1954" s="199"/>
      <c r="C1954" s="199"/>
      <c r="D1954" s="199"/>
      <c r="E1954" s="199"/>
      <c r="F1954" s="199"/>
      <c r="G1954" s="199"/>
      <c r="H1954" s="199"/>
      <c r="I1954" s="199"/>
      <c r="J1954" s="199"/>
      <c r="K1954" s="199"/>
      <c r="L1954" s="199"/>
      <c r="M1954" s="199"/>
      <c r="N1954" s="199"/>
      <c r="O1954" s="199"/>
      <c r="P1954" s="199"/>
      <c r="Q1954" s="199"/>
      <c r="R1954" s="199"/>
      <c r="S1954" s="199"/>
      <c r="T1954" s="199"/>
      <c r="U1954" s="199"/>
      <c r="V1954" s="199"/>
      <c r="W1954" s="199"/>
      <c r="X1954" s="199"/>
      <c r="Y1954" s="199"/>
      <c r="Z1954" s="199"/>
      <c r="AA1954" s="199"/>
    </row>
    <row r="1955" spans="1:27">
      <c r="A1955" s="199"/>
      <c r="B1955" s="199"/>
      <c r="C1955" s="199"/>
      <c r="D1955" s="199"/>
      <c r="E1955" s="199"/>
      <c r="F1955" s="199"/>
      <c r="G1955" s="199"/>
      <c r="H1955" s="199"/>
      <c r="I1955" s="199"/>
      <c r="J1955" s="199"/>
      <c r="K1955" s="199"/>
      <c r="L1955" s="199"/>
      <c r="M1955" s="199"/>
      <c r="N1955" s="199"/>
      <c r="O1955" s="199"/>
      <c r="P1955" s="199"/>
      <c r="Q1955" s="199"/>
      <c r="R1955" s="199"/>
      <c r="S1955" s="199"/>
      <c r="T1955" s="199"/>
      <c r="U1955" s="199"/>
      <c r="V1955" s="199"/>
      <c r="W1955" s="199"/>
      <c r="X1955" s="199"/>
      <c r="Y1955" s="199"/>
      <c r="Z1955" s="199"/>
      <c r="AA1955" s="199"/>
    </row>
    <row r="1956" spans="1:27">
      <c r="A1956" s="199"/>
      <c r="B1956" s="199"/>
      <c r="C1956" s="199"/>
      <c r="D1956" s="199"/>
      <c r="E1956" s="199"/>
      <c r="F1956" s="199"/>
      <c r="G1956" s="199"/>
      <c r="H1956" s="199"/>
      <c r="I1956" s="199"/>
      <c r="J1956" s="199"/>
      <c r="K1956" s="199"/>
      <c r="L1956" s="199"/>
      <c r="M1956" s="199"/>
      <c r="N1956" s="199"/>
      <c r="O1956" s="199"/>
      <c r="P1956" s="199"/>
      <c r="Q1956" s="199"/>
      <c r="R1956" s="199"/>
      <c r="S1956" s="199"/>
      <c r="T1956" s="199"/>
      <c r="U1956" s="199"/>
      <c r="V1956" s="199"/>
      <c r="W1956" s="199"/>
      <c r="X1956" s="199"/>
      <c r="Y1956" s="199"/>
      <c r="Z1956" s="199"/>
      <c r="AA1956" s="199"/>
    </row>
    <row r="1957" spans="1:27">
      <c r="A1957" s="199"/>
      <c r="B1957" s="199"/>
      <c r="C1957" s="199"/>
      <c r="D1957" s="199"/>
      <c r="E1957" s="199"/>
      <c r="F1957" s="199"/>
      <c r="G1957" s="199"/>
      <c r="H1957" s="199"/>
      <c r="I1957" s="199"/>
      <c r="J1957" s="199"/>
      <c r="K1957" s="199"/>
      <c r="L1957" s="199"/>
      <c r="M1957" s="199"/>
      <c r="N1957" s="199"/>
      <c r="O1957" s="199"/>
      <c r="P1957" s="199"/>
      <c r="Q1957" s="199"/>
      <c r="R1957" s="199"/>
      <c r="S1957" s="199"/>
      <c r="T1957" s="199"/>
      <c r="U1957" s="199"/>
      <c r="V1957" s="199"/>
      <c r="W1957" s="199"/>
      <c r="X1957" s="199"/>
      <c r="Y1957" s="199"/>
      <c r="Z1957" s="199"/>
      <c r="AA1957" s="199"/>
    </row>
    <row r="1958" spans="1:27">
      <c r="A1958" s="199"/>
      <c r="B1958" s="199"/>
      <c r="C1958" s="199"/>
      <c r="D1958" s="199"/>
      <c r="E1958" s="199"/>
      <c r="F1958" s="199"/>
      <c r="G1958" s="199"/>
      <c r="H1958" s="199"/>
      <c r="I1958" s="199"/>
      <c r="J1958" s="199"/>
      <c r="K1958" s="199"/>
      <c r="L1958" s="199"/>
      <c r="M1958" s="199"/>
      <c r="N1958" s="199"/>
      <c r="O1958" s="199"/>
      <c r="P1958" s="199"/>
      <c r="Q1958" s="199"/>
      <c r="R1958" s="199"/>
      <c r="S1958" s="199"/>
      <c r="T1958" s="199"/>
      <c r="U1958" s="199"/>
      <c r="V1958" s="199"/>
      <c r="W1958" s="199"/>
      <c r="X1958" s="199"/>
      <c r="Y1958" s="199"/>
      <c r="Z1958" s="199"/>
      <c r="AA1958" s="199"/>
    </row>
    <row r="1959" spans="1:27">
      <c r="A1959" s="199"/>
      <c r="B1959" s="199"/>
      <c r="C1959" s="199"/>
      <c r="D1959" s="199"/>
      <c r="E1959" s="199"/>
      <c r="F1959" s="199"/>
      <c r="G1959" s="199"/>
      <c r="H1959" s="199"/>
      <c r="I1959" s="199"/>
      <c r="J1959" s="199"/>
      <c r="K1959" s="199"/>
      <c r="L1959" s="199"/>
      <c r="M1959" s="199"/>
      <c r="N1959" s="199"/>
      <c r="O1959" s="199"/>
      <c r="P1959" s="199"/>
      <c r="Q1959" s="199"/>
      <c r="R1959" s="199"/>
      <c r="S1959" s="199"/>
      <c r="T1959" s="199"/>
      <c r="U1959" s="199"/>
      <c r="V1959" s="199"/>
      <c r="W1959" s="199"/>
      <c r="X1959" s="199"/>
      <c r="Y1959" s="199"/>
      <c r="Z1959" s="199"/>
      <c r="AA1959" s="199"/>
    </row>
    <row r="1960" spans="1:27">
      <c r="A1960" s="199"/>
      <c r="B1960" s="199"/>
      <c r="C1960" s="199"/>
      <c r="D1960" s="199"/>
      <c r="E1960" s="199"/>
      <c r="F1960" s="199"/>
      <c r="G1960" s="199"/>
      <c r="H1960" s="199"/>
      <c r="I1960" s="199"/>
      <c r="J1960" s="199"/>
      <c r="K1960" s="199"/>
      <c r="L1960" s="199"/>
      <c r="M1960" s="199"/>
      <c r="N1960" s="199"/>
      <c r="O1960" s="199"/>
      <c r="P1960" s="199"/>
      <c r="Q1960" s="199"/>
      <c r="R1960" s="199"/>
      <c r="S1960" s="199"/>
      <c r="T1960" s="199"/>
      <c r="U1960" s="199"/>
      <c r="V1960" s="199"/>
      <c r="W1960" s="199"/>
      <c r="X1960" s="199"/>
      <c r="Y1960" s="199"/>
      <c r="Z1960" s="199"/>
      <c r="AA1960" s="199"/>
    </row>
    <row r="1961" spans="1:27">
      <c r="A1961" s="199"/>
      <c r="B1961" s="199"/>
      <c r="C1961" s="199"/>
      <c r="D1961" s="199"/>
      <c r="E1961" s="199"/>
      <c r="F1961" s="199"/>
      <c r="G1961" s="199"/>
      <c r="H1961" s="199"/>
      <c r="I1961" s="199"/>
      <c r="J1961" s="199"/>
      <c r="K1961" s="199"/>
      <c r="L1961" s="199"/>
      <c r="M1961" s="199"/>
      <c r="N1961" s="199"/>
      <c r="O1961" s="199"/>
      <c r="P1961" s="199"/>
      <c r="Q1961" s="199"/>
      <c r="R1961" s="199"/>
      <c r="S1961" s="199"/>
      <c r="T1961" s="199"/>
      <c r="U1961" s="199"/>
      <c r="V1961" s="199"/>
      <c r="W1961" s="199"/>
      <c r="X1961" s="199"/>
      <c r="Y1961" s="199"/>
      <c r="Z1961" s="199"/>
      <c r="AA1961" s="199"/>
    </row>
    <row r="1962" spans="1:27">
      <c r="A1962" s="199"/>
      <c r="B1962" s="199"/>
      <c r="C1962" s="199"/>
      <c r="D1962" s="199"/>
      <c r="E1962" s="199"/>
      <c r="F1962" s="199"/>
      <c r="G1962" s="199"/>
      <c r="H1962" s="199"/>
      <c r="I1962" s="199"/>
      <c r="J1962" s="199"/>
      <c r="K1962" s="199"/>
      <c r="L1962" s="199"/>
      <c r="M1962" s="199"/>
      <c r="N1962" s="199"/>
      <c r="O1962" s="199"/>
      <c r="P1962" s="199"/>
      <c r="Q1962" s="199"/>
      <c r="R1962" s="199"/>
      <c r="S1962" s="199"/>
      <c r="T1962" s="199"/>
      <c r="U1962" s="199"/>
      <c r="V1962" s="199"/>
      <c r="W1962" s="199"/>
      <c r="X1962" s="199"/>
      <c r="Y1962" s="199"/>
      <c r="Z1962" s="199"/>
      <c r="AA1962" s="199"/>
    </row>
    <row r="1963" spans="1:27">
      <c r="A1963" s="199"/>
      <c r="B1963" s="199"/>
      <c r="C1963" s="199"/>
      <c r="D1963" s="199"/>
      <c r="E1963" s="199"/>
      <c r="F1963" s="199"/>
      <c r="G1963" s="199"/>
      <c r="H1963" s="199"/>
      <c r="I1963" s="199"/>
      <c r="J1963" s="199"/>
      <c r="K1963" s="199"/>
      <c r="L1963" s="199"/>
      <c r="M1963" s="199"/>
      <c r="N1963" s="199"/>
      <c r="O1963" s="199"/>
      <c r="P1963" s="199"/>
      <c r="Q1963" s="199"/>
      <c r="R1963" s="199"/>
      <c r="S1963" s="199"/>
      <c r="T1963" s="199"/>
      <c r="U1963" s="199"/>
      <c r="V1963" s="199"/>
      <c r="W1963" s="199"/>
      <c r="X1963" s="199"/>
      <c r="Y1963" s="199"/>
      <c r="Z1963" s="199"/>
      <c r="AA1963" s="199"/>
    </row>
    <row r="1964" spans="1:27">
      <c r="A1964" s="199"/>
      <c r="B1964" s="199"/>
      <c r="C1964" s="199"/>
      <c r="D1964" s="199"/>
      <c r="E1964" s="199"/>
      <c r="F1964" s="199"/>
      <c r="G1964" s="199"/>
      <c r="H1964" s="199"/>
      <c r="I1964" s="199"/>
      <c r="J1964" s="199"/>
      <c r="K1964" s="199"/>
      <c r="L1964" s="199"/>
      <c r="M1964" s="199"/>
      <c r="N1964" s="199"/>
      <c r="O1964" s="199"/>
      <c r="P1964" s="199"/>
      <c r="Q1964" s="199"/>
      <c r="R1964" s="199"/>
      <c r="S1964" s="199"/>
      <c r="T1964" s="199"/>
      <c r="U1964" s="199"/>
      <c r="V1964" s="199"/>
      <c r="W1964" s="199"/>
      <c r="X1964" s="199"/>
      <c r="Y1964" s="199"/>
      <c r="Z1964" s="199"/>
      <c r="AA1964" s="199"/>
    </row>
    <row r="1965" spans="1:27">
      <c r="A1965" s="199"/>
      <c r="B1965" s="199"/>
      <c r="C1965" s="199"/>
      <c r="D1965" s="199"/>
      <c r="E1965" s="199"/>
      <c r="F1965" s="199"/>
      <c r="G1965" s="199"/>
      <c r="H1965" s="199"/>
      <c r="I1965" s="199"/>
      <c r="J1965" s="199"/>
      <c r="K1965" s="199"/>
      <c r="L1965" s="199"/>
      <c r="M1965" s="199"/>
      <c r="N1965" s="199"/>
      <c r="O1965" s="199"/>
      <c r="P1965" s="199"/>
      <c r="Q1965" s="199"/>
      <c r="R1965" s="199"/>
      <c r="S1965" s="199"/>
      <c r="T1965" s="199"/>
      <c r="U1965" s="199"/>
      <c r="V1965" s="199"/>
      <c r="W1965" s="199"/>
      <c r="X1965" s="199"/>
      <c r="Y1965" s="199"/>
      <c r="Z1965" s="199"/>
      <c r="AA1965" s="199"/>
    </row>
    <row r="1966" spans="1:27">
      <c r="A1966" s="199"/>
      <c r="B1966" s="199"/>
      <c r="C1966" s="199"/>
      <c r="D1966" s="199"/>
      <c r="E1966" s="199"/>
      <c r="F1966" s="199"/>
      <c r="G1966" s="199"/>
      <c r="H1966" s="199"/>
      <c r="I1966" s="199"/>
      <c r="J1966" s="199"/>
      <c r="K1966" s="199"/>
      <c r="L1966" s="199"/>
      <c r="M1966" s="199"/>
      <c r="N1966" s="199"/>
      <c r="O1966" s="199"/>
      <c r="P1966" s="199"/>
      <c r="Q1966" s="199"/>
      <c r="R1966" s="199"/>
      <c r="S1966" s="199"/>
      <c r="T1966" s="199"/>
      <c r="U1966" s="199"/>
      <c r="V1966" s="199"/>
      <c r="W1966" s="199"/>
      <c r="X1966" s="199"/>
      <c r="Y1966" s="199"/>
      <c r="Z1966" s="199"/>
      <c r="AA1966" s="199"/>
    </row>
    <row r="1967" spans="1:27">
      <c r="A1967" s="199"/>
      <c r="B1967" s="199"/>
      <c r="C1967" s="199"/>
      <c r="D1967" s="199"/>
      <c r="E1967" s="199"/>
      <c r="F1967" s="199"/>
      <c r="G1967" s="199"/>
      <c r="H1967" s="199"/>
      <c r="I1967" s="199"/>
      <c r="J1967" s="199"/>
      <c r="K1967" s="199"/>
      <c r="L1967" s="199"/>
      <c r="M1967" s="199"/>
      <c r="N1967" s="199"/>
      <c r="O1967" s="199"/>
      <c r="P1967" s="199"/>
      <c r="Q1967" s="199"/>
      <c r="R1967" s="199"/>
      <c r="S1967" s="199"/>
      <c r="T1967" s="199"/>
      <c r="U1967" s="199"/>
      <c r="V1967" s="199"/>
      <c r="W1967" s="199"/>
      <c r="X1967" s="199"/>
      <c r="Y1967" s="199"/>
      <c r="Z1967" s="199"/>
      <c r="AA1967" s="199"/>
    </row>
    <row r="1968" spans="1:27">
      <c r="A1968" s="199"/>
      <c r="B1968" s="199"/>
      <c r="C1968" s="199"/>
      <c r="D1968" s="199"/>
      <c r="E1968" s="199"/>
      <c r="F1968" s="199"/>
      <c r="G1968" s="199"/>
      <c r="H1968" s="199"/>
      <c r="I1968" s="199"/>
      <c r="J1968" s="199"/>
      <c r="K1968" s="199"/>
      <c r="L1968" s="199"/>
      <c r="M1968" s="199"/>
      <c r="N1968" s="199"/>
      <c r="O1968" s="199"/>
      <c r="P1968" s="199"/>
      <c r="Q1968" s="199"/>
      <c r="R1968" s="199"/>
      <c r="S1968" s="199"/>
      <c r="T1968" s="199"/>
      <c r="U1968" s="199"/>
      <c r="V1968" s="199"/>
      <c r="W1968" s="199"/>
      <c r="X1968" s="199"/>
      <c r="Y1968" s="199"/>
      <c r="Z1968" s="199"/>
      <c r="AA1968" s="199"/>
    </row>
    <row r="1969" spans="1:27">
      <c r="A1969" s="199"/>
      <c r="B1969" s="199"/>
      <c r="C1969" s="199"/>
      <c r="D1969" s="199"/>
      <c r="E1969" s="199"/>
      <c r="F1969" s="199"/>
      <c r="G1969" s="199"/>
      <c r="H1969" s="199"/>
      <c r="I1969" s="199"/>
      <c r="J1969" s="199"/>
      <c r="K1969" s="199"/>
      <c r="L1969" s="199"/>
      <c r="M1969" s="199"/>
      <c r="N1969" s="199"/>
      <c r="O1969" s="199"/>
      <c r="P1969" s="199"/>
      <c r="Q1969" s="199"/>
      <c r="R1969" s="199"/>
      <c r="S1969" s="199"/>
      <c r="T1969" s="199"/>
      <c r="U1969" s="199"/>
      <c r="V1969" s="199"/>
      <c r="W1969" s="199"/>
      <c r="X1969" s="199"/>
      <c r="Y1969" s="199"/>
      <c r="Z1969" s="199"/>
      <c r="AA1969" s="199"/>
    </row>
    <row r="1970" spans="1:27">
      <c r="A1970" s="199"/>
      <c r="B1970" s="199"/>
      <c r="C1970" s="199"/>
      <c r="D1970" s="199"/>
      <c r="E1970" s="199"/>
      <c r="F1970" s="199"/>
      <c r="G1970" s="199"/>
      <c r="H1970" s="199"/>
      <c r="I1970" s="199"/>
      <c r="J1970" s="199"/>
      <c r="K1970" s="199"/>
      <c r="L1970" s="199"/>
      <c r="M1970" s="199"/>
      <c r="N1970" s="199"/>
      <c r="O1970" s="199"/>
      <c r="P1970" s="199"/>
      <c r="Q1970" s="199"/>
      <c r="R1970" s="199"/>
      <c r="S1970" s="199"/>
      <c r="T1970" s="199"/>
      <c r="U1970" s="199"/>
      <c r="V1970" s="199"/>
      <c r="W1970" s="199"/>
      <c r="X1970" s="199"/>
      <c r="Y1970" s="199"/>
      <c r="Z1970" s="199"/>
      <c r="AA1970" s="199"/>
    </row>
    <row r="1971" spans="1:27">
      <c r="A1971" s="199"/>
      <c r="B1971" s="199"/>
      <c r="C1971" s="199"/>
      <c r="D1971" s="199"/>
      <c r="E1971" s="199"/>
      <c r="F1971" s="199"/>
      <c r="G1971" s="199"/>
      <c r="H1971" s="199"/>
      <c r="I1971" s="199"/>
      <c r="J1971" s="199"/>
      <c r="K1971" s="199"/>
      <c r="L1971" s="199"/>
      <c r="M1971" s="199"/>
      <c r="N1971" s="199"/>
      <c r="O1971" s="199"/>
      <c r="P1971" s="199"/>
      <c r="Q1971" s="199"/>
      <c r="R1971" s="199"/>
      <c r="S1971" s="199"/>
      <c r="T1971" s="199"/>
      <c r="U1971" s="199"/>
      <c r="V1971" s="199"/>
      <c r="W1971" s="199"/>
      <c r="X1971" s="199"/>
      <c r="Y1971" s="199"/>
      <c r="Z1971" s="199"/>
      <c r="AA1971" s="199"/>
    </row>
    <row r="1972" spans="1:27">
      <c r="A1972" s="199"/>
      <c r="B1972" s="199"/>
      <c r="C1972" s="199"/>
      <c r="D1972" s="199"/>
      <c r="E1972" s="199"/>
      <c r="F1972" s="199"/>
      <c r="G1972" s="199"/>
      <c r="H1972" s="199"/>
      <c r="I1972" s="199"/>
      <c r="J1972" s="199"/>
      <c r="K1972" s="199"/>
      <c r="L1972" s="199"/>
      <c r="M1972" s="199"/>
      <c r="N1972" s="199"/>
      <c r="O1972" s="199"/>
      <c r="P1972" s="199"/>
      <c r="Q1972" s="199"/>
      <c r="R1972" s="199"/>
      <c r="S1972" s="199"/>
      <c r="T1972" s="199"/>
      <c r="U1972" s="199"/>
      <c r="V1972" s="199"/>
      <c r="W1972" s="199"/>
      <c r="X1972" s="199"/>
      <c r="Y1972" s="199"/>
      <c r="Z1972" s="199"/>
      <c r="AA1972" s="199"/>
    </row>
    <row r="1973" spans="1:27">
      <c r="A1973" s="199"/>
      <c r="B1973" s="199"/>
      <c r="C1973" s="199"/>
      <c r="D1973" s="199"/>
      <c r="E1973" s="199"/>
      <c r="F1973" s="199"/>
      <c r="G1973" s="199"/>
      <c r="H1973" s="199"/>
      <c r="I1973" s="199"/>
      <c r="J1973" s="199"/>
      <c r="K1973" s="199"/>
      <c r="L1973" s="199"/>
      <c r="M1973" s="199"/>
      <c r="N1973" s="199"/>
      <c r="O1973" s="199"/>
      <c r="P1973" s="199"/>
      <c r="Q1973" s="199"/>
      <c r="R1973" s="199"/>
      <c r="S1973" s="199"/>
      <c r="T1973" s="199"/>
      <c r="U1973" s="199"/>
      <c r="V1973" s="199"/>
      <c r="W1973" s="199"/>
      <c r="X1973" s="199"/>
      <c r="Y1973" s="199"/>
      <c r="Z1973" s="199"/>
      <c r="AA1973" s="199"/>
    </row>
    <row r="1974" spans="1:27">
      <c r="A1974" s="199"/>
      <c r="B1974" s="199"/>
      <c r="C1974" s="199"/>
      <c r="D1974" s="199"/>
      <c r="E1974" s="199"/>
      <c r="F1974" s="199"/>
      <c r="G1974" s="199"/>
      <c r="H1974" s="199"/>
      <c r="I1974" s="199"/>
      <c r="J1974" s="199"/>
      <c r="K1974" s="199"/>
      <c r="L1974" s="199"/>
      <c r="M1974" s="199"/>
      <c r="N1974" s="199"/>
      <c r="O1974" s="199"/>
      <c r="P1974" s="199"/>
      <c r="Q1974" s="199"/>
      <c r="R1974" s="199"/>
      <c r="S1974" s="199"/>
      <c r="T1974" s="199"/>
      <c r="U1974" s="199"/>
      <c r="V1974" s="199"/>
      <c r="W1974" s="199"/>
      <c r="X1974" s="199"/>
      <c r="Y1974" s="199"/>
      <c r="Z1974" s="199"/>
      <c r="AA1974" s="199"/>
    </row>
    <row r="1975" spans="1:27">
      <c r="A1975" s="199"/>
      <c r="B1975" s="199"/>
      <c r="C1975" s="199"/>
      <c r="D1975" s="199"/>
      <c r="E1975" s="199"/>
      <c r="F1975" s="199"/>
      <c r="G1975" s="199"/>
      <c r="H1975" s="199"/>
      <c r="I1975" s="199"/>
      <c r="J1975" s="199"/>
      <c r="K1975" s="199"/>
      <c r="L1975" s="199"/>
      <c r="M1975" s="199"/>
      <c r="N1975" s="199"/>
      <c r="O1975" s="199"/>
      <c r="P1975" s="199"/>
      <c r="Q1975" s="199"/>
      <c r="R1975" s="199"/>
      <c r="S1975" s="199"/>
      <c r="T1975" s="199"/>
      <c r="U1975" s="199"/>
      <c r="V1975" s="199"/>
      <c r="W1975" s="199"/>
      <c r="X1975" s="199"/>
      <c r="Y1975" s="199"/>
      <c r="Z1975" s="199"/>
      <c r="AA1975" s="199"/>
    </row>
    <row r="1976" spans="1:27">
      <c r="A1976" s="199"/>
      <c r="B1976" s="199"/>
      <c r="C1976" s="199"/>
      <c r="D1976" s="199"/>
      <c r="E1976" s="199"/>
      <c r="F1976" s="199"/>
      <c r="G1976" s="199"/>
      <c r="H1976" s="199"/>
      <c r="I1976" s="199"/>
      <c r="J1976" s="199"/>
      <c r="K1976" s="199"/>
      <c r="L1976" s="199"/>
      <c r="M1976" s="199"/>
      <c r="N1976" s="199"/>
      <c r="O1976" s="199"/>
      <c r="P1976" s="199"/>
      <c r="Q1976" s="199"/>
      <c r="R1976" s="199"/>
      <c r="S1976" s="199"/>
      <c r="T1976" s="199"/>
      <c r="U1976" s="199"/>
      <c r="V1976" s="199"/>
      <c r="W1976" s="199"/>
      <c r="X1976" s="199"/>
      <c r="Y1976" s="199"/>
      <c r="Z1976" s="199"/>
      <c r="AA1976" s="199"/>
    </row>
    <row r="1977" spans="1:27">
      <c r="A1977" s="199"/>
      <c r="B1977" s="199"/>
      <c r="C1977" s="199"/>
      <c r="D1977" s="199"/>
      <c r="E1977" s="199"/>
      <c r="F1977" s="199"/>
      <c r="G1977" s="199"/>
      <c r="H1977" s="199"/>
      <c r="I1977" s="199"/>
      <c r="J1977" s="199"/>
      <c r="K1977" s="199"/>
      <c r="L1977" s="199"/>
      <c r="M1977" s="199"/>
      <c r="N1977" s="199"/>
      <c r="O1977" s="199"/>
      <c r="P1977" s="199"/>
      <c r="Q1977" s="199"/>
      <c r="R1977" s="199"/>
      <c r="S1977" s="199"/>
      <c r="T1977" s="199"/>
      <c r="U1977" s="199"/>
      <c r="V1977" s="199"/>
      <c r="W1977" s="199"/>
      <c r="X1977" s="199"/>
      <c r="Y1977" s="199"/>
      <c r="Z1977" s="199"/>
      <c r="AA1977" s="199"/>
    </row>
    <row r="1978" spans="1:27">
      <c r="A1978" s="199"/>
      <c r="B1978" s="199"/>
      <c r="C1978" s="199"/>
      <c r="D1978" s="199"/>
      <c r="E1978" s="199"/>
      <c r="F1978" s="199"/>
      <c r="G1978" s="199"/>
      <c r="H1978" s="199"/>
      <c r="I1978" s="199"/>
      <c r="J1978" s="199"/>
      <c r="K1978" s="199"/>
      <c r="L1978" s="199"/>
      <c r="M1978" s="199"/>
      <c r="N1978" s="199"/>
      <c r="O1978" s="199"/>
      <c r="P1978" s="199"/>
      <c r="Q1978" s="199"/>
      <c r="R1978" s="199"/>
      <c r="S1978" s="199"/>
      <c r="T1978" s="199"/>
      <c r="U1978" s="199"/>
      <c r="V1978" s="199"/>
      <c r="W1978" s="199"/>
      <c r="X1978" s="199"/>
      <c r="Y1978" s="199"/>
      <c r="Z1978" s="199"/>
      <c r="AA1978" s="199"/>
    </row>
    <row r="1979" spans="1:27">
      <c r="A1979" s="199"/>
      <c r="B1979" s="199"/>
      <c r="C1979" s="199"/>
      <c r="D1979" s="199"/>
      <c r="E1979" s="199"/>
      <c r="F1979" s="199"/>
      <c r="G1979" s="199"/>
      <c r="H1979" s="199"/>
      <c r="I1979" s="199"/>
      <c r="J1979" s="199"/>
      <c r="K1979" s="199"/>
      <c r="L1979" s="199"/>
      <c r="M1979" s="199"/>
      <c r="N1979" s="199"/>
      <c r="O1979" s="199"/>
      <c r="P1979" s="199"/>
      <c r="Q1979" s="199"/>
      <c r="R1979" s="199"/>
      <c r="S1979" s="199"/>
      <c r="T1979" s="199"/>
      <c r="U1979" s="199"/>
      <c r="V1979" s="199"/>
      <c r="W1979" s="199"/>
      <c r="X1979" s="199"/>
      <c r="Y1979" s="199"/>
      <c r="Z1979" s="199"/>
      <c r="AA1979" s="199"/>
    </row>
    <row r="1980" spans="1:27">
      <c r="A1980" s="199"/>
      <c r="B1980" s="199"/>
      <c r="C1980" s="199"/>
      <c r="D1980" s="199"/>
      <c r="E1980" s="199"/>
      <c r="F1980" s="199"/>
      <c r="G1980" s="199"/>
      <c r="H1980" s="199"/>
      <c r="I1980" s="199"/>
      <c r="J1980" s="199"/>
      <c r="K1980" s="199"/>
      <c r="L1980" s="199"/>
      <c r="M1980" s="199"/>
      <c r="N1980" s="199"/>
      <c r="O1980" s="199"/>
      <c r="P1980" s="199"/>
      <c r="Q1980" s="199"/>
      <c r="R1980" s="199"/>
      <c r="S1980" s="199"/>
      <c r="T1980" s="199"/>
      <c r="U1980" s="199"/>
      <c r="V1980" s="199"/>
      <c r="W1980" s="199"/>
      <c r="X1980" s="199"/>
      <c r="Y1980" s="199"/>
      <c r="Z1980" s="199"/>
      <c r="AA1980" s="199"/>
    </row>
    <row r="1981" spans="1:27">
      <c r="A1981" s="199"/>
      <c r="B1981" s="199"/>
      <c r="C1981" s="199"/>
      <c r="D1981" s="199"/>
      <c r="E1981" s="199"/>
      <c r="F1981" s="199"/>
      <c r="G1981" s="199"/>
      <c r="H1981" s="199"/>
      <c r="I1981" s="199"/>
      <c r="J1981" s="199"/>
      <c r="K1981" s="199"/>
      <c r="L1981" s="199"/>
      <c r="M1981" s="199"/>
      <c r="N1981" s="199"/>
      <c r="O1981" s="199"/>
      <c r="P1981" s="199"/>
      <c r="Q1981" s="199"/>
      <c r="R1981" s="199"/>
      <c r="S1981" s="199"/>
      <c r="T1981" s="199"/>
      <c r="U1981" s="199"/>
      <c r="V1981" s="199"/>
      <c r="W1981" s="199"/>
      <c r="X1981" s="199"/>
      <c r="Y1981" s="199"/>
      <c r="Z1981" s="199"/>
      <c r="AA1981" s="199"/>
    </row>
    <row r="1982" spans="1:27">
      <c r="A1982" s="199"/>
      <c r="B1982" s="199"/>
      <c r="C1982" s="199"/>
      <c r="D1982" s="199"/>
      <c r="E1982" s="199"/>
      <c r="F1982" s="199"/>
      <c r="G1982" s="199"/>
      <c r="H1982" s="199"/>
      <c r="I1982" s="199"/>
      <c r="J1982" s="199"/>
      <c r="K1982" s="199"/>
      <c r="L1982" s="199"/>
      <c r="M1982" s="199"/>
      <c r="N1982" s="199"/>
      <c r="O1982" s="199"/>
      <c r="P1982" s="199"/>
      <c r="Q1982" s="199"/>
      <c r="R1982" s="199"/>
      <c r="S1982" s="199"/>
      <c r="T1982" s="199"/>
      <c r="U1982" s="199"/>
      <c r="V1982" s="199"/>
      <c r="W1982" s="199"/>
      <c r="X1982" s="199"/>
      <c r="Y1982" s="199"/>
      <c r="Z1982" s="199"/>
      <c r="AA1982" s="199"/>
    </row>
    <row r="1983" spans="1:27">
      <c r="A1983" s="199"/>
      <c r="B1983" s="199"/>
      <c r="C1983" s="199"/>
      <c r="D1983" s="199"/>
      <c r="E1983" s="199"/>
      <c r="F1983" s="199"/>
      <c r="G1983" s="199"/>
      <c r="H1983" s="199"/>
      <c r="I1983" s="199"/>
      <c r="J1983" s="199"/>
      <c r="K1983" s="199"/>
      <c r="L1983" s="199"/>
      <c r="M1983" s="199"/>
      <c r="N1983" s="199"/>
      <c r="O1983" s="199"/>
      <c r="P1983" s="199"/>
      <c r="Q1983" s="199"/>
      <c r="R1983" s="199"/>
      <c r="S1983" s="199"/>
      <c r="T1983" s="199"/>
      <c r="U1983" s="199"/>
      <c r="V1983" s="199"/>
      <c r="W1983" s="199"/>
      <c r="X1983" s="199"/>
      <c r="Y1983" s="199"/>
      <c r="Z1983" s="199"/>
      <c r="AA1983" s="199"/>
    </row>
    <row r="1984" spans="1:27">
      <c r="A1984" s="199"/>
      <c r="B1984" s="199"/>
      <c r="C1984" s="199"/>
      <c r="D1984" s="199"/>
      <c r="E1984" s="199"/>
      <c r="F1984" s="199"/>
      <c r="G1984" s="199"/>
      <c r="H1984" s="199"/>
      <c r="I1984" s="199"/>
      <c r="J1984" s="199"/>
      <c r="K1984" s="199"/>
      <c r="L1984" s="199"/>
      <c r="M1984" s="199"/>
      <c r="N1984" s="199"/>
      <c r="O1984" s="199"/>
      <c r="P1984" s="199"/>
      <c r="Q1984" s="199"/>
      <c r="R1984" s="199"/>
      <c r="S1984" s="199"/>
      <c r="T1984" s="199"/>
      <c r="U1984" s="199"/>
      <c r="V1984" s="199"/>
      <c r="W1984" s="199"/>
      <c r="X1984" s="199"/>
      <c r="Y1984" s="199"/>
      <c r="Z1984" s="199"/>
      <c r="AA1984" s="199"/>
    </row>
    <row r="1985" spans="1:27">
      <c r="A1985" s="199"/>
      <c r="B1985" s="199"/>
      <c r="C1985" s="199"/>
      <c r="D1985" s="199"/>
      <c r="E1985" s="199"/>
      <c r="F1985" s="199"/>
      <c r="G1985" s="199"/>
      <c r="H1985" s="199"/>
      <c r="I1985" s="199"/>
      <c r="J1985" s="199"/>
      <c r="K1985" s="199"/>
      <c r="L1985" s="199"/>
      <c r="M1985" s="199"/>
      <c r="N1985" s="199"/>
      <c r="O1985" s="199"/>
      <c r="P1985" s="199"/>
      <c r="Q1985" s="199"/>
      <c r="R1985" s="199"/>
      <c r="S1985" s="199"/>
      <c r="T1985" s="199"/>
      <c r="U1985" s="199"/>
      <c r="V1985" s="199"/>
      <c r="W1985" s="199"/>
      <c r="X1985" s="199"/>
      <c r="Y1985" s="199"/>
      <c r="Z1985" s="199"/>
      <c r="AA1985" s="199"/>
    </row>
    <row r="1986" spans="1:27">
      <c r="A1986" s="199"/>
      <c r="B1986" s="199"/>
      <c r="C1986" s="199"/>
      <c r="D1986" s="199"/>
      <c r="E1986" s="199"/>
      <c r="F1986" s="199"/>
      <c r="G1986" s="199"/>
      <c r="H1986" s="199"/>
      <c r="I1986" s="199"/>
      <c r="J1986" s="199"/>
      <c r="K1986" s="199"/>
      <c r="L1986" s="199"/>
      <c r="M1986" s="199"/>
      <c r="N1986" s="199"/>
      <c r="O1986" s="199"/>
      <c r="P1986" s="199"/>
      <c r="Q1986" s="199"/>
      <c r="R1986" s="199"/>
      <c r="S1986" s="199"/>
      <c r="T1986" s="199"/>
      <c r="U1986" s="199"/>
      <c r="V1986" s="199"/>
      <c r="W1986" s="199"/>
      <c r="X1986" s="199"/>
      <c r="Y1986" s="199"/>
      <c r="Z1986" s="199"/>
      <c r="AA1986" s="199"/>
    </row>
    <row r="1987" spans="1:27">
      <c r="A1987" s="199"/>
      <c r="B1987" s="199"/>
      <c r="C1987" s="199"/>
      <c r="D1987" s="199"/>
      <c r="E1987" s="199"/>
      <c r="F1987" s="199"/>
      <c r="G1987" s="199"/>
      <c r="H1987" s="199"/>
      <c r="I1987" s="199"/>
      <c r="J1987" s="199"/>
      <c r="K1987" s="199"/>
      <c r="L1987" s="199"/>
      <c r="M1987" s="199"/>
      <c r="N1987" s="199"/>
      <c r="O1987" s="199"/>
      <c r="P1987" s="199"/>
      <c r="Q1987" s="199"/>
      <c r="R1987" s="199"/>
      <c r="S1987" s="199"/>
      <c r="T1987" s="199"/>
      <c r="U1987" s="199"/>
      <c r="V1987" s="199"/>
      <c r="W1987" s="199"/>
      <c r="X1987" s="199"/>
      <c r="Y1987" s="199"/>
      <c r="Z1987" s="199"/>
      <c r="AA1987" s="199"/>
    </row>
    <row r="1988" spans="1:27">
      <c r="A1988" s="199"/>
      <c r="B1988" s="199"/>
      <c r="C1988" s="199"/>
      <c r="D1988" s="199"/>
      <c r="E1988" s="199"/>
      <c r="F1988" s="199"/>
      <c r="G1988" s="199"/>
      <c r="H1988" s="199"/>
      <c r="I1988" s="199"/>
      <c r="J1988" s="199"/>
      <c r="K1988" s="199"/>
      <c r="L1988" s="199"/>
      <c r="M1988" s="199"/>
      <c r="N1988" s="199"/>
      <c r="O1988" s="199"/>
      <c r="P1988" s="199"/>
      <c r="Q1988" s="199"/>
      <c r="R1988" s="199"/>
      <c r="S1988" s="199"/>
      <c r="T1988" s="199"/>
      <c r="U1988" s="199"/>
      <c r="V1988" s="199"/>
      <c r="W1988" s="199"/>
      <c r="X1988" s="199"/>
      <c r="Y1988" s="199"/>
      <c r="Z1988" s="199"/>
      <c r="AA1988" s="199"/>
    </row>
    <row r="1989" spans="1:27">
      <c r="A1989" s="199"/>
      <c r="B1989" s="199"/>
      <c r="C1989" s="199"/>
      <c r="D1989" s="199"/>
      <c r="E1989" s="199"/>
      <c r="F1989" s="199"/>
      <c r="G1989" s="199"/>
      <c r="H1989" s="199"/>
      <c r="I1989" s="199"/>
      <c r="J1989" s="199"/>
      <c r="K1989" s="199"/>
      <c r="L1989" s="199"/>
      <c r="M1989" s="199"/>
      <c r="N1989" s="199"/>
      <c r="O1989" s="199"/>
      <c r="P1989" s="199"/>
      <c r="Q1989" s="199"/>
      <c r="R1989" s="199"/>
      <c r="S1989" s="199"/>
      <c r="T1989" s="199"/>
      <c r="U1989" s="199"/>
      <c r="V1989" s="199"/>
      <c r="W1989" s="199"/>
      <c r="X1989" s="199"/>
      <c r="Y1989" s="199"/>
      <c r="Z1989" s="199"/>
      <c r="AA1989" s="199"/>
    </row>
    <row r="1990" spans="1:27">
      <c r="A1990" s="199"/>
      <c r="B1990" s="199"/>
      <c r="C1990" s="199"/>
      <c r="D1990" s="199"/>
      <c r="E1990" s="199"/>
      <c r="F1990" s="199"/>
      <c r="G1990" s="199"/>
      <c r="H1990" s="199"/>
      <c r="I1990" s="199"/>
      <c r="J1990" s="199"/>
      <c r="K1990" s="199"/>
      <c r="L1990" s="199"/>
      <c r="M1990" s="199"/>
      <c r="N1990" s="199"/>
      <c r="O1990" s="199"/>
      <c r="P1990" s="199"/>
      <c r="Q1990" s="199"/>
      <c r="R1990" s="199"/>
      <c r="S1990" s="199"/>
      <c r="T1990" s="199"/>
      <c r="U1990" s="199"/>
      <c r="V1990" s="199"/>
      <c r="W1990" s="199"/>
      <c r="X1990" s="199"/>
      <c r="Y1990" s="199"/>
      <c r="Z1990" s="199"/>
      <c r="AA1990" s="199"/>
    </row>
    <row r="1991" spans="1:27">
      <c r="A1991" s="199"/>
      <c r="B1991" s="199"/>
      <c r="C1991" s="199"/>
      <c r="D1991" s="199"/>
      <c r="E1991" s="199"/>
      <c r="F1991" s="199"/>
      <c r="G1991" s="199"/>
      <c r="H1991" s="199"/>
      <c r="I1991" s="199"/>
      <c r="J1991" s="199"/>
      <c r="K1991" s="199"/>
      <c r="L1991" s="199"/>
      <c r="M1991" s="199"/>
      <c r="N1991" s="199"/>
      <c r="O1991" s="199"/>
      <c r="P1991" s="199"/>
      <c r="Q1991" s="199"/>
      <c r="R1991" s="199"/>
      <c r="S1991" s="199"/>
      <c r="T1991" s="199"/>
      <c r="U1991" s="199"/>
      <c r="V1991" s="199"/>
      <c r="W1991" s="199"/>
      <c r="X1991" s="199"/>
      <c r="Y1991" s="199"/>
      <c r="Z1991" s="199"/>
      <c r="AA1991" s="199"/>
    </row>
    <row r="1992" spans="1:27">
      <c r="A1992" s="199"/>
      <c r="B1992" s="199"/>
      <c r="C1992" s="199"/>
      <c r="D1992" s="199"/>
      <c r="E1992" s="199"/>
      <c r="F1992" s="199"/>
      <c r="G1992" s="199"/>
      <c r="H1992" s="199"/>
      <c r="I1992" s="199"/>
      <c r="J1992" s="199"/>
      <c r="K1992" s="199"/>
      <c r="L1992" s="199"/>
      <c r="M1992" s="199"/>
      <c r="N1992" s="199"/>
      <c r="O1992" s="199"/>
      <c r="P1992" s="199"/>
      <c r="Q1992" s="199"/>
      <c r="R1992" s="199"/>
      <c r="S1992" s="199"/>
      <c r="T1992" s="199"/>
      <c r="U1992" s="199"/>
      <c r="V1992" s="199"/>
      <c r="W1992" s="199"/>
      <c r="X1992" s="199"/>
      <c r="Y1992" s="199"/>
      <c r="Z1992" s="199"/>
      <c r="AA1992" s="199"/>
    </row>
    <row r="1993" spans="1:27">
      <c r="A1993" s="199"/>
      <c r="B1993" s="199"/>
      <c r="C1993" s="199"/>
      <c r="D1993" s="199"/>
      <c r="E1993" s="199"/>
      <c r="F1993" s="199"/>
      <c r="G1993" s="199"/>
      <c r="H1993" s="199"/>
      <c r="I1993" s="199"/>
      <c r="J1993" s="199"/>
      <c r="K1993" s="199"/>
      <c r="L1993" s="199"/>
      <c r="M1993" s="199"/>
      <c r="N1993" s="199"/>
      <c r="O1993" s="199"/>
      <c r="P1993" s="199"/>
      <c r="Q1993" s="199"/>
      <c r="R1993" s="199"/>
      <c r="S1993" s="199"/>
      <c r="T1993" s="199"/>
      <c r="U1993" s="199"/>
      <c r="V1993" s="199"/>
      <c r="W1993" s="199"/>
      <c r="X1993" s="199"/>
      <c r="Y1993" s="199"/>
      <c r="Z1993" s="199"/>
      <c r="AA1993" s="199"/>
    </row>
    <row r="1994" spans="1:27">
      <c r="A1994" s="199"/>
      <c r="B1994" s="199"/>
      <c r="C1994" s="199"/>
      <c r="D1994" s="199"/>
      <c r="E1994" s="199"/>
      <c r="F1994" s="199"/>
      <c r="G1994" s="199"/>
      <c r="H1994" s="199"/>
      <c r="I1994" s="199"/>
      <c r="J1994" s="199"/>
      <c r="K1994" s="199"/>
      <c r="L1994" s="199"/>
      <c r="M1994" s="199"/>
      <c r="N1994" s="199"/>
      <c r="O1994" s="199"/>
      <c r="P1994" s="199"/>
      <c r="Q1994" s="199"/>
      <c r="R1994" s="199"/>
      <c r="S1994" s="199"/>
      <c r="T1994" s="199"/>
      <c r="U1994" s="199"/>
      <c r="V1994" s="199"/>
      <c r="W1994" s="199"/>
      <c r="X1994" s="199"/>
      <c r="Y1994" s="199"/>
      <c r="Z1994" s="199"/>
      <c r="AA1994" s="199"/>
    </row>
    <row r="1995" spans="1:27">
      <c r="A1995" s="199"/>
      <c r="B1995" s="199"/>
      <c r="C1995" s="199"/>
      <c r="D1995" s="199"/>
      <c r="E1995" s="199"/>
      <c r="F1995" s="199"/>
      <c r="G1995" s="199"/>
      <c r="H1995" s="199"/>
      <c r="I1995" s="199"/>
      <c r="J1995" s="199"/>
      <c r="K1995" s="199"/>
      <c r="L1995" s="199"/>
      <c r="M1995" s="199"/>
      <c r="N1995" s="199"/>
      <c r="O1995" s="199"/>
      <c r="P1995" s="199"/>
      <c r="Q1995" s="199"/>
      <c r="R1995" s="199"/>
      <c r="S1995" s="199"/>
      <c r="T1995" s="199"/>
      <c r="U1995" s="199"/>
      <c r="V1995" s="199"/>
      <c r="W1995" s="199"/>
      <c r="X1995" s="199"/>
      <c r="Y1995" s="199"/>
      <c r="Z1995" s="199"/>
      <c r="AA1995" s="199"/>
    </row>
    <row r="1996" spans="1:27">
      <c r="A1996" s="199"/>
      <c r="B1996" s="199"/>
      <c r="C1996" s="199"/>
      <c r="D1996" s="199"/>
      <c r="E1996" s="199"/>
      <c r="F1996" s="199"/>
      <c r="G1996" s="199"/>
      <c r="H1996" s="199"/>
      <c r="I1996" s="199"/>
      <c r="J1996" s="199"/>
      <c r="K1996" s="199"/>
      <c r="L1996" s="199"/>
      <c r="M1996" s="199"/>
      <c r="N1996" s="199"/>
      <c r="O1996" s="199"/>
      <c r="P1996" s="199"/>
      <c r="Q1996" s="199"/>
      <c r="R1996" s="199"/>
      <c r="S1996" s="199"/>
      <c r="T1996" s="199"/>
      <c r="U1996" s="199"/>
      <c r="V1996" s="199"/>
      <c r="W1996" s="199"/>
      <c r="X1996" s="199"/>
      <c r="Y1996" s="199"/>
      <c r="Z1996" s="199"/>
      <c r="AA1996" s="199"/>
    </row>
    <row r="1997" spans="1:27">
      <c r="A1997" s="199"/>
      <c r="B1997" s="199"/>
      <c r="C1997" s="199"/>
      <c r="D1997" s="199"/>
      <c r="E1997" s="199"/>
      <c r="F1997" s="199"/>
      <c r="G1997" s="199"/>
      <c r="H1997" s="199"/>
      <c r="I1997" s="199"/>
      <c r="J1997" s="199"/>
      <c r="K1997" s="199"/>
      <c r="L1997" s="199"/>
      <c r="M1997" s="199"/>
      <c r="N1997" s="199"/>
      <c r="O1997" s="199"/>
      <c r="P1997" s="199"/>
      <c r="Q1997" s="199"/>
      <c r="R1997" s="199"/>
      <c r="S1997" s="199"/>
      <c r="T1997" s="199"/>
      <c r="U1997" s="199"/>
      <c r="V1997" s="199"/>
      <c r="W1997" s="199"/>
      <c r="X1997" s="199"/>
      <c r="Y1997" s="199"/>
      <c r="Z1997" s="199"/>
      <c r="AA1997" s="199"/>
    </row>
    <row r="1998" spans="1:27">
      <c r="A1998" s="199"/>
      <c r="B1998" s="199"/>
      <c r="C1998" s="199"/>
      <c r="D1998" s="199"/>
      <c r="E1998" s="199"/>
      <c r="F1998" s="199"/>
      <c r="G1998" s="199"/>
      <c r="H1998" s="199"/>
      <c r="I1998" s="199"/>
      <c r="J1998" s="199"/>
      <c r="K1998" s="199"/>
      <c r="L1998" s="199"/>
      <c r="M1998" s="199"/>
      <c r="N1998" s="199"/>
      <c r="O1998" s="199"/>
      <c r="P1998" s="199"/>
      <c r="Q1998" s="199"/>
      <c r="R1998" s="199"/>
      <c r="S1998" s="199"/>
      <c r="T1998" s="199"/>
      <c r="U1998" s="199"/>
      <c r="V1998" s="199"/>
      <c r="W1998" s="199"/>
      <c r="X1998" s="199"/>
      <c r="Y1998" s="199"/>
      <c r="Z1998" s="199"/>
      <c r="AA1998" s="199"/>
    </row>
    <row r="1999" spans="1:27">
      <c r="A1999" s="199"/>
      <c r="B1999" s="199"/>
      <c r="C1999" s="199"/>
      <c r="D1999" s="199"/>
      <c r="E1999" s="199"/>
      <c r="F1999" s="199"/>
      <c r="G1999" s="199"/>
      <c r="H1999" s="199"/>
      <c r="I1999" s="199"/>
      <c r="J1999" s="199"/>
      <c r="K1999" s="199"/>
      <c r="L1999" s="199"/>
      <c r="M1999" s="199"/>
      <c r="N1999" s="199"/>
      <c r="O1999" s="199"/>
      <c r="P1999" s="199"/>
      <c r="Q1999" s="199"/>
      <c r="R1999" s="199"/>
      <c r="S1999" s="199"/>
      <c r="T1999" s="199"/>
      <c r="U1999" s="199"/>
      <c r="V1999" s="199"/>
      <c r="W1999" s="199"/>
      <c r="X1999" s="199"/>
      <c r="Y1999" s="199"/>
      <c r="Z1999" s="199"/>
      <c r="AA1999" s="199"/>
    </row>
    <row r="2000" spans="1:27">
      <c r="A2000" s="199"/>
      <c r="B2000" s="199"/>
      <c r="C2000" s="199"/>
      <c r="D2000" s="199"/>
      <c r="E2000" s="199"/>
      <c r="F2000" s="199"/>
      <c r="G2000" s="199"/>
      <c r="H2000" s="199"/>
      <c r="I2000" s="199"/>
      <c r="J2000" s="199"/>
      <c r="K2000" s="199"/>
      <c r="L2000" s="199"/>
      <c r="M2000" s="199"/>
      <c r="N2000" s="199"/>
      <c r="O2000" s="199"/>
      <c r="P2000" s="199"/>
      <c r="Q2000" s="199"/>
      <c r="R2000" s="199"/>
      <c r="S2000" s="199"/>
      <c r="T2000" s="199"/>
      <c r="U2000" s="199"/>
      <c r="V2000" s="199"/>
      <c r="W2000" s="199"/>
      <c r="X2000" s="199"/>
      <c r="Y2000" s="199"/>
      <c r="Z2000" s="199"/>
      <c r="AA2000" s="199"/>
    </row>
    <row r="2001" spans="1:27">
      <c r="A2001" s="199"/>
      <c r="B2001" s="199"/>
      <c r="C2001" s="199"/>
      <c r="D2001" s="199"/>
      <c r="E2001" s="199"/>
      <c r="F2001" s="199"/>
      <c r="G2001" s="199"/>
      <c r="H2001" s="199"/>
      <c r="I2001" s="199"/>
      <c r="J2001" s="199"/>
      <c r="K2001" s="199"/>
      <c r="L2001" s="199"/>
      <c r="M2001" s="199"/>
      <c r="N2001" s="199"/>
      <c r="O2001" s="199"/>
      <c r="P2001" s="199"/>
      <c r="Q2001" s="199"/>
      <c r="R2001" s="199"/>
      <c r="S2001" s="199"/>
      <c r="T2001" s="199"/>
      <c r="U2001" s="199"/>
      <c r="V2001" s="199"/>
      <c r="W2001" s="199"/>
      <c r="X2001" s="199"/>
      <c r="Y2001" s="199"/>
      <c r="Z2001" s="199"/>
      <c r="AA2001" s="199"/>
    </row>
    <row r="2002" spans="1:27">
      <c r="A2002" s="199"/>
      <c r="B2002" s="199"/>
      <c r="C2002" s="199"/>
      <c r="D2002" s="199"/>
      <c r="E2002" s="199"/>
      <c r="F2002" s="199"/>
      <c r="G2002" s="199"/>
      <c r="H2002" s="199"/>
      <c r="I2002" s="199"/>
      <c r="J2002" s="199"/>
      <c r="K2002" s="199"/>
      <c r="L2002" s="199"/>
      <c r="M2002" s="199"/>
      <c r="N2002" s="199"/>
      <c r="O2002" s="199"/>
      <c r="P2002" s="199"/>
      <c r="Q2002" s="199"/>
      <c r="R2002" s="199"/>
      <c r="S2002" s="199"/>
      <c r="T2002" s="199"/>
      <c r="U2002" s="199"/>
      <c r="V2002" s="199"/>
      <c r="W2002" s="199"/>
      <c r="X2002" s="199"/>
      <c r="Y2002" s="199"/>
      <c r="Z2002" s="199"/>
      <c r="AA2002" s="199"/>
    </row>
    <row r="2003" spans="1:27">
      <c r="A2003" s="199"/>
      <c r="B2003" s="199"/>
      <c r="C2003" s="199"/>
      <c r="D2003" s="199"/>
      <c r="E2003" s="199"/>
      <c r="F2003" s="199"/>
      <c r="G2003" s="199"/>
      <c r="H2003" s="199"/>
      <c r="I2003" s="199"/>
      <c r="J2003" s="199"/>
      <c r="K2003" s="199"/>
      <c r="L2003" s="199"/>
      <c r="M2003" s="199"/>
      <c r="N2003" s="199"/>
      <c r="O2003" s="199"/>
      <c r="P2003" s="199"/>
      <c r="Q2003" s="199"/>
      <c r="R2003" s="199"/>
      <c r="S2003" s="199"/>
      <c r="T2003" s="199"/>
      <c r="U2003" s="199"/>
      <c r="V2003" s="199"/>
      <c r="W2003" s="199"/>
      <c r="X2003" s="199"/>
      <c r="Y2003" s="199"/>
      <c r="Z2003" s="199"/>
      <c r="AA2003" s="199"/>
    </row>
    <row r="2004" spans="1:27">
      <c r="A2004" s="199"/>
      <c r="B2004" s="199"/>
      <c r="C2004" s="199"/>
      <c r="D2004" s="199"/>
      <c r="E2004" s="199"/>
      <c r="F2004" s="199"/>
      <c r="G2004" s="199"/>
      <c r="H2004" s="199"/>
      <c r="I2004" s="199"/>
      <c r="J2004" s="199"/>
      <c r="K2004" s="199"/>
      <c r="L2004" s="199"/>
      <c r="M2004" s="199"/>
      <c r="N2004" s="199"/>
      <c r="O2004" s="199"/>
      <c r="P2004" s="199"/>
      <c r="Q2004" s="199"/>
      <c r="R2004" s="199"/>
      <c r="S2004" s="199"/>
      <c r="T2004" s="199"/>
      <c r="U2004" s="199"/>
      <c r="V2004" s="199"/>
      <c r="W2004" s="199"/>
      <c r="X2004" s="199"/>
      <c r="Y2004" s="199"/>
      <c r="Z2004" s="199"/>
      <c r="AA2004" s="199"/>
    </row>
    <row r="2005" spans="1:27">
      <c r="A2005" s="199"/>
      <c r="B2005" s="199"/>
      <c r="C2005" s="199"/>
      <c r="D2005" s="199"/>
      <c r="E2005" s="199"/>
      <c r="F2005" s="199"/>
      <c r="G2005" s="199"/>
      <c r="H2005" s="199"/>
      <c r="I2005" s="199"/>
      <c r="J2005" s="199"/>
      <c r="K2005" s="199"/>
      <c r="L2005" s="199"/>
      <c r="M2005" s="199"/>
      <c r="N2005" s="199"/>
      <c r="O2005" s="199"/>
      <c r="P2005" s="199"/>
      <c r="Q2005" s="199"/>
      <c r="R2005" s="199"/>
      <c r="S2005" s="199"/>
      <c r="T2005" s="199"/>
      <c r="U2005" s="199"/>
      <c r="V2005" s="199"/>
      <c r="W2005" s="199"/>
      <c r="X2005" s="199"/>
      <c r="Y2005" s="199"/>
      <c r="Z2005" s="199"/>
      <c r="AA2005" s="199"/>
    </row>
    <row r="2006" spans="1:27">
      <c r="A2006" s="199"/>
      <c r="B2006" s="199"/>
      <c r="C2006" s="199"/>
      <c r="D2006" s="199"/>
      <c r="E2006" s="199"/>
      <c r="F2006" s="199"/>
      <c r="G2006" s="199"/>
      <c r="H2006" s="199"/>
      <c r="I2006" s="199"/>
      <c r="J2006" s="199"/>
      <c r="K2006" s="199"/>
      <c r="L2006" s="199"/>
      <c r="M2006" s="199"/>
      <c r="N2006" s="199"/>
      <c r="O2006" s="199"/>
      <c r="P2006" s="199"/>
      <c r="Q2006" s="199"/>
      <c r="R2006" s="199"/>
      <c r="S2006" s="199"/>
      <c r="T2006" s="199"/>
      <c r="U2006" s="199"/>
      <c r="V2006" s="199"/>
      <c r="W2006" s="199"/>
      <c r="X2006" s="199"/>
      <c r="Y2006" s="199"/>
      <c r="Z2006" s="199"/>
      <c r="AA2006" s="199"/>
    </row>
    <row r="2007" spans="1:27">
      <c r="A2007" s="199"/>
      <c r="B2007" s="199"/>
      <c r="C2007" s="199"/>
      <c r="D2007" s="199"/>
      <c r="E2007" s="199"/>
      <c r="F2007" s="199"/>
      <c r="G2007" s="199"/>
      <c r="H2007" s="199"/>
      <c r="I2007" s="199"/>
      <c r="J2007" s="199"/>
      <c r="K2007" s="199"/>
      <c r="L2007" s="199"/>
      <c r="M2007" s="199"/>
      <c r="N2007" s="199"/>
      <c r="O2007" s="199"/>
      <c r="P2007" s="199"/>
      <c r="Q2007" s="199"/>
      <c r="R2007" s="199"/>
      <c r="S2007" s="199"/>
      <c r="T2007" s="199"/>
      <c r="U2007" s="199"/>
      <c r="V2007" s="199"/>
      <c r="W2007" s="199"/>
      <c r="X2007" s="199"/>
      <c r="Y2007" s="199"/>
      <c r="Z2007" s="199"/>
      <c r="AA2007" s="199"/>
    </row>
    <row r="2008" spans="1:27">
      <c r="A2008" s="199"/>
      <c r="B2008" s="199"/>
      <c r="C2008" s="199"/>
      <c r="D2008" s="199"/>
      <c r="E2008" s="199"/>
      <c r="F2008" s="199"/>
      <c r="G2008" s="199"/>
      <c r="H2008" s="199"/>
      <c r="I2008" s="199"/>
      <c r="J2008" s="199"/>
      <c r="K2008" s="199"/>
      <c r="L2008" s="199"/>
      <c r="M2008" s="199"/>
      <c r="N2008" s="199"/>
      <c r="O2008" s="199"/>
      <c r="P2008" s="199"/>
      <c r="Q2008" s="199"/>
      <c r="R2008" s="199"/>
      <c r="S2008" s="199"/>
      <c r="T2008" s="199"/>
      <c r="U2008" s="199"/>
      <c r="V2008" s="199"/>
      <c r="W2008" s="199"/>
      <c r="X2008" s="199"/>
      <c r="Y2008" s="199"/>
      <c r="Z2008" s="199"/>
      <c r="AA2008" s="199"/>
    </row>
    <row r="2009" spans="1:27">
      <c r="A2009" s="199"/>
      <c r="B2009" s="199"/>
      <c r="C2009" s="199"/>
      <c r="D2009" s="199"/>
      <c r="E2009" s="199"/>
      <c r="F2009" s="199"/>
      <c r="G2009" s="199"/>
      <c r="H2009" s="199"/>
      <c r="I2009" s="199"/>
      <c r="J2009" s="199"/>
      <c r="K2009" s="199"/>
      <c r="L2009" s="199"/>
      <c r="M2009" s="199"/>
      <c r="N2009" s="199"/>
      <c r="O2009" s="199"/>
      <c r="P2009" s="199"/>
      <c r="Q2009" s="199"/>
      <c r="R2009" s="199"/>
      <c r="S2009" s="199"/>
      <c r="T2009" s="199"/>
      <c r="U2009" s="199"/>
      <c r="V2009" s="199"/>
      <c r="W2009" s="199"/>
      <c r="X2009" s="199"/>
      <c r="Y2009" s="199"/>
      <c r="Z2009" s="199"/>
      <c r="AA2009" s="199"/>
    </row>
    <row r="2010" spans="1:27">
      <c r="A2010" s="199"/>
      <c r="B2010" s="199"/>
      <c r="C2010" s="199"/>
      <c r="D2010" s="199"/>
      <c r="E2010" s="199"/>
      <c r="F2010" s="199"/>
      <c r="G2010" s="199"/>
      <c r="H2010" s="199"/>
      <c r="I2010" s="199"/>
      <c r="J2010" s="199"/>
      <c r="K2010" s="199"/>
      <c r="L2010" s="199"/>
      <c r="M2010" s="199"/>
      <c r="N2010" s="199"/>
      <c r="O2010" s="199"/>
      <c r="P2010" s="199"/>
      <c r="Q2010" s="199"/>
      <c r="R2010" s="199"/>
      <c r="S2010" s="199"/>
      <c r="T2010" s="199"/>
      <c r="U2010" s="199"/>
      <c r="V2010" s="199"/>
      <c r="W2010" s="199"/>
      <c r="X2010" s="199"/>
      <c r="Y2010" s="199"/>
      <c r="Z2010" s="199"/>
      <c r="AA2010" s="199"/>
    </row>
    <row r="2011" spans="1:27">
      <c r="A2011" s="199"/>
      <c r="B2011" s="199"/>
      <c r="C2011" s="199"/>
      <c r="D2011" s="199"/>
      <c r="E2011" s="199"/>
      <c r="F2011" s="199"/>
      <c r="G2011" s="199"/>
      <c r="H2011" s="199"/>
      <c r="I2011" s="199"/>
      <c r="J2011" s="199"/>
      <c r="K2011" s="199"/>
      <c r="L2011" s="199"/>
      <c r="M2011" s="199"/>
      <c r="N2011" s="199"/>
      <c r="O2011" s="199"/>
      <c r="P2011" s="199"/>
      <c r="Q2011" s="199"/>
      <c r="R2011" s="199"/>
      <c r="S2011" s="199"/>
      <c r="T2011" s="199"/>
      <c r="U2011" s="199"/>
      <c r="V2011" s="199"/>
      <c r="W2011" s="199"/>
      <c r="X2011" s="199"/>
      <c r="Y2011" s="199"/>
      <c r="Z2011" s="199"/>
      <c r="AA2011" s="199"/>
    </row>
    <row r="2012" spans="1:27">
      <c r="A2012" s="199"/>
      <c r="B2012" s="199"/>
      <c r="C2012" s="199"/>
      <c r="D2012" s="199"/>
      <c r="E2012" s="199"/>
      <c r="F2012" s="199"/>
      <c r="G2012" s="199"/>
      <c r="H2012" s="199"/>
      <c r="I2012" s="199"/>
      <c r="J2012" s="199"/>
      <c r="K2012" s="199"/>
      <c r="L2012" s="199"/>
      <c r="M2012" s="199"/>
      <c r="N2012" s="199"/>
      <c r="O2012" s="199"/>
      <c r="P2012" s="199"/>
      <c r="Q2012" s="199"/>
      <c r="R2012" s="199"/>
      <c r="S2012" s="199"/>
      <c r="T2012" s="199"/>
      <c r="U2012" s="199"/>
      <c r="V2012" s="199"/>
      <c r="W2012" s="199"/>
      <c r="X2012" s="199"/>
      <c r="Y2012" s="199"/>
      <c r="Z2012" s="199"/>
      <c r="AA2012" s="199"/>
    </row>
    <row r="2013" spans="1:27">
      <c r="A2013" s="199"/>
      <c r="B2013" s="199"/>
      <c r="C2013" s="199"/>
      <c r="D2013" s="199"/>
      <c r="E2013" s="199"/>
      <c r="F2013" s="199"/>
      <c r="G2013" s="199"/>
      <c r="H2013" s="199"/>
      <c r="I2013" s="199"/>
      <c r="J2013" s="199"/>
      <c r="K2013" s="199"/>
      <c r="L2013" s="199"/>
      <c r="M2013" s="199"/>
      <c r="N2013" s="199"/>
      <c r="O2013" s="199"/>
      <c r="P2013" s="199"/>
      <c r="Q2013" s="199"/>
      <c r="R2013" s="199"/>
      <c r="S2013" s="199"/>
      <c r="T2013" s="199"/>
      <c r="U2013" s="199"/>
      <c r="V2013" s="199"/>
      <c r="W2013" s="199"/>
      <c r="X2013" s="199"/>
      <c r="Y2013" s="199"/>
      <c r="Z2013" s="199"/>
      <c r="AA2013" s="199"/>
    </row>
    <row r="2014" spans="1:27">
      <c r="A2014" s="199"/>
      <c r="B2014" s="199"/>
      <c r="C2014" s="199"/>
      <c r="D2014" s="199"/>
      <c r="E2014" s="199"/>
      <c r="F2014" s="199"/>
      <c r="G2014" s="199"/>
      <c r="H2014" s="199"/>
      <c r="I2014" s="199"/>
      <c r="J2014" s="199"/>
      <c r="K2014" s="199"/>
      <c r="L2014" s="199"/>
      <c r="M2014" s="199"/>
      <c r="N2014" s="199"/>
      <c r="O2014" s="199"/>
      <c r="P2014" s="199"/>
      <c r="Q2014" s="199"/>
      <c r="R2014" s="199"/>
      <c r="S2014" s="199"/>
      <c r="T2014" s="199"/>
      <c r="U2014" s="199"/>
      <c r="V2014" s="199"/>
      <c r="W2014" s="199"/>
      <c r="X2014" s="199"/>
      <c r="Y2014" s="199"/>
      <c r="Z2014" s="199"/>
      <c r="AA2014" s="199"/>
    </row>
    <row r="2015" spans="1:27">
      <c r="A2015" s="199"/>
      <c r="B2015" s="199"/>
      <c r="C2015" s="199"/>
      <c r="D2015" s="199"/>
      <c r="E2015" s="199"/>
      <c r="F2015" s="199"/>
      <c r="G2015" s="199"/>
      <c r="H2015" s="199"/>
      <c r="I2015" s="199"/>
      <c r="J2015" s="199"/>
      <c r="K2015" s="199"/>
      <c r="L2015" s="199"/>
      <c r="M2015" s="199"/>
      <c r="N2015" s="199"/>
      <c r="O2015" s="199"/>
      <c r="P2015" s="199"/>
      <c r="Q2015" s="199"/>
      <c r="R2015" s="199"/>
      <c r="S2015" s="199"/>
      <c r="T2015" s="199"/>
      <c r="U2015" s="199"/>
      <c r="V2015" s="199"/>
      <c r="W2015" s="199"/>
      <c r="X2015" s="199"/>
      <c r="Y2015" s="199"/>
      <c r="Z2015" s="199"/>
      <c r="AA2015" s="199"/>
    </row>
    <row r="2016" spans="1:27">
      <c r="A2016" s="199"/>
      <c r="B2016" s="199"/>
      <c r="C2016" s="199"/>
      <c r="D2016" s="199"/>
      <c r="E2016" s="199"/>
      <c r="F2016" s="199"/>
      <c r="G2016" s="199"/>
      <c r="H2016" s="199"/>
      <c r="I2016" s="199"/>
      <c r="J2016" s="199"/>
      <c r="K2016" s="199"/>
      <c r="L2016" s="199"/>
      <c r="M2016" s="199"/>
      <c r="N2016" s="199"/>
      <c r="O2016" s="199"/>
      <c r="P2016" s="199"/>
      <c r="Q2016" s="199"/>
      <c r="R2016" s="199"/>
      <c r="S2016" s="199"/>
      <c r="T2016" s="199"/>
      <c r="U2016" s="199"/>
      <c r="V2016" s="199"/>
      <c r="W2016" s="199"/>
      <c r="X2016" s="199"/>
      <c r="Y2016" s="199"/>
      <c r="Z2016" s="199"/>
      <c r="AA2016" s="199"/>
    </row>
    <row r="2017" spans="1:27">
      <c r="A2017" s="199"/>
      <c r="B2017" s="199"/>
      <c r="C2017" s="199"/>
      <c r="D2017" s="199"/>
      <c r="E2017" s="199"/>
      <c r="F2017" s="199"/>
      <c r="G2017" s="199"/>
      <c r="H2017" s="199"/>
      <c r="I2017" s="199"/>
      <c r="J2017" s="199"/>
      <c r="K2017" s="199"/>
      <c r="L2017" s="199"/>
      <c r="M2017" s="199"/>
      <c r="N2017" s="199"/>
      <c r="O2017" s="199"/>
      <c r="P2017" s="199"/>
      <c r="Q2017" s="199"/>
      <c r="R2017" s="199"/>
      <c r="S2017" s="199"/>
      <c r="T2017" s="199"/>
      <c r="U2017" s="199"/>
      <c r="V2017" s="199"/>
      <c r="W2017" s="199"/>
      <c r="X2017" s="199"/>
      <c r="Y2017" s="199"/>
      <c r="Z2017" s="199"/>
      <c r="AA2017" s="199"/>
    </row>
    <row r="2018" spans="1:27">
      <c r="A2018" s="199"/>
      <c r="B2018" s="199"/>
      <c r="C2018" s="199"/>
      <c r="D2018" s="199"/>
      <c r="E2018" s="199"/>
      <c r="F2018" s="199"/>
      <c r="G2018" s="199"/>
      <c r="H2018" s="199"/>
      <c r="I2018" s="199"/>
      <c r="J2018" s="199"/>
      <c r="K2018" s="199"/>
      <c r="L2018" s="199"/>
      <c r="M2018" s="199"/>
      <c r="N2018" s="199"/>
      <c r="O2018" s="199"/>
      <c r="P2018" s="199"/>
      <c r="Q2018" s="199"/>
      <c r="R2018" s="199"/>
      <c r="S2018" s="199"/>
      <c r="T2018" s="199"/>
      <c r="U2018" s="199"/>
      <c r="V2018" s="199"/>
      <c r="W2018" s="199"/>
      <c r="X2018" s="199"/>
      <c r="Y2018" s="199"/>
      <c r="Z2018" s="199"/>
      <c r="AA2018" s="199"/>
    </row>
    <row r="2019" spans="1:27">
      <c r="A2019" s="199"/>
      <c r="B2019" s="199"/>
      <c r="C2019" s="199"/>
      <c r="D2019" s="199"/>
      <c r="E2019" s="199"/>
      <c r="F2019" s="199"/>
      <c r="G2019" s="199"/>
      <c r="H2019" s="199"/>
      <c r="I2019" s="199"/>
      <c r="J2019" s="199"/>
      <c r="K2019" s="199"/>
      <c r="L2019" s="199"/>
      <c r="M2019" s="199"/>
      <c r="N2019" s="199"/>
      <c r="O2019" s="199"/>
      <c r="P2019" s="199"/>
      <c r="Q2019" s="199"/>
      <c r="R2019" s="199"/>
      <c r="S2019" s="199"/>
      <c r="T2019" s="199"/>
      <c r="U2019" s="199"/>
      <c r="V2019" s="199"/>
      <c r="W2019" s="199"/>
      <c r="X2019" s="199"/>
      <c r="Y2019" s="199"/>
      <c r="Z2019" s="199"/>
      <c r="AA2019" s="199"/>
    </row>
    <row r="2020" spans="1:27">
      <c r="A2020" s="199"/>
      <c r="B2020" s="199"/>
      <c r="C2020" s="199"/>
      <c r="D2020" s="199"/>
      <c r="E2020" s="199"/>
      <c r="F2020" s="199"/>
      <c r="G2020" s="199"/>
      <c r="H2020" s="199"/>
      <c r="I2020" s="199"/>
      <c r="J2020" s="199"/>
      <c r="K2020" s="199"/>
      <c r="L2020" s="199"/>
      <c r="M2020" s="199"/>
      <c r="N2020" s="199"/>
      <c r="O2020" s="199"/>
      <c r="P2020" s="199"/>
      <c r="Q2020" s="199"/>
      <c r="R2020" s="199"/>
      <c r="S2020" s="199"/>
      <c r="T2020" s="199"/>
      <c r="U2020" s="199"/>
      <c r="V2020" s="199"/>
      <c r="W2020" s="199"/>
      <c r="X2020" s="199"/>
      <c r="Y2020" s="199"/>
      <c r="Z2020" s="199"/>
      <c r="AA2020" s="199"/>
    </row>
    <row r="2021" spans="1:27">
      <c r="A2021" s="199"/>
      <c r="B2021" s="199"/>
      <c r="C2021" s="199"/>
      <c r="D2021" s="199"/>
      <c r="E2021" s="199"/>
      <c r="F2021" s="199"/>
      <c r="G2021" s="199"/>
      <c r="H2021" s="199"/>
      <c r="I2021" s="199"/>
      <c r="J2021" s="199"/>
      <c r="K2021" s="199"/>
      <c r="L2021" s="199"/>
      <c r="M2021" s="199"/>
      <c r="N2021" s="199"/>
      <c r="O2021" s="199"/>
      <c r="P2021" s="199"/>
      <c r="Q2021" s="199"/>
      <c r="R2021" s="199"/>
      <c r="S2021" s="199"/>
      <c r="T2021" s="199"/>
      <c r="U2021" s="199"/>
      <c r="V2021" s="199"/>
      <c r="W2021" s="199"/>
      <c r="X2021" s="199"/>
      <c r="Y2021" s="199"/>
      <c r="Z2021" s="199"/>
      <c r="AA2021" s="199"/>
    </row>
    <row r="2022" spans="1:27">
      <c r="A2022" s="199"/>
      <c r="B2022" s="199"/>
      <c r="C2022" s="199"/>
      <c r="D2022" s="199"/>
      <c r="E2022" s="199"/>
      <c r="F2022" s="199"/>
      <c r="G2022" s="199"/>
      <c r="H2022" s="199"/>
      <c r="I2022" s="199"/>
      <c r="J2022" s="199"/>
      <c r="K2022" s="199"/>
      <c r="L2022" s="199"/>
      <c r="M2022" s="199"/>
      <c r="N2022" s="199"/>
      <c r="O2022" s="199"/>
      <c r="P2022" s="199"/>
      <c r="Q2022" s="199"/>
      <c r="R2022" s="199"/>
      <c r="S2022" s="199"/>
      <c r="T2022" s="199"/>
      <c r="U2022" s="199"/>
      <c r="V2022" s="199"/>
      <c r="W2022" s="199"/>
      <c r="X2022" s="199"/>
      <c r="Y2022" s="199"/>
      <c r="Z2022" s="199"/>
      <c r="AA2022" s="199"/>
    </row>
    <row r="2023" spans="1:27">
      <c r="A2023" s="199"/>
      <c r="B2023" s="199"/>
      <c r="C2023" s="199"/>
      <c r="D2023" s="199"/>
      <c r="E2023" s="199"/>
      <c r="F2023" s="199"/>
      <c r="G2023" s="199"/>
      <c r="H2023" s="199"/>
      <c r="I2023" s="199"/>
      <c r="J2023" s="199"/>
      <c r="K2023" s="199"/>
      <c r="L2023" s="199"/>
      <c r="M2023" s="199"/>
      <c r="N2023" s="199"/>
      <c r="O2023" s="199"/>
      <c r="P2023" s="199"/>
      <c r="Q2023" s="199"/>
      <c r="R2023" s="199"/>
      <c r="S2023" s="199"/>
      <c r="T2023" s="199"/>
      <c r="U2023" s="199"/>
      <c r="V2023" s="199"/>
      <c r="W2023" s="199"/>
      <c r="X2023" s="199"/>
      <c r="Y2023" s="199"/>
      <c r="Z2023" s="199"/>
      <c r="AA2023" s="199"/>
    </row>
    <row r="2024" spans="1:27">
      <c r="A2024" s="199"/>
      <c r="B2024" s="199"/>
      <c r="C2024" s="199"/>
      <c r="D2024" s="199"/>
      <c r="E2024" s="199"/>
      <c r="F2024" s="199"/>
      <c r="G2024" s="199"/>
      <c r="H2024" s="199"/>
      <c r="I2024" s="199"/>
      <c r="J2024" s="199"/>
      <c r="K2024" s="199"/>
      <c r="L2024" s="199"/>
      <c r="M2024" s="199"/>
      <c r="N2024" s="199"/>
      <c r="O2024" s="199"/>
      <c r="P2024" s="199"/>
      <c r="Q2024" s="199"/>
      <c r="R2024" s="199"/>
      <c r="S2024" s="199"/>
      <c r="T2024" s="199"/>
      <c r="U2024" s="199"/>
      <c r="V2024" s="199"/>
      <c r="W2024" s="199"/>
      <c r="X2024" s="199"/>
      <c r="Y2024" s="199"/>
      <c r="Z2024" s="199"/>
      <c r="AA2024" s="199"/>
    </row>
    <row r="2025" spans="1:27">
      <c r="A2025" s="199"/>
      <c r="B2025" s="199"/>
      <c r="C2025" s="199"/>
      <c r="D2025" s="199"/>
      <c r="E2025" s="199"/>
      <c r="F2025" s="199"/>
      <c r="G2025" s="199"/>
      <c r="H2025" s="199"/>
      <c r="I2025" s="199"/>
      <c r="J2025" s="199"/>
      <c r="K2025" s="199"/>
      <c r="L2025" s="199"/>
      <c r="M2025" s="199"/>
      <c r="N2025" s="199"/>
      <c r="O2025" s="199"/>
      <c r="P2025" s="199"/>
      <c r="Q2025" s="199"/>
      <c r="R2025" s="199"/>
      <c r="S2025" s="199"/>
      <c r="T2025" s="199"/>
      <c r="U2025" s="199"/>
      <c r="V2025" s="199"/>
      <c r="W2025" s="199"/>
      <c r="X2025" s="199"/>
      <c r="Y2025" s="199"/>
      <c r="Z2025" s="199"/>
      <c r="AA2025" s="199"/>
    </row>
    <row r="2026" spans="1:27">
      <c r="A2026" s="199"/>
      <c r="B2026" s="199"/>
      <c r="C2026" s="199"/>
      <c r="D2026" s="199"/>
      <c r="E2026" s="199"/>
      <c r="F2026" s="199"/>
      <c r="G2026" s="199"/>
      <c r="H2026" s="199"/>
      <c r="I2026" s="199"/>
      <c r="J2026" s="199"/>
      <c r="K2026" s="199"/>
      <c r="L2026" s="199"/>
      <c r="M2026" s="199"/>
      <c r="N2026" s="199"/>
      <c r="O2026" s="199"/>
      <c r="P2026" s="199"/>
      <c r="Q2026" s="199"/>
      <c r="R2026" s="199"/>
      <c r="S2026" s="199"/>
      <c r="T2026" s="199"/>
      <c r="U2026" s="199"/>
      <c r="V2026" s="199"/>
      <c r="W2026" s="199"/>
      <c r="X2026" s="199"/>
      <c r="Y2026" s="199"/>
      <c r="Z2026" s="199"/>
      <c r="AA2026" s="199"/>
    </row>
    <row r="2027" spans="1:27">
      <c r="A2027" s="199"/>
      <c r="B2027" s="199"/>
      <c r="C2027" s="199"/>
      <c r="D2027" s="199"/>
      <c r="E2027" s="199"/>
      <c r="F2027" s="199"/>
      <c r="G2027" s="199"/>
      <c r="H2027" s="199"/>
      <c r="I2027" s="199"/>
      <c r="J2027" s="199"/>
      <c r="K2027" s="199"/>
      <c r="L2027" s="199"/>
      <c r="M2027" s="199"/>
      <c r="N2027" s="199"/>
      <c r="O2027" s="199"/>
      <c r="P2027" s="199"/>
      <c r="Q2027" s="199"/>
      <c r="R2027" s="199"/>
      <c r="S2027" s="199"/>
      <c r="T2027" s="199"/>
      <c r="U2027" s="199"/>
      <c r="V2027" s="199"/>
      <c r="W2027" s="199"/>
      <c r="X2027" s="199"/>
      <c r="Y2027" s="199"/>
      <c r="Z2027" s="199"/>
      <c r="AA2027" s="199"/>
    </row>
    <row r="2028" spans="1:27">
      <c r="A2028" s="199"/>
      <c r="B2028" s="199"/>
      <c r="C2028" s="199"/>
      <c r="D2028" s="199"/>
      <c r="E2028" s="199"/>
      <c r="F2028" s="199"/>
      <c r="G2028" s="199"/>
      <c r="H2028" s="199"/>
      <c r="I2028" s="199"/>
      <c r="J2028" s="199"/>
      <c r="K2028" s="199"/>
      <c r="L2028" s="199"/>
      <c r="M2028" s="199"/>
      <c r="N2028" s="199"/>
      <c r="O2028" s="199"/>
      <c r="P2028" s="199"/>
      <c r="Q2028" s="199"/>
      <c r="R2028" s="199"/>
      <c r="S2028" s="199"/>
      <c r="T2028" s="199"/>
      <c r="U2028" s="199"/>
      <c r="V2028" s="199"/>
      <c r="W2028" s="199"/>
      <c r="X2028" s="199"/>
      <c r="Y2028" s="199"/>
      <c r="Z2028" s="199"/>
      <c r="AA2028" s="199"/>
    </row>
    <row r="2029" spans="1:27">
      <c r="A2029" s="199"/>
      <c r="B2029" s="199"/>
      <c r="C2029" s="199"/>
      <c r="D2029" s="199"/>
      <c r="E2029" s="199"/>
      <c r="F2029" s="199"/>
      <c r="G2029" s="199"/>
      <c r="H2029" s="199"/>
      <c r="I2029" s="199"/>
      <c r="J2029" s="199"/>
      <c r="K2029" s="199"/>
      <c r="L2029" s="199"/>
      <c r="M2029" s="199"/>
      <c r="N2029" s="199"/>
      <c r="O2029" s="199"/>
      <c r="P2029" s="199"/>
      <c r="Q2029" s="199"/>
      <c r="R2029" s="199"/>
      <c r="S2029" s="199"/>
      <c r="T2029" s="199"/>
      <c r="U2029" s="199"/>
      <c r="V2029" s="199"/>
      <c r="W2029" s="199"/>
      <c r="X2029" s="199"/>
      <c r="Y2029" s="199"/>
      <c r="Z2029" s="199"/>
      <c r="AA2029" s="199"/>
    </row>
    <row r="2030" spans="1:27">
      <c r="A2030" s="199"/>
      <c r="B2030" s="199"/>
      <c r="C2030" s="199"/>
      <c r="D2030" s="199"/>
      <c r="E2030" s="199"/>
      <c r="F2030" s="199"/>
      <c r="G2030" s="199"/>
      <c r="H2030" s="199"/>
      <c r="I2030" s="199"/>
      <c r="J2030" s="199"/>
      <c r="K2030" s="199"/>
      <c r="L2030" s="199"/>
      <c r="M2030" s="199"/>
      <c r="N2030" s="199"/>
      <c r="O2030" s="199"/>
      <c r="P2030" s="199"/>
      <c r="Q2030" s="199"/>
      <c r="R2030" s="199"/>
      <c r="S2030" s="199"/>
      <c r="T2030" s="199"/>
      <c r="U2030" s="199"/>
      <c r="V2030" s="199"/>
      <c r="W2030" s="199"/>
      <c r="X2030" s="199"/>
      <c r="Y2030" s="199"/>
      <c r="Z2030" s="199"/>
      <c r="AA2030" s="199"/>
    </row>
    <row r="2031" spans="1:27">
      <c r="A2031" s="199"/>
      <c r="B2031" s="199"/>
      <c r="C2031" s="199"/>
      <c r="D2031" s="199"/>
      <c r="E2031" s="199"/>
      <c r="F2031" s="199"/>
      <c r="G2031" s="199"/>
      <c r="H2031" s="199"/>
      <c r="I2031" s="199"/>
      <c r="J2031" s="199"/>
      <c r="K2031" s="199"/>
      <c r="L2031" s="199"/>
      <c r="M2031" s="199"/>
      <c r="N2031" s="199"/>
      <c r="O2031" s="199"/>
      <c r="P2031" s="199"/>
      <c r="Q2031" s="199"/>
      <c r="R2031" s="199"/>
      <c r="S2031" s="199"/>
      <c r="T2031" s="199"/>
      <c r="U2031" s="199"/>
      <c r="V2031" s="199"/>
      <c r="W2031" s="199"/>
      <c r="X2031" s="199"/>
      <c r="Y2031" s="199"/>
      <c r="Z2031" s="199"/>
      <c r="AA2031" s="199"/>
    </row>
    <row r="2032" spans="1:27">
      <c r="A2032" s="199"/>
      <c r="B2032" s="199"/>
      <c r="C2032" s="199"/>
      <c r="D2032" s="199"/>
      <c r="E2032" s="199"/>
      <c r="F2032" s="199"/>
      <c r="G2032" s="199"/>
      <c r="H2032" s="199"/>
      <c r="I2032" s="199"/>
      <c r="J2032" s="199"/>
      <c r="K2032" s="199"/>
      <c r="L2032" s="199"/>
      <c r="M2032" s="199"/>
      <c r="N2032" s="199"/>
      <c r="O2032" s="199"/>
      <c r="P2032" s="199"/>
      <c r="Q2032" s="199"/>
      <c r="R2032" s="199"/>
      <c r="S2032" s="199"/>
      <c r="T2032" s="199"/>
      <c r="U2032" s="199"/>
      <c r="V2032" s="199"/>
      <c r="W2032" s="199"/>
      <c r="X2032" s="199"/>
      <c r="Y2032" s="199"/>
      <c r="Z2032" s="199"/>
      <c r="AA2032" s="199"/>
    </row>
    <row r="2033" spans="1:27">
      <c r="A2033" s="199"/>
      <c r="B2033" s="199"/>
      <c r="C2033" s="199"/>
      <c r="D2033" s="199"/>
      <c r="E2033" s="199"/>
      <c r="F2033" s="199"/>
      <c r="G2033" s="199"/>
      <c r="H2033" s="199"/>
      <c r="I2033" s="199"/>
      <c r="J2033" s="199"/>
      <c r="K2033" s="199"/>
      <c r="L2033" s="199"/>
      <c r="M2033" s="199"/>
      <c r="N2033" s="199"/>
      <c r="O2033" s="199"/>
      <c r="P2033" s="199"/>
      <c r="Q2033" s="199"/>
      <c r="R2033" s="199"/>
      <c r="S2033" s="199"/>
      <c r="T2033" s="199"/>
      <c r="U2033" s="199"/>
      <c r="V2033" s="199"/>
      <c r="W2033" s="199"/>
      <c r="X2033" s="199"/>
      <c r="Y2033" s="199"/>
      <c r="Z2033" s="199"/>
      <c r="AA2033" s="199"/>
    </row>
    <row r="2034" spans="1:27">
      <c r="A2034" s="199"/>
      <c r="B2034" s="199"/>
      <c r="C2034" s="199"/>
      <c r="D2034" s="199"/>
      <c r="E2034" s="199"/>
      <c r="F2034" s="199"/>
      <c r="G2034" s="199"/>
      <c r="H2034" s="199"/>
      <c r="I2034" s="199"/>
      <c r="J2034" s="199"/>
      <c r="K2034" s="199"/>
      <c r="L2034" s="199"/>
      <c r="M2034" s="199"/>
      <c r="N2034" s="199"/>
      <c r="O2034" s="199"/>
      <c r="P2034" s="199"/>
      <c r="Q2034" s="199"/>
      <c r="R2034" s="199"/>
      <c r="S2034" s="199"/>
      <c r="T2034" s="199"/>
      <c r="U2034" s="199"/>
      <c r="V2034" s="199"/>
      <c r="W2034" s="199"/>
      <c r="X2034" s="199"/>
      <c r="Y2034" s="199"/>
      <c r="Z2034" s="199"/>
      <c r="AA2034" s="199"/>
    </row>
    <row r="2035" spans="1:27">
      <c r="A2035" s="199"/>
      <c r="B2035" s="199"/>
      <c r="C2035" s="199"/>
      <c r="D2035" s="199"/>
      <c r="E2035" s="199"/>
      <c r="F2035" s="199"/>
      <c r="G2035" s="199"/>
      <c r="H2035" s="199"/>
      <c r="I2035" s="199"/>
      <c r="J2035" s="199"/>
      <c r="K2035" s="199"/>
      <c r="L2035" s="199"/>
      <c r="M2035" s="199"/>
      <c r="N2035" s="199"/>
      <c r="O2035" s="199"/>
      <c r="P2035" s="199"/>
      <c r="Q2035" s="199"/>
      <c r="R2035" s="199"/>
      <c r="S2035" s="199"/>
      <c r="T2035" s="199"/>
      <c r="U2035" s="199"/>
      <c r="V2035" s="199"/>
      <c r="W2035" s="199"/>
      <c r="X2035" s="199"/>
      <c r="Y2035" s="199"/>
      <c r="Z2035" s="199"/>
      <c r="AA2035" s="199"/>
    </row>
    <row r="2036" spans="1:27">
      <c r="A2036" s="199"/>
      <c r="B2036" s="199"/>
      <c r="C2036" s="199"/>
      <c r="D2036" s="199"/>
      <c r="E2036" s="199"/>
      <c r="F2036" s="199"/>
      <c r="G2036" s="199"/>
      <c r="H2036" s="199"/>
      <c r="I2036" s="199"/>
      <c r="J2036" s="199"/>
      <c r="K2036" s="199"/>
      <c r="L2036" s="199"/>
      <c r="M2036" s="199"/>
      <c r="N2036" s="199"/>
      <c r="O2036" s="199"/>
      <c r="P2036" s="199"/>
      <c r="Q2036" s="199"/>
      <c r="R2036" s="199"/>
      <c r="S2036" s="199"/>
      <c r="T2036" s="199"/>
      <c r="U2036" s="199"/>
      <c r="V2036" s="199"/>
      <c r="W2036" s="199"/>
      <c r="X2036" s="199"/>
      <c r="Y2036" s="199"/>
      <c r="Z2036" s="199"/>
      <c r="AA2036" s="199"/>
    </row>
    <row r="2037" spans="1:27">
      <c r="A2037" s="199"/>
      <c r="B2037" s="199"/>
      <c r="C2037" s="199"/>
      <c r="D2037" s="199"/>
      <c r="E2037" s="199"/>
      <c r="F2037" s="199"/>
      <c r="G2037" s="199"/>
      <c r="H2037" s="199"/>
      <c r="I2037" s="199"/>
      <c r="J2037" s="199"/>
      <c r="K2037" s="199"/>
      <c r="L2037" s="199"/>
      <c r="M2037" s="199"/>
      <c r="N2037" s="199"/>
      <c r="O2037" s="199"/>
      <c r="P2037" s="199"/>
      <c r="Q2037" s="199"/>
      <c r="R2037" s="199"/>
      <c r="S2037" s="199"/>
      <c r="T2037" s="199"/>
      <c r="U2037" s="199"/>
      <c r="V2037" s="199"/>
      <c r="W2037" s="199"/>
      <c r="X2037" s="199"/>
      <c r="Y2037" s="199"/>
      <c r="Z2037" s="199"/>
      <c r="AA2037" s="199"/>
    </row>
    <row r="2038" spans="1:27">
      <c r="A2038" s="199"/>
      <c r="B2038" s="199"/>
      <c r="C2038" s="199"/>
      <c r="D2038" s="199"/>
      <c r="E2038" s="199"/>
      <c r="F2038" s="199"/>
      <c r="G2038" s="199"/>
      <c r="H2038" s="199"/>
      <c r="I2038" s="199"/>
      <c r="J2038" s="199"/>
      <c r="K2038" s="199"/>
      <c r="L2038" s="199"/>
      <c r="M2038" s="199"/>
      <c r="N2038" s="199"/>
      <c r="O2038" s="199"/>
      <c r="P2038" s="199"/>
      <c r="Q2038" s="199"/>
      <c r="R2038" s="199"/>
      <c r="S2038" s="199"/>
      <c r="T2038" s="199"/>
      <c r="U2038" s="199"/>
      <c r="V2038" s="199"/>
      <c r="W2038" s="199"/>
      <c r="X2038" s="199"/>
      <c r="Y2038" s="199"/>
      <c r="Z2038" s="199"/>
      <c r="AA2038" s="199"/>
    </row>
    <row r="2039" spans="1:27">
      <c r="A2039" s="199"/>
      <c r="B2039" s="199"/>
      <c r="C2039" s="199"/>
      <c r="D2039" s="199"/>
      <c r="E2039" s="199"/>
      <c r="F2039" s="199"/>
      <c r="G2039" s="199"/>
      <c r="H2039" s="199"/>
      <c r="I2039" s="199"/>
      <c r="J2039" s="199"/>
      <c r="K2039" s="199"/>
      <c r="L2039" s="199"/>
      <c r="M2039" s="199"/>
      <c r="N2039" s="199"/>
      <c r="O2039" s="199"/>
      <c r="P2039" s="199"/>
      <c r="Q2039" s="199"/>
      <c r="R2039" s="199"/>
      <c r="S2039" s="199"/>
      <c r="T2039" s="199"/>
      <c r="U2039" s="199"/>
      <c r="V2039" s="199"/>
      <c r="W2039" s="199"/>
      <c r="X2039" s="199"/>
      <c r="Y2039" s="199"/>
      <c r="Z2039" s="199"/>
      <c r="AA2039" s="199"/>
    </row>
    <row r="2040" spans="1:27">
      <c r="A2040" s="199"/>
      <c r="B2040" s="199"/>
      <c r="C2040" s="199"/>
      <c r="D2040" s="199"/>
      <c r="E2040" s="199"/>
      <c r="F2040" s="199"/>
      <c r="G2040" s="199"/>
      <c r="H2040" s="199"/>
      <c r="I2040" s="199"/>
      <c r="J2040" s="199"/>
      <c r="K2040" s="199"/>
      <c r="L2040" s="199"/>
      <c r="M2040" s="199"/>
      <c r="N2040" s="199"/>
      <c r="O2040" s="199"/>
      <c r="P2040" s="199"/>
      <c r="Q2040" s="199"/>
      <c r="R2040" s="199"/>
      <c r="S2040" s="199"/>
      <c r="T2040" s="199"/>
      <c r="U2040" s="199"/>
      <c r="V2040" s="199"/>
      <c r="W2040" s="199"/>
      <c r="X2040" s="199"/>
      <c r="Y2040" s="199"/>
      <c r="Z2040" s="199"/>
      <c r="AA2040" s="199"/>
    </row>
    <row r="2041" spans="1:27">
      <c r="A2041" s="199"/>
      <c r="B2041" s="199"/>
      <c r="C2041" s="199"/>
      <c r="D2041" s="199"/>
      <c r="E2041" s="199"/>
      <c r="F2041" s="199"/>
      <c r="G2041" s="199"/>
      <c r="H2041" s="199"/>
      <c r="I2041" s="199"/>
      <c r="J2041" s="199"/>
      <c r="K2041" s="199"/>
      <c r="L2041" s="199"/>
      <c r="M2041" s="199"/>
      <c r="N2041" s="199"/>
      <c r="O2041" s="199"/>
      <c r="P2041" s="199"/>
      <c r="Q2041" s="199"/>
      <c r="R2041" s="199"/>
      <c r="S2041" s="199"/>
      <c r="T2041" s="199"/>
      <c r="U2041" s="199"/>
      <c r="V2041" s="199"/>
      <c r="W2041" s="199"/>
      <c r="X2041" s="199"/>
      <c r="Y2041" s="199"/>
      <c r="Z2041" s="199"/>
      <c r="AA2041" s="199"/>
    </row>
    <row r="2042" spans="1:27">
      <c r="A2042" s="199"/>
      <c r="B2042" s="199"/>
      <c r="C2042" s="199"/>
      <c r="D2042" s="199"/>
      <c r="E2042" s="199"/>
      <c r="F2042" s="199"/>
      <c r="G2042" s="199"/>
      <c r="H2042" s="199"/>
      <c r="I2042" s="199"/>
      <c r="J2042" s="199"/>
      <c r="K2042" s="199"/>
      <c r="L2042" s="199"/>
      <c r="M2042" s="199"/>
      <c r="N2042" s="199"/>
      <c r="O2042" s="199"/>
      <c r="P2042" s="199"/>
      <c r="Q2042" s="199"/>
      <c r="R2042" s="199"/>
      <c r="S2042" s="199"/>
      <c r="T2042" s="199"/>
      <c r="U2042" s="199"/>
      <c r="V2042" s="199"/>
      <c r="W2042" s="199"/>
      <c r="X2042" s="199"/>
      <c r="Y2042" s="199"/>
      <c r="Z2042" s="199"/>
      <c r="AA2042" s="199"/>
    </row>
    <row r="2043" spans="1:27">
      <c r="A2043" s="199"/>
      <c r="B2043" s="199"/>
      <c r="C2043" s="199"/>
      <c r="D2043" s="199"/>
      <c r="E2043" s="199"/>
      <c r="F2043" s="199"/>
      <c r="G2043" s="199"/>
      <c r="H2043" s="199"/>
      <c r="I2043" s="199"/>
      <c r="J2043" s="199"/>
      <c r="K2043" s="199"/>
      <c r="L2043" s="199"/>
      <c r="M2043" s="199"/>
      <c r="N2043" s="199"/>
      <c r="O2043" s="199"/>
      <c r="P2043" s="199"/>
      <c r="Q2043" s="199"/>
      <c r="R2043" s="199"/>
      <c r="S2043" s="199"/>
      <c r="T2043" s="199"/>
      <c r="U2043" s="199"/>
      <c r="V2043" s="199"/>
      <c r="W2043" s="199"/>
      <c r="X2043" s="199"/>
      <c r="Y2043" s="199"/>
      <c r="Z2043" s="199"/>
      <c r="AA2043" s="199"/>
    </row>
    <row r="2044" spans="1:27">
      <c r="A2044" s="199"/>
      <c r="B2044" s="199"/>
      <c r="C2044" s="199"/>
      <c r="D2044" s="199"/>
      <c r="E2044" s="199"/>
      <c r="F2044" s="199"/>
      <c r="G2044" s="199"/>
      <c r="H2044" s="199"/>
      <c r="I2044" s="199"/>
      <c r="J2044" s="199"/>
      <c r="K2044" s="199"/>
      <c r="L2044" s="199"/>
      <c r="M2044" s="199"/>
      <c r="N2044" s="199"/>
      <c r="O2044" s="199"/>
      <c r="P2044" s="199"/>
      <c r="Q2044" s="199"/>
      <c r="R2044" s="199"/>
      <c r="S2044" s="199"/>
      <c r="T2044" s="199"/>
      <c r="U2044" s="199"/>
      <c r="V2044" s="199"/>
      <c r="W2044" s="199"/>
      <c r="X2044" s="199"/>
      <c r="Y2044" s="199"/>
      <c r="Z2044" s="199"/>
      <c r="AA2044" s="199"/>
    </row>
    <row r="2045" spans="1:27">
      <c r="A2045" s="199"/>
      <c r="B2045" s="199"/>
      <c r="C2045" s="199"/>
      <c r="D2045" s="199"/>
      <c r="E2045" s="199"/>
      <c r="F2045" s="199"/>
      <c r="G2045" s="199"/>
      <c r="H2045" s="199"/>
      <c r="I2045" s="199"/>
      <c r="J2045" s="199"/>
      <c r="K2045" s="199"/>
      <c r="L2045" s="199"/>
      <c r="M2045" s="199"/>
      <c r="N2045" s="199"/>
      <c r="O2045" s="199"/>
      <c r="P2045" s="199"/>
      <c r="Q2045" s="199"/>
      <c r="R2045" s="199"/>
      <c r="S2045" s="199"/>
      <c r="T2045" s="199"/>
      <c r="U2045" s="199"/>
      <c r="V2045" s="199"/>
      <c r="W2045" s="199"/>
      <c r="X2045" s="199"/>
      <c r="Y2045" s="199"/>
      <c r="Z2045" s="199"/>
      <c r="AA2045" s="199"/>
    </row>
    <row r="2046" spans="1:27">
      <c r="A2046" s="199"/>
      <c r="B2046" s="199"/>
      <c r="C2046" s="199"/>
      <c r="D2046" s="199"/>
      <c r="E2046" s="199"/>
      <c r="F2046" s="199"/>
      <c r="G2046" s="199"/>
      <c r="H2046" s="199"/>
      <c r="I2046" s="199"/>
      <c r="J2046" s="199"/>
      <c r="K2046" s="199"/>
      <c r="L2046" s="199"/>
      <c r="M2046" s="199"/>
      <c r="N2046" s="199"/>
      <c r="O2046" s="199"/>
      <c r="P2046" s="199"/>
      <c r="Q2046" s="199"/>
      <c r="R2046" s="199"/>
      <c r="S2046" s="199"/>
      <c r="T2046" s="199"/>
      <c r="U2046" s="199"/>
      <c r="V2046" s="199"/>
      <c r="W2046" s="199"/>
      <c r="X2046" s="199"/>
      <c r="Y2046" s="199"/>
      <c r="Z2046" s="199"/>
      <c r="AA2046" s="199"/>
    </row>
    <row r="2047" spans="1:27">
      <c r="A2047" s="199"/>
      <c r="B2047" s="199"/>
      <c r="C2047" s="199"/>
      <c r="D2047" s="199"/>
      <c r="E2047" s="199"/>
      <c r="F2047" s="199"/>
      <c r="G2047" s="199"/>
      <c r="H2047" s="199"/>
      <c r="I2047" s="199"/>
      <c r="J2047" s="199"/>
      <c r="K2047" s="199"/>
      <c r="L2047" s="199"/>
      <c r="M2047" s="199"/>
      <c r="N2047" s="199"/>
      <c r="O2047" s="199"/>
      <c r="P2047" s="199"/>
      <c r="Q2047" s="199"/>
      <c r="R2047" s="199"/>
      <c r="S2047" s="199"/>
      <c r="T2047" s="199"/>
      <c r="U2047" s="199"/>
      <c r="V2047" s="199"/>
      <c r="W2047" s="199"/>
      <c r="X2047" s="199"/>
      <c r="Y2047" s="199"/>
      <c r="Z2047" s="199"/>
      <c r="AA2047" s="199"/>
    </row>
    <row r="2048" spans="1:27">
      <c r="A2048" s="199"/>
      <c r="B2048" s="199"/>
      <c r="C2048" s="199"/>
      <c r="D2048" s="199"/>
      <c r="E2048" s="199"/>
      <c r="F2048" s="199"/>
      <c r="G2048" s="199"/>
      <c r="H2048" s="199"/>
      <c r="I2048" s="199"/>
      <c r="J2048" s="199"/>
      <c r="K2048" s="199"/>
      <c r="L2048" s="199"/>
      <c r="M2048" s="199"/>
      <c r="N2048" s="199"/>
      <c r="O2048" s="199"/>
      <c r="P2048" s="199"/>
      <c r="Q2048" s="199"/>
      <c r="R2048" s="199"/>
      <c r="S2048" s="199"/>
      <c r="T2048" s="199"/>
      <c r="U2048" s="199"/>
      <c r="V2048" s="199"/>
      <c r="W2048" s="199"/>
      <c r="X2048" s="199"/>
      <c r="Y2048" s="199"/>
      <c r="Z2048" s="199"/>
      <c r="AA2048" s="199"/>
    </row>
    <row r="2049" spans="1:27">
      <c r="A2049" s="199"/>
      <c r="B2049" s="199"/>
      <c r="C2049" s="199"/>
      <c r="D2049" s="199"/>
      <c r="E2049" s="199"/>
      <c r="F2049" s="199"/>
      <c r="G2049" s="199"/>
      <c r="H2049" s="199"/>
      <c r="I2049" s="199"/>
      <c r="J2049" s="199"/>
      <c r="K2049" s="199"/>
      <c r="L2049" s="199"/>
      <c r="M2049" s="199"/>
      <c r="N2049" s="199"/>
      <c r="O2049" s="199"/>
      <c r="P2049" s="199"/>
      <c r="Q2049" s="199"/>
      <c r="R2049" s="199"/>
      <c r="S2049" s="199"/>
      <c r="T2049" s="199"/>
      <c r="U2049" s="199"/>
      <c r="V2049" s="199"/>
      <c r="W2049" s="199"/>
      <c r="X2049" s="199"/>
      <c r="Y2049" s="199"/>
      <c r="Z2049" s="199"/>
      <c r="AA2049" s="199"/>
    </row>
    <row r="2050" spans="1:27">
      <c r="A2050" s="199"/>
      <c r="B2050" s="199"/>
      <c r="C2050" s="199"/>
      <c r="D2050" s="199"/>
      <c r="E2050" s="199"/>
      <c r="F2050" s="199"/>
      <c r="G2050" s="199"/>
      <c r="H2050" s="199"/>
      <c r="I2050" s="199"/>
      <c r="J2050" s="199"/>
      <c r="K2050" s="199"/>
      <c r="L2050" s="199"/>
      <c r="M2050" s="199"/>
      <c r="N2050" s="199"/>
      <c r="O2050" s="199"/>
      <c r="P2050" s="199"/>
      <c r="Q2050" s="199"/>
      <c r="R2050" s="199"/>
      <c r="S2050" s="199"/>
      <c r="T2050" s="199"/>
      <c r="U2050" s="199"/>
      <c r="V2050" s="199"/>
      <c r="W2050" s="199"/>
      <c r="X2050" s="199"/>
      <c r="Y2050" s="199"/>
      <c r="Z2050" s="199"/>
      <c r="AA2050" s="199"/>
    </row>
    <row r="2051" spans="1:27">
      <c r="A2051" s="199"/>
      <c r="B2051" s="199"/>
      <c r="C2051" s="199"/>
      <c r="D2051" s="199"/>
      <c r="E2051" s="199"/>
      <c r="F2051" s="199"/>
      <c r="G2051" s="199"/>
      <c r="H2051" s="199"/>
      <c r="I2051" s="199"/>
      <c r="J2051" s="199"/>
      <c r="K2051" s="199"/>
      <c r="L2051" s="199"/>
      <c r="M2051" s="199"/>
      <c r="N2051" s="199"/>
      <c r="O2051" s="199"/>
      <c r="P2051" s="199"/>
      <c r="Q2051" s="199"/>
      <c r="R2051" s="199"/>
      <c r="S2051" s="199"/>
      <c r="T2051" s="199"/>
      <c r="U2051" s="199"/>
      <c r="V2051" s="199"/>
      <c r="W2051" s="199"/>
      <c r="X2051" s="199"/>
      <c r="Y2051" s="199"/>
      <c r="Z2051" s="199"/>
      <c r="AA2051" s="199"/>
    </row>
    <row r="2052" spans="1:27">
      <c r="A2052" s="199"/>
      <c r="B2052" s="199"/>
      <c r="C2052" s="199"/>
      <c r="D2052" s="199"/>
      <c r="E2052" s="199"/>
      <c r="F2052" s="199"/>
      <c r="G2052" s="199"/>
      <c r="H2052" s="199"/>
      <c r="I2052" s="199"/>
      <c r="J2052" s="199"/>
      <c r="K2052" s="199"/>
      <c r="L2052" s="199"/>
      <c r="M2052" s="199"/>
      <c r="N2052" s="199"/>
      <c r="O2052" s="199"/>
      <c r="P2052" s="199"/>
      <c r="Q2052" s="199"/>
      <c r="R2052" s="199"/>
      <c r="S2052" s="199"/>
      <c r="T2052" s="199"/>
      <c r="U2052" s="199"/>
      <c r="V2052" s="199"/>
      <c r="W2052" s="199"/>
      <c r="X2052" s="199"/>
      <c r="Y2052" s="199"/>
      <c r="Z2052" s="199"/>
      <c r="AA2052" s="199"/>
    </row>
    <row r="2053" spans="1:27">
      <c r="A2053" s="199"/>
      <c r="B2053" s="199"/>
      <c r="C2053" s="199"/>
      <c r="D2053" s="199"/>
      <c r="E2053" s="199"/>
      <c r="F2053" s="199"/>
      <c r="G2053" s="199"/>
      <c r="H2053" s="199"/>
      <c r="I2053" s="199"/>
      <c r="J2053" s="199"/>
      <c r="K2053" s="199"/>
      <c r="L2053" s="199"/>
      <c r="M2053" s="199"/>
      <c r="N2053" s="199"/>
      <c r="O2053" s="199"/>
      <c r="P2053" s="199"/>
      <c r="Q2053" s="199"/>
      <c r="R2053" s="199"/>
      <c r="S2053" s="199"/>
      <c r="T2053" s="199"/>
      <c r="U2053" s="199"/>
      <c r="V2053" s="199"/>
      <c r="W2053" s="199"/>
      <c r="X2053" s="199"/>
      <c r="Y2053" s="199"/>
      <c r="Z2053" s="199"/>
      <c r="AA2053" s="199"/>
    </row>
    <row r="2054" spans="1:27">
      <c r="A2054" s="199"/>
      <c r="B2054" s="199"/>
      <c r="C2054" s="199"/>
      <c r="D2054" s="199"/>
      <c r="E2054" s="199"/>
      <c r="F2054" s="199"/>
      <c r="G2054" s="199"/>
      <c r="H2054" s="199"/>
      <c r="I2054" s="199"/>
      <c r="J2054" s="199"/>
      <c r="K2054" s="199"/>
      <c r="L2054" s="199"/>
      <c r="M2054" s="199"/>
      <c r="N2054" s="199"/>
      <c r="O2054" s="199"/>
      <c r="P2054" s="199"/>
      <c r="Q2054" s="199"/>
      <c r="R2054" s="199"/>
      <c r="S2054" s="199"/>
      <c r="T2054" s="199"/>
      <c r="U2054" s="199"/>
      <c r="V2054" s="199"/>
      <c r="W2054" s="199"/>
      <c r="X2054" s="199"/>
      <c r="Y2054" s="199"/>
      <c r="Z2054" s="199"/>
      <c r="AA2054" s="199"/>
    </row>
    <row r="2055" spans="1:27">
      <c r="A2055" s="199"/>
      <c r="B2055" s="199"/>
      <c r="C2055" s="199"/>
      <c r="D2055" s="199"/>
      <c r="E2055" s="199"/>
      <c r="F2055" s="199"/>
      <c r="G2055" s="199"/>
      <c r="H2055" s="199"/>
      <c r="I2055" s="199"/>
      <c r="J2055" s="199"/>
      <c r="K2055" s="199"/>
      <c r="L2055" s="199"/>
      <c r="M2055" s="199"/>
      <c r="N2055" s="199"/>
      <c r="O2055" s="199"/>
      <c r="P2055" s="199"/>
      <c r="Q2055" s="199"/>
      <c r="R2055" s="199"/>
      <c r="S2055" s="199"/>
      <c r="T2055" s="199"/>
      <c r="U2055" s="199"/>
      <c r="V2055" s="199"/>
      <c r="W2055" s="199"/>
      <c r="X2055" s="199"/>
      <c r="Y2055" s="199"/>
      <c r="Z2055" s="199"/>
      <c r="AA2055" s="199"/>
    </row>
    <row r="2056" spans="1:27">
      <c r="A2056" s="199"/>
      <c r="B2056" s="199"/>
      <c r="C2056" s="199"/>
      <c r="D2056" s="199"/>
      <c r="E2056" s="199"/>
      <c r="F2056" s="199"/>
      <c r="G2056" s="199"/>
      <c r="H2056" s="199"/>
      <c r="I2056" s="199"/>
      <c r="J2056" s="199"/>
      <c r="K2056" s="199"/>
      <c r="L2056" s="199"/>
      <c r="M2056" s="199"/>
      <c r="N2056" s="199"/>
      <c r="O2056" s="199"/>
      <c r="P2056" s="199"/>
      <c r="Q2056" s="199"/>
      <c r="R2056" s="199"/>
      <c r="S2056" s="199"/>
      <c r="T2056" s="199"/>
      <c r="U2056" s="199"/>
      <c r="V2056" s="199"/>
      <c r="W2056" s="199"/>
      <c r="X2056" s="199"/>
      <c r="Y2056" s="199"/>
      <c r="Z2056" s="199"/>
      <c r="AA2056" s="199"/>
    </row>
    <row r="2057" spans="1:27">
      <c r="A2057" s="199"/>
      <c r="B2057" s="199"/>
      <c r="C2057" s="199"/>
      <c r="D2057" s="199"/>
      <c r="E2057" s="199"/>
      <c r="F2057" s="199"/>
      <c r="G2057" s="199"/>
      <c r="H2057" s="199"/>
      <c r="I2057" s="199"/>
      <c r="J2057" s="199"/>
      <c r="K2057" s="199"/>
      <c r="L2057" s="199"/>
      <c r="M2057" s="199"/>
      <c r="N2057" s="199"/>
      <c r="O2057" s="199"/>
      <c r="P2057" s="199"/>
      <c r="Q2057" s="199"/>
      <c r="R2057" s="199"/>
      <c r="S2057" s="199"/>
      <c r="T2057" s="199"/>
      <c r="U2057" s="199"/>
      <c r="V2057" s="199"/>
      <c r="W2057" s="199"/>
      <c r="X2057" s="199"/>
      <c r="Y2057" s="199"/>
      <c r="Z2057" s="199"/>
      <c r="AA2057" s="199"/>
    </row>
    <row r="2058" spans="1:27">
      <c r="A2058" s="199"/>
      <c r="B2058" s="199"/>
      <c r="C2058" s="199"/>
      <c r="D2058" s="199"/>
      <c r="E2058" s="199"/>
      <c r="F2058" s="199"/>
      <c r="G2058" s="199"/>
      <c r="H2058" s="199"/>
      <c r="I2058" s="199"/>
      <c r="J2058" s="199"/>
      <c r="K2058" s="199"/>
      <c r="L2058" s="199"/>
      <c r="M2058" s="199"/>
      <c r="N2058" s="199"/>
      <c r="O2058" s="199"/>
      <c r="P2058" s="199"/>
      <c r="Q2058" s="199"/>
      <c r="R2058" s="199"/>
      <c r="S2058" s="199"/>
      <c r="T2058" s="199"/>
      <c r="U2058" s="199"/>
      <c r="V2058" s="199"/>
      <c r="W2058" s="199"/>
      <c r="X2058" s="199"/>
      <c r="Y2058" s="199"/>
      <c r="Z2058" s="199"/>
      <c r="AA2058" s="199"/>
    </row>
    <row r="2059" spans="1:27">
      <c r="A2059" s="199"/>
      <c r="B2059" s="199"/>
      <c r="C2059" s="199"/>
      <c r="D2059" s="199"/>
      <c r="E2059" s="199"/>
      <c r="F2059" s="199"/>
      <c r="G2059" s="199"/>
      <c r="H2059" s="199"/>
      <c r="I2059" s="199"/>
      <c r="J2059" s="199"/>
      <c r="K2059" s="199"/>
      <c r="L2059" s="199"/>
      <c r="M2059" s="199"/>
      <c r="N2059" s="199"/>
      <c r="O2059" s="199"/>
      <c r="P2059" s="199"/>
      <c r="Q2059" s="199"/>
      <c r="R2059" s="199"/>
      <c r="S2059" s="199"/>
      <c r="T2059" s="199"/>
      <c r="U2059" s="199"/>
      <c r="V2059" s="199"/>
      <c r="W2059" s="199"/>
      <c r="X2059" s="199"/>
      <c r="Y2059" s="199"/>
      <c r="Z2059" s="199"/>
      <c r="AA2059" s="199"/>
    </row>
    <row r="2060" spans="1:27">
      <c r="A2060" s="199"/>
      <c r="B2060" s="199"/>
      <c r="C2060" s="199"/>
      <c r="D2060" s="199"/>
      <c r="E2060" s="199"/>
      <c r="F2060" s="199"/>
      <c r="G2060" s="199"/>
      <c r="H2060" s="199"/>
      <c r="I2060" s="199"/>
      <c r="J2060" s="199"/>
      <c r="K2060" s="199"/>
      <c r="L2060" s="199"/>
      <c r="M2060" s="199"/>
      <c r="N2060" s="199"/>
      <c r="O2060" s="199"/>
      <c r="P2060" s="199"/>
      <c r="Q2060" s="199"/>
      <c r="R2060" s="199"/>
      <c r="S2060" s="199"/>
      <c r="T2060" s="199"/>
      <c r="U2060" s="199"/>
      <c r="V2060" s="199"/>
      <c r="W2060" s="199"/>
      <c r="X2060" s="199"/>
      <c r="Y2060" s="199"/>
      <c r="Z2060" s="199"/>
      <c r="AA2060" s="199"/>
    </row>
    <row r="2061" spans="1:27">
      <c r="A2061" s="199"/>
      <c r="B2061" s="199"/>
      <c r="C2061" s="199"/>
      <c r="D2061" s="199"/>
      <c r="E2061" s="199"/>
      <c r="F2061" s="199"/>
      <c r="G2061" s="199"/>
      <c r="H2061" s="199"/>
      <c r="I2061" s="199"/>
      <c r="J2061" s="199"/>
      <c r="K2061" s="199"/>
      <c r="L2061" s="199"/>
      <c r="M2061" s="199"/>
      <c r="N2061" s="199"/>
      <c r="O2061" s="199"/>
      <c r="P2061" s="199"/>
      <c r="Q2061" s="199"/>
      <c r="R2061" s="199"/>
      <c r="S2061" s="199"/>
      <c r="T2061" s="199"/>
      <c r="U2061" s="199"/>
      <c r="V2061" s="199"/>
      <c r="W2061" s="199"/>
      <c r="X2061" s="199"/>
      <c r="Y2061" s="199"/>
      <c r="Z2061" s="199"/>
      <c r="AA2061" s="199"/>
    </row>
    <row r="2062" spans="1:27">
      <c r="A2062" s="199"/>
      <c r="B2062" s="199"/>
      <c r="C2062" s="199"/>
      <c r="D2062" s="199"/>
      <c r="E2062" s="199"/>
      <c r="F2062" s="199"/>
      <c r="G2062" s="199"/>
      <c r="H2062" s="199"/>
      <c r="I2062" s="199"/>
      <c r="J2062" s="199"/>
      <c r="K2062" s="199"/>
      <c r="L2062" s="199"/>
      <c r="M2062" s="199"/>
      <c r="N2062" s="199"/>
      <c r="O2062" s="199"/>
      <c r="P2062" s="199"/>
      <c r="Q2062" s="199"/>
      <c r="R2062" s="199"/>
      <c r="S2062" s="199"/>
      <c r="T2062" s="199"/>
      <c r="U2062" s="199"/>
      <c r="V2062" s="199"/>
      <c r="W2062" s="199"/>
      <c r="X2062" s="199"/>
      <c r="Y2062" s="199"/>
      <c r="Z2062" s="199"/>
      <c r="AA2062" s="199"/>
    </row>
    <row r="2063" spans="1:27">
      <c r="A2063" s="199"/>
      <c r="B2063" s="199"/>
      <c r="C2063" s="199"/>
      <c r="D2063" s="199"/>
      <c r="E2063" s="199"/>
      <c r="F2063" s="199"/>
      <c r="G2063" s="199"/>
      <c r="H2063" s="199"/>
      <c r="I2063" s="199"/>
      <c r="J2063" s="199"/>
      <c r="K2063" s="199"/>
      <c r="L2063" s="199"/>
      <c r="M2063" s="199"/>
      <c r="N2063" s="199"/>
      <c r="O2063" s="199"/>
      <c r="P2063" s="199"/>
      <c r="Q2063" s="199"/>
      <c r="R2063" s="199"/>
      <c r="S2063" s="199"/>
      <c r="T2063" s="199"/>
      <c r="U2063" s="199"/>
      <c r="V2063" s="199"/>
      <c r="W2063" s="199"/>
      <c r="X2063" s="199"/>
      <c r="Y2063" s="199"/>
      <c r="Z2063" s="199"/>
      <c r="AA2063" s="199"/>
    </row>
    <row r="2064" spans="1:27">
      <c r="A2064" s="199"/>
      <c r="B2064" s="199"/>
      <c r="C2064" s="199"/>
      <c r="D2064" s="199"/>
      <c r="E2064" s="199"/>
      <c r="F2064" s="199"/>
      <c r="G2064" s="199"/>
      <c r="H2064" s="199"/>
      <c r="I2064" s="199"/>
      <c r="J2064" s="199"/>
      <c r="K2064" s="199"/>
      <c r="L2064" s="199"/>
      <c r="M2064" s="199"/>
      <c r="N2064" s="199"/>
      <c r="O2064" s="199"/>
      <c r="P2064" s="199"/>
      <c r="Q2064" s="199"/>
      <c r="R2064" s="199"/>
      <c r="S2064" s="199"/>
      <c r="T2064" s="199"/>
      <c r="U2064" s="199"/>
      <c r="V2064" s="199"/>
      <c r="W2064" s="199"/>
      <c r="X2064" s="199"/>
      <c r="Y2064" s="199"/>
      <c r="Z2064" s="199"/>
      <c r="AA2064" s="199"/>
    </row>
    <row r="2065" spans="1:27">
      <c r="A2065" s="199"/>
      <c r="B2065" s="199"/>
      <c r="C2065" s="199"/>
      <c r="D2065" s="199"/>
      <c r="E2065" s="199"/>
      <c r="F2065" s="199"/>
      <c r="G2065" s="199"/>
      <c r="H2065" s="199"/>
      <c r="I2065" s="199"/>
      <c r="J2065" s="199"/>
      <c r="K2065" s="199"/>
      <c r="L2065" s="199"/>
      <c r="M2065" s="199"/>
      <c r="N2065" s="199"/>
      <c r="O2065" s="199"/>
      <c r="P2065" s="199"/>
      <c r="Q2065" s="199"/>
      <c r="R2065" s="199"/>
      <c r="S2065" s="199"/>
      <c r="T2065" s="199"/>
      <c r="U2065" s="199"/>
      <c r="V2065" s="199"/>
      <c r="W2065" s="199"/>
      <c r="X2065" s="199"/>
      <c r="Y2065" s="199"/>
      <c r="Z2065" s="199"/>
      <c r="AA2065" s="199"/>
    </row>
    <row r="2066" spans="1:27">
      <c r="A2066" s="199"/>
      <c r="B2066" s="199"/>
      <c r="C2066" s="199"/>
      <c r="D2066" s="199"/>
      <c r="E2066" s="199"/>
      <c r="F2066" s="199"/>
      <c r="G2066" s="199"/>
      <c r="H2066" s="199"/>
      <c r="I2066" s="199"/>
      <c r="J2066" s="199"/>
      <c r="K2066" s="199"/>
      <c r="L2066" s="199"/>
      <c r="M2066" s="199"/>
      <c r="N2066" s="199"/>
      <c r="O2066" s="199"/>
      <c r="P2066" s="199"/>
      <c r="Q2066" s="199"/>
      <c r="R2066" s="199"/>
      <c r="S2066" s="199"/>
      <c r="T2066" s="199"/>
      <c r="U2066" s="199"/>
      <c r="V2066" s="199"/>
      <c r="W2066" s="199"/>
      <c r="X2066" s="199"/>
      <c r="Y2066" s="199"/>
      <c r="Z2066" s="199"/>
      <c r="AA2066" s="199"/>
    </row>
    <row r="2067" spans="1:27">
      <c r="A2067" s="199"/>
      <c r="B2067" s="199"/>
      <c r="C2067" s="199"/>
      <c r="D2067" s="199"/>
      <c r="E2067" s="199"/>
      <c r="F2067" s="199"/>
      <c r="G2067" s="199"/>
      <c r="H2067" s="199"/>
      <c r="I2067" s="199"/>
      <c r="J2067" s="199"/>
      <c r="K2067" s="199"/>
      <c r="L2067" s="199"/>
      <c r="M2067" s="199"/>
      <c r="N2067" s="199"/>
      <c r="O2067" s="199"/>
      <c r="P2067" s="199"/>
      <c r="Q2067" s="199"/>
      <c r="R2067" s="199"/>
      <c r="S2067" s="199"/>
      <c r="T2067" s="199"/>
      <c r="U2067" s="199"/>
      <c r="V2067" s="199"/>
      <c r="W2067" s="199"/>
      <c r="X2067" s="199"/>
      <c r="Y2067" s="199"/>
      <c r="Z2067" s="199"/>
      <c r="AA2067" s="199"/>
    </row>
    <row r="2068" spans="1:27">
      <c r="A2068" s="199"/>
      <c r="B2068" s="199"/>
      <c r="C2068" s="199"/>
      <c r="D2068" s="199"/>
      <c r="E2068" s="199"/>
      <c r="F2068" s="199"/>
      <c r="G2068" s="199"/>
      <c r="H2068" s="199"/>
      <c r="I2068" s="199"/>
      <c r="J2068" s="199"/>
      <c r="K2068" s="199"/>
      <c r="L2068" s="199"/>
      <c r="M2068" s="199"/>
      <c r="N2068" s="199"/>
      <c r="O2068" s="199"/>
      <c r="P2068" s="199"/>
      <c r="Q2068" s="199"/>
      <c r="R2068" s="199"/>
      <c r="S2068" s="199"/>
      <c r="T2068" s="199"/>
      <c r="U2068" s="199"/>
      <c r="V2068" s="199"/>
      <c r="W2068" s="199"/>
      <c r="X2068" s="199"/>
      <c r="Y2068" s="199"/>
      <c r="Z2068" s="199"/>
      <c r="AA2068" s="199"/>
    </row>
    <row r="2069" spans="1:27">
      <c r="A2069" s="199"/>
      <c r="B2069" s="199"/>
      <c r="C2069" s="199"/>
      <c r="D2069" s="199"/>
      <c r="E2069" s="199"/>
      <c r="F2069" s="199"/>
      <c r="G2069" s="199"/>
      <c r="H2069" s="199"/>
      <c r="I2069" s="199"/>
      <c r="J2069" s="199"/>
      <c r="K2069" s="199"/>
      <c r="L2069" s="199"/>
      <c r="M2069" s="199"/>
      <c r="N2069" s="199"/>
      <c r="O2069" s="199"/>
      <c r="P2069" s="199"/>
      <c r="Q2069" s="199"/>
      <c r="R2069" s="199"/>
      <c r="S2069" s="199"/>
      <c r="T2069" s="199"/>
      <c r="U2069" s="199"/>
      <c r="V2069" s="199"/>
      <c r="W2069" s="199"/>
      <c r="X2069" s="199"/>
      <c r="Y2069" s="199"/>
      <c r="Z2069" s="199"/>
      <c r="AA2069" s="199"/>
    </row>
    <row r="2070" spans="1:27">
      <c r="A2070" s="199"/>
      <c r="B2070" s="199"/>
      <c r="C2070" s="199"/>
      <c r="D2070" s="199"/>
      <c r="E2070" s="199"/>
      <c r="F2070" s="199"/>
      <c r="G2070" s="199"/>
      <c r="H2070" s="199"/>
      <c r="I2070" s="199"/>
      <c r="J2070" s="199"/>
      <c r="K2070" s="199"/>
      <c r="L2070" s="199"/>
      <c r="M2070" s="199"/>
      <c r="N2070" s="199"/>
      <c r="O2070" s="199"/>
      <c r="P2070" s="199"/>
      <c r="Q2070" s="199"/>
      <c r="R2070" s="199"/>
      <c r="S2070" s="199"/>
      <c r="T2070" s="199"/>
      <c r="U2070" s="199"/>
      <c r="V2070" s="199"/>
      <c r="W2070" s="199"/>
      <c r="X2070" s="199"/>
      <c r="Y2070" s="199"/>
      <c r="Z2070" s="199"/>
      <c r="AA2070" s="199"/>
    </row>
    <row r="2071" spans="1:27">
      <c r="A2071" s="199"/>
      <c r="B2071" s="199"/>
      <c r="C2071" s="199"/>
      <c r="D2071" s="199"/>
      <c r="E2071" s="199"/>
      <c r="F2071" s="199"/>
      <c r="G2071" s="199"/>
      <c r="H2071" s="199"/>
      <c r="I2071" s="199"/>
      <c r="J2071" s="199"/>
      <c r="K2071" s="199"/>
      <c r="L2071" s="199"/>
      <c r="M2071" s="199"/>
      <c r="N2071" s="199"/>
      <c r="O2071" s="199"/>
      <c r="P2071" s="199"/>
      <c r="Q2071" s="199"/>
      <c r="R2071" s="199"/>
      <c r="S2071" s="199"/>
      <c r="T2071" s="199"/>
      <c r="U2071" s="199"/>
      <c r="V2071" s="199"/>
      <c r="W2071" s="199"/>
      <c r="X2071" s="199"/>
      <c r="Y2071" s="199"/>
      <c r="Z2071" s="199"/>
      <c r="AA2071" s="199"/>
    </row>
    <row r="2072" spans="1:27">
      <c r="A2072" s="199"/>
      <c r="B2072" s="199"/>
      <c r="C2072" s="199"/>
      <c r="D2072" s="199"/>
      <c r="E2072" s="199"/>
      <c r="F2072" s="199"/>
      <c r="G2072" s="199"/>
      <c r="H2072" s="199"/>
      <c r="I2072" s="199"/>
      <c r="J2072" s="199"/>
      <c r="K2072" s="199"/>
      <c r="L2072" s="199"/>
      <c r="M2072" s="199"/>
      <c r="N2072" s="199"/>
      <c r="O2072" s="199"/>
      <c r="P2072" s="199"/>
      <c r="Q2072" s="199"/>
      <c r="R2072" s="199"/>
      <c r="S2072" s="199"/>
      <c r="T2072" s="199"/>
      <c r="U2072" s="199"/>
      <c r="V2072" s="199"/>
      <c r="W2072" s="199"/>
      <c r="X2072" s="199"/>
      <c r="Y2072" s="199"/>
      <c r="Z2072" s="199"/>
      <c r="AA2072" s="199"/>
    </row>
    <row r="2073" spans="1:27">
      <c r="A2073" s="199"/>
      <c r="B2073" s="199"/>
      <c r="C2073" s="199"/>
      <c r="D2073" s="199"/>
      <c r="E2073" s="199"/>
      <c r="F2073" s="199"/>
      <c r="G2073" s="199"/>
      <c r="H2073" s="199"/>
      <c r="I2073" s="199"/>
      <c r="J2073" s="199"/>
      <c r="K2073" s="199"/>
      <c r="L2073" s="199"/>
      <c r="M2073" s="199"/>
      <c r="N2073" s="199"/>
      <c r="O2073" s="199"/>
      <c r="P2073" s="199"/>
      <c r="Q2073" s="199"/>
      <c r="R2073" s="199"/>
      <c r="S2073" s="199"/>
      <c r="T2073" s="199"/>
      <c r="U2073" s="199"/>
      <c r="V2073" s="199"/>
      <c r="W2073" s="199"/>
      <c r="X2073" s="199"/>
      <c r="Y2073" s="199"/>
      <c r="Z2073" s="199"/>
      <c r="AA2073" s="199"/>
    </row>
    <row r="2074" spans="1:27">
      <c r="A2074" s="199"/>
      <c r="B2074" s="199"/>
      <c r="C2074" s="199"/>
      <c r="D2074" s="199"/>
      <c r="E2074" s="199"/>
      <c r="F2074" s="199"/>
      <c r="G2074" s="199"/>
      <c r="H2074" s="199"/>
      <c r="I2074" s="199"/>
      <c r="J2074" s="199"/>
      <c r="K2074" s="199"/>
      <c r="L2074" s="199"/>
      <c r="M2074" s="199"/>
      <c r="N2074" s="199"/>
      <c r="O2074" s="199"/>
      <c r="P2074" s="199"/>
      <c r="Q2074" s="199"/>
      <c r="R2074" s="199"/>
      <c r="S2074" s="199"/>
      <c r="T2074" s="199"/>
      <c r="U2074" s="199"/>
      <c r="V2074" s="199"/>
      <c r="W2074" s="199"/>
      <c r="X2074" s="199"/>
      <c r="Y2074" s="199"/>
      <c r="Z2074" s="199"/>
      <c r="AA2074" s="199"/>
    </row>
    <row r="2075" spans="1:27">
      <c r="A2075" s="199"/>
      <c r="B2075" s="199"/>
      <c r="C2075" s="199"/>
      <c r="D2075" s="199"/>
      <c r="E2075" s="199"/>
      <c r="F2075" s="199"/>
      <c r="G2075" s="199"/>
      <c r="H2075" s="199"/>
      <c r="I2075" s="199"/>
      <c r="J2075" s="199"/>
      <c r="K2075" s="199"/>
      <c r="L2075" s="199"/>
      <c r="M2075" s="199"/>
      <c r="N2075" s="199"/>
      <c r="O2075" s="199"/>
      <c r="P2075" s="199"/>
      <c r="Q2075" s="199"/>
      <c r="R2075" s="199"/>
      <c r="S2075" s="199"/>
      <c r="T2075" s="199"/>
      <c r="U2075" s="199"/>
      <c r="V2075" s="199"/>
      <c r="W2075" s="199"/>
      <c r="X2075" s="199"/>
      <c r="Y2075" s="199"/>
      <c r="Z2075" s="199"/>
      <c r="AA2075" s="199"/>
    </row>
    <row r="2076" spans="1:27">
      <c r="A2076" s="199"/>
      <c r="B2076" s="199"/>
      <c r="C2076" s="199"/>
      <c r="D2076" s="199"/>
      <c r="E2076" s="199"/>
      <c r="F2076" s="199"/>
      <c r="G2076" s="199"/>
      <c r="H2076" s="199"/>
      <c r="I2076" s="199"/>
      <c r="J2076" s="199"/>
      <c r="K2076" s="199"/>
      <c r="L2076" s="199"/>
      <c r="M2076" s="199"/>
      <c r="N2076" s="199"/>
      <c r="O2076" s="199"/>
      <c r="P2076" s="199"/>
      <c r="Q2076" s="199"/>
      <c r="R2076" s="199"/>
      <c r="S2076" s="199"/>
      <c r="T2076" s="199"/>
      <c r="U2076" s="199"/>
      <c r="V2076" s="199"/>
      <c r="W2076" s="199"/>
      <c r="X2076" s="199"/>
      <c r="Y2076" s="199"/>
      <c r="Z2076" s="199"/>
      <c r="AA2076" s="199"/>
    </row>
    <row r="2077" spans="1:27">
      <c r="A2077" s="199"/>
      <c r="B2077" s="199"/>
      <c r="C2077" s="199"/>
      <c r="D2077" s="199"/>
      <c r="E2077" s="199"/>
      <c r="F2077" s="199"/>
      <c r="G2077" s="199"/>
      <c r="H2077" s="199"/>
      <c r="I2077" s="199"/>
      <c r="J2077" s="199"/>
      <c r="K2077" s="199"/>
      <c r="L2077" s="199"/>
      <c r="M2077" s="199"/>
      <c r="N2077" s="199"/>
      <c r="O2077" s="199"/>
      <c r="P2077" s="199"/>
      <c r="Q2077" s="199"/>
      <c r="R2077" s="199"/>
      <c r="S2077" s="199"/>
      <c r="T2077" s="199"/>
      <c r="U2077" s="199"/>
      <c r="V2077" s="199"/>
      <c r="W2077" s="199"/>
      <c r="X2077" s="199"/>
      <c r="Y2077" s="199"/>
      <c r="Z2077" s="199"/>
      <c r="AA2077" s="199"/>
    </row>
    <row r="2078" spans="1:27">
      <c r="A2078" s="199"/>
      <c r="B2078" s="199"/>
      <c r="C2078" s="199"/>
      <c r="D2078" s="199"/>
      <c r="E2078" s="199"/>
      <c r="F2078" s="199"/>
      <c r="G2078" s="199"/>
      <c r="H2078" s="199"/>
      <c r="I2078" s="199"/>
      <c r="J2078" s="199"/>
      <c r="K2078" s="199"/>
      <c r="L2078" s="199"/>
      <c r="M2078" s="199"/>
      <c r="N2078" s="199"/>
      <c r="O2078" s="199"/>
      <c r="P2078" s="199"/>
      <c r="Q2078" s="199"/>
      <c r="R2078" s="199"/>
      <c r="S2078" s="199"/>
      <c r="T2078" s="199"/>
      <c r="U2078" s="199"/>
      <c r="V2078" s="199"/>
      <c r="W2078" s="199"/>
      <c r="X2078" s="199"/>
      <c r="Y2078" s="199"/>
      <c r="Z2078" s="199"/>
      <c r="AA2078" s="199"/>
    </row>
    <row r="2079" spans="1:27">
      <c r="A2079" s="199"/>
      <c r="B2079" s="199"/>
      <c r="C2079" s="199"/>
      <c r="D2079" s="199"/>
      <c r="E2079" s="199"/>
      <c r="F2079" s="199"/>
      <c r="G2079" s="199"/>
      <c r="H2079" s="199"/>
      <c r="I2079" s="199"/>
      <c r="J2079" s="199"/>
      <c r="K2079" s="199"/>
      <c r="L2079" s="199"/>
      <c r="M2079" s="199"/>
      <c r="N2079" s="199"/>
      <c r="O2079" s="199"/>
      <c r="P2079" s="199"/>
      <c r="Q2079" s="199"/>
      <c r="R2079" s="199"/>
      <c r="S2079" s="199"/>
      <c r="T2079" s="199"/>
      <c r="U2079" s="199"/>
      <c r="V2079" s="199"/>
      <c r="W2079" s="199"/>
      <c r="X2079" s="199"/>
      <c r="Y2079" s="199"/>
      <c r="Z2079" s="199"/>
      <c r="AA2079" s="199"/>
    </row>
    <row r="2080" spans="1:27">
      <c r="A2080" s="199"/>
      <c r="B2080" s="199"/>
      <c r="C2080" s="199"/>
      <c r="D2080" s="199"/>
      <c r="E2080" s="199"/>
      <c r="F2080" s="199"/>
      <c r="G2080" s="199"/>
      <c r="H2080" s="199"/>
      <c r="I2080" s="199"/>
      <c r="J2080" s="199"/>
      <c r="K2080" s="199"/>
      <c r="L2080" s="199"/>
      <c r="M2080" s="199"/>
      <c r="N2080" s="199"/>
      <c r="O2080" s="199"/>
      <c r="P2080" s="199"/>
      <c r="Q2080" s="199"/>
      <c r="R2080" s="199"/>
      <c r="S2080" s="199"/>
      <c r="T2080" s="199"/>
      <c r="U2080" s="199"/>
      <c r="V2080" s="199"/>
      <c r="W2080" s="199"/>
      <c r="X2080" s="199"/>
      <c r="Y2080" s="199"/>
      <c r="Z2080" s="199"/>
      <c r="AA2080" s="199"/>
    </row>
    <row r="2081" spans="1:27">
      <c r="A2081" s="199"/>
      <c r="B2081" s="199"/>
      <c r="C2081" s="199"/>
      <c r="D2081" s="199"/>
      <c r="E2081" s="199"/>
      <c r="F2081" s="199"/>
      <c r="G2081" s="199"/>
      <c r="H2081" s="199"/>
      <c r="I2081" s="199"/>
      <c r="J2081" s="199"/>
      <c r="K2081" s="199"/>
      <c r="L2081" s="199"/>
      <c r="M2081" s="199"/>
      <c r="N2081" s="199"/>
      <c r="O2081" s="199"/>
      <c r="P2081" s="199"/>
      <c r="Q2081" s="199"/>
      <c r="R2081" s="199"/>
      <c r="S2081" s="199"/>
      <c r="T2081" s="199"/>
      <c r="U2081" s="199"/>
      <c r="V2081" s="199"/>
      <c r="W2081" s="199"/>
      <c r="X2081" s="199"/>
      <c r="Y2081" s="199"/>
      <c r="Z2081" s="199"/>
      <c r="AA2081" s="199"/>
    </row>
    <row r="2082" spans="1:27">
      <c r="A2082" s="199"/>
      <c r="B2082" s="199"/>
      <c r="C2082" s="199"/>
      <c r="D2082" s="199"/>
      <c r="E2082" s="199"/>
      <c r="F2082" s="199"/>
      <c r="G2082" s="199"/>
      <c r="H2082" s="199"/>
      <c r="I2082" s="199"/>
      <c r="J2082" s="199"/>
      <c r="K2082" s="199"/>
      <c r="L2082" s="199"/>
      <c r="M2082" s="199"/>
      <c r="N2082" s="199"/>
      <c r="O2082" s="199"/>
      <c r="P2082" s="199"/>
      <c r="Q2082" s="199"/>
      <c r="R2082" s="199"/>
      <c r="S2082" s="199"/>
      <c r="T2082" s="199"/>
      <c r="U2082" s="199"/>
      <c r="V2082" s="199"/>
      <c r="W2082" s="199"/>
      <c r="X2082" s="199"/>
      <c r="Y2082" s="199"/>
      <c r="Z2082" s="199"/>
      <c r="AA2082" s="199"/>
    </row>
    <row r="2083" spans="1:27">
      <c r="A2083" s="199"/>
      <c r="B2083" s="199"/>
      <c r="C2083" s="199"/>
      <c r="D2083" s="199"/>
      <c r="E2083" s="199"/>
      <c r="F2083" s="199"/>
      <c r="G2083" s="199"/>
      <c r="H2083" s="199"/>
      <c r="I2083" s="199"/>
      <c r="J2083" s="199"/>
      <c r="K2083" s="199"/>
      <c r="L2083" s="199"/>
      <c r="M2083" s="199"/>
      <c r="N2083" s="199"/>
      <c r="O2083" s="199"/>
      <c r="P2083" s="199"/>
      <c r="Q2083" s="199"/>
      <c r="R2083" s="199"/>
      <c r="S2083" s="199"/>
      <c r="T2083" s="199"/>
      <c r="U2083" s="199"/>
      <c r="V2083" s="199"/>
      <c r="W2083" s="199"/>
      <c r="X2083" s="199"/>
      <c r="Y2083" s="199"/>
      <c r="Z2083" s="199"/>
      <c r="AA2083" s="199"/>
    </row>
    <row r="2084" spans="1:27">
      <c r="A2084" s="199"/>
      <c r="B2084" s="199"/>
      <c r="C2084" s="199"/>
      <c r="D2084" s="199"/>
      <c r="E2084" s="199"/>
      <c r="F2084" s="199"/>
      <c r="G2084" s="199"/>
      <c r="H2084" s="199"/>
      <c r="I2084" s="199"/>
      <c r="J2084" s="199"/>
      <c r="K2084" s="199"/>
      <c r="L2084" s="199"/>
      <c r="M2084" s="199"/>
      <c r="N2084" s="199"/>
      <c r="O2084" s="199"/>
      <c r="P2084" s="199"/>
      <c r="Q2084" s="199"/>
      <c r="R2084" s="199"/>
      <c r="S2084" s="199"/>
      <c r="T2084" s="199"/>
      <c r="U2084" s="199"/>
      <c r="V2084" s="199"/>
      <c r="W2084" s="199"/>
      <c r="X2084" s="199"/>
      <c r="Y2084" s="199"/>
      <c r="Z2084" s="199"/>
      <c r="AA2084" s="199"/>
    </row>
    <row r="2085" spans="1:27">
      <c r="A2085" s="199"/>
      <c r="B2085" s="199"/>
      <c r="C2085" s="199"/>
      <c r="D2085" s="199"/>
      <c r="E2085" s="199"/>
      <c r="F2085" s="199"/>
      <c r="G2085" s="199"/>
      <c r="H2085" s="199"/>
      <c r="I2085" s="199"/>
      <c r="J2085" s="199"/>
      <c r="K2085" s="199"/>
      <c r="L2085" s="199"/>
      <c r="M2085" s="199"/>
      <c r="N2085" s="199"/>
      <c r="O2085" s="199"/>
      <c r="P2085" s="199"/>
      <c r="Q2085" s="199"/>
      <c r="R2085" s="199"/>
      <c r="S2085" s="199"/>
      <c r="T2085" s="199"/>
      <c r="U2085" s="199"/>
      <c r="V2085" s="199"/>
      <c r="W2085" s="199"/>
      <c r="X2085" s="199"/>
      <c r="Y2085" s="199"/>
      <c r="Z2085" s="199"/>
      <c r="AA2085" s="199"/>
    </row>
    <row r="2086" spans="1:27">
      <c r="A2086" s="199"/>
      <c r="B2086" s="199"/>
      <c r="C2086" s="199"/>
      <c r="D2086" s="199"/>
      <c r="E2086" s="199"/>
      <c r="F2086" s="199"/>
      <c r="G2086" s="199"/>
      <c r="H2086" s="199"/>
      <c r="I2086" s="199"/>
      <c r="J2086" s="199"/>
      <c r="K2086" s="199"/>
      <c r="L2086" s="199"/>
      <c r="M2086" s="199"/>
      <c r="N2086" s="199"/>
      <c r="O2086" s="199"/>
      <c r="P2086" s="199"/>
      <c r="Q2086" s="199"/>
      <c r="R2086" s="199"/>
      <c r="S2086" s="199"/>
      <c r="T2086" s="199"/>
      <c r="U2086" s="199"/>
      <c r="V2086" s="199"/>
      <c r="W2086" s="199"/>
      <c r="X2086" s="199"/>
      <c r="Y2086" s="199"/>
      <c r="Z2086" s="199"/>
      <c r="AA2086" s="199"/>
    </row>
    <row r="2087" spans="1:27">
      <c r="A2087" s="199"/>
      <c r="B2087" s="199"/>
      <c r="C2087" s="199"/>
      <c r="D2087" s="199"/>
      <c r="E2087" s="199"/>
      <c r="F2087" s="199"/>
      <c r="G2087" s="199"/>
      <c r="H2087" s="199"/>
      <c r="I2087" s="199"/>
      <c r="J2087" s="199"/>
      <c r="K2087" s="199"/>
      <c r="L2087" s="199"/>
      <c r="M2087" s="199"/>
      <c r="N2087" s="199"/>
      <c r="O2087" s="199"/>
      <c r="P2087" s="199"/>
      <c r="Q2087" s="199"/>
      <c r="R2087" s="199"/>
      <c r="S2087" s="199"/>
      <c r="T2087" s="199"/>
      <c r="U2087" s="199"/>
      <c r="V2087" s="199"/>
      <c r="W2087" s="199"/>
      <c r="X2087" s="199"/>
      <c r="Y2087" s="199"/>
      <c r="Z2087" s="199"/>
      <c r="AA2087" s="199"/>
    </row>
    <row r="2088" spans="1:27">
      <c r="A2088" s="199"/>
      <c r="B2088" s="199"/>
      <c r="C2088" s="199"/>
      <c r="D2088" s="199"/>
      <c r="E2088" s="199"/>
      <c r="F2088" s="199"/>
      <c r="G2088" s="199"/>
      <c r="H2088" s="199"/>
      <c r="I2088" s="199"/>
      <c r="J2088" s="199"/>
      <c r="K2088" s="199"/>
      <c r="L2088" s="199"/>
      <c r="M2088" s="199"/>
      <c r="N2088" s="199"/>
      <c r="O2088" s="199"/>
      <c r="P2088" s="199"/>
      <c r="Q2088" s="199"/>
      <c r="R2088" s="199"/>
      <c r="S2088" s="199"/>
      <c r="T2088" s="199"/>
      <c r="U2088" s="199"/>
      <c r="V2088" s="199"/>
      <c r="W2088" s="199"/>
      <c r="X2088" s="199"/>
      <c r="Y2088" s="199"/>
      <c r="Z2088" s="199"/>
      <c r="AA2088" s="199"/>
    </row>
    <row r="2089" spans="1:27">
      <c r="A2089" s="199"/>
      <c r="B2089" s="199"/>
      <c r="C2089" s="199"/>
      <c r="D2089" s="199"/>
      <c r="E2089" s="199"/>
      <c r="F2089" s="199"/>
      <c r="G2089" s="199"/>
      <c r="H2089" s="199"/>
      <c r="I2089" s="199"/>
      <c r="J2089" s="199"/>
      <c r="K2089" s="199"/>
      <c r="L2089" s="199"/>
      <c r="M2089" s="199"/>
      <c r="N2089" s="199"/>
      <c r="O2089" s="199"/>
      <c r="P2089" s="199"/>
      <c r="Q2089" s="199"/>
      <c r="R2089" s="199"/>
      <c r="S2089" s="199"/>
      <c r="T2089" s="199"/>
      <c r="U2089" s="199"/>
      <c r="V2089" s="199"/>
      <c r="W2089" s="199"/>
      <c r="X2089" s="199"/>
      <c r="Y2089" s="199"/>
      <c r="Z2089" s="199"/>
      <c r="AA2089" s="199"/>
    </row>
    <row r="2090" spans="1:27">
      <c r="A2090" s="199"/>
      <c r="B2090" s="199"/>
      <c r="C2090" s="199"/>
      <c r="D2090" s="199"/>
      <c r="E2090" s="199"/>
      <c r="F2090" s="199"/>
      <c r="G2090" s="199"/>
      <c r="H2090" s="199"/>
      <c r="I2090" s="199"/>
      <c r="J2090" s="199"/>
      <c r="K2090" s="199"/>
      <c r="L2090" s="199"/>
      <c r="M2090" s="199"/>
      <c r="N2090" s="199"/>
      <c r="O2090" s="199"/>
      <c r="P2090" s="199"/>
      <c r="Q2090" s="199"/>
      <c r="R2090" s="199"/>
      <c r="S2090" s="199"/>
      <c r="T2090" s="199"/>
      <c r="U2090" s="199"/>
      <c r="V2090" s="199"/>
      <c r="W2090" s="199"/>
      <c r="X2090" s="199"/>
      <c r="Y2090" s="199"/>
      <c r="Z2090" s="199"/>
      <c r="AA2090" s="199"/>
    </row>
    <row r="2091" spans="1:27">
      <c r="A2091" s="199"/>
      <c r="B2091" s="199"/>
      <c r="C2091" s="199"/>
      <c r="D2091" s="199"/>
      <c r="E2091" s="199"/>
      <c r="F2091" s="199"/>
      <c r="G2091" s="199"/>
      <c r="H2091" s="199"/>
      <c r="I2091" s="199"/>
      <c r="J2091" s="199"/>
      <c r="K2091" s="199"/>
      <c r="L2091" s="199"/>
      <c r="M2091" s="199"/>
      <c r="N2091" s="199"/>
      <c r="O2091" s="199"/>
      <c r="P2091" s="199"/>
      <c r="Q2091" s="199"/>
      <c r="R2091" s="199"/>
      <c r="S2091" s="199"/>
      <c r="T2091" s="199"/>
      <c r="U2091" s="199"/>
      <c r="V2091" s="199"/>
      <c r="W2091" s="199"/>
      <c r="X2091" s="199"/>
      <c r="Y2091" s="199"/>
      <c r="Z2091" s="199"/>
      <c r="AA2091" s="199"/>
    </row>
    <row r="2092" spans="1:27">
      <c r="A2092" s="199"/>
      <c r="B2092" s="199"/>
      <c r="C2092" s="199"/>
      <c r="D2092" s="199"/>
      <c r="E2092" s="199"/>
      <c r="F2092" s="199"/>
      <c r="G2092" s="199"/>
      <c r="H2092" s="199"/>
      <c r="I2092" s="199"/>
      <c r="J2092" s="199"/>
      <c r="K2092" s="199"/>
      <c r="L2092" s="199"/>
      <c r="M2092" s="199"/>
      <c r="N2092" s="199"/>
      <c r="O2092" s="199"/>
      <c r="P2092" s="199"/>
      <c r="Q2092" s="199"/>
      <c r="R2092" s="199"/>
      <c r="S2092" s="199"/>
      <c r="T2092" s="199"/>
      <c r="U2092" s="199"/>
      <c r="V2092" s="199"/>
      <c r="W2092" s="199"/>
      <c r="X2092" s="199"/>
      <c r="Y2092" s="199"/>
      <c r="Z2092" s="199"/>
      <c r="AA2092" s="199"/>
    </row>
    <row r="2093" spans="1:27">
      <c r="A2093" s="199"/>
      <c r="B2093" s="199"/>
      <c r="C2093" s="199"/>
      <c r="D2093" s="199"/>
      <c r="E2093" s="199"/>
      <c r="F2093" s="199"/>
      <c r="G2093" s="199"/>
      <c r="H2093" s="199"/>
      <c r="I2093" s="199"/>
      <c r="J2093" s="199"/>
      <c r="K2093" s="199"/>
      <c r="L2093" s="199"/>
      <c r="M2093" s="199"/>
      <c r="N2093" s="199"/>
      <c r="O2093" s="199"/>
      <c r="P2093" s="199"/>
      <c r="Q2093" s="199"/>
      <c r="R2093" s="199"/>
      <c r="S2093" s="199"/>
      <c r="T2093" s="199"/>
      <c r="U2093" s="199"/>
      <c r="V2093" s="199"/>
      <c r="W2093" s="199"/>
      <c r="X2093" s="199"/>
      <c r="Y2093" s="199"/>
      <c r="Z2093" s="199"/>
      <c r="AA2093" s="199"/>
    </row>
    <row r="2094" spans="1:27">
      <c r="A2094" s="199"/>
      <c r="B2094" s="199"/>
      <c r="C2094" s="199"/>
      <c r="D2094" s="199"/>
      <c r="E2094" s="199"/>
      <c r="F2094" s="199"/>
      <c r="G2094" s="199"/>
      <c r="H2094" s="199"/>
      <c r="I2094" s="199"/>
      <c r="J2094" s="199"/>
      <c r="K2094" s="199"/>
      <c r="L2094" s="199"/>
      <c r="M2094" s="199"/>
      <c r="N2094" s="199"/>
      <c r="O2094" s="199"/>
      <c r="P2094" s="199"/>
      <c r="Q2094" s="199"/>
      <c r="R2094" s="199"/>
      <c r="S2094" s="199"/>
      <c r="T2094" s="199"/>
      <c r="U2094" s="199"/>
      <c r="V2094" s="199"/>
      <c r="W2094" s="199"/>
      <c r="X2094" s="199"/>
      <c r="Y2094" s="199"/>
      <c r="Z2094" s="199"/>
      <c r="AA2094" s="199"/>
    </row>
    <row r="2095" spans="1:27">
      <c r="A2095" s="199"/>
      <c r="B2095" s="199"/>
      <c r="C2095" s="199"/>
      <c r="D2095" s="199"/>
      <c r="E2095" s="199"/>
      <c r="F2095" s="199"/>
      <c r="G2095" s="199"/>
      <c r="H2095" s="199"/>
      <c r="I2095" s="199"/>
      <c r="J2095" s="199"/>
      <c r="K2095" s="199"/>
      <c r="L2095" s="199"/>
      <c r="M2095" s="199"/>
      <c r="N2095" s="199"/>
      <c r="O2095" s="199"/>
      <c r="P2095" s="199"/>
      <c r="Q2095" s="199"/>
      <c r="R2095" s="199"/>
      <c r="S2095" s="199"/>
      <c r="T2095" s="199"/>
      <c r="U2095" s="199"/>
      <c r="V2095" s="199"/>
      <c r="W2095" s="199"/>
      <c r="X2095" s="199"/>
      <c r="Y2095" s="199"/>
      <c r="Z2095" s="199"/>
      <c r="AA2095" s="199"/>
    </row>
    <row r="2096" spans="1:27">
      <c r="A2096" s="199"/>
      <c r="B2096" s="199"/>
      <c r="C2096" s="199"/>
      <c r="D2096" s="199"/>
      <c r="E2096" s="199"/>
      <c r="F2096" s="199"/>
      <c r="G2096" s="199"/>
      <c r="H2096" s="199"/>
      <c r="I2096" s="199"/>
      <c r="J2096" s="199"/>
      <c r="K2096" s="199"/>
      <c r="L2096" s="199"/>
      <c r="M2096" s="199"/>
      <c r="N2096" s="199"/>
      <c r="O2096" s="199"/>
      <c r="P2096" s="199"/>
      <c r="Q2096" s="199"/>
      <c r="R2096" s="199"/>
      <c r="S2096" s="199"/>
      <c r="T2096" s="199"/>
      <c r="U2096" s="199"/>
      <c r="V2096" s="199"/>
      <c r="W2096" s="199"/>
      <c r="X2096" s="199"/>
      <c r="Y2096" s="199"/>
      <c r="Z2096" s="199"/>
      <c r="AA2096" s="199"/>
    </row>
    <row r="2097" spans="1:27">
      <c r="A2097" s="199"/>
      <c r="B2097" s="199"/>
      <c r="C2097" s="199"/>
      <c r="D2097" s="199"/>
      <c r="E2097" s="199"/>
      <c r="F2097" s="199"/>
      <c r="G2097" s="199"/>
      <c r="H2097" s="199"/>
      <c r="I2097" s="199"/>
      <c r="J2097" s="199"/>
      <c r="K2097" s="199"/>
      <c r="L2097" s="199"/>
      <c r="M2097" s="199"/>
      <c r="N2097" s="199"/>
      <c r="O2097" s="199"/>
      <c r="P2097" s="199"/>
      <c r="Q2097" s="199"/>
      <c r="R2097" s="199"/>
      <c r="S2097" s="199"/>
      <c r="T2097" s="199"/>
      <c r="U2097" s="199"/>
      <c r="V2097" s="199"/>
      <c r="W2097" s="199"/>
      <c r="X2097" s="199"/>
      <c r="Y2097" s="199"/>
      <c r="Z2097" s="199"/>
      <c r="AA2097" s="199"/>
    </row>
    <row r="2098" spans="1:27">
      <c r="A2098" s="199"/>
      <c r="B2098" s="199"/>
      <c r="C2098" s="199"/>
      <c r="D2098" s="199"/>
      <c r="E2098" s="199"/>
      <c r="F2098" s="199"/>
      <c r="G2098" s="199"/>
      <c r="H2098" s="199"/>
      <c r="I2098" s="199"/>
      <c r="J2098" s="199"/>
      <c r="K2098" s="199"/>
      <c r="L2098" s="199"/>
      <c r="M2098" s="199"/>
      <c r="N2098" s="199"/>
      <c r="O2098" s="199"/>
      <c r="P2098" s="199"/>
      <c r="Q2098" s="199"/>
      <c r="R2098" s="199"/>
      <c r="S2098" s="199"/>
      <c r="T2098" s="199"/>
      <c r="U2098" s="199"/>
      <c r="V2098" s="199"/>
      <c r="W2098" s="199"/>
      <c r="X2098" s="199"/>
      <c r="Y2098" s="199"/>
      <c r="Z2098" s="199"/>
      <c r="AA2098" s="199"/>
    </row>
    <row r="2099" spans="1:27">
      <c r="A2099" s="199"/>
      <c r="B2099" s="199"/>
      <c r="C2099" s="199"/>
      <c r="D2099" s="199"/>
      <c r="E2099" s="199"/>
      <c r="F2099" s="199"/>
      <c r="G2099" s="199"/>
      <c r="H2099" s="199"/>
      <c r="I2099" s="199"/>
      <c r="J2099" s="199"/>
      <c r="K2099" s="199"/>
      <c r="L2099" s="199"/>
      <c r="M2099" s="199"/>
      <c r="N2099" s="199"/>
      <c r="O2099" s="199"/>
      <c r="P2099" s="199"/>
      <c r="Q2099" s="199"/>
      <c r="R2099" s="199"/>
      <c r="S2099" s="199"/>
      <c r="T2099" s="199"/>
      <c r="U2099" s="199"/>
      <c r="V2099" s="199"/>
      <c r="W2099" s="199"/>
      <c r="X2099" s="199"/>
      <c r="Y2099" s="199"/>
      <c r="Z2099" s="199"/>
      <c r="AA2099" s="199"/>
    </row>
    <row r="2100" spans="1:27">
      <c r="A2100" s="199"/>
      <c r="B2100" s="199"/>
      <c r="C2100" s="199"/>
      <c r="D2100" s="199"/>
      <c r="E2100" s="199"/>
      <c r="F2100" s="199"/>
      <c r="G2100" s="199"/>
      <c r="H2100" s="199"/>
      <c r="I2100" s="199"/>
      <c r="J2100" s="199"/>
      <c r="K2100" s="199"/>
      <c r="L2100" s="199"/>
      <c r="M2100" s="199"/>
      <c r="N2100" s="199"/>
      <c r="O2100" s="199"/>
      <c r="P2100" s="199"/>
      <c r="Q2100" s="199"/>
      <c r="R2100" s="199"/>
      <c r="S2100" s="199"/>
      <c r="T2100" s="199"/>
      <c r="U2100" s="199"/>
      <c r="V2100" s="199"/>
      <c r="W2100" s="199"/>
      <c r="X2100" s="199"/>
      <c r="Y2100" s="199"/>
      <c r="Z2100" s="199"/>
      <c r="AA2100" s="199"/>
    </row>
    <row r="2101" spans="1:27">
      <c r="A2101" s="199"/>
      <c r="B2101" s="199"/>
      <c r="C2101" s="199"/>
      <c r="D2101" s="199"/>
      <c r="E2101" s="199"/>
      <c r="F2101" s="199"/>
      <c r="G2101" s="199"/>
      <c r="H2101" s="199"/>
      <c r="I2101" s="199"/>
      <c r="J2101" s="199"/>
      <c r="K2101" s="199"/>
      <c r="L2101" s="199"/>
      <c r="M2101" s="199"/>
      <c r="N2101" s="199"/>
      <c r="O2101" s="199"/>
      <c r="P2101" s="199"/>
      <c r="Q2101" s="199"/>
      <c r="R2101" s="199"/>
      <c r="S2101" s="199"/>
      <c r="T2101" s="199"/>
      <c r="U2101" s="199"/>
      <c r="V2101" s="199"/>
      <c r="W2101" s="199"/>
      <c r="X2101" s="199"/>
      <c r="Y2101" s="199"/>
      <c r="Z2101" s="199"/>
      <c r="AA2101" s="199"/>
    </row>
    <row r="2102" spans="1:27">
      <c r="A2102" s="199"/>
      <c r="B2102" s="199"/>
      <c r="C2102" s="199"/>
      <c r="D2102" s="199"/>
      <c r="E2102" s="199"/>
      <c r="F2102" s="199"/>
      <c r="G2102" s="199"/>
      <c r="H2102" s="199"/>
      <c r="I2102" s="199"/>
      <c r="J2102" s="199"/>
      <c r="K2102" s="199"/>
      <c r="L2102" s="199"/>
      <c r="M2102" s="199"/>
      <c r="N2102" s="199"/>
      <c r="O2102" s="199"/>
      <c r="P2102" s="199"/>
      <c r="Q2102" s="199"/>
      <c r="R2102" s="199"/>
      <c r="S2102" s="199"/>
      <c r="T2102" s="199"/>
      <c r="U2102" s="199"/>
      <c r="V2102" s="199"/>
      <c r="W2102" s="199"/>
      <c r="X2102" s="199"/>
      <c r="Y2102" s="199"/>
      <c r="Z2102" s="199"/>
      <c r="AA2102" s="199"/>
    </row>
    <row r="2103" spans="1:27">
      <c r="A2103" s="199"/>
      <c r="B2103" s="199"/>
      <c r="C2103" s="199"/>
      <c r="D2103" s="199"/>
      <c r="E2103" s="199"/>
      <c r="F2103" s="199"/>
      <c r="G2103" s="199"/>
      <c r="H2103" s="199"/>
      <c r="I2103" s="199"/>
      <c r="J2103" s="199"/>
      <c r="K2103" s="199"/>
      <c r="L2103" s="199"/>
      <c r="M2103" s="199"/>
      <c r="N2103" s="199"/>
      <c r="O2103" s="199"/>
      <c r="P2103" s="199"/>
      <c r="Q2103" s="199"/>
      <c r="R2103" s="199"/>
      <c r="S2103" s="199"/>
      <c r="T2103" s="199"/>
      <c r="U2103" s="199"/>
      <c r="V2103" s="199"/>
      <c r="W2103" s="199"/>
      <c r="X2103" s="199"/>
      <c r="Y2103" s="199"/>
      <c r="Z2103" s="199"/>
      <c r="AA2103" s="199"/>
    </row>
    <row r="2104" spans="1:27">
      <c r="A2104" s="199"/>
      <c r="B2104" s="199"/>
      <c r="C2104" s="199"/>
      <c r="D2104" s="199"/>
      <c r="E2104" s="199"/>
      <c r="F2104" s="199"/>
      <c r="G2104" s="199"/>
      <c r="H2104" s="199"/>
      <c r="I2104" s="199"/>
      <c r="J2104" s="199"/>
      <c r="K2104" s="199"/>
      <c r="L2104" s="199"/>
      <c r="M2104" s="199"/>
      <c r="N2104" s="199"/>
      <c r="O2104" s="199"/>
      <c r="P2104" s="199"/>
      <c r="Q2104" s="199"/>
      <c r="R2104" s="199"/>
      <c r="S2104" s="199"/>
      <c r="T2104" s="199"/>
      <c r="U2104" s="199"/>
      <c r="V2104" s="199"/>
      <c r="W2104" s="199"/>
      <c r="X2104" s="199"/>
      <c r="Y2104" s="199"/>
      <c r="Z2104" s="199"/>
      <c r="AA2104" s="199"/>
    </row>
    <row r="2105" spans="1:27">
      <c r="A2105" s="199"/>
      <c r="B2105" s="199"/>
      <c r="C2105" s="199"/>
      <c r="D2105" s="199"/>
      <c r="E2105" s="199"/>
      <c r="F2105" s="199"/>
      <c r="G2105" s="199"/>
      <c r="H2105" s="199"/>
      <c r="I2105" s="199"/>
      <c r="J2105" s="199"/>
      <c r="K2105" s="199"/>
      <c r="L2105" s="199"/>
      <c r="M2105" s="199"/>
      <c r="N2105" s="199"/>
      <c r="O2105" s="199"/>
      <c r="P2105" s="199"/>
      <c r="Q2105" s="199"/>
      <c r="R2105" s="199"/>
      <c r="S2105" s="199"/>
      <c r="T2105" s="199"/>
      <c r="U2105" s="199"/>
      <c r="V2105" s="199"/>
      <c r="W2105" s="199"/>
      <c r="X2105" s="199"/>
      <c r="Y2105" s="199"/>
      <c r="Z2105" s="199"/>
      <c r="AA2105" s="199"/>
    </row>
    <row r="2106" spans="1:27">
      <c r="A2106" s="199"/>
      <c r="B2106" s="199"/>
      <c r="C2106" s="199"/>
      <c r="D2106" s="199"/>
      <c r="E2106" s="199"/>
      <c r="F2106" s="199"/>
      <c r="G2106" s="199"/>
      <c r="H2106" s="199"/>
      <c r="I2106" s="199"/>
      <c r="J2106" s="199"/>
      <c r="K2106" s="199"/>
      <c r="L2106" s="199"/>
      <c r="M2106" s="199"/>
      <c r="N2106" s="199"/>
      <c r="O2106" s="199"/>
      <c r="P2106" s="199"/>
      <c r="Q2106" s="199"/>
      <c r="R2106" s="199"/>
      <c r="S2106" s="199"/>
      <c r="T2106" s="199"/>
      <c r="U2106" s="199"/>
      <c r="V2106" s="199"/>
      <c r="W2106" s="199"/>
      <c r="X2106" s="199"/>
      <c r="Y2106" s="199"/>
      <c r="Z2106" s="199"/>
      <c r="AA2106" s="199"/>
    </row>
    <row r="2107" spans="1:27">
      <c r="A2107" s="199"/>
      <c r="B2107" s="199"/>
      <c r="C2107" s="199"/>
      <c r="D2107" s="199"/>
      <c r="E2107" s="199"/>
      <c r="F2107" s="199"/>
      <c r="G2107" s="199"/>
      <c r="H2107" s="199"/>
      <c r="I2107" s="199"/>
      <c r="J2107" s="199"/>
      <c r="K2107" s="199"/>
      <c r="L2107" s="199"/>
      <c r="M2107" s="199"/>
      <c r="N2107" s="199"/>
      <c r="O2107" s="199"/>
      <c r="P2107" s="199"/>
      <c r="Q2107" s="199"/>
      <c r="R2107" s="199"/>
      <c r="S2107" s="199"/>
      <c r="T2107" s="199"/>
      <c r="U2107" s="199"/>
      <c r="V2107" s="199"/>
      <c r="W2107" s="199"/>
      <c r="X2107" s="199"/>
      <c r="Y2107" s="199"/>
      <c r="Z2107" s="199"/>
      <c r="AA2107" s="199"/>
    </row>
    <row r="2108" spans="1:27">
      <c r="A2108" s="199"/>
      <c r="B2108" s="199"/>
      <c r="C2108" s="199"/>
      <c r="D2108" s="199"/>
      <c r="E2108" s="199"/>
      <c r="F2108" s="199"/>
      <c r="G2108" s="199"/>
      <c r="H2108" s="199"/>
      <c r="I2108" s="199"/>
      <c r="J2108" s="199"/>
      <c r="K2108" s="199"/>
      <c r="L2108" s="199"/>
      <c r="M2108" s="199"/>
      <c r="N2108" s="199"/>
      <c r="O2108" s="199"/>
      <c r="P2108" s="199"/>
      <c r="Q2108" s="199"/>
      <c r="R2108" s="199"/>
      <c r="S2108" s="199"/>
      <c r="T2108" s="199"/>
      <c r="U2108" s="199"/>
      <c r="V2108" s="199"/>
      <c r="W2108" s="199"/>
      <c r="X2108" s="199"/>
      <c r="Y2108" s="199"/>
      <c r="Z2108" s="199"/>
      <c r="AA2108" s="199"/>
    </row>
    <row r="2109" spans="1:27">
      <c r="A2109" s="199"/>
      <c r="B2109" s="199"/>
      <c r="C2109" s="199"/>
      <c r="D2109" s="199"/>
      <c r="E2109" s="199"/>
      <c r="F2109" s="199"/>
      <c r="G2109" s="199"/>
      <c r="H2109" s="199"/>
      <c r="I2109" s="199"/>
      <c r="J2109" s="199"/>
      <c r="K2109" s="199"/>
      <c r="L2109" s="199"/>
      <c r="M2109" s="199"/>
      <c r="N2109" s="199"/>
      <c r="O2109" s="199"/>
      <c r="P2109" s="199"/>
      <c r="Q2109" s="199"/>
      <c r="R2109" s="199"/>
      <c r="S2109" s="199"/>
      <c r="T2109" s="199"/>
      <c r="U2109" s="199"/>
      <c r="V2109" s="199"/>
      <c r="W2109" s="199"/>
      <c r="X2109" s="199"/>
      <c r="Y2109" s="199"/>
      <c r="Z2109" s="199"/>
      <c r="AA2109" s="199"/>
    </row>
    <row r="2110" spans="1:27">
      <c r="A2110" s="199"/>
      <c r="B2110" s="199"/>
      <c r="C2110" s="199"/>
      <c r="D2110" s="199"/>
      <c r="E2110" s="199"/>
      <c r="F2110" s="199"/>
      <c r="G2110" s="199"/>
      <c r="H2110" s="199"/>
      <c r="I2110" s="199"/>
      <c r="J2110" s="199"/>
      <c r="K2110" s="199"/>
      <c r="L2110" s="199"/>
      <c r="M2110" s="199"/>
      <c r="N2110" s="199"/>
      <c r="O2110" s="199"/>
      <c r="P2110" s="199"/>
      <c r="Q2110" s="199"/>
      <c r="R2110" s="199"/>
      <c r="S2110" s="199"/>
      <c r="T2110" s="199"/>
      <c r="U2110" s="199"/>
      <c r="V2110" s="199"/>
      <c r="W2110" s="199"/>
      <c r="X2110" s="199"/>
      <c r="Y2110" s="199"/>
      <c r="Z2110" s="199"/>
      <c r="AA2110" s="199"/>
    </row>
    <row r="2111" spans="1:27">
      <c r="A2111" s="199"/>
      <c r="B2111" s="199"/>
      <c r="C2111" s="199"/>
      <c r="D2111" s="199"/>
      <c r="E2111" s="199"/>
      <c r="F2111" s="199"/>
      <c r="G2111" s="199"/>
      <c r="H2111" s="199"/>
      <c r="I2111" s="199"/>
      <c r="J2111" s="199"/>
      <c r="K2111" s="199"/>
      <c r="L2111" s="199"/>
      <c r="M2111" s="199"/>
      <c r="N2111" s="199"/>
      <c r="O2111" s="199"/>
      <c r="P2111" s="199"/>
      <c r="Q2111" s="199"/>
      <c r="R2111" s="199"/>
      <c r="S2111" s="199"/>
      <c r="T2111" s="199"/>
      <c r="U2111" s="199"/>
      <c r="V2111" s="199"/>
      <c r="W2111" s="199"/>
      <c r="X2111" s="199"/>
      <c r="Y2111" s="199"/>
      <c r="Z2111" s="199"/>
      <c r="AA2111" s="199"/>
    </row>
    <row r="2112" spans="1:27">
      <c r="A2112" s="199"/>
      <c r="B2112" s="199"/>
      <c r="C2112" s="199"/>
      <c r="D2112" s="199"/>
      <c r="E2112" s="199"/>
      <c r="F2112" s="199"/>
      <c r="G2112" s="199"/>
      <c r="H2112" s="199"/>
      <c r="I2112" s="199"/>
      <c r="J2112" s="199"/>
      <c r="K2112" s="199"/>
      <c r="L2112" s="199"/>
      <c r="M2112" s="199"/>
      <c r="N2112" s="199"/>
      <c r="O2112" s="199"/>
      <c r="P2112" s="199"/>
      <c r="Q2112" s="199"/>
      <c r="R2112" s="199"/>
      <c r="S2112" s="199"/>
      <c r="T2112" s="199"/>
      <c r="U2112" s="199"/>
      <c r="V2112" s="199"/>
      <c r="W2112" s="199"/>
      <c r="X2112" s="199"/>
      <c r="Y2112" s="199"/>
      <c r="Z2112" s="199"/>
      <c r="AA2112" s="199"/>
    </row>
    <row r="2113" spans="1:27">
      <c r="A2113" s="199"/>
      <c r="B2113" s="199"/>
      <c r="C2113" s="199"/>
      <c r="D2113" s="199"/>
      <c r="E2113" s="199"/>
      <c r="F2113" s="199"/>
      <c r="G2113" s="199"/>
      <c r="H2113" s="199"/>
      <c r="I2113" s="199"/>
      <c r="J2113" s="199"/>
      <c r="K2113" s="199"/>
      <c r="L2113" s="199"/>
      <c r="M2113" s="199"/>
      <c r="N2113" s="199"/>
      <c r="O2113" s="199"/>
      <c r="P2113" s="199"/>
      <c r="Q2113" s="199"/>
      <c r="R2113" s="199"/>
      <c r="S2113" s="199"/>
      <c r="T2113" s="199"/>
      <c r="U2113" s="199"/>
      <c r="V2113" s="199"/>
      <c r="W2113" s="199"/>
      <c r="X2113" s="199"/>
      <c r="Y2113" s="199"/>
      <c r="Z2113" s="199"/>
      <c r="AA2113" s="199"/>
    </row>
    <row r="2114" spans="1:27">
      <c r="A2114" s="199"/>
      <c r="B2114" s="199"/>
      <c r="C2114" s="199"/>
      <c r="D2114" s="199"/>
      <c r="E2114" s="199"/>
      <c r="F2114" s="199"/>
      <c r="G2114" s="199"/>
      <c r="H2114" s="199"/>
      <c r="I2114" s="199"/>
      <c r="J2114" s="199"/>
      <c r="K2114" s="199"/>
      <c r="L2114" s="199"/>
      <c r="M2114" s="199"/>
      <c r="N2114" s="199"/>
      <c r="O2114" s="199"/>
      <c r="P2114" s="199"/>
      <c r="Q2114" s="199"/>
      <c r="R2114" s="199"/>
      <c r="S2114" s="199"/>
      <c r="T2114" s="199"/>
      <c r="U2114" s="199"/>
      <c r="V2114" s="199"/>
      <c r="W2114" s="199"/>
      <c r="X2114" s="199"/>
      <c r="Y2114" s="199"/>
      <c r="Z2114" s="199"/>
      <c r="AA2114" s="199"/>
    </row>
    <row r="2115" spans="1:27">
      <c r="A2115" s="199"/>
      <c r="B2115" s="199"/>
      <c r="C2115" s="199"/>
      <c r="D2115" s="199"/>
      <c r="E2115" s="199"/>
      <c r="F2115" s="199"/>
      <c r="G2115" s="199"/>
      <c r="H2115" s="199"/>
      <c r="I2115" s="199"/>
      <c r="J2115" s="199"/>
      <c r="K2115" s="199"/>
      <c r="L2115" s="199"/>
      <c r="M2115" s="199"/>
      <c r="N2115" s="199"/>
      <c r="O2115" s="199"/>
      <c r="P2115" s="199"/>
      <c r="Q2115" s="199"/>
      <c r="R2115" s="199"/>
      <c r="S2115" s="199"/>
      <c r="T2115" s="199"/>
      <c r="U2115" s="199"/>
      <c r="V2115" s="199"/>
      <c r="W2115" s="199"/>
      <c r="X2115" s="199"/>
      <c r="Y2115" s="199"/>
      <c r="Z2115" s="199"/>
      <c r="AA2115" s="199"/>
    </row>
    <row r="2116" spans="1:27">
      <c r="A2116" s="199"/>
      <c r="B2116" s="199"/>
      <c r="C2116" s="199"/>
      <c r="D2116" s="199"/>
      <c r="E2116" s="199"/>
      <c r="F2116" s="199"/>
      <c r="G2116" s="199"/>
      <c r="H2116" s="199"/>
      <c r="I2116" s="199"/>
      <c r="J2116" s="199"/>
      <c r="K2116" s="199"/>
      <c r="L2116" s="199"/>
      <c r="M2116" s="199"/>
      <c r="N2116" s="199"/>
      <c r="O2116" s="199"/>
      <c r="P2116" s="199"/>
      <c r="Q2116" s="199"/>
      <c r="R2116" s="199"/>
      <c r="S2116" s="199"/>
      <c r="T2116" s="199"/>
      <c r="U2116" s="199"/>
      <c r="V2116" s="199"/>
      <c r="W2116" s="199"/>
      <c r="X2116" s="199"/>
      <c r="Y2116" s="199"/>
      <c r="Z2116" s="199"/>
      <c r="AA2116" s="199"/>
    </row>
    <row r="2117" spans="1:27">
      <c r="A2117" s="199"/>
      <c r="B2117" s="199"/>
      <c r="C2117" s="199"/>
      <c r="D2117" s="199"/>
      <c r="E2117" s="199"/>
      <c r="F2117" s="199"/>
      <c r="G2117" s="199"/>
      <c r="H2117" s="199"/>
      <c r="I2117" s="199"/>
      <c r="J2117" s="199"/>
      <c r="K2117" s="199"/>
      <c r="L2117" s="199"/>
      <c r="M2117" s="199"/>
      <c r="N2117" s="199"/>
      <c r="O2117" s="199"/>
      <c r="P2117" s="199"/>
      <c r="Q2117" s="199"/>
      <c r="R2117" s="199"/>
      <c r="S2117" s="199"/>
      <c r="T2117" s="199"/>
      <c r="U2117" s="199"/>
      <c r="V2117" s="199"/>
      <c r="W2117" s="199"/>
      <c r="X2117" s="199"/>
      <c r="Y2117" s="199"/>
      <c r="Z2117" s="199"/>
      <c r="AA2117" s="199"/>
    </row>
    <row r="2118" spans="1:27">
      <c r="A2118" s="199"/>
      <c r="B2118" s="199"/>
      <c r="C2118" s="199"/>
      <c r="D2118" s="199"/>
      <c r="E2118" s="199"/>
      <c r="F2118" s="199"/>
      <c r="G2118" s="199"/>
      <c r="H2118" s="199"/>
      <c r="I2118" s="199"/>
      <c r="J2118" s="199"/>
      <c r="K2118" s="199"/>
      <c r="L2118" s="199"/>
      <c r="M2118" s="199"/>
      <c r="N2118" s="199"/>
      <c r="O2118" s="199"/>
      <c r="P2118" s="199"/>
      <c r="Q2118" s="199"/>
      <c r="R2118" s="199"/>
      <c r="S2118" s="199"/>
      <c r="T2118" s="199"/>
      <c r="U2118" s="199"/>
      <c r="V2118" s="199"/>
      <c r="W2118" s="199"/>
      <c r="X2118" s="199"/>
      <c r="Y2118" s="199"/>
      <c r="Z2118" s="199"/>
      <c r="AA2118" s="199"/>
    </row>
    <row r="2119" spans="1:27">
      <c r="A2119" s="199"/>
      <c r="B2119" s="199"/>
      <c r="C2119" s="199"/>
      <c r="D2119" s="199"/>
      <c r="E2119" s="199"/>
      <c r="F2119" s="199"/>
      <c r="G2119" s="199"/>
      <c r="H2119" s="199"/>
      <c r="I2119" s="199"/>
      <c r="J2119" s="199"/>
      <c r="K2119" s="199"/>
      <c r="L2119" s="199"/>
      <c r="M2119" s="199"/>
      <c r="N2119" s="199"/>
      <c r="O2119" s="199"/>
      <c r="P2119" s="199"/>
      <c r="Q2119" s="199"/>
      <c r="R2119" s="199"/>
      <c r="S2119" s="199"/>
      <c r="T2119" s="199"/>
      <c r="U2119" s="199"/>
      <c r="V2119" s="199"/>
      <c r="W2119" s="199"/>
      <c r="X2119" s="199"/>
      <c r="Y2119" s="199"/>
      <c r="Z2119" s="199"/>
      <c r="AA2119" s="199"/>
    </row>
    <row r="2120" spans="1:27">
      <c r="A2120" s="199"/>
      <c r="B2120" s="199"/>
      <c r="C2120" s="199"/>
      <c r="D2120" s="199"/>
      <c r="E2120" s="199"/>
      <c r="F2120" s="199"/>
      <c r="G2120" s="199"/>
      <c r="H2120" s="199"/>
      <c r="I2120" s="199"/>
      <c r="J2120" s="199"/>
      <c r="K2120" s="199"/>
      <c r="L2120" s="199"/>
      <c r="M2120" s="199"/>
      <c r="N2120" s="199"/>
      <c r="O2120" s="199"/>
      <c r="P2120" s="199"/>
      <c r="Q2120" s="199"/>
      <c r="R2120" s="199"/>
      <c r="S2120" s="199"/>
      <c r="T2120" s="199"/>
      <c r="U2120" s="199"/>
      <c r="V2120" s="199"/>
      <c r="W2120" s="199"/>
      <c r="X2120" s="199"/>
      <c r="Y2120" s="199"/>
      <c r="Z2120" s="199"/>
      <c r="AA2120" s="199"/>
    </row>
    <row r="2121" spans="1:27">
      <c r="A2121" s="199"/>
      <c r="B2121" s="199"/>
      <c r="C2121" s="199"/>
      <c r="D2121" s="199"/>
      <c r="E2121" s="199"/>
      <c r="F2121" s="199"/>
      <c r="G2121" s="199"/>
      <c r="H2121" s="199"/>
      <c r="I2121" s="199"/>
      <c r="J2121" s="199"/>
      <c r="K2121" s="199"/>
      <c r="L2121" s="199"/>
      <c r="M2121" s="199"/>
      <c r="N2121" s="199"/>
      <c r="O2121" s="199"/>
      <c r="P2121" s="199"/>
      <c r="Q2121" s="199"/>
      <c r="R2121" s="199"/>
      <c r="S2121" s="199"/>
      <c r="T2121" s="199"/>
      <c r="U2121" s="199"/>
      <c r="V2121" s="199"/>
      <c r="W2121" s="199"/>
      <c r="X2121" s="199"/>
      <c r="Y2121" s="199"/>
      <c r="Z2121" s="199"/>
      <c r="AA2121" s="199"/>
    </row>
    <row r="2122" spans="1:27">
      <c r="A2122" s="199"/>
      <c r="B2122" s="199"/>
      <c r="C2122" s="199"/>
      <c r="D2122" s="199"/>
      <c r="E2122" s="199"/>
      <c r="F2122" s="199"/>
      <c r="G2122" s="199"/>
      <c r="H2122" s="199"/>
      <c r="I2122" s="199"/>
      <c r="J2122" s="199"/>
      <c r="K2122" s="199"/>
      <c r="L2122" s="199"/>
      <c r="M2122" s="199"/>
      <c r="N2122" s="199"/>
      <c r="O2122" s="199"/>
      <c r="P2122" s="199"/>
      <c r="Q2122" s="199"/>
      <c r="R2122" s="199"/>
      <c r="S2122" s="199"/>
      <c r="T2122" s="199"/>
      <c r="U2122" s="199"/>
      <c r="V2122" s="199"/>
      <c r="W2122" s="199"/>
      <c r="X2122" s="199"/>
      <c r="Y2122" s="199"/>
      <c r="Z2122" s="199"/>
      <c r="AA2122" s="199"/>
    </row>
    <row r="2123" spans="1:27">
      <c r="A2123" s="199"/>
      <c r="B2123" s="199"/>
      <c r="C2123" s="199"/>
      <c r="D2123" s="199"/>
      <c r="E2123" s="199"/>
      <c r="F2123" s="199"/>
      <c r="G2123" s="199"/>
      <c r="H2123" s="199"/>
      <c r="I2123" s="199"/>
      <c r="J2123" s="199"/>
      <c r="K2123" s="199"/>
      <c r="L2123" s="199"/>
      <c r="M2123" s="199"/>
      <c r="N2123" s="199"/>
      <c r="O2123" s="199"/>
      <c r="P2123" s="199"/>
      <c r="Q2123" s="199"/>
      <c r="R2123" s="199"/>
      <c r="S2123" s="199"/>
      <c r="T2123" s="199"/>
      <c r="U2123" s="199"/>
      <c r="V2123" s="199"/>
      <c r="W2123" s="199"/>
      <c r="X2123" s="199"/>
      <c r="Y2123" s="199"/>
      <c r="Z2123" s="199"/>
      <c r="AA2123" s="199"/>
    </row>
    <row r="2124" spans="1:27">
      <c r="A2124" s="199"/>
      <c r="B2124" s="199"/>
      <c r="C2124" s="199"/>
      <c r="D2124" s="199"/>
      <c r="E2124" s="199"/>
      <c r="F2124" s="199"/>
      <c r="G2124" s="199"/>
      <c r="H2124" s="199"/>
      <c r="I2124" s="199"/>
      <c r="J2124" s="199"/>
      <c r="K2124" s="199"/>
      <c r="L2124" s="199"/>
      <c r="M2124" s="199"/>
      <c r="N2124" s="199"/>
      <c r="O2124" s="199"/>
      <c r="P2124" s="199"/>
      <c r="Q2124" s="199"/>
      <c r="R2124" s="199"/>
      <c r="S2124" s="199"/>
      <c r="T2124" s="199"/>
      <c r="U2124" s="199"/>
      <c r="V2124" s="199"/>
      <c r="W2124" s="199"/>
      <c r="X2124" s="199"/>
      <c r="Y2124" s="199"/>
      <c r="Z2124" s="199"/>
      <c r="AA2124" s="199"/>
    </row>
    <row r="2125" spans="1:27">
      <c r="A2125" s="199"/>
      <c r="B2125" s="199"/>
      <c r="C2125" s="199"/>
      <c r="D2125" s="199"/>
      <c r="E2125" s="199"/>
      <c r="F2125" s="199"/>
      <c r="G2125" s="199"/>
      <c r="H2125" s="199"/>
      <c r="I2125" s="199"/>
      <c r="J2125" s="199"/>
      <c r="K2125" s="199"/>
      <c r="L2125" s="199"/>
      <c r="M2125" s="199"/>
      <c r="N2125" s="199"/>
      <c r="O2125" s="199"/>
      <c r="P2125" s="199"/>
      <c r="Q2125" s="199"/>
      <c r="R2125" s="199"/>
      <c r="S2125" s="199"/>
      <c r="T2125" s="199"/>
      <c r="U2125" s="199"/>
      <c r="V2125" s="199"/>
      <c r="W2125" s="199"/>
      <c r="X2125" s="199"/>
      <c r="Y2125" s="199"/>
      <c r="Z2125" s="199"/>
      <c r="AA2125" s="199"/>
    </row>
    <row r="2126" spans="1:27">
      <c r="A2126" s="199"/>
      <c r="B2126" s="199"/>
      <c r="C2126" s="199"/>
      <c r="D2126" s="199"/>
      <c r="E2126" s="199"/>
      <c r="F2126" s="199"/>
      <c r="G2126" s="199"/>
      <c r="H2126" s="199"/>
      <c r="I2126" s="199"/>
      <c r="J2126" s="199"/>
      <c r="K2126" s="199"/>
      <c r="L2126" s="199"/>
      <c r="M2126" s="199"/>
      <c r="N2126" s="199"/>
      <c r="O2126" s="199"/>
      <c r="P2126" s="199"/>
      <c r="Q2126" s="199"/>
      <c r="R2126" s="199"/>
      <c r="S2126" s="199"/>
      <c r="T2126" s="199"/>
      <c r="U2126" s="199"/>
      <c r="V2126" s="199"/>
      <c r="W2126" s="199"/>
      <c r="X2126" s="199"/>
      <c r="Y2126" s="199"/>
      <c r="Z2126" s="199"/>
      <c r="AA2126" s="199"/>
    </row>
    <row r="2127" spans="1:27">
      <c r="A2127" s="199"/>
      <c r="B2127" s="199"/>
      <c r="C2127" s="199"/>
      <c r="D2127" s="199"/>
      <c r="E2127" s="199"/>
      <c r="F2127" s="199"/>
      <c r="G2127" s="199"/>
      <c r="H2127" s="199"/>
      <c r="I2127" s="199"/>
      <c r="J2127" s="199"/>
      <c r="K2127" s="199"/>
      <c r="L2127" s="199"/>
      <c r="M2127" s="199"/>
      <c r="N2127" s="199"/>
      <c r="O2127" s="199"/>
      <c r="P2127" s="199"/>
      <c r="Q2127" s="199"/>
      <c r="R2127" s="199"/>
      <c r="S2127" s="199"/>
      <c r="T2127" s="199"/>
      <c r="U2127" s="199"/>
      <c r="V2127" s="199"/>
      <c r="W2127" s="199"/>
      <c r="X2127" s="199"/>
      <c r="Y2127" s="199"/>
      <c r="Z2127" s="199"/>
      <c r="AA2127" s="199"/>
    </row>
    <row r="2128" spans="1:27">
      <c r="A2128" s="199"/>
      <c r="B2128" s="199"/>
      <c r="C2128" s="199"/>
      <c r="D2128" s="199"/>
      <c r="E2128" s="199"/>
      <c r="F2128" s="199"/>
      <c r="G2128" s="199"/>
      <c r="H2128" s="199"/>
      <c r="I2128" s="199"/>
      <c r="J2128" s="199"/>
      <c r="K2128" s="199"/>
      <c r="L2128" s="199"/>
      <c r="M2128" s="199"/>
      <c r="N2128" s="199"/>
      <c r="O2128" s="199"/>
      <c r="P2128" s="199"/>
      <c r="Q2128" s="199"/>
      <c r="R2128" s="199"/>
      <c r="S2128" s="199"/>
      <c r="T2128" s="199"/>
      <c r="U2128" s="199"/>
      <c r="V2128" s="199"/>
      <c r="W2128" s="199"/>
      <c r="X2128" s="199"/>
      <c r="Y2128" s="199"/>
      <c r="Z2128" s="199"/>
      <c r="AA2128" s="199"/>
    </row>
    <row r="2129" spans="1:27">
      <c r="A2129" s="199"/>
      <c r="B2129" s="199"/>
      <c r="C2129" s="199"/>
      <c r="D2129" s="199"/>
      <c r="E2129" s="199"/>
      <c r="F2129" s="199"/>
      <c r="G2129" s="199"/>
      <c r="H2129" s="199"/>
      <c r="I2129" s="199"/>
      <c r="J2129" s="199"/>
      <c r="K2129" s="199"/>
      <c r="L2129" s="199"/>
      <c r="M2129" s="199"/>
      <c r="N2129" s="199"/>
      <c r="O2129" s="199"/>
      <c r="P2129" s="199"/>
      <c r="Q2129" s="199"/>
      <c r="R2129" s="199"/>
      <c r="S2129" s="199"/>
      <c r="T2129" s="199"/>
      <c r="U2129" s="199"/>
      <c r="V2129" s="199"/>
      <c r="W2129" s="199"/>
      <c r="X2129" s="199"/>
      <c r="Y2129" s="199"/>
      <c r="Z2129" s="199"/>
      <c r="AA2129" s="199"/>
    </row>
    <row r="2130" spans="1:27">
      <c r="A2130" s="199"/>
      <c r="B2130" s="199"/>
      <c r="C2130" s="199"/>
      <c r="D2130" s="199"/>
      <c r="E2130" s="199"/>
      <c r="F2130" s="199"/>
      <c r="G2130" s="199"/>
      <c r="H2130" s="199"/>
      <c r="I2130" s="199"/>
      <c r="J2130" s="199"/>
      <c r="K2130" s="199"/>
      <c r="L2130" s="199"/>
      <c r="M2130" s="199"/>
      <c r="N2130" s="199"/>
      <c r="O2130" s="199"/>
      <c r="P2130" s="199"/>
      <c r="Q2130" s="199"/>
      <c r="R2130" s="199"/>
      <c r="S2130" s="199"/>
      <c r="T2130" s="199"/>
      <c r="U2130" s="199"/>
      <c r="V2130" s="199"/>
      <c r="W2130" s="199"/>
      <c r="X2130" s="199"/>
      <c r="Y2130" s="199"/>
      <c r="Z2130" s="199"/>
      <c r="AA2130" s="199"/>
    </row>
    <row r="2131" spans="1:27">
      <c r="A2131" s="199"/>
      <c r="B2131" s="199"/>
      <c r="C2131" s="199"/>
      <c r="D2131" s="199"/>
      <c r="E2131" s="199"/>
      <c r="F2131" s="199"/>
      <c r="G2131" s="199"/>
      <c r="H2131" s="199"/>
      <c r="I2131" s="199"/>
      <c r="J2131" s="199"/>
      <c r="K2131" s="199"/>
      <c r="L2131" s="199"/>
      <c r="M2131" s="199"/>
      <c r="N2131" s="199"/>
      <c r="O2131" s="199"/>
      <c r="P2131" s="199"/>
      <c r="Q2131" s="199"/>
      <c r="R2131" s="199"/>
      <c r="S2131" s="199"/>
      <c r="T2131" s="199"/>
      <c r="U2131" s="199"/>
      <c r="V2131" s="199"/>
      <c r="W2131" s="199"/>
      <c r="X2131" s="199"/>
      <c r="Y2131" s="199"/>
      <c r="Z2131" s="199"/>
      <c r="AA2131" s="199"/>
    </row>
    <row r="2132" spans="1:27">
      <c r="A2132" s="199"/>
      <c r="B2132" s="199"/>
      <c r="C2132" s="199"/>
      <c r="D2132" s="199"/>
      <c r="E2132" s="199"/>
      <c r="F2132" s="199"/>
      <c r="G2132" s="199"/>
      <c r="H2132" s="199"/>
      <c r="I2132" s="199"/>
      <c r="J2132" s="199"/>
      <c r="K2132" s="199"/>
      <c r="L2132" s="199"/>
      <c r="M2132" s="199"/>
      <c r="N2132" s="199"/>
      <c r="O2132" s="199"/>
      <c r="P2132" s="199"/>
      <c r="Q2132" s="199"/>
      <c r="R2132" s="199"/>
      <c r="S2132" s="199"/>
      <c r="T2132" s="199"/>
      <c r="U2132" s="199"/>
      <c r="V2132" s="199"/>
      <c r="W2132" s="199"/>
      <c r="X2132" s="199"/>
      <c r="Y2132" s="199"/>
      <c r="Z2132" s="199"/>
      <c r="AA2132" s="199"/>
    </row>
    <row r="2133" spans="1:27">
      <c r="A2133" s="199"/>
      <c r="B2133" s="199"/>
      <c r="C2133" s="199"/>
      <c r="D2133" s="199"/>
      <c r="E2133" s="199"/>
      <c r="F2133" s="199"/>
      <c r="G2133" s="199"/>
      <c r="H2133" s="199"/>
      <c r="I2133" s="199"/>
      <c r="J2133" s="199"/>
      <c r="K2133" s="199"/>
      <c r="L2133" s="199"/>
      <c r="M2133" s="199"/>
      <c r="N2133" s="199"/>
      <c r="O2133" s="199"/>
      <c r="P2133" s="199"/>
      <c r="Q2133" s="199"/>
      <c r="R2133" s="199"/>
      <c r="S2133" s="199"/>
      <c r="T2133" s="199"/>
      <c r="U2133" s="199"/>
      <c r="V2133" s="199"/>
      <c r="W2133" s="199"/>
      <c r="X2133" s="199"/>
      <c r="Y2133" s="199"/>
      <c r="Z2133" s="199"/>
      <c r="AA2133" s="199"/>
    </row>
    <row r="2134" spans="1:27">
      <c r="A2134" s="199"/>
      <c r="B2134" s="199"/>
      <c r="C2134" s="199"/>
      <c r="D2134" s="199"/>
      <c r="E2134" s="199"/>
      <c r="F2134" s="199"/>
      <c r="G2134" s="199"/>
      <c r="H2134" s="199"/>
      <c r="I2134" s="199"/>
      <c r="J2134" s="199"/>
      <c r="K2134" s="199"/>
      <c r="L2134" s="199"/>
      <c r="M2134" s="199"/>
      <c r="N2134" s="199"/>
      <c r="O2134" s="199"/>
      <c r="P2134" s="199"/>
      <c r="Q2134" s="199"/>
      <c r="R2134" s="199"/>
      <c r="S2134" s="199"/>
      <c r="T2134" s="199"/>
      <c r="U2134" s="199"/>
      <c r="V2134" s="199"/>
      <c r="W2134" s="199"/>
      <c r="X2134" s="199"/>
      <c r="Y2134" s="199"/>
      <c r="Z2134" s="199"/>
      <c r="AA2134" s="199"/>
    </row>
    <row r="2135" spans="1:27">
      <c r="A2135" s="199"/>
      <c r="B2135" s="199"/>
      <c r="C2135" s="199"/>
      <c r="D2135" s="199"/>
      <c r="E2135" s="199"/>
      <c r="F2135" s="199"/>
      <c r="G2135" s="199"/>
      <c r="H2135" s="199"/>
      <c r="I2135" s="199"/>
      <c r="J2135" s="199"/>
      <c r="K2135" s="199"/>
      <c r="L2135" s="199"/>
      <c r="M2135" s="199"/>
      <c r="N2135" s="199"/>
      <c r="O2135" s="199"/>
      <c r="P2135" s="199"/>
      <c r="Q2135" s="199"/>
      <c r="R2135" s="199"/>
      <c r="S2135" s="199"/>
      <c r="T2135" s="199"/>
      <c r="U2135" s="199"/>
      <c r="V2135" s="199"/>
      <c r="W2135" s="199"/>
      <c r="X2135" s="199"/>
      <c r="Y2135" s="199"/>
      <c r="Z2135" s="199"/>
      <c r="AA2135" s="199"/>
    </row>
    <row r="2136" spans="1:27">
      <c r="A2136" s="199"/>
      <c r="B2136" s="199"/>
      <c r="C2136" s="199"/>
      <c r="D2136" s="199"/>
      <c r="E2136" s="199"/>
      <c r="F2136" s="199"/>
      <c r="G2136" s="199"/>
      <c r="H2136" s="199"/>
      <c r="I2136" s="199"/>
      <c r="J2136" s="199"/>
      <c r="K2136" s="199"/>
      <c r="L2136" s="199"/>
      <c r="M2136" s="199"/>
      <c r="N2136" s="199"/>
      <c r="O2136" s="199"/>
      <c r="P2136" s="199"/>
      <c r="Q2136" s="199"/>
      <c r="R2136" s="199"/>
      <c r="S2136" s="199"/>
      <c r="T2136" s="199"/>
      <c r="U2136" s="199"/>
      <c r="V2136" s="199"/>
      <c r="W2136" s="199"/>
      <c r="X2136" s="199"/>
      <c r="Y2136" s="199"/>
      <c r="Z2136" s="199"/>
      <c r="AA2136" s="199"/>
    </row>
    <row r="2137" spans="1:27">
      <c r="A2137" s="199"/>
      <c r="B2137" s="199"/>
      <c r="C2137" s="199"/>
      <c r="D2137" s="199"/>
      <c r="E2137" s="199"/>
      <c r="F2137" s="199"/>
      <c r="G2137" s="199"/>
      <c r="H2137" s="199"/>
      <c r="I2137" s="199"/>
      <c r="J2137" s="199"/>
      <c r="K2137" s="199"/>
      <c r="L2137" s="199"/>
      <c r="M2137" s="199"/>
      <c r="N2137" s="199"/>
      <c r="O2137" s="199"/>
      <c r="P2137" s="199"/>
      <c r="Q2137" s="199"/>
      <c r="R2137" s="199"/>
      <c r="S2137" s="199"/>
      <c r="T2137" s="199"/>
      <c r="U2137" s="199"/>
      <c r="V2137" s="199"/>
      <c r="W2137" s="199"/>
      <c r="X2137" s="199"/>
      <c r="Y2137" s="199"/>
      <c r="Z2137" s="199"/>
      <c r="AA2137" s="199"/>
    </row>
    <row r="2138" spans="1:27">
      <c r="A2138" s="199"/>
      <c r="B2138" s="199"/>
      <c r="C2138" s="199"/>
      <c r="D2138" s="199"/>
      <c r="E2138" s="199"/>
      <c r="F2138" s="199"/>
      <c r="G2138" s="199"/>
      <c r="H2138" s="199"/>
      <c r="I2138" s="199"/>
      <c r="J2138" s="199"/>
      <c r="K2138" s="199"/>
      <c r="L2138" s="199"/>
      <c r="M2138" s="199"/>
      <c r="N2138" s="199"/>
      <c r="O2138" s="199"/>
      <c r="P2138" s="199"/>
      <c r="Q2138" s="199"/>
      <c r="R2138" s="199"/>
      <c r="S2138" s="199"/>
      <c r="T2138" s="199"/>
      <c r="U2138" s="199"/>
      <c r="V2138" s="199"/>
      <c r="W2138" s="199"/>
      <c r="X2138" s="199"/>
      <c r="Y2138" s="199"/>
      <c r="Z2138" s="199"/>
      <c r="AA2138" s="199"/>
    </row>
    <row r="2139" spans="1:27">
      <c r="A2139" s="199"/>
      <c r="B2139" s="199"/>
      <c r="C2139" s="199"/>
      <c r="D2139" s="199"/>
      <c r="E2139" s="199"/>
      <c r="F2139" s="199"/>
      <c r="G2139" s="199"/>
      <c r="H2139" s="199"/>
      <c r="I2139" s="199"/>
      <c r="J2139" s="199"/>
      <c r="K2139" s="199"/>
      <c r="L2139" s="199"/>
      <c r="M2139" s="199"/>
      <c r="N2139" s="199"/>
      <c r="O2139" s="199"/>
      <c r="P2139" s="199"/>
      <c r="Q2139" s="199"/>
      <c r="R2139" s="199"/>
      <c r="S2139" s="199"/>
      <c r="T2139" s="199"/>
      <c r="U2139" s="199"/>
      <c r="V2139" s="199"/>
      <c r="W2139" s="199"/>
      <c r="X2139" s="199"/>
      <c r="Y2139" s="199"/>
      <c r="Z2139" s="199"/>
      <c r="AA2139" s="199"/>
    </row>
    <row r="2140" spans="1:27">
      <c r="A2140" s="199"/>
      <c r="B2140" s="199"/>
      <c r="C2140" s="199"/>
      <c r="D2140" s="199"/>
      <c r="E2140" s="199"/>
      <c r="F2140" s="199"/>
      <c r="G2140" s="199"/>
      <c r="H2140" s="199"/>
      <c r="I2140" s="199"/>
      <c r="J2140" s="199"/>
      <c r="K2140" s="199"/>
      <c r="L2140" s="199"/>
      <c r="M2140" s="199"/>
      <c r="N2140" s="199"/>
      <c r="O2140" s="199"/>
      <c r="P2140" s="199"/>
      <c r="Q2140" s="199"/>
      <c r="R2140" s="199"/>
      <c r="S2140" s="199"/>
      <c r="T2140" s="199"/>
      <c r="U2140" s="199"/>
      <c r="V2140" s="199"/>
      <c r="W2140" s="199"/>
      <c r="X2140" s="199"/>
      <c r="Y2140" s="199"/>
      <c r="Z2140" s="199"/>
      <c r="AA2140" s="199"/>
    </row>
    <row r="2141" spans="1:27">
      <c r="A2141" s="199"/>
      <c r="B2141" s="199"/>
      <c r="C2141" s="199"/>
      <c r="D2141" s="199"/>
      <c r="E2141" s="199"/>
      <c r="F2141" s="199"/>
      <c r="G2141" s="199"/>
      <c r="H2141" s="199"/>
      <c r="I2141" s="199"/>
      <c r="J2141" s="199"/>
      <c r="K2141" s="199"/>
      <c r="L2141" s="199"/>
      <c r="M2141" s="199"/>
      <c r="N2141" s="199"/>
      <c r="O2141" s="199"/>
      <c r="P2141" s="199"/>
      <c r="Q2141" s="199"/>
      <c r="R2141" s="199"/>
      <c r="S2141" s="199"/>
      <c r="T2141" s="199"/>
      <c r="U2141" s="199"/>
      <c r="V2141" s="199"/>
      <c r="W2141" s="199"/>
      <c r="X2141" s="199"/>
      <c r="Y2141" s="199"/>
      <c r="Z2141" s="199"/>
      <c r="AA2141" s="199"/>
    </row>
    <row r="2142" spans="1:27">
      <c r="A2142" s="199"/>
      <c r="B2142" s="199"/>
      <c r="C2142" s="199"/>
      <c r="D2142" s="199"/>
      <c r="E2142" s="199"/>
      <c r="F2142" s="199"/>
      <c r="G2142" s="199"/>
      <c r="H2142" s="199"/>
      <c r="I2142" s="199"/>
      <c r="J2142" s="199"/>
      <c r="K2142" s="199"/>
      <c r="L2142" s="199"/>
      <c r="M2142" s="199"/>
      <c r="N2142" s="199"/>
      <c r="O2142" s="199"/>
      <c r="P2142" s="199"/>
      <c r="Q2142" s="199"/>
      <c r="R2142" s="199"/>
      <c r="S2142" s="199"/>
      <c r="T2142" s="199"/>
      <c r="U2142" s="199"/>
      <c r="V2142" s="199"/>
      <c r="W2142" s="199"/>
      <c r="X2142" s="199"/>
      <c r="Y2142" s="199"/>
      <c r="Z2142" s="199"/>
      <c r="AA2142" s="199"/>
    </row>
    <row r="2143" spans="1:27">
      <c r="A2143" s="199"/>
      <c r="B2143" s="199"/>
      <c r="C2143" s="199"/>
      <c r="D2143" s="199"/>
      <c r="E2143" s="199"/>
      <c r="F2143" s="199"/>
      <c r="G2143" s="199"/>
      <c r="H2143" s="199"/>
      <c r="I2143" s="199"/>
      <c r="J2143" s="199"/>
      <c r="K2143" s="199"/>
      <c r="L2143" s="199"/>
      <c r="M2143" s="199"/>
      <c r="N2143" s="199"/>
      <c r="O2143" s="199"/>
      <c r="P2143" s="199"/>
      <c r="Q2143" s="199"/>
      <c r="R2143" s="199"/>
      <c r="S2143" s="199"/>
      <c r="T2143" s="199"/>
      <c r="U2143" s="199"/>
      <c r="V2143" s="199"/>
      <c r="W2143" s="199"/>
      <c r="X2143" s="199"/>
      <c r="Y2143" s="199"/>
      <c r="Z2143" s="199"/>
      <c r="AA2143" s="199"/>
    </row>
    <row r="2144" spans="1:27">
      <c r="A2144" s="199"/>
      <c r="B2144" s="199"/>
      <c r="C2144" s="199"/>
      <c r="D2144" s="199"/>
      <c r="E2144" s="199"/>
      <c r="F2144" s="199"/>
      <c r="G2144" s="199"/>
      <c r="H2144" s="199"/>
      <c r="I2144" s="199"/>
      <c r="J2144" s="199"/>
      <c r="K2144" s="199"/>
      <c r="L2144" s="199"/>
      <c r="M2144" s="199"/>
      <c r="N2144" s="199"/>
      <c r="O2144" s="199"/>
      <c r="P2144" s="199"/>
      <c r="Q2144" s="199"/>
      <c r="R2144" s="199"/>
      <c r="S2144" s="199"/>
      <c r="T2144" s="199"/>
      <c r="U2144" s="199"/>
      <c r="V2144" s="199"/>
      <c r="W2144" s="199"/>
      <c r="X2144" s="199"/>
      <c r="Y2144" s="199"/>
      <c r="Z2144" s="199"/>
      <c r="AA2144" s="199"/>
    </row>
    <row r="2145" spans="1:27">
      <c r="A2145" s="199"/>
      <c r="B2145" s="199"/>
      <c r="C2145" s="199"/>
      <c r="D2145" s="199"/>
      <c r="E2145" s="199"/>
      <c r="F2145" s="199"/>
      <c r="G2145" s="199"/>
      <c r="H2145" s="199"/>
      <c r="I2145" s="199"/>
      <c r="J2145" s="199"/>
      <c r="K2145" s="199"/>
      <c r="L2145" s="199"/>
      <c r="M2145" s="199"/>
      <c r="N2145" s="199"/>
      <c r="O2145" s="199"/>
      <c r="P2145" s="199"/>
      <c r="Q2145" s="199"/>
      <c r="R2145" s="199"/>
      <c r="S2145" s="199"/>
      <c r="T2145" s="199"/>
      <c r="U2145" s="199"/>
      <c r="V2145" s="199"/>
      <c r="W2145" s="199"/>
      <c r="X2145" s="199"/>
      <c r="Y2145" s="199"/>
      <c r="Z2145" s="199"/>
      <c r="AA2145" s="199"/>
    </row>
    <row r="2146" spans="1:27">
      <c r="A2146" s="199"/>
      <c r="B2146" s="199"/>
      <c r="C2146" s="199"/>
      <c r="D2146" s="199"/>
      <c r="E2146" s="199"/>
      <c r="F2146" s="199"/>
      <c r="G2146" s="199"/>
      <c r="H2146" s="199"/>
      <c r="I2146" s="199"/>
      <c r="J2146" s="199"/>
      <c r="K2146" s="199"/>
      <c r="L2146" s="199"/>
      <c r="M2146" s="199"/>
      <c r="N2146" s="199"/>
      <c r="O2146" s="199"/>
      <c r="P2146" s="199"/>
      <c r="Q2146" s="199"/>
      <c r="R2146" s="199"/>
      <c r="S2146" s="199"/>
      <c r="T2146" s="199"/>
      <c r="U2146" s="199"/>
      <c r="V2146" s="199"/>
      <c r="W2146" s="199"/>
      <c r="X2146" s="199"/>
      <c r="Y2146" s="199"/>
      <c r="Z2146" s="199"/>
      <c r="AA2146" s="199"/>
    </row>
    <row r="2147" spans="1:27">
      <c r="A2147" s="199"/>
      <c r="B2147" s="199"/>
      <c r="C2147" s="199"/>
      <c r="D2147" s="199"/>
      <c r="E2147" s="199"/>
      <c r="F2147" s="199"/>
      <c r="G2147" s="199"/>
      <c r="H2147" s="199"/>
      <c r="I2147" s="199"/>
      <c r="J2147" s="199"/>
      <c r="K2147" s="199"/>
      <c r="L2147" s="199"/>
      <c r="M2147" s="199"/>
      <c r="N2147" s="199"/>
      <c r="O2147" s="199"/>
      <c r="P2147" s="199"/>
      <c r="Q2147" s="199"/>
      <c r="R2147" s="199"/>
      <c r="S2147" s="199"/>
      <c r="T2147" s="199"/>
      <c r="U2147" s="199"/>
      <c r="V2147" s="199"/>
      <c r="W2147" s="199"/>
      <c r="X2147" s="199"/>
      <c r="Y2147" s="199"/>
      <c r="Z2147" s="199"/>
      <c r="AA2147" s="199"/>
    </row>
    <row r="2148" spans="1:27">
      <c r="A2148" s="199"/>
      <c r="B2148" s="199"/>
      <c r="C2148" s="199"/>
      <c r="D2148" s="199"/>
      <c r="E2148" s="199"/>
      <c r="F2148" s="199"/>
      <c r="G2148" s="199"/>
      <c r="H2148" s="199"/>
      <c r="I2148" s="199"/>
      <c r="J2148" s="199"/>
      <c r="K2148" s="199"/>
      <c r="L2148" s="199"/>
      <c r="M2148" s="199"/>
      <c r="N2148" s="199"/>
      <c r="O2148" s="199"/>
      <c r="P2148" s="199"/>
      <c r="Q2148" s="199"/>
      <c r="R2148" s="199"/>
      <c r="S2148" s="199"/>
      <c r="T2148" s="199"/>
      <c r="U2148" s="199"/>
      <c r="V2148" s="199"/>
      <c r="W2148" s="199"/>
      <c r="X2148" s="199"/>
      <c r="Y2148" s="199"/>
      <c r="Z2148" s="199"/>
      <c r="AA2148" s="199"/>
    </row>
    <row r="2149" spans="1:27">
      <c r="A2149" s="199"/>
      <c r="B2149" s="199"/>
      <c r="C2149" s="199"/>
      <c r="D2149" s="199"/>
      <c r="E2149" s="199"/>
      <c r="F2149" s="199"/>
      <c r="G2149" s="199"/>
      <c r="H2149" s="199"/>
      <c r="I2149" s="199"/>
      <c r="J2149" s="199"/>
      <c r="K2149" s="199"/>
      <c r="L2149" s="199"/>
      <c r="M2149" s="199"/>
      <c r="N2149" s="199"/>
      <c r="O2149" s="199"/>
      <c r="P2149" s="199"/>
      <c r="Q2149" s="199"/>
      <c r="R2149" s="199"/>
      <c r="S2149" s="199"/>
      <c r="T2149" s="199"/>
      <c r="U2149" s="199"/>
      <c r="V2149" s="199"/>
      <c r="W2149" s="199"/>
      <c r="X2149" s="199"/>
      <c r="Y2149" s="199"/>
      <c r="Z2149" s="199"/>
      <c r="AA2149" s="199"/>
    </row>
    <row r="2150" spans="1:27">
      <c r="A2150" s="199"/>
      <c r="B2150" s="199"/>
      <c r="C2150" s="199"/>
      <c r="D2150" s="199"/>
      <c r="E2150" s="199"/>
      <c r="F2150" s="199"/>
      <c r="G2150" s="199"/>
      <c r="H2150" s="199"/>
      <c r="I2150" s="199"/>
      <c r="J2150" s="199"/>
      <c r="K2150" s="199"/>
      <c r="L2150" s="199"/>
      <c r="M2150" s="199"/>
      <c r="N2150" s="199"/>
      <c r="O2150" s="199"/>
      <c r="P2150" s="199"/>
      <c r="Q2150" s="199"/>
      <c r="R2150" s="199"/>
      <c r="S2150" s="199"/>
      <c r="T2150" s="199"/>
      <c r="U2150" s="199"/>
      <c r="V2150" s="199"/>
      <c r="W2150" s="199"/>
      <c r="X2150" s="199"/>
      <c r="Y2150" s="199"/>
      <c r="Z2150" s="199"/>
      <c r="AA2150" s="199"/>
    </row>
    <row r="2151" spans="1:27">
      <c r="A2151" s="199"/>
      <c r="B2151" s="199"/>
      <c r="C2151" s="199"/>
      <c r="D2151" s="199"/>
      <c r="E2151" s="199"/>
      <c r="F2151" s="199"/>
      <c r="G2151" s="199"/>
      <c r="H2151" s="199"/>
      <c r="I2151" s="199"/>
      <c r="J2151" s="199"/>
      <c r="K2151" s="199"/>
      <c r="L2151" s="199"/>
      <c r="M2151" s="199"/>
      <c r="N2151" s="199"/>
      <c r="O2151" s="199"/>
      <c r="P2151" s="199"/>
      <c r="Q2151" s="199"/>
      <c r="R2151" s="199"/>
      <c r="S2151" s="199"/>
      <c r="T2151" s="199"/>
      <c r="U2151" s="199"/>
      <c r="V2151" s="199"/>
      <c r="W2151" s="199"/>
      <c r="X2151" s="199"/>
      <c r="Y2151" s="199"/>
      <c r="Z2151" s="199"/>
      <c r="AA2151" s="199"/>
    </row>
    <row r="2152" spans="1:27">
      <c r="A2152" s="199"/>
      <c r="B2152" s="199"/>
      <c r="C2152" s="199"/>
      <c r="D2152" s="199"/>
      <c r="E2152" s="199"/>
      <c r="F2152" s="199"/>
      <c r="G2152" s="199"/>
      <c r="H2152" s="199"/>
      <c r="I2152" s="199"/>
      <c r="J2152" s="199"/>
      <c r="K2152" s="199"/>
      <c r="L2152" s="199"/>
      <c r="M2152" s="199"/>
      <c r="N2152" s="199"/>
      <c r="O2152" s="199"/>
      <c r="P2152" s="199"/>
      <c r="Q2152" s="199"/>
      <c r="R2152" s="199"/>
      <c r="S2152" s="199"/>
      <c r="T2152" s="199"/>
      <c r="U2152" s="199"/>
      <c r="V2152" s="199"/>
      <c r="W2152" s="199"/>
      <c r="X2152" s="199"/>
      <c r="Y2152" s="199"/>
      <c r="Z2152" s="199"/>
      <c r="AA2152" s="199"/>
    </row>
    <row r="2153" spans="1:27">
      <c r="A2153" s="199"/>
      <c r="B2153" s="199"/>
      <c r="C2153" s="199"/>
      <c r="D2153" s="199"/>
      <c r="E2153" s="199"/>
      <c r="F2153" s="199"/>
      <c r="G2153" s="199"/>
      <c r="H2153" s="199"/>
      <c r="I2153" s="199"/>
      <c r="J2153" s="199"/>
      <c r="K2153" s="199"/>
      <c r="L2153" s="199"/>
      <c r="M2153" s="199"/>
      <c r="N2153" s="199"/>
      <c r="O2153" s="199"/>
      <c r="P2153" s="199"/>
      <c r="Q2153" s="199"/>
      <c r="R2153" s="199"/>
      <c r="S2153" s="199"/>
      <c r="T2153" s="199"/>
      <c r="U2153" s="199"/>
      <c r="V2153" s="199"/>
      <c r="W2153" s="199"/>
      <c r="X2153" s="199"/>
      <c r="Y2153" s="199"/>
      <c r="Z2153" s="199"/>
      <c r="AA2153" s="199"/>
    </row>
    <row r="2154" spans="1:27">
      <c r="A2154" s="199"/>
      <c r="B2154" s="199"/>
      <c r="C2154" s="199"/>
      <c r="D2154" s="199"/>
      <c r="E2154" s="199"/>
      <c r="F2154" s="199"/>
      <c r="G2154" s="199"/>
      <c r="H2154" s="199"/>
      <c r="I2154" s="199"/>
      <c r="J2154" s="199"/>
      <c r="K2154" s="199"/>
      <c r="L2154" s="199"/>
      <c r="M2154" s="199"/>
      <c r="N2154" s="199"/>
      <c r="O2154" s="199"/>
      <c r="P2154" s="199"/>
      <c r="Q2154" s="199"/>
      <c r="R2154" s="199"/>
      <c r="S2154" s="199"/>
      <c r="T2154" s="199"/>
      <c r="U2154" s="199"/>
      <c r="V2154" s="199"/>
      <c r="W2154" s="199"/>
      <c r="X2154" s="199"/>
      <c r="Y2154" s="199"/>
      <c r="Z2154" s="199"/>
      <c r="AA2154" s="199"/>
    </row>
    <row r="2155" spans="1:27">
      <c r="A2155" s="199"/>
      <c r="B2155" s="199"/>
      <c r="C2155" s="199"/>
      <c r="D2155" s="199"/>
      <c r="E2155" s="199"/>
      <c r="F2155" s="199"/>
      <c r="G2155" s="199"/>
      <c r="H2155" s="199"/>
      <c r="I2155" s="199"/>
      <c r="J2155" s="199"/>
      <c r="K2155" s="199"/>
      <c r="L2155" s="199"/>
      <c r="M2155" s="199"/>
      <c r="N2155" s="199"/>
      <c r="O2155" s="199"/>
      <c r="P2155" s="199"/>
      <c r="Q2155" s="199"/>
      <c r="R2155" s="199"/>
      <c r="S2155" s="199"/>
      <c r="T2155" s="199"/>
      <c r="U2155" s="199"/>
      <c r="V2155" s="199"/>
      <c r="W2155" s="199"/>
      <c r="X2155" s="199"/>
      <c r="Y2155" s="199"/>
      <c r="Z2155" s="199"/>
      <c r="AA2155" s="199"/>
    </row>
    <row r="2156" spans="1:27">
      <c r="A2156" s="199"/>
      <c r="B2156" s="199"/>
      <c r="C2156" s="199"/>
      <c r="D2156" s="199"/>
      <c r="E2156" s="199"/>
      <c r="F2156" s="199"/>
      <c r="G2156" s="199"/>
      <c r="H2156" s="199"/>
      <c r="I2156" s="199"/>
      <c r="J2156" s="199"/>
      <c r="K2156" s="199"/>
      <c r="L2156" s="199"/>
      <c r="M2156" s="199"/>
      <c r="N2156" s="199"/>
      <c r="O2156" s="199"/>
      <c r="P2156" s="199"/>
      <c r="Q2156" s="199"/>
      <c r="R2156" s="199"/>
      <c r="S2156" s="199"/>
      <c r="T2156" s="199"/>
      <c r="U2156" s="199"/>
      <c r="V2156" s="199"/>
      <c r="W2156" s="199"/>
      <c r="X2156" s="199"/>
      <c r="Y2156" s="199"/>
      <c r="Z2156" s="199"/>
      <c r="AA2156" s="199"/>
    </row>
    <row r="2157" spans="1:27">
      <c r="A2157" s="199"/>
      <c r="B2157" s="199"/>
      <c r="C2157" s="199"/>
      <c r="D2157" s="199"/>
      <c r="E2157" s="199"/>
      <c r="F2157" s="199"/>
      <c r="G2157" s="199"/>
      <c r="H2157" s="199"/>
      <c r="I2157" s="199"/>
      <c r="J2157" s="199"/>
      <c r="K2157" s="199"/>
      <c r="L2157" s="199"/>
      <c r="M2157" s="199"/>
      <c r="N2157" s="199"/>
      <c r="O2157" s="199"/>
      <c r="P2157" s="199"/>
      <c r="Q2157" s="199"/>
      <c r="R2157" s="199"/>
      <c r="S2157" s="199"/>
      <c r="T2157" s="199"/>
      <c r="U2157" s="199"/>
      <c r="V2157" s="199"/>
      <c r="W2157" s="199"/>
      <c r="X2157" s="199"/>
      <c r="Y2157" s="199"/>
      <c r="Z2157" s="199"/>
      <c r="AA2157" s="199"/>
    </row>
    <row r="2158" spans="1:27">
      <c r="A2158" s="199"/>
      <c r="B2158" s="199"/>
      <c r="C2158" s="199"/>
      <c r="D2158" s="199"/>
      <c r="E2158" s="199"/>
      <c r="F2158" s="199"/>
      <c r="G2158" s="199"/>
      <c r="H2158" s="199"/>
      <c r="I2158" s="199"/>
      <c r="J2158" s="199"/>
      <c r="K2158" s="199"/>
      <c r="L2158" s="199"/>
      <c r="M2158" s="199"/>
      <c r="N2158" s="199"/>
      <c r="O2158" s="199"/>
      <c r="P2158" s="199"/>
      <c r="Q2158" s="199"/>
      <c r="R2158" s="199"/>
      <c r="S2158" s="199"/>
      <c r="T2158" s="199"/>
      <c r="U2158" s="199"/>
      <c r="V2158" s="199"/>
      <c r="W2158" s="199"/>
      <c r="X2158" s="199"/>
      <c r="Y2158" s="199"/>
      <c r="Z2158" s="199"/>
      <c r="AA2158" s="199"/>
    </row>
    <row r="2159" spans="1:27">
      <c r="A2159" s="199"/>
      <c r="B2159" s="199"/>
      <c r="C2159" s="199"/>
      <c r="D2159" s="199"/>
      <c r="E2159" s="199"/>
      <c r="F2159" s="199"/>
      <c r="G2159" s="199"/>
      <c r="H2159" s="199"/>
      <c r="I2159" s="199"/>
      <c r="J2159" s="199"/>
      <c r="K2159" s="199"/>
      <c r="L2159" s="199"/>
      <c r="M2159" s="199"/>
      <c r="N2159" s="199"/>
      <c r="O2159" s="199"/>
      <c r="P2159" s="199"/>
      <c r="Q2159" s="199"/>
      <c r="R2159" s="199"/>
      <c r="S2159" s="199"/>
      <c r="T2159" s="199"/>
      <c r="U2159" s="199"/>
      <c r="V2159" s="199"/>
      <c r="W2159" s="199"/>
      <c r="X2159" s="199"/>
      <c r="Y2159" s="199"/>
      <c r="Z2159" s="199"/>
      <c r="AA2159" s="199"/>
    </row>
    <row r="2160" spans="1:27">
      <c r="A2160" s="199"/>
      <c r="B2160" s="199"/>
      <c r="C2160" s="199"/>
      <c r="D2160" s="199"/>
      <c r="E2160" s="199"/>
      <c r="F2160" s="199"/>
      <c r="G2160" s="199"/>
      <c r="H2160" s="199"/>
      <c r="I2160" s="199"/>
      <c r="J2160" s="199"/>
      <c r="K2160" s="199"/>
      <c r="L2160" s="199"/>
      <c r="M2160" s="199"/>
      <c r="N2160" s="199"/>
      <c r="O2160" s="199"/>
      <c r="P2160" s="199"/>
      <c r="Q2160" s="199"/>
      <c r="R2160" s="199"/>
      <c r="S2160" s="199"/>
      <c r="T2160" s="199"/>
      <c r="U2160" s="199"/>
      <c r="V2160" s="199"/>
      <c r="W2160" s="199"/>
      <c r="X2160" s="199"/>
      <c r="Y2160" s="199"/>
      <c r="Z2160" s="199"/>
      <c r="AA2160" s="199"/>
    </row>
    <row r="2161" spans="1:27">
      <c r="A2161" s="199"/>
      <c r="B2161" s="199"/>
      <c r="C2161" s="199"/>
      <c r="D2161" s="199"/>
      <c r="E2161" s="199"/>
      <c r="F2161" s="199"/>
      <c r="G2161" s="199"/>
      <c r="H2161" s="199"/>
      <c r="I2161" s="199"/>
      <c r="J2161" s="199"/>
      <c r="K2161" s="199"/>
      <c r="L2161" s="199"/>
      <c r="M2161" s="199"/>
      <c r="N2161" s="199"/>
      <c r="O2161" s="199"/>
      <c r="P2161" s="199"/>
      <c r="Q2161" s="199"/>
      <c r="R2161" s="199"/>
      <c r="S2161" s="199"/>
      <c r="T2161" s="199"/>
      <c r="U2161" s="199"/>
      <c r="V2161" s="199"/>
      <c r="W2161" s="199"/>
      <c r="X2161" s="199"/>
      <c r="Y2161" s="199"/>
      <c r="Z2161" s="199"/>
      <c r="AA2161" s="199"/>
    </row>
    <row r="2162" spans="1:27">
      <c r="A2162" s="199"/>
      <c r="B2162" s="199"/>
      <c r="C2162" s="199"/>
      <c r="D2162" s="199"/>
      <c r="E2162" s="199"/>
      <c r="F2162" s="199"/>
      <c r="G2162" s="199"/>
      <c r="H2162" s="199"/>
      <c r="I2162" s="199"/>
      <c r="J2162" s="199"/>
      <c r="K2162" s="199"/>
      <c r="L2162" s="199"/>
      <c r="M2162" s="199"/>
      <c r="N2162" s="199"/>
      <c r="O2162" s="199"/>
      <c r="P2162" s="199"/>
      <c r="Q2162" s="199"/>
      <c r="R2162" s="199"/>
      <c r="S2162" s="199"/>
      <c r="T2162" s="199"/>
      <c r="U2162" s="199"/>
      <c r="V2162" s="199"/>
      <c r="W2162" s="199"/>
      <c r="X2162" s="199"/>
      <c r="Y2162" s="199"/>
      <c r="Z2162" s="199"/>
      <c r="AA2162" s="199"/>
    </row>
    <row r="2163" spans="1:27">
      <c r="A2163" s="199"/>
      <c r="B2163" s="199"/>
      <c r="C2163" s="199"/>
      <c r="D2163" s="199"/>
      <c r="E2163" s="199"/>
      <c r="F2163" s="199"/>
      <c r="G2163" s="199"/>
      <c r="H2163" s="199"/>
      <c r="I2163" s="199"/>
      <c r="J2163" s="199"/>
      <c r="K2163" s="199"/>
      <c r="L2163" s="199"/>
      <c r="M2163" s="199"/>
      <c r="N2163" s="199"/>
      <c r="O2163" s="199"/>
      <c r="P2163" s="199"/>
      <c r="Q2163" s="199"/>
      <c r="R2163" s="199"/>
      <c r="S2163" s="199"/>
      <c r="T2163" s="199"/>
      <c r="U2163" s="199"/>
      <c r="V2163" s="199"/>
      <c r="W2163" s="199"/>
      <c r="X2163" s="199"/>
      <c r="Y2163" s="199"/>
      <c r="Z2163" s="199"/>
      <c r="AA2163" s="199"/>
    </row>
    <row r="2164" spans="1:27">
      <c r="A2164" s="199"/>
      <c r="B2164" s="199"/>
      <c r="C2164" s="199"/>
      <c r="D2164" s="199"/>
      <c r="E2164" s="199"/>
      <c r="F2164" s="199"/>
      <c r="G2164" s="199"/>
      <c r="H2164" s="199"/>
      <c r="I2164" s="199"/>
      <c r="J2164" s="199"/>
      <c r="K2164" s="199"/>
      <c r="L2164" s="199"/>
      <c r="M2164" s="199"/>
      <c r="N2164" s="199"/>
      <c r="O2164" s="199"/>
      <c r="P2164" s="199"/>
      <c r="Q2164" s="199"/>
      <c r="R2164" s="199"/>
      <c r="S2164" s="199"/>
      <c r="T2164" s="199"/>
      <c r="U2164" s="199"/>
      <c r="V2164" s="199"/>
      <c r="W2164" s="199"/>
      <c r="X2164" s="199"/>
      <c r="Y2164" s="199"/>
      <c r="Z2164" s="199"/>
      <c r="AA2164" s="199"/>
    </row>
    <row r="2165" spans="1:27">
      <c r="A2165" s="199"/>
      <c r="B2165" s="199"/>
      <c r="C2165" s="199"/>
      <c r="D2165" s="199"/>
      <c r="E2165" s="199"/>
      <c r="F2165" s="199"/>
      <c r="G2165" s="199"/>
      <c r="H2165" s="199"/>
      <c r="I2165" s="199"/>
      <c r="J2165" s="199"/>
      <c r="K2165" s="199"/>
      <c r="L2165" s="199"/>
      <c r="M2165" s="199"/>
      <c r="N2165" s="199"/>
      <c r="O2165" s="199"/>
      <c r="P2165" s="199"/>
      <c r="Q2165" s="199"/>
      <c r="R2165" s="199"/>
      <c r="S2165" s="199"/>
      <c r="T2165" s="199"/>
      <c r="U2165" s="199"/>
      <c r="V2165" s="199"/>
      <c r="W2165" s="199"/>
      <c r="X2165" s="199"/>
      <c r="Y2165" s="199"/>
      <c r="Z2165" s="199"/>
      <c r="AA2165" s="199"/>
    </row>
    <row r="2166" spans="1:27">
      <c r="A2166" s="199"/>
      <c r="B2166" s="199"/>
      <c r="C2166" s="199"/>
      <c r="D2166" s="199"/>
      <c r="E2166" s="199"/>
      <c r="F2166" s="199"/>
      <c r="G2166" s="199"/>
      <c r="H2166" s="199"/>
      <c r="I2166" s="199"/>
      <c r="J2166" s="199"/>
      <c r="K2166" s="199"/>
      <c r="L2166" s="199"/>
      <c r="M2166" s="199"/>
      <c r="N2166" s="199"/>
      <c r="O2166" s="199"/>
      <c r="P2166" s="199"/>
      <c r="Q2166" s="199"/>
      <c r="R2166" s="199"/>
      <c r="S2166" s="199"/>
      <c r="T2166" s="199"/>
      <c r="U2166" s="199"/>
      <c r="V2166" s="199"/>
      <c r="W2166" s="199"/>
      <c r="X2166" s="199"/>
      <c r="Y2166" s="199"/>
      <c r="Z2166" s="199"/>
      <c r="AA2166" s="199"/>
    </row>
    <row r="2167" spans="1:27">
      <c r="A2167" s="199"/>
      <c r="B2167" s="199"/>
      <c r="C2167" s="199"/>
      <c r="D2167" s="199"/>
      <c r="E2167" s="199"/>
      <c r="F2167" s="199"/>
      <c r="G2167" s="199"/>
      <c r="H2167" s="199"/>
      <c r="I2167" s="199"/>
      <c r="J2167" s="199"/>
      <c r="K2167" s="199"/>
      <c r="L2167" s="199"/>
      <c r="M2167" s="199"/>
      <c r="N2167" s="199"/>
      <c r="O2167" s="199"/>
      <c r="P2167" s="199"/>
      <c r="Q2167" s="199"/>
      <c r="R2167" s="199"/>
      <c r="S2167" s="199"/>
      <c r="T2167" s="199"/>
      <c r="U2167" s="199"/>
      <c r="V2167" s="199"/>
      <c r="W2167" s="199"/>
      <c r="X2167" s="199"/>
      <c r="Y2167" s="199"/>
      <c r="Z2167" s="199"/>
      <c r="AA2167" s="199"/>
    </row>
    <row r="2168" spans="1:27">
      <c r="A2168" s="199"/>
      <c r="B2168" s="199"/>
      <c r="C2168" s="199"/>
      <c r="D2168" s="199"/>
      <c r="E2168" s="199"/>
      <c r="F2168" s="199"/>
      <c r="G2168" s="199"/>
      <c r="H2168" s="199"/>
      <c r="I2168" s="199"/>
      <c r="J2168" s="199"/>
      <c r="K2168" s="199"/>
      <c r="L2168" s="199"/>
      <c r="M2168" s="199"/>
      <c r="N2168" s="199"/>
      <c r="O2168" s="199"/>
      <c r="P2168" s="199"/>
      <c r="Q2168" s="199"/>
      <c r="R2168" s="199"/>
      <c r="S2168" s="199"/>
      <c r="T2168" s="199"/>
      <c r="U2168" s="199"/>
      <c r="V2168" s="199"/>
      <c r="W2168" s="199"/>
      <c r="X2168" s="199"/>
      <c r="Y2168" s="199"/>
      <c r="Z2168" s="199"/>
      <c r="AA2168" s="199"/>
    </row>
    <row r="2169" spans="1:27">
      <c r="A2169" s="199"/>
      <c r="B2169" s="199"/>
      <c r="C2169" s="199"/>
      <c r="D2169" s="199"/>
      <c r="E2169" s="199"/>
      <c r="F2169" s="199"/>
      <c r="G2169" s="199"/>
      <c r="H2169" s="199"/>
      <c r="I2169" s="199"/>
      <c r="J2169" s="199"/>
      <c r="K2169" s="199"/>
      <c r="L2169" s="199"/>
      <c r="M2169" s="199"/>
      <c r="N2169" s="199"/>
      <c r="O2169" s="199"/>
      <c r="P2169" s="199"/>
      <c r="Q2169" s="199"/>
      <c r="R2169" s="199"/>
      <c r="S2169" s="199"/>
      <c r="T2169" s="199"/>
      <c r="U2169" s="199"/>
      <c r="V2169" s="199"/>
      <c r="W2169" s="199"/>
      <c r="X2169" s="199"/>
      <c r="Y2169" s="199"/>
      <c r="Z2169" s="199"/>
      <c r="AA2169" s="199"/>
    </row>
    <row r="2170" spans="1:27">
      <c r="A2170" s="199"/>
      <c r="B2170" s="199"/>
      <c r="C2170" s="199"/>
      <c r="D2170" s="199"/>
      <c r="E2170" s="199"/>
      <c r="F2170" s="199"/>
      <c r="G2170" s="199"/>
      <c r="H2170" s="199"/>
      <c r="I2170" s="199"/>
      <c r="J2170" s="199"/>
      <c r="K2170" s="199"/>
      <c r="L2170" s="199"/>
      <c r="M2170" s="199"/>
      <c r="N2170" s="199"/>
      <c r="O2170" s="199"/>
      <c r="P2170" s="199"/>
      <c r="Q2170" s="199"/>
      <c r="R2170" s="199"/>
      <c r="S2170" s="199"/>
      <c r="T2170" s="199"/>
      <c r="U2170" s="199"/>
      <c r="V2170" s="199"/>
      <c r="W2170" s="199"/>
      <c r="X2170" s="199"/>
      <c r="Y2170" s="199"/>
      <c r="Z2170" s="199"/>
      <c r="AA2170" s="199"/>
    </row>
    <row r="2171" spans="1:27">
      <c r="A2171" s="199"/>
      <c r="B2171" s="199"/>
      <c r="C2171" s="199"/>
      <c r="D2171" s="199"/>
      <c r="E2171" s="199"/>
      <c r="F2171" s="199"/>
      <c r="G2171" s="199"/>
      <c r="H2171" s="199"/>
      <c r="I2171" s="199"/>
      <c r="J2171" s="199"/>
      <c r="K2171" s="199"/>
      <c r="L2171" s="199"/>
      <c r="M2171" s="199"/>
      <c r="N2171" s="199"/>
      <c r="O2171" s="199"/>
      <c r="P2171" s="199"/>
      <c r="Q2171" s="199"/>
      <c r="R2171" s="199"/>
      <c r="S2171" s="199"/>
      <c r="T2171" s="199"/>
      <c r="U2171" s="199"/>
      <c r="V2171" s="199"/>
      <c r="W2171" s="199"/>
      <c r="X2171" s="199"/>
      <c r="Y2171" s="199"/>
      <c r="Z2171" s="199"/>
      <c r="AA2171" s="199"/>
    </row>
    <row r="2172" spans="1:27">
      <c r="A2172" s="199"/>
      <c r="B2172" s="199"/>
      <c r="C2172" s="199"/>
      <c r="D2172" s="199"/>
      <c r="E2172" s="199"/>
      <c r="F2172" s="199"/>
      <c r="G2172" s="199"/>
      <c r="H2172" s="199"/>
      <c r="I2172" s="199"/>
      <c r="J2172" s="199"/>
      <c r="K2172" s="199"/>
      <c r="L2172" s="199"/>
      <c r="M2172" s="199"/>
      <c r="N2172" s="199"/>
      <c r="O2172" s="199"/>
      <c r="P2172" s="199"/>
      <c r="Q2172" s="199"/>
      <c r="R2172" s="199"/>
      <c r="S2172" s="199"/>
      <c r="T2172" s="199"/>
      <c r="U2172" s="199"/>
      <c r="V2172" s="199"/>
      <c r="W2172" s="199"/>
      <c r="X2172" s="199"/>
      <c r="Y2172" s="199"/>
      <c r="Z2172" s="199"/>
      <c r="AA2172" s="199"/>
    </row>
    <row r="2173" spans="1:27">
      <c r="A2173" s="199"/>
      <c r="B2173" s="199"/>
      <c r="C2173" s="199"/>
      <c r="D2173" s="199"/>
      <c r="E2173" s="199"/>
      <c r="F2173" s="199"/>
      <c r="G2173" s="199"/>
      <c r="H2173" s="199"/>
      <c r="I2173" s="199"/>
      <c r="J2173" s="199"/>
      <c r="K2173" s="199"/>
      <c r="L2173" s="199"/>
      <c r="M2173" s="199"/>
      <c r="N2173" s="199"/>
      <c r="O2173" s="199"/>
      <c r="P2173" s="199"/>
      <c r="Q2173" s="199"/>
      <c r="R2173" s="199"/>
      <c r="S2173" s="199"/>
      <c r="T2173" s="199"/>
      <c r="U2173" s="199"/>
      <c r="V2173" s="199"/>
      <c r="W2173" s="199"/>
      <c r="X2173" s="199"/>
      <c r="Y2173" s="199"/>
      <c r="Z2173" s="199"/>
      <c r="AA2173" s="199"/>
    </row>
    <row r="2174" spans="1:27">
      <c r="A2174" s="199"/>
      <c r="B2174" s="199"/>
      <c r="C2174" s="199"/>
      <c r="D2174" s="199"/>
      <c r="E2174" s="199"/>
      <c r="F2174" s="199"/>
      <c r="G2174" s="199"/>
      <c r="H2174" s="199"/>
      <c r="I2174" s="199"/>
      <c r="J2174" s="199"/>
      <c r="K2174" s="199"/>
      <c r="L2174" s="199"/>
      <c r="M2174" s="199"/>
      <c r="N2174" s="199"/>
      <c r="O2174" s="199"/>
      <c r="P2174" s="199"/>
      <c r="Q2174" s="199"/>
      <c r="R2174" s="199"/>
      <c r="S2174" s="199"/>
      <c r="T2174" s="199"/>
      <c r="U2174" s="199"/>
      <c r="V2174" s="199"/>
      <c r="W2174" s="199"/>
      <c r="X2174" s="199"/>
      <c r="Y2174" s="199"/>
      <c r="Z2174" s="199"/>
      <c r="AA2174" s="199"/>
    </row>
    <row r="2175" spans="1:27">
      <c r="A2175" s="199"/>
      <c r="B2175" s="199"/>
      <c r="C2175" s="199"/>
      <c r="D2175" s="199"/>
      <c r="E2175" s="199"/>
      <c r="F2175" s="199"/>
      <c r="G2175" s="199"/>
      <c r="H2175" s="199"/>
      <c r="I2175" s="199"/>
      <c r="J2175" s="199"/>
      <c r="K2175" s="199"/>
      <c r="L2175" s="199"/>
      <c r="M2175" s="199"/>
      <c r="N2175" s="199"/>
      <c r="O2175" s="199"/>
      <c r="P2175" s="199"/>
      <c r="Q2175" s="199"/>
      <c r="R2175" s="199"/>
      <c r="S2175" s="199"/>
      <c r="T2175" s="199"/>
      <c r="U2175" s="199"/>
      <c r="V2175" s="199"/>
      <c r="W2175" s="199"/>
      <c r="X2175" s="199"/>
      <c r="Y2175" s="199"/>
      <c r="Z2175" s="199"/>
      <c r="AA2175" s="199"/>
    </row>
    <row r="2176" spans="1:27">
      <c r="A2176" s="199"/>
      <c r="B2176" s="199"/>
      <c r="C2176" s="199"/>
      <c r="D2176" s="199"/>
      <c r="E2176" s="199"/>
      <c r="F2176" s="199"/>
      <c r="G2176" s="199"/>
      <c r="H2176" s="199"/>
      <c r="I2176" s="199"/>
      <c r="J2176" s="199"/>
      <c r="K2176" s="199"/>
      <c r="L2176" s="199"/>
      <c r="M2176" s="199"/>
      <c r="N2176" s="199"/>
      <c r="O2176" s="199"/>
      <c r="P2176" s="199"/>
      <c r="Q2176" s="199"/>
      <c r="R2176" s="199"/>
      <c r="S2176" s="199"/>
      <c r="T2176" s="199"/>
      <c r="U2176" s="199"/>
      <c r="V2176" s="199"/>
      <c r="W2176" s="199"/>
      <c r="X2176" s="199"/>
      <c r="Y2176" s="199"/>
      <c r="Z2176" s="199"/>
      <c r="AA2176" s="199"/>
    </row>
    <row r="2177" spans="1:27">
      <c r="A2177" s="199"/>
      <c r="B2177" s="199"/>
      <c r="C2177" s="199"/>
      <c r="D2177" s="199"/>
      <c r="E2177" s="199"/>
      <c r="F2177" s="199"/>
      <c r="G2177" s="199"/>
      <c r="H2177" s="199"/>
      <c r="I2177" s="199"/>
      <c r="J2177" s="199"/>
      <c r="K2177" s="199"/>
      <c r="L2177" s="199"/>
      <c r="M2177" s="199"/>
      <c r="N2177" s="199"/>
      <c r="O2177" s="199"/>
      <c r="P2177" s="199"/>
      <c r="Q2177" s="199"/>
      <c r="R2177" s="199"/>
      <c r="S2177" s="199"/>
      <c r="T2177" s="199"/>
      <c r="U2177" s="199"/>
      <c r="V2177" s="199"/>
      <c r="W2177" s="199"/>
      <c r="X2177" s="199"/>
      <c r="Y2177" s="199"/>
      <c r="Z2177" s="199"/>
      <c r="AA2177" s="199"/>
    </row>
    <row r="2178" spans="1:27">
      <c r="A2178" s="199"/>
      <c r="B2178" s="199"/>
      <c r="C2178" s="199"/>
      <c r="D2178" s="199"/>
      <c r="E2178" s="199"/>
      <c r="F2178" s="199"/>
      <c r="G2178" s="199"/>
      <c r="H2178" s="199"/>
      <c r="I2178" s="199"/>
      <c r="J2178" s="199"/>
      <c r="K2178" s="199"/>
      <c r="L2178" s="199"/>
      <c r="M2178" s="199"/>
      <c r="N2178" s="199"/>
      <c r="O2178" s="199"/>
      <c r="P2178" s="199"/>
      <c r="Q2178" s="199"/>
      <c r="R2178" s="199"/>
      <c r="S2178" s="199"/>
      <c r="T2178" s="199"/>
      <c r="U2178" s="199"/>
      <c r="V2178" s="199"/>
      <c r="W2178" s="199"/>
      <c r="X2178" s="199"/>
      <c r="Y2178" s="199"/>
      <c r="Z2178" s="199"/>
      <c r="AA2178" s="199"/>
    </row>
    <row r="2179" spans="1:27">
      <c r="A2179" s="199"/>
      <c r="B2179" s="199"/>
      <c r="C2179" s="199"/>
      <c r="D2179" s="199"/>
      <c r="E2179" s="199"/>
      <c r="F2179" s="199"/>
      <c r="G2179" s="199"/>
      <c r="H2179" s="199"/>
      <c r="I2179" s="199"/>
      <c r="J2179" s="199"/>
      <c r="K2179" s="199"/>
      <c r="L2179" s="199"/>
      <c r="M2179" s="199"/>
      <c r="N2179" s="199"/>
      <c r="O2179" s="199"/>
      <c r="P2179" s="199"/>
      <c r="Q2179" s="199"/>
      <c r="R2179" s="199"/>
      <c r="S2179" s="199"/>
      <c r="T2179" s="199"/>
      <c r="U2179" s="199"/>
      <c r="V2179" s="199"/>
      <c r="W2179" s="199"/>
      <c r="X2179" s="199"/>
      <c r="Y2179" s="199"/>
      <c r="Z2179" s="199"/>
      <c r="AA2179" s="199"/>
    </row>
    <row r="2180" spans="1:27">
      <c r="A2180" s="199"/>
      <c r="B2180" s="199"/>
      <c r="C2180" s="199"/>
      <c r="D2180" s="199"/>
      <c r="E2180" s="199"/>
      <c r="F2180" s="199"/>
      <c r="G2180" s="199"/>
      <c r="H2180" s="199"/>
      <c r="I2180" s="199"/>
      <c r="J2180" s="199"/>
      <c r="K2180" s="199"/>
      <c r="L2180" s="199"/>
      <c r="M2180" s="199"/>
      <c r="N2180" s="199"/>
      <c r="O2180" s="199"/>
      <c r="P2180" s="199"/>
      <c r="Q2180" s="199"/>
      <c r="R2180" s="199"/>
      <c r="S2180" s="199"/>
      <c r="T2180" s="199"/>
      <c r="U2180" s="199"/>
      <c r="V2180" s="199"/>
      <c r="W2180" s="199"/>
      <c r="X2180" s="199"/>
      <c r="Y2180" s="199"/>
      <c r="Z2180" s="199"/>
      <c r="AA2180" s="199"/>
    </row>
    <row r="2181" spans="1:27">
      <c r="A2181" s="199"/>
      <c r="B2181" s="199"/>
      <c r="C2181" s="199"/>
      <c r="D2181" s="199"/>
      <c r="E2181" s="199"/>
      <c r="F2181" s="199"/>
      <c r="G2181" s="199"/>
      <c r="H2181" s="199"/>
      <c r="I2181" s="199"/>
      <c r="J2181" s="199"/>
      <c r="K2181" s="199"/>
      <c r="L2181" s="199"/>
      <c r="M2181" s="199"/>
      <c r="N2181" s="199"/>
      <c r="O2181" s="199"/>
      <c r="P2181" s="199"/>
      <c r="Q2181" s="199"/>
      <c r="R2181" s="199"/>
      <c r="S2181" s="199"/>
      <c r="T2181" s="199"/>
      <c r="U2181" s="199"/>
      <c r="V2181" s="199"/>
      <c r="W2181" s="199"/>
      <c r="X2181" s="199"/>
      <c r="Y2181" s="199"/>
      <c r="Z2181" s="199"/>
      <c r="AA2181" s="199"/>
    </row>
    <row r="2182" spans="1:27">
      <c r="A2182" s="199"/>
      <c r="B2182" s="199"/>
      <c r="C2182" s="199"/>
      <c r="D2182" s="199"/>
      <c r="E2182" s="199"/>
      <c r="F2182" s="199"/>
      <c r="G2182" s="199"/>
      <c r="H2182" s="199"/>
      <c r="I2182" s="199"/>
      <c r="J2182" s="199"/>
      <c r="K2182" s="199"/>
      <c r="L2182" s="199"/>
      <c r="M2182" s="199"/>
      <c r="N2182" s="199"/>
      <c r="O2182" s="199"/>
      <c r="P2182" s="199"/>
      <c r="Q2182" s="199"/>
      <c r="R2182" s="199"/>
      <c r="S2182" s="199"/>
      <c r="T2182" s="199"/>
      <c r="U2182" s="199"/>
      <c r="V2182" s="199"/>
      <c r="W2182" s="199"/>
      <c r="X2182" s="199"/>
      <c r="Y2182" s="199"/>
      <c r="Z2182" s="199"/>
      <c r="AA2182" s="199"/>
    </row>
    <row r="2183" spans="1:27">
      <c r="A2183" s="199"/>
      <c r="B2183" s="199"/>
      <c r="C2183" s="199"/>
      <c r="D2183" s="199"/>
      <c r="E2183" s="199"/>
      <c r="F2183" s="199"/>
      <c r="G2183" s="199"/>
      <c r="H2183" s="199"/>
      <c r="I2183" s="199"/>
      <c r="J2183" s="199"/>
      <c r="K2183" s="199"/>
      <c r="L2183" s="199"/>
      <c r="M2183" s="199"/>
      <c r="N2183" s="199"/>
      <c r="O2183" s="199"/>
      <c r="P2183" s="199"/>
      <c r="Q2183" s="199"/>
      <c r="R2183" s="199"/>
      <c r="S2183" s="199"/>
      <c r="T2183" s="199"/>
      <c r="U2183" s="199"/>
      <c r="V2183" s="199"/>
      <c r="W2183" s="199"/>
      <c r="X2183" s="199"/>
      <c r="Y2183" s="199"/>
      <c r="Z2183" s="199"/>
      <c r="AA2183" s="199"/>
    </row>
    <row r="2184" spans="1:27">
      <c r="A2184" s="199"/>
      <c r="B2184" s="199"/>
      <c r="C2184" s="199"/>
      <c r="D2184" s="199"/>
      <c r="E2184" s="199"/>
      <c r="F2184" s="199"/>
      <c r="G2184" s="199"/>
      <c r="H2184" s="199"/>
      <c r="I2184" s="199"/>
      <c r="J2184" s="199"/>
      <c r="K2184" s="199"/>
      <c r="L2184" s="199"/>
      <c r="M2184" s="199"/>
      <c r="N2184" s="199"/>
      <c r="O2184" s="199"/>
      <c r="P2184" s="199"/>
      <c r="Q2184" s="199"/>
      <c r="R2184" s="199"/>
      <c r="S2184" s="199"/>
      <c r="T2184" s="199"/>
      <c r="U2184" s="199"/>
      <c r="V2184" s="199"/>
      <c r="W2184" s="199"/>
      <c r="X2184" s="199"/>
      <c r="Y2184" s="199"/>
      <c r="Z2184" s="199"/>
      <c r="AA2184" s="199"/>
    </row>
    <row r="2185" spans="1:27">
      <c r="A2185" s="199"/>
      <c r="B2185" s="199"/>
      <c r="C2185" s="199"/>
      <c r="D2185" s="199"/>
      <c r="E2185" s="199"/>
      <c r="F2185" s="199"/>
      <c r="G2185" s="199"/>
      <c r="H2185" s="199"/>
      <c r="I2185" s="199"/>
      <c r="J2185" s="199"/>
      <c r="K2185" s="199"/>
      <c r="L2185" s="199"/>
      <c r="M2185" s="199"/>
      <c r="N2185" s="199"/>
      <c r="O2185" s="199"/>
      <c r="P2185" s="199"/>
      <c r="Q2185" s="199"/>
      <c r="R2185" s="199"/>
      <c r="S2185" s="199"/>
      <c r="T2185" s="199"/>
      <c r="U2185" s="199"/>
      <c r="V2185" s="199"/>
      <c r="W2185" s="199"/>
      <c r="X2185" s="199"/>
      <c r="Y2185" s="199"/>
      <c r="Z2185" s="199"/>
      <c r="AA2185" s="199"/>
    </row>
    <row r="2186" spans="1:27">
      <c r="A2186" s="199"/>
      <c r="B2186" s="199"/>
      <c r="C2186" s="199"/>
      <c r="D2186" s="199"/>
      <c r="E2186" s="199"/>
      <c r="F2186" s="199"/>
      <c r="G2186" s="199"/>
      <c r="H2186" s="199"/>
      <c r="I2186" s="199"/>
      <c r="J2186" s="199"/>
      <c r="K2186" s="199"/>
      <c r="L2186" s="199"/>
      <c r="M2186" s="199"/>
      <c r="N2186" s="199"/>
      <c r="O2186" s="199"/>
      <c r="P2186" s="199"/>
      <c r="Q2186" s="199"/>
      <c r="R2186" s="199"/>
      <c r="S2186" s="199"/>
      <c r="T2186" s="199"/>
      <c r="U2186" s="199"/>
      <c r="V2186" s="199"/>
      <c r="W2186" s="199"/>
      <c r="X2186" s="199"/>
      <c r="Y2186" s="199"/>
      <c r="Z2186" s="199"/>
      <c r="AA2186" s="199"/>
    </row>
    <row r="2187" spans="1:27">
      <c r="A2187" s="199"/>
      <c r="B2187" s="199"/>
      <c r="C2187" s="199"/>
      <c r="D2187" s="199"/>
      <c r="E2187" s="199"/>
      <c r="F2187" s="199"/>
      <c r="G2187" s="199"/>
      <c r="H2187" s="199"/>
      <c r="I2187" s="199"/>
      <c r="J2187" s="199"/>
      <c r="K2187" s="199"/>
      <c r="L2187" s="199"/>
      <c r="M2187" s="199"/>
      <c r="N2187" s="199"/>
      <c r="O2187" s="199"/>
      <c r="P2187" s="199"/>
      <c r="Q2187" s="199"/>
      <c r="R2187" s="199"/>
      <c r="S2187" s="199"/>
      <c r="T2187" s="199"/>
      <c r="U2187" s="199"/>
      <c r="V2187" s="199"/>
      <c r="W2187" s="199"/>
      <c r="X2187" s="199"/>
      <c r="Y2187" s="199"/>
      <c r="Z2187" s="199"/>
      <c r="AA2187" s="199"/>
    </row>
    <row r="2188" spans="1:27">
      <c r="A2188" s="199"/>
      <c r="B2188" s="199"/>
      <c r="C2188" s="199"/>
      <c r="D2188" s="199"/>
      <c r="E2188" s="199"/>
      <c r="F2188" s="199"/>
      <c r="G2188" s="199"/>
      <c r="H2188" s="199"/>
      <c r="I2188" s="199"/>
      <c r="J2188" s="199"/>
      <c r="K2188" s="199"/>
      <c r="L2188" s="199"/>
      <c r="M2188" s="199"/>
      <c r="N2188" s="199"/>
      <c r="O2188" s="199"/>
      <c r="P2188" s="199"/>
      <c r="Q2188" s="199"/>
      <c r="R2188" s="199"/>
      <c r="S2188" s="199"/>
      <c r="T2188" s="199"/>
      <c r="U2188" s="199"/>
      <c r="V2188" s="199"/>
      <c r="W2188" s="199"/>
      <c r="X2188" s="199"/>
      <c r="Y2188" s="199"/>
      <c r="Z2188" s="199"/>
      <c r="AA2188" s="199"/>
    </row>
    <row r="2189" spans="1:27">
      <c r="A2189" s="199"/>
      <c r="B2189" s="199"/>
      <c r="C2189" s="199"/>
      <c r="D2189" s="199"/>
      <c r="E2189" s="199"/>
      <c r="F2189" s="199"/>
      <c r="G2189" s="199"/>
      <c r="H2189" s="199"/>
      <c r="I2189" s="199"/>
      <c r="J2189" s="199"/>
      <c r="K2189" s="199"/>
      <c r="L2189" s="199"/>
      <c r="M2189" s="199"/>
      <c r="N2189" s="199"/>
      <c r="O2189" s="199"/>
      <c r="P2189" s="199"/>
      <c r="Q2189" s="199"/>
      <c r="R2189" s="199"/>
      <c r="S2189" s="199"/>
      <c r="T2189" s="199"/>
      <c r="U2189" s="199"/>
      <c r="V2189" s="199"/>
      <c r="W2189" s="199"/>
      <c r="X2189" s="199"/>
      <c r="Y2189" s="199"/>
      <c r="Z2189" s="199"/>
      <c r="AA2189" s="199"/>
    </row>
    <row r="2190" spans="1:27">
      <c r="A2190" s="199"/>
      <c r="B2190" s="199"/>
      <c r="C2190" s="199"/>
      <c r="D2190" s="199"/>
      <c r="E2190" s="199"/>
      <c r="F2190" s="199"/>
      <c r="G2190" s="199"/>
      <c r="H2190" s="199"/>
      <c r="I2190" s="199"/>
      <c r="J2190" s="199"/>
      <c r="K2190" s="199"/>
      <c r="L2190" s="199"/>
      <c r="M2190" s="199"/>
      <c r="N2190" s="199"/>
      <c r="O2190" s="199"/>
      <c r="P2190" s="199"/>
      <c r="Q2190" s="199"/>
      <c r="R2190" s="199"/>
      <c r="S2190" s="199"/>
      <c r="T2190" s="199"/>
      <c r="U2190" s="199"/>
      <c r="V2190" s="199"/>
      <c r="W2190" s="199"/>
      <c r="X2190" s="199"/>
      <c r="Y2190" s="199"/>
      <c r="Z2190" s="199"/>
      <c r="AA2190" s="199"/>
    </row>
    <row r="2191" spans="1:27">
      <c r="A2191" s="199"/>
      <c r="B2191" s="199"/>
      <c r="C2191" s="199"/>
      <c r="D2191" s="199"/>
      <c r="E2191" s="199"/>
      <c r="F2191" s="199"/>
      <c r="G2191" s="199"/>
      <c r="H2191" s="199"/>
      <c r="I2191" s="199"/>
      <c r="J2191" s="199"/>
      <c r="K2191" s="199"/>
      <c r="L2191" s="199"/>
      <c r="M2191" s="199"/>
      <c r="N2191" s="199"/>
      <c r="O2191" s="199"/>
      <c r="P2191" s="199"/>
      <c r="Q2191" s="199"/>
      <c r="R2191" s="199"/>
      <c r="S2191" s="199"/>
      <c r="T2191" s="199"/>
      <c r="U2191" s="199"/>
      <c r="V2191" s="199"/>
      <c r="W2191" s="199"/>
      <c r="X2191" s="199"/>
      <c r="Y2191" s="199"/>
      <c r="Z2191" s="199"/>
      <c r="AA2191" s="199"/>
    </row>
    <row r="2192" spans="1:27">
      <c r="A2192" s="199"/>
      <c r="B2192" s="199"/>
      <c r="C2192" s="199"/>
      <c r="D2192" s="199"/>
      <c r="E2192" s="199"/>
      <c r="F2192" s="199"/>
      <c r="G2192" s="199"/>
      <c r="H2192" s="199"/>
      <c r="I2192" s="199"/>
      <c r="J2192" s="199"/>
      <c r="K2192" s="199"/>
      <c r="L2192" s="199"/>
      <c r="M2192" s="199"/>
      <c r="N2192" s="199"/>
      <c r="O2192" s="199"/>
      <c r="P2192" s="199"/>
      <c r="Q2192" s="199"/>
      <c r="R2192" s="199"/>
      <c r="S2192" s="199"/>
      <c r="T2192" s="199"/>
      <c r="U2192" s="199"/>
      <c r="V2192" s="199"/>
      <c r="W2192" s="199"/>
      <c r="X2192" s="199"/>
      <c r="Y2192" s="199"/>
      <c r="Z2192" s="199"/>
      <c r="AA2192" s="199"/>
    </row>
    <row r="2193" spans="1:27">
      <c r="A2193" s="199"/>
      <c r="B2193" s="199"/>
      <c r="C2193" s="199"/>
      <c r="D2193" s="199"/>
      <c r="E2193" s="199"/>
      <c r="F2193" s="199"/>
      <c r="G2193" s="199"/>
      <c r="H2193" s="199"/>
      <c r="I2193" s="199"/>
      <c r="J2193" s="199"/>
      <c r="K2193" s="199"/>
      <c r="L2193" s="199"/>
      <c r="M2193" s="199"/>
      <c r="N2193" s="199"/>
      <c r="O2193" s="199"/>
      <c r="P2193" s="199"/>
      <c r="Q2193" s="199"/>
      <c r="R2193" s="199"/>
      <c r="S2193" s="199"/>
      <c r="T2193" s="199"/>
      <c r="U2193" s="199"/>
      <c r="V2193" s="199"/>
      <c r="W2193" s="199"/>
      <c r="X2193" s="199"/>
      <c r="Y2193" s="199"/>
      <c r="Z2193" s="199"/>
      <c r="AA2193" s="199"/>
    </row>
    <row r="2194" spans="1:27">
      <c r="A2194" s="199"/>
      <c r="B2194" s="199"/>
      <c r="C2194" s="199"/>
      <c r="D2194" s="199"/>
      <c r="E2194" s="199"/>
      <c r="F2194" s="199"/>
      <c r="G2194" s="199"/>
      <c r="H2194" s="199"/>
      <c r="I2194" s="199"/>
      <c r="J2194" s="199"/>
      <c r="K2194" s="199"/>
      <c r="L2194" s="199"/>
      <c r="M2194" s="199"/>
      <c r="N2194" s="199"/>
      <c r="O2194" s="199"/>
      <c r="P2194" s="199"/>
      <c r="Q2194" s="199"/>
      <c r="R2194" s="199"/>
      <c r="S2194" s="199"/>
      <c r="T2194" s="199"/>
      <c r="U2194" s="199"/>
      <c r="V2194" s="199"/>
      <c r="W2194" s="199"/>
      <c r="X2194" s="199"/>
      <c r="Y2194" s="199"/>
      <c r="Z2194" s="199"/>
      <c r="AA2194" s="199"/>
    </row>
    <row r="2195" spans="1:27">
      <c r="A2195" s="199"/>
      <c r="B2195" s="199"/>
      <c r="C2195" s="199"/>
      <c r="D2195" s="199"/>
      <c r="E2195" s="199"/>
      <c r="F2195" s="199"/>
      <c r="G2195" s="199"/>
      <c r="H2195" s="199"/>
      <c r="I2195" s="199"/>
      <c r="J2195" s="199"/>
      <c r="K2195" s="199"/>
      <c r="L2195" s="199"/>
      <c r="M2195" s="199"/>
      <c r="N2195" s="199"/>
      <c r="O2195" s="199"/>
      <c r="P2195" s="199"/>
      <c r="Q2195" s="199"/>
      <c r="R2195" s="199"/>
      <c r="S2195" s="199"/>
      <c r="T2195" s="199"/>
      <c r="U2195" s="199"/>
      <c r="V2195" s="199"/>
      <c r="W2195" s="199"/>
      <c r="X2195" s="199"/>
      <c r="Y2195" s="199"/>
      <c r="Z2195" s="199"/>
      <c r="AA2195" s="199"/>
    </row>
    <row r="2196" spans="1:27">
      <c r="A2196" s="199"/>
      <c r="B2196" s="199"/>
      <c r="C2196" s="199"/>
      <c r="D2196" s="199"/>
      <c r="E2196" s="199"/>
      <c r="F2196" s="199"/>
      <c r="G2196" s="199"/>
      <c r="H2196" s="199"/>
      <c r="I2196" s="199"/>
      <c r="J2196" s="199"/>
      <c r="K2196" s="199"/>
      <c r="L2196" s="199"/>
      <c r="M2196" s="199"/>
      <c r="N2196" s="199"/>
      <c r="O2196" s="199"/>
      <c r="P2196" s="199"/>
      <c r="Q2196" s="199"/>
      <c r="R2196" s="199"/>
      <c r="S2196" s="199"/>
      <c r="T2196" s="199"/>
      <c r="U2196" s="199"/>
      <c r="V2196" s="199"/>
      <c r="W2196" s="199"/>
      <c r="X2196" s="199"/>
      <c r="Y2196" s="199"/>
      <c r="Z2196" s="199"/>
      <c r="AA2196" s="199"/>
    </row>
    <row r="2197" spans="1:27">
      <c r="A2197" s="199"/>
      <c r="B2197" s="199"/>
      <c r="C2197" s="199"/>
      <c r="D2197" s="199"/>
      <c r="E2197" s="199"/>
      <c r="F2197" s="199"/>
      <c r="G2197" s="199"/>
      <c r="H2197" s="199"/>
      <c r="I2197" s="199"/>
      <c r="J2197" s="199"/>
      <c r="K2197" s="199"/>
      <c r="L2197" s="199"/>
      <c r="M2197" s="199"/>
      <c r="N2197" s="199"/>
      <c r="O2197" s="199"/>
      <c r="P2197" s="199"/>
      <c r="Q2197" s="199"/>
      <c r="R2197" s="199"/>
      <c r="S2197" s="199"/>
      <c r="T2197" s="199"/>
      <c r="U2197" s="199"/>
      <c r="V2197" s="199"/>
      <c r="W2197" s="199"/>
      <c r="X2197" s="199"/>
      <c r="Y2197" s="199"/>
      <c r="Z2197" s="199"/>
      <c r="AA2197" s="199"/>
    </row>
    <row r="2198" spans="1:27">
      <c r="A2198" s="199"/>
      <c r="B2198" s="199"/>
      <c r="C2198" s="199"/>
      <c r="D2198" s="199"/>
      <c r="E2198" s="199"/>
      <c r="F2198" s="199"/>
      <c r="G2198" s="199"/>
      <c r="H2198" s="199"/>
      <c r="I2198" s="199"/>
      <c r="J2198" s="199"/>
      <c r="K2198" s="199"/>
      <c r="L2198" s="199"/>
      <c r="M2198" s="199"/>
      <c r="N2198" s="199"/>
      <c r="O2198" s="199"/>
      <c r="P2198" s="199"/>
      <c r="Q2198" s="199"/>
      <c r="R2198" s="199"/>
      <c r="S2198" s="199"/>
      <c r="T2198" s="199"/>
      <c r="U2198" s="199"/>
      <c r="V2198" s="199"/>
      <c r="W2198" s="199"/>
      <c r="X2198" s="199"/>
      <c r="Y2198" s="199"/>
      <c r="Z2198" s="199"/>
      <c r="AA2198" s="199"/>
    </row>
    <row r="2199" spans="1:27">
      <c r="A2199" s="199"/>
      <c r="B2199" s="199"/>
      <c r="C2199" s="199"/>
      <c r="D2199" s="199"/>
      <c r="E2199" s="199"/>
      <c r="F2199" s="199"/>
      <c r="G2199" s="199"/>
      <c r="H2199" s="199"/>
      <c r="I2199" s="199"/>
      <c r="J2199" s="199"/>
      <c r="K2199" s="199"/>
      <c r="L2199" s="199"/>
      <c r="M2199" s="199"/>
      <c r="N2199" s="199"/>
      <c r="O2199" s="199"/>
      <c r="P2199" s="199"/>
      <c r="Q2199" s="199"/>
      <c r="R2199" s="199"/>
      <c r="S2199" s="199"/>
      <c r="T2199" s="199"/>
      <c r="U2199" s="199"/>
      <c r="V2199" s="199"/>
      <c r="W2199" s="199"/>
      <c r="X2199" s="199"/>
      <c r="Y2199" s="199"/>
      <c r="Z2199" s="199"/>
      <c r="AA2199" s="199"/>
    </row>
    <row r="2200" spans="1:27">
      <c r="A2200" s="199"/>
      <c r="B2200" s="199"/>
      <c r="C2200" s="199"/>
      <c r="D2200" s="199"/>
      <c r="E2200" s="199"/>
      <c r="F2200" s="199"/>
      <c r="G2200" s="199"/>
      <c r="H2200" s="199"/>
      <c r="I2200" s="199"/>
      <c r="J2200" s="199"/>
      <c r="K2200" s="199"/>
      <c r="L2200" s="199"/>
      <c r="M2200" s="199"/>
      <c r="N2200" s="199"/>
      <c r="O2200" s="199"/>
      <c r="P2200" s="199"/>
      <c r="Q2200" s="199"/>
      <c r="R2200" s="199"/>
      <c r="S2200" s="199"/>
      <c r="T2200" s="199"/>
      <c r="U2200" s="199"/>
      <c r="V2200" s="199"/>
      <c r="W2200" s="199"/>
      <c r="X2200" s="199"/>
      <c r="Y2200" s="199"/>
      <c r="Z2200" s="199"/>
      <c r="AA2200" s="199"/>
    </row>
    <row r="2201" spans="1:27">
      <c r="A2201" s="199"/>
      <c r="B2201" s="199"/>
      <c r="C2201" s="199"/>
      <c r="D2201" s="199"/>
      <c r="E2201" s="199"/>
      <c r="F2201" s="199"/>
      <c r="G2201" s="199"/>
      <c r="H2201" s="199"/>
      <c r="I2201" s="199"/>
      <c r="J2201" s="199"/>
      <c r="K2201" s="199"/>
      <c r="L2201" s="199"/>
      <c r="M2201" s="199"/>
      <c r="N2201" s="199"/>
      <c r="O2201" s="199"/>
      <c r="P2201" s="199"/>
      <c r="Q2201" s="199"/>
      <c r="R2201" s="199"/>
      <c r="S2201" s="199"/>
      <c r="T2201" s="199"/>
      <c r="U2201" s="199"/>
      <c r="V2201" s="199"/>
      <c r="W2201" s="199"/>
      <c r="X2201" s="199"/>
      <c r="Y2201" s="199"/>
      <c r="Z2201" s="199"/>
      <c r="AA2201" s="199"/>
    </row>
    <row r="2202" spans="1:27">
      <c r="A2202" s="199"/>
      <c r="B2202" s="199"/>
      <c r="C2202" s="199"/>
      <c r="D2202" s="199"/>
      <c r="E2202" s="199"/>
      <c r="F2202" s="199"/>
      <c r="G2202" s="199"/>
      <c r="H2202" s="199"/>
      <c r="I2202" s="199"/>
      <c r="J2202" s="199"/>
      <c r="K2202" s="199"/>
      <c r="L2202" s="199"/>
      <c r="M2202" s="199"/>
      <c r="N2202" s="199"/>
      <c r="O2202" s="199"/>
      <c r="P2202" s="199"/>
      <c r="Q2202" s="199"/>
      <c r="R2202" s="199"/>
      <c r="S2202" s="199"/>
      <c r="T2202" s="199"/>
      <c r="U2202" s="199"/>
      <c r="V2202" s="199"/>
      <c r="W2202" s="199"/>
      <c r="X2202" s="199"/>
      <c r="Y2202" s="199"/>
      <c r="Z2202" s="199"/>
      <c r="AA2202" s="199"/>
    </row>
    <row r="2203" spans="1:27">
      <c r="A2203" s="199"/>
      <c r="B2203" s="199"/>
      <c r="C2203" s="199"/>
      <c r="D2203" s="199"/>
      <c r="E2203" s="199"/>
      <c r="F2203" s="199"/>
      <c r="G2203" s="199"/>
      <c r="H2203" s="199"/>
      <c r="I2203" s="199"/>
      <c r="J2203" s="199"/>
      <c r="K2203" s="199"/>
      <c r="L2203" s="199"/>
      <c r="M2203" s="199"/>
      <c r="N2203" s="199"/>
      <c r="O2203" s="199"/>
      <c r="P2203" s="199"/>
      <c r="Q2203" s="199"/>
      <c r="R2203" s="199"/>
      <c r="S2203" s="199"/>
      <c r="T2203" s="199"/>
      <c r="U2203" s="199"/>
      <c r="V2203" s="199"/>
      <c r="W2203" s="199"/>
      <c r="X2203" s="199"/>
      <c r="Y2203" s="199"/>
      <c r="Z2203" s="199"/>
      <c r="AA2203" s="199"/>
    </row>
    <row r="2204" spans="1:27">
      <c r="A2204" s="199"/>
      <c r="B2204" s="199"/>
      <c r="C2204" s="199"/>
      <c r="D2204" s="199"/>
      <c r="E2204" s="199"/>
      <c r="F2204" s="199"/>
      <c r="G2204" s="199"/>
      <c r="H2204" s="199"/>
      <c r="I2204" s="199"/>
      <c r="J2204" s="199"/>
      <c r="K2204" s="199"/>
      <c r="L2204" s="199"/>
      <c r="M2204" s="199"/>
      <c r="N2204" s="199"/>
      <c r="O2204" s="199"/>
      <c r="P2204" s="199"/>
      <c r="Q2204" s="199"/>
      <c r="R2204" s="199"/>
      <c r="S2204" s="199"/>
      <c r="T2204" s="199"/>
      <c r="U2204" s="199"/>
      <c r="V2204" s="199"/>
      <c r="W2204" s="199"/>
      <c r="X2204" s="199"/>
      <c r="Y2204" s="199"/>
      <c r="Z2204" s="199"/>
      <c r="AA2204" s="199"/>
    </row>
    <row r="2205" spans="1:27">
      <c r="A2205" s="199"/>
      <c r="B2205" s="199"/>
      <c r="C2205" s="199"/>
      <c r="D2205" s="199"/>
      <c r="E2205" s="199"/>
      <c r="F2205" s="199"/>
      <c r="G2205" s="199"/>
      <c r="H2205" s="199"/>
      <c r="I2205" s="199"/>
      <c r="J2205" s="199"/>
      <c r="K2205" s="199"/>
      <c r="L2205" s="199"/>
      <c r="M2205" s="199"/>
      <c r="N2205" s="199"/>
      <c r="O2205" s="199"/>
      <c r="P2205" s="199"/>
      <c r="Q2205" s="199"/>
      <c r="R2205" s="199"/>
      <c r="S2205" s="199"/>
      <c r="T2205" s="199"/>
      <c r="U2205" s="199"/>
      <c r="V2205" s="199"/>
      <c r="W2205" s="199"/>
      <c r="X2205" s="199"/>
      <c r="Y2205" s="199"/>
      <c r="Z2205" s="199"/>
      <c r="AA2205" s="199"/>
    </row>
    <row r="2206" spans="1:27">
      <c r="A2206" s="199"/>
      <c r="B2206" s="199"/>
      <c r="C2206" s="199"/>
      <c r="D2206" s="199"/>
      <c r="E2206" s="199"/>
      <c r="F2206" s="199"/>
      <c r="G2206" s="199"/>
      <c r="H2206" s="199"/>
      <c r="I2206" s="199"/>
      <c r="J2206" s="199"/>
      <c r="K2206" s="199"/>
      <c r="L2206" s="199"/>
      <c r="M2206" s="199"/>
      <c r="N2206" s="199"/>
      <c r="O2206" s="199"/>
      <c r="P2206" s="199"/>
      <c r="Q2206" s="199"/>
      <c r="R2206" s="199"/>
      <c r="S2206" s="199"/>
      <c r="T2206" s="199"/>
      <c r="U2206" s="199"/>
      <c r="V2206" s="199"/>
      <c r="W2206" s="199"/>
      <c r="X2206" s="199"/>
      <c r="Y2206" s="199"/>
      <c r="Z2206" s="199"/>
      <c r="AA2206" s="199"/>
    </row>
    <row r="2207" spans="1:27">
      <c r="A2207" s="199"/>
      <c r="B2207" s="199"/>
      <c r="C2207" s="199"/>
      <c r="D2207" s="199"/>
      <c r="E2207" s="199"/>
      <c r="F2207" s="199"/>
      <c r="G2207" s="199"/>
      <c r="H2207" s="199"/>
      <c r="I2207" s="199"/>
      <c r="J2207" s="199"/>
      <c r="K2207" s="199"/>
      <c r="L2207" s="199"/>
      <c r="M2207" s="199"/>
      <c r="N2207" s="199"/>
      <c r="O2207" s="199"/>
      <c r="P2207" s="199"/>
      <c r="Q2207" s="199"/>
      <c r="R2207" s="199"/>
      <c r="S2207" s="199"/>
      <c r="T2207" s="199"/>
      <c r="U2207" s="199"/>
      <c r="V2207" s="199"/>
      <c r="W2207" s="199"/>
      <c r="X2207" s="199"/>
      <c r="Y2207" s="199"/>
      <c r="Z2207" s="199"/>
      <c r="AA2207" s="199"/>
    </row>
    <row r="2208" spans="1:27">
      <c r="A2208" s="199"/>
      <c r="B2208" s="199"/>
      <c r="C2208" s="199"/>
      <c r="D2208" s="199"/>
      <c r="E2208" s="199"/>
      <c r="F2208" s="199"/>
      <c r="G2208" s="199"/>
      <c r="H2208" s="199"/>
      <c r="I2208" s="199"/>
      <c r="J2208" s="199"/>
      <c r="K2208" s="199"/>
      <c r="L2208" s="199"/>
      <c r="M2208" s="199"/>
      <c r="N2208" s="199"/>
      <c r="O2208" s="199"/>
      <c r="P2208" s="199"/>
      <c r="Q2208" s="199"/>
      <c r="R2208" s="199"/>
      <c r="S2208" s="199"/>
      <c r="T2208" s="199"/>
      <c r="U2208" s="199"/>
      <c r="V2208" s="199"/>
      <c r="W2208" s="199"/>
      <c r="X2208" s="199"/>
      <c r="Y2208" s="199"/>
      <c r="Z2208" s="199"/>
      <c r="AA2208" s="199"/>
    </row>
    <row r="2209" spans="1:27">
      <c r="A2209" s="199"/>
      <c r="B2209" s="199"/>
      <c r="C2209" s="199"/>
      <c r="D2209" s="199"/>
      <c r="E2209" s="199"/>
      <c r="F2209" s="199"/>
      <c r="G2209" s="199"/>
      <c r="H2209" s="199"/>
      <c r="I2209" s="199"/>
      <c r="J2209" s="199"/>
      <c r="K2209" s="199"/>
      <c r="L2209" s="199"/>
      <c r="M2209" s="199"/>
      <c r="N2209" s="199"/>
      <c r="O2209" s="199"/>
      <c r="P2209" s="199"/>
      <c r="Q2209" s="199"/>
      <c r="R2209" s="199"/>
      <c r="S2209" s="199"/>
      <c r="T2209" s="199"/>
      <c r="U2209" s="199"/>
      <c r="V2209" s="199"/>
      <c r="W2209" s="199"/>
      <c r="X2209" s="199"/>
      <c r="Y2209" s="199"/>
      <c r="Z2209" s="199"/>
      <c r="AA2209" s="199"/>
    </row>
    <row r="2210" spans="1:27">
      <c r="A2210" s="199"/>
      <c r="B2210" s="199"/>
      <c r="C2210" s="199"/>
      <c r="D2210" s="199"/>
      <c r="E2210" s="199"/>
      <c r="F2210" s="199"/>
      <c r="G2210" s="199"/>
      <c r="H2210" s="199"/>
      <c r="I2210" s="199"/>
      <c r="J2210" s="199"/>
      <c r="K2210" s="199"/>
      <c r="L2210" s="199"/>
      <c r="M2210" s="199"/>
      <c r="N2210" s="199"/>
      <c r="O2210" s="199"/>
      <c r="P2210" s="199"/>
      <c r="Q2210" s="199"/>
      <c r="R2210" s="199"/>
      <c r="S2210" s="199"/>
      <c r="T2210" s="199"/>
      <c r="U2210" s="199"/>
      <c r="V2210" s="199"/>
      <c r="W2210" s="199"/>
      <c r="X2210" s="199"/>
      <c r="Y2210" s="199"/>
      <c r="Z2210" s="199"/>
      <c r="AA2210" s="199"/>
    </row>
    <row r="2211" spans="1:27">
      <c r="A2211" s="199"/>
      <c r="B2211" s="199"/>
      <c r="C2211" s="199"/>
      <c r="D2211" s="199"/>
      <c r="E2211" s="199"/>
      <c r="F2211" s="199"/>
      <c r="G2211" s="199"/>
      <c r="H2211" s="199"/>
      <c r="I2211" s="199"/>
      <c r="J2211" s="199"/>
      <c r="K2211" s="199"/>
      <c r="L2211" s="199"/>
      <c r="M2211" s="199"/>
      <c r="N2211" s="199"/>
      <c r="O2211" s="199"/>
      <c r="P2211" s="199"/>
      <c r="Q2211" s="199"/>
      <c r="R2211" s="199"/>
      <c r="S2211" s="199"/>
      <c r="T2211" s="199"/>
      <c r="U2211" s="199"/>
      <c r="V2211" s="199"/>
      <c r="W2211" s="199"/>
      <c r="X2211" s="199"/>
      <c r="Y2211" s="199"/>
      <c r="Z2211" s="199"/>
      <c r="AA2211" s="199"/>
    </row>
    <row r="2212" spans="1:27">
      <c r="A2212" s="199"/>
      <c r="B2212" s="199"/>
      <c r="C2212" s="199"/>
      <c r="D2212" s="199"/>
      <c r="E2212" s="199"/>
      <c r="F2212" s="199"/>
      <c r="G2212" s="199"/>
      <c r="H2212" s="199"/>
      <c r="I2212" s="199"/>
      <c r="J2212" s="199"/>
      <c r="K2212" s="199"/>
      <c r="L2212" s="199"/>
      <c r="M2212" s="199"/>
      <c r="N2212" s="199"/>
      <c r="O2212" s="199"/>
      <c r="P2212" s="199"/>
      <c r="Q2212" s="199"/>
      <c r="R2212" s="199"/>
      <c r="S2212" s="199"/>
      <c r="T2212" s="199"/>
      <c r="U2212" s="199"/>
      <c r="V2212" s="199"/>
      <c r="W2212" s="199"/>
      <c r="X2212" s="199"/>
      <c r="Y2212" s="199"/>
      <c r="Z2212" s="199"/>
      <c r="AA2212" s="199"/>
    </row>
    <row r="2213" spans="1:27">
      <c r="A2213" s="199"/>
      <c r="B2213" s="199"/>
      <c r="C2213" s="199"/>
      <c r="D2213" s="199"/>
      <c r="E2213" s="199"/>
      <c r="F2213" s="199"/>
      <c r="G2213" s="199"/>
      <c r="H2213" s="199"/>
      <c r="I2213" s="199"/>
      <c r="J2213" s="199"/>
      <c r="K2213" s="199"/>
      <c r="L2213" s="199"/>
      <c r="M2213" s="199"/>
      <c r="N2213" s="199"/>
      <c r="O2213" s="199"/>
      <c r="P2213" s="199"/>
      <c r="Q2213" s="199"/>
      <c r="R2213" s="199"/>
      <c r="S2213" s="199"/>
      <c r="T2213" s="199"/>
      <c r="U2213" s="199"/>
      <c r="V2213" s="199"/>
      <c r="W2213" s="199"/>
      <c r="X2213" s="199"/>
      <c r="Y2213" s="199"/>
      <c r="Z2213" s="199"/>
      <c r="AA2213" s="199"/>
    </row>
    <row r="2214" spans="1:27">
      <c r="A2214" s="199"/>
      <c r="B2214" s="199"/>
      <c r="C2214" s="199"/>
      <c r="D2214" s="199"/>
      <c r="E2214" s="199"/>
      <c r="F2214" s="199"/>
      <c r="G2214" s="199"/>
      <c r="H2214" s="199"/>
      <c r="I2214" s="199"/>
      <c r="J2214" s="199"/>
      <c r="K2214" s="199"/>
      <c r="L2214" s="199"/>
      <c r="M2214" s="199"/>
      <c r="N2214" s="199"/>
      <c r="O2214" s="199"/>
      <c r="P2214" s="199"/>
      <c r="Q2214" s="199"/>
      <c r="R2214" s="199"/>
      <c r="S2214" s="199"/>
      <c r="T2214" s="199"/>
      <c r="U2214" s="199"/>
      <c r="V2214" s="199"/>
      <c r="W2214" s="199"/>
      <c r="X2214" s="199"/>
      <c r="Y2214" s="199"/>
      <c r="Z2214" s="199"/>
      <c r="AA2214" s="199"/>
    </row>
    <row r="2215" spans="1:27">
      <c r="A2215" s="199"/>
      <c r="B2215" s="199"/>
      <c r="C2215" s="199"/>
      <c r="D2215" s="199"/>
      <c r="E2215" s="199"/>
      <c r="F2215" s="199"/>
      <c r="G2215" s="199"/>
      <c r="H2215" s="199"/>
      <c r="I2215" s="199"/>
      <c r="J2215" s="199"/>
      <c r="K2215" s="199"/>
      <c r="L2215" s="199"/>
      <c r="M2215" s="199"/>
      <c r="N2215" s="199"/>
      <c r="O2215" s="199"/>
      <c r="P2215" s="199"/>
      <c r="Q2215" s="199"/>
      <c r="R2215" s="199"/>
      <c r="S2215" s="199"/>
      <c r="T2215" s="199"/>
      <c r="U2215" s="199"/>
      <c r="V2215" s="199"/>
      <c r="W2215" s="199"/>
      <c r="X2215" s="199"/>
      <c r="Y2215" s="199"/>
      <c r="Z2215" s="199"/>
      <c r="AA2215" s="199"/>
    </row>
    <row r="2216" spans="1:27">
      <c r="A2216" s="199"/>
      <c r="B2216" s="199"/>
      <c r="C2216" s="199"/>
      <c r="D2216" s="199"/>
      <c r="E2216" s="199"/>
      <c r="F2216" s="199"/>
      <c r="G2216" s="199"/>
      <c r="H2216" s="199"/>
      <c r="I2216" s="199"/>
      <c r="J2216" s="199"/>
      <c r="K2216" s="199"/>
      <c r="L2216" s="199"/>
      <c r="M2216" s="199"/>
      <c r="N2216" s="199"/>
      <c r="O2216" s="199"/>
      <c r="P2216" s="199"/>
      <c r="Q2216" s="199"/>
      <c r="R2216" s="199"/>
      <c r="S2216" s="199"/>
      <c r="T2216" s="199"/>
      <c r="U2216" s="199"/>
      <c r="V2216" s="199"/>
      <c r="W2216" s="199"/>
      <c r="X2216" s="199"/>
      <c r="Y2216" s="199"/>
      <c r="Z2216" s="199"/>
      <c r="AA2216" s="199"/>
    </row>
    <row r="2217" spans="1:27">
      <c r="A2217" s="199"/>
      <c r="B2217" s="199"/>
      <c r="C2217" s="199"/>
      <c r="D2217" s="199"/>
      <c r="E2217" s="199"/>
      <c r="F2217" s="199"/>
      <c r="G2217" s="199"/>
      <c r="H2217" s="199"/>
      <c r="I2217" s="199"/>
      <c r="J2217" s="199"/>
      <c r="K2217" s="199"/>
      <c r="L2217" s="199"/>
      <c r="M2217" s="199"/>
      <c r="N2217" s="199"/>
      <c r="O2217" s="199"/>
      <c r="P2217" s="199"/>
      <c r="Q2217" s="199"/>
      <c r="R2217" s="199"/>
      <c r="S2217" s="199"/>
      <c r="T2217" s="199"/>
      <c r="U2217" s="199"/>
      <c r="V2217" s="199"/>
      <c r="W2217" s="199"/>
      <c r="X2217" s="199"/>
      <c r="Y2217" s="199"/>
      <c r="Z2217" s="199"/>
      <c r="AA2217" s="199"/>
    </row>
    <row r="2218" spans="1:27">
      <c r="A2218" s="199"/>
      <c r="B2218" s="199"/>
      <c r="C2218" s="199"/>
      <c r="D2218" s="199"/>
      <c r="E2218" s="199"/>
      <c r="F2218" s="199"/>
      <c r="G2218" s="199"/>
      <c r="H2218" s="199"/>
      <c r="I2218" s="199"/>
      <c r="J2218" s="199"/>
      <c r="K2218" s="199"/>
      <c r="L2218" s="199"/>
      <c r="M2218" s="199"/>
      <c r="N2218" s="199"/>
      <c r="O2218" s="199"/>
      <c r="P2218" s="199"/>
      <c r="Q2218" s="199"/>
      <c r="R2218" s="199"/>
      <c r="S2218" s="199"/>
      <c r="T2218" s="199"/>
      <c r="U2218" s="199"/>
      <c r="V2218" s="199"/>
      <c r="W2218" s="199"/>
      <c r="X2218" s="199"/>
      <c r="Y2218" s="199"/>
      <c r="Z2218" s="199"/>
      <c r="AA2218" s="199"/>
    </row>
    <row r="2219" spans="1:27">
      <c r="A2219" s="199"/>
      <c r="B2219" s="199"/>
      <c r="C2219" s="199"/>
      <c r="D2219" s="199"/>
      <c r="E2219" s="199"/>
      <c r="F2219" s="199"/>
      <c r="G2219" s="199"/>
      <c r="H2219" s="199"/>
      <c r="I2219" s="199"/>
      <c r="J2219" s="199"/>
      <c r="K2219" s="199"/>
      <c r="L2219" s="199"/>
      <c r="M2219" s="199"/>
      <c r="N2219" s="199"/>
      <c r="O2219" s="199"/>
      <c r="P2219" s="199"/>
      <c r="Q2219" s="199"/>
      <c r="R2219" s="199"/>
      <c r="S2219" s="199"/>
      <c r="T2219" s="199"/>
      <c r="U2219" s="199"/>
      <c r="V2219" s="199"/>
      <c r="W2219" s="199"/>
      <c r="X2219" s="199"/>
      <c r="Y2219" s="199"/>
      <c r="Z2219" s="199"/>
      <c r="AA2219" s="199"/>
    </row>
    <row r="2220" spans="1:27">
      <c r="A2220" s="199"/>
      <c r="B2220" s="199"/>
      <c r="C2220" s="199"/>
      <c r="D2220" s="199"/>
      <c r="E2220" s="199"/>
      <c r="F2220" s="199"/>
      <c r="G2220" s="199"/>
      <c r="H2220" s="199"/>
      <c r="I2220" s="199"/>
      <c r="J2220" s="199"/>
      <c r="K2220" s="199"/>
      <c r="L2220" s="199"/>
      <c r="M2220" s="199"/>
      <c r="N2220" s="199"/>
      <c r="O2220" s="199"/>
      <c r="P2220" s="199"/>
      <c r="Q2220" s="199"/>
      <c r="R2220" s="199"/>
      <c r="S2220" s="199"/>
      <c r="T2220" s="199"/>
      <c r="U2220" s="199"/>
      <c r="V2220" s="199"/>
      <c r="W2220" s="199"/>
      <c r="X2220" s="199"/>
      <c r="Y2220" s="199"/>
      <c r="Z2220" s="199"/>
      <c r="AA2220" s="199"/>
    </row>
    <row r="2221" spans="1:27">
      <c r="A2221" s="199"/>
      <c r="B2221" s="199"/>
      <c r="C2221" s="199"/>
      <c r="D2221" s="199"/>
      <c r="E2221" s="199"/>
      <c r="F2221" s="199"/>
      <c r="G2221" s="199"/>
      <c r="H2221" s="199"/>
      <c r="I2221" s="199"/>
      <c r="J2221" s="199"/>
      <c r="K2221" s="199"/>
      <c r="L2221" s="199"/>
      <c r="M2221" s="199"/>
      <c r="N2221" s="199"/>
      <c r="O2221" s="199"/>
      <c r="P2221" s="199"/>
      <c r="Q2221" s="199"/>
      <c r="R2221" s="199"/>
      <c r="S2221" s="199"/>
      <c r="T2221" s="199"/>
      <c r="U2221" s="199"/>
      <c r="V2221" s="199"/>
      <c r="W2221" s="199"/>
      <c r="X2221" s="199"/>
      <c r="Y2221" s="199"/>
      <c r="Z2221" s="199"/>
      <c r="AA2221" s="199"/>
    </row>
    <row r="2222" spans="1:27">
      <c r="A2222" s="199"/>
      <c r="B2222" s="199"/>
      <c r="C2222" s="199"/>
      <c r="D2222" s="199"/>
      <c r="E2222" s="199"/>
      <c r="F2222" s="199"/>
      <c r="G2222" s="199"/>
      <c r="H2222" s="199"/>
      <c r="I2222" s="199"/>
      <c r="J2222" s="199"/>
      <c r="K2222" s="199"/>
      <c r="L2222" s="199"/>
      <c r="M2222" s="199"/>
      <c r="N2222" s="199"/>
      <c r="O2222" s="199"/>
      <c r="P2222" s="199"/>
      <c r="Q2222" s="199"/>
      <c r="R2222" s="199"/>
      <c r="S2222" s="199"/>
      <c r="T2222" s="199"/>
      <c r="U2222" s="199"/>
      <c r="V2222" s="199"/>
      <c r="W2222" s="199"/>
      <c r="X2222" s="199"/>
      <c r="Y2222" s="199"/>
      <c r="Z2222" s="199"/>
      <c r="AA2222" s="199"/>
    </row>
    <row r="2223" spans="1:27">
      <c r="A2223" s="199"/>
      <c r="B2223" s="199"/>
      <c r="C2223" s="199"/>
      <c r="D2223" s="199"/>
      <c r="E2223" s="199"/>
      <c r="F2223" s="199"/>
      <c r="G2223" s="199"/>
      <c r="H2223" s="199"/>
      <c r="I2223" s="199"/>
      <c r="J2223" s="199"/>
      <c r="K2223" s="199"/>
      <c r="L2223" s="199"/>
      <c r="M2223" s="199"/>
      <c r="N2223" s="199"/>
      <c r="O2223" s="199"/>
      <c r="P2223" s="199"/>
      <c r="Q2223" s="199"/>
      <c r="R2223" s="199"/>
      <c r="S2223" s="199"/>
      <c r="T2223" s="199"/>
      <c r="U2223" s="199"/>
      <c r="V2223" s="199"/>
      <c r="W2223" s="199"/>
      <c r="X2223" s="199"/>
      <c r="Y2223" s="199"/>
      <c r="Z2223" s="199"/>
      <c r="AA2223" s="199"/>
    </row>
    <row r="2224" spans="1:27">
      <c r="A2224" s="199"/>
      <c r="B2224" s="199"/>
      <c r="C2224" s="199"/>
      <c r="D2224" s="199"/>
      <c r="E2224" s="199"/>
      <c r="F2224" s="199"/>
      <c r="G2224" s="199"/>
      <c r="H2224" s="199"/>
      <c r="I2224" s="199"/>
      <c r="J2224" s="199"/>
      <c r="K2224" s="199"/>
      <c r="L2224" s="199"/>
      <c r="M2224" s="199"/>
      <c r="N2224" s="199"/>
      <c r="O2224" s="199"/>
      <c r="P2224" s="199"/>
      <c r="Q2224" s="199"/>
      <c r="R2224" s="199"/>
      <c r="S2224" s="199"/>
      <c r="T2224" s="199"/>
      <c r="U2224" s="199"/>
      <c r="V2224" s="199"/>
      <c r="W2224" s="199"/>
      <c r="X2224" s="199"/>
      <c r="Y2224" s="199"/>
      <c r="Z2224" s="199"/>
      <c r="AA2224" s="199"/>
    </row>
    <row r="2225" spans="1:27">
      <c r="A2225" s="199"/>
      <c r="B2225" s="199"/>
      <c r="C2225" s="199"/>
      <c r="D2225" s="199"/>
      <c r="E2225" s="199"/>
      <c r="F2225" s="199"/>
      <c r="G2225" s="199"/>
      <c r="H2225" s="199"/>
      <c r="I2225" s="199"/>
      <c r="J2225" s="199"/>
      <c r="K2225" s="199"/>
      <c r="L2225" s="199"/>
      <c r="M2225" s="199"/>
      <c r="N2225" s="199"/>
      <c r="O2225" s="199"/>
      <c r="P2225" s="199"/>
      <c r="Q2225" s="199"/>
      <c r="R2225" s="199"/>
      <c r="S2225" s="199"/>
      <c r="T2225" s="199"/>
      <c r="U2225" s="199"/>
      <c r="V2225" s="199"/>
      <c r="W2225" s="199"/>
      <c r="X2225" s="199"/>
      <c r="Y2225" s="199"/>
      <c r="Z2225" s="199"/>
      <c r="AA2225" s="199"/>
    </row>
    <row r="2226" spans="1:27">
      <c r="A2226" s="199"/>
      <c r="B2226" s="199"/>
      <c r="C2226" s="199"/>
      <c r="D2226" s="199"/>
      <c r="E2226" s="199"/>
      <c r="F2226" s="199"/>
      <c r="G2226" s="199"/>
      <c r="H2226" s="199"/>
      <c r="I2226" s="199"/>
      <c r="J2226" s="199"/>
      <c r="K2226" s="199"/>
      <c r="L2226" s="199"/>
      <c r="M2226" s="199"/>
      <c r="N2226" s="199"/>
      <c r="O2226" s="199"/>
      <c r="P2226" s="199"/>
      <c r="Q2226" s="199"/>
      <c r="R2226" s="199"/>
      <c r="S2226" s="199"/>
      <c r="T2226" s="199"/>
      <c r="U2226" s="199"/>
      <c r="V2226" s="199"/>
      <c r="W2226" s="199"/>
      <c r="X2226" s="199"/>
      <c r="Y2226" s="199"/>
      <c r="Z2226" s="199"/>
      <c r="AA2226" s="199"/>
    </row>
    <row r="2227" spans="1:27">
      <c r="A2227" s="199"/>
      <c r="B2227" s="199"/>
      <c r="C2227" s="199"/>
      <c r="D2227" s="199"/>
      <c r="E2227" s="199"/>
      <c r="F2227" s="199"/>
      <c r="G2227" s="199"/>
      <c r="H2227" s="199"/>
      <c r="I2227" s="199"/>
      <c r="J2227" s="199"/>
      <c r="K2227" s="199"/>
      <c r="L2227" s="199"/>
      <c r="M2227" s="199"/>
      <c r="N2227" s="199"/>
      <c r="O2227" s="199"/>
      <c r="P2227" s="199"/>
      <c r="Q2227" s="199"/>
      <c r="R2227" s="199"/>
      <c r="S2227" s="199"/>
      <c r="T2227" s="199"/>
      <c r="U2227" s="199"/>
      <c r="V2227" s="199"/>
      <c r="W2227" s="199"/>
      <c r="X2227" s="199"/>
      <c r="Y2227" s="199"/>
      <c r="Z2227" s="199"/>
      <c r="AA2227" s="199"/>
    </row>
    <row r="2228" spans="1:27">
      <c r="A2228" s="199"/>
      <c r="B2228" s="199"/>
      <c r="C2228" s="199"/>
      <c r="D2228" s="199"/>
      <c r="E2228" s="199"/>
      <c r="F2228" s="199"/>
      <c r="G2228" s="199"/>
      <c r="H2228" s="199"/>
      <c r="I2228" s="199"/>
      <c r="J2228" s="199"/>
      <c r="K2228" s="199"/>
      <c r="L2228" s="199"/>
      <c r="M2228" s="199"/>
      <c r="N2228" s="199"/>
      <c r="O2228" s="199"/>
      <c r="P2228" s="199"/>
      <c r="Q2228" s="199"/>
      <c r="R2228" s="199"/>
      <c r="S2228" s="199"/>
      <c r="T2228" s="199"/>
      <c r="U2228" s="199"/>
      <c r="V2228" s="199"/>
      <c r="W2228" s="199"/>
      <c r="X2228" s="199"/>
      <c r="Y2228" s="199"/>
      <c r="Z2228" s="199"/>
      <c r="AA2228" s="199"/>
    </row>
    <row r="2229" spans="1:27">
      <c r="A2229" s="199"/>
      <c r="B2229" s="199"/>
      <c r="C2229" s="199"/>
      <c r="D2229" s="199"/>
      <c r="E2229" s="199"/>
      <c r="F2229" s="199"/>
      <c r="G2229" s="199"/>
      <c r="H2229" s="199"/>
      <c r="I2229" s="199"/>
      <c r="J2229" s="199"/>
      <c r="K2229" s="199"/>
      <c r="L2229" s="199"/>
      <c r="M2229" s="199"/>
      <c r="N2229" s="199"/>
      <c r="O2229" s="199"/>
      <c r="P2229" s="199"/>
      <c r="Q2229" s="199"/>
      <c r="R2229" s="199"/>
      <c r="S2229" s="199"/>
      <c r="T2229" s="199"/>
      <c r="U2229" s="199"/>
      <c r="V2229" s="199"/>
      <c r="W2229" s="199"/>
      <c r="X2229" s="199"/>
      <c r="Y2229" s="199"/>
      <c r="Z2229" s="199"/>
      <c r="AA2229" s="199"/>
    </row>
    <row r="2230" spans="1:27">
      <c r="A2230" s="199"/>
      <c r="B2230" s="199"/>
      <c r="C2230" s="199"/>
      <c r="D2230" s="199"/>
      <c r="E2230" s="199"/>
      <c r="F2230" s="199"/>
      <c r="G2230" s="199"/>
      <c r="H2230" s="199"/>
      <c r="I2230" s="199"/>
      <c r="J2230" s="199"/>
      <c r="K2230" s="199"/>
      <c r="L2230" s="199"/>
      <c r="M2230" s="199"/>
      <c r="N2230" s="199"/>
      <c r="O2230" s="199"/>
      <c r="P2230" s="199"/>
      <c r="Q2230" s="199"/>
      <c r="R2230" s="199"/>
      <c r="S2230" s="199"/>
      <c r="T2230" s="199"/>
      <c r="U2230" s="199"/>
      <c r="V2230" s="199"/>
      <c r="W2230" s="199"/>
      <c r="X2230" s="199"/>
      <c r="Y2230" s="199"/>
      <c r="Z2230" s="199"/>
      <c r="AA2230" s="199"/>
    </row>
    <row r="2231" spans="1:27">
      <c r="A2231" s="199"/>
      <c r="B2231" s="199"/>
      <c r="C2231" s="199"/>
      <c r="D2231" s="199"/>
      <c r="E2231" s="199"/>
      <c r="F2231" s="199"/>
      <c r="G2231" s="199"/>
      <c r="H2231" s="199"/>
      <c r="I2231" s="199"/>
      <c r="J2231" s="199"/>
      <c r="K2231" s="199"/>
      <c r="L2231" s="199"/>
      <c r="M2231" s="199"/>
      <c r="N2231" s="199"/>
      <c r="O2231" s="199"/>
      <c r="P2231" s="199"/>
      <c r="Q2231" s="199"/>
      <c r="R2231" s="199"/>
      <c r="S2231" s="199"/>
      <c r="T2231" s="199"/>
      <c r="U2231" s="199"/>
      <c r="V2231" s="199"/>
      <c r="W2231" s="199"/>
      <c r="X2231" s="199"/>
      <c r="Y2231" s="199"/>
      <c r="Z2231" s="199"/>
      <c r="AA2231" s="199"/>
    </row>
    <row r="2232" spans="1:27">
      <c r="A2232" s="199"/>
      <c r="B2232" s="199"/>
      <c r="C2232" s="199"/>
      <c r="D2232" s="199"/>
      <c r="E2232" s="199"/>
      <c r="F2232" s="199"/>
      <c r="G2232" s="199"/>
      <c r="H2232" s="199"/>
      <c r="I2232" s="199"/>
      <c r="J2232" s="199"/>
      <c r="K2232" s="199"/>
      <c r="L2232" s="199"/>
      <c r="M2232" s="199"/>
      <c r="N2232" s="199"/>
      <c r="O2232" s="199"/>
      <c r="P2232" s="199"/>
      <c r="Q2232" s="199"/>
      <c r="R2232" s="199"/>
      <c r="S2232" s="199"/>
      <c r="T2232" s="199"/>
      <c r="U2232" s="199"/>
      <c r="V2232" s="199"/>
      <c r="W2232" s="199"/>
      <c r="X2232" s="199"/>
      <c r="Y2232" s="199"/>
      <c r="Z2232" s="199"/>
      <c r="AA2232" s="199"/>
    </row>
    <row r="2233" spans="1:27">
      <c r="A2233" s="199"/>
      <c r="B2233" s="199"/>
      <c r="C2233" s="199"/>
      <c r="D2233" s="199"/>
      <c r="E2233" s="199"/>
      <c r="F2233" s="199"/>
      <c r="G2233" s="199"/>
      <c r="H2233" s="199"/>
      <c r="I2233" s="199"/>
      <c r="J2233" s="199"/>
      <c r="K2233" s="199"/>
      <c r="L2233" s="199"/>
      <c r="M2233" s="199"/>
      <c r="N2233" s="199"/>
      <c r="O2233" s="199"/>
      <c r="P2233" s="199"/>
      <c r="Q2233" s="199"/>
      <c r="R2233" s="199"/>
      <c r="S2233" s="199"/>
      <c r="T2233" s="199"/>
      <c r="U2233" s="199"/>
      <c r="V2233" s="199"/>
      <c r="W2233" s="199"/>
      <c r="X2233" s="199"/>
      <c r="Y2233" s="199"/>
      <c r="Z2233" s="199"/>
      <c r="AA2233" s="199"/>
    </row>
    <row r="2234" spans="1:27">
      <c r="A2234" s="199"/>
      <c r="B2234" s="199"/>
      <c r="C2234" s="199"/>
      <c r="D2234" s="199"/>
      <c r="E2234" s="199"/>
      <c r="F2234" s="199"/>
      <c r="G2234" s="199"/>
      <c r="H2234" s="199"/>
      <c r="I2234" s="199"/>
      <c r="J2234" s="199"/>
      <c r="K2234" s="199"/>
      <c r="L2234" s="199"/>
      <c r="M2234" s="199"/>
      <c r="N2234" s="199"/>
      <c r="O2234" s="199"/>
      <c r="P2234" s="199"/>
      <c r="Q2234" s="199"/>
      <c r="R2234" s="199"/>
      <c r="S2234" s="199"/>
      <c r="T2234" s="199"/>
      <c r="U2234" s="199"/>
      <c r="V2234" s="199"/>
      <c r="W2234" s="199"/>
      <c r="X2234" s="199"/>
      <c r="Y2234" s="199"/>
      <c r="Z2234" s="199"/>
      <c r="AA2234" s="199"/>
    </row>
    <row r="2235" spans="1:27">
      <c r="A2235" s="199"/>
      <c r="B2235" s="199"/>
      <c r="C2235" s="199"/>
      <c r="D2235" s="199"/>
      <c r="E2235" s="199"/>
      <c r="F2235" s="199"/>
      <c r="G2235" s="199"/>
      <c r="H2235" s="199"/>
      <c r="I2235" s="199"/>
      <c r="J2235" s="199"/>
      <c r="K2235" s="199"/>
      <c r="L2235" s="199"/>
      <c r="M2235" s="199"/>
      <c r="N2235" s="199"/>
      <c r="O2235" s="199"/>
      <c r="P2235" s="199"/>
      <c r="Q2235" s="199"/>
      <c r="R2235" s="199"/>
      <c r="S2235" s="199"/>
      <c r="T2235" s="199"/>
      <c r="U2235" s="199"/>
      <c r="V2235" s="199"/>
      <c r="W2235" s="199"/>
      <c r="X2235" s="199"/>
      <c r="Y2235" s="199"/>
      <c r="Z2235" s="199"/>
      <c r="AA2235" s="199"/>
    </row>
    <row r="2236" spans="1:27">
      <c r="A2236" s="199"/>
      <c r="B2236" s="199"/>
      <c r="C2236" s="199"/>
      <c r="D2236" s="199"/>
      <c r="E2236" s="199"/>
      <c r="F2236" s="199"/>
      <c r="G2236" s="199"/>
      <c r="H2236" s="199"/>
      <c r="I2236" s="199"/>
      <c r="J2236" s="199"/>
      <c r="K2236" s="199"/>
      <c r="L2236" s="199"/>
      <c r="M2236" s="199"/>
      <c r="N2236" s="199"/>
      <c r="O2236" s="199"/>
      <c r="P2236" s="199"/>
      <c r="Q2236" s="199"/>
      <c r="R2236" s="199"/>
      <c r="S2236" s="199"/>
      <c r="T2236" s="199"/>
      <c r="U2236" s="199"/>
      <c r="V2236" s="199"/>
      <c r="W2236" s="199"/>
      <c r="X2236" s="199"/>
      <c r="Y2236" s="199"/>
      <c r="Z2236" s="199"/>
      <c r="AA2236" s="199"/>
    </row>
    <row r="2237" spans="1:27">
      <c r="A2237" s="199"/>
      <c r="B2237" s="199"/>
      <c r="C2237" s="199"/>
      <c r="D2237" s="199"/>
      <c r="E2237" s="199"/>
      <c r="F2237" s="199"/>
      <c r="G2237" s="199"/>
      <c r="H2237" s="199"/>
      <c r="I2237" s="199"/>
      <c r="J2237" s="199"/>
      <c r="K2237" s="199"/>
      <c r="L2237" s="199"/>
      <c r="M2237" s="199"/>
      <c r="N2237" s="199"/>
      <c r="O2237" s="199"/>
      <c r="P2237" s="199"/>
      <c r="Q2237" s="199"/>
      <c r="R2237" s="199"/>
      <c r="S2237" s="199"/>
      <c r="T2237" s="199"/>
      <c r="U2237" s="199"/>
      <c r="V2237" s="199"/>
      <c r="W2237" s="199"/>
      <c r="X2237" s="199"/>
      <c r="Y2237" s="199"/>
      <c r="Z2237" s="199"/>
      <c r="AA2237" s="199"/>
    </row>
    <row r="2238" spans="1:27">
      <c r="A2238" s="199"/>
      <c r="B2238" s="199"/>
      <c r="C2238" s="199"/>
      <c r="D2238" s="199"/>
      <c r="E2238" s="199"/>
      <c r="F2238" s="199"/>
      <c r="G2238" s="199"/>
      <c r="H2238" s="199"/>
      <c r="I2238" s="199"/>
      <c r="J2238" s="199"/>
      <c r="K2238" s="199"/>
      <c r="L2238" s="199"/>
      <c r="M2238" s="199"/>
      <c r="N2238" s="199"/>
      <c r="O2238" s="199"/>
      <c r="P2238" s="199"/>
      <c r="Q2238" s="199"/>
      <c r="R2238" s="199"/>
      <c r="S2238" s="199"/>
      <c r="T2238" s="199"/>
      <c r="U2238" s="199"/>
      <c r="V2238" s="199"/>
      <c r="W2238" s="199"/>
      <c r="X2238" s="199"/>
      <c r="Y2238" s="199"/>
      <c r="Z2238" s="199"/>
      <c r="AA2238" s="199"/>
    </row>
    <row r="2239" spans="1:27">
      <c r="A2239" s="199"/>
      <c r="B2239" s="199"/>
      <c r="C2239" s="199"/>
      <c r="D2239" s="199"/>
      <c r="E2239" s="199"/>
      <c r="F2239" s="199"/>
      <c r="G2239" s="199"/>
      <c r="H2239" s="199"/>
      <c r="I2239" s="199"/>
      <c r="J2239" s="199"/>
      <c r="K2239" s="199"/>
      <c r="L2239" s="199"/>
      <c r="M2239" s="199"/>
      <c r="N2239" s="199"/>
      <c r="O2239" s="199"/>
      <c r="P2239" s="199"/>
      <c r="Q2239" s="199"/>
      <c r="R2239" s="199"/>
      <c r="S2239" s="199"/>
      <c r="T2239" s="199"/>
      <c r="U2239" s="199"/>
      <c r="V2239" s="199"/>
      <c r="W2239" s="199"/>
      <c r="X2239" s="199"/>
      <c r="Y2239" s="199"/>
      <c r="Z2239" s="199"/>
      <c r="AA2239" s="199"/>
    </row>
    <row r="2240" spans="1:27">
      <c r="A2240" s="199"/>
      <c r="B2240" s="199"/>
      <c r="C2240" s="199"/>
      <c r="D2240" s="199"/>
      <c r="E2240" s="199"/>
      <c r="F2240" s="199"/>
      <c r="G2240" s="199"/>
      <c r="H2240" s="199"/>
      <c r="I2240" s="199"/>
      <c r="J2240" s="199"/>
      <c r="K2240" s="199"/>
      <c r="L2240" s="199"/>
      <c r="M2240" s="199"/>
      <c r="N2240" s="199"/>
      <c r="O2240" s="199"/>
      <c r="P2240" s="199"/>
      <c r="Q2240" s="199"/>
      <c r="R2240" s="199"/>
      <c r="S2240" s="199"/>
      <c r="T2240" s="199"/>
      <c r="U2240" s="199"/>
      <c r="V2240" s="199"/>
      <c r="W2240" s="199"/>
      <c r="X2240" s="199"/>
      <c r="Y2240" s="199"/>
      <c r="Z2240" s="199"/>
      <c r="AA2240" s="199"/>
    </row>
    <row r="2241" spans="1:27">
      <c r="A2241" s="199"/>
      <c r="B2241" s="199"/>
      <c r="C2241" s="199"/>
      <c r="D2241" s="199"/>
      <c r="E2241" s="199"/>
      <c r="F2241" s="199"/>
      <c r="G2241" s="199"/>
      <c r="H2241" s="199"/>
      <c r="I2241" s="199"/>
      <c r="J2241" s="199"/>
      <c r="K2241" s="199"/>
      <c r="L2241" s="199"/>
      <c r="M2241" s="199"/>
      <c r="N2241" s="199"/>
      <c r="O2241" s="199"/>
      <c r="P2241" s="199"/>
      <c r="Q2241" s="199"/>
      <c r="R2241" s="199"/>
      <c r="S2241" s="199"/>
      <c r="T2241" s="199"/>
      <c r="U2241" s="199"/>
      <c r="V2241" s="199"/>
      <c r="W2241" s="199"/>
      <c r="X2241" s="199"/>
      <c r="Y2241" s="199"/>
      <c r="Z2241" s="199"/>
      <c r="AA2241" s="199"/>
    </row>
    <row r="2242" spans="1:27">
      <c r="A2242" s="199"/>
      <c r="B2242" s="199"/>
      <c r="C2242" s="199"/>
      <c r="D2242" s="199"/>
      <c r="E2242" s="199"/>
      <c r="F2242" s="199"/>
      <c r="G2242" s="199"/>
      <c r="H2242" s="199"/>
      <c r="I2242" s="199"/>
      <c r="J2242" s="199"/>
      <c r="K2242" s="199"/>
      <c r="L2242" s="199"/>
      <c r="M2242" s="199"/>
      <c r="N2242" s="199"/>
      <c r="O2242" s="199"/>
      <c r="P2242" s="199"/>
      <c r="Q2242" s="199"/>
      <c r="R2242" s="199"/>
      <c r="S2242" s="199"/>
      <c r="T2242" s="199"/>
      <c r="U2242" s="199"/>
      <c r="V2242" s="199"/>
      <c r="W2242" s="199"/>
      <c r="X2242" s="199"/>
      <c r="Y2242" s="199"/>
      <c r="Z2242" s="199"/>
      <c r="AA2242" s="199"/>
    </row>
    <row r="2243" spans="1:27">
      <c r="A2243" s="199"/>
      <c r="B2243" s="199"/>
      <c r="C2243" s="199"/>
      <c r="D2243" s="199"/>
      <c r="E2243" s="199"/>
      <c r="F2243" s="199"/>
      <c r="G2243" s="199"/>
      <c r="H2243" s="199"/>
      <c r="I2243" s="199"/>
      <c r="J2243" s="199"/>
      <c r="K2243" s="199"/>
      <c r="L2243" s="199"/>
      <c r="M2243" s="199"/>
      <c r="N2243" s="199"/>
      <c r="O2243" s="199"/>
      <c r="P2243" s="199"/>
      <c r="Q2243" s="199"/>
      <c r="R2243" s="199"/>
      <c r="S2243" s="199"/>
      <c r="T2243" s="199"/>
      <c r="U2243" s="199"/>
      <c r="V2243" s="199"/>
      <c r="W2243" s="199"/>
      <c r="X2243" s="199"/>
      <c r="Y2243" s="199"/>
      <c r="Z2243" s="199"/>
      <c r="AA2243" s="199"/>
    </row>
    <row r="2244" spans="1:27">
      <c r="A2244" s="199"/>
      <c r="B2244" s="199"/>
      <c r="C2244" s="199"/>
      <c r="D2244" s="199"/>
      <c r="E2244" s="199"/>
      <c r="F2244" s="199"/>
      <c r="G2244" s="199"/>
      <c r="H2244" s="199"/>
      <c r="I2244" s="199"/>
      <c r="J2244" s="199"/>
      <c r="K2244" s="199"/>
      <c r="L2244" s="199"/>
      <c r="M2244" s="199"/>
      <c r="N2244" s="199"/>
      <c r="O2244" s="199"/>
      <c r="P2244" s="199"/>
      <c r="Q2244" s="199"/>
      <c r="R2244" s="199"/>
      <c r="S2244" s="199"/>
      <c r="T2244" s="199"/>
      <c r="U2244" s="199"/>
      <c r="V2244" s="199"/>
      <c r="W2244" s="199"/>
      <c r="X2244" s="199"/>
      <c r="Y2244" s="199"/>
      <c r="Z2244" s="199"/>
      <c r="AA2244" s="199"/>
    </row>
    <row r="2245" spans="1:27">
      <c r="A2245" s="199"/>
      <c r="B2245" s="199"/>
      <c r="C2245" s="199"/>
      <c r="D2245" s="199"/>
      <c r="E2245" s="199"/>
      <c r="F2245" s="199"/>
      <c r="G2245" s="199"/>
      <c r="H2245" s="199"/>
      <c r="I2245" s="199"/>
      <c r="J2245" s="199"/>
      <c r="K2245" s="199"/>
      <c r="L2245" s="199"/>
      <c r="M2245" s="199"/>
      <c r="N2245" s="199"/>
      <c r="O2245" s="199"/>
      <c r="P2245" s="199"/>
      <c r="Q2245" s="199"/>
      <c r="R2245" s="199"/>
      <c r="S2245" s="199"/>
      <c r="T2245" s="199"/>
      <c r="U2245" s="199"/>
      <c r="V2245" s="199"/>
      <c r="W2245" s="199"/>
      <c r="X2245" s="199"/>
      <c r="Y2245" s="199"/>
      <c r="Z2245" s="199"/>
      <c r="AA2245" s="199"/>
    </row>
    <row r="2246" spans="1:27">
      <c r="A2246" s="199"/>
      <c r="B2246" s="199"/>
      <c r="C2246" s="199"/>
      <c r="D2246" s="199"/>
      <c r="E2246" s="199"/>
      <c r="F2246" s="199"/>
      <c r="G2246" s="199"/>
      <c r="H2246" s="199"/>
      <c r="I2246" s="199"/>
      <c r="J2246" s="199"/>
      <c r="K2246" s="199"/>
      <c r="L2246" s="199"/>
      <c r="M2246" s="199"/>
      <c r="N2246" s="199"/>
      <c r="O2246" s="199"/>
      <c r="P2246" s="199"/>
      <c r="Q2246" s="199"/>
      <c r="R2246" s="199"/>
      <c r="S2246" s="199"/>
      <c r="T2246" s="199"/>
      <c r="U2246" s="199"/>
      <c r="V2246" s="199"/>
      <c r="W2246" s="199"/>
      <c r="X2246" s="199"/>
      <c r="Y2246" s="199"/>
      <c r="Z2246" s="199"/>
      <c r="AA2246" s="199"/>
    </row>
    <row r="2247" spans="1:27">
      <c r="A2247" s="199"/>
      <c r="B2247" s="199"/>
      <c r="C2247" s="199"/>
      <c r="D2247" s="199"/>
      <c r="E2247" s="199"/>
      <c r="F2247" s="199"/>
      <c r="G2247" s="199"/>
      <c r="H2247" s="199"/>
      <c r="I2247" s="199"/>
      <c r="J2247" s="199"/>
      <c r="K2247" s="199"/>
      <c r="L2247" s="199"/>
      <c r="M2247" s="199"/>
      <c r="N2247" s="199"/>
      <c r="O2247" s="199"/>
      <c r="P2247" s="199"/>
      <c r="Q2247" s="199"/>
      <c r="R2247" s="199"/>
      <c r="S2247" s="199"/>
      <c r="T2247" s="199"/>
      <c r="U2247" s="199"/>
      <c r="V2247" s="199"/>
      <c r="W2247" s="199"/>
      <c r="X2247" s="199"/>
      <c r="Y2247" s="199"/>
      <c r="Z2247" s="199"/>
      <c r="AA2247" s="199"/>
    </row>
    <row r="2248" spans="1:27">
      <c r="A2248" s="199"/>
      <c r="B2248" s="199"/>
      <c r="C2248" s="199"/>
      <c r="D2248" s="199"/>
      <c r="E2248" s="199"/>
      <c r="F2248" s="199"/>
      <c r="G2248" s="199"/>
      <c r="H2248" s="199"/>
      <c r="I2248" s="199"/>
      <c r="J2248" s="199"/>
      <c r="K2248" s="199"/>
      <c r="L2248" s="199"/>
      <c r="M2248" s="199"/>
      <c r="N2248" s="199"/>
      <c r="O2248" s="199"/>
      <c r="P2248" s="199"/>
      <c r="Q2248" s="199"/>
      <c r="R2248" s="199"/>
      <c r="S2248" s="199"/>
      <c r="T2248" s="199"/>
      <c r="U2248" s="199"/>
      <c r="V2248" s="199"/>
      <c r="W2248" s="199"/>
      <c r="X2248" s="199"/>
      <c r="Y2248" s="199"/>
      <c r="Z2248" s="199"/>
      <c r="AA2248" s="199"/>
    </row>
    <row r="2249" spans="1:27">
      <c r="A2249" s="199"/>
      <c r="B2249" s="199"/>
      <c r="C2249" s="199"/>
      <c r="D2249" s="199"/>
      <c r="E2249" s="199"/>
      <c r="F2249" s="199"/>
      <c r="G2249" s="199"/>
      <c r="H2249" s="199"/>
      <c r="I2249" s="199"/>
      <c r="J2249" s="199"/>
      <c r="K2249" s="199"/>
      <c r="L2249" s="199"/>
      <c r="M2249" s="199"/>
      <c r="N2249" s="199"/>
      <c r="O2249" s="199"/>
      <c r="P2249" s="199"/>
      <c r="Q2249" s="199"/>
      <c r="R2249" s="199"/>
      <c r="S2249" s="199"/>
      <c r="T2249" s="199"/>
      <c r="U2249" s="199"/>
      <c r="V2249" s="199"/>
      <c r="W2249" s="199"/>
      <c r="X2249" s="199"/>
      <c r="Y2249" s="199"/>
      <c r="Z2249" s="199"/>
      <c r="AA2249" s="199"/>
    </row>
    <row r="2250" spans="1:27">
      <c r="A2250" s="199"/>
      <c r="B2250" s="199"/>
      <c r="C2250" s="199"/>
      <c r="D2250" s="199"/>
      <c r="E2250" s="199"/>
      <c r="F2250" s="199"/>
      <c r="G2250" s="199"/>
      <c r="H2250" s="199"/>
      <c r="I2250" s="199"/>
      <c r="J2250" s="199"/>
      <c r="K2250" s="199"/>
      <c r="L2250" s="199"/>
      <c r="M2250" s="199"/>
      <c r="N2250" s="199"/>
      <c r="O2250" s="199"/>
      <c r="P2250" s="199"/>
      <c r="Q2250" s="199"/>
      <c r="R2250" s="199"/>
      <c r="S2250" s="199"/>
      <c r="T2250" s="199"/>
      <c r="U2250" s="199"/>
      <c r="V2250" s="199"/>
      <c r="W2250" s="199"/>
      <c r="X2250" s="199"/>
      <c r="Y2250" s="199"/>
      <c r="Z2250" s="199"/>
      <c r="AA2250" s="199"/>
    </row>
    <row r="2251" spans="1:27">
      <c r="A2251" s="199"/>
      <c r="B2251" s="199"/>
      <c r="C2251" s="199"/>
      <c r="D2251" s="199"/>
      <c r="E2251" s="199"/>
      <c r="F2251" s="199"/>
      <c r="G2251" s="199"/>
      <c r="H2251" s="199"/>
      <c r="I2251" s="199"/>
      <c r="J2251" s="199"/>
      <c r="K2251" s="199"/>
      <c r="L2251" s="199"/>
      <c r="M2251" s="199"/>
      <c r="N2251" s="199"/>
      <c r="O2251" s="199"/>
      <c r="P2251" s="199"/>
      <c r="Q2251" s="199"/>
      <c r="R2251" s="199"/>
      <c r="S2251" s="199"/>
      <c r="T2251" s="199"/>
      <c r="U2251" s="199"/>
      <c r="V2251" s="199"/>
      <c r="W2251" s="199"/>
      <c r="X2251" s="199"/>
      <c r="Y2251" s="199"/>
      <c r="Z2251" s="199"/>
      <c r="AA2251" s="199"/>
    </row>
    <row r="2252" spans="1:27">
      <c r="A2252" s="199"/>
      <c r="B2252" s="199"/>
      <c r="C2252" s="199"/>
      <c r="D2252" s="199"/>
      <c r="E2252" s="199"/>
      <c r="F2252" s="199"/>
      <c r="G2252" s="199"/>
      <c r="H2252" s="199"/>
      <c r="I2252" s="199"/>
      <c r="J2252" s="199"/>
      <c r="K2252" s="199"/>
      <c r="L2252" s="199"/>
      <c r="M2252" s="199"/>
      <c r="N2252" s="199"/>
      <c r="O2252" s="199"/>
      <c r="P2252" s="199"/>
      <c r="Q2252" s="199"/>
      <c r="R2252" s="199"/>
      <c r="S2252" s="199"/>
      <c r="T2252" s="199"/>
      <c r="U2252" s="199"/>
      <c r="V2252" s="199"/>
      <c r="W2252" s="199"/>
      <c r="X2252" s="199"/>
      <c r="Y2252" s="199"/>
      <c r="Z2252" s="199"/>
      <c r="AA2252" s="199"/>
    </row>
    <row r="2253" spans="1:27">
      <c r="A2253" s="199"/>
      <c r="B2253" s="199"/>
      <c r="C2253" s="199"/>
      <c r="D2253" s="199"/>
      <c r="E2253" s="199"/>
      <c r="F2253" s="199"/>
      <c r="G2253" s="199"/>
      <c r="H2253" s="199"/>
      <c r="I2253" s="199"/>
      <c r="J2253" s="199"/>
      <c r="K2253" s="199"/>
      <c r="L2253" s="199"/>
      <c r="M2253" s="199"/>
      <c r="N2253" s="199"/>
      <c r="O2253" s="199"/>
      <c r="P2253" s="199"/>
      <c r="Q2253" s="199"/>
      <c r="R2253" s="199"/>
      <c r="S2253" s="199"/>
      <c r="T2253" s="199"/>
      <c r="U2253" s="199"/>
      <c r="V2253" s="199"/>
      <c r="W2253" s="199"/>
      <c r="X2253" s="199"/>
      <c r="Y2253" s="199"/>
      <c r="Z2253" s="199"/>
      <c r="AA2253" s="199"/>
    </row>
    <row r="2254" spans="1:27">
      <c r="A2254" s="199"/>
      <c r="B2254" s="199"/>
      <c r="C2254" s="199"/>
      <c r="D2254" s="199"/>
      <c r="E2254" s="199"/>
      <c r="F2254" s="199"/>
      <c r="G2254" s="199"/>
      <c r="H2254" s="199"/>
      <c r="I2254" s="199"/>
      <c r="J2254" s="199"/>
      <c r="K2254" s="199"/>
      <c r="L2254" s="199"/>
      <c r="M2254" s="199"/>
      <c r="N2254" s="199"/>
      <c r="O2254" s="199"/>
      <c r="P2254" s="199"/>
      <c r="Q2254" s="199"/>
      <c r="R2254" s="199"/>
      <c r="S2254" s="199"/>
      <c r="T2254" s="199"/>
      <c r="U2254" s="199"/>
      <c r="V2254" s="199"/>
      <c r="W2254" s="199"/>
      <c r="X2254" s="199"/>
      <c r="Y2254" s="199"/>
      <c r="Z2254" s="199"/>
      <c r="AA2254" s="199"/>
    </row>
    <row r="2255" spans="1:27">
      <c r="A2255" s="199"/>
      <c r="B2255" s="199"/>
      <c r="C2255" s="199"/>
      <c r="D2255" s="199"/>
      <c r="E2255" s="199"/>
      <c r="F2255" s="199"/>
      <c r="G2255" s="199"/>
      <c r="H2255" s="199"/>
      <c r="I2255" s="199"/>
      <c r="J2255" s="199"/>
      <c r="K2255" s="199"/>
      <c r="L2255" s="199"/>
      <c r="M2255" s="199"/>
      <c r="N2255" s="199"/>
      <c r="O2255" s="199"/>
      <c r="P2255" s="199"/>
      <c r="Q2255" s="199"/>
      <c r="R2255" s="199"/>
      <c r="S2255" s="199"/>
      <c r="T2255" s="199"/>
      <c r="U2255" s="199"/>
      <c r="V2255" s="199"/>
      <c r="W2255" s="199"/>
      <c r="X2255" s="199"/>
      <c r="Y2255" s="199"/>
      <c r="Z2255" s="199"/>
      <c r="AA2255" s="199"/>
    </row>
    <row r="2256" spans="1:27">
      <c r="A2256" s="199"/>
      <c r="B2256" s="199"/>
      <c r="C2256" s="199"/>
      <c r="D2256" s="199"/>
      <c r="E2256" s="199"/>
      <c r="F2256" s="199"/>
      <c r="G2256" s="199"/>
      <c r="H2256" s="199"/>
      <c r="I2256" s="199"/>
      <c r="J2256" s="199"/>
      <c r="K2256" s="199"/>
      <c r="L2256" s="199"/>
      <c r="M2256" s="199"/>
      <c r="N2256" s="199"/>
      <c r="O2256" s="199"/>
      <c r="P2256" s="199"/>
      <c r="Q2256" s="199"/>
      <c r="R2256" s="199"/>
      <c r="S2256" s="199"/>
      <c r="T2256" s="199"/>
      <c r="U2256" s="199"/>
      <c r="V2256" s="199"/>
      <c r="W2256" s="199"/>
      <c r="X2256" s="199"/>
      <c r="Y2256" s="199"/>
      <c r="Z2256" s="199"/>
      <c r="AA2256" s="199"/>
    </row>
    <row r="2257" spans="1:27">
      <c r="A2257" s="199"/>
      <c r="B2257" s="199"/>
      <c r="C2257" s="199"/>
      <c r="D2257" s="199"/>
      <c r="E2257" s="199"/>
      <c r="F2257" s="199"/>
      <c r="G2257" s="199"/>
      <c r="H2257" s="199"/>
      <c r="I2257" s="199"/>
      <c r="J2257" s="199"/>
      <c r="K2257" s="199"/>
      <c r="L2257" s="199"/>
      <c r="M2257" s="199"/>
      <c r="N2257" s="199"/>
      <c r="O2257" s="199"/>
      <c r="P2257" s="199"/>
      <c r="Q2257" s="199"/>
      <c r="R2257" s="199"/>
      <c r="S2257" s="199"/>
      <c r="T2257" s="199"/>
      <c r="U2257" s="199"/>
      <c r="V2257" s="199"/>
      <c r="W2257" s="199"/>
      <c r="X2257" s="199"/>
      <c r="Y2257" s="199"/>
      <c r="Z2257" s="199"/>
      <c r="AA2257" s="199"/>
    </row>
    <row r="2258" spans="1:27">
      <c r="A2258" s="199"/>
      <c r="B2258" s="199"/>
      <c r="C2258" s="199"/>
      <c r="D2258" s="199"/>
      <c r="E2258" s="199"/>
      <c r="F2258" s="199"/>
      <c r="G2258" s="199"/>
      <c r="H2258" s="199"/>
      <c r="I2258" s="199"/>
      <c r="J2258" s="199"/>
      <c r="K2258" s="199"/>
      <c r="L2258" s="199"/>
      <c r="M2258" s="199"/>
      <c r="N2258" s="199"/>
      <c r="O2258" s="199"/>
      <c r="P2258" s="199"/>
      <c r="Q2258" s="199"/>
      <c r="R2258" s="199"/>
      <c r="S2258" s="199"/>
      <c r="T2258" s="199"/>
      <c r="U2258" s="199"/>
      <c r="V2258" s="199"/>
      <c r="W2258" s="199"/>
      <c r="X2258" s="199"/>
      <c r="Y2258" s="199"/>
      <c r="Z2258" s="199"/>
      <c r="AA2258" s="199"/>
    </row>
    <row r="2259" spans="1:27">
      <c r="A2259" s="199"/>
      <c r="B2259" s="199"/>
      <c r="C2259" s="199"/>
      <c r="D2259" s="199"/>
      <c r="E2259" s="199"/>
      <c r="F2259" s="199"/>
      <c r="G2259" s="199"/>
      <c r="H2259" s="199"/>
      <c r="I2259" s="199"/>
      <c r="J2259" s="199"/>
      <c r="K2259" s="199"/>
      <c r="L2259" s="199"/>
      <c r="M2259" s="199"/>
      <c r="N2259" s="199"/>
      <c r="O2259" s="199"/>
      <c r="P2259" s="199"/>
      <c r="Q2259" s="199"/>
      <c r="R2259" s="199"/>
      <c r="S2259" s="199"/>
      <c r="T2259" s="199"/>
      <c r="U2259" s="199"/>
      <c r="V2259" s="199"/>
      <c r="W2259" s="199"/>
      <c r="X2259" s="199"/>
      <c r="Y2259" s="199"/>
      <c r="Z2259" s="199"/>
      <c r="AA2259" s="199"/>
    </row>
    <row r="2260" spans="1:27">
      <c r="A2260" s="199"/>
      <c r="B2260" s="199"/>
      <c r="C2260" s="199"/>
      <c r="D2260" s="199"/>
      <c r="E2260" s="199"/>
      <c r="F2260" s="199"/>
      <c r="G2260" s="199"/>
      <c r="H2260" s="199"/>
      <c r="I2260" s="199"/>
      <c r="J2260" s="199"/>
      <c r="K2260" s="199"/>
      <c r="L2260" s="199"/>
      <c r="M2260" s="199"/>
      <c r="N2260" s="199"/>
      <c r="O2260" s="199"/>
      <c r="P2260" s="199"/>
      <c r="Q2260" s="199"/>
      <c r="R2260" s="199"/>
      <c r="S2260" s="199"/>
      <c r="T2260" s="199"/>
      <c r="U2260" s="199"/>
      <c r="V2260" s="199"/>
      <c r="W2260" s="199"/>
      <c r="X2260" s="199"/>
      <c r="Y2260" s="199"/>
      <c r="Z2260" s="199"/>
      <c r="AA2260" s="199"/>
    </row>
    <row r="2261" spans="1:27">
      <c r="A2261" s="199"/>
      <c r="B2261" s="199"/>
      <c r="C2261" s="199"/>
      <c r="D2261" s="199"/>
      <c r="E2261" s="199"/>
      <c r="F2261" s="199"/>
      <c r="G2261" s="199"/>
      <c r="H2261" s="199"/>
      <c r="I2261" s="199"/>
      <c r="J2261" s="199"/>
      <c r="K2261" s="199"/>
      <c r="L2261" s="199"/>
      <c r="M2261" s="199"/>
      <c r="N2261" s="199"/>
      <c r="O2261" s="199"/>
      <c r="P2261" s="199"/>
      <c r="Q2261" s="199"/>
      <c r="R2261" s="199"/>
      <c r="S2261" s="199"/>
      <c r="T2261" s="199"/>
      <c r="U2261" s="199"/>
      <c r="V2261" s="199"/>
      <c r="W2261" s="199"/>
      <c r="X2261" s="199"/>
      <c r="Y2261" s="199"/>
      <c r="Z2261" s="199"/>
      <c r="AA2261" s="199"/>
    </row>
    <row r="2262" spans="1:27">
      <c r="A2262" s="199"/>
      <c r="B2262" s="199"/>
      <c r="C2262" s="199"/>
      <c r="D2262" s="199"/>
      <c r="E2262" s="199"/>
      <c r="F2262" s="199"/>
      <c r="G2262" s="199"/>
      <c r="H2262" s="199"/>
      <c r="I2262" s="199"/>
      <c r="J2262" s="199"/>
      <c r="K2262" s="199"/>
      <c r="L2262" s="199"/>
      <c r="M2262" s="199"/>
      <c r="N2262" s="199"/>
      <c r="O2262" s="199"/>
      <c r="P2262" s="199"/>
      <c r="Q2262" s="199"/>
      <c r="R2262" s="199"/>
      <c r="S2262" s="199"/>
      <c r="T2262" s="199"/>
      <c r="U2262" s="199"/>
      <c r="V2262" s="199"/>
      <c r="W2262" s="199"/>
      <c r="X2262" s="199"/>
      <c r="Y2262" s="199"/>
      <c r="Z2262" s="199"/>
      <c r="AA2262" s="199"/>
    </row>
    <row r="2263" spans="1:27">
      <c r="A2263" s="199"/>
      <c r="B2263" s="199"/>
      <c r="C2263" s="199"/>
      <c r="D2263" s="199"/>
      <c r="E2263" s="199"/>
      <c r="F2263" s="199"/>
      <c r="G2263" s="199"/>
      <c r="H2263" s="199"/>
      <c r="I2263" s="199"/>
      <c r="J2263" s="199"/>
      <c r="K2263" s="199"/>
      <c r="L2263" s="199"/>
      <c r="M2263" s="199"/>
      <c r="N2263" s="199"/>
      <c r="O2263" s="199"/>
      <c r="P2263" s="199"/>
      <c r="Q2263" s="199"/>
      <c r="R2263" s="199"/>
      <c r="S2263" s="199"/>
      <c r="T2263" s="199"/>
      <c r="U2263" s="199"/>
      <c r="V2263" s="199"/>
      <c r="W2263" s="199"/>
      <c r="X2263" s="199"/>
      <c r="Y2263" s="199"/>
      <c r="Z2263" s="199"/>
      <c r="AA2263" s="199"/>
    </row>
    <row r="2264" spans="1:27">
      <c r="A2264" s="199"/>
      <c r="B2264" s="199"/>
      <c r="C2264" s="199"/>
      <c r="D2264" s="199"/>
      <c r="E2264" s="199"/>
      <c r="F2264" s="199"/>
      <c r="G2264" s="199"/>
      <c r="H2264" s="199"/>
      <c r="I2264" s="199"/>
      <c r="J2264" s="199"/>
      <c r="K2264" s="199"/>
      <c r="L2264" s="199"/>
      <c r="M2264" s="199"/>
      <c r="N2264" s="199"/>
      <c r="O2264" s="199"/>
      <c r="P2264" s="199"/>
      <c r="Q2264" s="199"/>
      <c r="R2264" s="199"/>
      <c r="S2264" s="199"/>
      <c r="T2264" s="199"/>
      <c r="U2264" s="199"/>
      <c r="V2264" s="199"/>
      <c r="W2264" s="199"/>
      <c r="X2264" s="199"/>
      <c r="Y2264" s="199"/>
      <c r="Z2264" s="199"/>
      <c r="AA2264" s="199"/>
    </row>
    <row r="2265" spans="1:27">
      <c r="A2265" s="199"/>
      <c r="B2265" s="199"/>
      <c r="C2265" s="199"/>
      <c r="D2265" s="199"/>
      <c r="E2265" s="199"/>
      <c r="F2265" s="199"/>
      <c r="G2265" s="199"/>
      <c r="H2265" s="199"/>
      <c r="I2265" s="199"/>
      <c r="J2265" s="199"/>
      <c r="K2265" s="199"/>
      <c r="L2265" s="199"/>
      <c r="M2265" s="199"/>
      <c r="N2265" s="199"/>
      <c r="O2265" s="199"/>
      <c r="P2265" s="199"/>
      <c r="Q2265" s="199"/>
      <c r="R2265" s="199"/>
      <c r="S2265" s="199"/>
      <c r="T2265" s="199"/>
      <c r="U2265" s="199"/>
      <c r="V2265" s="199"/>
      <c r="W2265" s="199"/>
      <c r="X2265" s="199"/>
      <c r="Y2265" s="199"/>
      <c r="Z2265" s="199"/>
      <c r="AA2265" s="199"/>
    </row>
    <row r="2266" spans="1:27">
      <c r="A2266" s="199"/>
      <c r="B2266" s="199"/>
      <c r="C2266" s="199"/>
      <c r="D2266" s="199"/>
      <c r="E2266" s="199"/>
      <c r="F2266" s="199"/>
      <c r="G2266" s="199"/>
      <c r="H2266" s="199"/>
      <c r="I2266" s="199"/>
      <c r="J2266" s="199"/>
      <c r="K2266" s="199"/>
      <c r="L2266" s="199"/>
      <c r="M2266" s="199"/>
      <c r="N2266" s="199"/>
      <c r="O2266" s="199"/>
      <c r="P2266" s="199"/>
      <c r="Q2266" s="199"/>
      <c r="R2266" s="199"/>
      <c r="S2266" s="199"/>
      <c r="T2266" s="199"/>
      <c r="U2266" s="199"/>
      <c r="V2266" s="199"/>
      <c r="W2266" s="199"/>
      <c r="X2266" s="199"/>
      <c r="Y2266" s="199"/>
      <c r="Z2266" s="199"/>
      <c r="AA2266" s="199"/>
    </row>
    <row r="2267" spans="1:27">
      <c r="A2267" s="199"/>
      <c r="B2267" s="199"/>
      <c r="C2267" s="199"/>
      <c r="D2267" s="199"/>
      <c r="E2267" s="199"/>
      <c r="F2267" s="199"/>
      <c r="G2267" s="199"/>
      <c r="H2267" s="199"/>
      <c r="I2267" s="199"/>
      <c r="J2267" s="199"/>
      <c r="K2267" s="199"/>
      <c r="L2267" s="199"/>
      <c r="M2267" s="199"/>
      <c r="N2267" s="199"/>
      <c r="O2267" s="199"/>
      <c r="P2267" s="199"/>
      <c r="Q2267" s="199"/>
      <c r="R2267" s="199"/>
      <c r="S2267" s="199"/>
      <c r="T2267" s="199"/>
      <c r="U2267" s="199"/>
      <c r="V2267" s="199"/>
      <c r="W2267" s="199"/>
      <c r="X2267" s="199"/>
      <c r="Y2267" s="199"/>
      <c r="Z2267" s="199"/>
      <c r="AA2267" s="199"/>
    </row>
    <row r="2268" spans="1:27">
      <c r="A2268" s="199"/>
      <c r="B2268" s="199"/>
      <c r="C2268" s="199"/>
      <c r="D2268" s="199"/>
      <c r="E2268" s="199"/>
      <c r="F2268" s="199"/>
      <c r="G2268" s="199"/>
      <c r="H2268" s="199"/>
      <c r="I2268" s="199"/>
      <c r="J2268" s="199"/>
      <c r="K2268" s="199"/>
      <c r="L2268" s="199"/>
      <c r="M2268" s="199"/>
      <c r="N2268" s="199"/>
      <c r="O2268" s="199"/>
      <c r="P2268" s="199"/>
      <c r="Q2268" s="199"/>
      <c r="R2268" s="199"/>
      <c r="S2268" s="199"/>
      <c r="T2268" s="199"/>
      <c r="U2268" s="199"/>
      <c r="V2268" s="199"/>
      <c r="W2268" s="199"/>
      <c r="X2268" s="199"/>
      <c r="Y2268" s="199"/>
      <c r="Z2268" s="199"/>
      <c r="AA2268" s="199"/>
    </row>
    <row r="2269" spans="1:27">
      <c r="A2269" s="199"/>
      <c r="B2269" s="199"/>
      <c r="C2269" s="199"/>
      <c r="D2269" s="199"/>
      <c r="E2269" s="199"/>
      <c r="F2269" s="199"/>
      <c r="G2269" s="199"/>
      <c r="H2269" s="199"/>
      <c r="I2269" s="199"/>
      <c r="J2269" s="199"/>
      <c r="K2269" s="199"/>
      <c r="L2269" s="199"/>
      <c r="M2269" s="199"/>
      <c r="N2269" s="199"/>
      <c r="O2269" s="199"/>
      <c r="P2269" s="199"/>
      <c r="Q2269" s="199"/>
      <c r="R2269" s="199"/>
      <c r="S2269" s="199"/>
      <c r="T2269" s="199"/>
      <c r="U2269" s="199"/>
      <c r="V2269" s="199"/>
      <c r="W2269" s="199"/>
      <c r="X2269" s="199"/>
      <c r="Y2269" s="199"/>
      <c r="Z2269" s="199"/>
      <c r="AA2269" s="199"/>
    </row>
    <row r="2270" spans="1:27">
      <c r="A2270" s="199"/>
      <c r="B2270" s="199"/>
      <c r="C2270" s="199"/>
      <c r="D2270" s="199"/>
      <c r="E2270" s="199"/>
      <c r="F2270" s="199"/>
      <c r="G2270" s="199"/>
      <c r="H2270" s="199"/>
      <c r="I2270" s="199"/>
      <c r="J2270" s="199"/>
      <c r="K2270" s="199"/>
      <c r="L2270" s="199"/>
      <c r="M2270" s="199"/>
      <c r="N2270" s="199"/>
      <c r="O2270" s="199"/>
      <c r="P2270" s="199"/>
      <c r="Q2270" s="199"/>
      <c r="R2270" s="199"/>
      <c r="S2270" s="199"/>
      <c r="T2270" s="199"/>
      <c r="U2270" s="199"/>
      <c r="V2270" s="199"/>
      <c r="W2270" s="199"/>
      <c r="X2270" s="199"/>
      <c r="Y2270" s="199"/>
      <c r="Z2270" s="199"/>
      <c r="AA2270" s="199"/>
    </row>
    <row r="2271" spans="1:27">
      <c r="A2271" s="199"/>
      <c r="B2271" s="199"/>
      <c r="C2271" s="199"/>
      <c r="D2271" s="199"/>
      <c r="E2271" s="199"/>
      <c r="F2271" s="199"/>
      <c r="G2271" s="199"/>
      <c r="H2271" s="199"/>
      <c r="I2271" s="199"/>
      <c r="J2271" s="199"/>
      <c r="K2271" s="199"/>
      <c r="L2271" s="199"/>
      <c r="M2271" s="199"/>
      <c r="N2271" s="199"/>
      <c r="O2271" s="199"/>
      <c r="P2271" s="199"/>
      <c r="Q2271" s="199"/>
      <c r="R2271" s="199"/>
      <c r="S2271" s="199"/>
      <c r="T2271" s="199"/>
      <c r="U2271" s="199"/>
      <c r="V2271" s="199"/>
      <c r="W2271" s="199"/>
      <c r="X2271" s="199"/>
      <c r="Y2271" s="199"/>
      <c r="Z2271" s="199"/>
      <c r="AA2271" s="199"/>
    </row>
    <row r="2272" spans="1:27">
      <c r="A2272" s="199"/>
      <c r="B2272" s="199"/>
      <c r="C2272" s="199"/>
      <c r="D2272" s="199"/>
      <c r="E2272" s="199"/>
      <c r="F2272" s="199"/>
      <c r="G2272" s="199"/>
      <c r="H2272" s="199"/>
      <c r="I2272" s="199"/>
      <c r="J2272" s="199"/>
      <c r="K2272" s="199"/>
      <c r="L2272" s="199"/>
      <c r="M2272" s="199"/>
      <c r="N2272" s="199"/>
      <c r="O2272" s="199"/>
      <c r="P2272" s="199"/>
      <c r="Q2272" s="199"/>
      <c r="R2272" s="199"/>
      <c r="S2272" s="199"/>
      <c r="T2272" s="199"/>
      <c r="U2272" s="199"/>
      <c r="V2272" s="199"/>
      <c r="W2272" s="199"/>
      <c r="X2272" s="199"/>
      <c r="Y2272" s="199"/>
      <c r="Z2272" s="199"/>
      <c r="AA2272" s="199"/>
    </row>
    <row r="2273" spans="1:27">
      <c r="A2273" s="199"/>
      <c r="B2273" s="199"/>
      <c r="C2273" s="199"/>
      <c r="D2273" s="199"/>
      <c r="E2273" s="199"/>
      <c r="F2273" s="199"/>
      <c r="G2273" s="199"/>
      <c r="H2273" s="199"/>
      <c r="I2273" s="199"/>
      <c r="J2273" s="199"/>
      <c r="K2273" s="199"/>
      <c r="L2273" s="199"/>
      <c r="M2273" s="199"/>
      <c r="N2273" s="199"/>
      <c r="O2273" s="199"/>
      <c r="P2273" s="199"/>
      <c r="Q2273" s="199"/>
      <c r="R2273" s="199"/>
      <c r="S2273" s="199"/>
      <c r="T2273" s="199"/>
      <c r="U2273" s="199"/>
      <c r="V2273" s="199"/>
      <c r="W2273" s="199"/>
      <c r="X2273" s="199"/>
      <c r="Y2273" s="199"/>
      <c r="Z2273" s="199"/>
      <c r="AA2273" s="199"/>
    </row>
    <row r="2274" spans="1:27">
      <c r="A2274" s="199"/>
      <c r="B2274" s="199"/>
      <c r="C2274" s="199"/>
      <c r="D2274" s="199"/>
      <c r="E2274" s="199"/>
      <c r="F2274" s="199"/>
      <c r="G2274" s="199"/>
      <c r="H2274" s="199"/>
      <c r="I2274" s="199"/>
      <c r="J2274" s="199"/>
      <c r="K2274" s="199"/>
      <c r="L2274" s="199"/>
      <c r="M2274" s="199"/>
      <c r="N2274" s="199"/>
      <c r="O2274" s="199"/>
      <c r="P2274" s="199"/>
      <c r="Q2274" s="199"/>
      <c r="R2274" s="199"/>
      <c r="S2274" s="199"/>
      <c r="T2274" s="199"/>
      <c r="U2274" s="199"/>
      <c r="V2274" s="199"/>
      <c r="W2274" s="199"/>
      <c r="X2274" s="199"/>
      <c r="Y2274" s="199"/>
      <c r="Z2274" s="199"/>
      <c r="AA2274" s="199"/>
    </row>
    <row r="2275" spans="1:27">
      <c r="A2275" s="199"/>
      <c r="B2275" s="199"/>
      <c r="C2275" s="199"/>
      <c r="D2275" s="199"/>
      <c r="E2275" s="199"/>
      <c r="F2275" s="199"/>
      <c r="G2275" s="199"/>
      <c r="H2275" s="199"/>
      <c r="I2275" s="199"/>
      <c r="J2275" s="199"/>
      <c r="K2275" s="199"/>
      <c r="L2275" s="199"/>
      <c r="M2275" s="199"/>
      <c r="N2275" s="199"/>
      <c r="O2275" s="199"/>
      <c r="P2275" s="199"/>
      <c r="Q2275" s="199"/>
      <c r="R2275" s="199"/>
      <c r="S2275" s="199"/>
      <c r="T2275" s="199"/>
      <c r="U2275" s="199"/>
      <c r="V2275" s="199"/>
      <c r="W2275" s="199"/>
      <c r="X2275" s="199"/>
      <c r="Y2275" s="199"/>
      <c r="Z2275" s="199"/>
      <c r="AA2275" s="199"/>
    </row>
    <row r="2276" spans="1:27">
      <c r="A2276" s="199"/>
      <c r="B2276" s="199"/>
      <c r="C2276" s="199"/>
      <c r="D2276" s="199"/>
      <c r="E2276" s="199"/>
      <c r="F2276" s="199"/>
      <c r="G2276" s="199"/>
      <c r="H2276" s="199"/>
      <c r="I2276" s="199"/>
      <c r="J2276" s="199"/>
      <c r="K2276" s="199"/>
      <c r="L2276" s="199"/>
      <c r="M2276" s="199"/>
      <c r="N2276" s="199"/>
      <c r="O2276" s="199"/>
      <c r="P2276" s="199"/>
      <c r="Q2276" s="199"/>
      <c r="R2276" s="199"/>
      <c r="S2276" s="199"/>
      <c r="T2276" s="199"/>
      <c r="U2276" s="199"/>
      <c r="V2276" s="199"/>
      <c r="W2276" s="199"/>
      <c r="X2276" s="199"/>
      <c r="Y2276" s="199"/>
      <c r="Z2276" s="199"/>
      <c r="AA2276" s="199"/>
    </row>
    <row r="2277" spans="1:27">
      <c r="A2277" s="199"/>
      <c r="B2277" s="199"/>
      <c r="C2277" s="199"/>
      <c r="D2277" s="199"/>
      <c r="E2277" s="199"/>
      <c r="F2277" s="199"/>
      <c r="G2277" s="199"/>
      <c r="H2277" s="199"/>
      <c r="I2277" s="199"/>
      <c r="J2277" s="199"/>
      <c r="K2277" s="199"/>
      <c r="L2277" s="199"/>
      <c r="M2277" s="199"/>
      <c r="N2277" s="199"/>
      <c r="O2277" s="199"/>
      <c r="P2277" s="199"/>
      <c r="Q2277" s="199"/>
      <c r="R2277" s="199"/>
      <c r="S2277" s="199"/>
      <c r="T2277" s="199"/>
      <c r="U2277" s="199"/>
      <c r="V2277" s="199"/>
      <c r="W2277" s="199"/>
      <c r="X2277" s="199"/>
      <c r="Y2277" s="199"/>
      <c r="Z2277" s="199"/>
      <c r="AA2277" s="199"/>
    </row>
    <row r="2278" spans="1:27">
      <c r="A2278" s="199"/>
      <c r="B2278" s="199"/>
      <c r="C2278" s="199"/>
      <c r="D2278" s="199"/>
      <c r="E2278" s="199"/>
      <c r="F2278" s="199"/>
      <c r="G2278" s="199"/>
      <c r="H2278" s="199"/>
      <c r="I2278" s="199"/>
      <c r="J2278" s="199"/>
      <c r="K2278" s="199"/>
      <c r="L2278" s="199"/>
      <c r="M2278" s="199"/>
      <c r="N2278" s="199"/>
      <c r="O2278" s="199"/>
      <c r="P2278" s="199"/>
      <c r="Q2278" s="199"/>
      <c r="R2278" s="199"/>
      <c r="S2278" s="199"/>
      <c r="T2278" s="199"/>
      <c r="U2278" s="199"/>
      <c r="V2278" s="199"/>
      <c r="W2278" s="199"/>
      <c r="X2278" s="199"/>
      <c r="Y2278" s="199"/>
      <c r="Z2278" s="199"/>
      <c r="AA2278" s="199"/>
    </row>
    <row r="2279" spans="1:27">
      <c r="A2279" s="199"/>
      <c r="B2279" s="199"/>
      <c r="C2279" s="199"/>
      <c r="D2279" s="199"/>
      <c r="E2279" s="199"/>
      <c r="F2279" s="199"/>
      <c r="G2279" s="199"/>
      <c r="H2279" s="199"/>
      <c r="I2279" s="199"/>
      <c r="J2279" s="199"/>
      <c r="K2279" s="199"/>
      <c r="L2279" s="199"/>
      <c r="M2279" s="199"/>
      <c r="N2279" s="199"/>
      <c r="O2279" s="199"/>
      <c r="P2279" s="199"/>
      <c r="Q2279" s="199"/>
      <c r="R2279" s="199"/>
      <c r="S2279" s="199"/>
      <c r="T2279" s="199"/>
      <c r="U2279" s="199"/>
      <c r="V2279" s="199"/>
      <c r="W2279" s="199"/>
      <c r="X2279" s="199"/>
      <c r="Y2279" s="199"/>
      <c r="Z2279" s="199"/>
      <c r="AA2279" s="199"/>
    </row>
    <row r="2280" spans="1:27">
      <c r="A2280" s="199"/>
      <c r="B2280" s="199"/>
      <c r="C2280" s="199"/>
      <c r="D2280" s="199"/>
      <c r="E2280" s="199"/>
      <c r="F2280" s="199"/>
      <c r="G2280" s="199"/>
      <c r="H2280" s="199"/>
      <c r="I2280" s="199"/>
      <c r="J2280" s="199"/>
      <c r="K2280" s="199"/>
      <c r="L2280" s="199"/>
      <c r="M2280" s="199"/>
      <c r="N2280" s="199"/>
      <c r="O2280" s="199"/>
      <c r="P2280" s="199"/>
      <c r="Q2280" s="199"/>
      <c r="R2280" s="199"/>
      <c r="S2280" s="199"/>
      <c r="T2280" s="199"/>
      <c r="U2280" s="199"/>
      <c r="V2280" s="199"/>
      <c r="W2280" s="199"/>
      <c r="X2280" s="199"/>
      <c r="Y2280" s="199"/>
      <c r="Z2280" s="199"/>
      <c r="AA2280" s="199"/>
    </row>
    <row r="2281" spans="1:27">
      <c r="A2281" s="199"/>
      <c r="B2281" s="199"/>
      <c r="C2281" s="199"/>
      <c r="D2281" s="199"/>
      <c r="E2281" s="199"/>
      <c r="F2281" s="199"/>
      <c r="G2281" s="199"/>
      <c r="H2281" s="199"/>
      <c r="I2281" s="199"/>
      <c r="J2281" s="199"/>
      <c r="K2281" s="199"/>
      <c r="L2281" s="199"/>
      <c r="M2281" s="199"/>
      <c r="N2281" s="199"/>
      <c r="O2281" s="199"/>
      <c r="P2281" s="199"/>
      <c r="Q2281" s="199"/>
      <c r="R2281" s="199"/>
      <c r="S2281" s="199"/>
      <c r="T2281" s="199"/>
      <c r="U2281" s="199"/>
      <c r="V2281" s="199"/>
      <c r="W2281" s="199"/>
      <c r="X2281" s="199"/>
      <c r="Y2281" s="199"/>
      <c r="Z2281" s="199"/>
      <c r="AA2281" s="199"/>
    </row>
    <row r="2282" spans="1:27">
      <c r="A2282" s="199"/>
      <c r="B2282" s="199"/>
      <c r="C2282" s="199"/>
      <c r="D2282" s="199"/>
      <c r="E2282" s="199"/>
      <c r="F2282" s="199"/>
      <c r="G2282" s="199"/>
      <c r="H2282" s="199"/>
      <c r="I2282" s="199"/>
      <c r="J2282" s="199"/>
      <c r="K2282" s="199"/>
      <c r="L2282" s="199"/>
      <c r="M2282" s="199"/>
      <c r="N2282" s="199"/>
      <c r="O2282" s="199"/>
      <c r="P2282" s="199"/>
      <c r="Q2282" s="199"/>
      <c r="R2282" s="199"/>
      <c r="S2282" s="199"/>
      <c r="T2282" s="199"/>
      <c r="U2282" s="199"/>
      <c r="V2282" s="199"/>
      <c r="W2282" s="199"/>
      <c r="X2282" s="199"/>
      <c r="Y2282" s="199"/>
      <c r="Z2282" s="199"/>
      <c r="AA2282" s="199"/>
    </row>
    <row r="2283" spans="1:27">
      <c r="A2283" s="199"/>
      <c r="B2283" s="199"/>
      <c r="C2283" s="199"/>
      <c r="D2283" s="199"/>
      <c r="E2283" s="199"/>
      <c r="F2283" s="199"/>
      <c r="G2283" s="199"/>
      <c r="H2283" s="199"/>
      <c r="I2283" s="199"/>
      <c r="J2283" s="199"/>
      <c r="K2283" s="199"/>
      <c r="L2283" s="199"/>
      <c r="M2283" s="199"/>
      <c r="N2283" s="199"/>
      <c r="O2283" s="199"/>
      <c r="P2283" s="199"/>
      <c r="Q2283" s="199"/>
      <c r="R2283" s="199"/>
      <c r="S2283" s="199"/>
      <c r="T2283" s="199"/>
      <c r="U2283" s="199"/>
      <c r="V2283" s="199"/>
      <c r="W2283" s="199"/>
      <c r="X2283" s="199"/>
      <c r="Y2283" s="199"/>
      <c r="Z2283" s="199"/>
      <c r="AA2283" s="199"/>
    </row>
    <row r="2284" spans="1:27">
      <c r="A2284" s="199"/>
      <c r="B2284" s="199"/>
      <c r="C2284" s="199"/>
      <c r="D2284" s="199"/>
      <c r="E2284" s="199"/>
      <c r="F2284" s="199"/>
      <c r="G2284" s="199"/>
      <c r="H2284" s="199"/>
      <c r="I2284" s="199"/>
      <c r="J2284" s="199"/>
      <c r="K2284" s="199"/>
      <c r="L2284" s="199"/>
      <c r="M2284" s="199"/>
      <c r="N2284" s="199"/>
      <c r="O2284" s="199"/>
      <c r="P2284" s="199"/>
      <c r="Q2284" s="199"/>
      <c r="R2284" s="199"/>
      <c r="S2284" s="199"/>
      <c r="T2284" s="199"/>
      <c r="U2284" s="199"/>
      <c r="V2284" s="199"/>
      <c r="W2284" s="199"/>
      <c r="X2284" s="199"/>
      <c r="Y2284" s="199"/>
      <c r="Z2284" s="199"/>
      <c r="AA2284" s="199"/>
    </row>
    <row r="2285" spans="1:27">
      <c r="A2285" s="199"/>
      <c r="B2285" s="199"/>
      <c r="C2285" s="199"/>
      <c r="D2285" s="199"/>
      <c r="E2285" s="199"/>
      <c r="F2285" s="199"/>
      <c r="G2285" s="199"/>
      <c r="H2285" s="199"/>
      <c r="I2285" s="199"/>
      <c r="J2285" s="199"/>
      <c r="K2285" s="199"/>
      <c r="L2285" s="199"/>
      <c r="M2285" s="199"/>
      <c r="N2285" s="199"/>
      <c r="O2285" s="199"/>
      <c r="P2285" s="199"/>
      <c r="Q2285" s="199"/>
      <c r="R2285" s="199"/>
      <c r="S2285" s="199"/>
      <c r="T2285" s="199"/>
      <c r="U2285" s="199"/>
      <c r="V2285" s="199"/>
      <c r="W2285" s="199"/>
      <c r="X2285" s="199"/>
      <c r="Y2285" s="199"/>
      <c r="Z2285" s="199"/>
      <c r="AA2285" s="199"/>
    </row>
    <row r="2286" spans="1:27">
      <c r="A2286" s="199"/>
      <c r="B2286" s="199"/>
      <c r="C2286" s="199"/>
      <c r="D2286" s="199"/>
      <c r="E2286" s="199"/>
      <c r="F2286" s="199"/>
      <c r="G2286" s="199"/>
      <c r="H2286" s="199"/>
      <c r="I2286" s="199"/>
      <c r="J2286" s="199"/>
      <c r="K2286" s="199"/>
      <c r="L2286" s="199"/>
      <c r="M2286" s="199"/>
      <c r="N2286" s="199"/>
      <c r="O2286" s="199"/>
      <c r="P2286" s="199"/>
      <c r="Q2286" s="199"/>
      <c r="R2286" s="199"/>
      <c r="S2286" s="199"/>
      <c r="T2286" s="199"/>
      <c r="U2286" s="199"/>
      <c r="V2286" s="199"/>
      <c r="W2286" s="199"/>
      <c r="X2286" s="199"/>
      <c r="Y2286" s="199"/>
      <c r="Z2286" s="199"/>
      <c r="AA2286" s="199"/>
    </row>
    <row r="2287" spans="1:27">
      <c r="A2287" s="199"/>
      <c r="B2287" s="199"/>
      <c r="C2287" s="199"/>
      <c r="D2287" s="199"/>
      <c r="E2287" s="199"/>
      <c r="F2287" s="199"/>
      <c r="G2287" s="199"/>
      <c r="H2287" s="199"/>
      <c r="I2287" s="199"/>
      <c r="J2287" s="199"/>
      <c r="K2287" s="199"/>
      <c r="L2287" s="199"/>
      <c r="M2287" s="199"/>
      <c r="N2287" s="199"/>
      <c r="O2287" s="199"/>
      <c r="P2287" s="199"/>
      <c r="Q2287" s="199"/>
      <c r="R2287" s="199"/>
      <c r="S2287" s="199"/>
      <c r="T2287" s="199"/>
      <c r="U2287" s="199"/>
      <c r="V2287" s="199"/>
      <c r="W2287" s="199"/>
      <c r="X2287" s="199"/>
      <c r="Y2287" s="199"/>
      <c r="Z2287" s="199"/>
      <c r="AA2287" s="199"/>
    </row>
    <row r="2288" spans="1:27">
      <c r="A2288" s="199"/>
      <c r="B2288" s="199"/>
      <c r="C2288" s="199"/>
      <c r="D2288" s="199"/>
      <c r="E2288" s="199"/>
      <c r="F2288" s="199"/>
      <c r="G2288" s="199"/>
      <c r="H2288" s="199"/>
      <c r="I2288" s="199"/>
      <c r="J2288" s="199"/>
      <c r="K2288" s="199"/>
      <c r="L2288" s="199"/>
      <c r="M2288" s="199"/>
      <c r="N2288" s="199"/>
      <c r="O2288" s="199"/>
      <c r="P2288" s="199"/>
      <c r="Q2288" s="199"/>
      <c r="R2288" s="199"/>
      <c r="S2288" s="199"/>
      <c r="T2288" s="199"/>
      <c r="U2288" s="199"/>
      <c r="V2288" s="199"/>
      <c r="W2288" s="199"/>
      <c r="X2288" s="199"/>
      <c r="Y2288" s="199"/>
      <c r="Z2288" s="199"/>
      <c r="AA2288" s="199"/>
    </row>
    <row r="2289" spans="1:27">
      <c r="A2289" s="199"/>
      <c r="B2289" s="199"/>
      <c r="C2289" s="199"/>
      <c r="D2289" s="199"/>
      <c r="E2289" s="199"/>
      <c r="F2289" s="199"/>
      <c r="G2289" s="199"/>
      <c r="H2289" s="199"/>
      <c r="I2289" s="199"/>
      <c r="J2289" s="199"/>
      <c r="K2289" s="199"/>
      <c r="L2289" s="199"/>
      <c r="M2289" s="199"/>
      <c r="N2289" s="199"/>
      <c r="O2289" s="199"/>
      <c r="P2289" s="199"/>
      <c r="Q2289" s="199"/>
      <c r="R2289" s="199"/>
      <c r="S2289" s="199"/>
      <c r="T2289" s="199"/>
      <c r="U2289" s="199"/>
      <c r="V2289" s="199"/>
      <c r="W2289" s="199"/>
      <c r="X2289" s="199"/>
      <c r="Y2289" s="199"/>
      <c r="Z2289" s="199"/>
      <c r="AA2289" s="199"/>
    </row>
    <row r="2290" spans="1:27">
      <c r="A2290" s="199"/>
      <c r="B2290" s="199"/>
      <c r="C2290" s="199"/>
      <c r="D2290" s="199"/>
      <c r="E2290" s="199"/>
      <c r="F2290" s="199"/>
      <c r="G2290" s="199"/>
      <c r="H2290" s="199"/>
      <c r="I2290" s="199"/>
      <c r="J2290" s="199"/>
      <c r="K2290" s="199"/>
      <c r="L2290" s="199"/>
      <c r="M2290" s="199"/>
      <c r="N2290" s="199"/>
      <c r="O2290" s="199"/>
      <c r="P2290" s="199"/>
      <c r="Q2290" s="199"/>
      <c r="R2290" s="199"/>
      <c r="S2290" s="199"/>
      <c r="T2290" s="199"/>
      <c r="U2290" s="199"/>
      <c r="V2290" s="199"/>
      <c r="W2290" s="199"/>
      <c r="X2290" s="199"/>
      <c r="Y2290" s="199"/>
      <c r="Z2290" s="199"/>
      <c r="AA2290" s="199"/>
    </row>
    <row r="2291" spans="1:27">
      <c r="A2291" s="199"/>
      <c r="B2291" s="199"/>
      <c r="C2291" s="199"/>
      <c r="D2291" s="199"/>
      <c r="E2291" s="199"/>
      <c r="F2291" s="199"/>
      <c r="G2291" s="199"/>
      <c r="H2291" s="199"/>
      <c r="I2291" s="199"/>
      <c r="J2291" s="199"/>
      <c r="K2291" s="199"/>
      <c r="L2291" s="199"/>
      <c r="M2291" s="199"/>
      <c r="N2291" s="199"/>
      <c r="O2291" s="199"/>
      <c r="P2291" s="199"/>
      <c r="Q2291" s="199"/>
      <c r="R2291" s="199"/>
      <c r="S2291" s="199"/>
      <c r="T2291" s="199"/>
      <c r="U2291" s="199"/>
      <c r="V2291" s="199"/>
      <c r="W2291" s="199"/>
      <c r="X2291" s="199"/>
      <c r="Y2291" s="199"/>
      <c r="Z2291" s="199"/>
      <c r="AA2291" s="199"/>
    </row>
    <row r="2292" spans="1:27">
      <c r="A2292" s="199"/>
      <c r="B2292" s="199"/>
      <c r="C2292" s="199"/>
      <c r="D2292" s="199"/>
      <c r="E2292" s="199"/>
      <c r="F2292" s="199"/>
      <c r="G2292" s="199"/>
      <c r="H2292" s="199"/>
      <c r="I2292" s="199"/>
      <c r="J2292" s="199"/>
      <c r="K2292" s="199"/>
      <c r="L2292" s="199"/>
      <c r="M2292" s="199"/>
      <c r="N2292" s="199"/>
      <c r="O2292" s="199"/>
      <c r="P2292" s="199"/>
      <c r="Q2292" s="199"/>
      <c r="R2292" s="199"/>
      <c r="S2292" s="199"/>
      <c r="T2292" s="199"/>
      <c r="U2292" s="199"/>
      <c r="V2292" s="199"/>
      <c r="W2292" s="199"/>
      <c r="X2292" s="199"/>
      <c r="Y2292" s="199"/>
      <c r="Z2292" s="199"/>
      <c r="AA2292" s="199"/>
    </row>
    <row r="2293" spans="1:27">
      <c r="A2293" s="199"/>
      <c r="B2293" s="199"/>
      <c r="C2293" s="199"/>
      <c r="D2293" s="199"/>
      <c r="E2293" s="199"/>
      <c r="F2293" s="199"/>
      <c r="G2293" s="199"/>
      <c r="H2293" s="199"/>
      <c r="I2293" s="199"/>
      <c r="J2293" s="199"/>
      <c r="K2293" s="199"/>
      <c r="L2293" s="199"/>
      <c r="M2293" s="199"/>
      <c r="N2293" s="199"/>
      <c r="O2293" s="199"/>
      <c r="P2293" s="199"/>
      <c r="Q2293" s="199"/>
      <c r="R2293" s="199"/>
      <c r="S2293" s="199"/>
      <c r="T2293" s="199"/>
      <c r="U2293" s="199"/>
      <c r="V2293" s="199"/>
      <c r="W2293" s="199"/>
      <c r="X2293" s="199"/>
      <c r="Y2293" s="199"/>
      <c r="Z2293" s="199"/>
      <c r="AA2293" s="199"/>
    </row>
    <row r="2294" spans="1:27">
      <c r="A2294" s="199"/>
      <c r="B2294" s="199"/>
      <c r="C2294" s="199"/>
      <c r="D2294" s="199"/>
      <c r="E2294" s="199"/>
      <c r="F2294" s="199"/>
      <c r="G2294" s="199"/>
      <c r="H2294" s="199"/>
      <c r="I2294" s="199"/>
      <c r="J2294" s="199"/>
      <c r="K2294" s="199"/>
      <c r="L2294" s="199"/>
      <c r="M2294" s="199"/>
      <c r="N2294" s="199"/>
      <c r="O2294" s="199"/>
      <c r="P2294" s="199"/>
      <c r="Q2294" s="199"/>
      <c r="R2294" s="199"/>
      <c r="S2294" s="199"/>
      <c r="T2294" s="199"/>
      <c r="U2294" s="199"/>
      <c r="V2294" s="199"/>
      <c r="W2294" s="199"/>
      <c r="X2294" s="199"/>
      <c r="Y2294" s="199"/>
      <c r="Z2294" s="199"/>
      <c r="AA2294" s="199"/>
    </row>
    <row r="2295" spans="1:27">
      <c r="A2295" s="199"/>
      <c r="B2295" s="199"/>
      <c r="C2295" s="199"/>
      <c r="D2295" s="199"/>
      <c r="E2295" s="199"/>
      <c r="F2295" s="199"/>
      <c r="G2295" s="199"/>
      <c r="H2295" s="199"/>
      <c r="I2295" s="199"/>
      <c r="J2295" s="199"/>
      <c r="K2295" s="199"/>
      <c r="L2295" s="199"/>
      <c r="M2295" s="199"/>
      <c r="N2295" s="199"/>
      <c r="O2295" s="199"/>
      <c r="P2295" s="199"/>
      <c r="Q2295" s="199"/>
      <c r="R2295" s="199"/>
      <c r="S2295" s="199"/>
      <c r="T2295" s="199"/>
      <c r="U2295" s="199"/>
      <c r="V2295" s="199"/>
      <c r="W2295" s="199"/>
      <c r="X2295" s="199"/>
      <c r="Y2295" s="199"/>
      <c r="Z2295" s="199"/>
      <c r="AA2295" s="199"/>
    </row>
    <row r="2296" spans="1:27">
      <c r="A2296" s="199"/>
      <c r="B2296" s="199"/>
      <c r="C2296" s="199"/>
      <c r="D2296" s="199"/>
      <c r="E2296" s="199"/>
      <c r="F2296" s="199"/>
      <c r="G2296" s="199"/>
      <c r="H2296" s="199"/>
      <c r="I2296" s="199"/>
      <c r="J2296" s="199"/>
      <c r="K2296" s="199"/>
      <c r="L2296" s="199"/>
      <c r="M2296" s="199"/>
      <c r="N2296" s="199"/>
      <c r="O2296" s="199"/>
      <c r="P2296" s="199"/>
      <c r="Q2296" s="199"/>
      <c r="R2296" s="199"/>
      <c r="S2296" s="199"/>
      <c r="T2296" s="199"/>
      <c r="U2296" s="199"/>
      <c r="V2296" s="199"/>
      <c r="W2296" s="199"/>
      <c r="X2296" s="199"/>
      <c r="Y2296" s="199"/>
      <c r="Z2296" s="199"/>
      <c r="AA2296" s="199"/>
    </row>
    <row r="2297" spans="1:27">
      <c r="A2297" s="199"/>
      <c r="B2297" s="199"/>
      <c r="C2297" s="199"/>
      <c r="D2297" s="199"/>
      <c r="E2297" s="199"/>
      <c r="F2297" s="199"/>
      <c r="G2297" s="199"/>
      <c r="H2297" s="199"/>
      <c r="I2297" s="199"/>
      <c r="J2297" s="199"/>
      <c r="K2297" s="199"/>
      <c r="L2297" s="199"/>
      <c r="M2297" s="199"/>
      <c r="N2297" s="199"/>
      <c r="O2297" s="199"/>
      <c r="P2297" s="199"/>
      <c r="Q2297" s="199"/>
      <c r="R2297" s="199"/>
      <c r="S2297" s="199"/>
      <c r="T2297" s="199"/>
      <c r="U2297" s="199"/>
      <c r="V2297" s="199"/>
      <c r="W2297" s="199"/>
      <c r="X2297" s="199"/>
      <c r="Y2297" s="199"/>
      <c r="Z2297" s="199"/>
      <c r="AA2297" s="199"/>
    </row>
    <row r="2298" spans="1:27">
      <c r="A2298" s="199"/>
      <c r="B2298" s="199"/>
      <c r="C2298" s="199"/>
      <c r="D2298" s="199"/>
      <c r="E2298" s="199"/>
      <c r="F2298" s="199"/>
      <c r="G2298" s="199"/>
      <c r="H2298" s="199"/>
      <c r="I2298" s="199"/>
      <c r="J2298" s="199"/>
      <c r="K2298" s="199"/>
      <c r="L2298" s="199"/>
      <c r="M2298" s="199"/>
      <c r="N2298" s="199"/>
      <c r="O2298" s="199"/>
      <c r="P2298" s="199"/>
      <c r="Q2298" s="199"/>
      <c r="R2298" s="199"/>
      <c r="S2298" s="199"/>
      <c r="T2298" s="199"/>
      <c r="U2298" s="199"/>
      <c r="V2298" s="199"/>
      <c r="W2298" s="199"/>
      <c r="X2298" s="199"/>
      <c r="Y2298" s="199"/>
      <c r="Z2298" s="199"/>
      <c r="AA2298" s="199"/>
    </row>
    <row r="2299" spans="1:27">
      <c r="A2299" s="199"/>
      <c r="B2299" s="199"/>
      <c r="C2299" s="199"/>
      <c r="D2299" s="199"/>
      <c r="E2299" s="199"/>
      <c r="F2299" s="199"/>
      <c r="G2299" s="199"/>
      <c r="H2299" s="199"/>
      <c r="I2299" s="199"/>
      <c r="J2299" s="199"/>
      <c r="K2299" s="199"/>
      <c r="L2299" s="199"/>
      <c r="M2299" s="199"/>
      <c r="N2299" s="199"/>
      <c r="O2299" s="199"/>
      <c r="P2299" s="199"/>
      <c r="Q2299" s="199"/>
      <c r="R2299" s="199"/>
      <c r="S2299" s="199"/>
      <c r="T2299" s="199"/>
      <c r="U2299" s="199"/>
      <c r="V2299" s="199"/>
      <c r="W2299" s="199"/>
      <c r="X2299" s="199"/>
      <c r="Y2299" s="199"/>
      <c r="Z2299" s="199"/>
      <c r="AA2299" s="199"/>
    </row>
    <row r="2300" spans="1:27">
      <c r="A2300" s="199"/>
      <c r="B2300" s="199"/>
      <c r="C2300" s="199"/>
      <c r="D2300" s="199"/>
      <c r="E2300" s="199"/>
      <c r="F2300" s="199"/>
      <c r="G2300" s="199"/>
      <c r="H2300" s="199"/>
      <c r="I2300" s="199"/>
      <c r="J2300" s="199"/>
      <c r="K2300" s="199"/>
      <c r="L2300" s="199"/>
      <c r="M2300" s="199"/>
      <c r="N2300" s="199"/>
      <c r="O2300" s="199"/>
      <c r="P2300" s="199"/>
      <c r="Q2300" s="199"/>
      <c r="R2300" s="199"/>
      <c r="S2300" s="199"/>
      <c r="T2300" s="199"/>
      <c r="U2300" s="199"/>
      <c r="V2300" s="199"/>
      <c r="W2300" s="199"/>
      <c r="X2300" s="199"/>
      <c r="Y2300" s="199"/>
      <c r="Z2300" s="199"/>
      <c r="AA2300" s="199"/>
    </row>
    <row r="2301" spans="1:27">
      <c r="A2301" s="199"/>
      <c r="B2301" s="199"/>
      <c r="C2301" s="199"/>
      <c r="D2301" s="199"/>
      <c r="E2301" s="199"/>
      <c r="F2301" s="199"/>
      <c r="G2301" s="199"/>
      <c r="H2301" s="199"/>
      <c r="I2301" s="199"/>
      <c r="J2301" s="199"/>
      <c r="K2301" s="199"/>
      <c r="L2301" s="199"/>
      <c r="M2301" s="199"/>
      <c r="N2301" s="199"/>
      <c r="O2301" s="199"/>
      <c r="P2301" s="199"/>
      <c r="Q2301" s="199"/>
      <c r="R2301" s="199"/>
      <c r="S2301" s="199"/>
      <c r="T2301" s="199"/>
      <c r="U2301" s="199"/>
      <c r="V2301" s="199"/>
      <c r="W2301" s="199"/>
      <c r="X2301" s="199"/>
      <c r="Y2301" s="199"/>
      <c r="Z2301" s="199"/>
      <c r="AA2301" s="199"/>
    </row>
    <row r="2302" spans="1:27">
      <c r="A2302" s="199"/>
      <c r="B2302" s="199"/>
      <c r="C2302" s="199"/>
      <c r="D2302" s="199"/>
      <c r="E2302" s="199"/>
      <c r="F2302" s="199"/>
      <c r="G2302" s="199"/>
      <c r="H2302" s="199"/>
      <c r="I2302" s="199"/>
      <c r="J2302" s="199"/>
      <c r="K2302" s="199"/>
      <c r="L2302" s="199"/>
      <c r="M2302" s="199"/>
      <c r="N2302" s="199"/>
      <c r="O2302" s="199"/>
      <c r="P2302" s="199"/>
      <c r="Q2302" s="199"/>
      <c r="R2302" s="199"/>
      <c r="S2302" s="199"/>
      <c r="T2302" s="199"/>
      <c r="U2302" s="199"/>
      <c r="V2302" s="199"/>
      <c r="W2302" s="199"/>
      <c r="X2302" s="199"/>
      <c r="Y2302" s="199"/>
      <c r="Z2302" s="199"/>
      <c r="AA2302" s="199"/>
    </row>
    <row r="2303" spans="1:27">
      <c r="A2303" s="199"/>
      <c r="B2303" s="199"/>
      <c r="C2303" s="199"/>
      <c r="D2303" s="199"/>
      <c r="E2303" s="199"/>
      <c r="F2303" s="199"/>
      <c r="G2303" s="199"/>
      <c r="H2303" s="199"/>
      <c r="I2303" s="199"/>
      <c r="J2303" s="199"/>
      <c r="K2303" s="199"/>
      <c r="L2303" s="199"/>
      <c r="M2303" s="199"/>
      <c r="N2303" s="199"/>
      <c r="O2303" s="199"/>
      <c r="P2303" s="199"/>
      <c r="Q2303" s="199"/>
      <c r="R2303" s="199"/>
      <c r="S2303" s="199"/>
      <c r="T2303" s="199"/>
      <c r="U2303" s="199"/>
      <c r="V2303" s="199"/>
      <c r="W2303" s="199"/>
      <c r="X2303" s="199"/>
      <c r="Y2303" s="199"/>
      <c r="Z2303" s="199"/>
      <c r="AA2303" s="199"/>
    </row>
    <row r="2304" spans="1:27">
      <c r="A2304" s="199"/>
      <c r="B2304" s="199"/>
      <c r="C2304" s="199"/>
      <c r="D2304" s="199"/>
      <c r="E2304" s="199"/>
      <c r="F2304" s="199"/>
      <c r="G2304" s="199"/>
      <c r="H2304" s="199"/>
      <c r="I2304" s="199"/>
      <c r="J2304" s="199"/>
      <c r="K2304" s="199"/>
      <c r="L2304" s="199"/>
      <c r="M2304" s="199"/>
      <c r="N2304" s="199"/>
      <c r="O2304" s="199"/>
      <c r="P2304" s="199"/>
      <c r="Q2304" s="199"/>
      <c r="R2304" s="199"/>
      <c r="S2304" s="199"/>
      <c r="T2304" s="199"/>
      <c r="U2304" s="199"/>
      <c r="V2304" s="199"/>
      <c r="W2304" s="199"/>
      <c r="X2304" s="199"/>
      <c r="Y2304" s="199"/>
      <c r="Z2304" s="199"/>
      <c r="AA2304" s="199"/>
    </row>
    <row r="2305" spans="1:27">
      <c r="A2305" s="199"/>
      <c r="B2305" s="199"/>
      <c r="C2305" s="199"/>
      <c r="D2305" s="199"/>
      <c r="E2305" s="199"/>
      <c r="F2305" s="199"/>
      <c r="G2305" s="199"/>
      <c r="H2305" s="199"/>
      <c r="I2305" s="199"/>
      <c r="J2305" s="199"/>
      <c r="K2305" s="199"/>
      <c r="L2305" s="199"/>
      <c r="M2305" s="199"/>
      <c r="N2305" s="199"/>
      <c r="O2305" s="199"/>
      <c r="P2305" s="199"/>
      <c r="Q2305" s="199"/>
      <c r="R2305" s="199"/>
      <c r="S2305" s="199"/>
      <c r="T2305" s="199"/>
      <c r="U2305" s="199"/>
      <c r="V2305" s="199"/>
      <c r="W2305" s="199"/>
      <c r="X2305" s="199"/>
      <c r="Y2305" s="199"/>
      <c r="Z2305" s="199"/>
      <c r="AA2305" s="199"/>
    </row>
    <row r="2306" spans="1:27">
      <c r="A2306" s="199"/>
      <c r="B2306" s="199"/>
      <c r="C2306" s="199"/>
      <c r="D2306" s="199"/>
      <c r="E2306" s="199"/>
      <c r="F2306" s="199"/>
      <c r="G2306" s="199"/>
      <c r="H2306" s="199"/>
      <c r="I2306" s="199"/>
      <c r="J2306" s="199"/>
      <c r="K2306" s="199"/>
      <c r="L2306" s="199"/>
      <c r="M2306" s="199"/>
      <c r="N2306" s="199"/>
      <c r="O2306" s="199"/>
      <c r="P2306" s="199"/>
      <c r="Q2306" s="199"/>
      <c r="R2306" s="199"/>
      <c r="S2306" s="199"/>
      <c r="T2306" s="199"/>
      <c r="U2306" s="199"/>
      <c r="V2306" s="199"/>
      <c r="W2306" s="199"/>
      <c r="X2306" s="199"/>
      <c r="Y2306" s="199"/>
      <c r="Z2306" s="199"/>
      <c r="AA2306" s="199"/>
    </row>
    <row r="2307" spans="1:27">
      <c r="A2307" s="199"/>
      <c r="B2307" s="199"/>
      <c r="C2307" s="199"/>
      <c r="D2307" s="199"/>
      <c r="E2307" s="199"/>
      <c r="F2307" s="199"/>
      <c r="G2307" s="199"/>
      <c r="H2307" s="199"/>
      <c r="I2307" s="199"/>
      <c r="J2307" s="199"/>
      <c r="K2307" s="199"/>
      <c r="L2307" s="199"/>
      <c r="M2307" s="199"/>
      <c r="N2307" s="199"/>
      <c r="O2307" s="199"/>
      <c r="P2307" s="199"/>
      <c r="Q2307" s="199"/>
      <c r="R2307" s="199"/>
      <c r="S2307" s="199"/>
      <c r="T2307" s="199"/>
      <c r="U2307" s="199"/>
      <c r="V2307" s="199"/>
      <c r="W2307" s="199"/>
      <c r="X2307" s="199"/>
      <c r="Y2307" s="199"/>
      <c r="Z2307" s="199"/>
      <c r="AA2307" s="199"/>
    </row>
    <row r="2308" spans="1:27">
      <c r="A2308" s="199"/>
      <c r="B2308" s="199"/>
      <c r="C2308" s="199"/>
      <c r="D2308" s="199"/>
      <c r="E2308" s="199"/>
      <c r="F2308" s="199"/>
      <c r="G2308" s="199"/>
      <c r="H2308" s="199"/>
      <c r="I2308" s="199"/>
      <c r="J2308" s="199"/>
      <c r="K2308" s="199"/>
      <c r="L2308" s="199"/>
      <c r="M2308" s="199"/>
      <c r="N2308" s="199"/>
      <c r="O2308" s="199"/>
      <c r="P2308" s="199"/>
      <c r="Q2308" s="199"/>
      <c r="R2308" s="199"/>
      <c r="S2308" s="199"/>
      <c r="T2308" s="199"/>
      <c r="U2308" s="199"/>
      <c r="V2308" s="199"/>
      <c r="W2308" s="199"/>
      <c r="X2308" s="199"/>
      <c r="Y2308" s="199"/>
      <c r="Z2308" s="199"/>
      <c r="AA2308" s="199"/>
    </row>
    <row r="2309" spans="1:27">
      <c r="A2309" s="199"/>
      <c r="B2309" s="199"/>
      <c r="C2309" s="199"/>
      <c r="D2309" s="199"/>
      <c r="E2309" s="199"/>
      <c r="F2309" s="199"/>
      <c r="G2309" s="199"/>
      <c r="H2309" s="199"/>
      <c r="I2309" s="199"/>
      <c r="J2309" s="199"/>
      <c r="K2309" s="199"/>
      <c r="L2309" s="199"/>
      <c r="M2309" s="199"/>
      <c r="N2309" s="199"/>
      <c r="O2309" s="199"/>
      <c r="P2309" s="199"/>
      <c r="Q2309" s="199"/>
      <c r="R2309" s="199"/>
      <c r="S2309" s="199"/>
      <c r="T2309" s="199"/>
      <c r="U2309" s="199"/>
      <c r="V2309" s="199"/>
      <c r="W2309" s="199"/>
      <c r="X2309" s="199"/>
      <c r="Y2309" s="199"/>
      <c r="Z2309" s="199"/>
      <c r="AA2309" s="199"/>
    </row>
    <row r="2310" spans="1:27">
      <c r="A2310" s="199"/>
      <c r="B2310" s="199"/>
      <c r="C2310" s="199"/>
      <c r="D2310" s="199"/>
      <c r="E2310" s="199"/>
      <c r="F2310" s="199"/>
      <c r="G2310" s="199"/>
      <c r="H2310" s="199"/>
      <c r="I2310" s="199"/>
      <c r="J2310" s="199"/>
      <c r="K2310" s="199"/>
      <c r="L2310" s="199"/>
      <c r="M2310" s="199"/>
      <c r="N2310" s="199"/>
      <c r="O2310" s="199"/>
      <c r="P2310" s="199"/>
      <c r="Q2310" s="199"/>
      <c r="R2310" s="199"/>
      <c r="S2310" s="199"/>
      <c r="T2310" s="199"/>
      <c r="U2310" s="199"/>
      <c r="V2310" s="199"/>
      <c r="W2310" s="199"/>
      <c r="X2310" s="199"/>
      <c r="Y2310" s="199"/>
      <c r="Z2310" s="199"/>
      <c r="AA2310" s="199"/>
    </row>
    <row r="2311" spans="1:27">
      <c r="A2311" s="199"/>
      <c r="B2311" s="199"/>
      <c r="C2311" s="199"/>
      <c r="D2311" s="199"/>
      <c r="E2311" s="199"/>
      <c r="F2311" s="199"/>
      <c r="G2311" s="199"/>
      <c r="H2311" s="199"/>
      <c r="I2311" s="199"/>
      <c r="J2311" s="199"/>
      <c r="K2311" s="199"/>
      <c r="L2311" s="199"/>
      <c r="M2311" s="199"/>
      <c r="N2311" s="199"/>
      <c r="O2311" s="199"/>
      <c r="P2311" s="199"/>
      <c r="Q2311" s="199"/>
      <c r="R2311" s="199"/>
      <c r="S2311" s="199"/>
      <c r="T2311" s="199"/>
      <c r="U2311" s="199"/>
      <c r="V2311" s="199"/>
      <c r="W2311" s="199"/>
      <c r="X2311" s="199"/>
      <c r="Y2311" s="199"/>
      <c r="Z2311" s="199"/>
      <c r="AA2311" s="199"/>
    </row>
    <row r="2312" spans="1:27">
      <c r="A2312" s="199"/>
      <c r="B2312" s="199"/>
      <c r="C2312" s="199"/>
      <c r="D2312" s="199"/>
      <c r="E2312" s="199"/>
      <c r="F2312" s="199"/>
      <c r="G2312" s="199"/>
      <c r="H2312" s="199"/>
      <c r="I2312" s="199"/>
      <c r="J2312" s="199"/>
      <c r="K2312" s="199"/>
      <c r="L2312" s="199"/>
      <c r="M2312" s="199"/>
      <c r="N2312" s="199"/>
      <c r="O2312" s="199"/>
      <c r="P2312" s="199"/>
      <c r="Q2312" s="199"/>
      <c r="R2312" s="199"/>
      <c r="S2312" s="199"/>
      <c r="T2312" s="199"/>
      <c r="U2312" s="199"/>
      <c r="V2312" s="199"/>
      <c r="W2312" s="199"/>
      <c r="X2312" s="199"/>
      <c r="Y2312" s="199"/>
      <c r="Z2312" s="199"/>
      <c r="AA2312" s="199"/>
    </row>
    <row r="2313" spans="1:27">
      <c r="A2313" s="199"/>
      <c r="B2313" s="199"/>
      <c r="C2313" s="199"/>
      <c r="D2313" s="199"/>
      <c r="E2313" s="199"/>
      <c r="F2313" s="199"/>
      <c r="G2313" s="199"/>
      <c r="H2313" s="199"/>
      <c r="I2313" s="199"/>
      <c r="J2313" s="199"/>
      <c r="K2313" s="199"/>
      <c r="L2313" s="199"/>
      <c r="M2313" s="199"/>
      <c r="N2313" s="199"/>
      <c r="O2313" s="199"/>
      <c r="P2313" s="199"/>
      <c r="Q2313" s="199"/>
      <c r="R2313" s="199"/>
      <c r="S2313" s="199"/>
      <c r="T2313" s="199"/>
      <c r="U2313" s="199"/>
      <c r="V2313" s="199"/>
      <c r="W2313" s="199"/>
      <c r="X2313" s="199"/>
      <c r="Y2313" s="199"/>
      <c r="Z2313" s="199"/>
      <c r="AA2313" s="199"/>
    </row>
    <row r="2314" spans="1:27">
      <c r="A2314" s="199"/>
      <c r="B2314" s="199"/>
      <c r="C2314" s="199"/>
      <c r="D2314" s="199"/>
      <c r="E2314" s="199"/>
      <c r="F2314" s="199"/>
      <c r="G2314" s="199"/>
      <c r="H2314" s="199"/>
      <c r="I2314" s="199"/>
      <c r="J2314" s="199"/>
      <c r="K2314" s="199"/>
      <c r="L2314" s="199"/>
      <c r="M2314" s="199"/>
      <c r="N2314" s="199"/>
      <c r="O2314" s="199"/>
      <c r="P2314" s="199"/>
      <c r="Q2314" s="199"/>
      <c r="R2314" s="199"/>
      <c r="S2314" s="199"/>
      <c r="T2314" s="199"/>
      <c r="U2314" s="199"/>
      <c r="V2314" s="199"/>
      <c r="W2314" s="199"/>
      <c r="X2314" s="199"/>
      <c r="Y2314" s="199"/>
      <c r="Z2314" s="199"/>
      <c r="AA2314" s="199"/>
    </row>
    <row r="2315" spans="1:27">
      <c r="A2315" s="199"/>
      <c r="B2315" s="199"/>
      <c r="C2315" s="199"/>
      <c r="D2315" s="199"/>
      <c r="E2315" s="199"/>
      <c r="F2315" s="199"/>
      <c r="G2315" s="199"/>
      <c r="H2315" s="199"/>
      <c r="I2315" s="199"/>
      <c r="J2315" s="199"/>
      <c r="K2315" s="199"/>
      <c r="L2315" s="199"/>
      <c r="M2315" s="199"/>
      <c r="N2315" s="199"/>
      <c r="O2315" s="199"/>
      <c r="P2315" s="199"/>
      <c r="Q2315" s="199"/>
      <c r="R2315" s="199"/>
      <c r="S2315" s="199"/>
      <c r="T2315" s="199"/>
      <c r="U2315" s="199"/>
      <c r="V2315" s="199"/>
      <c r="W2315" s="199"/>
      <c r="X2315" s="199"/>
      <c r="Y2315" s="199"/>
      <c r="Z2315" s="199"/>
      <c r="AA2315" s="199"/>
    </row>
    <row r="2316" spans="1:27">
      <c r="A2316" s="199"/>
      <c r="B2316" s="199"/>
      <c r="C2316" s="199"/>
      <c r="D2316" s="199"/>
      <c r="E2316" s="199"/>
      <c r="F2316" s="199"/>
      <c r="G2316" s="199"/>
      <c r="H2316" s="199"/>
      <c r="I2316" s="199"/>
      <c r="J2316" s="199"/>
      <c r="K2316" s="199"/>
      <c r="L2316" s="199"/>
      <c r="M2316" s="199"/>
      <c r="N2316" s="199"/>
      <c r="O2316" s="199"/>
      <c r="P2316" s="199"/>
      <c r="Q2316" s="199"/>
      <c r="R2316" s="199"/>
      <c r="S2316" s="199"/>
      <c r="T2316" s="199"/>
      <c r="U2316" s="199"/>
      <c r="V2316" s="199"/>
      <c r="W2316" s="199"/>
      <c r="X2316" s="199"/>
      <c r="Y2316" s="199"/>
      <c r="Z2316" s="199"/>
      <c r="AA2316" s="199"/>
    </row>
    <row r="2317" spans="1:27">
      <c r="A2317" s="199"/>
      <c r="B2317" s="199"/>
      <c r="C2317" s="199"/>
      <c r="D2317" s="199"/>
      <c r="E2317" s="199"/>
      <c r="F2317" s="199"/>
      <c r="G2317" s="199"/>
      <c r="H2317" s="199"/>
      <c r="I2317" s="199"/>
      <c r="J2317" s="199"/>
      <c r="K2317" s="199"/>
      <c r="L2317" s="199"/>
      <c r="M2317" s="199"/>
      <c r="N2317" s="199"/>
      <c r="O2317" s="199"/>
      <c r="P2317" s="199"/>
      <c r="Q2317" s="199"/>
      <c r="R2317" s="199"/>
      <c r="S2317" s="199"/>
      <c r="T2317" s="199"/>
      <c r="U2317" s="199"/>
      <c r="V2317" s="199"/>
      <c r="W2317" s="199"/>
      <c r="X2317" s="199"/>
      <c r="Y2317" s="199"/>
      <c r="Z2317" s="199"/>
      <c r="AA2317" s="199"/>
    </row>
    <row r="2318" spans="1:27">
      <c r="A2318" s="199"/>
      <c r="B2318" s="199"/>
      <c r="C2318" s="199"/>
      <c r="D2318" s="199"/>
      <c r="E2318" s="199"/>
      <c r="F2318" s="199"/>
      <c r="G2318" s="199"/>
      <c r="H2318" s="199"/>
      <c r="I2318" s="199"/>
      <c r="J2318" s="199"/>
      <c r="K2318" s="199"/>
      <c r="L2318" s="199"/>
      <c r="M2318" s="199"/>
      <c r="N2318" s="199"/>
      <c r="O2318" s="199"/>
      <c r="P2318" s="199"/>
      <c r="Q2318" s="199"/>
      <c r="R2318" s="199"/>
      <c r="S2318" s="199"/>
      <c r="T2318" s="199"/>
      <c r="U2318" s="199"/>
      <c r="V2318" s="199"/>
      <c r="W2318" s="199"/>
      <c r="X2318" s="199"/>
      <c r="Y2318" s="199"/>
      <c r="Z2318" s="199"/>
      <c r="AA2318" s="199"/>
    </row>
    <row r="2319" spans="1:27">
      <c r="A2319" s="199"/>
      <c r="B2319" s="199"/>
      <c r="C2319" s="199"/>
      <c r="D2319" s="199"/>
      <c r="E2319" s="199"/>
      <c r="F2319" s="199"/>
      <c r="G2319" s="199"/>
      <c r="H2319" s="199"/>
      <c r="I2319" s="199"/>
      <c r="J2319" s="199"/>
      <c r="K2319" s="199"/>
      <c r="L2319" s="199"/>
      <c r="M2319" s="199"/>
      <c r="N2319" s="199"/>
      <c r="O2319" s="199"/>
      <c r="P2319" s="199"/>
      <c r="Q2319" s="199"/>
      <c r="R2319" s="199"/>
      <c r="S2319" s="199"/>
      <c r="T2319" s="199"/>
      <c r="U2319" s="199"/>
      <c r="V2319" s="199"/>
      <c r="W2319" s="199"/>
      <c r="X2319" s="199"/>
      <c r="Y2319" s="199"/>
      <c r="Z2319" s="199"/>
      <c r="AA2319" s="199"/>
    </row>
    <row r="2320" spans="1:27">
      <c r="A2320" s="199"/>
      <c r="B2320" s="199"/>
      <c r="C2320" s="199"/>
      <c r="D2320" s="199"/>
      <c r="E2320" s="199"/>
      <c r="F2320" s="199"/>
      <c r="G2320" s="199"/>
      <c r="H2320" s="199"/>
      <c r="I2320" s="199"/>
      <c r="J2320" s="199"/>
      <c r="K2320" s="199"/>
      <c r="L2320" s="199"/>
      <c r="M2320" s="199"/>
      <c r="N2320" s="199"/>
      <c r="O2320" s="199"/>
      <c r="P2320" s="199"/>
      <c r="Q2320" s="199"/>
      <c r="R2320" s="199"/>
      <c r="S2320" s="199"/>
      <c r="T2320" s="199"/>
      <c r="U2320" s="199"/>
      <c r="V2320" s="199"/>
      <c r="W2320" s="199"/>
      <c r="X2320" s="199"/>
      <c r="Y2320" s="199"/>
      <c r="Z2320" s="199"/>
      <c r="AA2320" s="199"/>
    </row>
    <row r="2321" spans="1:27">
      <c r="A2321" s="199"/>
      <c r="B2321" s="199"/>
      <c r="C2321" s="199"/>
      <c r="D2321" s="199"/>
      <c r="E2321" s="199"/>
      <c r="F2321" s="199"/>
      <c r="G2321" s="199"/>
      <c r="H2321" s="199"/>
      <c r="I2321" s="199"/>
      <c r="J2321" s="199"/>
      <c r="K2321" s="199"/>
      <c r="L2321" s="199"/>
      <c r="M2321" s="199"/>
      <c r="N2321" s="199"/>
      <c r="O2321" s="199"/>
      <c r="P2321" s="199"/>
      <c r="Q2321" s="199"/>
      <c r="R2321" s="199"/>
      <c r="S2321" s="199"/>
      <c r="T2321" s="199"/>
      <c r="U2321" s="199"/>
      <c r="V2321" s="199"/>
      <c r="W2321" s="199"/>
      <c r="X2321" s="199"/>
      <c r="Y2321" s="199"/>
      <c r="Z2321" s="199"/>
      <c r="AA2321" s="199"/>
    </row>
    <row r="2322" spans="1:27">
      <c r="A2322" s="199"/>
      <c r="B2322" s="199"/>
      <c r="C2322" s="199"/>
      <c r="D2322" s="199"/>
      <c r="E2322" s="199"/>
      <c r="F2322" s="199"/>
      <c r="G2322" s="199"/>
      <c r="H2322" s="199"/>
      <c r="I2322" s="199"/>
      <c r="J2322" s="199"/>
      <c r="K2322" s="199"/>
      <c r="L2322" s="199"/>
      <c r="M2322" s="199"/>
      <c r="N2322" s="199"/>
      <c r="O2322" s="199"/>
      <c r="P2322" s="199"/>
      <c r="Q2322" s="199"/>
      <c r="R2322" s="199"/>
      <c r="S2322" s="199"/>
      <c r="T2322" s="199"/>
      <c r="U2322" s="199"/>
      <c r="V2322" s="199"/>
      <c r="W2322" s="199"/>
      <c r="X2322" s="199"/>
      <c r="Y2322" s="199"/>
      <c r="Z2322" s="199"/>
      <c r="AA2322" s="199"/>
    </row>
    <row r="2323" spans="1:27">
      <c r="A2323" s="199"/>
      <c r="B2323" s="199"/>
      <c r="C2323" s="199"/>
      <c r="D2323" s="199"/>
      <c r="E2323" s="199"/>
      <c r="F2323" s="199"/>
      <c r="G2323" s="199"/>
      <c r="H2323" s="199"/>
      <c r="I2323" s="199"/>
      <c r="J2323" s="199"/>
      <c r="K2323" s="199"/>
      <c r="L2323" s="199"/>
      <c r="M2323" s="199"/>
      <c r="N2323" s="199"/>
      <c r="O2323" s="199"/>
      <c r="P2323" s="199"/>
      <c r="Q2323" s="199"/>
      <c r="R2323" s="199"/>
      <c r="S2323" s="199"/>
      <c r="T2323" s="199"/>
      <c r="U2323" s="199"/>
      <c r="V2323" s="199"/>
      <c r="W2323" s="199"/>
      <c r="X2323" s="199"/>
      <c r="Y2323" s="199"/>
      <c r="Z2323" s="199"/>
      <c r="AA2323" s="199"/>
    </row>
    <row r="2324" spans="1:27">
      <c r="A2324" s="199"/>
      <c r="B2324" s="199"/>
      <c r="C2324" s="199"/>
      <c r="D2324" s="199"/>
      <c r="E2324" s="199"/>
      <c r="F2324" s="199"/>
      <c r="G2324" s="199"/>
      <c r="H2324" s="199"/>
      <c r="I2324" s="199"/>
      <c r="J2324" s="199"/>
      <c r="K2324" s="199"/>
      <c r="L2324" s="199"/>
      <c r="M2324" s="199"/>
      <c r="N2324" s="199"/>
      <c r="O2324" s="199"/>
      <c r="P2324" s="199"/>
      <c r="Q2324" s="199"/>
      <c r="R2324" s="199"/>
      <c r="S2324" s="199"/>
      <c r="T2324" s="199"/>
      <c r="U2324" s="199"/>
      <c r="V2324" s="199"/>
      <c r="W2324" s="199"/>
      <c r="X2324" s="199"/>
      <c r="Y2324" s="199"/>
      <c r="Z2324" s="199"/>
      <c r="AA2324" s="199"/>
    </row>
    <row r="2325" spans="1:27">
      <c r="A2325" s="199"/>
      <c r="B2325" s="199"/>
      <c r="C2325" s="199"/>
      <c r="D2325" s="199"/>
      <c r="E2325" s="199"/>
      <c r="F2325" s="199"/>
      <c r="G2325" s="199"/>
      <c r="H2325" s="199"/>
      <c r="I2325" s="199"/>
      <c r="J2325" s="199"/>
      <c r="K2325" s="199"/>
      <c r="L2325" s="199"/>
      <c r="M2325" s="199"/>
      <c r="N2325" s="199"/>
      <c r="O2325" s="199"/>
      <c r="P2325" s="199"/>
      <c r="Q2325" s="199"/>
      <c r="R2325" s="199"/>
      <c r="S2325" s="199"/>
      <c r="T2325" s="199"/>
      <c r="U2325" s="199"/>
      <c r="V2325" s="199"/>
      <c r="W2325" s="199"/>
      <c r="X2325" s="199"/>
      <c r="Y2325" s="199"/>
      <c r="Z2325" s="199"/>
      <c r="AA2325" s="199"/>
    </row>
    <row r="2326" spans="1:27">
      <c r="A2326" s="199"/>
      <c r="B2326" s="199"/>
      <c r="C2326" s="199"/>
      <c r="D2326" s="199"/>
      <c r="E2326" s="199"/>
      <c r="F2326" s="199"/>
      <c r="G2326" s="199"/>
      <c r="H2326" s="199"/>
      <c r="I2326" s="199"/>
      <c r="J2326" s="199"/>
      <c r="K2326" s="199"/>
      <c r="L2326" s="199"/>
      <c r="M2326" s="199"/>
      <c r="N2326" s="199"/>
      <c r="O2326" s="199"/>
      <c r="P2326" s="199"/>
      <c r="Q2326" s="199"/>
      <c r="R2326" s="199"/>
      <c r="S2326" s="199"/>
      <c r="T2326" s="199"/>
      <c r="U2326" s="199"/>
      <c r="V2326" s="199"/>
      <c r="W2326" s="199"/>
      <c r="X2326" s="199"/>
      <c r="Y2326" s="199"/>
      <c r="Z2326" s="199"/>
      <c r="AA2326" s="199"/>
    </row>
    <row r="2327" spans="1:27">
      <c r="A2327" s="199"/>
      <c r="B2327" s="199"/>
      <c r="C2327" s="199"/>
      <c r="D2327" s="199"/>
      <c r="E2327" s="199"/>
      <c r="F2327" s="199"/>
      <c r="G2327" s="199"/>
      <c r="H2327" s="199"/>
      <c r="I2327" s="199"/>
      <c r="J2327" s="199"/>
      <c r="K2327" s="199"/>
      <c r="L2327" s="199"/>
      <c r="M2327" s="199"/>
      <c r="N2327" s="199"/>
      <c r="O2327" s="199"/>
      <c r="P2327" s="199"/>
      <c r="Q2327" s="199"/>
      <c r="R2327" s="199"/>
      <c r="S2327" s="199"/>
      <c r="T2327" s="199"/>
      <c r="U2327" s="199"/>
      <c r="V2327" s="199"/>
      <c r="W2327" s="199"/>
      <c r="X2327" s="199"/>
      <c r="Y2327" s="199"/>
      <c r="Z2327" s="199"/>
      <c r="AA2327" s="199"/>
    </row>
    <row r="2328" spans="1:27">
      <c r="A2328" s="199"/>
      <c r="B2328" s="199"/>
      <c r="C2328" s="199"/>
      <c r="D2328" s="199"/>
      <c r="E2328" s="199"/>
      <c r="F2328" s="199"/>
      <c r="G2328" s="199"/>
      <c r="H2328" s="199"/>
      <c r="I2328" s="199"/>
      <c r="J2328" s="199"/>
      <c r="K2328" s="199"/>
      <c r="L2328" s="199"/>
      <c r="M2328" s="199"/>
      <c r="N2328" s="199"/>
      <c r="O2328" s="199"/>
      <c r="P2328" s="199"/>
      <c r="Q2328" s="199"/>
      <c r="R2328" s="199"/>
      <c r="S2328" s="199"/>
      <c r="T2328" s="199"/>
      <c r="U2328" s="199"/>
      <c r="V2328" s="199"/>
      <c r="W2328" s="199"/>
      <c r="X2328" s="199"/>
      <c r="Y2328" s="199"/>
      <c r="Z2328" s="199"/>
      <c r="AA2328" s="199"/>
    </row>
    <row r="2329" spans="1:27">
      <c r="A2329" s="199"/>
      <c r="B2329" s="199"/>
      <c r="C2329" s="199"/>
      <c r="D2329" s="199"/>
      <c r="E2329" s="199"/>
      <c r="F2329" s="199"/>
      <c r="G2329" s="199"/>
      <c r="H2329" s="199"/>
      <c r="I2329" s="199"/>
      <c r="J2329" s="199"/>
      <c r="K2329" s="199"/>
      <c r="L2329" s="199"/>
      <c r="M2329" s="199"/>
      <c r="N2329" s="199"/>
      <c r="O2329" s="199"/>
      <c r="P2329" s="199"/>
      <c r="Q2329" s="199"/>
      <c r="R2329" s="199"/>
      <c r="S2329" s="199"/>
      <c r="T2329" s="199"/>
      <c r="U2329" s="199"/>
      <c r="V2329" s="199"/>
      <c r="W2329" s="199"/>
      <c r="X2329" s="199"/>
      <c r="Y2329" s="199"/>
      <c r="Z2329" s="199"/>
      <c r="AA2329" s="199"/>
    </row>
    <row r="2330" spans="1:27">
      <c r="A2330" s="199"/>
      <c r="B2330" s="199"/>
      <c r="C2330" s="199"/>
      <c r="D2330" s="199"/>
      <c r="E2330" s="199"/>
      <c r="F2330" s="199"/>
      <c r="G2330" s="199"/>
      <c r="H2330" s="199"/>
      <c r="I2330" s="199"/>
      <c r="J2330" s="199"/>
      <c r="K2330" s="199"/>
      <c r="L2330" s="199"/>
      <c r="M2330" s="199"/>
      <c r="N2330" s="199"/>
      <c r="O2330" s="199"/>
      <c r="P2330" s="199"/>
      <c r="Q2330" s="199"/>
      <c r="R2330" s="199"/>
      <c r="S2330" s="199"/>
      <c r="T2330" s="199"/>
      <c r="U2330" s="199"/>
      <c r="V2330" s="199"/>
      <c r="W2330" s="199"/>
      <c r="X2330" s="199"/>
      <c r="Y2330" s="199"/>
      <c r="Z2330" s="199"/>
      <c r="AA2330" s="199"/>
    </row>
    <row r="2331" spans="1:27">
      <c r="A2331" s="199"/>
      <c r="B2331" s="199"/>
      <c r="C2331" s="199"/>
      <c r="D2331" s="199"/>
      <c r="E2331" s="199"/>
      <c r="F2331" s="199"/>
      <c r="G2331" s="199"/>
      <c r="H2331" s="199"/>
      <c r="I2331" s="199"/>
      <c r="J2331" s="199"/>
      <c r="K2331" s="199"/>
      <c r="L2331" s="199"/>
      <c r="M2331" s="199"/>
      <c r="N2331" s="199"/>
      <c r="O2331" s="199"/>
      <c r="P2331" s="199"/>
      <c r="Q2331" s="199"/>
      <c r="R2331" s="199"/>
      <c r="S2331" s="199"/>
      <c r="T2331" s="199"/>
      <c r="U2331" s="199"/>
      <c r="V2331" s="199"/>
      <c r="W2331" s="199"/>
      <c r="X2331" s="199"/>
      <c r="Y2331" s="199"/>
      <c r="Z2331" s="199"/>
      <c r="AA2331" s="199"/>
    </row>
    <row r="2332" spans="1:27">
      <c r="A2332" s="199"/>
      <c r="B2332" s="199"/>
      <c r="C2332" s="199"/>
      <c r="D2332" s="199"/>
      <c r="E2332" s="199"/>
      <c r="F2332" s="199"/>
      <c r="G2332" s="199"/>
      <c r="H2332" s="199"/>
      <c r="I2332" s="199"/>
      <c r="J2332" s="199"/>
      <c r="K2332" s="199"/>
      <c r="L2332" s="199"/>
      <c r="M2332" s="199"/>
      <c r="N2332" s="199"/>
      <c r="O2332" s="199"/>
      <c r="P2332" s="199"/>
      <c r="Q2332" s="199"/>
      <c r="R2332" s="199"/>
      <c r="S2332" s="199"/>
      <c r="T2332" s="199"/>
      <c r="U2332" s="199"/>
      <c r="V2332" s="199"/>
      <c r="W2332" s="199"/>
      <c r="X2332" s="199"/>
      <c r="Y2332" s="199"/>
      <c r="Z2332" s="199"/>
      <c r="AA2332" s="199"/>
    </row>
    <row r="2333" spans="1:27">
      <c r="A2333" s="199"/>
      <c r="B2333" s="199"/>
      <c r="C2333" s="199"/>
      <c r="D2333" s="199"/>
      <c r="E2333" s="199"/>
      <c r="F2333" s="199"/>
      <c r="G2333" s="199"/>
      <c r="H2333" s="199"/>
      <c r="I2333" s="199"/>
      <c r="J2333" s="199"/>
      <c r="K2333" s="199"/>
      <c r="L2333" s="199"/>
      <c r="M2333" s="199"/>
      <c r="N2333" s="199"/>
      <c r="O2333" s="199"/>
      <c r="P2333" s="199"/>
      <c r="Q2333" s="199"/>
      <c r="R2333" s="199"/>
      <c r="S2333" s="199"/>
      <c r="T2333" s="199"/>
      <c r="U2333" s="199"/>
      <c r="V2333" s="199"/>
      <c r="W2333" s="199"/>
      <c r="X2333" s="199"/>
      <c r="Y2333" s="199"/>
      <c r="Z2333" s="199"/>
      <c r="AA2333" s="199"/>
    </row>
    <row r="2334" spans="1:27">
      <c r="A2334" s="199"/>
      <c r="B2334" s="199"/>
      <c r="C2334" s="199"/>
      <c r="D2334" s="199"/>
      <c r="E2334" s="199"/>
      <c r="F2334" s="199"/>
      <c r="G2334" s="199"/>
      <c r="H2334" s="199"/>
      <c r="I2334" s="199"/>
      <c r="J2334" s="199"/>
      <c r="K2334" s="199"/>
      <c r="L2334" s="199"/>
      <c r="M2334" s="199"/>
      <c r="N2334" s="199"/>
      <c r="O2334" s="199"/>
      <c r="P2334" s="199"/>
      <c r="Q2334" s="199"/>
      <c r="R2334" s="199"/>
      <c r="S2334" s="199"/>
      <c r="T2334" s="199"/>
      <c r="U2334" s="199"/>
      <c r="V2334" s="199"/>
      <c r="W2334" s="199"/>
      <c r="X2334" s="199"/>
      <c r="Y2334" s="199"/>
      <c r="Z2334" s="199"/>
      <c r="AA2334" s="199"/>
    </row>
    <row r="2335" spans="1:27">
      <c r="A2335" s="199"/>
      <c r="B2335" s="199"/>
      <c r="C2335" s="199"/>
      <c r="D2335" s="199"/>
      <c r="E2335" s="199"/>
      <c r="F2335" s="199"/>
      <c r="G2335" s="199"/>
      <c r="H2335" s="199"/>
      <c r="I2335" s="199"/>
      <c r="J2335" s="199"/>
      <c r="K2335" s="199"/>
      <c r="L2335" s="199"/>
      <c r="M2335" s="199"/>
      <c r="N2335" s="199"/>
      <c r="O2335" s="199"/>
      <c r="P2335" s="199"/>
      <c r="Q2335" s="199"/>
      <c r="R2335" s="199"/>
      <c r="S2335" s="199"/>
      <c r="T2335" s="199"/>
      <c r="U2335" s="199"/>
      <c r="V2335" s="199"/>
      <c r="W2335" s="199"/>
      <c r="X2335" s="199"/>
      <c r="Y2335" s="199"/>
      <c r="Z2335" s="199"/>
      <c r="AA2335" s="199"/>
    </row>
    <row r="2336" spans="1:27">
      <c r="A2336" s="199"/>
      <c r="B2336" s="199"/>
      <c r="C2336" s="199"/>
      <c r="D2336" s="199"/>
      <c r="E2336" s="199"/>
      <c r="F2336" s="199"/>
      <c r="G2336" s="199"/>
      <c r="H2336" s="199"/>
      <c r="I2336" s="199"/>
      <c r="J2336" s="199"/>
      <c r="K2336" s="199"/>
      <c r="L2336" s="199"/>
      <c r="M2336" s="199"/>
      <c r="N2336" s="199"/>
      <c r="O2336" s="199"/>
      <c r="P2336" s="199"/>
      <c r="Q2336" s="199"/>
      <c r="R2336" s="199"/>
      <c r="S2336" s="199"/>
      <c r="T2336" s="199"/>
      <c r="U2336" s="199"/>
      <c r="V2336" s="199"/>
      <c r="W2336" s="199"/>
      <c r="X2336" s="199"/>
      <c r="Y2336" s="199"/>
      <c r="Z2336" s="199"/>
      <c r="AA2336" s="199"/>
    </row>
    <row r="2337" spans="1:27">
      <c r="A2337" s="199"/>
      <c r="B2337" s="199"/>
      <c r="C2337" s="199"/>
      <c r="D2337" s="199"/>
      <c r="E2337" s="199"/>
      <c r="F2337" s="199"/>
      <c r="G2337" s="199"/>
      <c r="H2337" s="199"/>
      <c r="I2337" s="199"/>
      <c r="J2337" s="199"/>
      <c r="K2337" s="199"/>
      <c r="L2337" s="199"/>
      <c r="M2337" s="199"/>
      <c r="N2337" s="199"/>
      <c r="O2337" s="199"/>
      <c r="P2337" s="199"/>
      <c r="Q2337" s="199"/>
      <c r="R2337" s="199"/>
      <c r="S2337" s="199"/>
      <c r="T2337" s="199"/>
      <c r="U2337" s="199"/>
      <c r="V2337" s="199"/>
      <c r="W2337" s="199"/>
      <c r="X2337" s="199"/>
      <c r="Y2337" s="199"/>
      <c r="Z2337" s="199"/>
      <c r="AA2337" s="199"/>
    </row>
    <row r="2338" spans="1:27">
      <c r="A2338" s="199"/>
      <c r="B2338" s="199"/>
      <c r="C2338" s="199"/>
      <c r="D2338" s="199"/>
      <c r="E2338" s="199"/>
      <c r="F2338" s="199"/>
      <c r="G2338" s="199"/>
      <c r="H2338" s="199"/>
      <c r="I2338" s="199"/>
      <c r="J2338" s="199"/>
      <c r="K2338" s="199"/>
      <c r="L2338" s="199"/>
      <c r="M2338" s="199"/>
      <c r="N2338" s="199"/>
      <c r="O2338" s="199"/>
      <c r="P2338" s="199"/>
      <c r="Q2338" s="199"/>
      <c r="R2338" s="199"/>
      <c r="S2338" s="199"/>
      <c r="T2338" s="199"/>
      <c r="U2338" s="199"/>
      <c r="V2338" s="199"/>
      <c r="W2338" s="199"/>
      <c r="X2338" s="199"/>
      <c r="Y2338" s="199"/>
      <c r="Z2338" s="199"/>
      <c r="AA2338" s="199"/>
    </row>
    <row r="2339" spans="1:27">
      <c r="A2339" s="199"/>
      <c r="B2339" s="199"/>
      <c r="C2339" s="199"/>
      <c r="D2339" s="199"/>
      <c r="E2339" s="199"/>
      <c r="F2339" s="199"/>
      <c r="G2339" s="199"/>
      <c r="H2339" s="199"/>
      <c r="I2339" s="199"/>
      <c r="J2339" s="199"/>
      <c r="K2339" s="199"/>
      <c r="L2339" s="199"/>
      <c r="M2339" s="199"/>
      <c r="N2339" s="199"/>
      <c r="O2339" s="199"/>
      <c r="P2339" s="199"/>
      <c r="Q2339" s="199"/>
      <c r="R2339" s="199"/>
      <c r="S2339" s="199"/>
      <c r="T2339" s="199"/>
      <c r="U2339" s="199"/>
      <c r="V2339" s="199"/>
      <c r="W2339" s="199"/>
      <c r="X2339" s="199"/>
      <c r="Y2339" s="199"/>
      <c r="Z2339" s="199"/>
      <c r="AA2339" s="199"/>
    </row>
    <row r="2340" spans="1:27">
      <c r="A2340" s="199"/>
      <c r="B2340" s="199"/>
      <c r="C2340" s="199"/>
      <c r="D2340" s="199"/>
      <c r="E2340" s="199"/>
      <c r="F2340" s="199"/>
      <c r="G2340" s="199"/>
      <c r="H2340" s="199"/>
      <c r="I2340" s="199"/>
      <c r="J2340" s="199"/>
      <c r="K2340" s="199"/>
      <c r="L2340" s="199"/>
      <c r="M2340" s="199"/>
      <c r="N2340" s="199"/>
      <c r="O2340" s="199"/>
      <c r="P2340" s="199"/>
      <c r="Q2340" s="199"/>
      <c r="R2340" s="199"/>
      <c r="S2340" s="199"/>
      <c r="T2340" s="199"/>
      <c r="U2340" s="199"/>
      <c r="V2340" s="199"/>
      <c r="W2340" s="199"/>
      <c r="X2340" s="199"/>
      <c r="Y2340" s="199"/>
      <c r="Z2340" s="199"/>
      <c r="AA2340" s="199"/>
    </row>
    <row r="2341" spans="1:27">
      <c r="A2341" s="199"/>
      <c r="B2341" s="199"/>
      <c r="C2341" s="199"/>
      <c r="D2341" s="199"/>
      <c r="E2341" s="199"/>
      <c r="F2341" s="199"/>
      <c r="G2341" s="199"/>
      <c r="H2341" s="199"/>
      <c r="I2341" s="199"/>
      <c r="J2341" s="199"/>
      <c r="K2341" s="199"/>
      <c r="L2341" s="199"/>
      <c r="M2341" s="199"/>
      <c r="N2341" s="199"/>
      <c r="O2341" s="199"/>
      <c r="P2341" s="199"/>
      <c r="Q2341" s="199"/>
      <c r="R2341" s="199"/>
      <c r="S2341" s="199"/>
      <c r="T2341" s="199"/>
      <c r="U2341" s="199"/>
      <c r="V2341" s="199"/>
      <c r="W2341" s="199"/>
      <c r="X2341" s="199"/>
      <c r="Y2341" s="199"/>
      <c r="Z2341" s="199"/>
      <c r="AA2341" s="199"/>
    </row>
    <row r="2342" spans="1:27">
      <c r="A2342" s="199"/>
      <c r="B2342" s="199"/>
      <c r="C2342" s="199"/>
      <c r="D2342" s="199"/>
      <c r="E2342" s="199"/>
      <c r="F2342" s="199"/>
      <c r="G2342" s="199"/>
      <c r="H2342" s="199"/>
      <c r="I2342" s="199"/>
      <c r="J2342" s="199"/>
      <c r="K2342" s="199"/>
      <c r="L2342" s="199"/>
      <c r="M2342" s="199"/>
      <c r="N2342" s="199"/>
      <c r="O2342" s="199"/>
      <c r="P2342" s="199"/>
      <c r="Q2342" s="199"/>
      <c r="R2342" s="199"/>
      <c r="S2342" s="199"/>
      <c r="T2342" s="199"/>
      <c r="U2342" s="199"/>
      <c r="V2342" s="199"/>
      <c r="W2342" s="199"/>
      <c r="X2342" s="199"/>
      <c r="Y2342" s="199"/>
      <c r="Z2342" s="199"/>
      <c r="AA2342" s="199"/>
    </row>
    <row r="2343" spans="1:27">
      <c r="A2343" s="199"/>
      <c r="B2343" s="199"/>
      <c r="C2343" s="199"/>
      <c r="D2343" s="199"/>
      <c r="E2343" s="199"/>
      <c r="F2343" s="199"/>
      <c r="G2343" s="199"/>
      <c r="H2343" s="199"/>
      <c r="I2343" s="199"/>
      <c r="J2343" s="199"/>
      <c r="K2343" s="199"/>
      <c r="L2343" s="199"/>
      <c r="M2343" s="199"/>
      <c r="N2343" s="199"/>
      <c r="O2343" s="199"/>
      <c r="P2343" s="199"/>
      <c r="Q2343" s="199"/>
      <c r="R2343" s="199"/>
      <c r="S2343" s="199"/>
      <c r="T2343" s="199"/>
      <c r="U2343" s="199"/>
      <c r="V2343" s="199"/>
      <c r="W2343" s="199"/>
      <c r="X2343" s="199"/>
      <c r="Y2343" s="199"/>
      <c r="Z2343" s="199"/>
      <c r="AA2343" s="199"/>
    </row>
    <row r="2344" spans="1:27">
      <c r="A2344" s="199"/>
      <c r="B2344" s="199"/>
      <c r="C2344" s="199"/>
      <c r="D2344" s="199"/>
      <c r="E2344" s="199"/>
      <c r="F2344" s="199"/>
      <c r="G2344" s="199"/>
      <c r="H2344" s="199"/>
      <c r="I2344" s="199"/>
      <c r="J2344" s="199"/>
      <c r="K2344" s="199"/>
      <c r="L2344" s="199"/>
      <c r="M2344" s="199"/>
      <c r="N2344" s="199"/>
      <c r="O2344" s="199"/>
      <c r="P2344" s="199"/>
      <c r="Q2344" s="199"/>
      <c r="R2344" s="199"/>
      <c r="S2344" s="199"/>
      <c r="T2344" s="199"/>
      <c r="U2344" s="199"/>
      <c r="V2344" s="199"/>
      <c r="W2344" s="199"/>
      <c r="X2344" s="199"/>
      <c r="Y2344" s="199"/>
      <c r="Z2344" s="199"/>
      <c r="AA2344" s="199"/>
    </row>
    <row r="2345" spans="1:27">
      <c r="A2345" s="199"/>
      <c r="B2345" s="199"/>
      <c r="C2345" s="199"/>
      <c r="D2345" s="199"/>
      <c r="E2345" s="199"/>
      <c r="F2345" s="199"/>
      <c r="G2345" s="199"/>
      <c r="H2345" s="199"/>
      <c r="I2345" s="199"/>
      <c r="J2345" s="199"/>
      <c r="K2345" s="199"/>
      <c r="L2345" s="199"/>
      <c r="M2345" s="199"/>
      <c r="N2345" s="199"/>
      <c r="O2345" s="199"/>
      <c r="P2345" s="199"/>
      <c r="Q2345" s="199"/>
      <c r="R2345" s="199"/>
      <c r="S2345" s="199"/>
      <c r="T2345" s="199"/>
      <c r="U2345" s="199"/>
      <c r="V2345" s="199"/>
      <c r="W2345" s="199"/>
      <c r="X2345" s="199"/>
      <c r="Y2345" s="199"/>
      <c r="Z2345" s="199"/>
      <c r="AA2345" s="199"/>
    </row>
    <row r="2346" spans="1:27">
      <c r="A2346" s="199"/>
      <c r="B2346" s="199"/>
      <c r="C2346" s="199"/>
      <c r="D2346" s="199"/>
      <c r="E2346" s="199"/>
      <c r="F2346" s="199"/>
      <c r="G2346" s="199"/>
      <c r="H2346" s="199"/>
      <c r="I2346" s="199"/>
      <c r="J2346" s="199"/>
      <c r="K2346" s="199"/>
      <c r="L2346" s="199"/>
      <c r="M2346" s="199"/>
      <c r="N2346" s="199"/>
      <c r="O2346" s="199"/>
      <c r="P2346" s="199"/>
      <c r="Q2346" s="199"/>
      <c r="R2346" s="199"/>
      <c r="S2346" s="199"/>
      <c r="T2346" s="199"/>
      <c r="U2346" s="199"/>
      <c r="V2346" s="199"/>
      <c r="W2346" s="199"/>
      <c r="X2346" s="199"/>
      <c r="Y2346" s="199"/>
      <c r="Z2346" s="199"/>
      <c r="AA2346" s="199"/>
    </row>
    <row r="2347" spans="1:27">
      <c r="A2347" s="199"/>
      <c r="B2347" s="199"/>
      <c r="C2347" s="199"/>
      <c r="D2347" s="199"/>
      <c r="E2347" s="199"/>
      <c r="F2347" s="199"/>
      <c r="G2347" s="199"/>
      <c r="H2347" s="199"/>
      <c r="I2347" s="199"/>
      <c r="J2347" s="199"/>
      <c r="K2347" s="199"/>
      <c r="L2347" s="199"/>
      <c r="M2347" s="199"/>
      <c r="N2347" s="199"/>
      <c r="O2347" s="199"/>
      <c r="P2347" s="199"/>
      <c r="Q2347" s="199"/>
      <c r="R2347" s="199"/>
      <c r="S2347" s="199"/>
      <c r="T2347" s="199"/>
      <c r="U2347" s="199"/>
      <c r="V2347" s="199"/>
      <c r="W2347" s="199"/>
      <c r="X2347" s="199"/>
      <c r="Y2347" s="199"/>
      <c r="Z2347" s="199"/>
      <c r="AA2347" s="199"/>
    </row>
    <row r="2348" spans="1:27">
      <c r="A2348" s="199"/>
      <c r="B2348" s="199"/>
      <c r="C2348" s="199"/>
      <c r="D2348" s="199"/>
      <c r="E2348" s="199"/>
      <c r="F2348" s="199"/>
      <c r="G2348" s="199"/>
      <c r="H2348" s="199"/>
      <c r="I2348" s="199"/>
      <c r="J2348" s="199"/>
      <c r="K2348" s="199"/>
      <c r="L2348" s="199"/>
      <c r="M2348" s="199"/>
      <c r="N2348" s="199"/>
      <c r="O2348" s="199"/>
      <c r="P2348" s="199"/>
      <c r="Q2348" s="199"/>
      <c r="R2348" s="199"/>
      <c r="S2348" s="199"/>
      <c r="T2348" s="199"/>
      <c r="U2348" s="199"/>
      <c r="V2348" s="199"/>
      <c r="W2348" s="199"/>
      <c r="X2348" s="199"/>
      <c r="Y2348" s="199"/>
      <c r="Z2348" s="199"/>
      <c r="AA2348" s="199"/>
    </row>
    <row r="2349" spans="1:27">
      <c r="A2349" s="199"/>
      <c r="B2349" s="199"/>
      <c r="C2349" s="199"/>
      <c r="D2349" s="199"/>
      <c r="E2349" s="199"/>
      <c r="F2349" s="199"/>
      <c r="G2349" s="199"/>
      <c r="H2349" s="199"/>
      <c r="I2349" s="199"/>
      <c r="J2349" s="199"/>
      <c r="K2349" s="199"/>
      <c r="L2349" s="199"/>
      <c r="M2349" s="199"/>
      <c r="N2349" s="199"/>
      <c r="O2349" s="199"/>
      <c r="P2349" s="199"/>
      <c r="Q2349" s="199"/>
      <c r="R2349" s="199"/>
      <c r="S2349" s="199"/>
      <c r="T2349" s="199"/>
      <c r="U2349" s="199"/>
      <c r="V2349" s="199"/>
      <c r="W2349" s="199"/>
      <c r="X2349" s="199"/>
      <c r="Y2349" s="199"/>
      <c r="Z2349" s="199"/>
      <c r="AA2349" s="199"/>
    </row>
    <row r="2350" spans="1:27">
      <c r="A2350" s="199"/>
      <c r="B2350" s="199"/>
      <c r="C2350" s="199"/>
      <c r="D2350" s="199"/>
      <c r="E2350" s="199"/>
      <c r="F2350" s="199"/>
      <c r="G2350" s="199"/>
      <c r="H2350" s="199"/>
      <c r="I2350" s="199"/>
      <c r="J2350" s="199"/>
      <c r="K2350" s="199"/>
      <c r="L2350" s="199"/>
      <c r="M2350" s="199"/>
      <c r="N2350" s="199"/>
      <c r="O2350" s="199"/>
      <c r="P2350" s="199"/>
      <c r="Q2350" s="199"/>
      <c r="R2350" s="199"/>
      <c r="S2350" s="199"/>
      <c r="T2350" s="199"/>
      <c r="U2350" s="199"/>
      <c r="V2350" s="199"/>
      <c r="W2350" s="199"/>
      <c r="X2350" s="199"/>
      <c r="Y2350" s="199"/>
      <c r="Z2350" s="199"/>
      <c r="AA2350" s="199"/>
    </row>
    <row r="2351" spans="1:27">
      <c r="A2351" s="199"/>
      <c r="B2351" s="199"/>
      <c r="C2351" s="199"/>
      <c r="D2351" s="199"/>
      <c r="E2351" s="199"/>
      <c r="F2351" s="199"/>
      <c r="G2351" s="199"/>
      <c r="H2351" s="199"/>
      <c r="I2351" s="199"/>
      <c r="J2351" s="199"/>
      <c r="K2351" s="199"/>
      <c r="L2351" s="199"/>
      <c r="M2351" s="199"/>
      <c r="N2351" s="199"/>
      <c r="O2351" s="199"/>
      <c r="P2351" s="199"/>
      <c r="Q2351" s="199"/>
      <c r="R2351" s="199"/>
      <c r="S2351" s="199"/>
      <c r="T2351" s="199"/>
      <c r="U2351" s="199"/>
      <c r="V2351" s="199"/>
      <c r="W2351" s="199"/>
      <c r="X2351" s="199"/>
      <c r="Y2351" s="199"/>
      <c r="Z2351" s="199"/>
      <c r="AA2351" s="199"/>
    </row>
    <row r="2352" spans="1:27">
      <c r="A2352" s="199"/>
      <c r="B2352" s="199"/>
      <c r="C2352" s="199"/>
      <c r="D2352" s="199"/>
      <c r="E2352" s="199"/>
      <c r="F2352" s="199"/>
      <c r="G2352" s="199"/>
      <c r="H2352" s="199"/>
      <c r="I2352" s="199"/>
      <c r="J2352" s="199"/>
      <c r="K2352" s="199"/>
      <c r="L2352" s="199"/>
      <c r="M2352" s="199"/>
      <c r="N2352" s="199"/>
      <c r="O2352" s="199"/>
      <c r="P2352" s="199"/>
      <c r="Q2352" s="199"/>
      <c r="R2352" s="199"/>
      <c r="S2352" s="199"/>
      <c r="T2352" s="199"/>
      <c r="U2352" s="199"/>
      <c r="V2352" s="199"/>
      <c r="W2352" s="199"/>
      <c r="X2352" s="199"/>
      <c r="Y2352" s="199"/>
      <c r="Z2352" s="199"/>
      <c r="AA2352" s="199"/>
    </row>
    <row r="2353" spans="1:27">
      <c r="A2353" s="199"/>
      <c r="B2353" s="199"/>
      <c r="C2353" s="199"/>
      <c r="D2353" s="199"/>
      <c r="E2353" s="199"/>
      <c r="F2353" s="199"/>
      <c r="G2353" s="199"/>
      <c r="H2353" s="199"/>
      <c r="I2353" s="199"/>
      <c r="J2353" s="199"/>
      <c r="K2353" s="199"/>
      <c r="L2353" s="199"/>
      <c r="M2353" s="199"/>
      <c r="N2353" s="199"/>
      <c r="O2353" s="199"/>
      <c r="P2353" s="199"/>
      <c r="Q2353" s="199"/>
      <c r="R2353" s="199"/>
      <c r="S2353" s="199"/>
      <c r="T2353" s="199"/>
      <c r="U2353" s="199"/>
      <c r="V2353" s="199"/>
      <c r="W2353" s="199"/>
      <c r="X2353" s="199"/>
      <c r="Y2353" s="199"/>
      <c r="Z2353" s="199"/>
      <c r="AA2353" s="199"/>
    </row>
    <row r="2354" spans="1:27">
      <c r="A2354" s="199"/>
      <c r="B2354" s="199"/>
      <c r="C2354" s="199"/>
      <c r="D2354" s="199"/>
      <c r="E2354" s="199"/>
      <c r="F2354" s="199"/>
      <c r="G2354" s="199"/>
      <c r="H2354" s="199"/>
      <c r="I2354" s="199"/>
      <c r="J2354" s="199"/>
      <c r="K2354" s="199"/>
      <c r="L2354" s="199"/>
      <c r="M2354" s="199"/>
      <c r="N2354" s="199"/>
      <c r="O2354" s="199"/>
      <c r="P2354" s="199"/>
      <c r="Q2354" s="199"/>
      <c r="R2354" s="199"/>
      <c r="S2354" s="199"/>
      <c r="T2354" s="199"/>
      <c r="U2354" s="199"/>
      <c r="V2354" s="199"/>
      <c r="W2354" s="199"/>
      <c r="X2354" s="199"/>
      <c r="Y2354" s="199"/>
      <c r="Z2354" s="199"/>
      <c r="AA2354" s="199"/>
    </row>
    <row r="2355" spans="1:27">
      <c r="A2355" s="199"/>
      <c r="B2355" s="199"/>
      <c r="C2355" s="199"/>
      <c r="D2355" s="199"/>
      <c r="E2355" s="199"/>
      <c r="F2355" s="199"/>
      <c r="G2355" s="199"/>
      <c r="H2355" s="199"/>
      <c r="I2355" s="199"/>
      <c r="J2355" s="199"/>
      <c r="K2355" s="199"/>
      <c r="L2355" s="199"/>
      <c r="M2355" s="199"/>
      <c r="N2355" s="199"/>
      <c r="O2355" s="199"/>
      <c r="P2355" s="199"/>
      <c r="Q2355" s="199"/>
      <c r="R2355" s="199"/>
      <c r="S2355" s="199"/>
      <c r="T2355" s="199"/>
      <c r="U2355" s="199"/>
      <c r="V2355" s="199"/>
      <c r="W2355" s="199"/>
      <c r="X2355" s="199"/>
      <c r="Y2355" s="199"/>
      <c r="Z2355" s="199"/>
      <c r="AA2355" s="199"/>
    </row>
    <row r="2356" spans="1:27">
      <c r="A2356" s="199"/>
      <c r="B2356" s="199"/>
      <c r="C2356" s="199"/>
      <c r="D2356" s="199"/>
      <c r="E2356" s="199"/>
      <c r="F2356" s="199"/>
      <c r="G2356" s="199"/>
      <c r="H2356" s="199"/>
      <c r="I2356" s="199"/>
      <c r="J2356" s="199"/>
      <c r="K2356" s="199"/>
      <c r="L2356" s="199"/>
      <c r="M2356" s="199"/>
      <c r="N2356" s="199"/>
      <c r="O2356" s="199"/>
      <c r="P2356" s="199"/>
      <c r="Q2356" s="199"/>
      <c r="R2356" s="199"/>
      <c r="S2356" s="199"/>
      <c r="T2356" s="199"/>
      <c r="U2356" s="199"/>
      <c r="V2356" s="199"/>
      <c r="W2356" s="199"/>
      <c r="X2356" s="199"/>
      <c r="Y2356" s="199"/>
      <c r="Z2356" s="199"/>
      <c r="AA2356" s="199"/>
    </row>
    <row r="2357" spans="1:27">
      <c r="A2357" s="199"/>
      <c r="B2357" s="199"/>
      <c r="C2357" s="199"/>
      <c r="D2357" s="199"/>
      <c r="E2357" s="199"/>
      <c r="F2357" s="199"/>
      <c r="G2357" s="199"/>
      <c r="H2357" s="199"/>
      <c r="I2357" s="199"/>
      <c r="J2357" s="199"/>
      <c r="K2357" s="199"/>
      <c r="L2357" s="199"/>
      <c r="M2357" s="199"/>
      <c r="N2357" s="199"/>
      <c r="O2357" s="199"/>
      <c r="P2357" s="199"/>
      <c r="Q2357" s="199"/>
      <c r="R2357" s="199"/>
      <c r="S2357" s="199"/>
      <c r="T2357" s="199"/>
      <c r="U2357" s="199"/>
      <c r="V2357" s="199"/>
      <c r="W2357" s="199"/>
      <c r="X2357" s="199"/>
      <c r="Y2357" s="199"/>
      <c r="Z2357" s="199"/>
      <c r="AA2357" s="199"/>
    </row>
    <row r="2358" spans="1:27">
      <c r="A2358" s="199"/>
      <c r="B2358" s="199"/>
      <c r="C2358" s="199"/>
      <c r="D2358" s="199"/>
      <c r="E2358" s="199"/>
      <c r="F2358" s="199"/>
      <c r="G2358" s="199"/>
      <c r="H2358" s="199"/>
      <c r="I2358" s="199"/>
      <c r="J2358" s="199"/>
      <c r="K2358" s="199"/>
      <c r="L2358" s="199"/>
      <c r="M2358" s="199"/>
      <c r="N2358" s="199"/>
      <c r="O2358" s="199"/>
      <c r="P2358" s="199"/>
      <c r="Q2358" s="199"/>
      <c r="R2358" s="199"/>
      <c r="S2358" s="199"/>
      <c r="T2358" s="199"/>
      <c r="U2358" s="199"/>
      <c r="V2358" s="199"/>
      <c r="W2358" s="199"/>
      <c r="X2358" s="199"/>
      <c r="Y2358" s="199"/>
      <c r="Z2358" s="199"/>
      <c r="AA2358" s="199"/>
    </row>
    <row r="2359" spans="1:27">
      <c r="A2359" s="199"/>
      <c r="B2359" s="199"/>
      <c r="C2359" s="199"/>
      <c r="D2359" s="199"/>
      <c r="E2359" s="199"/>
      <c r="F2359" s="199"/>
      <c r="G2359" s="199"/>
      <c r="H2359" s="199"/>
      <c r="I2359" s="199"/>
      <c r="J2359" s="199"/>
      <c r="K2359" s="199"/>
      <c r="L2359" s="199"/>
      <c r="M2359" s="199"/>
      <c r="N2359" s="199"/>
      <c r="O2359" s="199"/>
      <c r="P2359" s="199"/>
      <c r="Q2359" s="199"/>
      <c r="R2359" s="199"/>
      <c r="S2359" s="199"/>
      <c r="T2359" s="199"/>
      <c r="U2359" s="199"/>
      <c r="V2359" s="199"/>
      <c r="W2359" s="199"/>
      <c r="X2359" s="199"/>
      <c r="Y2359" s="199"/>
      <c r="Z2359" s="199"/>
      <c r="AA2359" s="199"/>
    </row>
    <row r="2360" spans="1:27">
      <c r="A2360" s="199"/>
      <c r="B2360" s="199"/>
      <c r="C2360" s="199"/>
      <c r="D2360" s="199"/>
      <c r="E2360" s="199"/>
      <c r="F2360" s="199"/>
      <c r="G2360" s="199"/>
      <c r="H2360" s="199"/>
      <c r="I2360" s="199"/>
      <c r="J2360" s="199"/>
      <c r="K2360" s="199"/>
      <c r="L2360" s="199"/>
      <c r="M2360" s="199"/>
      <c r="N2360" s="199"/>
      <c r="O2360" s="199"/>
      <c r="P2360" s="199"/>
      <c r="Q2360" s="199"/>
      <c r="R2360" s="199"/>
      <c r="S2360" s="199"/>
      <c r="T2360" s="199"/>
      <c r="U2360" s="199"/>
      <c r="V2360" s="199"/>
      <c r="W2360" s="199"/>
      <c r="X2360" s="199"/>
      <c r="Y2360" s="199"/>
      <c r="Z2360" s="199"/>
      <c r="AA2360" s="199"/>
    </row>
    <row r="2361" spans="1:27">
      <c r="A2361" s="199"/>
      <c r="B2361" s="199"/>
      <c r="C2361" s="199"/>
      <c r="D2361" s="199"/>
      <c r="E2361" s="199"/>
      <c r="F2361" s="199"/>
      <c r="G2361" s="199"/>
      <c r="H2361" s="199"/>
      <c r="I2361" s="199"/>
      <c r="J2361" s="199"/>
      <c r="K2361" s="199"/>
      <c r="L2361" s="199"/>
      <c r="M2361" s="199"/>
      <c r="N2361" s="199"/>
      <c r="O2361" s="199"/>
      <c r="P2361" s="199"/>
      <c r="Q2361" s="199"/>
      <c r="R2361" s="199"/>
      <c r="S2361" s="199"/>
      <c r="T2361" s="199"/>
      <c r="U2361" s="199"/>
      <c r="V2361" s="199"/>
      <c r="W2361" s="199"/>
      <c r="X2361" s="199"/>
      <c r="Y2361" s="199"/>
      <c r="Z2361" s="199"/>
      <c r="AA2361" s="199"/>
    </row>
    <row r="2362" spans="1:27">
      <c r="A2362" s="199"/>
      <c r="B2362" s="199"/>
      <c r="C2362" s="199"/>
      <c r="D2362" s="199"/>
      <c r="E2362" s="199"/>
      <c r="F2362" s="199"/>
      <c r="G2362" s="199"/>
      <c r="H2362" s="199"/>
      <c r="I2362" s="199"/>
      <c r="J2362" s="199"/>
      <c r="K2362" s="199"/>
      <c r="L2362" s="199"/>
      <c r="M2362" s="199"/>
      <c r="N2362" s="199"/>
      <c r="O2362" s="199"/>
      <c r="P2362" s="199"/>
      <c r="Q2362" s="199"/>
      <c r="R2362" s="199"/>
      <c r="S2362" s="199"/>
      <c r="T2362" s="199"/>
      <c r="U2362" s="199"/>
      <c r="V2362" s="199"/>
      <c r="W2362" s="199"/>
      <c r="X2362" s="199"/>
      <c r="Y2362" s="199"/>
      <c r="Z2362" s="199"/>
      <c r="AA2362" s="199"/>
    </row>
    <row r="2363" spans="1:27">
      <c r="A2363" s="199"/>
      <c r="B2363" s="199"/>
      <c r="C2363" s="199"/>
      <c r="D2363" s="199"/>
      <c r="E2363" s="199"/>
      <c r="F2363" s="199"/>
      <c r="G2363" s="199"/>
      <c r="H2363" s="199"/>
      <c r="I2363" s="199"/>
      <c r="J2363" s="199"/>
      <c r="K2363" s="199"/>
      <c r="L2363" s="199"/>
      <c r="M2363" s="199"/>
      <c r="N2363" s="199"/>
      <c r="O2363" s="199"/>
      <c r="P2363" s="199"/>
      <c r="Q2363" s="199"/>
      <c r="R2363" s="199"/>
      <c r="S2363" s="199"/>
      <c r="T2363" s="199"/>
      <c r="U2363" s="199"/>
      <c r="V2363" s="199"/>
      <c r="W2363" s="199"/>
      <c r="X2363" s="199"/>
      <c r="Y2363" s="199"/>
      <c r="Z2363" s="199"/>
      <c r="AA2363" s="199"/>
    </row>
    <row r="2364" spans="1:27">
      <c r="A2364" s="199"/>
      <c r="B2364" s="199"/>
      <c r="C2364" s="199"/>
      <c r="D2364" s="199"/>
      <c r="E2364" s="199"/>
      <c r="F2364" s="199"/>
      <c r="G2364" s="199"/>
      <c r="H2364" s="199"/>
      <c r="I2364" s="199"/>
      <c r="J2364" s="199"/>
      <c r="K2364" s="199"/>
      <c r="L2364" s="199"/>
      <c r="M2364" s="199"/>
      <c r="N2364" s="199"/>
      <c r="O2364" s="199"/>
      <c r="P2364" s="199"/>
      <c r="Q2364" s="199"/>
      <c r="R2364" s="199"/>
      <c r="S2364" s="199"/>
      <c r="T2364" s="199"/>
      <c r="U2364" s="199"/>
      <c r="V2364" s="199"/>
      <c r="W2364" s="199"/>
      <c r="X2364" s="199"/>
      <c r="Y2364" s="199"/>
      <c r="Z2364" s="199"/>
      <c r="AA2364" s="199"/>
    </row>
    <row r="2365" spans="1:27">
      <c r="A2365" s="199"/>
      <c r="B2365" s="199"/>
      <c r="C2365" s="199"/>
      <c r="D2365" s="199"/>
      <c r="E2365" s="199"/>
      <c r="F2365" s="199"/>
      <c r="G2365" s="199"/>
      <c r="H2365" s="199"/>
      <c r="I2365" s="199"/>
      <c r="J2365" s="199"/>
      <c r="K2365" s="199"/>
      <c r="L2365" s="199"/>
      <c r="M2365" s="199"/>
      <c r="N2365" s="199"/>
      <c r="O2365" s="199"/>
      <c r="P2365" s="199"/>
      <c r="Q2365" s="199"/>
      <c r="R2365" s="199"/>
      <c r="S2365" s="199"/>
      <c r="T2365" s="199"/>
      <c r="U2365" s="199"/>
      <c r="V2365" s="199"/>
      <c r="W2365" s="199"/>
      <c r="X2365" s="199"/>
      <c r="Y2365" s="199"/>
      <c r="Z2365" s="199"/>
      <c r="AA2365" s="199"/>
    </row>
    <row r="2366" spans="1:27">
      <c r="A2366" s="199"/>
      <c r="B2366" s="199"/>
      <c r="C2366" s="199"/>
      <c r="D2366" s="199"/>
      <c r="E2366" s="199"/>
      <c r="F2366" s="199"/>
      <c r="G2366" s="199"/>
      <c r="H2366" s="199"/>
      <c r="I2366" s="199"/>
      <c r="J2366" s="199"/>
      <c r="K2366" s="199"/>
      <c r="L2366" s="199"/>
      <c r="M2366" s="199"/>
      <c r="N2366" s="199"/>
      <c r="O2366" s="199"/>
      <c r="P2366" s="199"/>
      <c r="Q2366" s="199"/>
      <c r="R2366" s="199"/>
      <c r="S2366" s="199"/>
      <c r="T2366" s="199"/>
      <c r="U2366" s="199"/>
      <c r="V2366" s="199"/>
      <c r="W2366" s="199"/>
      <c r="X2366" s="199"/>
      <c r="Y2366" s="199"/>
      <c r="Z2366" s="199"/>
      <c r="AA2366" s="199"/>
    </row>
    <row r="2367" spans="1:27">
      <c r="A2367" s="199"/>
      <c r="B2367" s="199"/>
      <c r="C2367" s="199"/>
      <c r="D2367" s="199"/>
      <c r="E2367" s="199"/>
      <c r="F2367" s="199"/>
      <c r="G2367" s="199"/>
      <c r="H2367" s="199"/>
      <c r="I2367" s="199"/>
      <c r="J2367" s="199"/>
      <c r="K2367" s="199"/>
      <c r="L2367" s="199"/>
      <c r="M2367" s="199"/>
      <c r="N2367" s="199"/>
      <c r="O2367" s="199"/>
      <c r="P2367" s="199"/>
      <c r="Q2367" s="199"/>
      <c r="R2367" s="199"/>
      <c r="S2367" s="199"/>
      <c r="T2367" s="199"/>
      <c r="U2367" s="199"/>
      <c r="V2367" s="199"/>
      <c r="W2367" s="199"/>
      <c r="X2367" s="199"/>
      <c r="Y2367" s="199"/>
      <c r="Z2367" s="199"/>
      <c r="AA2367" s="199"/>
    </row>
    <row r="2368" spans="1:27">
      <c r="A2368" s="199"/>
      <c r="B2368" s="199"/>
      <c r="C2368" s="199"/>
      <c r="D2368" s="199"/>
      <c r="E2368" s="199"/>
      <c r="F2368" s="199"/>
      <c r="G2368" s="199"/>
      <c r="H2368" s="199"/>
      <c r="I2368" s="199"/>
      <c r="J2368" s="199"/>
      <c r="K2368" s="199"/>
      <c r="L2368" s="199"/>
      <c r="M2368" s="199"/>
      <c r="N2368" s="199"/>
      <c r="O2368" s="199"/>
      <c r="P2368" s="199"/>
      <c r="Q2368" s="199"/>
      <c r="R2368" s="199"/>
      <c r="S2368" s="199"/>
      <c r="T2368" s="199"/>
      <c r="U2368" s="199"/>
      <c r="V2368" s="199"/>
      <c r="W2368" s="199"/>
      <c r="X2368" s="199"/>
      <c r="Y2368" s="199"/>
      <c r="Z2368" s="199"/>
      <c r="AA2368" s="199"/>
    </row>
    <row r="2369" spans="1:27">
      <c r="A2369" s="199"/>
      <c r="B2369" s="199"/>
      <c r="C2369" s="199"/>
      <c r="D2369" s="199"/>
      <c r="E2369" s="199"/>
      <c r="F2369" s="199"/>
      <c r="G2369" s="199"/>
      <c r="H2369" s="199"/>
      <c r="I2369" s="199"/>
      <c r="J2369" s="199"/>
      <c r="K2369" s="199"/>
      <c r="L2369" s="199"/>
      <c r="M2369" s="199"/>
      <c r="N2369" s="199"/>
      <c r="O2369" s="199"/>
      <c r="P2369" s="199"/>
      <c r="Q2369" s="199"/>
      <c r="R2369" s="199"/>
      <c r="S2369" s="199"/>
      <c r="T2369" s="199"/>
      <c r="U2369" s="199"/>
      <c r="V2369" s="199"/>
      <c r="W2369" s="199"/>
      <c r="X2369" s="199"/>
      <c r="Y2369" s="199"/>
      <c r="Z2369" s="199"/>
      <c r="AA2369" s="199"/>
    </row>
    <row r="2370" spans="1:27">
      <c r="A2370" s="199"/>
      <c r="B2370" s="199"/>
      <c r="C2370" s="199"/>
      <c r="D2370" s="199"/>
      <c r="E2370" s="199"/>
      <c r="F2370" s="199"/>
      <c r="G2370" s="199"/>
      <c r="H2370" s="199"/>
      <c r="I2370" s="199"/>
      <c r="J2370" s="199"/>
      <c r="K2370" s="199"/>
      <c r="L2370" s="199"/>
      <c r="M2370" s="199"/>
      <c r="N2370" s="199"/>
      <c r="O2370" s="199"/>
      <c r="P2370" s="199"/>
      <c r="Q2370" s="199"/>
      <c r="R2370" s="199"/>
      <c r="S2370" s="199"/>
      <c r="T2370" s="199"/>
      <c r="U2370" s="199"/>
      <c r="V2370" s="199"/>
      <c r="W2370" s="199"/>
      <c r="X2370" s="199"/>
      <c r="Y2370" s="199"/>
      <c r="Z2370" s="199"/>
      <c r="AA2370" s="199"/>
    </row>
    <row r="2371" spans="1:27">
      <c r="A2371" s="199"/>
      <c r="B2371" s="199"/>
      <c r="C2371" s="199"/>
      <c r="D2371" s="199"/>
      <c r="E2371" s="199"/>
      <c r="F2371" s="199"/>
      <c r="G2371" s="199"/>
      <c r="H2371" s="199"/>
      <c r="I2371" s="199"/>
      <c r="J2371" s="199"/>
      <c r="K2371" s="199"/>
      <c r="L2371" s="199"/>
      <c r="M2371" s="199"/>
      <c r="N2371" s="199"/>
      <c r="O2371" s="199"/>
      <c r="P2371" s="199"/>
      <c r="Q2371" s="199"/>
      <c r="R2371" s="199"/>
      <c r="S2371" s="199"/>
      <c r="T2371" s="199"/>
      <c r="U2371" s="199"/>
      <c r="V2371" s="199"/>
      <c r="W2371" s="199"/>
      <c r="X2371" s="199"/>
      <c r="Y2371" s="199"/>
      <c r="Z2371" s="199"/>
      <c r="AA2371" s="199"/>
    </row>
    <row r="2372" spans="1:27">
      <c r="A2372" s="199"/>
      <c r="B2372" s="199"/>
      <c r="C2372" s="199"/>
      <c r="D2372" s="199"/>
      <c r="E2372" s="199"/>
      <c r="F2372" s="199"/>
      <c r="G2372" s="199"/>
      <c r="H2372" s="199"/>
      <c r="I2372" s="199"/>
      <c r="J2372" s="199"/>
      <c r="K2372" s="199"/>
      <c r="L2372" s="199"/>
      <c r="M2372" s="199"/>
      <c r="N2372" s="199"/>
      <c r="O2372" s="199"/>
      <c r="P2372" s="199"/>
      <c r="Q2372" s="199"/>
      <c r="R2372" s="199"/>
      <c r="S2372" s="199"/>
      <c r="T2372" s="199"/>
      <c r="U2372" s="199"/>
      <c r="V2372" s="199"/>
      <c r="W2372" s="199"/>
      <c r="X2372" s="199"/>
      <c r="Y2372" s="199"/>
      <c r="Z2372" s="199"/>
      <c r="AA2372" s="199"/>
    </row>
    <row r="2373" spans="1:27">
      <c r="A2373" s="199"/>
      <c r="B2373" s="199"/>
      <c r="C2373" s="199"/>
      <c r="D2373" s="199"/>
      <c r="E2373" s="199"/>
      <c r="F2373" s="199"/>
      <c r="G2373" s="199"/>
      <c r="H2373" s="199"/>
      <c r="I2373" s="199"/>
      <c r="J2373" s="199"/>
      <c r="K2373" s="199"/>
      <c r="L2373" s="199"/>
      <c r="M2373" s="199"/>
      <c r="N2373" s="199"/>
      <c r="O2373" s="199"/>
      <c r="P2373" s="199"/>
      <c r="Q2373" s="199"/>
      <c r="R2373" s="199"/>
      <c r="S2373" s="199"/>
      <c r="T2373" s="199"/>
      <c r="U2373" s="199"/>
      <c r="V2373" s="199"/>
      <c r="W2373" s="199"/>
      <c r="X2373" s="199"/>
      <c r="Y2373" s="199"/>
      <c r="Z2373" s="199"/>
      <c r="AA2373" s="199"/>
    </row>
    <row r="2374" spans="1:27">
      <c r="A2374" s="199"/>
      <c r="B2374" s="199"/>
      <c r="C2374" s="199"/>
      <c r="D2374" s="199"/>
      <c r="E2374" s="199"/>
      <c r="F2374" s="199"/>
      <c r="G2374" s="199"/>
      <c r="H2374" s="199"/>
      <c r="I2374" s="199"/>
      <c r="J2374" s="199"/>
      <c r="K2374" s="199"/>
      <c r="L2374" s="199"/>
      <c r="M2374" s="199"/>
      <c r="N2374" s="199"/>
      <c r="O2374" s="199"/>
      <c r="P2374" s="199"/>
      <c r="Q2374" s="199"/>
      <c r="R2374" s="199"/>
      <c r="S2374" s="199"/>
      <c r="T2374" s="199"/>
      <c r="U2374" s="199"/>
      <c r="V2374" s="199"/>
      <c r="W2374" s="199"/>
      <c r="X2374" s="199"/>
      <c r="Y2374" s="199"/>
      <c r="Z2374" s="199"/>
      <c r="AA2374" s="199"/>
    </row>
    <row r="2375" spans="1:27">
      <c r="A2375" s="199"/>
      <c r="B2375" s="199"/>
      <c r="C2375" s="199"/>
      <c r="D2375" s="199"/>
      <c r="E2375" s="199"/>
      <c r="F2375" s="199"/>
      <c r="G2375" s="199"/>
      <c r="H2375" s="199"/>
      <c r="I2375" s="199"/>
      <c r="J2375" s="199"/>
      <c r="K2375" s="199"/>
      <c r="L2375" s="199"/>
      <c r="M2375" s="199"/>
      <c r="N2375" s="199"/>
      <c r="O2375" s="199"/>
      <c r="P2375" s="199"/>
      <c r="Q2375" s="199"/>
      <c r="R2375" s="199"/>
      <c r="S2375" s="199"/>
      <c r="T2375" s="199"/>
      <c r="U2375" s="199"/>
      <c r="V2375" s="199"/>
      <c r="W2375" s="199"/>
      <c r="X2375" s="199"/>
      <c r="Y2375" s="199"/>
      <c r="Z2375" s="199"/>
      <c r="AA2375" s="199"/>
    </row>
    <row r="2376" spans="1:27">
      <c r="A2376" s="199"/>
      <c r="B2376" s="199"/>
      <c r="C2376" s="199"/>
      <c r="D2376" s="199"/>
      <c r="E2376" s="199"/>
      <c r="F2376" s="199"/>
      <c r="G2376" s="199"/>
      <c r="H2376" s="199"/>
      <c r="I2376" s="199"/>
      <c r="J2376" s="199"/>
      <c r="K2376" s="199"/>
      <c r="L2376" s="199"/>
      <c r="M2376" s="199"/>
      <c r="N2376" s="199"/>
      <c r="O2376" s="199"/>
      <c r="P2376" s="199"/>
      <c r="Q2376" s="199"/>
      <c r="R2376" s="199"/>
      <c r="S2376" s="199"/>
      <c r="T2376" s="199"/>
      <c r="U2376" s="199"/>
      <c r="V2376" s="199"/>
      <c r="W2376" s="199"/>
      <c r="X2376" s="199"/>
      <c r="Y2376" s="199"/>
      <c r="Z2376" s="199"/>
      <c r="AA2376" s="199"/>
    </row>
    <row r="2377" spans="1:27">
      <c r="A2377" s="199"/>
      <c r="B2377" s="199"/>
      <c r="C2377" s="199"/>
      <c r="D2377" s="199"/>
      <c r="E2377" s="199"/>
      <c r="F2377" s="199"/>
      <c r="G2377" s="199"/>
      <c r="H2377" s="199"/>
      <c r="I2377" s="199"/>
      <c r="J2377" s="199"/>
      <c r="K2377" s="199"/>
      <c r="L2377" s="199"/>
      <c r="M2377" s="199"/>
      <c r="N2377" s="199"/>
      <c r="O2377" s="199"/>
      <c r="P2377" s="199"/>
      <c r="Q2377" s="199"/>
      <c r="R2377" s="199"/>
      <c r="S2377" s="199"/>
      <c r="T2377" s="199"/>
      <c r="U2377" s="199"/>
      <c r="V2377" s="199"/>
      <c r="W2377" s="199"/>
      <c r="X2377" s="199"/>
      <c r="Y2377" s="199"/>
      <c r="Z2377" s="199"/>
      <c r="AA2377" s="199"/>
    </row>
    <row r="2378" spans="1:27">
      <c r="A2378" s="199"/>
      <c r="B2378" s="199"/>
      <c r="C2378" s="199"/>
      <c r="D2378" s="199"/>
      <c r="E2378" s="199"/>
      <c r="F2378" s="199"/>
      <c r="G2378" s="199"/>
      <c r="H2378" s="199"/>
      <c r="I2378" s="199"/>
      <c r="J2378" s="199"/>
      <c r="K2378" s="199"/>
      <c r="L2378" s="199"/>
      <c r="M2378" s="199"/>
      <c r="N2378" s="199"/>
      <c r="O2378" s="199"/>
      <c r="P2378" s="199"/>
      <c r="Q2378" s="199"/>
      <c r="R2378" s="199"/>
      <c r="S2378" s="199"/>
      <c r="T2378" s="199"/>
      <c r="U2378" s="199"/>
      <c r="V2378" s="199"/>
      <c r="W2378" s="199"/>
      <c r="X2378" s="199"/>
      <c r="Y2378" s="199"/>
      <c r="Z2378" s="199"/>
      <c r="AA2378" s="199"/>
    </row>
    <row r="2379" spans="1:27">
      <c r="A2379" s="199"/>
      <c r="B2379" s="199"/>
      <c r="C2379" s="199"/>
      <c r="D2379" s="199"/>
      <c r="E2379" s="199"/>
      <c r="F2379" s="199"/>
      <c r="G2379" s="199"/>
      <c r="H2379" s="199"/>
      <c r="I2379" s="199"/>
      <c r="J2379" s="199"/>
      <c r="K2379" s="199"/>
      <c r="L2379" s="199"/>
      <c r="M2379" s="199"/>
      <c r="N2379" s="199"/>
      <c r="O2379" s="199"/>
      <c r="P2379" s="199"/>
      <c r="Q2379" s="199"/>
      <c r="R2379" s="199"/>
      <c r="S2379" s="199"/>
      <c r="T2379" s="199"/>
      <c r="U2379" s="199"/>
      <c r="V2379" s="199"/>
      <c r="W2379" s="199"/>
      <c r="X2379" s="199"/>
      <c r="Y2379" s="199"/>
      <c r="Z2379" s="199"/>
      <c r="AA2379" s="199"/>
    </row>
    <row r="2380" spans="1:27">
      <c r="A2380" s="199"/>
      <c r="B2380" s="199"/>
      <c r="C2380" s="199"/>
      <c r="D2380" s="199"/>
      <c r="E2380" s="199"/>
      <c r="F2380" s="199"/>
      <c r="G2380" s="199"/>
      <c r="H2380" s="199"/>
      <c r="I2380" s="199"/>
      <c r="J2380" s="199"/>
      <c r="K2380" s="199"/>
      <c r="L2380" s="199"/>
      <c r="M2380" s="199"/>
      <c r="N2380" s="199"/>
      <c r="O2380" s="199"/>
      <c r="P2380" s="199"/>
      <c r="Q2380" s="199"/>
      <c r="R2380" s="199"/>
      <c r="S2380" s="199"/>
      <c r="T2380" s="199"/>
      <c r="U2380" s="199"/>
      <c r="V2380" s="199"/>
      <c r="W2380" s="199"/>
      <c r="X2380" s="199"/>
      <c r="Y2380" s="199"/>
      <c r="Z2380" s="199"/>
      <c r="AA2380" s="199"/>
    </row>
    <row r="2381" spans="1:27">
      <c r="A2381" s="199"/>
      <c r="B2381" s="199"/>
      <c r="C2381" s="199"/>
      <c r="D2381" s="199"/>
      <c r="E2381" s="199"/>
      <c r="F2381" s="199"/>
      <c r="G2381" s="199"/>
      <c r="H2381" s="199"/>
      <c r="I2381" s="199"/>
      <c r="J2381" s="199"/>
      <c r="K2381" s="199"/>
      <c r="L2381" s="199"/>
      <c r="M2381" s="199"/>
      <c r="N2381" s="199"/>
      <c r="O2381" s="199"/>
      <c r="P2381" s="199"/>
      <c r="Q2381" s="199"/>
      <c r="R2381" s="199"/>
      <c r="S2381" s="199"/>
      <c r="T2381" s="199"/>
      <c r="U2381" s="199"/>
      <c r="V2381" s="199"/>
      <c r="W2381" s="199"/>
      <c r="X2381" s="199"/>
      <c r="Y2381" s="199"/>
      <c r="Z2381" s="199"/>
      <c r="AA2381" s="199"/>
    </row>
    <row r="2382" spans="1:27">
      <c r="A2382" s="199"/>
      <c r="B2382" s="199"/>
      <c r="C2382" s="199"/>
      <c r="D2382" s="199"/>
      <c r="E2382" s="199"/>
      <c r="F2382" s="199"/>
      <c r="G2382" s="199"/>
      <c r="H2382" s="199"/>
      <c r="I2382" s="199"/>
      <c r="J2382" s="199"/>
      <c r="K2382" s="199"/>
      <c r="L2382" s="199"/>
      <c r="M2382" s="199"/>
      <c r="N2382" s="199"/>
      <c r="O2382" s="199"/>
      <c r="P2382" s="199"/>
      <c r="Q2382" s="199"/>
      <c r="R2382" s="199"/>
      <c r="S2382" s="199"/>
      <c r="T2382" s="199"/>
      <c r="U2382" s="199"/>
      <c r="V2382" s="199"/>
      <c r="W2382" s="199"/>
      <c r="X2382" s="199"/>
      <c r="Y2382" s="199"/>
      <c r="Z2382" s="199"/>
      <c r="AA2382" s="199"/>
    </row>
    <row r="2383" spans="1:27">
      <c r="A2383" s="199"/>
      <c r="B2383" s="199"/>
      <c r="C2383" s="199"/>
      <c r="D2383" s="199"/>
      <c r="E2383" s="199"/>
      <c r="F2383" s="199"/>
      <c r="G2383" s="199"/>
      <c r="H2383" s="199"/>
      <c r="I2383" s="199"/>
      <c r="J2383" s="199"/>
      <c r="K2383" s="199"/>
      <c r="L2383" s="199"/>
      <c r="M2383" s="199"/>
      <c r="N2383" s="199"/>
      <c r="O2383" s="199"/>
      <c r="P2383" s="199"/>
      <c r="Q2383" s="199"/>
      <c r="R2383" s="199"/>
      <c r="S2383" s="199"/>
      <c r="T2383" s="199"/>
      <c r="U2383" s="199"/>
      <c r="V2383" s="199"/>
      <c r="W2383" s="199"/>
      <c r="X2383" s="199"/>
      <c r="Y2383" s="199"/>
      <c r="Z2383" s="199"/>
      <c r="AA2383" s="199"/>
    </row>
    <row r="2384" spans="1:27">
      <c r="A2384" s="199"/>
      <c r="B2384" s="199"/>
      <c r="C2384" s="199"/>
      <c r="D2384" s="199"/>
      <c r="E2384" s="199"/>
      <c r="F2384" s="199"/>
      <c r="G2384" s="199"/>
      <c r="H2384" s="199"/>
      <c r="I2384" s="199"/>
      <c r="J2384" s="199"/>
      <c r="K2384" s="199"/>
      <c r="L2384" s="199"/>
      <c r="M2384" s="199"/>
      <c r="N2384" s="199"/>
      <c r="O2384" s="199"/>
      <c r="P2384" s="199"/>
      <c r="Q2384" s="199"/>
      <c r="R2384" s="199"/>
      <c r="S2384" s="199"/>
      <c r="T2384" s="199"/>
      <c r="U2384" s="199"/>
      <c r="V2384" s="199"/>
      <c r="W2384" s="199"/>
      <c r="X2384" s="199"/>
      <c r="Y2384" s="199"/>
      <c r="Z2384" s="199"/>
      <c r="AA2384" s="199"/>
    </row>
    <row r="2385" spans="1:27">
      <c r="A2385" s="199"/>
      <c r="B2385" s="199"/>
      <c r="C2385" s="199"/>
      <c r="D2385" s="199"/>
      <c r="E2385" s="199"/>
      <c r="F2385" s="199"/>
      <c r="G2385" s="199"/>
      <c r="H2385" s="199"/>
      <c r="I2385" s="199"/>
      <c r="J2385" s="199"/>
      <c r="K2385" s="199"/>
      <c r="L2385" s="199"/>
      <c r="M2385" s="199"/>
      <c r="N2385" s="199"/>
      <c r="O2385" s="199"/>
      <c r="P2385" s="199"/>
      <c r="Q2385" s="199"/>
      <c r="R2385" s="199"/>
      <c r="S2385" s="199"/>
      <c r="T2385" s="199"/>
      <c r="U2385" s="199"/>
      <c r="V2385" s="199"/>
      <c r="W2385" s="199"/>
      <c r="X2385" s="199"/>
      <c r="Y2385" s="199"/>
      <c r="Z2385" s="199"/>
      <c r="AA2385" s="199"/>
    </row>
    <row r="2386" spans="1:27">
      <c r="A2386" s="199"/>
      <c r="B2386" s="199"/>
      <c r="C2386" s="199"/>
      <c r="D2386" s="199"/>
      <c r="E2386" s="199"/>
      <c r="F2386" s="199"/>
      <c r="G2386" s="199"/>
      <c r="H2386" s="199"/>
      <c r="I2386" s="199"/>
      <c r="J2386" s="199"/>
      <c r="K2386" s="199"/>
      <c r="L2386" s="199"/>
      <c r="M2386" s="199"/>
      <c r="N2386" s="199"/>
      <c r="O2386" s="199"/>
      <c r="P2386" s="199"/>
      <c r="Q2386" s="199"/>
      <c r="R2386" s="199"/>
      <c r="S2386" s="199"/>
      <c r="T2386" s="199"/>
      <c r="U2386" s="199"/>
      <c r="V2386" s="199"/>
      <c r="W2386" s="199"/>
      <c r="X2386" s="199"/>
      <c r="Y2386" s="199"/>
      <c r="Z2386" s="199"/>
      <c r="AA2386" s="199"/>
    </row>
    <row r="2387" spans="1:27">
      <c r="A2387" s="199"/>
      <c r="B2387" s="199"/>
      <c r="C2387" s="199"/>
      <c r="D2387" s="199"/>
      <c r="E2387" s="199"/>
      <c r="F2387" s="199"/>
      <c r="G2387" s="199"/>
      <c r="H2387" s="199"/>
      <c r="I2387" s="199"/>
      <c r="J2387" s="199"/>
      <c r="K2387" s="199"/>
      <c r="L2387" s="199"/>
      <c r="M2387" s="199"/>
      <c r="N2387" s="199"/>
      <c r="O2387" s="199"/>
      <c r="P2387" s="199"/>
      <c r="Q2387" s="199"/>
      <c r="R2387" s="199"/>
      <c r="S2387" s="199"/>
      <c r="T2387" s="199"/>
      <c r="U2387" s="199"/>
      <c r="V2387" s="199"/>
      <c r="W2387" s="199"/>
      <c r="X2387" s="199"/>
      <c r="Y2387" s="199"/>
      <c r="Z2387" s="199"/>
      <c r="AA2387" s="199"/>
    </row>
    <row r="2388" spans="1:27">
      <c r="A2388" s="199"/>
      <c r="B2388" s="199"/>
      <c r="C2388" s="199"/>
      <c r="D2388" s="199"/>
      <c r="E2388" s="199"/>
      <c r="F2388" s="199"/>
      <c r="G2388" s="199"/>
      <c r="H2388" s="199"/>
      <c r="I2388" s="199"/>
      <c r="J2388" s="199"/>
      <c r="K2388" s="199"/>
      <c r="L2388" s="199"/>
      <c r="M2388" s="199"/>
      <c r="N2388" s="199"/>
      <c r="O2388" s="199"/>
      <c r="P2388" s="199"/>
      <c r="Q2388" s="199"/>
      <c r="R2388" s="199"/>
      <c r="S2388" s="199"/>
      <c r="T2388" s="199"/>
      <c r="U2388" s="199"/>
      <c r="V2388" s="199"/>
      <c r="W2388" s="199"/>
      <c r="X2388" s="199"/>
      <c r="Y2388" s="199"/>
      <c r="Z2388" s="199"/>
      <c r="AA2388" s="199"/>
    </row>
    <row r="2389" spans="1:27">
      <c r="A2389" s="199"/>
      <c r="B2389" s="199"/>
      <c r="C2389" s="199"/>
      <c r="D2389" s="199"/>
      <c r="E2389" s="199"/>
      <c r="F2389" s="199"/>
      <c r="G2389" s="199"/>
      <c r="H2389" s="199"/>
      <c r="I2389" s="199"/>
      <c r="J2389" s="199"/>
      <c r="K2389" s="199"/>
      <c r="L2389" s="199"/>
      <c r="M2389" s="199"/>
      <c r="N2389" s="199"/>
      <c r="O2389" s="199"/>
      <c r="P2389" s="199"/>
      <c r="Q2389" s="199"/>
      <c r="R2389" s="199"/>
      <c r="S2389" s="199"/>
      <c r="T2389" s="199"/>
      <c r="U2389" s="199"/>
      <c r="V2389" s="199"/>
      <c r="W2389" s="199"/>
      <c r="X2389" s="199"/>
      <c r="Y2389" s="199"/>
      <c r="Z2389" s="199"/>
      <c r="AA2389" s="199"/>
    </row>
    <row r="2390" spans="1:27">
      <c r="A2390" s="199"/>
      <c r="B2390" s="199"/>
      <c r="C2390" s="199"/>
      <c r="D2390" s="199"/>
      <c r="E2390" s="199"/>
      <c r="F2390" s="199"/>
      <c r="G2390" s="199"/>
      <c r="H2390" s="199"/>
      <c r="I2390" s="199"/>
      <c r="J2390" s="199"/>
      <c r="K2390" s="199"/>
      <c r="L2390" s="199"/>
      <c r="M2390" s="199"/>
      <c r="N2390" s="199"/>
      <c r="O2390" s="199"/>
      <c r="P2390" s="199"/>
      <c r="Q2390" s="199"/>
      <c r="R2390" s="199"/>
      <c r="S2390" s="199"/>
      <c r="T2390" s="199"/>
      <c r="U2390" s="199"/>
      <c r="V2390" s="199"/>
      <c r="W2390" s="199"/>
      <c r="X2390" s="199"/>
      <c r="Y2390" s="199"/>
      <c r="Z2390" s="199"/>
      <c r="AA2390" s="199"/>
    </row>
    <row r="2391" spans="1:27">
      <c r="A2391" s="199"/>
      <c r="B2391" s="199"/>
      <c r="C2391" s="199"/>
      <c r="D2391" s="199"/>
      <c r="E2391" s="199"/>
      <c r="F2391" s="199"/>
      <c r="G2391" s="199"/>
      <c r="H2391" s="199"/>
      <c r="I2391" s="199"/>
      <c r="J2391" s="199"/>
      <c r="K2391" s="199"/>
      <c r="L2391" s="199"/>
      <c r="M2391" s="199"/>
      <c r="N2391" s="199"/>
      <c r="O2391" s="199"/>
      <c r="P2391" s="199"/>
      <c r="Q2391" s="199"/>
      <c r="R2391" s="199"/>
      <c r="S2391" s="199"/>
      <c r="T2391" s="199"/>
      <c r="U2391" s="199"/>
      <c r="V2391" s="199"/>
      <c r="W2391" s="199"/>
      <c r="X2391" s="199"/>
      <c r="Y2391" s="199"/>
      <c r="Z2391" s="199"/>
      <c r="AA2391" s="199"/>
    </row>
    <row r="2392" spans="1:27">
      <c r="A2392" s="199"/>
      <c r="B2392" s="199"/>
      <c r="C2392" s="199"/>
      <c r="D2392" s="199"/>
      <c r="E2392" s="199"/>
      <c r="F2392" s="199"/>
      <c r="G2392" s="199"/>
      <c r="H2392" s="199"/>
      <c r="I2392" s="199"/>
      <c r="J2392" s="199"/>
      <c r="K2392" s="199"/>
      <c r="L2392" s="199"/>
      <c r="M2392" s="199"/>
      <c r="N2392" s="199"/>
      <c r="O2392" s="199"/>
      <c r="P2392" s="199"/>
      <c r="Q2392" s="199"/>
      <c r="R2392" s="199"/>
      <c r="S2392" s="199"/>
      <c r="T2392" s="199"/>
      <c r="U2392" s="199"/>
      <c r="V2392" s="199"/>
      <c r="W2392" s="199"/>
      <c r="X2392" s="199"/>
      <c r="Y2392" s="199"/>
      <c r="Z2392" s="199"/>
      <c r="AA2392" s="199"/>
    </row>
    <row r="2393" spans="1:27">
      <c r="A2393" s="199"/>
      <c r="B2393" s="199"/>
      <c r="C2393" s="199"/>
      <c r="D2393" s="199"/>
      <c r="E2393" s="199"/>
      <c r="F2393" s="199"/>
      <c r="G2393" s="199"/>
      <c r="H2393" s="199"/>
      <c r="I2393" s="199"/>
      <c r="J2393" s="199"/>
      <c r="K2393" s="199"/>
      <c r="L2393" s="199"/>
      <c r="M2393" s="199"/>
      <c r="N2393" s="199"/>
      <c r="O2393" s="199"/>
      <c r="P2393" s="199"/>
      <c r="Q2393" s="199"/>
      <c r="R2393" s="199"/>
      <c r="S2393" s="199"/>
      <c r="T2393" s="199"/>
      <c r="U2393" s="199"/>
      <c r="V2393" s="199"/>
      <c r="W2393" s="199"/>
      <c r="X2393" s="199"/>
      <c r="Y2393" s="199"/>
      <c r="Z2393" s="199"/>
      <c r="AA2393" s="199"/>
    </row>
    <row r="2394" spans="1:27">
      <c r="A2394" s="199"/>
      <c r="B2394" s="199"/>
      <c r="C2394" s="199"/>
      <c r="D2394" s="199"/>
      <c r="E2394" s="199"/>
      <c r="F2394" s="199"/>
      <c r="G2394" s="199"/>
      <c r="H2394" s="199"/>
      <c r="I2394" s="199"/>
      <c r="J2394" s="199"/>
      <c r="K2394" s="199"/>
      <c r="L2394" s="199"/>
      <c r="M2394" s="199"/>
      <c r="N2394" s="199"/>
      <c r="O2394" s="199"/>
      <c r="P2394" s="199"/>
      <c r="Q2394" s="199"/>
      <c r="R2394" s="199"/>
      <c r="S2394" s="199"/>
      <c r="T2394" s="199"/>
      <c r="U2394" s="199"/>
      <c r="V2394" s="199"/>
      <c r="W2394" s="199"/>
      <c r="X2394" s="199"/>
      <c r="Y2394" s="199"/>
      <c r="Z2394" s="199"/>
      <c r="AA2394" s="199"/>
    </row>
    <row r="2395" spans="1:27">
      <c r="A2395" s="199"/>
      <c r="B2395" s="199"/>
      <c r="C2395" s="199"/>
      <c r="D2395" s="199"/>
      <c r="E2395" s="199"/>
      <c r="F2395" s="199"/>
      <c r="G2395" s="199"/>
      <c r="H2395" s="199"/>
      <c r="I2395" s="199"/>
      <c r="J2395" s="199"/>
      <c r="K2395" s="199"/>
      <c r="L2395" s="199"/>
      <c r="M2395" s="199"/>
      <c r="N2395" s="199"/>
      <c r="O2395" s="199"/>
      <c r="P2395" s="199"/>
      <c r="Q2395" s="199"/>
      <c r="R2395" s="199"/>
      <c r="S2395" s="199"/>
      <c r="T2395" s="199"/>
      <c r="U2395" s="199"/>
      <c r="V2395" s="199"/>
      <c r="W2395" s="199"/>
      <c r="X2395" s="199"/>
      <c r="Y2395" s="199"/>
      <c r="Z2395" s="199"/>
      <c r="AA2395" s="199"/>
    </row>
    <row r="2396" spans="1:27">
      <c r="A2396" s="199"/>
      <c r="B2396" s="199"/>
      <c r="C2396" s="199"/>
      <c r="D2396" s="199"/>
      <c r="E2396" s="199"/>
      <c r="F2396" s="199"/>
      <c r="G2396" s="199"/>
      <c r="H2396" s="199"/>
      <c r="I2396" s="199"/>
      <c r="J2396" s="199"/>
      <c r="K2396" s="199"/>
      <c r="L2396" s="199"/>
      <c r="M2396" s="199"/>
      <c r="N2396" s="199"/>
      <c r="O2396" s="199"/>
      <c r="P2396" s="199"/>
      <c r="Q2396" s="199"/>
      <c r="R2396" s="199"/>
      <c r="S2396" s="199"/>
      <c r="T2396" s="199"/>
      <c r="U2396" s="199"/>
      <c r="V2396" s="199"/>
      <c r="W2396" s="199"/>
      <c r="X2396" s="199"/>
      <c r="Y2396" s="199"/>
      <c r="Z2396" s="199"/>
      <c r="AA2396" s="199"/>
    </row>
    <row r="2397" spans="1:27">
      <c r="A2397" s="199"/>
      <c r="B2397" s="199"/>
      <c r="C2397" s="199"/>
      <c r="D2397" s="199"/>
      <c r="E2397" s="199"/>
      <c r="F2397" s="199"/>
      <c r="G2397" s="199"/>
      <c r="H2397" s="199"/>
      <c r="I2397" s="199"/>
      <c r="J2397" s="199"/>
      <c r="K2397" s="199"/>
      <c r="L2397" s="199"/>
      <c r="M2397" s="199"/>
      <c r="N2397" s="199"/>
      <c r="O2397" s="199"/>
      <c r="P2397" s="199"/>
      <c r="Q2397" s="199"/>
      <c r="R2397" s="199"/>
      <c r="S2397" s="199"/>
      <c r="T2397" s="199"/>
      <c r="U2397" s="199"/>
      <c r="V2397" s="199"/>
      <c r="W2397" s="199"/>
      <c r="X2397" s="199"/>
      <c r="Y2397" s="199"/>
      <c r="Z2397" s="199"/>
      <c r="AA2397" s="199"/>
    </row>
    <row r="2398" spans="1:27">
      <c r="A2398" s="199"/>
      <c r="B2398" s="199"/>
      <c r="C2398" s="199"/>
      <c r="D2398" s="199"/>
      <c r="E2398" s="199"/>
      <c r="F2398" s="199"/>
      <c r="G2398" s="199"/>
      <c r="H2398" s="199"/>
      <c r="I2398" s="199"/>
      <c r="J2398" s="199"/>
      <c r="K2398" s="199"/>
      <c r="L2398" s="199"/>
      <c r="M2398" s="199"/>
      <c r="N2398" s="199"/>
      <c r="O2398" s="199"/>
      <c r="P2398" s="199"/>
      <c r="Q2398" s="199"/>
      <c r="R2398" s="199"/>
      <c r="S2398" s="199"/>
      <c r="T2398" s="199"/>
      <c r="U2398" s="199"/>
      <c r="V2398" s="199"/>
      <c r="W2398" s="199"/>
      <c r="X2398" s="199"/>
      <c r="Y2398" s="199"/>
      <c r="Z2398" s="199"/>
      <c r="AA2398" s="199"/>
    </row>
    <row r="2399" spans="1:27">
      <c r="A2399" s="199"/>
      <c r="B2399" s="199"/>
      <c r="C2399" s="199"/>
      <c r="D2399" s="199"/>
      <c r="E2399" s="199"/>
      <c r="F2399" s="199"/>
      <c r="G2399" s="199"/>
      <c r="H2399" s="199"/>
      <c r="I2399" s="199"/>
      <c r="J2399" s="199"/>
      <c r="K2399" s="199"/>
      <c r="L2399" s="199"/>
      <c r="M2399" s="199"/>
      <c r="N2399" s="199"/>
      <c r="O2399" s="199"/>
      <c r="P2399" s="199"/>
      <c r="Q2399" s="199"/>
      <c r="R2399" s="199"/>
      <c r="S2399" s="199"/>
      <c r="T2399" s="199"/>
      <c r="U2399" s="199"/>
      <c r="V2399" s="199"/>
      <c r="W2399" s="199"/>
      <c r="X2399" s="199"/>
      <c r="Y2399" s="199"/>
      <c r="Z2399" s="199"/>
      <c r="AA2399" s="199"/>
    </row>
    <row r="2400" spans="1:27">
      <c r="A2400" s="199"/>
      <c r="B2400" s="199"/>
      <c r="C2400" s="199"/>
      <c r="D2400" s="199"/>
      <c r="E2400" s="199"/>
      <c r="F2400" s="199"/>
      <c r="G2400" s="199"/>
      <c r="H2400" s="199"/>
      <c r="I2400" s="199"/>
      <c r="J2400" s="199"/>
      <c r="K2400" s="199"/>
      <c r="L2400" s="199"/>
      <c r="M2400" s="199"/>
      <c r="N2400" s="199"/>
      <c r="O2400" s="199"/>
      <c r="P2400" s="199"/>
      <c r="Q2400" s="199"/>
      <c r="R2400" s="199"/>
      <c r="S2400" s="199"/>
      <c r="T2400" s="199"/>
      <c r="U2400" s="199"/>
      <c r="V2400" s="199"/>
      <c r="W2400" s="199"/>
      <c r="X2400" s="199"/>
      <c r="Y2400" s="199"/>
      <c r="Z2400" s="199"/>
      <c r="AA2400" s="199"/>
    </row>
    <row r="2401" spans="1:27">
      <c r="A2401" s="199"/>
      <c r="B2401" s="199"/>
      <c r="C2401" s="199"/>
      <c r="D2401" s="199"/>
      <c r="E2401" s="199"/>
      <c r="F2401" s="199"/>
      <c r="G2401" s="199"/>
      <c r="H2401" s="199"/>
      <c r="I2401" s="199"/>
      <c r="J2401" s="199"/>
      <c r="K2401" s="199"/>
      <c r="L2401" s="199"/>
      <c r="M2401" s="199"/>
      <c r="N2401" s="199"/>
      <c r="O2401" s="199"/>
      <c r="P2401" s="199"/>
      <c r="Q2401" s="199"/>
      <c r="R2401" s="199"/>
      <c r="S2401" s="199"/>
      <c r="T2401" s="199"/>
      <c r="U2401" s="199"/>
      <c r="V2401" s="199"/>
      <c r="W2401" s="199"/>
      <c r="X2401" s="199"/>
      <c r="Y2401" s="199"/>
      <c r="Z2401" s="199"/>
      <c r="AA2401" s="199"/>
    </row>
    <row r="2402" spans="1:27">
      <c r="A2402" s="199"/>
      <c r="B2402" s="199"/>
      <c r="C2402" s="199"/>
      <c r="D2402" s="199"/>
      <c r="E2402" s="199"/>
      <c r="F2402" s="199"/>
      <c r="G2402" s="199"/>
      <c r="H2402" s="199"/>
      <c r="I2402" s="199"/>
      <c r="J2402" s="199"/>
      <c r="K2402" s="199"/>
      <c r="L2402" s="199"/>
      <c r="M2402" s="199"/>
      <c r="N2402" s="199"/>
      <c r="O2402" s="199"/>
      <c r="P2402" s="199"/>
      <c r="Q2402" s="199"/>
      <c r="R2402" s="199"/>
      <c r="S2402" s="199"/>
      <c r="T2402" s="199"/>
      <c r="U2402" s="199"/>
      <c r="V2402" s="199"/>
      <c r="W2402" s="199"/>
      <c r="X2402" s="199"/>
      <c r="Y2402" s="199"/>
      <c r="Z2402" s="199"/>
      <c r="AA2402" s="199"/>
    </row>
    <row r="2403" spans="1:27">
      <c r="A2403" s="199"/>
      <c r="B2403" s="199"/>
      <c r="C2403" s="199"/>
      <c r="D2403" s="199"/>
      <c r="E2403" s="199"/>
      <c r="F2403" s="199"/>
      <c r="G2403" s="199"/>
      <c r="H2403" s="199"/>
      <c r="I2403" s="199"/>
      <c r="J2403" s="199"/>
      <c r="K2403" s="199"/>
      <c r="L2403" s="199"/>
      <c r="M2403" s="199"/>
      <c r="N2403" s="199"/>
      <c r="O2403" s="199"/>
      <c r="P2403" s="199"/>
      <c r="Q2403" s="199"/>
      <c r="R2403" s="199"/>
      <c r="S2403" s="199"/>
      <c r="T2403" s="199"/>
      <c r="U2403" s="199"/>
      <c r="V2403" s="199"/>
      <c r="W2403" s="199"/>
      <c r="X2403" s="199"/>
      <c r="Y2403" s="199"/>
      <c r="Z2403" s="199"/>
      <c r="AA2403" s="199"/>
    </row>
    <row r="2404" spans="1:27">
      <c r="A2404" s="199"/>
      <c r="B2404" s="199"/>
      <c r="C2404" s="199"/>
      <c r="D2404" s="199"/>
      <c r="E2404" s="199"/>
      <c r="F2404" s="199"/>
      <c r="G2404" s="199"/>
      <c r="H2404" s="199"/>
      <c r="I2404" s="199"/>
      <c r="J2404" s="199"/>
      <c r="K2404" s="199"/>
      <c r="L2404" s="199"/>
      <c r="M2404" s="199"/>
      <c r="N2404" s="199"/>
      <c r="O2404" s="199"/>
      <c r="P2404" s="199"/>
      <c r="Q2404" s="199"/>
      <c r="R2404" s="199"/>
      <c r="S2404" s="199"/>
      <c r="T2404" s="199"/>
      <c r="U2404" s="199"/>
      <c r="V2404" s="199"/>
      <c r="W2404" s="199"/>
      <c r="X2404" s="199"/>
      <c r="Y2404" s="199"/>
      <c r="Z2404" s="199"/>
      <c r="AA2404" s="199"/>
    </row>
    <row r="2405" spans="1:27">
      <c r="A2405" s="199"/>
      <c r="B2405" s="199"/>
      <c r="C2405" s="199"/>
      <c r="D2405" s="199"/>
      <c r="E2405" s="199"/>
      <c r="F2405" s="199"/>
      <c r="G2405" s="199"/>
      <c r="H2405" s="199"/>
      <c r="I2405" s="199"/>
      <c r="J2405" s="199"/>
      <c r="K2405" s="199"/>
      <c r="L2405" s="199"/>
      <c r="M2405" s="199"/>
      <c r="N2405" s="199"/>
      <c r="O2405" s="199"/>
      <c r="P2405" s="199"/>
      <c r="Q2405" s="199"/>
      <c r="R2405" s="199"/>
      <c r="S2405" s="199"/>
      <c r="T2405" s="199"/>
      <c r="U2405" s="199"/>
      <c r="V2405" s="199"/>
      <c r="W2405" s="199"/>
      <c r="X2405" s="199"/>
      <c r="Y2405" s="199"/>
      <c r="Z2405" s="199"/>
      <c r="AA2405" s="199"/>
    </row>
    <row r="2406" spans="1:27">
      <c r="A2406" s="199"/>
      <c r="B2406" s="199"/>
      <c r="C2406" s="199"/>
      <c r="D2406" s="199"/>
      <c r="E2406" s="199"/>
      <c r="F2406" s="199"/>
      <c r="G2406" s="199"/>
      <c r="H2406" s="199"/>
      <c r="I2406" s="199"/>
      <c r="J2406" s="199"/>
      <c r="K2406" s="199"/>
      <c r="L2406" s="199"/>
      <c r="M2406" s="199"/>
      <c r="N2406" s="199"/>
      <c r="O2406" s="199"/>
      <c r="P2406" s="199"/>
      <c r="Q2406" s="199"/>
      <c r="R2406" s="199"/>
      <c r="S2406" s="199"/>
      <c r="T2406" s="199"/>
      <c r="U2406" s="199"/>
      <c r="V2406" s="199"/>
      <c r="W2406" s="199"/>
      <c r="X2406" s="199"/>
      <c r="Y2406" s="199"/>
      <c r="Z2406" s="199"/>
      <c r="AA2406" s="199"/>
    </row>
    <row r="2407" spans="1:27">
      <c r="A2407" s="199"/>
      <c r="B2407" s="199"/>
      <c r="C2407" s="199"/>
      <c r="D2407" s="199"/>
      <c r="E2407" s="199"/>
      <c r="F2407" s="199"/>
      <c r="G2407" s="199"/>
      <c r="H2407" s="199"/>
      <c r="I2407" s="199"/>
      <c r="J2407" s="199"/>
      <c r="K2407" s="199"/>
      <c r="L2407" s="199"/>
      <c r="M2407" s="199"/>
      <c r="N2407" s="199"/>
      <c r="O2407" s="199"/>
      <c r="P2407" s="199"/>
      <c r="Q2407" s="199"/>
      <c r="R2407" s="199"/>
      <c r="S2407" s="199"/>
      <c r="T2407" s="199"/>
      <c r="U2407" s="199"/>
      <c r="V2407" s="199"/>
      <c r="W2407" s="199"/>
      <c r="X2407" s="199"/>
      <c r="Y2407" s="199"/>
      <c r="Z2407" s="199"/>
      <c r="AA2407" s="199"/>
    </row>
    <row r="2408" spans="1:27">
      <c r="A2408" s="199"/>
      <c r="B2408" s="199"/>
      <c r="C2408" s="199"/>
      <c r="D2408" s="199"/>
      <c r="E2408" s="199"/>
      <c r="F2408" s="199"/>
      <c r="G2408" s="199"/>
      <c r="H2408" s="199"/>
      <c r="I2408" s="199"/>
      <c r="J2408" s="199"/>
      <c r="K2408" s="199"/>
      <c r="L2408" s="199"/>
      <c r="M2408" s="199"/>
      <c r="N2408" s="199"/>
      <c r="O2408" s="199"/>
      <c r="P2408" s="199"/>
      <c r="Q2408" s="199"/>
      <c r="R2408" s="199"/>
      <c r="S2408" s="199"/>
      <c r="T2408" s="199"/>
      <c r="U2408" s="199"/>
      <c r="V2408" s="199"/>
      <c r="W2408" s="199"/>
      <c r="X2408" s="199"/>
      <c r="Y2408" s="199"/>
      <c r="Z2408" s="199"/>
      <c r="AA2408" s="199"/>
    </row>
    <row r="2409" spans="1:27">
      <c r="A2409" s="199"/>
      <c r="B2409" s="199"/>
      <c r="C2409" s="199"/>
      <c r="D2409" s="199"/>
      <c r="E2409" s="199"/>
      <c r="F2409" s="199"/>
      <c r="G2409" s="199"/>
      <c r="H2409" s="199"/>
      <c r="I2409" s="199"/>
      <c r="J2409" s="199"/>
      <c r="K2409" s="199"/>
      <c r="L2409" s="199"/>
      <c r="M2409" s="199"/>
      <c r="N2409" s="199"/>
      <c r="O2409" s="199"/>
      <c r="P2409" s="199"/>
      <c r="Q2409" s="199"/>
      <c r="R2409" s="199"/>
      <c r="S2409" s="199"/>
      <c r="T2409" s="199"/>
      <c r="U2409" s="199"/>
      <c r="V2409" s="199"/>
      <c r="W2409" s="199"/>
      <c r="X2409" s="199"/>
      <c r="Y2409" s="199"/>
      <c r="Z2409" s="199"/>
      <c r="AA2409" s="199"/>
    </row>
    <row r="2410" spans="1:27">
      <c r="A2410" s="199"/>
      <c r="B2410" s="199"/>
      <c r="C2410" s="199"/>
      <c r="D2410" s="199"/>
      <c r="E2410" s="199"/>
      <c r="F2410" s="199"/>
      <c r="G2410" s="199"/>
      <c r="H2410" s="199"/>
      <c r="I2410" s="199"/>
      <c r="J2410" s="199"/>
      <c r="K2410" s="199"/>
      <c r="L2410" s="199"/>
      <c r="M2410" s="199"/>
      <c r="N2410" s="199"/>
      <c r="O2410" s="199"/>
      <c r="P2410" s="199"/>
      <c r="Q2410" s="199"/>
      <c r="R2410" s="199"/>
      <c r="S2410" s="199"/>
      <c r="T2410" s="199"/>
      <c r="U2410" s="199"/>
      <c r="V2410" s="199"/>
      <c r="W2410" s="199"/>
      <c r="X2410" s="199"/>
      <c r="Y2410" s="199"/>
      <c r="Z2410" s="199"/>
      <c r="AA2410" s="199"/>
    </row>
    <row r="2411" spans="1:27">
      <c r="A2411" s="199"/>
      <c r="B2411" s="199"/>
      <c r="C2411" s="199"/>
      <c r="D2411" s="199"/>
      <c r="E2411" s="199"/>
      <c r="F2411" s="199"/>
      <c r="G2411" s="199"/>
      <c r="H2411" s="199"/>
      <c r="I2411" s="199"/>
      <c r="J2411" s="199"/>
      <c r="K2411" s="199"/>
      <c r="L2411" s="199"/>
      <c r="M2411" s="199"/>
      <c r="N2411" s="199"/>
      <c r="O2411" s="199"/>
      <c r="P2411" s="199"/>
      <c r="Q2411" s="199"/>
      <c r="R2411" s="199"/>
      <c r="S2411" s="199"/>
      <c r="T2411" s="199"/>
      <c r="U2411" s="199"/>
      <c r="V2411" s="199"/>
      <c r="W2411" s="199"/>
      <c r="X2411" s="199"/>
      <c r="Y2411" s="199"/>
      <c r="Z2411" s="199"/>
      <c r="AA2411" s="199"/>
    </row>
    <row r="2412" spans="1:27">
      <c r="A2412" s="199"/>
      <c r="B2412" s="199"/>
      <c r="C2412" s="199"/>
      <c r="D2412" s="199"/>
      <c r="E2412" s="199"/>
      <c r="F2412" s="199"/>
      <c r="G2412" s="199"/>
      <c r="H2412" s="199"/>
      <c r="I2412" s="199"/>
      <c r="J2412" s="199"/>
      <c r="K2412" s="199"/>
      <c r="L2412" s="199"/>
      <c r="M2412" s="199"/>
      <c r="N2412" s="199"/>
      <c r="O2412" s="199"/>
      <c r="P2412" s="199"/>
      <c r="Q2412" s="199"/>
      <c r="R2412" s="199"/>
      <c r="S2412" s="199"/>
      <c r="T2412" s="199"/>
      <c r="U2412" s="199"/>
      <c r="V2412" s="199"/>
      <c r="W2412" s="199"/>
      <c r="X2412" s="199"/>
      <c r="Y2412" s="199"/>
      <c r="Z2412" s="199"/>
      <c r="AA2412" s="199"/>
    </row>
    <row r="2413" spans="1:27">
      <c r="A2413" s="199"/>
      <c r="B2413" s="199"/>
      <c r="C2413" s="199"/>
      <c r="D2413" s="199"/>
      <c r="E2413" s="199"/>
      <c r="F2413" s="199"/>
      <c r="G2413" s="199"/>
      <c r="H2413" s="199"/>
      <c r="I2413" s="199"/>
      <c r="J2413" s="199"/>
      <c r="K2413" s="199"/>
      <c r="L2413" s="199"/>
      <c r="M2413" s="199"/>
      <c r="N2413" s="199"/>
      <c r="O2413" s="199"/>
      <c r="P2413" s="199"/>
      <c r="Q2413" s="199"/>
      <c r="R2413" s="199"/>
      <c r="S2413" s="199"/>
      <c r="T2413" s="199"/>
      <c r="U2413" s="199"/>
      <c r="V2413" s="199"/>
      <c r="W2413" s="199"/>
      <c r="X2413" s="199"/>
      <c r="Y2413" s="199"/>
      <c r="Z2413" s="199"/>
      <c r="AA2413" s="199"/>
    </row>
    <row r="2414" spans="1:27">
      <c r="A2414" s="199"/>
      <c r="B2414" s="199"/>
      <c r="C2414" s="199"/>
      <c r="D2414" s="199"/>
      <c r="E2414" s="199"/>
      <c r="F2414" s="199"/>
      <c r="G2414" s="199"/>
      <c r="H2414" s="199"/>
      <c r="I2414" s="199"/>
      <c r="J2414" s="199"/>
      <c r="K2414" s="199"/>
      <c r="L2414" s="199"/>
      <c r="M2414" s="199"/>
      <c r="N2414" s="199"/>
      <c r="O2414" s="199"/>
      <c r="P2414" s="199"/>
      <c r="Q2414" s="199"/>
      <c r="R2414" s="199"/>
      <c r="S2414" s="199"/>
      <c r="T2414" s="199"/>
      <c r="U2414" s="199"/>
      <c r="V2414" s="199"/>
      <c r="W2414" s="199"/>
      <c r="X2414" s="199"/>
      <c r="Y2414" s="199"/>
      <c r="Z2414" s="199"/>
      <c r="AA2414" s="199"/>
    </row>
    <row r="2415" spans="1:27">
      <c r="A2415" s="199"/>
      <c r="B2415" s="199"/>
      <c r="C2415" s="199"/>
      <c r="D2415" s="199"/>
      <c r="E2415" s="199"/>
      <c r="F2415" s="199"/>
      <c r="G2415" s="199"/>
      <c r="H2415" s="199"/>
      <c r="I2415" s="199"/>
      <c r="J2415" s="199"/>
      <c r="K2415" s="199"/>
      <c r="L2415" s="199"/>
      <c r="M2415" s="199"/>
      <c r="N2415" s="199"/>
      <c r="O2415" s="199"/>
      <c r="P2415" s="199"/>
      <c r="Q2415" s="199"/>
      <c r="R2415" s="199"/>
      <c r="S2415" s="199"/>
      <c r="T2415" s="199"/>
      <c r="U2415" s="199"/>
      <c r="V2415" s="199"/>
      <c r="W2415" s="199"/>
      <c r="X2415" s="199"/>
      <c r="Y2415" s="199"/>
      <c r="Z2415" s="199"/>
      <c r="AA2415" s="199"/>
    </row>
    <row r="2416" spans="1:27">
      <c r="A2416" s="199"/>
      <c r="B2416" s="199"/>
      <c r="C2416" s="199"/>
      <c r="D2416" s="199"/>
      <c r="E2416" s="199"/>
      <c r="F2416" s="199"/>
      <c r="G2416" s="199"/>
      <c r="H2416" s="199"/>
      <c r="I2416" s="199"/>
      <c r="J2416" s="199"/>
      <c r="K2416" s="199"/>
      <c r="L2416" s="199"/>
      <c r="M2416" s="199"/>
      <c r="N2416" s="199"/>
      <c r="O2416" s="199"/>
      <c r="P2416" s="199"/>
      <c r="Q2416" s="199"/>
      <c r="R2416" s="199"/>
      <c r="S2416" s="199"/>
      <c r="T2416" s="199"/>
      <c r="U2416" s="199"/>
      <c r="V2416" s="199"/>
      <c r="W2416" s="199"/>
      <c r="X2416" s="199"/>
      <c r="Y2416" s="199"/>
      <c r="Z2416" s="199"/>
      <c r="AA2416" s="199"/>
    </row>
    <row r="2417" spans="1:27">
      <c r="A2417" s="199"/>
      <c r="B2417" s="199"/>
      <c r="C2417" s="199"/>
      <c r="D2417" s="199"/>
      <c r="E2417" s="199"/>
      <c r="F2417" s="199"/>
      <c r="G2417" s="199"/>
      <c r="H2417" s="199"/>
      <c r="I2417" s="199"/>
      <c r="J2417" s="199"/>
      <c r="K2417" s="199"/>
      <c r="L2417" s="199"/>
      <c r="M2417" s="199"/>
      <c r="N2417" s="199"/>
      <c r="O2417" s="199"/>
      <c r="P2417" s="199"/>
      <c r="Q2417" s="199"/>
      <c r="R2417" s="199"/>
      <c r="S2417" s="199"/>
      <c r="T2417" s="199"/>
      <c r="U2417" s="199"/>
      <c r="V2417" s="199"/>
      <c r="W2417" s="199"/>
      <c r="X2417" s="199"/>
      <c r="Y2417" s="199"/>
      <c r="Z2417" s="199"/>
      <c r="AA2417" s="199"/>
    </row>
    <row r="2418" spans="1:27">
      <c r="A2418" s="199"/>
      <c r="B2418" s="199"/>
      <c r="C2418" s="199"/>
      <c r="D2418" s="199"/>
      <c r="E2418" s="199"/>
      <c r="F2418" s="199"/>
      <c r="G2418" s="199"/>
      <c r="H2418" s="199"/>
      <c r="I2418" s="199"/>
      <c r="J2418" s="199"/>
      <c r="K2418" s="199"/>
      <c r="L2418" s="199"/>
      <c r="M2418" s="199"/>
      <c r="N2418" s="199"/>
      <c r="O2418" s="199"/>
      <c r="P2418" s="199"/>
      <c r="Q2418" s="199"/>
      <c r="R2418" s="199"/>
      <c r="S2418" s="199"/>
      <c r="T2418" s="199"/>
      <c r="U2418" s="199"/>
      <c r="V2418" s="199"/>
      <c r="W2418" s="199"/>
      <c r="X2418" s="199"/>
      <c r="Y2418" s="199"/>
      <c r="Z2418" s="199"/>
      <c r="AA2418" s="199"/>
    </row>
    <row r="2419" spans="1:27">
      <c r="A2419" s="199"/>
      <c r="B2419" s="199"/>
      <c r="C2419" s="199"/>
      <c r="D2419" s="199"/>
      <c r="E2419" s="199"/>
      <c r="F2419" s="199"/>
      <c r="G2419" s="199"/>
      <c r="H2419" s="199"/>
      <c r="I2419" s="199"/>
      <c r="J2419" s="199"/>
      <c r="K2419" s="199"/>
      <c r="L2419" s="199"/>
      <c r="M2419" s="199"/>
      <c r="N2419" s="199"/>
      <c r="O2419" s="199"/>
      <c r="P2419" s="199"/>
      <c r="Q2419" s="199"/>
      <c r="R2419" s="199"/>
      <c r="S2419" s="199"/>
      <c r="T2419" s="199"/>
      <c r="U2419" s="199"/>
      <c r="V2419" s="199"/>
      <c r="W2419" s="199"/>
      <c r="X2419" s="199"/>
      <c r="Y2419" s="199"/>
      <c r="Z2419" s="199"/>
      <c r="AA2419" s="199"/>
    </row>
    <row r="2420" spans="1:27">
      <c r="A2420" s="199"/>
      <c r="B2420" s="199"/>
      <c r="C2420" s="199"/>
      <c r="D2420" s="199"/>
      <c r="E2420" s="199"/>
      <c r="F2420" s="199"/>
      <c r="G2420" s="199"/>
      <c r="H2420" s="199"/>
      <c r="I2420" s="199"/>
      <c r="J2420" s="199"/>
      <c r="K2420" s="199"/>
      <c r="L2420" s="199"/>
      <c r="M2420" s="199"/>
      <c r="N2420" s="199"/>
      <c r="O2420" s="199"/>
      <c r="P2420" s="199"/>
      <c r="Q2420" s="199"/>
      <c r="R2420" s="199"/>
      <c r="S2420" s="199"/>
      <c r="T2420" s="199"/>
      <c r="U2420" s="199"/>
      <c r="V2420" s="199"/>
      <c r="W2420" s="199"/>
      <c r="X2420" s="199"/>
      <c r="Y2420" s="199"/>
      <c r="Z2420" s="199"/>
      <c r="AA2420" s="199"/>
    </row>
    <row r="2421" spans="1:27">
      <c r="A2421" s="199"/>
      <c r="B2421" s="199"/>
      <c r="C2421" s="199"/>
      <c r="D2421" s="199"/>
      <c r="E2421" s="199"/>
      <c r="F2421" s="199"/>
      <c r="G2421" s="199"/>
      <c r="H2421" s="199"/>
      <c r="I2421" s="199"/>
      <c r="J2421" s="199"/>
      <c r="K2421" s="199"/>
      <c r="L2421" s="199"/>
      <c r="M2421" s="199"/>
      <c r="N2421" s="199"/>
      <c r="O2421" s="199"/>
      <c r="P2421" s="199"/>
      <c r="Q2421" s="199"/>
      <c r="R2421" s="199"/>
      <c r="S2421" s="199"/>
      <c r="T2421" s="199"/>
      <c r="U2421" s="199"/>
      <c r="V2421" s="199"/>
      <c r="W2421" s="199"/>
      <c r="X2421" s="199"/>
      <c r="Y2421" s="199"/>
      <c r="Z2421" s="199"/>
      <c r="AA2421" s="199"/>
    </row>
    <row r="2422" spans="1:27">
      <c r="A2422" s="199"/>
      <c r="B2422" s="199"/>
      <c r="C2422" s="199"/>
      <c r="D2422" s="199"/>
      <c r="E2422" s="199"/>
      <c r="F2422" s="199"/>
      <c r="G2422" s="199"/>
      <c r="H2422" s="199"/>
      <c r="I2422" s="199"/>
      <c r="J2422" s="199"/>
      <c r="K2422" s="199"/>
      <c r="L2422" s="199"/>
      <c r="M2422" s="199"/>
      <c r="N2422" s="199"/>
      <c r="O2422" s="199"/>
      <c r="P2422" s="199"/>
      <c r="Q2422" s="199"/>
      <c r="R2422" s="199"/>
      <c r="S2422" s="199"/>
      <c r="T2422" s="199"/>
      <c r="U2422" s="199"/>
      <c r="V2422" s="199"/>
      <c r="W2422" s="199"/>
      <c r="X2422" s="199"/>
      <c r="Y2422" s="199"/>
      <c r="Z2422" s="199"/>
      <c r="AA2422" s="199"/>
    </row>
    <row r="2423" spans="1:27">
      <c r="A2423" s="199"/>
      <c r="B2423" s="199"/>
      <c r="C2423" s="199"/>
      <c r="D2423" s="199"/>
      <c r="E2423" s="199"/>
      <c r="F2423" s="199"/>
      <c r="G2423" s="199"/>
      <c r="H2423" s="199"/>
      <c r="I2423" s="199"/>
      <c r="J2423" s="199"/>
      <c r="K2423" s="199"/>
      <c r="L2423" s="199"/>
      <c r="M2423" s="199"/>
      <c r="N2423" s="199"/>
      <c r="O2423" s="199"/>
      <c r="P2423" s="199"/>
      <c r="Q2423" s="199"/>
      <c r="R2423" s="199"/>
      <c r="S2423" s="199"/>
      <c r="T2423" s="199"/>
      <c r="U2423" s="199"/>
      <c r="V2423" s="199"/>
      <c r="W2423" s="199"/>
      <c r="X2423" s="199"/>
      <c r="Y2423" s="199"/>
      <c r="Z2423" s="199"/>
      <c r="AA2423" s="199"/>
    </row>
    <row r="2424" spans="1:27">
      <c r="A2424" s="199"/>
      <c r="B2424" s="199"/>
      <c r="C2424" s="199"/>
      <c r="D2424" s="199"/>
      <c r="E2424" s="199"/>
      <c r="F2424" s="199"/>
      <c r="G2424" s="199"/>
      <c r="H2424" s="199"/>
      <c r="I2424" s="199"/>
      <c r="J2424" s="199"/>
      <c r="K2424" s="199"/>
      <c r="L2424" s="199"/>
      <c r="M2424" s="199"/>
      <c r="N2424" s="199"/>
      <c r="O2424" s="199"/>
      <c r="P2424" s="199"/>
      <c r="Q2424" s="199"/>
      <c r="R2424" s="199"/>
      <c r="S2424" s="199"/>
      <c r="T2424" s="199"/>
      <c r="U2424" s="199"/>
      <c r="V2424" s="199"/>
      <c r="W2424" s="199"/>
      <c r="X2424" s="199"/>
      <c r="Y2424" s="199"/>
      <c r="Z2424" s="199"/>
      <c r="AA2424" s="199"/>
    </row>
    <row r="2425" spans="1:27">
      <c r="A2425" s="199"/>
      <c r="B2425" s="199"/>
      <c r="C2425" s="199"/>
      <c r="D2425" s="199"/>
      <c r="E2425" s="199"/>
      <c r="F2425" s="199"/>
      <c r="G2425" s="199"/>
      <c r="H2425" s="199"/>
      <c r="I2425" s="199"/>
      <c r="J2425" s="199"/>
      <c r="K2425" s="199"/>
      <c r="L2425" s="199"/>
      <c r="M2425" s="199"/>
      <c r="N2425" s="199"/>
      <c r="O2425" s="199"/>
      <c r="P2425" s="199"/>
      <c r="Q2425" s="199"/>
      <c r="R2425" s="199"/>
      <c r="S2425" s="199"/>
      <c r="T2425" s="199"/>
      <c r="U2425" s="199"/>
      <c r="V2425" s="199"/>
      <c r="W2425" s="199"/>
      <c r="X2425" s="199"/>
      <c r="Y2425" s="199"/>
      <c r="Z2425" s="199"/>
      <c r="AA2425" s="199"/>
    </row>
    <row r="2426" spans="1:27">
      <c r="A2426" s="199"/>
      <c r="B2426" s="199"/>
      <c r="C2426" s="199"/>
      <c r="D2426" s="199"/>
      <c r="E2426" s="199"/>
      <c r="F2426" s="199"/>
      <c r="G2426" s="199"/>
      <c r="H2426" s="199"/>
      <c r="I2426" s="199"/>
      <c r="J2426" s="199"/>
      <c r="K2426" s="199"/>
      <c r="L2426" s="199"/>
      <c r="M2426" s="199"/>
      <c r="N2426" s="199"/>
      <c r="O2426" s="199"/>
      <c r="P2426" s="199"/>
      <c r="Q2426" s="199"/>
      <c r="R2426" s="199"/>
      <c r="S2426" s="199"/>
      <c r="T2426" s="199"/>
      <c r="U2426" s="199"/>
      <c r="V2426" s="199"/>
      <c r="W2426" s="199"/>
      <c r="X2426" s="199"/>
      <c r="Y2426" s="199"/>
      <c r="Z2426" s="199"/>
      <c r="AA2426" s="199"/>
    </row>
    <row r="2427" spans="1:27">
      <c r="A2427" s="199"/>
      <c r="B2427" s="199"/>
      <c r="C2427" s="199"/>
      <c r="D2427" s="199"/>
      <c r="E2427" s="199"/>
      <c r="F2427" s="199"/>
      <c r="G2427" s="199"/>
      <c r="H2427" s="199"/>
      <c r="I2427" s="199"/>
      <c r="J2427" s="199"/>
      <c r="K2427" s="199"/>
      <c r="L2427" s="199"/>
      <c r="M2427" s="199"/>
      <c r="N2427" s="199"/>
      <c r="O2427" s="199"/>
      <c r="P2427" s="199"/>
      <c r="Q2427" s="199"/>
      <c r="R2427" s="199"/>
      <c r="S2427" s="199"/>
      <c r="T2427" s="199"/>
      <c r="U2427" s="199"/>
      <c r="V2427" s="199"/>
      <c r="W2427" s="199"/>
      <c r="X2427" s="199"/>
      <c r="Y2427" s="199"/>
      <c r="Z2427" s="199"/>
      <c r="AA2427" s="199"/>
    </row>
    <row r="2428" spans="1:27">
      <c r="A2428" s="199"/>
      <c r="B2428" s="199"/>
      <c r="C2428" s="199"/>
      <c r="D2428" s="199"/>
      <c r="E2428" s="199"/>
      <c r="F2428" s="199"/>
      <c r="G2428" s="199"/>
      <c r="H2428" s="199"/>
      <c r="I2428" s="199"/>
      <c r="J2428" s="199"/>
      <c r="K2428" s="199"/>
      <c r="L2428" s="199"/>
      <c r="M2428" s="199"/>
      <c r="N2428" s="199"/>
      <c r="O2428" s="199"/>
      <c r="P2428" s="199"/>
      <c r="Q2428" s="199"/>
      <c r="R2428" s="199"/>
      <c r="S2428" s="199"/>
      <c r="T2428" s="199"/>
      <c r="U2428" s="199"/>
      <c r="V2428" s="199"/>
      <c r="W2428" s="199"/>
      <c r="X2428" s="199"/>
      <c r="Y2428" s="199"/>
      <c r="Z2428" s="199"/>
      <c r="AA2428" s="199"/>
    </row>
    <row r="2429" spans="1:27">
      <c r="A2429" s="199"/>
      <c r="B2429" s="199"/>
      <c r="C2429" s="199"/>
      <c r="D2429" s="199"/>
      <c r="E2429" s="199"/>
      <c r="F2429" s="199"/>
      <c r="G2429" s="199"/>
      <c r="H2429" s="199"/>
      <c r="I2429" s="199"/>
      <c r="J2429" s="199"/>
      <c r="K2429" s="199"/>
      <c r="L2429" s="199"/>
      <c r="M2429" s="199"/>
      <c r="N2429" s="199"/>
      <c r="O2429" s="199"/>
      <c r="P2429" s="199"/>
      <c r="Q2429" s="199"/>
      <c r="R2429" s="199"/>
      <c r="S2429" s="199"/>
      <c r="T2429" s="199"/>
      <c r="U2429" s="199"/>
      <c r="V2429" s="199"/>
      <c r="W2429" s="199"/>
      <c r="X2429" s="199"/>
      <c r="Y2429" s="199"/>
      <c r="Z2429" s="199"/>
      <c r="AA2429" s="199"/>
    </row>
    <row r="2430" spans="1:27">
      <c r="A2430" s="199"/>
      <c r="B2430" s="199"/>
      <c r="C2430" s="199"/>
      <c r="D2430" s="199"/>
      <c r="E2430" s="199"/>
      <c r="F2430" s="199"/>
      <c r="G2430" s="199"/>
      <c r="H2430" s="199"/>
      <c r="I2430" s="199"/>
      <c r="J2430" s="199"/>
      <c r="K2430" s="199"/>
      <c r="L2430" s="199"/>
      <c r="M2430" s="199"/>
      <c r="N2430" s="199"/>
      <c r="O2430" s="199"/>
      <c r="P2430" s="199"/>
      <c r="Q2430" s="199"/>
      <c r="R2430" s="199"/>
      <c r="S2430" s="199"/>
      <c r="T2430" s="199"/>
      <c r="U2430" s="199"/>
      <c r="V2430" s="199"/>
      <c r="W2430" s="199"/>
      <c r="X2430" s="199"/>
      <c r="Y2430" s="199"/>
      <c r="Z2430" s="199"/>
      <c r="AA2430" s="199"/>
    </row>
    <row r="2431" spans="1:27">
      <c r="A2431" s="199"/>
      <c r="B2431" s="199"/>
      <c r="C2431" s="199"/>
      <c r="D2431" s="199"/>
      <c r="E2431" s="199"/>
      <c r="F2431" s="199"/>
      <c r="G2431" s="199"/>
      <c r="H2431" s="199"/>
      <c r="I2431" s="199"/>
      <c r="J2431" s="199"/>
      <c r="K2431" s="199"/>
      <c r="L2431" s="199"/>
      <c r="M2431" s="199"/>
      <c r="N2431" s="199"/>
      <c r="O2431" s="199"/>
      <c r="P2431" s="199"/>
      <c r="Q2431" s="199"/>
      <c r="R2431" s="199"/>
      <c r="S2431" s="199"/>
      <c r="T2431" s="199"/>
      <c r="U2431" s="199"/>
      <c r="V2431" s="199"/>
      <c r="W2431" s="199"/>
      <c r="X2431" s="199"/>
      <c r="Y2431" s="199"/>
      <c r="Z2431" s="199"/>
      <c r="AA2431" s="199"/>
    </row>
    <row r="2432" spans="1:27">
      <c r="A2432" s="199"/>
      <c r="B2432" s="199"/>
      <c r="C2432" s="199"/>
      <c r="D2432" s="199"/>
      <c r="E2432" s="199"/>
      <c r="F2432" s="199"/>
      <c r="G2432" s="199"/>
      <c r="H2432" s="199"/>
      <c r="I2432" s="199"/>
      <c r="J2432" s="199"/>
      <c r="K2432" s="199"/>
      <c r="L2432" s="199"/>
      <c r="M2432" s="199"/>
      <c r="N2432" s="199"/>
      <c r="O2432" s="199"/>
      <c r="P2432" s="199"/>
      <c r="Q2432" s="199"/>
      <c r="R2432" s="199"/>
      <c r="S2432" s="199"/>
      <c r="T2432" s="199"/>
      <c r="U2432" s="199"/>
      <c r="V2432" s="199"/>
      <c r="W2432" s="199"/>
      <c r="X2432" s="199"/>
      <c r="Y2432" s="199"/>
      <c r="Z2432" s="199"/>
      <c r="AA2432" s="199"/>
    </row>
    <row r="2433" spans="1:27">
      <c r="A2433" s="199"/>
      <c r="B2433" s="199"/>
      <c r="C2433" s="199"/>
      <c r="D2433" s="199"/>
      <c r="E2433" s="199"/>
      <c r="F2433" s="199"/>
      <c r="G2433" s="199"/>
      <c r="H2433" s="199"/>
      <c r="I2433" s="199"/>
      <c r="J2433" s="199"/>
      <c r="K2433" s="199"/>
      <c r="L2433" s="199"/>
      <c r="M2433" s="199"/>
      <c r="N2433" s="199"/>
      <c r="O2433" s="199"/>
      <c r="P2433" s="199"/>
      <c r="Q2433" s="199"/>
      <c r="R2433" s="199"/>
      <c r="S2433" s="199"/>
      <c r="T2433" s="199"/>
      <c r="U2433" s="199"/>
      <c r="V2433" s="199"/>
      <c r="W2433" s="199"/>
      <c r="X2433" s="199"/>
      <c r="Y2433" s="199"/>
      <c r="Z2433" s="199"/>
      <c r="AA2433" s="199"/>
    </row>
    <row r="2434" spans="1:27">
      <c r="A2434" s="199"/>
      <c r="B2434" s="199"/>
      <c r="C2434" s="199"/>
      <c r="D2434" s="199"/>
      <c r="E2434" s="199"/>
      <c r="F2434" s="199"/>
      <c r="G2434" s="199"/>
      <c r="H2434" s="199"/>
      <c r="I2434" s="199"/>
      <c r="J2434" s="199"/>
      <c r="K2434" s="199"/>
      <c r="L2434" s="199"/>
      <c r="M2434" s="199"/>
      <c r="N2434" s="199"/>
      <c r="O2434" s="199"/>
      <c r="P2434" s="199"/>
      <c r="Q2434" s="199"/>
      <c r="R2434" s="199"/>
      <c r="S2434" s="199"/>
      <c r="T2434" s="199"/>
      <c r="U2434" s="199"/>
      <c r="V2434" s="199"/>
      <c r="W2434" s="199"/>
      <c r="X2434" s="199"/>
      <c r="Y2434" s="199"/>
      <c r="Z2434" s="199"/>
      <c r="AA2434" s="199"/>
    </row>
    <row r="2435" spans="1:27">
      <c r="A2435" s="199"/>
      <c r="B2435" s="199"/>
      <c r="C2435" s="199"/>
      <c r="D2435" s="199"/>
      <c r="E2435" s="199"/>
      <c r="F2435" s="199"/>
      <c r="G2435" s="199"/>
      <c r="H2435" s="199"/>
      <c r="I2435" s="199"/>
      <c r="J2435" s="199"/>
      <c r="K2435" s="199"/>
      <c r="L2435" s="199"/>
      <c r="M2435" s="199"/>
      <c r="N2435" s="199"/>
      <c r="O2435" s="199"/>
      <c r="P2435" s="199"/>
      <c r="Q2435" s="199"/>
      <c r="R2435" s="199"/>
      <c r="S2435" s="199"/>
      <c r="T2435" s="199"/>
      <c r="U2435" s="199"/>
      <c r="V2435" s="199"/>
      <c r="W2435" s="199"/>
      <c r="X2435" s="199"/>
      <c r="Y2435" s="199"/>
      <c r="Z2435" s="199"/>
      <c r="AA2435" s="199"/>
    </row>
    <row r="2436" spans="1:27">
      <c r="A2436" s="199"/>
      <c r="B2436" s="199"/>
      <c r="C2436" s="199"/>
      <c r="D2436" s="199"/>
      <c r="E2436" s="199"/>
      <c r="F2436" s="199"/>
      <c r="G2436" s="199"/>
      <c r="H2436" s="199"/>
      <c r="I2436" s="199"/>
      <c r="J2436" s="199"/>
      <c r="K2436" s="199"/>
      <c r="L2436" s="199"/>
      <c r="M2436" s="199"/>
      <c r="N2436" s="199"/>
      <c r="O2436" s="199"/>
      <c r="P2436" s="199"/>
      <c r="Q2436" s="199"/>
      <c r="R2436" s="199"/>
      <c r="S2436" s="199"/>
      <c r="T2436" s="199"/>
      <c r="U2436" s="199"/>
      <c r="V2436" s="199"/>
      <c r="W2436" s="199"/>
      <c r="X2436" s="199"/>
      <c r="Y2436" s="199"/>
      <c r="Z2436" s="199"/>
      <c r="AA2436" s="199"/>
    </row>
    <row r="2437" spans="1:27">
      <c r="A2437" s="199"/>
      <c r="B2437" s="199"/>
      <c r="C2437" s="199"/>
      <c r="D2437" s="199"/>
      <c r="E2437" s="199"/>
      <c r="F2437" s="199"/>
      <c r="G2437" s="199"/>
      <c r="H2437" s="199"/>
      <c r="I2437" s="199"/>
      <c r="J2437" s="199"/>
      <c r="K2437" s="199"/>
      <c r="L2437" s="199"/>
      <c r="M2437" s="199"/>
      <c r="N2437" s="199"/>
      <c r="O2437" s="199"/>
      <c r="P2437" s="199"/>
      <c r="Q2437" s="199"/>
      <c r="R2437" s="199"/>
      <c r="S2437" s="199"/>
      <c r="T2437" s="199"/>
      <c r="U2437" s="199"/>
      <c r="V2437" s="199"/>
      <c r="W2437" s="199"/>
      <c r="X2437" s="199"/>
      <c r="Y2437" s="199"/>
      <c r="Z2437" s="199"/>
      <c r="AA2437" s="199"/>
    </row>
    <row r="2438" spans="1:27">
      <c r="A2438" s="199"/>
      <c r="B2438" s="199"/>
      <c r="C2438" s="199"/>
      <c r="D2438" s="199"/>
      <c r="E2438" s="199"/>
      <c r="F2438" s="199"/>
      <c r="G2438" s="199"/>
      <c r="H2438" s="199"/>
      <c r="I2438" s="199"/>
      <c r="J2438" s="199"/>
      <c r="K2438" s="199"/>
      <c r="L2438" s="199"/>
      <c r="M2438" s="199"/>
      <c r="N2438" s="199"/>
      <c r="O2438" s="199"/>
      <c r="P2438" s="199"/>
      <c r="Q2438" s="199"/>
      <c r="R2438" s="199"/>
      <c r="S2438" s="199"/>
      <c r="T2438" s="199"/>
      <c r="U2438" s="199"/>
      <c r="V2438" s="199"/>
      <c r="W2438" s="199"/>
      <c r="X2438" s="199"/>
      <c r="Y2438" s="199"/>
      <c r="Z2438" s="199"/>
      <c r="AA2438" s="199"/>
    </row>
    <row r="2439" spans="1:27">
      <c r="A2439" s="199"/>
      <c r="B2439" s="199"/>
      <c r="C2439" s="199"/>
      <c r="D2439" s="199"/>
      <c r="E2439" s="199"/>
      <c r="F2439" s="199"/>
      <c r="G2439" s="199"/>
      <c r="H2439" s="199"/>
      <c r="I2439" s="199"/>
      <c r="J2439" s="199"/>
      <c r="K2439" s="199"/>
      <c r="L2439" s="199"/>
      <c r="M2439" s="199"/>
      <c r="N2439" s="199"/>
      <c r="O2439" s="199"/>
      <c r="P2439" s="199"/>
      <c r="Q2439" s="199"/>
      <c r="R2439" s="199"/>
      <c r="S2439" s="199"/>
      <c r="T2439" s="199"/>
      <c r="U2439" s="199"/>
      <c r="V2439" s="199"/>
      <c r="W2439" s="199"/>
      <c r="X2439" s="199"/>
      <c r="Y2439" s="199"/>
      <c r="Z2439" s="199"/>
      <c r="AA2439" s="199"/>
    </row>
    <row r="2440" spans="1:27">
      <c r="A2440" s="199"/>
      <c r="B2440" s="199"/>
      <c r="C2440" s="199"/>
      <c r="D2440" s="199"/>
      <c r="E2440" s="199"/>
      <c r="F2440" s="199"/>
      <c r="G2440" s="199"/>
      <c r="H2440" s="199"/>
      <c r="I2440" s="199"/>
      <c r="J2440" s="199"/>
      <c r="K2440" s="199"/>
      <c r="L2440" s="199"/>
      <c r="M2440" s="199"/>
      <c r="N2440" s="199"/>
      <c r="O2440" s="199"/>
      <c r="P2440" s="199"/>
      <c r="Q2440" s="199"/>
      <c r="R2440" s="199"/>
      <c r="S2440" s="199"/>
      <c r="T2440" s="199"/>
      <c r="U2440" s="199"/>
      <c r="V2440" s="199"/>
      <c r="W2440" s="199"/>
      <c r="X2440" s="199"/>
      <c r="Y2440" s="199"/>
      <c r="Z2440" s="199"/>
      <c r="AA2440" s="199"/>
    </row>
    <row r="2441" spans="1:27">
      <c r="A2441" s="199"/>
      <c r="B2441" s="199"/>
      <c r="C2441" s="199"/>
      <c r="D2441" s="199"/>
      <c r="E2441" s="199"/>
      <c r="F2441" s="199"/>
      <c r="G2441" s="199"/>
      <c r="H2441" s="199"/>
      <c r="I2441" s="199"/>
      <c r="J2441" s="199"/>
      <c r="K2441" s="199"/>
      <c r="L2441" s="199"/>
      <c r="M2441" s="199"/>
      <c r="N2441" s="199"/>
      <c r="O2441" s="199"/>
      <c r="P2441" s="199"/>
      <c r="Q2441" s="199"/>
      <c r="R2441" s="199"/>
      <c r="S2441" s="199"/>
      <c r="T2441" s="199"/>
      <c r="U2441" s="199"/>
      <c r="V2441" s="199"/>
      <c r="W2441" s="199"/>
      <c r="X2441" s="199"/>
      <c r="Y2441" s="199"/>
      <c r="Z2441" s="199"/>
      <c r="AA2441" s="199"/>
    </row>
    <row r="2442" spans="1:27">
      <c r="A2442" s="199"/>
      <c r="B2442" s="199"/>
      <c r="C2442" s="199"/>
      <c r="D2442" s="199"/>
      <c r="E2442" s="199"/>
      <c r="F2442" s="199"/>
      <c r="G2442" s="199"/>
      <c r="H2442" s="199"/>
      <c r="I2442" s="199"/>
      <c r="J2442" s="199"/>
      <c r="K2442" s="199"/>
      <c r="L2442" s="199"/>
      <c r="M2442" s="199"/>
      <c r="N2442" s="199"/>
      <c r="O2442" s="199"/>
      <c r="P2442" s="199"/>
      <c r="Q2442" s="199"/>
      <c r="R2442" s="199"/>
      <c r="S2442" s="199"/>
      <c r="T2442" s="199"/>
      <c r="U2442" s="199"/>
      <c r="V2442" s="199"/>
      <c r="W2442" s="199"/>
      <c r="X2442" s="199"/>
      <c r="Y2442" s="199"/>
      <c r="Z2442" s="199"/>
      <c r="AA2442" s="199"/>
    </row>
    <row r="2443" spans="1:27">
      <c r="A2443" s="199"/>
      <c r="B2443" s="199"/>
      <c r="C2443" s="199"/>
      <c r="D2443" s="199"/>
      <c r="E2443" s="199"/>
      <c r="F2443" s="199"/>
      <c r="G2443" s="199"/>
      <c r="H2443" s="199"/>
      <c r="I2443" s="199"/>
      <c r="J2443" s="199"/>
      <c r="K2443" s="199"/>
      <c r="L2443" s="199"/>
      <c r="M2443" s="199"/>
      <c r="N2443" s="199"/>
      <c r="O2443" s="199"/>
      <c r="P2443" s="199"/>
      <c r="Q2443" s="199"/>
      <c r="R2443" s="199"/>
      <c r="S2443" s="199"/>
      <c r="T2443" s="199"/>
      <c r="U2443" s="199"/>
      <c r="V2443" s="199"/>
      <c r="W2443" s="199"/>
      <c r="X2443" s="199"/>
      <c r="Y2443" s="199"/>
      <c r="Z2443" s="199"/>
      <c r="AA2443" s="199"/>
    </row>
    <row r="2444" spans="1:27">
      <c r="A2444" s="199"/>
      <c r="B2444" s="199"/>
      <c r="C2444" s="199"/>
      <c r="D2444" s="199"/>
      <c r="E2444" s="199"/>
      <c r="F2444" s="199"/>
      <c r="G2444" s="199"/>
      <c r="H2444" s="199"/>
      <c r="I2444" s="199"/>
      <c r="J2444" s="199"/>
      <c r="K2444" s="199"/>
      <c r="L2444" s="199"/>
      <c r="M2444" s="199"/>
      <c r="N2444" s="199"/>
      <c r="O2444" s="199"/>
      <c r="P2444" s="199"/>
      <c r="Q2444" s="199"/>
      <c r="R2444" s="199"/>
      <c r="S2444" s="199"/>
      <c r="T2444" s="199"/>
      <c r="U2444" s="199"/>
      <c r="V2444" s="199"/>
      <c r="W2444" s="199"/>
      <c r="X2444" s="199"/>
      <c r="Y2444" s="199"/>
      <c r="Z2444" s="199"/>
      <c r="AA2444" s="199"/>
    </row>
    <row r="2445" spans="1:27">
      <c r="A2445" s="199"/>
      <c r="B2445" s="199"/>
      <c r="C2445" s="199"/>
      <c r="D2445" s="199"/>
      <c r="E2445" s="199"/>
      <c r="F2445" s="199"/>
      <c r="G2445" s="199"/>
      <c r="H2445" s="199"/>
      <c r="I2445" s="199"/>
      <c r="J2445" s="199"/>
      <c r="K2445" s="199"/>
      <c r="L2445" s="199"/>
      <c r="M2445" s="199"/>
      <c r="N2445" s="199"/>
      <c r="O2445" s="199"/>
      <c r="P2445" s="199"/>
      <c r="Q2445" s="199"/>
      <c r="R2445" s="199"/>
      <c r="S2445" s="199"/>
      <c r="T2445" s="199"/>
      <c r="U2445" s="199"/>
      <c r="V2445" s="199"/>
      <c r="W2445" s="199"/>
      <c r="X2445" s="199"/>
      <c r="Y2445" s="199"/>
      <c r="Z2445" s="199"/>
      <c r="AA2445" s="199"/>
    </row>
    <row r="2446" spans="1:27">
      <c r="A2446" s="199"/>
      <c r="B2446" s="199"/>
      <c r="C2446" s="199"/>
      <c r="D2446" s="199"/>
      <c r="E2446" s="199"/>
      <c r="F2446" s="199"/>
      <c r="G2446" s="199"/>
      <c r="H2446" s="199"/>
      <c r="I2446" s="199"/>
      <c r="J2446" s="199"/>
      <c r="K2446" s="199"/>
      <c r="L2446" s="199"/>
      <c r="M2446" s="199"/>
      <c r="N2446" s="199"/>
      <c r="O2446" s="199"/>
      <c r="P2446" s="199"/>
      <c r="Q2446" s="199"/>
      <c r="R2446" s="199"/>
      <c r="S2446" s="199"/>
      <c r="T2446" s="199"/>
      <c r="U2446" s="199"/>
      <c r="V2446" s="199"/>
      <c r="W2446" s="199"/>
      <c r="X2446" s="199"/>
      <c r="Y2446" s="199"/>
      <c r="Z2446" s="199"/>
      <c r="AA2446" s="199"/>
    </row>
    <row r="2447" spans="1:27">
      <c r="A2447" s="199"/>
      <c r="B2447" s="199"/>
      <c r="C2447" s="199"/>
      <c r="D2447" s="199"/>
      <c r="E2447" s="199"/>
      <c r="F2447" s="199"/>
      <c r="G2447" s="199"/>
      <c r="H2447" s="199"/>
      <c r="I2447" s="199"/>
      <c r="J2447" s="199"/>
      <c r="K2447" s="199"/>
      <c r="L2447" s="199"/>
      <c r="M2447" s="199"/>
      <c r="N2447" s="199"/>
      <c r="O2447" s="199"/>
      <c r="P2447" s="199"/>
      <c r="Q2447" s="199"/>
      <c r="R2447" s="199"/>
      <c r="S2447" s="199"/>
      <c r="T2447" s="199"/>
      <c r="U2447" s="199"/>
      <c r="V2447" s="199"/>
      <c r="W2447" s="199"/>
      <c r="X2447" s="199"/>
      <c r="Y2447" s="199"/>
      <c r="Z2447" s="199"/>
      <c r="AA2447" s="199"/>
    </row>
    <row r="2448" spans="1:27">
      <c r="A2448" s="199"/>
      <c r="B2448" s="199"/>
      <c r="C2448" s="199"/>
      <c r="D2448" s="199"/>
      <c r="E2448" s="199"/>
      <c r="F2448" s="199"/>
      <c r="G2448" s="199"/>
      <c r="H2448" s="199"/>
      <c r="I2448" s="199"/>
      <c r="J2448" s="199"/>
      <c r="K2448" s="199"/>
      <c r="L2448" s="199"/>
      <c r="M2448" s="199"/>
      <c r="N2448" s="199"/>
      <c r="O2448" s="199"/>
      <c r="P2448" s="199"/>
      <c r="Q2448" s="199"/>
      <c r="R2448" s="199"/>
      <c r="S2448" s="199"/>
      <c r="T2448" s="199"/>
      <c r="U2448" s="199"/>
      <c r="V2448" s="199"/>
      <c r="W2448" s="199"/>
      <c r="X2448" s="199"/>
      <c r="Y2448" s="199"/>
      <c r="Z2448" s="199"/>
      <c r="AA2448" s="199"/>
    </row>
    <row r="2449" spans="1:27">
      <c r="A2449" s="199"/>
      <c r="B2449" s="199"/>
      <c r="C2449" s="199"/>
      <c r="D2449" s="199"/>
      <c r="E2449" s="199"/>
      <c r="F2449" s="199"/>
      <c r="G2449" s="199"/>
      <c r="H2449" s="199"/>
      <c r="I2449" s="199"/>
      <c r="J2449" s="199"/>
      <c r="K2449" s="199"/>
      <c r="L2449" s="199"/>
      <c r="M2449" s="199"/>
      <c r="N2449" s="199"/>
      <c r="O2449" s="199"/>
      <c r="P2449" s="199"/>
      <c r="Q2449" s="199"/>
      <c r="R2449" s="199"/>
      <c r="S2449" s="199"/>
      <c r="T2449" s="199"/>
      <c r="U2449" s="199"/>
      <c r="V2449" s="199"/>
      <c r="W2449" s="199"/>
      <c r="X2449" s="199"/>
      <c r="Y2449" s="199"/>
      <c r="Z2449" s="199"/>
      <c r="AA2449" s="199"/>
    </row>
    <row r="2450" spans="1:27">
      <c r="A2450" s="199"/>
      <c r="B2450" s="199"/>
      <c r="C2450" s="199"/>
      <c r="D2450" s="199"/>
      <c r="E2450" s="199"/>
      <c r="F2450" s="199"/>
      <c r="G2450" s="199"/>
      <c r="H2450" s="199"/>
      <c r="I2450" s="199"/>
      <c r="J2450" s="199"/>
      <c r="K2450" s="199"/>
      <c r="L2450" s="199"/>
      <c r="M2450" s="199"/>
      <c r="N2450" s="199"/>
      <c r="O2450" s="199"/>
      <c r="P2450" s="199"/>
      <c r="Q2450" s="199"/>
      <c r="R2450" s="199"/>
      <c r="S2450" s="199"/>
      <c r="T2450" s="199"/>
      <c r="U2450" s="199"/>
      <c r="V2450" s="199"/>
      <c r="W2450" s="199"/>
      <c r="X2450" s="199"/>
      <c r="Y2450" s="199"/>
      <c r="Z2450" s="199"/>
      <c r="AA2450" s="199"/>
    </row>
    <row r="2451" spans="1:27">
      <c r="A2451" s="199"/>
      <c r="B2451" s="199"/>
      <c r="C2451" s="199"/>
      <c r="D2451" s="199"/>
      <c r="E2451" s="199"/>
      <c r="F2451" s="199"/>
      <c r="G2451" s="199"/>
      <c r="H2451" s="199"/>
      <c r="I2451" s="199"/>
      <c r="J2451" s="199"/>
      <c r="K2451" s="199"/>
      <c r="L2451" s="199"/>
      <c r="M2451" s="199"/>
      <c r="N2451" s="199"/>
      <c r="O2451" s="199"/>
      <c r="P2451" s="199"/>
      <c r="Q2451" s="199"/>
      <c r="R2451" s="199"/>
      <c r="S2451" s="199"/>
      <c r="T2451" s="199"/>
      <c r="U2451" s="199"/>
      <c r="V2451" s="199"/>
      <c r="W2451" s="199"/>
      <c r="X2451" s="199"/>
      <c r="Y2451" s="199"/>
      <c r="Z2451" s="199"/>
      <c r="AA2451" s="199"/>
    </row>
    <row r="2452" spans="1:27">
      <c r="A2452" s="199"/>
      <c r="B2452" s="199"/>
      <c r="C2452" s="199"/>
      <c r="D2452" s="199"/>
      <c r="E2452" s="199"/>
      <c r="F2452" s="199"/>
      <c r="G2452" s="199"/>
      <c r="H2452" s="199"/>
      <c r="I2452" s="199"/>
      <c r="J2452" s="199"/>
      <c r="K2452" s="199"/>
      <c r="L2452" s="199"/>
      <c r="M2452" s="199"/>
      <c r="N2452" s="199"/>
      <c r="O2452" s="199"/>
      <c r="P2452" s="199"/>
      <c r="Q2452" s="199"/>
      <c r="R2452" s="199"/>
      <c r="S2452" s="199"/>
      <c r="T2452" s="199"/>
      <c r="U2452" s="199"/>
      <c r="V2452" s="199"/>
      <c r="W2452" s="199"/>
      <c r="X2452" s="199"/>
      <c r="Y2452" s="199"/>
      <c r="Z2452" s="199"/>
      <c r="AA2452" s="199"/>
    </row>
    <row r="2453" spans="1:27">
      <c r="A2453" s="199"/>
      <c r="B2453" s="199"/>
      <c r="C2453" s="199"/>
      <c r="D2453" s="199"/>
      <c r="E2453" s="199"/>
      <c r="F2453" s="199"/>
      <c r="G2453" s="199"/>
      <c r="H2453" s="199"/>
      <c r="I2453" s="199"/>
      <c r="J2453" s="199"/>
      <c r="K2453" s="199"/>
      <c r="L2453" s="199"/>
      <c r="M2453" s="199"/>
      <c r="N2453" s="199"/>
      <c r="O2453" s="199"/>
      <c r="P2453" s="199"/>
      <c r="Q2453" s="199"/>
      <c r="R2453" s="199"/>
      <c r="S2453" s="199"/>
      <c r="T2453" s="199"/>
      <c r="U2453" s="199"/>
      <c r="V2453" s="199"/>
      <c r="W2453" s="199"/>
      <c r="X2453" s="199"/>
      <c r="Y2453" s="199"/>
      <c r="Z2453" s="199"/>
      <c r="AA2453" s="199"/>
    </row>
    <row r="2454" spans="1:27">
      <c r="A2454" s="199"/>
      <c r="B2454" s="199"/>
      <c r="C2454" s="199"/>
      <c r="D2454" s="199"/>
      <c r="E2454" s="199"/>
      <c r="F2454" s="199"/>
      <c r="G2454" s="199"/>
      <c r="H2454" s="199"/>
      <c r="I2454" s="199"/>
      <c r="J2454" s="199"/>
      <c r="K2454" s="199"/>
      <c r="L2454" s="199"/>
      <c r="M2454" s="199"/>
      <c r="N2454" s="199"/>
      <c r="O2454" s="199"/>
      <c r="P2454" s="199"/>
      <c r="Q2454" s="199"/>
      <c r="R2454" s="199"/>
      <c r="S2454" s="199"/>
      <c r="T2454" s="199"/>
      <c r="U2454" s="199"/>
      <c r="V2454" s="199"/>
      <c r="W2454" s="199"/>
      <c r="X2454" s="199"/>
      <c r="Y2454" s="199"/>
      <c r="Z2454" s="199"/>
      <c r="AA2454" s="199"/>
    </row>
    <row r="2455" spans="1:27">
      <c r="A2455" s="199"/>
      <c r="B2455" s="199"/>
      <c r="C2455" s="199"/>
      <c r="D2455" s="199"/>
      <c r="E2455" s="199"/>
      <c r="F2455" s="199"/>
      <c r="G2455" s="199"/>
      <c r="H2455" s="199"/>
      <c r="I2455" s="199"/>
      <c r="J2455" s="199"/>
      <c r="K2455" s="199"/>
      <c r="L2455" s="199"/>
      <c r="M2455" s="199"/>
      <c r="N2455" s="199"/>
      <c r="O2455" s="199"/>
      <c r="P2455" s="199"/>
      <c r="Q2455" s="199"/>
      <c r="R2455" s="199"/>
      <c r="S2455" s="199"/>
      <c r="T2455" s="199"/>
      <c r="U2455" s="199"/>
      <c r="V2455" s="199"/>
      <c r="W2455" s="199"/>
      <c r="X2455" s="199"/>
      <c r="Y2455" s="199"/>
      <c r="Z2455" s="199"/>
      <c r="AA2455" s="199"/>
    </row>
    <row r="2456" spans="1:27">
      <c r="A2456" s="199"/>
      <c r="B2456" s="199"/>
      <c r="C2456" s="199"/>
      <c r="D2456" s="199"/>
      <c r="E2456" s="199"/>
      <c r="F2456" s="199"/>
      <c r="G2456" s="199"/>
      <c r="H2456" s="199"/>
      <c r="I2456" s="199"/>
      <c r="J2456" s="199"/>
      <c r="K2456" s="199"/>
      <c r="L2456" s="199"/>
      <c r="M2456" s="199"/>
      <c r="N2456" s="199"/>
      <c r="O2456" s="199"/>
      <c r="P2456" s="199"/>
      <c r="Q2456" s="199"/>
      <c r="R2456" s="199"/>
      <c r="S2456" s="199"/>
      <c r="T2456" s="199"/>
      <c r="U2456" s="199"/>
      <c r="V2456" s="199"/>
      <c r="W2456" s="199"/>
      <c r="X2456" s="199"/>
      <c r="Y2456" s="199"/>
      <c r="Z2456" s="199"/>
      <c r="AA2456" s="199"/>
    </row>
    <row r="2457" spans="1:27">
      <c r="A2457" s="199"/>
      <c r="B2457" s="199"/>
      <c r="C2457" s="199"/>
      <c r="D2457" s="199"/>
      <c r="E2457" s="199"/>
      <c r="F2457" s="199"/>
      <c r="G2457" s="199"/>
      <c r="H2457" s="199"/>
      <c r="I2457" s="199"/>
      <c r="J2457" s="199"/>
      <c r="K2457" s="199"/>
      <c r="L2457" s="199"/>
      <c r="M2457" s="199"/>
      <c r="N2457" s="199"/>
      <c r="O2457" s="199"/>
      <c r="P2457" s="199"/>
      <c r="Q2457" s="199"/>
      <c r="R2457" s="199"/>
      <c r="S2457" s="199"/>
      <c r="T2457" s="199"/>
      <c r="U2457" s="199"/>
      <c r="V2457" s="199"/>
      <c r="W2457" s="199"/>
      <c r="X2457" s="199"/>
      <c r="Y2457" s="199"/>
      <c r="Z2457" s="199"/>
      <c r="AA2457" s="199"/>
    </row>
    <row r="2458" spans="1:27">
      <c r="A2458" s="199"/>
      <c r="B2458" s="199"/>
      <c r="C2458" s="199"/>
      <c r="D2458" s="199"/>
      <c r="E2458" s="199"/>
      <c r="F2458" s="199"/>
      <c r="G2458" s="199"/>
      <c r="H2458" s="199"/>
      <c r="I2458" s="199"/>
      <c r="J2458" s="199"/>
      <c r="K2458" s="199"/>
      <c r="L2458" s="199"/>
      <c r="M2458" s="199"/>
      <c r="N2458" s="199"/>
      <c r="O2458" s="199"/>
      <c r="P2458" s="199"/>
      <c r="Q2458" s="199"/>
      <c r="R2458" s="199"/>
      <c r="S2458" s="199"/>
      <c r="T2458" s="199"/>
      <c r="U2458" s="199"/>
      <c r="V2458" s="199"/>
      <c r="W2458" s="199"/>
      <c r="X2458" s="199"/>
      <c r="Y2458" s="199"/>
      <c r="Z2458" s="199"/>
      <c r="AA2458" s="199"/>
    </row>
    <row r="2459" spans="1:27">
      <c r="A2459" s="199"/>
      <c r="B2459" s="199"/>
      <c r="C2459" s="199"/>
      <c r="D2459" s="199"/>
      <c r="E2459" s="199"/>
      <c r="F2459" s="199"/>
      <c r="G2459" s="199"/>
      <c r="H2459" s="199"/>
      <c r="I2459" s="199"/>
      <c r="J2459" s="199"/>
      <c r="K2459" s="199"/>
      <c r="L2459" s="199"/>
      <c r="M2459" s="199"/>
      <c r="N2459" s="199"/>
      <c r="O2459" s="199"/>
      <c r="P2459" s="199"/>
      <c r="Q2459" s="199"/>
      <c r="R2459" s="199"/>
      <c r="S2459" s="199"/>
      <c r="T2459" s="199"/>
      <c r="U2459" s="199"/>
      <c r="V2459" s="199"/>
      <c r="W2459" s="199"/>
      <c r="X2459" s="199"/>
      <c r="Y2459" s="199"/>
      <c r="Z2459" s="199"/>
      <c r="AA2459" s="199"/>
    </row>
    <row r="2460" spans="1:27">
      <c r="A2460" s="199"/>
      <c r="B2460" s="199"/>
      <c r="C2460" s="199"/>
      <c r="D2460" s="199"/>
      <c r="E2460" s="199"/>
      <c r="F2460" s="199"/>
      <c r="G2460" s="199"/>
      <c r="H2460" s="199"/>
      <c r="I2460" s="199"/>
      <c r="J2460" s="199"/>
      <c r="K2460" s="199"/>
      <c r="L2460" s="199"/>
      <c r="M2460" s="199"/>
      <c r="N2460" s="199"/>
      <c r="O2460" s="199"/>
      <c r="P2460" s="199"/>
      <c r="Q2460" s="199"/>
      <c r="R2460" s="199"/>
      <c r="S2460" s="199"/>
      <c r="T2460" s="199"/>
      <c r="U2460" s="199"/>
      <c r="V2460" s="199"/>
      <c r="W2460" s="199"/>
      <c r="X2460" s="199"/>
      <c r="Y2460" s="199"/>
      <c r="Z2460" s="199"/>
      <c r="AA2460" s="199"/>
    </row>
    <row r="2461" spans="1:27">
      <c r="A2461" s="199"/>
      <c r="B2461" s="199"/>
      <c r="C2461" s="199"/>
      <c r="D2461" s="199"/>
      <c r="E2461" s="199"/>
      <c r="F2461" s="199"/>
      <c r="G2461" s="199"/>
      <c r="H2461" s="199"/>
      <c r="I2461" s="199"/>
      <c r="J2461" s="199"/>
      <c r="K2461" s="199"/>
      <c r="L2461" s="199"/>
      <c r="M2461" s="199"/>
      <c r="N2461" s="199"/>
      <c r="O2461" s="199"/>
      <c r="P2461" s="199"/>
      <c r="Q2461" s="199"/>
      <c r="R2461" s="199"/>
      <c r="S2461" s="199"/>
      <c r="T2461" s="199"/>
      <c r="U2461" s="199"/>
      <c r="V2461" s="199"/>
      <c r="W2461" s="199"/>
      <c r="X2461" s="199"/>
      <c r="Y2461" s="199"/>
      <c r="Z2461" s="199"/>
      <c r="AA2461" s="199"/>
    </row>
    <row r="2462" spans="1:27">
      <c r="A2462" s="199"/>
      <c r="B2462" s="199"/>
      <c r="C2462" s="199"/>
      <c r="D2462" s="199"/>
      <c r="E2462" s="199"/>
      <c r="F2462" s="199"/>
      <c r="G2462" s="199"/>
      <c r="H2462" s="199"/>
      <c r="I2462" s="199"/>
      <c r="J2462" s="199"/>
      <c r="K2462" s="199"/>
      <c r="L2462" s="199"/>
      <c r="M2462" s="199"/>
      <c r="N2462" s="199"/>
      <c r="O2462" s="199"/>
      <c r="P2462" s="199"/>
      <c r="Q2462" s="199"/>
      <c r="R2462" s="199"/>
      <c r="S2462" s="199"/>
      <c r="T2462" s="199"/>
      <c r="U2462" s="199"/>
      <c r="V2462" s="199"/>
      <c r="W2462" s="199"/>
      <c r="X2462" s="199"/>
      <c r="Y2462" s="199"/>
      <c r="Z2462" s="199"/>
      <c r="AA2462" s="199"/>
    </row>
    <row r="2463" spans="1:27">
      <c r="A2463" s="199"/>
      <c r="B2463" s="199"/>
      <c r="C2463" s="199"/>
      <c r="D2463" s="199"/>
      <c r="E2463" s="199"/>
      <c r="F2463" s="199"/>
      <c r="G2463" s="199"/>
      <c r="H2463" s="199"/>
      <c r="I2463" s="199"/>
      <c r="J2463" s="199"/>
      <c r="K2463" s="199"/>
      <c r="L2463" s="199"/>
      <c r="M2463" s="199"/>
      <c r="N2463" s="199"/>
      <c r="O2463" s="199"/>
      <c r="P2463" s="199"/>
      <c r="Q2463" s="199"/>
      <c r="R2463" s="199"/>
      <c r="S2463" s="199"/>
      <c r="T2463" s="199"/>
      <c r="U2463" s="199"/>
      <c r="V2463" s="199"/>
      <c r="W2463" s="199"/>
      <c r="X2463" s="199"/>
      <c r="Y2463" s="199"/>
      <c r="Z2463" s="199"/>
      <c r="AA2463" s="199"/>
    </row>
    <row r="2464" spans="1:27">
      <c r="A2464" s="199"/>
      <c r="B2464" s="199"/>
      <c r="C2464" s="199"/>
      <c r="D2464" s="199"/>
      <c r="E2464" s="199"/>
      <c r="F2464" s="199"/>
      <c r="G2464" s="199"/>
      <c r="H2464" s="199"/>
      <c r="I2464" s="199"/>
      <c r="J2464" s="199"/>
      <c r="K2464" s="199"/>
      <c r="L2464" s="199"/>
      <c r="M2464" s="199"/>
      <c r="N2464" s="199"/>
      <c r="O2464" s="199"/>
      <c r="P2464" s="199"/>
      <c r="Q2464" s="199"/>
      <c r="R2464" s="199"/>
      <c r="S2464" s="199"/>
      <c r="T2464" s="199"/>
      <c r="U2464" s="199"/>
      <c r="V2464" s="199"/>
      <c r="W2464" s="199"/>
      <c r="X2464" s="199"/>
      <c r="Y2464" s="199"/>
      <c r="Z2464" s="199"/>
      <c r="AA2464" s="199"/>
    </row>
    <row r="2465" spans="1:27">
      <c r="A2465" s="199"/>
      <c r="B2465" s="199"/>
      <c r="C2465" s="199"/>
      <c r="D2465" s="199"/>
      <c r="E2465" s="199"/>
      <c r="F2465" s="199"/>
      <c r="G2465" s="199"/>
      <c r="H2465" s="199"/>
      <c r="I2465" s="199"/>
      <c r="J2465" s="199"/>
      <c r="K2465" s="199"/>
      <c r="L2465" s="199"/>
      <c r="M2465" s="199"/>
      <c r="N2465" s="199"/>
      <c r="O2465" s="199"/>
      <c r="P2465" s="199"/>
      <c r="Q2465" s="199"/>
      <c r="R2465" s="199"/>
      <c r="S2465" s="199"/>
      <c r="T2465" s="199"/>
      <c r="U2465" s="199"/>
      <c r="V2465" s="199"/>
      <c r="W2465" s="199"/>
      <c r="X2465" s="199"/>
      <c r="Y2465" s="199"/>
      <c r="Z2465" s="199"/>
      <c r="AA2465" s="199"/>
    </row>
    <row r="2466" spans="1:27">
      <c r="A2466" s="199"/>
      <c r="B2466" s="199"/>
      <c r="C2466" s="199"/>
      <c r="D2466" s="199"/>
      <c r="E2466" s="199"/>
      <c r="F2466" s="199"/>
      <c r="G2466" s="199"/>
      <c r="H2466" s="199"/>
      <c r="I2466" s="199"/>
      <c r="J2466" s="199"/>
      <c r="K2466" s="199"/>
      <c r="L2466" s="199"/>
      <c r="M2466" s="199"/>
      <c r="N2466" s="199"/>
      <c r="O2466" s="199"/>
      <c r="P2466" s="199"/>
      <c r="Q2466" s="199"/>
      <c r="R2466" s="199"/>
      <c r="S2466" s="199"/>
      <c r="T2466" s="199"/>
      <c r="U2466" s="199"/>
      <c r="V2466" s="199"/>
      <c r="W2466" s="199"/>
      <c r="X2466" s="199"/>
      <c r="Y2466" s="199"/>
      <c r="Z2466" s="199"/>
      <c r="AA2466" s="199"/>
    </row>
    <row r="2467" spans="1:27">
      <c r="A2467" s="199"/>
      <c r="B2467" s="199"/>
      <c r="C2467" s="199"/>
      <c r="D2467" s="199"/>
      <c r="E2467" s="199"/>
      <c r="F2467" s="199"/>
      <c r="G2467" s="199"/>
      <c r="H2467" s="199"/>
      <c r="I2467" s="199"/>
      <c r="J2467" s="199"/>
      <c r="K2467" s="199"/>
      <c r="L2467" s="199"/>
      <c r="M2467" s="199"/>
      <c r="N2467" s="199"/>
      <c r="O2467" s="199"/>
      <c r="P2467" s="199"/>
      <c r="Q2467" s="199"/>
      <c r="R2467" s="199"/>
      <c r="S2467" s="199"/>
      <c r="T2467" s="199"/>
      <c r="U2467" s="199"/>
      <c r="V2467" s="199"/>
      <c r="W2467" s="199"/>
      <c r="X2467" s="199"/>
      <c r="Y2467" s="199"/>
      <c r="Z2467" s="199"/>
      <c r="AA2467" s="199"/>
    </row>
    <row r="2468" spans="1:27">
      <c r="A2468" s="199"/>
      <c r="B2468" s="199"/>
      <c r="C2468" s="199"/>
      <c r="D2468" s="199"/>
      <c r="E2468" s="199"/>
      <c r="F2468" s="199"/>
      <c r="G2468" s="199"/>
      <c r="H2468" s="199"/>
      <c r="I2468" s="199"/>
      <c r="J2468" s="199"/>
      <c r="K2468" s="199"/>
      <c r="L2468" s="199"/>
      <c r="M2468" s="199"/>
      <c r="N2468" s="199"/>
      <c r="O2468" s="199"/>
      <c r="P2468" s="199"/>
      <c r="Q2468" s="199"/>
      <c r="R2468" s="199"/>
      <c r="S2468" s="199"/>
      <c r="T2468" s="199"/>
      <c r="U2468" s="199"/>
      <c r="V2468" s="199"/>
      <c r="W2468" s="199"/>
      <c r="X2468" s="199"/>
      <c r="Y2468" s="199"/>
      <c r="Z2468" s="199"/>
      <c r="AA2468" s="199"/>
    </row>
    <row r="2469" spans="1:27">
      <c r="A2469" s="199"/>
      <c r="B2469" s="199"/>
      <c r="C2469" s="199"/>
      <c r="D2469" s="199"/>
      <c r="E2469" s="199"/>
      <c r="F2469" s="199"/>
      <c r="G2469" s="199"/>
      <c r="H2469" s="199"/>
      <c r="I2469" s="199"/>
      <c r="J2469" s="199"/>
      <c r="K2469" s="199"/>
      <c r="L2469" s="199"/>
      <c r="M2469" s="199"/>
      <c r="N2469" s="199"/>
      <c r="O2469" s="199"/>
      <c r="P2469" s="199"/>
      <c r="Q2469" s="199"/>
      <c r="R2469" s="199"/>
      <c r="S2469" s="199"/>
      <c r="T2469" s="199"/>
      <c r="U2469" s="199"/>
      <c r="V2469" s="199"/>
      <c r="W2469" s="199"/>
      <c r="X2469" s="199"/>
      <c r="Y2469" s="199"/>
      <c r="Z2469" s="199"/>
      <c r="AA2469" s="199"/>
    </row>
    <row r="2470" spans="1:27">
      <c r="A2470" s="199"/>
      <c r="B2470" s="199"/>
      <c r="C2470" s="199"/>
      <c r="D2470" s="199"/>
      <c r="E2470" s="199"/>
      <c r="F2470" s="199"/>
      <c r="G2470" s="199"/>
      <c r="H2470" s="199"/>
      <c r="I2470" s="199"/>
      <c r="J2470" s="199"/>
      <c r="K2470" s="199"/>
      <c r="L2470" s="199"/>
      <c r="M2470" s="199"/>
      <c r="N2470" s="199"/>
      <c r="O2470" s="199"/>
      <c r="P2470" s="199"/>
      <c r="Q2470" s="199"/>
      <c r="R2470" s="199"/>
      <c r="S2470" s="199"/>
      <c r="T2470" s="199"/>
      <c r="U2470" s="199"/>
      <c r="V2470" s="199"/>
      <c r="W2470" s="199"/>
      <c r="X2470" s="199"/>
      <c r="Y2470" s="199"/>
      <c r="Z2470" s="199"/>
      <c r="AA2470" s="199"/>
    </row>
    <row r="2471" spans="1:27">
      <c r="A2471" s="199"/>
      <c r="B2471" s="199"/>
      <c r="C2471" s="199"/>
      <c r="D2471" s="199"/>
      <c r="E2471" s="199"/>
      <c r="F2471" s="199"/>
      <c r="G2471" s="199"/>
      <c r="H2471" s="199"/>
      <c r="I2471" s="199"/>
      <c r="J2471" s="199"/>
      <c r="K2471" s="199"/>
      <c r="L2471" s="199"/>
      <c r="M2471" s="199"/>
      <c r="N2471" s="199"/>
      <c r="O2471" s="199"/>
      <c r="P2471" s="199"/>
      <c r="Q2471" s="199"/>
      <c r="R2471" s="199"/>
      <c r="S2471" s="199"/>
      <c r="T2471" s="199"/>
      <c r="U2471" s="199"/>
      <c r="V2471" s="199"/>
      <c r="W2471" s="199"/>
      <c r="X2471" s="199"/>
      <c r="Y2471" s="199"/>
      <c r="Z2471" s="199"/>
      <c r="AA2471" s="199"/>
    </row>
    <row r="2472" spans="1:27">
      <c r="A2472" s="199"/>
      <c r="B2472" s="199"/>
      <c r="C2472" s="199"/>
      <c r="D2472" s="199"/>
      <c r="E2472" s="199"/>
      <c r="F2472" s="199"/>
      <c r="G2472" s="199"/>
      <c r="H2472" s="199"/>
      <c r="I2472" s="199"/>
      <c r="J2472" s="199"/>
      <c r="K2472" s="199"/>
      <c r="L2472" s="199"/>
      <c r="M2472" s="199"/>
      <c r="N2472" s="199"/>
      <c r="O2472" s="199"/>
      <c r="P2472" s="199"/>
      <c r="Q2472" s="199"/>
      <c r="R2472" s="199"/>
      <c r="S2472" s="199"/>
      <c r="T2472" s="199"/>
      <c r="U2472" s="199"/>
      <c r="V2472" s="199"/>
      <c r="W2472" s="199"/>
      <c r="X2472" s="199"/>
      <c r="Y2472" s="199"/>
      <c r="Z2472" s="199"/>
      <c r="AA2472" s="199"/>
    </row>
    <row r="2473" spans="1:27">
      <c r="A2473" s="199"/>
      <c r="B2473" s="199"/>
      <c r="C2473" s="199"/>
      <c r="D2473" s="199"/>
      <c r="E2473" s="199"/>
      <c r="F2473" s="199"/>
      <c r="G2473" s="199"/>
      <c r="H2473" s="199"/>
      <c r="I2473" s="199"/>
      <c r="J2473" s="199"/>
      <c r="K2473" s="199"/>
      <c r="L2473" s="199"/>
      <c r="M2473" s="199"/>
      <c r="N2473" s="199"/>
      <c r="O2473" s="199"/>
      <c r="P2473" s="199"/>
      <c r="Q2473" s="199"/>
      <c r="R2473" s="199"/>
      <c r="S2473" s="199"/>
      <c r="T2473" s="199"/>
      <c r="U2473" s="199"/>
      <c r="V2473" s="199"/>
      <c r="W2473" s="199"/>
      <c r="X2473" s="199"/>
      <c r="Y2473" s="199"/>
      <c r="Z2473" s="199"/>
      <c r="AA2473" s="199"/>
    </row>
    <row r="2474" spans="1:27">
      <c r="A2474" s="199"/>
      <c r="B2474" s="199"/>
      <c r="C2474" s="199"/>
      <c r="D2474" s="199"/>
      <c r="E2474" s="199"/>
      <c r="F2474" s="199"/>
      <c r="G2474" s="199"/>
      <c r="H2474" s="199"/>
      <c r="I2474" s="199"/>
      <c r="J2474" s="199"/>
      <c r="K2474" s="199"/>
      <c r="L2474" s="199"/>
      <c r="M2474" s="199"/>
      <c r="N2474" s="199"/>
      <c r="O2474" s="199"/>
      <c r="P2474" s="199"/>
      <c r="Q2474" s="199"/>
      <c r="R2474" s="199"/>
      <c r="S2474" s="199"/>
      <c r="T2474" s="199"/>
      <c r="U2474" s="199"/>
      <c r="V2474" s="199"/>
      <c r="W2474" s="199"/>
      <c r="X2474" s="199"/>
      <c r="Y2474" s="199"/>
      <c r="Z2474" s="199"/>
      <c r="AA2474" s="199"/>
    </row>
    <row r="2475" spans="1:27">
      <c r="A2475" s="199"/>
      <c r="B2475" s="199"/>
      <c r="C2475" s="199"/>
      <c r="D2475" s="199"/>
      <c r="E2475" s="199"/>
      <c r="F2475" s="199"/>
      <c r="G2475" s="199"/>
      <c r="H2475" s="199"/>
      <c r="I2475" s="199"/>
      <c r="J2475" s="199"/>
      <c r="K2475" s="199"/>
      <c r="L2475" s="199"/>
      <c r="M2475" s="199"/>
      <c r="N2475" s="199"/>
      <c r="O2475" s="199"/>
      <c r="P2475" s="199"/>
      <c r="Q2475" s="199"/>
      <c r="R2475" s="199"/>
      <c r="S2475" s="199"/>
      <c r="T2475" s="199"/>
      <c r="U2475" s="199"/>
      <c r="V2475" s="199"/>
      <c r="W2475" s="199"/>
      <c r="X2475" s="199"/>
      <c r="Y2475" s="199"/>
      <c r="Z2475" s="199"/>
      <c r="AA2475" s="199"/>
    </row>
    <row r="2476" spans="1:27">
      <c r="A2476" s="199"/>
      <c r="B2476" s="199"/>
      <c r="C2476" s="199"/>
      <c r="D2476" s="199"/>
      <c r="E2476" s="199"/>
      <c r="F2476" s="199"/>
      <c r="G2476" s="199"/>
      <c r="H2476" s="199"/>
      <c r="I2476" s="199"/>
      <c r="J2476" s="199"/>
      <c r="K2476" s="199"/>
      <c r="L2476" s="199"/>
      <c r="M2476" s="199"/>
      <c r="N2476" s="199"/>
      <c r="O2476" s="199"/>
      <c r="P2476" s="199"/>
      <c r="Q2476" s="199"/>
      <c r="R2476" s="199"/>
      <c r="S2476" s="199"/>
      <c r="T2476" s="199"/>
      <c r="U2476" s="199"/>
      <c r="V2476" s="199"/>
      <c r="W2476" s="199"/>
      <c r="X2476" s="199"/>
      <c r="Y2476" s="199"/>
      <c r="Z2476" s="199"/>
      <c r="AA2476" s="199"/>
    </row>
    <row r="2477" spans="1:27">
      <c r="A2477" s="199"/>
      <c r="B2477" s="199"/>
      <c r="C2477" s="199"/>
      <c r="D2477" s="199"/>
      <c r="E2477" s="199"/>
      <c r="F2477" s="199"/>
      <c r="G2477" s="199"/>
      <c r="H2477" s="199"/>
      <c r="I2477" s="199"/>
      <c r="J2477" s="199"/>
      <c r="K2477" s="199"/>
      <c r="L2477" s="199"/>
      <c r="M2477" s="199"/>
      <c r="N2477" s="199"/>
      <c r="O2477" s="199"/>
      <c r="P2477" s="199"/>
      <c r="Q2477" s="199"/>
      <c r="R2477" s="199"/>
      <c r="S2477" s="199"/>
      <c r="T2477" s="199"/>
      <c r="U2477" s="199"/>
      <c r="V2477" s="199"/>
      <c r="W2477" s="199"/>
      <c r="X2477" s="199"/>
      <c r="Y2477" s="199"/>
      <c r="Z2477" s="199"/>
      <c r="AA2477" s="199"/>
    </row>
    <row r="2478" spans="1:27">
      <c r="A2478" s="199"/>
      <c r="B2478" s="199"/>
      <c r="C2478" s="199"/>
      <c r="D2478" s="199"/>
      <c r="E2478" s="199"/>
      <c r="F2478" s="199"/>
      <c r="G2478" s="199"/>
      <c r="H2478" s="199"/>
      <c r="I2478" s="199"/>
      <c r="J2478" s="199"/>
      <c r="K2478" s="199"/>
      <c r="L2478" s="199"/>
      <c r="M2478" s="199"/>
      <c r="N2478" s="199"/>
      <c r="O2478" s="199"/>
      <c r="P2478" s="199"/>
      <c r="Q2478" s="199"/>
      <c r="R2478" s="199"/>
      <c r="S2478" s="199"/>
      <c r="T2478" s="199"/>
      <c r="U2478" s="199"/>
      <c r="V2478" s="199"/>
      <c r="W2478" s="199"/>
      <c r="X2478" s="199"/>
      <c r="Y2478" s="199"/>
      <c r="Z2478" s="199"/>
      <c r="AA2478" s="199"/>
    </row>
    <row r="2479" spans="1:27">
      <c r="A2479" s="199"/>
      <c r="B2479" s="199"/>
      <c r="C2479" s="199"/>
      <c r="D2479" s="199"/>
      <c r="E2479" s="199"/>
      <c r="F2479" s="199"/>
      <c r="G2479" s="199"/>
      <c r="H2479" s="199"/>
      <c r="I2479" s="199"/>
      <c r="J2479" s="199"/>
      <c r="K2479" s="199"/>
      <c r="L2479" s="199"/>
      <c r="M2479" s="199"/>
      <c r="N2479" s="199"/>
      <c r="O2479" s="199"/>
      <c r="P2479" s="199"/>
      <c r="Q2479" s="199"/>
      <c r="R2479" s="199"/>
      <c r="S2479" s="199"/>
      <c r="T2479" s="199"/>
      <c r="U2479" s="199"/>
      <c r="V2479" s="199"/>
      <c r="W2479" s="199"/>
      <c r="X2479" s="199"/>
      <c r="Y2479" s="199"/>
      <c r="Z2479" s="199"/>
      <c r="AA2479" s="199"/>
    </row>
    <row r="2480" spans="1:27">
      <c r="A2480" s="199"/>
      <c r="B2480" s="199"/>
      <c r="C2480" s="199"/>
      <c r="D2480" s="199"/>
      <c r="E2480" s="199"/>
      <c r="F2480" s="199"/>
      <c r="G2480" s="199"/>
      <c r="H2480" s="199"/>
      <c r="I2480" s="199"/>
      <c r="J2480" s="199"/>
      <c r="K2480" s="199"/>
      <c r="L2480" s="199"/>
      <c r="M2480" s="199"/>
      <c r="N2480" s="199"/>
      <c r="O2480" s="199"/>
      <c r="P2480" s="199"/>
      <c r="Q2480" s="199"/>
      <c r="R2480" s="199"/>
      <c r="S2480" s="199"/>
      <c r="T2480" s="199"/>
      <c r="U2480" s="199"/>
      <c r="V2480" s="199"/>
      <c r="W2480" s="199"/>
      <c r="X2480" s="199"/>
      <c r="Y2480" s="199"/>
      <c r="Z2480" s="199"/>
      <c r="AA2480" s="199"/>
    </row>
    <row r="2481" spans="1:27">
      <c r="A2481" s="199"/>
      <c r="B2481" s="199"/>
      <c r="C2481" s="199"/>
      <c r="D2481" s="199"/>
      <c r="E2481" s="199"/>
      <c r="F2481" s="199"/>
      <c r="G2481" s="199"/>
      <c r="H2481" s="199"/>
      <c r="I2481" s="199"/>
      <c r="J2481" s="199"/>
      <c r="K2481" s="199"/>
      <c r="L2481" s="199"/>
      <c r="M2481" s="199"/>
      <c r="N2481" s="199"/>
      <c r="O2481" s="199"/>
      <c r="P2481" s="199"/>
      <c r="Q2481" s="199"/>
      <c r="R2481" s="199"/>
      <c r="S2481" s="199"/>
      <c r="T2481" s="199"/>
      <c r="U2481" s="199"/>
      <c r="V2481" s="199"/>
      <c r="W2481" s="199"/>
      <c r="X2481" s="199"/>
      <c r="Y2481" s="199"/>
      <c r="Z2481" s="199"/>
      <c r="AA2481" s="199"/>
    </row>
    <row r="2482" spans="1:27">
      <c r="A2482" s="199"/>
      <c r="B2482" s="199"/>
      <c r="C2482" s="199"/>
      <c r="D2482" s="199"/>
      <c r="E2482" s="199"/>
      <c r="F2482" s="199"/>
      <c r="G2482" s="199"/>
      <c r="H2482" s="199"/>
      <c r="I2482" s="199"/>
      <c r="J2482" s="199"/>
      <c r="K2482" s="199"/>
      <c r="L2482" s="199"/>
      <c r="M2482" s="199"/>
      <c r="N2482" s="199"/>
      <c r="O2482" s="199"/>
      <c r="P2482" s="199"/>
      <c r="Q2482" s="199"/>
      <c r="R2482" s="199"/>
      <c r="S2482" s="199"/>
      <c r="T2482" s="199"/>
      <c r="U2482" s="199"/>
      <c r="V2482" s="199"/>
      <c r="W2482" s="199"/>
      <c r="X2482" s="199"/>
      <c r="Y2482" s="199"/>
      <c r="Z2482" s="199"/>
      <c r="AA2482" s="199"/>
    </row>
    <row r="2483" spans="1:27">
      <c r="A2483" s="199"/>
      <c r="B2483" s="199"/>
      <c r="C2483" s="199"/>
      <c r="D2483" s="199"/>
      <c r="E2483" s="199"/>
      <c r="F2483" s="199"/>
      <c r="G2483" s="199"/>
      <c r="H2483" s="199"/>
      <c r="I2483" s="199"/>
      <c r="J2483" s="199"/>
      <c r="K2483" s="199"/>
      <c r="L2483" s="199"/>
      <c r="M2483" s="199"/>
      <c r="N2483" s="199"/>
      <c r="O2483" s="199"/>
      <c r="P2483" s="199"/>
      <c r="Q2483" s="199"/>
      <c r="R2483" s="199"/>
      <c r="S2483" s="199"/>
      <c r="T2483" s="199"/>
      <c r="U2483" s="199"/>
      <c r="V2483" s="199"/>
      <c r="W2483" s="199"/>
      <c r="X2483" s="199"/>
      <c r="Y2483" s="199"/>
      <c r="Z2483" s="199"/>
      <c r="AA2483" s="199"/>
    </row>
    <row r="2484" spans="1:27">
      <c r="A2484" s="199"/>
      <c r="B2484" s="199"/>
      <c r="C2484" s="199"/>
      <c r="D2484" s="199"/>
      <c r="E2484" s="199"/>
      <c r="F2484" s="199"/>
      <c r="G2484" s="199"/>
      <c r="H2484" s="199"/>
      <c r="I2484" s="199"/>
      <c r="J2484" s="199"/>
      <c r="K2484" s="199"/>
      <c r="L2484" s="199"/>
      <c r="M2484" s="199"/>
      <c r="N2484" s="199"/>
      <c r="O2484" s="199"/>
      <c r="P2484" s="199"/>
      <c r="Q2484" s="199"/>
      <c r="R2484" s="199"/>
      <c r="S2484" s="199"/>
      <c r="T2484" s="199"/>
      <c r="U2484" s="199"/>
      <c r="V2484" s="199"/>
      <c r="W2484" s="199"/>
      <c r="X2484" s="199"/>
      <c r="Y2484" s="199"/>
      <c r="Z2484" s="199"/>
      <c r="AA2484" s="199"/>
    </row>
    <row r="2485" spans="1:27">
      <c r="A2485" s="199"/>
      <c r="B2485" s="199"/>
      <c r="C2485" s="199"/>
      <c r="D2485" s="199"/>
      <c r="E2485" s="199"/>
      <c r="F2485" s="199"/>
      <c r="G2485" s="199"/>
      <c r="H2485" s="199"/>
      <c r="I2485" s="199"/>
      <c r="J2485" s="199"/>
      <c r="K2485" s="199"/>
      <c r="L2485" s="199"/>
      <c r="M2485" s="199"/>
      <c r="N2485" s="199"/>
      <c r="O2485" s="199"/>
      <c r="P2485" s="199"/>
      <c r="Q2485" s="199"/>
      <c r="R2485" s="199"/>
      <c r="S2485" s="199"/>
      <c r="T2485" s="199"/>
      <c r="U2485" s="199"/>
      <c r="V2485" s="199"/>
      <c r="W2485" s="199"/>
      <c r="X2485" s="199"/>
      <c r="Y2485" s="199"/>
      <c r="Z2485" s="199"/>
      <c r="AA2485" s="199"/>
    </row>
    <row r="2486" spans="1:27">
      <c r="A2486" s="199"/>
      <c r="B2486" s="199"/>
      <c r="C2486" s="199"/>
      <c r="D2486" s="199"/>
      <c r="E2486" s="199"/>
      <c r="F2486" s="199"/>
      <c r="G2486" s="199"/>
      <c r="H2486" s="199"/>
      <c r="I2486" s="199"/>
      <c r="J2486" s="199"/>
      <c r="K2486" s="199"/>
      <c r="L2486" s="199"/>
      <c r="M2486" s="199"/>
      <c r="N2486" s="199"/>
      <c r="O2486" s="199"/>
      <c r="P2486" s="199"/>
      <c r="Q2486" s="199"/>
      <c r="R2486" s="199"/>
      <c r="S2486" s="199"/>
      <c r="T2486" s="199"/>
      <c r="U2486" s="199"/>
      <c r="V2486" s="199"/>
      <c r="W2486" s="199"/>
      <c r="X2486" s="199"/>
      <c r="Y2486" s="199"/>
      <c r="Z2486" s="199"/>
      <c r="AA2486" s="199"/>
    </row>
    <row r="2487" spans="1:27">
      <c r="A2487" s="199"/>
      <c r="B2487" s="199"/>
      <c r="C2487" s="199"/>
      <c r="D2487" s="199"/>
      <c r="E2487" s="199"/>
      <c r="F2487" s="199"/>
      <c r="G2487" s="199"/>
      <c r="H2487" s="199"/>
      <c r="I2487" s="199"/>
      <c r="J2487" s="199"/>
      <c r="K2487" s="199"/>
      <c r="L2487" s="199"/>
      <c r="M2487" s="199"/>
      <c r="N2487" s="199"/>
      <c r="O2487" s="199"/>
      <c r="P2487" s="199"/>
      <c r="Q2487" s="199"/>
      <c r="R2487" s="199"/>
      <c r="S2487" s="199"/>
      <c r="T2487" s="199"/>
      <c r="U2487" s="199"/>
      <c r="V2487" s="199"/>
      <c r="W2487" s="199"/>
      <c r="X2487" s="199"/>
      <c r="Y2487" s="199"/>
      <c r="Z2487" s="199"/>
      <c r="AA2487" s="199"/>
    </row>
    <row r="2488" spans="1:27">
      <c r="A2488" s="199"/>
      <c r="B2488" s="199"/>
      <c r="C2488" s="199"/>
      <c r="D2488" s="199"/>
      <c r="E2488" s="199"/>
      <c r="F2488" s="199"/>
      <c r="G2488" s="199"/>
      <c r="H2488" s="199"/>
      <c r="I2488" s="199"/>
      <c r="J2488" s="199"/>
      <c r="K2488" s="199"/>
      <c r="L2488" s="199"/>
      <c r="M2488" s="199"/>
      <c r="N2488" s="199"/>
      <c r="O2488" s="199"/>
      <c r="P2488" s="199"/>
      <c r="Q2488" s="199"/>
      <c r="R2488" s="199"/>
      <c r="S2488" s="199"/>
      <c r="T2488" s="199"/>
      <c r="U2488" s="199"/>
      <c r="V2488" s="199"/>
      <c r="W2488" s="199"/>
      <c r="X2488" s="199"/>
      <c r="Y2488" s="199"/>
      <c r="Z2488" s="199"/>
      <c r="AA2488" s="199"/>
    </row>
    <row r="2489" spans="1:27">
      <c r="A2489" s="199"/>
      <c r="B2489" s="199"/>
      <c r="C2489" s="199"/>
      <c r="D2489" s="199"/>
      <c r="E2489" s="199"/>
      <c r="F2489" s="199"/>
      <c r="G2489" s="199"/>
      <c r="H2489" s="199"/>
      <c r="I2489" s="199"/>
      <c r="J2489" s="199"/>
      <c r="K2489" s="199"/>
      <c r="L2489" s="199"/>
      <c r="M2489" s="199"/>
      <c r="N2489" s="199"/>
      <c r="O2489" s="199"/>
      <c r="P2489" s="199"/>
      <c r="Q2489" s="199"/>
      <c r="R2489" s="199"/>
      <c r="S2489" s="199"/>
      <c r="T2489" s="199"/>
      <c r="U2489" s="199"/>
      <c r="V2489" s="199"/>
      <c r="W2489" s="199"/>
      <c r="X2489" s="199"/>
      <c r="Y2489" s="199"/>
      <c r="Z2489" s="199"/>
      <c r="AA2489" s="199"/>
    </row>
    <row r="2490" spans="1:27">
      <c r="A2490" s="199"/>
      <c r="B2490" s="199"/>
      <c r="C2490" s="199"/>
      <c r="D2490" s="199"/>
      <c r="E2490" s="199"/>
      <c r="F2490" s="199"/>
      <c r="G2490" s="199"/>
      <c r="H2490" s="199"/>
      <c r="I2490" s="199"/>
      <c r="J2490" s="199"/>
      <c r="K2490" s="199"/>
      <c r="L2490" s="199"/>
      <c r="M2490" s="199"/>
      <c r="N2490" s="199"/>
      <c r="O2490" s="199"/>
      <c r="P2490" s="199"/>
      <c r="Q2490" s="199"/>
      <c r="R2490" s="199"/>
      <c r="S2490" s="199"/>
      <c r="T2490" s="199"/>
      <c r="U2490" s="199"/>
      <c r="V2490" s="199"/>
      <c r="W2490" s="199"/>
      <c r="X2490" s="199"/>
      <c r="Y2490" s="199"/>
      <c r="Z2490" s="199"/>
      <c r="AA2490" s="199"/>
    </row>
    <row r="2491" spans="1:27">
      <c r="A2491" s="199"/>
      <c r="B2491" s="199"/>
      <c r="C2491" s="199"/>
      <c r="D2491" s="199"/>
      <c r="E2491" s="199"/>
      <c r="F2491" s="199"/>
      <c r="G2491" s="199"/>
      <c r="H2491" s="199"/>
      <c r="I2491" s="199"/>
      <c r="J2491" s="199"/>
      <c r="K2491" s="199"/>
      <c r="L2491" s="199"/>
      <c r="M2491" s="199"/>
      <c r="N2491" s="199"/>
      <c r="O2491" s="199"/>
      <c r="P2491" s="199"/>
      <c r="Q2491" s="199"/>
      <c r="R2491" s="199"/>
      <c r="S2491" s="199"/>
      <c r="T2491" s="199"/>
      <c r="U2491" s="199"/>
      <c r="V2491" s="199"/>
      <c r="W2491" s="199"/>
      <c r="X2491" s="199"/>
      <c r="Y2491" s="199"/>
      <c r="Z2491" s="199"/>
      <c r="AA2491" s="199"/>
    </row>
    <row r="2492" spans="1:27">
      <c r="A2492" s="199"/>
      <c r="B2492" s="199"/>
      <c r="C2492" s="199"/>
      <c r="D2492" s="199"/>
      <c r="E2492" s="199"/>
      <c r="F2492" s="199"/>
      <c r="G2492" s="199"/>
      <c r="H2492" s="199"/>
      <c r="I2492" s="199"/>
      <c r="J2492" s="199"/>
      <c r="K2492" s="199"/>
      <c r="L2492" s="199"/>
      <c r="M2492" s="199"/>
      <c r="N2492" s="199"/>
      <c r="O2492" s="199"/>
      <c r="P2492" s="199"/>
      <c r="Q2492" s="199"/>
      <c r="R2492" s="199"/>
      <c r="S2492" s="199"/>
      <c r="T2492" s="199"/>
      <c r="U2492" s="199"/>
      <c r="V2492" s="199"/>
      <c r="W2492" s="199"/>
      <c r="X2492" s="199"/>
      <c r="Y2492" s="199"/>
      <c r="Z2492" s="199"/>
      <c r="AA2492" s="199"/>
    </row>
    <row r="2493" spans="1:27">
      <c r="A2493" s="199"/>
      <c r="B2493" s="199"/>
      <c r="C2493" s="199"/>
      <c r="D2493" s="199"/>
      <c r="E2493" s="199"/>
      <c r="F2493" s="199"/>
      <c r="G2493" s="199"/>
      <c r="H2493" s="199"/>
      <c r="I2493" s="199"/>
      <c r="J2493" s="199"/>
      <c r="K2493" s="199"/>
      <c r="L2493" s="199"/>
      <c r="M2493" s="199"/>
      <c r="N2493" s="199"/>
      <c r="O2493" s="199"/>
      <c r="P2493" s="199"/>
      <c r="Q2493" s="199"/>
      <c r="R2493" s="199"/>
      <c r="S2493" s="199"/>
      <c r="T2493" s="199"/>
      <c r="U2493" s="199"/>
      <c r="V2493" s="199"/>
      <c r="W2493" s="199"/>
      <c r="X2493" s="199"/>
      <c r="Y2493" s="199"/>
      <c r="Z2493" s="199"/>
      <c r="AA2493" s="199"/>
    </row>
    <row r="2494" spans="1:27">
      <c r="A2494" s="199"/>
      <c r="B2494" s="199"/>
      <c r="C2494" s="199"/>
      <c r="D2494" s="199"/>
      <c r="E2494" s="199"/>
      <c r="F2494" s="199"/>
      <c r="G2494" s="199"/>
      <c r="H2494" s="199"/>
      <c r="I2494" s="199"/>
      <c r="J2494" s="199"/>
      <c r="K2494" s="199"/>
      <c r="L2494" s="199"/>
      <c r="M2494" s="199"/>
      <c r="N2494" s="199"/>
      <c r="O2494" s="199"/>
      <c r="P2494" s="199"/>
      <c r="Q2494" s="199"/>
      <c r="R2494" s="199"/>
      <c r="S2494" s="199"/>
      <c r="T2494" s="199"/>
      <c r="U2494" s="199"/>
      <c r="V2494" s="199"/>
      <c r="W2494" s="199"/>
      <c r="X2494" s="199"/>
      <c r="Y2494" s="199"/>
      <c r="Z2494" s="199"/>
      <c r="AA2494" s="199"/>
    </row>
    <row r="2495" spans="1:27">
      <c r="A2495" s="199"/>
      <c r="B2495" s="199"/>
      <c r="C2495" s="199"/>
      <c r="D2495" s="199"/>
      <c r="E2495" s="199"/>
      <c r="F2495" s="199"/>
      <c r="G2495" s="199"/>
      <c r="H2495" s="199"/>
      <c r="I2495" s="199"/>
      <c r="J2495" s="199"/>
      <c r="K2495" s="199"/>
      <c r="L2495" s="199"/>
      <c r="M2495" s="199"/>
      <c r="N2495" s="199"/>
      <c r="O2495" s="199"/>
      <c r="P2495" s="199"/>
      <c r="Q2495" s="199"/>
      <c r="R2495" s="199"/>
      <c r="S2495" s="199"/>
      <c r="T2495" s="199"/>
      <c r="U2495" s="199"/>
      <c r="V2495" s="199"/>
      <c r="W2495" s="199"/>
      <c r="X2495" s="199"/>
      <c r="Y2495" s="199"/>
      <c r="Z2495" s="199"/>
      <c r="AA2495" s="199"/>
    </row>
    <row r="2496" spans="1:27">
      <c r="A2496" s="199"/>
      <c r="B2496" s="199"/>
      <c r="C2496" s="199"/>
      <c r="D2496" s="199"/>
      <c r="E2496" s="199"/>
      <c r="F2496" s="199"/>
      <c r="G2496" s="199"/>
      <c r="H2496" s="199"/>
      <c r="I2496" s="199"/>
      <c r="J2496" s="199"/>
      <c r="K2496" s="199"/>
      <c r="L2496" s="199"/>
      <c r="M2496" s="199"/>
      <c r="N2496" s="199"/>
      <c r="O2496" s="199"/>
      <c r="P2496" s="199"/>
      <c r="Q2496" s="199"/>
      <c r="R2496" s="199"/>
      <c r="S2496" s="199"/>
      <c r="T2496" s="199"/>
      <c r="U2496" s="199"/>
      <c r="V2496" s="199"/>
      <c r="W2496" s="199"/>
      <c r="X2496" s="199"/>
      <c r="Y2496" s="199"/>
      <c r="Z2496" s="199"/>
      <c r="AA2496" s="199"/>
    </row>
    <row r="2497" spans="1:27">
      <c r="A2497" s="199"/>
      <c r="B2497" s="199"/>
      <c r="C2497" s="199"/>
      <c r="D2497" s="199"/>
      <c r="E2497" s="199"/>
      <c r="F2497" s="199"/>
      <c r="G2497" s="199"/>
      <c r="H2497" s="199"/>
      <c r="I2497" s="199"/>
      <c r="J2497" s="199"/>
      <c r="K2497" s="199"/>
      <c r="L2497" s="199"/>
      <c r="M2497" s="199"/>
      <c r="N2497" s="199"/>
      <c r="O2497" s="199"/>
      <c r="P2497" s="199"/>
      <c r="Q2497" s="199"/>
      <c r="R2497" s="199"/>
      <c r="S2497" s="199"/>
      <c r="T2497" s="199"/>
      <c r="U2497" s="199"/>
      <c r="V2497" s="199"/>
      <c r="W2497" s="199"/>
      <c r="X2497" s="199"/>
      <c r="Y2497" s="199"/>
      <c r="Z2497" s="199"/>
      <c r="AA2497" s="199"/>
    </row>
    <row r="2498" spans="1:27">
      <c r="A2498" s="199"/>
      <c r="B2498" s="199"/>
      <c r="C2498" s="199"/>
      <c r="D2498" s="199"/>
      <c r="E2498" s="199"/>
      <c r="F2498" s="199"/>
      <c r="G2498" s="199"/>
      <c r="H2498" s="199"/>
      <c r="I2498" s="199"/>
      <c r="J2498" s="199"/>
      <c r="K2498" s="199"/>
      <c r="L2498" s="199"/>
      <c r="M2498" s="199"/>
      <c r="N2498" s="199"/>
      <c r="O2498" s="199"/>
      <c r="P2498" s="199"/>
      <c r="Q2498" s="199"/>
      <c r="R2498" s="199"/>
      <c r="S2498" s="199"/>
      <c r="T2498" s="199"/>
      <c r="U2498" s="199"/>
      <c r="V2498" s="199"/>
      <c r="W2498" s="199"/>
      <c r="X2498" s="199"/>
      <c r="Y2498" s="199"/>
      <c r="Z2498" s="199"/>
      <c r="AA2498" s="199"/>
    </row>
    <row r="2499" spans="1:27">
      <c r="A2499" s="199"/>
      <c r="B2499" s="199"/>
      <c r="C2499" s="199"/>
      <c r="D2499" s="199"/>
      <c r="E2499" s="199"/>
      <c r="F2499" s="199"/>
      <c r="G2499" s="199"/>
      <c r="H2499" s="199"/>
      <c r="I2499" s="199"/>
      <c r="J2499" s="199"/>
      <c r="K2499" s="199"/>
      <c r="L2499" s="199"/>
      <c r="M2499" s="199"/>
      <c r="N2499" s="199"/>
      <c r="O2499" s="199"/>
      <c r="P2499" s="199"/>
      <c r="Q2499" s="199"/>
      <c r="R2499" s="199"/>
      <c r="S2499" s="199"/>
      <c r="T2499" s="199"/>
      <c r="U2499" s="199"/>
      <c r="V2499" s="199"/>
      <c r="W2499" s="199"/>
      <c r="X2499" s="199"/>
      <c r="Y2499" s="199"/>
      <c r="Z2499" s="199"/>
      <c r="AA2499" s="199"/>
    </row>
    <row r="2500" spans="1:27">
      <c r="A2500" s="199"/>
      <c r="B2500" s="199"/>
      <c r="C2500" s="199"/>
      <c r="D2500" s="199"/>
      <c r="E2500" s="199"/>
      <c r="F2500" s="199"/>
      <c r="G2500" s="199"/>
      <c r="H2500" s="199"/>
      <c r="I2500" s="199"/>
      <c r="J2500" s="199"/>
      <c r="K2500" s="199"/>
      <c r="L2500" s="199"/>
      <c r="M2500" s="199"/>
      <c r="N2500" s="199"/>
      <c r="O2500" s="199"/>
      <c r="P2500" s="199"/>
      <c r="Q2500" s="199"/>
      <c r="R2500" s="199"/>
      <c r="S2500" s="199"/>
      <c r="T2500" s="199"/>
      <c r="U2500" s="199"/>
      <c r="V2500" s="199"/>
      <c r="W2500" s="199"/>
      <c r="X2500" s="199"/>
      <c r="Y2500" s="199"/>
      <c r="Z2500" s="199"/>
      <c r="AA2500" s="199"/>
    </row>
    <row r="2501" spans="1:27">
      <c r="A2501" s="199"/>
      <c r="B2501" s="199"/>
      <c r="C2501" s="199"/>
      <c r="D2501" s="199"/>
      <c r="E2501" s="199"/>
      <c r="F2501" s="199"/>
      <c r="G2501" s="199"/>
      <c r="H2501" s="199"/>
      <c r="I2501" s="199"/>
      <c r="J2501" s="199"/>
      <c r="K2501" s="199"/>
      <c r="L2501" s="199"/>
      <c r="M2501" s="199"/>
      <c r="N2501" s="199"/>
      <c r="O2501" s="199"/>
      <c r="P2501" s="199"/>
      <c r="Q2501" s="199"/>
      <c r="R2501" s="199"/>
      <c r="S2501" s="199"/>
      <c r="T2501" s="199"/>
      <c r="U2501" s="199"/>
      <c r="V2501" s="199"/>
      <c r="W2501" s="199"/>
      <c r="X2501" s="199"/>
      <c r="Y2501" s="199"/>
      <c r="Z2501" s="199"/>
      <c r="AA2501" s="199"/>
    </row>
    <row r="2502" spans="1:27">
      <c r="A2502" s="199"/>
      <c r="B2502" s="199"/>
      <c r="C2502" s="199"/>
      <c r="D2502" s="199"/>
      <c r="E2502" s="199"/>
      <c r="F2502" s="199"/>
      <c r="G2502" s="199"/>
      <c r="H2502" s="199"/>
      <c r="I2502" s="199"/>
      <c r="J2502" s="199"/>
      <c r="K2502" s="199"/>
      <c r="L2502" s="199"/>
      <c r="M2502" s="199"/>
      <c r="N2502" s="199"/>
      <c r="O2502" s="199"/>
      <c r="P2502" s="199"/>
      <c r="Q2502" s="199"/>
      <c r="R2502" s="199"/>
      <c r="S2502" s="199"/>
      <c r="T2502" s="199"/>
      <c r="U2502" s="199"/>
      <c r="V2502" s="199"/>
      <c r="W2502" s="199"/>
      <c r="X2502" s="199"/>
      <c r="Y2502" s="199"/>
      <c r="Z2502" s="199"/>
      <c r="AA2502" s="199"/>
    </row>
    <row r="2503" spans="1:27">
      <c r="A2503" s="199"/>
      <c r="B2503" s="199"/>
      <c r="C2503" s="199"/>
      <c r="D2503" s="199"/>
      <c r="E2503" s="199"/>
      <c r="F2503" s="199"/>
      <c r="G2503" s="199"/>
      <c r="H2503" s="199"/>
      <c r="I2503" s="199"/>
      <c r="J2503" s="199"/>
      <c r="K2503" s="199"/>
      <c r="L2503" s="199"/>
      <c r="M2503" s="199"/>
      <c r="N2503" s="199"/>
      <c r="O2503" s="199"/>
      <c r="P2503" s="199"/>
      <c r="Q2503" s="199"/>
      <c r="R2503" s="199"/>
      <c r="S2503" s="199"/>
      <c r="T2503" s="199"/>
      <c r="U2503" s="199"/>
      <c r="V2503" s="199"/>
      <c r="W2503" s="199"/>
      <c r="X2503" s="199"/>
      <c r="Y2503" s="199"/>
      <c r="Z2503" s="199"/>
      <c r="AA2503" s="199"/>
    </row>
    <row r="2504" spans="1:27">
      <c r="A2504" s="199"/>
      <c r="B2504" s="199"/>
      <c r="C2504" s="199"/>
      <c r="D2504" s="199"/>
      <c r="E2504" s="199"/>
      <c r="F2504" s="199"/>
      <c r="G2504" s="199"/>
      <c r="H2504" s="199"/>
      <c r="I2504" s="199"/>
      <c r="J2504" s="199"/>
      <c r="K2504" s="199"/>
      <c r="L2504" s="199"/>
      <c r="M2504" s="199"/>
      <c r="N2504" s="199"/>
      <c r="O2504" s="199"/>
      <c r="P2504" s="199"/>
      <c r="Q2504" s="199"/>
      <c r="R2504" s="199"/>
      <c r="S2504" s="199"/>
      <c r="T2504" s="199"/>
      <c r="U2504" s="199"/>
      <c r="V2504" s="199"/>
      <c r="W2504" s="199"/>
      <c r="X2504" s="199"/>
      <c r="Y2504" s="199"/>
      <c r="Z2504" s="199"/>
      <c r="AA2504" s="199"/>
    </row>
    <row r="2505" spans="1:27">
      <c r="A2505" s="199"/>
      <c r="B2505" s="199"/>
      <c r="C2505" s="199"/>
      <c r="D2505" s="199"/>
      <c r="E2505" s="199"/>
      <c r="F2505" s="199"/>
      <c r="G2505" s="199"/>
      <c r="H2505" s="199"/>
      <c r="I2505" s="199"/>
      <c r="J2505" s="199"/>
      <c r="K2505" s="199"/>
      <c r="L2505" s="199"/>
      <c r="M2505" s="199"/>
      <c r="N2505" s="199"/>
      <c r="O2505" s="199"/>
      <c r="P2505" s="199"/>
      <c r="Q2505" s="199"/>
      <c r="R2505" s="199"/>
      <c r="S2505" s="199"/>
      <c r="T2505" s="199"/>
      <c r="U2505" s="199"/>
      <c r="V2505" s="199"/>
      <c r="W2505" s="199"/>
      <c r="X2505" s="199"/>
      <c r="Y2505" s="199"/>
      <c r="Z2505" s="199"/>
      <c r="AA2505" s="199"/>
    </row>
    <row r="2506" spans="1:27">
      <c r="A2506" s="199"/>
      <c r="B2506" s="199"/>
      <c r="C2506" s="199"/>
      <c r="D2506" s="199"/>
      <c r="E2506" s="199"/>
      <c r="F2506" s="199"/>
      <c r="G2506" s="199"/>
      <c r="H2506" s="199"/>
      <c r="I2506" s="199"/>
      <c r="J2506" s="199"/>
      <c r="K2506" s="199"/>
      <c r="L2506" s="199"/>
      <c r="M2506" s="199"/>
      <c r="N2506" s="199"/>
      <c r="O2506" s="199"/>
      <c r="P2506" s="199"/>
      <c r="Q2506" s="199"/>
      <c r="R2506" s="199"/>
      <c r="S2506" s="199"/>
      <c r="T2506" s="199"/>
      <c r="U2506" s="199"/>
      <c r="V2506" s="199"/>
      <c r="W2506" s="199"/>
      <c r="X2506" s="199"/>
      <c r="Y2506" s="199"/>
      <c r="Z2506" s="199"/>
      <c r="AA2506" s="199"/>
    </row>
    <row r="2507" spans="1:27">
      <c r="A2507" s="199"/>
      <c r="B2507" s="199"/>
      <c r="C2507" s="199"/>
      <c r="D2507" s="199"/>
      <c r="E2507" s="199"/>
      <c r="F2507" s="199"/>
      <c r="G2507" s="199"/>
      <c r="H2507" s="199"/>
      <c r="I2507" s="199"/>
      <c r="J2507" s="199"/>
      <c r="K2507" s="199"/>
      <c r="L2507" s="199"/>
      <c r="M2507" s="199"/>
      <c r="N2507" s="199"/>
      <c r="O2507" s="199"/>
      <c r="P2507" s="199"/>
      <c r="Q2507" s="199"/>
      <c r="R2507" s="199"/>
      <c r="S2507" s="199"/>
      <c r="T2507" s="199"/>
      <c r="U2507" s="199"/>
      <c r="V2507" s="199"/>
      <c r="W2507" s="199"/>
      <c r="X2507" s="199"/>
      <c r="Y2507" s="199"/>
      <c r="Z2507" s="199"/>
      <c r="AA2507" s="199"/>
    </row>
    <row r="2508" spans="1:27">
      <c r="A2508" s="199"/>
      <c r="B2508" s="199"/>
      <c r="C2508" s="199"/>
      <c r="D2508" s="199"/>
      <c r="E2508" s="199"/>
      <c r="F2508" s="199"/>
      <c r="G2508" s="199"/>
      <c r="H2508" s="199"/>
      <c r="I2508" s="199"/>
      <c r="J2508" s="199"/>
      <c r="K2508" s="199"/>
      <c r="L2508" s="199"/>
      <c r="M2508" s="199"/>
      <c r="N2508" s="199"/>
      <c r="O2508" s="199"/>
      <c r="P2508" s="199"/>
      <c r="Q2508" s="199"/>
      <c r="R2508" s="199"/>
      <c r="S2508" s="199"/>
      <c r="T2508" s="199"/>
      <c r="U2508" s="199"/>
      <c r="V2508" s="199"/>
      <c r="W2508" s="199"/>
      <c r="X2508" s="199"/>
      <c r="Y2508" s="199"/>
      <c r="Z2508" s="199"/>
      <c r="AA2508" s="199"/>
    </row>
    <row r="2509" spans="1:27">
      <c r="A2509" s="199"/>
      <c r="B2509" s="199"/>
      <c r="C2509" s="199"/>
      <c r="D2509" s="199"/>
      <c r="E2509" s="199"/>
      <c r="F2509" s="199"/>
      <c r="G2509" s="199"/>
      <c r="H2509" s="199"/>
      <c r="I2509" s="199"/>
      <c r="J2509" s="199"/>
      <c r="K2509" s="199"/>
      <c r="L2509" s="199"/>
      <c r="M2509" s="199"/>
      <c r="N2509" s="199"/>
      <c r="O2509" s="199"/>
      <c r="P2509" s="199"/>
      <c r="Q2509" s="199"/>
      <c r="R2509" s="199"/>
      <c r="S2509" s="199"/>
      <c r="T2509" s="199"/>
      <c r="U2509" s="199"/>
      <c r="V2509" s="199"/>
      <c r="W2509" s="199"/>
      <c r="X2509" s="199"/>
      <c r="Y2509" s="199"/>
      <c r="Z2509" s="199"/>
      <c r="AA2509" s="199"/>
    </row>
    <row r="2510" spans="1:27">
      <c r="A2510" s="199"/>
      <c r="B2510" s="199"/>
      <c r="C2510" s="199"/>
      <c r="D2510" s="199"/>
      <c r="E2510" s="199"/>
      <c r="F2510" s="199"/>
      <c r="G2510" s="199"/>
      <c r="H2510" s="199"/>
      <c r="I2510" s="199"/>
      <c r="J2510" s="199"/>
      <c r="K2510" s="199"/>
      <c r="L2510" s="199"/>
      <c r="M2510" s="199"/>
      <c r="N2510" s="199"/>
      <c r="O2510" s="199"/>
      <c r="P2510" s="199"/>
      <c r="Q2510" s="199"/>
      <c r="R2510" s="199"/>
      <c r="S2510" s="199"/>
      <c r="T2510" s="199"/>
      <c r="U2510" s="199"/>
      <c r="V2510" s="199"/>
      <c r="W2510" s="199"/>
      <c r="X2510" s="199"/>
      <c r="Y2510" s="199"/>
      <c r="Z2510" s="199"/>
      <c r="AA2510" s="199"/>
    </row>
    <row r="2511" spans="1:27">
      <c r="A2511" s="199"/>
      <c r="B2511" s="199"/>
      <c r="C2511" s="199"/>
      <c r="D2511" s="199"/>
      <c r="E2511" s="199"/>
      <c r="F2511" s="199"/>
      <c r="G2511" s="199"/>
      <c r="H2511" s="199"/>
      <c r="I2511" s="199"/>
      <c r="J2511" s="199"/>
      <c r="K2511" s="199"/>
      <c r="L2511" s="199"/>
      <c r="M2511" s="199"/>
      <c r="N2511" s="199"/>
      <c r="O2511" s="199"/>
      <c r="P2511" s="199"/>
      <c r="Q2511" s="199"/>
      <c r="R2511" s="199"/>
      <c r="S2511" s="199"/>
      <c r="T2511" s="199"/>
      <c r="U2511" s="199"/>
      <c r="V2511" s="199"/>
      <c r="W2511" s="199"/>
      <c r="X2511" s="199"/>
      <c r="Y2511" s="199"/>
      <c r="Z2511" s="199"/>
      <c r="AA2511" s="199"/>
    </row>
    <row r="2512" spans="1:27">
      <c r="A2512" s="199"/>
      <c r="B2512" s="199"/>
      <c r="C2512" s="199"/>
      <c r="D2512" s="199"/>
      <c r="E2512" s="199"/>
      <c r="F2512" s="199"/>
      <c r="G2512" s="199"/>
      <c r="H2512" s="199"/>
      <c r="I2512" s="199"/>
      <c r="J2512" s="199"/>
      <c r="K2512" s="199"/>
      <c r="L2512" s="199"/>
      <c r="M2512" s="199"/>
      <c r="N2512" s="199"/>
      <c r="O2512" s="199"/>
      <c r="P2512" s="199"/>
      <c r="Q2512" s="199"/>
      <c r="R2512" s="199"/>
      <c r="S2512" s="199"/>
      <c r="T2512" s="199"/>
      <c r="U2512" s="199"/>
      <c r="V2512" s="199"/>
      <c r="W2512" s="199"/>
      <c r="X2512" s="199"/>
      <c r="Y2512" s="199"/>
      <c r="Z2512" s="199"/>
      <c r="AA2512" s="199"/>
    </row>
    <row r="2513" spans="1:27">
      <c r="A2513" s="199"/>
      <c r="B2513" s="199"/>
      <c r="C2513" s="199"/>
      <c r="D2513" s="199"/>
      <c r="E2513" s="199"/>
      <c r="F2513" s="199"/>
      <c r="G2513" s="199"/>
      <c r="H2513" s="199"/>
      <c r="I2513" s="199"/>
      <c r="J2513" s="199"/>
      <c r="K2513" s="199"/>
      <c r="L2513" s="199"/>
      <c r="M2513" s="199"/>
      <c r="N2513" s="199"/>
      <c r="O2513" s="199"/>
      <c r="P2513" s="199"/>
      <c r="Q2513" s="199"/>
      <c r="R2513" s="199"/>
      <c r="S2513" s="199"/>
      <c r="T2513" s="199"/>
      <c r="U2513" s="199"/>
      <c r="V2513" s="199"/>
      <c r="W2513" s="199"/>
      <c r="X2513" s="199"/>
      <c r="Y2513" s="199"/>
      <c r="Z2513" s="199"/>
      <c r="AA2513" s="199"/>
    </row>
    <row r="2514" spans="1:27">
      <c r="A2514" s="199"/>
      <c r="B2514" s="199"/>
      <c r="C2514" s="199"/>
      <c r="D2514" s="199"/>
      <c r="E2514" s="199"/>
      <c r="F2514" s="199"/>
      <c r="G2514" s="199"/>
      <c r="H2514" s="199"/>
      <c r="I2514" s="199"/>
      <c r="J2514" s="199"/>
      <c r="K2514" s="199"/>
      <c r="L2514" s="199"/>
      <c r="M2514" s="199"/>
      <c r="N2514" s="199"/>
      <c r="O2514" s="199"/>
      <c r="P2514" s="199"/>
      <c r="Q2514" s="199"/>
      <c r="R2514" s="199"/>
      <c r="S2514" s="199"/>
      <c r="T2514" s="199"/>
      <c r="U2514" s="199"/>
      <c r="V2514" s="199"/>
      <c r="W2514" s="199"/>
      <c r="X2514" s="199"/>
      <c r="Y2514" s="199"/>
      <c r="Z2514" s="199"/>
      <c r="AA2514" s="199"/>
    </row>
    <row r="2515" spans="1:27">
      <c r="A2515" s="199"/>
      <c r="B2515" s="199"/>
      <c r="C2515" s="199"/>
      <c r="D2515" s="199"/>
      <c r="E2515" s="199"/>
      <c r="F2515" s="199"/>
      <c r="G2515" s="199"/>
      <c r="H2515" s="199"/>
      <c r="I2515" s="199"/>
      <c r="J2515" s="199"/>
      <c r="K2515" s="199"/>
      <c r="L2515" s="199"/>
      <c r="M2515" s="199"/>
      <c r="N2515" s="199"/>
      <c r="O2515" s="199"/>
      <c r="P2515" s="199"/>
      <c r="Q2515" s="199"/>
      <c r="R2515" s="199"/>
      <c r="S2515" s="199"/>
      <c r="T2515" s="199"/>
      <c r="U2515" s="199"/>
      <c r="V2515" s="199"/>
      <c r="W2515" s="199"/>
      <c r="X2515" s="199"/>
      <c r="Y2515" s="199"/>
      <c r="Z2515" s="199"/>
      <c r="AA2515" s="199"/>
    </row>
    <row r="2516" spans="1:27">
      <c r="A2516" s="199"/>
      <c r="B2516" s="199"/>
      <c r="C2516" s="199"/>
      <c r="D2516" s="199"/>
      <c r="E2516" s="199"/>
      <c r="F2516" s="199"/>
      <c r="G2516" s="199"/>
      <c r="H2516" s="199"/>
      <c r="I2516" s="199"/>
      <c r="J2516" s="199"/>
      <c r="K2516" s="199"/>
      <c r="L2516" s="199"/>
      <c r="M2516" s="199"/>
      <c r="N2516" s="199"/>
      <c r="O2516" s="199"/>
      <c r="P2516" s="199"/>
      <c r="Q2516" s="199"/>
      <c r="R2516" s="199"/>
      <c r="S2516" s="199"/>
      <c r="T2516" s="199"/>
      <c r="U2516" s="199"/>
      <c r="V2516" s="199"/>
      <c r="W2516" s="199"/>
      <c r="X2516" s="199"/>
      <c r="Y2516" s="199"/>
      <c r="Z2516" s="199"/>
      <c r="AA2516" s="199"/>
    </row>
    <row r="2517" spans="1:27">
      <c r="A2517" s="199"/>
      <c r="B2517" s="199"/>
      <c r="C2517" s="199"/>
      <c r="D2517" s="199"/>
      <c r="E2517" s="199"/>
      <c r="F2517" s="199"/>
      <c r="G2517" s="199"/>
      <c r="H2517" s="199"/>
      <c r="I2517" s="199"/>
      <c r="J2517" s="199"/>
      <c r="K2517" s="199"/>
      <c r="L2517" s="199"/>
      <c r="M2517" s="199"/>
      <c r="N2517" s="199"/>
      <c r="O2517" s="199"/>
      <c r="P2517" s="199"/>
      <c r="Q2517" s="199"/>
      <c r="R2517" s="199"/>
      <c r="S2517" s="199"/>
      <c r="T2517" s="199"/>
      <c r="U2517" s="199"/>
      <c r="V2517" s="199"/>
      <c r="W2517" s="199"/>
      <c r="X2517" s="199"/>
      <c r="Y2517" s="199"/>
      <c r="Z2517" s="199"/>
      <c r="AA2517" s="199"/>
    </row>
    <row r="2518" spans="1:27">
      <c r="A2518" s="199"/>
      <c r="B2518" s="199"/>
      <c r="C2518" s="199"/>
      <c r="D2518" s="199"/>
      <c r="E2518" s="199"/>
      <c r="F2518" s="199"/>
      <c r="G2518" s="199"/>
      <c r="H2518" s="199"/>
      <c r="I2518" s="199"/>
      <c r="J2518" s="199"/>
      <c r="K2518" s="199"/>
      <c r="L2518" s="199"/>
      <c r="M2518" s="199"/>
      <c r="N2518" s="199"/>
      <c r="O2518" s="199"/>
      <c r="P2518" s="199"/>
      <c r="Q2518" s="199"/>
      <c r="R2518" s="199"/>
      <c r="S2518" s="199"/>
      <c r="T2518" s="199"/>
      <c r="U2518" s="199"/>
      <c r="V2518" s="199"/>
      <c r="W2518" s="199"/>
      <c r="X2518" s="199"/>
      <c r="Y2518" s="199"/>
      <c r="Z2518" s="199"/>
      <c r="AA2518" s="199"/>
    </row>
    <row r="2519" spans="1:27">
      <c r="A2519" s="199"/>
      <c r="B2519" s="199"/>
      <c r="C2519" s="199"/>
      <c r="D2519" s="199"/>
      <c r="E2519" s="199"/>
      <c r="F2519" s="199"/>
      <c r="G2519" s="199"/>
      <c r="H2519" s="199"/>
      <c r="I2519" s="199"/>
      <c r="J2519" s="199"/>
      <c r="K2519" s="199"/>
      <c r="L2519" s="199"/>
      <c r="M2519" s="199"/>
      <c r="N2519" s="199"/>
      <c r="O2519" s="199"/>
      <c r="P2519" s="199"/>
      <c r="Q2519" s="199"/>
      <c r="R2519" s="199"/>
      <c r="S2519" s="199"/>
      <c r="T2519" s="199"/>
      <c r="U2519" s="199"/>
      <c r="V2519" s="199"/>
      <c r="W2519" s="199"/>
      <c r="X2519" s="199"/>
      <c r="Y2519" s="199"/>
      <c r="Z2519" s="199"/>
      <c r="AA2519" s="199"/>
    </row>
  </sheetData>
  <mergeCells count="33">
    <mergeCell ref="B13:B14"/>
    <mergeCell ref="C13:D13"/>
    <mergeCell ref="E13:E14"/>
    <mergeCell ref="H11:M11"/>
    <mergeCell ref="B12:M12"/>
    <mergeCell ref="F13:F14"/>
    <mergeCell ref="G13:G14"/>
    <mergeCell ref="H13:I13"/>
    <mergeCell ref="J13:J14"/>
    <mergeCell ref="K13:L13"/>
    <mergeCell ref="B1:M1"/>
    <mergeCell ref="C2:F2"/>
    <mergeCell ref="H2:I2"/>
    <mergeCell ref="C3:F3"/>
    <mergeCell ref="C4:F4"/>
    <mergeCell ref="G4:G5"/>
    <mergeCell ref="C5:F5"/>
    <mergeCell ref="B212:E212"/>
    <mergeCell ref="G212:L212"/>
    <mergeCell ref="B6:M6"/>
    <mergeCell ref="B7:M7"/>
    <mergeCell ref="B8:M8"/>
    <mergeCell ref="B9:M9"/>
    <mergeCell ref="D10:E10"/>
    <mergeCell ref="F10:G10"/>
    <mergeCell ref="H10:M10"/>
    <mergeCell ref="B10:C10"/>
    <mergeCell ref="M13:M14"/>
    <mergeCell ref="E26:K26"/>
    <mergeCell ref="E46:K46"/>
    <mergeCell ref="B11:C11"/>
    <mergeCell ref="D11:E11"/>
    <mergeCell ref="F11:G11"/>
  </mergeCells>
  <dataValidations disablePrompts="1" count="2">
    <dataValidation type="list" allowBlank="1" showErrorMessage="1" sqref="H2">
      <formula1>"NÃO DESONERADO,DESONERADO"</formula1>
    </dataValidation>
    <dataValidation type="list" allowBlank="1" showErrorMessage="1" sqref="J15:J25 J27:J45 J47:J201 J203:J205 J207:J209">
      <formula1>$H$4:$H$5</formula1>
    </dataValidation>
  </dataValidations>
  <printOptions horizontalCentered="1"/>
  <pageMargins left="0.47244094488188981" right="0.47244094488188981" top="0.78740157480314965" bottom="0.78740157480314965" header="0" footer="0"/>
  <pageSetup paperSize="9" scale="53" fitToHeight="0" orientation="landscape" r:id="rId1"/>
  <headerFooter>
    <oddFooter>&amp;CB3M CONSTRUTORA EIRELI- CNPJ: 27.343.319/0001-76
Av. Antônio Rabelo Junior, 161, sala 1711- Miramar – João Pessoa/PB – CEP 58032-090
Fone: (83) 9 9862-3007&amp;R&amp;P/</oddFooter>
  </headerFooter>
  <drawing r:id="rId2"/>
</worksheet>
</file>

<file path=xl/worksheets/sheet3.xml><?xml version="1.0" encoding="utf-8"?>
<worksheet xmlns="http://schemas.openxmlformats.org/spreadsheetml/2006/main" xmlns:r="http://schemas.openxmlformats.org/officeDocument/2006/relationships">
  <sheetPr>
    <pageSetUpPr fitToPage="1"/>
  </sheetPr>
  <dimension ref="A1:K2113"/>
  <sheetViews>
    <sheetView showGridLines="0" view="pageBreakPreview" topLeftCell="A346" zoomScale="60" zoomScaleNormal="70" workbookViewId="0">
      <selection activeCell="A61" sqref="A61:F61"/>
    </sheetView>
  </sheetViews>
  <sheetFormatPr defaultColWidth="14.42578125" defaultRowHeight="15" customHeight="1"/>
  <cols>
    <col min="1" max="1" width="23.7109375" customWidth="1"/>
    <col min="2" max="2" width="15" customWidth="1"/>
    <col min="3" max="3" width="112.5703125" customWidth="1"/>
    <col min="4" max="4" width="19.5703125" customWidth="1"/>
    <col min="5" max="5" width="12.85546875" customWidth="1"/>
    <col min="6" max="6" width="15" customWidth="1"/>
    <col min="7" max="7" width="16.7109375" customWidth="1"/>
    <col min="8" max="10" width="12.5703125" customWidth="1"/>
  </cols>
  <sheetData>
    <row r="1" spans="1:11" ht="4.5" customHeight="1">
      <c r="B1" s="201"/>
      <c r="C1" s="670"/>
      <c r="D1" s="202"/>
      <c r="E1" s="202"/>
      <c r="F1" s="671"/>
      <c r="G1" s="558"/>
      <c r="H1" s="672"/>
      <c r="I1" s="673"/>
      <c r="J1" s="673"/>
    </row>
    <row r="2" spans="1:11" ht="29.25" customHeight="1">
      <c r="A2" s="2" t="str">
        <f>'Planilha Orçamentária'!B2</f>
        <v>CONTRATANTE:</v>
      </c>
      <c r="B2" s="1008" t="str">
        <f>'Planilha Orçamentária'!C2</f>
        <v xml:space="preserve">JFBP | JUSTIÇA DE FEDERAL DE PRIMEIRO GRAU – SEÇÃO JUDICIÁRIA DA PARAÍBA </v>
      </c>
      <c r="C2" s="983"/>
      <c r="D2" s="4" t="s">
        <v>19</v>
      </c>
      <c r="E2" s="209"/>
      <c r="F2" s="674"/>
      <c r="G2" s="6"/>
      <c r="H2" s="672"/>
      <c r="I2" s="673"/>
      <c r="J2" s="673"/>
    </row>
    <row r="3" spans="1:11" ht="29.25" customHeight="1">
      <c r="A3" s="2" t="str">
        <f>'Planilha Orçamentária'!B3</f>
        <v>PROJETO:</v>
      </c>
      <c r="B3" s="1008" t="str">
        <f>'Planilha Orçamentária'!C3</f>
        <v>Reforma, adequação e modernização das instalações físicas e sistemas prediais da Subseção Judiciária de Guarabira/PB</v>
      </c>
      <c r="C3" s="983"/>
      <c r="D3" s="675" t="str">
        <f>'Planilha Resumo'!D3&amp;" "&amp;'Planilha Resumo'!C3</f>
        <v>SINAPI - JOAO PESSOA</v>
      </c>
      <c r="E3" s="1"/>
      <c r="F3" s="676"/>
      <c r="G3" s="677"/>
      <c r="H3" s="672"/>
      <c r="I3" s="673"/>
      <c r="J3" s="673"/>
    </row>
    <row r="4" spans="1:11" ht="29.25" customHeight="1">
      <c r="A4" s="2" t="str">
        <f>'Planilha Orçamentária'!B4</f>
        <v>ENDEREÇO:</v>
      </c>
      <c r="B4" s="1008" t="str">
        <f>'Planilha Orçamentária'!$C$4</f>
        <v>Rua Augusto de Almeida, nº 258, Bairro Novo, Guarabira/PB - CEP: 58200-000</v>
      </c>
      <c r="C4" s="983"/>
      <c r="D4" s="678">
        <f>'Planilha Resumo'!E3</f>
        <v>45078</v>
      </c>
      <c r="E4" s="24"/>
      <c r="F4" s="679"/>
      <c r="G4" s="11"/>
      <c r="H4" s="672"/>
      <c r="I4" s="673"/>
      <c r="J4" s="673"/>
    </row>
    <row r="5" spans="1:11" ht="29.25" customHeight="1">
      <c r="A5" s="2" t="str">
        <f>'Planilha Orçamentária'!B5</f>
        <v>EMPRESA</v>
      </c>
      <c r="B5" s="1011" t="str">
        <f>'Planilha Orçamentária'!$C$5</f>
        <v>B3M CONSTRUTORA EIRELI - 27.343.319/0001-76</v>
      </c>
      <c r="C5" s="983"/>
      <c r="D5" s="680" t="str">
        <f>'Planilha Resumo'!D2</f>
        <v>NÃO DESONERADO</v>
      </c>
      <c r="E5" s="681"/>
      <c r="F5" s="682"/>
      <c r="G5" s="16"/>
      <c r="H5" s="672"/>
      <c r="I5" s="673"/>
      <c r="J5" s="673"/>
    </row>
    <row r="6" spans="1:11" ht="4.5" customHeight="1">
      <c r="A6" s="200"/>
      <c r="B6" s="201"/>
      <c r="C6" s="670"/>
      <c r="D6" s="201"/>
      <c r="E6" s="201"/>
      <c r="F6" s="683"/>
      <c r="G6" s="218"/>
      <c r="H6" s="672"/>
      <c r="I6" s="673"/>
      <c r="J6" s="673"/>
    </row>
    <row r="7" spans="1:11" ht="33" customHeight="1">
      <c r="A7" s="1054" t="s">
        <v>1798</v>
      </c>
      <c r="B7" s="982"/>
      <c r="C7" s="982"/>
      <c r="D7" s="982"/>
      <c r="E7" s="982"/>
      <c r="F7" s="982"/>
      <c r="G7" s="983"/>
      <c r="H7" s="672"/>
      <c r="I7" s="673"/>
      <c r="J7" s="673" t="s">
        <v>20294</v>
      </c>
      <c r="K7" s="973">
        <f>'Planilha Orçamentária'!I217</f>
        <v>0.13026199999999999</v>
      </c>
    </row>
    <row r="8" spans="1:11" ht="4.5" customHeight="1">
      <c r="A8" s="200"/>
      <c r="B8" s="201"/>
      <c r="C8" s="670"/>
      <c r="D8" s="201"/>
      <c r="E8" s="201"/>
      <c r="F8" s="683"/>
      <c r="G8" s="218"/>
      <c r="H8" s="672"/>
      <c r="I8" s="673"/>
      <c r="J8" s="673"/>
    </row>
    <row r="9" spans="1:11" ht="19.5" customHeight="1">
      <c r="A9" s="96"/>
      <c r="B9" s="96"/>
      <c r="C9" s="684"/>
      <c r="D9" s="96"/>
      <c r="E9" s="96"/>
      <c r="F9" s="685"/>
      <c r="G9" s="96"/>
      <c r="H9" s="672"/>
      <c r="I9" s="673"/>
      <c r="J9" s="673"/>
    </row>
    <row r="10" spans="1:11" ht="19.5" customHeight="1">
      <c r="A10" s="989" t="s">
        <v>1</v>
      </c>
      <c r="B10" s="982"/>
      <c r="C10" s="982"/>
      <c r="D10" s="982"/>
      <c r="E10" s="982"/>
      <c r="F10" s="982"/>
      <c r="G10" s="983"/>
      <c r="H10" s="672"/>
      <c r="I10" s="673"/>
      <c r="J10" s="673"/>
    </row>
    <row r="11" spans="1:11" ht="19.5" customHeight="1">
      <c r="A11" s="12" t="str">
        <f>'Planilha Orçamentária'!B10</f>
        <v>VERSÃO</v>
      </c>
      <c r="B11" s="1001" t="str">
        <f>'Planilha Orçamentária'!D10</f>
        <v xml:space="preserve">DESCRIÇÃO E/OU FOLHAS ALTERADAS </v>
      </c>
      <c r="C11" s="983"/>
      <c r="D11" s="1001" t="str">
        <f>'Planilha Orçamentária'!F10</f>
        <v>DATA</v>
      </c>
      <c r="E11" s="983"/>
      <c r="F11" s="1001" t="str">
        <f>'Planilha Orçamentária'!H10</f>
        <v>ATUALIZAÇÃO</v>
      </c>
      <c r="G11" s="983"/>
      <c r="H11" s="672"/>
      <c r="I11" s="673"/>
      <c r="J11" s="673" t="s">
        <v>33</v>
      </c>
    </row>
    <row r="12" spans="1:11" ht="19.5" customHeight="1">
      <c r="A12" s="91" t="str">
        <f>IF('Planilha Orçamentária'!B11="","",'Planilha Orçamentária'!B11)</f>
        <v>R01</v>
      </c>
      <c r="B12" s="1048" t="str">
        <f>IF('Planilha Orçamentária'!D11="","",'Planilha Orçamentária'!D11)</f>
        <v>Adequação à Progamação do Plano de Obras 2023</v>
      </c>
      <c r="C12" s="982"/>
      <c r="D12" s="1053">
        <f>IF('Planilha Orçamentária'!F11="","",'Planilha Orçamentária'!F11)</f>
        <v>45045</v>
      </c>
      <c r="E12" s="983"/>
      <c r="F12" s="1048" t="str">
        <f>IF('Planilha Orçamentária'!H11="","",'Planilha Orçamentária'!H11)</f>
        <v>Francis Araújo</v>
      </c>
      <c r="G12" s="983"/>
      <c r="H12" s="672"/>
      <c r="I12" s="673"/>
      <c r="J12" s="673" t="s">
        <v>36</v>
      </c>
    </row>
    <row r="13" spans="1:11" ht="19.5" customHeight="1">
      <c r="A13" s="96"/>
      <c r="B13" s="96"/>
      <c r="C13" s="684"/>
      <c r="D13" s="96"/>
      <c r="E13" s="96"/>
      <c r="F13" s="685"/>
      <c r="G13" s="96"/>
      <c r="H13" s="672"/>
      <c r="I13" s="673"/>
      <c r="J13" s="673"/>
    </row>
    <row r="14" spans="1:11" ht="4.5" customHeight="1">
      <c r="A14" s="200"/>
      <c r="B14" s="201"/>
      <c r="C14" s="670"/>
      <c r="D14" s="201"/>
      <c r="E14" s="201"/>
      <c r="F14" s="683"/>
      <c r="G14" s="218"/>
      <c r="H14" s="672"/>
      <c r="I14" s="673"/>
      <c r="J14" s="673"/>
    </row>
    <row r="15" spans="1:11" ht="12.75" customHeight="1">
      <c r="A15" s="686" t="s">
        <v>46</v>
      </c>
      <c r="B15" s="687" t="s">
        <v>37</v>
      </c>
      <c r="C15" s="1039" t="s">
        <v>105</v>
      </c>
      <c r="D15" s="994"/>
      <c r="E15" s="994"/>
      <c r="F15" s="995"/>
      <c r="G15" s="688" t="s">
        <v>40</v>
      </c>
      <c r="H15" s="689"/>
      <c r="I15" s="690"/>
      <c r="J15" s="690"/>
    </row>
    <row r="16" spans="1:11" ht="12.75" customHeight="1">
      <c r="A16" s="691" t="s">
        <v>1799</v>
      </c>
      <c r="B16" s="692" t="s">
        <v>1800</v>
      </c>
      <c r="C16" s="1043" t="s">
        <v>1801</v>
      </c>
      <c r="D16" s="997"/>
      <c r="E16" s="998"/>
      <c r="F16" s="693">
        <f>G35</f>
        <v>1283.4422301783</v>
      </c>
      <c r="G16" s="694" t="s">
        <v>204</v>
      </c>
      <c r="H16" s="689"/>
      <c r="I16" s="690"/>
      <c r="J16" s="690">
        <v>1475.6653500000002</v>
      </c>
    </row>
    <row r="17" spans="1:10">
      <c r="A17" s="1047" t="s">
        <v>1802</v>
      </c>
      <c r="B17" s="997"/>
      <c r="C17" s="997"/>
      <c r="D17" s="997"/>
      <c r="E17" s="997"/>
      <c r="F17" s="997"/>
      <c r="G17" s="998"/>
      <c r="H17" s="689"/>
      <c r="I17" s="690"/>
      <c r="J17" s="690"/>
    </row>
    <row r="18" spans="1:10">
      <c r="A18" s="695" t="s">
        <v>1480</v>
      </c>
      <c r="B18" s="696" t="s">
        <v>46</v>
      </c>
      <c r="C18" s="697" t="s">
        <v>1803</v>
      </c>
      <c r="D18" s="696" t="s">
        <v>141</v>
      </c>
      <c r="E18" s="698" t="s">
        <v>106</v>
      </c>
      <c r="F18" s="699" t="s">
        <v>1804</v>
      </c>
      <c r="G18" s="699" t="s">
        <v>1805</v>
      </c>
      <c r="H18" s="689"/>
      <c r="I18" s="690"/>
      <c r="J18" s="690" t="s">
        <v>1804</v>
      </c>
    </row>
    <row r="19" spans="1:10" ht="24.75">
      <c r="A19" s="700" t="s">
        <v>116</v>
      </c>
      <c r="B19" s="701">
        <v>39262</v>
      </c>
      <c r="C19" s="702" t="str">
        <f>IF(B19="","",IF(A19="SINAPI",VLOOKUP(B19,'Referência NÃO DESONERADO'!$A:$D,2,0),IF(A19="COTAÇÃO",VLOOKUP(B19,'Mapa Cotações'!$A:$N,2,0))))</f>
        <v xml:space="preserve">CABO MULTIPOLAR DE COBRE, FLEXIVEL, CLASSE 4 OU 5, ISOLACAO EM HEPR, COBERTURA EM PVC-ST2, ANTICHAMA BWF-B, 0,6/1 KV, 3 CONDUTORES DE 16 MM2                                                                                                                                                                                                                                                                                                                                                              </v>
      </c>
      <c r="D19" s="701" t="str">
        <f>IF(B19="","",IF(A19="SINAPI",VLOOKUP(B19,'Referência NÃO DESONERADO'!$A:$D,3,0),IF(A19="COTAÇÃO",VLOOKUP(B19,'Mapa Cotações'!$A:$N,3,0))))</f>
        <v xml:space="preserve">M     </v>
      </c>
      <c r="E19" s="703">
        <v>30</v>
      </c>
      <c r="F19" s="704">
        <f>J19-J19*$K$7</f>
        <v>42.4867013</v>
      </c>
      <c r="G19" s="704">
        <f t="shared" ref="G19:G20" si="0">IF(D19="","",E19*F19)</f>
        <v>1274.6010389999999</v>
      </c>
      <c r="H19" s="689"/>
      <c r="I19" s="690"/>
      <c r="J19" s="690">
        <v>48.85</v>
      </c>
    </row>
    <row r="20" spans="1:10">
      <c r="A20" s="700" t="s">
        <v>116</v>
      </c>
      <c r="B20" s="701">
        <v>21127</v>
      </c>
      <c r="C20" s="702" t="str">
        <f>IF(B20="","",IF(A20="SINAPI",VLOOKUP(B20,'Referência NÃO DESONERADO'!$A:$D,2,0),IF(A20="COTAÇÃO",VLOOKUP(B20,'Mapa Cotações'!$A:$N,2,0))))</f>
        <v xml:space="preserve">FITA ISOLANTE ADESIVA ANTICHAMA, USO ATE 750 V, EM ROLO DE 19 MM X 5 M                                                                                                                                                                                                                                                                                                                                                                                                                                    </v>
      </c>
      <c r="D20" s="701" t="str">
        <f>IF(B20="","",IF(A20="SINAPI",VLOOKUP(B20,'Referência NÃO DESONERADO'!$A:$D,3,0),IF(A20="COTAÇÃO",VLOOKUP(B20,'Mapa Cotações'!$A:$N,3,0))))</f>
        <v xml:space="preserve">UN    </v>
      </c>
      <c r="E20" s="703">
        <f>0.009*30</f>
        <v>0.26999999999999996</v>
      </c>
      <c r="F20" s="704">
        <f>J20-J20*$K$7</f>
        <v>2.9397144399999999</v>
      </c>
      <c r="G20" s="704">
        <f t="shared" si="0"/>
        <v>0.79372289879999991</v>
      </c>
      <c r="H20" s="689"/>
      <c r="I20" s="690"/>
      <c r="J20" s="690">
        <v>3.38</v>
      </c>
    </row>
    <row r="21" spans="1:10" ht="12.75" customHeight="1">
      <c r="A21" s="1035" t="s">
        <v>1806</v>
      </c>
      <c r="B21" s="997"/>
      <c r="C21" s="997"/>
      <c r="D21" s="997"/>
      <c r="E21" s="997"/>
      <c r="F21" s="998"/>
      <c r="G21" s="705">
        <f>IF(F19="","",(SUM(G19:G20)))</f>
        <v>1275.3947618988</v>
      </c>
      <c r="H21" s="689"/>
      <c r="I21" s="690"/>
      <c r="J21" s="690"/>
    </row>
    <row r="22" spans="1:10" ht="12.75" customHeight="1">
      <c r="A22" s="706"/>
      <c r="B22" s="707"/>
      <c r="C22" s="707"/>
      <c r="D22" s="707"/>
      <c r="E22" s="708"/>
      <c r="F22" s="709"/>
      <c r="G22" s="710"/>
      <c r="H22" s="689"/>
      <c r="I22" s="690"/>
      <c r="J22" s="690"/>
    </row>
    <row r="23" spans="1:10" ht="12.75" customHeight="1">
      <c r="A23" s="1047" t="s">
        <v>1570</v>
      </c>
      <c r="B23" s="997"/>
      <c r="C23" s="997"/>
      <c r="D23" s="997"/>
      <c r="E23" s="997"/>
      <c r="F23" s="997"/>
      <c r="G23" s="998"/>
      <c r="H23" s="689"/>
      <c r="I23" s="690"/>
      <c r="J23" s="690"/>
    </row>
    <row r="24" spans="1:10" ht="12.75" customHeight="1">
      <c r="A24" s="695" t="s">
        <v>1480</v>
      </c>
      <c r="B24" s="696" t="s">
        <v>46</v>
      </c>
      <c r="C24" s="697" t="s">
        <v>1803</v>
      </c>
      <c r="D24" s="696" t="s">
        <v>141</v>
      </c>
      <c r="E24" s="698" t="s">
        <v>106</v>
      </c>
      <c r="F24" s="699" t="s">
        <v>1804</v>
      </c>
      <c r="G24" s="699" t="s">
        <v>1805</v>
      </c>
      <c r="H24" s="689"/>
      <c r="I24" s="690"/>
      <c r="J24" s="690" t="s">
        <v>1804</v>
      </c>
    </row>
    <row r="25" spans="1:10">
      <c r="A25" s="711" t="s">
        <v>116</v>
      </c>
      <c r="B25" s="712">
        <v>88264</v>
      </c>
      <c r="C25" s="702" t="str">
        <f>IF(B25="","",IF(A25="SINAPI",VLOOKUP(B25,'Referência NÃO DESONERADO'!$A:$D,2,0),IF(A25="COTAÇÃO",VLOOKUP(B25,'Mapa Cotações'!$A:$N,2,0))))</f>
        <v>ELETRICISTA COM ENCARGOS COMPLEMENTARES</v>
      </c>
      <c r="D25" s="712" t="str">
        <f>IF(B25="","",IF(A25="SINAPI",VLOOKUP(B25,'Referência NÃO DESONERADO'!$A:$D,3,0),IF(A25="COTAÇÃO",VLOOKUP(B25,'Mapa Cotações'!$A:$N,3,0))))</f>
        <v>H</v>
      </c>
      <c r="E25" s="713">
        <f t="shared" ref="E25:E26" si="1">0.0073*30</f>
        <v>0.219</v>
      </c>
      <c r="F25" s="704">
        <f t="shared" ref="F25:F26" si="2">J25-J25*$K$7</f>
        <v>20.534514179999999</v>
      </c>
      <c r="G25" s="714">
        <f t="shared" ref="G25:G26" si="3">IF(D25="","",E25*F25)</f>
        <v>4.4970586054199995</v>
      </c>
      <c r="H25" s="689"/>
      <c r="I25" s="690"/>
      <c r="J25" s="690">
        <v>23.61</v>
      </c>
    </row>
    <row r="26" spans="1:10">
      <c r="A26" s="711" t="s">
        <v>116</v>
      </c>
      <c r="B26" s="712">
        <v>88247</v>
      </c>
      <c r="C26" s="702" t="str">
        <f>IF(B26="","",IF(A26="SINAPI",VLOOKUP(B26,'Referência NÃO DESONERADO'!$A:$D,2,0),IF(A26="COTAÇÃO",VLOOKUP(B26,'Mapa Cotações'!$A:$N,2,0))))</f>
        <v>AUXILIAR DE ELETRICISTA COM ENCARGOS COMPLEMENTARES</v>
      </c>
      <c r="D26" s="712" t="str">
        <f>IF(B26="","",IF(A26="SINAPI",VLOOKUP(B26,'Referência NÃO DESONERADO'!$A:$D,3,0),IF(A26="COTAÇÃO",VLOOKUP(B26,'Mapa Cotações'!$A:$N,3,0))))</f>
        <v>H</v>
      </c>
      <c r="E26" s="713">
        <f t="shared" si="1"/>
        <v>0.219</v>
      </c>
      <c r="F26" s="704">
        <f t="shared" si="2"/>
        <v>16.21191632</v>
      </c>
      <c r="G26" s="714">
        <f t="shared" si="3"/>
        <v>3.55040967408</v>
      </c>
      <c r="H26" s="689"/>
      <c r="I26" s="690"/>
      <c r="J26" s="690">
        <v>18.64</v>
      </c>
    </row>
    <row r="27" spans="1:10" ht="12.75" customHeight="1">
      <c r="A27" s="1035" t="s">
        <v>1806</v>
      </c>
      <c r="B27" s="997"/>
      <c r="C27" s="997"/>
      <c r="D27" s="997"/>
      <c r="E27" s="997"/>
      <c r="F27" s="998"/>
      <c r="G27" s="705">
        <f>IF(F25="","",(SUM(G25:G26)))</f>
        <v>8.0474682794999985</v>
      </c>
      <c r="H27" s="689"/>
      <c r="I27" s="690"/>
      <c r="J27" s="690"/>
    </row>
    <row r="28" spans="1:10" ht="12.75" customHeight="1">
      <c r="A28" s="706"/>
      <c r="B28" s="707"/>
      <c r="C28" s="707"/>
      <c r="D28" s="707"/>
      <c r="E28" s="708"/>
      <c r="F28" s="709"/>
      <c r="G28" s="710"/>
      <c r="H28" s="689"/>
      <c r="I28" s="690"/>
      <c r="J28" s="690"/>
    </row>
    <row r="29" spans="1:10" ht="12.75" customHeight="1">
      <c r="A29" s="1047" t="s">
        <v>1807</v>
      </c>
      <c r="B29" s="997"/>
      <c r="C29" s="997"/>
      <c r="D29" s="997"/>
      <c r="E29" s="997"/>
      <c r="F29" s="997"/>
      <c r="G29" s="998"/>
      <c r="H29" s="689"/>
      <c r="I29" s="690"/>
      <c r="J29" s="690"/>
    </row>
    <row r="30" spans="1:10" ht="12.75" customHeight="1">
      <c r="A30" s="695" t="s">
        <v>1480</v>
      </c>
      <c r="B30" s="696" t="s">
        <v>46</v>
      </c>
      <c r="C30" s="697" t="s">
        <v>1803</v>
      </c>
      <c r="D30" s="696" t="s">
        <v>141</v>
      </c>
      <c r="E30" s="698" t="s">
        <v>106</v>
      </c>
      <c r="F30" s="699" t="s">
        <v>1804</v>
      </c>
      <c r="G30" s="699" t="s">
        <v>1805</v>
      </c>
      <c r="H30" s="689"/>
      <c r="I30" s="690"/>
      <c r="J30" s="690" t="s">
        <v>1804</v>
      </c>
    </row>
    <row r="31" spans="1:10" ht="12.75" customHeight="1">
      <c r="A31" s="711"/>
      <c r="B31" s="712"/>
      <c r="C31" s="702" t="str">
        <f>IF(B31="","",IF(A31="SINAPI",VLOOKUP(B31,'Referência NÃO DESONERADO'!$A:$D,2,0),IF(A31="COTAÇÃO",VLOOKUP(B31,'Mapa Cotações'!$A:$N,2,0))))</f>
        <v/>
      </c>
      <c r="D31" s="712" t="str">
        <f>IF(B31="","",IF(A31="SINAPI",VLOOKUP(B31,'Referência NÃO DESONERADO'!$A:$D,3,0),IF(A31="COTAÇÃO",VLOOKUP(B31,'Mapa Cotações'!$A:$N,3,0))))</f>
        <v/>
      </c>
      <c r="E31" s="713"/>
      <c r="F31" s="714" t="str">
        <f>IF(B31="","",IF('Planilha Orçamentária'!$H$2="NÃO DESONERADO",(IF(A31="SINAPI",VLOOKUP(B31,'Referência NÃO DESONERADO'!$A:$D,4,0),IF(A31="ORSE",VLOOKUP(B31,'Referência NÃO DESONERADO'!$F:$I,4,0),IF(A31="COTAÇÃO",VLOOKUP(B31,'Mapa Cotações'!$A:$N,13,0))))),(IF(A31="SINAPI",VLOOKUP(B31,'Referência DESONERADO'!$A:$D,4,0),IF(A31="ORSE",VLOOKUP(B31,'Referência DESONERADO'!$F:$I,4,0),IF(A31="COTAÇÃO",VLOOKUP(B31,'Mapa Cotações'!$A:$N,13,0)))))))</f>
        <v/>
      </c>
      <c r="G31" s="714" t="str">
        <f t="shared" ref="G31:G32" si="4">IF(D31="","",E31*F31)</f>
        <v/>
      </c>
      <c r="H31" s="689"/>
      <c r="I31" s="690"/>
      <c r="J31" s="690" t="s">
        <v>2</v>
      </c>
    </row>
    <row r="32" spans="1:10" ht="12.75" customHeight="1">
      <c r="A32" s="711"/>
      <c r="B32" s="712"/>
      <c r="C32" s="702" t="str">
        <f>IF(B32="","",IF(A32="SINAPI",VLOOKUP(B32,'Referência NÃO DESONERADO'!$A:$D,2,0),IF(A32="COTAÇÃO",VLOOKUP(B32,'Mapa Cotações'!$A:$N,2,0))))</f>
        <v/>
      </c>
      <c r="D32" s="712" t="str">
        <f>IF(B32="","",IF(A32="SINAPI",VLOOKUP(B32,'Referência NÃO DESONERADO'!$A:$D,3,0),IF(A32="COTAÇÃO",VLOOKUP(B32,'Mapa Cotações'!$A:$N,3,0))))</f>
        <v/>
      </c>
      <c r="E32" s="713"/>
      <c r="F32" s="714" t="str">
        <f>IF(B32="","",IF('Planilha Orçamentária'!$H$2="NÃO DESONERADO",(IF(A32="SINAPI",VLOOKUP(B32,'Referência NÃO DESONERADO'!$A:$D,4,0),IF(A32="ORSE",VLOOKUP(B32,'Referência NÃO DESONERADO'!$F:$I,4,0),IF(A32="COTAÇÃO",VLOOKUP(B32,'Mapa Cotações'!$A:$N,13,0))))),(IF(A32="SINAPI",VLOOKUP(B32,'Referência DESONERADO'!$A:$D,4,0),IF(A32="ORSE",VLOOKUP(B32,'Referência DESONERADO'!$F:$I,4,0),IF(A32="COTAÇÃO",VLOOKUP(B32,'Mapa Cotações'!$A:$N,13,0)))))))</f>
        <v/>
      </c>
      <c r="G32" s="714" t="str">
        <f t="shared" si="4"/>
        <v/>
      </c>
      <c r="H32" s="689"/>
      <c r="I32" s="690"/>
      <c r="J32" s="690" t="s">
        <v>2</v>
      </c>
    </row>
    <row r="33" spans="1:10" ht="12.75" customHeight="1">
      <c r="A33" s="1035" t="s">
        <v>1806</v>
      </c>
      <c r="B33" s="997"/>
      <c r="C33" s="997"/>
      <c r="D33" s="997"/>
      <c r="E33" s="997"/>
      <c r="F33" s="998"/>
      <c r="G33" s="705" t="str">
        <f>IF(F31="","",(SUM(G31:G32)))</f>
        <v/>
      </c>
      <c r="H33" s="689"/>
      <c r="I33" s="690"/>
      <c r="J33" s="690"/>
    </row>
    <row r="34" spans="1:10" ht="12.75" customHeight="1">
      <c r="A34" s="706"/>
      <c r="B34" s="707"/>
      <c r="C34" s="707"/>
      <c r="D34" s="707"/>
      <c r="E34" s="708"/>
      <c r="F34" s="709"/>
      <c r="G34" s="715"/>
      <c r="H34" s="689"/>
      <c r="I34" s="690"/>
      <c r="J34" s="690"/>
    </row>
    <row r="35" spans="1:10" ht="12.75" customHeight="1">
      <c r="A35" s="1037" t="s">
        <v>173</v>
      </c>
      <c r="B35" s="997"/>
      <c r="C35" s="997"/>
      <c r="D35" s="997"/>
      <c r="E35" s="997"/>
      <c r="F35" s="1038"/>
      <c r="G35" s="716">
        <f>SUM(G21,G27,G33)</f>
        <v>1283.4422301783</v>
      </c>
      <c r="H35" s="689"/>
      <c r="I35" s="690"/>
      <c r="J35" s="690"/>
    </row>
    <row r="36" spans="1:10" ht="12.75" customHeight="1">
      <c r="A36" s="717"/>
      <c r="B36" s="718"/>
      <c r="C36" s="719"/>
      <c r="D36" s="719"/>
      <c r="E36" s="719"/>
      <c r="F36" s="719"/>
      <c r="G36" s="720"/>
      <c r="H36" s="689"/>
      <c r="I36" s="690"/>
      <c r="J36" s="690"/>
    </row>
    <row r="37" spans="1:10" ht="12.75" customHeight="1">
      <c r="A37" s="717"/>
      <c r="B37" s="718"/>
      <c r="C37" s="719"/>
      <c r="D37" s="719"/>
      <c r="E37" s="719"/>
      <c r="F37" s="719"/>
      <c r="G37" s="720"/>
      <c r="H37" s="689"/>
      <c r="I37" s="690"/>
      <c r="J37" s="690"/>
    </row>
    <row r="38" spans="1:10" ht="12.75" customHeight="1">
      <c r="A38" s="686" t="s">
        <v>46</v>
      </c>
      <c r="B38" s="687" t="s">
        <v>37</v>
      </c>
      <c r="C38" s="1039" t="s">
        <v>105</v>
      </c>
      <c r="D38" s="994"/>
      <c r="E38" s="994"/>
      <c r="F38" s="995"/>
      <c r="G38" s="688" t="s">
        <v>40</v>
      </c>
      <c r="H38" s="689"/>
      <c r="I38" s="690"/>
      <c r="J38" s="690"/>
    </row>
    <row r="39" spans="1:10" ht="12.75" customHeight="1">
      <c r="A39" s="691" t="s">
        <v>1808</v>
      </c>
      <c r="B39" s="692" t="s">
        <v>1809</v>
      </c>
      <c r="C39" s="1043" t="s">
        <v>1810</v>
      </c>
      <c r="D39" s="997"/>
      <c r="E39" s="998"/>
      <c r="F39" s="693">
        <f>G61</f>
        <v>424.59739421999996</v>
      </c>
      <c r="G39" s="694" t="s">
        <v>204</v>
      </c>
      <c r="H39" s="689"/>
      <c r="I39" s="690"/>
      <c r="J39" s="690">
        <v>488.18999999999994</v>
      </c>
    </row>
    <row r="40" spans="1:10" ht="12.75" customHeight="1">
      <c r="A40" s="1047" t="s">
        <v>1802</v>
      </c>
      <c r="B40" s="997"/>
      <c r="C40" s="997"/>
      <c r="D40" s="997"/>
      <c r="E40" s="997"/>
      <c r="F40" s="997"/>
      <c r="G40" s="998"/>
      <c r="H40" s="689"/>
      <c r="I40" s="690"/>
      <c r="J40" s="690"/>
    </row>
    <row r="41" spans="1:10" ht="12.75" customHeight="1">
      <c r="A41" s="695" t="s">
        <v>1480</v>
      </c>
      <c r="B41" s="696" t="s">
        <v>46</v>
      </c>
      <c r="C41" s="697" t="s">
        <v>1803</v>
      </c>
      <c r="D41" s="696" t="s">
        <v>141</v>
      </c>
      <c r="E41" s="698" t="s">
        <v>106</v>
      </c>
      <c r="F41" s="699" t="s">
        <v>1804</v>
      </c>
      <c r="G41" s="699" t="s">
        <v>1805</v>
      </c>
      <c r="H41" s="689"/>
      <c r="I41" s="690"/>
      <c r="J41" s="690" t="s">
        <v>1804</v>
      </c>
    </row>
    <row r="42" spans="1:10" ht="12.75" customHeight="1">
      <c r="A42" s="721"/>
      <c r="B42" s="420"/>
      <c r="C42" s="420" t="str">
        <f>IF(B42="","",IF(A42="SINAPI",VLOOKUP(B42,'Referência NÃO DESONERADO'!$A:$D,2,0),IF(A42="COTAÇÃO",VLOOKUP(B42,'Mapa Cotações'!$A:$N,2,0))))</f>
        <v/>
      </c>
      <c r="D42" s="420" t="str">
        <f>IF(B42="","",IF(A42="SINAPI",VLOOKUP(B42,'Referência NÃO DESONERADO'!$A:$D,3,0),IF(A42="COTAÇÃO",VLOOKUP(B42,'Mapa Cotações'!$A:$N,3,0))))</f>
        <v/>
      </c>
      <c r="E42" s="722"/>
      <c r="F42" s="710" t="str">
        <f>IF(B42="","",IF('Planilha Orçamentária'!$H$2="NÃO DESONERADO",(IF(A42="SINAPI",VLOOKUP(B42,'Referência NÃO DESONERADO'!$A:$D,4,0),IF(A42="ORSE",VLOOKUP(B42,'Referência NÃO DESONERADO'!$F:$I,4,0),IF(A42="COTAÇÃO",VLOOKUP(B42,'Mapa Cotações'!$A:$N,13,0))))),(IF(A42="SINAPI",VLOOKUP(B42,'Referência DESONERADO'!$A:$D,4,0),IF(A42="ORSE",VLOOKUP(B42,'Referência DESONERADO'!$F:$I,4,0),IF(A42="COTAÇÃO",VLOOKUP(B42,'Mapa Cotações'!$A:$N,13,0)))))))</f>
        <v/>
      </c>
      <c r="G42" s="710" t="str">
        <f t="shared" ref="G42:G43" si="5">IF(D42="","",E42*F42)</f>
        <v/>
      </c>
      <c r="H42" s="689"/>
      <c r="I42" s="690"/>
      <c r="J42" s="690" t="s">
        <v>2</v>
      </c>
    </row>
    <row r="43" spans="1:10" ht="12.75" customHeight="1">
      <c r="A43" s="721"/>
      <c r="B43" s="420"/>
      <c r="C43" s="420" t="str">
        <f>IF(B43="","",IF(A43="SINAPI",VLOOKUP(B43,'Referência NÃO DESONERADO'!$A:$D,2,0),IF(A43="COTAÇÃO",VLOOKUP(B43,'Mapa Cotações'!$A:$N,2,0))))</f>
        <v/>
      </c>
      <c r="D43" s="420" t="str">
        <f>IF(B43="","",IF(A43="SINAPI",VLOOKUP(B43,'Referência NÃO DESONERADO'!$A:$D,3,0),IF(A43="COTAÇÃO",VLOOKUP(B43,'Mapa Cotações'!$A:$N,3,0))))</f>
        <v/>
      </c>
      <c r="E43" s="722"/>
      <c r="F43" s="710" t="str">
        <f>IF(B43="","",IF('Planilha Orçamentária'!$H$2="NÃO DESONERADO",(IF(A43="SINAPI",VLOOKUP(B43,'Referência NÃO DESONERADO'!$A:$D,4,0),IF(A43="ORSE",VLOOKUP(B43,'Referência NÃO DESONERADO'!$F:$I,4,0),IF(A43="COTAÇÃO",VLOOKUP(B43,'Mapa Cotações'!$A:$N,13,0))))),(IF(A43="SINAPI",VLOOKUP(B43,'Referência DESONERADO'!$A:$D,4,0),IF(A43="ORSE",VLOOKUP(B43,'Referência DESONERADO'!$F:$I,4,0),IF(A43="COTAÇÃO",VLOOKUP(B43,'Mapa Cotações'!$A:$N,13,0)))))))</f>
        <v/>
      </c>
      <c r="G43" s="710" t="str">
        <f t="shared" si="5"/>
        <v/>
      </c>
      <c r="H43" s="689"/>
      <c r="I43" s="690"/>
      <c r="J43" s="690" t="s">
        <v>2</v>
      </c>
    </row>
    <row r="44" spans="1:10" ht="12.75" customHeight="1">
      <c r="A44" s="1035" t="s">
        <v>1806</v>
      </c>
      <c r="B44" s="997"/>
      <c r="C44" s="997"/>
      <c r="D44" s="997"/>
      <c r="E44" s="997"/>
      <c r="F44" s="998"/>
      <c r="G44" s="705" t="str">
        <f>IF(F42="","",(SUM(G42:G43)))</f>
        <v/>
      </c>
      <c r="H44" s="689"/>
      <c r="I44" s="690"/>
      <c r="J44" s="690"/>
    </row>
    <row r="45" spans="1:10" ht="12.75" customHeight="1">
      <c r="A45" s="706"/>
      <c r="B45" s="707"/>
      <c r="C45" s="707"/>
      <c r="D45" s="707"/>
      <c r="E45" s="708"/>
      <c r="F45" s="709"/>
      <c r="G45" s="710"/>
      <c r="H45" s="689"/>
      <c r="I45" s="690"/>
      <c r="J45" s="690"/>
    </row>
    <row r="46" spans="1:10" ht="12.75" customHeight="1">
      <c r="A46" s="1047" t="s">
        <v>1570</v>
      </c>
      <c r="B46" s="997"/>
      <c r="C46" s="997"/>
      <c r="D46" s="997"/>
      <c r="E46" s="997"/>
      <c r="F46" s="997"/>
      <c r="G46" s="998"/>
      <c r="H46" s="689"/>
      <c r="I46" s="690"/>
      <c r="J46" s="690"/>
    </row>
    <row r="47" spans="1:10" ht="12.75" customHeight="1">
      <c r="A47" s="695" t="s">
        <v>1480</v>
      </c>
      <c r="B47" s="696" t="s">
        <v>46</v>
      </c>
      <c r="C47" s="697" t="s">
        <v>1803</v>
      </c>
      <c r="D47" s="696" t="s">
        <v>141</v>
      </c>
      <c r="E47" s="698" t="s">
        <v>106</v>
      </c>
      <c r="F47" s="699" t="s">
        <v>1804</v>
      </c>
      <c r="G47" s="699" t="s">
        <v>1805</v>
      </c>
      <c r="H47" s="689"/>
      <c r="I47" s="690"/>
      <c r="J47" s="690" t="s">
        <v>1804</v>
      </c>
    </row>
    <row r="48" spans="1:10" ht="12.75" customHeight="1">
      <c r="A48" s="721"/>
      <c r="B48" s="420"/>
      <c r="C48" s="420" t="str">
        <f>IF(B48="","",IF(A48="SINAPI",VLOOKUP(B48,'Referência NÃO DESONERADO'!$A:$D,2,0),IF(A48="COTAÇÃO",VLOOKUP(B48,'Mapa Cotações'!$A:$N,2,0))))</f>
        <v/>
      </c>
      <c r="D48" s="420" t="str">
        <f>IF(B48="","",IF(A48="SINAPI",VLOOKUP(B48,'Referência NÃO DESONERADO'!$A:$D,3,0),IF(A48="COTAÇÃO",VLOOKUP(B48,'Mapa Cotações'!$A:$N,3,0))))</f>
        <v/>
      </c>
      <c r="E48" s="722"/>
      <c r="F48" s="710" t="str">
        <f>IF(B48="","",IF('Planilha Orçamentária'!$H$2="NÃO DESONERADO",(IF(A48="SINAPI",VLOOKUP(B48,'Referência NÃO DESONERADO'!$A:$D,4,0),IF(A48="ORSE",VLOOKUP(B48,'Referência NÃO DESONERADO'!$F:$I,4,0),IF(A48="COTAÇÃO",VLOOKUP(B48,'Mapa Cotações'!$A:$N,13,0))))),(IF(A48="SINAPI",VLOOKUP(B48,'Referência DESONERADO'!$A:$D,4,0),IF(A48="ORSE",VLOOKUP(B48,'Referência DESONERADO'!$F:$I,4,0),IF(A48="COTAÇÃO",VLOOKUP(B48,'Mapa Cotações'!$A:$N,13,0)))))))</f>
        <v/>
      </c>
      <c r="G48" s="710" t="str">
        <f t="shared" ref="G48:G49" si="6">IF(D48="","",E48*F48)</f>
        <v/>
      </c>
      <c r="H48" s="689"/>
      <c r="I48" s="690"/>
      <c r="J48" s="690" t="s">
        <v>2</v>
      </c>
    </row>
    <row r="49" spans="1:10" ht="12.75" customHeight="1">
      <c r="A49" s="721"/>
      <c r="B49" s="420"/>
      <c r="C49" s="420" t="str">
        <f>IF(B49="","",IF(A49="SINAPI",VLOOKUP(B49,'Referência NÃO DESONERADO'!$A:$D,2,0),IF(A49="COTAÇÃO",VLOOKUP(B49,'Mapa Cotações'!$A:$N,2,0))))</f>
        <v/>
      </c>
      <c r="D49" s="420" t="str">
        <f>IF(B49="","",IF(A49="SINAPI",VLOOKUP(B49,'Referência NÃO DESONERADO'!$A:$D,3,0),IF(A49="COTAÇÃO",VLOOKUP(B49,'Mapa Cotações'!$A:$N,3,0))))</f>
        <v/>
      </c>
      <c r="E49" s="722"/>
      <c r="F49" s="710" t="str">
        <f>IF(B49="","",IF('Planilha Orçamentária'!$H$2="NÃO DESONERADO",(IF(A49="SINAPI",VLOOKUP(B49,'Referência NÃO DESONERADO'!$A:$D,4,0),IF(A49="ORSE",VLOOKUP(B49,'Referência NÃO DESONERADO'!$F:$I,4,0),IF(A49="COTAÇÃO",VLOOKUP(B49,'Mapa Cotações'!$A:$N,13,0))))),(IF(A49="SINAPI",VLOOKUP(B49,'Referência DESONERADO'!$A:$D,4,0),IF(A49="ORSE",VLOOKUP(B49,'Referência DESONERADO'!$F:$I,4,0),IF(A49="COTAÇÃO",VLOOKUP(B49,'Mapa Cotações'!$A:$N,13,0)))))))</f>
        <v/>
      </c>
      <c r="G49" s="710" t="str">
        <f t="shared" si="6"/>
        <v/>
      </c>
      <c r="H49" s="689"/>
      <c r="I49" s="690"/>
      <c r="J49" s="690" t="s">
        <v>2</v>
      </c>
    </row>
    <row r="50" spans="1:10" ht="12.75" customHeight="1">
      <c r="A50" s="1035" t="s">
        <v>1806</v>
      </c>
      <c r="B50" s="997"/>
      <c r="C50" s="997"/>
      <c r="D50" s="997"/>
      <c r="E50" s="997"/>
      <c r="F50" s="998"/>
      <c r="G50" s="705" t="str">
        <f>IF(F48="","",(SUM(G48:G49)))</f>
        <v/>
      </c>
      <c r="H50" s="689"/>
      <c r="I50" s="690"/>
      <c r="J50" s="690"/>
    </row>
    <row r="51" spans="1:10" ht="12.75" customHeight="1">
      <c r="A51" s="706"/>
      <c r="B51" s="707"/>
      <c r="C51" s="707"/>
      <c r="D51" s="707"/>
      <c r="E51" s="708"/>
      <c r="F51" s="709"/>
      <c r="G51" s="710"/>
      <c r="H51" s="689"/>
      <c r="I51" s="690"/>
      <c r="J51" s="690"/>
    </row>
    <row r="52" spans="1:10" ht="12.75" customHeight="1">
      <c r="A52" s="1047" t="s">
        <v>1807</v>
      </c>
      <c r="B52" s="997"/>
      <c r="C52" s="997"/>
      <c r="D52" s="997"/>
      <c r="E52" s="997"/>
      <c r="F52" s="997"/>
      <c r="G52" s="998"/>
      <c r="H52" s="689"/>
      <c r="I52" s="690"/>
      <c r="J52" s="690"/>
    </row>
    <row r="53" spans="1:10" ht="12.75" customHeight="1">
      <c r="A53" s="695" t="s">
        <v>1480</v>
      </c>
      <c r="B53" s="696" t="s">
        <v>46</v>
      </c>
      <c r="C53" s="697" t="s">
        <v>1803</v>
      </c>
      <c r="D53" s="696" t="s">
        <v>141</v>
      </c>
      <c r="E53" s="698" t="s">
        <v>106</v>
      </c>
      <c r="F53" s="699" t="s">
        <v>1804</v>
      </c>
      <c r="G53" s="699" t="s">
        <v>1805</v>
      </c>
      <c r="H53" s="689"/>
      <c r="I53" s="690"/>
      <c r="J53" s="690" t="s">
        <v>1804</v>
      </c>
    </row>
    <row r="54" spans="1:10">
      <c r="A54" s="721" t="s">
        <v>116</v>
      </c>
      <c r="B54" s="420">
        <v>102605</v>
      </c>
      <c r="C54" s="420" t="str">
        <f>IF(B54="","",IF(A54="SINAPI",VLOOKUP(B54,'Referência NÃO DESONERADO'!$A:$D,2,0),IF(A54="COTAÇÃO",VLOOKUP(B54,'Mapa Cotações'!$A:$N,2,0))))</f>
        <v>CAIXA D´ÁGUA EM POLIETILENO, 500 LITROS - FORNECIMENTO E INSTALAÇÃO. AF_06/2021</v>
      </c>
      <c r="D54" s="420" t="str">
        <f>IF(B54="","",IF(A54="SINAPI",VLOOKUP(B54,'Referência NÃO DESONERADO'!$A:$D,3,0),IF(A54="COTAÇÃO",VLOOKUP(B54,'Mapa Cotações'!$A:$N,3,0))))</f>
        <v>UN</v>
      </c>
      <c r="E54" s="722">
        <v>1</v>
      </c>
      <c r="F54" s="704">
        <f t="shared" ref="F54:F58" si="7">J54-J54*$K$7</f>
        <v>266.60078913999996</v>
      </c>
      <c r="G54" s="710">
        <f t="shared" ref="G54:G58" si="8">IF(D54="","",E54*F54)</f>
        <v>266.60078913999996</v>
      </c>
      <c r="H54" s="689"/>
      <c r="I54" s="690"/>
      <c r="J54" s="690">
        <v>306.52999999999997</v>
      </c>
    </row>
    <row r="55" spans="1:10">
      <c r="A55" s="721" t="s">
        <v>116</v>
      </c>
      <c r="B55" s="420">
        <v>89714</v>
      </c>
      <c r="C55" s="420" t="str">
        <f>IF(B55="","",IF(A55="SINAPI",VLOOKUP(B55,'Referência NÃO DESONERADO'!$A:$D,2,0),IF(A55="COTAÇÃO",VLOOKUP(B55,'Mapa Cotações'!$A:$N,2,0))))</f>
        <v>TUBO PVC, SERIE NORMAL, ESGOTO PREDIAL, DN 100 MM, FORNECIDO E INSTALADO EM RAMAL DE DESCARGA OU RAMAL DE ESGOTO SANITÁRIO. AF_08/2022</v>
      </c>
      <c r="D55" s="420" t="str">
        <f>IF(B55="","",IF(A55="SINAPI",VLOOKUP(B55,'Referência NÃO DESONERADO'!$A:$D,3,0),IF(A55="COTAÇÃO",VLOOKUP(B55,'Mapa Cotações'!$A:$N,3,0))))</f>
        <v>M</v>
      </c>
      <c r="E55" s="722">
        <v>3</v>
      </c>
      <c r="F55" s="704">
        <f t="shared" si="7"/>
        <v>29.588486760000002</v>
      </c>
      <c r="G55" s="710">
        <f t="shared" si="8"/>
        <v>88.765460280000013</v>
      </c>
      <c r="H55" s="689"/>
      <c r="I55" s="690"/>
      <c r="J55" s="690">
        <v>34.020000000000003</v>
      </c>
    </row>
    <row r="56" spans="1:10">
      <c r="A56" s="721" t="s">
        <v>116</v>
      </c>
      <c r="B56" s="420">
        <v>89355</v>
      </c>
      <c r="C56" s="420" t="str">
        <f>IF(B56="","",IF(A56="SINAPI",VLOOKUP(B56,'Referência NÃO DESONERADO'!$A:$D,2,0),IF(A56="COTAÇÃO",VLOOKUP(B56,'Mapa Cotações'!$A:$N,2,0))))</f>
        <v>TUBO, PVC, SOLDÁVEL, DN 20MM, INSTALADO EM RAMAL OU SUB-RAMAL DE ÁGUA - FORNECIMENTO E INSTALAÇÃO. AF_06/2022</v>
      </c>
      <c r="D56" s="420" t="str">
        <f>IF(B56="","",IF(A56="SINAPI",VLOOKUP(B56,'Referência NÃO DESONERADO'!$A:$D,3,0),IF(A56="COTAÇÃO",VLOOKUP(B56,'Mapa Cotações'!$A:$N,3,0))))</f>
        <v>M</v>
      </c>
      <c r="E56" s="722">
        <v>1.5</v>
      </c>
      <c r="F56" s="704">
        <f t="shared" si="7"/>
        <v>15.203020240000001</v>
      </c>
      <c r="G56" s="710">
        <f t="shared" si="8"/>
        <v>22.804530360000001</v>
      </c>
      <c r="H56" s="689"/>
      <c r="I56" s="690"/>
      <c r="J56" s="690">
        <v>17.48</v>
      </c>
    </row>
    <row r="57" spans="1:10">
      <c r="A57" s="721" t="s">
        <v>116</v>
      </c>
      <c r="B57" s="420">
        <v>90371</v>
      </c>
      <c r="C57" s="420" t="str">
        <f>IF(B57="","",IF(A57="SINAPI",VLOOKUP(B57,'Referência NÃO DESONERADO'!$A:$D,2,0),IF(A57="COTAÇÃO",VLOOKUP(B57,'Mapa Cotações'!$A:$N,2,0))))</f>
        <v>REGISTRO DE ESFERA, PVC, ROSCÁVEL, COM VOLANTE, 3/4" - FORNECIMENTO E INSTALAÇÃO. AF_08/2021</v>
      </c>
      <c r="D57" s="420" t="str">
        <f>IF(B57="","",IF(A57="SINAPI",VLOOKUP(B57,'Referência NÃO DESONERADO'!$A:$D,3,0),IF(A57="COTAÇÃO",VLOOKUP(B57,'Mapa Cotações'!$A:$N,3,0))))</f>
        <v>UN</v>
      </c>
      <c r="E57" s="722">
        <v>1</v>
      </c>
      <c r="F57" s="704">
        <f t="shared" si="7"/>
        <v>17.142535980000002</v>
      </c>
      <c r="G57" s="710">
        <f t="shared" si="8"/>
        <v>17.142535980000002</v>
      </c>
      <c r="H57" s="689"/>
      <c r="I57" s="690"/>
      <c r="J57" s="690">
        <v>19.71</v>
      </c>
    </row>
    <row r="58" spans="1:10">
      <c r="A58" s="721" t="s">
        <v>116</v>
      </c>
      <c r="B58" s="420">
        <v>94795</v>
      </c>
      <c r="C58" s="420" t="str">
        <f>IF(B58="","",IF(A58="SINAPI",VLOOKUP(B58,'Referência NÃO DESONERADO'!$A:$D,2,0),IF(A58="COTAÇÃO",VLOOKUP(B58,'Mapa Cotações'!$A:$N,2,0))))</f>
        <v>TORNEIRA DE BOIA PARA CAIXA D'ÁGUA, ROSCÁVEL, 1/2" - FORNECIMENTO E INSTALAÇÃO. AF_08/2021</v>
      </c>
      <c r="D58" s="420" t="str">
        <f>IF(B58="","",IF(A58="SINAPI",VLOOKUP(B58,'Referência NÃO DESONERADO'!$A:$D,3,0),IF(A58="COTAÇÃO",VLOOKUP(B58,'Mapa Cotações'!$A:$N,3,0))))</f>
        <v>UN</v>
      </c>
      <c r="E58" s="722">
        <v>1</v>
      </c>
      <c r="F58" s="704">
        <f t="shared" si="7"/>
        <v>29.284078460000003</v>
      </c>
      <c r="G58" s="710">
        <f t="shared" si="8"/>
        <v>29.284078460000003</v>
      </c>
      <c r="H58" s="689"/>
      <c r="I58" s="690"/>
      <c r="J58" s="690">
        <v>33.67</v>
      </c>
    </row>
    <row r="59" spans="1:10" ht="12.75" customHeight="1">
      <c r="A59" s="1035" t="s">
        <v>1806</v>
      </c>
      <c r="B59" s="997"/>
      <c r="C59" s="997"/>
      <c r="D59" s="997"/>
      <c r="E59" s="997"/>
      <c r="F59" s="998"/>
      <c r="G59" s="705">
        <f>IF(F54="","",(SUM(G54:G58)))</f>
        <v>424.59739421999996</v>
      </c>
      <c r="H59" s="689"/>
      <c r="I59" s="690"/>
      <c r="J59" s="690"/>
    </row>
    <row r="60" spans="1:10" ht="12.75" customHeight="1">
      <c r="A60" s="706"/>
      <c r="B60" s="707"/>
      <c r="C60" s="707"/>
      <c r="D60" s="707"/>
      <c r="E60" s="708"/>
      <c r="F60" s="709"/>
      <c r="G60" s="715"/>
      <c r="H60" s="689"/>
      <c r="I60" s="690"/>
      <c r="J60" s="690"/>
    </row>
    <row r="61" spans="1:10" ht="12.75" customHeight="1">
      <c r="A61" s="1037" t="s">
        <v>173</v>
      </c>
      <c r="B61" s="997"/>
      <c r="C61" s="997"/>
      <c r="D61" s="997"/>
      <c r="E61" s="997"/>
      <c r="F61" s="1038"/>
      <c r="G61" s="716">
        <f>SUM(G44,G50,G59)</f>
        <v>424.59739421999996</v>
      </c>
      <c r="H61" s="689"/>
      <c r="I61" s="690"/>
      <c r="J61" s="690"/>
    </row>
    <row r="62" spans="1:10" ht="12.75" customHeight="1">
      <c r="A62" s="717"/>
      <c r="B62" s="718"/>
      <c r="C62" s="719"/>
      <c r="D62" s="719"/>
      <c r="E62" s="719"/>
      <c r="F62" s="719"/>
      <c r="G62" s="720"/>
      <c r="H62" s="689"/>
      <c r="I62" s="690"/>
      <c r="J62" s="690"/>
    </row>
    <row r="63" spans="1:10" ht="12.75" customHeight="1">
      <c r="A63" s="717"/>
      <c r="B63" s="718"/>
      <c r="C63" s="719"/>
      <c r="D63" s="719"/>
      <c r="E63" s="719"/>
      <c r="F63" s="719"/>
      <c r="G63" s="720"/>
      <c r="H63" s="689"/>
      <c r="I63" s="690"/>
      <c r="J63" s="690"/>
    </row>
    <row r="64" spans="1:10" ht="12.75" customHeight="1">
      <c r="A64" s="686" t="s">
        <v>46</v>
      </c>
      <c r="B64" s="687" t="s">
        <v>37</v>
      </c>
      <c r="C64" s="1039" t="s">
        <v>105</v>
      </c>
      <c r="D64" s="994"/>
      <c r="E64" s="994"/>
      <c r="F64" s="995"/>
      <c r="G64" s="688" t="s">
        <v>40</v>
      </c>
      <c r="H64" s="689"/>
      <c r="I64" s="690"/>
      <c r="J64" s="690"/>
    </row>
    <row r="65" spans="1:10">
      <c r="A65" s="691" t="s">
        <v>1811</v>
      </c>
      <c r="B65" s="692" t="s">
        <v>1812</v>
      </c>
      <c r="C65" s="1043" t="s">
        <v>1813</v>
      </c>
      <c r="D65" s="997"/>
      <c r="E65" s="998"/>
      <c r="F65" s="693">
        <f>G84</f>
        <v>798.41948400000001</v>
      </c>
      <c r="G65" s="694" t="s">
        <v>141</v>
      </c>
      <c r="H65" s="689"/>
      <c r="I65" s="690"/>
      <c r="J65" s="690">
        <v>918</v>
      </c>
    </row>
    <row r="66" spans="1:10">
      <c r="A66" s="1047" t="s">
        <v>1802</v>
      </c>
      <c r="B66" s="997"/>
      <c r="C66" s="997"/>
      <c r="D66" s="997"/>
      <c r="E66" s="997"/>
      <c r="F66" s="997"/>
      <c r="G66" s="998"/>
      <c r="H66" s="689"/>
      <c r="I66" s="690"/>
      <c r="J66" s="690"/>
    </row>
    <row r="67" spans="1:10" ht="12.75" customHeight="1">
      <c r="A67" s="695" t="s">
        <v>1480</v>
      </c>
      <c r="B67" s="696" t="s">
        <v>46</v>
      </c>
      <c r="C67" s="697" t="s">
        <v>1803</v>
      </c>
      <c r="D67" s="696" t="s">
        <v>141</v>
      </c>
      <c r="E67" s="698" t="s">
        <v>106</v>
      </c>
      <c r="F67" s="699" t="s">
        <v>1804</v>
      </c>
      <c r="G67" s="699" t="s">
        <v>1805</v>
      </c>
      <c r="H67" s="689"/>
      <c r="I67" s="690"/>
      <c r="J67" s="690" t="s">
        <v>1804</v>
      </c>
    </row>
    <row r="68" spans="1:10" ht="12.75" customHeight="1">
      <c r="A68" s="721"/>
      <c r="B68" s="420"/>
      <c r="C68" s="420" t="str">
        <f>IF(B68="","",IF(A68="SINAPI",VLOOKUP(B68,'Referência NÃO DESONERADO'!$A:$D,2,0),IF(A68="COTAÇÃO",VLOOKUP(B68,'Mapa Cotações'!$A:$N,2,0))))</f>
        <v/>
      </c>
      <c r="D68" s="420" t="str">
        <f>IF(B68="","",IF(A68="SINAPI",VLOOKUP(B68,'Referência NÃO DESONERADO'!$A:$D,3,0),IF(A68="COTAÇÃO",VLOOKUP(B68,'Mapa Cotações'!$A:$N,3,0))))</f>
        <v/>
      </c>
      <c r="E68" s="722"/>
      <c r="F68" s="710" t="str">
        <f>IF(B68="","",IF('Planilha Orçamentária'!$H$2="NÃO DESONERADO",(IF(A68="SINAPI",VLOOKUP(B68,'Referência NÃO DESONERADO'!$A:$D,4,0),IF(A68="ORSE",VLOOKUP(B68,'Referência NÃO DESONERADO'!$F:$I,4,0),IF(A68="COTAÇÃO",VLOOKUP(B68,'Mapa Cotações'!$A:$N,13,0))))),(IF(A68="SINAPI",VLOOKUP(B68,'Referência DESONERADO'!$A:$D,4,0),IF(A68="ORSE",VLOOKUP(B68,'Referência DESONERADO'!$F:$I,4,0),IF(A68="COTAÇÃO",VLOOKUP(B68,'Mapa Cotações'!$A:$N,13,0)))))))</f>
        <v/>
      </c>
      <c r="G68" s="710" t="str">
        <f t="shared" ref="G68:G69" si="9">IF(D68="","",E68*F68)</f>
        <v/>
      </c>
      <c r="H68" s="689"/>
      <c r="I68" s="690"/>
      <c r="J68" s="690" t="s">
        <v>2</v>
      </c>
    </row>
    <row r="69" spans="1:10" ht="12.75" customHeight="1">
      <c r="A69" s="721"/>
      <c r="B69" s="420"/>
      <c r="C69" s="420" t="str">
        <f>IF(B69="","",IF(A69="SINAPI",VLOOKUP(B69,'Referência NÃO DESONERADO'!$A:$D,2,0),IF(A69="COTAÇÃO",VLOOKUP(B69,'Mapa Cotações'!$A:$N,2,0))))</f>
        <v/>
      </c>
      <c r="D69" s="420" t="str">
        <f>IF(B69="","",IF(A69="SINAPI",VLOOKUP(B69,'Referência NÃO DESONERADO'!$A:$D,3,0),IF(A69="COTAÇÃO",VLOOKUP(B69,'Mapa Cotações'!$A:$N,3,0))))</f>
        <v/>
      </c>
      <c r="E69" s="722"/>
      <c r="F69" s="710" t="str">
        <f>IF(B69="","",IF('Planilha Orçamentária'!$H$2="NÃO DESONERADO",(IF(A69="SINAPI",VLOOKUP(B69,'Referência NÃO DESONERADO'!$A:$D,4,0),IF(A69="ORSE",VLOOKUP(B69,'Referência NÃO DESONERADO'!$F:$I,4,0),IF(A69="COTAÇÃO",VLOOKUP(B69,'Mapa Cotações'!$A:$N,13,0))))),(IF(A69="SINAPI",VLOOKUP(B69,'Referência DESONERADO'!$A:$D,4,0),IF(A69="ORSE",VLOOKUP(B69,'Referência DESONERADO'!$F:$I,4,0),IF(A69="COTAÇÃO",VLOOKUP(B69,'Mapa Cotações'!$A:$N,13,0)))))))</f>
        <v/>
      </c>
      <c r="G69" s="710" t="str">
        <f t="shared" si="9"/>
        <v/>
      </c>
      <c r="H69" s="689"/>
      <c r="I69" s="690"/>
      <c r="J69" s="690" t="s">
        <v>2</v>
      </c>
    </row>
    <row r="70" spans="1:10" ht="12.75" customHeight="1">
      <c r="A70" s="1035" t="s">
        <v>1806</v>
      </c>
      <c r="B70" s="997"/>
      <c r="C70" s="997"/>
      <c r="D70" s="997"/>
      <c r="E70" s="997"/>
      <c r="F70" s="998"/>
      <c r="G70" s="705" t="str">
        <f>IF(F68="","",(SUM(G68:G69)))</f>
        <v/>
      </c>
      <c r="H70" s="689"/>
      <c r="I70" s="690"/>
      <c r="J70" s="690"/>
    </row>
    <row r="71" spans="1:10" ht="12.75" customHeight="1">
      <c r="A71" s="706"/>
      <c r="B71" s="707"/>
      <c r="C71" s="707"/>
      <c r="D71" s="707"/>
      <c r="E71" s="708"/>
      <c r="F71" s="709"/>
      <c r="G71" s="710"/>
      <c r="H71" s="689"/>
      <c r="I71" s="690"/>
      <c r="J71" s="690"/>
    </row>
    <row r="72" spans="1:10" ht="12.75" customHeight="1">
      <c r="A72" s="1047" t="s">
        <v>1570</v>
      </c>
      <c r="B72" s="997"/>
      <c r="C72" s="997"/>
      <c r="D72" s="997"/>
      <c r="E72" s="997"/>
      <c r="F72" s="997"/>
      <c r="G72" s="998"/>
      <c r="H72" s="689"/>
      <c r="I72" s="690"/>
      <c r="J72" s="690"/>
    </row>
    <row r="73" spans="1:10" ht="12.75" customHeight="1">
      <c r="A73" s="695" t="s">
        <v>1480</v>
      </c>
      <c r="B73" s="696" t="s">
        <v>46</v>
      </c>
      <c r="C73" s="697" t="s">
        <v>1803</v>
      </c>
      <c r="D73" s="696" t="s">
        <v>141</v>
      </c>
      <c r="E73" s="698" t="s">
        <v>106</v>
      </c>
      <c r="F73" s="699" t="s">
        <v>1804</v>
      </c>
      <c r="G73" s="699" t="s">
        <v>1805</v>
      </c>
      <c r="H73" s="689"/>
      <c r="I73" s="690"/>
      <c r="J73" s="690" t="s">
        <v>1804</v>
      </c>
    </row>
    <row r="74" spans="1:10" ht="12.75" customHeight="1">
      <c r="A74" s="721"/>
      <c r="B74" s="420"/>
      <c r="C74" s="420" t="str">
        <f>IF(B74="","",IF(A74="SINAPI",VLOOKUP(B74,'Referência NÃO DESONERADO'!$A:$D,2,0),IF(A74="COTAÇÃO",VLOOKUP(B74,'Mapa Cotações'!$A:$N,2,0))))</f>
        <v/>
      </c>
      <c r="D74" s="420" t="str">
        <f>IF(B74="","",IF(A74="SINAPI",VLOOKUP(B74,'Referência NÃO DESONERADO'!$A:$D,3,0),IF(A74="COTAÇÃO",VLOOKUP(B74,'Mapa Cotações'!$A:$N,3,0))))</f>
        <v/>
      </c>
      <c r="E74" s="722"/>
      <c r="F74" s="710" t="str">
        <f>IF(B74="","",IF('Planilha Orçamentária'!$H$2="NÃO DESONERADO",(IF(A74="SINAPI",VLOOKUP(B74,'Referência NÃO DESONERADO'!$A:$D,4,0),IF(A74="ORSE",VLOOKUP(B74,'Referência NÃO DESONERADO'!$F:$I,4,0),IF(A74="COTAÇÃO",VLOOKUP(B74,'Mapa Cotações'!$A:$N,13,0))))),(IF(A74="SINAPI",VLOOKUP(B74,'Referência DESONERADO'!$A:$D,4,0),IF(A74="ORSE",VLOOKUP(B74,'Referência DESONERADO'!$F:$I,4,0),IF(A74="COTAÇÃO",VLOOKUP(B74,'Mapa Cotações'!$A:$N,13,0)))))))</f>
        <v/>
      </c>
      <c r="G74" s="710" t="str">
        <f t="shared" ref="G74:G75" si="10">IF(D74="","",E74*F74)</f>
        <v/>
      </c>
      <c r="H74" s="689"/>
      <c r="I74" s="690"/>
      <c r="J74" s="690" t="s">
        <v>2</v>
      </c>
    </row>
    <row r="75" spans="1:10" ht="12.75" customHeight="1">
      <c r="A75" s="721"/>
      <c r="B75" s="420"/>
      <c r="C75" s="420" t="str">
        <f>IF(B75="","",IF(A75="SINAPI",VLOOKUP(B75,'Referência NÃO DESONERADO'!$A:$D,2,0),IF(A75="COTAÇÃO",VLOOKUP(B75,'Mapa Cotações'!$A:$N,2,0))))</f>
        <v/>
      </c>
      <c r="D75" s="420" t="str">
        <f>IF(B75="","",IF(A75="SINAPI",VLOOKUP(B75,'Referência NÃO DESONERADO'!$A:$D,3,0),IF(A75="COTAÇÃO",VLOOKUP(B75,'Mapa Cotações'!$A:$N,3,0))))</f>
        <v/>
      </c>
      <c r="E75" s="722"/>
      <c r="F75" s="710" t="str">
        <f>IF(B75="","",IF('Planilha Orçamentária'!$H$2="NÃO DESONERADO",(IF(A75="SINAPI",VLOOKUP(B75,'Referência NÃO DESONERADO'!$A:$D,4,0),IF(A75="ORSE",VLOOKUP(B75,'Referência NÃO DESONERADO'!$F:$I,4,0),IF(A75="COTAÇÃO",VLOOKUP(B75,'Mapa Cotações'!$A:$N,13,0))))),(IF(A75="SINAPI",VLOOKUP(B75,'Referência DESONERADO'!$A:$D,4,0),IF(A75="ORSE",VLOOKUP(B75,'Referência DESONERADO'!$F:$I,4,0),IF(A75="COTAÇÃO",VLOOKUP(B75,'Mapa Cotações'!$A:$N,13,0)))))))</f>
        <v/>
      </c>
      <c r="G75" s="710" t="str">
        <f t="shared" si="10"/>
        <v/>
      </c>
      <c r="H75" s="689"/>
      <c r="I75" s="690"/>
      <c r="J75" s="690" t="s">
        <v>2</v>
      </c>
    </row>
    <row r="76" spans="1:10" ht="12.75" customHeight="1">
      <c r="A76" s="1035" t="s">
        <v>1806</v>
      </c>
      <c r="B76" s="997"/>
      <c r="C76" s="997"/>
      <c r="D76" s="997"/>
      <c r="E76" s="997"/>
      <c r="F76" s="998"/>
      <c r="G76" s="705" t="str">
        <f>IF(F74="","",(SUM(G74:G75)))</f>
        <v/>
      </c>
      <c r="H76" s="689"/>
      <c r="I76" s="690"/>
      <c r="J76" s="690"/>
    </row>
    <row r="77" spans="1:10" ht="12.75" customHeight="1">
      <c r="A77" s="706"/>
      <c r="B77" s="707"/>
      <c r="C77" s="707"/>
      <c r="D77" s="707"/>
      <c r="E77" s="708"/>
      <c r="F77" s="709"/>
      <c r="G77" s="710"/>
      <c r="H77" s="689"/>
      <c r="I77" s="690"/>
      <c r="J77" s="690"/>
    </row>
    <row r="78" spans="1:10" ht="12.75" customHeight="1">
      <c r="A78" s="1047" t="s">
        <v>1807</v>
      </c>
      <c r="B78" s="997"/>
      <c r="C78" s="997"/>
      <c r="D78" s="997"/>
      <c r="E78" s="997"/>
      <c r="F78" s="997"/>
      <c r="G78" s="998"/>
      <c r="H78" s="689"/>
      <c r="I78" s="690"/>
      <c r="J78" s="690"/>
    </row>
    <row r="79" spans="1:10" ht="12.75" customHeight="1">
      <c r="A79" s="695" t="s">
        <v>1480</v>
      </c>
      <c r="B79" s="696" t="s">
        <v>46</v>
      </c>
      <c r="C79" s="697" t="s">
        <v>1803</v>
      </c>
      <c r="D79" s="696" t="s">
        <v>141</v>
      </c>
      <c r="E79" s="698" t="s">
        <v>106</v>
      </c>
      <c r="F79" s="699" t="s">
        <v>1804</v>
      </c>
      <c r="G79" s="699" t="s">
        <v>1805</v>
      </c>
      <c r="H79" s="689"/>
      <c r="I79" s="690"/>
      <c r="J79" s="690" t="s">
        <v>1804</v>
      </c>
    </row>
    <row r="80" spans="1:10" ht="12.75" customHeight="1">
      <c r="A80" s="721" t="s">
        <v>116</v>
      </c>
      <c r="B80" s="420">
        <v>100950</v>
      </c>
      <c r="C80" s="420" t="str">
        <f>IF(B80="","",IF(A80="SINAPI",VLOOKUP(B80,'Referência NÃO DESONERADO'!$A:$D,2,0),IF(A80="COTAÇÃO",VLOOKUP(B80,'Mapa Cotações'!$A:$N,2,0))))</f>
        <v>TRANSPORTE COM CAMINHÃO CARROCERIA COM GUINDAUTO (MUNCK),  MOMENTO MÁXIMO DE CARGA 11,7 TM, EM VIA URBANA EM LEITO NATURAL (UNIDADE: TXKM). AF_07/2020</v>
      </c>
      <c r="D80" s="420" t="str">
        <f>IF(B80="","",IF(A80="SINAPI",VLOOKUP(B80,'Referência NÃO DESONERADO'!$A:$D,3,0),IF(A80="COTAÇÃO",VLOOKUP(B80,'Mapa Cotações'!$A:$N,3,0))))</f>
        <v>TXKM</v>
      </c>
      <c r="E80" s="722">
        <v>300</v>
      </c>
      <c r="F80" s="704">
        <f t="shared" ref="F80" si="11">J80-J80*$K$7</f>
        <v>2.6613982800000002</v>
      </c>
      <c r="G80" s="710">
        <f t="shared" ref="G80:G81" si="12">IF(D80="","",E80*F80)</f>
        <v>798.41948400000001</v>
      </c>
      <c r="H80" s="689"/>
      <c r="I80" s="690"/>
      <c r="J80" s="690">
        <v>3.06</v>
      </c>
    </row>
    <row r="81" spans="1:10" ht="12.75" customHeight="1">
      <c r="A81" s="721"/>
      <c r="B81" s="420"/>
      <c r="C81" s="420" t="str">
        <f>IF(B81="","",IF(A81="SINAPI",VLOOKUP(B81,'Referência NÃO DESONERADO'!$A:$D,2,0),IF(A81="COTAÇÃO",VLOOKUP(B81,'Mapa Cotações'!$A:$N,2,0))))</f>
        <v/>
      </c>
      <c r="D81" s="420" t="str">
        <f>IF(B81="","",IF(A81="SINAPI",VLOOKUP(B81,'Referência NÃO DESONERADO'!$A:$D,3,0),IF(A81="COTAÇÃO",VLOOKUP(B81,'Mapa Cotações'!$A:$N,3,0))))</f>
        <v/>
      </c>
      <c r="E81" s="722"/>
      <c r="F81" s="710" t="str">
        <f>IF(B81="","",IF('Planilha Orçamentária'!$H$2="NÃO DESONERADO",(IF(A81="SINAPI",VLOOKUP(B81,'Referência NÃO DESONERADO'!$A:$D,4,0),IF(A81="ORSE",VLOOKUP(B81,'Referência NÃO DESONERADO'!$F:$I,4,0),IF(A81="COTAÇÃO",VLOOKUP(B81,'Mapa Cotações'!$A:$N,13,0))))),(IF(A81="SINAPI",VLOOKUP(B81,'Referência DESONERADO'!$A:$D,4,0),IF(A81="ORSE",VLOOKUP(B81,'Referência DESONERADO'!$F:$I,4,0),IF(A81="COTAÇÃO",VLOOKUP(B81,'Mapa Cotações'!$A:$N,13,0)))))))</f>
        <v/>
      </c>
      <c r="G81" s="710" t="str">
        <f t="shared" si="12"/>
        <v/>
      </c>
      <c r="H81" s="689"/>
      <c r="I81" s="690"/>
      <c r="J81" s="690" t="s">
        <v>2</v>
      </c>
    </row>
    <row r="82" spans="1:10" ht="12.75" customHeight="1">
      <c r="A82" s="1035" t="s">
        <v>1806</v>
      </c>
      <c r="B82" s="997"/>
      <c r="C82" s="997"/>
      <c r="D82" s="997"/>
      <c r="E82" s="997"/>
      <c r="F82" s="998"/>
      <c r="G82" s="705">
        <f>IF(F80="","",(SUM(G80:G81)))</f>
        <v>798.41948400000001</v>
      </c>
      <c r="H82" s="689"/>
      <c r="I82" s="690"/>
      <c r="J82" s="690"/>
    </row>
    <row r="83" spans="1:10" ht="12.75" customHeight="1">
      <c r="A83" s="706"/>
      <c r="B83" s="707"/>
      <c r="C83" s="707"/>
      <c r="D83" s="707"/>
      <c r="E83" s="708"/>
      <c r="F83" s="709"/>
      <c r="G83" s="715"/>
      <c r="H83" s="689"/>
      <c r="I83" s="690"/>
      <c r="J83" s="690"/>
    </row>
    <row r="84" spans="1:10" ht="12.75" customHeight="1">
      <c r="A84" s="1037" t="s">
        <v>173</v>
      </c>
      <c r="B84" s="997"/>
      <c r="C84" s="997"/>
      <c r="D84" s="997"/>
      <c r="E84" s="997"/>
      <c r="F84" s="1038"/>
      <c r="G84" s="716">
        <f>SUM(G70,G76,G82)</f>
        <v>798.41948400000001</v>
      </c>
      <c r="H84" s="689"/>
      <c r="I84" s="690"/>
      <c r="J84" s="690"/>
    </row>
    <row r="85" spans="1:10" ht="12.75" customHeight="1">
      <c r="A85" s="717"/>
      <c r="B85" s="718"/>
      <c r="C85" s="719"/>
      <c r="D85" s="719"/>
      <c r="E85" s="719"/>
      <c r="F85" s="719"/>
      <c r="G85" s="720"/>
      <c r="H85" s="689"/>
      <c r="I85" s="690"/>
      <c r="J85" s="690"/>
    </row>
    <row r="86" spans="1:10" ht="12.75" customHeight="1">
      <c r="A86" s="717"/>
      <c r="B86" s="718"/>
      <c r="C86" s="719"/>
      <c r="D86" s="719"/>
      <c r="E86" s="719"/>
      <c r="F86" s="719"/>
      <c r="G86" s="720"/>
      <c r="H86" s="689"/>
      <c r="I86" s="690"/>
      <c r="J86" s="690"/>
    </row>
    <row r="87" spans="1:10" ht="12.75" customHeight="1">
      <c r="A87" s="723" t="s">
        <v>46</v>
      </c>
      <c r="B87" s="724" t="s">
        <v>37</v>
      </c>
      <c r="C87" s="1025" t="s">
        <v>105</v>
      </c>
      <c r="D87" s="1026"/>
      <c r="E87" s="1026"/>
      <c r="F87" s="1022"/>
      <c r="G87" s="725" t="s">
        <v>40</v>
      </c>
      <c r="H87" s="689"/>
      <c r="I87" s="690"/>
      <c r="J87" s="690"/>
    </row>
    <row r="88" spans="1:10">
      <c r="A88" s="726" t="s">
        <v>124</v>
      </c>
      <c r="B88" s="727" t="s">
        <v>120</v>
      </c>
      <c r="C88" s="1027" t="str">
        <f>VLOOKUP(B88,'Memória de Cálculo'!$A:$J,2,0)</f>
        <v>FORNECIMENTO E INSTALAÇÃO DE PLACA DE OBRA EM CHAPA GALVANIZADA *N. 22*, ADESIVADA</v>
      </c>
      <c r="D88" s="1015"/>
      <c r="E88" s="1016"/>
      <c r="F88" s="728">
        <f>G110</f>
        <v>328.42359262980005</v>
      </c>
      <c r="G88" s="729" t="s">
        <v>122</v>
      </c>
      <c r="H88" s="730"/>
      <c r="I88" s="731"/>
      <c r="J88" s="731">
        <v>377.6121</v>
      </c>
    </row>
    <row r="89" spans="1:10" ht="12.75" customHeight="1">
      <c r="A89" s="1028" t="s">
        <v>1802</v>
      </c>
      <c r="B89" s="1015"/>
      <c r="C89" s="1015"/>
      <c r="D89" s="1015"/>
      <c r="E89" s="1015"/>
      <c r="F89" s="1015"/>
      <c r="G89" s="1029"/>
      <c r="H89" s="689"/>
      <c r="I89" s="690"/>
      <c r="J89" s="690"/>
    </row>
    <row r="90" spans="1:10" ht="12.75" customHeight="1">
      <c r="A90" s="732" t="s">
        <v>1480</v>
      </c>
      <c r="B90" s="732" t="s">
        <v>46</v>
      </c>
      <c r="C90" s="733" t="s">
        <v>1803</v>
      </c>
      <c r="D90" s="732" t="s">
        <v>141</v>
      </c>
      <c r="E90" s="734" t="s">
        <v>106</v>
      </c>
      <c r="F90" s="735" t="s">
        <v>1804</v>
      </c>
      <c r="G90" s="735" t="s">
        <v>1805</v>
      </c>
      <c r="H90" s="689"/>
      <c r="I90" s="690"/>
      <c r="J90" s="690" t="s">
        <v>1804</v>
      </c>
    </row>
    <row r="91" spans="1:10" ht="24">
      <c r="A91" s="736" t="s">
        <v>116</v>
      </c>
      <c r="B91" s="736">
        <v>94962</v>
      </c>
      <c r="C91" s="737" t="str">
        <f>IF(B91="","",IF(A91="SINAPI",VLOOKUP(B91,'Referência NÃO DESONERADO'!$A:$D,2,0),IF(A91="COTAÇÃO",VLOOKUP(B91,'Mapa Cotações'!$A:$N,2,0))))</f>
        <v>CONCRETO MAGRO PARA LASTRO, TRAÇO 1:4,5:4,5 (EM MASSA SECA DE CIMENTO/ AREIA MÉDIA/ BRITA 1) - PREPARO MECÂNICO COM BETONEIRA 400 L. AF_05/2021</v>
      </c>
      <c r="D91" s="736" t="str">
        <f>IF(B91="","",IF(A91="SINAPI",VLOOKUP(B91,'Referência NÃO DESONERADO'!$A:$D,3,0),IF(A91="COTAÇÃO",VLOOKUP(B91,'Mapa Cotações'!$A:$N,3,0))))</f>
        <v>M3</v>
      </c>
      <c r="E91" s="738">
        <v>0.01</v>
      </c>
      <c r="F91" s="704">
        <f t="shared" ref="F91:F95" si="13">J91-J91*$K$7</f>
        <v>329.84813650000001</v>
      </c>
      <c r="G91" s="739">
        <f t="shared" ref="G91:G95" si="14">IF(D91="","",E91*F91)</f>
        <v>3.2984813650000002</v>
      </c>
      <c r="H91" s="689"/>
      <c r="I91" s="690"/>
      <c r="J91" s="690">
        <v>379.25</v>
      </c>
    </row>
    <row r="92" spans="1:10" ht="12.75" customHeight="1">
      <c r="A92" s="736" t="s">
        <v>116</v>
      </c>
      <c r="B92" s="736">
        <v>4417</v>
      </c>
      <c r="C92" s="737" t="str">
        <f>IF(B92="","",IF(A92="SINAPI",VLOOKUP(B92,'Referência NÃO DESONERADO'!$A:$D,2,0),IF(A92="COTAÇÃO",VLOOKUP(B92,'Mapa Cotações'!$A:$N,2,0))))</f>
        <v xml:space="preserve">SARRAFO NAO APARELHADO *2,5 X 7* CM, EM MACARANDUBA, ANGELIM OU EQUIVALENTE DA REGIAO -  BRUTA                                                                                                                                                                                                                                                                                                                                                                                                            </v>
      </c>
      <c r="D92" s="736" t="str">
        <f>IF(B92="","",IF(A92="SINAPI",VLOOKUP(B92,'Referência NÃO DESONERADO'!$A:$D,3,0),IF(A92="COTAÇÃO",VLOOKUP(B92,'Mapa Cotações'!$A:$N,3,0))))</f>
        <v xml:space="preserve">M     </v>
      </c>
      <c r="E92" s="738">
        <v>1</v>
      </c>
      <c r="F92" s="704">
        <f t="shared" si="13"/>
        <v>4.9662039800000004</v>
      </c>
      <c r="G92" s="739">
        <f t="shared" si="14"/>
        <v>4.9662039800000004</v>
      </c>
      <c r="H92" s="689"/>
      <c r="I92" s="690"/>
      <c r="J92" s="690">
        <v>5.71</v>
      </c>
    </row>
    <row r="93" spans="1:10" ht="12.75" customHeight="1">
      <c r="A93" s="736" t="s">
        <v>116</v>
      </c>
      <c r="B93" s="736">
        <v>4491</v>
      </c>
      <c r="C93" s="737" t="str">
        <f>IF(B93="","",IF(A93="SINAPI",VLOOKUP(B93,'Referência NÃO DESONERADO'!$A:$D,2,0),IF(A93="COTAÇÃO",VLOOKUP(B93,'Mapa Cotações'!$A:$N,2,0))))</f>
        <v xml:space="preserve">PONTALETE *7,5 X 7,5* CM EM PINUS, MISTA OU EQUIVALENTE DA REGIAO - BRUTA                                                                                                                                                                                                                                                                                                                                                                                                                                 </v>
      </c>
      <c r="D93" s="736" t="str">
        <f>IF(B93="","",IF(A93="SINAPI",VLOOKUP(B93,'Referência NÃO DESONERADO'!$A:$D,3,0),IF(A93="COTAÇÃO",VLOOKUP(B93,'Mapa Cotações'!$A:$N,3,0))))</f>
        <v xml:space="preserve">M     </v>
      </c>
      <c r="E93" s="738">
        <v>4</v>
      </c>
      <c r="F93" s="704">
        <f t="shared" si="13"/>
        <v>12.31549008</v>
      </c>
      <c r="G93" s="739">
        <f t="shared" si="14"/>
        <v>49.26196032</v>
      </c>
      <c r="H93" s="689"/>
      <c r="I93" s="690"/>
      <c r="J93" s="690">
        <v>14.16</v>
      </c>
    </row>
    <row r="94" spans="1:10" ht="12.75" customHeight="1">
      <c r="A94" s="736" t="s">
        <v>116</v>
      </c>
      <c r="B94" s="736">
        <v>4813</v>
      </c>
      <c r="C94" s="737" t="str">
        <f>IF(B94="","",IF(A94="SINAPI",VLOOKUP(B94,'Referência NÃO DESONERADO'!$A:$D,2,0),IF(A94="COTAÇÃO",VLOOKUP(B94,'Mapa Cotações'!$A:$N,2,0))))</f>
        <v xml:space="preserve">PLACA DE OBRA (PARA CONSTRUCAO CIVIL) EM CHAPA GALVANIZADA *N. 22*, ADESIVADA, DE *2,4 X 1,2* M (SEM POSTES PARA FIXACAO)                                                                                                                                                                                                                                                                                                                                                                                 </v>
      </c>
      <c r="D94" s="736" t="str">
        <f>IF(B94="","",IF(A94="SINAPI",VLOOKUP(B94,'Referência NÃO DESONERADO'!$A:$D,3,0),IF(A94="COTAÇÃO",VLOOKUP(B94,'Mapa Cotações'!$A:$N,3,0))))</f>
        <v xml:space="preserve">M2    </v>
      </c>
      <c r="E94" s="738">
        <v>1</v>
      </c>
      <c r="F94" s="704">
        <f t="shared" si="13"/>
        <v>217.43450000000001</v>
      </c>
      <c r="G94" s="739">
        <f t="shared" si="14"/>
        <v>217.43450000000001</v>
      </c>
      <c r="H94" s="689"/>
      <c r="I94" s="690"/>
      <c r="J94" s="690">
        <v>250</v>
      </c>
    </row>
    <row r="95" spans="1:10" ht="12.75" customHeight="1">
      <c r="A95" s="736" t="s">
        <v>116</v>
      </c>
      <c r="B95" s="736">
        <v>5075</v>
      </c>
      <c r="C95" s="737" t="str">
        <f>IF(B95="","",IF(A95="SINAPI",VLOOKUP(B95,'Referência NÃO DESONERADO'!$A:$D,2,0),IF(A95="COTAÇÃO",VLOOKUP(B95,'Mapa Cotações'!$A:$N,2,0))))</f>
        <v xml:space="preserve">PREGO DE ACO POLIDO COM CABECA 18 X 30 (2 3/4 X 10)                                                                                                                                                                                                                                                                                                                                                                                                                                                       </v>
      </c>
      <c r="D95" s="736" t="str">
        <f>IF(B95="","",IF(A95="SINAPI",VLOOKUP(B95,'Referência NÃO DESONERADO'!$A:$D,3,0),IF(A95="COTAÇÃO",VLOOKUP(B95,'Mapa Cotações'!$A:$N,3,0))))</f>
        <v xml:space="preserve">KG    </v>
      </c>
      <c r="E95" s="738">
        <v>0.11</v>
      </c>
      <c r="F95" s="704">
        <f t="shared" si="13"/>
        <v>18.577603679999999</v>
      </c>
      <c r="G95" s="739">
        <f t="shared" si="14"/>
        <v>2.0435364047999998</v>
      </c>
      <c r="H95" s="689"/>
      <c r="I95" s="690"/>
      <c r="J95" s="690">
        <v>21.36</v>
      </c>
    </row>
    <row r="96" spans="1:10" ht="12.75" customHeight="1">
      <c r="A96" s="1030" t="s">
        <v>1806</v>
      </c>
      <c r="B96" s="982"/>
      <c r="C96" s="982"/>
      <c r="D96" s="982"/>
      <c r="E96" s="982"/>
      <c r="F96" s="983"/>
      <c r="G96" s="740">
        <f>IF(F91="","",(SUM(G91:G95)))</f>
        <v>277.00468206980003</v>
      </c>
      <c r="H96" s="689"/>
      <c r="I96" s="690"/>
      <c r="J96" s="690"/>
    </row>
    <row r="97" spans="1:10" ht="12.75" customHeight="1">
      <c r="A97" s="741"/>
      <c r="B97" s="742"/>
      <c r="C97" s="743"/>
      <c r="D97" s="744"/>
      <c r="E97" s="745"/>
      <c r="F97" s="746"/>
      <c r="G97" s="747"/>
      <c r="H97" s="689"/>
      <c r="I97" s="690"/>
      <c r="J97" s="690"/>
    </row>
    <row r="98" spans="1:10" ht="12.75" customHeight="1">
      <c r="A98" s="1031" t="s">
        <v>1570</v>
      </c>
      <c r="B98" s="982"/>
      <c r="C98" s="982"/>
      <c r="D98" s="982"/>
      <c r="E98" s="982"/>
      <c r="F98" s="982"/>
      <c r="G98" s="983"/>
      <c r="H98" s="689"/>
      <c r="I98" s="690"/>
      <c r="J98" s="690"/>
    </row>
    <row r="99" spans="1:10" ht="12.75" customHeight="1">
      <c r="A99" s="732" t="s">
        <v>1480</v>
      </c>
      <c r="B99" s="732" t="s">
        <v>46</v>
      </c>
      <c r="C99" s="733" t="s">
        <v>1803</v>
      </c>
      <c r="D99" s="732" t="s">
        <v>141</v>
      </c>
      <c r="E99" s="734" t="s">
        <v>106</v>
      </c>
      <c r="F99" s="735" t="s">
        <v>1804</v>
      </c>
      <c r="G99" s="735" t="s">
        <v>1805</v>
      </c>
      <c r="H99" s="689"/>
      <c r="I99" s="690"/>
      <c r="J99" s="690" t="s">
        <v>1804</v>
      </c>
    </row>
    <row r="100" spans="1:10" ht="12.75" customHeight="1">
      <c r="A100" s="736" t="s">
        <v>116</v>
      </c>
      <c r="B100" s="736">
        <v>88262</v>
      </c>
      <c r="C100" s="737" t="str">
        <f>IF(B100="","",IF(A100="SINAPI",VLOOKUP(B100,'Referência NÃO DESONERADO'!$A:$D,2,0),IF(A100="COTAÇÃO",VLOOKUP(B100,'Mapa Cotações'!$A:$N,2,0))))</f>
        <v>CARPINTEIRO DE FORMAS COM ENCARGOS COMPLEMENTARES</v>
      </c>
      <c r="D100" s="736" t="str">
        <f>IF(B100="","",IF(A100="SINAPI",VLOOKUP(B100,'Referência NÃO DESONERADO'!$A:$D,3,0),IF(A100="COTAÇÃO",VLOOKUP(B100,'Mapa Cotações'!$A:$N,3,0))))</f>
        <v>H</v>
      </c>
      <c r="E100" s="738">
        <v>1</v>
      </c>
      <c r="F100" s="704">
        <f t="shared" ref="F100:F101" si="15">J100-J100*$K$7</f>
        <v>19.673473560000001</v>
      </c>
      <c r="G100" s="739">
        <f t="shared" ref="G100:G101" si="16">IF(D100="","",E100*F100)</f>
        <v>19.673473560000001</v>
      </c>
      <c r="H100" s="689"/>
      <c r="I100" s="690"/>
      <c r="J100" s="690">
        <v>22.62</v>
      </c>
    </row>
    <row r="101" spans="1:10" ht="12.75" customHeight="1">
      <c r="A101" s="736" t="s">
        <v>116</v>
      </c>
      <c r="B101" s="736">
        <v>88316</v>
      </c>
      <c r="C101" s="737" t="str">
        <f>IF(B101="","",IF(A101="SINAPI",VLOOKUP(B101,'Referência NÃO DESONERADO'!$A:$D,2,0),IF(A101="COTAÇÃO",VLOOKUP(B101,'Mapa Cotações'!$A:$N,2,0))))</f>
        <v>SERVENTE COM ENCARGOS COMPLEMENTARES</v>
      </c>
      <c r="D101" s="736" t="str">
        <f>IF(B101="","",IF(A101="SINAPI",VLOOKUP(B101,'Referência NÃO DESONERADO'!$A:$D,3,0),IF(A101="COTAÇÃO",VLOOKUP(B101,'Mapa Cotações'!$A:$N,3,0))))</f>
        <v>H</v>
      </c>
      <c r="E101" s="738">
        <v>2</v>
      </c>
      <c r="F101" s="704">
        <f t="shared" si="15"/>
        <v>15.872718500000001</v>
      </c>
      <c r="G101" s="739">
        <f t="shared" si="16"/>
        <v>31.745437000000003</v>
      </c>
      <c r="H101" s="689"/>
      <c r="I101" s="690"/>
      <c r="J101" s="690">
        <v>18.25</v>
      </c>
    </row>
    <row r="102" spans="1:10" ht="12.75" customHeight="1">
      <c r="A102" s="1030" t="s">
        <v>1806</v>
      </c>
      <c r="B102" s="982"/>
      <c r="C102" s="982"/>
      <c r="D102" s="982"/>
      <c r="E102" s="982"/>
      <c r="F102" s="983"/>
      <c r="G102" s="740">
        <f>IF(F100="","",(SUM(G100:G101)))</f>
        <v>51.41891056</v>
      </c>
      <c r="H102" s="689"/>
      <c r="I102" s="690"/>
      <c r="J102" s="690"/>
    </row>
    <row r="103" spans="1:10" ht="12.75" customHeight="1">
      <c r="A103" s="741"/>
      <c r="B103" s="742"/>
      <c r="C103" s="748"/>
      <c r="D103" s="742"/>
      <c r="E103" s="749"/>
      <c r="F103" s="750"/>
      <c r="G103" s="747"/>
      <c r="H103" s="689"/>
      <c r="I103" s="690"/>
      <c r="J103" s="690"/>
    </row>
    <row r="104" spans="1:10" ht="12.75" customHeight="1">
      <c r="A104" s="1031" t="s">
        <v>1807</v>
      </c>
      <c r="B104" s="982"/>
      <c r="C104" s="982"/>
      <c r="D104" s="982"/>
      <c r="E104" s="982"/>
      <c r="F104" s="982"/>
      <c r="G104" s="983"/>
      <c r="H104" s="689"/>
      <c r="I104" s="690"/>
      <c r="J104" s="690"/>
    </row>
    <row r="105" spans="1:10" ht="12.75" customHeight="1">
      <c r="A105" s="732" t="s">
        <v>1480</v>
      </c>
      <c r="B105" s="732" t="s">
        <v>46</v>
      </c>
      <c r="C105" s="733" t="s">
        <v>1803</v>
      </c>
      <c r="D105" s="732" t="s">
        <v>141</v>
      </c>
      <c r="E105" s="734" t="s">
        <v>106</v>
      </c>
      <c r="F105" s="735" t="s">
        <v>1804</v>
      </c>
      <c r="G105" s="735" t="s">
        <v>1805</v>
      </c>
      <c r="H105" s="689"/>
      <c r="I105" s="690"/>
      <c r="J105" s="690" t="s">
        <v>1804</v>
      </c>
    </row>
    <row r="106" spans="1:10" ht="12.75" customHeight="1">
      <c r="A106" s="736"/>
      <c r="B106" s="736"/>
      <c r="C106" s="737" t="str">
        <f>IF(B106="","",IF(A106="SINAPI",VLOOKUP(B106,'Referência NÃO DESONERADO'!$A:$D,2,0),IF(A106="COTAÇÃO",VLOOKUP(B106,'Mapa Cotações'!$A:$N,2,0))))</f>
        <v/>
      </c>
      <c r="D106" s="736" t="str">
        <f>IF(B106="","",IF(A106="SINAPI",VLOOKUP(B106,'Referência NÃO DESONERADO'!$A:$D,3,0),IF(A106="COTAÇÃO",VLOOKUP(B106,'Mapa Cotações'!$A:$N,3,0))))</f>
        <v/>
      </c>
      <c r="E106" s="738"/>
      <c r="F106" s="739" t="str">
        <f>IF(B106="","",IF('Planilha Orçamentária'!$H$2="NÃO DESONERADO",(IF(A106="SINAPI",VLOOKUP(B106,'Referência NÃO DESONERADO'!$A:$D,4,0),IF(A106="ORSE",VLOOKUP(B106,'Referência NÃO DESONERADO'!$F:$I,4,0),IF(A106="COTAÇÃO",VLOOKUP(B106,'Mapa Cotações'!$A:$N,13,0))))),(IF(A106="SINAPI",VLOOKUP(B106,'Referência DESONERADO'!$A:$D,4,0),IF(A106="ORSE",VLOOKUP(B106,'Referência DESONERADO'!$F:$I,4,0),IF(A106="COTAÇÃO",VLOOKUP(B106,'Mapa Cotações'!$A:$N,13,0)))))))</f>
        <v/>
      </c>
      <c r="G106" s="739" t="str">
        <f t="shared" ref="G106:G107" si="17">IF(D106="","",E106*F106)</f>
        <v/>
      </c>
      <c r="H106" s="689"/>
      <c r="I106" s="690"/>
      <c r="J106" s="690" t="s">
        <v>2</v>
      </c>
    </row>
    <row r="107" spans="1:10" ht="12.75" customHeight="1">
      <c r="A107" s="736"/>
      <c r="B107" s="736"/>
      <c r="C107" s="737" t="str">
        <f>IF(B107="","",IF(A107="SINAPI",VLOOKUP(B107,'Referência NÃO DESONERADO'!$A:$D,2,0),IF(A107="COTAÇÃO",VLOOKUP(B107,'Mapa Cotações'!$A:$N,2,0))))</f>
        <v/>
      </c>
      <c r="D107" s="736" t="str">
        <f>IF(B107="","",IF(A107="SINAPI",VLOOKUP(B107,'Referência NÃO DESONERADO'!$A:$D,3,0),IF(A107="COTAÇÃO",VLOOKUP(B107,'Mapa Cotações'!$A:$N,3,0))))</f>
        <v/>
      </c>
      <c r="E107" s="738"/>
      <c r="F107" s="739" t="str">
        <f>IF(B107="","",IF('Planilha Orçamentária'!$H$2="NÃO DESONERADO",(IF(A107="SINAPI",VLOOKUP(B107,'Referência NÃO DESONERADO'!$A:$D,4,0),IF(A107="ORSE",VLOOKUP(B107,'Referência NÃO DESONERADO'!$F:$I,4,0),IF(A107="COTAÇÃO",VLOOKUP(B107,'Mapa Cotações'!$A:$N,13,0))))),(IF(A107="SINAPI",VLOOKUP(B107,'Referência DESONERADO'!$A:$D,4,0),IF(A107="ORSE",VLOOKUP(B107,'Referência DESONERADO'!$F:$I,4,0),IF(A107="COTAÇÃO",VLOOKUP(B107,'Mapa Cotações'!$A:$N,13,0)))))))</f>
        <v/>
      </c>
      <c r="G107" s="739" t="str">
        <f t="shared" si="17"/>
        <v/>
      </c>
      <c r="H107" s="689"/>
      <c r="I107" s="690"/>
      <c r="J107" s="690" t="s">
        <v>2</v>
      </c>
    </row>
    <row r="108" spans="1:10" ht="12.75" customHeight="1">
      <c r="A108" s="1030" t="s">
        <v>1806</v>
      </c>
      <c r="B108" s="982"/>
      <c r="C108" s="982"/>
      <c r="D108" s="982"/>
      <c r="E108" s="982"/>
      <c r="F108" s="983"/>
      <c r="G108" s="740" t="str">
        <f>IF(F106="","",(SUM(G106:G107)))</f>
        <v/>
      </c>
      <c r="H108" s="689"/>
      <c r="I108" s="690"/>
      <c r="J108" s="690"/>
    </row>
    <row r="109" spans="1:10" ht="12.75" customHeight="1">
      <c r="A109" s="741"/>
      <c r="B109" s="742"/>
      <c r="C109" s="751"/>
      <c r="D109" s="752"/>
      <c r="E109" s="753"/>
      <c r="F109" s="754"/>
      <c r="G109" s="755"/>
      <c r="H109" s="689"/>
      <c r="I109" s="690"/>
      <c r="J109" s="690"/>
    </row>
    <row r="110" spans="1:10" ht="12.75" customHeight="1">
      <c r="A110" s="1032" t="s">
        <v>173</v>
      </c>
      <c r="B110" s="982"/>
      <c r="C110" s="982"/>
      <c r="D110" s="982"/>
      <c r="E110" s="982"/>
      <c r="F110" s="1033"/>
      <c r="G110" s="756">
        <f>SUM(G96,G102,G108)</f>
        <v>328.42359262980005</v>
      </c>
      <c r="H110" s="689"/>
      <c r="I110" s="690"/>
      <c r="J110" s="690"/>
    </row>
    <row r="111" spans="1:10" ht="12.75" customHeight="1">
      <c r="A111" s="757"/>
      <c r="B111" s="757"/>
      <c r="C111" s="758"/>
      <c r="D111" s="757"/>
      <c r="E111" s="759"/>
      <c r="F111" s="760"/>
      <c r="G111" s="760"/>
      <c r="H111" s="689"/>
      <c r="I111" s="690"/>
      <c r="J111" s="690"/>
    </row>
    <row r="112" spans="1:10" ht="12.75" customHeight="1">
      <c r="A112" s="757"/>
      <c r="B112" s="757"/>
      <c r="C112" s="758"/>
      <c r="D112" s="757"/>
      <c r="E112" s="759"/>
      <c r="F112" s="760"/>
      <c r="G112" s="760"/>
      <c r="H112" s="689"/>
      <c r="I112" s="690"/>
      <c r="J112" s="690"/>
    </row>
    <row r="113" spans="1:10" ht="12.75" customHeight="1">
      <c r="A113" s="686" t="s">
        <v>46</v>
      </c>
      <c r="B113" s="687" t="s">
        <v>37</v>
      </c>
      <c r="C113" s="1049" t="s">
        <v>105</v>
      </c>
      <c r="D113" s="994"/>
      <c r="E113" s="994"/>
      <c r="F113" s="995"/>
      <c r="G113" s="688" t="s">
        <v>40</v>
      </c>
      <c r="H113" s="689"/>
      <c r="I113" s="690"/>
      <c r="J113" s="690"/>
    </row>
    <row r="114" spans="1:10">
      <c r="A114" s="761" t="s">
        <v>995</v>
      </c>
      <c r="B114" s="762" t="s">
        <v>1814</v>
      </c>
      <c r="C114" s="1050" t="s">
        <v>994</v>
      </c>
      <c r="D114" s="997"/>
      <c r="E114" s="998"/>
      <c r="F114" s="693">
        <f>G133</f>
        <v>14.545736620212001</v>
      </c>
      <c r="G114" s="694" t="s">
        <v>122</v>
      </c>
      <c r="H114" s="689"/>
      <c r="I114" s="690"/>
      <c r="J114" s="690">
        <v>16.724274000000001</v>
      </c>
    </row>
    <row r="115" spans="1:10" ht="12.75" customHeight="1">
      <c r="A115" s="1047" t="s">
        <v>1802</v>
      </c>
      <c r="B115" s="997"/>
      <c r="C115" s="997"/>
      <c r="D115" s="997"/>
      <c r="E115" s="997"/>
      <c r="F115" s="997"/>
      <c r="G115" s="998"/>
      <c r="H115" s="689"/>
      <c r="I115" s="690"/>
      <c r="J115" s="690"/>
    </row>
    <row r="116" spans="1:10" ht="12.75" customHeight="1">
      <c r="A116" s="695" t="s">
        <v>1480</v>
      </c>
      <c r="B116" s="696" t="s">
        <v>46</v>
      </c>
      <c r="C116" s="697" t="s">
        <v>1803</v>
      </c>
      <c r="D116" s="696" t="s">
        <v>141</v>
      </c>
      <c r="E116" s="698" t="s">
        <v>106</v>
      </c>
      <c r="F116" s="699" t="s">
        <v>1804</v>
      </c>
      <c r="G116" s="699" t="s">
        <v>1805</v>
      </c>
      <c r="H116" s="689"/>
      <c r="I116" s="690"/>
      <c r="J116" s="690" t="s">
        <v>1804</v>
      </c>
    </row>
    <row r="117" spans="1:10" ht="12.75" customHeight="1">
      <c r="A117" s="721"/>
      <c r="B117" s="420"/>
      <c r="C117" s="420" t="str">
        <f>IF(B117="","",IF(A117="SINAPI",VLOOKUP(B117,'Referência NÃO DESONERADO'!$A:$D,2,0),IF(A117="COTAÇÃO",VLOOKUP(B117,'Mapa Cotações'!$A:$N,2,0))))</f>
        <v/>
      </c>
      <c r="D117" s="420" t="str">
        <f>IF(B117="","",IF(A117="SINAPI",VLOOKUP(B117,'Referência NÃO DESONERADO'!$A:$D,3,0),IF(A117="COTAÇÃO",VLOOKUP(B117,'Mapa Cotações'!$A:$N,3,0))))</f>
        <v/>
      </c>
      <c r="E117" s="722"/>
      <c r="F117" s="710" t="str">
        <f>IF(B117="","",IF('Planilha Orçamentária'!$H$2="NÃO DESONERADO",(IF(A117="SINAPI",VLOOKUP(B117,'Referência NÃO DESONERADO'!$A:$D,4,0),IF(A117="ORSE",VLOOKUP(B117,'Referência NÃO DESONERADO'!$F:$I,4,0),IF(A117="COTAÇÃO",VLOOKUP(B117,'Mapa Cotações'!$A:$N,13,0))))),(IF(A117="SINAPI",VLOOKUP(B117,'Referência DESONERADO'!$A:$D,4,0),IF(A117="ORSE",VLOOKUP(B117,'Referência DESONERADO'!$F:$I,4,0),IF(A117="COTAÇÃO",VLOOKUP(B117,'Mapa Cotações'!$A:$N,13,0)))))))</f>
        <v/>
      </c>
      <c r="G117" s="710" t="str">
        <f t="shared" ref="G117:G118" si="18">IF(D117="","",E117*F117)</f>
        <v/>
      </c>
      <c r="H117" s="689"/>
      <c r="I117" s="690"/>
      <c r="J117" s="690" t="s">
        <v>2</v>
      </c>
    </row>
    <row r="118" spans="1:10" ht="12.75" customHeight="1">
      <c r="A118" s="721"/>
      <c r="B118" s="420"/>
      <c r="C118" s="420" t="str">
        <f>IF(B118="","",IF(A118="SINAPI",VLOOKUP(B118,'Referência NÃO DESONERADO'!$A:$D,2,0),IF(A118="COTAÇÃO",VLOOKUP(B118,'Mapa Cotações'!$A:$N,2,0))))</f>
        <v/>
      </c>
      <c r="D118" s="420" t="str">
        <f>IF(B118="","",IF(A118="SINAPI",VLOOKUP(B118,'Referência NÃO DESONERADO'!$A:$D,3,0),IF(A118="COTAÇÃO",VLOOKUP(B118,'Mapa Cotações'!$A:$N,3,0))))</f>
        <v/>
      </c>
      <c r="E118" s="722"/>
      <c r="F118" s="710" t="str">
        <f>IF(B118="","",IF('Planilha Orçamentária'!$H$2="NÃO DESONERADO",(IF(A118="SINAPI",VLOOKUP(B118,'Referência NÃO DESONERADO'!$A:$D,4,0),IF(A118="ORSE",VLOOKUP(B118,'Referência NÃO DESONERADO'!$F:$I,4,0),IF(A118="COTAÇÃO",VLOOKUP(B118,'Mapa Cotações'!$A:$N,13,0))))),(IF(A118="SINAPI",VLOOKUP(B118,'Referência DESONERADO'!$A:$D,4,0),IF(A118="ORSE",VLOOKUP(B118,'Referência DESONERADO'!$F:$I,4,0),IF(A118="COTAÇÃO",VLOOKUP(B118,'Mapa Cotações'!$A:$N,13,0)))))))</f>
        <v/>
      </c>
      <c r="G118" s="710" t="str">
        <f t="shared" si="18"/>
        <v/>
      </c>
      <c r="H118" s="689"/>
      <c r="I118" s="690"/>
      <c r="J118" s="690" t="s">
        <v>2</v>
      </c>
    </row>
    <row r="119" spans="1:10" ht="12.75" customHeight="1">
      <c r="A119" s="1051" t="s">
        <v>1806</v>
      </c>
      <c r="B119" s="997"/>
      <c r="C119" s="997"/>
      <c r="D119" s="997"/>
      <c r="E119" s="997"/>
      <c r="F119" s="998"/>
      <c r="G119" s="705" t="str">
        <f>IF(F117="","",(SUM(G117:G118)))</f>
        <v/>
      </c>
      <c r="H119" s="689"/>
      <c r="I119" s="690"/>
      <c r="J119" s="690"/>
    </row>
    <row r="120" spans="1:10" ht="12.75" customHeight="1">
      <c r="A120" s="706"/>
      <c r="B120" s="707"/>
      <c r="C120" s="707"/>
      <c r="D120" s="707"/>
      <c r="E120" s="708"/>
      <c r="F120" s="709"/>
      <c r="G120" s="710"/>
      <c r="H120" s="689"/>
      <c r="I120" s="690"/>
      <c r="J120" s="690"/>
    </row>
    <row r="121" spans="1:10" ht="12.75" customHeight="1">
      <c r="A121" s="1047" t="s">
        <v>1570</v>
      </c>
      <c r="B121" s="997"/>
      <c r="C121" s="997"/>
      <c r="D121" s="997"/>
      <c r="E121" s="997"/>
      <c r="F121" s="997"/>
      <c r="G121" s="998"/>
      <c r="H121" s="689"/>
      <c r="I121" s="690"/>
      <c r="J121" s="690"/>
    </row>
    <row r="122" spans="1:10" ht="12.75" customHeight="1">
      <c r="A122" s="695" t="s">
        <v>1480</v>
      </c>
      <c r="B122" s="696" t="s">
        <v>46</v>
      </c>
      <c r="C122" s="697" t="s">
        <v>1803</v>
      </c>
      <c r="D122" s="696" t="s">
        <v>141</v>
      </c>
      <c r="E122" s="698" t="s">
        <v>106</v>
      </c>
      <c r="F122" s="699" t="s">
        <v>1804</v>
      </c>
      <c r="G122" s="699" t="s">
        <v>1805</v>
      </c>
      <c r="H122" s="689"/>
      <c r="I122" s="690"/>
      <c r="J122" s="690" t="s">
        <v>1804</v>
      </c>
    </row>
    <row r="123" spans="1:10" ht="12.75" customHeight="1">
      <c r="A123" s="721" t="s">
        <v>116</v>
      </c>
      <c r="B123" s="420">
        <v>88316</v>
      </c>
      <c r="C123" s="420" t="str">
        <f>IF(B123="","",IF(A123="SINAPI",VLOOKUP(B123,'Referência NÃO DESONERADO'!$A:$D,2,0),IF(A123="COTAÇÃO",VLOOKUP(B123,'Mapa Cotações'!$A:$N,2,0))))</f>
        <v>SERVENTE COM ENCARGOS COMPLEMENTARES</v>
      </c>
      <c r="D123" s="420" t="str">
        <f>IF(B123="","",IF(A123="SINAPI",VLOOKUP(B123,'Referência NÃO DESONERADO'!$A:$D,3,0),IF(A123="COTAÇÃO",VLOOKUP(B123,'Mapa Cotações'!$A:$N,3,0))))</f>
        <v>H</v>
      </c>
      <c r="E123" s="722">
        <v>0.55859999999999999</v>
      </c>
      <c r="F123" s="704">
        <f t="shared" ref="F123:F124" si="19">J123-J123*$K$7</f>
        <v>15.872718500000001</v>
      </c>
      <c r="G123" s="710">
        <f t="shared" ref="G123:G124" si="20">IF(D123="","",E123*F123)</f>
        <v>8.8665005540999999</v>
      </c>
      <c r="H123" s="689"/>
      <c r="I123" s="690"/>
      <c r="J123" s="690">
        <v>18.25</v>
      </c>
    </row>
    <row r="124" spans="1:10" ht="12.75" customHeight="1">
      <c r="A124" s="721" t="s">
        <v>116</v>
      </c>
      <c r="B124" s="420">
        <v>88309</v>
      </c>
      <c r="C124" s="420" t="str">
        <f>IF(B124="","",IF(A124="SINAPI",VLOOKUP(B124,'Referência NÃO DESONERADO'!$A:$D,2,0),IF(A124="COTAÇÃO",VLOOKUP(B124,'Mapa Cotações'!$A:$N,2,0))))</f>
        <v>PEDREIRO COM ENCARGOS COMPLEMENTARES</v>
      </c>
      <c r="D124" s="420" t="str">
        <f>IF(B124="","",IF(A124="SINAPI",VLOOKUP(B124,'Referência NÃO DESONERADO'!$A:$D,3,0),IF(A124="COTAÇÃO",VLOOKUP(B124,'Mapa Cotações'!$A:$N,3,0))))</f>
        <v>H</v>
      </c>
      <c r="E124" s="722">
        <v>0.28439999999999999</v>
      </c>
      <c r="F124" s="704">
        <f t="shared" si="19"/>
        <v>19.969184480000003</v>
      </c>
      <c r="G124" s="710">
        <f t="shared" si="20"/>
        <v>5.6792360661120007</v>
      </c>
      <c r="H124" s="689"/>
      <c r="I124" s="690"/>
      <c r="J124" s="690">
        <v>22.96</v>
      </c>
    </row>
    <row r="125" spans="1:10" ht="12.75" customHeight="1">
      <c r="A125" s="1051" t="s">
        <v>1806</v>
      </c>
      <c r="B125" s="997"/>
      <c r="C125" s="997"/>
      <c r="D125" s="997"/>
      <c r="E125" s="997"/>
      <c r="F125" s="998"/>
      <c r="G125" s="705">
        <f>IF(F123="","",(SUM(G123:G124)))</f>
        <v>14.545736620212001</v>
      </c>
      <c r="H125" s="689"/>
      <c r="I125" s="690"/>
      <c r="J125" s="690"/>
    </row>
    <row r="126" spans="1:10" ht="12.75" customHeight="1">
      <c r="A126" s="706"/>
      <c r="B126" s="707"/>
      <c r="C126" s="707"/>
      <c r="D126" s="707"/>
      <c r="E126" s="708"/>
      <c r="F126" s="709"/>
      <c r="G126" s="710"/>
      <c r="H126" s="689"/>
      <c r="I126" s="690"/>
      <c r="J126" s="690"/>
    </row>
    <row r="127" spans="1:10" ht="12.75" customHeight="1">
      <c r="A127" s="1047" t="s">
        <v>1807</v>
      </c>
      <c r="B127" s="997"/>
      <c r="C127" s="997"/>
      <c r="D127" s="997"/>
      <c r="E127" s="997"/>
      <c r="F127" s="997"/>
      <c r="G127" s="998"/>
      <c r="H127" s="689"/>
      <c r="I127" s="690"/>
      <c r="J127" s="690"/>
    </row>
    <row r="128" spans="1:10" ht="12.75" customHeight="1">
      <c r="A128" s="695" t="s">
        <v>1480</v>
      </c>
      <c r="B128" s="696" t="s">
        <v>46</v>
      </c>
      <c r="C128" s="697" t="s">
        <v>1803</v>
      </c>
      <c r="D128" s="696" t="s">
        <v>141</v>
      </c>
      <c r="E128" s="698" t="s">
        <v>106</v>
      </c>
      <c r="F128" s="699" t="s">
        <v>1804</v>
      </c>
      <c r="G128" s="699" t="s">
        <v>1805</v>
      </c>
      <c r="H128" s="689"/>
      <c r="I128" s="690"/>
      <c r="J128" s="690" t="s">
        <v>1804</v>
      </c>
    </row>
    <row r="129" spans="1:10" ht="12.75" customHeight="1">
      <c r="A129" s="721"/>
      <c r="B129" s="420"/>
      <c r="C129" s="420" t="str">
        <f>IF(B129="","",IF(A129="SINAPI",VLOOKUP(B129,'Referência NÃO DESONERADO'!$A:$D,2,0),IF(A129="COTAÇÃO",VLOOKUP(B129,'Mapa Cotações'!$A:$N,2,0))))</f>
        <v/>
      </c>
      <c r="D129" s="420" t="str">
        <f>IF(B129="","",IF(A129="SINAPI",VLOOKUP(B129,'Referência NÃO DESONERADO'!$A:$D,3,0),IF(A129="COTAÇÃO",VLOOKUP(B129,'Mapa Cotações'!$A:$N,3,0))))</f>
        <v/>
      </c>
      <c r="E129" s="722"/>
      <c r="F129" s="710" t="str">
        <f>IF(B129="","",IF('Planilha Orçamentária'!$H$2="NÃO DESONERADO",(IF(A129="SINAPI",VLOOKUP(B129,'Referência NÃO DESONERADO'!$A:$D,4,0),IF(A129="ORSE",VLOOKUP(B129,'Referência NÃO DESONERADO'!$F:$I,4,0),IF(A129="COTAÇÃO",VLOOKUP(B129,'Mapa Cotações'!$A:$N,13,0))))),(IF(A129="SINAPI",VLOOKUP(B129,'Referência DESONERADO'!$A:$D,4,0),IF(A129="ORSE",VLOOKUP(B129,'Referência DESONERADO'!$F:$I,4,0),IF(A129="COTAÇÃO",VLOOKUP(B129,'Mapa Cotações'!$A:$N,13,0)))))))</f>
        <v/>
      </c>
      <c r="G129" s="710" t="str">
        <f t="shared" ref="G129:G130" si="21">IF(D129="","",E129*F129)</f>
        <v/>
      </c>
      <c r="H129" s="689"/>
      <c r="I129" s="690"/>
      <c r="J129" s="690" t="s">
        <v>2</v>
      </c>
    </row>
    <row r="130" spans="1:10" ht="12.75" customHeight="1">
      <c r="A130" s="721"/>
      <c r="B130" s="420"/>
      <c r="C130" s="420" t="str">
        <f>IF(B130="","",IF(A130="SINAPI",VLOOKUP(B130,'Referência NÃO DESONERADO'!$A:$D,2,0),IF(A130="COTAÇÃO",VLOOKUP(B130,'Mapa Cotações'!$A:$N,2,0))))</f>
        <v/>
      </c>
      <c r="D130" s="420" t="str">
        <f>IF(B130="","",IF(A130="SINAPI",VLOOKUP(B130,'Referência NÃO DESONERADO'!$A:$D,3,0),IF(A130="COTAÇÃO",VLOOKUP(B130,'Mapa Cotações'!$A:$N,3,0))))</f>
        <v/>
      </c>
      <c r="E130" s="722"/>
      <c r="F130" s="710" t="str">
        <f>IF(B130="","",IF('Planilha Orçamentária'!$H$2="NÃO DESONERADO",(IF(A130="SINAPI",VLOOKUP(B130,'Referência NÃO DESONERADO'!$A:$D,4,0),IF(A130="ORSE",VLOOKUP(B130,'Referência NÃO DESONERADO'!$F:$I,4,0),IF(A130="COTAÇÃO",VLOOKUP(B130,'Mapa Cotações'!$A:$N,13,0))))),(IF(A130="SINAPI",VLOOKUP(B130,'Referência DESONERADO'!$A:$D,4,0),IF(A130="ORSE",VLOOKUP(B130,'Referência DESONERADO'!$F:$I,4,0),IF(A130="COTAÇÃO",VLOOKUP(B130,'Mapa Cotações'!$A:$N,13,0)))))))</f>
        <v/>
      </c>
      <c r="G130" s="710" t="str">
        <f t="shared" si="21"/>
        <v/>
      </c>
      <c r="H130" s="689"/>
      <c r="I130" s="690"/>
      <c r="J130" s="690" t="s">
        <v>2</v>
      </c>
    </row>
    <row r="131" spans="1:10" ht="12.75" customHeight="1">
      <c r="A131" s="1051" t="s">
        <v>1806</v>
      </c>
      <c r="B131" s="997"/>
      <c r="C131" s="997"/>
      <c r="D131" s="997"/>
      <c r="E131" s="997"/>
      <c r="F131" s="998"/>
      <c r="G131" s="705" t="str">
        <f>IF(F129="","",(SUM(G129:G130)))</f>
        <v/>
      </c>
      <c r="H131" s="689"/>
      <c r="I131" s="690"/>
      <c r="J131" s="690"/>
    </row>
    <row r="132" spans="1:10" ht="12.75" customHeight="1">
      <c r="A132" s="706"/>
      <c r="B132" s="707"/>
      <c r="C132" s="707"/>
      <c r="D132" s="707"/>
      <c r="E132" s="708"/>
      <c r="F132" s="709"/>
      <c r="G132" s="715"/>
      <c r="H132" s="689"/>
      <c r="I132" s="690"/>
      <c r="J132" s="690"/>
    </row>
    <row r="133" spans="1:10" ht="12.75" customHeight="1">
      <c r="A133" s="1052" t="s">
        <v>173</v>
      </c>
      <c r="B133" s="997"/>
      <c r="C133" s="997"/>
      <c r="D133" s="997"/>
      <c r="E133" s="997"/>
      <c r="F133" s="1038"/>
      <c r="G133" s="716">
        <f>SUM(G119,G125,G131)</f>
        <v>14.545736620212001</v>
      </c>
      <c r="H133" s="689"/>
      <c r="I133" s="690"/>
      <c r="J133" s="690"/>
    </row>
    <row r="134" spans="1:10" ht="12.75" customHeight="1">
      <c r="A134" s="757"/>
      <c r="B134" s="757"/>
      <c r="C134" s="758"/>
      <c r="D134" s="757"/>
      <c r="E134" s="759"/>
      <c r="F134" s="760"/>
      <c r="G134" s="760"/>
      <c r="H134" s="689"/>
      <c r="I134" s="690"/>
      <c r="J134" s="690"/>
    </row>
    <row r="135" spans="1:10" ht="12.75" customHeight="1">
      <c r="A135" s="757"/>
      <c r="B135" s="757"/>
      <c r="C135" s="758"/>
      <c r="D135" s="757"/>
      <c r="E135" s="759"/>
      <c r="F135" s="760"/>
      <c r="G135" s="760"/>
      <c r="H135" s="689"/>
      <c r="I135" s="690"/>
      <c r="J135" s="690"/>
    </row>
    <row r="136" spans="1:10" ht="12.75" customHeight="1">
      <c r="A136" s="723" t="s">
        <v>46</v>
      </c>
      <c r="B136" s="724" t="s">
        <v>37</v>
      </c>
      <c r="C136" s="1025" t="s">
        <v>105</v>
      </c>
      <c r="D136" s="1026"/>
      <c r="E136" s="1026"/>
      <c r="F136" s="1022"/>
      <c r="G136" s="725" t="s">
        <v>40</v>
      </c>
      <c r="H136" s="689"/>
      <c r="I136" s="690"/>
      <c r="J136" s="690"/>
    </row>
    <row r="137" spans="1:10">
      <c r="A137" s="726" t="s">
        <v>1815</v>
      </c>
      <c r="B137" s="727" t="s">
        <v>126</v>
      </c>
      <c r="C137" s="1027" t="s">
        <v>1816</v>
      </c>
      <c r="D137" s="1015"/>
      <c r="E137" s="1016"/>
      <c r="F137" s="728">
        <v>1600</v>
      </c>
      <c r="G137" s="729" t="s">
        <v>128</v>
      </c>
      <c r="H137" s="763">
        <v>45078</v>
      </c>
      <c r="I137" s="731"/>
      <c r="J137" s="731">
        <v>1600</v>
      </c>
    </row>
    <row r="138" spans="1:10" ht="12.75" customHeight="1">
      <c r="A138" s="1031" t="s">
        <v>1802</v>
      </c>
      <c r="B138" s="982"/>
      <c r="C138" s="982"/>
      <c r="D138" s="982"/>
      <c r="E138" s="982"/>
      <c r="F138" s="982"/>
      <c r="G138" s="983"/>
      <c r="H138" s="689"/>
      <c r="I138" s="690"/>
      <c r="J138" s="690"/>
    </row>
    <row r="139" spans="1:10" ht="12.75" customHeight="1">
      <c r="A139" s="732" t="s">
        <v>1480</v>
      </c>
      <c r="B139" s="732" t="s">
        <v>46</v>
      </c>
      <c r="C139" s="733" t="s">
        <v>1803</v>
      </c>
      <c r="D139" s="732" t="s">
        <v>141</v>
      </c>
      <c r="E139" s="734" t="s">
        <v>106</v>
      </c>
      <c r="F139" s="735" t="s">
        <v>1804</v>
      </c>
      <c r="G139" s="735" t="s">
        <v>1805</v>
      </c>
      <c r="H139" s="689"/>
      <c r="I139" s="690"/>
      <c r="J139" s="690" t="s">
        <v>1804</v>
      </c>
    </row>
    <row r="140" spans="1:10" ht="12.75" customHeight="1">
      <c r="A140" s="736" t="s">
        <v>129</v>
      </c>
      <c r="B140" s="736">
        <v>4298</v>
      </c>
      <c r="C140" s="737" t="s">
        <v>1817</v>
      </c>
      <c r="D140" s="736" t="s">
        <v>128</v>
      </c>
      <c r="E140" s="738">
        <v>1</v>
      </c>
      <c r="F140" s="704">
        <f t="shared" ref="F140" si="22">J140-J140*$K$7</f>
        <v>1391.5808</v>
      </c>
      <c r="G140" s="739">
        <f>IF(D140="","",E140*F140)</f>
        <v>1391.5808</v>
      </c>
      <c r="H140" s="689"/>
      <c r="I140" s="690"/>
      <c r="J140" s="690">
        <v>1600</v>
      </c>
    </row>
    <row r="141" spans="1:10" ht="12.75" customHeight="1">
      <c r="A141" s="736"/>
      <c r="B141" s="736"/>
      <c r="C141" s="737"/>
      <c r="D141" s="736"/>
      <c r="E141" s="738"/>
      <c r="F141" s="739"/>
      <c r="G141" s="739"/>
      <c r="H141" s="689"/>
      <c r="I141" s="690"/>
      <c r="J141" s="690"/>
    </row>
    <row r="142" spans="1:10" ht="12.75" customHeight="1">
      <c r="A142" s="1030" t="s">
        <v>1806</v>
      </c>
      <c r="B142" s="982"/>
      <c r="C142" s="982"/>
      <c r="D142" s="982"/>
      <c r="E142" s="982"/>
      <c r="F142" s="983"/>
      <c r="G142" s="740">
        <f>IF(F140="","",(SUM(G140:G141)))</f>
        <v>1391.5808</v>
      </c>
      <c r="H142" s="689"/>
      <c r="I142" s="690"/>
      <c r="J142" s="690"/>
    </row>
    <row r="143" spans="1:10" ht="12.75" customHeight="1">
      <c r="A143" s="741"/>
      <c r="B143" s="742"/>
      <c r="C143" s="743"/>
      <c r="D143" s="744"/>
      <c r="E143" s="745"/>
      <c r="F143" s="746"/>
      <c r="G143" s="747"/>
      <c r="H143" s="689"/>
      <c r="I143" s="690"/>
      <c r="J143" s="690"/>
    </row>
    <row r="144" spans="1:10" ht="12.75" customHeight="1">
      <c r="A144" s="1031" t="s">
        <v>1570</v>
      </c>
      <c r="B144" s="982"/>
      <c r="C144" s="982"/>
      <c r="D144" s="982"/>
      <c r="E144" s="982"/>
      <c r="F144" s="982"/>
      <c r="G144" s="983"/>
      <c r="H144" s="689"/>
      <c r="I144" s="690"/>
      <c r="J144" s="690"/>
    </row>
    <row r="145" spans="1:10" ht="12.75" customHeight="1">
      <c r="A145" s="732" t="s">
        <v>1480</v>
      </c>
      <c r="B145" s="732" t="s">
        <v>46</v>
      </c>
      <c r="C145" s="733" t="s">
        <v>1803</v>
      </c>
      <c r="D145" s="732" t="s">
        <v>141</v>
      </c>
      <c r="E145" s="734" t="s">
        <v>106</v>
      </c>
      <c r="F145" s="735" t="s">
        <v>1804</v>
      </c>
      <c r="G145" s="735" t="s">
        <v>1805</v>
      </c>
      <c r="H145" s="689"/>
      <c r="I145" s="690"/>
      <c r="J145" s="690" t="s">
        <v>1804</v>
      </c>
    </row>
    <row r="146" spans="1:10" ht="12.75" customHeight="1">
      <c r="A146" s="736"/>
      <c r="B146" s="736"/>
      <c r="C146" s="737"/>
      <c r="D146" s="736"/>
      <c r="E146" s="738"/>
      <c r="F146" s="739"/>
      <c r="G146" s="739"/>
      <c r="H146" s="689"/>
      <c r="I146" s="690"/>
      <c r="J146" s="690"/>
    </row>
    <row r="147" spans="1:10" ht="12.75" customHeight="1">
      <c r="A147" s="736"/>
      <c r="B147" s="736"/>
      <c r="C147" s="737"/>
      <c r="D147" s="736"/>
      <c r="E147" s="738"/>
      <c r="F147" s="739"/>
      <c r="G147" s="739"/>
      <c r="H147" s="689"/>
      <c r="I147" s="690"/>
      <c r="J147" s="690"/>
    </row>
    <row r="148" spans="1:10" ht="12.75" customHeight="1">
      <c r="A148" s="1030" t="s">
        <v>1806</v>
      </c>
      <c r="B148" s="982"/>
      <c r="C148" s="982"/>
      <c r="D148" s="982"/>
      <c r="E148" s="982"/>
      <c r="F148" s="983"/>
      <c r="G148" s="740" t="str">
        <f>IF(F146="","",(SUM(G146:G147)))</f>
        <v/>
      </c>
      <c r="H148" s="689"/>
      <c r="I148" s="690"/>
      <c r="J148" s="690"/>
    </row>
    <row r="149" spans="1:10" ht="12.75" customHeight="1">
      <c r="A149" s="741"/>
      <c r="B149" s="742"/>
      <c r="C149" s="748"/>
      <c r="D149" s="742"/>
      <c r="E149" s="749"/>
      <c r="F149" s="750"/>
      <c r="G149" s="747"/>
      <c r="H149" s="689"/>
      <c r="I149" s="690"/>
      <c r="J149" s="690"/>
    </row>
    <row r="150" spans="1:10" ht="12.75" customHeight="1">
      <c r="A150" s="1031" t="s">
        <v>1807</v>
      </c>
      <c r="B150" s="982"/>
      <c r="C150" s="982"/>
      <c r="D150" s="982"/>
      <c r="E150" s="982"/>
      <c r="F150" s="982"/>
      <c r="G150" s="983"/>
      <c r="H150" s="689"/>
      <c r="I150" s="690"/>
      <c r="J150" s="690"/>
    </row>
    <row r="151" spans="1:10" ht="12.75" customHeight="1">
      <c r="A151" s="732" t="s">
        <v>1480</v>
      </c>
      <c r="B151" s="732" t="s">
        <v>46</v>
      </c>
      <c r="C151" s="733" t="s">
        <v>1803</v>
      </c>
      <c r="D151" s="732" t="s">
        <v>141</v>
      </c>
      <c r="E151" s="734" t="s">
        <v>106</v>
      </c>
      <c r="F151" s="735" t="s">
        <v>1804</v>
      </c>
      <c r="G151" s="735" t="s">
        <v>1805</v>
      </c>
      <c r="H151" s="689"/>
      <c r="I151" s="690"/>
      <c r="J151" s="690" t="s">
        <v>1804</v>
      </c>
    </row>
    <row r="152" spans="1:10" ht="12.75" customHeight="1">
      <c r="A152" s="736"/>
      <c r="B152" s="736"/>
      <c r="C152" s="737" t="str">
        <f>IF(B152="","",IF(A152="SINAPI",VLOOKUP(B152,'Referência NÃO DESONERADO'!$A:$D,2,0),IF(A152="COTAÇÃO",VLOOKUP(B152,'Mapa Cotações'!$A:$N,2,0))))</f>
        <v/>
      </c>
      <c r="D152" s="736" t="str">
        <f>IF(B152="","",IF(A152="SINAPI",VLOOKUP(B152,'Referência NÃO DESONERADO'!$A:$D,3,0),IF(A152="COTAÇÃO",VLOOKUP(B152,'Mapa Cotações'!$A:$N,3,0))))</f>
        <v/>
      </c>
      <c r="E152" s="738"/>
      <c r="F152" s="739" t="str">
        <f>IF(B152="","",IF('Planilha Orçamentária'!$H$2="NÃO DESONERADO",(IF(A152="SINAPI",VLOOKUP(B152,'Referência NÃO DESONERADO'!$A:$D,4,0),IF(A152="ORSE",VLOOKUP(B152,'Referência NÃO DESONERADO'!$F:$I,4,0),IF(A152="COTAÇÃO",VLOOKUP(B152,'Mapa Cotações'!$A:$N,13,0))))),(IF(A152="SINAPI",VLOOKUP(B152,'Referência DESONERADO'!$A:$D,4,0),IF(A152="ORSE",VLOOKUP(B152,'Referência DESONERADO'!$F:$I,4,0),IF(A152="COTAÇÃO",VLOOKUP(B152,'Mapa Cotações'!$A:$N,13,0)))))))</f>
        <v/>
      </c>
      <c r="G152" s="739" t="str">
        <f t="shared" ref="G152:G153" si="23">IF(D152="","",E152*F152)</f>
        <v/>
      </c>
      <c r="H152" s="689"/>
      <c r="I152" s="690"/>
      <c r="J152" s="690" t="s">
        <v>2</v>
      </c>
    </row>
    <row r="153" spans="1:10" ht="12.75" customHeight="1">
      <c r="A153" s="736"/>
      <c r="B153" s="736"/>
      <c r="C153" s="737" t="str">
        <f>IF(B153="","",IF(A153="SINAPI",VLOOKUP(B153,'Referência NÃO DESONERADO'!$A:$D,2,0),IF(A153="COTAÇÃO",VLOOKUP(B153,'Mapa Cotações'!$A:$N,2,0))))</f>
        <v/>
      </c>
      <c r="D153" s="736" t="str">
        <f>IF(B153="","",IF(A153="SINAPI",VLOOKUP(B153,'Referência NÃO DESONERADO'!$A:$D,3,0),IF(A153="COTAÇÃO",VLOOKUP(B153,'Mapa Cotações'!$A:$N,3,0))))</f>
        <v/>
      </c>
      <c r="E153" s="738"/>
      <c r="F153" s="739" t="str">
        <f>IF(B153="","",IF('Planilha Orçamentária'!$H$2="NÃO DESONERADO",(IF(A153="SINAPI",VLOOKUP(B153,'Referência NÃO DESONERADO'!$A:$D,4,0),IF(A153="ORSE",VLOOKUP(B153,'Referência NÃO DESONERADO'!$F:$I,4,0),IF(A153="COTAÇÃO",VLOOKUP(B153,'Mapa Cotações'!$A:$N,13,0))))),(IF(A153="SINAPI",VLOOKUP(B153,'Referência DESONERADO'!$A:$D,4,0),IF(A153="ORSE",VLOOKUP(B153,'Referência DESONERADO'!$F:$I,4,0),IF(A153="COTAÇÃO",VLOOKUP(B153,'Mapa Cotações'!$A:$N,13,0)))))))</f>
        <v/>
      </c>
      <c r="G153" s="739" t="str">
        <f t="shared" si="23"/>
        <v/>
      </c>
      <c r="H153" s="689"/>
      <c r="I153" s="690"/>
      <c r="J153" s="690" t="s">
        <v>2</v>
      </c>
    </row>
    <row r="154" spans="1:10" ht="12.75" customHeight="1">
      <c r="A154" s="1030" t="s">
        <v>1806</v>
      </c>
      <c r="B154" s="982"/>
      <c r="C154" s="982"/>
      <c r="D154" s="982"/>
      <c r="E154" s="982"/>
      <c r="F154" s="983"/>
      <c r="G154" s="740" t="str">
        <f>IF(F152="","",(SUM(G152:G153)))</f>
        <v/>
      </c>
      <c r="H154" s="689"/>
      <c r="I154" s="690"/>
      <c r="J154" s="690"/>
    </row>
    <row r="155" spans="1:10" ht="12.75" customHeight="1">
      <c r="A155" s="741"/>
      <c r="B155" s="742"/>
      <c r="C155" s="751"/>
      <c r="D155" s="752"/>
      <c r="E155" s="753"/>
      <c r="F155" s="754"/>
      <c r="G155" s="755"/>
      <c r="H155" s="689"/>
      <c r="I155" s="690"/>
      <c r="J155" s="690"/>
    </row>
    <row r="156" spans="1:10" ht="12.75" customHeight="1">
      <c r="A156" s="1032" t="s">
        <v>173</v>
      </c>
      <c r="B156" s="982"/>
      <c r="C156" s="982"/>
      <c r="D156" s="982"/>
      <c r="E156" s="982"/>
      <c r="F156" s="1033"/>
      <c r="G156" s="756">
        <f>SUM(G142,G148,G154)</f>
        <v>1391.5808</v>
      </c>
      <c r="H156" s="689"/>
      <c r="I156" s="690"/>
      <c r="J156" s="690"/>
    </row>
    <row r="157" spans="1:10" ht="12.75" customHeight="1">
      <c r="A157" s="757"/>
      <c r="B157" s="757"/>
      <c r="C157" s="758"/>
      <c r="D157" s="757"/>
      <c r="E157" s="759"/>
      <c r="F157" s="760"/>
      <c r="G157" s="760"/>
      <c r="H157" s="689"/>
      <c r="I157" s="690"/>
      <c r="J157" s="690"/>
    </row>
    <row r="158" spans="1:10" ht="12.75" customHeight="1">
      <c r="A158" s="757"/>
      <c r="B158" s="757"/>
      <c r="C158" s="758"/>
      <c r="D158" s="757"/>
      <c r="E158" s="759"/>
      <c r="F158" s="760"/>
      <c r="G158" s="760"/>
      <c r="H158" s="689"/>
      <c r="I158" s="690"/>
      <c r="J158" s="690"/>
    </row>
    <row r="159" spans="1:10" ht="12.75" customHeight="1">
      <c r="A159" s="723" t="s">
        <v>46</v>
      </c>
      <c r="B159" s="724" t="s">
        <v>37</v>
      </c>
      <c r="C159" s="1025" t="s">
        <v>105</v>
      </c>
      <c r="D159" s="1026"/>
      <c r="E159" s="1026"/>
      <c r="F159" s="1022"/>
      <c r="G159" s="725" t="s">
        <v>40</v>
      </c>
      <c r="H159" s="689"/>
      <c r="I159" s="690"/>
      <c r="J159" s="690"/>
    </row>
    <row r="160" spans="1:10">
      <c r="A160" s="726" t="s">
        <v>1818</v>
      </c>
      <c r="B160" s="727" t="s">
        <v>131</v>
      </c>
      <c r="C160" s="1027" t="s">
        <v>1819</v>
      </c>
      <c r="D160" s="1015"/>
      <c r="E160" s="1016"/>
      <c r="F160" s="728">
        <f>G178</f>
        <v>832.46972670000002</v>
      </c>
      <c r="G160" s="729" t="s">
        <v>128</v>
      </c>
      <c r="H160" s="763">
        <v>45078</v>
      </c>
      <c r="I160" s="731"/>
      <c r="J160" s="731">
        <v>957.15</v>
      </c>
    </row>
    <row r="161" spans="1:10" ht="12.75" customHeight="1">
      <c r="A161" s="1028" t="s">
        <v>1802</v>
      </c>
      <c r="B161" s="1015"/>
      <c r="C161" s="1015"/>
      <c r="D161" s="1015"/>
      <c r="E161" s="1015"/>
      <c r="F161" s="1015"/>
      <c r="G161" s="1029"/>
      <c r="H161" s="689"/>
      <c r="I161" s="690"/>
      <c r="J161" s="690"/>
    </row>
    <row r="162" spans="1:10" ht="12.75" customHeight="1">
      <c r="A162" s="732" t="s">
        <v>1480</v>
      </c>
      <c r="B162" s="732" t="s">
        <v>46</v>
      </c>
      <c r="C162" s="733" t="s">
        <v>1803</v>
      </c>
      <c r="D162" s="732" t="s">
        <v>141</v>
      </c>
      <c r="E162" s="734" t="s">
        <v>106</v>
      </c>
      <c r="F162" s="735" t="s">
        <v>1804</v>
      </c>
      <c r="G162" s="735" t="s">
        <v>1805</v>
      </c>
      <c r="H162" s="689"/>
      <c r="I162" s="690"/>
      <c r="J162" s="690" t="s">
        <v>1804</v>
      </c>
    </row>
    <row r="163" spans="1:10" ht="12.75" customHeight="1">
      <c r="A163" s="736" t="s">
        <v>116</v>
      </c>
      <c r="B163" s="736">
        <v>10777</v>
      </c>
      <c r="C163" s="737" t="s">
        <v>1820</v>
      </c>
      <c r="D163" s="736" t="str">
        <f>IF(B163="","",IF(A163="SINAPI",VLOOKUP(B163,'Referência NÃO DESONERADO'!$A:$D,3,0),IF(A163="COTAÇÃO",VLOOKUP(B163,'Mapa Cotações'!$A:$N,3,0))))</f>
        <v xml:space="preserve">MES   </v>
      </c>
      <c r="E163" s="738">
        <v>1</v>
      </c>
      <c r="F163" s="704">
        <f t="shared" ref="F163" si="24">J163-J163*$K$7</f>
        <v>832.46972670000002</v>
      </c>
      <c r="G163" s="739">
        <f t="shared" ref="G163:G164" si="25">IF(D163="","",E163*F163)</f>
        <v>832.46972670000002</v>
      </c>
      <c r="H163" s="689"/>
      <c r="I163" s="690"/>
      <c r="J163" s="690">
        <v>957.15</v>
      </c>
    </row>
    <row r="164" spans="1:10" ht="12.75" customHeight="1">
      <c r="A164" s="736"/>
      <c r="B164" s="736"/>
      <c r="C164" s="737" t="str">
        <f>IF(B164="","",IF(A164="SINAPI",VLOOKUP(B164,'Referência NÃO DESONERADO'!$A:$D,2,0),IF(A164="COTAÇÃO",VLOOKUP(B164,'Mapa Cotações'!$A:$N,2,0))))</f>
        <v/>
      </c>
      <c r="D164" s="736" t="str">
        <f>IF(B164="","",IF(A164="SINAPI",VLOOKUP(B164,'Referência NÃO DESONERADO'!$A:$D,3,0),IF(A164="COTAÇÃO",VLOOKUP(B164,'Mapa Cotações'!$A:$N,3,0))))</f>
        <v/>
      </c>
      <c r="E164" s="738"/>
      <c r="F164" s="739" t="str">
        <f>IF(B164="","",IF('Planilha Orçamentária'!$H$2="NÃO DESONERADO",(IF(A164="SINAPI",VLOOKUP(B164,'Referência NÃO DESONERADO'!$A:$D,4,0),IF(A164="ORSE",VLOOKUP(B164,'Referência NÃO DESONERADO'!$F:$I,4,0),IF(A164="COTAÇÃO",VLOOKUP(B164,'Mapa Cotações'!$A:$N,13,0))))),(IF(A164="SINAPI",VLOOKUP(B164,'Referência DESONERADO'!$A:$D,4,0),IF(A164="ORSE",VLOOKUP(B164,'Referência DESONERADO'!$F:$I,4,0),IF(A164="COTAÇÃO",VLOOKUP(B164,'Mapa Cotações'!$A:$N,13,0)))))))</f>
        <v/>
      </c>
      <c r="G164" s="739" t="str">
        <f t="shared" si="25"/>
        <v/>
      </c>
      <c r="H164" s="689"/>
      <c r="I164" s="690"/>
      <c r="J164" s="690" t="s">
        <v>2</v>
      </c>
    </row>
    <row r="165" spans="1:10" ht="12.75" customHeight="1">
      <c r="A165" s="1030" t="s">
        <v>1806</v>
      </c>
      <c r="B165" s="982"/>
      <c r="C165" s="982"/>
      <c r="D165" s="982"/>
      <c r="E165" s="982"/>
      <c r="F165" s="983"/>
      <c r="G165" s="740">
        <f>IF(F163="","",(SUM(G163:G164)))</f>
        <v>832.46972670000002</v>
      </c>
      <c r="H165" s="689"/>
      <c r="I165" s="690"/>
      <c r="J165" s="690"/>
    </row>
    <row r="166" spans="1:10" ht="12.75" customHeight="1">
      <c r="A166" s="741"/>
      <c r="B166" s="742"/>
      <c r="C166" s="743"/>
      <c r="D166" s="744"/>
      <c r="E166" s="745"/>
      <c r="F166" s="746"/>
      <c r="G166" s="747"/>
      <c r="H166" s="689"/>
      <c r="I166" s="690"/>
      <c r="J166" s="690"/>
    </row>
    <row r="167" spans="1:10" ht="12.75" customHeight="1">
      <c r="A167" s="1031" t="s">
        <v>1570</v>
      </c>
      <c r="B167" s="982"/>
      <c r="C167" s="982"/>
      <c r="D167" s="982"/>
      <c r="E167" s="982"/>
      <c r="F167" s="982"/>
      <c r="G167" s="983"/>
      <c r="H167" s="689"/>
      <c r="I167" s="690"/>
      <c r="J167" s="690"/>
    </row>
    <row r="168" spans="1:10" ht="12.75" customHeight="1">
      <c r="A168" s="732" t="s">
        <v>1480</v>
      </c>
      <c r="B168" s="732" t="s">
        <v>46</v>
      </c>
      <c r="C168" s="733" t="s">
        <v>1803</v>
      </c>
      <c r="D168" s="732" t="s">
        <v>141</v>
      </c>
      <c r="E168" s="734" t="s">
        <v>106</v>
      </c>
      <c r="F168" s="735" t="s">
        <v>1804</v>
      </c>
      <c r="G168" s="735" t="s">
        <v>1805</v>
      </c>
      <c r="H168" s="689"/>
      <c r="I168" s="690"/>
      <c r="J168" s="690" t="s">
        <v>1804</v>
      </c>
    </row>
    <row r="169" spans="1:10" ht="12.75" customHeight="1">
      <c r="A169" s="736"/>
      <c r="B169" s="736"/>
      <c r="C169" s="737" t="str">
        <f>IF(B169="","",IF(A169="SINAPI",VLOOKUP(B169,'Referência NÃO DESONERADO'!$A:$D,2,0),IF(A169="COTAÇÃO",VLOOKUP(B169,'Mapa Cotações'!$A:$N,2,0))))</f>
        <v/>
      </c>
      <c r="D169" s="736" t="str">
        <f>IF(B169="","",IF(A169="SINAPI",VLOOKUP(B169,'Referência NÃO DESONERADO'!$A:$D,3,0),IF(A169="COTAÇÃO",VLOOKUP(B169,'Mapa Cotações'!$A:$N,3,0))))</f>
        <v/>
      </c>
      <c r="E169" s="738"/>
      <c r="F169" s="739" t="str">
        <f>IF(B169="","",IF('Planilha Orçamentária'!$H$2="NÃO DESONERADO",(IF(A169="SINAPI",VLOOKUP(B169,'Referência NÃO DESONERADO'!$A:$D,4,0),IF(A169="ORSE",VLOOKUP(B169,'Referência NÃO DESONERADO'!$F:$I,4,0),IF(A169="COTAÇÃO",VLOOKUP(B169,'Mapa Cotações'!$A:$N,13,0))))),(IF(A169="SINAPI",VLOOKUP(B169,'Referência DESONERADO'!$A:$D,4,0),IF(A169="ORSE",VLOOKUP(B169,'Referência DESONERADO'!$F:$I,4,0),IF(A169="COTAÇÃO",VLOOKUP(B169,'Mapa Cotações'!$A:$N,13,0)))))))</f>
        <v/>
      </c>
      <c r="G169" s="739" t="str">
        <f t="shared" ref="G169:G170" si="26">IF(D169="","",E169*F169)</f>
        <v/>
      </c>
      <c r="H169" s="689"/>
      <c r="I169" s="690"/>
      <c r="J169" s="690" t="s">
        <v>2</v>
      </c>
    </row>
    <row r="170" spans="1:10" ht="12.75" customHeight="1">
      <c r="A170" s="736"/>
      <c r="B170" s="736"/>
      <c r="C170" s="737" t="str">
        <f>IF(B170="","",IF(A170="SINAPI",VLOOKUP(B170,'Referência NÃO DESONERADO'!$A:$D,2,0),IF(A170="COTAÇÃO",VLOOKUP(B170,'Mapa Cotações'!$A:$N,2,0))))</f>
        <v/>
      </c>
      <c r="D170" s="736" t="str">
        <f>IF(B170="","",IF(A170="SINAPI",VLOOKUP(B170,'Referência NÃO DESONERADO'!$A:$D,3,0),IF(A170="COTAÇÃO",VLOOKUP(B170,'Mapa Cotações'!$A:$N,3,0))))</f>
        <v/>
      </c>
      <c r="E170" s="738"/>
      <c r="F170" s="739" t="str">
        <f>IF(B170="","",IF('Planilha Orçamentária'!$H$2="NÃO DESONERADO",(IF(A170="SINAPI",VLOOKUP(B170,'Referência NÃO DESONERADO'!$A:$D,4,0),IF(A170="ORSE",VLOOKUP(B170,'Referência NÃO DESONERADO'!$F:$I,4,0),IF(A170="COTAÇÃO",VLOOKUP(B170,'Mapa Cotações'!$A:$N,13,0))))),(IF(A170="SINAPI",VLOOKUP(B170,'Referência DESONERADO'!$A:$D,4,0),IF(A170="ORSE",VLOOKUP(B170,'Referência DESONERADO'!$F:$I,4,0),IF(A170="COTAÇÃO",VLOOKUP(B170,'Mapa Cotações'!$A:$N,13,0)))))))</f>
        <v/>
      </c>
      <c r="G170" s="739" t="str">
        <f t="shared" si="26"/>
        <v/>
      </c>
      <c r="H170" s="689"/>
      <c r="I170" s="690"/>
      <c r="J170" s="690" t="s">
        <v>2</v>
      </c>
    </row>
    <row r="171" spans="1:10" ht="12.75" customHeight="1">
      <c r="A171" s="1030" t="s">
        <v>1806</v>
      </c>
      <c r="B171" s="982"/>
      <c r="C171" s="982"/>
      <c r="D171" s="982"/>
      <c r="E171" s="982"/>
      <c r="F171" s="983"/>
      <c r="G171" s="740" t="str">
        <f>IF(F169="","",(SUM(G169:G170)))</f>
        <v/>
      </c>
      <c r="H171" s="689"/>
      <c r="I171" s="690"/>
      <c r="J171" s="690"/>
    </row>
    <row r="172" spans="1:10" ht="12.75" customHeight="1">
      <c r="A172" s="741"/>
      <c r="B172" s="742"/>
      <c r="C172" s="748"/>
      <c r="D172" s="742"/>
      <c r="E172" s="749"/>
      <c r="F172" s="750"/>
      <c r="G172" s="747"/>
      <c r="H172" s="689"/>
      <c r="I172" s="690"/>
      <c r="J172" s="690"/>
    </row>
    <row r="173" spans="1:10" ht="12.75" customHeight="1">
      <c r="A173" s="1031" t="s">
        <v>1807</v>
      </c>
      <c r="B173" s="982"/>
      <c r="C173" s="982"/>
      <c r="D173" s="982"/>
      <c r="E173" s="982"/>
      <c r="F173" s="982"/>
      <c r="G173" s="983"/>
      <c r="H173" s="689"/>
      <c r="I173" s="690"/>
      <c r="J173" s="690"/>
    </row>
    <row r="174" spans="1:10" ht="12.75" customHeight="1">
      <c r="A174" s="732" t="s">
        <v>1480</v>
      </c>
      <c r="B174" s="732" t="s">
        <v>46</v>
      </c>
      <c r="C174" s="733" t="s">
        <v>1803</v>
      </c>
      <c r="D174" s="732" t="s">
        <v>141</v>
      </c>
      <c r="E174" s="734" t="s">
        <v>106</v>
      </c>
      <c r="F174" s="735" t="s">
        <v>1804</v>
      </c>
      <c r="G174" s="735" t="s">
        <v>1805</v>
      </c>
      <c r="H174" s="689"/>
      <c r="I174" s="690"/>
      <c r="J174" s="690" t="s">
        <v>1804</v>
      </c>
    </row>
    <row r="175" spans="1:10" ht="12.75" customHeight="1">
      <c r="A175" s="736"/>
      <c r="B175" s="736"/>
      <c r="C175" s="737"/>
      <c r="D175" s="736"/>
      <c r="E175" s="738"/>
      <c r="F175" s="739"/>
      <c r="G175" s="739"/>
      <c r="H175" s="689"/>
      <c r="I175" s="690"/>
      <c r="J175" s="690"/>
    </row>
    <row r="176" spans="1:10" ht="12.75" customHeight="1">
      <c r="A176" s="1030" t="s">
        <v>1806</v>
      </c>
      <c r="B176" s="982"/>
      <c r="C176" s="982"/>
      <c r="D176" s="982"/>
      <c r="E176" s="982"/>
      <c r="F176" s="983"/>
      <c r="G176" s="740" t="str">
        <f>IF(F175="","",(SUM(G175)))</f>
        <v/>
      </c>
      <c r="H176" s="689"/>
      <c r="I176" s="690"/>
      <c r="J176" s="690"/>
    </row>
    <row r="177" spans="1:10" ht="12.75" customHeight="1">
      <c r="A177" s="741"/>
      <c r="B177" s="742"/>
      <c r="C177" s="751"/>
      <c r="D177" s="752"/>
      <c r="E177" s="753"/>
      <c r="F177" s="754"/>
      <c r="G177" s="755"/>
      <c r="H177" s="689"/>
      <c r="I177" s="690"/>
      <c r="J177" s="690"/>
    </row>
    <row r="178" spans="1:10" ht="12.75" customHeight="1">
      <c r="A178" s="1032" t="s">
        <v>173</v>
      </c>
      <c r="B178" s="982"/>
      <c r="C178" s="982"/>
      <c r="D178" s="982"/>
      <c r="E178" s="982"/>
      <c r="F178" s="1033"/>
      <c r="G178" s="756">
        <f>SUM(G165,G171,G176)</f>
        <v>832.46972670000002</v>
      </c>
      <c r="H178" s="689"/>
      <c r="I178" s="690"/>
      <c r="J178" s="690"/>
    </row>
    <row r="179" spans="1:10" ht="12.75" customHeight="1">
      <c r="A179" s="757"/>
      <c r="B179" s="757"/>
      <c r="C179" s="758"/>
      <c r="D179" s="757"/>
      <c r="E179" s="759"/>
      <c r="F179" s="760"/>
      <c r="G179" s="760"/>
      <c r="H179" s="689"/>
      <c r="I179" s="690"/>
      <c r="J179" s="690"/>
    </row>
    <row r="180" spans="1:10" ht="12.75" customHeight="1">
      <c r="A180" s="757"/>
      <c r="B180" s="757"/>
      <c r="C180" s="758"/>
      <c r="D180" s="757"/>
      <c r="E180" s="759"/>
      <c r="F180" s="760"/>
      <c r="G180" s="760"/>
      <c r="H180" s="689"/>
      <c r="I180" s="690"/>
      <c r="J180" s="690"/>
    </row>
    <row r="181" spans="1:10" ht="12.75" customHeight="1">
      <c r="A181" s="723" t="s">
        <v>46</v>
      </c>
      <c r="B181" s="724" t="s">
        <v>37</v>
      </c>
      <c r="C181" s="1025" t="s">
        <v>105</v>
      </c>
      <c r="D181" s="1026"/>
      <c r="E181" s="1026"/>
      <c r="F181" s="1022"/>
      <c r="G181" s="725" t="s">
        <v>40</v>
      </c>
      <c r="H181" s="689"/>
      <c r="I181" s="690"/>
      <c r="J181" s="690"/>
    </row>
    <row r="182" spans="1:10">
      <c r="A182" s="726" t="s">
        <v>1811</v>
      </c>
      <c r="B182" s="727" t="s">
        <v>1812</v>
      </c>
      <c r="C182" s="1027" t="e">
        <f>VLOOKUP(B182,'Memória de Cálculo'!$A:$J,2,0)</f>
        <v>#N/A</v>
      </c>
      <c r="D182" s="1015"/>
      <c r="E182" s="1016"/>
      <c r="F182" s="728">
        <f>G201</f>
        <v>798.41948400000001</v>
      </c>
      <c r="G182" s="729" t="s">
        <v>141</v>
      </c>
      <c r="H182" s="730"/>
      <c r="I182" s="731"/>
      <c r="J182" s="731">
        <v>918</v>
      </c>
    </row>
    <row r="183" spans="1:10" ht="12.75" customHeight="1">
      <c r="A183" s="1028" t="s">
        <v>1802</v>
      </c>
      <c r="B183" s="1015"/>
      <c r="C183" s="1015"/>
      <c r="D183" s="1015"/>
      <c r="E183" s="1015"/>
      <c r="F183" s="1015"/>
      <c r="G183" s="1029"/>
      <c r="H183" s="689"/>
      <c r="I183" s="690"/>
      <c r="J183" s="690"/>
    </row>
    <row r="184" spans="1:10" ht="12.75" customHeight="1">
      <c r="A184" s="732" t="s">
        <v>1480</v>
      </c>
      <c r="B184" s="732" t="s">
        <v>46</v>
      </c>
      <c r="C184" s="733" t="s">
        <v>1803</v>
      </c>
      <c r="D184" s="732" t="s">
        <v>141</v>
      </c>
      <c r="E184" s="734" t="s">
        <v>106</v>
      </c>
      <c r="F184" s="735" t="s">
        <v>1804</v>
      </c>
      <c r="G184" s="735" t="s">
        <v>1805</v>
      </c>
      <c r="H184" s="689"/>
      <c r="I184" s="690"/>
      <c r="J184" s="690" t="s">
        <v>1804</v>
      </c>
    </row>
    <row r="185" spans="1:10" ht="12.75" customHeight="1">
      <c r="A185" s="736"/>
      <c r="B185" s="736"/>
      <c r="C185" s="737" t="str">
        <f>IF(B185="","",IF(A185="SINAPI",VLOOKUP(B185,'Referência NÃO DESONERADO'!$A:$D,2,0),IF(A185="COTAÇÃO",VLOOKUP(B185,'Mapa Cotações'!$A:$N,2,0))))</f>
        <v/>
      </c>
      <c r="D185" s="736" t="str">
        <f>IF(B185="","",IF(A185="SINAPI",VLOOKUP(B185,'Referência NÃO DESONERADO'!$A:$D,3,0),IF(A185="COTAÇÃO",VLOOKUP(B185,'Mapa Cotações'!$A:$N,3,0))))</f>
        <v/>
      </c>
      <c r="E185" s="738"/>
      <c r="F185" s="739" t="str">
        <f>IF(B185="","",IF('Planilha Orçamentária'!$H$2="NÃO DESONERADO",(IF(A185="SINAPI",VLOOKUP(B185,'Referência NÃO DESONERADO'!$A:$D,4,0),IF(A185="ORSE",VLOOKUP(B185,'Referência NÃO DESONERADO'!$F:$I,4,0),IF(A185="COTAÇÃO",VLOOKUP(B185,'Mapa Cotações'!$A:$N,13,0))))),(IF(A185="SINAPI",VLOOKUP(B185,'Referência DESONERADO'!$A:$D,4,0),IF(A185="ORSE",VLOOKUP(B185,'Referência DESONERADO'!$F:$I,4,0),IF(A185="COTAÇÃO",VLOOKUP(B185,'Mapa Cotações'!$A:$N,13,0)))))))</f>
        <v/>
      </c>
      <c r="G185" s="739" t="str">
        <f t="shared" ref="G185:G186" si="27">IF(D185="","",E185*F185)</f>
        <v/>
      </c>
      <c r="H185" s="689"/>
      <c r="I185" s="690"/>
      <c r="J185" s="690" t="s">
        <v>2</v>
      </c>
    </row>
    <row r="186" spans="1:10" ht="12.75" customHeight="1">
      <c r="A186" s="736"/>
      <c r="B186" s="736"/>
      <c r="C186" s="737" t="str">
        <f>IF(B186="","",IF(A186="SINAPI",VLOOKUP(B186,'Referência NÃO DESONERADO'!$A:$D,2,0),IF(A186="COTAÇÃO",VLOOKUP(B186,'Mapa Cotações'!$A:$N,2,0))))</f>
        <v/>
      </c>
      <c r="D186" s="736" t="str">
        <f>IF(B186="","",IF(A186="SINAPI",VLOOKUP(B186,'Referência NÃO DESONERADO'!$A:$D,3,0),IF(A186="COTAÇÃO",VLOOKUP(B186,'Mapa Cotações'!$A:$N,3,0))))</f>
        <v/>
      </c>
      <c r="E186" s="738"/>
      <c r="F186" s="739" t="str">
        <f>IF(B186="","",IF('Planilha Orçamentária'!$H$2="NÃO DESONERADO",(IF(A186="SINAPI",VLOOKUP(B186,'Referência NÃO DESONERADO'!$A:$D,4,0),IF(A186="ORSE",VLOOKUP(B186,'Referência NÃO DESONERADO'!$F:$I,4,0),IF(A186="COTAÇÃO",VLOOKUP(B186,'Mapa Cotações'!$A:$N,13,0))))),(IF(A186="SINAPI",VLOOKUP(B186,'Referência DESONERADO'!$A:$D,4,0),IF(A186="ORSE",VLOOKUP(B186,'Referência DESONERADO'!$F:$I,4,0),IF(A186="COTAÇÃO",VLOOKUP(B186,'Mapa Cotações'!$A:$N,13,0)))))))</f>
        <v/>
      </c>
      <c r="G186" s="739" t="str">
        <f t="shared" si="27"/>
        <v/>
      </c>
      <c r="H186" s="689"/>
      <c r="I186" s="690"/>
      <c r="J186" s="690" t="s">
        <v>2</v>
      </c>
    </row>
    <row r="187" spans="1:10" ht="12.75" customHeight="1">
      <c r="A187" s="1030" t="s">
        <v>1806</v>
      </c>
      <c r="B187" s="982"/>
      <c r="C187" s="982"/>
      <c r="D187" s="982"/>
      <c r="E187" s="982"/>
      <c r="F187" s="983"/>
      <c r="G187" s="740" t="str">
        <f>IF(F185="","",(SUM(G185:G186)))</f>
        <v/>
      </c>
      <c r="H187" s="689"/>
      <c r="I187" s="690"/>
      <c r="J187" s="690"/>
    </row>
    <row r="188" spans="1:10" ht="12.75" customHeight="1">
      <c r="A188" s="741"/>
      <c r="B188" s="742"/>
      <c r="C188" s="743"/>
      <c r="D188" s="744"/>
      <c r="E188" s="745"/>
      <c r="F188" s="746"/>
      <c r="G188" s="747"/>
      <c r="H188" s="689"/>
      <c r="I188" s="690"/>
      <c r="J188" s="690"/>
    </row>
    <row r="189" spans="1:10" ht="12.75" customHeight="1">
      <c r="A189" s="1031" t="s">
        <v>1570</v>
      </c>
      <c r="B189" s="982"/>
      <c r="C189" s="982"/>
      <c r="D189" s="982"/>
      <c r="E189" s="982"/>
      <c r="F189" s="982"/>
      <c r="G189" s="983"/>
      <c r="H189" s="689"/>
      <c r="I189" s="690"/>
      <c r="J189" s="690"/>
    </row>
    <row r="190" spans="1:10" ht="12.75" customHeight="1">
      <c r="A190" s="732" t="s">
        <v>1480</v>
      </c>
      <c r="B190" s="732" t="s">
        <v>46</v>
      </c>
      <c r="C190" s="733" t="s">
        <v>1803</v>
      </c>
      <c r="D190" s="732" t="s">
        <v>141</v>
      </c>
      <c r="E190" s="734" t="s">
        <v>106</v>
      </c>
      <c r="F190" s="735" t="s">
        <v>1804</v>
      </c>
      <c r="G190" s="735" t="s">
        <v>1805</v>
      </c>
      <c r="H190" s="689"/>
      <c r="I190" s="690"/>
      <c r="J190" s="690" t="s">
        <v>1804</v>
      </c>
    </row>
    <row r="191" spans="1:10" ht="12.75" customHeight="1">
      <c r="A191" s="736"/>
      <c r="B191" s="736"/>
      <c r="C191" s="737" t="str">
        <f>IF(B191="","",IF(A191="SINAPI",VLOOKUP(B191,'Referência NÃO DESONERADO'!$A:$D,2,0),IF(A191="COTAÇÃO",VLOOKUP(B191,'Mapa Cotações'!$A:$N,2,0))))</f>
        <v/>
      </c>
      <c r="D191" s="736" t="str">
        <f>IF(B191="","",IF(A191="SINAPI",VLOOKUP(B191,'Referência NÃO DESONERADO'!$A:$D,3,0),IF(A191="COTAÇÃO",VLOOKUP(B191,'Mapa Cotações'!$A:$N,3,0))))</f>
        <v/>
      </c>
      <c r="E191" s="738"/>
      <c r="F191" s="739" t="str">
        <f>IF(B191="","",IF('Planilha Orçamentária'!$H$2="NÃO DESONERADO",(IF(A191="SINAPI",VLOOKUP(B191,'Referência NÃO DESONERADO'!$A:$D,4,0),IF(A191="ORSE",VLOOKUP(B191,'Referência NÃO DESONERADO'!$F:$I,4,0),IF(A191="COTAÇÃO",VLOOKUP(B191,'Mapa Cotações'!$A:$N,13,0))))),(IF(A191="SINAPI",VLOOKUP(B191,'Referência DESONERADO'!$A:$D,4,0),IF(A191="ORSE",VLOOKUP(B191,'Referência DESONERADO'!$F:$I,4,0),IF(A191="COTAÇÃO",VLOOKUP(B191,'Mapa Cotações'!$A:$N,13,0)))))))</f>
        <v/>
      </c>
      <c r="G191" s="739" t="str">
        <f t="shared" ref="G191:G192" si="28">IF(D191="","",E191*F191)</f>
        <v/>
      </c>
      <c r="H191" s="689"/>
      <c r="I191" s="690"/>
      <c r="J191" s="690" t="s">
        <v>2</v>
      </c>
    </row>
    <row r="192" spans="1:10" ht="12.75" customHeight="1">
      <c r="A192" s="736"/>
      <c r="B192" s="736"/>
      <c r="C192" s="737" t="str">
        <f>IF(B192="","",IF(A192="SINAPI",VLOOKUP(B192,'Referência NÃO DESONERADO'!$A:$D,2,0),IF(A192="COTAÇÃO",VLOOKUP(B192,'Mapa Cotações'!$A:$N,2,0))))</f>
        <v/>
      </c>
      <c r="D192" s="736" t="str">
        <f>IF(B192="","",IF(A192="SINAPI",VLOOKUP(B192,'Referência NÃO DESONERADO'!$A:$D,3,0),IF(A192="COTAÇÃO",VLOOKUP(B192,'Mapa Cotações'!$A:$N,3,0))))</f>
        <v/>
      </c>
      <c r="E192" s="738"/>
      <c r="F192" s="739" t="str">
        <f>IF(B192="","",IF('Planilha Orçamentária'!$H$2="NÃO DESONERADO",(IF(A192="SINAPI",VLOOKUP(B192,'Referência NÃO DESONERADO'!$A:$D,4,0),IF(A192="ORSE",VLOOKUP(B192,'Referência NÃO DESONERADO'!$F:$I,4,0),IF(A192="COTAÇÃO",VLOOKUP(B192,'Mapa Cotações'!$A:$N,13,0))))),(IF(A192="SINAPI",VLOOKUP(B192,'Referência DESONERADO'!$A:$D,4,0),IF(A192="ORSE",VLOOKUP(B192,'Referência DESONERADO'!$F:$I,4,0),IF(A192="COTAÇÃO",VLOOKUP(B192,'Mapa Cotações'!$A:$N,13,0)))))))</f>
        <v/>
      </c>
      <c r="G192" s="739" t="str">
        <f t="shared" si="28"/>
        <v/>
      </c>
      <c r="H192" s="689"/>
      <c r="I192" s="690"/>
      <c r="J192" s="690" t="s">
        <v>2</v>
      </c>
    </row>
    <row r="193" spans="1:10" ht="12.75" customHeight="1">
      <c r="A193" s="1030" t="s">
        <v>1806</v>
      </c>
      <c r="B193" s="982"/>
      <c r="C193" s="982"/>
      <c r="D193" s="982"/>
      <c r="E193" s="982"/>
      <c r="F193" s="983"/>
      <c r="G193" s="740" t="str">
        <f>IF(F191="","",(SUM(G191:G192)))</f>
        <v/>
      </c>
      <c r="H193" s="689"/>
      <c r="I193" s="690"/>
      <c r="J193" s="690"/>
    </row>
    <row r="194" spans="1:10" ht="12.75" customHeight="1">
      <c r="A194" s="741"/>
      <c r="B194" s="742"/>
      <c r="C194" s="748"/>
      <c r="D194" s="742"/>
      <c r="E194" s="749"/>
      <c r="F194" s="750"/>
      <c r="G194" s="747"/>
      <c r="H194" s="689"/>
      <c r="I194" s="690"/>
      <c r="J194" s="690"/>
    </row>
    <row r="195" spans="1:10" ht="12.75" customHeight="1">
      <c r="A195" s="1031" t="s">
        <v>1807</v>
      </c>
      <c r="B195" s="982"/>
      <c r="C195" s="982"/>
      <c r="D195" s="982"/>
      <c r="E195" s="982"/>
      <c r="F195" s="982"/>
      <c r="G195" s="983"/>
      <c r="H195" s="689"/>
      <c r="I195" s="690"/>
      <c r="J195" s="690"/>
    </row>
    <row r="196" spans="1:10" ht="12.75" customHeight="1">
      <c r="A196" s="732" t="s">
        <v>1480</v>
      </c>
      <c r="B196" s="732" t="s">
        <v>46</v>
      </c>
      <c r="C196" s="733" t="s">
        <v>1803</v>
      </c>
      <c r="D196" s="732" t="s">
        <v>141</v>
      </c>
      <c r="E196" s="734" t="s">
        <v>106</v>
      </c>
      <c r="F196" s="735" t="s">
        <v>1804</v>
      </c>
      <c r="G196" s="735" t="s">
        <v>1805</v>
      </c>
      <c r="H196" s="689"/>
      <c r="I196" s="690"/>
      <c r="J196" s="690" t="s">
        <v>1804</v>
      </c>
    </row>
    <row r="197" spans="1:10" ht="12.75" customHeight="1">
      <c r="A197" s="736" t="s">
        <v>116</v>
      </c>
      <c r="B197" s="736">
        <v>100950</v>
      </c>
      <c r="C197" s="737" t="str">
        <f>IF(B197="","",IF(A197="SINAPI",VLOOKUP(B197,'Referência NÃO DESONERADO'!$A:$D,2,0),IF(A197="COTAÇÃO",VLOOKUP(B197,'Mapa Cotações'!$A:$N,2,0))))</f>
        <v>TRANSPORTE COM CAMINHÃO CARROCERIA COM GUINDAUTO (MUNCK),  MOMENTO MÁXIMO DE CARGA 11,7 TM, EM VIA URBANA EM LEITO NATURAL (UNIDADE: TXKM). AF_07/2020</v>
      </c>
      <c r="D197" s="736" t="str">
        <f>IF(B197="","",IF(A197="SINAPI",VLOOKUP(B197,'Referência NÃO DESONERADO'!$A:$D,3,0),IF(A197="COTAÇÃO",VLOOKUP(B197,'Mapa Cotações'!$A:$N,3,0))))</f>
        <v>TXKM</v>
      </c>
      <c r="E197" s="738">
        <v>300</v>
      </c>
      <c r="F197" s="704">
        <f t="shared" ref="F197" si="29">J197-J197*$K$7</f>
        <v>2.6613982800000002</v>
      </c>
      <c r="G197" s="739">
        <f t="shared" ref="G197:G198" si="30">IF(D197="","",E197*F197)</f>
        <v>798.41948400000001</v>
      </c>
      <c r="H197" s="689"/>
      <c r="I197" s="690"/>
      <c r="J197" s="690">
        <v>3.06</v>
      </c>
    </row>
    <row r="198" spans="1:10" ht="12.75" customHeight="1">
      <c r="A198" s="736"/>
      <c r="B198" s="736"/>
      <c r="C198" s="737" t="str">
        <f>IF(B198="","",IF(A198="SINAPI",VLOOKUP(B198,'Referência NÃO DESONERADO'!$A:$D,2,0),IF(A198="COTAÇÃO",VLOOKUP(B198,'Mapa Cotações'!$A:$N,2,0))))</f>
        <v/>
      </c>
      <c r="D198" s="736" t="str">
        <f>IF(B198="","",IF(A198="SINAPI",VLOOKUP(B198,'Referência NÃO DESONERADO'!$A:$D,3,0),IF(A198="COTAÇÃO",VLOOKUP(B198,'Mapa Cotações'!$A:$N,3,0))))</f>
        <v/>
      </c>
      <c r="E198" s="738"/>
      <c r="F198" s="739" t="str">
        <f>IF(B198="","",IF('Planilha Orçamentária'!$H$2="NÃO DESONERADO",(IF(A198="SINAPI",VLOOKUP(B198,'Referência NÃO DESONERADO'!$A:$D,4,0),IF(A198="ORSE",VLOOKUP(B198,'Referência NÃO DESONERADO'!$F:$I,4,0),IF(A198="COTAÇÃO",VLOOKUP(B198,'Mapa Cotações'!$A:$N,13,0))))),(IF(A198="SINAPI",VLOOKUP(B198,'Referência DESONERADO'!$A:$D,4,0),IF(A198="ORSE",VLOOKUP(B198,'Referência DESONERADO'!$F:$I,4,0),IF(A198="COTAÇÃO",VLOOKUP(B198,'Mapa Cotações'!$A:$N,13,0)))))))</f>
        <v/>
      </c>
      <c r="G198" s="739" t="str">
        <f t="shared" si="30"/>
        <v/>
      </c>
      <c r="H198" s="689"/>
      <c r="I198" s="690"/>
      <c r="J198" s="690" t="s">
        <v>2</v>
      </c>
    </row>
    <row r="199" spans="1:10" ht="12.75" customHeight="1">
      <c r="A199" s="1030" t="s">
        <v>1806</v>
      </c>
      <c r="B199" s="982"/>
      <c r="C199" s="982"/>
      <c r="D199" s="982"/>
      <c r="E199" s="982"/>
      <c r="F199" s="983"/>
      <c r="G199" s="740">
        <f>IF(F197="","",(SUM(G197:G198)))</f>
        <v>798.41948400000001</v>
      </c>
      <c r="H199" s="689"/>
      <c r="I199" s="690"/>
      <c r="J199" s="690"/>
    </row>
    <row r="200" spans="1:10" ht="12.75" customHeight="1">
      <c r="A200" s="741"/>
      <c r="B200" s="742"/>
      <c r="C200" s="751"/>
      <c r="D200" s="752"/>
      <c r="E200" s="753"/>
      <c r="F200" s="754"/>
      <c r="G200" s="755"/>
      <c r="H200" s="689"/>
      <c r="I200" s="690"/>
      <c r="J200" s="690"/>
    </row>
    <row r="201" spans="1:10" ht="12.75" customHeight="1">
      <c r="A201" s="1032" t="s">
        <v>173</v>
      </c>
      <c r="B201" s="982"/>
      <c r="C201" s="982"/>
      <c r="D201" s="982"/>
      <c r="E201" s="982"/>
      <c r="F201" s="1033"/>
      <c r="G201" s="756">
        <f>SUM(G187,G193,G199)</f>
        <v>798.41948400000001</v>
      </c>
      <c r="H201" s="689"/>
      <c r="I201" s="690"/>
      <c r="J201" s="690"/>
    </row>
    <row r="202" spans="1:10" ht="12.75" customHeight="1">
      <c r="A202" s="757"/>
      <c r="B202" s="757"/>
      <c r="C202" s="758"/>
      <c r="D202" s="757"/>
      <c r="E202" s="759"/>
      <c r="F202" s="760"/>
      <c r="G202" s="760"/>
      <c r="H202" s="689"/>
      <c r="I202" s="690"/>
      <c r="J202" s="690"/>
    </row>
    <row r="203" spans="1:10" ht="12.75" customHeight="1">
      <c r="A203" s="757"/>
      <c r="B203" s="757"/>
      <c r="C203" s="758"/>
      <c r="D203" s="757"/>
      <c r="E203" s="759"/>
      <c r="F203" s="760"/>
      <c r="G203" s="760"/>
      <c r="H203" s="689"/>
      <c r="I203" s="690"/>
      <c r="J203" s="690"/>
    </row>
    <row r="204" spans="1:10" ht="12.75" customHeight="1">
      <c r="A204" s="723" t="s">
        <v>46</v>
      </c>
      <c r="B204" s="724" t="s">
        <v>37</v>
      </c>
      <c r="C204" s="1025" t="s">
        <v>105</v>
      </c>
      <c r="D204" s="1026"/>
      <c r="E204" s="1026"/>
      <c r="F204" s="1022"/>
      <c r="G204" s="725" t="s">
        <v>40</v>
      </c>
      <c r="H204" s="689"/>
      <c r="I204" s="690"/>
      <c r="J204" s="690"/>
    </row>
    <row r="205" spans="1:10" ht="12.75" customHeight="1">
      <c r="A205" s="764" t="s">
        <v>1821</v>
      </c>
      <c r="B205" s="765">
        <v>40545</v>
      </c>
      <c r="C205" s="1027" t="s">
        <v>1000</v>
      </c>
      <c r="D205" s="1015"/>
      <c r="E205" s="1016"/>
      <c r="F205" s="728">
        <f>G225</f>
        <v>32.170304012999999</v>
      </c>
      <c r="G205" s="729" t="s">
        <v>122</v>
      </c>
      <c r="H205" s="766">
        <v>45047</v>
      </c>
      <c r="I205" s="690"/>
      <c r="J205" s="690">
        <v>36.988500000000002</v>
      </c>
    </row>
    <row r="206" spans="1:10" ht="12.75" customHeight="1">
      <c r="A206" s="1028" t="s">
        <v>1802</v>
      </c>
      <c r="B206" s="1015"/>
      <c r="C206" s="1015"/>
      <c r="D206" s="1015"/>
      <c r="E206" s="1015"/>
      <c r="F206" s="1015"/>
      <c r="G206" s="1029"/>
      <c r="H206" s="689"/>
      <c r="I206" s="690"/>
      <c r="J206" s="690"/>
    </row>
    <row r="207" spans="1:10" ht="12.75" customHeight="1">
      <c r="A207" s="732" t="s">
        <v>1480</v>
      </c>
      <c r="B207" s="732" t="s">
        <v>46</v>
      </c>
      <c r="C207" s="733" t="s">
        <v>1803</v>
      </c>
      <c r="D207" s="732" t="s">
        <v>141</v>
      </c>
      <c r="E207" s="734" t="s">
        <v>106</v>
      </c>
      <c r="F207" s="735" t="s">
        <v>1804</v>
      </c>
      <c r="G207" s="735" t="s">
        <v>1805</v>
      </c>
      <c r="H207" s="689"/>
      <c r="I207" s="690"/>
      <c r="J207" s="690" t="s">
        <v>1804</v>
      </c>
    </row>
    <row r="208" spans="1:10" ht="12.75" customHeight="1">
      <c r="A208" s="736"/>
      <c r="B208" s="736"/>
      <c r="C208" s="737"/>
      <c r="D208" s="736"/>
      <c r="E208" s="738"/>
      <c r="F208" s="739"/>
      <c r="G208" s="739" t="str">
        <f t="shared" ref="G208:G209" si="31">IF(D208="","",E208*F208)</f>
        <v/>
      </c>
      <c r="H208" s="689"/>
      <c r="I208" s="690"/>
      <c r="J208" s="690"/>
    </row>
    <row r="209" spans="1:10" ht="12.75" customHeight="1">
      <c r="A209" s="736"/>
      <c r="B209" s="736"/>
      <c r="C209" s="737" t="str">
        <f>IF(B209="","",IF(A209="SINAPI",VLOOKUP(B209,'Referência NÃO DESONERADO'!$A:$D,2,0),IF(A209="COTAÇÃO",VLOOKUP(B209,'Mapa Cotações'!$A:$N,2,0))))</f>
        <v/>
      </c>
      <c r="D209" s="736" t="str">
        <f>IF(B209="","",IF(A209="SINAPI",VLOOKUP(B209,'Referência NÃO DESONERADO'!$A:$D,3,0),IF(A209="COTAÇÃO",VLOOKUP(B209,'Mapa Cotações'!$A:$N,3,0))))</f>
        <v/>
      </c>
      <c r="E209" s="738"/>
      <c r="F209" s="739" t="str">
        <f>IF(B209="","",IF('Planilha Orçamentária'!$H$2="NÃO DESONERADO",(IF(A209="SINAPI",VLOOKUP(B209,'Referência NÃO DESONERADO'!$A:$D,4,0),IF(A209="ORSE",VLOOKUP(B209,'Referência NÃO DESONERADO'!$F:$I,4,0),IF(A209="COTAÇÃO",VLOOKUP(B209,'Mapa Cotações'!$A:$N,13,0))))),(IF(A209="SINAPI",VLOOKUP(B209,'Referência DESONERADO'!$A:$D,4,0),IF(A209="ORSE",VLOOKUP(B209,'Referência DESONERADO'!$F:$I,4,0),IF(A209="COTAÇÃO",VLOOKUP(B209,'Mapa Cotações'!$A:$N,13,0)))))))</f>
        <v/>
      </c>
      <c r="G209" s="739" t="str">
        <f t="shared" si="31"/>
        <v/>
      </c>
      <c r="H209" s="689"/>
      <c r="I209" s="690"/>
      <c r="J209" s="690" t="s">
        <v>2</v>
      </c>
    </row>
    <row r="210" spans="1:10" ht="12.75" customHeight="1">
      <c r="A210" s="1030" t="s">
        <v>1806</v>
      </c>
      <c r="B210" s="982"/>
      <c r="C210" s="982"/>
      <c r="D210" s="982"/>
      <c r="E210" s="982"/>
      <c r="F210" s="983"/>
      <c r="G210" s="740" t="str">
        <f>IF(F208="","",(SUM(G208:G209)))</f>
        <v/>
      </c>
      <c r="H210" s="689"/>
      <c r="I210" s="690"/>
      <c r="J210" s="690"/>
    </row>
    <row r="211" spans="1:10" ht="12.75" customHeight="1">
      <c r="A211" s="741"/>
      <c r="B211" s="742"/>
      <c r="C211" s="743"/>
      <c r="D211" s="744"/>
      <c r="E211" s="745"/>
      <c r="F211" s="746"/>
      <c r="G211" s="747"/>
      <c r="H211" s="689"/>
      <c r="I211" s="690"/>
      <c r="J211" s="690"/>
    </row>
    <row r="212" spans="1:10" ht="12.75" customHeight="1">
      <c r="A212" s="1031" t="s">
        <v>1570</v>
      </c>
      <c r="B212" s="982"/>
      <c r="C212" s="982"/>
      <c r="D212" s="982"/>
      <c r="E212" s="982"/>
      <c r="F212" s="982"/>
      <c r="G212" s="983"/>
      <c r="H212" s="689"/>
      <c r="I212" s="690"/>
      <c r="J212" s="690"/>
    </row>
    <row r="213" spans="1:10" ht="12.75" customHeight="1">
      <c r="A213" s="732" t="s">
        <v>1480</v>
      </c>
      <c r="B213" s="732" t="s">
        <v>46</v>
      </c>
      <c r="C213" s="733" t="s">
        <v>1803</v>
      </c>
      <c r="D213" s="732" t="s">
        <v>141</v>
      </c>
      <c r="E213" s="734" t="s">
        <v>106</v>
      </c>
      <c r="F213" s="735" t="s">
        <v>1804</v>
      </c>
      <c r="G213" s="735" t="s">
        <v>1805</v>
      </c>
      <c r="H213" s="689"/>
      <c r="I213" s="690"/>
      <c r="J213" s="690" t="s">
        <v>1804</v>
      </c>
    </row>
    <row r="214" spans="1:10" ht="12.75" customHeight="1">
      <c r="A214" s="736" t="s">
        <v>1184</v>
      </c>
      <c r="B214" s="767" t="s">
        <v>1822</v>
      </c>
      <c r="C214" s="737" t="s">
        <v>1823</v>
      </c>
      <c r="D214" s="736" t="s">
        <v>1788</v>
      </c>
      <c r="E214" s="738">
        <v>0.15</v>
      </c>
      <c r="F214" s="704">
        <f t="shared" ref="F214:F215" si="32">J214-J214*$K$7</f>
        <v>16.690272220000001</v>
      </c>
      <c r="G214" s="739">
        <f t="shared" ref="G214:G216" si="33">IF(D214="","",E214*F214)</f>
        <v>2.5035408330000002</v>
      </c>
      <c r="H214" s="689"/>
      <c r="I214" s="690"/>
      <c r="J214" s="690">
        <v>19.190000000000001</v>
      </c>
    </row>
    <row r="215" spans="1:10" ht="12.75" customHeight="1">
      <c r="A215" s="736" t="s">
        <v>1184</v>
      </c>
      <c r="B215" s="767" t="s">
        <v>1824</v>
      </c>
      <c r="C215" s="737" t="s">
        <v>1825</v>
      </c>
      <c r="D215" s="736" t="s">
        <v>1788</v>
      </c>
      <c r="E215" s="738">
        <v>1.5</v>
      </c>
      <c r="F215" s="704">
        <f t="shared" si="32"/>
        <v>19.777842119999999</v>
      </c>
      <c r="G215" s="739">
        <f t="shared" si="33"/>
        <v>29.666763179999997</v>
      </c>
      <c r="H215" s="689"/>
      <c r="I215" s="690"/>
      <c r="J215" s="690">
        <v>22.74</v>
      </c>
    </row>
    <row r="216" spans="1:10" ht="12.75" customHeight="1">
      <c r="A216" s="736"/>
      <c r="B216" s="736"/>
      <c r="C216" s="737" t="str">
        <f>IF(B216="","",IF(A216="SINAPI",VLOOKUP(B216,'Referência NÃO DESONERADO'!$A:$D,2,0),IF(A216="COTAÇÃO",VLOOKUP(B216,'Mapa Cotações'!$A:$N,2,0))))</f>
        <v/>
      </c>
      <c r="D216" s="736" t="str">
        <f>IF(B216="","",IF(A216="SINAPI",VLOOKUP(B216,'Referência NÃO DESONERADO'!$A:$D,3,0),IF(A216="COTAÇÃO",VLOOKUP(B216,'Mapa Cotações'!$A:$N,3,0))))</f>
        <v/>
      </c>
      <c r="E216" s="738"/>
      <c r="F216" s="739" t="str">
        <f>IF(B216="","",IF('Planilha Orçamentária'!$H$2="NÃO DESONERADO",(IF(A216="SINAPI",VLOOKUP(B216,'Referência NÃO DESONERADO'!$A:$D,4,0),IF(A216="ORSE",VLOOKUP(B216,'Referência NÃO DESONERADO'!$F:$I,4,0),IF(A216="COTAÇÃO",VLOOKUP(B216,'Mapa Cotações'!$A:$N,13,0))))),(IF(A216="SINAPI",VLOOKUP(B216,'Referência DESONERADO'!$A:$D,4,0),IF(A216="ORSE",VLOOKUP(B216,'Referência DESONERADO'!$F:$I,4,0),IF(A216="COTAÇÃO",VLOOKUP(B216,'Mapa Cotações'!$A:$N,13,0)))))))</f>
        <v/>
      </c>
      <c r="G216" s="739" t="str">
        <f t="shared" si="33"/>
        <v/>
      </c>
      <c r="H216" s="689"/>
      <c r="I216" s="690"/>
      <c r="J216" s="690" t="s">
        <v>2</v>
      </c>
    </row>
    <row r="217" spans="1:10" ht="12.75" customHeight="1">
      <c r="A217" s="1030" t="s">
        <v>1806</v>
      </c>
      <c r="B217" s="982"/>
      <c r="C217" s="982"/>
      <c r="D217" s="982"/>
      <c r="E217" s="982"/>
      <c r="F217" s="983"/>
      <c r="G217" s="740">
        <f>IF(F214="","",(SUM(G214:G216)))</f>
        <v>32.170304012999999</v>
      </c>
      <c r="H217" s="689"/>
      <c r="I217" s="690"/>
      <c r="J217" s="690"/>
    </row>
    <row r="218" spans="1:10" ht="12.75" customHeight="1">
      <c r="A218" s="741"/>
      <c r="B218" s="742"/>
      <c r="C218" s="748"/>
      <c r="D218" s="742"/>
      <c r="E218" s="749"/>
      <c r="F218" s="750"/>
      <c r="G218" s="747"/>
      <c r="H218" s="689"/>
      <c r="I218" s="690"/>
      <c r="J218" s="690"/>
    </row>
    <row r="219" spans="1:10" ht="12.75" customHeight="1">
      <c r="A219" s="1031" t="s">
        <v>1807</v>
      </c>
      <c r="B219" s="982"/>
      <c r="C219" s="982"/>
      <c r="D219" s="982"/>
      <c r="E219" s="982"/>
      <c r="F219" s="982"/>
      <c r="G219" s="983"/>
      <c r="H219" s="689"/>
      <c r="I219" s="690"/>
      <c r="J219" s="690"/>
    </row>
    <row r="220" spans="1:10" ht="12.75" customHeight="1">
      <c r="A220" s="732" t="s">
        <v>1480</v>
      </c>
      <c r="B220" s="732" t="s">
        <v>46</v>
      </c>
      <c r="C220" s="733" t="s">
        <v>1803</v>
      </c>
      <c r="D220" s="732" t="s">
        <v>141</v>
      </c>
      <c r="E220" s="734" t="s">
        <v>106</v>
      </c>
      <c r="F220" s="735" t="s">
        <v>1804</v>
      </c>
      <c r="G220" s="735" t="s">
        <v>1805</v>
      </c>
      <c r="H220" s="689"/>
      <c r="I220" s="690"/>
      <c r="J220" s="690" t="s">
        <v>1804</v>
      </c>
    </row>
    <row r="221" spans="1:10" ht="12.75" customHeight="1">
      <c r="A221" s="736"/>
      <c r="B221" s="736"/>
      <c r="C221" s="737" t="str">
        <f>IF(B221="","",IF(A221="SINAPI",VLOOKUP(B221,'Referência NÃO DESONERADO'!$A:$D,2,0),IF(A221="COTAÇÃO",VLOOKUP(B221,'Mapa Cotações'!$A:$N,2,0))))</f>
        <v/>
      </c>
      <c r="D221" s="736" t="str">
        <f>IF(B221="","",IF(A221="SINAPI",VLOOKUP(B221,'Referência NÃO DESONERADO'!$A:$D,3,0),IF(A221="COTAÇÃO",VLOOKUP(B221,'Mapa Cotações'!$A:$N,3,0))))</f>
        <v/>
      </c>
      <c r="E221" s="738"/>
      <c r="F221" s="739" t="str">
        <f>IF(B221="","",IF('Planilha Orçamentária'!$H$2="NÃO DESONERADO",(IF(A221="SINAPI",VLOOKUP(B221,'Referência NÃO DESONERADO'!$A:$D,4,0),IF(A221="ORSE",VLOOKUP(B221,'Referência NÃO DESONERADO'!$F:$I,4,0),IF(A221="COTAÇÃO",VLOOKUP(B221,'Mapa Cotações'!$A:$N,13,0))))),(IF(A221="SINAPI",VLOOKUP(B221,'Referência DESONERADO'!$A:$D,4,0),IF(A221="ORSE",VLOOKUP(B221,'Referência DESONERADO'!$F:$I,4,0),IF(A221="COTAÇÃO",VLOOKUP(B221,'Mapa Cotações'!$A:$N,13,0)))))))</f>
        <v/>
      </c>
      <c r="G221" s="739" t="str">
        <f t="shared" ref="G221:G222" si="34">IF(D221="","",E221*F221)</f>
        <v/>
      </c>
      <c r="H221" s="689"/>
      <c r="I221" s="690"/>
      <c r="J221" s="690" t="s">
        <v>2</v>
      </c>
    </row>
    <row r="222" spans="1:10" ht="12.75" customHeight="1">
      <c r="A222" s="736"/>
      <c r="B222" s="736"/>
      <c r="C222" s="737" t="str">
        <f>IF(B222="","",IF(A222="SINAPI",VLOOKUP(B222,'Referência NÃO DESONERADO'!$A:$D,2,0),IF(A222="COTAÇÃO",VLOOKUP(B222,'Mapa Cotações'!$A:$N,2,0))))</f>
        <v/>
      </c>
      <c r="D222" s="736" t="str">
        <f>IF(B222="","",IF(A222="SINAPI",VLOOKUP(B222,'Referência NÃO DESONERADO'!$A:$D,3,0),IF(A222="COTAÇÃO",VLOOKUP(B222,'Mapa Cotações'!$A:$N,3,0))))</f>
        <v/>
      </c>
      <c r="E222" s="738"/>
      <c r="F222" s="739" t="str">
        <f>IF(B222="","",IF('Planilha Orçamentária'!$H$2="NÃO DESONERADO",(IF(A222="SINAPI",VLOOKUP(B222,'Referência NÃO DESONERADO'!$A:$D,4,0),IF(A222="ORSE",VLOOKUP(B222,'Referência NÃO DESONERADO'!$F:$I,4,0),IF(A222="COTAÇÃO",VLOOKUP(B222,'Mapa Cotações'!$A:$N,13,0))))),(IF(A222="SINAPI",VLOOKUP(B222,'Referência DESONERADO'!$A:$D,4,0),IF(A222="ORSE",VLOOKUP(B222,'Referência DESONERADO'!$F:$I,4,0),IF(A222="COTAÇÃO",VLOOKUP(B222,'Mapa Cotações'!$A:$N,13,0)))))))</f>
        <v/>
      </c>
      <c r="G222" s="739" t="str">
        <f t="shared" si="34"/>
        <v/>
      </c>
      <c r="H222" s="689"/>
      <c r="I222" s="690"/>
      <c r="J222" s="690" t="s">
        <v>2</v>
      </c>
    </row>
    <row r="223" spans="1:10" ht="12.75" customHeight="1">
      <c r="A223" s="1030" t="s">
        <v>1806</v>
      </c>
      <c r="B223" s="982"/>
      <c r="C223" s="982"/>
      <c r="D223" s="982"/>
      <c r="E223" s="982"/>
      <c r="F223" s="983"/>
      <c r="G223" s="740" t="str">
        <f>IF(F221="","",(SUM(G221:G222)))</f>
        <v/>
      </c>
      <c r="H223" s="689"/>
      <c r="I223" s="690"/>
      <c r="J223" s="690"/>
    </row>
    <row r="224" spans="1:10" ht="12.75" customHeight="1">
      <c r="A224" s="741"/>
      <c r="B224" s="742"/>
      <c r="C224" s="751"/>
      <c r="D224" s="752"/>
      <c r="E224" s="753"/>
      <c r="F224" s="754"/>
      <c r="G224" s="755"/>
      <c r="H224" s="689"/>
      <c r="I224" s="690"/>
      <c r="J224" s="690"/>
    </row>
    <row r="225" spans="1:10" ht="12.75" customHeight="1">
      <c r="A225" s="1032" t="s">
        <v>173</v>
      </c>
      <c r="B225" s="982"/>
      <c r="C225" s="982"/>
      <c r="D225" s="982"/>
      <c r="E225" s="982"/>
      <c r="F225" s="1033"/>
      <c r="G225" s="756">
        <f>SUM(G210,G217,G223)</f>
        <v>32.170304012999999</v>
      </c>
      <c r="H225" s="689"/>
      <c r="I225" s="690"/>
      <c r="J225" s="690"/>
    </row>
    <row r="226" spans="1:10" ht="12.75" customHeight="1">
      <c r="A226" s="757"/>
      <c r="B226" s="757"/>
      <c r="C226" s="758"/>
      <c r="D226" s="757"/>
      <c r="E226" s="759"/>
      <c r="F226" s="760"/>
      <c r="G226" s="760"/>
      <c r="H226" s="689"/>
      <c r="I226" s="690"/>
      <c r="J226" s="690"/>
    </row>
    <row r="227" spans="1:10" ht="12.75" customHeight="1">
      <c r="A227" s="757"/>
      <c r="B227" s="757"/>
      <c r="C227" s="758"/>
      <c r="D227" s="757"/>
      <c r="E227" s="759"/>
      <c r="F227" s="760"/>
      <c r="G227" s="760"/>
      <c r="H227" s="689"/>
      <c r="I227" s="690"/>
      <c r="J227" s="690"/>
    </row>
    <row r="228" spans="1:10" ht="12.75" customHeight="1">
      <c r="A228" s="723" t="s">
        <v>46</v>
      </c>
      <c r="B228" s="724" t="s">
        <v>37</v>
      </c>
      <c r="C228" s="1025" t="s">
        <v>105</v>
      </c>
      <c r="D228" s="1026"/>
      <c r="E228" s="1026"/>
      <c r="F228" s="1022"/>
      <c r="G228" s="725" t="s">
        <v>40</v>
      </c>
      <c r="H228" s="689"/>
      <c r="I228" s="690"/>
      <c r="J228" s="690"/>
    </row>
    <row r="229" spans="1:10" ht="12.75" customHeight="1">
      <c r="A229" s="764" t="s">
        <v>1826</v>
      </c>
      <c r="B229" s="765">
        <v>40910</v>
      </c>
      <c r="C229" s="1027" t="s">
        <v>1827</v>
      </c>
      <c r="D229" s="1015"/>
      <c r="E229" s="1016"/>
      <c r="F229" s="728">
        <f>G249</f>
        <v>5.8903006050000002</v>
      </c>
      <c r="G229" s="729" t="s">
        <v>122</v>
      </c>
      <c r="H229" s="766">
        <v>45047</v>
      </c>
      <c r="I229" s="690"/>
      <c r="J229" s="690">
        <v>6.7724999999999991</v>
      </c>
    </row>
    <row r="230" spans="1:10" ht="12.75" customHeight="1">
      <c r="A230" s="1028" t="s">
        <v>1802</v>
      </c>
      <c r="B230" s="1015"/>
      <c r="C230" s="1015"/>
      <c r="D230" s="1015"/>
      <c r="E230" s="1015"/>
      <c r="F230" s="1015"/>
      <c r="G230" s="1029"/>
      <c r="H230" s="689"/>
      <c r="I230" s="690"/>
      <c r="J230" s="690"/>
    </row>
    <row r="231" spans="1:10" ht="12.75" customHeight="1">
      <c r="A231" s="732" t="s">
        <v>1480</v>
      </c>
      <c r="B231" s="732" t="s">
        <v>46</v>
      </c>
      <c r="C231" s="733" t="s">
        <v>1803</v>
      </c>
      <c r="D231" s="732" t="s">
        <v>141</v>
      </c>
      <c r="E231" s="734" t="s">
        <v>106</v>
      </c>
      <c r="F231" s="735" t="s">
        <v>1804</v>
      </c>
      <c r="G231" s="735" t="s">
        <v>1805</v>
      </c>
      <c r="H231" s="689"/>
      <c r="I231" s="690"/>
      <c r="J231" s="690" t="s">
        <v>1804</v>
      </c>
    </row>
    <row r="232" spans="1:10" ht="12.75" customHeight="1">
      <c r="A232" s="736"/>
      <c r="B232" s="736"/>
      <c r="C232" s="737"/>
      <c r="D232" s="736"/>
      <c r="E232" s="738"/>
      <c r="F232" s="739"/>
      <c r="G232" s="739" t="str">
        <f t="shared" ref="G232:G233" si="35">IF(D232="","",E232*F232)</f>
        <v/>
      </c>
      <c r="H232" s="689"/>
      <c r="I232" s="690"/>
      <c r="J232" s="690"/>
    </row>
    <row r="233" spans="1:10" ht="12.75" customHeight="1">
      <c r="A233" s="736"/>
      <c r="B233" s="736"/>
      <c r="C233" s="737" t="str">
        <f>IF(B233="","",IF(A233="SINAPI",VLOOKUP(B233,'Referência NÃO DESONERADO'!$A:$D,2,0),IF(A233="COTAÇÃO",VLOOKUP(B233,'Mapa Cotações'!$A:$N,2,0))))</f>
        <v/>
      </c>
      <c r="D233" s="736" t="str">
        <f>IF(B233="","",IF(A233="SINAPI",VLOOKUP(B233,'Referência NÃO DESONERADO'!$A:$D,3,0),IF(A233="COTAÇÃO",VLOOKUP(B233,'Mapa Cotações'!$A:$N,3,0))))</f>
        <v/>
      </c>
      <c r="E233" s="738"/>
      <c r="F233" s="739" t="str">
        <f>IF(B233="","",IF('Planilha Orçamentária'!$H$2="NÃO DESONERADO",(IF(A233="SINAPI",VLOOKUP(B233,'Referência NÃO DESONERADO'!$A:$D,4,0),IF(A233="ORSE",VLOOKUP(B233,'Referência NÃO DESONERADO'!$F:$I,4,0),IF(A233="COTAÇÃO",VLOOKUP(B233,'Mapa Cotações'!$A:$N,13,0))))),(IF(A233="SINAPI",VLOOKUP(B233,'Referência DESONERADO'!$A:$D,4,0),IF(A233="ORSE",VLOOKUP(B233,'Referência DESONERADO'!$F:$I,4,0),IF(A233="COTAÇÃO",VLOOKUP(B233,'Mapa Cotações'!$A:$N,13,0)))))))</f>
        <v/>
      </c>
      <c r="G233" s="739" t="str">
        <f t="shared" si="35"/>
        <v/>
      </c>
      <c r="H233" s="689"/>
      <c r="I233" s="690"/>
      <c r="J233" s="690" t="s">
        <v>2</v>
      </c>
    </row>
    <row r="234" spans="1:10" ht="12.75" customHeight="1">
      <c r="A234" s="1030" t="s">
        <v>1806</v>
      </c>
      <c r="B234" s="982"/>
      <c r="C234" s="982"/>
      <c r="D234" s="982"/>
      <c r="E234" s="982"/>
      <c r="F234" s="983"/>
      <c r="G234" s="740" t="str">
        <f>IF(F232="","",(SUM(G232:G233)))</f>
        <v/>
      </c>
      <c r="H234" s="689"/>
      <c r="I234" s="690"/>
      <c r="J234" s="690"/>
    </row>
    <row r="235" spans="1:10" ht="12.75" customHeight="1">
      <c r="A235" s="741"/>
      <c r="B235" s="742"/>
      <c r="C235" s="743"/>
      <c r="D235" s="744"/>
      <c r="E235" s="745"/>
      <c r="F235" s="746"/>
      <c r="G235" s="747"/>
      <c r="H235" s="689"/>
      <c r="I235" s="690"/>
      <c r="J235" s="690"/>
    </row>
    <row r="236" spans="1:10" ht="12.75" customHeight="1">
      <c r="A236" s="1031" t="s">
        <v>1570</v>
      </c>
      <c r="B236" s="982"/>
      <c r="C236" s="982"/>
      <c r="D236" s="982"/>
      <c r="E236" s="982"/>
      <c r="F236" s="982"/>
      <c r="G236" s="983"/>
      <c r="H236" s="689"/>
      <c r="I236" s="690"/>
      <c r="J236" s="690"/>
    </row>
    <row r="237" spans="1:10" ht="12.75" customHeight="1">
      <c r="A237" s="732" t="s">
        <v>1480</v>
      </c>
      <c r="B237" s="732" t="s">
        <v>46</v>
      </c>
      <c r="C237" s="733" t="s">
        <v>1803</v>
      </c>
      <c r="D237" s="732" t="s">
        <v>141</v>
      </c>
      <c r="E237" s="734" t="s">
        <v>106</v>
      </c>
      <c r="F237" s="735" t="s">
        <v>1804</v>
      </c>
      <c r="G237" s="735" t="s">
        <v>1805</v>
      </c>
      <c r="H237" s="689"/>
      <c r="I237" s="690"/>
      <c r="J237" s="690" t="s">
        <v>1804</v>
      </c>
    </row>
    <row r="238" spans="1:10" ht="12.75" customHeight="1">
      <c r="A238" s="736" t="s">
        <v>68</v>
      </c>
      <c r="B238" s="767" t="s">
        <v>1828</v>
      </c>
      <c r="C238" s="737" t="s">
        <v>1829</v>
      </c>
      <c r="D238" s="736" t="s">
        <v>1788</v>
      </c>
      <c r="E238" s="738">
        <v>0.15</v>
      </c>
      <c r="F238" s="704">
        <f t="shared" ref="F238:F239" si="36">J238-J238*$K$7</f>
        <v>21.56080502</v>
      </c>
      <c r="G238" s="739">
        <f t="shared" ref="G238:G239" si="37">E238*F238</f>
        <v>3.234120753</v>
      </c>
      <c r="H238" s="689"/>
      <c r="I238" s="690"/>
      <c r="J238" s="690">
        <v>24.79</v>
      </c>
    </row>
    <row r="239" spans="1:10" ht="12.75" customHeight="1">
      <c r="A239" s="736" t="s">
        <v>68</v>
      </c>
      <c r="B239" s="767" t="s">
        <v>1830</v>
      </c>
      <c r="C239" s="737" t="s">
        <v>1831</v>
      </c>
      <c r="D239" s="736" t="s">
        <v>1788</v>
      </c>
      <c r="E239" s="738">
        <v>0.15</v>
      </c>
      <c r="F239" s="704">
        <f t="shared" si="36"/>
        <v>17.707865680000001</v>
      </c>
      <c r="G239" s="739">
        <f t="shared" si="37"/>
        <v>2.6561798520000002</v>
      </c>
      <c r="H239" s="689"/>
      <c r="I239" s="690"/>
      <c r="J239" s="690">
        <v>20.36</v>
      </c>
    </row>
    <row r="240" spans="1:10" ht="12.75" customHeight="1">
      <c r="A240" s="736"/>
      <c r="B240" s="736"/>
      <c r="C240" s="737" t="str">
        <f>IF(B240="","",IF(A240="SINAPI",VLOOKUP(B240,'Referência NÃO DESONERADO'!$A:$D,2,0),IF(A240="COTAÇÃO",VLOOKUP(B240,'Mapa Cotações'!$A:$N,2,0))))</f>
        <v/>
      </c>
      <c r="D240" s="736" t="str">
        <f>IF(B240="","",IF(A240="SINAPI",VLOOKUP(B240,'Referência NÃO DESONERADO'!$A:$D,3,0),IF(A240="COTAÇÃO",VLOOKUP(B240,'Mapa Cotações'!$A:$N,3,0))))</f>
        <v/>
      </c>
      <c r="E240" s="738"/>
      <c r="F240" s="739" t="str">
        <f>IF(B240="","",IF('Planilha Orçamentária'!$H$2="NÃO DESONERADO",(IF(A240="SINAPI",VLOOKUP(B240,'Referência NÃO DESONERADO'!$A:$D,4,0),IF(A240="ORSE",VLOOKUP(B240,'Referência NÃO DESONERADO'!$F:$I,4,0),IF(A240="COTAÇÃO",VLOOKUP(B240,'Mapa Cotações'!$A:$N,13,0))))),(IF(A240="SINAPI",VLOOKUP(B240,'Referência DESONERADO'!$A:$D,4,0),IF(A240="ORSE",VLOOKUP(B240,'Referência DESONERADO'!$F:$I,4,0),IF(A240="COTAÇÃO",VLOOKUP(B240,'Mapa Cotações'!$A:$N,13,0)))))))</f>
        <v/>
      </c>
      <c r="G240" s="739" t="str">
        <f>IF(D240="","",E240*F240)</f>
        <v/>
      </c>
      <c r="H240" s="689"/>
      <c r="I240" s="690"/>
      <c r="J240" s="690" t="s">
        <v>2</v>
      </c>
    </row>
    <row r="241" spans="1:10" ht="12.75" customHeight="1">
      <c r="A241" s="1030" t="s">
        <v>1806</v>
      </c>
      <c r="B241" s="982"/>
      <c r="C241" s="982"/>
      <c r="D241" s="982"/>
      <c r="E241" s="982"/>
      <c r="F241" s="983"/>
      <c r="G241" s="740">
        <f>SUM(G238:G239)</f>
        <v>5.8903006050000002</v>
      </c>
      <c r="H241" s="689"/>
      <c r="I241" s="690"/>
      <c r="J241" s="690"/>
    </row>
    <row r="242" spans="1:10" ht="12.75" customHeight="1">
      <c r="A242" s="741"/>
      <c r="B242" s="742"/>
      <c r="C242" s="748"/>
      <c r="D242" s="742"/>
      <c r="E242" s="749"/>
      <c r="F242" s="750"/>
      <c r="G242" s="747"/>
      <c r="H242" s="689"/>
      <c r="I242" s="690"/>
      <c r="J242" s="690"/>
    </row>
    <row r="243" spans="1:10" ht="12.75" customHeight="1">
      <c r="A243" s="1031" t="s">
        <v>1807</v>
      </c>
      <c r="B243" s="982"/>
      <c r="C243" s="982"/>
      <c r="D243" s="982"/>
      <c r="E243" s="982"/>
      <c r="F243" s="982"/>
      <c r="G243" s="983"/>
      <c r="H243" s="689"/>
      <c r="I243" s="690"/>
      <c r="J243" s="690"/>
    </row>
    <row r="244" spans="1:10" ht="12.75" customHeight="1">
      <c r="A244" s="732" t="s">
        <v>1480</v>
      </c>
      <c r="B244" s="732" t="s">
        <v>46</v>
      </c>
      <c r="C244" s="733" t="s">
        <v>1803</v>
      </c>
      <c r="D244" s="732" t="s">
        <v>141</v>
      </c>
      <c r="E244" s="734" t="s">
        <v>106</v>
      </c>
      <c r="F244" s="735" t="s">
        <v>1804</v>
      </c>
      <c r="G244" s="735" t="s">
        <v>1805</v>
      </c>
      <c r="H244" s="689"/>
      <c r="I244" s="690"/>
      <c r="J244" s="690" t="s">
        <v>1804</v>
      </c>
    </row>
    <row r="245" spans="1:10" ht="12.75" customHeight="1">
      <c r="A245" s="736"/>
      <c r="B245" s="736"/>
      <c r="C245" s="737" t="str">
        <f>IF(B245="","",IF(A245="SINAPI",VLOOKUP(B245,'Referência NÃO DESONERADO'!$A:$D,2,0),IF(A245="COTAÇÃO",VLOOKUP(B245,'Mapa Cotações'!$A:$N,2,0))))</f>
        <v/>
      </c>
      <c r="D245" s="736" t="str">
        <f>IF(B245="","",IF(A245="SINAPI",VLOOKUP(B245,'Referência NÃO DESONERADO'!$A:$D,3,0),IF(A245="COTAÇÃO",VLOOKUP(B245,'Mapa Cotações'!$A:$N,3,0))))</f>
        <v/>
      </c>
      <c r="E245" s="738"/>
      <c r="F245" s="739" t="str">
        <f>IF(B245="","",IF('Planilha Orçamentária'!$H$2="NÃO DESONERADO",(IF(A245="SINAPI",VLOOKUP(B245,'Referência NÃO DESONERADO'!$A:$D,4,0),IF(A245="ORSE",VLOOKUP(B245,'Referência NÃO DESONERADO'!$F:$I,4,0),IF(A245="COTAÇÃO",VLOOKUP(B245,'Mapa Cotações'!$A:$N,13,0))))),(IF(A245="SINAPI",VLOOKUP(B245,'Referência DESONERADO'!$A:$D,4,0),IF(A245="ORSE",VLOOKUP(B245,'Referência DESONERADO'!$F:$I,4,0),IF(A245="COTAÇÃO",VLOOKUP(B245,'Mapa Cotações'!$A:$N,13,0)))))))</f>
        <v/>
      </c>
      <c r="G245" s="739" t="str">
        <f t="shared" ref="G245:G246" si="38">IF(D245="","",E245*F245)</f>
        <v/>
      </c>
      <c r="H245" s="689"/>
      <c r="I245" s="690"/>
      <c r="J245" s="690" t="s">
        <v>2</v>
      </c>
    </row>
    <row r="246" spans="1:10" ht="12.75" customHeight="1">
      <c r="A246" s="736"/>
      <c r="B246" s="736"/>
      <c r="C246" s="737" t="str">
        <f>IF(B246="","",IF(A246="SINAPI",VLOOKUP(B246,'Referência NÃO DESONERADO'!$A:$D,2,0),IF(A246="COTAÇÃO",VLOOKUP(B246,'Mapa Cotações'!$A:$N,2,0))))</f>
        <v/>
      </c>
      <c r="D246" s="736" t="str">
        <f>IF(B246="","",IF(A246="SINAPI",VLOOKUP(B246,'Referência NÃO DESONERADO'!$A:$D,3,0),IF(A246="COTAÇÃO",VLOOKUP(B246,'Mapa Cotações'!$A:$N,3,0))))</f>
        <v/>
      </c>
      <c r="E246" s="738"/>
      <c r="F246" s="739" t="str">
        <f>IF(B246="","",IF('Planilha Orçamentária'!$H$2="NÃO DESONERADO",(IF(A246="SINAPI",VLOOKUP(B246,'Referência NÃO DESONERADO'!$A:$D,4,0),IF(A246="ORSE",VLOOKUP(B246,'Referência NÃO DESONERADO'!$F:$I,4,0),IF(A246="COTAÇÃO",VLOOKUP(B246,'Mapa Cotações'!$A:$N,13,0))))),(IF(A246="SINAPI",VLOOKUP(B246,'Referência DESONERADO'!$A:$D,4,0),IF(A246="ORSE",VLOOKUP(B246,'Referência DESONERADO'!$F:$I,4,0),IF(A246="COTAÇÃO",VLOOKUP(B246,'Mapa Cotações'!$A:$N,13,0)))))))</f>
        <v/>
      </c>
      <c r="G246" s="739" t="str">
        <f t="shared" si="38"/>
        <v/>
      </c>
      <c r="H246" s="689"/>
      <c r="I246" s="690"/>
      <c r="J246" s="690" t="s">
        <v>2</v>
      </c>
    </row>
    <row r="247" spans="1:10" ht="12.75" customHeight="1">
      <c r="A247" s="1030" t="s">
        <v>1806</v>
      </c>
      <c r="B247" s="982"/>
      <c r="C247" s="982"/>
      <c r="D247" s="982"/>
      <c r="E247" s="982"/>
      <c r="F247" s="983"/>
      <c r="G247" s="740" t="str">
        <f>IF(F245="","",(SUM(G245:G246)))</f>
        <v/>
      </c>
      <c r="H247" s="689"/>
      <c r="I247" s="690"/>
      <c r="J247" s="690"/>
    </row>
    <row r="248" spans="1:10" ht="12.75" customHeight="1">
      <c r="A248" s="741"/>
      <c r="B248" s="742"/>
      <c r="C248" s="751"/>
      <c r="D248" s="752"/>
      <c r="E248" s="753"/>
      <c r="F248" s="754"/>
      <c r="G248" s="755"/>
      <c r="H248" s="689"/>
      <c r="I248" s="690"/>
      <c r="J248" s="690"/>
    </row>
    <row r="249" spans="1:10" ht="12.75" customHeight="1">
      <c r="A249" s="1032" t="s">
        <v>173</v>
      </c>
      <c r="B249" s="982"/>
      <c r="C249" s="982"/>
      <c r="D249" s="982"/>
      <c r="E249" s="982"/>
      <c r="F249" s="1033"/>
      <c r="G249" s="756">
        <f>SUM(G234,G241,G247)</f>
        <v>5.8903006050000002</v>
      </c>
      <c r="H249" s="689"/>
      <c r="I249" s="690"/>
      <c r="J249" s="690"/>
    </row>
    <row r="250" spans="1:10" ht="12.75" customHeight="1">
      <c r="A250" s="757"/>
      <c r="B250" s="757"/>
      <c r="C250" s="758"/>
      <c r="D250" s="757"/>
      <c r="E250" s="759"/>
      <c r="F250" s="760"/>
      <c r="G250" s="760"/>
      <c r="H250" s="689"/>
      <c r="I250" s="690"/>
      <c r="J250" s="690"/>
    </row>
    <row r="251" spans="1:10" ht="12.75" customHeight="1">
      <c r="A251" s="757"/>
      <c r="B251" s="757"/>
      <c r="C251" s="758"/>
      <c r="D251" s="757"/>
      <c r="E251" s="759"/>
      <c r="F251" s="760"/>
      <c r="G251" s="760"/>
      <c r="H251" s="689"/>
      <c r="I251" s="690"/>
      <c r="J251" s="690"/>
    </row>
    <row r="252" spans="1:10" ht="12.75" customHeight="1">
      <c r="A252" s="723" t="s">
        <v>46</v>
      </c>
      <c r="B252" s="724" t="s">
        <v>37</v>
      </c>
      <c r="C252" s="1025" t="s">
        <v>105</v>
      </c>
      <c r="D252" s="1026"/>
      <c r="E252" s="1026"/>
      <c r="F252" s="1022"/>
      <c r="G252" s="725" t="s">
        <v>40</v>
      </c>
      <c r="H252" s="689"/>
      <c r="I252" s="690"/>
      <c r="J252" s="690"/>
    </row>
    <row r="253" spans="1:10" ht="12.75" customHeight="1">
      <c r="A253" s="764" t="s">
        <v>1832</v>
      </c>
      <c r="B253" s="768" t="s">
        <v>1009</v>
      </c>
      <c r="C253" s="1027" t="s">
        <v>1010</v>
      </c>
      <c r="D253" s="1015"/>
      <c r="E253" s="1016"/>
      <c r="F253" s="728">
        <f>G272</f>
        <v>40.693532024570004</v>
      </c>
      <c r="G253" s="729" t="s">
        <v>964</v>
      </c>
      <c r="H253" s="766">
        <v>45047</v>
      </c>
      <c r="I253" s="690"/>
      <c r="J253" s="690">
        <v>46.788265000000003</v>
      </c>
    </row>
    <row r="254" spans="1:10" ht="12.75" customHeight="1">
      <c r="A254" s="1028" t="s">
        <v>1802</v>
      </c>
      <c r="B254" s="1015"/>
      <c r="C254" s="1015"/>
      <c r="D254" s="1015"/>
      <c r="E254" s="1015"/>
      <c r="F254" s="1015"/>
      <c r="G254" s="1029"/>
      <c r="H254" s="689"/>
      <c r="I254" s="690"/>
      <c r="J254" s="690"/>
    </row>
    <row r="255" spans="1:10" ht="12.75" customHeight="1">
      <c r="A255" s="732" t="s">
        <v>1480</v>
      </c>
      <c r="B255" s="732" t="s">
        <v>46</v>
      </c>
      <c r="C255" s="733" t="s">
        <v>1803</v>
      </c>
      <c r="D255" s="732" t="s">
        <v>141</v>
      </c>
      <c r="E255" s="734" t="s">
        <v>106</v>
      </c>
      <c r="F255" s="735" t="s">
        <v>1804</v>
      </c>
      <c r="G255" s="735" t="s">
        <v>1805</v>
      </c>
      <c r="H255" s="689"/>
      <c r="I255" s="690"/>
      <c r="J255" s="690" t="s">
        <v>1804</v>
      </c>
    </row>
    <row r="256" spans="1:10" ht="12.75" customHeight="1">
      <c r="A256" s="736"/>
      <c r="B256" s="736"/>
      <c r="C256" s="737"/>
      <c r="D256" s="736"/>
      <c r="E256" s="738"/>
      <c r="F256" s="739"/>
      <c r="G256" s="739" t="str">
        <f t="shared" ref="G256:G257" si="39">IF(D256="","",E256*F256)</f>
        <v/>
      </c>
      <c r="H256" s="689"/>
      <c r="I256" s="690"/>
      <c r="J256" s="690"/>
    </row>
    <row r="257" spans="1:10" ht="12.75" customHeight="1">
      <c r="A257" s="736"/>
      <c r="B257" s="736"/>
      <c r="C257" s="737" t="str">
        <f>IF(B257="","",IF(A257="SINAPI",VLOOKUP(B257,'Referência NÃO DESONERADO'!$A:$D,2,0),IF(A257="COTAÇÃO",VLOOKUP(B257,'Mapa Cotações'!$A:$N,2,0))))</f>
        <v/>
      </c>
      <c r="D257" s="736" t="str">
        <f>IF(B257="","",IF(A257="SINAPI",VLOOKUP(B257,'Referência NÃO DESONERADO'!$A:$D,3,0),IF(A257="COTAÇÃO",VLOOKUP(B257,'Mapa Cotações'!$A:$N,3,0))))</f>
        <v/>
      </c>
      <c r="E257" s="738"/>
      <c r="F257" s="739" t="str">
        <f>IF(B257="","",IF('Planilha Orçamentária'!$H$2="NÃO DESONERADO",(IF(A257="SINAPI",VLOOKUP(B257,'Referência NÃO DESONERADO'!$A:$D,4,0),IF(A257="ORSE",VLOOKUP(B257,'Referência NÃO DESONERADO'!$F:$I,4,0),IF(A257="COTAÇÃO",VLOOKUP(B257,'Mapa Cotações'!$A:$N,13,0))))),(IF(A257="SINAPI",VLOOKUP(B257,'Referência DESONERADO'!$A:$D,4,0),IF(A257="ORSE",VLOOKUP(B257,'Referência DESONERADO'!$F:$I,4,0),IF(A257="COTAÇÃO",VLOOKUP(B257,'Mapa Cotações'!$A:$N,13,0)))))))</f>
        <v/>
      </c>
      <c r="G257" s="739" t="str">
        <f t="shared" si="39"/>
        <v/>
      </c>
      <c r="H257" s="689"/>
      <c r="I257" s="690"/>
      <c r="J257" s="690" t="s">
        <v>2</v>
      </c>
    </row>
    <row r="258" spans="1:10" ht="12.75" customHeight="1">
      <c r="A258" s="1030" t="s">
        <v>1806</v>
      </c>
      <c r="B258" s="982"/>
      <c r="C258" s="982"/>
      <c r="D258" s="982"/>
      <c r="E258" s="982"/>
      <c r="F258" s="983"/>
      <c r="G258" s="740" t="str">
        <f>IF(F256="","",(SUM(G256:G257)))</f>
        <v/>
      </c>
      <c r="H258" s="689"/>
      <c r="I258" s="690"/>
      <c r="J258" s="690"/>
    </row>
    <row r="259" spans="1:10" ht="12.75" customHeight="1">
      <c r="A259" s="741"/>
      <c r="B259" s="742"/>
      <c r="C259" s="743"/>
      <c r="D259" s="744"/>
      <c r="E259" s="745"/>
      <c r="F259" s="746"/>
      <c r="G259" s="747"/>
      <c r="H259" s="689"/>
      <c r="I259" s="690"/>
      <c r="J259" s="690"/>
    </row>
    <row r="260" spans="1:10" ht="12.75" customHeight="1">
      <c r="A260" s="1031" t="s">
        <v>1570</v>
      </c>
      <c r="B260" s="982"/>
      <c r="C260" s="982"/>
      <c r="D260" s="982"/>
      <c r="E260" s="982"/>
      <c r="F260" s="982"/>
      <c r="G260" s="983"/>
      <c r="H260" s="689"/>
      <c r="I260" s="690"/>
      <c r="J260" s="690"/>
    </row>
    <row r="261" spans="1:10" ht="12.75" customHeight="1">
      <c r="A261" s="732" t="s">
        <v>1480</v>
      </c>
      <c r="B261" s="732" t="s">
        <v>46</v>
      </c>
      <c r="C261" s="733" t="s">
        <v>1803</v>
      </c>
      <c r="D261" s="732" t="s">
        <v>141</v>
      </c>
      <c r="E261" s="734" t="s">
        <v>106</v>
      </c>
      <c r="F261" s="735" t="s">
        <v>1804</v>
      </c>
      <c r="G261" s="735" t="s">
        <v>1805</v>
      </c>
      <c r="H261" s="689"/>
      <c r="I261" s="690"/>
      <c r="J261" s="690" t="s">
        <v>1804</v>
      </c>
    </row>
    <row r="262" spans="1:10" ht="12.75" customHeight="1">
      <c r="A262" s="736" t="s">
        <v>1011</v>
      </c>
      <c r="B262" s="767" t="s">
        <v>1833</v>
      </c>
      <c r="C262" s="737" t="s">
        <v>1834</v>
      </c>
      <c r="D262" s="736" t="s">
        <v>1788</v>
      </c>
      <c r="E262" s="738">
        <v>2.35</v>
      </c>
      <c r="F262" s="704">
        <f t="shared" ref="F262" si="40">J262-J262*$K$7</f>
        <v>16.81203554</v>
      </c>
      <c r="G262" s="739">
        <f>E262*F262*1.03</f>
        <v>40.693532024570004</v>
      </c>
      <c r="H262" s="689"/>
      <c r="I262" s="690"/>
      <c r="J262" s="690">
        <v>19.329999999999998</v>
      </c>
    </row>
    <row r="263" spans="1:10" ht="12.75" customHeight="1">
      <c r="A263" s="736"/>
      <c r="B263" s="736"/>
      <c r="C263" s="737" t="str">
        <f>IF(B263="","",IF(A263="SINAPI",VLOOKUP(B263,'Referência NÃO DESONERADO'!$A:$D,2,0),IF(A263="COTAÇÃO",VLOOKUP(B263,'Mapa Cotações'!$A:$N,2,0))))</f>
        <v/>
      </c>
      <c r="D263" s="736" t="str">
        <f>IF(B263="","",IF(A263="SINAPI",VLOOKUP(B263,'Referência NÃO DESONERADO'!$A:$D,3,0),IF(A263="COTAÇÃO",VLOOKUP(B263,'Mapa Cotações'!$A:$N,3,0))))</f>
        <v/>
      </c>
      <c r="E263" s="738"/>
      <c r="F263" s="739" t="str">
        <f>IF(B263="","",IF('Planilha Orçamentária'!$H$2="NÃO DESONERADO",(IF(A263="SINAPI",VLOOKUP(B263,'Referência NÃO DESONERADO'!$A:$D,4,0),IF(A263="ORSE",VLOOKUP(B263,'Referência NÃO DESONERADO'!$F:$I,4,0),IF(A263="COTAÇÃO",VLOOKUP(B263,'Mapa Cotações'!$A:$N,13,0))))),(IF(A263="SINAPI",VLOOKUP(B263,'Referência DESONERADO'!$A:$D,4,0),IF(A263="ORSE",VLOOKUP(B263,'Referência DESONERADO'!$F:$I,4,0),IF(A263="COTAÇÃO",VLOOKUP(B263,'Mapa Cotações'!$A:$N,13,0)))))))</f>
        <v/>
      </c>
      <c r="G263" s="739" t="str">
        <f>IF(D263="","",E263*F263)</f>
        <v/>
      </c>
      <c r="H263" s="689"/>
      <c r="I263" s="690"/>
      <c r="J263" s="690" t="s">
        <v>2</v>
      </c>
    </row>
    <row r="264" spans="1:10" ht="12.75" customHeight="1">
      <c r="A264" s="1030" t="s">
        <v>1806</v>
      </c>
      <c r="B264" s="982"/>
      <c r="C264" s="982"/>
      <c r="D264" s="982"/>
      <c r="E264" s="982"/>
      <c r="F264" s="983"/>
      <c r="G264" s="740">
        <f>IF(F262="","",(SUM(G262:G263)))</f>
        <v>40.693532024570004</v>
      </c>
      <c r="H264" s="689"/>
      <c r="I264" s="690"/>
      <c r="J264" s="690"/>
    </row>
    <row r="265" spans="1:10" ht="12.75" customHeight="1">
      <c r="A265" s="741"/>
      <c r="B265" s="742"/>
      <c r="C265" s="748"/>
      <c r="D265" s="742"/>
      <c r="E265" s="749"/>
      <c r="F265" s="750"/>
      <c r="G265" s="747"/>
      <c r="H265" s="689"/>
      <c r="I265" s="690"/>
      <c r="J265" s="690"/>
    </row>
    <row r="266" spans="1:10" ht="12.75" customHeight="1">
      <c r="A266" s="1031" t="s">
        <v>1807</v>
      </c>
      <c r="B266" s="982"/>
      <c r="C266" s="982"/>
      <c r="D266" s="982"/>
      <c r="E266" s="982"/>
      <c r="F266" s="982"/>
      <c r="G266" s="983"/>
      <c r="H266" s="689"/>
      <c r="I266" s="690"/>
      <c r="J266" s="690"/>
    </row>
    <row r="267" spans="1:10" ht="12.75" customHeight="1">
      <c r="A267" s="732" t="s">
        <v>1480</v>
      </c>
      <c r="B267" s="732" t="s">
        <v>46</v>
      </c>
      <c r="C267" s="733" t="s">
        <v>1803</v>
      </c>
      <c r="D267" s="732" t="s">
        <v>141</v>
      </c>
      <c r="E267" s="734" t="s">
        <v>106</v>
      </c>
      <c r="F267" s="735" t="s">
        <v>1804</v>
      </c>
      <c r="G267" s="735" t="s">
        <v>1805</v>
      </c>
      <c r="H267" s="689"/>
      <c r="I267" s="690"/>
      <c r="J267" s="690" t="s">
        <v>1804</v>
      </c>
    </row>
    <row r="268" spans="1:10" ht="12.75" customHeight="1">
      <c r="A268" s="736"/>
      <c r="B268" s="736"/>
      <c r="C268" s="737" t="str">
        <f>IF(B268="","",IF(A268="SINAPI",VLOOKUP(B268,'Referência NÃO DESONERADO'!$A:$D,2,0),IF(A268="COTAÇÃO",VLOOKUP(B268,'Mapa Cotações'!$A:$N,2,0))))</f>
        <v/>
      </c>
      <c r="D268" s="736" t="str">
        <f>IF(B268="","",IF(A268="SINAPI",VLOOKUP(B268,'Referência NÃO DESONERADO'!$A:$D,3,0),IF(A268="COTAÇÃO",VLOOKUP(B268,'Mapa Cotações'!$A:$N,3,0))))</f>
        <v/>
      </c>
      <c r="E268" s="738"/>
      <c r="F268" s="739" t="str">
        <f>IF(B268="","",IF('Planilha Orçamentária'!$H$2="NÃO DESONERADO",(IF(A268="SINAPI",VLOOKUP(B268,'Referência NÃO DESONERADO'!$A:$D,4,0),IF(A268="ORSE",VLOOKUP(B268,'Referência NÃO DESONERADO'!$F:$I,4,0),IF(A268="COTAÇÃO",VLOOKUP(B268,'Mapa Cotações'!$A:$N,13,0))))),(IF(A268="SINAPI",VLOOKUP(B268,'Referência DESONERADO'!$A:$D,4,0),IF(A268="ORSE",VLOOKUP(B268,'Referência DESONERADO'!$F:$I,4,0),IF(A268="COTAÇÃO",VLOOKUP(B268,'Mapa Cotações'!$A:$N,13,0)))))))</f>
        <v/>
      </c>
      <c r="G268" s="739" t="str">
        <f t="shared" ref="G268:G269" si="41">IF(D268="","",E268*F268)</f>
        <v/>
      </c>
      <c r="H268" s="689"/>
      <c r="I268" s="690"/>
      <c r="J268" s="690" t="s">
        <v>2</v>
      </c>
    </row>
    <row r="269" spans="1:10" ht="12.75" customHeight="1">
      <c r="A269" s="736"/>
      <c r="B269" s="736"/>
      <c r="C269" s="737" t="str">
        <f>IF(B269="","",IF(A269="SINAPI",VLOOKUP(B269,'Referência NÃO DESONERADO'!$A:$D,2,0),IF(A269="COTAÇÃO",VLOOKUP(B269,'Mapa Cotações'!$A:$N,2,0))))</f>
        <v/>
      </c>
      <c r="D269" s="736" t="str">
        <f>IF(B269="","",IF(A269="SINAPI",VLOOKUP(B269,'Referência NÃO DESONERADO'!$A:$D,3,0),IF(A269="COTAÇÃO",VLOOKUP(B269,'Mapa Cotações'!$A:$N,3,0))))</f>
        <v/>
      </c>
      <c r="E269" s="738"/>
      <c r="F269" s="739" t="str">
        <f>IF(B269="","",IF('Planilha Orçamentária'!$H$2="NÃO DESONERADO",(IF(A269="SINAPI",VLOOKUP(B269,'Referência NÃO DESONERADO'!$A:$D,4,0),IF(A269="ORSE",VLOOKUP(B269,'Referência NÃO DESONERADO'!$F:$I,4,0),IF(A269="COTAÇÃO",VLOOKUP(B269,'Mapa Cotações'!$A:$N,13,0))))),(IF(A269="SINAPI",VLOOKUP(B269,'Referência DESONERADO'!$A:$D,4,0),IF(A269="ORSE",VLOOKUP(B269,'Referência DESONERADO'!$F:$I,4,0),IF(A269="COTAÇÃO",VLOOKUP(B269,'Mapa Cotações'!$A:$N,13,0)))))))</f>
        <v/>
      </c>
      <c r="G269" s="739" t="str">
        <f t="shared" si="41"/>
        <v/>
      </c>
      <c r="H269" s="689"/>
      <c r="I269" s="690"/>
      <c r="J269" s="690" t="s">
        <v>2</v>
      </c>
    </row>
    <row r="270" spans="1:10" ht="12.75" customHeight="1">
      <c r="A270" s="1030" t="s">
        <v>1806</v>
      </c>
      <c r="B270" s="982"/>
      <c r="C270" s="982"/>
      <c r="D270" s="982"/>
      <c r="E270" s="982"/>
      <c r="F270" s="983"/>
      <c r="G270" s="740" t="str">
        <f>IF(F268="","",(SUM(G268:G269)))</f>
        <v/>
      </c>
      <c r="H270" s="689"/>
      <c r="I270" s="690"/>
      <c r="J270" s="690"/>
    </row>
    <row r="271" spans="1:10" ht="12.75" customHeight="1">
      <c r="A271" s="741"/>
      <c r="B271" s="742"/>
      <c r="C271" s="751"/>
      <c r="D271" s="752"/>
      <c r="E271" s="753"/>
      <c r="F271" s="754"/>
      <c r="G271" s="755"/>
      <c r="H271" s="689"/>
      <c r="I271" s="690"/>
      <c r="J271" s="690"/>
    </row>
    <row r="272" spans="1:10" ht="12.75" customHeight="1">
      <c r="A272" s="1032" t="s">
        <v>173</v>
      </c>
      <c r="B272" s="982"/>
      <c r="C272" s="982"/>
      <c r="D272" s="982"/>
      <c r="E272" s="982"/>
      <c r="F272" s="1033"/>
      <c r="G272" s="756">
        <f>SUM(G258,G264,G270)</f>
        <v>40.693532024570004</v>
      </c>
      <c r="H272" s="689"/>
      <c r="I272" s="690"/>
      <c r="J272" s="690"/>
    </row>
    <row r="273" spans="1:10" ht="12.75" customHeight="1">
      <c r="A273" s="757"/>
      <c r="B273" s="757"/>
      <c r="C273" s="758"/>
      <c r="D273" s="757"/>
      <c r="E273" s="759"/>
      <c r="F273" s="760"/>
      <c r="G273" s="760"/>
      <c r="H273" s="689"/>
      <c r="I273" s="690"/>
      <c r="J273" s="690"/>
    </row>
    <row r="274" spans="1:10" ht="12.75" customHeight="1">
      <c r="A274" s="757"/>
      <c r="B274" s="757"/>
      <c r="C274" s="758"/>
      <c r="D274" s="757"/>
      <c r="E274" s="759"/>
      <c r="F274" s="760"/>
      <c r="G274" s="760"/>
      <c r="H274" s="689"/>
      <c r="I274" s="690"/>
      <c r="J274" s="690"/>
    </row>
    <row r="275" spans="1:10" ht="12.75" customHeight="1">
      <c r="A275" s="723" t="s">
        <v>46</v>
      </c>
      <c r="B275" s="724" t="s">
        <v>37</v>
      </c>
      <c r="C275" s="1025" t="s">
        <v>105</v>
      </c>
      <c r="D275" s="1026"/>
      <c r="E275" s="1026"/>
      <c r="F275" s="1022"/>
      <c r="G275" s="725" t="s">
        <v>40</v>
      </c>
      <c r="H275" s="689"/>
      <c r="I275" s="690"/>
      <c r="J275" s="690"/>
    </row>
    <row r="276" spans="1:10">
      <c r="A276" s="764" t="s">
        <v>1835</v>
      </c>
      <c r="B276" s="768" t="s">
        <v>1026</v>
      </c>
      <c r="C276" s="1027" t="s">
        <v>1027</v>
      </c>
      <c r="D276" s="1015"/>
      <c r="E276" s="1016"/>
      <c r="F276" s="728">
        <f>G295</f>
        <v>262.61385796372002</v>
      </c>
      <c r="G276" s="729" t="s">
        <v>141</v>
      </c>
      <c r="H276" s="766">
        <v>45078</v>
      </c>
      <c r="I276" s="690"/>
      <c r="J276" s="690">
        <v>301.94594000000001</v>
      </c>
    </row>
    <row r="277" spans="1:10" ht="12.75" customHeight="1">
      <c r="A277" s="1028" t="s">
        <v>1802</v>
      </c>
      <c r="B277" s="1015"/>
      <c r="C277" s="1015"/>
      <c r="D277" s="1015"/>
      <c r="E277" s="1015"/>
      <c r="F277" s="1015"/>
      <c r="G277" s="1029"/>
      <c r="H277" s="689"/>
      <c r="I277" s="690"/>
      <c r="J277" s="690"/>
    </row>
    <row r="278" spans="1:10" ht="12.75" customHeight="1">
      <c r="A278" s="732" t="s">
        <v>1480</v>
      </c>
      <c r="B278" s="732" t="s">
        <v>46</v>
      </c>
      <c r="C278" s="733" t="s">
        <v>1803</v>
      </c>
      <c r="D278" s="732" t="s">
        <v>141</v>
      </c>
      <c r="E278" s="734" t="s">
        <v>106</v>
      </c>
      <c r="F278" s="735" t="s">
        <v>1804</v>
      </c>
      <c r="G278" s="735" t="s">
        <v>1805</v>
      </c>
      <c r="H278" s="689"/>
      <c r="I278" s="690"/>
      <c r="J278" s="690" t="s">
        <v>1804</v>
      </c>
    </row>
    <row r="279" spans="1:10" ht="12.75" customHeight="1">
      <c r="A279" s="736"/>
      <c r="B279" s="736"/>
      <c r="C279" s="737"/>
      <c r="D279" s="736"/>
      <c r="E279" s="738"/>
      <c r="F279" s="739"/>
      <c r="G279" s="739" t="str">
        <f t="shared" ref="G279:G280" si="42">IF(D279="","",E279*F279)</f>
        <v/>
      </c>
      <c r="H279" s="689"/>
      <c r="I279" s="690"/>
      <c r="J279" s="690"/>
    </row>
    <row r="280" spans="1:10" ht="12.75" customHeight="1">
      <c r="A280" s="736"/>
      <c r="B280" s="736"/>
      <c r="C280" s="737" t="str">
        <f>IF(B280="","",IF(A280="SINAPI",VLOOKUP(B280,'Referência NÃO DESONERADO'!$A:$D,2,0),IF(A280="COTAÇÃO",VLOOKUP(B280,'Mapa Cotações'!$A:$N,2,0))))</f>
        <v/>
      </c>
      <c r="D280" s="736" t="str">
        <f>IF(B280="","",IF(A280="SINAPI",VLOOKUP(B280,'Referência NÃO DESONERADO'!$A:$D,3,0),IF(A280="COTAÇÃO",VLOOKUP(B280,'Mapa Cotações'!$A:$N,3,0))))</f>
        <v/>
      </c>
      <c r="E280" s="738"/>
      <c r="F280" s="739" t="str">
        <f>IF(B280="","",IF('Planilha Orçamentária'!$H$2="NÃO DESONERADO",(IF(A280="SINAPI",VLOOKUP(B280,'Referência NÃO DESONERADO'!$A:$D,4,0),IF(A280="ORSE",VLOOKUP(B280,'Referência NÃO DESONERADO'!$F:$I,4,0),IF(A280="COTAÇÃO",VLOOKUP(B280,'Mapa Cotações'!$A:$N,13,0))))),(IF(A280="SINAPI",VLOOKUP(B280,'Referência DESONERADO'!$A:$D,4,0),IF(A280="ORSE",VLOOKUP(B280,'Referência DESONERADO'!$F:$I,4,0),IF(A280="COTAÇÃO",VLOOKUP(B280,'Mapa Cotações'!$A:$N,13,0)))))))</f>
        <v/>
      </c>
      <c r="G280" s="739" t="str">
        <f t="shared" si="42"/>
        <v/>
      </c>
      <c r="H280" s="689"/>
      <c r="I280" s="690"/>
      <c r="J280" s="690" t="s">
        <v>2</v>
      </c>
    </row>
    <row r="281" spans="1:10" ht="12.75" customHeight="1">
      <c r="A281" s="1030" t="s">
        <v>1806</v>
      </c>
      <c r="B281" s="982"/>
      <c r="C281" s="982"/>
      <c r="D281" s="982"/>
      <c r="E281" s="982"/>
      <c r="F281" s="983"/>
      <c r="G281" s="740" t="str">
        <f>IF(F279="","",(SUM(G279:G280)))</f>
        <v/>
      </c>
      <c r="H281" s="689"/>
      <c r="I281" s="690"/>
      <c r="J281" s="690"/>
    </row>
    <row r="282" spans="1:10" ht="12.75" customHeight="1">
      <c r="A282" s="741"/>
      <c r="B282" s="742"/>
      <c r="C282" s="743"/>
      <c r="D282" s="744"/>
      <c r="E282" s="745"/>
      <c r="F282" s="746"/>
      <c r="G282" s="747"/>
      <c r="H282" s="689"/>
      <c r="I282" s="690"/>
      <c r="J282" s="690"/>
    </row>
    <row r="283" spans="1:10" ht="12.75" customHeight="1">
      <c r="A283" s="1031" t="s">
        <v>1570</v>
      </c>
      <c r="B283" s="982"/>
      <c r="C283" s="982"/>
      <c r="D283" s="982"/>
      <c r="E283" s="982"/>
      <c r="F283" s="982"/>
      <c r="G283" s="983"/>
      <c r="H283" s="689"/>
      <c r="I283" s="690"/>
      <c r="J283" s="690"/>
    </row>
    <row r="284" spans="1:10" ht="12.75" customHeight="1">
      <c r="A284" s="732" t="s">
        <v>1480</v>
      </c>
      <c r="B284" s="732" t="s">
        <v>46</v>
      </c>
      <c r="C284" s="733" t="s">
        <v>1803</v>
      </c>
      <c r="D284" s="732" t="s">
        <v>141</v>
      </c>
      <c r="E284" s="734" t="s">
        <v>106</v>
      </c>
      <c r="F284" s="735" t="s">
        <v>1804</v>
      </c>
      <c r="G284" s="735" t="s">
        <v>1805</v>
      </c>
      <c r="H284" s="689"/>
      <c r="I284" s="690"/>
      <c r="J284" s="690" t="s">
        <v>1804</v>
      </c>
    </row>
    <row r="285" spans="1:10" ht="12.75" customHeight="1">
      <c r="A285" s="736" t="s">
        <v>1011</v>
      </c>
      <c r="B285" s="767" t="s">
        <v>1833</v>
      </c>
      <c r="C285" s="737" t="s">
        <v>1834</v>
      </c>
      <c r="D285" s="736" t="s">
        <v>1788</v>
      </c>
      <c r="E285" s="738">
        <v>0.6</v>
      </c>
      <c r="F285" s="704">
        <f t="shared" ref="F285" si="43">J285-J285*$K$7</f>
        <v>16.81203554</v>
      </c>
      <c r="G285" s="739">
        <f>E285*F285*1.03</f>
        <v>10.38983796372</v>
      </c>
      <c r="H285" s="689"/>
      <c r="I285" s="690"/>
      <c r="J285" s="690">
        <v>19.329999999999998</v>
      </c>
    </row>
    <row r="286" spans="1:10" ht="12.75" customHeight="1">
      <c r="A286" s="736"/>
      <c r="B286" s="736"/>
      <c r="C286" s="737" t="str">
        <f>IF(B286="","",IF(A286="SINAPI",VLOOKUP(B286,'Referência NÃO DESONERADO'!$A:$D,2,0),IF(A286="COTAÇÃO",VLOOKUP(B286,'Mapa Cotações'!$A:$N,2,0))))</f>
        <v/>
      </c>
      <c r="D286" s="736" t="str">
        <f>IF(B286="","",IF(A286="SINAPI",VLOOKUP(B286,'Referência NÃO DESONERADO'!$A:$D,3,0),IF(A286="COTAÇÃO",VLOOKUP(B286,'Mapa Cotações'!$A:$N,3,0))))</f>
        <v/>
      </c>
      <c r="E286" s="738"/>
      <c r="F286" s="739" t="str">
        <f>IF(B286="","",IF('Planilha Orçamentária'!$H$2="NÃO DESONERADO",(IF(A286="SINAPI",VLOOKUP(B286,'Referência NÃO DESONERADO'!$A:$D,4,0),IF(A286="ORSE",VLOOKUP(B286,'Referência NÃO DESONERADO'!$F:$I,4,0),IF(A286="COTAÇÃO",VLOOKUP(B286,'Mapa Cotações'!$A:$N,13,0))))),(IF(A286="SINAPI",VLOOKUP(B286,'Referência DESONERADO'!$A:$D,4,0),IF(A286="ORSE",VLOOKUP(B286,'Referência DESONERADO'!$F:$I,4,0),IF(A286="COTAÇÃO",VLOOKUP(B286,'Mapa Cotações'!$A:$N,13,0)))))))</f>
        <v/>
      </c>
      <c r="G286" s="739" t="str">
        <f>IF(D286="","",E286*F286)</f>
        <v/>
      </c>
      <c r="H286" s="689"/>
      <c r="I286" s="690"/>
      <c r="J286" s="690" t="s">
        <v>2</v>
      </c>
    </row>
    <row r="287" spans="1:10" ht="12.75" customHeight="1">
      <c r="A287" s="1030" t="s">
        <v>1806</v>
      </c>
      <c r="B287" s="982"/>
      <c r="C287" s="982"/>
      <c r="D287" s="982"/>
      <c r="E287" s="982"/>
      <c r="F287" s="983"/>
      <c r="G287" s="740">
        <f>IF(F285="","",(SUM(G285:G286)))</f>
        <v>10.38983796372</v>
      </c>
      <c r="H287" s="689"/>
      <c r="I287" s="690"/>
      <c r="J287" s="690"/>
    </row>
    <row r="288" spans="1:10" ht="12.75" customHeight="1">
      <c r="A288" s="741"/>
      <c r="B288" s="742"/>
      <c r="C288" s="748"/>
      <c r="D288" s="742"/>
      <c r="E288" s="749"/>
      <c r="F288" s="750"/>
      <c r="G288" s="747"/>
      <c r="H288" s="689"/>
      <c r="I288" s="690"/>
      <c r="J288" s="690"/>
    </row>
    <row r="289" spans="1:10" ht="12.75" customHeight="1">
      <c r="A289" s="1031" t="s">
        <v>1807</v>
      </c>
      <c r="B289" s="982"/>
      <c r="C289" s="982"/>
      <c r="D289" s="982"/>
      <c r="E289" s="982"/>
      <c r="F289" s="982"/>
      <c r="G289" s="983"/>
      <c r="H289" s="689"/>
      <c r="I289" s="690"/>
      <c r="J289" s="690"/>
    </row>
    <row r="290" spans="1:10" ht="12.75" customHeight="1">
      <c r="A290" s="732" t="s">
        <v>1480</v>
      </c>
      <c r="B290" s="732" t="s">
        <v>46</v>
      </c>
      <c r="C290" s="733" t="s">
        <v>1803</v>
      </c>
      <c r="D290" s="732" t="s">
        <v>141</v>
      </c>
      <c r="E290" s="734" t="s">
        <v>106</v>
      </c>
      <c r="F290" s="735" t="s">
        <v>1804</v>
      </c>
      <c r="G290" s="735" t="s">
        <v>1805</v>
      </c>
      <c r="H290" s="689"/>
      <c r="I290" s="690"/>
      <c r="J290" s="690" t="s">
        <v>1804</v>
      </c>
    </row>
    <row r="291" spans="1:10" ht="12.75" customHeight="1">
      <c r="A291" s="736" t="s">
        <v>1011</v>
      </c>
      <c r="B291" s="767" t="s">
        <v>1836</v>
      </c>
      <c r="C291" s="737" t="s">
        <v>1837</v>
      </c>
      <c r="D291" s="736" t="s">
        <v>1753</v>
      </c>
      <c r="E291" s="738">
        <v>1</v>
      </c>
      <c r="F291" s="704">
        <f t="shared" ref="F291" si="44">J291-J291*$K$7</f>
        <v>252.22402</v>
      </c>
      <c r="G291" s="739">
        <f t="shared" ref="G291:G292" si="45">IF(D291="","",E291*F291)</f>
        <v>252.22402</v>
      </c>
      <c r="H291" s="689"/>
      <c r="I291" s="690"/>
      <c r="J291" s="690">
        <v>290</v>
      </c>
    </row>
    <row r="292" spans="1:10" ht="12.75" customHeight="1">
      <c r="A292" s="736"/>
      <c r="B292" s="736"/>
      <c r="C292" s="737" t="str">
        <f>IF(B292="","",IF(A292="SINAPI",VLOOKUP(B292,'Referência NÃO DESONERADO'!$A:$D,2,0),IF(A292="COTAÇÃO",VLOOKUP(B292,'Mapa Cotações'!$A:$N,2,0))))</f>
        <v/>
      </c>
      <c r="D292" s="736" t="str">
        <f>IF(B292="","",IF(A292="SINAPI",VLOOKUP(B292,'Referência NÃO DESONERADO'!$A:$D,3,0),IF(A292="COTAÇÃO",VLOOKUP(B292,'Mapa Cotações'!$A:$N,3,0))))</f>
        <v/>
      </c>
      <c r="E292" s="738"/>
      <c r="F292" s="739" t="str">
        <f>IF(B292="","",IF('Planilha Orçamentária'!$H$2="NÃO DESONERADO",(IF(A292="SINAPI",VLOOKUP(B292,'Referência NÃO DESONERADO'!$A:$D,4,0),IF(A292="ORSE",VLOOKUP(B292,'Referência NÃO DESONERADO'!$F:$I,4,0),IF(A292="COTAÇÃO",VLOOKUP(B292,'Mapa Cotações'!$A:$N,13,0))))),(IF(A292="SINAPI",VLOOKUP(B292,'Referência DESONERADO'!$A:$D,4,0),IF(A292="ORSE",VLOOKUP(B292,'Referência DESONERADO'!$F:$I,4,0),IF(A292="COTAÇÃO",VLOOKUP(B292,'Mapa Cotações'!$A:$N,13,0)))))))</f>
        <v/>
      </c>
      <c r="G292" s="739" t="str">
        <f t="shared" si="45"/>
        <v/>
      </c>
      <c r="H292" s="689"/>
      <c r="I292" s="690"/>
      <c r="J292" s="690" t="s">
        <v>2</v>
      </c>
    </row>
    <row r="293" spans="1:10" ht="12.75" customHeight="1">
      <c r="A293" s="1030" t="s">
        <v>1806</v>
      </c>
      <c r="B293" s="982"/>
      <c r="C293" s="982"/>
      <c r="D293" s="982"/>
      <c r="E293" s="982"/>
      <c r="F293" s="983"/>
      <c r="G293" s="740">
        <f>IF(F291="","",(SUM(G291:G292)))</f>
        <v>252.22402</v>
      </c>
      <c r="H293" s="689"/>
      <c r="I293" s="690"/>
      <c r="J293" s="690"/>
    </row>
    <row r="294" spans="1:10" ht="12.75" customHeight="1">
      <c r="A294" s="741"/>
      <c r="B294" s="742"/>
      <c r="C294" s="751"/>
      <c r="D294" s="752"/>
      <c r="E294" s="753"/>
      <c r="F294" s="754"/>
      <c r="G294" s="755"/>
      <c r="H294" s="689"/>
      <c r="I294" s="690"/>
      <c r="J294" s="690"/>
    </row>
    <row r="295" spans="1:10" ht="12.75" customHeight="1">
      <c r="A295" s="1032" t="s">
        <v>173</v>
      </c>
      <c r="B295" s="982"/>
      <c r="C295" s="982"/>
      <c r="D295" s="982"/>
      <c r="E295" s="982"/>
      <c r="F295" s="1033"/>
      <c r="G295" s="756">
        <f>SUM(G281,G287,G293)</f>
        <v>262.61385796372002</v>
      </c>
      <c r="H295" s="689"/>
      <c r="I295" s="690"/>
      <c r="J295" s="690"/>
    </row>
    <row r="296" spans="1:10" ht="12.75" customHeight="1">
      <c r="A296" s="757"/>
      <c r="B296" s="757"/>
      <c r="C296" s="758"/>
      <c r="D296" s="757"/>
      <c r="E296" s="759"/>
      <c r="F296" s="760"/>
      <c r="G296" s="760"/>
      <c r="H296" s="689"/>
      <c r="I296" s="690"/>
      <c r="J296" s="690"/>
    </row>
    <row r="297" spans="1:10" ht="12.75" customHeight="1">
      <c r="A297" s="757"/>
      <c r="B297" s="757"/>
      <c r="C297" s="758"/>
      <c r="D297" s="757"/>
      <c r="E297" s="759"/>
      <c r="F297" s="760"/>
      <c r="G297" s="760"/>
      <c r="H297" s="689"/>
      <c r="I297" s="690"/>
      <c r="J297" s="690"/>
    </row>
    <row r="298" spans="1:10" ht="12.75" customHeight="1">
      <c r="A298" s="723" t="s">
        <v>46</v>
      </c>
      <c r="B298" s="724" t="s">
        <v>37</v>
      </c>
      <c r="C298" s="1025" t="s">
        <v>105</v>
      </c>
      <c r="D298" s="1026"/>
      <c r="E298" s="1026"/>
      <c r="F298" s="1022"/>
      <c r="G298" s="725" t="s">
        <v>40</v>
      </c>
      <c r="H298" s="689"/>
      <c r="I298" s="690"/>
      <c r="J298" s="690"/>
    </row>
    <row r="299" spans="1:10" ht="12.75" customHeight="1">
      <c r="A299" s="726" t="s">
        <v>1838</v>
      </c>
      <c r="B299" s="765">
        <v>42006</v>
      </c>
      <c r="C299" s="1027" t="s">
        <v>1839</v>
      </c>
      <c r="D299" s="1015"/>
      <c r="E299" s="1016"/>
      <c r="F299" s="728">
        <f>G318</f>
        <v>23.638409062260003</v>
      </c>
      <c r="G299" s="729" t="s">
        <v>63</v>
      </c>
      <c r="H299" s="766">
        <v>45078</v>
      </c>
      <c r="I299" s="690"/>
      <c r="J299" s="690">
        <v>27.17877</v>
      </c>
    </row>
    <row r="300" spans="1:10" ht="12.75" customHeight="1">
      <c r="A300" s="1028" t="s">
        <v>1802</v>
      </c>
      <c r="B300" s="1015"/>
      <c r="C300" s="1015"/>
      <c r="D300" s="1015"/>
      <c r="E300" s="1015"/>
      <c r="F300" s="1015"/>
      <c r="G300" s="1029"/>
      <c r="H300" s="689"/>
      <c r="I300" s="690"/>
      <c r="J300" s="690"/>
    </row>
    <row r="301" spans="1:10" ht="12.75" customHeight="1">
      <c r="A301" s="732" t="s">
        <v>1480</v>
      </c>
      <c r="B301" s="732" t="s">
        <v>46</v>
      </c>
      <c r="C301" s="733" t="s">
        <v>1803</v>
      </c>
      <c r="D301" s="732" t="s">
        <v>141</v>
      </c>
      <c r="E301" s="734" t="s">
        <v>106</v>
      </c>
      <c r="F301" s="735" t="s">
        <v>1804</v>
      </c>
      <c r="G301" s="735" t="s">
        <v>1805</v>
      </c>
      <c r="H301" s="689"/>
      <c r="I301" s="690"/>
      <c r="J301" s="690" t="s">
        <v>1804</v>
      </c>
    </row>
    <row r="302" spans="1:10" ht="12.75" customHeight="1">
      <c r="A302" s="736"/>
      <c r="B302" s="736"/>
      <c r="C302" s="737"/>
      <c r="D302" s="736"/>
      <c r="E302" s="738"/>
      <c r="F302" s="739"/>
      <c r="G302" s="739" t="str">
        <f t="shared" ref="G302:G303" si="46">IF(D302="","",E302*F302)</f>
        <v/>
      </c>
      <c r="H302" s="689"/>
      <c r="I302" s="690"/>
      <c r="J302" s="690"/>
    </row>
    <row r="303" spans="1:10" ht="12.75" customHeight="1">
      <c r="A303" s="736"/>
      <c r="B303" s="736"/>
      <c r="C303" s="737" t="str">
        <f>IF(B303="","",IF(A303="SINAPI",VLOOKUP(B303,'Referência NÃO DESONERADO'!$A:$D,2,0),IF(A303="COTAÇÃO",VLOOKUP(B303,'Mapa Cotações'!$A:$N,2,0))))</f>
        <v/>
      </c>
      <c r="D303" s="736" t="str">
        <f>IF(B303="","",IF(A303="SINAPI",VLOOKUP(B303,'Referência NÃO DESONERADO'!$A:$D,3,0),IF(A303="COTAÇÃO",VLOOKUP(B303,'Mapa Cotações'!$A:$N,3,0))))</f>
        <v/>
      </c>
      <c r="E303" s="738"/>
      <c r="F303" s="739" t="str">
        <f>IF(B303="","",IF('Planilha Orçamentária'!$H$2="NÃO DESONERADO",(IF(A303="SINAPI",VLOOKUP(B303,'Referência NÃO DESONERADO'!$A:$D,4,0),IF(A303="ORSE",VLOOKUP(B303,'Referência NÃO DESONERADO'!$F:$I,4,0),IF(A303="COTAÇÃO",VLOOKUP(B303,'Mapa Cotações'!$A:$N,13,0))))),(IF(A303="SINAPI",VLOOKUP(B303,'Referência DESONERADO'!$A:$D,4,0),IF(A303="ORSE",VLOOKUP(B303,'Referência DESONERADO'!$F:$I,4,0),IF(A303="COTAÇÃO",VLOOKUP(B303,'Mapa Cotações'!$A:$N,13,0)))))))</f>
        <v/>
      </c>
      <c r="G303" s="739" t="str">
        <f t="shared" si="46"/>
        <v/>
      </c>
      <c r="H303" s="689"/>
      <c r="I303" s="690"/>
      <c r="J303" s="690" t="s">
        <v>2</v>
      </c>
    </row>
    <row r="304" spans="1:10" ht="12.75" customHeight="1">
      <c r="A304" s="1030" t="s">
        <v>1806</v>
      </c>
      <c r="B304" s="982"/>
      <c r="C304" s="982"/>
      <c r="D304" s="982"/>
      <c r="E304" s="982"/>
      <c r="F304" s="983"/>
      <c r="G304" s="740" t="str">
        <f>IF(F302="","",(SUM(G302:G303)))</f>
        <v/>
      </c>
      <c r="H304" s="689"/>
      <c r="I304" s="690"/>
      <c r="J304" s="690"/>
    </row>
    <row r="305" spans="1:10" ht="12.75" customHeight="1">
      <c r="A305" s="741"/>
      <c r="B305" s="742"/>
      <c r="C305" s="743"/>
      <c r="D305" s="744"/>
      <c r="E305" s="745"/>
      <c r="F305" s="746"/>
      <c r="G305" s="747"/>
      <c r="H305" s="689"/>
      <c r="I305" s="690"/>
      <c r="J305" s="690"/>
    </row>
    <row r="306" spans="1:10" ht="12.75" customHeight="1">
      <c r="A306" s="1031" t="s">
        <v>1570</v>
      </c>
      <c r="B306" s="982"/>
      <c r="C306" s="982"/>
      <c r="D306" s="982"/>
      <c r="E306" s="982"/>
      <c r="F306" s="982"/>
      <c r="G306" s="983"/>
      <c r="H306" s="689"/>
      <c r="I306" s="690"/>
      <c r="J306" s="690"/>
    </row>
    <row r="307" spans="1:10" ht="12.75" customHeight="1">
      <c r="A307" s="732" t="s">
        <v>1480</v>
      </c>
      <c r="B307" s="732" t="s">
        <v>46</v>
      </c>
      <c r="C307" s="733" t="s">
        <v>1803</v>
      </c>
      <c r="D307" s="732" t="s">
        <v>141</v>
      </c>
      <c r="E307" s="734" t="s">
        <v>106</v>
      </c>
      <c r="F307" s="735" t="s">
        <v>1804</v>
      </c>
      <c r="G307" s="735" t="s">
        <v>1805</v>
      </c>
      <c r="H307" s="689"/>
      <c r="I307" s="690"/>
      <c r="J307" s="690" t="s">
        <v>1804</v>
      </c>
    </row>
    <row r="308" spans="1:10" ht="12.75" customHeight="1">
      <c r="A308" s="736" t="s">
        <v>116</v>
      </c>
      <c r="B308" s="736">
        <v>88261</v>
      </c>
      <c r="C308" s="737" t="s">
        <v>1667</v>
      </c>
      <c r="D308" s="736" t="s">
        <v>1522</v>
      </c>
      <c r="E308" s="738">
        <v>0.58899999999999997</v>
      </c>
      <c r="F308" s="704">
        <f t="shared" ref="F308:F309" si="47">J308-J308*$K$7</f>
        <v>18.125339920000002</v>
      </c>
      <c r="G308" s="739">
        <f t="shared" ref="G308:G309" si="48">IF(D308="","",E308*F308)</f>
        <v>10.675825212880001</v>
      </c>
      <c r="H308" s="689"/>
      <c r="I308" s="690"/>
      <c r="J308" s="690">
        <v>20.84</v>
      </c>
    </row>
    <row r="309" spans="1:10" ht="12.75" customHeight="1">
      <c r="A309" s="736" t="s">
        <v>116</v>
      </c>
      <c r="B309" s="736">
        <v>88316</v>
      </c>
      <c r="C309" s="737" t="s">
        <v>1617</v>
      </c>
      <c r="D309" s="736" t="str">
        <f>IF(B309="","",IF(A309="SINAPI",VLOOKUP(B309,'Referência NÃO DESONERADO'!$A:$D,3,0),IF(A309="COTAÇÃO",VLOOKUP(B309,'Mapa Cotações'!$A:$N,3,0))))</f>
        <v>H</v>
      </c>
      <c r="E309" s="738">
        <v>0.86299999999999999</v>
      </c>
      <c r="F309" s="704">
        <f t="shared" si="47"/>
        <v>15.02037526</v>
      </c>
      <c r="G309" s="739">
        <f t="shared" si="48"/>
        <v>12.96258384938</v>
      </c>
      <c r="H309" s="689"/>
      <c r="I309" s="690"/>
      <c r="J309" s="690">
        <v>17.27</v>
      </c>
    </row>
    <row r="310" spans="1:10" ht="12.75" customHeight="1">
      <c r="A310" s="1030" t="s">
        <v>1806</v>
      </c>
      <c r="B310" s="982"/>
      <c r="C310" s="982"/>
      <c r="D310" s="982"/>
      <c r="E310" s="982"/>
      <c r="F310" s="983"/>
      <c r="G310" s="740">
        <f>IF(F308="","",(SUM(G308:G309)))</f>
        <v>23.638409062260003</v>
      </c>
      <c r="H310" s="689"/>
      <c r="I310" s="690"/>
      <c r="J310" s="690"/>
    </row>
    <row r="311" spans="1:10" ht="12.75" customHeight="1">
      <c r="A311" s="741"/>
      <c r="B311" s="742"/>
      <c r="C311" s="748"/>
      <c r="D311" s="742"/>
      <c r="E311" s="749"/>
      <c r="F311" s="750"/>
      <c r="G311" s="747"/>
      <c r="H311" s="689"/>
      <c r="I311" s="690"/>
      <c r="J311" s="690"/>
    </row>
    <row r="312" spans="1:10" ht="12.75" customHeight="1">
      <c r="A312" s="1031" t="s">
        <v>1807</v>
      </c>
      <c r="B312" s="982"/>
      <c r="C312" s="982"/>
      <c r="D312" s="982"/>
      <c r="E312" s="982"/>
      <c r="F312" s="982"/>
      <c r="G312" s="983"/>
      <c r="H312" s="689"/>
      <c r="I312" s="690"/>
      <c r="J312" s="690"/>
    </row>
    <row r="313" spans="1:10" ht="12.75" customHeight="1">
      <c r="A313" s="732" t="s">
        <v>1480</v>
      </c>
      <c r="B313" s="732" t="s">
        <v>46</v>
      </c>
      <c r="C313" s="733" t="s">
        <v>1803</v>
      </c>
      <c r="D313" s="732" t="s">
        <v>141</v>
      </c>
      <c r="E313" s="734" t="s">
        <v>106</v>
      </c>
      <c r="F313" s="735" t="s">
        <v>1804</v>
      </c>
      <c r="G313" s="735" t="s">
        <v>1805</v>
      </c>
      <c r="H313" s="689"/>
      <c r="I313" s="690"/>
      <c r="J313" s="690" t="s">
        <v>1804</v>
      </c>
    </row>
    <row r="314" spans="1:10" ht="12.75" customHeight="1">
      <c r="A314" s="736"/>
      <c r="B314" s="736"/>
      <c r="C314" s="737"/>
      <c r="D314" s="736"/>
      <c r="E314" s="738"/>
      <c r="F314" s="739"/>
      <c r="G314" s="739"/>
      <c r="H314" s="689"/>
      <c r="I314" s="690"/>
      <c r="J314" s="690"/>
    </row>
    <row r="315" spans="1:10" ht="12.75" customHeight="1">
      <c r="A315" s="736"/>
      <c r="B315" s="736"/>
      <c r="C315" s="737" t="str">
        <f>IF(B315="","",IF(A315="SINAPI",VLOOKUP(B315,'Referência NÃO DESONERADO'!$A:$D,2,0),IF(A315="COTAÇÃO",VLOOKUP(B315,'Mapa Cotações'!$A:$N,2,0))))</f>
        <v/>
      </c>
      <c r="D315" s="736" t="str">
        <f>IF(B315="","",IF(A315="SINAPI",VLOOKUP(B315,'Referência NÃO DESONERADO'!$A:$D,3,0),IF(A315="COTAÇÃO",VLOOKUP(B315,'Mapa Cotações'!$A:$N,3,0))))</f>
        <v/>
      </c>
      <c r="E315" s="738"/>
      <c r="F315" s="739" t="str">
        <f>IF(B315="","",IF('Planilha Orçamentária'!$H$2="NÃO DESONERADO",(IF(A315="SINAPI",VLOOKUP(B315,'Referência NÃO DESONERADO'!$A:$D,4,0),IF(A315="ORSE",VLOOKUP(B315,'Referência NÃO DESONERADO'!$F:$I,4,0),IF(A315="COTAÇÃO",VLOOKUP(B315,'Mapa Cotações'!$A:$N,13,0))))),(IF(A315="SINAPI",VLOOKUP(B315,'Referência DESONERADO'!$A:$D,4,0),IF(A315="ORSE",VLOOKUP(B315,'Referência DESONERADO'!$F:$I,4,0),IF(A315="COTAÇÃO",VLOOKUP(B315,'Mapa Cotações'!$A:$N,13,0)))))))</f>
        <v/>
      </c>
      <c r="G315" s="739" t="str">
        <f>IF(D315="","",E315*F315)</f>
        <v/>
      </c>
      <c r="H315" s="689"/>
      <c r="I315" s="690"/>
      <c r="J315" s="690" t="s">
        <v>2</v>
      </c>
    </row>
    <row r="316" spans="1:10" ht="12.75" customHeight="1">
      <c r="A316" s="1030" t="s">
        <v>1806</v>
      </c>
      <c r="B316" s="982"/>
      <c r="C316" s="982"/>
      <c r="D316" s="982"/>
      <c r="E316" s="982"/>
      <c r="F316" s="983"/>
      <c r="G316" s="740" t="str">
        <f>IF(F314="","",(SUM(G314:G315)))</f>
        <v/>
      </c>
      <c r="H316" s="689"/>
      <c r="I316" s="690"/>
      <c r="J316" s="690"/>
    </row>
    <row r="317" spans="1:10" ht="12.75" customHeight="1">
      <c r="A317" s="741"/>
      <c r="B317" s="742"/>
      <c r="C317" s="751"/>
      <c r="D317" s="752"/>
      <c r="E317" s="753"/>
      <c r="F317" s="754"/>
      <c r="G317" s="755"/>
      <c r="H317" s="689"/>
      <c r="I317" s="690"/>
      <c r="J317" s="690"/>
    </row>
    <row r="318" spans="1:10" ht="12.75" customHeight="1">
      <c r="A318" s="1032" t="s">
        <v>173</v>
      </c>
      <c r="B318" s="982"/>
      <c r="C318" s="982"/>
      <c r="D318" s="982"/>
      <c r="E318" s="982"/>
      <c r="F318" s="1033"/>
      <c r="G318" s="756">
        <f>SUM(G304,G310,G316)</f>
        <v>23.638409062260003</v>
      </c>
      <c r="H318" s="689"/>
      <c r="I318" s="690"/>
      <c r="J318" s="690"/>
    </row>
    <row r="319" spans="1:10" ht="12.75" customHeight="1">
      <c r="A319" s="757"/>
      <c r="B319" s="757"/>
      <c r="C319" s="758"/>
      <c r="D319" s="757"/>
      <c r="E319" s="759"/>
      <c r="F319" s="760"/>
      <c r="G319" s="760"/>
      <c r="H319" s="689"/>
      <c r="I319" s="690"/>
      <c r="J319" s="690"/>
    </row>
    <row r="320" spans="1:10" ht="12.75" customHeight="1">
      <c r="A320" s="757"/>
      <c r="B320" s="757"/>
      <c r="C320" s="758"/>
      <c r="D320" s="757"/>
      <c r="E320" s="759"/>
      <c r="F320" s="760"/>
      <c r="G320" s="760"/>
      <c r="H320" s="689"/>
      <c r="I320" s="690"/>
      <c r="J320" s="690"/>
    </row>
    <row r="321" spans="1:10" ht="12.75" customHeight="1">
      <c r="A321" s="723" t="s">
        <v>46</v>
      </c>
      <c r="B321" s="724" t="s">
        <v>37</v>
      </c>
      <c r="C321" s="1025" t="s">
        <v>105</v>
      </c>
      <c r="D321" s="1026"/>
      <c r="E321" s="1026"/>
      <c r="F321" s="1022"/>
      <c r="G321" s="725" t="s">
        <v>40</v>
      </c>
      <c r="H321" s="689"/>
      <c r="I321" s="690"/>
      <c r="J321" s="690"/>
    </row>
    <row r="322" spans="1:10" ht="12.75" customHeight="1">
      <c r="A322" s="726" t="s">
        <v>1840</v>
      </c>
      <c r="B322" s="765">
        <v>42371</v>
      </c>
      <c r="C322" s="1027" t="s">
        <v>1037</v>
      </c>
      <c r="D322" s="1015"/>
      <c r="E322" s="1016"/>
      <c r="F322" s="728">
        <f>G341</f>
        <v>28.701354000000002</v>
      </c>
      <c r="G322" s="729" t="s">
        <v>63</v>
      </c>
      <c r="H322" s="766">
        <v>45047</v>
      </c>
      <c r="I322" s="690"/>
      <c r="J322" s="690">
        <v>33</v>
      </c>
    </row>
    <row r="323" spans="1:10" ht="12.75" customHeight="1">
      <c r="A323" s="1028" t="s">
        <v>1802</v>
      </c>
      <c r="B323" s="1015"/>
      <c r="C323" s="1015"/>
      <c r="D323" s="1015"/>
      <c r="E323" s="1015"/>
      <c r="F323" s="1015"/>
      <c r="G323" s="1029"/>
      <c r="H323" s="689"/>
      <c r="I323" s="690"/>
      <c r="J323" s="690"/>
    </row>
    <row r="324" spans="1:10" ht="12.75" customHeight="1">
      <c r="A324" s="732" t="s">
        <v>1480</v>
      </c>
      <c r="B324" s="732" t="s">
        <v>46</v>
      </c>
      <c r="C324" s="733" t="s">
        <v>1803</v>
      </c>
      <c r="D324" s="732" t="s">
        <v>141</v>
      </c>
      <c r="E324" s="734" t="s">
        <v>106</v>
      </c>
      <c r="F324" s="735" t="s">
        <v>1804</v>
      </c>
      <c r="G324" s="735" t="s">
        <v>1805</v>
      </c>
      <c r="H324" s="689"/>
      <c r="I324" s="690"/>
      <c r="J324" s="690" t="s">
        <v>1804</v>
      </c>
    </row>
    <row r="325" spans="1:10" ht="12.75" customHeight="1">
      <c r="A325" s="736"/>
      <c r="B325" s="736"/>
      <c r="C325" s="737"/>
      <c r="D325" s="736"/>
      <c r="E325" s="738"/>
      <c r="F325" s="739"/>
      <c r="G325" s="739" t="str">
        <f t="shared" ref="G325:G326" si="49">IF(D325="","",E325*F325)</f>
        <v/>
      </c>
      <c r="H325" s="689"/>
      <c r="I325" s="690"/>
      <c r="J325" s="690"/>
    </row>
    <row r="326" spans="1:10" ht="12.75" customHeight="1">
      <c r="A326" s="736"/>
      <c r="B326" s="736"/>
      <c r="C326" s="737" t="str">
        <f>IF(B326="","",IF(A326="SINAPI",VLOOKUP(B326,'Referência NÃO DESONERADO'!$A:$D,2,0),IF(A326="COTAÇÃO",VLOOKUP(B326,'Mapa Cotações'!$A:$N,2,0))))</f>
        <v/>
      </c>
      <c r="D326" s="736" t="str">
        <f>IF(B326="","",IF(A326="SINAPI",VLOOKUP(B326,'Referência NÃO DESONERADO'!$A:$D,3,0),IF(A326="COTAÇÃO",VLOOKUP(B326,'Mapa Cotações'!$A:$N,3,0))))</f>
        <v/>
      </c>
      <c r="E326" s="738"/>
      <c r="F326" s="739" t="str">
        <f>IF(B326="","",IF('Planilha Orçamentária'!$H$2="NÃO DESONERADO",(IF(A326="SINAPI",VLOOKUP(B326,'Referência NÃO DESONERADO'!$A:$D,4,0),IF(A326="ORSE",VLOOKUP(B326,'Referência NÃO DESONERADO'!$F:$I,4,0),IF(A326="COTAÇÃO",VLOOKUP(B326,'Mapa Cotações'!$A:$N,13,0))))),(IF(A326="SINAPI",VLOOKUP(B326,'Referência DESONERADO'!$A:$D,4,0),IF(A326="ORSE",VLOOKUP(B326,'Referência DESONERADO'!$F:$I,4,0),IF(A326="COTAÇÃO",VLOOKUP(B326,'Mapa Cotações'!$A:$N,13,0)))))))</f>
        <v/>
      </c>
      <c r="G326" s="739" t="str">
        <f t="shared" si="49"/>
        <v/>
      </c>
      <c r="H326" s="689"/>
      <c r="I326" s="690"/>
      <c r="J326" s="690" t="s">
        <v>2</v>
      </c>
    </row>
    <row r="327" spans="1:10" ht="12.75" customHeight="1">
      <c r="A327" s="1030" t="s">
        <v>1806</v>
      </c>
      <c r="B327" s="982"/>
      <c r="C327" s="982"/>
      <c r="D327" s="982"/>
      <c r="E327" s="982"/>
      <c r="F327" s="983"/>
      <c r="G327" s="740" t="str">
        <f>IF(F325="","",(SUM(G325:G326)))</f>
        <v/>
      </c>
      <c r="H327" s="689"/>
      <c r="I327" s="690"/>
      <c r="J327" s="690"/>
    </row>
    <row r="328" spans="1:10" ht="12.75" customHeight="1">
      <c r="A328" s="741"/>
      <c r="B328" s="742"/>
      <c r="C328" s="743"/>
      <c r="D328" s="744"/>
      <c r="E328" s="745"/>
      <c r="F328" s="746"/>
      <c r="G328" s="747"/>
      <c r="H328" s="689"/>
      <c r="I328" s="690"/>
      <c r="J328" s="690"/>
    </row>
    <row r="329" spans="1:10" ht="12.75" customHeight="1">
      <c r="A329" s="1031" t="s">
        <v>1570</v>
      </c>
      <c r="B329" s="982"/>
      <c r="C329" s="982"/>
      <c r="D329" s="982"/>
      <c r="E329" s="982"/>
      <c r="F329" s="982"/>
      <c r="G329" s="983"/>
      <c r="H329" s="689"/>
      <c r="I329" s="690"/>
      <c r="J329" s="690"/>
    </row>
    <row r="330" spans="1:10" ht="12.75" customHeight="1">
      <c r="A330" s="732" t="s">
        <v>1480</v>
      </c>
      <c r="B330" s="732" t="s">
        <v>46</v>
      </c>
      <c r="C330" s="733" t="s">
        <v>1803</v>
      </c>
      <c r="D330" s="732" t="s">
        <v>141</v>
      </c>
      <c r="E330" s="734" t="s">
        <v>106</v>
      </c>
      <c r="F330" s="735" t="s">
        <v>1804</v>
      </c>
      <c r="G330" s="735" t="s">
        <v>1805</v>
      </c>
      <c r="H330" s="689"/>
      <c r="I330" s="690"/>
      <c r="J330" s="690" t="s">
        <v>1804</v>
      </c>
    </row>
    <row r="331" spans="1:10" ht="12.75" customHeight="1">
      <c r="A331" s="736" t="s">
        <v>1038</v>
      </c>
      <c r="B331" s="736" t="s">
        <v>1841</v>
      </c>
      <c r="C331" s="737" t="s">
        <v>1842</v>
      </c>
      <c r="D331" s="736" t="s">
        <v>1522</v>
      </c>
      <c r="E331" s="738">
        <v>2</v>
      </c>
      <c r="F331" s="704">
        <f t="shared" ref="F331" si="50">J331-J331*$K$7</f>
        <v>14.350677000000001</v>
      </c>
      <c r="G331" s="739">
        <f>IF(D331="","",E331*F331)</f>
        <v>28.701354000000002</v>
      </c>
      <c r="H331" s="689"/>
      <c r="I331" s="690"/>
      <c r="J331" s="690">
        <v>16.5</v>
      </c>
    </row>
    <row r="332" spans="1:10" ht="12.75" customHeight="1">
      <c r="A332" s="736"/>
      <c r="B332" s="736"/>
      <c r="C332" s="737"/>
      <c r="D332" s="736"/>
      <c r="E332" s="738"/>
      <c r="F332" s="739"/>
      <c r="G332" s="739"/>
      <c r="H332" s="689"/>
      <c r="I332" s="690"/>
      <c r="J332" s="690"/>
    </row>
    <row r="333" spans="1:10" ht="12.75" customHeight="1">
      <c r="A333" s="1030" t="s">
        <v>1806</v>
      </c>
      <c r="B333" s="982"/>
      <c r="C333" s="982"/>
      <c r="D333" s="982"/>
      <c r="E333" s="982"/>
      <c r="F333" s="983"/>
      <c r="G333" s="740">
        <f>IF(F331="","",(SUM(G331:G332)))</f>
        <v>28.701354000000002</v>
      </c>
      <c r="H333" s="689"/>
      <c r="I333" s="690"/>
      <c r="J333" s="690"/>
    </row>
    <row r="334" spans="1:10" ht="12.75" customHeight="1">
      <c r="A334" s="741"/>
      <c r="B334" s="742"/>
      <c r="C334" s="748"/>
      <c r="D334" s="742"/>
      <c r="E334" s="749"/>
      <c r="F334" s="750"/>
      <c r="G334" s="747"/>
      <c r="H334" s="689"/>
      <c r="I334" s="690"/>
      <c r="J334" s="690"/>
    </row>
    <row r="335" spans="1:10" ht="12.75" customHeight="1">
      <c r="A335" s="1031" t="s">
        <v>1807</v>
      </c>
      <c r="B335" s="982"/>
      <c r="C335" s="982"/>
      <c r="D335" s="982"/>
      <c r="E335" s="982"/>
      <c r="F335" s="982"/>
      <c r="G335" s="983"/>
      <c r="H335" s="689"/>
      <c r="I335" s="690"/>
      <c r="J335" s="690"/>
    </row>
    <row r="336" spans="1:10" ht="12.75" customHeight="1">
      <c r="A336" s="732" t="s">
        <v>1480</v>
      </c>
      <c r="B336" s="732" t="s">
        <v>46</v>
      </c>
      <c r="C336" s="733" t="s">
        <v>1803</v>
      </c>
      <c r="D336" s="732" t="s">
        <v>141</v>
      </c>
      <c r="E336" s="734" t="s">
        <v>106</v>
      </c>
      <c r="F336" s="735" t="s">
        <v>1804</v>
      </c>
      <c r="G336" s="735" t="s">
        <v>1805</v>
      </c>
      <c r="H336" s="689"/>
      <c r="I336" s="690"/>
      <c r="J336" s="690" t="s">
        <v>1804</v>
      </c>
    </row>
    <row r="337" spans="1:10" ht="12.75" customHeight="1">
      <c r="A337" s="736"/>
      <c r="B337" s="736"/>
      <c r="C337" s="737"/>
      <c r="D337" s="736"/>
      <c r="E337" s="738"/>
      <c r="F337" s="739"/>
      <c r="G337" s="739"/>
      <c r="H337" s="689"/>
      <c r="I337" s="690"/>
      <c r="J337" s="690"/>
    </row>
    <row r="338" spans="1:10" ht="12.75" customHeight="1">
      <c r="A338" s="736"/>
      <c r="B338" s="736"/>
      <c r="C338" s="737" t="str">
        <f>IF(B338="","",IF(A338="SINAPI",VLOOKUP(B338,'Referência NÃO DESONERADO'!$A:$D,2,0),IF(A338="COTAÇÃO",VLOOKUP(B338,'Mapa Cotações'!$A:$N,2,0))))</f>
        <v/>
      </c>
      <c r="D338" s="736" t="str">
        <f>IF(B338="","",IF(A338="SINAPI",VLOOKUP(B338,'Referência NÃO DESONERADO'!$A:$D,3,0),IF(A338="COTAÇÃO",VLOOKUP(B338,'Mapa Cotações'!$A:$N,3,0))))</f>
        <v/>
      </c>
      <c r="E338" s="738"/>
      <c r="F338" s="739" t="str">
        <f>IF(B338="","",IF('Planilha Orçamentária'!$H$2="NÃO DESONERADO",(IF(A338="SINAPI",VLOOKUP(B338,'Referência NÃO DESONERADO'!$A:$D,4,0),IF(A338="ORSE",VLOOKUP(B338,'Referência NÃO DESONERADO'!$F:$I,4,0),IF(A338="COTAÇÃO",VLOOKUP(B338,'Mapa Cotações'!$A:$N,13,0))))),(IF(A338="SINAPI",VLOOKUP(B338,'Referência DESONERADO'!$A:$D,4,0),IF(A338="ORSE",VLOOKUP(B338,'Referência DESONERADO'!$F:$I,4,0),IF(A338="COTAÇÃO",VLOOKUP(B338,'Mapa Cotações'!$A:$N,13,0)))))))</f>
        <v/>
      </c>
      <c r="G338" s="739" t="str">
        <f>IF(D338="","",E338*F338)</f>
        <v/>
      </c>
      <c r="H338" s="689"/>
      <c r="I338" s="690"/>
      <c r="J338" s="690" t="s">
        <v>2</v>
      </c>
    </row>
    <row r="339" spans="1:10" ht="12.75" customHeight="1">
      <c r="A339" s="1030" t="s">
        <v>1806</v>
      </c>
      <c r="B339" s="982"/>
      <c r="C339" s="982"/>
      <c r="D339" s="982"/>
      <c r="E339" s="982"/>
      <c r="F339" s="983"/>
      <c r="G339" s="740" t="str">
        <f>IF(F337="","",(SUM(G337:G338)))</f>
        <v/>
      </c>
      <c r="H339" s="689"/>
      <c r="I339" s="690"/>
      <c r="J339" s="690"/>
    </row>
    <row r="340" spans="1:10" ht="12.75" customHeight="1">
      <c r="A340" s="741"/>
      <c r="B340" s="742"/>
      <c r="C340" s="751"/>
      <c r="D340" s="752"/>
      <c r="E340" s="753"/>
      <c r="F340" s="754"/>
      <c r="G340" s="755"/>
      <c r="H340" s="689"/>
      <c r="I340" s="690"/>
      <c r="J340" s="690"/>
    </row>
    <row r="341" spans="1:10" ht="12.75" customHeight="1">
      <c r="A341" s="1032" t="s">
        <v>173</v>
      </c>
      <c r="B341" s="982"/>
      <c r="C341" s="982"/>
      <c r="D341" s="982"/>
      <c r="E341" s="982"/>
      <c r="F341" s="1033"/>
      <c r="G341" s="756">
        <f>SUM(G327,G333,G339)</f>
        <v>28.701354000000002</v>
      </c>
      <c r="H341" s="689"/>
      <c r="I341" s="690"/>
      <c r="J341" s="690"/>
    </row>
    <row r="342" spans="1:10" ht="12.75" customHeight="1">
      <c r="A342" s="757"/>
      <c r="B342" s="757"/>
      <c r="C342" s="758"/>
      <c r="D342" s="757"/>
      <c r="E342" s="759"/>
      <c r="F342" s="760"/>
      <c r="G342" s="760"/>
      <c r="H342" s="689"/>
      <c r="I342" s="690"/>
      <c r="J342" s="690"/>
    </row>
    <row r="343" spans="1:10" ht="12.75" customHeight="1">
      <c r="A343" s="757"/>
      <c r="B343" s="757"/>
      <c r="C343" s="758"/>
      <c r="D343" s="757"/>
      <c r="E343" s="759"/>
      <c r="F343" s="760"/>
      <c r="G343" s="760"/>
      <c r="H343" s="689"/>
      <c r="I343" s="690"/>
      <c r="J343" s="690"/>
    </row>
    <row r="344" spans="1:10" ht="12.75" customHeight="1">
      <c r="A344" s="723" t="s">
        <v>46</v>
      </c>
      <c r="B344" s="724" t="s">
        <v>37</v>
      </c>
      <c r="C344" s="1025" t="s">
        <v>105</v>
      </c>
      <c r="D344" s="1026"/>
      <c r="E344" s="1026"/>
      <c r="F344" s="1022"/>
      <c r="G344" s="725" t="s">
        <v>40</v>
      </c>
      <c r="H344" s="689"/>
      <c r="I344" s="690"/>
      <c r="J344" s="690"/>
    </row>
    <row r="345" spans="1:10" ht="12.75" customHeight="1">
      <c r="A345" s="764" t="s">
        <v>1843</v>
      </c>
      <c r="B345" s="765">
        <v>42737</v>
      </c>
      <c r="C345" s="1027" t="s">
        <v>1844</v>
      </c>
      <c r="D345" s="1015"/>
      <c r="E345" s="1016"/>
      <c r="F345" s="728">
        <f>G364</f>
        <v>9.424480968000001</v>
      </c>
      <c r="G345" s="729" t="s">
        <v>63</v>
      </c>
      <c r="H345" s="766">
        <v>45047</v>
      </c>
      <c r="I345" s="690"/>
      <c r="J345" s="690">
        <v>10.835999999999999</v>
      </c>
    </row>
    <row r="346" spans="1:10" ht="12.75" customHeight="1">
      <c r="A346" s="1028" t="s">
        <v>1802</v>
      </c>
      <c r="B346" s="1015"/>
      <c r="C346" s="1015"/>
      <c r="D346" s="1015"/>
      <c r="E346" s="1015"/>
      <c r="F346" s="1015"/>
      <c r="G346" s="1029"/>
      <c r="H346" s="769"/>
      <c r="I346" s="690"/>
      <c r="J346" s="690"/>
    </row>
    <row r="347" spans="1:10" ht="12.75" customHeight="1">
      <c r="A347" s="732" t="s">
        <v>1480</v>
      </c>
      <c r="B347" s="732" t="s">
        <v>46</v>
      </c>
      <c r="C347" s="733" t="s">
        <v>1803</v>
      </c>
      <c r="D347" s="732" t="s">
        <v>141</v>
      </c>
      <c r="E347" s="734" t="s">
        <v>106</v>
      </c>
      <c r="F347" s="735" t="s">
        <v>1804</v>
      </c>
      <c r="G347" s="735" t="s">
        <v>1805</v>
      </c>
      <c r="H347" s="689"/>
      <c r="I347" s="690"/>
      <c r="J347" s="690" t="s">
        <v>1804</v>
      </c>
    </row>
    <row r="348" spans="1:10" ht="12.75" customHeight="1">
      <c r="A348" s="736"/>
      <c r="B348" s="736"/>
      <c r="C348" s="737"/>
      <c r="D348" s="736"/>
      <c r="E348" s="738"/>
      <c r="F348" s="739"/>
      <c r="G348" s="739" t="str">
        <f t="shared" ref="G348:G349" si="51">IF(D348="","",E348*F348)</f>
        <v/>
      </c>
      <c r="H348" s="689"/>
      <c r="I348" s="690"/>
      <c r="J348" s="690"/>
    </row>
    <row r="349" spans="1:10" ht="12.75" customHeight="1">
      <c r="A349" s="736"/>
      <c r="B349" s="736"/>
      <c r="C349" s="737" t="str">
        <f>IF(B349="","",IF(A349="SINAPI",VLOOKUP(B349,'Referência NÃO DESONERADO'!$A:$D,2,0),IF(A349="COTAÇÃO",VLOOKUP(B349,'Mapa Cotações'!$A:$N,2,0))))</f>
        <v/>
      </c>
      <c r="D349" s="736" t="str">
        <f>IF(B349="","",IF(A349="SINAPI",VLOOKUP(B349,'Referência NÃO DESONERADO'!$A:$D,3,0),IF(A349="COTAÇÃO",VLOOKUP(B349,'Mapa Cotações'!$A:$N,3,0))))</f>
        <v/>
      </c>
      <c r="E349" s="738"/>
      <c r="F349" s="739" t="str">
        <f>IF(B349="","",IF('Planilha Orçamentária'!$H$2="NÃO DESONERADO",(IF(A349="SINAPI",VLOOKUP(B349,'Referência NÃO DESONERADO'!$A:$D,4,0),IF(A349="ORSE",VLOOKUP(B349,'Referência NÃO DESONERADO'!$F:$I,4,0),IF(A349="COTAÇÃO",VLOOKUP(B349,'Mapa Cotações'!$A:$N,13,0))))),(IF(A349="SINAPI",VLOOKUP(B349,'Referência DESONERADO'!$A:$D,4,0),IF(A349="ORSE",VLOOKUP(B349,'Referência DESONERADO'!$F:$I,4,0),IF(A349="COTAÇÃO",VLOOKUP(B349,'Mapa Cotações'!$A:$N,13,0)))))))</f>
        <v/>
      </c>
      <c r="G349" s="739" t="str">
        <f t="shared" si="51"/>
        <v/>
      </c>
      <c r="H349" s="689"/>
      <c r="I349" s="690"/>
      <c r="J349" s="690" t="s">
        <v>2</v>
      </c>
    </row>
    <row r="350" spans="1:10" ht="12.75" customHeight="1">
      <c r="A350" s="1030" t="s">
        <v>1806</v>
      </c>
      <c r="B350" s="982"/>
      <c r="C350" s="982"/>
      <c r="D350" s="982"/>
      <c r="E350" s="982"/>
      <c r="F350" s="983"/>
      <c r="G350" s="740" t="str">
        <f>IF(F348="","",(SUM(G348:G349)))</f>
        <v/>
      </c>
      <c r="H350" s="689"/>
      <c r="I350" s="690"/>
      <c r="J350" s="690"/>
    </row>
    <row r="351" spans="1:10" ht="12.75" customHeight="1">
      <c r="A351" s="741"/>
      <c r="B351" s="742"/>
      <c r="C351" s="743"/>
      <c r="D351" s="744"/>
      <c r="E351" s="745"/>
      <c r="F351" s="746"/>
      <c r="G351" s="747"/>
      <c r="H351" s="689"/>
      <c r="I351" s="690"/>
      <c r="J351" s="690"/>
    </row>
    <row r="352" spans="1:10" ht="12.75" customHeight="1">
      <c r="A352" s="1031" t="s">
        <v>1570</v>
      </c>
      <c r="B352" s="982"/>
      <c r="C352" s="982"/>
      <c r="D352" s="982"/>
      <c r="E352" s="982"/>
      <c r="F352" s="982"/>
      <c r="G352" s="983"/>
      <c r="H352" s="689"/>
      <c r="I352" s="690"/>
      <c r="J352" s="690"/>
    </row>
    <row r="353" spans="1:10" ht="12.75" customHeight="1">
      <c r="A353" s="732" t="s">
        <v>1480</v>
      </c>
      <c r="B353" s="732" t="s">
        <v>46</v>
      </c>
      <c r="C353" s="733" t="s">
        <v>1803</v>
      </c>
      <c r="D353" s="732" t="s">
        <v>141</v>
      </c>
      <c r="E353" s="734" t="s">
        <v>106</v>
      </c>
      <c r="F353" s="735" t="s">
        <v>1804</v>
      </c>
      <c r="G353" s="735" t="s">
        <v>1805</v>
      </c>
      <c r="H353" s="689"/>
      <c r="I353" s="690"/>
      <c r="J353" s="690" t="s">
        <v>1804</v>
      </c>
    </row>
    <row r="354" spans="1:10" ht="12.75" customHeight="1">
      <c r="A354" s="736" t="s">
        <v>68</v>
      </c>
      <c r="B354" s="736" t="s">
        <v>1845</v>
      </c>
      <c r="C354" s="737" t="s">
        <v>1846</v>
      </c>
      <c r="D354" s="736" t="s">
        <v>1522</v>
      </c>
      <c r="E354" s="738">
        <v>0.24</v>
      </c>
      <c r="F354" s="704">
        <f t="shared" ref="F354:F355" si="52">J354-J354*$K$7</f>
        <v>21.56080502</v>
      </c>
      <c r="G354" s="739">
        <f t="shared" ref="G354:G355" si="53">IF(D354="","",E354*F354)</f>
        <v>5.1745932047999998</v>
      </c>
      <c r="H354" s="689"/>
      <c r="I354" s="690"/>
      <c r="J354" s="690">
        <v>24.79</v>
      </c>
    </row>
    <row r="355" spans="1:10" ht="12.75" customHeight="1">
      <c r="A355" s="736" t="s">
        <v>68</v>
      </c>
      <c r="B355" s="736" t="s">
        <v>1847</v>
      </c>
      <c r="C355" s="737" t="s">
        <v>1848</v>
      </c>
      <c r="D355" s="736" t="s">
        <v>1522</v>
      </c>
      <c r="E355" s="738">
        <v>0.24</v>
      </c>
      <c r="F355" s="704">
        <f t="shared" si="52"/>
        <v>17.707865680000001</v>
      </c>
      <c r="G355" s="739">
        <f t="shared" si="53"/>
        <v>4.2498877632000003</v>
      </c>
      <c r="H355" s="689"/>
      <c r="I355" s="690"/>
      <c r="J355" s="690">
        <v>20.36</v>
      </c>
    </row>
    <row r="356" spans="1:10" ht="12.75" customHeight="1">
      <c r="A356" s="1030" t="s">
        <v>1806</v>
      </c>
      <c r="B356" s="982"/>
      <c r="C356" s="982"/>
      <c r="D356" s="982"/>
      <c r="E356" s="982"/>
      <c r="F356" s="983"/>
      <c r="G356" s="740">
        <f>IF(F354="","",(SUM(G354:G355)))</f>
        <v>9.424480968000001</v>
      </c>
      <c r="H356" s="689"/>
      <c r="I356" s="690"/>
      <c r="J356" s="690"/>
    </row>
    <row r="357" spans="1:10" ht="12.75" customHeight="1">
      <c r="A357" s="741"/>
      <c r="B357" s="742"/>
      <c r="C357" s="748"/>
      <c r="D357" s="742"/>
      <c r="E357" s="749"/>
      <c r="F357" s="750"/>
      <c r="G357" s="747"/>
      <c r="H357" s="689"/>
      <c r="I357" s="690"/>
      <c r="J357" s="690"/>
    </row>
    <row r="358" spans="1:10" ht="12.75" customHeight="1">
      <c r="A358" s="1031" t="s">
        <v>1807</v>
      </c>
      <c r="B358" s="982"/>
      <c r="C358" s="982"/>
      <c r="D358" s="982"/>
      <c r="E358" s="982"/>
      <c r="F358" s="982"/>
      <c r="G358" s="983"/>
      <c r="H358" s="689"/>
      <c r="I358" s="690"/>
      <c r="J358" s="690"/>
    </row>
    <row r="359" spans="1:10" ht="12.75" customHeight="1">
      <c r="A359" s="732" t="s">
        <v>1480</v>
      </c>
      <c r="B359" s="732" t="s">
        <v>46</v>
      </c>
      <c r="C359" s="733" t="s">
        <v>1803</v>
      </c>
      <c r="D359" s="732" t="s">
        <v>141</v>
      </c>
      <c r="E359" s="734" t="s">
        <v>106</v>
      </c>
      <c r="F359" s="735" t="s">
        <v>1804</v>
      </c>
      <c r="G359" s="735" t="s">
        <v>1805</v>
      </c>
      <c r="H359" s="689"/>
      <c r="I359" s="690"/>
      <c r="J359" s="690" t="s">
        <v>1804</v>
      </c>
    </row>
    <row r="360" spans="1:10" ht="12.75" customHeight="1">
      <c r="A360" s="736"/>
      <c r="B360" s="736"/>
      <c r="C360" s="737"/>
      <c r="D360" s="736"/>
      <c r="E360" s="738"/>
      <c r="F360" s="739"/>
      <c r="G360" s="739"/>
      <c r="H360" s="689"/>
      <c r="I360" s="690"/>
      <c r="J360" s="690"/>
    </row>
    <row r="361" spans="1:10" ht="12.75" customHeight="1">
      <c r="A361" s="736"/>
      <c r="B361" s="736"/>
      <c r="C361" s="737" t="str">
        <f>IF(B361="","",IF(A361="SINAPI",VLOOKUP(B361,'Referência NÃO DESONERADO'!$A:$D,2,0),IF(A361="COTAÇÃO",VLOOKUP(B361,'Mapa Cotações'!$A:$N,2,0))))</f>
        <v/>
      </c>
      <c r="D361" s="736" t="str">
        <f>IF(B361="","",IF(A361="SINAPI",VLOOKUP(B361,'Referência NÃO DESONERADO'!$A:$D,3,0),IF(A361="COTAÇÃO",VLOOKUP(B361,'Mapa Cotações'!$A:$N,3,0))))</f>
        <v/>
      </c>
      <c r="E361" s="738"/>
      <c r="F361" s="739" t="str">
        <f>IF(B361="","",IF('Planilha Orçamentária'!$H$2="NÃO DESONERADO",(IF(A361="SINAPI",VLOOKUP(B361,'Referência NÃO DESONERADO'!$A:$D,4,0),IF(A361="ORSE",VLOOKUP(B361,'Referência NÃO DESONERADO'!$F:$I,4,0),IF(A361="COTAÇÃO",VLOOKUP(B361,'Mapa Cotações'!$A:$N,13,0))))),(IF(A361="SINAPI",VLOOKUP(B361,'Referência DESONERADO'!$A:$D,4,0),IF(A361="ORSE",VLOOKUP(B361,'Referência DESONERADO'!$F:$I,4,0),IF(A361="COTAÇÃO",VLOOKUP(B361,'Mapa Cotações'!$A:$N,13,0)))))))</f>
        <v/>
      </c>
      <c r="G361" s="739" t="str">
        <f>IF(D361="","",E361*F361)</f>
        <v/>
      </c>
      <c r="H361" s="689"/>
      <c r="I361" s="690"/>
      <c r="J361" s="690" t="s">
        <v>2</v>
      </c>
    </row>
    <row r="362" spans="1:10" ht="12.75" customHeight="1">
      <c r="A362" s="1030" t="s">
        <v>1806</v>
      </c>
      <c r="B362" s="982"/>
      <c r="C362" s="982"/>
      <c r="D362" s="982"/>
      <c r="E362" s="982"/>
      <c r="F362" s="983"/>
      <c r="G362" s="740" t="str">
        <f>IF(F360="","",(SUM(G360:G361)))</f>
        <v/>
      </c>
      <c r="H362" s="689"/>
      <c r="I362" s="690"/>
      <c r="J362" s="690"/>
    </row>
    <row r="363" spans="1:10" ht="12.75" customHeight="1">
      <c r="A363" s="741"/>
      <c r="B363" s="742"/>
      <c r="C363" s="751"/>
      <c r="D363" s="752"/>
      <c r="E363" s="753"/>
      <c r="F363" s="754"/>
      <c r="G363" s="755"/>
      <c r="H363" s="689"/>
      <c r="I363" s="690"/>
      <c r="J363" s="690"/>
    </row>
    <row r="364" spans="1:10" ht="12.75" customHeight="1">
      <c r="A364" s="1032" t="s">
        <v>173</v>
      </c>
      <c r="B364" s="982"/>
      <c r="C364" s="982"/>
      <c r="D364" s="982"/>
      <c r="E364" s="982"/>
      <c r="F364" s="1033"/>
      <c r="G364" s="756">
        <f>SUM(G350,G356,G362)</f>
        <v>9.424480968000001</v>
      </c>
      <c r="H364" s="689"/>
      <c r="I364" s="690"/>
      <c r="J364" s="690"/>
    </row>
    <row r="365" spans="1:10" ht="12.75" customHeight="1">
      <c r="A365" s="757"/>
      <c r="B365" s="757"/>
      <c r="C365" s="758"/>
      <c r="D365" s="757"/>
      <c r="E365" s="759"/>
      <c r="F365" s="760"/>
      <c r="G365" s="760"/>
      <c r="H365" s="689"/>
      <c r="I365" s="690"/>
      <c r="J365" s="690"/>
    </row>
    <row r="366" spans="1:10" ht="12.75" customHeight="1">
      <c r="A366" s="757"/>
      <c r="B366" s="757"/>
      <c r="C366" s="758"/>
      <c r="D366" s="757"/>
      <c r="E366" s="759"/>
      <c r="F366" s="760"/>
      <c r="G366" s="760"/>
      <c r="H366" s="689"/>
      <c r="I366" s="690"/>
      <c r="J366" s="690"/>
    </row>
    <row r="367" spans="1:10" ht="12.75" customHeight="1">
      <c r="A367" s="723" t="s">
        <v>46</v>
      </c>
      <c r="B367" s="724" t="s">
        <v>37</v>
      </c>
      <c r="C367" s="1025" t="s">
        <v>105</v>
      </c>
      <c r="D367" s="1026"/>
      <c r="E367" s="1026"/>
      <c r="F367" s="1022"/>
      <c r="G367" s="725" t="s">
        <v>40</v>
      </c>
      <c r="H367" s="689"/>
      <c r="I367" s="690"/>
      <c r="J367" s="690"/>
    </row>
    <row r="368" spans="1:10" ht="12.75" customHeight="1">
      <c r="A368" s="764" t="s">
        <v>1849</v>
      </c>
      <c r="B368" s="768" t="s">
        <v>1060</v>
      </c>
      <c r="C368" s="1027" t="s">
        <v>1850</v>
      </c>
      <c r="D368" s="1015"/>
      <c r="E368" s="1016"/>
      <c r="F368" s="728">
        <f>G394</f>
        <v>102.50616169323332</v>
      </c>
      <c r="G368" s="729" t="s">
        <v>63</v>
      </c>
      <c r="H368" s="766"/>
      <c r="I368" s="690"/>
      <c r="J368" s="690">
        <v>117.85866743000001</v>
      </c>
    </row>
    <row r="369" spans="1:10" ht="12.75" customHeight="1">
      <c r="A369" s="1028" t="s">
        <v>1802</v>
      </c>
      <c r="B369" s="1015"/>
      <c r="C369" s="1015"/>
      <c r="D369" s="1015"/>
      <c r="E369" s="1015"/>
      <c r="F369" s="1015"/>
      <c r="G369" s="1029"/>
      <c r="H369" s="689"/>
      <c r="I369" s="690"/>
      <c r="J369" s="690"/>
    </row>
    <row r="370" spans="1:10" ht="12.75" customHeight="1">
      <c r="A370" s="732" t="s">
        <v>1480</v>
      </c>
      <c r="B370" s="732" t="s">
        <v>46</v>
      </c>
      <c r="C370" s="733" t="s">
        <v>1803</v>
      </c>
      <c r="D370" s="732" t="s">
        <v>141</v>
      </c>
      <c r="E370" s="734" t="s">
        <v>106</v>
      </c>
      <c r="F370" s="735" t="s">
        <v>1804</v>
      </c>
      <c r="G370" s="735" t="s">
        <v>1805</v>
      </c>
      <c r="H370" s="689"/>
      <c r="I370" s="690"/>
      <c r="J370" s="690" t="s">
        <v>1804</v>
      </c>
    </row>
    <row r="371" spans="1:10" ht="12.75" customHeight="1">
      <c r="A371" s="736" t="s">
        <v>1011</v>
      </c>
      <c r="B371" s="736">
        <v>14633</v>
      </c>
      <c r="C371" s="737" t="s">
        <v>1851</v>
      </c>
      <c r="D371" s="736" t="s">
        <v>122</v>
      </c>
      <c r="E371" s="738">
        <v>2.1</v>
      </c>
      <c r="F371" s="704">
        <f t="shared" ref="F371:F379" si="54">J371-J371*$K$7</f>
        <v>21.952187119999998</v>
      </c>
      <c r="G371" s="739">
        <f t="shared" ref="G371:G379" si="55">IF(D371="","",E371*F371)</f>
        <v>46.099592951999995</v>
      </c>
      <c r="H371" s="689"/>
      <c r="I371" s="690"/>
      <c r="J371" s="690">
        <v>25.24</v>
      </c>
    </row>
    <row r="372" spans="1:10" ht="12.75" customHeight="1">
      <c r="A372" s="736" t="s">
        <v>1011</v>
      </c>
      <c r="B372" s="736">
        <v>14636</v>
      </c>
      <c r="C372" s="737" t="s">
        <v>1852</v>
      </c>
      <c r="D372" s="736" t="s">
        <v>164</v>
      </c>
      <c r="E372" s="738">
        <v>1.05</v>
      </c>
      <c r="F372" s="704">
        <f t="shared" si="54"/>
        <v>13.55051804</v>
      </c>
      <c r="G372" s="739">
        <f t="shared" si="55"/>
        <v>14.228043942000001</v>
      </c>
      <c r="H372" s="689"/>
      <c r="I372" s="690"/>
      <c r="J372" s="690">
        <v>15.58</v>
      </c>
    </row>
    <row r="373" spans="1:10" ht="12.75" customHeight="1">
      <c r="A373" s="736" t="s">
        <v>1011</v>
      </c>
      <c r="B373" s="736">
        <v>14637</v>
      </c>
      <c r="C373" s="737" t="s">
        <v>1853</v>
      </c>
      <c r="D373" s="736" t="s">
        <v>164</v>
      </c>
      <c r="E373" s="738">
        <v>2.8</v>
      </c>
      <c r="F373" s="704">
        <f t="shared" si="54"/>
        <v>0.23352465300000003</v>
      </c>
      <c r="G373" s="739">
        <f t="shared" si="55"/>
        <v>0.65386902840000005</v>
      </c>
      <c r="H373" s="689"/>
      <c r="I373" s="690"/>
      <c r="J373" s="690">
        <v>0.26850000000000002</v>
      </c>
    </row>
    <row r="374" spans="1:10" ht="12.75" customHeight="1">
      <c r="A374" s="736" t="s">
        <v>1011</v>
      </c>
      <c r="B374" s="736">
        <v>14638</v>
      </c>
      <c r="C374" s="737" t="s">
        <v>1854</v>
      </c>
      <c r="D374" s="736" t="s">
        <v>164</v>
      </c>
      <c r="E374" s="738">
        <v>0.7</v>
      </c>
      <c r="F374" s="704">
        <f t="shared" si="54"/>
        <v>1.7829628999999998</v>
      </c>
      <c r="G374" s="739">
        <f t="shared" si="55"/>
        <v>1.2480740299999997</v>
      </c>
      <c r="H374" s="689"/>
      <c r="I374" s="690"/>
      <c r="J374" s="690">
        <v>2.0499999999999998</v>
      </c>
    </row>
    <row r="375" spans="1:10" ht="12.75" customHeight="1">
      <c r="A375" s="736" t="s">
        <v>1011</v>
      </c>
      <c r="B375" s="736">
        <v>14642</v>
      </c>
      <c r="C375" s="737" t="s">
        <v>1855</v>
      </c>
      <c r="D375" s="736" t="s">
        <v>1607</v>
      </c>
      <c r="E375" s="738">
        <v>1.0327</v>
      </c>
      <c r="F375" s="704">
        <f t="shared" si="54"/>
        <v>2.0873711999999998</v>
      </c>
      <c r="G375" s="739">
        <f t="shared" si="55"/>
        <v>2.1556282382399998</v>
      </c>
      <c r="H375" s="689"/>
      <c r="I375" s="690"/>
      <c r="J375" s="690">
        <v>2.4</v>
      </c>
    </row>
    <row r="376" spans="1:10" ht="12.75" customHeight="1">
      <c r="A376" s="736" t="s">
        <v>1011</v>
      </c>
      <c r="B376" s="736">
        <v>14646</v>
      </c>
      <c r="C376" s="737" t="s">
        <v>1856</v>
      </c>
      <c r="D376" s="736" t="s">
        <v>164</v>
      </c>
      <c r="E376" s="738">
        <v>0.7</v>
      </c>
      <c r="F376" s="704">
        <f t="shared" si="54"/>
        <v>5.2967044200000002</v>
      </c>
      <c r="G376" s="739">
        <f t="shared" si="55"/>
        <v>3.7076930939999997</v>
      </c>
      <c r="H376" s="689"/>
      <c r="I376" s="690"/>
      <c r="J376" s="690">
        <v>6.09</v>
      </c>
    </row>
    <row r="377" spans="1:10" ht="12.75" customHeight="1">
      <c r="A377" s="736" t="s">
        <v>1011</v>
      </c>
      <c r="B377" s="736">
        <v>14650</v>
      </c>
      <c r="C377" s="737" t="s">
        <v>1857</v>
      </c>
      <c r="D377" s="736" t="s">
        <v>164</v>
      </c>
      <c r="E377" s="738">
        <v>2.625</v>
      </c>
      <c r="F377" s="704">
        <f t="shared" si="54"/>
        <v>5.3401913199999997</v>
      </c>
      <c r="G377" s="739">
        <f t="shared" si="55"/>
        <v>14.018002214999999</v>
      </c>
      <c r="H377" s="689"/>
      <c r="I377" s="690"/>
      <c r="J377" s="690">
        <v>6.14</v>
      </c>
    </row>
    <row r="378" spans="1:10" ht="12.75" customHeight="1">
      <c r="A378" s="736" t="s">
        <v>1011</v>
      </c>
      <c r="B378" s="736">
        <v>14657</v>
      </c>
      <c r="C378" s="737" t="s">
        <v>1858</v>
      </c>
      <c r="D378" s="736" t="s">
        <v>141</v>
      </c>
      <c r="E378" s="738">
        <v>26.666699999999999</v>
      </c>
      <c r="F378" s="704">
        <f t="shared" si="54"/>
        <v>3.6268074599999998E-2</v>
      </c>
      <c r="G378" s="739">
        <f t="shared" si="55"/>
        <v>0.96714986493581989</v>
      </c>
      <c r="H378" s="689"/>
      <c r="I378" s="690"/>
      <c r="J378" s="690">
        <v>4.1700000000000001E-2</v>
      </c>
    </row>
    <row r="379" spans="1:10" ht="12.75" customHeight="1">
      <c r="A379" s="736" t="s">
        <v>1011</v>
      </c>
      <c r="B379" s="736">
        <v>14660</v>
      </c>
      <c r="C379" s="737" t="s">
        <v>1859</v>
      </c>
      <c r="D379" s="736" t="s">
        <v>141</v>
      </c>
      <c r="E379" s="738">
        <v>2.5556000000000001</v>
      </c>
      <c r="F379" s="704">
        <f t="shared" si="54"/>
        <v>0.3852069602</v>
      </c>
      <c r="G379" s="739">
        <f t="shared" si="55"/>
        <v>0.98443490748712004</v>
      </c>
      <c r="H379" s="689"/>
      <c r="I379" s="690"/>
      <c r="J379" s="690">
        <v>0.44290000000000002</v>
      </c>
    </row>
    <row r="380" spans="1:10" ht="12.75" customHeight="1">
      <c r="A380" s="1030" t="s">
        <v>1806</v>
      </c>
      <c r="B380" s="982"/>
      <c r="C380" s="982"/>
      <c r="D380" s="982"/>
      <c r="E380" s="982"/>
      <c r="F380" s="983"/>
      <c r="G380" s="740">
        <f>SUM(G371:G379)</f>
        <v>84.062488272062922</v>
      </c>
      <c r="H380" s="689"/>
      <c r="I380" s="690"/>
      <c r="J380" s="690"/>
    </row>
    <row r="381" spans="1:10" ht="12.75" customHeight="1">
      <c r="A381" s="741"/>
      <c r="B381" s="742"/>
      <c r="C381" s="743"/>
      <c r="D381" s="744"/>
      <c r="E381" s="745"/>
      <c r="F381" s="746"/>
      <c r="G381" s="747"/>
      <c r="H381" s="689"/>
      <c r="I381" s="690"/>
      <c r="J381" s="690"/>
    </row>
    <row r="382" spans="1:10" ht="12.75" customHeight="1">
      <c r="A382" s="1031" t="s">
        <v>1570</v>
      </c>
      <c r="B382" s="982"/>
      <c r="C382" s="982"/>
      <c r="D382" s="982"/>
      <c r="E382" s="982"/>
      <c r="F382" s="982"/>
      <c r="G382" s="983"/>
      <c r="H382" s="689"/>
      <c r="I382" s="690"/>
      <c r="J382" s="690"/>
    </row>
    <row r="383" spans="1:10" ht="12.75" customHeight="1">
      <c r="A383" s="732" t="s">
        <v>1480</v>
      </c>
      <c r="B383" s="732" t="s">
        <v>46</v>
      </c>
      <c r="C383" s="733" t="s">
        <v>1803</v>
      </c>
      <c r="D383" s="732" t="s">
        <v>141</v>
      </c>
      <c r="E383" s="734" t="s">
        <v>106</v>
      </c>
      <c r="F383" s="735" t="s">
        <v>1804</v>
      </c>
      <c r="G383" s="735" t="s">
        <v>1805</v>
      </c>
      <c r="H383" s="689"/>
      <c r="I383" s="690"/>
      <c r="J383" s="690" t="s">
        <v>1804</v>
      </c>
    </row>
    <row r="384" spans="1:10" ht="12.75" customHeight="1">
      <c r="A384" s="736" t="s">
        <v>1011</v>
      </c>
      <c r="B384" s="736">
        <v>1975</v>
      </c>
      <c r="C384" s="737" t="s">
        <v>1860</v>
      </c>
      <c r="D384" s="736" t="s">
        <v>1522</v>
      </c>
      <c r="E384" s="738">
        <v>0.6129</v>
      </c>
      <c r="F384" s="704">
        <f t="shared" ref="F384:F385" si="56">J384-J384*$K$7</f>
        <v>25.01366488</v>
      </c>
      <c r="G384" s="739">
        <f t="shared" ref="G384:G385" si="57">E384*F384*1.03</f>
        <v>15.790801461100562</v>
      </c>
      <c r="H384" s="689"/>
      <c r="I384" s="690"/>
      <c r="J384" s="690">
        <v>28.76</v>
      </c>
    </row>
    <row r="385" spans="1:10" ht="12.75" customHeight="1">
      <c r="A385" s="736" t="s">
        <v>1011</v>
      </c>
      <c r="B385" s="736">
        <v>1999</v>
      </c>
      <c r="C385" s="737" t="s">
        <v>1861</v>
      </c>
      <c r="D385" s="736" t="s">
        <v>1522</v>
      </c>
      <c r="E385" s="738">
        <v>0.1532</v>
      </c>
      <c r="F385" s="704">
        <f t="shared" si="56"/>
        <v>16.81203554</v>
      </c>
      <c r="G385" s="739">
        <f t="shared" si="57"/>
        <v>2.6528719600698403</v>
      </c>
      <c r="H385" s="689"/>
      <c r="I385" s="690"/>
      <c r="J385" s="690">
        <v>19.329999999999998</v>
      </c>
    </row>
    <row r="386" spans="1:10" ht="12.75" customHeight="1">
      <c r="A386" s="1030" t="s">
        <v>1806</v>
      </c>
      <c r="B386" s="982"/>
      <c r="C386" s="982"/>
      <c r="D386" s="982"/>
      <c r="E386" s="982"/>
      <c r="F386" s="983"/>
      <c r="G386" s="740">
        <f>SUM(G384:G385)</f>
        <v>18.443673421170402</v>
      </c>
      <c r="H386" s="689"/>
      <c r="I386" s="690"/>
      <c r="J386" s="690"/>
    </row>
    <row r="387" spans="1:10" ht="12.75" customHeight="1">
      <c r="A387" s="741"/>
      <c r="B387" s="742"/>
      <c r="C387" s="748"/>
      <c r="D387" s="742"/>
      <c r="E387" s="749"/>
      <c r="F387" s="750"/>
      <c r="G387" s="747"/>
      <c r="H387" s="689"/>
      <c r="I387" s="690"/>
      <c r="J387" s="690"/>
    </row>
    <row r="388" spans="1:10" ht="12.75" customHeight="1">
      <c r="A388" s="1031" t="s">
        <v>1807</v>
      </c>
      <c r="B388" s="982"/>
      <c r="C388" s="982"/>
      <c r="D388" s="982"/>
      <c r="E388" s="982"/>
      <c r="F388" s="982"/>
      <c r="G388" s="983"/>
      <c r="H388" s="689"/>
      <c r="I388" s="690"/>
      <c r="J388" s="690"/>
    </row>
    <row r="389" spans="1:10" ht="12.75" customHeight="1">
      <c r="A389" s="732" t="s">
        <v>1480</v>
      </c>
      <c r="B389" s="732" t="s">
        <v>46</v>
      </c>
      <c r="C389" s="733" t="s">
        <v>1803</v>
      </c>
      <c r="D389" s="732" t="s">
        <v>141</v>
      </c>
      <c r="E389" s="734" t="s">
        <v>106</v>
      </c>
      <c r="F389" s="735" t="s">
        <v>1804</v>
      </c>
      <c r="G389" s="735" t="s">
        <v>1805</v>
      </c>
      <c r="H389" s="689"/>
      <c r="I389" s="690"/>
      <c r="J389" s="690" t="s">
        <v>1804</v>
      </c>
    </row>
    <row r="390" spans="1:10" ht="12.75" customHeight="1">
      <c r="A390" s="736"/>
      <c r="B390" s="736"/>
      <c r="C390" s="737"/>
      <c r="D390" s="736"/>
      <c r="E390" s="738"/>
      <c r="F390" s="739"/>
      <c r="G390" s="739"/>
      <c r="H390" s="689"/>
      <c r="I390" s="690"/>
      <c r="J390" s="690"/>
    </row>
    <row r="391" spans="1:10" ht="12.75" customHeight="1">
      <c r="A391" s="736"/>
      <c r="B391" s="736"/>
      <c r="C391" s="737" t="str">
        <f>IF(B391="","",IF(A391="SINAPI",VLOOKUP(B391,'Referência NÃO DESONERADO'!$A:$D,2,0),IF(A391="COTAÇÃO",VLOOKUP(B391,'Mapa Cotações'!$A:$N,2,0))))</f>
        <v/>
      </c>
      <c r="D391" s="736" t="str">
        <f>IF(B391="","",IF(A391="SINAPI",VLOOKUP(B391,'Referência NÃO DESONERADO'!$A:$D,3,0),IF(A391="COTAÇÃO",VLOOKUP(B391,'Mapa Cotações'!$A:$N,3,0))))</f>
        <v/>
      </c>
      <c r="E391" s="738"/>
      <c r="F391" s="739" t="str">
        <f>IF(B391="","",IF('Planilha Orçamentária'!$H$2="NÃO DESONERADO",(IF(A391="SINAPI",VLOOKUP(B391,'Referência NÃO DESONERADO'!$A:$D,4,0),IF(A391="ORSE",VLOOKUP(B391,'Referência NÃO DESONERADO'!$F:$I,4,0),IF(A391="COTAÇÃO",VLOOKUP(B391,'Mapa Cotações'!$A:$N,13,0))))),(IF(A391="SINAPI",VLOOKUP(B391,'Referência DESONERADO'!$A:$D,4,0),IF(A391="ORSE",VLOOKUP(B391,'Referência DESONERADO'!$F:$I,4,0),IF(A391="COTAÇÃO",VLOOKUP(B391,'Mapa Cotações'!$A:$N,13,0)))))))</f>
        <v/>
      </c>
      <c r="G391" s="739" t="str">
        <f>IF(D391="","",E391*F391)</f>
        <v/>
      </c>
      <c r="H391" s="689"/>
      <c r="I391" s="690"/>
      <c r="J391" s="690" t="s">
        <v>2</v>
      </c>
    </row>
    <row r="392" spans="1:10" ht="12.75" customHeight="1">
      <c r="A392" s="1030" t="s">
        <v>1806</v>
      </c>
      <c r="B392" s="982"/>
      <c r="C392" s="982"/>
      <c r="D392" s="982"/>
      <c r="E392" s="982"/>
      <c r="F392" s="983"/>
      <c r="G392" s="740" t="str">
        <f>IF(F390="","",(SUM(G390:G391)))</f>
        <v/>
      </c>
      <c r="H392" s="689"/>
      <c r="I392" s="690"/>
      <c r="J392" s="690"/>
    </row>
    <row r="393" spans="1:10" ht="12.75" customHeight="1">
      <c r="A393" s="741"/>
      <c r="B393" s="742"/>
      <c r="C393" s="751"/>
      <c r="D393" s="752"/>
      <c r="E393" s="753"/>
      <c r="F393" s="754"/>
      <c r="G393" s="755"/>
      <c r="H393" s="689"/>
      <c r="I393" s="690"/>
      <c r="J393" s="690"/>
    </row>
    <row r="394" spans="1:10" ht="12.75" customHeight="1">
      <c r="A394" s="1032" t="s">
        <v>173</v>
      </c>
      <c r="B394" s="982"/>
      <c r="C394" s="982"/>
      <c r="D394" s="982"/>
      <c r="E394" s="982"/>
      <c r="F394" s="1033"/>
      <c r="G394" s="756">
        <f>SUM(G380,G386,G392)</f>
        <v>102.50616169323332</v>
      </c>
      <c r="H394" s="689"/>
      <c r="I394" s="690"/>
      <c r="J394" s="690"/>
    </row>
    <row r="395" spans="1:10" ht="12.75" customHeight="1">
      <c r="A395" s="757"/>
      <c r="B395" s="757"/>
      <c r="C395" s="758"/>
      <c r="D395" s="757"/>
      <c r="E395" s="759"/>
      <c r="F395" s="760"/>
      <c r="G395" s="760"/>
      <c r="H395" s="689"/>
      <c r="I395" s="690"/>
      <c r="J395" s="690"/>
    </row>
    <row r="396" spans="1:10" ht="12.75" customHeight="1">
      <c r="A396" s="757"/>
      <c r="B396" s="757"/>
      <c r="C396" s="758"/>
      <c r="D396" s="757"/>
      <c r="E396" s="759"/>
      <c r="F396" s="760"/>
      <c r="G396" s="760"/>
      <c r="H396" s="689"/>
      <c r="I396" s="690"/>
      <c r="J396" s="690"/>
    </row>
    <row r="397" spans="1:10" ht="12.75" customHeight="1">
      <c r="A397" s="723" t="s">
        <v>46</v>
      </c>
      <c r="B397" s="724" t="s">
        <v>37</v>
      </c>
      <c r="C397" s="1025" t="s">
        <v>105</v>
      </c>
      <c r="D397" s="1026"/>
      <c r="E397" s="1026"/>
      <c r="F397" s="1022"/>
      <c r="G397" s="725" t="s">
        <v>40</v>
      </c>
      <c r="H397" s="689"/>
      <c r="I397" s="690"/>
      <c r="J397" s="690"/>
    </row>
    <row r="398" spans="1:10" ht="12.75" customHeight="1">
      <c r="A398" s="726" t="s">
        <v>1862</v>
      </c>
      <c r="B398" s="768" t="s">
        <v>1067</v>
      </c>
      <c r="C398" s="1027" t="s">
        <v>1863</v>
      </c>
      <c r="D398" s="1015"/>
      <c r="E398" s="1016"/>
      <c r="F398" s="728">
        <f>G419</f>
        <v>474.29683275400004</v>
      </c>
      <c r="G398" s="729" t="s">
        <v>63</v>
      </c>
      <c r="H398" s="766">
        <v>45078</v>
      </c>
      <c r="I398" s="690"/>
      <c r="J398" s="690">
        <v>545.33299999999997</v>
      </c>
    </row>
    <row r="399" spans="1:10" ht="12.75" customHeight="1">
      <c r="A399" s="1028" t="s">
        <v>1802</v>
      </c>
      <c r="B399" s="1015"/>
      <c r="C399" s="1015"/>
      <c r="D399" s="1015"/>
      <c r="E399" s="1015"/>
      <c r="F399" s="1015"/>
      <c r="G399" s="1029"/>
      <c r="H399" s="689"/>
      <c r="I399" s="690"/>
      <c r="J399" s="690"/>
    </row>
    <row r="400" spans="1:10" ht="12.75" customHeight="1">
      <c r="A400" s="732" t="s">
        <v>1480</v>
      </c>
      <c r="B400" s="732" t="s">
        <v>46</v>
      </c>
      <c r="C400" s="733" t="s">
        <v>1803</v>
      </c>
      <c r="D400" s="732" t="s">
        <v>141</v>
      </c>
      <c r="E400" s="734" t="s">
        <v>106</v>
      </c>
      <c r="F400" s="735" t="s">
        <v>1804</v>
      </c>
      <c r="G400" s="735" t="s">
        <v>1805</v>
      </c>
      <c r="H400" s="689"/>
      <c r="I400" s="690"/>
      <c r="J400" s="690" t="s">
        <v>1804</v>
      </c>
    </row>
    <row r="401" spans="1:10" ht="12.75" customHeight="1">
      <c r="A401" s="736" t="s">
        <v>129</v>
      </c>
      <c r="B401" s="736">
        <v>2950</v>
      </c>
      <c r="C401" s="737" t="s">
        <v>1864</v>
      </c>
      <c r="D401" s="736" t="s">
        <v>1347</v>
      </c>
      <c r="E401" s="738">
        <v>3</v>
      </c>
      <c r="F401" s="704">
        <f t="shared" ref="F401:F402" si="58">J401-J401*$K$7</f>
        <v>94.575310119999997</v>
      </c>
      <c r="G401" s="739">
        <f t="shared" ref="G401:G402" si="59">IF(D401="","",E401*F401)</f>
        <v>283.72593036000001</v>
      </c>
      <c r="H401" s="689"/>
      <c r="I401" s="690"/>
      <c r="J401" s="690">
        <v>108.74</v>
      </c>
    </row>
    <row r="402" spans="1:10" ht="12.75" customHeight="1">
      <c r="A402" s="736" t="s">
        <v>116</v>
      </c>
      <c r="B402" s="771" t="s">
        <v>1865</v>
      </c>
      <c r="C402" s="737" t="s">
        <v>1866</v>
      </c>
      <c r="D402" s="736" t="s">
        <v>63</v>
      </c>
      <c r="E402" s="738">
        <v>1.1000000000000001</v>
      </c>
      <c r="F402" s="704">
        <f t="shared" si="58"/>
        <v>112.57018934000001</v>
      </c>
      <c r="G402" s="739">
        <f t="shared" si="59"/>
        <v>123.82720827400003</v>
      </c>
      <c r="H402" s="689"/>
      <c r="I402" s="690"/>
      <c r="J402" s="690">
        <v>129.43</v>
      </c>
    </row>
    <row r="403" spans="1:10" ht="12.75" customHeight="1">
      <c r="A403" s="1030" t="s">
        <v>1806</v>
      </c>
      <c r="B403" s="982"/>
      <c r="C403" s="982"/>
      <c r="D403" s="982"/>
      <c r="E403" s="982"/>
      <c r="F403" s="983"/>
      <c r="G403" s="740">
        <f>SUM(G401:G402)</f>
        <v>407.55313863400005</v>
      </c>
      <c r="H403" s="689"/>
      <c r="I403" s="690"/>
      <c r="J403" s="690"/>
    </row>
    <row r="404" spans="1:10" ht="12.75" customHeight="1">
      <c r="A404" s="741"/>
      <c r="B404" s="742"/>
      <c r="C404" s="743"/>
      <c r="D404" s="744"/>
      <c r="E404" s="745"/>
      <c r="F404" s="746"/>
      <c r="G404" s="747"/>
      <c r="H404" s="689"/>
      <c r="I404" s="690"/>
      <c r="J404" s="690"/>
    </row>
    <row r="405" spans="1:10" ht="12.75" customHeight="1">
      <c r="A405" s="1031" t="s">
        <v>1570</v>
      </c>
      <c r="B405" s="982"/>
      <c r="C405" s="982"/>
      <c r="D405" s="982"/>
      <c r="E405" s="982"/>
      <c r="F405" s="982"/>
      <c r="G405" s="983"/>
      <c r="H405" s="689"/>
      <c r="I405" s="690"/>
      <c r="J405" s="690"/>
    </row>
    <row r="406" spans="1:10" ht="12.75" customHeight="1">
      <c r="A406" s="732" t="s">
        <v>1480</v>
      </c>
      <c r="B406" s="732" t="s">
        <v>46</v>
      </c>
      <c r="C406" s="733" t="s">
        <v>1803</v>
      </c>
      <c r="D406" s="732" t="s">
        <v>141</v>
      </c>
      <c r="E406" s="734" t="s">
        <v>106</v>
      </c>
      <c r="F406" s="735" t="s">
        <v>1804</v>
      </c>
      <c r="G406" s="735" t="s">
        <v>1805</v>
      </c>
      <c r="H406" s="689"/>
      <c r="I406" s="690"/>
      <c r="J406" s="690" t="s">
        <v>1804</v>
      </c>
    </row>
    <row r="407" spans="1:10" ht="12.75" customHeight="1">
      <c r="A407" s="736" t="s">
        <v>129</v>
      </c>
      <c r="B407" s="736">
        <v>10549</v>
      </c>
      <c r="C407" s="737" t="s">
        <v>1867</v>
      </c>
      <c r="D407" s="736" t="s">
        <v>1522</v>
      </c>
      <c r="E407" s="738">
        <v>2</v>
      </c>
      <c r="F407" s="704">
        <f t="shared" ref="F407:F410" si="60">J407-J407*$K$7</f>
        <v>3.3137017800000002</v>
      </c>
      <c r="G407" s="739">
        <f t="shared" ref="G407:G410" si="61">E407*F407</f>
        <v>6.6274035600000003</v>
      </c>
      <c r="H407" s="689"/>
      <c r="I407" s="690"/>
      <c r="J407" s="690">
        <v>3.81</v>
      </c>
    </row>
    <row r="408" spans="1:10" ht="12.75" customHeight="1">
      <c r="A408" s="736" t="s">
        <v>129</v>
      </c>
      <c r="B408" s="736">
        <v>10551</v>
      </c>
      <c r="C408" s="737" t="s">
        <v>1868</v>
      </c>
      <c r="D408" s="736" t="s">
        <v>1522</v>
      </c>
      <c r="E408" s="738">
        <v>2</v>
      </c>
      <c r="F408" s="704">
        <f t="shared" si="60"/>
        <v>3.20933322</v>
      </c>
      <c r="G408" s="739">
        <f t="shared" si="61"/>
        <v>6.41866644</v>
      </c>
      <c r="H408" s="689"/>
      <c r="I408" s="690"/>
      <c r="J408" s="690">
        <v>3.69</v>
      </c>
    </row>
    <row r="409" spans="1:10" ht="12.75" customHeight="1">
      <c r="A409" s="736" t="s">
        <v>116</v>
      </c>
      <c r="B409" s="736">
        <v>1213</v>
      </c>
      <c r="C409" s="737" t="s">
        <v>1869</v>
      </c>
      <c r="D409" s="736" t="s">
        <v>1522</v>
      </c>
      <c r="E409" s="738">
        <v>2</v>
      </c>
      <c r="F409" s="704">
        <f t="shared" si="60"/>
        <v>15.79444208</v>
      </c>
      <c r="G409" s="739">
        <f t="shared" si="61"/>
        <v>31.588884159999999</v>
      </c>
      <c r="H409" s="689"/>
      <c r="I409" s="690"/>
      <c r="J409" s="690">
        <v>18.16</v>
      </c>
    </row>
    <row r="410" spans="1:10" ht="12.75" customHeight="1">
      <c r="A410" s="736" t="s">
        <v>116</v>
      </c>
      <c r="B410" s="736">
        <v>6111</v>
      </c>
      <c r="C410" s="737" t="s">
        <v>1870</v>
      </c>
      <c r="D410" s="736" t="s">
        <v>1522</v>
      </c>
      <c r="E410" s="738">
        <v>2</v>
      </c>
      <c r="F410" s="704">
        <f t="shared" si="60"/>
        <v>11.054369980000001</v>
      </c>
      <c r="G410" s="739">
        <f t="shared" si="61"/>
        <v>22.108739960000001</v>
      </c>
      <c r="H410" s="689"/>
      <c r="I410" s="690"/>
      <c r="J410" s="690">
        <v>12.71</v>
      </c>
    </row>
    <row r="411" spans="1:10" ht="12.75" customHeight="1">
      <c r="A411" s="1030" t="s">
        <v>1806</v>
      </c>
      <c r="B411" s="982"/>
      <c r="C411" s="982"/>
      <c r="D411" s="982"/>
      <c r="E411" s="982"/>
      <c r="F411" s="983"/>
      <c r="G411" s="740">
        <f>SUM(G407:G410)</f>
        <v>66.743694120000001</v>
      </c>
      <c r="H411" s="689"/>
      <c r="I411" s="690"/>
      <c r="J411" s="690"/>
    </row>
    <row r="412" spans="1:10" ht="12.75" customHeight="1">
      <c r="A412" s="741"/>
      <c r="B412" s="742"/>
      <c r="C412" s="748"/>
      <c r="D412" s="742"/>
      <c r="E412" s="749"/>
      <c r="F412" s="750"/>
      <c r="G412" s="747"/>
      <c r="H412" s="689"/>
      <c r="I412" s="690"/>
      <c r="J412" s="690"/>
    </row>
    <row r="413" spans="1:10" ht="12.75" customHeight="1">
      <c r="A413" s="1031" t="s">
        <v>1807</v>
      </c>
      <c r="B413" s="982"/>
      <c r="C413" s="982"/>
      <c r="D413" s="982"/>
      <c r="E413" s="982"/>
      <c r="F413" s="982"/>
      <c r="G413" s="983"/>
      <c r="H413" s="689"/>
      <c r="I413" s="690"/>
      <c r="J413" s="690"/>
    </row>
    <row r="414" spans="1:10" ht="12.75" customHeight="1">
      <c r="A414" s="732" t="s">
        <v>1480</v>
      </c>
      <c r="B414" s="732" t="s">
        <v>46</v>
      </c>
      <c r="C414" s="733" t="s">
        <v>1803</v>
      </c>
      <c r="D414" s="732" t="s">
        <v>141</v>
      </c>
      <c r="E414" s="734" t="s">
        <v>106</v>
      </c>
      <c r="F414" s="735" t="s">
        <v>1804</v>
      </c>
      <c r="G414" s="735" t="s">
        <v>1805</v>
      </c>
      <c r="H414" s="689"/>
      <c r="I414" s="690"/>
      <c r="J414" s="690" t="s">
        <v>1804</v>
      </c>
    </row>
    <row r="415" spans="1:10" ht="12.75" customHeight="1">
      <c r="A415" s="736"/>
      <c r="B415" s="736"/>
      <c r="C415" s="737"/>
      <c r="D415" s="736"/>
      <c r="E415" s="738"/>
      <c r="F415" s="739"/>
      <c r="G415" s="739"/>
      <c r="H415" s="689"/>
      <c r="I415" s="690"/>
      <c r="J415" s="690"/>
    </row>
    <row r="416" spans="1:10" ht="12.75" customHeight="1">
      <c r="A416" s="736"/>
      <c r="B416" s="736"/>
      <c r="C416" s="737" t="str">
        <f>IF(B416="","",IF(A416="SINAPI",VLOOKUP(B416,'Referência NÃO DESONERADO'!$A:$D,2,0),IF(A416="COTAÇÃO",VLOOKUP(B416,'Mapa Cotações'!$A:$N,2,0))))</f>
        <v/>
      </c>
      <c r="D416" s="736" t="str">
        <f>IF(B416="","",IF(A416="SINAPI",VLOOKUP(B416,'Referência NÃO DESONERADO'!$A:$D,3,0),IF(A416="COTAÇÃO",VLOOKUP(B416,'Mapa Cotações'!$A:$N,3,0))))</f>
        <v/>
      </c>
      <c r="E416" s="738"/>
      <c r="F416" s="739" t="str">
        <f>IF(B416="","",IF('Planilha Orçamentária'!$H$2="NÃO DESONERADO",(IF(A416="SINAPI",VLOOKUP(B416,'Referência NÃO DESONERADO'!$A:$D,4,0),IF(A416="ORSE",VLOOKUP(B416,'Referência NÃO DESONERADO'!$F:$I,4,0),IF(A416="COTAÇÃO",VLOOKUP(B416,'Mapa Cotações'!$A:$N,13,0))))),(IF(A416="SINAPI",VLOOKUP(B416,'Referência DESONERADO'!$A:$D,4,0),IF(A416="ORSE",VLOOKUP(B416,'Referência DESONERADO'!$F:$I,4,0),IF(A416="COTAÇÃO",VLOOKUP(B416,'Mapa Cotações'!$A:$N,13,0)))))))</f>
        <v/>
      </c>
      <c r="G416" s="739" t="str">
        <f>IF(D416="","",E416*F416)</f>
        <v/>
      </c>
      <c r="H416" s="689"/>
      <c r="I416" s="690"/>
      <c r="J416" s="690" t="s">
        <v>2</v>
      </c>
    </row>
    <row r="417" spans="1:10" ht="12.75" customHeight="1">
      <c r="A417" s="1030" t="s">
        <v>1806</v>
      </c>
      <c r="B417" s="982"/>
      <c r="C417" s="982"/>
      <c r="D417" s="982"/>
      <c r="E417" s="982"/>
      <c r="F417" s="983"/>
      <c r="G417" s="740" t="str">
        <f>IF(F415="","",(SUM(G415:G416)))</f>
        <v/>
      </c>
      <c r="H417" s="689"/>
      <c r="I417" s="690"/>
      <c r="J417" s="690"/>
    </row>
    <row r="418" spans="1:10" ht="12.75" customHeight="1">
      <c r="A418" s="741"/>
      <c r="B418" s="742"/>
      <c r="C418" s="751"/>
      <c r="D418" s="752"/>
      <c r="E418" s="753"/>
      <c r="F418" s="754"/>
      <c r="G418" s="755"/>
      <c r="H418" s="689"/>
      <c r="I418" s="690"/>
      <c r="J418" s="690"/>
    </row>
    <row r="419" spans="1:10" ht="12.75" customHeight="1">
      <c r="A419" s="1032" t="s">
        <v>173</v>
      </c>
      <c r="B419" s="982"/>
      <c r="C419" s="982"/>
      <c r="D419" s="982"/>
      <c r="E419" s="982"/>
      <c r="F419" s="1033"/>
      <c r="G419" s="756">
        <f>SUM(G403,G411,G417)</f>
        <v>474.29683275400004</v>
      </c>
      <c r="H419" s="689"/>
      <c r="I419" s="690"/>
      <c r="J419" s="690"/>
    </row>
    <row r="420" spans="1:10" ht="12.75" customHeight="1">
      <c r="A420" s="757"/>
      <c r="B420" s="757"/>
      <c r="C420" s="758"/>
      <c r="D420" s="757"/>
      <c r="E420" s="759"/>
      <c r="F420" s="760"/>
      <c r="G420" s="760"/>
      <c r="H420" s="689"/>
      <c r="I420" s="690"/>
      <c r="J420" s="690"/>
    </row>
    <row r="421" spans="1:10" ht="12.75" customHeight="1">
      <c r="A421" s="757"/>
      <c r="B421" s="757"/>
      <c r="C421" s="758"/>
      <c r="D421" s="757"/>
      <c r="E421" s="759"/>
      <c r="F421" s="760"/>
      <c r="G421" s="760"/>
      <c r="H421" s="689"/>
      <c r="I421" s="690"/>
      <c r="J421" s="690"/>
    </row>
    <row r="422" spans="1:10" ht="12.75" customHeight="1">
      <c r="A422" s="723" t="s">
        <v>46</v>
      </c>
      <c r="B422" s="724" t="s">
        <v>37</v>
      </c>
      <c r="C422" s="1025" t="s">
        <v>105</v>
      </c>
      <c r="D422" s="1026"/>
      <c r="E422" s="1026"/>
      <c r="F422" s="1022"/>
      <c r="G422" s="725" t="s">
        <v>40</v>
      </c>
      <c r="H422" s="689"/>
      <c r="I422" s="690"/>
      <c r="J422" s="690"/>
    </row>
    <row r="423" spans="1:10" ht="12.75" customHeight="1">
      <c r="A423" s="726" t="s">
        <v>1871</v>
      </c>
      <c r="B423" s="768" t="s">
        <v>1073</v>
      </c>
      <c r="C423" s="1027" t="s">
        <v>1872</v>
      </c>
      <c r="D423" s="1015"/>
      <c r="E423" s="1016"/>
      <c r="F423" s="728">
        <f>G443</f>
        <v>90.265758330000011</v>
      </c>
      <c r="G423" s="729" t="s">
        <v>63</v>
      </c>
      <c r="H423" s="689"/>
      <c r="I423" s="690"/>
      <c r="J423" s="690">
        <v>103.785</v>
      </c>
    </row>
    <row r="424" spans="1:10" ht="12.75" customHeight="1">
      <c r="A424" s="1028" t="s">
        <v>1802</v>
      </c>
      <c r="B424" s="1015"/>
      <c r="C424" s="1015"/>
      <c r="D424" s="1015"/>
      <c r="E424" s="1015"/>
      <c r="F424" s="1015"/>
      <c r="G424" s="1029"/>
      <c r="H424" s="689"/>
      <c r="I424" s="690"/>
      <c r="J424" s="690"/>
    </row>
    <row r="425" spans="1:10" ht="12.75" customHeight="1">
      <c r="A425" s="732" t="s">
        <v>1480</v>
      </c>
      <c r="B425" s="732" t="s">
        <v>46</v>
      </c>
      <c r="C425" s="733" t="s">
        <v>1803</v>
      </c>
      <c r="D425" s="732" t="s">
        <v>141</v>
      </c>
      <c r="E425" s="734" t="s">
        <v>106</v>
      </c>
      <c r="F425" s="735" t="s">
        <v>1804</v>
      </c>
      <c r="G425" s="735" t="s">
        <v>1805</v>
      </c>
      <c r="H425" s="689"/>
      <c r="I425" s="690"/>
      <c r="J425" s="690" t="s">
        <v>1804</v>
      </c>
    </row>
    <row r="426" spans="1:10" ht="12.75" customHeight="1">
      <c r="A426" s="736"/>
      <c r="B426" s="736"/>
      <c r="C426" s="737"/>
      <c r="D426" s="736"/>
      <c r="E426" s="738"/>
      <c r="F426" s="739"/>
      <c r="G426" s="739"/>
      <c r="H426" s="689"/>
      <c r="I426" s="690"/>
      <c r="J426" s="690"/>
    </row>
    <row r="427" spans="1:10" ht="12.75" customHeight="1">
      <c r="A427" s="1030" t="s">
        <v>1806</v>
      </c>
      <c r="B427" s="982"/>
      <c r="C427" s="982"/>
      <c r="D427" s="982"/>
      <c r="E427" s="982"/>
      <c r="F427" s="983"/>
      <c r="G427" s="740">
        <f>SUM(G426)</f>
        <v>0</v>
      </c>
      <c r="H427" s="689"/>
      <c r="I427" s="690"/>
      <c r="J427" s="690"/>
    </row>
    <row r="428" spans="1:10" ht="12.75" customHeight="1">
      <c r="A428" s="741"/>
      <c r="B428" s="742"/>
      <c r="C428" s="743"/>
      <c r="D428" s="744"/>
      <c r="E428" s="745"/>
      <c r="F428" s="746"/>
      <c r="G428" s="747"/>
      <c r="H428" s="689"/>
      <c r="I428" s="690"/>
      <c r="J428" s="690"/>
    </row>
    <row r="429" spans="1:10" ht="12.75" customHeight="1">
      <c r="A429" s="1031" t="s">
        <v>1570</v>
      </c>
      <c r="B429" s="982"/>
      <c r="C429" s="982"/>
      <c r="D429" s="982"/>
      <c r="E429" s="982"/>
      <c r="F429" s="982"/>
      <c r="G429" s="983"/>
      <c r="H429" s="689"/>
      <c r="I429" s="690"/>
      <c r="J429" s="690"/>
    </row>
    <row r="430" spans="1:10" ht="12.75" customHeight="1">
      <c r="A430" s="732" t="s">
        <v>1480</v>
      </c>
      <c r="B430" s="732" t="s">
        <v>46</v>
      </c>
      <c r="C430" s="733" t="s">
        <v>1803</v>
      </c>
      <c r="D430" s="732" t="s">
        <v>141</v>
      </c>
      <c r="E430" s="734" t="s">
        <v>106</v>
      </c>
      <c r="F430" s="735" t="s">
        <v>1804</v>
      </c>
      <c r="G430" s="735" t="s">
        <v>1805</v>
      </c>
      <c r="H430" s="689"/>
      <c r="I430" s="690"/>
      <c r="J430" s="690" t="s">
        <v>1804</v>
      </c>
    </row>
    <row r="431" spans="1:10" ht="12.75" customHeight="1">
      <c r="A431" s="736" t="s">
        <v>129</v>
      </c>
      <c r="B431" s="736">
        <v>10549</v>
      </c>
      <c r="C431" s="737" t="s">
        <v>1867</v>
      </c>
      <c r="D431" s="736" t="s">
        <v>1522</v>
      </c>
      <c r="E431" s="738">
        <v>3</v>
      </c>
      <c r="F431" s="704">
        <f t="shared" ref="F431:F434" si="62">J431-J431*$K$7</f>
        <v>3.3137017800000002</v>
      </c>
      <c r="G431" s="739">
        <f t="shared" ref="G431:G434" si="63">E431*F431</f>
        <v>9.94110534</v>
      </c>
      <c r="H431" s="689"/>
      <c r="I431" s="690"/>
      <c r="J431" s="690">
        <v>3.81</v>
      </c>
    </row>
    <row r="432" spans="1:10" ht="12.75" customHeight="1">
      <c r="A432" s="736" t="s">
        <v>129</v>
      </c>
      <c r="B432" s="736">
        <v>10551</v>
      </c>
      <c r="C432" s="737" t="s">
        <v>1868</v>
      </c>
      <c r="D432" s="736" t="s">
        <v>1522</v>
      </c>
      <c r="E432" s="738">
        <v>2.5</v>
      </c>
      <c r="F432" s="704">
        <f t="shared" si="62"/>
        <v>3.7746629199999999</v>
      </c>
      <c r="G432" s="739">
        <f t="shared" si="63"/>
        <v>9.4366573000000002</v>
      </c>
      <c r="H432" s="689"/>
      <c r="I432" s="690"/>
      <c r="J432" s="690">
        <v>4.34</v>
      </c>
    </row>
    <row r="433" spans="1:10" ht="12.75" customHeight="1">
      <c r="A433" s="736" t="s">
        <v>116</v>
      </c>
      <c r="B433" s="736">
        <v>44497</v>
      </c>
      <c r="C433" s="737" t="s">
        <v>1873</v>
      </c>
      <c r="D433" s="736" t="s">
        <v>1522</v>
      </c>
      <c r="E433" s="738">
        <v>2.5</v>
      </c>
      <c r="F433" s="704">
        <f t="shared" si="62"/>
        <v>15.089954300000002</v>
      </c>
      <c r="G433" s="739">
        <f t="shared" si="63"/>
        <v>37.724885750000006</v>
      </c>
      <c r="H433" s="689"/>
      <c r="I433" s="690"/>
      <c r="J433" s="690">
        <v>17.350000000000001</v>
      </c>
    </row>
    <row r="434" spans="1:10" ht="12.75" customHeight="1">
      <c r="A434" s="736" t="s">
        <v>116</v>
      </c>
      <c r="B434" s="736">
        <v>6111</v>
      </c>
      <c r="C434" s="737" t="s">
        <v>1870</v>
      </c>
      <c r="D434" s="736" t="s">
        <v>1522</v>
      </c>
      <c r="E434" s="738">
        <v>3</v>
      </c>
      <c r="F434" s="704">
        <f t="shared" si="62"/>
        <v>11.054369980000001</v>
      </c>
      <c r="G434" s="739">
        <f t="shared" si="63"/>
        <v>33.163109939999998</v>
      </c>
      <c r="H434" s="689"/>
      <c r="I434" s="690"/>
      <c r="J434" s="690">
        <v>12.71</v>
      </c>
    </row>
    <row r="435" spans="1:10" ht="12.75" customHeight="1">
      <c r="A435" s="1030" t="s">
        <v>1806</v>
      </c>
      <c r="B435" s="982"/>
      <c r="C435" s="982"/>
      <c r="D435" s="982"/>
      <c r="E435" s="982"/>
      <c r="F435" s="983"/>
      <c r="G435" s="740">
        <f>SUM(G431:G434)</f>
        <v>90.265758330000011</v>
      </c>
      <c r="H435" s="689"/>
      <c r="I435" s="690"/>
      <c r="J435" s="690"/>
    </row>
    <row r="436" spans="1:10" ht="12.75" customHeight="1">
      <c r="A436" s="741"/>
      <c r="B436" s="742"/>
      <c r="C436" s="748"/>
      <c r="D436" s="742"/>
      <c r="E436" s="749"/>
      <c r="F436" s="750"/>
      <c r="G436" s="747"/>
      <c r="H436" s="689"/>
      <c r="I436" s="690"/>
      <c r="J436" s="690"/>
    </row>
    <row r="437" spans="1:10" ht="12.75" customHeight="1">
      <c r="A437" s="1031" t="s">
        <v>1807</v>
      </c>
      <c r="B437" s="982"/>
      <c r="C437" s="982"/>
      <c r="D437" s="982"/>
      <c r="E437" s="982"/>
      <c r="F437" s="982"/>
      <c r="G437" s="983"/>
      <c r="H437" s="689"/>
      <c r="I437" s="690"/>
      <c r="J437" s="690"/>
    </row>
    <row r="438" spans="1:10" ht="12.75" customHeight="1">
      <c r="A438" s="732" t="s">
        <v>1480</v>
      </c>
      <c r="B438" s="732" t="s">
        <v>46</v>
      </c>
      <c r="C438" s="733" t="s">
        <v>1803</v>
      </c>
      <c r="D438" s="732" t="s">
        <v>141</v>
      </c>
      <c r="E438" s="734" t="s">
        <v>106</v>
      </c>
      <c r="F438" s="735" t="s">
        <v>1804</v>
      </c>
      <c r="G438" s="735" t="s">
        <v>1805</v>
      </c>
      <c r="H438" s="689"/>
      <c r="I438" s="690"/>
      <c r="J438" s="690" t="s">
        <v>1804</v>
      </c>
    </row>
    <row r="439" spans="1:10" ht="12.75" customHeight="1">
      <c r="A439" s="736"/>
      <c r="B439" s="736"/>
      <c r="C439" s="737"/>
      <c r="D439" s="736"/>
      <c r="E439" s="738"/>
      <c r="F439" s="739"/>
      <c r="G439" s="739"/>
      <c r="H439" s="689"/>
      <c r="I439" s="690"/>
      <c r="J439" s="690"/>
    </row>
    <row r="440" spans="1:10" ht="12.75" customHeight="1">
      <c r="A440" s="736"/>
      <c r="B440" s="736"/>
      <c r="C440" s="737" t="str">
        <f>IF(B440="","",IF(A440="SINAPI",VLOOKUP(B440,'Referência NÃO DESONERADO'!$A:$D,2,0),IF(A440="COTAÇÃO",VLOOKUP(B440,'Mapa Cotações'!$A:$N,2,0))))</f>
        <v/>
      </c>
      <c r="D440" s="736" t="str">
        <f>IF(B440="","",IF(A440="SINAPI",VLOOKUP(B440,'Referência NÃO DESONERADO'!$A:$D,3,0),IF(A440="COTAÇÃO",VLOOKUP(B440,'Mapa Cotações'!$A:$N,3,0))))</f>
        <v/>
      </c>
      <c r="E440" s="738"/>
      <c r="F440" s="739" t="str">
        <f>IF(B440="","",IF('Planilha Orçamentária'!$H$2="NÃO DESONERADO",(IF(A440="SINAPI",VLOOKUP(B440,'Referência NÃO DESONERADO'!$A:$D,4,0),IF(A440="ORSE",VLOOKUP(B440,'Referência NÃO DESONERADO'!$F:$I,4,0),IF(A440="COTAÇÃO",VLOOKUP(B440,'Mapa Cotações'!$A:$N,13,0))))),(IF(A440="SINAPI",VLOOKUP(B440,'Referência DESONERADO'!$A:$D,4,0),IF(A440="ORSE",VLOOKUP(B440,'Referência DESONERADO'!$F:$I,4,0),IF(A440="COTAÇÃO",VLOOKUP(B440,'Mapa Cotações'!$A:$N,13,0)))))))</f>
        <v/>
      </c>
      <c r="G440" s="739" t="str">
        <f>IF(D440="","",E440*F440)</f>
        <v/>
      </c>
      <c r="H440" s="689"/>
      <c r="I440" s="690"/>
      <c r="J440" s="690" t="s">
        <v>2</v>
      </c>
    </row>
    <row r="441" spans="1:10" ht="12.75" customHeight="1">
      <c r="A441" s="1030" t="s">
        <v>1806</v>
      </c>
      <c r="B441" s="982"/>
      <c r="C441" s="982"/>
      <c r="D441" s="982"/>
      <c r="E441" s="982"/>
      <c r="F441" s="983"/>
      <c r="G441" s="740" t="str">
        <f>IF(F439="","",(SUM(G439:G440)))</f>
        <v/>
      </c>
      <c r="H441" s="689"/>
      <c r="I441" s="690"/>
      <c r="J441" s="690"/>
    </row>
    <row r="442" spans="1:10" ht="12.75" customHeight="1">
      <c r="A442" s="741"/>
      <c r="B442" s="742"/>
      <c r="C442" s="751"/>
      <c r="D442" s="752"/>
      <c r="E442" s="753"/>
      <c r="F442" s="754"/>
      <c r="G442" s="755"/>
      <c r="H442" s="689"/>
      <c r="I442" s="690"/>
      <c r="J442" s="690"/>
    </row>
    <row r="443" spans="1:10" ht="12.75" customHeight="1">
      <c r="A443" s="1032" t="s">
        <v>173</v>
      </c>
      <c r="B443" s="982"/>
      <c r="C443" s="982"/>
      <c r="D443" s="982"/>
      <c r="E443" s="982"/>
      <c r="F443" s="1033"/>
      <c r="G443" s="756">
        <f>SUM(G427,G435,G441)</f>
        <v>90.265758330000011</v>
      </c>
      <c r="H443" s="689"/>
      <c r="I443" s="690"/>
      <c r="J443" s="690"/>
    </row>
    <row r="444" spans="1:10" ht="12.75" customHeight="1">
      <c r="A444" s="757"/>
      <c r="B444" s="757"/>
      <c r="C444" s="758"/>
      <c r="D444" s="757"/>
      <c r="E444" s="759"/>
      <c r="F444" s="760"/>
      <c r="G444" s="760"/>
      <c r="H444" s="689"/>
      <c r="I444" s="690"/>
      <c r="J444" s="690"/>
    </row>
    <row r="445" spans="1:10" ht="12.75" customHeight="1">
      <c r="A445" s="757"/>
      <c r="B445" s="757"/>
      <c r="C445" s="758"/>
      <c r="D445" s="757"/>
      <c r="E445" s="759"/>
      <c r="F445" s="760"/>
      <c r="G445" s="760"/>
      <c r="H445" s="689"/>
      <c r="I445" s="690"/>
      <c r="J445" s="690"/>
    </row>
    <row r="446" spans="1:10" ht="12.75" customHeight="1">
      <c r="A446" s="723" t="s">
        <v>46</v>
      </c>
      <c r="B446" s="724" t="s">
        <v>37</v>
      </c>
      <c r="C446" s="1025" t="s">
        <v>105</v>
      </c>
      <c r="D446" s="1026"/>
      <c r="E446" s="1026"/>
      <c r="F446" s="1022"/>
      <c r="G446" s="725" t="s">
        <v>40</v>
      </c>
      <c r="H446" s="689"/>
      <c r="I446" s="690"/>
      <c r="J446" s="690"/>
    </row>
    <row r="447" spans="1:10" ht="12.75" customHeight="1">
      <c r="A447" s="772" t="s">
        <v>1874</v>
      </c>
      <c r="B447" s="773" t="s">
        <v>1076</v>
      </c>
      <c r="C447" s="1034" t="s">
        <v>1875</v>
      </c>
      <c r="D447" s="1015"/>
      <c r="E447" s="1016"/>
      <c r="F447" s="728">
        <f>G472</f>
        <v>246.245672338308</v>
      </c>
      <c r="G447" s="774" t="s">
        <v>122</v>
      </c>
      <c r="H447" s="766">
        <v>45047</v>
      </c>
      <c r="I447" s="690"/>
      <c r="J447" s="690">
        <v>283.12626600000004</v>
      </c>
    </row>
    <row r="448" spans="1:10" ht="12.75" customHeight="1">
      <c r="A448" s="1028" t="s">
        <v>1802</v>
      </c>
      <c r="B448" s="1015"/>
      <c r="C448" s="1015"/>
      <c r="D448" s="1015"/>
      <c r="E448" s="1015"/>
      <c r="F448" s="1015"/>
      <c r="G448" s="1029"/>
      <c r="H448" s="689"/>
      <c r="I448" s="690"/>
      <c r="J448" s="690"/>
    </row>
    <row r="449" spans="1:10" ht="12.75" customHeight="1">
      <c r="A449" s="732" t="s">
        <v>1480</v>
      </c>
      <c r="B449" s="732" t="s">
        <v>46</v>
      </c>
      <c r="C449" s="733" t="s">
        <v>1803</v>
      </c>
      <c r="D449" s="732" t="s">
        <v>141</v>
      </c>
      <c r="E449" s="734" t="s">
        <v>106</v>
      </c>
      <c r="F449" s="735" t="s">
        <v>1804</v>
      </c>
      <c r="G449" s="735" t="s">
        <v>1805</v>
      </c>
      <c r="H449" s="689"/>
      <c r="I449" s="690"/>
      <c r="J449" s="690" t="s">
        <v>1804</v>
      </c>
    </row>
    <row r="450" spans="1:10" ht="12.75" customHeight="1">
      <c r="A450" s="736" t="s">
        <v>68</v>
      </c>
      <c r="B450" s="736" t="s">
        <v>1876</v>
      </c>
      <c r="C450" s="737" t="s">
        <v>1877</v>
      </c>
      <c r="D450" s="736" t="s">
        <v>1584</v>
      </c>
      <c r="E450" s="738">
        <v>1</v>
      </c>
      <c r="F450" s="704">
        <f t="shared" ref="F450:F453" si="64">J450-J450*$K$7</f>
        <v>189.08973857999999</v>
      </c>
      <c r="G450" s="739">
        <f t="shared" ref="G450:G451" si="65">E450*F450</f>
        <v>189.08973857999999</v>
      </c>
      <c r="H450" s="689"/>
      <c r="I450" s="690"/>
      <c r="J450" s="690">
        <v>217.41</v>
      </c>
    </row>
    <row r="451" spans="1:10" ht="12.75" customHeight="1">
      <c r="A451" s="736" t="s">
        <v>68</v>
      </c>
      <c r="B451" s="736" t="s">
        <v>1878</v>
      </c>
      <c r="C451" s="737" t="s">
        <v>1879</v>
      </c>
      <c r="D451" s="736" t="s">
        <v>1880</v>
      </c>
      <c r="E451" s="738">
        <v>0.26500000000000001</v>
      </c>
      <c r="F451" s="704">
        <f t="shared" si="64"/>
        <v>20.917198900000002</v>
      </c>
      <c r="G451" s="739">
        <f t="shared" si="65"/>
        <v>5.543057708500001</v>
      </c>
      <c r="H451" s="689"/>
      <c r="I451" s="690"/>
      <c r="J451" s="690">
        <v>24.05</v>
      </c>
    </row>
    <row r="452" spans="1:10" ht="12.75" customHeight="1">
      <c r="A452" s="736" t="s">
        <v>68</v>
      </c>
      <c r="B452" s="736" t="s">
        <v>1881</v>
      </c>
      <c r="C452" s="737" t="s">
        <v>1882</v>
      </c>
      <c r="D452" s="736" t="s">
        <v>1584</v>
      </c>
      <c r="E452" s="738">
        <v>2.0495999999999999</v>
      </c>
      <c r="F452" s="704">
        <f t="shared" si="64"/>
        <v>11.219620200000001</v>
      </c>
      <c r="G452" s="739">
        <f t="shared" ref="G452:G453" si="66">F452*E452</f>
        <v>22.995733561920002</v>
      </c>
      <c r="H452" s="689"/>
      <c r="I452" s="690"/>
      <c r="J452" s="690">
        <v>12.9</v>
      </c>
    </row>
    <row r="453" spans="1:10" ht="12.75" customHeight="1">
      <c r="A453" s="736" t="s">
        <v>68</v>
      </c>
      <c r="B453" s="736" t="s">
        <v>1883</v>
      </c>
      <c r="C453" s="737" t="s">
        <v>1884</v>
      </c>
      <c r="D453" s="736" t="s">
        <v>1880</v>
      </c>
      <c r="E453" s="738">
        <v>5.9799999999999999E-2</v>
      </c>
      <c r="F453" s="704">
        <f t="shared" si="64"/>
        <v>6.6274035600000003</v>
      </c>
      <c r="G453" s="739">
        <f t="shared" si="66"/>
        <v>0.39631873288800001</v>
      </c>
      <c r="H453" s="689"/>
      <c r="I453" s="690"/>
      <c r="J453" s="690">
        <v>7.62</v>
      </c>
    </row>
    <row r="454" spans="1:10" ht="12.75" customHeight="1">
      <c r="A454" s="736"/>
      <c r="B454" s="736"/>
      <c r="C454" s="737"/>
      <c r="D454" s="736"/>
      <c r="E454" s="738"/>
      <c r="F454" s="739"/>
      <c r="G454" s="739"/>
      <c r="H454" s="689"/>
      <c r="I454" s="690"/>
      <c r="J454" s="690"/>
    </row>
    <row r="455" spans="1:10" ht="12.75" customHeight="1">
      <c r="A455" s="1030" t="s">
        <v>1806</v>
      </c>
      <c r="B455" s="982"/>
      <c r="C455" s="982"/>
      <c r="D455" s="982"/>
      <c r="E455" s="982"/>
      <c r="F455" s="983"/>
      <c r="G455" s="740">
        <f>SUM(G450:G454)</f>
        <v>218.024848583308</v>
      </c>
      <c r="H455" s="689"/>
      <c r="I455" s="690"/>
      <c r="J455" s="690"/>
    </row>
    <row r="456" spans="1:10" ht="12.75" customHeight="1">
      <c r="A456" s="741"/>
      <c r="B456" s="742"/>
      <c r="C456" s="743"/>
      <c r="D456" s="744"/>
      <c r="E456" s="745"/>
      <c r="F456" s="746"/>
      <c r="G456" s="747"/>
      <c r="H456" s="689"/>
      <c r="I456" s="690"/>
      <c r="J456" s="690"/>
    </row>
    <row r="457" spans="1:10" ht="12.75" customHeight="1">
      <c r="A457" s="1031" t="s">
        <v>1570</v>
      </c>
      <c r="B457" s="982"/>
      <c r="C457" s="982"/>
      <c r="D457" s="982"/>
      <c r="E457" s="982"/>
      <c r="F457" s="982"/>
      <c r="G457" s="983"/>
      <c r="H457" s="689"/>
      <c r="I457" s="690"/>
      <c r="J457" s="690"/>
    </row>
    <row r="458" spans="1:10" ht="12.75" customHeight="1">
      <c r="A458" s="732" t="s">
        <v>1480</v>
      </c>
      <c r="B458" s="732" t="s">
        <v>46</v>
      </c>
      <c r="C458" s="733" t="s">
        <v>1803</v>
      </c>
      <c r="D458" s="732" t="s">
        <v>141</v>
      </c>
      <c r="E458" s="734" t="s">
        <v>106</v>
      </c>
      <c r="F458" s="735" t="s">
        <v>1804</v>
      </c>
      <c r="G458" s="735" t="s">
        <v>1805</v>
      </c>
      <c r="H458" s="689"/>
      <c r="I458" s="690"/>
      <c r="J458" s="690" t="s">
        <v>1804</v>
      </c>
    </row>
    <row r="459" spans="1:10" ht="12.75" customHeight="1">
      <c r="A459" s="736" t="s">
        <v>68</v>
      </c>
      <c r="B459" s="736" t="s">
        <v>1885</v>
      </c>
      <c r="C459" s="737" t="s">
        <v>1842</v>
      </c>
      <c r="D459" s="736" t="s">
        <v>1522</v>
      </c>
      <c r="E459" s="738">
        <v>0.5</v>
      </c>
      <c r="F459" s="704">
        <f t="shared" ref="F459:F460" si="67">J459-J459*$K$7</f>
        <v>17.707865680000001</v>
      </c>
      <c r="G459" s="739">
        <f t="shared" ref="G459:G460" si="68">E459*F459</f>
        <v>8.8539328400000006</v>
      </c>
      <c r="H459" s="689"/>
      <c r="I459" s="690"/>
      <c r="J459" s="690">
        <v>20.36</v>
      </c>
    </row>
    <row r="460" spans="1:10" ht="12.75" customHeight="1">
      <c r="A460" s="736" t="s">
        <v>68</v>
      </c>
      <c r="B460" s="736" t="s">
        <v>1886</v>
      </c>
      <c r="C460" s="737" t="s">
        <v>1887</v>
      </c>
      <c r="D460" s="736" t="s">
        <v>1522</v>
      </c>
      <c r="E460" s="738">
        <v>0.75</v>
      </c>
      <c r="F460" s="704">
        <f t="shared" si="67"/>
        <v>25.822521220000002</v>
      </c>
      <c r="G460" s="739">
        <f t="shared" si="68"/>
        <v>19.366890915000003</v>
      </c>
      <c r="H460" s="689"/>
      <c r="I460" s="690"/>
      <c r="J460" s="690">
        <v>29.69</v>
      </c>
    </row>
    <row r="461" spans="1:10" ht="12.75" customHeight="1">
      <c r="A461" s="736"/>
      <c r="B461" s="736"/>
      <c r="C461" s="737"/>
      <c r="D461" s="736"/>
      <c r="E461" s="738"/>
      <c r="F461" s="739"/>
      <c r="G461" s="739"/>
      <c r="H461" s="689"/>
      <c r="I461" s="690"/>
      <c r="J461" s="690"/>
    </row>
    <row r="462" spans="1:10" ht="12.75" customHeight="1">
      <c r="A462" s="736"/>
      <c r="B462" s="736"/>
      <c r="C462" s="737"/>
      <c r="D462" s="736"/>
      <c r="E462" s="738"/>
      <c r="F462" s="739"/>
      <c r="G462" s="739"/>
      <c r="H462" s="689"/>
      <c r="I462" s="690"/>
      <c r="J462" s="690"/>
    </row>
    <row r="463" spans="1:10" ht="12.75" customHeight="1">
      <c r="A463" s="1030" t="s">
        <v>1806</v>
      </c>
      <c r="B463" s="982"/>
      <c r="C463" s="982"/>
      <c r="D463" s="982"/>
      <c r="E463" s="982"/>
      <c r="F463" s="983"/>
      <c r="G463" s="740">
        <f>SUM(G459:G462)</f>
        <v>28.220823755000005</v>
      </c>
      <c r="H463" s="689"/>
      <c r="I463" s="690"/>
      <c r="J463" s="690"/>
    </row>
    <row r="464" spans="1:10" ht="12.75" customHeight="1">
      <c r="A464" s="741"/>
      <c r="B464" s="742"/>
      <c r="C464" s="748"/>
      <c r="D464" s="742"/>
      <c r="E464" s="749"/>
      <c r="F464" s="750"/>
      <c r="G464" s="747"/>
      <c r="H464" s="689"/>
      <c r="I464" s="690"/>
      <c r="J464" s="690"/>
    </row>
    <row r="465" spans="1:10" ht="12.75" customHeight="1">
      <c r="A465" s="1031" t="s">
        <v>1807</v>
      </c>
      <c r="B465" s="982"/>
      <c r="C465" s="982"/>
      <c r="D465" s="982"/>
      <c r="E465" s="982"/>
      <c r="F465" s="982"/>
      <c r="G465" s="983"/>
      <c r="H465" s="689"/>
      <c r="I465" s="690"/>
      <c r="J465" s="690"/>
    </row>
    <row r="466" spans="1:10" ht="12.75" customHeight="1">
      <c r="A466" s="732" t="s">
        <v>1480</v>
      </c>
      <c r="B466" s="732" t="s">
        <v>46</v>
      </c>
      <c r="C466" s="733" t="s">
        <v>1803</v>
      </c>
      <c r="D466" s="732" t="s">
        <v>141</v>
      </c>
      <c r="E466" s="734" t="s">
        <v>106</v>
      </c>
      <c r="F466" s="735" t="s">
        <v>1804</v>
      </c>
      <c r="G466" s="735" t="s">
        <v>1805</v>
      </c>
      <c r="H466" s="689"/>
      <c r="I466" s="690"/>
      <c r="J466" s="690" t="s">
        <v>1804</v>
      </c>
    </row>
    <row r="467" spans="1:10" ht="12.75" customHeight="1">
      <c r="A467" s="736"/>
      <c r="B467" s="736"/>
      <c r="C467" s="737"/>
      <c r="D467" s="736"/>
      <c r="E467" s="738"/>
      <c r="F467" s="739"/>
      <c r="G467" s="739"/>
      <c r="H467" s="689"/>
      <c r="I467" s="690"/>
      <c r="J467" s="690"/>
    </row>
    <row r="468" spans="1:10" ht="12.75" customHeight="1">
      <c r="A468" s="736"/>
      <c r="B468" s="736"/>
      <c r="C468" s="737"/>
      <c r="D468" s="736"/>
      <c r="E468" s="738"/>
      <c r="F468" s="739"/>
      <c r="G468" s="739"/>
      <c r="H468" s="689"/>
      <c r="I468" s="690"/>
      <c r="J468" s="690"/>
    </row>
    <row r="469" spans="1:10" ht="12.75" customHeight="1">
      <c r="A469" s="736"/>
      <c r="B469" s="736"/>
      <c r="C469" s="737" t="str">
        <f>IF(B469="","",IF(A469="SINAPI",VLOOKUP(B469,'Referência NÃO DESONERADO'!$A:$D,2,0),IF(A469="COTAÇÃO",VLOOKUP(B469,'Mapa Cotações'!$A:$N,2,0))))</f>
        <v/>
      </c>
      <c r="D469" s="736" t="str">
        <f>IF(B469="","",IF(A469="SINAPI",VLOOKUP(B469,'Referência NÃO DESONERADO'!$A:$D,3,0),IF(A469="COTAÇÃO",VLOOKUP(B469,'Mapa Cotações'!$A:$N,3,0))))</f>
        <v/>
      </c>
      <c r="E469" s="738"/>
      <c r="F469" s="739" t="str">
        <f>IF(B469="","",IF('Planilha Orçamentária'!$H$2="NÃO DESONERADO",(IF(A469="SINAPI",VLOOKUP(B469,'Referência NÃO DESONERADO'!$A:$D,4,0),IF(A469="ORSE",VLOOKUP(B469,'Referência NÃO DESONERADO'!$F:$I,4,0),IF(A469="COTAÇÃO",VLOOKUP(B469,'Mapa Cotações'!$A:$N,13,0))))),(IF(A469="SINAPI",VLOOKUP(B469,'Referência DESONERADO'!$A:$D,4,0),IF(A469="ORSE",VLOOKUP(B469,'Referência DESONERADO'!$F:$I,4,0),IF(A469="COTAÇÃO",VLOOKUP(B469,'Mapa Cotações'!$A:$N,13,0)))))))</f>
        <v/>
      </c>
      <c r="G469" s="739" t="str">
        <f>IF(D469="","",E469*F469)</f>
        <v/>
      </c>
      <c r="H469" s="689"/>
      <c r="I469" s="690"/>
      <c r="J469" s="690" t="s">
        <v>2</v>
      </c>
    </row>
    <row r="470" spans="1:10" ht="12.75" customHeight="1">
      <c r="A470" s="1030" t="s">
        <v>1806</v>
      </c>
      <c r="B470" s="982"/>
      <c r="C470" s="982"/>
      <c r="D470" s="982"/>
      <c r="E470" s="982"/>
      <c r="F470" s="983"/>
      <c r="G470" s="740">
        <f>G467</f>
        <v>0</v>
      </c>
      <c r="H470" s="689"/>
      <c r="I470" s="690"/>
      <c r="J470" s="690"/>
    </row>
    <row r="471" spans="1:10" ht="12.75" customHeight="1">
      <c r="A471" s="741"/>
      <c r="B471" s="742"/>
      <c r="C471" s="751"/>
      <c r="D471" s="752"/>
      <c r="E471" s="753"/>
      <c r="F471" s="754"/>
      <c r="G471" s="755"/>
      <c r="H471" s="689"/>
      <c r="I471" s="690"/>
      <c r="J471" s="690"/>
    </row>
    <row r="472" spans="1:10" ht="12.75" customHeight="1">
      <c r="A472" s="1032" t="s">
        <v>173</v>
      </c>
      <c r="B472" s="982"/>
      <c r="C472" s="982"/>
      <c r="D472" s="982"/>
      <c r="E472" s="982"/>
      <c r="F472" s="1033"/>
      <c r="G472" s="756">
        <f>SUM(G455,G463,G470)</f>
        <v>246.245672338308</v>
      </c>
      <c r="H472" s="689"/>
      <c r="I472" s="690"/>
      <c r="J472" s="690"/>
    </row>
    <row r="473" spans="1:10" ht="12.75" customHeight="1">
      <c r="A473" s="757"/>
      <c r="B473" s="757"/>
      <c r="C473" s="758"/>
      <c r="D473" s="757"/>
      <c r="E473" s="759"/>
      <c r="F473" s="760"/>
      <c r="G473" s="760"/>
      <c r="H473" s="689"/>
      <c r="I473" s="690"/>
      <c r="J473" s="690"/>
    </row>
    <row r="474" spans="1:10" ht="12.75" customHeight="1">
      <c r="A474" s="757"/>
      <c r="B474" s="757"/>
      <c r="C474" s="758"/>
      <c r="D474" s="757"/>
      <c r="E474" s="759"/>
      <c r="F474" s="760"/>
      <c r="G474" s="760"/>
      <c r="H474" s="689"/>
      <c r="I474" s="690"/>
      <c r="J474" s="690"/>
    </row>
    <row r="475" spans="1:10" ht="12.75" customHeight="1">
      <c r="A475" s="723" t="s">
        <v>46</v>
      </c>
      <c r="B475" s="724" t="s">
        <v>37</v>
      </c>
      <c r="C475" s="1025" t="s">
        <v>105</v>
      </c>
      <c r="D475" s="1026"/>
      <c r="E475" s="1026"/>
      <c r="F475" s="1022"/>
      <c r="G475" s="725" t="s">
        <v>40</v>
      </c>
      <c r="H475" s="689"/>
      <c r="I475" s="690"/>
      <c r="J475" s="690"/>
    </row>
    <row r="476" spans="1:10" ht="12.75" customHeight="1">
      <c r="A476" s="726" t="s">
        <v>1888</v>
      </c>
      <c r="B476" s="775" t="s">
        <v>1079</v>
      </c>
      <c r="C476" s="1046" t="str">
        <f>VLOOKUP(B476,'Memória de Cálculo'!$A:$J,2,0)</f>
        <v>FORNECIMENTO E INSTALAÇÃO DE BRISE METÁLICO DE ALUMÍNIO REF. 84F, 45° L, DA FIBROCELL OU SIMILAR</v>
      </c>
      <c r="D476" s="1015"/>
      <c r="E476" s="1016"/>
      <c r="F476" s="728">
        <f>G496</f>
        <v>169.59890999999999</v>
      </c>
      <c r="G476" s="729" t="s">
        <v>122</v>
      </c>
      <c r="H476" s="766">
        <v>45078</v>
      </c>
      <c r="I476" s="690"/>
      <c r="J476" s="690">
        <v>195</v>
      </c>
    </row>
    <row r="477" spans="1:10" ht="12.75" customHeight="1">
      <c r="A477" s="1028" t="s">
        <v>1802</v>
      </c>
      <c r="B477" s="1015"/>
      <c r="C477" s="1015"/>
      <c r="D477" s="1015"/>
      <c r="E477" s="1015"/>
      <c r="F477" s="1015"/>
      <c r="G477" s="1029"/>
      <c r="H477" s="689"/>
      <c r="I477" s="690"/>
      <c r="J477" s="690"/>
    </row>
    <row r="478" spans="1:10" ht="12.75" customHeight="1">
      <c r="A478" s="732" t="s">
        <v>1480</v>
      </c>
      <c r="B478" s="732" t="s">
        <v>46</v>
      </c>
      <c r="C478" s="733" t="s">
        <v>1803</v>
      </c>
      <c r="D478" s="732" t="s">
        <v>141</v>
      </c>
      <c r="E478" s="734" t="s">
        <v>106</v>
      </c>
      <c r="F478" s="735" t="s">
        <v>1804</v>
      </c>
      <c r="G478" s="735" t="s">
        <v>1805</v>
      </c>
      <c r="H478" s="689"/>
      <c r="I478" s="690"/>
      <c r="J478" s="690" t="s">
        <v>1804</v>
      </c>
    </row>
    <row r="479" spans="1:10" ht="12.75" customHeight="1">
      <c r="A479" s="736">
        <v>9291</v>
      </c>
      <c r="B479" s="736" t="s">
        <v>129</v>
      </c>
      <c r="C479" s="737" t="s">
        <v>1889</v>
      </c>
      <c r="D479" s="736" t="s">
        <v>1584</v>
      </c>
      <c r="E479" s="738">
        <v>1</v>
      </c>
      <c r="F479" s="704">
        <f t="shared" ref="F479" si="69">J479-J479*$K$7</f>
        <v>169.59890999999999</v>
      </c>
      <c r="G479" s="739">
        <f>IF(D479="","",E479*F479)</f>
        <v>169.59890999999999</v>
      </c>
      <c r="H479" s="689"/>
      <c r="I479" s="690"/>
      <c r="J479" s="690">
        <v>195</v>
      </c>
    </row>
    <row r="480" spans="1:10" ht="12.75" customHeight="1">
      <c r="A480" s="736"/>
      <c r="B480" s="736"/>
      <c r="C480" s="737"/>
      <c r="D480" s="736"/>
      <c r="E480" s="738"/>
      <c r="F480" s="739"/>
      <c r="G480" s="739"/>
      <c r="H480" s="689"/>
      <c r="I480" s="690"/>
      <c r="J480" s="690"/>
    </row>
    <row r="481" spans="1:10" ht="12.75" customHeight="1">
      <c r="A481" s="1030" t="s">
        <v>1806</v>
      </c>
      <c r="B481" s="982"/>
      <c r="C481" s="982"/>
      <c r="D481" s="982"/>
      <c r="E481" s="982"/>
      <c r="F481" s="983"/>
      <c r="G481" s="740">
        <f>SUM(G479:G480)</f>
        <v>169.59890999999999</v>
      </c>
      <c r="H481" s="689"/>
      <c r="I481" s="690"/>
      <c r="J481" s="690"/>
    </row>
    <row r="482" spans="1:10" ht="12.75" customHeight="1">
      <c r="A482" s="741"/>
      <c r="B482" s="742"/>
      <c r="C482" s="743"/>
      <c r="D482" s="744"/>
      <c r="E482" s="745"/>
      <c r="F482" s="746"/>
      <c r="G482" s="747"/>
      <c r="H482" s="689"/>
      <c r="I482" s="690"/>
      <c r="J482" s="690"/>
    </row>
    <row r="483" spans="1:10" ht="12.75" customHeight="1">
      <c r="A483" s="1031" t="s">
        <v>1570</v>
      </c>
      <c r="B483" s="982"/>
      <c r="C483" s="982"/>
      <c r="D483" s="982"/>
      <c r="E483" s="982"/>
      <c r="F483" s="982"/>
      <c r="G483" s="983"/>
      <c r="H483" s="689"/>
      <c r="I483" s="690"/>
      <c r="J483" s="690"/>
    </row>
    <row r="484" spans="1:10" ht="12.75" customHeight="1">
      <c r="A484" s="732" t="s">
        <v>1480</v>
      </c>
      <c r="B484" s="732" t="s">
        <v>46</v>
      </c>
      <c r="C484" s="733" t="s">
        <v>1803</v>
      </c>
      <c r="D484" s="732" t="s">
        <v>141</v>
      </c>
      <c r="E484" s="734" t="s">
        <v>106</v>
      </c>
      <c r="F484" s="735" t="s">
        <v>1804</v>
      </c>
      <c r="G484" s="735" t="s">
        <v>1805</v>
      </c>
      <c r="H484" s="689"/>
      <c r="I484" s="690"/>
      <c r="J484" s="690" t="s">
        <v>1804</v>
      </c>
    </row>
    <row r="485" spans="1:10" ht="12.75" customHeight="1">
      <c r="A485" s="736"/>
      <c r="B485" s="736"/>
      <c r="C485" s="737"/>
      <c r="D485" s="736"/>
      <c r="E485" s="738"/>
      <c r="F485" s="739"/>
      <c r="G485" s="739"/>
      <c r="H485" s="689"/>
      <c r="I485" s="690"/>
      <c r="J485" s="690"/>
    </row>
    <row r="486" spans="1:10" ht="12.75" customHeight="1">
      <c r="A486" s="736"/>
      <c r="B486" s="736"/>
      <c r="C486" s="737"/>
      <c r="D486" s="736"/>
      <c r="E486" s="738"/>
      <c r="F486" s="739"/>
      <c r="G486" s="739"/>
      <c r="H486" s="689"/>
      <c r="I486" s="690"/>
      <c r="J486" s="690"/>
    </row>
    <row r="487" spans="1:10" ht="12.75" customHeight="1">
      <c r="A487" s="736"/>
      <c r="B487" s="736"/>
      <c r="C487" s="737"/>
      <c r="D487" s="736"/>
      <c r="E487" s="738"/>
      <c r="F487" s="739"/>
      <c r="G487" s="739"/>
      <c r="H487" s="689"/>
      <c r="I487" s="690"/>
      <c r="J487" s="690"/>
    </row>
    <row r="488" spans="1:10" ht="12.75" customHeight="1">
      <c r="A488" s="1030" t="s">
        <v>1806</v>
      </c>
      <c r="B488" s="982"/>
      <c r="C488" s="982"/>
      <c r="D488" s="982"/>
      <c r="E488" s="982"/>
      <c r="F488" s="983"/>
      <c r="G488" s="740" t="str">
        <f>IF(F485="","",(SUM(G485:G487)))</f>
        <v/>
      </c>
      <c r="H488" s="689"/>
      <c r="I488" s="690"/>
      <c r="J488" s="690"/>
    </row>
    <row r="489" spans="1:10" ht="12.75" customHeight="1">
      <c r="A489" s="741"/>
      <c r="B489" s="742"/>
      <c r="C489" s="748"/>
      <c r="D489" s="742"/>
      <c r="E489" s="749"/>
      <c r="F489" s="750"/>
      <c r="G489" s="747"/>
      <c r="H489" s="689"/>
      <c r="I489" s="690"/>
      <c r="J489" s="690"/>
    </row>
    <row r="490" spans="1:10" ht="12.75" customHeight="1">
      <c r="A490" s="1031" t="s">
        <v>1807</v>
      </c>
      <c r="B490" s="982"/>
      <c r="C490" s="982"/>
      <c r="D490" s="982"/>
      <c r="E490" s="982"/>
      <c r="F490" s="982"/>
      <c r="G490" s="983"/>
      <c r="H490" s="689"/>
      <c r="I490" s="690"/>
      <c r="J490" s="690"/>
    </row>
    <row r="491" spans="1:10" ht="12.75" customHeight="1">
      <c r="A491" s="732" t="s">
        <v>1480</v>
      </c>
      <c r="B491" s="732" t="s">
        <v>46</v>
      </c>
      <c r="C491" s="733" t="s">
        <v>1803</v>
      </c>
      <c r="D491" s="732" t="s">
        <v>141</v>
      </c>
      <c r="E491" s="734" t="s">
        <v>106</v>
      </c>
      <c r="F491" s="735" t="s">
        <v>1804</v>
      </c>
      <c r="G491" s="735" t="s">
        <v>1805</v>
      </c>
      <c r="H491" s="689"/>
      <c r="I491" s="690"/>
      <c r="J491" s="690" t="s">
        <v>1804</v>
      </c>
    </row>
    <row r="492" spans="1:10" ht="12.75" customHeight="1">
      <c r="A492" s="736"/>
      <c r="B492" s="736"/>
      <c r="C492" s="737"/>
      <c r="D492" s="736"/>
      <c r="E492" s="738"/>
      <c r="F492" s="739"/>
      <c r="G492" s="739" t="str">
        <f t="shared" ref="G492:G493" si="70">IF(D492="","",E492*F492)</f>
        <v/>
      </c>
      <c r="H492" s="689"/>
      <c r="I492" s="690"/>
      <c r="J492" s="690"/>
    </row>
    <row r="493" spans="1:10" ht="12.75" customHeight="1">
      <c r="A493" s="736"/>
      <c r="B493" s="736"/>
      <c r="C493" s="737"/>
      <c r="D493" s="736"/>
      <c r="E493" s="738"/>
      <c r="F493" s="739"/>
      <c r="G493" s="739" t="str">
        <f t="shared" si="70"/>
        <v/>
      </c>
      <c r="H493" s="689"/>
      <c r="I493" s="690"/>
      <c r="J493" s="690"/>
    </row>
    <row r="494" spans="1:10" ht="12.75" customHeight="1">
      <c r="A494" s="1030" t="s">
        <v>1806</v>
      </c>
      <c r="B494" s="982"/>
      <c r="C494" s="982"/>
      <c r="D494" s="982"/>
      <c r="E494" s="982"/>
      <c r="F494" s="983"/>
      <c r="G494" s="740">
        <f>SUM(G492:G493)</f>
        <v>0</v>
      </c>
      <c r="H494" s="689"/>
      <c r="I494" s="690"/>
      <c r="J494" s="690"/>
    </row>
    <row r="495" spans="1:10" ht="12.75" customHeight="1">
      <c r="A495" s="741"/>
      <c r="B495" s="742"/>
      <c r="C495" s="751"/>
      <c r="D495" s="752"/>
      <c r="E495" s="753"/>
      <c r="F495" s="754"/>
      <c r="G495" s="755"/>
      <c r="H495" s="689"/>
      <c r="I495" s="690"/>
      <c r="J495" s="690"/>
    </row>
    <row r="496" spans="1:10" ht="12.75" customHeight="1">
      <c r="A496" s="1032" t="s">
        <v>173</v>
      </c>
      <c r="B496" s="982"/>
      <c r="C496" s="982"/>
      <c r="D496" s="982"/>
      <c r="E496" s="982"/>
      <c r="F496" s="1033"/>
      <c r="G496" s="756">
        <f>SUM(G481,G488,G494)</f>
        <v>169.59890999999999</v>
      </c>
      <c r="H496" s="689"/>
      <c r="I496" s="690"/>
      <c r="J496" s="690"/>
    </row>
    <row r="497" spans="1:10" ht="12.75" customHeight="1">
      <c r="A497" s="757"/>
      <c r="B497" s="757"/>
      <c r="C497" s="758"/>
      <c r="D497" s="757"/>
      <c r="E497" s="759"/>
      <c r="F497" s="760"/>
      <c r="G497" s="760"/>
      <c r="H497" s="689"/>
      <c r="I497" s="690"/>
      <c r="J497" s="690"/>
    </row>
    <row r="498" spans="1:10" ht="12.75" customHeight="1">
      <c r="A498" s="757"/>
      <c r="B498" s="757"/>
      <c r="C498" s="758"/>
      <c r="D498" s="757"/>
      <c r="E498" s="759"/>
      <c r="F498" s="760"/>
      <c r="G498" s="760"/>
      <c r="H498" s="689"/>
      <c r="I498" s="690"/>
      <c r="J498" s="690"/>
    </row>
    <row r="499" spans="1:10" ht="12.75" customHeight="1">
      <c r="A499" s="723" t="s">
        <v>46</v>
      </c>
      <c r="B499" s="724" t="s">
        <v>37</v>
      </c>
      <c r="C499" s="1025" t="s">
        <v>105</v>
      </c>
      <c r="D499" s="1026"/>
      <c r="E499" s="1026"/>
      <c r="F499" s="1022"/>
      <c r="G499" s="725" t="s">
        <v>40</v>
      </c>
      <c r="H499" s="689"/>
      <c r="I499" s="690"/>
      <c r="J499" s="690"/>
    </row>
    <row r="500" spans="1:10" ht="25.5">
      <c r="A500" s="776" t="s">
        <v>1890</v>
      </c>
      <c r="B500" s="775" t="s">
        <v>1081</v>
      </c>
      <c r="C500" s="1027" t="s">
        <v>1082</v>
      </c>
      <c r="D500" s="1015"/>
      <c r="E500" s="1016"/>
      <c r="F500" s="728">
        <f>G523</f>
        <v>450.49819186000002</v>
      </c>
      <c r="G500" s="729" t="s">
        <v>122</v>
      </c>
      <c r="H500" s="777" t="s">
        <v>1891</v>
      </c>
      <c r="I500" s="690"/>
      <c r="J500" s="690">
        <v>517.97</v>
      </c>
    </row>
    <row r="501" spans="1:10" ht="12.75" customHeight="1">
      <c r="A501" s="1028" t="s">
        <v>1802</v>
      </c>
      <c r="B501" s="1015"/>
      <c r="C501" s="1015"/>
      <c r="D501" s="1015"/>
      <c r="E501" s="1015"/>
      <c r="F501" s="1015"/>
      <c r="G501" s="1029"/>
      <c r="H501" s="689"/>
      <c r="I501" s="690"/>
      <c r="J501" s="690"/>
    </row>
    <row r="502" spans="1:10" ht="12.75" customHeight="1">
      <c r="A502" s="732" t="s">
        <v>1480</v>
      </c>
      <c r="B502" s="732" t="s">
        <v>46</v>
      </c>
      <c r="C502" s="733" t="s">
        <v>1803</v>
      </c>
      <c r="D502" s="732" t="s">
        <v>141</v>
      </c>
      <c r="E502" s="734" t="s">
        <v>106</v>
      </c>
      <c r="F502" s="735" t="s">
        <v>1804</v>
      </c>
      <c r="G502" s="735" t="s">
        <v>1805</v>
      </c>
      <c r="H502" s="689"/>
      <c r="I502" s="690"/>
      <c r="J502" s="690" t="s">
        <v>1804</v>
      </c>
    </row>
    <row r="503" spans="1:10" ht="12.75" customHeight="1">
      <c r="A503" s="736" t="s">
        <v>1892</v>
      </c>
      <c r="B503" s="736" t="s">
        <v>1083</v>
      </c>
      <c r="C503" s="737" t="s">
        <v>1893</v>
      </c>
      <c r="D503" s="736" t="s">
        <v>1584</v>
      </c>
      <c r="E503" s="738">
        <v>1</v>
      </c>
      <c r="F503" s="704">
        <f t="shared" ref="F503:F505" si="71">J503-J503*$K$7</f>
        <v>110.64806836</v>
      </c>
      <c r="G503" s="739">
        <f t="shared" ref="G503:G505" si="72">IF(D503="","",E503*F503)</f>
        <v>110.64806836</v>
      </c>
      <c r="H503" s="689"/>
      <c r="I503" s="690"/>
      <c r="J503" s="690">
        <v>127.22</v>
      </c>
    </row>
    <row r="504" spans="1:10" ht="12.75" customHeight="1">
      <c r="A504" s="736">
        <v>36548</v>
      </c>
      <c r="B504" s="736" t="s">
        <v>1033</v>
      </c>
      <c r="C504" s="737" t="s">
        <v>1894</v>
      </c>
      <c r="D504" s="736" t="s">
        <v>1584</v>
      </c>
      <c r="E504" s="738">
        <v>1</v>
      </c>
      <c r="F504" s="704">
        <f t="shared" si="71"/>
        <v>192.48171678</v>
      </c>
      <c r="G504" s="739">
        <f t="shared" si="72"/>
        <v>192.48171678</v>
      </c>
      <c r="H504" s="689"/>
      <c r="I504" s="690"/>
      <c r="J504" s="690">
        <v>221.31</v>
      </c>
    </row>
    <row r="505" spans="1:10" ht="12.75" customHeight="1">
      <c r="A505" s="736" t="s">
        <v>1895</v>
      </c>
      <c r="B505" s="736" t="s">
        <v>1083</v>
      </c>
      <c r="C505" s="737" t="s">
        <v>1896</v>
      </c>
      <c r="D505" s="736" t="s">
        <v>1897</v>
      </c>
      <c r="E505" s="738">
        <v>1</v>
      </c>
      <c r="F505" s="704">
        <f t="shared" si="71"/>
        <v>5.80984984</v>
      </c>
      <c r="G505" s="739">
        <f t="shared" si="72"/>
        <v>5.80984984</v>
      </c>
      <c r="H505" s="689"/>
      <c r="I505" s="690"/>
      <c r="J505" s="690">
        <v>6.68</v>
      </c>
    </row>
    <row r="506" spans="1:10" ht="12.75" customHeight="1">
      <c r="A506" s="736"/>
      <c r="B506" s="736"/>
      <c r="C506" s="737"/>
      <c r="D506" s="736"/>
      <c r="E506" s="738"/>
      <c r="F506" s="739"/>
      <c r="G506" s="739"/>
      <c r="H506" s="689"/>
      <c r="I506" s="690"/>
      <c r="J506" s="690"/>
    </row>
    <row r="507" spans="1:10" ht="12.75" customHeight="1">
      <c r="A507" s="736"/>
      <c r="B507" s="736"/>
      <c r="C507" s="737"/>
      <c r="D507" s="736"/>
      <c r="E507" s="738"/>
      <c r="F507" s="739"/>
      <c r="G507" s="739"/>
      <c r="H507" s="689"/>
      <c r="I507" s="690"/>
      <c r="J507" s="690"/>
    </row>
    <row r="508" spans="1:10" ht="12.75" customHeight="1">
      <c r="A508" s="1030" t="s">
        <v>1806</v>
      </c>
      <c r="B508" s="982"/>
      <c r="C508" s="982"/>
      <c r="D508" s="982"/>
      <c r="E508" s="982"/>
      <c r="F508" s="983"/>
      <c r="G508" s="740">
        <f>SUM(G503:G507)</f>
        <v>308.93963497999999</v>
      </c>
      <c r="H508" s="689"/>
      <c r="I508" s="690"/>
      <c r="J508" s="690"/>
    </row>
    <row r="509" spans="1:10" ht="12.75" customHeight="1">
      <c r="A509" s="741"/>
      <c r="B509" s="742"/>
      <c r="C509" s="743"/>
      <c r="D509" s="744"/>
      <c r="E509" s="745"/>
      <c r="F509" s="746"/>
      <c r="G509" s="747"/>
      <c r="H509" s="689"/>
      <c r="I509" s="690"/>
      <c r="J509" s="690"/>
    </row>
    <row r="510" spans="1:10" ht="12.75" customHeight="1">
      <c r="A510" s="1031" t="s">
        <v>1570</v>
      </c>
      <c r="B510" s="982"/>
      <c r="C510" s="982"/>
      <c r="D510" s="982"/>
      <c r="E510" s="982"/>
      <c r="F510" s="982"/>
      <c r="G510" s="983"/>
      <c r="H510" s="689"/>
      <c r="I510" s="690"/>
      <c r="J510" s="690"/>
    </row>
    <row r="511" spans="1:10" ht="12.75" customHeight="1">
      <c r="A511" s="732" t="s">
        <v>1480</v>
      </c>
      <c r="B511" s="732" t="s">
        <v>46</v>
      </c>
      <c r="C511" s="733" t="s">
        <v>1803</v>
      </c>
      <c r="D511" s="732" t="s">
        <v>141</v>
      </c>
      <c r="E511" s="734" t="s">
        <v>106</v>
      </c>
      <c r="F511" s="735" t="s">
        <v>1804</v>
      </c>
      <c r="G511" s="735" t="s">
        <v>1805</v>
      </c>
      <c r="H511" s="689"/>
      <c r="I511" s="690"/>
      <c r="J511" s="690" t="s">
        <v>1804</v>
      </c>
    </row>
    <row r="512" spans="1:10" ht="12.75" customHeight="1">
      <c r="A512" s="736" t="s">
        <v>1083</v>
      </c>
      <c r="B512" s="736">
        <v>280020</v>
      </c>
      <c r="C512" s="737" t="s">
        <v>1898</v>
      </c>
      <c r="D512" s="736" t="s">
        <v>1788</v>
      </c>
      <c r="E512" s="738">
        <v>4</v>
      </c>
      <c r="F512" s="704">
        <f t="shared" ref="F512:F513" si="73">J512-J512*$K$7</f>
        <v>19.673473560000001</v>
      </c>
      <c r="G512" s="739">
        <f t="shared" ref="G512:G513" si="74">IF(D512="","",E512*F512)</f>
        <v>78.693894240000006</v>
      </c>
      <c r="H512" s="689"/>
      <c r="I512" s="690"/>
      <c r="J512" s="690">
        <v>22.62</v>
      </c>
    </row>
    <row r="513" spans="1:10" ht="12.75" customHeight="1">
      <c r="A513" s="736" t="s">
        <v>1083</v>
      </c>
      <c r="B513" s="736">
        <v>280003</v>
      </c>
      <c r="C513" s="737" t="s">
        <v>1899</v>
      </c>
      <c r="D513" s="736" t="s">
        <v>1788</v>
      </c>
      <c r="E513" s="738">
        <v>4</v>
      </c>
      <c r="F513" s="704">
        <f t="shared" si="73"/>
        <v>15.716165660000001</v>
      </c>
      <c r="G513" s="739">
        <f t="shared" si="74"/>
        <v>62.864662640000006</v>
      </c>
      <c r="H513" s="689"/>
      <c r="I513" s="690"/>
      <c r="J513" s="690">
        <v>18.07</v>
      </c>
    </row>
    <row r="514" spans="1:10" ht="12.75" customHeight="1">
      <c r="A514" s="736"/>
      <c r="B514" s="736"/>
      <c r="C514" s="737"/>
      <c r="D514" s="736"/>
      <c r="E514" s="738"/>
      <c r="F514" s="739"/>
      <c r="G514" s="739"/>
      <c r="H514" s="689"/>
      <c r="I514" s="690"/>
      <c r="J514" s="690"/>
    </row>
    <row r="515" spans="1:10" ht="12.75" customHeight="1">
      <c r="A515" s="1030" t="s">
        <v>1806</v>
      </c>
      <c r="B515" s="982"/>
      <c r="C515" s="982"/>
      <c r="D515" s="982"/>
      <c r="E515" s="982"/>
      <c r="F515" s="983"/>
      <c r="G515" s="740">
        <f>IF(F512="","",(SUM(G512:G514)))</f>
        <v>141.55855688000003</v>
      </c>
      <c r="H515" s="689"/>
      <c r="I515" s="690"/>
      <c r="J515" s="690"/>
    </row>
    <row r="516" spans="1:10" ht="12.75" customHeight="1">
      <c r="A516" s="741"/>
      <c r="B516" s="742"/>
      <c r="C516" s="748"/>
      <c r="D516" s="742"/>
      <c r="E516" s="749"/>
      <c r="F516" s="750"/>
      <c r="G516" s="747"/>
      <c r="H516" s="689"/>
      <c r="I516" s="690"/>
      <c r="J516" s="690"/>
    </row>
    <row r="517" spans="1:10" ht="12.75" customHeight="1">
      <c r="A517" s="1031" t="s">
        <v>1807</v>
      </c>
      <c r="B517" s="982"/>
      <c r="C517" s="982"/>
      <c r="D517" s="982"/>
      <c r="E517" s="982"/>
      <c r="F517" s="982"/>
      <c r="G517" s="983"/>
      <c r="H517" s="689"/>
      <c r="I517" s="690"/>
      <c r="J517" s="690"/>
    </row>
    <row r="518" spans="1:10" ht="12.75" customHeight="1">
      <c r="A518" s="732" t="s">
        <v>1480</v>
      </c>
      <c r="B518" s="732" t="s">
        <v>46</v>
      </c>
      <c r="C518" s="733" t="s">
        <v>1803</v>
      </c>
      <c r="D518" s="732" t="s">
        <v>141</v>
      </c>
      <c r="E518" s="734" t="s">
        <v>106</v>
      </c>
      <c r="F518" s="735" t="s">
        <v>1804</v>
      </c>
      <c r="G518" s="735" t="s">
        <v>1805</v>
      </c>
      <c r="H518" s="689"/>
      <c r="I518" s="690"/>
      <c r="J518" s="690" t="s">
        <v>1804</v>
      </c>
    </row>
    <row r="519" spans="1:10" ht="12.75" customHeight="1">
      <c r="A519" s="736"/>
      <c r="B519" s="736"/>
      <c r="C519" s="737"/>
      <c r="D519" s="736"/>
      <c r="E519" s="738"/>
      <c r="F519" s="739"/>
      <c r="G519" s="739" t="str">
        <f t="shared" ref="G519:G520" si="75">IF(D519="","",E519*F519)</f>
        <v/>
      </c>
      <c r="H519" s="689"/>
      <c r="I519" s="690"/>
      <c r="J519" s="690"/>
    </row>
    <row r="520" spans="1:10" ht="12.75" customHeight="1">
      <c r="A520" s="736"/>
      <c r="B520" s="736"/>
      <c r="C520" s="737"/>
      <c r="D520" s="736"/>
      <c r="E520" s="738"/>
      <c r="F520" s="739"/>
      <c r="G520" s="739" t="str">
        <f t="shared" si="75"/>
        <v/>
      </c>
      <c r="H520" s="689"/>
      <c r="I520" s="690"/>
      <c r="J520" s="690"/>
    </row>
    <row r="521" spans="1:10" ht="12.75" customHeight="1">
      <c r="A521" s="1030" t="s">
        <v>1806</v>
      </c>
      <c r="B521" s="982"/>
      <c r="C521" s="982"/>
      <c r="D521" s="982"/>
      <c r="E521" s="982"/>
      <c r="F521" s="983"/>
      <c r="G521" s="740">
        <f>SUM(G519:G520)</f>
        <v>0</v>
      </c>
      <c r="H521" s="689"/>
      <c r="I521" s="690"/>
      <c r="J521" s="690"/>
    </row>
    <row r="522" spans="1:10" ht="12.75" customHeight="1">
      <c r="A522" s="741"/>
      <c r="B522" s="742"/>
      <c r="C522" s="751"/>
      <c r="D522" s="752"/>
      <c r="E522" s="753"/>
      <c r="F522" s="754"/>
      <c r="G522" s="755"/>
      <c r="H522" s="689"/>
      <c r="I522" s="690"/>
      <c r="J522" s="690"/>
    </row>
    <row r="523" spans="1:10" ht="12.75" customHeight="1">
      <c r="A523" s="1032" t="s">
        <v>173</v>
      </c>
      <c r="B523" s="982"/>
      <c r="C523" s="982"/>
      <c r="D523" s="982"/>
      <c r="E523" s="982"/>
      <c r="F523" s="1033"/>
      <c r="G523" s="756">
        <f>SUM(G508,G515,G521)</f>
        <v>450.49819186000002</v>
      </c>
      <c r="H523" s="689"/>
      <c r="I523" s="690"/>
      <c r="J523" s="690"/>
    </row>
    <row r="524" spans="1:10" ht="12.75" customHeight="1">
      <c r="A524" s="757"/>
      <c r="B524" s="757"/>
      <c r="C524" s="758"/>
      <c r="D524" s="757"/>
      <c r="E524" s="759"/>
      <c r="F524" s="760"/>
      <c r="G524" s="760"/>
      <c r="H524" s="689"/>
      <c r="I524" s="690"/>
      <c r="J524" s="690"/>
    </row>
    <row r="525" spans="1:10" ht="12.75" customHeight="1">
      <c r="A525" s="757"/>
      <c r="B525" s="757"/>
      <c r="C525" s="758"/>
      <c r="D525" s="757"/>
      <c r="E525" s="759"/>
      <c r="F525" s="760"/>
      <c r="G525" s="760"/>
      <c r="H525" s="689"/>
      <c r="I525" s="690"/>
      <c r="J525" s="690"/>
    </row>
    <row r="526" spans="1:10" ht="12.75" customHeight="1">
      <c r="A526" s="723" t="s">
        <v>46</v>
      </c>
      <c r="B526" s="724" t="s">
        <v>37</v>
      </c>
      <c r="C526" s="1025" t="s">
        <v>105</v>
      </c>
      <c r="D526" s="1026"/>
      <c r="E526" s="1026"/>
      <c r="F526" s="1022"/>
      <c r="G526" s="725" t="s">
        <v>40</v>
      </c>
      <c r="H526" s="689"/>
      <c r="I526" s="690"/>
      <c r="J526" s="690"/>
    </row>
    <row r="527" spans="1:10" ht="12.75" customHeight="1">
      <c r="A527" s="726" t="s">
        <v>1900</v>
      </c>
      <c r="B527" s="768" t="s">
        <v>1093</v>
      </c>
      <c r="C527" s="1027" t="s">
        <v>1901</v>
      </c>
      <c r="D527" s="1015"/>
      <c r="E527" s="1016"/>
      <c r="F527" s="728">
        <f>G557</f>
        <v>297.92845271012806</v>
      </c>
      <c r="G527" s="729" t="s">
        <v>63</v>
      </c>
      <c r="H527" s="766">
        <v>45078</v>
      </c>
      <c r="I527" s="690"/>
      <c r="J527" s="690">
        <v>342.54965600000003</v>
      </c>
    </row>
    <row r="528" spans="1:10" ht="12.75" customHeight="1">
      <c r="A528" s="1028" t="s">
        <v>1802</v>
      </c>
      <c r="B528" s="1015"/>
      <c r="C528" s="1015"/>
      <c r="D528" s="1015"/>
      <c r="E528" s="1015"/>
      <c r="F528" s="1015"/>
      <c r="G528" s="1029"/>
      <c r="H528" s="689"/>
      <c r="I528" s="690"/>
      <c r="J528" s="690"/>
    </row>
    <row r="529" spans="1:10" ht="12.75" customHeight="1">
      <c r="A529" s="732" t="s">
        <v>1480</v>
      </c>
      <c r="B529" s="732" t="s">
        <v>46</v>
      </c>
      <c r="C529" s="733" t="s">
        <v>1803</v>
      </c>
      <c r="D529" s="732" t="s">
        <v>141</v>
      </c>
      <c r="E529" s="734" t="s">
        <v>106</v>
      </c>
      <c r="F529" s="735" t="s">
        <v>1804</v>
      </c>
      <c r="G529" s="735" t="s">
        <v>1805</v>
      </c>
      <c r="H529" s="689"/>
      <c r="I529" s="690"/>
      <c r="J529" s="690" t="s">
        <v>1804</v>
      </c>
    </row>
    <row r="530" spans="1:10" ht="12.75" customHeight="1">
      <c r="A530" s="736" t="s">
        <v>1194</v>
      </c>
      <c r="B530" s="736">
        <v>2820</v>
      </c>
      <c r="C530" s="737" t="s">
        <v>1902</v>
      </c>
      <c r="D530" s="736" t="s">
        <v>1347</v>
      </c>
      <c r="E530" s="738">
        <v>0.56820000000000004</v>
      </c>
      <c r="F530" s="704">
        <f t="shared" ref="F530:F542" si="76">J530-J530*$K$7</f>
        <v>8.5582219199999994</v>
      </c>
      <c r="G530" s="739">
        <f t="shared" ref="G530:G542" si="77">E530*F530</f>
        <v>4.8627816949440001</v>
      </c>
      <c r="H530" s="689"/>
      <c r="I530" s="690"/>
      <c r="J530" s="690">
        <v>9.84</v>
      </c>
    </row>
    <row r="531" spans="1:10" ht="12.75" customHeight="1">
      <c r="A531" s="736" t="s">
        <v>1194</v>
      </c>
      <c r="B531" s="736">
        <v>2815</v>
      </c>
      <c r="C531" s="737" t="s">
        <v>1903</v>
      </c>
      <c r="D531" s="736" t="s">
        <v>1347</v>
      </c>
      <c r="E531" s="738">
        <v>0.56820000000000004</v>
      </c>
      <c r="F531" s="704">
        <f t="shared" si="76"/>
        <v>14.968190980000001</v>
      </c>
      <c r="G531" s="739">
        <f t="shared" si="77"/>
        <v>8.5049261148360014</v>
      </c>
      <c r="H531" s="689"/>
      <c r="I531" s="690"/>
      <c r="J531" s="690">
        <v>17.21</v>
      </c>
    </row>
    <row r="532" spans="1:10" ht="12.75" customHeight="1">
      <c r="A532" s="736" t="s">
        <v>1194</v>
      </c>
      <c r="B532" s="736">
        <v>2813</v>
      </c>
      <c r="C532" s="737" t="s">
        <v>1904</v>
      </c>
      <c r="D532" s="736" t="s">
        <v>1347</v>
      </c>
      <c r="E532" s="738">
        <v>0.56820000000000004</v>
      </c>
      <c r="F532" s="704">
        <f t="shared" si="76"/>
        <v>7.0100882800000006</v>
      </c>
      <c r="G532" s="739">
        <f t="shared" si="77"/>
        <v>3.9831321606960004</v>
      </c>
      <c r="H532" s="689"/>
      <c r="I532" s="690"/>
      <c r="J532" s="690">
        <v>8.06</v>
      </c>
    </row>
    <row r="533" spans="1:10" ht="12.75" customHeight="1">
      <c r="A533" s="736" t="s">
        <v>1194</v>
      </c>
      <c r="B533" s="736">
        <v>2931</v>
      </c>
      <c r="C533" s="737" t="s">
        <v>1905</v>
      </c>
      <c r="D533" s="736" t="s">
        <v>1347</v>
      </c>
      <c r="E533" s="738">
        <v>1</v>
      </c>
      <c r="F533" s="704">
        <f t="shared" si="76"/>
        <v>72.353504220000005</v>
      </c>
      <c r="G533" s="739">
        <f t="shared" si="77"/>
        <v>72.353504220000005</v>
      </c>
      <c r="H533" s="689"/>
      <c r="I533" s="690"/>
      <c r="J533" s="690">
        <v>83.19</v>
      </c>
    </row>
    <row r="534" spans="1:10" ht="12.75" customHeight="1">
      <c r="A534" s="736" t="s">
        <v>1194</v>
      </c>
      <c r="B534" s="736">
        <v>2417</v>
      </c>
      <c r="C534" s="737" t="s">
        <v>1906</v>
      </c>
      <c r="D534" s="736" t="s">
        <v>1607</v>
      </c>
      <c r="E534" s="738">
        <v>0.23810000000000001</v>
      </c>
      <c r="F534" s="704">
        <f t="shared" si="76"/>
        <v>28.318669280000002</v>
      </c>
      <c r="G534" s="739">
        <f t="shared" si="77"/>
        <v>6.7426751555680005</v>
      </c>
      <c r="H534" s="689"/>
      <c r="I534" s="690"/>
      <c r="J534" s="690">
        <v>32.56</v>
      </c>
    </row>
    <row r="535" spans="1:10" ht="12.75" customHeight="1">
      <c r="A535" s="736" t="s">
        <v>1194</v>
      </c>
      <c r="B535" s="736">
        <v>1672</v>
      </c>
      <c r="C535" s="737" t="s">
        <v>1907</v>
      </c>
      <c r="D535" s="736" t="s">
        <v>141</v>
      </c>
      <c r="E535" s="738">
        <v>0.29759999999999998</v>
      </c>
      <c r="F535" s="704">
        <f t="shared" si="76"/>
        <v>2.28741094</v>
      </c>
      <c r="G535" s="739">
        <f t="shared" si="77"/>
        <v>0.68073349574399999</v>
      </c>
      <c r="H535" s="689"/>
      <c r="I535" s="690"/>
      <c r="J535" s="690">
        <v>2.63</v>
      </c>
    </row>
    <row r="536" spans="1:10" ht="12.75" customHeight="1">
      <c r="A536" s="736" t="s">
        <v>1194</v>
      </c>
      <c r="B536" s="736">
        <v>2246</v>
      </c>
      <c r="C536" s="737" t="s">
        <v>1908</v>
      </c>
      <c r="D536" s="736" t="s">
        <v>1607</v>
      </c>
      <c r="E536" s="738">
        <v>1.84E-2</v>
      </c>
      <c r="F536" s="704">
        <f t="shared" si="76"/>
        <v>23.822123820000002</v>
      </c>
      <c r="G536" s="739">
        <f t="shared" si="77"/>
        <v>0.43832707828800005</v>
      </c>
      <c r="H536" s="689"/>
      <c r="I536" s="690"/>
      <c r="J536" s="690">
        <v>27.39</v>
      </c>
    </row>
    <row r="537" spans="1:10" ht="12.75" customHeight="1">
      <c r="A537" s="736" t="s">
        <v>1194</v>
      </c>
      <c r="B537" s="736">
        <v>1380</v>
      </c>
      <c r="C537" s="737" t="s">
        <v>1909</v>
      </c>
      <c r="D537" s="736" t="s">
        <v>1347</v>
      </c>
      <c r="E537" s="738">
        <v>0.14199999999999999</v>
      </c>
      <c r="F537" s="704">
        <f t="shared" si="76"/>
        <v>97.732459060000011</v>
      </c>
      <c r="G537" s="739">
        <f t="shared" si="77"/>
        <v>13.87800918652</v>
      </c>
      <c r="H537" s="689"/>
      <c r="I537" s="690"/>
      <c r="J537" s="690">
        <v>112.37</v>
      </c>
    </row>
    <row r="538" spans="1:10" ht="12.75" customHeight="1">
      <c r="A538" s="736" t="s">
        <v>1194</v>
      </c>
      <c r="B538" s="736">
        <v>1264</v>
      </c>
      <c r="C538" s="737" t="s">
        <v>1910</v>
      </c>
      <c r="D538" s="736" t="s">
        <v>1347</v>
      </c>
      <c r="E538" s="738">
        <v>5.9499999999999997E-2</v>
      </c>
      <c r="F538" s="704">
        <f t="shared" si="76"/>
        <v>13.559215420000001</v>
      </c>
      <c r="G538" s="739">
        <f t="shared" si="77"/>
        <v>0.80677331749000003</v>
      </c>
      <c r="H538" s="689"/>
      <c r="I538" s="690"/>
      <c r="J538" s="690">
        <v>15.59</v>
      </c>
    </row>
    <row r="539" spans="1:10" ht="12.75" customHeight="1">
      <c r="A539" s="736" t="s">
        <v>1194</v>
      </c>
      <c r="B539" s="736">
        <v>1334</v>
      </c>
      <c r="C539" s="737" t="s">
        <v>1911</v>
      </c>
      <c r="D539" s="736" t="s">
        <v>1347</v>
      </c>
      <c r="E539" s="738">
        <v>5.8400000000000001E-2</v>
      </c>
      <c r="F539" s="704">
        <f t="shared" si="76"/>
        <v>10.297697920000001</v>
      </c>
      <c r="G539" s="739">
        <f t="shared" si="77"/>
        <v>0.60138555852800002</v>
      </c>
      <c r="H539" s="689"/>
      <c r="I539" s="690"/>
      <c r="J539" s="690">
        <v>11.84</v>
      </c>
    </row>
    <row r="540" spans="1:10" ht="12.75" customHeight="1">
      <c r="A540" s="736" t="s">
        <v>1194</v>
      </c>
      <c r="B540" s="736">
        <v>2372</v>
      </c>
      <c r="C540" s="737" t="s">
        <v>1912</v>
      </c>
      <c r="D540" s="736" t="s">
        <v>1607</v>
      </c>
      <c r="E540" s="738">
        <v>14.9176</v>
      </c>
      <c r="F540" s="704">
        <f t="shared" si="76"/>
        <v>9.4105651600000009</v>
      </c>
      <c r="G540" s="739">
        <f t="shared" si="77"/>
        <v>140.38304683081603</v>
      </c>
      <c r="H540" s="689"/>
      <c r="I540" s="690"/>
      <c r="J540" s="690">
        <v>10.82</v>
      </c>
    </row>
    <row r="541" spans="1:10" ht="12.75" customHeight="1">
      <c r="A541" s="736" t="s">
        <v>1194</v>
      </c>
      <c r="B541" s="736">
        <v>1215</v>
      </c>
      <c r="C541" s="737" t="s">
        <v>1913</v>
      </c>
      <c r="D541" s="736" t="s">
        <v>1607</v>
      </c>
      <c r="E541" s="738">
        <v>5</v>
      </c>
      <c r="F541" s="704">
        <f t="shared" si="76"/>
        <v>0.53923756</v>
      </c>
      <c r="G541" s="739">
        <f t="shared" si="77"/>
        <v>2.6961878000000001</v>
      </c>
      <c r="H541" s="689"/>
      <c r="I541" s="690"/>
      <c r="J541" s="690">
        <v>0.62</v>
      </c>
    </row>
    <row r="542" spans="1:10" ht="12.75" customHeight="1">
      <c r="A542" s="736" t="s">
        <v>1194</v>
      </c>
      <c r="B542" s="736">
        <v>104</v>
      </c>
      <c r="C542" s="737" t="s">
        <v>1914</v>
      </c>
      <c r="D542" s="736" t="s">
        <v>1669</v>
      </c>
      <c r="E542" s="738">
        <v>1.43E-2</v>
      </c>
      <c r="F542" s="704">
        <f t="shared" si="76"/>
        <v>156.57893214000001</v>
      </c>
      <c r="G542" s="739">
        <f t="shared" si="77"/>
        <v>2.2390787296020003</v>
      </c>
      <c r="H542" s="689"/>
      <c r="I542" s="690"/>
      <c r="J542" s="690">
        <v>180.03</v>
      </c>
    </row>
    <row r="543" spans="1:10" ht="12.75" customHeight="1">
      <c r="A543" s="1030" t="s">
        <v>1806</v>
      </c>
      <c r="B543" s="982"/>
      <c r="C543" s="982"/>
      <c r="D543" s="982"/>
      <c r="E543" s="982"/>
      <c r="F543" s="983"/>
      <c r="G543" s="740">
        <f>SUM(G530:G542)</f>
        <v>258.17056134303203</v>
      </c>
      <c r="H543" s="689"/>
      <c r="I543" s="690"/>
      <c r="J543" s="690"/>
    </row>
    <row r="544" spans="1:10" ht="12.75" customHeight="1">
      <c r="A544" s="741"/>
      <c r="B544" s="742"/>
      <c r="C544" s="743"/>
      <c r="D544" s="744"/>
      <c r="E544" s="745"/>
      <c r="F544" s="746"/>
      <c r="G544" s="747"/>
      <c r="H544" s="689"/>
      <c r="I544" s="690"/>
      <c r="J544" s="690"/>
    </row>
    <row r="545" spans="1:10" ht="12.75" customHeight="1">
      <c r="A545" s="1031" t="s">
        <v>1570</v>
      </c>
      <c r="B545" s="982"/>
      <c r="C545" s="982"/>
      <c r="D545" s="982"/>
      <c r="E545" s="982"/>
      <c r="F545" s="982"/>
      <c r="G545" s="983"/>
      <c r="H545" s="689"/>
      <c r="I545" s="690"/>
      <c r="J545" s="690"/>
    </row>
    <row r="546" spans="1:10" ht="12.75" customHeight="1">
      <c r="A546" s="732" t="s">
        <v>1480</v>
      </c>
      <c r="B546" s="732" t="s">
        <v>46</v>
      </c>
      <c r="C546" s="733" t="s">
        <v>1803</v>
      </c>
      <c r="D546" s="732" t="s">
        <v>141</v>
      </c>
      <c r="E546" s="734" t="s">
        <v>106</v>
      </c>
      <c r="F546" s="735" t="s">
        <v>1804</v>
      </c>
      <c r="G546" s="735" t="s">
        <v>1805</v>
      </c>
      <c r="H546" s="689"/>
      <c r="I546" s="690"/>
      <c r="J546" s="690" t="s">
        <v>1804</v>
      </c>
    </row>
    <row r="547" spans="1:10" ht="12.75" customHeight="1">
      <c r="A547" s="736" t="s">
        <v>1194</v>
      </c>
      <c r="B547" s="736">
        <v>5</v>
      </c>
      <c r="C547" s="737" t="s">
        <v>1842</v>
      </c>
      <c r="D547" s="736" t="s">
        <v>1522</v>
      </c>
      <c r="E547" s="738">
        <v>1.2222999999999999</v>
      </c>
      <c r="F547" s="704">
        <f t="shared" ref="F547:F548" si="78">J547-J547*$K$7</f>
        <v>11.60230492</v>
      </c>
      <c r="G547" s="739">
        <f t="shared" ref="G547:G548" si="79">E547*F547</f>
        <v>14.181497303715998</v>
      </c>
      <c r="H547" s="689"/>
      <c r="I547" s="690"/>
      <c r="J547" s="690">
        <v>13.34</v>
      </c>
    </row>
    <row r="548" spans="1:10" ht="12.75" customHeight="1">
      <c r="A548" s="736" t="s">
        <v>1194</v>
      </c>
      <c r="B548" s="736">
        <v>4</v>
      </c>
      <c r="C548" s="737" t="s">
        <v>1915</v>
      </c>
      <c r="D548" s="736" t="s">
        <v>1522</v>
      </c>
      <c r="E548" s="738">
        <v>1.3187</v>
      </c>
      <c r="F548" s="704">
        <f t="shared" si="78"/>
        <v>19.395157400000002</v>
      </c>
      <c r="G548" s="739">
        <f t="shared" si="79"/>
        <v>25.576394063380004</v>
      </c>
      <c r="H548" s="689"/>
      <c r="I548" s="690"/>
      <c r="J548" s="690">
        <v>22.3</v>
      </c>
    </row>
    <row r="549" spans="1:10" ht="12.75" customHeight="1">
      <c r="A549" s="1030" t="s">
        <v>1806</v>
      </c>
      <c r="B549" s="982"/>
      <c r="C549" s="982"/>
      <c r="D549" s="982"/>
      <c r="E549" s="982"/>
      <c r="F549" s="983"/>
      <c r="G549" s="740">
        <f>SUM(G547:G548)</f>
        <v>39.757891367096001</v>
      </c>
      <c r="H549" s="689"/>
      <c r="I549" s="690"/>
      <c r="J549" s="690"/>
    </row>
    <row r="550" spans="1:10" ht="12.75" customHeight="1">
      <c r="A550" s="741"/>
      <c r="B550" s="742"/>
      <c r="C550" s="748"/>
      <c r="D550" s="742"/>
      <c r="E550" s="749"/>
      <c r="F550" s="750"/>
      <c r="G550" s="747"/>
      <c r="H550" s="689"/>
      <c r="I550" s="690"/>
      <c r="J550" s="690"/>
    </row>
    <row r="551" spans="1:10" ht="12.75" customHeight="1">
      <c r="A551" s="1031" t="s">
        <v>1807</v>
      </c>
      <c r="B551" s="982"/>
      <c r="C551" s="982"/>
      <c r="D551" s="982"/>
      <c r="E551" s="982"/>
      <c r="F551" s="982"/>
      <c r="G551" s="983"/>
      <c r="H551" s="689"/>
      <c r="I551" s="690"/>
      <c r="J551" s="690"/>
    </row>
    <row r="552" spans="1:10" ht="12.75" customHeight="1">
      <c r="A552" s="732" t="s">
        <v>1480</v>
      </c>
      <c r="B552" s="732" t="s">
        <v>46</v>
      </c>
      <c r="C552" s="733" t="s">
        <v>1803</v>
      </c>
      <c r="D552" s="732" t="s">
        <v>141</v>
      </c>
      <c r="E552" s="734" t="s">
        <v>106</v>
      </c>
      <c r="F552" s="735" t="s">
        <v>1804</v>
      </c>
      <c r="G552" s="735" t="s">
        <v>1805</v>
      </c>
      <c r="H552" s="689"/>
      <c r="I552" s="690"/>
      <c r="J552" s="690" t="s">
        <v>1804</v>
      </c>
    </row>
    <row r="553" spans="1:10" ht="12.75" customHeight="1">
      <c r="A553" s="736"/>
      <c r="B553" s="736"/>
      <c r="C553" s="737"/>
      <c r="D553" s="736"/>
      <c r="E553" s="738"/>
      <c r="F553" s="739"/>
      <c r="G553" s="739"/>
      <c r="H553" s="689"/>
      <c r="I553" s="690"/>
      <c r="J553" s="690"/>
    </row>
    <row r="554" spans="1:10" ht="12.75" customHeight="1">
      <c r="A554" s="736"/>
      <c r="B554" s="736"/>
      <c r="C554" s="737" t="str">
        <f>IF(B554="","",IF(A554="SINAPI",VLOOKUP(B554,'Referência NÃO DESONERADO'!$A:$D,2,0),IF(A554="COTAÇÃO",VLOOKUP(B554,'Mapa Cotações'!$A:$N,2,0))))</f>
        <v/>
      </c>
      <c r="D554" s="736" t="str">
        <f>IF(B554="","",IF(A554="SINAPI",VLOOKUP(B554,'Referência NÃO DESONERADO'!$A:$D,3,0),IF(A554="COTAÇÃO",VLOOKUP(B554,'Mapa Cotações'!$A:$N,3,0))))</f>
        <v/>
      </c>
      <c r="E554" s="738"/>
      <c r="F554" s="739" t="str">
        <f>IF(B554="","",IF('Planilha Orçamentária'!$H$2="NÃO DESONERADO",(IF(A554="SINAPI",VLOOKUP(B554,'Referência NÃO DESONERADO'!$A:$D,4,0),IF(A554="ORSE",VLOOKUP(B554,'Referência NÃO DESONERADO'!$F:$I,4,0),IF(A554="COTAÇÃO",VLOOKUP(B554,'Mapa Cotações'!$A:$N,13,0))))),(IF(A554="SINAPI",VLOOKUP(B554,'Referência DESONERADO'!$A:$D,4,0),IF(A554="ORSE",VLOOKUP(B554,'Referência DESONERADO'!$F:$I,4,0),IF(A554="COTAÇÃO",VLOOKUP(B554,'Mapa Cotações'!$A:$N,13,0)))))))</f>
        <v/>
      </c>
      <c r="G554" s="739" t="str">
        <f>IF(D554="","",E554*F554)</f>
        <v/>
      </c>
      <c r="H554" s="689"/>
      <c r="I554" s="690"/>
      <c r="J554" s="690" t="s">
        <v>2</v>
      </c>
    </row>
    <row r="555" spans="1:10" ht="12.75" customHeight="1">
      <c r="A555" s="1030" t="s">
        <v>1806</v>
      </c>
      <c r="B555" s="982"/>
      <c r="C555" s="982"/>
      <c r="D555" s="982"/>
      <c r="E555" s="982"/>
      <c r="F555" s="983"/>
      <c r="G555" s="740" t="str">
        <f>IF(F553="","",(SUM(G553:G554)))</f>
        <v/>
      </c>
      <c r="H555" s="689"/>
      <c r="I555" s="690"/>
      <c r="J555" s="690"/>
    </row>
    <row r="556" spans="1:10" ht="12.75" customHeight="1">
      <c r="A556" s="741"/>
      <c r="B556" s="742"/>
      <c r="C556" s="751"/>
      <c r="D556" s="752"/>
      <c r="E556" s="753"/>
      <c r="F556" s="754"/>
      <c r="G556" s="755"/>
      <c r="H556" s="689"/>
      <c r="I556" s="690"/>
      <c r="J556" s="690"/>
    </row>
    <row r="557" spans="1:10" ht="12.75" customHeight="1">
      <c r="A557" s="1032" t="s">
        <v>173</v>
      </c>
      <c r="B557" s="982"/>
      <c r="C557" s="982"/>
      <c r="D557" s="982"/>
      <c r="E557" s="982"/>
      <c r="F557" s="1033"/>
      <c r="G557" s="756">
        <f>SUM(G543,G549,G555)</f>
        <v>297.92845271012806</v>
      </c>
      <c r="H557" s="689"/>
      <c r="I557" s="690"/>
      <c r="J557" s="690"/>
    </row>
    <row r="558" spans="1:10" ht="12.75" customHeight="1">
      <c r="A558" s="778"/>
      <c r="B558" s="778"/>
      <c r="C558" s="778"/>
      <c r="D558" s="778"/>
      <c r="E558" s="778"/>
      <c r="F558" s="778"/>
      <c r="G558" s="779"/>
      <c r="H558" s="780"/>
      <c r="I558" s="690"/>
      <c r="J558" s="690"/>
    </row>
    <row r="559" spans="1:10" ht="12.75" customHeight="1">
      <c r="A559" s="723" t="s">
        <v>46</v>
      </c>
      <c r="B559" s="724" t="s">
        <v>37</v>
      </c>
      <c r="C559" s="1025" t="s">
        <v>105</v>
      </c>
      <c r="D559" s="1026"/>
      <c r="E559" s="1026"/>
      <c r="F559" s="1022"/>
      <c r="G559" s="725" t="s">
        <v>40</v>
      </c>
      <c r="H559" s="689"/>
      <c r="I559" s="690"/>
      <c r="J559" s="690"/>
    </row>
    <row r="560" spans="1:10">
      <c r="A560" s="726" t="s">
        <v>1916</v>
      </c>
      <c r="B560" s="768" t="s">
        <v>1111</v>
      </c>
      <c r="C560" s="1027" t="s">
        <v>1917</v>
      </c>
      <c r="D560" s="1015"/>
      <c r="E560" s="1016"/>
      <c r="F560" s="728">
        <f>G581</f>
        <v>496.26617197709805</v>
      </c>
      <c r="G560" s="729" t="s">
        <v>63</v>
      </c>
      <c r="H560" s="766">
        <v>44835</v>
      </c>
      <c r="I560" s="690"/>
      <c r="J560" s="690">
        <v>570.59272099999998</v>
      </c>
    </row>
    <row r="561" spans="1:10" ht="12.75" customHeight="1">
      <c r="A561" s="1028" t="s">
        <v>1802</v>
      </c>
      <c r="B561" s="1015"/>
      <c r="C561" s="1015"/>
      <c r="D561" s="1015"/>
      <c r="E561" s="1015"/>
      <c r="F561" s="1015"/>
      <c r="G561" s="1029"/>
      <c r="H561" s="689"/>
      <c r="I561" s="690"/>
      <c r="J561" s="690"/>
    </row>
    <row r="562" spans="1:10" ht="12.75" customHeight="1">
      <c r="A562" s="732" t="s">
        <v>1480</v>
      </c>
      <c r="B562" s="732" t="s">
        <v>46</v>
      </c>
      <c r="C562" s="733" t="s">
        <v>1803</v>
      </c>
      <c r="D562" s="732" t="s">
        <v>141</v>
      </c>
      <c r="E562" s="734" t="s">
        <v>106</v>
      </c>
      <c r="F562" s="735" t="s">
        <v>1804</v>
      </c>
      <c r="G562" s="735" t="s">
        <v>1805</v>
      </c>
      <c r="H562" s="689"/>
      <c r="I562" s="690"/>
      <c r="J562" s="690" t="s">
        <v>1804</v>
      </c>
    </row>
    <row r="563" spans="1:10" ht="12.75" customHeight="1">
      <c r="A563" s="781" t="s">
        <v>1113</v>
      </c>
      <c r="B563" s="736">
        <v>2402</v>
      </c>
      <c r="C563" s="737" t="s">
        <v>1918</v>
      </c>
      <c r="D563" s="736" t="s">
        <v>122</v>
      </c>
      <c r="E563" s="738">
        <v>1</v>
      </c>
      <c r="F563" s="704">
        <f t="shared" ref="F563:F565" si="80">J563-J563*$K$7</f>
        <v>459.03032164000001</v>
      </c>
      <c r="G563" s="739">
        <f t="shared" ref="G563:G565" si="81">E563*F563</f>
        <v>459.03032164000001</v>
      </c>
      <c r="H563" s="689"/>
      <c r="I563" s="690"/>
      <c r="J563" s="690">
        <v>527.78</v>
      </c>
    </row>
    <row r="564" spans="1:10" ht="12.75" customHeight="1">
      <c r="A564" s="782" t="s">
        <v>1113</v>
      </c>
      <c r="B564" s="736">
        <v>1215</v>
      </c>
      <c r="C564" s="737" t="s">
        <v>1919</v>
      </c>
      <c r="D564" s="736" t="s">
        <v>1607</v>
      </c>
      <c r="E564" s="738">
        <v>3.7955999999999999</v>
      </c>
      <c r="F564" s="704">
        <f t="shared" si="80"/>
        <v>0.52184279999999994</v>
      </c>
      <c r="G564" s="739">
        <f t="shared" si="81"/>
        <v>1.9807065316799997</v>
      </c>
      <c r="H564" s="689"/>
      <c r="I564" s="690"/>
      <c r="J564" s="690">
        <v>0.6</v>
      </c>
    </row>
    <row r="565" spans="1:10" ht="12.75" customHeight="1">
      <c r="A565" s="782"/>
      <c r="B565" s="736">
        <v>104</v>
      </c>
      <c r="C565" s="737" t="s">
        <v>1920</v>
      </c>
      <c r="D565" s="736" t="s">
        <v>1669</v>
      </c>
      <c r="E565" s="738">
        <v>1.0800000000000001E-2</v>
      </c>
      <c r="F565" s="704">
        <f t="shared" si="80"/>
        <v>141.57595164</v>
      </c>
      <c r="G565" s="739">
        <f t="shared" si="81"/>
        <v>1.5290202777120001</v>
      </c>
      <c r="H565" s="689"/>
      <c r="I565" s="690"/>
      <c r="J565" s="690">
        <v>162.78</v>
      </c>
    </row>
    <row r="566" spans="1:10" ht="12.75" customHeight="1">
      <c r="A566" s="1030" t="s">
        <v>1806</v>
      </c>
      <c r="B566" s="982"/>
      <c r="C566" s="982"/>
      <c r="D566" s="982"/>
      <c r="E566" s="982"/>
      <c r="F566" s="983"/>
      <c r="G566" s="740">
        <f>SUM(G563:G565)</f>
        <v>462.54004844939203</v>
      </c>
      <c r="H566" s="689"/>
      <c r="I566" s="690"/>
      <c r="J566" s="690"/>
    </row>
    <row r="567" spans="1:10" ht="12.75" customHeight="1">
      <c r="A567" s="741"/>
      <c r="B567" s="742"/>
      <c r="C567" s="743"/>
      <c r="D567" s="744"/>
      <c r="E567" s="745"/>
      <c r="F567" s="746"/>
      <c r="G567" s="747"/>
      <c r="H567" s="689"/>
      <c r="I567" s="690"/>
      <c r="J567" s="690"/>
    </row>
    <row r="568" spans="1:10" ht="12.75" customHeight="1">
      <c r="A568" s="1031" t="s">
        <v>1570</v>
      </c>
      <c r="B568" s="982"/>
      <c r="C568" s="982"/>
      <c r="D568" s="982"/>
      <c r="E568" s="982"/>
      <c r="F568" s="982"/>
      <c r="G568" s="983"/>
      <c r="H568" s="689"/>
      <c r="I568" s="690"/>
      <c r="J568" s="690"/>
    </row>
    <row r="569" spans="1:10" ht="12.75" customHeight="1">
      <c r="A569" s="732" t="s">
        <v>1480</v>
      </c>
      <c r="B569" s="732" t="s">
        <v>46</v>
      </c>
      <c r="C569" s="733" t="s">
        <v>1803</v>
      </c>
      <c r="D569" s="732" t="s">
        <v>141</v>
      </c>
      <c r="E569" s="734" t="s">
        <v>106</v>
      </c>
      <c r="F569" s="735" t="s">
        <v>1804</v>
      </c>
      <c r="G569" s="735" t="s">
        <v>1805</v>
      </c>
      <c r="H569" s="689"/>
      <c r="I569" s="690"/>
      <c r="J569" s="690" t="s">
        <v>1804</v>
      </c>
    </row>
    <row r="570" spans="1:10" ht="12.75" customHeight="1">
      <c r="A570" s="782" t="s">
        <v>1194</v>
      </c>
      <c r="B570" s="736">
        <v>5</v>
      </c>
      <c r="C570" s="737" t="s">
        <v>1842</v>
      </c>
      <c r="D570" s="736" t="s">
        <v>1522</v>
      </c>
      <c r="E570" s="738">
        <v>1.0860000000000001</v>
      </c>
      <c r="F570" s="704">
        <f t="shared" ref="F570:F571" si="82">J570-J570*$K$7</f>
        <v>10.706474780000001</v>
      </c>
      <c r="G570" s="739">
        <f t="shared" ref="G570:G571" si="83">E570*F570</f>
        <v>11.627231611080001</v>
      </c>
      <c r="H570" s="689"/>
      <c r="I570" s="690"/>
      <c r="J570" s="690">
        <v>12.31</v>
      </c>
    </row>
    <row r="571" spans="1:10" ht="12.75" customHeight="1">
      <c r="A571" s="782" t="s">
        <v>1194</v>
      </c>
      <c r="B571" s="736">
        <v>4</v>
      </c>
      <c r="C571" s="737" t="s">
        <v>1915</v>
      </c>
      <c r="D571" s="736" t="s">
        <v>1522</v>
      </c>
      <c r="E571" s="738">
        <v>1.3727</v>
      </c>
      <c r="F571" s="704">
        <f t="shared" si="82"/>
        <v>16.098850380000002</v>
      </c>
      <c r="G571" s="739">
        <f t="shared" si="83"/>
        <v>22.098891916626002</v>
      </c>
      <c r="H571" s="689"/>
      <c r="I571" s="690"/>
      <c r="J571" s="690">
        <v>18.510000000000002</v>
      </c>
    </row>
    <row r="572" spans="1:10" ht="12.75" customHeight="1">
      <c r="A572" s="736"/>
      <c r="B572" s="736"/>
      <c r="C572" s="737"/>
      <c r="D572" s="736"/>
      <c r="E572" s="738"/>
      <c r="F572" s="739"/>
      <c r="G572" s="739"/>
      <c r="H572" s="689"/>
      <c r="I572" s="690"/>
      <c r="J572" s="690"/>
    </row>
    <row r="573" spans="1:10" ht="12.75" customHeight="1">
      <c r="A573" s="1030" t="s">
        <v>1806</v>
      </c>
      <c r="B573" s="982"/>
      <c r="C573" s="982"/>
      <c r="D573" s="982"/>
      <c r="E573" s="982"/>
      <c r="F573" s="983"/>
      <c r="G573" s="740">
        <f>SUM(G570:G572)</f>
        <v>33.726123527706001</v>
      </c>
      <c r="H573" s="689"/>
      <c r="I573" s="690"/>
      <c r="J573" s="690"/>
    </row>
    <row r="574" spans="1:10" ht="12.75" customHeight="1">
      <c r="A574" s="741"/>
      <c r="B574" s="742"/>
      <c r="C574" s="748"/>
      <c r="D574" s="742"/>
      <c r="E574" s="749"/>
      <c r="F574" s="750"/>
      <c r="G574" s="747"/>
      <c r="H574" s="689"/>
      <c r="I574" s="690"/>
      <c r="J574" s="690"/>
    </row>
    <row r="575" spans="1:10" ht="12.75" customHeight="1">
      <c r="A575" s="1031" t="s">
        <v>1807</v>
      </c>
      <c r="B575" s="982"/>
      <c r="C575" s="982"/>
      <c r="D575" s="982"/>
      <c r="E575" s="982"/>
      <c r="F575" s="982"/>
      <c r="G575" s="983"/>
      <c r="H575" s="689"/>
      <c r="I575" s="690"/>
      <c r="J575" s="690"/>
    </row>
    <row r="576" spans="1:10" ht="12.75" customHeight="1">
      <c r="A576" s="732" t="s">
        <v>1480</v>
      </c>
      <c r="B576" s="732" t="s">
        <v>46</v>
      </c>
      <c r="C576" s="733" t="s">
        <v>1803</v>
      </c>
      <c r="D576" s="732" t="s">
        <v>141</v>
      </c>
      <c r="E576" s="734" t="s">
        <v>106</v>
      </c>
      <c r="F576" s="735" t="s">
        <v>1804</v>
      </c>
      <c r="G576" s="735" t="s">
        <v>1805</v>
      </c>
      <c r="H576" s="689"/>
      <c r="I576" s="690"/>
      <c r="J576" s="690" t="s">
        <v>1804</v>
      </c>
    </row>
    <row r="577" spans="1:10" ht="12.75" customHeight="1">
      <c r="A577" s="736"/>
      <c r="B577" s="736"/>
      <c r="C577" s="737"/>
      <c r="D577" s="736"/>
      <c r="E577" s="738"/>
      <c r="F577" s="739"/>
      <c r="G577" s="739"/>
      <c r="H577" s="689"/>
      <c r="I577" s="690"/>
      <c r="J577" s="690"/>
    </row>
    <row r="578" spans="1:10" ht="12.75" customHeight="1">
      <c r="A578" s="736"/>
      <c r="B578" s="736"/>
      <c r="C578" s="737" t="str">
        <f>IF(B578="","",IF(A578="SINAPI",VLOOKUP(B578,'Referência NÃO DESONERADO'!$A:$D,2,0),IF(A578="COTAÇÃO",VLOOKUP(B578,'Mapa Cotações'!$A:$N,2,0))))</f>
        <v/>
      </c>
      <c r="D578" s="736" t="str">
        <f>IF(B578="","",IF(A578="SINAPI",VLOOKUP(B578,'Referência NÃO DESONERADO'!$A:$D,3,0),IF(A578="COTAÇÃO",VLOOKUP(B578,'Mapa Cotações'!$A:$N,3,0))))</f>
        <v/>
      </c>
      <c r="E578" s="738"/>
      <c r="F578" s="739" t="str">
        <f>IF(B578="","",IF('Planilha Orçamentária'!$H$2="NÃO DESONERADO",(IF(A578="SINAPI",VLOOKUP(B578,'Referência NÃO DESONERADO'!$A:$D,4,0),IF(A578="ORSE",VLOOKUP(B578,'Referência NÃO DESONERADO'!$F:$I,4,0),IF(A578="COTAÇÃO",VLOOKUP(B578,'Mapa Cotações'!$A:$N,13,0))))),(IF(A578="SINAPI",VLOOKUP(B578,'Referência DESONERADO'!$A:$D,4,0),IF(A578="ORSE",VLOOKUP(B578,'Referência DESONERADO'!$F:$I,4,0),IF(A578="COTAÇÃO",VLOOKUP(B578,'Mapa Cotações'!$A:$N,13,0)))))))</f>
        <v/>
      </c>
      <c r="G578" s="739" t="str">
        <f>IF(D578="","",E578*F578)</f>
        <v/>
      </c>
      <c r="H578" s="689"/>
      <c r="I578" s="690"/>
      <c r="J578" s="690" t="s">
        <v>2</v>
      </c>
    </row>
    <row r="579" spans="1:10" ht="12.75" customHeight="1">
      <c r="A579" s="1030" t="s">
        <v>1806</v>
      </c>
      <c r="B579" s="982"/>
      <c r="C579" s="982"/>
      <c r="D579" s="982"/>
      <c r="E579" s="982"/>
      <c r="F579" s="983"/>
      <c r="G579" s="740" t="str">
        <f>IF(F577="","",(SUM(G577:G578)))</f>
        <v/>
      </c>
      <c r="H579" s="689"/>
      <c r="I579" s="690"/>
      <c r="J579" s="690"/>
    </row>
    <row r="580" spans="1:10" ht="12.75" customHeight="1">
      <c r="A580" s="741"/>
      <c r="B580" s="742"/>
      <c r="C580" s="751"/>
      <c r="D580" s="752"/>
      <c r="E580" s="753"/>
      <c r="F580" s="754"/>
      <c r="G580" s="755"/>
      <c r="H580" s="689"/>
      <c r="I580" s="690"/>
      <c r="J580" s="690"/>
    </row>
    <row r="581" spans="1:10" ht="12.75" customHeight="1">
      <c r="A581" s="1032" t="s">
        <v>173</v>
      </c>
      <c r="B581" s="982"/>
      <c r="C581" s="982"/>
      <c r="D581" s="982"/>
      <c r="E581" s="982"/>
      <c r="F581" s="1033"/>
      <c r="G581" s="756">
        <f>SUM(G566,G573,G579)</f>
        <v>496.26617197709805</v>
      </c>
      <c r="H581" s="689"/>
      <c r="I581" s="690"/>
      <c r="J581" s="690"/>
    </row>
    <row r="582" spans="1:10" ht="12.75" customHeight="1">
      <c r="A582" s="778"/>
      <c r="B582" s="778"/>
      <c r="C582" s="778"/>
      <c r="D582" s="778"/>
      <c r="E582" s="778"/>
      <c r="F582" s="778"/>
      <c r="G582" s="779"/>
      <c r="H582" s="780"/>
      <c r="I582" s="690"/>
      <c r="J582" s="690"/>
    </row>
    <row r="583" spans="1:10" ht="12.75" customHeight="1">
      <c r="A583" s="778"/>
      <c r="B583" s="778"/>
      <c r="C583" s="778"/>
      <c r="D583" s="778"/>
      <c r="E583" s="778"/>
      <c r="F583" s="778"/>
      <c r="G583" s="779"/>
      <c r="H583" s="780"/>
      <c r="I583" s="690"/>
      <c r="J583" s="690"/>
    </row>
    <row r="584" spans="1:10" ht="12.75" customHeight="1">
      <c r="A584" s="778"/>
      <c r="B584" s="778"/>
      <c r="C584" s="778"/>
      <c r="D584" s="778"/>
      <c r="E584" s="778"/>
      <c r="F584" s="778"/>
      <c r="G584" s="779"/>
      <c r="H584" s="780"/>
      <c r="I584" s="690"/>
      <c r="J584" s="690"/>
    </row>
    <row r="585" spans="1:10" ht="12.75" customHeight="1">
      <c r="A585" s="778"/>
      <c r="B585" s="778"/>
      <c r="C585" s="778"/>
      <c r="D585" s="778"/>
      <c r="E585" s="778"/>
      <c r="F585" s="778"/>
      <c r="G585" s="779"/>
      <c r="H585" s="780"/>
      <c r="I585" s="690"/>
      <c r="J585" s="690"/>
    </row>
    <row r="586" spans="1:10" ht="12.75" customHeight="1">
      <c r="A586" s="778"/>
      <c r="B586" s="778"/>
      <c r="C586" s="778"/>
      <c r="D586" s="778"/>
      <c r="E586" s="778"/>
      <c r="F586" s="778"/>
      <c r="G586" s="779"/>
      <c r="H586" s="780"/>
      <c r="I586" s="690"/>
      <c r="J586" s="690"/>
    </row>
    <row r="587" spans="1:10" ht="12.75" customHeight="1">
      <c r="A587" s="723" t="s">
        <v>46</v>
      </c>
      <c r="B587" s="724" t="s">
        <v>37</v>
      </c>
      <c r="C587" s="1025" t="s">
        <v>105</v>
      </c>
      <c r="D587" s="1026"/>
      <c r="E587" s="1026"/>
      <c r="F587" s="1022"/>
      <c r="G587" s="725" t="s">
        <v>40</v>
      </c>
      <c r="H587" s="689"/>
      <c r="I587" s="690"/>
      <c r="J587" s="690"/>
    </row>
    <row r="588" spans="1:10">
      <c r="A588" s="772" t="s">
        <v>1921</v>
      </c>
      <c r="B588" s="768" t="s">
        <v>1124</v>
      </c>
      <c r="C588" s="1034" t="s">
        <v>1125</v>
      </c>
      <c r="D588" s="1015"/>
      <c r="E588" s="1016"/>
      <c r="F588" s="728">
        <f>G613</f>
        <v>79.590533236340008</v>
      </c>
      <c r="G588" s="729" t="s">
        <v>63</v>
      </c>
      <c r="H588" s="766">
        <v>45047</v>
      </c>
      <c r="I588" s="690"/>
      <c r="J588" s="690">
        <v>91.510930000000016</v>
      </c>
    </row>
    <row r="589" spans="1:10" ht="12.75" customHeight="1">
      <c r="A589" s="1028" t="s">
        <v>1802</v>
      </c>
      <c r="B589" s="1015"/>
      <c r="C589" s="1015"/>
      <c r="D589" s="1015"/>
      <c r="E589" s="1015"/>
      <c r="F589" s="1015"/>
      <c r="G589" s="1029"/>
      <c r="H589" s="689"/>
      <c r="I589" s="690"/>
      <c r="J589" s="690"/>
    </row>
    <row r="590" spans="1:10" ht="12.75" customHeight="1">
      <c r="A590" s="732" t="s">
        <v>1480</v>
      </c>
      <c r="B590" s="732" t="s">
        <v>46</v>
      </c>
      <c r="C590" s="733" t="s">
        <v>1803</v>
      </c>
      <c r="D590" s="732" t="s">
        <v>141</v>
      </c>
      <c r="E590" s="734" t="s">
        <v>106</v>
      </c>
      <c r="F590" s="735" t="s">
        <v>1804</v>
      </c>
      <c r="G590" s="735" t="s">
        <v>1805</v>
      </c>
      <c r="H590" s="689"/>
      <c r="I590" s="690"/>
      <c r="J590" s="690" t="s">
        <v>1804</v>
      </c>
    </row>
    <row r="591" spans="1:10" ht="12.75" customHeight="1">
      <c r="A591" s="736" t="s">
        <v>1038</v>
      </c>
      <c r="B591" s="736" t="s">
        <v>1922</v>
      </c>
      <c r="C591" s="737" t="s">
        <v>1923</v>
      </c>
      <c r="D591" s="736" t="s">
        <v>1669</v>
      </c>
      <c r="E591" s="738">
        <v>1.0200000000000001E-2</v>
      </c>
      <c r="F591" s="704">
        <f t="shared" ref="F591:F596" si="84">J591-J591*$K$7</f>
        <v>2561.9437397000002</v>
      </c>
      <c r="G591" s="739">
        <f t="shared" ref="G591:G596" si="85">E591*F591</f>
        <v>26.131826144940003</v>
      </c>
      <c r="H591" s="689"/>
      <c r="I591" s="690"/>
      <c r="J591" s="690">
        <v>2945.65</v>
      </c>
    </row>
    <row r="592" spans="1:10" ht="12.75" customHeight="1">
      <c r="A592" s="736" t="s">
        <v>1038</v>
      </c>
      <c r="B592" s="736" t="s">
        <v>1924</v>
      </c>
      <c r="C592" s="737" t="s">
        <v>1925</v>
      </c>
      <c r="D592" s="736" t="s">
        <v>1607</v>
      </c>
      <c r="E592" s="738">
        <v>0.23</v>
      </c>
      <c r="F592" s="704">
        <f t="shared" si="84"/>
        <v>8.5756166799999995</v>
      </c>
      <c r="G592" s="739">
        <f t="shared" si="85"/>
        <v>1.9723918363999999</v>
      </c>
      <c r="H592" s="689"/>
      <c r="I592" s="690"/>
      <c r="J592" s="690">
        <v>9.86</v>
      </c>
    </row>
    <row r="593" spans="1:10" ht="12.75" customHeight="1">
      <c r="A593" s="736" t="s">
        <v>1038</v>
      </c>
      <c r="B593" s="736" t="s">
        <v>1926</v>
      </c>
      <c r="C593" s="737" t="s">
        <v>1927</v>
      </c>
      <c r="D593" s="736" t="s">
        <v>1347</v>
      </c>
      <c r="E593" s="738">
        <v>1.42</v>
      </c>
      <c r="F593" s="704">
        <f t="shared" si="84"/>
        <v>0.41747424</v>
      </c>
      <c r="G593" s="739">
        <f t="shared" si="85"/>
        <v>0.59281342079999999</v>
      </c>
      <c r="H593" s="689"/>
      <c r="I593" s="690"/>
      <c r="J593" s="690">
        <v>0.48</v>
      </c>
    </row>
    <row r="594" spans="1:10" ht="12.75" customHeight="1">
      <c r="A594" s="736" t="s">
        <v>1038</v>
      </c>
      <c r="B594" s="736" t="s">
        <v>1928</v>
      </c>
      <c r="C594" s="737" t="s">
        <v>1929</v>
      </c>
      <c r="D594" s="736" t="s">
        <v>1607</v>
      </c>
      <c r="E594" s="738">
        <v>0.1</v>
      </c>
      <c r="F594" s="704">
        <f t="shared" si="84"/>
        <v>16.525022</v>
      </c>
      <c r="G594" s="739">
        <f t="shared" si="85"/>
        <v>1.6525022</v>
      </c>
      <c r="H594" s="689"/>
      <c r="I594" s="690"/>
      <c r="J594" s="690">
        <v>19</v>
      </c>
    </row>
    <row r="595" spans="1:10" ht="12.75" customHeight="1">
      <c r="A595" s="736" t="s">
        <v>1038</v>
      </c>
      <c r="B595" s="736" t="s">
        <v>1930</v>
      </c>
      <c r="C595" s="737" t="s">
        <v>1931</v>
      </c>
      <c r="D595" s="736" t="s">
        <v>1347</v>
      </c>
      <c r="E595" s="738">
        <v>1.42</v>
      </c>
      <c r="F595" s="704">
        <f t="shared" si="84"/>
        <v>0.11306594</v>
      </c>
      <c r="G595" s="739">
        <f t="shared" si="85"/>
        <v>0.16055363479999998</v>
      </c>
      <c r="H595" s="689"/>
      <c r="I595" s="690"/>
      <c r="J595" s="690">
        <v>0.13</v>
      </c>
    </row>
    <row r="596" spans="1:10" ht="12.75" customHeight="1">
      <c r="A596" s="736" t="s">
        <v>1038</v>
      </c>
      <c r="B596" s="736" t="s">
        <v>1932</v>
      </c>
      <c r="C596" s="737" t="s">
        <v>1933</v>
      </c>
      <c r="D596" s="736" t="s">
        <v>63</v>
      </c>
      <c r="E596" s="738">
        <v>1.1499999999999999</v>
      </c>
      <c r="F596" s="704">
        <f t="shared" si="84"/>
        <v>17.760049960000003</v>
      </c>
      <c r="G596" s="739">
        <f t="shared" si="85"/>
        <v>20.424057454000003</v>
      </c>
      <c r="H596" s="689"/>
      <c r="I596" s="690"/>
      <c r="J596" s="690">
        <v>20.420000000000002</v>
      </c>
    </row>
    <row r="597" spans="1:10" ht="12.75" customHeight="1">
      <c r="A597" s="1030" t="s">
        <v>1806</v>
      </c>
      <c r="B597" s="982"/>
      <c r="C597" s="982"/>
      <c r="D597" s="982"/>
      <c r="E597" s="982"/>
      <c r="F597" s="983"/>
      <c r="G597" s="740">
        <f>SUM(G591:G596)</f>
        <v>50.934144690940002</v>
      </c>
      <c r="H597" s="689"/>
      <c r="I597" s="690"/>
      <c r="J597" s="690"/>
    </row>
    <row r="598" spans="1:10" ht="12.75" customHeight="1">
      <c r="A598" s="741"/>
      <c r="B598" s="742"/>
      <c r="C598" s="743"/>
      <c r="D598" s="744"/>
      <c r="E598" s="745"/>
      <c r="F598" s="746"/>
      <c r="G598" s="747"/>
      <c r="H598" s="689"/>
      <c r="I598" s="690"/>
      <c r="J598" s="690"/>
    </row>
    <row r="599" spans="1:10" ht="12.75" customHeight="1">
      <c r="A599" s="1031" t="s">
        <v>1570</v>
      </c>
      <c r="B599" s="982"/>
      <c r="C599" s="982"/>
      <c r="D599" s="982"/>
      <c r="E599" s="982"/>
      <c r="F599" s="982"/>
      <c r="G599" s="983"/>
      <c r="H599" s="689"/>
      <c r="I599" s="690"/>
      <c r="J599" s="690"/>
    </row>
    <row r="600" spans="1:10" ht="12.75" customHeight="1">
      <c r="A600" s="732" t="s">
        <v>1480</v>
      </c>
      <c r="B600" s="732" t="s">
        <v>46</v>
      </c>
      <c r="C600" s="733" t="s">
        <v>1803</v>
      </c>
      <c r="D600" s="732" t="s">
        <v>141</v>
      </c>
      <c r="E600" s="734" t="s">
        <v>106</v>
      </c>
      <c r="F600" s="735" t="s">
        <v>1804</v>
      </c>
      <c r="G600" s="735" t="s">
        <v>1805</v>
      </c>
      <c r="H600" s="689"/>
      <c r="I600" s="690"/>
      <c r="J600" s="690" t="s">
        <v>1804</v>
      </c>
    </row>
    <row r="601" spans="1:10" ht="12.75" customHeight="1">
      <c r="A601" s="736" t="s">
        <v>1038</v>
      </c>
      <c r="B601" s="736" t="s">
        <v>1934</v>
      </c>
      <c r="C601" s="737" t="s">
        <v>1935</v>
      </c>
      <c r="D601" s="736" t="s">
        <v>1522</v>
      </c>
      <c r="E601" s="738">
        <v>0.55000000000000004</v>
      </c>
      <c r="F601" s="704">
        <f t="shared" ref="F601:F603" si="86">J601-J601*$K$7</f>
        <v>22.047858300000001</v>
      </c>
      <c r="G601" s="739">
        <f t="shared" ref="G601:G603" si="87">E601*F601</f>
        <v>12.126322065000002</v>
      </c>
      <c r="H601" s="689"/>
      <c r="I601" s="690"/>
      <c r="J601" s="690">
        <v>25.35</v>
      </c>
    </row>
    <row r="602" spans="1:10" ht="12.75" customHeight="1">
      <c r="A602" s="736" t="s">
        <v>1038</v>
      </c>
      <c r="B602" s="736" t="s">
        <v>1841</v>
      </c>
      <c r="C602" s="737" t="s">
        <v>1842</v>
      </c>
      <c r="D602" s="736" t="s">
        <v>1522</v>
      </c>
      <c r="E602" s="738">
        <v>0.82</v>
      </c>
      <c r="F602" s="704">
        <f t="shared" si="86"/>
        <v>14.350677000000001</v>
      </c>
      <c r="G602" s="739">
        <f t="shared" si="87"/>
        <v>11.767555140000001</v>
      </c>
      <c r="H602" s="689"/>
      <c r="I602" s="690"/>
      <c r="J602" s="690">
        <v>16.5</v>
      </c>
    </row>
    <row r="603" spans="1:10" ht="12.75" customHeight="1">
      <c r="A603" s="736" t="s">
        <v>1038</v>
      </c>
      <c r="B603" s="736" t="s">
        <v>1936</v>
      </c>
      <c r="C603" s="737" t="s">
        <v>1937</v>
      </c>
      <c r="D603" s="736"/>
      <c r="E603" s="738">
        <v>0.22</v>
      </c>
      <c r="F603" s="704">
        <f t="shared" si="86"/>
        <v>21.647778819999999</v>
      </c>
      <c r="G603" s="739">
        <f t="shared" si="87"/>
        <v>4.7625113403999997</v>
      </c>
      <c r="H603" s="689"/>
      <c r="I603" s="690"/>
      <c r="J603" s="690">
        <v>24.89</v>
      </c>
    </row>
    <row r="604" spans="1:10" ht="12.75" customHeight="1">
      <c r="A604" s="736"/>
      <c r="B604" s="736"/>
      <c r="C604" s="737"/>
      <c r="D604" s="736"/>
      <c r="E604" s="738"/>
      <c r="F604" s="739"/>
      <c r="G604" s="739"/>
      <c r="H604" s="689"/>
      <c r="I604" s="690"/>
      <c r="J604" s="690"/>
    </row>
    <row r="605" spans="1:10" ht="12.75" customHeight="1">
      <c r="A605" s="1030" t="s">
        <v>1806</v>
      </c>
      <c r="B605" s="982"/>
      <c r="C605" s="982"/>
      <c r="D605" s="982"/>
      <c r="E605" s="982"/>
      <c r="F605" s="983"/>
      <c r="G605" s="740">
        <f>SUM(G601:G603)</f>
        <v>28.656388545400002</v>
      </c>
      <c r="H605" s="689"/>
      <c r="I605" s="690"/>
      <c r="J605" s="690"/>
    </row>
    <row r="606" spans="1:10" ht="12.75" customHeight="1">
      <c r="A606" s="741"/>
      <c r="B606" s="742"/>
      <c r="C606" s="748"/>
      <c r="D606" s="742"/>
      <c r="E606" s="749"/>
      <c r="F606" s="750"/>
      <c r="G606" s="747"/>
      <c r="H606" s="689"/>
      <c r="I606" s="690"/>
      <c r="J606" s="690"/>
    </row>
    <row r="607" spans="1:10" ht="12.75" customHeight="1">
      <c r="A607" s="1031" t="s">
        <v>1807</v>
      </c>
      <c r="B607" s="982"/>
      <c r="C607" s="982"/>
      <c r="D607" s="982"/>
      <c r="E607" s="982"/>
      <c r="F607" s="982"/>
      <c r="G607" s="983"/>
      <c r="H607" s="689"/>
      <c r="I607" s="690"/>
      <c r="J607" s="690"/>
    </row>
    <row r="608" spans="1:10" ht="12.75" customHeight="1">
      <c r="A608" s="732" t="s">
        <v>1480</v>
      </c>
      <c r="B608" s="732" t="s">
        <v>46</v>
      </c>
      <c r="C608" s="733" t="s">
        <v>1803</v>
      </c>
      <c r="D608" s="732" t="s">
        <v>141</v>
      </c>
      <c r="E608" s="734" t="s">
        <v>106</v>
      </c>
      <c r="F608" s="735" t="s">
        <v>1804</v>
      </c>
      <c r="G608" s="735" t="s">
        <v>1805</v>
      </c>
      <c r="H608" s="689"/>
      <c r="I608" s="690"/>
      <c r="J608" s="690" t="s">
        <v>1804</v>
      </c>
    </row>
    <row r="609" spans="1:10" ht="12.75" customHeight="1">
      <c r="A609" s="736"/>
      <c r="B609" s="736"/>
      <c r="C609" s="737"/>
      <c r="D609" s="736"/>
      <c r="E609" s="738"/>
      <c r="F609" s="739"/>
      <c r="G609" s="739"/>
      <c r="H609" s="689"/>
      <c r="I609" s="690"/>
      <c r="J609" s="690"/>
    </row>
    <row r="610" spans="1:10" ht="12.75" customHeight="1">
      <c r="A610" s="736"/>
      <c r="B610" s="736"/>
      <c r="C610" s="737" t="str">
        <f>IF(B610="","",IF(A610="SINAPI",VLOOKUP(B610,'Referência NÃO DESONERADO'!$A:$D,2,0),IF(A610="COTAÇÃO",VLOOKUP(B610,'Mapa Cotações'!$A:$N,2,0))))</f>
        <v/>
      </c>
      <c r="D610" s="736" t="str">
        <f>IF(B610="","",IF(A610="SINAPI",VLOOKUP(B610,'Referência NÃO DESONERADO'!$A:$D,3,0),IF(A610="COTAÇÃO",VLOOKUP(B610,'Mapa Cotações'!$A:$N,3,0))))</f>
        <v/>
      </c>
      <c r="E610" s="738"/>
      <c r="F610" s="739" t="str">
        <f>IF(B610="","",IF('Planilha Orçamentária'!$H$2="NÃO DESONERADO",(IF(A610="SINAPI",VLOOKUP(B610,'Referência NÃO DESONERADO'!$A:$D,4,0),IF(A610="ORSE",VLOOKUP(B610,'Referência NÃO DESONERADO'!$F:$I,4,0),IF(A610="COTAÇÃO",VLOOKUP(B610,'Mapa Cotações'!$A:$N,13,0))))),(IF(A610="SINAPI",VLOOKUP(B610,'Referência DESONERADO'!$A:$D,4,0),IF(A610="ORSE",VLOOKUP(B610,'Referência DESONERADO'!$F:$I,4,0),IF(A610="COTAÇÃO",VLOOKUP(B610,'Mapa Cotações'!$A:$N,13,0)))))))</f>
        <v/>
      </c>
      <c r="G610" s="739" t="str">
        <f>IF(D610="","",E610*F610)</f>
        <v/>
      </c>
      <c r="H610" s="689"/>
      <c r="I610" s="690"/>
      <c r="J610" s="690" t="s">
        <v>2</v>
      </c>
    </row>
    <row r="611" spans="1:10" ht="12.75" customHeight="1">
      <c r="A611" s="1030" t="s">
        <v>1806</v>
      </c>
      <c r="B611" s="982"/>
      <c r="C611" s="982"/>
      <c r="D611" s="982"/>
      <c r="E611" s="982"/>
      <c r="F611" s="983"/>
      <c r="G611" s="740" t="str">
        <f>IF(F609="","",(SUM(G609:G610)))</f>
        <v/>
      </c>
      <c r="H611" s="689"/>
      <c r="I611" s="690"/>
      <c r="J611" s="690"/>
    </row>
    <row r="612" spans="1:10" ht="12.75" customHeight="1">
      <c r="A612" s="741"/>
      <c r="B612" s="742"/>
      <c r="C612" s="751"/>
      <c r="D612" s="752"/>
      <c r="E612" s="753"/>
      <c r="F612" s="754"/>
      <c r="G612" s="755"/>
      <c r="H612" s="689"/>
      <c r="I612" s="690"/>
      <c r="J612" s="690"/>
    </row>
    <row r="613" spans="1:10" ht="12.75" customHeight="1">
      <c r="A613" s="1032" t="s">
        <v>173</v>
      </c>
      <c r="B613" s="982"/>
      <c r="C613" s="982"/>
      <c r="D613" s="982"/>
      <c r="E613" s="982"/>
      <c r="F613" s="1033"/>
      <c r="G613" s="756">
        <f>SUM(G605,G597)</f>
        <v>79.590533236340008</v>
      </c>
      <c r="H613" s="689"/>
      <c r="I613" s="690"/>
      <c r="J613" s="690"/>
    </row>
    <row r="614" spans="1:10" ht="12.75" customHeight="1">
      <c r="A614" s="778"/>
      <c r="B614" s="778"/>
      <c r="C614" s="778"/>
      <c r="D614" s="778"/>
      <c r="E614" s="778"/>
      <c r="F614" s="778"/>
      <c r="G614" s="779"/>
      <c r="H614" s="780"/>
      <c r="I614" s="690"/>
      <c r="J614" s="690"/>
    </row>
    <row r="615" spans="1:10" ht="12.75" customHeight="1">
      <c r="A615" s="778"/>
      <c r="B615" s="778"/>
      <c r="C615" s="778"/>
      <c r="D615" s="778"/>
      <c r="E615" s="778"/>
      <c r="F615" s="778"/>
      <c r="G615" s="779"/>
      <c r="H615" s="780"/>
      <c r="I615" s="690"/>
      <c r="J615" s="690"/>
    </row>
    <row r="616" spans="1:10" ht="12.75" customHeight="1">
      <c r="A616" s="723" t="s">
        <v>46</v>
      </c>
      <c r="B616" s="724" t="s">
        <v>37</v>
      </c>
      <c r="C616" s="1025" t="s">
        <v>105</v>
      </c>
      <c r="D616" s="1026"/>
      <c r="E616" s="1026"/>
      <c r="F616" s="1022"/>
      <c r="G616" s="725" t="s">
        <v>40</v>
      </c>
      <c r="H616" s="689"/>
      <c r="I616" s="690"/>
      <c r="J616" s="690"/>
    </row>
    <row r="617" spans="1:10" ht="12.75" customHeight="1">
      <c r="A617" s="726" t="s">
        <v>1938</v>
      </c>
      <c r="B617" s="768" t="s">
        <v>1129</v>
      </c>
      <c r="C617" s="1027" t="s">
        <v>1939</v>
      </c>
      <c r="D617" s="1015"/>
      <c r="E617" s="1016"/>
      <c r="F617" s="728">
        <f>G636</f>
        <v>113.67411299388002</v>
      </c>
      <c r="G617" s="729" t="s">
        <v>63</v>
      </c>
      <c r="H617" s="766">
        <v>45078</v>
      </c>
      <c r="I617" s="690"/>
      <c r="J617" s="690">
        <v>130.69925999999998</v>
      </c>
    </row>
    <row r="618" spans="1:10" ht="12.75" customHeight="1">
      <c r="A618" s="1028" t="s">
        <v>1802</v>
      </c>
      <c r="B618" s="1015"/>
      <c r="C618" s="1015"/>
      <c r="D618" s="1015"/>
      <c r="E618" s="1015"/>
      <c r="F618" s="1015"/>
      <c r="G618" s="1029"/>
      <c r="H618" s="689"/>
      <c r="I618" s="690"/>
      <c r="J618" s="690"/>
    </row>
    <row r="619" spans="1:10" ht="12.75" customHeight="1">
      <c r="A619" s="732" t="s">
        <v>1480</v>
      </c>
      <c r="B619" s="732" t="s">
        <v>46</v>
      </c>
      <c r="C619" s="733" t="s">
        <v>1803</v>
      </c>
      <c r="D619" s="732" t="s">
        <v>141</v>
      </c>
      <c r="E619" s="734" t="s">
        <v>106</v>
      </c>
      <c r="F619" s="735" t="s">
        <v>1804</v>
      </c>
      <c r="G619" s="735" t="s">
        <v>1805</v>
      </c>
      <c r="H619" s="689"/>
      <c r="I619" s="690"/>
      <c r="J619" s="690" t="s">
        <v>1804</v>
      </c>
    </row>
    <row r="620" spans="1:10" ht="12.75" customHeight="1">
      <c r="A620" s="736" t="s">
        <v>1033</v>
      </c>
      <c r="B620" s="736">
        <v>2102</v>
      </c>
      <c r="C620" s="737" t="s">
        <v>1940</v>
      </c>
      <c r="D620" s="736" t="s">
        <v>1697</v>
      </c>
      <c r="E620" s="738">
        <v>0.75</v>
      </c>
      <c r="F620" s="704">
        <f t="shared" ref="F620:F621" si="88">J620-J620*$K$7</f>
        <v>10.09765818</v>
      </c>
      <c r="G620" s="739">
        <f t="shared" ref="G620:G621" si="89">IF(D620="","",E620*F620)</f>
        <v>7.5732436349999999</v>
      </c>
      <c r="H620" s="689"/>
      <c r="I620" s="690"/>
      <c r="J620" s="690">
        <v>11.61</v>
      </c>
    </row>
    <row r="621" spans="1:10" ht="12.75" customHeight="1">
      <c r="A621" s="736" t="s">
        <v>1033</v>
      </c>
      <c r="B621" s="736">
        <v>56101</v>
      </c>
      <c r="C621" s="737" t="s">
        <v>1941</v>
      </c>
      <c r="D621" s="736" t="s">
        <v>63</v>
      </c>
      <c r="E621" s="738">
        <v>1.1000000000000001</v>
      </c>
      <c r="F621" s="704">
        <f t="shared" si="88"/>
        <v>19.386460020000001</v>
      </c>
      <c r="G621" s="739">
        <f t="shared" si="89"/>
        <v>21.325106022000003</v>
      </c>
      <c r="H621" s="689"/>
      <c r="I621" s="690"/>
      <c r="J621" s="690">
        <v>22.29</v>
      </c>
    </row>
    <row r="622" spans="1:10" ht="12.75" customHeight="1">
      <c r="A622" s="1030" t="s">
        <v>1806</v>
      </c>
      <c r="B622" s="982"/>
      <c r="C622" s="982"/>
      <c r="D622" s="982"/>
      <c r="E622" s="982"/>
      <c r="F622" s="983"/>
      <c r="G622" s="740">
        <f>SUM(G620:G621)</f>
        <v>28.898349657000004</v>
      </c>
      <c r="H622" s="689"/>
      <c r="I622" s="690"/>
      <c r="J622" s="690"/>
    </row>
    <row r="623" spans="1:10" ht="12.75" customHeight="1">
      <c r="A623" s="741"/>
      <c r="B623" s="742"/>
      <c r="C623" s="743"/>
      <c r="D623" s="744"/>
      <c r="E623" s="745"/>
      <c r="F623" s="746"/>
      <c r="G623" s="747"/>
      <c r="H623" s="689"/>
      <c r="I623" s="690"/>
      <c r="J623" s="690"/>
    </row>
    <row r="624" spans="1:10" ht="12.75" customHeight="1">
      <c r="A624" s="1031" t="s">
        <v>1570</v>
      </c>
      <c r="B624" s="982"/>
      <c r="C624" s="982"/>
      <c r="D624" s="982"/>
      <c r="E624" s="982"/>
      <c r="F624" s="982"/>
      <c r="G624" s="983"/>
      <c r="H624" s="689"/>
      <c r="I624" s="690"/>
      <c r="J624" s="690"/>
    </row>
    <row r="625" spans="1:10" ht="12.75" customHeight="1">
      <c r="A625" s="732" t="s">
        <v>1480</v>
      </c>
      <c r="B625" s="732" t="s">
        <v>46</v>
      </c>
      <c r="C625" s="733" t="s">
        <v>1803</v>
      </c>
      <c r="D625" s="732" t="s">
        <v>141</v>
      </c>
      <c r="E625" s="734" t="s">
        <v>106</v>
      </c>
      <c r="F625" s="735" t="s">
        <v>1804</v>
      </c>
      <c r="G625" s="735" t="s">
        <v>1805</v>
      </c>
      <c r="H625" s="689"/>
      <c r="I625" s="690"/>
      <c r="J625" s="690" t="s">
        <v>1804</v>
      </c>
    </row>
    <row r="626" spans="1:10" ht="12.75" customHeight="1">
      <c r="A626" s="736" t="s">
        <v>116</v>
      </c>
      <c r="B626" s="736">
        <v>88270</v>
      </c>
      <c r="C626" s="737" t="s">
        <v>1942</v>
      </c>
      <c r="D626" s="736" t="s">
        <v>1522</v>
      </c>
      <c r="E626" s="738">
        <v>2.226</v>
      </c>
      <c r="F626" s="704">
        <f t="shared" ref="F626:F627" si="90">J626-J626*$K$7</f>
        <v>19.116841239999999</v>
      </c>
      <c r="G626" s="739">
        <f t="shared" ref="G626:G627" si="91">E626*F626</f>
        <v>42.55408860024</v>
      </c>
      <c r="H626" s="689"/>
      <c r="I626" s="690"/>
      <c r="J626" s="690">
        <v>21.98</v>
      </c>
    </row>
    <row r="627" spans="1:10" ht="12.75" customHeight="1">
      <c r="A627" s="736" t="s">
        <v>116</v>
      </c>
      <c r="B627" s="736">
        <v>88243</v>
      </c>
      <c r="C627" s="737" t="s">
        <v>1943</v>
      </c>
      <c r="D627" s="736" t="s">
        <v>1522</v>
      </c>
      <c r="E627" s="738">
        <v>2.7519999999999998</v>
      </c>
      <c r="F627" s="704">
        <f t="shared" si="90"/>
        <v>15.34217832</v>
      </c>
      <c r="G627" s="739">
        <f t="shared" si="91"/>
        <v>42.221674736639997</v>
      </c>
      <c r="H627" s="689"/>
      <c r="I627" s="690"/>
      <c r="J627" s="690">
        <v>17.64</v>
      </c>
    </row>
    <row r="628" spans="1:10" ht="12.75" customHeight="1">
      <c r="A628" s="1030" t="s">
        <v>1806</v>
      </c>
      <c r="B628" s="982"/>
      <c r="C628" s="982"/>
      <c r="D628" s="982"/>
      <c r="E628" s="982"/>
      <c r="F628" s="983"/>
      <c r="G628" s="740">
        <f>SUM(G626:G627)</f>
        <v>84.775763336880004</v>
      </c>
      <c r="H628" s="689"/>
      <c r="I628" s="690"/>
      <c r="J628" s="690"/>
    </row>
    <row r="629" spans="1:10" ht="12.75" customHeight="1">
      <c r="A629" s="741"/>
      <c r="B629" s="742"/>
      <c r="C629" s="748"/>
      <c r="D629" s="742"/>
      <c r="E629" s="749"/>
      <c r="F629" s="750"/>
      <c r="G629" s="747"/>
      <c r="H629" s="689"/>
      <c r="I629" s="690"/>
      <c r="J629" s="690"/>
    </row>
    <row r="630" spans="1:10" ht="12.75" customHeight="1">
      <c r="A630" s="1031" t="s">
        <v>1807</v>
      </c>
      <c r="B630" s="982"/>
      <c r="C630" s="982"/>
      <c r="D630" s="982"/>
      <c r="E630" s="982"/>
      <c r="F630" s="982"/>
      <c r="G630" s="983"/>
      <c r="H630" s="689"/>
      <c r="I630" s="690"/>
      <c r="J630" s="690"/>
    </row>
    <row r="631" spans="1:10" ht="12.75" customHeight="1">
      <c r="A631" s="732" t="s">
        <v>1480</v>
      </c>
      <c r="B631" s="732" t="s">
        <v>46</v>
      </c>
      <c r="C631" s="733" t="s">
        <v>1803</v>
      </c>
      <c r="D631" s="732" t="s">
        <v>141</v>
      </c>
      <c r="E631" s="734" t="s">
        <v>106</v>
      </c>
      <c r="F631" s="735" t="s">
        <v>1804</v>
      </c>
      <c r="G631" s="735" t="s">
        <v>1805</v>
      </c>
      <c r="H631" s="689"/>
      <c r="I631" s="690"/>
      <c r="J631" s="690" t="s">
        <v>1804</v>
      </c>
    </row>
    <row r="632" spans="1:10" ht="12.75" customHeight="1">
      <c r="A632" s="736"/>
      <c r="B632" s="736"/>
      <c r="C632" s="737"/>
      <c r="D632" s="736"/>
      <c r="E632" s="738"/>
      <c r="F632" s="739"/>
      <c r="G632" s="739"/>
      <c r="H632" s="689"/>
      <c r="I632" s="690"/>
      <c r="J632" s="690"/>
    </row>
    <row r="633" spans="1:10" ht="12.75" customHeight="1">
      <c r="A633" s="736"/>
      <c r="B633" s="736"/>
      <c r="C633" s="737" t="str">
        <f>IF(B633="","",IF(A633="SINAPI",VLOOKUP(B633,'Referência NÃO DESONERADO'!$A:$D,2,0),IF(A633="COTAÇÃO",VLOOKUP(B633,'Mapa Cotações'!$A:$N,2,0))))</f>
        <v/>
      </c>
      <c r="D633" s="736" t="str">
        <f>IF(B633="","",IF(A633="SINAPI",VLOOKUP(B633,'Referência NÃO DESONERADO'!$A:$D,3,0),IF(A633="COTAÇÃO",VLOOKUP(B633,'Mapa Cotações'!$A:$N,3,0))))</f>
        <v/>
      </c>
      <c r="E633" s="738"/>
      <c r="F633" s="739" t="str">
        <f>IF(B633="","",IF('Planilha Orçamentária'!$H$2="NÃO DESONERADO",(IF(A633="SINAPI",VLOOKUP(B633,'Referência NÃO DESONERADO'!$A:$D,4,0),IF(A633="ORSE",VLOOKUP(B633,'Referência NÃO DESONERADO'!$F:$I,4,0),IF(A633="COTAÇÃO",VLOOKUP(B633,'Mapa Cotações'!$A:$N,13,0))))),(IF(A633="SINAPI",VLOOKUP(B633,'Referência DESONERADO'!$A:$D,4,0),IF(A633="ORSE",VLOOKUP(B633,'Referência DESONERADO'!$F:$I,4,0),IF(A633="COTAÇÃO",VLOOKUP(B633,'Mapa Cotações'!$A:$N,13,0)))))))</f>
        <v/>
      </c>
      <c r="G633" s="739" t="str">
        <f>IF(D633="","",E633*F633)</f>
        <v/>
      </c>
      <c r="H633" s="689"/>
      <c r="I633" s="690"/>
      <c r="J633" s="690" t="s">
        <v>2</v>
      </c>
    </row>
    <row r="634" spans="1:10" ht="12.75" customHeight="1">
      <c r="A634" s="1030" t="s">
        <v>1806</v>
      </c>
      <c r="B634" s="982"/>
      <c r="C634" s="982"/>
      <c r="D634" s="982"/>
      <c r="E634" s="982"/>
      <c r="F634" s="983"/>
      <c r="G634" s="740" t="str">
        <f>IF(F632="","",(SUM(G632:G633)))</f>
        <v/>
      </c>
      <c r="H634" s="689"/>
      <c r="I634" s="690"/>
      <c r="J634" s="690"/>
    </row>
    <row r="635" spans="1:10" ht="12.75" customHeight="1">
      <c r="A635" s="741"/>
      <c r="B635" s="742"/>
      <c r="C635" s="751"/>
      <c r="D635" s="752"/>
      <c r="E635" s="753"/>
      <c r="F635" s="754"/>
      <c r="G635" s="755"/>
      <c r="H635" s="689"/>
      <c r="I635" s="690"/>
      <c r="J635" s="690"/>
    </row>
    <row r="636" spans="1:10" ht="12.75" customHeight="1">
      <c r="A636" s="1032" t="s">
        <v>173</v>
      </c>
      <c r="B636" s="982"/>
      <c r="C636" s="982"/>
      <c r="D636" s="982"/>
      <c r="E636" s="982"/>
      <c r="F636" s="1033"/>
      <c r="G636" s="756">
        <f>SUM(G622,G628,G634)</f>
        <v>113.67411299388002</v>
      </c>
      <c r="H636" s="689"/>
      <c r="I636" s="690"/>
      <c r="J636" s="690"/>
    </row>
    <row r="637" spans="1:10" ht="12.75" customHeight="1">
      <c r="A637" s="778"/>
      <c r="B637" s="778"/>
      <c r="C637" s="778"/>
      <c r="D637" s="778"/>
      <c r="E637" s="778"/>
      <c r="F637" s="778"/>
      <c r="G637" s="779"/>
      <c r="H637" s="689"/>
      <c r="I637" s="690"/>
      <c r="J637" s="690"/>
    </row>
    <row r="638" spans="1:10" ht="12.75" customHeight="1">
      <c r="A638" s="778"/>
      <c r="B638" s="778"/>
      <c r="C638" s="778"/>
      <c r="D638" s="778"/>
      <c r="E638" s="778"/>
      <c r="F638" s="778"/>
      <c r="G638" s="779"/>
      <c r="H638" s="689"/>
      <c r="I638" s="690"/>
      <c r="J638" s="690"/>
    </row>
    <row r="639" spans="1:10" ht="12.75" customHeight="1">
      <c r="A639" s="723" t="s">
        <v>46</v>
      </c>
      <c r="B639" s="724" t="s">
        <v>37</v>
      </c>
      <c r="C639" s="1025" t="s">
        <v>105</v>
      </c>
      <c r="D639" s="1026"/>
      <c r="E639" s="1026"/>
      <c r="F639" s="1022"/>
      <c r="G639" s="725" t="s">
        <v>40</v>
      </c>
      <c r="H639" s="689"/>
      <c r="I639" s="690"/>
      <c r="J639" s="690"/>
    </row>
    <row r="640" spans="1:10" ht="12.75" customHeight="1">
      <c r="A640" s="726" t="s">
        <v>1944</v>
      </c>
      <c r="B640" s="768" t="s">
        <v>1132</v>
      </c>
      <c r="C640" s="1027" t="s">
        <v>1945</v>
      </c>
      <c r="D640" s="1015"/>
      <c r="E640" s="1016"/>
      <c r="F640" s="728">
        <f>G660</f>
        <v>62.386741608999998</v>
      </c>
      <c r="G640" s="729" t="s">
        <v>63</v>
      </c>
      <c r="H640" s="766">
        <v>45078</v>
      </c>
      <c r="I640" s="690"/>
      <c r="J640" s="690">
        <v>71.730500000000006</v>
      </c>
    </row>
    <row r="641" spans="1:10" ht="12.75" customHeight="1">
      <c r="A641" s="1028" t="s">
        <v>1802</v>
      </c>
      <c r="B641" s="1015"/>
      <c r="C641" s="1015"/>
      <c r="D641" s="1015"/>
      <c r="E641" s="1015"/>
      <c r="F641" s="1015"/>
      <c r="G641" s="1029"/>
      <c r="H641" s="689"/>
      <c r="I641" s="690"/>
      <c r="J641" s="690"/>
    </row>
    <row r="642" spans="1:10" ht="12.75" customHeight="1">
      <c r="A642" s="732" t="s">
        <v>1480</v>
      </c>
      <c r="B642" s="732" t="s">
        <v>46</v>
      </c>
      <c r="C642" s="733" t="s">
        <v>1803</v>
      </c>
      <c r="D642" s="732" t="s">
        <v>141</v>
      </c>
      <c r="E642" s="734" t="s">
        <v>106</v>
      </c>
      <c r="F642" s="735" t="s">
        <v>1804</v>
      </c>
      <c r="G642" s="735" t="s">
        <v>1805</v>
      </c>
      <c r="H642" s="689"/>
      <c r="I642" s="690"/>
      <c r="J642" s="690" t="s">
        <v>1804</v>
      </c>
    </row>
    <row r="643" spans="1:10" ht="12.75" customHeight="1">
      <c r="A643" s="736" t="s">
        <v>1033</v>
      </c>
      <c r="B643" s="736">
        <v>50</v>
      </c>
      <c r="C643" s="737" t="s">
        <v>1946</v>
      </c>
      <c r="D643" s="736" t="s">
        <v>1607</v>
      </c>
      <c r="E643" s="738">
        <v>6.86</v>
      </c>
      <c r="F643" s="704">
        <f t="shared" ref="F643:F645" si="92">J643-J643*$K$7</f>
        <v>0.60881659999999993</v>
      </c>
      <c r="G643" s="739">
        <f t="shared" ref="G643:G645" si="93">IF(D643="","",E643*F643)</f>
        <v>4.1764818759999995</v>
      </c>
      <c r="H643" s="689"/>
      <c r="I643" s="690"/>
      <c r="J643" s="690">
        <v>0.7</v>
      </c>
    </row>
    <row r="644" spans="1:10" ht="12.75" customHeight="1">
      <c r="A644" s="736" t="s">
        <v>1033</v>
      </c>
      <c r="B644" s="736">
        <v>98</v>
      </c>
      <c r="C644" s="737" t="s">
        <v>1947</v>
      </c>
      <c r="D644" s="736" t="s">
        <v>1669</v>
      </c>
      <c r="E644" s="738">
        <v>3.5999999999999997E-2</v>
      </c>
      <c r="F644" s="704">
        <f t="shared" si="92"/>
        <v>100.01987</v>
      </c>
      <c r="G644" s="739">
        <f t="shared" si="93"/>
        <v>3.6007153199999995</v>
      </c>
      <c r="H644" s="689"/>
      <c r="I644" s="690"/>
      <c r="J644" s="690">
        <v>115</v>
      </c>
    </row>
    <row r="645" spans="1:10" ht="12.75" customHeight="1">
      <c r="A645" s="736" t="s">
        <v>1033</v>
      </c>
      <c r="B645" s="736">
        <v>56101</v>
      </c>
      <c r="C645" s="737" t="s">
        <v>1941</v>
      </c>
      <c r="D645" s="736" t="s">
        <v>63</v>
      </c>
      <c r="E645" s="738">
        <v>0.52</v>
      </c>
      <c r="F645" s="704">
        <f t="shared" si="92"/>
        <v>19.386460020000001</v>
      </c>
      <c r="G645" s="739">
        <f t="shared" si="93"/>
        <v>10.080959210400001</v>
      </c>
      <c r="H645" s="689"/>
      <c r="I645" s="690"/>
      <c r="J645" s="690">
        <v>22.29</v>
      </c>
    </row>
    <row r="646" spans="1:10" ht="12.75" customHeight="1">
      <c r="A646" s="1030" t="s">
        <v>1806</v>
      </c>
      <c r="B646" s="982"/>
      <c r="C646" s="982"/>
      <c r="D646" s="982"/>
      <c r="E646" s="982"/>
      <c r="F646" s="983"/>
      <c r="G646" s="740">
        <f>SUM(G643:G645)</f>
        <v>17.858156406399999</v>
      </c>
      <c r="H646" s="689"/>
      <c r="I646" s="690"/>
      <c r="J646" s="690"/>
    </row>
    <row r="647" spans="1:10" ht="12.75" customHeight="1">
      <c r="A647" s="741"/>
      <c r="B647" s="742"/>
      <c r="C647" s="743"/>
      <c r="D647" s="744"/>
      <c r="E647" s="745"/>
      <c r="F647" s="746"/>
      <c r="G647" s="747"/>
      <c r="H647" s="689"/>
      <c r="I647" s="690"/>
      <c r="J647" s="690"/>
    </row>
    <row r="648" spans="1:10" ht="12.75" customHeight="1">
      <c r="A648" s="1031" t="s">
        <v>1570</v>
      </c>
      <c r="B648" s="982"/>
      <c r="C648" s="982"/>
      <c r="D648" s="982"/>
      <c r="E648" s="982"/>
      <c r="F648" s="982"/>
      <c r="G648" s="983"/>
      <c r="H648" s="689"/>
      <c r="I648" s="690"/>
      <c r="J648" s="690"/>
    </row>
    <row r="649" spans="1:10" ht="12.75" customHeight="1">
      <c r="A649" s="732" t="s">
        <v>1480</v>
      </c>
      <c r="B649" s="732" t="s">
        <v>46</v>
      </c>
      <c r="C649" s="733" t="s">
        <v>1803</v>
      </c>
      <c r="D649" s="732" t="s">
        <v>141</v>
      </c>
      <c r="E649" s="734" t="s">
        <v>106</v>
      </c>
      <c r="F649" s="735" t="s">
        <v>1804</v>
      </c>
      <c r="G649" s="735" t="s">
        <v>1805</v>
      </c>
      <c r="H649" s="689"/>
      <c r="I649" s="690"/>
      <c r="J649" s="690" t="s">
        <v>1804</v>
      </c>
    </row>
    <row r="650" spans="1:10" ht="12.75" customHeight="1">
      <c r="A650" s="736" t="s">
        <v>116</v>
      </c>
      <c r="B650" s="736">
        <v>88309</v>
      </c>
      <c r="C650" s="737" t="s">
        <v>1615</v>
      </c>
      <c r="D650" s="736" t="s">
        <v>1522</v>
      </c>
      <c r="E650" s="738">
        <v>1.08</v>
      </c>
      <c r="F650" s="704">
        <f t="shared" ref="F650:F651" si="94">J650-J650*$K$7</f>
        <v>19.116841239999999</v>
      </c>
      <c r="G650" s="739">
        <f t="shared" ref="G650:G651" si="95">E650*F650</f>
        <v>20.646188539200001</v>
      </c>
      <c r="H650" s="689"/>
      <c r="I650" s="690"/>
      <c r="J650" s="690">
        <v>21.98</v>
      </c>
    </row>
    <row r="651" spans="1:10" ht="12.75" customHeight="1">
      <c r="A651" s="736" t="s">
        <v>116</v>
      </c>
      <c r="B651" s="736">
        <v>88316</v>
      </c>
      <c r="C651" s="737" t="s">
        <v>1617</v>
      </c>
      <c r="D651" s="736" t="s">
        <v>1522</v>
      </c>
      <c r="E651" s="738">
        <v>1.59</v>
      </c>
      <c r="F651" s="704">
        <f t="shared" si="94"/>
        <v>15.02037526</v>
      </c>
      <c r="G651" s="739">
        <f t="shared" si="95"/>
        <v>23.882396663400002</v>
      </c>
      <c r="H651" s="689"/>
      <c r="I651" s="690"/>
      <c r="J651" s="690">
        <v>17.27</v>
      </c>
    </row>
    <row r="652" spans="1:10" ht="12.75" customHeight="1">
      <c r="A652" s="1030" t="s">
        <v>1806</v>
      </c>
      <c r="B652" s="982"/>
      <c r="C652" s="982"/>
      <c r="D652" s="982"/>
      <c r="E652" s="982"/>
      <c r="F652" s="983"/>
      <c r="G652" s="740">
        <f>SUM(G650:G651)</f>
        <v>44.528585202599999</v>
      </c>
      <c r="H652" s="689"/>
      <c r="I652" s="690"/>
      <c r="J652" s="690"/>
    </row>
    <row r="653" spans="1:10" ht="12.75" customHeight="1">
      <c r="A653" s="741"/>
      <c r="B653" s="742"/>
      <c r="C653" s="748"/>
      <c r="D653" s="742"/>
      <c r="E653" s="749"/>
      <c r="F653" s="750"/>
      <c r="G653" s="747"/>
      <c r="H653" s="689"/>
      <c r="I653" s="690"/>
      <c r="J653" s="690"/>
    </row>
    <row r="654" spans="1:10" ht="12.75" customHeight="1">
      <c r="A654" s="1031" t="s">
        <v>1807</v>
      </c>
      <c r="B654" s="982"/>
      <c r="C654" s="982"/>
      <c r="D654" s="982"/>
      <c r="E654" s="982"/>
      <c r="F654" s="982"/>
      <c r="G654" s="983"/>
      <c r="H654" s="689"/>
      <c r="I654" s="690"/>
      <c r="J654" s="690"/>
    </row>
    <row r="655" spans="1:10" ht="12.75" customHeight="1">
      <c r="A655" s="732" t="s">
        <v>1480</v>
      </c>
      <c r="B655" s="732" t="s">
        <v>46</v>
      </c>
      <c r="C655" s="733" t="s">
        <v>1803</v>
      </c>
      <c r="D655" s="732" t="s">
        <v>141</v>
      </c>
      <c r="E655" s="734" t="s">
        <v>106</v>
      </c>
      <c r="F655" s="735" t="s">
        <v>1804</v>
      </c>
      <c r="G655" s="735" t="s">
        <v>1805</v>
      </c>
      <c r="H655" s="689"/>
      <c r="I655" s="690"/>
      <c r="J655" s="690" t="s">
        <v>1804</v>
      </c>
    </row>
    <row r="656" spans="1:10" ht="12.75" customHeight="1">
      <c r="A656" s="736"/>
      <c r="B656" s="736"/>
      <c r="C656" s="737"/>
      <c r="D656" s="736"/>
      <c r="E656" s="738"/>
      <c r="F656" s="739"/>
      <c r="G656" s="739"/>
      <c r="H656" s="689"/>
      <c r="I656" s="690"/>
      <c r="J656" s="690"/>
    </row>
    <row r="657" spans="1:10" ht="12.75" customHeight="1">
      <c r="A657" s="736"/>
      <c r="B657" s="736"/>
      <c r="C657" s="737" t="str">
        <f>IF(B657="","",IF(A657="SINAPI",VLOOKUP(B657,'Referência NÃO DESONERADO'!$A:$D,2,0),IF(A657="COTAÇÃO",VLOOKUP(B657,'Mapa Cotações'!$A:$N,2,0))))</f>
        <v/>
      </c>
      <c r="D657" s="736" t="str">
        <f>IF(B657="","",IF(A657="SINAPI",VLOOKUP(B657,'Referência NÃO DESONERADO'!$A:$D,3,0),IF(A657="COTAÇÃO",VLOOKUP(B657,'Mapa Cotações'!$A:$N,3,0))))</f>
        <v/>
      </c>
      <c r="E657" s="738"/>
      <c r="F657" s="739" t="str">
        <f>IF(B657="","",IF('Planilha Orçamentária'!$H$2="NÃO DESONERADO",(IF(A657="SINAPI",VLOOKUP(B657,'Referência NÃO DESONERADO'!$A:$D,4,0),IF(A657="ORSE",VLOOKUP(B657,'Referência NÃO DESONERADO'!$F:$I,4,0),IF(A657="COTAÇÃO",VLOOKUP(B657,'Mapa Cotações'!$A:$N,13,0))))),(IF(A657="SINAPI",VLOOKUP(B657,'Referência DESONERADO'!$A:$D,4,0),IF(A657="ORSE",VLOOKUP(B657,'Referência DESONERADO'!$F:$I,4,0),IF(A657="COTAÇÃO",VLOOKUP(B657,'Mapa Cotações'!$A:$N,13,0)))))))</f>
        <v/>
      </c>
      <c r="G657" s="739" t="str">
        <f>IF(D657="","",E657*F657)</f>
        <v/>
      </c>
      <c r="H657" s="689"/>
      <c r="I657" s="690"/>
      <c r="J657" s="690" t="s">
        <v>2</v>
      </c>
    </row>
    <row r="658" spans="1:10" ht="12.75" customHeight="1">
      <c r="A658" s="1030" t="s">
        <v>1806</v>
      </c>
      <c r="B658" s="982"/>
      <c r="C658" s="982"/>
      <c r="D658" s="982"/>
      <c r="E658" s="982"/>
      <c r="F658" s="983"/>
      <c r="G658" s="740" t="str">
        <f>IF(F656="","",(SUM(G656:G657)))</f>
        <v/>
      </c>
      <c r="H658" s="689"/>
      <c r="I658" s="690"/>
      <c r="J658" s="690"/>
    </row>
    <row r="659" spans="1:10" ht="12.75" customHeight="1">
      <c r="A659" s="741"/>
      <c r="B659" s="742"/>
      <c r="C659" s="751"/>
      <c r="D659" s="752"/>
      <c r="E659" s="753"/>
      <c r="F659" s="754"/>
      <c r="G659" s="755"/>
      <c r="H659" s="689"/>
      <c r="I659" s="690"/>
      <c r="J659" s="690"/>
    </row>
    <row r="660" spans="1:10" ht="12.75" customHeight="1">
      <c r="A660" s="1032" t="s">
        <v>173</v>
      </c>
      <c r="B660" s="982"/>
      <c r="C660" s="982"/>
      <c r="D660" s="982"/>
      <c r="E660" s="982"/>
      <c r="F660" s="1033"/>
      <c r="G660" s="756">
        <f>SUM(G646,G652,G658)</f>
        <v>62.386741608999998</v>
      </c>
      <c r="H660" s="689"/>
      <c r="I660" s="690"/>
      <c r="J660" s="690"/>
    </row>
    <row r="661" spans="1:10" ht="12.75" customHeight="1">
      <c r="A661" s="778"/>
      <c r="B661" s="778"/>
      <c r="C661" s="778"/>
      <c r="D661" s="778"/>
      <c r="E661" s="778"/>
      <c r="F661" s="778"/>
      <c r="G661" s="779"/>
      <c r="H661" s="689"/>
      <c r="I661" s="690"/>
      <c r="J661" s="690"/>
    </row>
    <row r="662" spans="1:10" ht="12.75" customHeight="1">
      <c r="A662" s="778"/>
      <c r="B662" s="778"/>
      <c r="C662" s="778"/>
      <c r="D662" s="778"/>
      <c r="E662" s="778"/>
      <c r="F662" s="778"/>
      <c r="G662" s="779"/>
      <c r="H662" s="689"/>
      <c r="I662" s="690"/>
      <c r="J662" s="690"/>
    </row>
    <row r="663" spans="1:10" ht="12.75" customHeight="1">
      <c r="A663" s="723" t="s">
        <v>46</v>
      </c>
      <c r="B663" s="724" t="s">
        <v>37</v>
      </c>
      <c r="C663" s="1025" t="s">
        <v>105</v>
      </c>
      <c r="D663" s="1026"/>
      <c r="E663" s="1026"/>
      <c r="F663" s="1022"/>
      <c r="G663" s="725" t="s">
        <v>40</v>
      </c>
      <c r="H663" s="689"/>
      <c r="I663" s="690"/>
      <c r="J663" s="690"/>
    </row>
    <row r="664" spans="1:10">
      <c r="A664" s="726" t="s">
        <v>1948</v>
      </c>
      <c r="B664" s="768" t="s">
        <v>1145</v>
      </c>
      <c r="C664" s="1027" t="s">
        <v>1949</v>
      </c>
      <c r="D664" s="1015"/>
      <c r="E664" s="1016"/>
      <c r="F664" s="728">
        <f>G686</f>
        <v>70.724919814999993</v>
      </c>
      <c r="G664" s="729" t="s">
        <v>63</v>
      </c>
      <c r="H664" s="766">
        <v>45078</v>
      </c>
      <c r="I664" s="690"/>
      <c r="J664" s="690">
        <v>81.31750000000001</v>
      </c>
    </row>
    <row r="665" spans="1:10" ht="12.75" customHeight="1">
      <c r="A665" s="1028" t="s">
        <v>1802</v>
      </c>
      <c r="B665" s="1015"/>
      <c r="C665" s="1015"/>
      <c r="D665" s="1015"/>
      <c r="E665" s="1015"/>
      <c r="F665" s="1015"/>
      <c r="G665" s="1029"/>
      <c r="H665" s="689"/>
      <c r="I665" s="690"/>
      <c r="J665" s="690"/>
    </row>
    <row r="666" spans="1:10" ht="12.75" customHeight="1">
      <c r="A666" s="732" t="s">
        <v>1480</v>
      </c>
      <c r="B666" s="732" t="s">
        <v>46</v>
      </c>
      <c r="C666" s="733" t="s">
        <v>1803</v>
      </c>
      <c r="D666" s="732" t="s">
        <v>141</v>
      </c>
      <c r="E666" s="734" t="s">
        <v>106</v>
      </c>
      <c r="F666" s="735" t="s">
        <v>1804</v>
      </c>
      <c r="G666" s="735" t="s">
        <v>1805</v>
      </c>
      <c r="H666" s="689"/>
      <c r="I666" s="690"/>
      <c r="J666" s="690" t="s">
        <v>1804</v>
      </c>
    </row>
    <row r="667" spans="1:10" ht="12.75" customHeight="1">
      <c r="A667" s="736" t="s">
        <v>129</v>
      </c>
      <c r="B667" s="736">
        <v>4303</v>
      </c>
      <c r="C667" s="737" t="s">
        <v>1950</v>
      </c>
      <c r="D667" s="736" t="s">
        <v>1607</v>
      </c>
      <c r="E667" s="738">
        <v>4</v>
      </c>
      <c r="F667" s="704">
        <f t="shared" ref="F667:F669" si="96">J667-J667*$K$7</f>
        <v>1.9047262199999999</v>
      </c>
      <c r="G667" s="739">
        <f t="shared" ref="G667:G669" si="97">IF(D667="","",E667*F667)</f>
        <v>7.6189048799999997</v>
      </c>
      <c r="H667" s="689"/>
      <c r="I667" s="690"/>
      <c r="J667" s="690">
        <v>2.19</v>
      </c>
    </row>
    <row r="668" spans="1:10" ht="12.75" customHeight="1">
      <c r="A668" s="736" t="s">
        <v>129</v>
      </c>
      <c r="B668" s="736">
        <v>2540</v>
      </c>
      <c r="C668" s="737" t="s">
        <v>1951</v>
      </c>
      <c r="D668" s="736" t="s">
        <v>1607</v>
      </c>
      <c r="E668" s="738">
        <v>0.38</v>
      </c>
      <c r="F668" s="704">
        <f t="shared" si="96"/>
        <v>3.0440830000000001</v>
      </c>
      <c r="G668" s="739">
        <f t="shared" si="97"/>
        <v>1.1567515400000001</v>
      </c>
      <c r="H668" s="689"/>
      <c r="I668" s="690"/>
      <c r="J668" s="690">
        <v>3.5</v>
      </c>
    </row>
    <row r="669" spans="1:10" ht="12.75" customHeight="1">
      <c r="A669" s="736" t="s">
        <v>129</v>
      </c>
      <c r="B669" s="736">
        <v>10137</v>
      </c>
      <c r="C669" s="737" t="s">
        <v>1952</v>
      </c>
      <c r="D669" s="736" t="s">
        <v>63</v>
      </c>
      <c r="E669" s="738">
        <v>1.05</v>
      </c>
      <c r="F669" s="704">
        <f t="shared" si="96"/>
        <v>42.878083399999994</v>
      </c>
      <c r="G669" s="739">
        <f t="shared" si="97"/>
        <v>45.021987569999993</v>
      </c>
      <c r="H669" s="689"/>
      <c r="I669" s="690"/>
      <c r="J669" s="690">
        <v>49.3</v>
      </c>
    </row>
    <row r="670" spans="1:10" ht="12.75" customHeight="1">
      <c r="A670" s="1030" t="s">
        <v>1806</v>
      </c>
      <c r="B670" s="982"/>
      <c r="C670" s="982"/>
      <c r="D670" s="982"/>
      <c r="E670" s="982"/>
      <c r="F670" s="983"/>
      <c r="G670" s="740">
        <f>SUM(G667:G669)</f>
        <v>53.797643989999997</v>
      </c>
      <c r="H670" s="689"/>
      <c r="I670" s="690"/>
      <c r="J670" s="690"/>
    </row>
    <row r="671" spans="1:10" ht="12.75" customHeight="1">
      <c r="A671" s="741"/>
      <c r="B671" s="742"/>
      <c r="C671" s="743"/>
      <c r="D671" s="744"/>
      <c r="E671" s="745"/>
      <c r="F671" s="746"/>
      <c r="G671" s="747"/>
      <c r="H671" s="689"/>
      <c r="I671" s="690"/>
      <c r="J671" s="690"/>
    </row>
    <row r="672" spans="1:10" ht="12.75" customHeight="1">
      <c r="A672" s="1031" t="s">
        <v>1570</v>
      </c>
      <c r="B672" s="982"/>
      <c r="C672" s="982"/>
      <c r="D672" s="982"/>
      <c r="E672" s="982"/>
      <c r="F672" s="982"/>
      <c r="G672" s="983"/>
      <c r="H672" s="689"/>
      <c r="I672" s="690"/>
      <c r="J672" s="690"/>
    </row>
    <row r="673" spans="1:10" ht="12.75" customHeight="1">
      <c r="A673" s="732" t="s">
        <v>1480</v>
      </c>
      <c r="B673" s="732" t="s">
        <v>46</v>
      </c>
      <c r="C673" s="733" t="s">
        <v>1803</v>
      </c>
      <c r="D673" s="732" t="s">
        <v>141</v>
      </c>
      <c r="E673" s="734" t="s">
        <v>106</v>
      </c>
      <c r="F673" s="735" t="s">
        <v>1804</v>
      </c>
      <c r="G673" s="735" t="s">
        <v>1805</v>
      </c>
      <c r="H673" s="689"/>
      <c r="I673" s="690"/>
      <c r="J673" s="690" t="s">
        <v>1804</v>
      </c>
    </row>
    <row r="674" spans="1:10" ht="12.75" customHeight="1">
      <c r="A674" s="736" t="s">
        <v>129</v>
      </c>
      <c r="B674" s="736">
        <v>10549</v>
      </c>
      <c r="C674" s="737" t="s">
        <v>1867</v>
      </c>
      <c r="D674" s="736" t="s">
        <v>1522</v>
      </c>
      <c r="E674" s="738">
        <v>0.45</v>
      </c>
      <c r="F674" s="704">
        <f t="shared" ref="F674:F677" si="98">J674-J674*$K$7</f>
        <v>3.3137017800000002</v>
      </c>
      <c r="G674" s="739">
        <f t="shared" ref="G674:G677" si="99">E674*F674</f>
        <v>1.4911658010000002</v>
      </c>
      <c r="H674" s="689"/>
      <c r="I674" s="690"/>
      <c r="J674" s="690">
        <v>3.81</v>
      </c>
    </row>
    <row r="675" spans="1:10" ht="12.75" customHeight="1">
      <c r="A675" s="736" t="s">
        <v>129</v>
      </c>
      <c r="B675" s="736">
        <v>10550</v>
      </c>
      <c r="C675" s="737" t="s">
        <v>1953</v>
      </c>
      <c r="D675" s="736" t="s">
        <v>1522</v>
      </c>
      <c r="E675" s="738">
        <v>0.55000000000000004</v>
      </c>
      <c r="F675" s="704">
        <f t="shared" si="98"/>
        <v>3.2267279800000002</v>
      </c>
      <c r="G675" s="739">
        <f t="shared" si="99"/>
        <v>1.7747003890000002</v>
      </c>
      <c r="H675" s="689"/>
      <c r="I675" s="690"/>
      <c r="J675" s="690">
        <v>3.71</v>
      </c>
    </row>
    <row r="676" spans="1:10" ht="12.75" customHeight="1">
      <c r="A676" s="736" t="s">
        <v>116</v>
      </c>
      <c r="B676" s="736">
        <v>4750</v>
      </c>
      <c r="C676" s="737" t="s">
        <v>1954</v>
      </c>
      <c r="D676" s="736" t="s">
        <v>1522</v>
      </c>
      <c r="E676" s="738">
        <v>0.55000000000000004</v>
      </c>
      <c r="F676" s="704">
        <f t="shared" si="98"/>
        <v>15.79444208</v>
      </c>
      <c r="G676" s="739">
        <f t="shared" si="99"/>
        <v>8.6869431440000007</v>
      </c>
      <c r="H676" s="689"/>
      <c r="I676" s="690"/>
      <c r="J676" s="690">
        <v>18.16</v>
      </c>
    </row>
    <row r="677" spans="1:10" ht="12.75" customHeight="1">
      <c r="A677" s="736" t="s">
        <v>116</v>
      </c>
      <c r="B677" s="736">
        <v>6111</v>
      </c>
      <c r="C677" s="737" t="s">
        <v>1870</v>
      </c>
      <c r="D677" s="736" t="s">
        <v>1522</v>
      </c>
      <c r="E677" s="738">
        <v>0.45</v>
      </c>
      <c r="F677" s="704">
        <f t="shared" si="98"/>
        <v>11.054369980000001</v>
      </c>
      <c r="G677" s="739">
        <f t="shared" si="99"/>
        <v>4.9744664910000003</v>
      </c>
      <c r="H677" s="689"/>
      <c r="I677" s="690"/>
      <c r="J677" s="690">
        <v>12.71</v>
      </c>
    </row>
    <row r="678" spans="1:10" ht="12.75" customHeight="1">
      <c r="A678" s="1030" t="s">
        <v>1806</v>
      </c>
      <c r="B678" s="982"/>
      <c r="C678" s="982"/>
      <c r="D678" s="982"/>
      <c r="E678" s="982"/>
      <c r="F678" s="983"/>
      <c r="G678" s="740">
        <f>SUM(G674:G677)</f>
        <v>16.927275825000002</v>
      </c>
      <c r="H678" s="689"/>
      <c r="I678" s="690"/>
      <c r="J678" s="690"/>
    </row>
    <row r="679" spans="1:10" ht="12.75" customHeight="1">
      <c r="A679" s="741"/>
      <c r="B679" s="742"/>
      <c r="C679" s="748"/>
      <c r="D679" s="742"/>
      <c r="E679" s="749"/>
      <c r="F679" s="750"/>
      <c r="G679" s="747"/>
      <c r="H679" s="689"/>
      <c r="I679" s="690"/>
      <c r="J679" s="690"/>
    </row>
    <row r="680" spans="1:10" ht="12.75" customHeight="1">
      <c r="A680" s="1031" t="s">
        <v>1807</v>
      </c>
      <c r="B680" s="982"/>
      <c r="C680" s="982"/>
      <c r="D680" s="982"/>
      <c r="E680" s="982"/>
      <c r="F680" s="982"/>
      <c r="G680" s="983"/>
      <c r="H680" s="689"/>
      <c r="I680" s="690"/>
      <c r="J680" s="690"/>
    </row>
    <row r="681" spans="1:10" ht="12.75" customHeight="1">
      <c r="A681" s="732" t="s">
        <v>1480</v>
      </c>
      <c r="B681" s="732" t="s">
        <v>46</v>
      </c>
      <c r="C681" s="733" t="s">
        <v>1803</v>
      </c>
      <c r="D681" s="732" t="s">
        <v>141</v>
      </c>
      <c r="E681" s="734" t="s">
        <v>106</v>
      </c>
      <c r="F681" s="735" t="s">
        <v>1804</v>
      </c>
      <c r="G681" s="735" t="s">
        <v>1805</v>
      </c>
      <c r="H681" s="689"/>
      <c r="I681" s="690"/>
      <c r="J681" s="690" t="s">
        <v>1804</v>
      </c>
    </row>
    <row r="682" spans="1:10" ht="12.75" customHeight="1">
      <c r="A682" s="736"/>
      <c r="B682" s="736"/>
      <c r="C682" s="737"/>
      <c r="D682" s="736"/>
      <c r="E682" s="738"/>
      <c r="F682" s="739"/>
      <c r="G682" s="739"/>
      <c r="H682" s="689"/>
      <c r="I682" s="690"/>
      <c r="J682" s="690"/>
    </row>
    <row r="683" spans="1:10" ht="12.75" customHeight="1">
      <c r="A683" s="736"/>
      <c r="B683" s="736"/>
      <c r="C683" s="737" t="str">
        <f>IF(B683="","",IF(A683="SINAPI",VLOOKUP(B683,'Referência NÃO DESONERADO'!$A:$D,2,0),IF(A683="COTAÇÃO",VLOOKUP(B683,'Mapa Cotações'!$A:$N,2,0))))</f>
        <v/>
      </c>
      <c r="D683" s="736" t="str">
        <f>IF(B683="","",IF(A683="SINAPI",VLOOKUP(B683,'Referência NÃO DESONERADO'!$A:$D,3,0),IF(A683="COTAÇÃO",VLOOKUP(B683,'Mapa Cotações'!$A:$N,3,0))))</f>
        <v/>
      </c>
      <c r="E683" s="738"/>
      <c r="F683" s="739" t="str">
        <f>IF(B683="","",IF('Planilha Orçamentária'!$H$2="NÃO DESONERADO",(IF(A683="SINAPI",VLOOKUP(B683,'Referência NÃO DESONERADO'!$A:$D,4,0),IF(A683="ORSE",VLOOKUP(B683,'Referência NÃO DESONERADO'!$F:$I,4,0),IF(A683="COTAÇÃO",VLOOKUP(B683,'Mapa Cotações'!$A:$N,13,0))))),(IF(A683="SINAPI",VLOOKUP(B683,'Referência DESONERADO'!$A:$D,4,0),IF(A683="ORSE",VLOOKUP(B683,'Referência DESONERADO'!$F:$I,4,0),IF(A683="COTAÇÃO",VLOOKUP(B683,'Mapa Cotações'!$A:$N,13,0)))))))</f>
        <v/>
      </c>
      <c r="G683" s="739" t="str">
        <f>IF(D683="","",E683*F683)</f>
        <v/>
      </c>
      <c r="H683" s="689"/>
      <c r="I683" s="690"/>
      <c r="J683" s="690" t="s">
        <v>2</v>
      </c>
    </row>
    <row r="684" spans="1:10" ht="12.75" customHeight="1">
      <c r="A684" s="1030" t="s">
        <v>1806</v>
      </c>
      <c r="B684" s="982"/>
      <c r="C684" s="982"/>
      <c r="D684" s="982"/>
      <c r="E684" s="982"/>
      <c r="F684" s="983"/>
      <c r="G684" s="740" t="str">
        <f>IF(F682="","",(SUM(G682:G683)))</f>
        <v/>
      </c>
      <c r="H684" s="689"/>
      <c r="I684" s="690"/>
      <c r="J684" s="690"/>
    </row>
    <row r="685" spans="1:10" ht="12.75" customHeight="1">
      <c r="A685" s="741"/>
      <c r="B685" s="742"/>
      <c r="C685" s="751"/>
      <c r="D685" s="752"/>
      <c r="E685" s="753"/>
      <c r="F685" s="754"/>
      <c r="G685" s="755"/>
      <c r="H685" s="689"/>
      <c r="I685" s="690"/>
      <c r="J685" s="690"/>
    </row>
    <row r="686" spans="1:10" ht="12.75" customHeight="1">
      <c r="A686" s="1032" t="s">
        <v>173</v>
      </c>
      <c r="B686" s="982"/>
      <c r="C686" s="982"/>
      <c r="D686" s="982"/>
      <c r="E686" s="982"/>
      <c r="F686" s="1033"/>
      <c r="G686" s="756">
        <f>SUM(G670,G678,G684)</f>
        <v>70.724919814999993</v>
      </c>
      <c r="H686" s="689"/>
      <c r="I686" s="690"/>
      <c r="J686" s="690"/>
    </row>
    <row r="687" spans="1:10" ht="12.75" customHeight="1">
      <c r="A687" s="778"/>
      <c r="B687" s="778"/>
      <c r="C687" s="778"/>
      <c r="D687" s="778"/>
      <c r="E687" s="778"/>
      <c r="F687" s="778"/>
      <c r="G687" s="779"/>
      <c r="H687" s="689"/>
      <c r="I687" s="690"/>
      <c r="J687" s="690"/>
    </row>
    <row r="688" spans="1:10" ht="12.75" customHeight="1">
      <c r="A688" s="778"/>
      <c r="B688" s="778"/>
      <c r="C688" s="778"/>
      <c r="D688" s="778"/>
      <c r="E688" s="778"/>
      <c r="F688" s="778"/>
      <c r="G688" s="779"/>
      <c r="H688" s="689"/>
      <c r="I688" s="690"/>
      <c r="J688" s="690"/>
    </row>
    <row r="689" spans="1:10" ht="12.75" customHeight="1">
      <c r="A689" s="723" t="s">
        <v>46</v>
      </c>
      <c r="B689" s="724" t="s">
        <v>37</v>
      </c>
      <c r="C689" s="1025" t="s">
        <v>105</v>
      </c>
      <c r="D689" s="1026"/>
      <c r="E689" s="1026"/>
      <c r="F689" s="1022"/>
      <c r="G689" s="725" t="s">
        <v>40</v>
      </c>
      <c r="H689" s="689"/>
      <c r="I689" s="690"/>
      <c r="J689" s="690"/>
    </row>
    <row r="690" spans="1:10" ht="12.75" customHeight="1">
      <c r="A690" s="726" t="s">
        <v>1955</v>
      </c>
      <c r="B690" s="768" t="s">
        <v>1154</v>
      </c>
      <c r="C690" s="1027" t="s">
        <v>1956</v>
      </c>
      <c r="D690" s="1015"/>
      <c r="E690" s="1016"/>
      <c r="F690" s="728">
        <f>G710</f>
        <v>22.359224504</v>
      </c>
      <c r="G690" s="729" t="s">
        <v>63</v>
      </c>
      <c r="H690" s="766">
        <v>45078</v>
      </c>
      <c r="I690" s="690"/>
      <c r="J690" s="690">
        <v>25.708000000000002</v>
      </c>
    </row>
    <row r="691" spans="1:10" ht="12.75" customHeight="1">
      <c r="A691" s="1028" t="s">
        <v>1802</v>
      </c>
      <c r="B691" s="1015"/>
      <c r="C691" s="1015"/>
      <c r="D691" s="1015"/>
      <c r="E691" s="1015"/>
      <c r="F691" s="1015"/>
      <c r="G691" s="1029"/>
      <c r="H691" s="689"/>
      <c r="I691" s="690"/>
      <c r="J691" s="690"/>
    </row>
    <row r="692" spans="1:10" ht="12.75" customHeight="1">
      <c r="A692" s="732" t="s">
        <v>1480</v>
      </c>
      <c r="B692" s="732" t="s">
        <v>46</v>
      </c>
      <c r="C692" s="733" t="s">
        <v>1803</v>
      </c>
      <c r="D692" s="732" t="s">
        <v>141</v>
      </c>
      <c r="E692" s="734" t="s">
        <v>106</v>
      </c>
      <c r="F692" s="735" t="s">
        <v>1804</v>
      </c>
      <c r="G692" s="735" t="s">
        <v>1805</v>
      </c>
      <c r="H692" s="689"/>
      <c r="I692" s="690"/>
      <c r="J692" s="690" t="s">
        <v>1804</v>
      </c>
    </row>
    <row r="693" spans="1:10" ht="12.75" customHeight="1">
      <c r="A693" s="736" t="s">
        <v>129</v>
      </c>
      <c r="B693" s="736">
        <v>1906</v>
      </c>
      <c r="C693" s="737" t="s">
        <v>1957</v>
      </c>
      <c r="D693" s="736" t="s">
        <v>1669</v>
      </c>
      <c r="E693" s="738">
        <v>2.5000000000000001E-2</v>
      </c>
      <c r="F693" s="704">
        <f t="shared" ref="F693" si="100">J693-J693*$K$7</f>
        <v>360.14111104</v>
      </c>
      <c r="G693" s="739">
        <f>IF(D693="","",E693*F693)</f>
        <v>9.0035277760000003</v>
      </c>
      <c r="H693" s="689"/>
      <c r="I693" s="690"/>
      <c r="J693" s="690">
        <v>414.08</v>
      </c>
    </row>
    <row r="694" spans="1:10" ht="12.75" customHeight="1">
      <c r="A694" s="1030" t="s">
        <v>1806</v>
      </c>
      <c r="B694" s="982"/>
      <c r="C694" s="982"/>
      <c r="D694" s="982"/>
      <c r="E694" s="982"/>
      <c r="F694" s="983"/>
      <c r="G694" s="740">
        <f>SUM(G693)</f>
        <v>9.0035277760000003</v>
      </c>
      <c r="H694" s="689"/>
      <c r="I694" s="690"/>
      <c r="J694" s="690"/>
    </row>
    <row r="695" spans="1:10" ht="12.75" customHeight="1">
      <c r="A695" s="741"/>
      <c r="B695" s="742"/>
      <c r="C695" s="743"/>
      <c r="D695" s="744"/>
      <c r="E695" s="745"/>
      <c r="F695" s="746"/>
      <c r="G695" s="747"/>
      <c r="H695" s="689"/>
      <c r="I695" s="690"/>
      <c r="J695" s="690"/>
    </row>
    <row r="696" spans="1:10" ht="12.75" customHeight="1">
      <c r="A696" s="1031" t="s">
        <v>1570</v>
      </c>
      <c r="B696" s="982"/>
      <c r="C696" s="982"/>
      <c r="D696" s="982"/>
      <c r="E696" s="982"/>
      <c r="F696" s="982"/>
      <c r="G696" s="983"/>
      <c r="H696" s="689"/>
      <c r="I696" s="690"/>
      <c r="J696" s="690"/>
    </row>
    <row r="697" spans="1:10" ht="12.75" customHeight="1">
      <c r="A697" s="732" t="s">
        <v>1480</v>
      </c>
      <c r="B697" s="732" t="s">
        <v>46</v>
      </c>
      <c r="C697" s="733" t="s">
        <v>1803</v>
      </c>
      <c r="D697" s="732" t="s">
        <v>141</v>
      </c>
      <c r="E697" s="734" t="s">
        <v>106</v>
      </c>
      <c r="F697" s="735" t="s">
        <v>1804</v>
      </c>
      <c r="G697" s="735" t="s">
        <v>1805</v>
      </c>
      <c r="H697" s="689"/>
      <c r="I697" s="690"/>
      <c r="J697" s="690" t="s">
        <v>1804</v>
      </c>
    </row>
    <row r="698" spans="1:10" ht="12.75" customHeight="1">
      <c r="A698" s="736" t="s">
        <v>129</v>
      </c>
      <c r="B698" s="736">
        <v>10549</v>
      </c>
      <c r="C698" s="737" t="s">
        <v>1867</v>
      </c>
      <c r="D698" s="736" t="s">
        <v>1522</v>
      </c>
      <c r="E698" s="738">
        <v>0.4</v>
      </c>
      <c r="F698" s="704">
        <f t="shared" ref="F698:F701" si="101">J698-J698*$K$7</f>
        <v>3.3137017800000002</v>
      </c>
      <c r="G698" s="739">
        <f t="shared" ref="G698:G701" si="102">E698*F698</f>
        <v>1.3254807120000001</v>
      </c>
      <c r="H698" s="689"/>
      <c r="I698" s="690"/>
      <c r="J698" s="690">
        <v>3.81</v>
      </c>
    </row>
    <row r="699" spans="1:10" ht="12.75" customHeight="1">
      <c r="A699" s="736" t="s">
        <v>129</v>
      </c>
      <c r="B699" s="736">
        <v>10550</v>
      </c>
      <c r="C699" s="737" t="s">
        <v>1953</v>
      </c>
      <c r="D699" s="736" t="s">
        <v>1522</v>
      </c>
      <c r="E699" s="738">
        <v>0.4</v>
      </c>
      <c r="F699" s="704">
        <f t="shared" si="101"/>
        <v>3.2267279800000002</v>
      </c>
      <c r="G699" s="739">
        <f t="shared" si="102"/>
        <v>1.2906911920000002</v>
      </c>
      <c r="H699" s="689"/>
      <c r="I699" s="690"/>
      <c r="J699" s="690">
        <v>3.71</v>
      </c>
    </row>
    <row r="700" spans="1:10" ht="12.75" customHeight="1">
      <c r="A700" s="736" t="s">
        <v>116</v>
      </c>
      <c r="B700" s="736">
        <v>4750</v>
      </c>
      <c r="C700" s="737" t="s">
        <v>1954</v>
      </c>
      <c r="D700" s="736" t="s">
        <v>1522</v>
      </c>
      <c r="E700" s="738">
        <v>0.4</v>
      </c>
      <c r="F700" s="704">
        <f t="shared" si="101"/>
        <v>15.79444208</v>
      </c>
      <c r="G700" s="739">
        <f t="shared" si="102"/>
        <v>6.3177768319999998</v>
      </c>
      <c r="H700" s="689"/>
      <c r="I700" s="690"/>
      <c r="J700" s="690">
        <v>18.16</v>
      </c>
    </row>
    <row r="701" spans="1:10" ht="12.75" customHeight="1">
      <c r="A701" s="736" t="s">
        <v>116</v>
      </c>
      <c r="B701" s="736">
        <v>6111</v>
      </c>
      <c r="C701" s="737" t="s">
        <v>1870</v>
      </c>
      <c r="D701" s="736" t="s">
        <v>1522</v>
      </c>
      <c r="E701" s="738">
        <v>0.4</v>
      </c>
      <c r="F701" s="704">
        <f t="shared" si="101"/>
        <v>11.054369980000001</v>
      </c>
      <c r="G701" s="739">
        <f t="shared" si="102"/>
        <v>4.4217479920000002</v>
      </c>
      <c r="H701" s="689"/>
      <c r="I701" s="690"/>
      <c r="J701" s="690">
        <v>12.71</v>
      </c>
    </row>
    <row r="702" spans="1:10" ht="12.75" customHeight="1">
      <c r="A702" s="1030" t="s">
        <v>1806</v>
      </c>
      <c r="B702" s="982"/>
      <c r="C702" s="982"/>
      <c r="D702" s="982"/>
      <c r="E702" s="982"/>
      <c r="F702" s="983"/>
      <c r="G702" s="740">
        <f>SUM(G698:G701)</f>
        <v>13.355696728</v>
      </c>
      <c r="H702" s="689"/>
      <c r="I702" s="690"/>
      <c r="J702" s="690"/>
    </row>
    <row r="703" spans="1:10" ht="12.75" customHeight="1">
      <c r="A703" s="741"/>
      <c r="B703" s="742"/>
      <c r="C703" s="748"/>
      <c r="D703" s="742"/>
      <c r="E703" s="749"/>
      <c r="F703" s="750"/>
      <c r="G703" s="747"/>
      <c r="H703" s="689"/>
      <c r="I703" s="690"/>
      <c r="J703" s="690"/>
    </row>
    <row r="704" spans="1:10" ht="12.75" customHeight="1">
      <c r="A704" s="1031" t="s">
        <v>1807</v>
      </c>
      <c r="B704" s="982"/>
      <c r="C704" s="982"/>
      <c r="D704" s="982"/>
      <c r="E704" s="982"/>
      <c r="F704" s="982"/>
      <c r="G704" s="983"/>
      <c r="H704" s="689"/>
      <c r="I704" s="690"/>
      <c r="J704" s="690"/>
    </row>
    <row r="705" spans="1:10" ht="12.75" customHeight="1">
      <c r="A705" s="732" t="s">
        <v>1480</v>
      </c>
      <c r="B705" s="732" t="s">
        <v>46</v>
      </c>
      <c r="C705" s="733" t="s">
        <v>1803</v>
      </c>
      <c r="D705" s="732" t="s">
        <v>141</v>
      </c>
      <c r="E705" s="734" t="s">
        <v>106</v>
      </c>
      <c r="F705" s="735" t="s">
        <v>1804</v>
      </c>
      <c r="G705" s="735" t="s">
        <v>1805</v>
      </c>
      <c r="H705" s="689"/>
      <c r="I705" s="690"/>
      <c r="J705" s="690" t="s">
        <v>1804</v>
      </c>
    </row>
    <row r="706" spans="1:10" ht="12.75" customHeight="1">
      <c r="A706" s="736"/>
      <c r="B706" s="736"/>
      <c r="C706" s="737"/>
      <c r="D706" s="736"/>
      <c r="E706" s="738"/>
      <c r="F706" s="739"/>
      <c r="G706" s="739"/>
      <c r="H706" s="689"/>
      <c r="I706" s="690"/>
      <c r="J706" s="690"/>
    </row>
    <row r="707" spans="1:10" ht="12.75" customHeight="1">
      <c r="A707" s="736"/>
      <c r="B707" s="736"/>
      <c r="C707" s="737" t="str">
        <f>IF(B707="","",IF(A707="SINAPI",VLOOKUP(B707,'Referência NÃO DESONERADO'!$A:$D,2,0),IF(A707="COTAÇÃO",VLOOKUP(B707,'Mapa Cotações'!$A:$N,2,0))))</f>
        <v/>
      </c>
      <c r="D707" s="736" t="str">
        <f>IF(B707="","",IF(A707="SINAPI",VLOOKUP(B707,'Referência NÃO DESONERADO'!$A:$D,3,0),IF(A707="COTAÇÃO",VLOOKUP(B707,'Mapa Cotações'!$A:$N,3,0))))</f>
        <v/>
      </c>
      <c r="E707" s="738"/>
      <c r="F707" s="739" t="str">
        <f>IF(B707="","",IF('Planilha Orçamentária'!$H$2="NÃO DESONERADO",(IF(A707="SINAPI",VLOOKUP(B707,'Referência NÃO DESONERADO'!$A:$D,4,0),IF(A707="ORSE",VLOOKUP(B707,'Referência NÃO DESONERADO'!$F:$I,4,0),IF(A707="COTAÇÃO",VLOOKUP(B707,'Mapa Cotações'!$A:$N,13,0))))),(IF(A707="SINAPI",VLOOKUP(B707,'Referência DESONERADO'!$A:$D,4,0),IF(A707="ORSE",VLOOKUP(B707,'Referência DESONERADO'!$F:$I,4,0),IF(A707="COTAÇÃO",VLOOKUP(B707,'Mapa Cotações'!$A:$N,13,0)))))))</f>
        <v/>
      </c>
      <c r="G707" s="739" t="str">
        <f>IF(D707="","",E707*F707)</f>
        <v/>
      </c>
      <c r="H707" s="689"/>
      <c r="I707" s="690"/>
      <c r="J707" s="690" t="s">
        <v>2</v>
      </c>
    </row>
    <row r="708" spans="1:10" ht="12.75" customHeight="1">
      <c r="A708" s="1030" t="s">
        <v>1806</v>
      </c>
      <c r="B708" s="982"/>
      <c r="C708" s="982"/>
      <c r="D708" s="982"/>
      <c r="E708" s="982"/>
      <c r="F708" s="983"/>
      <c r="G708" s="740" t="str">
        <f>IF(F706="","",(SUM(G706:G707)))</f>
        <v/>
      </c>
      <c r="H708" s="689"/>
      <c r="I708" s="690"/>
      <c r="J708" s="690"/>
    </row>
    <row r="709" spans="1:10" ht="12.75" customHeight="1">
      <c r="A709" s="741"/>
      <c r="B709" s="742"/>
      <c r="C709" s="751"/>
      <c r="D709" s="752"/>
      <c r="E709" s="753"/>
      <c r="F709" s="754"/>
      <c r="G709" s="755"/>
      <c r="H709" s="689"/>
      <c r="I709" s="690"/>
      <c r="J709" s="690"/>
    </row>
    <row r="710" spans="1:10" ht="12.75" customHeight="1">
      <c r="A710" s="1032" t="s">
        <v>173</v>
      </c>
      <c r="B710" s="982"/>
      <c r="C710" s="982"/>
      <c r="D710" s="982"/>
      <c r="E710" s="982"/>
      <c r="F710" s="1033"/>
      <c r="G710" s="756">
        <f>SUM(G694,G702,G708)</f>
        <v>22.359224504</v>
      </c>
      <c r="H710" s="689"/>
      <c r="I710" s="690"/>
      <c r="J710" s="690"/>
    </row>
    <row r="711" spans="1:10" ht="12.75" customHeight="1">
      <c r="A711" s="778"/>
      <c r="B711" s="778"/>
      <c r="C711" s="778"/>
      <c r="D711" s="778"/>
      <c r="E711" s="778"/>
      <c r="F711" s="778"/>
      <c r="G711" s="779"/>
      <c r="H711" s="689"/>
      <c r="I711" s="690"/>
      <c r="J711" s="690"/>
    </row>
    <row r="712" spans="1:10" ht="12.75" customHeight="1">
      <c r="A712" s="778"/>
      <c r="B712" s="778"/>
      <c r="C712" s="778"/>
      <c r="D712" s="778"/>
      <c r="E712" s="778"/>
      <c r="F712" s="778"/>
      <c r="G712" s="779"/>
      <c r="H712" s="689"/>
      <c r="I712" s="690"/>
      <c r="J712" s="690"/>
    </row>
    <row r="713" spans="1:10" ht="12.75" customHeight="1">
      <c r="A713" s="723" t="s">
        <v>46</v>
      </c>
      <c r="B713" s="724" t="s">
        <v>37</v>
      </c>
      <c r="C713" s="1025" t="s">
        <v>105</v>
      </c>
      <c r="D713" s="1026"/>
      <c r="E713" s="1026"/>
      <c r="F713" s="1022"/>
      <c r="G713" s="725" t="s">
        <v>40</v>
      </c>
      <c r="H713" s="689"/>
      <c r="I713" s="690"/>
      <c r="J713" s="690"/>
    </row>
    <row r="714" spans="1:10" ht="12.75" customHeight="1">
      <c r="A714" s="726" t="s">
        <v>1958</v>
      </c>
      <c r="B714" s="768" t="s">
        <v>1157</v>
      </c>
      <c r="C714" s="1027" t="s">
        <v>1959</v>
      </c>
      <c r="D714" s="1015"/>
      <c r="E714" s="1016"/>
      <c r="F714" s="728">
        <f>G736</f>
        <v>161.1447087448</v>
      </c>
      <c r="G714" s="729" t="s">
        <v>63</v>
      </c>
      <c r="H714" s="766">
        <v>45047</v>
      </c>
      <c r="I714" s="690"/>
      <c r="J714" s="690">
        <v>185.27959999999999</v>
      </c>
    </row>
    <row r="715" spans="1:10" ht="12.75" customHeight="1">
      <c r="A715" s="1028" t="s">
        <v>1802</v>
      </c>
      <c r="B715" s="1015"/>
      <c r="C715" s="1015"/>
      <c r="D715" s="1015"/>
      <c r="E715" s="1015"/>
      <c r="F715" s="1015"/>
      <c r="G715" s="1029"/>
      <c r="H715" s="689"/>
      <c r="I715" s="690"/>
      <c r="J715" s="690"/>
    </row>
    <row r="716" spans="1:10" ht="12.75" customHeight="1">
      <c r="A716" s="732" t="s">
        <v>1480</v>
      </c>
      <c r="B716" s="732" t="s">
        <v>46</v>
      </c>
      <c r="C716" s="733" t="s">
        <v>1803</v>
      </c>
      <c r="D716" s="732" t="s">
        <v>141</v>
      </c>
      <c r="E716" s="734" t="s">
        <v>106</v>
      </c>
      <c r="F716" s="735" t="s">
        <v>1804</v>
      </c>
      <c r="G716" s="735" t="s">
        <v>1805</v>
      </c>
      <c r="H716" s="689"/>
      <c r="I716" s="690"/>
      <c r="J716" s="690" t="s">
        <v>1804</v>
      </c>
    </row>
    <row r="717" spans="1:10" ht="12.75" customHeight="1">
      <c r="A717" s="736" t="s">
        <v>68</v>
      </c>
      <c r="B717" s="736" t="s">
        <v>1960</v>
      </c>
      <c r="C717" s="737" t="s">
        <v>1961</v>
      </c>
      <c r="D717" s="736" t="s">
        <v>1697</v>
      </c>
      <c r="E717" s="738">
        <v>0.24</v>
      </c>
      <c r="F717" s="704">
        <f t="shared" ref="F717:F719" si="103">J717-J717*$K$7</f>
        <v>60.255448639999997</v>
      </c>
      <c r="G717" s="739">
        <f t="shared" ref="G717:G719" si="104">IF(D717="","",E717*F717)</f>
        <v>14.461307673599999</v>
      </c>
      <c r="H717" s="689"/>
      <c r="I717" s="690"/>
      <c r="J717" s="690">
        <v>69.28</v>
      </c>
    </row>
    <row r="718" spans="1:10" ht="12.75" customHeight="1">
      <c r="A718" s="736" t="s">
        <v>68</v>
      </c>
      <c r="B718" s="736" t="s">
        <v>1962</v>
      </c>
      <c r="C718" s="737" t="s">
        <v>1963</v>
      </c>
      <c r="D718" s="736" t="s">
        <v>63</v>
      </c>
      <c r="E718" s="738">
        <v>1.05</v>
      </c>
      <c r="F718" s="704">
        <f t="shared" si="103"/>
        <v>104.36856</v>
      </c>
      <c r="G718" s="739">
        <f t="shared" si="104"/>
        <v>109.58698800000001</v>
      </c>
      <c r="H718" s="689"/>
      <c r="I718" s="690"/>
      <c r="J718" s="690">
        <v>120</v>
      </c>
    </row>
    <row r="719" spans="1:10" ht="12.75" customHeight="1">
      <c r="A719" s="736" t="s">
        <v>68</v>
      </c>
      <c r="B719" s="736" t="s">
        <v>1964</v>
      </c>
      <c r="C719" s="737" t="s">
        <v>1965</v>
      </c>
      <c r="D719" s="736" t="s">
        <v>1697</v>
      </c>
      <c r="E719" s="738">
        <v>0.35</v>
      </c>
      <c r="F719" s="704">
        <f t="shared" si="103"/>
        <v>48.740117519999998</v>
      </c>
      <c r="G719" s="739">
        <f t="shared" si="104"/>
        <v>17.059041131999997</v>
      </c>
      <c r="H719" s="689"/>
      <c r="I719" s="690"/>
      <c r="J719" s="690">
        <v>56.04</v>
      </c>
    </row>
    <row r="720" spans="1:10" ht="12.75" customHeight="1">
      <c r="A720" s="1030" t="s">
        <v>1806</v>
      </c>
      <c r="B720" s="982"/>
      <c r="C720" s="982"/>
      <c r="D720" s="982"/>
      <c r="E720" s="982"/>
      <c r="F720" s="983"/>
      <c r="G720" s="740">
        <f>SUM(G717:G719)</f>
        <v>141.1073368056</v>
      </c>
      <c r="H720" s="689"/>
      <c r="I720" s="690"/>
      <c r="J720" s="690"/>
    </row>
    <row r="721" spans="1:10" ht="12.75" customHeight="1">
      <c r="A721" s="741"/>
      <c r="B721" s="742"/>
      <c r="C721" s="743"/>
      <c r="D721" s="744"/>
      <c r="E721" s="745"/>
      <c r="F721" s="746"/>
      <c r="G721" s="747"/>
      <c r="H721" s="689"/>
      <c r="I721" s="690"/>
      <c r="J721" s="690"/>
    </row>
    <row r="722" spans="1:10" ht="12.75" customHeight="1">
      <c r="A722" s="1031" t="s">
        <v>1570</v>
      </c>
      <c r="B722" s="982"/>
      <c r="C722" s="982"/>
      <c r="D722" s="982"/>
      <c r="E722" s="982"/>
      <c r="F722" s="982"/>
      <c r="G722" s="983"/>
      <c r="H722" s="689"/>
      <c r="I722" s="690"/>
      <c r="J722" s="690"/>
    </row>
    <row r="723" spans="1:10" ht="12.75" customHeight="1">
      <c r="A723" s="732" t="s">
        <v>1480</v>
      </c>
      <c r="B723" s="732" t="s">
        <v>46</v>
      </c>
      <c r="C723" s="733" t="s">
        <v>1803</v>
      </c>
      <c r="D723" s="732" t="s">
        <v>141</v>
      </c>
      <c r="E723" s="734" t="s">
        <v>106</v>
      </c>
      <c r="F723" s="735" t="s">
        <v>1804</v>
      </c>
      <c r="G723" s="735" t="s">
        <v>1805</v>
      </c>
      <c r="H723" s="689"/>
      <c r="I723" s="690"/>
      <c r="J723" s="690" t="s">
        <v>1804</v>
      </c>
    </row>
    <row r="724" spans="1:10" ht="12.75" customHeight="1">
      <c r="A724" s="736" t="s">
        <v>68</v>
      </c>
      <c r="B724" s="736" t="s">
        <v>1845</v>
      </c>
      <c r="C724" s="737" t="s">
        <v>1846</v>
      </c>
      <c r="D724" s="736" t="s">
        <v>1522</v>
      </c>
      <c r="E724" s="738">
        <v>0.17</v>
      </c>
      <c r="F724" s="704">
        <f t="shared" ref="F724:F727" si="105">J724-J724*$K$7</f>
        <v>21.56080502</v>
      </c>
      <c r="G724" s="739">
        <f t="shared" ref="G724:G727" si="106">E724*F724</f>
        <v>3.6653368534000004</v>
      </c>
      <c r="H724" s="689"/>
      <c r="I724" s="690"/>
      <c r="J724" s="690">
        <v>24.79</v>
      </c>
    </row>
    <row r="725" spans="1:10" ht="12.75" customHeight="1">
      <c r="A725" s="736" t="s">
        <v>68</v>
      </c>
      <c r="B725" s="736" t="s">
        <v>1966</v>
      </c>
      <c r="C725" s="737" t="s">
        <v>1967</v>
      </c>
      <c r="D725" s="736" t="s">
        <v>1522</v>
      </c>
      <c r="E725" s="738">
        <v>0.25</v>
      </c>
      <c r="F725" s="704">
        <f t="shared" si="105"/>
        <v>25.822521220000002</v>
      </c>
      <c r="G725" s="739">
        <f t="shared" si="106"/>
        <v>6.4556303050000006</v>
      </c>
      <c r="H725" s="689"/>
      <c r="I725" s="690"/>
      <c r="J725" s="690">
        <v>29.69</v>
      </c>
    </row>
    <row r="726" spans="1:10" ht="12.75" customHeight="1">
      <c r="A726" s="736" t="s">
        <v>68</v>
      </c>
      <c r="B726" s="736" t="s">
        <v>1968</v>
      </c>
      <c r="C726" s="737" t="s">
        <v>1969</v>
      </c>
      <c r="D726" s="736" t="s">
        <v>1522</v>
      </c>
      <c r="E726" s="738">
        <v>0.25</v>
      </c>
      <c r="F726" s="704">
        <f t="shared" si="105"/>
        <v>17.707865680000001</v>
      </c>
      <c r="G726" s="739">
        <f t="shared" si="106"/>
        <v>4.4269664200000003</v>
      </c>
      <c r="H726" s="689"/>
      <c r="I726" s="690"/>
      <c r="J726" s="690">
        <v>20.36</v>
      </c>
    </row>
    <row r="727" spans="1:10" ht="12.75" customHeight="1">
      <c r="A727" s="736" t="s">
        <v>68</v>
      </c>
      <c r="B727" s="736" t="s">
        <v>1885</v>
      </c>
      <c r="C727" s="737" t="s">
        <v>1848</v>
      </c>
      <c r="D727" s="736" t="s">
        <v>1522</v>
      </c>
      <c r="E727" s="738">
        <v>0.31</v>
      </c>
      <c r="F727" s="704">
        <f t="shared" si="105"/>
        <v>17.707865680000001</v>
      </c>
      <c r="G727" s="739">
        <f t="shared" si="106"/>
        <v>5.4894383608000004</v>
      </c>
      <c r="H727" s="689"/>
      <c r="I727" s="690"/>
      <c r="J727" s="690">
        <v>20.36</v>
      </c>
    </row>
    <row r="728" spans="1:10" ht="12.75" customHeight="1">
      <c r="A728" s="1030" t="s">
        <v>1806</v>
      </c>
      <c r="B728" s="982"/>
      <c r="C728" s="982"/>
      <c r="D728" s="982"/>
      <c r="E728" s="982"/>
      <c r="F728" s="983"/>
      <c r="G728" s="740">
        <f>SUM(G724:G727)</f>
        <v>20.037371939200003</v>
      </c>
      <c r="H728" s="689"/>
      <c r="I728" s="690"/>
      <c r="J728" s="690"/>
    </row>
    <row r="729" spans="1:10" ht="12.75" customHeight="1">
      <c r="A729" s="741"/>
      <c r="B729" s="742"/>
      <c r="C729" s="748"/>
      <c r="D729" s="742"/>
      <c r="E729" s="749"/>
      <c r="F729" s="750"/>
      <c r="G729" s="747"/>
      <c r="H729" s="689"/>
      <c r="I729" s="690"/>
      <c r="J729" s="690"/>
    </row>
    <row r="730" spans="1:10" ht="12.75" customHeight="1">
      <c r="A730" s="1031" t="s">
        <v>1807</v>
      </c>
      <c r="B730" s="982"/>
      <c r="C730" s="982"/>
      <c r="D730" s="982"/>
      <c r="E730" s="982"/>
      <c r="F730" s="982"/>
      <c r="G730" s="983"/>
      <c r="H730" s="689"/>
      <c r="I730" s="690"/>
      <c r="J730" s="690"/>
    </row>
    <row r="731" spans="1:10" ht="12.75" customHeight="1">
      <c r="A731" s="732" t="s">
        <v>1480</v>
      </c>
      <c r="B731" s="732" t="s">
        <v>46</v>
      </c>
      <c r="C731" s="733" t="s">
        <v>1803</v>
      </c>
      <c r="D731" s="732" t="s">
        <v>141</v>
      </c>
      <c r="E731" s="734" t="s">
        <v>106</v>
      </c>
      <c r="F731" s="735" t="s">
        <v>1804</v>
      </c>
      <c r="G731" s="735" t="s">
        <v>1805</v>
      </c>
      <c r="H731" s="689"/>
      <c r="I731" s="690"/>
      <c r="J731" s="690" t="s">
        <v>1804</v>
      </c>
    </row>
    <row r="732" spans="1:10" ht="12.75" customHeight="1">
      <c r="A732" s="736"/>
      <c r="B732" s="736"/>
      <c r="C732" s="737"/>
      <c r="D732" s="736"/>
      <c r="E732" s="738"/>
      <c r="F732" s="739"/>
      <c r="G732" s="739"/>
      <c r="H732" s="689"/>
      <c r="I732" s="690"/>
      <c r="J732" s="690"/>
    </row>
    <row r="733" spans="1:10" ht="12.75" customHeight="1">
      <c r="A733" s="736"/>
      <c r="B733" s="736"/>
      <c r="C733" s="737" t="str">
        <f>IF(B733="","",IF(A733="SINAPI",VLOOKUP(B733,'Referência NÃO DESONERADO'!$A:$D,2,0),IF(A733="COTAÇÃO",VLOOKUP(B733,'Mapa Cotações'!$A:$N,2,0))))</f>
        <v/>
      </c>
      <c r="D733" s="736" t="str">
        <f>IF(B733="","",IF(A733="SINAPI",VLOOKUP(B733,'Referência NÃO DESONERADO'!$A:$D,3,0),IF(A733="COTAÇÃO",VLOOKUP(B733,'Mapa Cotações'!$A:$N,3,0))))</f>
        <v/>
      </c>
      <c r="E733" s="738"/>
      <c r="F733" s="739" t="str">
        <f>IF(B733="","",IF('Planilha Orçamentária'!$H$2="NÃO DESONERADO",(IF(A733="SINAPI",VLOOKUP(B733,'Referência NÃO DESONERADO'!$A:$D,4,0),IF(A733="ORSE",VLOOKUP(B733,'Referência NÃO DESONERADO'!$F:$I,4,0),IF(A733="COTAÇÃO",VLOOKUP(B733,'Mapa Cotações'!$A:$N,13,0))))),(IF(A733="SINAPI",VLOOKUP(B733,'Referência DESONERADO'!$A:$D,4,0),IF(A733="ORSE",VLOOKUP(B733,'Referência DESONERADO'!$F:$I,4,0),IF(A733="COTAÇÃO",VLOOKUP(B733,'Mapa Cotações'!$A:$N,13,0)))))))</f>
        <v/>
      </c>
      <c r="G733" s="739" t="str">
        <f>IF(D733="","",E733*F733)</f>
        <v/>
      </c>
      <c r="H733" s="689"/>
      <c r="I733" s="690"/>
      <c r="J733" s="690" t="s">
        <v>2</v>
      </c>
    </row>
    <row r="734" spans="1:10" ht="12.75" customHeight="1">
      <c r="A734" s="1030" t="s">
        <v>1806</v>
      </c>
      <c r="B734" s="982"/>
      <c r="C734" s="982"/>
      <c r="D734" s="982"/>
      <c r="E734" s="982"/>
      <c r="F734" s="983"/>
      <c r="G734" s="740" t="str">
        <f>IF(F732="","",(SUM(G732:G733)))</f>
        <v/>
      </c>
      <c r="H734" s="689"/>
      <c r="I734" s="690"/>
      <c r="J734" s="690"/>
    </row>
    <row r="735" spans="1:10" ht="12.75" customHeight="1">
      <c r="A735" s="741"/>
      <c r="B735" s="742"/>
      <c r="C735" s="751"/>
      <c r="D735" s="752"/>
      <c r="E735" s="753"/>
      <c r="F735" s="754"/>
      <c r="G735" s="755"/>
      <c r="H735" s="689"/>
      <c r="I735" s="690"/>
      <c r="J735" s="690"/>
    </row>
    <row r="736" spans="1:10" ht="12.75" customHeight="1">
      <c r="A736" s="1032" t="s">
        <v>173</v>
      </c>
      <c r="B736" s="982"/>
      <c r="C736" s="982"/>
      <c r="D736" s="982"/>
      <c r="E736" s="982"/>
      <c r="F736" s="1033"/>
      <c r="G736" s="756">
        <f>SUM(G720,G728,G734)</f>
        <v>161.1447087448</v>
      </c>
      <c r="H736" s="689"/>
      <c r="I736" s="690"/>
      <c r="J736" s="690"/>
    </row>
    <row r="737" spans="1:10" ht="12.75" customHeight="1">
      <c r="A737" s="778"/>
      <c r="B737" s="778"/>
      <c r="C737" s="778"/>
      <c r="D737" s="778"/>
      <c r="E737" s="778"/>
      <c r="F737" s="778"/>
      <c r="G737" s="779"/>
      <c r="H737" s="780"/>
      <c r="I737" s="690"/>
      <c r="J737" s="690"/>
    </row>
    <row r="738" spans="1:10" ht="12.75" customHeight="1">
      <c r="A738" s="778"/>
      <c r="B738" s="778"/>
      <c r="C738" s="778"/>
      <c r="D738" s="778"/>
      <c r="E738" s="778"/>
      <c r="F738" s="778"/>
      <c r="G738" s="779"/>
      <c r="H738" s="780"/>
      <c r="I738" s="690"/>
      <c r="J738" s="690"/>
    </row>
    <row r="739" spans="1:10" ht="12.75" customHeight="1">
      <c r="A739" s="723" t="s">
        <v>46</v>
      </c>
      <c r="B739" s="724" t="s">
        <v>37</v>
      </c>
      <c r="C739" s="1025" t="s">
        <v>105</v>
      </c>
      <c r="D739" s="1026"/>
      <c r="E739" s="1026"/>
      <c r="F739" s="1022"/>
      <c r="G739" s="725" t="s">
        <v>40</v>
      </c>
      <c r="H739" s="689"/>
      <c r="I739" s="690"/>
      <c r="J739" s="690"/>
    </row>
    <row r="740" spans="1:10" ht="12.75" customHeight="1">
      <c r="A740" s="726" t="s">
        <v>1948</v>
      </c>
      <c r="B740" s="768" t="s">
        <v>1161</v>
      </c>
      <c r="C740" s="1027" t="s">
        <v>1949</v>
      </c>
      <c r="D740" s="1015"/>
      <c r="E740" s="1016"/>
      <c r="F740" s="728">
        <f>G762</f>
        <v>70.724919814999993</v>
      </c>
      <c r="G740" s="729" t="s">
        <v>63</v>
      </c>
      <c r="H740" s="766">
        <v>45078</v>
      </c>
      <c r="I740" s="690"/>
      <c r="J740" s="690">
        <v>81.31750000000001</v>
      </c>
    </row>
    <row r="741" spans="1:10" ht="12.75" customHeight="1">
      <c r="A741" s="1028" t="s">
        <v>1802</v>
      </c>
      <c r="B741" s="1015"/>
      <c r="C741" s="1015"/>
      <c r="D741" s="1015"/>
      <c r="E741" s="1015"/>
      <c r="F741" s="1015"/>
      <c r="G741" s="1029"/>
      <c r="H741" s="689"/>
      <c r="I741" s="690"/>
      <c r="J741" s="690"/>
    </row>
    <row r="742" spans="1:10" ht="12.75" customHeight="1">
      <c r="A742" s="732" t="s">
        <v>1480</v>
      </c>
      <c r="B742" s="732" t="s">
        <v>46</v>
      </c>
      <c r="C742" s="733" t="s">
        <v>1803</v>
      </c>
      <c r="D742" s="732" t="s">
        <v>141</v>
      </c>
      <c r="E742" s="734" t="s">
        <v>106</v>
      </c>
      <c r="F742" s="735" t="s">
        <v>1804</v>
      </c>
      <c r="G742" s="735" t="s">
        <v>1805</v>
      </c>
      <c r="H742" s="689"/>
      <c r="I742" s="690"/>
      <c r="J742" s="690" t="s">
        <v>1804</v>
      </c>
    </row>
    <row r="743" spans="1:10" ht="12.75" customHeight="1">
      <c r="A743" s="736" t="s">
        <v>129</v>
      </c>
      <c r="B743" s="736">
        <v>4303</v>
      </c>
      <c r="C743" s="737" t="s">
        <v>1950</v>
      </c>
      <c r="D743" s="736" t="s">
        <v>1607</v>
      </c>
      <c r="E743" s="738">
        <v>4</v>
      </c>
      <c r="F743" s="704">
        <f t="shared" ref="F743:F745" si="107">J743-J743*$K$7</f>
        <v>1.9047262199999999</v>
      </c>
      <c r="G743" s="739">
        <f t="shared" ref="G743:G745" si="108">IF(D743="","",E743*F743)</f>
        <v>7.6189048799999997</v>
      </c>
      <c r="H743" s="689"/>
      <c r="I743" s="690"/>
      <c r="J743" s="690">
        <v>2.19</v>
      </c>
    </row>
    <row r="744" spans="1:10" ht="12.75" customHeight="1">
      <c r="A744" s="736" t="s">
        <v>129</v>
      </c>
      <c r="B744" s="736">
        <v>2540</v>
      </c>
      <c r="C744" s="737" t="s">
        <v>1951</v>
      </c>
      <c r="D744" s="736" t="s">
        <v>1607</v>
      </c>
      <c r="E744" s="738">
        <v>0.38</v>
      </c>
      <c r="F744" s="704">
        <f t="shared" si="107"/>
        <v>3.0440830000000001</v>
      </c>
      <c r="G744" s="739">
        <f t="shared" si="108"/>
        <v>1.1567515400000001</v>
      </c>
      <c r="H744" s="689"/>
      <c r="I744" s="690"/>
      <c r="J744" s="690">
        <v>3.5</v>
      </c>
    </row>
    <row r="745" spans="1:10" ht="12.75" customHeight="1">
      <c r="A745" s="736" t="s">
        <v>129</v>
      </c>
      <c r="B745" s="736">
        <v>10137</v>
      </c>
      <c r="C745" s="737" t="s">
        <v>1952</v>
      </c>
      <c r="D745" s="736" t="s">
        <v>63</v>
      </c>
      <c r="E745" s="738">
        <v>1.05</v>
      </c>
      <c r="F745" s="704">
        <f t="shared" si="107"/>
        <v>42.878083399999994</v>
      </c>
      <c r="G745" s="739">
        <f t="shared" si="108"/>
        <v>45.021987569999993</v>
      </c>
      <c r="H745" s="689"/>
      <c r="I745" s="690"/>
      <c r="J745" s="690">
        <v>49.3</v>
      </c>
    </row>
    <row r="746" spans="1:10" ht="12.75" customHeight="1">
      <c r="A746" s="1030" t="s">
        <v>1806</v>
      </c>
      <c r="B746" s="982"/>
      <c r="C746" s="982"/>
      <c r="D746" s="982"/>
      <c r="E746" s="982"/>
      <c r="F746" s="983"/>
      <c r="G746" s="740">
        <f>SUM(G743:G745)</f>
        <v>53.797643989999997</v>
      </c>
      <c r="H746" s="689"/>
      <c r="I746" s="690"/>
      <c r="J746" s="690"/>
    </row>
    <row r="747" spans="1:10" ht="12.75" customHeight="1">
      <c r="A747" s="741"/>
      <c r="B747" s="742"/>
      <c r="C747" s="743"/>
      <c r="D747" s="744"/>
      <c r="E747" s="745"/>
      <c r="F747" s="746"/>
      <c r="G747" s="747"/>
      <c r="H747" s="689"/>
      <c r="I747" s="690"/>
      <c r="J747" s="690"/>
    </row>
    <row r="748" spans="1:10" ht="12.75" customHeight="1">
      <c r="A748" s="1031" t="s">
        <v>1570</v>
      </c>
      <c r="B748" s="982"/>
      <c r="C748" s="982"/>
      <c r="D748" s="982"/>
      <c r="E748" s="982"/>
      <c r="F748" s="982"/>
      <c r="G748" s="983"/>
      <c r="H748" s="689"/>
      <c r="I748" s="690"/>
      <c r="J748" s="690"/>
    </row>
    <row r="749" spans="1:10" ht="12.75" customHeight="1">
      <c r="A749" s="732" t="s">
        <v>1480</v>
      </c>
      <c r="B749" s="732" t="s">
        <v>46</v>
      </c>
      <c r="C749" s="733" t="s">
        <v>1803</v>
      </c>
      <c r="D749" s="732" t="s">
        <v>141</v>
      </c>
      <c r="E749" s="734" t="s">
        <v>106</v>
      </c>
      <c r="F749" s="735" t="s">
        <v>1804</v>
      </c>
      <c r="G749" s="735" t="s">
        <v>1805</v>
      </c>
      <c r="H749" s="689"/>
      <c r="I749" s="690"/>
      <c r="J749" s="690" t="s">
        <v>1804</v>
      </c>
    </row>
    <row r="750" spans="1:10" ht="12.75" customHeight="1">
      <c r="A750" s="736" t="s">
        <v>129</v>
      </c>
      <c r="B750" s="736">
        <v>10549</v>
      </c>
      <c r="C750" s="737" t="s">
        <v>1867</v>
      </c>
      <c r="D750" s="736" t="s">
        <v>1522</v>
      </c>
      <c r="E750" s="738">
        <v>0.45</v>
      </c>
      <c r="F750" s="704">
        <f t="shared" ref="F750:F753" si="109">J750-J750*$K$7</f>
        <v>3.3137017800000002</v>
      </c>
      <c r="G750" s="739">
        <f t="shared" ref="G750:G753" si="110">E750*F750</f>
        <v>1.4911658010000002</v>
      </c>
      <c r="H750" s="689"/>
      <c r="I750" s="690"/>
      <c r="J750" s="690">
        <v>3.81</v>
      </c>
    </row>
    <row r="751" spans="1:10" ht="12.75" customHeight="1">
      <c r="A751" s="736" t="s">
        <v>129</v>
      </c>
      <c r="B751" s="736">
        <v>10550</v>
      </c>
      <c r="C751" s="737" t="s">
        <v>1953</v>
      </c>
      <c r="D751" s="736" t="s">
        <v>1522</v>
      </c>
      <c r="E751" s="738">
        <v>0.55000000000000004</v>
      </c>
      <c r="F751" s="704">
        <f t="shared" si="109"/>
        <v>3.2267279800000002</v>
      </c>
      <c r="G751" s="739">
        <f t="shared" si="110"/>
        <v>1.7747003890000002</v>
      </c>
      <c r="H751" s="689"/>
      <c r="I751" s="690"/>
      <c r="J751" s="690">
        <v>3.71</v>
      </c>
    </row>
    <row r="752" spans="1:10" ht="12.75" customHeight="1">
      <c r="A752" s="736" t="s">
        <v>116</v>
      </c>
      <c r="B752" s="736">
        <v>4750</v>
      </c>
      <c r="C752" s="737" t="s">
        <v>1954</v>
      </c>
      <c r="D752" s="736" t="s">
        <v>1522</v>
      </c>
      <c r="E752" s="738">
        <v>0.55000000000000004</v>
      </c>
      <c r="F752" s="704">
        <f t="shared" si="109"/>
        <v>15.79444208</v>
      </c>
      <c r="G752" s="739">
        <f t="shared" si="110"/>
        <v>8.6869431440000007</v>
      </c>
      <c r="H752" s="689"/>
      <c r="I752" s="690"/>
      <c r="J752" s="690">
        <v>18.16</v>
      </c>
    </row>
    <row r="753" spans="1:10" ht="12.75" customHeight="1">
      <c r="A753" s="736" t="s">
        <v>116</v>
      </c>
      <c r="B753" s="736">
        <v>6111</v>
      </c>
      <c r="C753" s="737" t="s">
        <v>1870</v>
      </c>
      <c r="D753" s="736" t="s">
        <v>1522</v>
      </c>
      <c r="E753" s="738">
        <v>0.45</v>
      </c>
      <c r="F753" s="704">
        <f t="shared" si="109"/>
        <v>11.054369980000001</v>
      </c>
      <c r="G753" s="739">
        <f t="shared" si="110"/>
        <v>4.9744664910000003</v>
      </c>
      <c r="H753" s="689"/>
      <c r="I753" s="690"/>
      <c r="J753" s="690">
        <v>12.71</v>
      </c>
    </row>
    <row r="754" spans="1:10" ht="12.75" customHeight="1">
      <c r="A754" s="1030" t="s">
        <v>1806</v>
      </c>
      <c r="B754" s="982"/>
      <c r="C754" s="982"/>
      <c r="D754" s="982"/>
      <c r="E754" s="982"/>
      <c r="F754" s="983"/>
      <c r="G754" s="740">
        <f>SUM(G750:G753)</f>
        <v>16.927275825000002</v>
      </c>
      <c r="H754" s="689"/>
      <c r="I754" s="690"/>
      <c r="J754" s="690"/>
    </row>
    <row r="755" spans="1:10" ht="12.75" customHeight="1">
      <c r="A755" s="741"/>
      <c r="B755" s="742"/>
      <c r="C755" s="748"/>
      <c r="D755" s="742"/>
      <c r="E755" s="749"/>
      <c r="F755" s="750"/>
      <c r="G755" s="747"/>
      <c r="H755" s="689"/>
      <c r="I755" s="690"/>
      <c r="J755" s="690"/>
    </row>
    <row r="756" spans="1:10" ht="12.75" customHeight="1">
      <c r="A756" s="1031" t="s">
        <v>1807</v>
      </c>
      <c r="B756" s="982"/>
      <c r="C756" s="982"/>
      <c r="D756" s="982"/>
      <c r="E756" s="982"/>
      <c r="F756" s="982"/>
      <c r="G756" s="983"/>
      <c r="H756" s="689"/>
      <c r="I756" s="690"/>
      <c r="J756" s="690"/>
    </row>
    <row r="757" spans="1:10" ht="12.75" customHeight="1">
      <c r="A757" s="732" t="s">
        <v>1480</v>
      </c>
      <c r="B757" s="732" t="s">
        <v>46</v>
      </c>
      <c r="C757" s="733" t="s">
        <v>1803</v>
      </c>
      <c r="D757" s="732" t="s">
        <v>141</v>
      </c>
      <c r="E757" s="734" t="s">
        <v>106</v>
      </c>
      <c r="F757" s="735" t="s">
        <v>1804</v>
      </c>
      <c r="G757" s="735" t="s">
        <v>1805</v>
      </c>
      <c r="H757" s="689"/>
      <c r="I757" s="690"/>
      <c r="J757" s="690" t="s">
        <v>1804</v>
      </c>
    </row>
    <row r="758" spans="1:10" ht="12.75" customHeight="1">
      <c r="A758" s="736"/>
      <c r="B758" s="736"/>
      <c r="C758" s="737"/>
      <c r="D758" s="736"/>
      <c r="E758" s="738"/>
      <c r="F758" s="739"/>
      <c r="G758" s="739"/>
      <c r="H758" s="689"/>
      <c r="I758" s="690"/>
      <c r="J758" s="690"/>
    </row>
    <row r="759" spans="1:10" ht="12.75" customHeight="1">
      <c r="A759" s="736"/>
      <c r="B759" s="736"/>
      <c r="C759" s="737" t="str">
        <f>IF(B759="","",IF(A759="SINAPI",VLOOKUP(B759,'Referência NÃO DESONERADO'!$A:$D,2,0),IF(A759="COTAÇÃO",VLOOKUP(B759,'Mapa Cotações'!$A:$N,2,0))))</f>
        <v/>
      </c>
      <c r="D759" s="736" t="str">
        <f>IF(B759="","",IF(A759="SINAPI",VLOOKUP(B759,'Referência NÃO DESONERADO'!$A:$D,3,0),IF(A759="COTAÇÃO",VLOOKUP(B759,'Mapa Cotações'!$A:$N,3,0))))</f>
        <v/>
      </c>
      <c r="E759" s="738"/>
      <c r="F759" s="739" t="str">
        <f>IF(B759="","",IF('Planilha Orçamentária'!$H$2="NÃO DESONERADO",(IF(A759="SINAPI",VLOOKUP(B759,'Referência NÃO DESONERADO'!$A:$D,4,0),IF(A759="ORSE",VLOOKUP(B759,'Referência NÃO DESONERADO'!$F:$I,4,0),IF(A759="COTAÇÃO",VLOOKUP(B759,'Mapa Cotações'!$A:$N,13,0))))),(IF(A759="SINAPI",VLOOKUP(B759,'Referência DESONERADO'!$A:$D,4,0),IF(A759="ORSE",VLOOKUP(B759,'Referência DESONERADO'!$F:$I,4,0),IF(A759="COTAÇÃO",VLOOKUP(B759,'Mapa Cotações'!$A:$N,13,0)))))))</f>
        <v/>
      </c>
      <c r="G759" s="739" t="str">
        <f>IF(D759="","",E759*F759)</f>
        <v/>
      </c>
      <c r="H759" s="689"/>
      <c r="I759" s="690"/>
      <c r="J759" s="690" t="s">
        <v>2</v>
      </c>
    </row>
    <row r="760" spans="1:10" ht="12.75" customHeight="1">
      <c r="A760" s="1030" t="s">
        <v>1806</v>
      </c>
      <c r="B760" s="982"/>
      <c r="C760" s="982"/>
      <c r="D760" s="982"/>
      <c r="E760" s="982"/>
      <c r="F760" s="983"/>
      <c r="G760" s="740" t="str">
        <f>IF(F758="","",(SUM(G758:G759)))</f>
        <v/>
      </c>
      <c r="H760" s="689"/>
      <c r="I760" s="690"/>
      <c r="J760" s="690"/>
    </row>
    <row r="761" spans="1:10" ht="12.75" customHeight="1">
      <c r="A761" s="741"/>
      <c r="B761" s="742"/>
      <c r="C761" s="751"/>
      <c r="D761" s="752"/>
      <c r="E761" s="753"/>
      <c r="F761" s="754"/>
      <c r="G761" s="755"/>
      <c r="H761" s="689"/>
      <c r="I761" s="690"/>
      <c r="J761" s="690"/>
    </row>
    <row r="762" spans="1:10" ht="12.75" customHeight="1">
      <c r="A762" s="1032" t="s">
        <v>173</v>
      </c>
      <c r="B762" s="982"/>
      <c r="C762" s="982"/>
      <c r="D762" s="982"/>
      <c r="E762" s="982"/>
      <c r="F762" s="1033"/>
      <c r="G762" s="756">
        <f>SUM(G746,G754,G760)</f>
        <v>70.724919814999993</v>
      </c>
      <c r="H762" s="689"/>
      <c r="I762" s="690"/>
      <c r="J762" s="690"/>
    </row>
    <row r="763" spans="1:10" ht="12.75" customHeight="1">
      <c r="A763" s="778"/>
      <c r="B763" s="778"/>
      <c r="C763" s="778"/>
      <c r="D763" s="778"/>
      <c r="E763" s="778"/>
      <c r="F763" s="778"/>
      <c r="G763" s="779"/>
      <c r="H763" s="780"/>
      <c r="I763" s="690"/>
      <c r="J763" s="690"/>
    </row>
    <row r="764" spans="1:10" ht="12.75" customHeight="1">
      <c r="A764" s="778"/>
      <c r="B764" s="778"/>
      <c r="C764" s="778"/>
      <c r="D764" s="778"/>
      <c r="E764" s="778"/>
      <c r="F764" s="778"/>
      <c r="G764" s="779"/>
      <c r="H764" s="780"/>
      <c r="I764" s="690"/>
      <c r="J764" s="690"/>
    </row>
    <row r="765" spans="1:10" ht="12.75" customHeight="1">
      <c r="A765" s="723" t="s">
        <v>46</v>
      </c>
      <c r="B765" s="724" t="s">
        <v>37</v>
      </c>
      <c r="C765" s="1025" t="s">
        <v>105</v>
      </c>
      <c r="D765" s="1026"/>
      <c r="E765" s="1026"/>
      <c r="F765" s="1022"/>
      <c r="G765" s="725" t="s">
        <v>40</v>
      </c>
      <c r="H765" s="689"/>
      <c r="I765" s="690"/>
      <c r="J765" s="690"/>
    </row>
    <row r="766" spans="1:10">
      <c r="A766" s="726" t="s">
        <v>1970</v>
      </c>
      <c r="B766" s="768" t="s">
        <v>1164</v>
      </c>
      <c r="C766" s="1034" t="s">
        <v>1165</v>
      </c>
      <c r="D766" s="1015"/>
      <c r="E766" s="1016"/>
      <c r="F766" s="728">
        <f>G788</f>
        <v>172.67995686500004</v>
      </c>
      <c r="G766" s="729" t="s">
        <v>63</v>
      </c>
      <c r="H766" s="766">
        <v>45078</v>
      </c>
      <c r="I766" s="690"/>
      <c r="J766" s="690">
        <v>198.54250000000002</v>
      </c>
    </row>
    <row r="767" spans="1:10" ht="12.75" customHeight="1">
      <c r="A767" s="1028" t="s">
        <v>1802</v>
      </c>
      <c r="B767" s="1015"/>
      <c r="C767" s="1015"/>
      <c r="D767" s="1015"/>
      <c r="E767" s="1015"/>
      <c r="F767" s="1015"/>
      <c r="G767" s="1029"/>
      <c r="H767" s="689"/>
      <c r="I767" s="690"/>
      <c r="J767" s="690"/>
    </row>
    <row r="768" spans="1:10" ht="12.75" customHeight="1">
      <c r="A768" s="732" t="s">
        <v>1480</v>
      </c>
      <c r="B768" s="732" t="s">
        <v>46</v>
      </c>
      <c r="C768" s="733" t="s">
        <v>1803</v>
      </c>
      <c r="D768" s="732" t="s">
        <v>141</v>
      </c>
      <c r="E768" s="734" t="s">
        <v>106</v>
      </c>
      <c r="F768" s="735" t="s">
        <v>1804</v>
      </c>
      <c r="G768" s="735" t="s">
        <v>1805</v>
      </c>
      <c r="H768" s="689"/>
      <c r="I768" s="690"/>
      <c r="J768" s="690" t="s">
        <v>1804</v>
      </c>
    </row>
    <row r="769" spans="1:10" ht="12.75" customHeight="1">
      <c r="A769" s="736" t="s">
        <v>129</v>
      </c>
      <c r="B769" s="736">
        <v>33140</v>
      </c>
      <c r="C769" s="737" t="s">
        <v>1950</v>
      </c>
      <c r="D769" s="736" t="s">
        <v>1607</v>
      </c>
      <c r="E769" s="738">
        <v>4.5</v>
      </c>
      <c r="F769" s="704">
        <f t="shared" ref="F769:F771" si="111">J769-J769*$K$7</f>
        <v>1.9047262199999999</v>
      </c>
      <c r="G769" s="739">
        <f t="shared" ref="G769:G771" si="112">IF(D769="","",E769*F769)</f>
        <v>8.5712679899999991</v>
      </c>
      <c r="H769" s="689"/>
      <c r="I769" s="690"/>
      <c r="J769" s="690">
        <v>2.19</v>
      </c>
    </row>
    <row r="770" spans="1:10" ht="12.75" customHeight="1">
      <c r="A770" s="736" t="s">
        <v>1033</v>
      </c>
      <c r="B770" s="736">
        <v>42519</v>
      </c>
      <c r="C770" s="737" t="s">
        <v>1951</v>
      </c>
      <c r="D770" s="736" t="s">
        <v>1607</v>
      </c>
      <c r="E770" s="738">
        <v>0.38</v>
      </c>
      <c r="F770" s="704">
        <f t="shared" si="111"/>
        <v>3.0440830000000001</v>
      </c>
      <c r="G770" s="739">
        <f t="shared" si="112"/>
        <v>1.1567515400000001</v>
      </c>
      <c r="H770" s="689"/>
      <c r="I770" s="690"/>
      <c r="J770" s="690">
        <v>3.5</v>
      </c>
    </row>
    <row r="771" spans="1:10" ht="12.75" customHeight="1">
      <c r="A771" s="736" t="s">
        <v>1033</v>
      </c>
      <c r="B771" s="736">
        <v>42521</v>
      </c>
      <c r="C771" s="737" t="s">
        <v>1971</v>
      </c>
      <c r="D771" s="736" t="s">
        <v>63</v>
      </c>
      <c r="E771" s="738">
        <v>1.05</v>
      </c>
      <c r="F771" s="704">
        <f t="shared" si="111"/>
        <v>139.0711062</v>
      </c>
      <c r="G771" s="739">
        <f t="shared" si="112"/>
        <v>146.02466151000002</v>
      </c>
      <c r="H771" s="689"/>
      <c r="I771" s="690"/>
      <c r="J771" s="690">
        <v>159.9</v>
      </c>
    </row>
    <row r="772" spans="1:10" ht="12.75" customHeight="1">
      <c r="A772" s="1030" t="s">
        <v>1806</v>
      </c>
      <c r="B772" s="982"/>
      <c r="C772" s="982"/>
      <c r="D772" s="982"/>
      <c r="E772" s="982"/>
      <c r="F772" s="983"/>
      <c r="G772" s="740">
        <f>SUM(G769:G771)</f>
        <v>155.75268104000003</v>
      </c>
      <c r="H772" s="689"/>
      <c r="I772" s="690"/>
      <c r="J772" s="690"/>
    </row>
    <row r="773" spans="1:10" ht="12.75" customHeight="1">
      <c r="A773" s="741"/>
      <c r="B773" s="742"/>
      <c r="C773" s="743"/>
      <c r="D773" s="744"/>
      <c r="E773" s="745"/>
      <c r="F773" s="746"/>
      <c r="G773" s="747"/>
      <c r="H773" s="689"/>
      <c r="I773" s="690"/>
      <c r="J773" s="690"/>
    </row>
    <row r="774" spans="1:10" ht="12.75" customHeight="1">
      <c r="A774" s="1031" t="s">
        <v>1570</v>
      </c>
      <c r="B774" s="982"/>
      <c r="C774" s="982"/>
      <c r="D774" s="982"/>
      <c r="E774" s="982"/>
      <c r="F774" s="982"/>
      <c r="G774" s="983"/>
      <c r="H774" s="689"/>
      <c r="I774" s="690"/>
      <c r="J774" s="690"/>
    </row>
    <row r="775" spans="1:10" ht="12.75" customHeight="1">
      <c r="A775" s="732" t="s">
        <v>1480</v>
      </c>
      <c r="B775" s="732" t="s">
        <v>46</v>
      </c>
      <c r="C775" s="733" t="s">
        <v>1803</v>
      </c>
      <c r="D775" s="732" t="s">
        <v>141</v>
      </c>
      <c r="E775" s="734" t="s">
        <v>106</v>
      </c>
      <c r="F775" s="735" t="s">
        <v>1804</v>
      </c>
      <c r="G775" s="735" t="s">
        <v>1805</v>
      </c>
      <c r="H775" s="689"/>
      <c r="I775" s="690"/>
      <c r="J775" s="690" t="s">
        <v>1804</v>
      </c>
    </row>
    <row r="776" spans="1:10" ht="12.75" customHeight="1">
      <c r="A776" s="736" t="s">
        <v>129</v>
      </c>
      <c r="B776" s="736">
        <v>10549</v>
      </c>
      <c r="C776" s="737" t="s">
        <v>1867</v>
      </c>
      <c r="D776" s="736" t="s">
        <v>1522</v>
      </c>
      <c r="E776" s="738">
        <v>0.45</v>
      </c>
      <c r="F776" s="704">
        <f t="shared" ref="F776:F779" si="113">J776-J776*$K$7</f>
        <v>3.3137017800000002</v>
      </c>
      <c r="G776" s="739">
        <f t="shared" ref="G776:G779" si="114">E776*F776</f>
        <v>1.4911658010000002</v>
      </c>
      <c r="H776" s="689"/>
      <c r="I776" s="690"/>
      <c r="J776" s="690">
        <v>3.81</v>
      </c>
    </row>
    <row r="777" spans="1:10" ht="12.75" customHeight="1">
      <c r="A777" s="736" t="s">
        <v>129</v>
      </c>
      <c r="B777" s="736">
        <v>10550</v>
      </c>
      <c r="C777" s="737" t="s">
        <v>1953</v>
      </c>
      <c r="D777" s="736" t="s">
        <v>1522</v>
      </c>
      <c r="E777" s="738">
        <v>0.55000000000000004</v>
      </c>
      <c r="F777" s="704">
        <f t="shared" si="113"/>
        <v>3.2267279800000002</v>
      </c>
      <c r="G777" s="739">
        <f t="shared" si="114"/>
        <v>1.7747003890000002</v>
      </c>
      <c r="H777" s="689"/>
      <c r="I777" s="690"/>
      <c r="J777" s="690">
        <v>3.71</v>
      </c>
    </row>
    <row r="778" spans="1:10" ht="12.75" customHeight="1">
      <c r="A778" s="736" t="s">
        <v>116</v>
      </c>
      <c r="B778" s="736">
        <v>4750</v>
      </c>
      <c r="C778" s="737" t="s">
        <v>1954</v>
      </c>
      <c r="D778" s="736" t="s">
        <v>1522</v>
      </c>
      <c r="E778" s="738">
        <v>0.55000000000000004</v>
      </c>
      <c r="F778" s="704">
        <f t="shared" si="113"/>
        <v>15.79444208</v>
      </c>
      <c r="G778" s="739">
        <f t="shared" si="114"/>
        <v>8.6869431440000007</v>
      </c>
      <c r="H778" s="689"/>
      <c r="I778" s="690"/>
      <c r="J778" s="690">
        <v>18.16</v>
      </c>
    </row>
    <row r="779" spans="1:10" ht="12.75" customHeight="1">
      <c r="A779" s="736" t="s">
        <v>116</v>
      </c>
      <c r="B779" s="736">
        <v>6111</v>
      </c>
      <c r="C779" s="737" t="s">
        <v>1870</v>
      </c>
      <c r="D779" s="736" t="s">
        <v>1522</v>
      </c>
      <c r="E779" s="738">
        <v>0.45</v>
      </c>
      <c r="F779" s="704">
        <f t="shared" si="113"/>
        <v>11.054369980000001</v>
      </c>
      <c r="G779" s="739">
        <f t="shared" si="114"/>
        <v>4.9744664910000003</v>
      </c>
      <c r="H779" s="689"/>
      <c r="I779" s="690"/>
      <c r="J779" s="690">
        <v>12.71</v>
      </c>
    </row>
    <row r="780" spans="1:10" ht="12.75" customHeight="1">
      <c r="A780" s="1030" t="s">
        <v>1806</v>
      </c>
      <c r="B780" s="982"/>
      <c r="C780" s="982"/>
      <c r="D780" s="982"/>
      <c r="E780" s="982"/>
      <c r="F780" s="983"/>
      <c r="G780" s="740">
        <f>SUM(G776:G779)</f>
        <v>16.927275825000002</v>
      </c>
      <c r="H780" s="689"/>
      <c r="I780" s="690"/>
      <c r="J780" s="690"/>
    </row>
    <row r="781" spans="1:10" ht="12.75" customHeight="1">
      <c r="A781" s="741"/>
      <c r="B781" s="742"/>
      <c r="C781" s="748"/>
      <c r="D781" s="742"/>
      <c r="E781" s="749"/>
      <c r="F781" s="750"/>
      <c r="G781" s="747"/>
      <c r="H781" s="689"/>
      <c r="I781" s="690"/>
      <c r="J781" s="690"/>
    </row>
    <row r="782" spans="1:10" ht="12.75" customHeight="1">
      <c r="A782" s="1031" t="s">
        <v>1807</v>
      </c>
      <c r="B782" s="982"/>
      <c r="C782" s="982"/>
      <c r="D782" s="982"/>
      <c r="E782" s="982"/>
      <c r="F782" s="982"/>
      <c r="G782" s="983"/>
      <c r="H782" s="689"/>
      <c r="I782" s="690"/>
      <c r="J782" s="690"/>
    </row>
    <row r="783" spans="1:10" ht="12.75" customHeight="1">
      <c r="A783" s="732" t="s">
        <v>1480</v>
      </c>
      <c r="B783" s="732" t="s">
        <v>46</v>
      </c>
      <c r="C783" s="733" t="s">
        <v>1803</v>
      </c>
      <c r="D783" s="732" t="s">
        <v>141</v>
      </c>
      <c r="E783" s="734" t="s">
        <v>106</v>
      </c>
      <c r="F783" s="735" t="s">
        <v>1804</v>
      </c>
      <c r="G783" s="735" t="s">
        <v>1805</v>
      </c>
      <c r="H783" s="689"/>
      <c r="I783" s="690"/>
      <c r="J783" s="690" t="s">
        <v>1804</v>
      </c>
    </row>
    <row r="784" spans="1:10" ht="12.75" customHeight="1">
      <c r="A784" s="736"/>
      <c r="B784" s="736"/>
      <c r="C784" s="737"/>
      <c r="D784" s="736"/>
      <c r="E784" s="738"/>
      <c r="F784" s="739"/>
      <c r="G784" s="739"/>
      <c r="H784" s="689"/>
      <c r="I784" s="690"/>
      <c r="J784" s="690"/>
    </row>
    <row r="785" spans="1:10" ht="12.75" customHeight="1">
      <c r="A785" s="736"/>
      <c r="B785" s="736"/>
      <c r="C785" s="737" t="str">
        <f>IF(B785="","",IF(A785="SINAPI",VLOOKUP(B785,'Referência NÃO DESONERADO'!$A:$D,2,0),IF(A785="COTAÇÃO",VLOOKUP(B785,'Mapa Cotações'!$A:$N,2,0))))</f>
        <v/>
      </c>
      <c r="D785" s="736" t="str">
        <f>IF(B785="","",IF(A785="SINAPI",VLOOKUP(B785,'Referência NÃO DESONERADO'!$A:$D,3,0),IF(A785="COTAÇÃO",VLOOKUP(B785,'Mapa Cotações'!$A:$N,3,0))))</f>
        <v/>
      </c>
      <c r="E785" s="738"/>
      <c r="F785" s="739" t="str">
        <f>IF(B785="","",IF('Planilha Orçamentária'!$H$2="NÃO DESONERADO",(IF(A785="SINAPI",VLOOKUP(B785,'Referência NÃO DESONERADO'!$A:$D,4,0),IF(A785="ORSE",VLOOKUP(B785,'Referência NÃO DESONERADO'!$F:$I,4,0),IF(A785="COTAÇÃO",VLOOKUP(B785,'Mapa Cotações'!$A:$N,13,0))))),(IF(A785="SINAPI",VLOOKUP(B785,'Referência DESONERADO'!$A:$D,4,0),IF(A785="ORSE",VLOOKUP(B785,'Referência DESONERADO'!$F:$I,4,0),IF(A785="COTAÇÃO",VLOOKUP(B785,'Mapa Cotações'!$A:$N,13,0)))))))</f>
        <v/>
      </c>
      <c r="G785" s="739" t="str">
        <f>IF(D785="","",E785*F785)</f>
        <v/>
      </c>
      <c r="H785" s="689"/>
      <c r="I785" s="690"/>
      <c r="J785" s="690" t="s">
        <v>2</v>
      </c>
    </row>
    <row r="786" spans="1:10" ht="12.75" customHeight="1">
      <c r="A786" s="1030" t="s">
        <v>1806</v>
      </c>
      <c r="B786" s="982"/>
      <c r="C786" s="982"/>
      <c r="D786" s="982"/>
      <c r="E786" s="982"/>
      <c r="F786" s="983"/>
      <c r="G786" s="740" t="str">
        <f>IF(F784="","",(SUM(G784:G785)))</f>
        <v/>
      </c>
      <c r="H786" s="689"/>
      <c r="I786" s="690"/>
      <c r="J786" s="690"/>
    </row>
    <row r="787" spans="1:10" ht="12.75" customHeight="1">
      <c r="A787" s="741"/>
      <c r="B787" s="742"/>
      <c r="C787" s="751"/>
      <c r="D787" s="752"/>
      <c r="E787" s="753"/>
      <c r="F787" s="754"/>
      <c r="G787" s="755"/>
      <c r="H787" s="689"/>
      <c r="I787" s="690"/>
      <c r="J787" s="690"/>
    </row>
    <row r="788" spans="1:10" ht="12.75" customHeight="1">
      <c r="A788" s="1032" t="s">
        <v>173</v>
      </c>
      <c r="B788" s="982"/>
      <c r="C788" s="982"/>
      <c r="D788" s="982"/>
      <c r="E788" s="982"/>
      <c r="F788" s="1033"/>
      <c r="G788" s="756">
        <f>SUM(G780,G772)</f>
        <v>172.67995686500004</v>
      </c>
      <c r="H788" s="689"/>
      <c r="I788" s="690"/>
      <c r="J788" s="690"/>
    </row>
    <row r="789" spans="1:10" ht="12.75" customHeight="1">
      <c r="A789" s="778"/>
      <c r="B789" s="778"/>
      <c r="C789" s="778"/>
      <c r="D789" s="778"/>
      <c r="E789" s="778"/>
      <c r="F789" s="778"/>
      <c r="G789" s="779"/>
      <c r="H789" s="780"/>
      <c r="I789" s="690"/>
      <c r="J789" s="690"/>
    </row>
    <row r="790" spans="1:10" ht="12.75" customHeight="1">
      <c r="A790" s="778"/>
      <c r="B790" s="778"/>
      <c r="C790" s="778"/>
      <c r="D790" s="778"/>
      <c r="E790" s="778"/>
      <c r="F790" s="778"/>
      <c r="G790" s="779"/>
      <c r="H790" s="780"/>
      <c r="I790" s="690"/>
      <c r="J790" s="690"/>
    </row>
    <row r="791" spans="1:10" ht="12.75" customHeight="1">
      <c r="A791" s="723" t="s">
        <v>46</v>
      </c>
      <c r="B791" s="724" t="s">
        <v>37</v>
      </c>
      <c r="C791" s="1025" t="s">
        <v>105</v>
      </c>
      <c r="D791" s="1026"/>
      <c r="E791" s="1026"/>
      <c r="F791" s="1022"/>
      <c r="G791" s="725" t="s">
        <v>40</v>
      </c>
      <c r="H791" s="689"/>
      <c r="I791" s="690"/>
      <c r="J791" s="690"/>
    </row>
    <row r="792" spans="1:10" ht="12.75" customHeight="1">
      <c r="A792" s="726" t="s">
        <v>1972</v>
      </c>
      <c r="B792" s="768" t="s">
        <v>1168</v>
      </c>
      <c r="C792" s="1027" t="s">
        <v>70</v>
      </c>
      <c r="D792" s="1015"/>
      <c r="E792" s="1016"/>
      <c r="F792" s="728">
        <f>G810</f>
        <v>218.8260808</v>
      </c>
      <c r="G792" s="729" t="s">
        <v>63</v>
      </c>
      <c r="H792" s="766">
        <v>45047</v>
      </c>
      <c r="I792" s="690"/>
      <c r="J792" s="690">
        <v>251.6</v>
      </c>
    </row>
    <row r="793" spans="1:10" ht="12.75" customHeight="1">
      <c r="A793" s="1028" t="s">
        <v>1802</v>
      </c>
      <c r="B793" s="1015"/>
      <c r="C793" s="1015"/>
      <c r="D793" s="1015"/>
      <c r="E793" s="1015"/>
      <c r="F793" s="1015"/>
      <c r="G793" s="1029"/>
      <c r="H793" s="689"/>
      <c r="I793" s="690"/>
      <c r="J793" s="690"/>
    </row>
    <row r="794" spans="1:10" ht="12.75" customHeight="1">
      <c r="A794" s="732" t="s">
        <v>1480</v>
      </c>
      <c r="B794" s="732" t="s">
        <v>46</v>
      </c>
      <c r="C794" s="733" t="s">
        <v>1803</v>
      </c>
      <c r="D794" s="732" t="s">
        <v>141</v>
      </c>
      <c r="E794" s="734" t="s">
        <v>106</v>
      </c>
      <c r="F794" s="735" t="s">
        <v>1804</v>
      </c>
      <c r="G794" s="735" t="s">
        <v>1805</v>
      </c>
      <c r="H794" s="689"/>
      <c r="I794" s="690"/>
      <c r="J794" s="690" t="s">
        <v>1804</v>
      </c>
    </row>
    <row r="795" spans="1:10" ht="12.75" customHeight="1">
      <c r="A795" s="736" t="s">
        <v>1038</v>
      </c>
      <c r="B795" s="736" t="s">
        <v>1973</v>
      </c>
      <c r="C795" s="737" t="s">
        <v>1974</v>
      </c>
      <c r="D795" s="736" t="s">
        <v>63</v>
      </c>
      <c r="E795" s="738">
        <v>1</v>
      </c>
      <c r="F795" s="704">
        <f t="shared" ref="F795" si="115">J795-J795*$K$7</f>
        <v>218.8260808</v>
      </c>
      <c r="G795" s="739">
        <f>IF(D795="","",E795*F795)</f>
        <v>218.8260808</v>
      </c>
      <c r="H795" s="689"/>
      <c r="I795" s="690"/>
      <c r="J795" s="690">
        <v>251.6</v>
      </c>
    </row>
    <row r="796" spans="1:10" ht="12.75" customHeight="1">
      <c r="A796" s="1030" t="s">
        <v>1806</v>
      </c>
      <c r="B796" s="982"/>
      <c r="C796" s="982"/>
      <c r="D796" s="982"/>
      <c r="E796" s="982"/>
      <c r="F796" s="983"/>
      <c r="G796" s="740">
        <f>SUM(G795)</f>
        <v>218.8260808</v>
      </c>
      <c r="H796" s="689"/>
      <c r="I796" s="690"/>
      <c r="J796" s="690"/>
    </row>
    <row r="797" spans="1:10" ht="12.75" customHeight="1">
      <c r="A797" s="741"/>
      <c r="B797" s="742"/>
      <c r="C797" s="743"/>
      <c r="D797" s="744"/>
      <c r="E797" s="745"/>
      <c r="F797" s="746"/>
      <c r="G797" s="747"/>
      <c r="H797" s="689"/>
      <c r="I797" s="690"/>
      <c r="J797" s="690"/>
    </row>
    <row r="798" spans="1:10" ht="12.75" customHeight="1">
      <c r="A798" s="1031" t="s">
        <v>1570</v>
      </c>
      <c r="B798" s="982"/>
      <c r="C798" s="982"/>
      <c r="D798" s="982"/>
      <c r="E798" s="982"/>
      <c r="F798" s="982"/>
      <c r="G798" s="983"/>
      <c r="H798" s="689"/>
      <c r="I798" s="690"/>
      <c r="J798" s="690"/>
    </row>
    <row r="799" spans="1:10" ht="12.75" customHeight="1">
      <c r="A799" s="732" t="s">
        <v>1480</v>
      </c>
      <c r="B799" s="732" t="s">
        <v>46</v>
      </c>
      <c r="C799" s="733" t="s">
        <v>1803</v>
      </c>
      <c r="D799" s="732" t="s">
        <v>141</v>
      </c>
      <c r="E799" s="734" t="s">
        <v>106</v>
      </c>
      <c r="F799" s="735" t="s">
        <v>1804</v>
      </c>
      <c r="G799" s="735" t="s">
        <v>1805</v>
      </c>
      <c r="H799" s="689"/>
      <c r="I799" s="690"/>
      <c r="J799" s="690" t="s">
        <v>1804</v>
      </c>
    </row>
    <row r="800" spans="1:10" ht="12.75" customHeight="1">
      <c r="A800" s="736"/>
      <c r="B800" s="736"/>
      <c r="C800" s="737"/>
      <c r="D800" s="736"/>
      <c r="E800" s="738"/>
      <c r="F800" s="739"/>
      <c r="G800" s="739"/>
      <c r="H800" s="689"/>
      <c r="I800" s="690"/>
      <c r="J800" s="690"/>
    </row>
    <row r="801" spans="1:10" ht="12.75" customHeight="1">
      <c r="A801" s="736"/>
      <c r="B801" s="736"/>
      <c r="C801" s="737"/>
      <c r="D801" s="736"/>
      <c r="E801" s="738"/>
      <c r="F801" s="739"/>
      <c r="G801" s="739"/>
      <c r="H801" s="689"/>
      <c r="I801" s="690"/>
      <c r="J801" s="690"/>
    </row>
    <row r="802" spans="1:10" ht="12.75" customHeight="1">
      <c r="A802" s="1030" t="s">
        <v>1806</v>
      </c>
      <c r="B802" s="982"/>
      <c r="C802" s="982"/>
      <c r="D802" s="982"/>
      <c r="E802" s="982"/>
      <c r="F802" s="983"/>
      <c r="G802" s="740">
        <f>SUM(G800:G801)</f>
        <v>0</v>
      </c>
      <c r="H802" s="689"/>
      <c r="I802" s="690"/>
      <c r="J802" s="690"/>
    </row>
    <row r="803" spans="1:10" ht="12.75" customHeight="1">
      <c r="A803" s="741"/>
      <c r="B803" s="742"/>
      <c r="C803" s="748"/>
      <c r="D803" s="742"/>
      <c r="E803" s="749"/>
      <c r="F803" s="750"/>
      <c r="G803" s="747"/>
      <c r="H803" s="689"/>
      <c r="I803" s="690"/>
      <c r="J803" s="690"/>
    </row>
    <row r="804" spans="1:10" ht="12.75" customHeight="1">
      <c r="A804" s="1031" t="s">
        <v>1807</v>
      </c>
      <c r="B804" s="982"/>
      <c r="C804" s="982"/>
      <c r="D804" s="982"/>
      <c r="E804" s="982"/>
      <c r="F804" s="982"/>
      <c r="G804" s="983"/>
      <c r="H804" s="689"/>
      <c r="I804" s="690"/>
      <c r="J804" s="690"/>
    </row>
    <row r="805" spans="1:10" ht="12.75" customHeight="1">
      <c r="A805" s="732" t="s">
        <v>1480</v>
      </c>
      <c r="B805" s="732" t="s">
        <v>46</v>
      </c>
      <c r="C805" s="733" t="s">
        <v>1803</v>
      </c>
      <c r="D805" s="732" t="s">
        <v>141</v>
      </c>
      <c r="E805" s="734" t="s">
        <v>106</v>
      </c>
      <c r="F805" s="735" t="s">
        <v>1804</v>
      </c>
      <c r="G805" s="735" t="s">
        <v>1805</v>
      </c>
      <c r="H805" s="689"/>
      <c r="I805" s="690"/>
      <c r="J805" s="690" t="s">
        <v>1804</v>
      </c>
    </row>
    <row r="806" spans="1:10" ht="12.75" customHeight="1">
      <c r="A806" s="736"/>
      <c r="B806" s="736"/>
      <c r="C806" s="737"/>
      <c r="D806" s="736"/>
      <c r="E806" s="738"/>
      <c r="F806" s="739"/>
      <c r="G806" s="739"/>
      <c r="H806" s="689"/>
      <c r="I806" s="690"/>
      <c r="J806" s="690"/>
    </row>
    <row r="807" spans="1:10" ht="12.75" customHeight="1">
      <c r="A807" s="736"/>
      <c r="B807" s="736"/>
      <c r="C807" s="737" t="str">
        <f>IF(B807="","",IF(A807="SINAPI",VLOOKUP(B807,'Referência NÃO DESONERADO'!$A:$D,2,0),IF(A807="COTAÇÃO",VLOOKUP(B807,'Mapa Cotações'!$A:$N,2,0))))</f>
        <v/>
      </c>
      <c r="D807" s="736" t="str">
        <f>IF(B807="","",IF(A807="SINAPI",VLOOKUP(B807,'Referência NÃO DESONERADO'!$A:$D,3,0),IF(A807="COTAÇÃO",VLOOKUP(B807,'Mapa Cotações'!$A:$N,3,0))))</f>
        <v/>
      </c>
      <c r="E807" s="738"/>
      <c r="F807" s="739" t="str">
        <f>IF(B807="","",IF('Planilha Orçamentária'!$H$2="NÃO DESONERADO",(IF(A807="SINAPI",VLOOKUP(B807,'Referência NÃO DESONERADO'!$A:$D,4,0),IF(A807="ORSE",VLOOKUP(B807,'Referência NÃO DESONERADO'!$F:$I,4,0),IF(A807="COTAÇÃO",VLOOKUP(B807,'Mapa Cotações'!$A:$N,13,0))))),(IF(A807="SINAPI",VLOOKUP(B807,'Referência DESONERADO'!$A:$D,4,0),IF(A807="ORSE",VLOOKUP(B807,'Referência DESONERADO'!$F:$I,4,0),IF(A807="COTAÇÃO",VLOOKUP(B807,'Mapa Cotações'!$A:$N,13,0)))))))</f>
        <v/>
      </c>
      <c r="G807" s="739" t="str">
        <f>IF(D807="","",E807*F807)</f>
        <v/>
      </c>
      <c r="H807" s="689"/>
      <c r="I807" s="690"/>
      <c r="J807" s="690" t="s">
        <v>2</v>
      </c>
    </row>
    <row r="808" spans="1:10" ht="12.75" customHeight="1">
      <c r="A808" s="1030" t="s">
        <v>1806</v>
      </c>
      <c r="B808" s="982"/>
      <c r="C808" s="982"/>
      <c r="D808" s="982"/>
      <c r="E808" s="982"/>
      <c r="F808" s="983"/>
      <c r="G808" s="740" t="str">
        <f>IF(F806="","",(SUM(G806:G807)))</f>
        <v/>
      </c>
      <c r="H808" s="689"/>
      <c r="I808" s="690"/>
      <c r="J808" s="690"/>
    </row>
    <row r="809" spans="1:10" ht="12.75" customHeight="1">
      <c r="A809" s="741"/>
      <c r="B809" s="742"/>
      <c r="C809" s="751"/>
      <c r="D809" s="752"/>
      <c r="E809" s="753"/>
      <c r="F809" s="754"/>
      <c r="G809" s="755"/>
      <c r="H809" s="689"/>
      <c r="I809" s="690"/>
      <c r="J809" s="690"/>
    </row>
    <row r="810" spans="1:10" ht="12.75" customHeight="1">
      <c r="A810" s="1032" t="s">
        <v>173</v>
      </c>
      <c r="B810" s="982"/>
      <c r="C810" s="982"/>
      <c r="D810" s="982"/>
      <c r="E810" s="982"/>
      <c r="F810" s="1033"/>
      <c r="G810" s="756">
        <f>SUM(G796,G802,G808)</f>
        <v>218.8260808</v>
      </c>
      <c r="H810" s="689"/>
      <c r="I810" s="690"/>
      <c r="J810" s="690"/>
    </row>
    <row r="811" spans="1:10" ht="12.75" customHeight="1">
      <c r="A811" s="783"/>
      <c r="B811" s="778"/>
      <c r="C811" s="778"/>
      <c r="D811" s="778"/>
      <c r="E811" s="778"/>
      <c r="F811" s="778"/>
      <c r="G811" s="779"/>
      <c r="H811" s="689"/>
      <c r="I811" s="690"/>
      <c r="J811" s="690"/>
    </row>
    <row r="812" spans="1:10" ht="12.75" customHeight="1">
      <c r="A812" s="783"/>
      <c r="B812" s="778"/>
      <c r="C812" s="778"/>
      <c r="D812" s="778"/>
      <c r="E812" s="778"/>
      <c r="F812" s="778"/>
      <c r="G812" s="779"/>
      <c r="H812" s="689"/>
      <c r="I812" s="690"/>
      <c r="J812" s="690"/>
    </row>
    <row r="813" spans="1:10" ht="12.75" customHeight="1">
      <c r="A813" s="723" t="s">
        <v>46</v>
      </c>
      <c r="B813" s="724" t="s">
        <v>37</v>
      </c>
      <c r="C813" s="1025" t="s">
        <v>105</v>
      </c>
      <c r="D813" s="1026"/>
      <c r="E813" s="1026"/>
      <c r="F813" s="1022"/>
      <c r="G813" s="725" t="s">
        <v>40</v>
      </c>
      <c r="H813" s="689"/>
      <c r="I813" s="690"/>
      <c r="J813" s="690"/>
    </row>
    <row r="814" spans="1:10" ht="12.75" customHeight="1">
      <c r="A814" s="726" t="s">
        <v>1975</v>
      </c>
      <c r="B814" s="768" t="s">
        <v>1168</v>
      </c>
      <c r="C814" s="1027" t="s">
        <v>1174</v>
      </c>
      <c r="D814" s="1015"/>
      <c r="E814" s="1016"/>
      <c r="F814" s="728">
        <f>G832</f>
        <v>41.112515260000002</v>
      </c>
      <c r="G814" s="729" t="s">
        <v>164</v>
      </c>
      <c r="H814" s="766">
        <v>45047</v>
      </c>
      <c r="I814" s="690"/>
      <c r="J814" s="690">
        <v>47.27</v>
      </c>
    </row>
    <row r="815" spans="1:10" ht="12.75" customHeight="1">
      <c r="A815" s="1028" t="s">
        <v>1802</v>
      </c>
      <c r="B815" s="1015"/>
      <c r="C815" s="1015"/>
      <c r="D815" s="1015"/>
      <c r="E815" s="1015"/>
      <c r="F815" s="1015"/>
      <c r="G815" s="1029"/>
      <c r="H815" s="689"/>
      <c r="I815" s="690"/>
      <c r="J815" s="690"/>
    </row>
    <row r="816" spans="1:10" ht="12.75" customHeight="1">
      <c r="A816" s="732" t="s">
        <v>1480</v>
      </c>
      <c r="B816" s="732" t="s">
        <v>46</v>
      </c>
      <c r="C816" s="733" t="s">
        <v>1803</v>
      </c>
      <c r="D816" s="732" t="s">
        <v>141</v>
      </c>
      <c r="E816" s="734" t="s">
        <v>106</v>
      </c>
      <c r="F816" s="735" t="s">
        <v>1804</v>
      </c>
      <c r="G816" s="735" t="s">
        <v>1805</v>
      </c>
      <c r="H816" s="689"/>
      <c r="I816" s="690"/>
      <c r="J816" s="690" t="s">
        <v>1804</v>
      </c>
    </row>
    <row r="817" spans="1:10" ht="12.75" customHeight="1">
      <c r="A817" s="736" t="s">
        <v>129</v>
      </c>
      <c r="B817" s="736">
        <v>11134</v>
      </c>
      <c r="C817" s="737" t="s">
        <v>1976</v>
      </c>
      <c r="D817" s="736" t="s">
        <v>1645</v>
      </c>
      <c r="E817" s="738">
        <v>1</v>
      </c>
      <c r="F817" s="704">
        <f t="shared" ref="F817" si="116">J817-J817*$K$7</f>
        <v>41.112515260000002</v>
      </c>
      <c r="G817" s="739">
        <f>IF(D817="","",E817*F817)</f>
        <v>41.112515260000002</v>
      </c>
      <c r="H817" s="689"/>
      <c r="I817" s="690"/>
      <c r="J817" s="690">
        <v>47.27</v>
      </c>
    </row>
    <row r="818" spans="1:10" ht="12.75" customHeight="1">
      <c r="A818" s="1030" t="s">
        <v>1806</v>
      </c>
      <c r="B818" s="982"/>
      <c r="C818" s="982"/>
      <c r="D818" s="982"/>
      <c r="E818" s="982"/>
      <c r="F818" s="983"/>
      <c r="G818" s="740">
        <f>SUM(G817)</f>
        <v>41.112515260000002</v>
      </c>
      <c r="H818" s="689"/>
      <c r="I818" s="690"/>
      <c r="J818" s="690"/>
    </row>
    <row r="819" spans="1:10" ht="12.75" customHeight="1">
      <c r="A819" s="741"/>
      <c r="B819" s="742"/>
      <c r="C819" s="743"/>
      <c r="D819" s="744"/>
      <c r="E819" s="745"/>
      <c r="F819" s="746"/>
      <c r="G819" s="747"/>
      <c r="H819" s="689"/>
      <c r="I819" s="690"/>
      <c r="J819" s="690"/>
    </row>
    <row r="820" spans="1:10" ht="12.75" customHeight="1">
      <c r="A820" s="1031" t="s">
        <v>1570</v>
      </c>
      <c r="B820" s="982"/>
      <c r="C820" s="982"/>
      <c r="D820" s="982"/>
      <c r="E820" s="982"/>
      <c r="F820" s="982"/>
      <c r="G820" s="983"/>
      <c r="H820" s="689"/>
      <c r="I820" s="690"/>
      <c r="J820" s="690"/>
    </row>
    <row r="821" spans="1:10" ht="12.75" customHeight="1">
      <c r="A821" s="732" t="s">
        <v>1480</v>
      </c>
      <c r="B821" s="732" t="s">
        <v>46</v>
      </c>
      <c r="C821" s="733" t="s">
        <v>1803</v>
      </c>
      <c r="D821" s="732" t="s">
        <v>141</v>
      </c>
      <c r="E821" s="734" t="s">
        <v>106</v>
      </c>
      <c r="F821" s="735" t="s">
        <v>1804</v>
      </c>
      <c r="G821" s="735" t="s">
        <v>1805</v>
      </c>
      <c r="H821" s="689"/>
      <c r="I821" s="690"/>
      <c r="J821" s="690" t="s">
        <v>1804</v>
      </c>
    </row>
    <row r="822" spans="1:10" ht="12.75" customHeight="1">
      <c r="A822" s="736"/>
      <c r="B822" s="736"/>
      <c r="C822" s="737"/>
      <c r="D822" s="736"/>
      <c r="E822" s="738"/>
      <c r="F822" s="739"/>
      <c r="G822" s="739"/>
      <c r="H822" s="689"/>
      <c r="I822" s="690"/>
      <c r="J822" s="690"/>
    </row>
    <row r="823" spans="1:10" ht="12.75" customHeight="1">
      <c r="A823" s="736"/>
      <c r="B823" s="736"/>
      <c r="C823" s="737"/>
      <c r="D823" s="736"/>
      <c r="E823" s="738"/>
      <c r="F823" s="739"/>
      <c r="G823" s="739"/>
      <c r="H823" s="689"/>
      <c r="I823" s="690"/>
      <c r="J823" s="690"/>
    </row>
    <row r="824" spans="1:10" ht="12.75" customHeight="1">
      <c r="A824" s="1030" t="s">
        <v>1806</v>
      </c>
      <c r="B824" s="982"/>
      <c r="C824" s="982"/>
      <c r="D824" s="982"/>
      <c r="E824" s="982"/>
      <c r="F824" s="983"/>
      <c r="G824" s="740">
        <f>SUM(G822:G823)</f>
        <v>0</v>
      </c>
      <c r="H824" s="689"/>
      <c r="I824" s="690"/>
      <c r="J824" s="690"/>
    </row>
    <row r="825" spans="1:10" ht="12.75" customHeight="1">
      <c r="A825" s="741"/>
      <c r="B825" s="742"/>
      <c r="C825" s="748"/>
      <c r="D825" s="742"/>
      <c r="E825" s="749"/>
      <c r="F825" s="750"/>
      <c r="G825" s="747"/>
      <c r="H825" s="689"/>
      <c r="I825" s="690"/>
      <c r="J825" s="690"/>
    </row>
    <row r="826" spans="1:10" ht="12.75" customHeight="1">
      <c r="A826" s="1031" t="s">
        <v>1807</v>
      </c>
      <c r="B826" s="982"/>
      <c r="C826" s="982"/>
      <c r="D826" s="982"/>
      <c r="E826" s="982"/>
      <c r="F826" s="982"/>
      <c r="G826" s="983"/>
      <c r="H826" s="689"/>
      <c r="I826" s="690"/>
      <c r="J826" s="690"/>
    </row>
    <row r="827" spans="1:10" ht="12.75" customHeight="1">
      <c r="A827" s="732" t="s">
        <v>1480</v>
      </c>
      <c r="B827" s="732" t="s">
        <v>46</v>
      </c>
      <c r="C827" s="733" t="s">
        <v>1803</v>
      </c>
      <c r="D827" s="732" t="s">
        <v>141</v>
      </c>
      <c r="E827" s="734" t="s">
        <v>106</v>
      </c>
      <c r="F827" s="735" t="s">
        <v>1804</v>
      </c>
      <c r="G827" s="735" t="s">
        <v>1805</v>
      </c>
      <c r="H827" s="689"/>
      <c r="I827" s="690"/>
      <c r="J827" s="690" t="s">
        <v>1804</v>
      </c>
    </row>
    <row r="828" spans="1:10" ht="12.75" customHeight="1">
      <c r="A828" s="736"/>
      <c r="B828" s="736"/>
      <c r="C828" s="737"/>
      <c r="D828" s="736"/>
      <c r="E828" s="738"/>
      <c r="F828" s="739"/>
      <c r="G828" s="739"/>
      <c r="H828" s="689"/>
      <c r="I828" s="690"/>
      <c r="J828" s="690"/>
    </row>
    <row r="829" spans="1:10" ht="12.75" customHeight="1">
      <c r="A829" s="736"/>
      <c r="B829" s="736"/>
      <c r="C829" s="737" t="str">
        <f>IF(B829="","",IF(A829="SINAPI",VLOOKUP(B829,'Referência NÃO DESONERADO'!$A:$D,2,0),IF(A829="COTAÇÃO",VLOOKUP(B829,'Mapa Cotações'!$A:$N,2,0))))</f>
        <v/>
      </c>
      <c r="D829" s="736" t="str">
        <f>IF(B829="","",IF(A829="SINAPI",VLOOKUP(B829,'Referência NÃO DESONERADO'!$A:$D,3,0),IF(A829="COTAÇÃO",VLOOKUP(B829,'Mapa Cotações'!$A:$N,3,0))))</f>
        <v/>
      </c>
      <c r="E829" s="738"/>
      <c r="F829" s="739" t="str">
        <f>IF(B829="","",IF('Planilha Orçamentária'!$H$2="NÃO DESONERADO",(IF(A829="SINAPI",VLOOKUP(B829,'Referência NÃO DESONERADO'!$A:$D,4,0),IF(A829="ORSE",VLOOKUP(B829,'Referência NÃO DESONERADO'!$F:$I,4,0),IF(A829="COTAÇÃO",VLOOKUP(B829,'Mapa Cotações'!$A:$N,13,0))))),(IF(A829="SINAPI",VLOOKUP(B829,'Referência DESONERADO'!$A:$D,4,0),IF(A829="ORSE",VLOOKUP(B829,'Referência DESONERADO'!$F:$I,4,0),IF(A829="COTAÇÃO",VLOOKUP(B829,'Mapa Cotações'!$A:$N,13,0)))))))</f>
        <v/>
      </c>
      <c r="G829" s="739" t="str">
        <f>IF(D829="","",E829*F829)</f>
        <v/>
      </c>
      <c r="H829" s="689"/>
      <c r="I829" s="690"/>
      <c r="J829" s="690" t="s">
        <v>2</v>
      </c>
    </row>
    <row r="830" spans="1:10" ht="12.75" customHeight="1">
      <c r="A830" s="1030" t="s">
        <v>1806</v>
      </c>
      <c r="B830" s="982"/>
      <c r="C830" s="982"/>
      <c r="D830" s="982"/>
      <c r="E830" s="982"/>
      <c r="F830" s="983"/>
      <c r="G830" s="740" t="str">
        <f>IF(F828="","",(SUM(G828:G829)))</f>
        <v/>
      </c>
      <c r="H830" s="689"/>
      <c r="I830" s="690"/>
      <c r="J830" s="690"/>
    </row>
    <row r="831" spans="1:10" ht="12.75" customHeight="1">
      <c r="A831" s="741"/>
      <c r="B831" s="742"/>
      <c r="C831" s="751"/>
      <c r="D831" s="752"/>
      <c r="E831" s="753"/>
      <c r="F831" s="754"/>
      <c r="G831" s="755"/>
      <c r="H831" s="689"/>
      <c r="I831" s="690"/>
      <c r="J831" s="690"/>
    </row>
    <row r="832" spans="1:10" ht="12.75" customHeight="1">
      <c r="A832" s="1032" t="s">
        <v>173</v>
      </c>
      <c r="B832" s="982"/>
      <c r="C832" s="982"/>
      <c r="D832" s="982"/>
      <c r="E832" s="982"/>
      <c r="F832" s="1033"/>
      <c r="G832" s="756">
        <f>SUM(G818,G824,G830)</f>
        <v>41.112515260000002</v>
      </c>
      <c r="H832" s="689"/>
      <c r="I832" s="690"/>
      <c r="J832" s="690"/>
    </row>
    <row r="833" spans="1:10" ht="12.75" customHeight="1">
      <c r="A833" s="783"/>
      <c r="B833" s="778"/>
      <c r="C833" s="778"/>
      <c r="D833" s="778"/>
      <c r="E833" s="778"/>
      <c r="F833" s="778"/>
      <c r="G833" s="779"/>
      <c r="H833" s="689"/>
      <c r="I833" s="690"/>
      <c r="J833" s="690"/>
    </row>
    <row r="834" spans="1:10" ht="12.75" customHeight="1">
      <c r="A834" s="783"/>
      <c r="B834" s="778"/>
      <c r="C834" s="778"/>
      <c r="D834" s="778"/>
      <c r="E834" s="778"/>
      <c r="F834" s="778"/>
      <c r="G834" s="779"/>
      <c r="H834" s="689"/>
      <c r="I834" s="690"/>
      <c r="J834" s="690"/>
    </row>
    <row r="835" spans="1:10" ht="12.75" customHeight="1">
      <c r="A835" s="778"/>
      <c r="B835" s="778"/>
      <c r="C835" s="778"/>
      <c r="D835" s="778"/>
      <c r="E835" s="778"/>
      <c r="F835" s="778"/>
      <c r="G835" s="779"/>
      <c r="H835" s="689"/>
      <c r="I835" s="690"/>
      <c r="J835" s="690"/>
    </row>
    <row r="836" spans="1:10" ht="12.75" customHeight="1">
      <c r="A836" s="723" t="s">
        <v>46</v>
      </c>
      <c r="B836" s="724" t="s">
        <v>37</v>
      </c>
      <c r="C836" s="1025" t="s">
        <v>105</v>
      </c>
      <c r="D836" s="1026"/>
      <c r="E836" s="1026"/>
      <c r="F836" s="1022"/>
      <c r="G836" s="725" t="s">
        <v>40</v>
      </c>
      <c r="H836" s="689"/>
      <c r="I836" s="690"/>
      <c r="J836" s="690"/>
    </row>
    <row r="837" spans="1:10" ht="12.75" customHeight="1">
      <c r="A837" s="726" t="s">
        <v>1977</v>
      </c>
      <c r="B837" s="768" t="s">
        <v>1177</v>
      </c>
      <c r="C837" s="1027" t="s">
        <v>1978</v>
      </c>
      <c r="D837" s="1015"/>
      <c r="E837" s="1016"/>
      <c r="F837" s="728">
        <f>G857</f>
        <v>78.119693212400009</v>
      </c>
      <c r="G837" s="729" t="s">
        <v>164</v>
      </c>
      <c r="H837" s="766">
        <v>45078</v>
      </c>
      <c r="I837" s="690"/>
      <c r="J837" s="690">
        <v>89.819800000000015</v>
      </c>
    </row>
    <row r="838" spans="1:10" ht="12.75" customHeight="1">
      <c r="A838" s="1028" t="s">
        <v>1802</v>
      </c>
      <c r="B838" s="1015"/>
      <c r="C838" s="1015"/>
      <c r="D838" s="1015"/>
      <c r="E838" s="1015"/>
      <c r="F838" s="1015"/>
      <c r="G838" s="1029"/>
      <c r="H838" s="689"/>
      <c r="I838" s="690"/>
      <c r="J838" s="690"/>
    </row>
    <row r="839" spans="1:10" ht="12.75" customHeight="1">
      <c r="A839" s="732" t="s">
        <v>1480</v>
      </c>
      <c r="B839" s="732" t="s">
        <v>46</v>
      </c>
      <c r="C839" s="733" t="s">
        <v>1803</v>
      </c>
      <c r="D839" s="732" t="s">
        <v>141</v>
      </c>
      <c r="E839" s="734" t="s">
        <v>106</v>
      </c>
      <c r="F839" s="735" t="s">
        <v>1804</v>
      </c>
      <c r="G839" s="735" t="s">
        <v>1805</v>
      </c>
      <c r="H839" s="689"/>
      <c r="I839" s="690"/>
      <c r="J839" s="690" t="s">
        <v>1804</v>
      </c>
    </row>
    <row r="840" spans="1:10" ht="12.75" customHeight="1">
      <c r="A840" s="736" t="s">
        <v>1033</v>
      </c>
      <c r="B840" s="736">
        <v>50</v>
      </c>
      <c r="C840" s="737" t="s">
        <v>1946</v>
      </c>
      <c r="D840" s="736" t="s">
        <v>1607</v>
      </c>
      <c r="E840" s="738">
        <v>0.78</v>
      </c>
      <c r="F840" s="704">
        <f t="shared" ref="F840:F842" si="117">J840-J840*$K$7</f>
        <v>0.60881659999999993</v>
      </c>
      <c r="G840" s="739">
        <f t="shared" ref="G840:G842" si="118">IF(D840="","",E840*F840)</f>
        <v>0.47487694799999997</v>
      </c>
      <c r="H840" s="689"/>
      <c r="I840" s="690"/>
      <c r="J840" s="690">
        <v>0.7</v>
      </c>
    </row>
    <row r="841" spans="1:10" ht="12.75" customHeight="1">
      <c r="A841" s="736" t="s">
        <v>1033</v>
      </c>
      <c r="B841" s="736">
        <v>100</v>
      </c>
      <c r="C841" s="737" t="s">
        <v>1979</v>
      </c>
      <c r="D841" s="736" t="s">
        <v>1669</v>
      </c>
      <c r="E841" s="738">
        <v>0.02</v>
      </c>
      <c r="F841" s="704">
        <f t="shared" si="117"/>
        <v>101.324477</v>
      </c>
      <c r="G841" s="739">
        <f t="shared" si="118"/>
        <v>2.02648954</v>
      </c>
      <c r="H841" s="689"/>
      <c r="I841" s="690"/>
      <c r="J841" s="690">
        <v>116.5</v>
      </c>
    </row>
    <row r="842" spans="1:10" ht="12.75" customHeight="1">
      <c r="A842" s="736" t="s">
        <v>1033</v>
      </c>
      <c r="B842" s="736">
        <v>8376</v>
      </c>
      <c r="C842" s="737" t="s">
        <v>1980</v>
      </c>
      <c r="D842" s="736" t="s">
        <v>164</v>
      </c>
      <c r="E842" s="738">
        <v>1.05</v>
      </c>
      <c r="F842" s="704">
        <f t="shared" si="117"/>
        <v>66.969825999999998</v>
      </c>
      <c r="G842" s="739">
        <f t="shared" si="118"/>
        <v>70.318317300000004</v>
      </c>
      <c r="H842" s="689"/>
      <c r="I842" s="690"/>
      <c r="J842" s="690">
        <v>77</v>
      </c>
    </row>
    <row r="843" spans="1:10" ht="12.75" customHeight="1">
      <c r="A843" s="1030" t="s">
        <v>1806</v>
      </c>
      <c r="B843" s="982"/>
      <c r="C843" s="982"/>
      <c r="D843" s="982"/>
      <c r="E843" s="982"/>
      <c r="F843" s="983"/>
      <c r="G843" s="740">
        <f>SUM(G840:G842)</f>
        <v>72.819683788000006</v>
      </c>
      <c r="H843" s="689"/>
      <c r="I843" s="690"/>
      <c r="J843" s="690"/>
    </row>
    <row r="844" spans="1:10" ht="12.75" customHeight="1">
      <c r="A844" s="741"/>
      <c r="B844" s="742"/>
      <c r="C844" s="743"/>
      <c r="D844" s="744"/>
      <c r="E844" s="745"/>
      <c r="F844" s="746"/>
      <c r="G844" s="747"/>
      <c r="H844" s="689"/>
      <c r="I844" s="690"/>
      <c r="J844" s="690"/>
    </row>
    <row r="845" spans="1:10" ht="12.75" customHeight="1">
      <c r="A845" s="1031" t="s">
        <v>1570</v>
      </c>
      <c r="B845" s="982"/>
      <c r="C845" s="982"/>
      <c r="D845" s="982"/>
      <c r="E845" s="982"/>
      <c r="F845" s="982"/>
      <c r="G845" s="983"/>
      <c r="H845" s="689"/>
      <c r="I845" s="690"/>
      <c r="J845" s="690"/>
    </row>
    <row r="846" spans="1:10" ht="12.75" customHeight="1">
      <c r="A846" s="732" t="s">
        <v>1480</v>
      </c>
      <c r="B846" s="732" t="s">
        <v>46</v>
      </c>
      <c r="C846" s="733" t="s">
        <v>1803</v>
      </c>
      <c r="D846" s="732" t="s">
        <v>141</v>
      </c>
      <c r="E846" s="734" t="s">
        <v>106</v>
      </c>
      <c r="F846" s="735" t="s">
        <v>1804</v>
      </c>
      <c r="G846" s="735" t="s">
        <v>1805</v>
      </c>
      <c r="H846" s="689"/>
      <c r="I846" s="690"/>
      <c r="J846" s="690" t="s">
        <v>1804</v>
      </c>
    </row>
    <row r="847" spans="1:10" ht="12.75" customHeight="1">
      <c r="A847" s="736" t="s">
        <v>116</v>
      </c>
      <c r="B847" s="736">
        <v>88256</v>
      </c>
      <c r="C847" s="737" t="s">
        <v>1689</v>
      </c>
      <c r="D847" s="736" t="s">
        <v>1522</v>
      </c>
      <c r="E847" s="738">
        <v>0.19</v>
      </c>
      <c r="F847" s="704">
        <f t="shared" ref="F847:F848" si="119">J847-J847*$K$7</f>
        <v>19.012472679999998</v>
      </c>
      <c r="G847" s="739">
        <f t="shared" ref="G847:G848" si="120">E847*F847</f>
        <v>3.6123698091999996</v>
      </c>
      <c r="H847" s="689"/>
      <c r="I847" s="690"/>
      <c r="J847" s="690">
        <v>21.86</v>
      </c>
    </row>
    <row r="848" spans="1:10" ht="12.75" customHeight="1">
      <c r="A848" s="736" t="s">
        <v>116</v>
      </c>
      <c r="B848" s="736">
        <v>88243</v>
      </c>
      <c r="C848" s="737" t="s">
        <v>1943</v>
      </c>
      <c r="D848" s="736" t="s">
        <v>1522</v>
      </c>
      <c r="E848" s="738">
        <v>0.11</v>
      </c>
      <c r="F848" s="704">
        <f t="shared" si="119"/>
        <v>15.34217832</v>
      </c>
      <c r="G848" s="739">
        <f t="shared" si="120"/>
        <v>1.6876396151999999</v>
      </c>
      <c r="H848" s="689"/>
      <c r="I848" s="690"/>
      <c r="J848" s="690">
        <v>17.64</v>
      </c>
    </row>
    <row r="849" spans="1:10" ht="12.75" customHeight="1">
      <c r="A849" s="1030" t="s">
        <v>1806</v>
      </c>
      <c r="B849" s="982"/>
      <c r="C849" s="982"/>
      <c r="D849" s="982"/>
      <c r="E849" s="982"/>
      <c r="F849" s="983"/>
      <c r="G849" s="740">
        <f>SUM(G847:G848)</f>
        <v>5.3000094243999998</v>
      </c>
      <c r="H849" s="689"/>
      <c r="I849" s="690"/>
      <c r="J849" s="690"/>
    </row>
    <row r="850" spans="1:10" ht="12.75" customHeight="1">
      <c r="A850" s="741"/>
      <c r="B850" s="742"/>
      <c r="C850" s="748"/>
      <c r="D850" s="742"/>
      <c r="E850" s="749"/>
      <c r="F850" s="750"/>
      <c r="G850" s="747"/>
      <c r="H850" s="689"/>
      <c r="I850" s="690"/>
      <c r="J850" s="690"/>
    </row>
    <row r="851" spans="1:10" ht="12.75" customHeight="1">
      <c r="A851" s="1031" t="s">
        <v>1807</v>
      </c>
      <c r="B851" s="982"/>
      <c r="C851" s="982"/>
      <c r="D851" s="982"/>
      <c r="E851" s="982"/>
      <c r="F851" s="982"/>
      <c r="G851" s="983"/>
      <c r="H851" s="689"/>
      <c r="I851" s="690"/>
      <c r="J851" s="690"/>
    </row>
    <row r="852" spans="1:10" ht="12.75" customHeight="1">
      <c r="A852" s="732" t="s">
        <v>1480</v>
      </c>
      <c r="B852" s="732" t="s">
        <v>46</v>
      </c>
      <c r="C852" s="733" t="s">
        <v>1803</v>
      </c>
      <c r="D852" s="732" t="s">
        <v>141</v>
      </c>
      <c r="E852" s="734" t="s">
        <v>106</v>
      </c>
      <c r="F852" s="735" t="s">
        <v>1804</v>
      </c>
      <c r="G852" s="735" t="s">
        <v>1805</v>
      </c>
      <c r="H852" s="689"/>
      <c r="I852" s="690"/>
      <c r="J852" s="690" t="s">
        <v>1804</v>
      </c>
    </row>
    <row r="853" spans="1:10" ht="12.75" customHeight="1">
      <c r="A853" s="736"/>
      <c r="B853" s="736"/>
      <c r="C853" s="737"/>
      <c r="D853" s="736"/>
      <c r="E853" s="738"/>
      <c r="F853" s="739"/>
      <c r="G853" s="739"/>
      <c r="H853" s="689"/>
      <c r="I853" s="690"/>
      <c r="J853" s="690"/>
    </row>
    <row r="854" spans="1:10" ht="12.75" customHeight="1">
      <c r="A854" s="736"/>
      <c r="B854" s="736"/>
      <c r="C854" s="737" t="str">
        <f>IF(B854="","",IF(A854="SINAPI",VLOOKUP(B854,'Referência NÃO DESONERADO'!$A:$D,2,0),IF(A854="COTAÇÃO",VLOOKUP(B854,'Mapa Cotações'!$A:$N,2,0))))</f>
        <v/>
      </c>
      <c r="D854" s="736" t="str">
        <f>IF(B854="","",IF(A854="SINAPI",VLOOKUP(B854,'Referência NÃO DESONERADO'!$A:$D,3,0),IF(A854="COTAÇÃO",VLOOKUP(B854,'Mapa Cotações'!$A:$N,3,0))))</f>
        <v/>
      </c>
      <c r="E854" s="738"/>
      <c r="F854" s="739" t="str">
        <f>IF(B854="","",IF('Planilha Orçamentária'!$H$2="NÃO DESONERADO",(IF(A854="SINAPI",VLOOKUP(B854,'Referência NÃO DESONERADO'!$A:$D,4,0),IF(A854="ORSE",VLOOKUP(B854,'Referência NÃO DESONERADO'!$F:$I,4,0),IF(A854="COTAÇÃO",VLOOKUP(B854,'Mapa Cotações'!$A:$N,13,0))))),(IF(A854="SINAPI",VLOOKUP(B854,'Referência DESONERADO'!$A:$D,4,0),IF(A854="ORSE",VLOOKUP(B854,'Referência DESONERADO'!$F:$I,4,0),IF(A854="COTAÇÃO",VLOOKUP(B854,'Mapa Cotações'!$A:$N,13,0)))))))</f>
        <v/>
      </c>
      <c r="G854" s="739" t="str">
        <f>IF(D854="","",E854*F854)</f>
        <v/>
      </c>
      <c r="H854" s="689"/>
      <c r="I854" s="690"/>
      <c r="J854" s="690" t="s">
        <v>2</v>
      </c>
    </row>
    <row r="855" spans="1:10" ht="12.75" customHeight="1">
      <c r="A855" s="1030" t="s">
        <v>1806</v>
      </c>
      <c r="B855" s="982"/>
      <c r="C855" s="982"/>
      <c r="D855" s="982"/>
      <c r="E855" s="982"/>
      <c r="F855" s="983"/>
      <c r="G855" s="740" t="str">
        <f>IF(F853="","",(SUM(G853:G854)))</f>
        <v/>
      </c>
      <c r="H855" s="689"/>
      <c r="I855" s="690"/>
      <c r="J855" s="690"/>
    </row>
    <row r="856" spans="1:10" ht="12.75" customHeight="1">
      <c r="A856" s="741"/>
      <c r="B856" s="742"/>
      <c r="C856" s="751"/>
      <c r="D856" s="752"/>
      <c r="E856" s="753"/>
      <c r="F856" s="754"/>
      <c r="G856" s="755"/>
      <c r="H856" s="689"/>
      <c r="I856" s="690"/>
      <c r="J856" s="690"/>
    </row>
    <row r="857" spans="1:10" ht="12.75" customHeight="1">
      <c r="A857" s="1032" t="s">
        <v>173</v>
      </c>
      <c r="B857" s="982"/>
      <c r="C857" s="982"/>
      <c r="D857" s="982"/>
      <c r="E857" s="982"/>
      <c r="F857" s="1033"/>
      <c r="G857" s="756">
        <f>SUM(G843,G849,G855)</f>
        <v>78.119693212400009</v>
      </c>
      <c r="H857" s="689"/>
      <c r="I857" s="690"/>
      <c r="J857" s="690"/>
    </row>
    <row r="858" spans="1:10" ht="12.75" customHeight="1">
      <c r="A858" s="778"/>
      <c r="B858" s="778"/>
      <c r="C858" s="778"/>
      <c r="D858" s="778"/>
      <c r="E858" s="778"/>
      <c r="F858" s="778"/>
      <c r="G858" s="779"/>
      <c r="H858" s="780"/>
      <c r="I858" s="690"/>
      <c r="J858" s="690"/>
    </row>
    <row r="859" spans="1:10" ht="12.75" customHeight="1">
      <c r="A859" s="778"/>
      <c r="B859" s="778"/>
      <c r="C859" s="778"/>
      <c r="D859" s="778"/>
      <c r="E859" s="778"/>
      <c r="F859" s="778"/>
      <c r="G859" s="779"/>
      <c r="H859" s="780"/>
      <c r="I859" s="690"/>
      <c r="J859" s="690"/>
    </row>
    <row r="860" spans="1:10" ht="12.75" customHeight="1">
      <c r="A860" s="723" t="s">
        <v>46</v>
      </c>
      <c r="B860" s="724" t="s">
        <v>37</v>
      </c>
      <c r="C860" s="1025" t="s">
        <v>105</v>
      </c>
      <c r="D860" s="1026"/>
      <c r="E860" s="1026"/>
      <c r="F860" s="1022"/>
      <c r="G860" s="725" t="s">
        <v>40</v>
      </c>
      <c r="H860" s="689"/>
      <c r="I860" s="690"/>
      <c r="J860" s="690"/>
    </row>
    <row r="861" spans="1:10" ht="12.75" customHeight="1">
      <c r="A861" s="726" t="s">
        <v>1981</v>
      </c>
      <c r="B861" s="775" t="s">
        <v>1182</v>
      </c>
      <c r="C861" s="1027" t="s">
        <v>1183</v>
      </c>
      <c r="D861" s="1015"/>
      <c r="E861" s="1016"/>
      <c r="F861" s="728">
        <f>G883</f>
        <v>16.014190083079999</v>
      </c>
      <c r="G861" s="729" t="s">
        <v>164</v>
      </c>
      <c r="H861" s="777" t="s">
        <v>1982</v>
      </c>
      <c r="I861" s="690"/>
      <c r="J861" s="690">
        <v>18.412659999999999</v>
      </c>
    </row>
    <row r="862" spans="1:10" ht="12.75" customHeight="1">
      <c r="A862" s="1028" t="s">
        <v>1802</v>
      </c>
      <c r="B862" s="1015"/>
      <c r="C862" s="1015"/>
      <c r="D862" s="1015"/>
      <c r="E862" s="1015"/>
      <c r="F862" s="1015"/>
      <c r="G862" s="1029"/>
      <c r="H862" s="689"/>
      <c r="I862" s="690"/>
      <c r="J862" s="690"/>
    </row>
    <row r="863" spans="1:10" ht="12.75" customHeight="1">
      <c r="A863" s="732" t="s">
        <v>1480</v>
      </c>
      <c r="B863" s="732" t="s">
        <v>46</v>
      </c>
      <c r="C863" s="733" t="s">
        <v>1803</v>
      </c>
      <c r="D863" s="732" t="s">
        <v>141</v>
      </c>
      <c r="E863" s="734" t="s">
        <v>106</v>
      </c>
      <c r="F863" s="735" t="s">
        <v>1804</v>
      </c>
      <c r="G863" s="735" t="s">
        <v>1805</v>
      </c>
      <c r="H863" s="689"/>
      <c r="I863" s="690"/>
      <c r="J863" s="690" t="s">
        <v>1804</v>
      </c>
    </row>
    <row r="864" spans="1:10" ht="12.75" customHeight="1">
      <c r="A864" s="771" t="s">
        <v>1184</v>
      </c>
      <c r="B864" s="771" t="s">
        <v>1983</v>
      </c>
      <c r="C864" s="737" t="s">
        <v>1984</v>
      </c>
      <c r="D864" s="736" t="s">
        <v>1599</v>
      </c>
      <c r="E864" s="738">
        <v>6.0000000000000001E-3</v>
      </c>
      <c r="F864" s="704">
        <f t="shared" ref="F864:F866" si="121">J864-J864*$K$7</f>
        <v>127.17309036</v>
      </c>
      <c r="G864" s="739">
        <f t="shared" ref="G864:G866" si="122">IF(D864="","",E864*F864)</f>
        <v>0.76303854216</v>
      </c>
      <c r="H864" s="689"/>
      <c r="I864" s="690"/>
      <c r="J864" s="690">
        <v>146.22</v>
      </c>
    </row>
    <row r="865" spans="1:10" ht="12.75" customHeight="1">
      <c r="A865" s="771" t="s">
        <v>1184</v>
      </c>
      <c r="B865" s="771" t="s">
        <v>1985</v>
      </c>
      <c r="C865" s="737" t="s">
        <v>1986</v>
      </c>
      <c r="D865" s="736" t="s">
        <v>1987</v>
      </c>
      <c r="E865" s="738">
        <v>0.24299999999999999</v>
      </c>
      <c r="F865" s="704">
        <f t="shared" si="121"/>
        <v>0.50444803999999999</v>
      </c>
      <c r="G865" s="739">
        <f t="shared" si="122"/>
        <v>0.12258087372</v>
      </c>
      <c r="H865" s="689"/>
      <c r="I865" s="690"/>
      <c r="J865" s="690">
        <v>0.57999999999999996</v>
      </c>
    </row>
    <row r="866" spans="1:10" ht="12.75" customHeight="1">
      <c r="A866" s="771" t="s">
        <v>1184</v>
      </c>
      <c r="B866" s="736">
        <v>33503</v>
      </c>
      <c r="C866" s="737" t="s">
        <v>1988</v>
      </c>
      <c r="D866" s="736" t="s">
        <v>1599</v>
      </c>
      <c r="E866" s="738">
        <v>1</v>
      </c>
      <c r="F866" s="704">
        <f t="shared" si="121"/>
        <v>5.1662437200000006</v>
      </c>
      <c r="G866" s="739">
        <f t="shared" si="122"/>
        <v>5.1662437200000006</v>
      </c>
      <c r="H866" s="689"/>
      <c r="I866" s="690"/>
      <c r="J866" s="690">
        <v>5.94</v>
      </c>
    </row>
    <row r="867" spans="1:10" ht="12.75" customHeight="1">
      <c r="A867" s="736"/>
      <c r="B867" s="736"/>
      <c r="C867" s="737"/>
      <c r="D867" s="736"/>
      <c r="E867" s="738"/>
      <c r="F867" s="739"/>
      <c r="G867" s="739"/>
      <c r="H867" s="689"/>
      <c r="I867" s="690"/>
      <c r="J867" s="690"/>
    </row>
    <row r="868" spans="1:10" ht="12.75" customHeight="1">
      <c r="A868" s="1030" t="s">
        <v>1806</v>
      </c>
      <c r="B868" s="982"/>
      <c r="C868" s="982"/>
      <c r="D868" s="982"/>
      <c r="E868" s="982"/>
      <c r="F868" s="983"/>
      <c r="G868" s="740">
        <f>SUM(G864:G867)</f>
        <v>6.0518631358800006</v>
      </c>
      <c r="H868" s="689"/>
      <c r="I868" s="690"/>
      <c r="J868" s="690"/>
    </row>
    <row r="869" spans="1:10" ht="12.75" customHeight="1">
      <c r="A869" s="741"/>
      <c r="B869" s="742"/>
      <c r="C869" s="743"/>
      <c r="D869" s="744"/>
      <c r="E869" s="745"/>
      <c r="F869" s="746"/>
      <c r="G869" s="747"/>
      <c r="H869" s="689"/>
      <c r="I869" s="690"/>
      <c r="J869" s="690"/>
    </row>
    <row r="870" spans="1:10" ht="12.75" customHeight="1">
      <c r="A870" s="1031" t="s">
        <v>1570</v>
      </c>
      <c r="B870" s="982"/>
      <c r="C870" s="982"/>
      <c r="D870" s="982"/>
      <c r="E870" s="982"/>
      <c r="F870" s="982"/>
      <c r="G870" s="983"/>
      <c r="H870" s="689"/>
      <c r="I870" s="690"/>
      <c r="J870" s="690"/>
    </row>
    <row r="871" spans="1:10" ht="12.75" customHeight="1">
      <c r="A871" s="732" t="s">
        <v>1480</v>
      </c>
      <c r="B871" s="732" t="s">
        <v>46</v>
      </c>
      <c r="C871" s="733" t="s">
        <v>1803</v>
      </c>
      <c r="D871" s="732" t="s">
        <v>141</v>
      </c>
      <c r="E871" s="734" t="s">
        <v>106</v>
      </c>
      <c r="F871" s="735" t="s">
        <v>1804</v>
      </c>
      <c r="G871" s="735" t="s">
        <v>1805</v>
      </c>
      <c r="H871" s="689"/>
      <c r="I871" s="690"/>
      <c r="J871" s="690" t="s">
        <v>1804</v>
      </c>
    </row>
    <row r="872" spans="1:10" ht="12.75" customHeight="1">
      <c r="A872" s="771" t="s">
        <v>1184</v>
      </c>
      <c r="B872" s="771" t="s">
        <v>1989</v>
      </c>
      <c r="C872" s="737" t="s">
        <v>1915</v>
      </c>
      <c r="D872" s="736" t="s">
        <v>1788</v>
      </c>
      <c r="E872" s="738">
        <v>0.5</v>
      </c>
      <c r="F872" s="704">
        <f t="shared" ref="F872:F873" si="123">J872-J872*$K$7</f>
        <v>19.777842119999999</v>
      </c>
      <c r="G872" s="739">
        <f t="shared" ref="G872:G873" si="124">IF(D872="","",E872*F872)</f>
        <v>9.8889210599999995</v>
      </c>
      <c r="H872" s="689"/>
      <c r="I872" s="690"/>
      <c r="J872" s="690">
        <v>22.74</v>
      </c>
    </row>
    <row r="873" spans="1:10" ht="12.75" customHeight="1">
      <c r="A873" s="771" t="s">
        <v>1184</v>
      </c>
      <c r="B873" s="771" t="s">
        <v>1990</v>
      </c>
      <c r="C873" s="737" t="s">
        <v>1842</v>
      </c>
      <c r="D873" s="736" t="s">
        <v>1788</v>
      </c>
      <c r="E873" s="738">
        <v>5.0000000000000001E-3</v>
      </c>
      <c r="F873" s="704">
        <f t="shared" si="123"/>
        <v>14.681177439999999</v>
      </c>
      <c r="G873" s="739">
        <f t="shared" si="124"/>
        <v>7.3405887199999992E-2</v>
      </c>
      <c r="H873" s="689"/>
      <c r="I873" s="690"/>
      <c r="J873" s="690">
        <v>16.88</v>
      </c>
    </row>
    <row r="874" spans="1:10" ht="12.75" customHeight="1">
      <c r="A874" s="736"/>
      <c r="B874" s="736"/>
      <c r="C874" s="737"/>
      <c r="D874" s="736"/>
      <c r="E874" s="738"/>
      <c r="F874" s="739"/>
      <c r="G874" s="739"/>
      <c r="H874" s="689"/>
      <c r="I874" s="690"/>
      <c r="J874" s="690"/>
    </row>
    <row r="875" spans="1:10" ht="12.75" customHeight="1">
      <c r="A875" s="1030" t="s">
        <v>1806</v>
      </c>
      <c r="B875" s="982"/>
      <c r="C875" s="982"/>
      <c r="D875" s="982"/>
      <c r="E875" s="982"/>
      <c r="F875" s="983"/>
      <c r="G875" s="740">
        <f>IF(F872="","",(SUM(G872:G874)))</f>
        <v>9.9623269471999993</v>
      </c>
      <c r="H875" s="689"/>
      <c r="I875" s="690"/>
      <c r="J875" s="690"/>
    </row>
    <row r="876" spans="1:10" ht="12.75" customHeight="1">
      <c r="A876" s="741"/>
      <c r="B876" s="742"/>
      <c r="C876" s="748"/>
      <c r="D876" s="742"/>
      <c r="E876" s="749"/>
      <c r="F876" s="750"/>
      <c r="G876" s="747"/>
      <c r="H876" s="689"/>
      <c r="I876" s="690"/>
      <c r="J876" s="690"/>
    </row>
    <row r="877" spans="1:10" ht="12.75" customHeight="1">
      <c r="A877" s="1031" t="s">
        <v>1807</v>
      </c>
      <c r="B877" s="982"/>
      <c r="C877" s="982"/>
      <c r="D877" s="982"/>
      <c r="E877" s="982"/>
      <c r="F877" s="982"/>
      <c r="G877" s="983"/>
      <c r="H877" s="689"/>
      <c r="I877" s="690"/>
      <c r="J877" s="690"/>
    </row>
    <row r="878" spans="1:10" ht="12.75" customHeight="1">
      <c r="A878" s="732" t="s">
        <v>1480</v>
      </c>
      <c r="B878" s="732" t="s">
        <v>46</v>
      </c>
      <c r="C878" s="733" t="s">
        <v>1803</v>
      </c>
      <c r="D878" s="732" t="s">
        <v>141</v>
      </c>
      <c r="E878" s="734" t="s">
        <v>106</v>
      </c>
      <c r="F878" s="735" t="s">
        <v>1804</v>
      </c>
      <c r="G878" s="735" t="s">
        <v>1805</v>
      </c>
      <c r="H878" s="689"/>
      <c r="I878" s="690"/>
      <c r="J878" s="690" t="s">
        <v>1804</v>
      </c>
    </row>
    <row r="879" spans="1:10" ht="12.75" customHeight="1">
      <c r="A879" s="736"/>
      <c r="B879" s="736"/>
      <c r="C879" s="737"/>
      <c r="D879" s="736"/>
      <c r="E879" s="738"/>
      <c r="F879" s="739"/>
      <c r="G879" s="739" t="str">
        <f t="shared" ref="G879:G880" si="125">IF(D879="","",E879*F879)</f>
        <v/>
      </c>
      <c r="H879" s="689"/>
      <c r="I879" s="690"/>
      <c r="J879" s="690"/>
    </row>
    <row r="880" spans="1:10" ht="12.75" customHeight="1">
      <c r="A880" s="736"/>
      <c r="B880" s="736"/>
      <c r="C880" s="737"/>
      <c r="D880" s="736"/>
      <c r="E880" s="738"/>
      <c r="F880" s="739"/>
      <c r="G880" s="739" t="str">
        <f t="shared" si="125"/>
        <v/>
      </c>
      <c r="H880" s="689"/>
      <c r="I880" s="690"/>
      <c r="J880" s="690"/>
    </row>
    <row r="881" spans="1:10" ht="12.75" customHeight="1">
      <c r="A881" s="1030" t="s">
        <v>1806</v>
      </c>
      <c r="B881" s="982"/>
      <c r="C881" s="982"/>
      <c r="D881" s="982"/>
      <c r="E881" s="982"/>
      <c r="F881" s="983"/>
      <c r="G881" s="740">
        <f>SUM(G879:G880)</f>
        <v>0</v>
      </c>
      <c r="H881" s="689"/>
      <c r="I881" s="690"/>
      <c r="J881" s="690"/>
    </row>
    <row r="882" spans="1:10" ht="12.75" customHeight="1">
      <c r="A882" s="741"/>
      <c r="B882" s="742"/>
      <c r="C882" s="751"/>
      <c r="D882" s="752"/>
      <c r="E882" s="753"/>
      <c r="F882" s="754"/>
      <c r="G882" s="755"/>
      <c r="H882" s="689"/>
      <c r="I882" s="690"/>
      <c r="J882" s="690"/>
    </row>
    <row r="883" spans="1:10" ht="12.75" customHeight="1">
      <c r="A883" s="1032" t="s">
        <v>173</v>
      </c>
      <c r="B883" s="982"/>
      <c r="C883" s="982"/>
      <c r="D883" s="982"/>
      <c r="E883" s="982"/>
      <c r="F883" s="1033"/>
      <c r="G883" s="756">
        <f>SUM(G868,G875,G881)</f>
        <v>16.014190083079999</v>
      </c>
      <c r="H883" s="689"/>
      <c r="I883" s="690"/>
      <c r="J883" s="690"/>
    </row>
    <row r="884" spans="1:10" ht="12.75" customHeight="1">
      <c r="A884" s="757"/>
      <c r="B884" s="757"/>
      <c r="C884" s="758"/>
      <c r="D884" s="757"/>
      <c r="E884" s="759"/>
      <c r="F884" s="760"/>
      <c r="G884" s="760"/>
      <c r="H884" s="689"/>
      <c r="I884" s="690"/>
      <c r="J884" s="690"/>
    </row>
    <row r="885" spans="1:10" ht="12.75" customHeight="1">
      <c r="A885" s="757"/>
      <c r="B885" s="757"/>
      <c r="C885" s="758"/>
      <c r="D885" s="757"/>
      <c r="E885" s="759"/>
      <c r="F885" s="760"/>
      <c r="G885" s="760"/>
      <c r="H885" s="689"/>
      <c r="I885" s="690"/>
      <c r="J885" s="690"/>
    </row>
    <row r="886" spans="1:10" ht="12.75" customHeight="1">
      <c r="A886" s="723" t="s">
        <v>46</v>
      </c>
      <c r="B886" s="724" t="s">
        <v>37</v>
      </c>
      <c r="C886" s="1025" t="s">
        <v>105</v>
      </c>
      <c r="D886" s="1026"/>
      <c r="E886" s="1026"/>
      <c r="F886" s="1022"/>
      <c r="G886" s="725" t="s">
        <v>40</v>
      </c>
      <c r="H886" s="689"/>
      <c r="I886" s="690"/>
      <c r="J886" s="690"/>
    </row>
    <row r="887" spans="1:10" ht="12.75" customHeight="1">
      <c r="A887" s="726" t="s">
        <v>1991</v>
      </c>
      <c r="B887" s="768" t="s">
        <v>1186</v>
      </c>
      <c r="C887" s="1027" t="s">
        <v>1992</v>
      </c>
      <c r="D887" s="1015"/>
      <c r="E887" s="1016"/>
      <c r="F887" s="728">
        <f>G905</f>
        <v>572.59947465204004</v>
      </c>
      <c r="G887" s="729" t="s">
        <v>63</v>
      </c>
      <c r="H887" s="766">
        <v>45078</v>
      </c>
      <c r="I887" s="690"/>
      <c r="J887" s="690">
        <v>658.35857999999996</v>
      </c>
    </row>
    <row r="888" spans="1:10" ht="12.75" customHeight="1">
      <c r="A888" s="1028" t="s">
        <v>1802</v>
      </c>
      <c r="B888" s="1015"/>
      <c r="C888" s="1015"/>
      <c r="D888" s="1015"/>
      <c r="E888" s="1015"/>
      <c r="F888" s="1015"/>
      <c r="G888" s="1029"/>
      <c r="H888" s="689"/>
      <c r="I888" s="690"/>
      <c r="J888" s="690"/>
    </row>
    <row r="889" spans="1:10" ht="12.75" customHeight="1">
      <c r="A889" s="732" t="s">
        <v>1480</v>
      </c>
      <c r="B889" s="732" t="s">
        <v>46</v>
      </c>
      <c r="C889" s="733" t="s">
        <v>1803</v>
      </c>
      <c r="D889" s="732" t="s">
        <v>141</v>
      </c>
      <c r="E889" s="734" t="s">
        <v>106</v>
      </c>
      <c r="F889" s="735" t="s">
        <v>1804</v>
      </c>
      <c r="G889" s="735" t="s">
        <v>1805</v>
      </c>
      <c r="H889" s="689"/>
      <c r="I889" s="690"/>
      <c r="J889" s="690" t="s">
        <v>1804</v>
      </c>
    </row>
    <row r="890" spans="1:10" ht="12.75" customHeight="1">
      <c r="A890" s="736" t="s">
        <v>1033</v>
      </c>
      <c r="B890" s="736">
        <v>30161</v>
      </c>
      <c r="C890" s="737" t="s">
        <v>1993</v>
      </c>
      <c r="D890" s="736" t="s">
        <v>1584</v>
      </c>
      <c r="E890" s="738">
        <v>1</v>
      </c>
      <c r="F890" s="704">
        <f t="shared" ref="F890" si="126">J890-J890*$K$7</f>
        <v>549.67441600000006</v>
      </c>
      <c r="G890" s="739">
        <f>IF(D890="","",E890*F890)</f>
        <v>549.67441600000006</v>
      </c>
      <c r="H890" s="689"/>
      <c r="I890" s="690"/>
      <c r="J890" s="690">
        <v>632</v>
      </c>
    </row>
    <row r="891" spans="1:10" ht="12.75" customHeight="1">
      <c r="A891" s="1030" t="s">
        <v>1806</v>
      </c>
      <c r="B891" s="982"/>
      <c r="C891" s="982"/>
      <c r="D891" s="982"/>
      <c r="E891" s="982"/>
      <c r="F891" s="983"/>
      <c r="G891" s="740">
        <f>SUM(G890)</f>
        <v>549.67441600000006</v>
      </c>
      <c r="H891" s="689"/>
      <c r="I891" s="690"/>
      <c r="J891" s="690"/>
    </row>
    <row r="892" spans="1:10" ht="12.75" customHeight="1">
      <c r="A892" s="741"/>
      <c r="B892" s="742"/>
      <c r="C892" s="743"/>
      <c r="D892" s="744"/>
      <c r="E892" s="745"/>
      <c r="F892" s="746"/>
      <c r="G892" s="747"/>
      <c r="H892" s="689"/>
      <c r="I892" s="690"/>
      <c r="J892" s="690"/>
    </row>
    <row r="893" spans="1:10" ht="12.75" customHeight="1">
      <c r="A893" s="1031" t="s">
        <v>1570</v>
      </c>
      <c r="B893" s="982"/>
      <c r="C893" s="982"/>
      <c r="D893" s="982"/>
      <c r="E893" s="982"/>
      <c r="F893" s="982"/>
      <c r="G893" s="983"/>
      <c r="H893" s="689"/>
      <c r="I893" s="690"/>
      <c r="J893" s="690"/>
    </row>
    <row r="894" spans="1:10" ht="12.75" customHeight="1">
      <c r="A894" s="732" t="s">
        <v>1480</v>
      </c>
      <c r="B894" s="732" t="s">
        <v>46</v>
      </c>
      <c r="C894" s="733" t="s">
        <v>1803</v>
      </c>
      <c r="D894" s="732" t="s">
        <v>141</v>
      </c>
      <c r="E894" s="734" t="s">
        <v>106</v>
      </c>
      <c r="F894" s="735" t="s">
        <v>1804</v>
      </c>
      <c r="G894" s="735" t="s">
        <v>1805</v>
      </c>
      <c r="H894" s="689"/>
      <c r="I894" s="690"/>
      <c r="J894" s="690" t="s">
        <v>1804</v>
      </c>
    </row>
    <row r="895" spans="1:10" ht="12.75" customHeight="1">
      <c r="A895" s="736" t="s">
        <v>116</v>
      </c>
      <c r="B895" s="736">
        <v>88325</v>
      </c>
      <c r="C895" s="737" t="s">
        <v>1659</v>
      </c>
      <c r="D895" s="736" t="s">
        <v>1522</v>
      </c>
      <c r="E895" s="738">
        <v>0.78500000000000003</v>
      </c>
      <c r="F895" s="704">
        <f t="shared" ref="F895:F896" si="127">J895-J895*$K$7</f>
        <v>15.777047320000001</v>
      </c>
      <c r="G895" s="739">
        <f t="shared" ref="G895:G896" si="128">E895*F895</f>
        <v>12.384982146200002</v>
      </c>
      <c r="H895" s="689"/>
      <c r="I895" s="690"/>
      <c r="J895" s="690">
        <v>18.14</v>
      </c>
    </row>
    <row r="896" spans="1:10" ht="12.75" customHeight="1">
      <c r="A896" s="736" t="s">
        <v>116</v>
      </c>
      <c r="B896" s="736">
        <v>88243</v>
      </c>
      <c r="C896" s="737" t="s">
        <v>1943</v>
      </c>
      <c r="D896" s="736" t="s">
        <v>1522</v>
      </c>
      <c r="E896" s="738">
        <v>0.68700000000000006</v>
      </c>
      <c r="F896" s="704">
        <f t="shared" si="127"/>
        <v>15.34217832</v>
      </c>
      <c r="G896" s="739">
        <f t="shared" si="128"/>
        <v>10.540076505840002</v>
      </c>
      <c r="H896" s="689"/>
      <c r="I896" s="690"/>
      <c r="J896" s="690">
        <v>17.64</v>
      </c>
    </row>
    <row r="897" spans="1:10" ht="12.75" customHeight="1">
      <c r="A897" s="1030" t="s">
        <v>1806</v>
      </c>
      <c r="B897" s="982"/>
      <c r="C897" s="982"/>
      <c r="D897" s="982"/>
      <c r="E897" s="982"/>
      <c r="F897" s="983"/>
      <c r="G897" s="740">
        <f>SUM(G895:G896)</f>
        <v>22.925058652040004</v>
      </c>
      <c r="H897" s="689"/>
      <c r="I897" s="690"/>
      <c r="J897" s="690"/>
    </row>
    <row r="898" spans="1:10" ht="12.75" customHeight="1">
      <c r="A898" s="741"/>
      <c r="B898" s="742"/>
      <c r="C898" s="748"/>
      <c r="D898" s="742"/>
      <c r="E898" s="749"/>
      <c r="F898" s="750"/>
      <c r="G898" s="747"/>
      <c r="H898" s="689"/>
      <c r="I898" s="690"/>
      <c r="J898" s="690"/>
    </row>
    <row r="899" spans="1:10" ht="12.75" customHeight="1">
      <c r="A899" s="1031" t="s">
        <v>1807</v>
      </c>
      <c r="B899" s="982"/>
      <c r="C899" s="982"/>
      <c r="D899" s="982"/>
      <c r="E899" s="982"/>
      <c r="F899" s="982"/>
      <c r="G899" s="983"/>
      <c r="H899" s="689"/>
      <c r="I899" s="690"/>
      <c r="J899" s="690"/>
    </row>
    <row r="900" spans="1:10" ht="12.75" customHeight="1">
      <c r="A900" s="732" t="s">
        <v>1480</v>
      </c>
      <c r="B900" s="732" t="s">
        <v>46</v>
      </c>
      <c r="C900" s="733" t="s">
        <v>1803</v>
      </c>
      <c r="D900" s="732" t="s">
        <v>141</v>
      </c>
      <c r="E900" s="734" t="s">
        <v>106</v>
      </c>
      <c r="F900" s="735" t="s">
        <v>1804</v>
      </c>
      <c r="G900" s="735" t="s">
        <v>1805</v>
      </c>
      <c r="H900" s="689"/>
      <c r="I900" s="690"/>
      <c r="J900" s="690" t="s">
        <v>1804</v>
      </c>
    </row>
    <row r="901" spans="1:10" ht="12.75" customHeight="1">
      <c r="A901" s="736"/>
      <c r="B901" s="736"/>
      <c r="C901" s="737"/>
      <c r="D901" s="736"/>
      <c r="E901" s="738"/>
      <c r="F901" s="739"/>
      <c r="G901" s="739"/>
      <c r="H901" s="689"/>
      <c r="I901" s="690"/>
      <c r="J901" s="690"/>
    </row>
    <row r="902" spans="1:10" ht="12.75" customHeight="1">
      <c r="A902" s="736"/>
      <c r="B902" s="736"/>
      <c r="C902" s="737" t="str">
        <f>IF(B902="","",IF(A902="SINAPI",VLOOKUP(B902,'Referência NÃO DESONERADO'!$A:$D,2,0),IF(A902="COTAÇÃO",VLOOKUP(B902,'Mapa Cotações'!$A:$N,2,0))))</f>
        <v/>
      </c>
      <c r="D902" s="736" t="str">
        <f>IF(B902="","",IF(A902="SINAPI",VLOOKUP(B902,'Referência NÃO DESONERADO'!$A:$D,3,0),IF(A902="COTAÇÃO",VLOOKUP(B902,'Mapa Cotações'!$A:$N,3,0))))</f>
        <v/>
      </c>
      <c r="E902" s="738"/>
      <c r="F902" s="739" t="str">
        <f>IF(B902="","",IF('Planilha Orçamentária'!$H$2="NÃO DESONERADO",(IF(A902="SINAPI",VLOOKUP(B902,'Referência NÃO DESONERADO'!$A:$D,4,0),IF(A902="ORSE",VLOOKUP(B902,'Referência NÃO DESONERADO'!$F:$I,4,0),IF(A902="COTAÇÃO",VLOOKUP(B902,'Mapa Cotações'!$A:$N,13,0))))),(IF(A902="SINAPI",VLOOKUP(B902,'Referência DESONERADO'!$A:$D,4,0),IF(A902="ORSE",VLOOKUP(B902,'Referência DESONERADO'!$F:$I,4,0),IF(A902="COTAÇÃO",VLOOKUP(B902,'Mapa Cotações'!$A:$N,13,0)))))))</f>
        <v/>
      </c>
      <c r="G902" s="739" t="str">
        <f>IF(D902="","",E902*F902)</f>
        <v/>
      </c>
      <c r="H902" s="689"/>
      <c r="I902" s="690"/>
      <c r="J902" s="690" t="s">
        <v>2</v>
      </c>
    </row>
    <row r="903" spans="1:10" ht="12.75" customHeight="1">
      <c r="A903" s="1030" t="s">
        <v>1806</v>
      </c>
      <c r="B903" s="982"/>
      <c r="C903" s="982"/>
      <c r="D903" s="982"/>
      <c r="E903" s="982"/>
      <c r="F903" s="983"/>
      <c r="G903" s="740" t="str">
        <f>IF(F901="","",(SUM(G901:G902)))</f>
        <v/>
      </c>
      <c r="H903" s="689"/>
      <c r="I903" s="690"/>
      <c r="J903" s="690"/>
    </row>
    <row r="904" spans="1:10" ht="12.75" customHeight="1">
      <c r="A904" s="741"/>
      <c r="B904" s="742"/>
      <c r="C904" s="751"/>
      <c r="D904" s="752"/>
      <c r="E904" s="753"/>
      <c r="F904" s="754"/>
      <c r="G904" s="755"/>
      <c r="H904" s="689"/>
      <c r="I904" s="690"/>
      <c r="J904" s="690"/>
    </row>
    <row r="905" spans="1:10" ht="12.75" customHeight="1">
      <c r="A905" s="1032" t="s">
        <v>173</v>
      </c>
      <c r="B905" s="982"/>
      <c r="C905" s="982"/>
      <c r="D905" s="982"/>
      <c r="E905" s="982"/>
      <c r="F905" s="1033"/>
      <c r="G905" s="756">
        <f>SUM(G891,G897,G903)</f>
        <v>572.59947465204004</v>
      </c>
      <c r="H905" s="689"/>
      <c r="I905" s="690"/>
      <c r="J905" s="690"/>
    </row>
    <row r="906" spans="1:10" ht="12.75" customHeight="1">
      <c r="A906" s="757"/>
      <c r="B906" s="757"/>
      <c r="C906" s="758"/>
      <c r="D906" s="757"/>
      <c r="E906" s="759"/>
      <c r="F906" s="760"/>
      <c r="G906" s="760"/>
      <c r="H906" s="689"/>
      <c r="I906" s="690"/>
      <c r="J906" s="690"/>
    </row>
    <row r="907" spans="1:10" ht="12.75" customHeight="1">
      <c r="A907" s="757"/>
      <c r="B907" s="757"/>
      <c r="C907" s="758"/>
      <c r="D907" s="757"/>
      <c r="E907" s="759"/>
      <c r="F907" s="760"/>
      <c r="G907" s="760"/>
      <c r="H907" s="689"/>
      <c r="I907" s="690"/>
      <c r="J907" s="690"/>
    </row>
    <row r="908" spans="1:10" ht="12.75" customHeight="1">
      <c r="A908" s="723" t="s">
        <v>46</v>
      </c>
      <c r="B908" s="724" t="s">
        <v>37</v>
      </c>
      <c r="C908" s="1025" t="s">
        <v>105</v>
      </c>
      <c r="D908" s="1026"/>
      <c r="E908" s="1026"/>
      <c r="F908" s="1022"/>
      <c r="G908" s="725" t="s">
        <v>40</v>
      </c>
      <c r="H908" s="689"/>
      <c r="I908" s="690"/>
      <c r="J908" s="690"/>
    </row>
    <row r="909" spans="1:10" ht="12.75" customHeight="1">
      <c r="A909" s="726" t="s">
        <v>1994</v>
      </c>
      <c r="B909" s="768" t="s">
        <v>1188</v>
      </c>
      <c r="C909" s="1027" t="s">
        <v>1995</v>
      </c>
      <c r="D909" s="1015"/>
      <c r="E909" s="1016"/>
      <c r="F909" s="728">
        <f>G930</f>
        <v>559.67248917899997</v>
      </c>
      <c r="G909" s="729" t="s">
        <v>63</v>
      </c>
      <c r="H909" s="766">
        <v>45078</v>
      </c>
      <c r="I909" s="690"/>
      <c r="J909" s="690">
        <v>643.49550000000011</v>
      </c>
    </row>
    <row r="910" spans="1:10" ht="12.75" customHeight="1">
      <c r="A910" s="1028" t="s">
        <v>1802</v>
      </c>
      <c r="B910" s="1015"/>
      <c r="C910" s="1015"/>
      <c r="D910" s="1015"/>
      <c r="E910" s="1015"/>
      <c r="F910" s="1015"/>
      <c r="G910" s="1029"/>
      <c r="H910" s="689"/>
      <c r="I910" s="690"/>
      <c r="J910" s="690"/>
    </row>
    <row r="911" spans="1:10" ht="12.75" customHeight="1">
      <c r="A911" s="732" t="s">
        <v>1480</v>
      </c>
      <c r="B911" s="732" t="s">
        <v>46</v>
      </c>
      <c r="C911" s="733" t="s">
        <v>1803</v>
      </c>
      <c r="D911" s="732" t="s">
        <v>141</v>
      </c>
      <c r="E911" s="734" t="s">
        <v>106</v>
      </c>
      <c r="F911" s="735" t="s">
        <v>1804</v>
      </c>
      <c r="G911" s="735" t="s">
        <v>1805</v>
      </c>
      <c r="H911" s="689"/>
      <c r="I911" s="690"/>
      <c r="J911" s="690" t="s">
        <v>1804</v>
      </c>
    </row>
    <row r="912" spans="1:10" ht="12.75" customHeight="1">
      <c r="A912" s="736" t="s">
        <v>1033</v>
      </c>
      <c r="B912" s="736">
        <v>50</v>
      </c>
      <c r="C912" s="737" t="s">
        <v>1946</v>
      </c>
      <c r="D912" s="736" t="s">
        <v>1607</v>
      </c>
      <c r="E912" s="738">
        <v>4.5999999999999996</v>
      </c>
      <c r="F912" s="704">
        <f t="shared" ref="F912:F915" si="129">J912-J912*$K$7</f>
        <v>0.60881659999999993</v>
      </c>
      <c r="G912" s="739">
        <f t="shared" ref="G912:G915" si="130">IF(D912="","",E912*F912)</f>
        <v>2.8005563599999994</v>
      </c>
      <c r="H912" s="689"/>
      <c r="I912" s="690"/>
      <c r="J912" s="690">
        <v>0.7</v>
      </c>
    </row>
    <row r="913" spans="1:10" ht="12.75" customHeight="1">
      <c r="A913" s="736" t="s">
        <v>1033</v>
      </c>
      <c r="B913" s="736">
        <v>100</v>
      </c>
      <c r="C913" s="737" t="s">
        <v>1979</v>
      </c>
      <c r="D913" s="736" t="s">
        <v>1669</v>
      </c>
      <c r="E913" s="738">
        <v>1E-3</v>
      </c>
      <c r="F913" s="704">
        <f t="shared" si="129"/>
        <v>101.324477</v>
      </c>
      <c r="G913" s="739">
        <f t="shared" si="130"/>
        <v>0.10132447700000001</v>
      </c>
      <c r="H913" s="689"/>
      <c r="I913" s="690"/>
      <c r="J913" s="690">
        <v>116.5</v>
      </c>
    </row>
    <row r="914" spans="1:10" ht="12.75" customHeight="1">
      <c r="A914" s="736" t="s">
        <v>1033</v>
      </c>
      <c r="B914" s="736">
        <v>4612</v>
      </c>
      <c r="C914" s="737" t="s">
        <v>1996</v>
      </c>
      <c r="D914" s="736" t="s">
        <v>141</v>
      </c>
      <c r="E914" s="738">
        <v>2</v>
      </c>
      <c r="F914" s="704">
        <f t="shared" si="129"/>
        <v>105.48182464</v>
      </c>
      <c r="G914" s="739">
        <f t="shared" si="130"/>
        <v>210.96364928</v>
      </c>
      <c r="H914" s="689"/>
      <c r="I914" s="690"/>
      <c r="J914" s="690">
        <v>121.28</v>
      </c>
    </row>
    <row r="915" spans="1:10" ht="12.75" customHeight="1">
      <c r="A915" s="736" t="s">
        <v>1033</v>
      </c>
      <c r="B915" s="736">
        <v>10434</v>
      </c>
      <c r="C915" s="737" t="s">
        <v>1997</v>
      </c>
      <c r="D915" s="736" t="s">
        <v>63</v>
      </c>
      <c r="E915" s="738">
        <v>1.05</v>
      </c>
      <c r="F915" s="704">
        <f t="shared" si="129"/>
        <v>304.4083</v>
      </c>
      <c r="G915" s="739">
        <f t="shared" si="130"/>
        <v>319.628715</v>
      </c>
      <c r="H915" s="689"/>
      <c r="I915" s="690"/>
      <c r="J915" s="690">
        <v>350</v>
      </c>
    </row>
    <row r="916" spans="1:10" ht="12.75" customHeight="1">
      <c r="A916" s="1030" t="s">
        <v>1806</v>
      </c>
      <c r="B916" s="982"/>
      <c r="C916" s="982"/>
      <c r="D916" s="982"/>
      <c r="E916" s="982"/>
      <c r="F916" s="983"/>
      <c r="G916" s="740">
        <f>SUM(G912:G915)</f>
        <v>533.49424511699999</v>
      </c>
      <c r="H916" s="689"/>
      <c r="I916" s="690"/>
      <c r="J916" s="690"/>
    </row>
    <row r="917" spans="1:10" ht="12.75" customHeight="1">
      <c r="A917" s="741"/>
      <c r="B917" s="742"/>
      <c r="C917" s="743"/>
      <c r="D917" s="744"/>
      <c r="E917" s="745"/>
      <c r="F917" s="746"/>
      <c r="G917" s="747"/>
      <c r="H917" s="689"/>
      <c r="I917" s="690"/>
      <c r="J917" s="690"/>
    </row>
    <row r="918" spans="1:10" ht="12.75" customHeight="1">
      <c r="A918" s="1031" t="s">
        <v>1570</v>
      </c>
      <c r="B918" s="982"/>
      <c r="C918" s="982"/>
      <c r="D918" s="982"/>
      <c r="E918" s="982"/>
      <c r="F918" s="982"/>
      <c r="G918" s="983"/>
      <c r="H918" s="689"/>
      <c r="I918" s="690"/>
      <c r="J918" s="690"/>
    </row>
    <row r="919" spans="1:10" ht="12.75" customHeight="1">
      <c r="A919" s="732" t="s">
        <v>1480</v>
      </c>
      <c r="B919" s="732" t="s">
        <v>46</v>
      </c>
      <c r="C919" s="733" t="s">
        <v>1803</v>
      </c>
      <c r="D919" s="732" t="s">
        <v>141</v>
      </c>
      <c r="E919" s="734" t="s">
        <v>106</v>
      </c>
      <c r="F919" s="735" t="s">
        <v>1804</v>
      </c>
      <c r="G919" s="735" t="s">
        <v>1805</v>
      </c>
      <c r="H919" s="689"/>
      <c r="I919" s="690"/>
      <c r="J919" s="690" t="s">
        <v>1804</v>
      </c>
    </row>
    <row r="920" spans="1:10" ht="12.75" customHeight="1">
      <c r="A920" s="736" t="s">
        <v>116</v>
      </c>
      <c r="B920" s="736">
        <v>88274</v>
      </c>
      <c r="C920" s="737" t="s">
        <v>1689</v>
      </c>
      <c r="D920" s="736" t="s">
        <v>1522</v>
      </c>
      <c r="E920" s="738">
        <v>0.76200000000000001</v>
      </c>
      <c r="F920" s="704">
        <f t="shared" ref="F920:F921" si="131">J920-J920*$K$7</f>
        <v>19.012472679999998</v>
      </c>
      <c r="G920" s="739">
        <f t="shared" ref="G920:G921" si="132">E920*F920</f>
        <v>14.487504182159999</v>
      </c>
      <c r="H920" s="689"/>
      <c r="I920" s="690"/>
      <c r="J920" s="690">
        <v>21.86</v>
      </c>
    </row>
    <row r="921" spans="1:10" ht="12.75" customHeight="1">
      <c r="A921" s="736" t="s">
        <v>116</v>
      </c>
      <c r="B921" s="736">
        <v>88243</v>
      </c>
      <c r="C921" s="737" t="s">
        <v>1943</v>
      </c>
      <c r="D921" s="736" t="s">
        <v>1522</v>
      </c>
      <c r="E921" s="738">
        <v>0.76200000000000001</v>
      </c>
      <c r="F921" s="704">
        <f t="shared" si="131"/>
        <v>15.34217832</v>
      </c>
      <c r="G921" s="739">
        <f t="shared" si="132"/>
        <v>11.690739879840001</v>
      </c>
      <c r="H921" s="689"/>
      <c r="I921" s="690"/>
      <c r="J921" s="690">
        <v>17.64</v>
      </c>
    </row>
    <row r="922" spans="1:10" ht="12.75" customHeight="1">
      <c r="A922" s="1030" t="s">
        <v>1806</v>
      </c>
      <c r="B922" s="982"/>
      <c r="C922" s="982"/>
      <c r="D922" s="982"/>
      <c r="E922" s="982"/>
      <c r="F922" s="983"/>
      <c r="G922" s="740">
        <f>SUM(G920:G921)</f>
        <v>26.178244061999997</v>
      </c>
      <c r="H922" s="689"/>
      <c r="I922" s="690"/>
      <c r="J922" s="690"/>
    </row>
    <row r="923" spans="1:10" ht="12.75" customHeight="1">
      <c r="A923" s="741"/>
      <c r="B923" s="742"/>
      <c r="C923" s="748"/>
      <c r="D923" s="742"/>
      <c r="E923" s="749"/>
      <c r="F923" s="750"/>
      <c r="G923" s="747"/>
      <c r="H923" s="689"/>
      <c r="I923" s="690"/>
      <c r="J923" s="690"/>
    </row>
    <row r="924" spans="1:10" ht="12.75" customHeight="1">
      <c r="A924" s="1031" t="s">
        <v>1807</v>
      </c>
      <c r="B924" s="982"/>
      <c r="C924" s="982"/>
      <c r="D924" s="982"/>
      <c r="E924" s="982"/>
      <c r="F924" s="982"/>
      <c r="G924" s="983"/>
      <c r="H924" s="689"/>
      <c r="I924" s="690"/>
      <c r="J924" s="690"/>
    </row>
    <row r="925" spans="1:10" ht="12.75" customHeight="1">
      <c r="A925" s="732" t="s">
        <v>1480</v>
      </c>
      <c r="B925" s="732" t="s">
        <v>46</v>
      </c>
      <c r="C925" s="733" t="s">
        <v>1803</v>
      </c>
      <c r="D925" s="732" t="s">
        <v>141</v>
      </c>
      <c r="E925" s="734" t="s">
        <v>106</v>
      </c>
      <c r="F925" s="735" t="s">
        <v>1804</v>
      </c>
      <c r="G925" s="735" t="s">
        <v>1805</v>
      </c>
      <c r="H925" s="689"/>
      <c r="I925" s="690"/>
      <c r="J925" s="690" t="s">
        <v>1804</v>
      </c>
    </row>
    <row r="926" spans="1:10" ht="12.75" customHeight="1">
      <c r="A926" s="736"/>
      <c r="B926" s="736"/>
      <c r="C926" s="737"/>
      <c r="D926" s="736"/>
      <c r="E926" s="738"/>
      <c r="F926" s="739"/>
      <c r="G926" s="739"/>
      <c r="H926" s="689"/>
      <c r="I926" s="690"/>
      <c r="J926" s="690"/>
    </row>
    <row r="927" spans="1:10" ht="12.75" customHeight="1">
      <c r="A927" s="736"/>
      <c r="B927" s="736"/>
      <c r="C927" s="737" t="str">
        <f>IF(B927="","",IF(A927="SINAPI",VLOOKUP(B927,'Referência NÃO DESONERADO'!$A:$D,2,0),IF(A927="COTAÇÃO",VLOOKUP(B927,'Mapa Cotações'!$A:$N,2,0))))</f>
        <v/>
      </c>
      <c r="D927" s="736" t="str">
        <f>IF(B927="","",IF(A927="SINAPI",VLOOKUP(B927,'Referência NÃO DESONERADO'!$A:$D,3,0),IF(A927="COTAÇÃO",VLOOKUP(B927,'Mapa Cotações'!$A:$N,3,0))))</f>
        <v/>
      </c>
      <c r="E927" s="738"/>
      <c r="F927" s="739" t="str">
        <f>IF(B927="","",IF('Planilha Orçamentária'!$H$2="NÃO DESONERADO",(IF(A927="SINAPI",VLOOKUP(B927,'Referência NÃO DESONERADO'!$A:$D,4,0),IF(A927="ORSE",VLOOKUP(B927,'Referência NÃO DESONERADO'!$F:$I,4,0),IF(A927="COTAÇÃO",VLOOKUP(B927,'Mapa Cotações'!$A:$N,13,0))))),(IF(A927="SINAPI",VLOOKUP(B927,'Referência DESONERADO'!$A:$D,4,0),IF(A927="ORSE",VLOOKUP(B927,'Referência DESONERADO'!$F:$I,4,0),IF(A927="COTAÇÃO",VLOOKUP(B927,'Mapa Cotações'!$A:$N,13,0)))))))</f>
        <v/>
      </c>
      <c r="G927" s="739" t="str">
        <f>IF(D927="","",E927*F927)</f>
        <v/>
      </c>
      <c r="H927" s="689"/>
      <c r="I927" s="690"/>
      <c r="J927" s="690" t="s">
        <v>2</v>
      </c>
    </row>
    <row r="928" spans="1:10" ht="12.75" customHeight="1">
      <c r="A928" s="1030" t="s">
        <v>1806</v>
      </c>
      <c r="B928" s="982"/>
      <c r="C928" s="982"/>
      <c r="D928" s="982"/>
      <c r="E928" s="982"/>
      <c r="F928" s="983"/>
      <c r="G928" s="740" t="str">
        <f>IF(F926="","",(SUM(G926:G927)))</f>
        <v/>
      </c>
      <c r="H928" s="689"/>
      <c r="I928" s="690"/>
      <c r="J928" s="690"/>
    </row>
    <row r="929" spans="1:10" ht="12.75" customHeight="1">
      <c r="A929" s="741"/>
      <c r="B929" s="742"/>
      <c r="C929" s="751"/>
      <c r="D929" s="752"/>
      <c r="E929" s="753"/>
      <c r="F929" s="754"/>
      <c r="G929" s="755"/>
      <c r="H929" s="689"/>
      <c r="I929" s="690"/>
      <c r="J929" s="690"/>
    </row>
    <row r="930" spans="1:10" ht="12.75" customHeight="1">
      <c r="A930" s="1032" t="s">
        <v>173</v>
      </c>
      <c r="B930" s="982"/>
      <c r="C930" s="982"/>
      <c r="D930" s="982"/>
      <c r="E930" s="982"/>
      <c r="F930" s="1033"/>
      <c r="G930" s="756">
        <f>SUM(G916,G922,G928)</f>
        <v>559.67248917899997</v>
      </c>
      <c r="H930" s="689"/>
      <c r="I930" s="690"/>
      <c r="J930" s="690"/>
    </row>
    <row r="931" spans="1:10" ht="12.75" customHeight="1">
      <c r="A931" s="784"/>
      <c r="B931" s="784"/>
      <c r="C931" s="784"/>
      <c r="D931" s="784"/>
      <c r="E931" s="784"/>
      <c r="F931" s="784"/>
      <c r="G931" s="785"/>
      <c r="H931" s="689"/>
      <c r="I931" s="690"/>
      <c r="J931" s="690"/>
    </row>
    <row r="932" spans="1:10" ht="12.75" customHeight="1">
      <c r="A932" s="784"/>
      <c r="B932" s="784"/>
      <c r="C932" s="784"/>
      <c r="D932" s="784"/>
      <c r="E932" s="784"/>
      <c r="F932" s="784"/>
      <c r="G932" s="785"/>
      <c r="H932" s="689"/>
      <c r="I932" s="690"/>
      <c r="J932" s="690"/>
    </row>
    <row r="933" spans="1:10" ht="12.75" customHeight="1">
      <c r="A933" s="723" t="s">
        <v>46</v>
      </c>
      <c r="B933" s="724" t="s">
        <v>37</v>
      </c>
      <c r="C933" s="1025" t="s">
        <v>105</v>
      </c>
      <c r="D933" s="1026"/>
      <c r="E933" s="1026"/>
      <c r="F933" s="1022"/>
      <c r="G933" s="725" t="s">
        <v>40</v>
      </c>
      <c r="H933" s="689"/>
      <c r="I933" s="690"/>
      <c r="J933" s="690"/>
    </row>
    <row r="934" spans="1:10" ht="12.75" customHeight="1">
      <c r="A934" s="726" t="s">
        <v>1998</v>
      </c>
      <c r="B934" s="768" t="s">
        <v>1192</v>
      </c>
      <c r="C934" s="1027" t="s">
        <v>1193</v>
      </c>
      <c r="D934" s="1015"/>
      <c r="E934" s="1016"/>
      <c r="F934" s="728">
        <f>G953</f>
        <v>10.312918335000001</v>
      </c>
      <c r="G934" s="729" t="s">
        <v>63</v>
      </c>
      <c r="H934" s="766">
        <v>45078</v>
      </c>
      <c r="I934" s="690"/>
      <c r="J934" s="690">
        <v>11.857500000000002</v>
      </c>
    </row>
    <row r="935" spans="1:10" ht="12.75" customHeight="1">
      <c r="A935" s="1028" t="s">
        <v>1802</v>
      </c>
      <c r="B935" s="1015"/>
      <c r="C935" s="1015"/>
      <c r="D935" s="1015"/>
      <c r="E935" s="1015"/>
      <c r="F935" s="1015"/>
      <c r="G935" s="1029"/>
      <c r="H935" s="689"/>
      <c r="I935" s="690"/>
      <c r="J935" s="690"/>
    </row>
    <row r="936" spans="1:10" ht="12.75" customHeight="1">
      <c r="A936" s="732" t="s">
        <v>1480</v>
      </c>
      <c r="B936" s="732" t="s">
        <v>46</v>
      </c>
      <c r="C936" s="733" t="s">
        <v>1803</v>
      </c>
      <c r="D936" s="732" t="s">
        <v>141</v>
      </c>
      <c r="E936" s="734" t="s">
        <v>106</v>
      </c>
      <c r="F936" s="735" t="s">
        <v>1804</v>
      </c>
      <c r="G936" s="735" t="s">
        <v>1805</v>
      </c>
      <c r="H936" s="689"/>
      <c r="I936" s="690"/>
      <c r="J936" s="690" t="s">
        <v>1804</v>
      </c>
    </row>
    <row r="937" spans="1:10" ht="12.75" customHeight="1">
      <c r="A937" s="736" t="s">
        <v>1194</v>
      </c>
      <c r="B937" s="736">
        <v>1674</v>
      </c>
      <c r="C937" s="737" t="s">
        <v>1999</v>
      </c>
      <c r="D937" s="736" t="s">
        <v>141</v>
      </c>
      <c r="E937" s="738">
        <v>0.15</v>
      </c>
      <c r="F937" s="704">
        <f t="shared" ref="F937:F938" si="133">J937-J937*$K$7</f>
        <v>0.93061966000000007</v>
      </c>
      <c r="G937" s="739">
        <f t="shared" ref="G937:G938" si="134">IF(D937="","",E937*F937)</f>
        <v>0.13959294899999999</v>
      </c>
      <c r="H937" s="689"/>
      <c r="I937" s="690"/>
      <c r="J937" s="690">
        <v>1.07</v>
      </c>
    </row>
    <row r="938" spans="1:10" ht="12.75" customHeight="1">
      <c r="A938" s="736" t="s">
        <v>1194</v>
      </c>
      <c r="B938" s="736">
        <v>1706</v>
      </c>
      <c r="C938" s="737" t="s">
        <v>2000</v>
      </c>
      <c r="D938" s="736" t="s">
        <v>1607</v>
      </c>
      <c r="E938" s="738">
        <v>0.7</v>
      </c>
      <c r="F938" s="704">
        <f t="shared" si="133"/>
        <v>2.4787533000000002</v>
      </c>
      <c r="G938" s="739">
        <f t="shared" si="134"/>
        <v>1.73512731</v>
      </c>
      <c r="H938" s="689"/>
      <c r="I938" s="690"/>
      <c r="J938" s="690">
        <v>2.85</v>
      </c>
    </row>
    <row r="939" spans="1:10" ht="12.75" customHeight="1">
      <c r="A939" s="1030" t="s">
        <v>1806</v>
      </c>
      <c r="B939" s="982"/>
      <c r="C939" s="982"/>
      <c r="D939" s="982"/>
      <c r="E939" s="982"/>
      <c r="F939" s="983"/>
      <c r="G939" s="740">
        <f>SUM(G937:G938)</f>
        <v>1.8747202590000001</v>
      </c>
      <c r="H939" s="689"/>
      <c r="I939" s="690"/>
      <c r="J939" s="690"/>
    </row>
    <row r="940" spans="1:10" ht="12.75" customHeight="1">
      <c r="A940" s="741"/>
      <c r="B940" s="742"/>
      <c r="C940" s="743"/>
      <c r="D940" s="744"/>
      <c r="E940" s="745"/>
      <c r="F940" s="746"/>
      <c r="G940" s="747"/>
      <c r="H940" s="689"/>
      <c r="I940" s="690"/>
      <c r="J940" s="690"/>
    </row>
    <row r="941" spans="1:10" ht="12.75" customHeight="1">
      <c r="A941" s="1031" t="s">
        <v>1570</v>
      </c>
      <c r="B941" s="982"/>
      <c r="C941" s="982"/>
      <c r="D941" s="982"/>
      <c r="E941" s="982"/>
      <c r="F941" s="982"/>
      <c r="G941" s="983"/>
      <c r="H941" s="689"/>
      <c r="I941" s="690"/>
      <c r="J941" s="690"/>
    </row>
    <row r="942" spans="1:10" ht="12.75" customHeight="1">
      <c r="A942" s="732" t="s">
        <v>1480</v>
      </c>
      <c r="B942" s="732" t="s">
        <v>46</v>
      </c>
      <c r="C942" s="733" t="s">
        <v>1803</v>
      </c>
      <c r="D942" s="732" t="s">
        <v>141</v>
      </c>
      <c r="E942" s="734" t="s">
        <v>106</v>
      </c>
      <c r="F942" s="735" t="s">
        <v>1804</v>
      </c>
      <c r="G942" s="735" t="s">
        <v>1805</v>
      </c>
      <c r="H942" s="689"/>
      <c r="I942" s="690"/>
      <c r="J942" s="690" t="s">
        <v>1804</v>
      </c>
    </row>
    <row r="943" spans="1:10" ht="12.75" customHeight="1">
      <c r="A943" s="736" t="s">
        <v>1194</v>
      </c>
      <c r="B943" s="736">
        <v>18</v>
      </c>
      <c r="C943" s="737" t="s">
        <v>2001</v>
      </c>
      <c r="D943" s="736" t="s">
        <v>1522</v>
      </c>
      <c r="E943" s="738">
        <v>0.3</v>
      </c>
      <c r="F943" s="704">
        <f t="shared" ref="F943:F944" si="135">J943-J943*$K$7</f>
        <v>19.395157400000002</v>
      </c>
      <c r="G943" s="739">
        <f t="shared" ref="G943:G944" si="136">E943*F943</f>
        <v>5.8185472200000001</v>
      </c>
      <c r="H943" s="689"/>
      <c r="I943" s="690"/>
      <c r="J943" s="690">
        <v>22.3</v>
      </c>
    </row>
    <row r="944" spans="1:10" ht="12.75" customHeight="1">
      <c r="A944" s="736" t="s">
        <v>1194</v>
      </c>
      <c r="B944" s="736">
        <v>8</v>
      </c>
      <c r="C944" s="737" t="s">
        <v>2002</v>
      </c>
      <c r="D944" s="736" t="s">
        <v>1522</v>
      </c>
      <c r="E944" s="738">
        <v>0.2</v>
      </c>
      <c r="F944" s="704">
        <f t="shared" si="135"/>
        <v>13.098254280000001</v>
      </c>
      <c r="G944" s="739">
        <f t="shared" si="136"/>
        <v>2.6196508560000002</v>
      </c>
      <c r="H944" s="689"/>
      <c r="I944" s="690"/>
      <c r="J944" s="690">
        <v>15.06</v>
      </c>
    </row>
    <row r="945" spans="1:10" ht="12.75" customHeight="1">
      <c r="A945" s="1030" t="s">
        <v>1806</v>
      </c>
      <c r="B945" s="982"/>
      <c r="C945" s="982"/>
      <c r="D945" s="982"/>
      <c r="E945" s="982"/>
      <c r="F945" s="983"/>
      <c r="G945" s="740">
        <f>SUM(G943:G944)</f>
        <v>8.4381980760000008</v>
      </c>
      <c r="H945" s="689"/>
      <c r="I945" s="690"/>
      <c r="J945" s="690"/>
    </row>
    <row r="946" spans="1:10" ht="12.75" customHeight="1">
      <c r="A946" s="741"/>
      <c r="B946" s="742"/>
      <c r="C946" s="748"/>
      <c r="D946" s="742"/>
      <c r="E946" s="749"/>
      <c r="F946" s="750"/>
      <c r="G946" s="747"/>
      <c r="H946" s="689"/>
      <c r="I946" s="690"/>
      <c r="J946" s="690"/>
    </row>
    <row r="947" spans="1:10" ht="12.75" customHeight="1">
      <c r="A947" s="1031" t="s">
        <v>1807</v>
      </c>
      <c r="B947" s="982"/>
      <c r="C947" s="982"/>
      <c r="D947" s="982"/>
      <c r="E947" s="982"/>
      <c r="F947" s="982"/>
      <c r="G947" s="983"/>
      <c r="H947" s="689"/>
      <c r="I947" s="690"/>
      <c r="J947" s="690"/>
    </row>
    <row r="948" spans="1:10" ht="12.75" customHeight="1">
      <c r="A948" s="732" t="s">
        <v>1480</v>
      </c>
      <c r="B948" s="732" t="s">
        <v>46</v>
      </c>
      <c r="C948" s="733" t="s">
        <v>1803</v>
      </c>
      <c r="D948" s="732" t="s">
        <v>141</v>
      </c>
      <c r="E948" s="734" t="s">
        <v>106</v>
      </c>
      <c r="F948" s="735" t="s">
        <v>1804</v>
      </c>
      <c r="G948" s="735" t="s">
        <v>1805</v>
      </c>
      <c r="H948" s="689"/>
      <c r="I948" s="690"/>
      <c r="J948" s="690" t="s">
        <v>1804</v>
      </c>
    </row>
    <row r="949" spans="1:10" ht="12.75" customHeight="1">
      <c r="A949" s="736"/>
      <c r="B949" s="736"/>
      <c r="C949" s="737"/>
      <c r="D949" s="736"/>
      <c r="E949" s="738"/>
      <c r="F949" s="739"/>
      <c r="G949" s="739"/>
      <c r="H949" s="689"/>
      <c r="I949" s="690"/>
      <c r="J949" s="690"/>
    </row>
    <row r="950" spans="1:10" ht="12.75" customHeight="1">
      <c r="A950" s="736"/>
      <c r="B950" s="736"/>
      <c r="C950" s="737" t="str">
        <f>IF(B950="","",IF(A950="SINAPI",VLOOKUP(B950,'Referência NÃO DESONERADO'!$A:$D,2,0),IF(A950="COTAÇÃO",VLOOKUP(B950,'Mapa Cotações'!$A:$N,2,0))))</f>
        <v/>
      </c>
      <c r="D950" s="736" t="str">
        <f>IF(B950="","",IF(A950="SINAPI",VLOOKUP(B950,'Referência NÃO DESONERADO'!$A:$D,3,0),IF(A950="COTAÇÃO",VLOOKUP(B950,'Mapa Cotações'!$A:$N,3,0))))</f>
        <v/>
      </c>
      <c r="E950" s="738"/>
      <c r="F950" s="739" t="str">
        <f>IF(B950="","",IF('Planilha Orçamentária'!$H$2="NÃO DESONERADO",(IF(A950="SINAPI",VLOOKUP(B950,'Referência NÃO DESONERADO'!$A:$D,4,0),IF(A950="ORSE",VLOOKUP(B950,'Referência NÃO DESONERADO'!$F:$I,4,0),IF(A950="COTAÇÃO",VLOOKUP(B950,'Mapa Cotações'!$A:$N,13,0))))),(IF(A950="SINAPI",VLOOKUP(B950,'Referência DESONERADO'!$A:$D,4,0),IF(A950="ORSE",VLOOKUP(B950,'Referência DESONERADO'!$F:$I,4,0),IF(A950="COTAÇÃO",VLOOKUP(B950,'Mapa Cotações'!$A:$N,13,0)))))))</f>
        <v/>
      </c>
      <c r="G950" s="739" t="str">
        <f>IF(D950="","",E950*F950)</f>
        <v/>
      </c>
      <c r="H950" s="689"/>
      <c r="I950" s="690"/>
      <c r="J950" s="690" t="s">
        <v>2</v>
      </c>
    </row>
    <row r="951" spans="1:10" ht="12.75" customHeight="1">
      <c r="A951" s="1030" t="s">
        <v>1806</v>
      </c>
      <c r="B951" s="982"/>
      <c r="C951" s="982"/>
      <c r="D951" s="982"/>
      <c r="E951" s="982"/>
      <c r="F951" s="983"/>
      <c r="G951" s="740" t="str">
        <f>IF(F949="","",(SUM(G949:G950)))</f>
        <v/>
      </c>
      <c r="H951" s="689"/>
      <c r="I951" s="690"/>
      <c r="J951" s="690"/>
    </row>
    <row r="952" spans="1:10" ht="12.75" customHeight="1">
      <c r="A952" s="741"/>
      <c r="B952" s="742"/>
      <c r="C952" s="751"/>
      <c r="D952" s="752"/>
      <c r="E952" s="753"/>
      <c r="F952" s="754"/>
      <c r="G952" s="755"/>
      <c r="H952" s="689"/>
      <c r="I952" s="690"/>
      <c r="J952" s="690"/>
    </row>
    <row r="953" spans="1:10" ht="12.75" customHeight="1">
      <c r="A953" s="1032" t="s">
        <v>173</v>
      </c>
      <c r="B953" s="982"/>
      <c r="C953" s="982"/>
      <c r="D953" s="982"/>
      <c r="E953" s="982"/>
      <c r="F953" s="1033"/>
      <c r="G953" s="756">
        <f>SUM(G939,G945,G951)</f>
        <v>10.312918335000001</v>
      </c>
      <c r="H953" s="689"/>
      <c r="I953" s="690"/>
      <c r="J953" s="690"/>
    </row>
    <row r="954" spans="1:10" ht="12.75" customHeight="1">
      <c r="A954" s="784"/>
      <c r="B954" s="784"/>
      <c r="C954" s="784"/>
      <c r="D954" s="784"/>
      <c r="E954" s="784"/>
      <c r="F954" s="784"/>
      <c r="G954" s="785"/>
      <c r="H954" s="689"/>
      <c r="I954" s="690"/>
      <c r="J954" s="690"/>
    </row>
    <row r="955" spans="1:10" ht="12.75" customHeight="1">
      <c r="A955" s="757"/>
      <c r="B955" s="757"/>
      <c r="C955" s="758"/>
      <c r="D955" s="757"/>
      <c r="E955" s="759"/>
      <c r="F955" s="760"/>
      <c r="G955" s="760"/>
      <c r="H955" s="689"/>
      <c r="I955" s="690"/>
      <c r="J955" s="690"/>
    </row>
    <row r="956" spans="1:10" ht="12.75" customHeight="1">
      <c r="A956" s="723" t="s">
        <v>46</v>
      </c>
      <c r="B956" s="724" t="s">
        <v>37</v>
      </c>
      <c r="C956" s="1025" t="s">
        <v>105</v>
      </c>
      <c r="D956" s="1026"/>
      <c r="E956" s="1026"/>
      <c r="F956" s="1022"/>
      <c r="G956" s="725" t="s">
        <v>40</v>
      </c>
      <c r="H956" s="689"/>
      <c r="I956" s="690"/>
      <c r="J956" s="690"/>
    </row>
    <row r="957" spans="1:10" ht="30">
      <c r="A957" s="786" t="s">
        <v>2003</v>
      </c>
      <c r="B957" s="775" t="s">
        <v>1203</v>
      </c>
      <c r="C957" s="1027" t="s">
        <v>1204</v>
      </c>
      <c r="D957" s="1015"/>
      <c r="E957" s="1016"/>
      <c r="F957" s="728">
        <f>G979</f>
        <v>659.8755173044201</v>
      </c>
      <c r="G957" s="729" t="s">
        <v>164</v>
      </c>
      <c r="H957" s="777" t="s">
        <v>1891</v>
      </c>
      <c r="I957" s="690"/>
      <c r="J957" s="690">
        <v>758.7060899999999</v>
      </c>
    </row>
    <row r="958" spans="1:10" ht="12.75" customHeight="1">
      <c r="A958" s="1028" t="s">
        <v>1802</v>
      </c>
      <c r="B958" s="1015"/>
      <c r="C958" s="1015"/>
      <c r="D958" s="1015"/>
      <c r="E958" s="1015"/>
      <c r="F958" s="1015"/>
      <c r="G958" s="1029"/>
      <c r="H958" s="689"/>
      <c r="I958" s="690"/>
      <c r="J958" s="690"/>
    </row>
    <row r="959" spans="1:10" ht="12.75" customHeight="1">
      <c r="A959" s="732" t="s">
        <v>1480</v>
      </c>
      <c r="B959" s="732" t="s">
        <v>46</v>
      </c>
      <c r="C959" s="733" t="s">
        <v>1803</v>
      </c>
      <c r="D959" s="732" t="s">
        <v>141</v>
      </c>
      <c r="E959" s="734" t="s">
        <v>106</v>
      </c>
      <c r="F959" s="735" t="s">
        <v>1804</v>
      </c>
      <c r="G959" s="735" t="s">
        <v>1805</v>
      </c>
      <c r="H959" s="689"/>
      <c r="I959" s="690"/>
      <c r="J959" s="690" t="s">
        <v>1804</v>
      </c>
    </row>
    <row r="960" spans="1:10" ht="12.75" customHeight="1">
      <c r="A960" s="771" t="s">
        <v>1033</v>
      </c>
      <c r="B960" s="736">
        <v>36594</v>
      </c>
      <c r="C960" s="737" t="s">
        <v>2004</v>
      </c>
      <c r="D960" s="736" t="s">
        <v>1645</v>
      </c>
      <c r="E960" s="738">
        <v>3.3</v>
      </c>
      <c r="F960" s="704">
        <f t="shared" ref="F960:F961" si="137">J960-J960*$K$7</f>
        <v>71.318516000000002</v>
      </c>
      <c r="G960" s="739">
        <f t="shared" ref="G960:G961" si="138">IF(D960="","",E960*F960)</f>
        <v>235.35110280000001</v>
      </c>
      <c r="H960" s="689"/>
      <c r="I960" s="690"/>
      <c r="J960" s="690">
        <v>82</v>
      </c>
    </row>
    <row r="961" spans="1:10" ht="12.75" customHeight="1">
      <c r="A961" s="736" t="s">
        <v>1033</v>
      </c>
      <c r="B961" s="736">
        <v>36595</v>
      </c>
      <c r="C961" s="737" t="s">
        <v>2005</v>
      </c>
      <c r="D961" s="736" t="s">
        <v>1645</v>
      </c>
      <c r="E961" s="738">
        <v>5.5</v>
      </c>
      <c r="F961" s="704">
        <f t="shared" si="137"/>
        <v>46.965851999999998</v>
      </c>
      <c r="G961" s="739">
        <f t="shared" si="138"/>
        <v>258.312186</v>
      </c>
      <c r="H961" s="689"/>
      <c r="I961" s="690"/>
      <c r="J961" s="690">
        <v>54</v>
      </c>
    </row>
    <row r="962" spans="1:10" ht="12.75" customHeight="1">
      <c r="A962" s="736"/>
      <c r="B962" s="736"/>
      <c r="C962" s="737"/>
      <c r="D962" s="736"/>
      <c r="E962" s="738"/>
      <c r="F962" s="739"/>
      <c r="G962" s="739"/>
      <c r="H962" s="689"/>
      <c r="I962" s="690"/>
      <c r="J962" s="690"/>
    </row>
    <row r="963" spans="1:10" ht="12.75" customHeight="1">
      <c r="A963" s="736"/>
      <c r="B963" s="736"/>
      <c r="C963" s="737"/>
      <c r="D963" s="736"/>
      <c r="E963" s="738"/>
      <c r="F963" s="739"/>
      <c r="G963" s="739"/>
      <c r="H963" s="689"/>
      <c r="I963" s="690"/>
      <c r="J963" s="690"/>
    </row>
    <row r="964" spans="1:10" ht="12.75" customHeight="1">
      <c r="A964" s="1030" t="s">
        <v>1806</v>
      </c>
      <c r="B964" s="982"/>
      <c r="C964" s="982"/>
      <c r="D964" s="982"/>
      <c r="E964" s="982"/>
      <c r="F964" s="983"/>
      <c r="G964" s="740">
        <f>SUM(G960:G963)</f>
        <v>493.66328880000003</v>
      </c>
      <c r="H964" s="689"/>
      <c r="I964" s="690"/>
      <c r="J964" s="690"/>
    </row>
    <row r="965" spans="1:10" ht="12.75" customHeight="1">
      <c r="A965" s="741"/>
      <c r="B965" s="742"/>
      <c r="C965" s="743"/>
      <c r="D965" s="744"/>
      <c r="E965" s="745"/>
      <c r="F965" s="746"/>
      <c r="G965" s="747"/>
      <c r="H965" s="689"/>
      <c r="I965" s="690"/>
      <c r="J965" s="690"/>
    </row>
    <row r="966" spans="1:10" ht="12.75" customHeight="1">
      <c r="A966" s="1031" t="s">
        <v>1570</v>
      </c>
      <c r="B966" s="982"/>
      <c r="C966" s="982"/>
      <c r="D966" s="982"/>
      <c r="E966" s="982"/>
      <c r="F966" s="982"/>
      <c r="G966" s="983"/>
      <c r="H966" s="689"/>
      <c r="I966" s="690"/>
      <c r="J966" s="690"/>
    </row>
    <row r="967" spans="1:10" ht="12.75" customHeight="1">
      <c r="A967" s="732" t="s">
        <v>1480</v>
      </c>
      <c r="B967" s="732" t="s">
        <v>46</v>
      </c>
      <c r="C967" s="733" t="s">
        <v>1803</v>
      </c>
      <c r="D967" s="732" t="s">
        <v>141</v>
      </c>
      <c r="E967" s="734" t="s">
        <v>106</v>
      </c>
      <c r="F967" s="735" t="s">
        <v>1804</v>
      </c>
      <c r="G967" s="735" t="s">
        <v>1805</v>
      </c>
      <c r="H967" s="689"/>
      <c r="I967" s="690"/>
      <c r="J967" s="690" t="s">
        <v>1804</v>
      </c>
    </row>
    <row r="968" spans="1:10" ht="12.75" customHeight="1">
      <c r="A968" s="736" t="s">
        <v>116</v>
      </c>
      <c r="B968" s="736">
        <v>88315</v>
      </c>
      <c r="C968" s="737" t="s">
        <v>2006</v>
      </c>
      <c r="D968" s="736" t="s">
        <v>1788</v>
      </c>
      <c r="E968" s="738">
        <v>5.2460000000000004</v>
      </c>
      <c r="F968" s="704">
        <f t="shared" ref="F968:F969" si="139">J968-J968*$K$7</f>
        <v>18.9602884</v>
      </c>
      <c r="G968" s="739">
        <f t="shared" ref="G968:G969" si="140">IF(D968="","",E968*F968)</f>
        <v>99.465672946400005</v>
      </c>
      <c r="H968" s="689"/>
      <c r="I968" s="690"/>
      <c r="J968" s="690">
        <v>21.8</v>
      </c>
    </row>
    <row r="969" spans="1:10" ht="12.75" customHeight="1">
      <c r="A969" s="736" t="s">
        <v>116</v>
      </c>
      <c r="B969" s="736">
        <v>88251</v>
      </c>
      <c r="C969" s="737" t="s">
        <v>2007</v>
      </c>
      <c r="D969" s="736" t="s">
        <v>1788</v>
      </c>
      <c r="E969" s="738">
        <v>4.3090000000000002</v>
      </c>
      <c r="F969" s="704">
        <f t="shared" si="139"/>
        <v>15.490033779999999</v>
      </c>
      <c r="G969" s="739">
        <f t="shared" si="140"/>
        <v>66.746555558020006</v>
      </c>
      <c r="H969" s="689"/>
      <c r="I969" s="690"/>
      <c r="J969" s="690">
        <v>17.809999999999999</v>
      </c>
    </row>
    <row r="970" spans="1:10" ht="12.75" customHeight="1">
      <c r="A970" s="736"/>
      <c r="B970" s="736"/>
      <c r="C970" s="737"/>
      <c r="D970" s="736"/>
      <c r="E970" s="738"/>
      <c r="F970" s="739"/>
      <c r="G970" s="739"/>
      <c r="H970" s="689"/>
      <c r="I970" s="690"/>
      <c r="J970" s="690"/>
    </row>
    <row r="971" spans="1:10" ht="12.75" customHeight="1">
      <c r="A971" s="1030" t="s">
        <v>1806</v>
      </c>
      <c r="B971" s="982"/>
      <c r="C971" s="982"/>
      <c r="D971" s="982"/>
      <c r="E971" s="982"/>
      <c r="F971" s="983"/>
      <c r="G971" s="740">
        <f>IF(F968="","",(SUM(G968:G970)))</f>
        <v>166.21222850442001</v>
      </c>
      <c r="H971" s="689"/>
      <c r="I971" s="690"/>
      <c r="J971" s="690"/>
    </row>
    <row r="972" spans="1:10" ht="12.75" customHeight="1">
      <c r="A972" s="741"/>
      <c r="B972" s="742"/>
      <c r="C972" s="748"/>
      <c r="D972" s="742"/>
      <c r="E972" s="749"/>
      <c r="F972" s="750"/>
      <c r="G972" s="747"/>
      <c r="H972" s="689"/>
      <c r="I972" s="690"/>
      <c r="J972" s="690"/>
    </row>
    <row r="973" spans="1:10" ht="12.75" customHeight="1">
      <c r="A973" s="1031" t="s">
        <v>1807</v>
      </c>
      <c r="B973" s="982"/>
      <c r="C973" s="982"/>
      <c r="D973" s="982"/>
      <c r="E973" s="982"/>
      <c r="F973" s="982"/>
      <c r="G973" s="983"/>
      <c r="H973" s="689"/>
      <c r="I973" s="690"/>
      <c r="J973" s="690"/>
    </row>
    <row r="974" spans="1:10" ht="12.75" customHeight="1">
      <c r="A974" s="732" t="s">
        <v>1480</v>
      </c>
      <c r="B974" s="732" t="s">
        <v>46</v>
      </c>
      <c r="C974" s="733" t="s">
        <v>1803</v>
      </c>
      <c r="D974" s="732" t="s">
        <v>141</v>
      </c>
      <c r="E974" s="734" t="s">
        <v>106</v>
      </c>
      <c r="F974" s="735" t="s">
        <v>1804</v>
      </c>
      <c r="G974" s="735" t="s">
        <v>1805</v>
      </c>
      <c r="H974" s="689"/>
      <c r="I974" s="690"/>
      <c r="J974" s="690" t="s">
        <v>1804</v>
      </c>
    </row>
    <row r="975" spans="1:10" ht="12.75" customHeight="1">
      <c r="A975" s="736"/>
      <c r="B975" s="736"/>
      <c r="C975" s="737"/>
      <c r="D975" s="736"/>
      <c r="E975" s="738"/>
      <c r="F975" s="739"/>
      <c r="G975" s="739" t="str">
        <f t="shared" ref="G975:G976" si="141">IF(D975="","",E975*F975)</f>
        <v/>
      </c>
      <c r="H975" s="689"/>
      <c r="I975" s="690"/>
      <c r="J975" s="690"/>
    </row>
    <row r="976" spans="1:10" ht="12.75" customHeight="1">
      <c r="A976" s="736"/>
      <c r="B976" s="736"/>
      <c r="C976" s="737"/>
      <c r="D976" s="736"/>
      <c r="E976" s="738"/>
      <c r="F976" s="739"/>
      <c r="G976" s="739" t="str">
        <f t="shared" si="141"/>
        <v/>
      </c>
      <c r="H976" s="689"/>
      <c r="I976" s="690"/>
      <c r="J976" s="690"/>
    </row>
    <row r="977" spans="1:10" ht="12.75" customHeight="1">
      <c r="A977" s="1030" t="s">
        <v>1806</v>
      </c>
      <c r="B977" s="982"/>
      <c r="C977" s="982"/>
      <c r="D977" s="982"/>
      <c r="E977" s="982"/>
      <c r="F977" s="983"/>
      <c r="G977" s="740">
        <f>SUM(G975:G976)</f>
        <v>0</v>
      </c>
      <c r="H977" s="689"/>
      <c r="I977" s="690"/>
      <c r="J977" s="690"/>
    </row>
    <row r="978" spans="1:10" ht="12.75" customHeight="1">
      <c r="A978" s="741"/>
      <c r="B978" s="742"/>
      <c r="C978" s="751"/>
      <c r="D978" s="752"/>
      <c r="E978" s="753"/>
      <c r="F978" s="754"/>
      <c r="G978" s="755"/>
      <c r="H978" s="689"/>
      <c r="I978" s="690"/>
      <c r="J978" s="690"/>
    </row>
    <row r="979" spans="1:10" ht="12.75" customHeight="1">
      <c r="A979" s="1032" t="s">
        <v>173</v>
      </c>
      <c r="B979" s="982"/>
      <c r="C979" s="982"/>
      <c r="D979" s="982"/>
      <c r="E979" s="982"/>
      <c r="F979" s="1033"/>
      <c r="G979" s="756">
        <f>SUM(G964,G971,G977)</f>
        <v>659.8755173044201</v>
      </c>
      <c r="H979" s="689"/>
      <c r="I979" s="690"/>
      <c r="J979" s="690"/>
    </row>
    <row r="980" spans="1:10" ht="12.75" customHeight="1">
      <c r="A980" s="757"/>
      <c r="B980" s="757"/>
      <c r="C980" s="758"/>
      <c r="D980" s="757"/>
      <c r="E980" s="759"/>
      <c r="F980" s="760"/>
      <c r="G980" s="760"/>
      <c r="H980" s="689"/>
      <c r="I980" s="690"/>
      <c r="J980" s="690"/>
    </row>
    <row r="981" spans="1:10" ht="12.75" customHeight="1">
      <c r="A981" s="757"/>
      <c r="B981" s="757"/>
      <c r="C981" s="758"/>
      <c r="D981" s="757"/>
      <c r="E981" s="759"/>
      <c r="F981" s="760"/>
      <c r="G981" s="760"/>
      <c r="H981" s="689"/>
      <c r="I981" s="690"/>
      <c r="J981" s="690"/>
    </row>
    <row r="982" spans="1:10" ht="12.75" customHeight="1">
      <c r="A982" s="723" t="s">
        <v>46</v>
      </c>
      <c r="B982" s="724" t="s">
        <v>37</v>
      </c>
      <c r="C982" s="1025" t="s">
        <v>105</v>
      </c>
      <c r="D982" s="1026"/>
      <c r="E982" s="1026"/>
      <c r="F982" s="1022"/>
      <c r="G982" s="725" t="s">
        <v>40</v>
      </c>
      <c r="H982" s="689"/>
      <c r="I982" s="690"/>
      <c r="J982" s="690"/>
    </row>
    <row r="983" spans="1:10" ht="30">
      <c r="A983" s="786" t="s">
        <v>2008</v>
      </c>
      <c r="B983" s="775" t="s">
        <v>1209</v>
      </c>
      <c r="C983" s="1027" t="s">
        <v>1210</v>
      </c>
      <c r="D983" s="1015"/>
      <c r="E983" s="1016"/>
      <c r="F983" s="728">
        <f>G1007</f>
        <v>109.71744870000001</v>
      </c>
      <c r="G983" s="729" t="s">
        <v>164</v>
      </c>
      <c r="H983" s="777" t="s">
        <v>1891</v>
      </c>
      <c r="I983" s="690"/>
      <c r="J983" s="690">
        <v>126.15</v>
      </c>
    </row>
    <row r="984" spans="1:10" ht="12.75" customHeight="1">
      <c r="A984" s="1028" t="s">
        <v>1802</v>
      </c>
      <c r="B984" s="1015"/>
      <c r="C984" s="1015"/>
      <c r="D984" s="1015"/>
      <c r="E984" s="1015"/>
      <c r="F984" s="1015"/>
      <c r="G984" s="1029"/>
      <c r="H984" s="689"/>
      <c r="I984" s="690"/>
      <c r="J984" s="690"/>
    </row>
    <row r="985" spans="1:10" ht="12.75" customHeight="1">
      <c r="A985" s="732" t="s">
        <v>1480</v>
      </c>
      <c r="B985" s="732" t="s">
        <v>46</v>
      </c>
      <c r="C985" s="733" t="s">
        <v>1803</v>
      </c>
      <c r="D985" s="732" t="s">
        <v>141</v>
      </c>
      <c r="E985" s="734" t="s">
        <v>106</v>
      </c>
      <c r="F985" s="735" t="s">
        <v>1804</v>
      </c>
      <c r="G985" s="735" t="s">
        <v>1805</v>
      </c>
      <c r="H985" s="689"/>
      <c r="I985" s="690"/>
      <c r="J985" s="690" t="s">
        <v>1804</v>
      </c>
    </row>
    <row r="986" spans="1:10" ht="12.75" customHeight="1">
      <c r="A986" s="771" t="s">
        <v>2009</v>
      </c>
      <c r="B986" s="736" t="s">
        <v>129</v>
      </c>
      <c r="C986" s="737" t="s">
        <v>2010</v>
      </c>
      <c r="D986" s="736" t="s">
        <v>1897</v>
      </c>
      <c r="E986" s="738">
        <v>6</v>
      </c>
      <c r="F986" s="704">
        <f t="shared" ref="F986:F987" si="142">J986-J986*$K$7</f>
        <v>0.83494847999999999</v>
      </c>
      <c r="G986" s="739">
        <f t="shared" ref="G986:G987" si="143">IF(D986="","",E986*F986)</f>
        <v>5.00969088</v>
      </c>
      <c r="H986" s="689"/>
      <c r="I986" s="690"/>
      <c r="J986" s="690">
        <v>0.96</v>
      </c>
    </row>
    <row r="987" spans="1:10" ht="12.75" customHeight="1">
      <c r="A987" s="736">
        <v>9017</v>
      </c>
      <c r="B987" s="736" t="s">
        <v>129</v>
      </c>
      <c r="C987" s="737" t="s">
        <v>2011</v>
      </c>
      <c r="D987" s="736" t="s">
        <v>1645</v>
      </c>
      <c r="E987" s="738">
        <v>1</v>
      </c>
      <c r="F987" s="704">
        <f t="shared" si="142"/>
        <v>71.318516000000002</v>
      </c>
      <c r="G987" s="739">
        <f t="shared" si="143"/>
        <v>71.318516000000002</v>
      </c>
      <c r="H987" s="689"/>
      <c r="I987" s="690"/>
      <c r="J987" s="690">
        <v>82</v>
      </c>
    </row>
    <row r="988" spans="1:10" ht="12.75" customHeight="1">
      <c r="A988" s="736"/>
      <c r="B988" s="736"/>
      <c r="C988" s="737"/>
      <c r="D988" s="736"/>
      <c r="E988" s="738"/>
      <c r="F988" s="739"/>
      <c r="G988" s="739"/>
      <c r="H988" s="689"/>
      <c r="I988" s="690"/>
      <c r="J988" s="690"/>
    </row>
    <row r="989" spans="1:10" ht="12.75" customHeight="1">
      <c r="A989" s="736"/>
      <c r="B989" s="736"/>
      <c r="C989" s="737"/>
      <c r="D989" s="736"/>
      <c r="E989" s="738"/>
      <c r="F989" s="739"/>
      <c r="G989" s="739"/>
      <c r="H989" s="689"/>
      <c r="I989" s="690"/>
      <c r="J989" s="690"/>
    </row>
    <row r="990" spans="1:10" ht="12.75" customHeight="1">
      <c r="A990" s="1030" t="s">
        <v>1806</v>
      </c>
      <c r="B990" s="982"/>
      <c r="C990" s="982"/>
      <c r="D990" s="982"/>
      <c r="E990" s="982"/>
      <c r="F990" s="983"/>
      <c r="G990" s="740">
        <f>SUM(G986:G989)</f>
        <v>76.328206879999996</v>
      </c>
      <c r="H990" s="689"/>
      <c r="I990" s="690"/>
      <c r="J990" s="690"/>
    </row>
    <row r="991" spans="1:10" ht="12.75" customHeight="1">
      <c r="A991" s="741"/>
      <c r="B991" s="742"/>
      <c r="C991" s="743"/>
      <c r="D991" s="744"/>
      <c r="E991" s="745"/>
      <c r="F991" s="746"/>
      <c r="G991" s="747"/>
      <c r="H991" s="689"/>
      <c r="I991" s="690"/>
      <c r="J991" s="690"/>
    </row>
    <row r="992" spans="1:10" ht="12.75" customHeight="1">
      <c r="A992" s="1031" t="s">
        <v>1570</v>
      </c>
      <c r="B992" s="982"/>
      <c r="C992" s="982"/>
      <c r="D992" s="982"/>
      <c r="E992" s="982"/>
      <c r="F992" s="982"/>
      <c r="G992" s="983"/>
      <c r="H992" s="689"/>
      <c r="I992" s="690"/>
      <c r="J992" s="690"/>
    </row>
    <row r="993" spans="1:10" ht="12.75" customHeight="1">
      <c r="A993" s="732" t="s">
        <v>1480</v>
      </c>
      <c r="B993" s="732" t="s">
        <v>46</v>
      </c>
      <c r="C993" s="733" t="s">
        <v>1803</v>
      </c>
      <c r="D993" s="732" t="s">
        <v>141</v>
      </c>
      <c r="E993" s="734" t="s">
        <v>106</v>
      </c>
      <c r="F993" s="735" t="s">
        <v>1804</v>
      </c>
      <c r="G993" s="735" t="s">
        <v>1805</v>
      </c>
      <c r="H993" s="689"/>
      <c r="I993" s="690"/>
      <c r="J993" s="690" t="s">
        <v>1804</v>
      </c>
    </row>
    <row r="994" spans="1:10" ht="12.75" customHeight="1">
      <c r="A994" s="771" t="s">
        <v>2012</v>
      </c>
      <c r="B994" s="736" t="s">
        <v>116</v>
      </c>
      <c r="C994" s="737" t="s">
        <v>1954</v>
      </c>
      <c r="D994" s="736" t="s">
        <v>1788</v>
      </c>
      <c r="E994" s="738">
        <v>1</v>
      </c>
      <c r="F994" s="704">
        <f t="shared" ref="F994:F997" si="144">J994-J994*$K$7</f>
        <v>15.79444208</v>
      </c>
      <c r="G994" s="739">
        <f t="shared" ref="G994:G997" si="145">IF(D994="","",E994*F994)</f>
        <v>15.79444208</v>
      </c>
      <c r="H994" s="689"/>
      <c r="I994" s="690"/>
      <c r="J994" s="690">
        <v>18.16</v>
      </c>
    </row>
    <row r="995" spans="1:10" ht="12.75" customHeight="1">
      <c r="A995" s="771" t="s">
        <v>2013</v>
      </c>
      <c r="B995" s="736" t="s">
        <v>116</v>
      </c>
      <c r="C995" s="737" t="s">
        <v>1870</v>
      </c>
      <c r="D995" s="736" t="s">
        <v>1788</v>
      </c>
      <c r="E995" s="738">
        <v>1</v>
      </c>
      <c r="F995" s="704">
        <f t="shared" si="144"/>
        <v>11.054369980000001</v>
      </c>
      <c r="G995" s="739">
        <f t="shared" si="145"/>
        <v>11.054369980000001</v>
      </c>
      <c r="H995" s="689"/>
      <c r="I995" s="690"/>
      <c r="J995" s="690">
        <v>12.71</v>
      </c>
    </row>
    <row r="996" spans="1:10" ht="12.75" customHeight="1">
      <c r="A996" s="736">
        <v>10549</v>
      </c>
      <c r="B996" s="736" t="s">
        <v>129</v>
      </c>
      <c r="C996" s="737" t="s">
        <v>1787</v>
      </c>
      <c r="D996" s="736" t="s">
        <v>1788</v>
      </c>
      <c r="E996" s="738">
        <v>1</v>
      </c>
      <c r="F996" s="704">
        <f t="shared" si="144"/>
        <v>3.3137017800000002</v>
      </c>
      <c r="G996" s="739">
        <f t="shared" si="145"/>
        <v>3.3137017800000002</v>
      </c>
      <c r="H996" s="689"/>
      <c r="I996" s="690"/>
      <c r="J996" s="690">
        <v>3.81</v>
      </c>
    </row>
    <row r="997" spans="1:10" ht="12.75" customHeight="1">
      <c r="A997" s="736">
        <v>10550</v>
      </c>
      <c r="B997" s="736" t="s">
        <v>129</v>
      </c>
      <c r="C997" s="737" t="s">
        <v>2014</v>
      </c>
      <c r="D997" s="736" t="s">
        <v>1788</v>
      </c>
      <c r="E997" s="738">
        <v>1</v>
      </c>
      <c r="F997" s="704">
        <f t="shared" si="144"/>
        <v>3.2267279800000002</v>
      </c>
      <c r="G997" s="739">
        <f t="shared" si="145"/>
        <v>3.2267279800000002</v>
      </c>
      <c r="H997" s="689"/>
      <c r="I997" s="690"/>
      <c r="J997" s="690">
        <v>3.71</v>
      </c>
    </row>
    <row r="998" spans="1:10" ht="12.75" customHeight="1">
      <c r="A998" s="736"/>
      <c r="B998" s="736"/>
      <c r="C998" s="737"/>
      <c r="D998" s="736"/>
      <c r="E998" s="738"/>
      <c r="F998" s="739"/>
      <c r="G998" s="739"/>
      <c r="H998" s="689"/>
      <c r="I998" s="690"/>
      <c r="J998" s="690"/>
    </row>
    <row r="999" spans="1:10" ht="12.75" customHeight="1">
      <c r="A999" s="1030" t="s">
        <v>1806</v>
      </c>
      <c r="B999" s="982"/>
      <c r="C999" s="982"/>
      <c r="D999" s="982"/>
      <c r="E999" s="982"/>
      <c r="F999" s="983"/>
      <c r="G999" s="740">
        <f>IF(F994="","",(SUM(G994:G998)))</f>
        <v>33.389241820000002</v>
      </c>
      <c r="H999" s="689"/>
      <c r="I999" s="690"/>
      <c r="J999" s="690"/>
    </row>
    <row r="1000" spans="1:10" ht="12.75" customHeight="1">
      <c r="A1000" s="741"/>
      <c r="B1000" s="742"/>
      <c r="C1000" s="748"/>
      <c r="D1000" s="742"/>
      <c r="E1000" s="749"/>
      <c r="F1000" s="750"/>
      <c r="G1000" s="747"/>
      <c r="H1000" s="689"/>
      <c r="I1000" s="690"/>
      <c r="J1000" s="690"/>
    </row>
    <row r="1001" spans="1:10" ht="12.75" customHeight="1">
      <c r="A1001" s="1031" t="s">
        <v>1807</v>
      </c>
      <c r="B1001" s="982"/>
      <c r="C1001" s="982"/>
      <c r="D1001" s="982"/>
      <c r="E1001" s="982"/>
      <c r="F1001" s="982"/>
      <c r="G1001" s="983"/>
      <c r="H1001" s="689"/>
      <c r="I1001" s="690"/>
      <c r="J1001" s="690"/>
    </row>
    <row r="1002" spans="1:10" ht="12.75" customHeight="1">
      <c r="A1002" s="732" t="s">
        <v>1480</v>
      </c>
      <c r="B1002" s="732" t="s">
        <v>46</v>
      </c>
      <c r="C1002" s="733" t="s">
        <v>1803</v>
      </c>
      <c r="D1002" s="732" t="s">
        <v>141</v>
      </c>
      <c r="E1002" s="734" t="s">
        <v>106</v>
      </c>
      <c r="F1002" s="735" t="s">
        <v>1804</v>
      </c>
      <c r="G1002" s="735" t="s">
        <v>1805</v>
      </c>
      <c r="H1002" s="689"/>
      <c r="I1002" s="690"/>
      <c r="J1002" s="690" t="s">
        <v>1804</v>
      </c>
    </row>
    <row r="1003" spans="1:10" ht="12.75" customHeight="1">
      <c r="A1003" s="736"/>
      <c r="B1003" s="736"/>
      <c r="C1003" s="737"/>
      <c r="D1003" s="736"/>
      <c r="E1003" s="738"/>
      <c r="F1003" s="739"/>
      <c r="G1003" s="739" t="str">
        <f t="shared" ref="G1003:G1004" si="146">IF(D1003="","",E1003*F1003)</f>
        <v/>
      </c>
      <c r="H1003" s="689"/>
      <c r="I1003" s="690"/>
      <c r="J1003" s="690"/>
    </row>
    <row r="1004" spans="1:10" ht="12.75" customHeight="1">
      <c r="A1004" s="736"/>
      <c r="B1004" s="736"/>
      <c r="C1004" s="737"/>
      <c r="D1004" s="736"/>
      <c r="E1004" s="738"/>
      <c r="F1004" s="739"/>
      <c r="G1004" s="739" t="str">
        <f t="shared" si="146"/>
        <v/>
      </c>
      <c r="H1004" s="689"/>
      <c r="I1004" s="690"/>
      <c r="J1004" s="690"/>
    </row>
    <row r="1005" spans="1:10" ht="12.75" customHeight="1">
      <c r="A1005" s="1030" t="s">
        <v>1806</v>
      </c>
      <c r="B1005" s="982"/>
      <c r="C1005" s="982"/>
      <c r="D1005" s="982"/>
      <c r="E1005" s="982"/>
      <c r="F1005" s="983"/>
      <c r="G1005" s="740">
        <f>SUM(G1003:G1004)</f>
        <v>0</v>
      </c>
      <c r="H1005" s="689"/>
      <c r="I1005" s="690"/>
      <c r="J1005" s="690"/>
    </row>
    <row r="1006" spans="1:10" ht="12.75" customHeight="1">
      <c r="A1006" s="741"/>
      <c r="B1006" s="742"/>
      <c r="C1006" s="751"/>
      <c r="D1006" s="752"/>
      <c r="E1006" s="753"/>
      <c r="F1006" s="754"/>
      <c r="G1006" s="755"/>
      <c r="H1006" s="689"/>
      <c r="I1006" s="690"/>
      <c r="J1006" s="690"/>
    </row>
    <row r="1007" spans="1:10" ht="12.75" customHeight="1">
      <c r="A1007" s="1032" t="s">
        <v>173</v>
      </c>
      <c r="B1007" s="982"/>
      <c r="C1007" s="982"/>
      <c r="D1007" s="982"/>
      <c r="E1007" s="982"/>
      <c r="F1007" s="1033"/>
      <c r="G1007" s="756">
        <f>SUM(G990,G999,G1005)</f>
        <v>109.71744870000001</v>
      </c>
      <c r="H1007" s="689"/>
      <c r="I1007" s="690"/>
      <c r="J1007" s="690"/>
    </row>
    <row r="1008" spans="1:10" ht="12.75" customHeight="1">
      <c r="A1008" s="757"/>
      <c r="B1008" s="757"/>
      <c r="C1008" s="758"/>
      <c r="D1008" s="757"/>
      <c r="E1008" s="759"/>
      <c r="F1008" s="760"/>
      <c r="G1008" s="760"/>
      <c r="H1008" s="689"/>
      <c r="I1008" s="690"/>
      <c r="J1008" s="690"/>
    </row>
    <row r="1009" spans="1:10" ht="12.75" customHeight="1">
      <c r="A1009" s="757"/>
      <c r="B1009" s="757"/>
      <c r="C1009" s="758"/>
      <c r="D1009" s="757"/>
      <c r="E1009" s="759"/>
      <c r="F1009" s="760"/>
      <c r="G1009" s="760"/>
      <c r="H1009" s="689"/>
      <c r="I1009" s="690"/>
      <c r="J1009" s="690"/>
    </row>
    <row r="1010" spans="1:10" ht="12.75" customHeight="1">
      <c r="A1010" s="723" t="s">
        <v>46</v>
      </c>
      <c r="B1010" s="724" t="s">
        <v>37</v>
      </c>
      <c r="C1010" s="1025" t="s">
        <v>105</v>
      </c>
      <c r="D1010" s="1026"/>
      <c r="E1010" s="1026"/>
      <c r="F1010" s="1022"/>
      <c r="G1010" s="725" t="s">
        <v>40</v>
      </c>
      <c r="H1010" s="689"/>
      <c r="I1010" s="690"/>
      <c r="J1010" s="690"/>
    </row>
    <row r="1011" spans="1:10" ht="12.75" customHeight="1">
      <c r="A1011" s="726" t="s">
        <v>2015</v>
      </c>
      <c r="B1011" s="775" t="s">
        <v>1214</v>
      </c>
      <c r="C1011" s="1027" t="s">
        <v>1215</v>
      </c>
      <c r="D1011" s="1015"/>
      <c r="E1011" s="1016"/>
      <c r="F1011" s="728">
        <f>G1037</f>
        <v>300.94</v>
      </c>
      <c r="G1011" s="729" t="s">
        <v>122</v>
      </c>
      <c r="H1011" s="777" t="s">
        <v>1891</v>
      </c>
      <c r="I1011" s="690"/>
      <c r="J1011" s="690">
        <v>346.02</v>
      </c>
    </row>
    <row r="1012" spans="1:10" ht="12.75" customHeight="1">
      <c r="A1012" s="1028" t="s">
        <v>1802</v>
      </c>
      <c r="B1012" s="1015"/>
      <c r="C1012" s="1015"/>
      <c r="D1012" s="1015"/>
      <c r="E1012" s="1015"/>
      <c r="F1012" s="1015"/>
      <c r="G1012" s="1029"/>
      <c r="H1012" s="689"/>
      <c r="I1012" s="690"/>
      <c r="J1012" s="690"/>
    </row>
    <row r="1013" spans="1:10" ht="12.75" customHeight="1">
      <c r="A1013" s="732" t="s">
        <v>1480</v>
      </c>
      <c r="B1013" s="732" t="s">
        <v>46</v>
      </c>
      <c r="C1013" s="733" t="s">
        <v>1803</v>
      </c>
      <c r="D1013" s="732" t="s">
        <v>141</v>
      </c>
      <c r="E1013" s="734" t="s">
        <v>106</v>
      </c>
      <c r="F1013" s="735" t="s">
        <v>1804</v>
      </c>
      <c r="G1013" s="735" t="s">
        <v>1805</v>
      </c>
      <c r="H1013" s="689"/>
      <c r="I1013" s="690"/>
      <c r="J1013" s="690" t="s">
        <v>1804</v>
      </c>
    </row>
    <row r="1014" spans="1:10" ht="12.75" customHeight="1">
      <c r="A1014" s="771" t="s">
        <v>2016</v>
      </c>
      <c r="B1014" s="736" t="s">
        <v>1033</v>
      </c>
      <c r="C1014" s="737" t="s">
        <v>2017</v>
      </c>
      <c r="D1014" s="736" t="s">
        <v>1987</v>
      </c>
      <c r="E1014" s="738">
        <v>5.2670000000000003</v>
      </c>
      <c r="F1014" s="704">
        <f t="shared" ref="F1014:F1018" si="147">J1014-J1014*$K$7</f>
        <v>0.60881659999999993</v>
      </c>
      <c r="G1014" s="739">
        <f t="shared" ref="G1014:G1018" si="148">IF(D1014="","",TRUNC(E1014*F1014,2))</f>
        <v>3.2</v>
      </c>
      <c r="H1014" s="689"/>
      <c r="I1014" s="690"/>
      <c r="J1014" s="690">
        <v>0.7</v>
      </c>
    </row>
    <row r="1015" spans="1:10" ht="12.75" customHeight="1">
      <c r="A1015" s="771" t="s">
        <v>2018</v>
      </c>
      <c r="B1015" s="736" t="s">
        <v>1033</v>
      </c>
      <c r="C1015" s="737" t="s">
        <v>1979</v>
      </c>
      <c r="D1015" s="736" t="s">
        <v>1599</v>
      </c>
      <c r="E1015" s="738">
        <v>1E-3</v>
      </c>
      <c r="F1015" s="704">
        <f t="shared" si="147"/>
        <v>101.324477</v>
      </c>
      <c r="G1015" s="739">
        <f t="shared" si="148"/>
        <v>0.1</v>
      </c>
      <c r="H1015" s="689"/>
      <c r="I1015" s="690"/>
      <c r="J1015" s="690">
        <v>116.5</v>
      </c>
    </row>
    <row r="1016" spans="1:10" ht="12.75" customHeight="1">
      <c r="A1016" s="771" t="s">
        <v>2019</v>
      </c>
      <c r="B1016" s="736" t="s">
        <v>1033</v>
      </c>
      <c r="C1016" s="737" t="s">
        <v>2020</v>
      </c>
      <c r="D1016" s="736" t="s">
        <v>1987</v>
      </c>
      <c r="E1016" s="738">
        <v>2.9820000000000002</v>
      </c>
      <c r="F1016" s="704">
        <f t="shared" si="147"/>
        <v>8.3146952800000005</v>
      </c>
      <c r="G1016" s="739">
        <f t="shared" si="148"/>
        <v>24.79</v>
      </c>
      <c r="H1016" s="689"/>
      <c r="I1016" s="690"/>
      <c r="J1016" s="690">
        <v>9.56</v>
      </c>
    </row>
    <row r="1017" spans="1:10" ht="12.75" customHeight="1">
      <c r="A1017" s="771" t="s">
        <v>2021</v>
      </c>
      <c r="B1017" s="736" t="s">
        <v>1033</v>
      </c>
      <c r="C1017" s="737" t="s">
        <v>2022</v>
      </c>
      <c r="D1017" s="736" t="s">
        <v>1599</v>
      </c>
      <c r="E1017" s="738">
        <v>5.2160000000000002</v>
      </c>
      <c r="F1017" s="704">
        <f t="shared" si="147"/>
        <v>24.352664000000001</v>
      </c>
      <c r="G1017" s="739">
        <f t="shared" si="148"/>
        <v>127.02</v>
      </c>
      <c r="H1017" s="689"/>
      <c r="I1017" s="690"/>
      <c r="J1017" s="690">
        <v>28</v>
      </c>
    </row>
    <row r="1018" spans="1:10" ht="12.75" customHeight="1">
      <c r="A1018" s="771" t="s">
        <v>2023</v>
      </c>
      <c r="B1018" s="736" t="s">
        <v>1033</v>
      </c>
      <c r="C1018" s="737" t="s">
        <v>2024</v>
      </c>
      <c r="D1018" s="736" t="s">
        <v>1584</v>
      </c>
      <c r="E1018" s="738">
        <v>1.1000000000000001</v>
      </c>
      <c r="F1018" s="704">
        <f t="shared" si="147"/>
        <v>58.359419799999998</v>
      </c>
      <c r="G1018" s="739">
        <f t="shared" si="148"/>
        <v>64.19</v>
      </c>
      <c r="H1018" s="689"/>
      <c r="I1018" s="690"/>
      <c r="J1018" s="690">
        <v>67.099999999999994</v>
      </c>
    </row>
    <row r="1019" spans="1:10" ht="12.75" customHeight="1">
      <c r="A1019" s="736"/>
      <c r="B1019" s="736"/>
      <c r="C1019" s="737"/>
      <c r="D1019" s="736"/>
      <c r="E1019" s="738"/>
      <c r="F1019" s="739"/>
      <c r="G1019" s="739"/>
      <c r="H1019" s="689"/>
      <c r="I1019" s="690"/>
      <c r="J1019" s="690"/>
    </row>
    <row r="1020" spans="1:10" ht="12.75" customHeight="1">
      <c r="A1020" s="1030" t="s">
        <v>1806</v>
      </c>
      <c r="B1020" s="982"/>
      <c r="C1020" s="982"/>
      <c r="D1020" s="982"/>
      <c r="E1020" s="982"/>
      <c r="F1020" s="983"/>
      <c r="G1020" s="740">
        <f>SUM(G1014:G1019)</f>
        <v>219.29999999999998</v>
      </c>
      <c r="H1020" s="689"/>
      <c r="I1020" s="690"/>
      <c r="J1020" s="690"/>
    </row>
    <row r="1021" spans="1:10" ht="12.75" customHeight="1">
      <c r="A1021" s="741"/>
      <c r="B1021" s="742"/>
      <c r="C1021" s="743"/>
      <c r="D1021" s="744"/>
      <c r="E1021" s="745"/>
      <c r="F1021" s="746"/>
      <c r="G1021" s="747"/>
      <c r="H1021" s="689"/>
      <c r="I1021" s="690"/>
      <c r="J1021" s="690"/>
    </row>
    <row r="1022" spans="1:10" ht="12.75" customHeight="1">
      <c r="A1022" s="1031" t="s">
        <v>1570</v>
      </c>
      <c r="B1022" s="982"/>
      <c r="C1022" s="982"/>
      <c r="D1022" s="982"/>
      <c r="E1022" s="982"/>
      <c r="F1022" s="982"/>
      <c r="G1022" s="983"/>
      <c r="H1022" s="689"/>
      <c r="I1022" s="690"/>
      <c r="J1022" s="690"/>
    </row>
    <row r="1023" spans="1:10" ht="12.75" customHeight="1">
      <c r="A1023" s="732" t="s">
        <v>1480</v>
      </c>
      <c r="B1023" s="732" t="s">
        <v>46</v>
      </c>
      <c r="C1023" s="733" t="s">
        <v>1803</v>
      </c>
      <c r="D1023" s="732" t="s">
        <v>141</v>
      </c>
      <c r="E1023" s="734" t="s">
        <v>106</v>
      </c>
      <c r="F1023" s="735" t="s">
        <v>1804</v>
      </c>
      <c r="G1023" s="735" t="s">
        <v>1805</v>
      </c>
      <c r="H1023" s="689"/>
      <c r="I1023" s="690"/>
      <c r="J1023" s="690" t="s">
        <v>1804</v>
      </c>
    </row>
    <row r="1024" spans="1:10" ht="12.75" customHeight="1">
      <c r="A1024" s="771" t="s">
        <v>2025</v>
      </c>
      <c r="B1024" s="736" t="s">
        <v>1033</v>
      </c>
      <c r="C1024" s="737" t="s">
        <v>1615</v>
      </c>
      <c r="D1024" s="736" t="s">
        <v>1788</v>
      </c>
      <c r="E1024" s="738">
        <v>0.28599999999999998</v>
      </c>
      <c r="F1024" s="704">
        <f t="shared" ref="F1024:F1027" si="149">J1024-J1024*$K$7</f>
        <v>19.116841239999999</v>
      </c>
      <c r="G1024" s="739">
        <f t="shared" ref="G1024:G1028" si="150">IF(D1024="","",TRUNC(E1024*F1024,2))</f>
        <v>5.46</v>
      </c>
      <c r="H1024" s="689"/>
      <c r="I1024" s="690"/>
      <c r="J1024" s="690">
        <v>21.98</v>
      </c>
    </row>
    <row r="1025" spans="1:10" ht="12.75" customHeight="1">
      <c r="A1025" s="771" t="s">
        <v>2026</v>
      </c>
      <c r="B1025" s="736" t="s">
        <v>1033</v>
      </c>
      <c r="C1025" s="737" t="s">
        <v>2006</v>
      </c>
      <c r="D1025" s="736" t="s">
        <v>1788</v>
      </c>
      <c r="E1025" s="738">
        <v>1.714</v>
      </c>
      <c r="F1025" s="704">
        <f t="shared" si="149"/>
        <v>18.9602884</v>
      </c>
      <c r="G1025" s="739">
        <f t="shared" si="150"/>
        <v>32.49</v>
      </c>
      <c r="H1025" s="689"/>
      <c r="I1025" s="690"/>
      <c r="J1025" s="690">
        <v>21.8</v>
      </c>
    </row>
    <row r="1026" spans="1:10" ht="12.75" customHeight="1">
      <c r="A1026" s="736">
        <v>88251</v>
      </c>
      <c r="B1026" s="736" t="s">
        <v>1033</v>
      </c>
      <c r="C1026" s="737" t="s">
        <v>2007</v>
      </c>
      <c r="D1026" s="736" t="s">
        <v>1788</v>
      </c>
      <c r="E1026" s="738">
        <v>1.714</v>
      </c>
      <c r="F1026" s="704">
        <f t="shared" si="149"/>
        <v>15.490033779999999</v>
      </c>
      <c r="G1026" s="739">
        <f t="shared" si="150"/>
        <v>26.54</v>
      </c>
      <c r="H1026" s="689"/>
      <c r="I1026" s="690"/>
      <c r="J1026" s="690">
        <v>17.809999999999999</v>
      </c>
    </row>
    <row r="1027" spans="1:10" ht="12.75" customHeight="1">
      <c r="A1027" s="736">
        <v>88316</v>
      </c>
      <c r="B1027" s="736" t="s">
        <v>1033</v>
      </c>
      <c r="C1027" s="737" t="s">
        <v>1617</v>
      </c>
      <c r="D1027" s="736" t="s">
        <v>1788</v>
      </c>
      <c r="E1027" s="738">
        <v>1.1419999999999999</v>
      </c>
      <c r="F1027" s="704">
        <f t="shared" si="149"/>
        <v>15.02037526</v>
      </c>
      <c r="G1027" s="739">
        <f t="shared" si="150"/>
        <v>17.149999999999999</v>
      </c>
      <c r="H1027" s="689"/>
      <c r="I1027" s="690"/>
      <c r="J1027" s="690">
        <v>17.27</v>
      </c>
    </row>
    <row r="1028" spans="1:10" ht="12.75" customHeight="1">
      <c r="A1028" s="736"/>
      <c r="B1028" s="736"/>
      <c r="C1028" s="737"/>
      <c r="D1028" s="736"/>
      <c r="E1028" s="738"/>
      <c r="F1028" s="739"/>
      <c r="G1028" s="739" t="str">
        <f t="shared" si="150"/>
        <v/>
      </c>
      <c r="H1028" s="689"/>
      <c r="I1028" s="690"/>
      <c r="J1028" s="690"/>
    </row>
    <row r="1029" spans="1:10" ht="12.75" customHeight="1">
      <c r="A1029" s="1030" t="s">
        <v>1806</v>
      </c>
      <c r="B1029" s="982"/>
      <c r="C1029" s="982"/>
      <c r="D1029" s="982"/>
      <c r="E1029" s="982"/>
      <c r="F1029" s="983"/>
      <c r="G1029" s="740">
        <f>IF(F1024="","",(SUM(G1024:G1028)))</f>
        <v>81.640000000000015</v>
      </c>
      <c r="H1029" s="689"/>
      <c r="I1029" s="690"/>
      <c r="J1029" s="690"/>
    </row>
    <row r="1030" spans="1:10" ht="12.75" customHeight="1">
      <c r="A1030" s="741"/>
      <c r="B1030" s="742"/>
      <c r="C1030" s="748"/>
      <c r="D1030" s="742"/>
      <c r="E1030" s="749"/>
      <c r="F1030" s="750"/>
      <c r="G1030" s="747"/>
      <c r="H1030" s="689"/>
      <c r="I1030" s="690"/>
      <c r="J1030" s="690"/>
    </row>
    <row r="1031" spans="1:10" ht="12.75" customHeight="1">
      <c r="A1031" s="1031" t="s">
        <v>1807</v>
      </c>
      <c r="B1031" s="982"/>
      <c r="C1031" s="982"/>
      <c r="D1031" s="982"/>
      <c r="E1031" s="982"/>
      <c r="F1031" s="982"/>
      <c r="G1031" s="983"/>
      <c r="H1031" s="689"/>
      <c r="I1031" s="690"/>
      <c r="J1031" s="690"/>
    </row>
    <row r="1032" spans="1:10" ht="12.75" customHeight="1">
      <c r="A1032" s="732" t="s">
        <v>1480</v>
      </c>
      <c r="B1032" s="732" t="s">
        <v>46</v>
      </c>
      <c r="C1032" s="733" t="s">
        <v>1803</v>
      </c>
      <c r="D1032" s="732" t="s">
        <v>141</v>
      </c>
      <c r="E1032" s="734" t="s">
        <v>106</v>
      </c>
      <c r="F1032" s="735" t="s">
        <v>1804</v>
      </c>
      <c r="G1032" s="735" t="s">
        <v>1805</v>
      </c>
      <c r="H1032" s="689"/>
      <c r="I1032" s="690"/>
      <c r="J1032" s="690" t="s">
        <v>1804</v>
      </c>
    </row>
    <row r="1033" spans="1:10" ht="12.75" customHeight="1">
      <c r="A1033" s="736"/>
      <c r="B1033" s="736"/>
      <c r="C1033" s="737"/>
      <c r="D1033" s="736"/>
      <c r="E1033" s="738"/>
      <c r="F1033" s="739"/>
      <c r="G1033" s="739" t="str">
        <f t="shared" ref="G1033:G1034" si="151">IF(D1033="","",E1033*F1033)</f>
        <v/>
      </c>
      <c r="H1033" s="689"/>
      <c r="I1033" s="690"/>
      <c r="J1033" s="690"/>
    </row>
    <row r="1034" spans="1:10" ht="12.75" customHeight="1">
      <c r="A1034" s="736"/>
      <c r="B1034" s="736"/>
      <c r="C1034" s="737"/>
      <c r="D1034" s="736"/>
      <c r="E1034" s="738"/>
      <c r="F1034" s="739"/>
      <c r="G1034" s="739" t="str">
        <f t="shared" si="151"/>
        <v/>
      </c>
      <c r="H1034" s="689"/>
      <c r="I1034" s="690"/>
      <c r="J1034" s="690"/>
    </row>
    <row r="1035" spans="1:10" ht="12.75" customHeight="1">
      <c r="A1035" s="1030" t="s">
        <v>1806</v>
      </c>
      <c r="B1035" s="982"/>
      <c r="C1035" s="982"/>
      <c r="D1035" s="982"/>
      <c r="E1035" s="982"/>
      <c r="F1035" s="983"/>
      <c r="G1035" s="740">
        <f>SUM(G1033:G1034)</f>
        <v>0</v>
      </c>
      <c r="H1035" s="689"/>
      <c r="I1035" s="690"/>
      <c r="J1035" s="690"/>
    </row>
    <row r="1036" spans="1:10" ht="12.75" customHeight="1">
      <c r="A1036" s="741"/>
      <c r="B1036" s="742"/>
      <c r="C1036" s="751"/>
      <c r="D1036" s="752"/>
      <c r="E1036" s="753"/>
      <c r="F1036" s="754"/>
      <c r="G1036" s="755"/>
      <c r="H1036" s="689"/>
      <c r="I1036" s="690"/>
      <c r="J1036" s="690"/>
    </row>
    <row r="1037" spans="1:10" ht="12.75" customHeight="1">
      <c r="A1037" s="1032" t="s">
        <v>173</v>
      </c>
      <c r="B1037" s="982"/>
      <c r="C1037" s="982"/>
      <c r="D1037" s="982"/>
      <c r="E1037" s="982"/>
      <c r="F1037" s="1033"/>
      <c r="G1037" s="756">
        <f>SUM(G1020,G1029,G1035)</f>
        <v>300.94</v>
      </c>
      <c r="H1037" s="689"/>
      <c r="I1037" s="690"/>
      <c r="J1037" s="690"/>
    </row>
    <row r="1038" spans="1:10" ht="12.75" customHeight="1">
      <c r="A1038" s="757"/>
      <c r="B1038" s="757"/>
      <c r="C1038" s="758"/>
      <c r="D1038" s="757"/>
      <c r="E1038" s="759"/>
      <c r="F1038" s="760"/>
      <c r="G1038" s="760"/>
      <c r="H1038" s="689"/>
      <c r="I1038" s="690"/>
      <c r="J1038" s="690"/>
    </row>
    <row r="1039" spans="1:10" ht="12.75" customHeight="1">
      <c r="A1039" s="757"/>
      <c r="B1039" s="757"/>
      <c r="C1039" s="758"/>
      <c r="D1039" s="757"/>
      <c r="E1039" s="759"/>
      <c r="F1039" s="760"/>
      <c r="G1039" s="760"/>
      <c r="H1039" s="689"/>
      <c r="I1039" s="690"/>
      <c r="J1039" s="690"/>
    </row>
    <row r="1040" spans="1:10" ht="12.75" customHeight="1">
      <c r="A1040" s="723" t="s">
        <v>46</v>
      </c>
      <c r="B1040" s="724" t="s">
        <v>37</v>
      </c>
      <c r="C1040" s="1025" t="s">
        <v>105</v>
      </c>
      <c r="D1040" s="1026"/>
      <c r="E1040" s="1026"/>
      <c r="F1040" s="1022"/>
      <c r="G1040" s="725" t="s">
        <v>40</v>
      </c>
      <c r="H1040" s="689"/>
      <c r="I1040" s="690"/>
      <c r="J1040" s="690"/>
    </row>
    <row r="1041" spans="1:10" ht="12.75" customHeight="1">
      <c r="A1041" s="726" t="s">
        <v>2027</v>
      </c>
      <c r="B1041" s="775" t="s">
        <v>1218</v>
      </c>
      <c r="C1041" s="1027" t="s">
        <v>1219</v>
      </c>
      <c r="D1041" s="1015"/>
      <c r="E1041" s="1016"/>
      <c r="F1041" s="728">
        <f>G1063</f>
        <v>20</v>
      </c>
      <c r="G1041" s="729" t="s">
        <v>122</v>
      </c>
      <c r="H1041" s="777" t="s">
        <v>1891</v>
      </c>
      <c r="I1041" s="690"/>
      <c r="J1041" s="690">
        <v>23</v>
      </c>
    </row>
    <row r="1042" spans="1:10" ht="12.75" customHeight="1">
      <c r="A1042" s="1028" t="s">
        <v>1802</v>
      </c>
      <c r="B1042" s="1015"/>
      <c r="C1042" s="1015"/>
      <c r="D1042" s="1015"/>
      <c r="E1042" s="1015"/>
      <c r="F1042" s="1015"/>
      <c r="G1042" s="1029"/>
      <c r="H1042" s="689"/>
      <c r="I1042" s="690"/>
      <c r="J1042" s="690"/>
    </row>
    <row r="1043" spans="1:10" ht="12.75" customHeight="1">
      <c r="A1043" s="732" t="s">
        <v>1480</v>
      </c>
      <c r="B1043" s="732" t="s">
        <v>46</v>
      </c>
      <c r="C1043" s="733" t="s">
        <v>1803</v>
      </c>
      <c r="D1043" s="732" t="s">
        <v>141</v>
      </c>
      <c r="E1043" s="734" t="s">
        <v>106</v>
      </c>
      <c r="F1043" s="735" t="s">
        <v>1804</v>
      </c>
      <c r="G1043" s="735" t="s">
        <v>1805</v>
      </c>
      <c r="H1043" s="689"/>
      <c r="I1043" s="690"/>
      <c r="J1043" s="690" t="s">
        <v>1804</v>
      </c>
    </row>
    <row r="1044" spans="1:10" ht="12.75" customHeight="1">
      <c r="A1044" s="771" t="s">
        <v>2016</v>
      </c>
      <c r="B1044" s="736" t="s">
        <v>1033</v>
      </c>
      <c r="C1044" s="737" t="s">
        <v>2028</v>
      </c>
      <c r="D1044" s="736" t="s">
        <v>1987</v>
      </c>
      <c r="E1044" s="738">
        <v>3.4000000000000002E-2</v>
      </c>
      <c r="F1044" s="704">
        <f t="shared" ref="F1044:F1046" si="152">J1044-J1044*$K$7</f>
        <v>6.0446790999999997</v>
      </c>
      <c r="G1044" s="739">
        <f t="shared" ref="G1044:G1046" si="153">IF(D1044="","",TRUNC(E1044*F1044,2))</f>
        <v>0.2</v>
      </c>
      <c r="H1044" s="689"/>
      <c r="I1044" s="690"/>
      <c r="J1044" s="690">
        <v>6.95</v>
      </c>
    </row>
    <row r="1045" spans="1:10" ht="12.75" customHeight="1">
      <c r="A1045" s="771" t="s">
        <v>2018</v>
      </c>
      <c r="B1045" s="736" t="s">
        <v>1033</v>
      </c>
      <c r="C1045" s="737" t="s">
        <v>2029</v>
      </c>
      <c r="D1045" s="736" t="s">
        <v>1753</v>
      </c>
      <c r="E1045" s="738">
        <v>6.0000000000000001E-3</v>
      </c>
      <c r="F1045" s="704">
        <f t="shared" si="152"/>
        <v>234.74228619999997</v>
      </c>
      <c r="G1045" s="739">
        <f t="shared" si="153"/>
        <v>1.4</v>
      </c>
      <c r="H1045" s="689"/>
      <c r="I1045" s="690"/>
      <c r="J1045" s="690">
        <v>269.89999999999998</v>
      </c>
    </row>
    <row r="1046" spans="1:10" ht="12.75" customHeight="1">
      <c r="A1046" s="771" t="s">
        <v>2019</v>
      </c>
      <c r="B1046" s="736" t="s">
        <v>1033</v>
      </c>
      <c r="C1046" s="737" t="s">
        <v>2030</v>
      </c>
      <c r="D1046" s="736" t="s">
        <v>2031</v>
      </c>
      <c r="E1046" s="738">
        <v>1</v>
      </c>
      <c r="F1046" s="704">
        <f t="shared" si="152"/>
        <v>6.0881660000000002</v>
      </c>
      <c r="G1046" s="739">
        <f t="shared" si="153"/>
        <v>6.08</v>
      </c>
      <c r="H1046" s="689"/>
      <c r="I1046" s="690"/>
      <c r="J1046" s="690">
        <v>7</v>
      </c>
    </row>
    <row r="1047" spans="1:10" ht="12.75" customHeight="1">
      <c r="A1047" s="736"/>
      <c r="B1047" s="736"/>
      <c r="C1047" s="737"/>
      <c r="D1047" s="736"/>
      <c r="E1047" s="738"/>
      <c r="F1047" s="739"/>
      <c r="G1047" s="739"/>
      <c r="H1047" s="689"/>
      <c r="I1047" s="690"/>
      <c r="J1047" s="690"/>
    </row>
    <row r="1048" spans="1:10" ht="12.75" customHeight="1">
      <c r="A1048" s="1030" t="s">
        <v>1806</v>
      </c>
      <c r="B1048" s="982"/>
      <c r="C1048" s="982"/>
      <c r="D1048" s="982"/>
      <c r="E1048" s="982"/>
      <c r="F1048" s="983"/>
      <c r="G1048" s="740">
        <f>SUM(G1044:G1047)</f>
        <v>7.68</v>
      </c>
      <c r="H1048" s="689"/>
      <c r="I1048" s="690"/>
      <c r="J1048" s="690"/>
    </row>
    <row r="1049" spans="1:10" ht="12.75" customHeight="1">
      <c r="A1049" s="741"/>
      <c r="B1049" s="742"/>
      <c r="C1049" s="743"/>
      <c r="D1049" s="744"/>
      <c r="E1049" s="745"/>
      <c r="F1049" s="746"/>
      <c r="G1049" s="747"/>
      <c r="H1049" s="689"/>
      <c r="I1049" s="690"/>
      <c r="J1049" s="690"/>
    </row>
    <row r="1050" spans="1:10" ht="12.75" customHeight="1">
      <c r="A1050" s="1031" t="s">
        <v>1570</v>
      </c>
      <c r="B1050" s="982"/>
      <c r="C1050" s="982"/>
      <c r="D1050" s="982"/>
      <c r="E1050" s="982"/>
      <c r="F1050" s="982"/>
      <c r="G1050" s="983"/>
      <c r="H1050" s="689"/>
      <c r="I1050" s="690"/>
      <c r="J1050" s="690"/>
    </row>
    <row r="1051" spans="1:10" ht="12.75" customHeight="1">
      <c r="A1051" s="732" t="s">
        <v>1480</v>
      </c>
      <c r="B1051" s="732" t="s">
        <v>46</v>
      </c>
      <c r="C1051" s="733" t="s">
        <v>1803</v>
      </c>
      <c r="D1051" s="732" t="s">
        <v>141</v>
      </c>
      <c r="E1051" s="734" t="s">
        <v>106</v>
      </c>
      <c r="F1051" s="735" t="s">
        <v>1804</v>
      </c>
      <c r="G1051" s="735" t="s">
        <v>1805</v>
      </c>
      <c r="H1051" s="689"/>
      <c r="I1051" s="690"/>
      <c r="J1051" s="690" t="s">
        <v>1804</v>
      </c>
    </row>
    <row r="1052" spans="1:10" ht="12.75" customHeight="1">
      <c r="A1052" s="771" t="s">
        <v>2032</v>
      </c>
      <c r="B1052" s="736" t="s">
        <v>1033</v>
      </c>
      <c r="C1052" s="737" t="s">
        <v>1695</v>
      </c>
      <c r="D1052" s="736" t="s">
        <v>1788</v>
      </c>
      <c r="E1052" s="738">
        <v>0.39200000000000002</v>
      </c>
      <c r="F1052" s="704">
        <f t="shared" ref="F1052:F1053" si="154">J1052-J1052*$K$7</f>
        <v>20.186618980000002</v>
      </c>
      <c r="G1052" s="739">
        <f t="shared" ref="G1052:G1054" si="155">IF(D1052="","",TRUNC(E1052*F1052,2))</f>
        <v>7.91</v>
      </c>
      <c r="H1052" s="689"/>
      <c r="I1052" s="690"/>
      <c r="J1052" s="690">
        <v>23.21</v>
      </c>
    </row>
    <row r="1053" spans="1:10" ht="12.75" customHeight="1">
      <c r="A1053" s="771" t="s">
        <v>2033</v>
      </c>
      <c r="B1053" s="736" t="s">
        <v>1033</v>
      </c>
      <c r="C1053" s="737" t="s">
        <v>1617</v>
      </c>
      <c r="D1053" s="736" t="s">
        <v>1788</v>
      </c>
      <c r="E1053" s="738">
        <v>0.29399999999999998</v>
      </c>
      <c r="F1053" s="704">
        <f t="shared" si="154"/>
        <v>15.02037526</v>
      </c>
      <c r="G1053" s="739">
        <f t="shared" si="155"/>
        <v>4.41</v>
      </c>
      <c r="H1053" s="689"/>
      <c r="I1053" s="690"/>
      <c r="J1053" s="690">
        <v>17.27</v>
      </c>
    </row>
    <row r="1054" spans="1:10" ht="12.75" customHeight="1">
      <c r="A1054" s="736"/>
      <c r="B1054" s="736"/>
      <c r="C1054" s="737"/>
      <c r="D1054" s="736"/>
      <c r="E1054" s="738"/>
      <c r="F1054" s="739"/>
      <c r="G1054" s="739" t="str">
        <f t="shared" si="155"/>
        <v/>
      </c>
      <c r="H1054" s="689"/>
      <c r="I1054" s="690"/>
      <c r="J1054" s="690"/>
    </row>
    <row r="1055" spans="1:10" ht="12.75" customHeight="1">
      <c r="A1055" s="1030" t="s">
        <v>1806</v>
      </c>
      <c r="B1055" s="982"/>
      <c r="C1055" s="982"/>
      <c r="D1055" s="982"/>
      <c r="E1055" s="982"/>
      <c r="F1055" s="983"/>
      <c r="G1055" s="740">
        <f>IF(F1052="","",(SUM(G1052:G1054)))</f>
        <v>12.32</v>
      </c>
      <c r="H1055" s="689"/>
      <c r="I1055" s="690"/>
      <c r="J1055" s="690"/>
    </row>
    <row r="1056" spans="1:10" ht="12.75" customHeight="1">
      <c r="A1056" s="741"/>
      <c r="B1056" s="742"/>
      <c r="C1056" s="748"/>
      <c r="D1056" s="742"/>
      <c r="E1056" s="749"/>
      <c r="F1056" s="750"/>
      <c r="G1056" s="747"/>
      <c r="H1056" s="689"/>
      <c r="I1056" s="690"/>
      <c r="J1056" s="690"/>
    </row>
    <row r="1057" spans="1:10" ht="12.75" customHeight="1">
      <c r="A1057" s="1031" t="s">
        <v>1807</v>
      </c>
      <c r="B1057" s="982"/>
      <c r="C1057" s="982"/>
      <c r="D1057" s="982"/>
      <c r="E1057" s="982"/>
      <c r="F1057" s="982"/>
      <c r="G1057" s="983"/>
      <c r="H1057" s="689"/>
      <c r="I1057" s="690"/>
      <c r="J1057" s="690"/>
    </row>
    <row r="1058" spans="1:10" ht="12.75" customHeight="1">
      <c r="A1058" s="732" t="s">
        <v>1480</v>
      </c>
      <c r="B1058" s="732" t="s">
        <v>46</v>
      </c>
      <c r="C1058" s="733" t="s">
        <v>1803</v>
      </c>
      <c r="D1058" s="732" t="s">
        <v>141</v>
      </c>
      <c r="E1058" s="734" t="s">
        <v>106</v>
      </c>
      <c r="F1058" s="735" t="s">
        <v>1804</v>
      </c>
      <c r="G1058" s="735" t="s">
        <v>1805</v>
      </c>
      <c r="H1058" s="689"/>
      <c r="I1058" s="690"/>
      <c r="J1058" s="690" t="s">
        <v>1804</v>
      </c>
    </row>
    <row r="1059" spans="1:10" ht="12.75" customHeight="1">
      <c r="A1059" s="736"/>
      <c r="B1059" s="736"/>
      <c r="C1059" s="737"/>
      <c r="D1059" s="736"/>
      <c r="E1059" s="738"/>
      <c r="F1059" s="739"/>
      <c r="G1059" s="739" t="str">
        <f t="shared" ref="G1059:G1060" si="156">IF(D1059="","",E1059*F1059)</f>
        <v/>
      </c>
      <c r="H1059" s="689"/>
      <c r="I1059" s="690"/>
      <c r="J1059" s="690"/>
    </row>
    <row r="1060" spans="1:10" ht="12.75" customHeight="1">
      <c r="A1060" s="736"/>
      <c r="B1060" s="736"/>
      <c r="C1060" s="737"/>
      <c r="D1060" s="736"/>
      <c r="E1060" s="738"/>
      <c r="F1060" s="739"/>
      <c r="G1060" s="739" t="str">
        <f t="shared" si="156"/>
        <v/>
      </c>
      <c r="H1060" s="689"/>
      <c r="I1060" s="690"/>
      <c r="J1060" s="690"/>
    </row>
    <row r="1061" spans="1:10" ht="12.75" customHeight="1">
      <c r="A1061" s="1030" t="s">
        <v>1806</v>
      </c>
      <c r="B1061" s="982"/>
      <c r="C1061" s="982"/>
      <c r="D1061" s="982"/>
      <c r="E1061" s="982"/>
      <c r="F1061" s="983"/>
      <c r="G1061" s="740">
        <f>SUM(G1059:G1060)</f>
        <v>0</v>
      </c>
      <c r="H1061" s="689"/>
      <c r="I1061" s="690"/>
      <c r="J1061" s="690"/>
    </row>
    <row r="1062" spans="1:10" ht="12.75" customHeight="1">
      <c r="A1062" s="741"/>
      <c r="B1062" s="742"/>
      <c r="C1062" s="751"/>
      <c r="D1062" s="752"/>
      <c r="E1062" s="753"/>
      <c r="F1062" s="754"/>
      <c r="G1062" s="755"/>
      <c r="H1062" s="689"/>
      <c r="I1062" s="690"/>
      <c r="J1062" s="690"/>
    </row>
    <row r="1063" spans="1:10" ht="12.75" customHeight="1">
      <c r="A1063" s="1032" t="s">
        <v>173</v>
      </c>
      <c r="B1063" s="982"/>
      <c r="C1063" s="982"/>
      <c r="D1063" s="982"/>
      <c r="E1063" s="982"/>
      <c r="F1063" s="1033"/>
      <c r="G1063" s="756">
        <f>SUM(G1048,G1055,G1061)</f>
        <v>20</v>
      </c>
      <c r="H1063" s="689"/>
      <c r="I1063" s="690"/>
      <c r="J1063" s="690"/>
    </row>
    <row r="1064" spans="1:10" ht="12.75" customHeight="1">
      <c r="A1064" s="757"/>
      <c r="B1064" s="757"/>
      <c r="C1064" s="758"/>
      <c r="D1064" s="757"/>
      <c r="E1064" s="759"/>
      <c r="F1064" s="760"/>
      <c r="G1064" s="760"/>
      <c r="H1064" s="689"/>
      <c r="I1064" s="690"/>
      <c r="J1064" s="690"/>
    </row>
    <row r="1065" spans="1:10" ht="12.75" customHeight="1">
      <c r="A1065" s="723" t="s">
        <v>46</v>
      </c>
      <c r="B1065" s="724" t="s">
        <v>37</v>
      </c>
      <c r="C1065" s="1025" t="s">
        <v>105</v>
      </c>
      <c r="D1065" s="1026"/>
      <c r="E1065" s="1026"/>
      <c r="F1065" s="1022"/>
      <c r="G1065" s="725" t="s">
        <v>40</v>
      </c>
      <c r="H1065" s="689"/>
      <c r="I1065" s="690"/>
      <c r="J1065" s="690"/>
    </row>
    <row r="1066" spans="1:10" ht="12.75" customHeight="1">
      <c r="A1066" s="726" t="s">
        <v>2034</v>
      </c>
      <c r="B1066" s="775" t="s">
        <v>72</v>
      </c>
      <c r="C1066" s="1027" t="s">
        <v>2035</v>
      </c>
      <c r="D1066" s="1015"/>
      <c r="E1066" s="1016"/>
      <c r="F1066" s="728">
        <f>G1088</f>
        <v>14</v>
      </c>
      <c r="G1066" s="729" t="s">
        <v>122</v>
      </c>
      <c r="H1066" s="777" t="s">
        <v>1891</v>
      </c>
      <c r="I1066" s="690"/>
      <c r="J1066" s="690">
        <v>16.09</v>
      </c>
    </row>
    <row r="1067" spans="1:10" ht="12.75" customHeight="1">
      <c r="A1067" s="1028" t="s">
        <v>1802</v>
      </c>
      <c r="B1067" s="1015"/>
      <c r="C1067" s="1015"/>
      <c r="D1067" s="1015"/>
      <c r="E1067" s="1015"/>
      <c r="F1067" s="1015"/>
      <c r="G1067" s="1029"/>
      <c r="H1067" s="689"/>
      <c r="I1067" s="690"/>
      <c r="J1067" s="690"/>
    </row>
    <row r="1068" spans="1:10" ht="12.75" customHeight="1">
      <c r="A1068" s="732" t="s">
        <v>1480</v>
      </c>
      <c r="B1068" s="732" t="s">
        <v>46</v>
      </c>
      <c r="C1068" s="733" t="s">
        <v>1803</v>
      </c>
      <c r="D1068" s="732" t="s">
        <v>141</v>
      </c>
      <c r="E1068" s="734" t="s">
        <v>106</v>
      </c>
      <c r="F1068" s="735" t="s">
        <v>1804</v>
      </c>
      <c r="G1068" s="735" t="s">
        <v>1805</v>
      </c>
      <c r="H1068" s="689"/>
      <c r="I1068" s="690"/>
      <c r="J1068" s="690" t="s">
        <v>1804</v>
      </c>
    </row>
    <row r="1069" spans="1:10" ht="12.75" customHeight="1">
      <c r="A1069" s="771" t="s">
        <v>1194</v>
      </c>
      <c r="B1069" s="736">
        <v>2051</v>
      </c>
      <c r="C1069" s="737" t="s">
        <v>2036</v>
      </c>
      <c r="D1069" s="736" t="s">
        <v>1697</v>
      </c>
      <c r="E1069" s="738">
        <v>0.224</v>
      </c>
      <c r="F1069" s="704">
        <f t="shared" ref="F1069:F1071" si="157">J1069-J1069*$K$7</f>
        <v>23.056754380000001</v>
      </c>
      <c r="G1069" s="739">
        <f t="shared" ref="G1069:G1071" si="158">IF(D1069="","",TRUNC(E1069*F1069,2))</f>
        <v>5.16</v>
      </c>
      <c r="H1069" s="689"/>
      <c r="I1069" s="690"/>
      <c r="J1069" s="690">
        <v>26.51</v>
      </c>
    </row>
    <row r="1070" spans="1:10" ht="12.75" customHeight="1">
      <c r="A1070" s="771" t="s">
        <v>1194</v>
      </c>
      <c r="B1070" s="736">
        <v>2294</v>
      </c>
      <c r="C1070" s="737" t="s">
        <v>2037</v>
      </c>
      <c r="D1070" s="736" t="s">
        <v>1697</v>
      </c>
      <c r="E1070" s="738">
        <v>0.12</v>
      </c>
      <c r="F1070" s="704">
        <f t="shared" si="157"/>
        <v>8.1059581600000001</v>
      </c>
      <c r="G1070" s="739">
        <f t="shared" si="158"/>
        <v>0.97</v>
      </c>
      <c r="H1070" s="689"/>
      <c r="I1070" s="690"/>
      <c r="J1070" s="690">
        <v>9.32</v>
      </c>
    </row>
    <row r="1071" spans="1:10" ht="12.75" customHeight="1">
      <c r="A1071" s="771" t="s">
        <v>1194</v>
      </c>
      <c r="B1071" s="736">
        <v>1674</v>
      </c>
      <c r="C1071" s="737" t="s">
        <v>2038</v>
      </c>
      <c r="D1071" s="736" t="s">
        <v>1347</v>
      </c>
      <c r="E1071" s="738">
        <v>0.1</v>
      </c>
      <c r="F1071" s="704">
        <f t="shared" si="157"/>
        <v>0.93061966000000007</v>
      </c>
      <c r="G1071" s="739">
        <f t="shared" si="158"/>
        <v>0.09</v>
      </c>
      <c r="H1071" s="689"/>
      <c r="I1071" s="690"/>
      <c r="J1071" s="690">
        <v>1.07</v>
      </c>
    </row>
    <row r="1072" spans="1:10" ht="12.75" customHeight="1">
      <c r="A1072" s="736"/>
      <c r="B1072" s="736"/>
      <c r="C1072" s="737"/>
      <c r="D1072" s="736"/>
      <c r="E1072" s="738"/>
      <c r="F1072" s="739"/>
      <c r="G1072" s="739"/>
      <c r="H1072" s="689"/>
      <c r="I1072" s="690"/>
      <c r="J1072" s="690"/>
    </row>
    <row r="1073" spans="1:10" ht="12.75" customHeight="1">
      <c r="A1073" s="1030" t="s">
        <v>1806</v>
      </c>
      <c r="B1073" s="982"/>
      <c r="C1073" s="982"/>
      <c r="D1073" s="982"/>
      <c r="E1073" s="982"/>
      <c r="F1073" s="983"/>
      <c r="G1073" s="740">
        <f>SUM(G1069:G1072)</f>
        <v>6.22</v>
      </c>
      <c r="H1073" s="689"/>
      <c r="I1073" s="690"/>
      <c r="J1073" s="690"/>
    </row>
    <row r="1074" spans="1:10" ht="12.75" customHeight="1">
      <c r="A1074" s="741"/>
      <c r="B1074" s="742"/>
      <c r="C1074" s="743"/>
      <c r="D1074" s="744"/>
      <c r="E1074" s="745"/>
      <c r="F1074" s="746"/>
      <c r="G1074" s="747"/>
      <c r="H1074" s="689"/>
      <c r="I1074" s="690"/>
      <c r="J1074" s="690"/>
    </row>
    <row r="1075" spans="1:10" ht="12.75" customHeight="1">
      <c r="A1075" s="1031" t="s">
        <v>1570</v>
      </c>
      <c r="B1075" s="982"/>
      <c r="C1075" s="982"/>
      <c r="D1075" s="982"/>
      <c r="E1075" s="982"/>
      <c r="F1075" s="982"/>
      <c r="G1075" s="983"/>
      <c r="H1075" s="689"/>
      <c r="I1075" s="690"/>
      <c r="J1075" s="690"/>
    </row>
    <row r="1076" spans="1:10" ht="12.75" customHeight="1">
      <c r="A1076" s="732" t="s">
        <v>1480</v>
      </c>
      <c r="B1076" s="732" t="s">
        <v>46</v>
      </c>
      <c r="C1076" s="733" t="s">
        <v>1803</v>
      </c>
      <c r="D1076" s="732" t="s">
        <v>141</v>
      </c>
      <c r="E1076" s="734" t="s">
        <v>106</v>
      </c>
      <c r="F1076" s="735" t="s">
        <v>1804</v>
      </c>
      <c r="G1076" s="735" t="s">
        <v>1805</v>
      </c>
      <c r="H1076" s="689"/>
      <c r="I1076" s="690"/>
      <c r="J1076" s="690" t="s">
        <v>1804</v>
      </c>
    </row>
    <row r="1077" spans="1:10" ht="12.75" customHeight="1">
      <c r="A1077" s="771" t="s">
        <v>1194</v>
      </c>
      <c r="B1077" s="767" t="s">
        <v>2039</v>
      </c>
      <c r="C1077" s="737" t="s">
        <v>2002</v>
      </c>
      <c r="D1077" s="736" t="s">
        <v>1522</v>
      </c>
      <c r="E1077" s="738">
        <v>8.2199999999999995E-2</v>
      </c>
      <c r="F1077" s="704">
        <f t="shared" ref="F1077:F1078" si="159">J1077-J1077*$K$7</f>
        <v>13.098254280000001</v>
      </c>
      <c r="G1077" s="739">
        <f t="shared" ref="G1077:G1079" si="160">IF(D1077="","",TRUNC(E1077*F1077,2))</f>
        <v>1.07</v>
      </c>
      <c r="H1077" s="689"/>
      <c r="I1077" s="690"/>
      <c r="J1077" s="690">
        <v>15.06</v>
      </c>
    </row>
    <row r="1078" spans="1:10" ht="12.75" customHeight="1">
      <c r="A1078" s="771" t="s">
        <v>1194</v>
      </c>
      <c r="B1078" s="767" t="s">
        <v>2040</v>
      </c>
      <c r="C1078" s="737" t="s">
        <v>2001</v>
      </c>
      <c r="D1078" s="736" t="s">
        <v>1522</v>
      </c>
      <c r="E1078" s="738">
        <v>0.3463</v>
      </c>
      <c r="F1078" s="704">
        <f t="shared" si="159"/>
        <v>19.395157400000002</v>
      </c>
      <c r="G1078" s="739">
        <f t="shared" si="160"/>
        <v>6.71</v>
      </c>
      <c r="H1078" s="689"/>
      <c r="I1078" s="690"/>
      <c r="J1078" s="690">
        <v>22.3</v>
      </c>
    </row>
    <row r="1079" spans="1:10" ht="12.75" customHeight="1">
      <c r="A1079" s="736"/>
      <c r="B1079" s="736"/>
      <c r="C1079" s="737"/>
      <c r="D1079" s="736"/>
      <c r="E1079" s="738"/>
      <c r="F1079" s="739"/>
      <c r="G1079" s="739" t="str">
        <f t="shared" si="160"/>
        <v/>
      </c>
      <c r="H1079" s="689"/>
      <c r="I1079" s="690"/>
      <c r="J1079" s="690"/>
    </row>
    <row r="1080" spans="1:10" ht="12.75" customHeight="1">
      <c r="A1080" s="1030" t="s">
        <v>1806</v>
      </c>
      <c r="B1080" s="982"/>
      <c r="C1080" s="982"/>
      <c r="D1080" s="982"/>
      <c r="E1080" s="982"/>
      <c r="F1080" s="983"/>
      <c r="G1080" s="740">
        <f>IF(F1077="","",(SUM(G1077:G1079)))</f>
        <v>7.78</v>
      </c>
      <c r="H1080" s="689"/>
      <c r="I1080" s="690"/>
      <c r="J1080" s="690"/>
    </row>
    <row r="1081" spans="1:10" ht="12.75" customHeight="1">
      <c r="A1081" s="741"/>
      <c r="B1081" s="742"/>
      <c r="C1081" s="748"/>
      <c r="D1081" s="742"/>
      <c r="E1081" s="749"/>
      <c r="F1081" s="750"/>
      <c r="G1081" s="747"/>
      <c r="H1081" s="689"/>
      <c r="I1081" s="690"/>
      <c r="J1081" s="690"/>
    </row>
    <row r="1082" spans="1:10" ht="12.75" customHeight="1">
      <c r="A1082" s="1031" t="s">
        <v>1807</v>
      </c>
      <c r="B1082" s="982"/>
      <c r="C1082" s="982"/>
      <c r="D1082" s="982"/>
      <c r="E1082" s="982"/>
      <c r="F1082" s="982"/>
      <c r="G1082" s="983"/>
      <c r="H1082" s="689"/>
      <c r="I1082" s="690"/>
      <c r="J1082" s="690"/>
    </row>
    <row r="1083" spans="1:10" ht="12.75" customHeight="1">
      <c r="A1083" s="732" t="s">
        <v>1480</v>
      </c>
      <c r="B1083" s="732" t="s">
        <v>46</v>
      </c>
      <c r="C1083" s="733" t="s">
        <v>1803</v>
      </c>
      <c r="D1083" s="732" t="s">
        <v>141</v>
      </c>
      <c r="E1083" s="734" t="s">
        <v>106</v>
      </c>
      <c r="F1083" s="735" t="s">
        <v>1804</v>
      </c>
      <c r="G1083" s="735" t="s">
        <v>1805</v>
      </c>
      <c r="H1083" s="689"/>
      <c r="I1083" s="690"/>
      <c r="J1083" s="690" t="s">
        <v>1804</v>
      </c>
    </row>
    <row r="1084" spans="1:10" ht="12.75" customHeight="1">
      <c r="A1084" s="736"/>
      <c r="B1084" s="736"/>
      <c r="C1084" s="737"/>
      <c r="D1084" s="736"/>
      <c r="E1084" s="738"/>
      <c r="F1084" s="739"/>
      <c r="G1084" s="739" t="str">
        <f t="shared" ref="G1084:G1085" si="161">IF(D1084="","",E1084*F1084)</f>
        <v/>
      </c>
      <c r="H1084" s="689"/>
      <c r="I1084" s="690"/>
      <c r="J1084" s="690"/>
    </row>
    <row r="1085" spans="1:10" ht="12.75" customHeight="1">
      <c r="A1085" s="736"/>
      <c r="B1085" s="736"/>
      <c r="C1085" s="737"/>
      <c r="D1085" s="736"/>
      <c r="E1085" s="738"/>
      <c r="F1085" s="739"/>
      <c r="G1085" s="739" t="str">
        <f t="shared" si="161"/>
        <v/>
      </c>
      <c r="H1085" s="689"/>
      <c r="I1085" s="690"/>
      <c r="J1085" s="690"/>
    </row>
    <row r="1086" spans="1:10" ht="12.75" customHeight="1">
      <c r="A1086" s="1030" t="s">
        <v>1806</v>
      </c>
      <c r="B1086" s="982"/>
      <c r="C1086" s="982"/>
      <c r="D1086" s="982"/>
      <c r="E1086" s="982"/>
      <c r="F1086" s="983"/>
      <c r="G1086" s="740">
        <f>SUM(G1084:G1085)</f>
        <v>0</v>
      </c>
      <c r="H1086" s="689"/>
      <c r="I1086" s="690"/>
      <c r="J1086" s="690"/>
    </row>
    <row r="1087" spans="1:10" ht="12.75" customHeight="1">
      <c r="A1087" s="741"/>
      <c r="B1087" s="742"/>
      <c r="C1087" s="751"/>
      <c r="D1087" s="752"/>
      <c r="E1087" s="753"/>
      <c r="F1087" s="754"/>
      <c r="G1087" s="755"/>
      <c r="H1087" s="689"/>
      <c r="I1087" s="690"/>
      <c r="J1087" s="690"/>
    </row>
    <row r="1088" spans="1:10" ht="12.75" customHeight="1">
      <c r="A1088" s="1032" t="s">
        <v>173</v>
      </c>
      <c r="B1088" s="982"/>
      <c r="C1088" s="982"/>
      <c r="D1088" s="982"/>
      <c r="E1088" s="982"/>
      <c r="F1088" s="1033"/>
      <c r="G1088" s="756">
        <f>SUM(G1073,G1080,G1086)</f>
        <v>14</v>
      </c>
      <c r="H1088" s="689"/>
      <c r="I1088" s="690"/>
      <c r="J1088" s="690"/>
    </row>
    <row r="1089" spans="1:10" ht="12.75" customHeight="1">
      <c r="A1089" s="757"/>
      <c r="B1089" s="757"/>
      <c r="C1089" s="758"/>
      <c r="D1089" s="757"/>
      <c r="E1089" s="759"/>
      <c r="F1089" s="760"/>
      <c r="G1089" s="760"/>
      <c r="H1089" s="689"/>
      <c r="I1089" s="690"/>
      <c r="J1089" s="690"/>
    </row>
    <row r="1090" spans="1:10" ht="12.75" customHeight="1">
      <c r="A1090" s="757"/>
      <c r="B1090" s="757"/>
      <c r="C1090" s="758"/>
      <c r="D1090" s="757"/>
      <c r="E1090" s="759"/>
      <c r="F1090" s="760"/>
      <c r="G1090" s="760"/>
      <c r="H1090" s="689"/>
      <c r="I1090" s="690"/>
      <c r="J1090" s="690"/>
    </row>
    <row r="1091" spans="1:10" ht="12.75" customHeight="1">
      <c r="A1091" s="757"/>
      <c r="B1091" s="757"/>
      <c r="C1091" s="758"/>
      <c r="D1091" s="757"/>
      <c r="E1091" s="759"/>
      <c r="F1091" s="760"/>
      <c r="G1091" s="760"/>
      <c r="H1091" s="689"/>
      <c r="I1091" s="690"/>
      <c r="J1091" s="690"/>
    </row>
    <row r="1092" spans="1:10" ht="12.75" customHeight="1">
      <c r="A1092" s="757"/>
      <c r="B1092" s="757"/>
      <c r="C1092" s="758"/>
      <c r="D1092" s="757"/>
      <c r="E1092" s="759"/>
      <c r="F1092" s="760"/>
      <c r="G1092" s="760"/>
      <c r="H1092" s="689"/>
      <c r="I1092" s="690"/>
      <c r="J1092" s="690"/>
    </row>
    <row r="1093" spans="1:10" ht="12.75" customHeight="1">
      <c r="A1093" s="757"/>
      <c r="B1093" s="757"/>
      <c r="C1093" s="758"/>
      <c r="D1093" s="757"/>
      <c r="E1093" s="759"/>
      <c r="F1093" s="760"/>
      <c r="G1093" s="760"/>
      <c r="H1093" s="689"/>
      <c r="I1093" s="690"/>
      <c r="J1093" s="690"/>
    </row>
    <row r="1094" spans="1:10" ht="12.75" customHeight="1">
      <c r="A1094" s="757"/>
      <c r="B1094" s="757"/>
      <c r="C1094" s="758"/>
      <c r="D1094" s="757"/>
      <c r="E1094" s="759"/>
      <c r="F1094" s="760"/>
      <c r="G1094" s="760"/>
      <c r="H1094" s="689"/>
      <c r="I1094" s="690"/>
      <c r="J1094" s="690"/>
    </row>
    <row r="1095" spans="1:10" ht="12.75" customHeight="1">
      <c r="A1095" s="757"/>
      <c r="B1095" s="757"/>
      <c r="C1095" s="758"/>
      <c r="D1095" s="757"/>
      <c r="E1095" s="759"/>
      <c r="F1095" s="760"/>
      <c r="G1095" s="760"/>
      <c r="H1095" s="689"/>
      <c r="I1095" s="690"/>
      <c r="J1095" s="690"/>
    </row>
    <row r="1096" spans="1:10" ht="12.75" customHeight="1">
      <c r="A1096" s="757"/>
      <c r="B1096" s="757"/>
      <c r="C1096" s="758"/>
      <c r="D1096" s="757"/>
      <c r="E1096" s="759"/>
      <c r="F1096" s="760"/>
      <c r="G1096" s="760"/>
      <c r="H1096" s="689"/>
      <c r="I1096" s="690"/>
      <c r="J1096" s="690"/>
    </row>
    <row r="1097" spans="1:10" ht="12.75" customHeight="1">
      <c r="A1097" s="757"/>
      <c r="B1097" s="757"/>
      <c r="C1097" s="758"/>
      <c r="D1097" s="757"/>
      <c r="E1097" s="759"/>
      <c r="F1097" s="760"/>
      <c r="G1097" s="760"/>
      <c r="H1097" s="689"/>
      <c r="I1097" s="690"/>
      <c r="J1097" s="690"/>
    </row>
    <row r="1098" spans="1:10" ht="12.75" customHeight="1">
      <c r="A1098" s="757"/>
      <c r="B1098" s="757"/>
      <c r="C1098" s="758"/>
      <c r="D1098" s="757"/>
      <c r="E1098" s="759"/>
      <c r="F1098" s="760"/>
      <c r="G1098" s="760"/>
      <c r="H1098" s="689"/>
      <c r="I1098" s="690"/>
      <c r="J1098" s="690"/>
    </row>
    <row r="1099" spans="1:10" ht="12.75" customHeight="1">
      <c r="A1099" s="757"/>
      <c r="B1099" s="757"/>
      <c r="C1099" s="758"/>
      <c r="D1099" s="757"/>
      <c r="E1099" s="759"/>
      <c r="F1099" s="760"/>
      <c r="G1099" s="760"/>
      <c r="H1099" s="689"/>
      <c r="I1099" s="690"/>
      <c r="J1099" s="690"/>
    </row>
    <row r="1100" spans="1:10" ht="12.75" customHeight="1">
      <c r="A1100" s="757"/>
      <c r="B1100" s="757"/>
      <c r="C1100" s="758"/>
      <c r="D1100" s="757"/>
      <c r="E1100" s="759"/>
      <c r="F1100" s="760"/>
      <c r="G1100" s="760"/>
      <c r="H1100" s="689"/>
      <c r="I1100" s="690"/>
      <c r="J1100" s="690"/>
    </row>
    <row r="1101" spans="1:10" ht="12.75" customHeight="1">
      <c r="A1101" s="757"/>
      <c r="B1101" s="757"/>
      <c r="C1101" s="758"/>
      <c r="D1101" s="757"/>
      <c r="E1101" s="759"/>
      <c r="F1101" s="760"/>
      <c r="G1101" s="760"/>
      <c r="H1101" s="689"/>
      <c r="I1101" s="690"/>
      <c r="J1101" s="690"/>
    </row>
    <row r="1102" spans="1:10" ht="12.75" customHeight="1">
      <c r="A1102" s="723" t="s">
        <v>46</v>
      </c>
      <c r="B1102" s="724" t="s">
        <v>37</v>
      </c>
      <c r="C1102" s="1025" t="s">
        <v>105</v>
      </c>
      <c r="D1102" s="1026"/>
      <c r="E1102" s="1026"/>
      <c r="F1102" s="1022"/>
      <c r="G1102" s="725" t="s">
        <v>40</v>
      </c>
      <c r="H1102" s="689"/>
      <c r="I1102" s="690"/>
      <c r="J1102" s="690"/>
    </row>
    <row r="1103" spans="1:10" ht="12.75" customHeight="1">
      <c r="A1103" s="776" t="s">
        <v>2041</v>
      </c>
      <c r="B1103" s="727" t="s">
        <v>1224</v>
      </c>
      <c r="C1103" s="1027" t="s">
        <v>2042</v>
      </c>
      <c r="D1103" s="1015"/>
      <c r="E1103" s="1016"/>
      <c r="F1103" s="728">
        <f>G1127</f>
        <v>1422.3200000000002</v>
      </c>
      <c r="G1103" s="729" t="s">
        <v>141</v>
      </c>
      <c r="H1103" s="787">
        <v>45078</v>
      </c>
      <c r="I1103" s="690"/>
      <c r="J1103" s="690">
        <v>1635.38</v>
      </c>
    </row>
    <row r="1104" spans="1:10" ht="12.75" customHeight="1">
      <c r="A1104" s="1028" t="s">
        <v>1802</v>
      </c>
      <c r="B1104" s="1015"/>
      <c r="C1104" s="1015"/>
      <c r="D1104" s="1015"/>
      <c r="E1104" s="1015"/>
      <c r="F1104" s="1015"/>
      <c r="G1104" s="1029"/>
      <c r="H1104" s="689"/>
      <c r="I1104" s="690"/>
      <c r="J1104" s="690"/>
    </row>
    <row r="1105" spans="1:10" ht="12.75" customHeight="1">
      <c r="A1105" s="732" t="s">
        <v>1480</v>
      </c>
      <c r="B1105" s="732" t="s">
        <v>46</v>
      </c>
      <c r="C1105" s="733" t="s">
        <v>1803</v>
      </c>
      <c r="D1105" s="732" t="s">
        <v>141</v>
      </c>
      <c r="E1105" s="734" t="s">
        <v>106</v>
      </c>
      <c r="F1105" s="735" t="s">
        <v>1804</v>
      </c>
      <c r="G1105" s="735" t="s">
        <v>1805</v>
      </c>
      <c r="H1105" s="689"/>
      <c r="I1105" s="690"/>
      <c r="J1105" s="690" t="s">
        <v>1804</v>
      </c>
    </row>
    <row r="1106" spans="1:10" ht="12.75" customHeight="1">
      <c r="A1106" s="736" t="s">
        <v>1033</v>
      </c>
      <c r="B1106" s="767" t="s">
        <v>2043</v>
      </c>
      <c r="C1106" s="788" t="s">
        <v>2044</v>
      </c>
      <c r="D1106" s="736" t="s">
        <v>1987</v>
      </c>
      <c r="E1106" s="789">
        <v>0.6</v>
      </c>
      <c r="F1106" s="739">
        <f t="shared" ref="F1106:F1112" si="162">J1106-J1106*$K$7</f>
        <v>1.9134236000000002</v>
      </c>
      <c r="G1106" s="739">
        <f t="shared" ref="G1106:G1112" si="163">TRUNC(E1106*F1106,2)</f>
        <v>1.1399999999999999</v>
      </c>
      <c r="H1106" s="689"/>
      <c r="I1106" s="690"/>
      <c r="J1106" s="690">
        <v>2.2000000000000002</v>
      </c>
    </row>
    <row r="1107" spans="1:10" ht="12.75" customHeight="1">
      <c r="A1107" s="736" t="s">
        <v>1033</v>
      </c>
      <c r="B1107" s="736">
        <v>2901</v>
      </c>
      <c r="C1107" s="788" t="s">
        <v>2045</v>
      </c>
      <c r="D1107" s="736" t="s">
        <v>1753</v>
      </c>
      <c r="E1107" s="789">
        <v>1</v>
      </c>
      <c r="F1107" s="739">
        <f t="shared" si="162"/>
        <v>371.79560024</v>
      </c>
      <c r="G1107" s="739">
        <f t="shared" si="163"/>
        <v>371.79</v>
      </c>
      <c r="H1107" s="689"/>
      <c r="I1107" s="690"/>
      <c r="J1107" s="690">
        <v>427.48</v>
      </c>
    </row>
    <row r="1108" spans="1:10" ht="12.75" customHeight="1">
      <c r="A1108" s="736" t="s">
        <v>1033</v>
      </c>
      <c r="B1108" s="736">
        <v>4300</v>
      </c>
      <c r="C1108" s="788" t="s">
        <v>2046</v>
      </c>
      <c r="D1108" s="736" t="s">
        <v>1753</v>
      </c>
      <c r="E1108" s="789">
        <v>1</v>
      </c>
      <c r="F1108" s="739">
        <f t="shared" si="162"/>
        <v>2.0612790599999999</v>
      </c>
      <c r="G1108" s="739">
        <f t="shared" si="163"/>
        <v>2.06</v>
      </c>
      <c r="H1108" s="689"/>
      <c r="I1108" s="690"/>
      <c r="J1108" s="690">
        <v>2.37</v>
      </c>
    </row>
    <row r="1109" spans="1:10" ht="12.75" customHeight="1">
      <c r="A1109" s="736" t="s">
        <v>1033</v>
      </c>
      <c r="B1109" s="736">
        <v>4460</v>
      </c>
      <c r="C1109" s="788" t="s">
        <v>2047</v>
      </c>
      <c r="D1109" s="736" t="s">
        <v>1753</v>
      </c>
      <c r="E1109" s="789">
        <v>1</v>
      </c>
      <c r="F1109" s="739">
        <f t="shared" si="162"/>
        <v>164.380482</v>
      </c>
      <c r="G1109" s="739">
        <f t="shared" si="163"/>
        <v>164.38</v>
      </c>
      <c r="H1109" s="689"/>
      <c r="I1109" s="690"/>
      <c r="J1109" s="690">
        <v>189</v>
      </c>
    </row>
    <row r="1110" spans="1:10" ht="12.75" customHeight="1">
      <c r="A1110" s="736" t="s">
        <v>1033</v>
      </c>
      <c r="B1110" s="736">
        <v>14201</v>
      </c>
      <c r="C1110" s="788" t="s">
        <v>2048</v>
      </c>
      <c r="D1110" s="736" t="s">
        <v>1753</v>
      </c>
      <c r="E1110" s="789">
        <v>2</v>
      </c>
      <c r="F1110" s="739">
        <f t="shared" si="162"/>
        <v>0.13915808000000002</v>
      </c>
      <c r="G1110" s="739">
        <f t="shared" si="163"/>
        <v>0.27</v>
      </c>
      <c r="H1110" s="689"/>
      <c r="I1110" s="690"/>
      <c r="J1110" s="690">
        <v>0.16</v>
      </c>
    </row>
    <row r="1111" spans="1:10" ht="12.75" customHeight="1">
      <c r="A1111" s="736" t="s">
        <v>1033</v>
      </c>
      <c r="B1111" s="736">
        <v>28183</v>
      </c>
      <c r="C1111" s="737" t="s">
        <v>2049</v>
      </c>
      <c r="D1111" s="736" t="s">
        <v>1753</v>
      </c>
      <c r="E1111" s="789">
        <v>1</v>
      </c>
      <c r="F1111" s="739">
        <f t="shared" si="162"/>
        <v>695.70342619999997</v>
      </c>
      <c r="G1111" s="739">
        <f t="shared" si="163"/>
        <v>695.7</v>
      </c>
      <c r="H1111" s="689"/>
      <c r="I1111" s="690"/>
      <c r="J1111" s="690">
        <v>799.9</v>
      </c>
    </row>
    <row r="1112" spans="1:10" ht="12.75" customHeight="1">
      <c r="A1112" s="736" t="s">
        <v>1033</v>
      </c>
      <c r="B1112" s="736">
        <v>40171</v>
      </c>
      <c r="C1112" s="737" t="s">
        <v>2050</v>
      </c>
      <c r="D1112" s="736" t="s">
        <v>141</v>
      </c>
      <c r="E1112" s="789">
        <v>1</v>
      </c>
      <c r="F1112" s="739">
        <f t="shared" si="162"/>
        <v>60.707712399999998</v>
      </c>
      <c r="G1112" s="739">
        <f t="shared" si="163"/>
        <v>60.7</v>
      </c>
      <c r="H1112" s="689"/>
      <c r="I1112" s="690"/>
      <c r="J1112" s="690">
        <v>69.8</v>
      </c>
    </row>
    <row r="1113" spans="1:10" ht="12.75" customHeight="1">
      <c r="A1113" s="1030" t="s">
        <v>1806</v>
      </c>
      <c r="B1113" s="982"/>
      <c r="C1113" s="982"/>
      <c r="D1113" s="982"/>
      <c r="E1113" s="982"/>
      <c r="F1113" s="983"/>
      <c r="G1113" s="740">
        <f>SUM(G1106:G1112)</f>
        <v>1296.0400000000002</v>
      </c>
      <c r="H1113" s="689"/>
      <c r="I1113" s="690"/>
      <c r="J1113" s="690"/>
    </row>
    <row r="1114" spans="1:10" ht="12.75" customHeight="1">
      <c r="A1114" s="741"/>
      <c r="B1114" s="742"/>
      <c r="C1114" s="743"/>
      <c r="D1114" s="744"/>
      <c r="E1114" s="745"/>
      <c r="F1114" s="746"/>
      <c r="G1114" s="747"/>
      <c r="H1114" s="689"/>
      <c r="I1114" s="690"/>
      <c r="J1114" s="690"/>
    </row>
    <row r="1115" spans="1:10" ht="12.75" customHeight="1">
      <c r="A1115" s="1031" t="s">
        <v>1570</v>
      </c>
      <c r="B1115" s="982"/>
      <c r="C1115" s="982"/>
      <c r="D1115" s="982"/>
      <c r="E1115" s="982"/>
      <c r="F1115" s="982"/>
      <c r="G1115" s="983"/>
      <c r="H1115" s="689"/>
      <c r="I1115" s="690"/>
      <c r="J1115" s="690"/>
    </row>
    <row r="1116" spans="1:10" ht="12.75" customHeight="1">
      <c r="A1116" s="732" t="s">
        <v>1480</v>
      </c>
      <c r="B1116" s="732" t="s">
        <v>46</v>
      </c>
      <c r="C1116" s="733" t="s">
        <v>1803</v>
      </c>
      <c r="D1116" s="732" t="s">
        <v>141</v>
      </c>
      <c r="E1116" s="734" t="s">
        <v>106</v>
      </c>
      <c r="F1116" s="735" t="s">
        <v>1804</v>
      </c>
      <c r="G1116" s="735" t="s">
        <v>1805</v>
      </c>
      <c r="H1116" s="689"/>
      <c r="I1116" s="690"/>
      <c r="J1116" s="690" t="s">
        <v>1804</v>
      </c>
    </row>
    <row r="1117" spans="1:10" ht="12.75" customHeight="1">
      <c r="A1117" s="736" t="s">
        <v>1033</v>
      </c>
      <c r="B1117" s="790">
        <v>88248</v>
      </c>
      <c r="C1117" s="737" t="s">
        <v>2051</v>
      </c>
      <c r="D1117" s="736" t="s">
        <v>1788</v>
      </c>
      <c r="E1117" s="770">
        <v>3.9980000000000002</v>
      </c>
      <c r="F1117" s="739">
        <f t="shared" ref="F1117:F1118" si="164">J1117-J1117*$K$7</f>
        <v>14.68987482</v>
      </c>
      <c r="G1117" s="739">
        <f t="shared" ref="G1117:G1118" si="165">TRUNC(E1117*F1117,2)</f>
        <v>58.73</v>
      </c>
      <c r="H1117" s="689"/>
      <c r="I1117" s="690"/>
      <c r="J1117" s="690">
        <v>16.89</v>
      </c>
    </row>
    <row r="1118" spans="1:10" ht="12.75" customHeight="1">
      <c r="A1118" s="736" t="s">
        <v>1033</v>
      </c>
      <c r="B1118" s="790">
        <v>88267</v>
      </c>
      <c r="C1118" s="737" t="s">
        <v>2052</v>
      </c>
      <c r="D1118" s="736" t="s">
        <v>1788</v>
      </c>
      <c r="E1118" s="738">
        <v>3.6179999999999999</v>
      </c>
      <c r="F1118" s="739">
        <f t="shared" si="164"/>
        <v>18.673274859999999</v>
      </c>
      <c r="G1118" s="739">
        <f t="shared" si="165"/>
        <v>67.55</v>
      </c>
      <c r="H1118" s="689"/>
      <c r="I1118" s="690"/>
      <c r="J1118" s="690">
        <v>21.47</v>
      </c>
    </row>
    <row r="1119" spans="1:10" ht="12.75" customHeight="1">
      <c r="A1119" s="736"/>
      <c r="B1119" s="736"/>
      <c r="C1119" s="737"/>
      <c r="D1119" s="736"/>
      <c r="E1119" s="738"/>
      <c r="F1119" s="739"/>
      <c r="G1119" s="739"/>
      <c r="H1119" s="689"/>
      <c r="I1119" s="690"/>
      <c r="J1119" s="690"/>
    </row>
    <row r="1120" spans="1:10" ht="12.75" customHeight="1">
      <c r="A1120" s="1030" t="s">
        <v>1806</v>
      </c>
      <c r="B1120" s="982"/>
      <c r="C1120" s="982"/>
      <c r="D1120" s="982"/>
      <c r="E1120" s="982"/>
      <c r="F1120" s="983"/>
      <c r="G1120" s="740">
        <f>SUM(G1117:G1119)</f>
        <v>126.28</v>
      </c>
      <c r="H1120" s="689"/>
      <c r="I1120" s="690"/>
      <c r="J1120" s="690"/>
    </row>
    <row r="1121" spans="1:10" ht="12.75" customHeight="1">
      <c r="A1121" s="741"/>
      <c r="B1121" s="742"/>
      <c r="C1121" s="748"/>
      <c r="D1121" s="742"/>
      <c r="E1121" s="749"/>
      <c r="F1121" s="750"/>
      <c r="G1121" s="747"/>
      <c r="H1121" s="689"/>
      <c r="I1121" s="690"/>
      <c r="J1121" s="690"/>
    </row>
    <row r="1122" spans="1:10" ht="12.75" customHeight="1">
      <c r="A1122" s="1031" t="s">
        <v>1807</v>
      </c>
      <c r="B1122" s="982"/>
      <c r="C1122" s="982"/>
      <c r="D1122" s="982"/>
      <c r="E1122" s="982"/>
      <c r="F1122" s="982"/>
      <c r="G1122" s="983"/>
      <c r="H1122" s="689"/>
      <c r="I1122" s="690"/>
      <c r="J1122" s="690"/>
    </row>
    <row r="1123" spans="1:10" ht="12.75" customHeight="1">
      <c r="A1123" s="732" t="s">
        <v>1480</v>
      </c>
      <c r="B1123" s="732" t="s">
        <v>46</v>
      </c>
      <c r="C1123" s="733" t="s">
        <v>1803</v>
      </c>
      <c r="D1123" s="732" t="s">
        <v>141</v>
      </c>
      <c r="E1123" s="734" t="s">
        <v>106</v>
      </c>
      <c r="F1123" s="735" t="s">
        <v>1804</v>
      </c>
      <c r="G1123" s="735" t="s">
        <v>1805</v>
      </c>
      <c r="H1123" s="689"/>
      <c r="I1123" s="690"/>
      <c r="J1123" s="690" t="s">
        <v>1804</v>
      </c>
    </row>
    <row r="1124" spans="1:10" ht="12.75" customHeight="1">
      <c r="A1124" s="736"/>
      <c r="B1124" s="736"/>
      <c r="C1124" s="737" t="str">
        <f>IF(B1124="","",IF(A1124="SINAPI",VLOOKUP(B1124,'Referência NÃO DESONERADO'!$A:$D,2,0),IF(A1124="COTAÇÃO",VLOOKUP(B1124,'Mapa Cotações'!$A:$N,2,0))))</f>
        <v/>
      </c>
      <c r="D1124" s="736" t="str">
        <f>IF(B1124="","",IF(A1124="SINAPI",VLOOKUP(B1124,'Referência NÃO DESONERADO'!$A:$D,3,0),IF(A1124="COTAÇÃO",VLOOKUP(B1124,'Mapa Cotações'!$A:$N,3,0))))</f>
        <v/>
      </c>
      <c r="E1124" s="738"/>
      <c r="F1124" s="739" t="str">
        <f>IF(B1124="","",IF('Planilha Orçamentária'!$H$2="NÃO DESONERADO",(IF(A1124="SINAPI",VLOOKUP(B1124,'Referência NÃO DESONERADO'!$A:$D,4,0),IF(A1124="ORSE",VLOOKUP(B1124,'Referência NÃO DESONERADO'!$F:$I,4,0),IF(A1124="COTAÇÃO",VLOOKUP(B1124,'Mapa Cotações'!$A:$N,13,0))))),(IF(A1124="SINAPI",VLOOKUP(B1124,'Referência DESONERADO'!$A:$D,4,0),IF(A1124="ORSE",VLOOKUP(B1124,'Referência DESONERADO'!$F:$I,4,0),IF(A1124="COTAÇÃO",VLOOKUP(B1124,'Mapa Cotações'!$A:$N,13,0)))))))</f>
        <v/>
      </c>
      <c r="G1124" s="739" t="str">
        <f>IF(D1124="","",E1124*F1124)</f>
        <v/>
      </c>
      <c r="H1124" s="689"/>
      <c r="I1124" s="690"/>
      <c r="J1124" s="690" t="s">
        <v>2</v>
      </c>
    </row>
    <row r="1125" spans="1:10" ht="12.75" customHeight="1">
      <c r="A1125" s="1030" t="s">
        <v>1806</v>
      </c>
      <c r="B1125" s="982"/>
      <c r="C1125" s="982"/>
      <c r="D1125" s="982"/>
      <c r="E1125" s="982"/>
      <c r="F1125" s="983"/>
      <c r="G1125" s="740">
        <f>SUM(G1124)</f>
        <v>0</v>
      </c>
      <c r="H1125" s="689"/>
      <c r="I1125" s="690"/>
      <c r="J1125" s="690"/>
    </row>
    <row r="1126" spans="1:10" ht="12.75" customHeight="1">
      <c r="A1126" s="741"/>
      <c r="B1126" s="742"/>
      <c r="C1126" s="751"/>
      <c r="D1126" s="752"/>
      <c r="E1126" s="753"/>
      <c r="F1126" s="754"/>
      <c r="G1126" s="755"/>
      <c r="H1126" s="689"/>
      <c r="I1126" s="690"/>
      <c r="J1126" s="690"/>
    </row>
    <row r="1127" spans="1:10" ht="12.75" customHeight="1">
      <c r="A1127" s="1032" t="s">
        <v>173</v>
      </c>
      <c r="B1127" s="982"/>
      <c r="C1127" s="982"/>
      <c r="D1127" s="982"/>
      <c r="E1127" s="982"/>
      <c r="F1127" s="1033"/>
      <c r="G1127" s="756">
        <f>SUM(G1113,G1120,G1125)</f>
        <v>1422.3200000000002</v>
      </c>
      <c r="H1127" s="689"/>
      <c r="I1127" s="690"/>
      <c r="J1127" s="690"/>
    </row>
    <row r="1128" spans="1:10" ht="12.75" customHeight="1">
      <c r="A1128" s="784"/>
      <c r="B1128" s="784"/>
      <c r="C1128" s="784"/>
      <c r="D1128" s="784"/>
      <c r="E1128" s="784"/>
      <c r="F1128" s="784"/>
      <c r="G1128" s="785"/>
      <c r="H1128" s="689"/>
      <c r="I1128" s="690"/>
      <c r="J1128" s="690"/>
    </row>
    <row r="1129" spans="1:10" ht="12.75" customHeight="1">
      <c r="A1129" s="784"/>
      <c r="B1129" s="784"/>
      <c r="C1129" s="784"/>
      <c r="D1129" s="784"/>
      <c r="E1129" s="784"/>
      <c r="F1129" s="784"/>
      <c r="G1129" s="785"/>
      <c r="H1129" s="689"/>
      <c r="I1129" s="690"/>
      <c r="J1129" s="690"/>
    </row>
    <row r="1130" spans="1:10" ht="12.75" customHeight="1">
      <c r="A1130" s="723" t="s">
        <v>46</v>
      </c>
      <c r="B1130" s="724" t="s">
        <v>37</v>
      </c>
      <c r="C1130" s="1025" t="s">
        <v>105</v>
      </c>
      <c r="D1130" s="1026"/>
      <c r="E1130" s="1026"/>
      <c r="F1130" s="1022"/>
      <c r="G1130" s="725" t="s">
        <v>40</v>
      </c>
      <c r="H1130" s="689"/>
      <c r="I1130" s="690"/>
      <c r="J1130" s="690"/>
    </row>
    <row r="1131" spans="1:10" ht="12.75" customHeight="1">
      <c r="A1131" s="776" t="s">
        <v>2053</v>
      </c>
      <c r="B1131" s="727" t="s">
        <v>1227</v>
      </c>
      <c r="C1131" s="1027" t="s">
        <v>2054</v>
      </c>
      <c r="D1131" s="1015"/>
      <c r="E1131" s="1016"/>
      <c r="F1131" s="728">
        <f>G1154</f>
        <v>310.39683443000001</v>
      </c>
      <c r="G1131" s="729" t="s">
        <v>141</v>
      </c>
      <c r="H1131" s="787">
        <v>45078</v>
      </c>
      <c r="I1131" s="690"/>
      <c r="J1131" s="690">
        <v>356.90500000000003</v>
      </c>
    </row>
    <row r="1132" spans="1:10" ht="12.75" customHeight="1">
      <c r="A1132" s="1028" t="s">
        <v>1802</v>
      </c>
      <c r="B1132" s="1015"/>
      <c r="C1132" s="1015"/>
      <c r="D1132" s="1015"/>
      <c r="E1132" s="1015"/>
      <c r="F1132" s="1015"/>
      <c r="G1132" s="1029"/>
      <c r="H1132" s="689"/>
      <c r="I1132" s="690"/>
      <c r="J1132" s="690"/>
    </row>
    <row r="1133" spans="1:10" ht="12.75" customHeight="1">
      <c r="A1133" s="732" t="s">
        <v>1480</v>
      </c>
      <c r="B1133" s="732" t="s">
        <v>46</v>
      </c>
      <c r="C1133" s="733" t="s">
        <v>1803</v>
      </c>
      <c r="D1133" s="732" t="s">
        <v>141</v>
      </c>
      <c r="E1133" s="734" t="s">
        <v>106</v>
      </c>
      <c r="F1133" s="735" t="s">
        <v>1804</v>
      </c>
      <c r="G1133" s="735" t="s">
        <v>1805</v>
      </c>
      <c r="H1133" s="689"/>
      <c r="I1133" s="690"/>
      <c r="J1133" s="690" t="s">
        <v>1804</v>
      </c>
    </row>
    <row r="1134" spans="1:10" ht="12.75" customHeight="1">
      <c r="A1134" s="736" t="s">
        <v>116</v>
      </c>
      <c r="B1134" s="736">
        <v>2696</v>
      </c>
      <c r="C1134" s="788" t="s">
        <v>2055</v>
      </c>
      <c r="D1134" s="736" t="s">
        <v>141</v>
      </c>
      <c r="E1134" s="789">
        <v>1</v>
      </c>
      <c r="F1134" s="739">
        <f t="shared" ref="F1134:F1137" si="166">J1134-J1134*$K$7</f>
        <v>63.40390020000001</v>
      </c>
      <c r="G1134" s="739">
        <f t="shared" ref="G1134:G1137" si="167">TRUNC(E1134*F1134,2)</f>
        <v>63.4</v>
      </c>
      <c r="H1134" s="689"/>
      <c r="I1134" s="690"/>
      <c r="J1134" s="690">
        <v>72.900000000000006</v>
      </c>
    </row>
    <row r="1135" spans="1:10" ht="12.75" customHeight="1">
      <c r="A1135" s="736" t="s">
        <v>116</v>
      </c>
      <c r="B1135" s="736">
        <v>6136</v>
      </c>
      <c r="C1135" s="788" t="s">
        <v>2056</v>
      </c>
      <c r="D1135" s="736" t="s">
        <v>1753</v>
      </c>
      <c r="E1135" s="789">
        <v>1</v>
      </c>
      <c r="F1135" s="739">
        <f t="shared" si="166"/>
        <v>120.023844</v>
      </c>
      <c r="G1135" s="739">
        <f t="shared" si="167"/>
        <v>120.02</v>
      </c>
      <c r="H1135" s="689"/>
      <c r="I1135" s="690"/>
      <c r="J1135" s="690">
        <v>138</v>
      </c>
    </row>
    <row r="1136" spans="1:10" ht="12.75" customHeight="1">
      <c r="A1136" s="736" t="s">
        <v>116</v>
      </c>
      <c r="B1136" s="736">
        <v>6157</v>
      </c>
      <c r="C1136" s="788" t="s">
        <v>2057</v>
      </c>
      <c r="D1136" s="736" t="s">
        <v>1753</v>
      </c>
      <c r="E1136" s="789">
        <v>1</v>
      </c>
      <c r="F1136" s="739">
        <f t="shared" si="166"/>
        <v>40.990751940000003</v>
      </c>
      <c r="G1136" s="739">
        <f t="shared" si="167"/>
        <v>40.99</v>
      </c>
      <c r="H1136" s="689"/>
      <c r="I1136" s="690"/>
      <c r="J1136" s="690">
        <v>47.13</v>
      </c>
    </row>
    <row r="1137" spans="1:10" ht="12.75" customHeight="1">
      <c r="A1137" s="736" t="s">
        <v>116</v>
      </c>
      <c r="B1137" s="736">
        <v>11683</v>
      </c>
      <c r="C1137" s="788" t="s">
        <v>2058</v>
      </c>
      <c r="D1137" s="736" t="s">
        <v>1753</v>
      </c>
      <c r="E1137" s="789">
        <v>1</v>
      </c>
      <c r="F1137" s="739">
        <f t="shared" si="166"/>
        <v>27.518510320000001</v>
      </c>
      <c r="G1137" s="739">
        <f t="shared" si="167"/>
        <v>27.51</v>
      </c>
      <c r="H1137" s="689"/>
      <c r="I1137" s="690"/>
      <c r="J1137" s="690">
        <v>31.64</v>
      </c>
    </row>
    <row r="1138" spans="1:10" ht="12.75" customHeight="1">
      <c r="A1138" s="736"/>
      <c r="B1138" s="736"/>
      <c r="C1138" s="737"/>
      <c r="D1138" s="736"/>
      <c r="E1138" s="789"/>
      <c r="F1138" s="739"/>
      <c r="G1138" s="739"/>
      <c r="H1138" s="689"/>
      <c r="I1138" s="690"/>
      <c r="J1138" s="690"/>
    </row>
    <row r="1139" spans="1:10" ht="12.75" customHeight="1">
      <c r="A1139" s="1030" t="s">
        <v>1806</v>
      </c>
      <c r="B1139" s="982"/>
      <c r="C1139" s="982"/>
      <c r="D1139" s="982"/>
      <c r="E1139" s="982"/>
      <c r="F1139" s="983"/>
      <c r="G1139" s="740">
        <f>SUM(G1134:G1137)</f>
        <v>251.92</v>
      </c>
      <c r="H1139" s="689"/>
      <c r="I1139" s="690"/>
      <c r="J1139" s="690"/>
    </row>
    <row r="1140" spans="1:10" ht="12.75" customHeight="1">
      <c r="A1140" s="741"/>
      <c r="B1140" s="742"/>
      <c r="C1140" s="743"/>
      <c r="D1140" s="744"/>
      <c r="E1140" s="745"/>
      <c r="F1140" s="746"/>
      <c r="G1140" s="747"/>
      <c r="H1140" s="689"/>
      <c r="I1140" s="690"/>
      <c r="J1140" s="690"/>
    </row>
    <row r="1141" spans="1:10" ht="12.75" customHeight="1">
      <c r="A1141" s="1031" t="s">
        <v>1570</v>
      </c>
      <c r="B1141" s="982"/>
      <c r="C1141" s="982"/>
      <c r="D1141" s="982"/>
      <c r="E1141" s="982"/>
      <c r="F1141" s="982"/>
      <c r="G1141" s="983"/>
      <c r="H1141" s="689"/>
      <c r="I1141" s="690"/>
      <c r="J1141" s="690"/>
    </row>
    <row r="1142" spans="1:10" ht="12.75" customHeight="1">
      <c r="A1142" s="732" t="s">
        <v>1480</v>
      </c>
      <c r="B1142" s="732" t="s">
        <v>46</v>
      </c>
      <c r="C1142" s="733" t="s">
        <v>1803</v>
      </c>
      <c r="D1142" s="732" t="s">
        <v>141</v>
      </c>
      <c r="E1142" s="734" t="s">
        <v>106</v>
      </c>
      <c r="F1142" s="735" t="s">
        <v>1804</v>
      </c>
      <c r="G1142" s="735" t="s">
        <v>1805</v>
      </c>
      <c r="H1142" s="689"/>
      <c r="I1142" s="690"/>
      <c r="J1142" s="690" t="s">
        <v>1804</v>
      </c>
    </row>
    <row r="1143" spans="1:10" ht="12.75" customHeight="1">
      <c r="A1143" s="736" t="s">
        <v>129</v>
      </c>
      <c r="B1143" s="790">
        <v>10549</v>
      </c>
      <c r="C1143" s="737" t="s">
        <v>1867</v>
      </c>
      <c r="D1143" s="736" t="s">
        <v>1788</v>
      </c>
      <c r="E1143" s="770">
        <v>1.75</v>
      </c>
      <c r="F1143" s="739">
        <f t="shared" ref="F1143:F1146" si="168">J1143-J1143*$K$7</f>
        <v>3.3137017800000002</v>
      </c>
      <c r="G1143" s="739">
        <f t="shared" ref="G1143:G1146" si="169">F1143*E1143</f>
        <v>5.7989781150000006</v>
      </c>
      <c r="H1143" s="689"/>
      <c r="I1143" s="690"/>
      <c r="J1143" s="690">
        <v>3.81</v>
      </c>
    </row>
    <row r="1144" spans="1:10" ht="12.75" customHeight="1">
      <c r="A1144" s="736" t="s">
        <v>129</v>
      </c>
      <c r="B1144" s="790">
        <v>10554</v>
      </c>
      <c r="C1144" s="737" t="s">
        <v>2059</v>
      </c>
      <c r="D1144" s="736" t="s">
        <v>1788</v>
      </c>
      <c r="E1144" s="738">
        <v>1.75</v>
      </c>
      <c r="F1144" s="739">
        <f t="shared" si="168"/>
        <v>3.25282012</v>
      </c>
      <c r="G1144" s="739">
        <f t="shared" si="169"/>
        <v>5.6924352100000002</v>
      </c>
      <c r="H1144" s="689"/>
      <c r="I1144" s="690"/>
      <c r="J1144" s="690">
        <v>3.74</v>
      </c>
    </row>
    <row r="1145" spans="1:10" ht="12.75" customHeight="1">
      <c r="A1145" s="736" t="s">
        <v>116</v>
      </c>
      <c r="B1145" s="736">
        <v>2696</v>
      </c>
      <c r="C1145" s="737" t="s">
        <v>2060</v>
      </c>
      <c r="D1145" s="736" t="s">
        <v>1522</v>
      </c>
      <c r="E1145" s="738">
        <v>1.75</v>
      </c>
      <c r="F1145" s="739">
        <f t="shared" si="168"/>
        <v>15.79444208</v>
      </c>
      <c r="G1145" s="739">
        <f t="shared" si="169"/>
        <v>27.64027364</v>
      </c>
      <c r="H1145" s="689"/>
      <c r="I1145" s="690"/>
      <c r="J1145" s="690">
        <v>18.16</v>
      </c>
    </row>
    <row r="1146" spans="1:10" ht="12.75" customHeight="1">
      <c r="A1146" s="736" t="s">
        <v>116</v>
      </c>
      <c r="B1146" s="736">
        <v>6111</v>
      </c>
      <c r="C1146" s="737" t="s">
        <v>1870</v>
      </c>
      <c r="D1146" s="736" t="s">
        <v>1522</v>
      </c>
      <c r="E1146" s="738">
        <v>1.75</v>
      </c>
      <c r="F1146" s="739">
        <f t="shared" si="168"/>
        <v>11.054369980000001</v>
      </c>
      <c r="G1146" s="739">
        <f t="shared" si="169"/>
        <v>19.345147465</v>
      </c>
      <c r="H1146" s="689"/>
      <c r="I1146" s="690"/>
      <c r="J1146" s="690">
        <v>12.71</v>
      </c>
    </row>
    <row r="1147" spans="1:10" ht="12.75" customHeight="1">
      <c r="A1147" s="1030" t="s">
        <v>1806</v>
      </c>
      <c r="B1147" s="982"/>
      <c r="C1147" s="982"/>
      <c r="D1147" s="982"/>
      <c r="E1147" s="982"/>
      <c r="F1147" s="983"/>
      <c r="G1147" s="740">
        <f>SUM(G1143:G1146)</f>
        <v>58.476834429999997</v>
      </c>
      <c r="H1147" s="689"/>
      <c r="I1147" s="690"/>
      <c r="J1147" s="690"/>
    </row>
    <row r="1148" spans="1:10" ht="12.75" customHeight="1">
      <c r="A1148" s="741"/>
      <c r="B1148" s="742"/>
      <c r="C1148" s="748"/>
      <c r="D1148" s="742"/>
      <c r="E1148" s="749"/>
      <c r="F1148" s="750"/>
      <c r="G1148" s="747"/>
      <c r="H1148" s="689"/>
      <c r="I1148" s="690"/>
      <c r="J1148" s="690"/>
    </row>
    <row r="1149" spans="1:10" ht="12.75" customHeight="1">
      <c r="A1149" s="1031" t="s">
        <v>1807</v>
      </c>
      <c r="B1149" s="982"/>
      <c r="C1149" s="982"/>
      <c r="D1149" s="982"/>
      <c r="E1149" s="982"/>
      <c r="F1149" s="982"/>
      <c r="G1149" s="983"/>
      <c r="H1149" s="689"/>
      <c r="I1149" s="690"/>
      <c r="J1149" s="690"/>
    </row>
    <row r="1150" spans="1:10" ht="12.75" customHeight="1">
      <c r="A1150" s="732" t="s">
        <v>1480</v>
      </c>
      <c r="B1150" s="732" t="s">
        <v>46</v>
      </c>
      <c r="C1150" s="733" t="s">
        <v>1803</v>
      </c>
      <c r="D1150" s="732" t="s">
        <v>141</v>
      </c>
      <c r="E1150" s="734" t="s">
        <v>106</v>
      </c>
      <c r="F1150" s="735" t="s">
        <v>1804</v>
      </c>
      <c r="G1150" s="735" t="s">
        <v>1805</v>
      </c>
      <c r="H1150" s="689"/>
      <c r="I1150" s="690"/>
      <c r="J1150" s="690" t="s">
        <v>1804</v>
      </c>
    </row>
    <row r="1151" spans="1:10" ht="12.75" customHeight="1">
      <c r="A1151" s="736"/>
      <c r="B1151" s="736"/>
      <c r="C1151" s="737" t="str">
        <f>IF(B1151="","",IF(A1151="SINAPI",VLOOKUP(B1151,'Referência NÃO DESONERADO'!$A:$D,2,0),IF(A1151="COTAÇÃO",VLOOKUP(B1151,'Mapa Cotações'!$A:$N,2,0))))</f>
        <v/>
      </c>
      <c r="D1151" s="736" t="str">
        <f>IF(B1151="","",IF(A1151="SINAPI",VLOOKUP(B1151,'Referência NÃO DESONERADO'!$A:$D,3,0),IF(A1151="COTAÇÃO",VLOOKUP(B1151,'Mapa Cotações'!$A:$N,3,0))))</f>
        <v/>
      </c>
      <c r="E1151" s="738"/>
      <c r="F1151" s="739" t="str">
        <f>IF(B1151="","",IF('Planilha Orçamentária'!$H$2="NÃO DESONERADO",(IF(A1151="SINAPI",VLOOKUP(B1151,'Referência NÃO DESONERADO'!$A:$D,4,0),IF(A1151="ORSE",VLOOKUP(B1151,'Referência NÃO DESONERADO'!$F:$I,4,0),IF(A1151="COTAÇÃO",VLOOKUP(B1151,'Mapa Cotações'!$A:$N,13,0))))),(IF(A1151="SINAPI",VLOOKUP(B1151,'Referência DESONERADO'!$A:$D,4,0),IF(A1151="ORSE",VLOOKUP(B1151,'Referência DESONERADO'!$F:$I,4,0),IF(A1151="COTAÇÃO",VLOOKUP(B1151,'Mapa Cotações'!$A:$N,13,0)))))))</f>
        <v/>
      </c>
      <c r="G1151" s="739" t="str">
        <f>IF(D1151="","",E1151*F1151)</f>
        <v/>
      </c>
      <c r="H1151" s="689"/>
      <c r="I1151" s="690"/>
      <c r="J1151" s="690" t="s">
        <v>2</v>
      </c>
    </row>
    <row r="1152" spans="1:10" ht="12.75" customHeight="1">
      <c r="A1152" s="1030" t="s">
        <v>1806</v>
      </c>
      <c r="B1152" s="982"/>
      <c r="C1152" s="982"/>
      <c r="D1152" s="982"/>
      <c r="E1152" s="982"/>
      <c r="F1152" s="983"/>
      <c r="G1152" s="740">
        <f>SUM(G1151)</f>
        <v>0</v>
      </c>
      <c r="H1152" s="689"/>
      <c r="I1152" s="690"/>
      <c r="J1152" s="690"/>
    </row>
    <row r="1153" spans="1:10" ht="12.75" customHeight="1">
      <c r="A1153" s="741"/>
      <c r="B1153" s="742"/>
      <c r="C1153" s="751"/>
      <c r="D1153" s="752"/>
      <c r="E1153" s="753"/>
      <c r="F1153" s="754"/>
      <c r="G1153" s="755"/>
      <c r="H1153" s="689"/>
      <c r="I1153" s="690"/>
      <c r="J1153" s="690"/>
    </row>
    <row r="1154" spans="1:10" ht="12.75" customHeight="1">
      <c r="A1154" s="1032" t="s">
        <v>173</v>
      </c>
      <c r="B1154" s="982"/>
      <c r="C1154" s="982"/>
      <c r="D1154" s="982"/>
      <c r="E1154" s="982"/>
      <c r="F1154" s="1033"/>
      <c r="G1154" s="756">
        <f>SUM(G1139,G1147,G1152)</f>
        <v>310.39683443000001</v>
      </c>
      <c r="H1154" s="689"/>
      <c r="I1154" s="690"/>
      <c r="J1154" s="690"/>
    </row>
    <row r="1155" spans="1:10" ht="12.75" customHeight="1">
      <c r="A1155" s="784"/>
      <c r="B1155" s="784"/>
      <c r="C1155" s="784"/>
      <c r="D1155" s="784"/>
      <c r="E1155" s="784"/>
      <c r="F1155" s="784"/>
      <c r="G1155" s="785"/>
      <c r="H1155" s="689"/>
      <c r="I1155" s="690"/>
      <c r="J1155" s="690"/>
    </row>
    <row r="1156" spans="1:10" ht="12.75" customHeight="1">
      <c r="A1156" s="784"/>
      <c r="B1156" s="784"/>
      <c r="C1156" s="784"/>
      <c r="D1156" s="784"/>
      <c r="E1156" s="784"/>
      <c r="F1156" s="784"/>
      <c r="G1156" s="785"/>
      <c r="H1156" s="689"/>
      <c r="I1156" s="690"/>
      <c r="J1156" s="690"/>
    </row>
    <row r="1157" spans="1:10" ht="12.75" customHeight="1">
      <c r="A1157" s="723" t="s">
        <v>46</v>
      </c>
      <c r="B1157" s="724" t="s">
        <v>37</v>
      </c>
      <c r="C1157" s="1025" t="s">
        <v>105</v>
      </c>
      <c r="D1157" s="1026"/>
      <c r="E1157" s="1026"/>
      <c r="F1157" s="1022"/>
      <c r="G1157" s="725" t="s">
        <v>40</v>
      </c>
      <c r="H1157" s="689"/>
      <c r="I1157" s="690"/>
      <c r="J1157" s="690"/>
    </row>
    <row r="1158" spans="1:10" ht="12.75" customHeight="1">
      <c r="A1158" s="772" t="s">
        <v>2061</v>
      </c>
      <c r="B1158" s="791" t="s">
        <v>1230</v>
      </c>
      <c r="C1158" s="1034" t="s">
        <v>1231</v>
      </c>
      <c r="D1158" s="1015"/>
      <c r="E1158" s="1016"/>
      <c r="F1158" s="728">
        <f>G1181</f>
        <v>65.403476567327999</v>
      </c>
      <c r="G1158" s="774" t="s">
        <v>40</v>
      </c>
      <c r="H1158" s="766">
        <v>44927</v>
      </c>
      <c r="I1158" s="690"/>
      <c r="J1158" s="690">
        <v>75.199055999999999</v>
      </c>
    </row>
    <row r="1159" spans="1:10" ht="12.75" customHeight="1">
      <c r="A1159" s="1028" t="s">
        <v>1802</v>
      </c>
      <c r="B1159" s="1015"/>
      <c r="C1159" s="1015"/>
      <c r="D1159" s="1015"/>
      <c r="E1159" s="1015"/>
      <c r="F1159" s="1015"/>
      <c r="G1159" s="1029"/>
      <c r="H1159" s="689"/>
      <c r="I1159" s="690"/>
      <c r="J1159" s="690"/>
    </row>
    <row r="1160" spans="1:10" ht="12.75" customHeight="1">
      <c r="A1160" s="732" t="s">
        <v>1480</v>
      </c>
      <c r="B1160" s="732" t="s">
        <v>46</v>
      </c>
      <c r="C1160" s="733" t="s">
        <v>1803</v>
      </c>
      <c r="D1160" s="732" t="s">
        <v>141</v>
      </c>
      <c r="E1160" s="734" t="s">
        <v>106</v>
      </c>
      <c r="F1160" s="735" t="s">
        <v>1804</v>
      </c>
      <c r="G1160" s="735" t="s">
        <v>1805</v>
      </c>
      <c r="H1160" s="689"/>
      <c r="I1160" s="690"/>
      <c r="J1160" s="690" t="s">
        <v>1804</v>
      </c>
    </row>
    <row r="1161" spans="1:10" ht="12.75" customHeight="1">
      <c r="A1161" s="736" t="s">
        <v>116</v>
      </c>
      <c r="B1161" s="767" t="s">
        <v>2062</v>
      </c>
      <c r="C1161" s="737" t="s">
        <v>1231</v>
      </c>
      <c r="D1161" s="736" t="s">
        <v>141</v>
      </c>
      <c r="E1161" s="738">
        <v>1</v>
      </c>
      <c r="F1161" s="739">
        <f t="shared" ref="F1161" si="170">J1161-J1161*$K$7</f>
        <v>57.454892280000003</v>
      </c>
      <c r="G1161" s="739">
        <f>E1161*F1161</f>
        <v>57.454892280000003</v>
      </c>
      <c r="H1161" s="689"/>
      <c r="I1161" s="690"/>
      <c r="J1161" s="690">
        <v>66.06</v>
      </c>
    </row>
    <row r="1162" spans="1:10" ht="12.75" customHeight="1">
      <c r="A1162" s="736"/>
      <c r="B1162" s="736"/>
      <c r="C1162" s="737"/>
      <c r="D1162" s="736"/>
      <c r="E1162" s="738"/>
      <c r="F1162" s="739"/>
      <c r="G1162" s="739"/>
      <c r="H1162" s="689"/>
      <c r="I1162" s="690"/>
      <c r="J1162" s="690"/>
    </row>
    <row r="1163" spans="1:10" ht="12.75" customHeight="1">
      <c r="A1163" s="736"/>
      <c r="B1163" s="736"/>
      <c r="C1163" s="737"/>
      <c r="D1163" s="736"/>
      <c r="E1163" s="738"/>
      <c r="F1163" s="739"/>
      <c r="G1163" s="739"/>
      <c r="H1163" s="689"/>
      <c r="I1163" s="690"/>
      <c r="J1163" s="690"/>
    </row>
    <row r="1164" spans="1:10" ht="12.75" customHeight="1">
      <c r="A1164" s="1030" t="s">
        <v>1806</v>
      </c>
      <c r="B1164" s="982"/>
      <c r="C1164" s="982"/>
      <c r="D1164" s="982"/>
      <c r="E1164" s="982"/>
      <c r="F1164" s="983"/>
      <c r="G1164" s="740">
        <f>SUM(G1161:G1163)</f>
        <v>57.454892280000003</v>
      </c>
      <c r="H1164" s="689"/>
      <c r="I1164" s="690"/>
      <c r="J1164" s="690"/>
    </row>
    <row r="1165" spans="1:10" ht="12.75" customHeight="1">
      <c r="A1165" s="741"/>
      <c r="B1165" s="742"/>
      <c r="C1165" s="743"/>
      <c r="D1165" s="744"/>
      <c r="E1165" s="745"/>
      <c r="F1165" s="746"/>
      <c r="G1165" s="747"/>
      <c r="H1165" s="689"/>
      <c r="I1165" s="690"/>
      <c r="J1165" s="690"/>
    </row>
    <row r="1166" spans="1:10" ht="12.75" customHeight="1">
      <c r="A1166" s="1031" t="s">
        <v>1570</v>
      </c>
      <c r="B1166" s="982"/>
      <c r="C1166" s="982"/>
      <c r="D1166" s="982"/>
      <c r="E1166" s="982"/>
      <c r="F1166" s="982"/>
      <c r="G1166" s="983"/>
      <c r="H1166" s="689"/>
      <c r="I1166" s="690"/>
      <c r="J1166" s="690"/>
    </row>
    <row r="1167" spans="1:10" ht="12.75" customHeight="1">
      <c r="A1167" s="732" t="s">
        <v>1480</v>
      </c>
      <c r="B1167" s="732" t="s">
        <v>46</v>
      </c>
      <c r="C1167" s="733" t="s">
        <v>1803</v>
      </c>
      <c r="D1167" s="732" t="s">
        <v>141</v>
      </c>
      <c r="E1167" s="734" t="s">
        <v>106</v>
      </c>
      <c r="F1167" s="735" t="s">
        <v>1804</v>
      </c>
      <c r="G1167" s="735" t="s">
        <v>1805</v>
      </c>
      <c r="H1167" s="689"/>
      <c r="I1167" s="690"/>
      <c r="J1167" s="690" t="s">
        <v>1804</v>
      </c>
    </row>
    <row r="1168" spans="1:10" ht="12.75" customHeight="1">
      <c r="A1168" s="736" t="s">
        <v>116</v>
      </c>
      <c r="B1168" s="736">
        <v>88267</v>
      </c>
      <c r="C1168" s="737" t="s">
        <v>1629</v>
      </c>
      <c r="D1168" s="736" t="s">
        <v>1522</v>
      </c>
      <c r="E1168" s="738">
        <v>0.31619999999999998</v>
      </c>
      <c r="F1168" s="739">
        <f t="shared" ref="F1168:F1169" si="171">J1168-J1168*$K$7</f>
        <v>19.951789720000001</v>
      </c>
      <c r="G1168" s="739">
        <f t="shared" ref="G1168:G1169" si="172">E1168*F1168</f>
        <v>6.3087559094639998</v>
      </c>
      <c r="H1168" s="689"/>
      <c r="I1168" s="690"/>
      <c r="J1168" s="690">
        <v>22.94</v>
      </c>
    </row>
    <row r="1169" spans="1:10" ht="12.75" customHeight="1">
      <c r="A1169" s="736" t="s">
        <v>116</v>
      </c>
      <c r="B1169" s="736">
        <v>88316</v>
      </c>
      <c r="C1169" s="737" t="s">
        <v>1617</v>
      </c>
      <c r="D1169" s="736" t="s">
        <v>1522</v>
      </c>
      <c r="E1169" s="738">
        <v>9.9599999999999994E-2</v>
      </c>
      <c r="F1169" s="739">
        <f t="shared" si="171"/>
        <v>16.46414034</v>
      </c>
      <c r="G1169" s="739">
        <f t="shared" si="172"/>
        <v>1.6398283778639999</v>
      </c>
      <c r="H1169" s="689"/>
      <c r="I1169" s="690"/>
      <c r="J1169" s="690">
        <v>18.93</v>
      </c>
    </row>
    <row r="1170" spans="1:10" ht="12.75" customHeight="1">
      <c r="A1170" s="736"/>
      <c r="B1170" s="736"/>
      <c r="C1170" s="737"/>
      <c r="D1170" s="736"/>
      <c r="E1170" s="738"/>
      <c r="F1170" s="739"/>
      <c r="G1170" s="739"/>
      <c r="H1170" s="689"/>
      <c r="I1170" s="690"/>
      <c r="J1170" s="690"/>
    </row>
    <row r="1171" spans="1:10" ht="12.75" customHeight="1">
      <c r="A1171" s="736"/>
      <c r="B1171" s="736"/>
      <c r="C1171" s="737"/>
      <c r="D1171" s="736"/>
      <c r="E1171" s="738"/>
      <c r="F1171" s="739"/>
      <c r="G1171" s="739"/>
      <c r="H1171" s="689"/>
      <c r="I1171" s="690"/>
      <c r="J1171" s="690"/>
    </row>
    <row r="1172" spans="1:10" ht="12.75" customHeight="1">
      <c r="A1172" s="1030" t="s">
        <v>1806</v>
      </c>
      <c r="B1172" s="982"/>
      <c r="C1172" s="982"/>
      <c r="D1172" s="982"/>
      <c r="E1172" s="982"/>
      <c r="F1172" s="983"/>
      <c r="G1172" s="740">
        <f>SUM(G1168:G1171)</f>
        <v>7.9485842873279999</v>
      </c>
      <c r="H1172" s="689"/>
      <c r="I1172" s="690"/>
      <c r="J1172" s="690"/>
    </row>
    <row r="1173" spans="1:10" ht="12.75" customHeight="1">
      <c r="A1173" s="741"/>
      <c r="B1173" s="742"/>
      <c r="C1173" s="748"/>
      <c r="D1173" s="742"/>
      <c r="E1173" s="749"/>
      <c r="F1173" s="750"/>
      <c r="G1173" s="747"/>
      <c r="H1173" s="689"/>
      <c r="I1173" s="690"/>
      <c r="J1173" s="690"/>
    </row>
    <row r="1174" spans="1:10" ht="12.75" customHeight="1">
      <c r="A1174" s="1031" t="s">
        <v>1807</v>
      </c>
      <c r="B1174" s="982"/>
      <c r="C1174" s="982"/>
      <c r="D1174" s="982"/>
      <c r="E1174" s="982"/>
      <c r="F1174" s="982"/>
      <c r="G1174" s="983"/>
      <c r="H1174" s="689"/>
      <c r="I1174" s="690"/>
      <c r="J1174" s="690"/>
    </row>
    <row r="1175" spans="1:10" ht="12.75" customHeight="1">
      <c r="A1175" s="732" t="s">
        <v>1480</v>
      </c>
      <c r="B1175" s="732" t="s">
        <v>46</v>
      </c>
      <c r="C1175" s="733" t="s">
        <v>1803</v>
      </c>
      <c r="D1175" s="732" t="s">
        <v>141</v>
      </c>
      <c r="E1175" s="734" t="s">
        <v>106</v>
      </c>
      <c r="F1175" s="735" t="s">
        <v>1804</v>
      </c>
      <c r="G1175" s="735" t="s">
        <v>1805</v>
      </c>
      <c r="H1175" s="689"/>
      <c r="I1175" s="690"/>
      <c r="J1175" s="690" t="s">
        <v>1804</v>
      </c>
    </row>
    <row r="1176" spans="1:10" ht="12.75" customHeight="1">
      <c r="A1176" s="736"/>
      <c r="B1176" s="736"/>
      <c r="C1176" s="737"/>
      <c r="D1176" s="736"/>
      <c r="E1176" s="738"/>
      <c r="F1176" s="739"/>
      <c r="G1176" s="739"/>
      <c r="H1176" s="689"/>
      <c r="I1176" s="690"/>
      <c r="J1176" s="690"/>
    </row>
    <row r="1177" spans="1:10" ht="12.75" customHeight="1">
      <c r="A1177" s="736"/>
      <c r="B1177" s="736"/>
      <c r="C1177" s="737"/>
      <c r="D1177" s="736"/>
      <c r="E1177" s="738"/>
      <c r="F1177" s="739"/>
      <c r="G1177" s="739"/>
      <c r="H1177" s="689"/>
      <c r="I1177" s="690"/>
      <c r="J1177" s="690"/>
    </row>
    <row r="1178" spans="1:10" ht="12.75" customHeight="1">
      <c r="A1178" s="736"/>
      <c r="B1178" s="736"/>
      <c r="C1178" s="737" t="str">
        <f>IF(B1178="","",IF(A1178="SINAPI",VLOOKUP(B1178,'Referência NÃO DESONERADO'!$A:$D,2,0),IF(A1178="COTAÇÃO",VLOOKUP(B1178,'Mapa Cotações'!$A:$N,2,0))))</f>
        <v/>
      </c>
      <c r="D1178" s="736" t="str">
        <f>IF(B1178="","",IF(A1178="SINAPI",VLOOKUP(B1178,'Referência NÃO DESONERADO'!$A:$D,3,0),IF(A1178="COTAÇÃO",VLOOKUP(B1178,'Mapa Cotações'!$A:$N,3,0))))</f>
        <v/>
      </c>
      <c r="E1178" s="738"/>
      <c r="F1178" s="739" t="str">
        <f>IF(B1178="","",IF('Planilha Orçamentária'!$H$2="NÃO DESONERADO",(IF(A1178="SINAPI",VLOOKUP(B1178,'Referência NÃO DESONERADO'!$A:$D,4,0),IF(A1178="ORSE",VLOOKUP(B1178,'Referência NÃO DESONERADO'!$F:$I,4,0),IF(A1178="COTAÇÃO",VLOOKUP(B1178,'Mapa Cotações'!$A:$N,13,0))))),(IF(A1178="SINAPI",VLOOKUP(B1178,'Referência DESONERADO'!$A:$D,4,0),IF(A1178="ORSE",VLOOKUP(B1178,'Referência DESONERADO'!$F:$I,4,0),IF(A1178="COTAÇÃO",VLOOKUP(B1178,'Mapa Cotações'!$A:$N,13,0)))))))</f>
        <v/>
      </c>
      <c r="G1178" s="739" t="str">
        <f>IF(D1178="","",E1178*F1178)</f>
        <v/>
      </c>
      <c r="H1178" s="689"/>
      <c r="I1178" s="690"/>
      <c r="J1178" s="690" t="s">
        <v>2</v>
      </c>
    </row>
    <row r="1179" spans="1:10" ht="12.75" customHeight="1">
      <c r="A1179" s="1030" t="s">
        <v>1806</v>
      </c>
      <c r="B1179" s="982"/>
      <c r="C1179" s="982"/>
      <c r="D1179" s="982"/>
      <c r="E1179" s="982"/>
      <c r="F1179" s="983"/>
      <c r="G1179" s="740" t="str">
        <f>IF(F1177="","",(SUM(G1177:G1178)))</f>
        <v/>
      </c>
      <c r="H1179" s="689"/>
      <c r="I1179" s="690"/>
      <c r="J1179" s="690"/>
    </row>
    <row r="1180" spans="1:10" ht="12.75" customHeight="1">
      <c r="A1180" s="741"/>
      <c r="B1180" s="742"/>
      <c r="C1180" s="751"/>
      <c r="D1180" s="752"/>
      <c r="E1180" s="753"/>
      <c r="F1180" s="754"/>
      <c r="G1180" s="755"/>
      <c r="H1180" s="689"/>
      <c r="I1180" s="690"/>
      <c r="J1180" s="690"/>
    </row>
    <row r="1181" spans="1:10" ht="12.75" customHeight="1">
      <c r="A1181" s="1032" t="s">
        <v>173</v>
      </c>
      <c r="B1181" s="982"/>
      <c r="C1181" s="982"/>
      <c r="D1181" s="982"/>
      <c r="E1181" s="982"/>
      <c r="F1181" s="1033"/>
      <c r="G1181" s="756">
        <f>SUM(G1164,G1172,G1179)</f>
        <v>65.403476567327999</v>
      </c>
      <c r="H1181" s="689"/>
      <c r="I1181" s="690"/>
      <c r="J1181" s="690"/>
    </row>
    <row r="1182" spans="1:10" ht="12.75" customHeight="1">
      <c r="A1182" s="784"/>
      <c r="B1182" s="784"/>
      <c r="C1182" s="784"/>
      <c r="D1182" s="784"/>
      <c r="E1182" s="784"/>
      <c r="F1182" s="784"/>
      <c r="G1182" s="785"/>
      <c r="H1182" s="689"/>
      <c r="I1182" s="690"/>
      <c r="J1182" s="690"/>
    </row>
    <row r="1183" spans="1:10" ht="12.75" customHeight="1">
      <c r="A1183" s="784"/>
      <c r="B1183" s="784"/>
      <c r="C1183" s="784"/>
      <c r="D1183" s="784"/>
      <c r="E1183" s="784"/>
      <c r="F1183" s="784"/>
      <c r="G1183" s="785"/>
      <c r="H1183" s="689"/>
      <c r="I1183" s="690"/>
      <c r="J1183" s="690"/>
    </row>
    <row r="1184" spans="1:10" ht="12.75" customHeight="1">
      <c r="A1184" s="723" t="s">
        <v>46</v>
      </c>
      <c r="B1184" s="724" t="s">
        <v>37</v>
      </c>
      <c r="C1184" s="1025" t="s">
        <v>105</v>
      </c>
      <c r="D1184" s="1026"/>
      <c r="E1184" s="1026"/>
      <c r="F1184" s="1022"/>
      <c r="G1184" s="725" t="s">
        <v>40</v>
      </c>
      <c r="H1184" s="689"/>
      <c r="I1184" s="690"/>
      <c r="J1184" s="690"/>
    </row>
    <row r="1185" spans="1:10" ht="12.75" customHeight="1">
      <c r="A1185" s="776" t="s">
        <v>2063</v>
      </c>
      <c r="B1185" s="727" t="s">
        <v>1236</v>
      </c>
      <c r="C1185" s="1027" t="s">
        <v>2064</v>
      </c>
      <c r="D1185" s="1015"/>
      <c r="E1185" s="1016"/>
      <c r="F1185" s="728">
        <f>G1203</f>
        <v>167.87</v>
      </c>
      <c r="G1185" s="729" t="s">
        <v>141</v>
      </c>
      <c r="H1185" s="787">
        <v>45078</v>
      </c>
      <c r="I1185" s="690"/>
      <c r="J1185" s="690">
        <v>193.03</v>
      </c>
    </row>
    <row r="1186" spans="1:10" ht="12.75" customHeight="1">
      <c r="A1186" s="1028" t="s">
        <v>1802</v>
      </c>
      <c r="B1186" s="1015"/>
      <c r="C1186" s="1015"/>
      <c r="D1186" s="1015"/>
      <c r="E1186" s="1015"/>
      <c r="F1186" s="1015"/>
      <c r="G1186" s="1029"/>
      <c r="H1186" s="689"/>
      <c r="I1186" s="690"/>
      <c r="J1186" s="690"/>
    </row>
    <row r="1187" spans="1:10" ht="12.75" customHeight="1">
      <c r="A1187" s="732" t="s">
        <v>1480</v>
      </c>
      <c r="B1187" s="732" t="s">
        <v>46</v>
      </c>
      <c r="C1187" s="733" t="s">
        <v>1803</v>
      </c>
      <c r="D1187" s="732" t="s">
        <v>141</v>
      </c>
      <c r="E1187" s="734" t="s">
        <v>106</v>
      </c>
      <c r="F1187" s="735" t="s">
        <v>1804</v>
      </c>
      <c r="G1187" s="735" t="s">
        <v>1805</v>
      </c>
      <c r="H1187" s="689"/>
      <c r="I1187" s="690"/>
      <c r="J1187" s="690" t="s">
        <v>1804</v>
      </c>
    </row>
    <row r="1188" spans="1:10" ht="12.75" customHeight="1">
      <c r="A1188" s="736" t="s">
        <v>129</v>
      </c>
      <c r="B1188" s="736">
        <v>13878</v>
      </c>
      <c r="C1188" s="788" t="s">
        <v>2065</v>
      </c>
      <c r="D1188" s="736" t="s">
        <v>141</v>
      </c>
      <c r="E1188" s="789">
        <v>1</v>
      </c>
      <c r="F1188" s="739">
        <f t="shared" ref="F1188" si="173">J1188-J1188*$K$7</f>
        <v>162.18874223999998</v>
      </c>
      <c r="G1188" s="739">
        <f>TRUNC(E1188*F1188,2)</f>
        <v>162.18</v>
      </c>
      <c r="H1188" s="689"/>
      <c r="I1188" s="690"/>
      <c r="J1188" s="690">
        <v>186.48</v>
      </c>
    </row>
    <row r="1189" spans="1:10" ht="12.75" customHeight="1">
      <c r="A1189" s="736"/>
      <c r="B1189" s="736"/>
      <c r="C1189" s="737"/>
      <c r="D1189" s="736"/>
      <c r="E1189" s="789"/>
      <c r="F1189" s="739"/>
      <c r="G1189" s="739"/>
      <c r="H1189" s="689"/>
      <c r="I1189" s="690"/>
      <c r="J1189" s="690"/>
    </row>
    <row r="1190" spans="1:10" ht="12.75" customHeight="1">
      <c r="A1190" s="1030" t="s">
        <v>1806</v>
      </c>
      <c r="B1190" s="982"/>
      <c r="C1190" s="982"/>
      <c r="D1190" s="982"/>
      <c r="E1190" s="982"/>
      <c r="F1190" s="983"/>
      <c r="G1190" s="740">
        <f>SUM(G1188)</f>
        <v>162.18</v>
      </c>
      <c r="H1190" s="689"/>
      <c r="I1190" s="690"/>
      <c r="J1190" s="690"/>
    </row>
    <row r="1191" spans="1:10" ht="12.75" customHeight="1">
      <c r="A1191" s="741"/>
      <c r="B1191" s="742"/>
      <c r="C1191" s="743"/>
      <c r="D1191" s="744"/>
      <c r="E1191" s="745"/>
      <c r="F1191" s="746"/>
      <c r="G1191" s="747"/>
      <c r="H1191" s="689"/>
      <c r="I1191" s="690"/>
      <c r="J1191" s="690"/>
    </row>
    <row r="1192" spans="1:10" ht="12.75" customHeight="1">
      <c r="A1192" s="1031" t="s">
        <v>1570</v>
      </c>
      <c r="B1192" s="982"/>
      <c r="C1192" s="982"/>
      <c r="D1192" s="982"/>
      <c r="E1192" s="982"/>
      <c r="F1192" s="982"/>
      <c r="G1192" s="983"/>
      <c r="H1192" s="689"/>
      <c r="I1192" s="690"/>
      <c r="J1192" s="690"/>
    </row>
    <row r="1193" spans="1:10" ht="12.75" customHeight="1">
      <c r="A1193" s="732" t="s">
        <v>1480</v>
      </c>
      <c r="B1193" s="732" t="s">
        <v>46</v>
      </c>
      <c r="C1193" s="733" t="s">
        <v>1803</v>
      </c>
      <c r="D1193" s="732" t="s">
        <v>141</v>
      </c>
      <c r="E1193" s="734" t="s">
        <v>106</v>
      </c>
      <c r="F1193" s="735" t="s">
        <v>1804</v>
      </c>
      <c r="G1193" s="735" t="s">
        <v>1805</v>
      </c>
      <c r="H1193" s="689"/>
      <c r="I1193" s="690"/>
      <c r="J1193" s="690" t="s">
        <v>1804</v>
      </c>
    </row>
    <row r="1194" spans="1:10" ht="12.75" customHeight="1">
      <c r="A1194" s="736" t="s">
        <v>129</v>
      </c>
      <c r="B1194" s="790">
        <v>10550</v>
      </c>
      <c r="C1194" s="737" t="s">
        <v>1953</v>
      </c>
      <c r="D1194" s="736" t="s">
        <v>1788</v>
      </c>
      <c r="E1194" s="770">
        <v>0.3</v>
      </c>
      <c r="F1194" s="739">
        <f t="shared" ref="F1194:F1195" si="174">J1194-J1194*$K$7</f>
        <v>3.2267279800000002</v>
      </c>
      <c r="G1194" s="739">
        <f t="shared" ref="G1194:G1195" si="175">TRUNC(E1194*F1194,2)</f>
        <v>0.96</v>
      </c>
      <c r="H1194" s="689"/>
      <c r="I1194" s="690"/>
      <c r="J1194" s="690">
        <v>3.71</v>
      </c>
    </row>
    <row r="1195" spans="1:10" ht="12.75" customHeight="1">
      <c r="A1195" s="736" t="s">
        <v>116</v>
      </c>
      <c r="B1195" s="790">
        <v>4750</v>
      </c>
      <c r="C1195" s="737" t="s">
        <v>1954</v>
      </c>
      <c r="D1195" s="736" t="s">
        <v>1522</v>
      </c>
      <c r="E1195" s="770">
        <v>0.3</v>
      </c>
      <c r="F1195" s="739">
        <f t="shared" si="174"/>
        <v>15.79444208</v>
      </c>
      <c r="G1195" s="739">
        <f t="shared" si="175"/>
        <v>4.7300000000000004</v>
      </c>
      <c r="H1195" s="689"/>
      <c r="I1195" s="690"/>
      <c r="J1195" s="690">
        <v>18.16</v>
      </c>
    </row>
    <row r="1196" spans="1:10" ht="12.75" customHeight="1">
      <c r="A1196" s="1030" t="s">
        <v>1806</v>
      </c>
      <c r="B1196" s="982"/>
      <c r="C1196" s="982"/>
      <c r="D1196" s="982"/>
      <c r="E1196" s="982"/>
      <c r="F1196" s="983"/>
      <c r="G1196" s="740">
        <f>SUM(G1194:G1195)</f>
        <v>5.69</v>
      </c>
      <c r="H1196" s="689"/>
      <c r="I1196" s="690"/>
      <c r="J1196" s="690"/>
    </row>
    <row r="1197" spans="1:10" ht="12.75" customHeight="1">
      <c r="A1197" s="741"/>
      <c r="B1197" s="742"/>
      <c r="C1197" s="748"/>
      <c r="D1197" s="742"/>
      <c r="E1197" s="749"/>
      <c r="F1197" s="750"/>
      <c r="G1197" s="747"/>
      <c r="H1197" s="689"/>
      <c r="I1197" s="690"/>
      <c r="J1197" s="690"/>
    </row>
    <row r="1198" spans="1:10" ht="12.75" customHeight="1">
      <c r="A1198" s="1031" t="s">
        <v>1807</v>
      </c>
      <c r="B1198" s="982"/>
      <c r="C1198" s="982"/>
      <c r="D1198" s="982"/>
      <c r="E1198" s="982"/>
      <c r="F1198" s="982"/>
      <c r="G1198" s="983"/>
      <c r="H1198" s="689"/>
      <c r="I1198" s="690"/>
      <c r="J1198" s="690"/>
    </row>
    <row r="1199" spans="1:10" ht="12.75" customHeight="1">
      <c r="A1199" s="732" t="s">
        <v>1480</v>
      </c>
      <c r="B1199" s="732" t="s">
        <v>46</v>
      </c>
      <c r="C1199" s="733" t="s">
        <v>1803</v>
      </c>
      <c r="D1199" s="732" t="s">
        <v>141</v>
      </c>
      <c r="E1199" s="734" t="s">
        <v>106</v>
      </c>
      <c r="F1199" s="735" t="s">
        <v>1804</v>
      </c>
      <c r="G1199" s="735" t="s">
        <v>1805</v>
      </c>
      <c r="H1199" s="689"/>
      <c r="I1199" s="690"/>
      <c r="J1199" s="690" t="s">
        <v>1804</v>
      </c>
    </row>
    <row r="1200" spans="1:10" ht="12.75" customHeight="1">
      <c r="A1200" s="736"/>
      <c r="B1200" s="736"/>
      <c r="C1200" s="737" t="str">
        <f>IF(B1200="","",IF(A1200="SINAPI",VLOOKUP(B1200,'Referência NÃO DESONERADO'!$A:$D,2,0),IF(A1200="COTAÇÃO",VLOOKUP(B1200,'Mapa Cotações'!$A:$N,2,0))))</f>
        <v/>
      </c>
      <c r="D1200" s="736" t="str">
        <f>IF(B1200="","",IF(A1200="SINAPI",VLOOKUP(B1200,'Referência NÃO DESONERADO'!$A:$D,3,0),IF(A1200="COTAÇÃO",VLOOKUP(B1200,'Mapa Cotações'!$A:$N,3,0))))</f>
        <v/>
      </c>
      <c r="E1200" s="738"/>
      <c r="F1200" s="739" t="str">
        <f>IF(B1200="","",IF('Planilha Orçamentária'!$H$2="NÃO DESONERADO",(IF(A1200="SINAPI",VLOOKUP(B1200,'Referência NÃO DESONERADO'!$A:$D,4,0),IF(A1200="ORSE",VLOOKUP(B1200,'Referência NÃO DESONERADO'!$F:$I,4,0),IF(A1200="COTAÇÃO",VLOOKUP(B1200,'Mapa Cotações'!$A:$N,13,0))))),(IF(A1200="SINAPI",VLOOKUP(B1200,'Referência DESONERADO'!$A:$D,4,0),IF(A1200="ORSE",VLOOKUP(B1200,'Referência DESONERADO'!$F:$I,4,0),IF(A1200="COTAÇÃO",VLOOKUP(B1200,'Mapa Cotações'!$A:$N,13,0)))))))</f>
        <v/>
      </c>
      <c r="G1200" s="739" t="str">
        <f>IF(D1200="","",E1200*F1200)</f>
        <v/>
      </c>
      <c r="H1200" s="689"/>
      <c r="I1200" s="690"/>
      <c r="J1200" s="690" t="s">
        <v>2</v>
      </c>
    </row>
    <row r="1201" spans="1:10" ht="12.75" customHeight="1">
      <c r="A1201" s="1030" t="s">
        <v>1806</v>
      </c>
      <c r="B1201" s="982"/>
      <c r="C1201" s="982"/>
      <c r="D1201" s="982"/>
      <c r="E1201" s="982"/>
      <c r="F1201" s="983"/>
      <c r="G1201" s="740">
        <f>SUM(G1200)</f>
        <v>0</v>
      </c>
      <c r="H1201" s="689"/>
      <c r="I1201" s="690"/>
      <c r="J1201" s="690"/>
    </row>
    <row r="1202" spans="1:10" ht="12.75" customHeight="1">
      <c r="A1202" s="741"/>
      <c r="B1202" s="742"/>
      <c r="C1202" s="751"/>
      <c r="D1202" s="752"/>
      <c r="E1202" s="753"/>
      <c r="F1202" s="754"/>
      <c r="G1202" s="755"/>
      <c r="H1202" s="689"/>
      <c r="I1202" s="690"/>
      <c r="J1202" s="690"/>
    </row>
    <row r="1203" spans="1:10" ht="12.75" customHeight="1">
      <c r="A1203" s="1032" t="s">
        <v>173</v>
      </c>
      <c r="B1203" s="982"/>
      <c r="C1203" s="982"/>
      <c r="D1203" s="982"/>
      <c r="E1203" s="982"/>
      <c r="F1203" s="1033"/>
      <c r="G1203" s="756">
        <f>SUM(G1190,G1196,G1201)</f>
        <v>167.87</v>
      </c>
      <c r="H1203" s="689"/>
      <c r="I1203" s="690"/>
      <c r="J1203" s="690"/>
    </row>
    <row r="1204" spans="1:10" ht="12.75" customHeight="1">
      <c r="A1204" s="784"/>
      <c r="B1204" s="784"/>
      <c r="C1204" s="784"/>
      <c r="D1204" s="784"/>
      <c r="E1204" s="784"/>
      <c r="F1204" s="784"/>
      <c r="G1204" s="785"/>
      <c r="H1204" s="689"/>
      <c r="I1204" s="690"/>
      <c r="J1204" s="690"/>
    </row>
    <row r="1205" spans="1:10" ht="12.75" customHeight="1">
      <c r="A1205" s="784"/>
      <c r="B1205" s="784"/>
      <c r="C1205" s="784"/>
      <c r="D1205" s="784"/>
      <c r="E1205" s="784"/>
      <c r="F1205" s="784"/>
      <c r="G1205" s="785"/>
      <c r="H1205" s="689"/>
      <c r="I1205" s="690"/>
      <c r="J1205" s="690"/>
    </row>
    <row r="1206" spans="1:10" ht="12.75" customHeight="1">
      <c r="A1206" s="723" t="s">
        <v>46</v>
      </c>
      <c r="B1206" s="724" t="s">
        <v>37</v>
      </c>
      <c r="C1206" s="1025" t="s">
        <v>105</v>
      </c>
      <c r="D1206" s="1026"/>
      <c r="E1206" s="1026"/>
      <c r="F1206" s="1022"/>
      <c r="G1206" s="725" t="s">
        <v>40</v>
      </c>
      <c r="H1206" s="689"/>
      <c r="I1206" s="690"/>
      <c r="J1206" s="690"/>
    </row>
    <row r="1207" spans="1:10" ht="12.75" customHeight="1">
      <c r="A1207" s="776" t="s">
        <v>2066</v>
      </c>
      <c r="B1207" s="727" t="s">
        <v>1242</v>
      </c>
      <c r="C1207" s="1027" t="s">
        <v>2067</v>
      </c>
      <c r="D1207" s="1015"/>
      <c r="E1207" s="1016"/>
      <c r="F1207" s="728">
        <f>G1225</f>
        <v>277.78999999999996</v>
      </c>
      <c r="G1207" s="729" t="s">
        <v>141</v>
      </c>
      <c r="H1207" s="766">
        <v>45078</v>
      </c>
      <c r="I1207" s="690"/>
      <c r="J1207" s="690">
        <v>319.40999999999997</v>
      </c>
    </row>
    <row r="1208" spans="1:10" ht="12.75" customHeight="1">
      <c r="A1208" s="1028" t="s">
        <v>1802</v>
      </c>
      <c r="B1208" s="1015"/>
      <c r="C1208" s="1015"/>
      <c r="D1208" s="1015"/>
      <c r="E1208" s="1015"/>
      <c r="F1208" s="1015"/>
      <c r="G1208" s="1029"/>
      <c r="H1208" s="689"/>
      <c r="I1208" s="690"/>
      <c r="J1208" s="690"/>
    </row>
    <row r="1209" spans="1:10" ht="12.75" customHeight="1">
      <c r="A1209" s="732" t="s">
        <v>1480</v>
      </c>
      <c r="B1209" s="732" t="s">
        <v>46</v>
      </c>
      <c r="C1209" s="733" t="s">
        <v>1803</v>
      </c>
      <c r="D1209" s="732" t="s">
        <v>141</v>
      </c>
      <c r="E1209" s="734" t="s">
        <v>106</v>
      </c>
      <c r="F1209" s="735" t="s">
        <v>1804</v>
      </c>
      <c r="G1209" s="735" t="s">
        <v>1805</v>
      </c>
      <c r="H1209" s="689"/>
      <c r="I1209" s="690"/>
      <c r="J1209" s="690" t="s">
        <v>1804</v>
      </c>
    </row>
    <row r="1210" spans="1:10" ht="12.75" customHeight="1">
      <c r="A1210" s="736" t="s">
        <v>1033</v>
      </c>
      <c r="B1210" s="736">
        <v>4636</v>
      </c>
      <c r="C1210" s="788" t="s">
        <v>2068</v>
      </c>
      <c r="D1210" s="736" t="s">
        <v>164</v>
      </c>
      <c r="E1210" s="789">
        <v>0.6</v>
      </c>
      <c r="F1210" s="739">
        <f t="shared" ref="F1210:F1211" si="176">J1210-J1210*$K$7</f>
        <v>0.16525022</v>
      </c>
      <c r="G1210" s="739">
        <f t="shared" ref="G1210:G1211" si="177">TRUNC(E1210*F1210,2)</f>
        <v>0.09</v>
      </c>
      <c r="H1210" s="689"/>
      <c r="I1210" s="690"/>
      <c r="J1210" s="690">
        <v>0.19</v>
      </c>
    </row>
    <row r="1211" spans="1:10" ht="12.75" customHeight="1">
      <c r="A1211" s="736" t="s">
        <v>1033</v>
      </c>
      <c r="B1211" s="736">
        <v>28156</v>
      </c>
      <c r="C1211" s="737" t="s">
        <v>2069</v>
      </c>
      <c r="D1211" s="736" t="s">
        <v>1347</v>
      </c>
      <c r="E1211" s="789">
        <v>1</v>
      </c>
      <c r="F1211" s="739">
        <f t="shared" si="176"/>
        <v>260.8344262</v>
      </c>
      <c r="G1211" s="739">
        <f t="shared" si="177"/>
        <v>260.83</v>
      </c>
      <c r="H1211" s="689"/>
      <c r="I1211" s="690"/>
      <c r="J1211" s="690">
        <v>299.89999999999998</v>
      </c>
    </row>
    <row r="1212" spans="1:10" ht="12.75" customHeight="1">
      <c r="A1212" s="1030" t="s">
        <v>1806</v>
      </c>
      <c r="B1212" s="982"/>
      <c r="C1212" s="982"/>
      <c r="D1212" s="982"/>
      <c r="E1212" s="982"/>
      <c r="F1212" s="983"/>
      <c r="G1212" s="740">
        <f>SUM(G1210:G1211)</f>
        <v>260.91999999999996</v>
      </c>
      <c r="H1212" s="689"/>
      <c r="I1212" s="690"/>
      <c r="J1212" s="690"/>
    </row>
    <row r="1213" spans="1:10" ht="12.75" customHeight="1">
      <c r="A1213" s="741"/>
      <c r="B1213" s="742"/>
      <c r="C1213" s="743"/>
      <c r="D1213" s="744"/>
      <c r="E1213" s="745"/>
      <c r="F1213" s="746"/>
      <c r="G1213" s="747"/>
      <c r="H1213" s="689"/>
      <c r="I1213" s="690"/>
      <c r="J1213" s="690"/>
    </row>
    <row r="1214" spans="1:10" ht="12.75" customHeight="1">
      <c r="A1214" s="1031" t="s">
        <v>1570</v>
      </c>
      <c r="B1214" s="982"/>
      <c r="C1214" s="982"/>
      <c r="D1214" s="982"/>
      <c r="E1214" s="982"/>
      <c r="F1214" s="982"/>
      <c r="G1214" s="983"/>
      <c r="H1214" s="689"/>
      <c r="I1214" s="690"/>
      <c r="J1214" s="690"/>
    </row>
    <row r="1215" spans="1:10" ht="12.75" customHeight="1">
      <c r="A1215" s="732" t="s">
        <v>1480</v>
      </c>
      <c r="B1215" s="732" t="s">
        <v>46</v>
      </c>
      <c r="C1215" s="733" t="s">
        <v>1803</v>
      </c>
      <c r="D1215" s="732" t="s">
        <v>141</v>
      </c>
      <c r="E1215" s="734" t="s">
        <v>106</v>
      </c>
      <c r="F1215" s="735" t="s">
        <v>1804</v>
      </c>
      <c r="G1215" s="735" t="s">
        <v>1805</v>
      </c>
      <c r="H1215" s="689"/>
      <c r="I1215" s="690"/>
      <c r="J1215" s="690" t="s">
        <v>1804</v>
      </c>
    </row>
    <row r="1216" spans="1:10" ht="12.75" customHeight="1">
      <c r="A1216" s="736" t="s">
        <v>116</v>
      </c>
      <c r="B1216" s="790">
        <v>88248</v>
      </c>
      <c r="C1216" s="737" t="s">
        <v>1702</v>
      </c>
      <c r="D1216" s="736" t="s">
        <v>1788</v>
      </c>
      <c r="E1216" s="770">
        <v>0.50600000000000001</v>
      </c>
      <c r="F1216" s="739">
        <f t="shared" ref="F1216:F1217" si="178">J1216-J1216*$K$7</f>
        <v>14.68987482</v>
      </c>
      <c r="G1216" s="739">
        <f t="shared" ref="G1216:G1217" si="179">TRUNC(E1216*F1216,2)</f>
        <v>7.43</v>
      </c>
      <c r="H1216" s="689"/>
      <c r="I1216" s="690"/>
      <c r="J1216" s="690">
        <v>16.89</v>
      </c>
    </row>
    <row r="1217" spans="1:10" ht="12.75" customHeight="1">
      <c r="A1217" s="736" t="s">
        <v>116</v>
      </c>
      <c r="B1217" s="790">
        <v>88267</v>
      </c>
      <c r="C1217" s="737" t="s">
        <v>1629</v>
      </c>
      <c r="D1217" s="736" t="s">
        <v>1522</v>
      </c>
      <c r="E1217" s="770">
        <v>0.50600000000000001</v>
      </c>
      <c r="F1217" s="739">
        <f t="shared" si="178"/>
        <v>18.673274859999999</v>
      </c>
      <c r="G1217" s="739">
        <f t="shared" si="179"/>
        <v>9.44</v>
      </c>
      <c r="H1217" s="689"/>
      <c r="I1217" s="690"/>
      <c r="J1217" s="690">
        <v>21.47</v>
      </c>
    </row>
    <row r="1218" spans="1:10" ht="12.75" customHeight="1">
      <c r="A1218" s="1030" t="s">
        <v>1806</v>
      </c>
      <c r="B1218" s="982"/>
      <c r="C1218" s="982"/>
      <c r="D1218" s="982"/>
      <c r="E1218" s="982"/>
      <c r="F1218" s="983"/>
      <c r="G1218" s="740">
        <f>SUM(G1216:G1217)</f>
        <v>16.869999999999997</v>
      </c>
      <c r="H1218" s="689"/>
      <c r="I1218" s="690"/>
      <c r="J1218" s="690"/>
    </row>
    <row r="1219" spans="1:10" ht="12.75" customHeight="1">
      <c r="A1219" s="741"/>
      <c r="B1219" s="742"/>
      <c r="C1219" s="748"/>
      <c r="D1219" s="742"/>
      <c r="E1219" s="749"/>
      <c r="F1219" s="750"/>
      <c r="G1219" s="747"/>
      <c r="H1219" s="689"/>
      <c r="I1219" s="690"/>
      <c r="J1219" s="690"/>
    </row>
    <row r="1220" spans="1:10" ht="12.75" customHeight="1">
      <c r="A1220" s="1031" t="s">
        <v>1807</v>
      </c>
      <c r="B1220" s="982"/>
      <c r="C1220" s="982"/>
      <c r="D1220" s="982"/>
      <c r="E1220" s="982"/>
      <c r="F1220" s="982"/>
      <c r="G1220" s="983"/>
      <c r="H1220" s="689"/>
      <c r="I1220" s="690"/>
      <c r="J1220" s="690"/>
    </row>
    <row r="1221" spans="1:10" ht="12.75" customHeight="1">
      <c r="A1221" s="732" t="s">
        <v>1480</v>
      </c>
      <c r="B1221" s="732" t="s">
        <v>46</v>
      </c>
      <c r="C1221" s="733" t="s">
        <v>1803</v>
      </c>
      <c r="D1221" s="732" t="s">
        <v>141</v>
      </c>
      <c r="E1221" s="734" t="s">
        <v>106</v>
      </c>
      <c r="F1221" s="735" t="s">
        <v>1804</v>
      </c>
      <c r="G1221" s="735" t="s">
        <v>1805</v>
      </c>
      <c r="H1221" s="689"/>
      <c r="I1221" s="690"/>
      <c r="J1221" s="690" t="s">
        <v>1804</v>
      </c>
    </row>
    <row r="1222" spans="1:10" ht="12.75" customHeight="1">
      <c r="A1222" s="736"/>
      <c r="B1222" s="736"/>
      <c r="C1222" s="737" t="str">
        <f>IF(B1222="","",IF(A1222="SINAPI",VLOOKUP(B1222,'Referência NÃO DESONERADO'!$A:$D,2,0),IF(A1222="COTAÇÃO",VLOOKUP(B1222,'Mapa Cotações'!$A:$N,2,0))))</f>
        <v/>
      </c>
      <c r="D1222" s="736" t="str">
        <f>IF(B1222="","",IF(A1222="SINAPI",VLOOKUP(B1222,'Referência NÃO DESONERADO'!$A:$D,3,0),IF(A1222="COTAÇÃO",VLOOKUP(B1222,'Mapa Cotações'!$A:$N,3,0))))</f>
        <v/>
      </c>
      <c r="E1222" s="738"/>
      <c r="F1222" s="739" t="str">
        <f>IF(B1222="","",IF('Planilha Orçamentária'!$H$2="NÃO DESONERADO",(IF(A1222="SINAPI",VLOOKUP(B1222,'Referência NÃO DESONERADO'!$A:$D,4,0),IF(A1222="ORSE",VLOOKUP(B1222,'Referência NÃO DESONERADO'!$F:$I,4,0),IF(A1222="COTAÇÃO",VLOOKUP(B1222,'Mapa Cotações'!$A:$N,13,0))))),(IF(A1222="SINAPI",VLOOKUP(B1222,'Referência DESONERADO'!$A:$D,4,0),IF(A1222="ORSE",VLOOKUP(B1222,'Referência DESONERADO'!$F:$I,4,0),IF(A1222="COTAÇÃO",VLOOKUP(B1222,'Mapa Cotações'!$A:$N,13,0)))))))</f>
        <v/>
      </c>
      <c r="G1222" s="739" t="str">
        <f>IF(D1222="","",E1222*F1222)</f>
        <v/>
      </c>
      <c r="H1222" s="689"/>
      <c r="I1222" s="690"/>
      <c r="J1222" s="690" t="s">
        <v>2</v>
      </c>
    </row>
    <row r="1223" spans="1:10" ht="12.75" customHeight="1">
      <c r="A1223" s="1030" t="s">
        <v>1806</v>
      </c>
      <c r="B1223" s="982"/>
      <c r="C1223" s="982"/>
      <c r="D1223" s="982"/>
      <c r="E1223" s="982"/>
      <c r="F1223" s="983"/>
      <c r="G1223" s="740">
        <f>SUM(G1222)</f>
        <v>0</v>
      </c>
      <c r="H1223" s="689"/>
      <c r="I1223" s="690"/>
      <c r="J1223" s="690"/>
    </row>
    <row r="1224" spans="1:10" ht="12.75" customHeight="1">
      <c r="A1224" s="741"/>
      <c r="B1224" s="742"/>
      <c r="C1224" s="751"/>
      <c r="D1224" s="752"/>
      <c r="E1224" s="753"/>
      <c r="F1224" s="754"/>
      <c r="G1224" s="755"/>
      <c r="H1224" s="689"/>
      <c r="I1224" s="690"/>
      <c r="J1224" s="690"/>
    </row>
    <row r="1225" spans="1:10" ht="12.75" customHeight="1">
      <c r="A1225" s="1032" t="s">
        <v>173</v>
      </c>
      <c r="B1225" s="982"/>
      <c r="C1225" s="982"/>
      <c r="D1225" s="982"/>
      <c r="E1225" s="982"/>
      <c r="F1225" s="1033"/>
      <c r="G1225" s="756">
        <f>SUM(G1212,G1218,G1223)</f>
        <v>277.78999999999996</v>
      </c>
      <c r="H1225" s="689"/>
      <c r="I1225" s="690"/>
      <c r="J1225" s="690"/>
    </row>
    <row r="1226" spans="1:10" ht="12.75" customHeight="1">
      <c r="A1226" s="784"/>
      <c r="B1226" s="784"/>
      <c r="C1226" s="784"/>
      <c r="D1226" s="784"/>
      <c r="E1226" s="784"/>
      <c r="F1226" s="784"/>
      <c r="G1226" s="785"/>
      <c r="H1226" s="689"/>
      <c r="I1226" s="690"/>
      <c r="J1226" s="690"/>
    </row>
    <row r="1227" spans="1:10" ht="12.75" customHeight="1">
      <c r="A1227" s="784"/>
      <c r="B1227" s="784"/>
      <c r="C1227" s="784"/>
      <c r="D1227" s="784"/>
      <c r="E1227" s="784"/>
      <c r="F1227" s="784"/>
      <c r="G1227" s="785"/>
      <c r="H1227" s="689"/>
      <c r="I1227" s="690"/>
      <c r="J1227" s="690"/>
    </row>
    <row r="1228" spans="1:10" ht="12.75" customHeight="1">
      <c r="A1228" s="723" t="s">
        <v>46</v>
      </c>
      <c r="B1228" s="724" t="s">
        <v>37</v>
      </c>
      <c r="C1228" s="1025" t="s">
        <v>105</v>
      </c>
      <c r="D1228" s="1026"/>
      <c r="E1228" s="1026"/>
      <c r="F1228" s="1022"/>
      <c r="G1228" s="725" t="s">
        <v>40</v>
      </c>
      <c r="H1228" s="689"/>
      <c r="I1228" s="690"/>
      <c r="J1228" s="690"/>
    </row>
    <row r="1229" spans="1:10" ht="12.75" customHeight="1">
      <c r="A1229" s="776" t="s">
        <v>2070</v>
      </c>
      <c r="B1229" s="727" t="s">
        <v>1244</v>
      </c>
      <c r="C1229" s="1027" t="s">
        <v>2071</v>
      </c>
      <c r="D1229" s="1015"/>
      <c r="E1229" s="1016"/>
      <c r="F1229" s="728">
        <f>G1249</f>
        <v>229.44766698000001</v>
      </c>
      <c r="G1229" s="729" t="s">
        <v>141</v>
      </c>
      <c r="H1229" s="766">
        <v>45078</v>
      </c>
      <c r="I1229" s="690"/>
      <c r="J1229" s="690">
        <v>263.82</v>
      </c>
    </row>
    <row r="1230" spans="1:10" ht="12.75" customHeight="1">
      <c r="A1230" s="1028" t="s">
        <v>1802</v>
      </c>
      <c r="B1230" s="1015"/>
      <c r="C1230" s="1015"/>
      <c r="D1230" s="1015"/>
      <c r="E1230" s="1015"/>
      <c r="F1230" s="1015"/>
      <c r="G1230" s="1029"/>
      <c r="H1230" s="689"/>
      <c r="I1230" s="690"/>
      <c r="J1230" s="690"/>
    </row>
    <row r="1231" spans="1:10" ht="12.75" customHeight="1">
      <c r="A1231" s="732" t="s">
        <v>1480</v>
      </c>
      <c r="B1231" s="732" t="s">
        <v>46</v>
      </c>
      <c r="C1231" s="733" t="s">
        <v>1803</v>
      </c>
      <c r="D1231" s="732" t="s">
        <v>141</v>
      </c>
      <c r="E1231" s="734" t="s">
        <v>106</v>
      </c>
      <c r="F1231" s="735" t="s">
        <v>1804</v>
      </c>
      <c r="G1231" s="735" t="s">
        <v>1805</v>
      </c>
      <c r="H1231" s="689"/>
      <c r="I1231" s="690"/>
      <c r="J1231" s="690" t="s">
        <v>1804</v>
      </c>
    </row>
    <row r="1232" spans="1:10" ht="12.75" customHeight="1">
      <c r="A1232" s="736" t="s">
        <v>129</v>
      </c>
      <c r="B1232" s="736">
        <v>981</v>
      </c>
      <c r="C1232" s="788" t="s">
        <v>2072</v>
      </c>
      <c r="D1232" s="736" t="s">
        <v>164</v>
      </c>
      <c r="E1232" s="789">
        <v>0.5</v>
      </c>
      <c r="F1232" s="739">
        <f t="shared" ref="F1232:F1233" si="180">J1232-J1232*$K$7</f>
        <v>0.19134235999999999</v>
      </c>
      <c r="G1232" s="739">
        <f t="shared" ref="G1232:G1233" si="181">TRUNC(E1232*F1232,2)</f>
        <v>0.09</v>
      </c>
      <c r="H1232" s="689"/>
      <c r="I1232" s="690"/>
      <c r="J1232" s="690">
        <v>0.22</v>
      </c>
    </row>
    <row r="1233" spans="1:10" ht="12.75" customHeight="1">
      <c r="A1233" s="736" t="s">
        <v>129</v>
      </c>
      <c r="B1233" s="736">
        <v>10053</v>
      </c>
      <c r="C1233" s="737" t="s">
        <v>2073</v>
      </c>
      <c r="D1233" s="736" t="s">
        <v>1347</v>
      </c>
      <c r="E1233" s="789">
        <v>1</v>
      </c>
      <c r="F1233" s="739">
        <f t="shared" si="180"/>
        <v>212.65094099999999</v>
      </c>
      <c r="G1233" s="739">
        <f t="shared" si="181"/>
        <v>212.65</v>
      </c>
      <c r="H1233" s="689"/>
      <c r="I1233" s="690"/>
      <c r="J1233" s="690">
        <v>244.5</v>
      </c>
    </row>
    <row r="1234" spans="1:10" ht="12.75" customHeight="1">
      <c r="A1234" s="1030" t="s">
        <v>1806</v>
      </c>
      <c r="B1234" s="982"/>
      <c r="C1234" s="982"/>
      <c r="D1234" s="982"/>
      <c r="E1234" s="982"/>
      <c r="F1234" s="983"/>
      <c r="G1234" s="740">
        <f>SUM(G1232:G1233)</f>
        <v>212.74</v>
      </c>
      <c r="H1234" s="689"/>
      <c r="I1234" s="690"/>
      <c r="J1234" s="690"/>
    </row>
    <row r="1235" spans="1:10" ht="12.75" customHeight="1">
      <c r="A1235" s="741"/>
      <c r="B1235" s="742"/>
      <c r="C1235" s="743"/>
      <c r="D1235" s="744"/>
      <c r="E1235" s="745"/>
      <c r="F1235" s="746"/>
      <c r="G1235" s="747"/>
      <c r="H1235" s="689"/>
      <c r="I1235" s="690"/>
      <c r="J1235" s="690"/>
    </row>
    <row r="1236" spans="1:10" ht="12.75" customHeight="1">
      <c r="A1236" s="1031" t="s">
        <v>1570</v>
      </c>
      <c r="B1236" s="982"/>
      <c r="C1236" s="982"/>
      <c r="D1236" s="982"/>
      <c r="E1236" s="982"/>
      <c r="F1236" s="982"/>
      <c r="G1236" s="983"/>
      <c r="H1236" s="689"/>
      <c r="I1236" s="690"/>
      <c r="J1236" s="690"/>
    </row>
    <row r="1237" spans="1:10" ht="12.75" customHeight="1">
      <c r="A1237" s="732" t="s">
        <v>1480</v>
      </c>
      <c r="B1237" s="732" t="s">
        <v>46</v>
      </c>
      <c r="C1237" s="733" t="s">
        <v>1803</v>
      </c>
      <c r="D1237" s="732" t="s">
        <v>141</v>
      </c>
      <c r="E1237" s="734" t="s">
        <v>106</v>
      </c>
      <c r="F1237" s="735" t="s">
        <v>1804</v>
      </c>
      <c r="G1237" s="735" t="s">
        <v>1805</v>
      </c>
      <c r="H1237" s="689"/>
      <c r="I1237" s="690"/>
      <c r="J1237" s="690" t="s">
        <v>1804</v>
      </c>
    </row>
    <row r="1238" spans="1:10" ht="12.75" customHeight="1">
      <c r="A1238" s="736" t="s">
        <v>129</v>
      </c>
      <c r="B1238" s="790">
        <v>10549</v>
      </c>
      <c r="C1238" s="737" t="s">
        <v>2074</v>
      </c>
      <c r="D1238" s="736" t="s">
        <v>1788</v>
      </c>
      <c r="E1238" s="770">
        <v>0.5</v>
      </c>
      <c r="F1238" s="739">
        <f t="shared" ref="F1238:F1241" si="182">J1238-J1238*$K$7</f>
        <v>3.3137017800000002</v>
      </c>
      <c r="G1238" s="739">
        <f t="shared" ref="G1238:G1241" si="183">F1238*E1238</f>
        <v>1.6568508900000001</v>
      </c>
      <c r="H1238" s="689"/>
      <c r="I1238" s="690"/>
      <c r="J1238" s="690">
        <v>3.81</v>
      </c>
    </row>
    <row r="1239" spans="1:10" ht="12.75" customHeight="1">
      <c r="A1239" s="736" t="s">
        <v>129</v>
      </c>
      <c r="B1239" s="790">
        <v>10554</v>
      </c>
      <c r="C1239" s="737" t="s">
        <v>2059</v>
      </c>
      <c r="D1239" s="736" t="s">
        <v>1788</v>
      </c>
      <c r="E1239" s="770">
        <v>0.5</v>
      </c>
      <c r="F1239" s="739">
        <f t="shared" si="182"/>
        <v>3.25282012</v>
      </c>
      <c r="G1239" s="739">
        <f t="shared" si="183"/>
        <v>1.62641006</v>
      </c>
      <c r="H1239" s="689"/>
      <c r="I1239" s="690"/>
      <c r="J1239" s="690">
        <v>3.74</v>
      </c>
    </row>
    <row r="1240" spans="1:10" ht="12.75" customHeight="1">
      <c r="A1240" s="736" t="s">
        <v>116</v>
      </c>
      <c r="B1240" s="790">
        <v>2696</v>
      </c>
      <c r="C1240" s="737" t="s">
        <v>2060</v>
      </c>
      <c r="D1240" s="736" t="s">
        <v>1788</v>
      </c>
      <c r="E1240" s="770">
        <v>0.5</v>
      </c>
      <c r="F1240" s="739">
        <f t="shared" si="182"/>
        <v>15.79444208</v>
      </c>
      <c r="G1240" s="739">
        <f t="shared" si="183"/>
        <v>7.8972210399999998</v>
      </c>
      <c r="H1240" s="689"/>
      <c r="I1240" s="690"/>
      <c r="J1240" s="690">
        <v>18.16</v>
      </c>
    </row>
    <row r="1241" spans="1:10" ht="12.75" customHeight="1">
      <c r="A1241" s="736" t="s">
        <v>116</v>
      </c>
      <c r="B1241" s="790">
        <v>6111</v>
      </c>
      <c r="C1241" s="737" t="s">
        <v>1870</v>
      </c>
      <c r="D1241" s="736" t="s">
        <v>1788</v>
      </c>
      <c r="E1241" s="770">
        <v>0.5</v>
      </c>
      <c r="F1241" s="739">
        <f t="shared" si="182"/>
        <v>11.054369980000001</v>
      </c>
      <c r="G1241" s="739">
        <f t="shared" si="183"/>
        <v>5.5271849900000003</v>
      </c>
      <c r="H1241" s="689"/>
      <c r="I1241" s="690"/>
      <c r="J1241" s="690">
        <v>12.71</v>
      </c>
    </row>
    <row r="1242" spans="1:10" ht="12.75" customHeight="1">
      <c r="A1242" s="1030" t="s">
        <v>1806</v>
      </c>
      <c r="B1242" s="982"/>
      <c r="C1242" s="982"/>
      <c r="D1242" s="982"/>
      <c r="E1242" s="982"/>
      <c r="F1242" s="983"/>
      <c r="G1242" s="740">
        <f>SUM(G1238:G1241)</f>
        <v>16.707666979999999</v>
      </c>
      <c r="H1242" s="689"/>
      <c r="I1242" s="690"/>
      <c r="J1242" s="690"/>
    </row>
    <row r="1243" spans="1:10" ht="12.75" customHeight="1">
      <c r="A1243" s="741"/>
      <c r="B1243" s="742"/>
      <c r="C1243" s="748"/>
      <c r="D1243" s="742"/>
      <c r="E1243" s="749"/>
      <c r="F1243" s="750"/>
      <c r="G1243" s="747"/>
      <c r="H1243" s="689"/>
      <c r="I1243" s="690"/>
      <c r="J1243" s="690"/>
    </row>
    <row r="1244" spans="1:10" ht="12.75" customHeight="1">
      <c r="A1244" s="1031" t="s">
        <v>1807</v>
      </c>
      <c r="B1244" s="982"/>
      <c r="C1244" s="982"/>
      <c r="D1244" s="982"/>
      <c r="E1244" s="982"/>
      <c r="F1244" s="982"/>
      <c r="G1244" s="983"/>
      <c r="H1244" s="689"/>
      <c r="I1244" s="690"/>
      <c r="J1244" s="690"/>
    </row>
    <row r="1245" spans="1:10" ht="12.75" customHeight="1">
      <c r="A1245" s="732" t="s">
        <v>1480</v>
      </c>
      <c r="B1245" s="732" t="s">
        <v>46</v>
      </c>
      <c r="C1245" s="733" t="s">
        <v>1803</v>
      </c>
      <c r="D1245" s="732" t="s">
        <v>141</v>
      </c>
      <c r="E1245" s="734" t="s">
        <v>106</v>
      </c>
      <c r="F1245" s="735" t="s">
        <v>1804</v>
      </c>
      <c r="G1245" s="735" t="s">
        <v>1805</v>
      </c>
      <c r="H1245" s="689"/>
      <c r="I1245" s="690"/>
      <c r="J1245" s="690" t="s">
        <v>1804</v>
      </c>
    </row>
    <row r="1246" spans="1:10" ht="12.75" customHeight="1">
      <c r="A1246" s="736"/>
      <c r="B1246" s="736"/>
      <c r="C1246" s="737" t="str">
        <f>IF(B1246="","",IF(A1246="SINAPI",VLOOKUP(B1246,'Referência NÃO DESONERADO'!$A:$D,2,0),IF(A1246="COTAÇÃO",VLOOKUP(B1246,'Mapa Cotações'!$A:$N,2,0))))</f>
        <v/>
      </c>
      <c r="D1246" s="736" t="str">
        <f>IF(B1246="","",IF(A1246="SINAPI",VLOOKUP(B1246,'Referência NÃO DESONERADO'!$A:$D,3,0),IF(A1246="COTAÇÃO",VLOOKUP(B1246,'Mapa Cotações'!$A:$N,3,0))))</f>
        <v/>
      </c>
      <c r="E1246" s="738"/>
      <c r="F1246" s="739" t="str">
        <f>IF(B1246="","",IF('Planilha Orçamentária'!$H$2="NÃO DESONERADO",(IF(A1246="SINAPI",VLOOKUP(B1246,'Referência NÃO DESONERADO'!$A:$D,4,0),IF(A1246="ORSE",VLOOKUP(B1246,'Referência NÃO DESONERADO'!$F:$I,4,0),IF(A1246="COTAÇÃO",VLOOKUP(B1246,'Mapa Cotações'!$A:$N,13,0))))),(IF(A1246="SINAPI",VLOOKUP(B1246,'Referência DESONERADO'!$A:$D,4,0),IF(A1246="ORSE",VLOOKUP(B1246,'Referência DESONERADO'!$F:$I,4,0),IF(A1246="COTAÇÃO",VLOOKUP(B1246,'Mapa Cotações'!$A:$N,13,0)))))))</f>
        <v/>
      </c>
      <c r="G1246" s="739" t="str">
        <f>IF(D1246="","",E1246*F1246)</f>
        <v/>
      </c>
      <c r="H1246" s="689"/>
      <c r="I1246" s="690"/>
      <c r="J1246" s="690" t="s">
        <v>2</v>
      </c>
    </row>
    <row r="1247" spans="1:10" ht="12.75" customHeight="1">
      <c r="A1247" s="1030" t="s">
        <v>1806</v>
      </c>
      <c r="B1247" s="982"/>
      <c r="C1247" s="982"/>
      <c r="D1247" s="982"/>
      <c r="E1247" s="982"/>
      <c r="F1247" s="983"/>
      <c r="G1247" s="740">
        <f>SUM(G1246)</f>
        <v>0</v>
      </c>
      <c r="H1247" s="689"/>
      <c r="I1247" s="690"/>
      <c r="J1247" s="690"/>
    </row>
    <row r="1248" spans="1:10" ht="12.75" customHeight="1">
      <c r="A1248" s="741"/>
      <c r="B1248" s="742"/>
      <c r="C1248" s="751"/>
      <c r="D1248" s="752"/>
      <c r="E1248" s="753"/>
      <c r="F1248" s="754"/>
      <c r="G1248" s="755"/>
      <c r="H1248" s="689"/>
      <c r="I1248" s="690"/>
      <c r="J1248" s="690"/>
    </row>
    <row r="1249" spans="1:10" ht="12.75" customHeight="1">
      <c r="A1249" s="1032" t="s">
        <v>173</v>
      </c>
      <c r="B1249" s="982"/>
      <c r="C1249" s="982"/>
      <c r="D1249" s="982"/>
      <c r="E1249" s="982"/>
      <c r="F1249" s="1033"/>
      <c r="G1249" s="756">
        <f>SUM(G1234,G1242,G1247)</f>
        <v>229.44766698000001</v>
      </c>
      <c r="H1249" s="689"/>
      <c r="I1249" s="690"/>
      <c r="J1249" s="690"/>
    </row>
    <row r="1250" spans="1:10" ht="12.75" customHeight="1">
      <c r="A1250" s="784"/>
      <c r="B1250" s="784"/>
      <c r="C1250" s="784"/>
      <c r="D1250" s="784"/>
      <c r="E1250" s="784"/>
      <c r="F1250" s="784"/>
      <c r="G1250" s="785"/>
      <c r="H1250" s="689"/>
      <c r="I1250" s="690"/>
      <c r="J1250" s="690"/>
    </row>
    <row r="1251" spans="1:10" ht="12.75" customHeight="1">
      <c r="A1251" s="784"/>
      <c r="B1251" s="784"/>
      <c r="C1251" s="784"/>
      <c r="D1251" s="784"/>
      <c r="E1251" s="784"/>
      <c r="F1251" s="784"/>
      <c r="G1251" s="785"/>
      <c r="H1251" s="689"/>
      <c r="I1251" s="690"/>
      <c r="J1251" s="690"/>
    </row>
    <row r="1252" spans="1:10" ht="12.75" customHeight="1">
      <c r="A1252" s="723" t="s">
        <v>46</v>
      </c>
      <c r="B1252" s="724" t="s">
        <v>37</v>
      </c>
      <c r="C1252" s="1025" t="s">
        <v>105</v>
      </c>
      <c r="D1252" s="1026"/>
      <c r="E1252" s="1026"/>
      <c r="F1252" s="1022"/>
      <c r="G1252" s="725" t="s">
        <v>40</v>
      </c>
      <c r="H1252" s="689"/>
      <c r="I1252" s="690"/>
      <c r="J1252" s="690"/>
    </row>
    <row r="1253" spans="1:10" ht="12.75" customHeight="1">
      <c r="A1253" s="776" t="s">
        <v>2075</v>
      </c>
      <c r="B1253" s="727" t="s">
        <v>1246</v>
      </c>
      <c r="C1253" s="1027" t="s">
        <v>2076</v>
      </c>
      <c r="D1253" s="1015"/>
      <c r="E1253" s="1016"/>
      <c r="F1253" s="728">
        <f>G1272</f>
        <v>68.367666979999996</v>
      </c>
      <c r="G1253" s="729" t="s">
        <v>141</v>
      </c>
      <c r="H1253" s="766">
        <v>45078</v>
      </c>
      <c r="I1253" s="690"/>
      <c r="J1253" s="690">
        <v>78.61</v>
      </c>
    </row>
    <row r="1254" spans="1:10" ht="12.75" customHeight="1">
      <c r="A1254" s="1028" t="s">
        <v>1802</v>
      </c>
      <c r="B1254" s="1015"/>
      <c r="C1254" s="1015"/>
      <c r="D1254" s="1015"/>
      <c r="E1254" s="1015"/>
      <c r="F1254" s="1015"/>
      <c r="G1254" s="1029"/>
      <c r="H1254" s="689"/>
      <c r="I1254" s="690"/>
      <c r="J1254" s="690"/>
    </row>
    <row r="1255" spans="1:10" ht="12.75" customHeight="1">
      <c r="A1255" s="732" t="s">
        <v>1480</v>
      </c>
      <c r="B1255" s="732" t="s">
        <v>46</v>
      </c>
      <c r="C1255" s="733" t="s">
        <v>1803</v>
      </c>
      <c r="D1255" s="732" t="s">
        <v>141</v>
      </c>
      <c r="E1255" s="734" t="s">
        <v>106</v>
      </c>
      <c r="F1255" s="735" t="s">
        <v>1804</v>
      </c>
      <c r="G1255" s="735" t="s">
        <v>1805</v>
      </c>
      <c r="H1255" s="689"/>
      <c r="I1255" s="690"/>
      <c r="J1255" s="690" t="s">
        <v>1804</v>
      </c>
    </row>
    <row r="1256" spans="1:10" ht="12.75" customHeight="1">
      <c r="A1256" s="736" t="s">
        <v>129</v>
      </c>
      <c r="B1256" s="736">
        <v>1907</v>
      </c>
      <c r="C1256" s="788" t="s">
        <v>2077</v>
      </c>
      <c r="D1256" s="736" t="s">
        <v>1347</v>
      </c>
      <c r="E1256" s="789">
        <v>1</v>
      </c>
      <c r="F1256" s="739">
        <f t="shared" ref="F1256" si="184">J1256-J1256*$K$7</f>
        <v>51.662437199999999</v>
      </c>
      <c r="G1256" s="739">
        <f>TRUNC(E1256*F1256,2)</f>
        <v>51.66</v>
      </c>
      <c r="H1256" s="689"/>
      <c r="I1256" s="690"/>
      <c r="J1256" s="690">
        <v>59.4</v>
      </c>
    </row>
    <row r="1257" spans="1:10" ht="12.75" customHeight="1">
      <c r="A1257" s="1030" t="s">
        <v>1806</v>
      </c>
      <c r="B1257" s="982"/>
      <c r="C1257" s="982"/>
      <c r="D1257" s="982"/>
      <c r="E1257" s="982"/>
      <c r="F1257" s="983"/>
      <c r="G1257" s="740">
        <f>SUM(G1256)</f>
        <v>51.66</v>
      </c>
      <c r="H1257" s="689"/>
      <c r="I1257" s="690"/>
      <c r="J1257" s="690"/>
    </row>
    <row r="1258" spans="1:10" ht="12.75" customHeight="1">
      <c r="A1258" s="741"/>
      <c r="B1258" s="742"/>
      <c r="C1258" s="743"/>
      <c r="D1258" s="744"/>
      <c r="E1258" s="745"/>
      <c r="F1258" s="746"/>
      <c r="G1258" s="747"/>
      <c r="H1258" s="689"/>
      <c r="I1258" s="690"/>
      <c r="J1258" s="690"/>
    </row>
    <row r="1259" spans="1:10" ht="12.75" customHeight="1">
      <c r="A1259" s="1031" t="s">
        <v>1570</v>
      </c>
      <c r="B1259" s="982"/>
      <c r="C1259" s="982"/>
      <c r="D1259" s="982"/>
      <c r="E1259" s="982"/>
      <c r="F1259" s="982"/>
      <c r="G1259" s="983"/>
      <c r="H1259" s="689"/>
      <c r="I1259" s="690"/>
      <c r="J1259" s="690"/>
    </row>
    <row r="1260" spans="1:10" ht="12.75" customHeight="1">
      <c r="A1260" s="732" t="s">
        <v>1480</v>
      </c>
      <c r="B1260" s="732" t="s">
        <v>46</v>
      </c>
      <c r="C1260" s="733" t="s">
        <v>1803</v>
      </c>
      <c r="D1260" s="732" t="s">
        <v>141</v>
      </c>
      <c r="E1260" s="734" t="s">
        <v>106</v>
      </c>
      <c r="F1260" s="735" t="s">
        <v>1804</v>
      </c>
      <c r="G1260" s="735" t="s">
        <v>1805</v>
      </c>
      <c r="H1260" s="689"/>
      <c r="I1260" s="690"/>
      <c r="J1260" s="690" t="s">
        <v>1804</v>
      </c>
    </row>
    <row r="1261" spans="1:10" ht="12.75" customHeight="1">
      <c r="A1261" s="736" t="s">
        <v>129</v>
      </c>
      <c r="B1261" s="790">
        <v>10549</v>
      </c>
      <c r="C1261" s="737" t="s">
        <v>2074</v>
      </c>
      <c r="D1261" s="736" t="s">
        <v>1788</v>
      </c>
      <c r="E1261" s="770">
        <v>0.5</v>
      </c>
      <c r="F1261" s="739">
        <f t="shared" ref="F1261:F1264" si="185">J1261-J1261*$K$7</f>
        <v>3.3137017800000002</v>
      </c>
      <c r="G1261" s="739">
        <f t="shared" ref="G1261:G1264" si="186">F1261*E1261</f>
        <v>1.6568508900000001</v>
      </c>
      <c r="H1261" s="689"/>
      <c r="I1261" s="690"/>
      <c r="J1261" s="690">
        <v>3.81</v>
      </c>
    </row>
    <row r="1262" spans="1:10" ht="12.75" customHeight="1">
      <c r="A1262" s="736" t="s">
        <v>129</v>
      </c>
      <c r="B1262" s="790">
        <v>10554</v>
      </c>
      <c r="C1262" s="737" t="s">
        <v>2059</v>
      </c>
      <c r="D1262" s="736" t="s">
        <v>1788</v>
      </c>
      <c r="E1262" s="770">
        <v>0.5</v>
      </c>
      <c r="F1262" s="739">
        <f t="shared" si="185"/>
        <v>3.25282012</v>
      </c>
      <c r="G1262" s="739">
        <f t="shared" si="186"/>
        <v>1.62641006</v>
      </c>
      <c r="H1262" s="689"/>
      <c r="I1262" s="690"/>
      <c r="J1262" s="690">
        <v>3.74</v>
      </c>
    </row>
    <row r="1263" spans="1:10" ht="12.75" customHeight="1">
      <c r="A1263" s="736" t="s">
        <v>116</v>
      </c>
      <c r="B1263" s="790">
        <v>2696</v>
      </c>
      <c r="C1263" s="737" t="s">
        <v>2060</v>
      </c>
      <c r="D1263" s="736" t="s">
        <v>1788</v>
      </c>
      <c r="E1263" s="770">
        <v>0.5</v>
      </c>
      <c r="F1263" s="739">
        <f t="shared" si="185"/>
        <v>15.79444208</v>
      </c>
      <c r="G1263" s="739">
        <f t="shared" si="186"/>
        <v>7.8972210399999998</v>
      </c>
      <c r="H1263" s="689"/>
      <c r="I1263" s="690"/>
      <c r="J1263" s="690">
        <v>18.16</v>
      </c>
    </row>
    <row r="1264" spans="1:10" ht="12.75" customHeight="1">
      <c r="A1264" s="736" t="s">
        <v>116</v>
      </c>
      <c r="B1264" s="790">
        <v>6111</v>
      </c>
      <c r="C1264" s="737" t="s">
        <v>1870</v>
      </c>
      <c r="D1264" s="736" t="s">
        <v>1788</v>
      </c>
      <c r="E1264" s="770">
        <v>0.5</v>
      </c>
      <c r="F1264" s="739">
        <f t="shared" si="185"/>
        <v>11.054369980000001</v>
      </c>
      <c r="G1264" s="739">
        <f t="shared" si="186"/>
        <v>5.5271849900000003</v>
      </c>
      <c r="H1264" s="689"/>
      <c r="I1264" s="690"/>
      <c r="J1264" s="690">
        <v>12.71</v>
      </c>
    </row>
    <row r="1265" spans="1:10" ht="12.75" customHeight="1">
      <c r="A1265" s="1030" t="s">
        <v>1806</v>
      </c>
      <c r="B1265" s="982"/>
      <c r="C1265" s="982"/>
      <c r="D1265" s="982"/>
      <c r="E1265" s="982"/>
      <c r="F1265" s="983"/>
      <c r="G1265" s="740">
        <f>SUM(G1261:G1264)</f>
        <v>16.707666979999999</v>
      </c>
      <c r="H1265" s="689"/>
      <c r="I1265" s="690"/>
      <c r="J1265" s="690"/>
    </row>
    <row r="1266" spans="1:10" ht="12.75" customHeight="1">
      <c r="A1266" s="741"/>
      <c r="B1266" s="742"/>
      <c r="C1266" s="748"/>
      <c r="D1266" s="742"/>
      <c r="E1266" s="749"/>
      <c r="F1266" s="750"/>
      <c r="G1266" s="747"/>
      <c r="H1266" s="689"/>
      <c r="I1266" s="690"/>
      <c r="J1266" s="690"/>
    </row>
    <row r="1267" spans="1:10" ht="12.75" customHeight="1">
      <c r="A1267" s="1031" t="s">
        <v>1807</v>
      </c>
      <c r="B1267" s="982"/>
      <c r="C1267" s="982"/>
      <c r="D1267" s="982"/>
      <c r="E1267" s="982"/>
      <c r="F1267" s="982"/>
      <c r="G1267" s="983"/>
      <c r="H1267" s="689"/>
      <c r="I1267" s="690"/>
      <c r="J1267" s="690"/>
    </row>
    <row r="1268" spans="1:10" ht="12.75" customHeight="1">
      <c r="A1268" s="732" t="s">
        <v>1480</v>
      </c>
      <c r="B1268" s="732" t="s">
        <v>46</v>
      </c>
      <c r="C1268" s="733" t="s">
        <v>1803</v>
      </c>
      <c r="D1268" s="732" t="s">
        <v>141</v>
      </c>
      <c r="E1268" s="734" t="s">
        <v>106</v>
      </c>
      <c r="F1268" s="735" t="s">
        <v>1804</v>
      </c>
      <c r="G1268" s="735" t="s">
        <v>1805</v>
      </c>
      <c r="H1268" s="689"/>
      <c r="I1268" s="690"/>
      <c r="J1268" s="690" t="s">
        <v>1804</v>
      </c>
    </row>
    <row r="1269" spans="1:10" ht="12.75" customHeight="1">
      <c r="A1269" s="736"/>
      <c r="B1269" s="736"/>
      <c r="C1269" s="737" t="str">
        <f>IF(B1269="","",IF(A1269="SINAPI",VLOOKUP(B1269,'Referência NÃO DESONERADO'!$A:$D,2,0),IF(A1269="COTAÇÃO",VLOOKUP(B1269,'Mapa Cotações'!$A:$N,2,0))))</f>
        <v/>
      </c>
      <c r="D1269" s="736" t="str">
        <f>IF(B1269="","",IF(A1269="SINAPI",VLOOKUP(B1269,'Referência NÃO DESONERADO'!$A:$D,3,0),IF(A1269="COTAÇÃO",VLOOKUP(B1269,'Mapa Cotações'!$A:$N,3,0))))</f>
        <v/>
      </c>
      <c r="E1269" s="738"/>
      <c r="F1269" s="739" t="str">
        <f>IF(B1269="","",IF('Planilha Orçamentária'!$H$2="NÃO DESONERADO",(IF(A1269="SINAPI",VLOOKUP(B1269,'Referência NÃO DESONERADO'!$A:$D,4,0),IF(A1269="ORSE",VLOOKUP(B1269,'Referência NÃO DESONERADO'!$F:$I,4,0),IF(A1269="COTAÇÃO",VLOOKUP(B1269,'Mapa Cotações'!$A:$N,13,0))))),(IF(A1269="SINAPI",VLOOKUP(B1269,'Referência DESONERADO'!$A:$D,4,0),IF(A1269="ORSE",VLOOKUP(B1269,'Referência DESONERADO'!$F:$I,4,0),IF(A1269="COTAÇÃO",VLOOKUP(B1269,'Mapa Cotações'!$A:$N,13,0)))))))</f>
        <v/>
      </c>
      <c r="G1269" s="739" t="str">
        <f>IF(D1269="","",E1269*F1269)</f>
        <v/>
      </c>
      <c r="H1269" s="689"/>
      <c r="I1269" s="690"/>
      <c r="J1269" s="690" t="s">
        <v>2</v>
      </c>
    </row>
    <row r="1270" spans="1:10" ht="12.75" customHeight="1">
      <c r="A1270" s="1030" t="s">
        <v>1806</v>
      </c>
      <c r="B1270" s="982"/>
      <c r="C1270" s="982"/>
      <c r="D1270" s="982"/>
      <c r="E1270" s="982"/>
      <c r="F1270" s="983"/>
      <c r="G1270" s="740">
        <f>SUM(G1269)</f>
        <v>0</v>
      </c>
      <c r="H1270" s="689"/>
      <c r="I1270" s="690"/>
      <c r="J1270" s="690"/>
    </row>
    <row r="1271" spans="1:10" ht="12.75" customHeight="1">
      <c r="A1271" s="741"/>
      <c r="B1271" s="742"/>
      <c r="C1271" s="751"/>
      <c r="D1271" s="752"/>
      <c r="E1271" s="753"/>
      <c r="F1271" s="754"/>
      <c r="G1271" s="755"/>
      <c r="H1271" s="689"/>
      <c r="I1271" s="690"/>
      <c r="J1271" s="690"/>
    </row>
    <row r="1272" spans="1:10" ht="12.75" customHeight="1">
      <c r="A1272" s="1032" t="s">
        <v>173</v>
      </c>
      <c r="B1272" s="982"/>
      <c r="C1272" s="982"/>
      <c r="D1272" s="982"/>
      <c r="E1272" s="982"/>
      <c r="F1272" s="1033"/>
      <c r="G1272" s="756">
        <f>SUM(G1257,G1265,G1270)</f>
        <v>68.367666979999996</v>
      </c>
      <c r="H1272" s="689"/>
      <c r="I1272" s="690"/>
      <c r="J1272" s="690"/>
    </row>
    <row r="1273" spans="1:10" ht="12.75" customHeight="1">
      <c r="A1273" s="784"/>
      <c r="B1273" s="784"/>
      <c r="C1273" s="784"/>
      <c r="D1273" s="784"/>
      <c r="E1273" s="784"/>
      <c r="F1273" s="784"/>
      <c r="G1273" s="785"/>
      <c r="H1273" s="689"/>
      <c r="I1273" s="690"/>
      <c r="J1273" s="690"/>
    </row>
    <row r="1274" spans="1:10" ht="12.75" customHeight="1">
      <c r="A1274" s="784"/>
      <c r="B1274" s="784"/>
      <c r="C1274" s="784"/>
      <c r="D1274" s="784"/>
      <c r="E1274" s="784"/>
      <c r="F1274" s="784"/>
      <c r="G1274" s="785"/>
      <c r="H1274" s="689"/>
      <c r="I1274" s="690"/>
      <c r="J1274" s="690"/>
    </row>
    <row r="1275" spans="1:10" ht="12.75" customHeight="1">
      <c r="A1275" s="723" t="s">
        <v>46</v>
      </c>
      <c r="B1275" s="724" t="s">
        <v>37</v>
      </c>
      <c r="C1275" s="1025" t="s">
        <v>105</v>
      </c>
      <c r="D1275" s="1026"/>
      <c r="E1275" s="1026"/>
      <c r="F1275" s="1022"/>
      <c r="G1275" s="725" t="s">
        <v>40</v>
      </c>
      <c r="H1275" s="689"/>
      <c r="I1275" s="690"/>
      <c r="J1275" s="690"/>
    </row>
    <row r="1276" spans="1:10" ht="12.75" customHeight="1">
      <c r="A1276" s="776" t="s">
        <v>2078</v>
      </c>
      <c r="B1276" s="727" t="s">
        <v>1254</v>
      </c>
      <c r="C1276" s="1027" t="s">
        <v>1255</v>
      </c>
      <c r="D1276" s="1015"/>
      <c r="E1276" s="1016"/>
      <c r="F1276" s="728">
        <f>G1304</f>
        <v>547.49</v>
      </c>
      <c r="G1276" s="729" t="s">
        <v>141</v>
      </c>
      <c r="H1276" s="766">
        <v>45078</v>
      </c>
      <c r="I1276" s="690"/>
      <c r="J1276" s="690">
        <v>629.5</v>
      </c>
    </row>
    <row r="1277" spans="1:10" ht="12.75" customHeight="1">
      <c r="A1277" s="1028" t="s">
        <v>1802</v>
      </c>
      <c r="B1277" s="1015"/>
      <c r="C1277" s="1015"/>
      <c r="D1277" s="1015"/>
      <c r="E1277" s="1015"/>
      <c r="F1277" s="1015"/>
      <c r="G1277" s="1029"/>
      <c r="H1277" s="689"/>
      <c r="I1277" s="690"/>
      <c r="J1277" s="690"/>
    </row>
    <row r="1278" spans="1:10" ht="12.75" customHeight="1">
      <c r="A1278" s="732" t="s">
        <v>1480</v>
      </c>
      <c r="B1278" s="732" t="s">
        <v>46</v>
      </c>
      <c r="C1278" s="733" t="s">
        <v>1803</v>
      </c>
      <c r="D1278" s="732" t="s">
        <v>141</v>
      </c>
      <c r="E1278" s="734" t="s">
        <v>106</v>
      </c>
      <c r="F1278" s="735" t="s">
        <v>1804</v>
      </c>
      <c r="G1278" s="735" t="s">
        <v>1805</v>
      </c>
      <c r="H1278" s="689"/>
      <c r="I1278" s="690"/>
      <c r="J1278" s="690" t="s">
        <v>1804</v>
      </c>
    </row>
    <row r="1279" spans="1:10" ht="12.75" customHeight="1">
      <c r="A1279" s="736" t="s">
        <v>1033</v>
      </c>
      <c r="B1279" s="736">
        <v>50</v>
      </c>
      <c r="C1279" s="788" t="s">
        <v>1946</v>
      </c>
      <c r="D1279" s="736" t="s">
        <v>1607</v>
      </c>
      <c r="E1279" s="789">
        <v>99.52</v>
      </c>
      <c r="F1279" s="739">
        <f t="shared" ref="F1279:F1286" si="187">J1279-J1279*$K$7</f>
        <v>0.60881659999999993</v>
      </c>
      <c r="G1279" s="739">
        <f t="shared" ref="G1279:G1286" si="188">TRUNC(E1279*F1279,2)</f>
        <v>60.58</v>
      </c>
      <c r="H1279" s="689"/>
      <c r="I1279" s="690"/>
      <c r="J1279" s="690">
        <v>0.7</v>
      </c>
    </row>
    <row r="1280" spans="1:10" ht="12.75" customHeight="1">
      <c r="A1280" s="736" t="s">
        <v>1033</v>
      </c>
      <c r="B1280" s="736">
        <v>100</v>
      </c>
      <c r="C1280" s="788" t="s">
        <v>1979</v>
      </c>
      <c r="D1280" s="736" t="s">
        <v>1669</v>
      </c>
      <c r="E1280" s="789">
        <v>0.22</v>
      </c>
      <c r="F1280" s="739">
        <f t="shared" si="187"/>
        <v>101.324477</v>
      </c>
      <c r="G1280" s="739">
        <f t="shared" si="188"/>
        <v>22.29</v>
      </c>
      <c r="H1280" s="689"/>
      <c r="I1280" s="690"/>
      <c r="J1280" s="690">
        <v>116.5</v>
      </c>
    </row>
    <row r="1281" spans="1:10" ht="12.75" customHeight="1">
      <c r="A1281" s="736" t="s">
        <v>1033</v>
      </c>
      <c r="B1281" s="736">
        <v>200</v>
      </c>
      <c r="C1281" s="788" t="s">
        <v>2079</v>
      </c>
      <c r="D1281" s="736" t="s">
        <v>1669</v>
      </c>
      <c r="E1281" s="789">
        <v>0.26</v>
      </c>
      <c r="F1281" s="739">
        <f t="shared" si="187"/>
        <v>103.82062506</v>
      </c>
      <c r="G1281" s="739">
        <f t="shared" si="188"/>
        <v>26.99</v>
      </c>
      <c r="H1281" s="689"/>
      <c r="I1281" s="690"/>
      <c r="J1281" s="690">
        <v>119.37</v>
      </c>
    </row>
    <row r="1282" spans="1:10" ht="12.75" customHeight="1">
      <c r="A1282" s="736" t="s">
        <v>1033</v>
      </c>
      <c r="B1282" s="736">
        <v>776</v>
      </c>
      <c r="C1282" s="788" t="s">
        <v>2080</v>
      </c>
      <c r="D1282" s="736" t="s">
        <v>1607</v>
      </c>
      <c r="E1282" s="789">
        <v>0.28799999999999998</v>
      </c>
      <c r="F1282" s="739">
        <f t="shared" si="187"/>
        <v>34.606875019999997</v>
      </c>
      <c r="G1282" s="739">
        <f t="shared" si="188"/>
        <v>9.9600000000000009</v>
      </c>
      <c r="H1282" s="689"/>
      <c r="I1282" s="690"/>
      <c r="J1282" s="690">
        <v>39.79</v>
      </c>
    </row>
    <row r="1283" spans="1:10" ht="12.75" customHeight="1">
      <c r="A1283" s="736" t="s">
        <v>1033</v>
      </c>
      <c r="B1283" s="736">
        <v>779</v>
      </c>
      <c r="C1283" s="788" t="s">
        <v>2081</v>
      </c>
      <c r="D1283" s="736" t="s">
        <v>1607</v>
      </c>
      <c r="E1283" s="789">
        <v>14.4</v>
      </c>
      <c r="F1283" s="739">
        <f t="shared" si="187"/>
        <v>9.3148939800000008</v>
      </c>
      <c r="G1283" s="739">
        <f t="shared" si="188"/>
        <v>134.13</v>
      </c>
      <c r="H1283" s="689"/>
      <c r="I1283" s="690"/>
      <c r="J1283" s="690">
        <v>10.71</v>
      </c>
    </row>
    <row r="1284" spans="1:10" ht="12.75" customHeight="1">
      <c r="A1284" s="736" t="s">
        <v>1033</v>
      </c>
      <c r="B1284" s="736">
        <v>1250</v>
      </c>
      <c r="C1284" s="788" t="s">
        <v>2082</v>
      </c>
      <c r="D1284" s="736" t="s">
        <v>164</v>
      </c>
      <c r="E1284" s="789">
        <v>3.08</v>
      </c>
      <c r="F1284" s="739">
        <f t="shared" si="187"/>
        <v>11.14134378</v>
      </c>
      <c r="G1284" s="739">
        <f t="shared" si="188"/>
        <v>34.31</v>
      </c>
      <c r="H1284" s="689"/>
      <c r="I1284" s="690"/>
      <c r="J1284" s="690">
        <v>12.81</v>
      </c>
    </row>
    <row r="1285" spans="1:10" ht="12.75" customHeight="1">
      <c r="A1285" s="736" t="s">
        <v>1033</v>
      </c>
      <c r="B1285" s="736">
        <v>1350</v>
      </c>
      <c r="C1285" s="788" t="s">
        <v>2083</v>
      </c>
      <c r="D1285" s="736" t="s">
        <v>164</v>
      </c>
      <c r="E1285" s="789">
        <v>5.39</v>
      </c>
      <c r="F1285" s="739">
        <f t="shared" si="187"/>
        <v>7.5493258399999998</v>
      </c>
      <c r="G1285" s="739">
        <f t="shared" si="188"/>
        <v>40.69</v>
      </c>
      <c r="H1285" s="689"/>
      <c r="I1285" s="690"/>
      <c r="J1285" s="690">
        <v>8.68</v>
      </c>
    </row>
    <row r="1286" spans="1:10" ht="12.75" customHeight="1">
      <c r="A1286" s="736" t="s">
        <v>1033</v>
      </c>
      <c r="B1286" s="736">
        <v>1450</v>
      </c>
      <c r="C1286" s="788" t="s">
        <v>2084</v>
      </c>
      <c r="D1286" s="736" t="s">
        <v>1607</v>
      </c>
      <c r="E1286" s="789">
        <v>0.31</v>
      </c>
      <c r="F1286" s="739">
        <f t="shared" si="187"/>
        <v>12.037173920000001</v>
      </c>
      <c r="G1286" s="739">
        <f t="shared" si="188"/>
        <v>3.73</v>
      </c>
      <c r="H1286" s="689"/>
      <c r="I1286" s="690"/>
      <c r="J1286" s="690">
        <v>13.84</v>
      </c>
    </row>
    <row r="1287" spans="1:10" ht="12.75" customHeight="1">
      <c r="A1287" s="1030" t="s">
        <v>1806</v>
      </c>
      <c r="B1287" s="982"/>
      <c r="C1287" s="982"/>
      <c r="D1287" s="982"/>
      <c r="E1287" s="982"/>
      <c r="F1287" s="983"/>
      <c r="G1287" s="740">
        <f>SUM(G1279:G1286)</f>
        <v>332.68</v>
      </c>
      <c r="H1287" s="689"/>
      <c r="I1287" s="690"/>
      <c r="J1287" s="690"/>
    </row>
    <row r="1288" spans="1:10" ht="12.75" customHeight="1">
      <c r="A1288" s="741"/>
      <c r="B1288" s="742"/>
      <c r="C1288" s="743"/>
      <c r="D1288" s="744"/>
      <c r="E1288" s="745"/>
      <c r="F1288" s="746"/>
      <c r="G1288" s="747"/>
      <c r="H1288" s="689"/>
      <c r="I1288" s="690"/>
      <c r="J1288" s="690"/>
    </row>
    <row r="1289" spans="1:10" ht="12.75" customHeight="1">
      <c r="A1289" s="1031" t="s">
        <v>1570</v>
      </c>
      <c r="B1289" s="982"/>
      <c r="C1289" s="982"/>
      <c r="D1289" s="982"/>
      <c r="E1289" s="982"/>
      <c r="F1289" s="982"/>
      <c r="G1289" s="983"/>
      <c r="H1289" s="689"/>
      <c r="I1289" s="690"/>
      <c r="J1289" s="690"/>
    </row>
    <row r="1290" spans="1:10" ht="12.75" customHeight="1">
      <c r="A1290" s="732" t="s">
        <v>1480</v>
      </c>
      <c r="B1290" s="732" t="s">
        <v>46</v>
      </c>
      <c r="C1290" s="733" t="s">
        <v>1803</v>
      </c>
      <c r="D1290" s="732" t="s">
        <v>141</v>
      </c>
      <c r="E1290" s="734" t="s">
        <v>106</v>
      </c>
      <c r="F1290" s="735" t="s">
        <v>1804</v>
      </c>
      <c r="G1290" s="735" t="s">
        <v>1805</v>
      </c>
      <c r="H1290" s="689"/>
      <c r="I1290" s="690"/>
      <c r="J1290" s="690" t="s">
        <v>1804</v>
      </c>
    </row>
    <row r="1291" spans="1:10" ht="12.75" customHeight="1">
      <c r="A1291" s="736" t="s">
        <v>116</v>
      </c>
      <c r="B1291" s="790">
        <v>88309</v>
      </c>
      <c r="C1291" s="737" t="s">
        <v>1615</v>
      </c>
      <c r="D1291" s="736" t="s">
        <v>1788</v>
      </c>
      <c r="E1291" s="770">
        <v>1.2190000000000001</v>
      </c>
      <c r="F1291" s="739">
        <f t="shared" ref="F1291:F1296" si="189">J1291-J1291*$K$7</f>
        <v>19.116841239999999</v>
      </c>
      <c r="G1291" s="739">
        <f t="shared" ref="G1291:G1296" si="190">TRUNC(E1291*F1291,2)</f>
        <v>23.3</v>
      </c>
      <c r="H1291" s="689"/>
      <c r="I1291" s="690"/>
      <c r="J1291" s="690">
        <v>21.98</v>
      </c>
    </row>
    <row r="1292" spans="1:10" ht="12.75" customHeight="1">
      <c r="A1292" s="736" t="s">
        <v>116</v>
      </c>
      <c r="B1292" s="790">
        <v>88245</v>
      </c>
      <c r="C1292" s="737" t="s">
        <v>2085</v>
      </c>
      <c r="D1292" s="736" t="s">
        <v>1788</v>
      </c>
      <c r="E1292" s="770">
        <v>1.504</v>
      </c>
      <c r="F1292" s="739">
        <f t="shared" si="189"/>
        <v>18.9602884</v>
      </c>
      <c r="G1292" s="739">
        <f t="shared" si="190"/>
        <v>28.51</v>
      </c>
      <c r="H1292" s="689"/>
      <c r="I1292" s="690"/>
      <c r="J1292" s="690">
        <v>21.8</v>
      </c>
    </row>
    <row r="1293" spans="1:10" ht="12.75" customHeight="1">
      <c r="A1293" s="736" t="s">
        <v>116</v>
      </c>
      <c r="B1293" s="790">
        <v>88262</v>
      </c>
      <c r="C1293" s="737" t="s">
        <v>1588</v>
      </c>
      <c r="D1293" s="736" t="s">
        <v>1788</v>
      </c>
      <c r="E1293" s="770">
        <v>1.7609999999999999</v>
      </c>
      <c r="F1293" s="739">
        <f t="shared" si="189"/>
        <v>18.80373556</v>
      </c>
      <c r="G1293" s="739">
        <f t="shared" si="190"/>
        <v>33.11</v>
      </c>
      <c r="H1293" s="689"/>
      <c r="I1293" s="690"/>
      <c r="J1293" s="690">
        <v>21.62</v>
      </c>
    </row>
    <row r="1294" spans="1:10" ht="12.75" customHeight="1">
      <c r="A1294" s="736" t="s">
        <v>116</v>
      </c>
      <c r="B1294" s="790">
        <v>88239</v>
      </c>
      <c r="C1294" s="737" t="s">
        <v>1586</v>
      </c>
      <c r="D1294" s="736" t="s">
        <v>1788</v>
      </c>
      <c r="E1294" s="770">
        <v>2.2850000000000001</v>
      </c>
      <c r="F1294" s="739">
        <f t="shared" si="189"/>
        <v>14.916006699999999</v>
      </c>
      <c r="G1294" s="739">
        <f t="shared" si="190"/>
        <v>34.08</v>
      </c>
      <c r="H1294" s="689"/>
      <c r="I1294" s="690"/>
      <c r="J1294" s="690">
        <v>17.149999999999999</v>
      </c>
    </row>
    <row r="1295" spans="1:10" ht="12.75" customHeight="1">
      <c r="A1295" s="736" t="s">
        <v>116</v>
      </c>
      <c r="B1295" s="790">
        <v>88238</v>
      </c>
      <c r="C1295" s="737" t="s">
        <v>2086</v>
      </c>
      <c r="D1295" s="736" t="s">
        <v>1522</v>
      </c>
      <c r="E1295" s="770">
        <v>1.504</v>
      </c>
      <c r="F1295" s="739">
        <f t="shared" si="189"/>
        <v>15.03777002</v>
      </c>
      <c r="G1295" s="739">
        <f t="shared" si="190"/>
        <v>22.61</v>
      </c>
      <c r="H1295" s="689"/>
      <c r="I1295" s="690"/>
      <c r="J1295" s="690">
        <v>17.29</v>
      </c>
    </row>
    <row r="1296" spans="1:10" ht="12.75" customHeight="1">
      <c r="A1296" s="736" t="s">
        <v>116</v>
      </c>
      <c r="B1296" s="790">
        <v>88316</v>
      </c>
      <c r="C1296" s="737" t="s">
        <v>1617</v>
      </c>
      <c r="D1296" s="736" t="s">
        <v>1522</v>
      </c>
      <c r="E1296" s="770">
        <v>4.8739999999999997</v>
      </c>
      <c r="F1296" s="739">
        <f t="shared" si="189"/>
        <v>15.02037526</v>
      </c>
      <c r="G1296" s="739">
        <f t="shared" si="190"/>
        <v>73.2</v>
      </c>
      <c r="H1296" s="689"/>
      <c r="I1296" s="690"/>
      <c r="J1296" s="690">
        <v>17.27</v>
      </c>
    </row>
    <row r="1297" spans="1:10" ht="12.75" customHeight="1">
      <c r="A1297" s="1030" t="s">
        <v>1806</v>
      </c>
      <c r="B1297" s="982"/>
      <c r="C1297" s="982"/>
      <c r="D1297" s="982"/>
      <c r="E1297" s="982"/>
      <c r="F1297" s="983"/>
      <c r="G1297" s="740">
        <f>SUM(G1291:G1296)</f>
        <v>214.81</v>
      </c>
      <c r="H1297" s="689"/>
      <c r="I1297" s="690"/>
      <c r="J1297" s="690"/>
    </row>
    <row r="1298" spans="1:10" ht="12.75" customHeight="1">
      <c r="A1298" s="741"/>
      <c r="B1298" s="742"/>
      <c r="C1298" s="748"/>
      <c r="D1298" s="742"/>
      <c r="E1298" s="749"/>
      <c r="F1298" s="750"/>
      <c r="G1298" s="747"/>
      <c r="H1298" s="689"/>
      <c r="I1298" s="690"/>
      <c r="J1298" s="690"/>
    </row>
    <row r="1299" spans="1:10" ht="12.75" customHeight="1">
      <c r="A1299" s="1031" t="s">
        <v>1807</v>
      </c>
      <c r="B1299" s="982"/>
      <c r="C1299" s="982"/>
      <c r="D1299" s="982"/>
      <c r="E1299" s="982"/>
      <c r="F1299" s="982"/>
      <c r="G1299" s="983"/>
      <c r="H1299" s="689"/>
      <c r="I1299" s="690"/>
      <c r="J1299" s="690"/>
    </row>
    <row r="1300" spans="1:10" ht="12.75" customHeight="1">
      <c r="A1300" s="732" t="s">
        <v>1480</v>
      </c>
      <c r="B1300" s="732" t="s">
        <v>46</v>
      </c>
      <c r="C1300" s="733" t="s">
        <v>1803</v>
      </c>
      <c r="D1300" s="732" t="s">
        <v>141</v>
      </c>
      <c r="E1300" s="734" t="s">
        <v>106</v>
      </c>
      <c r="F1300" s="735" t="s">
        <v>1804</v>
      </c>
      <c r="G1300" s="735" t="s">
        <v>1805</v>
      </c>
      <c r="H1300" s="689"/>
      <c r="I1300" s="690"/>
      <c r="J1300" s="690" t="s">
        <v>1804</v>
      </c>
    </row>
    <row r="1301" spans="1:10" ht="12.75" customHeight="1">
      <c r="A1301" s="736"/>
      <c r="B1301" s="736"/>
      <c r="C1301" s="737" t="str">
        <f>IF(B1301="","",IF(A1301="SINAPI",VLOOKUP(B1301,'Referência NÃO DESONERADO'!$A:$D,2,0),IF(A1301="COTAÇÃO",VLOOKUP(B1301,'Mapa Cotações'!$A:$N,2,0))))</f>
        <v/>
      </c>
      <c r="D1301" s="736" t="str">
        <f>IF(B1301="","",IF(A1301="SINAPI",VLOOKUP(B1301,'Referência NÃO DESONERADO'!$A:$D,3,0),IF(A1301="COTAÇÃO",VLOOKUP(B1301,'Mapa Cotações'!$A:$N,3,0))))</f>
        <v/>
      </c>
      <c r="E1301" s="738"/>
      <c r="F1301" s="739" t="str">
        <f>IF(B1301="","",IF('Planilha Orçamentária'!$H$2="NÃO DESONERADO",(IF(A1301="SINAPI",VLOOKUP(B1301,'Referência NÃO DESONERADO'!$A:$D,4,0),IF(A1301="ORSE",VLOOKUP(B1301,'Referência NÃO DESONERADO'!$F:$I,4,0),IF(A1301="COTAÇÃO",VLOOKUP(B1301,'Mapa Cotações'!$A:$N,13,0))))),(IF(A1301="SINAPI",VLOOKUP(B1301,'Referência DESONERADO'!$A:$D,4,0),IF(A1301="ORSE",VLOOKUP(B1301,'Referência DESONERADO'!$F:$I,4,0),IF(A1301="COTAÇÃO",VLOOKUP(B1301,'Mapa Cotações'!$A:$N,13,0)))))))</f>
        <v/>
      </c>
      <c r="G1301" s="739" t="str">
        <f>IF(D1301="","",E1301*F1301)</f>
        <v/>
      </c>
      <c r="H1301" s="689"/>
      <c r="I1301" s="690"/>
      <c r="J1301" s="690" t="s">
        <v>2</v>
      </c>
    </row>
    <row r="1302" spans="1:10" ht="12.75" customHeight="1">
      <c r="A1302" s="1030" t="s">
        <v>1806</v>
      </c>
      <c r="B1302" s="982"/>
      <c r="C1302" s="982"/>
      <c r="D1302" s="982"/>
      <c r="E1302" s="982"/>
      <c r="F1302" s="983"/>
      <c r="G1302" s="740">
        <f>SUM(G1301)</f>
        <v>0</v>
      </c>
      <c r="H1302" s="689"/>
      <c r="I1302" s="690"/>
      <c r="J1302" s="690"/>
    </row>
    <row r="1303" spans="1:10" ht="12.75" customHeight="1">
      <c r="A1303" s="741"/>
      <c r="B1303" s="742"/>
      <c r="C1303" s="751"/>
      <c r="D1303" s="752"/>
      <c r="E1303" s="753"/>
      <c r="F1303" s="754"/>
      <c r="G1303" s="755"/>
      <c r="H1303" s="689"/>
      <c r="I1303" s="690"/>
      <c r="J1303" s="690"/>
    </row>
    <row r="1304" spans="1:10" ht="12.75" customHeight="1">
      <c r="A1304" s="1032" t="s">
        <v>173</v>
      </c>
      <c r="B1304" s="982"/>
      <c r="C1304" s="982"/>
      <c r="D1304" s="982"/>
      <c r="E1304" s="982"/>
      <c r="F1304" s="1033"/>
      <c r="G1304" s="756">
        <f>SUM(G1287,G1297,G1302)</f>
        <v>547.49</v>
      </c>
      <c r="H1304" s="689"/>
      <c r="I1304" s="690"/>
      <c r="J1304" s="690"/>
    </row>
    <row r="1305" spans="1:10" ht="12.75" customHeight="1">
      <c r="A1305" s="784"/>
      <c r="B1305" s="784"/>
      <c r="C1305" s="784"/>
      <c r="D1305" s="784"/>
      <c r="E1305" s="784"/>
      <c r="F1305" s="784"/>
      <c r="G1305" s="785"/>
      <c r="H1305" s="689"/>
      <c r="I1305" s="690"/>
      <c r="J1305" s="690"/>
    </row>
    <row r="1306" spans="1:10" ht="12.75" customHeight="1">
      <c r="A1306" s="784"/>
      <c r="B1306" s="784"/>
      <c r="C1306" s="784"/>
      <c r="D1306" s="784"/>
      <c r="E1306" s="784"/>
      <c r="F1306" s="784"/>
      <c r="G1306" s="785"/>
      <c r="H1306" s="689"/>
      <c r="I1306" s="690"/>
      <c r="J1306" s="690"/>
    </row>
    <row r="1307" spans="1:10" ht="12.75" customHeight="1">
      <c r="A1307" s="723" t="s">
        <v>46</v>
      </c>
      <c r="B1307" s="724" t="s">
        <v>37</v>
      </c>
      <c r="C1307" s="1025" t="s">
        <v>105</v>
      </c>
      <c r="D1307" s="1026"/>
      <c r="E1307" s="1026"/>
      <c r="F1307" s="1022"/>
      <c r="G1307" s="725" t="s">
        <v>40</v>
      </c>
      <c r="H1307" s="689"/>
      <c r="I1307" s="690"/>
      <c r="J1307" s="690"/>
    </row>
    <row r="1308" spans="1:10" ht="12.75" customHeight="1">
      <c r="A1308" s="776" t="s">
        <v>2087</v>
      </c>
      <c r="B1308" s="727" t="s">
        <v>1257</v>
      </c>
      <c r="C1308" s="1027" t="s">
        <v>2088</v>
      </c>
      <c r="D1308" s="1015"/>
      <c r="E1308" s="1016"/>
      <c r="F1308" s="728">
        <f>G1331</f>
        <v>101.716133584</v>
      </c>
      <c r="G1308" s="729" t="s">
        <v>141</v>
      </c>
      <c r="H1308" s="766">
        <v>45078</v>
      </c>
      <c r="I1308" s="690"/>
      <c r="J1308" s="690">
        <v>116.958</v>
      </c>
    </row>
    <row r="1309" spans="1:10" ht="12.75" customHeight="1">
      <c r="A1309" s="1028" t="s">
        <v>1802</v>
      </c>
      <c r="B1309" s="1015"/>
      <c r="C1309" s="1015"/>
      <c r="D1309" s="1015"/>
      <c r="E1309" s="1015"/>
      <c r="F1309" s="1015"/>
      <c r="G1309" s="1029"/>
      <c r="H1309" s="689"/>
      <c r="I1309" s="690"/>
      <c r="J1309" s="690"/>
    </row>
    <row r="1310" spans="1:10" ht="12.75" customHeight="1">
      <c r="A1310" s="732" t="s">
        <v>1480</v>
      </c>
      <c r="B1310" s="732" t="s">
        <v>46</v>
      </c>
      <c r="C1310" s="733" t="s">
        <v>1803</v>
      </c>
      <c r="D1310" s="732" t="s">
        <v>141</v>
      </c>
      <c r="E1310" s="734" t="s">
        <v>106</v>
      </c>
      <c r="F1310" s="735" t="s">
        <v>1804</v>
      </c>
      <c r="G1310" s="735" t="s">
        <v>1805</v>
      </c>
      <c r="H1310" s="689"/>
      <c r="I1310" s="690"/>
      <c r="J1310" s="690" t="s">
        <v>1804</v>
      </c>
    </row>
    <row r="1311" spans="1:10" ht="12.75" customHeight="1">
      <c r="A1311" s="736" t="s">
        <v>129</v>
      </c>
      <c r="B1311" s="736">
        <v>138</v>
      </c>
      <c r="C1311" s="788" t="s">
        <v>2089</v>
      </c>
      <c r="D1311" s="736" t="s">
        <v>2090</v>
      </c>
      <c r="E1311" s="789">
        <v>1.4999999999999999E-2</v>
      </c>
      <c r="F1311" s="739">
        <f t="shared" ref="F1311:F1315" si="191">J1311-J1311*$K$7</f>
        <v>62.977728579999997</v>
      </c>
      <c r="G1311" s="739">
        <f t="shared" ref="G1311:G1315" si="192">TRUNC(E1311*F1311,2)</f>
        <v>0.94</v>
      </c>
      <c r="H1311" s="689"/>
      <c r="I1311" s="690"/>
      <c r="J1311" s="690">
        <v>72.41</v>
      </c>
    </row>
    <row r="1312" spans="1:10" ht="12.75" customHeight="1">
      <c r="A1312" s="736" t="s">
        <v>116</v>
      </c>
      <c r="B1312" s="736">
        <v>13</v>
      </c>
      <c r="C1312" s="788" t="s">
        <v>2091</v>
      </c>
      <c r="D1312" s="736" t="s">
        <v>1607</v>
      </c>
      <c r="E1312" s="789">
        <v>0.05</v>
      </c>
      <c r="F1312" s="739">
        <f t="shared" si="191"/>
        <v>15.255204519999999</v>
      </c>
      <c r="G1312" s="739">
        <f t="shared" si="192"/>
        <v>0.76</v>
      </c>
      <c r="H1312" s="689"/>
      <c r="I1312" s="690"/>
      <c r="J1312" s="690">
        <v>17.54</v>
      </c>
    </row>
    <row r="1313" spans="1:10" ht="12.75" customHeight="1">
      <c r="A1313" s="736" t="s">
        <v>116</v>
      </c>
      <c r="B1313" s="736">
        <v>3520</v>
      </c>
      <c r="C1313" s="788" t="s">
        <v>2092</v>
      </c>
      <c r="D1313" s="736" t="s">
        <v>1347</v>
      </c>
      <c r="E1313" s="789">
        <v>2</v>
      </c>
      <c r="F1313" s="739">
        <f t="shared" si="191"/>
        <v>7.5580232199999999</v>
      </c>
      <c r="G1313" s="739">
        <f t="shared" si="192"/>
        <v>15.11</v>
      </c>
      <c r="H1313" s="689"/>
      <c r="I1313" s="690"/>
      <c r="J1313" s="690">
        <v>8.69</v>
      </c>
    </row>
    <row r="1314" spans="1:10" ht="12.75" customHeight="1">
      <c r="A1314" s="736" t="s">
        <v>116</v>
      </c>
      <c r="B1314" s="736">
        <v>9836</v>
      </c>
      <c r="C1314" s="788" t="s">
        <v>2093</v>
      </c>
      <c r="D1314" s="736" t="s">
        <v>164</v>
      </c>
      <c r="E1314" s="789">
        <v>4</v>
      </c>
      <c r="F1314" s="739">
        <f t="shared" si="191"/>
        <v>13.55051804</v>
      </c>
      <c r="G1314" s="739">
        <f t="shared" si="192"/>
        <v>54.2</v>
      </c>
      <c r="H1314" s="689"/>
      <c r="I1314" s="690"/>
      <c r="J1314" s="690">
        <v>15.58</v>
      </c>
    </row>
    <row r="1315" spans="1:10" ht="12.75" customHeight="1">
      <c r="A1315" s="736" t="s">
        <v>116</v>
      </c>
      <c r="B1315" s="736">
        <v>10908</v>
      </c>
      <c r="C1315" s="788" t="s">
        <v>2094</v>
      </c>
      <c r="D1315" s="736" t="s">
        <v>1347</v>
      </c>
      <c r="E1315" s="789">
        <v>1</v>
      </c>
      <c r="F1315" s="739">
        <f t="shared" si="191"/>
        <v>17.342575720000003</v>
      </c>
      <c r="G1315" s="739">
        <f t="shared" si="192"/>
        <v>17.34</v>
      </c>
      <c r="H1315" s="689"/>
      <c r="I1315" s="690"/>
      <c r="J1315" s="690">
        <v>19.940000000000001</v>
      </c>
    </row>
    <row r="1316" spans="1:10" ht="12.75" customHeight="1">
      <c r="A1316" s="1030" t="s">
        <v>1806</v>
      </c>
      <c r="B1316" s="982"/>
      <c r="C1316" s="982"/>
      <c r="D1316" s="982"/>
      <c r="E1316" s="982"/>
      <c r="F1316" s="983"/>
      <c r="G1316" s="740">
        <f>SUM(G1311:G1315)</f>
        <v>88.350000000000009</v>
      </c>
      <c r="H1316" s="689"/>
      <c r="I1316" s="690"/>
      <c r="J1316" s="690"/>
    </row>
    <row r="1317" spans="1:10" ht="12.75" customHeight="1">
      <c r="A1317" s="741"/>
      <c r="B1317" s="742"/>
      <c r="C1317" s="743"/>
      <c r="D1317" s="744"/>
      <c r="E1317" s="745"/>
      <c r="F1317" s="746"/>
      <c r="G1317" s="747"/>
      <c r="H1317" s="689"/>
      <c r="I1317" s="690"/>
      <c r="J1317" s="690"/>
    </row>
    <row r="1318" spans="1:10" ht="12.75" customHeight="1">
      <c r="A1318" s="1031" t="s">
        <v>1570</v>
      </c>
      <c r="B1318" s="982"/>
      <c r="C1318" s="982"/>
      <c r="D1318" s="982"/>
      <c r="E1318" s="982"/>
      <c r="F1318" s="982"/>
      <c r="G1318" s="983"/>
      <c r="H1318" s="689"/>
      <c r="I1318" s="690"/>
      <c r="J1318" s="690"/>
    </row>
    <row r="1319" spans="1:10" ht="12.75" customHeight="1">
      <c r="A1319" s="732" t="s">
        <v>1480</v>
      </c>
      <c r="B1319" s="732" t="s">
        <v>46</v>
      </c>
      <c r="C1319" s="733" t="s">
        <v>1803</v>
      </c>
      <c r="D1319" s="732" t="s">
        <v>141</v>
      </c>
      <c r="E1319" s="734" t="s">
        <v>106</v>
      </c>
      <c r="F1319" s="735" t="s">
        <v>1804</v>
      </c>
      <c r="G1319" s="735" t="s">
        <v>1805</v>
      </c>
      <c r="H1319" s="689"/>
      <c r="I1319" s="690"/>
      <c r="J1319" s="690" t="s">
        <v>1804</v>
      </c>
    </row>
    <row r="1320" spans="1:10" ht="12.75" customHeight="1">
      <c r="A1320" s="736" t="s">
        <v>129</v>
      </c>
      <c r="B1320" s="790">
        <v>10549</v>
      </c>
      <c r="C1320" s="737" t="s">
        <v>1867</v>
      </c>
      <c r="D1320" s="736" t="s">
        <v>1788</v>
      </c>
      <c r="E1320" s="770">
        <v>0.4</v>
      </c>
      <c r="F1320" s="739">
        <f t="shared" ref="F1320:F1323" si="193">J1320-J1320*$K$7</f>
        <v>3.3137017800000002</v>
      </c>
      <c r="G1320" s="739">
        <f t="shared" ref="G1320:G1323" si="194">F1320*E1320</f>
        <v>1.3254807120000001</v>
      </c>
      <c r="H1320" s="689"/>
      <c r="I1320" s="690"/>
      <c r="J1320" s="690">
        <v>3.81</v>
      </c>
    </row>
    <row r="1321" spans="1:10" ht="12.75" customHeight="1">
      <c r="A1321" s="736" t="s">
        <v>129</v>
      </c>
      <c r="B1321" s="790">
        <v>10554</v>
      </c>
      <c r="C1321" s="737" t="s">
        <v>2059</v>
      </c>
      <c r="D1321" s="736" t="s">
        <v>1788</v>
      </c>
      <c r="E1321" s="770">
        <v>0.4</v>
      </c>
      <c r="F1321" s="739">
        <f t="shared" si="193"/>
        <v>3.25282012</v>
      </c>
      <c r="G1321" s="739">
        <f t="shared" si="194"/>
        <v>1.301128048</v>
      </c>
      <c r="H1321" s="689"/>
      <c r="I1321" s="690"/>
      <c r="J1321" s="690">
        <v>3.74</v>
      </c>
    </row>
    <row r="1322" spans="1:10" ht="12.75" customHeight="1">
      <c r="A1322" s="736" t="s">
        <v>116</v>
      </c>
      <c r="B1322" s="790">
        <v>2696</v>
      </c>
      <c r="C1322" s="737" t="s">
        <v>2060</v>
      </c>
      <c r="D1322" s="736" t="s">
        <v>1788</v>
      </c>
      <c r="E1322" s="770">
        <v>0.4</v>
      </c>
      <c r="F1322" s="739">
        <f t="shared" si="193"/>
        <v>15.79444208</v>
      </c>
      <c r="G1322" s="739">
        <f t="shared" si="194"/>
        <v>6.3177768319999998</v>
      </c>
      <c r="H1322" s="689"/>
      <c r="I1322" s="690"/>
      <c r="J1322" s="690">
        <v>18.16</v>
      </c>
    </row>
    <row r="1323" spans="1:10" ht="12.75" customHeight="1">
      <c r="A1323" s="736" t="s">
        <v>116</v>
      </c>
      <c r="B1323" s="790">
        <v>6111</v>
      </c>
      <c r="C1323" s="737" t="s">
        <v>1870</v>
      </c>
      <c r="D1323" s="736" t="s">
        <v>1788</v>
      </c>
      <c r="E1323" s="770">
        <v>0.4</v>
      </c>
      <c r="F1323" s="739">
        <f t="shared" si="193"/>
        <v>11.054369980000001</v>
      </c>
      <c r="G1323" s="739">
        <f t="shared" si="194"/>
        <v>4.4217479920000002</v>
      </c>
      <c r="H1323" s="689"/>
      <c r="I1323" s="690"/>
      <c r="J1323" s="690">
        <v>12.71</v>
      </c>
    </row>
    <row r="1324" spans="1:10" ht="12.75" customHeight="1">
      <c r="A1324" s="1030" t="s">
        <v>1806</v>
      </c>
      <c r="B1324" s="982"/>
      <c r="C1324" s="982"/>
      <c r="D1324" s="982"/>
      <c r="E1324" s="982"/>
      <c r="F1324" s="983"/>
      <c r="G1324" s="740">
        <f>SUM(G1320:G1323)</f>
        <v>13.366133584</v>
      </c>
      <c r="H1324" s="689"/>
      <c r="I1324" s="690"/>
      <c r="J1324" s="690"/>
    </row>
    <row r="1325" spans="1:10" ht="12.75" customHeight="1">
      <c r="A1325" s="741"/>
      <c r="B1325" s="742"/>
      <c r="C1325" s="748"/>
      <c r="D1325" s="742"/>
      <c r="E1325" s="749"/>
      <c r="F1325" s="750"/>
      <c r="G1325" s="747"/>
      <c r="H1325" s="689"/>
      <c r="I1325" s="690"/>
      <c r="J1325" s="690"/>
    </row>
    <row r="1326" spans="1:10" ht="12.75" customHeight="1">
      <c r="A1326" s="1031" t="s">
        <v>1807</v>
      </c>
      <c r="B1326" s="982"/>
      <c r="C1326" s="982"/>
      <c r="D1326" s="982"/>
      <c r="E1326" s="982"/>
      <c r="F1326" s="982"/>
      <c r="G1326" s="983"/>
      <c r="H1326" s="689"/>
      <c r="I1326" s="690"/>
      <c r="J1326" s="690"/>
    </row>
    <row r="1327" spans="1:10" ht="12.75" customHeight="1">
      <c r="A1327" s="732" t="s">
        <v>1480</v>
      </c>
      <c r="B1327" s="732" t="s">
        <v>46</v>
      </c>
      <c r="C1327" s="733" t="s">
        <v>1803</v>
      </c>
      <c r="D1327" s="732" t="s">
        <v>141</v>
      </c>
      <c r="E1327" s="734" t="s">
        <v>106</v>
      </c>
      <c r="F1327" s="735" t="s">
        <v>1804</v>
      </c>
      <c r="G1327" s="735" t="s">
        <v>1805</v>
      </c>
      <c r="H1327" s="689"/>
      <c r="I1327" s="690"/>
      <c r="J1327" s="690" t="s">
        <v>1804</v>
      </c>
    </row>
    <row r="1328" spans="1:10" ht="12.75" customHeight="1">
      <c r="A1328" s="736"/>
      <c r="B1328" s="736"/>
      <c r="C1328" s="737" t="str">
        <f>IF(B1328="","",IF(A1328="SINAPI",VLOOKUP(B1328,'Referência NÃO DESONERADO'!$A:$D,2,0),IF(A1328="COTAÇÃO",VLOOKUP(B1328,'Mapa Cotações'!$A:$N,2,0))))</f>
        <v/>
      </c>
      <c r="D1328" s="736" t="str">
        <f>IF(B1328="","",IF(A1328="SINAPI",VLOOKUP(B1328,'Referência NÃO DESONERADO'!$A:$D,3,0),IF(A1328="COTAÇÃO",VLOOKUP(B1328,'Mapa Cotações'!$A:$N,3,0))))</f>
        <v/>
      </c>
      <c r="E1328" s="738"/>
      <c r="F1328" s="739" t="str">
        <f>IF(B1328="","",IF('Planilha Orçamentária'!$H$2="NÃO DESONERADO",(IF(A1328="SINAPI",VLOOKUP(B1328,'Referência NÃO DESONERADO'!$A:$D,4,0),IF(A1328="ORSE",VLOOKUP(B1328,'Referência NÃO DESONERADO'!$F:$I,4,0),IF(A1328="COTAÇÃO",VLOOKUP(B1328,'Mapa Cotações'!$A:$N,13,0))))),(IF(A1328="SINAPI",VLOOKUP(B1328,'Referência DESONERADO'!$A:$D,4,0),IF(A1328="ORSE",VLOOKUP(B1328,'Referência DESONERADO'!$F:$I,4,0),IF(A1328="COTAÇÃO",VLOOKUP(B1328,'Mapa Cotações'!$A:$N,13,0)))))))</f>
        <v/>
      </c>
      <c r="G1328" s="739" t="str">
        <f>IF(D1328="","",E1328*F1328)</f>
        <v/>
      </c>
      <c r="H1328" s="689"/>
      <c r="I1328" s="690"/>
      <c r="J1328" s="690" t="s">
        <v>2</v>
      </c>
    </row>
    <row r="1329" spans="1:10" ht="12.75" customHeight="1">
      <c r="A1329" s="1030" t="s">
        <v>1806</v>
      </c>
      <c r="B1329" s="982"/>
      <c r="C1329" s="982"/>
      <c r="D1329" s="982"/>
      <c r="E1329" s="982"/>
      <c r="F1329" s="983"/>
      <c r="G1329" s="740">
        <f>SUM(G1328)</f>
        <v>0</v>
      </c>
      <c r="H1329" s="689"/>
      <c r="I1329" s="690"/>
      <c r="J1329" s="690"/>
    </row>
    <row r="1330" spans="1:10" ht="12.75" customHeight="1">
      <c r="A1330" s="741"/>
      <c r="B1330" s="742"/>
      <c r="C1330" s="751"/>
      <c r="D1330" s="752"/>
      <c r="E1330" s="753"/>
      <c r="F1330" s="754"/>
      <c r="G1330" s="755"/>
      <c r="H1330" s="689"/>
      <c r="I1330" s="690"/>
      <c r="J1330" s="690"/>
    </row>
    <row r="1331" spans="1:10" ht="12.75" customHeight="1">
      <c r="A1331" s="1032" t="s">
        <v>173</v>
      </c>
      <c r="B1331" s="982"/>
      <c r="C1331" s="982"/>
      <c r="D1331" s="982"/>
      <c r="E1331" s="982"/>
      <c r="F1331" s="1033"/>
      <c r="G1331" s="756">
        <f>SUM(G1316,G1324,G1329)</f>
        <v>101.716133584</v>
      </c>
      <c r="H1331" s="689"/>
      <c r="I1331" s="690"/>
      <c r="J1331" s="690"/>
    </row>
    <row r="1332" spans="1:10" ht="12.75" customHeight="1">
      <c r="A1332" s="784"/>
      <c r="B1332" s="784"/>
      <c r="C1332" s="784"/>
      <c r="D1332" s="784"/>
      <c r="E1332" s="784"/>
      <c r="F1332" s="784"/>
      <c r="G1332" s="785"/>
      <c r="H1332" s="689"/>
      <c r="I1332" s="690"/>
      <c r="J1332" s="690"/>
    </row>
    <row r="1333" spans="1:10" ht="12.75" customHeight="1">
      <c r="A1333" s="784"/>
      <c r="B1333" s="784"/>
      <c r="C1333" s="784"/>
      <c r="D1333" s="784"/>
      <c r="E1333" s="784"/>
      <c r="F1333" s="784"/>
      <c r="G1333" s="785"/>
      <c r="H1333" s="689"/>
      <c r="I1333" s="690"/>
      <c r="J1333" s="690"/>
    </row>
    <row r="1334" spans="1:10" ht="12.75" customHeight="1">
      <c r="A1334" s="723" t="s">
        <v>46</v>
      </c>
      <c r="B1334" s="724" t="s">
        <v>37</v>
      </c>
      <c r="C1334" s="1025" t="s">
        <v>105</v>
      </c>
      <c r="D1334" s="1026"/>
      <c r="E1334" s="1026"/>
      <c r="F1334" s="1022"/>
      <c r="G1334" s="725" t="s">
        <v>40</v>
      </c>
      <c r="H1334" s="689"/>
      <c r="I1334" s="690"/>
      <c r="J1334" s="690"/>
    </row>
    <row r="1335" spans="1:10" ht="12.75" customHeight="1">
      <c r="A1335" s="776" t="s">
        <v>2095</v>
      </c>
      <c r="B1335" s="727" t="s">
        <v>1260</v>
      </c>
      <c r="C1335" s="1027" t="s">
        <v>2096</v>
      </c>
      <c r="D1335" s="1015"/>
      <c r="E1335" s="1016"/>
      <c r="F1335" s="728">
        <f>G1360</f>
        <v>68.78095971382001</v>
      </c>
      <c r="G1335" s="729" t="s">
        <v>141</v>
      </c>
      <c r="H1335" s="766">
        <v>45078</v>
      </c>
      <c r="I1335" s="690"/>
      <c r="J1335" s="690">
        <v>79.082390000000004</v>
      </c>
    </row>
    <row r="1336" spans="1:10" ht="12.75" customHeight="1">
      <c r="A1336" s="1028" t="s">
        <v>1802</v>
      </c>
      <c r="B1336" s="1015"/>
      <c r="C1336" s="1015"/>
      <c r="D1336" s="1015"/>
      <c r="E1336" s="1015"/>
      <c r="F1336" s="1015"/>
      <c r="G1336" s="1029"/>
      <c r="H1336" s="689"/>
      <c r="I1336" s="690"/>
      <c r="J1336" s="690"/>
    </row>
    <row r="1337" spans="1:10" ht="12.75" customHeight="1">
      <c r="A1337" s="732" t="s">
        <v>1480</v>
      </c>
      <c r="B1337" s="732" t="s">
        <v>46</v>
      </c>
      <c r="C1337" s="733" t="s">
        <v>1803</v>
      </c>
      <c r="D1337" s="732" t="s">
        <v>141</v>
      </c>
      <c r="E1337" s="734" t="s">
        <v>106</v>
      </c>
      <c r="F1337" s="735" t="s">
        <v>1804</v>
      </c>
      <c r="G1337" s="735" t="s">
        <v>1805</v>
      </c>
      <c r="H1337" s="689"/>
      <c r="I1337" s="690"/>
      <c r="J1337" s="690" t="s">
        <v>1804</v>
      </c>
    </row>
    <row r="1338" spans="1:10" ht="12.75" customHeight="1">
      <c r="A1338" s="736" t="s">
        <v>129</v>
      </c>
      <c r="B1338" s="736">
        <v>138</v>
      </c>
      <c r="C1338" s="788" t="s">
        <v>2089</v>
      </c>
      <c r="D1338" s="736" t="s">
        <v>2090</v>
      </c>
      <c r="E1338" s="789">
        <v>3.9E-2</v>
      </c>
      <c r="F1338" s="739">
        <f t="shared" ref="F1338:F1344" si="195">J1338-J1338*$K$7</f>
        <v>62.977728579999997</v>
      </c>
      <c r="G1338" s="739">
        <f t="shared" ref="G1338:G1344" si="196">F1338*E1338</f>
        <v>2.4561314146199997</v>
      </c>
      <c r="H1338" s="689"/>
      <c r="I1338" s="690"/>
      <c r="J1338" s="690">
        <v>72.41</v>
      </c>
    </row>
    <row r="1339" spans="1:10" ht="12.75" customHeight="1">
      <c r="A1339" s="736" t="s">
        <v>129</v>
      </c>
      <c r="B1339" s="736">
        <v>13</v>
      </c>
      <c r="C1339" s="788" t="s">
        <v>2097</v>
      </c>
      <c r="D1339" s="736" t="s">
        <v>1607</v>
      </c>
      <c r="E1339" s="789">
        <v>0.09</v>
      </c>
      <c r="F1339" s="739">
        <f t="shared" si="195"/>
        <v>55.228363000000002</v>
      </c>
      <c r="G1339" s="739">
        <f t="shared" si="196"/>
        <v>4.97055267</v>
      </c>
      <c r="H1339" s="689"/>
      <c r="I1339" s="690"/>
      <c r="J1339" s="690">
        <v>63.5</v>
      </c>
    </row>
    <row r="1340" spans="1:10" ht="12.75" customHeight="1">
      <c r="A1340" s="736" t="s">
        <v>129</v>
      </c>
      <c r="B1340" s="736">
        <v>3520</v>
      </c>
      <c r="C1340" s="788" t="s">
        <v>2098</v>
      </c>
      <c r="D1340" s="736" t="s">
        <v>1697</v>
      </c>
      <c r="E1340" s="789">
        <v>0.06</v>
      </c>
      <c r="F1340" s="739">
        <f t="shared" si="195"/>
        <v>60.65552812</v>
      </c>
      <c r="G1340" s="739">
        <f t="shared" si="196"/>
        <v>3.6393316871999999</v>
      </c>
      <c r="H1340" s="689"/>
      <c r="I1340" s="690"/>
      <c r="J1340" s="690">
        <v>69.739999999999995</v>
      </c>
    </row>
    <row r="1341" spans="1:10" ht="12.75" customHeight="1">
      <c r="A1341" s="736" t="s">
        <v>116</v>
      </c>
      <c r="B1341" s="736">
        <v>3516</v>
      </c>
      <c r="C1341" s="788" t="s">
        <v>2099</v>
      </c>
      <c r="D1341" s="736" t="s">
        <v>1347</v>
      </c>
      <c r="E1341" s="789">
        <v>3</v>
      </c>
      <c r="F1341" s="739">
        <f t="shared" si="195"/>
        <v>2.1308581000000002</v>
      </c>
      <c r="G1341" s="739">
        <f t="shared" si="196"/>
        <v>6.3925743000000006</v>
      </c>
      <c r="H1341" s="689"/>
      <c r="I1341" s="690"/>
      <c r="J1341" s="690">
        <v>2.4500000000000002</v>
      </c>
    </row>
    <row r="1342" spans="1:10" ht="12.75" customHeight="1">
      <c r="A1342" s="736" t="s">
        <v>116</v>
      </c>
      <c r="B1342" s="736">
        <v>3517</v>
      </c>
      <c r="C1342" s="788" t="s">
        <v>2100</v>
      </c>
      <c r="D1342" s="736" t="s">
        <v>1347</v>
      </c>
      <c r="E1342" s="789">
        <v>3</v>
      </c>
      <c r="F1342" s="739">
        <f t="shared" si="195"/>
        <v>1.9221209799999999</v>
      </c>
      <c r="G1342" s="739">
        <f t="shared" si="196"/>
        <v>5.7663629399999996</v>
      </c>
      <c r="H1342" s="689"/>
      <c r="I1342" s="690"/>
      <c r="J1342" s="690">
        <v>2.21</v>
      </c>
    </row>
    <row r="1343" spans="1:10" ht="12.75" customHeight="1">
      <c r="A1343" s="736" t="s">
        <v>116</v>
      </c>
      <c r="B1343" s="736">
        <v>3767</v>
      </c>
      <c r="C1343" s="788" t="s">
        <v>2101</v>
      </c>
      <c r="D1343" s="736" t="s">
        <v>1347</v>
      </c>
      <c r="E1343" s="789">
        <v>0.2</v>
      </c>
      <c r="F1343" s="739">
        <f t="shared" si="195"/>
        <v>0.72188253999999996</v>
      </c>
      <c r="G1343" s="739">
        <f t="shared" si="196"/>
        <v>0.14437650799999999</v>
      </c>
      <c r="H1343" s="689"/>
      <c r="I1343" s="690"/>
      <c r="J1343" s="690">
        <v>0.83</v>
      </c>
    </row>
    <row r="1344" spans="1:10" ht="12.75" customHeight="1">
      <c r="A1344" s="736" t="s">
        <v>116</v>
      </c>
      <c r="B1344" s="736">
        <v>9835</v>
      </c>
      <c r="C1344" s="788" t="s">
        <v>2102</v>
      </c>
      <c r="D1344" s="736" t="s">
        <v>164</v>
      </c>
      <c r="E1344" s="789">
        <v>4</v>
      </c>
      <c r="F1344" s="739">
        <f t="shared" si="195"/>
        <v>5.9229157799999994</v>
      </c>
      <c r="G1344" s="739">
        <f t="shared" si="196"/>
        <v>23.691663119999998</v>
      </c>
      <c r="H1344" s="689"/>
      <c r="I1344" s="690"/>
      <c r="J1344" s="690">
        <v>6.81</v>
      </c>
    </row>
    <row r="1345" spans="1:10" ht="12.75" customHeight="1">
      <c r="A1345" s="1030" t="s">
        <v>1806</v>
      </c>
      <c r="B1345" s="982"/>
      <c r="C1345" s="982"/>
      <c r="D1345" s="982"/>
      <c r="E1345" s="982"/>
      <c r="F1345" s="983"/>
      <c r="G1345" s="740">
        <f>SUM(G1338:G1344)</f>
        <v>47.06099263982</v>
      </c>
      <c r="H1345" s="689"/>
      <c r="I1345" s="690"/>
      <c r="J1345" s="690"/>
    </row>
    <row r="1346" spans="1:10" ht="12.75" customHeight="1">
      <c r="A1346" s="741"/>
      <c r="B1346" s="742"/>
      <c r="C1346" s="743"/>
      <c r="D1346" s="744"/>
      <c r="E1346" s="745"/>
      <c r="F1346" s="746"/>
      <c r="G1346" s="747"/>
      <c r="H1346" s="689"/>
      <c r="I1346" s="690"/>
      <c r="J1346" s="690"/>
    </row>
    <row r="1347" spans="1:10" ht="12.75" customHeight="1">
      <c r="A1347" s="1031" t="s">
        <v>1570</v>
      </c>
      <c r="B1347" s="982"/>
      <c r="C1347" s="982"/>
      <c r="D1347" s="982"/>
      <c r="E1347" s="982"/>
      <c r="F1347" s="982"/>
      <c r="G1347" s="983"/>
      <c r="H1347" s="689"/>
      <c r="I1347" s="690"/>
      <c r="J1347" s="690"/>
    </row>
    <row r="1348" spans="1:10" ht="12.75" customHeight="1">
      <c r="A1348" s="732" t="s">
        <v>1480</v>
      </c>
      <c r="B1348" s="732" t="s">
        <v>46</v>
      </c>
      <c r="C1348" s="733" t="s">
        <v>1803</v>
      </c>
      <c r="D1348" s="732" t="s">
        <v>141</v>
      </c>
      <c r="E1348" s="734" t="s">
        <v>106</v>
      </c>
      <c r="F1348" s="735" t="s">
        <v>1804</v>
      </c>
      <c r="G1348" s="735" t="s">
        <v>1805</v>
      </c>
      <c r="H1348" s="689"/>
      <c r="I1348" s="690"/>
      <c r="J1348" s="690" t="s">
        <v>1804</v>
      </c>
    </row>
    <row r="1349" spans="1:10" ht="12.75" customHeight="1">
      <c r="A1349" s="736" t="s">
        <v>129</v>
      </c>
      <c r="B1349" s="790">
        <v>10549</v>
      </c>
      <c r="C1349" s="737" t="s">
        <v>1867</v>
      </c>
      <c r="D1349" s="736" t="s">
        <v>1788</v>
      </c>
      <c r="E1349" s="770">
        <v>0.65</v>
      </c>
      <c r="F1349" s="739">
        <f t="shared" ref="F1349:F1352" si="197">J1349-J1349*$K$7</f>
        <v>3.3137017800000002</v>
      </c>
      <c r="G1349" s="739">
        <f t="shared" ref="G1349:G1352" si="198">F1349*E1349</f>
        <v>2.1539061570000002</v>
      </c>
      <c r="H1349" s="689"/>
      <c r="I1349" s="690"/>
      <c r="J1349" s="690">
        <v>3.81</v>
      </c>
    </row>
    <row r="1350" spans="1:10" ht="12.75" customHeight="1">
      <c r="A1350" s="736" t="s">
        <v>129</v>
      </c>
      <c r="B1350" s="790">
        <v>10554</v>
      </c>
      <c r="C1350" s="737" t="s">
        <v>2059</v>
      </c>
      <c r="D1350" s="736" t="s">
        <v>1788</v>
      </c>
      <c r="E1350" s="770">
        <v>0.65</v>
      </c>
      <c r="F1350" s="739">
        <f t="shared" si="197"/>
        <v>3.25282012</v>
      </c>
      <c r="G1350" s="739">
        <f t="shared" si="198"/>
        <v>2.114333078</v>
      </c>
      <c r="H1350" s="689"/>
      <c r="I1350" s="690"/>
      <c r="J1350" s="690">
        <v>3.74</v>
      </c>
    </row>
    <row r="1351" spans="1:10" ht="12.75" customHeight="1">
      <c r="A1351" s="736" t="s">
        <v>116</v>
      </c>
      <c r="B1351" s="790">
        <v>2696</v>
      </c>
      <c r="C1351" s="737" t="s">
        <v>2060</v>
      </c>
      <c r="D1351" s="736" t="s">
        <v>1788</v>
      </c>
      <c r="E1351" s="770">
        <v>0.65</v>
      </c>
      <c r="F1351" s="739">
        <f t="shared" si="197"/>
        <v>15.79444208</v>
      </c>
      <c r="G1351" s="739">
        <f t="shared" si="198"/>
        <v>10.266387352000001</v>
      </c>
      <c r="H1351" s="689"/>
      <c r="I1351" s="690"/>
      <c r="J1351" s="690">
        <v>18.16</v>
      </c>
    </row>
    <row r="1352" spans="1:10" ht="12.75" customHeight="1">
      <c r="A1352" s="736" t="s">
        <v>116</v>
      </c>
      <c r="B1352" s="790">
        <v>6111</v>
      </c>
      <c r="C1352" s="737" t="s">
        <v>1870</v>
      </c>
      <c r="D1352" s="736" t="s">
        <v>1788</v>
      </c>
      <c r="E1352" s="770">
        <v>0.65</v>
      </c>
      <c r="F1352" s="739">
        <f t="shared" si="197"/>
        <v>11.054369980000001</v>
      </c>
      <c r="G1352" s="739">
        <f t="shared" si="198"/>
        <v>7.1853404870000004</v>
      </c>
      <c r="H1352" s="689"/>
      <c r="I1352" s="690"/>
      <c r="J1352" s="690">
        <v>12.71</v>
      </c>
    </row>
    <row r="1353" spans="1:10" ht="12.75" customHeight="1">
      <c r="A1353" s="1030" t="s">
        <v>1806</v>
      </c>
      <c r="B1353" s="982"/>
      <c r="C1353" s="982"/>
      <c r="D1353" s="982"/>
      <c r="E1353" s="982"/>
      <c r="F1353" s="983"/>
      <c r="G1353" s="740">
        <f>SUM(G1349:G1352)</f>
        <v>21.719967074000003</v>
      </c>
      <c r="H1353" s="689"/>
      <c r="I1353" s="690"/>
      <c r="J1353" s="690"/>
    </row>
    <row r="1354" spans="1:10" ht="12.75" customHeight="1">
      <c r="A1354" s="741"/>
      <c r="B1354" s="742"/>
      <c r="C1354" s="748"/>
      <c r="D1354" s="742"/>
      <c r="E1354" s="749"/>
      <c r="F1354" s="750"/>
      <c r="G1354" s="747"/>
      <c r="H1354" s="689"/>
      <c r="I1354" s="690"/>
      <c r="J1354" s="690"/>
    </row>
    <row r="1355" spans="1:10" ht="12.75" customHeight="1">
      <c r="A1355" s="1031" t="s">
        <v>1807</v>
      </c>
      <c r="B1355" s="982"/>
      <c r="C1355" s="982"/>
      <c r="D1355" s="982"/>
      <c r="E1355" s="982"/>
      <c r="F1355" s="982"/>
      <c r="G1355" s="983"/>
      <c r="H1355" s="689"/>
      <c r="I1355" s="690"/>
      <c r="J1355" s="690"/>
    </row>
    <row r="1356" spans="1:10" ht="12.75" customHeight="1">
      <c r="A1356" s="732" t="s">
        <v>1480</v>
      </c>
      <c r="B1356" s="732" t="s">
        <v>46</v>
      </c>
      <c r="C1356" s="733" t="s">
        <v>1803</v>
      </c>
      <c r="D1356" s="732" t="s">
        <v>141</v>
      </c>
      <c r="E1356" s="734" t="s">
        <v>106</v>
      </c>
      <c r="F1356" s="735" t="s">
        <v>1804</v>
      </c>
      <c r="G1356" s="735" t="s">
        <v>1805</v>
      </c>
      <c r="H1356" s="689"/>
      <c r="I1356" s="690"/>
      <c r="J1356" s="690" t="s">
        <v>1804</v>
      </c>
    </row>
    <row r="1357" spans="1:10" ht="12.75" customHeight="1">
      <c r="A1357" s="736"/>
      <c r="B1357" s="736"/>
      <c r="C1357" s="737" t="str">
        <f>IF(B1357="","",IF(A1357="SINAPI",VLOOKUP(B1357,'Referência NÃO DESONERADO'!$A:$D,2,0),IF(A1357="COTAÇÃO",VLOOKUP(B1357,'Mapa Cotações'!$A:$N,2,0))))</f>
        <v/>
      </c>
      <c r="D1357" s="736" t="str">
        <f>IF(B1357="","",IF(A1357="SINAPI",VLOOKUP(B1357,'Referência NÃO DESONERADO'!$A:$D,3,0),IF(A1357="COTAÇÃO",VLOOKUP(B1357,'Mapa Cotações'!$A:$N,3,0))))</f>
        <v/>
      </c>
      <c r="E1357" s="738"/>
      <c r="F1357" s="739" t="str">
        <f>IF(B1357="","",IF('Planilha Orçamentária'!$H$2="NÃO DESONERADO",(IF(A1357="SINAPI",VLOOKUP(B1357,'Referência NÃO DESONERADO'!$A:$D,4,0),IF(A1357="ORSE",VLOOKUP(B1357,'Referência NÃO DESONERADO'!$F:$I,4,0),IF(A1357="COTAÇÃO",VLOOKUP(B1357,'Mapa Cotações'!$A:$N,13,0))))),(IF(A1357="SINAPI",VLOOKUP(B1357,'Referência DESONERADO'!$A:$D,4,0),IF(A1357="ORSE",VLOOKUP(B1357,'Referência DESONERADO'!$F:$I,4,0),IF(A1357="COTAÇÃO",VLOOKUP(B1357,'Mapa Cotações'!$A:$N,13,0)))))))</f>
        <v/>
      </c>
      <c r="G1357" s="739" t="str">
        <f>IF(D1357="","",E1357*F1357)</f>
        <v/>
      </c>
      <c r="H1357" s="689"/>
      <c r="I1357" s="690"/>
      <c r="J1357" s="690" t="s">
        <v>2</v>
      </c>
    </row>
    <row r="1358" spans="1:10" ht="12.75" customHeight="1">
      <c r="A1358" s="1030" t="s">
        <v>1806</v>
      </c>
      <c r="B1358" s="982"/>
      <c r="C1358" s="982"/>
      <c r="D1358" s="982"/>
      <c r="E1358" s="982"/>
      <c r="F1358" s="983"/>
      <c r="G1358" s="740">
        <f>SUM(G1357)</f>
        <v>0</v>
      </c>
      <c r="H1358" s="689"/>
      <c r="I1358" s="690"/>
      <c r="J1358" s="690"/>
    </row>
    <row r="1359" spans="1:10" ht="12.75" customHeight="1">
      <c r="A1359" s="741"/>
      <c r="B1359" s="742"/>
      <c r="C1359" s="751"/>
      <c r="D1359" s="752"/>
      <c r="E1359" s="753"/>
      <c r="F1359" s="754"/>
      <c r="G1359" s="755"/>
      <c r="H1359" s="689"/>
      <c r="I1359" s="690"/>
      <c r="J1359" s="690"/>
    </row>
    <row r="1360" spans="1:10" ht="12.75" customHeight="1">
      <c r="A1360" s="1032" t="s">
        <v>173</v>
      </c>
      <c r="B1360" s="982"/>
      <c r="C1360" s="982"/>
      <c r="D1360" s="982"/>
      <c r="E1360" s="982"/>
      <c r="F1360" s="1033"/>
      <c r="G1360" s="756">
        <f>SUM(G1345,G1353,G1358)</f>
        <v>68.78095971382001</v>
      </c>
      <c r="H1360" s="689"/>
      <c r="I1360" s="690"/>
      <c r="J1360" s="690"/>
    </row>
    <row r="1361" spans="1:10" ht="12.75" customHeight="1">
      <c r="A1361" s="757"/>
      <c r="B1361" s="757"/>
      <c r="C1361" s="758"/>
      <c r="D1361" s="757"/>
      <c r="E1361" s="759"/>
      <c r="F1361" s="760"/>
      <c r="G1361" s="760"/>
      <c r="H1361" s="689"/>
      <c r="I1361" s="690"/>
      <c r="J1361" s="690"/>
    </row>
    <row r="1362" spans="1:10" ht="12.75" customHeight="1">
      <c r="A1362" s="757"/>
      <c r="B1362" s="757"/>
      <c r="C1362" s="758"/>
      <c r="D1362" s="757"/>
      <c r="E1362" s="759"/>
      <c r="F1362" s="760"/>
      <c r="G1362" s="760"/>
      <c r="H1362" s="689"/>
      <c r="I1362" s="690"/>
      <c r="J1362" s="690"/>
    </row>
    <row r="1363" spans="1:10" ht="12.75" customHeight="1">
      <c r="A1363" s="723" t="s">
        <v>46</v>
      </c>
      <c r="B1363" s="724" t="s">
        <v>37</v>
      </c>
      <c r="C1363" s="1025" t="s">
        <v>105</v>
      </c>
      <c r="D1363" s="1026"/>
      <c r="E1363" s="1026"/>
      <c r="F1363" s="1022"/>
      <c r="G1363" s="725" t="s">
        <v>40</v>
      </c>
      <c r="H1363" s="689"/>
      <c r="I1363" s="690"/>
      <c r="J1363" s="690"/>
    </row>
    <row r="1364" spans="1:10" ht="12.75" customHeight="1">
      <c r="A1364" s="776" t="s">
        <v>2103</v>
      </c>
      <c r="B1364" s="727" t="s">
        <v>1263</v>
      </c>
      <c r="C1364" s="1027" t="s">
        <v>2104</v>
      </c>
      <c r="D1364" s="1015"/>
      <c r="E1364" s="1016"/>
      <c r="F1364" s="728">
        <f>G1389</f>
        <v>101.52329217800001</v>
      </c>
      <c r="G1364" s="729" t="s">
        <v>141</v>
      </c>
      <c r="H1364" s="766">
        <v>45078</v>
      </c>
      <c r="I1364" s="690"/>
      <c r="J1364" s="690">
        <v>116.741</v>
      </c>
    </row>
    <row r="1365" spans="1:10" ht="12.75" customHeight="1">
      <c r="A1365" s="1028" t="s">
        <v>1802</v>
      </c>
      <c r="B1365" s="1015"/>
      <c r="C1365" s="1015"/>
      <c r="D1365" s="1015"/>
      <c r="E1365" s="1015"/>
      <c r="F1365" s="1015"/>
      <c r="G1365" s="1029"/>
      <c r="H1365" s="689"/>
      <c r="I1365" s="690"/>
      <c r="J1365" s="690"/>
    </row>
    <row r="1366" spans="1:10" ht="12.75" customHeight="1">
      <c r="A1366" s="732" t="s">
        <v>1480</v>
      </c>
      <c r="B1366" s="732" t="s">
        <v>46</v>
      </c>
      <c r="C1366" s="733" t="s">
        <v>1803</v>
      </c>
      <c r="D1366" s="732" t="s">
        <v>141</v>
      </c>
      <c r="E1366" s="734" t="s">
        <v>106</v>
      </c>
      <c r="F1366" s="735" t="s">
        <v>1804</v>
      </c>
      <c r="G1366" s="735" t="s">
        <v>1805</v>
      </c>
      <c r="H1366" s="689"/>
      <c r="I1366" s="690"/>
      <c r="J1366" s="690" t="s">
        <v>1804</v>
      </c>
    </row>
    <row r="1367" spans="1:10" ht="12.75" customHeight="1">
      <c r="A1367" s="736" t="s">
        <v>129</v>
      </c>
      <c r="B1367" s="736">
        <v>138</v>
      </c>
      <c r="C1367" s="788" t="s">
        <v>2089</v>
      </c>
      <c r="D1367" s="736" t="s">
        <v>2090</v>
      </c>
      <c r="E1367" s="789">
        <v>9.4999999999999998E-3</v>
      </c>
      <c r="F1367" s="739">
        <f t="shared" ref="F1367:F1371" si="199">J1367-J1367*$K$7</f>
        <v>62.977728579999997</v>
      </c>
      <c r="G1367" s="739">
        <f t="shared" ref="G1367:G1371" si="200">TRUNC(E1367*F1367,2)</f>
        <v>0.59</v>
      </c>
      <c r="H1367" s="689"/>
      <c r="I1367" s="690"/>
      <c r="J1367" s="690">
        <v>72.41</v>
      </c>
    </row>
    <row r="1368" spans="1:10" ht="12.75" customHeight="1">
      <c r="A1368" s="736" t="s">
        <v>129</v>
      </c>
      <c r="B1368" s="736">
        <v>2036</v>
      </c>
      <c r="C1368" s="788" t="s">
        <v>2098</v>
      </c>
      <c r="D1368" s="736" t="s">
        <v>1697</v>
      </c>
      <c r="E1368" s="789">
        <v>0.13500000000000001</v>
      </c>
      <c r="F1368" s="739">
        <f t="shared" si="199"/>
        <v>60.65552812</v>
      </c>
      <c r="G1368" s="739">
        <f t="shared" si="200"/>
        <v>8.18</v>
      </c>
      <c r="H1368" s="689"/>
      <c r="I1368" s="690"/>
      <c r="J1368" s="690">
        <v>69.739999999999995</v>
      </c>
    </row>
    <row r="1369" spans="1:10" ht="12.75" customHeight="1">
      <c r="A1369" s="736" t="s">
        <v>116</v>
      </c>
      <c r="B1369" s="736">
        <v>13</v>
      </c>
      <c r="C1369" s="788" t="s">
        <v>2091</v>
      </c>
      <c r="D1369" s="736" t="s">
        <v>1607</v>
      </c>
      <c r="E1369" s="789">
        <v>0.25</v>
      </c>
      <c r="F1369" s="739">
        <f t="shared" si="199"/>
        <v>15.255204519999999</v>
      </c>
      <c r="G1369" s="739">
        <f t="shared" si="200"/>
        <v>3.81</v>
      </c>
      <c r="H1369" s="689"/>
      <c r="I1369" s="690"/>
      <c r="J1369" s="690">
        <v>17.54</v>
      </c>
    </row>
    <row r="1370" spans="1:10" ht="12.75" customHeight="1">
      <c r="A1370" s="736" t="s">
        <v>116</v>
      </c>
      <c r="B1370" s="736">
        <v>3767</v>
      </c>
      <c r="C1370" s="788" t="s">
        <v>2101</v>
      </c>
      <c r="D1370" s="736" t="s">
        <v>1347</v>
      </c>
      <c r="E1370" s="789">
        <v>1</v>
      </c>
      <c r="F1370" s="739">
        <f t="shared" si="199"/>
        <v>0.72188253999999996</v>
      </c>
      <c r="G1370" s="739">
        <f t="shared" si="200"/>
        <v>0.72</v>
      </c>
      <c r="H1370" s="689"/>
      <c r="I1370" s="690"/>
      <c r="J1370" s="690">
        <v>0.83</v>
      </c>
    </row>
    <row r="1371" spans="1:10" ht="12.75" customHeight="1">
      <c r="A1371" s="736" t="s">
        <v>116</v>
      </c>
      <c r="B1371" s="736">
        <v>9868</v>
      </c>
      <c r="C1371" s="788" t="s">
        <v>2105</v>
      </c>
      <c r="D1371" s="736" t="s">
        <v>164</v>
      </c>
      <c r="E1371" s="789">
        <v>7</v>
      </c>
      <c r="F1371" s="739">
        <f t="shared" si="199"/>
        <v>3.9834000400000003</v>
      </c>
      <c r="G1371" s="739">
        <f t="shared" si="200"/>
        <v>27.88</v>
      </c>
      <c r="H1371" s="689"/>
      <c r="I1371" s="690"/>
      <c r="J1371" s="690">
        <v>4.58</v>
      </c>
    </row>
    <row r="1372" spans="1:10" ht="12.75" customHeight="1">
      <c r="A1372" s="1030" t="s">
        <v>1806</v>
      </c>
      <c r="B1372" s="982"/>
      <c r="C1372" s="982"/>
      <c r="D1372" s="982"/>
      <c r="E1372" s="982"/>
      <c r="F1372" s="983"/>
      <c r="G1372" s="740">
        <f>SUM(G1367:G1371)</f>
        <v>41.18</v>
      </c>
      <c r="H1372" s="689"/>
      <c r="I1372" s="690"/>
      <c r="J1372" s="690"/>
    </row>
    <row r="1373" spans="1:10" ht="12.75" customHeight="1">
      <c r="A1373" s="741"/>
      <c r="B1373" s="742"/>
      <c r="C1373" s="743"/>
      <c r="D1373" s="744"/>
      <c r="E1373" s="745"/>
      <c r="F1373" s="746"/>
      <c r="G1373" s="747"/>
      <c r="H1373" s="689"/>
      <c r="I1373" s="690"/>
      <c r="J1373" s="690"/>
    </row>
    <row r="1374" spans="1:10" ht="12.75" customHeight="1">
      <c r="A1374" s="1031" t="s">
        <v>1570</v>
      </c>
      <c r="B1374" s="982"/>
      <c r="C1374" s="982"/>
      <c r="D1374" s="982"/>
      <c r="E1374" s="982"/>
      <c r="F1374" s="982"/>
      <c r="G1374" s="983"/>
      <c r="H1374" s="689"/>
      <c r="I1374" s="690"/>
      <c r="J1374" s="690"/>
    </row>
    <row r="1375" spans="1:10" ht="12.75" customHeight="1">
      <c r="A1375" s="732" t="s">
        <v>1480</v>
      </c>
      <c r="B1375" s="732" t="s">
        <v>46</v>
      </c>
      <c r="C1375" s="733" t="s">
        <v>1803</v>
      </c>
      <c r="D1375" s="732" t="s">
        <v>141</v>
      </c>
      <c r="E1375" s="734" t="s">
        <v>106</v>
      </c>
      <c r="F1375" s="735" t="s">
        <v>1804</v>
      </c>
      <c r="G1375" s="735" t="s">
        <v>1805</v>
      </c>
      <c r="H1375" s="689"/>
      <c r="I1375" s="690"/>
      <c r="J1375" s="690" t="s">
        <v>1804</v>
      </c>
    </row>
    <row r="1376" spans="1:10" ht="12.75" customHeight="1">
      <c r="A1376" s="736" t="s">
        <v>129</v>
      </c>
      <c r="B1376" s="790">
        <v>10549</v>
      </c>
      <c r="C1376" s="737" t="s">
        <v>1867</v>
      </c>
      <c r="D1376" s="736" t="s">
        <v>1788</v>
      </c>
      <c r="E1376" s="770">
        <v>2.1</v>
      </c>
      <c r="F1376" s="739">
        <f t="shared" ref="F1376:F1381" si="201">J1376-J1376*$K$7</f>
        <v>3.3137017800000002</v>
      </c>
      <c r="G1376" s="739">
        <f t="shared" ref="G1376:G1381" si="202">F1376*E1376</f>
        <v>6.9587737380000005</v>
      </c>
      <c r="H1376" s="689"/>
      <c r="I1376" s="690"/>
      <c r="J1376" s="690">
        <v>3.81</v>
      </c>
    </row>
    <row r="1377" spans="1:10" ht="12.75" customHeight="1">
      <c r="A1377" s="736" t="s">
        <v>129</v>
      </c>
      <c r="B1377" s="790">
        <v>10550</v>
      </c>
      <c r="C1377" s="737" t="s">
        <v>1953</v>
      </c>
      <c r="D1377" s="736" t="s">
        <v>1522</v>
      </c>
      <c r="E1377" s="770">
        <v>0.75</v>
      </c>
      <c r="F1377" s="739">
        <f t="shared" si="201"/>
        <v>3.2267279800000002</v>
      </c>
      <c r="G1377" s="739">
        <f t="shared" si="202"/>
        <v>2.4200459850000002</v>
      </c>
      <c r="H1377" s="689"/>
      <c r="I1377" s="690"/>
      <c r="J1377" s="690">
        <v>3.71</v>
      </c>
    </row>
    <row r="1378" spans="1:10" ht="12.75" customHeight="1">
      <c r="A1378" s="736" t="s">
        <v>129</v>
      </c>
      <c r="B1378" s="790">
        <v>10554</v>
      </c>
      <c r="C1378" s="737" t="s">
        <v>2059</v>
      </c>
      <c r="D1378" s="736" t="s">
        <v>1788</v>
      </c>
      <c r="E1378" s="770">
        <v>0.83499999999999996</v>
      </c>
      <c r="F1378" s="739">
        <f t="shared" si="201"/>
        <v>3.25282012</v>
      </c>
      <c r="G1378" s="739">
        <f t="shared" si="202"/>
        <v>2.7161048001999997</v>
      </c>
      <c r="H1378" s="689"/>
      <c r="I1378" s="690"/>
      <c r="J1378" s="690">
        <v>3.74</v>
      </c>
    </row>
    <row r="1379" spans="1:10" ht="12.75" customHeight="1">
      <c r="A1379" s="736" t="s">
        <v>116</v>
      </c>
      <c r="B1379" s="790">
        <v>2696</v>
      </c>
      <c r="C1379" s="737" t="s">
        <v>2060</v>
      </c>
      <c r="D1379" s="736" t="s">
        <v>1788</v>
      </c>
      <c r="E1379" s="770">
        <v>0.83499999999999996</v>
      </c>
      <c r="F1379" s="739">
        <f t="shared" si="201"/>
        <v>15.79444208</v>
      </c>
      <c r="G1379" s="739">
        <f t="shared" si="202"/>
        <v>13.188359136799999</v>
      </c>
      <c r="H1379" s="689"/>
      <c r="I1379" s="690"/>
      <c r="J1379" s="690">
        <v>18.16</v>
      </c>
    </row>
    <row r="1380" spans="1:10" ht="12.75" customHeight="1">
      <c r="A1380" s="736" t="s">
        <v>116</v>
      </c>
      <c r="B1380" s="790">
        <v>4750</v>
      </c>
      <c r="C1380" s="737" t="s">
        <v>1954</v>
      </c>
      <c r="D1380" s="736" t="s">
        <v>1522</v>
      </c>
      <c r="E1380" s="770">
        <v>0.75</v>
      </c>
      <c r="F1380" s="739">
        <f t="shared" si="201"/>
        <v>15.79444208</v>
      </c>
      <c r="G1380" s="739">
        <f t="shared" si="202"/>
        <v>11.845831560000001</v>
      </c>
      <c r="H1380" s="689"/>
      <c r="I1380" s="690"/>
      <c r="J1380" s="690">
        <v>18.16</v>
      </c>
    </row>
    <row r="1381" spans="1:10" ht="12.75" customHeight="1">
      <c r="A1381" s="736" t="s">
        <v>116</v>
      </c>
      <c r="B1381" s="790">
        <v>6111</v>
      </c>
      <c r="C1381" s="737" t="s">
        <v>1870</v>
      </c>
      <c r="D1381" s="736" t="s">
        <v>1788</v>
      </c>
      <c r="E1381" s="770">
        <v>2.1</v>
      </c>
      <c r="F1381" s="739">
        <f t="shared" si="201"/>
        <v>11.054369980000001</v>
      </c>
      <c r="G1381" s="739">
        <f t="shared" si="202"/>
        <v>23.214176958000003</v>
      </c>
      <c r="H1381" s="689"/>
      <c r="I1381" s="690"/>
      <c r="J1381" s="690">
        <v>12.71</v>
      </c>
    </row>
    <row r="1382" spans="1:10" ht="12.75" customHeight="1">
      <c r="A1382" s="1030" t="s">
        <v>1806</v>
      </c>
      <c r="B1382" s="982"/>
      <c r="C1382" s="982"/>
      <c r="D1382" s="982"/>
      <c r="E1382" s="982"/>
      <c r="F1382" s="983"/>
      <c r="G1382" s="740">
        <f>SUM(G1376:G1381)</f>
        <v>60.343292178000006</v>
      </c>
      <c r="H1382" s="689"/>
      <c r="I1382" s="690"/>
      <c r="J1382" s="690"/>
    </row>
    <row r="1383" spans="1:10" ht="12.75" customHeight="1">
      <c r="A1383" s="741"/>
      <c r="B1383" s="742"/>
      <c r="C1383" s="748"/>
      <c r="D1383" s="742"/>
      <c r="E1383" s="749"/>
      <c r="F1383" s="750"/>
      <c r="G1383" s="747"/>
      <c r="H1383" s="689"/>
      <c r="I1383" s="690"/>
      <c r="J1383" s="690"/>
    </row>
    <row r="1384" spans="1:10" ht="12.75" customHeight="1">
      <c r="A1384" s="1031" t="s">
        <v>1807</v>
      </c>
      <c r="B1384" s="982"/>
      <c r="C1384" s="982"/>
      <c r="D1384" s="982"/>
      <c r="E1384" s="982"/>
      <c r="F1384" s="982"/>
      <c r="G1384" s="983"/>
      <c r="H1384" s="689"/>
      <c r="I1384" s="690"/>
      <c r="J1384" s="690"/>
    </row>
    <row r="1385" spans="1:10" ht="12.75" customHeight="1">
      <c r="A1385" s="732" t="s">
        <v>1480</v>
      </c>
      <c r="B1385" s="732" t="s">
        <v>46</v>
      </c>
      <c r="C1385" s="733" t="s">
        <v>1803</v>
      </c>
      <c r="D1385" s="732" t="s">
        <v>141</v>
      </c>
      <c r="E1385" s="734" t="s">
        <v>106</v>
      </c>
      <c r="F1385" s="735" t="s">
        <v>1804</v>
      </c>
      <c r="G1385" s="735" t="s">
        <v>1805</v>
      </c>
      <c r="H1385" s="689"/>
      <c r="I1385" s="690"/>
      <c r="J1385" s="690" t="s">
        <v>1804</v>
      </c>
    </row>
    <row r="1386" spans="1:10" ht="12.75" customHeight="1">
      <c r="A1386" s="736"/>
      <c r="B1386" s="736"/>
      <c r="C1386" s="737" t="str">
        <f>IF(B1386="","",IF(A1386="SINAPI",VLOOKUP(B1386,'Referência NÃO DESONERADO'!$A:$D,2,0),IF(A1386="COTAÇÃO",VLOOKUP(B1386,'Mapa Cotações'!$A:$N,2,0))))</f>
        <v/>
      </c>
      <c r="D1386" s="736" t="str">
        <f>IF(B1386="","",IF(A1386="SINAPI",VLOOKUP(B1386,'Referência NÃO DESONERADO'!$A:$D,3,0),IF(A1386="COTAÇÃO",VLOOKUP(B1386,'Mapa Cotações'!$A:$N,3,0))))</f>
        <v/>
      </c>
      <c r="E1386" s="738"/>
      <c r="F1386" s="739" t="str">
        <f>IF(B1386="","",IF('Planilha Orçamentária'!$H$2="NÃO DESONERADO",(IF(A1386="SINAPI",VLOOKUP(B1386,'Referência NÃO DESONERADO'!$A:$D,4,0),IF(A1386="ORSE",VLOOKUP(B1386,'Referência NÃO DESONERADO'!$F:$I,4,0),IF(A1386="COTAÇÃO",VLOOKUP(B1386,'Mapa Cotações'!$A:$N,13,0))))),(IF(A1386="SINAPI",VLOOKUP(B1386,'Referência DESONERADO'!$A:$D,4,0),IF(A1386="ORSE",VLOOKUP(B1386,'Referência DESONERADO'!$F:$I,4,0),IF(A1386="COTAÇÃO",VLOOKUP(B1386,'Mapa Cotações'!$A:$N,13,0)))))))</f>
        <v/>
      </c>
      <c r="G1386" s="739" t="str">
        <f>IF(D1386="","",E1386*F1386)</f>
        <v/>
      </c>
      <c r="H1386" s="689"/>
      <c r="I1386" s="690"/>
      <c r="J1386" s="690" t="s">
        <v>2</v>
      </c>
    </row>
    <row r="1387" spans="1:10" ht="12.75" customHeight="1">
      <c r="A1387" s="1030" t="s">
        <v>1806</v>
      </c>
      <c r="B1387" s="982"/>
      <c r="C1387" s="982"/>
      <c r="D1387" s="982"/>
      <c r="E1387" s="982"/>
      <c r="F1387" s="983"/>
      <c r="G1387" s="740">
        <f>SUM(G1386)</f>
        <v>0</v>
      </c>
      <c r="H1387" s="689"/>
      <c r="I1387" s="690"/>
      <c r="J1387" s="690"/>
    </row>
    <row r="1388" spans="1:10" ht="12.75" customHeight="1">
      <c r="A1388" s="741"/>
      <c r="B1388" s="742"/>
      <c r="C1388" s="751"/>
      <c r="D1388" s="752"/>
      <c r="E1388" s="753"/>
      <c r="F1388" s="754"/>
      <c r="G1388" s="755"/>
      <c r="H1388" s="689"/>
      <c r="I1388" s="690"/>
      <c r="J1388" s="690"/>
    </row>
    <row r="1389" spans="1:10" ht="12.75" customHeight="1">
      <c r="A1389" s="1032" t="s">
        <v>173</v>
      </c>
      <c r="B1389" s="982"/>
      <c r="C1389" s="982"/>
      <c r="D1389" s="982"/>
      <c r="E1389" s="982"/>
      <c r="F1389" s="1033"/>
      <c r="G1389" s="756">
        <f>SUM(G1372,G1382,G1387)</f>
        <v>101.52329217800001</v>
      </c>
      <c r="H1389" s="689"/>
      <c r="I1389" s="690"/>
      <c r="J1389" s="690"/>
    </row>
    <row r="1390" spans="1:10" ht="12.75" customHeight="1">
      <c r="A1390" s="757"/>
      <c r="B1390" s="757"/>
      <c r="C1390" s="758"/>
      <c r="D1390" s="757"/>
      <c r="E1390" s="759"/>
      <c r="F1390" s="760"/>
      <c r="G1390" s="760"/>
      <c r="H1390" s="689"/>
      <c r="I1390" s="690"/>
      <c r="J1390" s="690"/>
    </row>
    <row r="1391" spans="1:10" ht="12.75" customHeight="1">
      <c r="A1391" s="757"/>
      <c r="B1391" s="757"/>
      <c r="C1391" s="758"/>
      <c r="D1391" s="757"/>
      <c r="E1391" s="759"/>
      <c r="F1391" s="760"/>
      <c r="G1391" s="760"/>
      <c r="H1391" s="689"/>
      <c r="I1391" s="690"/>
      <c r="J1391" s="690"/>
    </row>
    <row r="1392" spans="1:10" ht="12.75" customHeight="1">
      <c r="A1392" s="723" t="s">
        <v>46</v>
      </c>
      <c r="B1392" s="724" t="s">
        <v>37</v>
      </c>
      <c r="C1392" s="1025" t="s">
        <v>105</v>
      </c>
      <c r="D1392" s="1026"/>
      <c r="E1392" s="1026"/>
      <c r="F1392" s="1022"/>
      <c r="G1392" s="725" t="s">
        <v>40</v>
      </c>
      <c r="H1392" s="689"/>
      <c r="I1392" s="690"/>
      <c r="J1392" s="690"/>
    </row>
    <row r="1393" spans="1:10">
      <c r="A1393" s="776" t="s">
        <v>2106</v>
      </c>
      <c r="B1393" s="727" t="s">
        <v>1269</v>
      </c>
      <c r="C1393" s="1027" t="s">
        <v>2107</v>
      </c>
      <c r="D1393" s="1015"/>
      <c r="E1393" s="1016"/>
      <c r="F1393" s="728">
        <f>G1413</f>
        <v>158.36000000000001</v>
      </c>
      <c r="G1393" s="729" t="s">
        <v>141</v>
      </c>
      <c r="H1393" s="766">
        <v>44927</v>
      </c>
      <c r="I1393" s="690"/>
      <c r="J1393" s="690">
        <v>182.09999999999997</v>
      </c>
    </row>
    <row r="1394" spans="1:10" ht="12.75" customHeight="1">
      <c r="A1394" s="1028" t="s">
        <v>1802</v>
      </c>
      <c r="B1394" s="1015"/>
      <c r="C1394" s="1015"/>
      <c r="D1394" s="1015"/>
      <c r="E1394" s="1015"/>
      <c r="F1394" s="1015"/>
      <c r="G1394" s="1029"/>
      <c r="H1394" s="689"/>
      <c r="I1394" s="690"/>
      <c r="J1394" s="690"/>
    </row>
    <row r="1395" spans="1:10" ht="12.75" customHeight="1">
      <c r="A1395" s="732" t="s">
        <v>1480</v>
      </c>
      <c r="B1395" s="732" t="s">
        <v>46</v>
      </c>
      <c r="C1395" s="733" t="s">
        <v>1803</v>
      </c>
      <c r="D1395" s="732" t="s">
        <v>141</v>
      </c>
      <c r="E1395" s="734" t="s">
        <v>106</v>
      </c>
      <c r="F1395" s="735" t="s">
        <v>1804</v>
      </c>
      <c r="G1395" s="735" t="s">
        <v>1805</v>
      </c>
      <c r="H1395" s="689"/>
      <c r="I1395" s="690"/>
      <c r="J1395" s="690" t="s">
        <v>1804</v>
      </c>
    </row>
    <row r="1396" spans="1:10" ht="24.75">
      <c r="A1396" s="736" t="s">
        <v>1113</v>
      </c>
      <c r="B1396" s="736" t="s">
        <v>2108</v>
      </c>
      <c r="C1396" s="792" t="s">
        <v>2109</v>
      </c>
      <c r="D1396" s="736" t="s">
        <v>1347</v>
      </c>
      <c r="E1396" s="789">
        <v>2</v>
      </c>
      <c r="F1396" s="739">
        <f t="shared" ref="F1396:F1398" si="203">J1396-J1396*$K$7</f>
        <v>21.934792359999999</v>
      </c>
      <c r="G1396" s="739">
        <f t="shared" ref="G1396:G1398" si="204">TRUNC(E1396*F1396,2)</f>
        <v>43.86</v>
      </c>
      <c r="H1396" s="689"/>
      <c r="I1396" s="690"/>
      <c r="J1396" s="690">
        <v>25.22</v>
      </c>
    </row>
    <row r="1397" spans="1:10" ht="24.75">
      <c r="A1397" s="736" t="s">
        <v>1113</v>
      </c>
      <c r="B1397" s="736" t="s">
        <v>2110</v>
      </c>
      <c r="C1397" s="792" t="s">
        <v>2111</v>
      </c>
      <c r="D1397" s="736" t="s">
        <v>1347</v>
      </c>
      <c r="E1397" s="789">
        <v>1</v>
      </c>
      <c r="F1397" s="739">
        <f t="shared" si="203"/>
        <v>78.780868040000001</v>
      </c>
      <c r="G1397" s="739">
        <f t="shared" si="204"/>
        <v>78.78</v>
      </c>
      <c r="H1397" s="689"/>
      <c r="I1397" s="690"/>
      <c r="J1397" s="690">
        <v>90.58</v>
      </c>
    </row>
    <row r="1398" spans="1:10" ht="24.75">
      <c r="A1398" s="736" t="s">
        <v>1113</v>
      </c>
      <c r="B1398" s="736" t="s">
        <v>2112</v>
      </c>
      <c r="C1398" s="792" t="s">
        <v>2113</v>
      </c>
      <c r="D1398" s="736" t="s">
        <v>1347</v>
      </c>
      <c r="E1398" s="789">
        <v>2</v>
      </c>
      <c r="F1398" s="739">
        <f t="shared" si="203"/>
        <v>17.864418520000001</v>
      </c>
      <c r="G1398" s="739">
        <f t="shared" si="204"/>
        <v>35.72</v>
      </c>
      <c r="H1398" s="689"/>
      <c r="I1398" s="690"/>
      <c r="J1398" s="690">
        <v>20.54</v>
      </c>
    </row>
    <row r="1399" spans="1:10" ht="12.75" customHeight="1">
      <c r="A1399" s="1030" t="s">
        <v>1806</v>
      </c>
      <c r="B1399" s="982"/>
      <c r="C1399" s="982"/>
      <c r="D1399" s="982"/>
      <c r="E1399" s="982"/>
      <c r="F1399" s="983"/>
      <c r="G1399" s="740">
        <f>SUM(G1396:G1398)</f>
        <v>158.36000000000001</v>
      </c>
      <c r="H1399" s="689"/>
      <c r="I1399" s="690"/>
      <c r="J1399" s="690"/>
    </row>
    <row r="1400" spans="1:10" ht="12.75" customHeight="1">
      <c r="A1400" s="741"/>
      <c r="B1400" s="742"/>
      <c r="C1400" s="743"/>
      <c r="D1400" s="744"/>
      <c r="E1400" s="745"/>
      <c r="F1400" s="746"/>
      <c r="G1400" s="747"/>
      <c r="H1400" s="689"/>
      <c r="I1400" s="690"/>
      <c r="J1400" s="690"/>
    </row>
    <row r="1401" spans="1:10" ht="12.75" customHeight="1">
      <c r="A1401" s="1031" t="s">
        <v>1570</v>
      </c>
      <c r="B1401" s="982"/>
      <c r="C1401" s="982"/>
      <c r="D1401" s="982"/>
      <c r="E1401" s="982"/>
      <c r="F1401" s="982"/>
      <c r="G1401" s="983"/>
      <c r="H1401" s="689"/>
      <c r="I1401" s="690"/>
      <c r="J1401" s="690"/>
    </row>
    <row r="1402" spans="1:10" ht="12.75" customHeight="1">
      <c r="A1402" s="732" t="s">
        <v>1480</v>
      </c>
      <c r="B1402" s="732" t="s">
        <v>46</v>
      </c>
      <c r="C1402" s="733" t="s">
        <v>1803</v>
      </c>
      <c r="D1402" s="732" t="s">
        <v>141</v>
      </c>
      <c r="E1402" s="734" t="s">
        <v>106</v>
      </c>
      <c r="F1402" s="735" t="s">
        <v>1804</v>
      </c>
      <c r="G1402" s="735" t="s">
        <v>1805</v>
      </c>
      <c r="H1402" s="689"/>
      <c r="I1402" s="690"/>
      <c r="J1402" s="690" t="s">
        <v>1804</v>
      </c>
    </row>
    <row r="1403" spans="1:10" ht="12.75" customHeight="1">
      <c r="A1403" s="736"/>
      <c r="B1403" s="790"/>
      <c r="C1403" s="737"/>
      <c r="D1403" s="736"/>
      <c r="E1403" s="770"/>
      <c r="F1403" s="739"/>
      <c r="G1403" s="739"/>
      <c r="H1403" s="689"/>
      <c r="I1403" s="690"/>
      <c r="J1403" s="690"/>
    </row>
    <row r="1404" spans="1:10" ht="12.75" customHeight="1">
      <c r="A1404" s="736"/>
      <c r="B1404" s="790"/>
      <c r="C1404" s="737"/>
      <c r="D1404" s="736"/>
      <c r="E1404" s="770"/>
      <c r="F1404" s="739"/>
      <c r="G1404" s="739"/>
      <c r="H1404" s="689"/>
      <c r="I1404" s="690"/>
      <c r="J1404" s="690"/>
    </row>
    <row r="1405" spans="1:10" ht="12.75" customHeight="1">
      <c r="A1405" s="736"/>
      <c r="B1405" s="790"/>
      <c r="C1405" s="737"/>
      <c r="D1405" s="736"/>
      <c r="E1405" s="770"/>
      <c r="F1405" s="739"/>
      <c r="G1405" s="739"/>
      <c r="H1405" s="689"/>
      <c r="I1405" s="690"/>
      <c r="J1405" s="690"/>
    </row>
    <row r="1406" spans="1:10" ht="12.75" customHeight="1">
      <c r="A1406" s="1030" t="s">
        <v>1806</v>
      </c>
      <c r="B1406" s="982"/>
      <c r="C1406" s="982"/>
      <c r="D1406" s="982"/>
      <c r="E1406" s="982"/>
      <c r="F1406" s="983"/>
      <c r="G1406" s="740">
        <f>SUM(G1403:G1405)</f>
        <v>0</v>
      </c>
      <c r="H1406" s="689"/>
      <c r="I1406" s="690"/>
      <c r="J1406" s="690"/>
    </row>
    <row r="1407" spans="1:10" ht="12.75" customHeight="1">
      <c r="A1407" s="741"/>
      <c r="B1407" s="742"/>
      <c r="C1407" s="748"/>
      <c r="D1407" s="742"/>
      <c r="E1407" s="749"/>
      <c r="F1407" s="750"/>
      <c r="G1407" s="747"/>
      <c r="H1407" s="689"/>
      <c r="I1407" s="690"/>
      <c r="J1407" s="690"/>
    </row>
    <row r="1408" spans="1:10" ht="12.75" customHeight="1">
      <c r="A1408" s="1031" t="s">
        <v>1807</v>
      </c>
      <c r="B1408" s="982"/>
      <c r="C1408" s="982"/>
      <c r="D1408" s="982"/>
      <c r="E1408" s="982"/>
      <c r="F1408" s="982"/>
      <c r="G1408" s="983"/>
      <c r="H1408" s="689"/>
      <c r="I1408" s="690"/>
      <c r="J1408" s="690"/>
    </row>
    <row r="1409" spans="1:10" ht="12.75" customHeight="1">
      <c r="A1409" s="732" t="s">
        <v>1480</v>
      </c>
      <c r="B1409" s="732" t="s">
        <v>46</v>
      </c>
      <c r="C1409" s="733" t="s">
        <v>1803</v>
      </c>
      <c r="D1409" s="732" t="s">
        <v>141</v>
      </c>
      <c r="E1409" s="734" t="s">
        <v>106</v>
      </c>
      <c r="F1409" s="735" t="s">
        <v>1804</v>
      </c>
      <c r="G1409" s="735" t="s">
        <v>1805</v>
      </c>
      <c r="H1409" s="689"/>
      <c r="I1409" s="690"/>
      <c r="J1409" s="690" t="s">
        <v>1804</v>
      </c>
    </row>
    <row r="1410" spans="1:10" ht="12.75" customHeight="1">
      <c r="A1410" s="736"/>
      <c r="B1410" s="736"/>
      <c r="C1410" s="737" t="str">
        <f>IF(B1410="","",IF(A1410="SINAPI",VLOOKUP(B1410,'Referência NÃO DESONERADO'!$A:$D,2,0),IF(A1410="COTAÇÃO",VLOOKUP(B1410,'Mapa Cotações'!$A:$N,2,0))))</f>
        <v/>
      </c>
      <c r="D1410" s="736" t="str">
        <f>IF(B1410="","",IF(A1410="SINAPI",VLOOKUP(B1410,'Referência NÃO DESONERADO'!$A:$D,3,0),IF(A1410="COTAÇÃO",VLOOKUP(B1410,'Mapa Cotações'!$A:$N,3,0))))</f>
        <v/>
      </c>
      <c r="E1410" s="738"/>
      <c r="F1410" s="739" t="str">
        <f>IF(B1410="","",IF('Planilha Orçamentária'!$H$2="NÃO DESONERADO",(IF(A1410="SINAPI",VLOOKUP(B1410,'Referência NÃO DESONERADO'!$A:$D,4,0),IF(A1410="ORSE",VLOOKUP(B1410,'Referência NÃO DESONERADO'!$F:$I,4,0),IF(A1410="COTAÇÃO",VLOOKUP(B1410,'Mapa Cotações'!$A:$N,13,0))))),(IF(A1410="SINAPI",VLOOKUP(B1410,'Referência DESONERADO'!$A:$D,4,0),IF(A1410="ORSE",VLOOKUP(B1410,'Referência DESONERADO'!$F:$I,4,0),IF(A1410="COTAÇÃO",VLOOKUP(B1410,'Mapa Cotações'!$A:$N,13,0)))))))</f>
        <v/>
      </c>
      <c r="G1410" s="739" t="str">
        <f>IF(D1410="","",E1410*F1410)</f>
        <v/>
      </c>
      <c r="H1410" s="689"/>
      <c r="I1410" s="690"/>
      <c r="J1410" s="690" t="s">
        <v>2</v>
      </c>
    </row>
    <row r="1411" spans="1:10" ht="12.75" customHeight="1">
      <c r="A1411" s="1030" t="s">
        <v>1806</v>
      </c>
      <c r="B1411" s="982"/>
      <c r="C1411" s="982"/>
      <c r="D1411" s="982"/>
      <c r="E1411" s="982"/>
      <c r="F1411" s="983"/>
      <c r="G1411" s="740">
        <f>SUM(G1410)</f>
        <v>0</v>
      </c>
      <c r="H1411" s="689"/>
      <c r="I1411" s="690"/>
      <c r="J1411" s="690"/>
    </row>
    <row r="1412" spans="1:10" ht="12.75" customHeight="1">
      <c r="A1412" s="741"/>
      <c r="B1412" s="742"/>
      <c r="C1412" s="751"/>
      <c r="D1412" s="752"/>
      <c r="E1412" s="753"/>
      <c r="F1412" s="754"/>
      <c r="G1412" s="755"/>
      <c r="H1412" s="689"/>
      <c r="I1412" s="690"/>
      <c r="J1412" s="690"/>
    </row>
    <row r="1413" spans="1:10" ht="12.75" customHeight="1">
      <c r="A1413" s="1032" t="s">
        <v>173</v>
      </c>
      <c r="B1413" s="982"/>
      <c r="C1413" s="982"/>
      <c r="D1413" s="982"/>
      <c r="E1413" s="982"/>
      <c r="F1413" s="1033"/>
      <c r="G1413" s="756">
        <f>SUM(G1399,G1406,G1411)</f>
        <v>158.36000000000001</v>
      </c>
      <c r="H1413" s="689"/>
      <c r="I1413" s="690"/>
      <c r="J1413" s="690"/>
    </row>
    <row r="1414" spans="1:10" ht="12.75" customHeight="1">
      <c r="A1414" s="757"/>
      <c r="B1414" s="757"/>
      <c r="C1414" s="758"/>
      <c r="D1414" s="757"/>
      <c r="E1414" s="759"/>
      <c r="F1414" s="760"/>
      <c r="G1414" s="760"/>
      <c r="H1414" s="689"/>
      <c r="I1414" s="690"/>
      <c r="J1414" s="690"/>
    </row>
    <row r="1415" spans="1:10" ht="12.75" customHeight="1">
      <c r="A1415" s="757"/>
      <c r="B1415" s="757"/>
      <c r="C1415" s="758"/>
      <c r="D1415" s="757"/>
      <c r="E1415" s="759"/>
      <c r="F1415" s="760"/>
      <c r="G1415" s="760"/>
      <c r="H1415" s="689"/>
      <c r="I1415" s="690"/>
      <c r="J1415" s="690"/>
    </row>
    <row r="1416" spans="1:10" ht="12.75" customHeight="1">
      <c r="A1416" s="723" t="s">
        <v>46</v>
      </c>
      <c r="B1416" s="724" t="s">
        <v>37</v>
      </c>
      <c r="C1416" s="1025" t="s">
        <v>105</v>
      </c>
      <c r="D1416" s="1026"/>
      <c r="E1416" s="1026"/>
      <c r="F1416" s="1022"/>
      <c r="G1416" s="725" t="s">
        <v>40</v>
      </c>
      <c r="H1416" s="689"/>
      <c r="I1416" s="690"/>
      <c r="J1416" s="690"/>
    </row>
    <row r="1417" spans="1:10" ht="12.75" customHeight="1">
      <c r="A1417" s="776" t="s">
        <v>2114</v>
      </c>
      <c r="B1417" s="727" t="s">
        <v>1274</v>
      </c>
      <c r="C1417" s="1027" t="s">
        <v>2115</v>
      </c>
      <c r="D1417" s="1015"/>
      <c r="E1417" s="1016"/>
      <c r="F1417" s="728">
        <f>G1437</f>
        <v>194.34854407664</v>
      </c>
      <c r="G1417" s="729" t="s">
        <v>141</v>
      </c>
      <c r="H1417" s="766">
        <v>45078</v>
      </c>
      <c r="I1417" s="690"/>
      <c r="J1417" s="690">
        <v>223.47528</v>
      </c>
    </row>
    <row r="1418" spans="1:10" ht="12.75" customHeight="1">
      <c r="A1418" s="1028" t="s">
        <v>1802</v>
      </c>
      <c r="B1418" s="1015"/>
      <c r="C1418" s="1015"/>
      <c r="D1418" s="1015"/>
      <c r="E1418" s="1015"/>
      <c r="F1418" s="1015"/>
      <c r="G1418" s="1029"/>
      <c r="H1418" s="689"/>
      <c r="I1418" s="690"/>
      <c r="J1418" s="690"/>
    </row>
    <row r="1419" spans="1:10" ht="12.75" customHeight="1">
      <c r="A1419" s="732" t="s">
        <v>1480</v>
      </c>
      <c r="B1419" s="732" t="s">
        <v>46</v>
      </c>
      <c r="C1419" s="733" t="s">
        <v>1803</v>
      </c>
      <c r="D1419" s="732" t="s">
        <v>141</v>
      </c>
      <c r="E1419" s="734" t="s">
        <v>106</v>
      </c>
      <c r="F1419" s="735" t="s">
        <v>1804</v>
      </c>
      <c r="G1419" s="735" t="s">
        <v>1805</v>
      </c>
      <c r="H1419" s="689"/>
      <c r="I1419" s="690"/>
      <c r="J1419" s="690" t="s">
        <v>1804</v>
      </c>
    </row>
    <row r="1420" spans="1:10" ht="12.75" customHeight="1">
      <c r="A1420" s="736" t="s">
        <v>1033</v>
      </c>
      <c r="B1420" s="736">
        <v>3420</v>
      </c>
      <c r="C1420" s="792" t="s">
        <v>2116</v>
      </c>
      <c r="D1420" s="736" t="s">
        <v>164</v>
      </c>
      <c r="E1420" s="789">
        <v>0.1</v>
      </c>
      <c r="F1420" s="739">
        <f t="shared" ref="F1420:F1422" si="205">J1420-J1420*$K$7</f>
        <v>0.78276420000000002</v>
      </c>
      <c r="G1420" s="739">
        <f t="shared" ref="G1420:G1422" si="206">TRUNC(E1420*F1420,2)</f>
        <v>7.0000000000000007E-2</v>
      </c>
      <c r="H1420" s="689"/>
      <c r="I1420" s="690"/>
      <c r="J1420" s="690">
        <v>0.9</v>
      </c>
    </row>
    <row r="1421" spans="1:10" ht="12.75" customHeight="1">
      <c r="A1421" s="736" t="s">
        <v>1033</v>
      </c>
      <c r="B1421" s="736">
        <v>38115</v>
      </c>
      <c r="C1421" s="792" t="s">
        <v>2117</v>
      </c>
      <c r="D1421" s="736" t="s">
        <v>1347</v>
      </c>
      <c r="E1421" s="789">
        <v>1</v>
      </c>
      <c r="F1421" s="739">
        <f t="shared" si="205"/>
        <v>154.60462687999998</v>
      </c>
      <c r="G1421" s="739">
        <f t="shared" si="206"/>
        <v>154.6</v>
      </c>
      <c r="H1421" s="689"/>
      <c r="I1421" s="690"/>
      <c r="J1421" s="690">
        <v>177.76</v>
      </c>
    </row>
    <row r="1422" spans="1:10" ht="12.75" customHeight="1">
      <c r="A1422" s="736" t="s">
        <v>1033</v>
      </c>
      <c r="B1422" s="736">
        <v>47097</v>
      </c>
      <c r="C1422" s="792" t="s">
        <v>2118</v>
      </c>
      <c r="D1422" s="736" t="s">
        <v>1347</v>
      </c>
      <c r="E1422" s="789">
        <v>1</v>
      </c>
      <c r="F1422" s="739">
        <f t="shared" si="205"/>
        <v>6.6534957000000006</v>
      </c>
      <c r="G1422" s="739">
        <f t="shared" si="206"/>
        <v>6.65</v>
      </c>
      <c r="H1422" s="689"/>
      <c r="I1422" s="690"/>
      <c r="J1422" s="690">
        <v>7.65</v>
      </c>
    </row>
    <row r="1423" spans="1:10" ht="12.75" customHeight="1">
      <c r="A1423" s="1030" t="s">
        <v>1806</v>
      </c>
      <c r="B1423" s="982"/>
      <c r="C1423" s="982"/>
      <c r="D1423" s="982"/>
      <c r="E1423" s="982"/>
      <c r="F1423" s="983"/>
      <c r="G1423" s="740">
        <f>SUM(G1420:G1422)</f>
        <v>161.32</v>
      </c>
      <c r="H1423" s="689"/>
      <c r="I1423" s="690"/>
      <c r="J1423" s="690"/>
    </row>
    <row r="1424" spans="1:10" ht="12.75" customHeight="1">
      <c r="A1424" s="741"/>
      <c r="B1424" s="742"/>
      <c r="C1424" s="743"/>
      <c r="D1424" s="744"/>
      <c r="E1424" s="745"/>
      <c r="F1424" s="746"/>
      <c r="G1424" s="747"/>
      <c r="H1424" s="689"/>
      <c r="I1424" s="690"/>
      <c r="J1424" s="690"/>
    </row>
    <row r="1425" spans="1:10" ht="12.75" customHeight="1">
      <c r="A1425" s="1031" t="s">
        <v>1570</v>
      </c>
      <c r="B1425" s="982"/>
      <c r="C1425" s="982"/>
      <c r="D1425" s="982"/>
      <c r="E1425" s="982"/>
      <c r="F1425" s="982"/>
      <c r="G1425" s="983"/>
      <c r="H1425" s="689"/>
      <c r="I1425" s="690"/>
      <c r="J1425" s="690"/>
    </row>
    <row r="1426" spans="1:10" ht="12.75" customHeight="1">
      <c r="A1426" s="732" t="s">
        <v>1480</v>
      </c>
      <c r="B1426" s="732" t="s">
        <v>46</v>
      </c>
      <c r="C1426" s="733" t="s">
        <v>1803</v>
      </c>
      <c r="D1426" s="732" t="s">
        <v>141</v>
      </c>
      <c r="E1426" s="734" t="s">
        <v>106</v>
      </c>
      <c r="F1426" s="735" t="s">
        <v>1804</v>
      </c>
      <c r="G1426" s="735" t="s">
        <v>1805</v>
      </c>
      <c r="H1426" s="689"/>
      <c r="I1426" s="690"/>
      <c r="J1426" s="690" t="s">
        <v>1804</v>
      </c>
    </row>
    <row r="1427" spans="1:10" ht="12.75" customHeight="1">
      <c r="A1427" s="736" t="s">
        <v>116</v>
      </c>
      <c r="B1427" s="790">
        <v>88264</v>
      </c>
      <c r="C1427" s="737" t="s">
        <v>1738</v>
      </c>
      <c r="D1427" s="736" t="s">
        <v>1522</v>
      </c>
      <c r="E1427" s="770">
        <v>0.95199999999999996</v>
      </c>
      <c r="F1427" s="739">
        <f t="shared" ref="F1427:F1428" si="207">J1427-J1427*$K$7</f>
        <v>19.360367880000002</v>
      </c>
      <c r="G1427" s="739">
        <f t="shared" ref="G1427:G1428" si="208">E1427*F1427</f>
        <v>18.431070221760002</v>
      </c>
      <c r="H1427" s="689"/>
      <c r="I1427" s="690"/>
      <c r="J1427" s="690">
        <v>22.26</v>
      </c>
    </row>
    <row r="1428" spans="1:10" ht="12.75" customHeight="1">
      <c r="A1428" s="736" t="s">
        <v>116</v>
      </c>
      <c r="B1428" s="790">
        <v>88247</v>
      </c>
      <c r="C1428" s="737" t="s">
        <v>1750</v>
      </c>
      <c r="D1428" s="736" t="s">
        <v>1522</v>
      </c>
      <c r="E1428" s="770">
        <v>0.95199999999999996</v>
      </c>
      <c r="F1428" s="739">
        <f t="shared" si="207"/>
        <v>15.333480939999999</v>
      </c>
      <c r="G1428" s="739">
        <f t="shared" si="208"/>
        <v>14.597473854879999</v>
      </c>
      <c r="H1428" s="689"/>
      <c r="I1428" s="690"/>
      <c r="J1428" s="690">
        <v>17.63</v>
      </c>
    </row>
    <row r="1429" spans="1:10" ht="12.75" customHeight="1">
      <c r="A1429" s="736"/>
      <c r="B1429" s="790"/>
      <c r="C1429" s="737"/>
      <c r="D1429" s="736"/>
      <c r="E1429" s="770"/>
      <c r="F1429" s="739"/>
      <c r="G1429" s="739"/>
      <c r="H1429" s="689"/>
      <c r="I1429" s="690"/>
      <c r="J1429" s="690"/>
    </row>
    <row r="1430" spans="1:10" ht="12.75" customHeight="1">
      <c r="A1430" s="1030" t="s">
        <v>1806</v>
      </c>
      <c r="B1430" s="982"/>
      <c r="C1430" s="982"/>
      <c r="D1430" s="982"/>
      <c r="E1430" s="982"/>
      <c r="F1430" s="983"/>
      <c r="G1430" s="740">
        <f>SUM(G1427:G1429)</f>
        <v>33.028544076640003</v>
      </c>
      <c r="H1430" s="689"/>
      <c r="I1430" s="690"/>
      <c r="J1430" s="690"/>
    </row>
    <row r="1431" spans="1:10" ht="12.75" customHeight="1">
      <c r="A1431" s="741"/>
      <c r="B1431" s="742"/>
      <c r="C1431" s="748"/>
      <c r="D1431" s="742"/>
      <c r="E1431" s="749"/>
      <c r="F1431" s="750"/>
      <c r="G1431" s="747"/>
      <c r="H1431" s="689"/>
      <c r="I1431" s="690"/>
      <c r="J1431" s="690"/>
    </row>
    <row r="1432" spans="1:10" ht="12.75" customHeight="1">
      <c r="A1432" s="1031" t="s">
        <v>1807</v>
      </c>
      <c r="B1432" s="982"/>
      <c r="C1432" s="982"/>
      <c r="D1432" s="982"/>
      <c r="E1432" s="982"/>
      <c r="F1432" s="982"/>
      <c r="G1432" s="983"/>
      <c r="H1432" s="689"/>
      <c r="I1432" s="690"/>
      <c r="J1432" s="690"/>
    </row>
    <row r="1433" spans="1:10" ht="12.75" customHeight="1">
      <c r="A1433" s="732" t="s">
        <v>1480</v>
      </c>
      <c r="B1433" s="732" t="s">
        <v>46</v>
      </c>
      <c r="C1433" s="733" t="s">
        <v>1803</v>
      </c>
      <c r="D1433" s="732" t="s">
        <v>141</v>
      </c>
      <c r="E1433" s="734" t="s">
        <v>106</v>
      </c>
      <c r="F1433" s="735" t="s">
        <v>1804</v>
      </c>
      <c r="G1433" s="735" t="s">
        <v>1805</v>
      </c>
      <c r="H1433" s="689"/>
      <c r="I1433" s="690"/>
      <c r="J1433" s="690" t="s">
        <v>1804</v>
      </c>
    </row>
    <row r="1434" spans="1:10" ht="12.75" customHeight="1">
      <c r="A1434" s="736"/>
      <c r="B1434" s="736"/>
      <c r="C1434" s="737" t="str">
        <f>IF(B1434="","",IF(A1434="SINAPI",VLOOKUP(B1434,'Referência NÃO DESONERADO'!$A:$D,2,0),IF(A1434="COTAÇÃO",VLOOKUP(B1434,'Mapa Cotações'!$A:$N,2,0))))</f>
        <v/>
      </c>
      <c r="D1434" s="736" t="str">
        <f>IF(B1434="","",IF(A1434="SINAPI",VLOOKUP(B1434,'Referência NÃO DESONERADO'!$A:$D,3,0),IF(A1434="COTAÇÃO",VLOOKUP(B1434,'Mapa Cotações'!$A:$N,3,0))))</f>
        <v/>
      </c>
      <c r="E1434" s="738"/>
      <c r="F1434" s="739" t="str">
        <f>IF(B1434="","",IF('Planilha Orçamentária'!$H$2="NÃO DESONERADO",(IF(A1434="SINAPI",VLOOKUP(B1434,'Referência NÃO DESONERADO'!$A:$D,4,0),IF(A1434="ORSE",VLOOKUP(B1434,'Referência NÃO DESONERADO'!$F:$I,4,0),IF(A1434="COTAÇÃO",VLOOKUP(B1434,'Mapa Cotações'!$A:$N,13,0))))),(IF(A1434="SINAPI",VLOOKUP(B1434,'Referência DESONERADO'!$A:$D,4,0),IF(A1434="ORSE",VLOOKUP(B1434,'Referência DESONERADO'!$F:$I,4,0),IF(A1434="COTAÇÃO",VLOOKUP(B1434,'Mapa Cotações'!$A:$N,13,0)))))))</f>
        <v/>
      </c>
      <c r="G1434" s="739" t="str">
        <f>IF(D1434="","",E1434*F1434)</f>
        <v/>
      </c>
      <c r="H1434" s="689"/>
      <c r="I1434" s="690"/>
      <c r="J1434" s="690" t="s">
        <v>2</v>
      </c>
    </row>
    <row r="1435" spans="1:10" ht="12.75" customHeight="1">
      <c r="A1435" s="1030" t="s">
        <v>1806</v>
      </c>
      <c r="B1435" s="982"/>
      <c r="C1435" s="982"/>
      <c r="D1435" s="982"/>
      <c r="E1435" s="982"/>
      <c r="F1435" s="983"/>
      <c r="G1435" s="740">
        <f>SUM(G1434)</f>
        <v>0</v>
      </c>
      <c r="H1435" s="689"/>
      <c r="I1435" s="690"/>
      <c r="J1435" s="690"/>
    </row>
    <row r="1436" spans="1:10" ht="12.75" customHeight="1">
      <c r="A1436" s="741"/>
      <c r="B1436" s="742"/>
      <c r="C1436" s="751"/>
      <c r="D1436" s="752"/>
      <c r="E1436" s="753"/>
      <c r="F1436" s="754"/>
      <c r="G1436" s="755"/>
      <c r="H1436" s="689"/>
      <c r="I1436" s="690"/>
      <c r="J1436" s="690"/>
    </row>
    <row r="1437" spans="1:10" ht="12.75" customHeight="1">
      <c r="A1437" s="1032" t="s">
        <v>173</v>
      </c>
      <c r="B1437" s="982"/>
      <c r="C1437" s="982"/>
      <c r="D1437" s="982"/>
      <c r="E1437" s="982"/>
      <c r="F1437" s="1033"/>
      <c r="G1437" s="756">
        <f>SUM(G1423,G1430,G1435)</f>
        <v>194.34854407664</v>
      </c>
      <c r="H1437" s="689"/>
      <c r="I1437" s="690"/>
      <c r="J1437" s="690"/>
    </row>
    <row r="1438" spans="1:10" ht="12.75" customHeight="1">
      <c r="A1438" s="793"/>
      <c r="B1438" s="793"/>
      <c r="C1438" s="793"/>
      <c r="D1438" s="793"/>
      <c r="E1438" s="793"/>
      <c r="F1438" s="793"/>
      <c r="G1438" s="794"/>
      <c r="H1438" s="689"/>
      <c r="I1438" s="690"/>
      <c r="J1438" s="690"/>
    </row>
    <row r="1439" spans="1:10" ht="12.75" customHeight="1">
      <c r="A1439" s="795"/>
      <c r="B1439" s="795"/>
      <c r="C1439" s="795"/>
      <c r="D1439" s="795"/>
      <c r="E1439" s="795"/>
      <c r="F1439" s="795"/>
      <c r="G1439" s="796"/>
      <c r="H1439" s="780"/>
      <c r="I1439" s="690"/>
      <c r="J1439" s="690"/>
    </row>
    <row r="1440" spans="1:10" ht="12.75" customHeight="1">
      <c r="A1440" s="686" t="s">
        <v>46</v>
      </c>
      <c r="B1440" s="687" t="s">
        <v>37</v>
      </c>
      <c r="C1440" s="1039" t="s">
        <v>105</v>
      </c>
      <c r="D1440" s="994"/>
      <c r="E1440" s="994"/>
      <c r="F1440" s="995"/>
      <c r="G1440" s="688" t="s">
        <v>40</v>
      </c>
      <c r="H1440" s="52"/>
      <c r="I1440" s="690"/>
      <c r="J1440" s="690"/>
    </row>
    <row r="1441" spans="1:10" ht="12.75" customHeight="1">
      <c r="A1441" s="797" t="s">
        <v>2119</v>
      </c>
      <c r="B1441" s="798" t="s">
        <v>1277</v>
      </c>
      <c r="C1441" s="1045" t="s">
        <v>1278</v>
      </c>
      <c r="D1441" s="997"/>
      <c r="E1441" s="998"/>
      <c r="F1441" s="799">
        <f>G1461</f>
        <v>70.428276420000003</v>
      </c>
      <c r="G1441" s="800" t="s">
        <v>141</v>
      </c>
      <c r="H1441" s="801">
        <v>45078</v>
      </c>
      <c r="I1441" s="690"/>
      <c r="J1441" s="690">
        <v>80.990000000000009</v>
      </c>
    </row>
    <row r="1442" spans="1:10" ht="12.75" customHeight="1">
      <c r="A1442" s="1044" t="s">
        <v>1802</v>
      </c>
      <c r="B1442" s="997"/>
      <c r="C1442" s="997"/>
      <c r="D1442" s="997"/>
      <c r="E1442" s="997"/>
      <c r="F1442" s="997"/>
      <c r="G1442" s="998"/>
      <c r="H1442" s="52"/>
      <c r="I1442" s="690"/>
      <c r="J1442" s="690"/>
    </row>
    <row r="1443" spans="1:10" ht="12.75" customHeight="1">
      <c r="A1443" s="695" t="s">
        <v>1480</v>
      </c>
      <c r="B1443" s="696" t="s">
        <v>46</v>
      </c>
      <c r="C1443" s="697" t="s">
        <v>1803</v>
      </c>
      <c r="D1443" s="696" t="s">
        <v>141</v>
      </c>
      <c r="E1443" s="698" t="s">
        <v>106</v>
      </c>
      <c r="F1443" s="699" t="s">
        <v>1804</v>
      </c>
      <c r="G1443" s="699" t="s">
        <v>1805</v>
      </c>
      <c r="H1443" s="52"/>
      <c r="I1443" s="690"/>
      <c r="J1443" s="690" t="s">
        <v>1804</v>
      </c>
    </row>
    <row r="1444" spans="1:10" ht="12.75" customHeight="1">
      <c r="A1444" s="711" t="s">
        <v>1033</v>
      </c>
      <c r="B1444" s="712">
        <v>3420</v>
      </c>
      <c r="C1444" s="702" t="s">
        <v>2116</v>
      </c>
      <c r="D1444" s="712" t="s">
        <v>164</v>
      </c>
      <c r="E1444" s="802">
        <v>0.1</v>
      </c>
      <c r="F1444" s="714">
        <f t="shared" ref="F1444:F1446" si="209">J1444-J1444*$K$7</f>
        <v>0.78276420000000002</v>
      </c>
      <c r="G1444" s="714">
        <f>E1444*F1444</f>
        <v>7.8276420000000013E-2</v>
      </c>
      <c r="H1444" s="52"/>
      <c r="I1444" s="690"/>
      <c r="J1444" s="690">
        <v>0.9</v>
      </c>
    </row>
    <row r="1445" spans="1:10" ht="12.75" customHeight="1">
      <c r="A1445" s="711" t="s">
        <v>1033</v>
      </c>
      <c r="B1445" s="712">
        <v>17669</v>
      </c>
      <c r="C1445" s="702" t="s">
        <v>2120</v>
      </c>
      <c r="D1445" s="712" t="s">
        <v>141</v>
      </c>
      <c r="E1445" s="802">
        <v>1</v>
      </c>
      <c r="F1445" s="714">
        <f t="shared" si="209"/>
        <v>38.851196460000004</v>
      </c>
      <c r="G1445" s="714">
        <f t="shared" ref="G1445:G1446" si="210">TRUNC(E1445*F1445,2)</f>
        <v>38.85</v>
      </c>
      <c r="H1445" s="52"/>
      <c r="I1445" s="690"/>
      <c r="J1445" s="690">
        <v>44.67</v>
      </c>
    </row>
    <row r="1446" spans="1:10" ht="12.75" customHeight="1">
      <c r="A1446" s="711" t="s">
        <v>1033</v>
      </c>
      <c r="B1446" s="712">
        <v>61410</v>
      </c>
      <c r="C1446" s="702" t="s">
        <v>2121</v>
      </c>
      <c r="D1446" s="712" t="s">
        <v>141</v>
      </c>
      <c r="E1446" s="802">
        <v>1</v>
      </c>
      <c r="F1446" s="714">
        <f t="shared" si="209"/>
        <v>15.006459452000001</v>
      </c>
      <c r="G1446" s="714">
        <f t="shared" si="210"/>
        <v>15</v>
      </c>
      <c r="H1446" s="52"/>
      <c r="I1446" s="690"/>
      <c r="J1446" s="690">
        <v>17.254000000000001</v>
      </c>
    </row>
    <row r="1447" spans="1:10" ht="12.75" customHeight="1">
      <c r="A1447" s="1035" t="s">
        <v>1806</v>
      </c>
      <c r="B1447" s="997"/>
      <c r="C1447" s="997"/>
      <c r="D1447" s="997"/>
      <c r="E1447" s="997"/>
      <c r="F1447" s="998"/>
      <c r="G1447" s="705">
        <f>SUM(G1444:G1446)</f>
        <v>53.928276420000003</v>
      </c>
      <c r="H1447" s="52"/>
      <c r="I1447" s="690"/>
      <c r="J1447" s="690"/>
    </row>
    <row r="1448" spans="1:10" ht="12.75" customHeight="1">
      <c r="A1448" s="706"/>
      <c r="B1448" s="707"/>
      <c r="C1448" s="707"/>
      <c r="D1448" s="707"/>
      <c r="E1448" s="708"/>
      <c r="F1448" s="709"/>
      <c r="G1448" s="710"/>
      <c r="H1448" s="52"/>
      <c r="I1448" s="690"/>
      <c r="J1448" s="690"/>
    </row>
    <row r="1449" spans="1:10" ht="12.75" customHeight="1">
      <c r="A1449" s="1044" t="s">
        <v>1570</v>
      </c>
      <c r="B1449" s="997"/>
      <c r="C1449" s="997"/>
      <c r="D1449" s="997"/>
      <c r="E1449" s="997"/>
      <c r="F1449" s="997"/>
      <c r="G1449" s="998"/>
      <c r="H1449" s="52"/>
      <c r="I1449" s="690"/>
      <c r="J1449" s="690"/>
    </row>
    <row r="1450" spans="1:10" ht="12.75" customHeight="1">
      <c r="A1450" s="695" t="s">
        <v>1480</v>
      </c>
      <c r="B1450" s="696" t="s">
        <v>46</v>
      </c>
      <c r="C1450" s="697" t="s">
        <v>1803</v>
      </c>
      <c r="D1450" s="696" t="s">
        <v>141</v>
      </c>
      <c r="E1450" s="698" t="s">
        <v>106</v>
      </c>
      <c r="F1450" s="699" t="s">
        <v>1804</v>
      </c>
      <c r="G1450" s="699" t="s">
        <v>1805</v>
      </c>
      <c r="H1450" s="52"/>
      <c r="I1450" s="690"/>
      <c r="J1450" s="690" t="s">
        <v>1804</v>
      </c>
    </row>
    <row r="1451" spans="1:10" ht="12.75" customHeight="1">
      <c r="A1451" s="711" t="s">
        <v>116</v>
      </c>
      <c r="B1451" s="712">
        <v>88264</v>
      </c>
      <c r="C1451" s="702" t="s">
        <v>1738</v>
      </c>
      <c r="D1451" s="712" t="s">
        <v>1522</v>
      </c>
      <c r="E1451" s="803">
        <v>0.47599999999999998</v>
      </c>
      <c r="F1451" s="714">
        <f t="shared" ref="F1451:F1452" si="211">J1451-J1451*$K$7</f>
        <v>19.360367880000002</v>
      </c>
      <c r="G1451" s="714">
        <f t="shared" ref="G1451:G1452" si="212">TRUNC(E1451*F1451,2)</f>
        <v>9.2100000000000009</v>
      </c>
      <c r="H1451" s="52"/>
      <c r="I1451" s="690"/>
      <c r="J1451" s="690">
        <v>22.26</v>
      </c>
    </row>
    <row r="1452" spans="1:10" ht="12.75" customHeight="1">
      <c r="A1452" s="711" t="s">
        <v>116</v>
      </c>
      <c r="B1452" s="712">
        <v>88247</v>
      </c>
      <c r="C1452" s="702" t="s">
        <v>1750</v>
      </c>
      <c r="D1452" s="712" t="s">
        <v>1522</v>
      </c>
      <c r="E1452" s="803">
        <v>0.47599999999999998</v>
      </c>
      <c r="F1452" s="714">
        <f t="shared" si="211"/>
        <v>15.333480939999999</v>
      </c>
      <c r="G1452" s="714">
        <f t="shared" si="212"/>
        <v>7.29</v>
      </c>
      <c r="H1452" s="52"/>
      <c r="I1452" s="690"/>
      <c r="J1452" s="690">
        <v>17.63</v>
      </c>
    </row>
    <row r="1453" spans="1:10" ht="12.75" customHeight="1">
      <c r="A1453" s="711"/>
      <c r="B1453" s="712"/>
      <c r="C1453" s="702"/>
      <c r="D1453" s="420"/>
      <c r="E1453" s="804"/>
      <c r="F1453" s="714"/>
      <c r="G1453" s="714"/>
      <c r="H1453" s="52"/>
      <c r="I1453" s="690"/>
      <c r="J1453" s="690"/>
    </row>
    <row r="1454" spans="1:10" ht="12.75" customHeight="1">
      <c r="A1454" s="1035" t="s">
        <v>1806</v>
      </c>
      <c r="B1454" s="997"/>
      <c r="C1454" s="997"/>
      <c r="D1454" s="997"/>
      <c r="E1454" s="997"/>
      <c r="F1454" s="998"/>
      <c r="G1454" s="705">
        <f>SUM(G1451:G1453)</f>
        <v>16.5</v>
      </c>
      <c r="H1454" s="52"/>
      <c r="I1454" s="690"/>
      <c r="J1454" s="690"/>
    </row>
    <row r="1455" spans="1:10" ht="12.75" customHeight="1">
      <c r="A1455" s="706"/>
      <c r="B1455" s="707"/>
      <c r="C1455" s="707"/>
      <c r="D1455" s="707"/>
      <c r="E1455" s="708"/>
      <c r="F1455" s="709"/>
      <c r="G1455" s="710"/>
      <c r="H1455" s="52"/>
      <c r="I1455" s="690"/>
      <c r="J1455" s="690"/>
    </row>
    <row r="1456" spans="1:10" ht="12.75" customHeight="1">
      <c r="A1456" s="1044" t="s">
        <v>1807</v>
      </c>
      <c r="B1456" s="997"/>
      <c r="C1456" s="997"/>
      <c r="D1456" s="997"/>
      <c r="E1456" s="997"/>
      <c r="F1456" s="997"/>
      <c r="G1456" s="998"/>
      <c r="H1456" s="52"/>
      <c r="I1456" s="690"/>
      <c r="J1456" s="690"/>
    </row>
    <row r="1457" spans="1:10" ht="12.75" customHeight="1">
      <c r="A1457" s="695" t="s">
        <v>1480</v>
      </c>
      <c r="B1457" s="696" t="s">
        <v>46</v>
      </c>
      <c r="C1457" s="697" t="s">
        <v>1803</v>
      </c>
      <c r="D1457" s="696" t="s">
        <v>141</v>
      </c>
      <c r="E1457" s="698" t="s">
        <v>106</v>
      </c>
      <c r="F1457" s="699" t="s">
        <v>1804</v>
      </c>
      <c r="G1457" s="699" t="s">
        <v>1805</v>
      </c>
      <c r="H1457" s="52"/>
      <c r="I1457" s="690"/>
      <c r="J1457" s="690" t="s">
        <v>1804</v>
      </c>
    </row>
    <row r="1458" spans="1:10" ht="12.75" customHeight="1">
      <c r="A1458" s="721"/>
      <c r="B1458" s="420"/>
      <c r="C1458" s="420" t="str">
        <f>IF(B1458="","",IF(A1458="SINAPI",VLOOKUP(B1458,'Referência NÃO DESONERADO'!$A:$D,2,0),IF(A1458="COTAÇÃO",VLOOKUP(B1458,'Mapa Cotações'!$A:$N,2,0))))</f>
        <v/>
      </c>
      <c r="D1458" s="420" t="str">
        <f>IF(B1458="","",IF(A1458="SINAPI",VLOOKUP(B1458,'Referência NÃO DESONERADO'!$A:$D,3,0),IF(A1458="COTAÇÃO",VLOOKUP(B1458,'Mapa Cotações'!$A:$N,3,0))))</f>
        <v/>
      </c>
      <c r="E1458" s="722"/>
      <c r="F1458" s="714" t="str">
        <f>IF(B1458="","",IF('Planilha Orçamentária'!$H$2="NÃO DESONERADO",(IF(A1458="SINAPI",VLOOKUP(B1458,'Referência NÃO DESONERADO'!$A:$D,4,0),IF(A1458="ORSE",VLOOKUP(B1458,'Referência NÃO DESONERADO'!$F:$I,4,0),IF(A1458="COTAÇÃO",VLOOKUP(B1458,'Mapa Cotações'!$A:$N,13,0))))),(IF(A1458="SINAPI",VLOOKUP(B1458,'Referência DESONERADO'!$A:$D,4,0),IF(A1458="ORSE",VLOOKUP(B1458,'Referência DESONERADO'!$F:$I,4,0),IF(A1458="COTAÇÃO",VLOOKUP(B1458,'Mapa Cotações'!$A:$N,13,0)))))))</f>
        <v/>
      </c>
      <c r="G1458" s="714" t="str">
        <f>IF(D1458="","",E1458*F1458)</f>
        <v/>
      </c>
      <c r="H1458" s="52"/>
      <c r="I1458" s="690"/>
      <c r="J1458" s="690" t="s">
        <v>2</v>
      </c>
    </row>
    <row r="1459" spans="1:10" ht="12.75" customHeight="1">
      <c r="A1459" s="1035" t="s">
        <v>1806</v>
      </c>
      <c r="B1459" s="997"/>
      <c r="C1459" s="997"/>
      <c r="D1459" s="997"/>
      <c r="E1459" s="997"/>
      <c r="F1459" s="998"/>
      <c r="G1459" s="705">
        <f>SUM(G1458)</f>
        <v>0</v>
      </c>
      <c r="H1459" s="52"/>
      <c r="I1459" s="690"/>
      <c r="J1459" s="690"/>
    </row>
    <row r="1460" spans="1:10" ht="12.75" customHeight="1">
      <c r="A1460" s="706"/>
      <c r="B1460" s="707"/>
      <c r="C1460" s="707"/>
      <c r="D1460" s="707"/>
      <c r="E1460" s="708"/>
      <c r="F1460" s="709"/>
      <c r="G1460" s="715"/>
      <c r="H1460" s="52"/>
      <c r="I1460" s="690"/>
      <c r="J1460" s="690"/>
    </row>
    <row r="1461" spans="1:10" ht="12.75" customHeight="1">
      <c r="A1461" s="1037" t="s">
        <v>173</v>
      </c>
      <c r="B1461" s="997"/>
      <c r="C1461" s="997"/>
      <c r="D1461" s="997"/>
      <c r="E1461" s="997"/>
      <c r="F1461" s="1038"/>
      <c r="G1461" s="805">
        <f>SUM(G1447,G1454,G1459)</f>
        <v>70.428276420000003</v>
      </c>
      <c r="H1461" s="52"/>
      <c r="I1461" s="690"/>
      <c r="J1461" s="690"/>
    </row>
    <row r="1462" spans="1:10" ht="12.75" customHeight="1">
      <c r="A1462" s="793"/>
      <c r="B1462" s="793"/>
      <c r="C1462" s="793"/>
      <c r="D1462" s="793"/>
      <c r="E1462" s="793"/>
      <c r="F1462" s="793"/>
      <c r="G1462" s="794"/>
      <c r="H1462" s="689"/>
      <c r="I1462" s="690"/>
      <c r="J1462" s="690"/>
    </row>
    <row r="1463" spans="1:10" ht="12.75" customHeight="1">
      <c r="A1463" s="793"/>
      <c r="B1463" s="793"/>
      <c r="C1463" s="793"/>
      <c r="D1463" s="793"/>
      <c r="E1463" s="793"/>
      <c r="F1463" s="793"/>
      <c r="G1463" s="794"/>
      <c r="H1463" s="689"/>
      <c r="I1463" s="690"/>
      <c r="J1463" s="690"/>
    </row>
    <row r="1464" spans="1:10" ht="12.75" customHeight="1">
      <c r="A1464" s="723" t="s">
        <v>46</v>
      </c>
      <c r="B1464" s="724" t="s">
        <v>37</v>
      </c>
      <c r="C1464" s="1025" t="s">
        <v>105</v>
      </c>
      <c r="D1464" s="1026"/>
      <c r="E1464" s="1026"/>
      <c r="F1464" s="1022"/>
      <c r="G1464" s="725" t="s">
        <v>40</v>
      </c>
      <c r="H1464" s="689"/>
      <c r="I1464" s="690"/>
      <c r="J1464" s="690"/>
    </row>
    <row r="1465" spans="1:10">
      <c r="A1465" s="776" t="s">
        <v>2122</v>
      </c>
      <c r="B1465" s="727" t="s">
        <v>1280</v>
      </c>
      <c r="C1465" s="1027" t="s">
        <v>2123</v>
      </c>
      <c r="D1465" s="1015"/>
      <c r="E1465" s="1016"/>
      <c r="F1465" s="728">
        <f>G1485</f>
        <v>138.97999999999999</v>
      </c>
      <c r="G1465" s="729" t="s">
        <v>141</v>
      </c>
      <c r="H1465" s="766">
        <v>44927</v>
      </c>
      <c r="I1465" s="690"/>
      <c r="J1465" s="690">
        <v>159.81</v>
      </c>
    </row>
    <row r="1466" spans="1:10" ht="12.75" customHeight="1">
      <c r="A1466" s="1028" t="s">
        <v>1802</v>
      </c>
      <c r="B1466" s="1015"/>
      <c r="C1466" s="1015"/>
      <c r="D1466" s="1015"/>
      <c r="E1466" s="1015"/>
      <c r="F1466" s="1015"/>
      <c r="G1466" s="1029"/>
      <c r="H1466" s="689"/>
      <c r="I1466" s="690"/>
      <c r="J1466" s="690"/>
    </row>
    <row r="1467" spans="1:10" ht="12.75" customHeight="1">
      <c r="A1467" s="732" t="s">
        <v>1480</v>
      </c>
      <c r="B1467" s="732" t="s">
        <v>46</v>
      </c>
      <c r="C1467" s="733" t="s">
        <v>1803</v>
      </c>
      <c r="D1467" s="732" t="s">
        <v>141</v>
      </c>
      <c r="E1467" s="734" t="s">
        <v>106</v>
      </c>
      <c r="F1467" s="735" t="s">
        <v>1804</v>
      </c>
      <c r="G1467" s="735" t="s">
        <v>1805</v>
      </c>
      <c r="H1467" s="689"/>
      <c r="I1467" s="690"/>
      <c r="J1467" s="690" t="s">
        <v>1804</v>
      </c>
    </row>
    <row r="1468" spans="1:10" ht="24.75">
      <c r="A1468" s="736" t="s">
        <v>1113</v>
      </c>
      <c r="B1468" s="736" t="s">
        <v>2124</v>
      </c>
      <c r="C1468" s="792" t="s">
        <v>2125</v>
      </c>
      <c r="D1468" s="736" t="s">
        <v>1347</v>
      </c>
      <c r="E1468" s="789">
        <v>2</v>
      </c>
      <c r="F1468" s="739">
        <f t="shared" ref="F1468:F1470" si="213">J1468-J1468*$K$7</f>
        <v>17.716563060000002</v>
      </c>
      <c r="G1468" s="739">
        <f t="shared" ref="G1468:G1470" si="214">TRUNC(E1468*F1468,2)</f>
        <v>35.43</v>
      </c>
      <c r="H1468" s="689"/>
      <c r="I1468" s="690"/>
      <c r="J1468" s="690">
        <v>20.37</v>
      </c>
    </row>
    <row r="1469" spans="1:10" ht="24.75">
      <c r="A1469" s="736" t="s">
        <v>1113</v>
      </c>
      <c r="B1469" s="736" t="s">
        <v>2126</v>
      </c>
      <c r="C1469" s="792" t="s">
        <v>2127</v>
      </c>
      <c r="D1469" s="736" t="s">
        <v>1347</v>
      </c>
      <c r="E1469" s="789">
        <v>1</v>
      </c>
      <c r="F1469" s="739">
        <f t="shared" si="213"/>
        <v>67.830866619999995</v>
      </c>
      <c r="G1469" s="739">
        <f t="shared" si="214"/>
        <v>67.83</v>
      </c>
      <c r="H1469" s="689"/>
      <c r="I1469" s="690"/>
      <c r="J1469" s="690">
        <v>77.989999999999995</v>
      </c>
    </row>
    <row r="1470" spans="1:10" ht="24.75">
      <c r="A1470" s="736" t="s">
        <v>1113</v>
      </c>
      <c r="B1470" s="736" t="s">
        <v>2112</v>
      </c>
      <c r="C1470" s="792" t="s">
        <v>2113</v>
      </c>
      <c r="D1470" s="736" t="s">
        <v>1347</v>
      </c>
      <c r="E1470" s="789">
        <v>2</v>
      </c>
      <c r="F1470" s="739">
        <f t="shared" si="213"/>
        <v>17.864418520000001</v>
      </c>
      <c r="G1470" s="739">
        <f t="shared" si="214"/>
        <v>35.72</v>
      </c>
      <c r="H1470" s="689"/>
      <c r="I1470" s="690"/>
      <c r="J1470" s="690">
        <v>20.54</v>
      </c>
    </row>
    <row r="1471" spans="1:10" ht="12.75" customHeight="1">
      <c r="A1471" s="1030" t="s">
        <v>1806</v>
      </c>
      <c r="B1471" s="982"/>
      <c r="C1471" s="982"/>
      <c r="D1471" s="982"/>
      <c r="E1471" s="982"/>
      <c r="F1471" s="983"/>
      <c r="G1471" s="740">
        <f>SUM(G1468:G1470)</f>
        <v>138.97999999999999</v>
      </c>
      <c r="H1471" s="689"/>
      <c r="I1471" s="690"/>
      <c r="J1471" s="690"/>
    </row>
    <row r="1472" spans="1:10" ht="12.75" customHeight="1">
      <c r="A1472" s="741"/>
      <c r="B1472" s="742"/>
      <c r="C1472" s="743"/>
      <c r="D1472" s="744"/>
      <c r="E1472" s="745"/>
      <c r="F1472" s="746"/>
      <c r="G1472" s="747"/>
      <c r="H1472" s="689"/>
      <c r="I1472" s="690"/>
      <c r="J1472" s="690"/>
    </row>
    <row r="1473" spans="1:10" ht="12.75" customHeight="1">
      <c r="A1473" s="1031" t="s">
        <v>1570</v>
      </c>
      <c r="B1473" s="982"/>
      <c r="C1473" s="982"/>
      <c r="D1473" s="982"/>
      <c r="E1473" s="982"/>
      <c r="F1473" s="982"/>
      <c r="G1473" s="983"/>
      <c r="H1473" s="689"/>
      <c r="I1473" s="690"/>
      <c r="J1473" s="690"/>
    </row>
    <row r="1474" spans="1:10" ht="12.75" customHeight="1">
      <c r="A1474" s="732" t="s">
        <v>1480</v>
      </c>
      <c r="B1474" s="732" t="s">
        <v>46</v>
      </c>
      <c r="C1474" s="733" t="s">
        <v>1803</v>
      </c>
      <c r="D1474" s="732" t="s">
        <v>141</v>
      </c>
      <c r="E1474" s="734" t="s">
        <v>106</v>
      </c>
      <c r="F1474" s="735" t="s">
        <v>1804</v>
      </c>
      <c r="G1474" s="735" t="s">
        <v>1805</v>
      </c>
      <c r="H1474" s="689"/>
      <c r="I1474" s="690"/>
      <c r="J1474" s="690" t="s">
        <v>1804</v>
      </c>
    </row>
    <row r="1475" spans="1:10" ht="12.75" customHeight="1">
      <c r="A1475" s="736"/>
      <c r="B1475" s="790"/>
      <c r="C1475" s="737"/>
      <c r="D1475" s="736"/>
      <c r="E1475" s="770"/>
      <c r="F1475" s="739"/>
      <c r="G1475" s="739"/>
      <c r="H1475" s="689"/>
      <c r="I1475" s="690"/>
      <c r="J1475" s="690"/>
    </row>
    <row r="1476" spans="1:10" ht="12.75" customHeight="1">
      <c r="A1476" s="736"/>
      <c r="B1476" s="790"/>
      <c r="C1476" s="737"/>
      <c r="D1476" s="736"/>
      <c r="E1476" s="770"/>
      <c r="F1476" s="739"/>
      <c r="G1476" s="739"/>
      <c r="H1476" s="689"/>
      <c r="I1476" s="690"/>
      <c r="J1476" s="690"/>
    </row>
    <row r="1477" spans="1:10" ht="12.75" customHeight="1">
      <c r="A1477" s="736"/>
      <c r="B1477" s="790"/>
      <c r="C1477" s="737"/>
      <c r="D1477" s="736"/>
      <c r="E1477" s="770"/>
      <c r="F1477" s="739"/>
      <c r="G1477" s="739"/>
      <c r="H1477" s="689"/>
      <c r="I1477" s="690"/>
      <c r="J1477" s="690"/>
    </row>
    <row r="1478" spans="1:10" ht="12.75" customHeight="1">
      <c r="A1478" s="1030" t="s">
        <v>1806</v>
      </c>
      <c r="B1478" s="982"/>
      <c r="C1478" s="982"/>
      <c r="D1478" s="982"/>
      <c r="E1478" s="982"/>
      <c r="F1478" s="983"/>
      <c r="G1478" s="740">
        <f>SUM(G1475:G1477)</f>
        <v>0</v>
      </c>
      <c r="H1478" s="689"/>
      <c r="I1478" s="690"/>
      <c r="J1478" s="690"/>
    </row>
    <row r="1479" spans="1:10" ht="12.75" customHeight="1">
      <c r="A1479" s="741"/>
      <c r="B1479" s="742"/>
      <c r="C1479" s="748"/>
      <c r="D1479" s="742"/>
      <c r="E1479" s="749"/>
      <c r="F1479" s="750"/>
      <c r="G1479" s="747"/>
      <c r="H1479" s="689"/>
      <c r="I1479" s="690"/>
      <c r="J1479" s="690"/>
    </row>
    <row r="1480" spans="1:10" ht="12.75" customHeight="1">
      <c r="A1480" s="1031" t="s">
        <v>1807</v>
      </c>
      <c r="B1480" s="982"/>
      <c r="C1480" s="982"/>
      <c r="D1480" s="982"/>
      <c r="E1480" s="982"/>
      <c r="F1480" s="982"/>
      <c r="G1480" s="983"/>
      <c r="H1480" s="689"/>
      <c r="I1480" s="690"/>
      <c r="J1480" s="690"/>
    </row>
    <row r="1481" spans="1:10" ht="12.75" customHeight="1">
      <c r="A1481" s="732" t="s">
        <v>1480</v>
      </c>
      <c r="B1481" s="732" t="s">
        <v>46</v>
      </c>
      <c r="C1481" s="733" t="s">
        <v>1803</v>
      </c>
      <c r="D1481" s="732" t="s">
        <v>141</v>
      </c>
      <c r="E1481" s="734" t="s">
        <v>106</v>
      </c>
      <c r="F1481" s="735" t="s">
        <v>1804</v>
      </c>
      <c r="G1481" s="735" t="s">
        <v>1805</v>
      </c>
      <c r="H1481" s="689"/>
      <c r="I1481" s="690"/>
      <c r="J1481" s="690" t="s">
        <v>1804</v>
      </c>
    </row>
    <row r="1482" spans="1:10" ht="12.75" customHeight="1">
      <c r="A1482" s="736"/>
      <c r="B1482" s="736"/>
      <c r="C1482" s="737" t="str">
        <f>IF(B1482="","",IF(A1482="SINAPI",VLOOKUP(B1482,'Referência NÃO DESONERADO'!$A:$D,2,0),IF(A1482="COTAÇÃO",VLOOKUP(B1482,'Mapa Cotações'!$A:$N,2,0))))</f>
        <v/>
      </c>
      <c r="D1482" s="736" t="str">
        <f>IF(B1482="","",IF(A1482="SINAPI",VLOOKUP(B1482,'Referência NÃO DESONERADO'!$A:$D,3,0),IF(A1482="COTAÇÃO",VLOOKUP(B1482,'Mapa Cotações'!$A:$N,3,0))))</f>
        <v/>
      </c>
      <c r="E1482" s="738"/>
      <c r="F1482" s="739" t="str">
        <f>IF(B1482="","",IF('Planilha Orçamentária'!$H$2="NÃO DESONERADO",(IF(A1482="SINAPI",VLOOKUP(B1482,'Referência NÃO DESONERADO'!$A:$D,4,0),IF(A1482="ORSE",VLOOKUP(B1482,'Referência NÃO DESONERADO'!$F:$I,4,0),IF(A1482="COTAÇÃO",VLOOKUP(B1482,'Mapa Cotações'!$A:$N,13,0))))),(IF(A1482="SINAPI",VLOOKUP(B1482,'Referência DESONERADO'!$A:$D,4,0),IF(A1482="ORSE",VLOOKUP(B1482,'Referência DESONERADO'!$F:$I,4,0),IF(A1482="COTAÇÃO",VLOOKUP(B1482,'Mapa Cotações'!$A:$N,13,0)))))))</f>
        <v/>
      </c>
      <c r="G1482" s="739" t="str">
        <f>IF(D1482="","",E1482*F1482)</f>
        <v/>
      </c>
      <c r="H1482" s="689"/>
      <c r="I1482" s="690"/>
      <c r="J1482" s="690" t="s">
        <v>2</v>
      </c>
    </row>
    <row r="1483" spans="1:10" ht="12.75" customHeight="1">
      <c r="A1483" s="1030" t="s">
        <v>1806</v>
      </c>
      <c r="B1483" s="982"/>
      <c r="C1483" s="982"/>
      <c r="D1483" s="982"/>
      <c r="E1483" s="982"/>
      <c r="F1483" s="983"/>
      <c r="G1483" s="740">
        <f>SUM(G1482)</f>
        <v>0</v>
      </c>
      <c r="H1483" s="689"/>
      <c r="I1483" s="690"/>
      <c r="J1483" s="690"/>
    </row>
    <row r="1484" spans="1:10" ht="12.75" customHeight="1">
      <c r="A1484" s="741"/>
      <c r="B1484" s="742"/>
      <c r="C1484" s="751"/>
      <c r="D1484" s="752"/>
      <c r="E1484" s="753"/>
      <c r="F1484" s="754"/>
      <c r="G1484" s="755"/>
      <c r="H1484" s="689"/>
      <c r="I1484" s="690"/>
      <c r="J1484" s="690"/>
    </row>
    <row r="1485" spans="1:10" ht="12.75" customHeight="1">
      <c r="A1485" s="1032" t="s">
        <v>173</v>
      </c>
      <c r="B1485" s="982"/>
      <c r="C1485" s="982"/>
      <c r="D1485" s="982"/>
      <c r="E1485" s="982"/>
      <c r="F1485" s="1033"/>
      <c r="G1485" s="756">
        <f>SUM(G1471,G1478,G1483)</f>
        <v>138.97999999999999</v>
      </c>
      <c r="H1485" s="689"/>
      <c r="I1485" s="690"/>
      <c r="J1485" s="690"/>
    </row>
    <row r="1486" spans="1:10" ht="12.75" customHeight="1">
      <c r="A1486" s="795"/>
      <c r="B1486" s="795"/>
      <c r="C1486" s="795"/>
      <c r="D1486" s="795"/>
      <c r="E1486" s="795"/>
      <c r="F1486" s="795"/>
      <c r="G1486" s="796"/>
      <c r="H1486" s="780"/>
      <c r="I1486" s="690"/>
      <c r="J1486" s="690"/>
    </row>
    <row r="1487" spans="1:10">
      <c r="A1487" s="757"/>
      <c r="B1487" s="757"/>
      <c r="C1487" s="758"/>
      <c r="D1487" s="757"/>
      <c r="E1487" s="759"/>
      <c r="F1487" s="760"/>
      <c r="G1487" s="760"/>
      <c r="H1487" s="689"/>
      <c r="I1487" s="690"/>
      <c r="J1487" s="690"/>
    </row>
    <row r="1488" spans="1:10" ht="12.75" customHeight="1">
      <c r="A1488" s="686" t="s">
        <v>46</v>
      </c>
      <c r="B1488" s="687" t="s">
        <v>37</v>
      </c>
      <c r="C1488" s="1039" t="s">
        <v>105</v>
      </c>
      <c r="D1488" s="994"/>
      <c r="E1488" s="994"/>
      <c r="F1488" s="995"/>
      <c r="G1488" s="688" t="s">
        <v>40</v>
      </c>
      <c r="H1488" s="806"/>
      <c r="I1488" s="690"/>
      <c r="J1488" s="690"/>
    </row>
    <row r="1489" spans="1:10">
      <c r="A1489" s="807" t="s">
        <v>2128</v>
      </c>
      <c r="B1489" s="692" t="s">
        <v>1283</v>
      </c>
      <c r="C1489" s="1043" t="s">
        <v>1284</v>
      </c>
      <c r="D1489" s="997"/>
      <c r="E1489" s="998"/>
      <c r="F1489" s="693">
        <f>G1510</f>
        <v>266.22951546000002</v>
      </c>
      <c r="G1489" s="694" t="s">
        <v>141</v>
      </c>
      <c r="H1489" s="801">
        <v>45078</v>
      </c>
      <c r="I1489" s="690"/>
      <c r="J1489" s="690">
        <v>306.12</v>
      </c>
    </row>
    <row r="1490" spans="1:10" ht="12.75" customHeight="1">
      <c r="A1490" s="1036" t="s">
        <v>1802</v>
      </c>
      <c r="B1490" s="997"/>
      <c r="C1490" s="997"/>
      <c r="D1490" s="997"/>
      <c r="E1490" s="997"/>
      <c r="F1490" s="997"/>
      <c r="G1490" s="998"/>
      <c r="H1490" s="808"/>
      <c r="I1490" s="690"/>
      <c r="J1490" s="690"/>
    </row>
    <row r="1491" spans="1:10" ht="12.75" customHeight="1">
      <c r="A1491" s="695" t="s">
        <v>1480</v>
      </c>
      <c r="B1491" s="696" t="s">
        <v>46</v>
      </c>
      <c r="C1491" s="697" t="s">
        <v>1803</v>
      </c>
      <c r="D1491" s="696" t="s">
        <v>141</v>
      </c>
      <c r="E1491" s="698" t="s">
        <v>106</v>
      </c>
      <c r="F1491" s="699" t="s">
        <v>1804</v>
      </c>
      <c r="G1491" s="699" t="s">
        <v>1805</v>
      </c>
      <c r="H1491" s="808"/>
      <c r="I1491" s="690"/>
      <c r="J1491" s="690" t="s">
        <v>1804</v>
      </c>
    </row>
    <row r="1492" spans="1:10" ht="12.75" customHeight="1">
      <c r="A1492" s="711" t="s">
        <v>1033</v>
      </c>
      <c r="B1492" s="712">
        <v>756</v>
      </c>
      <c r="C1492" s="702" t="s">
        <v>2129</v>
      </c>
      <c r="D1492" s="712" t="s">
        <v>141</v>
      </c>
      <c r="E1492" s="802">
        <v>1</v>
      </c>
      <c r="F1492" s="714">
        <f t="shared" ref="F1492:F1495" si="215">J1492-J1492*$K$7</f>
        <v>60.794686200000008</v>
      </c>
      <c r="G1492" s="714">
        <f t="shared" ref="G1492:G1493" si="216">E1492*F1492</f>
        <v>60.794686200000008</v>
      </c>
      <c r="H1492" s="808"/>
      <c r="I1492" s="690"/>
      <c r="J1492" s="690">
        <v>69.900000000000006</v>
      </c>
    </row>
    <row r="1493" spans="1:10" ht="12.75" customHeight="1">
      <c r="A1493" s="711" t="s">
        <v>1033</v>
      </c>
      <c r="B1493" s="712">
        <v>3420</v>
      </c>
      <c r="C1493" s="702" t="s">
        <v>2116</v>
      </c>
      <c r="D1493" s="712" t="s">
        <v>164</v>
      </c>
      <c r="E1493" s="802">
        <v>0.3</v>
      </c>
      <c r="F1493" s="714">
        <f t="shared" si="215"/>
        <v>0.78276420000000002</v>
      </c>
      <c r="G1493" s="714">
        <f t="shared" si="216"/>
        <v>0.23482925999999998</v>
      </c>
      <c r="H1493" s="808"/>
      <c r="I1493" s="690"/>
      <c r="J1493" s="690">
        <v>0.9</v>
      </c>
    </row>
    <row r="1494" spans="1:10" ht="12.75" customHeight="1">
      <c r="A1494" s="711" t="s">
        <v>1033</v>
      </c>
      <c r="B1494" s="712">
        <v>36680</v>
      </c>
      <c r="C1494" s="702" t="s">
        <v>2130</v>
      </c>
      <c r="D1494" s="712" t="s">
        <v>141</v>
      </c>
      <c r="E1494" s="802">
        <v>2</v>
      </c>
      <c r="F1494" s="714">
        <f t="shared" si="215"/>
        <v>3.5485310400000003</v>
      </c>
      <c r="G1494" s="714">
        <f t="shared" ref="G1494:G1495" si="217">TRUNC(E1494*F1494,2)</f>
        <v>7.09</v>
      </c>
      <c r="H1494" s="808"/>
      <c r="I1494" s="690"/>
      <c r="J1494" s="690">
        <v>4.08</v>
      </c>
    </row>
    <row r="1495" spans="1:10" ht="12.75" customHeight="1">
      <c r="A1495" s="711" t="s">
        <v>1033</v>
      </c>
      <c r="B1495" s="712">
        <v>36681</v>
      </c>
      <c r="C1495" s="702" t="s">
        <v>2131</v>
      </c>
      <c r="D1495" s="712" t="s">
        <v>164</v>
      </c>
      <c r="E1495" s="802">
        <v>2</v>
      </c>
      <c r="F1495" s="714">
        <f t="shared" si="215"/>
        <v>82.546833579999998</v>
      </c>
      <c r="G1495" s="714">
        <f t="shared" si="217"/>
        <v>165.09</v>
      </c>
      <c r="H1495" s="808"/>
      <c r="I1495" s="690"/>
      <c r="J1495" s="690">
        <v>94.91</v>
      </c>
    </row>
    <row r="1496" spans="1:10" ht="12.75" customHeight="1">
      <c r="A1496" s="1035" t="s">
        <v>1806</v>
      </c>
      <c r="B1496" s="997"/>
      <c r="C1496" s="997"/>
      <c r="D1496" s="997"/>
      <c r="E1496" s="997"/>
      <c r="F1496" s="998"/>
      <c r="G1496" s="705">
        <f>SUM(G1492:G1495)</f>
        <v>233.20951546000001</v>
      </c>
      <c r="H1496" s="808"/>
      <c r="I1496" s="690"/>
      <c r="J1496" s="690"/>
    </row>
    <row r="1497" spans="1:10" ht="12.75" customHeight="1">
      <c r="A1497" s="706"/>
      <c r="B1497" s="707"/>
      <c r="C1497" s="707"/>
      <c r="D1497" s="707"/>
      <c r="E1497" s="708"/>
      <c r="F1497" s="709"/>
      <c r="G1497" s="710"/>
      <c r="H1497" s="808"/>
      <c r="I1497" s="690"/>
      <c r="J1497" s="690"/>
    </row>
    <row r="1498" spans="1:10" ht="12.75" customHeight="1">
      <c r="A1498" s="1036" t="s">
        <v>1570</v>
      </c>
      <c r="B1498" s="997"/>
      <c r="C1498" s="997"/>
      <c r="D1498" s="997"/>
      <c r="E1498" s="997"/>
      <c r="F1498" s="997"/>
      <c r="G1498" s="998"/>
      <c r="H1498" s="808"/>
      <c r="I1498" s="690"/>
      <c r="J1498" s="690"/>
    </row>
    <row r="1499" spans="1:10" ht="12.75" customHeight="1">
      <c r="A1499" s="695" t="s">
        <v>1480</v>
      </c>
      <c r="B1499" s="696" t="s">
        <v>46</v>
      </c>
      <c r="C1499" s="697" t="s">
        <v>1803</v>
      </c>
      <c r="D1499" s="696" t="s">
        <v>141</v>
      </c>
      <c r="E1499" s="698" t="s">
        <v>106</v>
      </c>
      <c r="F1499" s="699" t="s">
        <v>1804</v>
      </c>
      <c r="G1499" s="699" t="s">
        <v>1805</v>
      </c>
      <c r="H1499" s="808"/>
      <c r="I1499" s="690"/>
      <c r="J1499" s="690" t="s">
        <v>1804</v>
      </c>
    </row>
    <row r="1500" spans="1:10" ht="12.75" customHeight="1">
      <c r="A1500" s="711" t="s">
        <v>116</v>
      </c>
      <c r="B1500" s="712">
        <v>88264</v>
      </c>
      <c r="C1500" s="702" t="s">
        <v>1738</v>
      </c>
      <c r="D1500" s="712" t="s">
        <v>1522</v>
      </c>
      <c r="E1500" s="803">
        <v>0.95199999999999996</v>
      </c>
      <c r="F1500" s="714">
        <f t="shared" ref="F1500:F1501" si="218">J1500-J1500*$K$7</f>
        <v>19.360367880000002</v>
      </c>
      <c r="G1500" s="714">
        <f t="shared" ref="G1500:G1501" si="219">TRUNC(E1500*F1500,2)</f>
        <v>18.43</v>
      </c>
      <c r="H1500" s="808"/>
      <c r="I1500" s="690"/>
      <c r="J1500" s="690">
        <v>22.26</v>
      </c>
    </row>
    <row r="1501" spans="1:10" ht="12.75" customHeight="1">
      <c r="A1501" s="711" t="s">
        <v>116</v>
      </c>
      <c r="B1501" s="712">
        <v>88247</v>
      </c>
      <c r="C1501" s="702" t="s">
        <v>1750</v>
      </c>
      <c r="D1501" s="712" t="s">
        <v>1522</v>
      </c>
      <c r="E1501" s="803">
        <v>0.95199999999999996</v>
      </c>
      <c r="F1501" s="714">
        <f t="shared" si="218"/>
        <v>15.333480939999999</v>
      </c>
      <c r="G1501" s="714">
        <f t="shared" si="219"/>
        <v>14.59</v>
      </c>
      <c r="H1501" s="808"/>
      <c r="I1501" s="690"/>
      <c r="J1501" s="690">
        <v>17.63</v>
      </c>
    </row>
    <row r="1502" spans="1:10" ht="12.75" customHeight="1">
      <c r="A1502" s="711"/>
      <c r="B1502" s="712"/>
      <c r="C1502" s="702"/>
      <c r="D1502" s="420"/>
      <c r="E1502" s="803"/>
      <c r="F1502" s="714"/>
      <c r="G1502" s="714"/>
      <c r="H1502" s="808"/>
      <c r="I1502" s="690"/>
      <c r="J1502" s="690"/>
    </row>
    <row r="1503" spans="1:10" ht="12.75" customHeight="1">
      <c r="A1503" s="1035" t="s">
        <v>1806</v>
      </c>
      <c r="B1503" s="997"/>
      <c r="C1503" s="997"/>
      <c r="D1503" s="997"/>
      <c r="E1503" s="997"/>
      <c r="F1503" s="998"/>
      <c r="G1503" s="705">
        <f>SUM(G1500:G1502)</f>
        <v>33.019999999999996</v>
      </c>
      <c r="H1503" s="808"/>
      <c r="I1503" s="690"/>
      <c r="J1503" s="690"/>
    </row>
    <row r="1504" spans="1:10" ht="12.75" customHeight="1">
      <c r="A1504" s="706"/>
      <c r="B1504" s="707"/>
      <c r="C1504" s="707"/>
      <c r="D1504" s="707"/>
      <c r="E1504" s="708"/>
      <c r="F1504" s="709"/>
      <c r="G1504" s="710"/>
      <c r="H1504" s="808"/>
      <c r="I1504" s="690"/>
      <c r="J1504" s="690"/>
    </row>
    <row r="1505" spans="1:10" ht="12.75" customHeight="1">
      <c r="A1505" s="1036" t="s">
        <v>1807</v>
      </c>
      <c r="B1505" s="997"/>
      <c r="C1505" s="997"/>
      <c r="D1505" s="997"/>
      <c r="E1505" s="997"/>
      <c r="F1505" s="997"/>
      <c r="G1505" s="998"/>
      <c r="H1505" s="808"/>
      <c r="I1505" s="690"/>
      <c r="J1505" s="690"/>
    </row>
    <row r="1506" spans="1:10" ht="12.75" customHeight="1">
      <c r="A1506" s="695" t="s">
        <v>1480</v>
      </c>
      <c r="B1506" s="696" t="s">
        <v>46</v>
      </c>
      <c r="C1506" s="697" t="s">
        <v>1803</v>
      </c>
      <c r="D1506" s="696" t="s">
        <v>141</v>
      </c>
      <c r="E1506" s="698" t="s">
        <v>106</v>
      </c>
      <c r="F1506" s="699" t="s">
        <v>1804</v>
      </c>
      <c r="G1506" s="699" t="s">
        <v>1805</v>
      </c>
      <c r="H1506" s="808"/>
      <c r="I1506" s="690"/>
      <c r="J1506" s="690" t="s">
        <v>1804</v>
      </c>
    </row>
    <row r="1507" spans="1:10" ht="12.75" customHeight="1">
      <c r="A1507" s="721"/>
      <c r="B1507" s="420"/>
      <c r="C1507" s="420" t="str">
        <f>IF(B1507="","",IF(A1507="SINAPI",VLOOKUP(B1507,'Referência NÃO DESONERADO'!$A:$D,2,0),IF(A1507="COTAÇÃO",VLOOKUP(B1507,'Mapa Cotações'!$A:$N,2,0))))</f>
        <v/>
      </c>
      <c r="D1507" s="420" t="str">
        <f>IF(B1507="","",IF(A1507="SINAPI",VLOOKUP(B1507,'Referência NÃO DESONERADO'!$A:$D,3,0),IF(A1507="COTAÇÃO",VLOOKUP(B1507,'Mapa Cotações'!$A:$N,3,0))))</f>
        <v/>
      </c>
      <c r="E1507" s="722"/>
      <c r="F1507" s="714" t="str">
        <f>IF(B1507="","",IF('Planilha Orçamentária'!$H$2="NÃO DESONERADO",(IF(A1507="SINAPI",VLOOKUP(B1507,'Referência NÃO DESONERADO'!$A:$D,4,0),IF(A1507="ORSE",VLOOKUP(B1507,'Referência NÃO DESONERADO'!$F:$I,4,0),IF(A1507="COTAÇÃO",VLOOKUP(B1507,'Mapa Cotações'!$A:$N,13,0))))),(IF(A1507="SINAPI",VLOOKUP(B1507,'Referência DESONERADO'!$A:$D,4,0),IF(A1507="ORSE",VLOOKUP(B1507,'Referência DESONERADO'!$F:$I,4,0),IF(A1507="COTAÇÃO",VLOOKUP(B1507,'Mapa Cotações'!$A:$N,13,0)))))))</f>
        <v/>
      </c>
      <c r="G1507" s="714" t="str">
        <f>IF(D1507="","",E1507*F1507)</f>
        <v/>
      </c>
      <c r="H1507" s="808"/>
      <c r="I1507" s="690"/>
      <c r="J1507" s="690" t="s">
        <v>2</v>
      </c>
    </row>
    <row r="1508" spans="1:10" ht="12.75" customHeight="1">
      <c r="A1508" s="1035" t="s">
        <v>1806</v>
      </c>
      <c r="B1508" s="997"/>
      <c r="C1508" s="997"/>
      <c r="D1508" s="997"/>
      <c r="E1508" s="997"/>
      <c r="F1508" s="998"/>
      <c r="G1508" s="705">
        <f>SUM(G1507)</f>
        <v>0</v>
      </c>
      <c r="H1508" s="808"/>
      <c r="I1508" s="690"/>
      <c r="J1508" s="690"/>
    </row>
    <row r="1509" spans="1:10" ht="12.75" customHeight="1">
      <c r="A1509" s="706"/>
      <c r="B1509" s="707"/>
      <c r="C1509" s="707"/>
      <c r="D1509" s="707"/>
      <c r="E1509" s="708"/>
      <c r="F1509" s="709"/>
      <c r="G1509" s="715"/>
      <c r="H1509" s="808"/>
      <c r="I1509" s="690"/>
      <c r="J1509" s="690"/>
    </row>
    <row r="1510" spans="1:10" ht="12.75" customHeight="1">
      <c r="A1510" s="1037" t="s">
        <v>173</v>
      </c>
      <c r="B1510" s="997"/>
      <c r="C1510" s="997"/>
      <c r="D1510" s="997"/>
      <c r="E1510" s="997"/>
      <c r="F1510" s="1038"/>
      <c r="G1510" s="805">
        <f>SUM(G1496,G1503,G1508)</f>
        <v>266.22951546000002</v>
      </c>
      <c r="H1510" s="808"/>
      <c r="I1510" s="690"/>
      <c r="J1510" s="690"/>
    </row>
    <row r="1511" spans="1:10" ht="12.75" customHeight="1">
      <c r="A1511" s="757"/>
      <c r="B1511" s="757"/>
      <c r="C1511" s="758"/>
      <c r="D1511" s="757"/>
      <c r="E1511" s="759"/>
      <c r="F1511" s="760"/>
      <c r="G1511" s="760"/>
      <c r="H1511" s="689"/>
      <c r="I1511" s="690"/>
      <c r="J1511" s="690"/>
    </row>
    <row r="1512" spans="1:10" ht="12.75" customHeight="1">
      <c r="A1512" s="757"/>
      <c r="B1512" s="757"/>
      <c r="C1512" s="758"/>
      <c r="D1512" s="757"/>
      <c r="E1512" s="759"/>
      <c r="F1512" s="760"/>
      <c r="G1512" s="760"/>
      <c r="H1512" s="689"/>
      <c r="I1512" s="690"/>
      <c r="J1512" s="690"/>
    </row>
    <row r="1513" spans="1:10" ht="12.75" customHeight="1">
      <c r="A1513" s="686" t="s">
        <v>46</v>
      </c>
      <c r="B1513" s="687" t="s">
        <v>37</v>
      </c>
      <c r="C1513" s="1039" t="s">
        <v>105</v>
      </c>
      <c r="D1513" s="994"/>
      <c r="E1513" s="994"/>
      <c r="F1513" s="995"/>
      <c r="G1513" s="688" t="s">
        <v>40</v>
      </c>
      <c r="H1513" s="806"/>
      <c r="I1513" s="690"/>
      <c r="J1513" s="690"/>
    </row>
    <row r="1514" spans="1:10" ht="12.75" customHeight="1">
      <c r="A1514" s="807" t="s">
        <v>2132</v>
      </c>
      <c r="B1514" s="692" t="s">
        <v>1287</v>
      </c>
      <c r="C1514" s="1043" t="s">
        <v>2133</v>
      </c>
      <c r="D1514" s="997"/>
      <c r="E1514" s="998"/>
      <c r="F1514" s="693">
        <f>G1533</f>
        <v>58.185357519999997</v>
      </c>
      <c r="G1514" s="694" t="s">
        <v>141</v>
      </c>
      <c r="H1514" s="801">
        <v>45078</v>
      </c>
      <c r="I1514" s="690"/>
      <c r="J1514" s="690">
        <v>66.91</v>
      </c>
    </row>
    <row r="1515" spans="1:10" ht="12.75" customHeight="1">
      <c r="A1515" s="1036" t="s">
        <v>1802</v>
      </c>
      <c r="B1515" s="997"/>
      <c r="C1515" s="997"/>
      <c r="D1515" s="997"/>
      <c r="E1515" s="997"/>
      <c r="F1515" s="997"/>
      <c r="G1515" s="998"/>
      <c r="H1515" s="808"/>
      <c r="I1515" s="690"/>
      <c r="J1515" s="690"/>
    </row>
    <row r="1516" spans="1:10" ht="12.75" customHeight="1">
      <c r="A1516" s="695" t="s">
        <v>1480</v>
      </c>
      <c r="B1516" s="696" t="s">
        <v>46</v>
      </c>
      <c r="C1516" s="697" t="s">
        <v>1803</v>
      </c>
      <c r="D1516" s="696" t="s">
        <v>141</v>
      </c>
      <c r="E1516" s="698" t="s">
        <v>106</v>
      </c>
      <c r="F1516" s="699" t="s">
        <v>1804</v>
      </c>
      <c r="G1516" s="699" t="s">
        <v>1805</v>
      </c>
      <c r="H1516" s="808"/>
      <c r="I1516" s="690"/>
      <c r="J1516" s="690" t="s">
        <v>1804</v>
      </c>
    </row>
    <row r="1517" spans="1:10" ht="12.75" customHeight="1">
      <c r="A1517" s="711" t="s">
        <v>129</v>
      </c>
      <c r="B1517" s="712">
        <v>13685</v>
      </c>
      <c r="C1517" s="702" t="s">
        <v>2134</v>
      </c>
      <c r="D1517" s="712" t="s">
        <v>141</v>
      </c>
      <c r="E1517" s="802">
        <v>1</v>
      </c>
      <c r="F1517" s="714">
        <f t="shared" ref="F1517" si="220">J1517-J1517*$K$7</f>
        <v>24.865809420000001</v>
      </c>
      <c r="G1517" s="714">
        <f>E1517*F1517</f>
        <v>24.865809420000001</v>
      </c>
      <c r="H1517" s="808"/>
      <c r="I1517" s="690"/>
      <c r="J1517" s="690">
        <v>28.59</v>
      </c>
    </row>
    <row r="1518" spans="1:10" ht="12.75" customHeight="1">
      <c r="A1518" s="1035" t="s">
        <v>1806</v>
      </c>
      <c r="B1518" s="997"/>
      <c r="C1518" s="997"/>
      <c r="D1518" s="997"/>
      <c r="E1518" s="997"/>
      <c r="F1518" s="998"/>
      <c r="G1518" s="705">
        <f>SUM(G1517)</f>
        <v>24.865809420000001</v>
      </c>
      <c r="H1518" s="808"/>
      <c r="I1518" s="690"/>
      <c r="J1518" s="690"/>
    </row>
    <row r="1519" spans="1:10" ht="12.75" customHeight="1">
      <c r="A1519" s="706"/>
      <c r="B1519" s="707"/>
      <c r="C1519" s="707"/>
      <c r="D1519" s="707"/>
      <c r="E1519" s="708"/>
      <c r="F1519" s="709"/>
      <c r="G1519" s="710"/>
      <c r="H1519" s="808"/>
      <c r="I1519" s="690"/>
      <c r="J1519" s="690"/>
    </row>
    <row r="1520" spans="1:10" ht="12.75" customHeight="1">
      <c r="A1520" s="1036" t="s">
        <v>1570</v>
      </c>
      <c r="B1520" s="997"/>
      <c r="C1520" s="997"/>
      <c r="D1520" s="997"/>
      <c r="E1520" s="997"/>
      <c r="F1520" s="997"/>
      <c r="G1520" s="998"/>
      <c r="H1520" s="808"/>
      <c r="I1520" s="690"/>
      <c r="J1520" s="690"/>
    </row>
    <row r="1521" spans="1:10" ht="12.75" customHeight="1">
      <c r="A1521" s="695" t="s">
        <v>1480</v>
      </c>
      <c r="B1521" s="696" t="s">
        <v>46</v>
      </c>
      <c r="C1521" s="697" t="s">
        <v>1803</v>
      </c>
      <c r="D1521" s="696" t="s">
        <v>141</v>
      </c>
      <c r="E1521" s="698" t="s">
        <v>106</v>
      </c>
      <c r="F1521" s="699" t="s">
        <v>1804</v>
      </c>
      <c r="G1521" s="699" t="s">
        <v>1805</v>
      </c>
      <c r="H1521" s="808"/>
      <c r="I1521" s="690"/>
      <c r="J1521" s="690" t="s">
        <v>1804</v>
      </c>
    </row>
    <row r="1522" spans="1:10" ht="12.75" customHeight="1">
      <c r="A1522" s="711" t="s">
        <v>116</v>
      </c>
      <c r="B1522" s="712">
        <v>2436</v>
      </c>
      <c r="C1522" s="702" t="s">
        <v>2135</v>
      </c>
      <c r="D1522" s="712" t="s">
        <v>1522</v>
      </c>
      <c r="E1522" s="803">
        <v>1</v>
      </c>
      <c r="F1522" s="714">
        <f t="shared" ref="F1522:F1525" si="221">J1522-J1522*$K$7</f>
        <v>15.79444208</v>
      </c>
      <c r="G1522" s="714">
        <f t="shared" ref="G1522:G1523" si="222">TRUNC(E1522*F1522,2)</f>
        <v>15.79</v>
      </c>
      <c r="H1522" s="808"/>
      <c r="I1522" s="690"/>
      <c r="J1522" s="690">
        <v>18.16</v>
      </c>
    </row>
    <row r="1523" spans="1:10" ht="12.75" customHeight="1">
      <c r="A1523" s="711" t="s">
        <v>116</v>
      </c>
      <c r="B1523" s="712">
        <v>6111</v>
      </c>
      <c r="C1523" s="702" t="s">
        <v>1870</v>
      </c>
      <c r="D1523" s="712" t="s">
        <v>1522</v>
      </c>
      <c r="E1523" s="803">
        <v>1</v>
      </c>
      <c r="F1523" s="714">
        <f t="shared" si="221"/>
        <v>11.054369980000001</v>
      </c>
      <c r="G1523" s="714">
        <f t="shared" si="222"/>
        <v>11.05</v>
      </c>
      <c r="H1523" s="808"/>
      <c r="I1523" s="690"/>
      <c r="J1523" s="690">
        <v>12.71</v>
      </c>
    </row>
    <row r="1524" spans="1:10" ht="12.75" customHeight="1">
      <c r="A1524" s="711" t="s">
        <v>129</v>
      </c>
      <c r="B1524" s="712">
        <v>10549</v>
      </c>
      <c r="C1524" s="702" t="s">
        <v>1867</v>
      </c>
      <c r="D1524" s="809" t="s">
        <v>1522</v>
      </c>
      <c r="E1524" s="803">
        <v>1</v>
      </c>
      <c r="F1524" s="714">
        <f t="shared" si="221"/>
        <v>3.3050044000000001</v>
      </c>
      <c r="G1524" s="714">
        <f t="shared" ref="G1524:G1525" si="223">E1524*F1524</f>
        <v>3.3050044000000001</v>
      </c>
      <c r="H1524" s="808"/>
      <c r="I1524" s="690"/>
      <c r="J1524" s="690">
        <v>3.8</v>
      </c>
    </row>
    <row r="1525" spans="1:10" ht="12.75" customHeight="1">
      <c r="A1525" s="711" t="s">
        <v>129</v>
      </c>
      <c r="B1525" s="712">
        <v>10552</v>
      </c>
      <c r="C1525" s="702" t="s">
        <v>2136</v>
      </c>
      <c r="D1525" s="809" t="s">
        <v>1522</v>
      </c>
      <c r="E1525" s="803">
        <v>1</v>
      </c>
      <c r="F1525" s="714">
        <f t="shared" si="221"/>
        <v>3.1745437000000001</v>
      </c>
      <c r="G1525" s="714">
        <f t="shared" si="223"/>
        <v>3.1745437000000001</v>
      </c>
      <c r="H1525" s="808"/>
      <c r="I1525" s="690"/>
      <c r="J1525" s="690">
        <v>3.65</v>
      </c>
    </row>
    <row r="1526" spans="1:10" ht="12.75" customHeight="1">
      <c r="A1526" s="1035" t="s">
        <v>1806</v>
      </c>
      <c r="B1526" s="997"/>
      <c r="C1526" s="997"/>
      <c r="D1526" s="997"/>
      <c r="E1526" s="997"/>
      <c r="F1526" s="998"/>
      <c r="G1526" s="705">
        <f>SUM(G1522:G1525)</f>
        <v>33.319548099999999</v>
      </c>
      <c r="H1526" s="808"/>
      <c r="I1526" s="690"/>
      <c r="J1526" s="690"/>
    </row>
    <row r="1527" spans="1:10" ht="12.75" customHeight="1">
      <c r="A1527" s="706"/>
      <c r="B1527" s="707"/>
      <c r="C1527" s="707"/>
      <c r="D1527" s="707"/>
      <c r="E1527" s="708"/>
      <c r="F1527" s="709"/>
      <c r="G1527" s="710"/>
      <c r="H1527" s="808"/>
      <c r="I1527" s="690"/>
      <c r="J1527" s="690"/>
    </row>
    <row r="1528" spans="1:10" ht="12.75" customHeight="1">
      <c r="A1528" s="1036" t="s">
        <v>1807</v>
      </c>
      <c r="B1528" s="997"/>
      <c r="C1528" s="997"/>
      <c r="D1528" s="997"/>
      <c r="E1528" s="997"/>
      <c r="F1528" s="997"/>
      <c r="G1528" s="998"/>
      <c r="H1528" s="808"/>
      <c r="I1528" s="690"/>
      <c r="J1528" s="690"/>
    </row>
    <row r="1529" spans="1:10" ht="12.75" customHeight="1">
      <c r="A1529" s="695" t="s">
        <v>1480</v>
      </c>
      <c r="B1529" s="696" t="s">
        <v>46</v>
      </c>
      <c r="C1529" s="697" t="s">
        <v>1803</v>
      </c>
      <c r="D1529" s="696" t="s">
        <v>141</v>
      </c>
      <c r="E1529" s="698" t="s">
        <v>106</v>
      </c>
      <c r="F1529" s="699" t="s">
        <v>1804</v>
      </c>
      <c r="G1529" s="699" t="s">
        <v>1805</v>
      </c>
      <c r="H1529" s="808"/>
      <c r="I1529" s="690"/>
      <c r="J1529" s="690" t="s">
        <v>1804</v>
      </c>
    </row>
    <row r="1530" spans="1:10" ht="12.75" customHeight="1">
      <c r="A1530" s="721"/>
      <c r="B1530" s="420"/>
      <c r="C1530" s="420" t="str">
        <f>IF(B1530="","",IF(A1530="SINAPI",VLOOKUP(B1530,'Referência NÃO DESONERADO'!$A:$D,2,0),IF(A1530="COTAÇÃO",VLOOKUP(B1530,'Mapa Cotações'!$A:$N,2,0))))</f>
        <v/>
      </c>
      <c r="D1530" s="420" t="str">
        <f>IF(B1530="","",IF(A1530="SINAPI",VLOOKUP(B1530,'Referência NÃO DESONERADO'!$A:$D,3,0),IF(A1530="COTAÇÃO",VLOOKUP(B1530,'Mapa Cotações'!$A:$N,3,0))))</f>
        <v/>
      </c>
      <c r="E1530" s="722"/>
      <c r="F1530" s="714" t="str">
        <f>IF(B1530="","",IF('Planilha Orçamentária'!$H$2="NÃO DESONERADO",(IF(A1530="SINAPI",VLOOKUP(B1530,'Referência NÃO DESONERADO'!$A:$D,4,0),IF(A1530="ORSE",VLOOKUP(B1530,'Referência NÃO DESONERADO'!$F:$I,4,0),IF(A1530="COTAÇÃO",VLOOKUP(B1530,'Mapa Cotações'!$A:$N,13,0))))),(IF(A1530="SINAPI",VLOOKUP(B1530,'Referência DESONERADO'!$A:$D,4,0),IF(A1530="ORSE",VLOOKUP(B1530,'Referência DESONERADO'!$F:$I,4,0),IF(A1530="COTAÇÃO",VLOOKUP(B1530,'Mapa Cotações'!$A:$N,13,0)))))))</f>
        <v/>
      </c>
      <c r="G1530" s="714" t="str">
        <f>IF(D1530="","",E1530*F1530)</f>
        <v/>
      </c>
      <c r="H1530" s="808"/>
      <c r="I1530" s="690"/>
      <c r="J1530" s="690" t="s">
        <v>2</v>
      </c>
    </row>
    <row r="1531" spans="1:10" ht="12.75" customHeight="1">
      <c r="A1531" s="1035" t="s">
        <v>1806</v>
      </c>
      <c r="B1531" s="997"/>
      <c r="C1531" s="997"/>
      <c r="D1531" s="997"/>
      <c r="E1531" s="997"/>
      <c r="F1531" s="998"/>
      <c r="G1531" s="705">
        <f>SUM(G1530)</f>
        <v>0</v>
      </c>
      <c r="H1531" s="808"/>
      <c r="I1531" s="690"/>
      <c r="J1531" s="690"/>
    </row>
    <row r="1532" spans="1:10" ht="12.75" customHeight="1">
      <c r="A1532" s="706"/>
      <c r="B1532" s="707"/>
      <c r="C1532" s="707"/>
      <c r="D1532" s="707"/>
      <c r="E1532" s="708"/>
      <c r="F1532" s="709"/>
      <c r="G1532" s="715"/>
      <c r="H1532" s="808"/>
      <c r="I1532" s="690"/>
      <c r="J1532" s="690"/>
    </row>
    <row r="1533" spans="1:10" ht="12.75" customHeight="1">
      <c r="A1533" s="1037" t="s">
        <v>173</v>
      </c>
      <c r="B1533" s="997"/>
      <c r="C1533" s="997"/>
      <c r="D1533" s="997"/>
      <c r="E1533" s="997"/>
      <c r="F1533" s="1038"/>
      <c r="G1533" s="805">
        <f>SUM(G1518,G1526,G1531)</f>
        <v>58.185357519999997</v>
      </c>
      <c r="H1533" s="808"/>
      <c r="I1533" s="690"/>
      <c r="J1533" s="690"/>
    </row>
    <row r="1534" spans="1:10" ht="12.75" customHeight="1">
      <c r="A1534" s="757"/>
      <c r="B1534" s="757"/>
      <c r="C1534" s="758"/>
      <c r="D1534" s="757"/>
      <c r="E1534" s="759"/>
      <c r="F1534" s="760"/>
      <c r="G1534" s="760"/>
      <c r="H1534" s="689"/>
      <c r="I1534" s="690"/>
      <c r="J1534" s="690"/>
    </row>
    <row r="1535" spans="1:10" ht="12.75" customHeight="1">
      <c r="A1535" s="757"/>
      <c r="B1535" s="757"/>
      <c r="C1535" s="758"/>
      <c r="D1535" s="757"/>
      <c r="E1535" s="759"/>
      <c r="F1535" s="760"/>
      <c r="G1535" s="760"/>
      <c r="H1535" s="689"/>
      <c r="I1535" s="690"/>
      <c r="J1535" s="690"/>
    </row>
    <row r="1536" spans="1:10" ht="12.75" customHeight="1">
      <c r="A1536" s="686" t="s">
        <v>46</v>
      </c>
      <c r="B1536" s="687" t="s">
        <v>37</v>
      </c>
      <c r="C1536" s="1039" t="s">
        <v>105</v>
      </c>
      <c r="D1536" s="994"/>
      <c r="E1536" s="994"/>
      <c r="F1536" s="995"/>
      <c r="G1536" s="688" t="s">
        <v>40</v>
      </c>
      <c r="H1536" s="689"/>
      <c r="I1536" s="690"/>
      <c r="J1536" s="690"/>
    </row>
    <row r="1537" spans="1:10" ht="12.75" customHeight="1">
      <c r="A1537" s="807" t="s">
        <v>2137</v>
      </c>
      <c r="B1537" s="692" t="s">
        <v>1315</v>
      </c>
      <c r="C1537" s="1043" t="s">
        <v>1316</v>
      </c>
      <c r="D1537" s="997"/>
      <c r="E1537" s="998"/>
      <c r="F1537" s="693">
        <f>G1562</f>
        <v>222.775437856</v>
      </c>
      <c r="G1537" s="694" t="s">
        <v>141</v>
      </c>
      <c r="H1537" s="689"/>
      <c r="I1537" s="690"/>
      <c r="J1537" s="690">
        <v>256.15200000000004</v>
      </c>
    </row>
    <row r="1538" spans="1:10" ht="12.75" customHeight="1">
      <c r="A1538" s="1036" t="s">
        <v>1802</v>
      </c>
      <c r="B1538" s="997"/>
      <c r="C1538" s="997"/>
      <c r="D1538" s="997"/>
      <c r="E1538" s="997"/>
      <c r="F1538" s="997"/>
      <c r="G1538" s="998"/>
      <c r="H1538" s="689"/>
      <c r="I1538" s="690"/>
      <c r="J1538" s="690"/>
    </row>
    <row r="1539" spans="1:10" ht="12.75" customHeight="1">
      <c r="A1539" s="695" t="s">
        <v>1480</v>
      </c>
      <c r="B1539" s="696" t="s">
        <v>46</v>
      </c>
      <c r="C1539" s="697" t="s">
        <v>1803</v>
      </c>
      <c r="D1539" s="696" t="s">
        <v>141</v>
      </c>
      <c r="E1539" s="698" t="s">
        <v>106</v>
      </c>
      <c r="F1539" s="699" t="s">
        <v>1804</v>
      </c>
      <c r="G1539" s="699" t="s">
        <v>1805</v>
      </c>
      <c r="H1539" s="689"/>
      <c r="I1539" s="690"/>
      <c r="J1539" s="690" t="s">
        <v>1804</v>
      </c>
    </row>
    <row r="1540" spans="1:10" ht="12.75" customHeight="1">
      <c r="A1540" s="711" t="s">
        <v>129</v>
      </c>
      <c r="B1540" s="712">
        <v>484</v>
      </c>
      <c r="C1540" s="702" t="s">
        <v>2138</v>
      </c>
      <c r="D1540" s="712" t="s">
        <v>141</v>
      </c>
      <c r="E1540" s="802">
        <v>1</v>
      </c>
      <c r="F1540" s="714">
        <f t="shared" ref="F1540:F1546" si="224">J1540-J1540*$K$7</f>
        <v>5.9142184000000002</v>
      </c>
      <c r="G1540" s="714">
        <f t="shared" ref="G1540:G1546" si="225">E1540*F1540</f>
        <v>5.9142184000000002</v>
      </c>
      <c r="H1540" s="689"/>
      <c r="I1540" s="690"/>
      <c r="J1540" s="690">
        <v>6.8</v>
      </c>
    </row>
    <row r="1541" spans="1:10" ht="12.75" customHeight="1">
      <c r="A1541" s="711" t="s">
        <v>129</v>
      </c>
      <c r="B1541" s="712">
        <v>492</v>
      </c>
      <c r="C1541" s="702" t="s">
        <v>2139</v>
      </c>
      <c r="D1541" s="712" t="s">
        <v>164</v>
      </c>
      <c r="E1541" s="802">
        <v>6</v>
      </c>
      <c r="F1541" s="714">
        <f t="shared" si="224"/>
        <v>3.3484913000000001</v>
      </c>
      <c r="G1541" s="714">
        <f t="shared" si="225"/>
        <v>20.090947800000002</v>
      </c>
      <c r="H1541" s="689"/>
      <c r="I1541" s="690"/>
      <c r="J1541" s="690">
        <v>3.85</v>
      </c>
    </row>
    <row r="1542" spans="1:10" ht="12.75" customHeight="1">
      <c r="A1542" s="711" t="s">
        <v>129</v>
      </c>
      <c r="B1542" s="712">
        <v>2682</v>
      </c>
      <c r="C1542" s="702" t="s">
        <v>2140</v>
      </c>
      <c r="D1542" s="712" t="s">
        <v>141</v>
      </c>
      <c r="E1542" s="802">
        <v>4</v>
      </c>
      <c r="F1542" s="714">
        <f t="shared" si="224"/>
        <v>0.12176332000000001</v>
      </c>
      <c r="G1542" s="714">
        <f t="shared" si="225"/>
        <v>0.48705328000000003</v>
      </c>
      <c r="H1542" s="689"/>
      <c r="I1542" s="690"/>
      <c r="J1542" s="690">
        <v>0.14000000000000001</v>
      </c>
    </row>
    <row r="1543" spans="1:10" ht="12.75" customHeight="1">
      <c r="A1543" s="711" t="s">
        <v>129</v>
      </c>
      <c r="B1543" s="712">
        <v>9099</v>
      </c>
      <c r="C1543" s="702" t="s">
        <v>2141</v>
      </c>
      <c r="D1543" s="712" t="s">
        <v>141</v>
      </c>
      <c r="E1543" s="802">
        <v>1</v>
      </c>
      <c r="F1543" s="714">
        <f t="shared" si="224"/>
        <v>7.827642</v>
      </c>
      <c r="G1543" s="714">
        <f t="shared" si="225"/>
        <v>7.827642</v>
      </c>
      <c r="H1543" s="689"/>
      <c r="I1543" s="690"/>
      <c r="J1543" s="690">
        <v>9</v>
      </c>
    </row>
    <row r="1544" spans="1:10" ht="12.75" customHeight="1">
      <c r="A1544" s="711" t="s">
        <v>116</v>
      </c>
      <c r="B1544" s="712">
        <v>939</v>
      </c>
      <c r="C1544" s="702" t="s">
        <v>2142</v>
      </c>
      <c r="D1544" s="712" t="s">
        <v>164</v>
      </c>
      <c r="E1544" s="802">
        <v>18</v>
      </c>
      <c r="F1544" s="714">
        <f t="shared" si="224"/>
        <v>1.9221209799999999</v>
      </c>
      <c r="G1544" s="714">
        <f t="shared" si="225"/>
        <v>34.598177639999996</v>
      </c>
      <c r="H1544" s="689"/>
      <c r="I1544" s="690"/>
      <c r="J1544" s="690">
        <v>2.21</v>
      </c>
    </row>
    <row r="1545" spans="1:10" ht="12.75" customHeight="1">
      <c r="A1545" s="711" t="s">
        <v>116</v>
      </c>
      <c r="B1545" s="712">
        <v>4375</v>
      </c>
      <c r="C1545" s="702" t="s">
        <v>2143</v>
      </c>
      <c r="D1545" s="712" t="s">
        <v>141</v>
      </c>
      <c r="E1545" s="802">
        <v>4</v>
      </c>
      <c r="F1545" s="714">
        <f t="shared" si="224"/>
        <v>6.0881660000000004E-2</v>
      </c>
      <c r="G1545" s="714">
        <f t="shared" si="225"/>
        <v>0.24352664000000002</v>
      </c>
      <c r="H1545" s="689"/>
      <c r="I1545" s="690"/>
      <c r="J1545" s="690">
        <v>7.0000000000000007E-2</v>
      </c>
    </row>
    <row r="1546" spans="1:10" ht="12.75" customHeight="1">
      <c r="A1546" s="711" t="s">
        <v>116</v>
      </c>
      <c r="B1546" s="712">
        <v>20111</v>
      </c>
      <c r="C1546" s="702" t="s">
        <v>2144</v>
      </c>
      <c r="D1546" s="712" t="s">
        <v>141</v>
      </c>
      <c r="E1546" s="802">
        <v>0.15</v>
      </c>
      <c r="F1546" s="714">
        <f t="shared" si="224"/>
        <v>8.4190638399999997</v>
      </c>
      <c r="G1546" s="714">
        <f t="shared" si="225"/>
        <v>1.2628595759999999</v>
      </c>
      <c r="H1546" s="689"/>
      <c r="I1546" s="690"/>
      <c r="J1546" s="690">
        <v>9.68</v>
      </c>
    </row>
    <row r="1547" spans="1:10" ht="12.75" customHeight="1">
      <c r="A1547" s="1035" t="s">
        <v>1806</v>
      </c>
      <c r="B1547" s="997"/>
      <c r="C1547" s="997"/>
      <c r="D1547" s="997"/>
      <c r="E1547" s="997"/>
      <c r="F1547" s="998"/>
      <c r="G1547" s="705">
        <f>SUM(G1540:G1546)</f>
        <v>70.424425335999999</v>
      </c>
      <c r="H1547" s="689"/>
      <c r="I1547" s="690"/>
      <c r="J1547" s="690"/>
    </row>
    <row r="1548" spans="1:10" ht="12.75" customHeight="1">
      <c r="A1548" s="706"/>
      <c r="B1548" s="707"/>
      <c r="C1548" s="707"/>
      <c r="D1548" s="707"/>
      <c r="E1548" s="708"/>
      <c r="F1548" s="709"/>
      <c r="G1548" s="710"/>
      <c r="H1548" s="689"/>
      <c r="I1548" s="690"/>
      <c r="J1548" s="690"/>
    </row>
    <row r="1549" spans="1:10" ht="12.75" customHeight="1">
      <c r="A1549" s="1036" t="s">
        <v>1570</v>
      </c>
      <c r="B1549" s="997"/>
      <c r="C1549" s="997"/>
      <c r="D1549" s="997"/>
      <c r="E1549" s="997"/>
      <c r="F1549" s="997"/>
      <c r="G1549" s="998"/>
      <c r="H1549" s="689"/>
      <c r="I1549" s="690"/>
      <c r="J1549" s="690"/>
    </row>
    <row r="1550" spans="1:10" ht="12.75" customHeight="1">
      <c r="A1550" s="695" t="s">
        <v>1480</v>
      </c>
      <c r="B1550" s="696" t="s">
        <v>46</v>
      </c>
      <c r="C1550" s="697" t="s">
        <v>1803</v>
      </c>
      <c r="D1550" s="696" t="s">
        <v>141</v>
      </c>
      <c r="E1550" s="698" t="s">
        <v>106</v>
      </c>
      <c r="F1550" s="699" t="s">
        <v>1804</v>
      </c>
      <c r="G1550" s="699" t="s">
        <v>1805</v>
      </c>
      <c r="H1550" s="689"/>
      <c r="I1550" s="690"/>
      <c r="J1550" s="690" t="s">
        <v>1804</v>
      </c>
    </row>
    <row r="1551" spans="1:10" ht="12.75" customHeight="1">
      <c r="A1551" s="711" t="s">
        <v>116</v>
      </c>
      <c r="B1551" s="712">
        <v>2436</v>
      </c>
      <c r="C1551" s="702" t="s">
        <v>2135</v>
      </c>
      <c r="D1551" s="712" t="s">
        <v>1522</v>
      </c>
      <c r="E1551" s="803">
        <v>5</v>
      </c>
      <c r="F1551" s="714">
        <f t="shared" ref="F1551:F1554" si="226">J1551-J1551*$K$7</f>
        <v>15.79444208</v>
      </c>
      <c r="G1551" s="714">
        <f t="shared" ref="G1551:G1552" si="227">TRUNC(E1551*F1551,2)</f>
        <v>78.97</v>
      </c>
      <c r="H1551" s="689"/>
      <c r="I1551" s="690"/>
      <c r="J1551" s="690">
        <v>18.16</v>
      </c>
    </row>
    <row r="1552" spans="1:10" ht="12.75" customHeight="1">
      <c r="A1552" s="711" t="s">
        <v>116</v>
      </c>
      <c r="B1552" s="712">
        <v>6111</v>
      </c>
      <c r="C1552" s="702" t="s">
        <v>1870</v>
      </c>
      <c r="D1552" s="712" t="s">
        <v>1522</v>
      </c>
      <c r="E1552" s="803">
        <v>4</v>
      </c>
      <c r="F1552" s="714">
        <f t="shared" si="226"/>
        <v>11.054369980000001</v>
      </c>
      <c r="G1552" s="714">
        <f t="shared" si="227"/>
        <v>44.21</v>
      </c>
      <c r="H1552" s="689"/>
      <c r="I1552" s="690"/>
      <c r="J1552" s="690">
        <v>12.71</v>
      </c>
    </row>
    <row r="1553" spans="1:10" ht="12.75" customHeight="1">
      <c r="A1553" s="711" t="s">
        <v>129</v>
      </c>
      <c r="B1553" s="712">
        <v>10549</v>
      </c>
      <c r="C1553" s="702" t="s">
        <v>1867</v>
      </c>
      <c r="D1553" s="809" t="s">
        <v>1522</v>
      </c>
      <c r="E1553" s="803">
        <v>4</v>
      </c>
      <c r="F1553" s="714">
        <f t="shared" si="226"/>
        <v>3.3137017800000002</v>
      </c>
      <c r="G1553" s="714">
        <f t="shared" ref="G1553:G1554" si="228">E1553*F1553</f>
        <v>13.254807120000001</v>
      </c>
      <c r="H1553" s="689"/>
      <c r="I1553" s="690"/>
      <c r="J1553" s="690">
        <v>3.81</v>
      </c>
    </row>
    <row r="1554" spans="1:10" ht="12.75" customHeight="1">
      <c r="A1554" s="711" t="s">
        <v>129</v>
      </c>
      <c r="B1554" s="712">
        <v>10552</v>
      </c>
      <c r="C1554" s="702" t="s">
        <v>2136</v>
      </c>
      <c r="D1554" s="809" t="s">
        <v>1522</v>
      </c>
      <c r="E1554" s="803">
        <v>5</v>
      </c>
      <c r="F1554" s="714">
        <f t="shared" si="226"/>
        <v>3.1832410800000002</v>
      </c>
      <c r="G1554" s="714">
        <f t="shared" si="228"/>
        <v>15.916205400000001</v>
      </c>
      <c r="H1554" s="689"/>
      <c r="I1554" s="690"/>
      <c r="J1554" s="690">
        <v>3.66</v>
      </c>
    </row>
    <row r="1555" spans="1:10" ht="12.75" customHeight="1">
      <c r="A1555" s="1035" t="s">
        <v>1806</v>
      </c>
      <c r="B1555" s="997"/>
      <c r="C1555" s="997"/>
      <c r="D1555" s="997"/>
      <c r="E1555" s="997"/>
      <c r="F1555" s="998"/>
      <c r="G1555" s="705">
        <f>SUM(G1551:G1554)</f>
        <v>152.35101252000001</v>
      </c>
      <c r="H1555" s="689"/>
      <c r="I1555" s="690"/>
      <c r="J1555" s="690"/>
    </row>
    <row r="1556" spans="1:10" ht="12.75" customHeight="1">
      <c r="A1556" s="706"/>
      <c r="B1556" s="707"/>
      <c r="C1556" s="707"/>
      <c r="D1556" s="707"/>
      <c r="E1556" s="708"/>
      <c r="F1556" s="709"/>
      <c r="G1556" s="710"/>
      <c r="H1556" s="689"/>
      <c r="I1556" s="690"/>
      <c r="J1556" s="690"/>
    </row>
    <row r="1557" spans="1:10" ht="12.75" customHeight="1">
      <c r="A1557" s="1036" t="s">
        <v>1807</v>
      </c>
      <c r="B1557" s="997"/>
      <c r="C1557" s="997"/>
      <c r="D1557" s="997"/>
      <c r="E1557" s="997"/>
      <c r="F1557" s="997"/>
      <c r="G1557" s="998"/>
      <c r="H1557" s="689"/>
      <c r="I1557" s="690"/>
      <c r="J1557" s="690"/>
    </row>
    <row r="1558" spans="1:10" ht="12.75" customHeight="1">
      <c r="A1558" s="695" t="s">
        <v>1480</v>
      </c>
      <c r="B1558" s="696" t="s">
        <v>46</v>
      </c>
      <c r="C1558" s="697" t="s">
        <v>1803</v>
      </c>
      <c r="D1558" s="696" t="s">
        <v>141</v>
      </c>
      <c r="E1558" s="698" t="s">
        <v>106</v>
      </c>
      <c r="F1558" s="699" t="s">
        <v>1804</v>
      </c>
      <c r="G1558" s="699" t="s">
        <v>1805</v>
      </c>
      <c r="H1558" s="689"/>
      <c r="I1558" s="690"/>
      <c r="J1558" s="690" t="s">
        <v>1804</v>
      </c>
    </row>
    <row r="1559" spans="1:10" ht="12.75" customHeight="1">
      <c r="A1559" s="721"/>
      <c r="B1559" s="420"/>
      <c r="C1559" s="420" t="str">
        <f>IF(B1559="","",IF(A1559="SINAPI",VLOOKUP(B1559,'Referência NÃO DESONERADO'!$A:$D,2,0),IF(A1559="COTAÇÃO",VLOOKUP(B1559,'Mapa Cotações'!$A:$N,2,0))))</f>
        <v/>
      </c>
      <c r="D1559" s="420" t="str">
        <f>IF(B1559="","",IF(A1559="SINAPI",VLOOKUP(B1559,'Referência NÃO DESONERADO'!$A:$D,3,0),IF(A1559="COTAÇÃO",VLOOKUP(B1559,'Mapa Cotações'!$A:$N,3,0))))</f>
        <v/>
      </c>
      <c r="E1559" s="722"/>
      <c r="F1559" s="714" t="str">
        <f>IF(B1559="","",IF('Planilha Orçamentária'!$H$2="NÃO DESONERADO",(IF(A1559="SINAPI",VLOOKUP(B1559,'Referência NÃO DESONERADO'!$A:$D,4,0),IF(A1559="ORSE",VLOOKUP(B1559,'Referência NÃO DESONERADO'!$F:$I,4,0),IF(A1559="COTAÇÃO",VLOOKUP(B1559,'Mapa Cotações'!$A:$N,13,0))))),(IF(A1559="SINAPI",VLOOKUP(B1559,'Referência DESONERADO'!$A:$D,4,0),IF(A1559="ORSE",VLOOKUP(B1559,'Referência DESONERADO'!$F:$I,4,0),IF(A1559="COTAÇÃO",VLOOKUP(B1559,'Mapa Cotações'!$A:$N,13,0)))))))</f>
        <v/>
      </c>
      <c r="G1559" s="714" t="str">
        <f>IF(D1559="","",E1559*F1559)</f>
        <v/>
      </c>
      <c r="H1559" s="689"/>
      <c r="I1559" s="690"/>
      <c r="J1559" s="690" t="s">
        <v>2</v>
      </c>
    </row>
    <row r="1560" spans="1:10" ht="12.75" customHeight="1">
      <c r="A1560" s="1035" t="s">
        <v>1806</v>
      </c>
      <c r="B1560" s="997"/>
      <c r="C1560" s="997"/>
      <c r="D1560" s="997"/>
      <c r="E1560" s="997"/>
      <c r="F1560" s="998"/>
      <c r="G1560" s="705">
        <f>SUM(G1559)</f>
        <v>0</v>
      </c>
      <c r="H1560" s="689"/>
      <c r="I1560" s="690"/>
      <c r="J1560" s="690"/>
    </row>
    <row r="1561" spans="1:10" ht="12.75" customHeight="1">
      <c r="A1561" s="706"/>
      <c r="B1561" s="707"/>
      <c r="C1561" s="707"/>
      <c r="D1561" s="707"/>
      <c r="E1561" s="708"/>
      <c r="F1561" s="709"/>
      <c r="G1561" s="715"/>
      <c r="H1561" s="689"/>
      <c r="I1561" s="690"/>
      <c r="J1561" s="690"/>
    </row>
    <row r="1562" spans="1:10" ht="12.75" customHeight="1">
      <c r="A1562" s="1037" t="s">
        <v>173</v>
      </c>
      <c r="B1562" s="997"/>
      <c r="C1562" s="997"/>
      <c r="D1562" s="997"/>
      <c r="E1562" s="997"/>
      <c r="F1562" s="1038"/>
      <c r="G1562" s="805">
        <f>SUM(G1547,G1555,G1560)</f>
        <v>222.775437856</v>
      </c>
      <c r="H1562" s="689"/>
      <c r="I1562" s="690"/>
      <c r="J1562" s="690"/>
    </row>
    <row r="1563" spans="1:10" ht="12.75" customHeight="1">
      <c r="A1563" s="757"/>
      <c r="B1563" s="757"/>
      <c r="C1563" s="758"/>
      <c r="D1563" s="757"/>
      <c r="E1563" s="759"/>
      <c r="F1563" s="760"/>
      <c r="G1563" s="760"/>
      <c r="H1563" s="689"/>
      <c r="I1563" s="690"/>
      <c r="J1563" s="690"/>
    </row>
    <row r="1564" spans="1:10" ht="12.75" customHeight="1">
      <c r="A1564" s="757"/>
      <c r="B1564" s="757"/>
      <c r="C1564" s="758"/>
      <c r="D1564" s="757"/>
      <c r="E1564" s="759"/>
      <c r="F1564" s="760"/>
      <c r="G1564" s="760"/>
      <c r="H1564" s="689"/>
      <c r="I1564" s="690"/>
      <c r="J1564" s="690"/>
    </row>
    <row r="1565" spans="1:10" ht="12.75" customHeight="1">
      <c r="A1565" s="757"/>
      <c r="B1565" s="757"/>
      <c r="C1565" s="758"/>
      <c r="D1565" s="757"/>
      <c r="E1565" s="759"/>
      <c r="F1565" s="760"/>
      <c r="G1565" s="760"/>
      <c r="H1565" s="689"/>
      <c r="I1565" s="690"/>
      <c r="J1565" s="690"/>
    </row>
    <row r="1566" spans="1:10" ht="12.75" customHeight="1">
      <c r="A1566" s="686" t="s">
        <v>46</v>
      </c>
      <c r="B1566" s="687" t="s">
        <v>37</v>
      </c>
      <c r="C1566" s="1039" t="s">
        <v>105</v>
      </c>
      <c r="D1566" s="994"/>
      <c r="E1566" s="994"/>
      <c r="F1566" s="995"/>
      <c r="G1566" s="688" t="s">
        <v>40</v>
      </c>
      <c r="H1566" s="806"/>
      <c r="I1566" s="690"/>
      <c r="J1566" s="690"/>
    </row>
    <row r="1567" spans="1:10" ht="12.75" customHeight="1">
      <c r="A1567" s="807" t="s">
        <v>2145</v>
      </c>
      <c r="B1567" s="692" t="s">
        <v>1330</v>
      </c>
      <c r="C1567" s="1043" t="s">
        <v>2146</v>
      </c>
      <c r="D1567" s="997"/>
      <c r="E1567" s="998"/>
      <c r="F1567" s="693">
        <f>G1585</f>
        <v>29.71</v>
      </c>
      <c r="G1567" s="694" t="s">
        <v>164</v>
      </c>
      <c r="H1567" s="801">
        <v>45078</v>
      </c>
      <c r="I1567" s="690"/>
      <c r="J1567" s="690">
        <v>34.17</v>
      </c>
    </row>
    <row r="1568" spans="1:10" ht="12.75" customHeight="1">
      <c r="A1568" s="1036" t="s">
        <v>1802</v>
      </c>
      <c r="B1568" s="997"/>
      <c r="C1568" s="997"/>
      <c r="D1568" s="997"/>
      <c r="E1568" s="997"/>
      <c r="F1568" s="997"/>
      <c r="G1568" s="998"/>
      <c r="H1568" s="808"/>
      <c r="I1568" s="690"/>
      <c r="J1568" s="690"/>
    </row>
    <row r="1569" spans="1:10" ht="12.75" customHeight="1">
      <c r="A1569" s="695" t="s">
        <v>1480</v>
      </c>
      <c r="B1569" s="696" t="s">
        <v>46</v>
      </c>
      <c r="C1569" s="697" t="s">
        <v>1803</v>
      </c>
      <c r="D1569" s="696" t="s">
        <v>141</v>
      </c>
      <c r="E1569" s="698" t="s">
        <v>106</v>
      </c>
      <c r="F1569" s="699" t="s">
        <v>1804</v>
      </c>
      <c r="G1569" s="699" t="s">
        <v>1805</v>
      </c>
      <c r="H1569" s="808"/>
      <c r="I1569" s="690"/>
      <c r="J1569" s="690" t="s">
        <v>1804</v>
      </c>
    </row>
    <row r="1570" spans="1:10" ht="12.75" customHeight="1">
      <c r="A1570" s="711" t="s">
        <v>1033</v>
      </c>
      <c r="B1570" s="712">
        <v>77783</v>
      </c>
      <c r="C1570" s="702" t="s">
        <v>2147</v>
      </c>
      <c r="D1570" s="712" t="s">
        <v>1347</v>
      </c>
      <c r="E1570" s="802">
        <v>1.1000000000000001</v>
      </c>
      <c r="F1570" s="714">
        <f t="shared" ref="F1570" si="229">J1570-J1570*$K$7</f>
        <v>12.011081780000001</v>
      </c>
      <c r="G1570" s="714">
        <f>TRUNC(E1570*F1570,2)</f>
        <v>13.21</v>
      </c>
      <c r="H1570" s="808"/>
      <c r="I1570" s="690"/>
      <c r="J1570" s="690">
        <v>13.81</v>
      </c>
    </row>
    <row r="1571" spans="1:10" ht="12.75" customHeight="1">
      <c r="A1571" s="1035" t="s">
        <v>1806</v>
      </c>
      <c r="B1571" s="997"/>
      <c r="C1571" s="997"/>
      <c r="D1571" s="997"/>
      <c r="E1571" s="997"/>
      <c r="F1571" s="998"/>
      <c r="G1571" s="705">
        <f>SUM(G1570)</f>
        <v>13.21</v>
      </c>
      <c r="H1571" s="808"/>
      <c r="I1571" s="690"/>
      <c r="J1571" s="690"/>
    </row>
    <row r="1572" spans="1:10" ht="12.75" customHeight="1">
      <c r="A1572" s="706"/>
      <c r="B1572" s="707"/>
      <c r="C1572" s="707"/>
      <c r="D1572" s="707"/>
      <c r="E1572" s="708"/>
      <c r="F1572" s="709"/>
      <c r="G1572" s="710"/>
      <c r="H1572" s="808"/>
      <c r="I1572" s="690"/>
      <c r="J1572" s="690"/>
    </row>
    <row r="1573" spans="1:10" ht="12.75" customHeight="1">
      <c r="A1573" s="1036" t="s">
        <v>1570</v>
      </c>
      <c r="B1573" s="997"/>
      <c r="C1573" s="997"/>
      <c r="D1573" s="997"/>
      <c r="E1573" s="997"/>
      <c r="F1573" s="997"/>
      <c r="G1573" s="998"/>
      <c r="H1573" s="808"/>
      <c r="I1573" s="690"/>
      <c r="J1573" s="690"/>
    </row>
    <row r="1574" spans="1:10" ht="12.75" customHeight="1">
      <c r="A1574" s="695" t="s">
        <v>1480</v>
      </c>
      <c r="B1574" s="696" t="s">
        <v>46</v>
      </c>
      <c r="C1574" s="697" t="s">
        <v>1803</v>
      </c>
      <c r="D1574" s="696" t="s">
        <v>141</v>
      </c>
      <c r="E1574" s="698" t="s">
        <v>106</v>
      </c>
      <c r="F1574" s="699" t="s">
        <v>1804</v>
      </c>
      <c r="G1574" s="699" t="s">
        <v>1805</v>
      </c>
      <c r="H1574" s="808"/>
      <c r="I1574" s="690"/>
      <c r="J1574" s="690" t="s">
        <v>1804</v>
      </c>
    </row>
    <row r="1575" spans="1:10" ht="12.75" customHeight="1">
      <c r="A1575" s="711" t="s">
        <v>116</v>
      </c>
      <c r="B1575" s="712">
        <v>88264</v>
      </c>
      <c r="C1575" s="702" t="s">
        <v>1738</v>
      </c>
      <c r="D1575" s="712" t="s">
        <v>1522</v>
      </c>
      <c r="E1575" s="803">
        <v>0.47599999999999998</v>
      </c>
      <c r="F1575" s="714">
        <f t="shared" ref="F1575:F1576" si="230">J1575-J1575*$K$7</f>
        <v>19.360367880000002</v>
      </c>
      <c r="G1575" s="714">
        <f t="shared" ref="G1575:G1576" si="231">TRUNC(E1575*F1575,2)</f>
        <v>9.2100000000000009</v>
      </c>
      <c r="H1575" s="808"/>
      <c r="I1575" s="690"/>
      <c r="J1575" s="690">
        <v>22.26</v>
      </c>
    </row>
    <row r="1576" spans="1:10" ht="12.75" customHeight="1">
      <c r="A1576" s="711" t="s">
        <v>116</v>
      </c>
      <c r="B1576" s="712">
        <v>88247</v>
      </c>
      <c r="C1576" s="702" t="s">
        <v>1750</v>
      </c>
      <c r="D1576" s="712" t="s">
        <v>1522</v>
      </c>
      <c r="E1576" s="803">
        <v>0.47599999999999998</v>
      </c>
      <c r="F1576" s="714">
        <f t="shared" si="230"/>
        <v>15.333480939999999</v>
      </c>
      <c r="G1576" s="714">
        <f t="shared" si="231"/>
        <v>7.29</v>
      </c>
      <c r="H1576" s="808"/>
      <c r="I1576" s="690"/>
      <c r="J1576" s="690">
        <v>17.63</v>
      </c>
    </row>
    <row r="1577" spans="1:10" ht="12.75" customHeight="1">
      <c r="A1577" s="711"/>
      <c r="B1577" s="712"/>
      <c r="C1577" s="702"/>
      <c r="D1577" s="420"/>
      <c r="E1577" s="803"/>
      <c r="F1577" s="714"/>
      <c r="G1577" s="714"/>
      <c r="H1577" s="808"/>
      <c r="I1577" s="690"/>
      <c r="J1577" s="690"/>
    </row>
    <row r="1578" spans="1:10" ht="12.75" customHeight="1">
      <c r="A1578" s="1035" t="s">
        <v>1806</v>
      </c>
      <c r="B1578" s="997"/>
      <c r="C1578" s="997"/>
      <c r="D1578" s="997"/>
      <c r="E1578" s="997"/>
      <c r="F1578" s="998"/>
      <c r="G1578" s="705">
        <f>SUM(G1575:G1577)</f>
        <v>16.5</v>
      </c>
      <c r="H1578" s="808"/>
      <c r="I1578" s="690"/>
      <c r="J1578" s="690"/>
    </row>
    <row r="1579" spans="1:10" ht="12.75" customHeight="1">
      <c r="A1579" s="706"/>
      <c r="B1579" s="707"/>
      <c r="C1579" s="707"/>
      <c r="D1579" s="707"/>
      <c r="E1579" s="708"/>
      <c r="F1579" s="709"/>
      <c r="G1579" s="710"/>
      <c r="H1579" s="808"/>
      <c r="I1579" s="690"/>
      <c r="J1579" s="690"/>
    </row>
    <row r="1580" spans="1:10" ht="12.75" customHeight="1">
      <c r="A1580" s="1036" t="s">
        <v>1807</v>
      </c>
      <c r="B1580" s="997"/>
      <c r="C1580" s="997"/>
      <c r="D1580" s="997"/>
      <c r="E1580" s="997"/>
      <c r="F1580" s="997"/>
      <c r="G1580" s="998"/>
      <c r="H1580" s="808"/>
      <c r="I1580" s="690"/>
      <c r="J1580" s="690"/>
    </row>
    <row r="1581" spans="1:10" ht="12.75" customHeight="1">
      <c r="A1581" s="695" t="s">
        <v>1480</v>
      </c>
      <c r="B1581" s="696" t="s">
        <v>46</v>
      </c>
      <c r="C1581" s="697" t="s">
        <v>1803</v>
      </c>
      <c r="D1581" s="696" t="s">
        <v>141</v>
      </c>
      <c r="E1581" s="698" t="s">
        <v>106</v>
      </c>
      <c r="F1581" s="699" t="s">
        <v>1804</v>
      </c>
      <c r="G1581" s="699" t="s">
        <v>1805</v>
      </c>
      <c r="H1581" s="808"/>
      <c r="I1581" s="690"/>
      <c r="J1581" s="690" t="s">
        <v>1804</v>
      </c>
    </row>
    <row r="1582" spans="1:10" ht="12.75" customHeight="1">
      <c r="A1582" s="721"/>
      <c r="B1582" s="420"/>
      <c r="C1582" s="420" t="str">
        <f>IF(B1582="","",IF(A1582="SINAPI",VLOOKUP(B1582,'Referência NÃO DESONERADO'!$A:$D,2,0),IF(A1582="COTAÇÃO",VLOOKUP(B1582,'Mapa Cotações'!$A:$N,2,0))))</f>
        <v/>
      </c>
      <c r="D1582" s="420" t="str">
        <f>IF(B1582="","",IF(A1582="SINAPI",VLOOKUP(B1582,'Referência NÃO DESONERADO'!$A:$D,3,0),IF(A1582="COTAÇÃO",VLOOKUP(B1582,'Mapa Cotações'!$A:$N,3,0))))</f>
        <v/>
      </c>
      <c r="E1582" s="722"/>
      <c r="F1582" s="714" t="str">
        <f>IF(B1582="","",IF('Planilha Orçamentária'!$H$2="NÃO DESONERADO",(IF(A1582="SINAPI",VLOOKUP(B1582,'Referência NÃO DESONERADO'!$A:$D,4,0),IF(A1582="ORSE",VLOOKUP(B1582,'Referência NÃO DESONERADO'!$F:$I,4,0),IF(A1582="COTAÇÃO",VLOOKUP(B1582,'Mapa Cotações'!$A:$N,13,0))))),(IF(A1582="SINAPI",VLOOKUP(B1582,'Referência DESONERADO'!$A:$D,4,0),IF(A1582="ORSE",VLOOKUP(B1582,'Referência DESONERADO'!$F:$I,4,0),IF(A1582="COTAÇÃO",VLOOKUP(B1582,'Mapa Cotações'!$A:$N,13,0)))))))</f>
        <v/>
      </c>
      <c r="G1582" s="714" t="str">
        <f>IF(D1582="","",E1582*F1582)</f>
        <v/>
      </c>
      <c r="H1582" s="808"/>
      <c r="I1582" s="690"/>
      <c r="J1582" s="690" t="s">
        <v>2</v>
      </c>
    </row>
    <row r="1583" spans="1:10" ht="12.75" customHeight="1">
      <c r="A1583" s="1035" t="s">
        <v>1806</v>
      </c>
      <c r="B1583" s="997"/>
      <c r="C1583" s="997"/>
      <c r="D1583" s="997"/>
      <c r="E1583" s="997"/>
      <c r="F1583" s="998"/>
      <c r="G1583" s="705">
        <f>SUM(G1582)</f>
        <v>0</v>
      </c>
      <c r="H1583" s="808"/>
      <c r="I1583" s="690"/>
      <c r="J1583" s="690"/>
    </row>
    <row r="1584" spans="1:10" ht="12.75" customHeight="1">
      <c r="A1584" s="706"/>
      <c r="B1584" s="707"/>
      <c r="C1584" s="707"/>
      <c r="D1584" s="707"/>
      <c r="E1584" s="708"/>
      <c r="F1584" s="709"/>
      <c r="G1584" s="715"/>
      <c r="H1584" s="808"/>
      <c r="I1584" s="690"/>
      <c r="J1584" s="690"/>
    </row>
    <row r="1585" spans="1:10" ht="12.75" customHeight="1">
      <c r="A1585" s="1037" t="s">
        <v>173</v>
      </c>
      <c r="B1585" s="997"/>
      <c r="C1585" s="997"/>
      <c r="D1585" s="997"/>
      <c r="E1585" s="997"/>
      <c r="F1585" s="1038"/>
      <c r="G1585" s="805">
        <f>SUM(G1571,G1578,G1583)</f>
        <v>29.71</v>
      </c>
      <c r="H1585" s="808"/>
      <c r="I1585" s="690"/>
      <c r="J1585" s="690"/>
    </row>
    <row r="1586" spans="1:10" ht="12.75" customHeight="1">
      <c r="A1586" s="757"/>
      <c r="B1586" s="757"/>
      <c r="C1586" s="758"/>
      <c r="D1586" s="757"/>
      <c r="E1586" s="759"/>
      <c r="F1586" s="760"/>
      <c r="G1586" s="760"/>
      <c r="H1586" s="689"/>
      <c r="I1586" s="690"/>
      <c r="J1586" s="690"/>
    </row>
    <row r="1587" spans="1:10" ht="12.75" customHeight="1">
      <c r="A1587" s="757"/>
      <c r="B1587" s="757"/>
      <c r="C1587" s="758"/>
      <c r="D1587" s="757"/>
      <c r="E1587" s="759"/>
      <c r="F1587" s="760"/>
      <c r="G1587" s="760"/>
      <c r="H1587" s="689"/>
      <c r="I1587" s="690"/>
      <c r="J1587" s="690"/>
    </row>
    <row r="1588" spans="1:10" ht="12.75" customHeight="1">
      <c r="A1588" s="686" t="s">
        <v>46</v>
      </c>
      <c r="B1588" s="687" t="s">
        <v>37</v>
      </c>
      <c r="C1588" s="1039" t="s">
        <v>105</v>
      </c>
      <c r="D1588" s="994"/>
      <c r="E1588" s="994"/>
      <c r="F1588" s="995"/>
      <c r="G1588" s="688" t="s">
        <v>40</v>
      </c>
      <c r="H1588" s="689"/>
      <c r="I1588" s="690"/>
      <c r="J1588" s="690"/>
    </row>
    <row r="1589" spans="1:10" ht="30">
      <c r="A1589" s="807" t="s">
        <v>2148</v>
      </c>
      <c r="B1589" s="692" t="s">
        <v>1330</v>
      </c>
      <c r="C1589" s="1043" t="s">
        <v>1340</v>
      </c>
      <c r="D1589" s="997"/>
      <c r="E1589" s="998"/>
      <c r="F1589" s="693">
        <f>G1608</f>
        <v>50.9</v>
      </c>
      <c r="G1589" s="694" t="s">
        <v>164</v>
      </c>
      <c r="H1589" s="766">
        <v>45078</v>
      </c>
      <c r="I1589" s="690"/>
      <c r="J1589" s="690">
        <v>58.55</v>
      </c>
    </row>
    <row r="1590" spans="1:10" ht="12.75" customHeight="1">
      <c r="A1590" s="1036" t="s">
        <v>1802</v>
      </c>
      <c r="B1590" s="997"/>
      <c r="C1590" s="997"/>
      <c r="D1590" s="997"/>
      <c r="E1590" s="997"/>
      <c r="F1590" s="997"/>
      <c r="G1590" s="998"/>
      <c r="H1590" s="689"/>
      <c r="I1590" s="690"/>
      <c r="J1590" s="690"/>
    </row>
    <row r="1591" spans="1:10" ht="12.75" customHeight="1">
      <c r="A1591" s="695" t="s">
        <v>1480</v>
      </c>
      <c r="B1591" s="696" t="s">
        <v>46</v>
      </c>
      <c r="C1591" s="697" t="s">
        <v>1803</v>
      </c>
      <c r="D1591" s="696" t="s">
        <v>141</v>
      </c>
      <c r="E1591" s="698" t="s">
        <v>106</v>
      </c>
      <c r="F1591" s="699" t="s">
        <v>1804</v>
      </c>
      <c r="G1591" s="699" t="s">
        <v>1805</v>
      </c>
      <c r="H1591" s="689"/>
      <c r="I1591" s="690"/>
      <c r="J1591" s="690" t="s">
        <v>1804</v>
      </c>
    </row>
    <row r="1592" spans="1:10" ht="12.75" customHeight="1">
      <c r="A1592" s="711" t="s">
        <v>129</v>
      </c>
      <c r="B1592" s="712" t="s">
        <v>2149</v>
      </c>
      <c r="C1592" s="702" t="s">
        <v>2150</v>
      </c>
      <c r="D1592" s="712" t="s">
        <v>164</v>
      </c>
      <c r="E1592" s="802">
        <v>1.05</v>
      </c>
      <c r="F1592" s="714">
        <f t="shared" ref="F1592" si="232">J1592-J1592*$K$7</f>
        <v>37.398733999999997</v>
      </c>
      <c r="G1592" s="714">
        <f>TRUNC(E1592*F1592,2)</f>
        <v>39.26</v>
      </c>
      <c r="H1592" s="689"/>
      <c r="I1592" s="690"/>
      <c r="J1592" s="690">
        <v>43</v>
      </c>
    </row>
    <row r="1593" spans="1:10" ht="12.75" customHeight="1">
      <c r="A1593" s="1035" t="s">
        <v>1806</v>
      </c>
      <c r="B1593" s="997"/>
      <c r="C1593" s="997"/>
      <c r="D1593" s="997"/>
      <c r="E1593" s="997"/>
      <c r="F1593" s="998"/>
      <c r="G1593" s="705">
        <f>SUM(G1592)</f>
        <v>39.26</v>
      </c>
      <c r="H1593" s="689"/>
      <c r="I1593" s="690"/>
      <c r="J1593" s="690"/>
    </row>
    <row r="1594" spans="1:10" ht="12.75" customHeight="1">
      <c r="A1594" s="706"/>
      <c r="B1594" s="707"/>
      <c r="C1594" s="707"/>
      <c r="D1594" s="707"/>
      <c r="E1594" s="708"/>
      <c r="F1594" s="709"/>
      <c r="G1594" s="710"/>
      <c r="H1594" s="689"/>
      <c r="I1594" s="690"/>
      <c r="J1594" s="690"/>
    </row>
    <row r="1595" spans="1:10" ht="12.75" customHeight="1">
      <c r="A1595" s="1036" t="s">
        <v>1570</v>
      </c>
      <c r="B1595" s="997"/>
      <c r="C1595" s="997"/>
      <c r="D1595" s="997"/>
      <c r="E1595" s="997"/>
      <c r="F1595" s="997"/>
      <c r="G1595" s="998"/>
      <c r="H1595" s="689"/>
      <c r="I1595" s="690"/>
      <c r="J1595" s="690"/>
    </row>
    <row r="1596" spans="1:10" ht="12.75" customHeight="1">
      <c r="A1596" s="695" t="s">
        <v>1480</v>
      </c>
      <c r="B1596" s="696" t="s">
        <v>46</v>
      </c>
      <c r="C1596" s="697" t="s">
        <v>1803</v>
      </c>
      <c r="D1596" s="696" t="s">
        <v>141</v>
      </c>
      <c r="E1596" s="698" t="s">
        <v>106</v>
      </c>
      <c r="F1596" s="699" t="s">
        <v>1804</v>
      </c>
      <c r="G1596" s="699" t="s">
        <v>1805</v>
      </c>
      <c r="H1596" s="689"/>
      <c r="I1596" s="690"/>
      <c r="J1596" s="690" t="s">
        <v>1804</v>
      </c>
    </row>
    <row r="1597" spans="1:10" ht="12.75" customHeight="1">
      <c r="A1597" s="711" t="s">
        <v>116</v>
      </c>
      <c r="B1597" s="712">
        <v>88264</v>
      </c>
      <c r="C1597" s="702" t="s">
        <v>1738</v>
      </c>
      <c r="D1597" s="712" t="s">
        <v>1522</v>
      </c>
      <c r="E1597" s="803">
        <v>0.35</v>
      </c>
      <c r="F1597" s="714">
        <f t="shared" ref="F1597:F1600" si="233">J1597-J1597*$K$7</f>
        <v>3.3137017800000002</v>
      </c>
      <c r="G1597" s="714">
        <f t="shared" ref="G1597:G1600" si="234">TRUNC(E1597*F1597,2)</f>
        <v>1.1499999999999999</v>
      </c>
      <c r="H1597" s="689"/>
      <c r="I1597" s="690"/>
      <c r="J1597" s="690">
        <v>3.81</v>
      </c>
    </row>
    <row r="1598" spans="1:10" ht="12.75" customHeight="1">
      <c r="A1598" s="711" t="s">
        <v>116</v>
      </c>
      <c r="B1598" s="712">
        <v>88247</v>
      </c>
      <c r="C1598" s="702" t="s">
        <v>1750</v>
      </c>
      <c r="D1598" s="712" t="s">
        <v>1522</v>
      </c>
      <c r="E1598" s="803">
        <v>0.35</v>
      </c>
      <c r="F1598" s="714">
        <f t="shared" si="233"/>
        <v>3.1832410800000002</v>
      </c>
      <c r="G1598" s="714">
        <f t="shared" si="234"/>
        <v>1.1100000000000001</v>
      </c>
      <c r="H1598" s="689"/>
      <c r="I1598" s="690"/>
      <c r="J1598" s="690">
        <v>3.66</v>
      </c>
    </row>
    <row r="1599" spans="1:10" ht="12.75" customHeight="1">
      <c r="A1599" s="711" t="s">
        <v>129</v>
      </c>
      <c r="B1599" s="712">
        <v>2436</v>
      </c>
      <c r="C1599" s="702" t="s">
        <v>2135</v>
      </c>
      <c r="D1599" s="712" t="s">
        <v>1522</v>
      </c>
      <c r="E1599" s="803">
        <v>0.35</v>
      </c>
      <c r="F1599" s="714">
        <f t="shared" si="233"/>
        <v>15.79444208</v>
      </c>
      <c r="G1599" s="714">
        <f t="shared" si="234"/>
        <v>5.52</v>
      </c>
      <c r="H1599" s="689"/>
      <c r="I1599" s="690"/>
      <c r="J1599" s="690">
        <v>18.16</v>
      </c>
    </row>
    <row r="1600" spans="1:10" ht="12.75" customHeight="1">
      <c r="A1600" s="711" t="s">
        <v>129</v>
      </c>
      <c r="B1600" s="712">
        <v>6111</v>
      </c>
      <c r="C1600" s="702" t="s">
        <v>1870</v>
      </c>
      <c r="D1600" s="712" t="s">
        <v>1522</v>
      </c>
      <c r="E1600" s="803">
        <v>0.35</v>
      </c>
      <c r="F1600" s="714">
        <f t="shared" si="233"/>
        <v>11.054369980000001</v>
      </c>
      <c r="G1600" s="714">
        <f t="shared" si="234"/>
        <v>3.86</v>
      </c>
      <c r="H1600" s="689"/>
      <c r="I1600" s="690"/>
      <c r="J1600" s="690">
        <v>12.71</v>
      </c>
    </row>
    <row r="1601" spans="1:10" ht="12.75" customHeight="1">
      <c r="A1601" s="1035" t="s">
        <v>1806</v>
      </c>
      <c r="B1601" s="997"/>
      <c r="C1601" s="997"/>
      <c r="D1601" s="997"/>
      <c r="E1601" s="997"/>
      <c r="F1601" s="998"/>
      <c r="G1601" s="705">
        <f>SUM(G1597:G1600)</f>
        <v>11.639999999999999</v>
      </c>
      <c r="H1601" s="689"/>
      <c r="I1601" s="690"/>
      <c r="J1601" s="690"/>
    </row>
    <row r="1602" spans="1:10" ht="12.75" customHeight="1">
      <c r="A1602" s="706"/>
      <c r="B1602" s="707"/>
      <c r="C1602" s="707"/>
      <c r="D1602" s="707"/>
      <c r="E1602" s="708"/>
      <c r="F1602" s="709"/>
      <c r="G1602" s="710"/>
      <c r="H1602" s="689"/>
      <c r="I1602" s="690"/>
      <c r="J1602" s="690"/>
    </row>
    <row r="1603" spans="1:10" ht="12.75" customHeight="1">
      <c r="A1603" s="1036" t="s">
        <v>1807</v>
      </c>
      <c r="B1603" s="997"/>
      <c r="C1603" s="997"/>
      <c r="D1603" s="997"/>
      <c r="E1603" s="997"/>
      <c r="F1603" s="997"/>
      <c r="G1603" s="998"/>
      <c r="H1603" s="689"/>
      <c r="I1603" s="690"/>
      <c r="J1603" s="690"/>
    </row>
    <row r="1604" spans="1:10" ht="12.75" customHeight="1">
      <c r="A1604" s="695" t="s">
        <v>1480</v>
      </c>
      <c r="B1604" s="696" t="s">
        <v>46</v>
      </c>
      <c r="C1604" s="697" t="s">
        <v>1803</v>
      </c>
      <c r="D1604" s="696" t="s">
        <v>141</v>
      </c>
      <c r="E1604" s="698" t="s">
        <v>106</v>
      </c>
      <c r="F1604" s="699" t="s">
        <v>1804</v>
      </c>
      <c r="G1604" s="699" t="s">
        <v>1805</v>
      </c>
      <c r="H1604" s="689"/>
      <c r="I1604" s="690"/>
      <c r="J1604" s="690" t="s">
        <v>1804</v>
      </c>
    </row>
    <row r="1605" spans="1:10" ht="12.75" customHeight="1">
      <c r="A1605" s="721"/>
      <c r="B1605" s="420"/>
      <c r="C1605" s="420" t="str">
        <f>IF(B1605="","",IF(A1605="SINAPI",VLOOKUP(B1605,'Referência NÃO DESONERADO'!$A:$D,2,0),IF(A1605="COTAÇÃO",VLOOKUP(B1605,'Mapa Cotações'!$A:$N,2,0))))</f>
        <v/>
      </c>
      <c r="D1605" s="420" t="str">
        <f>IF(B1605="","",IF(A1605="SINAPI",VLOOKUP(B1605,'Referência NÃO DESONERADO'!$A:$D,3,0),IF(A1605="COTAÇÃO",VLOOKUP(B1605,'Mapa Cotações'!$A:$N,3,0))))</f>
        <v/>
      </c>
      <c r="E1605" s="722"/>
      <c r="F1605" s="714" t="str">
        <f>IF(B1605="","",IF('Planilha Orçamentária'!$H$2="NÃO DESONERADO",(IF(A1605="SINAPI",VLOOKUP(B1605,'Referência NÃO DESONERADO'!$A:$D,4,0),IF(A1605="ORSE",VLOOKUP(B1605,'Referência NÃO DESONERADO'!$F:$I,4,0),IF(A1605="COTAÇÃO",VLOOKUP(B1605,'Mapa Cotações'!$A:$N,13,0))))),(IF(A1605="SINAPI",VLOOKUP(B1605,'Referência DESONERADO'!$A:$D,4,0),IF(A1605="ORSE",VLOOKUP(B1605,'Referência DESONERADO'!$F:$I,4,0),IF(A1605="COTAÇÃO",VLOOKUP(B1605,'Mapa Cotações'!$A:$N,13,0)))))))</f>
        <v/>
      </c>
      <c r="G1605" s="714" t="str">
        <f>IF(D1605="","",E1605*F1605)</f>
        <v/>
      </c>
      <c r="H1605" s="689"/>
      <c r="I1605" s="690"/>
      <c r="J1605" s="690" t="s">
        <v>2</v>
      </c>
    </row>
    <row r="1606" spans="1:10" ht="12.75" customHeight="1">
      <c r="A1606" s="1035" t="s">
        <v>1806</v>
      </c>
      <c r="B1606" s="997"/>
      <c r="C1606" s="997"/>
      <c r="D1606" s="997"/>
      <c r="E1606" s="997"/>
      <c r="F1606" s="998"/>
      <c r="G1606" s="705">
        <f>SUM(G1605)</f>
        <v>0</v>
      </c>
      <c r="H1606" s="689"/>
      <c r="I1606" s="690"/>
      <c r="J1606" s="690"/>
    </row>
    <row r="1607" spans="1:10" ht="12.75" customHeight="1">
      <c r="A1607" s="706"/>
      <c r="B1607" s="707"/>
      <c r="C1607" s="707"/>
      <c r="D1607" s="707"/>
      <c r="E1607" s="708"/>
      <c r="F1607" s="709"/>
      <c r="G1607" s="715"/>
      <c r="H1607" s="689"/>
      <c r="I1607" s="690"/>
      <c r="J1607" s="690"/>
    </row>
    <row r="1608" spans="1:10" ht="12.75" customHeight="1">
      <c r="A1608" s="1037" t="s">
        <v>173</v>
      </c>
      <c r="B1608" s="997"/>
      <c r="C1608" s="997"/>
      <c r="D1608" s="997"/>
      <c r="E1608" s="997"/>
      <c r="F1608" s="1038"/>
      <c r="G1608" s="805">
        <f>SUM(G1593,G1601,G1606)</f>
        <v>50.9</v>
      </c>
      <c r="H1608" s="689"/>
      <c r="I1608" s="690"/>
      <c r="J1608" s="690"/>
    </row>
    <row r="1609" spans="1:10" ht="12.75" customHeight="1">
      <c r="A1609" s="757"/>
      <c r="B1609" s="757"/>
      <c r="C1609" s="758"/>
      <c r="D1609" s="757"/>
      <c r="E1609" s="759"/>
      <c r="F1609" s="760"/>
      <c r="G1609" s="760"/>
      <c r="H1609" s="689"/>
      <c r="I1609" s="690"/>
      <c r="J1609" s="690"/>
    </row>
    <row r="1610" spans="1:10" ht="12.75" customHeight="1">
      <c r="A1610" s="757"/>
      <c r="B1610" s="757"/>
      <c r="C1610" s="758"/>
      <c r="D1610" s="757"/>
      <c r="E1610" s="759"/>
      <c r="F1610" s="760"/>
      <c r="G1610" s="760"/>
      <c r="H1610" s="689"/>
      <c r="I1610" s="690"/>
      <c r="J1610" s="690"/>
    </row>
    <row r="1611" spans="1:10" ht="12.75" customHeight="1">
      <c r="A1611" s="723" t="s">
        <v>46</v>
      </c>
      <c r="B1611" s="724" t="s">
        <v>37</v>
      </c>
      <c r="C1611" s="1025" t="s">
        <v>105</v>
      </c>
      <c r="D1611" s="1026"/>
      <c r="E1611" s="1026"/>
      <c r="F1611" s="1022"/>
      <c r="G1611" s="725" t="s">
        <v>40</v>
      </c>
      <c r="H1611" s="689"/>
      <c r="I1611" s="690"/>
      <c r="J1611" s="690"/>
    </row>
    <row r="1612" spans="1:10" ht="12.75" customHeight="1">
      <c r="A1612" s="726" t="s">
        <v>2151</v>
      </c>
      <c r="B1612" s="727" t="s">
        <v>1342</v>
      </c>
      <c r="C1612" s="1027" t="str">
        <f>VLOOKUP(B1612,'Memória de Cálculo'!$A:$J,2,0)</f>
        <v>QUADRO DE DISTRIBUIÇÃO DE ENERGIA EM CHAPA DE AÇO GALVANIZADO, DE EMBUTIR, COM BARRAMENTO TRIFÁSICO, PARA 18 DISJUNTORES DIN 100A - FORNECIMENTO E INSTALAÇÃO. AF_10/2020</v>
      </c>
      <c r="D1612" s="1015"/>
      <c r="E1612" s="1016"/>
      <c r="F1612" s="728">
        <f>G1634</f>
        <v>1285.4047156988797</v>
      </c>
      <c r="G1612" s="729" t="s">
        <v>141</v>
      </c>
      <c r="H1612" s="801">
        <v>45078</v>
      </c>
      <c r="I1612" s="690"/>
      <c r="J1612" s="690">
        <v>1477.9217599999999</v>
      </c>
    </row>
    <row r="1613" spans="1:10" ht="12.75" customHeight="1">
      <c r="A1613" s="1028" t="s">
        <v>1802</v>
      </c>
      <c r="B1613" s="1015"/>
      <c r="C1613" s="1015"/>
      <c r="D1613" s="1015"/>
      <c r="E1613" s="1015"/>
      <c r="F1613" s="1015"/>
      <c r="G1613" s="1029"/>
      <c r="H1613" s="689"/>
      <c r="I1613" s="690"/>
      <c r="J1613" s="690"/>
    </row>
    <row r="1614" spans="1:10" ht="12.75" customHeight="1">
      <c r="A1614" s="732" t="s">
        <v>1480</v>
      </c>
      <c r="B1614" s="732" t="s">
        <v>46</v>
      </c>
      <c r="C1614" s="733" t="s">
        <v>1803</v>
      </c>
      <c r="D1614" s="732" t="s">
        <v>141</v>
      </c>
      <c r="E1614" s="734" t="s">
        <v>106</v>
      </c>
      <c r="F1614" s="735" t="s">
        <v>1804</v>
      </c>
      <c r="G1614" s="735" t="s">
        <v>1805</v>
      </c>
      <c r="H1614" s="689"/>
      <c r="I1614" s="690"/>
      <c r="J1614" s="690" t="s">
        <v>1804</v>
      </c>
    </row>
    <row r="1615" spans="1:10" ht="12.75" customHeight="1">
      <c r="A1615" s="736" t="s">
        <v>1033</v>
      </c>
      <c r="B1615" s="767" t="s">
        <v>2152</v>
      </c>
      <c r="C1615" s="737" t="s">
        <v>2153</v>
      </c>
      <c r="D1615" s="736" t="s">
        <v>141</v>
      </c>
      <c r="E1615" s="738">
        <v>1</v>
      </c>
      <c r="F1615" s="739">
        <f t="shared" ref="F1615:F1618" si="235">J1615-J1615*$K$7</f>
        <v>548.02191379999999</v>
      </c>
      <c r="G1615" s="739">
        <f t="shared" ref="G1615:G1618" si="236">F1615*E1615</f>
        <v>548.02191379999999</v>
      </c>
      <c r="H1615" s="689"/>
      <c r="I1615" s="690"/>
      <c r="J1615" s="690">
        <v>630.1</v>
      </c>
    </row>
    <row r="1616" spans="1:10" ht="12.75" customHeight="1">
      <c r="A1616" s="736" t="s">
        <v>1033</v>
      </c>
      <c r="B1616" s="767" t="s">
        <v>2154</v>
      </c>
      <c r="C1616" s="737" t="s">
        <v>2155</v>
      </c>
      <c r="D1616" s="736" t="s">
        <v>141</v>
      </c>
      <c r="E1616" s="738">
        <v>15</v>
      </c>
      <c r="F1616" s="739">
        <f t="shared" si="235"/>
        <v>37.659655399999998</v>
      </c>
      <c r="G1616" s="739">
        <f t="shared" si="236"/>
        <v>564.89483099999995</v>
      </c>
      <c r="H1616" s="689"/>
      <c r="I1616" s="690"/>
      <c r="J1616" s="690">
        <v>43.3</v>
      </c>
    </row>
    <row r="1617" spans="1:10" ht="12.75" customHeight="1">
      <c r="A1617" s="736" t="s">
        <v>1033</v>
      </c>
      <c r="B1617" s="767" t="s">
        <v>2156</v>
      </c>
      <c r="C1617" s="737" t="s">
        <v>2157</v>
      </c>
      <c r="D1617" s="736" t="s">
        <v>141</v>
      </c>
      <c r="E1617" s="738">
        <v>1</v>
      </c>
      <c r="F1617" s="739">
        <f t="shared" si="235"/>
        <v>32.093332199999999</v>
      </c>
      <c r="G1617" s="739">
        <f t="shared" si="236"/>
        <v>32.093332199999999</v>
      </c>
      <c r="H1617" s="689"/>
      <c r="I1617" s="690"/>
      <c r="J1617" s="690">
        <v>36.9</v>
      </c>
    </row>
    <row r="1618" spans="1:10" ht="12.75" customHeight="1">
      <c r="A1618" s="736" t="s">
        <v>1033</v>
      </c>
      <c r="B1618" s="767" t="s">
        <v>2158</v>
      </c>
      <c r="C1618" s="737" t="s">
        <v>2159</v>
      </c>
      <c r="D1618" s="736" t="s">
        <v>204</v>
      </c>
      <c r="E1618" s="738">
        <v>2</v>
      </c>
      <c r="F1618" s="739">
        <f t="shared" si="235"/>
        <v>1.0871725000000001</v>
      </c>
      <c r="G1618" s="739">
        <f t="shared" si="236"/>
        <v>2.1743450000000002</v>
      </c>
      <c r="H1618" s="689"/>
      <c r="I1618" s="690"/>
      <c r="J1618" s="690">
        <v>1.25</v>
      </c>
    </row>
    <row r="1619" spans="1:10" ht="12.75" customHeight="1">
      <c r="A1619" s="1030" t="s">
        <v>1806</v>
      </c>
      <c r="B1619" s="982"/>
      <c r="C1619" s="982"/>
      <c r="D1619" s="982"/>
      <c r="E1619" s="982"/>
      <c r="F1619" s="983"/>
      <c r="G1619" s="740">
        <f>SUM(G1615:G1618)</f>
        <v>1147.1844219999998</v>
      </c>
      <c r="H1619" s="689"/>
      <c r="I1619" s="690"/>
      <c r="J1619" s="690"/>
    </row>
    <row r="1620" spans="1:10" ht="12.75" customHeight="1">
      <c r="A1620" s="741"/>
      <c r="B1620" s="742"/>
      <c r="C1620" s="743"/>
      <c r="D1620" s="744"/>
      <c r="E1620" s="745"/>
      <c r="F1620" s="746"/>
      <c r="G1620" s="747"/>
      <c r="H1620" s="689"/>
      <c r="I1620" s="690"/>
      <c r="J1620" s="690"/>
    </row>
    <row r="1621" spans="1:10" ht="12.75" customHeight="1">
      <c r="A1621" s="1031" t="s">
        <v>1570</v>
      </c>
      <c r="B1621" s="982"/>
      <c r="C1621" s="982"/>
      <c r="D1621" s="982"/>
      <c r="E1621" s="982"/>
      <c r="F1621" s="982"/>
      <c r="G1621" s="983"/>
      <c r="H1621" s="689"/>
      <c r="I1621" s="690"/>
      <c r="J1621" s="690"/>
    </row>
    <row r="1622" spans="1:10" ht="12.75" customHeight="1">
      <c r="A1622" s="732" t="s">
        <v>1480</v>
      </c>
      <c r="B1622" s="732" t="s">
        <v>46</v>
      </c>
      <c r="C1622" s="733" t="s">
        <v>1803</v>
      </c>
      <c r="D1622" s="732" t="s">
        <v>141</v>
      </c>
      <c r="E1622" s="734" t="s">
        <v>106</v>
      </c>
      <c r="F1622" s="735" t="s">
        <v>1804</v>
      </c>
      <c r="G1622" s="735" t="s">
        <v>1805</v>
      </c>
      <c r="H1622" s="689"/>
      <c r="I1622" s="690"/>
      <c r="J1622" s="690" t="s">
        <v>1804</v>
      </c>
    </row>
    <row r="1623" spans="1:10" ht="12.75" customHeight="1">
      <c r="A1623" s="736" t="s">
        <v>116</v>
      </c>
      <c r="B1623" s="736">
        <v>88264</v>
      </c>
      <c r="C1623" s="737" t="s">
        <v>1738</v>
      </c>
      <c r="D1623" s="736" t="s">
        <v>1522</v>
      </c>
      <c r="E1623" s="738">
        <v>3.984</v>
      </c>
      <c r="F1623" s="739">
        <f t="shared" ref="F1623:F1624" si="237">J1623-J1623*$K$7</f>
        <v>19.360367880000002</v>
      </c>
      <c r="G1623" s="739">
        <f t="shared" ref="G1623:G1624" si="238">F1623*E1623</f>
        <v>77.131705633920006</v>
      </c>
      <c r="H1623" s="689"/>
      <c r="I1623" s="690"/>
      <c r="J1623" s="690">
        <v>22.26</v>
      </c>
    </row>
    <row r="1624" spans="1:10" ht="12.75" customHeight="1">
      <c r="A1624" s="736" t="s">
        <v>116</v>
      </c>
      <c r="B1624" s="736">
        <v>88247</v>
      </c>
      <c r="C1624" s="737" t="s">
        <v>1750</v>
      </c>
      <c r="D1624" s="736" t="s">
        <v>1522</v>
      </c>
      <c r="E1624" s="738">
        <v>3.984</v>
      </c>
      <c r="F1624" s="739">
        <f t="shared" si="237"/>
        <v>15.333480939999999</v>
      </c>
      <c r="G1624" s="739">
        <f t="shared" si="238"/>
        <v>61.08858806496</v>
      </c>
      <c r="H1624" s="689"/>
      <c r="I1624" s="690"/>
      <c r="J1624" s="690">
        <v>17.63</v>
      </c>
    </row>
    <row r="1625" spans="1:10" ht="12.75" customHeight="1">
      <c r="A1625" s="736"/>
      <c r="B1625" s="736"/>
      <c r="C1625" s="737"/>
      <c r="D1625" s="736"/>
      <c r="E1625" s="738"/>
      <c r="F1625" s="739"/>
      <c r="G1625" s="739"/>
      <c r="H1625" s="689"/>
      <c r="I1625" s="690"/>
      <c r="J1625" s="690"/>
    </row>
    <row r="1626" spans="1:10" ht="12.75" customHeight="1">
      <c r="A1626" s="1030" t="s">
        <v>1806</v>
      </c>
      <c r="B1626" s="982"/>
      <c r="C1626" s="982"/>
      <c r="D1626" s="982"/>
      <c r="E1626" s="982"/>
      <c r="F1626" s="983"/>
      <c r="G1626" s="740">
        <f>IF(F1623="","",(SUM(G1623:G1625)))</f>
        <v>138.22029369888</v>
      </c>
      <c r="H1626" s="689"/>
      <c r="I1626" s="690"/>
      <c r="J1626" s="690"/>
    </row>
    <row r="1627" spans="1:10" ht="12.75" customHeight="1">
      <c r="A1627" s="741"/>
      <c r="B1627" s="742"/>
      <c r="C1627" s="748"/>
      <c r="D1627" s="742"/>
      <c r="E1627" s="749"/>
      <c r="F1627" s="750"/>
      <c r="G1627" s="747"/>
      <c r="H1627" s="689"/>
      <c r="I1627" s="690"/>
      <c r="J1627" s="690"/>
    </row>
    <row r="1628" spans="1:10" ht="12.75" customHeight="1">
      <c r="A1628" s="1031" t="s">
        <v>1807</v>
      </c>
      <c r="B1628" s="982"/>
      <c r="C1628" s="982"/>
      <c r="D1628" s="982"/>
      <c r="E1628" s="982"/>
      <c r="F1628" s="982"/>
      <c r="G1628" s="983"/>
      <c r="H1628" s="689"/>
      <c r="I1628" s="690"/>
      <c r="J1628" s="690"/>
    </row>
    <row r="1629" spans="1:10" ht="12.75" customHeight="1">
      <c r="A1629" s="732" t="s">
        <v>1480</v>
      </c>
      <c r="B1629" s="732" t="s">
        <v>46</v>
      </c>
      <c r="C1629" s="733" t="s">
        <v>1803</v>
      </c>
      <c r="D1629" s="732" t="s">
        <v>141</v>
      </c>
      <c r="E1629" s="734" t="s">
        <v>106</v>
      </c>
      <c r="F1629" s="735" t="s">
        <v>1804</v>
      </c>
      <c r="G1629" s="735" t="s">
        <v>1805</v>
      </c>
      <c r="H1629" s="689"/>
      <c r="I1629" s="690"/>
      <c r="J1629" s="690" t="s">
        <v>1804</v>
      </c>
    </row>
    <row r="1630" spans="1:10" ht="12.75" customHeight="1">
      <c r="A1630" s="736"/>
      <c r="B1630" s="736"/>
      <c r="C1630" s="737"/>
      <c r="D1630" s="736"/>
      <c r="E1630" s="738"/>
      <c r="F1630" s="739"/>
      <c r="G1630" s="739"/>
      <c r="H1630" s="689"/>
      <c r="I1630" s="690"/>
      <c r="J1630" s="690"/>
    </row>
    <row r="1631" spans="1:10" ht="12.75" customHeight="1">
      <c r="A1631" s="736"/>
      <c r="B1631" s="736"/>
      <c r="C1631" s="737"/>
      <c r="D1631" s="736"/>
      <c r="E1631" s="738"/>
      <c r="F1631" s="739"/>
      <c r="G1631" s="739"/>
      <c r="H1631" s="689"/>
      <c r="I1631" s="690"/>
      <c r="J1631" s="690"/>
    </row>
    <row r="1632" spans="1:10" ht="12.75" customHeight="1">
      <c r="A1632" s="1030" t="s">
        <v>1806</v>
      </c>
      <c r="B1632" s="982"/>
      <c r="C1632" s="982"/>
      <c r="D1632" s="982"/>
      <c r="E1632" s="982"/>
      <c r="F1632" s="983"/>
      <c r="G1632" s="740">
        <f>SUM(G1630:G1631)</f>
        <v>0</v>
      </c>
      <c r="H1632" s="689"/>
      <c r="I1632" s="690"/>
      <c r="J1632" s="690"/>
    </row>
    <row r="1633" spans="1:10" ht="12.75" customHeight="1">
      <c r="A1633" s="741"/>
      <c r="B1633" s="742"/>
      <c r="C1633" s="751"/>
      <c r="D1633" s="752"/>
      <c r="E1633" s="753"/>
      <c r="F1633" s="754"/>
      <c r="G1633" s="755"/>
      <c r="H1633" s="689"/>
      <c r="I1633" s="690"/>
      <c r="J1633" s="690"/>
    </row>
    <row r="1634" spans="1:10" ht="12.75" customHeight="1">
      <c r="A1634" s="1032" t="s">
        <v>173</v>
      </c>
      <c r="B1634" s="982"/>
      <c r="C1634" s="982"/>
      <c r="D1634" s="982"/>
      <c r="E1634" s="982"/>
      <c r="F1634" s="1033"/>
      <c r="G1634" s="756">
        <f>SUM(G1619,G1626,G1632)</f>
        <v>1285.4047156988797</v>
      </c>
      <c r="H1634" s="689"/>
      <c r="I1634" s="690"/>
      <c r="J1634" s="690"/>
    </row>
    <row r="1635" spans="1:10" ht="12.75" customHeight="1">
      <c r="A1635" s="757"/>
      <c r="B1635" s="757"/>
      <c r="C1635" s="758"/>
      <c r="D1635" s="757"/>
      <c r="E1635" s="759"/>
      <c r="F1635" s="760"/>
      <c r="G1635" s="760"/>
      <c r="H1635" s="689"/>
      <c r="I1635" s="690"/>
      <c r="J1635" s="690"/>
    </row>
    <row r="1636" spans="1:10" ht="12.75" customHeight="1">
      <c r="A1636" s="757"/>
      <c r="B1636" s="757"/>
      <c r="C1636" s="758"/>
      <c r="D1636" s="757"/>
      <c r="E1636" s="759"/>
      <c r="F1636" s="760"/>
      <c r="G1636" s="760"/>
      <c r="H1636" s="689"/>
      <c r="I1636" s="690"/>
      <c r="J1636" s="690"/>
    </row>
    <row r="1637" spans="1:10" ht="12.75" customHeight="1">
      <c r="A1637" s="723" t="s">
        <v>46</v>
      </c>
      <c r="B1637" s="724" t="s">
        <v>37</v>
      </c>
      <c r="C1637" s="1025" t="s">
        <v>105</v>
      </c>
      <c r="D1637" s="1026"/>
      <c r="E1637" s="1026"/>
      <c r="F1637" s="1022"/>
      <c r="G1637" s="725" t="s">
        <v>40</v>
      </c>
      <c r="H1637" s="689"/>
      <c r="I1637" s="690"/>
      <c r="J1637" s="690"/>
    </row>
    <row r="1638" spans="1:10" ht="12.75" customHeight="1">
      <c r="A1638" s="726" t="s">
        <v>2160</v>
      </c>
      <c r="B1638" s="727" t="s">
        <v>1349</v>
      </c>
      <c r="C1638" s="1027" t="str">
        <f>VLOOKUP(B1638,'Memória de Cálculo'!$A:$J,2,0)</f>
        <v>Poste auxiliar p/entrada energia, trifasico, em ferro galvanizado d=3" e h=6,0m, completo</v>
      </c>
      <c r="D1638" s="1015"/>
      <c r="E1638" s="1016"/>
      <c r="F1638" s="728">
        <f>G1660</f>
        <v>411.92687708839998</v>
      </c>
      <c r="G1638" s="729" t="s">
        <v>141</v>
      </c>
      <c r="H1638" s="689"/>
      <c r="I1638" s="690"/>
      <c r="J1638" s="690">
        <v>473.62180000000001</v>
      </c>
    </row>
    <row r="1639" spans="1:10" ht="12.75" customHeight="1">
      <c r="A1639" s="1028" t="s">
        <v>1802</v>
      </c>
      <c r="B1639" s="1015"/>
      <c r="C1639" s="1015"/>
      <c r="D1639" s="1015"/>
      <c r="E1639" s="1015"/>
      <c r="F1639" s="1015"/>
      <c r="G1639" s="1029"/>
      <c r="H1639" s="689"/>
      <c r="I1639" s="690"/>
      <c r="J1639" s="690"/>
    </row>
    <row r="1640" spans="1:10" ht="12.75" customHeight="1">
      <c r="A1640" s="732" t="s">
        <v>1480</v>
      </c>
      <c r="B1640" s="732" t="s">
        <v>46</v>
      </c>
      <c r="C1640" s="733" t="s">
        <v>1803</v>
      </c>
      <c r="D1640" s="732" t="s">
        <v>141</v>
      </c>
      <c r="E1640" s="734" t="s">
        <v>106</v>
      </c>
      <c r="F1640" s="735" t="s">
        <v>1804</v>
      </c>
      <c r="G1640" s="735" t="s">
        <v>1805</v>
      </c>
      <c r="H1640" s="689"/>
      <c r="I1640" s="690"/>
      <c r="J1640" s="690" t="s">
        <v>1804</v>
      </c>
    </row>
    <row r="1641" spans="1:10" ht="12.75" customHeight="1">
      <c r="A1641" s="736" t="s">
        <v>129</v>
      </c>
      <c r="B1641" s="736">
        <v>95</v>
      </c>
      <c r="C1641" s="737" t="s">
        <v>2161</v>
      </c>
      <c r="D1641" s="736" t="s">
        <v>1669</v>
      </c>
      <c r="E1641" s="738">
        <v>0.05</v>
      </c>
      <c r="F1641" s="739">
        <f t="shared" ref="F1641:F1643" si="239">J1641-J1641*$K$7</f>
        <v>485.40077780000001</v>
      </c>
      <c r="G1641" s="739">
        <f t="shared" ref="G1641:G1643" si="240">F1641*E1641</f>
        <v>24.270038890000002</v>
      </c>
      <c r="H1641" s="689"/>
      <c r="I1641" s="690"/>
      <c r="J1641" s="690">
        <v>558.1</v>
      </c>
    </row>
    <row r="1642" spans="1:10" ht="12.75" customHeight="1">
      <c r="A1642" s="736" t="s">
        <v>129</v>
      </c>
      <c r="B1642" s="736">
        <v>2497</v>
      </c>
      <c r="C1642" s="737" t="s">
        <v>2162</v>
      </c>
      <c r="D1642" s="736" t="s">
        <v>1669</v>
      </c>
      <c r="E1642" s="738">
        <v>0.28000000000000003</v>
      </c>
      <c r="F1642" s="739">
        <f t="shared" si="239"/>
        <v>43.104215280000005</v>
      </c>
      <c r="G1642" s="739">
        <f t="shared" si="240"/>
        <v>12.069180278400003</v>
      </c>
      <c r="H1642" s="689"/>
      <c r="I1642" s="690"/>
      <c r="J1642" s="690">
        <v>49.56</v>
      </c>
    </row>
    <row r="1643" spans="1:10" ht="12.75" customHeight="1">
      <c r="A1643" s="736" t="s">
        <v>129</v>
      </c>
      <c r="B1643" s="736">
        <v>2645</v>
      </c>
      <c r="C1643" s="737" t="s">
        <v>2163</v>
      </c>
      <c r="D1643" s="736" t="s">
        <v>141</v>
      </c>
      <c r="E1643" s="738">
        <v>1</v>
      </c>
      <c r="F1643" s="739">
        <f t="shared" si="239"/>
        <v>308.80917427999998</v>
      </c>
      <c r="G1643" s="739">
        <f t="shared" si="240"/>
        <v>308.80917427999998</v>
      </c>
      <c r="H1643" s="689"/>
      <c r="I1643" s="690"/>
      <c r="J1643" s="690">
        <v>355.06</v>
      </c>
    </row>
    <row r="1644" spans="1:10" ht="12.75" customHeight="1">
      <c r="A1644" s="1030" t="s">
        <v>1806</v>
      </c>
      <c r="B1644" s="982"/>
      <c r="C1644" s="982"/>
      <c r="D1644" s="982"/>
      <c r="E1644" s="982"/>
      <c r="F1644" s="983"/>
      <c r="G1644" s="740">
        <f>SUM(G1641:G1643)</f>
        <v>345.14839344839999</v>
      </c>
      <c r="H1644" s="689"/>
      <c r="I1644" s="690"/>
      <c r="J1644" s="690"/>
    </row>
    <row r="1645" spans="1:10" ht="12.75" customHeight="1">
      <c r="A1645" s="741"/>
      <c r="B1645" s="742"/>
      <c r="C1645" s="743"/>
      <c r="D1645" s="744"/>
      <c r="E1645" s="745"/>
      <c r="F1645" s="746"/>
      <c r="G1645" s="747"/>
      <c r="H1645" s="689"/>
      <c r="I1645" s="690"/>
      <c r="J1645" s="690"/>
    </row>
    <row r="1646" spans="1:10" ht="12.75" customHeight="1">
      <c r="A1646" s="1031" t="s">
        <v>1570</v>
      </c>
      <c r="B1646" s="982"/>
      <c r="C1646" s="982"/>
      <c r="D1646" s="982"/>
      <c r="E1646" s="982"/>
      <c r="F1646" s="982"/>
      <c r="G1646" s="983"/>
      <c r="H1646" s="689"/>
      <c r="I1646" s="690"/>
      <c r="J1646" s="690"/>
    </row>
    <row r="1647" spans="1:10" ht="12.75" customHeight="1">
      <c r="A1647" s="732" t="s">
        <v>1480</v>
      </c>
      <c r="B1647" s="732" t="s">
        <v>46</v>
      </c>
      <c r="C1647" s="733" t="s">
        <v>1803</v>
      </c>
      <c r="D1647" s="732" t="s">
        <v>141</v>
      </c>
      <c r="E1647" s="734" t="s">
        <v>106</v>
      </c>
      <c r="F1647" s="735" t="s">
        <v>1804</v>
      </c>
      <c r="G1647" s="735" t="s">
        <v>1805</v>
      </c>
      <c r="H1647" s="689"/>
      <c r="I1647" s="690"/>
      <c r="J1647" s="690" t="s">
        <v>1804</v>
      </c>
    </row>
    <row r="1648" spans="1:10" ht="12.75" customHeight="1">
      <c r="A1648" s="736" t="s">
        <v>129</v>
      </c>
      <c r="B1648" s="736">
        <v>10549</v>
      </c>
      <c r="C1648" s="737" t="s">
        <v>1867</v>
      </c>
      <c r="D1648" s="736" t="s">
        <v>1522</v>
      </c>
      <c r="E1648" s="738">
        <v>2</v>
      </c>
      <c r="F1648" s="739">
        <f t="shared" ref="F1648:F1651" si="241">J1648-J1648*$K$7</f>
        <v>3.3137017800000002</v>
      </c>
      <c r="G1648" s="739">
        <f t="shared" ref="G1648:G1651" si="242">F1648*E1648</f>
        <v>6.6274035600000003</v>
      </c>
      <c r="H1648" s="689"/>
      <c r="I1648" s="690"/>
      <c r="J1648" s="690">
        <v>3.81</v>
      </c>
    </row>
    <row r="1649" spans="1:10" ht="12.75" customHeight="1">
      <c r="A1649" s="736" t="s">
        <v>129</v>
      </c>
      <c r="B1649" s="736">
        <v>10550</v>
      </c>
      <c r="C1649" s="737" t="s">
        <v>1953</v>
      </c>
      <c r="D1649" s="736" t="s">
        <v>1522</v>
      </c>
      <c r="E1649" s="738">
        <v>2</v>
      </c>
      <c r="F1649" s="739">
        <f t="shared" si="241"/>
        <v>3.2267279800000002</v>
      </c>
      <c r="G1649" s="739">
        <f t="shared" si="242"/>
        <v>6.4534559600000003</v>
      </c>
      <c r="H1649" s="689"/>
      <c r="I1649" s="690"/>
      <c r="J1649" s="690">
        <v>3.71</v>
      </c>
    </row>
    <row r="1650" spans="1:10" ht="12.75" customHeight="1">
      <c r="A1650" s="736" t="s">
        <v>116</v>
      </c>
      <c r="B1650" s="736">
        <v>4750</v>
      </c>
      <c r="C1650" s="737" t="s">
        <v>1954</v>
      </c>
      <c r="D1650" s="736" t="s">
        <v>1522</v>
      </c>
      <c r="E1650" s="738">
        <v>2</v>
      </c>
      <c r="F1650" s="739">
        <f t="shared" si="241"/>
        <v>15.79444208</v>
      </c>
      <c r="G1650" s="739">
        <f t="shared" si="242"/>
        <v>31.588884159999999</v>
      </c>
      <c r="H1650" s="689"/>
      <c r="I1650" s="690"/>
      <c r="J1650" s="690">
        <v>18.16</v>
      </c>
    </row>
    <row r="1651" spans="1:10" ht="12.75" customHeight="1">
      <c r="A1651" s="736" t="s">
        <v>116</v>
      </c>
      <c r="B1651" s="736">
        <v>6111</v>
      </c>
      <c r="C1651" s="737" t="s">
        <v>1870</v>
      </c>
      <c r="D1651" s="736" t="s">
        <v>1522</v>
      </c>
      <c r="E1651" s="738">
        <v>2</v>
      </c>
      <c r="F1651" s="739">
        <f t="shared" si="241"/>
        <v>11.054369980000001</v>
      </c>
      <c r="G1651" s="739">
        <f t="shared" si="242"/>
        <v>22.108739960000001</v>
      </c>
      <c r="H1651" s="689"/>
      <c r="I1651" s="690"/>
      <c r="J1651" s="690">
        <v>12.71</v>
      </c>
    </row>
    <row r="1652" spans="1:10" ht="12.75" customHeight="1">
      <c r="A1652" s="1030" t="s">
        <v>1806</v>
      </c>
      <c r="B1652" s="982"/>
      <c r="C1652" s="982"/>
      <c r="D1652" s="982"/>
      <c r="E1652" s="982"/>
      <c r="F1652" s="983"/>
      <c r="G1652" s="740">
        <f>SUM(G1648:G1651)</f>
        <v>66.77848363999999</v>
      </c>
      <c r="H1652" s="689"/>
      <c r="I1652" s="690"/>
      <c r="J1652" s="690"/>
    </row>
    <row r="1653" spans="1:10" ht="12.75" customHeight="1">
      <c r="A1653" s="741"/>
      <c r="B1653" s="742"/>
      <c r="C1653" s="748"/>
      <c r="D1653" s="742"/>
      <c r="E1653" s="749"/>
      <c r="F1653" s="750"/>
      <c r="G1653" s="747"/>
      <c r="H1653" s="689"/>
      <c r="I1653" s="690"/>
      <c r="J1653" s="690"/>
    </row>
    <row r="1654" spans="1:10" ht="12.75" customHeight="1">
      <c r="A1654" s="1031" t="s">
        <v>1807</v>
      </c>
      <c r="B1654" s="982"/>
      <c r="C1654" s="982"/>
      <c r="D1654" s="982"/>
      <c r="E1654" s="982"/>
      <c r="F1654" s="982"/>
      <c r="G1654" s="983"/>
      <c r="H1654" s="689"/>
      <c r="I1654" s="690"/>
      <c r="J1654" s="690"/>
    </row>
    <row r="1655" spans="1:10" ht="12.75" customHeight="1">
      <c r="A1655" s="732" t="s">
        <v>1480</v>
      </c>
      <c r="B1655" s="732" t="s">
        <v>46</v>
      </c>
      <c r="C1655" s="733" t="s">
        <v>1803</v>
      </c>
      <c r="D1655" s="732" t="s">
        <v>141</v>
      </c>
      <c r="E1655" s="734" t="s">
        <v>106</v>
      </c>
      <c r="F1655" s="735" t="s">
        <v>1804</v>
      </c>
      <c r="G1655" s="735" t="s">
        <v>1805</v>
      </c>
      <c r="H1655" s="689"/>
      <c r="I1655" s="690"/>
      <c r="J1655" s="690" t="s">
        <v>1804</v>
      </c>
    </row>
    <row r="1656" spans="1:10" ht="12.75" customHeight="1">
      <c r="A1656" s="736"/>
      <c r="B1656" s="736"/>
      <c r="C1656" s="737"/>
      <c r="D1656" s="736"/>
      <c r="E1656" s="738"/>
      <c r="F1656" s="739"/>
      <c r="G1656" s="739"/>
      <c r="H1656" s="689"/>
      <c r="I1656" s="690"/>
      <c r="J1656" s="690"/>
    </row>
    <row r="1657" spans="1:10" ht="12.75" customHeight="1">
      <c r="A1657" s="736"/>
      <c r="B1657" s="736"/>
      <c r="C1657" s="737"/>
      <c r="D1657" s="736"/>
      <c r="E1657" s="738"/>
      <c r="F1657" s="739"/>
      <c r="G1657" s="739"/>
      <c r="H1657" s="689"/>
      <c r="I1657" s="690"/>
      <c r="J1657" s="690"/>
    </row>
    <row r="1658" spans="1:10" ht="12.75" customHeight="1">
      <c r="A1658" s="1030" t="s">
        <v>1806</v>
      </c>
      <c r="B1658" s="982"/>
      <c r="C1658" s="982"/>
      <c r="D1658" s="982"/>
      <c r="E1658" s="982"/>
      <c r="F1658" s="983"/>
      <c r="G1658" s="740">
        <f>SUM(G1656:G1657)</f>
        <v>0</v>
      </c>
      <c r="H1658" s="689"/>
      <c r="I1658" s="690"/>
      <c r="J1658" s="690"/>
    </row>
    <row r="1659" spans="1:10" ht="12.75" customHeight="1">
      <c r="A1659" s="741"/>
      <c r="B1659" s="742"/>
      <c r="C1659" s="751"/>
      <c r="D1659" s="752"/>
      <c r="E1659" s="753"/>
      <c r="F1659" s="754"/>
      <c r="G1659" s="755"/>
      <c r="H1659" s="689"/>
      <c r="I1659" s="690"/>
      <c r="J1659" s="690"/>
    </row>
    <row r="1660" spans="1:10" ht="12.75" customHeight="1">
      <c r="A1660" s="1032" t="s">
        <v>173</v>
      </c>
      <c r="B1660" s="982"/>
      <c r="C1660" s="982"/>
      <c r="D1660" s="982"/>
      <c r="E1660" s="982"/>
      <c r="F1660" s="1033"/>
      <c r="G1660" s="756">
        <f>SUM(G1644,G1652,G1658)</f>
        <v>411.92687708839998</v>
      </c>
      <c r="H1660" s="689"/>
      <c r="I1660" s="690"/>
      <c r="J1660" s="690"/>
    </row>
    <row r="1661" spans="1:10" ht="12.75" customHeight="1">
      <c r="A1661" s="757"/>
      <c r="B1661" s="757"/>
      <c r="C1661" s="758"/>
      <c r="D1661" s="757"/>
      <c r="E1661" s="759"/>
      <c r="F1661" s="760"/>
      <c r="G1661" s="760"/>
      <c r="H1661" s="689"/>
      <c r="I1661" s="690"/>
      <c r="J1661" s="690"/>
    </row>
    <row r="1662" spans="1:10" ht="12.75" customHeight="1">
      <c r="A1662" s="757"/>
      <c r="B1662" s="757"/>
      <c r="C1662" s="758"/>
      <c r="D1662" s="757"/>
      <c r="E1662" s="759"/>
      <c r="F1662" s="760"/>
      <c r="G1662" s="760"/>
      <c r="H1662" s="689"/>
      <c r="I1662" s="690"/>
      <c r="J1662" s="690"/>
    </row>
    <row r="1663" spans="1:10" ht="12.75" customHeight="1">
      <c r="A1663" s="757"/>
      <c r="B1663" s="757"/>
      <c r="C1663" s="758"/>
      <c r="D1663" s="757"/>
      <c r="E1663" s="759"/>
      <c r="F1663" s="760"/>
      <c r="G1663" s="760"/>
      <c r="H1663" s="689"/>
      <c r="I1663" s="690"/>
      <c r="J1663" s="690"/>
    </row>
    <row r="1664" spans="1:10" ht="12.75" customHeight="1">
      <c r="A1664" s="757"/>
      <c r="B1664" s="757"/>
      <c r="C1664" s="758"/>
      <c r="D1664" s="757"/>
      <c r="E1664" s="759"/>
      <c r="F1664" s="760"/>
      <c r="G1664" s="760"/>
      <c r="H1664" s="689"/>
      <c r="I1664" s="690"/>
      <c r="J1664" s="690"/>
    </row>
    <row r="1665" spans="1:10" ht="12.75" customHeight="1">
      <c r="A1665" s="757"/>
      <c r="B1665" s="757"/>
      <c r="C1665" s="758"/>
      <c r="D1665" s="757"/>
      <c r="E1665" s="759"/>
      <c r="F1665" s="760"/>
      <c r="G1665" s="760"/>
      <c r="H1665" s="689"/>
      <c r="I1665" s="690"/>
      <c r="J1665" s="690"/>
    </row>
    <row r="1666" spans="1:10" ht="12.75" customHeight="1">
      <c r="A1666" s="757"/>
      <c r="B1666" s="757"/>
      <c r="C1666" s="758"/>
      <c r="D1666" s="757"/>
      <c r="E1666" s="759"/>
      <c r="F1666" s="760"/>
      <c r="G1666" s="760"/>
      <c r="H1666" s="689"/>
      <c r="I1666" s="690"/>
      <c r="J1666" s="690"/>
    </row>
    <row r="1667" spans="1:10" ht="12.75" customHeight="1">
      <c r="A1667" s="757"/>
      <c r="B1667" s="757"/>
      <c r="C1667" s="758"/>
      <c r="D1667" s="757"/>
      <c r="E1667" s="759"/>
      <c r="F1667" s="760"/>
      <c r="G1667" s="760"/>
      <c r="H1667" s="689"/>
      <c r="I1667" s="690"/>
      <c r="J1667" s="690"/>
    </row>
    <row r="1668" spans="1:10" ht="12.75" customHeight="1">
      <c r="A1668" s="810" t="s">
        <v>46</v>
      </c>
      <c r="B1668" s="811" t="s">
        <v>37</v>
      </c>
      <c r="C1668" s="1040" t="s">
        <v>105</v>
      </c>
      <c r="D1668" s="1041"/>
      <c r="E1668" s="1041"/>
      <c r="F1668" s="1042"/>
      <c r="G1668" s="812" t="s">
        <v>40</v>
      </c>
      <c r="H1668" s="806"/>
      <c r="I1668" s="690"/>
      <c r="J1668" s="690"/>
    </row>
    <row r="1669" spans="1:10" ht="12.75" customHeight="1">
      <c r="A1669" s="807" t="s">
        <v>2164</v>
      </c>
      <c r="B1669" s="692" t="s">
        <v>1362</v>
      </c>
      <c r="C1669" s="1043" t="s">
        <v>2165</v>
      </c>
      <c r="D1669" s="997"/>
      <c r="E1669" s="998"/>
      <c r="F1669" s="693">
        <f>G1687</f>
        <v>29.71</v>
      </c>
      <c r="G1669" s="694" t="s">
        <v>164</v>
      </c>
      <c r="H1669" s="801">
        <v>45078</v>
      </c>
      <c r="I1669" s="690"/>
      <c r="J1669" s="690">
        <v>34.17</v>
      </c>
    </row>
    <row r="1670" spans="1:10" ht="12.75" customHeight="1">
      <c r="A1670" s="1036" t="s">
        <v>1802</v>
      </c>
      <c r="B1670" s="997"/>
      <c r="C1670" s="997"/>
      <c r="D1670" s="997"/>
      <c r="E1670" s="997"/>
      <c r="F1670" s="997"/>
      <c r="G1670" s="998"/>
      <c r="H1670" s="808"/>
      <c r="I1670" s="690"/>
      <c r="J1670" s="690"/>
    </row>
    <row r="1671" spans="1:10" ht="12.75" customHeight="1">
      <c r="A1671" s="695" t="s">
        <v>1480</v>
      </c>
      <c r="B1671" s="696" t="s">
        <v>46</v>
      </c>
      <c r="C1671" s="697" t="s">
        <v>1803</v>
      </c>
      <c r="D1671" s="696" t="s">
        <v>141</v>
      </c>
      <c r="E1671" s="698" t="s">
        <v>106</v>
      </c>
      <c r="F1671" s="699" t="s">
        <v>1804</v>
      </c>
      <c r="G1671" s="699" t="s">
        <v>1805</v>
      </c>
      <c r="H1671" s="808"/>
      <c r="I1671" s="690"/>
      <c r="J1671" s="690" t="s">
        <v>1804</v>
      </c>
    </row>
    <row r="1672" spans="1:10" ht="12.75" customHeight="1">
      <c r="A1672" s="711" t="s">
        <v>1033</v>
      </c>
      <c r="B1672" s="712">
        <v>77783</v>
      </c>
      <c r="C1672" s="702" t="s">
        <v>2147</v>
      </c>
      <c r="D1672" s="712" t="s">
        <v>164</v>
      </c>
      <c r="E1672" s="802">
        <v>1.1000000000000001</v>
      </c>
      <c r="F1672" s="714">
        <f t="shared" ref="F1672" si="243">J1672-J1672*$K$7</f>
        <v>12.011081780000001</v>
      </c>
      <c r="G1672" s="714">
        <f>TRUNC(E1672*F1672,2)</f>
        <v>13.21</v>
      </c>
      <c r="H1672" s="808"/>
      <c r="I1672" s="690"/>
      <c r="J1672" s="690">
        <v>13.81</v>
      </c>
    </row>
    <row r="1673" spans="1:10" ht="12.75" customHeight="1">
      <c r="A1673" s="1035" t="s">
        <v>1806</v>
      </c>
      <c r="B1673" s="997"/>
      <c r="C1673" s="997"/>
      <c r="D1673" s="997"/>
      <c r="E1673" s="997"/>
      <c r="F1673" s="998"/>
      <c r="G1673" s="705">
        <f>SUM(G1672)</f>
        <v>13.21</v>
      </c>
      <c r="H1673" s="808"/>
      <c r="I1673" s="690"/>
      <c r="J1673" s="690"/>
    </row>
    <row r="1674" spans="1:10" ht="12.75" customHeight="1">
      <c r="A1674" s="706"/>
      <c r="B1674" s="707"/>
      <c r="C1674" s="707"/>
      <c r="D1674" s="707"/>
      <c r="E1674" s="708"/>
      <c r="F1674" s="709"/>
      <c r="G1674" s="710"/>
      <c r="H1674" s="808"/>
      <c r="I1674" s="690"/>
      <c r="J1674" s="690"/>
    </row>
    <row r="1675" spans="1:10" ht="12.75" customHeight="1">
      <c r="A1675" s="1036" t="s">
        <v>1570</v>
      </c>
      <c r="B1675" s="997"/>
      <c r="C1675" s="997"/>
      <c r="D1675" s="997"/>
      <c r="E1675" s="997"/>
      <c r="F1675" s="997"/>
      <c r="G1675" s="998"/>
      <c r="H1675" s="808"/>
      <c r="I1675" s="690"/>
      <c r="J1675" s="690"/>
    </row>
    <row r="1676" spans="1:10" ht="12.75" customHeight="1">
      <c r="A1676" s="695" t="s">
        <v>1480</v>
      </c>
      <c r="B1676" s="696" t="s">
        <v>46</v>
      </c>
      <c r="C1676" s="697" t="s">
        <v>1803</v>
      </c>
      <c r="D1676" s="696" t="s">
        <v>141</v>
      </c>
      <c r="E1676" s="698" t="s">
        <v>106</v>
      </c>
      <c r="F1676" s="699" t="s">
        <v>1804</v>
      </c>
      <c r="G1676" s="699" t="s">
        <v>1805</v>
      </c>
      <c r="H1676" s="808"/>
      <c r="I1676" s="690"/>
      <c r="J1676" s="690" t="s">
        <v>1804</v>
      </c>
    </row>
    <row r="1677" spans="1:10" ht="12.75" customHeight="1">
      <c r="A1677" s="711" t="s">
        <v>116</v>
      </c>
      <c r="B1677" s="712">
        <v>88264</v>
      </c>
      <c r="C1677" s="702" t="s">
        <v>1738</v>
      </c>
      <c r="D1677" s="712" t="s">
        <v>1522</v>
      </c>
      <c r="E1677" s="803">
        <v>0.47599999999999998</v>
      </c>
      <c r="F1677" s="714">
        <f t="shared" ref="F1677:F1678" si="244">J1677-J1677*$K$7</f>
        <v>19.360367880000002</v>
      </c>
      <c r="G1677" s="714">
        <f t="shared" ref="G1677:G1678" si="245">TRUNC(E1677*F1677,2)</f>
        <v>9.2100000000000009</v>
      </c>
      <c r="H1677" s="808"/>
      <c r="I1677" s="690"/>
      <c r="J1677" s="690">
        <v>22.26</v>
      </c>
    </row>
    <row r="1678" spans="1:10" ht="12.75" customHeight="1">
      <c r="A1678" s="711" t="s">
        <v>116</v>
      </c>
      <c r="B1678" s="712">
        <v>88247</v>
      </c>
      <c r="C1678" s="702" t="s">
        <v>1750</v>
      </c>
      <c r="D1678" s="712" t="s">
        <v>1522</v>
      </c>
      <c r="E1678" s="803">
        <v>0.47599999999999998</v>
      </c>
      <c r="F1678" s="714">
        <f t="shared" si="244"/>
        <v>15.333480939999999</v>
      </c>
      <c r="G1678" s="714">
        <f t="shared" si="245"/>
        <v>7.29</v>
      </c>
      <c r="H1678" s="808"/>
      <c r="I1678" s="690"/>
      <c r="J1678" s="690">
        <v>17.63</v>
      </c>
    </row>
    <row r="1679" spans="1:10" ht="12.75" customHeight="1">
      <c r="A1679" s="711"/>
      <c r="B1679" s="712"/>
      <c r="C1679" s="702"/>
      <c r="D1679" s="420"/>
      <c r="E1679" s="803"/>
      <c r="F1679" s="714"/>
      <c r="G1679" s="714"/>
      <c r="H1679" s="808"/>
      <c r="I1679" s="690"/>
      <c r="J1679" s="690"/>
    </row>
    <row r="1680" spans="1:10" ht="12.75" customHeight="1">
      <c r="A1680" s="1035" t="s">
        <v>1806</v>
      </c>
      <c r="B1680" s="997"/>
      <c r="C1680" s="997"/>
      <c r="D1680" s="997"/>
      <c r="E1680" s="997"/>
      <c r="F1680" s="998"/>
      <c r="G1680" s="705">
        <f>SUM(G1677:G1679)</f>
        <v>16.5</v>
      </c>
      <c r="H1680" s="808"/>
      <c r="I1680" s="690"/>
      <c r="J1680" s="690"/>
    </row>
    <row r="1681" spans="1:10" ht="12.75" customHeight="1">
      <c r="A1681" s="706"/>
      <c r="B1681" s="707"/>
      <c r="C1681" s="707"/>
      <c r="D1681" s="707"/>
      <c r="E1681" s="708"/>
      <c r="F1681" s="709"/>
      <c r="G1681" s="710"/>
      <c r="H1681" s="808"/>
      <c r="I1681" s="690"/>
      <c r="J1681" s="690"/>
    </row>
    <row r="1682" spans="1:10" ht="12.75" customHeight="1">
      <c r="A1682" s="1036" t="s">
        <v>1807</v>
      </c>
      <c r="B1682" s="997"/>
      <c r="C1682" s="997"/>
      <c r="D1682" s="997"/>
      <c r="E1682" s="997"/>
      <c r="F1682" s="997"/>
      <c r="G1682" s="998"/>
      <c r="H1682" s="808"/>
      <c r="I1682" s="690"/>
      <c r="J1682" s="690"/>
    </row>
    <row r="1683" spans="1:10" ht="12.75" customHeight="1">
      <c r="A1683" s="695" t="s">
        <v>1480</v>
      </c>
      <c r="B1683" s="696" t="s">
        <v>46</v>
      </c>
      <c r="C1683" s="697" t="s">
        <v>1803</v>
      </c>
      <c r="D1683" s="696" t="s">
        <v>141</v>
      </c>
      <c r="E1683" s="698" t="s">
        <v>106</v>
      </c>
      <c r="F1683" s="699" t="s">
        <v>1804</v>
      </c>
      <c r="G1683" s="699" t="s">
        <v>1805</v>
      </c>
      <c r="H1683" s="808"/>
      <c r="I1683" s="690"/>
      <c r="J1683" s="690" t="s">
        <v>1804</v>
      </c>
    </row>
    <row r="1684" spans="1:10" ht="12.75" customHeight="1">
      <c r="A1684" s="721"/>
      <c r="B1684" s="420"/>
      <c r="C1684" s="420" t="str">
        <f>IF(B1684="","",IF(A1684="SINAPI",VLOOKUP(B1684,'Referência NÃO DESONERADO'!$A:$D,2,0),IF(A1684="COTAÇÃO",VLOOKUP(B1684,'Mapa Cotações'!$A:$N,2,0))))</f>
        <v/>
      </c>
      <c r="D1684" s="420" t="str">
        <f>IF(B1684="","",IF(A1684="SINAPI",VLOOKUP(B1684,'Referência NÃO DESONERADO'!$A:$D,3,0),IF(A1684="COTAÇÃO",VLOOKUP(B1684,'Mapa Cotações'!$A:$N,3,0))))</f>
        <v/>
      </c>
      <c r="E1684" s="722"/>
      <c r="F1684" s="714" t="str">
        <f>IF(B1684="","",IF('Planilha Orçamentária'!$H$2="NÃO DESONERADO",(IF(A1684="SINAPI",VLOOKUP(B1684,'Referência NÃO DESONERADO'!$A:$D,4,0),IF(A1684="ORSE",VLOOKUP(B1684,'Referência NÃO DESONERADO'!$F:$I,4,0),IF(A1684="COTAÇÃO",VLOOKUP(B1684,'Mapa Cotações'!$A:$N,13,0))))),(IF(A1684="SINAPI",VLOOKUP(B1684,'Referência DESONERADO'!$A:$D,4,0),IF(A1684="ORSE",VLOOKUP(B1684,'Referência DESONERADO'!$F:$I,4,0),IF(A1684="COTAÇÃO",VLOOKUP(B1684,'Mapa Cotações'!$A:$N,13,0)))))))</f>
        <v/>
      </c>
      <c r="G1684" s="714" t="str">
        <f>IF(D1684="","",E1684*F1684)</f>
        <v/>
      </c>
      <c r="H1684" s="808"/>
      <c r="I1684" s="690"/>
      <c r="J1684" s="690" t="s">
        <v>2</v>
      </c>
    </row>
    <row r="1685" spans="1:10" ht="12.75" customHeight="1">
      <c r="A1685" s="1035" t="s">
        <v>1806</v>
      </c>
      <c r="B1685" s="997"/>
      <c r="C1685" s="997"/>
      <c r="D1685" s="997"/>
      <c r="E1685" s="997"/>
      <c r="F1685" s="998"/>
      <c r="G1685" s="705">
        <f>SUM(G1684)</f>
        <v>0</v>
      </c>
      <c r="H1685" s="808"/>
      <c r="I1685" s="690"/>
      <c r="J1685" s="690"/>
    </row>
    <row r="1686" spans="1:10" ht="12.75" customHeight="1">
      <c r="A1686" s="706"/>
      <c r="B1686" s="707"/>
      <c r="C1686" s="707"/>
      <c r="D1686" s="707"/>
      <c r="E1686" s="708"/>
      <c r="F1686" s="709"/>
      <c r="G1686" s="715"/>
      <c r="H1686" s="808"/>
      <c r="I1686" s="690"/>
      <c r="J1686" s="690"/>
    </row>
    <row r="1687" spans="1:10" ht="12.75" customHeight="1">
      <c r="A1687" s="1037" t="s">
        <v>173</v>
      </c>
      <c r="B1687" s="997"/>
      <c r="C1687" s="997"/>
      <c r="D1687" s="997"/>
      <c r="E1687" s="997"/>
      <c r="F1687" s="1038"/>
      <c r="G1687" s="716">
        <f>SUM(G1673,G1680,G1685)</f>
        <v>29.71</v>
      </c>
      <c r="H1687" s="808"/>
      <c r="I1687" s="690"/>
      <c r="J1687" s="690"/>
    </row>
    <row r="1688" spans="1:10" ht="12.75" customHeight="1">
      <c r="A1688" s="757"/>
      <c r="B1688" s="757"/>
      <c r="C1688" s="758"/>
      <c r="D1688" s="757"/>
      <c r="E1688" s="759"/>
      <c r="F1688" s="760"/>
      <c r="G1688" s="760"/>
      <c r="H1688" s="689"/>
      <c r="I1688" s="690"/>
      <c r="J1688" s="690"/>
    </row>
    <row r="1689" spans="1:10" ht="12.75" customHeight="1">
      <c r="A1689" s="757"/>
      <c r="B1689" s="757"/>
      <c r="C1689" s="758"/>
      <c r="D1689" s="757"/>
      <c r="E1689" s="759"/>
      <c r="F1689" s="760"/>
      <c r="G1689" s="760"/>
      <c r="H1689" s="689"/>
      <c r="I1689" s="690"/>
      <c r="J1689" s="690"/>
    </row>
    <row r="1690" spans="1:10" ht="12.75" customHeight="1">
      <c r="A1690" s="686" t="s">
        <v>46</v>
      </c>
      <c r="B1690" s="687" t="s">
        <v>37</v>
      </c>
      <c r="C1690" s="1039" t="s">
        <v>105</v>
      </c>
      <c r="D1690" s="994"/>
      <c r="E1690" s="994"/>
      <c r="F1690" s="995"/>
      <c r="G1690" s="688" t="s">
        <v>40</v>
      </c>
      <c r="H1690" s="806"/>
      <c r="I1690" s="690"/>
      <c r="J1690" s="690"/>
    </row>
    <row r="1691" spans="1:10" ht="12.75" customHeight="1">
      <c r="A1691" s="807" t="s">
        <v>2166</v>
      </c>
      <c r="B1691" s="692" t="s">
        <v>1364</v>
      </c>
      <c r="C1691" s="1043" t="s">
        <v>2167</v>
      </c>
      <c r="D1691" s="997"/>
      <c r="E1691" s="998"/>
      <c r="F1691" s="693">
        <f>G1709</f>
        <v>33.29</v>
      </c>
      <c r="G1691" s="694" t="s">
        <v>164</v>
      </c>
      <c r="H1691" s="801">
        <v>45078</v>
      </c>
      <c r="I1691" s="690"/>
      <c r="J1691" s="690">
        <v>38.29</v>
      </c>
    </row>
    <row r="1692" spans="1:10" ht="12.75" customHeight="1">
      <c r="A1692" s="1036" t="s">
        <v>1802</v>
      </c>
      <c r="B1692" s="997"/>
      <c r="C1692" s="997"/>
      <c r="D1692" s="997"/>
      <c r="E1692" s="997"/>
      <c r="F1692" s="997"/>
      <c r="G1692" s="998"/>
      <c r="H1692" s="808"/>
      <c r="I1692" s="690"/>
      <c r="J1692" s="690"/>
    </row>
    <row r="1693" spans="1:10" ht="12.75" customHeight="1">
      <c r="A1693" s="695" t="s">
        <v>1480</v>
      </c>
      <c r="B1693" s="696" t="s">
        <v>46</v>
      </c>
      <c r="C1693" s="697" t="s">
        <v>1803</v>
      </c>
      <c r="D1693" s="696" t="s">
        <v>141</v>
      </c>
      <c r="E1693" s="698" t="s">
        <v>106</v>
      </c>
      <c r="F1693" s="699" t="s">
        <v>1804</v>
      </c>
      <c r="G1693" s="699" t="s">
        <v>1805</v>
      </c>
      <c r="H1693" s="808"/>
      <c r="I1693" s="690"/>
      <c r="J1693" s="690" t="s">
        <v>1804</v>
      </c>
    </row>
    <row r="1694" spans="1:10" ht="12.75" customHeight="1">
      <c r="A1694" s="711" t="s">
        <v>1033</v>
      </c>
      <c r="B1694" s="712">
        <v>215</v>
      </c>
      <c r="C1694" s="702" t="s">
        <v>2168</v>
      </c>
      <c r="D1694" s="712" t="s">
        <v>164</v>
      </c>
      <c r="E1694" s="802">
        <v>1.1000000000000001</v>
      </c>
      <c r="F1694" s="714">
        <f t="shared" ref="F1694" si="246">J1694-J1694*$K$7</f>
        <v>15.27259928</v>
      </c>
      <c r="G1694" s="714">
        <f>TRUNC(E1694*F1694,2)</f>
        <v>16.79</v>
      </c>
      <c r="H1694" s="808"/>
      <c r="I1694" s="690"/>
      <c r="J1694" s="690">
        <v>17.559999999999999</v>
      </c>
    </row>
    <row r="1695" spans="1:10" ht="12.75" customHeight="1">
      <c r="A1695" s="1035" t="s">
        <v>1806</v>
      </c>
      <c r="B1695" s="997"/>
      <c r="C1695" s="997"/>
      <c r="D1695" s="997"/>
      <c r="E1695" s="997"/>
      <c r="F1695" s="998"/>
      <c r="G1695" s="705">
        <f>SUM(G1694)</f>
        <v>16.79</v>
      </c>
      <c r="H1695" s="808"/>
      <c r="I1695" s="690"/>
      <c r="J1695" s="690"/>
    </row>
    <row r="1696" spans="1:10" ht="12.75" customHeight="1">
      <c r="A1696" s="706"/>
      <c r="B1696" s="707"/>
      <c r="C1696" s="707"/>
      <c r="D1696" s="707"/>
      <c r="E1696" s="708"/>
      <c r="F1696" s="709"/>
      <c r="G1696" s="710"/>
      <c r="H1696" s="808"/>
      <c r="I1696" s="690"/>
      <c r="J1696" s="690"/>
    </row>
    <row r="1697" spans="1:10" ht="12.75" customHeight="1">
      <c r="A1697" s="1036" t="s">
        <v>1570</v>
      </c>
      <c r="B1697" s="997"/>
      <c r="C1697" s="997"/>
      <c r="D1697" s="997"/>
      <c r="E1697" s="997"/>
      <c r="F1697" s="997"/>
      <c r="G1697" s="998"/>
      <c r="H1697" s="808"/>
      <c r="I1697" s="690"/>
      <c r="J1697" s="690"/>
    </row>
    <row r="1698" spans="1:10" ht="12.75" customHeight="1">
      <c r="A1698" s="695" t="s">
        <v>1480</v>
      </c>
      <c r="B1698" s="696" t="s">
        <v>46</v>
      </c>
      <c r="C1698" s="697" t="s">
        <v>1803</v>
      </c>
      <c r="D1698" s="696" t="s">
        <v>141</v>
      </c>
      <c r="E1698" s="698" t="s">
        <v>106</v>
      </c>
      <c r="F1698" s="699" t="s">
        <v>1804</v>
      </c>
      <c r="G1698" s="699" t="s">
        <v>1805</v>
      </c>
      <c r="H1698" s="808"/>
      <c r="I1698" s="690"/>
      <c r="J1698" s="690" t="s">
        <v>1804</v>
      </c>
    </row>
    <row r="1699" spans="1:10" ht="12.75" customHeight="1">
      <c r="A1699" s="711" t="s">
        <v>116</v>
      </c>
      <c r="B1699" s="712">
        <v>88264</v>
      </c>
      <c r="C1699" s="702" t="s">
        <v>1738</v>
      </c>
      <c r="D1699" s="712" t="s">
        <v>1522</v>
      </c>
      <c r="E1699" s="803">
        <v>0.47599999999999998</v>
      </c>
      <c r="F1699" s="714">
        <f t="shared" ref="F1699:F1700" si="247">J1699-J1699*$K$7</f>
        <v>19.360367880000002</v>
      </c>
      <c r="G1699" s="714">
        <f t="shared" ref="G1699:G1700" si="248">TRUNC(E1699*F1699,2)</f>
        <v>9.2100000000000009</v>
      </c>
      <c r="H1699" s="808"/>
      <c r="I1699" s="690"/>
      <c r="J1699" s="690">
        <v>22.26</v>
      </c>
    </row>
    <row r="1700" spans="1:10" ht="12.75" customHeight="1">
      <c r="A1700" s="711" t="s">
        <v>116</v>
      </c>
      <c r="B1700" s="712">
        <v>88247</v>
      </c>
      <c r="C1700" s="702" t="s">
        <v>1750</v>
      </c>
      <c r="D1700" s="712" t="s">
        <v>1522</v>
      </c>
      <c r="E1700" s="803">
        <v>0.47599999999999998</v>
      </c>
      <c r="F1700" s="714">
        <f t="shared" si="247"/>
        <v>15.333480939999999</v>
      </c>
      <c r="G1700" s="714">
        <f t="shared" si="248"/>
        <v>7.29</v>
      </c>
      <c r="H1700" s="808"/>
      <c r="I1700" s="690"/>
      <c r="J1700" s="690">
        <v>17.63</v>
      </c>
    </row>
    <row r="1701" spans="1:10" ht="12.75" customHeight="1">
      <c r="A1701" s="711"/>
      <c r="B1701" s="712"/>
      <c r="C1701" s="702"/>
      <c r="D1701" s="420"/>
      <c r="E1701" s="803"/>
      <c r="F1701" s="714"/>
      <c r="G1701" s="714"/>
      <c r="H1701" s="808"/>
      <c r="I1701" s="690"/>
      <c r="J1701" s="690"/>
    </row>
    <row r="1702" spans="1:10" ht="12.75" customHeight="1">
      <c r="A1702" s="1035" t="s">
        <v>1806</v>
      </c>
      <c r="B1702" s="997"/>
      <c r="C1702" s="997"/>
      <c r="D1702" s="997"/>
      <c r="E1702" s="997"/>
      <c r="F1702" s="998"/>
      <c r="G1702" s="705">
        <f>SUM(G1699:G1701)</f>
        <v>16.5</v>
      </c>
      <c r="H1702" s="808"/>
      <c r="I1702" s="690"/>
      <c r="J1702" s="690"/>
    </row>
    <row r="1703" spans="1:10" ht="12.75" customHeight="1">
      <c r="A1703" s="706"/>
      <c r="B1703" s="707"/>
      <c r="C1703" s="707"/>
      <c r="D1703" s="707"/>
      <c r="E1703" s="708"/>
      <c r="F1703" s="709"/>
      <c r="G1703" s="710"/>
      <c r="H1703" s="808"/>
      <c r="I1703" s="690"/>
      <c r="J1703" s="690"/>
    </row>
    <row r="1704" spans="1:10" ht="12.75" customHeight="1">
      <c r="A1704" s="1036" t="s">
        <v>1807</v>
      </c>
      <c r="B1704" s="997"/>
      <c r="C1704" s="997"/>
      <c r="D1704" s="997"/>
      <c r="E1704" s="997"/>
      <c r="F1704" s="997"/>
      <c r="G1704" s="998"/>
      <c r="H1704" s="808"/>
      <c r="I1704" s="690"/>
      <c r="J1704" s="690"/>
    </row>
    <row r="1705" spans="1:10" ht="12.75" customHeight="1">
      <c r="A1705" s="695" t="s">
        <v>1480</v>
      </c>
      <c r="B1705" s="696" t="s">
        <v>46</v>
      </c>
      <c r="C1705" s="697" t="s">
        <v>1803</v>
      </c>
      <c r="D1705" s="696" t="s">
        <v>141</v>
      </c>
      <c r="E1705" s="698" t="s">
        <v>106</v>
      </c>
      <c r="F1705" s="699" t="s">
        <v>1804</v>
      </c>
      <c r="G1705" s="699" t="s">
        <v>1805</v>
      </c>
      <c r="H1705" s="808"/>
      <c r="I1705" s="690"/>
      <c r="J1705" s="690" t="s">
        <v>1804</v>
      </c>
    </row>
    <row r="1706" spans="1:10" ht="12.75" customHeight="1">
      <c r="A1706" s="721"/>
      <c r="B1706" s="420"/>
      <c r="C1706" s="420" t="str">
        <f>IF(B1706="","",IF(A1706="SINAPI",VLOOKUP(B1706,'Referência NÃO DESONERADO'!$A:$D,2,0),IF(A1706="COTAÇÃO",VLOOKUP(B1706,'Mapa Cotações'!$A:$N,2,0))))</f>
        <v/>
      </c>
      <c r="D1706" s="420" t="str">
        <f>IF(B1706="","",IF(A1706="SINAPI",VLOOKUP(B1706,'Referência NÃO DESONERADO'!$A:$D,3,0),IF(A1706="COTAÇÃO",VLOOKUP(B1706,'Mapa Cotações'!$A:$N,3,0))))</f>
        <v/>
      </c>
      <c r="E1706" s="722"/>
      <c r="F1706" s="714" t="str">
        <f>IF(B1706="","",IF('Planilha Orçamentária'!$H$2="NÃO DESONERADO",(IF(A1706="SINAPI",VLOOKUP(B1706,'Referência NÃO DESONERADO'!$A:$D,4,0),IF(A1706="ORSE",VLOOKUP(B1706,'Referência NÃO DESONERADO'!$F:$I,4,0),IF(A1706="COTAÇÃO",VLOOKUP(B1706,'Mapa Cotações'!$A:$N,13,0))))),(IF(A1706="SINAPI",VLOOKUP(B1706,'Referência DESONERADO'!$A:$D,4,0),IF(A1706="ORSE",VLOOKUP(B1706,'Referência DESONERADO'!$F:$I,4,0),IF(A1706="COTAÇÃO",VLOOKUP(B1706,'Mapa Cotações'!$A:$N,13,0)))))))</f>
        <v/>
      </c>
      <c r="G1706" s="714" t="str">
        <f>IF(D1706="","",E1706*F1706)</f>
        <v/>
      </c>
      <c r="H1706" s="808"/>
      <c r="I1706" s="690"/>
      <c r="J1706" s="690" t="s">
        <v>2</v>
      </c>
    </row>
    <row r="1707" spans="1:10" ht="12.75" customHeight="1">
      <c r="A1707" s="1035" t="s">
        <v>1806</v>
      </c>
      <c r="B1707" s="997"/>
      <c r="C1707" s="997"/>
      <c r="D1707" s="997"/>
      <c r="E1707" s="997"/>
      <c r="F1707" s="998"/>
      <c r="G1707" s="705">
        <f>SUM(G1706)</f>
        <v>0</v>
      </c>
      <c r="H1707" s="808"/>
      <c r="I1707" s="690"/>
      <c r="J1707" s="690"/>
    </row>
    <row r="1708" spans="1:10" ht="12.75" customHeight="1">
      <c r="A1708" s="706"/>
      <c r="B1708" s="707"/>
      <c r="C1708" s="707"/>
      <c r="D1708" s="707"/>
      <c r="E1708" s="708"/>
      <c r="F1708" s="709"/>
      <c r="G1708" s="715"/>
      <c r="H1708" s="808"/>
      <c r="I1708" s="690"/>
      <c r="J1708" s="690"/>
    </row>
    <row r="1709" spans="1:10" ht="12.75" customHeight="1">
      <c r="A1709" s="1037" t="s">
        <v>173</v>
      </c>
      <c r="B1709" s="997"/>
      <c r="C1709" s="997"/>
      <c r="D1709" s="997"/>
      <c r="E1709" s="997"/>
      <c r="F1709" s="1038"/>
      <c r="G1709" s="805">
        <f>SUM(G1695,G1702,G1707)</f>
        <v>33.29</v>
      </c>
      <c r="H1709" s="808"/>
      <c r="I1709" s="690"/>
      <c r="J1709" s="690"/>
    </row>
    <row r="1710" spans="1:10" ht="12.75" customHeight="1">
      <c r="A1710" s="757"/>
      <c r="B1710" s="757"/>
      <c r="C1710" s="758"/>
      <c r="D1710" s="757"/>
      <c r="E1710" s="759"/>
      <c r="F1710" s="760"/>
      <c r="G1710" s="760"/>
      <c r="H1710" s="689"/>
      <c r="I1710" s="690"/>
      <c r="J1710" s="690"/>
    </row>
    <row r="1711" spans="1:10" ht="12.75" customHeight="1">
      <c r="A1711" s="757"/>
      <c r="B1711" s="757"/>
      <c r="C1711" s="758"/>
      <c r="D1711" s="757"/>
      <c r="E1711" s="759"/>
      <c r="F1711" s="760"/>
      <c r="G1711" s="760"/>
      <c r="H1711" s="689"/>
      <c r="I1711" s="690"/>
      <c r="J1711" s="690"/>
    </row>
    <row r="1712" spans="1:10" ht="12.75" customHeight="1">
      <c r="A1712" s="723" t="s">
        <v>46</v>
      </c>
      <c r="B1712" s="724" t="s">
        <v>37</v>
      </c>
      <c r="C1712" s="1025" t="s">
        <v>105</v>
      </c>
      <c r="D1712" s="1026"/>
      <c r="E1712" s="1026"/>
      <c r="F1712" s="1022"/>
      <c r="G1712" s="725" t="s">
        <v>40</v>
      </c>
      <c r="H1712" s="689"/>
      <c r="I1712" s="690"/>
      <c r="J1712" s="690"/>
    </row>
    <row r="1713" spans="1:10" ht="12.75" customHeight="1">
      <c r="A1713" s="726" t="s">
        <v>2169</v>
      </c>
      <c r="B1713" s="775" t="s">
        <v>97</v>
      </c>
      <c r="C1713" s="1027" t="str">
        <f>VLOOKUP(B1713,'Memória de Cálculo'!$A:$J,2,0)</f>
        <v>PINTURA FAIXA DEMARCAÇÃO ESTACIONAMENTO</v>
      </c>
      <c r="D1713" s="1015"/>
      <c r="E1713" s="1016"/>
      <c r="F1713" s="728">
        <f>G1732</f>
        <v>24.009999999999998</v>
      </c>
      <c r="G1713" s="729" t="s">
        <v>122</v>
      </c>
      <c r="H1713" s="777" t="s">
        <v>1891</v>
      </c>
      <c r="I1713" s="690"/>
      <c r="J1713" s="690">
        <v>27.610000000000003</v>
      </c>
    </row>
    <row r="1714" spans="1:10" ht="12.75" customHeight="1">
      <c r="A1714" s="1028" t="s">
        <v>1802</v>
      </c>
      <c r="B1714" s="1015"/>
      <c r="C1714" s="1015"/>
      <c r="D1714" s="1015"/>
      <c r="E1714" s="1015"/>
      <c r="F1714" s="1015"/>
      <c r="G1714" s="1029"/>
      <c r="H1714" s="689"/>
      <c r="I1714" s="690"/>
      <c r="J1714" s="690"/>
    </row>
    <row r="1715" spans="1:10" ht="12.75" customHeight="1">
      <c r="A1715" s="732" t="s">
        <v>1480</v>
      </c>
      <c r="B1715" s="732" t="s">
        <v>46</v>
      </c>
      <c r="C1715" s="733" t="s">
        <v>1803</v>
      </c>
      <c r="D1715" s="732" t="s">
        <v>141</v>
      </c>
      <c r="E1715" s="734" t="s">
        <v>106</v>
      </c>
      <c r="F1715" s="735" t="s">
        <v>1804</v>
      </c>
      <c r="G1715" s="735" t="s">
        <v>1805</v>
      </c>
      <c r="H1715" s="689"/>
      <c r="I1715" s="690"/>
      <c r="J1715" s="690" t="s">
        <v>1804</v>
      </c>
    </row>
    <row r="1716" spans="1:10" ht="12.75" customHeight="1">
      <c r="A1716" s="736" t="s">
        <v>1033</v>
      </c>
      <c r="B1716" s="771" t="s">
        <v>2170</v>
      </c>
      <c r="C1716" s="737" t="s">
        <v>2171</v>
      </c>
      <c r="D1716" s="736" t="s">
        <v>2172</v>
      </c>
      <c r="E1716" s="738">
        <v>0.16</v>
      </c>
      <c r="F1716" s="739">
        <f t="shared" ref="F1716" si="249">J1716-J1716*$K$7</f>
        <v>18.351471800000002</v>
      </c>
      <c r="G1716" s="739">
        <f>IF(D1716="","",TRUNC(E1716*F1716,2))</f>
        <v>2.93</v>
      </c>
      <c r="H1716" s="689"/>
      <c r="I1716" s="690"/>
      <c r="J1716" s="690">
        <v>21.1</v>
      </c>
    </row>
    <row r="1717" spans="1:10" ht="12.75" customHeight="1">
      <c r="A1717" s="736"/>
      <c r="B1717" s="736"/>
      <c r="C1717" s="737" t="str">
        <f>IF(B1717="","",IF(A1717="SINAPI",VLOOKUP(B1717,'Referência NÃO DESONERADO'!$A:$D,2,0),IF(A1717="COTAÇÃO",VLOOKUP(B1717,'Mapa Cotações'!$A:$N,2,0))))</f>
        <v/>
      </c>
      <c r="D1717" s="736" t="str">
        <f>IF(B1717="","",IF(A1717="SINAPI",VLOOKUP(B1717,'Referência NÃO DESONERADO'!$A:$D,3,0),IF(A1717="COTAÇÃO",VLOOKUP(B1717,'Mapa Cotações'!$A:$N,3,0))))</f>
        <v/>
      </c>
      <c r="E1717" s="738"/>
      <c r="F1717" s="739" t="str">
        <f>IF(B1717="","",IF('Planilha Orçamentária'!$H$2="NÃO DESONERADO",(IF(A1717="SINAPI",VLOOKUP(B1717,'Referência NÃO DESONERADO'!$A:$D,4,0),IF(A1717="ORSE",VLOOKUP(B1717,'Referência NÃO DESONERADO'!$F:$I,4,0),IF(A1717="COTAÇÃO",VLOOKUP(B1717,'Mapa Cotações'!$A:$N,13,0))))),(IF(A1717="SINAPI",VLOOKUP(B1717,'Referência DESONERADO'!$A:$D,4,0),IF(A1717="ORSE",VLOOKUP(B1717,'Referência DESONERADO'!$F:$I,4,0),IF(A1717="COTAÇÃO",VLOOKUP(B1717,'Mapa Cotações'!$A:$N,13,0)))))))</f>
        <v/>
      </c>
      <c r="G1717" s="739" t="str">
        <f>IF(D1717="","",E1717*F1717)</f>
        <v/>
      </c>
      <c r="H1717" s="689"/>
      <c r="I1717" s="690"/>
      <c r="J1717" s="690" t="s">
        <v>2</v>
      </c>
    </row>
    <row r="1718" spans="1:10" ht="12.75" customHeight="1">
      <c r="A1718" s="1030" t="s">
        <v>1806</v>
      </c>
      <c r="B1718" s="982"/>
      <c r="C1718" s="982"/>
      <c r="D1718" s="982"/>
      <c r="E1718" s="982"/>
      <c r="F1718" s="983"/>
      <c r="G1718" s="740">
        <f>IF(F1716="","",(SUM(G1716:G1717)))</f>
        <v>2.93</v>
      </c>
      <c r="H1718" s="689"/>
      <c r="I1718" s="690"/>
      <c r="J1718" s="690"/>
    </row>
    <row r="1719" spans="1:10" ht="12.75" customHeight="1">
      <c r="A1719" s="741"/>
      <c r="B1719" s="742"/>
      <c r="C1719" s="743"/>
      <c r="D1719" s="744"/>
      <c r="E1719" s="745"/>
      <c r="F1719" s="746"/>
      <c r="G1719" s="747"/>
      <c r="H1719" s="689"/>
      <c r="I1719" s="690"/>
      <c r="J1719" s="690"/>
    </row>
    <row r="1720" spans="1:10" ht="12.75" customHeight="1">
      <c r="A1720" s="1031" t="s">
        <v>1570</v>
      </c>
      <c r="B1720" s="982"/>
      <c r="C1720" s="982"/>
      <c r="D1720" s="982"/>
      <c r="E1720" s="982"/>
      <c r="F1720" s="982"/>
      <c r="G1720" s="983"/>
      <c r="H1720" s="689"/>
      <c r="I1720" s="690"/>
      <c r="J1720" s="690"/>
    </row>
    <row r="1721" spans="1:10" ht="12.75" customHeight="1">
      <c r="A1721" s="732" t="s">
        <v>1480</v>
      </c>
      <c r="B1721" s="732" t="s">
        <v>46</v>
      </c>
      <c r="C1721" s="733" t="s">
        <v>1803</v>
      </c>
      <c r="D1721" s="732" t="s">
        <v>141</v>
      </c>
      <c r="E1721" s="734" t="s">
        <v>106</v>
      </c>
      <c r="F1721" s="735" t="s">
        <v>1804</v>
      </c>
      <c r="G1721" s="735" t="s">
        <v>1805</v>
      </c>
      <c r="H1721" s="689"/>
      <c r="I1721" s="690"/>
      <c r="J1721" s="690" t="s">
        <v>1804</v>
      </c>
    </row>
    <row r="1722" spans="1:10" ht="12.75" customHeight="1">
      <c r="A1722" s="736" t="s">
        <v>116</v>
      </c>
      <c r="B1722" s="771" t="s">
        <v>2032</v>
      </c>
      <c r="C1722" s="737" t="s">
        <v>1695</v>
      </c>
      <c r="D1722" s="736" t="s">
        <v>1788</v>
      </c>
      <c r="E1722" s="738">
        <v>0.59899999999999998</v>
      </c>
      <c r="F1722" s="739">
        <f t="shared" ref="F1722:F1723" si="250">J1722-J1722*$K$7</f>
        <v>20.186618980000002</v>
      </c>
      <c r="G1722" s="739">
        <f t="shared" ref="G1722:G1723" si="251">IF(D1722="","",TRUNC(E1722*F1722,2))</f>
        <v>12.09</v>
      </c>
      <c r="H1722" s="689"/>
      <c r="I1722" s="690"/>
      <c r="J1722" s="690">
        <v>23.21</v>
      </c>
    </row>
    <row r="1723" spans="1:10" ht="12.75" customHeight="1">
      <c r="A1723" s="736" t="s">
        <v>116</v>
      </c>
      <c r="B1723" s="736">
        <v>88316</v>
      </c>
      <c r="C1723" s="737" t="s">
        <v>1617</v>
      </c>
      <c r="D1723" s="736" t="s">
        <v>1788</v>
      </c>
      <c r="E1723" s="738">
        <v>0.59899999999999998</v>
      </c>
      <c r="F1723" s="739">
        <f t="shared" si="250"/>
        <v>15.02037526</v>
      </c>
      <c r="G1723" s="739">
        <f t="shared" si="251"/>
        <v>8.99</v>
      </c>
      <c r="H1723" s="689"/>
      <c r="I1723" s="690"/>
      <c r="J1723" s="690">
        <v>17.27</v>
      </c>
    </row>
    <row r="1724" spans="1:10" ht="12.75" customHeight="1">
      <c r="A1724" s="1030" t="s">
        <v>1806</v>
      </c>
      <c r="B1724" s="982"/>
      <c r="C1724" s="982"/>
      <c r="D1724" s="982"/>
      <c r="E1724" s="982"/>
      <c r="F1724" s="983"/>
      <c r="G1724" s="740">
        <f>IF(F1722="","",(SUM(G1722:G1723)))</f>
        <v>21.08</v>
      </c>
      <c r="H1724" s="689"/>
      <c r="I1724" s="690"/>
      <c r="J1724" s="690"/>
    </row>
    <row r="1725" spans="1:10" ht="12.75" customHeight="1">
      <c r="A1725" s="741"/>
      <c r="B1725" s="742"/>
      <c r="C1725" s="748"/>
      <c r="D1725" s="742"/>
      <c r="E1725" s="749"/>
      <c r="F1725" s="750"/>
      <c r="G1725" s="747"/>
      <c r="H1725" s="689"/>
      <c r="I1725" s="690"/>
      <c r="J1725" s="690"/>
    </row>
    <row r="1726" spans="1:10" ht="12.75" customHeight="1">
      <c r="A1726" s="1031" t="s">
        <v>1807</v>
      </c>
      <c r="B1726" s="982"/>
      <c r="C1726" s="982"/>
      <c r="D1726" s="982"/>
      <c r="E1726" s="982"/>
      <c r="F1726" s="982"/>
      <c r="G1726" s="983"/>
      <c r="H1726" s="689"/>
      <c r="I1726" s="690"/>
      <c r="J1726" s="690"/>
    </row>
    <row r="1727" spans="1:10" ht="12.75" customHeight="1">
      <c r="A1727" s="732" t="s">
        <v>1480</v>
      </c>
      <c r="B1727" s="732" t="s">
        <v>46</v>
      </c>
      <c r="C1727" s="733" t="s">
        <v>1803</v>
      </c>
      <c r="D1727" s="732" t="s">
        <v>141</v>
      </c>
      <c r="E1727" s="734" t="s">
        <v>106</v>
      </c>
      <c r="F1727" s="735" t="s">
        <v>1804</v>
      </c>
      <c r="G1727" s="735" t="s">
        <v>1805</v>
      </c>
      <c r="H1727" s="689"/>
      <c r="I1727" s="690"/>
      <c r="J1727" s="690" t="s">
        <v>1804</v>
      </c>
    </row>
    <row r="1728" spans="1:10" ht="12.75" customHeight="1">
      <c r="A1728" s="736"/>
      <c r="B1728" s="736"/>
      <c r="C1728" s="737"/>
      <c r="D1728" s="736"/>
      <c r="E1728" s="738"/>
      <c r="F1728" s="739"/>
      <c r="G1728" s="739" t="str">
        <f t="shared" ref="G1728:G1729" si="252">IF(D1728="","",E1728*F1728)</f>
        <v/>
      </c>
      <c r="H1728" s="689"/>
      <c r="I1728" s="690"/>
      <c r="J1728" s="690"/>
    </row>
    <row r="1729" spans="1:10" ht="12.75" customHeight="1">
      <c r="A1729" s="736"/>
      <c r="B1729" s="736"/>
      <c r="C1729" s="737" t="str">
        <f>IF(B1729="","",IF(A1729="SINAPI",VLOOKUP(B1729,'Referência NÃO DESONERADO'!$A:$D,2,0),IF(A1729="COTAÇÃO",VLOOKUP(B1729,'Mapa Cotações'!$A:$N,2,0))))</f>
        <v/>
      </c>
      <c r="D1729" s="736" t="str">
        <f>IF(B1729="","",IF(A1729="SINAPI",VLOOKUP(B1729,'Referência NÃO DESONERADO'!$A:$D,3,0),IF(A1729="COTAÇÃO",VLOOKUP(B1729,'Mapa Cotações'!$A:$N,3,0))))</f>
        <v/>
      </c>
      <c r="E1729" s="738"/>
      <c r="F1729" s="739" t="str">
        <f>IF(B1729="","",IF('Planilha Orçamentária'!$H$2="NÃO DESONERADO",(IF(A1729="SINAPI",VLOOKUP(B1729,'Referência NÃO DESONERADO'!$A:$D,4,0),IF(A1729="ORSE",VLOOKUP(B1729,'Referência NÃO DESONERADO'!$F:$I,4,0),IF(A1729="COTAÇÃO",VLOOKUP(B1729,'Mapa Cotações'!$A:$N,13,0))))),(IF(A1729="SINAPI",VLOOKUP(B1729,'Referência DESONERADO'!$A:$D,4,0),IF(A1729="ORSE",VLOOKUP(B1729,'Referência DESONERADO'!$F:$I,4,0),IF(A1729="COTAÇÃO",VLOOKUP(B1729,'Mapa Cotações'!$A:$N,13,0)))))))</f>
        <v/>
      </c>
      <c r="G1729" s="739" t="str">
        <f t="shared" si="252"/>
        <v/>
      </c>
      <c r="H1729" s="689"/>
      <c r="I1729" s="690"/>
      <c r="J1729" s="690" t="s">
        <v>2</v>
      </c>
    </row>
    <row r="1730" spans="1:10" ht="12.75" customHeight="1">
      <c r="A1730" s="1030" t="s">
        <v>1806</v>
      </c>
      <c r="B1730" s="982"/>
      <c r="C1730" s="982"/>
      <c r="D1730" s="982"/>
      <c r="E1730" s="982"/>
      <c r="F1730" s="983"/>
      <c r="G1730" s="740" t="str">
        <f>IF(F1728="","",(SUM(G1728:G1729)))</f>
        <v/>
      </c>
      <c r="H1730" s="689"/>
      <c r="I1730" s="690"/>
      <c r="J1730" s="690"/>
    </row>
    <row r="1731" spans="1:10" ht="12.75" customHeight="1">
      <c r="A1731" s="741"/>
      <c r="B1731" s="742"/>
      <c r="C1731" s="751"/>
      <c r="D1731" s="752"/>
      <c r="E1731" s="753"/>
      <c r="F1731" s="754"/>
      <c r="G1731" s="755"/>
      <c r="H1731" s="689"/>
      <c r="I1731" s="690"/>
      <c r="J1731" s="690"/>
    </row>
    <row r="1732" spans="1:10" ht="12.75" customHeight="1">
      <c r="A1732" s="1032" t="s">
        <v>173</v>
      </c>
      <c r="B1732" s="982"/>
      <c r="C1732" s="982"/>
      <c r="D1732" s="982"/>
      <c r="E1732" s="982"/>
      <c r="F1732" s="1033"/>
      <c r="G1732" s="756">
        <f>SUM(G1718,G1724,G1730)</f>
        <v>24.009999999999998</v>
      </c>
      <c r="H1732" s="689"/>
      <c r="I1732" s="690"/>
      <c r="J1732" s="690"/>
    </row>
    <row r="1733" spans="1:10" ht="12.75" customHeight="1">
      <c r="I1733" s="690"/>
      <c r="J1733" s="690"/>
    </row>
    <row r="1734" spans="1:10" ht="12.75" customHeight="1">
      <c r="I1734" s="690"/>
      <c r="J1734" s="690"/>
    </row>
    <row r="1735" spans="1:10" ht="12.75" customHeight="1">
      <c r="A1735" s="723" t="s">
        <v>46</v>
      </c>
      <c r="B1735" s="724" t="s">
        <v>37</v>
      </c>
      <c r="C1735" s="1025" t="s">
        <v>105</v>
      </c>
      <c r="D1735" s="1026"/>
      <c r="E1735" s="1026"/>
      <c r="F1735" s="1022"/>
      <c r="G1735" s="725" t="s">
        <v>40</v>
      </c>
      <c r="H1735" s="689"/>
      <c r="I1735" s="690"/>
      <c r="J1735" s="690"/>
    </row>
    <row r="1736" spans="1:10" ht="12.75" customHeight="1">
      <c r="A1736" s="726" t="s">
        <v>2173</v>
      </c>
      <c r="B1736" s="768" t="s">
        <v>1417</v>
      </c>
      <c r="C1736" s="1027" t="s">
        <v>2174</v>
      </c>
      <c r="D1736" s="1015"/>
      <c r="E1736" s="1016"/>
      <c r="F1736" s="728">
        <f>G1756</f>
        <v>131.74191104779999</v>
      </c>
      <c r="G1736" s="729" t="s">
        <v>164</v>
      </c>
      <c r="H1736" s="813" t="s">
        <v>1891</v>
      </c>
      <c r="I1736" s="690"/>
      <c r="J1736" s="690">
        <v>151.47310000000002</v>
      </c>
    </row>
    <row r="1737" spans="1:10" ht="12.75" customHeight="1">
      <c r="A1737" s="1028" t="s">
        <v>1802</v>
      </c>
      <c r="B1737" s="1015"/>
      <c r="C1737" s="1015"/>
      <c r="D1737" s="1015"/>
      <c r="E1737" s="1015"/>
      <c r="F1737" s="1015"/>
      <c r="G1737" s="1029"/>
      <c r="H1737" s="689"/>
      <c r="I1737" s="690"/>
      <c r="J1737" s="690"/>
    </row>
    <row r="1738" spans="1:10" ht="12.75" customHeight="1">
      <c r="A1738" s="732" t="s">
        <v>1480</v>
      </c>
      <c r="B1738" s="732" t="s">
        <v>46</v>
      </c>
      <c r="C1738" s="733" t="s">
        <v>1803</v>
      </c>
      <c r="D1738" s="732" t="s">
        <v>141</v>
      </c>
      <c r="E1738" s="734" t="s">
        <v>106</v>
      </c>
      <c r="F1738" s="735" t="s">
        <v>1804</v>
      </c>
      <c r="G1738" s="735" t="s">
        <v>1805</v>
      </c>
      <c r="H1738" s="689"/>
      <c r="I1738" s="690"/>
      <c r="J1738" s="690" t="s">
        <v>1804</v>
      </c>
    </row>
    <row r="1739" spans="1:10" ht="12.75" customHeight="1">
      <c r="A1739" s="736" t="s">
        <v>129</v>
      </c>
      <c r="B1739" s="736">
        <v>12729</v>
      </c>
      <c r="C1739" s="737" t="s">
        <v>2175</v>
      </c>
      <c r="D1739" s="736" t="s">
        <v>164</v>
      </c>
      <c r="E1739" s="738">
        <v>1</v>
      </c>
      <c r="F1739" s="739">
        <f t="shared" ref="F1739:F1740" si="253">J1739-J1739*$K$7</f>
        <v>105.0208635</v>
      </c>
      <c r="G1739" s="739">
        <f t="shared" ref="G1739:G1740" si="254">IF(D1739="","",E1739*F1739)</f>
        <v>105.0208635</v>
      </c>
      <c r="H1739" s="689"/>
      <c r="I1739" s="690"/>
      <c r="J1739" s="690">
        <v>120.75</v>
      </c>
    </row>
    <row r="1740" spans="1:10" ht="12.75" customHeight="1">
      <c r="A1740" s="736" t="s">
        <v>129</v>
      </c>
      <c r="B1740" s="736">
        <v>12743</v>
      </c>
      <c r="C1740" s="737" t="s">
        <v>2176</v>
      </c>
      <c r="D1740" s="736" t="s">
        <v>1607</v>
      </c>
      <c r="E1740" s="738">
        <v>0.13</v>
      </c>
      <c r="F1740" s="739">
        <f t="shared" si="253"/>
        <v>66.073995859999997</v>
      </c>
      <c r="G1740" s="739">
        <f t="shared" si="254"/>
        <v>8.5896194617999999</v>
      </c>
      <c r="H1740" s="689"/>
      <c r="I1740" s="690"/>
      <c r="J1740" s="690">
        <v>75.97</v>
      </c>
    </row>
    <row r="1741" spans="1:10" ht="12.75" customHeight="1">
      <c r="A1741" s="1030" t="s">
        <v>1806</v>
      </c>
      <c r="B1741" s="982"/>
      <c r="C1741" s="982"/>
      <c r="D1741" s="982"/>
      <c r="E1741" s="982"/>
      <c r="F1741" s="983"/>
      <c r="G1741" s="740">
        <f>IF(F1739="","",(SUM(G1739:G1740)))</f>
        <v>113.6104829618</v>
      </c>
      <c r="H1741" s="689"/>
      <c r="I1741" s="690"/>
      <c r="J1741" s="690"/>
    </row>
    <row r="1742" spans="1:10" ht="12.75" customHeight="1">
      <c r="A1742" s="741"/>
      <c r="B1742" s="742"/>
      <c r="C1742" s="743"/>
      <c r="D1742" s="744"/>
      <c r="E1742" s="745"/>
      <c r="F1742" s="746"/>
      <c r="G1742" s="747"/>
      <c r="H1742" s="689"/>
      <c r="I1742" s="690"/>
      <c r="J1742" s="690"/>
    </row>
    <row r="1743" spans="1:10" ht="12.75" customHeight="1">
      <c r="A1743" s="1031" t="s">
        <v>1570</v>
      </c>
      <c r="B1743" s="982"/>
      <c r="C1743" s="982"/>
      <c r="D1743" s="982"/>
      <c r="E1743" s="982"/>
      <c r="F1743" s="982"/>
      <c r="G1743" s="983"/>
      <c r="H1743" s="689"/>
      <c r="I1743" s="690"/>
      <c r="J1743" s="690"/>
    </row>
    <row r="1744" spans="1:10" ht="12.75" customHeight="1">
      <c r="A1744" s="732" t="s">
        <v>1480</v>
      </c>
      <c r="B1744" s="732" t="s">
        <v>46</v>
      </c>
      <c r="C1744" s="733" t="s">
        <v>1803</v>
      </c>
      <c r="D1744" s="732" t="s">
        <v>141</v>
      </c>
      <c r="E1744" s="734" t="s">
        <v>106</v>
      </c>
      <c r="F1744" s="735" t="s">
        <v>1804</v>
      </c>
      <c r="G1744" s="735" t="s">
        <v>1805</v>
      </c>
      <c r="H1744" s="689"/>
      <c r="I1744" s="690"/>
      <c r="J1744" s="690" t="s">
        <v>1804</v>
      </c>
    </row>
    <row r="1745" spans="1:10" ht="12.75" customHeight="1">
      <c r="A1745" s="736" t="s">
        <v>129</v>
      </c>
      <c r="B1745" s="736">
        <v>10549</v>
      </c>
      <c r="C1745" s="737" t="s">
        <v>1867</v>
      </c>
      <c r="D1745" s="736" t="s">
        <v>1788</v>
      </c>
      <c r="E1745" s="738">
        <v>0.6</v>
      </c>
      <c r="F1745" s="739">
        <f t="shared" ref="F1745:F1748" si="255">J1745-J1745*$K$7</f>
        <v>3.3137017800000002</v>
      </c>
      <c r="G1745" s="739">
        <f t="shared" ref="G1745:G1748" si="256">IF(D1745="","",E1745*F1745)</f>
        <v>1.9882210680000001</v>
      </c>
      <c r="H1745" s="689"/>
      <c r="I1745" s="690"/>
      <c r="J1745" s="690">
        <v>3.81</v>
      </c>
    </row>
    <row r="1746" spans="1:10" ht="12.75" customHeight="1">
      <c r="A1746" s="736" t="s">
        <v>129</v>
      </c>
      <c r="B1746" s="736">
        <v>10550</v>
      </c>
      <c r="C1746" s="737" t="s">
        <v>1953</v>
      </c>
      <c r="D1746" s="736" t="s">
        <v>1788</v>
      </c>
      <c r="E1746" s="738">
        <v>0.5</v>
      </c>
      <c r="F1746" s="739">
        <f t="shared" si="255"/>
        <v>3.2267279800000002</v>
      </c>
      <c r="G1746" s="739">
        <f t="shared" si="256"/>
        <v>1.6133639900000001</v>
      </c>
      <c r="H1746" s="689"/>
      <c r="I1746" s="690"/>
      <c r="J1746" s="690">
        <v>3.71</v>
      </c>
    </row>
    <row r="1747" spans="1:10" ht="12.75" customHeight="1">
      <c r="A1747" s="736" t="s">
        <v>116</v>
      </c>
      <c r="B1747" s="736">
        <v>4750</v>
      </c>
      <c r="C1747" s="737" t="str">
        <f>IF(B1747="","",IF(A1747="SINAPI",VLOOKUP(B1747,'Referência NÃO DESONERADO'!$A:$D,2,0),IF(A1747="COTAÇÃO",VLOOKUP(B1747,'Mapa Cotações'!$A:$N,2,0))))</f>
        <v xml:space="preserve">PEDREIRO (HORISTA)                                                                                                                                                                                                                                                                                                                                                                                                                                                                                        </v>
      </c>
      <c r="D1747" s="736" t="s">
        <v>1522</v>
      </c>
      <c r="E1747" s="738">
        <v>0.5</v>
      </c>
      <c r="F1747" s="739">
        <f t="shared" si="255"/>
        <v>15.79444208</v>
      </c>
      <c r="G1747" s="739">
        <f t="shared" si="256"/>
        <v>7.8972210399999998</v>
      </c>
      <c r="H1747" s="689"/>
      <c r="I1747" s="690"/>
      <c r="J1747" s="690">
        <v>18.16</v>
      </c>
    </row>
    <row r="1748" spans="1:10" ht="12.75" customHeight="1">
      <c r="A1748" s="736" t="s">
        <v>116</v>
      </c>
      <c r="B1748" s="736">
        <v>6111</v>
      </c>
      <c r="C1748" s="737" t="s">
        <v>1870</v>
      </c>
      <c r="D1748" s="736" t="s">
        <v>1788</v>
      </c>
      <c r="E1748" s="738">
        <v>0.6</v>
      </c>
      <c r="F1748" s="739">
        <f t="shared" si="255"/>
        <v>11.054369980000001</v>
      </c>
      <c r="G1748" s="739">
        <f t="shared" si="256"/>
        <v>6.6326219880000004</v>
      </c>
      <c r="H1748" s="689"/>
      <c r="I1748" s="690"/>
      <c r="J1748" s="690">
        <v>12.71</v>
      </c>
    </row>
    <row r="1749" spans="1:10" ht="12.75" customHeight="1">
      <c r="A1749" s="1030" t="s">
        <v>1806</v>
      </c>
      <c r="B1749" s="982"/>
      <c r="C1749" s="982"/>
      <c r="D1749" s="982"/>
      <c r="E1749" s="982"/>
      <c r="F1749" s="983"/>
      <c r="G1749" s="740">
        <f>SUM(G1745:G1748)</f>
        <v>18.131428086</v>
      </c>
      <c r="H1749" s="689"/>
      <c r="I1749" s="690"/>
      <c r="J1749" s="690"/>
    </row>
    <row r="1750" spans="1:10" ht="12.75" customHeight="1">
      <c r="A1750" s="741"/>
      <c r="B1750" s="742"/>
      <c r="C1750" s="748"/>
      <c r="D1750" s="742"/>
      <c r="E1750" s="749"/>
      <c r="F1750" s="750"/>
      <c r="G1750" s="747"/>
      <c r="H1750" s="689"/>
      <c r="I1750" s="690"/>
      <c r="J1750" s="690"/>
    </row>
    <row r="1751" spans="1:10" ht="12.75" customHeight="1">
      <c r="A1751" s="1031" t="s">
        <v>1807</v>
      </c>
      <c r="B1751" s="982"/>
      <c r="C1751" s="982"/>
      <c r="D1751" s="982"/>
      <c r="E1751" s="982"/>
      <c r="F1751" s="982"/>
      <c r="G1751" s="983"/>
      <c r="H1751" s="689"/>
      <c r="I1751" s="690"/>
      <c r="J1751" s="690"/>
    </row>
    <row r="1752" spans="1:10" ht="12.75" customHeight="1">
      <c r="A1752" s="732" t="s">
        <v>1480</v>
      </c>
      <c r="B1752" s="732" t="s">
        <v>46</v>
      </c>
      <c r="C1752" s="733" t="s">
        <v>1803</v>
      </c>
      <c r="D1752" s="732" t="s">
        <v>141</v>
      </c>
      <c r="E1752" s="734" t="s">
        <v>106</v>
      </c>
      <c r="F1752" s="735" t="s">
        <v>1804</v>
      </c>
      <c r="G1752" s="735" t="s">
        <v>1805</v>
      </c>
      <c r="H1752" s="689"/>
      <c r="I1752" s="690"/>
      <c r="J1752" s="690" t="s">
        <v>1804</v>
      </c>
    </row>
    <row r="1753" spans="1:10" ht="12.75" customHeight="1">
      <c r="A1753" s="736"/>
      <c r="B1753" s="736"/>
      <c r="C1753" s="737" t="str">
        <f>IF(B1753="","",IF(A1753="SINAPI",VLOOKUP(B1753,'Referência NÃO DESONERADO'!$A:$D,2,0),IF(A1753="COTAÇÃO",VLOOKUP(B1753,'Mapa Cotações'!$A:$N,2,0))))</f>
        <v/>
      </c>
      <c r="D1753" s="736" t="str">
        <f>IF(B1753="","",IF(A1753="SINAPI",VLOOKUP(B1753,'Referência NÃO DESONERADO'!$A:$D,3,0),IF(A1753="COTAÇÃO",VLOOKUP(B1753,'Mapa Cotações'!$A:$N,3,0))))</f>
        <v/>
      </c>
      <c r="E1753" s="738"/>
      <c r="F1753" s="739" t="str">
        <f>IF(B1753="","",IF('Planilha Orçamentária'!$H$2="NÃO DESONERADO",(IF(A1753="SINAPI",VLOOKUP(B1753,'Referência NÃO DESONERADO'!$A:$D,4,0),IF(A1753="ORSE",VLOOKUP(B1753,'Referência NÃO DESONERADO'!$F:$I,4,0),IF(A1753="COTAÇÃO",VLOOKUP(B1753,'Mapa Cotações'!$A:$N,13,0))))),(IF(A1753="SINAPI",VLOOKUP(B1753,'Referência DESONERADO'!$A:$D,4,0),IF(A1753="ORSE",VLOOKUP(B1753,'Referência DESONERADO'!$F:$I,4,0),IF(A1753="COTAÇÃO",VLOOKUP(B1753,'Mapa Cotações'!$A:$N,13,0)))))))</f>
        <v/>
      </c>
      <c r="G1753" s="739" t="str">
        <f>IF(D1753="","",E1753*F1753)</f>
        <v/>
      </c>
      <c r="H1753" s="689"/>
      <c r="I1753" s="690"/>
      <c r="J1753" s="690" t="s">
        <v>2</v>
      </c>
    </row>
    <row r="1754" spans="1:10" ht="12.75" customHeight="1">
      <c r="A1754" s="1030" t="s">
        <v>1806</v>
      </c>
      <c r="B1754" s="982"/>
      <c r="C1754" s="982"/>
      <c r="D1754" s="982"/>
      <c r="E1754" s="982"/>
      <c r="F1754" s="983"/>
      <c r="G1754" s="740"/>
      <c r="H1754" s="689"/>
      <c r="I1754" s="690"/>
      <c r="J1754" s="690"/>
    </row>
    <row r="1755" spans="1:10" ht="12.75" customHeight="1">
      <c r="A1755" s="741"/>
      <c r="B1755" s="742"/>
      <c r="C1755" s="751"/>
      <c r="D1755" s="752"/>
      <c r="E1755" s="753"/>
      <c r="F1755" s="754"/>
      <c r="G1755" s="755"/>
      <c r="H1755" s="689"/>
      <c r="I1755" s="690"/>
      <c r="J1755" s="690"/>
    </row>
    <row r="1756" spans="1:10" ht="12.75" customHeight="1">
      <c r="A1756" s="1032" t="s">
        <v>173</v>
      </c>
      <c r="B1756" s="982"/>
      <c r="C1756" s="982"/>
      <c r="D1756" s="982"/>
      <c r="E1756" s="982"/>
      <c r="F1756" s="1033"/>
      <c r="G1756" s="756">
        <f>SUM(G1741,G1749,G1754)</f>
        <v>131.74191104779999</v>
      </c>
      <c r="I1756" s="690"/>
      <c r="J1756" s="690"/>
    </row>
    <row r="1757" spans="1:10" ht="12.75" customHeight="1">
      <c r="I1757" s="690"/>
      <c r="J1757" s="690"/>
    </row>
    <row r="1758" spans="1:10" ht="12.75" customHeight="1">
      <c r="I1758" s="690"/>
      <c r="J1758" s="690"/>
    </row>
    <row r="1759" spans="1:10" ht="12.75" customHeight="1">
      <c r="A1759" s="723" t="s">
        <v>46</v>
      </c>
      <c r="B1759" s="724" t="s">
        <v>37</v>
      </c>
      <c r="C1759" s="1025" t="s">
        <v>105</v>
      </c>
      <c r="D1759" s="1026"/>
      <c r="E1759" s="1026"/>
      <c r="F1759" s="1022"/>
      <c r="G1759" s="725" t="s">
        <v>40</v>
      </c>
      <c r="H1759" s="689"/>
      <c r="I1759" s="690"/>
      <c r="J1759" s="690"/>
    </row>
    <row r="1760" spans="1:10" ht="12.75" customHeight="1">
      <c r="A1760" s="726" t="s">
        <v>2177</v>
      </c>
      <c r="B1760" s="768" t="s">
        <v>1419</v>
      </c>
      <c r="C1760" s="1027" t="s">
        <v>2174</v>
      </c>
      <c r="D1760" s="1015"/>
      <c r="E1760" s="1016"/>
      <c r="F1760" s="728">
        <f>G1780</f>
        <v>142.9789260078</v>
      </c>
      <c r="G1760" s="729" t="s">
        <v>164</v>
      </c>
      <c r="H1760" s="813" t="s">
        <v>1891</v>
      </c>
      <c r="I1760" s="690"/>
      <c r="J1760" s="690">
        <v>164.3931</v>
      </c>
    </row>
    <row r="1761" spans="1:10" ht="12.75" customHeight="1">
      <c r="A1761" s="1028" t="s">
        <v>1802</v>
      </c>
      <c r="B1761" s="1015"/>
      <c r="C1761" s="1015"/>
      <c r="D1761" s="1015"/>
      <c r="E1761" s="1015"/>
      <c r="F1761" s="1015"/>
      <c r="G1761" s="1029"/>
      <c r="H1761" s="689"/>
      <c r="I1761" s="690"/>
      <c r="J1761" s="690"/>
    </row>
    <row r="1762" spans="1:10" ht="12.75" customHeight="1">
      <c r="A1762" s="732" t="s">
        <v>1480</v>
      </c>
      <c r="B1762" s="732" t="s">
        <v>46</v>
      </c>
      <c r="C1762" s="733" t="s">
        <v>1803</v>
      </c>
      <c r="D1762" s="732" t="s">
        <v>141</v>
      </c>
      <c r="E1762" s="734" t="s">
        <v>106</v>
      </c>
      <c r="F1762" s="735" t="s">
        <v>1804</v>
      </c>
      <c r="G1762" s="735" t="s">
        <v>1805</v>
      </c>
      <c r="H1762" s="689"/>
      <c r="I1762" s="690"/>
      <c r="J1762" s="690" t="s">
        <v>1804</v>
      </c>
    </row>
    <row r="1763" spans="1:10" ht="12.75" customHeight="1">
      <c r="A1763" s="736" t="s">
        <v>129</v>
      </c>
      <c r="B1763" s="736">
        <v>12729</v>
      </c>
      <c r="C1763" s="737" t="s">
        <v>2175</v>
      </c>
      <c r="D1763" s="736" t="s">
        <v>1522</v>
      </c>
      <c r="E1763" s="738">
        <v>1</v>
      </c>
      <c r="F1763" s="739">
        <f t="shared" ref="F1763:F1764" si="257">J1763-J1763*$K$7</f>
        <v>116.25787845999999</v>
      </c>
      <c r="G1763" s="739">
        <f t="shared" ref="G1763:G1764" si="258">IF(D1763="","",E1763*F1763)</f>
        <v>116.25787845999999</v>
      </c>
      <c r="H1763" s="689"/>
      <c r="I1763" s="690"/>
      <c r="J1763" s="690">
        <v>133.66999999999999</v>
      </c>
    </row>
    <row r="1764" spans="1:10" ht="12.75" customHeight="1">
      <c r="A1764" s="736" t="s">
        <v>129</v>
      </c>
      <c r="B1764" s="736">
        <v>12743</v>
      </c>
      <c r="C1764" s="737" t="s">
        <v>2176</v>
      </c>
      <c r="D1764" s="736" t="s">
        <v>1522</v>
      </c>
      <c r="E1764" s="738">
        <v>0.13</v>
      </c>
      <c r="F1764" s="739">
        <f t="shared" si="257"/>
        <v>66.073995859999997</v>
      </c>
      <c r="G1764" s="739">
        <f t="shared" si="258"/>
        <v>8.5896194617999999</v>
      </c>
      <c r="H1764" s="689"/>
      <c r="I1764" s="690"/>
      <c r="J1764" s="690">
        <v>75.97</v>
      </c>
    </row>
    <row r="1765" spans="1:10" ht="12.75" customHeight="1">
      <c r="A1765" s="1030" t="s">
        <v>1806</v>
      </c>
      <c r="B1765" s="982"/>
      <c r="C1765" s="982"/>
      <c r="D1765" s="982"/>
      <c r="E1765" s="982"/>
      <c r="F1765" s="983"/>
      <c r="G1765" s="740">
        <f>IF(F1763="","",(SUM(G1763:G1764)))</f>
        <v>124.84749792179998</v>
      </c>
      <c r="H1765" s="689"/>
      <c r="I1765" s="690"/>
      <c r="J1765" s="690"/>
    </row>
    <row r="1766" spans="1:10" ht="12.75" customHeight="1">
      <c r="A1766" s="741"/>
      <c r="B1766" s="742"/>
      <c r="C1766" s="743"/>
      <c r="D1766" s="744"/>
      <c r="E1766" s="745"/>
      <c r="F1766" s="746"/>
      <c r="G1766" s="747"/>
      <c r="H1766" s="689"/>
      <c r="I1766" s="690"/>
      <c r="J1766" s="690"/>
    </row>
    <row r="1767" spans="1:10" ht="12.75" customHeight="1">
      <c r="A1767" s="1031" t="s">
        <v>1570</v>
      </c>
      <c r="B1767" s="982"/>
      <c r="C1767" s="982"/>
      <c r="D1767" s="982"/>
      <c r="E1767" s="982"/>
      <c r="F1767" s="982"/>
      <c r="G1767" s="983"/>
      <c r="H1767" s="689"/>
      <c r="I1767" s="690"/>
      <c r="J1767" s="690"/>
    </row>
    <row r="1768" spans="1:10" ht="12.75" customHeight="1">
      <c r="A1768" s="732" t="s">
        <v>1480</v>
      </c>
      <c r="B1768" s="732" t="s">
        <v>46</v>
      </c>
      <c r="C1768" s="733" t="s">
        <v>1803</v>
      </c>
      <c r="D1768" s="732" t="s">
        <v>141</v>
      </c>
      <c r="E1768" s="734" t="s">
        <v>106</v>
      </c>
      <c r="F1768" s="735" t="s">
        <v>1804</v>
      </c>
      <c r="G1768" s="735" t="s">
        <v>1805</v>
      </c>
      <c r="H1768" s="689"/>
      <c r="I1768" s="690"/>
      <c r="J1768" s="690" t="s">
        <v>1804</v>
      </c>
    </row>
    <row r="1769" spans="1:10" ht="12.75" customHeight="1">
      <c r="A1769" s="736" t="s">
        <v>129</v>
      </c>
      <c r="B1769" s="736">
        <v>10549</v>
      </c>
      <c r="C1769" s="737" t="s">
        <v>1867</v>
      </c>
      <c r="D1769" s="736" t="s">
        <v>1788</v>
      </c>
      <c r="E1769" s="738">
        <v>0.6</v>
      </c>
      <c r="F1769" s="739">
        <f t="shared" ref="F1769:F1772" si="259">J1769-J1769*$K$7</f>
        <v>3.3137017800000002</v>
      </c>
      <c r="G1769" s="739">
        <f t="shared" ref="G1769:G1772" si="260">IF(D1769="","",E1769*F1769)</f>
        <v>1.9882210680000001</v>
      </c>
      <c r="H1769" s="689"/>
      <c r="I1769" s="690"/>
      <c r="J1769" s="690">
        <v>3.81</v>
      </c>
    </row>
    <row r="1770" spans="1:10" ht="12.75" customHeight="1">
      <c r="A1770" s="736" t="s">
        <v>129</v>
      </c>
      <c r="B1770" s="736">
        <v>10550</v>
      </c>
      <c r="C1770" s="737" t="s">
        <v>1953</v>
      </c>
      <c r="D1770" s="736" t="s">
        <v>1788</v>
      </c>
      <c r="E1770" s="738">
        <v>0.5</v>
      </c>
      <c r="F1770" s="739">
        <f t="shared" si="259"/>
        <v>3.2267279800000002</v>
      </c>
      <c r="G1770" s="739">
        <f t="shared" si="260"/>
        <v>1.6133639900000001</v>
      </c>
      <c r="H1770" s="689"/>
      <c r="I1770" s="690"/>
      <c r="J1770" s="690">
        <v>3.71</v>
      </c>
    </row>
    <row r="1771" spans="1:10" ht="12.75" customHeight="1">
      <c r="A1771" s="736" t="s">
        <v>116</v>
      </c>
      <c r="B1771" s="736">
        <v>4750</v>
      </c>
      <c r="C1771" s="737" t="str">
        <f>IF(B1771="","",IF(A1771="SINAPI",VLOOKUP(B1771,'Referência NÃO DESONERADO'!$A:$D,2,0),IF(A1771="COTAÇÃO",VLOOKUP(B1771,'Mapa Cotações'!$A:$N,2,0))))</f>
        <v xml:space="preserve">PEDREIRO (HORISTA)                                                                                                                                                                                                                                                                                                                                                                                                                                                                                        </v>
      </c>
      <c r="D1771" s="736" t="s">
        <v>1522</v>
      </c>
      <c r="E1771" s="738">
        <v>0.5</v>
      </c>
      <c r="F1771" s="739">
        <f t="shared" si="259"/>
        <v>15.79444208</v>
      </c>
      <c r="G1771" s="739">
        <f t="shared" si="260"/>
        <v>7.8972210399999998</v>
      </c>
      <c r="H1771" s="689"/>
      <c r="I1771" s="690"/>
      <c r="J1771" s="690">
        <v>18.16</v>
      </c>
    </row>
    <row r="1772" spans="1:10" ht="12.75" customHeight="1">
      <c r="A1772" s="736" t="s">
        <v>116</v>
      </c>
      <c r="B1772" s="736">
        <v>6111</v>
      </c>
      <c r="C1772" s="737" t="s">
        <v>1870</v>
      </c>
      <c r="D1772" s="736" t="s">
        <v>1522</v>
      </c>
      <c r="E1772" s="738">
        <v>0.6</v>
      </c>
      <c r="F1772" s="739">
        <f t="shared" si="259"/>
        <v>11.054369980000001</v>
      </c>
      <c r="G1772" s="739">
        <f t="shared" si="260"/>
        <v>6.6326219880000004</v>
      </c>
      <c r="H1772" s="689"/>
      <c r="I1772" s="690"/>
      <c r="J1772" s="690">
        <v>12.71</v>
      </c>
    </row>
    <row r="1773" spans="1:10" ht="12.75" customHeight="1">
      <c r="A1773" s="1030" t="s">
        <v>1806</v>
      </c>
      <c r="B1773" s="982"/>
      <c r="C1773" s="982"/>
      <c r="D1773" s="982"/>
      <c r="E1773" s="982"/>
      <c r="F1773" s="983"/>
      <c r="G1773" s="740">
        <f>SUM(G1769:G1772)</f>
        <v>18.131428086</v>
      </c>
      <c r="H1773" s="689"/>
      <c r="I1773" s="690"/>
      <c r="J1773" s="690"/>
    </row>
    <row r="1774" spans="1:10" ht="12.75" customHeight="1">
      <c r="A1774" s="741"/>
      <c r="B1774" s="742"/>
      <c r="C1774" s="748"/>
      <c r="D1774" s="742"/>
      <c r="E1774" s="749"/>
      <c r="F1774" s="750"/>
      <c r="G1774" s="747"/>
      <c r="H1774" s="689"/>
      <c r="I1774" s="690"/>
      <c r="J1774" s="690"/>
    </row>
    <row r="1775" spans="1:10" ht="12.75" customHeight="1">
      <c r="A1775" s="1031" t="s">
        <v>1807</v>
      </c>
      <c r="B1775" s="982"/>
      <c r="C1775" s="982"/>
      <c r="D1775" s="982"/>
      <c r="E1775" s="982"/>
      <c r="F1775" s="982"/>
      <c r="G1775" s="983"/>
      <c r="H1775" s="689"/>
      <c r="I1775" s="690"/>
      <c r="J1775" s="690"/>
    </row>
    <row r="1776" spans="1:10" ht="12.75" customHeight="1">
      <c r="A1776" s="732" t="s">
        <v>1480</v>
      </c>
      <c r="B1776" s="732" t="s">
        <v>46</v>
      </c>
      <c r="C1776" s="733" t="s">
        <v>1803</v>
      </c>
      <c r="D1776" s="732" t="s">
        <v>141</v>
      </c>
      <c r="E1776" s="734" t="s">
        <v>106</v>
      </c>
      <c r="F1776" s="735" t="s">
        <v>1804</v>
      </c>
      <c r="G1776" s="735" t="s">
        <v>1805</v>
      </c>
      <c r="H1776" s="689"/>
      <c r="I1776" s="690"/>
      <c r="J1776" s="690" t="s">
        <v>1804</v>
      </c>
    </row>
    <row r="1777" spans="1:10" ht="12.75" customHeight="1">
      <c r="A1777" s="736"/>
      <c r="B1777" s="736"/>
      <c r="C1777" s="737" t="str">
        <f>IF(B1777="","",IF(A1777="SINAPI",VLOOKUP(B1777,'Referência NÃO DESONERADO'!$A:$D,2,0),IF(A1777="COTAÇÃO",VLOOKUP(B1777,'Mapa Cotações'!$A:$N,2,0))))</f>
        <v/>
      </c>
      <c r="D1777" s="736" t="str">
        <f>IF(B1777="","",IF(A1777="SINAPI",VLOOKUP(B1777,'Referência NÃO DESONERADO'!$A:$D,3,0),IF(A1777="COTAÇÃO",VLOOKUP(B1777,'Mapa Cotações'!$A:$N,3,0))))</f>
        <v/>
      </c>
      <c r="E1777" s="738"/>
      <c r="F1777" s="739" t="str">
        <f>IF(B1777="","",IF('Planilha Orçamentária'!$H$2="NÃO DESONERADO",(IF(A1777="SINAPI",VLOOKUP(B1777,'Referência NÃO DESONERADO'!$A:$D,4,0),IF(A1777="ORSE",VLOOKUP(B1777,'Referência NÃO DESONERADO'!$F:$I,4,0),IF(A1777="COTAÇÃO",VLOOKUP(B1777,'Mapa Cotações'!$A:$N,13,0))))),(IF(A1777="SINAPI",VLOOKUP(B1777,'Referência DESONERADO'!$A:$D,4,0),IF(A1777="ORSE",VLOOKUP(B1777,'Referência DESONERADO'!$F:$I,4,0),IF(A1777="COTAÇÃO",VLOOKUP(B1777,'Mapa Cotações'!$A:$N,13,0)))))))</f>
        <v/>
      </c>
      <c r="G1777" s="739" t="str">
        <f>IF(D1777="","",E1777*F1777)</f>
        <v/>
      </c>
      <c r="H1777" s="689"/>
      <c r="I1777" s="690"/>
      <c r="J1777" s="690" t="s">
        <v>2</v>
      </c>
    </row>
    <row r="1778" spans="1:10" ht="12.75" customHeight="1">
      <c r="A1778" s="1030" t="s">
        <v>1806</v>
      </c>
      <c r="B1778" s="982"/>
      <c r="C1778" s="982"/>
      <c r="D1778" s="982"/>
      <c r="E1778" s="982"/>
      <c r="F1778" s="983"/>
      <c r="G1778" s="740"/>
      <c r="H1778" s="689"/>
      <c r="I1778" s="690"/>
      <c r="J1778" s="690"/>
    </row>
    <row r="1779" spans="1:10" ht="12.75" customHeight="1">
      <c r="A1779" s="741"/>
      <c r="B1779" s="742"/>
      <c r="C1779" s="751"/>
      <c r="D1779" s="752"/>
      <c r="E1779" s="753"/>
      <c r="F1779" s="754"/>
      <c r="G1779" s="755"/>
      <c r="H1779" s="689"/>
      <c r="I1779" s="690"/>
      <c r="J1779" s="690"/>
    </row>
    <row r="1780" spans="1:10" ht="12.75" customHeight="1">
      <c r="A1780" s="1032" t="s">
        <v>173</v>
      </c>
      <c r="B1780" s="982"/>
      <c r="C1780" s="982"/>
      <c r="D1780" s="982"/>
      <c r="E1780" s="982"/>
      <c r="F1780" s="1033"/>
      <c r="G1780" s="756">
        <f>SUM(G1765,G1773,G1778)</f>
        <v>142.9789260078</v>
      </c>
      <c r="H1780" s="689"/>
      <c r="I1780" s="690"/>
      <c r="J1780" s="690"/>
    </row>
    <row r="1781" spans="1:10" ht="12.75" customHeight="1">
      <c r="I1781" s="690"/>
      <c r="J1781" s="690"/>
    </row>
    <row r="1782" spans="1:10" ht="12.75" customHeight="1">
      <c r="I1782" s="690"/>
      <c r="J1782" s="690"/>
    </row>
    <row r="1783" spans="1:10" ht="12.75" customHeight="1">
      <c r="A1783" s="723" t="s">
        <v>46</v>
      </c>
      <c r="B1783" s="724" t="s">
        <v>37</v>
      </c>
      <c r="C1783" s="1025" t="s">
        <v>105</v>
      </c>
      <c r="D1783" s="1026"/>
      <c r="E1783" s="1026"/>
      <c r="F1783" s="1022"/>
      <c r="G1783" s="725" t="s">
        <v>40</v>
      </c>
      <c r="H1783" s="689"/>
      <c r="I1783" s="690"/>
      <c r="J1783" s="690"/>
    </row>
    <row r="1784" spans="1:10" ht="12.75" customHeight="1">
      <c r="A1784" s="726" t="s">
        <v>2178</v>
      </c>
      <c r="B1784" s="768" t="s">
        <v>1421</v>
      </c>
      <c r="C1784" s="1027" t="s">
        <v>2179</v>
      </c>
      <c r="D1784" s="1015"/>
      <c r="E1784" s="1016"/>
      <c r="F1784" s="728">
        <f>G1802</f>
        <v>12.238605240800002</v>
      </c>
      <c r="G1784" s="729" t="s">
        <v>164</v>
      </c>
      <c r="H1784" s="813" t="s">
        <v>1891</v>
      </c>
      <c r="I1784" s="690"/>
      <c r="J1784" s="690">
        <v>14.0716</v>
      </c>
    </row>
    <row r="1785" spans="1:10" ht="12.75" customHeight="1">
      <c r="A1785" s="1028" t="s">
        <v>1802</v>
      </c>
      <c r="B1785" s="1015"/>
      <c r="C1785" s="1015"/>
      <c r="D1785" s="1015"/>
      <c r="E1785" s="1015"/>
      <c r="F1785" s="1015"/>
      <c r="G1785" s="1029"/>
      <c r="H1785" s="689"/>
      <c r="I1785" s="690"/>
      <c r="J1785" s="690"/>
    </row>
    <row r="1786" spans="1:10" ht="12.75" customHeight="1">
      <c r="A1786" s="732" t="s">
        <v>1480</v>
      </c>
      <c r="B1786" s="732" t="s">
        <v>46</v>
      </c>
      <c r="C1786" s="733" t="s">
        <v>1803</v>
      </c>
      <c r="D1786" s="732" t="s">
        <v>141</v>
      </c>
      <c r="E1786" s="734" t="s">
        <v>106</v>
      </c>
      <c r="F1786" s="735" t="s">
        <v>1804</v>
      </c>
      <c r="G1786" s="735" t="s">
        <v>1805</v>
      </c>
      <c r="H1786" s="689"/>
      <c r="I1786" s="690"/>
      <c r="J1786" s="690" t="s">
        <v>1804</v>
      </c>
    </row>
    <row r="1787" spans="1:10" ht="12.75" customHeight="1">
      <c r="A1787" s="736" t="s">
        <v>129</v>
      </c>
      <c r="B1787" s="736">
        <v>976</v>
      </c>
      <c r="C1787" s="737" t="s">
        <v>2180</v>
      </c>
      <c r="D1787" s="736" t="s">
        <v>164</v>
      </c>
      <c r="E1787" s="738">
        <v>1</v>
      </c>
      <c r="F1787" s="739">
        <f t="shared" ref="F1787" si="261">J1787-J1787*$K$7</f>
        <v>11.089159500000001</v>
      </c>
      <c r="G1787" s="739">
        <f>IF(D1787="","",E1787*F1787)</f>
        <v>11.089159500000001</v>
      </c>
      <c r="H1787" s="689"/>
      <c r="I1787" s="690"/>
      <c r="J1787" s="690">
        <v>12.75</v>
      </c>
    </row>
    <row r="1788" spans="1:10" ht="12.75" customHeight="1">
      <c r="A1788" s="736"/>
      <c r="B1788" s="736"/>
      <c r="C1788" s="737"/>
      <c r="D1788" s="736"/>
      <c r="E1788" s="738"/>
      <c r="F1788" s="739"/>
      <c r="G1788" s="739"/>
      <c r="H1788" s="689"/>
      <c r="I1788" s="690"/>
      <c r="J1788" s="690"/>
    </row>
    <row r="1789" spans="1:10" ht="12.75" customHeight="1">
      <c r="A1789" s="1030" t="s">
        <v>1806</v>
      </c>
      <c r="B1789" s="982"/>
      <c r="C1789" s="982"/>
      <c r="D1789" s="982"/>
      <c r="E1789" s="982"/>
      <c r="F1789" s="983"/>
      <c r="G1789" s="740">
        <f>IF(F1787="","",(SUM(G1787:G1788)))</f>
        <v>11.089159500000001</v>
      </c>
      <c r="H1789" s="689"/>
      <c r="I1789" s="690"/>
      <c r="J1789" s="690"/>
    </row>
    <row r="1790" spans="1:10" ht="12.75" customHeight="1">
      <c r="A1790" s="741"/>
      <c r="B1790" s="742"/>
      <c r="C1790" s="743"/>
      <c r="D1790" s="744"/>
      <c r="E1790" s="745"/>
      <c r="F1790" s="746"/>
      <c r="G1790" s="747"/>
      <c r="H1790" s="689"/>
      <c r="I1790" s="690"/>
      <c r="J1790" s="690"/>
    </row>
    <row r="1791" spans="1:10" ht="12.75" customHeight="1">
      <c r="A1791" s="1031" t="s">
        <v>1570</v>
      </c>
      <c r="B1791" s="982"/>
      <c r="C1791" s="982"/>
      <c r="D1791" s="982"/>
      <c r="E1791" s="982"/>
      <c r="F1791" s="982"/>
      <c r="G1791" s="983"/>
      <c r="H1791" s="689"/>
      <c r="I1791" s="690"/>
      <c r="J1791" s="690"/>
    </row>
    <row r="1792" spans="1:10" ht="12.75" customHeight="1">
      <c r="A1792" s="732" t="s">
        <v>1480</v>
      </c>
      <c r="B1792" s="732" t="s">
        <v>46</v>
      </c>
      <c r="C1792" s="733" t="s">
        <v>1803</v>
      </c>
      <c r="D1792" s="732" t="s">
        <v>141</v>
      </c>
      <c r="E1792" s="734" t="s">
        <v>106</v>
      </c>
      <c r="F1792" s="735" t="s">
        <v>1804</v>
      </c>
      <c r="G1792" s="735" t="s">
        <v>1805</v>
      </c>
      <c r="H1792" s="689"/>
      <c r="I1792" s="690"/>
      <c r="J1792" s="690" t="s">
        <v>1804</v>
      </c>
    </row>
    <row r="1793" spans="1:10" ht="12.75" customHeight="1">
      <c r="A1793" s="736" t="s">
        <v>129</v>
      </c>
      <c r="B1793" s="736">
        <v>10549</v>
      </c>
      <c r="C1793" s="737" t="s">
        <v>1867</v>
      </c>
      <c r="D1793" s="736" t="s">
        <v>1788</v>
      </c>
      <c r="E1793" s="738">
        <v>0.08</v>
      </c>
      <c r="F1793" s="739">
        <f t="shared" ref="F1793:F1794" si="262">J1793-J1793*$K$7</f>
        <v>3.3137017800000002</v>
      </c>
      <c r="G1793" s="739">
        <f t="shared" ref="G1793:G1794" si="263">IF(D1793="","",E1793*F1793)</f>
        <v>0.26509614240000001</v>
      </c>
      <c r="H1793" s="689"/>
      <c r="I1793" s="690"/>
      <c r="J1793" s="690">
        <v>3.81</v>
      </c>
    </row>
    <row r="1794" spans="1:10" ht="12.75" customHeight="1">
      <c r="A1794" s="736" t="s">
        <v>116</v>
      </c>
      <c r="B1794" s="736">
        <v>6111</v>
      </c>
      <c r="C1794" s="737" t="s">
        <v>1870</v>
      </c>
      <c r="D1794" s="736" t="s">
        <v>1522</v>
      </c>
      <c r="E1794" s="738">
        <v>0.08</v>
      </c>
      <c r="F1794" s="739">
        <f t="shared" si="262"/>
        <v>11.054369980000001</v>
      </c>
      <c r="G1794" s="739">
        <f t="shared" si="263"/>
        <v>0.88434959840000005</v>
      </c>
      <c r="H1794" s="689"/>
      <c r="I1794" s="690"/>
      <c r="J1794" s="690">
        <v>12.71</v>
      </c>
    </row>
    <row r="1795" spans="1:10" ht="12.75" customHeight="1">
      <c r="A1795" s="1030" t="s">
        <v>1806</v>
      </c>
      <c r="B1795" s="982"/>
      <c r="C1795" s="982"/>
      <c r="D1795" s="982"/>
      <c r="E1795" s="982"/>
      <c r="F1795" s="983"/>
      <c r="G1795" s="740">
        <f>SUM(G1793:G1794)</f>
        <v>1.1494457408000001</v>
      </c>
      <c r="H1795" s="689"/>
      <c r="I1795" s="690"/>
      <c r="J1795" s="690"/>
    </row>
    <row r="1796" spans="1:10" ht="12.75" customHeight="1">
      <c r="A1796" s="741"/>
      <c r="B1796" s="742"/>
      <c r="C1796" s="748"/>
      <c r="D1796" s="742"/>
      <c r="E1796" s="749"/>
      <c r="F1796" s="750"/>
      <c r="G1796" s="747"/>
      <c r="H1796" s="689"/>
      <c r="I1796" s="690"/>
      <c r="J1796" s="690"/>
    </row>
    <row r="1797" spans="1:10" ht="12.75" customHeight="1">
      <c r="A1797" s="1031" t="s">
        <v>1807</v>
      </c>
      <c r="B1797" s="982"/>
      <c r="C1797" s="982"/>
      <c r="D1797" s="982"/>
      <c r="E1797" s="982"/>
      <c r="F1797" s="982"/>
      <c r="G1797" s="983"/>
      <c r="H1797" s="689"/>
      <c r="I1797" s="690"/>
      <c r="J1797" s="690"/>
    </row>
    <row r="1798" spans="1:10" ht="12.75" customHeight="1">
      <c r="A1798" s="732" t="s">
        <v>1480</v>
      </c>
      <c r="B1798" s="732" t="s">
        <v>46</v>
      </c>
      <c r="C1798" s="733" t="s">
        <v>1803</v>
      </c>
      <c r="D1798" s="732" t="s">
        <v>141</v>
      </c>
      <c r="E1798" s="734" t="s">
        <v>106</v>
      </c>
      <c r="F1798" s="735" t="s">
        <v>1804</v>
      </c>
      <c r="G1798" s="735" t="s">
        <v>1805</v>
      </c>
      <c r="H1798" s="689"/>
      <c r="I1798" s="690"/>
      <c r="J1798" s="690" t="s">
        <v>1804</v>
      </c>
    </row>
    <row r="1799" spans="1:10" ht="12.75" customHeight="1">
      <c r="A1799" s="736"/>
      <c r="B1799" s="736"/>
      <c r="C1799" s="737" t="str">
        <f>IF(B1799="","",IF(A1799="SINAPI",VLOOKUP(B1799,'Referência NÃO DESONERADO'!$A:$D,2,0),IF(A1799="COTAÇÃO",VLOOKUP(B1799,'Mapa Cotações'!$A:$N,2,0))))</f>
        <v/>
      </c>
      <c r="D1799" s="736" t="str">
        <f>IF(B1799="","",IF(A1799="SINAPI",VLOOKUP(B1799,'Referência NÃO DESONERADO'!$A:$D,3,0),IF(A1799="COTAÇÃO",VLOOKUP(B1799,'Mapa Cotações'!$A:$N,3,0))))</f>
        <v/>
      </c>
      <c r="E1799" s="738"/>
      <c r="F1799" s="739" t="str">
        <f>IF(B1799="","",IF('Planilha Orçamentária'!$H$2="NÃO DESONERADO",(IF(A1799="SINAPI",VLOOKUP(B1799,'Referência NÃO DESONERADO'!$A:$D,4,0),IF(A1799="ORSE",VLOOKUP(B1799,'Referência NÃO DESONERADO'!$F:$I,4,0),IF(A1799="COTAÇÃO",VLOOKUP(B1799,'Mapa Cotações'!$A:$N,13,0))))),(IF(A1799="SINAPI",VLOOKUP(B1799,'Referência DESONERADO'!$A:$D,4,0),IF(A1799="ORSE",VLOOKUP(B1799,'Referência DESONERADO'!$F:$I,4,0),IF(A1799="COTAÇÃO",VLOOKUP(B1799,'Mapa Cotações'!$A:$N,13,0)))))))</f>
        <v/>
      </c>
      <c r="G1799" s="739" t="str">
        <f>IF(D1799="","",E1799*F1799)</f>
        <v/>
      </c>
      <c r="H1799" s="689"/>
      <c r="I1799" s="690"/>
      <c r="J1799" s="690" t="s">
        <v>2</v>
      </c>
    </row>
    <row r="1800" spans="1:10" ht="12.75" customHeight="1">
      <c r="A1800" s="1030" t="s">
        <v>1806</v>
      </c>
      <c r="B1800" s="982"/>
      <c r="C1800" s="982"/>
      <c r="D1800" s="982"/>
      <c r="E1800" s="982"/>
      <c r="F1800" s="983"/>
      <c r="G1800" s="740"/>
      <c r="H1800" s="689"/>
      <c r="I1800" s="690"/>
      <c r="J1800" s="690"/>
    </row>
    <row r="1801" spans="1:10" ht="12.75" customHeight="1">
      <c r="A1801" s="741"/>
      <c r="B1801" s="742"/>
      <c r="C1801" s="751"/>
      <c r="D1801" s="752"/>
      <c r="E1801" s="753"/>
      <c r="F1801" s="754"/>
      <c r="G1801" s="755"/>
      <c r="H1801" s="689"/>
      <c r="I1801" s="690"/>
      <c r="J1801" s="690"/>
    </row>
    <row r="1802" spans="1:10" ht="12.75" customHeight="1">
      <c r="A1802" s="1032" t="s">
        <v>173</v>
      </c>
      <c r="B1802" s="982"/>
      <c r="C1802" s="982"/>
      <c r="D1802" s="982"/>
      <c r="E1802" s="982"/>
      <c r="F1802" s="1033"/>
      <c r="G1802" s="756">
        <f>SUM(G1789,G1795,G1800)</f>
        <v>12.238605240800002</v>
      </c>
      <c r="H1802" s="689"/>
      <c r="I1802" s="690"/>
      <c r="J1802" s="690"/>
    </row>
    <row r="1803" spans="1:10" ht="12.75" customHeight="1">
      <c r="I1803" s="690"/>
      <c r="J1803" s="690"/>
    </row>
    <row r="1804" spans="1:10" ht="12.75" customHeight="1">
      <c r="I1804" s="690"/>
      <c r="J1804" s="690"/>
    </row>
    <row r="1805" spans="1:10" ht="12.75" customHeight="1">
      <c r="A1805" s="723" t="s">
        <v>46</v>
      </c>
      <c r="B1805" s="724" t="s">
        <v>37</v>
      </c>
      <c r="C1805" s="1025" t="s">
        <v>105</v>
      </c>
      <c r="D1805" s="1026"/>
      <c r="E1805" s="1026"/>
      <c r="F1805" s="1022"/>
      <c r="G1805" s="725" t="s">
        <v>40</v>
      </c>
      <c r="H1805" s="689"/>
      <c r="I1805" s="690"/>
      <c r="J1805" s="690"/>
    </row>
    <row r="1806" spans="1:10" ht="12.75" customHeight="1">
      <c r="A1806" s="726" t="s">
        <v>2181</v>
      </c>
      <c r="B1806" s="768" t="s">
        <v>1424</v>
      </c>
      <c r="C1806" s="1027" t="s">
        <v>2182</v>
      </c>
      <c r="D1806" s="1015"/>
      <c r="E1806" s="1016"/>
      <c r="F1806" s="728">
        <f>G1824</f>
        <v>5.1984240259999996</v>
      </c>
      <c r="G1806" s="729" t="s">
        <v>1347</v>
      </c>
      <c r="H1806" s="813" t="s">
        <v>1891</v>
      </c>
      <c r="I1806" s="690"/>
      <c r="J1806" s="690">
        <v>5.9770000000000003</v>
      </c>
    </row>
    <row r="1807" spans="1:10" ht="12.75" customHeight="1">
      <c r="A1807" s="1028" t="s">
        <v>1802</v>
      </c>
      <c r="B1807" s="1015"/>
      <c r="C1807" s="1015"/>
      <c r="D1807" s="1015"/>
      <c r="E1807" s="1015"/>
      <c r="F1807" s="1015"/>
      <c r="G1807" s="1029"/>
      <c r="H1807" s="689"/>
      <c r="I1807" s="690"/>
      <c r="J1807" s="690"/>
    </row>
    <row r="1808" spans="1:10" ht="12.75" customHeight="1">
      <c r="A1808" s="732" t="s">
        <v>1480</v>
      </c>
      <c r="B1808" s="732" t="s">
        <v>46</v>
      </c>
      <c r="C1808" s="733" t="s">
        <v>1803</v>
      </c>
      <c r="D1808" s="732" t="s">
        <v>141</v>
      </c>
      <c r="E1808" s="734" t="s">
        <v>106</v>
      </c>
      <c r="F1808" s="735" t="s">
        <v>1804</v>
      </c>
      <c r="G1808" s="735" t="s">
        <v>1805</v>
      </c>
      <c r="H1808" s="689"/>
      <c r="I1808" s="690"/>
      <c r="J1808" s="690" t="s">
        <v>1804</v>
      </c>
    </row>
    <row r="1809" spans="1:10" ht="12.75" customHeight="1">
      <c r="A1809" s="736" t="s">
        <v>129</v>
      </c>
      <c r="B1809" s="736">
        <v>6892</v>
      </c>
      <c r="C1809" s="737" t="s">
        <v>2183</v>
      </c>
      <c r="D1809" s="736" t="s">
        <v>1347</v>
      </c>
      <c r="E1809" s="738">
        <v>1</v>
      </c>
      <c r="F1809" s="739">
        <f t="shared" ref="F1809" si="264">J1809-J1809*$K$7</f>
        <v>3.29630702</v>
      </c>
      <c r="G1809" s="739">
        <f>IF(D1809="","",E1809*F1809)</f>
        <v>3.29630702</v>
      </c>
      <c r="H1809" s="689"/>
      <c r="I1809" s="690"/>
      <c r="J1809" s="690">
        <v>3.79</v>
      </c>
    </row>
    <row r="1810" spans="1:10" ht="12.75" customHeight="1">
      <c r="A1810" s="736"/>
      <c r="B1810" s="736"/>
      <c r="C1810" s="737"/>
      <c r="D1810" s="736"/>
      <c r="E1810" s="738"/>
      <c r="F1810" s="739"/>
      <c r="G1810" s="739"/>
      <c r="H1810" s="689"/>
      <c r="I1810" s="690"/>
      <c r="J1810" s="690"/>
    </row>
    <row r="1811" spans="1:10" ht="12.75" customHeight="1">
      <c r="A1811" s="1030" t="s">
        <v>1806</v>
      </c>
      <c r="B1811" s="982"/>
      <c r="C1811" s="982"/>
      <c r="D1811" s="982"/>
      <c r="E1811" s="982"/>
      <c r="F1811" s="983"/>
      <c r="G1811" s="740">
        <f>IF(F1809="","",(SUM(G1809:G1810)))</f>
        <v>3.29630702</v>
      </c>
      <c r="H1811" s="689"/>
      <c r="I1811" s="690"/>
      <c r="J1811" s="690"/>
    </row>
    <row r="1812" spans="1:10" ht="12.75" customHeight="1">
      <c r="A1812" s="741"/>
      <c r="B1812" s="742"/>
      <c r="C1812" s="743"/>
      <c r="D1812" s="744"/>
      <c r="E1812" s="745"/>
      <c r="F1812" s="746"/>
      <c r="G1812" s="747"/>
      <c r="H1812" s="689"/>
      <c r="I1812" s="690"/>
      <c r="J1812" s="690"/>
    </row>
    <row r="1813" spans="1:10" ht="12.75" customHeight="1">
      <c r="A1813" s="1031" t="s">
        <v>1570</v>
      </c>
      <c r="B1813" s="982"/>
      <c r="C1813" s="982"/>
      <c r="D1813" s="982"/>
      <c r="E1813" s="982"/>
      <c r="F1813" s="982"/>
      <c r="G1813" s="983"/>
      <c r="H1813" s="689"/>
      <c r="I1813" s="690"/>
      <c r="J1813" s="690"/>
    </row>
    <row r="1814" spans="1:10" ht="12.75" customHeight="1">
      <c r="A1814" s="732" t="s">
        <v>1480</v>
      </c>
      <c r="B1814" s="732" t="s">
        <v>46</v>
      </c>
      <c r="C1814" s="733" t="s">
        <v>1803</v>
      </c>
      <c r="D1814" s="732" t="s">
        <v>141</v>
      </c>
      <c r="E1814" s="734" t="s">
        <v>106</v>
      </c>
      <c r="F1814" s="735" t="s">
        <v>1804</v>
      </c>
      <c r="G1814" s="735" t="s">
        <v>1805</v>
      </c>
      <c r="H1814" s="689"/>
      <c r="I1814" s="690"/>
      <c r="J1814" s="690" t="s">
        <v>1804</v>
      </c>
    </row>
    <row r="1815" spans="1:10" ht="12.75" customHeight="1">
      <c r="A1815" s="736" t="s">
        <v>129</v>
      </c>
      <c r="B1815" s="736">
        <v>10550</v>
      </c>
      <c r="C1815" s="737" t="s">
        <v>1953</v>
      </c>
      <c r="D1815" s="736" t="s">
        <v>1788</v>
      </c>
      <c r="E1815" s="738">
        <v>0.1</v>
      </c>
      <c r="F1815" s="739">
        <f t="shared" ref="F1815:F1816" si="265">J1815-J1815*$K$7</f>
        <v>3.2267279800000002</v>
      </c>
      <c r="G1815" s="739">
        <f t="shared" ref="G1815:G1816" si="266">IF(D1815="","",E1815*F1815)</f>
        <v>0.32267279800000004</v>
      </c>
      <c r="H1815" s="689"/>
      <c r="I1815" s="690"/>
      <c r="J1815" s="690">
        <v>3.71</v>
      </c>
    </row>
    <row r="1816" spans="1:10" ht="12.75" customHeight="1">
      <c r="A1816" s="736" t="s">
        <v>116</v>
      </c>
      <c r="B1816" s="736">
        <v>4750</v>
      </c>
      <c r="C1816" s="737" t="s">
        <v>1954</v>
      </c>
      <c r="D1816" s="736" t="s">
        <v>1522</v>
      </c>
      <c r="E1816" s="738">
        <v>0.1</v>
      </c>
      <c r="F1816" s="739">
        <f t="shared" si="265"/>
        <v>15.79444208</v>
      </c>
      <c r="G1816" s="739">
        <f t="shared" si="266"/>
        <v>1.579444208</v>
      </c>
      <c r="H1816" s="689"/>
      <c r="I1816" s="690"/>
      <c r="J1816" s="690">
        <v>18.16</v>
      </c>
    </row>
    <row r="1817" spans="1:10" ht="12.75" customHeight="1">
      <c r="A1817" s="1030" t="s">
        <v>1806</v>
      </c>
      <c r="B1817" s="982"/>
      <c r="C1817" s="982"/>
      <c r="D1817" s="982"/>
      <c r="E1817" s="982"/>
      <c r="F1817" s="983"/>
      <c r="G1817" s="740">
        <f>SUM(G1815:G1816)</f>
        <v>1.9021170060000001</v>
      </c>
      <c r="H1817" s="689"/>
      <c r="I1817" s="690"/>
      <c r="J1817" s="690"/>
    </row>
    <row r="1818" spans="1:10" ht="12.75" customHeight="1">
      <c r="A1818" s="741"/>
      <c r="B1818" s="742"/>
      <c r="C1818" s="748"/>
      <c r="D1818" s="742"/>
      <c r="E1818" s="749"/>
      <c r="F1818" s="750"/>
      <c r="G1818" s="747"/>
      <c r="H1818" s="689"/>
      <c r="I1818" s="690"/>
      <c r="J1818" s="690"/>
    </row>
    <row r="1819" spans="1:10" ht="12.75" customHeight="1">
      <c r="A1819" s="1031" t="s">
        <v>1807</v>
      </c>
      <c r="B1819" s="982"/>
      <c r="C1819" s="982"/>
      <c r="D1819" s="982"/>
      <c r="E1819" s="982"/>
      <c r="F1819" s="982"/>
      <c r="G1819" s="983"/>
      <c r="H1819" s="689"/>
      <c r="I1819" s="690"/>
      <c r="J1819" s="690"/>
    </row>
    <row r="1820" spans="1:10" ht="12.75" customHeight="1">
      <c r="A1820" s="732" t="s">
        <v>1480</v>
      </c>
      <c r="B1820" s="732" t="s">
        <v>46</v>
      </c>
      <c r="C1820" s="733" t="s">
        <v>1803</v>
      </c>
      <c r="D1820" s="732" t="s">
        <v>141</v>
      </c>
      <c r="E1820" s="734" t="s">
        <v>106</v>
      </c>
      <c r="F1820" s="735" t="s">
        <v>1804</v>
      </c>
      <c r="G1820" s="735" t="s">
        <v>1805</v>
      </c>
      <c r="H1820" s="689"/>
      <c r="I1820" s="690"/>
      <c r="J1820" s="690" t="s">
        <v>1804</v>
      </c>
    </row>
    <row r="1821" spans="1:10" ht="12.75" customHeight="1">
      <c r="A1821" s="736"/>
      <c r="B1821" s="736"/>
      <c r="C1821" s="737" t="str">
        <f>IF(B1821="","",IF(A1821="SINAPI",VLOOKUP(B1821,'Referência NÃO DESONERADO'!$A:$D,2,0),IF(A1821="COTAÇÃO",VLOOKUP(B1821,'Mapa Cotações'!$A:$N,2,0))))</f>
        <v/>
      </c>
      <c r="D1821" s="736" t="str">
        <f>IF(B1821="","",IF(A1821="SINAPI",VLOOKUP(B1821,'Referência NÃO DESONERADO'!$A:$D,3,0),IF(A1821="COTAÇÃO",VLOOKUP(B1821,'Mapa Cotações'!$A:$N,3,0))))</f>
        <v/>
      </c>
      <c r="E1821" s="738"/>
      <c r="F1821" s="739" t="str">
        <f>IF(B1821="","",IF('Planilha Orçamentária'!$H$2="NÃO DESONERADO",(IF(A1821="SINAPI",VLOOKUP(B1821,'Referência NÃO DESONERADO'!$A:$D,4,0),IF(A1821="ORSE",VLOOKUP(B1821,'Referência NÃO DESONERADO'!$F:$I,4,0),IF(A1821="COTAÇÃO",VLOOKUP(B1821,'Mapa Cotações'!$A:$N,13,0))))),(IF(A1821="SINAPI",VLOOKUP(B1821,'Referência DESONERADO'!$A:$D,4,0),IF(A1821="ORSE",VLOOKUP(B1821,'Referência DESONERADO'!$F:$I,4,0),IF(A1821="COTAÇÃO",VLOOKUP(B1821,'Mapa Cotações'!$A:$N,13,0)))))))</f>
        <v/>
      </c>
      <c r="G1821" s="739" t="str">
        <f>IF(D1821="","",E1821*F1821)</f>
        <v/>
      </c>
      <c r="H1821" s="689"/>
      <c r="I1821" s="690"/>
      <c r="J1821" s="690" t="s">
        <v>2</v>
      </c>
    </row>
    <row r="1822" spans="1:10" ht="12.75" customHeight="1">
      <c r="A1822" s="1030" t="s">
        <v>1806</v>
      </c>
      <c r="B1822" s="982"/>
      <c r="C1822" s="982"/>
      <c r="D1822" s="982"/>
      <c r="E1822" s="982"/>
      <c r="F1822" s="983"/>
      <c r="G1822" s="740"/>
      <c r="H1822" s="689"/>
      <c r="I1822" s="690"/>
      <c r="J1822" s="690"/>
    </row>
    <row r="1823" spans="1:10" ht="12.75" customHeight="1">
      <c r="A1823" s="741"/>
      <c r="B1823" s="742"/>
      <c r="C1823" s="751"/>
      <c r="D1823" s="752"/>
      <c r="E1823" s="753"/>
      <c r="F1823" s="754"/>
      <c r="G1823" s="755"/>
      <c r="H1823" s="689"/>
      <c r="I1823" s="690"/>
      <c r="J1823" s="690"/>
    </row>
    <row r="1824" spans="1:10" ht="12.75" customHeight="1">
      <c r="A1824" s="1032" t="s">
        <v>173</v>
      </c>
      <c r="B1824" s="982"/>
      <c r="C1824" s="982"/>
      <c r="D1824" s="982"/>
      <c r="E1824" s="982"/>
      <c r="F1824" s="1033"/>
      <c r="G1824" s="756">
        <f>SUM(G1811,G1817,G1822)</f>
        <v>5.1984240259999996</v>
      </c>
      <c r="H1824" s="689"/>
      <c r="I1824" s="690"/>
      <c r="J1824" s="690"/>
    </row>
    <row r="1825" spans="1:10" ht="12.75" customHeight="1">
      <c r="I1825" s="690"/>
      <c r="J1825" s="690"/>
    </row>
    <row r="1826" spans="1:10" ht="12.75" customHeight="1">
      <c r="I1826" s="690"/>
      <c r="J1826" s="690"/>
    </row>
    <row r="1827" spans="1:10" ht="12.75" customHeight="1">
      <c r="A1827" s="723" t="s">
        <v>46</v>
      </c>
      <c r="B1827" s="724" t="s">
        <v>37</v>
      </c>
      <c r="C1827" s="1025" t="s">
        <v>105</v>
      </c>
      <c r="D1827" s="1026"/>
      <c r="E1827" s="1026"/>
      <c r="F1827" s="1022"/>
      <c r="G1827" s="725" t="s">
        <v>40</v>
      </c>
      <c r="H1827" s="689"/>
      <c r="I1827" s="690"/>
      <c r="J1827" s="690"/>
    </row>
    <row r="1828" spans="1:10" ht="12.75" customHeight="1">
      <c r="A1828" s="726" t="s">
        <v>2184</v>
      </c>
      <c r="B1828" s="768" t="s">
        <v>1426</v>
      </c>
      <c r="C1828" s="1027" t="s">
        <v>2185</v>
      </c>
      <c r="D1828" s="1015"/>
      <c r="E1828" s="1016"/>
      <c r="F1828" s="728">
        <f>G1846</f>
        <v>112.895471352</v>
      </c>
      <c r="G1828" s="729" t="s">
        <v>1347</v>
      </c>
      <c r="H1828" s="813" t="s">
        <v>1891</v>
      </c>
      <c r="I1828" s="690"/>
      <c r="J1828" s="690">
        <v>129.804</v>
      </c>
    </row>
    <row r="1829" spans="1:10" ht="12.75" customHeight="1">
      <c r="A1829" s="1028" t="s">
        <v>1802</v>
      </c>
      <c r="B1829" s="1015"/>
      <c r="C1829" s="1015"/>
      <c r="D1829" s="1015"/>
      <c r="E1829" s="1015"/>
      <c r="F1829" s="1015"/>
      <c r="G1829" s="1029"/>
      <c r="H1829" s="689"/>
      <c r="I1829" s="690"/>
      <c r="J1829" s="690"/>
    </row>
    <row r="1830" spans="1:10" ht="12.75" customHeight="1">
      <c r="A1830" s="732" t="s">
        <v>1480</v>
      </c>
      <c r="B1830" s="732" t="s">
        <v>46</v>
      </c>
      <c r="C1830" s="733" t="s">
        <v>1803</v>
      </c>
      <c r="D1830" s="732" t="s">
        <v>141</v>
      </c>
      <c r="E1830" s="734" t="s">
        <v>106</v>
      </c>
      <c r="F1830" s="735" t="s">
        <v>1804</v>
      </c>
      <c r="G1830" s="735" t="s">
        <v>1805</v>
      </c>
      <c r="H1830" s="689"/>
      <c r="I1830" s="690"/>
      <c r="J1830" s="690" t="s">
        <v>1804</v>
      </c>
    </row>
    <row r="1831" spans="1:10" ht="12.75" customHeight="1">
      <c r="A1831" s="736" t="s">
        <v>129</v>
      </c>
      <c r="B1831" s="736">
        <v>6892</v>
      </c>
      <c r="C1831" s="737" t="s">
        <v>2186</v>
      </c>
      <c r="D1831" s="736" t="s">
        <v>1347</v>
      </c>
      <c r="E1831" s="738">
        <v>1</v>
      </c>
      <c r="F1831" s="739">
        <f t="shared" ref="F1831" si="267">J1831-J1831*$K$7</f>
        <v>109.09123734000001</v>
      </c>
      <c r="G1831" s="739">
        <f>IF(D1831="","",E1831*F1831)</f>
        <v>109.09123734000001</v>
      </c>
      <c r="H1831" s="689"/>
      <c r="I1831" s="690"/>
      <c r="J1831" s="690">
        <v>125.43</v>
      </c>
    </row>
    <row r="1832" spans="1:10" ht="12.75" customHeight="1">
      <c r="A1832" s="736"/>
      <c r="B1832" s="736"/>
      <c r="C1832" s="737"/>
      <c r="D1832" s="736"/>
      <c r="E1832" s="738"/>
      <c r="F1832" s="739"/>
      <c r="G1832" s="739"/>
      <c r="H1832" s="689"/>
      <c r="I1832" s="690"/>
      <c r="J1832" s="690"/>
    </row>
    <row r="1833" spans="1:10" ht="12.75" customHeight="1">
      <c r="A1833" s="1030" t="s">
        <v>1806</v>
      </c>
      <c r="B1833" s="982"/>
      <c r="C1833" s="982"/>
      <c r="D1833" s="982"/>
      <c r="E1833" s="982"/>
      <c r="F1833" s="983"/>
      <c r="G1833" s="740">
        <f>IF(F1831="","",(SUM(G1831:G1832)))</f>
        <v>109.09123734000001</v>
      </c>
      <c r="H1833" s="689"/>
      <c r="I1833" s="690"/>
      <c r="J1833" s="690"/>
    </row>
    <row r="1834" spans="1:10" ht="12.75" customHeight="1">
      <c r="A1834" s="741"/>
      <c r="B1834" s="742"/>
      <c r="C1834" s="743"/>
      <c r="D1834" s="744"/>
      <c r="E1834" s="745"/>
      <c r="F1834" s="746"/>
      <c r="G1834" s="747"/>
      <c r="H1834" s="689"/>
      <c r="I1834" s="690"/>
      <c r="J1834" s="690"/>
    </row>
    <row r="1835" spans="1:10" ht="12.75" customHeight="1">
      <c r="A1835" s="1031" t="s">
        <v>1570</v>
      </c>
      <c r="B1835" s="982"/>
      <c r="C1835" s="982"/>
      <c r="D1835" s="982"/>
      <c r="E1835" s="982"/>
      <c r="F1835" s="982"/>
      <c r="G1835" s="983"/>
      <c r="H1835" s="689"/>
      <c r="I1835" s="690"/>
      <c r="J1835" s="690"/>
    </row>
    <row r="1836" spans="1:10" ht="12.75" customHeight="1">
      <c r="A1836" s="732" t="s">
        <v>1480</v>
      </c>
      <c r="B1836" s="732" t="s">
        <v>46</v>
      </c>
      <c r="C1836" s="733" t="s">
        <v>1803</v>
      </c>
      <c r="D1836" s="732" t="s">
        <v>141</v>
      </c>
      <c r="E1836" s="734" t="s">
        <v>106</v>
      </c>
      <c r="F1836" s="735" t="s">
        <v>1804</v>
      </c>
      <c r="G1836" s="735" t="s">
        <v>1805</v>
      </c>
      <c r="H1836" s="689"/>
      <c r="I1836" s="690"/>
      <c r="J1836" s="690" t="s">
        <v>1804</v>
      </c>
    </row>
    <row r="1837" spans="1:10" ht="12.75" customHeight="1">
      <c r="A1837" s="736" t="s">
        <v>129</v>
      </c>
      <c r="B1837" s="736">
        <v>10550</v>
      </c>
      <c r="C1837" s="737" t="s">
        <v>1953</v>
      </c>
      <c r="D1837" s="736" t="s">
        <v>1788</v>
      </c>
      <c r="E1837" s="738">
        <v>0.2</v>
      </c>
      <c r="F1837" s="739">
        <f t="shared" ref="F1837:F1838" si="268">J1837-J1837*$K$7</f>
        <v>3.2267279800000002</v>
      </c>
      <c r="G1837" s="739">
        <f t="shared" ref="G1837:G1838" si="269">IF(D1837="","",E1837*F1837)</f>
        <v>0.64534559600000008</v>
      </c>
      <c r="H1837" s="689"/>
      <c r="I1837" s="690"/>
      <c r="J1837" s="690">
        <v>3.71</v>
      </c>
    </row>
    <row r="1838" spans="1:10" ht="12.75" customHeight="1">
      <c r="A1838" s="736" t="s">
        <v>116</v>
      </c>
      <c r="B1838" s="736">
        <v>4750</v>
      </c>
      <c r="C1838" s="737" t="s">
        <v>1954</v>
      </c>
      <c r="D1838" s="736" t="s">
        <v>1522</v>
      </c>
      <c r="E1838" s="738">
        <v>0.2</v>
      </c>
      <c r="F1838" s="739">
        <f t="shared" si="268"/>
        <v>15.79444208</v>
      </c>
      <c r="G1838" s="739">
        <f t="shared" si="269"/>
        <v>3.1588884159999999</v>
      </c>
      <c r="H1838" s="689"/>
      <c r="I1838" s="690"/>
      <c r="J1838" s="690">
        <v>18.16</v>
      </c>
    </row>
    <row r="1839" spans="1:10" ht="12.75" customHeight="1">
      <c r="A1839" s="1030" t="s">
        <v>1806</v>
      </c>
      <c r="B1839" s="982"/>
      <c r="C1839" s="982"/>
      <c r="D1839" s="982"/>
      <c r="E1839" s="982"/>
      <c r="F1839" s="983"/>
      <c r="G1839" s="740">
        <f>SUM(G1837:G1838)</f>
        <v>3.8042340120000002</v>
      </c>
      <c r="H1839" s="689"/>
      <c r="I1839" s="690"/>
      <c r="J1839" s="690"/>
    </row>
    <row r="1840" spans="1:10" ht="12.75" customHeight="1">
      <c r="A1840" s="741"/>
      <c r="B1840" s="742"/>
      <c r="C1840" s="748"/>
      <c r="D1840" s="742"/>
      <c r="E1840" s="749"/>
      <c r="F1840" s="750"/>
      <c r="G1840" s="747"/>
      <c r="H1840" s="689"/>
      <c r="I1840" s="690"/>
      <c r="J1840" s="690"/>
    </row>
    <row r="1841" spans="1:10" ht="12.75" customHeight="1">
      <c r="A1841" s="1031" t="s">
        <v>1807</v>
      </c>
      <c r="B1841" s="982"/>
      <c r="C1841" s="982"/>
      <c r="D1841" s="982"/>
      <c r="E1841" s="982"/>
      <c r="F1841" s="982"/>
      <c r="G1841" s="983"/>
      <c r="H1841" s="689"/>
      <c r="I1841" s="690"/>
      <c r="J1841" s="690"/>
    </row>
    <row r="1842" spans="1:10" ht="12.75" customHeight="1">
      <c r="A1842" s="732" t="s">
        <v>1480</v>
      </c>
      <c r="B1842" s="732" t="s">
        <v>46</v>
      </c>
      <c r="C1842" s="733" t="s">
        <v>1803</v>
      </c>
      <c r="D1842" s="732" t="s">
        <v>141</v>
      </c>
      <c r="E1842" s="734" t="s">
        <v>106</v>
      </c>
      <c r="F1842" s="735" t="s">
        <v>1804</v>
      </c>
      <c r="G1842" s="735" t="s">
        <v>1805</v>
      </c>
      <c r="H1842" s="689"/>
      <c r="I1842" s="690"/>
      <c r="J1842" s="690" t="s">
        <v>1804</v>
      </c>
    </row>
    <row r="1843" spans="1:10" ht="12.75" customHeight="1">
      <c r="A1843" s="736"/>
      <c r="B1843" s="736"/>
      <c r="C1843" s="737" t="str">
        <f>IF(B1843="","",IF(A1843="SINAPI",VLOOKUP(B1843,'Referência NÃO DESONERADO'!$A:$D,2,0),IF(A1843="COTAÇÃO",VLOOKUP(B1843,'Mapa Cotações'!$A:$N,2,0))))</f>
        <v/>
      </c>
      <c r="D1843" s="736" t="str">
        <f>IF(B1843="","",IF(A1843="SINAPI",VLOOKUP(B1843,'Referência NÃO DESONERADO'!$A:$D,3,0),IF(A1843="COTAÇÃO",VLOOKUP(B1843,'Mapa Cotações'!$A:$N,3,0))))</f>
        <v/>
      </c>
      <c r="E1843" s="738"/>
      <c r="F1843" s="739" t="str">
        <f>IF(B1843="","",IF('Planilha Orçamentária'!$H$2="NÃO DESONERADO",(IF(A1843="SINAPI",VLOOKUP(B1843,'Referência NÃO DESONERADO'!$A:$D,4,0),IF(A1843="ORSE",VLOOKUP(B1843,'Referência NÃO DESONERADO'!$F:$I,4,0),IF(A1843="COTAÇÃO",VLOOKUP(B1843,'Mapa Cotações'!$A:$N,13,0))))),(IF(A1843="SINAPI",VLOOKUP(B1843,'Referência DESONERADO'!$A:$D,4,0),IF(A1843="ORSE",VLOOKUP(B1843,'Referência DESONERADO'!$F:$I,4,0),IF(A1843="COTAÇÃO",VLOOKUP(B1843,'Mapa Cotações'!$A:$N,13,0)))))))</f>
        <v/>
      </c>
      <c r="G1843" s="739" t="str">
        <f>IF(D1843="","",E1843*F1843)</f>
        <v/>
      </c>
      <c r="H1843" s="689"/>
      <c r="I1843" s="690"/>
      <c r="J1843" s="690" t="s">
        <v>2</v>
      </c>
    </row>
    <row r="1844" spans="1:10" ht="12.75" customHeight="1">
      <c r="A1844" s="1030" t="s">
        <v>1806</v>
      </c>
      <c r="B1844" s="982"/>
      <c r="C1844" s="982"/>
      <c r="D1844" s="982"/>
      <c r="E1844" s="982"/>
      <c r="F1844" s="983"/>
      <c r="G1844" s="740"/>
      <c r="H1844" s="689"/>
      <c r="I1844" s="690"/>
      <c r="J1844" s="690"/>
    </row>
    <row r="1845" spans="1:10" ht="12.75" customHeight="1">
      <c r="A1845" s="741"/>
      <c r="B1845" s="742"/>
      <c r="C1845" s="751"/>
      <c r="D1845" s="752"/>
      <c r="E1845" s="753"/>
      <c r="F1845" s="754"/>
      <c r="G1845" s="755"/>
      <c r="H1845" s="689"/>
      <c r="I1845" s="690"/>
      <c r="J1845" s="690"/>
    </row>
    <row r="1846" spans="1:10" ht="12.75" customHeight="1">
      <c r="A1846" s="1032" t="s">
        <v>173</v>
      </c>
      <c r="B1846" s="982"/>
      <c r="C1846" s="982"/>
      <c r="D1846" s="982"/>
      <c r="E1846" s="982"/>
      <c r="F1846" s="1033"/>
      <c r="G1846" s="756">
        <f>SUM(G1833,G1839,G1844)</f>
        <v>112.895471352</v>
      </c>
      <c r="H1846" s="689"/>
      <c r="I1846" s="690"/>
      <c r="J1846" s="690"/>
    </row>
    <row r="1847" spans="1:10" ht="12.75" customHeight="1">
      <c r="I1847" s="690"/>
      <c r="J1847" s="690"/>
    </row>
    <row r="1848" spans="1:10" ht="12.75" customHeight="1">
      <c r="I1848" s="690"/>
      <c r="J1848" s="690"/>
    </row>
    <row r="1849" spans="1:10" ht="12.75" customHeight="1">
      <c r="A1849" s="723" t="s">
        <v>46</v>
      </c>
      <c r="B1849" s="724" t="s">
        <v>37</v>
      </c>
      <c r="C1849" s="1025" t="s">
        <v>105</v>
      </c>
      <c r="D1849" s="1026"/>
      <c r="E1849" s="1026"/>
      <c r="F1849" s="1022"/>
      <c r="G1849" s="725" t="s">
        <v>40</v>
      </c>
      <c r="H1849" s="689"/>
      <c r="I1849" s="690"/>
      <c r="J1849" s="690"/>
    </row>
    <row r="1850" spans="1:10" ht="12.75" customHeight="1">
      <c r="A1850" s="726" t="s">
        <v>2187</v>
      </c>
      <c r="B1850" s="768" t="s">
        <v>1428</v>
      </c>
      <c r="C1850" s="1027" t="s">
        <v>2188</v>
      </c>
      <c r="D1850" s="1015"/>
      <c r="E1850" s="1016"/>
      <c r="F1850" s="728">
        <f>G1868</f>
        <v>57.628839880000001</v>
      </c>
      <c r="G1850" s="729" t="s">
        <v>1347</v>
      </c>
      <c r="H1850" s="813" t="s">
        <v>1891</v>
      </c>
      <c r="I1850" s="690"/>
      <c r="J1850" s="690">
        <v>66.260000000000005</v>
      </c>
    </row>
    <row r="1851" spans="1:10" ht="12.75" customHeight="1">
      <c r="A1851" s="1028" t="s">
        <v>1802</v>
      </c>
      <c r="B1851" s="1015"/>
      <c r="C1851" s="1015"/>
      <c r="D1851" s="1015"/>
      <c r="E1851" s="1015"/>
      <c r="F1851" s="1015"/>
      <c r="G1851" s="1029"/>
      <c r="H1851" s="689"/>
      <c r="I1851" s="690"/>
      <c r="J1851" s="690"/>
    </row>
    <row r="1852" spans="1:10" ht="12.75" customHeight="1">
      <c r="A1852" s="732" t="s">
        <v>1480</v>
      </c>
      <c r="B1852" s="732" t="s">
        <v>46</v>
      </c>
      <c r="C1852" s="733" t="s">
        <v>1803</v>
      </c>
      <c r="D1852" s="732" t="s">
        <v>141</v>
      </c>
      <c r="E1852" s="734" t="s">
        <v>106</v>
      </c>
      <c r="F1852" s="735" t="s">
        <v>1804</v>
      </c>
      <c r="G1852" s="735" t="s">
        <v>1805</v>
      </c>
      <c r="H1852" s="689"/>
      <c r="I1852" s="690"/>
      <c r="J1852" s="690" t="s">
        <v>1804</v>
      </c>
    </row>
    <row r="1853" spans="1:10" ht="12.75" customHeight="1">
      <c r="A1853" s="736" t="s">
        <v>129</v>
      </c>
      <c r="B1853" s="736">
        <v>6892</v>
      </c>
      <c r="C1853" s="737" t="s">
        <v>2189</v>
      </c>
      <c r="D1853" s="736" t="s">
        <v>1347</v>
      </c>
      <c r="E1853" s="738">
        <v>1</v>
      </c>
      <c r="F1853" s="739">
        <f t="shared" ref="F1853" si="270">J1853-J1853*$K$7</f>
        <v>57.628839880000001</v>
      </c>
      <c r="G1853" s="739">
        <f>IF(D1853="","",E1853*F1853)</f>
        <v>57.628839880000001</v>
      </c>
      <c r="H1853" s="689"/>
      <c r="I1853" s="690"/>
      <c r="J1853" s="690">
        <v>66.260000000000005</v>
      </c>
    </row>
    <row r="1854" spans="1:10" ht="12.75" customHeight="1">
      <c r="A1854" s="736"/>
      <c r="B1854" s="736"/>
      <c r="C1854" s="737"/>
      <c r="D1854" s="736"/>
      <c r="E1854" s="738"/>
      <c r="F1854" s="739"/>
      <c r="G1854" s="739"/>
      <c r="H1854" s="689"/>
      <c r="I1854" s="690"/>
      <c r="J1854" s="690"/>
    </row>
    <row r="1855" spans="1:10" ht="12.75" customHeight="1">
      <c r="A1855" s="1030" t="s">
        <v>1806</v>
      </c>
      <c r="B1855" s="982"/>
      <c r="C1855" s="982"/>
      <c r="D1855" s="982"/>
      <c r="E1855" s="982"/>
      <c r="F1855" s="983"/>
      <c r="G1855" s="740">
        <f>IF(F1853="","",(SUM(G1853:G1854)))</f>
        <v>57.628839880000001</v>
      </c>
      <c r="H1855" s="689"/>
      <c r="I1855" s="690"/>
      <c r="J1855" s="690"/>
    </row>
    <row r="1856" spans="1:10" ht="12.75" customHeight="1">
      <c r="A1856" s="741"/>
      <c r="B1856" s="742"/>
      <c r="C1856" s="743"/>
      <c r="D1856" s="744"/>
      <c r="E1856" s="745"/>
      <c r="F1856" s="746"/>
      <c r="G1856" s="747"/>
      <c r="H1856" s="689"/>
      <c r="I1856" s="690"/>
      <c r="J1856" s="690"/>
    </row>
    <row r="1857" spans="1:10" ht="12.75" customHeight="1">
      <c r="A1857" s="1031" t="s">
        <v>1570</v>
      </c>
      <c r="B1857" s="982"/>
      <c r="C1857" s="982"/>
      <c r="D1857" s="982"/>
      <c r="E1857" s="982"/>
      <c r="F1857" s="982"/>
      <c r="G1857" s="983"/>
      <c r="H1857" s="689"/>
      <c r="I1857" s="690"/>
      <c r="J1857" s="690"/>
    </row>
    <row r="1858" spans="1:10" ht="12.75" customHeight="1">
      <c r="A1858" s="732" t="s">
        <v>1480</v>
      </c>
      <c r="B1858" s="732" t="s">
        <v>46</v>
      </c>
      <c r="C1858" s="733" t="s">
        <v>1803</v>
      </c>
      <c r="D1858" s="732" t="s">
        <v>141</v>
      </c>
      <c r="E1858" s="734" t="s">
        <v>106</v>
      </c>
      <c r="F1858" s="735" t="s">
        <v>1804</v>
      </c>
      <c r="G1858" s="735" t="s">
        <v>1805</v>
      </c>
      <c r="H1858" s="689"/>
      <c r="I1858" s="690"/>
      <c r="J1858" s="690" t="s">
        <v>1804</v>
      </c>
    </row>
    <row r="1859" spans="1:10" ht="12.75" customHeight="1">
      <c r="A1859" s="736"/>
      <c r="B1859" s="736"/>
      <c r="C1859" s="737"/>
      <c r="D1859" s="736"/>
      <c r="E1859" s="738"/>
      <c r="F1859" s="739"/>
      <c r="G1859" s="739"/>
      <c r="H1859" s="689"/>
      <c r="I1859" s="690"/>
      <c r="J1859" s="690"/>
    </row>
    <row r="1860" spans="1:10" ht="12.75" customHeight="1">
      <c r="A1860" s="736"/>
      <c r="B1860" s="736"/>
      <c r="C1860" s="737"/>
      <c r="D1860" s="736"/>
      <c r="E1860" s="738"/>
      <c r="F1860" s="739"/>
      <c r="G1860" s="739"/>
      <c r="H1860" s="689"/>
      <c r="I1860" s="690"/>
      <c r="J1860" s="690"/>
    </row>
    <row r="1861" spans="1:10" ht="12.75" customHeight="1">
      <c r="A1861" s="1030" t="s">
        <v>1806</v>
      </c>
      <c r="B1861" s="982"/>
      <c r="C1861" s="982"/>
      <c r="D1861" s="982"/>
      <c r="E1861" s="982"/>
      <c r="F1861" s="983"/>
      <c r="G1861" s="740">
        <f>SUM(G1859:G1860)</f>
        <v>0</v>
      </c>
      <c r="H1861" s="689"/>
      <c r="I1861" s="690"/>
      <c r="J1861" s="690"/>
    </row>
    <row r="1862" spans="1:10" ht="12.75" customHeight="1">
      <c r="A1862" s="741"/>
      <c r="B1862" s="742"/>
      <c r="C1862" s="748"/>
      <c r="D1862" s="742"/>
      <c r="E1862" s="749"/>
      <c r="F1862" s="750"/>
      <c r="G1862" s="747"/>
      <c r="H1862" s="689"/>
      <c r="I1862" s="690"/>
      <c r="J1862" s="690"/>
    </row>
    <row r="1863" spans="1:10" ht="12.75" customHeight="1">
      <c r="A1863" s="1031" t="s">
        <v>1807</v>
      </c>
      <c r="B1863" s="982"/>
      <c r="C1863" s="982"/>
      <c r="D1863" s="982"/>
      <c r="E1863" s="982"/>
      <c r="F1863" s="982"/>
      <c r="G1863" s="983"/>
      <c r="H1863" s="689"/>
      <c r="I1863" s="690"/>
      <c r="J1863" s="690"/>
    </row>
    <row r="1864" spans="1:10" ht="12.75" customHeight="1">
      <c r="A1864" s="732" t="s">
        <v>1480</v>
      </c>
      <c r="B1864" s="732" t="s">
        <v>46</v>
      </c>
      <c r="C1864" s="733" t="s">
        <v>1803</v>
      </c>
      <c r="D1864" s="732" t="s">
        <v>141</v>
      </c>
      <c r="E1864" s="734" t="s">
        <v>106</v>
      </c>
      <c r="F1864" s="735" t="s">
        <v>1804</v>
      </c>
      <c r="G1864" s="735" t="s">
        <v>1805</v>
      </c>
      <c r="H1864" s="689"/>
      <c r="I1864" s="690"/>
      <c r="J1864" s="690" t="s">
        <v>1804</v>
      </c>
    </row>
    <row r="1865" spans="1:10" ht="12.75" customHeight="1">
      <c r="A1865" s="736"/>
      <c r="B1865" s="736"/>
      <c r="C1865" s="737" t="str">
        <f>IF(B1865="","",IF(A1865="SINAPI",VLOOKUP(B1865,'Referência NÃO DESONERADO'!$A:$D,2,0),IF(A1865="COTAÇÃO",VLOOKUP(B1865,'Mapa Cotações'!$A:$N,2,0))))</f>
        <v/>
      </c>
      <c r="D1865" s="736" t="str">
        <f>IF(B1865="","",IF(A1865="SINAPI",VLOOKUP(B1865,'Referência NÃO DESONERADO'!$A:$D,3,0),IF(A1865="COTAÇÃO",VLOOKUP(B1865,'Mapa Cotações'!$A:$N,3,0))))</f>
        <v/>
      </c>
      <c r="E1865" s="738"/>
      <c r="F1865" s="739" t="str">
        <f>IF(B1865="","",IF('Planilha Orçamentária'!$H$2="NÃO DESONERADO",(IF(A1865="SINAPI",VLOOKUP(B1865,'Referência NÃO DESONERADO'!$A:$D,4,0),IF(A1865="ORSE",VLOOKUP(B1865,'Referência NÃO DESONERADO'!$F:$I,4,0),IF(A1865="COTAÇÃO",VLOOKUP(B1865,'Mapa Cotações'!$A:$N,13,0))))),(IF(A1865="SINAPI",VLOOKUP(B1865,'Referência DESONERADO'!$A:$D,4,0),IF(A1865="ORSE",VLOOKUP(B1865,'Referência DESONERADO'!$F:$I,4,0),IF(A1865="COTAÇÃO",VLOOKUP(B1865,'Mapa Cotações'!$A:$N,13,0)))))))</f>
        <v/>
      </c>
      <c r="G1865" s="739" t="str">
        <f>IF(D1865="","",E1865*F1865)</f>
        <v/>
      </c>
      <c r="H1865" s="689"/>
      <c r="I1865" s="690"/>
      <c r="J1865" s="690" t="s">
        <v>2</v>
      </c>
    </row>
    <row r="1866" spans="1:10" ht="12.75" customHeight="1">
      <c r="A1866" s="1030" t="s">
        <v>1806</v>
      </c>
      <c r="B1866" s="982"/>
      <c r="C1866" s="982"/>
      <c r="D1866" s="982"/>
      <c r="E1866" s="982"/>
      <c r="F1866" s="983"/>
      <c r="G1866" s="740"/>
      <c r="H1866" s="689"/>
      <c r="I1866" s="690"/>
      <c r="J1866" s="690"/>
    </row>
    <row r="1867" spans="1:10" ht="12.75" customHeight="1">
      <c r="A1867" s="741"/>
      <c r="B1867" s="742"/>
      <c r="C1867" s="751"/>
      <c r="D1867" s="752"/>
      <c r="E1867" s="753"/>
      <c r="F1867" s="754"/>
      <c r="G1867" s="755"/>
      <c r="H1867" s="689"/>
      <c r="I1867" s="690"/>
      <c r="J1867" s="690"/>
    </row>
    <row r="1868" spans="1:10" ht="12.75" customHeight="1">
      <c r="A1868" s="1032" t="s">
        <v>173</v>
      </c>
      <c r="B1868" s="982"/>
      <c r="C1868" s="982"/>
      <c r="D1868" s="982"/>
      <c r="E1868" s="982"/>
      <c r="F1868" s="1033"/>
      <c r="G1868" s="756">
        <f>SUM(G1855,G1861,G1866)</f>
        <v>57.628839880000001</v>
      </c>
      <c r="H1868" s="689"/>
      <c r="I1868" s="690"/>
      <c r="J1868" s="690"/>
    </row>
    <row r="1869" spans="1:10" ht="12.75" customHeight="1">
      <c r="I1869" s="690"/>
      <c r="J1869" s="690"/>
    </row>
    <row r="1870" spans="1:10" ht="12.75" customHeight="1">
      <c r="I1870" s="690"/>
      <c r="J1870" s="690"/>
    </row>
    <row r="1871" spans="1:10" ht="12.75" customHeight="1">
      <c r="A1871" s="723" t="s">
        <v>46</v>
      </c>
      <c r="B1871" s="724" t="s">
        <v>37</v>
      </c>
      <c r="C1871" s="1025" t="s">
        <v>105</v>
      </c>
      <c r="D1871" s="1026"/>
      <c r="E1871" s="1026"/>
      <c r="F1871" s="1022"/>
      <c r="G1871" s="725" t="s">
        <v>40</v>
      </c>
      <c r="H1871" s="689"/>
      <c r="I1871" s="690"/>
      <c r="J1871" s="690"/>
    </row>
    <row r="1872" spans="1:10" ht="12.75" customHeight="1">
      <c r="A1872" s="726" t="s">
        <v>2190</v>
      </c>
      <c r="B1872" s="775" t="s">
        <v>1430</v>
      </c>
      <c r="C1872" s="1027" t="str">
        <f>VLOOKUP(B1872,'Memória de Cálculo'!$A:$J,2,0)</f>
        <v>LETRA EM AÇO INOX ESCOVADO/POLIDO 25 x 25 cm - INSTALADO</v>
      </c>
      <c r="D1872" s="1015"/>
      <c r="E1872" s="1016"/>
      <c r="F1872" s="728">
        <f>G1891</f>
        <v>110.09795907499999</v>
      </c>
      <c r="G1872" s="729" t="s">
        <v>141</v>
      </c>
      <c r="H1872" s="777" t="s">
        <v>1891</v>
      </c>
      <c r="I1872" s="690"/>
      <c r="J1872" s="690">
        <v>126.58750000000001</v>
      </c>
    </row>
    <row r="1873" spans="1:10" ht="12.75" customHeight="1">
      <c r="A1873" s="1028" t="s">
        <v>1802</v>
      </c>
      <c r="B1873" s="1015"/>
      <c r="C1873" s="1015"/>
      <c r="D1873" s="1015"/>
      <c r="E1873" s="1015"/>
      <c r="F1873" s="1015"/>
      <c r="G1873" s="1029"/>
      <c r="H1873" s="689"/>
      <c r="I1873" s="690"/>
      <c r="J1873" s="690"/>
    </row>
    <row r="1874" spans="1:10" ht="12.75" customHeight="1">
      <c r="A1874" s="732" t="s">
        <v>1480</v>
      </c>
      <c r="B1874" s="732" t="s">
        <v>46</v>
      </c>
      <c r="C1874" s="733" t="s">
        <v>1803</v>
      </c>
      <c r="D1874" s="732" t="s">
        <v>141</v>
      </c>
      <c r="E1874" s="734" t="s">
        <v>106</v>
      </c>
      <c r="F1874" s="735" t="s">
        <v>1804</v>
      </c>
      <c r="G1874" s="735" t="s">
        <v>1805</v>
      </c>
      <c r="H1874" s="689"/>
      <c r="I1874" s="690"/>
      <c r="J1874" s="690" t="s">
        <v>1804</v>
      </c>
    </row>
    <row r="1875" spans="1:10" ht="12.75" customHeight="1">
      <c r="A1875" s="736" t="s">
        <v>129</v>
      </c>
      <c r="B1875" s="736">
        <v>2620</v>
      </c>
      <c r="C1875" s="737" t="s">
        <v>2191</v>
      </c>
      <c r="D1875" s="736" t="s">
        <v>141</v>
      </c>
      <c r="E1875" s="738">
        <v>1</v>
      </c>
      <c r="F1875" s="739">
        <f t="shared" ref="F1875" si="271">J1875-J1875*$K$7</f>
        <v>105.34266656</v>
      </c>
      <c r="G1875" s="739">
        <f t="shared" ref="G1875:G1876" si="272">IF(D1875="","",E1875*F1875)</f>
        <v>105.34266656</v>
      </c>
      <c r="H1875" s="689"/>
      <c r="I1875" s="690"/>
      <c r="J1875" s="690">
        <v>121.12</v>
      </c>
    </row>
    <row r="1876" spans="1:10" ht="12.75" customHeight="1">
      <c r="A1876" s="736"/>
      <c r="B1876" s="736"/>
      <c r="C1876" s="737" t="str">
        <f>IF(B1876="","",IF(A1876="SINAPI",VLOOKUP(B1876,'Referência NÃO DESONERADO'!$A:$D,2,0),IF(A1876="COTAÇÃO",VLOOKUP(B1876,'Mapa Cotações'!$A:$N,2,0))))</f>
        <v/>
      </c>
      <c r="D1876" s="736" t="str">
        <f>IF(B1876="","",IF(A1876="SINAPI",VLOOKUP(B1876,'Referência NÃO DESONERADO'!$A:$D,3,0),IF(A1876="COTAÇÃO",VLOOKUP(B1876,'Mapa Cotações'!$A:$N,3,0))))</f>
        <v/>
      </c>
      <c r="E1876" s="738"/>
      <c r="F1876" s="739" t="str">
        <f>IF(B1876="","",IF('Planilha Orçamentária'!$H$2="NÃO DESONERADO",(IF(A1876="SINAPI",VLOOKUP(B1876,'Referência NÃO DESONERADO'!$A:$D,4,0),IF(A1876="ORSE",VLOOKUP(B1876,'Referência NÃO DESONERADO'!$F:$I,4,0),IF(A1876="COTAÇÃO",VLOOKUP(B1876,'Mapa Cotações'!$A:$N,13,0))))),(IF(A1876="SINAPI",VLOOKUP(B1876,'Referência DESONERADO'!$A:$D,4,0),IF(A1876="ORSE",VLOOKUP(B1876,'Referência DESONERADO'!$F:$I,4,0),IF(A1876="COTAÇÃO",VLOOKUP(B1876,'Mapa Cotações'!$A:$N,13,0)))))))</f>
        <v/>
      </c>
      <c r="G1876" s="739" t="str">
        <f t="shared" si="272"/>
        <v/>
      </c>
      <c r="H1876" s="689"/>
      <c r="I1876" s="690"/>
      <c r="J1876" s="690" t="s">
        <v>2</v>
      </c>
    </row>
    <row r="1877" spans="1:10" ht="12.75" customHeight="1">
      <c r="A1877" s="1030" t="s">
        <v>1806</v>
      </c>
      <c r="B1877" s="982"/>
      <c r="C1877" s="982"/>
      <c r="D1877" s="982"/>
      <c r="E1877" s="982"/>
      <c r="F1877" s="983"/>
      <c r="G1877" s="740">
        <f>IF(F1875="","",(SUM(G1875:G1876)))</f>
        <v>105.34266656</v>
      </c>
      <c r="H1877" s="689"/>
      <c r="I1877" s="690"/>
      <c r="J1877" s="690"/>
    </row>
    <row r="1878" spans="1:10" ht="12.75" customHeight="1">
      <c r="A1878" s="741"/>
      <c r="B1878" s="742"/>
      <c r="C1878" s="743"/>
      <c r="D1878" s="744"/>
      <c r="E1878" s="745"/>
      <c r="F1878" s="746"/>
      <c r="G1878" s="747"/>
      <c r="H1878" s="689"/>
      <c r="I1878" s="690"/>
      <c r="J1878" s="690"/>
    </row>
    <row r="1879" spans="1:10" ht="12.75" customHeight="1">
      <c r="A1879" s="1031" t="s">
        <v>1570</v>
      </c>
      <c r="B1879" s="982"/>
      <c r="C1879" s="982"/>
      <c r="D1879" s="982"/>
      <c r="E1879" s="982"/>
      <c r="F1879" s="982"/>
      <c r="G1879" s="983"/>
      <c r="H1879" s="689"/>
      <c r="I1879" s="690"/>
      <c r="J1879" s="690"/>
    </row>
    <row r="1880" spans="1:10" ht="12.75" customHeight="1">
      <c r="A1880" s="732" t="s">
        <v>1480</v>
      </c>
      <c r="B1880" s="732" t="s">
        <v>46</v>
      </c>
      <c r="C1880" s="733" t="s">
        <v>1803</v>
      </c>
      <c r="D1880" s="732" t="s">
        <v>141</v>
      </c>
      <c r="E1880" s="734" t="s">
        <v>106</v>
      </c>
      <c r="F1880" s="735" t="s">
        <v>1804</v>
      </c>
      <c r="G1880" s="735" t="s">
        <v>1805</v>
      </c>
      <c r="H1880" s="689"/>
      <c r="I1880" s="690"/>
      <c r="J1880" s="690" t="s">
        <v>1804</v>
      </c>
    </row>
    <row r="1881" spans="1:10" ht="12.75" customHeight="1">
      <c r="A1881" s="736" t="s">
        <v>116</v>
      </c>
      <c r="B1881" s="771" t="s">
        <v>2192</v>
      </c>
      <c r="C1881" s="737" t="s">
        <v>1915</v>
      </c>
      <c r="D1881" s="736" t="s">
        <v>1788</v>
      </c>
      <c r="E1881" s="738">
        <v>0.25</v>
      </c>
      <c r="F1881" s="739">
        <f t="shared" ref="F1881:F1882" si="273">J1881-J1881*$K$7</f>
        <v>15.79444208</v>
      </c>
      <c r="G1881" s="739">
        <f t="shared" ref="G1881:G1882" si="274">IF(D1881="","",E1881*F1881)</f>
        <v>3.9486105199999999</v>
      </c>
      <c r="H1881" s="689"/>
      <c r="I1881" s="690"/>
      <c r="J1881" s="690">
        <v>18.16</v>
      </c>
    </row>
    <row r="1882" spans="1:10" ht="12.75" customHeight="1">
      <c r="A1882" s="736" t="s">
        <v>129</v>
      </c>
      <c r="B1882" s="736">
        <v>10550</v>
      </c>
      <c r="C1882" s="737" t="s">
        <v>2014</v>
      </c>
      <c r="D1882" s="736" t="s">
        <v>1788</v>
      </c>
      <c r="E1882" s="738">
        <v>0.25</v>
      </c>
      <c r="F1882" s="739">
        <f t="shared" si="273"/>
        <v>3.2267279800000002</v>
      </c>
      <c r="G1882" s="739">
        <f t="shared" si="274"/>
        <v>0.80668199500000004</v>
      </c>
      <c r="H1882" s="689"/>
      <c r="I1882" s="690"/>
      <c r="J1882" s="690">
        <v>3.71</v>
      </c>
    </row>
    <row r="1883" spans="1:10" ht="12.75" customHeight="1">
      <c r="A1883" s="1030" t="s">
        <v>1806</v>
      </c>
      <c r="B1883" s="982"/>
      <c r="C1883" s="982"/>
      <c r="D1883" s="982"/>
      <c r="E1883" s="982"/>
      <c r="F1883" s="983"/>
      <c r="G1883" s="740">
        <f>IF(F1881="","",(SUM(G1881:G1882)))</f>
        <v>4.7552925149999998</v>
      </c>
      <c r="H1883" s="689"/>
      <c r="I1883" s="690"/>
      <c r="J1883" s="690"/>
    </row>
    <row r="1884" spans="1:10" ht="12.75" customHeight="1">
      <c r="A1884" s="741"/>
      <c r="B1884" s="742"/>
      <c r="C1884" s="748"/>
      <c r="D1884" s="742"/>
      <c r="E1884" s="749"/>
      <c r="F1884" s="750"/>
      <c r="G1884" s="747"/>
      <c r="H1884" s="689"/>
      <c r="I1884" s="690"/>
      <c r="J1884" s="690"/>
    </row>
    <row r="1885" spans="1:10" ht="12.75" customHeight="1">
      <c r="A1885" s="1031" t="s">
        <v>1807</v>
      </c>
      <c r="B1885" s="982"/>
      <c r="C1885" s="982"/>
      <c r="D1885" s="982"/>
      <c r="E1885" s="982"/>
      <c r="F1885" s="982"/>
      <c r="G1885" s="983"/>
      <c r="H1885" s="689"/>
      <c r="I1885" s="690"/>
      <c r="J1885" s="690"/>
    </row>
    <row r="1886" spans="1:10" ht="12.75" customHeight="1">
      <c r="A1886" s="732" t="s">
        <v>1480</v>
      </c>
      <c r="B1886" s="732" t="s">
        <v>46</v>
      </c>
      <c r="C1886" s="733" t="s">
        <v>1803</v>
      </c>
      <c r="D1886" s="732" t="s">
        <v>141</v>
      </c>
      <c r="E1886" s="734" t="s">
        <v>106</v>
      </c>
      <c r="F1886" s="735" t="s">
        <v>1804</v>
      </c>
      <c r="G1886" s="735" t="s">
        <v>1805</v>
      </c>
      <c r="H1886" s="689"/>
      <c r="I1886" s="690"/>
      <c r="J1886" s="690" t="s">
        <v>1804</v>
      </c>
    </row>
    <row r="1887" spans="1:10" ht="12.75" customHeight="1">
      <c r="A1887" s="736"/>
      <c r="B1887" s="736"/>
      <c r="C1887" s="737"/>
      <c r="D1887" s="736"/>
      <c r="E1887" s="738"/>
      <c r="F1887" s="739"/>
      <c r="G1887" s="739" t="str">
        <f t="shared" ref="G1887:G1888" si="275">IF(D1887="","",E1887*F1887)</f>
        <v/>
      </c>
      <c r="H1887" s="689"/>
      <c r="I1887" s="690"/>
      <c r="J1887" s="690"/>
    </row>
    <row r="1888" spans="1:10" ht="12.75" customHeight="1">
      <c r="A1888" s="736"/>
      <c r="B1888" s="736"/>
      <c r="C1888" s="737" t="str">
        <f>IF(B1888="","",IF(A1888="SINAPI",VLOOKUP(B1888,'Referência NÃO DESONERADO'!$A:$D,2,0),IF(A1888="COTAÇÃO",VLOOKUP(B1888,'Mapa Cotações'!$A:$N,2,0))))</f>
        <v/>
      </c>
      <c r="D1888" s="736" t="str">
        <f>IF(B1888="","",IF(A1888="SINAPI",VLOOKUP(B1888,'Referência NÃO DESONERADO'!$A:$D,3,0),IF(A1888="COTAÇÃO",VLOOKUP(B1888,'Mapa Cotações'!$A:$N,3,0))))</f>
        <v/>
      </c>
      <c r="E1888" s="738"/>
      <c r="F1888" s="739" t="str">
        <f>IF(B1888="","",IF('Planilha Orçamentária'!$H$2="NÃO DESONERADO",(IF(A1888="SINAPI",VLOOKUP(B1888,'Referência NÃO DESONERADO'!$A:$D,4,0),IF(A1888="ORSE",VLOOKUP(B1888,'Referência NÃO DESONERADO'!$F:$I,4,0),IF(A1888="COTAÇÃO",VLOOKUP(B1888,'Mapa Cotações'!$A:$N,13,0))))),(IF(A1888="SINAPI",VLOOKUP(B1888,'Referência DESONERADO'!$A:$D,4,0),IF(A1888="ORSE",VLOOKUP(B1888,'Referência DESONERADO'!$F:$I,4,0),IF(A1888="COTAÇÃO",VLOOKUP(B1888,'Mapa Cotações'!$A:$N,13,0)))))))</f>
        <v/>
      </c>
      <c r="G1888" s="739" t="str">
        <f t="shared" si="275"/>
        <v/>
      </c>
      <c r="H1888" s="689"/>
      <c r="I1888" s="690"/>
      <c r="J1888" s="690" t="s">
        <v>2</v>
      </c>
    </row>
    <row r="1889" spans="1:10" ht="12.75" customHeight="1">
      <c r="A1889" s="1030" t="s">
        <v>1806</v>
      </c>
      <c r="B1889" s="982"/>
      <c r="C1889" s="982"/>
      <c r="D1889" s="982"/>
      <c r="E1889" s="982"/>
      <c r="F1889" s="983"/>
      <c r="G1889" s="740" t="str">
        <f>IF(F1887="","",(SUM(G1887:G1888)))</f>
        <v/>
      </c>
      <c r="H1889" s="689"/>
      <c r="I1889" s="690"/>
      <c r="J1889" s="690"/>
    </row>
    <row r="1890" spans="1:10" ht="12.75" customHeight="1">
      <c r="A1890" s="741"/>
      <c r="B1890" s="742"/>
      <c r="C1890" s="751"/>
      <c r="D1890" s="752"/>
      <c r="E1890" s="753"/>
      <c r="F1890" s="754"/>
      <c r="G1890" s="755"/>
      <c r="H1890" s="689"/>
      <c r="I1890" s="690"/>
      <c r="J1890" s="690"/>
    </row>
    <row r="1891" spans="1:10" ht="12.75" customHeight="1">
      <c r="A1891" s="1032" t="s">
        <v>173</v>
      </c>
      <c r="B1891" s="982"/>
      <c r="C1891" s="982"/>
      <c r="D1891" s="982"/>
      <c r="E1891" s="982"/>
      <c r="F1891" s="1033"/>
      <c r="G1891" s="756">
        <f>SUM(G1877,G1883,G1889)</f>
        <v>110.09795907499999</v>
      </c>
      <c r="H1891" s="689"/>
      <c r="I1891" s="690"/>
      <c r="J1891" s="690"/>
    </row>
    <row r="1892" spans="1:10" ht="12.75" customHeight="1">
      <c r="I1892" s="690"/>
      <c r="J1892" s="690"/>
    </row>
    <row r="1893" spans="1:10" ht="12.75" customHeight="1">
      <c r="I1893" s="690"/>
      <c r="J1893" s="690"/>
    </row>
    <row r="1894" spans="1:10" ht="12.75" customHeight="1">
      <c r="A1894" s="723" t="s">
        <v>46</v>
      </c>
      <c r="B1894" s="724" t="s">
        <v>37</v>
      </c>
      <c r="C1894" s="1025" t="s">
        <v>105</v>
      </c>
      <c r="D1894" s="1026"/>
      <c r="E1894" s="1026"/>
      <c r="F1894" s="1022"/>
      <c r="G1894" s="725" t="s">
        <v>40</v>
      </c>
      <c r="H1894" s="689"/>
      <c r="I1894" s="690"/>
      <c r="J1894" s="690"/>
    </row>
    <row r="1895" spans="1:10" ht="12.75" customHeight="1">
      <c r="A1895" s="726" t="s">
        <v>2193</v>
      </c>
      <c r="B1895" s="775" t="s">
        <v>1432</v>
      </c>
      <c r="C1895" s="1027" t="str">
        <f>VLOOKUP(B1895,'Memória de Cálculo'!$A:$J,2,0)</f>
        <v>LETRA EM AÇO INOX ESCOVADO/POLIDO 40 x 40 cm - INSTALADO</v>
      </c>
      <c r="D1895" s="1015"/>
      <c r="E1895" s="1016"/>
      <c r="F1895" s="728">
        <f>G1914</f>
        <v>173.354003815</v>
      </c>
      <c r="G1895" s="729" t="s">
        <v>141</v>
      </c>
      <c r="H1895" s="777" t="s">
        <v>1891</v>
      </c>
      <c r="I1895" s="690"/>
      <c r="J1895" s="690">
        <v>199.3175</v>
      </c>
    </row>
    <row r="1896" spans="1:10" ht="12.75" customHeight="1">
      <c r="A1896" s="1028" t="s">
        <v>1802</v>
      </c>
      <c r="B1896" s="1015"/>
      <c r="C1896" s="1015"/>
      <c r="D1896" s="1015"/>
      <c r="E1896" s="1015"/>
      <c r="F1896" s="1015"/>
      <c r="G1896" s="1029"/>
      <c r="H1896" s="689"/>
      <c r="I1896" s="690"/>
      <c r="J1896" s="690"/>
    </row>
    <row r="1897" spans="1:10" ht="12.75" customHeight="1">
      <c r="A1897" s="732" t="s">
        <v>1480</v>
      </c>
      <c r="B1897" s="732" t="s">
        <v>46</v>
      </c>
      <c r="C1897" s="733" t="s">
        <v>1803</v>
      </c>
      <c r="D1897" s="732" t="s">
        <v>141</v>
      </c>
      <c r="E1897" s="734" t="s">
        <v>106</v>
      </c>
      <c r="F1897" s="735" t="s">
        <v>1804</v>
      </c>
      <c r="G1897" s="735" t="s">
        <v>1805</v>
      </c>
      <c r="H1897" s="689"/>
      <c r="I1897" s="690"/>
      <c r="J1897" s="690" t="s">
        <v>1804</v>
      </c>
    </row>
    <row r="1898" spans="1:10" ht="12.75" customHeight="1">
      <c r="A1898" s="736" t="s">
        <v>129</v>
      </c>
      <c r="B1898" s="736">
        <v>7550</v>
      </c>
      <c r="C1898" s="737" t="s">
        <v>2191</v>
      </c>
      <c r="D1898" s="736" t="s">
        <v>141</v>
      </c>
      <c r="E1898" s="738">
        <v>1</v>
      </c>
      <c r="F1898" s="739">
        <f t="shared" ref="F1898" si="276">J1898-J1898*$K$7</f>
        <v>168.59871129999999</v>
      </c>
      <c r="G1898" s="739">
        <f t="shared" ref="G1898:G1899" si="277">IF(D1898="","",E1898*F1898)</f>
        <v>168.59871129999999</v>
      </c>
      <c r="H1898" s="689"/>
      <c r="I1898" s="690"/>
      <c r="J1898" s="690">
        <v>193.85</v>
      </c>
    </row>
    <row r="1899" spans="1:10" ht="12.75" customHeight="1">
      <c r="A1899" s="736"/>
      <c r="B1899" s="736"/>
      <c r="C1899" s="737" t="str">
        <f>IF(B1899="","",IF(A1899="SINAPI",VLOOKUP(B1899,'Referência NÃO DESONERADO'!$A:$D,2,0),IF(A1899="COTAÇÃO",VLOOKUP(B1899,'Mapa Cotações'!$A:$N,2,0))))</f>
        <v/>
      </c>
      <c r="D1899" s="736" t="str">
        <f>IF(B1899="","",IF(A1899="SINAPI",VLOOKUP(B1899,'Referência NÃO DESONERADO'!$A:$D,3,0),IF(A1899="COTAÇÃO",VLOOKUP(B1899,'Mapa Cotações'!$A:$N,3,0))))</f>
        <v/>
      </c>
      <c r="E1899" s="738"/>
      <c r="F1899" s="739" t="str">
        <f>IF(B1899="","",IF('Planilha Orçamentária'!$H$2="NÃO DESONERADO",(IF(A1899="SINAPI",VLOOKUP(B1899,'Referência NÃO DESONERADO'!$A:$D,4,0),IF(A1899="ORSE",VLOOKUP(B1899,'Referência NÃO DESONERADO'!$F:$I,4,0),IF(A1899="COTAÇÃO",VLOOKUP(B1899,'Mapa Cotações'!$A:$N,13,0))))),(IF(A1899="SINAPI",VLOOKUP(B1899,'Referência DESONERADO'!$A:$D,4,0),IF(A1899="ORSE",VLOOKUP(B1899,'Referência DESONERADO'!$F:$I,4,0),IF(A1899="COTAÇÃO",VLOOKUP(B1899,'Mapa Cotações'!$A:$N,13,0)))))))</f>
        <v/>
      </c>
      <c r="G1899" s="739" t="str">
        <f t="shared" si="277"/>
        <v/>
      </c>
      <c r="H1899" s="689"/>
      <c r="I1899" s="690"/>
      <c r="J1899" s="690" t="s">
        <v>2</v>
      </c>
    </row>
    <row r="1900" spans="1:10" ht="12.75" customHeight="1">
      <c r="A1900" s="1030" t="s">
        <v>1806</v>
      </c>
      <c r="B1900" s="982"/>
      <c r="C1900" s="982"/>
      <c r="D1900" s="982"/>
      <c r="E1900" s="982"/>
      <c r="F1900" s="983"/>
      <c r="G1900" s="740">
        <f>IF(F1898="","",(SUM(G1898:G1899)))</f>
        <v>168.59871129999999</v>
      </c>
      <c r="H1900" s="689"/>
      <c r="I1900" s="690"/>
      <c r="J1900" s="690"/>
    </row>
    <row r="1901" spans="1:10" ht="12.75" customHeight="1">
      <c r="A1901" s="741"/>
      <c r="B1901" s="742"/>
      <c r="C1901" s="743"/>
      <c r="D1901" s="744"/>
      <c r="E1901" s="745"/>
      <c r="F1901" s="746"/>
      <c r="G1901" s="747"/>
      <c r="H1901" s="689"/>
      <c r="I1901" s="690"/>
      <c r="J1901" s="690"/>
    </row>
    <row r="1902" spans="1:10" ht="12.75" customHeight="1">
      <c r="A1902" s="1031" t="s">
        <v>1570</v>
      </c>
      <c r="B1902" s="982"/>
      <c r="C1902" s="982"/>
      <c r="D1902" s="982"/>
      <c r="E1902" s="982"/>
      <c r="F1902" s="982"/>
      <c r="G1902" s="983"/>
      <c r="H1902" s="689"/>
      <c r="I1902" s="690"/>
      <c r="J1902" s="690"/>
    </row>
    <row r="1903" spans="1:10" ht="12.75" customHeight="1">
      <c r="A1903" s="732" t="s">
        <v>1480</v>
      </c>
      <c r="B1903" s="732" t="s">
        <v>46</v>
      </c>
      <c r="C1903" s="733" t="s">
        <v>1803</v>
      </c>
      <c r="D1903" s="732" t="s">
        <v>141</v>
      </c>
      <c r="E1903" s="734" t="s">
        <v>106</v>
      </c>
      <c r="F1903" s="735" t="s">
        <v>1804</v>
      </c>
      <c r="G1903" s="735" t="s">
        <v>1805</v>
      </c>
      <c r="H1903" s="689"/>
      <c r="I1903" s="690"/>
      <c r="J1903" s="690" t="s">
        <v>1804</v>
      </c>
    </row>
    <row r="1904" spans="1:10" ht="12.75" customHeight="1">
      <c r="A1904" s="736" t="s">
        <v>116</v>
      </c>
      <c r="B1904" s="771" t="s">
        <v>2192</v>
      </c>
      <c r="C1904" s="737" t="s">
        <v>1915</v>
      </c>
      <c r="D1904" s="736" t="s">
        <v>1788</v>
      </c>
      <c r="E1904" s="738">
        <v>0.25</v>
      </c>
      <c r="F1904" s="739">
        <f t="shared" ref="F1904:F1905" si="278">J1904-J1904*$K$7</f>
        <v>15.79444208</v>
      </c>
      <c r="G1904" s="739">
        <f t="shared" ref="G1904:G1905" si="279">IF(D1904="","",E1904*F1904)</f>
        <v>3.9486105199999999</v>
      </c>
      <c r="H1904" s="689"/>
      <c r="I1904" s="690"/>
      <c r="J1904" s="690">
        <v>18.16</v>
      </c>
    </row>
    <row r="1905" spans="1:10" ht="12.75" customHeight="1">
      <c r="A1905" s="736" t="s">
        <v>129</v>
      </c>
      <c r="B1905" s="736">
        <v>10550</v>
      </c>
      <c r="C1905" s="737" t="s">
        <v>2014</v>
      </c>
      <c r="D1905" s="736" t="s">
        <v>1788</v>
      </c>
      <c r="E1905" s="738">
        <v>0.25</v>
      </c>
      <c r="F1905" s="739">
        <f t="shared" si="278"/>
        <v>3.2267279800000002</v>
      </c>
      <c r="G1905" s="739">
        <f t="shared" si="279"/>
        <v>0.80668199500000004</v>
      </c>
      <c r="H1905" s="689"/>
      <c r="I1905" s="690"/>
      <c r="J1905" s="690">
        <v>3.71</v>
      </c>
    </row>
    <row r="1906" spans="1:10" ht="12.75" customHeight="1">
      <c r="A1906" s="1030" t="s">
        <v>1806</v>
      </c>
      <c r="B1906" s="982"/>
      <c r="C1906" s="982"/>
      <c r="D1906" s="982"/>
      <c r="E1906" s="982"/>
      <c r="F1906" s="983"/>
      <c r="G1906" s="740">
        <f>IF(F1904="","",(SUM(G1904:G1905)))</f>
        <v>4.7552925149999998</v>
      </c>
      <c r="H1906" s="689"/>
      <c r="I1906" s="690"/>
      <c r="J1906" s="690"/>
    </row>
    <row r="1907" spans="1:10" ht="12.75" customHeight="1">
      <c r="A1907" s="741"/>
      <c r="B1907" s="742"/>
      <c r="C1907" s="748"/>
      <c r="D1907" s="742"/>
      <c r="E1907" s="749"/>
      <c r="F1907" s="750"/>
      <c r="G1907" s="747"/>
      <c r="H1907" s="689"/>
      <c r="I1907" s="690"/>
      <c r="J1907" s="690"/>
    </row>
    <row r="1908" spans="1:10" ht="12.75" customHeight="1">
      <c r="A1908" s="1031" t="s">
        <v>1807</v>
      </c>
      <c r="B1908" s="982"/>
      <c r="C1908" s="982"/>
      <c r="D1908" s="982"/>
      <c r="E1908" s="982"/>
      <c r="F1908" s="982"/>
      <c r="G1908" s="983"/>
      <c r="H1908" s="689"/>
      <c r="I1908" s="690"/>
      <c r="J1908" s="690"/>
    </row>
    <row r="1909" spans="1:10" ht="12.75" customHeight="1">
      <c r="A1909" s="732" t="s">
        <v>1480</v>
      </c>
      <c r="B1909" s="732" t="s">
        <v>46</v>
      </c>
      <c r="C1909" s="733" t="s">
        <v>1803</v>
      </c>
      <c r="D1909" s="732" t="s">
        <v>141</v>
      </c>
      <c r="E1909" s="734" t="s">
        <v>106</v>
      </c>
      <c r="F1909" s="735" t="s">
        <v>1804</v>
      </c>
      <c r="G1909" s="735" t="s">
        <v>1805</v>
      </c>
      <c r="H1909" s="689"/>
      <c r="I1909" s="690"/>
      <c r="J1909" s="690" t="s">
        <v>1804</v>
      </c>
    </row>
    <row r="1910" spans="1:10" ht="12.75" customHeight="1">
      <c r="A1910" s="736"/>
      <c r="B1910" s="736"/>
      <c r="C1910" s="737"/>
      <c r="D1910" s="736"/>
      <c r="E1910" s="738"/>
      <c r="F1910" s="739"/>
      <c r="G1910" s="739" t="str">
        <f t="shared" ref="G1910:G1911" si="280">IF(D1910="","",E1910*F1910)</f>
        <v/>
      </c>
      <c r="H1910" s="689"/>
      <c r="I1910" s="690"/>
      <c r="J1910" s="690"/>
    </row>
    <row r="1911" spans="1:10" ht="12.75" customHeight="1">
      <c r="A1911" s="736"/>
      <c r="B1911" s="736"/>
      <c r="C1911" s="737" t="str">
        <f>IF(B1911="","",IF(A1911="SINAPI",VLOOKUP(B1911,'Referência NÃO DESONERADO'!$A:$D,2,0),IF(A1911="COTAÇÃO",VLOOKUP(B1911,'Mapa Cotações'!$A:$N,2,0))))</f>
        <v/>
      </c>
      <c r="D1911" s="736" t="str">
        <f>IF(B1911="","",IF(A1911="SINAPI",VLOOKUP(B1911,'Referência NÃO DESONERADO'!$A:$D,3,0),IF(A1911="COTAÇÃO",VLOOKUP(B1911,'Mapa Cotações'!$A:$N,3,0))))</f>
        <v/>
      </c>
      <c r="E1911" s="738"/>
      <c r="F1911" s="739" t="str">
        <f>IF(B1911="","",IF('Planilha Orçamentária'!$H$2="NÃO DESONERADO",(IF(A1911="SINAPI",VLOOKUP(B1911,'Referência NÃO DESONERADO'!$A:$D,4,0),IF(A1911="ORSE",VLOOKUP(B1911,'Referência NÃO DESONERADO'!$F:$I,4,0),IF(A1911="COTAÇÃO",VLOOKUP(B1911,'Mapa Cotações'!$A:$N,13,0))))),(IF(A1911="SINAPI",VLOOKUP(B1911,'Referência DESONERADO'!$A:$D,4,0),IF(A1911="ORSE",VLOOKUP(B1911,'Referência DESONERADO'!$F:$I,4,0),IF(A1911="COTAÇÃO",VLOOKUP(B1911,'Mapa Cotações'!$A:$N,13,0)))))))</f>
        <v/>
      </c>
      <c r="G1911" s="739" t="str">
        <f t="shared" si="280"/>
        <v/>
      </c>
      <c r="H1911" s="689"/>
      <c r="I1911" s="690"/>
      <c r="J1911" s="690" t="s">
        <v>2</v>
      </c>
    </row>
    <row r="1912" spans="1:10" ht="12.75" customHeight="1">
      <c r="A1912" s="1030" t="s">
        <v>1806</v>
      </c>
      <c r="B1912" s="982"/>
      <c r="C1912" s="982"/>
      <c r="D1912" s="982"/>
      <c r="E1912" s="982"/>
      <c r="F1912" s="983"/>
      <c r="G1912" s="740" t="str">
        <f>IF(F1910="","",(SUM(G1910:G1911)))</f>
        <v/>
      </c>
      <c r="H1912" s="689"/>
      <c r="I1912" s="690"/>
      <c r="J1912" s="690"/>
    </row>
    <row r="1913" spans="1:10" ht="12.75" customHeight="1">
      <c r="A1913" s="741"/>
      <c r="B1913" s="742"/>
      <c r="C1913" s="751"/>
      <c r="D1913" s="752"/>
      <c r="E1913" s="753"/>
      <c r="F1913" s="754"/>
      <c r="G1913" s="755"/>
      <c r="H1913" s="689"/>
      <c r="I1913" s="690"/>
      <c r="J1913" s="690"/>
    </row>
    <row r="1914" spans="1:10" ht="12.75" customHeight="1">
      <c r="A1914" s="1032" t="s">
        <v>173</v>
      </c>
      <c r="B1914" s="982"/>
      <c r="C1914" s="982"/>
      <c r="D1914" s="982"/>
      <c r="E1914" s="982"/>
      <c r="F1914" s="1033"/>
      <c r="G1914" s="756">
        <f>SUM(G1900,G1906,G1912)</f>
        <v>173.354003815</v>
      </c>
      <c r="H1914" s="689"/>
      <c r="I1914" s="690"/>
      <c r="J1914" s="690"/>
    </row>
    <row r="1915" spans="1:10" ht="12.75" customHeight="1">
      <c r="I1915" s="690"/>
      <c r="J1915" s="690"/>
    </row>
    <row r="1916" spans="1:10" ht="12.75" customHeight="1">
      <c r="I1916" s="690"/>
      <c r="J1916" s="690"/>
    </row>
    <row r="1917" spans="1:10" ht="12.75" customHeight="1">
      <c r="A1917" s="723" t="s">
        <v>46</v>
      </c>
      <c r="B1917" s="724" t="s">
        <v>37</v>
      </c>
      <c r="C1917" s="1025" t="s">
        <v>105</v>
      </c>
      <c r="D1917" s="1026"/>
      <c r="E1917" s="1026"/>
      <c r="F1917" s="1022"/>
      <c r="G1917" s="725" t="s">
        <v>40</v>
      </c>
      <c r="H1917" s="689"/>
      <c r="I1917" s="690"/>
      <c r="J1917" s="690"/>
    </row>
    <row r="1918" spans="1:10" ht="12.75" customHeight="1">
      <c r="A1918" s="726" t="s">
        <v>2194</v>
      </c>
      <c r="B1918" s="775" t="s">
        <v>1445</v>
      </c>
      <c r="C1918" s="1027" t="str">
        <f>VLOOKUP(B1918,'Memória de Cálculo'!$A:$J,2,0)</f>
        <v>Placa de sinalizacao de seguranca contra incendio, fotoluminescente, quadrada, *20 x 20* cm, em pvc *2* mm anti-chamas (simbolos, cores e pictogramas conforme nbr 13434)</v>
      </c>
      <c r="D1918" s="1015"/>
      <c r="E1918" s="1016"/>
      <c r="F1918" s="728">
        <f>G1937</f>
        <v>24.999749072000004</v>
      </c>
      <c r="G1918" s="729" t="s">
        <v>141</v>
      </c>
      <c r="H1918" s="777" t="s">
        <v>1891</v>
      </c>
      <c r="I1918" s="690"/>
      <c r="J1918" s="690">
        <v>28.744</v>
      </c>
    </row>
    <row r="1919" spans="1:10" ht="12.75" customHeight="1">
      <c r="A1919" s="1028" t="s">
        <v>1802</v>
      </c>
      <c r="B1919" s="1015"/>
      <c r="C1919" s="1015"/>
      <c r="D1919" s="1015"/>
      <c r="E1919" s="1015"/>
      <c r="F1919" s="1015"/>
      <c r="G1919" s="1029"/>
      <c r="H1919" s="689"/>
      <c r="I1919" s="690"/>
      <c r="J1919" s="690"/>
    </row>
    <row r="1920" spans="1:10" ht="12.75" customHeight="1">
      <c r="A1920" s="732" t="s">
        <v>1480</v>
      </c>
      <c r="B1920" s="732" t="s">
        <v>46</v>
      </c>
      <c r="C1920" s="733" t="s">
        <v>1803</v>
      </c>
      <c r="D1920" s="732" t="s">
        <v>141</v>
      </c>
      <c r="E1920" s="734" t="s">
        <v>106</v>
      </c>
      <c r="F1920" s="735" t="s">
        <v>1804</v>
      </c>
      <c r="G1920" s="735" t="s">
        <v>1805</v>
      </c>
      <c r="H1920" s="689"/>
      <c r="I1920" s="690"/>
      <c r="J1920" s="690" t="s">
        <v>1804</v>
      </c>
    </row>
    <row r="1921" spans="1:10" ht="12.75" customHeight="1">
      <c r="A1921" s="736" t="s">
        <v>116</v>
      </c>
      <c r="B1921" s="736">
        <v>37556</v>
      </c>
      <c r="C1921" s="737" t="s">
        <v>2195</v>
      </c>
      <c r="D1921" s="736" t="s">
        <v>141</v>
      </c>
      <c r="E1921" s="738">
        <v>1</v>
      </c>
      <c r="F1921" s="739">
        <f t="shared" ref="F1921" si="281">J1921-J1921*$K$7</f>
        <v>22.126134720000003</v>
      </c>
      <c r="G1921" s="739">
        <f>IF(D1921="","",E1921*F1921)</f>
        <v>22.126134720000003</v>
      </c>
      <c r="H1921" s="689"/>
      <c r="I1921" s="690"/>
      <c r="J1921" s="690">
        <v>25.44</v>
      </c>
    </row>
    <row r="1922" spans="1:10" ht="12.75" customHeight="1">
      <c r="A1922" s="736"/>
      <c r="B1922" s="736"/>
      <c r="C1922" s="737"/>
      <c r="D1922" s="736"/>
      <c r="E1922" s="738"/>
      <c r="F1922" s="739"/>
      <c r="G1922" s="739"/>
      <c r="H1922" s="689"/>
      <c r="I1922" s="690"/>
      <c r="J1922" s="690"/>
    </row>
    <row r="1923" spans="1:10" ht="12.75" customHeight="1">
      <c r="A1923" s="1030" t="s">
        <v>1806</v>
      </c>
      <c r="B1923" s="982"/>
      <c r="C1923" s="982"/>
      <c r="D1923" s="982"/>
      <c r="E1923" s="982"/>
      <c r="F1923" s="983"/>
      <c r="G1923" s="740">
        <f>IF(F1921="","",(SUM(G1921:G1922)))</f>
        <v>22.126134720000003</v>
      </c>
      <c r="H1923" s="689"/>
      <c r="I1923" s="690"/>
      <c r="J1923" s="690"/>
    </row>
    <row r="1924" spans="1:10" ht="12.75" customHeight="1">
      <c r="A1924" s="741"/>
      <c r="B1924" s="742"/>
      <c r="C1924" s="743"/>
      <c r="D1924" s="744"/>
      <c r="E1924" s="745"/>
      <c r="F1924" s="746"/>
      <c r="G1924" s="747"/>
      <c r="H1924" s="689"/>
      <c r="I1924" s="690"/>
      <c r="J1924" s="690"/>
    </row>
    <row r="1925" spans="1:10" ht="12.75" customHeight="1">
      <c r="A1925" s="1031" t="s">
        <v>1570</v>
      </c>
      <c r="B1925" s="982"/>
      <c r="C1925" s="982"/>
      <c r="D1925" s="982"/>
      <c r="E1925" s="982"/>
      <c r="F1925" s="982"/>
      <c r="G1925" s="983"/>
      <c r="H1925" s="689"/>
      <c r="I1925" s="690"/>
      <c r="J1925" s="690"/>
    </row>
    <row r="1926" spans="1:10" ht="12.75" customHeight="1">
      <c r="A1926" s="732" t="s">
        <v>1480</v>
      </c>
      <c r="B1926" s="732" t="s">
        <v>46</v>
      </c>
      <c r="C1926" s="733" t="s">
        <v>1803</v>
      </c>
      <c r="D1926" s="732" t="s">
        <v>141</v>
      </c>
      <c r="E1926" s="734" t="s">
        <v>106</v>
      </c>
      <c r="F1926" s="735" t="s">
        <v>1804</v>
      </c>
      <c r="G1926" s="735" t="s">
        <v>1805</v>
      </c>
      <c r="H1926" s="689"/>
      <c r="I1926" s="690"/>
      <c r="J1926" s="690" t="s">
        <v>1804</v>
      </c>
    </row>
    <row r="1927" spans="1:10" ht="12.75" customHeight="1">
      <c r="A1927" s="736" t="s">
        <v>129</v>
      </c>
      <c r="B1927" s="771" t="s">
        <v>2196</v>
      </c>
      <c r="C1927" s="737" t="s">
        <v>1867</v>
      </c>
      <c r="D1927" s="736" t="s">
        <v>1788</v>
      </c>
      <c r="E1927" s="738">
        <v>0.2</v>
      </c>
      <c r="F1927" s="739">
        <f t="shared" ref="F1927:F1928" si="282">J1927-J1927*$K$7</f>
        <v>3.3137017800000002</v>
      </c>
      <c r="G1927" s="739">
        <f t="shared" ref="G1927:G1928" si="283">IF(D1927="","",E1927*F1927)</f>
        <v>0.66274035600000003</v>
      </c>
      <c r="H1927" s="689"/>
      <c r="I1927" s="690"/>
      <c r="J1927" s="690">
        <v>3.81</v>
      </c>
    </row>
    <row r="1928" spans="1:10" ht="12.75" customHeight="1">
      <c r="A1928" s="736" t="s">
        <v>116</v>
      </c>
      <c r="B1928" s="736">
        <v>6111</v>
      </c>
      <c r="C1928" s="737" t="s">
        <v>1870</v>
      </c>
      <c r="D1928" s="736" t="s">
        <v>1788</v>
      </c>
      <c r="E1928" s="738">
        <v>0.2</v>
      </c>
      <c r="F1928" s="739">
        <f t="shared" si="282"/>
        <v>11.054369980000001</v>
      </c>
      <c r="G1928" s="739">
        <f t="shared" si="283"/>
        <v>2.2108739960000001</v>
      </c>
      <c r="H1928" s="689"/>
      <c r="I1928" s="690"/>
      <c r="J1928" s="690">
        <v>12.71</v>
      </c>
    </row>
    <row r="1929" spans="1:10" ht="12.75" customHeight="1">
      <c r="A1929" s="1030" t="s">
        <v>1806</v>
      </c>
      <c r="B1929" s="982"/>
      <c r="C1929" s="982"/>
      <c r="D1929" s="982"/>
      <c r="E1929" s="982"/>
      <c r="F1929" s="983"/>
      <c r="G1929" s="740">
        <f>IF(F1927="","",(SUM(G1927:G1928)))</f>
        <v>2.8736143520000001</v>
      </c>
      <c r="H1929" s="689"/>
      <c r="I1929" s="690"/>
      <c r="J1929" s="690"/>
    </row>
    <row r="1930" spans="1:10" ht="12.75" customHeight="1">
      <c r="A1930" s="741"/>
      <c r="B1930" s="742"/>
      <c r="C1930" s="748"/>
      <c r="D1930" s="742"/>
      <c r="E1930" s="749"/>
      <c r="F1930" s="750"/>
      <c r="G1930" s="747"/>
      <c r="H1930" s="689"/>
      <c r="I1930" s="690"/>
      <c r="J1930" s="690"/>
    </row>
    <row r="1931" spans="1:10" ht="12.75" customHeight="1">
      <c r="A1931" s="1031" t="s">
        <v>1807</v>
      </c>
      <c r="B1931" s="982"/>
      <c r="C1931" s="982"/>
      <c r="D1931" s="982"/>
      <c r="E1931" s="982"/>
      <c r="F1931" s="982"/>
      <c r="G1931" s="983"/>
      <c r="H1931" s="689"/>
      <c r="I1931" s="690"/>
      <c r="J1931" s="690"/>
    </row>
    <row r="1932" spans="1:10" ht="12.75" customHeight="1">
      <c r="A1932" s="732" t="s">
        <v>1480</v>
      </c>
      <c r="B1932" s="732" t="s">
        <v>46</v>
      </c>
      <c r="C1932" s="733" t="s">
        <v>1803</v>
      </c>
      <c r="D1932" s="732" t="s">
        <v>141</v>
      </c>
      <c r="E1932" s="734" t="s">
        <v>106</v>
      </c>
      <c r="F1932" s="735" t="s">
        <v>1804</v>
      </c>
      <c r="G1932" s="735" t="s">
        <v>1805</v>
      </c>
      <c r="H1932" s="689"/>
      <c r="I1932" s="690"/>
      <c r="J1932" s="690" t="s">
        <v>1804</v>
      </c>
    </row>
    <row r="1933" spans="1:10" ht="12.75" customHeight="1">
      <c r="A1933" s="736"/>
      <c r="B1933" s="736"/>
      <c r="C1933" s="737"/>
      <c r="D1933" s="736"/>
      <c r="E1933" s="738"/>
      <c r="F1933" s="739"/>
      <c r="G1933" s="739" t="str">
        <f t="shared" ref="G1933:G1934" si="284">IF(D1933="","",E1933*F1933)</f>
        <v/>
      </c>
      <c r="H1933" s="689"/>
      <c r="I1933" s="690"/>
      <c r="J1933" s="690"/>
    </row>
    <row r="1934" spans="1:10" ht="12.75" customHeight="1">
      <c r="A1934" s="736"/>
      <c r="B1934" s="736"/>
      <c r="C1934" s="737" t="str">
        <f>IF(B1934="","",IF(A1934="SINAPI",VLOOKUP(B1934,'Referência NÃO DESONERADO'!$A:$D,2,0),IF(A1934="COTAÇÃO",VLOOKUP(B1934,'Mapa Cotações'!$A:$N,2,0))))</f>
        <v/>
      </c>
      <c r="D1934" s="736" t="str">
        <f>IF(B1934="","",IF(A1934="SINAPI",VLOOKUP(B1934,'Referência NÃO DESONERADO'!$A:$D,3,0),IF(A1934="COTAÇÃO",VLOOKUP(B1934,'Mapa Cotações'!$A:$N,3,0))))</f>
        <v/>
      </c>
      <c r="E1934" s="738"/>
      <c r="F1934" s="739" t="str">
        <f>IF(B1934="","",IF('Planilha Orçamentária'!$H$2="NÃO DESONERADO",(IF(A1934="SINAPI",VLOOKUP(B1934,'Referência NÃO DESONERADO'!$A:$D,4,0),IF(A1934="ORSE",VLOOKUP(B1934,'Referência NÃO DESONERADO'!$F:$I,4,0),IF(A1934="COTAÇÃO",VLOOKUP(B1934,'Mapa Cotações'!$A:$N,13,0))))),(IF(A1934="SINAPI",VLOOKUP(B1934,'Referência DESONERADO'!$A:$D,4,0),IF(A1934="ORSE",VLOOKUP(B1934,'Referência DESONERADO'!$F:$I,4,0),IF(A1934="COTAÇÃO",VLOOKUP(B1934,'Mapa Cotações'!$A:$N,13,0)))))))</f>
        <v/>
      </c>
      <c r="G1934" s="739" t="str">
        <f t="shared" si="284"/>
        <v/>
      </c>
      <c r="H1934" s="689"/>
      <c r="I1934" s="690"/>
      <c r="J1934" s="690" t="s">
        <v>2</v>
      </c>
    </row>
    <row r="1935" spans="1:10" ht="12.75" customHeight="1">
      <c r="A1935" s="1030" t="s">
        <v>1806</v>
      </c>
      <c r="B1935" s="982"/>
      <c r="C1935" s="982"/>
      <c r="D1935" s="982"/>
      <c r="E1935" s="982"/>
      <c r="F1935" s="983"/>
      <c r="G1935" s="740" t="str">
        <f>IF(F1933="","",(SUM(G1933:G1934)))</f>
        <v/>
      </c>
      <c r="H1935" s="689"/>
      <c r="I1935" s="690"/>
      <c r="J1935" s="690"/>
    </row>
    <row r="1936" spans="1:10" ht="12.75" customHeight="1">
      <c r="A1936" s="741"/>
      <c r="B1936" s="742"/>
      <c r="C1936" s="751"/>
      <c r="D1936" s="752"/>
      <c r="E1936" s="753"/>
      <c r="F1936" s="754"/>
      <c r="G1936" s="755"/>
      <c r="H1936" s="689"/>
      <c r="I1936" s="690"/>
      <c r="J1936" s="690"/>
    </row>
    <row r="1937" spans="1:10" ht="12.75" customHeight="1">
      <c r="A1937" s="1032" t="s">
        <v>173</v>
      </c>
      <c r="B1937" s="982"/>
      <c r="C1937" s="982"/>
      <c r="D1937" s="982"/>
      <c r="E1937" s="982"/>
      <c r="F1937" s="1033"/>
      <c r="G1937" s="756">
        <f>SUM(G1923,G1929,G1935)</f>
        <v>24.999749072000004</v>
      </c>
      <c r="H1937" s="689"/>
      <c r="I1937" s="690"/>
      <c r="J1937" s="690"/>
    </row>
    <row r="1938" spans="1:10" ht="12.75" customHeight="1">
      <c r="I1938" s="690"/>
      <c r="J1938" s="690"/>
    </row>
    <row r="1939" spans="1:10" ht="12.75" customHeight="1">
      <c r="I1939" s="690"/>
      <c r="J1939" s="690"/>
    </row>
    <row r="1940" spans="1:10" ht="12.75" customHeight="1">
      <c r="A1940" s="723" t="s">
        <v>46</v>
      </c>
      <c r="B1940" s="724" t="s">
        <v>37</v>
      </c>
      <c r="C1940" s="1025" t="s">
        <v>105</v>
      </c>
      <c r="D1940" s="1026"/>
      <c r="E1940" s="1026"/>
      <c r="F1940" s="1022"/>
      <c r="G1940" s="725" t="s">
        <v>40</v>
      </c>
      <c r="H1940" s="689"/>
      <c r="I1940" s="690"/>
      <c r="J1940" s="690"/>
    </row>
    <row r="1941" spans="1:10" ht="12.75" customHeight="1">
      <c r="A1941" s="726" t="s">
        <v>2197</v>
      </c>
      <c r="B1941" s="775" t="s">
        <v>1448</v>
      </c>
      <c r="C1941" s="1027" t="str">
        <f>VLOOKUP(B1941,'Memória de Cálculo'!$A:$J,2,0)</f>
        <v>Placa de indicativa de "EXTINTOR" em pvc, dim.: 20 x 20 cm</v>
      </c>
      <c r="D1941" s="1015"/>
      <c r="E1941" s="1016"/>
      <c r="F1941" s="728">
        <f>G1960</f>
        <v>20.129216272000001</v>
      </c>
      <c r="G1941" s="729" t="s">
        <v>141</v>
      </c>
      <c r="H1941" s="777" t="s">
        <v>1891</v>
      </c>
      <c r="I1941" s="690"/>
      <c r="J1941" s="690">
        <v>23.143999999999998</v>
      </c>
    </row>
    <row r="1942" spans="1:10" ht="12.75" customHeight="1">
      <c r="A1942" s="1028" t="s">
        <v>1802</v>
      </c>
      <c r="B1942" s="1015"/>
      <c r="C1942" s="1015"/>
      <c r="D1942" s="1015"/>
      <c r="E1942" s="1015"/>
      <c r="F1942" s="1015"/>
      <c r="G1942" s="1029"/>
      <c r="H1942" s="689"/>
      <c r="I1942" s="690"/>
      <c r="J1942" s="690"/>
    </row>
    <row r="1943" spans="1:10" ht="12.75" customHeight="1">
      <c r="A1943" s="732" t="s">
        <v>1480</v>
      </c>
      <c r="B1943" s="732" t="s">
        <v>46</v>
      </c>
      <c r="C1943" s="733" t="s">
        <v>1803</v>
      </c>
      <c r="D1943" s="732" t="s">
        <v>141</v>
      </c>
      <c r="E1943" s="734" t="s">
        <v>106</v>
      </c>
      <c r="F1943" s="735" t="s">
        <v>1804</v>
      </c>
      <c r="G1943" s="735" t="s">
        <v>1805</v>
      </c>
      <c r="H1943" s="689"/>
      <c r="I1943" s="690"/>
      <c r="J1943" s="690" t="s">
        <v>1804</v>
      </c>
    </row>
    <row r="1944" spans="1:10" ht="12.75" customHeight="1">
      <c r="A1944" s="736" t="s">
        <v>129</v>
      </c>
      <c r="B1944" s="736">
        <v>11927</v>
      </c>
      <c r="C1944" s="737" t="s">
        <v>2198</v>
      </c>
      <c r="D1944" s="736" t="s">
        <v>141</v>
      </c>
      <c r="E1944" s="738">
        <v>1</v>
      </c>
      <c r="F1944" s="739">
        <f t="shared" ref="F1944" si="285">J1944-J1944*$K$7</f>
        <v>17.25560192</v>
      </c>
      <c r="G1944" s="739">
        <f>IF(D1944="","",E1944*F1944)</f>
        <v>17.25560192</v>
      </c>
      <c r="H1944" s="689"/>
      <c r="I1944" s="690"/>
      <c r="J1944" s="690">
        <v>19.84</v>
      </c>
    </row>
    <row r="1945" spans="1:10" ht="12.75" customHeight="1">
      <c r="A1945" s="736"/>
      <c r="B1945" s="736"/>
      <c r="C1945" s="737"/>
      <c r="D1945" s="736"/>
      <c r="E1945" s="738"/>
      <c r="F1945" s="739"/>
      <c r="G1945" s="739"/>
      <c r="H1945" s="689"/>
      <c r="I1945" s="690"/>
      <c r="J1945" s="690"/>
    </row>
    <row r="1946" spans="1:10" ht="12.75" customHeight="1">
      <c r="A1946" s="1030" t="s">
        <v>1806</v>
      </c>
      <c r="B1946" s="982"/>
      <c r="C1946" s="982"/>
      <c r="D1946" s="982"/>
      <c r="E1946" s="982"/>
      <c r="F1946" s="983"/>
      <c r="G1946" s="740">
        <f>IF(F1944="","",(SUM(G1944:G1945)))</f>
        <v>17.25560192</v>
      </c>
      <c r="H1946" s="689"/>
      <c r="I1946" s="690"/>
      <c r="J1946" s="690"/>
    </row>
    <row r="1947" spans="1:10" ht="12.75" customHeight="1">
      <c r="A1947" s="741"/>
      <c r="B1947" s="742"/>
      <c r="C1947" s="743"/>
      <c r="D1947" s="744"/>
      <c r="E1947" s="745"/>
      <c r="F1947" s="746"/>
      <c r="G1947" s="747"/>
      <c r="H1947" s="689"/>
      <c r="I1947" s="690"/>
      <c r="J1947" s="690"/>
    </row>
    <row r="1948" spans="1:10" ht="12.75" customHeight="1">
      <c r="A1948" s="1031" t="s">
        <v>1570</v>
      </c>
      <c r="B1948" s="982"/>
      <c r="C1948" s="982"/>
      <c r="D1948" s="982"/>
      <c r="E1948" s="982"/>
      <c r="F1948" s="982"/>
      <c r="G1948" s="983"/>
      <c r="H1948" s="689"/>
      <c r="I1948" s="690"/>
      <c r="J1948" s="690"/>
    </row>
    <row r="1949" spans="1:10" ht="12.75" customHeight="1">
      <c r="A1949" s="732" t="s">
        <v>1480</v>
      </c>
      <c r="B1949" s="732" t="s">
        <v>46</v>
      </c>
      <c r="C1949" s="733" t="s">
        <v>1803</v>
      </c>
      <c r="D1949" s="732" t="s">
        <v>141</v>
      </c>
      <c r="E1949" s="734" t="s">
        <v>106</v>
      </c>
      <c r="F1949" s="735" t="s">
        <v>1804</v>
      </c>
      <c r="G1949" s="735" t="s">
        <v>1805</v>
      </c>
      <c r="H1949" s="689"/>
      <c r="I1949" s="690"/>
      <c r="J1949" s="690" t="s">
        <v>1804</v>
      </c>
    </row>
    <row r="1950" spans="1:10" ht="12.75" customHeight="1">
      <c r="A1950" s="736" t="s">
        <v>129</v>
      </c>
      <c r="B1950" s="771" t="s">
        <v>2196</v>
      </c>
      <c r="C1950" s="737" t="s">
        <v>1867</v>
      </c>
      <c r="D1950" s="736" t="s">
        <v>1788</v>
      </c>
      <c r="E1950" s="738">
        <v>0.2</v>
      </c>
      <c r="F1950" s="739">
        <f t="shared" ref="F1950:F1951" si="286">J1950-J1950*$K$7</f>
        <v>3.3137017800000002</v>
      </c>
      <c r="G1950" s="739">
        <f t="shared" ref="G1950:G1951" si="287">IF(D1950="","",E1950*F1950)</f>
        <v>0.66274035600000003</v>
      </c>
      <c r="H1950" s="689"/>
      <c r="I1950" s="690"/>
      <c r="J1950" s="690">
        <v>3.81</v>
      </c>
    </row>
    <row r="1951" spans="1:10" ht="12.75" customHeight="1">
      <c r="A1951" s="736" t="s">
        <v>116</v>
      </c>
      <c r="B1951" s="736">
        <v>6111</v>
      </c>
      <c r="C1951" s="737" t="s">
        <v>1870</v>
      </c>
      <c r="D1951" s="736" t="s">
        <v>1788</v>
      </c>
      <c r="E1951" s="738">
        <v>0.2</v>
      </c>
      <c r="F1951" s="739">
        <f t="shared" si="286"/>
        <v>11.054369980000001</v>
      </c>
      <c r="G1951" s="739">
        <f t="shared" si="287"/>
        <v>2.2108739960000001</v>
      </c>
      <c r="H1951" s="689"/>
      <c r="I1951" s="690"/>
      <c r="J1951" s="690">
        <v>12.71</v>
      </c>
    </row>
    <row r="1952" spans="1:10" ht="12.75" customHeight="1">
      <c r="A1952" s="1030" t="s">
        <v>1806</v>
      </c>
      <c r="B1952" s="982"/>
      <c r="C1952" s="982"/>
      <c r="D1952" s="982"/>
      <c r="E1952" s="982"/>
      <c r="F1952" s="983"/>
      <c r="G1952" s="740">
        <f>IF(F1950="","",(SUM(G1950:G1951)))</f>
        <v>2.8736143520000001</v>
      </c>
      <c r="H1952" s="689"/>
      <c r="I1952" s="690"/>
      <c r="J1952" s="690"/>
    </row>
    <row r="1953" spans="1:10" ht="12.75" customHeight="1">
      <c r="A1953" s="741"/>
      <c r="B1953" s="742"/>
      <c r="C1953" s="748"/>
      <c r="D1953" s="742"/>
      <c r="E1953" s="749"/>
      <c r="F1953" s="750"/>
      <c r="G1953" s="747"/>
      <c r="H1953" s="689"/>
      <c r="I1953" s="690"/>
      <c r="J1953" s="690"/>
    </row>
    <row r="1954" spans="1:10" ht="12.75" customHeight="1">
      <c r="A1954" s="1031" t="s">
        <v>1807</v>
      </c>
      <c r="B1954" s="982"/>
      <c r="C1954" s="982"/>
      <c r="D1954" s="982"/>
      <c r="E1954" s="982"/>
      <c r="F1954" s="982"/>
      <c r="G1954" s="983"/>
      <c r="H1954" s="689"/>
      <c r="I1954" s="690"/>
      <c r="J1954" s="690"/>
    </row>
    <row r="1955" spans="1:10" ht="12.75" customHeight="1">
      <c r="A1955" s="732" t="s">
        <v>1480</v>
      </c>
      <c r="B1955" s="732" t="s">
        <v>46</v>
      </c>
      <c r="C1955" s="733" t="s">
        <v>1803</v>
      </c>
      <c r="D1955" s="732" t="s">
        <v>141</v>
      </c>
      <c r="E1955" s="734" t="s">
        <v>106</v>
      </c>
      <c r="F1955" s="735" t="s">
        <v>1804</v>
      </c>
      <c r="G1955" s="735" t="s">
        <v>1805</v>
      </c>
      <c r="H1955" s="689"/>
      <c r="I1955" s="690"/>
      <c r="J1955" s="690" t="s">
        <v>1804</v>
      </c>
    </row>
    <row r="1956" spans="1:10" ht="12.75" customHeight="1">
      <c r="A1956" s="736"/>
      <c r="B1956" s="736"/>
      <c r="C1956" s="737"/>
      <c r="D1956" s="736"/>
      <c r="E1956" s="738"/>
      <c r="F1956" s="739"/>
      <c r="G1956" s="739" t="str">
        <f t="shared" ref="G1956:G1957" si="288">IF(D1956="","",E1956*F1956)</f>
        <v/>
      </c>
      <c r="H1956" s="689"/>
      <c r="I1956" s="690"/>
      <c r="J1956" s="690"/>
    </row>
    <row r="1957" spans="1:10" ht="12.75" customHeight="1">
      <c r="A1957" s="736"/>
      <c r="B1957" s="736"/>
      <c r="C1957" s="737" t="str">
        <f>IF(B1957="","",IF(A1957="SINAPI",VLOOKUP(B1957,'Referência NÃO DESONERADO'!$A:$D,2,0),IF(A1957="COTAÇÃO",VLOOKUP(B1957,'Mapa Cotações'!$A:$N,2,0))))</f>
        <v/>
      </c>
      <c r="D1957" s="736" t="str">
        <f>IF(B1957="","",IF(A1957="SINAPI",VLOOKUP(B1957,'Referência NÃO DESONERADO'!$A:$D,3,0),IF(A1957="COTAÇÃO",VLOOKUP(B1957,'Mapa Cotações'!$A:$N,3,0))))</f>
        <v/>
      </c>
      <c r="E1957" s="738"/>
      <c r="F1957" s="739" t="str">
        <f>IF(B1957="","",IF('Planilha Orçamentária'!$H$2="NÃO DESONERADO",(IF(A1957="SINAPI",VLOOKUP(B1957,'Referência NÃO DESONERADO'!$A:$D,4,0),IF(A1957="ORSE",VLOOKUP(B1957,'Referência NÃO DESONERADO'!$F:$I,4,0),IF(A1957="COTAÇÃO",VLOOKUP(B1957,'Mapa Cotações'!$A:$N,13,0))))),(IF(A1957="SINAPI",VLOOKUP(B1957,'Referência DESONERADO'!$A:$D,4,0),IF(A1957="ORSE",VLOOKUP(B1957,'Referência DESONERADO'!$F:$I,4,0),IF(A1957="COTAÇÃO",VLOOKUP(B1957,'Mapa Cotações'!$A:$N,13,0)))))))</f>
        <v/>
      </c>
      <c r="G1957" s="739" t="str">
        <f t="shared" si="288"/>
        <v/>
      </c>
      <c r="H1957" s="689"/>
      <c r="I1957" s="690"/>
      <c r="J1957" s="690" t="s">
        <v>2</v>
      </c>
    </row>
    <row r="1958" spans="1:10" ht="12.75" customHeight="1">
      <c r="A1958" s="1030" t="s">
        <v>1806</v>
      </c>
      <c r="B1958" s="982"/>
      <c r="C1958" s="982"/>
      <c r="D1958" s="982"/>
      <c r="E1958" s="982"/>
      <c r="F1958" s="983"/>
      <c r="G1958" s="740" t="str">
        <f>IF(F1956="","",(SUM(G1956:G1957)))</f>
        <v/>
      </c>
      <c r="H1958" s="689"/>
      <c r="I1958" s="690"/>
      <c r="J1958" s="690"/>
    </row>
    <row r="1959" spans="1:10" ht="12.75" customHeight="1">
      <c r="A1959" s="741"/>
      <c r="B1959" s="742"/>
      <c r="C1959" s="751"/>
      <c r="D1959" s="752"/>
      <c r="E1959" s="753"/>
      <c r="F1959" s="754"/>
      <c r="G1959" s="755"/>
      <c r="H1959" s="689"/>
      <c r="I1959" s="690"/>
      <c r="J1959" s="690"/>
    </row>
    <row r="1960" spans="1:10" ht="12.75" customHeight="1">
      <c r="A1960" s="1032" t="s">
        <v>173</v>
      </c>
      <c r="B1960" s="982"/>
      <c r="C1960" s="982"/>
      <c r="D1960" s="982"/>
      <c r="E1960" s="982"/>
      <c r="F1960" s="1033"/>
      <c r="G1960" s="756">
        <f>SUM(G1946,G1952,G1958)</f>
        <v>20.129216272000001</v>
      </c>
      <c r="H1960" s="689"/>
      <c r="I1960" s="690"/>
      <c r="J1960" s="690"/>
    </row>
    <row r="1961" spans="1:10" ht="12.75" customHeight="1">
      <c r="I1961" s="690"/>
      <c r="J1961" s="690"/>
    </row>
    <row r="1962" spans="1:10" ht="12.75" customHeight="1">
      <c r="I1962" s="690"/>
      <c r="J1962" s="690"/>
    </row>
    <row r="1963" spans="1:10" ht="12.75" customHeight="1">
      <c r="A1963" s="723" t="s">
        <v>46</v>
      </c>
      <c r="B1963" s="724" t="s">
        <v>37</v>
      </c>
      <c r="C1963" s="1025" t="s">
        <v>105</v>
      </c>
      <c r="D1963" s="1026"/>
      <c r="E1963" s="1026"/>
      <c r="F1963" s="1022"/>
      <c r="G1963" s="725" t="s">
        <v>40</v>
      </c>
      <c r="H1963" s="689"/>
      <c r="I1963" s="690"/>
      <c r="J1963" s="690"/>
    </row>
    <row r="1964" spans="1:10" ht="12.75" customHeight="1">
      <c r="A1964" s="726" t="s">
        <v>2199</v>
      </c>
      <c r="B1964" s="775" t="s">
        <v>1451</v>
      </c>
      <c r="C1964" s="1027" t="str">
        <f>VLOOKUP(B1964,'Memória de Cálculo'!$A:$J,2,0)</f>
        <v>PINTURA FAIXA DEMARCACAO AVISO EM PISO-(0,4m2)-EXTINTORES</v>
      </c>
      <c r="D1964" s="1015"/>
      <c r="E1964" s="1016"/>
      <c r="F1964" s="728">
        <f>G1983</f>
        <v>5.1413170289200005</v>
      </c>
      <c r="G1964" s="729" t="s">
        <v>141</v>
      </c>
      <c r="H1964" s="777" t="s">
        <v>1891</v>
      </c>
      <c r="I1964" s="690"/>
      <c r="J1964" s="690">
        <v>5.91134</v>
      </c>
    </row>
    <row r="1965" spans="1:10" ht="12.75" customHeight="1">
      <c r="A1965" s="1028" t="s">
        <v>1802</v>
      </c>
      <c r="B1965" s="1015"/>
      <c r="C1965" s="1015"/>
      <c r="D1965" s="1015"/>
      <c r="E1965" s="1015"/>
      <c r="F1965" s="1015"/>
      <c r="G1965" s="1029"/>
      <c r="H1965" s="689"/>
      <c r="I1965" s="690"/>
      <c r="J1965" s="690"/>
    </row>
    <row r="1966" spans="1:10" ht="12.75" customHeight="1">
      <c r="A1966" s="732" t="s">
        <v>1480</v>
      </c>
      <c r="B1966" s="732" t="s">
        <v>46</v>
      </c>
      <c r="C1966" s="733" t="s">
        <v>1803</v>
      </c>
      <c r="D1966" s="732" t="s">
        <v>141</v>
      </c>
      <c r="E1966" s="734" t="s">
        <v>106</v>
      </c>
      <c r="F1966" s="735" t="s">
        <v>1804</v>
      </c>
      <c r="G1966" s="735" t="s">
        <v>1805</v>
      </c>
      <c r="H1966" s="689"/>
      <c r="I1966" s="690"/>
      <c r="J1966" s="690" t="s">
        <v>1804</v>
      </c>
    </row>
    <row r="1967" spans="1:10" ht="12.75" customHeight="1">
      <c r="A1967" s="736" t="s">
        <v>1033</v>
      </c>
      <c r="B1967" s="736">
        <v>43936</v>
      </c>
      <c r="C1967" s="737" t="s">
        <v>2200</v>
      </c>
      <c r="D1967" s="736" t="s">
        <v>1697</v>
      </c>
      <c r="E1967" s="738">
        <v>2.5000000000000001E-2</v>
      </c>
      <c r="F1967" s="739">
        <f t="shared" ref="F1967" si="289">J1967-J1967*$K$7</f>
        <v>18.351471800000002</v>
      </c>
      <c r="G1967" s="739">
        <f>IF(D1967="","",E1967*F1967)</f>
        <v>0.45878679500000008</v>
      </c>
      <c r="H1967" s="689"/>
      <c r="I1967" s="690"/>
      <c r="J1967" s="690">
        <v>21.1</v>
      </c>
    </row>
    <row r="1968" spans="1:10" ht="12.75" customHeight="1">
      <c r="A1968" s="736"/>
      <c r="B1968" s="736"/>
      <c r="C1968" s="737"/>
      <c r="D1968" s="736"/>
      <c r="E1968" s="738"/>
      <c r="F1968" s="739"/>
      <c r="G1968" s="739"/>
      <c r="H1968" s="689"/>
      <c r="I1968" s="690"/>
      <c r="J1968" s="690"/>
    </row>
    <row r="1969" spans="1:10" ht="12.75" customHeight="1">
      <c r="A1969" s="1030" t="s">
        <v>1806</v>
      </c>
      <c r="B1969" s="982"/>
      <c r="C1969" s="982"/>
      <c r="D1969" s="982"/>
      <c r="E1969" s="982"/>
      <c r="F1969" s="983"/>
      <c r="G1969" s="740">
        <f>IF(F1967="","",(SUM(G1967:G1968)))</f>
        <v>0.45878679500000008</v>
      </c>
      <c r="H1969" s="689"/>
      <c r="I1969" s="690"/>
      <c r="J1969" s="690"/>
    </row>
    <row r="1970" spans="1:10" ht="12.75" customHeight="1">
      <c r="A1970" s="741"/>
      <c r="B1970" s="742"/>
      <c r="C1970" s="743"/>
      <c r="D1970" s="744"/>
      <c r="E1970" s="745"/>
      <c r="F1970" s="746"/>
      <c r="G1970" s="747"/>
      <c r="H1970" s="689"/>
      <c r="I1970" s="690"/>
      <c r="J1970" s="690"/>
    </row>
    <row r="1971" spans="1:10" ht="12.75" customHeight="1">
      <c r="A1971" s="1031" t="s">
        <v>1570</v>
      </c>
      <c r="B1971" s="982"/>
      <c r="C1971" s="982"/>
      <c r="D1971" s="982"/>
      <c r="E1971" s="982"/>
      <c r="F1971" s="982"/>
      <c r="G1971" s="983"/>
      <c r="H1971" s="689"/>
      <c r="I1971" s="690"/>
      <c r="J1971" s="690"/>
    </row>
    <row r="1972" spans="1:10" ht="12.75" customHeight="1">
      <c r="A1972" s="732" t="s">
        <v>1480</v>
      </c>
      <c r="B1972" s="732" t="s">
        <v>46</v>
      </c>
      <c r="C1972" s="733" t="s">
        <v>1803</v>
      </c>
      <c r="D1972" s="732" t="s">
        <v>141</v>
      </c>
      <c r="E1972" s="734" t="s">
        <v>106</v>
      </c>
      <c r="F1972" s="735" t="s">
        <v>1804</v>
      </c>
      <c r="G1972" s="735" t="s">
        <v>1805</v>
      </c>
      <c r="H1972" s="689"/>
      <c r="I1972" s="690"/>
      <c r="J1972" s="690" t="s">
        <v>1804</v>
      </c>
    </row>
    <row r="1973" spans="1:10" ht="12.75" customHeight="1">
      <c r="A1973" s="736" t="s">
        <v>116</v>
      </c>
      <c r="B1973" s="771" t="s">
        <v>2032</v>
      </c>
      <c r="C1973" s="737" t="s">
        <v>1695</v>
      </c>
      <c r="D1973" s="736" t="s">
        <v>1788</v>
      </c>
      <c r="E1973" s="738">
        <v>0.13300000000000001</v>
      </c>
      <c r="F1973" s="739">
        <f t="shared" ref="F1973:F1974" si="290">J1973-J1973*$K$7</f>
        <v>20.186618980000002</v>
      </c>
      <c r="G1973" s="739">
        <f t="shared" ref="G1973:G1974" si="291">IF(D1973="","",E1973*F1973)</f>
        <v>2.6848203243400004</v>
      </c>
      <c r="H1973" s="689"/>
      <c r="I1973" s="690"/>
      <c r="J1973" s="690">
        <v>23.21</v>
      </c>
    </row>
    <row r="1974" spans="1:10" ht="12.75" customHeight="1">
      <c r="A1974" s="736" t="s">
        <v>116</v>
      </c>
      <c r="B1974" s="736">
        <v>88316</v>
      </c>
      <c r="C1974" s="737" t="s">
        <v>1617</v>
      </c>
      <c r="D1974" s="736" t="s">
        <v>1788</v>
      </c>
      <c r="E1974" s="738">
        <v>0.13300000000000001</v>
      </c>
      <c r="F1974" s="739">
        <f t="shared" si="290"/>
        <v>15.02037526</v>
      </c>
      <c r="G1974" s="739">
        <f t="shared" si="291"/>
        <v>1.9977099095800002</v>
      </c>
      <c r="H1974" s="689"/>
      <c r="I1974" s="690"/>
      <c r="J1974" s="690">
        <v>17.27</v>
      </c>
    </row>
    <row r="1975" spans="1:10" ht="12.75" customHeight="1">
      <c r="A1975" s="1030" t="s">
        <v>1806</v>
      </c>
      <c r="B1975" s="982"/>
      <c r="C1975" s="982"/>
      <c r="D1975" s="982"/>
      <c r="E1975" s="982"/>
      <c r="F1975" s="983"/>
      <c r="G1975" s="740">
        <f>IF(F1973="","",(SUM(G1973:G1974)))</f>
        <v>4.6825302339200006</v>
      </c>
      <c r="H1975" s="689"/>
      <c r="I1975" s="690"/>
      <c r="J1975" s="690"/>
    </row>
    <row r="1976" spans="1:10" ht="12.75" customHeight="1">
      <c r="A1976" s="741"/>
      <c r="B1976" s="742"/>
      <c r="C1976" s="748"/>
      <c r="D1976" s="742"/>
      <c r="E1976" s="749"/>
      <c r="F1976" s="750"/>
      <c r="G1976" s="747"/>
      <c r="H1976" s="689"/>
      <c r="I1976" s="690"/>
      <c r="J1976" s="690"/>
    </row>
    <row r="1977" spans="1:10" ht="12.75" customHeight="1">
      <c r="A1977" s="1031" t="s">
        <v>1807</v>
      </c>
      <c r="B1977" s="982"/>
      <c r="C1977" s="982"/>
      <c r="D1977" s="982"/>
      <c r="E1977" s="982"/>
      <c r="F1977" s="982"/>
      <c r="G1977" s="983"/>
      <c r="H1977" s="689"/>
      <c r="I1977" s="690"/>
      <c r="J1977" s="690"/>
    </row>
    <row r="1978" spans="1:10" ht="12.75" customHeight="1">
      <c r="A1978" s="732" t="s">
        <v>1480</v>
      </c>
      <c r="B1978" s="732" t="s">
        <v>46</v>
      </c>
      <c r="C1978" s="733" t="s">
        <v>1803</v>
      </c>
      <c r="D1978" s="732" t="s">
        <v>141</v>
      </c>
      <c r="E1978" s="734" t="s">
        <v>106</v>
      </c>
      <c r="F1978" s="735" t="s">
        <v>1804</v>
      </c>
      <c r="G1978" s="735" t="s">
        <v>1805</v>
      </c>
      <c r="H1978" s="689"/>
      <c r="I1978" s="690"/>
      <c r="J1978" s="690" t="s">
        <v>1804</v>
      </c>
    </row>
    <row r="1979" spans="1:10" ht="12.75" customHeight="1">
      <c r="A1979" s="736"/>
      <c r="B1979" s="736"/>
      <c r="C1979" s="737"/>
      <c r="D1979" s="736"/>
      <c r="E1979" s="738"/>
      <c r="F1979" s="739"/>
      <c r="G1979" s="739" t="str">
        <f t="shared" ref="G1979:G1980" si="292">IF(D1979="","",E1979*F1979)</f>
        <v/>
      </c>
      <c r="H1979" s="689"/>
      <c r="I1979" s="690"/>
      <c r="J1979" s="690"/>
    </row>
    <row r="1980" spans="1:10" ht="12.75" customHeight="1">
      <c r="A1980" s="736"/>
      <c r="B1980" s="736"/>
      <c r="C1980" s="737" t="str">
        <f>IF(B1980="","",IF(A1980="SINAPI",VLOOKUP(B1980,'Referência NÃO DESONERADO'!$A:$D,2,0),IF(A1980="COTAÇÃO",VLOOKUP(B1980,'Mapa Cotações'!$A:$N,2,0))))</f>
        <v/>
      </c>
      <c r="D1980" s="736" t="str">
        <f>IF(B1980="","",IF(A1980="SINAPI",VLOOKUP(B1980,'Referência NÃO DESONERADO'!$A:$D,3,0),IF(A1980="COTAÇÃO",VLOOKUP(B1980,'Mapa Cotações'!$A:$N,3,0))))</f>
        <v/>
      </c>
      <c r="E1980" s="738"/>
      <c r="F1980" s="739" t="str">
        <f>IF(B1980="","",IF('Planilha Orçamentária'!$H$2="NÃO DESONERADO",(IF(A1980="SINAPI",VLOOKUP(B1980,'Referência NÃO DESONERADO'!$A:$D,4,0),IF(A1980="ORSE",VLOOKUP(B1980,'Referência NÃO DESONERADO'!$F:$I,4,0),IF(A1980="COTAÇÃO",VLOOKUP(B1980,'Mapa Cotações'!$A:$N,13,0))))),(IF(A1980="SINAPI",VLOOKUP(B1980,'Referência DESONERADO'!$A:$D,4,0),IF(A1980="ORSE",VLOOKUP(B1980,'Referência DESONERADO'!$F:$I,4,0),IF(A1980="COTAÇÃO",VLOOKUP(B1980,'Mapa Cotações'!$A:$N,13,0)))))))</f>
        <v/>
      </c>
      <c r="G1980" s="739" t="str">
        <f t="shared" si="292"/>
        <v/>
      </c>
      <c r="H1980" s="689"/>
      <c r="I1980" s="690"/>
      <c r="J1980" s="690" t="s">
        <v>2</v>
      </c>
    </row>
    <row r="1981" spans="1:10" ht="12.75" customHeight="1">
      <c r="A1981" s="1030" t="s">
        <v>1806</v>
      </c>
      <c r="B1981" s="982"/>
      <c r="C1981" s="982"/>
      <c r="D1981" s="982"/>
      <c r="E1981" s="982"/>
      <c r="F1981" s="983"/>
      <c r="G1981" s="740" t="str">
        <f>IF(F1979="","",(SUM(G1979:G1980)))</f>
        <v/>
      </c>
      <c r="H1981" s="689"/>
      <c r="I1981" s="690"/>
      <c r="J1981" s="690"/>
    </row>
    <row r="1982" spans="1:10" ht="12.75" customHeight="1">
      <c r="A1982" s="741"/>
      <c r="B1982" s="742"/>
      <c r="C1982" s="751"/>
      <c r="D1982" s="752"/>
      <c r="E1982" s="753"/>
      <c r="F1982" s="754"/>
      <c r="G1982" s="755"/>
      <c r="H1982" s="689"/>
      <c r="I1982" s="690"/>
      <c r="J1982" s="690"/>
    </row>
    <row r="1983" spans="1:10" ht="12.75" customHeight="1">
      <c r="A1983" s="1032" t="s">
        <v>173</v>
      </c>
      <c r="B1983" s="982"/>
      <c r="C1983" s="982"/>
      <c r="D1983" s="982"/>
      <c r="E1983" s="982"/>
      <c r="F1983" s="1033"/>
      <c r="G1983" s="756">
        <f>SUM(G1969,G1975,G1981)</f>
        <v>5.1413170289200005</v>
      </c>
      <c r="H1983" s="689"/>
      <c r="I1983" s="690"/>
      <c r="J1983" s="690"/>
    </row>
    <row r="1984" spans="1:10" ht="12.75" customHeight="1">
      <c r="I1984" s="690"/>
      <c r="J1984" s="690"/>
    </row>
    <row r="1985" spans="1:10" ht="12.75" customHeight="1">
      <c r="I1985" s="690"/>
      <c r="J1985" s="690"/>
    </row>
    <row r="1986" spans="1:10" ht="12.75" customHeight="1">
      <c r="A1986" s="723" t="s">
        <v>46</v>
      </c>
      <c r="B1986" s="724" t="s">
        <v>37</v>
      </c>
      <c r="C1986" s="1025" t="s">
        <v>105</v>
      </c>
      <c r="D1986" s="1026"/>
      <c r="E1986" s="1026"/>
      <c r="F1986" s="1022"/>
      <c r="G1986" s="725" t="s">
        <v>40</v>
      </c>
      <c r="H1986" s="689"/>
      <c r="I1986" s="690"/>
      <c r="J1986" s="690"/>
    </row>
    <row r="1987" spans="1:10" ht="25.5">
      <c r="A1987" s="776" t="s">
        <v>2201</v>
      </c>
      <c r="B1987" s="775" t="s">
        <v>1456</v>
      </c>
      <c r="C1987" s="1027" t="str">
        <f>VLOOKUP(B1987,'Memória de Cálculo'!$A:$J,2,0)</f>
        <v>REVESTIMENTO COM PLACA MDF 9MM REVESTIDO COM CHAPA EM FÓRMICA PADRÃO MADEIRADO, MEL LINHEIRO, REF.:M814, ACABAMENTO TX OU SIMILAR</v>
      </c>
      <c r="D1987" s="1015"/>
      <c r="E1987" s="1016"/>
      <c r="F1987" s="728">
        <f>G2012</f>
        <v>131.24085498600002</v>
      </c>
      <c r="G1987" s="729" t="s">
        <v>141</v>
      </c>
      <c r="H1987" s="777" t="s">
        <v>1891</v>
      </c>
      <c r="I1987" s="690"/>
      <c r="J1987" s="690">
        <v>150.89699999999999</v>
      </c>
    </row>
    <row r="1988" spans="1:10" ht="12.75" customHeight="1">
      <c r="A1988" s="1028" t="s">
        <v>1802</v>
      </c>
      <c r="B1988" s="1015"/>
      <c r="C1988" s="1015"/>
      <c r="D1988" s="1015"/>
      <c r="E1988" s="1015"/>
      <c r="F1988" s="1015"/>
      <c r="G1988" s="1029"/>
      <c r="H1988" s="689"/>
      <c r="I1988" s="690"/>
      <c r="J1988" s="690"/>
    </row>
    <row r="1989" spans="1:10" ht="12.75" customHeight="1">
      <c r="A1989" s="732" t="s">
        <v>1480</v>
      </c>
      <c r="B1989" s="732" t="s">
        <v>46</v>
      </c>
      <c r="C1989" s="733" t="s">
        <v>1803</v>
      </c>
      <c r="D1989" s="732" t="s">
        <v>141</v>
      </c>
      <c r="E1989" s="734" t="s">
        <v>106</v>
      </c>
      <c r="F1989" s="735" t="s">
        <v>1804</v>
      </c>
      <c r="G1989" s="735" t="s">
        <v>1805</v>
      </c>
      <c r="H1989" s="689"/>
      <c r="I1989" s="690"/>
      <c r="J1989" s="690" t="s">
        <v>1804</v>
      </c>
    </row>
    <row r="1990" spans="1:10" ht="12.75" customHeight="1">
      <c r="A1990" s="736" t="s">
        <v>129</v>
      </c>
      <c r="B1990" s="736">
        <v>8384</v>
      </c>
      <c r="C1990" s="737" t="s">
        <v>2202</v>
      </c>
      <c r="D1990" s="736" t="s">
        <v>63</v>
      </c>
      <c r="E1990" s="738">
        <v>1</v>
      </c>
      <c r="F1990" s="739">
        <f t="shared" ref="F1990:F1992" si="293">J1990-J1990*$K$7</f>
        <v>17.620891880000002</v>
      </c>
      <c r="G1990" s="739">
        <f>IF(D1990="","",E1990*F1990)</f>
        <v>17.620891880000002</v>
      </c>
      <c r="H1990" s="689"/>
      <c r="I1990" s="690"/>
      <c r="J1990" s="690">
        <v>20.260000000000002</v>
      </c>
    </row>
    <row r="1991" spans="1:10" ht="12.75" customHeight="1">
      <c r="A1991" s="736" t="s">
        <v>129</v>
      </c>
      <c r="B1991" s="736">
        <v>9123</v>
      </c>
      <c r="C1991" s="737" t="s">
        <v>2203</v>
      </c>
      <c r="D1991" s="736" t="s">
        <v>63</v>
      </c>
      <c r="E1991" s="738">
        <v>1</v>
      </c>
      <c r="F1991" s="739">
        <f t="shared" si="293"/>
        <v>73.762479780000007</v>
      </c>
      <c r="G1991" s="739">
        <f>E1991*F1991</f>
        <v>73.762479780000007</v>
      </c>
      <c r="H1991" s="689"/>
      <c r="I1991" s="690"/>
      <c r="J1991" s="690">
        <v>84.81</v>
      </c>
    </row>
    <row r="1992" spans="1:10" ht="12.75" customHeight="1">
      <c r="A1992" s="736" t="s">
        <v>116</v>
      </c>
      <c r="B1992" s="736">
        <v>1339</v>
      </c>
      <c r="C1992" s="737" t="s">
        <v>2204</v>
      </c>
      <c r="D1992" s="736" t="s">
        <v>1607</v>
      </c>
      <c r="E1992" s="738">
        <v>0.2</v>
      </c>
      <c r="F1992" s="739">
        <f t="shared" si="293"/>
        <v>54.184677399999998</v>
      </c>
      <c r="G1992" s="739">
        <f>F1992*E1992</f>
        <v>10.836935480000001</v>
      </c>
      <c r="H1992" s="689"/>
      <c r="I1992" s="690"/>
      <c r="J1992" s="690">
        <v>62.3</v>
      </c>
    </row>
    <row r="1993" spans="1:10" ht="12.75" customHeight="1">
      <c r="A1993" s="736"/>
      <c r="B1993" s="736"/>
      <c r="C1993" s="737"/>
      <c r="D1993" s="736"/>
      <c r="E1993" s="738"/>
      <c r="F1993" s="739"/>
      <c r="G1993" s="739"/>
      <c r="H1993" s="689"/>
      <c r="I1993" s="690"/>
      <c r="J1993" s="690"/>
    </row>
    <row r="1994" spans="1:10" ht="12.75" customHeight="1">
      <c r="A1994" s="1030" t="s">
        <v>1806</v>
      </c>
      <c r="B1994" s="982"/>
      <c r="C1994" s="982"/>
      <c r="D1994" s="982"/>
      <c r="E1994" s="982"/>
      <c r="F1994" s="983"/>
      <c r="G1994" s="740">
        <f>SUM(G1990:G1992)</f>
        <v>102.22030714000002</v>
      </c>
      <c r="H1994" s="689"/>
      <c r="I1994" s="690"/>
      <c r="J1994" s="690"/>
    </row>
    <row r="1995" spans="1:10" ht="12.75" customHeight="1">
      <c r="A1995" s="741"/>
      <c r="B1995" s="742"/>
      <c r="C1995" s="743"/>
      <c r="D1995" s="744"/>
      <c r="E1995" s="745"/>
      <c r="F1995" s="746"/>
      <c r="G1995" s="747"/>
      <c r="H1995" s="689"/>
      <c r="I1995" s="690"/>
      <c r="J1995" s="690"/>
    </row>
    <row r="1996" spans="1:10" ht="12.75" customHeight="1">
      <c r="A1996" s="1031" t="s">
        <v>1570</v>
      </c>
      <c r="B1996" s="982"/>
      <c r="C1996" s="982"/>
      <c r="D1996" s="982"/>
      <c r="E1996" s="982"/>
      <c r="F1996" s="982"/>
      <c r="G1996" s="983"/>
      <c r="H1996" s="689"/>
      <c r="I1996" s="690"/>
      <c r="J1996" s="690"/>
    </row>
    <row r="1997" spans="1:10" ht="12.75" customHeight="1">
      <c r="A1997" s="732" t="s">
        <v>1480</v>
      </c>
      <c r="B1997" s="732" t="s">
        <v>46</v>
      </c>
      <c r="C1997" s="733" t="s">
        <v>1803</v>
      </c>
      <c r="D1997" s="732" t="s">
        <v>141</v>
      </c>
      <c r="E1997" s="734" t="s">
        <v>106</v>
      </c>
      <c r="F1997" s="735" t="s">
        <v>1804</v>
      </c>
      <c r="G1997" s="735" t="s">
        <v>1805</v>
      </c>
      <c r="H1997" s="689"/>
      <c r="I1997" s="690"/>
      <c r="J1997" s="690" t="s">
        <v>1804</v>
      </c>
    </row>
    <row r="1998" spans="1:10" ht="12.75" customHeight="1">
      <c r="A1998" s="736" t="s">
        <v>129</v>
      </c>
      <c r="B1998" s="771" t="s">
        <v>2196</v>
      </c>
      <c r="C1998" s="737" t="s">
        <v>1867</v>
      </c>
      <c r="D1998" s="736" t="s">
        <v>1522</v>
      </c>
      <c r="E1998" s="738">
        <v>0.3</v>
      </c>
      <c r="F1998" s="739">
        <f t="shared" ref="F1998:F2003" si="294">J1998-J1998*$K$7</f>
        <v>3.3137017800000002</v>
      </c>
      <c r="G1998" s="739">
        <f t="shared" ref="G1998:G2003" si="295">E1998*F1998</f>
        <v>0.99411053400000005</v>
      </c>
      <c r="H1998" s="689"/>
      <c r="I1998" s="690"/>
      <c r="J1998" s="690">
        <v>3.81</v>
      </c>
    </row>
    <row r="1999" spans="1:10" ht="12.75" customHeight="1">
      <c r="A1999" s="736" t="s">
        <v>129</v>
      </c>
      <c r="B1999" s="771" t="s">
        <v>2205</v>
      </c>
      <c r="C1999" s="737" t="s">
        <v>1953</v>
      </c>
      <c r="D1999" s="736" t="s">
        <v>1522</v>
      </c>
      <c r="E1999" s="738">
        <v>0.3</v>
      </c>
      <c r="F1999" s="739">
        <f t="shared" si="294"/>
        <v>3.2267279800000002</v>
      </c>
      <c r="G1999" s="739">
        <f t="shared" si="295"/>
        <v>0.968018394</v>
      </c>
      <c r="H1999" s="689"/>
      <c r="I1999" s="690"/>
      <c r="J1999" s="690">
        <v>3.71</v>
      </c>
    </row>
    <row r="2000" spans="1:10" ht="12.75" customHeight="1">
      <c r="A2000" s="736" t="s">
        <v>129</v>
      </c>
      <c r="B2000" s="771" t="s">
        <v>2206</v>
      </c>
      <c r="C2000" s="737" t="s">
        <v>1868</v>
      </c>
      <c r="D2000" s="736" t="s">
        <v>1522</v>
      </c>
      <c r="E2000" s="738">
        <v>1</v>
      </c>
      <c r="F2000" s="739">
        <f t="shared" si="294"/>
        <v>3.20933322</v>
      </c>
      <c r="G2000" s="739">
        <f t="shared" si="295"/>
        <v>3.20933322</v>
      </c>
      <c r="H2000" s="689"/>
      <c r="I2000" s="690"/>
      <c r="J2000" s="690">
        <v>3.69</v>
      </c>
    </row>
    <row r="2001" spans="1:10" ht="12.75" customHeight="1">
      <c r="A2001" s="736" t="s">
        <v>116</v>
      </c>
      <c r="B2001" s="736">
        <v>1213</v>
      </c>
      <c r="C2001" s="737" t="s">
        <v>1869</v>
      </c>
      <c r="D2001" s="736" t="s">
        <v>1522</v>
      </c>
      <c r="E2001" s="738">
        <v>1</v>
      </c>
      <c r="F2001" s="739">
        <f t="shared" si="294"/>
        <v>15.79444208</v>
      </c>
      <c r="G2001" s="739">
        <f t="shared" si="295"/>
        <v>15.79444208</v>
      </c>
      <c r="H2001" s="689"/>
      <c r="I2001" s="690"/>
      <c r="J2001" s="690">
        <v>18.16</v>
      </c>
    </row>
    <row r="2002" spans="1:10" ht="12.75" customHeight="1">
      <c r="A2002" s="736" t="s">
        <v>116</v>
      </c>
      <c r="B2002" s="736">
        <v>4750</v>
      </c>
      <c r="C2002" s="737" t="s">
        <v>1954</v>
      </c>
      <c r="D2002" s="736" t="s">
        <v>1522</v>
      </c>
      <c r="E2002" s="738">
        <v>0.3</v>
      </c>
      <c r="F2002" s="739">
        <f t="shared" si="294"/>
        <v>15.79444208</v>
      </c>
      <c r="G2002" s="739">
        <f t="shared" si="295"/>
        <v>4.7383326239999999</v>
      </c>
      <c r="H2002" s="689"/>
      <c r="I2002" s="690"/>
      <c r="J2002" s="690">
        <v>18.16</v>
      </c>
    </row>
    <row r="2003" spans="1:10" ht="12.75" customHeight="1">
      <c r="A2003" s="736" t="s">
        <v>116</v>
      </c>
      <c r="B2003" s="736">
        <v>6111</v>
      </c>
      <c r="C2003" s="737" t="s">
        <v>1870</v>
      </c>
      <c r="D2003" s="736" t="s">
        <v>1522</v>
      </c>
      <c r="E2003" s="738">
        <v>0.3</v>
      </c>
      <c r="F2003" s="739">
        <f t="shared" si="294"/>
        <v>11.054369980000001</v>
      </c>
      <c r="G2003" s="739">
        <f t="shared" si="295"/>
        <v>3.3163109940000002</v>
      </c>
      <c r="H2003" s="689"/>
      <c r="I2003" s="690"/>
      <c r="J2003" s="690">
        <v>12.71</v>
      </c>
    </row>
    <row r="2004" spans="1:10" ht="12.75" customHeight="1">
      <c r="A2004" s="1030" t="s">
        <v>1806</v>
      </c>
      <c r="B2004" s="982"/>
      <c r="C2004" s="982"/>
      <c r="D2004" s="982"/>
      <c r="E2004" s="982"/>
      <c r="F2004" s="983"/>
      <c r="G2004" s="740">
        <f>SUM(G1998:G2003)</f>
        <v>29.020547845999999</v>
      </c>
      <c r="H2004" s="689"/>
      <c r="I2004" s="690"/>
      <c r="J2004" s="690"/>
    </row>
    <row r="2005" spans="1:10" ht="12.75" customHeight="1">
      <c r="A2005" s="741"/>
      <c r="B2005" s="742"/>
      <c r="C2005" s="748"/>
      <c r="D2005" s="742"/>
      <c r="E2005" s="749"/>
      <c r="F2005" s="750"/>
      <c r="G2005" s="747"/>
      <c r="H2005" s="689"/>
      <c r="I2005" s="690"/>
      <c r="J2005" s="690"/>
    </row>
    <row r="2006" spans="1:10" ht="12.75" customHeight="1">
      <c r="A2006" s="1031" t="s">
        <v>1807</v>
      </c>
      <c r="B2006" s="982"/>
      <c r="C2006" s="982"/>
      <c r="D2006" s="982"/>
      <c r="E2006" s="982"/>
      <c r="F2006" s="982"/>
      <c r="G2006" s="983"/>
      <c r="H2006" s="689"/>
      <c r="I2006" s="690"/>
      <c r="J2006" s="690"/>
    </row>
    <row r="2007" spans="1:10" ht="12.75" customHeight="1">
      <c r="A2007" s="732" t="s">
        <v>1480</v>
      </c>
      <c r="B2007" s="732" t="s">
        <v>46</v>
      </c>
      <c r="C2007" s="733" t="s">
        <v>1803</v>
      </c>
      <c r="D2007" s="732" t="s">
        <v>141</v>
      </c>
      <c r="E2007" s="734" t="s">
        <v>106</v>
      </c>
      <c r="F2007" s="735" t="s">
        <v>1804</v>
      </c>
      <c r="G2007" s="735" t="s">
        <v>1805</v>
      </c>
      <c r="H2007" s="689"/>
      <c r="I2007" s="690"/>
      <c r="J2007" s="690" t="s">
        <v>1804</v>
      </c>
    </row>
    <row r="2008" spans="1:10" ht="12.75" customHeight="1">
      <c r="A2008" s="736"/>
      <c r="B2008" s="736"/>
      <c r="C2008" s="737"/>
      <c r="D2008" s="736"/>
      <c r="E2008" s="738"/>
      <c r="F2008" s="739"/>
      <c r="G2008" s="739" t="str">
        <f t="shared" ref="G2008:G2009" si="296">IF(D2008="","",E2008*F2008)</f>
        <v/>
      </c>
      <c r="H2008" s="689"/>
      <c r="I2008" s="690"/>
      <c r="J2008" s="690"/>
    </row>
    <row r="2009" spans="1:10" ht="12.75" customHeight="1">
      <c r="A2009" s="736"/>
      <c r="B2009" s="736"/>
      <c r="C2009" s="737" t="str">
        <f>IF(B2009="","",IF(A2009="SINAPI",VLOOKUP(B2009,'Referência NÃO DESONERADO'!$A:$D,2,0),IF(A2009="COTAÇÃO",VLOOKUP(B2009,'Mapa Cotações'!$A:$N,2,0))))</f>
        <v/>
      </c>
      <c r="D2009" s="736" t="str">
        <f>IF(B2009="","",IF(A2009="SINAPI",VLOOKUP(B2009,'Referência NÃO DESONERADO'!$A:$D,3,0),IF(A2009="COTAÇÃO",VLOOKUP(B2009,'Mapa Cotações'!$A:$N,3,0))))</f>
        <v/>
      </c>
      <c r="E2009" s="738"/>
      <c r="F2009" s="739" t="str">
        <f>IF(B2009="","",IF('Planilha Orçamentária'!$H$2="NÃO DESONERADO",(IF(A2009="SINAPI",VLOOKUP(B2009,'Referência NÃO DESONERADO'!$A:$D,4,0),IF(A2009="ORSE",VLOOKUP(B2009,'Referência NÃO DESONERADO'!$F:$I,4,0),IF(A2009="COTAÇÃO",VLOOKUP(B2009,'Mapa Cotações'!$A:$N,13,0))))),(IF(A2009="SINAPI",VLOOKUP(B2009,'Referência DESONERADO'!$A:$D,4,0),IF(A2009="ORSE",VLOOKUP(B2009,'Referência DESONERADO'!$F:$I,4,0),IF(A2009="COTAÇÃO",VLOOKUP(B2009,'Mapa Cotações'!$A:$N,13,0)))))))</f>
        <v/>
      </c>
      <c r="G2009" s="739" t="str">
        <f t="shared" si="296"/>
        <v/>
      </c>
      <c r="H2009" s="689"/>
      <c r="I2009" s="690"/>
      <c r="J2009" s="690" t="s">
        <v>2</v>
      </c>
    </row>
    <row r="2010" spans="1:10" ht="12.75" customHeight="1">
      <c r="A2010" s="1030" t="s">
        <v>1806</v>
      </c>
      <c r="B2010" s="982"/>
      <c r="C2010" s="982"/>
      <c r="D2010" s="982"/>
      <c r="E2010" s="982"/>
      <c r="F2010" s="983"/>
      <c r="G2010" s="740" t="str">
        <f>IF(F2008="","",(SUM(G2008:G2009)))</f>
        <v/>
      </c>
      <c r="H2010" s="689"/>
      <c r="I2010" s="690"/>
      <c r="J2010" s="690"/>
    </row>
    <row r="2011" spans="1:10" ht="12.75" customHeight="1">
      <c r="A2011" s="741"/>
      <c r="B2011" s="742"/>
      <c r="C2011" s="751"/>
      <c r="D2011" s="752"/>
      <c r="E2011" s="753"/>
      <c r="F2011" s="754"/>
      <c r="G2011" s="755"/>
      <c r="H2011" s="689"/>
      <c r="I2011" s="690"/>
      <c r="J2011" s="690"/>
    </row>
    <row r="2012" spans="1:10" ht="12.75" customHeight="1">
      <c r="A2012" s="1032" t="s">
        <v>173</v>
      </c>
      <c r="B2012" s="982"/>
      <c r="C2012" s="982"/>
      <c r="D2012" s="982"/>
      <c r="E2012" s="982"/>
      <c r="F2012" s="1033"/>
      <c r="G2012" s="756">
        <f>SUM(G1994,G2004,G2010)</f>
        <v>131.24085498600002</v>
      </c>
      <c r="H2012" s="689"/>
      <c r="I2012" s="690"/>
      <c r="J2012" s="690"/>
    </row>
    <row r="2013" spans="1:10" ht="12.75" customHeight="1">
      <c r="I2013" s="690"/>
      <c r="J2013" s="690"/>
    </row>
    <row r="2014" spans="1:10" ht="12.75" customHeight="1">
      <c r="I2014" s="690"/>
      <c r="J2014" s="690"/>
    </row>
    <row r="2015" spans="1:10" ht="12.75" customHeight="1">
      <c r="A2015" s="723" t="s">
        <v>46</v>
      </c>
      <c r="B2015" s="724" t="s">
        <v>37</v>
      </c>
      <c r="C2015" s="1025" t="s">
        <v>105</v>
      </c>
      <c r="D2015" s="1026"/>
      <c r="E2015" s="1026"/>
      <c r="F2015" s="1022"/>
      <c r="G2015" s="725" t="s">
        <v>40</v>
      </c>
      <c r="H2015" s="689"/>
      <c r="I2015" s="690"/>
      <c r="J2015" s="690"/>
    </row>
    <row r="2016" spans="1:10" ht="25.5">
      <c r="A2016" s="776" t="s">
        <v>2207</v>
      </c>
      <c r="B2016" s="775" t="s">
        <v>1458</v>
      </c>
      <c r="C2016" s="1027" t="str">
        <f>VLOOKUP(B2016,'Memória de Cálculo'!$A:$J,2,0)</f>
        <v>PAINEL DE VIDRO TEMPERADO 10MM , INCOLOR, INCLUSIVE FERRAGENS E ACESSÓRIOS E INSTALAÇÃO - REV 01</v>
      </c>
      <c r="D2016" s="1015"/>
      <c r="E2016" s="1016"/>
      <c r="F2016" s="728">
        <f>G2035</f>
        <v>452.26375999999999</v>
      </c>
      <c r="G2016" s="729" t="s">
        <v>141</v>
      </c>
      <c r="H2016" s="777" t="s">
        <v>1891</v>
      </c>
      <c r="I2016" s="690"/>
      <c r="J2016" s="690">
        <v>520</v>
      </c>
    </row>
    <row r="2017" spans="1:10" ht="12.75" customHeight="1">
      <c r="A2017" s="1028" t="s">
        <v>1802</v>
      </c>
      <c r="B2017" s="1015"/>
      <c r="C2017" s="1015"/>
      <c r="D2017" s="1015"/>
      <c r="E2017" s="1015"/>
      <c r="F2017" s="1015"/>
      <c r="G2017" s="1029"/>
      <c r="H2017" s="689"/>
      <c r="I2017" s="690"/>
      <c r="J2017" s="690"/>
    </row>
    <row r="2018" spans="1:10" ht="12.75" customHeight="1">
      <c r="A2018" s="732" t="s">
        <v>1480</v>
      </c>
      <c r="B2018" s="732" t="s">
        <v>46</v>
      </c>
      <c r="C2018" s="733" t="s">
        <v>1803</v>
      </c>
      <c r="D2018" s="732" t="s">
        <v>141</v>
      </c>
      <c r="E2018" s="734" t="s">
        <v>106</v>
      </c>
      <c r="F2018" s="735" t="s">
        <v>1804</v>
      </c>
      <c r="G2018" s="735" t="s">
        <v>1805</v>
      </c>
      <c r="H2018" s="689"/>
      <c r="I2018" s="690"/>
      <c r="J2018" s="690" t="s">
        <v>1804</v>
      </c>
    </row>
    <row r="2019" spans="1:10" ht="12.75" customHeight="1">
      <c r="A2019" s="736" t="s">
        <v>129</v>
      </c>
      <c r="B2019" s="736">
        <v>9901</v>
      </c>
      <c r="C2019" s="737" t="s">
        <v>2208</v>
      </c>
      <c r="D2019" s="736" t="s">
        <v>63</v>
      </c>
      <c r="E2019" s="738">
        <v>1</v>
      </c>
      <c r="F2019" s="739">
        <f t="shared" ref="F2019" si="297">J2019-J2019*$K$7</f>
        <v>452.26375999999999</v>
      </c>
      <c r="G2019" s="739">
        <f>IF(D2019="","",E2019*F2019)</f>
        <v>452.26375999999999</v>
      </c>
      <c r="H2019" s="689"/>
      <c r="I2019" s="690"/>
      <c r="J2019" s="690">
        <v>520</v>
      </c>
    </row>
    <row r="2020" spans="1:10" ht="12.75" customHeight="1">
      <c r="A2020" s="736"/>
      <c r="B2020" s="736"/>
      <c r="C2020" s="737"/>
      <c r="D2020" s="736"/>
      <c r="E2020" s="738"/>
      <c r="F2020" s="739"/>
      <c r="G2020" s="739"/>
      <c r="H2020" s="689"/>
      <c r="I2020" s="690"/>
      <c r="J2020" s="690"/>
    </row>
    <row r="2021" spans="1:10" ht="12.75" customHeight="1">
      <c r="A2021" s="1030" t="s">
        <v>1806</v>
      </c>
      <c r="B2021" s="982"/>
      <c r="C2021" s="982"/>
      <c r="D2021" s="982"/>
      <c r="E2021" s="982"/>
      <c r="F2021" s="983"/>
      <c r="G2021" s="740">
        <f>IF(F2019="","",(SUM(G2019:G2020)))</f>
        <v>452.26375999999999</v>
      </c>
      <c r="H2021" s="689"/>
      <c r="I2021" s="690"/>
      <c r="J2021" s="690"/>
    </row>
    <row r="2022" spans="1:10" ht="12.75" customHeight="1">
      <c r="A2022" s="741"/>
      <c r="B2022" s="742"/>
      <c r="C2022" s="743"/>
      <c r="D2022" s="744"/>
      <c r="E2022" s="745"/>
      <c r="F2022" s="746"/>
      <c r="G2022" s="747"/>
      <c r="H2022" s="689"/>
      <c r="I2022" s="690"/>
      <c r="J2022" s="690"/>
    </row>
    <row r="2023" spans="1:10" ht="12.75" customHeight="1">
      <c r="A2023" s="1031" t="s">
        <v>1570</v>
      </c>
      <c r="B2023" s="982"/>
      <c r="C2023" s="982"/>
      <c r="D2023" s="982"/>
      <c r="E2023" s="982"/>
      <c r="F2023" s="982"/>
      <c r="G2023" s="983"/>
      <c r="H2023" s="689"/>
      <c r="I2023" s="690"/>
      <c r="J2023" s="690"/>
    </row>
    <row r="2024" spans="1:10" ht="12.75" customHeight="1">
      <c r="A2024" s="732" t="s">
        <v>1480</v>
      </c>
      <c r="B2024" s="732" t="s">
        <v>46</v>
      </c>
      <c r="C2024" s="733" t="s">
        <v>1803</v>
      </c>
      <c r="D2024" s="732" t="s">
        <v>141</v>
      </c>
      <c r="E2024" s="734" t="s">
        <v>106</v>
      </c>
      <c r="F2024" s="735" t="s">
        <v>1804</v>
      </c>
      <c r="G2024" s="735" t="s">
        <v>1805</v>
      </c>
      <c r="H2024" s="689"/>
      <c r="I2024" s="690"/>
      <c r="J2024" s="690" t="s">
        <v>1804</v>
      </c>
    </row>
    <row r="2025" spans="1:10" ht="12.75" customHeight="1">
      <c r="A2025" s="736"/>
      <c r="B2025" s="771"/>
      <c r="C2025" s="737"/>
      <c r="D2025" s="736"/>
      <c r="E2025" s="738"/>
      <c r="F2025" s="739"/>
      <c r="G2025" s="739"/>
      <c r="H2025" s="689"/>
      <c r="I2025" s="690"/>
      <c r="J2025" s="690"/>
    </row>
    <row r="2026" spans="1:10" ht="12.75" customHeight="1">
      <c r="A2026" s="736"/>
      <c r="B2026" s="736"/>
      <c r="C2026" s="737"/>
      <c r="D2026" s="736"/>
      <c r="E2026" s="738"/>
      <c r="F2026" s="739"/>
      <c r="G2026" s="739"/>
      <c r="H2026" s="689"/>
      <c r="I2026" s="690"/>
      <c r="J2026" s="690"/>
    </row>
    <row r="2027" spans="1:10" ht="12.75" customHeight="1">
      <c r="A2027" s="1030" t="s">
        <v>1806</v>
      </c>
      <c r="B2027" s="982"/>
      <c r="C2027" s="982"/>
      <c r="D2027" s="982"/>
      <c r="E2027" s="982"/>
      <c r="F2027" s="983"/>
      <c r="G2027" s="740" t="str">
        <f>IF(F2025="","",(SUM(G2025:G2026)))</f>
        <v/>
      </c>
      <c r="H2027" s="689"/>
      <c r="I2027" s="690"/>
      <c r="J2027" s="690"/>
    </row>
    <row r="2028" spans="1:10" ht="12.75" customHeight="1">
      <c r="A2028" s="741"/>
      <c r="B2028" s="742"/>
      <c r="C2028" s="748"/>
      <c r="D2028" s="742"/>
      <c r="E2028" s="749"/>
      <c r="F2028" s="750"/>
      <c r="G2028" s="747"/>
      <c r="H2028" s="689"/>
      <c r="I2028" s="690"/>
      <c r="J2028" s="690"/>
    </row>
    <row r="2029" spans="1:10" ht="12.75" customHeight="1">
      <c r="A2029" s="1031" t="s">
        <v>1807</v>
      </c>
      <c r="B2029" s="982"/>
      <c r="C2029" s="982"/>
      <c r="D2029" s="982"/>
      <c r="E2029" s="982"/>
      <c r="F2029" s="982"/>
      <c r="G2029" s="983"/>
      <c r="H2029" s="689"/>
      <c r="I2029" s="690"/>
      <c r="J2029" s="690"/>
    </row>
    <row r="2030" spans="1:10" ht="12.75" customHeight="1">
      <c r="A2030" s="732" t="s">
        <v>1480</v>
      </c>
      <c r="B2030" s="732" t="s">
        <v>46</v>
      </c>
      <c r="C2030" s="733" t="s">
        <v>1803</v>
      </c>
      <c r="D2030" s="732" t="s">
        <v>141</v>
      </c>
      <c r="E2030" s="734" t="s">
        <v>106</v>
      </c>
      <c r="F2030" s="735" t="s">
        <v>1804</v>
      </c>
      <c r="G2030" s="735" t="s">
        <v>1805</v>
      </c>
      <c r="H2030" s="689"/>
      <c r="I2030" s="690"/>
      <c r="J2030" s="690" t="s">
        <v>1804</v>
      </c>
    </row>
    <row r="2031" spans="1:10" ht="12.75" customHeight="1">
      <c r="A2031" s="736"/>
      <c r="B2031" s="736"/>
      <c r="C2031" s="737"/>
      <c r="D2031" s="736"/>
      <c r="E2031" s="738"/>
      <c r="F2031" s="739"/>
      <c r="G2031" s="739" t="str">
        <f t="shared" ref="G2031:G2032" si="298">IF(D2031="","",E2031*F2031)</f>
        <v/>
      </c>
      <c r="H2031" s="689"/>
      <c r="I2031" s="690"/>
      <c r="J2031" s="690"/>
    </row>
    <row r="2032" spans="1:10" ht="12.75" customHeight="1">
      <c r="A2032" s="736"/>
      <c r="B2032" s="736"/>
      <c r="C2032" s="737" t="str">
        <f>IF(B2032="","",IF(A2032="SINAPI",VLOOKUP(B2032,'Referência NÃO DESONERADO'!$A:$D,2,0),IF(A2032="COTAÇÃO",VLOOKUP(B2032,'Mapa Cotações'!$A:$N,2,0))))</f>
        <v/>
      </c>
      <c r="D2032" s="736" t="str">
        <f>IF(B2032="","",IF(A2032="SINAPI",VLOOKUP(B2032,'Referência NÃO DESONERADO'!$A:$D,3,0),IF(A2032="COTAÇÃO",VLOOKUP(B2032,'Mapa Cotações'!$A:$N,3,0))))</f>
        <v/>
      </c>
      <c r="E2032" s="738"/>
      <c r="F2032" s="739" t="str">
        <f>IF(B2032="","",IF('Planilha Orçamentária'!$H$2="NÃO DESONERADO",(IF(A2032="SINAPI",VLOOKUP(B2032,'Referência NÃO DESONERADO'!$A:$D,4,0),IF(A2032="ORSE",VLOOKUP(B2032,'Referência NÃO DESONERADO'!$F:$I,4,0),IF(A2032="COTAÇÃO",VLOOKUP(B2032,'Mapa Cotações'!$A:$N,13,0))))),(IF(A2032="SINAPI",VLOOKUP(B2032,'Referência DESONERADO'!$A:$D,4,0),IF(A2032="ORSE",VLOOKUP(B2032,'Referência DESONERADO'!$F:$I,4,0),IF(A2032="COTAÇÃO",VLOOKUP(B2032,'Mapa Cotações'!$A:$N,13,0)))))))</f>
        <v/>
      </c>
      <c r="G2032" s="739" t="str">
        <f t="shared" si="298"/>
        <v/>
      </c>
      <c r="H2032" s="689"/>
      <c r="I2032" s="690"/>
      <c r="J2032" s="690" t="s">
        <v>2</v>
      </c>
    </row>
    <row r="2033" spans="1:10" ht="12.75" customHeight="1">
      <c r="A2033" s="1030" t="s">
        <v>1806</v>
      </c>
      <c r="B2033" s="982"/>
      <c r="C2033" s="982"/>
      <c r="D2033" s="982"/>
      <c r="E2033" s="982"/>
      <c r="F2033" s="983"/>
      <c r="G2033" s="740" t="str">
        <f>IF(F2031="","",(SUM(G2031:G2032)))</f>
        <v/>
      </c>
      <c r="H2033" s="689"/>
      <c r="I2033" s="690"/>
      <c r="J2033" s="690"/>
    </row>
    <row r="2034" spans="1:10" ht="12.75" customHeight="1">
      <c r="A2034" s="741"/>
      <c r="B2034" s="742"/>
      <c r="C2034" s="751"/>
      <c r="D2034" s="752"/>
      <c r="E2034" s="753"/>
      <c r="F2034" s="754"/>
      <c r="G2034" s="755"/>
      <c r="H2034" s="689"/>
      <c r="I2034" s="690"/>
      <c r="J2034" s="690"/>
    </row>
    <row r="2035" spans="1:10" ht="12.75" customHeight="1">
      <c r="A2035" s="1032" t="s">
        <v>173</v>
      </c>
      <c r="B2035" s="982"/>
      <c r="C2035" s="982"/>
      <c r="D2035" s="982"/>
      <c r="E2035" s="982"/>
      <c r="F2035" s="1033"/>
      <c r="G2035" s="756">
        <f>SUM(G2021,G2027,G2033)</f>
        <v>452.26375999999999</v>
      </c>
      <c r="H2035" s="689"/>
      <c r="I2035" s="690"/>
      <c r="J2035" s="690"/>
    </row>
    <row r="2036" spans="1:10" ht="12.75" customHeight="1">
      <c r="I2036" s="690"/>
      <c r="J2036" s="690"/>
    </row>
    <row r="2037" spans="1:10" ht="12.75" customHeight="1">
      <c r="I2037" s="690"/>
      <c r="J2037" s="690"/>
    </row>
    <row r="2038" spans="1:10" ht="12.75" customHeight="1">
      <c r="A2038" s="723" t="s">
        <v>46</v>
      </c>
      <c r="B2038" s="724" t="s">
        <v>37</v>
      </c>
      <c r="C2038" s="1025" t="s">
        <v>105</v>
      </c>
      <c r="D2038" s="1026"/>
      <c r="E2038" s="1026"/>
      <c r="F2038" s="1022"/>
      <c r="G2038" s="725" t="s">
        <v>40</v>
      </c>
      <c r="H2038" s="689"/>
      <c r="I2038" s="690"/>
      <c r="J2038" s="690"/>
    </row>
    <row r="2039" spans="1:10" ht="25.5">
      <c r="A2039" s="776" t="s">
        <v>2209</v>
      </c>
      <c r="B2039" s="775" t="s">
        <v>1465</v>
      </c>
      <c r="C2039" s="1027" t="str">
        <f>VLOOKUP(B2039,'Memória de Cálculo'!$A:$J,2,0)</f>
        <v>BANCADA EM MÁRMORE VERDE UBATUBA</v>
      </c>
      <c r="D2039" s="1015"/>
      <c r="E2039" s="1016"/>
      <c r="F2039" s="728">
        <f>G2060</f>
        <v>364.2409689982</v>
      </c>
      <c r="G2039" s="729" t="s">
        <v>141</v>
      </c>
      <c r="H2039" s="777" t="s">
        <v>1891</v>
      </c>
      <c r="I2039" s="690"/>
      <c r="J2039" s="690">
        <v>418.79389999999995</v>
      </c>
    </row>
    <row r="2040" spans="1:10" ht="12.75" customHeight="1">
      <c r="A2040" s="1028" t="s">
        <v>1802</v>
      </c>
      <c r="B2040" s="1015"/>
      <c r="C2040" s="1015"/>
      <c r="D2040" s="1015"/>
      <c r="E2040" s="1015"/>
      <c r="F2040" s="1015"/>
      <c r="G2040" s="1029"/>
      <c r="H2040" s="689"/>
      <c r="I2040" s="690"/>
      <c r="J2040" s="690"/>
    </row>
    <row r="2041" spans="1:10" ht="12.75" customHeight="1">
      <c r="A2041" s="732" t="s">
        <v>1480</v>
      </c>
      <c r="B2041" s="732" t="s">
        <v>46</v>
      </c>
      <c r="C2041" s="733" t="s">
        <v>1803</v>
      </c>
      <c r="D2041" s="732" t="s">
        <v>141</v>
      </c>
      <c r="E2041" s="734" t="s">
        <v>106</v>
      </c>
      <c r="F2041" s="735" t="s">
        <v>1804</v>
      </c>
      <c r="G2041" s="735" t="s">
        <v>1805</v>
      </c>
      <c r="H2041" s="689"/>
      <c r="I2041" s="690"/>
      <c r="J2041" s="690" t="s">
        <v>1804</v>
      </c>
    </row>
    <row r="2042" spans="1:10" ht="12.75" customHeight="1">
      <c r="A2042" s="736" t="s">
        <v>1033</v>
      </c>
      <c r="B2042" s="736">
        <v>50</v>
      </c>
      <c r="C2042" s="737" t="s">
        <v>1946</v>
      </c>
      <c r="D2042" s="736" t="s">
        <v>1607</v>
      </c>
      <c r="E2042" s="738">
        <v>10.807</v>
      </c>
      <c r="F2042" s="739">
        <f t="shared" ref="F2042:F2045" si="299">J2042-J2042*$K$7</f>
        <v>0.60881659999999993</v>
      </c>
      <c r="G2042" s="739">
        <f t="shared" ref="G2042:G2045" si="300">E2042*F2042</f>
        <v>6.5794809961999992</v>
      </c>
      <c r="H2042" s="689"/>
      <c r="I2042" s="690"/>
      <c r="J2042" s="690">
        <v>0.7</v>
      </c>
    </row>
    <row r="2043" spans="1:10" ht="12.75" customHeight="1">
      <c r="A2043" s="736" t="s">
        <v>1033</v>
      </c>
      <c r="B2043" s="736">
        <v>98</v>
      </c>
      <c r="C2043" s="737" t="s">
        <v>1947</v>
      </c>
      <c r="D2043" s="736" t="s">
        <v>1669</v>
      </c>
      <c r="E2043" s="738">
        <v>1.7999999999999999E-2</v>
      </c>
      <c r="F2043" s="739">
        <f t="shared" si="299"/>
        <v>100.01987</v>
      </c>
      <c r="G2043" s="739">
        <f t="shared" si="300"/>
        <v>1.8003576599999997</v>
      </c>
      <c r="H2043" s="689"/>
      <c r="I2043" s="690"/>
      <c r="J2043" s="690">
        <v>115</v>
      </c>
    </row>
    <row r="2044" spans="1:10" ht="12.75" customHeight="1">
      <c r="A2044" s="736" t="s">
        <v>1033</v>
      </c>
      <c r="B2044" s="736">
        <v>4612</v>
      </c>
      <c r="C2044" s="737" t="s">
        <v>1996</v>
      </c>
      <c r="D2044" s="736" t="s">
        <v>141</v>
      </c>
      <c r="E2044" s="738">
        <v>2</v>
      </c>
      <c r="F2044" s="739">
        <f t="shared" si="299"/>
        <v>105.48182464</v>
      </c>
      <c r="G2044" s="739">
        <f t="shared" si="300"/>
        <v>210.96364928</v>
      </c>
      <c r="H2044" s="689"/>
      <c r="I2044" s="690"/>
      <c r="J2044" s="690">
        <v>121.28</v>
      </c>
    </row>
    <row r="2045" spans="1:10" ht="12.75" customHeight="1">
      <c r="A2045" s="736" t="s">
        <v>1033</v>
      </c>
      <c r="B2045" s="736">
        <v>31064</v>
      </c>
      <c r="C2045" s="737" t="s">
        <v>2210</v>
      </c>
      <c r="D2045" s="736" t="s">
        <v>63</v>
      </c>
      <c r="E2045" s="738">
        <v>1.05</v>
      </c>
      <c r="F2045" s="739">
        <f t="shared" si="299"/>
        <v>113.06594</v>
      </c>
      <c r="G2045" s="739">
        <f t="shared" si="300"/>
        <v>118.71923700000001</v>
      </c>
      <c r="H2045" s="689"/>
      <c r="I2045" s="690"/>
      <c r="J2045" s="690">
        <v>130</v>
      </c>
    </row>
    <row r="2046" spans="1:10" ht="12.75" customHeight="1">
      <c r="A2046" s="1030" t="s">
        <v>1806</v>
      </c>
      <c r="B2046" s="982"/>
      <c r="C2046" s="982"/>
      <c r="D2046" s="982"/>
      <c r="E2046" s="982"/>
      <c r="F2046" s="983"/>
      <c r="G2046" s="740">
        <f>SUM(G2042:G2045)</f>
        <v>338.06272493620003</v>
      </c>
      <c r="H2046" s="689"/>
      <c r="I2046" s="690"/>
      <c r="J2046" s="690"/>
    </row>
    <row r="2047" spans="1:10" ht="12.75" customHeight="1">
      <c r="A2047" s="741"/>
      <c r="B2047" s="742"/>
      <c r="C2047" s="743"/>
      <c r="D2047" s="744"/>
      <c r="E2047" s="745"/>
      <c r="F2047" s="746"/>
      <c r="G2047" s="747"/>
      <c r="H2047" s="689"/>
      <c r="I2047" s="690"/>
      <c r="J2047" s="690"/>
    </row>
    <row r="2048" spans="1:10" ht="12.75" customHeight="1">
      <c r="A2048" s="1031" t="s">
        <v>1570</v>
      </c>
      <c r="B2048" s="982"/>
      <c r="C2048" s="982"/>
      <c r="D2048" s="982"/>
      <c r="E2048" s="982"/>
      <c r="F2048" s="982"/>
      <c r="G2048" s="983"/>
      <c r="H2048" s="689"/>
      <c r="I2048" s="690"/>
      <c r="J2048" s="690"/>
    </row>
    <row r="2049" spans="1:10" ht="12.75" customHeight="1">
      <c r="A2049" s="732" t="s">
        <v>1480</v>
      </c>
      <c r="B2049" s="732" t="s">
        <v>46</v>
      </c>
      <c r="C2049" s="733" t="s">
        <v>1803</v>
      </c>
      <c r="D2049" s="732" t="s">
        <v>141</v>
      </c>
      <c r="E2049" s="734" t="s">
        <v>106</v>
      </c>
      <c r="F2049" s="735" t="s">
        <v>1804</v>
      </c>
      <c r="G2049" s="735" t="s">
        <v>1805</v>
      </c>
      <c r="H2049" s="689"/>
      <c r="I2049" s="690"/>
      <c r="J2049" s="690" t="s">
        <v>1804</v>
      </c>
    </row>
    <row r="2050" spans="1:10" ht="12.75" customHeight="1">
      <c r="A2050" s="736" t="s">
        <v>116</v>
      </c>
      <c r="B2050" s="771" t="s">
        <v>2211</v>
      </c>
      <c r="C2050" s="737" t="s">
        <v>1689</v>
      </c>
      <c r="D2050" s="736" t="s">
        <v>1522</v>
      </c>
      <c r="E2050" s="738">
        <v>0.76200000000000001</v>
      </c>
      <c r="F2050" s="739">
        <f t="shared" ref="F2050:F2051" si="301">J2050-J2050*$K$7</f>
        <v>19.012472679999998</v>
      </c>
      <c r="G2050" s="739">
        <f t="shared" ref="G2050:G2051" si="302">F2050*E2050</f>
        <v>14.487504182159999</v>
      </c>
      <c r="H2050" s="689"/>
      <c r="I2050" s="690"/>
      <c r="J2050" s="690">
        <v>21.86</v>
      </c>
    </row>
    <row r="2051" spans="1:10" ht="12.75" customHeight="1">
      <c r="A2051" s="736" t="s">
        <v>116</v>
      </c>
      <c r="B2051" s="736">
        <v>88243</v>
      </c>
      <c r="C2051" s="737" t="s">
        <v>1943</v>
      </c>
      <c r="D2051" s="736" t="s">
        <v>1522</v>
      </c>
      <c r="E2051" s="738">
        <v>0.76200000000000001</v>
      </c>
      <c r="F2051" s="739">
        <f t="shared" si="301"/>
        <v>15.34217832</v>
      </c>
      <c r="G2051" s="739">
        <f t="shared" si="302"/>
        <v>11.690739879840001</v>
      </c>
      <c r="H2051" s="689"/>
      <c r="I2051" s="690"/>
      <c r="J2051" s="690">
        <v>17.64</v>
      </c>
    </row>
    <row r="2052" spans="1:10" ht="12.75" customHeight="1">
      <c r="A2052" s="1030" t="s">
        <v>1806</v>
      </c>
      <c r="B2052" s="982"/>
      <c r="C2052" s="982"/>
      <c r="D2052" s="982"/>
      <c r="E2052" s="982"/>
      <c r="F2052" s="983"/>
      <c r="G2052" s="740">
        <f>SUM(G2050:G2051)</f>
        <v>26.178244061999997</v>
      </c>
      <c r="H2052" s="689"/>
      <c r="I2052" s="690"/>
      <c r="J2052" s="690"/>
    </row>
    <row r="2053" spans="1:10" ht="12.75" customHeight="1">
      <c r="A2053" s="741"/>
      <c r="B2053" s="742"/>
      <c r="C2053" s="748"/>
      <c r="D2053" s="742"/>
      <c r="E2053" s="749"/>
      <c r="F2053" s="750"/>
      <c r="G2053" s="747"/>
      <c r="H2053" s="689"/>
      <c r="I2053" s="690"/>
      <c r="J2053" s="690"/>
    </row>
    <row r="2054" spans="1:10" ht="12.75" customHeight="1">
      <c r="A2054" s="1031" t="s">
        <v>1807</v>
      </c>
      <c r="B2054" s="982"/>
      <c r="C2054" s="982"/>
      <c r="D2054" s="982"/>
      <c r="E2054" s="982"/>
      <c r="F2054" s="982"/>
      <c r="G2054" s="983"/>
      <c r="H2054" s="689"/>
      <c r="I2054" s="690"/>
      <c r="J2054" s="690"/>
    </row>
    <row r="2055" spans="1:10" ht="12.75" customHeight="1">
      <c r="A2055" s="732" t="s">
        <v>1480</v>
      </c>
      <c r="B2055" s="732" t="s">
        <v>46</v>
      </c>
      <c r="C2055" s="733" t="s">
        <v>1803</v>
      </c>
      <c r="D2055" s="732" t="s">
        <v>141</v>
      </c>
      <c r="E2055" s="734" t="s">
        <v>106</v>
      </c>
      <c r="F2055" s="735" t="s">
        <v>1804</v>
      </c>
      <c r="G2055" s="735" t="s">
        <v>1805</v>
      </c>
      <c r="H2055" s="689"/>
      <c r="I2055" s="690"/>
      <c r="J2055" s="690" t="s">
        <v>1804</v>
      </c>
    </row>
    <row r="2056" spans="1:10" ht="12.75" customHeight="1">
      <c r="A2056" s="736"/>
      <c r="B2056" s="736"/>
      <c r="C2056" s="737"/>
      <c r="D2056" s="736"/>
      <c r="E2056" s="738"/>
      <c r="F2056" s="739"/>
      <c r="G2056" s="739" t="str">
        <f t="shared" ref="G2056:G2057" si="303">IF(D2056="","",E2056*F2056)</f>
        <v/>
      </c>
      <c r="H2056" s="689"/>
      <c r="I2056" s="690"/>
      <c r="J2056" s="690"/>
    </row>
    <row r="2057" spans="1:10" ht="12.75" customHeight="1">
      <c r="A2057" s="736"/>
      <c r="B2057" s="736"/>
      <c r="C2057" s="737" t="str">
        <f>IF(B2057="","",IF(A2057="SINAPI",VLOOKUP(B2057,'Referência NÃO DESONERADO'!$A:$D,2,0),IF(A2057="COTAÇÃO",VLOOKUP(B2057,'Mapa Cotações'!$A:$N,2,0))))</f>
        <v/>
      </c>
      <c r="D2057" s="736" t="str">
        <f>IF(B2057="","",IF(A2057="SINAPI",VLOOKUP(B2057,'Referência NÃO DESONERADO'!$A:$D,3,0),IF(A2057="COTAÇÃO",VLOOKUP(B2057,'Mapa Cotações'!$A:$N,3,0))))</f>
        <v/>
      </c>
      <c r="E2057" s="738"/>
      <c r="F2057" s="739" t="str">
        <f>IF(B2057="","",IF('Planilha Orçamentária'!$H$2="NÃO DESONERADO",(IF(A2057="SINAPI",VLOOKUP(B2057,'Referência NÃO DESONERADO'!$A:$D,4,0),IF(A2057="ORSE",VLOOKUP(B2057,'Referência NÃO DESONERADO'!$F:$I,4,0),IF(A2057="COTAÇÃO",VLOOKUP(B2057,'Mapa Cotações'!$A:$N,13,0))))),(IF(A2057="SINAPI",VLOOKUP(B2057,'Referência DESONERADO'!$A:$D,4,0),IF(A2057="ORSE",VLOOKUP(B2057,'Referência DESONERADO'!$F:$I,4,0),IF(A2057="COTAÇÃO",VLOOKUP(B2057,'Mapa Cotações'!$A:$N,13,0)))))))</f>
        <v/>
      </c>
      <c r="G2057" s="739" t="str">
        <f t="shared" si="303"/>
        <v/>
      </c>
      <c r="H2057" s="689"/>
      <c r="I2057" s="690"/>
      <c r="J2057" s="690" t="s">
        <v>2</v>
      </c>
    </row>
    <row r="2058" spans="1:10" ht="12.75" customHeight="1">
      <c r="A2058" s="1030" t="s">
        <v>1806</v>
      </c>
      <c r="B2058" s="982"/>
      <c r="C2058" s="982"/>
      <c r="D2058" s="982"/>
      <c r="E2058" s="982"/>
      <c r="F2058" s="983"/>
      <c r="G2058" s="740" t="str">
        <f>IF(F2056="","",(SUM(G2056:G2057)))</f>
        <v/>
      </c>
      <c r="H2058" s="689"/>
      <c r="I2058" s="690"/>
      <c r="J2058" s="690"/>
    </row>
    <row r="2059" spans="1:10" ht="12.75" customHeight="1">
      <c r="A2059" s="741"/>
      <c r="B2059" s="742"/>
      <c r="C2059" s="751"/>
      <c r="D2059" s="752"/>
      <c r="E2059" s="753"/>
      <c r="F2059" s="754"/>
      <c r="G2059" s="755"/>
      <c r="H2059" s="689"/>
      <c r="I2059" s="690"/>
      <c r="J2059" s="690"/>
    </row>
    <row r="2060" spans="1:10" ht="12.75" customHeight="1">
      <c r="A2060" s="1032" t="s">
        <v>173</v>
      </c>
      <c r="B2060" s="982"/>
      <c r="C2060" s="982"/>
      <c r="D2060" s="982"/>
      <c r="E2060" s="982"/>
      <c r="F2060" s="1033"/>
      <c r="G2060" s="756">
        <f>SUM(G2046,G2052,G2058)</f>
        <v>364.2409689982</v>
      </c>
      <c r="H2060" s="689"/>
      <c r="I2060" s="690"/>
      <c r="J2060" s="690"/>
    </row>
    <row r="2061" spans="1:10" ht="12.75" customHeight="1">
      <c r="I2061" s="690"/>
      <c r="J2061" s="690"/>
    </row>
    <row r="2062" spans="1:10" ht="12.75" customHeight="1">
      <c r="I2062" s="690"/>
      <c r="J2062" s="690"/>
    </row>
    <row r="2063" spans="1:10" ht="12.75" customHeight="1">
      <c r="I2063" s="690"/>
      <c r="J2063" s="690"/>
    </row>
    <row r="2064" spans="1:10" ht="12.75" customHeight="1">
      <c r="I2064" s="690"/>
      <c r="J2064" s="690"/>
    </row>
    <row r="2065" spans="1:10" ht="12.75" customHeight="1">
      <c r="A2065" s="723" t="s">
        <v>46</v>
      </c>
      <c r="B2065" s="724" t="s">
        <v>37</v>
      </c>
      <c r="C2065" s="1025" t="s">
        <v>105</v>
      </c>
      <c r="D2065" s="1026"/>
      <c r="E2065" s="1026"/>
      <c r="F2065" s="1022"/>
      <c r="G2065" s="725" t="s">
        <v>40</v>
      </c>
      <c r="H2065" s="689"/>
      <c r="I2065" s="690"/>
      <c r="J2065" s="690"/>
    </row>
    <row r="2066" spans="1:10" ht="12.75" customHeight="1">
      <c r="A2066" s="726" t="s">
        <v>2212</v>
      </c>
      <c r="B2066" s="775" t="s">
        <v>1471</v>
      </c>
      <c r="C2066" s="1027" t="str">
        <f>VLOOKUP(B2066,'Memória de Cálculo'!$A:$J,2,0)</f>
        <v>PROJETO "AS BUILT" DE INSTALAÇÕES ELÉTRICAS</v>
      </c>
      <c r="D2066" s="1015"/>
      <c r="E2066" s="1016"/>
      <c r="F2066" s="728">
        <f>G2085</f>
        <v>7.7841550999999995</v>
      </c>
      <c r="G2066" s="729" t="s">
        <v>141</v>
      </c>
      <c r="H2066" s="777" t="s">
        <v>1891</v>
      </c>
      <c r="I2066" s="690"/>
      <c r="J2066" s="690">
        <v>8.9499999999999993</v>
      </c>
    </row>
    <row r="2067" spans="1:10" ht="12.75" customHeight="1">
      <c r="A2067" s="1028" t="s">
        <v>1802</v>
      </c>
      <c r="B2067" s="1015"/>
      <c r="C2067" s="1015"/>
      <c r="D2067" s="1015"/>
      <c r="E2067" s="1015"/>
      <c r="F2067" s="1015"/>
      <c r="G2067" s="1029"/>
      <c r="H2067" s="689"/>
      <c r="I2067" s="690"/>
      <c r="J2067" s="690"/>
    </row>
    <row r="2068" spans="1:10" ht="12.75" customHeight="1">
      <c r="A2068" s="732" t="s">
        <v>1480</v>
      </c>
      <c r="B2068" s="732" t="s">
        <v>46</v>
      </c>
      <c r="C2068" s="733" t="s">
        <v>1803</v>
      </c>
      <c r="D2068" s="732" t="s">
        <v>141</v>
      </c>
      <c r="E2068" s="734" t="s">
        <v>106</v>
      </c>
      <c r="F2068" s="735" t="s">
        <v>1804</v>
      </c>
      <c r="G2068" s="735" t="s">
        <v>1805</v>
      </c>
      <c r="H2068" s="689"/>
      <c r="I2068" s="690"/>
      <c r="J2068" s="690" t="s">
        <v>1804</v>
      </c>
    </row>
    <row r="2069" spans="1:10" ht="12.75" customHeight="1">
      <c r="A2069" s="736" t="s">
        <v>1033</v>
      </c>
      <c r="B2069" s="736">
        <v>38071</v>
      </c>
      <c r="C2069" s="737" t="s">
        <v>2213</v>
      </c>
      <c r="D2069" s="736" t="s">
        <v>63</v>
      </c>
      <c r="E2069" s="738">
        <v>1</v>
      </c>
      <c r="F2069" s="739">
        <f t="shared" ref="F2069" si="304">J2069-J2069*$K$7</f>
        <v>7.7841550999999995</v>
      </c>
      <c r="G2069" s="739">
        <f>IF(D2069="","",E2069*F2069)</f>
        <v>7.7841550999999995</v>
      </c>
      <c r="H2069" s="689"/>
      <c r="I2069" s="690"/>
      <c r="J2069" s="690">
        <v>8.9499999999999993</v>
      </c>
    </row>
    <row r="2070" spans="1:10" ht="12.75" customHeight="1">
      <c r="A2070" s="736"/>
      <c r="B2070" s="736"/>
      <c r="C2070" s="737"/>
      <c r="D2070" s="736"/>
      <c r="E2070" s="738"/>
      <c r="F2070" s="739"/>
      <c r="G2070" s="739"/>
      <c r="H2070" s="689"/>
      <c r="I2070" s="690"/>
      <c r="J2070" s="690"/>
    </row>
    <row r="2071" spans="1:10" ht="12.75" customHeight="1">
      <c r="A2071" s="1030" t="s">
        <v>1806</v>
      </c>
      <c r="B2071" s="982"/>
      <c r="C2071" s="982"/>
      <c r="D2071" s="982"/>
      <c r="E2071" s="982"/>
      <c r="F2071" s="983"/>
      <c r="G2071" s="740">
        <f>IF(F2069="","",(SUM(G2069:G2070)))</f>
        <v>7.7841550999999995</v>
      </c>
      <c r="H2071" s="689"/>
      <c r="I2071" s="690"/>
      <c r="J2071" s="690"/>
    </row>
    <row r="2072" spans="1:10" ht="12.75" customHeight="1">
      <c r="A2072" s="741"/>
      <c r="B2072" s="742"/>
      <c r="C2072" s="743"/>
      <c r="D2072" s="744"/>
      <c r="E2072" s="745"/>
      <c r="F2072" s="746"/>
      <c r="G2072" s="747"/>
      <c r="H2072" s="689"/>
      <c r="I2072" s="690"/>
      <c r="J2072" s="690"/>
    </row>
    <row r="2073" spans="1:10" ht="12.75" customHeight="1">
      <c r="A2073" s="1031" t="s">
        <v>1570</v>
      </c>
      <c r="B2073" s="982"/>
      <c r="C2073" s="982"/>
      <c r="D2073" s="982"/>
      <c r="E2073" s="982"/>
      <c r="F2073" s="982"/>
      <c r="G2073" s="983"/>
      <c r="H2073" s="689"/>
      <c r="I2073" s="690"/>
      <c r="J2073" s="690"/>
    </row>
    <row r="2074" spans="1:10" ht="12.75" customHeight="1">
      <c r="A2074" s="732" t="s">
        <v>1480</v>
      </c>
      <c r="B2074" s="732" t="s">
        <v>46</v>
      </c>
      <c r="C2074" s="733" t="s">
        <v>1803</v>
      </c>
      <c r="D2074" s="732" t="s">
        <v>141</v>
      </c>
      <c r="E2074" s="734" t="s">
        <v>106</v>
      </c>
      <c r="F2074" s="735" t="s">
        <v>1804</v>
      </c>
      <c r="G2074" s="735" t="s">
        <v>1805</v>
      </c>
      <c r="H2074" s="689"/>
      <c r="I2074" s="690"/>
      <c r="J2074" s="690" t="s">
        <v>1804</v>
      </c>
    </row>
    <row r="2075" spans="1:10" ht="12.75" customHeight="1">
      <c r="A2075" s="736"/>
      <c r="B2075" s="771"/>
      <c r="C2075" s="737"/>
      <c r="D2075" s="736"/>
      <c r="E2075" s="738"/>
      <c r="F2075" s="739"/>
      <c r="G2075" s="739"/>
      <c r="H2075" s="689"/>
      <c r="I2075" s="690"/>
      <c r="J2075" s="690"/>
    </row>
    <row r="2076" spans="1:10" ht="12.75" customHeight="1">
      <c r="A2076" s="736"/>
      <c r="B2076" s="736"/>
      <c r="C2076" s="737"/>
      <c r="D2076" s="736"/>
      <c r="E2076" s="738"/>
      <c r="F2076" s="739"/>
      <c r="G2076" s="739"/>
      <c r="H2076" s="689"/>
      <c r="I2076" s="690"/>
      <c r="J2076" s="690"/>
    </row>
    <row r="2077" spans="1:10" ht="12.75" customHeight="1">
      <c r="A2077" s="1030" t="s">
        <v>1806</v>
      </c>
      <c r="B2077" s="982"/>
      <c r="C2077" s="982"/>
      <c r="D2077" s="982"/>
      <c r="E2077" s="982"/>
      <c r="F2077" s="983"/>
      <c r="G2077" s="740" t="str">
        <f>IF(F2075="","",(SUM(G2075:G2076)))</f>
        <v/>
      </c>
      <c r="H2077" s="689"/>
      <c r="I2077" s="690"/>
      <c r="J2077" s="690"/>
    </row>
    <row r="2078" spans="1:10" ht="12.75" customHeight="1">
      <c r="A2078" s="741"/>
      <c r="B2078" s="742"/>
      <c r="C2078" s="748"/>
      <c r="D2078" s="742"/>
      <c r="E2078" s="749"/>
      <c r="F2078" s="750"/>
      <c r="G2078" s="747"/>
      <c r="H2078" s="689"/>
      <c r="I2078" s="690"/>
      <c r="J2078" s="690"/>
    </row>
    <row r="2079" spans="1:10" ht="12.75" customHeight="1">
      <c r="A2079" s="1031" t="s">
        <v>1807</v>
      </c>
      <c r="B2079" s="982"/>
      <c r="C2079" s="982"/>
      <c r="D2079" s="982"/>
      <c r="E2079" s="982"/>
      <c r="F2079" s="982"/>
      <c r="G2079" s="983"/>
      <c r="H2079" s="689"/>
      <c r="I2079" s="690"/>
      <c r="J2079" s="690"/>
    </row>
    <row r="2080" spans="1:10" ht="12.75" customHeight="1">
      <c r="A2080" s="732" t="s">
        <v>1480</v>
      </c>
      <c r="B2080" s="732" t="s">
        <v>46</v>
      </c>
      <c r="C2080" s="733" t="s">
        <v>1803</v>
      </c>
      <c r="D2080" s="732" t="s">
        <v>141</v>
      </c>
      <c r="E2080" s="734" t="s">
        <v>106</v>
      </c>
      <c r="F2080" s="735" t="s">
        <v>1804</v>
      </c>
      <c r="G2080" s="735" t="s">
        <v>1805</v>
      </c>
      <c r="H2080" s="689"/>
      <c r="I2080" s="690"/>
      <c r="J2080" s="690" t="s">
        <v>1804</v>
      </c>
    </row>
    <row r="2081" spans="1:10" ht="12.75" customHeight="1">
      <c r="A2081" s="736"/>
      <c r="B2081" s="736"/>
      <c r="C2081" s="737"/>
      <c r="D2081" s="736"/>
      <c r="E2081" s="738"/>
      <c r="F2081" s="739"/>
      <c r="G2081" s="739" t="str">
        <f t="shared" ref="G2081:G2082" si="305">IF(D2081="","",E2081*F2081)</f>
        <v/>
      </c>
      <c r="H2081" s="689"/>
      <c r="I2081" s="690"/>
      <c r="J2081" s="690"/>
    </row>
    <row r="2082" spans="1:10" ht="12.75" customHeight="1">
      <c r="A2082" s="736"/>
      <c r="B2082" s="736"/>
      <c r="C2082" s="737" t="str">
        <f>IF(B2082="","",IF(A2082="SINAPI",VLOOKUP(B2082,'Referência NÃO DESONERADO'!$A:$D,2,0),IF(A2082="COTAÇÃO",VLOOKUP(B2082,'Mapa Cotações'!$A:$N,2,0))))</f>
        <v/>
      </c>
      <c r="D2082" s="736" t="str">
        <f>IF(B2082="","",IF(A2082="SINAPI",VLOOKUP(B2082,'Referência NÃO DESONERADO'!$A:$D,3,0),IF(A2082="COTAÇÃO",VLOOKUP(B2082,'Mapa Cotações'!$A:$N,3,0))))</f>
        <v/>
      </c>
      <c r="E2082" s="738"/>
      <c r="F2082" s="739" t="str">
        <f>IF(B2082="","",IF('Planilha Orçamentária'!$H$2="NÃO DESONERADO",(IF(A2082="SINAPI",VLOOKUP(B2082,'Referência NÃO DESONERADO'!$A:$D,4,0),IF(A2082="ORSE",VLOOKUP(B2082,'Referência NÃO DESONERADO'!$F:$I,4,0),IF(A2082="COTAÇÃO",VLOOKUP(B2082,'Mapa Cotações'!$A:$N,13,0))))),(IF(A2082="SINAPI",VLOOKUP(B2082,'Referência DESONERADO'!$A:$D,4,0),IF(A2082="ORSE",VLOOKUP(B2082,'Referência DESONERADO'!$F:$I,4,0),IF(A2082="COTAÇÃO",VLOOKUP(B2082,'Mapa Cotações'!$A:$N,13,0)))))))</f>
        <v/>
      </c>
      <c r="G2082" s="739" t="str">
        <f t="shared" si="305"/>
        <v/>
      </c>
      <c r="H2082" s="689"/>
      <c r="I2082" s="690"/>
      <c r="J2082" s="690" t="s">
        <v>2</v>
      </c>
    </row>
    <row r="2083" spans="1:10" ht="12.75" customHeight="1">
      <c r="A2083" s="1030" t="s">
        <v>1806</v>
      </c>
      <c r="B2083" s="982"/>
      <c r="C2083" s="982"/>
      <c r="D2083" s="982"/>
      <c r="E2083" s="982"/>
      <c r="F2083" s="983"/>
      <c r="G2083" s="740" t="str">
        <f>IF(F2081="","",(SUM(G2081:G2082)))</f>
        <v/>
      </c>
      <c r="H2083" s="689"/>
      <c r="I2083" s="690"/>
      <c r="J2083" s="690"/>
    </row>
    <row r="2084" spans="1:10" ht="12.75" customHeight="1">
      <c r="A2084" s="741"/>
      <c r="B2084" s="742"/>
      <c r="C2084" s="751"/>
      <c r="D2084" s="752"/>
      <c r="E2084" s="753"/>
      <c r="F2084" s="754"/>
      <c r="G2084" s="755"/>
      <c r="H2084" s="689"/>
      <c r="I2084" s="690"/>
      <c r="J2084" s="690"/>
    </row>
    <row r="2085" spans="1:10" ht="12.75" customHeight="1">
      <c r="A2085" s="1032" t="s">
        <v>173</v>
      </c>
      <c r="B2085" s="982"/>
      <c r="C2085" s="982"/>
      <c r="D2085" s="982"/>
      <c r="E2085" s="982"/>
      <c r="F2085" s="1033"/>
      <c r="G2085" s="756">
        <f>SUM(G2071,G2077,G2083)</f>
        <v>7.7841550999999995</v>
      </c>
      <c r="H2085" s="689"/>
      <c r="I2085" s="690"/>
      <c r="J2085" s="690"/>
    </row>
    <row r="2086" spans="1:10" ht="12.75" customHeight="1">
      <c r="I2086" s="690"/>
      <c r="J2086" s="690"/>
    </row>
    <row r="2087" spans="1:10" ht="12.75" customHeight="1">
      <c r="I2087" s="690"/>
      <c r="J2087" s="690"/>
    </row>
    <row r="2088" spans="1:10" ht="12.75" customHeight="1">
      <c r="A2088" s="723" t="s">
        <v>46</v>
      </c>
      <c r="B2088" s="724" t="s">
        <v>37</v>
      </c>
      <c r="C2088" s="1025" t="s">
        <v>105</v>
      </c>
      <c r="D2088" s="1026"/>
      <c r="E2088" s="1026"/>
      <c r="F2088" s="1022"/>
      <c r="G2088" s="725" t="s">
        <v>40</v>
      </c>
      <c r="H2088" s="689"/>
      <c r="I2088" s="690"/>
      <c r="J2088" s="690"/>
    </row>
    <row r="2089" spans="1:10" ht="12.75" customHeight="1">
      <c r="A2089" s="726" t="s">
        <v>2214</v>
      </c>
      <c r="B2089" s="775" t="s">
        <v>1477</v>
      </c>
      <c r="C2089" s="1027" t="str">
        <f>VLOOKUP(B2089,'Memória de Cálculo'!$A:$J,2,0)</f>
        <v>LIMPEZA FINAL DE OBRA</v>
      </c>
      <c r="D2089" s="1015"/>
      <c r="E2089" s="1016"/>
      <c r="F2089" s="728">
        <f>G2108</f>
        <v>1.9888733715</v>
      </c>
      <c r="G2089" s="729" t="s">
        <v>141</v>
      </c>
      <c r="H2089" s="777" t="s">
        <v>1891</v>
      </c>
      <c r="I2089" s="690"/>
      <c r="J2089" s="690">
        <v>2.2867500000000001</v>
      </c>
    </row>
    <row r="2090" spans="1:10" ht="12.75" customHeight="1">
      <c r="A2090" s="1028" t="s">
        <v>1802</v>
      </c>
      <c r="B2090" s="1015"/>
      <c r="C2090" s="1015"/>
      <c r="D2090" s="1015"/>
      <c r="E2090" s="1015"/>
      <c r="F2090" s="1015"/>
      <c r="G2090" s="1029"/>
      <c r="H2090" s="689"/>
      <c r="I2090" s="690"/>
      <c r="J2090" s="690"/>
    </row>
    <row r="2091" spans="1:10" ht="12.75" customHeight="1">
      <c r="A2091" s="732" t="s">
        <v>1480</v>
      </c>
      <c r="B2091" s="732" t="s">
        <v>46</v>
      </c>
      <c r="C2091" s="733" t="s">
        <v>1803</v>
      </c>
      <c r="D2091" s="732" t="s">
        <v>141</v>
      </c>
      <c r="E2091" s="734" t="s">
        <v>106</v>
      </c>
      <c r="F2091" s="735" t="s">
        <v>1804</v>
      </c>
      <c r="G2091" s="735" t="s">
        <v>1805</v>
      </c>
      <c r="H2091" s="689"/>
      <c r="I2091" s="690"/>
      <c r="J2091" s="690" t="s">
        <v>1804</v>
      </c>
    </row>
    <row r="2092" spans="1:10" ht="12.75" customHeight="1">
      <c r="A2092" s="736" t="s">
        <v>129</v>
      </c>
      <c r="B2092" s="736">
        <v>1997</v>
      </c>
      <c r="C2092" s="737" t="s">
        <v>2215</v>
      </c>
      <c r="D2092" s="736" t="s">
        <v>1607</v>
      </c>
      <c r="E2092" s="738">
        <v>5.0000000000000001E-3</v>
      </c>
      <c r="F2092" s="739">
        <f t="shared" ref="F2092:F2093" si="306">J2092-J2092*$K$7</f>
        <v>7.7841550999999995</v>
      </c>
      <c r="G2092" s="739">
        <f t="shared" ref="G2092:G2093" si="307">E2092*F2092</f>
        <v>3.8920775499999997E-2</v>
      </c>
      <c r="H2092" s="689"/>
      <c r="I2092" s="690"/>
      <c r="J2092" s="690">
        <v>8.9499999999999993</v>
      </c>
    </row>
    <row r="2093" spans="1:10" ht="12.75" customHeight="1">
      <c r="A2093" s="736" t="s">
        <v>129</v>
      </c>
      <c r="B2093" s="736">
        <v>2414</v>
      </c>
      <c r="C2093" s="737" t="s">
        <v>2216</v>
      </c>
      <c r="D2093" s="736" t="s">
        <v>141</v>
      </c>
      <c r="E2093" s="738">
        <v>0.05</v>
      </c>
      <c r="F2093" s="739">
        <f t="shared" si="306"/>
        <v>10.262908400000001</v>
      </c>
      <c r="G2093" s="739">
        <f t="shared" si="307"/>
        <v>0.51314542000000007</v>
      </c>
      <c r="H2093" s="689"/>
      <c r="I2093" s="690"/>
      <c r="J2093" s="690">
        <v>11.8</v>
      </c>
    </row>
    <row r="2094" spans="1:10" ht="12.75" customHeight="1">
      <c r="A2094" s="1030" t="s">
        <v>1806</v>
      </c>
      <c r="B2094" s="982"/>
      <c r="C2094" s="982"/>
      <c r="D2094" s="982"/>
      <c r="E2094" s="982"/>
      <c r="F2094" s="983"/>
      <c r="G2094" s="740">
        <f>IF(F2092="","",(SUM(G2092:G2093)))</f>
        <v>0.55206619550000002</v>
      </c>
      <c r="H2094" s="689"/>
      <c r="I2094" s="690"/>
      <c r="J2094" s="690"/>
    </row>
    <row r="2095" spans="1:10" ht="12.75" customHeight="1">
      <c r="A2095" s="741"/>
      <c r="B2095" s="742"/>
      <c r="C2095" s="743"/>
      <c r="D2095" s="744"/>
      <c r="E2095" s="745"/>
      <c r="F2095" s="746"/>
      <c r="G2095" s="747"/>
      <c r="H2095" s="689"/>
      <c r="I2095" s="690"/>
      <c r="J2095" s="690"/>
    </row>
    <row r="2096" spans="1:10" ht="12.75" customHeight="1">
      <c r="A2096" s="1031" t="s">
        <v>1570</v>
      </c>
      <c r="B2096" s="982"/>
      <c r="C2096" s="982"/>
      <c r="D2096" s="982"/>
      <c r="E2096" s="982"/>
      <c r="F2096" s="982"/>
      <c r="G2096" s="983"/>
      <c r="H2096" s="689"/>
      <c r="I2096" s="690"/>
      <c r="J2096" s="690"/>
    </row>
    <row r="2097" spans="1:11" ht="12.75" customHeight="1">
      <c r="A2097" s="732" t="s">
        <v>1480</v>
      </c>
      <c r="B2097" s="732" t="s">
        <v>46</v>
      </c>
      <c r="C2097" s="733" t="s">
        <v>1803</v>
      </c>
      <c r="D2097" s="732" t="s">
        <v>141</v>
      </c>
      <c r="E2097" s="734" t="s">
        <v>106</v>
      </c>
      <c r="F2097" s="735" t="s">
        <v>1804</v>
      </c>
      <c r="G2097" s="735" t="s">
        <v>1805</v>
      </c>
      <c r="H2097" s="689"/>
      <c r="I2097" s="690"/>
      <c r="J2097" s="690" t="s">
        <v>1804</v>
      </c>
    </row>
    <row r="2098" spans="1:11" ht="12.75" customHeight="1">
      <c r="A2098" s="736" t="s">
        <v>129</v>
      </c>
      <c r="B2098" s="771" t="s">
        <v>2196</v>
      </c>
      <c r="C2098" s="737" t="s">
        <v>1867</v>
      </c>
      <c r="D2098" s="736" t="s">
        <v>1522</v>
      </c>
      <c r="E2098" s="738">
        <v>0.1</v>
      </c>
      <c r="F2098" s="739">
        <f t="shared" ref="F2098:F2099" si="308">J2098-J2098*$K$7</f>
        <v>3.3137017800000002</v>
      </c>
      <c r="G2098" s="739">
        <f t="shared" ref="G2098:G2099" si="309">E2098*F2098</f>
        <v>0.33137017800000002</v>
      </c>
      <c r="H2098" s="689"/>
      <c r="I2098" s="690"/>
      <c r="J2098" s="690">
        <v>3.81</v>
      </c>
    </row>
    <row r="2099" spans="1:11" ht="12.75" customHeight="1">
      <c r="A2099" s="736" t="s">
        <v>116</v>
      </c>
      <c r="B2099" s="736">
        <v>6111</v>
      </c>
      <c r="C2099" s="737" t="s">
        <v>1870</v>
      </c>
      <c r="D2099" s="736" t="s">
        <v>1522</v>
      </c>
      <c r="E2099" s="738">
        <v>0.1</v>
      </c>
      <c r="F2099" s="739">
        <f t="shared" si="308"/>
        <v>11.054369980000001</v>
      </c>
      <c r="G2099" s="739">
        <f t="shared" si="309"/>
        <v>1.1054369980000001</v>
      </c>
      <c r="H2099" s="689"/>
      <c r="I2099" s="690"/>
      <c r="J2099" s="690">
        <v>12.71</v>
      </c>
    </row>
    <row r="2100" spans="1:11" ht="12.75" customHeight="1">
      <c r="A2100" s="1030" t="s">
        <v>1806</v>
      </c>
      <c r="B2100" s="982"/>
      <c r="C2100" s="982"/>
      <c r="D2100" s="982"/>
      <c r="E2100" s="982"/>
      <c r="F2100" s="983"/>
      <c r="G2100" s="740">
        <f>IF(F2098="","",(SUM(G2098:G2099)))</f>
        <v>1.4368071760000001</v>
      </c>
      <c r="H2100" s="689"/>
      <c r="I2100" s="690"/>
      <c r="J2100" s="690"/>
    </row>
    <row r="2101" spans="1:11" ht="12.75" customHeight="1">
      <c r="A2101" s="741"/>
      <c r="B2101" s="742"/>
      <c r="C2101" s="748"/>
      <c r="D2101" s="742"/>
      <c r="E2101" s="749"/>
      <c r="F2101" s="750"/>
      <c r="G2101" s="747"/>
      <c r="H2101" s="689"/>
      <c r="I2101" s="690"/>
      <c r="J2101" s="690"/>
    </row>
    <row r="2102" spans="1:11" ht="12.75" customHeight="1">
      <c r="A2102" s="1031" t="s">
        <v>1807</v>
      </c>
      <c r="B2102" s="982"/>
      <c r="C2102" s="982"/>
      <c r="D2102" s="982"/>
      <c r="E2102" s="982"/>
      <c r="F2102" s="982"/>
      <c r="G2102" s="983"/>
      <c r="H2102" s="689"/>
      <c r="I2102" s="690"/>
      <c r="J2102" s="690"/>
    </row>
    <row r="2103" spans="1:11" ht="12.75" customHeight="1">
      <c r="A2103" s="732" t="s">
        <v>1480</v>
      </c>
      <c r="B2103" s="732" t="s">
        <v>46</v>
      </c>
      <c r="C2103" s="733" t="s">
        <v>1803</v>
      </c>
      <c r="D2103" s="732" t="s">
        <v>141</v>
      </c>
      <c r="E2103" s="734" t="s">
        <v>106</v>
      </c>
      <c r="F2103" s="735" t="s">
        <v>1804</v>
      </c>
      <c r="G2103" s="735" t="s">
        <v>1805</v>
      </c>
      <c r="H2103" s="689"/>
      <c r="I2103" s="690"/>
      <c r="J2103" s="690" t="s">
        <v>1804</v>
      </c>
    </row>
    <row r="2104" spans="1:11" ht="12.75" customHeight="1">
      <c r="A2104" s="736"/>
      <c r="B2104" s="736"/>
      <c r="C2104" s="737"/>
      <c r="D2104" s="736"/>
      <c r="E2104" s="738"/>
      <c r="F2104" s="739"/>
      <c r="G2104" s="739" t="str">
        <f t="shared" ref="G2104:G2105" si="310">IF(D2104="","",E2104*F2104)</f>
        <v/>
      </c>
      <c r="H2104" s="689"/>
      <c r="I2104" s="690"/>
      <c r="J2104" s="690"/>
    </row>
    <row r="2105" spans="1:11" ht="12.75" customHeight="1">
      <c r="A2105" s="736"/>
      <c r="B2105" s="736"/>
      <c r="C2105" s="737" t="str">
        <f>IF(B2105="","",IF(A2105="SINAPI",VLOOKUP(B2105,'Referência NÃO DESONERADO'!$A:$D,2,0),IF(A2105="COTAÇÃO",VLOOKUP(B2105,'Mapa Cotações'!$A:$N,2,0))))</f>
        <v/>
      </c>
      <c r="D2105" s="736" t="str">
        <f>IF(B2105="","",IF(A2105="SINAPI",VLOOKUP(B2105,'Referência NÃO DESONERADO'!$A:$D,3,0),IF(A2105="COTAÇÃO",VLOOKUP(B2105,'Mapa Cotações'!$A:$N,3,0))))</f>
        <v/>
      </c>
      <c r="E2105" s="738"/>
      <c r="F2105" s="739" t="str">
        <f>IF(B2105="","",IF('Planilha Orçamentária'!$H$2="NÃO DESONERADO",(IF(A2105="SINAPI",VLOOKUP(B2105,'Referência NÃO DESONERADO'!$A:$D,4,0),IF(A2105="ORSE",VLOOKUP(B2105,'Referência NÃO DESONERADO'!$F:$I,4,0),IF(A2105="COTAÇÃO",VLOOKUP(B2105,'Mapa Cotações'!$A:$N,13,0))))),(IF(A2105="SINAPI",VLOOKUP(B2105,'Referência DESONERADO'!$A:$D,4,0),IF(A2105="ORSE",VLOOKUP(B2105,'Referência DESONERADO'!$F:$I,4,0),IF(A2105="COTAÇÃO",VLOOKUP(B2105,'Mapa Cotações'!$A:$N,13,0)))))))</f>
        <v/>
      </c>
      <c r="G2105" s="739" t="str">
        <f t="shared" si="310"/>
        <v/>
      </c>
      <c r="H2105" s="689"/>
      <c r="I2105" s="690"/>
      <c r="J2105" s="690" t="s">
        <v>2</v>
      </c>
    </row>
    <row r="2106" spans="1:11" ht="12.75" customHeight="1">
      <c r="A2106" s="1030" t="s">
        <v>1806</v>
      </c>
      <c r="B2106" s="982"/>
      <c r="C2106" s="982"/>
      <c r="D2106" s="982"/>
      <c r="E2106" s="982"/>
      <c r="F2106" s="983"/>
      <c r="G2106" s="740" t="str">
        <f>IF(F2104="","",(SUM(G2104:G2105)))</f>
        <v/>
      </c>
      <c r="H2106" s="689"/>
      <c r="I2106" s="690"/>
      <c r="J2106" s="690"/>
    </row>
    <row r="2107" spans="1:11" ht="12.75" customHeight="1">
      <c r="A2107" s="741"/>
      <c r="B2107" s="742"/>
      <c r="C2107" s="751"/>
      <c r="D2107" s="752"/>
      <c r="E2107" s="753"/>
      <c r="F2107" s="754"/>
      <c r="G2107" s="755"/>
      <c r="H2107" s="689"/>
      <c r="I2107" s="690"/>
      <c r="J2107" s="690"/>
    </row>
    <row r="2108" spans="1:11" ht="12.75" customHeight="1">
      <c r="A2108" s="1032" t="s">
        <v>173</v>
      </c>
      <c r="B2108" s="982"/>
      <c r="C2108" s="982"/>
      <c r="D2108" s="982"/>
      <c r="E2108" s="982"/>
      <c r="F2108" s="1033"/>
      <c r="G2108" s="756">
        <f>SUM(G2094,G2100,G2106)</f>
        <v>1.9888733715</v>
      </c>
      <c r="H2108" s="689"/>
      <c r="I2108" s="690"/>
      <c r="J2108" s="690"/>
    </row>
    <row r="2109" spans="1:11" ht="12.75" customHeight="1">
      <c r="I2109" s="690"/>
      <c r="J2109" s="690"/>
    </row>
    <row r="2110" spans="1:11" ht="78" customHeight="1">
      <c r="A2110" s="980" t="s">
        <v>20298</v>
      </c>
      <c r="B2110" s="980"/>
      <c r="C2110" s="980"/>
      <c r="D2110" s="980" t="s">
        <v>20299</v>
      </c>
      <c r="E2110" s="980"/>
      <c r="F2110" s="980"/>
      <c r="G2110" s="980"/>
      <c r="H2110" s="978"/>
      <c r="I2110" s="978"/>
      <c r="J2110" s="978"/>
      <c r="K2110" s="978"/>
    </row>
    <row r="2111" spans="1:11" ht="12.75" customHeight="1">
      <c r="A2111" s="814"/>
      <c r="B2111" s="814"/>
      <c r="C2111" s="814"/>
      <c r="D2111" s="814"/>
      <c r="E2111" s="814"/>
      <c r="F2111" s="814"/>
      <c r="G2111" s="815"/>
      <c r="H2111" s="689"/>
      <c r="I2111" s="690"/>
      <c r="J2111" s="690"/>
    </row>
    <row r="2112" spans="1:11" ht="12.75" customHeight="1">
      <c r="A2112" s="814"/>
      <c r="B2112" s="814"/>
      <c r="C2112" s="814"/>
      <c r="D2112" s="814"/>
      <c r="E2112" s="814"/>
      <c r="F2112" s="814"/>
      <c r="G2112" s="815"/>
      <c r="H2112" s="689"/>
      <c r="I2112" s="690"/>
      <c r="J2112" s="690"/>
    </row>
    <row r="2113" spans="1:10" ht="12.75" customHeight="1">
      <c r="A2113" s="814"/>
      <c r="B2113" s="814"/>
      <c r="C2113" s="814"/>
      <c r="D2113" s="814"/>
      <c r="E2113" s="814"/>
      <c r="F2113" s="814"/>
      <c r="G2113" s="815"/>
      <c r="H2113" s="689"/>
      <c r="I2113" s="690"/>
      <c r="J2113" s="690"/>
    </row>
  </sheetData>
  <mergeCells count="770">
    <mergeCell ref="D11:E11"/>
    <mergeCell ref="F11:G11"/>
    <mergeCell ref="B2:C2"/>
    <mergeCell ref="B3:C3"/>
    <mergeCell ref="B4:C4"/>
    <mergeCell ref="B5:C5"/>
    <mergeCell ref="A7:G7"/>
    <mergeCell ref="A10:G10"/>
    <mergeCell ref="B11:C11"/>
    <mergeCell ref="D12:E12"/>
    <mergeCell ref="F12:G12"/>
    <mergeCell ref="C15:F15"/>
    <mergeCell ref="C16:E16"/>
    <mergeCell ref="A17:G17"/>
    <mergeCell ref="A21:F21"/>
    <mergeCell ref="A23:G23"/>
    <mergeCell ref="A27:F27"/>
    <mergeCell ref="A29:G29"/>
    <mergeCell ref="A33:F33"/>
    <mergeCell ref="A35:F35"/>
    <mergeCell ref="C38:F38"/>
    <mergeCell ref="C39:E39"/>
    <mergeCell ref="A40:G40"/>
    <mergeCell ref="B12:C12"/>
    <mergeCell ref="C159:F159"/>
    <mergeCell ref="C160:E160"/>
    <mergeCell ref="A161:G161"/>
    <mergeCell ref="A108:F108"/>
    <mergeCell ref="A110:F110"/>
    <mergeCell ref="C113:F113"/>
    <mergeCell ref="C114:E114"/>
    <mergeCell ref="A115:G115"/>
    <mergeCell ref="A119:F119"/>
    <mergeCell ref="A121:G121"/>
    <mergeCell ref="A125:F125"/>
    <mergeCell ref="A127:G127"/>
    <mergeCell ref="A131:F131"/>
    <mergeCell ref="A133:F133"/>
    <mergeCell ref="C136:F136"/>
    <mergeCell ref="C137:E137"/>
    <mergeCell ref="A138:G138"/>
    <mergeCell ref="A142:F142"/>
    <mergeCell ref="A96:F96"/>
    <mergeCell ref="A98:G98"/>
    <mergeCell ref="A102:F102"/>
    <mergeCell ref="A104:G104"/>
    <mergeCell ref="A165:F165"/>
    <mergeCell ref="A167:G167"/>
    <mergeCell ref="A171:F171"/>
    <mergeCell ref="A173:G173"/>
    <mergeCell ref="A176:F176"/>
    <mergeCell ref="A144:G144"/>
    <mergeCell ref="A148:F148"/>
    <mergeCell ref="A150:G150"/>
    <mergeCell ref="A154:F154"/>
    <mergeCell ref="A156:F156"/>
    <mergeCell ref="A70:F70"/>
    <mergeCell ref="A72:G72"/>
    <mergeCell ref="A76:F76"/>
    <mergeCell ref="A78:G78"/>
    <mergeCell ref="A82:F82"/>
    <mergeCell ref="A84:F84"/>
    <mergeCell ref="C87:F87"/>
    <mergeCell ref="C88:E88"/>
    <mergeCell ref="A89:G89"/>
    <mergeCell ref="A44:F44"/>
    <mergeCell ref="A46:G46"/>
    <mergeCell ref="A50:F50"/>
    <mergeCell ref="A52:G52"/>
    <mergeCell ref="A59:F59"/>
    <mergeCell ref="A61:F61"/>
    <mergeCell ref="C64:F64"/>
    <mergeCell ref="C65:E65"/>
    <mergeCell ref="A66:G66"/>
    <mergeCell ref="A193:F193"/>
    <mergeCell ref="A195:G195"/>
    <mergeCell ref="A199:F199"/>
    <mergeCell ref="A201:F201"/>
    <mergeCell ref="A187:F187"/>
    <mergeCell ref="A189:G189"/>
    <mergeCell ref="A178:F178"/>
    <mergeCell ref="C181:F181"/>
    <mergeCell ref="C182:E182"/>
    <mergeCell ref="A183:G183"/>
    <mergeCell ref="C204:F204"/>
    <mergeCell ref="C205:E205"/>
    <mergeCell ref="A206:G206"/>
    <mergeCell ref="A210:F210"/>
    <mergeCell ref="A212:G212"/>
    <mergeCell ref="A217:F217"/>
    <mergeCell ref="A219:G219"/>
    <mergeCell ref="A223:F223"/>
    <mergeCell ref="A225:F225"/>
    <mergeCell ref="C228:F228"/>
    <mergeCell ref="C229:E229"/>
    <mergeCell ref="A230:G230"/>
    <mergeCell ref="A234:F234"/>
    <mergeCell ref="A236:G236"/>
    <mergeCell ref="A241:F241"/>
    <mergeCell ref="A243:G243"/>
    <mergeCell ref="A247:F247"/>
    <mergeCell ref="A249:F249"/>
    <mergeCell ref="C252:F252"/>
    <mergeCell ref="C253:E253"/>
    <mergeCell ref="A254:G254"/>
    <mergeCell ref="A258:F258"/>
    <mergeCell ref="A260:G260"/>
    <mergeCell ref="A264:F264"/>
    <mergeCell ref="A266:G266"/>
    <mergeCell ref="A270:F270"/>
    <mergeCell ref="A272:F272"/>
    <mergeCell ref="C275:F275"/>
    <mergeCell ref="C276:E276"/>
    <mergeCell ref="A277:G277"/>
    <mergeCell ref="A281:F281"/>
    <mergeCell ref="A283:G283"/>
    <mergeCell ref="A287:F287"/>
    <mergeCell ref="A289:G289"/>
    <mergeCell ref="A293:F293"/>
    <mergeCell ref="A295:F295"/>
    <mergeCell ref="C298:F298"/>
    <mergeCell ref="C299:E299"/>
    <mergeCell ref="A300:G300"/>
    <mergeCell ref="A304:F304"/>
    <mergeCell ref="A306:G306"/>
    <mergeCell ref="A310:F310"/>
    <mergeCell ref="A312:G312"/>
    <mergeCell ref="A316:F316"/>
    <mergeCell ref="A318:F318"/>
    <mergeCell ref="C321:F321"/>
    <mergeCell ref="C322:E322"/>
    <mergeCell ref="A323:G323"/>
    <mergeCell ref="A327:F327"/>
    <mergeCell ref="A329:G329"/>
    <mergeCell ref="A333:F333"/>
    <mergeCell ref="A335:G335"/>
    <mergeCell ref="A457:G457"/>
    <mergeCell ref="A463:F463"/>
    <mergeCell ref="C398:E398"/>
    <mergeCell ref="A399:G399"/>
    <mergeCell ref="A403:F403"/>
    <mergeCell ref="A405:G405"/>
    <mergeCell ref="A411:F411"/>
    <mergeCell ref="A413:G413"/>
    <mergeCell ref="A417:F417"/>
    <mergeCell ref="A419:F419"/>
    <mergeCell ref="C422:F422"/>
    <mergeCell ref="C423:E423"/>
    <mergeCell ref="A424:G424"/>
    <mergeCell ref="A427:F427"/>
    <mergeCell ref="A429:G429"/>
    <mergeCell ref="A435:F435"/>
    <mergeCell ref="A437:G437"/>
    <mergeCell ref="A392:F392"/>
    <mergeCell ref="A394:F394"/>
    <mergeCell ref="C397:F397"/>
    <mergeCell ref="A465:G465"/>
    <mergeCell ref="A470:F470"/>
    <mergeCell ref="A472:F472"/>
    <mergeCell ref="C475:F475"/>
    <mergeCell ref="C476:E476"/>
    <mergeCell ref="A477:G477"/>
    <mergeCell ref="A441:F441"/>
    <mergeCell ref="A443:F443"/>
    <mergeCell ref="C446:F446"/>
    <mergeCell ref="C447:E447"/>
    <mergeCell ref="A448:G448"/>
    <mergeCell ref="A455:F455"/>
    <mergeCell ref="A362:F362"/>
    <mergeCell ref="A364:F364"/>
    <mergeCell ref="C367:F367"/>
    <mergeCell ref="C368:E368"/>
    <mergeCell ref="A369:G369"/>
    <mergeCell ref="A380:F380"/>
    <mergeCell ref="A382:G382"/>
    <mergeCell ref="A386:F386"/>
    <mergeCell ref="A388:G388"/>
    <mergeCell ref="A339:F339"/>
    <mergeCell ref="A341:F341"/>
    <mergeCell ref="C344:F344"/>
    <mergeCell ref="C345:E345"/>
    <mergeCell ref="A346:G346"/>
    <mergeCell ref="A350:F350"/>
    <mergeCell ref="A352:G352"/>
    <mergeCell ref="A356:F356"/>
    <mergeCell ref="A358:G358"/>
    <mergeCell ref="C499:F499"/>
    <mergeCell ref="C500:E500"/>
    <mergeCell ref="A501:G501"/>
    <mergeCell ref="A490:G490"/>
    <mergeCell ref="A494:F494"/>
    <mergeCell ref="A496:F496"/>
    <mergeCell ref="A481:F481"/>
    <mergeCell ref="A483:G483"/>
    <mergeCell ref="A488:F488"/>
    <mergeCell ref="A508:F508"/>
    <mergeCell ref="A510:G510"/>
    <mergeCell ref="A515:F515"/>
    <mergeCell ref="A517:G517"/>
    <mergeCell ref="C689:F689"/>
    <mergeCell ref="C690:E690"/>
    <mergeCell ref="A691:G691"/>
    <mergeCell ref="A694:F694"/>
    <mergeCell ref="A696:G696"/>
    <mergeCell ref="A648:G648"/>
    <mergeCell ref="A652:F652"/>
    <mergeCell ref="A654:G654"/>
    <mergeCell ref="A658:F658"/>
    <mergeCell ref="A660:F660"/>
    <mergeCell ref="C663:F663"/>
    <mergeCell ref="C664:E664"/>
    <mergeCell ref="A665:G665"/>
    <mergeCell ref="A670:F670"/>
    <mergeCell ref="A672:G672"/>
    <mergeCell ref="A678:F678"/>
    <mergeCell ref="A680:G680"/>
    <mergeCell ref="A684:F684"/>
    <mergeCell ref="A686:F686"/>
    <mergeCell ref="A521:F521"/>
    <mergeCell ref="A1164:F1164"/>
    <mergeCell ref="C1228:F1228"/>
    <mergeCell ref="C1229:E1229"/>
    <mergeCell ref="A1230:G1230"/>
    <mergeCell ref="A1234:F1234"/>
    <mergeCell ref="A1236:G1236"/>
    <mergeCell ref="A1242:F1242"/>
    <mergeCell ref="A1244:G1244"/>
    <mergeCell ref="A1247:F1247"/>
    <mergeCell ref="A1166:G1166"/>
    <mergeCell ref="A1172:F1172"/>
    <mergeCell ref="A1174:G1174"/>
    <mergeCell ref="A1179:F1179"/>
    <mergeCell ref="A1181:F1181"/>
    <mergeCell ref="C1184:F1184"/>
    <mergeCell ref="C1185:E1185"/>
    <mergeCell ref="A1186:G1186"/>
    <mergeCell ref="A1190:F1190"/>
    <mergeCell ref="A1192:G1192"/>
    <mergeCell ref="A1196:F1196"/>
    <mergeCell ref="A1198:G1198"/>
    <mergeCell ref="A1201:F1201"/>
    <mergeCell ref="A1203:F1203"/>
    <mergeCell ref="C1206:F1206"/>
    <mergeCell ref="A1139:F1139"/>
    <mergeCell ref="A1141:G1141"/>
    <mergeCell ref="A1147:F1147"/>
    <mergeCell ref="A1149:G1149"/>
    <mergeCell ref="A1152:F1152"/>
    <mergeCell ref="A1154:F1154"/>
    <mergeCell ref="C1157:F1157"/>
    <mergeCell ref="C1158:E1158"/>
    <mergeCell ref="A1159:G1159"/>
    <mergeCell ref="A1113:F1113"/>
    <mergeCell ref="A1115:G1115"/>
    <mergeCell ref="A1120:F1120"/>
    <mergeCell ref="A1122:G1122"/>
    <mergeCell ref="A1125:F1125"/>
    <mergeCell ref="A1127:F1127"/>
    <mergeCell ref="C1130:F1130"/>
    <mergeCell ref="C1131:E1131"/>
    <mergeCell ref="A1132:G1132"/>
    <mergeCell ref="C1207:E1207"/>
    <mergeCell ref="A1208:G1208"/>
    <mergeCell ref="A1212:F1212"/>
    <mergeCell ref="C1364:E1364"/>
    <mergeCell ref="A1365:G1365"/>
    <mergeCell ref="A1372:F1372"/>
    <mergeCell ref="A1374:G1374"/>
    <mergeCell ref="A1382:F1382"/>
    <mergeCell ref="A1384:G1384"/>
    <mergeCell ref="A1214:G1214"/>
    <mergeCell ref="A1218:F1218"/>
    <mergeCell ref="A1220:G1220"/>
    <mergeCell ref="A1223:F1223"/>
    <mergeCell ref="A1225:F1225"/>
    <mergeCell ref="A1265:F1265"/>
    <mergeCell ref="A1267:G1267"/>
    <mergeCell ref="A1270:F1270"/>
    <mergeCell ref="A1272:F1272"/>
    <mergeCell ref="C1252:F1252"/>
    <mergeCell ref="C1253:E1253"/>
    <mergeCell ref="A1254:G1254"/>
    <mergeCell ref="A1257:F1257"/>
    <mergeCell ref="A1259:G1259"/>
    <mergeCell ref="A1249:F1249"/>
    <mergeCell ref="C1335:E1335"/>
    <mergeCell ref="A1336:G1336"/>
    <mergeCell ref="A1345:F1345"/>
    <mergeCell ref="A1347:G1347"/>
    <mergeCell ref="A1353:F1353"/>
    <mergeCell ref="A1355:G1355"/>
    <mergeCell ref="A1358:F1358"/>
    <mergeCell ref="A1360:F1360"/>
    <mergeCell ref="C1363:F1363"/>
    <mergeCell ref="A1316:F1316"/>
    <mergeCell ref="A1318:G1318"/>
    <mergeCell ref="A1324:F1324"/>
    <mergeCell ref="A1326:G1326"/>
    <mergeCell ref="A1329:F1329"/>
    <mergeCell ref="A1331:F1331"/>
    <mergeCell ref="C1334:F1334"/>
    <mergeCell ref="C1275:F1275"/>
    <mergeCell ref="C1276:E1276"/>
    <mergeCell ref="A1277:G1277"/>
    <mergeCell ref="A1287:F1287"/>
    <mergeCell ref="A1289:G1289"/>
    <mergeCell ref="A1297:F1297"/>
    <mergeCell ref="A1299:G1299"/>
    <mergeCell ref="A1302:F1302"/>
    <mergeCell ref="A1304:F1304"/>
    <mergeCell ref="C1307:F1307"/>
    <mergeCell ref="C1308:E1308"/>
    <mergeCell ref="A1309:G1309"/>
    <mergeCell ref="A1387:F1387"/>
    <mergeCell ref="A1389:F1389"/>
    <mergeCell ref="C1392:F1392"/>
    <mergeCell ref="C1393:E1393"/>
    <mergeCell ref="A1394:G1394"/>
    <mergeCell ref="A1399:F1399"/>
    <mergeCell ref="A1401:G1401"/>
    <mergeCell ref="A1406:F1406"/>
    <mergeCell ref="A1408:G1408"/>
    <mergeCell ref="A1411:F1411"/>
    <mergeCell ref="A1413:F1413"/>
    <mergeCell ref="A1454:F1454"/>
    <mergeCell ref="A1456:G1456"/>
    <mergeCell ref="A1459:F1459"/>
    <mergeCell ref="A1461:F1461"/>
    <mergeCell ref="C1464:F1464"/>
    <mergeCell ref="C1465:E1465"/>
    <mergeCell ref="A1466:G1466"/>
    <mergeCell ref="A1432:G1432"/>
    <mergeCell ref="A1435:F1435"/>
    <mergeCell ref="A1437:F1437"/>
    <mergeCell ref="C1440:F1440"/>
    <mergeCell ref="C1441:E1441"/>
    <mergeCell ref="A1442:G1442"/>
    <mergeCell ref="A1447:F1447"/>
    <mergeCell ref="A1449:G1449"/>
    <mergeCell ref="C1416:F1416"/>
    <mergeCell ref="C1417:E1417"/>
    <mergeCell ref="A1418:G1418"/>
    <mergeCell ref="A1423:F1423"/>
    <mergeCell ref="A1425:G1425"/>
    <mergeCell ref="A1430:F1430"/>
    <mergeCell ref="A1518:F1518"/>
    <mergeCell ref="C1588:F1588"/>
    <mergeCell ref="C1589:E1589"/>
    <mergeCell ref="A1590:G1590"/>
    <mergeCell ref="A1593:F1593"/>
    <mergeCell ref="A1595:G1595"/>
    <mergeCell ref="A1601:F1601"/>
    <mergeCell ref="A1603:G1603"/>
    <mergeCell ref="A1606:F1606"/>
    <mergeCell ref="A1520:G1520"/>
    <mergeCell ref="A1526:F1526"/>
    <mergeCell ref="A1528:G1528"/>
    <mergeCell ref="A1531:F1531"/>
    <mergeCell ref="A1533:F1533"/>
    <mergeCell ref="C1536:F1536"/>
    <mergeCell ref="C1537:E1537"/>
    <mergeCell ref="A1538:G1538"/>
    <mergeCell ref="A1547:F1547"/>
    <mergeCell ref="A1549:G1549"/>
    <mergeCell ref="A1555:F1555"/>
    <mergeCell ref="A1557:G1557"/>
    <mergeCell ref="A1560:F1560"/>
    <mergeCell ref="A1562:F1562"/>
    <mergeCell ref="C1566:F1566"/>
    <mergeCell ref="A1496:F1496"/>
    <mergeCell ref="A1498:G1498"/>
    <mergeCell ref="A1503:F1503"/>
    <mergeCell ref="A1505:G1505"/>
    <mergeCell ref="A1508:F1508"/>
    <mergeCell ref="A1510:F1510"/>
    <mergeCell ref="C1513:F1513"/>
    <mergeCell ref="C1514:E1514"/>
    <mergeCell ref="A1515:G1515"/>
    <mergeCell ref="A1471:F1471"/>
    <mergeCell ref="A1473:G1473"/>
    <mergeCell ref="A1478:F1478"/>
    <mergeCell ref="A1480:G1480"/>
    <mergeCell ref="A1483:F1483"/>
    <mergeCell ref="A1485:F1485"/>
    <mergeCell ref="C1488:F1488"/>
    <mergeCell ref="C1489:E1489"/>
    <mergeCell ref="A1490:G1490"/>
    <mergeCell ref="C1567:E1567"/>
    <mergeCell ref="A1568:G1568"/>
    <mergeCell ref="A1571:F1571"/>
    <mergeCell ref="C1713:E1713"/>
    <mergeCell ref="A1714:G1714"/>
    <mergeCell ref="A1718:F1718"/>
    <mergeCell ref="A1720:G1720"/>
    <mergeCell ref="A1724:F1724"/>
    <mergeCell ref="A1726:G1726"/>
    <mergeCell ref="A1573:G1573"/>
    <mergeCell ref="A1578:F1578"/>
    <mergeCell ref="A1580:G1580"/>
    <mergeCell ref="A1583:F1583"/>
    <mergeCell ref="A1585:F1585"/>
    <mergeCell ref="A1626:F1626"/>
    <mergeCell ref="A1628:G1628"/>
    <mergeCell ref="A1632:F1632"/>
    <mergeCell ref="A1634:F1634"/>
    <mergeCell ref="C1611:F1611"/>
    <mergeCell ref="C1612:E1612"/>
    <mergeCell ref="A1613:G1613"/>
    <mergeCell ref="A1619:F1619"/>
    <mergeCell ref="A1621:G1621"/>
    <mergeCell ref="A1608:F1608"/>
    <mergeCell ref="C1691:E1691"/>
    <mergeCell ref="A1692:G1692"/>
    <mergeCell ref="A1695:F1695"/>
    <mergeCell ref="A1697:G1697"/>
    <mergeCell ref="A1702:F1702"/>
    <mergeCell ref="A1704:G1704"/>
    <mergeCell ref="A1707:F1707"/>
    <mergeCell ref="A1709:F1709"/>
    <mergeCell ref="C1712:F1712"/>
    <mergeCell ref="A1673:F1673"/>
    <mergeCell ref="A1675:G1675"/>
    <mergeCell ref="A1680:F1680"/>
    <mergeCell ref="A1682:G1682"/>
    <mergeCell ref="A1685:F1685"/>
    <mergeCell ref="A1687:F1687"/>
    <mergeCell ref="C1690:F1690"/>
    <mergeCell ref="C1637:F1637"/>
    <mergeCell ref="C1638:E1638"/>
    <mergeCell ref="A1639:G1639"/>
    <mergeCell ref="A1644:F1644"/>
    <mergeCell ref="A1646:G1646"/>
    <mergeCell ref="A1652:F1652"/>
    <mergeCell ref="A1654:G1654"/>
    <mergeCell ref="A1658:F1658"/>
    <mergeCell ref="A1660:F1660"/>
    <mergeCell ref="C1668:F1668"/>
    <mergeCell ref="C1669:E1669"/>
    <mergeCell ref="A1670:G1670"/>
    <mergeCell ref="A1730:F1730"/>
    <mergeCell ref="A1732:F1732"/>
    <mergeCell ref="C1735:F1735"/>
    <mergeCell ref="C1736:E1736"/>
    <mergeCell ref="A1737:G1737"/>
    <mergeCell ref="A1741:F1741"/>
    <mergeCell ref="A1743:G1743"/>
    <mergeCell ref="A1749:F1749"/>
    <mergeCell ref="A1751:G1751"/>
    <mergeCell ref="A1754:F1754"/>
    <mergeCell ref="A1756:F1756"/>
    <mergeCell ref="A1795:F1795"/>
    <mergeCell ref="A1797:G1797"/>
    <mergeCell ref="A1800:F1800"/>
    <mergeCell ref="A1802:F1802"/>
    <mergeCell ref="C1805:F1805"/>
    <mergeCell ref="C1806:E1806"/>
    <mergeCell ref="A1807:G1807"/>
    <mergeCell ref="A1775:G1775"/>
    <mergeCell ref="A1778:F1778"/>
    <mergeCell ref="A1780:F1780"/>
    <mergeCell ref="C1783:F1783"/>
    <mergeCell ref="C1784:E1784"/>
    <mergeCell ref="A1785:G1785"/>
    <mergeCell ref="A1789:F1789"/>
    <mergeCell ref="A1791:G1791"/>
    <mergeCell ref="C1759:F1759"/>
    <mergeCell ref="C1760:E1760"/>
    <mergeCell ref="A1761:G1761"/>
    <mergeCell ref="A1765:F1765"/>
    <mergeCell ref="A1767:G1767"/>
    <mergeCell ref="A1773:F1773"/>
    <mergeCell ref="A523:F523"/>
    <mergeCell ref="C526:F526"/>
    <mergeCell ref="C527:E527"/>
    <mergeCell ref="A528:G528"/>
    <mergeCell ref="A543:F543"/>
    <mergeCell ref="A545:G545"/>
    <mergeCell ref="A549:F549"/>
    <mergeCell ref="A551:G551"/>
    <mergeCell ref="A555:F555"/>
    <mergeCell ref="A557:F557"/>
    <mergeCell ref="C559:F559"/>
    <mergeCell ref="C560:E560"/>
    <mergeCell ref="A561:G561"/>
    <mergeCell ref="A566:F566"/>
    <mergeCell ref="A568:G568"/>
    <mergeCell ref="A573:F573"/>
    <mergeCell ref="A575:G575"/>
    <mergeCell ref="A579:F579"/>
    <mergeCell ref="A581:F581"/>
    <mergeCell ref="C587:F587"/>
    <mergeCell ref="C588:E588"/>
    <mergeCell ref="A589:G589"/>
    <mergeCell ref="A597:F597"/>
    <mergeCell ref="A599:G599"/>
    <mergeCell ref="A605:F605"/>
    <mergeCell ref="A607:G607"/>
    <mergeCell ref="A611:F611"/>
    <mergeCell ref="A613:F613"/>
    <mergeCell ref="C616:F616"/>
    <mergeCell ref="C617:E617"/>
    <mergeCell ref="A618:G618"/>
    <mergeCell ref="A622:F622"/>
    <mergeCell ref="A624:G624"/>
    <mergeCell ref="A628:F628"/>
    <mergeCell ref="A630:G630"/>
    <mergeCell ref="A634:F634"/>
    <mergeCell ref="A636:F636"/>
    <mergeCell ref="C639:F639"/>
    <mergeCell ref="C640:E640"/>
    <mergeCell ref="A641:G641"/>
    <mergeCell ref="A646:F646"/>
    <mergeCell ref="A728:F728"/>
    <mergeCell ref="A730:G730"/>
    <mergeCell ref="A734:F734"/>
    <mergeCell ref="A736:F736"/>
    <mergeCell ref="A702:F702"/>
    <mergeCell ref="A704:G704"/>
    <mergeCell ref="A708:F708"/>
    <mergeCell ref="A710:F710"/>
    <mergeCell ref="C713:F713"/>
    <mergeCell ref="C714:E714"/>
    <mergeCell ref="A715:G715"/>
    <mergeCell ref="A720:F720"/>
    <mergeCell ref="A722:G722"/>
    <mergeCell ref="C739:F739"/>
    <mergeCell ref="C740:E740"/>
    <mergeCell ref="A741:G741"/>
    <mergeCell ref="A746:F746"/>
    <mergeCell ref="A748:G748"/>
    <mergeCell ref="A754:F754"/>
    <mergeCell ref="A756:G756"/>
    <mergeCell ref="A760:F760"/>
    <mergeCell ref="A762:F762"/>
    <mergeCell ref="C765:F765"/>
    <mergeCell ref="C766:E766"/>
    <mergeCell ref="A767:G767"/>
    <mergeCell ref="A772:F772"/>
    <mergeCell ref="A774:G774"/>
    <mergeCell ref="A780:F780"/>
    <mergeCell ref="A782:G782"/>
    <mergeCell ref="A786:F786"/>
    <mergeCell ref="A788:F788"/>
    <mergeCell ref="C791:F791"/>
    <mergeCell ref="C792:E792"/>
    <mergeCell ref="A793:G793"/>
    <mergeCell ref="A796:F796"/>
    <mergeCell ref="A798:G798"/>
    <mergeCell ref="A802:F802"/>
    <mergeCell ref="A804:G804"/>
    <mergeCell ref="A808:F808"/>
    <mergeCell ref="A810:F810"/>
    <mergeCell ref="C813:F813"/>
    <mergeCell ref="C814:E814"/>
    <mergeCell ref="A815:G815"/>
    <mergeCell ref="A818:F818"/>
    <mergeCell ref="A820:G820"/>
    <mergeCell ref="A824:F824"/>
    <mergeCell ref="A826:G826"/>
    <mergeCell ref="A830:F830"/>
    <mergeCell ref="A832:F832"/>
    <mergeCell ref="C836:F836"/>
    <mergeCell ref="C837:E837"/>
    <mergeCell ref="A838:G838"/>
    <mergeCell ref="A843:F843"/>
    <mergeCell ref="A845:G845"/>
    <mergeCell ref="A849:F849"/>
    <mergeCell ref="A851:G851"/>
    <mergeCell ref="A855:F855"/>
    <mergeCell ref="A857:F857"/>
    <mergeCell ref="C860:F860"/>
    <mergeCell ref="C861:E861"/>
    <mergeCell ref="A862:G862"/>
    <mergeCell ref="A868:F868"/>
    <mergeCell ref="A870:G870"/>
    <mergeCell ref="A875:F875"/>
    <mergeCell ref="A877:G877"/>
    <mergeCell ref="A992:G992"/>
    <mergeCell ref="A999:F999"/>
    <mergeCell ref="A922:F922"/>
    <mergeCell ref="A924:G924"/>
    <mergeCell ref="A928:F928"/>
    <mergeCell ref="A930:F930"/>
    <mergeCell ref="C933:F933"/>
    <mergeCell ref="C934:E934"/>
    <mergeCell ref="A935:G935"/>
    <mergeCell ref="A939:F939"/>
    <mergeCell ref="A941:G941"/>
    <mergeCell ref="A945:F945"/>
    <mergeCell ref="A947:G947"/>
    <mergeCell ref="A951:F951"/>
    <mergeCell ref="A953:F953"/>
    <mergeCell ref="C956:F956"/>
    <mergeCell ref="C957:E957"/>
    <mergeCell ref="A903:F903"/>
    <mergeCell ref="A905:F905"/>
    <mergeCell ref="C908:F908"/>
    <mergeCell ref="C909:E909"/>
    <mergeCell ref="A910:G910"/>
    <mergeCell ref="A916:F916"/>
    <mergeCell ref="A918:G918"/>
    <mergeCell ref="A1031:G1031"/>
    <mergeCell ref="A1035:F1035"/>
    <mergeCell ref="A1001:G1001"/>
    <mergeCell ref="A1005:F1005"/>
    <mergeCell ref="A1007:F1007"/>
    <mergeCell ref="C1010:F1010"/>
    <mergeCell ref="C1011:E1011"/>
    <mergeCell ref="A1012:G1012"/>
    <mergeCell ref="A1020:F1020"/>
    <mergeCell ref="A1022:G1022"/>
    <mergeCell ref="A1029:F1029"/>
    <mergeCell ref="A958:G958"/>
    <mergeCell ref="A964:F964"/>
    <mergeCell ref="A966:G966"/>
    <mergeCell ref="A971:F971"/>
    <mergeCell ref="A973:G973"/>
    <mergeCell ref="A977:F977"/>
    <mergeCell ref="A881:F881"/>
    <mergeCell ref="A883:F883"/>
    <mergeCell ref="C886:F886"/>
    <mergeCell ref="C887:E887"/>
    <mergeCell ref="A888:G888"/>
    <mergeCell ref="A891:F891"/>
    <mergeCell ref="A893:G893"/>
    <mergeCell ref="A897:F897"/>
    <mergeCell ref="A899:G899"/>
    <mergeCell ref="A979:F979"/>
    <mergeCell ref="C982:F982"/>
    <mergeCell ref="C983:E983"/>
    <mergeCell ref="A984:G984"/>
    <mergeCell ref="A990:F990"/>
    <mergeCell ref="A1080:F1080"/>
    <mergeCell ref="A1082:G1082"/>
    <mergeCell ref="A1086:F1086"/>
    <mergeCell ref="A1088:F1088"/>
    <mergeCell ref="A1037:F1037"/>
    <mergeCell ref="C1040:F1040"/>
    <mergeCell ref="C1041:E1041"/>
    <mergeCell ref="A1042:G1042"/>
    <mergeCell ref="A1048:F1048"/>
    <mergeCell ref="A1050:G1050"/>
    <mergeCell ref="A1055:F1055"/>
    <mergeCell ref="C1102:F1102"/>
    <mergeCell ref="C1103:E1103"/>
    <mergeCell ref="A1104:G1104"/>
    <mergeCell ref="A1057:G1057"/>
    <mergeCell ref="A1061:F1061"/>
    <mergeCell ref="A1063:F1063"/>
    <mergeCell ref="C1065:F1065"/>
    <mergeCell ref="C1066:E1066"/>
    <mergeCell ref="A1067:G1067"/>
    <mergeCell ref="A1073:F1073"/>
    <mergeCell ref="A1075:G1075"/>
    <mergeCell ref="A1811:F1811"/>
    <mergeCell ref="A1813:G1813"/>
    <mergeCell ref="A1817:F1817"/>
    <mergeCell ref="A1819:G1819"/>
    <mergeCell ref="A1822:F1822"/>
    <mergeCell ref="A1824:F1824"/>
    <mergeCell ref="C1827:F1827"/>
    <mergeCell ref="C1828:E1828"/>
    <mergeCell ref="A1829:G1829"/>
    <mergeCell ref="A1833:F1833"/>
    <mergeCell ref="A1835:G1835"/>
    <mergeCell ref="A1839:F1839"/>
    <mergeCell ref="A1841:G1841"/>
    <mergeCell ref="A1844:F1844"/>
    <mergeCell ref="A1846:F1846"/>
    <mergeCell ref="C1849:F1849"/>
    <mergeCell ref="C1850:E1850"/>
    <mergeCell ref="A1851:G1851"/>
    <mergeCell ref="A1855:F1855"/>
    <mergeCell ref="A1857:G1857"/>
    <mergeCell ref="A1861:F1861"/>
    <mergeCell ref="A1863:G1863"/>
    <mergeCell ref="A1866:F1866"/>
    <mergeCell ref="A1868:F1868"/>
    <mergeCell ref="C1871:F1871"/>
    <mergeCell ref="C1872:E1872"/>
    <mergeCell ref="A1873:G1873"/>
    <mergeCell ref="A1877:F1877"/>
    <mergeCell ref="A1879:G1879"/>
    <mergeCell ref="A1883:F1883"/>
    <mergeCell ref="A1885:G1885"/>
    <mergeCell ref="A1889:F1889"/>
    <mergeCell ref="A1891:F1891"/>
    <mergeCell ref="C1894:F1894"/>
    <mergeCell ref="C1895:E1895"/>
    <mergeCell ref="A1896:G1896"/>
    <mergeCell ref="A1900:F1900"/>
    <mergeCell ref="A1902:G1902"/>
    <mergeCell ref="A1906:F1906"/>
    <mergeCell ref="A1908:G1908"/>
    <mergeCell ref="A1912:F1912"/>
    <mergeCell ref="A1914:F1914"/>
    <mergeCell ref="C1917:F1917"/>
    <mergeCell ref="C1918:E1918"/>
    <mergeCell ref="A1919:G1919"/>
    <mergeCell ref="A1923:F1923"/>
    <mergeCell ref="A1925:G1925"/>
    <mergeCell ref="A1929:F1929"/>
    <mergeCell ref="A1931:G1931"/>
    <mergeCell ref="A2048:G2048"/>
    <mergeCell ref="A2052:F2052"/>
    <mergeCell ref="A2054:G2054"/>
    <mergeCell ref="A2058:F2058"/>
    <mergeCell ref="A2060:F2060"/>
    <mergeCell ref="A1935:F1935"/>
    <mergeCell ref="A1937:F1937"/>
    <mergeCell ref="C1940:F1940"/>
    <mergeCell ref="C1941:E1941"/>
    <mergeCell ref="A1942:G1942"/>
    <mergeCell ref="A1946:F1946"/>
    <mergeCell ref="A1948:G1948"/>
    <mergeCell ref="A1952:F1952"/>
    <mergeCell ref="A1954:G1954"/>
    <mergeCell ref="A1958:F1958"/>
    <mergeCell ref="A1960:F1960"/>
    <mergeCell ref="C1963:F1963"/>
    <mergeCell ref="C1964:E1964"/>
    <mergeCell ref="A1965:G1965"/>
    <mergeCell ref="A1969:F1969"/>
    <mergeCell ref="C2065:F2065"/>
    <mergeCell ref="C2066:E2066"/>
    <mergeCell ref="A2067:G2067"/>
    <mergeCell ref="A2071:F2071"/>
    <mergeCell ref="A2073:G2073"/>
    <mergeCell ref="A2077:F2077"/>
    <mergeCell ref="A2079:G2079"/>
    <mergeCell ref="A2083:F2083"/>
    <mergeCell ref="A2085:F2085"/>
    <mergeCell ref="A1971:G1971"/>
    <mergeCell ref="A1975:F1975"/>
    <mergeCell ref="A1977:G1977"/>
    <mergeCell ref="A1981:F1981"/>
    <mergeCell ref="A1983:F1983"/>
    <mergeCell ref="C1986:F1986"/>
    <mergeCell ref="C1987:E1987"/>
    <mergeCell ref="A1988:G1988"/>
    <mergeCell ref="A1994:F1994"/>
    <mergeCell ref="A1996:G1996"/>
    <mergeCell ref="A2004:F2004"/>
    <mergeCell ref="A2006:G2006"/>
    <mergeCell ref="A2010:F2010"/>
    <mergeCell ref="A2012:F2012"/>
    <mergeCell ref="C2015:F2015"/>
    <mergeCell ref="C2016:E2016"/>
    <mergeCell ref="A2017:G2017"/>
    <mergeCell ref="A2021:F2021"/>
    <mergeCell ref="A2023:G2023"/>
    <mergeCell ref="A2027:F2027"/>
    <mergeCell ref="A2029:G2029"/>
    <mergeCell ref="A2033:F2033"/>
    <mergeCell ref="A2035:F2035"/>
    <mergeCell ref="C2038:F2038"/>
    <mergeCell ref="C2039:E2039"/>
    <mergeCell ref="A2040:G2040"/>
    <mergeCell ref="A2046:F2046"/>
    <mergeCell ref="D2110:G2110"/>
    <mergeCell ref="A2110:C2110"/>
    <mergeCell ref="C2088:F2088"/>
    <mergeCell ref="C2089:E2089"/>
    <mergeCell ref="A2090:G2090"/>
    <mergeCell ref="A2094:F2094"/>
    <mergeCell ref="A2096:G2096"/>
    <mergeCell ref="A2100:F2100"/>
    <mergeCell ref="A2102:G2102"/>
    <mergeCell ref="A2106:F2106"/>
    <mergeCell ref="A2108:F2108"/>
  </mergeCells>
  <printOptions horizontalCentered="1"/>
  <pageMargins left="0.47244094488188981" right="0.47244094488188981" top="0.59055118110236227" bottom="0.78740157480314965" header="0" footer="0"/>
  <pageSetup paperSize="9" scale="43" fitToHeight="0" orientation="portrait" r:id="rId1"/>
  <headerFooter>
    <oddFooter>&amp;R&amp;P/</oddFooter>
  </headerFooter>
  <drawing r:id="rId2"/>
</worksheet>
</file>

<file path=xl/worksheets/sheet4.xml><?xml version="1.0" encoding="utf-8"?>
<worksheet xmlns="http://schemas.openxmlformats.org/spreadsheetml/2006/main" xmlns:r="http://schemas.openxmlformats.org/officeDocument/2006/relationships">
  <sheetPr>
    <pageSetUpPr fitToPage="1"/>
  </sheetPr>
  <dimension ref="A1:M708"/>
  <sheetViews>
    <sheetView showGridLines="0" view="pageBreakPreview" topLeftCell="A654" zoomScale="60" zoomScaleNormal="70" zoomScalePageLayoutView="40" workbookViewId="0">
      <selection activeCell="H714" sqref="H714"/>
    </sheetView>
  </sheetViews>
  <sheetFormatPr defaultColWidth="14.42578125" defaultRowHeight="15" customHeight="1"/>
  <cols>
    <col min="1" max="1" width="12.85546875" customWidth="1"/>
    <col min="2" max="2" width="13.7109375" customWidth="1"/>
    <col min="3" max="3" width="11.42578125" customWidth="1"/>
    <col min="4" max="4" width="81.140625" customWidth="1"/>
    <col min="5" max="5" width="17.140625" customWidth="1"/>
    <col min="6" max="9" width="13.7109375" customWidth="1"/>
    <col min="10" max="10" width="16" customWidth="1"/>
  </cols>
  <sheetData>
    <row r="1" spans="1:13">
      <c r="A1" s="627"/>
      <c r="B1" s="627"/>
      <c r="C1" s="1064" t="s">
        <v>1503</v>
      </c>
      <c r="D1" s="1058"/>
      <c r="E1" s="1064" t="s">
        <v>1504</v>
      </c>
      <c r="F1" s="1058"/>
      <c r="G1" s="1064"/>
      <c r="H1" s="1058"/>
      <c r="I1" s="1064" t="s">
        <v>1505</v>
      </c>
      <c r="J1" s="1058"/>
      <c r="M1" t="s">
        <v>1505</v>
      </c>
    </row>
    <row r="2" spans="1:13" ht="79.5" customHeight="1">
      <c r="A2" s="628"/>
      <c r="B2" s="628"/>
      <c r="C2" s="1065" t="s">
        <v>20297</v>
      </c>
      <c r="D2" s="1058"/>
      <c r="E2" s="1065" t="s">
        <v>1506</v>
      </c>
      <c r="F2" s="1058"/>
      <c r="G2" s="1065"/>
      <c r="H2" s="1058"/>
      <c r="I2" s="1065" t="s">
        <v>1507</v>
      </c>
      <c r="J2" s="1058"/>
      <c r="L2" s="974" t="s">
        <v>20294</v>
      </c>
      <c r="M2" s="973">
        <f>'Planilha Orçamentária'!I217</f>
        <v>0.13026199999999999</v>
      </c>
    </row>
    <row r="3" spans="1:13">
      <c r="A3" s="1062" t="s">
        <v>1503</v>
      </c>
      <c r="B3" s="1063"/>
      <c r="C3" s="1063"/>
      <c r="D3" s="1063"/>
      <c r="E3" s="1063"/>
      <c r="F3" s="1063"/>
      <c r="G3" s="1063"/>
      <c r="H3" s="1063"/>
      <c r="I3" s="1063"/>
      <c r="J3" s="1058"/>
    </row>
    <row r="4" spans="1:13" ht="30" customHeight="1">
      <c r="A4" s="1062" t="s">
        <v>1508</v>
      </c>
      <c r="B4" s="1063"/>
      <c r="C4" s="1063"/>
      <c r="D4" s="1063"/>
      <c r="E4" s="1063"/>
      <c r="F4" s="1063"/>
      <c r="G4" s="1063"/>
      <c r="H4" s="1063"/>
      <c r="I4" s="1063"/>
      <c r="J4" s="1058"/>
    </row>
    <row r="5" spans="1:13" ht="18" customHeight="1">
      <c r="A5" s="629" t="s">
        <v>1509</v>
      </c>
      <c r="B5" s="630" t="s">
        <v>1510</v>
      </c>
      <c r="C5" s="629" t="s">
        <v>1511</v>
      </c>
      <c r="D5" s="629" t="s">
        <v>1512</v>
      </c>
      <c r="E5" s="1055" t="s">
        <v>1513</v>
      </c>
      <c r="F5" s="1056"/>
      <c r="G5" s="631" t="s">
        <v>1514</v>
      </c>
      <c r="H5" s="630" t="s">
        <v>1515</v>
      </c>
      <c r="I5" s="630" t="s">
        <v>1516</v>
      </c>
      <c r="J5" s="630" t="s">
        <v>1517</v>
      </c>
      <c r="M5" t="s">
        <v>1516</v>
      </c>
    </row>
    <row r="6" spans="1:13" ht="25.5" customHeight="1">
      <c r="A6" s="632" t="s">
        <v>1518</v>
      </c>
      <c r="B6" s="633" t="s">
        <v>1519</v>
      </c>
      <c r="C6" s="632" t="s">
        <v>116</v>
      </c>
      <c r="D6" s="632" t="s">
        <v>1520</v>
      </c>
      <c r="E6" s="1061" t="s">
        <v>1521</v>
      </c>
      <c r="F6" s="1056"/>
      <c r="G6" s="634" t="s">
        <v>1522</v>
      </c>
      <c r="H6" s="635">
        <v>1</v>
      </c>
      <c r="I6" s="636">
        <f>(SUM(J7:J12))</f>
        <v>98.819631560000005</v>
      </c>
      <c r="J6" s="636">
        <f>H6*I6</f>
        <v>98.819631560000005</v>
      </c>
      <c r="M6">
        <v>113.62</v>
      </c>
    </row>
    <row r="7" spans="1:13" ht="25.5" customHeight="1">
      <c r="A7" s="637" t="s">
        <v>1523</v>
      </c>
      <c r="B7" s="638" t="s">
        <v>1524</v>
      </c>
      <c r="C7" s="637" t="s">
        <v>116</v>
      </c>
      <c r="D7" s="637" t="s">
        <v>1525</v>
      </c>
      <c r="E7" s="1059" t="s">
        <v>1521</v>
      </c>
      <c r="F7" s="1056"/>
      <c r="G7" s="639" t="s">
        <v>1522</v>
      </c>
      <c r="H7" s="640">
        <v>1</v>
      </c>
      <c r="I7" s="641">
        <f>M7-M7*$M$2</f>
        <v>1.1567515400000001</v>
      </c>
      <c r="J7" s="641">
        <f t="shared" ref="J7:J12" si="0">I7*H7</f>
        <v>1.1567515400000001</v>
      </c>
      <c r="M7">
        <v>1.33</v>
      </c>
    </row>
    <row r="8" spans="1:13" ht="24" customHeight="1">
      <c r="A8" s="642" t="s">
        <v>1526</v>
      </c>
      <c r="B8" s="643" t="s">
        <v>1527</v>
      </c>
      <c r="C8" s="642" t="s">
        <v>116</v>
      </c>
      <c r="D8" s="642" t="s">
        <v>1528</v>
      </c>
      <c r="E8" s="1060" t="s">
        <v>1529</v>
      </c>
      <c r="F8" s="1056"/>
      <c r="G8" s="644" t="s">
        <v>1522</v>
      </c>
      <c r="H8" s="645">
        <v>1</v>
      </c>
      <c r="I8" s="646">
        <f t="shared" ref="I8:I12" si="1">M8-M8*$M$2</f>
        <v>96.036469960000005</v>
      </c>
      <c r="J8" s="647">
        <f t="shared" si="0"/>
        <v>96.036469960000005</v>
      </c>
      <c r="M8">
        <v>110.42</v>
      </c>
    </row>
    <row r="9" spans="1:13" ht="25.5" customHeight="1">
      <c r="A9" s="642" t="s">
        <v>1526</v>
      </c>
      <c r="B9" s="643" t="s">
        <v>1530</v>
      </c>
      <c r="C9" s="642" t="s">
        <v>116</v>
      </c>
      <c r="D9" s="642" t="s">
        <v>1531</v>
      </c>
      <c r="E9" s="1060" t="s">
        <v>1532</v>
      </c>
      <c r="F9" s="1056"/>
      <c r="G9" s="644" t="s">
        <v>1522</v>
      </c>
      <c r="H9" s="645">
        <v>1</v>
      </c>
      <c r="I9" s="646">
        <f t="shared" si="1"/>
        <v>0.99150131999999991</v>
      </c>
      <c r="J9" s="647">
        <f t="shared" si="0"/>
        <v>0.99150131999999991</v>
      </c>
      <c r="M9">
        <v>1.1399999999999999</v>
      </c>
    </row>
    <row r="10" spans="1:13" ht="24" customHeight="1">
      <c r="A10" s="642" t="s">
        <v>1526</v>
      </c>
      <c r="B10" s="643" t="s">
        <v>1533</v>
      </c>
      <c r="C10" s="642" t="s">
        <v>116</v>
      </c>
      <c r="D10" s="642" t="s">
        <v>1534</v>
      </c>
      <c r="E10" s="1060" t="s">
        <v>1535</v>
      </c>
      <c r="F10" s="1056"/>
      <c r="G10" s="644" t="s">
        <v>1522</v>
      </c>
      <c r="H10" s="645">
        <v>1</v>
      </c>
      <c r="I10" s="646">
        <f t="shared" si="1"/>
        <v>8.6973800000000011E-3</v>
      </c>
      <c r="J10" s="647">
        <f t="shared" si="0"/>
        <v>8.6973800000000011E-3</v>
      </c>
      <c r="M10">
        <v>0.01</v>
      </c>
    </row>
    <row r="11" spans="1:13" ht="25.5" customHeight="1">
      <c r="A11" s="642" t="s">
        <v>1526</v>
      </c>
      <c r="B11" s="643" t="s">
        <v>1536</v>
      </c>
      <c r="C11" s="642" t="s">
        <v>116</v>
      </c>
      <c r="D11" s="642" t="s">
        <v>1537</v>
      </c>
      <c r="E11" s="1060" t="s">
        <v>1538</v>
      </c>
      <c r="F11" s="1056"/>
      <c r="G11" s="644" t="s">
        <v>1522</v>
      </c>
      <c r="H11" s="645">
        <v>1</v>
      </c>
      <c r="I11" s="646">
        <f t="shared" si="1"/>
        <v>8.6973800000000011E-3</v>
      </c>
      <c r="J11" s="647">
        <f t="shared" si="0"/>
        <v>8.6973800000000011E-3</v>
      </c>
      <c r="M11">
        <v>0.01</v>
      </c>
    </row>
    <row r="12" spans="1:13" ht="24" customHeight="1">
      <c r="A12" s="642" t="s">
        <v>1526</v>
      </c>
      <c r="B12" s="643" t="s">
        <v>1539</v>
      </c>
      <c r="C12" s="642" t="s">
        <v>116</v>
      </c>
      <c r="D12" s="642" t="s">
        <v>1540</v>
      </c>
      <c r="E12" s="1060" t="s">
        <v>1538</v>
      </c>
      <c r="F12" s="1056"/>
      <c r="G12" s="644" t="s">
        <v>1522</v>
      </c>
      <c r="H12" s="645">
        <v>1</v>
      </c>
      <c r="I12" s="646">
        <f t="shared" si="1"/>
        <v>0.61751398000000002</v>
      </c>
      <c r="J12" s="647">
        <f t="shared" si="0"/>
        <v>0.61751398000000002</v>
      </c>
      <c r="M12">
        <v>0.71</v>
      </c>
    </row>
    <row r="13" spans="1:13" ht="25.5">
      <c r="A13" s="648"/>
      <c r="B13" s="648"/>
      <c r="C13" s="648"/>
      <c r="D13" s="648"/>
      <c r="E13" s="648" t="s">
        <v>1541</v>
      </c>
      <c r="F13" s="649"/>
      <c r="G13" s="648" t="s">
        <v>1542</v>
      </c>
      <c r="H13" s="649">
        <v>0</v>
      </c>
      <c r="I13" s="648" t="s">
        <v>1543</v>
      </c>
      <c r="J13" s="649"/>
      <c r="M13" t="s">
        <v>1543</v>
      </c>
    </row>
    <row r="14" spans="1:13">
      <c r="A14" s="648"/>
      <c r="B14" s="648"/>
      <c r="C14" s="648"/>
      <c r="D14" s="648"/>
      <c r="E14" s="648" t="s">
        <v>1544</v>
      </c>
      <c r="F14" s="649">
        <v>0</v>
      </c>
      <c r="G14" s="648"/>
      <c r="H14" s="1057" t="s">
        <v>1545</v>
      </c>
      <c r="I14" s="1058"/>
      <c r="J14" s="649">
        <f>J6</f>
        <v>98.819631560000005</v>
      </c>
    </row>
    <row r="15" spans="1:13" ht="0.75" customHeight="1">
      <c r="A15" s="650"/>
      <c r="B15" s="650"/>
      <c r="C15" s="650"/>
      <c r="D15" s="650"/>
      <c r="E15" s="650"/>
      <c r="F15" s="650"/>
      <c r="G15" s="650"/>
      <c r="H15" s="650"/>
      <c r="I15" s="650"/>
      <c r="J15" s="650"/>
    </row>
    <row r="16" spans="1:13" ht="18" customHeight="1">
      <c r="A16" s="629" t="s">
        <v>1546</v>
      </c>
      <c r="B16" s="630" t="s">
        <v>1510</v>
      </c>
      <c r="C16" s="629" t="s">
        <v>1511</v>
      </c>
      <c r="D16" s="629" t="s">
        <v>1512</v>
      </c>
      <c r="E16" s="1055" t="s">
        <v>1513</v>
      </c>
      <c r="F16" s="1056"/>
      <c r="G16" s="631" t="s">
        <v>1514</v>
      </c>
      <c r="H16" s="630" t="s">
        <v>1515</v>
      </c>
      <c r="I16" s="630" t="s">
        <v>1516</v>
      </c>
      <c r="J16" s="630" t="s">
        <v>1517</v>
      </c>
      <c r="M16" t="s">
        <v>1516</v>
      </c>
    </row>
    <row r="17" spans="1:13" ht="25.5" customHeight="1">
      <c r="A17" s="632" t="s">
        <v>1518</v>
      </c>
      <c r="B17" s="633" t="s">
        <v>1547</v>
      </c>
      <c r="C17" s="632" t="s">
        <v>116</v>
      </c>
      <c r="D17" s="632" t="s">
        <v>1548</v>
      </c>
      <c r="E17" s="1061" t="s">
        <v>1521</v>
      </c>
      <c r="F17" s="1056"/>
      <c r="G17" s="634" t="s">
        <v>1522</v>
      </c>
      <c r="H17" s="635">
        <v>1</v>
      </c>
      <c r="I17" s="636">
        <f>SUM(J18:J23)</f>
        <v>19.716960460000003</v>
      </c>
      <c r="J17" s="636">
        <f t="shared" ref="J17:J23" si="2">I17*H17</f>
        <v>19.716960460000003</v>
      </c>
      <c r="M17">
        <v>22.67</v>
      </c>
    </row>
    <row r="18" spans="1:13" ht="25.5" customHeight="1">
      <c r="A18" s="637" t="s">
        <v>1523</v>
      </c>
      <c r="B18" s="638" t="s">
        <v>1549</v>
      </c>
      <c r="C18" s="637" t="s">
        <v>116</v>
      </c>
      <c r="D18" s="637" t="s">
        <v>1550</v>
      </c>
      <c r="E18" s="1059" t="s">
        <v>1521</v>
      </c>
      <c r="F18" s="1056"/>
      <c r="G18" s="639" t="s">
        <v>1522</v>
      </c>
      <c r="H18" s="640">
        <v>1</v>
      </c>
      <c r="I18" s="641">
        <f t="shared" ref="I18:I23" si="3">M18-M18*$M$2</f>
        <v>0.38268471999999998</v>
      </c>
      <c r="J18" s="641">
        <f t="shared" si="2"/>
        <v>0.38268471999999998</v>
      </c>
      <c r="M18">
        <v>0.44</v>
      </c>
    </row>
    <row r="19" spans="1:13" ht="24" customHeight="1">
      <c r="A19" s="642" t="s">
        <v>1526</v>
      </c>
      <c r="B19" s="643" t="s">
        <v>1551</v>
      </c>
      <c r="C19" s="642" t="s">
        <v>116</v>
      </c>
      <c r="D19" s="642" t="s">
        <v>1552</v>
      </c>
      <c r="E19" s="1060" t="s">
        <v>1529</v>
      </c>
      <c r="F19" s="1056"/>
      <c r="G19" s="644" t="s">
        <v>1522</v>
      </c>
      <c r="H19" s="645">
        <v>1</v>
      </c>
      <c r="I19" s="646">
        <f t="shared" si="3"/>
        <v>17.2208124</v>
      </c>
      <c r="J19" s="646">
        <f t="shared" si="2"/>
        <v>17.2208124</v>
      </c>
      <c r="M19">
        <v>19.8</v>
      </c>
    </row>
    <row r="20" spans="1:13" ht="25.5" customHeight="1">
      <c r="A20" s="642" t="s">
        <v>1526</v>
      </c>
      <c r="B20" s="643" t="s">
        <v>1530</v>
      </c>
      <c r="C20" s="642" t="s">
        <v>116</v>
      </c>
      <c r="D20" s="642" t="s">
        <v>1531</v>
      </c>
      <c r="E20" s="1060" t="s">
        <v>1532</v>
      </c>
      <c r="F20" s="1056"/>
      <c r="G20" s="644" t="s">
        <v>1522</v>
      </c>
      <c r="H20" s="645">
        <v>1</v>
      </c>
      <c r="I20" s="646">
        <f t="shared" si="3"/>
        <v>0.99150131999999991</v>
      </c>
      <c r="J20" s="646">
        <f t="shared" si="2"/>
        <v>0.99150131999999991</v>
      </c>
      <c r="M20">
        <v>1.1399999999999999</v>
      </c>
    </row>
    <row r="21" spans="1:13" ht="24" customHeight="1">
      <c r="A21" s="642" t="s">
        <v>1526</v>
      </c>
      <c r="B21" s="643" t="s">
        <v>1533</v>
      </c>
      <c r="C21" s="642" t="s">
        <v>116</v>
      </c>
      <c r="D21" s="642" t="s">
        <v>1534</v>
      </c>
      <c r="E21" s="1060" t="s">
        <v>1535</v>
      </c>
      <c r="F21" s="1056"/>
      <c r="G21" s="644" t="s">
        <v>1522</v>
      </c>
      <c r="H21" s="645">
        <v>1</v>
      </c>
      <c r="I21" s="646">
        <f t="shared" si="3"/>
        <v>8.6973800000000011E-3</v>
      </c>
      <c r="J21" s="646">
        <f t="shared" si="2"/>
        <v>8.6973800000000011E-3</v>
      </c>
      <c r="M21">
        <v>0.01</v>
      </c>
    </row>
    <row r="22" spans="1:13" ht="25.5" customHeight="1">
      <c r="A22" s="642" t="s">
        <v>1526</v>
      </c>
      <c r="B22" s="643" t="s">
        <v>1553</v>
      </c>
      <c r="C22" s="642" t="s">
        <v>116</v>
      </c>
      <c r="D22" s="642" t="s">
        <v>1554</v>
      </c>
      <c r="E22" s="1060" t="s">
        <v>1538</v>
      </c>
      <c r="F22" s="1056"/>
      <c r="G22" s="644" t="s">
        <v>1522</v>
      </c>
      <c r="H22" s="645">
        <v>1</v>
      </c>
      <c r="I22" s="646">
        <f t="shared" si="3"/>
        <v>9.5671179999999995E-2</v>
      </c>
      <c r="J22" s="646">
        <f t="shared" si="2"/>
        <v>9.5671179999999995E-2</v>
      </c>
      <c r="M22">
        <v>0.11</v>
      </c>
    </row>
    <row r="23" spans="1:13" ht="24" customHeight="1">
      <c r="A23" s="642" t="s">
        <v>1526</v>
      </c>
      <c r="B23" s="643" t="s">
        <v>1555</v>
      </c>
      <c r="C23" s="642" t="s">
        <v>116</v>
      </c>
      <c r="D23" s="642" t="s">
        <v>1556</v>
      </c>
      <c r="E23" s="1060" t="s">
        <v>1538</v>
      </c>
      <c r="F23" s="1056"/>
      <c r="G23" s="644" t="s">
        <v>1522</v>
      </c>
      <c r="H23" s="645">
        <v>1</v>
      </c>
      <c r="I23" s="646">
        <f t="shared" si="3"/>
        <v>1.0175934600000001</v>
      </c>
      <c r="J23" s="646">
        <f t="shared" si="2"/>
        <v>1.0175934600000001</v>
      </c>
      <c r="M23">
        <v>1.17</v>
      </c>
    </row>
    <row r="24" spans="1:13" ht="15.75" customHeight="1">
      <c r="A24" s="648"/>
      <c r="B24" s="648"/>
      <c r="C24" s="648"/>
      <c r="D24" s="648"/>
      <c r="E24" s="648" t="s">
        <v>1541</v>
      </c>
      <c r="F24" s="649"/>
      <c r="G24" s="648" t="s">
        <v>1542</v>
      </c>
      <c r="H24" s="649">
        <v>0</v>
      </c>
      <c r="I24" s="648" t="s">
        <v>1543</v>
      </c>
      <c r="J24" s="649"/>
      <c r="M24" t="s">
        <v>1543</v>
      </c>
    </row>
    <row r="25" spans="1:13" ht="15.75" customHeight="1">
      <c r="A25" s="648"/>
      <c r="B25" s="648"/>
      <c r="C25" s="648"/>
      <c r="D25" s="648"/>
      <c r="E25" s="648" t="s">
        <v>1544</v>
      </c>
      <c r="F25" s="649">
        <v>0</v>
      </c>
      <c r="G25" s="648"/>
      <c r="H25" s="1057" t="s">
        <v>1545</v>
      </c>
      <c r="I25" s="1058"/>
      <c r="J25" s="649">
        <f>J17</f>
        <v>19.716960460000003</v>
      </c>
    </row>
    <row r="26" spans="1:13" ht="15.75" customHeight="1">
      <c r="A26" s="651"/>
      <c r="B26" s="651"/>
      <c r="C26" s="651"/>
      <c r="D26" s="651"/>
      <c r="E26" s="651"/>
      <c r="F26" s="652"/>
      <c r="G26" s="651"/>
      <c r="H26" s="651"/>
      <c r="I26" s="651"/>
      <c r="J26" s="652"/>
    </row>
    <row r="27" spans="1:13" ht="0.75" customHeight="1">
      <c r="A27" s="650"/>
      <c r="B27" s="650"/>
      <c r="C27" s="650"/>
      <c r="D27" s="650"/>
      <c r="E27" s="650"/>
      <c r="F27" s="650"/>
      <c r="G27" s="650"/>
      <c r="H27" s="650"/>
      <c r="I27" s="650"/>
      <c r="J27" s="650"/>
    </row>
    <row r="28" spans="1:13" ht="18" customHeight="1">
      <c r="A28" s="629"/>
      <c r="B28" s="630" t="s">
        <v>1510</v>
      </c>
      <c r="C28" s="629" t="s">
        <v>1511</v>
      </c>
      <c r="D28" s="629" t="s">
        <v>1512</v>
      </c>
      <c r="E28" s="1055" t="s">
        <v>1513</v>
      </c>
      <c r="F28" s="1056"/>
      <c r="G28" s="631" t="s">
        <v>1514</v>
      </c>
      <c r="H28" s="630" t="s">
        <v>1515</v>
      </c>
      <c r="I28" s="630" t="s">
        <v>1516</v>
      </c>
      <c r="J28" s="630" t="s">
        <v>1517</v>
      </c>
      <c r="M28" t="s">
        <v>1516</v>
      </c>
    </row>
    <row r="29" spans="1:13" ht="25.5" customHeight="1">
      <c r="A29" s="632" t="s">
        <v>1518</v>
      </c>
      <c r="B29" s="633" t="s">
        <v>1557</v>
      </c>
      <c r="C29" s="632" t="s">
        <v>116</v>
      </c>
      <c r="D29" s="632" t="s">
        <v>1558</v>
      </c>
      <c r="E29" s="1061" t="s">
        <v>1521</v>
      </c>
      <c r="F29" s="1056"/>
      <c r="G29" s="634" t="s">
        <v>1522</v>
      </c>
      <c r="H29" s="635">
        <v>1</v>
      </c>
      <c r="I29" s="636">
        <f>SUM(J30:J35)</f>
        <v>23.848215960000005</v>
      </c>
      <c r="J29" s="636">
        <v>27.29</v>
      </c>
      <c r="M29">
        <v>27.42</v>
      </c>
    </row>
    <row r="30" spans="1:13" ht="25.5" customHeight="1">
      <c r="A30" s="637" t="s">
        <v>1523</v>
      </c>
      <c r="B30" s="638" t="s">
        <v>1559</v>
      </c>
      <c r="C30" s="637" t="s">
        <v>116</v>
      </c>
      <c r="D30" s="637" t="s">
        <v>1560</v>
      </c>
      <c r="E30" s="1059" t="s">
        <v>1521</v>
      </c>
      <c r="F30" s="1056"/>
      <c r="G30" s="639" t="s">
        <v>1522</v>
      </c>
      <c r="H30" s="640">
        <v>1</v>
      </c>
      <c r="I30" s="641">
        <f t="shared" ref="I30:I35" si="4">M30-M30*$M$2</f>
        <v>0.40877685999999996</v>
      </c>
      <c r="J30" s="641">
        <f t="shared" ref="J30:J35" si="5">I30*H30</f>
        <v>0.40877685999999996</v>
      </c>
      <c r="M30">
        <v>0.47</v>
      </c>
    </row>
    <row r="31" spans="1:13" ht="25.5" customHeight="1">
      <c r="A31" s="642" t="s">
        <v>1526</v>
      </c>
      <c r="B31" s="643" t="s">
        <v>1530</v>
      </c>
      <c r="C31" s="642" t="s">
        <v>116</v>
      </c>
      <c r="D31" s="642" t="s">
        <v>1531</v>
      </c>
      <c r="E31" s="1060" t="s">
        <v>1532</v>
      </c>
      <c r="F31" s="1056"/>
      <c r="G31" s="644" t="s">
        <v>1522</v>
      </c>
      <c r="H31" s="645">
        <v>1</v>
      </c>
      <c r="I31" s="646">
        <f t="shared" si="4"/>
        <v>0.99150131999999991</v>
      </c>
      <c r="J31" s="646">
        <f t="shared" si="5"/>
        <v>0.99150131999999991</v>
      </c>
      <c r="M31">
        <v>1.1399999999999999</v>
      </c>
    </row>
    <row r="32" spans="1:13" ht="24" customHeight="1">
      <c r="A32" s="642" t="s">
        <v>1526</v>
      </c>
      <c r="B32" s="643" t="s">
        <v>1533</v>
      </c>
      <c r="C32" s="642" t="s">
        <v>116</v>
      </c>
      <c r="D32" s="642" t="s">
        <v>1534</v>
      </c>
      <c r="E32" s="1060" t="s">
        <v>1535</v>
      </c>
      <c r="F32" s="1056"/>
      <c r="G32" s="644" t="s">
        <v>1522</v>
      </c>
      <c r="H32" s="645">
        <v>1</v>
      </c>
      <c r="I32" s="646">
        <f t="shared" si="4"/>
        <v>8.6973800000000011E-3</v>
      </c>
      <c r="J32" s="646">
        <f t="shared" si="5"/>
        <v>8.6973800000000011E-3</v>
      </c>
      <c r="M32">
        <v>0.01</v>
      </c>
    </row>
    <row r="33" spans="1:13" ht="25.5" customHeight="1">
      <c r="A33" s="642" t="s">
        <v>1526</v>
      </c>
      <c r="B33" s="643" t="s">
        <v>1561</v>
      </c>
      <c r="C33" s="642" t="s">
        <v>116</v>
      </c>
      <c r="D33" s="642" t="s">
        <v>1562</v>
      </c>
      <c r="E33" s="1060" t="s">
        <v>1529</v>
      </c>
      <c r="F33" s="1056"/>
      <c r="G33" s="644" t="s">
        <v>1522</v>
      </c>
      <c r="H33" s="645">
        <v>1</v>
      </c>
      <c r="I33" s="646">
        <f t="shared" si="4"/>
        <v>21.786936900000001</v>
      </c>
      <c r="J33" s="646">
        <f t="shared" si="5"/>
        <v>21.786936900000001</v>
      </c>
      <c r="M33">
        <v>25.05</v>
      </c>
    </row>
    <row r="34" spans="1:13" ht="24" customHeight="1">
      <c r="A34" s="642" t="s">
        <v>1526</v>
      </c>
      <c r="B34" s="643" t="s">
        <v>1563</v>
      </c>
      <c r="C34" s="642" t="s">
        <v>116</v>
      </c>
      <c r="D34" s="642" t="s">
        <v>1564</v>
      </c>
      <c r="E34" s="1060" t="s">
        <v>1538</v>
      </c>
      <c r="F34" s="1056"/>
      <c r="G34" s="644" t="s">
        <v>1522</v>
      </c>
      <c r="H34" s="645">
        <v>1</v>
      </c>
      <c r="I34" s="646">
        <f t="shared" si="4"/>
        <v>6.9579040000000009E-2</v>
      </c>
      <c r="J34" s="646">
        <f t="shared" si="5"/>
        <v>6.9579040000000009E-2</v>
      </c>
      <c r="M34">
        <v>0.08</v>
      </c>
    </row>
    <row r="35" spans="1:13" ht="24" customHeight="1">
      <c r="A35" s="642" t="s">
        <v>1526</v>
      </c>
      <c r="B35" s="643" t="s">
        <v>1565</v>
      </c>
      <c r="C35" s="642" t="s">
        <v>116</v>
      </c>
      <c r="D35" s="642" t="s">
        <v>1566</v>
      </c>
      <c r="E35" s="1060" t="s">
        <v>1538</v>
      </c>
      <c r="F35" s="1056"/>
      <c r="G35" s="644" t="s">
        <v>1522</v>
      </c>
      <c r="H35" s="645">
        <v>1</v>
      </c>
      <c r="I35" s="646">
        <f t="shared" si="4"/>
        <v>0.58272446</v>
      </c>
      <c r="J35" s="646">
        <f t="shared" si="5"/>
        <v>0.58272446</v>
      </c>
      <c r="M35">
        <v>0.67</v>
      </c>
    </row>
    <row r="36" spans="1:13" ht="15.75" customHeight="1">
      <c r="A36" s="648"/>
      <c r="B36" s="648"/>
      <c r="C36" s="648"/>
      <c r="D36" s="648"/>
      <c r="E36" s="648" t="s">
        <v>1541</v>
      </c>
      <c r="F36" s="649">
        <v>25.48</v>
      </c>
      <c r="G36" s="648" t="s">
        <v>1542</v>
      </c>
      <c r="H36" s="649">
        <v>0</v>
      </c>
      <c r="I36" s="648" t="s">
        <v>1543</v>
      </c>
      <c r="J36" s="649">
        <v>25.48</v>
      </c>
      <c r="M36" t="s">
        <v>1543</v>
      </c>
    </row>
    <row r="37" spans="1:13">
      <c r="A37" s="653"/>
      <c r="B37" s="653"/>
      <c r="C37" s="653"/>
      <c r="D37" s="653"/>
      <c r="E37" s="648" t="s">
        <v>1544</v>
      </c>
      <c r="F37" s="649">
        <v>0</v>
      </c>
      <c r="G37" s="648"/>
      <c r="H37" s="1057" t="s">
        <v>1545</v>
      </c>
      <c r="I37" s="1058"/>
      <c r="J37" s="649">
        <f>J27</f>
        <v>0</v>
      </c>
    </row>
    <row r="38" spans="1:13">
      <c r="A38" s="653"/>
      <c r="B38" s="653"/>
      <c r="C38" s="653"/>
      <c r="D38" s="653"/>
      <c r="E38" s="651"/>
      <c r="F38" s="652"/>
      <c r="G38" s="651"/>
      <c r="H38" s="651"/>
      <c r="I38" s="651"/>
      <c r="J38" s="652"/>
    </row>
    <row r="39" spans="1:13" ht="1.5" customHeight="1">
      <c r="A39" s="650"/>
      <c r="B39" s="650"/>
      <c r="C39" s="650"/>
      <c r="D39" s="650"/>
      <c r="E39" s="650"/>
      <c r="F39" s="650"/>
      <c r="G39" s="650"/>
      <c r="H39" s="650"/>
      <c r="I39" s="650"/>
      <c r="J39" s="650"/>
    </row>
    <row r="40" spans="1:13">
      <c r="A40" s="629"/>
      <c r="B40" s="630" t="s">
        <v>1510</v>
      </c>
      <c r="C40" s="629" t="s">
        <v>1511</v>
      </c>
      <c r="D40" s="629" t="s">
        <v>1512</v>
      </c>
      <c r="E40" s="1055" t="s">
        <v>1513</v>
      </c>
      <c r="F40" s="1056"/>
      <c r="G40" s="631" t="s">
        <v>1514</v>
      </c>
      <c r="H40" s="630" t="s">
        <v>1515</v>
      </c>
      <c r="I40" s="630" t="s">
        <v>1516</v>
      </c>
      <c r="J40" s="630" t="s">
        <v>1517</v>
      </c>
      <c r="M40" t="s">
        <v>1516</v>
      </c>
    </row>
    <row r="41" spans="1:13" ht="24.75" customHeight="1">
      <c r="A41" s="632" t="s">
        <v>1518</v>
      </c>
      <c r="B41" s="633">
        <v>100308</v>
      </c>
      <c r="C41" s="632" t="s">
        <v>116</v>
      </c>
      <c r="D41" s="632" t="s">
        <v>1567</v>
      </c>
      <c r="E41" s="1061" t="s">
        <v>1521</v>
      </c>
      <c r="F41" s="1056"/>
      <c r="G41" s="634" t="s">
        <v>1522</v>
      </c>
      <c r="H41" s="635">
        <v>1</v>
      </c>
      <c r="I41" s="636">
        <f>SUM(J42:J49)</f>
        <v>20.334474440000001</v>
      </c>
      <c r="J41" s="636">
        <f t="shared" ref="J41:J49" si="6">H41*I41</f>
        <v>20.334474440000001</v>
      </c>
      <c r="M41">
        <v>23.380000000000003</v>
      </c>
    </row>
    <row r="42" spans="1:13" ht="25.5">
      <c r="A42" s="637" t="s">
        <v>1523</v>
      </c>
      <c r="B42" s="638">
        <v>100298</v>
      </c>
      <c r="C42" s="637" t="s">
        <v>116</v>
      </c>
      <c r="D42" s="637" t="s">
        <v>1568</v>
      </c>
      <c r="E42" s="1059" t="s">
        <v>1521</v>
      </c>
      <c r="F42" s="1056"/>
      <c r="G42" s="639" t="s">
        <v>1522</v>
      </c>
      <c r="H42" s="640">
        <v>1</v>
      </c>
      <c r="I42" s="641">
        <f t="shared" ref="I42:I49" si="7">M42-M42*$M$2</f>
        <v>0.46096114000000005</v>
      </c>
      <c r="J42" s="641">
        <f t="shared" si="6"/>
        <v>0.46096114000000005</v>
      </c>
      <c r="M42">
        <v>0.53</v>
      </c>
    </row>
    <row r="43" spans="1:13" ht="25.5" customHeight="1">
      <c r="A43" s="642" t="s">
        <v>1526</v>
      </c>
      <c r="B43" s="643">
        <v>40861</v>
      </c>
      <c r="C43" s="642" t="s">
        <v>116</v>
      </c>
      <c r="D43" s="642" t="s">
        <v>1569</v>
      </c>
      <c r="E43" s="1060" t="s">
        <v>1570</v>
      </c>
      <c r="F43" s="1056"/>
      <c r="G43" s="644" t="s">
        <v>1522</v>
      </c>
      <c r="H43" s="645">
        <v>1</v>
      </c>
      <c r="I43" s="646">
        <f t="shared" si="7"/>
        <v>16.090153000000001</v>
      </c>
      <c r="J43" s="646">
        <f t="shared" si="6"/>
        <v>16.090153000000001</v>
      </c>
      <c r="M43">
        <v>18.5</v>
      </c>
    </row>
    <row r="44" spans="1:13" ht="26.25" customHeight="1">
      <c r="A44" s="642" t="s">
        <v>1526</v>
      </c>
      <c r="B44" s="643">
        <v>40862</v>
      </c>
      <c r="C44" s="642" t="s">
        <v>116</v>
      </c>
      <c r="D44" s="642" t="s">
        <v>1571</v>
      </c>
      <c r="E44" s="1060" t="s">
        <v>1572</v>
      </c>
      <c r="F44" s="1056"/>
      <c r="G44" s="644" t="s">
        <v>1522</v>
      </c>
      <c r="H44" s="645">
        <v>1</v>
      </c>
      <c r="I44" s="646">
        <f t="shared" si="7"/>
        <v>0.41747424</v>
      </c>
      <c r="J44" s="646">
        <f t="shared" si="6"/>
        <v>0.41747424</v>
      </c>
      <c r="M44">
        <v>0.48</v>
      </c>
    </row>
    <row r="45" spans="1:13" ht="26.25" customHeight="1">
      <c r="A45" s="642" t="s">
        <v>1526</v>
      </c>
      <c r="B45" s="643">
        <v>40862</v>
      </c>
      <c r="C45" s="642" t="s">
        <v>116</v>
      </c>
      <c r="D45" s="642" t="s">
        <v>1573</v>
      </c>
      <c r="E45" s="1060" t="s">
        <v>1574</v>
      </c>
      <c r="F45" s="1056"/>
      <c r="G45" s="644" t="s">
        <v>1522</v>
      </c>
      <c r="H45" s="645">
        <v>1</v>
      </c>
      <c r="I45" s="646">
        <f t="shared" si="7"/>
        <v>0.62621135999999999</v>
      </c>
      <c r="J45" s="646">
        <f t="shared" si="6"/>
        <v>0.62621135999999999</v>
      </c>
      <c r="M45">
        <v>0.72</v>
      </c>
    </row>
    <row r="46" spans="1:13" ht="26.25" customHeight="1">
      <c r="A46" s="642" t="s">
        <v>1526</v>
      </c>
      <c r="B46" s="643">
        <v>40864</v>
      </c>
      <c r="C46" s="642" t="s">
        <v>116</v>
      </c>
      <c r="D46" s="642" t="s">
        <v>1575</v>
      </c>
      <c r="E46" s="1060" t="s">
        <v>1572</v>
      </c>
      <c r="F46" s="1056"/>
      <c r="G46" s="644" t="s">
        <v>1522</v>
      </c>
      <c r="H46" s="645">
        <v>1</v>
      </c>
      <c r="I46" s="646">
        <f t="shared" si="7"/>
        <v>0.99150131999999991</v>
      </c>
      <c r="J46" s="646">
        <f t="shared" si="6"/>
        <v>0.99150131999999991</v>
      </c>
      <c r="M46">
        <v>1.1399999999999999</v>
      </c>
    </row>
    <row r="47" spans="1:13" ht="26.25" customHeight="1">
      <c r="A47" s="642" t="s">
        <v>1526</v>
      </c>
      <c r="B47" s="643">
        <v>40925</v>
      </c>
      <c r="C47" s="642" t="s">
        <v>116</v>
      </c>
      <c r="D47" s="642" t="s">
        <v>1576</v>
      </c>
      <c r="E47" s="1060" t="s">
        <v>1577</v>
      </c>
      <c r="F47" s="1056"/>
      <c r="G47" s="644" t="s">
        <v>1522</v>
      </c>
      <c r="H47" s="645">
        <v>1</v>
      </c>
      <c r="I47" s="646">
        <f t="shared" si="7"/>
        <v>8.6973800000000011E-3</v>
      </c>
      <c r="J47" s="646">
        <f t="shared" si="6"/>
        <v>8.6973800000000011E-3</v>
      </c>
      <c r="M47">
        <v>0.01</v>
      </c>
    </row>
    <row r="48" spans="1:13" ht="26.25" customHeight="1">
      <c r="A48" s="642" t="s">
        <v>1526</v>
      </c>
      <c r="B48" s="643">
        <v>43472</v>
      </c>
      <c r="C48" s="642" t="s">
        <v>116</v>
      </c>
      <c r="D48" s="642" t="s">
        <v>1578</v>
      </c>
      <c r="E48" s="1060" t="s">
        <v>1538</v>
      </c>
      <c r="F48" s="1056"/>
      <c r="G48" s="644" t="s">
        <v>1522</v>
      </c>
      <c r="H48" s="645">
        <v>1</v>
      </c>
      <c r="I48" s="646">
        <f t="shared" si="7"/>
        <v>0.74797468</v>
      </c>
      <c r="J48" s="646">
        <f t="shared" si="6"/>
        <v>0.74797468</v>
      </c>
      <c r="M48">
        <v>0.86</v>
      </c>
    </row>
    <row r="49" spans="1:13" ht="25.5">
      <c r="A49" s="642" t="s">
        <v>1526</v>
      </c>
      <c r="B49" s="643">
        <v>43496</v>
      </c>
      <c r="C49" s="642" t="s">
        <v>116</v>
      </c>
      <c r="D49" s="642" t="s">
        <v>1579</v>
      </c>
      <c r="E49" s="1060" t="s">
        <v>1538</v>
      </c>
      <c r="F49" s="1056"/>
      <c r="G49" s="644" t="s">
        <v>1522</v>
      </c>
      <c r="H49" s="645">
        <v>1</v>
      </c>
      <c r="I49" s="646">
        <f t="shared" si="7"/>
        <v>0.99150131999999991</v>
      </c>
      <c r="J49" s="646">
        <f t="shared" si="6"/>
        <v>0.99150131999999991</v>
      </c>
      <c r="M49">
        <v>1.1399999999999999</v>
      </c>
    </row>
    <row r="50" spans="1:13" ht="15.75" customHeight="1">
      <c r="A50" s="648"/>
      <c r="B50" s="648"/>
      <c r="C50" s="648"/>
      <c r="D50" s="648"/>
      <c r="E50" s="648" t="s">
        <v>1541</v>
      </c>
      <c r="F50" s="649"/>
      <c r="G50" s="648" t="s">
        <v>1542</v>
      </c>
      <c r="H50" s="649">
        <v>0</v>
      </c>
      <c r="I50" s="648" t="s">
        <v>1543</v>
      </c>
      <c r="J50" s="649"/>
      <c r="M50" t="s">
        <v>1543</v>
      </c>
    </row>
    <row r="51" spans="1:13">
      <c r="A51" s="648"/>
      <c r="B51" s="648"/>
      <c r="C51" s="648"/>
      <c r="D51" s="648"/>
      <c r="E51" s="648" t="s">
        <v>1544</v>
      </c>
      <c r="F51" s="649">
        <v>0</v>
      </c>
      <c r="G51" s="648"/>
      <c r="H51" s="1057" t="s">
        <v>1545</v>
      </c>
      <c r="I51" s="1058"/>
      <c r="J51" s="649">
        <f>J41</f>
        <v>20.334474440000001</v>
      </c>
    </row>
    <row r="52" spans="1:13">
      <c r="A52" s="651"/>
      <c r="B52" s="651"/>
      <c r="C52" s="651"/>
      <c r="D52" s="651"/>
      <c r="E52" s="651"/>
      <c r="F52" s="652"/>
      <c r="G52" s="651"/>
      <c r="H52" s="651"/>
      <c r="I52" s="651"/>
      <c r="J52" s="652"/>
    </row>
    <row r="53" spans="1:13" ht="1.5" customHeight="1">
      <c r="A53" s="650"/>
      <c r="B53" s="650"/>
      <c r="C53" s="650"/>
      <c r="D53" s="650"/>
      <c r="E53" s="650"/>
      <c r="F53" s="650"/>
      <c r="G53" s="650"/>
      <c r="H53" s="650"/>
      <c r="I53" s="650"/>
      <c r="J53" s="650"/>
    </row>
    <row r="54" spans="1:13" ht="18" customHeight="1">
      <c r="A54" s="629" t="s">
        <v>1580</v>
      </c>
      <c r="B54" s="630" t="s">
        <v>1510</v>
      </c>
      <c r="C54" s="629" t="s">
        <v>1511</v>
      </c>
      <c r="D54" s="629" t="s">
        <v>1512</v>
      </c>
      <c r="E54" s="1055" t="s">
        <v>1513</v>
      </c>
      <c r="F54" s="1056"/>
      <c r="G54" s="631" t="s">
        <v>1514</v>
      </c>
      <c r="H54" s="630" t="s">
        <v>1515</v>
      </c>
      <c r="I54" s="630" t="s">
        <v>1516</v>
      </c>
      <c r="J54" s="630" t="s">
        <v>1517</v>
      </c>
      <c r="M54" t="s">
        <v>1516</v>
      </c>
    </row>
    <row r="55" spans="1:13" ht="24" customHeight="1">
      <c r="A55" s="632" t="s">
        <v>1518</v>
      </c>
      <c r="B55" s="633" t="s">
        <v>1581</v>
      </c>
      <c r="C55" s="632" t="s">
        <v>116</v>
      </c>
      <c r="D55" s="632" t="s">
        <v>1582</v>
      </c>
      <c r="E55" s="1061" t="s">
        <v>1583</v>
      </c>
      <c r="F55" s="1056"/>
      <c r="G55" s="634" t="s">
        <v>1584</v>
      </c>
      <c r="H55" s="635">
        <v>1</v>
      </c>
      <c r="I55" s="636">
        <f>SUM(J56:J64)</f>
        <v>90.635925171887408</v>
      </c>
      <c r="J55" s="636">
        <f t="shared" ref="J55:J64" si="8">I55*H55</f>
        <v>90.635925171887408</v>
      </c>
      <c r="M55">
        <v>104.21060729999999</v>
      </c>
    </row>
    <row r="56" spans="1:13" ht="39" customHeight="1">
      <c r="A56" s="637" t="s">
        <v>1523</v>
      </c>
      <c r="B56" s="638" t="s">
        <v>1585</v>
      </c>
      <c r="C56" s="637" t="s">
        <v>116</v>
      </c>
      <c r="D56" s="637" t="s">
        <v>1586</v>
      </c>
      <c r="E56" s="1059" t="s">
        <v>1521</v>
      </c>
      <c r="F56" s="1056"/>
      <c r="G56" s="639" t="s">
        <v>1522</v>
      </c>
      <c r="H56" s="640">
        <v>0.20419999999999999</v>
      </c>
      <c r="I56" s="641">
        <f t="shared" ref="I56:I64" si="9">M56-M56*$M$2</f>
        <v>15.57700758</v>
      </c>
      <c r="J56" s="641">
        <f t="shared" si="8"/>
        <v>3.1808249478359998</v>
      </c>
      <c r="M56">
        <v>17.91</v>
      </c>
    </row>
    <row r="57" spans="1:13" ht="39" customHeight="1">
      <c r="A57" s="637" t="s">
        <v>1523</v>
      </c>
      <c r="B57" s="638" t="s">
        <v>1587</v>
      </c>
      <c r="C57" s="637" t="s">
        <v>116</v>
      </c>
      <c r="D57" s="637" t="s">
        <v>1588</v>
      </c>
      <c r="E57" s="1059" t="s">
        <v>1521</v>
      </c>
      <c r="F57" s="1056"/>
      <c r="G57" s="639" t="s">
        <v>1522</v>
      </c>
      <c r="H57" s="640">
        <v>0.61270000000000002</v>
      </c>
      <c r="I57" s="641">
        <f t="shared" si="9"/>
        <v>19.673473560000001</v>
      </c>
      <c r="J57" s="641">
        <f t="shared" si="8"/>
        <v>12.053937250212002</v>
      </c>
      <c r="M57">
        <v>22.62</v>
      </c>
    </row>
    <row r="58" spans="1:13" ht="39" customHeight="1">
      <c r="A58" s="637" t="s">
        <v>1523</v>
      </c>
      <c r="B58" s="638" t="s">
        <v>1589</v>
      </c>
      <c r="C58" s="637" t="s">
        <v>116</v>
      </c>
      <c r="D58" s="637" t="s">
        <v>1590</v>
      </c>
      <c r="E58" s="1059" t="s">
        <v>1591</v>
      </c>
      <c r="F58" s="1056"/>
      <c r="G58" s="639" t="s">
        <v>1592</v>
      </c>
      <c r="H58" s="640">
        <v>4.4000000000000003E-3</v>
      </c>
      <c r="I58" s="641">
        <f t="shared" si="9"/>
        <v>19.499525960000003</v>
      </c>
      <c r="J58" s="641">
        <f t="shared" si="8"/>
        <v>8.5797914224000016E-2</v>
      </c>
      <c r="M58">
        <v>22.42</v>
      </c>
    </row>
    <row r="59" spans="1:13" ht="24" customHeight="1">
      <c r="A59" s="637" t="s">
        <v>1523</v>
      </c>
      <c r="B59" s="638" t="s">
        <v>1593</v>
      </c>
      <c r="C59" s="637" t="s">
        <v>116</v>
      </c>
      <c r="D59" s="637" t="s">
        <v>1594</v>
      </c>
      <c r="E59" s="1059" t="s">
        <v>1591</v>
      </c>
      <c r="F59" s="1056"/>
      <c r="G59" s="639" t="s">
        <v>1595</v>
      </c>
      <c r="H59" s="640">
        <v>1.9099999999999999E-2</v>
      </c>
      <c r="I59" s="641">
        <f t="shared" si="9"/>
        <v>18.58630106</v>
      </c>
      <c r="J59" s="641">
        <f t="shared" si="8"/>
        <v>0.35499835024599996</v>
      </c>
      <c r="M59">
        <v>21.37</v>
      </c>
    </row>
    <row r="60" spans="1:13" ht="25.5" customHeight="1">
      <c r="A60" s="637" t="s">
        <v>1523</v>
      </c>
      <c r="B60" s="638" t="s">
        <v>1596</v>
      </c>
      <c r="C60" s="637" t="s">
        <v>116</v>
      </c>
      <c r="D60" s="637" t="s">
        <v>1597</v>
      </c>
      <c r="E60" s="1059" t="s">
        <v>1598</v>
      </c>
      <c r="F60" s="1056"/>
      <c r="G60" s="639" t="s">
        <v>1599</v>
      </c>
      <c r="H60" s="640">
        <v>1.5E-3</v>
      </c>
      <c r="I60" s="641">
        <f t="shared" si="9"/>
        <v>376.56176447999997</v>
      </c>
      <c r="J60" s="641">
        <f t="shared" si="8"/>
        <v>0.56484264671999995</v>
      </c>
      <c r="M60">
        <v>432.96</v>
      </c>
    </row>
    <row r="61" spans="1:13" ht="25.5" customHeight="1">
      <c r="A61" s="642" t="s">
        <v>1526</v>
      </c>
      <c r="B61" s="643" t="s">
        <v>1600</v>
      </c>
      <c r="C61" s="642" t="s">
        <v>116</v>
      </c>
      <c r="D61" s="642" t="s">
        <v>1601</v>
      </c>
      <c r="E61" s="1060" t="s">
        <v>1602</v>
      </c>
      <c r="F61" s="1056"/>
      <c r="G61" s="644" t="s">
        <v>164</v>
      </c>
      <c r="H61" s="645">
        <v>1.6922999999999999</v>
      </c>
      <c r="I61" s="646">
        <f t="shared" si="9"/>
        <v>21.186817680000001</v>
      </c>
      <c r="J61" s="646">
        <f t="shared" si="8"/>
        <v>35.854451559863996</v>
      </c>
      <c r="M61">
        <v>24.36</v>
      </c>
    </row>
    <row r="62" spans="1:13" ht="39" customHeight="1">
      <c r="A62" s="642" t="s">
        <v>1526</v>
      </c>
      <c r="B62" s="643" t="s">
        <v>1603</v>
      </c>
      <c r="C62" s="642" t="s">
        <v>116</v>
      </c>
      <c r="D62" s="642" t="s">
        <v>1604</v>
      </c>
      <c r="E62" s="1060" t="s">
        <v>1602</v>
      </c>
      <c r="F62" s="1056"/>
      <c r="G62" s="644" t="s">
        <v>164</v>
      </c>
      <c r="H62" s="645">
        <v>1.2273000000000001</v>
      </c>
      <c r="I62" s="646">
        <f t="shared" si="9"/>
        <v>17.85572114</v>
      </c>
      <c r="J62" s="646">
        <f t="shared" si="8"/>
        <v>21.914326555122003</v>
      </c>
      <c r="M62">
        <v>20.53</v>
      </c>
    </row>
    <row r="63" spans="1:13" ht="25.5" customHeight="1">
      <c r="A63" s="642" t="s">
        <v>1526</v>
      </c>
      <c r="B63" s="643" t="s">
        <v>1605</v>
      </c>
      <c r="C63" s="642" t="s">
        <v>116</v>
      </c>
      <c r="D63" s="642" t="s">
        <v>1606</v>
      </c>
      <c r="E63" s="1060" t="s">
        <v>1602</v>
      </c>
      <c r="F63" s="1056"/>
      <c r="G63" s="644" t="s">
        <v>1607</v>
      </c>
      <c r="H63" s="645">
        <v>4.2799999999999998E-2</v>
      </c>
      <c r="I63" s="646">
        <f t="shared" si="9"/>
        <v>18.264498</v>
      </c>
      <c r="J63" s="646">
        <f t="shared" si="8"/>
        <v>0.7817205143999999</v>
      </c>
      <c r="M63">
        <v>21</v>
      </c>
    </row>
    <row r="64" spans="1:13" ht="25.5" customHeight="1">
      <c r="A64" s="642" t="s">
        <v>1526</v>
      </c>
      <c r="B64" s="643" t="s">
        <v>1608</v>
      </c>
      <c r="C64" s="642" t="s">
        <v>116</v>
      </c>
      <c r="D64" s="642" t="s">
        <v>1609</v>
      </c>
      <c r="E64" s="1060" t="s">
        <v>1602</v>
      </c>
      <c r="F64" s="1056"/>
      <c r="G64" s="644" t="s">
        <v>1584</v>
      </c>
      <c r="H64" s="645">
        <v>1.050038</v>
      </c>
      <c r="I64" s="646">
        <f t="shared" si="9"/>
        <v>15.089954300000002</v>
      </c>
      <c r="J64" s="646">
        <f t="shared" si="8"/>
        <v>15.845025433263404</v>
      </c>
      <c r="M64">
        <v>17.350000000000001</v>
      </c>
    </row>
    <row r="65" spans="1:13" ht="15.75" customHeight="1">
      <c r="A65" s="648"/>
      <c r="B65" s="648"/>
      <c r="C65" s="648"/>
      <c r="D65" s="648"/>
      <c r="E65" s="648" t="s">
        <v>1541</v>
      </c>
      <c r="F65" s="649"/>
      <c r="G65" s="648" t="s">
        <v>1542</v>
      </c>
      <c r="H65" s="649">
        <v>0</v>
      </c>
      <c r="I65" s="648" t="s">
        <v>1543</v>
      </c>
      <c r="J65" s="649"/>
      <c r="M65" t="s">
        <v>1543</v>
      </c>
    </row>
    <row r="66" spans="1:13">
      <c r="A66" s="648"/>
      <c r="B66" s="648"/>
      <c r="C66" s="648"/>
      <c r="D66" s="648"/>
      <c r="E66" s="648" t="s">
        <v>1544</v>
      </c>
      <c r="F66" s="649">
        <v>0</v>
      </c>
      <c r="G66" s="648"/>
      <c r="H66" s="1057" t="s">
        <v>1545</v>
      </c>
      <c r="I66" s="1058"/>
      <c r="J66" s="649">
        <f>J55</f>
        <v>90.635925171887408</v>
      </c>
    </row>
    <row r="67" spans="1:13">
      <c r="A67" s="651"/>
      <c r="B67" s="651"/>
      <c r="C67" s="651"/>
      <c r="D67" s="651"/>
      <c r="E67" s="651"/>
      <c r="F67" s="652"/>
      <c r="G67" s="651"/>
      <c r="H67" s="651"/>
      <c r="I67" s="651"/>
      <c r="J67" s="652"/>
    </row>
    <row r="68" spans="1:13" ht="1.5" customHeight="1">
      <c r="A68" s="650"/>
      <c r="B68" s="650"/>
      <c r="C68" s="650"/>
      <c r="D68" s="650"/>
      <c r="E68" s="650"/>
      <c r="F68" s="650"/>
      <c r="G68" s="650"/>
      <c r="H68" s="650"/>
      <c r="I68" s="650"/>
      <c r="J68" s="650"/>
    </row>
    <row r="69" spans="1:13">
      <c r="A69" s="629"/>
      <c r="B69" s="630" t="s">
        <v>1510</v>
      </c>
      <c r="C69" s="629" t="s">
        <v>1511</v>
      </c>
      <c r="D69" s="629" t="s">
        <v>1512</v>
      </c>
      <c r="E69" s="1055" t="s">
        <v>1513</v>
      </c>
      <c r="F69" s="1056"/>
      <c r="G69" s="631" t="s">
        <v>1514</v>
      </c>
      <c r="H69" s="630" t="s">
        <v>1515</v>
      </c>
      <c r="I69" s="630" t="s">
        <v>1516</v>
      </c>
      <c r="J69" s="630" t="s">
        <v>1517</v>
      </c>
      <c r="M69" t="s">
        <v>1516</v>
      </c>
    </row>
    <row r="70" spans="1:13">
      <c r="A70" s="632" t="s">
        <v>1518</v>
      </c>
      <c r="B70" s="633">
        <v>98459</v>
      </c>
      <c r="C70" s="632" t="s">
        <v>116</v>
      </c>
      <c r="D70" s="632" t="s">
        <v>1610</v>
      </c>
      <c r="E70" s="1061" t="s">
        <v>1583</v>
      </c>
      <c r="F70" s="1056"/>
      <c r="G70" s="634" t="s">
        <v>1584</v>
      </c>
      <c r="H70" s="635">
        <v>1</v>
      </c>
      <c r="I70" s="636">
        <f>SUM(J71:J79)</f>
        <v>86.62</v>
      </c>
      <c r="J70" s="636">
        <f>H70*I70</f>
        <v>86.62</v>
      </c>
      <c r="M70">
        <v>99.59</v>
      </c>
    </row>
    <row r="71" spans="1:13" ht="25.5">
      <c r="A71" s="637" t="s">
        <v>1523</v>
      </c>
      <c r="B71" s="638" t="s">
        <v>1585</v>
      </c>
      <c r="C71" s="637" t="s">
        <v>116</v>
      </c>
      <c r="D71" s="637" t="s">
        <v>1586</v>
      </c>
      <c r="E71" s="1059" t="s">
        <v>1521</v>
      </c>
      <c r="F71" s="1056"/>
      <c r="G71" s="639" t="s">
        <v>1522</v>
      </c>
      <c r="H71" s="640">
        <v>0.18970000000000001</v>
      </c>
      <c r="I71" s="641">
        <f t="shared" ref="I71:I79" si="10">M71-M71*$M$2</f>
        <v>15.57700758</v>
      </c>
      <c r="J71" s="641">
        <f t="shared" ref="J71:J79" si="11">TRUNC(H71*I71,2)</f>
        <v>2.95</v>
      </c>
      <c r="M71">
        <v>17.91</v>
      </c>
    </row>
    <row r="72" spans="1:13" ht="25.5">
      <c r="A72" s="637" t="s">
        <v>1523</v>
      </c>
      <c r="B72" s="638" t="s">
        <v>1587</v>
      </c>
      <c r="C72" s="637" t="s">
        <v>116</v>
      </c>
      <c r="D72" s="637" t="s">
        <v>1588</v>
      </c>
      <c r="E72" s="1059" t="s">
        <v>1521</v>
      </c>
      <c r="F72" s="1056"/>
      <c r="G72" s="639" t="s">
        <v>1522</v>
      </c>
      <c r="H72" s="640">
        <v>0.56910000000000005</v>
      </c>
      <c r="I72" s="641">
        <f t="shared" si="10"/>
        <v>19.673473560000001</v>
      </c>
      <c r="J72" s="641">
        <f t="shared" si="11"/>
        <v>11.19</v>
      </c>
      <c r="M72">
        <v>22.62</v>
      </c>
    </row>
    <row r="73" spans="1:13" ht="25.5">
      <c r="A73" s="637" t="s">
        <v>1523</v>
      </c>
      <c r="B73" s="638" t="s">
        <v>1589</v>
      </c>
      <c r="C73" s="637" t="s">
        <v>116</v>
      </c>
      <c r="D73" s="637" t="s">
        <v>1590</v>
      </c>
      <c r="E73" s="1059" t="s">
        <v>1591</v>
      </c>
      <c r="F73" s="1056"/>
      <c r="G73" s="639" t="s">
        <v>1592</v>
      </c>
      <c r="H73" s="640">
        <v>4.4000000000000003E-3</v>
      </c>
      <c r="I73" s="641">
        <f t="shared" si="10"/>
        <v>19.499525960000003</v>
      </c>
      <c r="J73" s="641">
        <f t="shared" si="11"/>
        <v>0.08</v>
      </c>
      <c r="M73">
        <v>22.42</v>
      </c>
    </row>
    <row r="74" spans="1:13" ht="25.5">
      <c r="A74" s="637" t="s">
        <v>1523</v>
      </c>
      <c r="B74" s="638" t="s">
        <v>1593</v>
      </c>
      <c r="C74" s="637" t="s">
        <v>116</v>
      </c>
      <c r="D74" s="637" t="s">
        <v>1594</v>
      </c>
      <c r="E74" s="1059" t="s">
        <v>1591</v>
      </c>
      <c r="F74" s="1056"/>
      <c r="G74" s="639" t="s">
        <v>1595</v>
      </c>
      <c r="H74" s="640">
        <v>1.9099999999999999E-2</v>
      </c>
      <c r="I74" s="641">
        <f t="shared" si="10"/>
        <v>18.58630106</v>
      </c>
      <c r="J74" s="641">
        <f t="shared" si="11"/>
        <v>0.35</v>
      </c>
      <c r="M74">
        <v>21.37</v>
      </c>
    </row>
    <row r="75" spans="1:13" ht="25.5">
      <c r="A75" s="637" t="s">
        <v>1523</v>
      </c>
      <c r="B75" s="638" t="s">
        <v>1596</v>
      </c>
      <c r="C75" s="637" t="s">
        <v>116</v>
      </c>
      <c r="D75" s="637" t="s">
        <v>1597</v>
      </c>
      <c r="E75" s="1059" t="s">
        <v>1598</v>
      </c>
      <c r="F75" s="1056"/>
      <c r="G75" s="639" t="s">
        <v>1599</v>
      </c>
      <c r="H75" s="640">
        <v>1.1999999999999999E-3</v>
      </c>
      <c r="I75" s="641">
        <f t="shared" si="10"/>
        <v>376.56176447999997</v>
      </c>
      <c r="J75" s="641">
        <f t="shared" si="11"/>
        <v>0.45</v>
      </c>
      <c r="M75">
        <v>432.96</v>
      </c>
    </row>
    <row r="76" spans="1:13" ht="25.5">
      <c r="A76" s="642" t="s">
        <v>1526</v>
      </c>
      <c r="B76" s="643" t="s">
        <v>1600</v>
      </c>
      <c r="C76" s="642" t="s">
        <v>116</v>
      </c>
      <c r="D76" s="642" t="s">
        <v>1601</v>
      </c>
      <c r="E76" s="1060" t="s">
        <v>1602</v>
      </c>
      <c r="F76" s="1056"/>
      <c r="G76" s="644" t="s">
        <v>164</v>
      </c>
      <c r="H76" s="645">
        <v>1</v>
      </c>
      <c r="I76" s="646">
        <f t="shared" si="10"/>
        <v>21.186817680000001</v>
      </c>
      <c r="J76" s="646">
        <f t="shared" si="11"/>
        <v>21.18</v>
      </c>
      <c r="M76">
        <v>24.36</v>
      </c>
    </row>
    <row r="77" spans="1:13" ht="25.5">
      <c r="A77" s="642" t="s">
        <v>1526</v>
      </c>
      <c r="B77" s="643" t="s">
        <v>1603</v>
      </c>
      <c r="C77" s="642" t="s">
        <v>116</v>
      </c>
      <c r="D77" s="642" t="s">
        <v>1604</v>
      </c>
      <c r="E77" s="1060" t="s">
        <v>1602</v>
      </c>
      <c r="F77" s="1056"/>
      <c r="G77" s="644" t="s">
        <v>164</v>
      </c>
      <c r="H77" s="645">
        <v>1.2273000000000001</v>
      </c>
      <c r="I77" s="646">
        <f t="shared" si="10"/>
        <v>17.85572114</v>
      </c>
      <c r="J77" s="646">
        <f t="shared" si="11"/>
        <v>21.91</v>
      </c>
      <c r="M77">
        <v>20.53</v>
      </c>
    </row>
    <row r="78" spans="1:13">
      <c r="A78" s="642" t="s">
        <v>1526</v>
      </c>
      <c r="B78" s="643" t="s">
        <v>1605</v>
      </c>
      <c r="C78" s="642" t="s">
        <v>116</v>
      </c>
      <c r="D78" s="642" t="s">
        <v>1606</v>
      </c>
      <c r="E78" s="1060" t="s">
        <v>1602</v>
      </c>
      <c r="F78" s="1056"/>
      <c r="G78" s="644" t="s">
        <v>1607</v>
      </c>
      <c r="H78" s="645">
        <v>4.2799999999999998E-2</v>
      </c>
      <c r="I78" s="646">
        <f t="shared" si="10"/>
        <v>18.264498</v>
      </c>
      <c r="J78" s="646">
        <f t="shared" si="11"/>
        <v>0.78</v>
      </c>
      <c r="M78">
        <v>21</v>
      </c>
    </row>
    <row r="79" spans="1:13" ht="25.5">
      <c r="A79" s="642" t="s">
        <v>1526</v>
      </c>
      <c r="B79" s="643">
        <v>7243</v>
      </c>
      <c r="C79" s="642" t="s">
        <v>116</v>
      </c>
      <c r="D79" s="642" t="s">
        <v>1611</v>
      </c>
      <c r="E79" s="1060" t="s">
        <v>1602</v>
      </c>
      <c r="F79" s="1056"/>
      <c r="G79" s="644" t="s">
        <v>1584</v>
      </c>
      <c r="H79" s="645">
        <v>0.58530000000000004</v>
      </c>
      <c r="I79" s="646">
        <f t="shared" si="10"/>
        <v>47.392023620000003</v>
      </c>
      <c r="J79" s="646">
        <f t="shared" si="11"/>
        <v>27.73</v>
      </c>
      <c r="M79">
        <v>54.49</v>
      </c>
    </row>
    <row r="80" spans="1:13" ht="25.5">
      <c r="A80" s="648"/>
      <c r="B80" s="648"/>
      <c r="C80" s="648"/>
      <c r="D80" s="648"/>
      <c r="E80" s="648" t="s">
        <v>1541</v>
      </c>
      <c r="F80" s="649"/>
      <c r="G80" s="648" t="s">
        <v>1542</v>
      </c>
      <c r="H80" s="649">
        <v>0</v>
      </c>
      <c r="I80" s="648" t="s">
        <v>1543</v>
      </c>
      <c r="J80" s="649"/>
      <c r="M80" t="s">
        <v>1543</v>
      </c>
    </row>
    <row r="81" spans="1:13">
      <c r="A81" s="648"/>
      <c r="B81" s="648"/>
      <c r="C81" s="648"/>
      <c r="D81" s="648"/>
      <c r="E81" s="648" t="s">
        <v>1544</v>
      </c>
      <c r="F81" s="649">
        <v>0</v>
      </c>
      <c r="G81" s="648"/>
      <c r="H81" s="1057" t="s">
        <v>1545</v>
      </c>
      <c r="I81" s="1058"/>
      <c r="J81" s="649">
        <f>J70*(1+F81)</f>
        <v>86.62</v>
      </c>
    </row>
    <row r="82" spans="1:13">
      <c r="A82" s="651"/>
      <c r="B82" s="651"/>
      <c r="C82" s="651"/>
      <c r="D82" s="651"/>
      <c r="E82" s="651"/>
      <c r="F82" s="652"/>
      <c r="G82" s="651"/>
      <c r="H82" s="651"/>
      <c r="I82" s="651"/>
      <c r="J82" s="652"/>
    </row>
    <row r="83" spans="1:13" ht="1.5" customHeight="1">
      <c r="A83" s="650"/>
      <c r="B83" s="650"/>
      <c r="C83" s="650"/>
      <c r="D83" s="650"/>
      <c r="E83" s="650"/>
      <c r="F83" s="650"/>
      <c r="G83" s="650"/>
      <c r="H83" s="650"/>
      <c r="I83" s="650"/>
      <c r="J83" s="650"/>
    </row>
    <row r="84" spans="1:13" ht="15.75">
      <c r="A84" s="654" t="s">
        <v>962</v>
      </c>
      <c r="B84" s="630" t="s">
        <v>1510</v>
      </c>
      <c r="C84" s="629" t="s">
        <v>1511</v>
      </c>
      <c r="D84" s="629" t="s">
        <v>1512</v>
      </c>
      <c r="E84" s="1055" t="s">
        <v>1513</v>
      </c>
      <c r="F84" s="1056"/>
      <c r="G84" s="631" t="s">
        <v>1514</v>
      </c>
      <c r="H84" s="630" t="s">
        <v>1515</v>
      </c>
      <c r="I84" s="630" t="s">
        <v>1516</v>
      </c>
      <c r="J84" s="630" t="s">
        <v>1517</v>
      </c>
      <c r="M84" t="s">
        <v>1516</v>
      </c>
    </row>
    <row r="85" spans="1:13" ht="25.5" customHeight="1">
      <c r="A85" s="632" t="s">
        <v>1518</v>
      </c>
      <c r="B85" s="633" t="s">
        <v>1612</v>
      </c>
      <c r="C85" s="632" t="s">
        <v>116</v>
      </c>
      <c r="D85" s="632" t="s">
        <v>963</v>
      </c>
      <c r="E85" s="1061" t="s">
        <v>1613</v>
      </c>
      <c r="F85" s="1056"/>
      <c r="G85" s="634" t="s">
        <v>1599</v>
      </c>
      <c r="H85" s="635">
        <v>1</v>
      </c>
      <c r="I85" s="636">
        <f>SUM(J86:J87)</f>
        <v>41.393962476800006</v>
      </c>
      <c r="J85" s="636">
        <f t="shared" ref="J85:J87" si="12">H85*I85</f>
        <v>41.393962476800006</v>
      </c>
      <c r="M85">
        <v>47.593600000000009</v>
      </c>
    </row>
    <row r="86" spans="1:13" ht="24" customHeight="1">
      <c r="A86" s="637" t="s">
        <v>1523</v>
      </c>
      <c r="B86" s="638" t="s">
        <v>1614</v>
      </c>
      <c r="C86" s="637" t="s">
        <v>116</v>
      </c>
      <c r="D86" s="637" t="s">
        <v>1615</v>
      </c>
      <c r="E86" s="1059" t="s">
        <v>1521</v>
      </c>
      <c r="F86" s="1056"/>
      <c r="G86" s="639" t="s">
        <v>1522</v>
      </c>
      <c r="H86" s="640">
        <v>0.22500000000000001</v>
      </c>
      <c r="I86" s="641">
        <f t="shared" ref="I86:I87" si="13">M86-M86*$M$2</f>
        <v>19.969184480000003</v>
      </c>
      <c r="J86" s="641">
        <f t="shared" si="12"/>
        <v>4.493066508000001</v>
      </c>
      <c r="M86">
        <v>22.96</v>
      </c>
    </row>
    <row r="87" spans="1:13" ht="24" customHeight="1">
      <c r="A87" s="637" t="s">
        <v>1523</v>
      </c>
      <c r="B87" s="638" t="s">
        <v>1616</v>
      </c>
      <c r="C87" s="637" t="s">
        <v>116</v>
      </c>
      <c r="D87" s="637" t="s">
        <v>1617</v>
      </c>
      <c r="E87" s="1059" t="s">
        <v>1521</v>
      </c>
      <c r="F87" s="1056"/>
      <c r="G87" s="639" t="s">
        <v>1522</v>
      </c>
      <c r="H87" s="640">
        <v>2.3248000000000002</v>
      </c>
      <c r="I87" s="641">
        <f t="shared" si="13"/>
        <v>15.872718500000001</v>
      </c>
      <c r="J87" s="641">
        <f t="shared" si="12"/>
        <v>36.900895968800008</v>
      </c>
      <c r="M87">
        <v>18.25</v>
      </c>
    </row>
    <row r="88" spans="1:13" ht="15.75" customHeight="1">
      <c r="A88" s="648"/>
      <c r="B88" s="648"/>
      <c r="C88" s="648"/>
      <c r="D88" s="648"/>
      <c r="E88" s="648" t="s">
        <v>1541</v>
      </c>
      <c r="F88" s="649"/>
      <c r="G88" s="648" t="s">
        <v>1542</v>
      </c>
      <c r="H88" s="649">
        <v>0</v>
      </c>
      <c r="I88" s="648" t="s">
        <v>1543</v>
      </c>
      <c r="J88" s="649"/>
      <c r="M88" t="s">
        <v>1543</v>
      </c>
    </row>
    <row r="89" spans="1:13" ht="15.75" customHeight="1">
      <c r="A89" s="648"/>
      <c r="B89" s="648"/>
      <c r="C89" s="648"/>
      <c r="D89" s="648"/>
      <c r="E89" s="648" t="s">
        <v>1544</v>
      </c>
      <c r="F89" s="649">
        <v>0</v>
      </c>
      <c r="G89" s="648"/>
      <c r="H89" s="1057" t="s">
        <v>1545</v>
      </c>
      <c r="I89" s="1058"/>
      <c r="J89" s="649">
        <f>I85</f>
        <v>41.393962476800006</v>
      </c>
    </row>
    <row r="90" spans="1:13" ht="0.75" customHeight="1">
      <c r="A90" s="650"/>
      <c r="B90" s="650"/>
      <c r="C90" s="650"/>
      <c r="D90" s="650"/>
      <c r="E90" s="650"/>
      <c r="F90" s="650"/>
      <c r="G90" s="650"/>
      <c r="H90" s="650"/>
      <c r="I90" s="650"/>
      <c r="J90" s="650"/>
    </row>
    <row r="91" spans="1:13" ht="18" customHeight="1">
      <c r="A91" s="654" t="s">
        <v>968</v>
      </c>
      <c r="B91" s="630" t="s">
        <v>1510</v>
      </c>
      <c r="C91" s="629" t="s">
        <v>1511</v>
      </c>
      <c r="D91" s="629" t="s">
        <v>1512</v>
      </c>
      <c r="E91" s="1055" t="s">
        <v>1513</v>
      </c>
      <c r="F91" s="1056"/>
      <c r="G91" s="631" t="s">
        <v>1514</v>
      </c>
      <c r="H91" s="630" t="s">
        <v>1515</v>
      </c>
      <c r="I91" s="630" t="s">
        <v>1516</v>
      </c>
      <c r="J91" s="630" t="s">
        <v>1517</v>
      </c>
      <c r="M91" t="s">
        <v>1516</v>
      </c>
    </row>
    <row r="92" spans="1:13" ht="25.5" customHeight="1">
      <c r="A92" s="632" t="s">
        <v>1518</v>
      </c>
      <c r="B92" s="633">
        <v>97627</v>
      </c>
      <c r="C92" s="632" t="s">
        <v>116</v>
      </c>
      <c r="D92" s="632" t="s">
        <v>969</v>
      </c>
      <c r="E92" s="1061" t="s">
        <v>1613</v>
      </c>
      <c r="F92" s="1056"/>
      <c r="G92" s="634" t="s">
        <v>1584</v>
      </c>
      <c r="H92" s="635">
        <v>1</v>
      </c>
      <c r="I92" s="636">
        <f>SUM(J93:J97)</f>
        <v>212.05957743244599</v>
      </c>
      <c r="J92" s="636">
        <f t="shared" ref="J92:J97" si="14">H92*I92</f>
        <v>212.05957743244599</v>
      </c>
      <c r="M92">
        <v>243.82006699999999</v>
      </c>
    </row>
    <row r="93" spans="1:13" ht="25.5" customHeight="1">
      <c r="A93" s="637" t="s">
        <v>1523</v>
      </c>
      <c r="B93" s="638">
        <v>5795</v>
      </c>
      <c r="C93" s="637" t="s">
        <v>116</v>
      </c>
      <c r="D93" s="637" t="s">
        <v>1618</v>
      </c>
      <c r="E93" s="1059" t="s">
        <v>1591</v>
      </c>
      <c r="F93" s="1056"/>
      <c r="G93" s="639" t="s">
        <v>1592</v>
      </c>
      <c r="H93" s="640">
        <v>3.2467999999999999</v>
      </c>
      <c r="I93" s="641">
        <f t="shared" ref="I93:I97" si="15">M93-M93*$M$2</f>
        <v>17.786142099999999</v>
      </c>
      <c r="J93" s="641">
        <f t="shared" si="14"/>
        <v>57.748046170279999</v>
      </c>
      <c r="M93">
        <v>20.45</v>
      </c>
    </row>
    <row r="94" spans="1:13" ht="25.5" customHeight="1">
      <c r="A94" s="637" t="s">
        <v>1523</v>
      </c>
      <c r="B94" s="638">
        <v>5952</v>
      </c>
      <c r="C94" s="637" t="s">
        <v>116</v>
      </c>
      <c r="D94" s="637" t="s">
        <v>1619</v>
      </c>
      <c r="E94" s="1059" t="s">
        <v>1591</v>
      </c>
      <c r="F94" s="1056"/>
      <c r="G94" s="639" t="s">
        <v>1595</v>
      </c>
      <c r="H94" s="640">
        <v>0.92020000000000002</v>
      </c>
      <c r="I94" s="641">
        <f t="shared" si="15"/>
        <v>16.203218939999999</v>
      </c>
      <c r="J94" s="641">
        <f t="shared" si="14"/>
        <v>14.910202068587999</v>
      </c>
      <c r="M94">
        <v>18.63</v>
      </c>
    </row>
    <row r="95" spans="1:13" ht="25.5" customHeight="1">
      <c r="A95" s="637" t="s">
        <v>1523</v>
      </c>
      <c r="B95" s="638">
        <v>88309</v>
      </c>
      <c r="C95" s="637" t="s">
        <v>116</v>
      </c>
      <c r="D95" s="637" t="s">
        <v>1615</v>
      </c>
      <c r="E95" s="1059" t="s">
        <v>1521</v>
      </c>
      <c r="F95" s="1056"/>
      <c r="G95" s="639" t="s">
        <v>1522</v>
      </c>
      <c r="H95" s="640">
        <v>0.63660000000000005</v>
      </c>
      <c r="I95" s="641">
        <f t="shared" si="15"/>
        <v>19.969184480000003</v>
      </c>
      <c r="J95" s="641">
        <f t="shared" si="14"/>
        <v>12.712382839968003</v>
      </c>
      <c r="M95">
        <v>22.96</v>
      </c>
    </row>
    <row r="96" spans="1:13" ht="24" customHeight="1">
      <c r="A96" s="637" t="s">
        <v>1523</v>
      </c>
      <c r="B96" s="638">
        <v>88316</v>
      </c>
      <c r="C96" s="637" t="s">
        <v>116</v>
      </c>
      <c r="D96" s="637" t="s">
        <v>1617</v>
      </c>
      <c r="E96" s="1059" t="s">
        <v>1521</v>
      </c>
      <c r="F96" s="1056"/>
      <c r="G96" s="639" t="s">
        <v>1522</v>
      </c>
      <c r="H96" s="640">
        <v>6.5785</v>
      </c>
      <c r="I96" s="641">
        <f t="shared" si="15"/>
        <v>15.872718500000001</v>
      </c>
      <c r="J96" s="641">
        <f t="shared" si="14"/>
        <v>104.41867865225001</v>
      </c>
      <c r="M96">
        <v>18.25</v>
      </c>
    </row>
    <row r="97" spans="1:13" ht="24" customHeight="1">
      <c r="A97" s="642" t="s">
        <v>1526</v>
      </c>
      <c r="B97" s="643">
        <v>41954</v>
      </c>
      <c r="C97" s="642" t="s">
        <v>116</v>
      </c>
      <c r="D97" s="642" t="s">
        <v>1620</v>
      </c>
      <c r="E97" s="1060" t="s">
        <v>1602</v>
      </c>
      <c r="F97" s="1056"/>
      <c r="G97" s="644" t="s">
        <v>1607</v>
      </c>
      <c r="H97" s="645">
        <v>0.28349999999999997</v>
      </c>
      <c r="I97" s="646">
        <f t="shared" si="15"/>
        <v>78.55473615999999</v>
      </c>
      <c r="J97" s="646">
        <f t="shared" si="14"/>
        <v>22.270267701359995</v>
      </c>
      <c r="M97">
        <v>90.32</v>
      </c>
    </row>
    <row r="98" spans="1:13" ht="25.5">
      <c r="A98" s="648"/>
      <c r="B98" s="648"/>
      <c r="C98" s="648"/>
      <c r="D98" s="648"/>
      <c r="E98" s="648" t="s">
        <v>1541</v>
      </c>
      <c r="F98" s="649"/>
      <c r="G98" s="648" t="s">
        <v>1542</v>
      </c>
      <c r="H98" s="649">
        <v>0</v>
      </c>
      <c r="I98" s="648" t="s">
        <v>1543</v>
      </c>
      <c r="J98" s="649"/>
      <c r="M98" t="s">
        <v>1543</v>
      </c>
    </row>
    <row r="99" spans="1:13" ht="15.75" customHeight="1">
      <c r="A99" s="648"/>
      <c r="B99" s="648"/>
      <c r="C99" s="648"/>
      <c r="D99" s="648"/>
      <c r="E99" s="648" t="s">
        <v>1544</v>
      </c>
      <c r="F99" s="649">
        <v>0</v>
      </c>
      <c r="G99" s="648"/>
      <c r="H99" s="1057" t="s">
        <v>1545</v>
      </c>
      <c r="I99" s="1058"/>
      <c r="J99" s="649">
        <f>J92</f>
        <v>212.05957743244599</v>
      </c>
    </row>
    <row r="100" spans="1:13" ht="0.75" customHeight="1">
      <c r="A100" s="650"/>
      <c r="B100" s="650"/>
      <c r="C100" s="650"/>
      <c r="D100" s="650"/>
      <c r="E100" s="650"/>
      <c r="F100" s="650"/>
      <c r="G100" s="650"/>
      <c r="H100" s="650"/>
      <c r="I100" s="650"/>
      <c r="J100" s="650"/>
    </row>
    <row r="101" spans="1:13" ht="18" customHeight="1">
      <c r="A101" s="654" t="s">
        <v>971</v>
      </c>
      <c r="B101" s="630" t="s">
        <v>1510</v>
      </c>
      <c r="C101" s="629" t="s">
        <v>1511</v>
      </c>
      <c r="D101" s="629" t="s">
        <v>1512</v>
      </c>
      <c r="E101" s="1055" t="s">
        <v>1513</v>
      </c>
      <c r="F101" s="1056"/>
      <c r="G101" s="631" t="s">
        <v>1514</v>
      </c>
      <c r="H101" s="630" t="s">
        <v>1515</v>
      </c>
      <c r="I101" s="630" t="s">
        <v>1516</v>
      </c>
      <c r="J101" s="630" t="s">
        <v>1517</v>
      </c>
      <c r="M101" t="s">
        <v>1516</v>
      </c>
    </row>
    <row r="102" spans="1:13" ht="39" customHeight="1">
      <c r="A102" s="632" t="s">
        <v>1518</v>
      </c>
      <c r="B102" s="633">
        <v>97633</v>
      </c>
      <c r="C102" s="632" t="s">
        <v>116</v>
      </c>
      <c r="D102" s="632" t="s">
        <v>1621</v>
      </c>
      <c r="E102" s="1061" t="s">
        <v>1613</v>
      </c>
      <c r="F102" s="1056"/>
      <c r="G102" s="634" t="s">
        <v>1584</v>
      </c>
      <c r="H102" s="635">
        <v>1</v>
      </c>
      <c r="I102" s="636">
        <f>SUM(J103:J105)</f>
        <v>16.491908465126002</v>
      </c>
      <c r="J102" s="636">
        <f t="shared" ref="J102:J104" si="16">H102*I102</f>
        <v>16.491908465126002</v>
      </c>
      <c r="M102">
        <v>18.961926999999999</v>
      </c>
    </row>
    <row r="103" spans="1:13" ht="25.5" customHeight="1">
      <c r="A103" s="637" t="s">
        <v>1523</v>
      </c>
      <c r="B103" s="638" t="s">
        <v>1622</v>
      </c>
      <c r="C103" s="637" t="s">
        <v>116</v>
      </c>
      <c r="D103" s="637" t="s">
        <v>1623</v>
      </c>
      <c r="E103" s="1059" t="s">
        <v>1521</v>
      </c>
      <c r="F103" s="1056"/>
      <c r="G103" s="639" t="s">
        <v>1522</v>
      </c>
      <c r="H103" s="640">
        <v>0.25530000000000003</v>
      </c>
      <c r="I103" s="641">
        <f t="shared" ref="I103:I104" si="17">M103-M103*$M$2</f>
        <v>19.864815920000002</v>
      </c>
      <c r="J103" s="641">
        <f t="shared" si="16"/>
        <v>5.0714875043760008</v>
      </c>
      <c r="M103">
        <v>22.84</v>
      </c>
    </row>
    <row r="104" spans="1:13" ht="24" customHeight="1">
      <c r="A104" s="637" t="s">
        <v>1523</v>
      </c>
      <c r="B104" s="638" t="s">
        <v>1616</v>
      </c>
      <c r="C104" s="637" t="s">
        <v>116</v>
      </c>
      <c r="D104" s="637" t="s">
        <v>1617</v>
      </c>
      <c r="E104" s="1059" t="s">
        <v>1521</v>
      </c>
      <c r="F104" s="1056"/>
      <c r="G104" s="639" t="s">
        <v>1522</v>
      </c>
      <c r="H104" s="640">
        <v>0.71950000000000003</v>
      </c>
      <c r="I104" s="641">
        <f t="shared" si="17"/>
        <v>15.872718500000001</v>
      </c>
      <c r="J104" s="641">
        <f t="shared" si="16"/>
        <v>11.420420960750002</v>
      </c>
      <c r="M104">
        <v>18.25</v>
      </c>
    </row>
    <row r="105" spans="1:13" ht="25.5">
      <c r="A105" s="648"/>
      <c r="B105" s="648"/>
      <c r="C105" s="648"/>
      <c r="D105" s="648"/>
      <c r="E105" s="648" t="s">
        <v>1541</v>
      </c>
      <c r="F105" s="649"/>
      <c r="G105" s="648" t="s">
        <v>1542</v>
      </c>
      <c r="H105" s="649">
        <v>0</v>
      </c>
      <c r="I105" s="648" t="s">
        <v>1543</v>
      </c>
      <c r="J105" s="649"/>
      <c r="M105" t="s">
        <v>1543</v>
      </c>
    </row>
    <row r="106" spans="1:13" ht="15.75" customHeight="1">
      <c r="A106" s="648"/>
      <c r="B106" s="648"/>
      <c r="C106" s="648"/>
      <c r="D106" s="648"/>
      <c r="E106" s="648" t="s">
        <v>1544</v>
      </c>
      <c r="F106" s="649">
        <v>0</v>
      </c>
      <c r="G106" s="648"/>
      <c r="H106" s="1057" t="s">
        <v>1545</v>
      </c>
      <c r="I106" s="1058"/>
      <c r="J106" s="649">
        <f>J102</f>
        <v>16.491908465126002</v>
      </c>
    </row>
    <row r="107" spans="1:13" ht="0.75" customHeight="1">
      <c r="A107" s="650"/>
      <c r="B107" s="650"/>
      <c r="C107" s="650"/>
      <c r="D107" s="650"/>
      <c r="E107" s="650"/>
      <c r="F107" s="650"/>
      <c r="G107" s="650"/>
      <c r="H107" s="650"/>
      <c r="I107" s="650"/>
      <c r="J107" s="650"/>
    </row>
    <row r="108" spans="1:13" ht="18" customHeight="1">
      <c r="A108" s="654" t="s">
        <v>974</v>
      </c>
      <c r="B108" s="630" t="s">
        <v>1510</v>
      </c>
      <c r="C108" s="629" t="s">
        <v>1511</v>
      </c>
      <c r="D108" s="629" t="s">
        <v>1512</v>
      </c>
      <c r="E108" s="1055" t="s">
        <v>1513</v>
      </c>
      <c r="F108" s="1056"/>
      <c r="G108" s="631" t="s">
        <v>1514</v>
      </c>
      <c r="H108" s="630" t="s">
        <v>1515</v>
      </c>
      <c r="I108" s="630" t="s">
        <v>1516</v>
      </c>
      <c r="J108" s="630" t="s">
        <v>1517</v>
      </c>
      <c r="M108" t="s">
        <v>1516</v>
      </c>
    </row>
    <row r="109" spans="1:13" ht="25.5" customHeight="1">
      <c r="A109" s="632" t="s">
        <v>1518</v>
      </c>
      <c r="B109" s="633">
        <v>97634</v>
      </c>
      <c r="C109" s="632" t="s">
        <v>116</v>
      </c>
      <c r="D109" s="632" t="s">
        <v>1624</v>
      </c>
      <c r="E109" s="1061" t="s">
        <v>1613</v>
      </c>
      <c r="F109" s="1056"/>
      <c r="G109" s="634" t="s">
        <v>1584</v>
      </c>
      <c r="H109" s="635">
        <v>1</v>
      </c>
      <c r="I109" s="636">
        <f>SUM(J110:J113)</f>
        <v>8.8373565034580004</v>
      </c>
      <c r="J109" s="636">
        <f>I109*H109</f>
        <v>8.8373565034580004</v>
      </c>
      <c r="M109">
        <v>10.160941000000001</v>
      </c>
    </row>
    <row r="110" spans="1:13" ht="24" customHeight="1">
      <c r="A110" s="637" t="s">
        <v>1523</v>
      </c>
      <c r="B110" s="638">
        <v>5795</v>
      </c>
      <c r="C110" s="637" t="s">
        <v>116</v>
      </c>
      <c r="D110" s="637" t="s">
        <v>1618</v>
      </c>
      <c r="E110" s="1059" t="s">
        <v>1591</v>
      </c>
      <c r="F110" s="1056"/>
      <c r="G110" s="639" t="s">
        <v>1592</v>
      </c>
      <c r="H110" s="640">
        <v>6.9900000000000004E-2</v>
      </c>
      <c r="I110" s="641">
        <f t="shared" ref="I110:I113" si="18">M110-M110*$M$2</f>
        <v>17.786142099999999</v>
      </c>
      <c r="J110" s="641">
        <f t="shared" ref="J110:J113" si="19">H110*I110</f>
        <v>1.2432513327900001</v>
      </c>
      <c r="M110">
        <v>20.45</v>
      </c>
    </row>
    <row r="111" spans="1:13" ht="24" customHeight="1">
      <c r="A111" s="637" t="s">
        <v>1523</v>
      </c>
      <c r="B111" s="638">
        <v>5952</v>
      </c>
      <c r="C111" s="637" t="s">
        <v>116</v>
      </c>
      <c r="D111" s="637" t="s">
        <v>1619</v>
      </c>
      <c r="E111" s="1059" t="s">
        <v>1591</v>
      </c>
      <c r="F111" s="1056"/>
      <c r="G111" s="639" t="s">
        <v>1595</v>
      </c>
      <c r="H111" s="640">
        <v>4.82E-2</v>
      </c>
      <c r="I111" s="641">
        <f t="shared" si="18"/>
        <v>16.203218939999999</v>
      </c>
      <c r="J111" s="641">
        <f t="shared" si="19"/>
        <v>0.78099515290799992</v>
      </c>
      <c r="M111">
        <v>18.63</v>
      </c>
    </row>
    <row r="112" spans="1:13" ht="24" customHeight="1">
      <c r="A112" s="637" t="s">
        <v>1523</v>
      </c>
      <c r="B112" s="638" t="s">
        <v>1622</v>
      </c>
      <c r="C112" s="637" t="s">
        <v>116</v>
      </c>
      <c r="D112" s="637" t="s">
        <v>1623</v>
      </c>
      <c r="E112" s="1059" t="s">
        <v>1521</v>
      </c>
      <c r="F112" s="1056"/>
      <c r="G112" s="639" t="s">
        <v>1522</v>
      </c>
      <c r="H112" s="640">
        <v>0.1055</v>
      </c>
      <c r="I112" s="641">
        <f t="shared" si="18"/>
        <v>19.864815920000002</v>
      </c>
      <c r="J112" s="641">
        <f t="shared" si="19"/>
        <v>2.0957380795600002</v>
      </c>
      <c r="M112">
        <v>22.84</v>
      </c>
    </row>
    <row r="113" spans="1:13" ht="24" customHeight="1">
      <c r="A113" s="637" t="s">
        <v>1523</v>
      </c>
      <c r="B113" s="638" t="s">
        <v>1616</v>
      </c>
      <c r="C113" s="637" t="s">
        <v>116</v>
      </c>
      <c r="D113" s="637" t="s">
        <v>1617</v>
      </c>
      <c r="E113" s="1059" t="s">
        <v>1521</v>
      </c>
      <c r="F113" s="1056"/>
      <c r="G113" s="639" t="s">
        <v>1522</v>
      </c>
      <c r="H113" s="640">
        <v>0.29720000000000002</v>
      </c>
      <c r="I113" s="641">
        <f t="shared" si="18"/>
        <v>15.872718500000001</v>
      </c>
      <c r="J113" s="641">
        <f t="shared" si="19"/>
        <v>4.7173719382000003</v>
      </c>
      <c r="M113">
        <v>18.25</v>
      </c>
    </row>
    <row r="114" spans="1:13" ht="25.5">
      <c r="A114" s="648"/>
      <c r="B114" s="648"/>
      <c r="C114" s="648"/>
      <c r="D114" s="648"/>
      <c r="E114" s="648" t="s">
        <v>1541</v>
      </c>
      <c r="F114" s="649"/>
      <c r="G114" s="648" t="s">
        <v>1542</v>
      </c>
      <c r="H114" s="649">
        <v>0</v>
      </c>
      <c r="I114" s="648" t="s">
        <v>1543</v>
      </c>
      <c r="J114" s="649"/>
      <c r="M114" t="s">
        <v>1543</v>
      </c>
    </row>
    <row r="115" spans="1:13" ht="15.75" customHeight="1">
      <c r="A115" s="648"/>
      <c r="B115" s="648"/>
      <c r="C115" s="648"/>
      <c r="D115" s="648"/>
      <c r="E115" s="648" t="s">
        <v>1544</v>
      </c>
      <c r="F115" s="649">
        <v>0</v>
      </c>
      <c r="G115" s="648"/>
      <c r="H115" s="1057" t="s">
        <v>1545</v>
      </c>
      <c r="I115" s="1058"/>
      <c r="J115" s="649">
        <f>J109</f>
        <v>8.8373565034580004</v>
      </c>
    </row>
    <row r="116" spans="1:13" ht="0.75" customHeight="1">
      <c r="A116" s="650"/>
      <c r="B116" s="650"/>
      <c r="C116" s="650"/>
      <c r="D116" s="650"/>
      <c r="E116" s="650"/>
      <c r="F116" s="650"/>
      <c r="G116" s="650"/>
      <c r="H116" s="650"/>
      <c r="I116" s="650"/>
      <c r="J116" s="650"/>
    </row>
    <row r="117" spans="1:13" ht="18" customHeight="1">
      <c r="A117" s="654" t="s">
        <v>978</v>
      </c>
      <c r="B117" s="630" t="s">
        <v>1510</v>
      </c>
      <c r="C117" s="629" t="s">
        <v>1511</v>
      </c>
      <c r="D117" s="629" t="s">
        <v>1512</v>
      </c>
      <c r="E117" s="1055" t="s">
        <v>1513</v>
      </c>
      <c r="F117" s="1056"/>
      <c r="G117" s="631" t="s">
        <v>1514</v>
      </c>
      <c r="H117" s="630" t="s">
        <v>1515</v>
      </c>
      <c r="I117" s="630" t="s">
        <v>1516</v>
      </c>
      <c r="J117" s="630" t="s">
        <v>1517</v>
      </c>
      <c r="M117" t="s">
        <v>1516</v>
      </c>
    </row>
    <row r="118" spans="1:13" ht="25.5" customHeight="1">
      <c r="A118" s="632" t="s">
        <v>1518</v>
      </c>
      <c r="B118" s="633">
        <v>93358</v>
      </c>
      <c r="C118" s="632" t="s">
        <v>116</v>
      </c>
      <c r="D118" s="632" t="s">
        <v>1625</v>
      </c>
      <c r="E118" s="1061" t="s">
        <v>1613</v>
      </c>
      <c r="F118" s="1056"/>
      <c r="G118" s="634" t="s">
        <v>1599</v>
      </c>
      <c r="H118" s="635">
        <v>1</v>
      </c>
      <c r="I118" s="636">
        <f>SUM(J119)</f>
        <v>62.792474386000002</v>
      </c>
      <c r="J118" s="636">
        <f t="shared" ref="J118:J119" si="20">H118*I118</f>
        <v>62.792474386000002</v>
      </c>
      <c r="M118">
        <v>72.197000000000003</v>
      </c>
    </row>
    <row r="119" spans="1:13" ht="25.5" customHeight="1">
      <c r="A119" s="637" t="s">
        <v>1523</v>
      </c>
      <c r="B119" s="638" t="s">
        <v>1616</v>
      </c>
      <c r="C119" s="637" t="s">
        <v>116</v>
      </c>
      <c r="D119" s="637" t="s">
        <v>1617</v>
      </c>
      <c r="E119" s="1059" t="s">
        <v>1521</v>
      </c>
      <c r="F119" s="1056"/>
      <c r="G119" s="639" t="s">
        <v>1522</v>
      </c>
      <c r="H119" s="640">
        <v>3.956</v>
      </c>
      <c r="I119" s="641">
        <f>M119-M119*$M$2</f>
        <v>15.872718500000001</v>
      </c>
      <c r="J119" s="641">
        <f t="shared" si="20"/>
        <v>62.792474386000002</v>
      </c>
      <c r="M119">
        <v>18.25</v>
      </c>
    </row>
    <row r="120" spans="1:13" ht="25.5">
      <c r="A120" s="648"/>
      <c r="B120" s="648"/>
      <c r="C120" s="648"/>
      <c r="D120" s="648"/>
      <c r="E120" s="651" t="s">
        <v>1541</v>
      </c>
      <c r="F120" s="652"/>
      <c r="G120" s="648" t="s">
        <v>1542</v>
      </c>
      <c r="H120" s="649">
        <v>0</v>
      </c>
      <c r="I120" s="648" t="s">
        <v>1543</v>
      </c>
      <c r="J120" s="649"/>
      <c r="M120" t="s">
        <v>1543</v>
      </c>
    </row>
    <row r="121" spans="1:13" ht="15.75" customHeight="1">
      <c r="A121" s="648"/>
      <c r="B121" s="648"/>
      <c r="C121" s="648"/>
      <c r="D121" s="648"/>
      <c r="E121" s="648" t="s">
        <v>1544</v>
      </c>
      <c r="F121" s="649">
        <v>0</v>
      </c>
      <c r="G121" s="648"/>
      <c r="H121" s="1057" t="s">
        <v>1545</v>
      </c>
      <c r="I121" s="1058"/>
      <c r="J121" s="649">
        <f>J118</f>
        <v>62.792474386000002</v>
      </c>
    </row>
    <row r="122" spans="1:13" ht="0.75" customHeight="1">
      <c r="A122" s="650"/>
      <c r="B122" s="650"/>
      <c r="C122" s="650"/>
      <c r="D122" s="650"/>
      <c r="E122" s="650"/>
      <c r="F122" s="650"/>
      <c r="G122" s="650"/>
      <c r="H122" s="650"/>
      <c r="I122" s="650"/>
      <c r="J122" s="650"/>
    </row>
    <row r="123" spans="1:13" ht="18" customHeight="1">
      <c r="A123" s="654" t="s">
        <v>983</v>
      </c>
      <c r="B123" s="630" t="s">
        <v>1510</v>
      </c>
      <c r="C123" s="629" t="s">
        <v>1511</v>
      </c>
      <c r="D123" s="629" t="s">
        <v>1512</v>
      </c>
      <c r="E123" s="1055" t="s">
        <v>1513</v>
      </c>
      <c r="F123" s="1056"/>
      <c r="G123" s="631" t="s">
        <v>1514</v>
      </c>
      <c r="H123" s="630" t="s">
        <v>1515</v>
      </c>
      <c r="I123" s="630" t="s">
        <v>1516</v>
      </c>
      <c r="J123" s="630" t="s">
        <v>1517</v>
      </c>
      <c r="M123" t="s">
        <v>1516</v>
      </c>
    </row>
    <row r="124" spans="1:13" ht="25.5" customHeight="1">
      <c r="A124" s="632" t="s">
        <v>1518</v>
      </c>
      <c r="B124" s="633">
        <v>97644</v>
      </c>
      <c r="C124" s="632" t="s">
        <v>116</v>
      </c>
      <c r="D124" s="632" t="s">
        <v>1626</v>
      </c>
      <c r="E124" s="1061" t="s">
        <v>1613</v>
      </c>
      <c r="F124" s="1056"/>
      <c r="G124" s="634" t="s">
        <v>63</v>
      </c>
      <c r="H124" s="635">
        <v>1</v>
      </c>
      <c r="I124" s="636">
        <f>SUM(J125:J126)</f>
        <v>6.7242836758200006</v>
      </c>
      <c r="J124" s="636">
        <f t="shared" ref="J124:J126" si="21">I124*H124</f>
        <v>6.7242836758200006</v>
      </c>
      <c r="M124">
        <v>7.7313899999999993</v>
      </c>
    </row>
    <row r="125" spans="1:13" ht="25.5" customHeight="1">
      <c r="A125" s="637" t="s">
        <v>1523</v>
      </c>
      <c r="B125" s="638">
        <v>88309</v>
      </c>
      <c r="C125" s="637" t="s">
        <v>116</v>
      </c>
      <c r="D125" s="637" t="s">
        <v>1615</v>
      </c>
      <c r="E125" s="1059" t="s">
        <v>1521</v>
      </c>
      <c r="F125" s="1056"/>
      <c r="G125" s="639" t="s">
        <v>1522</v>
      </c>
      <c r="H125" s="640">
        <v>0.13150000000000001</v>
      </c>
      <c r="I125" s="641">
        <f t="shared" ref="I125:I126" si="22">M125-M125*$M$2</f>
        <v>19.969184480000003</v>
      </c>
      <c r="J125" s="641">
        <f t="shared" si="21"/>
        <v>2.6259477591200007</v>
      </c>
      <c r="M125">
        <v>22.96</v>
      </c>
    </row>
    <row r="126" spans="1:13" ht="24" customHeight="1">
      <c r="A126" s="637" t="s">
        <v>1523</v>
      </c>
      <c r="B126" s="638" t="s">
        <v>1616</v>
      </c>
      <c r="C126" s="637" t="s">
        <v>116</v>
      </c>
      <c r="D126" s="637" t="s">
        <v>1617</v>
      </c>
      <c r="E126" s="1059" t="s">
        <v>1521</v>
      </c>
      <c r="F126" s="1056"/>
      <c r="G126" s="639" t="s">
        <v>1522</v>
      </c>
      <c r="H126" s="640">
        <v>0.25819999999999999</v>
      </c>
      <c r="I126" s="641">
        <f t="shared" si="22"/>
        <v>15.872718500000001</v>
      </c>
      <c r="J126" s="641">
        <f t="shared" si="21"/>
        <v>4.0983359167</v>
      </c>
      <c r="M126">
        <v>18.25</v>
      </c>
    </row>
    <row r="127" spans="1:13" ht="25.5">
      <c r="A127" s="648"/>
      <c r="B127" s="648"/>
      <c r="C127" s="648"/>
      <c r="D127" s="648"/>
      <c r="E127" s="648" t="s">
        <v>1541</v>
      </c>
      <c r="F127" s="649"/>
      <c r="G127" s="648" t="s">
        <v>1542</v>
      </c>
      <c r="H127" s="649">
        <v>0</v>
      </c>
      <c r="I127" s="648" t="s">
        <v>1543</v>
      </c>
      <c r="J127" s="649"/>
      <c r="M127" t="s">
        <v>1543</v>
      </c>
    </row>
    <row r="128" spans="1:13" ht="15.75" customHeight="1">
      <c r="A128" s="648"/>
      <c r="B128" s="648"/>
      <c r="C128" s="648"/>
      <c r="D128" s="648"/>
      <c r="E128" s="648" t="s">
        <v>1544</v>
      </c>
      <c r="F128" s="649">
        <v>0</v>
      </c>
      <c r="G128" s="648"/>
      <c r="H128" s="1057" t="s">
        <v>1545</v>
      </c>
      <c r="I128" s="1058"/>
      <c r="J128" s="649">
        <f>J124</f>
        <v>6.7242836758200006</v>
      </c>
    </row>
    <row r="129" spans="1:13" ht="0.75" customHeight="1">
      <c r="A129" s="650"/>
      <c r="B129" s="650"/>
      <c r="C129" s="650"/>
      <c r="D129" s="650"/>
      <c r="E129" s="650"/>
      <c r="F129" s="650"/>
      <c r="G129" s="650"/>
      <c r="H129" s="650"/>
      <c r="I129" s="650"/>
      <c r="J129" s="650"/>
    </row>
    <row r="130" spans="1:13" ht="18" customHeight="1">
      <c r="A130" s="654" t="s">
        <v>989</v>
      </c>
      <c r="B130" s="630" t="s">
        <v>1510</v>
      </c>
      <c r="C130" s="629" t="s">
        <v>1511</v>
      </c>
      <c r="D130" s="629" t="s">
        <v>1512</v>
      </c>
      <c r="E130" s="1055" t="s">
        <v>1513</v>
      </c>
      <c r="F130" s="1056"/>
      <c r="G130" s="631" t="s">
        <v>1514</v>
      </c>
      <c r="H130" s="630" t="s">
        <v>1515</v>
      </c>
      <c r="I130" s="630" t="s">
        <v>1516</v>
      </c>
      <c r="J130" s="630" t="s">
        <v>1517</v>
      </c>
      <c r="M130" t="s">
        <v>1516</v>
      </c>
    </row>
    <row r="131" spans="1:13" ht="25.5" customHeight="1">
      <c r="A131" s="632" t="s">
        <v>1518</v>
      </c>
      <c r="B131" s="633">
        <v>97663</v>
      </c>
      <c r="C131" s="632" t="s">
        <v>116</v>
      </c>
      <c r="D131" s="632" t="s">
        <v>1627</v>
      </c>
      <c r="E131" s="1061" t="s">
        <v>1613</v>
      </c>
      <c r="F131" s="1056"/>
      <c r="G131" s="634" t="s">
        <v>1628</v>
      </c>
      <c r="H131" s="635">
        <v>1</v>
      </c>
      <c r="I131" s="636">
        <f>SUM(J132:J133)</f>
        <v>8.8676051213600005</v>
      </c>
      <c r="J131" s="636">
        <f t="shared" ref="J131:J133" si="23">I131*H131</f>
        <v>8.8676051213600005</v>
      </c>
      <c r="M131">
        <v>10.19572</v>
      </c>
    </row>
    <row r="132" spans="1:13" ht="24" customHeight="1">
      <c r="A132" s="637" t="s">
        <v>1523</v>
      </c>
      <c r="B132" s="638">
        <v>88267</v>
      </c>
      <c r="C132" s="637" t="s">
        <v>116</v>
      </c>
      <c r="D132" s="637" t="s">
        <v>1629</v>
      </c>
      <c r="E132" s="1059" t="s">
        <v>1521</v>
      </c>
      <c r="F132" s="1056"/>
      <c r="G132" s="639" t="s">
        <v>1522</v>
      </c>
      <c r="H132" s="640">
        <v>0.17549999999999999</v>
      </c>
      <c r="I132" s="641">
        <f t="shared" ref="I132:I133" si="24">M132-M132*$M$2</f>
        <v>19.34297312</v>
      </c>
      <c r="J132" s="641">
        <f t="shared" si="23"/>
        <v>3.3946917825599998</v>
      </c>
      <c r="M132">
        <v>22.24</v>
      </c>
    </row>
    <row r="133" spans="1:13" ht="24" customHeight="1">
      <c r="A133" s="637" t="s">
        <v>1523</v>
      </c>
      <c r="B133" s="638" t="s">
        <v>1616</v>
      </c>
      <c r="C133" s="637" t="s">
        <v>116</v>
      </c>
      <c r="D133" s="637" t="s">
        <v>1617</v>
      </c>
      <c r="E133" s="1059" t="s">
        <v>1521</v>
      </c>
      <c r="F133" s="1056"/>
      <c r="G133" s="639" t="s">
        <v>1522</v>
      </c>
      <c r="H133" s="640">
        <v>0.3448</v>
      </c>
      <c r="I133" s="641">
        <f t="shared" si="24"/>
        <v>15.872718500000001</v>
      </c>
      <c r="J133" s="641">
        <f t="shared" si="23"/>
        <v>5.4729133388000006</v>
      </c>
      <c r="M133">
        <v>18.25</v>
      </c>
    </row>
    <row r="134" spans="1:13" ht="25.5">
      <c r="A134" s="648"/>
      <c r="B134" s="648"/>
      <c r="C134" s="648"/>
      <c r="D134" s="648"/>
      <c r="E134" s="648" t="s">
        <v>1541</v>
      </c>
      <c r="F134" s="649"/>
      <c r="G134" s="648" t="s">
        <v>1542</v>
      </c>
      <c r="H134" s="649">
        <v>0</v>
      </c>
      <c r="I134" s="648" t="s">
        <v>1543</v>
      </c>
      <c r="J134" s="649"/>
      <c r="M134" t="s">
        <v>1543</v>
      </c>
    </row>
    <row r="135" spans="1:13" ht="15.75" customHeight="1">
      <c r="A135" s="648"/>
      <c r="B135" s="648"/>
      <c r="C135" s="648"/>
      <c r="D135" s="648"/>
      <c r="E135" s="648" t="s">
        <v>1544</v>
      </c>
      <c r="F135" s="649">
        <v>0</v>
      </c>
      <c r="G135" s="648"/>
      <c r="H135" s="1057" t="s">
        <v>1545</v>
      </c>
      <c r="I135" s="1058"/>
      <c r="J135" s="649">
        <f>J131</f>
        <v>8.8676051213600005</v>
      </c>
    </row>
    <row r="136" spans="1:13" ht="0.75" customHeight="1">
      <c r="A136" s="650"/>
      <c r="B136" s="650"/>
      <c r="C136" s="650"/>
      <c r="D136" s="650"/>
      <c r="E136" s="650"/>
      <c r="F136" s="650"/>
      <c r="G136" s="650"/>
      <c r="H136" s="650"/>
      <c r="I136" s="650"/>
      <c r="J136" s="650"/>
    </row>
    <row r="137" spans="1:13" ht="18" customHeight="1">
      <c r="A137" s="654" t="s">
        <v>991</v>
      </c>
      <c r="B137" s="630" t="s">
        <v>1510</v>
      </c>
      <c r="C137" s="629" t="s">
        <v>1511</v>
      </c>
      <c r="D137" s="629" t="s">
        <v>1512</v>
      </c>
      <c r="E137" s="1055" t="s">
        <v>1513</v>
      </c>
      <c r="F137" s="1056"/>
      <c r="G137" s="631" t="s">
        <v>1514</v>
      </c>
      <c r="H137" s="630" t="s">
        <v>1515</v>
      </c>
      <c r="I137" s="630" t="s">
        <v>1516</v>
      </c>
      <c r="J137" s="630" t="s">
        <v>1517</v>
      </c>
      <c r="M137" t="s">
        <v>1516</v>
      </c>
    </row>
    <row r="138" spans="1:13" ht="39" customHeight="1">
      <c r="A138" s="632" t="s">
        <v>1518</v>
      </c>
      <c r="B138" s="633">
        <v>97666</v>
      </c>
      <c r="C138" s="632" t="s">
        <v>116</v>
      </c>
      <c r="D138" s="632" t="s">
        <v>1630</v>
      </c>
      <c r="E138" s="1061" t="s">
        <v>1613</v>
      </c>
      <c r="F138" s="1056"/>
      <c r="G138" s="634" t="s">
        <v>1599</v>
      </c>
      <c r="H138" s="635">
        <v>1</v>
      </c>
      <c r="I138" s="636">
        <f>SUM(J139:J140)</f>
        <v>6.4663019902599999</v>
      </c>
      <c r="J138" s="636">
        <f>I138*H138</f>
        <v>6.4663019902599999</v>
      </c>
      <c r="M138">
        <v>7.4347700000000003</v>
      </c>
    </row>
    <row r="139" spans="1:13" ht="25.5" customHeight="1">
      <c r="A139" s="637" t="s">
        <v>1523</v>
      </c>
      <c r="B139" s="638">
        <v>88267</v>
      </c>
      <c r="C139" s="637" t="s">
        <v>116</v>
      </c>
      <c r="D139" s="637" t="s">
        <v>1629</v>
      </c>
      <c r="E139" s="1059" t="s">
        <v>1521</v>
      </c>
      <c r="F139" s="1056"/>
      <c r="G139" s="639" t="s">
        <v>1522</v>
      </c>
      <c r="H139" s="640">
        <v>0.128</v>
      </c>
      <c r="I139" s="641">
        <f t="shared" ref="I139:I140" si="25">M139-M139*$M$2</f>
        <v>19.34297312</v>
      </c>
      <c r="J139" s="641">
        <f t="shared" ref="J139:J140" si="26">H139*I139</f>
        <v>2.4759005593599999</v>
      </c>
      <c r="M139">
        <v>22.24</v>
      </c>
    </row>
    <row r="140" spans="1:13" ht="25.5" customHeight="1">
      <c r="A140" s="637" t="s">
        <v>1523</v>
      </c>
      <c r="B140" s="638">
        <v>88316</v>
      </c>
      <c r="C140" s="637" t="s">
        <v>116</v>
      </c>
      <c r="D140" s="637" t="s">
        <v>1617</v>
      </c>
      <c r="E140" s="1059" t="s">
        <v>1521</v>
      </c>
      <c r="F140" s="1056"/>
      <c r="G140" s="639" t="s">
        <v>1522</v>
      </c>
      <c r="H140" s="640">
        <v>0.25140000000000001</v>
      </c>
      <c r="I140" s="641">
        <f t="shared" si="25"/>
        <v>15.872718500000001</v>
      </c>
      <c r="J140" s="641">
        <f t="shared" si="26"/>
        <v>3.9904014309000004</v>
      </c>
      <c r="M140">
        <v>18.25</v>
      </c>
    </row>
    <row r="141" spans="1:13" ht="25.5">
      <c r="A141" s="648"/>
      <c r="B141" s="648"/>
      <c r="C141" s="648"/>
      <c r="D141" s="648"/>
      <c r="E141" s="651" t="s">
        <v>1541</v>
      </c>
      <c r="F141" s="652"/>
      <c r="G141" s="648" t="s">
        <v>1542</v>
      </c>
      <c r="H141" s="649">
        <v>0</v>
      </c>
      <c r="I141" s="648" t="s">
        <v>1543</v>
      </c>
      <c r="J141" s="649"/>
      <c r="M141" t="s">
        <v>1543</v>
      </c>
    </row>
    <row r="142" spans="1:13" ht="15.75" customHeight="1">
      <c r="A142" s="648"/>
      <c r="B142" s="648"/>
      <c r="C142" s="648"/>
      <c r="D142" s="648"/>
      <c r="E142" s="648" t="s">
        <v>1544</v>
      </c>
      <c r="F142" s="649">
        <v>0</v>
      </c>
      <c r="G142" s="648"/>
      <c r="H142" s="1057" t="s">
        <v>1545</v>
      </c>
      <c r="I142" s="1058"/>
      <c r="J142" s="649">
        <f>J138</f>
        <v>6.4663019902599999</v>
      </c>
    </row>
    <row r="143" spans="1:13" ht="15.75" customHeight="1">
      <c r="A143" s="654" t="s">
        <v>996</v>
      </c>
      <c r="B143" s="630" t="s">
        <v>1510</v>
      </c>
      <c r="C143" s="629" t="s">
        <v>1511</v>
      </c>
      <c r="D143" s="629" t="s">
        <v>1512</v>
      </c>
      <c r="E143" s="1055" t="s">
        <v>1513</v>
      </c>
      <c r="F143" s="1056"/>
      <c r="G143" s="631" t="s">
        <v>1514</v>
      </c>
      <c r="H143" s="630" t="s">
        <v>1515</v>
      </c>
      <c r="I143" s="630" t="s">
        <v>1516</v>
      </c>
      <c r="J143" s="630" t="s">
        <v>1517</v>
      </c>
      <c r="M143" t="s">
        <v>1516</v>
      </c>
    </row>
    <row r="144" spans="1:13" ht="38.25">
      <c r="A144" s="632" t="s">
        <v>1518</v>
      </c>
      <c r="B144" s="633">
        <v>97640</v>
      </c>
      <c r="C144" s="632" t="s">
        <v>116</v>
      </c>
      <c r="D144" s="632" t="s">
        <v>1631</v>
      </c>
      <c r="E144" s="1061" t="s">
        <v>1613</v>
      </c>
      <c r="F144" s="1056"/>
      <c r="G144" s="634" t="s">
        <v>1584</v>
      </c>
      <c r="H144" s="635">
        <v>1</v>
      </c>
      <c r="I144" s="636">
        <f>SUM(J145:J146)</f>
        <v>1.1967603577379999</v>
      </c>
      <c r="J144" s="636">
        <f>I144*H144</f>
        <v>1.1967603577379999</v>
      </c>
      <c r="M144">
        <v>1.376001</v>
      </c>
    </row>
    <row r="145" spans="1:13" ht="25.5">
      <c r="A145" s="637" t="s">
        <v>1523</v>
      </c>
      <c r="B145" s="638">
        <v>88278</v>
      </c>
      <c r="C145" s="637" t="s">
        <v>116</v>
      </c>
      <c r="D145" s="637" t="s">
        <v>1632</v>
      </c>
      <c r="E145" s="1059" t="s">
        <v>1521</v>
      </c>
      <c r="F145" s="1056"/>
      <c r="G145" s="639" t="s">
        <v>1522</v>
      </c>
      <c r="H145" s="640">
        <v>2.58E-2</v>
      </c>
      <c r="I145" s="641">
        <f t="shared" ref="I145:I146" si="27">M145-M145*$M$2</f>
        <v>15.19432286</v>
      </c>
      <c r="J145" s="641">
        <f t="shared" ref="J145:J146" si="28">H145*I145</f>
        <v>0.39201352978799997</v>
      </c>
      <c r="M145">
        <v>17.47</v>
      </c>
    </row>
    <row r="146" spans="1:13" ht="25.5">
      <c r="A146" s="637" t="s">
        <v>1523</v>
      </c>
      <c r="B146" s="638">
        <v>88316</v>
      </c>
      <c r="C146" s="637" t="s">
        <v>116</v>
      </c>
      <c r="D146" s="637" t="s">
        <v>1617</v>
      </c>
      <c r="E146" s="1059" t="s">
        <v>1521</v>
      </c>
      <c r="F146" s="1056"/>
      <c r="G146" s="639" t="s">
        <v>1522</v>
      </c>
      <c r="H146" s="640">
        <v>5.0700000000000002E-2</v>
      </c>
      <c r="I146" s="641">
        <f t="shared" si="27"/>
        <v>15.872718500000001</v>
      </c>
      <c r="J146" s="641">
        <f t="shared" si="28"/>
        <v>0.80474682795000008</v>
      </c>
      <c r="M146">
        <v>18.25</v>
      </c>
    </row>
    <row r="147" spans="1:13" ht="25.5">
      <c r="A147" s="648"/>
      <c r="B147" s="648"/>
      <c r="C147" s="648"/>
      <c r="D147" s="648"/>
      <c r="E147" s="651" t="s">
        <v>1541</v>
      </c>
      <c r="F147" s="652"/>
      <c r="G147" s="648" t="s">
        <v>1542</v>
      </c>
      <c r="H147" s="649">
        <v>0</v>
      </c>
      <c r="I147" s="648" t="s">
        <v>1543</v>
      </c>
      <c r="J147" s="649"/>
      <c r="M147" t="s">
        <v>1543</v>
      </c>
    </row>
    <row r="148" spans="1:13" ht="15.75" customHeight="1">
      <c r="A148" s="648"/>
      <c r="B148" s="648"/>
      <c r="C148" s="648"/>
      <c r="D148" s="648"/>
      <c r="E148" s="648" t="s">
        <v>1544</v>
      </c>
      <c r="F148" s="649">
        <v>0</v>
      </c>
      <c r="G148" s="648"/>
      <c r="H148" s="1057" t="s">
        <v>1545</v>
      </c>
      <c r="I148" s="1058"/>
      <c r="J148" s="649">
        <f>J144</f>
        <v>1.1967603577379999</v>
      </c>
    </row>
    <row r="149" spans="1:13" ht="15.75" customHeight="1">
      <c r="A149" s="651"/>
      <c r="B149" s="651"/>
      <c r="C149" s="651"/>
      <c r="D149" s="651"/>
      <c r="E149" s="651"/>
      <c r="F149" s="652"/>
      <c r="G149" s="651"/>
      <c r="H149" s="651"/>
      <c r="I149" s="651"/>
      <c r="J149" s="652"/>
    </row>
    <row r="150" spans="1:13" ht="15.75" customHeight="1">
      <c r="A150" s="651"/>
      <c r="B150" s="651"/>
      <c r="C150" s="651"/>
      <c r="D150" s="651"/>
      <c r="E150" s="651"/>
      <c r="F150" s="652"/>
      <c r="G150" s="651"/>
      <c r="H150" s="651"/>
      <c r="I150" s="651"/>
      <c r="J150" s="652"/>
    </row>
    <row r="151" spans="1:13" ht="0.75" customHeight="1">
      <c r="A151" s="650"/>
      <c r="B151" s="650"/>
      <c r="C151" s="650"/>
      <c r="D151" s="650"/>
      <c r="E151" s="650"/>
      <c r="F151" s="650"/>
      <c r="G151" s="650"/>
      <c r="H151" s="650"/>
      <c r="I151" s="650"/>
      <c r="J151" s="650"/>
    </row>
    <row r="152" spans="1:13" ht="0.75" customHeight="1">
      <c r="A152" s="650"/>
      <c r="B152" s="650"/>
      <c r="C152" s="650"/>
      <c r="D152" s="650"/>
      <c r="E152" s="650"/>
      <c r="F152" s="650"/>
      <c r="G152" s="650"/>
      <c r="H152" s="650"/>
      <c r="I152" s="650"/>
      <c r="J152" s="650"/>
    </row>
    <row r="153" spans="1:13" ht="18" customHeight="1">
      <c r="A153" s="654" t="s">
        <v>1047</v>
      </c>
      <c r="B153" s="630" t="s">
        <v>1510</v>
      </c>
      <c r="C153" s="629" t="s">
        <v>1511</v>
      </c>
      <c r="D153" s="629" t="s">
        <v>1512</v>
      </c>
      <c r="E153" s="1055" t="s">
        <v>1513</v>
      </c>
      <c r="F153" s="1056"/>
      <c r="G153" s="631" t="s">
        <v>1514</v>
      </c>
      <c r="H153" s="630" t="s">
        <v>1515</v>
      </c>
      <c r="I153" s="630" t="s">
        <v>1516</v>
      </c>
      <c r="J153" s="630" t="s">
        <v>1517</v>
      </c>
      <c r="M153" t="s">
        <v>1516</v>
      </c>
    </row>
    <row r="154" spans="1:13" ht="51.75" customHeight="1">
      <c r="A154" s="632" t="s">
        <v>1518</v>
      </c>
      <c r="B154" s="633" t="s">
        <v>1633</v>
      </c>
      <c r="C154" s="632" t="s">
        <v>116</v>
      </c>
      <c r="D154" s="632" t="s">
        <v>1048</v>
      </c>
      <c r="E154" s="1061" t="s">
        <v>1634</v>
      </c>
      <c r="F154" s="1056"/>
      <c r="G154" s="634" t="s">
        <v>1584</v>
      </c>
      <c r="H154" s="635">
        <v>1</v>
      </c>
      <c r="I154" s="636">
        <f>SUM(J155:J160)</f>
        <v>67.173496026411996</v>
      </c>
      <c r="J154" s="636">
        <f t="shared" ref="J154:J160" si="29">H154*I154</f>
        <v>67.173496026411996</v>
      </c>
      <c r="M154">
        <v>77.23417400000001</v>
      </c>
    </row>
    <row r="155" spans="1:13" ht="51.75" customHeight="1">
      <c r="A155" s="637" t="s">
        <v>1523</v>
      </c>
      <c r="B155" s="638" t="s">
        <v>1635</v>
      </c>
      <c r="C155" s="637" t="s">
        <v>116</v>
      </c>
      <c r="D155" s="637" t="s">
        <v>1636</v>
      </c>
      <c r="E155" s="1059" t="s">
        <v>1521</v>
      </c>
      <c r="F155" s="1056"/>
      <c r="G155" s="639" t="s">
        <v>1599</v>
      </c>
      <c r="H155" s="640">
        <v>9.1000000000000004E-3</v>
      </c>
      <c r="I155" s="641">
        <f t="shared" ref="I155:I160" si="30">M155-M155*$M$2</f>
        <v>438.90458432000003</v>
      </c>
      <c r="J155" s="641">
        <f t="shared" si="29"/>
        <v>3.9940317173120006</v>
      </c>
      <c r="M155">
        <v>504.64</v>
      </c>
    </row>
    <row r="156" spans="1:13" ht="24" customHeight="1">
      <c r="A156" s="637" t="s">
        <v>1523</v>
      </c>
      <c r="B156" s="638" t="s">
        <v>1614</v>
      </c>
      <c r="C156" s="637" t="s">
        <v>116</v>
      </c>
      <c r="D156" s="637" t="s">
        <v>1615</v>
      </c>
      <c r="E156" s="1059" t="s">
        <v>1521</v>
      </c>
      <c r="F156" s="1056"/>
      <c r="G156" s="639" t="s">
        <v>1522</v>
      </c>
      <c r="H156" s="640">
        <v>1.61</v>
      </c>
      <c r="I156" s="641">
        <f t="shared" si="30"/>
        <v>19.969184480000003</v>
      </c>
      <c r="J156" s="641">
        <f t="shared" si="29"/>
        <v>32.150387012800003</v>
      </c>
      <c r="M156">
        <v>22.96</v>
      </c>
    </row>
    <row r="157" spans="1:13" ht="24" customHeight="1">
      <c r="A157" s="637" t="s">
        <v>1523</v>
      </c>
      <c r="B157" s="638" t="s">
        <v>1616</v>
      </c>
      <c r="C157" s="637" t="s">
        <v>116</v>
      </c>
      <c r="D157" s="637" t="s">
        <v>1617</v>
      </c>
      <c r="E157" s="1059" t="s">
        <v>1521</v>
      </c>
      <c r="F157" s="1056"/>
      <c r="G157" s="639" t="s">
        <v>1522</v>
      </c>
      <c r="H157" s="640">
        <v>0.80500000000000005</v>
      </c>
      <c r="I157" s="641">
        <f t="shared" si="30"/>
        <v>15.872718500000001</v>
      </c>
      <c r="J157" s="641">
        <f t="shared" si="29"/>
        <v>12.777538392500002</v>
      </c>
      <c r="M157">
        <v>18.25</v>
      </c>
    </row>
    <row r="158" spans="1:13" ht="39" customHeight="1">
      <c r="A158" s="642" t="s">
        <v>1526</v>
      </c>
      <c r="B158" s="643" t="s">
        <v>1637</v>
      </c>
      <c r="C158" s="642" t="s">
        <v>116</v>
      </c>
      <c r="D158" s="642" t="s">
        <v>1638</v>
      </c>
      <c r="E158" s="1060" t="s">
        <v>1602</v>
      </c>
      <c r="F158" s="1056"/>
      <c r="G158" s="644" t="s">
        <v>141</v>
      </c>
      <c r="H158" s="645">
        <v>28.31</v>
      </c>
      <c r="I158" s="646">
        <f t="shared" si="30"/>
        <v>0.60881659999999993</v>
      </c>
      <c r="J158" s="646">
        <f t="shared" si="29"/>
        <v>17.235597945999999</v>
      </c>
      <c r="M158">
        <v>0.7</v>
      </c>
    </row>
    <row r="159" spans="1:13" ht="25.5">
      <c r="A159" s="642" t="s">
        <v>1526</v>
      </c>
      <c r="B159" s="643" t="s">
        <v>1639</v>
      </c>
      <c r="C159" s="642" t="s">
        <v>116</v>
      </c>
      <c r="D159" s="642" t="s">
        <v>1640</v>
      </c>
      <c r="E159" s="1060" t="s">
        <v>1602</v>
      </c>
      <c r="F159" s="1056"/>
      <c r="G159" s="644" t="s">
        <v>164</v>
      </c>
      <c r="H159" s="645">
        <v>0.42</v>
      </c>
      <c r="I159" s="646">
        <f t="shared" si="30"/>
        <v>2.0177921599999999</v>
      </c>
      <c r="J159" s="646">
        <f t="shared" si="29"/>
        <v>0.8474727071999999</v>
      </c>
      <c r="M159">
        <v>2.3199999999999998</v>
      </c>
    </row>
    <row r="160" spans="1:13">
      <c r="A160" s="642" t="s">
        <v>1526</v>
      </c>
      <c r="B160" s="643" t="s">
        <v>1641</v>
      </c>
      <c r="C160" s="642" t="s">
        <v>116</v>
      </c>
      <c r="D160" s="642" t="s">
        <v>1642</v>
      </c>
      <c r="E160" s="1060" t="s">
        <v>1602</v>
      </c>
      <c r="F160" s="1056"/>
      <c r="G160" s="644" t="s">
        <v>1643</v>
      </c>
      <c r="H160" s="645">
        <v>5.0000000000000001E-3</v>
      </c>
      <c r="I160" s="646">
        <f t="shared" si="30"/>
        <v>33.693650120000001</v>
      </c>
      <c r="J160" s="646">
        <f t="shared" si="29"/>
        <v>0.16846825060000001</v>
      </c>
      <c r="M160">
        <v>38.74</v>
      </c>
    </row>
    <row r="161" spans="1:13" ht="25.5">
      <c r="A161" s="648"/>
      <c r="B161" s="648"/>
      <c r="C161" s="648"/>
      <c r="D161" s="648"/>
      <c r="E161" s="648" t="s">
        <v>1541</v>
      </c>
      <c r="F161" s="649"/>
      <c r="G161" s="648" t="s">
        <v>1542</v>
      </c>
      <c r="H161" s="649">
        <v>0</v>
      </c>
      <c r="I161" s="648" t="s">
        <v>1543</v>
      </c>
      <c r="J161" s="649"/>
      <c r="M161" t="s">
        <v>1543</v>
      </c>
    </row>
    <row r="162" spans="1:13" ht="15.75" customHeight="1">
      <c r="A162" s="648"/>
      <c r="B162" s="648"/>
      <c r="C162" s="648"/>
      <c r="D162" s="648"/>
      <c r="E162" s="648" t="s">
        <v>1544</v>
      </c>
      <c r="F162" s="649">
        <v>0</v>
      </c>
      <c r="G162" s="648"/>
      <c r="H162" s="1057" t="s">
        <v>1545</v>
      </c>
      <c r="I162" s="1058"/>
      <c r="J162" s="649">
        <f>J154</f>
        <v>67.173496026411996</v>
      </c>
    </row>
    <row r="163" spans="1:13" ht="15.75" customHeight="1">
      <c r="A163" s="655"/>
      <c r="B163" s="655"/>
      <c r="C163" s="655"/>
      <c r="D163" s="655"/>
      <c r="E163" s="655"/>
      <c r="F163" s="655"/>
      <c r="G163" s="655"/>
      <c r="H163" s="655"/>
      <c r="I163" s="655"/>
      <c r="J163" s="655"/>
    </row>
    <row r="164" spans="1:13" ht="15.75">
      <c r="A164" s="654" t="s">
        <v>1052</v>
      </c>
      <c r="B164" s="630" t="s">
        <v>1510</v>
      </c>
      <c r="C164" s="629" t="s">
        <v>1511</v>
      </c>
      <c r="D164" s="629" t="s">
        <v>1512</v>
      </c>
      <c r="E164" s="1055" t="s">
        <v>1513</v>
      </c>
      <c r="F164" s="1056"/>
      <c r="G164" s="631" t="s">
        <v>1514</v>
      </c>
      <c r="H164" s="630" t="s">
        <v>1515</v>
      </c>
      <c r="I164" s="630" t="s">
        <v>1516</v>
      </c>
      <c r="J164" s="630" t="s">
        <v>1517</v>
      </c>
      <c r="M164" t="s">
        <v>1516</v>
      </c>
    </row>
    <row r="165" spans="1:13" ht="38.25">
      <c r="A165" s="632" t="s">
        <v>1518</v>
      </c>
      <c r="B165" s="633">
        <v>103326</v>
      </c>
      <c r="C165" s="632" t="s">
        <v>116</v>
      </c>
      <c r="D165" s="632" t="s">
        <v>1053</v>
      </c>
      <c r="E165" s="1061" t="s">
        <v>1634</v>
      </c>
      <c r="F165" s="1056"/>
      <c r="G165" s="634" t="s">
        <v>1584</v>
      </c>
      <c r="H165" s="635">
        <v>1</v>
      </c>
      <c r="I165" s="636">
        <f>SUM(J166:J171)</f>
        <v>70.048682864716</v>
      </c>
      <c r="J165" s="636">
        <f t="shared" ref="J165:J171" si="31">H165*I165</f>
        <v>70.048682864716</v>
      </c>
      <c r="M165">
        <v>80.539981999999995</v>
      </c>
    </row>
    <row r="166" spans="1:13" ht="38.25">
      <c r="A166" s="637" t="s">
        <v>1523</v>
      </c>
      <c r="B166" s="638" t="s">
        <v>1635</v>
      </c>
      <c r="C166" s="637" t="s">
        <v>116</v>
      </c>
      <c r="D166" s="637" t="s">
        <v>1636</v>
      </c>
      <c r="E166" s="1059" t="s">
        <v>1521</v>
      </c>
      <c r="F166" s="1056"/>
      <c r="G166" s="639" t="s">
        <v>1599</v>
      </c>
      <c r="H166" s="640">
        <v>1.38E-2</v>
      </c>
      <c r="I166" s="641">
        <f t="shared" ref="I166:I171" si="32">M166-M166*$M$2</f>
        <v>438.90458432000003</v>
      </c>
      <c r="J166" s="641">
        <f t="shared" si="31"/>
        <v>6.0568832636160002</v>
      </c>
      <c r="M166">
        <v>504.64</v>
      </c>
    </row>
    <row r="167" spans="1:13" ht="25.5">
      <c r="A167" s="637" t="s">
        <v>1523</v>
      </c>
      <c r="B167" s="638" t="s">
        <v>1614</v>
      </c>
      <c r="C167" s="637" t="s">
        <v>116</v>
      </c>
      <c r="D167" s="637" t="s">
        <v>1615</v>
      </c>
      <c r="E167" s="1059" t="s">
        <v>1521</v>
      </c>
      <c r="F167" s="1056"/>
      <c r="G167" s="639" t="s">
        <v>1522</v>
      </c>
      <c r="H167" s="640">
        <v>0.99</v>
      </c>
      <c r="I167" s="641">
        <f t="shared" si="32"/>
        <v>19.969184480000003</v>
      </c>
      <c r="J167" s="641">
        <f t="shared" si="31"/>
        <v>19.769492635200002</v>
      </c>
      <c r="M167">
        <v>22.96</v>
      </c>
    </row>
    <row r="168" spans="1:13" ht="25.5">
      <c r="A168" s="637" t="s">
        <v>1523</v>
      </c>
      <c r="B168" s="638" t="s">
        <v>1616</v>
      </c>
      <c r="C168" s="637" t="s">
        <v>116</v>
      </c>
      <c r="D168" s="637" t="s">
        <v>1617</v>
      </c>
      <c r="E168" s="1059" t="s">
        <v>1521</v>
      </c>
      <c r="F168" s="1056"/>
      <c r="G168" s="639" t="s">
        <v>1522</v>
      </c>
      <c r="H168" s="640">
        <v>0.495</v>
      </c>
      <c r="I168" s="641">
        <f t="shared" si="32"/>
        <v>15.872718500000001</v>
      </c>
      <c r="J168" s="641">
        <f t="shared" si="31"/>
        <v>7.8569956575000006</v>
      </c>
      <c r="M168">
        <v>18.25</v>
      </c>
    </row>
    <row r="169" spans="1:13" ht="25.5">
      <c r="A169" s="642" t="s">
        <v>1526</v>
      </c>
      <c r="B169" s="643">
        <v>34548</v>
      </c>
      <c r="C169" s="642" t="s">
        <v>116</v>
      </c>
      <c r="D169" s="642" t="s">
        <v>1644</v>
      </c>
      <c r="E169" s="1060" t="s">
        <v>1602</v>
      </c>
      <c r="F169" s="1056"/>
      <c r="G169" s="644" t="s">
        <v>1645</v>
      </c>
      <c r="H169" s="645">
        <v>0.42</v>
      </c>
      <c r="I169" s="646">
        <f t="shared" si="32"/>
        <v>5.2358227599999996</v>
      </c>
      <c r="J169" s="646">
        <f t="shared" si="31"/>
        <v>2.1990455591999996</v>
      </c>
      <c r="M169">
        <v>6.02</v>
      </c>
    </row>
    <row r="170" spans="1:13">
      <c r="A170" s="642" t="s">
        <v>1526</v>
      </c>
      <c r="B170" s="643">
        <v>37395</v>
      </c>
      <c r="C170" s="642" t="s">
        <v>116</v>
      </c>
      <c r="D170" s="642" t="s">
        <v>1642</v>
      </c>
      <c r="E170" s="1060" t="s">
        <v>1602</v>
      </c>
      <c r="F170" s="1056"/>
      <c r="G170" s="644" t="s">
        <v>1643</v>
      </c>
      <c r="H170" s="645">
        <v>0.01</v>
      </c>
      <c r="I170" s="646">
        <f t="shared" si="32"/>
        <v>33.693650120000001</v>
      </c>
      <c r="J170" s="646">
        <f t="shared" si="31"/>
        <v>0.33693650120000002</v>
      </c>
      <c r="M170">
        <v>38.74</v>
      </c>
    </row>
    <row r="171" spans="1:13" ht="25.5">
      <c r="A171" s="642" t="s">
        <v>1526</v>
      </c>
      <c r="B171" s="643">
        <v>37594</v>
      </c>
      <c r="C171" s="642" t="s">
        <v>116</v>
      </c>
      <c r="D171" s="642" t="s">
        <v>1646</v>
      </c>
      <c r="E171" s="1060" t="s">
        <v>1602</v>
      </c>
      <c r="F171" s="1056"/>
      <c r="G171" s="644" t="s">
        <v>1628</v>
      </c>
      <c r="H171" s="645">
        <v>13.6</v>
      </c>
      <c r="I171" s="646">
        <f t="shared" si="32"/>
        <v>2.4874506799999998</v>
      </c>
      <c r="J171" s="646">
        <f t="shared" si="31"/>
        <v>33.829329247999993</v>
      </c>
      <c r="M171">
        <v>2.86</v>
      </c>
    </row>
    <row r="172" spans="1:13" ht="25.5">
      <c r="A172" s="648"/>
      <c r="B172" s="648"/>
      <c r="C172" s="648"/>
      <c r="D172" s="648"/>
      <c r="E172" s="648" t="s">
        <v>1541</v>
      </c>
      <c r="F172" s="649"/>
      <c r="G172" s="648" t="s">
        <v>1542</v>
      </c>
      <c r="H172" s="649">
        <v>0</v>
      </c>
      <c r="I172" s="648" t="s">
        <v>1543</v>
      </c>
      <c r="J172" s="649"/>
      <c r="M172" t="s">
        <v>1543</v>
      </c>
    </row>
    <row r="173" spans="1:13" ht="15.75" customHeight="1">
      <c r="A173" s="648"/>
      <c r="B173" s="648"/>
      <c r="C173" s="648"/>
      <c r="D173" s="648"/>
      <c r="E173" s="648" t="s">
        <v>1544</v>
      </c>
      <c r="F173" s="649">
        <v>0</v>
      </c>
      <c r="G173" s="648"/>
      <c r="H173" s="1057" t="s">
        <v>1545</v>
      </c>
      <c r="I173" s="1058"/>
      <c r="J173" s="649">
        <f>J165</f>
        <v>70.048682864716</v>
      </c>
    </row>
    <row r="174" spans="1:13" ht="15.75" customHeight="1">
      <c r="A174" s="651"/>
      <c r="B174" s="651"/>
      <c r="C174" s="651"/>
      <c r="D174" s="651"/>
      <c r="E174" s="651"/>
      <c r="F174" s="652"/>
      <c r="G174" s="651"/>
      <c r="H174" s="651"/>
      <c r="I174" s="651"/>
      <c r="J174" s="652"/>
    </row>
    <row r="175" spans="1:13" ht="15.75" customHeight="1">
      <c r="A175" s="655"/>
      <c r="B175" s="655"/>
      <c r="C175" s="655"/>
      <c r="D175" s="655"/>
      <c r="E175" s="655"/>
      <c r="F175" s="655"/>
      <c r="G175" s="655"/>
      <c r="H175" s="655"/>
      <c r="I175" s="655"/>
      <c r="J175" s="655"/>
    </row>
    <row r="176" spans="1:13" ht="15.75">
      <c r="A176" s="654" t="s">
        <v>1064</v>
      </c>
      <c r="B176" s="630" t="s">
        <v>1510</v>
      </c>
      <c r="C176" s="629" t="s">
        <v>1511</v>
      </c>
      <c r="D176" s="629" t="s">
        <v>1512</v>
      </c>
      <c r="E176" s="1055" t="s">
        <v>1513</v>
      </c>
      <c r="F176" s="1056"/>
      <c r="G176" s="631" t="s">
        <v>1514</v>
      </c>
      <c r="H176" s="630" t="s">
        <v>1515</v>
      </c>
      <c r="I176" s="630" t="s">
        <v>1516</v>
      </c>
      <c r="J176" s="630" t="s">
        <v>1517</v>
      </c>
      <c r="M176" t="s">
        <v>1516</v>
      </c>
    </row>
    <row r="177" spans="1:13" ht="38.25">
      <c r="A177" s="632" t="s">
        <v>1518</v>
      </c>
      <c r="B177" s="633">
        <v>96367</v>
      </c>
      <c r="C177" s="632" t="s">
        <v>116</v>
      </c>
      <c r="D177" s="632" t="s">
        <v>1065</v>
      </c>
      <c r="E177" s="1061" t="s">
        <v>1634</v>
      </c>
      <c r="F177" s="1056"/>
      <c r="G177" s="634" t="s">
        <v>1584</v>
      </c>
      <c r="H177" s="635">
        <v>1</v>
      </c>
      <c r="I177" s="636">
        <f>SUM(J178:J189)</f>
        <v>126.76919794860798</v>
      </c>
      <c r="J177" s="636">
        <f t="shared" ref="J177:J189" si="33">H177*I177</f>
        <v>126.76919794860798</v>
      </c>
      <c r="M177">
        <v>145.75561600000003</v>
      </c>
    </row>
    <row r="178" spans="1:13" ht="25.5">
      <c r="A178" s="637" t="s">
        <v>1523</v>
      </c>
      <c r="B178" s="638">
        <v>88278</v>
      </c>
      <c r="C178" s="637" t="s">
        <v>116</v>
      </c>
      <c r="D178" s="637" t="s">
        <v>1632</v>
      </c>
      <c r="E178" s="1059" t="s">
        <v>1521</v>
      </c>
      <c r="F178" s="1056"/>
      <c r="G178" s="639" t="s">
        <v>1522</v>
      </c>
      <c r="H178" s="640">
        <v>0.84730000000000005</v>
      </c>
      <c r="I178" s="641">
        <f t="shared" ref="I178:I189" si="34">M178-M178*$M$2</f>
        <v>15.19432286</v>
      </c>
      <c r="J178" s="641">
        <f t="shared" si="33"/>
        <v>12.874149759278001</v>
      </c>
      <c r="M178">
        <v>17.47</v>
      </c>
    </row>
    <row r="179" spans="1:13" ht="25.5">
      <c r="A179" s="637" t="s">
        <v>1523</v>
      </c>
      <c r="B179" s="638" t="s">
        <v>1616</v>
      </c>
      <c r="C179" s="637" t="s">
        <v>116</v>
      </c>
      <c r="D179" s="637" t="s">
        <v>1617</v>
      </c>
      <c r="E179" s="1059" t="s">
        <v>1521</v>
      </c>
      <c r="F179" s="1056"/>
      <c r="G179" s="639" t="s">
        <v>1522</v>
      </c>
      <c r="H179" s="640">
        <v>0.21179999999999999</v>
      </c>
      <c r="I179" s="641">
        <f t="shared" si="34"/>
        <v>15.872718500000001</v>
      </c>
      <c r="J179" s="641">
        <f t="shared" si="33"/>
        <v>3.3618417783000001</v>
      </c>
      <c r="M179">
        <v>18.25</v>
      </c>
    </row>
    <row r="180" spans="1:13" ht="25.5">
      <c r="A180" s="642" t="s">
        <v>1526</v>
      </c>
      <c r="B180" s="643">
        <v>37586</v>
      </c>
      <c r="C180" s="642" t="s">
        <v>116</v>
      </c>
      <c r="D180" s="642" t="s">
        <v>1647</v>
      </c>
      <c r="E180" s="1060" t="s">
        <v>1602</v>
      </c>
      <c r="F180" s="1056"/>
      <c r="G180" s="644" t="s">
        <v>1643</v>
      </c>
      <c r="H180" s="645">
        <v>2.9000000000000001E-2</v>
      </c>
      <c r="I180" s="646">
        <f t="shared" si="34"/>
        <v>39.181696899999999</v>
      </c>
      <c r="J180" s="646">
        <f t="shared" si="33"/>
        <v>1.1362692101</v>
      </c>
      <c r="M180">
        <v>45.05</v>
      </c>
    </row>
    <row r="181" spans="1:13" ht="25.5">
      <c r="A181" s="642" t="s">
        <v>1526</v>
      </c>
      <c r="B181" s="643">
        <v>39413</v>
      </c>
      <c r="C181" s="642" t="s">
        <v>116</v>
      </c>
      <c r="D181" s="642" t="s">
        <v>1648</v>
      </c>
      <c r="E181" s="1060" t="s">
        <v>1602</v>
      </c>
      <c r="F181" s="1056"/>
      <c r="G181" s="644" t="s">
        <v>63</v>
      </c>
      <c r="H181" s="645">
        <v>4.2119999999999997</v>
      </c>
      <c r="I181" s="646">
        <f t="shared" si="34"/>
        <v>17.28169406</v>
      </c>
      <c r="J181" s="646">
        <f t="shared" si="33"/>
        <v>72.790495380719989</v>
      </c>
      <c r="M181">
        <v>19.87</v>
      </c>
    </row>
    <row r="182" spans="1:13" ht="25.5">
      <c r="A182" s="642" t="s">
        <v>1526</v>
      </c>
      <c r="B182" s="643">
        <v>39419</v>
      </c>
      <c r="C182" s="642" t="s">
        <v>116</v>
      </c>
      <c r="D182" s="642" t="s">
        <v>1649</v>
      </c>
      <c r="E182" s="1060" t="s">
        <v>1602</v>
      </c>
      <c r="F182" s="1056"/>
      <c r="G182" s="644" t="s">
        <v>164</v>
      </c>
      <c r="H182" s="645">
        <v>0.9093</v>
      </c>
      <c r="I182" s="646">
        <f t="shared" si="34"/>
        <v>5.8272446000000002</v>
      </c>
      <c r="J182" s="646">
        <f t="shared" si="33"/>
        <v>5.2987135147800002</v>
      </c>
      <c r="M182">
        <v>6.7</v>
      </c>
    </row>
    <row r="183" spans="1:13" ht="25.5">
      <c r="A183" s="642" t="s">
        <v>1526</v>
      </c>
      <c r="B183" s="643">
        <v>39422</v>
      </c>
      <c r="C183" s="642" t="s">
        <v>116</v>
      </c>
      <c r="D183" s="642" t="s">
        <v>1650</v>
      </c>
      <c r="E183" s="1060" t="s">
        <v>1602</v>
      </c>
      <c r="F183" s="1056"/>
      <c r="G183" s="644" t="s">
        <v>164</v>
      </c>
      <c r="H183" s="645">
        <v>2.8999000000000001</v>
      </c>
      <c r="I183" s="646">
        <f t="shared" si="34"/>
        <v>6.6100088000000001</v>
      </c>
      <c r="J183" s="646">
        <f t="shared" si="33"/>
        <v>19.168364519120001</v>
      </c>
      <c r="M183">
        <v>7.6</v>
      </c>
    </row>
    <row r="184" spans="1:13" ht="25.5">
      <c r="A184" s="642" t="s">
        <v>1526</v>
      </c>
      <c r="B184" s="643">
        <v>39431</v>
      </c>
      <c r="C184" s="642" t="s">
        <v>116</v>
      </c>
      <c r="D184" s="642" t="s">
        <v>1651</v>
      </c>
      <c r="E184" s="1060" t="s">
        <v>1602</v>
      </c>
      <c r="F184" s="1056"/>
      <c r="G184" s="644" t="s">
        <v>164</v>
      </c>
      <c r="H184" s="645">
        <v>2.5026999999999999</v>
      </c>
      <c r="I184" s="646">
        <f t="shared" si="34"/>
        <v>0.26961878</v>
      </c>
      <c r="J184" s="646">
        <f t="shared" si="33"/>
        <v>0.67477492070599998</v>
      </c>
      <c r="M184">
        <v>0.31</v>
      </c>
    </row>
    <row r="185" spans="1:13" ht="25.5">
      <c r="A185" s="642" t="s">
        <v>1526</v>
      </c>
      <c r="B185" s="643">
        <v>39432</v>
      </c>
      <c r="C185" s="642" t="s">
        <v>116</v>
      </c>
      <c r="D185" s="642" t="s">
        <v>1652</v>
      </c>
      <c r="E185" s="1060" t="s">
        <v>1602</v>
      </c>
      <c r="F185" s="1056"/>
      <c r="G185" s="644" t="s">
        <v>164</v>
      </c>
      <c r="H185" s="645">
        <v>0.79249999999999998</v>
      </c>
      <c r="I185" s="646">
        <f t="shared" si="34"/>
        <v>2.3917795000000002</v>
      </c>
      <c r="J185" s="646">
        <f t="shared" si="33"/>
        <v>1.89548525375</v>
      </c>
      <c r="M185">
        <v>2.75</v>
      </c>
    </row>
    <row r="186" spans="1:13" ht="38.25">
      <c r="A186" s="642" t="s">
        <v>1526</v>
      </c>
      <c r="B186" s="643">
        <v>39434</v>
      </c>
      <c r="C186" s="642" t="s">
        <v>116</v>
      </c>
      <c r="D186" s="642" t="s">
        <v>1653</v>
      </c>
      <c r="E186" s="1060" t="s">
        <v>1602</v>
      </c>
      <c r="F186" s="1056"/>
      <c r="G186" s="644" t="s">
        <v>1607</v>
      </c>
      <c r="H186" s="645">
        <v>1.0327</v>
      </c>
      <c r="I186" s="646">
        <f t="shared" si="34"/>
        <v>2.99189872</v>
      </c>
      <c r="J186" s="646">
        <f t="shared" si="33"/>
        <v>3.089733808144</v>
      </c>
      <c r="M186">
        <v>3.44</v>
      </c>
    </row>
    <row r="187" spans="1:13" ht="25.5">
      <c r="A187" s="642" t="s">
        <v>1526</v>
      </c>
      <c r="B187" s="643">
        <v>39435</v>
      </c>
      <c r="C187" s="642" t="s">
        <v>116</v>
      </c>
      <c r="D187" s="642" t="s">
        <v>1654</v>
      </c>
      <c r="E187" s="1060" t="s">
        <v>1602</v>
      </c>
      <c r="F187" s="1056"/>
      <c r="G187" s="644" t="s">
        <v>1628</v>
      </c>
      <c r="H187" s="645">
        <v>20.0077</v>
      </c>
      <c r="I187" s="646">
        <f t="shared" si="34"/>
        <v>9.5671179999999995E-2</v>
      </c>
      <c r="J187" s="646">
        <f t="shared" si="33"/>
        <v>1.9141602680859999</v>
      </c>
      <c r="M187">
        <v>0.11</v>
      </c>
    </row>
    <row r="188" spans="1:13" ht="25.5">
      <c r="A188" s="642" t="s">
        <v>1526</v>
      </c>
      <c r="B188" s="643">
        <v>39437</v>
      </c>
      <c r="C188" s="642" t="s">
        <v>116</v>
      </c>
      <c r="D188" s="642" t="s">
        <v>1655</v>
      </c>
      <c r="E188" s="1060" t="s">
        <v>1602</v>
      </c>
      <c r="F188" s="1056"/>
      <c r="G188" s="644" t="s">
        <v>1628</v>
      </c>
      <c r="H188" s="645">
        <v>20.0077</v>
      </c>
      <c r="I188" s="646">
        <f t="shared" si="34"/>
        <v>0.2174345</v>
      </c>
      <c r="J188" s="646">
        <f t="shared" si="33"/>
        <v>4.3503642456499998</v>
      </c>
      <c r="M188">
        <v>0.25</v>
      </c>
    </row>
    <row r="189" spans="1:13" ht="25.5">
      <c r="A189" s="642" t="s">
        <v>1526</v>
      </c>
      <c r="B189" s="643">
        <v>39443</v>
      </c>
      <c r="C189" s="642" t="s">
        <v>116</v>
      </c>
      <c r="D189" s="642" t="s">
        <v>1656</v>
      </c>
      <c r="E189" s="1060" t="s">
        <v>1602</v>
      </c>
      <c r="F189" s="1056"/>
      <c r="G189" s="644" t="s">
        <v>1628</v>
      </c>
      <c r="H189" s="645">
        <v>0.91490000000000005</v>
      </c>
      <c r="I189" s="646">
        <f t="shared" si="34"/>
        <v>0.23482926000000001</v>
      </c>
      <c r="J189" s="646">
        <f t="shared" si="33"/>
        <v>0.21484528997400001</v>
      </c>
      <c r="M189">
        <v>0.27</v>
      </c>
    </row>
    <row r="190" spans="1:13" ht="25.5">
      <c r="A190" s="648"/>
      <c r="B190" s="648"/>
      <c r="C190" s="648"/>
      <c r="D190" s="648"/>
      <c r="E190" s="648" t="s">
        <v>1541</v>
      </c>
      <c r="F190" s="649"/>
      <c r="G190" s="648" t="s">
        <v>1542</v>
      </c>
      <c r="H190" s="649">
        <v>0</v>
      </c>
      <c r="I190" s="648" t="s">
        <v>1543</v>
      </c>
      <c r="J190" s="649"/>
      <c r="M190" t="s">
        <v>1543</v>
      </c>
    </row>
    <row r="191" spans="1:13" ht="15.75" customHeight="1">
      <c r="A191" s="648"/>
      <c r="B191" s="648"/>
      <c r="C191" s="648"/>
      <c r="D191" s="648"/>
      <c r="E191" s="648" t="s">
        <v>1544</v>
      </c>
      <c r="F191" s="649">
        <v>0</v>
      </c>
      <c r="G191" s="648"/>
      <c r="H191" s="1057" t="s">
        <v>1545</v>
      </c>
      <c r="I191" s="1058"/>
      <c r="J191" s="649">
        <f>J177</f>
        <v>126.76919794860798</v>
      </c>
    </row>
    <row r="192" spans="1:13" ht="15.75" customHeight="1">
      <c r="A192" s="651"/>
      <c r="B192" s="651"/>
      <c r="C192" s="651"/>
      <c r="D192" s="651"/>
      <c r="E192" s="651"/>
      <c r="F192" s="652"/>
      <c r="G192" s="651"/>
      <c r="H192" s="651"/>
      <c r="I192" s="651"/>
      <c r="J192" s="652"/>
    </row>
    <row r="193" spans="1:13">
      <c r="A193" s="655"/>
      <c r="B193" s="655"/>
      <c r="C193" s="655"/>
      <c r="D193" s="655"/>
      <c r="E193" s="655"/>
      <c r="F193" s="655"/>
      <c r="G193" s="655"/>
      <c r="H193" s="655"/>
      <c r="I193" s="655"/>
      <c r="J193" s="655"/>
    </row>
    <row r="194" spans="1:13" ht="15.75">
      <c r="A194" s="654" t="s">
        <v>1085</v>
      </c>
      <c r="B194" s="630" t="s">
        <v>1510</v>
      </c>
      <c r="C194" s="629" t="s">
        <v>1511</v>
      </c>
      <c r="D194" s="629" t="s">
        <v>1512</v>
      </c>
      <c r="E194" s="1055" t="s">
        <v>1513</v>
      </c>
      <c r="F194" s="1056"/>
      <c r="G194" s="631" t="s">
        <v>1514</v>
      </c>
      <c r="H194" s="630" t="s">
        <v>1515</v>
      </c>
      <c r="I194" s="630" t="s">
        <v>1516</v>
      </c>
      <c r="J194" s="630" t="s">
        <v>1517</v>
      </c>
      <c r="M194" t="s">
        <v>1516</v>
      </c>
    </row>
    <row r="195" spans="1:13" ht="25.5">
      <c r="A195" s="632" t="s">
        <v>1518</v>
      </c>
      <c r="B195" s="633">
        <v>102182</v>
      </c>
      <c r="C195" s="632" t="s">
        <v>116</v>
      </c>
      <c r="D195" s="632" t="s">
        <v>1657</v>
      </c>
      <c r="E195" s="1061" t="s">
        <v>1658</v>
      </c>
      <c r="F195" s="1056"/>
      <c r="G195" s="634" t="s">
        <v>1628</v>
      </c>
      <c r="H195" s="635">
        <v>1</v>
      </c>
      <c r="I195" s="636">
        <f>SUM(J196:J199)</f>
        <v>972.43592376269999</v>
      </c>
      <c r="J195" s="636">
        <f t="shared" ref="J195:J199" si="35">H195*I195</f>
        <v>972.43592376269999</v>
      </c>
      <c r="M195">
        <v>1118.07915</v>
      </c>
    </row>
    <row r="196" spans="1:13" ht="25.5">
      <c r="A196" s="637" t="s">
        <v>1523</v>
      </c>
      <c r="B196" s="638">
        <v>88316</v>
      </c>
      <c r="C196" s="637" t="s">
        <v>116</v>
      </c>
      <c r="D196" s="637" t="s">
        <v>1617</v>
      </c>
      <c r="E196" s="1059" t="s">
        <v>1521</v>
      </c>
      <c r="F196" s="1056"/>
      <c r="G196" s="639" t="s">
        <v>1522</v>
      </c>
      <c r="H196" s="640">
        <v>1.867</v>
      </c>
      <c r="I196" s="641">
        <f t="shared" ref="I196:I199" si="36">M196-M196*$M$2</f>
        <v>15.872718500000001</v>
      </c>
      <c r="J196" s="641">
        <f t="shared" si="35"/>
        <v>29.634365439500002</v>
      </c>
      <c r="M196">
        <v>18.25</v>
      </c>
    </row>
    <row r="197" spans="1:13" ht="25.5">
      <c r="A197" s="637" t="s">
        <v>1523</v>
      </c>
      <c r="B197" s="638">
        <v>88325</v>
      </c>
      <c r="C197" s="637" t="s">
        <v>116</v>
      </c>
      <c r="D197" s="637" t="s">
        <v>1659</v>
      </c>
      <c r="E197" s="1059" t="s">
        <v>1521</v>
      </c>
      <c r="F197" s="1056"/>
      <c r="G197" s="639" t="s">
        <v>1522</v>
      </c>
      <c r="H197" s="640">
        <v>1.92</v>
      </c>
      <c r="I197" s="641">
        <f t="shared" si="36"/>
        <v>16.455442960000003</v>
      </c>
      <c r="J197" s="641">
        <f t="shared" si="35"/>
        <v>31.594450483200003</v>
      </c>
      <c r="M197">
        <v>18.920000000000002</v>
      </c>
    </row>
    <row r="198" spans="1:13" ht="51">
      <c r="A198" s="642" t="s">
        <v>1526</v>
      </c>
      <c r="B198" s="643">
        <v>3104</v>
      </c>
      <c r="C198" s="642" t="s">
        <v>116</v>
      </c>
      <c r="D198" s="642" t="s">
        <v>1660</v>
      </c>
      <c r="E198" s="1060" t="s">
        <v>1602</v>
      </c>
      <c r="F198" s="1056"/>
      <c r="G198" s="644" t="s">
        <v>204</v>
      </c>
      <c r="H198" s="645">
        <v>1</v>
      </c>
      <c r="I198" s="646">
        <f t="shared" si="36"/>
        <v>122.18079424</v>
      </c>
      <c r="J198" s="646">
        <f t="shared" si="35"/>
        <v>122.18079424</v>
      </c>
      <c r="M198">
        <v>140.47999999999999</v>
      </c>
    </row>
    <row r="199" spans="1:13" ht="25.5">
      <c r="A199" s="642" t="s">
        <v>1526</v>
      </c>
      <c r="B199" s="643">
        <v>5031</v>
      </c>
      <c r="C199" s="642" t="s">
        <v>116</v>
      </c>
      <c r="D199" s="642" t="s">
        <v>1661</v>
      </c>
      <c r="E199" s="1060" t="s">
        <v>1602</v>
      </c>
      <c r="F199" s="1056"/>
      <c r="G199" s="644" t="s">
        <v>63</v>
      </c>
      <c r="H199" s="645">
        <v>1.89</v>
      </c>
      <c r="I199" s="646">
        <f t="shared" si="36"/>
        <v>417.47424000000001</v>
      </c>
      <c r="J199" s="646">
        <f t="shared" si="35"/>
        <v>789.02631359999998</v>
      </c>
      <c r="M199">
        <v>480</v>
      </c>
    </row>
    <row r="200" spans="1:13" ht="25.5">
      <c r="A200" s="648"/>
      <c r="B200" s="648"/>
      <c r="C200" s="648"/>
      <c r="D200" s="648"/>
      <c r="E200" s="648" t="s">
        <v>1541</v>
      </c>
      <c r="F200" s="649"/>
      <c r="G200" s="648" t="s">
        <v>1542</v>
      </c>
      <c r="H200" s="649">
        <v>0</v>
      </c>
      <c r="I200" s="648" t="s">
        <v>1543</v>
      </c>
      <c r="J200" s="649"/>
      <c r="M200" t="s">
        <v>1543</v>
      </c>
    </row>
    <row r="201" spans="1:13">
      <c r="A201" s="648"/>
      <c r="B201" s="648"/>
      <c r="C201" s="648"/>
      <c r="D201" s="648"/>
      <c r="E201" s="648" t="s">
        <v>1544</v>
      </c>
      <c r="F201" s="649">
        <v>0</v>
      </c>
      <c r="G201" s="648"/>
      <c r="H201" s="1057" t="s">
        <v>1545</v>
      </c>
      <c r="I201" s="1058"/>
      <c r="J201" s="649">
        <f>J195</f>
        <v>972.43592376269999</v>
      </c>
    </row>
    <row r="202" spans="1:13" ht="15.75" customHeight="1">
      <c r="A202" s="655"/>
      <c r="B202" s="655"/>
      <c r="C202" s="655"/>
      <c r="D202" s="655"/>
      <c r="E202" s="655"/>
      <c r="F202" s="655"/>
      <c r="G202" s="655"/>
      <c r="H202" s="655"/>
      <c r="I202" s="655"/>
      <c r="J202" s="655"/>
    </row>
    <row r="203" spans="1:13" ht="15.75">
      <c r="A203" s="654" t="s">
        <v>1098</v>
      </c>
      <c r="B203" s="630" t="s">
        <v>1510</v>
      </c>
      <c r="C203" s="629" t="s">
        <v>1511</v>
      </c>
      <c r="D203" s="629" t="s">
        <v>1512</v>
      </c>
      <c r="E203" s="1055" t="s">
        <v>1513</v>
      </c>
      <c r="F203" s="1056"/>
      <c r="G203" s="631" t="s">
        <v>1514</v>
      </c>
      <c r="H203" s="630" t="s">
        <v>1515</v>
      </c>
      <c r="I203" s="630" t="s">
        <v>1516</v>
      </c>
      <c r="J203" s="630" t="s">
        <v>1517</v>
      </c>
      <c r="M203" t="s">
        <v>1516</v>
      </c>
    </row>
    <row r="204" spans="1:13" ht="38.25">
      <c r="A204" s="632" t="s">
        <v>1518</v>
      </c>
      <c r="B204" s="633">
        <v>102181</v>
      </c>
      <c r="C204" s="632" t="s">
        <v>116</v>
      </c>
      <c r="D204" s="632" t="s">
        <v>1662</v>
      </c>
      <c r="E204" s="1061" t="s">
        <v>1658</v>
      </c>
      <c r="F204" s="1056"/>
      <c r="G204" s="634" t="s">
        <v>63</v>
      </c>
      <c r="H204" s="635">
        <v>1</v>
      </c>
      <c r="I204" s="636">
        <f>SUM(J205:J211)</f>
        <v>470.08489165974004</v>
      </c>
      <c r="J204" s="636">
        <f t="shared" ref="J204:J211" si="37">H204*I204</f>
        <v>470.08489165974004</v>
      </c>
      <c r="M204">
        <v>540.49022999999988</v>
      </c>
    </row>
    <row r="205" spans="1:13" ht="25.5">
      <c r="A205" s="637" t="s">
        <v>1523</v>
      </c>
      <c r="B205" s="638">
        <v>88316</v>
      </c>
      <c r="C205" s="637" t="s">
        <v>116</v>
      </c>
      <c r="D205" s="637" t="s">
        <v>1617</v>
      </c>
      <c r="E205" s="1059" t="s">
        <v>1521</v>
      </c>
      <c r="F205" s="1056"/>
      <c r="G205" s="639" t="s">
        <v>1522</v>
      </c>
      <c r="H205" s="640">
        <v>1.3779999999999999</v>
      </c>
      <c r="I205" s="641">
        <f t="shared" ref="I205:I211" si="38">M205-M205*$M$2</f>
        <v>15.872718500000001</v>
      </c>
      <c r="J205" s="641">
        <f t="shared" si="37"/>
        <v>21.872606093000002</v>
      </c>
      <c r="M205">
        <v>18.25</v>
      </c>
    </row>
    <row r="206" spans="1:13" ht="25.5">
      <c r="A206" s="637" t="s">
        <v>1523</v>
      </c>
      <c r="B206" s="638">
        <v>88325</v>
      </c>
      <c r="C206" s="637" t="s">
        <v>116</v>
      </c>
      <c r="D206" s="637" t="s">
        <v>1659</v>
      </c>
      <c r="E206" s="1059" t="s">
        <v>1521</v>
      </c>
      <c r="F206" s="1056"/>
      <c r="G206" s="639" t="s">
        <v>1522</v>
      </c>
      <c r="H206" s="640">
        <v>1.4179999999999999</v>
      </c>
      <c r="I206" s="641">
        <f t="shared" si="38"/>
        <v>16.455442960000003</v>
      </c>
      <c r="J206" s="641">
        <f t="shared" si="37"/>
        <v>23.333818117280003</v>
      </c>
      <c r="M206">
        <v>18.920000000000002</v>
      </c>
    </row>
    <row r="207" spans="1:13">
      <c r="A207" s="642" t="s">
        <v>1526</v>
      </c>
      <c r="B207" s="643">
        <v>10507</v>
      </c>
      <c r="C207" s="642" t="s">
        <v>116</v>
      </c>
      <c r="D207" s="642" t="s">
        <v>1663</v>
      </c>
      <c r="E207" s="1060" t="s">
        <v>1602</v>
      </c>
      <c r="F207" s="1056"/>
      <c r="G207" s="644" t="s">
        <v>63</v>
      </c>
      <c r="H207" s="645">
        <v>1</v>
      </c>
      <c r="I207" s="646">
        <f t="shared" si="38"/>
        <v>385.97232964</v>
      </c>
      <c r="J207" s="646">
        <f t="shared" si="37"/>
        <v>385.97232964</v>
      </c>
      <c r="M207">
        <v>443.78</v>
      </c>
    </row>
    <row r="208" spans="1:13" ht="25.5">
      <c r="A208" s="642" t="s">
        <v>1526</v>
      </c>
      <c r="B208" s="643">
        <v>11950</v>
      </c>
      <c r="C208" s="642" t="s">
        <v>116</v>
      </c>
      <c r="D208" s="642" t="s">
        <v>1664</v>
      </c>
      <c r="E208" s="1060" t="s">
        <v>1602</v>
      </c>
      <c r="F208" s="1056"/>
      <c r="G208" s="644" t="s">
        <v>1347</v>
      </c>
      <c r="H208" s="645">
        <v>1.7050000000000001</v>
      </c>
      <c r="I208" s="646">
        <f t="shared" si="38"/>
        <v>0.20873712</v>
      </c>
      <c r="J208" s="646">
        <f t="shared" si="37"/>
        <v>0.35589678959999999</v>
      </c>
      <c r="M208">
        <v>0.24</v>
      </c>
    </row>
    <row r="209" spans="1:13">
      <c r="A209" s="642" t="s">
        <v>1526</v>
      </c>
      <c r="B209" s="643">
        <v>34360</v>
      </c>
      <c r="C209" s="642" t="s">
        <v>116</v>
      </c>
      <c r="D209" s="642" t="s">
        <v>1665</v>
      </c>
      <c r="E209" s="1060" t="s">
        <v>1602</v>
      </c>
      <c r="F209" s="1056"/>
      <c r="G209" s="644" t="s">
        <v>1607</v>
      </c>
      <c r="H209" s="645">
        <v>0.748</v>
      </c>
      <c r="I209" s="646">
        <f t="shared" si="38"/>
        <v>32.763030460000003</v>
      </c>
      <c r="J209" s="646">
        <f t="shared" si="37"/>
        <v>24.506746784080001</v>
      </c>
      <c r="M209">
        <v>37.67</v>
      </c>
    </row>
    <row r="210" spans="1:13" ht="25.5">
      <c r="A210" s="642" t="s">
        <v>1526</v>
      </c>
      <c r="B210" s="643">
        <v>39432</v>
      </c>
      <c r="C210" s="642" t="s">
        <v>116</v>
      </c>
      <c r="D210" s="642" t="s">
        <v>1652</v>
      </c>
      <c r="E210" s="1060" t="s">
        <v>1602</v>
      </c>
      <c r="F210" s="1056"/>
      <c r="G210" s="644" t="s">
        <v>63</v>
      </c>
      <c r="H210" s="645">
        <v>2.3220000000000001</v>
      </c>
      <c r="I210" s="646">
        <f t="shared" si="38"/>
        <v>2.3917795000000002</v>
      </c>
      <c r="J210" s="646">
        <f t="shared" si="37"/>
        <v>5.5537119990000008</v>
      </c>
      <c r="M210">
        <v>2.75</v>
      </c>
    </row>
    <row r="211" spans="1:13">
      <c r="A211" s="642" t="s">
        <v>1526</v>
      </c>
      <c r="B211" s="643">
        <v>39961</v>
      </c>
      <c r="C211" s="642" t="s">
        <v>116</v>
      </c>
      <c r="D211" s="642" t="s">
        <v>1666</v>
      </c>
      <c r="E211" s="1060" t="s">
        <v>1602</v>
      </c>
      <c r="F211" s="1056"/>
      <c r="G211" s="644" t="s">
        <v>1347</v>
      </c>
      <c r="H211" s="645">
        <v>0.309</v>
      </c>
      <c r="I211" s="646">
        <f t="shared" si="38"/>
        <v>27.475023419999999</v>
      </c>
      <c r="J211" s="646">
        <f t="shared" si="37"/>
        <v>8.48978223678</v>
      </c>
      <c r="M211">
        <v>31.59</v>
      </c>
    </row>
    <row r="212" spans="1:13" ht="15.75" customHeight="1">
      <c r="A212" s="648"/>
      <c r="B212" s="648"/>
      <c r="C212" s="648"/>
      <c r="D212" s="648"/>
      <c r="E212" s="648" t="s">
        <v>1541</v>
      </c>
      <c r="F212" s="649"/>
      <c r="G212" s="648" t="s">
        <v>1542</v>
      </c>
      <c r="H212" s="649">
        <v>0</v>
      </c>
      <c r="I212" s="648" t="s">
        <v>1543</v>
      </c>
      <c r="J212" s="649"/>
      <c r="M212" t="s">
        <v>1543</v>
      </c>
    </row>
    <row r="213" spans="1:13" ht="15.75" customHeight="1">
      <c r="A213" s="648"/>
      <c r="B213" s="648"/>
      <c r="C213" s="648"/>
      <c r="D213" s="648"/>
      <c r="E213" s="648" t="s">
        <v>1544</v>
      </c>
      <c r="F213" s="649">
        <v>0</v>
      </c>
      <c r="G213" s="648"/>
      <c r="H213" s="1057" t="s">
        <v>1545</v>
      </c>
      <c r="I213" s="1058"/>
      <c r="J213" s="649">
        <f>J204</f>
        <v>470.08489165974004</v>
      </c>
    </row>
    <row r="214" spans="1:13" ht="15.75" customHeight="1">
      <c r="A214" s="651"/>
      <c r="B214" s="651"/>
      <c r="C214" s="651"/>
      <c r="D214" s="651"/>
      <c r="E214" s="651"/>
      <c r="F214" s="652"/>
      <c r="G214" s="651"/>
      <c r="H214" s="651"/>
      <c r="I214" s="651"/>
      <c r="J214" s="652"/>
    </row>
    <row r="215" spans="1:13" ht="15.75" customHeight="1">
      <c r="A215" s="655"/>
      <c r="B215" s="655"/>
      <c r="C215" s="655"/>
      <c r="D215" s="655"/>
      <c r="E215" s="655"/>
      <c r="F215" s="655"/>
      <c r="G215" s="655"/>
      <c r="H215" s="655"/>
      <c r="I215" s="655"/>
      <c r="J215" s="655"/>
    </row>
    <row r="216" spans="1:13" ht="15.75">
      <c r="A216" s="654" t="s">
        <v>1103</v>
      </c>
      <c r="B216" s="630" t="s">
        <v>1510</v>
      </c>
      <c r="C216" s="629" t="s">
        <v>1511</v>
      </c>
      <c r="D216" s="629" t="s">
        <v>1512</v>
      </c>
      <c r="E216" s="1055" t="s">
        <v>1513</v>
      </c>
      <c r="F216" s="1056"/>
      <c r="G216" s="631" t="s">
        <v>1514</v>
      </c>
      <c r="H216" s="630" t="s">
        <v>1515</v>
      </c>
      <c r="I216" s="630" t="s">
        <v>1516</v>
      </c>
      <c r="J216" s="630" t="s">
        <v>1517</v>
      </c>
      <c r="M216" t="s">
        <v>1516</v>
      </c>
    </row>
    <row r="217" spans="1:13" ht="38.25">
      <c r="A217" s="632" t="s">
        <v>1518</v>
      </c>
      <c r="B217" s="633">
        <v>90795</v>
      </c>
      <c r="C217" s="632" t="s">
        <v>116</v>
      </c>
      <c r="D217" s="632" t="s">
        <v>1104</v>
      </c>
      <c r="E217" s="1061" t="s">
        <v>1658</v>
      </c>
      <c r="F217" s="1056"/>
      <c r="G217" s="634" t="s">
        <v>1347</v>
      </c>
      <c r="H217" s="635">
        <v>1</v>
      </c>
      <c r="I217" s="636">
        <f>SUM(J218:J222)</f>
        <v>633.852535391228</v>
      </c>
      <c r="J217" s="636">
        <f t="shared" ref="J217:J222" si="39">H217*I217</f>
        <v>633.852535391228</v>
      </c>
      <c r="M217">
        <v>728.78560600000003</v>
      </c>
    </row>
    <row r="218" spans="1:13" ht="25.5">
      <c r="A218" s="637" t="s">
        <v>1523</v>
      </c>
      <c r="B218" s="638">
        <v>88261</v>
      </c>
      <c r="C218" s="637" t="s">
        <v>116</v>
      </c>
      <c r="D218" s="637" t="s">
        <v>1667</v>
      </c>
      <c r="E218" s="1059" t="s">
        <v>1521</v>
      </c>
      <c r="F218" s="1056"/>
      <c r="G218" s="639" t="s">
        <v>1522</v>
      </c>
      <c r="H218" s="640">
        <v>0.26</v>
      </c>
      <c r="I218" s="641">
        <f t="shared" ref="I218:I222" si="40">M218-M218*$M$2</f>
        <v>18.951591019999999</v>
      </c>
      <c r="J218" s="641">
        <f t="shared" si="39"/>
        <v>4.9274136651999996</v>
      </c>
      <c r="M218">
        <v>21.79</v>
      </c>
    </row>
    <row r="219" spans="1:13" ht="25.5">
      <c r="A219" s="637" t="s">
        <v>1523</v>
      </c>
      <c r="B219" s="638">
        <v>88309</v>
      </c>
      <c r="C219" s="637" t="s">
        <v>116</v>
      </c>
      <c r="D219" s="637" t="s">
        <v>1615</v>
      </c>
      <c r="E219" s="1059" t="s">
        <v>1521</v>
      </c>
      <c r="F219" s="1056"/>
      <c r="G219" s="639" t="s">
        <v>1522</v>
      </c>
      <c r="H219" s="640">
        <v>1.706</v>
      </c>
      <c r="I219" s="641">
        <f t="shared" si="40"/>
        <v>19.969184480000003</v>
      </c>
      <c r="J219" s="641">
        <f t="shared" si="39"/>
        <v>34.067428722880003</v>
      </c>
      <c r="M219">
        <v>22.96</v>
      </c>
    </row>
    <row r="220" spans="1:13" ht="25.5">
      <c r="A220" s="637" t="s">
        <v>1523</v>
      </c>
      <c r="B220" s="638">
        <v>88316</v>
      </c>
      <c r="C220" s="637" t="s">
        <v>116</v>
      </c>
      <c r="D220" s="637" t="s">
        <v>1617</v>
      </c>
      <c r="E220" s="1059" t="s">
        <v>1521</v>
      </c>
      <c r="F220" s="1056"/>
      <c r="G220" s="639" t="s">
        <v>1522</v>
      </c>
      <c r="H220" s="640">
        <v>0.98299999999999998</v>
      </c>
      <c r="I220" s="641">
        <f t="shared" si="40"/>
        <v>15.872718500000001</v>
      </c>
      <c r="J220" s="641">
        <f t="shared" si="39"/>
        <v>15.602882285500002</v>
      </c>
      <c r="M220">
        <v>18.25</v>
      </c>
    </row>
    <row r="221" spans="1:13" ht="25.5">
      <c r="A221" s="637" t="s">
        <v>1523</v>
      </c>
      <c r="B221" s="638">
        <v>88629</v>
      </c>
      <c r="C221" s="637" t="s">
        <v>116</v>
      </c>
      <c r="D221" s="637" t="s">
        <v>1668</v>
      </c>
      <c r="E221" s="1059" t="s">
        <v>1521</v>
      </c>
      <c r="F221" s="1056"/>
      <c r="G221" s="639" t="s">
        <v>1669</v>
      </c>
      <c r="H221" s="640">
        <v>2.23E-2</v>
      </c>
      <c r="I221" s="641">
        <f t="shared" si="40"/>
        <v>537.08060976000002</v>
      </c>
      <c r="J221" s="641">
        <f t="shared" si="39"/>
        <v>11.976897597648001</v>
      </c>
      <c r="M221">
        <v>617.52</v>
      </c>
    </row>
    <row r="222" spans="1:13" ht="51">
      <c r="A222" s="642" t="s">
        <v>1526</v>
      </c>
      <c r="B222" s="643">
        <v>39482</v>
      </c>
      <c r="C222" s="642" t="s">
        <v>116</v>
      </c>
      <c r="D222" s="642" t="s">
        <v>1670</v>
      </c>
      <c r="E222" s="1060" t="s">
        <v>1602</v>
      </c>
      <c r="F222" s="1056"/>
      <c r="G222" s="644" t="s">
        <v>1347</v>
      </c>
      <c r="H222" s="645">
        <v>1</v>
      </c>
      <c r="I222" s="646">
        <f t="shared" si="40"/>
        <v>567.27791311999999</v>
      </c>
      <c r="J222" s="646">
        <f t="shared" si="39"/>
        <v>567.27791311999999</v>
      </c>
      <c r="M222">
        <v>652.24</v>
      </c>
    </row>
    <row r="223" spans="1:13" ht="15.75" customHeight="1">
      <c r="A223" s="648"/>
      <c r="B223" s="648"/>
      <c r="C223" s="648"/>
      <c r="D223" s="648"/>
      <c r="E223" s="648" t="s">
        <v>1541</v>
      </c>
      <c r="F223" s="649"/>
      <c r="G223" s="648" t="s">
        <v>1542</v>
      </c>
      <c r="H223" s="649">
        <v>0</v>
      </c>
      <c r="I223" s="648" t="s">
        <v>1543</v>
      </c>
      <c r="J223" s="649"/>
      <c r="M223" t="s">
        <v>1543</v>
      </c>
    </row>
    <row r="224" spans="1:13" ht="15.75" customHeight="1">
      <c r="A224" s="648"/>
      <c r="B224" s="648"/>
      <c r="C224" s="648"/>
      <c r="D224" s="648"/>
      <c r="E224" s="648" t="s">
        <v>1544</v>
      </c>
      <c r="F224" s="649">
        <v>0</v>
      </c>
      <c r="G224" s="648"/>
      <c r="H224" s="1057" t="s">
        <v>1545</v>
      </c>
      <c r="I224" s="1058"/>
      <c r="J224" s="649">
        <f>J217</f>
        <v>633.852535391228</v>
      </c>
    </row>
    <row r="225" spans="1:13" ht="15.75" customHeight="1">
      <c r="A225" s="651"/>
      <c r="B225" s="651"/>
      <c r="C225" s="651"/>
      <c r="D225" s="651"/>
      <c r="E225" s="651"/>
      <c r="F225" s="652"/>
      <c r="G225" s="651"/>
      <c r="H225" s="651"/>
      <c r="I225" s="651"/>
      <c r="J225" s="652"/>
    </row>
    <row r="226" spans="1:13">
      <c r="A226" s="655"/>
      <c r="B226" s="655"/>
      <c r="C226" s="655"/>
      <c r="D226" s="655"/>
      <c r="E226" s="655"/>
      <c r="F226" s="655"/>
      <c r="G226" s="655"/>
      <c r="H226" s="655"/>
      <c r="I226" s="655"/>
      <c r="J226" s="655"/>
    </row>
    <row r="227" spans="1:13" ht="15.75">
      <c r="A227" s="656"/>
      <c r="B227" s="630" t="s">
        <v>1510</v>
      </c>
      <c r="C227" s="629" t="s">
        <v>1511</v>
      </c>
      <c r="D227" s="629" t="s">
        <v>1512</v>
      </c>
      <c r="E227" s="1055" t="s">
        <v>1513</v>
      </c>
      <c r="F227" s="1056"/>
      <c r="G227" s="631" t="s">
        <v>1514</v>
      </c>
      <c r="H227" s="630" t="s">
        <v>1515</v>
      </c>
      <c r="I227" s="630" t="s">
        <v>1516</v>
      </c>
      <c r="J227" s="630" t="s">
        <v>1517</v>
      </c>
      <c r="M227" t="s">
        <v>1516</v>
      </c>
    </row>
    <row r="228" spans="1:13" ht="38.25">
      <c r="A228" s="632" t="s">
        <v>1518</v>
      </c>
      <c r="B228" s="633">
        <v>90797</v>
      </c>
      <c r="C228" s="632" t="s">
        <v>116</v>
      </c>
      <c r="D228" s="632" t="s">
        <v>1671</v>
      </c>
      <c r="E228" s="1061" t="s">
        <v>1658</v>
      </c>
      <c r="F228" s="1056"/>
      <c r="G228" s="634" t="s">
        <v>1347</v>
      </c>
      <c r="H228" s="635">
        <v>1</v>
      </c>
      <c r="I228" s="636">
        <f>SUM(J229:J233)</f>
        <v>644.85817569056405</v>
      </c>
      <c r="J228" s="636">
        <f t="shared" ref="J228:J233" si="41">H228*I228</f>
        <v>644.85817569056405</v>
      </c>
      <c r="M228">
        <v>741.43957799999998</v>
      </c>
    </row>
    <row r="229" spans="1:13" ht="25.5">
      <c r="A229" s="637" t="s">
        <v>1523</v>
      </c>
      <c r="B229" s="638">
        <v>88261</v>
      </c>
      <c r="C229" s="637" t="s">
        <v>116</v>
      </c>
      <c r="D229" s="637" t="s">
        <v>1667</v>
      </c>
      <c r="E229" s="1059" t="s">
        <v>1521</v>
      </c>
      <c r="F229" s="1056"/>
      <c r="G229" s="639" t="s">
        <v>1522</v>
      </c>
      <c r="H229" s="640">
        <v>0.32700000000000001</v>
      </c>
      <c r="I229" s="641">
        <f t="shared" ref="I229:I233" si="42">M229-M229*$M$2</f>
        <v>18.951591019999999</v>
      </c>
      <c r="J229" s="641">
        <f t="shared" si="41"/>
        <v>6.1971702635399994</v>
      </c>
      <c r="M229">
        <v>21.79</v>
      </c>
    </row>
    <row r="230" spans="1:13" ht="25.5">
      <c r="A230" s="637" t="s">
        <v>1523</v>
      </c>
      <c r="B230" s="638">
        <v>88309</v>
      </c>
      <c r="C230" s="637" t="s">
        <v>116</v>
      </c>
      <c r="D230" s="637" t="s">
        <v>1615</v>
      </c>
      <c r="E230" s="1059" t="s">
        <v>1521</v>
      </c>
      <c r="F230" s="1056"/>
      <c r="G230" s="639" t="s">
        <v>1522</v>
      </c>
      <c r="H230" s="640">
        <v>2.024</v>
      </c>
      <c r="I230" s="641">
        <f t="shared" si="42"/>
        <v>19.969184480000003</v>
      </c>
      <c r="J230" s="641">
        <f t="shared" si="41"/>
        <v>40.417629387520009</v>
      </c>
      <c r="M230">
        <v>22.96</v>
      </c>
    </row>
    <row r="231" spans="1:13" ht="25.5">
      <c r="A231" s="637" t="s">
        <v>1523</v>
      </c>
      <c r="B231" s="638">
        <v>88316</v>
      </c>
      <c r="C231" s="637" t="s">
        <v>116</v>
      </c>
      <c r="D231" s="637" t="s">
        <v>1617</v>
      </c>
      <c r="E231" s="1059" t="s">
        <v>1521</v>
      </c>
      <c r="F231" s="1056"/>
      <c r="G231" s="639" t="s">
        <v>1522</v>
      </c>
      <c r="H231" s="640">
        <v>1.1759999999999999</v>
      </c>
      <c r="I231" s="641">
        <f t="shared" si="42"/>
        <v>15.872718500000001</v>
      </c>
      <c r="J231" s="641">
        <f t="shared" si="41"/>
        <v>18.666316955999999</v>
      </c>
      <c r="M231">
        <v>18.25</v>
      </c>
    </row>
    <row r="232" spans="1:13" ht="25.5">
      <c r="A232" s="637" t="s">
        <v>1523</v>
      </c>
      <c r="B232" s="638">
        <v>88629</v>
      </c>
      <c r="C232" s="637" t="s">
        <v>116</v>
      </c>
      <c r="D232" s="637" t="s">
        <v>1668</v>
      </c>
      <c r="E232" s="1059" t="s">
        <v>1521</v>
      </c>
      <c r="F232" s="1056"/>
      <c r="G232" s="639" t="s">
        <v>1669</v>
      </c>
      <c r="H232" s="640">
        <v>2.29E-2</v>
      </c>
      <c r="I232" s="641">
        <f t="shared" si="42"/>
        <v>537.08060976000002</v>
      </c>
      <c r="J232" s="641">
        <f t="shared" si="41"/>
        <v>12.299145963504001</v>
      </c>
      <c r="M232">
        <v>617.52</v>
      </c>
    </row>
    <row r="233" spans="1:13" ht="51">
      <c r="A233" s="642" t="s">
        <v>1526</v>
      </c>
      <c r="B233" s="643">
        <v>39485</v>
      </c>
      <c r="C233" s="642" t="s">
        <v>116</v>
      </c>
      <c r="D233" s="642" t="s">
        <v>1672</v>
      </c>
      <c r="E233" s="1060" t="s">
        <v>1602</v>
      </c>
      <c r="F233" s="1056"/>
      <c r="G233" s="644" t="s">
        <v>1347</v>
      </c>
      <c r="H233" s="645">
        <v>1</v>
      </c>
      <c r="I233" s="646">
        <f t="shared" si="42"/>
        <v>567.27791311999999</v>
      </c>
      <c r="J233" s="646">
        <f t="shared" si="41"/>
        <v>567.27791311999999</v>
      </c>
      <c r="M233">
        <v>652.24</v>
      </c>
    </row>
    <row r="234" spans="1:13" ht="25.5">
      <c r="A234" s="648"/>
      <c r="B234" s="648"/>
      <c r="C234" s="648"/>
      <c r="D234" s="648"/>
      <c r="E234" s="648" t="s">
        <v>1541</v>
      </c>
      <c r="F234" s="649"/>
      <c r="G234" s="648" t="s">
        <v>1542</v>
      </c>
      <c r="H234" s="649">
        <v>0</v>
      </c>
      <c r="I234" s="648" t="s">
        <v>1543</v>
      </c>
      <c r="J234" s="649"/>
      <c r="M234" t="s">
        <v>1543</v>
      </c>
    </row>
    <row r="235" spans="1:13">
      <c r="A235" s="648"/>
      <c r="B235" s="648"/>
      <c r="C235" s="648"/>
      <c r="D235" s="648"/>
      <c r="E235" s="648" t="s">
        <v>1544</v>
      </c>
      <c r="F235" s="649">
        <v>0</v>
      </c>
      <c r="G235" s="648"/>
      <c r="H235" s="1057" t="s">
        <v>1545</v>
      </c>
      <c r="I235" s="1058"/>
      <c r="J235" s="649">
        <f>J228</f>
        <v>644.85817569056405</v>
      </c>
    </row>
    <row r="236" spans="1:13">
      <c r="A236" s="651"/>
      <c r="B236" s="651"/>
      <c r="C236" s="651"/>
      <c r="D236" s="651"/>
      <c r="E236" s="651"/>
      <c r="F236" s="652"/>
      <c r="G236" s="651"/>
      <c r="H236" s="651"/>
      <c r="I236" s="651"/>
      <c r="J236" s="652"/>
    </row>
    <row r="237" spans="1:13">
      <c r="A237" s="655"/>
      <c r="B237" s="655"/>
      <c r="C237" s="655"/>
      <c r="D237" s="655"/>
      <c r="E237" s="655"/>
      <c r="F237" s="655"/>
      <c r="G237" s="655"/>
      <c r="H237" s="655"/>
      <c r="I237" s="655"/>
      <c r="J237" s="655"/>
    </row>
    <row r="238" spans="1:13" ht="15.75">
      <c r="A238" s="654" t="s">
        <v>1107</v>
      </c>
      <c r="B238" s="630" t="s">
        <v>1510</v>
      </c>
      <c r="C238" s="629" t="s">
        <v>1511</v>
      </c>
      <c r="D238" s="629" t="s">
        <v>1512</v>
      </c>
      <c r="E238" s="1055" t="s">
        <v>1513</v>
      </c>
      <c r="F238" s="1056"/>
      <c r="G238" s="631" t="s">
        <v>1514</v>
      </c>
      <c r="H238" s="630" t="s">
        <v>1515</v>
      </c>
      <c r="I238" s="630" t="s">
        <v>1516</v>
      </c>
      <c r="J238" s="630" t="s">
        <v>1517</v>
      </c>
      <c r="M238" t="s">
        <v>1516</v>
      </c>
    </row>
    <row r="239" spans="1:13" ht="38.25">
      <c r="A239" s="632" t="s">
        <v>1518</v>
      </c>
      <c r="B239" s="633">
        <v>90796</v>
      </c>
      <c r="C239" s="632" t="s">
        <v>116</v>
      </c>
      <c r="D239" s="632" t="s">
        <v>1673</v>
      </c>
      <c r="E239" s="1061" t="s">
        <v>1658</v>
      </c>
      <c r="F239" s="1056"/>
      <c r="G239" s="634" t="s">
        <v>1347</v>
      </c>
      <c r="H239" s="635">
        <v>1</v>
      </c>
      <c r="I239" s="636">
        <f>SUM(J240:J244)</f>
        <v>639.356894977156</v>
      </c>
      <c r="J239" s="636">
        <f t="shared" ref="J239:J244" si="43">H239*I239</f>
        <v>639.356894977156</v>
      </c>
      <c r="M239">
        <v>735.11436200000003</v>
      </c>
    </row>
    <row r="240" spans="1:13" ht="25.5">
      <c r="A240" s="637" t="s">
        <v>1523</v>
      </c>
      <c r="B240" s="638">
        <v>88261</v>
      </c>
      <c r="C240" s="637" t="s">
        <v>116</v>
      </c>
      <c r="D240" s="637" t="s">
        <v>1667</v>
      </c>
      <c r="E240" s="1059" t="s">
        <v>1521</v>
      </c>
      <c r="F240" s="1056"/>
      <c r="G240" s="639" t="s">
        <v>1522</v>
      </c>
      <c r="H240" s="640">
        <v>0.29399999999999998</v>
      </c>
      <c r="I240" s="641">
        <f t="shared" ref="I240:I244" si="44">M240-M240*$M$2</f>
        <v>18.951591019999999</v>
      </c>
      <c r="J240" s="641">
        <f t="shared" si="43"/>
        <v>5.5717677598799993</v>
      </c>
      <c r="M240">
        <v>21.79</v>
      </c>
    </row>
    <row r="241" spans="1:13" ht="25.5">
      <c r="A241" s="637" t="s">
        <v>1523</v>
      </c>
      <c r="B241" s="638">
        <v>88309</v>
      </c>
      <c r="C241" s="637" t="s">
        <v>116</v>
      </c>
      <c r="D241" s="637" t="s">
        <v>1615</v>
      </c>
      <c r="E241" s="1059" t="s">
        <v>1521</v>
      </c>
      <c r="F241" s="1056"/>
      <c r="G241" s="639" t="s">
        <v>1522</v>
      </c>
      <c r="H241" s="640">
        <v>1.865</v>
      </c>
      <c r="I241" s="641">
        <f t="shared" si="44"/>
        <v>19.969184480000003</v>
      </c>
      <c r="J241" s="641">
        <f t="shared" si="43"/>
        <v>37.242529055200002</v>
      </c>
      <c r="M241">
        <v>22.96</v>
      </c>
    </row>
    <row r="242" spans="1:13" ht="25.5">
      <c r="A242" s="637" t="s">
        <v>1523</v>
      </c>
      <c r="B242" s="638">
        <v>88316</v>
      </c>
      <c r="C242" s="637" t="s">
        <v>116</v>
      </c>
      <c r="D242" s="637" t="s">
        <v>1617</v>
      </c>
      <c r="E242" s="1059" t="s">
        <v>1521</v>
      </c>
      <c r="F242" s="1056"/>
      <c r="G242" s="639" t="s">
        <v>1522</v>
      </c>
      <c r="H242" s="640">
        <v>1.079</v>
      </c>
      <c r="I242" s="641">
        <f t="shared" si="44"/>
        <v>15.872718500000001</v>
      </c>
      <c r="J242" s="641">
        <f t="shared" si="43"/>
        <v>17.126663261499999</v>
      </c>
      <c r="M242">
        <v>18.25</v>
      </c>
    </row>
    <row r="243" spans="1:13" ht="25.5">
      <c r="A243" s="637" t="s">
        <v>1523</v>
      </c>
      <c r="B243" s="638">
        <v>88629</v>
      </c>
      <c r="C243" s="637" t="s">
        <v>116</v>
      </c>
      <c r="D243" s="637" t="s">
        <v>1668</v>
      </c>
      <c r="E243" s="1059" t="s">
        <v>1521</v>
      </c>
      <c r="F243" s="1056"/>
      <c r="G243" s="639" t="s">
        <v>1669</v>
      </c>
      <c r="H243" s="640">
        <v>2.2599999999999999E-2</v>
      </c>
      <c r="I243" s="641">
        <f t="shared" si="44"/>
        <v>537.08060976000002</v>
      </c>
      <c r="J243" s="641">
        <f t="shared" si="43"/>
        <v>12.138021780576</v>
      </c>
      <c r="M243">
        <v>617.52</v>
      </c>
    </row>
    <row r="244" spans="1:13" ht="51">
      <c r="A244" s="642" t="s">
        <v>1526</v>
      </c>
      <c r="B244" s="643">
        <v>39484</v>
      </c>
      <c r="C244" s="642" t="s">
        <v>116</v>
      </c>
      <c r="D244" s="642" t="s">
        <v>1674</v>
      </c>
      <c r="E244" s="1060" t="s">
        <v>1602</v>
      </c>
      <c r="F244" s="1056"/>
      <c r="G244" s="644" t="s">
        <v>1347</v>
      </c>
      <c r="H244" s="645">
        <v>1</v>
      </c>
      <c r="I244" s="646">
        <f t="shared" si="44"/>
        <v>567.27791311999999</v>
      </c>
      <c r="J244" s="646">
        <f t="shared" si="43"/>
        <v>567.27791311999999</v>
      </c>
      <c r="M244">
        <v>652.24</v>
      </c>
    </row>
    <row r="245" spans="1:13" ht="25.5">
      <c r="A245" s="648"/>
      <c r="B245" s="648"/>
      <c r="C245" s="648"/>
      <c r="D245" s="648"/>
      <c r="E245" s="648" t="s">
        <v>1541</v>
      </c>
      <c r="F245" s="649"/>
      <c r="G245" s="648" t="s">
        <v>1542</v>
      </c>
      <c r="H245" s="649">
        <v>0</v>
      </c>
      <c r="I245" s="648" t="s">
        <v>1543</v>
      </c>
      <c r="J245" s="649"/>
      <c r="M245" t="s">
        <v>1543</v>
      </c>
    </row>
    <row r="246" spans="1:13" ht="15.75" customHeight="1">
      <c r="A246" s="648"/>
      <c r="B246" s="648"/>
      <c r="C246" s="648"/>
      <c r="D246" s="648"/>
      <c r="E246" s="648" t="s">
        <v>1544</v>
      </c>
      <c r="F246" s="649">
        <v>0</v>
      </c>
      <c r="G246" s="648"/>
      <c r="H246" s="1057" t="s">
        <v>1545</v>
      </c>
      <c r="I246" s="1058"/>
      <c r="J246" s="649">
        <f>J239</f>
        <v>639.356894977156</v>
      </c>
    </row>
    <row r="247" spans="1:13" ht="15.75" customHeight="1">
      <c r="A247" s="651"/>
      <c r="B247" s="651"/>
      <c r="C247" s="651"/>
      <c r="D247" s="651"/>
      <c r="E247" s="651"/>
      <c r="F247" s="652"/>
      <c r="G247" s="651"/>
      <c r="H247" s="651"/>
      <c r="I247" s="651"/>
      <c r="J247" s="652"/>
    </row>
    <row r="248" spans="1:13">
      <c r="A248" s="655"/>
      <c r="B248" s="655"/>
      <c r="C248" s="655"/>
      <c r="D248" s="655"/>
      <c r="E248" s="655"/>
      <c r="F248" s="655"/>
      <c r="G248" s="655"/>
      <c r="H248" s="655"/>
      <c r="I248" s="655"/>
      <c r="J248" s="655"/>
    </row>
    <row r="249" spans="1:13" ht="15.75">
      <c r="A249" s="654" t="s">
        <v>1119</v>
      </c>
      <c r="B249" s="630" t="s">
        <v>1510</v>
      </c>
      <c r="C249" s="629" t="s">
        <v>1511</v>
      </c>
      <c r="D249" s="629" t="s">
        <v>1512</v>
      </c>
      <c r="E249" s="1055" t="s">
        <v>1513</v>
      </c>
      <c r="F249" s="1056"/>
      <c r="G249" s="631" t="s">
        <v>1514</v>
      </c>
      <c r="H249" s="630" t="s">
        <v>1515</v>
      </c>
      <c r="I249" s="630" t="s">
        <v>1516</v>
      </c>
      <c r="J249" s="630" t="s">
        <v>1517</v>
      </c>
      <c r="M249" t="s">
        <v>1516</v>
      </c>
    </row>
    <row r="250" spans="1:13" ht="25.5">
      <c r="A250" s="632" t="s">
        <v>1518</v>
      </c>
      <c r="B250" s="633">
        <v>96114</v>
      </c>
      <c r="C250" s="632" t="s">
        <v>116</v>
      </c>
      <c r="D250" s="632" t="s">
        <v>1120</v>
      </c>
      <c r="E250" s="1061" t="s">
        <v>1675</v>
      </c>
      <c r="F250" s="1056"/>
      <c r="G250" s="634" t="s">
        <v>63</v>
      </c>
      <c r="H250" s="635">
        <v>1</v>
      </c>
      <c r="I250" s="636">
        <f>SUM(J251:J261)</f>
        <v>56.727594925159607</v>
      </c>
      <c r="J250" s="636">
        <f t="shared" ref="J250:J261" si="45">H250*I250</f>
        <v>56.727594925159607</v>
      </c>
      <c r="M250">
        <v>65.22377419999998</v>
      </c>
    </row>
    <row r="251" spans="1:13" ht="25.5">
      <c r="A251" s="637" t="s">
        <v>1523</v>
      </c>
      <c r="B251" s="638">
        <v>88278</v>
      </c>
      <c r="C251" s="637" t="s">
        <v>116</v>
      </c>
      <c r="D251" s="637" t="s">
        <v>1632</v>
      </c>
      <c r="E251" s="1059" t="s">
        <v>1521</v>
      </c>
      <c r="F251" s="1056"/>
      <c r="G251" s="639" t="s">
        <v>1522</v>
      </c>
      <c r="H251" s="640">
        <v>0.36280000000000001</v>
      </c>
      <c r="I251" s="641">
        <f t="shared" ref="I251:I261" si="46">M251-M251*$M$2</f>
        <v>15.19432286</v>
      </c>
      <c r="J251" s="641">
        <f t="shared" si="45"/>
        <v>5.5125003336080001</v>
      </c>
      <c r="M251">
        <v>17.47</v>
      </c>
    </row>
    <row r="252" spans="1:13" ht="25.5">
      <c r="A252" s="637" t="s">
        <v>1523</v>
      </c>
      <c r="B252" s="638">
        <v>88316</v>
      </c>
      <c r="C252" s="637" t="s">
        <v>116</v>
      </c>
      <c r="D252" s="637" t="s">
        <v>1617</v>
      </c>
      <c r="E252" s="1059" t="s">
        <v>1521</v>
      </c>
      <c r="F252" s="1056"/>
      <c r="G252" s="639" t="s">
        <v>1522</v>
      </c>
      <c r="H252" s="640">
        <v>0.36280000000000001</v>
      </c>
      <c r="I252" s="641">
        <f t="shared" si="46"/>
        <v>15.872718500000001</v>
      </c>
      <c r="J252" s="641">
        <f t="shared" si="45"/>
        <v>5.7586222718000011</v>
      </c>
      <c r="M252">
        <v>18.25</v>
      </c>
    </row>
    <row r="253" spans="1:13" ht="25.5">
      <c r="A253" s="642" t="s">
        <v>1526</v>
      </c>
      <c r="B253" s="643">
        <v>39413</v>
      </c>
      <c r="C253" s="642" t="s">
        <v>116</v>
      </c>
      <c r="D253" s="642" t="s">
        <v>1648</v>
      </c>
      <c r="E253" s="1060" t="s">
        <v>1602</v>
      </c>
      <c r="F253" s="1056"/>
      <c r="G253" s="644" t="s">
        <v>63</v>
      </c>
      <c r="H253" s="645">
        <v>1.09666</v>
      </c>
      <c r="I253" s="646">
        <f t="shared" si="46"/>
        <v>17.28169406</v>
      </c>
      <c r="J253" s="646">
        <f t="shared" si="45"/>
        <v>18.952142607839598</v>
      </c>
      <c r="M253">
        <v>19.87</v>
      </c>
    </row>
    <row r="254" spans="1:13" ht="25.5">
      <c r="A254" s="642" t="s">
        <v>1526</v>
      </c>
      <c r="B254" s="643">
        <v>39427</v>
      </c>
      <c r="C254" s="642" t="s">
        <v>116</v>
      </c>
      <c r="D254" s="642" t="s">
        <v>1676</v>
      </c>
      <c r="E254" s="1060" t="s">
        <v>1602</v>
      </c>
      <c r="F254" s="1056"/>
      <c r="G254" s="644" t="s">
        <v>164</v>
      </c>
      <c r="H254" s="645">
        <v>3.851</v>
      </c>
      <c r="I254" s="646">
        <f t="shared" si="46"/>
        <v>4.2878083399999998</v>
      </c>
      <c r="J254" s="646">
        <f t="shared" si="45"/>
        <v>16.51234991734</v>
      </c>
      <c r="M254">
        <v>4.93</v>
      </c>
    </row>
    <row r="255" spans="1:13" ht="25.5">
      <c r="A255" s="642" t="s">
        <v>1526</v>
      </c>
      <c r="B255" s="643">
        <v>39430</v>
      </c>
      <c r="C255" s="642" t="s">
        <v>116</v>
      </c>
      <c r="D255" s="642" t="s">
        <v>1677</v>
      </c>
      <c r="E255" s="1060" t="s">
        <v>1602</v>
      </c>
      <c r="F255" s="1056"/>
      <c r="G255" s="644" t="s">
        <v>1347</v>
      </c>
      <c r="H255" s="645">
        <v>1.3265</v>
      </c>
      <c r="I255" s="646">
        <f t="shared" si="46"/>
        <v>1.6090153</v>
      </c>
      <c r="J255" s="646">
        <f t="shared" si="45"/>
        <v>2.1343587954500003</v>
      </c>
      <c r="M255">
        <v>1.85</v>
      </c>
    </row>
    <row r="256" spans="1:13" ht="25.5">
      <c r="A256" s="642" t="s">
        <v>1526</v>
      </c>
      <c r="B256" s="643">
        <v>39432</v>
      </c>
      <c r="C256" s="642" t="s">
        <v>116</v>
      </c>
      <c r="D256" s="642" t="s">
        <v>1678</v>
      </c>
      <c r="E256" s="1060" t="s">
        <v>1602</v>
      </c>
      <c r="F256" s="1056"/>
      <c r="G256" s="644" t="s">
        <v>164</v>
      </c>
      <c r="H256" s="645">
        <v>1.4395</v>
      </c>
      <c r="I256" s="646">
        <f t="shared" si="46"/>
        <v>2.3917795000000002</v>
      </c>
      <c r="J256" s="646">
        <f t="shared" si="45"/>
        <v>3.4429665902500002</v>
      </c>
      <c r="M256">
        <v>2.75</v>
      </c>
    </row>
    <row r="257" spans="1:13" ht="38.25">
      <c r="A257" s="642" t="s">
        <v>1526</v>
      </c>
      <c r="B257" s="643">
        <v>39434</v>
      </c>
      <c r="C257" s="642" t="s">
        <v>116</v>
      </c>
      <c r="D257" s="642" t="s">
        <v>1653</v>
      </c>
      <c r="E257" s="1060" t="s">
        <v>1602</v>
      </c>
      <c r="F257" s="1056"/>
      <c r="G257" s="644" t="s">
        <v>1607</v>
      </c>
      <c r="H257" s="645">
        <v>0.5202</v>
      </c>
      <c r="I257" s="646">
        <f t="shared" si="46"/>
        <v>2.99189872</v>
      </c>
      <c r="J257" s="646">
        <f t="shared" si="45"/>
        <v>1.5563857141440001</v>
      </c>
      <c r="M257">
        <v>3.44</v>
      </c>
    </row>
    <row r="258" spans="1:13" ht="25.5">
      <c r="A258" s="642" t="s">
        <v>1526</v>
      </c>
      <c r="B258" s="643">
        <v>39435</v>
      </c>
      <c r="C258" s="642" t="s">
        <v>116</v>
      </c>
      <c r="D258" s="642" t="s">
        <v>1654</v>
      </c>
      <c r="E258" s="1060" t="s">
        <v>1602</v>
      </c>
      <c r="F258" s="1056"/>
      <c r="G258" s="644" t="s">
        <v>1347</v>
      </c>
      <c r="H258" s="645">
        <v>7.9740000000000002</v>
      </c>
      <c r="I258" s="646">
        <f t="shared" si="46"/>
        <v>9.5671179999999995E-2</v>
      </c>
      <c r="J258" s="646">
        <f t="shared" si="45"/>
        <v>0.76288198931999995</v>
      </c>
      <c r="M258">
        <v>0.11</v>
      </c>
    </row>
    <row r="259" spans="1:13" ht="25.5">
      <c r="A259" s="642" t="s">
        <v>1526</v>
      </c>
      <c r="B259" s="643">
        <v>39443</v>
      </c>
      <c r="C259" s="642" t="s">
        <v>116</v>
      </c>
      <c r="D259" s="642" t="s">
        <v>1656</v>
      </c>
      <c r="E259" s="1060" t="s">
        <v>1602</v>
      </c>
      <c r="F259" s="1056"/>
      <c r="G259" s="644" t="s">
        <v>1347</v>
      </c>
      <c r="H259" s="645">
        <v>2.1911999999999998</v>
      </c>
      <c r="I259" s="646">
        <f t="shared" si="46"/>
        <v>0.23482926000000001</v>
      </c>
      <c r="J259" s="646">
        <f t="shared" si="45"/>
        <v>0.51455787451199997</v>
      </c>
      <c r="M259">
        <v>0.27</v>
      </c>
    </row>
    <row r="260" spans="1:13">
      <c r="A260" s="642" t="s">
        <v>1526</v>
      </c>
      <c r="B260" s="643">
        <v>40547</v>
      </c>
      <c r="C260" s="642" t="s">
        <v>116</v>
      </c>
      <c r="D260" s="642" t="s">
        <v>1679</v>
      </c>
      <c r="E260" s="1060" t="s">
        <v>1602</v>
      </c>
      <c r="F260" s="1056"/>
      <c r="G260" s="644" t="s">
        <v>1643</v>
      </c>
      <c r="H260" s="645">
        <v>1.32E-2</v>
      </c>
      <c r="I260" s="646">
        <f t="shared" si="46"/>
        <v>26.683561839999999</v>
      </c>
      <c r="J260" s="646">
        <f t="shared" si="45"/>
        <v>0.35222301628800001</v>
      </c>
      <c r="M260">
        <v>30.68</v>
      </c>
    </row>
    <row r="261" spans="1:13" ht="25.5">
      <c r="A261" s="642" t="s">
        <v>1526</v>
      </c>
      <c r="B261" s="643">
        <v>43131</v>
      </c>
      <c r="C261" s="642" t="s">
        <v>116</v>
      </c>
      <c r="D261" s="642" t="s">
        <v>1680</v>
      </c>
      <c r="E261" s="1060" t="s">
        <v>1602</v>
      </c>
      <c r="F261" s="1056"/>
      <c r="G261" s="644" t="s">
        <v>1607</v>
      </c>
      <c r="H261" s="645">
        <v>4.2599999999999999E-2</v>
      </c>
      <c r="I261" s="646">
        <f t="shared" si="46"/>
        <v>28.840512079999996</v>
      </c>
      <c r="J261" s="646">
        <f t="shared" si="45"/>
        <v>1.2286058146079999</v>
      </c>
      <c r="M261">
        <v>33.159999999999997</v>
      </c>
    </row>
    <row r="262" spans="1:13" ht="25.5">
      <c r="A262" s="648"/>
      <c r="B262" s="648"/>
      <c r="C262" s="648"/>
      <c r="D262" s="648"/>
      <c r="E262" s="648" t="s">
        <v>1541</v>
      </c>
      <c r="F262" s="649"/>
      <c r="G262" s="648" t="s">
        <v>1542</v>
      </c>
      <c r="H262" s="649">
        <v>0</v>
      </c>
      <c r="I262" s="648" t="s">
        <v>1543</v>
      </c>
      <c r="J262" s="649"/>
      <c r="M262" t="s">
        <v>1543</v>
      </c>
    </row>
    <row r="263" spans="1:13">
      <c r="A263" s="648"/>
      <c r="B263" s="648"/>
      <c r="C263" s="648"/>
      <c r="D263" s="648"/>
      <c r="E263" s="648" t="s">
        <v>1544</v>
      </c>
      <c r="F263" s="649">
        <v>0</v>
      </c>
      <c r="G263" s="648"/>
      <c r="H263" s="1057" t="s">
        <v>1545</v>
      </c>
      <c r="I263" s="1058"/>
      <c r="J263" s="649">
        <f>J250</f>
        <v>56.727594925159607</v>
      </c>
    </row>
    <row r="264" spans="1:13">
      <c r="A264" s="657"/>
      <c r="B264" s="657"/>
      <c r="C264" s="657"/>
      <c r="D264" s="657"/>
      <c r="E264" s="657"/>
      <c r="F264" s="657"/>
      <c r="G264" s="657"/>
      <c r="H264" s="657"/>
      <c r="I264" s="657"/>
      <c r="J264" s="657"/>
    </row>
    <row r="265" spans="1:13">
      <c r="A265" s="655"/>
      <c r="B265" s="655"/>
      <c r="C265" s="655"/>
      <c r="D265" s="655"/>
      <c r="E265" s="655"/>
      <c r="F265" s="655"/>
      <c r="G265" s="655"/>
      <c r="H265" s="655"/>
      <c r="I265" s="655"/>
      <c r="J265" s="655"/>
    </row>
    <row r="266" spans="1:13" ht="15.75">
      <c r="A266" s="654" t="s">
        <v>1136</v>
      </c>
      <c r="B266" s="630" t="s">
        <v>1510</v>
      </c>
      <c r="C266" s="629" t="s">
        <v>1511</v>
      </c>
      <c r="D266" s="629" t="s">
        <v>1512</v>
      </c>
      <c r="E266" s="1055" t="s">
        <v>1513</v>
      </c>
      <c r="F266" s="1056"/>
      <c r="G266" s="631" t="s">
        <v>1514</v>
      </c>
      <c r="H266" s="630" t="s">
        <v>1515</v>
      </c>
      <c r="I266" s="630" t="s">
        <v>1516</v>
      </c>
      <c r="J266" s="630" t="s">
        <v>1517</v>
      </c>
      <c r="M266" t="s">
        <v>1516</v>
      </c>
    </row>
    <row r="267" spans="1:13" ht="38.25">
      <c r="A267" s="632" t="s">
        <v>1518</v>
      </c>
      <c r="B267" s="633">
        <v>87879</v>
      </c>
      <c r="C267" s="632" t="s">
        <v>116</v>
      </c>
      <c r="D267" s="632" t="s">
        <v>1681</v>
      </c>
      <c r="E267" s="1061" t="s">
        <v>1675</v>
      </c>
      <c r="F267" s="1056"/>
      <c r="G267" s="634" t="s">
        <v>63</v>
      </c>
      <c r="H267" s="635">
        <v>1</v>
      </c>
      <c r="I267" s="636">
        <f>SUM(J268:J270)</f>
        <v>3.3423274667939999</v>
      </c>
      <c r="J267" s="636">
        <f t="shared" ref="J267:J270" si="47">H267*I267</f>
        <v>3.3423274667939999</v>
      </c>
      <c r="M267">
        <v>3.8429129999999998</v>
      </c>
    </row>
    <row r="268" spans="1:13" ht="25.5">
      <c r="A268" s="637" t="s">
        <v>1523</v>
      </c>
      <c r="B268" s="638">
        <v>87313</v>
      </c>
      <c r="C268" s="637" t="s">
        <v>116</v>
      </c>
      <c r="D268" s="637" t="s">
        <v>1682</v>
      </c>
      <c r="E268" s="1059" t="s">
        <v>1521</v>
      </c>
      <c r="F268" s="1056"/>
      <c r="G268" s="639" t="s">
        <v>1669</v>
      </c>
      <c r="H268" s="640">
        <v>3.7000000000000002E-3</v>
      </c>
      <c r="I268" s="641">
        <f t="shared" ref="I268:I270" si="48">M268-M268*$M$2</f>
        <v>426.39775187999999</v>
      </c>
      <c r="J268" s="641">
        <f t="shared" si="47"/>
        <v>1.5776716819559999</v>
      </c>
      <c r="M268">
        <v>490.26</v>
      </c>
    </row>
    <row r="269" spans="1:13" ht="25.5">
      <c r="A269" s="637" t="s">
        <v>1523</v>
      </c>
      <c r="B269" s="638">
        <v>88309</v>
      </c>
      <c r="C269" s="637" t="s">
        <v>116</v>
      </c>
      <c r="D269" s="637" t="s">
        <v>1615</v>
      </c>
      <c r="E269" s="1059" t="s">
        <v>1521</v>
      </c>
      <c r="F269" s="1056"/>
      <c r="G269" s="639" t="s">
        <v>1522</v>
      </c>
      <c r="H269" s="640">
        <v>6.8099999999999994E-2</v>
      </c>
      <c r="I269" s="641">
        <f t="shared" si="48"/>
        <v>19.969184480000003</v>
      </c>
      <c r="J269" s="641">
        <f t="shared" si="47"/>
        <v>1.359901463088</v>
      </c>
      <c r="M269">
        <v>22.96</v>
      </c>
    </row>
    <row r="270" spans="1:13" ht="25.5">
      <c r="A270" s="637" t="s">
        <v>1523</v>
      </c>
      <c r="B270" s="638">
        <v>88316</v>
      </c>
      <c r="C270" s="637" t="s">
        <v>116</v>
      </c>
      <c r="D270" s="637" t="s">
        <v>1617</v>
      </c>
      <c r="E270" s="1059" t="s">
        <v>1521</v>
      </c>
      <c r="F270" s="1056"/>
      <c r="G270" s="639" t="s">
        <v>1522</v>
      </c>
      <c r="H270" s="640">
        <v>2.5499999999999998E-2</v>
      </c>
      <c r="I270" s="641">
        <f t="shared" si="48"/>
        <v>15.872718500000001</v>
      </c>
      <c r="J270" s="641">
        <f t="shared" si="47"/>
        <v>0.40475432174999998</v>
      </c>
      <c r="M270">
        <v>18.25</v>
      </c>
    </row>
    <row r="271" spans="1:13" ht="25.5">
      <c r="A271" s="648"/>
      <c r="B271" s="648"/>
      <c r="C271" s="648"/>
      <c r="D271" s="648"/>
      <c r="E271" s="648" t="s">
        <v>1541</v>
      </c>
      <c r="F271" s="649"/>
      <c r="G271" s="648" t="s">
        <v>1542</v>
      </c>
      <c r="H271" s="649">
        <v>0</v>
      </c>
      <c r="I271" s="648" t="s">
        <v>1543</v>
      </c>
      <c r="J271" s="649"/>
      <c r="M271" t="s">
        <v>1543</v>
      </c>
    </row>
    <row r="272" spans="1:13" ht="15.75" customHeight="1">
      <c r="A272" s="648"/>
      <c r="B272" s="648"/>
      <c r="C272" s="648"/>
      <c r="D272" s="648"/>
      <c r="E272" s="648" t="s">
        <v>1544</v>
      </c>
      <c r="F272" s="649">
        <v>0</v>
      </c>
      <c r="G272" s="648"/>
      <c r="H272" s="1057" t="s">
        <v>1545</v>
      </c>
      <c r="I272" s="1058"/>
      <c r="J272" s="649">
        <f>J267</f>
        <v>3.3423274667939999</v>
      </c>
    </row>
    <row r="273" spans="1:13">
      <c r="A273" s="651"/>
      <c r="B273" s="651"/>
      <c r="C273" s="651"/>
      <c r="D273" s="651"/>
      <c r="E273" s="651"/>
      <c r="F273" s="652"/>
      <c r="G273" s="651"/>
      <c r="H273" s="651"/>
      <c r="I273" s="651"/>
      <c r="J273" s="652"/>
    </row>
    <row r="274" spans="1:13">
      <c r="A274" s="655"/>
      <c r="B274" s="655"/>
      <c r="C274" s="655"/>
      <c r="D274" s="655"/>
      <c r="E274" s="655"/>
      <c r="F274" s="655"/>
      <c r="G274" s="655"/>
      <c r="H274" s="655"/>
      <c r="I274" s="655"/>
      <c r="J274" s="655"/>
    </row>
    <row r="275" spans="1:13" ht="15.75">
      <c r="A275" s="654" t="s">
        <v>1142</v>
      </c>
      <c r="B275" s="630" t="s">
        <v>1510</v>
      </c>
      <c r="C275" s="629" t="s">
        <v>1511</v>
      </c>
      <c r="D275" s="629" t="s">
        <v>1512</v>
      </c>
      <c r="E275" s="1055" t="s">
        <v>1513</v>
      </c>
      <c r="F275" s="1056"/>
      <c r="G275" s="631" t="s">
        <v>1514</v>
      </c>
      <c r="H275" s="630" t="s">
        <v>1515</v>
      </c>
      <c r="I275" s="630" t="s">
        <v>1516</v>
      </c>
      <c r="J275" s="630" t="s">
        <v>1517</v>
      </c>
      <c r="M275" t="s">
        <v>1516</v>
      </c>
    </row>
    <row r="276" spans="1:13" ht="51">
      <c r="A276" s="632" t="s">
        <v>1518</v>
      </c>
      <c r="B276" s="633">
        <v>87536</v>
      </c>
      <c r="C276" s="632" t="s">
        <v>116</v>
      </c>
      <c r="D276" s="632" t="s">
        <v>1683</v>
      </c>
      <c r="E276" s="1061" t="s">
        <v>1675</v>
      </c>
      <c r="F276" s="1056"/>
      <c r="G276" s="634" t="s">
        <v>63</v>
      </c>
      <c r="H276" s="635">
        <v>1</v>
      </c>
      <c r="I276" s="636">
        <f>SUM(J277:J279)</f>
        <v>28.394562617880002</v>
      </c>
      <c r="J276" s="636">
        <f t="shared" ref="J276:J279" si="49">H276*I276</f>
        <v>28.394562617880002</v>
      </c>
      <c r="M276">
        <v>32.647260000000003</v>
      </c>
    </row>
    <row r="277" spans="1:13" ht="38.25">
      <c r="A277" s="637" t="s">
        <v>1523</v>
      </c>
      <c r="B277" s="638">
        <v>87369</v>
      </c>
      <c r="C277" s="637" t="s">
        <v>116</v>
      </c>
      <c r="D277" s="637" t="s">
        <v>1684</v>
      </c>
      <c r="E277" s="1059" t="s">
        <v>1521</v>
      </c>
      <c r="F277" s="1056"/>
      <c r="G277" s="639" t="s">
        <v>1669</v>
      </c>
      <c r="H277" s="640">
        <v>3.7600000000000001E-2</v>
      </c>
      <c r="I277" s="641">
        <f t="shared" ref="I277:I279" si="50">M277-M277*$M$2</f>
        <v>535.41071280000006</v>
      </c>
      <c r="J277" s="641">
        <f t="shared" si="49"/>
        <v>20.131442801280002</v>
      </c>
      <c r="M277">
        <v>615.6</v>
      </c>
    </row>
    <row r="278" spans="1:13" ht="25.5">
      <c r="A278" s="637" t="s">
        <v>1523</v>
      </c>
      <c r="B278" s="638">
        <v>88309</v>
      </c>
      <c r="C278" s="637" t="s">
        <v>116</v>
      </c>
      <c r="D278" s="637" t="s">
        <v>1615</v>
      </c>
      <c r="E278" s="1059" t="s">
        <v>1521</v>
      </c>
      <c r="F278" s="1056"/>
      <c r="G278" s="639" t="s">
        <v>1522</v>
      </c>
      <c r="H278" s="640">
        <v>0.32</v>
      </c>
      <c r="I278" s="641">
        <f t="shared" si="50"/>
        <v>19.969184480000003</v>
      </c>
      <c r="J278" s="641">
        <f t="shared" si="49"/>
        <v>6.3901390336000006</v>
      </c>
      <c r="M278">
        <v>22.96</v>
      </c>
    </row>
    <row r="279" spans="1:13" ht="15.75" customHeight="1">
      <c r="A279" s="637" t="s">
        <v>1523</v>
      </c>
      <c r="B279" s="638">
        <v>88316</v>
      </c>
      <c r="C279" s="637" t="s">
        <v>116</v>
      </c>
      <c r="D279" s="637" t="s">
        <v>1617</v>
      </c>
      <c r="E279" s="1059" t="s">
        <v>1521</v>
      </c>
      <c r="F279" s="1056"/>
      <c r="G279" s="639" t="s">
        <v>1522</v>
      </c>
      <c r="H279" s="640">
        <v>0.11799999999999999</v>
      </c>
      <c r="I279" s="641">
        <f t="shared" si="50"/>
        <v>15.872718500000001</v>
      </c>
      <c r="J279" s="641">
        <f t="shared" si="49"/>
        <v>1.872980783</v>
      </c>
      <c r="M279">
        <v>18.25</v>
      </c>
    </row>
    <row r="280" spans="1:13" ht="15.75" customHeight="1">
      <c r="A280" s="648"/>
      <c r="B280" s="648"/>
      <c r="C280" s="648"/>
      <c r="D280" s="648"/>
      <c r="E280" s="648" t="s">
        <v>1541</v>
      </c>
      <c r="F280" s="649"/>
      <c r="G280" s="648" t="s">
        <v>1542</v>
      </c>
      <c r="H280" s="649">
        <v>0</v>
      </c>
      <c r="I280" s="648" t="s">
        <v>1543</v>
      </c>
      <c r="J280" s="649"/>
      <c r="M280" t="s">
        <v>1543</v>
      </c>
    </row>
    <row r="281" spans="1:13" ht="15.75" customHeight="1">
      <c r="A281" s="648"/>
      <c r="B281" s="648"/>
      <c r="C281" s="648"/>
      <c r="D281" s="648"/>
      <c r="E281" s="648" t="s">
        <v>1544</v>
      </c>
      <c r="F281" s="649">
        <v>0</v>
      </c>
      <c r="G281" s="648"/>
      <c r="H281" s="1057" t="s">
        <v>1545</v>
      </c>
      <c r="I281" s="1058"/>
      <c r="J281" s="649">
        <f>J276</f>
        <v>28.394562617880002</v>
      </c>
    </row>
    <row r="282" spans="1:13" ht="15.75" customHeight="1">
      <c r="A282" s="651"/>
      <c r="B282" s="651"/>
      <c r="C282" s="651"/>
      <c r="D282" s="651"/>
      <c r="E282" s="651"/>
      <c r="F282" s="652"/>
      <c r="G282" s="651"/>
      <c r="H282" s="651"/>
      <c r="I282" s="651"/>
      <c r="J282" s="652"/>
    </row>
    <row r="283" spans="1:13">
      <c r="A283" s="655"/>
      <c r="B283" s="655"/>
      <c r="C283" s="655"/>
      <c r="D283" s="655"/>
      <c r="E283" s="655"/>
      <c r="F283" s="655"/>
      <c r="G283" s="655"/>
      <c r="H283" s="655"/>
      <c r="I283" s="655"/>
      <c r="J283" s="655"/>
    </row>
    <row r="284" spans="1:13" ht="15.75" customHeight="1">
      <c r="A284" s="654" t="s">
        <v>1149</v>
      </c>
      <c r="B284" s="630" t="s">
        <v>1510</v>
      </c>
      <c r="C284" s="629" t="s">
        <v>1511</v>
      </c>
      <c r="D284" s="629" t="s">
        <v>1512</v>
      </c>
      <c r="E284" s="1055" t="s">
        <v>1513</v>
      </c>
      <c r="F284" s="1056"/>
      <c r="G284" s="631" t="s">
        <v>1514</v>
      </c>
      <c r="H284" s="630" t="s">
        <v>1515</v>
      </c>
      <c r="I284" s="630" t="s">
        <v>1516</v>
      </c>
      <c r="J284" s="630" t="s">
        <v>1517</v>
      </c>
      <c r="M284" t="s">
        <v>1516</v>
      </c>
    </row>
    <row r="285" spans="1:13" ht="38.25">
      <c r="A285" s="632" t="s">
        <v>1518</v>
      </c>
      <c r="B285" s="633">
        <v>87690</v>
      </c>
      <c r="C285" s="632" t="s">
        <v>116</v>
      </c>
      <c r="D285" s="632" t="s">
        <v>1685</v>
      </c>
      <c r="E285" s="1061" t="s">
        <v>1686</v>
      </c>
      <c r="F285" s="1056"/>
      <c r="G285" s="634" t="s">
        <v>63</v>
      </c>
      <c r="H285" s="635">
        <v>1</v>
      </c>
      <c r="I285" s="636">
        <f>SUM(J286:J288)</f>
        <v>37.999197636247999</v>
      </c>
      <c r="J285" s="636">
        <f t="shared" ref="J285:J288" si="51">H285*I285</f>
        <v>37.999197636247999</v>
      </c>
      <c r="M285">
        <v>43.690395999999993</v>
      </c>
    </row>
    <row r="286" spans="1:13" ht="25.5">
      <c r="A286" s="637" t="s">
        <v>1523</v>
      </c>
      <c r="B286" s="638">
        <v>87301</v>
      </c>
      <c r="C286" s="637" t="s">
        <v>116</v>
      </c>
      <c r="D286" s="637" t="s">
        <v>1687</v>
      </c>
      <c r="E286" s="1059" t="s">
        <v>1521</v>
      </c>
      <c r="F286" s="1056"/>
      <c r="G286" s="639" t="s">
        <v>1669</v>
      </c>
      <c r="H286" s="640">
        <v>6.0699999999999997E-2</v>
      </c>
      <c r="I286" s="641">
        <f t="shared" ref="I286:I288" si="52">M286-M286*$M$2</f>
        <v>495.12444863999997</v>
      </c>
      <c r="J286" s="641">
        <f t="shared" si="51"/>
        <v>30.054054032447997</v>
      </c>
      <c r="M286">
        <v>569.28</v>
      </c>
    </row>
    <row r="287" spans="1:13" ht="15.75" customHeight="1">
      <c r="A287" s="637" t="s">
        <v>1523</v>
      </c>
      <c r="B287" s="638">
        <v>88309</v>
      </c>
      <c r="C287" s="637" t="s">
        <v>116</v>
      </c>
      <c r="D287" s="637" t="s">
        <v>1615</v>
      </c>
      <c r="E287" s="1059" t="s">
        <v>1521</v>
      </c>
      <c r="F287" s="1056"/>
      <c r="G287" s="639" t="s">
        <v>1522</v>
      </c>
      <c r="H287" s="640">
        <v>0.28499999999999998</v>
      </c>
      <c r="I287" s="641">
        <f t="shared" si="52"/>
        <v>19.969184480000003</v>
      </c>
      <c r="J287" s="641">
        <f t="shared" si="51"/>
        <v>5.6912175768000006</v>
      </c>
      <c r="M287">
        <v>22.96</v>
      </c>
    </row>
    <row r="288" spans="1:13" ht="15.75" customHeight="1">
      <c r="A288" s="637" t="s">
        <v>1523</v>
      </c>
      <c r="B288" s="638">
        <v>88316</v>
      </c>
      <c r="C288" s="637" t="s">
        <v>116</v>
      </c>
      <c r="D288" s="637" t="s">
        <v>1617</v>
      </c>
      <c r="E288" s="1059" t="s">
        <v>1521</v>
      </c>
      <c r="F288" s="1056"/>
      <c r="G288" s="639" t="s">
        <v>1522</v>
      </c>
      <c r="H288" s="640">
        <v>0.14199999999999999</v>
      </c>
      <c r="I288" s="641">
        <f t="shared" si="52"/>
        <v>15.872718500000001</v>
      </c>
      <c r="J288" s="641">
        <f t="shared" si="51"/>
        <v>2.2539260269999999</v>
      </c>
      <c r="M288">
        <v>18.25</v>
      </c>
    </row>
    <row r="289" spans="1:13" ht="15.75" customHeight="1">
      <c r="A289" s="648"/>
      <c r="B289" s="648"/>
      <c r="C289" s="648"/>
      <c r="D289" s="648"/>
      <c r="E289" s="648" t="s">
        <v>1541</v>
      </c>
      <c r="F289" s="649"/>
      <c r="G289" s="648" t="s">
        <v>1542</v>
      </c>
      <c r="H289" s="649">
        <v>0</v>
      </c>
      <c r="I289" s="648" t="s">
        <v>1543</v>
      </c>
      <c r="J289" s="649"/>
      <c r="M289" t="s">
        <v>1543</v>
      </c>
    </row>
    <row r="290" spans="1:13" ht="15.75" customHeight="1">
      <c r="A290" s="648"/>
      <c r="B290" s="648"/>
      <c r="C290" s="648"/>
      <c r="D290" s="648"/>
      <c r="E290" s="648" t="s">
        <v>1544</v>
      </c>
      <c r="F290" s="649">
        <v>0</v>
      </c>
      <c r="G290" s="648"/>
      <c r="H290" s="1057" t="s">
        <v>1545</v>
      </c>
      <c r="I290" s="1058"/>
      <c r="J290" s="649">
        <f>J285</f>
        <v>37.999197636247999</v>
      </c>
    </row>
    <row r="291" spans="1:13">
      <c r="A291" s="655"/>
      <c r="B291" s="655"/>
      <c r="C291" s="655"/>
      <c r="D291" s="655"/>
      <c r="E291" s="655"/>
      <c r="F291" s="655"/>
      <c r="G291" s="655"/>
      <c r="H291" s="655"/>
      <c r="I291" s="655"/>
      <c r="J291" s="655"/>
    </row>
    <row r="292" spans="1:13" ht="15.75">
      <c r="A292" s="656"/>
      <c r="B292" s="630" t="s">
        <v>1510</v>
      </c>
      <c r="C292" s="629" t="s">
        <v>1511</v>
      </c>
      <c r="D292" s="629" t="s">
        <v>1512</v>
      </c>
      <c r="E292" s="1055" t="s">
        <v>1513</v>
      </c>
      <c r="F292" s="1056"/>
      <c r="G292" s="631" t="s">
        <v>1514</v>
      </c>
      <c r="H292" s="630" t="s">
        <v>1515</v>
      </c>
      <c r="I292" s="630" t="s">
        <v>1516</v>
      </c>
      <c r="J292" s="630" t="s">
        <v>1517</v>
      </c>
      <c r="M292" t="s">
        <v>1516</v>
      </c>
    </row>
    <row r="293" spans="1:13">
      <c r="A293" s="632" t="s">
        <v>1518</v>
      </c>
      <c r="B293" s="633">
        <v>98685</v>
      </c>
      <c r="C293" s="632" t="s">
        <v>116</v>
      </c>
      <c r="D293" s="632" t="s">
        <v>1688</v>
      </c>
      <c r="E293" s="1061" t="s">
        <v>1686</v>
      </c>
      <c r="F293" s="1056"/>
      <c r="G293" s="634" t="s">
        <v>164</v>
      </c>
      <c r="H293" s="635">
        <v>1</v>
      </c>
      <c r="I293" s="636">
        <f>SUM(J294:J298)</f>
        <v>46.996905125551997</v>
      </c>
      <c r="J293" s="636">
        <f t="shared" ref="J293:J298" si="53">H293*I293</f>
        <v>46.996905125551997</v>
      </c>
      <c r="M293">
        <v>54.035704000000003</v>
      </c>
    </row>
    <row r="294" spans="1:13" ht="25.5">
      <c r="A294" s="637" t="s">
        <v>1523</v>
      </c>
      <c r="B294" s="638">
        <v>88274</v>
      </c>
      <c r="C294" s="637" t="s">
        <v>116</v>
      </c>
      <c r="D294" s="637" t="s">
        <v>1689</v>
      </c>
      <c r="E294" s="1059" t="s">
        <v>1521</v>
      </c>
      <c r="F294" s="1056"/>
      <c r="G294" s="639" t="s">
        <v>1522</v>
      </c>
      <c r="H294" s="640">
        <v>0.29899999999999999</v>
      </c>
      <c r="I294" s="641">
        <f t="shared" ref="I294:I298" si="54">M294-M294*$M$2</f>
        <v>19.864815920000002</v>
      </c>
      <c r="J294" s="641">
        <f t="shared" si="53"/>
        <v>5.9395799600800006</v>
      </c>
      <c r="M294">
        <v>22.84</v>
      </c>
    </row>
    <row r="295" spans="1:13" ht="25.5">
      <c r="A295" s="637" t="s">
        <v>1523</v>
      </c>
      <c r="B295" s="638">
        <v>88316</v>
      </c>
      <c r="C295" s="637" t="s">
        <v>116</v>
      </c>
      <c r="D295" s="637" t="s">
        <v>1617</v>
      </c>
      <c r="E295" s="1059" t="s">
        <v>1521</v>
      </c>
      <c r="F295" s="1056"/>
      <c r="G295" s="639" t="s">
        <v>1522</v>
      </c>
      <c r="H295" s="640">
        <v>0.15</v>
      </c>
      <c r="I295" s="641">
        <f t="shared" si="54"/>
        <v>15.872718500000001</v>
      </c>
      <c r="J295" s="641">
        <f t="shared" si="53"/>
        <v>2.3809077750000003</v>
      </c>
      <c r="M295">
        <v>18.25</v>
      </c>
    </row>
    <row r="296" spans="1:13" ht="25.5">
      <c r="A296" s="642" t="s">
        <v>1526</v>
      </c>
      <c r="B296" s="643">
        <v>20231</v>
      </c>
      <c r="C296" s="642" t="s">
        <v>116</v>
      </c>
      <c r="D296" s="642" t="s">
        <v>1690</v>
      </c>
      <c r="E296" s="1060" t="s">
        <v>1602</v>
      </c>
      <c r="F296" s="1056"/>
      <c r="G296" s="644" t="s">
        <v>164</v>
      </c>
      <c r="H296" s="645">
        <v>1.04</v>
      </c>
      <c r="I296" s="646">
        <f t="shared" si="54"/>
        <v>34.946072839999999</v>
      </c>
      <c r="J296" s="646">
        <f t="shared" si="53"/>
        <v>36.343915753600001</v>
      </c>
      <c r="M296">
        <v>40.18</v>
      </c>
    </row>
    <row r="297" spans="1:13">
      <c r="A297" s="642" t="s">
        <v>1526</v>
      </c>
      <c r="B297" s="643">
        <v>34357</v>
      </c>
      <c r="C297" s="642" t="s">
        <v>116</v>
      </c>
      <c r="D297" s="642" t="s">
        <v>1691</v>
      </c>
      <c r="E297" s="1060" t="s">
        <v>1602</v>
      </c>
      <c r="F297" s="1056"/>
      <c r="G297" s="644" t="s">
        <v>1607</v>
      </c>
      <c r="H297" s="645">
        <v>0.12</v>
      </c>
      <c r="I297" s="646">
        <f t="shared" si="54"/>
        <v>4.0790712200000003</v>
      </c>
      <c r="J297" s="646">
        <f t="shared" si="53"/>
        <v>0.4894885464</v>
      </c>
      <c r="M297">
        <v>4.6900000000000004</v>
      </c>
    </row>
    <row r="298" spans="1:13">
      <c r="A298" s="642" t="s">
        <v>1526</v>
      </c>
      <c r="B298" s="643">
        <v>37595</v>
      </c>
      <c r="C298" s="642" t="s">
        <v>116</v>
      </c>
      <c r="D298" s="642" t="s">
        <v>1692</v>
      </c>
      <c r="E298" s="1060" t="s">
        <v>1602</v>
      </c>
      <c r="F298" s="1056"/>
      <c r="G298" s="644" t="s">
        <v>1607</v>
      </c>
      <c r="H298" s="645">
        <v>0.86140000000000005</v>
      </c>
      <c r="I298" s="646">
        <f t="shared" si="54"/>
        <v>2.1395554799999998</v>
      </c>
      <c r="J298" s="646">
        <f t="shared" si="53"/>
        <v>1.8430130904719999</v>
      </c>
      <c r="M298">
        <v>2.46</v>
      </c>
    </row>
    <row r="299" spans="1:13" ht="25.5">
      <c r="A299" s="648"/>
      <c r="B299" s="648"/>
      <c r="C299" s="648"/>
      <c r="D299" s="648"/>
      <c r="E299" s="648" t="s">
        <v>1541</v>
      </c>
      <c r="F299" s="649"/>
      <c r="G299" s="648" t="s">
        <v>1542</v>
      </c>
      <c r="H299" s="649">
        <v>0</v>
      </c>
      <c r="I299" s="648" t="s">
        <v>1543</v>
      </c>
      <c r="J299" s="649"/>
      <c r="M299" t="s">
        <v>1543</v>
      </c>
    </row>
    <row r="300" spans="1:13">
      <c r="A300" s="648"/>
      <c r="B300" s="648"/>
      <c r="C300" s="648"/>
      <c r="D300" s="648"/>
      <c r="E300" s="648" t="s">
        <v>1544</v>
      </c>
      <c r="F300" s="649">
        <v>0</v>
      </c>
      <c r="G300" s="648"/>
      <c r="H300" s="1057" t="s">
        <v>1545</v>
      </c>
      <c r="I300" s="1058"/>
      <c r="J300" s="649">
        <f>J293</f>
        <v>46.996905125551997</v>
      </c>
    </row>
    <row r="301" spans="1:13">
      <c r="A301" s="651"/>
      <c r="B301" s="651"/>
      <c r="C301" s="651"/>
      <c r="D301" s="651"/>
      <c r="E301" s="651"/>
      <c r="F301" s="652"/>
      <c r="G301" s="651"/>
      <c r="H301" s="651"/>
      <c r="I301" s="651"/>
      <c r="J301" s="652"/>
    </row>
    <row r="302" spans="1:13">
      <c r="A302" s="655"/>
      <c r="B302" s="655"/>
      <c r="C302" s="655"/>
      <c r="D302" s="655"/>
      <c r="E302" s="655"/>
      <c r="F302" s="655"/>
      <c r="G302" s="655"/>
      <c r="H302" s="655"/>
      <c r="I302" s="655"/>
      <c r="J302" s="655"/>
    </row>
    <row r="303" spans="1:13" ht="15.75">
      <c r="A303" s="654" t="s">
        <v>1199</v>
      </c>
      <c r="B303" s="630" t="s">
        <v>1510</v>
      </c>
      <c r="C303" s="629" t="s">
        <v>1511</v>
      </c>
      <c r="D303" s="629" t="s">
        <v>1512</v>
      </c>
      <c r="E303" s="1055" t="s">
        <v>1513</v>
      </c>
      <c r="F303" s="1056"/>
      <c r="G303" s="631" t="s">
        <v>1514</v>
      </c>
      <c r="H303" s="630" t="s">
        <v>1515</v>
      </c>
      <c r="I303" s="630" t="s">
        <v>1516</v>
      </c>
      <c r="J303" s="630" t="s">
        <v>1517</v>
      </c>
      <c r="M303" t="s">
        <v>1516</v>
      </c>
    </row>
    <row r="304" spans="1:13" ht="25.5">
      <c r="A304" s="632" t="s">
        <v>1518</v>
      </c>
      <c r="B304" s="633">
        <v>104641</v>
      </c>
      <c r="C304" s="632" t="s">
        <v>116</v>
      </c>
      <c r="D304" s="632" t="s">
        <v>1693</v>
      </c>
      <c r="E304" s="1061" t="s">
        <v>1694</v>
      </c>
      <c r="F304" s="1056"/>
      <c r="G304" s="634" t="s">
        <v>63</v>
      </c>
      <c r="H304" s="635">
        <v>1</v>
      </c>
      <c r="I304" s="636">
        <f>SUM(J305:J307)</f>
        <v>6.1191695504860002</v>
      </c>
      <c r="J304" s="636">
        <f t="shared" ref="J304:J307" si="55">H304*I304</f>
        <v>6.1191695504860002</v>
      </c>
      <c r="M304">
        <v>7.0356469999999991</v>
      </c>
    </row>
    <row r="305" spans="1:13" ht="25.5">
      <c r="A305" s="637" t="s">
        <v>1523</v>
      </c>
      <c r="B305" s="638">
        <v>88310</v>
      </c>
      <c r="C305" s="637" t="s">
        <v>116</v>
      </c>
      <c r="D305" s="637" t="s">
        <v>1695</v>
      </c>
      <c r="E305" s="1059" t="s">
        <v>1521</v>
      </c>
      <c r="F305" s="1056"/>
      <c r="G305" s="639" t="s">
        <v>1522</v>
      </c>
      <c r="H305" s="640">
        <v>0.16309999999999999</v>
      </c>
      <c r="I305" s="641">
        <f t="shared" ref="I305:I307" si="56">M305-M305*$M$2</f>
        <v>21.05635698</v>
      </c>
      <c r="J305" s="641">
        <f t="shared" si="55"/>
        <v>3.434291823438</v>
      </c>
      <c r="M305">
        <v>24.21</v>
      </c>
    </row>
    <row r="306" spans="1:13" ht="25.5">
      <c r="A306" s="637" t="s">
        <v>1523</v>
      </c>
      <c r="B306" s="638">
        <v>88316</v>
      </c>
      <c r="C306" s="637" t="s">
        <v>116</v>
      </c>
      <c r="D306" s="637" t="s">
        <v>1617</v>
      </c>
      <c r="E306" s="1059" t="s">
        <v>1521</v>
      </c>
      <c r="F306" s="1056"/>
      <c r="G306" s="639" t="s">
        <v>1522</v>
      </c>
      <c r="H306" s="640">
        <v>5.4399999999999997E-2</v>
      </c>
      <c r="I306" s="641">
        <f t="shared" si="56"/>
        <v>15.872718500000001</v>
      </c>
      <c r="J306" s="641">
        <f t="shared" si="55"/>
        <v>0.86347588640000006</v>
      </c>
      <c r="M306">
        <v>18.25</v>
      </c>
    </row>
    <row r="307" spans="1:13">
      <c r="A307" s="642" t="s">
        <v>1526</v>
      </c>
      <c r="B307" s="643">
        <v>35693</v>
      </c>
      <c r="C307" s="642" t="s">
        <v>116</v>
      </c>
      <c r="D307" s="642" t="s">
        <v>1696</v>
      </c>
      <c r="E307" s="1060" t="s">
        <v>1602</v>
      </c>
      <c r="F307" s="1056"/>
      <c r="G307" s="644" t="s">
        <v>1697</v>
      </c>
      <c r="H307" s="645">
        <v>0.26779999999999998</v>
      </c>
      <c r="I307" s="646">
        <f t="shared" si="56"/>
        <v>6.8013511600000003</v>
      </c>
      <c r="J307" s="646">
        <f t="shared" si="55"/>
        <v>1.8214018406479999</v>
      </c>
      <c r="M307">
        <v>7.82</v>
      </c>
    </row>
    <row r="308" spans="1:13" ht="25.5">
      <c r="A308" s="648"/>
      <c r="B308" s="648"/>
      <c r="C308" s="648"/>
      <c r="D308" s="648"/>
      <c r="E308" s="648" t="s">
        <v>1541</v>
      </c>
      <c r="F308" s="649"/>
      <c r="G308" s="648" t="s">
        <v>1542</v>
      </c>
      <c r="H308" s="649">
        <v>0</v>
      </c>
      <c r="I308" s="648" t="s">
        <v>1543</v>
      </c>
      <c r="J308" s="649"/>
      <c r="M308" t="s">
        <v>1543</v>
      </c>
    </row>
    <row r="309" spans="1:13">
      <c r="A309" s="651"/>
      <c r="B309" s="651"/>
      <c r="C309" s="651"/>
      <c r="D309" s="651"/>
      <c r="E309" s="648" t="s">
        <v>1544</v>
      </c>
      <c r="F309" s="649">
        <v>0</v>
      </c>
      <c r="G309" s="648"/>
      <c r="H309" s="1057" t="s">
        <v>1545</v>
      </c>
      <c r="I309" s="1058"/>
      <c r="J309" s="649">
        <f>J304</f>
        <v>6.1191695504860002</v>
      </c>
    </row>
    <row r="310" spans="1:13">
      <c r="A310" s="651"/>
      <c r="B310" s="651"/>
      <c r="C310" s="651"/>
      <c r="D310" s="651"/>
      <c r="E310" s="651"/>
      <c r="F310" s="652"/>
      <c r="G310" s="651"/>
      <c r="H310" s="651"/>
      <c r="I310" s="651"/>
      <c r="J310" s="652"/>
    </row>
    <row r="311" spans="1:13">
      <c r="A311" s="655"/>
      <c r="B311" s="655"/>
      <c r="C311" s="655"/>
      <c r="D311" s="655"/>
      <c r="E311" s="655"/>
      <c r="F311" s="655"/>
      <c r="G311" s="655"/>
      <c r="H311" s="655"/>
      <c r="I311" s="655"/>
      <c r="J311" s="655"/>
    </row>
    <row r="312" spans="1:13" ht="15.75">
      <c r="A312" s="654" t="s">
        <v>1234</v>
      </c>
      <c r="B312" s="630" t="s">
        <v>1510</v>
      </c>
      <c r="C312" s="629" t="s">
        <v>1511</v>
      </c>
      <c r="D312" s="629" t="s">
        <v>1512</v>
      </c>
      <c r="E312" s="1055" t="s">
        <v>1513</v>
      </c>
      <c r="F312" s="1056"/>
      <c r="G312" s="631" t="s">
        <v>1514</v>
      </c>
      <c r="H312" s="630" t="s">
        <v>1515</v>
      </c>
      <c r="I312" s="630" t="s">
        <v>1516</v>
      </c>
      <c r="J312" s="630" t="s">
        <v>1517</v>
      </c>
      <c r="M312" t="s">
        <v>1516</v>
      </c>
    </row>
    <row r="313" spans="1:13" ht="25.5">
      <c r="A313" s="632" t="s">
        <v>1518</v>
      </c>
      <c r="B313" s="633">
        <v>95544</v>
      </c>
      <c r="C313" s="632" t="s">
        <v>116</v>
      </c>
      <c r="D313" s="632" t="s">
        <v>1698</v>
      </c>
      <c r="E313" s="1061" t="s">
        <v>1699</v>
      </c>
      <c r="F313" s="1056"/>
      <c r="G313" s="634" t="s">
        <v>1347</v>
      </c>
      <c r="H313" s="635">
        <v>1</v>
      </c>
      <c r="I313" s="636">
        <f>SUM(J314:J316)</f>
        <v>24.152613823144002</v>
      </c>
      <c r="J313" s="636">
        <f t="shared" ref="J313:J316" si="57">H313*I313</f>
        <v>24.152613823144002</v>
      </c>
      <c r="M313">
        <v>27.769988000000001</v>
      </c>
    </row>
    <row r="314" spans="1:13" ht="25.5">
      <c r="A314" s="637" t="s">
        <v>1523</v>
      </c>
      <c r="B314" s="638">
        <v>88267</v>
      </c>
      <c r="C314" s="637" t="s">
        <v>116</v>
      </c>
      <c r="D314" s="637" t="s">
        <v>1629</v>
      </c>
      <c r="E314" s="1059" t="s">
        <v>1521</v>
      </c>
      <c r="F314" s="1056"/>
      <c r="G314" s="639" t="s">
        <v>1522</v>
      </c>
      <c r="H314" s="640">
        <v>0.31619999999999998</v>
      </c>
      <c r="I314" s="641">
        <f t="shared" ref="I314:I316" si="58">M314-M314*$M$2</f>
        <v>19.34297312</v>
      </c>
      <c r="J314" s="641">
        <f t="shared" si="57"/>
        <v>6.1162481005439995</v>
      </c>
      <c r="M314">
        <v>22.24</v>
      </c>
    </row>
    <row r="315" spans="1:13" ht="25.5">
      <c r="A315" s="637" t="s">
        <v>1523</v>
      </c>
      <c r="B315" s="638">
        <v>88316</v>
      </c>
      <c r="C315" s="637" t="s">
        <v>116</v>
      </c>
      <c r="D315" s="637" t="s">
        <v>1617</v>
      </c>
      <c r="E315" s="1059" t="s">
        <v>1521</v>
      </c>
      <c r="F315" s="1056"/>
      <c r="G315" s="639" t="s">
        <v>1522</v>
      </c>
      <c r="H315" s="640">
        <v>9.9599999999999994E-2</v>
      </c>
      <c r="I315" s="641">
        <f t="shared" si="58"/>
        <v>15.872718500000001</v>
      </c>
      <c r="J315" s="641">
        <f t="shared" si="57"/>
        <v>1.5809227626</v>
      </c>
      <c r="M315">
        <v>18.25</v>
      </c>
    </row>
    <row r="316" spans="1:13">
      <c r="A316" s="642" t="s">
        <v>1526</v>
      </c>
      <c r="B316" s="643">
        <v>11703</v>
      </c>
      <c r="C316" s="642" t="s">
        <v>116</v>
      </c>
      <c r="D316" s="642" t="s">
        <v>1700</v>
      </c>
      <c r="E316" s="1060" t="s">
        <v>1602</v>
      </c>
      <c r="F316" s="1056"/>
      <c r="G316" s="644" t="s">
        <v>1347</v>
      </c>
      <c r="H316" s="645">
        <v>1</v>
      </c>
      <c r="I316" s="646">
        <f t="shared" si="58"/>
        <v>16.455442960000003</v>
      </c>
      <c r="J316" s="646">
        <f t="shared" si="57"/>
        <v>16.455442960000003</v>
      </c>
      <c r="M316">
        <v>18.920000000000002</v>
      </c>
    </row>
    <row r="317" spans="1:13" ht="25.5">
      <c r="A317" s="648"/>
      <c r="B317" s="648"/>
      <c r="C317" s="648"/>
      <c r="D317" s="648"/>
      <c r="E317" s="648" t="s">
        <v>1541</v>
      </c>
      <c r="F317" s="649"/>
      <c r="G317" s="648" t="s">
        <v>1542</v>
      </c>
      <c r="H317" s="649">
        <v>0</v>
      </c>
      <c r="I317" s="648" t="s">
        <v>1543</v>
      </c>
      <c r="J317" s="649"/>
      <c r="M317" t="s">
        <v>1543</v>
      </c>
    </row>
    <row r="318" spans="1:13">
      <c r="A318" s="648"/>
      <c r="B318" s="648"/>
      <c r="C318" s="648"/>
      <c r="D318" s="648"/>
      <c r="E318" s="648" t="s">
        <v>1544</v>
      </c>
      <c r="F318" s="649">
        <v>0</v>
      </c>
      <c r="G318" s="648"/>
      <c r="H318" s="1057" t="s">
        <v>1545</v>
      </c>
      <c r="I318" s="1058"/>
      <c r="J318" s="649">
        <f>J313</f>
        <v>24.152613823144002</v>
      </c>
    </row>
    <row r="319" spans="1:13">
      <c r="A319" s="651"/>
      <c r="B319" s="651"/>
      <c r="C319" s="651"/>
      <c r="D319" s="651"/>
      <c r="E319" s="651"/>
      <c r="F319" s="652"/>
      <c r="G319" s="651"/>
      <c r="H319" s="651"/>
      <c r="I319" s="651"/>
      <c r="J319" s="652"/>
    </row>
    <row r="320" spans="1:13">
      <c r="A320" s="655"/>
      <c r="B320" s="655"/>
      <c r="C320" s="655"/>
      <c r="D320" s="655"/>
      <c r="E320" s="655"/>
      <c r="F320" s="655"/>
      <c r="G320" s="655"/>
      <c r="H320" s="655"/>
      <c r="I320" s="655"/>
      <c r="J320" s="655"/>
    </row>
    <row r="321" spans="1:13" ht="15.75">
      <c r="A321" s="654" t="s">
        <v>1239</v>
      </c>
      <c r="B321" s="630" t="s">
        <v>1510</v>
      </c>
      <c r="C321" s="629" t="s">
        <v>1511</v>
      </c>
      <c r="D321" s="629" t="s">
        <v>1512</v>
      </c>
      <c r="E321" s="1055" t="s">
        <v>1513</v>
      </c>
      <c r="F321" s="1056"/>
      <c r="G321" s="631" t="s">
        <v>1514</v>
      </c>
      <c r="H321" s="630" t="s">
        <v>1515</v>
      </c>
      <c r="I321" s="630" t="s">
        <v>1516</v>
      </c>
      <c r="J321" s="630" t="s">
        <v>1517</v>
      </c>
      <c r="M321" t="s">
        <v>1516</v>
      </c>
    </row>
    <row r="322" spans="1:13" ht="25.5">
      <c r="A322" s="632" t="s">
        <v>1518</v>
      </c>
      <c r="B322" s="633">
        <v>89986</v>
      </c>
      <c r="C322" s="632" t="s">
        <v>116</v>
      </c>
      <c r="D322" s="632" t="s">
        <v>1701</v>
      </c>
      <c r="E322" s="1061" t="s">
        <v>1699</v>
      </c>
      <c r="F322" s="1056"/>
      <c r="G322" s="634" t="s">
        <v>1347</v>
      </c>
      <c r="H322" s="635">
        <v>1</v>
      </c>
      <c r="I322" s="636">
        <f>SUM(J323:J326)</f>
        <v>75.756822064044002</v>
      </c>
      <c r="J322" s="636">
        <f t="shared" ref="J322:J326" si="59">H322*I322</f>
        <v>75.756822064044002</v>
      </c>
      <c r="M322">
        <v>87.103037999999998</v>
      </c>
    </row>
    <row r="323" spans="1:13" ht="25.5">
      <c r="A323" s="637" t="s">
        <v>1523</v>
      </c>
      <c r="B323" s="638">
        <v>88248</v>
      </c>
      <c r="C323" s="637" t="s">
        <v>116</v>
      </c>
      <c r="D323" s="637" t="s">
        <v>1702</v>
      </c>
      <c r="E323" s="1059" t="s">
        <v>1521</v>
      </c>
      <c r="F323" s="1056"/>
      <c r="G323" s="639" t="s">
        <v>1522</v>
      </c>
      <c r="H323" s="640">
        <v>0.18290000000000001</v>
      </c>
      <c r="I323" s="641">
        <f t="shared" ref="I323:I326" si="60">M323-M323*$M$2</f>
        <v>15.185625480000001</v>
      </c>
      <c r="J323" s="641">
        <f t="shared" si="59"/>
        <v>2.777450900292</v>
      </c>
      <c r="M323">
        <v>17.46</v>
      </c>
    </row>
    <row r="324" spans="1:13" ht="25.5">
      <c r="A324" s="637" t="s">
        <v>1523</v>
      </c>
      <c r="B324" s="638">
        <v>88267</v>
      </c>
      <c r="C324" s="637" t="s">
        <v>116</v>
      </c>
      <c r="D324" s="637" t="s">
        <v>1629</v>
      </c>
      <c r="E324" s="1059" t="s">
        <v>1521</v>
      </c>
      <c r="F324" s="1056"/>
      <c r="G324" s="639" t="s">
        <v>1522</v>
      </c>
      <c r="H324" s="640">
        <v>0.18290000000000001</v>
      </c>
      <c r="I324" s="641">
        <f t="shared" si="60"/>
        <v>19.34297312</v>
      </c>
      <c r="J324" s="641">
        <f t="shared" si="59"/>
        <v>3.5378297836480002</v>
      </c>
      <c r="M324">
        <v>22.24</v>
      </c>
    </row>
    <row r="325" spans="1:13">
      <c r="A325" s="642" t="s">
        <v>1526</v>
      </c>
      <c r="B325" s="643">
        <v>3148</v>
      </c>
      <c r="C325" s="642" t="s">
        <v>116</v>
      </c>
      <c r="D325" s="642" t="s">
        <v>1703</v>
      </c>
      <c r="E325" s="1060" t="s">
        <v>1602</v>
      </c>
      <c r="F325" s="1056"/>
      <c r="G325" s="644" t="s">
        <v>1347</v>
      </c>
      <c r="H325" s="645">
        <v>8.3999999999999995E-3</v>
      </c>
      <c r="I325" s="646">
        <f t="shared" si="60"/>
        <v>6.4099690599999999</v>
      </c>
      <c r="J325" s="646">
        <f t="shared" si="59"/>
        <v>5.3843740103999997E-2</v>
      </c>
      <c r="M325">
        <v>7.37</v>
      </c>
    </row>
    <row r="326" spans="1:13" ht="25.5">
      <c r="A326" s="642" t="s">
        <v>1526</v>
      </c>
      <c r="B326" s="643">
        <v>6006</v>
      </c>
      <c r="C326" s="642" t="s">
        <v>116</v>
      </c>
      <c r="D326" s="642" t="s">
        <v>1704</v>
      </c>
      <c r="E326" s="1060" t="s">
        <v>1602</v>
      </c>
      <c r="F326" s="1056"/>
      <c r="G326" s="644" t="s">
        <v>1347</v>
      </c>
      <c r="H326" s="645">
        <v>1</v>
      </c>
      <c r="I326" s="646">
        <f t="shared" si="60"/>
        <v>69.387697639999999</v>
      </c>
      <c r="J326" s="646">
        <f t="shared" si="59"/>
        <v>69.387697639999999</v>
      </c>
      <c r="M326">
        <v>79.78</v>
      </c>
    </row>
    <row r="327" spans="1:13" ht="25.5">
      <c r="A327" s="648"/>
      <c r="B327" s="648"/>
      <c r="C327" s="648"/>
      <c r="D327" s="648"/>
      <c r="E327" s="648" t="s">
        <v>1541</v>
      </c>
      <c r="F327" s="649"/>
      <c r="G327" s="648" t="s">
        <v>1542</v>
      </c>
      <c r="H327" s="649">
        <v>0</v>
      </c>
      <c r="I327" s="648" t="s">
        <v>1543</v>
      </c>
      <c r="J327" s="649"/>
      <c r="M327" t="s">
        <v>1543</v>
      </c>
    </row>
    <row r="328" spans="1:13">
      <c r="A328" s="648"/>
      <c r="B328" s="648"/>
      <c r="C328" s="648"/>
      <c r="D328" s="648"/>
      <c r="E328" s="648" t="s">
        <v>1544</v>
      </c>
      <c r="F328" s="649">
        <v>0</v>
      </c>
      <c r="G328" s="648"/>
      <c r="H328" s="1057" t="s">
        <v>1545</v>
      </c>
      <c r="I328" s="1058"/>
      <c r="J328" s="649">
        <f>J322</f>
        <v>75.756822064044002</v>
      </c>
    </row>
    <row r="329" spans="1:13">
      <c r="A329" s="651"/>
      <c r="B329" s="651"/>
      <c r="C329" s="651"/>
      <c r="D329" s="651"/>
      <c r="E329" s="651"/>
      <c r="F329" s="652"/>
      <c r="G329" s="651"/>
      <c r="H329" s="651"/>
      <c r="I329" s="651"/>
      <c r="J329" s="652"/>
    </row>
    <row r="330" spans="1:13">
      <c r="A330" s="655"/>
      <c r="B330" s="655"/>
      <c r="C330" s="655"/>
      <c r="D330" s="655"/>
      <c r="E330" s="655"/>
      <c r="F330" s="655"/>
      <c r="G330" s="655"/>
      <c r="H330" s="655"/>
      <c r="I330" s="655"/>
      <c r="J330" s="655"/>
    </row>
    <row r="331" spans="1:13" ht="15.75">
      <c r="A331" s="654" t="s">
        <v>1249</v>
      </c>
      <c r="B331" s="630" t="s">
        <v>1510</v>
      </c>
      <c r="C331" s="629" t="s">
        <v>1511</v>
      </c>
      <c r="D331" s="629" t="s">
        <v>1512</v>
      </c>
      <c r="E331" s="1055" t="s">
        <v>1513</v>
      </c>
      <c r="F331" s="1056"/>
      <c r="G331" s="631" t="s">
        <v>1514</v>
      </c>
      <c r="H331" s="630" t="s">
        <v>1515</v>
      </c>
      <c r="I331" s="630" t="s">
        <v>1516</v>
      </c>
      <c r="J331" s="630" t="s">
        <v>1517</v>
      </c>
      <c r="M331" t="s">
        <v>1516</v>
      </c>
    </row>
    <row r="332" spans="1:13" ht="25.5">
      <c r="A332" s="632" t="s">
        <v>1518</v>
      </c>
      <c r="B332" s="633">
        <v>100860</v>
      </c>
      <c r="C332" s="632" t="s">
        <v>116</v>
      </c>
      <c r="D332" s="632" t="s">
        <v>1250</v>
      </c>
      <c r="E332" s="1061" t="s">
        <v>1699</v>
      </c>
      <c r="F332" s="1056"/>
      <c r="G332" s="634" t="s">
        <v>1347</v>
      </c>
      <c r="H332" s="635">
        <v>1</v>
      </c>
      <c r="I332" s="636">
        <f>SUM(J333:J336)</f>
        <v>93.187541381654</v>
      </c>
      <c r="J332" s="636">
        <f t="shared" ref="J332:J336" si="61">H332*I332</f>
        <v>93.187541381654</v>
      </c>
      <c r="M332">
        <v>107.14438299999999</v>
      </c>
    </row>
    <row r="333" spans="1:13" ht="25.5">
      <c r="A333" s="637" t="s">
        <v>1523</v>
      </c>
      <c r="B333" s="638">
        <v>88267</v>
      </c>
      <c r="C333" s="637" t="s">
        <v>116</v>
      </c>
      <c r="D333" s="637" t="s">
        <v>1629</v>
      </c>
      <c r="E333" s="1059" t="s">
        <v>1521</v>
      </c>
      <c r="F333" s="1056"/>
      <c r="G333" s="639" t="s">
        <v>1522</v>
      </c>
      <c r="H333" s="640">
        <v>0.44669999999999999</v>
      </c>
      <c r="I333" s="641">
        <f t="shared" ref="I333:I336" si="62">M333-M333*$M$2</f>
        <v>19.34297312</v>
      </c>
      <c r="J333" s="641">
        <f t="shared" si="61"/>
        <v>8.6405060927039994</v>
      </c>
      <c r="M333">
        <v>22.24</v>
      </c>
    </row>
    <row r="334" spans="1:13" ht="25.5">
      <c r="A334" s="637" t="s">
        <v>1523</v>
      </c>
      <c r="B334" s="638">
        <v>88316</v>
      </c>
      <c r="C334" s="637" t="s">
        <v>116</v>
      </c>
      <c r="D334" s="637" t="s">
        <v>1617</v>
      </c>
      <c r="E334" s="1059" t="s">
        <v>1521</v>
      </c>
      <c r="F334" s="1056"/>
      <c r="G334" s="639" t="s">
        <v>1522</v>
      </c>
      <c r="H334" s="640">
        <v>0.14069999999999999</v>
      </c>
      <c r="I334" s="641">
        <f t="shared" si="62"/>
        <v>15.872718500000001</v>
      </c>
      <c r="J334" s="641">
        <f t="shared" si="61"/>
        <v>2.2332914929499998</v>
      </c>
      <c r="M334">
        <v>18.25</v>
      </c>
    </row>
    <row r="335" spans="1:13" ht="25.5">
      <c r="A335" s="642" t="s">
        <v>1526</v>
      </c>
      <c r="B335" s="643">
        <v>1368</v>
      </c>
      <c r="C335" s="642" t="s">
        <v>116</v>
      </c>
      <c r="D335" s="642" t="s">
        <v>1705</v>
      </c>
      <c r="E335" s="1060" t="s">
        <v>1602</v>
      </c>
      <c r="F335" s="1056"/>
      <c r="G335" s="644" t="s">
        <v>1347</v>
      </c>
      <c r="H335" s="645">
        <v>1</v>
      </c>
      <c r="I335" s="646">
        <f t="shared" si="62"/>
        <v>82.277214799999996</v>
      </c>
      <c r="J335" s="646">
        <f t="shared" si="61"/>
        <v>82.277214799999996</v>
      </c>
      <c r="M335">
        <v>94.6</v>
      </c>
    </row>
    <row r="336" spans="1:13">
      <c r="A336" s="642" t="s">
        <v>1526</v>
      </c>
      <c r="B336" s="643">
        <v>3146</v>
      </c>
      <c r="C336" s="642" t="s">
        <v>116</v>
      </c>
      <c r="D336" s="642" t="s">
        <v>1706</v>
      </c>
      <c r="E336" s="1060" t="s">
        <v>1602</v>
      </c>
      <c r="F336" s="1056"/>
      <c r="G336" s="644" t="s">
        <v>1347</v>
      </c>
      <c r="H336" s="645">
        <v>2.1000000000000001E-2</v>
      </c>
      <c r="I336" s="646">
        <f t="shared" si="62"/>
        <v>1.739476</v>
      </c>
      <c r="J336" s="646">
        <f t="shared" si="61"/>
        <v>3.6528996000000001E-2</v>
      </c>
      <c r="M336">
        <v>2</v>
      </c>
    </row>
    <row r="337" spans="1:13" ht="25.5">
      <c r="A337" s="648"/>
      <c r="B337" s="648"/>
      <c r="C337" s="648"/>
      <c r="D337" s="648"/>
      <c r="E337" s="648" t="s">
        <v>1541</v>
      </c>
      <c r="F337" s="649"/>
      <c r="G337" s="648" t="s">
        <v>1542</v>
      </c>
      <c r="H337" s="649">
        <v>0</v>
      </c>
      <c r="I337" s="648" t="s">
        <v>1543</v>
      </c>
      <c r="J337" s="649"/>
      <c r="M337" t="s">
        <v>1543</v>
      </c>
    </row>
    <row r="338" spans="1:13">
      <c r="A338" s="648"/>
      <c r="B338" s="648"/>
      <c r="C338" s="648"/>
      <c r="D338" s="648"/>
      <c r="E338" s="648" t="s">
        <v>1544</v>
      </c>
      <c r="F338" s="649">
        <v>0</v>
      </c>
      <c r="G338" s="648"/>
      <c r="H338" s="1057" t="s">
        <v>1545</v>
      </c>
      <c r="I338" s="1058"/>
      <c r="J338" s="649">
        <f>J332</f>
        <v>93.187541381654</v>
      </c>
    </row>
    <row r="339" spans="1:13">
      <c r="A339" s="651"/>
      <c r="B339" s="651"/>
      <c r="C339" s="651"/>
      <c r="D339" s="651"/>
      <c r="E339" s="651"/>
      <c r="F339" s="652"/>
      <c r="G339" s="651"/>
      <c r="H339" s="651"/>
      <c r="I339" s="651"/>
      <c r="J339" s="652"/>
    </row>
    <row r="340" spans="1:13">
      <c r="A340" s="655"/>
      <c r="B340" s="655"/>
      <c r="C340" s="655"/>
      <c r="D340" s="655"/>
      <c r="E340" s="655"/>
      <c r="F340" s="655"/>
      <c r="G340" s="655"/>
      <c r="H340" s="655"/>
      <c r="I340" s="655"/>
      <c r="J340" s="655"/>
    </row>
    <row r="341" spans="1:13" ht="15.75">
      <c r="A341" s="654" t="s">
        <v>1251</v>
      </c>
      <c r="B341" s="630" t="s">
        <v>1510</v>
      </c>
      <c r="C341" s="629" t="s">
        <v>1511</v>
      </c>
      <c r="D341" s="629" t="s">
        <v>1512</v>
      </c>
      <c r="E341" s="1055" t="s">
        <v>1513</v>
      </c>
      <c r="F341" s="1056"/>
      <c r="G341" s="631" t="s">
        <v>1514</v>
      </c>
      <c r="H341" s="630" t="s">
        <v>1515</v>
      </c>
      <c r="I341" s="630" t="s">
        <v>1516</v>
      </c>
      <c r="J341" s="630" t="s">
        <v>1517</v>
      </c>
      <c r="M341" t="s">
        <v>1516</v>
      </c>
    </row>
    <row r="342" spans="1:13" ht="38.25">
      <c r="A342" s="632" t="s">
        <v>1518</v>
      </c>
      <c r="B342" s="633">
        <v>89708</v>
      </c>
      <c r="C342" s="632" t="s">
        <v>116</v>
      </c>
      <c r="D342" s="632" t="s">
        <v>1707</v>
      </c>
      <c r="E342" s="1061" t="s">
        <v>1699</v>
      </c>
      <c r="F342" s="1056"/>
      <c r="G342" s="634" t="s">
        <v>1347</v>
      </c>
      <c r="H342" s="635">
        <v>1</v>
      </c>
      <c r="I342" s="636">
        <f>SUM(J343:J348)</f>
        <v>72.27590793511601</v>
      </c>
      <c r="J342" s="636">
        <f t="shared" ref="J342:J348" si="63">H342*I342</f>
        <v>72.27590793511601</v>
      </c>
      <c r="M342">
        <v>83.100781999999995</v>
      </c>
    </row>
    <row r="343" spans="1:13" ht="25.5">
      <c r="A343" s="637" t="s">
        <v>1523</v>
      </c>
      <c r="B343" s="638">
        <v>88248</v>
      </c>
      <c r="C343" s="637" t="s">
        <v>116</v>
      </c>
      <c r="D343" s="637" t="s">
        <v>1702</v>
      </c>
      <c r="E343" s="1059" t="s">
        <v>1521</v>
      </c>
      <c r="F343" s="1056"/>
      <c r="G343" s="639" t="s">
        <v>1522</v>
      </c>
      <c r="H343" s="640">
        <v>0.47770000000000001</v>
      </c>
      <c r="I343" s="641">
        <f t="shared" ref="I343:I348" si="64">M343-M343*$M$2</f>
        <v>15.185625480000001</v>
      </c>
      <c r="J343" s="641">
        <f t="shared" si="63"/>
        <v>7.2541732917960005</v>
      </c>
      <c r="M343">
        <v>17.46</v>
      </c>
    </row>
    <row r="344" spans="1:13" ht="25.5">
      <c r="A344" s="637" t="s">
        <v>1523</v>
      </c>
      <c r="B344" s="638">
        <v>88267</v>
      </c>
      <c r="C344" s="637" t="s">
        <v>116</v>
      </c>
      <c r="D344" s="637" t="s">
        <v>1629</v>
      </c>
      <c r="E344" s="1059" t="s">
        <v>1521</v>
      </c>
      <c r="F344" s="1056"/>
      <c r="G344" s="639" t="s">
        <v>1522</v>
      </c>
      <c r="H344" s="640">
        <v>0.47770000000000001</v>
      </c>
      <c r="I344" s="641">
        <f t="shared" si="64"/>
        <v>19.34297312</v>
      </c>
      <c r="J344" s="641">
        <f t="shared" si="63"/>
        <v>9.2401382594240005</v>
      </c>
      <c r="M344">
        <v>22.24</v>
      </c>
    </row>
    <row r="345" spans="1:13">
      <c r="A345" s="642" t="s">
        <v>1526</v>
      </c>
      <c r="B345" s="643">
        <v>122</v>
      </c>
      <c r="C345" s="642" t="s">
        <v>116</v>
      </c>
      <c r="D345" s="642" t="s">
        <v>1708</v>
      </c>
      <c r="E345" s="1060" t="s">
        <v>1602</v>
      </c>
      <c r="F345" s="1056"/>
      <c r="G345" s="644" t="s">
        <v>1347</v>
      </c>
      <c r="H345" s="645">
        <v>6.6799999999999998E-2</v>
      </c>
      <c r="I345" s="646">
        <f t="shared" si="64"/>
        <v>46.03523234</v>
      </c>
      <c r="J345" s="646">
        <f t="shared" si="63"/>
        <v>3.075153520312</v>
      </c>
      <c r="M345">
        <v>52.93</v>
      </c>
    </row>
    <row r="346" spans="1:13">
      <c r="A346" s="642" t="s">
        <v>1526</v>
      </c>
      <c r="B346" s="643">
        <v>11714</v>
      </c>
      <c r="C346" s="642" t="s">
        <v>116</v>
      </c>
      <c r="D346" s="642" t="s">
        <v>1709</v>
      </c>
      <c r="E346" s="1060" t="s">
        <v>1602</v>
      </c>
      <c r="F346" s="1056"/>
      <c r="G346" s="644" t="s">
        <v>1347</v>
      </c>
      <c r="H346" s="645">
        <v>1</v>
      </c>
      <c r="I346" s="646">
        <f t="shared" si="64"/>
        <v>47.252865540000002</v>
      </c>
      <c r="J346" s="646">
        <f t="shared" si="63"/>
        <v>47.252865540000002</v>
      </c>
      <c r="M346">
        <v>54.33</v>
      </c>
    </row>
    <row r="347" spans="1:13">
      <c r="A347" s="642" t="s">
        <v>1526</v>
      </c>
      <c r="B347" s="643">
        <v>20083</v>
      </c>
      <c r="C347" s="642" t="s">
        <v>116</v>
      </c>
      <c r="D347" s="642" t="s">
        <v>1710</v>
      </c>
      <c r="E347" s="1060" t="s">
        <v>1602</v>
      </c>
      <c r="F347" s="1056"/>
      <c r="G347" s="644" t="s">
        <v>1347</v>
      </c>
      <c r="H347" s="645">
        <v>0.104</v>
      </c>
      <c r="I347" s="646">
        <f t="shared" si="64"/>
        <v>52.158187859999998</v>
      </c>
      <c r="J347" s="646">
        <f t="shared" si="63"/>
        <v>5.4244515374399995</v>
      </c>
      <c r="M347">
        <v>59.97</v>
      </c>
    </row>
    <row r="348" spans="1:13">
      <c r="A348" s="642" t="s">
        <v>1526</v>
      </c>
      <c r="B348" s="643">
        <v>38383</v>
      </c>
      <c r="C348" s="642" t="s">
        <v>116</v>
      </c>
      <c r="D348" s="642" t="s">
        <v>1711</v>
      </c>
      <c r="E348" s="1060" t="s">
        <v>1602</v>
      </c>
      <c r="F348" s="1056"/>
      <c r="G348" s="644" t="s">
        <v>1347</v>
      </c>
      <c r="H348" s="645">
        <v>1.84E-2</v>
      </c>
      <c r="I348" s="646">
        <f t="shared" si="64"/>
        <v>1.58292316</v>
      </c>
      <c r="J348" s="646">
        <f t="shared" si="63"/>
        <v>2.9125786144E-2</v>
      </c>
      <c r="M348">
        <v>1.82</v>
      </c>
    </row>
    <row r="349" spans="1:13" ht="25.5">
      <c r="A349" s="648"/>
      <c r="B349" s="648"/>
      <c r="C349" s="648"/>
      <c r="D349" s="648"/>
      <c r="E349" s="648" t="s">
        <v>1541</v>
      </c>
      <c r="F349" s="649"/>
      <c r="G349" s="648" t="s">
        <v>1542</v>
      </c>
      <c r="H349" s="649">
        <v>0</v>
      </c>
      <c r="I349" s="648" t="s">
        <v>1543</v>
      </c>
      <c r="J349" s="649"/>
      <c r="M349" t="s">
        <v>1543</v>
      </c>
    </row>
    <row r="350" spans="1:13" ht="15.75" customHeight="1">
      <c r="A350" s="648"/>
      <c r="B350" s="648"/>
      <c r="C350" s="648"/>
      <c r="D350" s="648"/>
      <c r="E350" s="648" t="s">
        <v>1544</v>
      </c>
      <c r="F350" s="649">
        <v>0</v>
      </c>
      <c r="G350" s="648"/>
      <c r="H350" s="1057" t="s">
        <v>1545</v>
      </c>
      <c r="I350" s="1058"/>
      <c r="J350" s="649">
        <f>J342</f>
        <v>72.27590793511601</v>
      </c>
    </row>
    <row r="351" spans="1:13" ht="15.75" customHeight="1">
      <c r="A351" s="655"/>
      <c r="B351" s="655"/>
      <c r="C351" s="655"/>
      <c r="D351" s="655"/>
      <c r="E351" s="655"/>
      <c r="F351" s="655"/>
      <c r="G351" s="655"/>
      <c r="H351" s="655"/>
      <c r="I351" s="655"/>
      <c r="J351" s="655"/>
    </row>
    <row r="352" spans="1:13" ht="15.75" customHeight="1">
      <c r="A352" s="656" t="s">
        <v>1291</v>
      </c>
      <c r="B352" s="630" t="s">
        <v>1510</v>
      </c>
      <c r="C352" s="629" t="s">
        <v>1511</v>
      </c>
      <c r="D352" s="629" t="s">
        <v>1512</v>
      </c>
      <c r="E352" s="1055" t="s">
        <v>1513</v>
      </c>
      <c r="F352" s="1056"/>
      <c r="G352" s="631" t="s">
        <v>1514</v>
      </c>
      <c r="H352" s="630" t="s">
        <v>1515</v>
      </c>
      <c r="I352" s="630" t="s">
        <v>1516</v>
      </c>
      <c r="J352" s="630" t="s">
        <v>1517</v>
      </c>
      <c r="M352" t="s">
        <v>1516</v>
      </c>
    </row>
    <row r="353" spans="1:13" ht="51">
      <c r="A353" s="632" t="s">
        <v>1518</v>
      </c>
      <c r="B353" s="633">
        <v>104475</v>
      </c>
      <c r="C353" s="632" t="s">
        <v>116</v>
      </c>
      <c r="D353" s="632" t="s">
        <v>1712</v>
      </c>
      <c r="E353" s="1061" t="s">
        <v>1713</v>
      </c>
      <c r="F353" s="1056"/>
      <c r="G353" s="634" t="s">
        <v>1347</v>
      </c>
      <c r="H353" s="635">
        <v>1</v>
      </c>
      <c r="I353" s="636">
        <f>SUM(J354:J361)</f>
        <v>106.24914229312002</v>
      </c>
      <c r="J353" s="636">
        <f t="shared" ref="J353:J361" si="65">H353*I353</f>
        <v>106.24914229312002</v>
      </c>
      <c r="M353">
        <v>122.16224000000001</v>
      </c>
    </row>
    <row r="354" spans="1:13" ht="25.5">
      <c r="A354" s="637" t="s">
        <v>1523</v>
      </c>
      <c r="B354" s="638">
        <v>90447</v>
      </c>
      <c r="C354" s="637" t="s">
        <v>116</v>
      </c>
      <c r="D354" s="637" t="s">
        <v>1714</v>
      </c>
      <c r="E354" s="1059" t="s">
        <v>1699</v>
      </c>
      <c r="F354" s="1056"/>
      <c r="G354" s="639" t="s">
        <v>164</v>
      </c>
      <c r="H354" s="640">
        <v>0.88500000000000001</v>
      </c>
      <c r="I354" s="641">
        <f t="shared" ref="I354:I361" si="66">M354-M354*$M$2</f>
        <v>4.9749013599999996</v>
      </c>
      <c r="J354" s="658">
        <f t="shared" si="65"/>
        <v>4.4027877035999996</v>
      </c>
      <c r="M354">
        <v>5.72</v>
      </c>
    </row>
    <row r="355" spans="1:13" ht="25.5">
      <c r="A355" s="637" t="s">
        <v>1523</v>
      </c>
      <c r="B355" s="638">
        <v>90456</v>
      </c>
      <c r="C355" s="637" t="s">
        <v>116</v>
      </c>
      <c r="D355" s="637" t="s">
        <v>1715</v>
      </c>
      <c r="E355" s="1059" t="s">
        <v>1699</v>
      </c>
      <c r="F355" s="1056"/>
      <c r="G355" s="639" t="s">
        <v>1347</v>
      </c>
      <c r="H355" s="640">
        <v>1</v>
      </c>
      <c r="I355" s="641">
        <f t="shared" si="66"/>
        <v>3.1310568000000001</v>
      </c>
      <c r="J355" s="658">
        <f t="shared" si="65"/>
        <v>3.1310568000000001</v>
      </c>
      <c r="M355">
        <v>3.6</v>
      </c>
    </row>
    <row r="356" spans="1:13" ht="25.5">
      <c r="A356" s="637" t="s">
        <v>1523</v>
      </c>
      <c r="B356" s="638">
        <v>90466</v>
      </c>
      <c r="C356" s="637" t="s">
        <v>116</v>
      </c>
      <c r="D356" s="637" t="s">
        <v>1716</v>
      </c>
      <c r="E356" s="1059" t="s">
        <v>1699</v>
      </c>
      <c r="F356" s="1056"/>
      <c r="G356" s="639" t="s">
        <v>164</v>
      </c>
      <c r="H356" s="640">
        <v>0.88500000000000001</v>
      </c>
      <c r="I356" s="641">
        <f t="shared" si="66"/>
        <v>10.001987</v>
      </c>
      <c r="J356" s="658">
        <f t="shared" si="65"/>
        <v>8.8517584950000003</v>
      </c>
      <c r="M356">
        <v>11.5</v>
      </c>
    </row>
    <row r="357" spans="1:13" ht="38.25">
      <c r="A357" s="637" t="s">
        <v>1523</v>
      </c>
      <c r="B357" s="638">
        <v>91845</v>
      </c>
      <c r="C357" s="637" t="s">
        <v>116</v>
      </c>
      <c r="D357" s="637" t="s">
        <v>1717</v>
      </c>
      <c r="E357" s="1059" t="s">
        <v>1713</v>
      </c>
      <c r="F357" s="1056"/>
      <c r="G357" s="639" t="s">
        <v>164</v>
      </c>
      <c r="H357" s="640">
        <v>1.6140000000000001</v>
      </c>
      <c r="I357" s="641">
        <f t="shared" si="66"/>
        <v>6.4360612000000001</v>
      </c>
      <c r="J357" s="658">
        <f t="shared" si="65"/>
        <v>10.387802776800001</v>
      </c>
      <c r="M357">
        <v>7.4</v>
      </c>
    </row>
    <row r="358" spans="1:13" ht="38.25">
      <c r="A358" s="637" t="s">
        <v>1523</v>
      </c>
      <c r="B358" s="638">
        <v>91855</v>
      </c>
      <c r="C358" s="637" t="s">
        <v>116</v>
      </c>
      <c r="D358" s="637" t="s">
        <v>1718</v>
      </c>
      <c r="E358" s="1059" t="s">
        <v>1713</v>
      </c>
      <c r="F358" s="1056"/>
      <c r="G358" s="639" t="s">
        <v>164</v>
      </c>
      <c r="H358" s="640">
        <v>0.88500000000000001</v>
      </c>
      <c r="I358" s="641">
        <f t="shared" si="66"/>
        <v>8.4190638399999997</v>
      </c>
      <c r="J358" s="658">
        <f t="shared" si="65"/>
        <v>7.4508714983999997</v>
      </c>
      <c r="M358">
        <v>9.68</v>
      </c>
    </row>
    <row r="359" spans="1:13" ht="25.5">
      <c r="A359" s="637" t="s">
        <v>1523</v>
      </c>
      <c r="B359" s="638">
        <v>91926</v>
      </c>
      <c r="C359" s="637" t="s">
        <v>116</v>
      </c>
      <c r="D359" s="637" t="s">
        <v>1719</v>
      </c>
      <c r="E359" s="1059" t="s">
        <v>1713</v>
      </c>
      <c r="F359" s="1056"/>
      <c r="G359" s="639" t="s">
        <v>164</v>
      </c>
      <c r="H359" s="640">
        <v>10.531000000000001</v>
      </c>
      <c r="I359" s="641">
        <f t="shared" si="66"/>
        <v>3.42676772</v>
      </c>
      <c r="J359" s="658">
        <f t="shared" si="65"/>
        <v>36.087290859319999</v>
      </c>
      <c r="M359">
        <v>3.94</v>
      </c>
    </row>
    <row r="360" spans="1:13" ht="25.5">
      <c r="A360" s="637" t="s">
        <v>1523</v>
      </c>
      <c r="B360" s="659">
        <v>91940</v>
      </c>
      <c r="C360" s="637" t="s">
        <v>116</v>
      </c>
      <c r="D360" s="660" t="s">
        <v>1720</v>
      </c>
      <c r="E360" s="1066" t="s">
        <v>1713</v>
      </c>
      <c r="F360" s="1041"/>
      <c r="G360" s="661" t="s">
        <v>1347</v>
      </c>
      <c r="H360" s="662">
        <v>1</v>
      </c>
      <c r="I360" s="663">
        <f t="shared" si="66"/>
        <v>12.33288484</v>
      </c>
      <c r="J360" s="658">
        <f t="shared" si="65"/>
        <v>12.33288484</v>
      </c>
      <c r="M360">
        <v>14.18</v>
      </c>
    </row>
    <row r="361" spans="1:13" ht="25.5">
      <c r="A361" s="637" t="s">
        <v>1523</v>
      </c>
      <c r="B361" s="659">
        <v>92000</v>
      </c>
      <c r="C361" s="637" t="s">
        <v>116</v>
      </c>
      <c r="D361" s="660" t="s">
        <v>1721</v>
      </c>
      <c r="E361" s="1066" t="s">
        <v>1713</v>
      </c>
      <c r="F361" s="1041"/>
      <c r="G361" s="661" t="s">
        <v>1347</v>
      </c>
      <c r="H361" s="662">
        <v>1</v>
      </c>
      <c r="I361" s="663">
        <f t="shared" si="66"/>
        <v>23.604689320000002</v>
      </c>
      <c r="J361" s="658">
        <f t="shared" si="65"/>
        <v>23.604689320000002</v>
      </c>
      <c r="M361">
        <v>27.14</v>
      </c>
    </row>
    <row r="362" spans="1:13" ht="25.5">
      <c r="A362" s="648"/>
      <c r="B362" s="648"/>
      <c r="C362" s="648"/>
      <c r="D362" s="648"/>
      <c r="E362" s="651" t="s">
        <v>1541</v>
      </c>
      <c r="F362" s="652"/>
      <c r="G362" s="648" t="s">
        <v>1542</v>
      </c>
      <c r="H362" s="649">
        <v>0</v>
      </c>
      <c r="I362" s="648" t="s">
        <v>1543</v>
      </c>
      <c r="J362" s="649"/>
      <c r="M362" t="s">
        <v>1543</v>
      </c>
    </row>
    <row r="363" spans="1:13">
      <c r="A363" s="648"/>
      <c r="B363" s="648"/>
      <c r="C363" s="648"/>
      <c r="D363" s="648"/>
      <c r="E363" s="648" t="s">
        <v>1544</v>
      </c>
      <c r="F363" s="649">
        <v>0</v>
      </c>
      <c r="G363" s="648"/>
      <c r="H363" s="1057" t="s">
        <v>1545</v>
      </c>
      <c r="I363" s="1058"/>
      <c r="J363" s="649">
        <f>J353</f>
        <v>106.24914229312002</v>
      </c>
    </row>
    <row r="364" spans="1:13">
      <c r="A364" s="655"/>
      <c r="B364" s="655"/>
      <c r="C364" s="655"/>
      <c r="D364" s="655"/>
      <c r="E364" s="655"/>
      <c r="F364" s="655"/>
      <c r="G364" s="655"/>
      <c r="H364" s="655"/>
      <c r="I364" s="655"/>
      <c r="J364" s="655"/>
    </row>
    <row r="365" spans="1:13" ht="15.75">
      <c r="A365" s="656" t="s">
        <v>1298</v>
      </c>
      <c r="B365" s="630" t="s">
        <v>1510</v>
      </c>
      <c r="C365" s="629" t="s">
        <v>1511</v>
      </c>
      <c r="D365" s="629" t="s">
        <v>1512</v>
      </c>
      <c r="E365" s="1055" t="s">
        <v>1513</v>
      </c>
      <c r="F365" s="1056"/>
      <c r="G365" s="631" t="s">
        <v>1514</v>
      </c>
      <c r="H365" s="630" t="s">
        <v>1515</v>
      </c>
      <c r="I365" s="630" t="s">
        <v>1516</v>
      </c>
      <c r="J365" s="630" t="s">
        <v>1517</v>
      </c>
      <c r="M365" t="s">
        <v>1516</v>
      </c>
    </row>
    <row r="366" spans="1:13" ht="51">
      <c r="A366" s="632" t="s">
        <v>1518</v>
      </c>
      <c r="B366" s="633">
        <v>104476</v>
      </c>
      <c r="C366" s="632" t="s">
        <v>116</v>
      </c>
      <c r="D366" s="632" t="s">
        <v>1722</v>
      </c>
      <c r="E366" s="1061" t="s">
        <v>1713</v>
      </c>
      <c r="F366" s="1056"/>
      <c r="G366" s="634" t="s">
        <v>1347</v>
      </c>
      <c r="H366" s="635">
        <v>1</v>
      </c>
      <c r="I366" s="636">
        <f>SUM(J367:J374)</f>
        <v>134.21534850914401</v>
      </c>
      <c r="J366" s="636">
        <f t="shared" ref="J366:J374" si="67">H366*I366</f>
        <v>134.21534850914401</v>
      </c>
      <c r="M366">
        <v>154.31698799999998</v>
      </c>
    </row>
    <row r="367" spans="1:13" ht="25.5">
      <c r="A367" s="637" t="s">
        <v>1523</v>
      </c>
      <c r="B367" s="638">
        <v>90447</v>
      </c>
      <c r="C367" s="637" t="s">
        <v>116</v>
      </c>
      <c r="D367" s="637" t="s">
        <v>1714</v>
      </c>
      <c r="E367" s="1059" t="s">
        <v>1699</v>
      </c>
      <c r="F367" s="1056"/>
      <c r="G367" s="639" t="s">
        <v>164</v>
      </c>
      <c r="H367" s="640">
        <v>1.9357</v>
      </c>
      <c r="I367" s="641">
        <f t="shared" ref="I367:I374" si="68">M367-M367*$M$2</f>
        <v>4.9749013599999996</v>
      </c>
      <c r="J367" s="658">
        <f t="shared" si="67"/>
        <v>9.6299165625519993</v>
      </c>
      <c r="M367">
        <v>5.72</v>
      </c>
    </row>
    <row r="368" spans="1:13" ht="25.5">
      <c r="A368" s="637" t="s">
        <v>1523</v>
      </c>
      <c r="B368" s="638">
        <v>90456</v>
      </c>
      <c r="C368" s="637" t="s">
        <v>116</v>
      </c>
      <c r="D368" s="637" t="s">
        <v>1715</v>
      </c>
      <c r="E368" s="1059" t="s">
        <v>1723</v>
      </c>
      <c r="F368" s="1056"/>
      <c r="G368" s="639" t="s">
        <v>1347</v>
      </c>
      <c r="H368" s="640">
        <v>1</v>
      </c>
      <c r="I368" s="641">
        <f t="shared" si="68"/>
        <v>3.1310568000000001</v>
      </c>
      <c r="J368" s="658">
        <f t="shared" si="67"/>
        <v>3.1310568000000001</v>
      </c>
      <c r="M368">
        <v>3.6</v>
      </c>
    </row>
    <row r="369" spans="1:13" ht="25.5">
      <c r="A369" s="637" t="s">
        <v>1523</v>
      </c>
      <c r="B369" s="638">
        <v>90466</v>
      </c>
      <c r="C369" s="637" t="s">
        <v>116</v>
      </c>
      <c r="D369" s="637" t="s">
        <v>1716</v>
      </c>
      <c r="E369" s="1059" t="s">
        <v>1723</v>
      </c>
      <c r="F369" s="1056"/>
      <c r="G369" s="639" t="s">
        <v>164</v>
      </c>
      <c r="H369" s="640">
        <v>1.9357</v>
      </c>
      <c r="I369" s="641">
        <f t="shared" si="68"/>
        <v>10.001987</v>
      </c>
      <c r="J369" s="658">
        <f t="shared" si="67"/>
        <v>19.360846235899999</v>
      </c>
      <c r="M369">
        <v>11.5</v>
      </c>
    </row>
    <row r="370" spans="1:13" ht="38.25">
      <c r="A370" s="637" t="s">
        <v>1523</v>
      </c>
      <c r="B370" s="638">
        <v>91845</v>
      </c>
      <c r="C370" s="637" t="s">
        <v>116</v>
      </c>
      <c r="D370" s="637" t="s">
        <v>1717</v>
      </c>
      <c r="E370" s="1059" t="s">
        <v>1713</v>
      </c>
      <c r="F370" s="1056"/>
      <c r="G370" s="639" t="s">
        <v>164</v>
      </c>
      <c r="H370" s="640">
        <v>1.38</v>
      </c>
      <c r="I370" s="641">
        <f t="shared" si="68"/>
        <v>6.4360612000000001</v>
      </c>
      <c r="J370" s="658">
        <f t="shared" si="67"/>
        <v>8.8817644559999991</v>
      </c>
      <c r="M370">
        <v>7.4</v>
      </c>
    </row>
    <row r="371" spans="1:13" ht="38.25">
      <c r="A371" s="637" t="s">
        <v>1523</v>
      </c>
      <c r="B371" s="638">
        <v>91855</v>
      </c>
      <c r="C371" s="637" t="s">
        <v>116</v>
      </c>
      <c r="D371" s="637" t="s">
        <v>1718</v>
      </c>
      <c r="E371" s="1059" t="s">
        <v>1713</v>
      </c>
      <c r="F371" s="1056"/>
      <c r="G371" s="639" t="s">
        <v>164</v>
      </c>
      <c r="H371" s="640">
        <v>1.9357</v>
      </c>
      <c r="I371" s="641">
        <f t="shared" si="68"/>
        <v>8.4190638399999997</v>
      </c>
      <c r="J371" s="658">
        <f t="shared" si="67"/>
        <v>16.296781875087998</v>
      </c>
      <c r="M371">
        <v>9.68</v>
      </c>
    </row>
    <row r="372" spans="1:13" ht="25.5">
      <c r="A372" s="637" t="s">
        <v>1523</v>
      </c>
      <c r="B372" s="638">
        <v>91926</v>
      </c>
      <c r="C372" s="637" t="s">
        <v>116</v>
      </c>
      <c r="D372" s="637" t="s">
        <v>1719</v>
      </c>
      <c r="E372" s="1059" t="s">
        <v>1713</v>
      </c>
      <c r="F372" s="1056"/>
      <c r="G372" s="639" t="s">
        <v>164</v>
      </c>
      <c r="H372" s="640">
        <v>10.6357</v>
      </c>
      <c r="I372" s="641">
        <f t="shared" si="68"/>
        <v>3.42676772</v>
      </c>
      <c r="J372" s="658">
        <f t="shared" si="67"/>
        <v>36.446073439604</v>
      </c>
      <c r="M372">
        <v>3.94</v>
      </c>
    </row>
    <row r="373" spans="1:13" ht="25.5">
      <c r="A373" s="637" t="s">
        <v>1523</v>
      </c>
      <c r="B373" s="659">
        <v>91940</v>
      </c>
      <c r="C373" s="637" t="s">
        <v>116</v>
      </c>
      <c r="D373" s="660" t="s">
        <v>1720</v>
      </c>
      <c r="E373" s="1066" t="s">
        <v>1713</v>
      </c>
      <c r="F373" s="1041"/>
      <c r="G373" s="661" t="s">
        <v>1347</v>
      </c>
      <c r="H373" s="662">
        <v>1</v>
      </c>
      <c r="I373" s="663">
        <f t="shared" si="68"/>
        <v>12.33288484</v>
      </c>
      <c r="J373" s="658">
        <f t="shared" si="67"/>
        <v>12.33288484</v>
      </c>
      <c r="M373">
        <v>14.18</v>
      </c>
    </row>
    <row r="374" spans="1:13" ht="25.5">
      <c r="A374" s="637" t="s">
        <v>1523</v>
      </c>
      <c r="B374" s="659">
        <v>91997</v>
      </c>
      <c r="C374" s="637" t="s">
        <v>116</v>
      </c>
      <c r="D374" s="660" t="s">
        <v>1724</v>
      </c>
      <c r="E374" s="1066" t="s">
        <v>1713</v>
      </c>
      <c r="F374" s="1041"/>
      <c r="G374" s="661" t="s">
        <v>1347</v>
      </c>
      <c r="H374" s="662">
        <v>1</v>
      </c>
      <c r="I374" s="663">
        <f t="shared" si="68"/>
        <v>28.136024300000003</v>
      </c>
      <c r="J374" s="658">
        <f t="shared" si="67"/>
        <v>28.136024300000003</v>
      </c>
      <c r="M374">
        <v>32.35</v>
      </c>
    </row>
    <row r="375" spans="1:13" ht="25.5">
      <c r="A375" s="648"/>
      <c r="B375" s="648"/>
      <c r="C375" s="648"/>
      <c r="D375" s="648"/>
      <c r="E375" s="651" t="s">
        <v>1541</v>
      </c>
      <c r="F375" s="652"/>
      <c r="G375" s="648" t="s">
        <v>1542</v>
      </c>
      <c r="H375" s="649">
        <v>0</v>
      </c>
      <c r="I375" s="648" t="s">
        <v>1543</v>
      </c>
      <c r="J375" s="649"/>
      <c r="M375" t="s">
        <v>1543</v>
      </c>
    </row>
    <row r="376" spans="1:13">
      <c r="A376" s="648"/>
      <c r="B376" s="648"/>
      <c r="C376" s="648"/>
      <c r="D376" s="648"/>
      <c r="E376" s="648" t="s">
        <v>1544</v>
      </c>
      <c r="F376" s="649">
        <v>0</v>
      </c>
      <c r="G376" s="648"/>
      <c r="H376" s="1057" t="s">
        <v>1545</v>
      </c>
      <c r="I376" s="1058"/>
      <c r="J376" s="649">
        <f>J366</f>
        <v>134.21534850914401</v>
      </c>
    </row>
    <row r="377" spans="1:13">
      <c r="A377" s="655"/>
      <c r="B377" s="655"/>
      <c r="C377" s="655"/>
      <c r="D377" s="655"/>
      <c r="E377" s="655"/>
      <c r="F377" s="655"/>
      <c r="G377" s="655"/>
      <c r="H377" s="655"/>
      <c r="I377" s="655"/>
      <c r="J377" s="655"/>
    </row>
    <row r="378" spans="1:13" ht="15.75">
      <c r="A378" s="654" t="s">
        <v>1301</v>
      </c>
      <c r="B378" s="630" t="s">
        <v>1510</v>
      </c>
      <c r="C378" s="629" t="s">
        <v>1511</v>
      </c>
      <c r="D378" s="629" t="s">
        <v>1512</v>
      </c>
      <c r="E378" s="1055" t="s">
        <v>1513</v>
      </c>
      <c r="F378" s="1056"/>
      <c r="G378" s="631" t="s">
        <v>1514</v>
      </c>
      <c r="H378" s="630" t="s">
        <v>1515</v>
      </c>
      <c r="I378" s="630" t="s">
        <v>1516</v>
      </c>
      <c r="J378" s="630" t="s">
        <v>1517</v>
      </c>
      <c r="M378" t="s">
        <v>1516</v>
      </c>
    </row>
    <row r="379" spans="1:13" ht="38.25">
      <c r="A379" s="632" t="s">
        <v>1518</v>
      </c>
      <c r="B379" s="633">
        <v>104473</v>
      </c>
      <c r="C379" s="632" t="s">
        <v>116</v>
      </c>
      <c r="D379" s="632" t="s">
        <v>1302</v>
      </c>
      <c r="E379" s="1061" t="s">
        <v>1713</v>
      </c>
      <c r="F379" s="1056"/>
      <c r="G379" s="634" t="s">
        <v>1347</v>
      </c>
      <c r="H379" s="635">
        <v>1</v>
      </c>
      <c r="I379" s="636">
        <f>SUM(J380:J389)</f>
        <v>121.6414697062</v>
      </c>
      <c r="J379" s="636">
        <f t="shared" ref="J379:J389" si="69">H379*I379</f>
        <v>121.6414697062</v>
      </c>
      <c r="M379">
        <v>139.85989999999998</v>
      </c>
    </row>
    <row r="380" spans="1:13" ht="25.5">
      <c r="A380" s="637" t="s">
        <v>1523</v>
      </c>
      <c r="B380" s="638">
        <v>90447</v>
      </c>
      <c r="C380" s="637" t="s">
        <v>116</v>
      </c>
      <c r="D380" s="637" t="s">
        <v>1714</v>
      </c>
      <c r="E380" s="1059" t="s">
        <v>1699</v>
      </c>
      <c r="F380" s="1056"/>
      <c r="G380" s="639" t="s">
        <v>164</v>
      </c>
      <c r="H380" s="640">
        <v>1.2428999999999999</v>
      </c>
      <c r="I380" s="641">
        <f t="shared" ref="I380:I389" si="70">M380-M380*$M$2</f>
        <v>4.9749013599999996</v>
      </c>
      <c r="J380" s="658">
        <f t="shared" si="69"/>
        <v>6.183304900343999</v>
      </c>
      <c r="M380">
        <v>5.72</v>
      </c>
    </row>
    <row r="381" spans="1:13" ht="25.5">
      <c r="A381" s="637" t="s">
        <v>1523</v>
      </c>
      <c r="B381" s="638">
        <v>90456</v>
      </c>
      <c r="C381" s="637" t="s">
        <v>116</v>
      </c>
      <c r="D381" s="637" t="s">
        <v>1715</v>
      </c>
      <c r="E381" s="1059" t="s">
        <v>1699</v>
      </c>
      <c r="F381" s="1056"/>
      <c r="G381" s="639" t="s">
        <v>1347</v>
      </c>
      <c r="H381" s="640">
        <v>1</v>
      </c>
      <c r="I381" s="641">
        <f t="shared" si="70"/>
        <v>3.1310568000000001</v>
      </c>
      <c r="J381" s="658">
        <f t="shared" si="69"/>
        <v>3.1310568000000001</v>
      </c>
      <c r="M381">
        <v>3.6</v>
      </c>
    </row>
    <row r="382" spans="1:13" ht="25.5">
      <c r="A382" s="637" t="s">
        <v>1523</v>
      </c>
      <c r="B382" s="638">
        <v>90466</v>
      </c>
      <c r="C382" s="637" t="s">
        <v>116</v>
      </c>
      <c r="D382" s="637" t="s">
        <v>1716</v>
      </c>
      <c r="E382" s="1059" t="s">
        <v>1699</v>
      </c>
      <c r="F382" s="1056"/>
      <c r="G382" s="639" t="s">
        <v>164</v>
      </c>
      <c r="H382" s="640">
        <v>1.2428999999999999</v>
      </c>
      <c r="I382" s="641">
        <f t="shared" si="70"/>
        <v>10.001987</v>
      </c>
      <c r="J382" s="658">
        <f t="shared" si="69"/>
        <v>12.431469642299998</v>
      </c>
      <c r="M382">
        <v>11.5</v>
      </c>
    </row>
    <row r="383" spans="1:13" ht="38.25">
      <c r="A383" s="637" t="s">
        <v>1523</v>
      </c>
      <c r="B383" s="638">
        <v>91845</v>
      </c>
      <c r="C383" s="637" t="s">
        <v>116</v>
      </c>
      <c r="D383" s="637" t="s">
        <v>1717</v>
      </c>
      <c r="E383" s="1059" t="s">
        <v>1713</v>
      </c>
      <c r="F383" s="1056"/>
      <c r="G383" s="639" t="s">
        <v>164</v>
      </c>
      <c r="H383" s="640">
        <v>2.2170999999999998</v>
      </c>
      <c r="I383" s="641">
        <f t="shared" si="70"/>
        <v>6.4360612000000001</v>
      </c>
      <c r="J383" s="658">
        <f t="shared" si="69"/>
        <v>14.269391286519999</v>
      </c>
      <c r="M383">
        <v>7.4</v>
      </c>
    </row>
    <row r="384" spans="1:13" ht="38.25">
      <c r="A384" s="637" t="s">
        <v>1523</v>
      </c>
      <c r="B384" s="638">
        <v>91855</v>
      </c>
      <c r="C384" s="637" t="s">
        <v>116</v>
      </c>
      <c r="D384" s="637" t="s">
        <v>1718</v>
      </c>
      <c r="E384" s="1059" t="s">
        <v>1713</v>
      </c>
      <c r="F384" s="1056"/>
      <c r="G384" s="639" t="s">
        <v>164</v>
      </c>
      <c r="H384" s="640">
        <v>1.2428999999999999</v>
      </c>
      <c r="I384" s="641">
        <f t="shared" si="70"/>
        <v>8.4190638399999997</v>
      </c>
      <c r="J384" s="658">
        <f t="shared" si="69"/>
        <v>10.464054446735998</v>
      </c>
      <c r="M384">
        <v>9.68</v>
      </c>
    </row>
    <row r="385" spans="1:13" ht="25.5">
      <c r="A385" s="637" t="s">
        <v>1523</v>
      </c>
      <c r="B385" s="638">
        <v>91924</v>
      </c>
      <c r="C385" s="637" t="s">
        <v>116</v>
      </c>
      <c r="D385" s="637" t="s">
        <v>1725</v>
      </c>
      <c r="E385" s="1059" t="s">
        <v>1713</v>
      </c>
      <c r="F385" s="1056"/>
      <c r="G385" s="639" t="s">
        <v>164</v>
      </c>
      <c r="H385" s="640">
        <v>10.711399999999999</v>
      </c>
      <c r="I385" s="641">
        <f t="shared" si="70"/>
        <v>2.3395952200000001</v>
      </c>
      <c r="J385" s="658">
        <f t="shared" si="69"/>
        <v>25.060340239508001</v>
      </c>
      <c r="M385">
        <v>2.69</v>
      </c>
    </row>
    <row r="386" spans="1:13" ht="25.5">
      <c r="A386" s="637" t="s">
        <v>1523</v>
      </c>
      <c r="B386" s="659">
        <v>91926</v>
      </c>
      <c r="C386" s="637" t="s">
        <v>116</v>
      </c>
      <c r="D386" s="660" t="s">
        <v>1719</v>
      </c>
      <c r="E386" s="1066" t="s">
        <v>1713</v>
      </c>
      <c r="F386" s="1041"/>
      <c r="G386" s="661" t="s">
        <v>164</v>
      </c>
      <c r="H386" s="662">
        <v>1.4785999999999999</v>
      </c>
      <c r="I386" s="663">
        <f t="shared" si="70"/>
        <v>3.42676772</v>
      </c>
      <c r="J386" s="658">
        <f t="shared" si="69"/>
        <v>5.0668187507919997</v>
      </c>
      <c r="M386">
        <v>3.94</v>
      </c>
    </row>
    <row r="387" spans="1:13" ht="25.5">
      <c r="A387" s="637" t="s">
        <v>1523</v>
      </c>
      <c r="B387" s="659">
        <v>91937</v>
      </c>
      <c r="C387" s="637" t="s">
        <v>116</v>
      </c>
      <c r="D387" s="660" t="s">
        <v>1726</v>
      </c>
      <c r="E387" s="1066" t="s">
        <v>1713</v>
      </c>
      <c r="F387" s="1041"/>
      <c r="G387" s="661" t="s">
        <v>1347</v>
      </c>
      <c r="H387" s="662">
        <v>1</v>
      </c>
      <c r="I387" s="663">
        <f t="shared" si="70"/>
        <v>10.245513639999999</v>
      </c>
      <c r="J387" s="658">
        <f t="shared" si="69"/>
        <v>10.245513639999999</v>
      </c>
      <c r="M387">
        <v>11.78</v>
      </c>
    </row>
    <row r="388" spans="1:13" ht="25.5">
      <c r="A388" s="637" t="s">
        <v>1523</v>
      </c>
      <c r="B388" s="659">
        <v>91940</v>
      </c>
      <c r="C388" s="637" t="s">
        <v>116</v>
      </c>
      <c r="D388" s="660" t="s">
        <v>1720</v>
      </c>
      <c r="E388" s="1066" t="s">
        <v>1713</v>
      </c>
      <c r="F388" s="1041"/>
      <c r="G388" s="661" t="s">
        <v>1347</v>
      </c>
      <c r="H388" s="662">
        <v>1</v>
      </c>
      <c r="I388" s="663">
        <f t="shared" si="70"/>
        <v>12.33288484</v>
      </c>
      <c r="J388" s="658">
        <f t="shared" si="69"/>
        <v>12.33288484</v>
      </c>
      <c r="M388">
        <v>14.18</v>
      </c>
    </row>
    <row r="389" spans="1:13" ht="25.5">
      <c r="A389" s="637" t="s">
        <v>1523</v>
      </c>
      <c r="B389" s="659">
        <v>91953</v>
      </c>
      <c r="C389" s="637" t="s">
        <v>116</v>
      </c>
      <c r="D389" s="660" t="s">
        <v>1727</v>
      </c>
      <c r="E389" s="1066" t="s">
        <v>1713</v>
      </c>
      <c r="F389" s="1041"/>
      <c r="G389" s="661" t="s">
        <v>1347</v>
      </c>
      <c r="H389" s="662">
        <v>1</v>
      </c>
      <c r="I389" s="663">
        <f t="shared" si="70"/>
        <v>22.456635160000001</v>
      </c>
      <c r="J389" s="658">
        <f t="shared" si="69"/>
        <v>22.456635160000001</v>
      </c>
      <c r="M389">
        <v>25.82</v>
      </c>
    </row>
    <row r="390" spans="1:13" ht="25.5">
      <c r="A390" s="648"/>
      <c r="B390" s="648"/>
      <c r="C390" s="648"/>
      <c r="D390" s="648"/>
      <c r="E390" s="651" t="s">
        <v>1541</v>
      </c>
      <c r="F390" s="652"/>
      <c r="G390" s="648" t="s">
        <v>1542</v>
      </c>
      <c r="H390" s="649">
        <v>0</v>
      </c>
      <c r="I390" s="648" t="s">
        <v>1543</v>
      </c>
      <c r="J390" s="649"/>
      <c r="M390" t="s">
        <v>1543</v>
      </c>
    </row>
    <row r="391" spans="1:13">
      <c r="A391" s="648"/>
      <c r="B391" s="648"/>
      <c r="C391" s="648"/>
      <c r="D391" s="648"/>
      <c r="E391" s="648" t="s">
        <v>1544</v>
      </c>
      <c r="F391" s="649">
        <v>0</v>
      </c>
      <c r="G391" s="648"/>
      <c r="H391" s="1057" t="s">
        <v>1545</v>
      </c>
      <c r="I391" s="1058"/>
      <c r="J391" s="649">
        <f>J379</f>
        <v>121.6414697062</v>
      </c>
    </row>
    <row r="392" spans="1:13">
      <c r="A392" s="655"/>
      <c r="B392" s="655"/>
      <c r="C392" s="655"/>
      <c r="D392" s="655"/>
      <c r="E392" s="655"/>
      <c r="F392" s="655"/>
      <c r="G392" s="655"/>
      <c r="H392" s="655"/>
      <c r="I392" s="655"/>
      <c r="J392" s="655"/>
    </row>
    <row r="393" spans="1:13" ht="15.75">
      <c r="A393" s="654" t="s">
        <v>1304</v>
      </c>
      <c r="B393" s="630" t="s">
        <v>1510</v>
      </c>
      <c r="C393" s="629" t="s">
        <v>1511</v>
      </c>
      <c r="D393" s="629" t="s">
        <v>1512</v>
      </c>
      <c r="E393" s="1055" t="s">
        <v>1513</v>
      </c>
      <c r="F393" s="1056"/>
      <c r="G393" s="631" t="s">
        <v>1514</v>
      </c>
      <c r="H393" s="630" t="s">
        <v>1515</v>
      </c>
      <c r="I393" s="630" t="s">
        <v>1516</v>
      </c>
      <c r="J393" s="630" t="s">
        <v>1517</v>
      </c>
      <c r="M393" t="s">
        <v>1516</v>
      </c>
    </row>
    <row r="394" spans="1:13" ht="38.25">
      <c r="A394" s="632" t="s">
        <v>1518</v>
      </c>
      <c r="B394" s="633">
        <v>104473</v>
      </c>
      <c r="C394" s="632" t="s">
        <v>116</v>
      </c>
      <c r="D394" s="632" t="s">
        <v>1302</v>
      </c>
      <c r="E394" s="1061" t="s">
        <v>1713</v>
      </c>
      <c r="F394" s="1056"/>
      <c r="G394" s="634" t="s">
        <v>1347</v>
      </c>
      <c r="H394" s="635">
        <v>1</v>
      </c>
      <c r="I394" s="636">
        <f>SUM(J395:J404)</f>
        <v>121.6414697062</v>
      </c>
      <c r="J394" s="636">
        <f t="shared" ref="J394:J404" si="71">H394*I394</f>
        <v>121.6414697062</v>
      </c>
      <c r="M394">
        <v>139.85989999999998</v>
      </c>
    </row>
    <row r="395" spans="1:13" ht="25.5">
      <c r="A395" s="637" t="s">
        <v>1523</v>
      </c>
      <c r="B395" s="638">
        <v>90447</v>
      </c>
      <c r="C395" s="637" t="s">
        <v>116</v>
      </c>
      <c r="D395" s="637" t="s">
        <v>1714</v>
      </c>
      <c r="E395" s="1059" t="s">
        <v>1699</v>
      </c>
      <c r="F395" s="1056"/>
      <c r="G395" s="639" t="s">
        <v>164</v>
      </c>
      <c r="H395" s="640">
        <v>1.2428999999999999</v>
      </c>
      <c r="I395" s="641">
        <f t="shared" ref="I395:I404" si="72">M395-M395*$M$2</f>
        <v>4.9749013599999996</v>
      </c>
      <c r="J395" s="658">
        <f t="shared" si="71"/>
        <v>6.183304900343999</v>
      </c>
      <c r="M395">
        <v>5.72</v>
      </c>
    </row>
    <row r="396" spans="1:13" ht="25.5">
      <c r="A396" s="637" t="s">
        <v>1523</v>
      </c>
      <c r="B396" s="638">
        <v>90456</v>
      </c>
      <c r="C396" s="637" t="s">
        <v>116</v>
      </c>
      <c r="D396" s="637" t="s">
        <v>1715</v>
      </c>
      <c r="E396" s="1059" t="s">
        <v>1699</v>
      </c>
      <c r="F396" s="1056"/>
      <c r="G396" s="639" t="s">
        <v>1347</v>
      </c>
      <c r="H396" s="640">
        <v>1</v>
      </c>
      <c r="I396" s="641">
        <f t="shared" si="72"/>
        <v>3.1310568000000001</v>
      </c>
      <c r="J396" s="658">
        <f t="shared" si="71"/>
        <v>3.1310568000000001</v>
      </c>
      <c r="M396">
        <v>3.6</v>
      </c>
    </row>
    <row r="397" spans="1:13" ht="25.5">
      <c r="A397" s="637" t="s">
        <v>1523</v>
      </c>
      <c r="B397" s="638">
        <v>90466</v>
      </c>
      <c r="C397" s="637" t="s">
        <v>116</v>
      </c>
      <c r="D397" s="637" t="s">
        <v>1716</v>
      </c>
      <c r="E397" s="1059" t="s">
        <v>1699</v>
      </c>
      <c r="F397" s="1056"/>
      <c r="G397" s="639" t="s">
        <v>164</v>
      </c>
      <c r="H397" s="640">
        <v>1.2428999999999999</v>
      </c>
      <c r="I397" s="641">
        <f t="shared" si="72"/>
        <v>10.001987</v>
      </c>
      <c r="J397" s="658">
        <f t="shared" si="71"/>
        <v>12.431469642299998</v>
      </c>
      <c r="M397">
        <v>11.5</v>
      </c>
    </row>
    <row r="398" spans="1:13" ht="38.25">
      <c r="A398" s="637" t="s">
        <v>1523</v>
      </c>
      <c r="B398" s="638">
        <v>91845</v>
      </c>
      <c r="C398" s="637" t="s">
        <v>116</v>
      </c>
      <c r="D398" s="637" t="s">
        <v>1717</v>
      </c>
      <c r="E398" s="1059" t="s">
        <v>1713</v>
      </c>
      <c r="F398" s="1056"/>
      <c r="G398" s="639" t="s">
        <v>164</v>
      </c>
      <c r="H398" s="640">
        <v>2.2170999999999998</v>
      </c>
      <c r="I398" s="641">
        <f t="shared" si="72"/>
        <v>6.4360612000000001</v>
      </c>
      <c r="J398" s="658">
        <f t="shared" si="71"/>
        <v>14.269391286519999</v>
      </c>
      <c r="M398">
        <v>7.4</v>
      </c>
    </row>
    <row r="399" spans="1:13" ht="38.25">
      <c r="A399" s="637" t="s">
        <v>1523</v>
      </c>
      <c r="B399" s="638">
        <v>91855</v>
      </c>
      <c r="C399" s="637" t="s">
        <v>116</v>
      </c>
      <c r="D399" s="637" t="s">
        <v>1718</v>
      </c>
      <c r="E399" s="1059" t="s">
        <v>1713</v>
      </c>
      <c r="F399" s="1056"/>
      <c r="G399" s="639" t="s">
        <v>164</v>
      </c>
      <c r="H399" s="640">
        <v>1.2428999999999999</v>
      </c>
      <c r="I399" s="641">
        <f t="shared" si="72"/>
        <v>8.4190638399999997</v>
      </c>
      <c r="J399" s="658">
        <f t="shared" si="71"/>
        <v>10.464054446735998</v>
      </c>
      <c r="M399">
        <v>9.68</v>
      </c>
    </row>
    <row r="400" spans="1:13" ht="25.5">
      <c r="A400" s="637" t="s">
        <v>1523</v>
      </c>
      <c r="B400" s="638">
        <v>91924</v>
      </c>
      <c r="C400" s="637" t="s">
        <v>116</v>
      </c>
      <c r="D400" s="637" t="s">
        <v>1725</v>
      </c>
      <c r="E400" s="1059" t="s">
        <v>1713</v>
      </c>
      <c r="F400" s="1056"/>
      <c r="G400" s="639" t="s">
        <v>164</v>
      </c>
      <c r="H400" s="640">
        <v>10.711399999999999</v>
      </c>
      <c r="I400" s="641">
        <f t="shared" si="72"/>
        <v>2.3395952200000001</v>
      </c>
      <c r="J400" s="658">
        <f t="shared" si="71"/>
        <v>25.060340239508001</v>
      </c>
      <c r="M400">
        <v>2.69</v>
      </c>
    </row>
    <row r="401" spans="1:13" ht="25.5">
      <c r="A401" s="637" t="s">
        <v>1523</v>
      </c>
      <c r="B401" s="659">
        <v>91926</v>
      </c>
      <c r="C401" s="637" t="s">
        <v>116</v>
      </c>
      <c r="D401" s="660" t="s">
        <v>1719</v>
      </c>
      <c r="E401" s="1066" t="s">
        <v>1713</v>
      </c>
      <c r="F401" s="1041"/>
      <c r="G401" s="661" t="s">
        <v>164</v>
      </c>
      <c r="H401" s="662">
        <v>1.4785999999999999</v>
      </c>
      <c r="I401" s="663">
        <f t="shared" si="72"/>
        <v>3.42676772</v>
      </c>
      <c r="J401" s="658">
        <f t="shared" si="71"/>
        <v>5.0668187507919997</v>
      </c>
      <c r="M401">
        <v>3.94</v>
      </c>
    </row>
    <row r="402" spans="1:13" ht="25.5">
      <c r="A402" s="637" t="s">
        <v>1523</v>
      </c>
      <c r="B402" s="659">
        <v>91937</v>
      </c>
      <c r="C402" s="637" t="s">
        <v>116</v>
      </c>
      <c r="D402" s="660" t="s">
        <v>1726</v>
      </c>
      <c r="E402" s="1066" t="s">
        <v>1713</v>
      </c>
      <c r="F402" s="1041"/>
      <c r="G402" s="661" t="s">
        <v>1347</v>
      </c>
      <c r="H402" s="662">
        <v>1</v>
      </c>
      <c r="I402" s="663">
        <f t="shared" si="72"/>
        <v>10.245513639999999</v>
      </c>
      <c r="J402" s="658">
        <f t="shared" si="71"/>
        <v>10.245513639999999</v>
      </c>
      <c r="M402">
        <v>11.78</v>
      </c>
    </row>
    <row r="403" spans="1:13" ht="25.5">
      <c r="A403" s="637" t="s">
        <v>1523</v>
      </c>
      <c r="B403" s="659">
        <v>91940</v>
      </c>
      <c r="C403" s="637" t="s">
        <v>116</v>
      </c>
      <c r="D403" s="660" t="s">
        <v>1720</v>
      </c>
      <c r="E403" s="1066" t="s">
        <v>1713</v>
      </c>
      <c r="F403" s="1041"/>
      <c r="G403" s="661" t="s">
        <v>1347</v>
      </c>
      <c r="H403" s="662">
        <v>1</v>
      </c>
      <c r="I403" s="663">
        <f t="shared" si="72"/>
        <v>12.33288484</v>
      </c>
      <c r="J403" s="658">
        <f t="shared" si="71"/>
        <v>12.33288484</v>
      </c>
      <c r="M403">
        <v>14.18</v>
      </c>
    </row>
    <row r="404" spans="1:13" ht="25.5">
      <c r="A404" s="637" t="s">
        <v>1523</v>
      </c>
      <c r="B404" s="659">
        <v>91953</v>
      </c>
      <c r="C404" s="637" t="s">
        <v>116</v>
      </c>
      <c r="D404" s="660" t="s">
        <v>1727</v>
      </c>
      <c r="E404" s="1066" t="s">
        <v>1713</v>
      </c>
      <c r="F404" s="1041"/>
      <c r="G404" s="661" t="s">
        <v>1347</v>
      </c>
      <c r="H404" s="662">
        <v>1</v>
      </c>
      <c r="I404" s="663">
        <f t="shared" si="72"/>
        <v>22.456635160000001</v>
      </c>
      <c r="J404" s="658">
        <f t="shared" si="71"/>
        <v>22.456635160000001</v>
      </c>
      <c r="M404">
        <v>25.82</v>
      </c>
    </row>
    <row r="405" spans="1:13" ht="25.5">
      <c r="A405" s="648"/>
      <c r="B405" s="648"/>
      <c r="C405" s="648"/>
      <c r="D405" s="648"/>
      <c r="E405" s="651" t="s">
        <v>1541</v>
      </c>
      <c r="F405" s="652"/>
      <c r="G405" s="648" t="s">
        <v>1542</v>
      </c>
      <c r="H405" s="649">
        <v>0</v>
      </c>
      <c r="I405" s="648" t="s">
        <v>1543</v>
      </c>
      <c r="J405" s="649"/>
      <c r="M405" t="s">
        <v>1543</v>
      </c>
    </row>
    <row r="406" spans="1:13">
      <c r="A406" s="648"/>
      <c r="B406" s="648"/>
      <c r="C406" s="648"/>
      <c r="D406" s="648"/>
      <c r="E406" s="648" t="s">
        <v>1544</v>
      </c>
      <c r="F406" s="649">
        <v>0</v>
      </c>
      <c r="G406" s="648"/>
      <c r="H406" s="1057" t="s">
        <v>1545</v>
      </c>
      <c r="I406" s="1058"/>
      <c r="J406" s="649">
        <f>J394</f>
        <v>121.6414697062</v>
      </c>
    </row>
    <row r="407" spans="1:13">
      <c r="A407" s="655"/>
      <c r="B407" s="655"/>
      <c r="C407" s="655"/>
      <c r="D407" s="655"/>
      <c r="E407" s="655"/>
      <c r="F407" s="655"/>
      <c r="G407" s="655"/>
      <c r="H407" s="655"/>
      <c r="I407" s="655"/>
      <c r="J407" s="655"/>
    </row>
    <row r="408" spans="1:13" ht="15.75">
      <c r="A408" s="656" t="s">
        <v>1306</v>
      </c>
      <c r="B408" s="630" t="s">
        <v>1510</v>
      </c>
      <c r="C408" s="629" t="s">
        <v>1511</v>
      </c>
      <c r="D408" s="629" t="s">
        <v>1512</v>
      </c>
      <c r="E408" s="1055" t="s">
        <v>1513</v>
      </c>
      <c r="F408" s="1056"/>
      <c r="G408" s="631" t="s">
        <v>1514</v>
      </c>
      <c r="H408" s="630" t="s">
        <v>1515</v>
      </c>
      <c r="I408" s="630" t="s">
        <v>1516</v>
      </c>
      <c r="J408" s="630" t="s">
        <v>1517</v>
      </c>
      <c r="M408" t="s">
        <v>1516</v>
      </c>
    </row>
    <row r="409" spans="1:13" ht="38.25">
      <c r="A409" s="632" t="s">
        <v>1518</v>
      </c>
      <c r="B409" s="633" t="s">
        <v>1308</v>
      </c>
      <c r="C409" s="632" t="s">
        <v>116</v>
      </c>
      <c r="D409" s="632" t="s">
        <v>1728</v>
      </c>
      <c r="E409" s="1061" t="s">
        <v>1713</v>
      </c>
      <c r="F409" s="1056"/>
      <c r="G409" s="634" t="s">
        <v>1347</v>
      </c>
      <c r="H409" s="635">
        <v>1</v>
      </c>
      <c r="I409" s="636">
        <f>SUM(J410:J420)</f>
        <v>345.82000000000005</v>
      </c>
      <c r="J409" s="636">
        <f>H409*I409</f>
        <v>345.82000000000005</v>
      </c>
      <c r="M409">
        <v>397.65</v>
      </c>
    </row>
    <row r="410" spans="1:13" ht="25.5">
      <c r="A410" s="637" t="s">
        <v>1523</v>
      </c>
      <c r="B410" s="638">
        <v>90447</v>
      </c>
      <c r="C410" s="637" t="s">
        <v>116</v>
      </c>
      <c r="D410" s="637" t="s">
        <v>1714</v>
      </c>
      <c r="E410" s="1059" t="s">
        <v>1699</v>
      </c>
      <c r="F410" s="1056"/>
      <c r="G410" s="639" t="s">
        <v>164</v>
      </c>
      <c r="H410" s="640">
        <v>2.2000000000000002</v>
      </c>
      <c r="I410" s="641">
        <f t="shared" ref="I410:I420" si="73">M410-M410*$M$2</f>
        <v>4.9749013599999996</v>
      </c>
      <c r="J410" s="658">
        <f t="shared" ref="J410:J420" si="74">TRUNC(H410*I410,2)</f>
        <v>10.94</v>
      </c>
      <c r="M410">
        <v>5.72</v>
      </c>
    </row>
    <row r="411" spans="1:13" ht="25.5">
      <c r="A411" s="637" t="s">
        <v>1523</v>
      </c>
      <c r="B411" s="638">
        <v>90456</v>
      </c>
      <c r="C411" s="637" t="s">
        <v>116</v>
      </c>
      <c r="D411" s="637" t="s">
        <v>1715</v>
      </c>
      <c r="E411" s="1059" t="s">
        <v>1699</v>
      </c>
      <c r="F411" s="1056"/>
      <c r="G411" s="639" t="s">
        <v>1347</v>
      </c>
      <c r="H411" s="640">
        <v>2</v>
      </c>
      <c r="I411" s="641">
        <f t="shared" si="73"/>
        <v>3.1310568000000001</v>
      </c>
      <c r="J411" s="658">
        <f t="shared" si="74"/>
        <v>6.26</v>
      </c>
      <c r="M411">
        <v>3.6</v>
      </c>
    </row>
    <row r="412" spans="1:13" ht="25.5">
      <c r="A412" s="637" t="s">
        <v>1523</v>
      </c>
      <c r="B412" s="638">
        <v>90466</v>
      </c>
      <c r="C412" s="637" t="s">
        <v>116</v>
      </c>
      <c r="D412" s="637" t="s">
        <v>1716</v>
      </c>
      <c r="E412" s="1059" t="s">
        <v>1699</v>
      </c>
      <c r="F412" s="1056"/>
      <c r="G412" s="639" t="s">
        <v>164</v>
      </c>
      <c r="H412" s="640">
        <v>2.2000000000000002</v>
      </c>
      <c r="I412" s="641">
        <f t="shared" si="73"/>
        <v>10.001987</v>
      </c>
      <c r="J412" s="658">
        <f t="shared" si="74"/>
        <v>22</v>
      </c>
      <c r="M412">
        <v>11.5</v>
      </c>
    </row>
    <row r="413" spans="1:13" ht="38.25">
      <c r="A413" s="637" t="s">
        <v>1523</v>
      </c>
      <c r="B413" s="638">
        <v>91845</v>
      </c>
      <c r="C413" s="637" t="s">
        <v>116</v>
      </c>
      <c r="D413" s="637" t="s">
        <v>1717</v>
      </c>
      <c r="E413" s="1059" t="s">
        <v>1713</v>
      </c>
      <c r="F413" s="1056"/>
      <c r="G413" s="639" t="s">
        <v>164</v>
      </c>
      <c r="H413" s="640">
        <v>0</v>
      </c>
      <c r="I413" s="641">
        <f t="shared" si="73"/>
        <v>6.4360612000000001</v>
      </c>
      <c r="J413" s="658">
        <f t="shared" si="74"/>
        <v>0</v>
      </c>
      <c r="M413">
        <v>7.4</v>
      </c>
    </row>
    <row r="414" spans="1:13" ht="38.25">
      <c r="A414" s="637" t="s">
        <v>1523</v>
      </c>
      <c r="B414" s="638">
        <v>91855</v>
      </c>
      <c r="C414" s="637" t="s">
        <v>116</v>
      </c>
      <c r="D414" s="637" t="s">
        <v>1718</v>
      </c>
      <c r="E414" s="1059" t="s">
        <v>1713</v>
      </c>
      <c r="F414" s="1056"/>
      <c r="G414" s="639" t="s">
        <v>164</v>
      </c>
      <c r="H414" s="640">
        <v>2.2000000000000002</v>
      </c>
      <c r="I414" s="641">
        <f t="shared" si="73"/>
        <v>8.4190638399999997</v>
      </c>
      <c r="J414" s="658">
        <f t="shared" si="74"/>
        <v>18.52</v>
      </c>
      <c r="M414">
        <v>9.68</v>
      </c>
    </row>
    <row r="415" spans="1:13" ht="25.5">
      <c r="A415" s="637" t="s">
        <v>1523</v>
      </c>
      <c r="B415" s="638">
        <v>91924</v>
      </c>
      <c r="C415" s="637" t="s">
        <v>116</v>
      </c>
      <c r="D415" s="637" t="s">
        <v>1725</v>
      </c>
      <c r="E415" s="1059" t="s">
        <v>1713</v>
      </c>
      <c r="F415" s="1056"/>
      <c r="G415" s="639" t="s">
        <v>164</v>
      </c>
      <c r="H415" s="640">
        <v>8.4</v>
      </c>
      <c r="I415" s="641">
        <f t="shared" si="73"/>
        <v>2.3395952200000001</v>
      </c>
      <c r="J415" s="658">
        <f t="shared" si="74"/>
        <v>19.649999999999999</v>
      </c>
      <c r="M415">
        <v>2.69</v>
      </c>
    </row>
    <row r="416" spans="1:13" ht="25.5">
      <c r="A416" s="637" t="s">
        <v>1523</v>
      </c>
      <c r="B416" s="638"/>
      <c r="C416" s="637" t="s">
        <v>1329</v>
      </c>
      <c r="D416" s="637" t="s">
        <v>1328</v>
      </c>
      <c r="E416" s="1059" t="s">
        <v>1713</v>
      </c>
      <c r="F416" s="1056"/>
      <c r="G416" s="639" t="s">
        <v>164</v>
      </c>
      <c r="H416" s="640">
        <v>4.2</v>
      </c>
      <c r="I416" s="641">
        <f t="shared" si="73"/>
        <v>41.0951205</v>
      </c>
      <c r="J416" s="658">
        <f t="shared" si="74"/>
        <v>172.59</v>
      </c>
      <c r="M416">
        <v>47.25</v>
      </c>
    </row>
    <row r="417" spans="1:13" ht="25.5">
      <c r="A417" s="637" t="s">
        <v>1523</v>
      </c>
      <c r="B417" s="659">
        <v>91926</v>
      </c>
      <c r="C417" s="637" t="s">
        <v>116</v>
      </c>
      <c r="D417" s="660" t="s">
        <v>1719</v>
      </c>
      <c r="E417" s="1066" t="s">
        <v>1713</v>
      </c>
      <c r="F417" s="1041"/>
      <c r="G417" s="661" t="s">
        <v>164</v>
      </c>
      <c r="H417" s="662">
        <v>1.875</v>
      </c>
      <c r="I417" s="663">
        <f t="shared" si="73"/>
        <v>3.42676772</v>
      </c>
      <c r="J417" s="658">
        <f t="shared" si="74"/>
        <v>6.42</v>
      </c>
      <c r="M417">
        <v>3.94</v>
      </c>
    </row>
    <row r="418" spans="1:13" ht="25.5">
      <c r="A418" s="637" t="s">
        <v>1523</v>
      </c>
      <c r="B418" s="659">
        <v>91937</v>
      </c>
      <c r="C418" s="637" t="s">
        <v>116</v>
      </c>
      <c r="D418" s="660" t="s">
        <v>1726</v>
      </c>
      <c r="E418" s="1066" t="s">
        <v>1713</v>
      </c>
      <c r="F418" s="1041"/>
      <c r="G418" s="661" t="s">
        <v>1347</v>
      </c>
      <c r="H418" s="662">
        <v>1</v>
      </c>
      <c r="I418" s="663">
        <f t="shared" si="73"/>
        <v>10.245513639999999</v>
      </c>
      <c r="J418" s="658">
        <f t="shared" si="74"/>
        <v>10.24</v>
      </c>
      <c r="M418">
        <v>11.78</v>
      </c>
    </row>
    <row r="419" spans="1:13" ht="25.5">
      <c r="A419" s="637" t="s">
        <v>1523</v>
      </c>
      <c r="B419" s="659">
        <v>91940</v>
      </c>
      <c r="C419" s="637" t="s">
        <v>116</v>
      </c>
      <c r="D419" s="660" t="s">
        <v>1720</v>
      </c>
      <c r="E419" s="1066" t="s">
        <v>1713</v>
      </c>
      <c r="F419" s="1041"/>
      <c r="G419" s="661" t="s">
        <v>1347</v>
      </c>
      <c r="H419" s="662">
        <v>2</v>
      </c>
      <c r="I419" s="663">
        <f t="shared" si="73"/>
        <v>12.33288484</v>
      </c>
      <c r="J419" s="658">
        <f t="shared" si="74"/>
        <v>24.66</v>
      </c>
      <c r="M419">
        <v>14.18</v>
      </c>
    </row>
    <row r="420" spans="1:13" ht="25.5">
      <c r="A420" s="637" t="s">
        <v>1523</v>
      </c>
      <c r="B420" s="659">
        <v>91955</v>
      </c>
      <c r="C420" s="637" t="s">
        <v>116</v>
      </c>
      <c r="D420" s="660" t="s">
        <v>1729</v>
      </c>
      <c r="E420" s="1066" t="s">
        <v>1713</v>
      </c>
      <c r="F420" s="1041"/>
      <c r="G420" s="661" t="s">
        <v>1347</v>
      </c>
      <c r="H420" s="662">
        <v>2</v>
      </c>
      <c r="I420" s="663">
        <f t="shared" si="73"/>
        <v>27.274983679999998</v>
      </c>
      <c r="J420" s="658">
        <f t="shared" si="74"/>
        <v>54.54</v>
      </c>
      <c r="M420">
        <v>31.36</v>
      </c>
    </row>
    <row r="421" spans="1:13" ht="25.5">
      <c r="A421" s="648"/>
      <c r="B421" s="648"/>
      <c r="C421" s="648"/>
      <c r="D421" s="648"/>
      <c r="E421" s="651" t="s">
        <v>1541</v>
      </c>
      <c r="F421" s="652"/>
      <c r="G421" s="648" t="s">
        <v>1542</v>
      </c>
      <c r="H421" s="649">
        <v>0</v>
      </c>
      <c r="I421" s="648" t="s">
        <v>1543</v>
      </c>
      <c r="J421" s="649"/>
      <c r="M421" t="s">
        <v>1543</v>
      </c>
    </row>
    <row r="422" spans="1:13">
      <c r="A422" s="648"/>
      <c r="B422" s="648"/>
      <c r="C422" s="648"/>
      <c r="D422" s="648"/>
      <c r="E422" s="648" t="s">
        <v>1544</v>
      </c>
      <c r="F422" s="649">
        <v>0</v>
      </c>
      <c r="G422" s="648"/>
      <c r="H422" s="1057" t="s">
        <v>1545</v>
      </c>
      <c r="I422" s="1058"/>
      <c r="J422" s="649">
        <f>J409</f>
        <v>345.82000000000005</v>
      </c>
    </row>
    <row r="423" spans="1:13">
      <c r="A423" s="655"/>
      <c r="B423" s="655"/>
      <c r="C423" s="655"/>
      <c r="D423" s="655"/>
      <c r="E423" s="655"/>
      <c r="F423" s="655"/>
      <c r="G423" s="655"/>
      <c r="H423" s="655"/>
      <c r="I423" s="655"/>
      <c r="J423" s="655"/>
    </row>
    <row r="424" spans="1:13" ht="15.75">
      <c r="A424" s="656" t="s">
        <v>1311</v>
      </c>
      <c r="B424" s="630" t="s">
        <v>1510</v>
      </c>
      <c r="C424" s="629" t="s">
        <v>1511</v>
      </c>
      <c r="D424" s="629" t="s">
        <v>1512</v>
      </c>
      <c r="E424" s="1055" t="s">
        <v>1513</v>
      </c>
      <c r="F424" s="1056"/>
      <c r="G424" s="631" t="s">
        <v>1514</v>
      </c>
      <c r="H424" s="630" t="s">
        <v>1515</v>
      </c>
      <c r="I424" s="630" t="s">
        <v>1516</v>
      </c>
      <c r="J424" s="630" t="s">
        <v>1517</v>
      </c>
      <c r="M424" t="s">
        <v>1516</v>
      </c>
    </row>
    <row r="425" spans="1:13" ht="38.25">
      <c r="A425" s="632" t="s">
        <v>1518</v>
      </c>
      <c r="B425" s="633" t="s">
        <v>1313</v>
      </c>
      <c r="C425" s="632" t="s">
        <v>116</v>
      </c>
      <c r="D425" s="632" t="s">
        <v>1730</v>
      </c>
      <c r="E425" s="1061" t="s">
        <v>1713</v>
      </c>
      <c r="F425" s="1056"/>
      <c r="G425" s="634" t="s">
        <v>1347</v>
      </c>
      <c r="H425" s="635">
        <v>1</v>
      </c>
      <c r="I425" s="636">
        <f>SUM(J426:J435)</f>
        <v>190.31</v>
      </c>
      <c r="J425" s="636">
        <f>H425*I425</f>
        <v>190.31</v>
      </c>
      <c r="M425">
        <v>218.84000000000003</v>
      </c>
    </row>
    <row r="426" spans="1:13" ht="25.5">
      <c r="A426" s="637" t="s">
        <v>1523</v>
      </c>
      <c r="B426" s="638">
        <v>90447</v>
      </c>
      <c r="C426" s="637" t="s">
        <v>116</v>
      </c>
      <c r="D426" s="637" t="s">
        <v>1714</v>
      </c>
      <c r="E426" s="1059" t="s">
        <v>1699</v>
      </c>
      <c r="F426" s="1056"/>
      <c r="G426" s="639" t="s">
        <v>164</v>
      </c>
      <c r="H426" s="640">
        <v>2.2000000000000002</v>
      </c>
      <c r="I426" s="641">
        <f t="shared" ref="I426:I435" si="75">M426-M426*$M$2</f>
        <v>4.7052825800000004</v>
      </c>
      <c r="J426" s="658">
        <f t="shared" ref="J426:J435" si="76">TRUNC(H426*I426,2)</f>
        <v>10.35</v>
      </c>
      <c r="M426">
        <v>5.41</v>
      </c>
    </row>
    <row r="427" spans="1:13" ht="25.5">
      <c r="A427" s="637" t="s">
        <v>1523</v>
      </c>
      <c r="B427" s="638">
        <v>90456</v>
      </c>
      <c r="C427" s="637" t="s">
        <v>116</v>
      </c>
      <c r="D427" s="637" t="s">
        <v>1715</v>
      </c>
      <c r="E427" s="1059" t="s">
        <v>1699</v>
      </c>
      <c r="F427" s="1056"/>
      <c r="G427" s="639" t="s">
        <v>1347</v>
      </c>
      <c r="H427" s="640">
        <v>1</v>
      </c>
      <c r="I427" s="641">
        <f t="shared" si="75"/>
        <v>3.0092934800000002</v>
      </c>
      <c r="J427" s="658">
        <f t="shared" si="76"/>
        <v>3</v>
      </c>
      <c r="M427">
        <v>3.46</v>
      </c>
    </row>
    <row r="428" spans="1:13" ht="25.5">
      <c r="A428" s="637" t="s">
        <v>1523</v>
      </c>
      <c r="B428" s="638">
        <v>90466</v>
      </c>
      <c r="C428" s="637" t="s">
        <v>116</v>
      </c>
      <c r="D428" s="637" t="s">
        <v>1716</v>
      </c>
      <c r="E428" s="1059" t="s">
        <v>1699</v>
      </c>
      <c r="F428" s="1056"/>
      <c r="G428" s="639" t="s">
        <v>164</v>
      </c>
      <c r="H428" s="640">
        <v>2.2000000000000002</v>
      </c>
      <c r="I428" s="641">
        <f t="shared" si="75"/>
        <v>9.5149337200000002</v>
      </c>
      <c r="J428" s="658">
        <f t="shared" si="76"/>
        <v>20.93</v>
      </c>
      <c r="M428">
        <v>10.94</v>
      </c>
    </row>
    <row r="429" spans="1:13" ht="25.5">
      <c r="A429" s="637" t="s">
        <v>1523</v>
      </c>
      <c r="B429" s="638">
        <v>91842</v>
      </c>
      <c r="C429" s="637" t="s">
        <v>116</v>
      </c>
      <c r="D429" s="637" t="s">
        <v>1731</v>
      </c>
      <c r="E429" s="1059" t="s">
        <v>1713</v>
      </c>
      <c r="F429" s="1056"/>
      <c r="G429" s="639" t="s">
        <v>164</v>
      </c>
      <c r="H429" s="640">
        <f>2-2</f>
        <v>0</v>
      </c>
      <c r="I429" s="641">
        <f t="shared" si="75"/>
        <v>4.48784808</v>
      </c>
      <c r="J429" s="658">
        <f t="shared" si="76"/>
        <v>0</v>
      </c>
      <c r="M429">
        <v>5.16</v>
      </c>
    </row>
    <row r="430" spans="1:13" ht="25.5">
      <c r="A430" s="637" t="s">
        <v>1523</v>
      </c>
      <c r="B430" s="638">
        <v>91852</v>
      </c>
      <c r="C430" s="637" t="s">
        <v>116</v>
      </c>
      <c r="D430" s="637" t="s">
        <v>1732</v>
      </c>
      <c r="E430" s="1059" t="s">
        <v>1713</v>
      </c>
      <c r="F430" s="1056"/>
      <c r="G430" s="639" t="s">
        <v>164</v>
      </c>
      <c r="H430" s="640">
        <v>2.2000000000000002</v>
      </c>
      <c r="I430" s="641">
        <f t="shared" si="75"/>
        <v>6.2795083599999995</v>
      </c>
      <c r="J430" s="658">
        <f t="shared" si="76"/>
        <v>13.81</v>
      </c>
      <c r="M430">
        <v>7.22</v>
      </c>
    </row>
    <row r="431" spans="1:13" ht="25.5">
      <c r="A431" s="637" t="s">
        <v>1523</v>
      </c>
      <c r="B431" s="638">
        <v>91924</v>
      </c>
      <c r="C431" s="637" t="s">
        <v>116</v>
      </c>
      <c r="D431" s="637" t="s">
        <v>1725</v>
      </c>
      <c r="E431" s="1059" t="s">
        <v>1713</v>
      </c>
      <c r="F431" s="1056"/>
      <c r="G431" s="639" t="s">
        <v>164</v>
      </c>
      <c r="H431" s="640">
        <f>8.4/2</f>
        <v>4.2</v>
      </c>
      <c r="I431" s="641">
        <f t="shared" si="75"/>
        <v>2.2961083200000001</v>
      </c>
      <c r="J431" s="658">
        <f t="shared" si="76"/>
        <v>9.64</v>
      </c>
      <c r="M431">
        <v>2.64</v>
      </c>
    </row>
    <row r="432" spans="1:13" ht="25.5">
      <c r="A432" s="637" t="s">
        <v>1523</v>
      </c>
      <c r="B432" s="638"/>
      <c r="C432" s="637" t="s">
        <v>1329</v>
      </c>
      <c r="D432" s="637" t="s">
        <v>1733</v>
      </c>
      <c r="E432" s="1059" t="s">
        <v>1713</v>
      </c>
      <c r="F432" s="1056"/>
      <c r="G432" s="639" t="s">
        <v>164</v>
      </c>
      <c r="H432" s="640">
        <v>2.8</v>
      </c>
      <c r="I432" s="641">
        <f t="shared" si="75"/>
        <v>35.285270660000002</v>
      </c>
      <c r="J432" s="658">
        <f t="shared" si="76"/>
        <v>98.79</v>
      </c>
      <c r="M432">
        <v>40.57</v>
      </c>
    </row>
    <row r="433" spans="1:13" ht="25.5">
      <c r="A433" s="637" t="s">
        <v>1523</v>
      </c>
      <c r="B433" s="659">
        <v>91937</v>
      </c>
      <c r="C433" s="637" t="s">
        <v>116</v>
      </c>
      <c r="D433" s="660" t="s">
        <v>1734</v>
      </c>
      <c r="E433" s="1066" t="s">
        <v>1713</v>
      </c>
      <c r="F433" s="1041"/>
      <c r="G433" s="661" t="s">
        <v>1347</v>
      </c>
      <c r="H433" s="662">
        <v>0.375</v>
      </c>
      <c r="I433" s="663">
        <f t="shared" si="75"/>
        <v>7.8102472400000007</v>
      </c>
      <c r="J433" s="658">
        <f t="shared" si="76"/>
        <v>2.92</v>
      </c>
      <c r="M433">
        <v>8.98</v>
      </c>
    </row>
    <row r="434" spans="1:13" ht="25.5">
      <c r="A434" s="637" t="s">
        <v>1523</v>
      </c>
      <c r="B434" s="659">
        <v>91940</v>
      </c>
      <c r="C434" s="637" t="s">
        <v>116</v>
      </c>
      <c r="D434" s="660" t="s">
        <v>1720</v>
      </c>
      <c r="E434" s="1066" t="s">
        <v>1713</v>
      </c>
      <c r="F434" s="1041"/>
      <c r="G434" s="661" t="s">
        <v>1347</v>
      </c>
      <c r="H434" s="662">
        <v>1</v>
      </c>
      <c r="I434" s="663">
        <f t="shared" si="75"/>
        <v>10.584711459999999</v>
      </c>
      <c r="J434" s="658">
        <f t="shared" si="76"/>
        <v>10.58</v>
      </c>
      <c r="M434">
        <v>12.17</v>
      </c>
    </row>
    <row r="435" spans="1:13" ht="25.5">
      <c r="A435" s="637" t="s">
        <v>1523</v>
      </c>
      <c r="B435" s="659">
        <v>91953</v>
      </c>
      <c r="C435" s="637" t="s">
        <v>116</v>
      </c>
      <c r="D435" s="660" t="s">
        <v>1735</v>
      </c>
      <c r="E435" s="1066" t="s">
        <v>1713</v>
      </c>
      <c r="F435" s="1041"/>
      <c r="G435" s="661" t="s">
        <v>1347</v>
      </c>
      <c r="H435" s="662">
        <v>1</v>
      </c>
      <c r="I435" s="663">
        <f t="shared" si="75"/>
        <v>20.299684920000001</v>
      </c>
      <c r="J435" s="658">
        <f t="shared" si="76"/>
        <v>20.29</v>
      </c>
      <c r="M435">
        <v>23.34</v>
      </c>
    </row>
    <row r="436" spans="1:13" ht="25.5">
      <c r="A436" s="648"/>
      <c r="B436" s="648"/>
      <c r="C436" s="648"/>
      <c r="D436" s="648"/>
      <c r="E436" s="651" t="s">
        <v>1541</v>
      </c>
      <c r="F436" s="652"/>
      <c r="G436" s="648" t="s">
        <v>1542</v>
      </c>
      <c r="H436" s="649">
        <v>0</v>
      </c>
      <c r="I436" s="648" t="s">
        <v>1543</v>
      </c>
      <c r="J436" s="649"/>
      <c r="M436" t="s">
        <v>1543</v>
      </c>
    </row>
    <row r="437" spans="1:13">
      <c r="A437" s="648"/>
      <c r="B437" s="648"/>
      <c r="C437" s="648"/>
      <c r="D437" s="648"/>
      <c r="E437" s="648" t="s">
        <v>1544</v>
      </c>
      <c r="F437" s="649">
        <v>0</v>
      </c>
      <c r="G437" s="648"/>
      <c r="H437" s="1057" t="s">
        <v>1545</v>
      </c>
      <c r="I437" s="1058"/>
      <c r="J437" s="649">
        <f>J425</f>
        <v>190.31</v>
      </c>
    </row>
    <row r="438" spans="1:13">
      <c r="A438" s="655"/>
      <c r="B438" s="655"/>
      <c r="C438" s="655"/>
      <c r="D438" s="655"/>
      <c r="E438" s="655"/>
      <c r="F438" s="655"/>
      <c r="G438" s="655"/>
      <c r="H438" s="655"/>
      <c r="I438" s="655"/>
      <c r="J438" s="655"/>
    </row>
    <row r="439" spans="1:13" ht="15.75">
      <c r="A439" s="656" t="s">
        <v>1317</v>
      </c>
      <c r="B439" s="630" t="s">
        <v>1510</v>
      </c>
      <c r="C439" s="629" t="s">
        <v>1511</v>
      </c>
      <c r="D439" s="629" t="s">
        <v>1512</v>
      </c>
      <c r="E439" s="1055" t="s">
        <v>1513</v>
      </c>
      <c r="F439" s="1056"/>
      <c r="G439" s="631" t="s">
        <v>1514</v>
      </c>
      <c r="H439" s="630" t="s">
        <v>1515</v>
      </c>
      <c r="I439" s="630" t="s">
        <v>1516</v>
      </c>
      <c r="J439" s="630" t="s">
        <v>1517</v>
      </c>
      <c r="M439" t="s">
        <v>1516</v>
      </c>
    </row>
    <row r="440" spans="1:13" ht="25.5">
      <c r="A440" s="632" t="s">
        <v>1518</v>
      </c>
      <c r="B440" s="633">
        <v>91926</v>
      </c>
      <c r="C440" s="632" t="s">
        <v>116</v>
      </c>
      <c r="D440" s="632" t="s">
        <v>1719</v>
      </c>
      <c r="E440" s="1061" t="s">
        <v>1713</v>
      </c>
      <c r="F440" s="1056"/>
      <c r="G440" s="634" t="s">
        <v>164</v>
      </c>
      <c r="H440" s="635">
        <v>1</v>
      </c>
      <c r="I440" s="636">
        <f>SUM(J441:J444)</f>
        <v>3.4399877376000001</v>
      </c>
      <c r="J440" s="636">
        <f t="shared" ref="J440:J444" si="77">H440*I440</f>
        <v>3.4399877376000001</v>
      </c>
      <c r="M440">
        <v>3.9552</v>
      </c>
    </row>
    <row r="441" spans="1:13" ht="25.5">
      <c r="A441" s="637" t="s">
        <v>1523</v>
      </c>
      <c r="B441" s="638">
        <v>88247</v>
      </c>
      <c r="C441" s="637" t="s">
        <v>116</v>
      </c>
      <c r="D441" s="637" t="s">
        <v>1736</v>
      </c>
      <c r="E441" s="1059" t="s">
        <v>1737</v>
      </c>
      <c r="F441" s="1056"/>
      <c r="G441" s="639" t="s">
        <v>1522</v>
      </c>
      <c r="H441" s="640">
        <v>2.9000000000000001E-2</v>
      </c>
      <c r="I441" s="641">
        <f t="shared" ref="I441:I444" si="78">M441-M441*$M$2</f>
        <v>16.21191632</v>
      </c>
      <c r="J441" s="658">
        <f t="shared" si="77"/>
        <v>0.47014557328000001</v>
      </c>
      <c r="M441">
        <v>18.64</v>
      </c>
    </row>
    <row r="442" spans="1:13" ht="25.5">
      <c r="A442" s="637" t="s">
        <v>1523</v>
      </c>
      <c r="B442" s="638">
        <v>88264</v>
      </c>
      <c r="C442" s="637" t="s">
        <v>116</v>
      </c>
      <c r="D442" s="637" t="s">
        <v>1738</v>
      </c>
      <c r="E442" s="1059" t="s">
        <v>1737</v>
      </c>
      <c r="F442" s="1056"/>
      <c r="G442" s="639" t="s">
        <v>1522</v>
      </c>
      <c r="H442" s="640">
        <v>2.9000000000000001E-2</v>
      </c>
      <c r="I442" s="641">
        <f t="shared" si="78"/>
        <v>20.534514179999999</v>
      </c>
      <c r="J442" s="658">
        <f t="shared" si="77"/>
        <v>0.59550091122000004</v>
      </c>
      <c r="M442">
        <v>23.61</v>
      </c>
    </row>
    <row r="443" spans="1:13" ht="25.5">
      <c r="A443" s="642" t="s">
        <v>1526</v>
      </c>
      <c r="B443" s="643">
        <v>1014</v>
      </c>
      <c r="C443" s="642" t="s">
        <v>116</v>
      </c>
      <c r="D443" s="642" t="s">
        <v>1739</v>
      </c>
      <c r="E443" s="1060" t="s">
        <v>1602</v>
      </c>
      <c r="F443" s="1056"/>
      <c r="G443" s="644" t="s">
        <v>164</v>
      </c>
      <c r="H443" s="645">
        <v>1.2434000000000001</v>
      </c>
      <c r="I443" s="646">
        <f t="shared" si="78"/>
        <v>1.88733146</v>
      </c>
      <c r="J443" s="646">
        <f t="shared" si="77"/>
        <v>2.3467079373640001</v>
      </c>
      <c r="M443">
        <v>2.17</v>
      </c>
    </row>
    <row r="444" spans="1:13">
      <c r="A444" s="642" t="s">
        <v>1526</v>
      </c>
      <c r="B444" s="643">
        <v>21127</v>
      </c>
      <c r="C444" s="642" t="s">
        <v>116</v>
      </c>
      <c r="D444" s="642" t="s">
        <v>1740</v>
      </c>
      <c r="E444" s="1060" t="s">
        <v>1602</v>
      </c>
      <c r="F444" s="1056"/>
      <c r="G444" s="644" t="s">
        <v>1628</v>
      </c>
      <c r="H444" s="645">
        <v>9.4000000000000004E-3</v>
      </c>
      <c r="I444" s="646">
        <f t="shared" si="78"/>
        <v>2.9397144399999999</v>
      </c>
      <c r="J444" s="646">
        <f t="shared" si="77"/>
        <v>2.7633315735999999E-2</v>
      </c>
      <c r="M444">
        <v>3.38</v>
      </c>
    </row>
    <row r="445" spans="1:13" ht="25.5">
      <c r="A445" s="648"/>
      <c r="B445" s="648"/>
      <c r="C445" s="648"/>
      <c r="D445" s="648"/>
      <c r="E445" s="651" t="s">
        <v>1541</v>
      </c>
      <c r="F445" s="652"/>
      <c r="G445" s="648" t="s">
        <v>1542</v>
      </c>
      <c r="H445" s="649">
        <v>0</v>
      </c>
      <c r="I445" s="648" t="s">
        <v>1543</v>
      </c>
      <c r="J445" s="649"/>
      <c r="M445" t="s">
        <v>1543</v>
      </c>
    </row>
    <row r="446" spans="1:13">
      <c r="A446" s="648"/>
      <c r="B446" s="648"/>
      <c r="C446" s="648"/>
      <c r="D446" s="648"/>
      <c r="E446" s="648" t="s">
        <v>1544</v>
      </c>
      <c r="F446" s="649">
        <v>0</v>
      </c>
      <c r="G446" s="648"/>
      <c r="H446" s="1057" t="s">
        <v>1545</v>
      </c>
      <c r="I446" s="1058"/>
      <c r="J446" s="649">
        <f>J440</f>
        <v>3.4399877376000001</v>
      </c>
    </row>
    <row r="447" spans="1:13">
      <c r="A447" s="655"/>
      <c r="B447" s="655"/>
      <c r="C447" s="655"/>
      <c r="D447" s="655"/>
      <c r="E447" s="655"/>
      <c r="F447" s="655"/>
      <c r="G447" s="655"/>
      <c r="H447" s="655"/>
      <c r="I447" s="655"/>
      <c r="J447" s="655"/>
    </row>
    <row r="448" spans="1:13" ht="15.75">
      <c r="A448" s="656" t="s">
        <v>1320</v>
      </c>
      <c r="B448" s="630" t="s">
        <v>1510</v>
      </c>
      <c r="C448" s="629" t="s">
        <v>1511</v>
      </c>
      <c r="D448" s="629" t="s">
        <v>1512</v>
      </c>
      <c r="E448" s="1055" t="s">
        <v>1513</v>
      </c>
      <c r="F448" s="1056"/>
      <c r="G448" s="631" t="s">
        <v>1514</v>
      </c>
      <c r="H448" s="630" t="s">
        <v>1515</v>
      </c>
      <c r="I448" s="630" t="s">
        <v>1516</v>
      </c>
      <c r="J448" s="630" t="s">
        <v>1517</v>
      </c>
      <c r="M448" t="s">
        <v>1516</v>
      </c>
    </row>
    <row r="449" spans="1:13" ht="25.5">
      <c r="A449" s="632" t="s">
        <v>1518</v>
      </c>
      <c r="B449" s="633">
        <v>91928</v>
      </c>
      <c r="C449" s="632" t="s">
        <v>116</v>
      </c>
      <c r="D449" s="632" t="s">
        <v>1741</v>
      </c>
      <c r="E449" s="1061" t="s">
        <v>1713</v>
      </c>
      <c r="F449" s="1056"/>
      <c r="G449" s="634" t="s">
        <v>164</v>
      </c>
      <c r="H449" s="635">
        <v>1</v>
      </c>
      <c r="I449" s="636">
        <f>SUM(J450:J453)</f>
        <v>5.3539001303560001</v>
      </c>
      <c r="J449" s="636">
        <f t="shared" ref="J449:J453" si="79">H449*I449</f>
        <v>5.3539001303560001</v>
      </c>
      <c r="M449">
        <v>6.1557620000000011</v>
      </c>
    </row>
    <row r="450" spans="1:13" ht="25.5">
      <c r="A450" s="637" t="s">
        <v>1523</v>
      </c>
      <c r="B450" s="638">
        <v>88247</v>
      </c>
      <c r="C450" s="637" t="s">
        <v>116</v>
      </c>
      <c r="D450" s="637" t="s">
        <v>1736</v>
      </c>
      <c r="E450" s="1059" t="s">
        <v>1737</v>
      </c>
      <c r="F450" s="1056"/>
      <c r="G450" s="639" t="s">
        <v>1522</v>
      </c>
      <c r="H450" s="640">
        <v>3.9E-2</v>
      </c>
      <c r="I450" s="641">
        <f t="shared" ref="I450:I453" si="80">M450-M450*$M$2</f>
        <v>16.21191632</v>
      </c>
      <c r="J450" s="658">
        <f t="shared" si="79"/>
        <v>0.63226473648000003</v>
      </c>
      <c r="M450">
        <v>18.64</v>
      </c>
    </row>
    <row r="451" spans="1:13" ht="25.5">
      <c r="A451" s="637" t="s">
        <v>1523</v>
      </c>
      <c r="B451" s="638">
        <v>88264</v>
      </c>
      <c r="C451" s="637" t="s">
        <v>116</v>
      </c>
      <c r="D451" s="637" t="s">
        <v>1738</v>
      </c>
      <c r="E451" s="1059" t="s">
        <v>1737</v>
      </c>
      <c r="F451" s="1056"/>
      <c r="G451" s="639" t="s">
        <v>1522</v>
      </c>
      <c r="H451" s="640">
        <v>3.9E-2</v>
      </c>
      <c r="I451" s="641">
        <f t="shared" si="80"/>
        <v>20.534514179999999</v>
      </c>
      <c r="J451" s="658">
        <f t="shared" si="79"/>
        <v>0.80084605301999989</v>
      </c>
      <c r="M451">
        <v>23.61</v>
      </c>
    </row>
    <row r="452" spans="1:13" ht="25.5">
      <c r="A452" s="642" t="s">
        <v>1526</v>
      </c>
      <c r="B452" s="643">
        <v>981</v>
      </c>
      <c r="C452" s="642" t="s">
        <v>116</v>
      </c>
      <c r="D452" s="642" t="s">
        <v>1742</v>
      </c>
      <c r="E452" s="1060" t="s">
        <v>1602</v>
      </c>
      <c r="F452" s="1056"/>
      <c r="G452" s="644" t="s">
        <v>164</v>
      </c>
      <c r="H452" s="645">
        <v>1.2434000000000001</v>
      </c>
      <c r="I452" s="646">
        <f t="shared" si="80"/>
        <v>3.1310568000000001</v>
      </c>
      <c r="J452" s="646">
        <f t="shared" si="79"/>
        <v>3.8931560251200001</v>
      </c>
      <c r="M452">
        <v>3.6</v>
      </c>
    </row>
    <row r="453" spans="1:13">
      <c r="A453" s="642" t="s">
        <v>1526</v>
      </c>
      <c r="B453" s="643">
        <v>21127</v>
      </c>
      <c r="C453" s="642" t="s">
        <v>116</v>
      </c>
      <c r="D453" s="642" t="s">
        <v>1740</v>
      </c>
      <c r="E453" s="1060" t="s">
        <v>1602</v>
      </c>
      <c r="F453" s="1056"/>
      <c r="G453" s="644" t="s">
        <v>1628</v>
      </c>
      <c r="H453" s="645">
        <v>9.4000000000000004E-3</v>
      </c>
      <c r="I453" s="646">
        <f t="shared" si="80"/>
        <v>2.9397144399999999</v>
      </c>
      <c r="J453" s="646">
        <f t="shared" si="79"/>
        <v>2.7633315735999999E-2</v>
      </c>
      <c r="M453">
        <v>3.38</v>
      </c>
    </row>
    <row r="454" spans="1:13" ht="25.5">
      <c r="A454" s="648"/>
      <c r="B454" s="648"/>
      <c r="C454" s="648"/>
      <c r="D454" s="648"/>
      <c r="E454" s="651" t="s">
        <v>1541</v>
      </c>
      <c r="F454" s="652"/>
      <c r="G454" s="648" t="s">
        <v>1542</v>
      </c>
      <c r="H454" s="649">
        <v>0</v>
      </c>
      <c r="I454" s="648" t="s">
        <v>1543</v>
      </c>
      <c r="J454" s="649"/>
      <c r="M454" t="s">
        <v>1543</v>
      </c>
    </row>
    <row r="455" spans="1:13">
      <c r="A455" s="648"/>
      <c r="B455" s="648"/>
      <c r="C455" s="648"/>
      <c r="D455" s="648"/>
      <c r="E455" s="648" t="s">
        <v>1544</v>
      </c>
      <c r="F455" s="649">
        <v>0</v>
      </c>
      <c r="G455" s="648"/>
      <c r="H455" s="1057" t="s">
        <v>1545</v>
      </c>
      <c r="I455" s="1058"/>
      <c r="J455" s="649">
        <f>J449</f>
        <v>5.3539001303560001</v>
      </c>
    </row>
    <row r="456" spans="1:13">
      <c r="A456" s="655"/>
      <c r="B456" s="655"/>
      <c r="C456" s="655"/>
      <c r="D456" s="655"/>
      <c r="E456" s="655"/>
      <c r="F456" s="655"/>
      <c r="G456" s="655"/>
      <c r="H456" s="655"/>
      <c r="I456" s="655"/>
      <c r="J456" s="655"/>
    </row>
    <row r="457" spans="1:13" ht="15.75">
      <c r="A457" s="656" t="s">
        <v>1323</v>
      </c>
      <c r="B457" s="630" t="s">
        <v>1510</v>
      </c>
      <c r="C457" s="629" t="s">
        <v>1511</v>
      </c>
      <c r="D457" s="629" t="s">
        <v>1512</v>
      </c>
      <c r="E457" s="1055" t="s">
        <v>1513</v>
      </c>
      <c r="F457" s="1056"/>
      <c r="G457" s="631" t="s">
        <v>1514</v>
      </c>
      <c r="H457" s="630" t="s">
        <v>1515</v>
      </c>
      <c r="I457" s="630" t="s">
        <v>1516</v>
      </c>
      <c r="J457" s="630" t="s">
        <v>1517</v>
      </c>
      <c r="M457" t="s">
        <v>1516</v>
      </c>
    </row>
    <row r="458" spans="1:13" ht="38.25">
      <c r="A458" s="632" t="s">
        <v>1518</v>
      </c>
      <c r="B458" s="633">
        <v>92984</v>
      </c>
      <c r="C458" s="632" t="s">
        <v>116</v>
      </c>
      <c r="D458" s="632" t="s">
        <v>1324</v>
      </c>
      <c r="E458" s="1061" t="s">
        <v>1713</v>
      </c>
      <c r="F458" s="1056"/>
      <c r="G458" s="634" t="s">
        <v>164</v>
      </c>
      <c r="H458" s="635">
        <v>1</v>
      </c>
      <c r="I458" s="636">
        <f>SUM(J459:J462)</f>
        <v>22.811853553959999</v>
      </c>
      <c r="J458" s="636">
        <f t="shared" ref="J458:J462" si="81">H458*I458</f>
        <v>22.811853553959999</v>
      </c>
      <c r="M458">
        <v>26.228419999999996</v>
      </c>
    </row>
    <row r="459" spans="1:13" ht="25.5">
      <c r="A459" s="637" t="s">
        <v>1523</v>
      </c>
      <c r="B459" s="638">
        <v>88247</v>
      </c>
      <c r="C459" s="637" t="s">
        <v>116</v>
      </c>
      <c r="D459" s="637" t="s">
        <v>1736</v>
      </c>
      <c r="E459" s="1059" t="s">
        <v>1737</v>
      </c>
      <c r="F459" s="1056"/>
      <c r="G459" s="639" t="s">
        <v>1522</v>
      </c>
      <c r="H459" s="640">
        <v>6.08E-2</v>
      </c>
      <c r="I459" s="641">
        <f t="shared" ref="I459:I462" si="82">M459-M459*$M$2</f>
        <v>16.21191632</v>
      </c>
      <c r="J459" s="658">
        <f t="shared" si="81"/>
        <v>0.98568451225600007</v>
      </c>
      <c r="M459">
        <v>18.64</v>
      </c>
    </row>
    <row r="460" spans="1:13" ht="25.5">
      <c r="A460" s="637" t="s">
        <v>1523</v>
      </c>
      <c r="B460" s="638">
        <v>88264</v>
      </c>
      <c r="C460" s="637" t="s">
        <v>116</v>
      </c>
      <c r="D460" s="637" t="s">
        <v>1738</v>
      </c>
      <c r="E460" s="1059" t="s">
        <v>1737</v>
      </c>
      <c r="F460" s="1056"/>
      <c r="G460" s="639" t="s">
        <v>1522</v>
      </c>
      <c r="H460" s="640">
        <v>6.08E-2</v>
      </c>
      <c r="I460" s="641">
        <f t="shared" si="82"/>
        <v>20.534514179999999</v>
      </c>
      <c r="J460" s="658">
        <f t="shared" si="81"/>
        <v>1.2484984621439998</v>
      </c>
      <c r="M460">
        <v>23.61</v>
      </c>
    </row>
    <row r="461" spans="1:13" ht="38.25">
      <c r="A461" s="642" t="s">
        <v>1526</v>
      </c>
      <c r="B461" s="643">
        <v>996</v>
      </c>
      <c r="C461" s="642" t="s">
        <v>116</v>
      </c>
      <c r="D461" s="642" t="s">
        <v>1743</v>
      </c>
      <c r="E461" s="1060" t="s">
        <v>1602</v>
      </c>
      <c r="F461" s="1056"/>
      <c r="G461" s="644" t="s">
        <v>164</v>
      </c>
      <c r="H461" s="645">
        <v>1.0149999999999999</v>
      </c>
      <c r="I461" s="646">
        <f t="shared" si="82"/>
        <v>20.247500640000002</v>
      </c>
      <c r="J461" s="646">
        <f t="shared" si="81"/>
        <v>20.551213149599999</v>
      </c>
      <c r="M461">
        <v>23.28</v>
      </c>
    </row>
    <row r="462" spans="1:13">
      <c r="A462" s="642" t="s">
        <v>1526</v>
      </c>
      <c r="B462" s="643">
        <v>21127</v>
      </c>
      <c r="C462" s="642" t="s">
        <v>116</v>
      </c>
      <c r="D462" s="642" t="s">
        <v>1740</v>
      </c>
      <c r="E462" s="1060" t="s">
        <v>1602</v>
      </c>
      <c r="F462" s="1056"/>
      <c r="G462" s="644" t="s">
        <v>164</v>
      </c>
      <c r="H462" s="645">
        <v>8.9999999999999993E-3</v>
      </c>
      <c r="I462" s="646">
        <f t="shared" si="82"/>
        <v>2.9397144399999999</v>
      </c>
      <c r="J462" s="646">
        <f t="shared" si="81"/>
        <v>2.6457429959999997E-2</v>
      </c>
      <c r="M462">
        <v>3.38</v>
      </c>
    </row>
    <row r="463" spans="1:13" ht="25.5">
      <c r="A463" s="648"/>
      <c r="B463" s="648"/>
      <c r="C463" s="648"/>
      <c r="D463" s="648"/>
      <c r="E463" s="651" t="s">
        <v>1541</v>
      </c>
      <c r="F463" s="652"/>
      <c r="G463" s="648" t="s">
        <v>1542</v>
      </c>
      <c r="H463" s="649">
        <v>0</v>
      </c>
      <c r="I463" s="648" t="s">
        <v>1543</v>
      </c>
      <c r="J463" s="649"/>
      <c r="M463" t="s">
        <v>1543</v>
      </c>
    </row>
    <row r="464" spans="1:13">
      <c r="A464" s="648"/>
      <c r="B464" s="648"/>
      <c r="C464" s="648"/>
      <c r="D464" s="648"/>
      <c r="E464" s="648" t="s">
        <v>1544</v>
      </c>
      <c r="F464" s="649">
        <v>0</v>
      </c>
      <c r="G464" s="648"/>
      <c r="H464" s="1057" t="s">
        <v>1545</v>
      </c>
      <c r="I464" s="1058"/>
      <c r="J464" s="649">
        <f>J458</f>
        <v>22.811853553959999</v>
      </c>
    </row>
    <row r="465" spans="1:13">
      <c r="A465" s="657"/>
      <c r="B465" s="657"/>
      <c r="C465" s="657"/>
      <c r="D465" s="657"/>
      <c r="E465" s="657"/>
      <c r="F465" s="657"/>
      <c r="G465" s="657"/>
      <c r="H465" s="657"/>
      <c r="I465" s="657"/>
      <c r="J465" s="657"/>
    </row>
    <row r="466" spans="1:13">
      <c r="A466" s="655"/>
      <c r="B466" s="655"/>
      <c r="C466" s="655"/>
      <c r="D466" s="655"/>
      <c r="E466" s="655"/>
      <c r="F466" s="655"/>
      <c r="G466" s="655"/>
      <c r="H466" s="655"/>
      <c r="I466" s="655"/>
      <c r="J466" s="655"/>
    </row>
    <row r="467" spans="1:13" ht="15.75">
      <c r="A467" s="656" t="s">
        <v>1325</v>
      </c>
      <c r="B467" s="630" t="s">
        <v>1510</v>
      </c>
      <c r="C467" s="629" t="s">
        <v>1511</v>
      </c>
      <c r="D467" s="629" t="s">
        <v>1512</v>
      </c>
      <c r="E467" s="1055" t="s">
        <v>1513</v>
      </c>
      <c r="F467" s="1056"/>
      <c r="G467" s="631" t="s">
        <v>1514</v>
      </c>
      <c r="H467" s="630" t="s">
        <v>1515</v>
      </c>
      <c r="I467" s="630" t="s">
        <v>1516</v>
      </c>
      <c r="J467" s="630" t="s">
        <v>1517</v>
      </c>
      <c r="M467" t="s">
        <v>1516</v>
      </c>
    </row>
    <row r="468" spans="1:13" ht="25.5">
      <c r="A468" s="632" t="s">
        <v>1518</v>
      </c>
      <c r="B468" s="633">
        <v>92984</v>
      </c>
      <c r="C468" s="632" t="s">
        <v>116</v>
      </c>
      <c r="D468" s="632" t="s">
        <v>1326</v>
      </c>
      <c r="E468" s="1061" t="s">
        <v>1713</v>
      </c>
      <c r="F468" s="1056"/>
      <c r="G468" s="634" t="s">
        <v>164</v>
      </c>
      <c r="H468" s="635">
        <v>1</v>
      </c>
      <c r="I468" s="636">
        <f>SUM(J469:J472)</f>
        <v>20.449024153027999</v>
      </c>
      <c r="J468" s="636">
        <f t="shared" ref="J468:J472" si="83">H468*I468</f>
        <v>20.449024153027999</v>
      </c>
      <c r="M468">
        <v>23.511706</v>
      </c>
    </row>
    <row r="469" spans="1:13" ht="25.5">
      <c r="A469" s="637" t="s">
        <v>1523</v>
      </c>
      <c r="B469" s="638">
        <v>88247</v>
      </c>
      <c r="C469" s="637" t="s">
        <v>116</v>
      </c>
      <c r="D469" s="637" t="s">
        <v>1736</v>
      </c>
      <c r="E469" s="1059" t="s">
        <v>1737</v>
      </c>
      <c r="F469" s="1056"/>
      <c r="G469" s="639" t="s">
        <v>1522</v>
      </c>
      <c r="H469" s="640">
        <v>0.114</v>
      </c>
      <c r="I469" s="641">
        <f t="shared" ref="I469:I472" si="84">M469-M469*$M$2</f>
        <v>16.21191632</v>
      </c>
      <c r="J469" s="658">
        <f t="shared" si="83"/>
        <v>1.8481584604800001</v>
      </c>
      <c r="M469">
        <v>18.64</v>
      </c>
    </row>
    <row r="470" spans="1:13" ht="25.5">
      <c r="A470" s="637" t="s">
        <v>1523</v>
      </c>
      <c r="B470" s="638">
        <v>88264</v>
      </c>
      <c r="C470" s="637" t="s">
        <v>116</v>
      </c>
      <c r="D470" s="637" t="s">
        <v>1738</v>
      </c>
      <c r="E470" s="1059" t="s">
        <v>1737</v>
      </c>
      <c r="F470" s="1056"/>
      <c r="G470" s="639" t="s">
        <v>1522</v>
      </c>
      <c r="H470" s="640">
        <v>0.114</v>
      </c>
      <c r="I470" s="641">
        <f t="shared" si="84"/>
        <v>20.534514179999999</v>
      </c>
      <c r="J470" s="658">
        <f t="shared" si="83"/>
        <v>2.3409346165199998</v>
      </c>
      <c r="M470">
        <v>23.61</v>
      </c>
    </row>
    <row r="471" spans="1:13" ht="38.25">
      <c r="A471" s="642" t="s">
        <v>1526</v>
      </c>
      <c r="B471" s="643">
        <v>995</v>
      </c>
      <c r="C471" s="642" t="s">
        <v>116</v>
      </c>
      <c r="D471" s="642" t="s">
        <v>1744</v>
      </c>
      <c r="E471" s="1060" t="s">
        <v>1602</v>
      </c>
      <c r="F471" s="1056"/>
      <c r="G471" s="644" t="s">
        <v>164</v>
      </c>
      <c r="H471" s="645">
        <v>1.2434000000000001</v>
      </c>
      <c r="I471" s="646">
        <f t="shared" si="84"/>
        <v>13.054767379999999</v>
      </c>
      <c r="J471" s="646">
        <f t="shared" si="83"/>
        <v>16.232297760291999</v>
      </c>
      <c r="M471">
        <v>15.01</v>
      </c>
    </row>
    <row r="472" spans="1:13">
      <c r="A472" s="642" t="s">
        <v>1526</v>
      </c>
      <c r="B472" s="643">
        <v>21127</v>
      </c>
      <c r="C472" s="642" t="s">
        <v>116</v>
      </c>
      <c r="D472" s="642" t="s">
        <v>1740</v>
      </c>
      <c r="E472" s="1060" t="s">
        <v>1602</v>
      </c>
      <c r="F472" s="1056"/>
      <c r="G472" s="644" t="s">
        <v>164</v>
      </c>
      <c r="H472" s="645">
        <v>9.4000000000000004E-3</v>
      </c>
      <c r="I472" s="646">
        <f t="shared" si="84"/>
        <v>2.9397144399999999</v>
      </c>
      <c r="J472" s="646">
        <f t="shared" si="83"/>
        <v>2.7633315735999999E-2</v>
      </c>
      <c r="M472">
        <v>3.38</v>
      </c>
    </row>
    <row r="473" spans="1:13" ht="25.5">
      <c r="A473" s="648"/>
      <c r="B473" s="648"/>
      <c r="C473" s="648"/>
      <c r="D473" s="648"/>
      <c r="E473" s="651" t="s">
        <v>1541</v>
      </c>
      <c r="F473" s="652"/>
      <c r="G473" s="648" t="s">
        <v>1542</v>
      </c>
      <c r="H473" s="649">
        <v>0</v>
      </c>
      <c r="I473" s="648" t="s">
        <v>1543</v>
      </c>
      <c r="J473" s="649"/>
      <c r="M473" t="s">
        <v>1543</v>
      </c>
    </row>
    <row r="474" spans="1:13">
      <c r="A474" s="648"/>
      <c r="B474" s="648"/>
      <c r="C474" s="648"/>
      <c r="D474" s="648"/>
      <c r="E474" s="648" t="s">
        <v>1544</v>
      </c>
      <c r="F474" s="649">
        <v>0</v>
      </c>
      <c r="G474" s="648"/>
      <c r="H474" s="1057" t="s">
        <v>1545</v>
      </c>
      <c r="I474" s="1058"/>
      <c r="J474" s="649">
        <f>J468</f>
        <v>20.449024153027999</v>
      </c>
    </row>
    <row r="475" spans="1:13">
      <c r="A475" s="651"/>
      <c r="B475" s="651"/>
      <c r="C475" s="651"/>
      <c r="D475" s="651"/>
      <c r="E475" s="651"/>
      <c r="F475" s="652"/>
      <c r="G475" s="651"/>
      <c r="H475" s="651"/>
      <c r="I475" s="651"/>
      <c r="J475" s="652"/>
    </row>
    <row r="476" spans="1:13">
      <c r="A476" s="655"/>
      <c r="B476" s="655"/>
      <c r="C476" s="655"/>
      <c r="D476" s="655"/>
      <c r="E476" s="655"/>
      <c r="F476" s="655"/>
      <c r="G476" s="655"/>
      <c r="H476" s="655"/>
      <c r="I476" s="655"/>
      <c r="J476" s="655"/>
    </row>
    <row r="477" spans="1:13" ht="15.75">
      <c r="A477" s="656" t="s">
        <v>1327</v>
      </c>
      <c r="B477" s="630" t="s">
        <v>1510</v>
      </c>
      <c r="C477" s="629" t="s">
        <v>1511</v>
      </c>
      <c r="D477" s="629" t="s">
        <v>1512</v>
      </c>
      <c r="E477" s="1055" t="s">
        <v>1513</v>
      </c>
      <c r="F477" s="1056"/>
      <c r="G477" s="631" t="s">
        <v>1514</v>
      </c>
      <c r="H477" s="630" t="s">
        <v>1515</v>
      </c>
      <c r="I477" s="630" t="s">
        <v>1516</v>
      </c>
      <c r="J477" s="630" t="s">
        <v>1517</v>
      </c>
      <c r="M477" t="s">
        <v>1516</v>
      </c>
    </row>
    <row r="478" spans="1:13">
      <c r="A478" s="632" t="s">
        <v>1518</v>
      </c>
      <c r="B478" s="633"/>
      <c r="C478" s="632" t="s">
        <v>1329</v>
      </c>
      <c r="D478" s="632" t="s">
        <v>1328</v>
      </c>
      <c r="E478" s="1061" t="s">
        <v>1713</v>
      </c>
      <c r="F478" s="1056"/>
      <c r="G478" s="634" t="s">
        <v>164</v>
      </c>
      <c r="H478" s="635">
        <v>1</v>
      </c>
      <c r="I478" s="636">
        <f>SUM(J479:J482)</f>
        <v>41.076726392735999</v>
      </c>
      <c r="J478" s="636">
        <f t="shared" ref="J478:J480" si="85">H478*I478</f>
        <v>41.076726392735999</v>
      </c>
      <c r="M478">
        <v>47.228271999999997</v>
      </c>
    </row>
    <row r="479" spans="1:13" ht="25.5">
      <c r="A479" s="637" t="s">
        <v>1523</v>
      </c>
      <c r="B479" s="638">
        <v>88247</v>
      </c>
      <c r="C479" s="637" t="s">
        <v>116</v>
      </c>
      <c r="D479" s="637" t="s">
        <v>1736</v>
      </c>
      <c r="E479" s="1059" t="s">
        <v>1737</v>
      </c>
      <c r="F479" s="1056"/>
      <c r="G479" s="639" t="s">
        <v>1522</v>
      </c>
      <c r="H479" s="640">
        <v>0.114</v>
      </c>
      <c r="I479" s="641">
        <f t="shared" ref="I479:I482" si="86">M479-M479*$M$2</f>
        <v>16.21191632</v>
      </c>
      <c r="J479" s="658">
        <f t="shared" si="85"/>
        <v>1.8481584604800001</v>
      </c>
      <c r="M479">
        <v>18.64</v>
      </c>
    </row>
    <row r="480" spans="1:13" ht="25.5">
      <c r="A480" s="637" t="s">
        <v>1523</v>
      </c>
      <c r="B480" s="638">
        <v>88264</v>
      </c>
      <c r="C480" s="637" t="s">
        <v>116</v>
      </c>
      <c r="D480" s="637" t="s">
        <v>1738</v>
      </c>
      <c r="E480" s="1059" t="s">
        <v>1737</v>
      </c>
      <c r="F480" s="1056"/>
      <c r="G480" s="639" t="s">
        <v>1522</v>
      </c>
      <c r="H480" s="640">
        <v>0.114</v>
      </c>
      <c r="I480" s="641">
        <f t="shared" si="86"/>
        <v>20.534514179999999</v>
      </c>
      <c r="J480" s="658">
        <f t="shared" si="85"/>
        <v>2.3409346165199998</v>
      </c>
      <c r="M480">
        <v>23.61</v>
      </c>
    </row>
    <row r="481" spans="1:13">
      <c r="A481" s="642" t="s">
        <v>1526</v>
      </c>
      <c r="B481" s="643"/>
      <c r="C481" s="642" t="s">
        <v>1329</v>
      </c>
      <c r="D481" s="642" t="s">
        <v>1328</v>
      </c>
      <c r="E481" s="1060" t="s">
        <v>1602</v>
      </c>
      <c r="F481" s="1056"/>
      <c r="G481" s="644" t="s">
        <v>164</v>
      </c>
      <c r="H481" s="664">
        <v>1.05</v>
      </c>
      <c r="I481" s="646">
        <f t="shared" si="86"/>
        <v>35.111323059999997</v>
      </c>
      <c r="J481" s="643">
        <f>TRUNC(H481*I481,2)</f>
        <v>36.86</v>
      </c>
      <c r="M481">
        <v>40.369999999999997</v>
      </c>
    </row>
    <row r="482" spans="1:13">
      <c r="A482" s="642" t="s">
        <v>1526</v>
      </c>
      <c r="B482" s="643">
        <v>21127</v>
      </c>
      <c r="C482" s="642" t="s">
        <v>116</v>
      </c>
      <c r="D482" s="642" t="s">
        <v>1740</v>
      </c>
      <c r="E482" s="1060" t="s">
        <v>1602</v>
      </c>
      <c r="F482" s="1056"/>
      <c r="G482" s="644" t="s">
        <v>164</v>
      </c>
      <c r="H482" s="645">
        <v>9.4000000000000004E-3</v>
      </c>
      <c r="I482" s="646">
        <f t="shared" si="86"/>
        <v>2.9397144399999999</v>
      </c>
      <c r="J482" s="646">
        <f>H482*I482</f>
        <v>2.7633315735999999E-2</v>
      </c>
      <c r="M482">
        <v>3.38</v>
      </c>
    </row>
    <row r="483" spans="1:13" ht="25.5">
      <c r="A483" s="648"/>
      <c r="B483" s="648"/>
      <c r="C483" s="648"/>
      <c r="D483" s="648"/>
      <c r="E483" s="651" t="s">
        <v>1541</v>
      </c>
      <c r="F483" s="652"/>
      <c r="G483" s="648" t="s">
        <v>1542</v>
      </c>
      <c r="H483" s="649">
        <v>0</v>
      </c>
      <c r="I483" s="648" t="s">
        <v>1543</v>
      </c>
      <c r="J483" s="649"/>
      <c r="M483" t="s">
        <v>1543</v>
      </c>
    </row>
    <row r="484" spans="1:13">
      <c r="A484" s="648"/>
      <c r="B484" s="648"/>
      <c r="C484" s="648"/>
      <c r="D484" s="648"/>
      <c r="E484" s="648" t="s">
        <v>1544</v>
      </c>
      <c r="F484" s="649">
        <v>0</v>
      </c>
      <c r="G484" s="648"/>
      <c r="H484" s="1057" t="s">
        <v>1545</v>
      </c>
      <c r="I484" s="1058"/>
      <c r="J484" s="649">
        <f>J478</f>
        <v>41.076726392735999</v>
      </c>
    </row>
    <row r="485" spans="1:13">
      <c r="A485" s="655"/>
      <c r="B485" s="655"/>
      <c r="C485" s="655"/>
      <c r="D485" s="655"/>
      <c r="E485" s="655"/>
      <c r="F485" s="655"/>
      <c r="G485" s="655"/>
      <c r="H485" s="655"/>
      <c r="I485" s="655"/>
      <c r="J485" s="655"/>
    </row>
    <row r="486" spans="1:13" ht="15.75">
      <c r="A486" s="656" t="s">
        <v>1333</v>
      </c>
      <c r="B486" s="630" t="s">
        <v>1510</v>
      </c>
      <c r="C486" s="629" t="s">
        <v>1511</v>
      </c>
      <c r="D486" s="629" t="s">
        <v>1512</v>
      </c>
      <c r="E486" s="1055" t="s">
        <v>1513</v>
      </c>
      <c r="F486" s="1056"/>
      <c r="G486" s="631" t="s">
        <v>1514</v>
      </c>
      <c r="H486" s="630" t="s">
        <v>1515</v>
      </c>
      <c r="I486" s="630" t="s">
        <v>1516</v>
      </c>
      <c r="J486" s="630" t="s">
        <v>1517</v>
      </c>
      <c r="M486" t="s">
        <v>1516</v>
      </c>
    </row>
    <row r="487" spans="1:13" ht="25.5">
      <c r="A487" s="632" t="s">
        <v>1518</v>
      </c>
      <c r="B487" s="633">
        <v>91863</v>
      </c>
      <c r="C487" s="632" t="s">
        <v>116</v>
      </c>
      <c r="D487" s="632" t="s">
        <v>1745</v>
      </c>
      <c r="E487" s="1061" t="s">
        <v>1713</v>
      </c>
      <c r="F487" s="1056"/>
      <c r="G487" s="634" t="s">
        <v>164</v>
      </c>
      <c r="H487" s="635">
        <v>1</v>
      </c>
      <c r="I487" s="636">
        <f>SUM(J488:J490)</f>
        <v>8.7512167822000002</v>
      </c>
      <c r="J487" s="636">
        <f t="shared" ref="J487:J490" si="87">H487*I487</f>
        <v>8.7512167822000002</v>
      </c>
      <c r="M487">
        <v>10.061899999999998</v>
      </c>
    </row>
    <row r="488" spans="1:13" ht="25.5">
      <c r="A488" s="637" t="s">
        <v>1523</v>
      </c>
      <c r="B488" s="638">
        <v>88247</v>
      </c>
      <c r="C488" s="637" t="s">
        <v>116</v>
      </c>
      <c r="D488" s="637" t="s">
        <v>1736</v>
      </c>
      <c r="E488" s="1059" t="s">
        <v>1737</v>
      </c>
      <c r="F488" s="1056"/>
      <c r="G488" s="639" t="s">
        <v>1522</v>
      </c>
      <c r="H488" s="640">
        <v>0.11899999999999999</v>
      </c>
      <c r="I488" s="641">
        <f t="shared" ref="I488:I490" si="88">M488-M488*$M$2</f>
        <v>16.21191632</v>
      </c>
      <c r="J488" s="658">
        <f t="shared" si="87"/>
        <v>1.92921804208</v>
      </c>
      <c r="M488">
        <v>18.64</v>
      </c>
    </row>
    <row r="489" spans="1:13" ht="25.5">
      <c r="A489" s="637" t="s">
        <v>1523</v>
      </c>
      <c r="B489" s="638">
        <v>88264</v>
      </c>
      <c r="C489" s="637" t="s">
        <v>116</v>
      </c>
      <c r="D489" s="637" t="s">
        <v>1738</v>
      </c>
      <c r="E489" s="1059" t="s">
        <v>1737</v>
      </c>
      <c r="F489" s="1056"/>
      <c r="G489" s="639" t="s">
        <v>1522</v>
      </c>
      <c r="H489" s="640">
        <v>0.11899999999999999</v>
      </c>
      <c r="I489" s="641">
        <f t="shared" si="88"/>
        <v>20.534514179999999</v>
      </c>
      <c r="J489" s="658">
        <f t="shared" si="87"/>
        <v>2.4436071874199996</v>
      </c>
      <c r="M489">
        <v>23.61</v>
      </c>
    </row>
    <row r="490" spans="1:13">
      <c r="A490" s="642" t="s">
        <v>1526</v>
      </c>
      <c r="B490" s="643">
        <v>2674</v>
      </c>
      <c r="C490" s="642" t="s">
        <v>116</v>
      </c>
      <c r="D490" s="642" t="s">
        <v>1746</v>
      </c>
      <c r="E490" s="1060" t="s">
        <v>1602</v>
      </c>
      <c r="F490" s="1056"/>
      <c r="G490" s="644" t="s">
        <v>164</v>
      </c>
      <c r="H490" s="645">
        <v>1.0169999999999999</v>
      </c>
      <c r="I490" s="646">
        <f t="shared" si="88"/>
        <v>4.3052030999999999</v>
      </c>
      <c r="J490" s="646">
        <f t="shared" si="87"/>
        <v>4.3783915526999992</v>
      </c>
      <c r="M490">
        <v>4.95</v>
      </c>
    </row>
    <row r="491" spans="1:13" ht="25.5">
      <c r="A491" s="648"/>
      <c r="B491" s="648"/>
      <c r="C491" s="648"/>
      <c r="D491" s="648"/>
      <c r="E491" s="651" t="s">
        <v>1541</v>
      </c>
      <c r="F491" s="652"/>
      <c r="G491" s="648" t="s">
        <v>1542</v>
      </c>
      <c r="H491" s="649">
        <v>0</v>
      </c>
      <c r="I491" s="648" t="s">
        <v>1543</v>
      </c>
      <c r="J491" s="649"/>
      <c r="M491" t="s">
        <v>1543</v>
      </c>
    </row>
    <row r="492" spans="1:13">
      <c r="A492" s="648"/>
      <c r="B492" s="648"/>
      <c r="C492" s="648"/>
      <c r="D492" s="648"/>
      <c r="E492" s="648" t="s">
        <v>1544</v>
      </c>
      <c r="F492" s="649">
        <v>0</v>
      </c>
      <c r="G492" s="648"/>
      <c r="H492" s="1057" t="s">
        <v>1545</v>
      </c>
      <c r="I492" s="1058"/>
      <c r="J492" s="649">
        <f>J487</f>
        <v>8.7512167822000002</v>
      </c>
    </row>
    <row r="493" spans="1:13">
      <c r="A493" s="655"/>
      <c r="B493" s="655"/>
      <c r="C493" s="655"/>
      <c r="D493" s="655"/>
      <c r="E493" s="655"/>
      <c r="F493" s="655"/>
      <c r="G493" s="655"/>
      <c r="H493" s="655"/>
      <c r="I493" s="655"/>
      <c r="J493" s="655"/>
    </row>
    <row r="494" spans="1:13" ht="15.75">
      <c r="A494" s="656"/>
      <c r="B494" s="630" t="s">
        <v>1510</v>
      </c>
      <c r="C494" s="629" t="s">
        <v>1511</v>
      </c>
      <c r="D494" s="629" t="s">
        <v>1512</v>
      </c>
      <c r="E494" s="1055" t="s">
        <v>1513</v>
      </c>
      <c r="F494" s="1056"/>
      <c r="G494" s="631" t="s">
        <v>1514</v>
      </c>
      <c r="H494" s="630" t="s">
        <v>1515</v>
      </c>
      <c r="I494" s="630" t="s">
        <v>1516</v>
      </c>
      <c r="J494" s="630" t="s">
        <v>1517</v>
      </c>
      <c r="M494" t="s">
        <v>1516</v>
      </c>
    </row>
    <row r="495" spans="1:13" ht="25.5">
      <c r="A495" s="632" t="s">
        <v>1518</v>
      </c>
      <c r="B495" s="633">
        <v>91854</v>
      </c>
      <c r="C495" s="632" t="s">
        <v>116</v>
      </c>
      <c r="D495" s="632" t="s">
        <v>1370</v>
      </c>
      <c r="E495" s="1061" t="s">
        <v>1713</v>
      </c>
      <c r="F495" s="1056"/>
      <c r="G495" s="634" t="s">
        <v>1347</v>
      </c>
      <c r="H495" s="635">
        <v>1</v>
      </c>
      <c r="I495" s="636">
        <f>SUM(J496:J498)</f>
        <v>7.2237829066000003</v>
      </c>
      <c r="J495" s="636">
        <f t="shared" ref="J495:J498" si="89">H495*I495</f>
        <v>7.2237829066000003</v>
      </c>
      <c r="M495">
        <v>8.3056999999999999</v>
      </c>
    </row>
    <row r="496" spans="1:13" ht="25.5">
      <c r="A496" s="637" t="s">
        <v>1523</v>
      </c>
      <c r="B496" s="638">
        <v>88247</v>
      </c>
      <c r="C496" s="637" t="s">
        <v>116</v>
      </c>
      <c r="D496" s="637" t="s">
        <v>1736</v>
      </c>
      <c r="E496" s="1059" t="s">
        <v>1737</v>
      </c>
      <c r="F496" s="1056"/>
      <c r="G496" s="639" t="s">
        <v>1522</v>
      </c>
      <c r="H496" s="640">
        <v>0.13400000000000001</v>
      </c>
      <c r="I496" s="641">
        <f t="shared" ref="I496:I498" si="90">M496-M496*$M$2</f>
        <v>16.21191632</v>
      </c>
      <c r="J496" s="658">
        <f t="shared" si="89"/>
        <v>2.1723967868800003</v>
      </c>
      <c r="M496">
        <v>18.64</v>
      </c>
    </row>
    <row r="497" spans="1:13" ht="25.5">
      <c r="A497" s="637" t="s">
        <v>1523</v>
      </c>
      <c r="B497" s="638">
        <v>88264</v>
      </c>
      <c r="C497" s="637" t="s">
        <v>116</v>
      </c>
      <c r="D497" s="637" t="s">
        <v>1738</v>
      </c>
      <c r="E497" s="1059" t="s">
        <v>1737</v>
      </c>
      <c r="F497" s="1056"/>
      <c r="G497" s="639" t="s">
        <v>1522</v>
      </c>
      <c r="H497" s="640">
        <v>0.13400000000000001</v>
      </c>
      <c r="I497" s="641">
        <f t="shared" si="90"/>
        <v>20.534514179999999</v>
      </c>
      <c r="J497" s="658">
        <f t="shared" si="89"/>
        <v>2.7516249001199999</v>
      </c>
      <c r="M497">
        <v>23.61</v>
      </c>
    </row>
    <row r="498" spans="1:13">
      <c r="A498" s="642" t="s">
        <v>1526</v>
      </c>
      <c r="B498" s="665" t="s">
        <v>1747</v>
      </c>
      <c r="C498" s="642" t="s">
        <v>116</v>
      </c>
      <c r="D498" s="642" t="s">
        <v>1746</v>
      </c>
      <c r="E498" s="1060" t="s">
        <v>1602</v>
      </c>
      <c r="F498" s="1056"/>
      <c r="G498" s="644" t="s">
        <v>164</v>
      </c>
      <c r="H498" s="645">
        <v>1.0169999999999999</v>
      </c>
      <c r="I498" s="646">
        <f t="shared" si="90"/>
        <v>2.2613188000000002</v>
      </c>
      <c r="J498" s="646">
        <f t="shared" si="89"/>
        <v>2.2997612196000001</v>
      </c>
      <c r="M498">
        <v>2.6</v>
      </c>
    </row>
    <row r="499" spans="1:13" ht="25.5">
      <c r="A499" s="648"/>
      <c r="B499" s="648"/>
      <c r="C499" s="648"/>
      <c r="D499" s="648"/>
      <c r="E499" s="651" t="s">
        <v>1541</v>
      </c>
      <c r="F499" s="652"/>
      <c r="G499" s="648" t="s">
        <v>1542</v>
      </c>
      <c r="H499" s="649">
        <v>0</v>
      </c>
      <c r="I499" s="648" t="s">
        <v>1543</v>
      </c>
      <c r="J499" s="649"/>
      <c r="M499" t="s">
        <v>1543</v>
      </c>
    </row>
    <row r="500" spans="1:13">
      <c r="A500" s="648"/>
      <c r="B500" s="648"/>
      <c r="C500" s="648"/>
      <c r="D500" s="648"/>
      <c r="E500" s="648" t="s">
        <v>1544</v>
      </c>
      <c r="F500" s="649">
        <v>0</v>
      </c>
      <c r="G500" s="648"/>
      <c r="H500" s="1057" t="s">
        <v>1545</v>
      </c>
      <c r="I500" s="1058"/>
      <c r="J500" s="649">
        <f>J495</f>
        <v>7.2237829066000003</v>
      </c>
    </row>
    <row r="501" spans="1:13">
      <c r="A501" s="655"/>
      <c r="B501" s="655"/>
      <c r="C501" s="655"/>
      <c r="D501" s="655"/>
      <c r="E501" s="655"/>
      <c r="F501" s="655"/>
      <c r="G501" s="655"/>
      <c r="H501" s="655"/>
      <c r="I501" s="655"/>
      <c r="J501" s="655"/>
    </row>
    <row r="502" spans="1:13" ht="15.75">
      <c r="A502" s="656" t="s">
        <v>1333</v>
      </c>
      <c r="B502" s="630" t="s">
        <v>1510</v>
      </c>
      <c r="C502" s="629" t="s">
        <v>1511</v>
      </c>
      <c r="D502" s="629" t="s">
        <v>1512</v>
      </c>
      <c r="E502" s="1055" t="s">
        <v>1513</v>
      </c>
      <c r="F502" s="1056"/>
      <c r="G502" s="631" t="s">
        <v>1514</v>
      </c>
      <c r="H502" s="630" t="s">
        <v>1515</v>
      </c>
      <c r="I502" s="630" t="s">
        <v>1516</v>
      </c>
      <c r="J502" s="630" t="s">
        <v>1517</v>
      </c>
      <c r="M502" t="s">
        <v>1516</v>
      </c>
    </row>
    <row r="503" spans="1:13" ht="25.5">
      <c r="A503" s="632" t="s">
        <v>1518</v>
      </c>
      <c r="B503" s="633">
        <v>91871</v>
      </c>
      <c r="C503" s="632" t="s">
        <v>116</v>
      </c>
      <c r="D503" s="632" t="s">
        <v>1334</v>
      </c>
      <c r="E503" s="1061" t="s">
        <v>1713</v>
      </c>
      <c r="F503" s="1056"/>
      <c r="G503" s="634" t="s">
        <v>164</v>
      </c>
      <c r="H503" s="635">
        <v>1</v>
      </c>
      <c r="I503" s="636">
        <f>SUM(J504:J506)</f>
        <v>10.882509751199999</v>
      </c>
      <c r="J503" s="636">
        <f t="shared" ref="J503:J506" si="91">H503*I503</f>
        <v>10.882509751199999</v>
      </c>
      <c r="M503">
        <v>12.5124</v>
      </c>
    </row>
    <row r="504" spans="1:13" ht="25.5">
      <c r="A504" s="637" t="s">
        <v>1523</v>
      </c>
      <c r="B504" s="638">
        <v>88247</v>
      </c>
      <c r="C504" s="637" t="s">
        <v>116</v>
      </c>
      <c r="D504" s="637" t="s">
        <v>1736</v>
      </c>
      <c r="E504" s="1059" t="s">
        <v>1737</v>
      </c>
      <c r="F504" s="1056"/>
      <c r="G504" s="639" t="s">
        <v>1522</v>
      </c>
      <c r="H504" s="640">
        <v>0.17699999999999999</v>
      </c>
      <c r="I504" s="641">
        <f t="shared" ref="I504:I506" si="92">M504-M504*$M$2</f>
        <v>16.21191632</v>
      </c>
      <c r="J504" s="658">
        <f t="shared" si="91"/>
        <v>2.8695091886399999</v>
      </c>
      <c r="M504">
        <v>18.64</v>
      </c>
    </row>
    <row r="505" spans="1:13" ht="25.5">
      <c r="A505" s="637" t="s">
        <v>1523</v>
      </c>
      <c r="B505" s="638">
        <v>88264</v>
      </c>
      <c r="C505" s="637" t="s">
        <v>116</v>
      </c>
      <c r="D505" s="637" t="s">
        <v>1738</v>
      </c>
      <c r="E505" s="1059" t="s">
        <v>1737</v>
      </c>
      <c r="F505" s="1056"/>
      <c r="G505" s="639" t="s">
        <v>1522</v>
      </c>
      <c r="H505" s="640">
        <v>0.17699999999999999</v>
      </c>
      <c r="I505" s="641">
        <f t="shared" si="92"/>
        <v>20.534514179999999</v>
      </c>
      <c r="J505" s="658">
        <f t="shared" si="91"/>
        <v>3.6346090098599997</v>
      </c>
      <c r="M505">
        <v>23.61</v>
      </c>
    </row>
    <row r="506" spans="1:13">
      <c r="A506" s="642" t="s">
        <v>1526</v>
      </c>
      <c r="B506" s="643">
        <v>2674</v>
      </c>
      <c r="C506" s="642" t="s">
        <v>116</v>
      </c>
      <c r="D506" s="642" t="s">
        <v>1746</v>
      </c>
      <c r="E506" s="1060" t="s">
        <v>1602</v>
      </c>
      <c r="F506" s="1056"/>
      <c r="G506" s="644" t="s">
        <v>164</v>
      </c>
      <c r="H506" s="645">
        <v>1.0169999999999999</v>
      </c>
      <c r="I506" s="646">
        <f t="shared" si="92"/>
        <v>4.3052030999999999</v>
      </c>
      <c r="J506" s="646">
        <f t="shared" si="91"/>
        <v>4.3783915526999992</v>
      </c>
      <c r="M506">
        <v>4.95</v>
      </c>
    </row>
    <row r="507" spans="1:13" ht="25.5">
      <c r="A507" s="648"/>
      <c r="B507" s="648"/>
      <c r="C507" s="648"/>
      <c r="D507" s="648"/>
      <c r="E507" s="651" t="s">
        <v>1541</v>
      </c>
      <c r="F507" s="652"/>
      <c r="G507" s="648" t="s">
        <v>1542</v>
      </c>
      <c r="H507" s="649">
        <v>0</v>
      </c>
      <c r="I507" s="648" t="s">
        <v>1543</v>
      </c>
      <c r="J507" s="649"/>
      <c r="M507" t="s">
        <v>1543</v>
      </c>
    </row>
    <row r="508" spans="1:13">
      <c r="A508" s="648"/>
      <c r="B508" s="648"/>
      <c r="C508" s="648"/>
      <c r="D508" s="648"/>
      <c r="E508" s="648" t="s">
        <v>1544</v>
      </c>
      <c r="F508" s="649">
        <v>0</v>
      </c>
      <c r="G508" s="648"/>
      <c r="H508" s="1057" t="s">
        <v>1545</v>
      </c>
      <c r="I508" s="1058"/>
      <c r="J508" s="649">
        <f>J503</f>
        <v>10.882509751199999</v>
      </c>
    </row>
    <row r="509" spans="1:13">
      <c r="A509" s="657"/>
      <c r="B509" s="657"/>
      <c r="C509" s="657"/>
      <c r="D509" s="657"/>
      <c r="E509" s="657"/>
      <c r="F509" s="657"/>
      <c r="G509" s="657"/>
      <c r="H509" s="657"/>
      <c r="I509" s="657"/>
      <c r="J509" s="657"/>
    </row>
    <row r="510" spans="1:13">
      <c r="A510" s="655"/>
      <c r="B510" s="655"/>
      <c r="C510" s="655"/>
      <c r="D510" s="655"/>
      <c r="E510" s="655"/>
      <c r="F510" s="655"/>
      <c r="G510" s="655"/>
      <c r="H510" s="655"/>
      <c r="I510" s="655"/>
      <c r="J510" s="655"/>
    </row>
    <row r="511" spans="1:13" ht="15.75">
      <c r="A511" s="656" t="s">
        <v>1333</v>
      </c>
      <c r="B511" s="630" t="s">
        <v>1510</v>
      </c>
      <c r="C511" s="629" t="s">
        <v>1511</v>
      </c>
      <c r="D511" s="629" t="s">
        <v>1512</v>
      </c>
      <c r="E511" s="1055" t="s">
        <v>1513</v>
      </c>
      <c r="F511" s="1056"/>
      <c r="G511" s="631" t="s">
        <v>1514</v>
      </c>
      <c r="H511" s="630" t="s">
        <v>1515</v>
      </c>
      <c r="I511" s="630" t="s">
        <v>1516</v>
      </c>
      <c r="J511" s="630" t="s">
        <v>1517</v>
      </c>
      <c r="M511" t="s">
        <v>1516</v>
      </c>
    </row>
    <row r="512" spans="1:13" ht="25.5">
      <c r="A512" s="632" t="s">
        <v>1518</v>
      </c>
      <c r="B512" s="633">
        <v>91863</v>
      </c>
      <c r="C512" s="632" t="s">
        <v>116</v>
      </c>
      <c r="D512" s="632" t="s">
        <v>1337</v>
      </c>
      <c r="E512" s="1061" t="s">
        <v>1713</v>
      </c>
      <c r="F512" s="1056"/>
      <c r="G512" s="634" t="s">
        <v>164</v>
      </c>
      <c r="H512" s="635">
        <v>1</v>
      </c>
      <c r="I512" s="636">
        <f>SUM(J513:J515)</f>
        <v>17.166906038759997</v>
      </c>
      <c r="J512" s="636">
        <f t="shared" ref="J512:J515" si="93">H512*I512</f>
        <v>17.166906038759997</v>
      </c>
      <c r="M512">
        <v>19.738019999999999</v>
      </c>
    </row>
    <row r="513" spans="1:13" ht="25.5">
      <c r="A513" s="637" t="s">
        <v>1523</v>
      </c>
      <c r="B513" s="638">
        <v>88247</v>
      </c>
      <c r="C513" s="637" t="s">
        <v>116</v>
      </c>
      <c r="D513" s="637" t="s">
        <v>1736</v>
      </c>
      <c r="E513" s="1059" t="s">
        <v>1737</v>
      </c>
      <c r="F513" s="1056"/>
      <c r="G513" s="639" t="s">
        <v>1522</v>
      </c>
      <c r="H513" s="640">
        <v>0.219</v>
      </c>
      <c r="I513" s="641">
        <f t="shared" ref="I513:I515" si="94">M513-M513*$M$2</f>
        <v>16.21191632</v>
      </c>
      <c r="J513" s="658">
        <f t="shared" si="93"/>
        <v>3.55040967408</v>
      </c>
      <c r="M513">
        <v>18.64</v>
      </c>
    </row>
    <row r="514" spans="1:13" ht="25.5">
      <c r="A514" s="637" t="s">
        <v>1523</v>
      </c>
      <c r="B514" s="638">
        <v>88264</v>
      </c>
      <c r="C514" s="637" t="s">
        <v>116</v>
      </c>
      <c r="D514" s="637" t="s">
        <v>1738</v>
      </c>
      <c r="E514" s="1059" t="s">
        <v>1737</v>
      </c>
      <c r="F514" s="1056"/>
      <c r="G514" s="639" t="s">
        <v>1522</v>
      </c>
      <c r="H514" s="640">
        <v>0.219</v>
      </c>
      <c r="I514" s="641">
        <f t="shared" si="94"/>
        <v>20.534514179999999</v>
      </c>
      <c r="J514" s="658">
        <f t="shared" si="93"/>
        <v>4.4970586054199995</v>
      </c>
      <c r="M514">
        <v>23.61</v>
      </c>
    </row>
    <row r="515" spans="1:13">
      <c r="A515" s="642" t="s">
        <v>1526</v>
      </c>
      <c r="B515" s="643">
        <v>2684</v>
      </c>
      <c r="C515" s="642" t="s">
        <v>116</v>
      </c>
      <c r="D515" s="642" t="s">
        <v>1748</v>
      </c>
      <c r="E515" s="1060" t="s">
        <v>1602</v>
      </c>
      <c r="F515" s="1056"/>
      <c r="G515" s="644" t="s">
        <v>164</v>
      </c>
      <c r="H515" s="645">
        <v>1.0169999999999999</v>
      </c>
      <c r="I515" s="646">
        <f t="shared" si="94"/>
        <v>8.9669987800000008</v>
      </c>
      <c r="J515" s="646">
        <f t="shared" si="93"/>
        <v>9.1194377592600002</v>
      </c>
      <c r="M515">
        <v>10.31</v>
      </c>
    </row>
    <row r="516" spans="1:13" ht="25.5">
      <c r="A516" s="648"/>
      <c r="B516" s="648"/>
      <c r="C516" s="648"/>
      <c r="D516" s="648"/>
      <c r="E516" s="651" t="s">
        <v>1541</v>
      </c>
      <c r="F516" s="652"/>
      <c r="G516" s="648" t="s">
        <v>1542</v>
      </c>
      <c r="H516" s="649">
        <v>0</v>
      </c>
      <c r="I516" s="648" t="s">
        <v>1543</v>
      </c>
      <c r="J516" s="649"/>
      <c r="M516" t="s">
        <v>1543</v>
      </c>
    </row>
    <row r="517" spans="1:13">
      <c r="A517" s="648"/>
      <c r="B517" s="648"/>
      <c r="C517" s="648"/>
      <c r="D517" s="648"/>
      <c r="E517" s="648" t="s">
        <v>1544</v>
      </c>
      <c r="F517" s="649">
        <v>0</v>
      </c>
      <c r="G517" s="648"/>
      <c r="H517" s="1057" t="s">
        <v>1545</v>
      </c>
      <c r="I517" s="1058"/>
      <c r="J517" s="649">
        <f>J512</f>
        <v>17.166906038759997</v>
      </c>
    </row>
    <row r="518" spans="1:13">
      <c r="A518" s="657"/>
      <c r="B518" s="657"/>
      <c r="C518" s="657"/>
      <c r="D518" s="657"/>
      <c r="E518" s="657"/>
      <c r="F518" s="657"/>
      <c r="G518" s="657"/>
      <c r="H518" s="657"/>
      <c r="I518" s="657"/>
      <c r="J518" s="657"/>
    </row>
    <row r="519" spans="1:13">
      <c r="A519" s="657"/>
      <c r="B519" s="657"/>
      <c r="C519" s="657"/>
      <c r="D519" s="657"/>
      <c r="E519" s="657"/>
      <c r="F519" s="657"/>
      <c r="G519" s="657"/>
      <c r="H519" s="657"/>
      <c r="I519" s="657"/>
      <c r="J519" s="657"/>
    </row>
    <row r="520" spans="1:13" ht="1.5" customHeight="1">
      <c r="A520" s="655"/>
      <c r="B520" s="655"/>
      <c r="C520" s="655"/>
      <c r="D520" s="655"/>
      <c r="E520" s="655"/>
      <c r="F520" s="655"/>
      <c r="G520" s="655"/>
      <c r="H520" s="655"/>
      <c r="I520" s="655"/>
      <c r="J520" s="655"/>
    </row>
    <row r="521" spans="1:13" ht="16.5">
      <c r="A521" s="666" t="s">
        <v>1342</v>
      </c>
      <c r="B521" s="630" t="s">
        <v>1510</v>
      </c>
      <c r="C521" s="629" t="s">
        <v>1511</v>
      </c>
      <c r="D521" s="629" t="s">
        <v>1512</v>
      </c>
      <c r="E521" s="1055" t="s">
        <v>1513</v>
      </c>
      <c r="F521" s="1056"/>
      <c r="G521" s="631" t="s">
        <v>1514</v>
      </c>
      <c r="H521" s="630" t="s">
        <v>1515</v>
      </c>
      <c r="I521" s="630" t="s">
        <v>1516</v>
      </c>
      <c r="J521" s="630" t="s">
        <v>1517</v>
      </c>
      <c r="M521" t="s">
        <v>1516</v>
      </c>
    </row>
    <row r="522" spans="1:13" ht="38.25">
      <c r="A522" s="632" t="s">
        <v>1518</v>
      </c>
      <c r="B522" s="633">
        <v>91863</v>
      </c>
      <c r="C522" s="632" t="s">
        <v>116</v>
      </c>
      <c r="D522" s="632" t="s">
        <v>1343</v>
      </c>
      <c r="E522" s="1061" t="s">
        <v>1713</v>
      </c>
      <c r="F522" s="1056"/>
      <c r="G522" s="634" t="s">
        <v>164</v>
      </c>
      <c r="H522" s="635">
        <v>1</v>
      </c>
      <c r="I522" s="636">
        <f>SUM(J523:J526)</f>
        <v>428.05195789674201</v>
      </c>
      <c r="J522" s="636">
        <f t="shared" ref="J522:J526" si="95">H522*I522</f>
        <v>428.05195789674201</v>
      </c>
      <c r="M522">
        <v>492.16195900000002</v>
      </c>
    </row>
    <row r="523" spans="1:13" ht="38.25">
      <c r="A523" s="637" t="s">
        <v>1523</v>
      </c>
      <c r="B523" s="638">
        <v>87367</v>
      </c>
      <c r="C523" s="637" t="s">
        <v>116</v>
      </c>
      <c r="D523" s="637" t="s">
        <v>1749</v>
      </c>
      <c r="E523" s="1059" t="s">
        <v>1737</v>
      </c>
      <c r="F523" s="1056"/>
      <c r="G523" s="639" t="s">
        <v>1669</v>
      </c>
      <c r="H523" s="640">
        <v>1.34E-2</v>
      </c>
      <c r="I523" s="641">
        <f t="shared" ref="I523:I526" si="96">M523-M523*$M$2</f>
        <v>540.76829887999997</v>
      </c>
      <c r="J523" s="658">
        <f t="shared" si="95"/>
        <v>7.2462952049920002</v>
      </c>
      <c r="M523">
        <v>621.76</v>
      </c>
    </row>
    <row r="524" spans="1:13" ht="25.5">
      <c r="A524" s="637" t="s">
        <v>1523</v>
      </c>
      <c r="B524" s="638">
        <v>88247</v>
      </c>
      <c r="C524" s="637" t="s">
        <v>116</v>
      </c>
      <c r="D524" s="637" t="s">
        <v>1750</v>
      </c>
      <c r="E524" s="1059" t="s">
        <v>1737</v>
      </c>
      <c r="F524" s="1056"/>
      <c r="G524" s="639" t="s">
        <v>1522</v>
      </c>
      <c r="H524" s="640">
        <v>0.53349999999999997</v>
      </c>
      <c r="I524" s="641">
        <f t="shared" si="96"/>
        <v>16.21191632</v>
      </c>
      <c r="J524" s="658">
        <f t="shared" si="95"/>
        <v>8.6490573567200002</v>
      </c>
      <c r="M524">
        <v>18.64</v>
      </c>
    </row>
    <row r="525" spans="1:13" ht="25.5">
      <c r="A525" s="637" t="s">
        <v>1523</v>
      </c>
      <c r="B525" s="638">
        <v>88264</v>
      </c>
      <c r="C525" s="637" t="s">
        <v>116</v>
      </c>
      <c r="D525" s="637" t="s">
        <v>1738</v>
      </c>
      <c r="E525" s="1059" t="s">
        <v>1737</v>
      </c>
      <c r="F525" s="1056"/>
      <c r="G525" s="639" t="s">
        <v>1522</v>
      </c>
      <c r="H525" s="640">
        <v>0.53349999999999997</v>
      </c>
      <c r="I525" s="641">
        <f t="shared" si="96"/>
        <v>20.534514179999999</v>
      </c>
      <c r="J525" s="658">
        <f t="shared" si="95"/>
        <v>10.955163315029999</v>
      </c>
      <c r="M525">
        <v>23.61</v>
      </c>
    </row>
    <row r="526" spans="1:13" ht="25.5">
      <c r="A526" s="642" t="s">
        <v>1526</v>
      </c>
      <c r="B526" s="643">
        <v>13395</v>
      </c>
      <c r="C526" s="642" t="s">
        <v>116</v>
      </c>
      <c r="D526" s="642" t="s">
        <v>1751</v>
      </c>
      <c r="E526" s="1060" t="s">
        <v>1602</v>
      </c>
      <c r="F526" s="1056"/>
      <c r="G526" s="644" t="s">
        <v>141</v>
      </c>
      <c r="H526" s="645">
        <v>1</v>
      </c>
      <c r="I526" s="646">
        <f t="shared" si="96"/>
        <v>401.20144202</v>
      </c>
      <c r="J526" s="646">
        <f t="shared" si="95"/>
        <v>401.20144202</v>
      </c>
      <c r="M526">
        <v>461.29</v>
      </c>
    </row>
    <row r="527" spans="1:13" ht="25.5">
      <c r="A527" s="648"/>
      <c r="B527" s="648"/>
      <c r="C527" s="648"/>
      <c r="D527" s="648"/>
      <c r="E527" s="651" t="s">
        <v>1541</v>
      </c>
      <c r="F527" s="652"/>
      <c r="G527" s="648" t="s">
        <v>1542</v>
      </c>
      <c r="H527" s="649">
        <v>0</v>
      </c>
      <c r="I527" s="648" t="s">
        <v>1543</v>
      </c>
      <c r="J527" s="649"/>
      <c r="M527" t="s">
        <v>1543</v>
      </c>
    </row>
    <row r="528" spans="1:13">
      <c r="A528" s="648"/>
      <c r="B528" s="648"/>
      <c r="C528" s="648"/>
      <c r="D528" s="648"/>
      <c r="E528" s="648" t="s">
        <v>1544</v>
      </c>
      <c r="F528" s="649">
        <v>0</v>
      </c>
      <c r="G528" s="648"/>
      <c r="H528" s="1057" t="s">
        <v>1545</v>
      </c>
      <c r="I528" s="1058"/>
      <c r="J528" s="649">
        <f>J522</f>
        <v>428.05195789674201</v>
      </c>
    </row>
    <row r="529" spans="1:13">
      <c r="A529" s="651"/>
      <c r="B529" s="651"/>
      <c r="C529" s="651"/>
      <c r="D529" s="651"/>
      <c r="E529" s="651"/>
      <c r="F529" s="652"/>
      <c r="G529" s="651"/>
      <c r="H529" s="651"/>
      <c r="I529" s="651"/>
      <c r="J529" s="652"/>
    </row>
    <row r="530" spans="1:13">
      <c r="A530" s="655"/>
      <c r="B530" s="655"/>
      <c r="C530" s="655"/>
      <c r="D530" s="655"/>
      <c r="E530" s="655"/>
      <c r="F530" s="655"/>
      <c r="G530" s="655"/>
      <c r="H530" s="655"/>
      <c r="I530" s="655"/>
      <c r="J530" s="655"/>
    </row>
    <row r="531" spans="1:13" ht="16.5">
      <c r="A531" s="666" t="s">
        <v>1345</v>
      </c>
      <c r="B531" s="630" t="s">
        <v>1510</v>
      </c>
      <c r="C531" s="629" t="s">
        <v>1511</v>
      </c>
      <c r="D531" s="629" t="s">
        <v>1512</v>
      </c>
      <c r="E531" s="1055" t="s">
        <v>1513</v>
      </c>
      <c r="F531" s="1056"/>
      <c r="G531" s="631" t="s">
        <v>1514</v>
      </c>
      <c r="H531" s="630" t="s">
        <v>1515</v>
      </c>
      <c r="I531" s="630" t="s">
        <v>1516</v>
      </c>
      <c r="J531" s="630" t="s">
        <v>1517</v>
      </c>
      <c r="M531" t="s">
        <v>1516</v>
      </c>
    </row>
    <row r="532" spans="1:13" ht="38.25">
      <c r="A532" s="632" t="s">
        <v>1518</v>
      </c>
      <c r="B532" s="633">
        <v>101512</v>
      </c>
      <c r="C532" s="632" t="s">
        <v>116</v>
      </c>
      <c r="D532" s="632" t="s">
        <v>1346</v>
      </c>
      <c r="E532" s="1061" t="s">
        <v>1713</v>
      </c>
      <c r="F532" s="1056"/>
      <c r="G532" s="634" t="s">
        <v>1347</v>
      </c>
      <c r="H532" s="635">
        <v>1</v>
      </c>
      <c r="I532" s="636">
        <f>SUM(J533:J554)</f>
        <v>1940.2546781021804</v>
      </c>
      <c r="J532" s="636">
        <f t="shared" ref="J532:J554" si="97">H532*I532</f>
        <v>1940.2546781021804</v>
      </c>
      <c r="M532">
        <v>2230.8496099999993</v>
      </c>
    </row>
    <row r="533" spans="1:13" ht="38.25">
      <c r="A533" s="637" t="s">
        <v>1523</v>
      </c>
      <c r="B533" s="638">
        <v>87367</v>
      </c>
      <c r="C533" s="637" t="s">
        <v>116</v>
      </c>
      <c r="D533" s="637" t="s">
        <v>1749</v>
      </c>
      <c r="E533" s="1059" t="s">
        <v>1737</v>
      </c>
      <c r="F533" s="1056"/>
      <c r="G533" s="639" t="s">
        <v>1599</v>
      </c>
      <c r="H533" s="640">
        <v>1.9400000000000001E-2</v>
      </c>
      <c r="I533" s="641">
        <f t="shared" ref="I533:I554" si="98">M533-M533*$M$2</f>
        <v>540.76829887999997</v>
      </c>
      <c r="J533" s="658">
        <f t="shared" si="97"/>
        <v>10.490904998272001</v>
      </c>
      <c r="M533">
        <v>621.76</v>
      </c>
    </row>
    <row r="534" spans="1:13" ht="25.5">
      <c r="A534" s="637" t="s">
        <v>1523</v>
      </c>
      <c r="B534" s="638">
        <v>88247</v>
      </c>
      <c r="C534" s="637" t="s">
        <v>116</v>
      </c>
      <c r="D534" s="637" t="s">
        <v>1750</v>
      </c>
      <c r="E534" s="1059" t="s">
        <v>1737</v>
      </c>
      <c r="F534" s="1056"/>
      <c r="G534" s="639" t="s">
        <v>1522</v>
      </c>
      <c r="H534" s="640">
        <v>0.32329999999999998</v>
      </c>
      <c r="I534" s="641">
        <f t="shared" si="98"/>
        <v>16.21191632</v>
      </c>
      <c r="J534" s="658">
        <f t="shared" si="97"/>
        <v>5.2413125462559993</v>
      </c>
      <c r="M534">
        <v>18.64</v>
      </c>
    </row>
    <row r="535" spans="1:13" ht="25.5">
      <c r="A535" s="637" t="s">
        <v>1523</v>
      </c>
      <c r="B535" s="638">
        <v>88264</v>
      </c>
      <c r="C535" s="637" t="s">
        <v>116</v>
      </c>
      <c r="D535" s="637" t="s">
        <v>1738</v>
      </c>
      <c r="E535" s="1059" t="s">
        <v>1737</v>
      </c>
      <c r="F535" s="1056"/>
      <c r="G535" s="639" t="s">
        <v>1522</v>
      </c>
      <c r="H535" s="640">
        <v>2.9102000000000001</v>
      </c>
      <c r="I535" s="641">
        <f t="shared" si="98"/>
        <v>20.534514179999999</v>
      </c>
      <c r="J535" s="658">
        <f t="shared" si="97"/>
        <v>59.759543166636</v>
      </c>
      <c r="M535">
        <v>23.61</v>
      </c>
    </row>
    <row r="536" spans="1:13" ht="25.5">
      <c r="A536" s="637" t="s">
        <v>1523</v>
      </c>
      <c r="B536" s="638">
        <v>91873</v>
      </c>
      <c r="C536" s="637" t="s">
        <v>116</v>
      </c>
      <c r="D536" s="637" t="s">
        <v>1337</v>
      </c>
      <c r="E536" s="1059" t="s">
        <v>1713</v>
      </c>
      <c r="F536" s="1056"/>
      <c r="G536" s="639" t="s">
        <v>1645</v>
      </c>
      <c r="H536" s="640">
        <v>6.05</v>
      </c>
      <c r="I536" s="641">
        <f t="shared" si="98"/>
        <v>17.15993074</v>
      </c>
      <c r="J536" s="658">
        <f t="shared" si="97"/>
        <v>103.81758097699999</v>
      </c>
      <c r="M536">
        <v>19.73</v>
      </c>
    </row>
    <row r="537" spans="1:13" ht="25.5">
      <c r="A537" s="637" t="s">
        <v>1523</v>
      </c>
      <c r="B537" s="638">
        <v>91886</v>
      </c>
      <c r="C537" s="637" t="s">
        <v>116</v>
      </c>
      <c r="D537" s="637" t="s">
        <v>1752</v>
      </c>
      <c r="E537" s="1059" t="s">
        <v>1713</v>
      </c>
      <c r="F537" s="1056"/>
      <c r="G537" s="639" t="s">
        <v>1753</v>
      </c>
      <c r="H537" s="640">
        <v>1</v>
      </c>
      <c r="I537" s="641">
        <f t="shared" si="98"/>
        <v>10.22811888</v>
      </c>
      <c r="J537" s="658">
        <f t="shared" si="97"/>
        <v>10.22811888</v>
      </c>
      <c r="M537">
        <v>11.76</v>
      </c>
    </row>
    <row r="538" spans="1:13" ht="38.25">
      <c r="A538" s="637" t="s">
        <v>1523</v>
      </c>
      <c r="B538" s="638">
        <v>91920</v>
      </c>
      <c r="C538" s="637" t="s">
        <v>116</v>
      </c>
      <c r="D538" s="637" t="s">
        <v>1754</v>
      </c>
      <c r="E538" s="1059" t="s">
        <v>1713</v>
      </c>
      <c r="F538" s="1056"/>
      <c r="G538" s="639" t="s">
        <v>1753</v>
      </c>
      <c r="H538" s="640">
        <v>1</v>
      </c>
      <c r="I538" s="641">
        <f t="shared" si="98"/>
        <v>15.716165660000001</v>
      </c>
      <c r="J538" s="658">
        <f t="shared" si="97"/>
        <v>15.716165660000001</v>
      </c>
      <c r="M538">
        <v>18.07</v>
      </c>
    </row>
    <row r="539" spans="1:13" ht="38.25">
      <c r="A539" s="637" t="s">
        <v>1523</v>
      </c>
      <c r="B539" s="638">
        <v>91922</v>
      </c>
      <c r="C539" s="637" t="s">
        <v>116</v>
      </c>
      <c r="D539" s="637" t="s">
        <v>1755</v>
      </c>
      <c r="E539" s="1059" t="s">
        <v>1713</v>
      </c>
      <c r="F539" s="1056"/>
      <c r="G539" s="639" t="s">
        <v>1753</v>
      </c>
      <c r="H539" s="640">
        <v>1</v>
      </c>
      <c r="I539" s="641">
        <f t="shared" si="98"/>
        <v>16.77724602</v>
      </c>
      <c r="J539" s="658">
        <f t="shared" si="97"/>
        <v>16.77724602</v>
      </c>
      <c r="M539">
        <v>19.29</v>
      </c>
    </row>
    <row r="540" spans="1:13" ht="38.25">
      <c r="A540" s="637" t="s">
        <v>1523</v>
      </c>
      <c r="B540" s="638">
        <v>92986</v>
      </c>
      <c r="C540" s="637" t="s">
        <v>116</v>
      </c>
      <c r="D540" s="637" t="s">
        <v>1352</v>
      </c>
      <c r="E540" s="1059" t="s">
        <v>1713</v>
      </c>
      <c r="F540" s="1056"/>
      <c r="G540" s="639" t="s">
        <v>1645</v>
      </c>
      <c r="H540" s="640">
        <v>22.2</v>
      </c>
      <c r="I540" s="641">
        <f t="shared" si="98"/>
        <v>31.614976300000002</v>
      </c>
      <c r="J540" s="658">
        <f t="shared" si="97"/>
        <v>701.85247386000003</v>
      </c>
      <c r="M540">
        <v>36.35</v>
      </c>
    </row>
    <row r="541" spans="1:13" ht="25.5">
      <c r="A541" s="637" t="s">
        <v>1523</v>
      </c>
      <c r="B541" s="638">
        <v>93673</v>
      </c>
      <c r="C541" s="637" t="s">
        <v>116</v>
      </c>
      <c r="D541" s="637" t="s">
        <v>1756</v>
      </c>
      <c r="E541" s="1059" t="s">
        <v>1713</v>
      </c>
      <c r="F541" s="1056"/>
      <c r="G541" s="639" t="s">
        <v>1753</v>
      </c>
      <c r="H541" s="640">
        <v>1</v>
      </c>
      <c r="I541" s="641">
        <f t="shared" si="98"/>
        <v>78.111169779999997</v>
      </c>
      <c r="J541" s="658">
        <f t="shared" si="97"/>
        <v>78.111169779999997</v>
      </c>
      <c r="M541">
        <v>89.81</v>
      </c>
    </row>
    <row r="542" spans="1:13" ht="25.5">
      <c r="A542" s="637" t="s">
        <v>1523</v>
      </c>
      <c r="B542" s="638">
        <v>96977</v>
      </c>
      <c r="C542" s="637" t="s">
        <v>116</v>
      </c>
      <c r="D542" s="637" t="s">
        <v>1757</v>
      </c>
      <c r="E542" s="1059" t="s">
        <v>1713</v>
      </c>
      <c r="F542" s="1056"/>
      <c r="G542" s="639" t="s">
        <v>1645</v>
      </c>
      <c r="H542" s="640">
        <v>1.95</v>
      </c>
      <c r="I542" s="641">
        <f t="shared" si="98"/>
        <v>50.166487840000002</v>
      </c>
      <c r="J542" s="658">
        <f t="shared" si="97"/>
        <v>97.824651287999998</v>
      </c>
      <c r="M542">
        <v>57.68</v>
      </c>
    </row>
    <row r="543" spans="1:13" ht="25.5">
      <c r="A543" s="637" t="s">
        <v>1523</v>
      </c>
      <c r="B543" s="638">
        <v>96986</v>
      </c>
      <c r="C543" s="637" t="s">
        <v>116</v>
      </c>
      <c r="D543" s="637" t="s">
        <v>1758</v>
      </c>
      <c r="E543" s="1059" t="s">
        <v>1713</v>
      </c>
      <c r="F543" s="1056"/>
      <c r="G543" s="639" t="s">
        <v>1753</v>
      </c>
      <c r="H543" s="640">
        <v>1</v>
      </c>
      <c r="I543" s="641">
        <f t="shared" si="98"/>
        <v>106.46462858</v>
      </c>
      <c r="J543" s="658">
        <f t="shared" si="97"/>
        <v>106.46462858</v>
      </c>
      <c r="M543">
        <v>122.41</v>
      </c>
    </row>
    <row r="544" spans="1:13" ht="38.25">
      <c r="A544" s="637" t="s">
        <v>1523</v>
      </c>
      <c r="B544" s="638">
        <v>100578</v>
      </c>
      <c r="C544" s="637" t="s">
        <v>116</v>
      </c>
      <c r="D544" s="637" t="s">
        <v>1759</v>
      </c>
      <c r="E544" s="1059" t="s">
        <v>1713</v>
      </c>
      <c r="F544" s="1056"/>
      <c r="G544" s="639" t="s">
        <v>1753</v>
      </c>
      <c r="H544" s="640">
        <v>1</v>
      </c>
      <c r="I544" s="641">
        <f t="shared" si="98"/>
        <v>399.08797867999999</v>
      </c>
      <c r="J544" s="658">
        <f t="shared" si="97"/>
        <v>399.08797867999999</v>
      </c>
      <c r="M544">
        <v>458.86</v>
      </c>
    </row>
    <row r="545" spans="1:13" ht="25.5">
      <c r="A545" s="642" t="s">
        <v>1526</v>
      </c>
      <c r="B545" s="643">
        <v>1062</v>
      </c>
      <c r="C545" s="642" t="s">
        <v>116</v>
      </c>
      <c r="D545" s="642" t="s">
        <v>1760</v>
      </c>
      <c r="E545" s="1060" t="s">
        <v>1602</v>
      </c>
      <c r="F545" s="1056"/>
      <c r="G545" s="644" t="s">
        <v>1753</v>
      </c>
      <c r="H545" s="645">
        <v>1</v>
      </c>
      <c r="I545" s="646">
        <f t="shared" si="98"/>
        <v>214.22516678</v>
      </c>
      <c r="J545" s="646">
        <f t="shared" si="97"/>
        <v>214.22516678</v>
      </c>
      <c r="M545">
        <v>246.31</v>
      </c>
    </row>
    <row r="546" spans="1:13" ht="25.5">
      <c r="A546" s="642" t="s">
        <v>1526</v>
      </c>
      <c r="B546" s="643">
        <v>1094</v>
      </c>
      <c r="C546" s="642" t="s">
        <v>116</v>
      </c>
      <c r="D546" s="642" t="s">
        <v>1761</v>
      </c>
      <c r="E546" s="1060" t="s">
        <v>1602</v>
      </c>
      <c r="F546" s="1056"/>
      <c r="G546" s="644" t="s">
        <v>1753</v>
      </c>
      <c r="H546" s="645">
        <v>1</v>
      </c>
      <c r="I546" s="646">
        <f t="shared" si="98"/>
        <v>21.421646939999999</v>
      </c>
      <c r="J546" s="646">
        <f t="shared" si="97"/>
        <v>21.421646939999999</v>
      </c>
      <c r="M546">
        <v>24.63</v>
      </c>
    </row>
    <row r="547" spans="1:13" ht="25.5">
      <c r="A547" s="642" t="s">
        <v>1526</v>
      </c>
      <c r="B547" s="643">
        <v>3398</v>
      </c>
      <c r="C547" s="642" t="s">
        <v>116</v>
      </c>
      <c r="D547" s="642" t="s">
        <v>1762</v>
      </c>
      <c r="E547" s="1060" t="s">
        <v>1602</v>
      </c>
      <c r="F547" s="1056"/>
      <c r="G547" s="644" t="s">
        <v>1753</v>
      </c>
      <c r="H547" s="645">
        <v>1</v>
      </c>
      <c r="I547" s="646">
        <f t="shared" si="98"/>
        <v>4.0007947999999995</v>
      </c>
      <c r="J547" s="646">
        <f t="shared" si="97"/>
        <v>4.0007947999999995</v>
      </c>
      <c r="M547">
        <v>4.5999999999999996</v>
      </c>
    </row>
    <row r="548" spans="1:13" ht="25.5">
      <c r="A548" s="642" t="s">
        <v>1526</v>
      </c>
      <c r="B548" s="643">
        <v>4346</v>
      </c>
      <c r="C548" s="642" t="s">
        <v>116</v>
      </c>
      <c r="D548" s="642" t="s">
        <v>1763</v>
      </c>
      <c r="E548" s="1060" t="s">
        <v>1602</v>
      </c>
      <c r="F548" s="1056"/>
      <c r="G548" s="644" t="s">
        <v>1753</v>
      </c>
      <c r="H548" s="645">
        <v>3</v>
      </c>
      <c r="I548" s="646">
        <f t="shared" si="98"/>
        <v>9.8976184400000005</v>
      </c>
      <c r="J548" s="646">
        <f t="shared" si="97"/>
        <v>29.69285532</v>
      </c>
      <c r="M548">
        <v>11.38</v>
      </c>
    </row>
    <row r="549" spans="1:13" ht="25.5">
      <c r="A549" s="642" t="s">
        <v>1526</v>
      </c>
      <c r="B549" s="643">
        <v>11267</v>
      </c>
      <c r="C549" s="642" t="s">
        <v>116</v>
      </c>
      <c r="D549" s="642" t="s">
        <v>1764</v>
      </c>
      <c r="E549" s="1060" t="s">
        <v>1602</v>
      </c>
      <c r="F549" s="1056"/>
      <c r="G549" s="644" t="s">
        <v>1753</v>
      </c>
      <c r="H549" s="645">
        <v>2</v>
      </c>
      <c r="I549" s="646">
        <f t="shared" si="98"/>
        <v>1.3567912800000002</v>
      </c>
      <c r="J549" s="646">
        <f t="shared" si="97"/>
        <v>2.7135825600000003</v>
      </c>
      <c r="M549">
        <v>1.56</v>
      </c>
    </row>
    <row r="550" spans="1:13" ht="25.5">
      <c r="A550" s="642" t="s">
        <v>1526</v>
      </c>
      <c r="B550" s="643">
        <v>11864</v>
      </c>
      <c r="C550" s="642" t="s">
        <v>116</v>
      </c>
      <c r="D550" s="642" t="s">
        <v>1765</v>
      </c>
      <c r="E550" s="1060" t="s">
        <v>1602</v>
      </c>
      <c r="F550" s="1056"/>
      <c r="G550" s="644" t="s">
        <v>1753</v>
      </c>
      <c r="H550" s="645">
        <v>1</v>
      </c>
      <c r="I550" s="646">
        <f t="shared" si="98"/>
        <v>29.005762300000001</v>
      </c>
      <c r="J550" s="646">
        <f t="shared" si="97"/>
        <v>29.005762300000001</v>
      </c>
      <c r="M550">
        <v>33.35</v>
      </c>
    </row>
    <row r="551" spans="1:13" ht="25.5">
      <c r="A551" s="642" t="s">
        <v>1526</v>
      </c>
      <c r="B551" s="643">
        <v>14153</v>
      </c>
      <c r="C551" s="642" t="s">
        <v>116</v>
      </c>
      <c r="D551" s="642" t="s">
        <v>1766</v>
      </c>
      <c r="E551" s="1060" t="s">
        <v>1602</v>
      </c>
      <c r="F551" s="1056"/>
      <c r="G551" s="644" t="s">
        <v>1753</v>
      </c>
      <c r="H551" s="645">
        <v>0.06</v>
      </c>
      <c r="I551" s="646">
        <f t="shared" si="98"/>
        <v>46.357035400000001</v>
      </c>
      <c r="J551" s="646">
        <f t="shared" si="97"/>
        <v>2.7814221240000001</v>
      </c>
      <c r="M551">
        <v>53.3</v>
      </c>
    </row>
    <row r="552" spans="1:13" ht="25.5">
      <c r="A552" s="642" t="s">
        <v>1526</v>
      </c>
      <c r="B552" s="643">
        <v>34643</v>
      </c>
      <c r="C552" s="642" t="s">
        <v>116</v>
      </c>
      <c r="D552" s="642" t="s">
        <v>1767</v>
      </c>
      <c r="E552" s="1060" t="s">
        <v>1602</v>
      </c>
      <c r="F552" s="1056"/>
      <c r="G552" s="644" t="s">
        <v>1753</v>
      </c>
      <c r="H552" s="645">
        <v>1</v>
      </c>
      <c r="I552" s="646">
        <f t="shared" si="98"/>
        <v>29.997263620000002</v>
      </c>
      <c r="J552" s="646">
        <f t="shared" si="97"/>
        <v>29.997263620000002</v>
      </c>
      <c r="M552">
        <v>34.49</v>
      </c>
    </row>
    <row r="553" spans="1:13">
      <c r="A553" s="642" t="s">
        <v>1526</v>
      </c>
      <c r="B553" s="643">
        <v>39996</v>
      </c>
      <c r="C553" s="642" t="s">
        <v>116</v>
      </c>
      <c r="D553" s="642" t="s">
        <v>1768</v>
      </c>
      <c r="E553" s="1060" t="s">
        <v>1602</v>
      </c>
      <c r="F553" s="1056"/>
      <c r="G553" s="644" t="s">
        <v>1645</v>
      </c>
      <c r="H553" s="645">
        <v>0.16639999999999999</v>
      </c>
      <c r="I553" s="646">
        <f t="shared" si="98"/>
        <v>2.72227994</v>
      </c>
      <c r="J553" s="646">
        <f t="shared" si="97"/>
        <v>0.45298738201599997</v>
      </c>
      <c r="M553">
        <v>3.13</v>
      </c>
    </row>
    <row r="554" spans="1:13">
      <c r="A554" s="642" t="s">
        <v>1526</v>
      </c>
      <c r="B554" s="643">
        <v>39997</v>
      </c>
      <c r="C554" s="642" t="s">
        <v>116</v>
      </c>
      <c r="D554" s="642" t="s">
        <v>1769</v>
      </c>
      <c r="E554" s="1060" t="s">
        <v>1602</v>
      </c>
      <c r="F554" s="1056"/>
      <c r="G554" s="644" t="s">
        <v>1753</v>
      </c>
      <c r="H554" s="645">
        <v>2</v>
      </c>
      <c r="I554" s="646">
        <f t="shared" si="98"/>
        <v>0.29571092000000004</v>
      </c>
      <c r="J554" s="646">
        <f t="shared" si="97"/>
        <v>0.59142184000000009</v>
      </c>
      <c r="M554">
        <v>0.34</v>
      </c>
    </row>
    <row r="555" spans="1:13" ht="25.5">
      <c r="A555" s="648"/>
      <c r="B555" s="648"/>
      <c r="C555" s="648"/>
      <c r="D555" s="648"/>
      <c r="E555" s="651" t="s">
        <v>1541</v>
      </c>
      <c r="F555" s="652"/>
      <c r="G555" s="648" t="s">
        <v>1542</v>
      </c>
      <c r="H555" s="649">
        <v>0</v>
      </c>
      <c r="I555" s="648" t="s">
        <v>1543</v>
      </c>
      <c r="J555" s="649"/>
      <c r="M555" t="s">
        <v>1543</v>
      </c>
    </row>
    <row r="556" spans="1:13">
      <c r="A556" s="648"/>
      <c r="B556" s="648"/>
      <c r="C556" s="648"/>
      <c r="D556" s="648"/>
      <c r="E556" s="648" t="s">
        <v>1544</v>
      </c>
      <c r="F556" s="649">
        <v>0</v>
      </c>
      <c r="G556" s="648"/>
      <c r="H556" s="1057" t="s">
        <v>1545</v>
      </c>
      <c r="I556" s="1058"/>
      <c r="J556" s="649">
        <f>J532</f>
        <v>1940.2546781021804</v>
      </c>
    </row>
    <row r="557" spans="1:13">
      <c r="A557" s="651"/>
      <c r="B557" s="651"/>
      <c r="C557" s="651"/>
      <c r="D557" s="651"/>
      <c r="E557" s="651"/>
      <c r="F557" s="652"/>
      <c r="G557" s="651"/>
      <c r="H557" s="651"/>
      <c r="I557" s="651"/>
      <c r="J557" s="652"/>
    </row>
    <row r="558" spans="1:13" ht="16.5">
      <c r="A558" s="666" t="s">
        <v>1353</v>
      </c>
      <c r="B558" s="630" t="s">
        <v>1510</v>
      </c>
      <c r="C558" s="629" t="s">
        <v>1511</v>
      </c>
      <c r="D558" s="629" t="s">
        <v>1512</v>
      </c>
      <c r="E558" s="1055" t="s">
        <v>1513</v>
      </c>
      <c r="F558" s="1056"/>
      <c r="G558" s="631" t="s">
        <v>1514</v>
      </c>
      <c r="H558" s="630" t="s">
        <v>1515</v>
      </c>
      <c r="I558" s="630" t="s">
        <v>1516</v>
      </c>
      <c r="J558" s="630" t="s">
        <v>1517</v>
      </c>
      <c r="M558" t="s">
        <v>1516</v>
      </c>
    </row>
    <row r="559" spans="1:13" ht="25.5">
      <c r="A559" s="632" t="s">
        <v>1518</v>
      </c>
      <c r="B559" s="633">
        <v>101893</v>
      </c>
      <c r="C559" s="632" t="s">
        <v>116</v>
      </c>
      <c r="D559" s="632" t="s">
        <v>1354</v>
      </c>
      <c r="E559" s="1061" t="s">
        <v>1713</v>
      </c>
      <c r="F559" s="1056"/>
      <c r="G559" s="634" t="s">
        <v>141</v>
      </c>
      <c r="H559" s="635">
        <v>1</v>
      </c>
      <c r="I559" s="636">
        <f>SUM(J560:J563)</f>
        <v>126.68755912150002</v>
      </c>
      <c r="J559" s="636">
        <f t="shared" ref="J559:J563" si="99">H559*I559</f>
        <v>126.68755912150002</v>
      </c>
      <c r="M559">
        <v>145.66174999999998</v>
      </c>
    </row>
    <row r="560" spans="1:13" ht="25.5">
      <c r="A560" s="637" t="s">
        <v>1523</v>
      </c>
      <c r="B560" s="638">
        <v>88247</v>
      </c>
      <c r="C560" s="637" t="s">
        <v>116</v>
      </c>
      <c r="D560" s="637" t="s">
        <v>1750</v>
      </c>
      <c r="E560" s="1059" t="s">
        <v>1737</v>
      </c>
      <c r="F560" s="1056"/>
      <c r="G560" s="639" t="s">
        <v>1522</v>
      </c>
      <c r="H560" s="640">
        <v>0.78300000000000003</v>
      </c>
      <c r="I560" s="641">
        <f t="shared" ref="I560:I563" si="100">M560-M560*$M$2</f>
        <v>16.21191632</v>
      </c>
      <c r="J560" s="658">
        <f t="shared" si="99"/>
        <v>12.69393047856</v>
      </c>
      <c r="M560">
        <v>18.64</v>
      </c>
    </row>
    <row r="561" spans="1:13" ht="25.5">
      <c r="A561" s="637" t="s">
        <v>1523</v>
      </c>
      <c r="B561" s="638">
        <v>88264</v>
      </c>
      <c r="C561" s="637" t="s">
        <v>116</v>
      </c>
      <c r="D561" s="637" t="s">
        <v>1738</v>
      </c>
      <c r="E561" s="1059" t="s">
        <v>1737</v>
      </c>
      <c r="F561" s="1056"/>
      <c r="G561" s="639" t="s">
        <v>1522</v>
      </c>
      <c r="H561" s="640">
        <v>0.78300000000000003</v>
      </c>
      <c r="I561" s="641">
        <f t="shared" si="100"/>
        <v>20.534514179999999</v>
      </c>
      <c r="J561" s="658">
        <f t="shared" si="99"/>
        <v>16.07852460294</v>
      </c>
      <c r="M561">
        <v>23.61</v>
      </c>
    </row>
    <row r="562" spans="1:13" ht="25.5">
      <c r="A562" s="642" t="s">
        <v>1526</v>
      </c>
      <c r="B562" s="643">
        <v>1576</v>
      </c>
      <c r="C562" s="642" t="s">
        <v>116</v>
      </c>
      <c r="D562" s="642" t="s">
        <v>1770</v>
      </c>
      <c r="E562" s="1060" t="s">
        <v>1602</v>
      </c>
      <c r="F562" s="1056"/>
      <c r="G562" s="644" t="s">
        <v>141</v>
      </c>
      <c r="H562" s="645">
        <v>3</v>
      </c>
      <c r="I562" s="646">
        <f t="shared" si="100"/>
        <v>2.4787533000000002</v>
      </c>
      <c r="J562" s="646">
        <f t="shared" si="99"/>
        <v>7.4362599000000005</v>
      </c>
      <c r="M562">
        <v>2.85</v>
      </c>
    </row>
    <row r="563" spans="1:13">
      <c r="A563" s="642" t="s">
        <v>1526</v>
      </c>
      <c r="B563" s="643">
        <v>2392</v>
      </c>
      <c r="C563" s="642" t="s">
        <v>116</v>
      </c>
      <c r="D563" s="642" t="s">
        <v>1771</v>
      </c>
      <c r="E563" s="1060" t="s">
        <v>1602</v>
      </c>
      <c r="F563" s="1056"/>
      <c r="G563" s="644" t="s">
        <v>141</v>
      </c>
      <c r="H563" s="645">
        <v>1</v>
      </c>
      <c r="I563" s="646">
        <f t="shared" si="100"/>
        <v>90.478844140000007</v>
      </c>
      <c r="J563" s="646">
        <f t="shared" si="99"/>
        <v>90.478844140000007</v>
      </c>
      <c r="M563">
        <v>104.03</v>
      </c>
    </row>
    <row r="564" spans="1:13" ht="25.5">
      <c r="A564" s="648"/>
      <c r="B564" s="648"/>
      <c r="C564" s="648"/>
      <c r="D564" s="648"/>
      <c r="E564" s="651" t="s">
        <v>1541</v>
      </c>
      <c r="F564" s="652"/>
      <c r="G564" s="648" t="s">
        <v>1542</v>
      </c>
      <c r="H564" s="649">
        <v>0</v>
      </c>
      <c r="I564" s="648" t="s">
        <v>1543</v>
      </c>
      <c r="J564" s="649"/>
      <c r="M564" t="s">
        <v>1543</v>
      </c>
    </row>
    <row r="565" spans="1:13">
      <c r="A565" s="648"/>
      <c r="B565" s="648"/>
      <c r="C565" s="648"/>
      <c r="D565" s="648"/>
      <c r="E565" s="648" t="s">
        <v>1544</v>
      </c>
      <c r="F565" s="649">
        <v>0</v>
      </c>
      <c r="G565" s="648"/>
      <c r="H565" s="1057" t="s">
        <v>1545</v>
      </c>
      <c r="I565" s="1058"/>
      <c r="J565" s="649">
        <f>J559</f>
        <v>126.68755912150002</v>
      </c>
    </row>
    <row r="566" spans="1:13">
      <c r="A566" s="651"/>
      <c r="B566" s="651"/>
      <c r="C566" s="651"/>
      <c r="D566" s="651"/>
      <c r="E566" s="651"/>
      <c r="F566" s="652"/>
      <c r="G566" s="651"/>
      <c r="H566" s="651"/>
      <c r="I566" s="651"/>
      <c r="J566" s="652"/>
    </row>
    <row r="567" spans="1:13">
      <c r="A567" s="657"/>
      <c r="B567" s="657"/>
      <c r="C567" s="657"/>
      <c r="D567" s="657"/>
      <c r="E567" s="657"/>
      <c r="F567" s="657"/>
      <c r="G567" s="657"/>
      <c r="H567" s="657"/>
      <c r="I567" s="657"/>
      <c r="J567" s="657"/>
    </row>
    <row r="568" spans="1:13" ht="16.5">
      <c r="A568" s="666" t="s">
        <v>1355</v>
      </c>
      <c r="B568" s="630" t="s">
        <v>1510</v>
      </c>
      <c r="C568" s="629" t="s">
        <v>1511</v>
      </c>
      <c r="D568" s="629" t="s">
        <v>1512</v>
      </c>
      <c r="E568" s="1055" t="s">
        <v>1513</v>
      </c>
      <c r="F568" s="1056"/>
      <c r="G568" s="631" t="s">
        <v>1514</v>
      </c>
      <c r="H568" s="630" t="s">
        <v>1515</v>
      </c>
      <c r="I568" s="630" t="s">
        <v>1516</v>
      </c>
      <c r="J568" s="630" t="s">
        <v>1517</v>
      </c>
      <c r="M568" t="s">
        <v>1516</v>
      </c>
    </row>
    <row r="569" spans="1:13" ht="25.5">
      <c r="A569" s="632" t="s">
        <v>1518</v>
      </c>
      <c r="B569" s="633">
        <v>101895</v>
      </c>
      <c r="C569" s="632" t="s">
        <v>116</v>
      </c>
      <c r="D569" s="632" t="s">
        <v>1356</v>
      </c>
      <c r="E569" s="1061" t="s">
        <v>1713</v>
      </c>
      <c r="F569" s="1056"/>
      <c r="G569" s="634" t="s">
        <v>164</v>
      </c>
      <c r="H569" s="635">
        <v>1</v>
      </c>
      <c r="I569" s="636">
        <f>SUM(J570:J573)</f>
        <v>346.15154925760004</v>
      </c>
      <c r="J569" s="636">
        <f t="shared" ref="J569:J573" si="101">H569*I569</f>
        <v>346.15154925760004</v>
      </c>
      <c r="M569">
        <v>397.99520000000001</v>
      </c>
    </row>
    <row r="570" spans="1:13" ht="25.5">
      <c r="A570" s="637" t="s">
        <v>1523</v>
      </c>
      <c r="B570" s="638">
        <v>88247</v>
      </c>
      <c r="C570" s="637" t="s">
        <v>116</v>
      </c>
      <c r="D570" s="637" t="s">
        <v>1750</v>
      </c>
      <c r="E570" s="1059" t="s">
        <v>1737</v>
      </c>
      <c r="F570" s="1056"/>
      <c r="G570" s="639" t="s">
        <v>1522</v>
      </c>
      <c r="H570" s="640">
        <v>1.3231999999999999</v>
      </c>
      <c r="I570" s="641">
        <f t="shared" ref="I570:I573" si="102">M570-M570*$M$2</f>
        <v>16.21191632</v>
      </c>
      <c r="J570" s="658">
        <f t="shared" si="101"/>
        <v>21.451607674624</v>
      </c>
      <c r="M570">
        <v>18.64</v>
      </c>
    </row>
    <row r="571" spans="1:13" ht="25.5">
      <c r="A571" s="637" t="s">
        <v>1523</v>
      </c>
      <c r="B571" s="638">
        <v>88264</v>
      </c>
      <c r="C571" s="637" t="s">
        <v>116</v>
      </c>
      <c r="D571" s="637" t="s">
        <v>1738</v>
      </c>
      <c r="E571" s="1059" t="s">
        <v>1737</v>
      </c>
      <c r="F571" s="1056"/>
      <c r="G571" s="639" t="s">
        <v>1522</v>
      </c>
      <c r="H571" s="640">
        <v>1.3231999999999999</v>
      </c>
      <c r="I571" s="641">
        <f t="shared" si="102"/>
        <v>20.534514179999999</v>
      </c>
      <c r="J571" s="658">
        <f t="shared" si="101"/>
        <v>27.171269162975996</v>
      </c>
      <c r="M571">
        <v>23.61</v>
      </c>
    </row>
    <row r="572" spans="1:13" ht="25.5">
      <c r="A572" s="642" t="s">
        <v>1526</v>
      </c>
      <c r="B572" s="643">
        <v>1578</v>
      </c>
      <c r="C572" s="642" t="s">
        <v>116</v>
      </c>
      <c r="D572" s="642" t="s">
        <v>1772</v>
      </c>
      <c r="E572" s="1060" t="s">
        <v>1602</v>
      </c>
      <c r="F572" s="1056"/>
      <c r="G572" s="644" t="s">
        <v>141</v>
      </c>
      <c r="H572" s="645">
        <v>3</v>
      </c>
      <c r="I572" s="646">
        <f t="shared" si="102"/>
        <v>4.8531380400000002</v>
      </c>
      <c r="J572" s="646">
        <f t="shared" si="101"/>
        <v>14.55941412</v>
      </c>
      <c r="M572">
        <v>5.58</v>
      </c>
    </row>
    <row r="573" spans="1:13">
      <c r="A573" s="642" t="s">
        <v>1526</v>
      </c>
      <c r="B573" s="643">
        <v>2391</v>
      </c>
      <c r="C573" s="642" t="s">
        <v>116</v>
      </c>
      <c r="D573" s="642" t="s">
        <v>1773</v>
      </c>
      <c r="E573" s="1060" t="s">
        <v>1602</v>
      </c>
      <c r="F573" s="1056"/>
      <c r="G573" s="644" t="s">
        <v>141</v>
      </c>
      <c r="H573" s="645">
        <v>1</v>
      </c>
      <c r="I573" s="646">
        <f t="shared" si="102"/>
        <v>282.96925830000004</v>
      </c>
      <c r="J573" s="646">
        <f t="shared" si="101"/>
        <v>282.96925830000004</v>
      </c>
      <c r="M573">
        <v>325.35000000000002</v>
      </c>
    </row>
    <row r="574" spans="1:13" ht="25.5">
      <c r="A574" s="648"/>
      <c r="B574" s="648"/>
      <c r="C574" s="648"/>
      <c r="D574" s="648"/>
      <c r="E574" s="651" t="s">
        <v>1541</v>
      </c>
      <c r="F574" s="652"/>
      <c r="G574" s="648" t="s">
        <v>1542</v>
      </c>
      <c r="H574" s="649">
        <v>0</v>
      </c>
      <c r="I574" s="648" t="s">
        <v>1543</v>
      </c>
      <c r="J574" s="649"/>
      <c r="M574" t="s">
        <v>1543</v>
      </c>
    </row>
    <row r="575" spans="1:13">
      <c r="A575" s="648"/>
      <c r="B575" s="648"/>
      <c r="C575" s="648"/>
      <c r="D575" s="648"/>
      <c r="E575" s="648" t="s">
        <v>1544</v>
      </c>
      <c r="F575" s="649">
        <v>0</v>
      </c>
      <c r="G575" s="648"/>
      <c r="H575" s="1057" t="s">
        <v>1545</v>
      </c>
      <c r="I575" s="1058"/>
      <c r="J575" s="649">
        <f>J569</f>
        <v>346.15154925760004</v>
      </c>
    </row>
    <row r="576" spans="1:13">
      <c r="A576" s="651"/>
      <c r="B576" s="651"/>
      <c r="C576" s="651"/>
      <c r="D576" s="651"/>
      <c r="E576" s="651"/>
      <c r="F576" s="652"/>
      <c r="G576" s="651"/>
      <c r="H576" s="651"/>
      <c r="I576" s="651"/>
      <c r="J576" s="652"/>
    </row>
    <row r="577" spans="1:13">
      <c r="A577" s="657"/>
      <c r="B577" s="657"/>
      <c r="C577" s="657"/>
      <c r="D577" s="657"/>
      <c r="E577" s="657"/>
      <c r="F577" s="657"/>
      <c r="G577" s="657"/>
      <c r="H577" s="657"/>
      <c r="I577" s="657"/>
      <c r="J577" s="657"/>
    </row>
    <row r="578" spans="1:13">
      <c r="A578" s="657"/>
      <c r="B578" s="657"/>
      <c r="C578" s="657"/>
      <c r="D578" s="657"/>
      <c r="E578" s="657"/>
      <c r="F578" s="657"/>
      <c r="G578" s="657"/>
      <c r="H578" s="657"/>
      <c r="I578" s="657"/>
      <c r="J578" s="657"/>
    </row>
    <row r="579" spans="1:13">
      <c r="A579" s="657"/>
      <c r="B579" s="657"/>
      <c r="C579" s="657"/>
      <c r="D579" s="657"/>
      <c r="E579" s="657"/>
      <c r="F579" s="657"/>
      <c r="G579" s="657"/>
      <c r="H579" s="657"/>
      <c r="I579" s="657"/>
      <c r="J579" s="657"/>
    </row>
    <row r="580" spans="1:13">
      <c r="A580" s="657"/>
      <c r="B580" s="657"/>
      <c r="C580" s="657"/>
      <c r="D580" s="657"/>
      <c r="E580" s="657"/>
      <c r="F580" s="657"/>
      <c r="G580" s="657"/>
      <c r="H580" s="657"/>
      <c r="I580" s="657"/>
      <c r="J580" s="657"/>
    </row>
    <row r="581" spans="1:13">
      <c r="A581" s="657"/>
      <c r="B581" s="657"/>
      <c r="C581" s="657"/>
      <c r="D581" s="657"/>
      <c r="E581" s="657"/>
      <c r="F581" s="657"/>
      <c r="G581" s="657"/>
      <c r="H581" s="657"/>
      <c r="I581" s="657"/>
      <c r="J581" s="657"/>
    </row>
    <row r="582" spans="1:13">
      <c r="A582" s="657"/>
      <c r="B582" s="657"/>
      <c r="C582" s="657"/>
      <c r="D582" s="657"/>
      <c r="E582" s="657"/>
      <c r="F582" s="657"/>
      <c r="G582" s="657"/>
      <c r="H582" s="657"/>
      <c r="I582" s="657"/>
      <c r="J582" s="657"/>
    </row>
    <row r="583" spans="1:13">
      <c r="A583" s="657"/>
      <c r="B583" s="657"/>
      <c r="C583" s="657"/>
      <c r="D583" s="657"/>
      <c r="E583" s="657"/>
      <c r="F583" s="657"/>
      <c r="G583" s="657"/>
      <c r="H583" s="657"/>
      <c r="I583" s="657"/>
      <c r="J583" s="657"/>
    </row>
    <row r="584" spans="1:13">
      <c r="A584" s="657"/>
      <c r="B584" s="657"/>
      <c r="C584" s="657"/>
      <c r="D584" s="657"/>
      <c r="E584" s="657"/>
      <c r="F584" s="657"/>
      <c r="G584" s="657"/>
      <c r="H584" s="657"/>
      <c r="I584" s="657"/>
      <c r="J584" s="657"/>
    </row>
    <row r="585" spans="1:13">
      <c r="A585" s="657"/>
      <c r="B585" s="657"/>
      <c r="C585" s="657"/>
      <c r="D585" s="657"/>
      <c r="E585" s="657"/>
      <c r="F585" s="657"/>
      <c r="G585" s="657"/>
      <c r="H585" s="657"/>
      <c r="I585" s="657"/>
      <c r="J585" s="657"/>
    </row>
    <row r="586" spans="1:13">
      <c r="A586" s="657"/>
      <c r="B586" s="657"/>
      <c r="C586" s="657"/>
      <c r="D586" s="657"/>
      <c r="E586" s="657"/>
      <c r="F586" s="657"/>
      <c r="G586" s="657"/>
      <c r="H586" s="657"/>
      <c r="I586" s="657"/>
      <c r="J586" s="657"/>
    </row>
    <row r="587" spans="1:13">
      <c r="A587" s="657"/>
      <c r="B587" s="657"/>
      <c r="C587" s="657"/>
      <c r="D587" s="657"/>
      <c r="E587" s="657"/>
      <c r="F587" s="657"/>
      <c r="G587" s="657"/>
      <c r="H587" s="657"/>
      <c r="I587" s="657"/>
      <c r="J587" s="657"/>
    </row>
    <row r="588" spans="1:13">
      <c r="A588" s="657"/>
      <c r="B588" s="657"/>
      <c r="C588" s="657"/>
      <c r="D588" s="657"/>
      <c r="E588" s="657"/>
      <c r="F588" s="657"/>
      <c r="G588" s="657"/>
      <c r="H588" s="657"/>
      <c r="I588" s="657"/>
      <c r="J588" s="657"/>
    </row>
    <row r="589" spans="1:13">
      <c r="A589" s="657"/>
      <c r="B589" s="657"/>
      <c r="C589" s="657"/>
      <c r="D589" s="657"/>
      <c r="E589" s="657"/>
      <c r="F589" s="657"/>
      <c r="G589" s="657"/>
      <c r="H589" s="657"/>
      <c r="I589" s="657"/>
      <c r="J589" s="657"/>
    </row>
    <row r="590" spans="1:13">
      <c r="A590" s="657"/>
      <c r="B590" s="657"/>
      <c r="C590" s="657"/>
      <c r="D590" s="657"/>
      <c r="E590" s="657"/>
      <c r="F590" s="657"/>
      <c r="G590" s="657"/>
      <c r="H590" s="657"/>
      <c r="I590" s="657"/>
      <c r="J590" s="657"/>
    </row>
    <row r="591" spans="1:13">
      <c r="A591" s="655"/>
      <c r="B591" s="655"/>
      <c r="C591" s="655"/>
      <c r="D591" s="655"/>
      <c r="E591" s="655"/>
      <c r="F591" s="655"/>
      <c r="G591" s="655"/>
      <c r="H591" s="655"/>
      <c r="I591" s="655"/>
      <c r="J591" s="655"/>
    </row>
    <row r="592" spans="1:13" ht="15.75">
      <c r="A592" s="656" t="s">
        <v>1357</v>
      </c>
      <c r="B592" s="630" t="s">
        <v>1510</v>
      </c>
      <c r="C592" s="629" t="s">
        <v>1511</v>
      </c>
      <c r="D592" s="629" t="s">
        <v>1512</v>
      </c>
      <c r="E592" s="1055" t="s">
        <v>1513</v>
      </c>
      <c r="F592" s="1056"/>
      <c r="G592" s="631" t="s">
        <v>1514</v>
      </c>
      <c r="H592" s="630" t="s">
        <v>1515</v>
      </c>
      <c r="I592" s="630" t="s">
        <v>1516</v>
      </c>
      <c r="J592" s="630" t="s">
        <v>1517</v>
      </c>
      <c r="M592" t="s">
        <v>1516</v>
      </c>
    </row>
    <row r="593" spans="1:13" ht="38.25">
      <c r="A593" s="632" t="s">
        <v>1518</v>
      </c>
      <c r="B593" s="633">
        <v>98297</v>
      </c>
      <c r="C593" s="632" t="s">
        <v>116</v>
      </c>
      <c r="D593" s="632" t="s">
        <v>1352</v>
      </c>
      <c r="E593" s="1061" t="s">
        <v>1713</v>
      </c>
      <c r="F593" s="1056"/>
      <c r="G593" s="634" t="s">
        <v>164</v>
      </c>
      <c r="H593" s="635">
        <v>1</v>
      </c>
      <c r="I593" s="636">
        <f>SUM(J594:J597)</f>
        <v>31.631279538809995</v>
      </c>
      <c r="J593" s="636">
        <f t="shared" ref="J593:J597" si="103">H593*I593</f>
        <v>31.631279538809995</v>
      </c>
      <c r="M593">
        <v>36.368744999999997</v>
      </c>
    </row>
    <row r="594" spans="1:13" ht="25.5">
      <c r="A594" s="637" t="s">
        <v>1523</v>
      </c>
      <c r="B594" s="638">
        <v>88247</v>
      </c>
      <c r="C594" s="637" t="s">
        <v>116</v>
      </c>
      <c r="D594" s="637" t="s">
        <v>1750</v>
      </c>
      <c r="E594" s="1059" t="s">
        <v>1737</v>
      </c>
      <c r="F594" s="1056"/>
      <c r="G594" s="639" t="s">
        <v>1522</v>
      </c>
      <c r="H594" s="640">
        <v>6.9699999999999998E-2</v>
      </c>
      <c r="I594" s="641">
        <f t="shared" ref="I594:I597" si="104">M594-M594*$M$2</f>
        <v>16.21191632</v>
      </c>
      <c r="J594" s="658">
        <f t="shared" si="103"/>
        <v>1.1299705675039999</v>
      </c>
      <c r="M594">
        <v>18.64</v>
      </c>
    </row>
    <row r="595" spans="1:13" ht="25.5">
      <c r="A595" s="637" t="s">
        <v>1523</v>
      </c>
      <c r="B595" s="638">
        <v>88264</v>
      </c>
      <c r="C595" s="637" t="s">
        <v>116</v>
      </c>
      <c r="D595" s="637" t="s">
        <v>1738</v>
      </c>
      <c r="E595" s="1059" t="s">
        <v>1737</v>
      </c>
      <c r="F595" s="1056"/>
      <c r="G595" s="639" t="s">
        <v>1522</v>
      </c>
      <c r="H595" s="640">
        <v>6.9699999999999998E-2</v>
      </c>
      <c r="I595" s="641">
        <f t="shared" si="104"/>
        <v>20.534514179999999</v>
      </c>
      <c r="J595" s="658">
        <f t="shared" si="103"/>
        <v>1.4312556383459998</v>
      </c>
      <c r="M595">
        <v>23.61</v>
      </c>
    </row>
    <row r="596" spans="1:13" ht="38.25">
      <c r="A596" s="642" t="s">
        <v>1526</v>
      </c>
      <c r="B596" s="643">
        <v>1019</v>
      </c>
      <c r="C596" s="642" t="s">
        <v>116</v>
      </c>
      <c r="D596" s="642" t="s">
        <v>1774</v>
      </c>
      <c r="E596" s="1060" t="s">
        <v>1602</v>
      </c>
      <c r="F596" s="1056"/>
      <c r="G596" s="644" t="s">
        <v>164</v>
      </c>
      <c r="H596" s="645">
        <v>1.0149999999999999</v>
      </c>
      <c r="I596" s="646">
        <f t="shared" si="104"/>
        <v>28.614380199999999</v>
      </c>
      <c r="J596" s="646">
        <f t="shared" si="103"/>
        <v>29.043595902999996</v>
      </c>
      <c r="M596">
        <v>32.9</v>
      </c>
    </row>
    <row r="597" spans="1:13">
      <c r="A597" s="642" t="s">
        <v>1526</v>
      </c>
      <c r="B597" s="643">
        <v>21127</v>
      </c>
      <c r="C597" s="642" t="s">
        <v>116</v>
      </c>
      <c r="D597" s="642" t="s">
        <v>1740</v>
      </c>
      <c r="E597" s="1060" t="s">
        <v>1602</v>
      </c>
      <c r="F597" s="1056"/>
      <c r="G597" s="644" t="s">
        <v>1628</v>
      </c>
      <c r="H597" s="645">
        <v>8.9999999999999993E-3</v>
      </c>
      <c r="I597" s="646">
        <f t="shared" si="104"/>
        <v>2.9397144399999999</v>
      </c>
      <c r="J597" s="646">
        <f t="shared" si="103"/>
        <v>2.6457429959999997E-2</v>
      </c>
      <c r="M597">
        <v>3.38</v>
      </c>
    </row>
    <row r="598" spans="1:13" ht="25.5">
      <c r="A598" s="648"/>
      <c r="B598" s="648"/>
      <c r="C598" s="648"/>
      <c r="D598" s="648"/>
      <c r="E598" s="651" t="s">
        <v>1541</v>
      </c>
      <c r="F598" s="652"/>
      <c r="G598" s="648" t="s">
        <v>1542</v>
      </c>
      <c r="H598" s="649">
        <v>0</v>
      </c>
      <c r="I598" s="648" t="s">
        <v>1543</v>
      </c>
      <c r="J598" s="649"/>
      <c r="M598" t="s">
        <v>1543</v>
      </c>
    </row>
    <row r="599" spans="1:13">
      <c r="A599" s="648"/>
      <c r="B599" s="648"/>
      <c r="C599" s="648"/>
      <c r="D599" s="648"/>
      <c r="E599" s="648" t="s">
        <v>1544</v>
      </c>
      <c r="F599" s="649">
        <v>0</v>
      </c>
      <c r="G599" s="648"/>
      <c r="H599" s="1057" t="s">
        <v>1545</v>
      </c>
      <c r="I599" s="1058"/>
      <c r="J599" s="649">
        <f>J593</f>
        <v>31.631279538809995</v>
      </c>
    </row>
    <row r="600" spans="1:13">
      <c r="A600" s="651"/>
      <c r="B600" s="651"/>
      <c r="C600" s="651"/>
      <c r="D600" s="651"/>
      <c r="E600" s="651"/>
      <c r="F600" s="652"/>
      <c r="G600" s="651"/>
      <c r="H600" s="651"/>
      <c r="I600" s="651"/>
      <c r="J600" s="652"/>
    </row>
    <row r="601" spans="1:13">
      <c r="A601" s="651"/>
      <c r="B601" s="651"/>
      <c r="C601" s="651"/>
      <c r="D601" s="651"/>
      <c r="E601" s="651"/>
      <c r="F601" s="652"/>
      <c r="G601" s="651"/>
      <c r="H601" s="651"/>
      <c r="I601" s="651"/>
      <c r="J601" s="652"/>
    </row>
    <row r="602" spans="1:13">
      <c r="A602" s="655"/>
      <c r="B602" s="655"/>
      <c r="C602" s="655"/>
      <c r="D602" s="655"/>
      <c r="E602" s="655"/>
      <c r="F602" s="655"/>
      <c r="G602" s="655"/>
      <c r="H602" s="655"/>
      <c r="I602" s="655"/>
      <c r="J602" s="655"/>
    </row>
    <row r="603" spans="1:13" ht="15.75">
      <c r="A603" s="656" t="s">
        <v>1357</v>
      </c>
      <c r="B603" s="630" t="s">
        <v>1510</v>
      </c>
      <c r="C603" s="629" t="s">
        <v>1511</v>
      </c>
      <c r="D603" s="629" t="s">
        <v>1512</v>
      </c>
      <c r="E603" s="1055" t="s">
        <v>1513</v>
      </c>
      <c r="F603" s="1056"/>
      <c r="G603" s="631" t="s">
        <v>1514</v>
      </c>
      <c r="H603" s="630" t="s">
        <v>1515</v>
      </c>
      <c r="I603" s="630" t="s">
        <v>1516</v>
      </c>
      <c r="J603" s="630" t="s">
        <v>1517</v>
      </c>
      <c r="M603" t="s">
        <v>1516</v>
      </c>
    </row>
    <row r="604" spans="1:13" ht="25.5">
      <c r="A604" s="632" t="s">
        <v>1518</v>
      </c>
      <c r="B604" s="633">
        <v>98297</v>
      </c>
      <c r="C604" s="632" t="s">
        <v>116</v>
      </c>
      <c r="D604" s="632" t="s">
        <v>1358</v>
      </c>
      <c r="E604" s="1061" t="s">
        <v>1775</v>
      </c>
      <c r="F604" s="1056"/>
      <c r="G604" s="634" t="s">
        <v>1347</v>
      </c>
      <c r="H604" s="635">
        <v>1</v>
      </c>
      <c r="I604" s="636">
        <f>SUM(J605:J607)</f>
        <v>6.6949169722500006</v>
      </c>
      <c r="J604" s="636">
        <f t="shared" ref="J604:J607" si="105">H604*I604</f>
        <v>6.6949169722500006</v>
      </c>
      <c r="M604">
        <v>7.6976250000000004</v>
      </c>
    </row>
    <row r="605" spans="1:13" ht="25.5">
      <c r="A605" s="637" t="s">
        <v>1523</v>
      </c>
      <c r="B605" s="638">
        <v>88247</v>
      </c>
      <c r="C605" s="637" t="s">
        <v>116</v>
      </c>
      <c r="D605" s="637" t="s">
        <v>1750</v>
      </c>
      <c r="E605" s="1059" t="s">
        <v>1737</v>
      </c>
      <c r="F605" s="1056"/>
      <c r="G605" s="639" t="s">
        <v>1522</v>
      </c>
      <c r="H605" s="640">
        <v>4.4999999999999997E-3</v>
      </c>
      <c r="I605" s="641">
        <f t="shared" ref="I605:I607" si="106">M605-M605*$M$2</f>
        <v>16.21191632</v>
      </c>
      <c r="J605" s="658">
        <f t="shared" si="105"/>
        <v>7.295362343999999E-2</v>
      </c>
      <c r="M605">
        <v>18.64</v>
      </c>
    </row>
    <row r="606" spans="1:13" ht="25.5">
      <c r="A606" s="637" t="s">
        <v>1523</v>
      </c>
      <c r="B606" s="638">
        <v>88264</v>
      </c>
      <c r="C606" s="637" t="s">
        <v>116</v>
      </c>
      <c r="D606" s="637" t="s">
        <v>1738</v>
      </c>
      <c r="E606" s="1059" t="s">
        <v>1737</v>
      </c>
      <c r="F606" s="1056"/>
      <c r="G606" s="639" t="s">
        <v>1522</v>
      </c>
      <c r="H606" s="640">
        <v>4.4999999999999997E-3</v>
      </c>
      <c r="I606" s="641">
        <f t="shared" si="106"/>
        <v>20.534514179999999</v>
      </c>
      <c r="J606" s="658">
        <f t="shared" si="105"/>
        <v>9.2405313809999987E-2</v>
      </c>
      <c r="M606">
        <v>23.61</v>
      </c>
    </row>
    <row r="607" spans="1:13" ht="25.5">
      <c r="A607" s="642" t="s">
        <v>1526</v>
      </c>
      <c r="B607" s="665" t="s">
        <v>1776</v>
      </c>
      <c r="C607" s="642" t="s">
        <v>116</v>
      </c>
      <c r="D607" s="642" t="s">
        <v>1777</v>
      </c>
      <c r="E607" s="1060" t="s">
        <v>1602</v>
      </c>
      <c r="F607" s="1056"/>
      <c r="G607" s="644" t="s">
        <v>164</v>
      </c>
      <c r="H607" s="645">
        <v>1.05</v>
      </c>
      <c r="I607" s="646">
        <f t="shared" si="106"/>
        <v>6.2186267000000006</v>
      </c>
      <c r="J607" s="646">
        <f t="shared" si="105"/>
        <v>6.5295580350000009</v>
      </c>
      <c r="M607">
        <v>7.15</v>
      </c>
    </row>
    <row r="608" spans="1:13" ht="25.5">
      <c r="A608" s="648"/>
      <c r="B608" s="648"/>
      <c r="C608" s="648"/>
      <c r="D608" s="648"/>
      <c r="E608" s="651" t="s">
        <v>1541</v>
      </c>
      <c r="F608" s="652"/>
      <c r="G608" s="648" t="s">
        <v>1542</v>
      </c>
      <c r="H608" s="649">
        <v>0</v>
      </c>
      <c r="I608" s="648" t="s">
        <v>1543</v>
      </c>
      <c r="J608" s="649"/>
      <c r="M608" t="s">
        <v>1543</v>
      </c>
    </row>
    <row r="609" spans="1:13">
      <c r="A609" s="648"/>
      <c r="B609" s="648"/>
      <c r="C609" s="648"/>
      <c r="D609" s="648"/>
      <c r="E609" s="648" t="s">
        <v>1544</v>
      </c>
      <c r="F609" s="649">
        <v>0</v>
      </c>
      <c r="G609" s="648"/>
      <c r="H609" s="1057" t="s">
        <v>1545</v>
      </c>
      <c r="I609" s="1058"/>
      <c r="J609" s="649">
        <f>J604</f>
        <v>6.6949169722500006</v>
      </c>
    </row>
    <row r="610" spans="1:13">
      <c r="A610" s="655"/>
      <c r="B610" s="655"/>
      <c r="C610" s="655"/>
      <c r="D610" s="655"/>
      <c r="E610" s="655"/>
      <c r="F610" s="655"/>
      <c r="G610" s="655"/>
      <c r="H610" s="655"/>
      <c r="I610" s="655"/>
      <c r="J610" s="655"/>
    </row>
    <row r="611" spans="1:13">
      <c r="A611" s="629" t="s">
        <v>1359</v>
      </c>
      <c r="B611" s="630" t="s">
        <v>1510</v>
      </c>
      <c r="C611" s="629" t="s">
        <v>1511</v>
      </c>
      <c r="D611" s="629" t="s">
        <v>1512</v>
      </c>
      <c r="E611" s="1055" t="s">
        <v>1513</v>
      </c>
      <c r="F611" s="1056"/>
      <c r="G611" s="631" t="s">
        <v>1514</v>
      </c>
      <c r="H611" s="630" t="s">
        <v>1515</v>
      </c>
      <c r="I611" s="630" t="s">
        <v>1516</v>
      </c>
      <c r="J611" s="630" t="s">
        <v>1517</v>
      </c>
      <c r="M611" t="s">
        <v>1516</v>
      </c>
    </row>
    <row r="612" spans="1:13">
      <c r="A612" s="632" t="s">
        <v>1518</v>
      </c>
      <c r="B612" s="633" t="s">
        <v>1778</v>
      </c>
      <c r="C612" s="632" t="s">
        <v>116</v>
      </c>
      <c r="D612" s="632" t="s">
        <v>1360</v>
      </c>
      <c r="E612" s="1061" t="s">
        <v>1775</v>
      </c>
      <c r="F612" s="1056"/>
      <c r="G612" s="634" t="s">
        <v>141</v>
      </c>
      <c r="H612" s="635">
        <v>1</v>
      </c>
      <c r="I612" s="636">
        <f>SUM(J613:J615)</f>
        <v>36.835100289099998</v>
      </c>
      <c r="J612" s="636">
        <f t="shared" ref="J612:J615" si="107">H612*I612</f>
        <v>36.835100289099998</v>
      </c>
      <c r="M612">
        <v>42.351950000000002</v>
      </c>
    </row>
    <row r="613" spans="1:13" ht="25.5">
      <c r="A613" s="637" t="s">
        <v>1523</v>
      </c>
      <c r="B613" s="638" t="s">
        <v>1779</v>
      </c>
      <c r="C613" s="637" t="s">
        <v>116</v>
      </c>
      <c r="D613" s="637" t="s">
        <v>1750</v>
      </c>
      <c r="E613" s="1059" t="s">
        <v>1521</v>
      </c>
      <c r="F613" s="1056"/>
      <c r="G613" s="639" t="s">
        <v>1522</v>
      </c>
      <c r="H613" s="640">
        <v>0.20619999999999999</v>
      </c>
      <c r="I613" s="641">
        <f t="shared" ref="I613:I615" si="108">M613-M613*$M$2</f>
        <v>16.21191632</v>
      </c>
      <c r="J613" s="641">
        <f t="shared" si="107"/>
        <v>3.3428971451840002</v>
      </c>
      <c r="M613">
        <v>18.64</v>
      </c>
    </row>
    <row r="614" spans="1:13" ht="25.5">
      <c r="A614" s="637" t="s">
        <v>1523</v>
      </c>
      <c r="B614" s="638" t="s">
        <v>1780</v>
      </c>
      <c r="C614" s="637" t="s">
        <v>116</v>
      </c>
      <c r="D614" s="637" t="s">
        <v>1738</v>
      </c>
      <c r="E614" s="1059" t="s">
        <v>1521</v>
      </c>
      <c r="F614" s="1056"/>
      <c r="G614" s="639" t="s">
        <v>1522</v>
      </c>
      <c r="H614" s="640">
        <v>0.20619999999999999</v>
      </c>
      <c r="I614" s="641">
        <f t="shared" si="108"/>
        <v>20.534514179999999</v>
      </c>
      <c r="J614" s="641">
        <f t="shared" si="107"/>
        <v>4.2342168239159994</v>
      </c>
      <c r="M614">
        <v>23.61</v>
      </c>
    </row>
    <row r="615" spans="1:13" ht="25.5">
      <c r="A615" s="642" t="s">
        <v>1526</v>
      </c>
      <c r="B615" s="643" t="s">
        <v>1781</v>
      </c>
      <c r="C615" s="642" t="s">
        <v>116</v>
      </c>
      <c r="D615" s="642" t="s">
        <v>1782</v>
      </c>
      <c r="E615" s="1060" t="s">
        <v>1602</v>
      </c>
      <c r="F615" s="1056"/>
      <c r="G615" s="644" t="s">
        <v>141</v>
      </c>
      <c r="H615" s="645">
        <v>1</v>
      </c>
      <c r="I615" s="646">
        <f t="shared" si="108"/>
        <v>29.257986320000001</v>
      </c>
      <c r="J615" s="646">
        <f t="shared" si="107"/>
        <v>29.257986320000001</v>
      </c>
      <c r="M615">
        <v>33.64</v>
      </c>
    </row>
    <row r="616" spans="1:13" ht="25.5">
      <c r="A616" s="648"/>
      <c r="B616" s="648"/>
      <c r="C616" s="648"/>
      <c r="D616" s="648"/>
      <c r="E616" s="648" t="s">
        <v>1541</v>
      </c>
      <c r="F616" s="649"/>
      <c r="G616" s="648" t="s">
        <v>1542</v>
      </c>
      <c r="H616" s="649">
        <v>0</v>
      </c>
      <c r="I616" s="648" t="s">
        <v>1543</v>
      </c>
      <c r="J616" s="649"/>
      <c r="M616" t="s">
        <v>1543</v>
      </c>
    </row>
    <row r="617" spans="1:13">
      <c r="A617" s="648"/>
      <c r="B617" s="648"/>
      <c r="C617" s="648"/>
      <c r="D617" s="648"/>
      <c r="E617" s="648" t="s">
        <v>1544</v>
      </c>
      <c r="F617" s="649">
        <v>0</v>
      </c>
      <c r="G617" s="648"/>
      <c r="H617" s="1057" t="s">
        <v>1545</v>
      </c>
      <c r="I617" s="1058"/>
      <c r="J617" s="649">
        <f>J612</f>
        <v>36.835100289099998</v>
      </c>
    </row>
    <row r="618" spans="1:13">
      <c r="A618" s="655"/>
      <c r="B618" s="655"/>
      <c r="C618" s="655"/>
      <c r="D618" s="655"/>
      <c r="E618" s="655"/>
      <c r="F618" s="655"/>
      <c r="G618" s="655"/>
      <c r="H618" s="655"/>
      <c r="I618" s="655"/>
      <c r="J618" s="655"/>
    </row>
    <row r="619" spans="1:13">
      <c r="A619" s="629" t="s">
        <v>1367</v>
      </c>
      <c r="B619" s="630" t="s">
        <v>1510</v>
      </c>
      <c r="C619" s="629" t="s">
        <v>1511</v>
      </c>
      <c r="D619" s="629" t="s">
        <v>1512</v>
      </c>
      <c r="E619" s="1055" t="s">
        <v>1513</v>
      </c>
      <c r="F619" s="1056"/>
      <c r="G619" s="631" t="s">
        <v>1514</v>
      </c>
      <c r="H619" s="630" t="s">
        <v>1515</v>
      </c>
      <c r="I619" s="630" t="s">
        <v>1516</v>
      </c>
      <c r="J619" s="630" t="s">
        <v>1517</v>
      </c>
      <c r="M619" t="s">
        <v>1516</v>
      </c>
    </row>
    <row r="620" spans="1:13" ht="38.25">
      <c r="A620" s="632" t="s">
        <v>1518</v>
      </c>
      <c r="B620" s="633">
        <v>91863</v>
      </c>
      <c r="C620" s="632" t="s">
        <v>116</v>
      </c>
      <c r="D620" s="632" t="s">
        <v>1783</v>
      </c>
      <c r="E620" s="1061" t="s">
        <v>1713</v>
      </c>
      <c r="F620" s="1056"/>
      <c r="G620" s="634" t="s">
        <v>164</v>
      </c>
      <c r="H620" s="635">
        <v>1</v>
      </c>
      <c r="I620" s="636">
        <f>SUM(J621:J623)</f>
        <v>8.7512167822000002</v>
      </c>
      <c r="J620" s="636">
        <f t="shared" ref="J620:J623" si="109">H620*I620</f>
        <v>8.7512167822000002</v>
      </c>
      <c r="M620">
        <v>10.061899999999998</v>
      </c>
    </row>
    <row r="621" spans="1:13" ht="25.5">
      <c r="A621" s="637" t="s">
        <v>1523</v>
      </c>
      <c r="B621" s="638" t="s">
        <v>1779</v>
      </c>
      <c r="C621" s="637" t="s">
        <v>116</v>
      </c>
      <c r="D621" s="637" t="s">
        <v>1750</v>
      </c>
      <c r="E621" s="1059" t="s">
        <v>1521</v>
      </c>
      <c r="F621" s="1056"/>
      <c r="G621" s="639" t="s">
        <v>1522</v>
      </c>
      <c r="H621" s="640">
        <v>0.11899999999999999</v>
      </c>
      <c r="I621" s="641">
        <f t="shared" ref="I621:I623" si="110">M621-M621*$M$2</f>
        <v>16.21191632</v>
      </c>
      <c r="J621" s="641">
        <f t="shared" si="109"/>
        <v>1.92921804208</v>
      </c>
      <c r="M621">
        <v>18.64</v>
      </c>
    </row>
    <row r="622" spans="1:13" ht="25.5">
      <c r="A622" s="637" t="s">
        <v>1523</v>
      </c>
      <c r="B622" s="638" t="s">
        <v>1780</v>
      </c>
      <c r="C622" s="637" t="s">
        <v>116</v>
      </c>
      <c r="D622" s="637" t="s">
        <v>1738</v>
      </c>
      <c r="E622" s="1059" t="s">
        <v>1521</v>
      </c>
      <c r="F622" s="1056"/>
      <c r="G622" s="639" t="s">
        <v>1522</v>
      </c>
      <c r="H622" s="640">
        <v>0.11899999999999999</v>
      </c>
      <c r="I622" s="641">
        <f t="shared" si="110"/>
        <v>20.534514179999999</v>
      </c>
      <c r="J622" s="641">
        <f t="shared" si="109"/>
        <v>2.4436071874199996</v>
      </c>
      <c r="M622">
        <v>23.61</v>
      </c>
    </row>
    <row r="623" spans="1:13">
      <c r="A623" s="642" t="s">
        <v>1526</v>
      </c>
      <c r="B623" s="643">
        <v>2674</v>
      </c>
      <c r="C623" s="642" t="s">
        <v>116</v>
      </c>
      <c r="D623" s="642" t="s">
        <v>1746</v>
      </c>
      <c r="E623" s="1060" t="s">
        <v>1602</v>
      </c>
      <c r="F623" s="1056"/>
      <c r="G623" s="644" t="s">
        <v>164</v>
      </c>
      <c r="H623" s="645">
        <v>1.0169999999999999</v>
      </c>
      <c r="I623" s="646">
        <f t="shared" si="110"/>
        <v>4.3052030999999999</v>
      </c>
      <c r="J623" s="646">
        <f t="shared" si="109"/>
        <v>4.3783915526999992</v>
      </c>
      <c r="M623">
        <v>4.95</v>
      </c>
    </row>
    <row r="624" spans="1:13" ht="25.5">
      <c r="A624" s="648"/>
      <c r="B624" s="648"/>
      <c r="C624" s="648"/>
      <c r="D624" s="648"/>
      <c r="E624" s="648" t="s">
        <v>1541</v>
      </c>
      <c r="F624" s="649"/>
      <c r="G624" s="648" t="s">
        <v>1542</v>
      </c>
      <c r="H624" s="649">
        <v>0</v>
      </c>
      <c r="I624" s="648" t="s">
        <v>1543</v>
      </c>
      <c r="J624" s="649"/>
      <c r="M624" t="s">
        <v>1543</v>
      </c>
    </row>
    <row r="625" spans="1:13">
      <c r="A625" s="648"/>
      <c r="B625" s="648"/>
      <c r="C625" s="648"/>
      <c r="D625" s="648"/>
      <c r="E625" s="648" t="s">
        <v>1544</v>
      </c>
      <c r="F625" s="649">
        <v>0</v>
      </c>
      <c r="G625" s="648"/>
      <c r="H625" s="1057" t="s">
        <v>1545</v>
      </c>
      <c r="I625" s="1058"/>
      <c r="J625" s="649">
        <f>J620</f>
        <v>8.7512167822000002</v>
      </c>
    </row>
    <row r="626" spans="1:13">
      <c r="A626" s="655"/>
      <c r="B626" s="655"/>
      <c r="C626" s="655"/>
      <c r="D626" s="655"/>
      <c r="E626" s="655"/>
      <c r="F626" s="655"/>
      <c r="G626" s="655"/>
      <c r="H626" s="655"/>
      <c r="I626" s="655"/>
      <c r="J626" s="655"/>
    </row>
    <row r="627" spans="1:13">
      <c r="A627" s="629" t="s">
        <v>1369</v>
      </c>
      <c r="B627" s="630" t="s">
        <v>1510</v>
      </c>
      <c r="C627" s="629" t="s">
        <v>1511</v>
      </c>
      <c r="D627" s="629" t="s">
        <v>1512</v>
      </c>
      <c r="E627" s="1055" t="s">
        <v>1513</v>
      </c>
      <c r="F627" s="1056"/>
      <c r="G627" s="631" t="s">
        <v>1514</v>
      </c>
      <c r="H627" s="630" t="s">
        <v>1515</v>
      </c>
      <c r="I627" s="630" t="s">
        <v>1516</v>
      </c>
      <c r="J627" s="630" t="s">
        <v>1517</v>
      </c>
      <c r="M627" t="s">
        <v>1516</v>
      </c>
    </row>
    <row r="628" spans="1:13" ht="25.5">
      <c r="A628" s="632" t="s">
        <v>1518</v>
      </c>
      <c r="B628" s="633">
        <v>91854</v>
      </c>
      <c r="C628" s="632" t="s">
        <v>116</v>
      </c>
      <c r="D628" s="632" t="s">
        <v>1370</v>
      </c>
      <c r="E628" s="1061" t="s">
        <v>1713</v>
      </c>
      <c r="F628" s="1056"/>
      <c r="G628" s="634" t="s">
        <v>164</v>
      </c>
      <c r="H628" s="635">
        <v>1</v>
      </c>
      <c r="I628" s="636">
        <f>SUM(J629:J631)</f>
        <v>7.2237829066000003</v>
      </c>
      <c r="J628" s="636">
        <f t="shared" ref="J628:J631" si="111">H628*I628</f>
        <v>7.2237829066000003</v>
      </c>
      <c r="M628">
        <v>8.3056999999999999</v>
      </c>
    </row>
    <row r="629" spans="1:13" ht="25.5">
      <c r="A629" s="637" t="s">
        <v>1523</v>
      </c>
      <c r="B629" s="638" t="s">
        <v>1779</v>
      </c>
      <c r="C629" s="637" t="s">
        <v>116</v>
      </c>
      <c r="D629" s="637" t="s">
        <v>1750</v>
      </c>
      <c r="E629" s="1059" t="s">
        <v>1521</v>
      </c>
      <c r="F629" s="1056"/>
      <c r="G629" s="639" t="s">
        <v>1522</v>
      </c>
      <c r="H629" s="640">
        <v>0.13400000000000001</v>
      </c>
      <c r="I629" s="641">
        <f t="shared" ref="I629:I631" si="112">M629-M629*$M$2</f>
        <v>16.21191632</v>
      </c>
      <c r="J629" s="641">
        <f t="shared" si="111"/>
        <v>2.1723967868800003</v>
      </c>
      <c r="M629">
        <v>18.64</v>
      </c>
    </row>
    <row r="630" spans="1:13" ht="25.5">
      <c r="A630" s="637" t="s">
        <v>1523</v>
      </c>
      <c r="B630" s="638" t="s">
        <v>1780</v>
      </c>
      <c r="C630" s="637" t="s">
        <v>116</v>
      </c>
      <c r="D630" s="637" t="s">
        <v>1738</v>
      </c>
      <c r="E630" s="1059" t="s">
        <v>1521</v>
      </c>
      <c r="F630" s="1056"/>
      <c r="G630" s="639" t="s">
        <v>1522</v>
      </c>
      <c r="H630" s="640">
        <v>0.13400000000000001</v>
      </c>
      <c r="I630" s="641">
        <f t="shared" si="112"/>
        <v>20.534514179999999</v>
      </c>
      <c r="J630" s="641">
        <f t="shared" si="111"/>
        <v>2.7516249001199999</v>
      </c>
      <c r="M630">
        <v>23.61</v>
      </c>
    </row>
    <row r="631" spans="1:13">
      <c r="A631" s="642" t="s">
        <v>1526</v>
      </c>
      <c r="B631" s="643">
        <v>2688</v>
      </c>
      <c r="C631" s="642" t="s">
        <v>116</v>
      </c>
      <c r="D631" s="642" t="s">
        <v>1784</v>
      </c>
      <c r="E631" s="1060" t="s">
        <v>1602</v>
      </c>
      <c r="F631" s="1056"/>
      <c r="G631" s="644" t="s">
        <v>164</v>
      </c>
      <c r="H631" s="645">
        <v>1.0169999999999999</v>
      </c>
      <c r="I631" s="646">
        <f t="shared" si="112"/>
        <v>2.2613188000000002</v>
      </c>
      <c r="J631" s="646">
        <f t="shared" si="111"/>
        <v>2.2997612196000001</v>
      </c>
      <c r="M631">
        <v>2.6</v>
      </c>
    </row>
    <row r="632" spans="1:13" ht="25.5">
      <c r="A632" s="648"/>
      <c r="B632" s="648"/>
      <c r="C632" s="648"/>
      <c r="D632" s="648"/>
      <c r="E632" s="648" t="s">
        <v>1541</v>
      </c>
      <c r="F632" s="649"/>
      <c r="G632" s="648" t="s">
        <v>1542</v>
      </c>
      <c r="H632" s="649">
        <v>0</v>
      </c>
      <c r="I632" s="648" t="s">
        <v>1543</v>
      </c>
      <c r="J632" s="649"/>
      <c r="M632" t="s">
        <v>1543</v>
      </c>
    </row>
    <row r="633" spans="1:13">
      <c r="A633" s="648"/>
      <c r="B633" s="648"/>
      <c r="C633" s="648"/>
      <c r="D633" s="648"/>
      <c r="E633" s="648" t="s">
        <v>1544</v>
      </c>
      <c r="F633" s="649">
        <v>0</v>
      </c>
      <c r="G633" s="648"/>
      <c r="H633" s="1057" t="s">
        <v>1545</v>
      </c>
      <c r="I633" s="1058"/>
      <c r="J633" s="649">
        <f>J628</f>
        <v>7.2237829066000003</v>
      </c>
    </row>
    <row r="634" spans="1:13">
      <c r="A634" s="667"/>
      <c r="B634" s="667"/>
      <c r="C634" s="667"/>
      <c r="D634" s="667"/>
      <c r="E634" s="667"/>
      <c r="F634" s="668"/>
      <c r="G634" s="667"/>
      <c r="H634" s="667"/>
      <c r="I634" s="667"/>
      <c r="J634" s="668"/>
    </row>
    <row r="635" spans="1:13" ht="15.75" customHeight="1">
      <c r="A635" s="651"/>
      <c r="B635" s="651"/>
      <c r="D635" s="651"/>
      <c r="E635" s="651"/>
      <c r="F635" s="652"/>
      <c r="G635" s="651"/>
      <c r="H635" s="651"/>
      <c r="I635" s="651"/>
      <c r="J635" s="652"/>
    </row>
    <row r="636" spans="1:13" ht="0.75" customHeight="1">
      <c r="A636" s="650"/>
      <c r="B636" s="650"/>
      <c r="C636" s="650"/>
      <c r="D636" s="650"/>
      <c r="E636" s="650"/>
      <c r="F636" s="650"/>
      <c r="G636" s="650"/>
      <c r="H636" s="650"/>
      <c r="I636" s="650"/>
      <c r="J636" s="650"/>
    </row>
    <row r="637" spans="1:13" ht="18" customHeight="1">
      <c r="A637" s="669" t="s">
        <v>1411</v>
      </c>
      <c r="B637" s="630" t="s">
        <v>1510</v>
      </c>
      <c r="C637" s="629" t="s">
        <v>1511</v>
      </c>
      <c r="D637" s="629" t="s">
        <v>1512</v>
      </c>
      <c r="E637" s="1055" t="s">
        <v>1513</v>
      </c>
      <c r="F637" s="1056"/>
      <c r="G637" s="631" t="s">
        <v>1514</v>
      </c>
      <c r="H637" s="630" t="s">
        <v>1515</v>
      </c>
      <c r="I637" s="630" t="s">
        <v>1516</v>
      </c>
      <c r="J637" s="630" t="s">
        <v>1517</v>
      </c>
      <c r="M637" t="s">
        <v>1516</v>
      </c>
    </row>
    <row r="638" spans="1:13" ht="39" customHeight="1">
      <c r="A638" s="632" t="s">
        <v>1518</v>
      </c>
      <c r="B638" s="633">
        <v>102494</v>
      </c>
      <c r="C638" s="632" t="s">
        <v>116</v>
      </c>
      <c r="D638" s="632" t="s">
        <v>1785</v>
      </c>
      <c r="E638" s="1061" t="s">
        <v>1694</v>
      </c>
      <c r="F638" s="1056"/>
      <c r="G638" s="634" t="s">
        <v>63</v>
      </c>
      <c r="H638" s="635">
        <v>1</v>
      </c>
      <c r="I638" s="636">
        <f>SUM(J639:J644)</f>
        <v>49.335167906936</v>
      </c>
      <c r="J638" s="636">
        <f>I638</f>
        <v>49.335167906936</v>
      </c>
      <c r="M638">
        <v>56.724171999999996</v>
      </c>
    </row>
    <row r="639" spans="1:13" ht="25.5" customHeight="1">
      <c r="A639" s="637" t="s">
        <v>1523</v>
      </c>
      <c r="B639" s="638">
        <v>88310</v>
      </c>
      <c r="C639" s="637" t="s">
        <v>116</v>
      </c>
      <c r="D639" s="637" t="s">
        <v>1695</v>
      </c>
      <c r="E639" s="1059" t="s">
        <v>1786</v>
      </c>
      <c r="F639" s="1056"/>
      <c r="G639" s="639" t="s">
        <v>1522</v>
      </c>
      <c r="H639" s="640">
        <v>0.27500000000000002</v>
      </c>
      <c r="I639" s="641">
        <f t="shared" ref="I639:I644" si="113">M639-M639*$M$2</f>
        <v>21.05635698</v>
      </c>
      <c r="J639" s="641">
        <f t="shared" ref="J639:J644" si="114">H639*I639</f>
        <v>5.7904981695000002</v>
      </c>
      <c r="M639">
        <v>24.21</v>
      </c>
    </row>
    <row r="640" spans="1:13" ht="24" customHeight="1">
      <c r="A640" s="637" t="s">
        <v>1523</v>
      </c>
      <c r="B640" s="638">
        <v>88316</v>
      </c>
      <c r="C640" s="637" t="s">
        <v>116</v>
      </c>
      <c r="D640" s="637" t="s">
        <v>1787</v>
      </c>
      <c r="E640" s="1059" t="s">
        <v>1786</v>
      </c>
      <c r="F640" s="1056"/>
      <c r="G640" s="639" t="s">
        <v>1788</v>
      </c>
      <c r="H640" s="640">
        <v>0.115</v>
      </c>
      <c r="I640" s="641">
        <f t="shared" si="113"/>
        <v>15.872718500000001</v>
      </c>
      <c r="J640" s="641">
        <f t="shared" si="114"/>
        <v>1.8253626275000003</v>
      </c>
      <c r="M640">
        <v>18.25</v>
      </c>
    </row>
    <row r="641" spans="1:13" ht="25.5" customHeight="1">
      <c r="A641" s="642" t="s">
        <v>1526</v>
      </c>
      <c r="B641" s="643">
        <v>5330</v>
      </c>
      <c r="C641" s="642" t="s">
        <v>116</v>
      </c>
      <c r="D641" s="642" t="s">
        <v>1789</v>
      </c>
      <c r="E641" s="1060" t="s">
        <v>1602</v>
      </c>
      <c r="F641" s="1056"/>
      <c r="G641" s="644" t="s">
        <v>1697</v>
      </c>
      <c r="H641" s="645">
        <v>6.4000000000000001E-2</v>
      </c>
      <c r="I641" s="646">
        <f t="shared" si="113"/>
        <v>39.82530302</v>
      </c>
      <c r="J641" s="646">
        <f t="shared" si="114"/>
        <v>2.5488193932800001</v>
      </c>
      <c r="M641">
        <v>45.79</v>
      </c>
    </row>
    <row r="642" spans="1:13" ht="24" customHeight="1">
      <c r="A642" s="642" t="s">
        <v>1526</v>
      </c>
      <c r="B642" s="643">
        <v>7304</v>
      </c>
      <c r="C642" s="642" t="s">
        <v>116</v>
      </c>
      <c r="D642" s="642" t="s">
        <v>1790</v>
      </c>
      <c r="E642" s="1060" t="s">
        <v>1602</v>
      </c>
      <c r="F642" s="1056"/>
      <c r="G642" s="644" t="s">
        <v>1697</v>
      </c>
      <c r="H642" s="645">
        <v>0.32200000000000001</v>
      </c>
      <c r="I642" s="646">
        <f t="shared" si="113"/>
        <v>62.516767439999995</v>
      </c>
      <c r="J642" s="646">
        <f t="shared" si="114"/>
        <v>20.13039911568</v>
      </c>
      <c r="M642">
        <v>71.88</v>
      </c>
    </row>
    <row r="643" spans="1:13" ht="25.5" customHeight="1">
      <c r="A643" s="642" t="s">
        <v>1526</v>
      </c>
      <c r="B643" s="643">
        <v>12815</v>
      </c>
      <c r="C643" s="642" t="s">
        <v>116</v>
      </c>
      <c r="D643" s="642" t="s">
        <v>1791</v>
      </c>
      <c r="E643" s="1060" t="s">
        <v>1602</v>
      </c>
      <c r="F643" s="1056"/>
      <c r="G643" s="644" t="s">
        <v>1347</v>
      </c>
      <c r="H643" s="645">
        <v>0.01</v>
      </c>
      <c r="I643" s="646">
        <f t="shared" si="113"/>
        <v>6.4882454799999998</v>
      </c>
      <c r="J643" s="646">
        <f t="shared" si="114"/>
        <v>6.4882454800000003E-2</v>
      </c>
      <c r="M643">
        <v>7.46</v>
      </c>
    </row>
    <row r="644" spans="1:13" ht="39" customHeight="1">
      <c r="A644" s="642" t="s">
        <v>1526</v>
      </c>
      <c r="B644" s="643">
        <v>44072</v>
      </c>
      <c r="C644" s="642" t="s">
        <v>116</v>
      </c>
      <c r="D644" s="642" t="s">
        <v>1792</v>
      </c>
      <c r="E644" s="1060" t="s">
        <v>1602</v>
      </c>
      <c r="F644" s="1056"/>
      <c r="G644" s="644" t="s">
        <v>1697</v>
      </c>
      <c r="H644" s="645">
        <v>0.2016</v>
      </c>
      <c r="I644" s="646">
        <f t="shared" si="113"/>
        <v>94.123046360000004</v>
      </c>
      <c r="J644" s="646">
        <f t="shared" si="114"/>
        <v>18.975206146175999</v>
      </c>
      <c r="M644">
        <v>108.22</v>
      </c>
    </row>
    <row r="645" spans="1:13" ht="15.75" customHeight="1">
      <c r="A645" s="648"/>
      <c r="B645" s="648"/>
      <c r="C645" s="648"/>
      <c r="D645" s="648"/>
      <c r="E645" s="648" t="s">
        <v>1541</v>
      </c>
      <c r="F645" s="649"/>
      <c r="G645" s="648" t="s">
        <v>1542</v>
      </c>
      <c r="H645" s="649">
        <v>0</v>
      </c>
      <c r="I645" s="648" t="s">
        <v>1543</v>
      </c>
      <c r="J645" s="649"/>
      <c r="M645" t="s">
        <v>1543</v>
      </c>
    </row>
    <row r="646" spans="1:13" ht="15.75" customHeight="1">
      <c r="A646" s="648"/>
      <c r="B646" s="648"/>
      <c r="C646" s="648"/>
      <c r="D646" s="648"/>
      <c r="E646" s="648" t="s">
        <v>1544</v>
      </c>
      <c r="F646" s="649">
        <v>0</v>
      </c>
      <c r="G646" s="648"/>
      <c r="H646" s="1057" t="s">
        <v>1545</v>
      </c>
      <c r="I646" s="1058"/>
      <c r="J646" s="649">
        <f>SUM(J638)</f>
        <v>49.335167906936</v>
      </c>
    </row>
    <row r="647" spans="1:13" ht="15.75" customHeight="1">
      <c r="A647" s="651"/>
      <c r="B647" s="651"/>
      <c r="C647" s="651"/>
      <c r="D647" s="651"/>
      <c r="E647" s="651"/>
      <c r="F647" s="652"/>
      <c r="G647" s="651"/>
      <c r="H647" s="651"/>
      <c r="I647" s="651"/>
      <c r="J647" s="652"/>
    </row>
    <row r="648" spans="1:13" ht="1.5" customHeight="1">
      <c r="A648" s="650"/>
      <c r="B648" s="650"/>
      <c r="C648" s="650"/>
      <c r="D648" s="650"/>
      <c r="E648" s="650"/>
      <c r="F648" s="650"/>
      <c r="G648" s="650"/>
      <c r="H648" s="650"/>
      <c r="I648" s="650"/>
      <c r="J648" s="650"/>
    </row>
    <row r="649" spans="1:13" ht="15.75" customHeight="1">
      <c r="A649" s="669" t="s">
        <v>1413</v>
      </c>
      <c r="B649" s="630" t="s">
        <v>1510</v>
      </c>
      <c r="C649" s="629" t="s">
        <v>1511</v>
      </c>
      <c r="D649" s="629" t="s">
        <v>1512</v>
      </c>
      <c r="E649" s="1055" t="s">
        <v>1513</v>
      </c>
      <c r="F649" s="1056"/>
      <c r="G649" s="631" t="s">
        <v>1514</v>
      </c>
      <c r="H649" s="630" t="s">
        <v>1515</v>
      </c>
      <c r="I649" s="630" t="s">
        <v>1516</v>
      </c>
      <c r="J649" s="630" t="s">
        <v>1517</v>
      </c>
      <c r="M649" t="s">
        <v>1516</v>
      </c>
    </row>
    <row r="650" spans="1:13" ht="38.25">
      <c r="A650" s="632" t="s">
        <v>1518</v>
      </c>
      <c r="B650" s="633">
        <v>102494</v>
      </c>
      <c r="C650" s="632" t="s">
        <v>116</v>
      </c>
      <c r="D650" s="632" t="s">
        <v>1785</v>
      </c>
      <c r="E650" s="1061" t="s">
        <v>1694</v>
      </c>
      <c r="F650" s="1056"/>
      <c r="G650" s="634" t="s">
        <v>63</v>
      </c>
      <c r="H650" s="635">
        <v>1</v>
      </c>
      <c r="I650" s="636">
        <f>SUM(J651:J656)</f>
        <v>49.335167906936</v>
      </c>
      <c r="J650" s="636">
        <f>I650</f>
        <v>49.335167906936</v>
      </c>
      <c r="M650">
        <v>56.724171999999996</v>
      </c>
    </row>
    <row r="651" spans="1:13" ht="25.5">
      <c r="A651" s="637" t="s">
        <v>1523</v>
      </c>
      <c r="B651" s="638">
        <v>88310</v>
      </c>
      <c r="C651" s="637" t="s">
        <v>116</v>
      </c>
      <c r="D651" s="637" t="s">
        <v>1695</v>
      </c>
      <c r="E651" s="1059" t="s">
        <v>1786</v>
      </c>
      <c r="F651" s="1056"/>
      <c r="G651" s="639" t="s">
        <v>1522</v>
      </c>
      <c r="H651" s="640">
        <v>0.27500000000000002</v>
      </c>
      <c r="I651" s="641">
        <f t="shared" ref="I651:I656" si="115">M651-M651*$M$2</f>
        <v>21.05635698</v>
      </c>
      <c r="J651" s="641">
        <f t="shared" ref="J651:J656" si="116">H651*I651</f>
        <v>5.7904981695000002</v>
      </c>
      <c r="M651">
        <v>24.21</v>
      </c>
    </row>
    <row r="652" spans="1:13" ht="25.5">
      <c r="A652" s="637" t="s">
        <v>1523</v>
      </c>
      <c r="B652" s="638">
        <v>88316</v>
      </c>
      <c r="C652" s="637" t="s">
        <v>116</v>
      </c>
      <c r="D652" s="637" t="s">
        <v>1787</v>
      </c>
      <c r="E652" s="1059" t="s">
        <v>1786</v>
      </c>
      <c r="F652" s="1056"/>
      <c r="G652" s="639" t="s">
        <v>1788</v>
      </c>
      <c r="H652" s="640">
        <v>0.115</v>
      </c>
      <c r="I652" s="641">
        <f t="shared" si="115"/>
        <v>15.872718500000001</v>
      </c>
      <c r="J652" s="641">
        <f t="shared" si="116"/>
        <v>1.8253626275000003</v>
      </c>
      <c r="M652">
        <v>18.25</v>
      </c>
    </row>
    <row r="653" spans="1:13" ht="15.75" customHeight="1">
      <c r="A653" s="642" t="s">
        <v>1526</v>
      </c>
      <c r="B653" s="643">
        <v>5330</v>
      </c>
      <c r="C653" s="642" t="s">
        <v>116</v>
      </c>
      <c r="D653" s="642" t="s">
        <v>1789</v>
      </c>
      <c r="E653" s="1060" t="s">
        <v>1602</v>
      </c>
      <c r="F653" s="1056"/>
      <c r="G653" s="644" t="s">
        <v>1697</v>
      </c>
      <c r="H653" s="645">
        <v>6.4000000000000001E-2</v>
      </c>
      <c r="I653" s="646">
        <f t="shared" si="115"/>
        <v>39.82530302</v>
      </c>
      <c r="J653" s="646">
        <f t="shared" si="116"/>
        <v>2.5488193932800001</v>
      </c>
      <c r="M653">
        <v>45.79</v>
      </c>
    </row>
    <row r="654" spans="1:13">
      <c r="A654" s="642" t="s">
        <v>1526</v>
      </c>
      <c r="B654" s="643">
        <v>7304</v>
      </c>
      <c r="C654" s="642" t="s">
        <v>116</v>
      </c>
      <c r="D654" s="642" t="s">
        <v>1790</v>
      </c>
      <c r="E654" s="1060" t="s">
        <v>1602</v>
      </c>
      <c r="F654" s="1056"/>
      <c r="G654" s="644" t="s">
        <v>1697</v>
      </c>
      <c r="H654" s="645">
        <v>0.32200000000000001</v>
      </c>
      <c r="I654" s="646">
        <f t="shared" si="115"/>
        <v>62.516767439999995</v>
      </c>
      <c r="J654" s="646">
        <f t="shared" si="116"/>
        <v>20.13039911568</v>
      </c>
      <c r="M654">
        <v>71.88</v>
      </c>
    </row>
    <row r="655" spans="1:13" ht="15.75" customHeight="1">
      <c r="A655" s="642" t="s">
        <v>1526</v>
      </c>
      <c r="B655" s="643">
        <v>12815</v>
      </c>
      <c r="C655" s="642" t="s">
        <v>116</v>
      </c>
      <c r="D655" s="642" t="s">
        <v>1791</v>
      </c>
      <c r="E655" s="1060" t="s">
        <v>1602</v>
      </c>
      <c r="F655" s="1056"/>
      <c r="G655" s="644" t="s">
        <v>1347</v>
      </c>
      <c r="H655" s="645">
        <v>0.01</v>
      </c>
      <c r="I655" s="646">
        <f t="shared" si="115"/>
        <v>6.4882454799999998</v>
      </c>
      <c r="J655" s="646">
        <f t="shared" si="116"/>
        <v>6.4882454800000003E-2</v>
      </c>
      <c r="M655">
        <v>7.46</v>
      </c>
    </row>
    <row r="656" spans="1:13">
      <c r="A656" s="642" t="s">
        <v>1526</v>
      </c>
      <c r="B656" s="643">
        <v>44072</v>
      </c>
      <c r="C656" s="642" t="s">
        <v>116</v>
      </c>
      <c r="D656" s="642" t="s">
        <v>1792</v>
      </c>
      <c r="E656" s="1060" t="s">
        <v>1602</v>
      </c>
      <c r="F656" s="1056"/>
      <c r="G656" s="644" t="s">
        <v>1697</v>
      </c>
      <c r="H656" s="645">
        <v>0.2016</v>
      </c>
      <c r="I656" s="646">
        <f t="shared" si="115"/>
        <v>94.123046360000004</v>
      </c>
      <c r="J656" s="646">
        <f t="shared" si="116"/>
        <v>18.975206146175999</v>
      </c>
      <c r="M656">
        <v>108.22</v>
      </c>
    </row>
    <row r="657" spans="1:13" ht="15.75" customHeight="1">
      <c r="A657" s="648"/>
      <c r="B657" s="648"/>
      <c r="C657" s="648"/>
      <c r="D657" s="648"/>
      <c r="E657" s="648" t="s">
        <v>1541</v>
      </c>
      <c r="F657" s="649"/>
      <c r="G657" s="648" t="s">
        <v>1542</v>
      </c>
      <c r="H657" s="649">
        <v>0</v>
      </c>
      <c r="I657" s="648" t="s">
        <v>1543</v>
      </c>
      <c r="J657" s="649"/>
      <c r="M657" t="s">
        <v>1543</v>
      </c>
    </row>
    <row r="658" spans="1:13" ht="15.75" customHeight="1">
      <c r="A658" s="648"/>
      <c r="B658" s="648"/>
      <c r="C658" s="648"/>
      <c r="D658" s="648"/>
      <c r="E658" s="648" t="s">
        <v>1544</v>
      </c>
      <c r="F658" s="649">
        <v>0</v>
      </c>
      <c r="G658" s="648"/>
      <c r="H658" s="1057" t="s">
        <v>1545</v>
      </c>
      <c r="I658" s="1058"/>
      <c r="J658" s="649">
        <f>SUM(J650)</f>
        <v>49.335167906936</v>
      </c>
    </row>
    <row r="659" spans="1:13" ht="15.75" customHeight="1">
      <c r="A659" s="651"/>
      <c r="B659" s="651"/>
      <c r="C659" s="651"/>
      <c r="D659" s="651"/>
      <c r="E659" s="651"/>
      <c r="F659" s="652"/>
      <c r="G659" s="651"/>
      <c r="H659" s="651"/>
      <c r="I659" s="651"/>
      <c r="J659" s="652"/>
    </row>
    <row r="660" spans="1:13" ht="0.75" customHeight="1">
      <c r="A660" s="650"/>
      <c r="B660" s="650"/>
      <c r="C660" s="650"/>
      <c r="D660" s="650"/>
      <c r="E660" s="650"/>
      <c r="F660" s="650"/>
      <c r="G660" s="650"/>
      <c r="H660" s="650"/>
      <c r="I660" s="650"/>
      <c r="J660" s="650"/>
    </row>
    <row r="661" spans="1:13" ht="15.75" customHeight="1">
      <c r="A661" s="648"/>
      <c r="B661" s="648"/>
      <c r="C661" s="648"/>
      <c r="D661" s="648"/>
      <c r="E661" s="648"/>
      <c r="F661" s="649"/>
      <c r="G661" s="648"/>
      <c r="H661" s="648"/>
      <c r="I661" s="648"/>
      <c r="J661" s="649"/>
    </row>
    <row r="662" spans="1:13" ht="15.75" customHeight="1">
      <c r="A662" s="669" t="s">
        <v>1436</v>
      </c>
      <c r="B662" s="630" t="s">
        <v>1510</v>
      </c>
      <c r="C662" s="629" t="s">
        <v>1511</v>
      </c>
      <c r="D662" s="629" t="s">
        <v>1512</v>
      </c>
      <c r="E662" s="1055" t="s">
        <v>1513</v>
      </c>
      <c r="F662" s="1056"/>
      <c r="G662" s="631" t="s">
        <v>1514</v>
      </c>
      <c r="H662" s="630" t="s">
        <v>1515</v>
      </c>
      <c r="I662" s="630" t="s">
        <v>1516</v>
      </c>
      <c r="J662" s="630" t="s">
        <v>1517</v>
      </c>
      <c r="M662" t="s">
        <v>1516</v>
      </c>
    </row>
    <row r="663" spans="1:13" ht="25.5">
      <c r="A663" s="632" t="s">
        <v>1518</v>
      </c>
      <c r="B663" s="633">
        <v>101905</v>
      </c>
      <c r="C663" s="632" t="s">
        <v>116</v>
      </c>
      <c r="D663" s="632" t="s">
        <v>1793</v>
      </c>
      <c r="E663" s="1061" t="s">
        <v>1775</v>
      </c>
      <c r="F663" s="1056"/>
      <c r="G663" s="634" t="s">
        <v>141</v>
      </c>
      <c r="H663" s="635">
        <v>1</v>
      </c>
      <c r="I663" s="636">
        <f>SUM(J664:J667)</f>
        <v>244.85627805963998</v>
      </c>
      <c r="J663" s="636">
        <f>I663</f>
        <v>244.85627805963998</v>
      </c>
      <c r="M663">
        <v>281.52877999999998</v>
      </c>
    </row>
    <row r="664" spans="1:13" ht="25.5">
      <c r="A664" s="637" t="s">
        <v>1523</v>
      </c>
      <c r="B664" s="638">
        <v>88248</v>
      </c>
      <c r="C664" s="637" t="s">
        <v>116</v>
      </c>
      <c r="D664" s="637" t="s">
        <v>1702</v>
      </c>
      <c r="E664" s="1059" t="s">
        <v>1786</v>
      </c>
      <c r="F664" s="1056"/>
      <c r="G664" s="639" t="s">
        <v>1522</v>
      </c>
      <c r="H664" s="640">
        <v>0.45739999999999997</v>
      </c>
      <c r="I664" s="641">
        <f t="shared" ref="I664:I667" si="117">M664-M664*$M$2</f>
        <v>15.185625480000001</v>
      </c>
      <c r="J664" s="641">
        <f t="shared" ref="J664:J667" si="118">H664*I664</f>
        <v>6.9459050945519998</v>
      </c>
      <c r="M664">
        <v>17.46</v>
      </c>
    </row>
    <row r="665" spans="1:13" ht="25.5">
      <c r="A665" s="637" t="s">
        <v>1523</v>
      </c>
      <c r="B665" s="638">
        <v>88267</v>
      </c>
      <c r="C665" s="637" t="s">
        <v>116</v>
      </c>
      <c r="D665" s="637" t="s">
        <v>1629</v>
      </c>
      <c r="E665" s="1059" t="s">
        <v>1786</v>
      </c>
      <c r="F665" s="1056"/>
      <c r="G665" s="639" t="s">
        <v>1788</v>
      </c>
      <c r="H665" s="640">
        <v>0.45739999999999997</v>
      </c>
      <c r="I665" s="641">
        <f t="shared" si="117"/>
        <v>19.34297312</v>
      </c>
      <c r="J665" s="641">
        <f t="shared" si="118"/>
        <v>8.8474759050880003</v>
      </c>
      <c r="M665">
        <v>22.24</v>
      </c>
    </row>
    <row r="666" spans="1:13" ht="25.5">
      <c r="A666" s="642" t="s">
        <v>1526</v>
      </c>
      <c r="B666" s="643">
        <v>4350</v>
      </c>
      <c r="C666" s="642" t="s">
        <v>116</v>
      </c>
      <c r="D666" s="642" t="s">
        <v>1794</v>
      </c>
      <c r="E666" s="1060" t="s">
        <v>1602</v>
      </c>
      <c r="F666" s="1056"/>
      <c r="G666" s="644" t="s">
        <v>141</v>
      </c>
      <c r="H666" s="645">
        <v>2</v>
      </c>
      <c r="I666" s="646">
        <f t="shared" si="117"/>
        <v>0.61751398000000002</v>
      </c>
      <c r="J666" s="646">
        <f t="shared" si="118"/>
        <v>1.23502796</v>
      </c>
      <c r="M666">
        <v>0.71</v>
      </c>
    </row>
    <row r="667" spans="1:13" ht="25.5">
      <c r="A667" s="642" t="s">
        <v>1526</v>
      </c>
      <c r="B667" s="643">
        <v>10886</v>
      </c>
      <c r="C667" s="642" t="s">
        <v>116</v>
      </c>
      <c r="D667" s="642" t="s">
        <v>1795</v>
      </c>
      <c r="E667" s="1060" t="s">
        <v>1602</v>
      </c>
      <c r="F667" s="1056"/>
      <c r="G667" s="644" t="s">
        <v>141</v>
      </c>
      <c r="H667" s="645">
        <v>1</v>
      </c>
      <c r="I667" s="646">
        <f t="shared" si="117"/>
        <v>227.82786909999999</v>
      </c>
      <c r="J667" s="646">
        <f t="shared" si="118"/>
        <v>227.82786909999999</v>
      </c>
      <c r="M667">
        <v>261.95</v>
      </c>
    </row>
    <row r="668" spans="1:13" ht="15.75" customHeight="1">
      <c r="A668" s="648"/>
      <c r="B668" s="648"/>
      <c r="C668" s="648"/>
      <c r="D668" s="648"/>
      <c r="E668" s="648" t="s">
        <v>1541</v>
      </c>
      <c r="F668" s="649"/>
      <c r="G668" s="648" t="s">
        <v>1542</v>
      </c>
      <c r="H668" s="649">
        <v>0</v>
      </c>
      <c r="I668" s="648" t="s">
        <v>1543</v>
      </c>
      <c r="J668" s="649"/>
      <c r="M668" t="s">
        <v>1543</v>
      </c>
    </row>
    <row r="669" spans="1:13" ht="15.75" customHeight="1">
      <c r="A669" s="648"/>
      <c r="B669" s="648"/>
      <c r="C669" s="648"/>
      <c r="D669" s="648"/>
      <c r="E669" s="648" t="s">
        <v>1544</v>
      </c>
      <c r="F669" s="649">
        <v>0</v>
      </c>
      <c r="G669" s="648"/>
      <c r="H669" s="1057" t="s">
        <v>1545</v>
      </c>
      <c r="I669" s="1058"/>
      <c r="J669" s="649">
        <f>SUM(J663)</f>
        <v>244.85627805963998</v>
      </c>
    </row>
    <row r="670" spans="1:13" ht="15.75" customHeight="1">
      <c r="A670" s="651"/>
      <c r="B670" s="651"/>
      <c r="C670" s="651"/>
      <c r="D670" s="651"/>
      <c r="E670" s="651"/>
      <c r="F670" s="652"/>
      <c r="G670" s="651"/>
      <c r="H670" s="651"/>
      <c r="I670" s="651"/>
      <c r="J670" s="652"/>
    </row>
    <row r="671" spans="1:13" ht="1.5" customHeight="1">
      <c r="A671" s="650"/>
      <c r="B671" s="650"/>
      <c r="C671" s="650"/>
      <c r="D671" s="650"/>
      <c r="E671" s="650"/>
      <c r="F671" s="650"/>
      <c r="G671" s="650"/>
      <c r="H671" s="650"/>
      <c r="I671" s="650"/>
      <c r="J671" s="650"/>
    </row>
    <row r="672" spans="1:13" ht="15.75" customHeight="1">
      <c r="A672" s="648"/>
      <c r="B672" s="648"/>
      <c r="C672" s="648"/>
      <c r="D672" s="648"/>
      <c r="E672" s="648"/>
      <c r="F672" s="649"/>
      <c r="G672" s="648"/>
      <c r="H672" s="648"/>
      <c r="I672" s="648"/>
      <c r="J672" s="649"/>
    </row>
    <row r="673" spans="1:13" ht="15.75" customHeight="1">
      <c r="A673" s="669" t="s">
        <v>1439</v>
      </c>
      <c r="B673" s="630" t="s">
        <v>1510</v>
      </c>
      <c r="C673" s="629" t="s">
        <v>1511</v>
      </c>
      <c r="D673" s="629" t="s">
        <v>1512</v>
      </c>
      <c r="E673" s="1055" t="s">
        <v>1513</v>
      </c>
      <c r="F673" s="1056"/>
      <c r="G673" s="631" t="s">
        <v>1514</v>
      </c>
      <c r="H673" s="630" t="s">
        <v>1515</v>
      </c>
      <c r="I673" s="630" t="s">
        <v>1516</v>
      </c>
      <c r="J673" s="630" t="s">
        <v>1517</v>
      </c>
      <c r="M673" t="s">
        <v>1516</v>
      </c>
    </row>
    <row r="674" spans="1:13" ht="25.5">
      <c r="A674" s="632" t="s">
        <v>1518</v>
      </c>
      <c r="B674" s="633">
        <v>101908</v>
      </c>
      <c r="C674" s="632" t="s">
        <v>116</v>
      </c>
      <c r="D674" s="632" t="s">
        <v>1702</v>
      </c>
      <c r="E674" s="1061" t="s">
        <v>1775</v>
      </c>
      <c r="F674" s="1056"/>
      <c r="G674" s="634" t="s">
        <v>141</v>
      </c>
      <c r="H674" s="635">
        <v>1</v>
      </c>
      <c r="I674" s="636">
        <f>SUM(J675:J678)</f>
        <v>237.35043911963999</v>
      </c>
      <c r="J674" s="636">
        <f>I674</f>
        <v>237.35043911963999</v>
      </c>
      <c r="M674">
        <v>272.89877999999999</v>
      </c>
    </row>
    <row r="675" spans="1:13" ht="25.5">
      <c r="A675" s="637" t="s">
        <v>1523</v>
      </c>
      <c r="B675" s="638">
        <v>88248</v>
      </c>
      <c r="C675" s="637" t="s">
        <v>116</v>
      </c>
      <c r="D675" s="637" t="s">
        <v>1702</v>
      </c>
      <c r="E675" s="1059" t="s">
        <v>1786</v>
      </c>
      <c r="F675" s="1056"/>
      <c r="G675" s="639" t="s">
        <v>1522</v>
      </c>
      <c r="H675" s="640">
        <v>0.45739999999999997</v>
      </c>
      <c r="I675" s="641">
        <f t="shared" ref="I675:I678" si="119">M675-M675*$M$2</f>
        <v>15.185625480000001</v>
      </c>
      <c r="J675" s="641">
        <f t="shared" ref="J675:J678" si="120">H675*I675</f>
        <v>6.9459050945519998</v>
      </c>
      <c r="M675">
        <v>17.46</v>
      </c>
    </row>
    <row r="676" spans="1:13" ht="25.5">
      <c r="A676" s="637" t="s">
        <v>1523</v>
      </c>
      <c r="B676" s="638">
        <v>88267</v>
      </c>
      <c r="C676" s="637" t="s">
        <v>116</v>
      </c>
      <c r="D676" s="637" t="s">
        <v>1629</v>
      </c>
      <c r="E676" s="1059" t="s">
        <v>1786</v>
      </c>
      <c r="F676" s="1056"/>
      <c r="G676" s="639" t="s">
        <v>1788</v>
      </c>
      <c r="H676" s="640">
        <v>0.45739999999999997</v>
      </c>
      <c r="I676" s="641">
        <f t="shared" si="119"/>
        <v>19.34297312</v>
      </c>
      <c r="J676" s="641">
        <f t="shared" si="120"/>
        <v>8.8474759050880003</v>
      </c>
      <c r="M676">
        <v>22.24</v>
      </c>
    </row>
    <row r="677" spans="1:13" ht="25.5">
      <c r="A677" s="642" t="s">
        <v>1526</v>
      </c>
      <c r="B677" s="643">
        <v>4350</v>
      </c>
      <c r="C677" s="642" t="s">
        <v>116</v>
      </c>
      <c r="D677" s="642" t="s">
        <v>1794</v>
      </c>
      <c r="E677" s="1060" t="s">
        <v>1602</v>
      </c>
      <c r="F677" s="1056"/>
      <c r="G677" s="644" t="s">
        <v>141</v>
      </c>
      <c r="H677" s="645">
        <v>2</v>
      </c>
      <c r="I677" s="646">
        <f t="shared" si="119"/>
        <v>0.61751398000000002</v>
      </c>
      <c r="J677" s="646">
        <f t="shared" si="120"/>
        <v>1.23502796</v>
      </c>
      <c r="M677">
        <v>0.71</v>
      </c>
    </row>
    <row r="678" spans="1:13" ht="25.5">
      <c r="A678" s="642" t="s">
        <v>1526</v>
      </c>
      <c r="B678" s="643">
        <v>10886</v>
      </c>
      <c r="C678" s="642" t="s">
        <v>116</v>
      </c>
      <c r="D678" s="642" t="s">
        <v>1796</v>
      </c>
      <c r="E678" s="1060" t="s">
        <v>1602</v>
      </c>
      <c r="F678" s="1056"/>
      <c r="G678" s="644" t="s">
        <v>141</v>
      </c>
      <c r="H678" s="645">
        <v>1</v>
      </c>
      <c r="I678" s="646">
        <f t="shared" si="119"/>
        <v>220.32203016</v>
      </c>
      <c r="J678" s="646">
        <f t="shared" si="120"/>
        <v>220.32203016</v>
      </c>
      <c r="M678">
        <v>253.32</v>
      </c>
    </row>
    <row r="679" spans="1:13" ht="15.75" customHeight="1">
      <c r="A679" s="648"/>
      <c r="B679" s="648"/>
      <c r="C679" s="648"/>
      <c r="D679" s="648"/>
      <c r="E679" s="648" t="s">
        <v>1541</v>
      </c>
      <c r="F679" s="649"/>
      <c r="G679" s="648" t="s">
        <v>1542</v>
      </c>
      <c r="H679" s="649">
        <v>0</v>
      </c>
      <c r="I679" s="648" t="s">
        <v>1543</v>
      </c>
      <c r="J679" s="649"/>
      <c r="M679" t="s">
        <v>1543</v>
      </c>
    </row>
    <row r="680" spans="1:13" ht="15.75" customHeight="1">
      <c r="A680" s="648"/>
      <c r="B680" s="648"/>
      <c r="C680" s="648"/>
      <c r="D680" s="648"/>
      <c r="E680" s="648" t="s">
        <v>1544</v>
      </c>
      <c r="F680" s="649">
        <v>0</v>
      </c>
      <c r="G680" s="648"/>
      <c r="H680" s="1057" t="s">
        <v>1545</v>
      </c>
      <c r="I680" s="1058"/>
      <c r="J680" s="649">
        <f>SUM(J674)</f>
        <v>237.35043911963999</v>
      </c>
    </row>
    <row r="681" spans="1:13" ht="15.75" customHeight="1">
      <c r="A681" s="667"/>
      <c r="B681" s="667"/>
      <c r="C681" s="667"/>
      <c r="D681" s="667"/>
      <c r="E681" s="667"/>
      <c r="F681" s="668"/>
      <c r="G681" s="667"/>
      <c r="H681" s="667"/>
      <c r="I681" s="667"/>
      <c r="J681" s="668"/>
    </row>
    <row r="682" spans="1:13" ht="1.5" customHeight="1">
      <c r="A682" s="650"/>
      <c r="B682" s="650"/>
      <c r="C682" s="650"/>
      <c r="D682" s="650"/>
      <c r="E682" s="650"/>
      <c r="F682" s="650"/>
      <c r="G682" s="650"/>
      <c r="H682" s="650"/>
      <c r="I682" s="650"/>
      <c r="J682" s="650"/>
    </row>
    <row r="683" spans="1:13" ht="15.75" customHeight="1">
      <c r="A683" s="648"/>
      <c r="B683" s="648"/>
      <c r="C683" s="648"/>
      <c r="D683" s="648"/>
      <c r="E683" s="648"/>
      <c r="F683" s="649"/>
      <c r="G683" s="648"/>
      <c r="H683" s="648"/>
      <c r="I683" s="648"/>
      <c r="J683" s="649"/>
    </row>
    <row r="684" spans="1:13" ht="15.75" customHeight="1">
      <c r="A684" s="669" t="s">
        <v>1442</v>
      </c>
      <c r="B684" s="630" t="s">
        <v>1510</v>
      </c>
      <c r="C684" s="629" t="s">
        <v>1511</v>
      </c>
      <c r="D684" s="629" t="s">
        <v>1512</v>
      </c>
      <c r="E684" s="1055" t="s">
        <v>1513</v>
      </c>
      <c r="F684" s="1056"/>
      <c r="G684" s="631" t="s">
        <v>1514</v>
      </c>
      <c r="H684" s="630" t="s">
        <v>1515</v>
      </c>
      <c r="I684" s="630" t="s">
        <v>1516</v>
      </c>
      <c r="J684" s="630" t="s">
        <v>1517</v>
      </c>
      <c r="M684" t="s">
        <v>1516</v>
      </c>
    </row>
    <row r="685" spans="1:13" ht="25.5">
      <c r="A685" s="632" t="s">
        <v>1518</v>
      </c>
      <c r="B685" s="633">
        <v>97599</v>
      </c>
      <c r="C685" s="632" t="s">
        <v>116</v>
      </c>
      <c r="D685" s="632" t="s">
        <v>1443</v>
      </c>
      <c r="E685" s="1061" t="s">
        <v>1713</v>
      </c>
      <c r="F685" s="1056"/>
      <c r="G685" s="634" t="s">
        <v>141</v>
      </c>
      <c r="H685" s="635">
        <v>1</v>
      </c>
      <c r="I685" s="636">
        <f>SUM(J686:J688)</f>
        <v>21.284460556046</v>
      </c>
      <c r="J685" s="636">
        <f>I685</f>
        <v>21.284460556046</v>
      </c>
      <c r="M685">
        <v>24.472266999999999</v>
      </c>
    </row>
    <row r="686" spans="1:13" ht="15.75" customHeight="1">
      <c r="A686" s="637" t="s">
        <v>1523</v>
      </c>
      <c r="B686" s="638">
        <v>88248</v>
      </c>
      <c r="C686" s="637" t="s">
        <v>116</v>
      </c>
      <c r="D686" s="637" t="s">
        <v>1750</v>
      </c>
      <c r="E686" s="1059" t="s">
        <v>1786</v>
      </c>
      <c r="F686" s="1056"/>
      <c r="G686" s="639" t="s">
        <v>1522</v>
      </c>
      <c r="H686" s="640">
        <v>7.4800000000000005E-2</v>
      </c>
      <c r="I686" s="641">
        <f t="shared" ref="I686:I688" si="121">M686-M686*$M$2</f>
        <v>16.21191632</v>
      </c>
      <c r="J686" s="641">
        <f t="shared" ref="J686:J688" si="122">H686*I686</f>
        <v>1.212651340736</v>
      </c>
      <c r="M686">
        <v>18.64</v>
      </c>
    </row>
    <row r="687" spans="1:13" ht="15.75" customHeight="1">
      <c r="A687" s="637" t="s">
        <v>1523</v>
      </c>
      <c r="B687" s="638">
        <v>88267</v>
      </c>
      <c r="C687" s="637" t="s">
        <v>116</v>
      </c>
      <c r="D687" s="637" t="s">
        <v>1738</v>
      </c>
      <c r="E687" s="1059" t="s">
        <v>1786</v>
      </c>
      <c r="F687" s="1056"/>
      <c r="G687" s="639" t="s">
        <v>1788</v>
      </c>
      <c r="H687" s="640">
        <v>0.17949999999999999</v>
      </c>
      <c r="I687" s="641">
        <f t="shared" si="121"/>
        <v>20.534514179999999</v>
      </c>
      <c r="J687" s="641">
        <f t="shared" si="122"/>
        <v>3.6859452953099998</v>
      </c>
      <c r="M687">
        <v>23.61</v>
      </c>
    </row>
    <row r="688" spans="1:13" ht="25.5">
      <c r="A688" s="642" t="s">
        <v>1526</v>
      </c>
      <c r="B688" s="643">
        <v>38774</v>
      </c>
      <c r="C688" s="642" t="s">
        <v>116</v>
      </c>
      <c r="D688" s="642" t="s">
        <v>1797</v>
      </c>
      <c r="E688" s="1060" t="s">
        <v>1602</v>
      </c>
      <c r="F688" s="1056"/>
      <c r="G688" s="644" t="s">
        <v>141</v>
      </c>
      <c r="H688" s="645">
        <v>1</v>
      </c>
      <c r="I688" s="646">
        <f t="shared" si="121"/>
        <v>16.385863919999998</v>
      </c>
      <c r="J688" s="646">
        <f t="shared" si="122"/>
        <v>16.385863919999998</v>
      </c>
      <c r="M688">
        <v>18.84</v>
      </c>
    </row>
    <row r="689" spans="1:13" ht="15.75" customHeight="1">
      <c r="A689" s="648"/>
      <c r="B689" s="648"/>
      <c r="C689" s="648"/>
      <c r="D689" s="648"/>
      <c r="E689" s="648" t="s">
        <v>1541</v>
      </c>
      <c r="F689" s="649"/>
      <c r="G689" s="648" t="s">
        <v>1542</v>
      </c>
      <c r="H689" s="649">
        <v>0</v>
      </c>
      <c r="I689" s="648" t="s">
        <v>1543</v>
      </c>
      <c r="J689" s="649"/>
      <c r="M689" t="s">
        <v>1543</v>
      </c>
    </row>
    <row r="690" spans="1:13" ht="15.75" customHeight="1">
      <c r="A690" s="648"/>
      <c r="B690" s="648"/>
      <c r="C690" s="648"/>
      <c r="D690" s="648"/>
      <c r="E690" s="648" t="s">
        <v>1544</v>
      </c>
      <c r="F690" s="649">
        <v>0</v>
      </c>
      <c r="G690" s="648"/>
      <c r="H690" s="1057" t="s">
        <v>1545</v>
      </c>
      <c r="I690" s="1058"/>
      <c r="J690" s="649">
        <f>SUM(J685)</f>
        <v>21.284460556046</v>
      </c>
    </row>
    <row r="691" spans="1:13" ht="15.75" customHeight="1">
      <c r="A691" s="667"/>
      <c r="B691" s="667"/>
      <c r="C691" s="667"/>
      <c r="D691" s="667"/>
      <c r="E691" s="667"/>
      <c r="F691" s="668"/>
      <c r="G691" s="667"/>
      <c r="H691" s="667"/>
      <c r="I691" s="667"/>
      <c r="J691" s="668"/>
    </row>
    <row r="692" spans="1:13" ht="1.5" customHeight="1">
      <c r="A692" s="650"/>
      <c r="B692" s="650"/>
      <c r="C692" s="650"/>
      <c r="D692" s="650"/>
      <c r="E692" s="650"/>
      <c r="F692" s="650"/>
      <c r="G692" s="650"/>
      <c r="H692" s="650"/>
      <c r="I692" s="650"/>
      <c r="J692" s="650"/>
    </row>
    <row r="693" spans="1:13" ht="15.75" customHeight="1">
      <c r="A693" s="648"/>
      <c r="B693" s="648"/>
      <c r="C693" s="648"/>
      <c r="D693" s="648"/>
      <c r="E693" s="648"/>
      <c r="F693" s="649"/>
      <c r="G693" s="648"/>
      <c r="H693" s="648"/>
      <c r="I693" s="648"/>
      <c r="J693" s="649"/>
    </row>
    <row r="694" spans="1:13" ht="15.75" customHeight="1">
      <c r="A694" s="669" t="s">
        <v>1445</v>
      </c>
      <c r="B694" s="630" t="s">
        <v>1510</v>
      </c>
      <c r="C694" s="629" t="s">
        <v>1511</v>
      </c>
      <c r="D694" s="629" t="s">
        <v>1512</v>
      </c>
      <c r="E694" s="1055" t="s">
        <v>1513</v>
      </c>
      <c r="F694" s="1056"/>
      <c r="G694" s="631" t="s">
        <v>1514</v>
      </c>
      <c r="H694" s="630" t="s">
        <v>1515</v>
      </c>
      <c r="I694" s="630" t="s">
        <v>1516</v>
      </c>
      <c r="J694" s="630" t="s">
        <v>1517</v>
      </c>
      <c r="M694" t="s">
        <v>1516</v>
      </c>
    </row>
    <row r="695" spans="1:13" ht="25.5">
      <c r="A695" s="632" t="s">
        <v>1518</v>
      </c>
      <c r="B695" s="633">
        <v>97599</v>
      </c>
      <c r="C695" s="632" t="s">
        <v>116</v>
      </c>
      <c r="D695" s="632" t="s">
        <v>1446</v>
      </c>
      <c r="E695" s="1061" t="s">
        <v>1713</v>
      </c>
      <c r="F695" s="1056"/>
      <c r="G695" s="634" t="s">
        <v>141</v>
      </c>
      <c r="H695" s="635">
        <v>1</v>
      </c>
      <c r="I695" s="636">
        <f>SUM(J696:J698)</f>
        <v>21.284460556046</v>
      </c>
      <c r="J695" s="636">
        <f>I695</f>
        <v>21.284460556046</v>
      </c>
      <c r="M695">
        <v>24.472266999999999</v>
      </c>
    </row>
    <row r="696" spans="1:13" ht="15.75" customHeight="1">
      <c r="A696" s="637" t="s">
        <v>1523</v>
      </c>
      <c r="B696" s="638">
        <v>88248</v>
      </c>
      <c r="C696" s="637" t="s">
        <v>116</v>
      </c>
      <c r="D696" s="637" t="s">
        <v>1750</v>
      </c>
      <c r="E696" s="1059" t="s">
        <v>1786</v>
      </c>
      <c r="F696" s="1056"/>
      <c r="G696" s="639" t="s">
        <v>1522</v>
      </c>
      <c r="H696" s="640">
        <v>7.4800000000000005E-2</v>
      </c>
      <c r="I696" s="641">
        <f t="shared" ref="I696:I698" si="123">M696-M696*$M$2</f>
        <v>16.21191632</v>
      </c>
      <c r="J696" s="641">
        <f t="shared" ref="J696:J698" si="124">H696*I696</f>
        <v>1.212651340736</v>
      </c>
      <c r="M696">
        <v>18.64</v>
      </c>
    </row>
    <row r="697" spans="1:13" ht="15.75" customHeight="1">
      <c r="A697" s="637" t="s">
        <v>1523</v>
      </c>
      <c r="B697" s="638">
        <v>88267</v>
      </c>
      <c r="C697" s="637" t="s">
        <v>116</v>
      </c>
      <c r="D697" s="637" t="s">
        <v>1738</v>
      </c>
      <c r="E697" s="1059" t="s">
        <v>1786</v>
      </c>
      <c r="F697" s="1056"/>
      <c r="G697" s="639" t="s">
        <v>1788</v>
      </c>
      <c r="H697" s="640">
        <v>0.17949999999999999</v>
      </c>
      <c r="I697" s="641">
        <f t="shared" si="123"/>
        <v>20.534514179999999</v>
      </c>
      <c r="J697" s="641">
        <f t="shared" si="124"/>
        <v>3.6859452953099998</v>
      </c>
      <c r="M697">
        <v>23.61</v>
      </c>
    </row>
    <row r="698" spans="1:13" ht="15.75" customHeight="1">
      <c r="A698" s="642" t="s">
        <v>1526</v>
      </c>
      <c r="B698" s="643">
        <v>38774</v>
      </c>
      <c r="C698" s="642" t="s">
        <v>116</v>
      </c>
      <c r="D698" s="642" t="s">
        <v>1797</v>
      </c>
      <c r="E698" s="1060" t="s">
        <v>1602</v>
      </c>
      <c r="F698" s="1056"/>
      <c r="G698" s="644" t="s">
        <v>141</v>
      </c>
      <c r="H698" s="645">
        <v>1</v>
      </c>
      <c r="I698" s="646">
        <f t="shared" si="123"/>
        <v>16.385863919999998</v>
      </c>
      <c r="J698" s="646">
        <f t="shared" si="124"/>
        <v>16.385863919999998</v>
      </c>
      <c r="M698">
        <v>18.84</v>
      </c>
    </row>
    <row r="699" spans="1:13" ht="15.75" customHeight="1">
      <c r="A699" s="648"/>
      <c r="B699" s="648"/>
      <c r="C699" s="648"/>
      <c r="D699" s="648"/>
      <c r="E699" s="648" t="s">
        <v>1541</v>
      </c>
      <c r="F699" s="649"/>
      <c r="G699" s="648" t="s">
        <v>1542</v>
      </c>
      <c r="H699" s="649">
        <v>0</v>
      </c>
      <c r="I699" s="648" t="s">
        <v>1543</v>
      </c>
      <c r="J699" s="649"/>
      <c r="M699" t="s">
        <v>1543</v>
      </c>
    </row>
    <row r="700" spans="1:13" ht="15.75" customHeight="1">
      <c r="A700" s="648"/>
      <c r="B700" s="648"/>
      <c r="C700" s="648"/>
      <c r="D700" s="648"/>
      <c r="E700" s="648" t="s">
        <v>1544</v>
      </c>
      <c r="F700" s="649">
        <v>0</v>
      </c>
      <c r="G700" s="648"/>
      <c r="H700" s="1057" t="s">
        <v>1545</v>
      </c>
      <c r="I700" s="1058"/>
      <c r="J700" s="649">
        <f>SUM(J695)</f>
        <v>21.284460556046</v>
      </c>
    </row>
    <row r="701" spans="1:13" ht="15.75" customHeight="1">
      <c r="A701" s="667"/>
      <c r="B701" s="667"/>
      <c r="C701" s="667"/>
      <c r="D701" s="667"/>
      <c r="E701" s="667"/>
      <c r="F701" s="668"/>
      <c r="G701" s="667"/>
      <c r="H701" s="667"/>
      <c r="I701" s="667"/>
      <c r="J701" s="668"/>
    </row>
    <row r="702" spans="1:13" ht="1.5" customHeight="1">
      <c r="A702" s="650"/>
      <c r="B702" s="650"/>
      <c r="C702" s="650"/>
      <c r="D702" s="650"/>
      <c r="E702" s="650"/>
      <c r="F702" s="650"/>
      <c r="G702" s="650"/>
      <c r="H702" s="650"/>
      <c r="I702" s="650"/>
      <c r="J702" s="650"/>
    </row>
    <row r="703" spans="1:13" ht="15.75" customHeight="1">
      <c r="A703" s="648"/>
      <c r="B703" s="648"/>
      <c r="C703" s="648"/>
      <c r="D703" s="648"/>
      <c r="E703" s="648"/>
      <c r="F703" s="649"/>
      <c r="G703" s="648"/>
      <c r="H703" s="648"/>
      <c r="I703" s="648"/>
      <c r="J703" s="649"/>
    </row>
    <row r="704" spans="1:13" ht="54" customHeight="1">
      <c r="A704" s="979" t="s">
        <v>20298</v>
      </c>
      <c r="B704" s="979"/>
      <c r="C704" s="979"/>
      <c r="D704" s="979"/>
      <c r="E704" s="979" t="s">
        <v>20299</v>
      </c>
      <c r="F704" s="979"/>
      <c r="G704" s="979"/>
      <c r="H704" s="979"/>
      <c r="I704" s="979"/>
      <c r="J704" s="979"/>
    </row>
    <row r="705" spans="1:10" ht="15.75" customHeight="1">
      <c r="A705" s="648"/>
      <c r="B705" s="648"/>
      <c r="C705" s="648"/>
      <c r="D705" s="648"/>
      <c r="E705" s="648"/>
      <c r="F705" s="649"/>
      <c r="G705" s="648"/>
      <c r="H705" s="1057"/>
      <c r="I705" s="1058"/>
      <c r="J705" s="649"/>
    </row>
    <row r="706" spans="1:10" ht="15.75" customHeight="1">
      <c r="A706" s="667"/>
      <c r="B706" s="667"/>
      <c r="C706" s="667"/>
      <c r="D706" s="667"/>
      <c r="E706" s="667"/>
      <c r="F706" s="668"/>
      <c r="G706" s="667"/>
      <c r="H706" s="667"/>
      <c r="I706" s="667"/>
      <c r="J706" s="668"/>
    </row>
    <row r="707" spans="1:10" ht="15.75" customHeight="1">
      <c r="A707" s="667"/>
      <c r="B707" s="667"/>
      <c r="C707" s="667"/>
      <c r="D707" s="667"/>
      <c r="E707" s="667"/>
      <c r="F707" s="668"/>
      <c r="G707" s="667"/>
      <c r="H707" s="667"/>
      <c r="I707" s="667"/>
      <c r="J707" s="668"/>
    </row>
    <row r="708" spans="1:10" ht="15.75" customHeight="1">
      <c r="A708" s="667"/>
      <c r="B708" s="667"/>
      <c r="C708" s="667"/>
      <c r="D708" s="667"/>
      <c r="E708" s="667"/>
      <c r="F708" s="668"/>
      <c r="G708" s="667"/>
      <c r="H708" s="667"/>
      <c r="I708" s="667"/>
      <c r="J708" s="668"/>
    </row>
  </sheetData>
  <mergeCells count="528">
    <mergeCell ref="H263:I263"/>
    <mergeCell ref="E266:F266"/>
    <mergeCell ref="E267:F267"/>
    <mergeCell ref="E268:F268"/>
    <mergeCell ref="E269:F269"/>
    <mergeCell ref="E270:F270"/>
    <mergeCell ref="E325:F325"/>
    <mergeCell ref="E326:F326"/>
    <mergeCell ref="H328:I328"/>
    <mergeCell ref="E275:F275"/>
    <mergeCell ref="E276:F276"/>
    <mergeCell ref="E277:F277"/>
    <mergeCell ref="E278:F278"/>
    <mergeCell ref="E279:F279"/>
    <mergeCell ref="H281:I281"/>
    <mergeCell ref="E284:F284"/>
    <mergeCell ref="E285:F285"/>
    <mergeCell ref="E312:F312"/>
    <mergeCell ref="E313:F313"/>
    <mergeCell ref="E314:F314"/>
    <mergeCell ref="E253:F253"/>
    <mergeCell ref="E254:F254"/>
    <mergeCell ref="E255:F255"/>
    <mergeCell ref="E256:F256"/>
    <mergeCell ref="E257:F257"/>
    <mergeCell ref="E258:F258"/>
    <mergeCell ref="E259:F259"/>
    <mergeCell ref="E260:F260"/>
    <mergeCell ref="E261:F261"/>
    <mergeCell ref="H338:I338"/>
    <mergeCell ref="E336:F336"/>
    <mergeCell ref="E345:F345"/>
    <mergeCell ref="E346:F346"/>
    <mergeCell ref="E347:F347"/>
    <mergeCell ref="E348:F348"/>
    <mergeCell ref="E315:F315"/>
    <mergeCell ref="E316:F316"/>
    <mergeCell ref="H318:I318"/>
    <mergeCell ref="E321:F321"/>
    <mergeCell ref="E322:F322"/>
    <mergeCell ref="E323:F323"/>
    <mergeCell ref="E324:F324"/>
    <mergeCell ref="E341:F341"/>
    <mergeCell ref="E342:F342"/>
    <mergeCell ref="E343:F343"/>
    <mergeCell ref="E344:F344"/>
    <mergeCell ref="E331:F331"/>
    <mergeCell ref="E332:F332"/>
    <mergeCell ref="E333:F333"/>
    <mergeCell ref="E334:F334"/>
    <mergeCell ref="E335:F335"/>
    <mergeCell ref="H350:I350"/>
    <mergeCell ref="E352:F352"/>
    <mergeCell ref="E353:F353"/>
    <mergeCell ref="E397:F397"/>
    <mergeCell ref="E398:F398"/>
    <mergeCell ref="E399:F399"/>
    <mergeCell ref="E400:F400"/>
    <mergeCell ref="E401:F401"/>
    <mergeCell ref="E402:F402"/>
    <mergeCell ref="E361:F361"/>
    <mergeCell ref="H363:I363"/>
    <mergeCell ref="E354:F354"/>
    <mergeCell ref="E355:F355"/>
    <mergeCell ref="E356:F356"/>
    <mergeCell ref="E357:F357"/>
    <mergeCell ref="E358:F358"/>
    <mergeCell ref="E359:F359"/>
    <mergeCell ref="E360:F360"/>
    <mergeCell ref="E365:F365"/>
    <mergeCell ref="E366:F366"/>
    <mergeCell ref="E367:F367"/>
    <mergeCell ref="E368:F368"/>
    <mergeCell ref="E369:F369"/>
    <mergeCell ref="E370:F370"/>
    <mergeCell ref="E419:F419"/>
    <mergeCell ref="E420:F420"/>
    <mergeCell ref="E424:F424"/>
    <mergeCell ref="E425:F425"/>
    <mergeCell ref="E426:F426"/>
    <mergeCell ref="E427:F427"/>
    <mergeCell ref="E403:F403"/>
    <mergeCell ref="E408:F408"/>
    <mergeCell ref="E409:F409"/>
    <mergeCell ref="E410:F410"/>
    <mergeCell ref="E411:F411"/>
    <mergeCell ref="E412:F412"/>
    <mergeCell ref="E413:F413"/>
    <mergeCell ref="E414:F414"/>
    <mergeCell ref="E415:F415"/>
    <mergeCell ref="H556:I556"/>
    <mergeCell ref="H517:I517"/>
    <mergeCell ref="H646:I646"/>
    <mergeCell ref="H658:I658"/>
    <mergeCell ref="H669:I669"/>
    <mergeCell ref="E477:F477"/>
    <mergeCell ref="E478:F478"/>
    <mergeCell ref="E479:F479"/>
    <mergeCell ref="E480:F480"/>
    <mergeCell ref="E481:F481"/>
    <mergeCell ref="E482:F482"/>
    <mergeCell ref="E486:F486"/>
    <mergeCell ref="H484:I484"/>
    <mergeCell ref="E531:F531"/>
    <mergeCell ref="E532:F532"/>
    <mergeCell ref="H492:I492"/>
    <mergeCell ref="H500:I500"/>
    <mergeCell ref="H508:I508"/>
    <mergeCell ref="H528:I528"/>
    <mergeCell ref="E604:F604"/>
    <mergeCell ref="E605:F605"/>
    <mergeCell ref="E553:F553"/>
    <mergeCell ref="E554:F554"/>
    <mergeCell ref="E558:F558"/>
    <mergeCell ref="H680:I680"/>
    <mergeCell ref="H690:I690"/>
    <mergeCell ref="H700:I700"/>
    <mergeCell ref="H705:I705"/>
    <mergeCell ref="H565:I565"/>
    <mergeCell ref="H575:I575"/>
    <mergeCell ref="H599:I599"/>
    <mergeCell ref="H609:I609"/>
    <mergeCell ref="H617:I617"/>
    <mergeCell ref="H625:I625"/>
    <mergeCell ref="H633:I633"/>
    <mergeCell ref="E371:F371"/>
    <mergeCell ref="E372:F372"/>
    <mergeCell ref="E373:F373"/>
    <mergeCell ref="E374:F374"/>
    <mergeCell ref="H376:I376"/>
    <mergeCell ref="E378:F378"/>
    <mergeCell ref="E379:F379"/>
    <mergeCell ref="E380:F380"/>
    <mergeCell ref="E381:F381"/>
    <mergeCell ref="E382:F382"/>
    <mergeCell ref="E383:F383"/>
    <mergeCell ref="E384:F384"/>
    <mergeCell ref="E385:F385"/>
    <mergeCell ref="E386:F386"/>
    <mergeCell ref="E387:F387"/>
    <mergeCell ref="E388:F388"/>
    <mergeCell ref="E389:F389"/>
    <mergeCell ref="H391:I391"/>
    <mergeCell ref="E461:F461"/>
    <mergeCell ref="E462:F462"/>
    <mergeCell ref="E393:F393"/>
    <mergeCell ref="E394:F394"/>
    <mergeCell ref="E395:F395"/>
    <mergeCell ref="E396:F396"/>
    <mergeCell ref="E404:F404"/>
    <mergeCell ref="H406:I406"/>
    <mergeCell ref="H422:I422"/>
    <mergeCell ref="H437:I437"/>
    <mergeCell ref="H446:I446"/>
    <mergeCell ref="E451:F451"/>
    <mergeCell ref="E428:F428"/>
    <mergeCell ref="E429:F429"/>
    <mergeCell ref="E430:F430"/>
    <mergeCell ref="E431:F431"/>
    <mergeCell ref="E432:F432"/>
    <mergeCell ref="E433:F433"/>
    <mergeCell ref="E434:F434"/>
    <mergeCell ref="E435:F435"/>
    <mergeCell ref="E439:F439"/>
    <mergeCell ref="E416:F416"/>
    <mergeCell ref="E417:F417"/>
    <mergeCell ref="E418:F418"/>
    <mergeCell ref="E538:F538"/>
    <mergeCell ref="E539:F539"/>
    <mergeCell ref="H474:I474"/>
    <mergeCell ref="E440:F440"/>
    <mergeCell ref="E441:F441"/>
    <mergeCell ref="E442:F442"/>
    <mergeCell ref="E443:F443"/>
    <mergeCell ref="E444:F444"/>
    <mergeCell ref="E448:F448"/>
    <mergeCell ref="E449:F449"/>
    <mergeCell ref="E450:F450"/>
    <mergeCell ref="H455:I455"/>
    <mergeCell ref="H464:I464"/>
    <mergeCell ref="E468:F468"/>
    <mergeCell ref="E469:F469"/>
    <mergeCell ref="E470:F470"/>
    <mergeCell ref="E471:F471"/>
    <mergeCell ref="E472:F472"/>
    <mergeCell ref="E452:F452"/>
    <mergeCell ref="E453:F453"/>
    <mergeCell ref="E457:F457"/>
    <mergeCell ref="E458:F458"/>
    <mergeCell ref="E459:F459"/>
    <mergeCell ref="E460:F460"/>
    <mergeCell ref="E523:F523"/>
    <mergeCell ref="E524:F524"/>
    <mergeCell ref="E525:F525"/>
    <mergeCell ref="E526:F526"/>
    <mergeCell ref="E533:F533"/>
    <mergeCell ref="E534:F534"/>
    <mergeCell ref="E535:F535"/>
    <mergeCell ref="E536:F536"/>
    <mergeCell ref="E537:F537"/>
    <mergeCell ref="E487:F487"/>
    <mergeCell ref="E488:F488"/>
    <mergeCell ref="E489:F489"/>
    <mergeCell ref="E490:F490"/>
    <mergeCell ref="E494:F494"/>
    <mergeCell ref="E495:F495"/>
    <mergeCell ref="E496:F496"/>
    <mergeCell ref="E521:F521"/>
    <mergeCell ref="E522:F522"/>
    <mergeCell ref="E606:F606"/>
    <mergeCell ref="E607:F607"/>
    <mergeCell ref="E611:F611"/>
    <mergeCell ref="E612:F612"/>
    <mergeCell ref="E613:F613"/>
    <mergeCell ref="E614:F614"/>
    <mergeCell ref="E615:F615"/>
    <mergeCell ref="E619:F619"/>
    <mergeCell ref="E620:F620"/>
    <mergeCell ref="E621:F621"/>
    <mergeCell ref="E622:F622"/>
    <mergeCell ref="E623:F623"/>
    <mergeCell ref="E627:F627"/>
    <mergeCell ref="E628:F628"/>
    <mergeCell ref="E629:F629"/>
    <mergeCell ref="E630:F630"/>
    <mergeCell ref="E631:F631"/>
    <mergeCell ref="E637:F637"/>
    <mergeCell ref="E638:F638"/>
    <mergeCell ref="E639:F639"/>
    <mergeCell ref="E640:F640"/>
    <mergeCell ref="E641:F641"/>
    <mergeCell ref="E642:F642"/>
    <mergeCell ref="E643:F643"/>
    <mergeCell ref="E644:F644"/>
    <mergeCell ref="E649:F649"/>
    <mergeCell ref="E650:F650"/>
    <mergeCell ref="E651:F651"/>
    <mergeCell ref="E652:F652"/>
    <mergeCell ref="E653:F653"/>
    <mergeCell ref="E654:F654"/>
    <mergeCell ref="E655:F655"/>
    <mergeCell ref="E656:F656"/>
    <mergeCell ref="E662:F662"/>
    <mergeCell ref="E663:F663"/>
    <mergeCell ref="E664:F664"/>
    <mergeCell ref="E665:F665"/>
    <mergeCell ref="E666:F666"/>
    <mergeCell ref="E667:F667"/>
    <mergeCell ref="E673:F673"/>
    <mergeCell ref="E686:F686"/>
    <mergeCell ref="E687:F687"/>
    <mergeCell ref="E688:F688"/>
    <mergeCell ref="E694:F694"/>
    <mergeCell ref="E695:F695"/>
    <mergeCell ref="E696:F696"/>
    <mergeCell ref="E697:F697"/>
    <mergeCell ref="E698:F698"/>
    <mergeCell ref="E674:F674"/>
    <mergeCell ref="E675:F675"/>
    <mergeCell ref="E676:F676"/>
    <mergeCell ref="E677:F677"/>
    <mergeCell ref="E678:F678"/>
    <mergeCell ref="E684:F684"/>
    <mergeCell ref="E685:F685"/>
    <mergeCell ref="E540:F540"/>
    <mergeCell ref="E541:F541"/>
    <mergeCell ref="E542:F542"/>
    <mergeCell ref="E543:F543"/>
    <mergeCell ref="E544:F544"/>
    <mergeCell ref="E545:F545"/>
    <mergeCell ref="E546:F546"/>
    <mergeCell ref="E547:F547"/>
    <mergeCell ref="E548:F548"/>
    <mergeCell ref="E549:F549"/>
    <mergeCell ref="E550:F550"/>
    <mergeCell ref="E551:F551"/>
    <mergeCell ref="E552:F552"/>
    <mergeCell ref="E592:F592"/>
    <mergeCell ref="E593:F593"/>
    <mergeCell ref="E594:F594"/>
    <mergeCell ref="E595:F595"/>
    <mergeCell ref="E596:F596"/>
    <mergeCell ref="E559:F559"/>
    <mergeCell ref="E560:F560"/>
    <mergeCell ref="E561:F561"/>
    <mergeCell ref="E562:F562"/>
    <mergeCell ref="E597:F597"/>
    <mergeCell ref="E603:F603"/>
    <mergeCell ref="E563:F563"/>
    <mergeCell ref="E568:F568"/>
    <mergeCell ref="E569:F569"/>
    <mergeCell ref="E570:F570"/>
    <mergeCell ref="E571:F571"/>
    <mergeCell ref="E572:F572"/>
    <mergeCell ref="E573:F573"/>
    <mergeCell ref="E511:F511"/>
    <mergeCell ref="E512:F512"/>
    <mergeCell ref="E513:F513"/>
    <mergeCell ref="E514:F514"/>
    <mergeCell ref="E515:F515"/>
    <mergeCell ref="E497:F497"/>
    <mergeCell ref="E498:F498"/>
    <mergeCell ref="E502:F502"/>
    <mergeCell ref="E503:F503"/>
    <mergeCell ref="E504:F504"/>
    <mergeCell ref="E505:F505"/>
    <mergeCell ref="E506:F506"/>
    <mergeCell ref="C1:D1"/>
    <mergeCell ref="E1:F1"/>
    <mergeCell ref="G1:H1"/>
    <mergeCell ref="I1:J1"/>
    <mergeCell ref="C2:D2"/>
    <mergeCell ref="E2:F2"/>
    <mergeCell ref="G2:H2"/>
    <mergeCell ref="I2:J2"/>
    <mergeCell ref="A3:J3"/>
    <mergeCell ref="A4:J4"/>
    <mergeCell ref="E5:F5"/>
    <mergeCell ref="E6:F6"/>
    <mergeCell ref="E7:F7"/>
    <mergeCell ref="E8:F8"/>
    <mergeCell ref="E9:F9"/>
    <mergeCell ref="E10:F10"/>
    <mergeCell ref="E11:F11"/>
    <mergeCell ref="E12:F12"/>
    <mergeCell ref="H14:I14"/>
    <mergeCell ref="E16:F16"/>
    <mergeCell ref="E17:F17"/>
    <mergeCell ref="E18:F18"/>
    <mergeCell ref="E19:F19"/>
    <mergeCell ref="E20:F20"/>
    <mergeCell ref="E21:F21"/>
    <mergeCell ref="E22:F22"/>
    <mergeCell ref="E23:F23"/>
    <mergeCell ref="H25:I25"/>
    <mergeCell ref="E35:F35"/>
    <mergeCell ref="H37:I37"/>
    <mergeCell ref="E28:F28"/>
    <mergeCell ref="E29:F29"/>
    <mergeCell ref="E30:F30"/>
    <mergeCell ref="E31:F31"/>
    <mergeCell ref="E32:F32"/>
    <mergeCell ref="E33:F33"/>
    <mergeCell ref="E34:F34"/>
    <mergeCell ref="E40:F40"/>
    <mergeCell ref="E41:F41"/>
    <mergeCell ref="E42:F42"/>
    <mergeCell ref="E43:F43"/>
    <mergeCell ref="E44:F44"/>
    <mergeCell ref="E45:F45"/>
    <mergeCell ref="E46:F46"/>
    <mergeCell ref="E47:F47"/>
    <mergeCell ref="E48:F48"/>
    <mergeCell ref="E49:F49"/>
    <mergeCell ref="H51:I51"/>
    <mergeCell ref="E54:F54"/>
    <mergeCell ref="E55:F55"/>
    <mergeCell ref="E56:F56"/>
    <mergeCell ref="E64:F64"/>
    <mergeCell ref="H66:I66"/>
    <mergeCell ref="E57:F57"/>
    <mergeCell ref="E58:F58"/>
    <mergeCell ref="E59:F59"/>
    <mergeCell ref="E60:F60"/>
    <mergeCell ref="E61:F61"/>
    <mergeCell ref="E62:F62"/>
    <mergeCell ref="E63:F63"/>
    <mergeCell ref="E69:F69"/>
    <mergeCell ref="E70:F70"/>
    <mergeCell ref="E71:F71"/>
    <mergeCell ref="E72:F72"/>
    <mergeCell ref="E73:F73"/>
    <mergeCell ref="E74:F74"/>
    <mergeCell ref="E75:F75"/>
    <mergeCell ref="E76:F76"/>
    <mergeCell ref="E77:F77"/>
    <mergeCell ref="E78:F78"/>
    <mergeCell ref="E79:F79"/>
    <mergeCell ref="H81:I81"/>
    <mergeCell ref="E84:F84"/>
    <mergeCell ref="E85:F85"/>
    <mergeCell ref="E86:F86"/>
    <mergeCell ref="E87:F87"/>
    <mergeCell ref="H89:I89"/>
    <mergeCell ref="E91:F91"/>
    <mergeCell ref="E92:F92"/>
    <mergeCell ref="E93:F93"/>
    <mergeCell ref="E94:F94"/>
    <mergeCell ref="E95:F95"/>
    <mergeCell ref="E96:F96"/>
    <mergeCell ref="E97:F97"/>
    <mergeCell ref="H99:I99"/>
    <mergeCell ref="E101:F101"/>
    <mergeCell ref="E102:F102"/>
    <mergeCell ref="E103:F103"/>
    <mergeCell ref="E104:F104"/>
    <mergeCell ref="H106:I106"/>
    <mergeCell ref="E108:F108"/>
    <mergeCell ref="E109:F109"/>
    <mergeCell ref="E110:F110"/>
    <mergeCell ref="E111:F111"/>
    <mergeCell ref="E112:F112"/>
    <mergeCell ref="E113:F113"/>
    <mergeCell ref="H115:I115"/>
    <mergeCell ref="E117:F117"/>
    <mergeCell ref="E118:F118"/>
    <mergeCell ref="E119:F119"/>
    <mergeCell ref="H121:I121"/>
    <mergeCell ref="E123:F123"/>
    <mergeCell ref="E124:F124"/>
    <mergeCell ref="E125:F125"/>
    <mergeCell ref="E126:F126"/>
    <mergeCell ref="H128:I128"/>
    <mergeCell ref="E130:F130"/>
    <mergeCell ref="E131:F131"/>
    <mergeCell ref="E132:F132"/>
    <mergeCell ref="E133:F133"/>
    <mergeCell ref="H135:I135"/>
    <mergeCell ref="E137:F137"/>
    <mergeCell ref="E138:F138"/>
    <mergeCell ref="E139:F139"/>
    <mergeCell ref="E140:F140"/>
    <mergeCell ref="H142:I142"/>
    <mergeCell ref="E143:F143"/>
    <mergeCell ref="E144:F144"/>
    <mergeCell ref="E145:F145"/>
    <mergeCell ref="E146:F146"/>
    <mergeCell ref="H148:I148"/>
    <mergeCell ref="E153:F153"/>
    <mergeCell ref="E154:F154"/>
    <mergeCell ref="E209:F209"/>
    <mergeCell ref="E210:F210"/>
    <mergeCell ref="E211:F211"/>
    <mergeCell ref="H213:I213"/>
    <mergeCell ref="E216:F216"/>
    <mergeCell ref="E217:F217"/>
    <mergeCell ref="E155:F155"/>
    <mergeCell ref="E156:F156"/>
    <mergeCell ref="E157:F157"/>
    <mergeCell ref="E158:F158"/>
    <mergeCell ref="E159:F159"/>
    <mergeCell ref="E160:F160"/>
    <mergeCell ref="H162:I162"/>
    <mergeCell ref="E171:F171"/>
    <mergeCell ref="H173:I173"/>
    <mergeCell ref="E164:F164"/>
    <mergeCell ref="E165:F165"/>
    <mergeCell ref="E166:F166"/>
    <mergeCell ref="E167:F167"/>
    <mergeCell ref="E168:F168"/>
    <mergeCell ref="E169:F169"/>
    <mergeCell ref="E170:F170"/>
    <mergeCell ref="E198:F198"/>
    <mergeCell ref="H201:I201"/>
    <mergeCell ref="E199:F199"/>
    <mergeCell ref="E203:F203"/>
    <mergeCell ref="E204:F204"/>
    <mergeCell ref="E205:F205"/>
    <mergeCell ref="E206:F206"/>
    <mergeCell ref="E207:F207"/>
    <mergeCell ref="E208:F208"/>
    <mergeCell ref="E176:F176"/>
    <mergeCell ref="E177:F177"/>
    <mergeCell ref="E188:F188"/>
    <mergeCell ref="H191:I191"/>
    <mergeCell ref="E189:F189"/>
    <mergeCell ref="E194:F194"/>
    <mergeCell ref="E195:F195"/>
    <mergeCell ref="E196:F196"/>
    <mergeCell ref="E197:F197"/>
    <mergeCell ref="E178:F178"/>
    <mergeCell ref="E179:F179"/>
    <mergeCell ref="E180:F180"/>
    <mergeCell ref="E181:F181"/>
    <mergeCell ref="E182:F182"/>
    <mergeCell ref="E183:F183"/>
    <mergeCell ref="E184:F184"/>
    <mergeCell ref="E185:F185"/>
    <mergeCell ref="E186:F186"/>
    <mergeCell ref="E187:F187"/>
    <mergeCell ref="E295:F295"/>
    <mergeCell ref="E296:F296"/>
    <mergeCell ref="H272:I272"/>
    <mergeCell ref="E218:F218"/>
    <mergeCell ref="E239:F239"/>
    <mergeCell ref="E240:F240"/>
    <mergeCell ref="E241:F241"/>
    <mergeCell ref="E242:F242"/>
    <mergeCell ref="E243:F243"/>
    <mergeCell ref="E231:F231"/>
    <mergeCell ref="E232:F232"/>
    <mergeCell ref="E233:F233"/>
    <mergeCell ref="E219:F219"/>
    <mergeCell ref="E220:F220"/>
    <mergeCell ref="E221:F221"/>
    <mergeCell ref="E222:F222"/>
    <mergeCell ref="H224:I224"/>
    <mergeCell ref="E227:F227"/>
    <mergeCell ref="E228:F228"/>
    <mergeCell ref="E229:F229"/>
    <mergeCell ref="E249:F249"/>
    <mergeCell ref="E250:F250"/>
    <mergeCell ref="E251:F251"/>
    <mergeCell ref="E252:F252"/>
    <mergeCell ref="E467:F467"/>
    <mergeCell ref="E704:J704"/>
    <mergeCell ref="A704:D704"/>
    <mergeCell ref="H235:I235"/>
    <mergeCell ref="E238:F238"/>
    <mergeCell ref="E230:F230"/>
    <mergeCell ref="E244:F244"/>
    <mergeCell ref="H246:I246"/>
    <mergeCell ref="E305:F305"/>
    <mergeCell ref="E306:F306"/>
    <mergeCell ref="E307:F307"/>
    <mergeCell ref="H309:I309"/>
    <mergeCell ref="E297:F297"/>
    <mergeCell ref="E298:F298"/>
    <mergeCell ref="H300:I300"/>
    <mergeCell ref="E303:F303"/>
    <mergeCell ref="E304:F304"/>
    <mergeCell ref="E286:F286"/>
    <mergeCell ref="E287:F287"/>
    <mergeCell ref="E288:F288"/>
    <mergeCell ref="H290:I290"/>
    <mergeCell ref="E292:F292"/>
    <mergeCell ref="E293:F293"/>
    <mergeCell ref="E294:F294"/>
  </mergeCells>
  <printOptions horizontalCentered="1"/>
  <pageMargins left="0.51181102362204722" right="0.51181102362204722" top="0.98425196850393704" bottom="0.98425196850393704" header="0" footer="0"/>
  <pageSetup paperSize="9" scale="44" fitToHeight="0" orientation="portrait" r:id="rId1"/>
  <headerFooter>
    <oddFooter>&amp;R&amp;P/</oddFooter>
  </headerFooter>
</worksheet>
</file>

<file path=xl/worksheets/sheet5.xml><?xml version="1.0" encoding="utf-8"?>
<worksheet xmlns="http://schemas.openxmlformats.org/spreadsheetml/2006/main" xmlns:r="http://schemas.openxmlformats.org/officeDocument/2006/relationships">
  <sheetPr>
    <pageSetUpPr fitToPage="1"/>
  </sheetPr>
  <dimension ref="A1:K113"/>
  <sheetViews>
    <sheetView showGridLines="0" view="pageBreakPreview" zoomScale="60" zoomScaleNormal="70" zoomScalePageLayoutView="55" workbookViewId="0">
      <selection activeCell="A27" sqref="A27:F27"/>
    </sheetView>
  </sheetViews>
  <sheetFormatPr defaultColWidth="14.42578125" defaultRowHeight="15" customHeight="1"/>
  <cols>
    <col min="1" max="1" width="23.7109375" customWidth="1"/>
    <col min="2" max="2" width="15" customWidth="1"/>
    <col min="3" max="3" width="112.5703125" customWidth="1"/>
    <col min="4" max="4" width="24.28515625" customWidth="1"/>
    <col min="5" max="5" width="12.85546875" customWidth="1"/>
    <col min="6" max="6" width="15" customWidth="1"/>
    <col min="7" max="7" width="16.7109375" customWidth="1"/>
    <col min="8" max="10" width="12.5703125" customWidth="1"/>
  </cols>
  <sheetData>
    <row r="1" spans="1:11" ht="4.5" customHeight="1">
      <c r="B1" s="201"/>
      <c r="C1" s="670"/>
      <c r="D1" s="202"/>
      <c r="E1" s="202"/>
      <c r="F1" s="671"/>
      <c r="G1" s="558"/>
      <c r="H1" s="672"/>
      <c r="I1" s="673"/>
      <c r="J1" s="673"/>
    </row>
    <row r="2" spans="1:11" ht="29.25" customHeight="1">
      <c r="A2" s="2" t="str">
        <f>'Planilha Orçamentária'!B2</f>
        <v>CONTRATANTE:</v>
      </c>
      <c r="B2" s="1008" t="str">
        <f>'Planilha Orçamentária'!C2</f>
        <v xml:space="preserve">JFBP | JUSTIÇA DE FEDERAL DE PRIMEIRO GRAU – SEÇÃO JUDICIÁRIA DA PARAÍBA </v>
      </c>
      <c r="C2" s="983"/>
      <c r="D2" s="4" t="s">
        <v>19</v>
      </c>
      <c r="E2" s="209"/>
      <c r="F2" s="674"/>
      <c r="G2" s="6"/>
      <c r="H2" s="672"/>
      <c r="I2" s="673"/>
      <c r="J2" s="673"/>
    </row>
    <row r="3" spans="1:11" ht="29.25" customHeight="1">
      <c r="A3" s="2" t="str">
        <f>'Planilha Orçamentária'!B3</f>
        <v>PROJETO:</v>
      </c>
      <c r="B3" s="1008" t="str">
        <f>'Planilha Orçamentária'!C3</f>
        <v>Reforma, adequação e modernização das instalações físicas e sistemas prediais da Subseção Judiciária de Guarabira/PB</v>
      </c>
      <c r="C3" s="983"/>
      <c r="D3" s="675" t="str">
        <f>'Planilha Resumo'!D3&amp;" "&amp;'Planilha Resumo'!C3</f>
        <v>SINAPI - JOAO PESSOA</v>
      </c>
      <c r="E3" s="1"/>
      <c r="F3" s="676"/>
      <c r="G3" s="677"/>
      <c r="H3" s="672"/>
      <c r="I3" s="673"/>
      <c r="J3" s="673"/>
    </row>
    <row r="4" spans="1:11" ht="29.25" customHeight="1">
      <c r="A4" s="2" t="str">
        <f>'Planilha Orçamentária'!B4</f>
        <v>ENDEREÇO:</v>
      </c>
      <c r="B4" s="1008" t="str">
        <f>'Planilha Orçamentária'!$C$4</f>
        <v>Rua Augusto de Almeida, nº 258, Bairro Novo, Guarabira/PB - CEP: 58200-000</v>
      </c>
      <c r="C4" s="983"/>
      <c r="D4" s="678">
        <f>'Planilha Resumo'!E3</f>
        <v>45078</v>
      </c>
      <c r="E4" s="24"/>
      <c r="F4" s="679"/>
      <c r="G4" s="11"/>
      <c r="H4" s="672"/>
      <c r="I4" s="673"/>
      <c r="J4" s="673"/>
    </row>
    <row r="5" spans="1:11" ht="29.25" customHeight="1">
      <c r="A5" s="2" t="str">
        <f>'Planilha Orçamentária'!B5</f>
        <v>EMPRESA</v>
      </c>
      <c r="B5" s="1011" t="str">
        <f>'Planilha Orçamentária'!$C$5</f>
        <v>B3M CONSTRUTORA EIRELI - 27.343.319/0001-76</v>
      </c>
      <c r="C5" s="983"/>
      <c r="D5" s="680" t="str">
        <f>'Planilha Resumo'!D2</f>
        <v>NÃO DESONERADO</v>
      </c>
      <c r="E5" s="681"/>
      <c r="F5" s="682"/>
      <c r="G5" s="16"/>
      <c r="H5" s="672"/>
      <c r="I5" s="673"/>
      <c r="J5" s="673"/>
    </row>
    <row r="6" spans="1:11" ht="4.5" customHeight="1">
      <c r="A6" s="200"/>
      <c r="B6" s="201"/>
      <c r="C6" s="670"/>
      <c r="D6" s="201"/>
      <c r="E6" s="201"/>
      <c r="F6" s="683"/>
      <c r="G6" s="218"/>
      <c r="H6" s="672"/>
      <c r="I6" s="673"/>
      <c r="J6" s="673"/>
    </row>
    <row r="7" spans="1:11" ht="33" customHeight="1">
      <c r="A7" s="1054" t="s">
        <v>2217</v>
      </c>
      <c r="B7" s="982"/>
      <c r="C7" s="982"/>
      <c r="D7" s="982"/>
      <c r="E7" s="982"/>
      <c r="F7" s="982"/>
      <c r="G7" s="983"/>
      <c r="H7" s="672"/>
      <c r="I7" s="673"/>
      <c r="J7" s="673" t="s">
        <v>20294</v>
      </c>
      <c r="K7" s="973">
        <f>'Planilha Orçamentária'!I217</f>
        <v>0.13026199999999999</v>
      </c>
    </row>
    <row r="8" spans="1:11" ht="4.5" customHeight="1">
      <c r="A8" s="200"/>
      <c r="B8" s="201"/>
      <c r="C8" s="670"/>
      <c r="D8" s="201"/>
      <c r="E8" s="201"/>
      <c r="F8" s="683"/>
      <c r="G8" s="218"/>
      <c r="H8" s="672"/>
      <c r="I8" s="673"/>
      <c r="J8" s="673"/>
    </row>
    <row r="9" spans="1:11" ht="19.5" customHeight="1">
      <c r="A9" s="96"/>
      <c r="B9" s="96"/>
      <c r="C9" s="684"/>
      <c r="D9" s="96"/>
      <c r="E9" s="96"/>
      <c r="F9" s="685"/>
      <c r="G9" s="96"/>
      <c r="H9" s="672"/>
      <c r="I9" s="673"/>
      <c r="J9" s="673"/>
    </row>
    <row r="10" spans="1:11" ht="19.5" customHeight="1">
      <c r="A10" s="989" t="s">
        <v>1</v>
      </c>
      <c r="B10" s="982"/>
      <c r="C10" s="982"/>
      <c r="D10" s="982"/>
      <c r="E10" s="982"/>
      <c r="F10" s="982"/>
      <c r="G10" s="983"/>
      <c r="H10" s="672"/>
      <c r="I10" s="673"/>
      <c r="J10" s="673"/>
    </row>
    <row r="11" spans="1:11" ht="19.5" customHeight="1">
      <c r="A11" s="12" t="str">
        <f>'Planilha Orçamentária'!B10</f>
        <v>VERSÃO</v>
      </c>
      <c r="B11" s="1001" t="str">
        <f>'Planilha Orçamentária'!D10</f>
        <v xml:space="preserve">DESCRIÇÃO E/OU FOLHAS ALTERADAS </v>
      </c>
      <c r="C11" s="983"/>
      <c r="D11" s="1001" t="str">
        <f>'Planilha Orçamentária'!F10</f>
        <v>DATA</v>
      </c>
      <c r="E11" s="983"/>
      <c r="F11" s="1001" t="str">
        <f>'Planilha Orçamentária'!H10</f>
        <v>ATUALIZAÇÃO</v>
      </c>
      <c r="G11" s="983"/>
      <c r="H11" s="672"/>
      <c r="I11" s="673"/>
      <c r="J11" s="673" t="s">
        <v>33</v>
      </c>
    </row>
    <row r="12" spans="1:11" ht="19.5" customHeight="1">
      <c r="A12" s="91" t="str">
        <f>IF('Planilha Orçamentária'!B11="","",'Planilha Orçamentária'!B11)</f>
        <v>R01</v>
      </c>
      <c r="B12" s="1048" t="str">
        <f>IF('Planilha Orçamentária'!D11="","",'Planilha Orçamentária'!D11)</f>
        <v>Adequação à Progamação do Plano de Obras 2023</v>
      </c>
      <c r="C12" s="982"/>
      <c r="D12" s="1053">
        <f>IF('Planilha Orçamentária'!F11="","",'Planilha Orçamentária'!F11)</f>
        <v>45045</v>
      </c>
      <c r="E12" s="983"/>
      <c r="F12" s="1048" t="str">
        <f>IF('Planilha Orçamentária'!H11="","",'Planilha Orçamentária'!H11)</f>
        <v>Francis Araújo</v>
      </c>
      <c r="G12" s="983"/>
      <c r="H12" s="672"/>
      <c r="I12" s="673"/>
      <c r="J12" s="673" t="s">
        <v>36</v>
      </c>
    </row>
    <row r="13" spans="1:11" ht="19.5" customHeight="1">
      <c r="A13" s="96"/>
      <c r="B13" s="96"/>
      <c r="C13" s="684"/>
      <c r="D13" s="96"/>
      <c r="E13" s="96"/>
      <c r="F13" s="685"/>
      <c r="G13" s="96"/>
      <c r="H13" s="672"/>
      <c r="I13" s="673"/>
      <c r="J13" s="673"/>
    </row>
    <row r="14" spans="1:11" ht="4.5" customHeight="1">
      <c r="A14" s="200"/>
      <c r="B14" s="201"/>
      <c r="C14" s="670"/>
      <c r="D14" s="201"/>
      <c r="E14" s="201"/>
      <c r="F14" s="683"/>
      <c r="G14" s="218"/>
      <c r="H14" s="672"/>
      <c r="I14" s="673"/>
      <c r="J14" s="673"/>
    </row>
    <row r="15" spans="1:11" ht="12.75" customHeight="1">
      <c r="A15" s="686" t="s">
        <v>46</v>
      </c>
      <c r="B15" s="687" t="s">
        <v>37</v>
      </c>
      <c r="C15" s="1039" t="s">
        <v>105</v>
      </c>
      <c r="D15" s="994"/>
      <c r="E15" s="994"/>
      <c r="F15" s="995"/>
      <c r="G15" s="688" t="s">
        <v>40</v>
      </c>
      <c r="H15" s="689"/>
      <c r="I15" s="690"/>
      <c r="J15" s="690"/>
    </row>
    <row r="16" spans="1:11" ht="12.75" customHeight="1">
      <c r="A16" s="691" t="s">
        <v>1400</v>
      </c>
      <c r="B16" s="692" t="s">
        <v>2218</v>
      </c>
      <c r="C16" s="1043" t="s">
        <v>1399</v>
      </c>
      <c r="D16" s="997"/>
      <c r="E16" s="998"/>
      <c r="F16" s="693">
        <f>G35</f>
        <v>5362.8914818000003</v>
      </c>
      <c r="G16" s="694" t="s">
        <v>141</v>
      </c>
      <c r="H16" s="689"/>
      <c r="I16" s="690"/>
      <c r="J16" s="690">
        <v>6166.1</v>
      </c>
    </row>
    <row r="17" spans="1:10">
      <c r="A17" s="1047" t="s">
        <v>1802</v>
      </c>
      <c r="B17" s="997"/>
      <c r="C17" s="997"/>
      <c r="D17" s="997"/>
      <c r="E17" s="997"/>
      <c r="F17" s="997"/>
      <c r="G17" s="998"/>
      <c r="H17" s="689"/>
      <c r="I17" s="690"/>
      <c r="J17" s="690"/>
    </row>
    <row r="18" spans="1:10">
      <c r="A18" s="695" t="s">
        <v>1480</v>
      </c>
      <c r="B18" s="696" t="s">
        <v>46</v>
      </c>
      <c r="C18" s="697" t="s">
        <v>1803</v>
      </c>
      <c r="D18" s="696" t="s">
        <v>141</v>
      </c>
      <c r="E18" s="698" t="s">
        <v>106</v>
      </c>
      <c r="F18" s="699" t="s">
        <v>1804</v>
      </c>
      <c r="G18" s="699" t="s">
        <v>1805</v>
      </c>
      <c r="H18" s="689"/>
      <c r="I18" s="690"/>
      <c r="J18" s="690" t="s">
        <v>1804</v>
      </c>
    </row>
    <row r="19" spans="1:10">
      <c r="A19" s="700" t="s">
        <v>129</v>
      </c>
      <c r="B19" s="701">
        <v>13367</v>
      </c>
      <c r="C19" s="702" t="s">
        <v>2219</v>
      </c>
      <c r="D19" s="701" t="s">
        <v>141</v>
      </c>
      <c r="E19" s="703">
        <v>4</v>
      </c>
      <c r="F19" s="704">
        <f>J19-J19*$K$7</f>
        <v>0.17394760000000001</v>
      </c>
      <c r="G19" s="704">
        <f t="shared" ref="G19:G20" si="0">IF(D19="","",E19*F19)</f>
        <v>0.69579040000000003</v>
      </c>
      <c r="H19" s="689"/>
      <c r="I19" s="690"/>
      <c r="J19" s="690">
        <v>0.2</v>
      </c>
    </row>
    <row r="20" spans="1:10">
      <c r="A20" s="700" t="s">
        <v>1329</v>
      </c>
      <c r="B20" s="701" t="s">
        <v>2220</v>
      </c>
      <c r="C20" s="702" t="s">
        <v>2221</v>
      </c>
      <c r="D20" s="701" t="s">
        <v>141</v>
      </c>
      <c r="E20" s="703">
        <v>1</v>
      </c>
      <c r="F20" s="704">
        <f>J20-J20*$K$7</f>
        <v>5358.9341739000001</v>
      </c>
      <c r="G20" s="704">
        <f t="shared" si="0"/>
        <v>5358.9341739000001</v>
      </c>
      <c r="H20" s="689"/>
      <c r="I20" s="690"/>
      <c r="J20" s="690">
        <v>6161.55</v>
      </c>
    </row>
    <row r="21" spans="1:10" ht="12.75" customHeight="1">
      <c r="A21" s="1035" t="s">
        <v>1806</v>
      </c>
      <c r="B21" s="997"/>
      <c r="C21" s="997"/>
      <c r="D21" s="997"/>
      <c r="E21" s="997"/>
      <c r="F21" s="998"/>
      <c r="G21" s="705">
        <f>IF(F19="","",(SUM(G19:G20)))</f>
        <v>5359.6299643000002</v>
      </c>
      <c r="H21" s="689"/>
      <c r="I21" s="690"/>
      <c r="J21" s="690"/>
    </row>
    <row r="22" spans="1:10" ht="12.75" customHeight="1">
      <c r="A22" s="706"/>
      <c r="B22" s="707"/>
      <c r="C22" s="707"/>
      <c r="D22" s="707"/>
      <c r="E22" s="708"/>
      <c r="F22" s="709"/>
      <c r="G22" s="710"/>
      <c r="H22" s="689"/>
      <c r="I22" s="690"/>
      <c r="J22" s="690"/>
    </row>
    <row r="23" spans="1:10" ht="12.75" customHeight="1">
      <c r="A23" s="1047" t="s">
        <v>1570</v>
      </c>
      <c r="B23" s="997"/>
      <c r="C23" s="997"/>
      <c r="D23" s="997"/>
      <c r="E23" s="997"/>
      <c r="F23" s="997"/>
      <c r="G23" s="998"/>
      <c r="H23" s="689"/>
      <c r="I23" s="690"/>
      <c r="J23" s="690"/>
    </row>
    <row r="24" spans="1:10" ht="12.75" customHeight="1">
      <c r="A24" s="695" t="s">
        <v>1480</v>
      </c>
      <c r="B24" s="696" t="s">
        <v>46</v>
      </c>
      <c r="C24" s="697" t="s">
        <v>1803</v>
      </c>
      <c r="D24" s="696" t="s">
        <v>141</v>
      </c>
      <c r="E24" s="698" t="s">
        <v>106</v>
      </c>
      <c r="F24" s="699" t="s">
        <v>1804</v>
      </c>
      <c r="G24" s="699" t="s">
        <v>1805</v>
      </c>
      <c r="H24" s="689"/>
      <c r="I24" s="690"/>
      <c r="J24" s="690" t="s">
        <v>1804</v>
      </c>
    </row>
    <row r="25" spans="1:10">
      <c r="A25" s="711" t="s">
        <v>129</v>
      </c>
      <c r="B25" s="712">
        <v>10549</v>
      </c>
      <c r="C25" s="702" t="s">
        <v>1867</v>
      </c>
      <c r="D25" s="712" t="s">
        <v>1522</v>
      </c>
      <c r="E25" s="713">
        <v>0.5</v>
      </c>
      <c r="F25" s="704">
        <f t="shared" ref="F25:F26" si="1">J25-J25*$K$7</f>
        <v>3.3050044000000001</v>
      </c>
      <c r="G25" s="714">
        <f t="shared" ref="G25:G26" si="2">IF(D25="","",E25*F25)</f>
        <v>1.6525022</v>
      </c>
      <c r="H25" s="689"/>
      <c r="I25" s="690"/>
      <c r="J25" s="690">
        <v>3.8</v>
      </c>
    </row>
    <row r="26" spans="1:10">
      <c r="A26" s="711" t="s">
        <v>129</v>
      </c>
      <c r="B26" s="712">
        <v>10550</v>
      </c>
      <c r="C26" s="702" t="s">
        <v>1953</v>
      </c>
      <c r="D26" s="712" t="s">
        <v>1522</v>
      </c>
      <c r="E26" s="713">
        <v>0.5</v>
      </c>
      <c r="F26" s="704">
        <f t="shared" si="1"/>
        <v>3.2180306000000001</v>
      </c>
      <c r="G26" s="714">
        <f t="shared" si="2"/>
        <v>1.6090153</v>
      </c>
      <c r="H26" s="689"/>
      <c r="I26" s="690"/>
      <c r="J26" s="690">
        <v>3.7</v>
      </c>
    </row>
    <row r="27" spans="1:10" ht="12.75" customHeight="1">
      <c r="A27" s="1035" t="s">
        <v>1806</v>
      </c>
      <c r="B27" s="997"/>
      <c r="C27" s="997"/>
      <c r="D27" s="997"/>
      <c r="E27" s="997"/>
      <c r="F27" s="998"/>
      <c r="G27" s="705">
        <f>IF(F25="","",(SUM(G25:G26)))</f>
        <v>3.2615175000000001</v>
      </c>
      <c r="H27" s="689"/>
      <c r="I27" s="690"/>
      <c r="J27" s="690"/>
    </row>
    <row r="28" spans="1:10" ht="12.75" customHeight="1">
      <c r="A28" s="706"/>
      <c r="B28" s="707"/>
      <c r="C28" s="707"/>
      <c r="D28" s="707"/>
      <c r="E28" s="708"/>
      <c r="F28" s="709"/>
      <c r="G28" s="710"/>
      <c r="H28" s="689"/>
      <c r="I28" s="690"/>
      <c r="J28" s="690"/>
    </row>
    <row r="29" spans="1:10" ht="12.75" customHeight="1">
      <c r="A29" s="1047" t="s">
        <v>1807</v>
      </c>
      <c r="B29" s="997"/>
      <c r="C29" s="997"/>
      <c r="D29" s="997"/>
      <c r="E29" s="997"/>
      <c r="F29" s="997"/>
      <c r="G29" s="998"/>
      <c r="H29" s="689"/>
      <c r="I29" s="690"/>
      <c r="J29" s="690"/>
    </row>
    <row r="30" spans="1:10" ht="12.75" customHeight="1">
      <c r="A30" s="695" t="s">
        <v>1480</v>
      </c>
      <c r="B30" s="696" t="s">
        <v>46</v>
      </c>
      <c r="C30" s="697" t="s">
        <v>1803</v>
      </c>
      <c r="D30" s="696" t="s">
        <v>141</v>
      </c>
      <c r="E30" s="698" t="s">
        <v>106</v>
      </c>
      <c r="F30" s="699" t="s">
        <v>1804</v>
      </c>
      <c r="G30" s="699" t="s">
        <v>1805</v>
      </c>
      <c r="H30" s="689"/>
      <c r="I30" s="690"/>
      <c r="J30" s="690" t="s">
        <v>1804</v>
      </c>
    </row>
    <row r="31" spans="1:10" ht="12.75" customHeight="1">
      <c r="A31" s="711"/>
      <c r="B31" s="712"/>
      <c r="C31" s="702" t="str">
        <f>IF(B31="","",IF(A31="SINAPI",VLOOKUP(B31,'Referência NÃO DESONERADO'!$A:$D,2,0),IF(A31="COTAÇÃO",VLOOKUP(B31,'Mapa Cotações'!$A:$N,2,0))))</f>
        <v/>
      </c>
      <c r="D31" s="712" t="str">
        <f>IF(B31="","",IF(A31="SINAPI",VLOOKUP(B31,'Referência NÃO DESONERADO'!$A:$D,3,0),IF(A31="COTAÇÃO",VLOOKUP(B31,'Mapa Cotações'!$A:$N,3,0))))</f>
        <v/>
      </c>
      <c r="E31" s="713"/>
      <c r="F31" s="714" t="str">
        <f>IF(B31="","",IF('Planilha Orçamentária'!$H$2="NÃO DESONERADO",(IF(A31="SINAPI",VLOOKUP(B31,'Referência NÃO DESONERADO'!$A:$D,4,0),IF(A31="ORSE",VLOOKUP(B31,'Referência NÃO DESONERADO'!$F:$I,4,0),IF(A31="COTAÇÃO",VLOOKUP(B31,'Mapa Cotações'!$A:$N,13,0))))),(IF(A31="SINAPI",VLOOKUP(B31,'Referência DESONERADO'!$A:$D,4,0),IF(A31="ORSE",VLOOKUP(B31,'Referência DESONERADO'!$F:$I,4,0),IF(A31="COTAÇÃO",VLOOKUP(B31,'Mapa Cotações'!$A:$N,13,0)))))))</f>
        <v/>
      </c>
      <c r="G31" s="714" t="str">
        <f t="shared" ref="G31:G32" si="3">IF(D31="","",E31*F31)</f>
        <v/>
      </c>
      <c r="H31" s="689"/>
      <c r="I31" s="690"/>
      <c r="J31" s="690" t="s">
        <v>2</v>
      </c>
    </row>
    <row r="32" spans="1:10" ht="12.75" customHeight="1">
      <c r="A32" s="711"/>
      <c r="B32" s="712"/>
      <c r="C32" s="702" t="str">
        <f>IF(B32="","",IF(A32="SINAPI",VLOOKUP(B32,'Referência NÃO DESONERADO'!$A:$D,2,0),IF(A32="COTAÇÃO",VLOOKUP(B32,'Mapa Cotações'!$A:$N,2,0))))</f>
        <v/>
      </c>
      <c r="D32" s="712" t="str">
        <f>IF(B32="","",IF(A32="SINAPI",VLOOKUP(B32,'Referência NÃO DESONERADO'!$A:$D,3,0),IF(A32="COTAÇÃO",VLOOKUP(B32,'Mapa Cotações'!$A:$N,3,0))))</f>
        <v/>
      </c>
      <c r="E32" s="713"/>
      <c r="F32" s="714" t="str">
        <f>IF(B32="","",IF('Planilha Orçamentária'!$H$2="NÃO DESONERADO",(IF(A32="SINAPI",VLOOKUP(B32,'Referência NÃO DESONERADO'!$A:$D,4,0),IF(A32="ORSE",VLOOKUP(B32,'Referência NÃO DESONERADO'!$F:$I,4,0),IF(A32="COTAÇÃO",VLOOKUP(B32,'Mapa Cotações'!$A:$N,13,0))))),(IF(A32="SINAPI",VLOOKUP(B32,'Referência DESONERADO'!$A:$D,4,0),IF(A32="ORSE",VLOOKUP(B32,'Referência DESONERADO'!$F:$I,4,0),IF(A32="COTAÇÃO",VLOOKUP(B32,'Mapa Cotações'!$A:$N,13,0)))))))</f>
        <v/>
      </c>
      <c r="G32" s="714" t="str">
        <f t="shared" si="3"/>
        <v/>
      </c>
      <c r="H32" s="689"/>
      <c r="I32" s="690"/>
      <c r="J32" s="690" t="s">
        <v>2</v>
      </c>
    </row>
    <row r="33" spans="1:10" ht="12.75" customHeight="1">
      <c r="A33" s="1035" t="s">
        <v>1806</v>
      </c>
      <c r="B33" s="997"/>
      <c r="C33" s="997"/>
      <c r="D33" s="997"/>
      <c r="E33" s="997"/>
      <c r="F33" s="998"/>
      <c r="G33" s="705" t="str">
        <f>IF(F31="","",(SUM(G31:G32)))</f>
        <v/>
      </c>
      <c r="H33" s="689"/>
      <c r="I33" s="690"/>
      <c r="J33" s="690"/>
    </row>
    <row r="34" spans="1:10" ht="12.75" customHeight="1">
      <c r="A34" s="706"/>
      <c r="B34" s="707"/>
      <c r="C34" s="707"/>
      <c r="D34" s="707"/>
      <c r="E34" s="708"/>
      <c r="F34" s="709"/>
      <c r="G34" s="715"/>
      <c r="H34" s="689"/>
      <c r="I34" s="690"/>
      <c r="J34" s="690"/>
    </row>
    <row r="35" spans="1:10" ht="12.75" customHeight="1">
      <c r="A35" s="1037" t="s">
        <v>173</v>
      </c>
      <c r="B35" s="997"/>
      <c r="C35" s="997"/>
      <c r="D35" s="997"/>
      <c r="E35" s="997"/>
      <c r="F35" s="1038"/>
      <c r="G35" s="716">
        <f>SUM(G21,G27,G33)</f>
        <v>5362.8914818000003</v>
      </c>
      <c r="H35" s="689"/>
      <c r="I35" s="690"/>
      <c r="J35" s="690"/>
    </row>
    <row r="36" spans="1:10" ht="12.75" customHeight="1">
      <c r="A36" s="717"/>
      <c r="B36" s="718"/>
      <c r="C36" s="719"/>
      <c r="D36" s="719"/>
      <c r="E36" s="719"/>
      <c r="F36" s="719"/>
      <c r="G36" s="720"/>
      <c r="H36" s="689"/>
      <c r="I36" s="690"/>
      <c r="J36" s="690"/>
    </row>
    <row r="37" spans="1:10" ht="12.75" customHeight="1">
      <c r="A37" s="717"/>
      <c r="B37" s="718"/>
      <c r="C37" s="719"/>
      <c r="D37" s="719"/>
      <c r="E37" s="719"/>
      <c r="F37" s="719"/>
      <c r="G37" s="720"/>
      <c r="H37" s="689"/>
      <c r="I37" s="690"/>
      <c r="J37" s="690"/>
    </row>
    <row r="38" spans="1:10" ht="12.75" customHeight="1">
      <c r="A38" s="686" t="s">
        <v>46</v>
      </c>
      <c r="B38" s="687" t="s">
        <v>37</v>
      </c>
      <c r="C38" s="1039" t="s">
        <v>105</v>
      </c>
      <c r="D38" s="994"/>
      <c r="E38" s="994"/>
      <c r="F38" s="995"/>
      <c r="G38" s="688" t="s">
        <v>40</v>
      </c>
      <c r="H38" s="689"/>
      <c r="I38" s="690"/>
      <c r="J38" s="690"/>
    </row>
    <row r="39" spans="1:10" ht="12.75" customHeight="1">
      <c r="A39" s="691" t="s">
        <v>1404</v>
      </c>
      <c r="B39" s="692" t="s">
        <v>2222</v>
      </c>
      <c r="C39" s="1043" t="s">
        <v>1403</v>
      </c>
      <c r="D39" s="997"/>
      <c r="E39" s="998"/>
      <c r="F39" s="693">
        <f>G57</f>
        <v>872.06020046000003</v>
      </c>
      <c r="G39" s="694" t="s">
        <v>141</v>
      </c>
      <c r="H39" s="689"/>
      <c r="I39" s="690"/>
      <c r="J39" s="690">
        <v>1002.67</v>
      </c>
    </row>
    <row r="40" spans="1:10" ht="12.75" customHeight="1">
      <c r="A40" s="1047" t="s">
        <v>1802</v>
      </c>
      <c r="B40" s="997"/>
      <c r="C40" s="997"/>
      <c r="D40" s="997"/>
      <c r="E40" s="997"/>
      <c r="F40" s="997"/>
      <c r="G40" s="998"/>
      <c r="H40" s="689"/>
      <c r="I40" s="690"/>
      <c r="J40" s="690"/>
    </row>
    <row r="41" spans="1:10" ht="12.75" customHeight="1">
      <c r="A41" s="695" t="s">
        <v>1480</v>
      </c>
      <c r="B41" s="696" t="s">
        <v>46</v>
      </c>
      <c r="C41" s="697" t="s">
        <v>1803</v>
      </c>
      <c r="D41" s="696" t="s">
        <v>141</v>
      </c>
      <c r="E41" s="698" t="s">
        <v>106</v>
      </c>
      <c r="F41" s="699" t="s">
        <v>1804</v>
      </c>
      <c r="G41" s="699" t="s">
        <v>1805</v>
      </c>
      <c r="H41" s="689"/>
      <c r="I41" s="690"/>
      <c r="J41" s="690" t="s">
        <v>1804</v>
      </c>
    </row>
    <row r="42" spans="1:10" ht="12.75" customHeight="1">
      <c r="A42" s="700" t="s">
        <v>1329</v>
      </c>
      <c r="B42" s="701" t="s">
        <v>2220</v>
      </c>
      <c r="C42" s="702" t="s">
        <v>2223</v>
      </c>
      <c r="D42" s="701" t="s">
        <v>141</v>
      </c>
      <c r="E42" s="703">
        <v>1</v>
      </c>
      <c r="F42" s="704">
        <f>J42-J42*$K$7</f>
        <v>872.06020046000003</v>
      </c>
      <c r="G42" s="704">
        <f t="shared" ref="G42:G43" si="4">IF(D42="","",E42*F42)</f>
        <v>872.06020046000003</v>
      </c>
      <c r="H42" s="689"/>
      <c r="I42" s="690"/>
      <c r="J42" s="690">
        <v>1002.67</v>
      </c>
    </row>
    <row r="43" spans="1:10" ht="12.75" customHeight="1">
      <c r="A43" s="721"/>
      <c r="B43" s="420"/>
      <c r="C43" s="420" t="str">
        <f>IF(B43="","",IF(A43="SINAPI",VLOOKUP(B43,'Referência NÃO DESONERADO'!$A:$D,2,0),IF(A43="COTAÇÃO",VLOOKUP(B43,'Mapa Cotações'!$A:$N,2,0))))</f>
        <v/>
      </c>
      <c r="D43" s="420" t="str">
        <f>IF(B43="","",IF(A43="SINAPI",VLOOKUP(B43,'Referência NÃO DESONERADO'!$A:$D,3,0),IF(A43="COTAÇÃO",VLOOKUP(B43,'Mapa Cotações'!$A:$N,3,0))))</f>
        <v/>
      </c>
      <c r="E43" s="722"/>
      <c r="F43" s="710" t="str">
        <f>IF(B43="","",IF('Planilha Orçamentária'!$H$2="NÃO DESONERADO",(IF(A43="SINAPI",VLOOKUP(B43,'Referência NÃO DESONERADO'!$A:$D,4,0),IF(A43="ORSE",VLOOKUP(B43,'Referência NÃO DESONERADO'!$F:$I,4,0),IF(A43="COTAÇÃO",VLOOKUP(B43,'Mapa Cotações'!$A:$N,13,0))))),(IF(A43="SINAPI",VLOOKUP(B43,'Referência DESONERADO'!$A:$D,4,0),IF(A43="ORSE",VLOOKUP(B43,'Referência DESONERADO'!$F:$I,4,0),IF(A43="COTAÇÃO",VLOOKUP(B43,'Mapa Cotações'!$A:$N,13,0)))))))</f>
        <v/>
      </c>
      <c r="G43" s="710" t="str">
        <f t="shared" si="4"/>
        <v/>
      </c>
      <c r="H43" s="689"/>
      <c r="I43" s="690"/>
      <c r="J43" s="690" t="s">
        <v>2</v>
      </c>
    </row>
    <row r="44" spans="1:10" ht="12.75" customHeight="1">
      <c r="A44" s="1035" t="s">
        <v>1806</v>
      </c>
      <c r="B44" s="997"/>
      <c r="C44" s="997"/>
      <c r="D44" s="997"/>
      <c r="E44" s="997"/>
      <c r="F44" s="998"/>
      <c r="G44" s="705">
        <f>IF(F42="","",(SUM(G42:G43)))</f>
        <v>872.06020046000003</v>
      </c>
      <c r="H44" s="689"/>
      <c r="I44" s="690"/>
      <c r="J44" s="690"/>
    </row>
    <row r="45" spans="1:10" ht="12.75" customHeight="1">
      <c r="A45" s="706"/>
      <c r="B45" s="707"/>
      <c r="C45" s="707"/>
      <c r="D45" s="707"/>
      <c r="E45" s="708"/>
      <c r="F45" s="709"/>
      <c r="G45" s="710"/>
      <c r="H45" s="689"/>
      <c r="I45" s="690"/>
      <c r="J45" s="690"/>
    </row>
    <row r="46" spans="1:10" ht="12.75" customHeight="1">
      <c r="A46" s="1047" t="s">
        <v>1570</v>
      </c>
      <c r="B46" s="997"/>
      <c r="C46" s="997"/>
      <c r="D46" s="997"/>
      <c r="E46" s="997"/>
      <c r="F46" s="997"/>
      <c r="G46" s="998"/>
      <c r="H46" s="689"/>
      <c r="I46" s="690"/>
      <c r="J46" s="690"/>
    </row>
    <row r="47" spans="1:10" ht="12.75" customHeight="1">
      <c r="A47" s="695" t="s">
        <v>1480</v>
      </c>
      <c r="B47" s="696" t="s">
        <v>46</v>
      </c>
      <c r="C47" s="697" t="s">
        <v>1803</v>
      </c>
      <c r="D47" s="696" t="s">
        <v>141</v>
      </c>
      <c r="E47" s="698" t="s">
        <v>106</v>
      </c>
      <c r="F47" s="699" t="s">
        <v>1804</v>
      </c>
      <c r="G47" s="699" t="s">
        <v>1805</v>
      </c>
      <c r="H47" s="689"/>
      <c r="I47" s="690"/>
      <c r="J47" s="690" t="s">
        <v>1804</v>
      </c>
    </row>
    <row r="48" spans="1:10" ht="12.75" customHeight="1">
      <c r="A48" s="721"/>
      <c r="B48" s="420"/>
      <c r="C48" s="420" t="str">
        <f>IF(B48="","",IF(A48="SINAPI",VLOOKUP(B48,'Referência NÃO DESONERADO'!$A:$D,2,0),IF(A48="COTAÇÃO",VLOOKUP(B48,'Mapa Cotações'!$A:$N,2,0))))</f>
        <v/>
      </c>
      <c r="D48" s="420" t="str">
        <f>IF(B48="","",IF(A48="SINAPI",VLOOKUP(B48,'Referência NÃO DESONERADO'!$A:$D,3,0),IF(A48="COTAÇÃO",VLOOKUP(B48,'Mapa Cotações'!$A:$N,3,0))))</f>
        <v/>
      </c>
      <c r="E48" s="722"/>
      <c r="F48" s="710" t="str">
        <f>IF(B48="","",IF('Planilha Orçamentária'!$H$2="NÃO DESONERADO",(IF(A48="SINAPI",VLOOKUP(B48,'Referência NÃO DESONERADO'!$A:$D,4,0),IF(A48="ORSE",VLOOKUP(B48,'Referência NÃO DESONERADO'!$F:$I,4,0),IF(A48="COTAÇÃO",VLOOKUP(B48,'Mapa Cotações'!$A:$N,13,0))))),(IF(A48="SINAPI",VLOOKUP(B48,'Referência DESONERADO'!$A:$D,4,0),IF(A48="ORSE",VLOOKUP(B48,'Referência DESONERADO'!$F:$I,4,0),IF(A48="COTAÇÃO",VLOOKUP(B48,'Mapa Cotações'!$A:$N,13,0)))))))</f>
        <v/>
      </c>
      <c r="G48" s="710" t="str">
        <f t="shared" ref="G48:G49" si="5">IF(D48="","",E48*F48)</f>
        <v/>
      </c>
      <c r="H48" s="689"/>
      <c r="I48" s="690"/>
      <c r="J48" s="690" t="s">
        <v>2</v>
      </c>
    </row>
    <row r="49" spans="1:10" ht="12.75" customHeight="1">
      <c r="A49" s="721"/>
      <c r="B49" s="420"/>
      <c r="C49" s="420" t="str">
        <f>IF(B49="","",IF(A49="SINAPI",VLOOKUP(B49,'Referência NÃO DESONERADO'!$A:$D,2,0),IF(A49="COTAÇÃO",VLOOKUP(B49,'Mapa Cotações'!$A:$N,2,0))))</f>
        <v/>
      </c>
      <c r="D49" s="420" t="str">
        <f>IF(B49="","",IF(A49="SINAPI",VLOOKUP(B49,'Referência NÃO DESONERADO'!$A:$D,3,0),IF(A49="COTAÇÃO",VLOOKUP(B49,'Mapa Cotações'!$A:$N,3,0))))</f>
        <v/>
      </c>
      <c r="E49" s="722"/>
      <c r="F49" s="710" t="str">
        <f>IF(B49="","",IF('Planilha Orçamentária'!$H$2="NÃO DESONERADO",(IF(A49="SINAPI",VLOOKUP(B49,'Referência NÃO DESONERADO'!$A:$D,4,0),IF(A49="ORSE",VLOOKUP(B49,'Referência NÃO DESONERADO'!$F:$I,4,0),IF(A49="COTAÇÃO",VLOOKUP(B49,'Mapa Cotações'!$A:$N,13,0))))),(IF(A49="SINAPI",VLOOKUP(B49,'Referência DESONERADO'!$A:$D,4,0),IF(A49="ORSE",VLOOKUP(B49,'Referência DESONERADO'!$F:$I,4,0),IF(A49="COTAÇÃO",VLOOKUP(B49,'Mapa Cotações'!$A:$N,13,0)))))))</f>
        <v/>
      </c>
      <c r="G49" s="710" t="str">
        <f t="shared" si="5"/>
        <v/>
      </c>
      <c r="H49" s="689"/>
      <c r="I49" s="690"/>
      <c r="J49" s="690" t="s">
        <v>2</v>
      </c>
    </row>
    <row r="50" spans="1:10" ht="12.75" customHeight="1">
      <c r="A50" s="1035" t="s">
        <v>1806</v>
      </c>
      <c r="B50" s="997"/>
      <c r="C50" s="997"/>
      <c r="D50" s="997"/>
      <c r="E50" s="997"/>
      <c r="F50" s="998"/>
      <c r="G50" s="705" t="str">
        <f>IF(F48="","",(SUM(G48:G49)))</f>
        <v/>
      </c>
      <c r="H50" s="689"/>
      <c r="I50" s="690"/>
      <c r="J50" s="690"/>
    </row>
    <row r="51" spans="1:10" ht="12.75" customHeight="1">
      <c r="A51" s="706"/>
      <c r="B51" s="707"/>
      <c r="C51" s="707"/>
      <c r="D51" s="707"/>
      <c r="E51" s="708"/>
      <c r="F51" s="709"/>
      <c r="G51" s="710"/>
      <c r="H51" s="689"/>
      <c r="I51" s="690"/>
      <c r="J51" s="690"/>
    </row>
    <row r="52" spans="1:10" ht="12.75" customHeight="1">
      <c r="A52" s="1047" t="s">
        <v>1807</v>
      </c>
      <c r="B52" s="997"/>
      <c r="C52" s="997"/>
      <c r="D52" s="997"/>
      <c r="E52" s="997"/>
      <c r="F52" s="997"/>
      <c r="G52" s="998"/>
      <c r="H52" s="689"/>
      <c r="I52" s="690"/>
      <c r="J52" s="690"/>
    </row>
    <row r="53" spans="1:10" ht="12.75" customHeight="1">
      <c r="A53" s="695" t="s">
        <v>1480</v>
      </c>
      <c r="B53" s="696" t="s">
        <v>46</v>
      </c>
      <c r="C53" s="697" t="s">
        <v>1803</v>
      </c>
      <c r="D53" s="696" t="s">
        <v>141</v>
      </c>
      <c r="E53" s="698" t="s">
        <v>106</v>
      </c>
      <c r="F53" s="699" t="s">
        <v>1804</v>
      </c>
      <c r="G53" s="699" t="s">
        <v>1805</v>
      </c>
      <c r="H53" s="689"/>
      <c r="I53" s="690"/>
      <c r="J53" s="690" t="s">
        <v>1804</v>
      </c>
    </row>
    <row r="54" spans="1:10" ht="12.75" customHeight="1">
      <c r="A54" s="721"/>
      <c r="B54" s="420"/>
      <c r="C54" s="420"/>
      <c r="D54" s="420"/>
      <c r="E54" s="722"/>
      <c r="F54" s="710"/>
      <c r="G54" s="710"/>
      <c r="H54" s="689"/>
      <c r="I54" s="690"/>
      <c r="J54" s="690"/>
    </row>
    <row r="55" spans="1:10" ht="12.75" customHeight="1">
      <c r="A55" s="1035" t="s">
        <v>1806</v>
      </c>
      <c r="B55" s="997"/>
      <c r="C55" s="997"/>
      <c r="D55" s="997"/>
      <c r="E55" s="997"/>
      <c r="F55" s="998"/>
      <c r="G55" s="705"/>
      <c r="H55" s="689"/>
      <c r="I55" s="690"/>
      <c r="J55" s="690"/>
    </row>
    <row r="56" spans="1:10" ht="12.75" customHeight="1">
      <c r="A56" s="706"/>
      <c r="B56" s="707"/>
      <c r="C56" s="707"/>
      <c r="D56" s="707"/>
      <c r="E56" s="708"/>
      <c r="F56" s="709"/>
      <c r="G56" s="715"/>
      <c r="H56" s="689"/>
      <c r="I56" s="690"/>
      <c r="J56" s="690"/>
    </row>
    <row r="57" spans="1:10" ht="12.75" customHeight="1">
      <c r="A57" s="1037" t="s">
        <v>173</v>
      </c>
      <c r="B57" s="997"/>
      <c r="C57" s="997"/>
      <c r="D57" s="997"/>
      <c r="E57" s="997"/>
      <c r="F57" s="1038"/>
      <c r="G57" s="716">
        <f>SUM(G44,G50,G55)</f>
        <v>872.06020046000003</v>
      </c>
      <c r="H57" s="689"/>
      <c r="I57" s="690"/>
      <c r="J57" s="690"/>
    </row>
    <row r="58" spans="1:10" ht="12.75" customHeight="1">
      <c r="A58" s="717"/>
      <c r="B58" s="718"/>
      <c r="C58" s="719"/>
      <c r="D58" s="719"/>
      <c r="E58" s="719"/>
      <c r="F58" s="719"/>
      <c r="G58" s="720"/>
      <c r="H58" s="689"/>
      <c r="I58" s="690"/>
      <c r="J58" s="690"/>
    </row>
    <row r="59" spans="1:10" ht="12.75" customHeight="1">
      <c r="A59" s="717"/>
      <c r="B59" s="718"/>
      <c r="C59" s="719"/>
      <c r="D59" s="719"/>
      <c r="E59" s="719"/>
      <c r="F59" s="719"/>
      <c r="G59" s="720"/>
      <c r="H59" s="689"/>
      <c r="I59" s="690"/>
      <c r="J59" s="690"/>
    </row>
    <row r="60" spans="1:10" ht="12.75" customHeight="1">
      <c r="A60" s="686" t="s">
        <v>46</v>
      </c>
      <c r="B60" s="687" t="s">
        <v>37</v>
      </c>
      <c r="C60" s="1039" t="s">
        <v>105</v>
      </c>
      <c r="D60" s="994"/>
      <c r="E60" s="994"/>
      <c r="F60" s="995"/>
      <c r="G60" s="688" t="s">
        <v>40</v>
      </c>
      <c r="H60" s="689"/>
      <c r="I60" s="690"/>
      <c r="J60" s="690"/>
    </row>
    <row r="61" spans="1:10">
      <c r="A61" s="691" t="s">
        <v>1408</v>
      </c>
      <c r="B61" s="692" t="s">
        <v>2224</v>
      </c>
      <c r="C61" s="1043" t="s">
        <v>1407</v>
      </c>
      <c r="D61" s="997"/>
      <c r="E61" s="998"/>
      <c r="F61" s="693">
        <f>G79</f>
        <v>3300.9601183</v>
      </c>
      <c r="G61" s="694" t="s">
        <v>141</v>
      </c>
      <c r="H61" s="689"/>
      <c r="I61" s="690"/>
      <c r="J61" s="690">
        <v>3795.35</v>
      </c>
    </row>
    <row r="62" spans="1:10">
      <c r="A62" s="1047" t="s">
        <v>1802</v>
      </c>
      <c r="B62" s="997"/>
      <c r="C62" s="997"/>
      <c r="D62" s="997"/>
      <c r="E62" s="997"/>
      <c r="F62" s="997"/>
      <c r="G62" s="998"/>
      <c r="H62" s="689"/>
      <c r="I62" s="690"/>
      <c r="J62" s="690"/>
    </row>
    <row r="63" spans="1:10" ht="12.75" customHeight="1">
      <c r="A63" s="695" t="s">
        <v>1480</v>
      </c>
      <c r="B63" s="696" t="s">
        <v>46</v>
      </c>
      <c r="C63" s="697" t="s">
        <v>1803</v>
      </c>
      <c r="D63" s="696" t="s">
        <v>141</v>
      </c>
      <c r="E63" s="698" t="s">
        <v>106</v>
      </c>
      <c r="F63" s="699" t="s">
        <v>1804</v>
      </c>
      <c r="G63" s="699" t="s">
        <v>1805</v>
      </c>
      <c r="H63" s="689"/>
      <c r="I63" s="690"/>
      <c r="J63" s="690" t="s">
        <v>1804</v>
      </c>
    </row>
    <row r="64" spans="1:10" ht="12.75" customHeight="1">
      <c r="A64" s="700" t="s">
        <v>1329</v>
      </c>
      <c r="B64" s="701" t="s">
        <v>2220</v>
      </c>
      <c r="C64" s="702" t="s">
        <v>2225</v>
      </c>
      <c r="D64" s="701" t="s">
        <v>141</v>
      </c>
      <c r="E64" s="703">
        <v>1</v>
      </c>
      <c r="F64" s="704">
        <f>J64-J64*$K$7</f>
        <v>3300.9601183</v>
      </c>
      <c r="G64" s="704">
        <f t="shared" ref="G64:G65" si="6">IF(D64="","",E64*F64)</f>
        <v>3300.9601183</v>
      </c>
      <c r="H64" s="689"/>
      <c r="I64" s="690"/>
      <c r="J64" s="690">
        <v>3795.35</v>
      </c>
    </row>
    <row r="65" spans="1:10" ht="12.75" customHeight="1">
      <c r="A65" s="721"/>
      <c r="B65" s="420"/>
      <c r="C65" s="420" t="str">
        <f>IF(B65="","",IF(A65="SINAPI",VLOOKUP(B65,'Referência NÃO DESONERADO'!$A:$D,2,0),IF(A65="COTAÇÃO",VLOOKUP(B65,'Mapa Cotações'!$A:$N,2,0))))</f>
        <v/>
      </c>
      <c r="D65" s="420" t="str">
        <f>IF(B65="","",IF(A65="SINAPI",VLOOKUP(B65,'Referência NÃO DESONERADO'!$A:$D,3,0),IF(A65="COTAÇÃO",VLOOKUP(B65,'Mapa Cotações'!$A:$N,3,0))))</f>
        <v/>
      </c>
      <c r="E65" s="722"/>
      <c r="F65" s="710" t="str">
        <f>IF(B65="","",IF('Planilha Orçamentária'!$H$2="NÃO DESONERADO",(IF(A65="SINAPI",VLOOKUP(B65,'Referência NÃO DESONERADO'!$A:$D,4,0),IF(A65="ORSE",VLOOKUP(B65,'Referência NÃO DESONERADO'!$F:$I,4,0),IF(A65="COTAÇÃO",VLOOKUP(B65,'Mapa Cotações'!$A:$N,13,0))))),(IF(A65="SINAPI",VLOOKUP(B65,'Referência DESONERADO'!$A:$D,4,0),IF(A65="ORSE",VLOOKUP(B65,'Referência DESONERADO'!$F:$I,4,0),IF(A65="COTAÇÃO",VLOOKUP(B65,'Mapa Cotações'!$A:$N,13,0)))))))</f>
        <v/>
      </c>
      <c r="G65" s="710" t="str">
        <f t="shared" si="6"/>
        <v/>
      </c>
      <c r="H65" s="689"/>
      <c r="I65" s="690"/>
      <c r="J65" s="690" t="s">
        <v>2</v>
      </c>
    </row>
    <row r="66" spans="1:10" ht="12.75" customHeight="1">
      <c r="A66" s="1035" t="s">
        <v>1806</v>
      </c>
      <c r="B66" s="997"/>
      <c r="C66" s="997"/>
      <c r="D66" s="997"/>
      <c r="E66" s="997"/>
      <c r="F66" s="998"/>
      <c r="G66" s="705">
        <f>IF(F64="","",(SUM(G64:G65)))</f>
        <v>3300.9601183</v>
      </c>
      <c r="H66" s="689"/>
      <c r="I66" s="690"/>
      <c r="J66" s="690"/>
    </row>
    <row r="67" spans="1:10" ht="12.75" customHeight="1">
      <c r="A67" s="706"/>
      <c r="B67" s="707"/>
      <c r="C67" s="707"/>
      <c r="D67" s="707"/>
      <c r="E67" s="708"/>
      <c r="F67" s="709"/>
      <c r="G67" s="710"/>
      <c r="H67" s="689"/>
      <c r="I67" s="690"/>
      <c r="J67" s="690"/>
    </row>
    <row r="68" spans="1:10" ht="12.75" customHeight="1">
      <c r="A68" s="1047" t="s">
        <v>1570</v>
      </c>
      <c r="B68" s="997"/>
      <c r="C68" s="997"/>
      <c r="D68" s="997"/>
      <c r="E68" s="997"/>
      <c r="F68" s="997"/>
      <c r="G68" s="998"/>
      <c r="H68" s="689"/>
      <c r="I68" s="690"/>
      <c r="J68" s="690"/>
    </row>
    <row r="69" spans="1:10" ht="12.75" customHeight="1">
      <c r="A69" s="695" t="s">
        <v>1480</v>
      </c>
      <c r="B69" s="696" t="s">
        <v>46</v>
      </c>
      <c r="C69" s="697" t="s">
        <v>1803</v>
      </c>
      <c r="D69" s="696" t="s">
        <v>141</v>
      </c>
      <c r="E69" s="698" t="s">
        <v>106</v>
      </c>
      <c r="F69" s="699" t="s">
        <v>1804</v>
      </c>
      <c r="G69" s="699" t="s">
        <v>1805</v>
      </c>
      <c r="H69" s="689"/>
      <c r="I69" s="690"/>
      <c r="J69" s="690" t="s">
        <v>1804</v>
      </c>
    </row>
    <row r="70" spans="1:10" ht="12.75" customHeight="1">
      <c r="A70" s="721"/>
      <c r="B70" s="420"/>
      <c r="C70" s="420" t="str">
        <f>IF(B70="","",IF(A70="SINAPI",VLOOKUP(B70,'Referência NÃO DESONERADO'!$A:$D,2,0),IF(A70="COTAÇÃO",VLOOKUP(B70,'Mapa Cotações'!$A:$N,2,0))))</f>
        <v/>
      </c>
      <c r="D70" s="420" t="str">
        <f>IF(B70="","",IF(A70="SINAPI",VLOOKUP(B70,'Referência NÃO DESONERADO'!$A:$D,3,0),IF(A70="COTAÇÃO",VLOOKUP(B70,'Mapa Cotações'!$A:$N,3,0))))</f>
        <v/>
      </c>
      <c r="E70" s="722"/>
      <c r="F70" s="710" t="str">
        <f>IF(B70="","",IF('Planilha Orçamentária'!$H$2="NÃO DESONERADO",(IF(A70="SINAPI",VLOOKUP(B70,'Referência NÃO DESONERADO'!$A:$D,4,0),IF(A70="ORSE",VLOOKUP(B70,'Referência NÃO DESONERADO'!$F:$I,4,0),IF(A70="COTAÇÃO",VLOOKUP(B70,'Mapa Cotações'!$A:$N,13,0))))),(IF(A70="SINAPI",VLOOKUP(B70,'Referência DESONERADO'!$A:$D,4,0),IF(A70="ORSE",VLOOKUP(B70,'Referência DESONERADO'!$F:$I,4,0),IF(A70="COTAÇÃO",VLOOKUP(B70,'Mapa Cotações'!$A:$N,13,0)))))))</f>
        <v/>
      </c>
      <c r="G70" s="710" t="str">
        <f t="shared" ref="G70:G71" si="7">IF(D70="","",E70*F70)</f>
        <v/>
      </c>
      <c r="H70" s="689"/>
      <c r="I70" s="690"/>
      <c r="J70" s="690" t="s">
        <v>2</v>
      </c>
    </row>
    <row r="71" spans="1:10" ht="12.75" customHeight="1">
      <c r="A71" s="721"/>
      <c r="B71" s="420"/>
      <c r="C71" s="420" t="str">
        <f>IF(B71="","",IF(A71="SINAPI",VLOOKUP(B71,'Referência NÃO DESONERADO'!$A:$D,2,0),IF(A71="COTAÇÃO",VLOOKUP(B71,'Mapa Cotações'!$A:$N,2,0))))</f>
        <v/>
      </c>
      <c r="D71" s="420" t="str">
        <f>IF(B71="","",IF(A71="SINAPI",VLOOKUP(B71,'Referência NÃO DESONERADO'!$A:$D,3,0),IF(A71="COTAÇÃO",VLOOKUP(B71,'Mapa Cotações'!$A:$N,3,0))))</f>
        <v/>
      </c>
      <c r="E71" s="722"/>
      <c r="F71" s="710" t="str">
        <f>IF(B71="","",IF('Planilha Orçamentária'!$H$2="NÃO DESONERADO",(IF(A71="SINAPI",VLOOKUP(B71,'Referência NÃO DESONERADO'!$A:$D,4,0),IF(A71="ORSE",VLOOKUP(B71,'Referência NÃO DESONERADO'!$F:$I,4,0),IF(A71="COTAÇÃO",VLOOKUP(B71,'Mapa Cotações'!$A:$N,13,0))))),(IF(A71="SINAPI",VLOOKUP(B71,'Referência DESONERADO'!$A:$D,4,0),IF(A71="ORSE",VLOOKUP(B71,'Referência DESONERADO'!$F:$I,4,0),IF(A71="COTAÇÃO",VLOOKUP(B71,'Mapa Cotações'!$A:$N,13,0)))))))</f>
        <v/>
      </c>
      <c r="G71" s="710" t="str">
        <f t="shared" si="7"/>
        <v/>
      </c>
      <c r="H71" s="689"/>
      <c r="I71" s="690"/>
      <c r="J71" s="690" t="s">
        <v>2</v>
      </c>
    </row>
    <row r="72" spans="1:10" ht="12.75" customHeight="1">
      <c r="A72" s="1035" t="s">
        <v>1806</v>
      </c>
      <c r="B72" s="997"/>
      <c r="C72" s="997"/>
      <c r="D72" s="997"/>
      <c r="E72" s="997"/>
      <c r="F72" s="998"/>
      <c r="G72" s="705" t="str">
        <f>IF(F70="","",(SUM(G70:G71)))</f>
        <v/>
      </c>
      <c r="H72" s="689"/>
      <c r="I72" s="690"/>
      <c r="J72" s="690"/>
    </row>
    <row r="73" spans="1:10" ht="12.75" customHeight="1">
      <c r="A73" s="706"/>
      <c r="B73" s="707"/>
      <c r="C73" s="707"/>
      <c r="D73" s="707"/>
      <c r="E73" s="708"/>
      <c r="F73" s="709"/>
      <c r="G73" s="710"/>
      <c r="H73" s="689"/>
      <c r="I73" s="690"/>
      <c r="J73" s="690"/>
    </row>
    <row r="74" spans="1:10" ht="12.75" customHeight="1">
      <c r="A74" s="1047" t="s">
        <v>1807</v>
      </c>
      <c r="B74" s="997"/>
      <c r="C74" s="997"/>
      <c r="D74" s="997"/>
      <c r="E74" s="997"/>
      <c r="F74" s="997"/>
      <c r="G74" s="998"/>
      <c r="H74" s="689"/>
      <c r="I74" s="690"/>
      <c r="J74" s="690"/>
    </row>
    <row r="75" spans="1:10" ht="12.75" customHeight="1">
      <c r="A75" s="695" t="s">
        <v>1480</v>
      </c>
      <c r="B75" s="696" t="s">
        <v>46</v>
      </c>
      <c r="C75" s="697" t="s">
        <v>1803</v>
      </c>
      <c r="D75" s="696" t="s">
        <v>141</v>
      </c>
      <c r="E75" s="698" t="s">
        <v>106</v>
      </c>
      <c r="F75" s="699" t="s">
        <v>1804</v>
      </c>
      <c r="G75" s="699" t="s">
        <v>1805</v>
      </c>
      <c r="H75" s="689"/>
      <c r="I75" s="690"/>
      <c r="J75" s="690" t="s">
        <v>1804</v>
      </c>
    </row>
    <row r="76" spans="1:10" ht="12.75" customHeight="1">
      <c r="A76" s="721"/>
      <c r="B76" s="420"/>
      <c r="C76" s="420" t="str">
        <f>IF(B76="","",IF(A76="SINAPI",VLOOKUP(B76,'Referência NÃO DESONERADO'!$A:$D,2,0),IF(A76="COTAÇÃO",VLOOKUP(B76,'Mapa Cotações'!$A:$N,2,0))))</f>
        <v/>
      </c>
      <c r="D76" s="420" t="str">
        <f>IF(B76="","",IF(A76="SINAPI",VLOOKUP(B76,'Referência NÃO DESONERADO'!$A:$D,3,0),IF(A76="COTAÇÃO",VLOOKUP(B76,'Mapa Cotações'!$A:$N,3,0))))</f>
        <v/>
      </c>
      <c r="E76" s="722"/>
      <c r="F76" s="710" t="str">
        <f>IF(B76="","",IF('Planilha Orçamentária'!$H$2="NÃO DESONERADO",(IF(A76="SINAPI",VLOOKUP(B76,'Referência NÃO DESONERADO'!$A:$D,4,0),IF(A76="ORSE",VLOOKUP(B76,'Referência NÃO DESONERADO'!$F:$I,4,0),IF(A76="COTAÇÃO",VLOOKUP(B76,'Mapa Cotações'!$A:$N,13,0))))),(IF(A76="SINAPI",VLOOKUP(B76,'Referência DESONERADO'!$A:$D,4,0),IF(A76="ORSE",VLOOKUP(B76,'Referência DESONERADO'!$F:$I,4,0),IF(A76="COTAÇÃO",VLOOKUP(B76,'Mapa Cotações'!$A:$N,13,0)))))))</f>
        <v/>
      </c>
      <c r="G76" s="710" t="str">
        <f>IF(D76="","",E76*F76)</f>
        <v/>
      </c>
      <c r="H76" s="689"/>
      <c r="I76" s="690"/>
      <c r="J76" s="690" t="s">
        <v>2</v>
      </c>
    </row>
    <row r="77" spans="1:10" ht="12.75" customHeight="1">
      <c r="A77" s="1035" t="s">
        <v>1806</v>
      </c>
      <c r="B77" s="997"/>
      <c r="C77" s="997"/>
      <c r="D77" s="997"/>
      <c r="E77" s="997"/>
      <c r="F77" s="998"/>
      <c r="G77" s="705"/>
      <c r="H77" s="689"/>
      <c r="I77" s="690"/>
      <c r="J77" s="690"/>
    </row>
    <row r="78" spans="1:10" ht="12.75" customHeight="1">
      <c r="A78" s="706"/>
      <c r="B78" s="707"/>
      <c r="C78" s="707"/>
      <c r="D78" s="707"/>
      <c r="E78" s="708"/>
      <c r="F78" s="709"/>
      <c r="G78" s="715"/>
      <c r="H78" s="689"/>
      <c r="I78" s="690"/>
      <c r="J78" s="690"/>
    </row>
    <row r="79" spans="1:10" ht="12.75" customHeight="1">
      <c r="A79" s="1037" t="s">
        <v>173</v>
      </c>
      <c r="B79" s="997"/>
      <c r="C79" s="997"/>
      <c r="D79" s="997"/>
      <c r="E79" s="997"/>
      <c r="F79" s="1038"/>
      <c r="G79" s="716">
        <f>SUM(G66,G72,G77)</f>
        <v>3300.9601183</v>
      </c>
      <c r="H79" s="689"/>
      <c r="I79" s="690"/>
      <c r="J79" s="690"/>
    </row>
    <row r="80" spans="1:10" ht="12.75" customHeight="1">
      <c r="A80" s="717"/>
      <c r="B80" s="718"/>
      <c r="C80" s="719"/>
      <c r="D80" s="719"/>
      <c r="E80" s="719"/>
      <c r="F80" s="719"/>
      <c r="G80" s="720"/>
      <c r="H80" s="689"/>
      <c r="I80" s="690"/>
      <c r="J80" s="690"/>
    </row>
    <row r="81" spans="1:10" ht="12.75" customHeight="1">
      <c r="A81" s="717"/>
      <c r="B81" s="718"/>
      <c r="C81" s="719"/>
      <c r="D81" s="719"/>
      <c r="E81" s="719"/>
      <c r="F81" s="719"/>
      <c r="G81" s="720"/>
      <c r="H81" s="689"/>
      <c r="I81" s="690"/>
      <c r="J81" s="690"/>
    </row>
    <row r="82" spans="1:10" ht="12.75" customHeight="1">
      <c r="A82" s="793"/>
      <c r="B82" s="793"/>
      <c r="C82" s="793"/>
      <c r="D82" s="793"/>
      <c r="E82" s="793"/>
      <c r="F82" s="793"/>
      <c r="G82" s="794"/>
      <c r="H82" s="689"/>
      <c r="I82" s="690"/>
      <c r="J82" s="690"/>
    </row>
    <row r="83" spans="1:10" ht="12.75" customHeight="1">
      <c r="A83" s="686" t="s">
        <v>46</v>
      </c>
      <c r="B83" s="687" t="s">
        <v>37</v>
      </c>
      <c r="C83" s="1039" t="s">
        <v>105</v>
      </c>
      <c r="D83" s="994"/>
      <c r="E83" s="994"/>
      <c r="F83" s="995"/>
      <c r="G83" s="688" t="s">
        <v>40</v>
      </c>
      <c r="H83" s="689"/>
      <c r="I83" s="690"/>
      <c r="J83" s="690"/>
    </row>
    <row r="84" spans="1:10" ht="12.75" customHeight="1">
      <c r="A84" s="691" t="s">
        <v>1463</v>
      </c>
      <c r="B84" s="816" t="s">
        <v>1461</v>
      </c>
      <c r="C84" s="1043" t="s">
        <v>1462</v>
      </c>
      <c r="D84" s="997"/>
      <c r="E84" s="998"/>
      <c r="F84" s="693">
        <f>G106</f>
        <v>5188.422039</v>
      </c>
      <c r="G84" s="694" t="s">
        <v>141</v>
      </c>
      <c r="H84" s="689"/>
      <c r="I84" s="690"/>
      <c r="J84" s="690">
        <v>5965.5</v>
      </c>
    </row>
    <row r="85" spans="1:10" ht="12.75" customHeight="1">
      <c r="A85" s="1047" t="s">
        <v>1802</v>
      </c>
      <c r="B85" s="997"/>
      <c r="C85" s="997"/>
      <c r="D85" s="997"/>
      <c r="E85" s="997"/>
      <c r="F85" s="997"/>
      <c r="G85" s="998"/>
      <c r="H85" s="689"/>
      <c r="I85" s="690"/>
      <c r="J85" s="690"/>
    </row>
    <row r="86" spans="1:10" ht="12.75" customHeight="1">
      <c r="A86" s="695" t="s">
        <v>1480</v>
      </c>
      <c r="B86" s="696" t="s">
        <v>46</v>
      </c>
      <c r="C86" s="697" t="s">
        <v>1803</v>
      </c>
      <c r="D86" s="696" t="s">
        <v>141</v>
      </c>
      <c r="E86" s="698" t="s">
        <v>106</v>
      </c>
      <c r="F86" s="699" t="s">
        <v>1804</v>
      </c>
      <c r="G86" s="699" t="s">
        <v>1805</v>
      </c>
      <c r="H86" s="689"/>
      <c r="I86" s="690"/>
      <c r="J86" s="690" t="s">
        <v>1804</v>
      </c>
    </row>
    <row r="87" spans="1:10" ht="12.75" customHeight="1">
      <c r="A87" s="700"/>
      <c r="B87" s="701"/>
      <c r="C87" s="702"/>
      <c r="D87" s="701"/>
      <c r="E87" s="703"/>
      <c r="F87" s="704"/>
      <c r="G87" s="704"/>
      <c r="H87" s="689"/>
      <c r="I87" s="690"/>
      <c r="J87" s="690"/>
    </row>
    <row r="88" spans="1:10">
      <c r="A88" s="817" t="s">
        <v>129</v>
      </c>
      <c r="B88" s="809">
        <v>12415</v>
      </c>
      <c r="C88" s="420" t="s">
        <v>2226</v>
      </c>
      <c r="D88" s="809" t="s">
        <v>164</v>
      </c>
      <c r="E88" s="722">
        <v>50</v>
      </c>
      <c r="F88" s="704">
        <f>J88-J88*$K$7</f>
        <v>69.144171</v>
      </c>
      <c r="G88" s="818">
        <f>E88*F88</f>
        <v>3457.2085499999998</v>
      </c>
      <c r="H88" s="689"/>
      <c r="I88" s="690"/>
      <c r="J88" s="690">
        <v>79.5</v>
      </c>
    </row>
    <row r="89" spans="1:10">
      <c r="A89" s="817"/>
      <c r="B89" s="420"/>
      <c r="C89" s="420"/>
      <c r="D89" s="809"/>
      <c r="E89" s="722"/>
      <c r="F89" s="818"/>
      <c r="G89" s="818"/>
      <c r="H89" s="689"/>
      <c r="I89" s="690"/>
      <c r="J89" s="690"/>
    </row>
    <row r="90" spans="1:10">
      <c r="A90" s="817"/>
      <c r="B90" s="420"/>
      <c r="C90" s="420" t="s">
        <v>2227</v>
      </c>
      <c r="D90" s="809" t="s">
        <v>141</v>
      </c>
      <c r="E90" s="722">
        <v>1</v>
      </c>
      <c r="F90" s="704">
        <f>J90-J90*$K$7</f>
        <v>608.81659999999999</v>
      </c>
      <c r="G90" s="818">
        <f>E90*F90</f>
        <v>608.81659999999999</v>
      </c>
      <c r="H90" s="689"/>
      <c r="I90" s="690"/>
      <c r="J90" s="690">
        <v>700</v>
      </c>
    </row>
    <row r="91" spans="1:10">
      <c r="A91" s="1035" t="s">
        <v>1806</v>
      </c>
      <c r="B91" s="997"/>
      <c r="C91" s="997"/>
      <c r="D91" s="997"/>
      <c r="E91" s="997"/>
      <c r="F91" s="998"/>
      <c r="G91" s="705">
        <f>SUM(G86:G90)</f>
        <v>4066.0251499999999</v>
      </c>
      <c r="H91" s="689"/>
      <c r="I91" s="690"/>
      <c r="J91" s="690"/>
    </row>
    <row r="92" spans="1:10">
      <c r="A92" s="706"/>
      <c r="B92" s="707"/>
      <c r="C92" s="707"/>
      <c r="D92" s="707"/>
      <c r="E92" s="708"/>
      <c r="F92" s="709"/>
      <c r="G92" s="710"/>
      <c r="H92" s="689"/>
      <c r="I92" s="690"/>
      <c r="J92" s="690"/>
    </row>
    <row r="93" spans="1:10">
      <c r="A93" s="1047" t="s">
        <v>1570</v>
      </c>
      <c r="B93" s="997"/>
      <c r="C93" s="997"/>
      <c r="D93" s="997"/>
      <c r="E93" s="997"/>
      <c r="F93" s="997"/>
      <c r="G93" s="998"/>
      <c r="H93" s="689"/>
      <c r="I93" s="690"/>
      <c r="J93" s="690"/>
    </row>
    <row r="94" spans="1:10">
      <c r="A94" s="695" t="s">
        <v>1480</v>
      </c>
      <c r="B94" s="696" t="s">
        <v>46</v>
      </c>
      <c r="C94" s="697" t="s">
        <v>1803</v>
      </c>
      <c r="D94" s="696" t="s">
        <v>141</v>
      </c>
      <c r="E94" s="698" t="s">
        <v>106</v>
      </c>
      <c r="F94" s="699" t="s">
        <v>1804</v>
      </c>
      <c r="G94" s="699" t="s">
        <v>1805</v>
      </c>
      <c r="H94" s="689"/>
      <c r="I94" s="690"/>
      <c r="J94" s="690" t="s">
        <v>1804</v>
      </c>
    </row>
    <row r="95" spans="1:10">
      <c r="A95" s="817" t="s">
        <v>116</v>
      </c>
      <c r="B95" s="809">
        <v>6110</v>
      </c>
      <c r="C95" s="819" t="str">
        <f>IF(B95="","",IF(A95="SINAPI",VLOOKUP(B95,'Referência NÃO DESONERADO'!$A:$D,2,0),IF(A95="COTAÇÃO",VLOOKUP(B95,'Mapa Cotações'!$A:$N,2,0))))</f>
        <v xml:space="preserve">SERRALHEIRO (HORISTA)                                                                                                                                                                                                                                                                                                                                                                                                                                                                                     </v>
      </c>
      <c r="D95" s="809" t="str">
        <f>IF(B95="","",IF(A95="SINAPI",VLOOKUP(B95,'Referência NÃO DESONERADO'!$A:$D,3,0),IF(A95="COTAÇÃO",VLOOKUP(B95,'Mapa Cotações'!$A:$N,3,0))))</f>
        <v xml:space="preserve">H     </v>
      </c>
      <c r="E95" s="820">
        <v>30</v>
      </c>
      <c r="F95" s="704">
        <f t="shared" ref="F95:F98" si="8">J95-J95*$K$7</f>
        <v>14.994283119999999</v>
      </c>
      <c r="G95" s="818">
        <f t="shared" ref="G95:G96" si="9">IF(D95="","",E95*F95)</f>
        <v>449.82849359999994</v>
      </c>
      <c r="H95" s="689"/>
      <c r="I95" s="690"/>
      <c r="J95" s="690">
        <v>17.239999999999998</v>
      </c>
    </row>
    <row r="96" spans="1:10">
      <c r="A96" s="817" t="s">
        <v>116</v>
      </c>
      <c r="B96" s="809">
        <v>6111</v>
      </c>
      <c r="C96" s="819" t="str">
        <f>IF(B96="","",IF(A96="SINAPI",VLOOKUP(B96,'Referência NÃO DESONERADO'!$A:$D,2,0),IF(A96="COTAÇÃO",VLOOKUP(B96,'Mapa Cotações'!$A:$N,2,0))))</f>
        <v xml:space="preserve">SERVENTE DE OBRAS                                                                                                                                                                                                                                                                                                                                                                                                                                                                                         </v>
      </c>
      <c r="D96" s="809" t="str">
        <f>IF(B96="","",IF(A96="SINAPI",VLOOKUP(B96,'Referência NÃO DESONERADO'!$A:$D,3,0),IF(A96="COTAÇÃO",VLOOKUP(B96,'Mapa Cotações'!$A:$N,3,0))))</f>
        <v xml:space="preserve">H     </v>
      </c>
      <c r="E96" s="820">
        <v>40</v>
      </c>
      <c r="F96" s="704">
        <f t="shared" si="8"/>
        <v>11.1326464</v>
      </c>
      <c r="G96" s="818">
        <f t="shared" si="9"/>
        <v>445.30585600000001</v>
      </c>
      <c r="H96" s="689"/>
      <c r="I96" s="690"/>
      <c r="J96" s="690">
        <v>12.8</v>
      </c>
    </row>
    <row r="97" spans="1:10">
      <c r="A97" s="817" t="s">
        <v>129</v>
      </c>
      <c r="B97" s="809">
        <v>10549</v>
      </c>
      <c r="C97" s="819" t="s">
        <v>1867</v>
      </c>
      <c r="D97" s="809" t="s">
        <v>1522</v>
      </c>
      <c r="E97" s="820">
        <v>40</v>
      </c>
      <c r="F97" s="704">
        <f t="shared" si="8"/>
        <v>3.3137017800000002</v>
      </c>
      <c r="G97" s="818">
        <f t="shared" ref="G97:G98" si="10">E97*F97</f>
        <v>132.54807120000001</v>
      </c>
      <c r="H97" s="689"/>
      <c r="I97" s="690"/>
      <c r="J97" s="690">
        <v>3.81</v>
      </c>
    </row>
    <row r="98" spans="1:10">
      <c r="A98" s="817" t="s">
        <v>129</v>
      </c>
      <c r="B98" s="809">
        <v>10594</v>
      </c>
      <c r="C98" s="819" t="s">
        <v>2228</v>
      </c>
      <c r="D98" s="809" t="s">
        <v>1522</v>
      </c>
      <c r="E98" s="820">
        <v>30</v>
      </c>
      <c r="F98" s="704">
        <f t="shared" si="8"/>
        <v>3.1571489399999999</v>
      </c>
      <c r="G98" s="818">
        <f t="shared" si="10"/>
        <v>94.714468199999999</v>
      </c>
      <c r="H98" s="689"/>
      <c r="I98" s="690"/>
      <c r="J98" s="690">
        <v>3.63</v>
      </c>
    </row>
    <row r="99" spans="1:10" ht="12.75" customHeight="1">
      <c r="A99" s="1035" t="s">
        <v>1806</v>
      </c>
      <c r="B99" s="997"/>
      <c r="C99" s="997"/>
      <c r="D99" s="997"/>
      <c r="E99" s="997"/>
      <c r="F99" s="998"/>
      <c r="G99" s="705">
        <f>SUM(G95:G98)</f>
        <v>1122.3968890000001</v>
      </c>
      <c r="H99" s="689"/>
      <c r="I99" s="690"/>
      <c r="J99" s="690"/>
    </row>
    <row r="100" spans="1:10" ht="12.75" customHeight="1">
      <c r="A100" s="706"/>
      <c r="B100" s="707"/>
      <c r="C100" s="707"/>
      <c r="D100" s="707"/>
      <c r="E100" s="708"/>
      <c r="F100" s="709"/>
      <c r="G100" s="710"/>
      <c r="H100" s="689"/>
      <c r="I100" s="690"/>
      <c r="J100" s="690"/>
    </row>
    <row r="101" spans="1:10" ht="12.75" customHeight="1">
      <c r="A101" s="1047" t="s">
        <v>1807</v>
      </c>
      <c r="B101" s="997"/>
      <c r="C101" s="997"/>
      <c r="D101" s="997"/>
      <c r="E101" s="997"/>
      <c r="F101" s="997"/>
      <c r="G101" s="998"/>
      <c r="H101" s="689"/>
      <c r="I101" s="690"/>
      <c r="J101" s="690"/>
    </row>
    <row r="102" spans="1:10" ht="12.75" customHeight="1">
      <c r="A102" s="695" t="s">
        <v>1480</v>
      </c>
      <c r="B102" s="696" t="s">
        <v>46</v>
      </c>
      <c r="C102" s="697" t="s">
        <v>1803</v>
      </c>
      <c r="D102" s="696" t="s">
        <v>141</v>
      </c>
      <c r="E102" s="698" t="s">
        <v>106</v>
      </c>
      <c r="F102" s="699" t="s">
        <v>1804</v>
      </c>
      <c r="G102" s="699" t="s">
        <v>1805</v>
      </c>
      <c r="H102" s="689"/>
      <c r="I102" s="690"/>
      <c r="J102" s="690" t="s">
        <v>1804</v>
      </c>
    </row>
    <row r="103" spans="1:10" ht="12.75" customHeight="1">
      <c r="A103" s="721"/>
      <c r="B103" s="420"/>
      <c r="C103" s="420" t="str">
        <f>IF(B103="","",IF(A103="SINAPI",VLOOKUP(B103,'Referência NÃO DESONERADO'!$A:$D,2,0),IF(A103="COTAÇÃO",VLOOKUP(B103,'Mapa Cotações'!$A:$N,2,0))))</f>
        <v/>
      </c>
      <c r="D103" s="420" t="str">
        <f>IF(B103="","",IF(A103="SINAPI",VLOOKUP(B103,'Referência NÃO DESONERADO'!$A:$D,3,0),IF(A103="COTAÇÃO",VLOOKUP(B103,'Mapa Cotações'!$A:$N,3,0))))</f>
        <v/>
      </c>
      <c r="E103" s="722"/>
      <c r="F103" s="710" t="str">
        <f>IF(B103="","",IF('Planilha Orçamentária'!$H$2="NÃO DESONERADO",(IF(A103="SINAPI",VLOOKUP(B103,'Referência NÃO DESONERADO'!$A:$D,4,0),IF(A103="ORSE",VLOOKUP(B103,'Referência NÃO DESONERADO'!$F:$I,4,0),IF(A103="COTAÇÃO",VLOOKUP(B103,'Mapa Cotações'!$A:$N,13,0))))),(IF(A103="SINAPI",VLOOKUP(B103,'Referência DESONERADO'!$A:$D,4,0),IF(A103="ORSE",VLOOKUP(B103,'Referência DESONERADO'!$F:$I,4,0),IF(A103="COTAÇÃO",VLOOKUP(B103,'Mapa Cotações'!$A:$N,13,0)))))))</f>
        <v/>
      </c>
      <c r="G103" s="710" t="str">
        <f>IF(D103="","",E103*F103)</f>
        <v/>
      </c>
      <c r="H103" s="689"/>
      <c r="I103" s="690"/>
      <c r="J103" s="690" t="s">
        <v>2</v>
      </c>
    </row>
    <row r="104" spans="1:10" ht="12.75" customHeight="1">
      <c r="A104" s="1035" t="s">
        <v>1806</v>
      </c>
      <c r="B104" s="997"/>
      <c r="C104" s="997"/>
      <c r="D104" s="997"/>
      <c r="E104" s="997"/>
      <c r="F104" s="998"/>
      <c r="G104" s="705"/>
      <c r="H104" s="689"/>
      <c r="I104" s="690"/>
      <c r="J104" s="690"/>
    </row>
    <row r="105" spans="1:10" ht="12.75" customHeight="1">
      <c r="A105" s="706"/>
      <c r="B105" s="707"/>
      <c r="C105" s="707"/>
      <c r="D105" s="707"/>
      <c r="E105" s="708"/>
      <c r="F105" s="709"/>
      <c r="G105" s="715"/>
      <c r="H105" s="689"/>
      <c r="I105" s="690"/>
      <c r="J105" s="690"/>
    </row>
    <row r="106" spans="1:10" ht="12.75" customHeight="1">
      <c r="A106" s="1037" t="s">
        <v>173</v>
      </c>
      <c r="B106" s="997"/>
      <c r="C106" s="997"/>
      <c r="D106" s="997"/>
      <c r="E106" s="997"/>
      <c r="F106" s="1038"/>
      <c r="G106" s="716">
        <f>SUM(G91,G99,G104)</f>
        <v>5188.422039</v>
      </c>
      <c r="H106" s="689"/>
      <c r="I106" s="690"/>
      <c r="J106" s="690"/>
    </row>
    <row r="107" spans="1:10" ht="12.75" customHeight="1">
      <c r="A107" s="717"/>
      <c r="B107" s="718"/>
      <c r="C107" s="719"/>
      <c r="D107" s="719"/>
      <c r="E107" s="719"/>
      <c r="F107" s="719"/>
      <c r="G107" s="720"/>
      <c r="H107" s="689"/>
      <c r="I107" s="690"/>
      <c r="J107" s="690"/>
    </row>
    <row r="108" spans="1:10" ht="50.25" customHeight="1">
      <c r="A108" s="980" t="s">
        <v>20298</v>
      </c>
      <c r="B108" s="980"/>
      <c r="C108" s="980"/>
      <c r="D108" s="980" t="s">
        <v>20299</v>
      </c>
      <c r="E108" s="980"/>
      <c r="F108" s="980"/>
      <c r="G108" s="980"/>
      <c r="H108" s="977"/>
      <c r="I108" s="977"/>
      <c r="J108" s="977"/>
    </row>
    <row r="109" spans="1:10" ht="12.75" customHeight="1">
      <c r="A109" s="793"/>
      <c r="B109" s="793"/>
      <c r="C109" s="793"/>
      <c r="D109" s="793"/>
      <c r="E109" s="793"/>
      <c r="F109" s="793"/>
      <c r="G109" s="794"/>
      <c r="H109" s="689"/>
      <c r="I109" s="690"/>
      <c r="J109" s="690"/>
    </row>
    <row r="110" spans="1:10" ht="12.75" customHeight="1">
      <c r="A110" s="793"/>
      <c r="B110" s="793"/>
      <c r="C110" s="793"/>
      <c r="D110" s="793"/>
      <c r="E110" s="793"/>
      <c r="F110" s="793"/>
      <c r="G110" s="794"/>
      <c r="H110" s="689"/>
      <c r="I110" s="690"/>
      <c r="J110" s="690"/>
    </row>
    <row r="111" spans="1:10" ht="12.75" customHeight="1">
      <c r="A111" s="793"/>
      <c r="B111" s="793"/>
      <c r="C111" s="793"/>
      <c r="D111" s="793"/>
      <c r="E111" s="793"/>
      <c r="F111" s="793"/>
      <c r="G111" s="794"/>
      <c r="H111" s="689"/>
      <c r="I111" s="690"/>
      <c r="J111" s="690"/>
    </row>
    <row r="112" spans="1:10" ht="12.75" customHeight="1">
      <c r="A112" s="793"/>
      <c r="B112" s="793"/>
      <c r="C112" s="793"/>
      <c r="D112" s="793"/>
      <c r="E112" s="793"/>
      <c r="F112" s="793"/>
      <c r="G112" s="794"/>
      <c r="H112" s="689"/>
      <c r="I112" s="690"/>
      <c r="J112" s="690"/>
    </row>
    <row r="113" spans="1:10" ht="12.75" customHeight="1">
      <c r="A113" s="793"/>
      <c r="B113" s="793"/>
      <c r="C113" s="793"/>
      <c r="D113" s="793"/>
      <c r="E113" s="793"/>
      <c r="F113" s="793"/>
      <c r="G113" s="794"/>
      <c r="H113" s="689"/>
      <c r="I113" s="690"/>
      <c r="J113" s="690"/>
    </row>
  </sheetData>
  <mergeCells count="50">
    <mergeCell ref="A44:F44"/>
    <mergeCell ref="A46:G46"/>
    <mergeCell ref="A50:F50"/>
    <mergeCell ref="A52:G52"/>
    <mergeCell ref="A55:F55"/>
    <mergeCell ref="A72:F72"/>
    <mergeCell ref="A74:G74"/>
    <mergeCell ref="A77:F77"/>
    <mergeCell ref="A101:G101"/>
    <mergeCell ref="A57:F57"/>
    <mergeCell ref="C60:F60"/>
    <mergeCell ref="C61:E61"/>
    <mergeCell ref="A62:G62"/>
    <mergeCell ref="A66:F66"/>
    <mergeCell ref="D11:E11"/>
    <mergeCell ref="F11:G11"/>
    <mergeCell ref="B2:C2"/>
    <mergeCell ref="B3:C3"/>
    <mergeCell ref="B4:C4"/>
    <mergeCell ref="B5:C5"/>
    <mergeCell ref="A7:G7"/>
    <mergeCell ref="A10:G10"/>
    <mergeCell ref="B11:C11"/>
    <mergeCell ref="A33:F33"/>
    <mergeCell ref="D12:E12"/>
    <mergeCell ref="F12:G12"/>
    <mergeCell ref="C15:F15"/>
    <mergeCell ref="C16:E16"/>
    <mergeCell ref="A17:G17"/>
    <mergeCell ref="B12:C12"/>
    <mergeCell ref="A21:F21"/>
    <mergeCell ref="A23:G23"/>
    <mergeCell ref="A27:F27"/>
    <mergeCell ref="A29:G29"/>
    <mergeCell ref="D108:G108"/>
    <mergeCell ref="A108:C108"/>
    <mergeCell ref="A35:F35"/>
    <mergeCell ref="C38:F38"/>
    <mergeCell ref="C39:E39"/>
    <mergeCell ref="A40:G40"/>
    <mergeCell ref="A104:F104"/>
    <mergeCell ref="A106:F106"/>
    <mergeCell ref="A79:F79"/>
    <mergeCell ref="C83:F83"/>
    <mergeCell ref="C84:E84"/>
    <mergeCell ref="A85:G85"/>
    <mergeCell ref="A91:F91"/>
    <mergeCell ref="A93:G93"/>
    <mergeCell ref="A99:F99"/>
    <mergeCell ref="A68:G68"/>
  </mergeCells>
  <printOptions horizontalCentered="1"/>
  <pageMargins left="0.47244094488188981" right="0.47244094488188981" top="0.59055118110236227" bottom="0.78740157480314965" header="0" footer="0"/>
  <pageSetup paperSize="9" scale="42" fitToHeight="0" orientation="portrait" r:id="rId1"/>
  <headerFooter>
    <oddFooter>&amp;CB3M CONSTRUTORA EIRELI- CNPJ: 27.343.319/0001-76
Av. Antônio Rabelo Junior, 161, sala 1711- Miramar – João Pessoa/PB – CEP 58032-090
Fone: (83) 9 9862-3007&amp;R&amp;P/</oddFooter>
  </headerFooter>
  <drawing r:id="rId2"/>
</worksheet>
</file>

<file path=xl/worksheets/sheet6.xml><?xml version="1.0" encoding="utf-8"?>
<worksheet xmlns="http://schemas.openxmlformats.org/spreadsheetml/2006/main" xmlns:r="http://schemas.openxmlformats.org/officeDocument/2006/relationships">
  <sheetPr>
    <pageSetUpPr fitToPage="1"/>
  </sheetPr>
  <dimension ref="A1:N2802"/>
  <sheetViews>
    <sheetView showGridLines="0" view="pageBreakPreview" zoomScale="55" zoomScaleNormal="55" zoomScaleSheetLayoutView="55" workbookViewId="0">
      <pane ySplit="13" topLeftCell="A2142" activePane="bottomLeft" state="frozen"/>
      <selection pane="bottomLeft" activeCell="B2269" sqref="B2269"/>
    </sheetView>
  </sheetViews>
  <sheetFormatPr defaultColWidth="14.42578125" defaultRowHeight="15" customHeight="1"/>
  <cols>
    <col min="1" max="1" width="15.140625" customWidth="1"/>
    <col min="2" max="2" width="154.28515625" customWidth="1"/>
    <col min="3" max="3" width="10.5703125" customWidth="1"/>
    <col min="4" max="4" width="13.5703125" customWidth="1"/>
    <col min="5" max="5" width="9.28515625" customWidth="1"/>
    <col min="6" max="6" width="12.85546875" customWidth="1"/>
    <col min="7" max="9" width="12" customWidth="1"/>
    <col min="10" max="10" width="12.5703125" customWidth="1"/>
    <col min="11" max="11" width="3.42578125" customWidth="1"/>
    <col min="12" max="12" width="12.85546875" customWidth="1"/>
    <col min="13" max="13" width="13.42578125" customWidth="1"/>
    <col min="14" max="14" width="9.140625" customWidth="1"/>
  </cols>
  <sheetData>
    <row r="1" spans="1:14" ht="4.5" customHeight="1">
      <c r="A1" s="200"/>
      <c r="B1" s="201"/>
      <c r="C1" s="201"/>
      <c r="D1" s="201"/>
      <c r="E1" s="201"/>
      <c r="F1" s="202"/>
      <c r="G1" s="203"/>
      <c r="H1" s="204"/>
      <c r="I1" s="204"/>
      <c r="J1" s="205"/>
      <c r="K1" s="1"/>
      <c r="L1" s="206"/>
      <c r="M1" s="206"/>
      <c r="N1" s="1"/>
    </row>
    <row r="2" spans="1:14" ht="30.75" customHeight="1">
      <c r="A2" s="2" t="str">
        <f>'Planilha Orçamentária'!B2</f>
        <v>CONTRATANTE:</v>
      </c>
      <c r="B2" s="1008" t="str">
        <f>'Planilha Orçamentária'!C2</f>
        <v xml:space="preserve">JFBP | JUSTIÇA DE FEDERAL DE PRIMEIRO GRAU – SEÇÃO JUDICIÁRIA DA PARAÍBA </v>
      </c>
      <c r="C2" s="982"/>
      <c r="D2" s="982"/>
      <c r="E2" s="982"/>
      <c r="F2" s="207"/>
      <c r="G2" s="208"/>
      <c r="H2" s="209"/>
      <c r="I2" s="209"/>
      <c r="J2" s="6"/>
      <c r="K2" s="1"/>
      <c r="L2" s="206"/>
      <c r="M2" s="206"/>
      <c r="N2" s="1"/>
    </row>
    <row r="3" spans="1:14" ht="30.75" customHeight="1">
      <c r="A3" s="2" t="str">
        <f>'Planilha Orçamentária'!B3</f>
        <v>PROJETO:</v>
      </c>
      <c r="B3" s="1008" t="str">
        <f>'Planilha Orçamentária'!C3</f>
        <v>Reforma, adequação e modernização das instalações físicas e sistemas prediais da Subseção Judiciária de Guarabira/PB</v>
      </c>
      <c r="C3" s="982"/>
      <c r="D3" s="982"/>
      <c r="E3" s="982"/>
      <c r="F3" s="210"/>
      <c r="G3" s="211"/>
      <c r="H3" s="1"/>
      <c r="I3" s="1"/>
      <c r="J3" s="11"/>
      <c r="K3" s="1"/>
      <c r="L3" s="206"/>
      <c r="M3" s="206"/>
      <c r="N3" s="1"/>
    </row>
    <row r="4" spans="1:14" ht="30.75" customHeight="1">
      <c r="A4" s="2" t="str">
        <f>'Planilha Orçamentária'!B4</f>
        <v>ENDEREÇO:</v>
      </c>
      <c r="B4" s="1008" t="str">
        <f>'Planilha Orçamentária'!$C$4</f>
        <v>Rua Augusto de Almeida, nº 258, Bairro Novo, Guarabira/PB - CEP: 58200-000</v>
      </c>
      <c r="C4" s="982"/>
      <c r="D4" s="982"/>
      <c r="E4" s="982"/>
      <c r="F4" s="210"/>
      <c r="G4" s="212"/>
      <c r="H4" s="1"/>
      <c r="I4" s="1"/>
      <c r="J4" s="11"/>
      <c r="K4" s="1"/>
      <c r="L4" s="206"/>
      <c r="M4" s="206"/>
      <c r="N4" s="1"/>
    </row>
    <row r="5" spans="1:14" ht="30.75" customHeight="1">
      <c r="A5" s="2" t="str">
        <f>'Planilha Orçamentária'!B5</f>
        <v>EMPRESA</v>
      </c>
      <c r="B5" s="1011" t="str">
        <f>'Planilha Orçamentária'!$C$5</f>
        <v>B3M CONSTRUTORA EIRELI - 27.343.319/0001-76</v>
      </c>
      <c r="C5" s="982"/>
      <c r="D5" s="982"/>
      <c r="E5" s="982"/>
      <c r="F5" s="210"/>
      <c r="G5" s="213"/>
      <c r="H5" s="67"/>
      <c r="I5" s="67"/>
      <c r="J5" s="16"/>
      <c r="K5" s="1"/>
      <c r="L5" s="206"/>
      <c r="M5" s="206"/>
      <c r="N5" s="1"/>
    </row>
    <row r="6" spans="1:14" ht="4.5" customHeight="1">
      <c r="A6" s="200"/>
      <c r="B6" s="201"/>
      <c r="C6" s="201"/>
      <c r="D6" s="201"/>
      <c r="E6" s="201"/>
      <c r="F6" s="201"/>
      <c r="G6" s="214"/>
      <c r="H6" s="215"/>
      <c r="I6" s="215"/>
      <c r="J6" s="216"/>
      <c r="K6" s="1"/>
      <c r="L6" s="206"/>
      <c r="M6" s="206"/>
      <c r="N6" s="1"/>
    </row>
    <row r="7" spans="1:14" ht="33" customHeight="1">
      <c r="A7" s="1054" t="s">
        <v>104</v>
      </c>
      <c r="B7" s="982"/>
      <c r="C7" s="982"/>
      <c r="D7" s="982"/>
      <c r="E7" s="982"/>
      <c r="F7" s="982"/>
      <c r="G7" s="982"/>
      <c r="H7" s="982"/>
      <c r="I7" s="982"/>
      <c r="J7" s="983"/>
      <c r="K7" s="1"/>
      <c r="L7" s="206"/>
      <c r="M7" s="206"/>
      <c r="N7" s="1"/>
    </row>
    <row r="8" spans="1:14" ht="4.5" customHeight="1">
      <c r="A8" s="200"/>
      <c r="B8" s="201"/>
      <c r="C8" s="201"/>
      <c r="D8" s="201"/>
      <c r="E8" s="201"/>
      <c r="F8" s="201"/>
      <c r="G8" s="217"/>
      <c r="H8" s="201"/>
      <c r="I8" s="201"/>
      <c r="J8" s="218"/>
      <c r="K8" s="1"/>
      <c r="L8" s="206"/>
      <c r="M8" s="206"/>
      <c r="N8" s="1"/>
    </row>
    <row r="9" spans="1:14" ht="19.5" customHeight="1">
      <c r="A9" s="989" t="s">
        <v>1</v>
      </c>
      <c r="B9" s="982"/>
      <c r="C9" s="982"/>
      <c r="D9" s="982"/>
      <c r="E9" s="982"/>
      <c r="F9" s="982"/>
      <c r="G9" s="982"/>
      <c r="H9" s="982"/>
      <c r="I9" s="982"/>
      <c r="J9" s="983"/>
      <c r="K9" s="1"/>
      <c r="L9" s="206"/>
      <c r="M9" s="206"/>
      <c r="N9" s="1"/>
    </row>
    <row r="10" spans="1:14" ht="37.5" customHeight="1">
      <c r="A10" s="12" t="str">
        <f>'Planilha Orçamentária'!B10</f>
        <v>VERSÃO</v>
      </c>
      <c r="B10" s="12" t="str">
        <f>'Planilha Orçamentária'!D10</f>
        <v xml:space="preserve">DESCRIÇÃO E/OU FOLHAS ALTERADAS </v>
      </c>
      <c r="C10" s="1001" t="str">
        <f>'Planilha Orçamentária'!F10</f>
        <v>DATA</v>
      </c>
      <c r="D10" s="982"/>
      <c r="E10" s="983"/>
      <c r="F10" s="1001" t="str">
        <f>'Planilha Orçamentária'!H10</f>
        <v>ATUALIZAÇÃO</v>
      </c>
      <c r="G10" s="982"/>
      <c r="H10" s="982"/>
      <c r="I10" s="982"/>
      <c r="J10" s="983"/>
      <c r="K10" s="1"/>
      <c r="L10" s="206"/>
      <c r="M10" s="206"/>
      <c r="N10" s="1"/>
    </row>
    <row r="11" spans="1:14" ht="19.5" customHeight="1">
      <c r="A11" s="91" t="str">
        <f>IF('Planilha Orçamentária'!B11="","",'Planilha Orçamentária'!B11)</f>
        <v>R01</v>
      </c>
      <c r="B11" s="91" t="str">
        <f>IF('Planilha Orçamentária'!D11="","",'Planilha Orçamentária'!D11)</f>
        <v>Adequação à Progamação do Plano de Obras 2023</v>
      </c>
      <c r="C11" s="1053">
        <f>IF('Planilha Orçamentária'!F11="","",'Planilha Orçamentária'!F11)</f>
        <v>45045</v>
      </c>
      <c r="D11" s="982"/>
      <c r="E11" s="983"/>
      <c r="F11" s="1048" t="str">
        <f>IF('Planilha Orçamentária'!H11="","",'Planilha Orçamentária'!H11)</f>
        <v>Francis Araújo</v>
      </c>
      <c r="G11" s="982"/>
      <c r="H11" s="982"/>
      <c r="I11" s="982"/>
      <c r="J11" s="983"/>
      <c r="K11" s="1"/>
      <c r="L11" s="206"/>
      <c r="M11" s="206"/>
      <c r="N11" s="1"/>
    </row>
    <row r="12" spans="1:14" ht="4.5" customHeight="1">
      <c r="A12" s="200"/>
      <c r="B12" s="201"/>
      <c r="C12" s="201"/>
      <c r="D12" s="201"/>
      <c r="E12" s="201"/>
      <c r="F12" s="201"/>
      <c r="G12" s="217"/>
      <c r="H12" s="201"/>
      <c r="I12" s="201"/>
      <c r="J12" s="218"/>
      <c r="K12" s="1"/>
      <c r="L12" s="206"/>
      <c r="M12" s="206"/>
      <c r="N12" s="1"/>
    </row>
    <row r="13" spans="1:14" ht="15.75" customHeight="1">
      <c r="A13" s="220" t="s">
        <v>46</v>
      </c>
      <c r="B13" s="221" t="s">
        <v>105</v>
      </c>
      <c r="C13" s="222" t="s">
        <v>40</v>
      </c>
      <c r="D13" s="223" t="s">
        <v>106</v>
      </c>
      <c r="E13" s="224"/>
      <c r="F13" s="225" t="s">
        <v>107</v>
      </c>
      <c r="G13" s="225" t="s">
        <v>108</v>
      </c>
      <c r="H13" s="225" t="s">
        <v>109</v>
      </c>
      <c r="I13" s="225" t="s">
        <v>110</v>
      </c>
      <c r="J13" s="225" t="s">
        <v>111</v>
      </c>
      <c r="K13" s="226"/>
      <c r="L13" s="227" t="s">
        <v>112</v>
      </c>
      <c r="M13" s="227" t="s">
        <v>46</v>
      </c>
      <c r="N13" s="226"/>
    </row>
    <row r="14" spans="1:14" ht="15.75" customHeight="1">
      <c r="A14" s="228">
        <v>1</v>
      </c>
      <c r="B14" s="229" t="s">
        <v>49</v>
      </c>
      <c r="C14" s="230"/>
      <c r="D14" s="231"/>
      <c r="E14" s="232"/>
      <c r="F14" s="232"/>
      <c r="G14" s="232"/>
      <c r="H14" s="232"/>
      <c r="I14" s="232"/>
      <c r="J14" s="233"/>
      <c r="K14" s="234"/>
      <c r="L14" s="206"/>
      <c r="M14" s="206"/>
      <c r="N14" s="235"/>
    </row>
    <row r="15" spans="1:14" ht="15.75" customHeight="1">
      <c r="A15" s="236" t="s">
        <v>3</v>
      </c>
      <c r="B15" s="237" t="s">
        <v>50</v>
      </c>
      <c r="C15" s="238"/>
      <c r="D15" s="239"/>
      <c r="E15" s="240"/>
      <c r="F15" s="240"/>
      <c r="G15" s="240"/>
      <c r="H15" s="240"/>
      <c r="I15" s="240"/>
      <c r="J15" s="241"/>
      <c r="K15" s="234"/>
      <c r="L15" s="206"/>
      <c r="M15" s="206"/>
      <c r="N15" s="235"/>
    </row>
    <row r="16" spans="1:14" ht="15.75" customHeight="1">
      <c r="A16" s="242" t="s">
        <v>51</v>
      </c>
      <c r="B16" s="105" t="s">
        <v>52</v>
      </c>
      <c r="C16" s="243"/>
      <c r="D16" s="244"/>
      <c r="E16" s="245"/>
      <c r="F16" s="245"/>
      <c r="G16" s="245"/>
      <c r="H16" s="245"/>
      <c r="I16" s="245"/>
      <c r="J16" s="246"/>
      <c r="K16" s="235"/>
      <c r="L16" s="235"/>
      <c r="M16" s="235"/>
      <c r="N16" s="235"/>
    </row>
    <row r="17" spans="1:14" ht="15.75" customHeight="1">
      <c r="A17" s="247" t="s">
        <v>113</v>
      </c>
      <c r="B17" s="248" t="s">
        <v>114</v>
      </c>
      <c r="C17" s="249" t="s">
        <v>53</v>
      </c>
      <c r="D17" s="250" t="s">
        <v>115</v>
      </c>
      <c r="E17" s="251"/>
      <c r="F17" s="252"/>
      <c r="G17" s="252"/>
      <c r="H17" s="252"/>
      <c r="I17" s="252"/>
      <c r="J17" s="253">
        <f>SUM(J18:J19)</f>
        <v>132</v>
      </c>
      <c r="K17" s="234"/>
      <c r="L17" s="206" t="s">
        <v>116</v>
      </c>
      <c r="M17" s="206">
        <v>100305</v>
      </c>
      <c r="N17" s="235"/>
    </row>
    <row r="18" spans="1:14" ht="15.75" customHeight="1">
      <c r="A18" s="254"/>
      <c r="B18" s="255" t="s">
        <v>117</v>
      </c>
      <c r="C18" s="256">
        <v>44</v>
      </c>
      <c r="D18" s="257">
        <v>3</v>
      </c>
      <c r="E18" s="258"/>
      <c r="F18" s="259"/>
      <c r="G18" s="259"/>
      <c r="H18" s="259"/>
      <c r="I18" s="259"/>
      <c r="J18" s="259">
        <f>C18*D18</f>
        <v>132</v>
      </c>
      <c r="K18" s="234"/>
      <c r="L18" s="234"/>
      <c r="M18" s="234"/>
      <c r="N18" s="235"/>
    </row>
    <row r="19" spans="1:14" ht="15.75" customHeight="1">
      <c r="A19" s="260"/>
      <c r="B19" s="261"/>
      <c r="C19" s="262"/>
      <c r="D19" s="263"/>
      <c r="E19" s="264"/>
      <c r="F19" s="265"/>
      <c r="G19" s="265"/>
      <c r="H19" s="265"/>
      <c r="I19" s="265"/>
      <c r="J19" s="265"/>
      <c r="K19" s="234"/>
      <c r="L19" s="234"/>
      <c r="M19" s="234"/>
      <c r="N19" s="235"/>
    </row>
    <row r="20" spans="1:14" ht="15.75" customHeight="1">
      <c r="A20" s="247" t="s">
        <v>118</v>
      </c>
      <c r="B20" s="248" t="s">
        <v>119</v>
      </c>
      <c r="C20" s="249" t="s">
        <v>53</v>
      </c>
      <c r="D20" s="266" t="s">
        <v>115</v>
      </c>
      <c r="E20" s="251"/>
      <c r="F20" s="252"/>
      <c r="G20" s="252"/>
      <c r="H20" s="252"/>
      <c r="I20" s="252"/>
      <c r="J20" s="253">
        <f>SUM(J21:J22)</f>
        <v>360</v>
      </c>
      <c r="K20" s="234"/>
      <c r="L20" s="206" t="s">
        <v>116</v>
      </c>
      <c r="M20" s="206">
        <v>90776</v>
      </c>
      <c r="N20" s="235"/>
    </row>
    <row r="21" spans="1:14" ht="15.75" customHeight="1">
      <c r="A21" s="254"/>
      <c r="B21" s="255" t="s">
        <v>117</v>
      </c>
      <c r="C21" s="256">
        <v>120</v>
      </c>
      <c r="D21" s="257">
        <v>3</v>
      </c>
      <c r="E21" s="258"/>
      <c r="F21" s="259"/>
      <c r="G21" s="259"/>
      <c r="H21" s="259"/>
      <c r="I21" s="259"/>
      <c r="J21" s="259">
        <f>C21*D21</f>
        <v>360</v>
      </c>
      <c r="K21" s="234"/>
      <c r="L21" s="234"/>
      <c r="M21" s="234"/>
      <c r="N21" s="235"/>
    </row>
    <row r="22" spans="1:14" ht="15.75" customHeight="1">
      <c r="A22" s="260"/>
      <c r="B22" s="261"/>
      <c r="C22" s="262"/>
      <c r="D22" s="263"/>
      <c r="E22" s="264"/>
      <c r="F22" s="265"/>
      <c r="G22" s="265"/>
      <c r="H22" s="265"/>
      <c r="I22" s="265"/>
      <c r="J22" s="265"/>
      <c r="K22" s="234"/>
      <c r="L22" s="234"/>
      <c r="M22" s="234"/>
      <c r="N22" s="235"/>
    </row>
    <row r="23" spans="1:14" ht="15.75" customHeight="1">
      <c r="A23" s="236" t="s">
        <v>4</v>
      </c>
      <c r="B23" s="237" t="s">
        <v>54</v>
      </c>
      <c r="C23" s="238"/>
      <c r="D23" s="239"/>
      <c r="E23" s="240"/>
      <c r="F23" s="240"/>
      <c r="G23" s="240"/>
      <c r="H23" s="240"/>
      <c r="I23" s="240"/>
      <c r="J23" s="241"/>
      <c r="K23" s="235"/>
      <c r="L23" s="206"/>
      <c r="M23" s="206"/>
      <c r="N23" s="235"/>
    </row>
    <row r="24" spans="1:14" ht="15.75" customHeight="1">
      <c r="A24" s="242" t="s">
        <v>55</v>
      </c>
      <c r="B24" s="105" t="s">
        <v>52</v>
      </c>
      <c r="C24" s="243"/>
      <c r="D24" s="244"/>
      <c r="E24" s="245"/>
      <c r="F24" s="245"/>
      <c r="G24" s="245"/>
      <c r="H24" s="245"/>
      <c r="I24" s="245"/>
      <c r="J24" s="246"/>
      <c r="K24" s="235"/>
      <c r="L24" s="235"/>
      <c r="M24" s="235"/>
      <c r="N24" s="235"/>
    </row>
    <row r="25" spans="1:14" ht="15.75" customHeight="1">
      <c r="A25" s="247" t="s">
        <v>120</v>
      </c>
      <c r="B25" s="248" t="s">
        <v>121</v>
      </c>
      <c r="C25" s="247" t="s">
        <v>122</v>
      </c>
      <c r="D25" s="267"/>
      <c r="E25" s="268"/>
      <c r="F25" s="252"/>
      <c r="G25" s="252"/>
      <c r="H25" s="252"/>
      <c r="I25" s="252"/>
      <c r="J25" s="253">
        <f>SUM(J26:J27)</f>
        <v>3.75</v>
      </c>
      <c r="K25" s="235"/>
      <c r="L25" s="206" t="s">
        <v>123</v>
      </c>
      <c r="M25" s="206" t="s">
        <v>124</v>
      </c>
      <c r="N25" s="235"/>
    </row>
    <row r="26" spans="1:14" ht="15.75" customHeight="1">
      <c r="A26" s="254"/>
      <c r="B26" s="255" t="s">
        <v>125</v>
      </c>
      <c r="C26" s="269"/>
      <c r="D26" s="257"/>
      <c r="E26" s="258"/>
      <c r="F26" s="259">
        <f>1.5*2.5</f>
        <v>3.75</v>
      </c>
      <c r="G26" s="259"/>
      <c r="H26" s="259"/>
      <c r="I26" s="259"/>
      <c r="J26" s="259">
        <f>F26</f>
        <v>3.75</v>
      </c>
      <c r="K26" s="235"/>
      <c r="L26" s="235"/>
      <c r="M26" s="235"/>
      <c r="N26" s="235"/>
    </row>
    <row r="27" spans="1:14" ht="15.75" customHeight="1">
      <c r="A27" s="260"/>
      <c r="B27" s="261"/>
      <c r="C27" s="270"/>
      <c r="D27" s="263"/>
      <c r="E27" s="264"/>
      <c r="F27" s="265"/>
      <c r="G27" s="265"/>
      <c r="H27" s="265"/>
      <c r="I27" s="265"/>
      <c r="J27" s="265"/>
      <c r="K27" s="235"/>
      <c r="L27" s="206"/>
      <c r="M27" s="206"/>
      <c r="N27" s="235"/>
    </row>
    <row r="28" spans="1:14" ht="15.75" customHeight="1">
      <c r="A28" s="247" t="s">
        <v>126</v>
      </c>
      <c r="B28" s="248" t="s">
        <v>127</v>
      </c>
      <c r="C28" s="249" t="s">
        <v>128</v>
      </c>
      <c r="D28" s="267"/>
      <c r="E28" s="268"/>
      <c r="F28" s="252"/>
      <c r="G28" s="252"/>
      <c r="H28" s="252"/>
      <c r="I28" s="252"/>
      <c r="J28" s="253">
        <f>SUM(J29:J30)</f>
        <v>3</v>
      </c>
      <c r="K28" s="235"/>
      <c r="L28" s="206" t="s">
        <v>129</v>
      </c>
      <c r="M28" s="206">
        <v>4657</v>
      </c>
      <c r="N28" s="235"/>
    </row>
    <row r="29" spans="1:14" ht="15.75" customHeight="1">
      <c r="A29" s="254"/>
      <c r="B29" s="255" t="s">
        <v>130</v>
      </c>
      <c r="C29" s="269"/>
      <c r="D29" s="257">
        <v>3</v>
      </c>
      <c r="E29" s="258"/>
      <c r="F29" s="259"/>
      <c r="G29" s="259"/>
      <c r="H29" s="259"/>
      <c r="I29" s="259"/>
      <c r="J29" s="259">
        <f>D29</f>
        <v>3</v>
      </c>
      <c r="K29" s="235"/>
      <c r="L29" s="235"/>
      <c r="M29" s="235"/>
      <c r="N29" s="235"/>
    </row>
    <row r="30" spans="1:14" ht="15.75" customHeight="1">
      <c r="A30" s="260"/>
      <c r="B30" s="261"/>
      <c r="C30" s="270"/>
      <c r="D30" s="263"/>
      <c r="E30" s="264"/>
      <c r="F30" s="265"/>
      <c r="G30" s="265"/>
      <c r="H30" s="265"/>
      <c r="I30" s="265"/>
      <c r="J30" s="265"/>
      <c r="K30" s="235"/>
      <c r="L30" s="235"/>
      <c r="M30" s="235"/>
      <c r="N30" s="235"/>
    </row>
    <row r="31" spans="1:14" ht="15.75" customHeight="1">
      <c r="A31" s="271" t="s">
        <v>131</v>
      </c>
      <c r="B31" s="272" t="s">
        <v>132</v>
      </c>
      <c r="C31" s="271" t="s">
        <v>122</v>
      </c>
      <c r="D31" s="273"/>
      <c r="E31" s="274"/>
      <c r="F31" s="275"/>
      <c r="G31" s="275"/>
      <c r="H31" s="275"/>
      <c r="I31" s="275"/>
      <c r="J31" s="276">
        <f>SUM(J32:J34)</f>
        <v>24</v>
      </c>
      <c r="K31" s="235"/>
      <c r="L31" s="206" t="s">
        <v>116</v>
      </c>
      <c r="M31" s="206">
        <v>98458</v>
      </c>
      <c r="N31" s="235"/>
    </row>
    <row r="32" spans="1:14" ht="15.75" customHeight="1">
      <c r="A32" s="277"/>
      <c r="B32" s="278" t="s">
        <v>133</v>
      </c>
      <c r="C32" s="279"/>
      <c r="D32" s="280"/>
      <c r="E32" s="281"/>
      <c r="F32" s="282"/>
      <c r="G32" s="282"/>
      <c r="H32" s="282"/>
      <c r="I32" s="282"/>
      <c r="J32" s="282">
        <f>G32*E32*I32</f>
        <v>0</v>
      </c>
      <c r="K32" s="235"/>
      <c r="L32" s="235"/>
      <c r="M32" s="235"/>
      <c r="N32" s="235"/>
    </row>
    <row r="33" spans="1:14" ht="15.75" customHeight="1">
      <c r="A33" s="277"/>
      <c r="B33" s="278" t="s">
        <v>134</v>
      </c>
      <c r="C33" s="279"/>
      <c r="D33" s="280"/>
      <c r="E33" s="281"/>
      <c r="F33" s="282"/>
      <c r="G33" s="282">
        <v>12</v>
      </c>
      <c r="H33" s="282"/>
      <c r="I33" s="282">
        <v>2</v>
      </c>
      <c r="J33" s="282">
        <f>G33*I33</f>
        <v>24</v>
      </c>
      <c r="K33" s="235"/>
      <c r="L33" s="206"/>
      <c r="M33" s="206"/>
      <c r="N33" s="235"/>
    </row>
    <row r="34" spans="1:14" ht="15.75" customHeight="1">
      <c r="A34" s="283"/>
      <c r="B34" s="284"/>
      <c r="C34" s="285"/>
      <c r="D34" s="286"/>
      <c r="E34" s="287"/>
      <c r="F34" s="288"/>
      <c r="G34" s="288"/>
      <c r="H34" s="288"/>
      <c r="I34" s="288"/>
      <c r="J34" s="288"/>
      <c r="K34" s="235"/>
      <c r="L34" s="206"/>
      <c r="M34" s="206"/>
      <c r="N34" s="235"/>
    </row>
    <row r="35" spans="1:14" ht="15.75" hidden="1" customHeight="1">
      <c r="A35" s="228">
        <v>13</v>
      </c>
      <c r="B35" s="229" t="s">
        <v>135</v>
      </c>
      <c r="C35" s="230"/>
      <c r="D35" s="231"/>
      <c r="E35" s="232"/>
      <c r="F35" s="232"/>
      <c r="G35" s="232"/>
      <c r="H35" s="232"/>
      <c r="I35" s="232"/>
      <c r="J35" s="233"/>
      <c r="K35" s="235"/>
      <c r="L35" s="206"/>
      <c r="M35" s="206"/>
      <c r="N35" s="235"/>
    </row>
    <row r="36" spans="1:14" ht="15.75" hidden="1" customHeight="1">
      <c r="A36" s="236" t="s">
        <v>136</v>
      </c>
      <c r="B36" s="237" t="s">
        <v>137</v>
      </c>
      <c r="C36" s="238"/>
      <c r="D36" s="289"/>
      <c r="E36" s="290"/>
      <c r="F36" s="290"/>
      <c r="G36" s="290"/>
      <c r="H36" s="290"/>
      <c r="I36" s="290"/>
      <c r="J36" s="291"/>
      <c r="K36" s="235"/>
      <c r="L36" s="206"/>
      <c r="M36" s="206"/>
      <c r="N36" s="235"/>
    </row>
    <row r="37" spans="1:14" ht="15.75" hidden="1" customHeight="1">
      <c r="A37" s="242" t="s">
        <v>138</v>
      </c>
      <c r="B37" s="105" t="s">
        <v>135</v>
      </c>
      <c r="C37" s="243"/>
      <c r="D37" s="244"/>
      <c r="E37" s="245"/>
      <c r="F37" s="245"/>
      <c r="G37" s="245"/>
      <c r="H37" s="245"/>
      <c r="I37" s="245"/>
      <c r="J37" s="246"/>
      <c r="K37" s="235"/>
      <c r="L37" s="235"/>
      <c r="M37" s="235"/>
      <c r="N37" s="235"/>
    </row>
    <row r="38" spans="1:14" ht="15.75" hidden="1" customHeight="1">
      <c r="A38" s="247" t="s">
        <v>139</v>
      </c>
      <c r="B38" s="248" t="s">
        <v>140</v>
      </c>
      <c r="C38" s="247" t="s">
        <v>141</v>
      </c>
      <c r="D38" s="267"/>
      <c r="E38" s="268"/>
      <c r="F38" s="252" t="s">
        <v>142</v>
      </c>
      <c r="G38" s="252"/>
      <c r="H38" s="252"/>
      <c r="I38" s="252"/>
      <c r="J38" s="253">
        <f>SUM(J39:J40)</f>
        <v>6</v>
      </c>
      <c r="K38" s="235"/>
      <c r="L38" s="206" t="s">
        <v>116</v>
      </c>
      <c r="M38" s="206">
        <v>91997</v>
      </c>
      <c r="N38" s="235"/>
    </row>
    <row r="39" spans="1:14" ht="15.75" hidden="1" customHeight="1">
      <c r="A39" s="254"/>
      <c r="B39" s="255" t="s">
        <v>143</v>
      </c>
      <c r="C39" s="269"/>
      <c r="D39" s="257">
        <v>20</v>
      </c>
      <c r="E39" s="258"/>
      <c r="F39" s="259">
        <f>3+3</f>
        <v>6</v>
      </c>
      <c r="G39" s="259" t="s">
        <v>144</v>
      </c>
      <c r="H39" s="259"/>
      <c r="I39" s="259"/>
      <c r="J39" s="259">
        <f>F39</f>
        <v>6</v>
      </c>
      <c r="K39" s="235"/>
      <c r="L39" s="206"/>
      <c r="M39" s="206"/>
      <c r="N39" s="235"/>
    </row>
    <row r="40" spans="1:14" ht="15.75" hidden="1" customHeight="1">
      <c r="A40" s="260"/>
      <c r="B40" s="261"/>
      <c r="C40" s="270"/>
      <c r="D40" s="263"/>
      <c r="E40" s="264"/>
      <c r="F40" s="265"/>
      <c r="G40" s="265"/>
      <c r="H40" s="265"/>
      <c r="I40" s="265"/>
      <c r="J40" s="265"/>
      <c r="K40" s="235"/>
      <c r="L40" s="235"/>
      <c r="M40" s="235"/>
      <c r="N40" s="235"/>
    </row>
    <row r="41" spans="1:14" ht="15.75" hidden="1" customHeight="1">
      <c r="A41" s="247" t="s">
        <v>145</v>
      </c>
      <c r="B41" s="248" t="s">
        <v>146</v>
      </c>
      <c r="C41" s="247" t="s">
        <v>141</v>
      </c>
      <c r="D41" s="267"/>
      <c r="E41" s="268"/>
      <c r="F41" s="252" t="s">
        <v>142</v>
      </c>
      <c r="G41" s="252"/>
      <c r="H41" s="252"/>
      <c r="I41" s="252"/>
      <c r="J41" s="253">
        <f>SUM(J42:J43)</f>
        <v>0</v>
      </c>
      <c r="K41" s="235"/>
      <c r="L41" s="206" t="s">
        <v>116</v>
      </c>
      <c r="M41" s="206">
        <v>92005</v>
      </c>
      <c r="N41" s="235"/>
    </row>
    <row r="42" spans="1:14" ht="15.75" hidden="1" customHeight="1">
      <c r="A42" s="254"/>
      <c r="B42" s="255" t="s">
        <v>143</v>
      </c>
      <c r="C42" s="269"/>
      <c r="D42" s="257">
        <v>75</v>
      </c>
      <c r="E42" s="258"/>
      <c r="F42" s="259">
        <f>0</f>
        <v>0</v>
      </c>
      <c r="G42" s="259"/>
      <c r="H42" s="259"/>
      <c r="I42" s="259"/>
      <c r="J42" s="259">
        <f>F42</f>
        <v>0</v>
      </c>
      <c r="K42" s="235"/>
      <c r="L42" s="206"/>
      <c r="M42" s="206"/>
      <c r="N42" s="235"/>
    </row>
    <row r="43" spans="1:14" ht="15.75" hidden="1" customHeight="1">
      <c r="A43" s="260"/>
      <c r="B43" s="261"/>
      <c r="C43" s="270"/>
      <c r="D43" s="263"/>
      <c r="E43" s="264"/>
      <c r="F43" s="265"/>
      <c r="G43" s="265"/>
      <c r="H43" s="265"/>
      <c r="I43" s="265"/>
      <c r="J43" s="265"/>
      <c r="K43" s="235"/>
      <c r="L43" s="235"/>
      <c r="M43" s="235"/>
      <c r="N43" s="235"/>
    </row>
    <row r="44" spans="1:14" ht="15.75" hidden="1" customHeight="1">
      <c r="A44" s="247" t="s">
        <v>147</v>
      </c>
      <c r="B44" s="248" t="s">
        <v>148</v>
      </c>
      <c r="C44" s="247" t="s">
        <v>141</v>
      </c>
      <c r="D44" s="267"/>
      <c r="E44" s="268"/>
      <c r="F44" s="252" t="s">
        <v>142</v>
      </c>
      <c r="G44" s="252"/>
      <c r="H44" s="252"/>
      <c r="I44" s="252"/>
      <c r="J44" s="253">
        <f>SUM(J45:J46)</f>
        <v>0</v>
      </c>
      <c r="K44" s="235"/>
      <c r="L44" s="206" t="s">
        <v>116</v>
      </c>
      <c r="M44" s="206">
        <v>92005</v>
      </c>
      <c r="N44" s="235"/>
    </row>
    <row r="45" spans="1:14" ht="15.75" hidden="1" customHeight="1">
      <c r="A45" s="254"/>
      <c r="B45" s="255" t="s">
        <v>143</v>
      </c>
      <c r="C45" s="269"/>
      <c r="D45" s="257">
        <v>4</v>
      </c>
      <c r="E45" s="258"/>
      <c r="F45" s="259">
        <f>0</f>
        <v>0</v>
      </c>
      <c r="G45" s="259"/>
      <c r="H45" s="259"/>
      <c r="I45" s="259"/>
      <c r="J45" s="259">
        <f>F45</f>
        <v>0</v>
      </c>
      <c r="K45" s="235"/>
      <c r="L45" s="206"/>
      <c r="M45" s="206"/>
      <c r="N45" s="235"/>
    </row>
    <row r="46" spans="1:14" ht="15.75" hidden="1" customHeight="1">
      <c r="A46" s="260"/>
      <c r="B46" s="261"/>
      <c r="C46" s="270"/>
      <c r="D46" s="263"/>
      <c r="E46" s="264"/>
      <c r="F46" s="265"/>
      <c r="G46" s="265"/>
      <c r="H46" s="265"/>
      <c r="I46" s="265"/>
      <c r="J46" s="265"/>
      <c r="K46" s="235"/>
      <c r="L46" s="235"/>
      <c r="M46" s="235"/>
      <c r="N46" s="235"/>
    </row>
    <row r="47" spans="1:14" ht="15.75" hidden="1" customHeight="1">
      <c r="A47" s="247" t="s">
        <v>149</v>
      </c>
      <c r="B47" s="248" t="s">
        <v>150</v>
      </c>
      <c r="C47" s="247" t="s">
        <v>141</v>
      </c>
      <c r="D47" s="267"/>
      <c r="E47" s="268"/>
      <c r="F47" s="252" t="s">
        <v>142</v>
      </c>
      <c r="G47" s="252"/>
      <c r="H47" s="252"/>
      <c r="I47" s="252"/>
      <c r="J47" s="253">
        <f>SUM(J48:J49)</f>
        <v>0</v>
      </c>
      <c r="K47" s="235"/>
      <c r="L47" s="206" t="s">
        <v>116</v>
      </c>
      <c r="M47" s="206">
        <v>92009</v>
      </c>
      <c r="N47" s="235"/>
    </row>
    <row r="48" spans="1:14" ht="15.75" hidden="1" customHeight="1">
      <c r="A48" s="254"/>
      <c r="B48" s="255" t="s">
        <v>143</v>
      </c>
      <c r="C48" s="269"/>
      <c r="D48" s="257">
        <v>4</v>
      </c>
      <c r="E48" s="258"/>
      <c r="F48" s="259">
        <f>0</f>
        <v>0</v>
      </c>
      <c r="G48" s="259"/>
      <c r="H48" s="259"/>
      <c r="I48" s="259"/>
      <c r="J48" s="259">
        <f>F48</f>
        <v>0</v>
      </c>
      <c r="K48" s="235"/>
      <c r="L48" s="206"/>
      <c r="M48" s="206"/>
      <c r="N48" s="235"/>
    </row>
    <row r="49" spans="1:14" ht="15.75" hidden="1" customHeight="1">
      <c r="A49" s="260"/>
      <c r="B49" s="261"/>
      <c r="C49" s="270"/>
      <c r="D49" s="263"/>
      <c r="E49" s="264"/>
      <c r="F49" s="265"/>
      <c r="G49" s="265"/>
      <c r="H49" s="265"/>
      <c r="I49" s="265"/>
      <c r="J49" s="265"/>
      <c r="K49" s="235"/>
      <c r="L49" s="235"/>
      <c r="M49" s="235"/>
      <c r="N49" s="235"/>
    </row>
    <row r="50" spans="1:14" ht="15.75" hidden="1" customHeight="1">
      <c r="A50" s="247" t="s">
        <v>151</v>
      </c>
      <c r="B50" s="248" t="s">
        <v>152</v>
      </c>
      <c r="C50" s="247" t="s">
        <v>141</v>
      </c>
      <c r="D50" s="267"/>
      <c r="E50" s="268"/>
      <c r="F50" s="252" t="s">
        <v>142</v>
      </c>
      <c r="G50" s="252"/>
      <c r="H50" s="252"/>
      <c r="I50" s="252"/>
      <c r="J50" s="253">
        <f>SUM(J51:J52)</f>
        <v>6</v>
      </c>
      <c r="K50" s="235"/>
      <c r="L50" s="206" t="s">
        <v>116</v>
      </c>
      <c r="M50" s="206">
        <v>91953</v>
      </c>
      <c r="N50" s="235"/>
    </row>
    <row r="51" spans="1:14" ht="15.75" hidden="1" customHeight="1">
      <c r="A51" s="254"/>
      <c r="B51" s="255" t="s">
        <v>143</v>
      </c>
      <c r="C51" s="269"/>
      <c r="D51" s="257">
        <v>32</v>
      </c>
      <c r="E51" s="258"/>
      <c r="F51" s="259">
        <v>6</v>
      </c>
      <c r="G51" s="259"/>
      <c r="H51" s="259"/>
      <c r="I51" s="259"/>
      <c r="J51" s="259">
        <f>F51</f>
        <v>6</v>
      </c>
      <c r="K51" s="235"/>
      <c r="L51" s="206"/>
      <c r="M51" s="206"/>
      <c r="N51" s="235"/>
    </row>
    <row r="52" spans="1:14" ht="15.75" hidden="1" customHeight="1">
      <c r="A52" s="260"/>
      <c r="B52" s="261"/>
      <c r="C52" s="270"/>
      <c r="D52" s="263"/>
      <c r="E52" s="264"/>
      <c r="F52" s="265"/>
      <c r="G52" s="265"/>
      <c r="H52" s="265"/>
      <c r="I52" s="265"/>
      <c r="J52" s="265"/>
      <c r="K52" s="235"/>
      <c r="L52" s="235"/>
      <c r="M52" s="235"/>
      <c r="N52" s="235"/>
    </row>
    <row r="53" spans="1:14" ht="15.75" hidden="1" customHeight="1">
      <c r="A53" s="247" t="s">
        <v>153</v>
      </c>
      <c r="B53" s="248" t="s">
        <v>154</v>
      </c>
      <c r="C53" s="247" t="s">
        <v>141</v>
      </c>
      <c r="D53" s="267"/>
      <c r="E53" s="268"/>
      <c r="F53" s="252" t="s">
        <v>142</v>
      </c>
      <c r="G53" s="252"/>
      <c r="H53" s="252"/>
      <c r="I53" s="252"/>
      <c r="J53" s="253">
        <f>SUM(J54:J55)</f>
        <v>0</v>
      </c>
      <c r="K53" s="235"/>
      <c r="L53" s="206" t="s">
        <v>116</v>
      </c>
      <c r="M53" s="206">
        <v>91959</v>
      </c>
      <c r="N53" s="235"/>
    </row>
    <row r="54" spans="1:14" ht="15.75" hidden="1" customHeight="1">
      <c r="A54" s="254"/>
      <c r="B54" s="255" t="s">
        <v>143</v>
      </c>
      <c r="C54" s="269"/>
      <c r="D54" s="257">
        <v>7</v>
      </c>
      <c r="E54" s="258"/>
      <c r="F54" s="259">
        <f>0</f>
        <v>0</v>
      </c>
      <c r="G54" s="259"/>
      <c r="H54" s="259"/>
      <c r="I54" s="259"/>
      <c r="J54" s="259">
        <f>F54</f>
        <v>0</v>
      </c>
      <c r="K54" s="235"/>
      <c r="L54" s="206"/>
      <c r="M54" s="206"/>
      <c r="N54" s="235"/>
    </row>
    <row r="55" spans="1:14" ht="15.75" hidden="1" customHeight="1">
      <c r="A55" s="260"/>
      <c r="B55" s="261"/>
      <c r="C55" s="270"/>
      <c r="D55" s="263"/>
      <c r="E55" s="264"/>
      <c r="F55" s="265"/>
      <c r="G55" s="265"/>
      <c r="H55" s="265"/>
      <c r="I55" s="265"/>
      <c r="J55" s="265"/>
      <c r="K55" s="235"/>
      <c r="L55" s="235"/>
      <c r="M55" s="235"/>
      <c r="N55" s="235"/>
    </row>
    <row r="56" spans="1:14" ht="15.75" hidden="1" customHeight="1">
      <c r="A56" s="247" t="s">
        <v>155</v>
      </c>
      <c r="B56" s="248" t="s">
        <v>156</v>
      </c>
      <c r="C56" s="247" t="s">
        <v>141</v>
      </c>
      <c r="D56" s="267"/>
      <c r="E56" s="268"/>
      <c r="F56" s="252" t="s">
        <v>142</v>
      </c>
      <c r="G56" s="252"/>
      <c r="H56" s="252"/>
      <c r="I56" s="252"/>
      <c r="J56" s="253">
        <f>SUM(J57:J58)</f>
        <v>0</v>
      </c>
      <c r="K56" s="235"/>
      <c r="L56" s="206" t="s">
        <v>116</v>
      </c>
      <c r="M56" s="206">
        <v>91967</v>
      </c>
      <c r="N56" s="235"/>
    </row>
    <row r="57" spans="1:14" ht="15.75" hidden="1" customHeight="1">
      <c r="A57" s="254"/>
      <c r="B57" s="255" t="s">
        <v>143</v>
      </c>
      <c r="C57" s="269"/>
      <c r="D57" s="257">
        <v>1</v>
      </c>
      <c r="E57" s="258"/>
      <c r="F57" s="259">
        <f>0</f>
        <v>0</v>
      </c>
      <c r="G57" s="259"/>
      <c r="H57" s="259"/>
      <c r="I57" s="259"/>
      <c r="J57" s="259">
        <f>F57</f>
        <v>0</v>
      </c>
      <c r="K57" s="235"/>
      <c r="L57" s="206"/>
      <c r="M57" s="206"/>
      <c r="N57" s="235"/>
    </row>
    <row r="58" spans="1:14" ht="15.75" hidden="1" customHeight="1">
      <c r="A58" s="260"/>
      <c r="B58" s="261"/>
      <c r="C58" s="270"/>
      <c r="D58" s="263"/>
      <c r="E58" s="264"/>
      <c r="F58" s="265"/>
      <c r="G58" s="265"/>
      <c r="H58" s="265"/>
      <c r="I58" s="265"/>
      <c r="J58" s="265"/>
      <c r="K58" s="235"/>
      <c r="L58" s="235"/>
      <c r="M58" s="235"/>
      <c r="N58" s="235"/>
    </row>
    <row r="59" spans="1:14" ht="15.75" hidden="1" customHeight="1">
      <c r="A59" s="247" t="s">
        <v>157</v>
      </c>
      <c r="B59" s="248" t="s">
        <v>158</v>
      </c>
      <c r="C59" s="247" t="s">
        <v>141</v>
      </c>
      <c r="D59" s="267"/>
      <c r="E59" s="268"/>
      <c r="F59" s="252" t="s">
        <v>142</v>
      </c>
      <c r="G59" s="252"/>
      <c r="H59" s="252"/>
      <c r="I59" s="252"/>
      <c r="J59" s="253">
        <f>SUM(J60:J61)</f>
        <v>0</v>
      </c>
      <c r="K59" s="235"/>
      <c r="L59" s="206" t="s">
        <v>116</v>
      </c>
      <c r="M59" s="206">
        <v>91955</v>
      </c>
      <c r="N59" s="235"/>
    </row>
    <row r="60" spans="1:14" ht="15.75" hidden="1" customHeight="1">
      <c r="A60" s="254"/>
      <c r="B60" s="255" t="s">
        <v>143</v>
      </c>
      <c r="C60" s="269"/>
      <c r="D60" s="257">
        <v>2</v>
      </c>
      <c r="E60" s="258"/>
      <c r="F60" s="259">
        <f>0</f>
        <v>0</v>
      </c>
      <c r="G60" s="259"/>
      <c r="H60" s="259"/>
      <c r="I60" s="259"/>
      <c r="J60" s="259">
        <f>F60</f>
        <v>0</v>
      </c>
      <c r="K60" s="235"/>
      <c r="L60" s="206"/>
      <c r="M60" s="206"/>
      <c r="N60" s="235"/>
    </row>
    <row r="61" spans="1:14" ht="15.75" hidden="1" customHeight="1">
      <c r="A61" s="260"/>
      <c r="B61" s="261"/>
      <c r="C61" s="270"/>
      <c r="D61" s="263"/>
      <c r="E61" s="264"/>
      <c r="F61" s="265"/>
      <c r="G61" s="265"/>
      <c r="H61" s="265"/>
      <c r="I61" s="265"/>
      <c r="J61" s="265"/>
      <c r="K61" s="235"/>
      <c r="L61" s="235"/>
      <c r="M61" s="235"/>
      <c r="N61" s="235"/>
    </row>
    <row r="62" spans="1:14" ht="15.75" hidden="1" customHeight="1">
      <c r="A62" s="247" t="s">
        <v>159</v>
      </c>
      <c r="B62" s="248" t="s">
        <v>160</v>
      </c>
      <c r="C62" s="247" t="s">
        <v>141</v>
      </c>
      <c r="D62" s="267"/>
      <c r="E62" s="268"/>
      <c r="F62" s="252"/>
      <c r="G62" s="252"/>
      <c r="H62" s="252"/>
      <c r="I62" s="252"/>
      <c r="J62" s="253">
        <f>SUM(J63:J64)</f>
        <v>2</v>
      </c>
      <c r="K62" s="235"/>
      <c r="L62" s="206" t="s">
        <v>123</v>
      </c>
      <c r="M62" s="206" t="s">
        <v>161</v>
      </c>
      <c r="N62" s="235"/>
    </row>
    <row r="63" spans="1:14" ht="15.75" hidden="1" customHeight="1">
      <c r="A63" s="254"/>
      <c r="B63" s="255" t="s">
        <v>143</v>
      </c>
      <c r="C63" s="269"/>
      <c r="D63" s="257">
        <v>2</v>
      </c>
      <c r="E63" s="258"/>
      <c r="F63" s="259"/>
      <c r="G63" s="259"/>
      <c r="H63" s="259"/>
      <c r="I63" s="259"/>
      <c r="J63" s="259">
        <f>D63</f>
        <v>2</v>
      </c>
      <c r="K63" s="235"/>
      <c r="L63" s="206"/>
      <c r="M63" s="206"/>
      <c r="N63" s="235"/>
    </row>
    <row r="64" spans="1:14" ht="15.75" hidden="1" customHeight="1">
      <c r="A64" s="260"/>
      <c r="B64" s="261"/>
      <c r="C64" s="270"/>
      <c r="D64" s="263"/>
      <c r="E64" s="264"/>
      <c r="F64" s="265"/>
      <c r="G64" s="265"/>
      <c r="H64" s="265"/>
      <c r="I64" s="265"/>
      <c r="J64" s="265"/>
      <c r="K64" s="235"/>
      <c r="L64" s="235"/>
      <c r="M64" s="235"/>
      <c r="N64" s="235"/>
    </row>
    <row r="65" spans="1:14" ht="15.75" hidden="1" customHeight="1">
      <c r="A65" s="247" t="s">
        <v>162</v>
      </c>
      <c r="B65" s="248" t="s">
        <v>163</v>
      </c>
      <c r="C65" s="247" t="s">
        <v>164</v>
      </c>
      <c r="D65" s="267"/>
      <c r="E65" s="268"/>
      <c r="F65" s="252"/>
      <c r="G65" s="252"/>
      <c r="H65" s="252"/>
      <c r="I65" s="252"/>
      <c r="J65" s="253">
        <f>SUM(J66:J67)</f>
        <v>100</v>
      </c>
      <c r="K65" s="235"/>
      <c r="L65" s="206" t="s">
        <v>116</v>
      </c>
      <c r="M65" s="206">
        <v>91834</v>
      </c>
      <c r="N65" s="235"/>
    </row>
    <row r="66" spans="1:14" ht="15.75" hidden="1" customHeight="1">
      <c r="A66" s="254"/>
      <c r="B66" s="255" t="s">
        <v>143</v>
      </c>
      <c r="C66" s="269"/>
      <c r="D66" s="257">
        <v>100</v>
      </c>
      <c r="E66" s="258"/>
      <c r="F66" s="259"/>
      <c r="G66" s="259"/>
      <c r="H66" s="259"/>
      <c r="I66" s="259"/>
      <c r="J66" s="259">
        <f>D66</f>
        <v>100</v>
      </c>
      <c r="K66" s="235"/>
      <c r="L66" s="206"/>
      <c r="M66" s="206"/>
      <c r="N66" s="235"/>
    </row>
    <row r="67" spans="1:14" ht="15.75" hidden="1" customHeight="1">
      <c r="A67" s="260"/>
      <c r="B67" s="261"/>
      <c r="C67" s="270"/>
      <c r="D67" s="263"/>
      <c r="E67" s="264"/>
      <c r="F67" s="265"/>
      <c r="G67" s="265"/>
      <c r="H67" s="265"/>
      <c r="I67" s="265"/>
      <c r="J67" s="265"/>
      <c r="K67" s="235"/>
      <c r="L67" s="235"/>
      <c r="M67" s="235"/>
      <c r="N67" s="235"/>
    </row>
    <row r="68" spans="1:14" ht="15.75" hidden="1" customHeight="1">
      <c r="A68" s="247" t="s">
        <v>165</v>
      </c>
      <c r="B68" s="248" t="s">
        <v>166</v>
      </c>
      <c r="C68" s="247" t="s">
        <v>141</v>
      </c>
      <c r="D68" s="267"/>
      <c r="E68" s="268"/>
      <c r="F68" s="252" t="s">
        <v>142</v>
      </c>
      <c r="G68" s="252"/>
      <c r="H68" s="252"/>
      <c r="I68" s="252"/>
      <c r="J68" s="253">
        <f>SUM(J69:J70)</f>
        <v>0</v>
      </c>
      <c r="K68" s="235"/>
      <c r="L68" s="206" t="s">
        <v>129</v>
      </c>
      <c r="M68" s="206">
        <v>9973</v>
      </c>
      <c r="N68" s="235"/>
    </row>
    <row r="69" spans="1:14" ht="15.75" hidden="1" customHeight="1">
      <c r="A69" s="254"/>
      <c r="B69" s="255" t="s">
        <v>143</v>
      </c>
      <c r="C69" s="269"/>
      <c r="D69" s="257">
        <v>125</v>
      </c>
      <c r="E69" s="258"/>
      <c r="F69" s="259">
        <f>0</f>
        <v>0</v>
      </c>
      <c r="G69" s="259"/>
      <c r="H69" s="259"/>
      <c r="I69" s="259"/>
      <c r="J69" s="259">
        <f>F69</f>
        <v>0</v>
      </c>
      <c r="K69" s="235"/>
      <c r="L69" s="206"/>
      <c r="M69" s="206"/>
      <c r="N69" s="235"/>
    </row>
    <row r="70" spans="1:14" ht="15.75" hidden="1" customHeight="1">
      <c r="A70" s="260"/>
      <c r="B70" s="261"/>
      <c r="C70" s="270"/>
      <c r="D70" s="263"/>
      <c r="E70" s="264"/>
      <c r="F70" s="265"/>
      <c r="G70" s="265"/>
      <c r="H70" s="265"/>
      <c r="I70" s="265"/>
      <c r="J70" s="265"/>
      <c r="K70" s="235"/>
      <c r="L70" s="235"/>
      <c r="M70" s="235"/>
      <c r="N70" s="235"/>
    </row>
    <row r="71" spans="1:14" ht="15.75" hidden="1" customHeight="1">
      <c r="A71" s="247" t="s">
        <v>167</v>
      </c>
      <c r="B71" s="248" t="s">
        <v>168</v>
      </c>
      <c r="C71" s="247" t="s">
        <v>141</v>
      </c>
      <c r="D71" s="267"/>
      <c r="E71" s="268"/>
      <c r="F71" s="252" t="s">
        <v>142</v>
      </c>
      <c r="G71" s="252"/>
      <c r="H71" s="252"/>
      <c r="I71" s="252"/>
      <c r="J71" s="253">
        <f>SUM(J72:J73)</f>
        <v>0</v>
      </c>
      <c r="K71" s="235"/>
      <c r="L71" s="206" t="s">
        <v>129</v>
      </c>
      <c r="M71" s="206">
        <v>11773</v>
      </c>
      <c r="N71" s="235"/>
    </row>
    <row r="72" spans="1:14" ht="15.75" hidden="1" customHeight="1">
      <c r="A72" s="254"/>
      <c r="B72" s="255" t="s">
        <v>143</v>
      </c>
      <c r="C72" s="269"/>
      <c r="D72" s="257">
        <v>3</v>
      </c>
      <c r="E72" s="258"/>
      <c r="F72" s="259">
        <f>0</f>
        <v>0</v>
      </c>
      <c r="G72" s="259"/>
      <c r="H72" s="259"/>
      <c r="I72" s="259"/>
      <c r="J72" s="259">
        <f>F72</f>
        <v>0</v>
      </c>
      <c r="K72" s="235"/>
      <c r="L72" s="206"/>
      <c r="M72" s="206"/>
      <c r="N72" s="235"/>
    </row>
    <row r="73" spans="1:14" ht="15.75" hidden="1" customHeight="1">
      <c r="A73" s="260"/>
      <c r="B73" s="261"/>
      <c r="C73" s="270"/>
      <c r="D73" s="263"/>
      <c r="E73" s="264"/>
      <c r="F73" s="265"/>
      <c r="G73" s="265"/>
      <c r="H73" s="265"/>
      <c r="I73" s="265"/>
      <c r="J73" s="265"/>
      <c r="K73" s="235"/>
      <c r="L73" s="235"/>
      <c r="M73" s="235"/>
      <c r="N73" s="235"/>
    </row>
    <row r="74" spans="1:14" ht="15.75" hidden="1" customHeight="1">
      <c r="A74" s="247" t="s">
        <v>169</v>
      </c>
      <c r="B74" s="248" t="s">
        <v>170</v>
      </c>
      <c r="C74" s="247" t="s">
        <v>141</v>
      </c>
      <c r="D74" s="267"/>
      <c r="E74" s="268"/>
      <c r="F74" s="252" t="s">
        <v>142</v>
      </c>
      <c r="G74" s="252"/>
      <c r="H74" s="252"/>
      <c r="I74" s="252"/>
      <c r="J74" s="253">
        <f>SUM(J75:J76)</f>
        <v>0</v>
      </c>
      <c r="K74" s="235"/>
      <c r="L74" s="206" t="s">
        <v>129</v>
      </c>
      <c r="M74" s="206">
        <v>9199</v>
      </c>
      <c r="N74" s="235"/>
    </row>
    <row r="75" spans="1:14" ht="15.75" hidden="1" customHeight="1">
      <c r="A75" s="254"/>
      <c r="B75" s="255" t="s">
        <v>143</v>
      </c>
      <c r="C75" s="269"/>
      <c r="D75" s="257">
        <v>6</v>
      </c>
      <c r="E75" s="258">
        <v>3</v>
      </c>
      <c r="F75" s="259">
        <f>0</f>
        <v>0</v>
      </c>
      <c r="G75" s="259"/>
      <c r="H75" s="259"/>
      <c r="I75" s="259"/>
      <c r="J75" s="259">
        <f>F75</f>
        <v>0</v>
      </c>
      <c r="K75" s="235"/>
      <c r="L75" s="206"/>
      <c r="M75" s="206"/>
      <c r="N75" s="235"/>
    </row>
    <row r="76" spans="1:14" ht="15.75" hidden="1" customHeight="1">
      <c r="A76" s="260"/>
      <c r="B76" s="261"/>
      <c r="C76" s="270"/>
      <c r="D76" s="263"/>
      <c r="E76" s="264"/>
      <c r="F76" s="265"/>
      <c r="G76" s="265"/>
      <c r="H76" s="265"/>
      <c r="I76" s="265"/>
      <c r="J76" s="265"/>
      <c r="K76" s="235"/>
      <c r="L76" s="235"/>
      <c r="M76" s="235"/>
      <c r="N76" s="235"/>
    </row>
    <row r="77" spans="1:14" ht="15.75" hidden="1" customHeight="1">
      <c r="A77" s="247" t="s">
        <v>171</v>
      </c>
      <c r="B77" s="248" t="s">
        <v>172</v>
      </c>
      <c r="C77" s="247" t="s">
        <v>164</v>
      </c>
      <c r="D77" s="267" t="s">
        <v>173</v>
      </c>
      <c r="E77" s="268"/>
      <c r="F77" s="252" t="s">
        <v>174</v>
      </c>
      <c r="G77" s="252"/>
      <c r="H77" s="252"/>
      <c r="I77" s="252"/>
      <c r="J77" s="253">
        <f>SUM(J78:J79)</f>
        <v>165</v>
      </c>
      <c r="K77" s="235"/>
      <c r="L77" s="206" t="s">
        <v>116</v>
      </c>
      <c r="M77" s="206">
        <v>91926</v>
      </c>
      <c r="N77" s="235"/>
    </row>
    <row r="78" spans="1:14" ht="15.75" hidden="1" customHeight="1">
      <c r="A78" s="254"/>
      <c r="B78" s="255" t="s">
        <v>143</v>
      </c>
      <c r="C78" s="269"/>
      <c r="D78" s="257">
        <v>3300</v>
      </c>
      <c r="E78" s="258"/>
      <c r="F78" s="259">
        <f>D78*0.05</f>
        <v>165</v>
      </c>
      <c r="G78" s="259"/>
      <c r="H78" s="259"/>
      <c r="I78" s="259"/>
      <c r="J78" s="259">
        <f>F78</f>
        <v>165</v>
      </c>
      <c r="K78" s="235"/>
      <c r="L78" s="206"/>
      <c r="M78" s="206"/>
      <c r="N78" s="235"/>
    </row>
    <row r="79" spans="1:14" ht="15.75" hidden="1" customHeight="1">
      <c r="A79" s="260"/>
      <c r="B79" s="261"/>
      <c r="C79" s="270"/>
      <c r="D79" s="263"/>
      <c r="E79" s="264"/>
      <c r="F79" s="265"/>
      <c r="G79" s="265"/>
      <c r="H79" s="265"/>
      <c r="I79" s="265"/>
      <c r="J79" s="265"/>
      <c r="K79" s="235"/>
      <c r="L79" s="235"/>
      <c r="M79" s="235"/>
      <c r="N79" s="235"/>
    </row>
    <row r="80" spans="1:14" ht="15.75" hidden="1" customHeight="1">
      <c r="A80" s="247" t="s">
        <v>175</v>
      </c>
      <c r="B80" s="248" t="s">
        <v>176</v>
      </c>
      <c r="C80" s="247" t="s">
        <v>164</v>
      </c>
      <c r="D80" s="267" t="s">
        <v>173</v>
      </c>
      <c r="E80" s="268"/>
      <c r="F80" s="252" t="s">
        <v>174</v>
      </c>
      <c r="G80" s="252"/>
      <c r="H80" s="252"/>
      <c r="I80" s="252"/>
      <c r="J80" s="253">
        <f>SUM(J81:J82)</f>
        <v>55</v>
      </c>
      <c r="K80" s="235"/>
      <c r="L80" s="206" t="s">
        <v>116</v>
      </c>
      <c r="M80" s="206">
        <v>91928</v>
      </c>
      <c r="N80" s="235"/>
    </row>
    <row r="81" spans="1:14" ht="15.75" hidden="1" customHeight="1">
      <c r="A81" s="254"/>
      <c r="B81" s="255" t="s">
        <v>143</v>
      </c>
      <c r="C81" s="269"/>
      <c r="D81" s="257">
        <v>1100</v>
      </c>
      <c r="E81" s="258"/>
      <c r="F81" s="259">
        <f>D81*0.05</f>
        <v>55</v>
      </c>
      <c r="G81" s="259"/>
      <c r="H81" s="259"/>
      <c r="I81" s="259"/>
      <c r="J81" s="259">
        <f>F81</f>
        <v>55</v>
      </c>
      <c r="K81" s="235"/>
      <c r="L81" s="206"/>
      <c r="M81" s="206"/>
      <c r="N81" s="235"/>
    </row>
    <row r="82" spans="1:14" ht="15.75" hidden="1" customHeight="1">
      <c r="A82" s="260"/>
      <c r="B82" s="261"/>
      <c r="C82" s="270"/>
      <c r="D82" s="263"/>
      <c r="E82" s="264"/>
      <c r="F82" s="265"/>
      <c r="G82" s="265"/>
      <c r="H82" s="265"/>
      <c r="I82" s="265"/>
      <c r="J82" s="265"/>
      <c r="K82" s="235"/>
      <c r="L82" s="235"/>
      <c r="M82" s="235"/>
      <c r="N82" s="235"/>
    </row>
    <row r="83" spans="1:14" ht="15.75" hidden="1" customHeight="1">
      <c r="A83" s="247" t="s">
        <v>177</v>
      </c>
      <c r="B83" s="248" t="s">
        <v>178</v>
      </c>
      <c r="C83" s="247" t="s">
        <v>164</v>
      </c>
      <c r="D83" s="267"/>
      <c r="E83" s="268"/>
      <c r="F83" s="252" t="s">
        <v>179</v>
      </c>
      <c r="G83" s="252"/>
      <c r="H83" s="252"/>
      <c r="I83" s="252"/>
      <c r="J83" s="253">
        <f>SUM(J84:J85)</f>
        <v>0</v>
      </c>
      <c r="K83" s="235"/>
      <c r="L83" s="206" t="s">
        <v>116</v>
      </c>
      <c r="M83" s="206">
        <v>92981</v>
      </c>
      <c r="N83" s="235"/>
    </row>
    <row r="84" spans="1:14" ht="15.75" hidden="1" customHeight="1">
      <c r="A84" s="254"/>
      <c r="B84" s="255" t="s">
        <v>143</v>
      </c>
      <c r="C84" s="269"/>
      <c r="D84" s="257">
        <v>180</v>
      </c>
      <c r="E84" s="258"/>
      <c r="F84" s="259">
        <v>0</v>
      </c>
      <c r="G84" s="259"/>
      <c r="H84" s="259"/>
      <c r="I84" s="259"/>
      <c r="J84" s="259">
        <f>F84</f>
        <v>0</v>
      </c>
      <c r="K84" s="235"/>
      <c r="L84" s="206"/>
      <c r="M84" s="206"/>
      <c r="N84" s="235"/>
    </row>
    <row r="85" spans="1:14" ht="15.75" hidden="1" customHeight="1">
      <c r="A85" s="260"/>
      <c r="B85" s="261"/>
      <c r="C85" s="270"/>
      <c r="D85" s="263"/>
      <c r="E85" s="264"/>
      <c r="F85" s="265"/>
      <c r="G85" s="265"/>
      <c r="H85" s="265"/>
      <c r="I85" s="265"/>
      <c r="J85" s="265"/>
      <c r="K85" s="235"/>
      <c r="L85" s="235"/>
      <c r="M85" s="235"/>
      <c r="N85" s="235"/>
    </row>
    <row r="86" spans="1:14" ht="15.75" hidden="1" customHeight="1">
      <c r="A86" s="247" t="s">
        <v>180</v>
      </c>
      <c r="B86" s="248" t="s">
        <v>181</v>
      </c>
      <c r="C86" s="247" t="s">
        <v>164</v>
      </c>
      <c r="D86" s="267"/>
      <c r="E86" s="268"/>
      <c r="F86" s="252" t="s">
        <v>179</v>
      </c>
      <c r="G86" s="252"/>
      <c r="H86" s="252"/>
      <c r="I86" s="252"/>
      <c r="J86" s="253">
        <f>SUM(J87:J88)</f>
        <v>0</v>
      </c>
      <c r="K86" s="235"/>
      <c r="L86" s="206" t="s">
        <v>116</v>
      </c>
      <c r="M86" s="206">
        <v>92981</v>
      </c>
      <c r="N86" s="235"/>
    </row>
    <row r="87" spans="1:14" ht="15.75" hidden="1" customHeight="1">
      <c r="A87" s="254"/>
      <c r="B87" s="255" t="s">
        <v>143</v>
      </c>
      <c r="C87" s="269"/>
      <c r="D87" s="257">
        <v>180</v>
      </c>
      <c r="E87" s="258"/>
      <c r="F87" s="259">
        <v>0</v>
      </c>
      <c r="G87" s="259"/>
      <c r="H87" s="259"/>
      <c r="I87" s="259"/>
      <c r="J87" s="259">
        <f>F87</f>
        <v>0</v>
      </c>
      <c r="K87" s="235"/>
      <c r="L87" s="206"/>
      <c r="M87" s="206"/>
      <c r="N87" s="235"/>
    </row>
    <row r="88" spans="1:14" ht="15.75" hidden="1" customHeight="1">
      <c r="A88" s="260"/>
      <c r="B88" s="261"/>
      <c r="C88" s="270"/>
      <c r="D88" s="263"/>
      <c r="E88" s="264"/>
      <c r="F88" s="265"/>
      <c r="G88" s="265"/>
      <c r="H88" s="265"/>
      <c r="I88" s="265"/>
      <c r="J88" s="265"/>
      <c r="K88" s="235"/>
      <c r="L88" s="235"/>
      <c r="M88" s="235"/>
      <c r="N88" s="235"/>
    </row>
    <row r="89" spans="1:14" ht="15.75" hidden="1" customHeight="1">
      <c r="A89" s="247" t="s">
        <v>182</v>
      </c>
      <c r="B89" s="248" t="s">
        <v>183</v>
      </c>
      <c r="C89" s="247" t="s">
        <v>164</v>
      </c>
      <c r="D89" s="267"/>
      <c r="E89" s="268"/>
      <c r="F89" s="252" t="s">
        <v>179</v>
      </c>
      <c r="G89" s="252"/>
      <c r="H89" s="252"/>
      <c r="I89" s="252"/>
      <c r="J89" s="253">
        <f>SUM(J90:J91)</f>
        <v>0</v>
      </c>
      <c r="K89" s="235"/>
      <c r="L89" s="206" t="s">
        <v>116</v>
      </c>
      <c r="M89" s="206">
        <v>92981</v>
      </c>
      <c r="N89" s="235"/>
    </row>
    <row r="90" spans="1:14" ht="15.75" hidden="1" customHeight="1">
      <c r="A90" s="254"/>
      <c r="B90" s="255" t="s">
        <v>143</v>
      </c>
      <c r="C90" s="269"/>
      <c r="D90" s="257">
        <v>540</v>
      </c>
      <c r="E90" s="258"/>
      <c r="F90" s="259">
        <v>0</v>
      </c>
      <c r="G90" s="259"/>
      <c r="H90" s="259"/>
      <c r="I90" s="259"/>
      <c r="J90" s="259">
        <f>F90</f>
        <v>0</v>
      </c>
      <c r="K90" s="235"/>
      <c r="L90" s="206"/>
      <c r="M90" s="206"/>
      <c r="N90" s="235"/>
    </row>
    <row r="91" spans="1:14" ht="15.75" hidden="1" customHeight="1">
      <c r="A91" s="260"/>
      <c r="B91" s="261"/>
      <c r="C91" s="270"/>
      <c r="D91" s="263"/>
      <c r="E91" s="264"/>
      <c r="F91" s="265"/>
      <c r="G91" s="265"/>
      <c r="H91" s="265"/>
      <c r="I91" s="265"/>
      <c r="J91" s="265"/>
      <c r="K91" s="235"/>
      <c r="L91" s="235"/>
      <c r="M91" s="235"/>
      <c r="N91" s="235"/>
    </row>
    <row r="92" spans="1:14" ht="15.75" hidden="1" customHeight="1">
      <c r="A92" s="247" t="s">
        <v>184</v>
      </c>
      <c r="B92" s="248" t="s">
        <v>185</v>
      </c>
      <c r="C92" s="247" t="s">
        <v>164</v>
      </c>
      <c r="D92" s="267"/>
      <c r="E92" s="268"/>
      <c r="F92" s="252" t="s">
        <v>179</v>
      </c>
      <c r="G92" s="252"/>
      <c r="H92" s="252"/>
      <c r="I92" s="252"/>
      <c r="J92" s="253">
        <f>SUM(J93:J94)</f>
        <v>0</v>
      </c>
      <c r="K92" s="235"/>
      <c r="L92" s="206" t="s">
        <v>116</v>
      </c>
      <c r="M92" s="206">
        <v>92986</v>
      </c>
      <c r="N92" s="235"/>
    </row>
    <row r="93" spans="1:14" ht="15.75" hidden="1" customHeight="1">
      <c r="A93" s="254"/>
      <c r="B93" s="255" t="s">
        <v>143</v>
      </c>
      <c r="C93" s="269"/>
      <c r="D93" s="257">
        <v>6</v>
      </c>
      <c r="E93" s="258"/>
      <c r="F93" s="259">
        <v>0</v>
      </c>
      <c r="G93" s="259"/>
      <c r="H93" s="259"/>
      <c r="I93" s="259"/>
      <c r="J93" s="259">
        <f>F93</f>
        <v>0</v>
      </c>
      <c r="K93" s="235"/>
      <c r="L93" s="206"/>
      <c r="M93" s="206"/>
      <c r="N93" s="235"/>
    </row>
    <row r="94" spans="1:14" ht="15.75" hidden="1" customHeight="1">
      <c r="A94" s="260"/>
      <c r="B94" s="261"/>
      <c r="C94" s="270"/>
      <c r="D94" s="263"/>
      <c r="E94" s="264"/>
      <c r="F94" s="265"/>
      <c r="G94" s="265"/>
      <c r="H94" s="265"/>
      <c r="I94" s="265"/>
      <c r="J94" s="265"/>
      <c r="K94" s="235"/>
      <c r="L94" s="235"/>
      <c r="M94" s="235"/>
      <c r="N94" s="235"/>
    </row>
    <row r="95" spans="1:14" ht="15.75" hidden="1" customHeight="1">
      <c r="A95" s="247" t="s">
        <v>186</v>
      </c>
      <c r="B95" s="248" t="s">
        <v>187</v>
      </c>
      <c r="C95" s="247" t="s">
        <v>164</v>
      </c>
      <c r="D95" s="267"/>
      <c r="E95" s="268"/>
      <c r="F95" s="252" t="s">
        <v>179</v>
      </c>
      <c r="G95" s="252"/>
      <c r="H95" s="252"/>
      <c r="I95" s="252"/>
      <c r="J95" s="253">
        <f>SUM(J96:J97)</f>
        <v>0</v>
      </c>
      <c r="K95" s="235"/>
      <c r="L95" s="206" t="s">
        <v>116</v>
      </c>
      <c r="M95" s="206">
        <v>92990</v>
      </c>
      <c r="N95" s="235"/>
    </row>
    <row r="96" spans="1:14" ht="15.75" hidden="1" customHeight="1">
      <c r="A96" s="254"/>
      <c r="B96" s="255" t="s">
        <v>143</v>
      </c>
      <c r="C96" s="269"/>
      <c r="D96" s="257">
        <v>6</v>
      </c>
      <c r="E96" s="258"/>
      <c r="F96" s="259">
        <v>0</v>
      </c>
      <c r="G96" s="259"/>
      <c r="H96" s="259"/>
      <c r="I96" s="259"/>
      <c r="J96" s="259">
        <f>F96</f>
        <v>0</v>
      </c>
      <c r="K96" s="235"/>
      <c r="L96" s="206"/>
      <c r="M96" s="206"/>
      <c r="N96" s="235"/>
    </row>
    <row r="97" spans="1:14" ht="15.75" hidden="1" customHeight="1">
      <c r="A97" s="260"/>
      <c r="B97" s="261"/>
      <c r="C97" s="270"/>
      <c r="D97" s="263"/>
      <c r="E97" s="264"/>
      <c r="F97" s="265"/>
      <c r="G97" s="265"/>
      <c r="H97" s="265"/>
      <c r="I97" s="265"/>
      <c r="J97" s="265"/>
      <c r="K97" s="235"/>
      <c r="L97" s="235"/>
      <c r="M97" s="235"/>
      <c r="N97" s="235"/>
    </row>
    <row r="98" spans="1:14" ht="15.75" hidden="1" customHeight="1">
      <c r="A98" s="247" t="s">
        <v>188</v>
      </c>
      <c r="B98" s="248" t="s">
        <v>189</v>
      </c>
      <c r="C98" s="247" t="s">
        <v>164</v>
      </c>
      <c r="D98" s="267"/>
      <c r="E98" s="268"/>
      <c r="F98" s="252" t="s">
        <v>179</v>
      </c>
      <c r="G98" s="252"/>
      <c r="H98" s="252"/>
      <c r="I98" s="252"/>
      <c r="J98" s="253">
        <f>SUM(J99:J100)</f>
        <v>0</v>
      </c>
      <c r="K98" s="235"/>
      <c r="L98" s="206" t="s">
        <v>116</v>
      </c>
      <c r="M98" s="206">
        <v>92990</v>
      </c>
      <c r="N98" s="235"/>
    </row>
    <row r="99" spans="1:14" ht="15.75" hidden="1" customHeight="1">
      <c r="A99" s="254"/>
      <c r="B99" s="255" t="s">
        <v>143</v>
      </c>
      <c r="C99" s="269"/>
      <c r="D99" s="257">
        <v>18</v>
      </c>
      <c r="E99" s="258"/>
      <c r="F99" s="259">
        <v>0</v>
      </c>
      <c r="G99" s="259"/>
      <c r="H99" s="259"/>
      <c r="I99" s="259"/>
      <c r="J99" s="259">
        <f>F99</f>
        <v>0</v>
      </c>
      <c r="K99" s="235"/>
      <c r="L99" s="206"/>
      <c r="M99" s="206"/>
      <c r="N99" s="235"/>
    </row>
    <row r="100" spans="1:14" ht="15.75" hidden="1" customHeight="1">
      <c r="A100" s="260"/>
      <c r="B100" s="261"/>
      <c r="C100" s="270"/>
      <c r="D100" s="263"/>
      <c r="E100" s="264"/>
      <c r="F100" s="265"/>
      <c r="G100" s="265"/>
      <c r="H100" s="265"/>
      <c r="I100" s="265"/>
      <c r="J100" s="265"/>
      <c r="K100" s="235"/>
      <c r="L100" s="235"/>
      <c r="M100" s="235"/>
      <c r="N100" s="235"/>
    </row>
    <row r="101" spans="1:14" ht="15.75" hidden="1" customHeight="1">
      <c r="A101" s="247" t="s">
        <v>190</v>
      </c>
      <c r="B101" s="248" t="s">
        <v>191</v>
      </c>
      <c r="C101" s="247" t="s">
        <v>164</v>
      </c>
      <c r="D101" s="267"/>
      <c r="E101" s="268"/>
      <c r="F101" s="252" t="s">
        <v>179</v>
      </c>
      <c r="G101" s="252"/>
      <c r="H101" s="252"/>
      <c r="I101" s="252"/>
      <c r="J101" s="253">
        <f>SUM(J102:J103)</f>
        <v>0</v>
      </c>
      <c r="K101" s="235"/>
      <c r="L101" s="206" t="s">
        <v>116</v>
      </c>
      <c r="M101" s="206">
        <v>92992</v>
      </c>
      <c r="N101" s="235"/>
    </row>
    <row r="102" spans="1:14" ht="15.75" hidden="1" customHeight="1">
      <c r="A102" s="254"/>
      <c r="B102" s="255" t="s">
        <v>143</v>
      </c>
      <c r="C102" s="269"/>
      <c r="D102" s="257">
        <v>60</v>
      </c>
      <c r="E102" s="258"/>
      <c r="F102" s="259">
        <v>0</v>
      </c>
      <c r="G102" s="259"/>
      <c r="H102" s="259"/>
      <c r="I102" s="259"/>
      <c r="J102" s="259">
        <f>F102</f>
        <v>0</v>
      </c>
      <c r="K102" s="235"/>
      <c r="L102" s="206"/>
      <c r="M102" s="206"/>
      <c r="N102" s="235"/>
    </row>
    <row r="103" spans="1:14" ht="15.75" hidden="1" customHeight="1">
      <c r="A103" s="260"/>
      <c r="B103" s="261"/>
      <c r="C103" s="270"/>
      <c r="D103" s="263"/>
      <c r="E103" s="264"/>
      <c r="F103" s="265"/>
      <c r="G103" s="265"/>
      <c r="H103" s="265"/>
      <c r="I103" s="265"/>
      <c r="J103" s="265"/>
      <c r="K103" s="235"/>
      <c r="L103" s="235"/>
      <c r="M103" s="235"/>
      <c r="N103" s="235"/>
    </row>
    <row r="104" spans="1:14" ht="15.75" hidden="1" customHeight="1">
      <c r="A104" s="247" t="s">
        <v>192</v>
      </c>
      <c r="B104" s="248" t="s">
        <v>193</v>
      </c>
      <c r="C104" s="247" t="s">
        <v>164</v>
      </c>
      <c r="D104" s="267"/>
      <c r="E104" s="268"/>
      <c r="F104" s="252" t="s">
        <v>179</v>
      </c>
      <c r="G104" s="252"/>
      <c r="H104" s="252"/>
      <c r="I104" s="252"/>
      <c r="J104" s="253">
        <f>SUM(J105:J106)</f>
        <v>0</v>
      </c>
      <c r="K104" s="235"/>
      <c r="L104" s="206" t="s">
        <v>116</v>
      </c>
      <c r="M104" s="206">
        <v>92996</v>
      </c>
      <c r="N104" s="235"/>
    </row>
    <row r="105" spans="1:14" ht="15.75" hidden="1" customHeight="1">
      <c r="A105" s="254"/>
      <c r="B105" s="255" t="s">
        <v>143</v>
      </c>
      <c r="C105" s="269"/>
      <c r="D105" s="257">
        <v>60</v>
      </c>
      <c r="E105" s="258"/>
      <c r="F105" s="259">
        <v>0</v>
      </c>
      <c r="G105" s="259"/>
      <c r="H105" s="259"/>
      <c r="I105" s="259"/>
      <c r="J105" s="259">
        <f>F105</f>
        <v>0</v>
      </c>
      <c r="K105" s="235"/>
      <c r="L105" s="206"/>
      <c r="M105" s="206"/>
      <c r="N105" s="235"/>
    </row>
    <row r="106" spans="1:14" ht="15.75" hidden="1" customHeight="1">
      <c r="A106" s="260"/>
      <c r="B106" s="261"/>
      <c r="C106" s="270"/>
      <c r="D106" s="263"/>
      <c r="E106" s="264"/>
      <c r="F106" s="265"/>
      <c r="G106" s="265"/>
      <c r="H106" s="265"/>
      <c r="I106" s="265"/>
      <c r="J106" s="265"/>
      <c r="K106" s="235"/>
      <c r="L106" s="235"/>
      <c r="M106" s="235"/>
      <c r="N106" s="235"/>
    </row>
    <row r="107" spans="1:14" ht="15.75" hidden="1" customHeight="1">
      <c r="A107" s="247" t="s">
        <v>194</v>
      </c>
      <c r="B107" s="248" t="s">
        <v>195</v>
      </c>
      <c r="C107" s="247" t="s">
        <v>164</v>
      </c>
      <c r="D107" s="267"/>
      <c r="E107" s="268"/>
      <c r="F107" s="252" t="s">
        <v>179</v>
      </c>
      <c r="G107" s="252"/>
      <c r="H107" s="252"/>
      <c r="I107" s="252"/>
      <c r="J107" s="253">
        <f>SUM(J108:J109)</f>
        <v>0</v>
      </c>
      <c r="K107" s="235"/>
      <c r="L107" s="206" t="s">
        <v>116</v>
      </c>
      <c r="M107" s="206">
        <v>92996</v>
      </c>
      <c r="N107" s="235"/>
    </row>
    <row r="108" spans="1:14" ht="15.75" hidden="1" customHeight="1">
      <c r="A108" s="254"/>
      <c r="B108" s="255" t="s">
        <v>143</v>
      </c>
      <c r="C108" s="269"/>
      <c r="D108" s="257">
        <v>180</v>
      </c>
      <c r="E108" s="258"/>
      <c r="F108" s="259">
        <v>0</v>
      </c>
      <c r="G108" s="259"/>
      <c r="H108" s="259"/>
      <c r="I108" s="259"/>
      <c r="J108" s="259">
        <f>F108</f>
        <v>0</v>
      </c>
      <c r="K108" s="235"/>
      <c r="L108" s="206"/>
      <c r="M108" s="206"/>
      <c r="N108" s="235"/>
    </row>
    <row r="109" spans="1:14" ht="15.75" hidden="1" customHeight="1">
      <c r="A109" s="260"/>
      <c r="B109" s="261"/>
      <c r="C109" s="270"/>
      <c r="D109" s="263"/>
      <c r="E109" s="264"/>
      <c r="F109" s="265"/>
      <c r="G109" s="265"/>
      <c r="H109" s="265"/>
      <c r="I109" s="265"/>
      <c r="J109" s="265"/>
      <c r="K109" s="235"/>
      <c r="L109" s="235"/>
      <c r="M109" s="235"/>
      <c r="N109" s="235"/>
    </row>
    <row r="110" spans="1:14" ht="15.75" hidden="1" customHeight="1">
      <c r="A110" s="247" t="s">
        <v>196</v>
      </c>
      <c r="B110" s="248" t="s">
        <v>197</v>
      </c>
      <c r="C110" s="247" t="s">
        <v>164</v>
      </c>
      <c r="D110" s="267"/>
      <c r="E110" s="268"/>
      <c r="F110" s="252" t="s">
        <v>179</v>
      </c>
      <c r="G110" s="252"/>
      <c r="H110" s="252"/>
      <c r="I110" s="252"/>
      <c r="J110" s="253">
        <f>SUM(J111:J112)</f>
        <v>0</v>
      </c>
      <c r="K110" s="235"/>
      <c r="L110" s="206" t="s">
        <v>116</v>
      </c>
      <c r="M110" s="206">
        <v>92994</v>
      </c>
      <c r="N110" s="235"/>
    </row>
    <row r="111" spans="1:14" ht="15.75" hidden="1" customHeight="1">
      <c r="A111" s="254"/>
      <c r="B111" s="255" t="s">
        <v>143</v>
      </c>
      <c r="C111" s="269"/>
      <c r="D111" s="257">
        <v>90</v>
      </c>
      <c r="E111" s="258"/>
      <c r="F111" s="259">
        <v>0</v>
      </c>
      <c r="G111" s="259"/>
      <c r="H111" s="259"/>
      <c r="I111" s="259"/>
      <c r="J111" s="259">
        <f>F111</f>
        <v>0</v>
      </c>
      <c r="K111" s="235"/>
      <c r="L111" s="206"/>
      <c r="M111" s="206"/>
      <c r="N111" s="235"/>
    </row>
    <row r="112" spans="1:14" ht="15.75" hidden="1" customHeight="1">
      <c r="A112" s="260"/>
      <c r="B112" s="261"/>
      <c r="C112" s="270"/>
      <c r="D112" s="263"/>
      <c r="E112" s="264"/>
      <c r="F112" s="265"/>
      <c r="G112" s="265"/>
      <c r="H112" s="265"/>
      <c r="I112" s="265"/>
      <c r="J112" s="265"/>
      <c r="K112" s="235"/>
      <c r="L112" s="235"/>
      <c r="M112" s="235"/>
      <c r="N112" s="235"/>
    </row>
    <row r="113" spans="1:14" ht="15.75" hidden="1" customHeight="1">
      <c r="A113" s="247" t="s">
        <v>198</v>
      </c>
      <c r="B113" s="248" t="s">
        <v>199</v>
      </c>
      <c r="C113" s="247" t="s">
        <v>164</v>
      </c>
      <c r="D113" s="267"/>
      <c r="E113" s="268"/>
      <c r="F113" s="252" t="s">
        <v>179</v>
      </c>
      <c r="G113" s="252"/>
      <c r="H113" s="252"/>
      <c r="I113" s="252"/>
      <c r="J113" s="253">
        <f>SUM(J114:J115)</f>
        <v>0</v>
      </c>
      <c r="K113" s="235"/>
      <c r="L113" s="206" t="s">
        <v>116</v>
      </c>
      <c r="M113" s="206">
        <v>93000</v>
      </c>
      <c r="N113" s="235"/>
    </row>
    <row r="114" spans="1:14" ht="15.75" hidden="1" customHeight="1">
      <c r="A114" s="254"/>
      <c r="B114" s="255" t="s">
        <v>143</v>
      </c>
      <c r="C114" s="269"/>
      <c r="D114" s="257">
        <v>90</v>
      </c>
      <c r="E114" s="258"/>
      <c r="F114" s="259">
        <v>0</v>
      </c>
      <c r="G114" s="259"/>
      <c r="H114" s="259"/>
      <c r="I114" s="259"/>
      <c r="J114" s="259">
        <f>F114</f>
        <v>0</v>
      </c>
      <c r="K114" s="235"/>
      <c r="L114" s="206"/>
      <c r="M114" s="206"/>
      <c r="N114" s="235"/>
    </row>
    <row r="115" spans="1:14" ht="15.75" hidden="1" customHeight="1">
      <c r="A115" s="260"/>
      <c r="B115" s="261"/>
      <c r="C115" s="270"/>
      <c r="D115" s="263"/>
      <c r="E115" s="264"/>
      <c r="F115" s="265"/>
      <c r="G115" s="265"/>
      <c r="H115" s="265"/>
      <c r="I115" s="265"/>
      <c r="J115" s="265"/>
      <c r="K115" s="235"/>
      <c r="L115" s="235"/>
      <c r="M115" s="235"/>
      <c r="N115" s="235"/>
    </row>
    <row r="116" spans="1:14" ht="15.75" hidden="1" customHeight="1">
      <c r="A116" s="247" t="s">
        <v>200</v>
      </c>
      <c r="B116" s="248" t="s">
        <v>201</v>
      </c>
      <c r="C116" s="247" t="s">
        <v>164</v>
      </c>
      <c r="D116" s="267"/>
      <c r="E116" s="268"/>
      <c r="F116" s="252" t="s">
        <v>179</v>
      </c>
      <c r="G116" s="252"/>
      <c r="H116" s="252"/>
      <c r="I116" s="252"/>
      <c r="J116" s="253">
        <f>SUM(J117:J118)</f>
        <v>0</v>
      </c>
      <c r="K116" s="235"/>
      <c r="L116" s="206" t="s">
        <v>116</v>
      </c>
      <c r="M116" s="206">
        <v>93000</v>
      </c>
      <c r="N116" s="235"/>
    </row>
    <row r="117" spans="1:14" ht="15.75" hidden="1" customHeight="1">
      <c r="A117" s="254"/>
      <c r="B117" s="255" t="s">
        <v>143</v>
      </c>
      <c r="C117" s="269"/>
      <c r="D117" s="257">
        <v>270</v>
      </c>
      <c r="E117" s="258"/>
      <c r="F117" s="259">
        <v>0</v>
      </c>
      <c r="G117" s="259"/>
      <c r="H117" s="259"/>
      <c r="I117" s="259"/>
      <c r="J117" s="259">
        <f>F117</f>
        <v>0</v>
      </c>
      <c r="K117" s="235"/>
      <c r="L117" s="206"/>
      <c r="M117" s="206"/>
      <c r="N117" s="235"/>
    </row>
    <row r="118" spans="1:14" ht="15.75" hidden="1" customHeight="1">
      <c r="A118" s="260"/>
      <c r="B118" s="261"/>
      <c r="C118" s="270"/>
      <c r="D118" s="263"/>
      <c r="E118" s="264"/>
      <c r="F118" s="265"/>
      <c r="G118" s="265"/>
      <c r="H118" s="265"/>
      <c r="I118" s="265"/>
      <c r="J118" s="265"/>
      <c r="K118" s="235"/>
      <c r="L118" s="235"/>
      <c r="M118" s="235"/>
      <c r="N118" s="235"/>
    </row>
    <row r="119" spans="1:14" ht="15.75" hidden="1" customHeight="1">
      <c r="A119" s="247" t="s">
        <v>202</v>
      </c>
      <c r="B119" s="248" t="s">
        <v>203</v>
      </c>
      <c r="C119" s="247" t="s">
        <v>204</v>
      </c>
      <c r="D119" s="267"/>
      <c r="E119" s="268"/>
      <c r="F119" s="252"/>
      <c r="G119" s="252"/>
      <c r="H119" s="252"/>
      <c r="I119" s="252"/>
      <c r="J119" s="253">
        <f>SUM(J120:J121)</f>
        <v>1</v>
      </c>
      <c r="K119" s="235"/>
      <c r="L119" s="206" t="s">
        <v>123</v>
      </c>
      <c r="M119" s="206" t="s">
        <v>205</v>
      </c>
      <c r="N119" s="235"/>
    </row>
    <row r="120" spans="1:14" ht="15.75" hidden="1" customHeight="1">
      <c r="A120" s="254"/>
      <c r="B120" s="255" t="s">
        <v>143</v>
      </c>
      <c r="C120" s="269"/>
      <c r="D120" s="257">
        <v>1</v>
      </c>
      <c r="E120" s="258"/>
      <c r="F120" s="259"/>
      <c r="G120" s="259"/>
      <c r="H120" s="259"/>
      <c r="I120" s="259"/>
      <c r="J120" s="259">
        <f>D120</f>
        <v>1</v>
      </c>
      <c r="K120" s="235"/>
      <c r="L120" s="206"/>
      <c r="M120" s="206"/>
      <c r="N120" s="235"/>
    </row>
    <row r="121" spans="1:14" ht="15.75" hidden="1" customHeight="1">
      <c r="A121" s="260"/>
      <c r="B121" s="261"/>
      <c r="C121" s="270"/>
      <c r="D121" s="263"/>
      <c r="E121" s="264"/>
      <c r="F121" s="265"/>
      <c r="G121" s="265"/>
      <c r="H121" s="265"/>
      <c r="I121" s="265"/>
      <c r="J121" s="265"/>
      <c r="K121" s="235"/>
      <c r="L121" s="235"/>
      <c r="M121" s="235"/>
      <c r="N121" s="235"/>
    </row>
    <row r="122" spans="1:14" ht="15.75" hidden="1" customHeight="1">
      <c r="A122" s="247" t="s">
        <v>206</v>
      </c>
      <c r="B122" s="248" t="s">
        <v>207</v>
      </c>
      <c r="C122" s="247" t="s">
        <v>204</v>
      </c>
      <c r="D122" s="267"/>
      <c r="E122" s="268"/>
      <c r="F122" s="252"/>
      <c r="G122" s="252"/>
      <c r="H122" s="252"/>
      <c r="I122" s="252"/>
      <c r="J122" s="253">
        <f>SUM(J123:J124)</f>
        <v>1</v>
      </c>
      <c r="K122" s="235"/>
      <c r="L122" s="206" t="s">
        <v>123</v>
      </c>
      <c r="M122" s="206" t="s">
        <v>208</v>
      </c>
      <c r="N122" s="235"/>
    </row>
    <row r="123" spans="1:14" ht="15.75" hidden="1" customHeight="1">
      <c r="A123" s="254"/>
      <c r="B123" s="255" t="s">
        <v>143</v>
      </c>
      <c r="C123" s="269"/>
      <c r="D123" s="257">
        <v>1</v>
      </c>
      <c r="E123" s="258"/>
      <c r="F123" s="259"/>
      <c r="G123" s="259"/>
      <c r="H123" s="259"/>
      <c r="I123" s="259"/>
      <c r="J123" s="259">
        <f>D123</f>
        <v>1</v>
      </c>
      <c r="K123" s="235"/>
      <c r="L123" s="206"/>
      <c r="M123" s="206"/>
      <c r="N123" s="235"/>
    </row>
    <row r="124" spans="1:14" ht="15.75" hidden="1" customHeight="1">
      <c r="A124" s="260"/>
      <c r="B124" s="261"/>
      <c r="C124" s="270"/>
      <c r="D124" s="263"/>
      <c r="E124" s="264"/>
      <c r="F124" s="265"/>
      <c r="G124" s="265"/>
      <c r="H124" s="265"/>
      <c r="I124" s="265"/>
      <c r="J124" s="265"/>
      <c r="K124" s="235"/>
      <c r="L124" s="235"/>
      <c r="M124" s="235"/>
      <c r="N124" s="235"/>
    </row>
    <row r="125" spans="1:14" ht="15.75" hidden="1" customHeight="1">
      <c r="A125" s="247" t="s">
        <v>209</v>
      </c>
      <c r="B125" s="248" t="s">
        <v>210</v>
      </c>
      <c r="C125" s="247" t="s">
        <v>204</v>
      </c>
      <c r="D125" s="267"/>
      <c r="E125" s="268"/>
      <c r="F125" s="252"/>
      <c r="G125" s="252"/>
      <c r="H125" s="252"/>
      <c r="I125" s="252"/>
      <c r="J125" s="253">
        <f>SUM(J126:J127)</f>
        <v>1</v>
      </c>
      <c r="K125" s="235"/>
      <c r="L125" s="206" t="s">
        <v>123</v>
      </c>
      <c r="M125" s="206" t="s">
        <v>211</v>
      </c>
      <c r="N125" s="235"/>
    </row>
    <row r="126" spans="1:14" ht="15.75" hidden="1" customHeight="1">
      <c r="A126" s="254"/>
      <c r="B126" s="255" t="s">
        <v>143</v>
      </c>
      <c r="C126" s="269"/>
      <c r="D126" s="257">
        <v>1</v>
      </c>
      <c r="E126" s="258"/>
      <c r="F126" s="259"/>
      <c r="G126" s="259"/>
      <c r="H126" s="259"/>
      <c r="I126" s="259"/>
      <c r="J126" s="259">
        <f>D126</f>
        <v>1</v>
      </c>
      <c r="K126" s="235"/>
      <c r="L126" s="206"/>
      <c r="M126" s="206"/>
      <c r="N126" s="235"/>
    </row>
    <row r="127" spans="1:14" ht="15.75" hidden="1" customHeight="1">
      <c r="A127" s="260"/>
      <c r="B127" s="261"/>
      <c r="C127" s="270"/>
      <c r="D127" s="263"/>
      <c r="E127" s="264"/>
      <c r="F127" s="265"/>
      <c r="G127" s="265"/>
      <c r="H127" s="265"/>
      <c r="I127" s="265"/>
      <c r="J127" s="265"/>
      <c r="K127" s="235"/>
      <c r="L127" s="235"/>
      <c r="M127" s="235"/>
      <c r="N127" s="235"/>
    </row>
    <row r="128" spans="1:14" ht="15.75" hidden="1" customHeight="1">
      <c r="A128" s="247" t="s">
        <v>212</v>
      </c>
      <c r="B128" s="248" t="s">
        <v>213</v>
      </c>
      <c r="C128" s="247" t="s">
        <v>204</v>
      </c>
      <c r="D128" s="267"/>
      <c r="E128" s="268"/>
      <c r="F128" s="252" t="s">
        <v>179</v>
      </c>
      <c r="G128" s="252"/>
      <c r="H128" s="252"/>
      <c r="I128" s="252"/>
      <c r="J128" s="253">
        <f>SUM(J129:J130)</f>
        <v>0</v>
      </c>
      <c r="K128" s="235"/>
      <c r="L128" s="206" t="s">
        <v>123</v>
      </c>
      <c r="M128" s="206" t="s">
        <v>214</v>
      </c>
      <c r="N128" s="235"/>
    </row>
    <row r="129" spans="1:14" ht="15.75" hidden="1" customHeight="1">
      <c r="A129" s="254"/>
      <c r="B129" s="255" t="s">
        <v>143</v>
      </c>
      <c r="C129" s="269"/>
      <c r="D129" s="257">
        <v>1</v>
      </c>
      <c r="E129" s="258"/>
      <c r="F129" s="259">
        <v>0</v>
      </c>
      <c r="G129" s="259"/>
      <c r="H129" s="259"/>
      <c r="I129" s="259"/>
      <c r="J129" s="259">
        <f>F129</f>
        <v>0</v>
      </c>
      <c r="K129" s="235"/>
      <c r="L129" s="206"/>
      <c r="M129" s="206"/>
      <c r="N129" s="235"/>
    </row>
    <row r="130" spans="1:14" ht="15.75" hidden="1" customHeight="1">
      <c r="A130" s="260"/>
      <c r="B130" s="261"/>
      <c r="C130" s="270"/>
      <c r="D130" s="263"/>
      <c r="E130" s="264"/>
      <c r="F130" s="265"/>
      <c r="G130" s="265"/>
      <c r="H130" s="265"/>
      <c r="I130" s="265"/>
      <c r="J130" s="265"/>
      <c r="K130" s="235"/>
      <c r="L130" s="235"/>
      <c r="M130" s="235"/>
      <c r="N130" s="235"/>
    </row>
    <row r="131" spans="1:14" ht="15.75" hidden="1" customHeight="1">
      <c r="A131" s="247" t="s">
        <v>215</v>
      </c>
      <c r="B131" s="248" t="s">
        <v>216</v>
      </c>
      <c r="C131" s="247" t="s">
        <v>204</v>
      </c>
      <c r="D131" s="267"/>
      <c r="E131" s="268"/>
      <c r="F131" s="252" t="s">
        <v>179</v>
      </c>
      <c r="G131" s="252"/>
      <c r="H131" s="252"/>
      <c r="I131" s="252"/>
      <c r="J131" s="253">
        <f>SUM(J132:J133)</f>
        <v>0</v>
      </c>
      <c r="K131" s="235"/>
      <c r="L131" s="206" t="s">
        <v>123</v>
      </c>
      <c r="M131" s="206" t="s">
        <v>217</v>
      </c>
      <c r="N131" s="235"/>
    </row>
    <row r="132" spans="1:14" ht="15.75" hidden="1" customHeight="1">
      <c r="A132" s="254"/>
      <c r="B132" s="255" t="s">
        <v>143</v>
      </c>
      <c r="C132" s="269"/>
      <c r="D132" s="257">
        <v>1</v>
      </c>
      <c r="E132" s="258"/>
      <c r="F132" s="259">
        <v>0</v>
      </c>
      <c r="G132" s="259"/>
      <c r="H132" s="259"/>
      <c r="I132" s="259"/>
      <c r="J132" s="259">
        <f>F132</f>
        <v>0</v>
      </c>
      <c r="K132" s="235"/>
      <c r="L132" s="206"/>
      <c r="M132" s="206"/>
      <c r="N132" s="235"/>
    </row>
    <row r="133" spans="1:14" ht="15.75" hidden="1" customHeight="1">
      <c r="A133" s="260"/>
      <c r="B133" s="261"/>
      <c r="C133" s="270"/>
      <c r="D133" s="263"/>
      <c r="E133" s="264"/>
      <c r="F133" s="265"/>
      <c r="G133" s="265"/>
      <c r="H133" s="265"/>
      <c r="I133" s="265"/>
      <c r="J133" s="265"/>
      <c r="K133" s="235"/>
      <c r="L133" s="235"/>
      <c r="M133" s="235"/>
      <c r="N133" s="235"/>
    </row>
    <row r="134" spans="1:14" ht="15.75" hidden="1" customHeight="1">
      <c r="A134" s="247" t="s">
        <v>218</v>
      </c>
      <c r="B134" s="248" t="s">
        <v>219</v>
      </c>
      <c r="C134" s="247" t="s">
        <v>204</v>
      </c>
      <c r="D134" s="267"/>
      <c r="E134" s="268"/>
      <c r="F134" s="252" t="s">
        <v>179</v>
      </c>
      <c r="G134" s="252"/>
      <c r="H134" s="252"/>
      <c r="I134" s="252"/>
      <c r="J134" s="253">
        <f>SUM(J135:J136)</f>
        <v>0</v>
      </c>
      <c r="K134" s="235"/>
      <c r="L134" s="206" t="s">
        <v>123</v>
      </c>
      <c r="M134" s="206" t="s">
        <v>220</v>
      </c>
      <c r="N134" s="235"/>
    </row>
    <row r="135" spans="1:14" ht="15.75" hidden="1" customHeight="1">
      <c r="A135" s="254"/>
      <c r="B135" s="255" t="s">
        <v>143</v>
      </c>
      <c r="C135" s="269"/>
      <c r="D135" s="257">
        <v>1</v>
      </c>
      <c r="E135" s="258"/>
      <c r="F135" s="259">
        <v>0</v>
      </c>
      <c r="G135" s="259"/>
      <c r="H135" s="259"/>
      <c r="I135" s="259"/>
      <c r="J135" s="259">
        <f>F135</f>
        <v>0</v>
      </c>
      <c r="K135" s="235"/>
      <c r="L135" s="206"/>
      <c r="M135" s="206"/>
      <c r="N135" s="235"/>
    </row>
    <row r="136" spans="1:14" ht="15.75" hidden="1" customHeight="1">
      <c r="A136" s="260"/>
      <c r="B136" s="261"/>
      <c r="C136" s="270"/>
      <c r="D136" s="263"/>
      <c r="E136" s="264"/>
      <c r="F136" s="265"/>
      <c r="G136" s="265"/>
      <c r="H136" s="265"/>
      <c r="I136" s="265"/>
      <c r="J136" s="265"/>
      <c r="K136" s="235"/>
      <c r="L136" s="235"/>
      <c r="M136" s="235"/>
      <c r="N136" s="235"/>
    </row>
    <row r="137" spans="1:14" ht="15.75" hidden="1" customHeight="1">
      <c r="A137" s="247" t="s">
        <v>221</v>
      </c>
      <c r="B137" s="248" t="s">
        <v>222</v>
      </c>
      <c r="C137" s="247" t="s">
        <v>204</v>
      </c>
      <c r="D137" s="267"/>
      <c r="E137" s="268"/>
      <c r="F137" s="252" t="s">
        <v>179</v>
      </c>
      <c r="G137" s="252"/>
      <c r="H137" s="252"/>
      <c r="I137" s="252"/>
      <c r="J137" s="253">
        <f>SUM(J138:J139)</f>
        <v>0</v>
      </c>
      <c r="K137" s="235"/>
      <c r="L137" s="206" t="s">
        <v>123</v>
      </c>
      <c r="M137" s="206" t="s">
        <v>223</v>
      </c>
      <c r="N137" s="235"/>
    </row>
    <row r="138" spans="1:14" ht="15.75" hidden="1" customHeight="1">
      <c r="A138" s="254"/>
      <c r="B138" s="255" t="s">
        <v>143</v>
      </c>
      <c r="C138" s="269"/>
      <c r="D138" s="257">
        <v>1</v>
      </c>
      <c r="E138" s="258"/>
      <c r="F138" s="259">
        <v>0</v>
      </c>
      <c r="G138" s="259"/>
      <c r="H138" s="259"/>
      <c r="I138" s="259"/>
      <c r="J138" s="259">
        <f>F138</f>
        <v>0</v>
      </c>
      <c r="K138" s="235"/>
      <c r="L138" s="206"/>
      <c r="M138" s="206"/>
      <c r="N138" s="235"/>
    </row>
    <row r="139" spans="1:14" ht="15.75" hidden="1" customHeight="1">
      <c r="A139" s="260"/>
      <c r="B139" s="261"/>
      <c r="C139" s="270"/>
      <c r="D139" s="263"/>
      <c r="E139" s="264"/>
      <c r="F139" s="265"/>
      <c r="G139" s="265"/>
      <c r="H139" s="265"/>
      <c r="I139" s="265"/>
      <c r="J139" s="265"/>
      <c r="K139" s="235"/>
      <c r="L139" s="235"/>
      <c r="M139" s="235"/>
      <c r="N139" s="235"/>
    </row>
    <row r="140" spans="1:14" ht="15.75" hidden="1" customHeight="1">
      <c r="A140" s="247" t="s">
        <v>224</v>
      </c>
      <c r="B140" s="248" t="s">
        <v>225</v>
      </c>
      <c r="C140" s="247" t="s">
        <v>141</v>
      </c>
      <c r="D140" s="267"/>
      <c r="E140" s="268"/>
      <c r="F140" s="252" t="s">
        <v>179</v>
      </c>
      <c r="G140" s="252"/>
      <c r="H140" s="252"/>
      <c r="I140" s="252"/>
      <c r="J140" s="253">
        <f>SUM(J141:J142)</f>
        <v>12</v>
      </c>
      <c r="K140" s="235"/>
      <c r="L140" s="206" t="s">
        <v>116</v>
      </c>
      <c r="M140" s="206">
        <v>92868</v>
      </c>
      <c r="N140" s="235"/>
    </row>
    <row r="141" spans="1:14" ht="15.75" hidden="1" customHeight="1">
      <c r="A141" s="254"/>
      <c r="B141" s="255" t="s">
        <v>143</v>
      </c>
      <c r="C141" s="269"/>
      <c r="D141" s="257">
        <v>60</v>
      </c>
      <c r="E141" s="258"/>
      <c r="F141" s="259">
        <f>F39+F51</f>
        <v>12</v>
      </c>
      <c r="G141" s="259"/>
      <c r="H141" s="259"/>
      <c r="I141" s="259"/>
      <c r="J141" s="259">
        <f>F141</f>
        <v>12</v>
      </c>
      <c r="K141" s="235"/>
      <c r="L141" s="206"/>
      <c r="M141" s="206"/>
      <c r="N141" s="235"/>
    </row>
    <row r="142" spans="1:14" ht="15.75" hidden="1" customHeight="1">
      <c r="A142" s="260"/>
      <c r="B142" s="261"/>
      <c r="C142" s="270"/>
      <c r="D142" s="263"/>
      <c r="E142" s="264"/>
      <c r="F142" s="265"/>
      <c r="G142" s="265"/>
      <c r="H142" s="265"/>
      <c r="I142" s="265"/>
      <c r="J142" s="265"/>
      <c r="K142" s="235"/>
      <c r="L142" s="235"/>
      <c r="M142" s="235"/>
      <c r="N142" s="235"/>
    </row>
    <row r="143" spans="1:14" ht="15.75" hidden="1" customHeight="1">
      <c r="A143" s="247" t="s">
        <v>226</v>
      </c>
      <c r="B143" s="248" t="s">
        <v>227</v>
      </c>
      <c r="C143" s="247" t="s">
        <v>141</v>
      </c>
      <c r="D143" s="267"/>
      <c r="E143" s="268"/>
      <c r="F143" s="252" t="s">
        <v>179</v>
      </c>
      <c r="G143" s="252"/>
      <c r="H143" s="252"/>
      <c r="I143" s="252"/>
      <c r="J143" s="253">
        <f>SUM(J144:J145)</f>
        <v>0</v>
      </c>
      <c r="K143" s="235"/>
      <c r="L143" s="206" t="s">
        <v>116</v>
      </c>
      <c r="M143" s="206">
        <v>92871</v>
      </c>
      <c r="N143" s="235"/>
    </row>
    <row r="144" spans="1:14" ht="15.75" hidden="1" customHeight="1">
      <c r="A144" s="254"/>
      <c r="B144" s="255" t="s">
        <v>143</v>
      </c>
      <c r="C144" s="269"/>
      <c r="D144" s="257">
        <v>75</v>
      </c>
      <c r="E144" s="258"/>
      <c r="F144" s="259">
        <v>0</v>
      </c>
      <c r="G144" s="259"/>
      <c r="H144" s="259"/>
      <c r="I144" s="259"/>
      <c r="J144" s="259">
        <f>F144</f>
        <v>0</v>
      </c>
      <c r="K144" s="235"/>
      <c r="L144" s="206"/>
      <c r="M144" s="206"/>
      <c r="N144" s="235"/>
    </row>
    <row r="145" spans="1:14" ht="15.75" hidden="1" customHeight="1">
      <c r="A145" s="260"/>
      <c r="B145" s="261"/>
      <c r="C145" s="270"/>
      <c r="D145" s="263"/>
      <c r="E145" s="264"/>
      <c r="F145" s="265"/>
      <c r="G145" s="265"/>
      <c r="H145" s="265"/>
      <c r="I145" s="265"/>
      <c r="J145" s="265"/>
      <c r="K145" s="235"/>
      <c r="L145" s="235"/>
      <c r="M145" s="235"/>
      <c r="N145" s="235"/>
    </row>
    <row r="146" spans="1:14" ht="15.75" hidden="1" customHeight="1">
      <c r="A146" s="247" t="s">
        <v>228</v>
      </c>
      <c r="B146" s="248" t="s">
        <v>229</v>
      </c>
      <c r="C146" s="247" t="s">
        <v>164</v>
      </c>
      <c r="D146" s="267"/>
      <c r="E146" s="268"/>
      <c r="F146" s="252" t="s">
        <v>142</v>
      </c>
      <c r="G146" s="252"/>
      <c r="H146" s="252"/>
      <c r="I146" s="252"/>
      <c r="J146" s="253">
        <f>SUM(J147:J148)</f>
        <v>0</v>
      </c>
      <c r="K146" s="235"/>
      <c r="L146" s="206" t="s">
        <v>129</v>
      </c>
      <c r="M146" s="206">
        <v>764</v>
      </c>
      <c r="N146" s="235"/>
    </row>
    <row r="147" spans="1:14" ht="15.75" hidden="1" customHeight="1">
      <c r="A147" s="254"/>
      <c r="B147" s="255" t="s">
        <v>143</v>
      </c>
      <c r="C147" s="269"/>
      <c r="D147" s="257">
        <v>39</v>
      </c>
      <c r="E147" s="258">
        <v>3</v>
      </c>
      <c r="F147" s="259">
        <f>0</f>
        <v>0</v>
      </c>
      <c r="G147" s="259"/>
      <c r="H147" s="259"/>
      <c r="I147" s="259"/>
      <c r="J147" s="259">
        <f>F147</f>
        <v>0</v>
      </c>
      <c r="K147" s="235"/>
      <c r="L147" s="206"/>
      <c r="M147" s="206"/>
      <c r="N147" s="235"/>
    </row>
    <row r="148" spans="1:14" ht="15.75" hidden="1" customHeight="1">
      <c r="A148" s="260"/>
      <c r="B148" s="261"/>
      <c r="C148" s="270"/>
      <c r="D148" s="263"/>
      <c r="E148" s="264"/>
      <c r="F148" s="265"/>
      <c r="G148" s="265"/>
      <c r="H148" s="265"/>
      <c r="I148" s="265"/>
      <c r="J148" s="265"/>
      <c r="K148" s="235"/>
      <c r="L148" s="235"/>
      <c r="M148" s="235"/>
      <c r="N148" s="235"/>
    </row>
    <row r="149" spans="1:14" ht="15.75" hidden="1" customHeight="1">
      <c r="A149" s="247" t="s">
        <v>230</v>
      </c>
      <c r="B149" s="248" t="s">
        <v>231</v>
      </c>
      <c r="C149" s="247" t="s">
        <v>141</v>
      </c>
      <c r="D149" s="267"/>
      <c r="E149" s="268"/>
      <c r="F149" s="252" t="s">
        <v>142</v>
      </c>
      <c r="G149" s="252"/>
      <c r="H149" s="252"/>
      <c r="I149" s="252"/>
      <c r="J149" s="253">
        <f>SUM(J150:J151)</f>
        <v>5</v>
      </c>
      <c r="K149" s="235"/>
      <c r="L149" s="206" t="s">
        <v>129</v>
      </c>
      <c r="M149" s="206">
        <v>9521</v>
      </c>
      <c r="N149" s="235"/>
    </row>
    <row r="150" spans="1:14" ht="15.75" hidden="1" customHeight="1">
      <c r="A150" s="254"/>
      <c r="B150" s="255" t="s">
        <v>143</v>
      </c>
      <c r="C150" s="269"/>
      <c r="D150" s="257">
        <v>5</v>
      </c>
      <c r="E150" s="258"/>
      <c r="F150" s="259">
        <f>0</f>
        <v>0</v>
      </c>
      <c r="G150" s="259"/>
      <c r="H150" s="259"/>
      <c r="I150" s="259"/>
      <c r="J150" s="259">
        <f>D150</f>
        <v>5</v>
      </c>
      <c r="K150" s="235"/>
      <c r="L150" s="206"/>
      <c r="M150" s="206"/>
      <c r="N150" s="235"/>
    </row>
    <row r="151" spans="1:14" ht="15.75" hidden="1" customHeight="1">
      <c r="A151" s="260"/>
      <c r="B151" s="261"/>
      <c r="C151" s="270"/>
      <c r="D151" s="263"/>
      <c r="E151" s="264"/>
      <c r="F151" s="265"/>
      <c r="G151" s="265"/>
      <c r="H151" s="265"/>
      <c r="I151" s="265"/>
      <c r="J151" s="265"/>
      <c r="K151" s="235"/>
      <c r="L151" s="235"/>
      <c r="M151" s="235"/>
      <c r="N151" s="235"/>
    </row>
    <row r="152" spans="1:14" ht="15.75" hidden="1" customHeight="1">
      <c r="A152" s="247" t="s">
        <v>232</v>
      </c>
      <c r="B152" s="248" t="s">
        <v>233</v>
      </c>
      <c r="C152" s="247" t="s">
        <v>141</v>
      </c>
      <c r="D152" s="267"/>
      <c r="E152" s="268"/>
      <c r="F152" s="252" t="s">
        <v>142</v>
      </c>
      <c r="G152" s="252"/>
      <c r="H152" s="252"/>
      <c r="I152" s="252"/>
      <c r="J152" s="253">
        <f>SUM(J153:J154)</f>
        <v>6</v>
      </c>
      <c r="K152" s="235"/>
      <c r="L152" s="206" t="s">
        <v>129</v>
      </c>
      <c r="M152" s="206">
        <v>9075</v>
      </c>
      <c r="N152" s="235"/>
    </row>
    <row r="153" spans="1:14" ht="15.75" hidden="1" customHeight="1">
      <c r="A153" s="254"/>
      <c r="B153" s="255" t="s">
        <v>143</v>
      </c>
      <c r="C153" s="269"/>
      <c r="D153" s="257">
        <v>6</v>
      </c>
      <c r="E153" s="258"/>
      <c r="F153" s="259">
        <f>0</f>
        <v>0</v>
      </c>
      <c r="G153" s="259"/>
      <c r="H153" s="259"/>
      <c r="I153" s="259"/>
      <c r="J153" s="259">
        <f>D153</f>
        <v>6</v>
      </c>
      <c r="K153" s="235"/>
      <c r="L153" s="206"/>
      <c r="M153" s="206"/>
      <c r="N153" s="235"/>
    </row>
    <row r="154" spans="1:14" ht="15.75" hidden="1" customHeight="1">
      <c r="A154" s="260"/>
      <c r="B154" s="261"/>
      <c r="C154" s="270"/>
      <c r="D154" s="263"/>
      <c r="E154" s="264"/>
      <c r="F154" s="265"/>
      <c r="G154" s="265"/>
      <c r="H154" s="265"/>
      <c r="I154" s="265"/>
      <c r="J154" s="265"/>
      <c r="K154" s="235"/>
      <c r="L154" s="235"/>
      <c r="M154" s="235"/>
      <c r="N154" s="235"/>
    </row>
    <row r="155" spans="1:14" ht="15.75" hidden="1" customHeight="1">
      <c r="A155" s="247" t="s">
        <v>234</v>
      </c>
      <c r="B155" s="248" t="s">
        <v>235</v>
      </c>
      <c r="C155" s="247" t="s">
        <v>141</v>
      </c>
      <c r="D155" s="267"/>
      <c r="E155" s="268"/>
      <c r="F155" s="252" t="s">
        <v>142</v>
      </c>
      <c r="G155" s="252"/>
      <c r="H155" s="252"/>
      <c r="I155" s="252"/>
      <c r="J155" s="253">
        <f>SUM(J156:J157)</f>
        <v>8</v>
      </c>
      <c r="K155" s="235"/>
      <c r="L155" s="206" t="s">
        <v>129</v>
      </c>
      <c r="M155" s="206">
        <v>9521</v>
      </c>
      <c r="N155" s="235"/>
    </row>
    <row r="156" spans="1:14" ht="15.75" hidden="1" customHeight="1">
      <c r="A156" s="254"/>
      <c r="B156" s="255" t="s">
        <v>143</v>
      </c>
      <c r="C156" s="269"/>
      <c r="D156" s="257">
        <v>8</v>
      </c>
      <c r="E156" s="258"/>
      <c r="F156" s="259">
        <f>0</f>
        <v>0</v>
      </c>
      <c r="G156" s="259"/>
      <c r="H156" s="259"/>
      <c r="I156" s="259"/>
      <c r="J156" s="259">
        <f>D156</f>
        <v>8</v>
      </c>
      <c r="K156" s="235"/>
      <c r="L156" s="206"/>
      <c r="M156" s="206"/>
      <c r="N156" s="235"/>
    </row>
    <row r="157" spans="1:14" ht="15.75" hidden="1" customHeight="1">
      <c r="A157" s="260"/>
      <c r="B157" s="261"/>
      <c r="C157" s="270"/>
      <c r="D157" s="263"/>
      <c r="E157" s="264"/>
      <c r="F157" s="265"/>
      <c r="G157" s="265"/>
      <c r="H157" s="265"/>
      <c r="I157" s="265"/>
      <c r="J157" s="265"/>
      <c r="K157" s="235"/>
      <c r="L157" s="235"/>
      <c r="M157" s="235"/>
      <c r="N157" s="235"/>
    </row>
    <row r="158" spans="1:14" ht="15.75" hidden="1" customHeight="1">
      <c r="A158" s="247" t="s">
        <v>236</v>
      </c>
      <c r="B158" s="248" t="s">
        <v>237</v>
      </c>
      <c r="C158" s="247" t="s">
        <v>141</v>
      </c>
      <c r="D158" s="267"/>
      <c r="E158" s="268"/>
      <c r="F158" s="252" t="s">
        <v>142</v>
      </c>
      <c r="G158" s="252"/>
      <c r="H158" s="252"/>
      <c r="I158" s="252"/>
      <c r="J158" s="253">
        <f>SUM(J159:J160)</f>
        <v>37</v>
      </c>
      <c r="K158" s="235"/>
      <c r="L158" s="206" t="s">
        <v>129</v>
      </c>
      <c r="M158" s="206">
        <v>12803</v>
      </c>
      <c r="N158" s="235"/>
    </row>
    <row r="159" spans="1:14" ht="15.75" hidden="1" customHeight="1">
      <c r="A159" s="254"/>
      <c r="B159" s="255" t="s">
        <v>143</v>
      </c>
      <c r="C159" s="269"/>
      <c r="D159" s="257">
        <v>37</v>
      </c>
      <c r="E159" s="258"/>
      <c r="F159" s="259">
        <f>0</f>
        <v>0</v>
      </c>
      <c r="G159" s="259"/>
      <c r="H159" s="259"/>
      <c r="I159" s="259"/>
      <c r="J159" s="259">
        <f>D159</f>
        <v>37</v>
      </c>
      <c r="K159" s="235"/>
      <c r="L159" s="206"/>
      <c r="M159" s="206"/>
      <c r="N159" s="235"/>
    </row>
    <row r="160" spans="1:14" ht="15.75" hidden="1" customHeight="1">
      <c r="A160" s="260"/>
      <c r="B160" s="261"/>
      <c r="C160" s="270"/>
      <c r="D160" s="263"/>
      <c r="E160" s="264"/>
      <c r="F160" s="265"/>
      <c r="G160" s="265"/>
      <c r="H160" s="265"/>
      <c r="I160" s="265"/>
      <c r="J160" s="265"/>
      <c r="K160" s="235"/>
      <c r="L160" s="235"/>
      <c r="M160" s="235"/>
      <c r="N160" s="235"/>
    </row>
    <row r="161" spans="1:14" ht="15.75" hidden="1" customHeight="1">
      <c r="A161" s="247" t="s">
        <v>238</v>
      </c>
      <c r="B161" s="248" t="s">
        <v>239</v>
      </c>
      <c r="C161" s="247" t="s">
        <v>141</v>
      </c>
      <c r="D161" s="267"/>
      <c r="E161" s="268"/>
      <c r="F161" s="252" t="s">
        <v>142</v>
      </c>
      <c r="G161" s="252"/>
      <c r="H161" s="252"/>
      <c r="I161" s="252"/>
      <c r="J161" s="253">
        <f>SUM(J162:J163)</f>
        <v>117</v>
      </c>
      <c r="K161" s="235"/>
      <c r="L161" s="206" t="s">
        <v>129</v>
      </c>
      <c r="M161" s="206">
        <v>9870</v>
      </c>
      <c r="N161" s="235"/>
    </row>
    <row r="162" spans="1:14" ht="15.75" hidden="1" customHeight="1">
      <c r="A162" s="254"/>
      <c r="B162" s="255" t="s">
        <v>143</v>
      </c>
      <c r="C162" s="269"/>
      <c r="D162" s="257">
        <v>117</v>
      </c>
      <c r="E162" s="258"/>
      <c r="F162" s="259">
        <f>0</f>
        <v>0</v>
      </c>
      <c r="G162" s="259"/>
      <c r="H162" s="259"/>
      <c r="I162" s="259"/>
      <c r="J162" s="259">
        <f>D162</f>
        <v>117</v>
      </c>
      <c r="K162" s="235"/>
      <c r="L162" s="206"/>
      <c r="M162" s="206"/>
      <c r="N162" s="235"/>
    </row>
    <row r="163" spans="1:14" ht="15.75" hidden="1" customHeight="1">
      <c r="A163" s="260"/>
      <c r="B163" s="261"/>
      <c r="C163" s="270"/>
      <c r="D163" s="263"/>
      <c r="E163" s="264"/>
      <c r="F163" s="265"/>
      <c r="G163" s="265"/>
      <c r="H163" s="265"/>
      <c r="I163" s="265"/>
      <c r="J163" s="265"/>
      <c r="K163" s="235"/>
      <c r="L163" s="235"/>
      <c r="M163" s="235"/>
      <c r="N163" s="235"/>
    </row>
    <row r="164" spans="1:14" ht="15.75" hidden="1" customHeight="1">
      <c r="A164" s="247" t="s">
        <v>240</v>
      </c>
      <c r="B164" s="248" t="s">
        <v>241</v>
      </c>
      <c r="C164" s="247" t="s">
        <v>164</v>
      </c>
      <c r="D164" s="267"/>
      <c r="E164" s="268"/>
      <c r="F164" s="252" t="s">
        <v>142</v>
      </c>
      <c r="G164" s="252"/>
      <c r="H164" s="252"/>
      <c r="I164" s="252"/>
      <c r="J164" s="253">
        <f>SUM(J165:J166)</f>
        <v>12</v>
      </c>
      <c r="K164" s="235"/>
      <c r="L164" s="206" t="s">
        <v>129</v>
      </c>
      <c r="M164" s="206">
        <v>7812</v>
      </c>
      <c r="N164" s="235"/>
    </row>
    <row r="165" spans="1:14" ht="15.75" hidden="1" customHeight="1">
      <c r="A165" s="254"/>
      <c r="B165" s="255" t="s">
        <v>143</v>
      </c>
      <c r="C165" s="269"/>
      <c r="D165" s="257">
        <v>4</v>
      </c>
      <c r="E165" s="258">
        <v>3</v>
      </c>
      <c r="F165" s="259">
        <f>0</f>
        <v>0</v>
      </c>
      <c r="G165" s="259"/>
      <c r="H165" s="259"/>
      <c r="I165" s="259"/>
      <c r="J165" s="259">
        <f>D165*E165</f>
        <v>12</v>
      </c>
      <c r="K165" s="235"/>
      <c r="L165" s="206"/>
      <c r="M165" s="206"/>
      <c r="N165" s="235"/>
    </row>
    <row r="166" spans="1:14" ht="15.75" hidden="1" customHeight="1">
      <c r="A166" s="260"/>
      <c r="B166" s="261"/>
      <c r="C166" s="270"/>
      <c r="D166" s="263"/>
      <c r="E166" s="264"/>
      <c r="F166" s="265"/>
      <c r="G166" s="265"/>
      <c r="H166" s="265"/>
      <c r="I166" s="265"/>
      <c r="J166" s="265"/>
      <c r="K166" s="235"/>
      <c r="L166" s="235"/>
      <c r="M166" s="235"/>
      <c r="N166" s="235"/>
    </row>
    <row r="167" spans="1:14" ht="15.75" hidden="1" customHeight="1">
      <c r="A167" s="247" t="s">
        <v>242</v>
      </c>
      <c r="B167" s="248" t="s">
        <v>243</v>
      </c>
      <c r="C167" s="247" t="s">
        <v>141</v>
      </c>
      <c r="D167" s="267"/>
      <c r="E167" s="268"/>
      <c r="F167" s="252" t="s">
        <v>142</v>
      </c>
      <c r="G167" s="252"/>
      <c r="H167" s="252"/>
      <c r="I167" s="252"/>
      <c r="J167" s="253">
        <f>SUM(J168:J169)</f>
        <v>1</v>
      </c>
      <c r="K167" s="235"/>
      <c r="L167" s="206" t="s">
        <v>129</v>
      </c>
      <c r="M167" s="206">
        <v>7528</v>
      </c>
      <c r="N167" s="235"/>
    </row>
    <row r="168" spans="1:14" ht="15.75" hidden="1" customHeight="1">
      <c r="A168" s="254"/>
      <c r="B168" s="255" t="s">
        <v>143</v>
      </c>
      <c r="C168" s="269"/>
      <c r="D168" s="257">
        <v>1</v>
      </c>
      <c r="E168" s="258"/>
      <c r="F168" s="259">
        <f>0</f>
        <v>0</v>
      </c>
      <c r="G168" s="259"/>
      <c r="H168" s="259"/>
      <c r="I168" s="259"/>
      <c r="J168" s="259">
        <f>D168</f>
        <v>1</v>
      </c>
      <c r="K168" s="235"/>
      <c r="L168" s="206"/>
      <c r="M168" s="206"/>
      <c r="N168" s="235"/>
    </row>
    <row r="169" spans="1:14" ht="15.75" hidden="1" customHeight="1">
      <c r="A169" s="260"/>
      <c r="B169" s="261"/>
      <c r="C169" s="270"/>
      <c r="D169" s="263"/>
      <c r="E169" s="264"/>
      <c r="F169" s="265"/>
      <c r="G169" s="265"/>
      <c r="H169" s="265"/>
      <c r="I169" s="265"/>
      <c r="J169" s="265"/>
      <c r="K169" s="235"/>
      <c r="L169" s="235"/>
      <c r="M169" s="235"/>
      <c r="N169" s="235"/>
    </row>
    <row r="170" spans="1:14" ht="15.75" hidden="1" customHeight="1">
      <c r="A170" s="247" t="s">
        <v>244</v>
      </c>
      <c r="B170" s="248" t="s">
        <v>245</v>
      </c>
      <c r="C170" s="247" t="s">
        <v>141</v>
      </c>
      <c r="D170" s="267"/>
      <c r="E170" s="268"/>
      <c r="F170" s="252" t="s">
        <v>142</v>
      </c>
      <c r="G170" s="252"/>
      <c r="H170" s="252"/>
      <c r="I170" s="252"/>
      <c r="J170" s="253">
        <f>SUM(J171:J172)</f>
        <v>2</v>
      </c>
      <c r="K170" s="235"/>
      <c r="L170" s="206" t="s">
        <v>129</v>
      </c>
      <c r="M170" s="206">
        <v>7528</v>
      </c>
      <c r="N170" s="235"/>
    </row>
    <row r="171" spans="1:14" ht="15.75" hidden="1" customHeight="1">
      <c r="A171" s="254"/>
      <c r="B171" s="255" t="s">
        <v>143</v>
      </c>
      <c r="C171" s="269"/>
      <c r="D171" s="257">
        <v>2</v>
      </c>
      <c r="E171" s="258"/>
      <c r="F171" s="259">
        <f>0</f>
        <v>0</v>
      </c>
      <c r="G171" s="259"/>
      <c r="H171" s="259"/>
      <c r="I171" s="259"/>
      <c r="J171" s="259">
        <f>D171</f>
        <v>2</v>
      </c>
      <c r="K171" s="235"/>
      <c r="L171" s="206"/>
      <c r="M171" s="206"/>
      <c r="N171" s="235"/>
    </row>
    <row r="172" spans="1:14" ht="15.75" hidden="1" customHeight="1">
      <c r="A172" s="260"/>
      <c r="B172" s="261"/>
      <c r="C172" s="270"/>
      <c r="D172" s="263"/>
      <c r="E172" s="264"/>
      <c r="F172" s="265"/>
      <c r="G172" s="265"/>
      <c r="H172" s="265"/>
      <c r="I172" s="265"/>
      <c r="J172" s="265"/>
      <c r="K172" s="235"/>
      <c r="L172" s="235"/>
      <c r="M172" s="235"/>
      <c r="N172" s="235"/>
    </row>
    <row r="173" spans="1:14" ht="15.75" hidden="1" customHeight="1">
      <c r="A173" s="247" t="s">
        <v>246</v>
      </c>
      <c r="B173" s="248" t="s">
        <v>247</v>
      </c>
      <c r="C173" s="247" t="s">
        <v>141</v>
      </c>
      <c r="D173" s="267"/>
      <c r="E173" s="268"/>
      <c r="F173" s="252"/>
      <c r="G173" s="252"/>
      <c r="H173" s="252"/>
      <c r="I173" s="252"/>
      <c r="J173" s="253">
        <f>SUM(J174:J175)</f>
        <v>7</v>
      </c>
      <c r="K173" s="235"/>
      <c r="L173" s="206" t="s">
        <v>116</v>
      </c>
      <c r="M173" s="206">
        <v>95787</v>
      </c>
      <c r="N173" s="235"/>
    </row>
    <row r="174" spans="1:14" ht="15.75" hidden="1" customHeight="1">
      <c r="A174" s="254"/>
      <c r="B174" s="255" t="s">
        <v>143</v>
      </c>
      <c r="C174" s="269"/>
      <c r="D174" s="257">
        <v>7</v>
      </c>
      <c r="E174" s="258"/>
      <c r="F174" s="259"/>
      <c r="G174" s="259"/>
      <c r="H174" s="259"/>
      <c r="I174" s="259"/>
      <c r="J174" s="259">
        <f>D174</f>
        <v>7</v>
      </c>
      <c r="K174" s="235"/>
      <c r="L174" s="206"/>
      <c r="M174" s="206"/>
      <c r="N174" s="235"/>
    </row>
    <row r="175" spans="1:14" ht="15.75" hidden="1" customHeight="1">
      <c r="A175" s="260"/>
      <c r="B175" s="261"/>
      <c r="C175" s="270"/>
      <c r="D175" s="263"/>
      <c r="E175" s="264"/>
      <c r="F175" s="265"/>
      <c r="G175" s="265"/>
      <c r="H175" s="265"/>
      <c r="I175" s="265"/>
      <c r="J175" s="265"/>
      <c r="K175" s="235"/>
      <c r="L175" s="235"/>
      <c r="M175" s="235"/>
      <c r="N175" s="235"/>
    </row>
    <row r="176" spans="1:14" ht="15.75" hidden="1" customHeight="1">
      <c r="A176" s="247" t="s">
        <v>248</v>
      </c>
      <c r="B176" s="248" t="s">
        <v>249</v>
      </c>
      <c r="C176" s="247" t="s">
        <v>141</v>
      </c>
      <c r="D176" s="267"/>
      <c r="E176" s="268"/>
      <c r="F176" s="252"/>
      <c r="G176" s="252"/>
      <c r="H176" s="252"/>
      <c r="I176" s="252"/>
      <c r="J176" s="253">
        <f>SUM(J177:J178)</f>
        <v>6</v>
      </c>
      <c r="K176" s="235"/>
      <c r="L176" s="206" t="s">
        <v>116</v>
      </c>
      <c r="M176" s="206">
        <v>95808</v>
      </c>
      <c r="N176" s="235"/>
    </row>
    <row r="177" spans="1:14" ht="15.75" hidden="1" customHeight="1">
      <c r="A177" s="254"/>
      <c r="B177" s="255" t="s">
        <v>143</v>
      </c>
      <c r="C177" s="269"/>
      <c r="D177" s="257">
        <v>6</v>
      </c>
      <c r="E177" s="258"/>
      <c r="F177" s="259"/>
      <c r="G177" s="259"/>
      <c r="H177" s="259"/>
      <c r="I177" s="259"/>
      <c r="J177" s="259">
        <f>D177</f>
        <v>6</v>
      </c>
      <c r="K177" s="235"/>
      <c r="L177" s="206"/>
      <c r="M177" s="206"/>
      <c r="N177" s="235"/>
    </row>
    <row r="178" spans="1:14" ht="15.75" hidden="1" customHeight="1">
      <c r="A178" s="260"/>
      <c r="B178" s="261"/>
      <c r="C178" s="270"/>
      <c r="D178" s="263"/>
      <c r="E178" s="264"/>
      <c r="F178" s="265"/>
      <c r="G178" s="265"/>
      <c r="H178" s="265"/>
      <c r="I178" s="265"/>
      <c r="J178" s="265"/>
      <c r="K178" s="235"/>
      <c r="L178" s="235"/>
      <c r="M178" s="235"/>
      <c r="N178" s="235"/>
    </row>
    <row r="179" spans="1:14" ht="15.75" hidden="1" customHeight="1">
      <c r="A179" s="247" t="s">
        <v>250</v>
      </c>
      <c r="B179" s="248" t="s">
        <v>251</v>
      </c>
      <c r="C179" s="247" t="s">
        <v>141</v>
      </c>
      <c r="D179" s="267"/>
      <c r="E179" s="268"/>
      <c r="F179" s="252"/>
      <c r="G179" s="252"/>
      <c r="H179" s="252"/>
      <c r="I179" s="252"/>
      <c r="J179" s="253">
        <f>SUM(J180:J181)</f>
        <v>34</v>
      </c>
      <c r="K179" s="235"/>
      <c r="L179" s="206" t="s">
        <v>116</v>
      </c>
      <c r="M179" s="206">
        <v>95777</v>
      </c>
      <c r="N179" s="235"/>
    </row>
    <row r="180" spans="1:14" ht="15.75" hidden="1" customHeight="1">
      <c r="A180" s="254"/>
      <c r="B180" s="255" t="s">
        <v>143</v>
      </c>
      <c r="C180" s="269"/>
      <c r="D180" s="257">
        <v>34</v>
      </c>
      <c r="E180" s="258"/>
      <c r="F180" s="259"/>
      <c r="G180" s="259"/>
      <c r="H180" s="259"/>
      <c r="I180" s="259"/>
      <c r="J180" s="259">
        <f>D180</f>
        <v>34</v>
      </c>
      <c r="K180" s="235"/>
      <c r="L180" s="206"/>
      <c r="M180" s="206"/>
      <c r="N180" s="235"/>
    </row>
    <row r="181" spans="1:14" ht="15.75" hidden="1" customHeight="1">
      <c r="A181" s="260"/>
      <c r="B181" s="261"/>
      <c r="C181" s="270"/>
      <c r="D181" s="263"/>
      <c r="E181" s="264"/>
      <c r="F181" s="265"/>
      <c r="G181" s="265"/>
      <c r="H181" s="265"/>
      <c r="I181" s="265"/>
      <c r="J181" s="265"/>
      <c r="K181" s="235"/>
      <c r="L181" s="235"/>
      <c r="M181" s="235"/>
      <c r="N181" s="235"/>
    </row>
    <row r="182" spans="1:14" ht="15.75" hidden="1" customHeight="1">
      <c r="A182" s="247" t="s">
        <v>252</v>
      </c>
      <c r="B182" s="248" t="s">
        <v>253</v>
      </c>
      <c r="C182" s="247" t="s">
        <v>141</v>
      </c>
      <c r="D182" s="267"/>
      <c r="E182" s="268"/>
      <c r="F182" s="252"/>
      <c r="G182" s="252"/>
      <c r="H182" s="252"/>
      <c r="I182" s="252"/>
      <c r="J182" s="253">
        <f>SUM(J183:J184)</f>
        <v>10</v>
      </c>
      <c r="K182" s="235"/>
      <c r="L182" s="206" t="s">
        <v>116</v>
      </c>
      <c r="M182" s="206">
        <v>95801</v>
      </c>
      <c r="N182" s="235"/>
    </row>
    <row r="183" spans="1:14" ht="15.75" hidden="1" customHeight="1">
      <c r="A183" s="254"/>
      <c r="B183" s="255" t="s">
        <v>143</v>
      </c>
      <c r="C183" s="269"/>
      <c r="D183" s="257">
        <v>10</v>
      </c>
      <c r="E183" s="258"/>
      <c r="F183" s="259"/>
      <c r="G183" s="259"/>
      <c r="H183" s="259"/>
      <c r="I183" s="259"/>
      <c r="J183" s="259">
        <f>D183</f>
        <v>10</v>
      </c>
      <c r="K183" s="235"/>
      <c r="L183" s="206"/>
      <c r="M183" s="206"/>
      <c r="N183" s="235"/>
    </row>
    <row r="184" spans="1:14" ht="15.75" hidden="1" customHeight="1">
      <c r="A184" s="260"/>
      <c r="B184" s="261"/>
      <c r="C184" s="270"/>
      <c r="D184" s="263"/>
      <c r="E184" s="264"/>
      <c r="F184" s="265"/>
      <c r="G184" s="265"/>
      <c r="H184" s="265"/>
      <c r="I184" s="265"/>
      <c r="J184" s="265"/>
      <c r="K184" s="235"/>
      <c r="L184" s="235"/>
      <c r="M184" s="235"/>
      <c r="N184" s="235"/>
    </row>
    <row r="185" spans="1:14" ht="15.75" hidden="1" customHeight="1">
      <c r="A185" s="247" t="s">
        <v>254</v>
      </c>
      <c r="B185" s="248" t="s">
        <v>255</v>
      </c>
      <c r="C185" s="247" t="s">
        <v>141</v>
      </c>
      <c r="D185" s="267"/>
      <c r="E185" s="268"/>
      <c r="F185" s="252"/>
      <c r="G185" s="252"/>
      <c r="H185" s="252"/>
      <c r="I185" s="252"/>
      <c r="J185" s="253">
        <f>SUM(J186:J187)</f>
        <v>40</v>
      </c>
      <c r="K185" s="235"/>
      <c r="L185" s="206" t="s">
        <v>129</v>
      </c>
      <c r="M185" s="206">
        <v>3624</v>
      </c>
      <c r="N185" s="235"/>
    </row>
    <row r="186" spans="1:14" ht="15.75" hidden="1" customHeight="1">
      <c r="A186" s="254"/>
      <c r="B186" s="255" t="s">
        <v>143</v>
      </c>
      <c r="C186" s="269"/>
      <c r="D186" s="257">
        <v>40</v>
      </c>
      <c r="E186" s="258"/>
      <c r="F186" s="259"/>
      <c r="G186" s="259"/>
      <c r="H186" s="259"/>
      <c r="I186" s="259"/>
      <c r="J186" s="259">
        <f>D186</f>
        <v>40</v>
      </c>
      <c r="K186" s="235"/>
      <c r="L186" s="206"/>
      <c r="M186" s="206"/>
      <c r="N186" s="235"/>
    </row>
    <row r="187" spans="1:14" ht="15.75" hidden="1" customHeight="1">
      <c r="A187" s="260"/>
      <c r="B187" s="261"/>
      <c r="C187" s="270"/>
      <c r="D187" s="263"/>
      <c r="E187" s="264"/>
      <c r="F187" s="265"/>
      <c r="G187" s="265"/>
      <c r="H187" s="265"/>
      <c r="I187" s="265"/>
      <c r="J187" s="265"/>
      <c r="K187" s="235"/>
      <c r="L187" s="235"/>
      <c r="M187" s="235"/>
      <c r="N187" s="235"/>
    </row>
    <row r="188" spans="1:14" ht="15.75" hidden="1" customHeight="1">
      <c r="A188" s="247" t="s">
        <v>256</v>
      </c>
      <c r="B188" s="248" t="s">
        <v>257</v>
      </c>
      <c r="C188" s="247" t="s">
        <v>141</v>
      </c>
      <c r="D188" s="267"/>
      <c r="E188" s="268"/>
      <c r="F188" s="252"/>
      <c r="G188" s="252"/>
      <c r="H188" s="252"/>
      <c r="I188" s="252"/>
      <c r="J188" s="253">
        <f>SUM(J189:J190)</f>
        <v>20</v>
      </c>
      <c r="K188" s="235"/>
      <c r="L188" s="206" t="s">
        <v>129</v>
      </c>
      <c r="M188" s="206">
        <v>13378</v>
      </c>
      <c r="N188" s="235"/>
    </row>
    <row r="189" spans="1:14" ht="15.75" hidden="1" customHeight="1">
      <c r="A189" s="254"/>
      <c r="B189" s="255" t="s">
        <v>143</v>
      </c>
      <c r="C189" s="269"/>
      <c r="D189" s="257">
        <v>20</v>
      </c>
      <c r="E189" s="258"/>
      <c r="F189" s="259"/>
      <c r="G189" s="259"/>
      <c r="H189" s="259"/>
      <c r="I189" s="259"/>
      <c r="J189" s="259">
        <f>D189</f>
        <v>20</v>
      </c>
      <c r="K189" s="235"/>
      <c r="L189" s="206"/>
      <c r="M189" s="206"/>
      <c r="N189" s="235"/>
    </row>
    <row r="190" spans="1:14" ht="15.75" hidden="1" customHeight="1">
      <c r="A190" s="260"/>
      <c r="B190" s="261"/>
      <c r="C190" s="270"/>
      <c r="D190" s="263"/>
      <c r="E190" s="264"/>
      <c r="F190" s="265"/>
      <c r="G190" s="265"/>
      <c r="H190" s="265"/>
      <c r="I190" s="265"/>
      <c r="J190" s="265"/>
      <c r="K190" s="235"/>
      <c r="L190" s="235"/>
      <c r="M190" s="235"/>
      <c r="N190" s="235"/>
    </row>
    <row r="191" spans="1:14" ht="15.75" hidden="1" customHeight="1">
      <c r="A191" s="247" t="s">
        <v>258</v>
      </c>
      <c r="B191" s="248" t="s">
        <v>259</v>
      </c>
      <c r="C191" s="247" t="s">
        <v>141</v>
      </c>
      <c r="D191" s="267" t="s">
        <v>173</v>
      </c>
      <c r="E191" s="268"/>
      <c r="F191" s="252" t="s">
        <v>260</v>
      </c>
      <c r="G191" s="252"/>
      <c r="H191" s="252"/>
      <c r="I191" s="252"/>
      <c r="J191" s="253">
        <f>SUM(J192:J193)</f>
        <v>0</v>
      </c>
      <c r="K191" s="235"/>
      <c r="L191" s="206" t="s">
        <v>123</v>
      </c>
      <c r="M191" s="206" t="s">
        <v>261</v>
      </c>
      <c r="N191" s="235"/>
    </row>
    <row r="192" spans="1:14" ht="15.75" hidden="1" customHeight="1">
      <c r="A192" s="254"/>
      <c r="B192" s="255" t="s">
        <v>143</v>
      </c>
      <c r="C192" s="269"/>
      <c r="D192" s="257">
        <v>1</v>
      </c>
      <c r="E192" s="258"/>
      <c r="F192" s="259">
        <v>0</v>
      </c>
      <c r="G192" s="259"/>
      <c r="H192" s="259"/>
      <c r="I192" s="259"/>
      <c r="J192" s="259">
        <f>F192</f>
        <v>0</v>
      </c>
      <c r="K192" s="235"/>
      <c r="L192" s="206"/>
      <c r="M192" s="206"/>
      <c r="N192" s="235"/>
    </row>
    <row r="193" spans="1:14" ht="15.75" hidden="1" customHeight="1">
      <c r="A193" s="260"/>
      <c r="B193" s="261"/>
      <c r="C193" s="270"/>
      <c r="D193" s="263"/>
      <c r="E193" s="264"/>
      <c r="F193" s="265"/>
      <c r="G193" s="265"/>
      <c r="H193" s="265"/>
      <c r="I193" s="265"/>
      <c r="J193" s="265"/>
      <c r="K193" s="235"/>
      <c r="L193" s="235"/>
      <c r="M193" s="235"/>
      <c r="N193" s="235"/>
    </row>
    <row r="194" spans="1:14" ht="15.75" hidden="1" customHeight="1">
      <c r="A194" s="242" t="s">
        <v>262</v>
      </c>
      <c r="B194" s="105" t="s">
        <v>263</v>
      </c>
      <c r="C194" s="243"/>
      <c r="D194" s="244"/>
      <c r="E194" s="245"/>
      <c r="F194" s="245"/>
      <c r="G194" s="245"/>
      <c r="H194" s="245"/>
      <c r="I194" s="245"/>
      <c r="J194" s="246"/>
      <c r="K194" s="235"/>
      <c r="L194" s="235"/>
      <c r="M194" s="235"/>
      <c r="N194" s="235"/>
    </row>
    <row r="195" spans="1:14" ht="15.75" hidden="1" customHeight="1">
      <c r="A195" s="247" t="s">
        <v>264</v>
      </c>
      <c r="B195" s="248" t="s">
        <v>265</v>
      </c>
      <c r="C195" s="247" t="s">
        <v>141</v>
      </c>
      <c r="D195" s="267"/>
      <c r="E195" s="268"/>
      <c r="F195" s="252"/>
      <c r="G195" s="252"/>
      <c r="H195" s="252"/>
      <c r="I195" s="252"/>
      <c r="J195" s="253">
        <f>SUM(J196:J197)</f>
        <v>10</v>
      </c>
      <c r="K195" s="235"/>
      <c r="L195" s="206" t="s">
        <v>123</v>
      </c>
      <c r="M195" s="206" t="s">
        <v>266</v>
      </c>
      <c r="N195" s="235"/>
    </row>
    <row r="196" spans="1:14" ht="15.75" hidden="1" customHeight="1">
      <c r="A196" s="254"/>
      <c r="B196" s="255"/>
      <c r="C196" s="269"/>
      <c r="D196" s="257">
        <v>10</v>
      </c>
      <c r="E196" s="292"/>
      <c r="F196" s="259"/>
      <c r="G196" s="259"/>
      <c r="H196" s="259"/>
      <c r="I196" s="259"/>
      <c r="J196" s="259">
        <f>D196</f>
        <v>10</v>
      </c>
      <c r="K196" s="235"/>
      <c r="L196" s="206"/>
      <c r="M196" s="206"/>
      <c r="N196" s="235"/>
    </row>
    <row r="197" spans="1:14" ht="15.75" hidden="1" customHeight="1">
      <c r="A197" s="260"/>
      <c r="B197" s="261"/>
      <c r="C197" s="270"/>
      <c r="D197" s="263"/>
      <c r="E197" s="264"/>
      <c r="F197" s="265"/>
      <c r="G197" s="265"/>
      <c r="H197" s="265"/>
      <c r="I197" s="265"/>
      <c r="J197" s="265"/>
      <c r="K197" s="235"/>
      <c r="L197" s="235"/>
      <c r="M197" s="235"/>
      <c r="N197" s="235"/>
    </row>
    <row r="198" spans="1:14" ht="15.75" hidden="1" customHeight="1">
      <c r="A198" s="247" t="s">
        <v>267</v>
      </c>
      <c r="B198" s="248" t="s">
        <v>268</v>
      </c>
      <c r="C198" s="247" t="s">
        <v>141</v>
      </c>
      <c r="D198" s="267"/>
      <c r="E198" s="268"/>
      <c r="F198" s="252"/>
      <c r="G198" s="252"/>
      <c r="H198" s="252"/>
      <c r="I198" s="252"/>
      <c r="J198" s="253">
        <f>SUM(J199:J200)</f>
        <v>4</v>
      </c>
      <c r="K198" s="235"/>
      <c r="L198" s="206" t="s">
        <v>123</v>
      </c>
      <c r="M198" s="206" t="s">
        <v>269</v>
      </c>
      <c r="N198" s="235"/>
    </row>
    <row r="199" spans="1:14" ht="15.75" hidden="1" customHeight="1">
      <c r="A199" s="254"/>
      <c r="B199" s="255"/>
      <c r="C199" s="269"/>
      <c r="D199" s="257">
        <v>4</v>
      </c>
      <c r="E199" s="292"/>
      <c r="F199" s="259"/>
      <c r="G199" s="259"/>
      <c r="H199" s="259"/>
      <c r="I199" s="259"/>
      <c r="J199" s="259">
        <f>D199</f>
        <v>4</v>
      </c>
      <c r="K199" s="235"/>
      <c r="L199" s="206"/>
      <c r="M199" s="206"/>
      <c r="N199" s="235"/>
    </row>
    <row r="200" spans="1:14" ht="15.75" hidden="1" customHeight="1">
      <c r="A200" s="260"/>
      <c r="B200" s="261"/>
      <c r="C200" s="270"/>
      <c r="D200" s="263"/>
      <c r="E200" s="264"/>
      <c r="F200" s="265"/>
      <c r="G200" s="265"/>
      <c r="H200" s="265"/>
      <c r="I200" s="265"/>
      <c r="J200" s="265"/>
      <c r="K200" s="235"/>
      <c r="L200" s="235"/>
      <c r="M200" s="235"/>
      <c r="N200" s="235"/>
    </row>
    <row r="201" spans="1:14" ht="15.75" hidden="1" customHeight="1">
      <c r="A201" s="247" t="s">
        <v>270</v>
      </c>
      <c r="B201" s="248" t="s">
        <v>271</v>
      </c>
      <c r="C201" s="247" t="s">
        <v>141</v>
      </c>
      <c r="D201" s="267"/>
      <c r="E201" s="268"/>
      <c r="F201" s="252"/>
      <c r="G201" s="252"/>
      <c r="H201" s="252"/>
      <c r="I201" s="252"/>
      <c r="J201" s="253">
        <f>SUM(J202:J203)</f>
        <v>10</v>
      </c>
      <c r="K201" s="235"/>
      <c r="L201" s="206" t="s">
        <v>123</v>
      </c>
      <c r="M201" s="206" t="s">
        <v>272</v>
      </c>
      <c r="N201" s="235"/>
    </row>
    <row r="202" spans="1:14" ht="15.75" hidden="1" customHeight="1">
      <c r="A202" s="254"/>
      <c r="B202" s="255"/>
      <c r="C202" s="269"/>
      <c r="D202" s="257">
        <v>10</v>
      </c>
      <c r="E202" s="292"/>
      <c r="F202" s="259"/>
      <c r="G202" s="259"/>
      <c r="H202" s="259"/>
      <c r="I202" s="259"/>
      <c r="J202" s="259">
        <f>D202</f>
        <v>10</v>
      </c>
      <c r="K202" s="235"/>
      <c r="L202" s="206"/>
      <c r="M202" s="206"/>
      <c r="N202" s="235"/>
    </row>
    <row r="203" spans="1:14" ht="15.75" hidden="1" customHeight="1">
      <c r="A203" s="260"/>
      <c r="B203" s="261"/>
      <c r="C203" s="270"/>
      <c r="D203" s="263"/>
      <c r="E203" s="264"/>
      <c r="F203" s="265"/>
      <c r="G203" s="265"/>
      <c r="H203" s="265"/>
      <c r="I203" s="265"/>
      <c r="J203" s="265"/>
      <c r="K203" s="235"/>
      <c r="L203" s="235"/>
      <c r="M203" s="235"/>
      <c r="N203" s="235"/>
    </row>
    <row r="204" spans="1:14" ht="15.75" hidden="1" customHeight="1">
      <c r="A204" s="247" t="s">
        <v>273</v>
      </c>
      <c r="B204" s="248" t="s">
        <v>274</v>
      </c>
      <c r="C204" s="247" t="s">
        <v>141</v>
      </c>
      <c r="D204" s="267"/>
      <c r="E204" s="268"/>
      <c r="F204" s="252"/>
      <c r="G204" s="252"/>
      <c r="H204" s="252"/>
      <c r="I204" s="252"/>
      <c r="J204" s="253">
        <f>SUM(J205:J206)</f>
        <v>2</v>
      </c>
      <c r="K204" s="235"/>
      <c r="L204" s="206" t="s">
        <v>123</v>
      </c>
      <c r="M204" s="206" t="s">
        <v>275</v>
      </c>
      <c r="N204" s="235"/>
    </row>
    <row r="205" spans="1:14" ht="15.75" hidden="1" customHeight="1">
      <c r="A205" s="254"/>
      <c r="B205" s="255"/>
      <c r="C205" s="269"/>
      <c r="D205" s="257">
        <v>2</v>
      </c>
      <c r="E205" s="258"/>
      <c r="F205" s="259"/>
      <c r="G205" s="259"/>
      <c r="H205" s="259"/>
      <c r="I205" s="259"/>
      <c r="J205" s="259">
        <f>D205</f>
        <v>2</v>
      </c>
      <c r="K205" s="235"/>
      <c r="L205" s="206"/>
      <c r="M205" s="206"/>
      <c r="N205" s="235"/>
    </row>
    <row r="206" spans="1:14" ht="15.75" hidden="1" customHeight="1">
      <c r="A206" s="260"/>
      <c r="B206" s="261"/>
      <c r="C206" s="270"/>
      <c r="D206" s="263"/>
      <c r="E206" s="264"/>
      <c r="F206" s="265"/>
      <c r="G206" s="265"/>
      <c r="H206" s="265"/>
      <c r="I206" s="265"/>
      <c r="J206" s="265"/>
      <c r="K206" s="235"/>
      <c r="L206" s="235"/>
      <c r="M206" s="235"/>
      <c r="N206" s="235"/>
    </row>
    <row r="207" spans="1:14" ht="15.75" hidden="1" customHeight="1">
      <c r="A207" s="247" t="s">
        <v>276</v>
      </c>
      <c r="B207" s="248" t="s">
        <v>277</v>
      </c>
      <c r="C207" s="247" t="s">
        <v>141</v>
      </c>
      <c r="D207" s="267"/>
      <c r="E207" s="268"/>
      <c r="F207" s="252"/>
      <c r="G207" s="252"/>
      <c r="H207" s="252"/>
      <c r="I207" s="252"/>
      <c r="J207" s="253">
        <f>SUM(J208:J209)</f>
        <v>7</v>
      </c>
      <c r="K207" s="235"/>
      <c r="L207" s="206" t="s">
        <v>123</v>
      </c>
      <c r="M207" s="206" t="s">
        <v>278</v>
      </c>
      <c r="N207" s="235"/>
    </row>
    <row r="208" spans="1:14" ht="15.75" hidden="1" customHeight="1">
      <c r="A208" s="254"/>
      <c r="B208" s="255"/>
      <c r="C208" s="269"/>
      <c r="D208" s="257">
        <v>7</v>
      </c>
      <c r="E208" s="258"/>
      <c r="F208" s="259"/>
      <c r="G208" s="259"/>
      <c r="H208" s="259"/>
      <c r="I208" s="259"/>
      <c r="J208" s="259">
        <f>D208</f>
        <v>7</v>
      </c>
      <c r="K208" s="235"/>
      <c r="L208" s="206"/>
      <c r="M208" s="206"/>
      <c r="N208" s="235"/>
    </row>
    <row r="209" spans="1:14" ht="15.75" hidden="1" customHeight="1">
      <c r="A209" s="260"/>
      <c r="B209" s="261"/>
      <c r="C209" s="270"/>
      <c r="D209" s="263"/>
      <c r="E209" s="264"/>
      <c r="F209" s="265"/>
      <c r="G209" s="265"/>
      <c r="H209" s="265"/>
      <c r="I209" s="265"/>
      <c r="J209" s="265"/>
      <c r="K209" s="235"/>
      <c r="L209" s="235"/>
      <c r="M209" s="235"/>
      <c r="N209" s="235"/>
    </row>
    <row r="210" spans="1:14" ht="15.75" hidden="1" customHeight="1">
      <c r="A210" s="247" t="s">
        <v>279</v>
      </c>
      <c r="B210" s="248" t="s">
        <v>280</v>
      </c>
      <c r="C210" s="247" t="s">
        <v>141</v>
      </c>
      <c r="D210" s="267"/>
      <c r="E210" s="268"/>
      <c r="F210" s="252"/>
      <c r="G210" s="252"/>
      <c r="H210" s="252"/>
      <c r="I210" s="252"/>
      <c r="J210" s="253">
        <f>SUM(J211:J212)</f>
        <v>3</v>
      </c>
      <c r="K210" s="235"/>
      <c r="L210" s="206" t="s">
        <v>123</v>
      </c>
      <c r="M210" s="206" t="s">
        <v>281</v>
      </c>
      <c r="N210" s="235"/>
    </row>
    <row r="211" spans="1:14" ht="15.75" hidden="1" customHeight="1">
      <c r="A211" s="254"/>
      <c r="B211" s="255"/>
      <c r="C211" s="269"/>
      <c r="D211" s="257">
        <v>3</v>
      </c>
      <c r="E211" s="258"/>
      <c r="F211" s="259"/>
      <c r="G211" s="259"/>
      <c r="H211" s="259"/>
      <c r="I211" s="259"/>
      <c r="J211" s="259">
        <f>D211</f>
        <v>3</v>
      </c>
      <c r="K211" s="235"/>
      <c r="L211" s="206"/>
      <c r="M211" s="206"/>
      <c r="N211" s="235"/>
    </row>
    <row r="212" spans="1:14" ht="15.75" hidden="1" customHeight="1">
      <c r="A212" s="260"/>
      <c r="B212" s="261"/>
      <c r="C212" s="270"/>
      <c r="D212" s="263"/>
      <c r="E212" s="264"/>
      <c r="F212" s="265"/>
      <c r="G212" s="265"/>
      <c r="H212" s="265"/>
      <c r="I212" s="265"/>
      <c r="J212" s="265"/>
      <c r="K212" s="235"/>
      <c r="L212" s="235"/>
      <c r="M212" s="235"/>
      <c r="N212" s="235"/>
    </row>
    <row r="213" spans="1:14" ht="15.75" hidden="1" customHeight="1">
      <c r="A213" s="247" t="s">
        <v>282</v>
      </c>
      <c r="B213" s="248" t="s">
        <v>283</v>
      </c>
      <c r="C213" s="247" t="s">
        <v>141</v>
      </c>
      <c r="D213" s="267"/>
      <c r="E213" s="268"/>
      <c r="F213" s="252"/>
      <c r="G213" s="252"/>
      <c r="H213" s="252"/>
      <c r="I213" s="252"/>
      <c r="J213" s="253">
        <f>SUM(J214:J215)</f>
        <v>12</v>
      </c>
      <c r="K213" s="235"/>
      <c r="L213" s="206" t="s">
        <v>123</v>
      </c>
      <c r="M213" s="206" t="s">
        <v>284</v>
      </c>
      <c r="N213" s="235"/>
    </row>
    <row r="214" spans="1:14" ht="15.75" hidden="1" customHeight="1">
      <c r="A214" s="254"/>
      <c r="B214" s="255"/>
      <c r="C214" s="269"/>
      <c r="D214" s="257">
        <v>12</v>
      </c>
      <c r="E214" s="258"/>
      <c r="F214" s="259"/>
      <c r="G214" s="259"/>
      <c r="H214" s="259"/>
      <c r="I214" s="259"/>
      <c r="J214" s="259">
        <f>D214</f>
        <v>12</v>
      </c>
      <c r="K214" s="235"/>
      <c r="L214" s="206"/>
      <c r="M214" s="206"/>
      <c r="N214" s="235"/>
    </row>
    <row r="215" spans="1:14" ht="15.75" hidden="1" customHeight="1">
      <c r="A215" s="260"/>
      <c r="B215" s="261"/>
      <c r="C215" s="270"/>
      <c r="D215" s="263"/>
      <c r="E215" s="264"/>
      <c r="F215" s="265"/>
      <c r="G215" s="265"/>
      <c r="H215" s="265"/>
      <c r="I215" s="265"/>
      <c r="J215" s="265"/>
      <c r="K215" s="235"/>
      <c r="L215" s="235"/>
      <c r="M215" s="235"/>
      <c r="N215" s="235"/>
    </row>
    <row r="216" spans="1:14" ht="15.75" hidden="1" customHeight="1">
      <c r="A216" s="247" t="s">
        <v>285</v>
      </c>
      <c r="B216" s="248" t="s">
        <v>286</v>
      </c>
      <c r="C216" s="247" t="s">
        <v>141</v>
      </c>
      <c r="D216" s="267" t="s">
        <v>173</v>
      </c>
      <c r="E216" s="268"/>
      <c r="F216" s="252" t="s">
        <v>287</v>
      </c>
      <c r="G216" s="252"/>
      <c r="H216" s="252"/>
      <c r="I216" s="252"/>
      <c r="J216" s="253">
        <f>SUM(J217:J218)</f>
        <v>0</v>
      </c>
      <c r="K216" s="235"/>
      <c r="L216" s="206" t="s">
        <v>123</v>
      </c>
      <c r="M216" s="206" t="s">
        <v>288</v>
      </c>
      <c r="N216" s="235"/>
    </row>
    <row r="217" spans="1:14" ht="15.75" hidden="1" customHeight="1">
      <c r="A217" s="254"/>
      <c r="B217" s="255"/>
      <c r="C217" s="269"/>
      <c r="D217" s="257">
        <v>182</v>
      </c>
      <c r="E217" s="258"/>
      <c r="F217" s="259">
        <v>0</v>
      </c>
      <c r="G217" s="259"/>
      <c r="H217" s="259"/>
      <c r="I217" s="259"/>
      <c r="J217" s="259">
        <f>F217</f>
        <v>0</v>
      </c>
      <c r="K217" s="235"/>
      <c r="L217" s="206"/>
      <c r="M217" s="206"/>
      <c r="N217" s="235"/>
    </row>
    <row r="218" spans="1:14" ht="15.75" hidden="1" customHeight="1">
      <c r="A218" s="260"/>
      <c r="B218" s="261"/>
      <c r="C218" s="270"/>
      <c r="D218" s="263"/>
      <c r="E218" s="264"/>
      <c r="F218" s="265"/>
      <c r="G218" s="265"/>
      <c r="H218" s="265"/>
      <c r="I218" s="265"/>
      <c r="J218" s="265"/>
      <c r="K218" s="235"/>
      <c r="L218" s="235"/>
      <c r="M218" s="235"/>
      <c r="N218" s="235"/>
    </row>
    <row r="219" spans="1:14" ht="15.75" hidden="1" customHeight="1">
      <c r="A219" s="247" t="s">
        <v>289</v>
      </c>
      <c r="B219" s="248" t="s">
        <v>290</v>
      </c>
      <c r="C219" s="247" t="s">
        <v>141</v>
      </c>
      <c r="D219" s="267"/>
      <c r="E219" s="268"/>
      <c r="F219" s="252"/>
      <c r="G219" s="252"/>
      <c r="H219" s="252"/>
      <c r="I219" s="252"/>
      <c r="J219" s="253">
        <f>SUM(J220:J221)</f>
        <v>2</v>
      </c>
      <c r="K219" s="235"/>
      <c r="L219" s="206" t="s">
        <v>123</v>
      </c>
      <c r="M219" s="206" t="s">
        <v>291</v>
      </c>
      <c r="N219" s="235"/>
    </row>
    <row r="220" spans="1:14" ht="15.75" hidden="1" customHeight="1">
      <c r="A220" s="254"/>
      <c r="B220" s="255"/>
      <c r="C220" s="269"/>
      <c r="D220" s="257">
        <v>2</v>
      </c>
      <c r="E220" s="258"/>
      <c r="F220" s="259"/>
      <c r="G220" s="259"/>
      <c r="H220" s="259"/>
      <c r="I220" s="259"/>
      <c r="J220" s="259">
        <f>D220</f>
        <v>2</v>
      </c>
      <c r="K220" s="235"/>
      <c r="L220" s="206"/>
      <c r="M220" s="206"/>
      <c r="N220" s="235"/>
    </row>
    <row r="221" spans="1:14" ht="15.75" hidden="1" customHeight="1">
      <c r="A221" s="260"/>
      <c r="B221" s="261"/>
      <c r="C221" s="270"/>
      <c r="D221" s="263"/>
      <c r="E221" s="264"/>
      <c r="F221" s="265"/>
      <c r="G221" s="265"/>
      <c r="H221" s="265"/>
      <c r="I221" s="265"/>
      <c r="J221" s="265"/>
      <c r="K221" s="235"/>
      <c r="L221" s="235"/>
      <c r="M221" s="235"/>
      <c r="N221" s="235"/>
    </row>
    <row r="222" spans="1:14" ht="15.75" hidden="1" customHeight="1">
      <c r="A222" s="247" t="s">
        <v>292</v>
      </c>
      <c r="B222" s="248" t="s">
        <v>293</v>
      </c>
      <c r="C222" s="247" t="s">
        <v>141</v>
      </c>
      <c r="D222" s="267"/>
      <c r="E222" s="268"/>
      <c r="F222" s="252"/>
      <c r="G222" s="252"/>
      <c r="H222" s="252"/>
      <c r="I222" s="252"/>
      <c r="J222" s="253">
        <f>SUM(J223:J224)</f>
        <v>24</v>
      </c>
      <c r="K222" s="235"/>
      <c r="L222" s="206" t="s">
        <v>123</v>
      </c>
      <c r="M222" s="206" t="s">
        <v>294</v>
      </c>
      <c r="N222" s="235"/>
    </row>
    <row r="223" spans="1:14" ht="15.75" hidden="1" customHeight="1">
      <c r="A223" s="254"/>
      <c r="B223" s="255"/>
      <c r="C223" s="269"/>
      <c r="D223" s="257">
        <v>24</v>
      </c>
      <c r="E223" s="258"/>
      <c r="F223" s="259"/>
      <c r="G223" s="259"/>
      <c r="H223" s="259"/>
      <c r="I223" s="259"/>
      <c r="J223" s="259">
        <f>D223</f>
        <v>24</v>
      </c>
      <c r="K223" s="235"/>
      <c r="L223" s="206"/>
      <c r="M223" s="206"/>
      <c r="N223" s="235"/>
    </row>
    <row r="224" spans="1:14" ht="15.75" hidden="1" customHeight="1">
      <c r="A224" s="260"/>
      <c r="B224" s="261"/>
      <c r="C224" s="270"/>
      <c r="D224" s="263"/>
      <c r="E224" s="264"/>
      <c r="F224" s="265"/>
      <c r="G224" s="265"/>
      <c r="H224" s="265"/>
      <c r="I224" s="265"/>
      <c r="J224" s="265"/>
      <c r="K224" s="235"/>
      <c r="L224" s="235"/>
      <c r="M224" s="235"/>
      <c r="N224" s="235"/>
    </row>
    <row r="225" spans="1:14" ht="15.75" hidden="1" customHeight="1">
      <c r="A225" s="247" t="s">
        <v>295</v>
      </c>
      <c r="B225" s="248" t="s">
        <v>296</v>
      </c>
      <c r="C225" s="247" t="s">
        <v>141</v>
      </c>
      <c r="D225" s="267"/>
      <c r="E225" s="268"/>
      <c r="F225" s="252"/>
      <c r="G225" s="252"/>
      <c r="H225" s="252"/>
      <c r="I225" s="252"/>
      <c r="J225" s="253">
        <f>SUM(J226:J227)</f>
        <v>11</v>
      </c>
      <c r="K225" s="235"/>
      <c r="L225" s="206" t="s">
        <v>123</v>
      </c>
      <c r="M225" s="206" t="s">
        <v>297</v>
      </c>
      <c r="N225" s="235"/>
    </row>
    <row r="226" spans="1:14" ht="15.75" hidden="1" customHeight="1">
      <c r="A226" s="254"/>
      <c r="B226" s="255"/>
      <c r="C226" s="269"/>
      <c r="D226" s="257">
        <v>11</v>
      </c>
      <c r="E226" s="258"/>
      <c r="F226" s="259"/>
      <c r="G226" s="259"/>
      <c r="H226" s="259"/>
      <c r="I226" s="259"/>
      <c r="J226" s="259">
        <f>D226</f>
        <v>11</v>
      </c>
      <c r="K226" s="235"/>
      <c r="L226" s="206"/>
      <c r="M226" s="206"/>
      <c r="N226" s="235"/>
    </row>
    <row r="227" spans="1:14" ht="15.75" hidden="1" customHeight="1">
      <c r="A227" s="260"/>
      <c r="B227" s="261"/>
      <c r="C227" s="270"/>
      <c r="D227" s="263"/>
      <c r="E227" s="264"/>
      <c r="F227" s="265"/>
      <c r="G227" s="265"/>
      <c r="H227" s="265"/>
      <c r="I227" s="265"/>
      <c r="J227" s="265"/>
      <c r="K227" s="235"/>
      <c r="L227" s="235"/>
      <c r="M227" s="235"/>
      <c r="N227" s="235"/>
    </row>
    <row r="228" spans="1:14" ht="15.75" hidden="1" customHeight="1">
      <c r="A228" s="247" t="s">
        <v>298</v>
      </c>
      <c r="B228" s="248" t="s">
        <v>299</v>
      </c>
      <c r="C228" s="247" t="s">
        <v>141</v>
      </c>
      <c r="D228" s="267"/>
      <c r="E228" s="268"/>
      <c r="F228" s="252"/>
      <c r="G228" s="252"/>
      <c r="H228" s="252"/>
      <c r="I228" s="252"/>
      <c r="J228" s="253">
        <f>SUM(J229:J230)</f>
        <v>13</v>
      </c>
      <c r="K228" s="235"/>
      <c r="L228" s="206" t="s">
        <v>123</v>
      </c>
      <c r="M228" s="206" t="s">
        <v>300</v>
      </c>
      <c r="N228" s="235"/>
    </row>
    <row r="229" spans="1:14" ht="15.75" hidden="1" customHeight="1">
      <c r="A229" s="254"/>
      <c r="B229" s="255" t="s">
        <v>301</v>
      </c>
      <c r="C229" s="269"/>
      <c r="D229" s="257">
        <v>13</v>
      </c>
      <c r="E229" s="258"/>
      <c r="F229" s="259"/>
      <c r="G229" s="259"/>
      <c r="H229" s="259"/>
      <c r="I229" s="259"/>
      <c r="J229" s="259">
        <f>D229</f>
        <v>13</v>
      </c>
      <c r="K229" s="235"/>
      <c r="L229" s="206"/>
      <c r="M229" s="206"/>
      <c r="N229" s="235"/>
    </row>
    <row r="230" spans="1:14" ht="15.75" hidden="1" customHeight="1">
      <c r="A230" s="260"/>
      <c r="B230" s="261"/>
      <c r="C230" s="270"/>
      <c r="D230" s="263"/>
      <c r="E230" s="264"/>
      <c r="F230" s="265"/>
      <c r="G230" s="265"/>
      <c r="H230" s="265"/>
      <c r="I230" s="265"/>
      <c r="J230" s="265"/>
      <c r="K230" s="235"/>
      <c r="L230" s="235"/>
      <c r="M230" s="235"/>
      <c r="N230" s="235"/>
    </row>
    <row r="231" spans="1:14" ht="15.75" hidden="1" customHeight="1">
      <c r="A231" s="242" t="s">
        <v>302</v>
      </c>
      <c r="B231" s="105" t="s">
        <v>303</v>
      </c>
      <c r="C231" s="243"/>
      <c r="D231" s="244"/>
      <c r="E231" s="245"/>
      <c r="F231" s="245"/>
      <c r="G231" s="245"/>
      <c r="H231" s="245"/>
      <c r="I231" s="245"/>
      <c r="J231" s="246"/>
      <c r="K231" s="235"/>
      <c r="L231" s="235"/>
      <c r="M231" s="235"/>
      <c r="N231" s="235"/>
    </row>
    <row r="232" spans="1:14" ht="15.75" hidden="1" customHeight="1">
      <c r="A232" s="247" t="s">
        <v>304</v>
      </c>
      <c r="B232" s="248" t="s">
        <v>305</v>
      </c>
      <c r="C232" s="247" t="s">
        <v>164</v>
      </c>
      <c r="D232" s="267"/>
      <c r="E232" s="268"/>
      <c r="F232" s="252"/>
      <c r="G232" s="252"/>
      <c r="H232" s="252"/>
      <c r="I232" s="252"/>
      <c r="J232" s="253">
        <f>SUM(J233:J234)</f>
        <v>90</v>
      </c>
      <c r="K232" s="235"/>
      <c r="L232" s="206" t="s">
        <v>129</v>
      </c>
      <c r="M232" s="206">
        <v>764</v>
      </c>
      <c r="N232" s="235"/>
    </row>
    <row r="233" spans="1:14" ht="15.75" hidden="1" customHeight="1">
      <c r="A233" s="254"/>
      <c r="B233" s="255" t="s">
        <v>306</v>
      </c>
      <c r="C233" s="269"/>
      <c r="D233" s="257">
        <v>30</v>
      </c>
      <c r="E233" s="258">
        <v>3</v>
      </c>
      <c r="F233" s="259"/>
      <c r="G233" s="259"/>
      <c r="H233" s="259"/>
      <c r="I233" s="259"/>
      <c r="J233" s="259">
        <f>D233*E233</f>
        <v>90</v>
      </c>
      <c r="K233" s="235"/>
      <c r="L233" s="206"/>
      <c r="M233" s="206"/>
      <c r="N233" s="235"/>
    </row>
    <row r="234" spans="1:14" ht="15.75" hidden="1" customHeight="1">
      <c r="A234" s="260"/>
      <c r="B234" s="261"/>
      <c r="C234" s="270"/>
      <c r="D234" s="263"/>
      <c r="E234" s="264"/>
      <c r="F234" s="265"/>
      <c r="G234" s="265"/>
      <c r="H234" s="265"/>
      <c r="I234" s="265"/>
      <c r="J234" s="265"/>
      <c r="K234" s="235"/>
      <c r="L234" s="235"/>
      <c r="M234" s="235"/>
      <c r="N234" s="235"/>
    </row>
    <row r="235" spans="1:14" ht="15.75" hidden="1" customHeight="1">
      <c r="A235" s="247" t="s">
        <v>307</v>
      </c>
      <c r="B235" s="248" t="s">
        <v>308</v>
      </c>
      <c r="C235" s="247" t="s">
        <v>141</v>
      </c>
      <c r="D235" s="267"/>
      <c r="E235" s="268"/>
      <c r="F235" s="252"/>
      <c r="G235" s="252"/>
      <c r="H235" s="252"/>
      <c r="I235" s="252"/>
      <c r="J235" s="253">
        <f>SUM(J236:J237)</f>
        <v>1</v>
      </c>
      <c r="K235" s="235"/>
      <c r="L235" s="206" t="s">
        <v>129</v>
      </c>
      <c r="M235" s="206">
        <v>9075</v>
      </c>
      <c r="N235" s="235"/>
    </row>
    <row r="236" spans="1:14" ht="15.75" hidden="1" customHeight="1">
      <c r="A236" s="254"/>
      <c r="B236" s="255" t="s">
        <v>306</v>
      </c>
      <c r="C236" s="269"/>
      <c r="D236" s="257">
        <v>1</v>
      </c>
      <c r="E236" s="258"/>
      <c r="F236" s="259"/>
      <c r="G236" s="259"/>
      <c r="H236" s="259"/>
      <c r="I236" s="259"/>
      <c r="J236" s="259">
        <f>D236</f>
        <v>1</v>
      </c>
      <c r="K236" s="235"/>
      <c r="L236" s="206"/>
      <c r="M236" s="206"/>
      <c r="N236" s="235"/>
    </row>
    <row r="237" spans="1:14" ht="15.75" hidden="1" customHeight="1">
      <c r="A237" s="260"/>
      <c r="B237" s="261"/>
      <c r="C237" s="270"/>
      <c r="D237" s="263"/>
      <c r="E237" s="264"/>
      <c r="F237" s="265"/>
      <c r="G237" s="265"/>
      <c r="H237" s="265"/>
      <c r="I237" s="265"/>
      <c r="J237" s="265"/>
      <c r="K237" s="235"/>
      <c r="L237" s="235"/>
      <c r="M237" s="235"/>
      <c r="N237" s="235"/>
    </row>
    <row r="238" spans="1:14" ht="15.75" hidden="1" customHeight="1">
      <c r="A238" s="247" t="s">
        <v>309</v>
      </c>
      <c r="B238" s="248" t="s">
        <v>310</v>
      </c>
      <c r="C238" s="247" t="s">
        <v>141</v>
      </c>
      <c r="D238" s="267"/>
      <c r="E238" s="268"/>
      <c r="F238" s="252"/>
      <c r="G238" s="252"/>
      <c r="H238" s="252"/>
      <c r="I238" s="252"/>
      <c r="J238" s="253">
        <f>SUM(J239:J240)</f>
        <v>4</v>
      </c>
      <c r="K238" s="235"/>
      <c r="L238" s="206" t="s">
        <v>129</v>
      </c>
      <c r="M238" s="206">
        <v>9075</v>
      </c>
      <c r="N238" s="235"/>
    </row>
    <row r="239" spans="1:14" ht="15.75" hidden="1" customHeight="1">
      <c r="A239" s="254"/>
      <c r="B239" s="255" t="s">
        <v>306</v>
      </c>
      <c r="C239" s="269"/>
      <c r="D239" s="257">
        <v>4</v>
      </c>
      <c r="E239" s="258"/>
      <c r="F239" s="259"/>
      <c r="G239" s="259"/>
      <c r="H239" s="259"/>
      <c r="I239" s="259"/>
      <c r="J239" s="259">
        <f>D239</f>
        <v>4</v>
      </c>
      <c r="K239" s="235"/>
      <c r="L239" s="206"/>
      <c r="M239" s="206"/>
      <c r="N239" s="235"/>
    </row>
    <row r="240" spans="1:14" ht="15.75" hidden="1" customHeight="1">
      <c r="A240" s="260"/>
      <c r="B240" s="261"/>
      <c r="C240" s="270"/>
      <c r="D240" s="263"/>
      <c r="E240" s="264"/>
      <c r="F240" s="265"/>
      <c r="G240" s="265"/>
      <c r="H240" s="265"/>
      <c r="I240" s="265"/>
      <c r="J240" s="265"/>
      <c r="K240" s="235"/>
      <c r="L240" s="235"/>
      <c r="M240" s="235"/>
      <c r="N240" s="235"/>
    </row>
    <row r="241" spans="1:14" ht="15.75" hidden="1" customHeight="1">
      <c r="A241" s="247" t="s">
        <v>311</v>
      </c>
      <c r="B241" s="248" t="s">
        <v>312</v>
      </c>
      <c r="C241" s="247" t="s">
        <v>141</v>
      </c>
      <c r="D241" s="267"/>
      <c r="E241" s="268"/>
      <c r="F241" s="252"/>
      <c r="G241" s="252"/>
      <c r="H241" s="252"/>
      <c r="I241" s="252"/>
      <c r="J241" s="253">
        <f>SUM(J242:J243)</f>
        <v>2</v>
      </c>
      <c r="K241" s="235"/>
      <c r="L241" s="206" t="s">
        <v>129</v>
      </c>
      <c r="M241" s="206">
        <v>4005</v>
      </c>
      <c r="N241" s="235"/>
    </row>
    <row r="242" spans="1:14" ht="15.75" hidden="1" customHeight="1">
      <c r="A242" s="254"/>
      <c r="B242" s="255" t="s">
        <v>306</v>
      </c>
      <c r="C242" s="269"/>
      <c r="D242" s="257">
        <v>2</v>
      </c>
      <c r="E242" s="258"/>
      <c r="F242" s="259"/>
      <c r="G242" s="259"/>
      <c r="H242" s="259"/>
      <c r="I242" s="259"/>
      <c r="J242" s="259">
        <f>D242</f>
        <v>2</v>
      </c>
      <c r="K242" s="235"/>
      <c r="L242" s="206"/>
      <c r="M242" s="206"/>
      <c r="N242" s="235"/>
    </row>
    <row r="243" spans="1:14" ht="15.75" hidden="1" customHeight="1">
      <c r="A243" s="260"/>
      <c r="B243" s="261"/>
      <c r="C243" s="270"/>
      <c r="D243" s="263"/>
      <c r="E243" s="264"/>
      <c r="F243" s="265"/>
      <c r="G243" s="265"/>
      <c r="H243" s="265"/>
      <c r="I243" s="265"/>
      <c r="J243" s="265"/>
      <c r="K243" s="235"/>
      <c r="L243" s="235"/>
      <c r="M243" s="235"/>
      <c r="N243" s="235"/>
    </row>
    <row r="244" spans="1:14" ht="15.75" hidden="1" customHeight="1">
      <c r="A244" s="247" t="s">
        <v>313</v>
      </c>
      <c r="B244" s="248" t="s">
        <v>314</v>
      </c>
      <c r="C244" s="247" t="s">
        <v>141</v>
      </c>
      <c r="D244" s="267"/>
      <c r="E244" s="268"/>
      <c r="F244" s="252"/>
      <c r="G244" s="252"/>
      <c r="H244" s="252"/>
      <c r="I244" s="252"/>
      <c r="J244" s="253">
        <f>SUM(J245:J246)</f>
        <v>90</v>
      </c>
      <c r="K244" s="235"/>
      <c r="L244" s="206" t="s">
        <v>129</v>
      </c>
      <c r="M244" s="206">
        <v>9870</v>
      </c>
      <c r="N244" s="235"/>
    </row>
    <row r="245" spans="1:14" ht="15.75" hidden="1" customHeight="1">
      <c r="A245" s="254"/>
      <c r="B245" s="255" t="s">
        <v>306</v>
      </c>
      <c r="C245" s="269"/>
      <c r="D245" s="257">
        <v>90</v>
      </c>
      <c r="E245" s="258"/>
      <c r="F245" s="259"/>
      <c r="G245" s="259"/>
      <c r="H245" s="259"/>
      <c r="I245" s="259"/>
      <c r="J245" s="259">
        <f>D245</f>
        <v>90</v>
      </c>
      <c r="K245" s="235"/>
      <c r="L245" s="206"/>
      <c r="M245" s="206"/>
      <c r="N245" s="235"/>
    </row>
    <row r="246" spans="1:14" ht="15.75" hidden="1" customHeight="1">
      <c r="A246" s="260"/>
      <c r="B246" s="261"/>
      <c r="C246" s="270"/>
      <c r="D246" s="263"/>
      <c r="E246" s="264"/>
      <c r="F246" s="265"/>
      <c r="G246" s="265"/>
      <c r="H246" s="265"/>
      <c r="I246" s="265"/>
      <c r="J246" s="265"/>
      <c r="K246" s="235"/>
      <c r="L246" s="235"/>
      <c r="M246" s="235"/>
      <c r="N246" s="235"/>
    </row>
    <row r="247" spans="1:14" ht="15.75" hidden="1" customHeight="1">
      <c r="A247" s="247" t="s">
        <v>315</v>
      </c>
      <c r="B247" s="248" t="s">
        <v>316</v>
      </c>
      <c r="C247" s="247" t="s">
        <v>141</v>
      </c>
      <c r="D247" s="267"/>
      <c r="E247" s="268"/>
      <c r="F247" s="252"/>
      <c r="G247" s="252"/>
      <c r="H247" s="252"/>
      <c r="I247" s="252"/>
      <c r="J247" s="253">
        <f>SUM(J248:J249)</f>
        <v>31</v>
      </c>
      <c r="K247" s="235"/>
      <c r="L247" s="206" t="s">
        <v>129</v>
      </c>
      <c r="M247" s="206">
        <v>2001</v>
      </c>
      <c r="N247" s="235"/>
    </row>
    <row r="248" spans="1:14" ht="15.75" hidden="1" customHeight="1">
      <c r="A248" s="254"/>
      <c r="B248" s="255" t="s">
        <v>306</v>
      </c>
      <c r="C248" s="269"/>
      <c r="D248" s="257">
        <v>31</v>
      </c>
      <c r="E248" s="258"/>
      <c r="F248" s="259"/>
      <c r="G248" s="259"/>
      <c r="H248" s="259"/>
      <c r="I248" s="259"/>
      <c r="J248" s="259">
        <f>D248</f>
        <v>31</v>
      </c>
      <c r="K248" s="235"/>
      <c r="L248" s="206"/>
      <c r="M248" s="206"/>
      <c r="N248" s="235"/>
    </row>
    <row r="249" spans="1:14" ht="15.75" hidden="1" customHeight="1">
      <c r="A249" s="260"/>
      <c r="B249" s="261"/>
      <c r="C249" s="270"/>
      <c r="D249" s="263"/>
      <c r="E249" s="264"/>
      <c r="F249" s="265"/>
      <c r="G249" s="265"/>
      <c r="H249" s="265"/>
      <c r="I249" s="265"/>
      <c r="J249" s="265"/>
      <c r="K249" s="235"/>
      <c r="L249" s="235"/>
      <c r="M249" s="235"/>
      <c r="N249" s="235"/>
    </row>
    <row r="250" spans="1:14" ht="15.75" hidden="1" customHeight="1">
      <c r="A250" s="247" t="s">
        <v>317</v>
      </c>
      <c r="B250" s="248" t="s">
        <v>318</v>
      </c>
      <c r="C250" s="247" t="s">
        <v>141</v>
      </c>
      <c r="D250" s="267"/>
      <c r="E250" s="268"/>
      <c r="F250" s="252"/>
      <c r="G250" s="252"/>
      <c r="H250" s="252"/>
      <c r="I250" s="252"/>
      <c r="J250" s="253">
        <f>SUM(J251:J252)</f>
        <v>4</v>
      </c>
      <c r="K250" s="235"/>
      <c r="L250" s="206" t="s">
        <v>116</v>
      </c>
      <c r="M250" s="206">
        <v>98307</v>
      </c>
      <c r="N250" s="235"/>
    </row>
    <row r="251" spans="1:14" ht="15.75" hidden="1" customHeight="1">
      <c r="A251" s="254"/>
      <c r="B251" s="255" t="s">
        <v>306</v>
      </c>
      <c r="C251" s="269"/>
      <c r="D251" s="257">
        <v>4</v>
      </c>
      <c r="E251" s="258"/>
      <c r="F251" s="259"/>
      <c r="G251" s="259"/>
      <c r="H251" s="259"/>
      <c r="I251" s="259"/>
      <c r="J251" s="259">
        <f>D251</f>
        <v>4</v>
      </c>
      <c r="K251" s="235"/>
      <c r="L251" s="206"/>
      <c r="M251" s="206"/>
      <c r="N251" s="235"/>
    </row>
    <row r="252" spans="1:14" ht="15.75" hidden="1" customHeight="1">
      <c r="A252" s="260"/>
      <c r="B252" s="261"/>
      <c r="C252" s="270"/>
      <c r="D252" s="263"/>
      <c r="E252" s="264"/>
      <c r="F252" s="265"/>
      <c r="G252" s="265"/>
      <c r="H252" s="265"/>
      <c r="I252" s="265"/>
      <c r="J252" s="265"/>
      <c r="K252" s="235"/>
      <c r="L252" s="235"/>
      <c r="M252" s="235"/>
      <c r="N252" s="235"/>
    </row>
    <row r="253" spans="1:14" ht="15.75" hidden="1" customHeight="1">
      <c r="A253" s="247" t="s">
        <v>319</v>
      </c>
      <c r="B253" s="248" t="s">
        <v>320</v>
      </c>
      <c r="C253" s="247" t="s">
        <v>141</v>
      </c>
      <c r="D253" s="267"/>
      <c r="E253" s="268"/>
      <c r="F253" s="252"/>
      <c r="G253" s="252"/>
      <c r="H253" s="252"/>
      <c r="I253" s="252"/>
      <c r="J253" s="253">
        <f>SUM(J254:J255)</f>
        <v>25</v>
      </c>
      <c r="K253" s="235"/>
      <c r="L253" s="206" t="s">
        <v>123</v>
      </c>
      <c r="M253" s="206" t="s">
        <v>321</v>
      </c>
      <c r="N253" s="235"/>
    </row>
    <row r="254" spans="1:14" ht="15.75" hidden="1" customHeight="1">
      <c r="A254" s="254"/>
      <c r="B254" s="255" t="s">
        <v>306</v>
      </c>
      <c r="C254" s="269"/>
      <c r="D254" s="257">
        <v>25</v>
      </c>
      <c r="E254" s="258"/>
      <c r="F254" s="259"/>
      <c r="G254" s="259"/>
      <c r="H254" s="259"/>
      <c r="I254" s="259"/>
      <c r="J254" s="259">
        <f>D254</f>
        <v>25</v>
      </c>
      <c r="K254" s="235"/>
      <c r="L254" s="206"/>
      <c r="M254" s="206"/>
      <c r="N254" s="235"/>
    </row>
    <row r="255" spans="1:14" ht="15.75" hidden="1" customHeight="1">
      <c r="A255" s="260"/>
      <c r="B255" s="261"/>
      <c r="C255" s="270"/>
      <c r="D255" s="263"/>
      <c r="E255" s="264"/>
      <c r="F255" s="265"/>
      <c r="G255" s="265"/>
      <c r="H255" s="265"/>
      <c r="I255" s="265"/>
      <c r="J255" s="265"/>
      <c r="K255" s="235"/>
      <c r="L255" s="235"/>
      <c r="M255" s="235"/>
      <c r="N255" s="235"/>
    </row>
    <row r="256" spans="1:14" ht="15.75" hidden="1" customHeight="1">
      <c r="A256" s="247" t="s">
        <v>322</v>
      </c>
      <c r="B256" s="248" t="s">
        <v>323</v>
      </c>
      <c r="C256" s="247" t="s">
        <v>141</v>
      </c>
      <c r="D256" s="267"/>
      <c r="E256" s="268"/>
      <c r="F256" s="252"/>
      <c r="G256" s="252"/>
      <c r="H256" s="252"/>
      <c r="I256" s="252"/>
      <c r="J256" s="253">
        <f>SUM(J257:J258)</f>
        <v>8</v>
      </c>
      <c r="K256" s="235"/>
      <c r="L256" s="206" t="s">
        <v>116</v>
      </c>
      <c r="M256" s="206">
        <v>98307</v>
      </c>
      <c r="N256" s="235"/>
    </row>
    <row r="257" spans="1:14" ht="15.75" hidden="1" customHeight="1">
      <c r="A257" s="254"/>
      <c r="B257" s="255" t="s">
        <v>306</v>
      </c>
      <c r="C257" s="269"/>
      <c r="D257" s="257">
        <v>8</v>
      </c>
      <c r="E257" s="258"/>
      <c r="F257" s="259"/>
      <c r="G257" s="259"/>
      <c r="H257" s="259"/>
      <c r="I257" s="259"/>
      <c r="J257" s="259">
        <f>D257</f>
        <v>8</v>
      </c>
      <c r="K257" s="235"/>
      <c r="L257" s="206"/>
      <c r="M257" s="206"/>
      <c r="N257" s="235"/>
    </row>
    <row r="258" spans="1:14" ht="15.75" hidden="1" customHeight="1">
      <c r="A258" s="260"/>
      <c r="B258" s="261"/>
      <c r="C258" s="270"/>
      <c r="D258" s="263"/>
      <c r="E258" s="264"/>
      <c r="F258" s="265"/>
      <c r="G258" s="265"/>
      <c r="H258" s="265"/>
      <c r="I258" s="265"/>
      <c r="J258" s="265"/>
      <c r="K258" s="235"/>
      <c r="L258" s="235"/>
      <c r="M258" s="235"/>
      <c r="N258" s="235"/>
    </row>
    <row r="259" spans="1:14" ht="15.75" hidden="1" customHeight="1">
      <c r="A259" s="247" t="s">
        <v>324</v>
      </c>
      <c r="B259" s="248" t="s">
        <v>325</v>
      </c>
      <c r="C259" s="247" t="s">
        <v>141</v>
      </c>
      <c r="D259" s="267"/>
      <c r="E259" s="268"/>
      <c r="F259" s="252"/>
      <c r="G259" s="252"/>
      <c r="H259" s="252"/>
      <c r="I259" s="252"/>
      <c r="J259" s="253">
        <f>SUM(J260:J261)</f>
        <v>4</v>
      </c>
      <c r="K259" s="235"/>
      <c r="L259" s="206" t="s">
        <v>123</v>
      </c>
      <c r="M259" s="206" t="s">
        <v>321</v>
      </c>
      <c r="N259" s="235"/>
    </row>
    <row r="260" spans="1:14" ht="15.75" hidden="1" customHeight="1">
      <c r="A260" s="254"/>
      <c r="B260" s="255" t="s">
        <v>306</v>
      </c>
      <c r="C260" s="269"/>
      <c r="D260" s="257">
        <v>4</v>
      </c>
      <c r="E260" s="258"/>
      <c r="F260" s="259"/>
      <c r="G260" s="259"/>
      <c r="H260" s="259"/>
      <c r="I260" s="259"/>
      <c r="J260" s="259">
        <f>D260</f>
        <v>4</v>
      </c>
      <c r="K260" s="235"/>
      <c r="L260" s="206"/>
      <c r="M260" s="206"/>
      <c r="N260" s="235"/>
    </row>
    <row r="261" spans="1:14" ht="15.75" hidden="1" customHeight="1">
      <c r="A261" s="260"/>
      <c r="B261" s="261"/>
      <c r="C261" s="270"/>
      <c r="D261" s="263"/>
      <c r="E261" s="264"/>
      <c r="F261" s="265"/>
      <c r="G261" s="265"/>
      <c r="H261" s="265"/>
      <c r="I261" s="265"/>
      <c r="J261" s="265"/>
      <c r="K261" s="235"/>
      <c r="L261" s="235"/>
      <c r="M261" s="235"/>
      <c r="N261" s="235"/>
    </row>
    <row r="262" spans="1:14" ht="15.75" hidden="1" customHeight="1">
      <c r="A262" s="247" t="s">
        <v>326</v>
      </c>
      <c r="B262" s="248" t="s">
        <v>327</v>
      </c>
      <c r="C262" s="247" t="s">
        <v>141</v>
      </c>
      <c r="D262" s="267"/>
      <c r="E262" s="268"/>
      <c r="F262" s="252"/>
      <c r="G262" s="252"/>
      <c r="H262" s="252"/>
      <c r="I262" s="252"/>
      <c r="J262" s="253">
        <f>SUM(J263:J264)</f>
        <v>78</v>
      </c>
      <c r="K262" s="235"/>
      <c r="L262" s="206" t="s">
        <v>116</v>
      </c>
      <c r="M262" s="206">
        <v>39601</v>
      </c>
      <c r="N262" s="235"/>
    </row>
    <row r="263" spans="1:14" ht="15.75" hidden="1" customHeight="1">
      <c r="A263" s="254"/>
      <c r="B263" s="255" t="s">
        <v>306</v>
      </c>
      <c r="C263" s="269"/>
      <c r="D263" s="257">
        <v>78</v>
      </c>
      <c r="E263" s="258"/>
      <c r="F263" s="259"/>
      <c r="G263" s="259"/>
      <c r="H263" s="259"/>
      <c r="I263" s="259"/>
      <c r="J263" s="259">
        <f>D263</f>
        <v>78</v>
      </c>
      <c r="K263" s="235"/>
      <c r="L263" s="206"/>
      <c r="M263" s="206"/>
      <c r="N263" s="235"/>
    </row>
    <row r="264" spans="1:14" ht="15.75" hidden="1" customHeight="1">
      <c r="A264" s="260"/>
      <c r="B264" s="261"/>
      <c r="C264" s="270"/>
      <c r="D264" s="263"/>
      <c r="E264" s="264"/>
      <c r="F264" s="265"/>
      <c r="G264" s="265"/>
      <c r="H264" s="265"/>
      <c r="I264" s="265"/>
      <c r="J264" s="265"/>
      <c r="K264" s="235"/>
      <c r="L264" s="235"/>
      <c r="M264" s="235"/>
      <c r="N264" s="235"/>
    </row>
    <row r="265" spans="1:14" ht="15.75" hidden="1" customHeight="1">
      <c r="A265" s="247" t="s">
        <v>328</v>
      </c>
      <c r="B265" s="248" t="s">
        <v>329</v>
      </c>
      <c r="C265" s="247" t="s">
        <v>164</v>
      </c>
      <c r="D265" s="267"/>
      <c r="E265" s="268"/>
      <c r="F265" s="252"/>
      <c r="G265" s="252"/>
      <c r="H265" s="252"/>
      <c r="I265" s="252"/>
      <c r="J265" s="253">
        <f>SUM(J266:J267)</f>
        <v>5800</v>
      </c>
      <c r="K265" s="235"/>
      <c r="L265" s="206" t="s">
        <v>116</v>
      </c>
      <c r="M265" s="206">
        <v>39599</v>
      </c>
      <c r="N265" s="235"/>
    </row>
    <row r="266" spans="1:14" ht="15.75" hidden="1" customHeight="1">
      <c r="A266" s="254"/>
      <c r="B266" s="255" t="s">
        <v>306</v>
      </c>
      <c r="C266" s="269"/>
      <c r="D266" s="257">
        <v>5800</v>
      </c>
      <c r="E266" s="258"/>
      <c r="F266" s="259"/>
      <c r="G266" s="259"/>
      <c r="H266" s="259"/>
      <c r="I266" s="259"/>
      <c r="J266" s="259">
        <f>D266</f>
        <v>5800</v>
      </c>
      <c r="K266" s="235"/>
      <c r="L266" s="206"/>
      <c r="M266" s="206"/>
      <c r="N266" s="235"/>
    </row>
    <row r="267" spans="1:14" ht="15.75" hidden="1" customHeight="1">
      <c r="A267" s="260"/>
      <c r="B267" s="261"/>
      <c r="C267" s="270"/>
      <c r="D267" s="263"/>
      <c r="E267" s="264"/>
      <c r="F267" s="265"/>
      <c r="G267" s="265"/>
      <c r="H267" s="265"/>
      <c r="I267" s="265"/>
      <c r="J267" s="265"/>
      <c r="K267" s="235"/>
      <c r="L267" s="235"/>
      <c r="M267" s="235"/>
      <c r="N267" s="235"/>
    </row>
    <row r="268" spans="1:14" ht="15.75" hidden="1" customHeight="1">
      <c r="A268" s="247" t="s">
        <v>330</v>
      </c>
      <c r="B268" s="248" t="s">
        <v>225</v>
      </c>
      <c r="C268" s="247" t="s">
        <v>141</v>
      </c>
      <c r="D268" s="267"/>
      <c r="E268" s="268"/>
      <c r="F268" s="252"/>
      <c r="G268" s="252"/>
      <c r="H268" s="252"/>
      <c r="I268" s="252"/>
      <c r="J268" s="253">
        <f>SUM(J269:J270)</f>
        <v>4</v>
      </c>
      <c r="K268" s="235"/>
      <c r="L268" s="206" t="s">
        <v>116</v>
      </c>
      <c r="M268" s="206">
        <v>92868</v>
      </c>
      <c r="N268" s="235"/>
    </row>
    <row r="269" spans="1:14" ht="15.75" hidden="1" customHeight="1">
      <c r="A269" s="254"/>
      <c r="B269" s="255" t="s">
        <v>306</v>
      </c>
      <c r="C269" s="269"/>
      <c r="D269" s="257">
        <v>4</v>
      </c>
      <c r="E269" s="258"/>
      <c r="F269" s="259"/>
      <c r="G269" s="259"/>
      <c r="H269" s="259"/>
      <c r="I269" s="259"/>
      <c r="J269" s="259">
        <f>D269</f>
        <v>4</v>
      </c>
      <c r="K269" s="235"/>
      <c r="L269" s="206"/>
      <c r="M269" s="206"/>
      <c r="N269" s="235"/>
    </row>
    <row r="270" spans="1:14" ht="15.75" hidden="1" customHeight="1">
      <c r="A270" s="260"/>
      <c r="B270" s="261"/>
      <c r="C270" s="270"/>
      <c r="D270" s="263"/>
      <c r="E270" s="264"/>
      <c r="F270" s="265"/>
      <c r="G270" s="265"/>
      <c r="H270" s="265"/>
      <c r="I270" s="265"/>
      <c r="J270" s="265"/>
      <c r="K270" s="235"/>
      <c r="L270" s="235"/>
      <c r="M270" s="235"/>
      <c r="N270" s="235"/>
    </row>
    <row r="271" spans="1:14" ht="15.75" hidden="1" customHeight="1">
      <c r="A271" s="247" t="s">
        <v>331</v>
      </c>
      <c r="B271" s="248" t="s">
        <v>227</v>
      </c>
      <c r="C271" s="247" t="s">
        <v>141</v>
      </c>
      <c r="D271" s="267"/>
      <c r="E271" s="268"/>
      <c r="F271" s="252"/>
      <c r="G271" s="252"/>
      <c r="H271" s="252"/>
      <c r="I271" s="252"/>
      <c r="J271" s="253">
        <f>SUM(J272:J273)</f>
        <v>25</v>
      </c>
      <c r="K271" s="235"/>
      <c r="L271" s="206" t="s">
        <v>116</v>
      </c>
      <c r="M271" s="206">
        <v>92871</v>
      </c>
      <c r="N271" s="235"/>
    </row>
    <row r="272" spans="1:14" ht="15.75" hidden="1" customHeight="1">
      <c r="A272" s="254"/>
      <c r="B272" s="255" t="s">
        <v>306</v>
      </c>
      <c r="C272" s="269"/>
      <c r="D272" s="257">
        <v>25</v>
      </c>
      <c r="E272" s="258"/>
      <c r="F272" s="259"/>
      <c r="G272" s="259"/>
      <c r="H272" s="259"/>
      <c r="I272" s="259"/>
      <c r="J272" s="259">
        <f>D272</f>
        <v>25</v>
      </c>
      <c r="K272" s="235"/>
      <c r="L272" s="206"/>
      <c r="M272" s="206"/>
      <c r="N272" s="235"/>
    </row>
    <row r="273" spans="1:14" ht="15.75" hidden="1" customHeight="1">
      <c r="A273" s="260"/>
      <c r="B273" s="261"/>
      <c r="C273" s="270"/>
      <c r="D273" s="263"/>
      <c r="E273" s="264"/>
      <c r="F273" s="265"/>
      <c r="G273" s="265"/>
      <c r="H273" s="265"/>
      <c r="I273" s="265"/>
      <c r="J273" s="265"/>
      <c r="K273" s="235"/>
      <c r="L273" s="235"/>
      <c r="M273" s="235"/>
      <c r="N273" s="235"/>
    </row>
    <row r="274" spans="1:14" ht="15.75" hidden="1" customHeight="1">
      <c r="A274" s="247" t="s">
        <v>332</v>
      </c>
      <c r="B274" s="248" t="s">
        <v>333</v>
      </c>
      <c r="C274" s="247" t="s">
        <v>164</v>
      </c>
      <c r="D274" s="267"/>
      <c r="E274" s="268"/>
      <c r="F274" s="252"/>
      <c r="G274" s="252"/>
      <c r="H274" s="252"/>
      <c r="I274" s="252"/>
      <c r="J274" s="253">
        <f>SUM(J275:J276)</f>
        <v>99</v>
      </c>
      <c r="K274" s="235"/>
      <c r="L274" s="206" t="s">
        <v>116</v>
      </c>
      <c r="M274" s="206">
        <v>91872</v>
      </c>
      <c r="N274" s="235"/>
    </row>
    <row r="275" spans="1:14" ht="15.75" hidden="1" customHeight="1">
      <c r="A275" s="254"/>
      <c r="B275" s="255" t="s">
        <v>306</v>
      </c>
      <c r="C275" s="269"/>
      <c r="D275" s="257">
        <v>33</v>
      </c>
      <c r="E275" s="258">
        <v>3</v>
      </c>
      <c r="F275" s="259"/>
      <c r="G275" s="259"/>
      <c r="H275" s="259"/>
      <c r="I275" s="259"/>
      <c r="J275" s="259">
        <f>D275*E275</f>
        <v>99</v>
      </c>
      <c r="K275" s="235"/>
      <c r="L275" s="206"/>
      <c r="M275" s="206"/>
      <c r="N275" s="235"/>
    </row>
    <row r="276" spans="1:14" ht="15.75" hidden="1" customHeight="1">
      <c r="A276" s="260"/>
      <c r="B276" s="261"/>
      <c r="C276" s="270"/>
      <c r="D276" s="263"/>
      <c r="E276" s="264"/>
      <c r="F276" s="265"/>
      <c r="G276" s="265"/>
      <c r="H276" s="265"/>
      <c r="I276" s="265"/>
      <c r="J276" s="265"/>
      <c r="K276" s="235"/>
      <c r="L276" s="235"/>
      <c r="M276" s="235"/>
      <c r="N276" s="235"/>
    </row>
    <row r="277" spans="1:14" ht="15.75" hidden="1" customHeight="1">
      <c r="A277" s="247" t="s">
        <v>334</v>
      </c>
      <c r="B277" s="248" t="s">
        <v>335</v>
      </c>
      <c r="C277" s="247" t="s">
        <v>141</v>
      </c>
      <c r="D277" s="267"/>
      <c r="E277" s="268"/>
      <c r="F277" s="252"/>
      <c r="G277" s="252"/>
      <c r="H277" s="252"/>
      <c r="I277" s="252"/>
      <c r="J277" s="253">
        <f>SUM(J278:J279)</f>
        <v>85</v>
      </c>
      <c r="K277" s="235"/>
      <c r="L277" s="206" t="s">
        <v>129</v>
      </c>
      <c r="M277" s="206">
        <v>11773</v>
      </c>
      <c r="N277" s="235"/>
    </row>
    <row r="278" spans="1:14" ht="15.75" hidden="1" customHeight="1">
      <c r="A278" s="254"/>
      <c r="B278" s="255" t="s">
        <v>306</v>
      </c>
      <c r="C278" s="269"/>
      <c r="D278" s="257">
        <v>85</v>
      </c>
      <c r="E278" s="258"/>
      <c r="F278" s="259"/>
      <c r="G278" s="259"/>
      <c r="H278" s="259"/>
      <c r="I278" s="259"/>
      <c r="J278" s="259">
        <f>D278</f>
        <v>85</v>
      </c>
      <c r="K278" s="235"/>
      <c r="L278" s="206"/>
      <c r="M278" s="206"/>
      <c r="N278" s="235"/>
    </row>
    <row r="279" spans="1:14" ht="15.75" hidden="1" customHeight="1">
      <c r="A279" s="260"/>
      <c r="B279" s="255"/>
      <c r="C279" s="270"/>
      <c r="D279" s="263"/>
      <c r="E279" s="264"/>
      <c r="F279" s="265"/>
      <c r="G279" s="265"/>
      <c r="H279" s="265"/>
      <c r="I279" s="265"/>
      <c r="J279" s="265"/>
      <c r="K279" s="235"/>
      <c r="L279" s="235"/>
      <c r="M279" s="235"/>
      <c r="N279" s="235"/>
    </row>
    <row r="280" spans="1:14" ht="15.75" hidden="1" customHeight="1">
      <c r="A280" s="236" t="s">
        <v>336</v>
      </c>
      <c r="B280" s="237" t="s">
        <v>337</v>
      </c>
      <c r="C280" s="238"/>
      <c r="D280" s="289"/>
      <c r="E280" s="290"/>
      <c r="F280" s="290"/>
      <c r="G280" s="290"/>
      <c r="H280" s="290"/>
      <c r="I280" s="290"/>
      <c r="J280" s="291"/>
      <c r="K280" s="235"/>
      <c r="L280" s="206"/>
      <c r="M280" s="206"/>
      <c r="N280" s="235"/>
    </row>
    <row r="281" spans="1:14" ht="15.75" hidden="1" customHeight="1">
      <c r="A281" s="242" t="s">
        <v>338</v>
      </c>
      <c r="B281" s="105" t="s">
        <v>135</v>
      </c>
      <c r="C281" s="243"/>
      <c r="D281" s="244"/>
      <c r="E281" s="245"/>
      <c r="F281" s="245"/>
      <c r="G281" s="245"/>
      <c r="H281" s="245"/>
      <c r="I281" s="245"/>
      <c r="J281" s="246"/>
      <c r="K281" s="235"/>
      <c r="L281" s="235"/>
      <c r="M281" s="235"/>
      <c r="N281" s="235"/>
    </row>
    <row r="282" spans="1:14" ht="15.75" hidden="1" customHeight="1">
      <c r="A282" s="247" t="s">
        <v>339</v>
      </c>
      <c r="B282" s="248" t="s">
        <v>140</v>
      </c>
      <c r="C282" s="247" t="s">
        <v>141</v>
      </c>
      <c r="D282" s="267"/>
      <c r="E282" s="268"/>
      <c r="F282" s="252" t="s">
        <v>142</v>
      </c>
      <c r="G282" s="252"/>
      <c r="H282" s="252"/>
      <c r="I282" s="252"/>
      <c r="J282" s="253">
        <f>SUM(J283:J284)</f>
        <v>6</v>
      </c>
      <c r="K282" s="235"/>
      <c r="L282" s="206" t="s">
        <v>116</v>
      </c>
      <c r="M282" s="206">
        <v>91997</v>
      </c>
      <c r="N282" s="235"/>
    </row>
    <row r="283" spans="1:14" ht="15.75" hidden="1" customHeight="1">
      <c r="A283" s="254"/>
      <c r="B283" s="255" t="s">
        <v>340</v>
      </c>
      <c r="C283" s="269"/>
      <c r="D283" s="257">
        <v>68</v>
      </c>
      <c r="E283" s="258"/>
      <c r="F283" s="259">
        <f>3+3</f>
        <v>6</v>
      </c>
      <c r="G283" s="259" t="s">
        <v>144</v>
      </c>
      <c r="H283" s="259"/>
      <c r="I283" s="259"/>
      <c r="J283" s="259">
        <f>F283</f>
        <v>6</v>
      </c>
      <c r="K283" s="235"/>
      <c r="L283" s="206"/>
      <c r="M283" s="206"/>
      <c r="N283" s="235"/>
    </row>
    <row r="284" spans="1:14" ht="15.75" hidden="1" customHeight="1">
      <c r="A284" s="260"/>
      <c r="B284" s="261"/>
      <c r="C284" s="270"/>
      <c r="D284" s="263"/>
      <c r="E284" s="264"/>
      <c r="F284" s="265"/>
      <c r="G284" s="265"/>
      <c r="H284" s="265"/>
      <c r="I284" s="265"/>
      <c r="J284" s="265"/>
      <c r="K284" s="235"/>
      <c r="L284" s="235"/>
      <c r="M284" s="235"/>
      <c r="N284" s="235"/>
    </row>
    <row r="285" spans="1:14" ht="15.75" hidden="1" customHeight="1">
      <c r="A285" s="247" t="s">
        <v>341</v>
      </c>
      <c r="B285" s="248" t="s">
        <v>146</v>
      </c>
      <c r="C285" s="247" t="s">
        <v>141</v>
      </c>
      <c r="D285" s="267"/>
      <c r="E285" s="268"/>
      <c r="F285" s="252" t="s">
        <v>142</v>
      </c>
      <c r="G285" s="252"/>
      <c r="H285" s="252"/>
      <c r="I285" s="252"/>
      <c r="J285" s="253">
        <f>SUM(J286:J287)</f>
        <v>0</v>
      </c>
      <c r="K285" s="235"/>
      <c r="L285" s="206" t="s">
        <v>116</v>
      </c>
      <c r="M285" s="206">
        <v>92005</v>
      </c>
      <c r="N285" s="235"/>
    </row>
    <row r="286" spans="1:14" ht="15.75" hidden="1" customHeight="1">
      <c r="A286" s="254"/>
      <c r="B286" s="255" t="s">
        <v>340</v>
      </c>
      <c r="C286" s="269"/>
      <c r="D286" s="257">
        <v>174</v>
      </c>
      <c r="E286" s="258"/>
      <c r="F286" s="259">
        <f>0</f>
        <v>0</v>
      </c>
      <c r="G286" s="259"/>
      <c r="H286" s="259"/>
      <c r="I286" s="259"/>
      <c r="J286" s="259">
        <f>F286</f>
        <v>0</v>
      </c>
      <c r="K286" s="235"/>
      <c r="L286" s="206"/>
      <c r="M286" s="206"/>
      <c r="N286" s="235"/>
    </row>
    <row r="287" spans="1:14" ht="15.75" hidden="1" customHeight="1">
      <c r="A287" s="260"/>
      <c r="B287" s="261"/>
      <c r="C287" s="270"/>
      <c r="D287" s="263"/>
      <c r="E287" s="264"/>
      <c r="F287" s="265"/>
      <c r="G287" s="265"/>
      <c r="H287" s="265"/>
      <c r="I287" s="265"/>
      <c r="J287" s="265"/>
      <c r="K287" s="235"/>
      <c r="L287" s="235"/>
      <c r="M287" s="235"/>
      <c r="N287" s="235"/>
    </row>
    <row r="288" spans="1:14" ht="15.75" hidden="1" customHeight="1">
      <c r="A288" s="247" t="s">
        <v>342</v>
      </c>
      <c r="B288" s="248" t="s">
        <v>148</v>
      </c>
      <c r="C288" s="247" t="s">
        <v>141</v>
      </c>
      <c r="D288" s="267"/>
      <c r="E288" s="268"/>
      <c r="F288" s="252" t="s">
        <v>142</v>
      </c>
      <c r="G288" s="252"/>
      <c r="H288" s="252"/>
      <c r="I288" s="252"/>
      <c r="J288" s="253">
        <f>SUM(J289:J290)</f>
        <v>0</v>
      </c>
      <c r="K288" s="235"/>
      <c r="L288" s="206" t="s">
        <v>116</v>
      </c>
      <c r="M288" s="206">
        <v>92005</v>
      </c>
      <c r="N288" s="235"/>
    </row>
    <row r="289" spans="1:14" ht="15.75" hidden="1" customHeight="1">
      <c r="A289" s="254"/>
      <c r="B289" s="255" t="s">
        <v>340</v>
      </c>
      <c r="C289" s="269"/>
      <c r="D289" s="257">
        <v>6</v>
      </c>
      <c r="E289" s="258"/>
      <c r="F289" s="259">
        <f>0</f>
        <v>0</v>
      </c>
      <c r="G289" s="259"/>
      <c r="H289" s="259"/>
      <c r="I289" s="259"/>
      <c r="J289" s="259">
        <f>F289</f>
        <v>0</v>
      </c>
      <c r="K289" s="235"/>
      <c r="L289" s="206"/>
      <c r="M289" s="206"/>
      <c r="N289" s="235"/>
    </row>
    <row r="290" spans="1:14" ht="15.75" hidden="1" customHeight="1">
      <c r="A290" s="260"/>
      <c r="B290" s="261"/>
      <c r="C290" s="270"/>
      <c r="D290" s="263"/>
      <c r="E290" s="264"/>
      <c r="F290" s="265"/>
      <c r="G290" s="265"/>
      <c r="H290" s="265"/>
      <c r="I290" s="265"/>
      <c r="J290" s="265"/>
      <c r="K290" s="235"/>
      <c r="L290" s="235"/>
      <c r="M290" s="235"/>
      <c r="N290" s="235"/>
    </row>
    <row r="291" spans="1:14" ht="15.75" hidden="1" customHeight="1">
      <c r="A291" s="247" t="s">
        <v>343</v>
      </c>
      <c r="B291" s="248" t="s">
        <v>150</v>
      </c>
      <c r="C291" s="247" t="s">
        <v>141</v>
      </c>
      <c r="D291" s="267"/>
      <c r="E291" s="268"/>
      <c r="F291" s="252" t="s">
        <v>142</v>
      </c>
      <c r="G291" s="252"/>
      <c r="H291" s="252"/>
      <c r="I291" s="252"/>
      <c r="J291" s="253">
        <f>SUM(J292:J293)</f>
        <v>0</v>
      </c>
      <c r="K291" s="235"/>
      <c r="L291" s="206" t="s">
        <v>116</v>
      </c>
      <c r="M291" s="206">
        <v>92009</v>
      </c>
      <c r="N291" s="235"/>
    </row>
    <row r="292" spans="1:14" ht="15.75" hidden="1" customHeight="1">
      <c r="A292" s="254"/>
      <c r="B292" s="255" t="s">
        <v>340</v>
      </c>
      <c r="C292" s="269"/>
      <c r="D292" s="257">
        <v>5</v>
      </c>
      <c r="E292" s="258"/>
      <c r="F292" s="259">
        <f>0</f>
        <v>0</v>
      </c>
      <c r="G292" s="259"/>
      <c r="H292" s="259"/>
      <c r="I292" s="259"/>
      <c r="J292" s="259">
        <f>F292</f>
        <v>0</v>
      </c>
      <c r="K292" s="235"/>
      <c r="L292" s="206"/>
      <c r="M292" s="206"/>
      <c r="N292" s="235"/>
    </row>
    <row r="293" spans="1:14" ht="15.75" hidden="1" customHeight="1">
      <c r="A293" s="260"/>
      <c r="B293" s="261"/>
      <c r="C293" s="270"/>
      <c r="D293" s="263"/>
      <c r="E293" s="264"/>
      <c r="F293" s="265"/>
      <c r="G293" s="265"/>
      <c r="H293" s="265"/>
      <c r="I293" s="265"/>
      <c r="J293" s="265"/>
      <c r="K293" s="235"/>
      <c r="L293" s="235"/>
      <c r="M293" s="235"/>
      <c r="N293" s="235"/>
    </row>
    <row r="294" spans="1:14" ht="15.75" hidden="1" customHeight="1">
      <c r="A294" s="247" t="s">
        <v>344</v>
      </c>
      <c r="B294" s="248" t="s">
        <v>152</v>
      </c>
      <c r="C294" s="247" t="s">
        <v>141</v>
      </c>
      <c r="D294" s="267"/>
      <c r="E294" s="268"/>
      <c r="F294" s="252" t="s">
        <v>142</v>
      </c>
      <c r="G294" s="252"/>
      <c r="H294" s="252"/>
      <c r="I294" s="252"/>
      <c r="J294" s="253">
        <f>SUM(J295:J296)</f>
        <v>6</v>
      </c>
      <c r="K294" s="235"/>
      <c r="L294" s="206" t="s">
        <v>116</v>
      </c>
      <c r="M294" s="206">
        <v>91953</v>
      </c>
      <c r="N294" s="235"/>
    </row>
    <row r="295" spans="1:14" ht="15.75" hidden="1" customHeight="1">
      <c r="A295" s="254"/>
      <c r="B295" s="255" t="s">
        <v>340</v>
      </c>
      <c r="C295" s="269"/>
      <c r="D295" s="257">
        <v>58</v>
      </c>
      <c r="E295" s="258"/>
      <c r="F295" s="259">
        <v>6</v>
      </c>
      <c r="G295" s="259" t="s">
        <v>144</v>
      </c>
      <c r="H295" s="259"/>
      <c r="I295" s="259"/>
      <c r="J295" s="259">
        <f>F295</f>
        <v>6</v>
      </c>
      <c r="K295" s="235"/>
      <c r="L295" s="206"/>
      <c r="M295" s="206"/>
      <c r="N295" s="235"/>
    </row>
    <row r="296" spans="1:14" ht="15.75" hidden="1" customHeight="1">
      <c r="A296" s="260"/>
      <c r="B296" s="261"/>
      <c r="C296" s="270"/>
      <c r="D296" s="263"/>
      <c r="E296" s="264"/>
      <c r="F296" s="265"/>
      <c r="G296" s="265"/>
      <c r="H296" s="265"/>
      <c r="I296" s="265"/>
      <c r="J296" s="265"/>
      <c r="K296" s="235"/>
      <c r="L296" s="235"/>
      <c r="M296" s="235"/>
      <c r="N296" s="235"/>
    </row>
    <row r="297" spans="1:14" ht="15.75" hidden="1" customHeight="1">
      <c r="A297" s="247" t="s">
        <v>345</v>
      </c>
      <c r="B297" s="248" t="s">
        <v>154</v>
      </c>
      <c r="C297" s="247" t="s">
        <v>141</v>
      </c>
      <c r="D297" s="267"/>
      <c r="E297" s="268"/>
      <c r="F297" s="252" t="s">
        <v>142</v>
      </c>
      <c r="G297" s="252"/>
      <c r="H297" s="252"/>
      <c r="I297" s="252"/>
      <c r="J297" s="253">
        <f>SUM(J298:J299)</f>
        <v>0</v>
      </c>
      <c r="K297" s="235"/>
      <c r="L297" s="206" t="s">
        <v>116</v>
      </c>
      <c r="M297" s="206">
        <v>91959</v>
      </c>
      <c r="N297" s="235"/>
    </row>
    <row r="298" spans="1:14" ht="15.75" hidden="1" customHeight="1">
      <c r="A298" s="254"/>
      <c r="B298" s="255" t="s">
        <v>340</v>
      </c>
      <c r="C298" s="269"/>
      <c r="D298" s="257">
        <v>9</v>
      </c>
      <c r="E298" s="258"/>
      <c r="F298" s="259">
        <f>0</f>
        <v>0</v>
      </c>
      <c r="G298" s="259"/>
      <c r="H298" s="259"/>
      <c r="I298" s="259"/>
      <c r="J298" s="259">
        <f>F298</f>
        <v>0</v>
      </c>
      <c r="K298" s="235"/>
      <c r="L298" s="206"/>
      <c r="M298" s="206"/>
      <c r="N298" s="235"/>
    </row>
    <row r="299" spans="1:14" ht="15.75" hidden="1" customHeight="1">
      <c r="A299" s="260"/>
      <c r="B299" s="261"/>
      <c r="C299" s="270"/>
      <c r="D299" s="263"/>
      <c r="E299" s="264"/>
      <c r="F299" s="265"/>
      <c r="G299" s="265"/>
      <c r="H299" s="265"/>
      <c r="I299" s="265"/>
      <c r="J299" s="265"/>
      <c r="K299" s="235"/>
      <c r="L299" s="235"/>
      <c r="M299" s="235"/>
      <c r="N299" s="235"/>
    </row>
    <row r="300" spans="1:14" ht="15.75" hidden="1" customHeight="1">
      <c r="A300" s="247" t="s">
        <v>346</v>
      </c>
      <c r="B300" s="248" t="s">
        <v>156</v>
      </c>
      <c r="C300" s="247" t="s">
        <v>141</v>
      </c>
      <c r="D300" s="267"/>
      <c r="E300" s="268"/>
      <c r="F300" s="252" t="s">
        <v>142</v>
      </c>
      <c r="G300" s="252"/>
      <c r="H300" s="252"/>
      <c r="I300" s="252"/>
      <c r="J300" s="253">
        <f>SUM(J301:J302)</f>
        <v>0</v>
      </c>
      <c r="K300" s="235"/>
      <c r="L300" s="206" t="s">
        <v>116</v>
      </c>
      <c r="M300" s="206">
        <v>91967</v>
      </c>
      <c r="N300" s="235"/>
    </row>
    <row r="301" spans="1:14" ht="15.75" hidden="1" customHeight="1">
      <c r="A301" s="254"/>
      <c r="B301" s="255" t="s">
        <v>340</v>
      </c>
      <c r="C301" s="269"/>
      <c r="D301" s="257">
        <v>1</v>
      </c>
      <c r="E301" s="258"/>
      <c r="F301" s="259">
        <f>0</f>
        <v>0</v>
      </c>
      <c r="G301" s="259"/>
      <c r="H301" s="259"/>
      <c r="I301" s="259"/>
      <c r="J301" s="259">
        <f>F301</f>
        <v>0</v>
      </c>
      <c r="K301" s="235"/>
      <c r="L301" s="206"/>
      <c r="M301" s="206"/>
      <c r="N301" s="235"/>
    </row>
    <row r="302" spans="1:14" ht="15.75" hidden="1" customHeight="1">
      <c r="A302" s="260"/>
      <c r="B302" s="261"/>
      <c r="C302" s="270"/>
      <c r="D302" s="263"/>
      <c r="E302" s="264"/>
      <c r="F302" s="265"/>
      <c r="G302" s="265"/>
      <c r="H302" s="265"/>
      <c r="I302" s="265"/>
      <c r="J302" s="265"/>
      <c r="K302" s="235"/>
      <c r="L302" s="235"/>
      <c r="M302" s="235"/>
      <c r="N302" s="235"/>
    </row>
    <row r="303" spans="1:14" ht="15.75" hidden="1" customHeight="1">
      <c r="A303" s="247" t="s">
        <v>347</v>
      </c>
      <c r="B303" s="248" t="s">
        <v>158</v>
      </c>
      <c r="C303" s="247" t="s">
        <v>141</v>
      </c>
      <c r="D303" s="267"/>
      <c r="E303" s="268"/>
      <c r="F303" s="252" t="s">
        <v>142</v>
      </c>
      <c r="G303" s="252"/>
      <c r="H303" s="252"/>
      <c r="I303" s="252"/>
      <c r="J303" s="253">
        <f>SUM(J304:J305)</f>
        <v>0</v>
      </c>
      <c r="K303" s="235"/>
      <c r="L303" s="206" t="s">
        <v>116</v>
      </c>
      <c r="M303" s="206">
        <v>91955</v>
      </c>
      <c r="N303" s="235"/>
    </row>
    <row r="304" spans="1:14" ht="15.75" hidden="1" customHeight="1">
      <c r="A304" s="254"/>
      <c r="B304" s="255" t="s">
        <v>340</v>
      </c>
      <c r="C304" s="269"/>
      <c r="D304" s="257">
        <v>2</v>
      </c>
      <c r="E304" s="258"/>
      <c r="F304" s="259">
        <f>0</f>
        <v>0</v>
      </c>
      <c r="G304" s="259"/>
      <c r="H304" s="259"/>
      <c r="I304" s="259"/>
      <c r="J304" s="259">
        <f>F304</f>
        <v>0</v>
      </c>
      <c r="K304" s="235"/>
      <c r="L304" s="206"/>
      <c r="M304" s="206"/>
      <c r="N304" s="235"/>
    </row>
    <row r="305" spans="1:14" ht="15.75" hidden="1" customHeight="1">
      <c r="A305" s="260"/>
      <c r="B305" s="261"/>
      <c r="C305" s="270"/>
      <c r="D305" s="263"/>
      <c r="E305" s="264"/>
      <c r="F305" s="265"/>
      <c r="G305" s="265"/>
      <c r="H305" s="265"/>
      <c r="I305" s="265"/>
      <c r="J305" s="265"/>
      <c r="K305" s="235"/>
      <c r="L305" s="235"/>
      <c r="M305" s="235"/>
      <c r="N305" s="235"/>
    </row>
    <row r="306" spans="1:14" ht="15.75" hidden="1" customHeight="1">
      <c r="A306" s="247" t="s">
        <v>348</v>
      </c>
      <c r="B306" s="248" t="s">
        <v>160</v>
      </c>
      <c r="C306" s="247" t="s">
        <v>141</v>
      </c>
      <c r="D306" s="267"/>
      <c r="E306" s="268"/>
      <c r="F306" s="252"/>
      <c r="G306" s="252"/>
      <c r="H306" s="252"/>
      <c r="I306" s="252"/>
      <c r="J306" s="253">
        <f>SUM(J307:J308)</f>
        <v>13</v>
      </c>
      <c r="K306" s="235"/>
      <c r="L306" s="206" t="s">
        <v>123</v>
      </c>
      <c r="M306" s="206" t="s">
        <v>161</v>
      </c>
      <c r="N306" s="235"/>
    </row>
    <row r="307" spans="1:14" ht="15.75" hidden="1" customHeight="1">
      <c r="A307" s="254"/>
      <c r="B307" s="255" t="s">
        <v>340</v>
      </c>
      <c r="C307" s="269"/>
      <c r="D307" s="257">
        <v>13</v>
      </c>
      <c r="E307" s="258"/>
      <c r="F307" s="259"/>
      <c r="G307" s="259"/>
      <c r="H307" s="259"/>
      <c r="I307" s="259"/>
      <c r="J307" s="259">
        <f>D307</f>
        <v>13</v>
      </c>
      <c r="K307" s="235"/>
      <c r="L307" s="206"/>
      <c r="M307" s="206"/>
      <c r="N307" s="235"/>
    </row>
    <row r="308" spans="1:14" ht="15.75" hidden="1" customHeight="1">
      <c r="A308" s="260"/>
      <c r="B308" s="261"/>
      <c r="C308" s="270"/>
      <c r="D308" s="263"/>
      <c r="E308" s="264"/>
      <c r="F308" s="265"/>
      <c r="G308" s="265"/>
      <c r="H308" s="265"/>
      <c r="I308" s="265"/>
      <c r="J308" s="265"/>
      <c r="K308" s="235"/>
      <c r="L308" s="235"/>
      <c r="M308" s="235"/>
      <c r="N308" s="235"/>
    </row>
    <row r="309" spans="1:14" ht="15.75" hidden="1" customHeight="1">
      <c r="A309" s="247" t="s">
        <v>349</v>
      </c>
      <c r="B309" s="248" t="s">
        <v>163</v>
      </c>
      <c r="C309" s="247" t="s">
        <v>164</v>
      </c>
      <c r="D309" s="267"/>
      <c r="E309" s="268"/>
      <c r="F309" s="252"/>
      <c r="G309" s="252"/>
      <c r="H309" s="252"/>
      <c r="I309" s="252"/>
      <c r="J309" s="253">
        <f>SUM(J310:J311)</f>
        <v>100</v>
      </c>
      <c r="K309" s="235"/>
      <c r="L309" s="206" t="s">
        <v>116</v>
      </c>
      <c r="M309" s="206">
        <v>91834</v>
      </c>
      <c r="N309" s="235"/>
    </row>
    <row r="310" spans="1:14" ht="15.75" hidden="1" customHeight="1">
      <c r="A310" s="254"/>
      <c r="B310" s="255" t="s">
        <v>340</v>
      </c>
      <c r="C310" s="269"/>
      <c r="D310" s="257">
        <v>100</v>
      </c>
      <c r="E310" s="258"/>
      <c r="F310" s="259"/>
      <c r="G310" s="259"/>
      <c r="H310" s="259"/>
      <c r="I310" s="259"/>
      <c r="J310" s="259">
        <f>D310</f>
        <v>100</v>
      </c>
      <c r="K310" s="235"/>
      <c r="L310" s="206"/>
      <c r="M310" s="206"/>
      <c r="N310" s="235"/>
    </row>
    <row r="311" spans="1:14" ht="15.75" hidden="1" customHeight="1">
      <c r="A311" s="260"/>
      <c r="B311" s="261"/>
      <c r="C311" s="270"/>
      <c r="D311" s="263"/>
      <c r="E311" s="264"/>
      <c r="F311" s="265"/>
      <c r="G311" s="265"/>
      <c r="H311" s="265"/>
      <c r="I311" s="265"/>
      <c r="J311" s="265"/>
      <c r="K311" s="235"/>
      <c r="L311" s="235"/>
      <c r="M311" s="235"/>
      <c r="N311" s="235"/>
    </row>
    <row r="312" spans="1:14" ht="15.75" hidden="1" customHeight="1">
      <c r="A312" s="247" t="s">
        <v>350</v>
      </c>
      <c r="B312" s="248" t="s">
        <v>166</v>
      </c>
      <c r="C312" s="247" t="s">
        <v>141</v>
      </c>
      <c r="D312" s="267"/>
      <c r="E312" s="268"/>
      <c r="F312" s="252" t="s">
        <v>142</v>
      </c>
      <c r="G312" s="252"/>
      <c r="H312" s="252"/>
      <c r="I312" s="252"/>
      <c r="J312" s="253">
        <f>SUM(J313:J314)</f>
        <v>0</v>
      </c>
      <c r="K312" s="235"/>
      <c r="L312" s="206" t="s">
        <v>129</v>
      </c>
      <c r="M312" s="206">
        <v>9973</v>
      </c>
      <c r="N312" s="235"/>
    </row>
    <row r="313" spans="1:14" ht="15.75" hidden="1" customHeight="1">
      <c r="A313" s="254"/>
      <c r="B313" s="255" t="s">
        <v>340</v>
      </c>
      <c r="C313" s="269"/>
      <c r="D313" s="257">
        <v>120</v>
      </c>
      <c r="E313" s="258"/>
      <c r="F313" s="259">
        <f>0</f>
        <v>0</v>
      </c>
      <c r="G313" s="259"/>
      <c r="H313" s="259"/>
      <c r="I313" s="259"/>
      <c r="J313" s="259">
        <f>F313</f>
        <v>0</v>
      </c>
      <c r="K313" s="235"/>
      <c r="L313" s="206"/>
      <c r="M313" s="206"/>
      <c r="N313" s="235"/>
    </row>
    <row r="314" spans="1:14" ht="15.75" hidden="1" customHeight="1">
      <c r="A314" s="260"/>
      <c r="B314" s="261"/>
      <c r="C314" s="270"/>
      <c r="D314" s="263"/>
      <c r="E314" s="264"/>
      <c r="F314" s="265"/>
      <c r="G314" s="265"/>
      <c r="H314" s="265"/>
      <c r="I314" s="265"/>
      <c r="J314" s="265"/>
      <c r="K314" s="235"/>
      <c r="L314" s="235"/>
      <c r="M314" s="235"/>
      <c r="N314" s="235"/>
    </row>
    <row r="315" spans="1:14" ht="15.75" hidden="1" customHeight="1">
      <c r="A315" s="247" t="s">
        <v>351</v>
      </c>
      <c r="B315" s="248" t="s">
        <v>168</v>
      </c>
      <c r="C315" s="247" t="s">
        <v>141</v>
      </c>
      <c r="D315" s="267"/>
      <c r="E315" s="268"/>
      <c r="F315" s="252" t="s">
        <v>142</v>
      </c>
      <c r="G315" s="252"/>
      <c r="H315" s="252"/>
      <c r="I315" s="252"/>
      <c r="J315" s="253">
        <f>SUM(J316:J317)</f>
        <v>0</v>
      </c>
      <c r="K315" s="235"/>
      <c r="L315" s="206" t="s">
        <v>129</v>
      </c>
      <c r="M315" s="206">
        <v>11773</v>
      </c>
      <c r="N315" s="235"/>
    </row>
    <row r="316" spans="1:14" ht="15.75" hidden="1" customHeight="1">
      <c r="A316" s="254"/>
      <c r="B316" s="255" t="s">
        <v>340</v>
      </c>
      <c r="C316" s="269"/>
      <c r="D316" s="257">
        <v>3</v>
      </c>
      <c r="E316" s="258"/>
      <c r="F316" s="259">
        <f>0</f>
        <v>0</v>
      </c>
      <c r="G316" s="259"/>
      <c r="H316" s="259"/>
      <c r="I316" s="259"/>
      <c r="J316" s="259">
        <f>F316</f>
        <v>0</v>
      </c>
      <c r="K316" s="235"/>
      <c r="L316" s="206"/>
      <c r="M316" s="206"/>
      <c r="N316" s="235"/>
    </row>
    <row r="317" spans="1:14" ht="15.75" hidden="1" customHeight="1">
      <c r="A317" s="260"/>
      <c r="B317" s="261"/>
      <c r="C317" s="270"/>
      <c r="D317" s="263"/>
      <c r="E317" s="264"/>
      <c r="F317" s="265"/>
      <c r="G317" s="265"/>
      <c r="H317" s="265"/>
      <c r="I317" s="265"/>
      <c r="J317" s="265"/>
      <c r="K317" s="235"/>
      <c r="L317" s="235"/>
      <c r="M317" s="235"/>
      <c r="N317" s="235"/>
    </row>
    <row r="318" spans="1:14" ht="15.75" hidden="1" customHeight="1">
      <c r="A318" s="247" t="s">
        <v>352</v>
      </c>
      <c r="B318" s="248" t="s">
        <v>170</v>
      </c>
      <c r="C318" s="247" t="s">
        <v>141</v>
      </c>
      <c r="D318" s="267"/>
      <c r="E318" s="268"/>
      <c r="F318" s="252" t="s">
        <v>142</v>
      </c>
      <c r="G318" s="252"/>
      <c r="H318" s="252"/>
      <c r="I318" s="252"/>
      <c r="J318" s="253">
        <f>SUM(J319:J320)</f>
        <v>0</v>
      </c>
      <c r="K318" s="235"/>
      <c r="L318" s="206" t="s">
        <v>129</v>
      </c>
      <c r="M318" s="206">
        <v>9199</v>
      </c>
      <c r="N318" s="235"/>
    </row>
    <row r="319" spans="1:14" ht="15.75" hidden="1" customHeight="1">
      <c r="A319" s="254"/>
      <c r="B319" s="255" t="s">
        <v>340</v>
      </c>
      <c r="C319" s="269"/>
      <c r="D319" s="257">
        <v>12</v>
      </c>
      <c r="E319" s="258"/>
      <c r="F319" s="259">
        <f>0</f>
        <v>0</v>
      </c>
      <c r="G319" s="259"/>
      <c r="H319" s="259"/>
      <c r="I319" s="259"/>
      <c r="J319" s="259">
        <f>F319</f>
        <v>0</v>
      </c>
      <c r="K319" s="235"/>
      <c r="L319" s="206"/>
      <c r="M319" s="206"/>
      <c r="N319" s="235"/>
    </row>
    <row r="320" spans="1:14" ht="15.75" hidden="1" customHeight="1">
      <c r="A320" s="260"/>
      <c r="B320" s="261"/>
      <c r="C320" s="270"/>
      <c r="D320" s="263"/>
      <c r="E320" s="264"/>
      <c r="F320" s="265"/>
      <c r="G320" s="265"/>
      <c r="H320" s="265"/>
      <c r="I320" s="265"/>
      <c r="J320" s="265"/>
      <c r="K320" s="235"/>
      <c r="L320" s="235"/>
      <c r="M320" s="235"/>
      <c r="N320" s="235"/>
    </row>
    <row r="321" spans="1:14" ht="15.75" hidden="1" customHeight="1">
      <c r="A321" s="247" t="s">
        <v>353</v>
      </c>
      <c r="B321" s="248" t="s">
        <v>172</v>
      </c>
      <c r="C321" s="247" t="s">
        <v>164</v>
      </c>
      <c r="D321" s="267" t="s">
        <v>173</v>
      </c>
      <c r="E321" s="268"/>
      <c r="F321" s="252" t="s">
        <v>174</v>
      </c>
      <c r="G321" s="252"/>
      <c r="H321" s="252"/>
      <c r="I321" s="252"/>
      <c r="J321" s="253">
        <f>SUM(J322:J323)</f>
        <v>350</v>
      </c>
      <c r="K321" s="235"/>
      <c r="L321" s="206" t="s">
        <v>116</v>
      </c>
      <c r="M321" s="206">
        <v>91926</v>
      </c>
      <c r="N321" s="235"/>
    </row>
    <row r="322" spans="1:14" ht="15.75" hidden="1" customHeight="1">
      <c r="A322" s="254"/>
      <c r="B322" s="255" t="s">
        <v>340</v>
      </c>
      <c r="C322" s="269"/>
      <c r="D322" s="257">
        <v>7000</v>
      </c>
      <c r="E322" s="258"/>
      <c r="F322" s="259">
        <f>D322*0.05</f>
        <v>350</v>
      </c>
      <c r="G322" s="259"/>
      <c r="H322" s="259"/>
      <c r="I322" s="259"/>
      <c r="J322" s="259">
        <f>F322</f>
        <v>350</v>
      </c>
      <c r="K322" s="235"/>
      <c r="L322" s="206"/>
      <c r="M322" s="206"/>
      <c r="N322" s="235"/>
    </row>
    <row r="323" spans="1:14" ht="15.75" hidden="1" customHeight="1">
      <c r="A323" s="260"/>
      <c r="B323" s="261"/>
      <c r="C323" s="270"/>
      <c r="D323" s="263"/>
      <c r="E323" s="264"/>
      <c r="F323" s="265"/>
      <c r="G323" s="265"/>
      <c r="H323" s="265"/>
      <c r="I323" s="265"/>
      <c r="J323" s="265"/>
      <c r="K323" s="235"/>
      <c r="L323" s="235"/>
      <c r="M323" s="235"/>
      <c r="N323" s="235"/>
    </row>
    <row r="324" spans="1:14" ht="15.75" hidden="1" customHeight="1">
      <c r="A324" s="247" t="s">
        <v>354</v>
      </c>
      <c r="B324" s="248" t="s">
        <v>176</v>
      </c>
      <c r="C324" s="247" t="s">
        <v>164</v>
      </c>
      <c r="D324" s="267" t="s">
        <v>173</v>
      </c>
      <c r="E324" s="268"/>
      <c r="F324" s="252" t="s">
        <v>174</v>
      </c>
      <c r="G324" s="252"/>
      <c r="H324" s="252"/>
      <c r="I324" s="252"/>
      <c r="J324" s="253">
        <f>SUM(J325:J326)</f>
        <v>43</v>
      </c>
      <c r="K324" s="235"/>
      <c r="L324" s="206" t="s">
        <v>116</v>
      </c>
      <c r="M324" s="206">
        <v>91928</v>
      </c>
      <c r="N324" s="235"/>
    </row>
    <row r="325" spans="1:14" ht="15.75" hidden="1" customHeight="1">
      <c r="A325" s="254"/>
      <c r="B325" s="255" t="s">
        <v>340</v>
      </c>
      <c r="C325" s="269"/>
      <c r="D325" s="257">
        <v>860</v>
      </c>
      <c r="E325" s="258"/>
      <c r="F325" s="259">
        <f>D325*0.05</f>
        <v>43</v>
      </c>
      <c r="G325" s="259"/>
      <c r="H325" s="259"/>
      <c r="I325" s="259"/>
      <c r="J325" s="259">
        <f>F325</f>
        <v>43</v>
      </c>
      <c r="K325" s="235"/>
      <c r="L325" s="206"/>
      <c r="M325" s="206"/>
      <c r="N325" s="235"/>
    </row>
    <row r="326" spans="1:14" ht="15.75" hidden="1" customHeight="1">
      <c r="A326" s="260"/>
      <c r="B326" s="261"/>
      <c r="C326" s="270"/>
      <c r="D326" s="263"/>
      <c r="E326" s="264"/>
      <c r="F326" s="265"/>
      <c r="G326" s="265"/>
      <c r="H326" s="265"/>
      <c r="I326" s="265"/>
      <c r="J326" s="265"/>
      <c r="K326" s="235"/>
      <c r="L326" s="235"/>
      <c r="M326" s="235"/>
      <c r="N326" s="235"/>
    </row>
    <row r="327" spans="1:14" ht="15.75" hidden="1" customHeight="1">
      <c r="A327" s="247" t="s">
        <v>355</v>
      </c>
      <c r="B327" s="248" t="s">
        <v>178</v>
      </c>
      <c r="C327" s="247" t="s">
        <v>164</v>
      </c>
      <c r="D327" s="267"/>
      <c r="E327" s="268"/>
      <c r="F327" s="252" t="s">
        <v>179</v>
      </c>
      <c r="G327" s="252"/>
      <c r="H327" s="252"/>
      <c r="I327" s="252"/>
      <c r="J327" s="253">
        <f>SUM(J328:J329)</f>
        <v>0</v>
      </c>
      <c r="K327" s="235"/>
      <c r="L327" s="206" t="s">
        <v>116</v>
      </c>
      <c r="M327" s="206">
        <v>92981</v>
      </c>
      <c r="N327" s="235"/>
    </row>
    <row r="328" spans="1:14" ht="15.75" hidden="1" customHeight="1">
      <c r="A328" s="254"/>
      <c r="B328" s="255" t="s">
        <v>340</v>
      </c>
      <c r="C328" s="269"/>
      <c r="D328" s="257">
        <v>240</v>
      </c>
      <c r="E328" s="258"/>
      <c r="F328" s="259">
        <v>0</v>
      </c>
      <c r="G328" s="259"/>
      <c r="H328" s="259"/>
      <c r="I328" s="259"/>
      <c r="J328" s="259">
        <f>F328</f>
        <v>0</v>
      </c>
      <c r="K328" s="235"/>
      <c r="L328" s="206"/>
      <c r="M328" s="206"/>
      <c r="N328" s="235"/>
    </row>
    <row r="329" spans="1:14" ht="15.75" hidden="1" customHeight="1">
      <c r="A329" s="260"/>
      <c r="B329" s="261"/>
      <c r="C329" s="270"/>
      <c r="D329" s="263"/>
      <c r="E329" s="264"/>
      <c r="F329" s="265"/>
      <c r="G329" s="265"/>
      <c r="H329" s="265"/>
      <c r="I329" s="265"/>
      <c r="J329" s="265"/>
      <c r="K329" s="235"/>
      <c r="L329" s="235"/>
      <c r="M329" s="235"/>
      <c r="N329" s="235"/>
    </row>
    <row r="330" spans="1:14" ht="15.75" hidden="1" customHeight="1">
      <c r="A330" s="247" t="s">
        <v>356</v>
      </c>
      <c r="B330" s="248" t="s">
        <v>181</v>
      </c>
      <c r="C330" s="247" t="s">
        <v>164</v>
      </c>
      <c r="D330" s="267"/>
      <c r="E330" s="268"/>
      <c r="F330" s="252" t="s">
        <v>179</v>
      </c>
      <c r="G330" s="252"/>
      <c r="H330" s="252"/>
      <c r="I330" s="252"/>
      <c r="J330" s="253">
        <f>SUM(J331:J332)</f>
        <v>0</v>
      </c>
      <c r="K330" s="235"/>
      <c r="L330" s="206" t="s">
        <v>116</v>
      </c>
      <c r="M330" s="206">
        <v>92981</v>
      </c>
      <c r="N330" s="235"/>
    </row>
    <row r="331" spans="1:14" ht="15.75" hidden="1" customHeight="1">
      <c r="A331" s="254"/>
      <c r="B331" s="255" t="s">
        <v>340</v>
      </c>
      <c r="C331" s="269"/>
      <c r="D331" s="257">
        <v>220</v>
      </c>
      <c r="E331" s="258"/>
      <c r="F331" s="259">
        <v>0</v>
      </c>
      <c r="G331" s="259"/>
      <c r="H331" s="259"/>
      <c r="I331" s="259"/>
      <c r="J331" s="259">
        <f>F331</f>
        <v>0</v>
      </c>
      <c r="K331" s="235"/>
      <c r="L331" s="206"/>
      <c r="M331" s="206"/>
      <c r="N331" s="235"/>
    </row>
    <row r="332" spans="1:14" ht="15.75" hidden="1" customHeight="1">
      <c r="A332" s="260"/>
      <c r="B332" s="261"/>
      <c r="C332" s="270"/>
      <c r="D332" s="263"/>
      <c r="E332" s="264"/>
      <c r="F332" s="265"/>
      <c r="G332" s="265"/>
      <c r="H332" s="265"/>
      <c r="I332" s="265"/>
      <c r="J332" s="265"/>
      <c r="K332" s="235"/>
      <c r="L332" s="235"/>
      <c r="M332" s="235"/>
      <c r="N332" s="235"/>
    </row>
    <row r="333" spans="1:14" ht="15.75" hidden="1" customHeight="1">
      <c r="A333" s="247" t="s">
        <v>357</v>
      </c>
      <c r="B333" s="248" t="s">
        <v>183</v>
      </c>
      <c r="C333" s="247" t="s">
        <v>164</v>
      </c>
      <c r="D333" s="267"/>
      <c r="E333" s="268"/>
      <c r="F333" s="252" t="s">
        <v>179</v>
      </c>
      <c r="G333" s="252"/>
      <c r="H333" s="252"/>
      <c r="I333" s="252"/>
      <c r="J333" s="253">
        <f>SUM(J334:J335)</f>
        <v>0</v>
      </c>
      <c r="K333" s="235"/>
      <c r="L333" s="206" t="s">
        <v>116</v>
      </c>
      <c r="M333" s="206">
        <v>92981</v>
      </c>
      <c r="N333" s="235"/>
    </row>
    <row r="334" spans="1:14" ht="15.75" hidden="1" customHeight="1">
      <c r="A334" s="254"/>
      <c r="B334" s="255" t="s">
        <v>340</v>
      </c>
      <c r="C334" s="269"/>
      <c r="D334" s="257">
        <v>660</v>
      </c>
      <c r="E334" s="258"/>
      <c r="F334" s="259">
        <v>0</v>
      </c>
      <c r="G334" s="259"/>
      <c r="H334" s="259"/>
      <c r="I334" s="259"/>
      <c r="J334" s="259">
        <f>F334</f>
        <v>0</v>
      </c>
      <c r="K334" s="235"/>
      <c r="L334" s="206"/>
      <c r="M334" s="206"/>
      <c r="N334" s="235"/>
    </row>
    <row r="335" spans="1:14" ht="15.75" hidden="1" customHeight="1">
      <c r="A335" s="260"/>
      <c r="B335" s="261"/>
      <c r="C335" s="270"/>
      <c r="D335" s="263"/>
      <c r="E335" s="264"/>
      <c r="F335" s="265"/>
      <c r="G335" s="265"/>
      <c r="H335" s="265"/>
      <c r="I335" s="265"/>
      <c r="J335" s="265"/>
      <c r="K335" s="235"/>
      <c r="L335" s="235"/>
      <c r="M335" s="235"/>
      <c r="N335" s="235"/>
    </row>
    <row r="336" spans="1:14" ht="15.75" hidden="1" customHeight="1">
      <c r="A336" s="247" t="s">
        <v>358</v>
      </c>
      <c r="B336" s="248" t="s">
        <v>359</v>
      </c>
      <c r="C336" s="247" t="s">
        <v>164</v>
      </c>
      <c r="D336" s="267"/>
      <c r="E336" s="268"/>
      <c r="F336" s="252" t="s">
        <v>179</v>
      </c>
      <c r="G336" s="252"/>
      <c r="H336" s="252"/>
      <c r="I336" s="252"/>
      <c r="J336" s="253">
        <f>SUM(J337:J338)</f>
        <v>0</v>
      </c>
      <c r="K336" s="235"/>
      <c r="L336" s="206" t="s">
        <v>116</v>
      </c>
      <c r="M336" s="206">
        <v>101888</v>
      </c>
      <c r="N336" s="235"/>
    </row>
    <row r="337" spans="1:14" ht="15.75" hidden="1" customHeight="1">
      <c r="A337" s="254"/>
      <c r="B337" s="255" t="s">
        <v>340</v>
      </c>
      <c r="C337" s="269"/>
      <c r="D337" s="257">
        <v>15</v>
      </c>
      <c r="E337" s="258"/>
      <c r="F337" s="259">
        <v>0</v>
      </c>
      <c r="G337" s="259"/>
      <c r="H337" s="259"/>
      <c r="I337" s="259"/>
      <c r="J337" s="259">
        <f>F337</f>
        <v>0</v>
      </c>
      <c r="K337" s="235"/>
      <c r="L337" s="206"/>
      <c r="M337" s="206"/>
      <c r="N337" s="235"/>
    </row>
    <row r="338" spans="1:14" ht="15.75" hidden="1" customHeight="1">
      <c r="A338" s="260"/>
      <c r="B338" s="261"/>
      <c r="C338" s="270"/>
      <c r="D338" s="263"/>
      <c r="E338" s="264"/>
      <c r="F338" s="265"/>
      <c r="G338" s="265"/>
      <c r="H338" s="265"/>
      <c r="I338" s="265"/>
      <c r="J338" s="265"/>
      <c r="K338" s="235"/>
      <c r="L338" s="235"/>
      <c r="M338" s="235"/>
      <c r="N338" s="235"/>
    </row>
    <row r="339" spans="1:14" ht="15.75" hidden="1" customHeight="1">
      <c r="A339" s="247" t="s">
        <v>360</v>
      </c>
      <c r="B339" s="248" t="s">
        <v>361</v>
      </c>
      <c r="C339" s="247" t="s">
        <v>164</v>
      </c>
      <c r="D339" s="267"/>
      <c r="E339" s="268"/>
      <c r="F339" s="252" t="s">
        <v>179</v>
      </c>
      <c r="G339" s="252"/>
      <c r="H339" s="252"/>
      <c r="I339" s="252"/>
      <c r="J339" s="253">
        <f>SUM(J340:J341)</f>
        <v>0</v>
      </c>
      <c r="K339" s="235"/>
      <c r="L339" s="206" t="s">
        <v>116</v>
      </c>
      <c r="M339" s="206">
        <v>101888</v>
      </c>
      <c r="N339" s="235"/>
    </row>
    <row r="340" spans="1:14" ht="15.75" hidden="1" customHeight="1">
      <c r="A340" s="254"/>
      <c r="B340" s="255" t="s">
        <v>340</v>
      </c>
      <c r="C340" s="269"/>
      <c r="D340" s="257">
        <v>45</v>
      </c>
      <c r="E340" s="258"/>
      <c r="F340" s="259">
        <v>0</v>
      </c>
      <c r="G340" s="259"/>
      <c r="H340" s="259"/>
      <c r="I340" s="259"/>
      <c r="J340" s="259">
        <f>F340</f>
        <v>0</v>
      </c>
      <c r="K340" s="235"/>
      <c r="L340" s="206"/>
      <c r="M340" s="206"/>
      <c r="N340" s="235"/>
    </row>
    <row r="341" spans="1:14" ht="15.75" hidden="1" customHeight="1">
      <c r="A341" s="260"/>
      <c r="B341" s="261"/>
      <c r="C341" s="270"/>
      <c r="D341" s="263"/>
      <c r="E341" s="264"/>
      <c r="F341" s="265"/>
      <c r="G341" s="265"/>
      <c r="H341" s="265"/>
      <c r="I341" s="265"/>
      <c r="J341" s="265"/>
      <c r="K341" s="235"/>
      <c r="L341" s="235"/>
      <c r="M341" s="235"/>
      <c r="N341" s="235"/>
    </row>
    <row r="342" spans="1:14" ht="15.75" hidden="1" customHeight="1">
      <c r="A342" s="247" t="s">
        <v>362</v>
      </c>
      <c r="B342" s="248" t="s">
        <v>185</v>
      </c>
      <c r="C342" s="247" t="s">
        <v>164</v>
      </c>
      <c r="D342" s="267"/>
      <c r="E342" s="268"/>
      <c r="F342" s="252" t="s">
        <v>179</v>
      </c>
      <c r="G342" s="252"/>
      <c r="H342" s="252"/>
      <c r="I342" s="252"/>
      <c r="J342" s="253">
        <f>SUM(J343:J344)</f>
        <v>0</v>
      </c>
      <c r="K342" s="235"/>
      <c r="L342" s="206" t="s">
        <v>116</v>
      </c>
      <c r="M342" s="206">
        <v>92986</v>
      </c>
      <c r="N342" s="235"/>
    </row>
    <row r="343" spans="1:14" ht="15.75" hidden="1" customHeight="1">
      <c r="A343" s="254"/>
      <c r="B343" s="255" t="s">
        <v>340</v>
      </c>
      <c r="C343" s="269"/>
      <c r="D343" s="257">
        <v>10</v>
      </c>
      <c r="E343" s="258"/>
      <c r="F343" s="259">
        <v>0</v>
      </c>
      <c r="G343" s="259"/>
      <c r="H343" s="259"/>
      <c r="I343" s="259"/>
      <c r="J343" s="259">
        <f>F343</f>
        <v>0</v>
      </c>
      <c r="K343" s="235"/>
      <c r="L343" s="206"/>
      <c r="M343" s="206"/>
      <c r="N343" s="235"/>
    </row>
    <row r="344" spans="1:14" ht="15.75" hidden="1" customHeight="1">
      <c r="A344" s="260"/>
      <c r="B344" s="261"/>
      <c r="C344" s="270"/>
      <c r="D344" s="263"/>
      <c r="E344" s="264"/>
      <c r="F344" s="265"/>
      <c r="G344" s="265"/>
      <c r="H344" s="265"/>
      <c r="I344" s="265"/>
      <c r="J344" s="265"/>
      <c r="K344" s="235"/>
      <c r="L344" s="235"/>
      <c r="M344" s="235"/>
      <c r="N344" s="235"/>
    </row>
    <row r="345" spans="1:14" ht="15.75" hidden="1" customHeight="1">
      <c r="A345" s="247" t="s">
        <v>363</v>
      </c>
      <c r="B345" s="248" t="s">
        <v>187</v>
      </c>
      <c r="C345" s="247" t="s">
        <v>164</v>
      </c>
      <c r="D345" s="267"/>
      <c r="E345" s="268"/>
      <c r="F345" s="252" t="s">
        <v>179</v>
      </c>
      <c r="G345" s="252"/>
      <c r="H345" s="252"/>
      <c r="I345" s="252"/>
      <c r="J345" s="253">
        <f>SUM(J346:J347)</f>
        <v>0</v>
      </c>
      <c r="K345" s="235"/>
      <c r="L345" s="206" t="s">
        <v>116</v>
      </c>
      <c r="M345" s="206">
        <v>92990</v>
      </c>
      <c r="N345" s="235"/>
    </row>
    <row r="346" spans="1:14" ht="15.75" hidden="1" customHeight="1">
      <c r="A346" s="254"/>
      <c r="B346" s="255" t="s">
        <v>340</v>
      </c>
      <c r="C346" s="269"/>
      <c r="D346" s="257">
        <v>10</v>
      </c>
      <c r="E346" s="258"/>
      <c r="F346" s="259">
        <v>0</v>
      </c>
      <c r="G346" s="259"/>
      <c r="H346" s="259"/>
      <c r="I346" s="259"/>
      <c r="J346" s="259">
        <f>F346</f>
        <v>0</v>
      </c>
      <c r="K346" s="235"/>
      <c r="L346" s="206"/>
      <c r="M346" s="206"/>
      <c r="N346" s="235"/>
    </row>
    <row r="347" spans="1:14" ht="15.75" hidden="1" customHeight="1">
      <c r="A347" s="260"/>
      <c r="B347" s="261"/>
      <c r="C347" s="270"/>
      <c r="D347" s="263"/>
      <c r="E347" s="264"/>
      <c r="F347" s="265"/>
      <c r="G347" s="265"/>
      <c r="H347" s="265"/>
      <c r="I347" s="265"/>
      <c r="J347" s="265"/>
      <c r="K347" s="235"/>
      <c r="L347" s="235"/>
      <c r="M347" s="235"/>
      <c r="N347" s="235"/>
    </row>
    <row r="348" spans="1:14" ht="15.75" hidden="1" customHeight="1">
      <c r="A348" s="247" t="s">
        <v>364</v>
      </c>
      <c r="B348" s="248" t="s">
        <v>189</v>
      </c>
      <c r="C348" s="247" t="s">
        <v>164</v>
      </c>
      <c r="D348" s="267"/>
      <c r="E348" s="268"/>
      <c r="F348" s="252" t="s">
        <v>179</v>
      </c>
      <c r="G348" s="252"/>
      <c r="H348" s="252"/>
      <c r="I348" s="252"/>
      <c r="J348" s="253">
        <f>SUM(J349:J350)</f>
        <v>0</v>
      </c>
      <c r="K348" s="235"/>
      <c r="L348" s="206" t="s">
        <v>116</v>
      </c>
      <c r="M348" s="206">
        <v>92990</v>
      </c>
      <c r="N348" s="235"/>
    </row>
    <row r="349" spans="1:14" ht="15.75" hidden="1" customHeight="1">
      <c r="A349" s="254"/>
      <c r="B349" s="255" t="s">
        <v>340</v>
      </c>
      <c r="C349" s="269"/>
      <c r="D349" s="257">
        <v>30</v>
      </c>
      <c r="E349" s="258"/>
      <c r="F349" s="259">
        <v>0</v>
      </c>
      <c r="G349" s="259"/>
      <c r="H349" s="259"/>
      <c r="I349" s="259"/>
      <c r="J349" s="259">
        <f>F349</f>
        <v>0</v>
      </c>
      <c r="K349" s="235"/>
      <c r="L349" s="206"/>
      <c r="M349" s="206"/>
      <c r="N349" s="235"/>
    </row>
    <row r="350" spans="1:14" ht="15.75" hidden="1" customHeight="1">
      <c r="A350" s="260"/>
      <c r="B350" s="261"/>
      <c r="C350" s="270"/>
      <c r="D350" s="263"/>
      <c r="E350" s="264"/>
      <c r="F350" s="265"/>
      <c r="G350" s="265"/>
      <c r="H350" s="265"/>
      <c r="I350" s="265"/>
      <c r="J350" s="265"/>
      <c r="K350" s="235"/>
      <c r="L350" s="235"/>
      <c r="M350" s="235"/>
      <c r="N350" s="235"/>
    </row>
    <row r="351" spans="1:14" ht="15.75" hidden="1" customHeight="1">
      <c r="A351" s="247" t="s">
        <v>365</v>
      </c>
      <c r="B351" s="248" t="s">
        <v>366</v>
      </c>
      <c r="C351" s="247" t="s">
        <v>141</v>
      </c>
      <c r="D351" s="267"/>
      <c r="E351" s="268"/>
      <c r="F351" s="252"/>
      <c r="G351" s="252"/>
      <c r="H351" s="252"/>
      <c r="I351" s="252"/>
      <c r="J351" s="253">
        <f>SUM(J352:J353)</f>
        <v>1</v>
      </c>
      <c r="K351" s="235"/>
      <c r="L351" s="206" t="s">
        <v>123</v>
      </c>
      <c r="M351" s="206" t="s">
        <v>367</v>
      </c>
      <c r="N351" s="235"/>
    </row>
    <row r="352" spans="1:14" ht="15.75" hidden="1" customHeight="1">
      <c r="A352" s="254"/>
      <c r="B352" s="255" t="s">
        <v>340</v>
      </c>
      <c r="C352" s="269"/>
      <c r="D352" s="257">
        <v>1</v>
      </c>
      <c r="E352" s="258"/>
      <c r="F352" s="259"/>
      <c r="G352" s="259"/>
      <c r="H352" s="259"/>
      <c r="I352" s="259"/>
      <c r="J352" s="259">
        <f>D352</f>
        <v>1</v>
      </c>
      <c r="K352" s="235"/>
      <c r="L352" s="206"/>
      <c r="M352" s="206"/>
      <c r="N352" s="235"/>
    </row>
    <row r="353" spans="1:14" ht="15.75" hidden="1" customHeight="1">
      <c r="A353" s="260"/>
      <c r="B353" s="261"/>
      <c r="C353" s="270"/>
      <c r="D353" s="263"/>
      <c r="E353" s="264"/>
      <c r="F353" s="265"/>
      <c r="G353" s="265"/>
      <c r="H353" s="265"/>
      <c r="I353" s="265"/>
      <c r="J353" s="265"/>
      <c r="K353" s="235"/>
      <c r="L353" s="235"/>
      <c r="M353" s="235"/>
      <c r="N353" s="235"/>
    </row>
    <row r="354" spans="1:14" ht="15.75" hidden="1" customHeight="1">
      <c r="A354" s="247" t="s">
        <v>368</v>
      </c>
      <c r="B354" s="248" t="s">
        <v>369</v>
      </c>
      <c r="C354" s="247" t="s">
        <v>141</v>
      </c>
      <c r="D354" s="267"/>
      <c r="E354" s="268"/>
      <c r="F354" s="252"/>
      <c r="G354" s="252"/>
      <c r="H354" s="252"/>
      <c r="I354" s="252"/>
      <c r="J354" s="253">
        <f>SUM(J355:J356)</f>
        <v>1</v>
      </c>
      <c r="K354" s="235"/>
      <c r="L354" s="206" t="s">
        <v>123</v>
      </c>
      <c r="M354" s="206" t="s">
        <v>370</v>
      </c>
      <c r="N354" s="235"/>
    </row>
    <row r="355" spans="1:14" ht="15.75" hidden="1" customHeight="1">
      <c r="A355" s="254"/>
      <c r="B355" s="255" t="s">
        <v>340</v>
      </c>
      <c r="C355" s="269"/>
      <c r="D355" s="257">
        <v>1</v>
      </c>
      <c r="E355" s="258"/>
      <c r="F355" s="259"/>
      <c r="G355" s="259"/>
      <c r="H355" s="259"/>
      <c r="I355" s="259"/>
      <c r="J355" s="259">
        <f>D355</f>
        <v>1</v>
      </c>
      <c r="K355" s="235"/>
      <c r="L355" s="206"/>
      <c r="M355" s="206"/>
      <c r="N355" s="235"/>
    </row>
    <row r="356" spans="1:14" ht="15.75" hidden="1" customHeight="1">
      <c r="A356" s="260"/>
      <c r="B356" s="261"/>
      <c r="C356" s="270"/>
      <c r="D356" s="263"/>
      <c r="E356" s="264"/>
      <c r="F356" s="265"/>
      <c r="G356" s="265"/>
      <c r="H356" s="265"/>
      <c r="I356" s="265"/>
      <c r="J356" s="265"/>
      <c r="K356" s="235"/>
      <c r="L356" s="235"/>
      <c r="M356" s="235"/>
      <c r="N356" s="235"/>
    </row>
    <row r="357" spans="1:14" ht="15.75" hidden="1" customHeight="1">
      <c r="A357" s="247" t="s">
        <v>371</v>
      </c>
      <c r="B357" s="248" t="s">
        <v>372</v>
      </c>
      <c r="C357" s="247" t="s">
        <v>141</v>
      </c>
      <c r="D357" s="267"/>
      <c r="E357" s="268"/>
      <c r="F357" s="252"/>
      <c r="G357" s="252"/>
      <c r="H357" s="252"/>
      <c r="I357" s="252"/>
      <c r="J357" s="253">
        <f>SUM(J358:J359)</f>
        <v>1</v>
      </c>
      <c r="K357" s="235"/>
      <c r="L357" s="206" t="s">
        <v>123</v>
      </c>
      <c r="M357" s="206" t="s">
        <v>373</v>
      </c>
      <c r="N357" s="235"/>
    </row>
    <row r="358" spans="1:14" ht="15.75" hidden="1" customHeight="1">
      <c r="A358" s="254"/>
      <c r="B358" s="255" t="s">
        <v>340</v>
      </c>
      <c r="C358" s="269"/>
      <c r="D358" s="257">
        <v>1</v>
      </c>
      <c r="E358" s="258"/>
      <c r="F358" s="259"/>
      <c r="G358" s="259"/>
      <c r="H358" s="259"/>
      <c r="I358" s="259"/>
      <c r="J358" s="259">
        <f>D358</f>
        <v>1</v>
      </c>
      <c r="K358" s="235"/>
      <c r="L358" s="206"/>
      <c r="M358" s="206"/>
      <c r="N358" s="235"/>
    </row>
    <row r="359" spans="1:14" ht="15.75" hidden="1" customHeight="1">
      <c r="A359" s="260"/>
      <c r="B359" s="261"/>
      <c r="C359" s="270"/>
      <c r="D359" s="263"/>
      <c r="E359" s="264"/>
      <c r="F359" s="265"/>
      <c r="G359" s="265"/>
      <c r="H359" s="265"/>
      <c r="I359" s="265"/>
      <c r="J359" s="265"/>
      <c r="K359" s="235"/>
      <c r="L359" s="235"/>
      <c r="M359" s="235"/>
      <c r="N359" s="235"/>
    </row>
    <row r="360" spans="1:14" ht="15.75" hidden="1" customHeight="1">
      <c r="A360" s="247" t="s">
        <v>374</v>
      </c>
      <c r="B360" s="248" t="s">
        <v>375</v>
      </c>
      <c r="C360" s="247" t="s">
        <v>141</v>
      </c>
      <c r="D360" s="267"/>
      <c r="E360" s="268"/>
      <c r="F360" s="252"/>
      <c r="G360" s="252"/>
      <c r="H360" s="252"/>
      <c r="I360" s="252"/>
      <c r="J360" s="253">
        <f>SUM(J361:J362)</f>
        <v>1</v>
      </c>
      <c r="K360" s="235"/>
      <c r="L360" s="206" t="s">
        <v>123</v>
      </c>
      <c r="M360" s="206" t="s">
        <v>376</v>
      </c>
      <c r="N360" s="235"/>
    </row>
    <row r="361" spans="1:14" ht="15.75" hidden="1" customHeight="1">
      <c r="A361" s="254"/>
      <c r="B361" s="255" t="s">
        <v>340</v>
      </c>
      <c r="C361" s="269"/>
      <c r="D361" s="257">
        <v>1</v>
      </c>
      <c r="E361" s="258"/>
      <c r="F361" s="259"/>
      <c r="G361" s="259"/>
      <c r="H361" s="259"/>
      <c r="I361" s="259"/>
      <c r="J361" s="259">
        <f>D361</f>
        <v>1</v>
      </c>
      <c r="K361" s="235"/>
      <c r="L361" s="206"/>
      <c r="M361" s="206"/>
      <c r="N361" s="235"/>
    </row>
    <row r="362" spans="1:14" ht="15.75" hidden="1" customHeight="1">
      <c r="A362" s="260"/>
      <c r="B362" s="261"/>
      <c r="C362" s="270"/>
      <c r="D362" s="263"/>
      <c r="E362" s="264"/>
      <c r="F362" s="265"/>
      <c r="G362" s="265"/>
      <c r="H362" s="265"/>
      <c r="I362" s="265"/>
      <c r="J362" s="265"/>
      <c r="K362" s="235"/>
      <c r="L362" s="235"/>
      <c r="M362" s="235"/>
      <c r="N362" s="235"/>
    </row>
    <row r="363" spans="1:14" ht="15.75" hidden="1" customHeight="1">
      <c r="A363" s="247" t="s">
        <v>377</v>
      </c>
      <c r="B363" s="248" t="s">
        <v>378</v>
      </c>
      <c r="C363" s="247" t="s">
        <v>141</v>
      </c>
      <c r="D363" s="267"/>
      <c r="E363" s="268"/>
      <c r="F363" s="252" t="s">
        <v>179</v>
      </c>
      <c r="G363" s="252"/>
      <c r="H363" s="252"/>
      <c r="I363" s="252"/>
      <c r="J363" s="253">
        <f>SUM(J364:J365)</f>
        <v>0</v>
      </c>
      <c r="K363" s="235"/>
      <c r="L363" s="206" t="s">
        <v>123</v>
      </c>
      <c r="M363" s="206" t="s">
        <v>379</v>
      </c>
      <c r="N363" s="235"/>
    </row>
    <row r="364" spans="1:14" ht="15.75" hidden="1" customHeight="1">
      <c r="A364" s="254"/>
      <c r="B364" s="255" t="s">
        <v>340</v>
      </c>
      <c r="C364" s="269"/>
      <c r="D364" s="257">
        <v>1</v>
      </c>
      <c r="E364" s="258"/>
      <c r="F364" s="259">
        <v>0</v>
      </c>
      <c r="G364" s="259"/>
      <c r="H364" s="259"/>
      <c r="I364" s="259"/>
      <c r="J364" s="259">
        <f>F364</f>
        <v>0</v>
      </c>
      <c r="K364" s="235"/>
      <c r="L364" s="206"/>
      <c r="M364" s="206"/>
      <c r="N364" s="235"/>
    </row>
    <row r="365" spans="1:14" ht="15.75" hidden="1" customHeight="1">
      <c r="A365" s="260"/>
      <c r="B365" s="261"/>
      <c r="C365" s="270"/>
      <c r="D365" s="263"/>
      <c r="E365" s="264"/>
      <c r="F365" s="265"/>
      <c r="G365" s="265"/>
      <c r="H365" s="265"/>
      <c r="I365" s="265"/>
      <c r="J365" s="265"/>
      <c r="K365" s="235"/>
      <c r="L365" s="235"/>
      <c r="M365" s="235"/>
      <c r="N365" s="235"/>
    </row>
    <row r="366" spans="1:14" ht="15.75" hidden="1" customHeight="1">
      <c r="A366" s="247" t="s">
        <v>380</v>
      </c>
      <c r="B366" s="248" t="s">
        <v>381</v>
      </c>
      <c r="C366" s="247" t="s">
        <v>141</v>
      </c>
      <c r="D366" s="267"/>
      <c r="E366" s="268"/>
      <c r="F366" s="252" t="s">
        <v>179</v>
      </c>
      <c r="G366" s="252"/>
      <c r="H366" s="252"/>
      <c r="I366" s="252"/>
      <c r="J366" s="253">
        <f>SUM(J367:J368)</f>
        <v>0</v>
      </c>
      <c r="K366" s="235"/>
      <c r="L366" s="206" t="s">
        <v>123</v>
      </c>
      <c r="M366" s="206" t="s">
        <v>382</v>
      </c>
      <c r="N366" s="235"/>
    </row>
    <row r="367" spans="1:14" ht="15.75" hidden="1" customHeight="1">
      <c r="A367" s="254"/>
      <c r="B367" s="255" t="s">
        <v>340</v>
      </c>
      <c r="C367" s="269"/>
      <c r="D367" s="257">
        <v>1</v>
      </c>
      <c r="E367" s="258"/>
      <c r="F367" s="259">
        <v>0</v>
      </c>
      <c r="G367" s="259"/>
      <c r="H367" s="259"/>
      <c r="I367" s="259"/>
      <c r="J367" s="259">
        <f>F367</f>
        <v>0</v>
      </c>
      <c r="K367" s="235"/>
      <c r="L367" s="206"/>
      <c r="M367" s="206"/>
      <c r="N367" s="235"/>
    </row>
    <row r="368" spans="1:14" ht="15.75" hidden="1" customHeight="1">
      <c r="A368" s="260"/>
      <c r="B368" s="261"/>
      <c r="C368" s="270"/>
      <c r="D368" s="263"/>
      <c r="E368" s="264"/>
      <c r="F368" s="265"/>
      <c r="G368" s="265"/>
      <c r="H368" s="265"/>
      <c r="I368" s="265"/>
      <c r="J368" s="265"/>
      <c r="K368" s="235"/>
      <c r="L368" s="235"/>
      <c r="M368" s="235"/>
      <c r="N368" s="235"/>
    </row>
    <row r="369" spans="1:14" ht="15.75" hidden="1" customHeight="1">
      <c r="A369" s="247" t="s">
        <v>383</v>
      </c>
      <c r="B369" s="248" t="s">
        <v>384</v>
      </c>
      <c r="C369" s="247" t="s">
        <v>141</v>
      </c>
      <c r="D369" s="267"/>
      <c r="E369" s="268"/>
      <c r="F369" s="252" t="s">
        <v>179</v>
      </c>
      <c r="G369" s="252"/>
      <c r="H369" s="252"/>
      <c r="I369" s="252"/>
      <c r="J369" s="253">
        <f>SUM(J370:J371)</f>
        <v>0</v>
      </c>
      <c r="K369" s="235"/>
      <c r="L369" s="206" t="s">
        <v>123</v>
      </c>
      <c r="M369" s="206" t="s">
        <v>385</v>
      </c>
      <c r="N369" s="235"/>
    </row>
    <row r="370" spans="1:14" ht="15.75" hidden="1" customHeight="1">
      <c r="A370" s="254"/>
      <c r="B370" s="255" t="s">
        <v>340</v>
      </c>
      <c r="C370" s="269"/>
      <c r="D370" s="257">
        <v>1</v>
      </c>
      <c r="E370" s="258"/>
      <c r="F370" s="259">
        <v>0</v>
      </c>
      <c r="G370" s="259"/>
      <c r="H370" s="259"/>
      <c r="I370" s="259"/>
      <c r="J370" s="259">
        <f>F370</f>
        <v>0</v>
      </c>
      <c r="K370" s="235"/>
      <c r="L370" s="206"/>
      <c r="M370" s="206"/>
      <c r="N370" s="235"/>
    </row>
    <row r="371" spans="1:14" ht="15.75" hidden="1" customHeight="1">
      <c r="A371" s="260"/>
      <c r="B371" s="261"/>
      <c r="C371" s="270"/>
      <c r="D371" s="263"/>
      <c r="E371" s="264"/>
      <c r="F371" s="265"/>
      <c r="G371" s="265"/>
      <c r="H371" s="265"/>
      <c r="I371" s="265"/>
      <c r="J371" s="265"/>
      <c r="K371" s="235"/>
      <c r="L371" s="235"/>
      <c r="M371" s="235"/>
      <c r="N371" s="235"/>
    </row>
    <row r="372" spans="1:14" ht="15.75" hidden="1" customHeight="1">
      <c r="A372" s="247" t="s">
        <v>386</v>
      </c>
      <c r="B372" s="248" t="s">
        <v>387</v>
      </c>
      <c r="C372" s="247" t="s">
        <v>141</v>
      </c>
      <c r="D372" s="267"/>
      <c r="E372" s="268"/>
      <c r="F372" s="252" t="s">
        <v>179</v>
      </c>
      <c r="G372" s="252"/>
      <c r="H372" s="252"/>
      <c r="I372" s="252"/>
      <c r="J372" s="253">
        <f>SUM(J373:J374)</f>
        <v>0</v>
      </c>
      <c r="K372" s="235"/>
      <c r="L372" s="206" t="s">
        <v>123</v>
      </c>
      <c r="M372" s="206" t="s">
        <v>388</v>
      </c>
      <c r="N372" s="235"/>
    </row>
    <row r="373" spans="1:14" ht="15.75" hidden="1" customHeight="1">
      <c r="A373" s="254"/>
      <c r="B373" s="255" t="s">
        <v>340</v>
      </c>
      <c r="C373" s="269"/>
      <c r="D373" s="257">
        <v>1</v>
      </c>
      <c r="E373" s="258"/>
      <c r="F373" s="259">
        <v>0</v>
      </c>
      <c r="G373" s="259"/>
      <c r="H373" s="259"/>
      <c r="I373" s="259"/>
      <c r="J373" s="259">
        <f>F373</f>
        <v>0</v>
      </c>
      <c r="K373" s="235"/>
      <c r="L373" s="206"/>
      <c r="M373" s="206"/>
      <c r="N373" s="235"/>
    </row>
    <row r="374" spans="1:14" ht="15.75" hidden="1" customHeight="1">
      <c r="A374" s="260"/>
      <c r="B374" s="261"/>
      <c r="C374" s="270"/>
      <c r="D374" s="263"/>
      <c r="E374" s="264"/>
      <c r="F374" s="265"/>
      <c r="G374" s="265"/>
      <c r="H374" s="265"/>
      <c r="I374" s="265"/>
      <c r="J374" s="265"/>
      <c r="K374" s="235"/>
      <c r="L374" s="235"/>
      <c r="M374" s="235"/>
      <c r="N374" s="235"/>
    </row>
    <row r="375" spans="1:14" ht="15.75" hidden="1" customHeight="1">
      <c r="A375" s="247" t="s">
        <v>389</v>
      </c>
      <c r="B375" s="248" t="s">
        <v>390</v>
      </c>
      <c r="C375" s="247" t="s">
        <v>141</v>
      </c>
      <c r="D375" s="267"/>
      <c r="E375" s="268"/>
      <c r="F375" s="252" t="s">
        <v>179</v>
      </c>
      <c r="G375" s="252"/>
      <c r="H375" s="252"/>
      <c r="I375" s="252"/>
      <c r="J375" s="253">
        <f>SUM(J376:J377)</f>
        <v>0</v>
      </c>
      <c r="K375" s="235"/>
      <c r="L375" s="206" t="s">
        <v>123</v>
      </c>
      <c r="M375" s="206" t="s">
        <v>391</v>
      </c>
      <c r="N375" s="235"/>
    </row>
    <row r="376" spans="1:14" ht="15.75" hidden="1" customHeight="1">
      <c r="A376" s="254"/>
      <c r="B376" s="255" t="s">
        <v>340</v>
      </c>
      <c r="C376" s="269"/>
      <c r="D376" s="257">
        <v>1</v>
      </c>
      <c r="E376" s="258"/>
      <c r="F376" s="259">
        <v>0</v>
      </c>
      <c r="G376" s="259"/>
      <c r="H376" s="259"/>
      <c r="I376" s="259"/>
      <c r="J376" s="259">
        <f>F376</f>
        <v>0</v>
      </c>
      <c r="K376" s="235"/>
      <c r="L376" s="206"/>
      <c r="M376" s="206"/>
      <c r="N376" s="235"/>
    </row>
    <row r="377" spans="1:14" ht="15.75" hidden="1" customHeight="1">
      <c r="A377" s="260"/>
      <c r="B377" s="261"/>
      <c r="C377" s="270"/>
      <c r="D377" s="263"/>
      <c r="E377" s="264"/>
      <c r="F377" s="265"/>
      <c r="G377" s="265"/>
      <c r="H377" s="265"/>
      <c r="I377" s="265"/>
      <c r="J377" s="265"/>
      <c r="K377" s="235"/>
      <c r="L377" s="235"/>
      <c r="M377" s="235"/>
      <c r="N377" s="235"/>
    </row>
    <row r="378" spans="1:14" ht="15.75" hidden="1" customHeight="1">
      <c r="A378" s="247" t="s">
        <v>392</v>
      </c>
      <c r="B378" s="248" t="s">
        <v>393</v>
      </c>
      <c r="C378" s="247" t="s">
        <v>141</v>
      </c>
      <c r="D378" s="267"/>
      <c r="E378" s="268"/>
      <c r="F378" s="252" t="s">
        <v>179</v>
      </c>
      <c r="G378" s="252"/>
      <c r="H378" s="252"/>
      <c r="I378" s="252"/>
      <c r="J378" s="253">
        <f>SUM(J379:J380)</f>
        <v>0</v>
      </c>
      <c r="K378" s="235"/>
      <c r="L378" s="206" t="s">
        <v>123</v>
      </c>
      <c r="M378" s="206" t="s">
        <v>394</v>
      </c>
      <c r="N378" s="235"/>
    </row>
    <row r="379" spans="1:14" ht="15.75" hidden="1" customHeight="1">
      <c r="A379" s="254"/>
      <c r="B379" s="255" t="s">
        <v>340</v>
      </c>
      <c r="C379" s="269"/>
      <c r="D379" s="257">
        <v>1</v>
      </c>
      <c r="E379" s="258"/>
      <c r="F379" s="259">
        <v>0</v>
      </c>
      <c r="G379" s="259"/>
      <c r="H379" s="259"/>
      <c r="I379" s="259"/>
      <c r="J379" s="259">
        <f>F379</f>
        <v>0</v>
      </c>
      <c r="K379" s="235"/>
      <c r="L379" s="206"/>
      <c r="M379" s="206"/>
      <c r="N379" s="235"/>
    </row>
    <row r="380" spans="1:14" ht="15.75" hidden="1" customHeight="1">
      <c r="A380" s="260"/>
      <c r="B380" s="261"/>
      <c r="C380" s="270"/>
      <c r="D380" s="263"/>
      <c r="E380" s="264"/>
      <c r="F380" s="265"/>
      <c r="G380" s="265"/>
      <c r="H380" s="265"/>
      <c r="I380" s="265"/>
      <c r="J380" s="265"/>
      <c r="K380" s="235"/>
      <c r="L380" s="235"/>
      <c r="M380" s="235"/>
      <c r="N380" s="235"/>
    </row>
    <row r="381" spans="1:14" ht="15.75" hidden="1" customHeight="1">
      <c r="A381" s="247" t="s">
        <v>395</v>
      </c>
      <c r="B381" s="248" t="s">
        <v>396</v>
      </c>
      <c r="C381" s="247" t="s">
        <v>141</v>
      </c>
      <c r="D381" s="267"/>
      <c r="E381" s="268"/>
      <c r="F381" s="252" t="s">
        <v>179</v>
      </c>
      <c r="G381" s="252"/>
      <c r="H381" s="252"/>
      <c r="I381" s="252"/>
      <c r="J381" s="253">
        <f>SUM(J382:J383)</f>
        <v>0</v>
      </c>
      <c r="K381" s="235"/>
      <c r="L381" s="206" t="s">
        <v>123</v>
      </c>
      <c r="M381" s="206" t="s">
        <v>397</v>
      </c>
      <c r="N381" s="235"/>
    </row>
    <row r="382" spans="1:14" ht="15.75" hidden="1" customHeight="1">
      <c r="A382" s="254"/>
      <c r="B382" s="255" t="s">
        <v>340</v>
      </c>
      <c r="C382" s="269"/>
      <c r="D382" s="257">
        <v>1</v>
      </c>
      <c r="E382" s="258"/>
      <c r="F382" s="259">
        <v>0</v>
      </c>
      <c r="G382" s="259"/>
      <c r="H382" s="259"/>
      <c r="I382" s="259"/>
      <c r="J382" s="259">
        <f>F382</f>
        <v>0</v>
      </c>
      <c r="K382" s="235"/>
      <c r="L382" s="206"/>
      <c r="M382" s="206"/>
      <c r="N382" s="235"/>
    </row>
    <row r="383" spans="1:14" ht="15.75" hidden="1" customHeight="1">
      <c r="A383" s="260"/>
      <c r="B383" s="261"/>
      <c r="C383" s="270"/>
      <c r="D383" s="263"/>
      <c r="E383" s="264"/>
      <c r="F383" s="265"/>
      <c r="G383" s="265"/>
      <c r="H383" s="265"/>
      <c r="I383" s="265"/>
      <c r="J383" s="265"/>
      <c r="K383" s="235"/>
      <c r="L383" s="235"/>
      <c r="M383" s="235"/>
      <c r="N383" s="235"/>
    </row>
    <row r="384" spans="1:14" ht="15.75" hidden="1" customHeight="1">
      <c r="A384" s="247" t="s">
        <v>398</v>
      </c>
      <c r="B384" s="248" t="s">
        <v>225</v>
      </c>
      <c r="C384" s="247" t="s">
        <v>141</v>
      </c>
      <c r="D384" s="267"/>
      <c r="E384" s="268"/>
      <c r="F384" s="252" t="s">
        <v>179</v>
      </c>
      <c r="G384" s="252"/>
      <c r="H384" s="252"/>
      <c r="I384" s="252"/>
      <c r="J384" s="253">
        <f>SUM(J385:J386)</f>
        <v>12</v>
      </c>
      <c r="K384" s="235"/>
      <c r="L384" s="206" t="s">
        <v>116</v>
      </c>
      <c r="M384" s="206">
        <v>92868</v>
      </c>
      <c r="N384" s="235"/>
    </row>
    <row r="385" spans="1:14" ht="15.75" hidden="1" customHeight="1">
      <c r="A385" s="254"/>
      <c r="B385" s="255" t="s">
        <v>340</v>
      </c>
      <c r="C385" s="269"/>
      <c r="D385" s="257">
        <v>106</v>
      </c>
      <c r="E385" s="258"/>
      <c r="F385" s="259">
        <f>F283+F295</f>
        <v>12</v>
      </c>
      <c r="G385" s="259"/>
      <c r="H385" s="259"/>
      <c r="I385" s="259"/>
      <c r="J385" s="259">
        <f>F385</f>
        <v>12</v>
      </c>
      <c r="K385" s="235"/>
      <c r="L385" s="206"/>
      <c r="M385" s="206"/>
      <c r="N385" s="235"/>
    </row>
    <row r="386" spans="1:14" ht="15.75" hidden="1" customHeight="1">
      <c r="A386" s="260"/>
      <c r="B386" s="261"/>
      <c r="C386" s="270"/>
      <c r="D386" s="263"/>
      <c r="E386" s="264"/>
      <c r="F386" s="265"/>
      <c r="G386" s="265"/>
      <c r="H386" s="265"/>
      <c r="I386" s="265"/>
      <c r="J386" s="265"/>
      <c r="K386" s="235"/>
      <c r="L386" s="235"/>
      <c r="M386" s="235"/>
      <c r="N386" s="235"/>
    </row>
    <row r="387" spans="1:14" ht="15.75" hidden="1" customHeight="1">
      <c r="A387" s="247" t="s">
        <v>399</v>
      </c>
      <c r="B387" s="248" t="s">
        <v>227</v>
      </c>
      <c r="C387" s="247" t="s">
        <v>141</v>
      </c>
      <c r="D387" s="267"/>
      <c r="E387" s="268"/>
      <c r="F387" s="252" t="s">
        <v>179</v>
      </c>
      <c r="G387" s="252"/>
      <c r="H387" s="252"/>
      <c r="I387" s="252"/>
      <c r="J387" s="253">
        <f>SUM(J388:J389)</f>
        <v>0</v>
      </c>
      <c r="K387" s="235"/>
      <c r="L387" s="206" t="s">
        <v>116</v>
      </c>
      <c r="M387" s="206">
        <v>92871</v>
      </c>
      <c r="N387" s="235"/>
    </row>
    <row r="388" spans="1:14" ht="15.75" hidden="1" customHeight="1">
      <c r="A388" s="254"/>
      <c r="B388" s="255" t="s">
        <v>340</v>
      </c>
      <c r="C388" s="269"/>
      <c r="D388" s="257">
        <v>169</v>
      </c>
      <c r="E388" s="258"/>
      <c r="F388" s="259">
        <v>0</v>
      </c>
      <c r="G388" s="259"/>
      <c r="H388" s="259"/>
      <c r="I388" s="259"/>
      <c r="J388" s="259">
        <f>F388</f>
        <v>0</v>
      </c>
      <c r="K388" s="235"/>
      <c r="L388" s="206"/>
      <c r="M388" s="206"/>
      <c r="N388" s="235"/>
    </row>
    <row r="389" spans="1:14" ht="15.75" hidden="1" customHeight="1">
      <c r="A389" s="260"/>
      <c r="B389" s="261"/>
      <c r="C389" s="270"/>
      <c r="D389" s="263"/>
      <c r="E389" s="264"/>
      <c r="F389" s="265"/>
      <c r="G389" s="265"/>
      <c r="H389" s="265"/>
      <c r="I389" s="265"/>
      <c r="J389" s="265"/>
      <c r="K389" s="235"/>
      <c r="L389" s="235"/>
      <c r="M389" s="235"/>
      <c r="N389" s="235"/>
    </row>
    <row r="390" spans="1:14" ht="15.75" hidden="1" customHeight="1">
      <c r="A390" s="247" t="s">
        <v>400</v>
      </c>
      <c r="B390" s="248" t="s">
        <v>229</v>
      </c>
      <c r="C390" s="247" t="s">
        <v>141</v>
      </c>
      <c r="D390" s="267"/>
      <c r="E390" s="268"/>
      <c r="F390" s="252" t="s">
        <v>142</v>
      </c>
      <c r="G390" s="252"/>
      <c r="H390" s="252"/>
      <c r="I390" s="252"/>
      <c r="J390" s="253">
        <f>SUM(J391:J392)</f>
        <v>0</v>
      </c>
      <c r="K390" s="235"/>
      <c r="L390" s="206" t="s">
        <v>129</v>
      </c>
      <c r="M390" s="206">
        <v>764</v>
      </c>
      <c r="N390" s="235"/>
    </row>
    <row r="391" spans="1:14" ht="15.75" hidden="1" customHeight="1">
      <c r="A391" s="254"/>
      <c r="B391" s="255" t="s">
        <v>340</v>
      </c>
      <c r="C391" s="269"/>
      <c r="D391" s="257">
        <v>60</v>
      </c>
      <c r="E391" s="258">
        <v>3</v>
      </c>
      <c r="F391" s="259">
        <f>0</f>
        <v>0</v>
      </c>
      <c r="G391" s="259"/>
      <c r="H391" s="259"/>
      <c r="I391" s="259"/>
      <c r="J391" s="259">
        <f>F391</f>
        <v>0</v>
      </c>
      <c r="K391" s="235"/>
      <c r="L391" s="206"/>
      <c r="M391" s="206"/>
      <c r="N391" s="235"/>
    </row>
    <row r="392" spans="1:14" ht="15.75" hidden="1" customHeight="1">
      <c r="A392" s="260"/>
      <c r="B392" s="261"/>
      <c r="C392" s="270"/>
      <c r="D392" s="263"/>
      <c r="E392" s="264"/>
      <c r="F392" s="265"/>
      <c r="G392" s="265"/>
      <c r="H392" s="265"/>
      <c r="I392" s="265"/>
      <c r="J392" s="265"/>
      <c r="K392" s="235"/>
      <c r="L392" s="235"/>
      <c r="M392" s="235"/>
      <c r="N392" s="235"/>
    </row>
    <row r="393" spans="1:14" ht="15.75" hidden="1" customHeight="1">
      <c r="A393" s="247" t="s">
        <v>401</v>
      </c>
      <c r="B393" s="248" t="s">
        <v>231</v>
      </c>
      <c r="C393" s="247" t="s">
        <v>141</v>
      </c>
      <c r="D393" s="267"/>
      <c r="E393" s="268"/>
      <c r="F393" s="252" t="s">
        <v>142</v>
      </c>
      <c r="G393" s="252"/>
      <c r="H393" s="252"/>
      <c r="I393" s="252"/>
      <c r="J393" s="253">
        <f>SUM(J394:J395)</f>
        <v>0</v>
      </c>
      <c r="K393" s="235"/>
      <c r="L393" s="206" t="s">
        <v>129</v>
      </c>
      <c r="M393" s="206">
        <v>9521</v>
      </c>
      <c r="N393" s="235"/>
    </row>
    <row r="394" spans="1:14" ht="15.75" hidden="1" customHeight="1">
      <c r="A394" s="254"/>
      <c r="B394" s="255" t="s">
        <v>340</v>
      </c>
      <c r="C394" s="269"/>
      <c r="D394" s="257">
        <v>5</v>
      </c>
      <c r="E394" s="258"/>
      <c r="F394" s="259">
        <f>0</f>
        <v>0</v>
      </c>
      <c r="G394" s="259"/>
      <c r="H394" s="259"/>
      <c r="I394" s="259"/>
      <c r="J394" s="259">
        <f>F394</f>
        <v>0</v>
      </c>
      <c r="K394" s="235"/>
      <c r="L394" s="206"/>
      <c r="M394" s="206"/>
      <c r="N394" s="235"/>
    </row>
    <row r="395" spans="1:14" ht="15.75" hidden="1" customHeight="1">
      <c r="A395" s="260"/>
      <c r="B395" s="261"/>
      <c r="C395" s="270"/>
      <c r="D395" s="263"/>
      <c r="E395" s="264"/>
      <c r="F395" s="265"/>
      <c r="G395" s="265"/>
      <c r="H395" s="265"/>
      <c r="I395" s="265"/>
      <c r="J395" s="265"/>
      <c r="K395" s="235"/>
      <c r="L395" s="235"/>
      <c r="M395" s="235"/>
      <c r="N395" s="235"/>
    </row>
    <row r="396" spans="1:14" ht="15.75" hidden="1" customHeight="1">
      <c r="A396" s="247" t="s">
        <v>402</v>
      </c>
      <c r="B396" s="248" t="s">
        <v>233</v>
      </c>
      <c r="C396" s="247" t="s">
        <v>141</v>
      </c>
      <c r="D396" s="267"/>
      <c r="E396" s="268"/>
      <c r="F396" s="252" t="s">
        <v>142</v>
      </c>
      <c r="G396" s="252"/>
      <c r="H396" s="252"/>
      <c r="I396" s="252"/>
      <c r="J396" s="253">
        <f>SUM(J397:J398)</f>
        <v>0</v>
      </c>
      <c r="K396" s="235"/>
      <c r="L396" s="206" t="s">
        <v>129</v>
      </c>
      <c r="M396" s="206">
        <v>9075</v>
      </c>
      <c r="N396" s="235"/>
    </row>
    <row r="397" spans="1:14" ht="15.75" hidden="1" customHeight="1">
      <c r="A397" s="254"/>
      <c r="B397" s="255" t="s">
        <v>340</v>
      </c>
      <c r="C397" s="269"/>
      <c r="D397" s="257">
        <v>13</v>
      </c>
      <c r="E397" s="258"/>
      <c r="F397" s="259">
        <f>0</f>
        <v>0</v>
      </c>
      <c r="G397" s="259"/>
      <c r="H397" s="259"/>
      <c r="I397" s="259"/>
      <c r="J397" s="259">
        <f>F397</f>
        <v>0</v>
      </c>
      <c r="K397" s="235"/>
      <c r="L397" s="206"/>
      <c r="M397" s="206"/>
      <c r="N397" s="235"/>
    </row>
    <row r="398" spans="1:14" ht="15.75" hidden="1" customHeight="1">
      <c r="A398" s="260"/>
      <c r="B398" s="261"/>
      <c r="C398" s="270"/>
      <c r="D398" s="263"/>
      <c r="E398" s="264"/>
      <c r="F398" s="265"/>
      <c r="G398" s="265"/>
      <c r="H398" s="265"/>
      <c r="I398" s="265"/>
      <c r="J398" s="265"/>
      <c r="K398" s="235"/>
      <c r="L398" s="235"/>
      <c r="M398" s="235"/>
      <c r="N398" s="235"/>
    </row>
    <row r="399" spans="1:14" ht="15.75" hidden="1" customHeight="1">
      <c r="A399" s="247" t="s">
        <v>403</v>
      </c>
      <c r="B399" s="248" t="s">
        <v>235</v>
      </c>
      <c r="C399" s="247" t="s">
        <v>141</v>
      </c>
      <c r="D399" s="267"/>
      <c r="E399" s="268"/>
      <c r="F399" s="252" t="s">
        <v>142</v>
      </c>
      <c r="G399" s="252"/>
      <c r="H399" s="252"/>
      <c r="I399" s="252"/>
      <c r="J399" s="253">
        <f>SUM(J400:J401)</f>
        <v>0</v>
      </c>
      <c r="K399" s="235"/>
      <c r="L399" s="206" t="s">
        <v>129</v>
      </c>
      <c r="M399" s="206">
        <v>9521</v>
      </c>
      <c r="N399" s="235"/>
    </row>
    <row r="400" spans="1:14" ht="15.75" hidden="1" customHeight="1">
      <c r="A400" s="254"/>
      <c r="B400" s="255" t="s">
        <v>340</v>
      </c>
      <c r="C400" s="269"/>
      <c r="D400" s="257">
        <v>10</v>
      </c>
      <c r="E400" s="258"/>
      <c r="F400" s="259">
        <f>0</f>
        <v>0</v>
      </c>
      <c r="G400" s="259"/>
      <c r="H400" s="259"/>
      <c r="I400" s="259"/>
      <c r="J400" s="259">
        <f>F400</f>
        <v>0</v>
      </c>
      <c r="K400" s="235"/>
      <c r="L400" s="206"/>
      <c r="M400" s="206"/>
      <c r="N400" s="235"/>
    </row>
    <row r="401" spans="1:14" ht="15.75" hidden="1" customHeight="1">
      <c r="A401" s="260"/>
      <c r="B401" s="261"/>
      <c r="C401" s="270"/>
      <c r="D401" s="263"/>
      <c r="E401" s="264"/>
      <c r="F401" s="265"/>
      <c r="G401" s="265"/>
      <c r="H401" s="265"/>
      <c r="I401" s="265"/>
      <c r="J401" s="265"/>
      <c r="K401" s="235"/>
      <c r="L401" s="235"/>
      <c r="M401" s="235"/>
      <c r="N401" s="235"/>
    </row>
    <row r="402" spans="1:14" ht="15.75" hidden="1" customHeight="1">
      <c r="A402" s="247" t="s">
        <v>404</v>
      </c>
      <c r="B402" s="248" t="s">
        <v>237</v>
      </c>
      <c r="C402" s="247" t="s">
        <v>141</v>
      </c>
      <c r="D402" s="267"/>
      <c r="E402" s="268"/>
      <c r="F402" s="252" t="s">
        <v>142</v>
      </c>
      <c r="G402" s="252"/>
      <c r="H402" s="252"/>
      <c r="I402" s="252"/>
      <c r="J402" s="253">
        <f>SUM(J403:J404)</f>
        <v>0</v>
      </c>
      <c r="K402" s="235"/>
      <c r="L402" s="206" t="s">
        <v>129</v>
      </c>
      <c r="M402" s="206">
        <v>12803</v>
      </c>
      <c r="N402" s="235"/>
    </row>
    <row r="403" spans="1:14" ht="15.75" hidden="1" customHeight="1">
      <c r="A403" s="254"/>
      <c r="B403" s="255" t="s">
        <v>340</v>
      </c>
      <c r="C403" s="269"/>
      <c r="D403" s="257">
        <v>58</v>
      </c>
      <c r="E403" s="258"/>
      <c r="F403" s="259">
        <f>0</f>
        <v>0</v>
      </c>
      <c r="G403" s="259"/>
      <c r="H403" s="259"/>
      <c r="I403" s="259"/>
      <c r="J403" s="259">
        <f>F403</f>
        <v>0</v>
      </c>
      <c r="K403" s="235"/>
      <c r="L403" s="206"/>
      <c r="M403" s="206"/>
      <c r="N403" s="235"/>
    </row>
    <row r="404" spans="1:14" ht="15.75" hidden="1" customHeight="1">
      <c r="A404" s="260"/>
      <c r="B404" s="261"/>
      <c r="C404" s="270"/>
      <c r="D404" s="263"/>
      <c r="E404" s="264"/>
      <c r="F404" s="265"/>
      <c r="G404" s="265"/>
      <c r="H404" s="265"/>
      <c r="I404" s="265"/>
      <c r="J404" s="265"/>
      <c r="K404" s="235"/>
      <c r="L404" s="235"/>
      <c r="M404" s="235"/>
      <c r="N404" s="235"/>
    </row>
    <row r="405" spans="1:14" ht="15.75" hidden="1" customHeight="1">
      <c r="A405" s="247" t="s">
        <v>405</v>
      </c>
      <c r="B405" s="248" t="s">
        <v>239</v>
      </c>
      <c r="C405" s="247" t="s">
        <v>141</v>
      </c>
      <c r="D405" s="267"/>
      <c r="E405" s="268"/>
      <c r="F405" s="252" t="s">
        <v>142</v>
      </c>
      <c r="G405" s="252"/>
      <c r="H405" s="252"/>
      <c r="I405" s="252"/>
      <c r="J405" s="253">
        <f>SUM(J406:J407)</f>
        <v>0</v>
      </c>
      <c r="K405" s="235"/>
      <c r="L405" s="206" t="s">
        <v>129</v>
      </c>
      <c r="M405" s="206">
        <v>9870</v>
      </c>
      <c r="N405" s="235"/>
    </row>
    <row r="406" spans="1:14" ht="15.75" hidden="1" customHeight="1">
      <c r="A406" s="254"/>
      <c r="B406" s="255" t="s">
        <v>340</v>
      </c>
      <c r="C406" s="269"/>
      <c r="D406" s="257">
        <v>180</v>
      </c>
      <c r="E406" s="258"/>
      <c r="F406" s="259">
        <f>0</f>
        <v>0</v>
      </c>
      <c r="G406" s="259"/>
      <c r="H406" s="259"/>
      <c r="I406" s="259"/>
      <c r="J406" s="259">
        <f>F406</f>
        <v>0</v>
      </c>
      <c r="K406" s="235"/>
      <c r="L406" s="206"/>
      <c r="M406" s="206"/>
      <c r="N406" s="235"/>
    </row>
    <row r="407" spans="1:14" ht="15.75" hidden="1" customHeight="1">
      <c r="A407" s="260"/>
      <c r="B407" s="261"/>
      <c r="C407" s="270"/>
      <c r="D407" s="263"/>
      <c r="E407" s="264"/>
      <c r="F407" s="265"/>
      <c r="G407" s="265"/>
      <c r="H407" s="265"/>
      <c r="I407" s="265"/>
      <c r="J407" s="265"/>
      <c r="K407" s="235"/>
      <c r="L407" s="235"/>
      <c r="M407" s="235"/>
      <c r="N407" s="235"/>
    </row>
    <row r="408" spans="1:14" ht="15.75" hidden="1" customHeight="1">
      <c r="A408" s="247" t="s">
        <v>406</v>
      </c>
      <c r="B408" s="248" t="s">
        <v>247</v>
      </c>
      <c r="C408" s="247" t="s">
        <v>141</v>
      </c>
      <c r="D408" s="267"/>
      <c r="E408" s="268"/>
      <c r="F408" s="252"/>
      <c r="G408" s="252"/>
      <c r="H408" s="252"/>
      <c r="I408" s="252"/>
      <c r="J408" s="253">
        <f>SUM(J409:J410)</f>
        <v>3</v>
      </c>
      <c r="K408" s="235"/>
      <c r="L408" s="206" t="s">
        <v>116</v>
      </c>
      <c r="M408" s="206">
        <v>95787</v>
      </c>
      <c r="N408" s="235"/>
    </row>
    <row r="409" spans="1:14" ht="15.75" hidden="1" customHeight="1">
      <c r="A409" s="254"/>
      <c r="B409" s="255" t="s">
        <v>340</v>
      </c>
      <c r="C409" s="269"/>
      <c r="D409" s="257">
        <v>3</v>
      </c>
      <c r="E409" s="258"/>
      <c r="F409" s="259"/>
      <c r="G409" s="259"/>
      <c r="H409" s="259"/>
      <c r="I409" s="259"/>
      <c r="J409" s="259">
        <f>D409</f>
        <v>3</v>
      </c>
      <c r="K409" s="235"/>
      <c r="L409" s="206"/>
      <c r="M409" s="206"/>
      <c r="N409" s="235"/>
    </row>
    <row r="410" spans="1:14" ht="15.75" hidden="1" customHeight="1">
      <c r="A410" s="260"/>
      <c r="B410" s="261"/>
      <c r="C410" s="270"/>
      <c r="D410" s="263"/>
      <c r="E410" s="264"/>
      <c r="F410" s="265"/>
      <c r="G410" s="265"/>
      <c r="H410" s="265"/>
      <c r="I410" s="265"/>
      <c r="J410" s="265"/>
      <c r="K410" s="235"/>
      <c r="L410" s="235"/>
      <c r="M410" s="235"/>
      <c r="N410" s="235"/>
    </row>
    <row r="411" spans="1:14" ht="15.75" hidden="1" customHeight="1">
      <c r="A411" s="247" t="s">
        <v>407</v>
      </c>
      <c r="B411" s="248" t="s">
        <v>249</v>
      </c>
      <c r="C411" s="247" t="s">
        <v>141</v>
      </c>
      <c r="D411" s="267"/>
      <c r="E411" s="268"/>
      <c r="F411" s="252"/>
      <c r="G411" s="252"/>
      <c r="H411" s="252"/>
      <c r="I411" s="252"/>
      <c r="J411" s="253">
        <f>SUM(J412:J413)</f>
        <v>3</v>
      </c>
      <c r="K411" s="235"/>
      <c r="L411" s="206" t="s">
        <v>116</v>
      </c>
      <c r="M411" s="206">
        <v>95808</v>
      </c>
      <c r="N411" s="235"/>
    </row>
    <row r="412" spans="1:14" ht="15.75" hidden="1" customHeight="1">
      <c r="A412" s="254"/>
      <c r="B412" s="255" t="s">
        <v>340</v>
      </c>
      <c r="C412" s="269"/>
      <c r="D412" s="257">
        <v>3</v>
      </c>
      <c r="E412" s="258"/>
      <c r="F412" s="259"/>
      <c r="G412" s="259"/>
      <c r="H412" s="259"/>
      <c r="I412" s="259"/>
      <c r="J412" s="259">
        <f>D412</f>
        <v>3</v>
      </c>
      <c r="K412" s="235"/>
      <c r="L412" s="206"/>
      <c r="M412" s="206"/>
      <c r="N412" s="235"/>
    </row>
    <row r="413" spans="1:14" ht="15.75" hidden="1" customHeight="1">
      <c r="A413" s="260"/>
      <c r="B413" s="261"/>
      <c r="C413" s="270"/>
      <c r="D413" s="263"/>
      <c r="E413" s="264"/>
      <c r="F413" s="265"/>
      <c r="G413" s="265"/>
      <c r="H413" s="265"/>
      <c r="I413" s="265"/>
      <c r="J413" s="265"/>
      <c r="K413" s="235"/>
      <c r="L413" s="235"/>
      <c r="M413" s="235"/>
      <c r="N413" s="235"/>
    </row>
    <row r="414" spans="1:14" ht="15.75" hidden="1" customHeight="1">
      <c r="A414" s="247" t="s">
        <v>408</v>
      </c>
      <c r="B414" s="248" t="s">
        <v>251</v>
      </c>
      <c r="C414" s="247" t="s">
        <v>141</v>
      </c>
      <c r="D414" s="267"/>
      <c r="E414" s="268"/>
      <c r="F414" s="252"/>
      <c r="G414" s="252"/>
      <c r="H414" s="252"/>
      <c r="I414" s="252"/>
      <c r="J414" s="253">
        <f>SUM(J415:J416)</f>
        <v>43</v>
      </c>
      <c r="K414" s="235"/>
      <c r="L414" s="206" t="s">
        <v>116</v>
      </c>
      <c r="M414" s="206">
        <v>95777</v>
      </c>
      <c r="N414" s="235"/>
    </row>
    <row r="415" spans="1:14" ht="15.75" hidden="1" customHeight="1">
      <c r="A415" s="254"/>
      <c r="B415" s="255" t="s">
        <v>340</v>
      </c>
      <c r="C415" s="269"/>
      <c r="D415" s="257">
        <v>43</v>
      </c>
      <c r="E415" s="258"/>
      <c r="F415" s="259"/>
      <c r="G415" s="259"/>
      <c r="H415" s="259"/>
      <c r="I415" s="259"/>
      <c r="J415" s="259">
        <f>D415</f>
        <v>43</v>
      </c>
      <c r="K415" s="235"/>
      <c r="L415" s="206"/>
      <c r="M415" s="206"/>
      <c r="N415" s="235"/>
    </row>
    <row r="416" spans="1:14" ht="15.75" hidden="1" customHeight="1">
      <c r="A416" s="260"/>
      <c r="B416" s="261"/>
      <c r="C416" s="270"/>
      <c r="D416" s="263"/>
      <c r="E416" s="264"/>
      <c r="F416" s="265"/>
      <c r="G416" s="265"/>
      <c r="H416" s="265"/>
      <c r="I416" s="265"/>
      <c r="J416" s="265"/>
      <c r="K416" s="235"/>
      <c r="L416" s="235"/>
      <c r="M416" s="235"/>
      <c r="N416" s="235"/>
    </row>
    <row r="417" spans="1:14" ht="15.75" hidden="1" customHeight="1">
      <c r="A417" s="247" t="s">
        <v>409</v>
      </c>
      <c r="B417" s="248" t="s">
        <v>253</v>
      </c>
      <c r="C417" s="247" t="s">
        <v>141</v>
      </c>
      <c r="D417" s="267"/>
      <c r="E417" s="268"/>
      <c r="F417" s="252"/>
      <c r="G417" s="252"/>
      <c r="H417" s="252"/>
      <c r="I417" s="252"/>
      <c r="J417" s="253">
        <f>SUM(J418:J419)</f>
        <v>19</v>
      </c>
      <c r="K417" s="235"/>
      <c r="L417" s="206" t="s">
        <v>116</v>
      </c>
      <c r="M417" s="206">
        <v>95801</v>
      </c>
      <c r="N417" s="235"/>
    </row>
    <row r="418" spans="1:14" ht="15.75" hidden="1" customHeight="1">
      <c r="A418" s="254"/>
      <c r="B418" s="255" t="s">
        <v>340</v>
      </c>
      <c r="C418" s="269"/>
      <c r="D418" s="257">
        <v>19</v>
      </c>
      <c r="E418" s="258"/>
      <c r="F418" s="259"/>
      <c r="G418" s="259"/>
      <c r="H418" s="259"/>
      <c r="I418" s="259"/>
      <c r="J418" s="259">
        <f>D418</f>
        <v>19</v>
      </c>
      <c r="K418" s="235"/>
      <c r="L418" s="206"/>
      <c r="M418" s="206"/>
      <c r="N418" s="235"/>
    </row>
    <row r="419" spans="1:14" ht="15.75" hidden="1" customHeight="1">
      <c r="A419" s="260"/>
      <c r="B419" s="261"/>
      <c r="C419" s="270"/>
      <c r="D419" s="263"/>
      <c r="E419" s="264"/>
      <c r="F419" s="265"/>
      <c r="G419" s="265"/>
      <c r="H419" s="265"/>
      <c r="I419" s="265"/>
      <c r="J419" s="265"/>
      <c r="K419" s="235"/>
      <c r="L419" s="235"/>
      <c r="M419" s="235"/>
      <c r="N419" s="235"/>
    </row>
    <row r="420" spans="1:14" ht="15.75" hidden="1" customHeight="1">
      <c r="A420" s="247" t="s">
        <v>410</v>
      </c>
      <c r="B420" s="248" t="s">
        <v>255</v>
      </c>
      <c r="C420" s="247" t="s">
        <v>141</v>
      </c>
      <c r="D420" s="267"/>
      <c r="E420" s="268"/>
      <c r="F420" s="252"/>
      <c r="G420" s="252"/>
      <c r="H420" s="252"/>
      <c r="I420" s="252"/>
      <c r="J420" s="253">
        <f>SUM(J421:J422)</f>
        <v>105</v>
      </c>
      <c r="K420" s="235"/>
      <c r="L420" s="206" t="s">
        <v>129</v>
      </c>
      <c r="M420" s="206">
        <v>3624</v>
      </c>
      <c r="N420" s="235"/>
    </row>
    <row r="421" spans="1:14" ht="15.75" hidden="1" customHeight="1">
      <c r="A421" s="254"/>
      <c r="B421" s="255" t="s">
        <v>340</v>
      </c>
      <c r="C421" s="269"/>
      <c r="D421" s="257">
        <v>105</v>
      </c>
      <c r="E421" s="258"/>
      <c r="F421" s="259"/>
      <c r="G421" s="259"/>
      <c r="H421" s="259"/>
      <c r="I421" s="259"/>
      <c r="J421" s="259">
        <f>D421</f>
        <v>105</v>
      </c>
      <c r="K421" s="235"/>
      <c r="L421" s="206"/>
      <c r="M421" s="206"/>
      <c r="N421" s="235"/>
    </row>
    <row r="422" spans="1:14" ht="15.75" hidden="1" customHeight="1">
      <c r="A422" s="260"/>
      <c r="B422" s="261"/>
      <c r="C422" s="270"/>
      <c r="D422" s="263"/>
      <c r="E422" s="264"/>
      <c r="F422" s="265"/>
      <c r="G422" s="265"/>
      <c r="H422" s="265"/>
      <c r="I422" s="265"/>
      <c r="J422" s="265"/>
      <c r="K422" s="235"/>
      <c r="L422" s="235"/>
      <c r="M422" s="235"/>
      <c r="N422" s="235"/>
    </row>
    <row r="423" spans="1:14" ht="15.75" hidden="1" customHeight="1">
      <c r="A423" s="247" t="s">
        <v>411</v>
      </c>
      <c r="B423" s="248" t="s">
        <v>412</v>
      </c>
      <c r="C423" s="247" t="s">
        <v>164</v>
      </c>
      <c r="D423" s="267"/>
      <c r="E423" s="268"/>
      <c r="F423" s="252"/>
      <c r="G423" s="252"/>
      <c r="H423" s="252"/>
      <c r="I423" s="252"/>
      <c r="J423" s="253">
        <f>SUM(J424:J425)</f>
        <v>9</v>
      </c>
      <c r="K423" s="235"/>
      <c r="L423" s="206" t="s">
        <v>116</v>
      </c>
      <c r="M423" s="206">
        <v>39029</v>
      </c>
      <c r="N423" s="235"/>
    </row>
    <row r="424" spans="1:14" ht="15.75" hidden="1" customHeight="1">
      <c r="A424" s="254"/>
      <c r="B424" s="255" t="s">
        <v>340</v>
      </c>
      <c r="C424" s="269"/>
      <c r="D424" s="257">
        <v>3</v>
      </c>
      <c r="E424" s="258">
        <v>3</v>
      </c>
      <c r="F424" s="259"/>
      <c r="G424" s="259"/>
      <c r="H424" s="259"/>
      <c r="I424" s="259"/>
      <c r="J424" s="259">
        <f>D424*E424</f>
        <v>9</v>
      </c>
      <c r="K424" s="235"/>
      <c r="L424" s="235"/>
      <c r="M424" s="235"/>
      <c r="N424" s="235"/>
    </row>
    <row r="425" spans="1:14" ht="15.75" hidden="1" customHeight="1">
      <c r="A425" s="260"/>
      <c r="B425" s="261"/>
      <c r="C425" s="270"/>
      <c r="D425" s="263"/>
      <c r="E425" s="264"/>
      <c r="F425" s="265"/>
      <c r="G425" s="265"/>
      <c r="H425" s="265"/>
      <c r="I425" s="265"/>
      <c r="J425" s="265"/>
      <c r="K425" s="235"/>
      <c r="L425" s="206"/>
      <c r="M425" s="206"/>
      <c r="N425" s="235"/>
    </row>
    <row r="426" spans="1:14" ht="15.75" hidden="1" customHeight="1">
      <c r="A426" s="247" t="s">
        <v>413</v>
      </c>
      <c r="B426" s="248" t="s">
        <v>414</v>
      </c>
      <c r="C426" s="247" t="s">
        <v>141</v>
      </c>
      <c r="D426" s="267"/>
      <c r="E426" s="268"/>
      <c r="F426" s="252"/>
      <c r="G426" s="252"/>
      <c r="H426" s="252"/>
      <c r="I426" s="252"/>
      <c r="J426" s="253">
        <f>SUM(J427:J428)</f>
        <v>39</v>
      </c>
      <c r="K426" s="235"/>
      <c r="L426" s="206" t="s">
        <v>129</v>
      </c>
      <c r="M426" s="206">
        <v>13378</v>
      </c>
      <c r="N426" s="235"/>
    </row>
    <row r="427" spans="1:14" ht="15.75" hidden="1" customHeight="1">
      <c r="A427" s="254"/>
      <c r="B427" s="255" t="s">
        <v>340</v>
      </c>
      <c r="C427" s="269"/>
      <c r="D427" s="257">
        <v>39</v>
      </c>
      <c r="E427" s="258"/>
      <c r="F427" s="259"/>
      <c r="G427" s="259"/>
      <c r="H427" s="259"/>
      <c r="I427" s="259"/>
      <c r="J427" s="259">
        <f>D427</f>
        <v>39</v>
      </c>
      <c r="K427" s="235"/>
      <c r="L427" s="235"/>
      <c r="M427" s="235"/>
      <c r="N427" s="235"/>
    </row>
    <row r="428" spans="1:14" ht="15.75" hidden="1" customHeight="1">
      <c r="A428" s="260"/>
      <c r="B428" s="261"/>
      <c r="C428" s="270"/>
      <c r="D428" s="263"/>
      <c r="E428" s="264"/>
      <c r="F428" s="265"/>
      <c r="G428" s="265"/>
      <c r="H428" s="265"/>
      <c r="I428" s="265"/>
      <c r="J428" s="265"/>
      <c r="K428" s="235"/>
      <c r="L428" s="235"/>
      <c r="M428" s="235"/>
      <c r="N428" s="235"/>
    </row>
    <row r="429" spans="1:14" ht="15.75" hidden="1" customHeight="1">
      <c r="A429" s="247" t="s">
        <v>415</v>
      </c>
      <c r="B429" s="248" t="s">
        <v>416</v>
      </c>
      <c r="C429" s="247" t="s">
        <v>141</v>
      </c>
      <c r="D429" s="267"/>
      <c r="E429" s="268"/>
      <c r="F429" s="252"/>
      <c r="G429" s="252"/>
      <c r="H429" s="252"/>
      <c r="I429" s="252"/>
      <c r="J429" s="253">
        <f>SUM(J430:J431)</f>
        <v>8</v>
      </c>
      <c r="K429" s="235"/>
      <c r="L429" s="206" t="s">
        <v>123</v>
      </c>
      <c r="M429" s="206" t="s">
        <v>272</v>
      </c>
      <c r="N429" s="235"/>
    </row>
    <row r="430" spans="1:14" ht="15.75" hidden="1" customHeight="1">
      <c r="A430" s="254"/>
      <c r="B430" s="255" t="s">
        <v>340</v>
      </c>
      <c r="C430" s="269"/>
      <c r="D430" s="257">
        <v>8</v>
      </c>
      <c r="E430" s="258"/>
      <c r="F430" s="259"/>
      <c r="G430" s="259"/>
      <c r="H430" s="259"/>
      <c r="I430" s="259"/>
      <c r="J430" s="259">
        <f>D430</f>
        <v>8</v>
      </c>
      <c r="K430" s="235"/>
      <c r="L430" s="206"/>
      <c r="M430" s="206"/>
      <c r="N430" s="235"/>
    </row>
    <row r="431" spans="1:14" ht="15.75" hidden="1" customHeight="1">
      <c r="A431" s="260"/>
      <c r="B431" s="261"/>
      <c r="C431" s="270"/>
      <c r="D431" s="263"/>
      <c r="E431" s="264"/>
      <c r="F431" s="265"/>
      <c r="G431" s="265"/>
      <c r="H431" s="265"/>
      <c r="I431" s="265"/>
      <c r="J431" s="265"/>
      <c r="K431" s="235"/>
      <c r="L431" s="235"/>
      <c r="M431" s="235"/>
      <c r="N431" s="235"/>
    </row>
    <row r="432" spans="1:14" ht="15.75" hidden="1" customHeight="1">
      <c r="A432" s="247" t="s">
        <v>417</v>
      </c>
      <c r="B432" s="248" t="s">
        <v>418</v>
      </c>
      <c r="C432" s="247" t="s">
        <v>141</v>
      </c>
      <c r="D432" s="267"/>
      <c r="E432" s="268"/>
      <c r="F432" s="252"/>
      <c r="G432" s="252"/>
      <c r="H432" s="252"/>
      <c r="I432" s="252"/>
      <c r="J432" s="253">
        <f>SUM(J433:J434)</f>
        <v>1</v>
      </c>
      <c r="K432" s="235"/>
      <c r="L432" s="206" t="s">
        <v>123</v>
      </c>
      <c r="M432" s="206" t="s">
        <v>419</v>
      </c>
      <c r="N432" s="235"/>
    </row>
    <row r="433" spans="1:14" ht="15.75" hidden="1" customHeight="1">
      <c r="A433" s="254"/>
      <c r="B433" s="255" t="s">
        <v>340</v>
      </c>
      <c r="C433" s="269"/>
      <c r="D433" s="257">
        <v>1</v>
      </c>
      <c r="E433" s="258"/>
      <c r="F433" s="259"/>
      <c r="G433" s="259"/>
      <c r="H433" s="259"/>
      <c r="I433" s="259"/>
      <c r="J433" s="259">
        <f>D433</f>
        <v>1</v>
      </c>
      <c r="K433" s="235"/>
      <c r="L433" s="206"/>
      <c r="M433" s="206"/>
      <c r="N433" s="235"/>
    </row>
    <row r="434" spans="1:14" ht="15.75" hidden="1" customHeight="1">
      <c r="A434" s="260"/>
      <c r="B434" s="261"/>
      <c r="C434" s="270"/>
      <c r="D434" s="263"/>
      <c r="E434" s="264"/>
      <c r="F434" s="265"/>
      <c r="G434" s="265"/>
      <c r="H434" s="265"/>
      <c r="I434" s="265"/>
      <c r="J434" s="265"/>
      <c r="K434" s="235"/>
      <c r="L434" s="235"/>
      <c r="M434" s="235"/>
      <c r="N434" s="235"/>
    </row>
    <row r="435" spans="1:14" ht="15.75" hidden="1" customHeight="1">
      <c r="A435" s="247" t="s">
        <v>420</v>
      </c>
      <c r="B435" s="248" t="s">
        <v>421</v>
      </c>
      <c r="C435" s="247" t="s">
        <v>141</v>
      </c>
      <c r="D435" s="267"/>
      <c r="E435" s="268"/>
      <c r="F435" s="252"/>
      <c r="G435" s="252"/>
      <c r="H435" s="252"/>
      <c r="I435" s="252"/>
      <c r="J435" s="253">
        <f>SUM(J436:J437)</f>
        <v>1</v>
      </c>
      <c r="K435" s="235"/>
      <c r="L435" s="206" t="s">
        <v>123</v>
      </c>
      <c r="M435" s="206" t="s">
        <v>422</v>
      </c>
      <c r="N435" s="235"/>
    </row>
    <row r="436" spans="1:14" ht="15.75" hidden="1" customHeight="1">
      <c r="A436" s="254"/>
      <c r="B436" s="255" t="s">
        <v>340</v>
      </c>
      <c r="C436" s="269"/>
      <c r="D436" s="257">
        <v>1</v>
      </c>
      <c r="E436" s="258"/>
      <c r="F436" s="259"/>
      <c r="G436" s="259"/>
      <c r="H436" s="259"/>
      <c r="I436" s="259"/>
      <c r="J436" s="259">
        <f>D436</f>
        <v>1</v>
      </c>
      <c r="K436" s="235"/>
      <c r="L436" s="206"/>
      <c r="M436" s="206"/>
      <c r="N436" s="235"/>
    </row>
    <row r="437" spans="1:14" ht="15.75" hidden="1" customHeight="1">
      <c r="A437" s="260"/>
      <c r="B437" s="261"/>
      <c r="C437" s="270"/>
      <c r="D437" s="263"/>
      <c r="E437" s="264"/>
      <c r="F437" s="265"/>
      <c r="G437" s="265"/>
      <c r="H437" s="265"/>
      <c r="I437" s="265"/>
      <c r="J437" s="265"/>
      <c r="K437" s="235"/>
      <c r="L437" s="235"/>
      <c r="M437" s="235"/>
      <c r="N437" s="235"/>
    </row>
    <row r="438" spans="1:14" ht="15.75" hidden="1" customHeight="1">
      <c r="A438" s="247" t="s">
        <v>423</v>
      </c>
      <c r="B438" s="248" t="s">
        <v>424</v>
      </c>
      <c r="C438" s="247" t="s">
        <v>164</v>
      </c>
      <c r="D438" s="267"/>
      <c r="E438" s="268"/>
      <c r="F438" s="252"/>
      <c r="G438" s="252"/>
      <c r="H438" s="252"/>
      <c r="I438" s="252"/>
      <c r="J438" s="253">
        <f>SUM(J439:J440)</f>
        <v>30</v>
      </c>
      <c r="K438" s="235"/>
      <c r="L438" s="206" t="s">
        <v>129</v>
      </c>
      <c r="M438" s="206">
        <v>8358</v>
      </c>
      <c r="N438" s="235"/>
    </row>
    <row r="439" spans="1:14" ht="15.75" hidden="1" customHeight="1">
      <c r="A439" s="254"/>
      <c r="B439" s="255" t="s">
        <v>340</v>
      </c>
      <c r="C439" s="269"/>
      <c r="D439" s="257">
        <v>15</v>
      </c>
      <c r="E439" s="258">
        <v>2</v>
      </c>
      <c r="F439" s="259"/>
      <c r="G439" s="259"/>
      <c r="H439" s="259"/>
      <c r="I439" s="259"/>
      <c r="J439" s="259">
        <f>D439*E439</f>
        <v>30</v>
      </c>
      <c r="K439" s="235"/>
      <c r="L439" s="206"/>
      <c r="M439" s="206"/>
      <c r="N439" s="235"/>
    </row>
    <row r="440" spans="1:14" ht="15.75" hidden="1" customHeight="1">
      <c r="A440" s="260"/>
      <c r="B440" s="261"/>
      <c r="C440" s="270"/>
      <c r="D440" s="263"/>
      <c r="E440" s="264"/>
      <c r="F440" s="265"/>
      <c r="G440" s="265"/>
      <c r="H440" s="265"/>
      <c r="I440" s="265"/>
      <c r="J440" s="265"/>
      <c r="K440" s="235"/>
      <c r="L440" s="235"/>
      <c r="M440" s="235"/>
      <c r="N440" s="235"/>
    </row>
    <row r="441" spans="1:14" ht="15.75" hidden="1" customHeight="1">
      <c r="A441" s="247" t="s">
        <v>425</v>
      </c>
      <c r="B441" s="248" t="s">
        <v>426</v>
      </c>
      <c r="C441" s="247" t="s">
        <v>141</v>
      </c>
      <c r="D441" s="267"/>
      <c r="E441" s="268"/>
      <c r="F441" s="252"/>
      <c r="G441" s="252"/>
      <c r="H441" s="252"/>
      <c r="I441" s="252"/>
      <c r="J441" s="253">
        <f>SUM(J442:J443)</f>
        <v>20</v>
      </c>
      <c r="K441" s="235"/>
      <c r="L441" s="206" t="s">
        <v>129</v>
      </c>
      <c r="M441" s="206">
        <v>7803</v>
      </c>
      <c r="N441" s="235"/>
    </row>
    <row r="442" spans="1:14" ht="15.75" hidden="1" customHeight="1">
      <c r="A442" s="254"/>
      <c r="B442" s="255" t="s">
        <v>340</v>
      </c>
      <c r="C442" s="269"/>
      <c r="D442" s="257">
        <v>20</v>
      </c>
      <c r="E442" s="258"/>
      <c r="F442" s="259"/>
      <c r="G442" s="259"/>
      <c r="H442" s="259"/>
      <c r="I442" s="259"/>
      <c r="J442" s="259">
        <f>D442</f>
        <v>20</v>
      </c>
      <c r="K442" s="235"/>
      <c r="L442" s="206"/>
      <c r="M442" s="206"/>
      <c r="N442" s="235"/>
    </row>
    <row r="443" spans="1:14" ht="15.75" hidden="1" customHeight="1">
      <c r="A443" s="260"/>
      <c r="B443" s="261"/>
      <c r="C443" s="270"/>
      <c r="D443" s="263"/>
      <c r="E443" s="264"/>
      <c r="F443" s="265"/>
      <c r="G443" s="265"/>
      <c r="H443" s="265"/>
      <c r="I443" s="265"/>
      <c r="J443" s="265"/>
      <c r="K443" s="235"/>
      <c r="L443" s="235"/>
      <c r="M443" s="235"/>
      <c r="N443" s="235"/>
    </row>
    <row r="444" spans="1:14" ht="15.75" hidden="1" customHeight="1">
      <c r="A444" s="242" t="s">
        <v>427</v>
      </c>
      <c r="B444" s="105" t="s">
        <v>263</v>
      </c>
      <c r="C444" s="243"/>
      <c r="D444" s="244"/>
      <c r="E444" s="245"/>
      <c r="F444" s="245"/>
      <c r="G444" s="245"/>
      <c r="H444" s="245"/>
      <c r="I444" s="245"/>
      <c r="J444" s="246"/>
      <c r="K444" s="235"/>
      <c r="L444" s="235"/>
      <c r="M444" s="235"/>
      <c r="N444" s="235"/>
    </row>
    <row r="445" spans="1:14" ht="15.75" hidden="1" customHeight="1">
      <c r="A445" s="247" t="s">
        <v>428</v>
      </c>
      <c r="B445" s="248" t="s">
        <v>429</v>
      </c>
      <c r="C445" s="247" t="s">
        <v>141</v>
      </c>
      <c r="D445" s="267"/>
      <c r="E445" s="268"/>
      <c r="F445" s="252"/>
      <c r="G445" s="252"/>
      <c r="H445" s="252"/>
      <c r="I445" s="252"/>
      <c r="J445" s="253">
        <f>SUM(J446:J447)</f>
        <v>3</v>
      </c>
      <c r="K445" s="235"/>
      <c r="L445" s="206" t="s">
        <v>123</v>
      </c>
      <c r="M445" s="206" t="s">
        <v>266</v>
      </c>
      <c r="N445" s="235"/>
    </row>
    <row r="446" spans="1:14" ht="15.75" hidden="1" customHeight="1">
      <c r="A446" s="254"/>
      <c r="B446" s="255"/>
      <c r="C446" s="269"/>
      <c r="D446" s="257">
        <v>3</v>
      </c>
      <c r="E446" s="258"/>
      <c r="F446" s="259"/>
      <c r="G446" s="259"/>
      <c r="H446" s="259"/>
      <c r="I446" s="259"/>
      <c r="J446" s="259">
        <f>D446</f>
        <v>3</v>
      </c>
      <c r="K446" s="235"/>
      <c r="L446" s="206"/>
      <c r="M446" s="206"/>
      <c r="N446" s="235"/>
    </row>
    <row r="447" spans="1:14" ht="15.75" hidden="1" customHeight="1">
      <c r="A447" s="260"/>
      <c r="B447" s="261"/>
      <c r="C447" s="270"/>
      <c r="D447" s="263"/>
      <c r="E447" s="264"/>
      <c r="F447" s="265"/>
      <c r="G447" s="265"/>
      <c r="H447" s="265"/>
      <c r="I447" s="265"/>
      <c r="J447" s="265"/>
      <c r="K447" s="235"/>
      <c r="L447" s="235"/>
      <c r="M447" s="235"/>
      <c r="N447" s="235"/>
    </row>
    <row r="448" spans="1:14" ht="15.75" hidden="1" customHeight="1">
      <c r="A448" s="247" t="s">
        <v>430</v>
      </c>
      <c r="B448" s="248" t="s">
        <v>431</v>
      </c>
      <c r="C448" s="247" t="s">
        <v>141</v>
      </c>
      <c r="D448" s="267"/>
      <c r="E448" s="268"/>
      <c r="F448" s="252"/>
      <c r="G448" s="252"/>
      <c r="H448" s="252"/>
      <c r="I448" s="252"/>
      <c r="J448" s="253">
        <f>SUM(J449:J450)</f>
        <v>25</v>
      </c>
      <c r="K448" s="235"/>
      <c r="L448" s="206" t="s">
        <v>123</v>
      </c>
      <c r="M448" s="206" t="s">
        <v>432</v>
      </c>
      <c r="N448" s="235"/>
    </row>
    <row r="449" spans="1:14" ht="15.75" hidden="1" customHeight="1">
      <c r="A449" s="254"/>
      <c r="B449" s="255"/>
      <c r="C449" s="269"/>
      <c r="D449" s="257">
        <f>19+6</f>
        <v>25</v>
      </c>
      <c r="E449" s="258"/>
      <c r="F449" s="259"/>
      <c r="G449" s="259"/>
      <c r="H449" s="259"/>
      <c r="I449" s="259"/>
      <c r="J449" s="259">
        <f>D449</f>
        <v>25</v>
      </c>
      <c r="K449" s="235"/>
      <c r="L449" s="206"/>
      <c r="M449" s="206"/>
      <c r="N449" s="235"/>
    </row>
    <row r="450" spans="1:14" ht="15.75" hidden="1" customHeight="1">
      <c r="A450" s="260"/>
      <c r="B450" s="261"/>
      <c r="C450" s="270"/>
      <c r="D450" s="263"/>
      <c r="E450" s="264"/>
      <c r="F450" s="265"/>
      <c r="G450" s="265"/>
      <c r="H450" s="265"/>
      <c r="I450" s="265"/>
      <c r="J450" s="265"/>
      <c r="K450" s="235"/>
      <c r="L450" s="235"/>
      <c r="M450" s="235"/>
      <c r="N450" s="235"/>
    </row>
    <row r="451" spans="1:14" ht="15.75" hidden="1" customHeight="1">
      <c r="A451" s="247" t="s">
        <v>433</v>
      </c>
      <c r="B451" s="248" t="s">
        <v>434</v>
      </c>
      <c r="C451" s="247" t="s">
        <v>141</v>
      </c>
      <c r="D451" s="267"/>
      <c r="E451" s="268"/>
      <c r="F451" s="252" t="s">
        <v>142</v>
      </c>
      <c r="G451" s="252"/>
      <c r="H451" s="252"/>
      <c r="I451" s="252"/>
      <c r="J451" s="253">
        <f>SUM(J452:J453)</f>
        <v>0</v>
      </c>
      <c r="K451" s="235"/>
      <c r="L451" s="206" t="s">
        <v>123</v>
      </c>
      <c r="M451" s="206" t="s">
        <v>435</v>
      </c>
      <c r="N451" s="235"/>
    </row>
    <row r="452" spans="1:14" ht="15.75" hidden="1" customHeight="1">
      <c r="A452" s="254"/>
      <c r="B452" s="255"/>
      <c r="C452" s="269"/>
      <c r="D452" s="257">
        <v>2</v>
      </c>
      <c r="E452" s="258"/>
      <c r="F452" s="259">
        <f>0</f>
        <v>0</v>
      </c>
      <c r="G452" s="259"/>
      <c r="H452" s="259"/>
      <c r="I452" s="259"/>
      <c r="J452" s="259">
        <f>F452</f>
        <v>0</v>
      </c>
      <c r="K452" s="235"/>
      <c r="L452" s="206"/>
      <c r="M452" s="206"/>
      <c r="N452" s="235"/>
    </row>
    <row r="453" spans="1:14" ht="15.75" hidden="1" customHeight="1">
      <c r="A453" s="260"/>
      <c r="B453" s="261"/>
      <c r="C453" s="270"/>
      <c r="D453" s="263"/>
      <c r="E453" s="264"/>
      <c r="F453" s="265"/>
      <c r="G453" s="265"/>
      <c r="H453" s="265"/>
      <c r="I453" s="265"/>
      <c r="J453" s="265"/>
      <c r="K453" s="235"/>
      <c r="L453" s="235"/>
      <c r="M453" s="235"/>
      <c r="N453" s="235"/>
    </row>
    <row r="454" spans="1:14" ht="15.75" hidden="1" customHeight="1">
      <c r="A454" s="247" t="s">
        <v>436</v>
      </c>
      <c r="B454" s="248" t="s">
        <v>437</v>
      </c>
      <c r="C454" s="247" t="s">
        <v>141</v>
      </c>
      <c r="D454" s="267"/>
      <c r="E454" s="268"/>
      <c r="F454" s="252" t="s">
        <v>142</v>
      </c>
      <c r="G454" s="252"/>
      <c r="H454" s="252"/>
      <c r="I454" s="252"/>
      <c r="J454" s="253">
        <f>SUM(J455:J456)</f>
        <v>0</v>
      </c>
      <c r="K454" s="235"/>
      <c r="L454" s="206" t="s">
        <v>123</v>
      </c>
      <c r="M454" s="206" t="s">
        <v>438</v>
      </c>
      <c r="N454" s="235"/>
    </row>
    <row r="455" spans="1:14" ht="15.75" hidden="1" customHeight="1">
      <c r="A455" s="254"/>
      <c r="B455" s="255"/>
      <c r="C455" s="269"/>
      <c r="D455" s="257">
        <v>40</v>
      </c>
      <c r="E455" s="258"/>
      <c r="F455" s="259">
        <f>0</f>
        <v>0</v>
      </c>
      <c r="G455" s="259"/>
      <c r="H455" s="259"/>
      <c r="I455" s="259"/>
      <c r="J455" s="259">
        <f>F455</f>
        <v>0</v>
      </c>
      <c r="K455" s="235"/>
      <c r="L455" s="206"/>
      <c r="M455" s="206"/>
      <c r="N455" s="235"/>
    </row>
    <row r="456" spans="1:14" ht="15.75" hidden="1" customHeight="1">
      <c r="A456" s="260"/>
      <c r="B456" s="261"/>
      <c r="C456" s="270"/>
      <c r="D456" s="263"/>
      <c r="E456" s="264"/>
      <c r="F456" s="265"/>
      <c r="G456" s="265"/>
      <c r="H456" s="265"/>
      <c r="I456" s="265"/>
      <c r="J456" s="265"/>
      <c r="K456" s="235"/>
      <c r="L456" s="235"/>
      <c r="M456" s="235"/>
      <c r="N456" s="235"/>
    </row>
    <row r="457" spans="1:14" ht="15.75" hidden="1" customHeight="1">
      <c r="A457" s="247" t="s">
        <v>439</v>
      </c>
      <c r="B457" s="248" t="s">
        <v>268</v>
      </c>
      <c r="C457" s="247" t="s">
        <v>141</v>
      </c>
      <c r="D457" s="267"/>
      <c r="E457" s="268"/>
      <c r="F457" s="252" t="s">
        <v>142</v>
      </c>
      <c r="G457" s="252"/>
      <c r="H457" s="252"/>
      <c r="I457" s="252"/>
      <c r="J457" s="253">
        <f>SUM(J458:J459)</f>
        <v>0</v>
      </c>
      <c r="K457" s="235"/>
      <c r="L457" s="206" t="s">
        <v>123</v>
      </c>
      <c r="M457" s="206" t="s">
        <v>269</v>
      </c>
      <c r="N457" s="235"/>
    </row>
    <row r="458" spans="1:14" ht="15.75" hidden="1" customHeight="1">
      <c r="A458" s="254"/>
      <c r="B458" s="255"/>
      <c r="C458" s="269"/>
      <c r="D458" s="257">
        <f>1+4+14</f>
        <v>19</v>
      </c>
      <c r="E458" s="258"/>
      <c r="F458" s="259">
        <f>0</f>
        <v>0</v>
      </c>
      <c r="G458" s="259"/>
      <c r="H458" s="259"/>
      <c r="I458" s="259"/>
      <c r="J458" s="259">
        <f>F458</f>
        <v>0</v>
      </c>
      <c r="K458" s="235"/>
      <c r="L458" s="206"/>
      <c r="M458" s="206"/>
      <c r="N458" s="235"/>
    </row>
    <row r="459" spans="1:14" ht="15.75" hidden="1" customHeight="1">
      <c r="A459" s="260"/>
      <c r="B459" s="261"/>
      <c r="C459" s="270"/>
      <c r="D459" s="263"/>
      <c r="E459" s="264"/>
      <c r="F459" s="265"/>
      <c r="G459" s="265"/>
      <c r="H459" s="265"/>
      <c r="I459" s="265"/>
      <c r="J459" s="265"/>
      <c r="K459" s="235"/>
      <c r="L459" s="235"/>
      <c r="M459" s="235"/>
      <c r="N459" s="235"/>
    </row>
    <row r="460" spans="1:14" ht="15.75" hidden="1" customHeight="1">
      <c r="A460" s="247" t="s">
        <v>440</v>
      </c>
      <c r="B460" s="248" t="s">
        <v>441</v>
      </c>
      <c r="C460" s="247" t="s">
        <v>141</v>
      </c>
      <c r="D460" s="267"/>
      <c r="E460" s="268"/>
      <c r="F460" s="252" t="s">
        <v>142</v>
      </c>
      <c r="G460" s="252"/>
      <c r="H460" s="252"/>
      <c r="I460" s="252"/>
      <c r="J460" s="253">
        <f>SUM(J461:J462)</f>
        <v>0</v>
      </c>
      <c r="K460" s="235"/>
      <c r="L460" s="206" t="s">
        <v>123</v>
      </c>
      <c r="M460" s="206" t="s">
        <v>442</v>
      </c>
      <c r="N460" s="235"/>
    </row>
    <row r="461" spans="1:14" ht="15.75" hidden="1" customHeight="1">
      <c r="A461" s="254"/>
      <c r="B461" s="255"/>
      <c r="C461" s="269"/>
      <c r="D461" s="257">
        <v>12</v>
      </c>
      <c r="E461" s="258"/>
      <c r="F461" s="259">
        <f>0</f>
        <v>0</v>
      </c>
      <c r="G461" s="259"/>
      <c r="H461" s="259"/>
      <c r="I461" s="259"/>
      <c r="J461" s="259">
        <f>F461</f>
        <v>0</v>
      </c>
      <c r="K461" s="235"/>
      <c r="L461" s="206"/>
      <c r="M461" s="206"/>
      <c r="N461" s="235"/>
    </row>
    <row r="462" spans="1:14" ht="15.75" hidden="1" customHeight="1">
      <c r="A462" s="260"/>
      <c r="B462" s="261"/>
      <c r="C462" s="270"/>
      <c r="D462" s="263"/>
      <c r="E462" s="264"/>
      <c r="F462" s="265"/>
      <c r="G462" s="265"/>
      <c r="H462" s="265"/>
      <c r="I462" s="265"/>
      <c r="J462" s="265"/>
      <c r="K462" s="235"/>
      <c r="L462" s="235"/>
      <c r="M462" s="235"/>
      <c r="N462" s="235"/>
    </row>
    <row r="463" spans="1:14" ht="15.75" hidden="1" customHeight="1">
      <c r="A463" s="247" t="s">
        <v>443</v>
      </c>
      <c r="B463" s="248" t="s">
        <v>444</v>
      </c>
      <c r="C463" s="247" t="s">
        <v>141</v>
      </c>
      <c r="D463" s="267"/>
      <c r="E463" s="268"/>
      <c r="F463" s="252"/>
      <c r="G463" s="252"/>
      <c r="H463" s="252"/>
      <c r="I463" s="252"/>
      <c r="J463" s="253">
        <f>SUM(J464:J465)</f>
        <v>4</v>
      </c>
      <c r="K463" s="235"/>
      <c r="L463" s="206" t="s">
        <v>123</v>
      </c>
      <c r="M463" s="206" t="s">
        <v>445</v>
      </c>
      <c r="N463" s="235"/>
    </row>
    <row r="464" spans="1:14" ht="15.75" hidden="1" customHeight="1">
      <c r="A464" s="254"/>
      <c r="B464" s="255"/>
      <c r="C464" s="269"/>
      <c r="D464" s="257">
        <v>4</v>
      </c>
      <c r="E464" s="258"/>
      <c r="F464" s="259"/>
      <c r="G464" s="259"/>
      <c r="H464" s="259"/>
      <c r="I464" s="259"/>
      <c r="J464" s="259">
        <f>D464</f>
        <v>4</v>
      </c>
      <c r="K464" s="235"/>
      <c r="L464" s="206"/>
      <c r="M464" s="206"/>
      <c r="N464" s="235"/>
    </row>
    <row r="465" spans="1:14" ht="15.75" hidden="1" customHeight="1">
      <c r="A465" s="260"/>
      <c r="B465" s="261"/>
      <c r="C465" s="270"/>
      <c r="D465" s="263"/>
      <c r="E465" s="264"/>
      <c r="F465" s="265"/>
      <c r="G465" s="265"/>
      <c r="H465" s="265"/>
      <c r="I465" s="265"/>
      <c r="J465" s="265"/>
      <c r="K465" s="235"/>
      <c r="L465" s="235"/>
      <c r="M465" s="235"/>
      <c r="N465" s="235"/>
    </row>
    <row r="466" spans="1:14" ht="15.75" hidden="1" customHeight="1">
      <c r="A466" s="247" t="s">
        <v>446</v>
      </c>
      <c r="B466" s="248" t="s">
        <v>277</v>
      </c>
      <c r="C466" s="247" t="s">
        <v>141</v>
      </c>
      <c r="D466" s="267"/>
      <c r="E466" s="268"/>
      <c r="F466" s="252"/>
      <c r="G466" s="252"/>
      <c r="H466" s="252"/>
      <c r="I466" s="252"/>
      <c r="J466" s="253">
        <f>SUM(J467:J468)</f>
        <v>15</v>
      </c>
      <c r="K466" s="235"/>
      <c r="L466" s="206" t="s">
        <v>123</v>
      </c>
      <c r="M466" s="206" t="s">
        <v>278</v>
      </c>
      <c r="N466" s="235"/>
    </row>
    <row r="467" spans="1:14" ht="15.75" hidden="1" customHeight="1">
      <c r="A467" s="254"/>
      <c r="B467" s="255"/>
      <c r="C467" s="269"/>
      <c r="D467" s="257">
        <v>15</v>
      </c>
      <c r="E467" s="258"/>
      <c r="F467" s="259"/>
      <c r="G467" s="259"/>
      <c r="H467" s="259"/>
      <c r="I467" s="259"/>
      <c r="J467" s="259">
        <f>D467</f>
        <v>15</v>
      </c>
      <c r="K467" s="235"/>
      <c r="L467" s="206"/>
      <c r="M467" s="206"/>
      <c r="N467" s="235"/>
    </row>
    <row r="468" spans="1:14" ht="15.75" hidden="1" customHeight="1">
      <c r="A468" s="260"/>
      <c r="B468" s="261"/>
      <c r="C468" s="270"/>
      <c r="D468" s="263"/>
      <c r="E468" s="264"/>
      <c r="F468" s="265"/>
      <c r="G468" s="265"/>
      <c r="H468" s="265"/>
      <c r="I468" s="265"/>
      <c r="J468" s="265"/>
      <c r="K468" s="235"/>
      <c r="L468" s="235"/>
      <c r="M468" s="235"/>
      <c r="N468" s="235"/>
    </row>
    <row r="469" spans="1:14" ht="15.75" hidden="1" customHeight="1">
      <c r="A469" s="247" t="s">
        <v>447</v>
      </c>
      <c r="B469" s="248" t="s">
        <v>280</v>
      </c>
      <c r="C469" s="247" t="s">
        <v>141</v>
      </c>
      <c r="D469" s="267"/>
      <c r="E469" s="268"/>
      <c r="F469" s="252"/>
      <c r="G469" s="252"/>
      <c r="H469" s="252"/>
      <c r="I469" s="252"/>
      <c r="J469" s="253">
        <f>SUM(J470:J471)</f>
        <v>3</v>
      </c>
      <c r="K469" s="235"/>
      <c r="L469" s="206" t="s">
        <v>123</v>
      </c>
      <c r="M469" s="206" t="s">
        <v>281</v>
      </c>
      <c r="N469" s="235"/>
    </row>
    <row r="470" spans="1:14" ht="15.75" hidden="1" customHeight="1">
      <c r="A470" s="254"/>
      <c r="B470" s="255"/>
      <c r="C470" s="269"/>
      <c r="D470" s="257">
        <v>3</v>
      </c>
      <c r="E470" s="258"/>
      <c r="F470" s="259"/>
      <c r="G470" s="259"/>
      <c r="H470" s="259"/>
      <c r="I470" s="259"/>
      <c r="J470" s="259">
        <f>D470</f>
        <v>3</v>
      </c>
      <c r="K470" s="235"/>
      <c r="L470" s="206"/>
      <c r="M470" s="206"/>
      <c r="N470" s="235"/>
    </row>
    <row r="471" spans="1:14" ht="15.75" hidden="1" customHeight="1">
      <c r="A471" s="260"/>
      <c r="B471" s="261"/>
      <c r="C471" s="270"/>
      <c r="D471" s="263"/>
      <c r="E471" s="264"/>
      <c r="F471" s="265"/>
      <c r="G471" s="265"/>
      <c r="H471" s="265"/>
      <c r="I471" s="265"/>
      <c r="J471" s="265"/>
      <c r="K471" s="235"/>
      <c r="L471" s="235"/>
      <c r="M471" s="235"/>
      <c r="N471" s="235"/>
    </row>
    <row r="472" spans="1:14" ht="15.75" hidden="1" customHeight="1">
      <c r="A472" s="247" t="s">
        <v>448</v>
      </c>
      <c r="B472" s="248" t="s">
        <v>449</v>
      </c>
      <c r="C472" s="247" t="s">
        <v>141</v>
      </c>
      <c r="D472" s="267"/>
      <c r="E472" s="268"/>
      <c r="F472" s="252"/>
      <c r="G472" s="252"/>
      <c r="H472" s="252"/>
      <c r="I472" s="252"/>
      <c r="J472" s="253">
        <f>SUM(J473:J474)</f>
        <v>24</v>
      </c>
      <c r="K472" s="235"/>
      <c r="L472" s="206" t="s">
        <v>123</v>
      </c>
      <c r="M472" s="206" t="s">
        <v>450</v>
      </c>
      <c r="N472" s="235"/>
    </row>
    <row r="473" spans="1:14" ht="15.75" hidden="1" customHeight="1">
      <c r="A473" s="254"/>
      <c r="B473" s="255"/>
      <c r="C473" s="269"/>
      <c r="D473" s="257">
        <f>14+10</f>
        <v>24</v>
      </c>
      <c r="E473" s="258"/>
      <c r="F473" s="259"/>
      <c r="G473" s="259"/>
      <c r="H473" s="259"/>
      <c r="I473" s="259"/>
      <c r="J473" s="259">
        <f>D473</f>
        <v>24</v>
      </c>
      <c r="K473" s="235"/>
      <c r="L473" s="206"/>
      <c r="M473" s="206"/>
      <c r="N473" s="235"/>
    </row>
    <row r="474" spans="1:14" ht="15.75" hidden="1" customHeight="1">
      <c r="A474" s="260"/>
      <c r="B474" s="261"/>
      <c r="C474" s="270"/>
      <c r="D474" s="263"/>
      <c r="E474" s="264"/>
      <c r="F474" s="265"/>
      <c r="G474" s="265"/>
      <c r="H474" s="265"/>
      <c r="I474" s="265"/>
      <c r="J474" s="265"/>
      <c r="K474" s="235"/>
      <c r="L474" s="235"/>
      <c r="M474" s="235"/>
      <c r="N474" s="235"/>
    </row>
    <row r="475" spans="1:14" ht="15.75" hidden="1" customHeight="1">
      <c r="A475" s="247" t="s">
        <v>451</v>
      </c>
      <c r="B475" s="248" t="s">
        <v>293</v>
      </c>
      <c r="C475" s="247" t="s">
        <v>141</v>
      </c>
      <c r="D475" s="267"/>
      <c r="E475" s="268"/>
      <c r="F475" s="252"/>
      <c r="G475" s="252"/>
      <c r="H475" s="252"/>
      <c r="I475" s="252"/>
      <c r="J475" s="253">
        <f>SUM(J476:J477)</f>
        <v>10</v>
      </c>
      <c r="K475" s="235"/>
      <c r="L475" s="206" t="s">
        <v>123</v>
      </c>
      <c r="M475" s="206" t="s">
        <v>294</v>
      </c>
      <c r="N475" s="235"/>
    </row>
    <row r="476" spans="1:14" ht="15.75" hidden="1" customHeight="1">
      <c r="A476" s="254"/>
      <c r="B476" s="255"/>
      <c r="C476" s="269"/>
      <c r="D476" s="257">
        <f>2+8</f>
        <v>10</v>
      </c>
      <c r="E476" s="258"/>
      <c r="F476" s="259"/>
      <c r="G476" s="259"/>
      <c r="H476" s="259"/>
      <c r="I476" s="259"/>
      <c r="J476" s="259">
        <f>D476</f>
        <v>10</v>
      </c>
      <c r="K476" s="235"/>
      <c r="L476" s="206"/>
      <c r="M476" s="206"/>
      <c r="N476" s="235"/>
    </row>
    <row r="477" spans="1:14" ht="15.75" hidden="1" customHeight="1">
      <c r="A477" s="260"/>
      <c r="B477" s="261"/>
      <c r="C477" s="270"/>
      <c r="D477" s="263"/>
      <c r="E477" s="264"/>
      <c r="F477" s="265"/>
      <c r="G477" s="265"/>
      <c r="H477" s="265"/>
      <c r="I477" s="265"/>
      <c r="J477" s="265"/>
      <c r="K477" s="235"/>
      <c r="L477" s="235"/>
      <c r="M477" s="235"/>
      <c r="N477" s="235"/>
    </row>
    <row r="478" spans="1:14" ht="15.75" hidden="1" customHeight="1">
      <c r="A478" s="247" t="s">
        <v>452</v>
      </c>
      <c r="B478" s="248" t="s">
        <v>453</v>
      </c>
      <c r="C478" s="247" t="s">
        <v>141</v>
      </c>
      <c r="D478" s="267"/>
      <c r="E478" s="268"/>
      <c r="F478" s="252"/>
      <c r="G478" s="252"/>
      <c r="H478" s="252"/>
      <c r="I478" s="252"/>
      <c r="J478" s="253">
        <f>SUM(J479:J480)</f>
        <v>15</v>
      </c>
      <c r="K478" s="235"/>
      <c r="L478" s="206" t="s">
        <v>123</v>
      </c>
      <c r="M478" s="206" t="s">
        <v>454</v>
      </c>
      <c r="N478" s="235"/>
    </row>
    <row r="479" spans="1:14" ht="15.75" hidden="1" customHeight="1">
      <c r="A479" s="254"/>
      <c r="B479" s="255"/>
      <c r="C479" s="269"/>
      <c r="D479" s="257">
        <v>15</v>
      </c>
      <c r="E479" s="258"/>
      <c r="F479" s="259"/>
      <c r="G479" s="259"/>
      <c r="H479" s="259"/>
      <c r="I479" s="259"/>
      <c r="J479" s="259">
        <f>D479</f>
        <v>15</v>
      </c>
      <c r="K479" s="235"/>
      <c r="L479" s="206"/>
      <c r="M479" s="206"/>
      <c r="N479" s="235"/>
    </row>
    <row r="480" spans="1:14" ht="15.75" hidden="1" customHeight="1">
      <c r="A480" s="260"/>
      <c r="B480" s="261"/>
      <c r="C480" s="270"/>
      <c r="D480" s="263"/>
      <c r="E480" s="264"/>
      <c r="F480" s="265"/>
      <c r="G480" s="265"/>
      <c r="H480" s="265"/>
      <c r="I480" s="265"/>
      <c r="J480" s="265"/>
      <c r="K480" s="235"/>
      <c r="L480" s="235"/>
      <c r="M480" s="235"/>
      <c r="N480" s="235"/>
    </row>
    <row r="481" spans="1:14" ht="15.75" hidden="1" customHeight="1">
      <c r="A481" s="247" t="s">
        <v>455</v>
      </c>
      <c r="B481" s="248" t="s">
        <v>286</v>
      </c>
      <c r="C481" s="247" t="s">
        <v>141</v>
      </c>
      <c r="D481" s="267" t="s">
        <v>173</v>
      </c>
      <c r="E481" s="268"/>
      <c r="F481" s="252" t="s">
        <v>287</v>
      </c>
      <c r="G481" s="252"/>
      <c r="H481" s="252"/>
      <c r="I481" s="252"/>
      <c r="J481" s="253">
        <f>SUM(J482:J483)</f>
        <v>0</v>
      </c>
      <c r="K481" s="235"/>
      <c r="L481" s="206" t="s">
        <v>123</v>
      </c>
      <c r="M481" s="206" t="s">
        <v>288</v>
      </c>
      <c r="N481" s="235"/>
    </row>
    <row r="482" spans="1:14" ht="15.75" hidden="1" customHeight="1">
      <c r="A482" s="254"/>
      <c r="B482" s="255"/>
      <c r="C482" s="269"/>
      <c r="D482" s="257">
        <v>81</v>
      </c>
      <c r="E482" s="258"/>
      <c r="F482" s="259">
        <v>0</v>
      </c>
      <c r="G482" s="259"/>
      <c r="H482" s="259"/>
      <c r="I482" s="259"/>
      <c r="J482" s="259">
        <f>F482</f>
        <v>0</v>
      </c>
      <c r="K482" s="235"/>
      <c r="L482" s="206"/>
      <c r="M482" s="206"/>
      <c r="N482" s="235"/>
    </row>
    <row r="483" spans="1:14" ht="15.75" hidden="1" customHeight="1">
      <c r="A483" s="260"/>
      <c r="B483" s="261"/>
      <c r="C483" s="270"/>
      <c r="D483" s="263"/>
      <c r="E483" s="264"/>
      <c r="F483" s="265"/>
      <c r="G483" s="265"/>
      <c r="H483" s="265"/>
      <c r="I483" s="265"/>
      <c r="J483" s="265"/>
      <c r="K483" s="235"/>
      <c r="L483" s="235"/>
      <c r="M483" s="235"/>
      <c r="N483" s="235"/>
    </row>
    <row r="484" spans="1:14" ht="15.75" hidden="1" customHeight="1">
      <c r="A484" s="247" t="s">
        <v>456</v>
      </c>
      <c r="B484" s="248" t="s">
        <v>290</v>
      </c>
      <c r="C484" s="247" t="s">
        <v>141</v>
      </c>
      <c r="D484" s="267"/>
      <c r="E484" s="268"/>
      <c r="F484" s="252"/>
      <c r="G484" s="252"/>
      <c r="H484" s="252"/>
      <c r="I484" s="252"/>
      <c r="J484" s="253">
        <f>SUM(J485:J486)</f>
        <v>10</v>
      </c>
      <c r="K484" s="235"/>
      <c r="L484" s="206" t="s">
        <v>123</v>
      </c>
      <c r="M484" s="206" t="s">
        <v>291</v>
      </c>
      <c r="N484" s="235"/>
    </row>
    <row r="485" spans="1:14" ht="15.75" hidden="1" customHeight="1">
      <c r="A485" s="254"/>
      <c r="B485" s="255"/>
      <c r="C485" s="269"/>
      <c r="D485" s="257">
        <v>10</v>
      </c>
      <c r="E485" s="258"/>
      <c r="F485" s="259"/>
      <c r="G485" s="259"/>
      <c r="H485" s="259"/>
      <c r="I485" s="259"/>
      <c r="J485" s="259">
        <f>D485</f>
        <v>10</v>
      </c>
      <c r="K485" s="235"/>
      <c r="L485" s="206"/>
      <c r="M485" s="206"/>
      <c r="N485" s="235"/>
    </row>
    <row r="486" spans="1:14" ht="15.75" hidden="1" customHeight="1">
      <c r="A486" s="260"/>
      <c r="B486" s="261"/>
      <c r="C486" s="270"/>
      <c r="D486" s="263"/>
      <c r="E486" s="264"/>
      <c r="F486" s="265"/>
      <c r="G486" s="265"/>
      <c r="H486" s="265"/>
      <c r="I486" s="265"/>
      <c r="J486" s="265"/>
      <c r="K486" s="235"/>
      <c r="L486" s="235"/>
      <c r="M486" s="235"/>
      <c r="N486" s="235"/>
    </row>
    <row r="487" spans="1:14" ht="15.75" hidden="1" customHeight="1">
      <c r="A487" s="247" t="s">
        <v>457</v>
      </c>
      <c r="B487" s="248" t="s">
        <v>458</v>
      </c>
      <c r="C487" s="247" t="s">
        <v>141</v>
      </c>
      <c r="D487" s="267"/>
      <c r="E487" s="268"/>
      <c r="F487" s="252" t="s">
        <v>142</v>
      </c>
      <c r="G487" s="252"/>
      <c r="H487" s="252"/>
      <c r="I487" s="252"/>
      <c r="J487" s="253">
        <f>SUM(J488:J489)</f>
        <v>0</v>
      </c>
      <c r="K487" s="235"/>
      <c r="L487" s="206" t="s">
        <v>123</v>
      </c>
      <c r="M487" s="206" t="s">
        <v>459</v>
      </c>
      <c r="N487" s="235"/>
    </row>
    <row r="488" spans="1:14" ht="15.75" hidden="1" customHeight="1">
      <c r="A488" s="254"/>
      <c r="B488" s="255"/>
      <c r="C488" s="269"/>
      <c r="D488" s="257">
        <v>52</v>
      </c>
      <c r="E488" s="258"/>
      <c r="F488" s="259">
        <f>0</f>
        <v>0</v>
      </c>
      <c r="G488" s="259"/>
      <c r="H488" s="259"/>
      <c r="I488" s="259"/>
      <c r="J488" s="259">
        <f>F488</f>
        <v>0</v>
      </c>
      <c r="K488" s="235"/>
      <c r="L488" s="206"/>
      <c r="M488" s="206"/>
      <c r="N488" s="235"/>
    </row>
    <row r="489" spans="1:14" ht="15.75" hidden="1" customHeight="1">
      <c r="A489" s="260"/>
      <c r="B489" s="261"/>
      <c r="C489" s="270"/>
      <c r="D489" s="263"/>
      <c r="E489" s="264"/>
      <c r="F489" s="265"/>
      <c r="G489" s="265"/>
      <c r="H489" s="265"/>
      <c r="I489" s="265"/>
      <c r="J489" s="265"/>
      <c r="K489" s="235"/>
      <c r="L489" s="235"/>
      <c r="M489" s="235"/>
      <c r="N489" s="235"/>
    </row>
    <row r="490" spans="1:14" ht="15.75" hidden="1" customHeight="1">
      <c r="A490" s="247" t="s">
        <v>460</v>
      </c>
      <c r="B490" s="248" t="s">
        <v>461</v>
      </c>
      <c r="C490" s="247" t="s">
        <v>141</v>
      </c>
      <c r="D490" s="267"/>
      <c r="E490" s="268"/>
      <c r="F490" s="252" t="s">
        <v>142</v>
      </c>
      <c r="G490" s="252"/>
      <c r="H490" s="252"/>
      <c r="I490" s="252"/>
      <c r="J490" s="253">
        <f>SUM(J491:J492)</f>
        <v>0</v>
      </c>
      <c r="K490" s="235"/>
      <c r="L490" s="206" t="s">
        <v>123</v>
      </c>
      <c r="M490" s="206" t="s">
        <v>462</v>
      </c>
      <c r="N490" s="235"/>
    </row>
    <row r="491" spans="1:14" ht="15.75" hidden="1" customHeight="1">
      <c r="A491" s="254"/>
      <c r="B491" s="255"/>
      <c r="C491" s="269"/>
      <c r="D491" s="257">
        <f>2+5</f>
        <v>7</v>
      </c>
      <c r="E491" s="258"/>
      <c r="F491" s="259">
        <f>0</f>
        <v>0</v>
      </c>
      <c r="G491" s="259"/>
      <c r="H491" s="259"/>
      <c r="I491" s="259"/>
      <c r="J491" s="259">
        <f>F491</f>
        <v>0</v>
      </c>
      <c r="K491" s="235"/>
      <c r="L491" s="206"/>
      <c r="M491" s="206"/>
      <c r="N491" s="235"/>
    </row>
    <row r="492" spans="1:14" ht="15.75" hidden="1" customHeight="1">
      <c r="A492" s="260"/>
      <c r="B492" s="261"/>
      <c r="C492" s="270"/>
      <c r="D492" s="263"/>
      <c r="E492" s="264"/>
      <c r="F492" s="265"/>
      <c r="G492" s="265"/>
      <c r="H492" s="265"/>
      <c r="I492" s="265"/>
      <c r="J492" s="265"/>
      <c r="K492" s="235"/>
      <c r="L492" s="235"/>
      <c r="M492" s="235"/>
      <c r="N492" s="235"/>
    </row>
    <row r="493" spans="1:14" ht="15.75" hidden="1" customHeight="1">
      <c r="A493" s="242" t="s">
        <v>463</v>
      </c>
      <c r="B493" s="105" t="s">
        <v>303</v>
      </c>
      <c r="C493" s="243"/>
      <c r="D493" s="244"/>
      <c r="E493" s="245"/>
      <c r="F493" s="245"/>
      <c r="G493" s="245"/>
      <c r="H493" s="245"/>
      <c r="I493" s="245"/>
      <c r="J493" s="246"/>
      <c r="K493" s="235"/>
      <c r="L493" s="235"/>
      <c r="M493" s="235"/>
      <c r="N493" s="235"/>
    </row>
    <row r="494" spans="1:14" ht="15.75" hidden="1" customHeight="1">
      <c r="A494" s="247" t="s">
        <v>464</v>
      </c>
      <c r="B494" s="248" t="s">
        <v>305</v>
      </c>
      <c r="C494" s="247" t="s">
        <v>164</v>
      </c>
      <c r="D494" s="267"/>
      <c r="E494" s="268"/>
      <c r="F494" s="252"/>
      <c r="G494" s="252"/>
      <c r="H494" s="252"/>
      <c r="I494" s="252"/>
      <c r="J494" s="253">
        <f>SUM(J495:J496)</f>
        <v>216</v>
      </c>
      <c r="K494" s="235"/>
      <c r="L494" s="206" t="s">
        <v>129</v>
      </c>
      <c r="M494" s="206">
        <v>764</v>
      </c>
      <c r="N494" s="235"/>
    </row>
    <row r="495" spans="1:14" ht="15.75" hidden="1" customHeight="1">
      <c r="A495" s="254"/>
      <c r="B495" s="255" t="s">
        <v>465</v>
      </c>
      <c r="C495" s="269"/>
      <c r="D495" s="257">
        <v>72</v>
      </c>
      <c r="E495" s="258">
        <v>3</v>
      </c>
      <c r="F495" s="259"/>
      <c r="G495" s="259"/>
      <c r="H495" s="259"/>
      <c r="I495" s="259"/>
      <c r="J495" s="259">
        <f>D495*E495</f>
        <v>216</v>
      </c>
      <c r="K495" s="235"/>
      <c r="L495" s="206"/>
      <c r="M495" s="206"/>
      <c r="N495" s="235"/>
    </row>
    <row r="496" spans="1:14" ht="15.75" hidden="1" customHeight="1">
      <c r="A496" s="260"/>
      <c r="B496" s="261"/>
      <c r="C496" s="270"/>
      <c r="D496" s="263"/>
      <c r="E496" s="264"/>
      <c r="F496" s="265"/>
      <c r="G496" s="265"/>
      <c r="H496" s="265"/>
      <c r="I496" s="265"/>
      <c r="J496" s="265"/>
      <c r="K496" s="235"/>
      <c r="L496" s="235"/>
      <c r="M496" s="235"/>
      <c r="N496" s="235"/>
    </row>
    <row r="497" spans="1:14" ht="15.75" hidden="1" customHeight="1">
      <c r="A497" s="247" t="s">
        <v>466</v>
      </c>
      <c r="B497" s="248" t="s">
        <v>308</v>
      </c>
      <c r="C497" s="247" t="s">
        <v>141</v>
      </c>
      <c r="D497" s="267"/>
      <c r="E497" s="268"/>
      <c r="F497" s="252"/>
      <c r="G497" s="252"/>
      <c r="H497" s="252"/>
      <c r="I497" s="252"/>
      <c r="J497" s="253">
        <f>SUM(J498:J499)</f>
        <v>8</v>
      </c>
      <c r="K497" s="235"/>
      <c r="L497" s="206" t="s">
        <v>129</v>
      </c>
      <c r="M497" s="206">
        <v>9075</v>
      </c>
      <c r="N497" s="235"/>
    </row>
    <row r="498" spans="1:14" ht="15.75" hidden="1" customHeight="1">
      <c r="A498" s="254"/>
      <c r="B498" s="255" t="s">
        <v>465</v>
      </c>
      <c r="C498" s="269"/>
      <c r="D498" s="257">
        <v>8</v>
      </c>
      <c r="E498" s="258"/>
      <c r="F498" s="259"/>
      <c r="G498" s="259"/>
      <c r="H498" s="259"/>
      <c r="I498" s="259"/>
      <c r="J498" s="259">
        <f>D498</f>
        <v>8</v>
      </c>
      <c r="K498" s="235"/>
      <c r="L498" s="206"/>
      <c r="M498" s="206"/>
      <c r="N498" s="235"/>
    </row>
    <row r="499" spans="1:14" ht="15.75" hidden="1" customHeight="1">
      <c r="A499" s="260"/>
      <c r="B499" s="261"/>
      <c r="C499" s="270"/>
      <c r="D499" s="263"/>
      <c r="E499" s="264"/>
      <c r="F499" s="265"/>
      <c r="G499" s="265"/>
      <c r="H499" s="265"/>
      <c r="I499" s="265"/>
      <c r="J499" s="265"/>
      <c r="K499" s="235"/>
      <c r="L499" s="235"/>
      <c r="M499" s="235"/>
      <c r="N499" s="235"/>
    </row>
    <row r="500" spans="1:14" ht="15.75" hidden="1" customHeight="1">
      <c r="A500" s="247" t="s">
        <v>467</v>
      </c>
      <c r="B500" s="248" t="s">
        <v>310</v>
      </c>
      <c r="C500" s="247" t="s">
        <v>141</v>
      </c>
      <c r="D500" s="267"/>
      <c r="E500" s="268"/>
      <c r="F500" s="252"/>
      <c r="G500" s="252"/>
      <c r="H500" s="252"/>
      <c r="I500" s="252"/>
      <c r="J500" s="253">
        <f>SUM(J501:J502)</f>
        <v>3</v>
      </c>
      <c r="K500" s="235"/>
      <c r="L500" s="206" t="s">
        <v>129</v>
      </c>
      <c r="M500" s="206">
        <v>9075</v>
      </c>
      <c r="N500" s="235"/>
    </row>
    <row r="501" spans="1:14" ht="15.75" hidden="1" customHeight="1">
      <c r="A501" s="254"/>
      <c r="B501" s="255" t="s">
        <v>465</v>
      </c>
      <c r="C501" s="269"/>
      <c r="D501" s="257">
        <v>3</v>
      </c>
      <c r="E501" s="258"/>
      <c r="F501" s="259"/>
      <c r="G501" s="259"/>
      <c r="H501" s="259"/>
      <c r="I501" s="259"/>
      <c r="J501" s="259">
        <f>D501</f>
        <v>3</v>
      </c>
      <c r="K501" s="235"/>
      <c r="L501" s="206"/>
      <c r="M501" s="206"/>
      <c r="N501" s="235"/>
    </row>
    <row r="502" spans="1:14" ht="15.75" hidden="1" customHeight="1">
      <c r="A502" s="260"/>
      <c r="B502" s="261"/>
      <c r="C502" s="270"/>
      <c r="D502" s="263"/>
      <c r="E502" s="264"/>
      <c r="F502" s="265"/>
      <c r="G502" s="265"/>
      <c r="H502" s="265"/>
      <c r="I502" s="265"/>
      <c r="J502" s="265"/>
      <c r="K502" s="235"/>
      <c r="L502" s="235"/>
      <c r="M502" s="235"/>
      <c r="N502" s="235"/>
    </row>
    <row r="503" spans="1:14" ht="15.75" hidden="1" customHeight="1">
      <c r="A503" s="247" t="s">
        <v>468</v>
      </c>
      <c r="B503" s="248" t="s">
        <v>469</v>
      </c>
      <c r="C503" s="247" t="s">
        <v>141</v>
      </c>
      <c r="D503" s="267"/>
      <c r="E503" s="268"/>
      <c r="F503" s="252"/>
      <c r="G503" s="252"/>
      <c r="H503" s="252"/>
      <c r="I503" s="252"/>
      <c r="J503" s="253">
        <f>SUM(J504:J505)</f>
        <v>2</v>
      </c>
      <c r="K503" s="235"/>
      <c r="L503" s="206" t="s">
        <v>129</v>
      </c>
      <c r="M503" s="206">
        <v>9521</v>
      </c>
      <c r="N503" s="235"/>
    </row>
    <row r="504" spans="1:14" ht="15.75" hidden="1" customHeight="1">
      <c r="A504" s="254"/>
      <c r="B504" s="255" t="s">
        <v>465</v>
      </c>
      <c r="C504" s="269"/>
      <c r="D504" s="257">
        <v>2</v>
      </c>
      <c r="E504" s="258"/>
      <c r="F504" s="259"/>
      <c r="G504" s="259"/>
      <c r="H504" s="259"/>
      <c r="I504" s="259"/>
      <c r="J504" s="259">
        <f>D504</f>
        <v>2</v>
      </c>
      <c r="K504" s="235"/>
      <c r="L504" s="206"/>
      <c r="M504" s="206"/>
      <c r="N504" s="235"/>
    </row>
    <row r="505" spans="1:14" ht="15.75" hidden="1" customHeight="1">
      <c r="A505" s="260"/>
      <c r="B505" s="261"/>
      <c r="C505" s="270"/>
      <c r="D505" s="263"/>
      <c r="E505" s="264"/>
      <c r="F505" s="265"/>
      <c r="G505" s="265"/>
      <c r="H505" s="265"/>
      <c r="I505" s="265"/>
      <c r="J505" s="265"/>
      <c r="K505" s="235"/>
      <c r="L505" s="235"/>
      <c r="M505" s="235"/>
      <c r="N505" s="235"/>
    </row>
    <row r="506" spans="1:14" ht="15.75" hidden="1" customHeight="1">
      <c r="A506" s="247" t="s">
        <v>470</v>
      </c>
      <c r="B506" s="248" t="s">
        <v>314</v>
      </c>
      <c r="C506" s="247" t="s">
        <v>141</v>
      </c>
      <c r="D506" s="267"/>
      <c r="E506" s="268"/>
      <c r="F506" s="252"/>
      <c r="G506" s="252"/>
      <c r="H506" s="252"/>
      <c r="I506" s="252"/>
      <c r="J506" s="253">
        <f>SUM(J507:J508)</f>
        <v>216</v>
      </c>
      <c r="K506" s="235"/>
      <c r="L506" s="206" t="s">
        <v>129</v>
      </c>
      <c r="M506" s="206">
        <v>9870</v>
      </c>
      <c r="N506" s="235"/>
    </row>
    <row r="507" spans="1:14" ht="15.75" hidden="1" customHeight="1">
      <c r="A507" s="254"/>
      <c r="B507" s="255" t="s">
        <v>465</v>
      </c>
      <c r="C507" s="269"/>
      <c r="D507" s="257">
        <v>216</v>
      </c>
      <c r="E507" s="258"/>
      <c r="F507" s="259"/>
      <c r="G507" s="259"/>
      <c r="H507" s="259"/>
      <c r="I507" s="259"/>
      <c r="J507" s="259">
        <f>D507</f>
        <v>216</v>
      </c>
      <c r="K507" s="235"/>
      <c r="L507" s="206"/>
      <c r="M507" s="206"/>
      <c r="N507" s="235"/>
    </row>
    <row r="508" spans="1:14" ht="15.75" hidden="1" customHeight="1">
      <c r="A508" s="260"/>
      <c r="B508" s="261"/>
      <c r="C508" s="270"/>
      <c r="D508" s="263"/>
      <c r="E508" s="264"/>
      <c r="F508" s="265"/>
      <c r="G508" s="265"/>
      <c r="H508" s="265"/>
      <c r="I508" s="265"/>
      <c r="J508" s="265"/>
      <c r="K508" s="235"/>
      <c r="L508" s="235"/>
      <c r="M508" s="235"/>
      <c r="N508" s="235"/>
    </row>
    <row r="509" spans="1:14" ht="15.75" hidden="1" customHeight="1">
      <c r="A509" s="247" t="s">
        <v>471</v>
      </c>
      <c r="B509" s="248" t="s">
        <v>316</v>
      </c>
      <c r="C509" s="247" t="s">
        <v>141</v>
      </c>
      <c r="D509" s="267"/>
      <c r="E509" s="268"/>
      <c r="F509" s="252"/>
      <c r="G509" s="252"/>
      <c r="H509" s="252"/>
      <c r="I509" s="252"/>
      <c r="J509" s="253">
        <f>SUM(J510:J511)</f>
        <v>96</v>
      </c>
      <c r="K509" s="235"/>
      <c r="L509" s="206" t="s">
        <v>129</v>
      </c>
      <c r="M509" s="206">
        <v>2001</v>
      </c>
      <c r="N509" s="235"/>
    </row>
    <row r="510" spans="1:14" ht="15.75" hidden="1" customHeight="1">
      <c r="A510" s="254"/>
      <c r="B510" s="255" t="s">
        <v>465</v>
      </c>
      <c r="C510" s="269"/>
      <c r="D510" s="257">
        <v>96</v>
      </c>
      <c r="E510" s="258"/>
      <c r="F510" s="259"/>
      <c r="G510" s="259"/>
      <c r="H510" s="259"/>
      <c r="I510" s="259"/>
      <c r="J510" s="259">
        <f>D510</f>
        <v>96</v>
      </c>
      <c r="K510" s="235"/>
      <c r="L510" s="206"/>
      <c r="M510" s="206"/>
      <c r="N510" s="235"/>
    </row>
    <row r="511" spans="1:14" ht="15.75" hidden="1" customHeight="1">
      <c r="A511" s="260"/>
      <c r="B511" s="261"/>
      <c r="C511" s="270"/>
      <c r="D511" s="263"/>
      <c r="E511" s="264"/>
      <c r="F511" s="265"/>
      <c r="G511" s="265"/>
      <c r="H511" s="265"/>
      <c r="I511" s="265"/>
      <c r="J511" s="265"/>
      <c r="K511" s="235"/>
      <c r="L511" s="235"/>
      <c r="M511" s="235"/>
      <c r="N511" s="235"/>
    </row>
    <row r="512" spans="1:14" ht="15.75" hidden="1" customHeight="1">
      <c r="A512" s="247" t="s">
        <v>472</v>
      </c>
      <c r="B512" s="248" t="s">
        <v>318</v>
      </c>
      <c r="C512" s="247" t="s">
        <v>141</v>
      </c>
      <c r="D512" s="267"/>
      <c r="E512" s="268"/>
      <c r="F512" s="252"/>
      <c r="G512" s="252"/>
      <c r="H512" s="252"/>
      <c r="I512" s="252"/>
      <c r="J512" s="253">
        <f>SUM(J513:J514)</f>
        <v>19</v>
      </c>
      <c r="K512" s="235"/>
      <c r="L512" s="206" t="s">
        <v>116</v>
      </c>
      <c r="M512" s="206">
        <v>98307</v>
      </c>
      <c r="N512" s="235"/>
    </row>
    <row r="513" spans="1:14" ht="15.75" hidden="1" customHeight="1">
      <c r="A513" s="254"/>
      <c r="B513" s="255" t="s">
        <v>465</v>
      </c>
      <c r="C513" s="269"/>
      <c r="D513" s="257">
        <v>19</v>
      </c>
      <c r="E513" s="258"/>
      <c r="F513" s="259"/>
      <c r="G513" s="259"/>
      <c r="H513" s="259"/>
      <c r="I513" s="259"/>
      <c r="J513" s="259">
        <f>D513</f>
        <v>19</v>
      </c>
      <c r="K513" s="235"/>
      <c r="L513" s="206"/>
      <c r="M513" s="206"/>
      <c r="N513" s="235"/>
    </row>
    <row r="514" spans="1:14" ht="15.75" hidden="1" customHeight="1">
      <c r="A514" s="260"/>
      <c r="B514" s="261"/>
      <c r="C514" s="270"/>
      <c r="D514" s="263"/>
      <c r="E514" s="264"/>
      <c r="F514" s="265"/>
      <c r="G514" s="265"/>
      <c r="H514" s="265"/>
      <c r="I514" s="265"/>
      <c r="J514" s="265"/>
      <c r="K514" s="235"/>
      <c r="L514" s="235"/>
      <c r="M514" s="235"/>
      <c r="N514" s="235"/>
    </row>
    <row r="515" spans="1:14" ht="15.75" hidden="1" customHeight="1">
      <c r="A515" s="247" t="s">
        <v>473</v>
      </c>
      <c r="B515" s="248" t="s">
        <v>320</v>
      </c>
      <c r="C515" s="247" t="s">
        <v>141</v>
      </c>
      <c r="D515" s="267"/>
      <c r="E515" s="268"/>
      <c r="F515" s="252"/>
      <c r="G515" s="252"/>
      <c r="H515" s="252"/>
      <c r="I515" s="252"/>
      <c r="J515" s="253">
        <f>SUM(J516:J517)</f>
        <v>139</v>
      </c>
      <c r="K515" s="235"/>
      <c r="L515" s="206" t="s">
        <v>123</v>
      </c>
      <c r="M515" s="206" t="s">
        <v>321</v>
      </c>
      <c r="N515" s="235"/>
    </row>
    <row r="516" spans="1:14" ht="15.75" hidden="1" customHeight="1">
      <c r="A516" s="254"/>
      <c r="B516" s="255" t="s">
        <v>465</v>
      </c>
      <c r="C516" s="269"/>
      <c r="D516" s="257">
        <v>139</v>
      </c>
      <c r="E516" s="258"/>
      <c r="F516" s="259"/>
      <c r="G516" s="259"/>
      <c r="H516" s="259"/>
      <c r="I516" s="259"/>
      <c r="J516" s="259">
        <f>D516</f>
        <v>139</v>
      </c>
      <c r="K516" s="235"/>
      <c r="L516" s="206"/>
      <c r="M516" s="206"/>
      <c r="N516" s="235"/>
    </row>
    <row r="517" spans="1:14" ht="15.75" hidden="1" customHeight="1">
      <c r="A517" s="260"/>
      <c r="B517" s="261"/>
      <c r="C517" s="270"/>
      <c r="D517" s="263"/>
      <c r="E517" s="264"/>
      <c r="F517" s="265"/>
      <c r="G517" s="265"/>
      <c r="H517" s="265"/>
      <c r="I517" s="265"/>
      <c r="J517" s="265"/>
      <c r="K517" s="235"/>
      <c r="L517" s="235"/>
      <c r="M517" s="235"/>
      <c r="N517" s="235"/>
    </row>
    <row r="518" spans="1:14" ht="15.75" hidden="1" customHeight="1">
      <c r="A518" s="247" t="s">
        <v>474</v>
      </c>
      <c r="B518" s="248" t="s">
        <v>475</v>
      </c>
      <c r="C518" s="247" t="s">
        <v>141</v>
      </c>
      <c r="D518" s="267"/>
      <c r="E518" s="268"/>
      <c r="F518" s="252"/>
      <c r="G518" s="252"/>
      <c r="H518" s="252"/>
      <c r="I518" s="252"/>
      <c r="J518" s="253">
        <f>SUM(J519:J520)</f>
        <v>6</v>
      </c>
      <c r="K518" s="235"/>
      <c r="L518" s="206" t="s">
        <v>116</v>
      </c>
      <c r="M518" s="206">
        <v>98307</v>
      </c>
      <c r="N518" s="235"/>
    </row>
    <row r="519" spans="1:14" ht="15.75" hidden="1" customHeight="1">
      <c r="A519" s="254"/>
      <c r="B519" s="255" t="s">
        <v>465</v>
      </c>
      <c r="C519" s="269"/>
      <c r="D519" s="257">
        <v>6</v>
      </c>
      <c r="E519" s="258"/>
      <c r="F519" s="259"/>
      <c r="G519" s="259"/>
      <c r="H519" s="259"/>
      <c r="I519" s="259"/>
      <c r="J519" s="259">
        <f>D519</f>
        <v>6</v>
      </c>
      <c r="K519" s="235"/>
      <c r="L519" s="206"/>
      <c r="M519" s="206"/>
      <c r="N519" s="235"/>
    </row>
    <row r="520" spans="1:14" ht="15.75" hidden="1" customHeight="1">
      <c r="A520" s="260"/>
      <c r="B520" s="261"/>
      <c r="C520" s="270"/>
      <c r="D520" s="263"/>
      <c r="E520" s="264"/>
      <c r="F520" s="265"/>
      <c r="G520" s="265"/>
      <c r="H520" s="265"/>
      <c r="I520" s="265"/>
      <c r="J520" s="265"/>
      <c r="K520" s="235"/>
      <c r="L520" s="235"/>
      <c r="M520" s="235"/>
      <c r="N520" s="235"/>
    </row>
    <row r="521" spans="1:14" ht="15.75" hidden="1" customHeight="1">
      <c r="A521" s="247" t="s">
        <v>476</v>
      </c>
      <c r="B521" s="248" t="s">
        <v>477</v>
      </c>
      <c r="C521" s="247" t="s">
        <v>141</v>
      </c>
      <c r="D521" s="267"/>
      <c r="E521" s="268"/>
      <c r="F521" s="252"/>
      <c r="G521" s="252"/>
      <c r="H521" s="252"/>
      <c r="I521" s="252"/>
      <c r="J521" s="253">
        <f>SUM(J522:J523)</f>
        <v>9</v>
      </c>
      <c r="K521" s="235"/>
      <c r="L521" s="206" t="s">
        <v>123</v>
      </c>
      <c r="M521" s="206" t="s">
        <v>321</v>
      </c>
      <c r="N521" s="235"/>
    </row>
    <row r="522" spans="1:14" ht="15.75" hidden="1" customHeight="1">
      <c r="A522" s="254"/>
      <c r="B522" s="255" t="s">
        <v>465</v>
      </c>
      <c r="C522" s="269"/>
      <c r="D522" s="257">
        <v>9</v>
      </c>
      <c r="E522" s="258"/>
      <c r="F522" s="259"/>
      <c r="G522" s="259"/>
      <c r="H522" s="259"/>
      <c r="I522" s="259"/>
      <c r="J522" s="259">
        <f>D522</f>
        <v>9</v>
      </c>
      <c r="K522" s="235"/>
      <c r="L522" s="206"/>
      <c r="M522" s="206"/>
      <c r="N522" s="235"/>
    </row>
    <row r="523" spans="1:14" ht="15.75" hidden="1" customHeight="1">
      <c r="A523" s="260"/>
      <c r="B523" s="261"/>
      <c r="C523" s="270"/>
      <c r="D523" s="263"/>
      <c r="E523" s="264"/>
      <c r="F523" s="265"/>
      <c r="G523" s="265"/>
      <c r="H523" s="265"/>
      <c r="I523" s="265"/>
      <c r="J523" s="265"/>
      <c r="K523" s="235"/>
      <c r="L523" s="235"/>
      <c r="M523" s="235"/>
      <c r="N523" s="235"/>
    </row>
    <row r="524" spans="1:14" ht="15.75" hidden="1" customHeight="1">
      <c r="A524" s="247" t="s">
        <v>478</v>
      </c>
      <c r="B524" s="248" t="s">
        <v>327</v>
      </c>
      <c r="C524" s="247" t="s">
        <v>141</v>
      </c>
      <c r="D524" s="267"/>
      <c r="E524" s="268"/>
      <c r="F524" s="252"/>
      <c r="G524" s="252"/>
      <c r="H524" s="252"/>
      <c r="I524" s="252"/>
      <c r="J524" s="253">
        <f>SUM(J525:J526)</f>
        <v>297</v>
      </c>
      <c r="K524" s="235"/>
      <c r="L524" s="206" t="s">
        <v>116</v>
      </c>
      <c r="M524" s="206">
        <v>39601</v>
      </c>
      <c r="N524" s="235"/>
    </row>
    <row r="525" spans="1:14" ht="15.75" hidden="1" customHeight="1">
      <c r="A525" s="254"/>
      <c r="B525" s="255" t="s">
        <v>465</v>
      </c>
      <c r="C525" s="269"/>
      <c r="D525" s="257">
        <v>297</v>
      </c>
      <c r="E525" s="258"/>
      <c r="F525" s="259"/>
      <c r="G525" s="259"/>
      <c r="H525" s="259"/>
      <c r="I525" s="259"/>
      <c r="J525" s="259">
        <f>D525</f>
        <v>297</v>
      </c>
      <c r="K525" s="235"/>
      <c r="L525" s="206"/>
      <c r="M525" s="206"/>
      <c r="N525" s="235"/>
    </row>
    <row r="526" spans="1:14" ht="15.75" hidden="1" customHeight="1">
      <c r="A526" s="260"/>
      <c r="B526" s="261"/>
      <c r="C526" s="270"/>
      <c r="D526" s="263"/>
      <c r="E526" s="264"/>
      <c r="F526" s="265"/>
      <c r="G526" s="265"/>
      <c r="H526" s="265"/>
      <c r="I526" s="265"/>
      <c r="J526" s="265"/>
      <c r="K526" s="235"/>
      <c r="L526" s="235"/>
      <c r="M526" s="235"/>
      <c r="N526" s="235"/>
    </row>
    <row r="527" spans="1:14" ht="15.75" hidden="1" customHeight="1">
      <c r="A527" s="247" t="s">
        <v>479</v>
      </c>
      <c r="B527" s="248" t="s">
        <v>329</v>
      </c>
      <c r="C527" s="247" t="s">
        <v>164</v>
      </c>
      <c r="D527" s="267"/>
      <c r="E527" s="268"/>
      <c r="F527" s="252"/>
      <c r="G527" s="252"/>
      <c r="H527" s="252"/>
      <c r="I527" s="252"/>
      <c r="J527" s="253">
        <f>SUM(J528:J529)</f>
        <v>16000</v>
      </c>
      <c r="K527" s="235"/>
      <c r="L527" s="206" t="s">
        <v>116</v>
      </c>
      <c r="M527" s="206">
        <v>39599</v>
      </c>
      <c r="N527" s="235"/>
    </row>
    <row r="528" spans="1:14" ht="15.75" hidden="1" customHeight="1">
      <c r="A528" s="254"/>
      <c r="B528" s="255" t="s">
        <v>465</v>
      </c>
      <c r="C528" s="269"/>
      <c r="D528" s="257">
        <v>16000</v>
      </c>
      <c r="E528" s="258"/>
      <c r="F528" s="259"/>
      <c r="G528" s="259"/>
      <c r="H528" s="259"/>
      <c r="I528" s="259"/>
      <c r="J528" s="259">
        <f>D528</f>
        <v>16000</v>
      </c>
      <c r="K528" s="235"/>
      <c r="L528" s="206"/>
      <c r="M528" s="206"/>
      <c r="N528" s="235"/>
    </row>
    <row r="529" spans="1:14" ht="15.75" hidden="1" customHeight="1">
      <c r="A529" s="260"/>
      <c r="B529" s="261"/>
      <c r="C529" s="270"/>
      <c r="D529" s="263"/>
      <c r="E529" s="264"/>
      <c r="F529" s="265"/>
      <c r="G529" s="265"/>
      <c r="H529" s="265"/>
      <c r="I529" s="265"/>
      <c r="J529" s="265"/>
      <c r="K529" s="235"/>
      <c r="L529" s="235"/>
      <c r="M529" s="235"/>
      <c r="N529" s="235"/>
    </row>
    <row r="530" spans="1:14" ht="15.75" hidden="1" customHeight="1">
      <c r="A530" s="247" t="s">
        <v>480</v>
      </c>
      <c r="B530" s="248" t="s">
        <v>481</v>
      </c>
      <c r="C530" s="247" t="s">
        <v>141</v>
      </c>
      <c r="D530" s="267"/>
      <c r="E530" s="268"/>
      <c r="F530" s="252"/>
      <c r="G530" s="252"/>
      <c r="H530" s="252"/>
      <c r="I530" s="252"/>
      <c r="J530" s="253">
        <f>SUM(J531:J532)</f>
        <v>2</v>
      </c>
      <c r="K530" s="235"/>
      <c r="L530" s="206" t="s">
        <v>129</v>
      </c>
      <c r="M530" s="206">
        <v>12781</v>
      </c>
      <c r="N530" s="235"/>
    </row>
    <row r="531" spans="1:14" ht="15.75" hidden="1" customHeight="1">
      <c r="A531" s="254"/>
      <c r="B531" s="255" t="s">
        <v>465</v>
      </c>
      <c r="C531" s="269"/>
      <c r="D531" s="257">
        <v>2</v>
      </c>
      <c r="E531" s="258"/>
      <c r="F531" s="259"/>
      <c r="G531" s="259"/>
      <c r="H531" s="259"/>
      <c r="I531" s="259"/>
      <c r="J531" s="259">
        <f>D531</f>
        <v>2</v>
      </c>
      <c r="K531" s="235"/>
      <c r="L531" s="206"/>
      <c r="M531" s="206"/>
      <c r="N531" s="235"/>
    </row>
    <row r="532" spans="1:14" ht="15.75" hidden="1" customHeight="1">
      <c r="A532" s="260"/>
      <c r="B532" s="261"/>
      <c r="C532" s="270"/>
      <c r="D532" s="263"/>
      <c r="E532" s="264"/>
      <c r="F532" s="265"/>
      <c r="G532" s="265"/>
      <c r="H532" s="265"/>
      <c r="I532" s="265"/>
      <c r="J532" s="265"/>
      <c r="K532" s="235"/>
      <c r="L532" s="235"/>
      <c r="M532" s="235"/>
      <c r="N532" s="235"/>
    </row>
    <row r="533" spans="1:14" ht="15.75" hidden="1" customHeight="1">
      <c r="A533" s="247" t="s">
        <v>482</v>
      </c>
      <c r="B533" s="248" t="s">
        <v>483</v>
      </c>
      <c r="C533" s="247" t="s">
        <v>141</v>
      </c>
      <c r="D533" s="267"/>
      <c r="E533" s="268"/>
      <c r="F533" s="252"/>
      <c r="G533" s="252"/>
      <c r="H533" s="252"/>
      <c r="I533" s="252"/>
      <c r="J533" s="253">
        <f>SUM(J534:J535)</f>
        <v>18</v>
      </c>
      <c r="K533" s="235"/>
      <c r="L533" s="206" t="s">
        <v>129</v>
      </c>
      <c r="M533" s="206">
        <v>11229</v>
      </c>
      <c r="N533" s="235"/>
    </row>
    <row r="534" spans="1:14" ht="15.75" hidden="1" customHeight="1">
      <c r="A534" s="254"/>
      <c r="B534" s="255" t="s">
        <v>465</v>
      </c>
      <c r="C534" s="269"/>
      <c r="D534" s="257">
        <v>18</v>
      </c>
      <c r="E534" s="258"/>
      <c r="F534" s="259"/>
      <c r="G534" s="259"/>
      <c r="H534" s="259"/>
      <c r="I534" s="259"/>
      <c r="J534" s="259">
        <f>D534</f>
        <v>18</v>
      </c>
      <c r="K534" s="235"/>
      <c r="L534" s="206"/>
      <c r="M534" s="206"/>
      <c r="N534" s="235"/>
    </row>
    <row r="535" spans="1:14" ht="15.75" hidden="1" customHeight="1">
      <c r="A535" s="260"/>
      <c r="B535" s="261"/>
      <c r="C535" s="270"/>
      <c r="D535" s="263"/>
      <c r="E535" s="264"/>
      <c r="F535" s="265"/>
      <c r="G535" s="265"/>
      <c r="H535" s="265"/>
      <c r="I535" s="265"/>
      <c r="J535" s="265"/>
      <c r="K535" s="235"/>
      <c r="L535" s="235"/>
      <c r="M535" s="235"/>
      <c r="N535" s="235"/>
    </row>
    <row r="536" spans="1:14" ht="15.75" hidden="1" customHeight="1">
      <c r="A536" s="247" t="s">
        <v>484</v>
      </c>
      <c r="B536" s="248" t="s">
        <v>485</v>
      </c>
      <c r="C536" s="247" t="s">
        <v>141</v>
      </c>
      <c r="D536" s="267"/>
      <c r="E536" s="268"/>
      <c r="F536" s="252"/>
      <c r="G536" s="252"/>
      <c r="H536" s="252"/>
      <c r="I536" s="252"/>
      <c r="J536" s="253">
        <f>SUM(J537:J538)</f>
        <v>34</v>
      </c>
      <c r="K536" s="235"/>
      <c r="L536" s="206" t="s">
        <v>129</v>
      </c>
      <c r="M536" s="206">
        <v>520</v>
      </c>
      <c r="N536" s="235"/>
    </row>
    <row r="537" spans="1:14" ht="15.75" hidden="1" customHeight="1">
      <c r="A537" s="254"/>
      <c r="B537" s="255" t="s">
        <v>465</v>
      </c>
      <c r="C537" s="269"/>
      <c r="D537" s="257">
        <v>34</v>
      </c>
      <c r="E537" s="258"/>
      <c r="F537" s="259"/>
      <c r="G537" s="259"/>
      <c r="H537" s="259"/>
      <c r="I537" s="259"/>
      <c r="J537" s="259">
        <f>D537</f>
        <v>34</v>
      </c>
      <c r="K537" s="235"/>
      <c r="L537" s="206"/>
      <c r="M537" s="206"/>
      <c r="N537" s="235"/>
    </row>
    <row r="538" spans="1:14" ht="15.75" hidden="1" customHeight="1">
      <c r="A538" s="260"/>
      <c r="B538" s="261"/>
      <c r="C538" s="270"/>
      <c r="D538" s="263"/>
      <c r="E538" s="264"/>
      <c r="F538" s="265"/>
      <c r="G538" s="265"/>
      <c r="H538" s="265"/>
      <c r="I538" s="265"/>
      <c r="J538" s="265"/>
      <c r="K538" s="235"/>
      <c r="L538" s="235"/>
      <c r="M538" s="235"/>
      <c r="N538" s="235"/>
    </row>
    <row r="539" spans="1:14" ht="15.75" hidden="1" customHeight="1">
      <c r="A539" s="247" t="s">
        <v>486</v>
      </c>
      <c r="B539" s="248" t="s">
        <v>487</v>
      </c>
      <c r="C539" s="247" t="s">
        <v>141</v>
      </c>
      <c r="D539" s="267"/>
      <c r="E539" s="268"/>
      <c r="F539" s="252"/>
      <c r="G539" s="252"/>
      <c r="H539" s="252"/>
      <c r="I539" s="252"/>
      <c r="J539" s="253">
        <f>SUM(J540:J541)</f>
        <v>4</v>
      </c>
      <c r="K539" s="235"/>
      <c r="L539" s="206" t="s">
        <v>129</v>
      </c>
      <c r="M539" s="206">
        <v>13767</v>
      </c>
      <c r="N539" s="235"/>
    </row>
    <row r="540" spans="1:14" ht="15.75" hidden="1" customHeight="1">
      <c r="A540" s="254"/>
      <c r="B540" s="255" t="s">
        <v>465</v>
      </c>
      <c r="C540" s="269"/>
      <c r="D540" s="257">
        <v>4</v>
      </c>
      <c r="E540" s="258"/>
      <c r="F540" s="259"/>
      <c r="G540" s="259"/>
      <c r="H540" s="259"/>
      <c r="I540" s="259"/>
      <c r="J540" s="259">
        <f>D540</f>
        <v>4</v>
      </c>
      <c r="K540" s="235"/>
      <c r="L540" s="206"/>
      <c r="M540" s="206"/>
      <c r="N540" s="235"/>
    </row>
    <row r="541" spans="1:14" ht="15.75" hidden="1" customHeight="1">
      <c r="A541" s="260"/>
      <c r="B541" s="261"/>
      <c r="C541" s="270"/>
      <c r="D541" s="263"/>
      <c r="E541" s="264"/>
      <c r="F541" s="265"/>
      <c r="G541" s="265"/>
      <c r="H541" s="265"/>
      <c r="I541" s="265"/>
      <c r="J541" s="265"/>
      <c r="K541" s="235"/>
      <c r="L541" s="235"/>
      <c r="M541" s="235"/>
      <c r="N541" s="235"/>
    </row>
    <row r="542" spans="1:14" ht="15.75" hidden="1" customHeight="1">
      <c r="A542" s="247" t="s">
        <v>488</v>
      </c>
      <c r="B542" s="248" t="s">
        <v>225</v>
      </c>
      <c r="C542" s="247" t="s">
        <v>141</v>
      </c>
      <c r="D542" s="267"/>
      <c r="E542" s="268"/>
      <c r="F542" s="252"/>
      <c r="G542" s="252"/>
      <c r="H542" s="252"/>
      <c r="I542" s="252"/>
      <c r="J542" s="253">
        <f>SUM(J543:J544)</f>
        <v>13</v>
      </c>
      <c r="K542" s="235"/>
      <c r="L542" s="206" t="s">
        <v>116</v>
      </c>
      <c r="M542" s="206">
        <v>92868</v>
      </c>
      <c r="N542" s="235"/>
    </row>
    <row r="543" spans="1:14" ht="15.75" hidden="1" customHeight="1">
      <c r="A543" s="254"/>
      <c r="B543" s="255" t="s">
        <v>465</v>
      </c>
      <c r="C543" s="269"/>
      <c r="D543" s="257">
        <v>13</v>
      </c>
      <c r="E543" s="258"/>
      <c r="F543" s="259"/>
      <c r="G543" s="259"/>
      <c r="H543" s="259"/>
      <c r="I543" s="259"/>
      <c r="J543" s="259">
        <f>D543</f>
        <v>13</v>
      </c>
      <c r="K543" s="235"/>
      <c r="L543" s="206"/>
      <c r="M543" s="206"/>
      <c r="N543" s="235"/>
    </row>
    <row r="544" spans="1:14" ht="15.75" hidden="1" customHeight="1">
      <c r="A544" s="260"/>
      <c r="B544" s="261"/>
      <c r="C544" s="270"/>
      <c r="D544" s="263"/>
      <c r="E544" s="264"/>
      <c r="F544" s="265"/>
      <c r="G544" s="265"/>
      <c r="H544" s="265"/>
      <c r="I544" s="265"/>
      <c r="J544" s="265"/>
      <c r="K544" s="235"/>
      <c r="L544" s="235"/>
      <c r="M544" s="235"/>
      <c r="N544" s="235"/>
    </row>
    <row r="545" spans="1:14" ht="15.75" hidden="1" customHeight="1">
      <c r="A545" s="247" t="s">
        <v>489</v>
      </c>
      <c r="B545" s="248" t="s">
        <v>227</v>
      </c>
      <c r="C545" s="247" t="s">
        <v>141</v>
      </c>
      <c r="D545" s="267"/>
      <c r="E545" s="268"/>
      <c r="F545" s="252"/>
      <c r="G545" s="252"/>
      <c r="H545" s="252"/>
      <c r="I545" s="252"/>
      <c r="J545" s="253">
        <f>SUM(J546:J547)</f>
        <v>130</v>
      </c>
      <c r="K545" s="235"/>
      <c r="L545" s="206" t="s">
        <v>116</v>
      </c>
      <c r="M545" s="206">
        <v>92871</v>
      </c>
      <c r="N545" s="235"/>
    </row>
    <row r="546" spans="1:14" ht="15.75" hidden="1" customHeight="1">
      <c r="A546" s="254"/>
      <c r="B546" s="255" t="s">
        <v>465</v>
      </c>
      <c r="C546" s="269"/>
      <c r="D546" s="257">
        <v>130</v>
      </c>
      <c r="E546" s="258"/>
      <c r="F546" s="259"/>
      <c r="G546" s="259"/>
      <c r="H546" s="259"/>
      <c r="I546" s="259"/>
      <c r="J546" s="259">
        <f>D546</f>
        <v>130</v>
      </c>
      <c r="K546" s="235"/>
      <c r="L546" s="206"/>
      <c r="M546" s="206"/>
      <c r="N546" s="235"/>
    </row>
    <row r="547" spans="1:14" ht="15.75" hidden="1" customHeight="1">
      <c r="A547" s="260"/>
      <c r="B547" s="261"/>
      <c r="C547" s="270"/>
      <c r="D547" s="263"/>
      <c r="E547" s="264"/>
      <c r="F547" s="265"/>
      <c r="G547" s="265"/>
      <c r="H547" s="265"/>
      <c r="I547" s="265"/>
      <c r="J547" s="265"/>
      <c r="K547" s="235"/>
      <c r="L547" s="235"/>
      <c r="M547" s="235"/>
      <c r="N547" s="235"/>
    </row>
    <row r="548" spans="1:14" ht="15.75" hidden="1" customHeight="1">
      <c r="A548" s="247" t="s">
        <v>490</v>
      </c>
      <c r="B548" s="248" t="s">
        <v>491</v>
      </c>
      <c r="C548" s="247" t="s">
        <v>164</v>
      </c>
      <c r="D548" s="267"/>
      <c r="E548" s="268"/>
      <c r="F548" s="252"/>
      <c r="G548" s="252"/>
      <c r="H548" s="252"/>
      <c r="I548" s="252"/>
      <c r="J548" s="253">
        <f>SUM(J549:J550)</f>
        <v>100</v>
      </c>
      <c r="K548" s="235"/>
      <c r="L548" s="206" t="s">
        <v>129</v>
      </c>
      <c r="M548" s="206">
        <v>8690</v>
      </c>
      <c r="N548" s="235"/>
    </row>
    <row r="549" spans="1:14" ht="15.75" hidden="1" customHeight="1">
      <c r="A549" s="254"/>
      <c r="B549" s="255" t="s">
        <v>465</v>
      </c>
      <c r="C549" s="269"/>
      <c r="D549" s="257">
        <v>100</v>
      </c>
      <c r="E549" s="258"/>
      <c r="F549" s="259"/>
      <c r="G549" s="259"/>
      <c r="H549" s="259"/>
      <c r="I549" s="259"/>
      <c r="J549" s="259">
        <f>D549</f>
        <v>100</v>
      </c>
      <c r="K549" s="235"/>
      <c r="L549" s="206"/>
      <c r="M549" s="206"/>
      <c r="N549" s="235"/>
    </row>
    <row r="550" spans="1:14" ht="15.75" hidden="1" customHeight="1">
      <c r="A550" s="260"/>
      <c r="B550" s="261"/>
      <c r="C550" s="270"/>
      <c r="D550" s="263"/>
      <c r="E550" s="264"/>
      <c r="F550" s="265"/>
      <c r="G550" s="265"/>
      <c r="H550" s="265"/>
      <c r="I550" s="265"/>
      <c r="J550" s="265"/>
      <c r="K550" s="235"/>
      <c r="L550" s="235"/>
      <c r="M550" s="235"/>
      <c r="N550" s="235"/>
    </row>
    <row r="551" spans="1:14" ht="15.75" hidden="1" customHeight="1">
      <c r="A551" s="247" t="s">
        <v>492</v>
      </c>
      <c r="B551" s="248" t="s">
        <v>493</v>
      </c>
      <c r="C551" s="247" t="s">
        <v>164</v>
      </c>
      <c r="D551" s="267"/>
      <c r="E551" s="268"/>
      <c r="F551" s="252"/>
      <c r="G551" s="252"/>
      <c r="H551" s="252"/>
      <c r="I551" s="252"/>
      <c r="J551" s="253">
        <f>SUM(J552:J553)</f>
        <v>180</v>
      </c>
      <c r="K551" s="235"/>
      <c r="L551" s="206" t="s">
        <v>116</v>
      </c>
      <c r="M551" s="206">
        <v>91872</v>
      </c>
      <c r="N551" s="235"/>
    </row>
    <row r="552" spans="1:14" ht="15.75" hidden="1" customHeight="1">
      <c r="A552" s="254"/>
      <c r="B552" s="255" t="s">
        <v>465</v>
      </c>
      <c r="C552" s="269"/>
      <c r="D552" s="257">
        <v>60</v>
      </c>
      <c r="E552" s="258">
        <v>3</v>
      </c>
      <c r="F552" s="259"/>
      <c r="G552" s="259"/>
      <c r="H552" s="259"/>
      <c r="I552" s="259"/>
      <c r="J552" s="259">
        <f>D552*E552</f>
        <v>180</v>
      </c>
      <c r="K552" s="235"/>
      <c r="L552" s="206"/>
      <c r="M552" s="206"/>
      <c r="N552" s="235"/>
    </row>
    <row r="553" spans="1:14" ht="15.75" hidden="1" customHeight="1">
      <c r="A553" s="260"/>
      <c r="B553" s="261"/>
      <c r="C553" s="270"/>
      <c r="D553" s="263"/>
      <c r="E553" s="264"/>
      <c r="F553" s="265"/>
      <c r="G553" s="265"/>
      <c r="H553" s="265"/>
      <c r="I553" s="265"/>
      <c r="J553" s="265"/>
      <c r="K553" s="235"/>
      <c r="L553" s="235"/>
      <c r="M553" s="235"/>
      <c r="N553" s="235"/>
    </row>
    <row r="554" spans="1:14" ht="15.75" hidden="1" customHeight="1">
      <c r="A554" s="247" t="s">
        <v>494</v>
      </c>
      <c r="B554" s="248" t="s">
        <v>495</v>
      </c>
      <c r="C554" s="247" t="s">
        <v>141</v>
      </c>
      <c r="D554" s="267"/>
      <c r="E554" s="268"/>
      <c r="F554" s="252"/>
      <c r="G554" s="252"/>
      <c r="H554" s="252"/>
      <c r="I554" s="252"/>
      <c r="J554" s="253">
        <f>SUM(J555:J556)</f>
        <v>115</v>
      </c>
      <c r="K554" s="235"/>
      <c r="L554" s="206" t="s">
        <v>129</v>
      </c>
      <c r="M554" s="206">
        <v>11773</v>
      </c>
      <c r="N554" s="235"/>
    </row>
    <row r="555" spans="1:14" ht="15.75" hidden="1" customHeight="1">
      <c r="A555" s="254"/>
      <c r="B555" s="255" t="s">
        <v>465</v>
      </c>
      <c r="C555" s="269"/>
      <c r="D555" s="257">
        <v>115</v>
      </c>
      <c r="E555" s="258"/>
      <c r="F555" s="259"/>
      <c r="G555" s="259"/>
      <c r="H555" s="259"/>
      <c r="I555" s="259"/>
      <c r="J555" s="259">
        <f>D555</f>
        <v>115</v>
      </c>
      <c r="K555" s="235"/>
      <c r="L555" s="206"/>
      <c r="M555" s="206"/>
      <c r="N555" s="235"/>
    </row>
    <row r="556" spans="1:14" ht="15.75" hidden="1" customHeight="1">
      <c r="A556" s="260"/>
      <c r="B556" s="261"/>
      <c r="C556" s="270"/>
      <c r="D556" s="263"/>
      <c r="E556" s="264"/>
      <c r="F556" s="265"/>
      <c r="G556" s="265"/>
      <c r="H556" s="265"/>
      <c r="I556" s="265"/>
      <c r="J556" s="265"/>
      <c r="K556" s="235"/>
      <c r="L556" s="235"/>
      <c r="M556" s="235"/>
      <c r="N556" s="235"/>
    </row>
    <row r="557" spans="1:14" ht="15.75" hidden="1" customHeight="1">
      <c r="A557" s="247" t="s">
        <v>496</v>
      </c>
      <c r="B557" s="248" t="s">
        <v>497</v>
      </c>
      <c r="C557" s="247" t="s">
        <v>141</v>
      </c>
      <c r="D557" s="267"/>
      <c r="E557" s="268"/>
      <c r="F557" s="252"/>
      <c r="G557" s="252"/>
      <c r="H557" s="252"/>
      <c r="I557" s="252"/>
      <c r="J557" s="253">
        <f>SUM(J558:J559)</f>
        <v>5</v>
      </c>
      <c r="K557" s="235"/>
      <c r="L557" s="206" t="s">
        <v>116</v>
      </c>
      <c r="M557" s="206">
        <v>95789</v>
      </c>
      <c r="N557" s="235"/>
    </row>
    <row r="558" spans="1:14" ht="15.75" hidden="1" customHeight="1">
      <c r="A558" s="254"/>
      <c r="B558" s="255" t="s">
        <v>465</v>
      </c>
      <c r="C558" s="269"/>
      <c r="D558" s="257">
        <v>5</v>
      </c>
      <c r="E558" s="258"/>
      <c r="F558" s="259"/>
      <c r="G558" s="259"/>
      <c r="H558" s="259"/>
      <c r="I558" s="259"/>
      <c r="J558" s="259">
        <f>D558</f>
        <v>5</v>
      </c>
      <c r="K558" s="235"/>
      <c r="L558" s="206"/>
      <c r="M558" s="206"/>
      <c r="N558" s="235"/>
    </row>
    <row r="559" spans="1:14" ht="15.75" hidden="1" customHeight="1">
      <c r="A559" s="260"/>
      <c r="B559" s="261"/>
      <c r="C559" s="270"/>
      <c r="D559" s="263"/>
      <c r="E559" s="264"/>
      <c r="F559" s="265"/>
      <c r="G559" s="265"/>
      <c r="H559" s="265"/>
      <c r="I559" s="265"/>
      <c r="J559" s="265"/>
      <c r="K559" s="235"/>
      <c r="L559" s="235"/>
      <c r="M559" s="235"/>
      <c r="N559" s="235"/>
    </row>
    <row r="560" spans="1:14" ht="15.75" hidden="1" customHeight="1">
      <c r="A560" s="247" t="s">
        <v>498</v>
      </c>
      <c r="B560" s="248" t="s">
        <v>499</v>
      </c>
      <c r="C560" s="247" t="s">
        <v>141</v>
      </c>
      <c r="D560" s="267"/>
      <c r="E560" s="268"/>
      <c r="F560" s="252"/>
      <c r="G560" s="252"/>
      <c r="H560" s="252"/>
      <c r="I560" s="252"/>
      <c r="J560" s="253">
        <f>SUM(J561:J562)</f>
        <v>4</v>
      </c>
      <c r="K560" s="235"/>
      <c r="L560" s="206" t="s">
        <v>116</v>
      </c>
      <c r="M560" s="206">
        <v>95789</v>
      </c>
      <c r="N560" s="235"/>
    </row>
    <row r="561" spans="1:14" ht="15.75" hidden="1" customHeight="1">
      <c r="A561" s="254"/>
      <c r="B561" s="255" t="s">
        <v>465</v>
      </c>
      <c r="C561" s="269"/>
      <c r="D561" s="257">
        <v>4</v>
      </c>
      <c r="E561" s="258"/>
      <c r="F561" s="259"/>
      <c r="G561" s="259"/>
      <c r="H561" s="259"/>
      <c r="I561" s="259"/>
      <c r="J561" s="259">
        <f>D561</f>
        <v>4</v>
      </c>
      <c r="K561" s="235"/>
      <c r="L561" s="206"/>
      <c r="M561" s="206"/>
      <c r="N561" s="235"/>
    </row>
    <row r="562" spans="1:14" ht="15.75" hidden="1" customHeight="1">
      <c r="A562" s="260"/>
      <c r="B562" s="261"/>
      <c r="C562" s="270"/>
      <c r="D562" s="263"/>
      <c r="E562" s="264"/>
      <c r="F562" s="265"/>
      <c r="G562" s="265"/>
      <c r="H562" s="265"/>
      <c r="I562" s="265"/>
      <c r="J562" s="265"/>
      <c r="K562" s="235"/>
      <c r="L562" s="235"/>
      <c r="M562" s="235"/>
      <c r="N562" s="235"/>
    </row>
    <row r="563" spans="1:14" ht="15.75" hidden="1" customHeight="1">
      <c r="A563" s="247" t="s">
        <v>500</v>
      </c>
      <c r="B563" s="248" t="s">
        <v>501</v>
      </c>
      <c r="C563" s="247" t="s">
        <v>141</v>
      </c>
      <c r="D563" s="267"/>
      <c r="E563" s="268"/>
      <c r="F563" s="252"/>
      <c r="G563" s="252"/>
      <c r="H563" s="252"/>
      <c r="I563" s="252"/>
      <c r="J563" s="253">
        <f>SUM(J564:J565)</f>
        <v>10</v>
      </c>
      <c r="K563" s="235"/>
      <c r="L563" s="206" t="s">
        <v>116</v>
      </c>
      <c r="M563" s="206">
        <v>95796</v>
      </c>
      <c r="N563" s="235"/>
    </row>
    <row r="564" spans="1:14" ht="15.75" hidden="1" customHeight="1">
      <c r="A564" s="254"/>
      <c r="B564" s="255" t="s">
        <v>465</v>
      </c>
      <c r="C564" s="269"/>
      <c r="D564" s="257">
        <v>10</v>
      </c>
      <c r="E564" s="258"/>
      <c r="F564" s="259"/>
      <c r="G564" s="259"/>
      <c r="H564" s="259"/>
      <c r="I564" s="259"/>
      <c r="J564" s="259">
        <f>D564</f>
        <v>10</v>
      </c>
      <c r="K564" s="235"/>
      <c r="L564" s="206"/>
      <c r="M564" s="206"/>
      <c r="N564" s="235"/>
    </row>
    <row r="565" spans="1:14" ht="15.75" hidden="1" customHeight="1">
      <c r="A565" s="260"/>
      <c r="B565" s="261"/>
      <c r="C565" s="270"/>
      <c r="D565" s="263"/>
      <c r="E565" s="264"/>
      <c r="F565" s="265"/>
      <c r="G565" s="265"/>
      <c r="H565" s="265"/>
      <c r="I565" s="265"/>
      <c r="J565" s="265"/>
      <c r="K565" s="235"/>
      <c r="L565" s="235"/>
      <c r="M565" s="235"/>
      <c r="N565" s="235"/>
    </row>
    <row r="566" spans="1:14" ht="15.75" hidden="1" customHeight="1">
      <c r="A566" s="236" t="s">
        <v>502</v>
      </c>
      <c r="B566" s="237" t="s">
        <v>503</v>
      </c>
      <c r="C566" s="238"/>
      <c r="D566" s="289"/>
      <c r="E566" s="290"/>
      <c r="F566" s="290"/>
      <c r="G566" s="290"/>
      <c r="H566" s="290"/>
      <c r="I566" s="290"/>
      <c r="J566" s="291"/>
      <c r="K566" s="235"/>
      <c r="L566" s="206"/>
      <c r="M566" s="206"/>
      <c r="N566" s="235"/>
    </row>
    <row r="567" spans="1:14" ht="15.75" hidden="1" customHeight="1">
      <c r="A567" s="242" t="s">
        <v>504</v>
      </c>
      <c r="B567" s="105" t="s">
        <v>135</v>
      </c>
      <c r="C567" s="243"/>
      <c r="D567" s="244"/>
      <c r="E567" s="245"/>
      <c r="F567" s="245"/>
      <c r="G567" s="245"/>
      <c r="H567" s="245"/>
      <c r="I567" s="245"/>
      <c r="J567" s="246"/>
      <c r="K567" s="235"/>
      <c r="L567" s="235"/>
      <c r="M567" s="235"/>
      <c r="N567" s="235"/>
    </row>
    <row r="568" spans="1:14" ht="15.75" hidden="1" customHeight="1">
      <c r="A568" s="247" t="s">
        <v>505</v>
      </c>
      <c r="B568" s="248" t="s">
        <v>140</v>
      </c>
      <c r="C568" s="247" t="s">
        <v>141</v>
      </c>
      <c r="D568" s="267"/>
      <c r="E568" s="268"/>
      <c r="F568" s="252" t="s">
        <v>142</v>
      </c>
      <c r="G568" s="252"/>
      <c r="H568" s="252"/>
      <c r="I568" s="252"/>
      <c r="J568" s="253">
        <f>SUM(J569:J570)</f>
        <v>6</v>
      </c>
      <c r="K568" s="235"/>
      <c r="L568" s="206" t="s">
        <v>116</v>
      </c>
      <c r="M568" s="206">
        <v>91997</v>
      </c>
      <c r="N568" s="235"/>
    </row>
    <row r="569" spans="1:14" ht="15.75" hidden="1" customHeight="1">
      <c r="A569" s="254"/>
      <c r="B569" s="255" t="s">
        <v>506</v>
      </c>
      <c r="C569" s="269"/>
      <c r="D569" s="257">
        <v>68</v>
      </c>
      <c r="E569" s="258"/>
      <c r="F569" s="259">
        <f>3+3</f>
        <v>6</v>
      </c>
      <c r="G569" s="259" t="s">
        <v>144</v>
      </c>
      <c r="H569" s="259"/>
      <c r="I569" s="259"/>
      <c r="J569" s="259">
        <f>F569</f>
        <v>6</v>
      </c>
      <c r="K569" s="235"/>
      <c r="L569" s="206"/>
      <c r="M569" s="206"/>
      <c r="N569" s="235"/>
    </row>
    <row r="570" spans="1:14" ht="15.75" hidden="1" customHeight="1">
      <c r="A570" s="260"/>
      <c r="B570" s="261"/>
      <c r="C570" s="270"/>
      <c r="D570" s="263"/>
      <c r="E570" s="264"/>
      <c r="F570" s="265"/>
      <c r="G570" s="265"/>
      <c r="H570" s="265"/>
      <c r="I570" s="265"/>
      <c r="J570" s="265"/>
      <c r="K570" s="235"/>
      <c r="L570" s="235"/>
      <c r="M570" s="235"/>
      <c r="N570" s="235"/>
    </row>
    <row r="571" spans="1:14" ht="15.75" hidden="1" customHeight="1">
      <c r="A571" s="247" t="s">
        <v>507</v>
      </c>
      <c r="B571" s="248" t="s">
        <v>146</v>
      </c>
      <c r="C571" s="247" t="s">
        <v>141</v>
      </c>
      <c r="D571" s="267"/>
      <c r="E571" s="268"/>
      <c r="F571" s="252" t="s">
        <v>142</v>
      </c>
      <c r="G571" s="252"/>
      <c r="H571" s="252"/>
      <c r="I571" s="252"/>
      <c r="J571" s="253">
        <f>SUM(J572:J573)</f>
        <v>0</v>
      </c>
      <c r="K571" s="235"/>
      <c r="L571" s="206" t="s">
        <v>116</v>
      </c>
      <c r="M571" s="206">
        <v>92005</v>
      </c>
      <c r="N571" s="235"/>
    </row>
    <row r="572" spans="1:14" ht="15.75" hidden="1" customHeight="1">
      <c r="A572" s="254"/>
      <c r="B572" s="255" t="s">
        <v>506</v>
      </c>
      <c r="C572" s="269"/>
      <c r="D572" s="257">
        <v>216</v>
      </c>
      <c r="E572" s="258"/>
      <c r="F572" s="259">
        <f>0</f>
        <v>0</v>
      </c>
      <c r="G572" s="259"/>
      <c r="H572" s="259"/>
      <c r="I572" s="259"/>
      <c r="J572" s="259">
        <f>F572</f>
        <v>0</v>
      </c>
      <c r="K572" s="235"/>
      <c r="L572" s="206"/>
      <c r="M572" s="206"/>
      <c r="N572" s="235"/>
    </row>
    <row r="573" spans="1:14" ht="15.75" hidden="1" customHeight="1">
      <c r="A573" s="260"/>
      <c r="B573" s="261"/>
      <c r="C573" s="270"/>
      <c r="D573" s="263"/>
      <c r="E573" s="264"/>
      <c r="F573" s="265"/>
      <c r="G573" s="265"/>
      <c r="H573" s="265"/>
      <c r="I573" s="265"/>
      <c r="J573" s="265"/>
      <c r="K573" s="235"/>
      <c r="L573" s="235"/>
      <c r="M573" s="235"/>
      <c r="N573" s="235"/>
    </row>
    <row r="574" spans="1:14" ht="15.75" hidden="1" customHeight="1">
      <c r="A574" s="247" t="s">
        <v>508</v>
      </c>
      <c r="B574" s="248" t="s">
        <v>148</v>
      </c>
      <c r="C574" s="247" t="s">
        <v>141</v>
      </c>
      <c r="D574" s="267"/>
      <c r="E574" s="268"/>
      <c r="F574" s="252" t="s">
        <v>142</v>
      </c>
      <c r="G574" s="252"/>
      <c r="H574" s="252"/>
      <c r="I574" s="252"/>
      <c r="J574" s="253">
        <f>SUM(J575:J576)</f>
        <v>0</v>
      </c>
      <c r="K574" s="235"/>
      <c r="L574" s="206" t="s">
        <v>116</v>
      </c>
      <c r="M574" s="206">
        <v>92005</v>
      </c>
      <c r="N574" s="235"/>
    </row>
    <row r="575" spans="1:14" ht="15.75" hidden="1" customHeight="1">
      <c r="A575" s="254"/>
      <c r="B575" s="255" t="s">
        <v>506</v>
      </c>
      <c r="C575" s="269"/>
      <c r="D575" s="257">
        <v>2</v>
      </c>
      <c r="E575" s="258"/>
      <c r="F575" s="259">
        <f>0</f>
        <v>0</v>
      </c>
      <c r="G575" s="259"/>
      <c r="H575" s="259"/>
      <c r="I575" s="259"/>
      <c r="J575" s="259">
        <f>F575</f>
        <v>0</v>
      </c>
      <c r="K575" s="235"/>
      <c r="L575" s="206"/>
      <c r="M575" s="206"/>
      <c r="N575" s="235"/>
    </row>
    <row r="576" spans="1:14" ht="15.75" hidden="1" customHeight="1">
      <c r="A576" s="260"/>
      <c r="B576" s="261"/>
      <c r="C576" s="270"/>
      <c r="D576" s="263"/>
      <c r="E576" s="264"/>
      <c r="F576" s="265"/>
      <c r="G576" s="265"/>
      <c r="H576" s="265"/>
      <c r="I576" s="265"/>
      <c r="J576" s="265"/>
      <c r="K576" s="235"/>
      <c r="L576" s="235"/>
      <c r="M576" s="235"/>
      <c r="N576" s="235"/>
    </row>
    <row r="577" spans="1:14" ht="15.75" hidden="1" customHeight="1">
      <c r="A577" s="247" t="s">
        <v>509</v>
      </c>
      <c r="B577" s="248" t="s">
        <v>152</v>
      </c>
      <c r="C577" s="247" t="s">
        <v>141</v>
      </c>
      <c r="D577" s="267"/>
      <c r="E577" s="268"/>
      <c r="F577" s="252" t="s">
        <v>142</v>
      </c>
      <c r="G577" s="252"/>
      <c r="H577" s="252"/>
      <c r="I577" s="252"/>
      <c r="J577" s="253">
        <f>SUM(J578:J579)</f>
        <v>6</v>
      </c>
      <c r="K577" s="235"/>
      <c r="L577" s="206" t="s">
        <v>116</v>
      </c>
      <c r="M577" s="206">
        <v>91953</v>
      </c>
      <c r="N577" s="235"/>
    </row>
    <row r="578" spans="1:14" ht="15.75" hidden="1" customHeight="1">
      <c r="A578" s="254"/>
      <c r="B578" s="255" t="s">
        <v>506</v>
      </c>
      <c r="C578" s="269"/>
      <c r="D578" s="257">
        <v>70</v>
      </c>
      <c r="E578" s="258"/>
      <c r="F578" s="259">
        <v>6</v>
      </c>
      <c r="G578" s="259"/>
      <c r="H578" s="259"/>
      <c r="I578" s="259"/>
      <c r="J578" s="259">
        <f>F578</f>
        <v>6</v>
      </c>
      <c r="K578" s="235"/>
      <c r="L578" s="206"/>
      <c r="M578" s="206"/>
      <c r="N578" s="235"/>
    </row>
    <row r="579" spans="1:14" ht="15.75" hidden="1" customHeight="1">
      <c r="A579" s="260"/>
      <c r="B579" s="261"/>
      <c r="C579" s="270"/>
      <c r="D579" s="263"/>
      <c r="E579" s="264"/>
      <c r="F579" s="265"/>
      <c r="G579" s="265"/>
      <c r="H579" s="265"/>
      <c r="I579" s="265"/>
      <c r="J579" s="265"/>
      <c r="K579" s="235"/>
      <c r="L579" s="235"/>
      <c r="M579" s="235"/>
      <c r="N579" s="235"/>
    </row>
    <row r="580" spans="1:14" ht="15.75" hidden="1" customHeight="1">
      <c r="A580" s="247" t="s">
        <v>510</v>
      </c>
      <c r="B580" s="248" t="s">
        <v>154</v>
      </c>
      <c r="C580" s="247" t="s">
        <v>141</v>
      </c>
      <c r="D580" s="267"/>
      <c r="E580" s="268"/>
      <c r="F580" s="252" t="s">
        <v>142</v>
      </c>
      <c r="G580" s="252"/>
      <c r="H580" s="252"/>
      <c r="I580" s="252"/>
      <c r="J580" s="253">
        <f>SUM(J581:J582)</f>
        <v>0</v>
      </c>
      <c r="K580" s="235"/>
      <c r="L580" s="206" t="s">
        <v>116</v>
      </c>
      <c r="M580" s="206">
        <v>91959</v>
      </c>
      <c r="N580" s="235"/>
    </row>
    <row r="581" spans="1:14" ht="15.75" hidden="1" customHeight="1">
      <c r="A581" s="254"/>
      <c r="B581" s="255" t="s">
        <v>506</v>
      </c>
      <c r="C581" s="269"/>
      <c r="D581" s="257">
        <v>5</v>
      </c>
      <c r="E581" s="258"/>
      <c r="F581" s="259">
        <f>0</f>
        <v>0</v>
      </c>
      <c r="G581" s="259"/>
      <c r="H581" s="259"/>
      <c r="I581" s="259"/>
      <c r="J581" s="259">
        <f>F581</f>
        <v>0</v>
      </c>
      <c r="K581" s="235"/>
      <c r="L581" s="206"/>
      <c r="M581" s="206"/>
      <c r="N581" s="235"/>
    </row>
    <row r="582" spans="1:14" ht="15.75" hidden="1" customHeight="1">
      <c r="A582" s="260"/>
      <c r="B582" s="261"/>
      <c r="C582" s="270"/>
      <c r="D582" s="263"/>
      <c r="E582" s="264"/>
      <c r="F582" s="265"/>
      <c r="G582" s="265"/>
      <c r="H582" s="265"/>
      <c r="I582" s="265"/>
      <c r="J582" s="265"/>
      <c r="K582" s="235"/>
      <c r="L582" s="235"/>
      <c r="M582" s="235"/>
      <c r="N582" s="235"/>
    </row>
    <row r="583" spans="1:14" ht="15.75" hidden="1" customHeight="1">
      <c r="A583" s="247" t="s">
        <v>511</v>
      </c>
      <c r="B583" s="248" t="s">
        <v>156</v>
      </c>
      <c r="C583" s="247" t="s">
        <v>141</v>
      </c>
      <c r="D583" s="267"/>
      <c r="E583" s="268"/>
      <c r="F583" s="252" t="s">
        <v>142</v>
      </c>
      <c r="G583" s="252"/>
      <c r="H583" s="252"/>
      <c r="I583" s="252"/>
      <c r="J583" s="253">
        <f>SUM(J584:J585)</f>
        <v>0</v>
      </c>
      <c r="K583" s="235"/>
      <c r="L583" s="206" t="s">
        <v>116</v>
      </c>
      <c r="M583" s="206">
        <v>91967</v>
      </c>
      <c r="N583" s="235"/>
    </row>
    <row r="584" spans="1:14" ht="15.75" hidden="1" customHeight="1">
      <c r="A584" s="254"/>
      <c r="B584" s="255" t="s">
        <v>506</v>
      </c>
      <c r="C584" s="269"/>
      <c r="D584" s="257">
        <v>1</v>
      </c>
      <c r="E584" s="258"/>
      <c r="F584" s="259">
        <f>0</f>
        <v>0</v>
      </c>
      <c r="G584" s="259"/>
      <c r="H584" s="259"/>
      <c r="I584" s="259"/>
      <c r="J584" s="259">
        <f>F584</f>
        <v>0</v>
      </c>
      <c r="K584" s="235"/>
      <c r="L584" s="206"/>
      <c r="M584" s="206"/>
      <c r="N584" s="235"/>
    </row>
    <row r="585" spans="1:14" ht="15.75" hidden="1" customHeight="1">
      <c r="A585" s="260"/>
      <c r="B585" s="261"/>
      <c r="C585" s="270"/>
      <c r="D585" s="263"/>
      <c r="E585" s="264"/>
      <c r="F585" s="265"/>
      <c r="G585" s="265"/>
      <c r="H585" s="265"/>
      <c r="I585" s="265"/>
      <c r="J585" s="265"/>
      <c r="K585" s="235"/>
      <c r="L585" s="235"/>
      <c r="M585" s="235"/>
      <c r="N585" s="235"/>
    </row>
    <row r="586" spans="1:14" ht="15.75" hidden="1" customHeight="1">
      <c r="A586" s="247" t="s">
        <v>512</v>
      </c>
      <c r="B586" s="248" t="s">
        <v>158</v>
      </c>
      <c r="C586" s="247" t="s">
        <v>141</v>
      </c>
      <c r="D586" s="267"/>
      <c r="E586" s="268"/>
      <c r="F586" s="252" t="s">
        <v>142</v>
      </c>
      <c r="G586" s="252"/>
      <c r="H586" s="252"/>
      <c r="I586" s="252"/>
      <c r="J586" s="253">
        <f>SUM(J587:J588)</f>
        <v>0</v>
      </c>
      <c r="K586" s="235"/>
      <c r="L586" s="206" t="s">
        <v>116</v>
      </c>
      <c r="M586" s="206">
        <v>91955</v>
      </c>
      <c r="N586" s="235"/>
    </row>
    <row r="587" spans="1:14" ht="15.75" hidden="1" customHeight="1">
      <c r="A587" s="254"/>
      <c r="B587" s="255" t="s">
        <v>506</v>
      </c>
      <c r="C587" s="269"/>
      <c r="D587" s="257">
        <v>6</v>
      </c>
      <c r="E587" s="258"/>
      <c r="F587" s="259">
        <f>0</f>
        <v>0</v>
      </c>
      <c r="G587" s="259"/>
      <c r="H587" s="259"/>
      <c r="I587" s="259"/>
      <c r="J587" s="259">
        <f>F587</f>
        <v>0</v>
      </c>
      <c r="K587" s="235"/>
      <c r="L587" s="206"/>
      <c r="M587" s="206"/>
      <c r="N587" s="235"/>
    </row>
    <row r="588" spans="1:14" ht="15.75" hidden="1" customHeight="1">
      <c r="A588" s="260"/>
      <c r="B588" s="261"/>
      <c r="C588" s="270"/>
      <c r="D588" s="263"/>
      <c r="E588" s="264"/>
      <c r="F588" s="265"/>
      <c r="G588" s="265"/>
      <c r="H588" s="265"/>
      <c r="I588" s="265"/>
      <c r="J588" s="265"/>
      <c r="K588" s="235"/>
      <c r="L588" s="235"/>
      <c r="M588" s="235"/>
      <c r="N588" s="235"/>
    </row>
    <row r="589" spans="1:14" ht="15.75" hidden="1" customHeight="1">
      <c r="A589" s="247" t="s">
        <v>513</v>
      </c>
      <c r="B589" s="248" t="s">
        <v>160</v>
      </c>
      <c r="C589" s="247" t="s">
        <v>141</v>
      </c>
      <c r="D589" s="267"/>
      <c r="E589" s="268"/>
      <c r="F589" s="252"/>
      <c r="G589" s="252"/>
      <c r="H589" s="252"/>
      <c r="I589" s="252"/>
      <c r="J589" s="253">
        <f>SUM(J590:J591)</f>
        <v>20</v>
      </c>
      <c r="K589" s="235"/>
      <c r="L589" s="206" t="s">
        <v>123</v>
      </c>
      <c r="M589" s="206" t="s">
        <v>161</v>
      </c>
      <c r="N589" s="235"/>
    </row>
    <row r="590" spans="1:14" ht="15.75" hidden="1" customHeight="1">
      <c r="A590" s="254"/>
      <c r="B590" s="255" t="s">
        <v>506</v>
      </c>
      <c r="C590" s="269"/>
      <c r="D590" s="257">
        <v>20</v>
      </c>
      <c r="E590" s="258"/>
      <c r="F590" s="259"/>
      <c r="G590" s="259"/>
      <c r="H590" s="259"/>
      <c r="I590" s="259"/>
      <c r="J590" s="259">
        <f>D590</f>
        <v>20</v>
      </c>
      <c r="K590" s="235"/>
      <c r="L590" s="206"/>
      <c r="M590" s="206"/>
      <c r="N590" s="235"/>
    </row>
    <row r="591" spans="1:14" ht="15.75" hidden="1" customHeight="1">
      <c r="A591" s="260"/>
      <c r="B591" s="261"/>
      <c r="C591" s="270"/>
      <c r="D591" s="263"/>
      <c r="E591" s="264"/>
      <c r="F591" s="265"/>
      <c r="G591" s="265"/>
      <c r="H591" s="265"/>
      <c r="I591" s="265"/>
      <c r="J591" s="265"/>
      <c r="K591" s="235"/>
      <c r="L591" s="235"/>
      <c r="M591" s="235"/>
      <c r="N591" s="235"/>
    </row>
    <row r="592" spans="1:14" ht="15.75" hidden="1" customHeight="1">
      <c r="A592" s="247" t="s">
        <v>514</v>
      </c>
      <c r="B592" s="248" t="s">
        <v>163</v>
      </c>
      <c r="C592" s="247" t="s">
        <v>164</v>
      </c>
      <c r="D592" s="267"/>
      <c r="E592" s="268"/>
      <c r="F592" s="252"/>
      <c r="G592" s="252"/>
      <c r="H592" s="252"/>
      <c r="I592" s="252"/>
      <c r="J592" s="253">
        <f>SUM(J593:J594)</f>
        <v>120</v>
      </c>
      <c r="K592" s="235"/>
      <c r="L592" s="206" t="s">
        <v>116</v>
      </c>
      <c r="M592" s="206">
        <v>91834</v>
      </c>
      <c r="N592" s="235"/>
    </row>
    <row r="593" spans="1:14" ht="15.75" hidden="1" customHeight="1">
      <c r="A593" s="254"/>
      <c r="B593" s="255" t="s">
        <v>506</v>
      </c>
      <c r="C593" s="269"/>
      <c r="D593" s="257">
        <v>120</v>
      </c>
      <c r="E593" s="258"/>
      <c r="F593" s="259"/>
      <c r="G593" s="259"/>
      <c r="H593" s="259"/>
      <c r="I593" s="259"/>
      <c r="J593" s="259">
        <f>D593</f>
        <v>120</v>
      </c>
      <c r="K593" s="235"/>
      <c r="L593" s="206"/>
      <c r="M593" s="206"/>
      <c r="N593" s="235"/>
    </row>
    <row r="594" spans="1:14" ht="15.75" hidden="1" customHeight="1">
      <c r="A594" s="260"/>
      <c r="B594" s="261"/>
      <c r="C594" s="270"/>
      <c r="D594" s="263"/>
      <c r="E594" s="264"/>
      <c r="F594" s="265"/>
      <c r="G594" s="265"/>
      <c r="H594" s="265"/>
      <c r="I594" s="265"/>
      <c r="J594" s="265"/>
      <c r="K594" s="235"/>
      <c r="L594" s="235"/>
      <c r="M594" s="235"/>
      <c r="N594" s="235"/>
    </row>
    <row r="595" spans="1:14" ht="15.75" hidden="1" customHeight="1">
      <c r="A595" s="247" t="s">
        <v>515</v>
      </c>
      <c r="B595" s="248" t="s">
        <v>166</v>
      </c>
      <c r="C595" s="247" t="s">
        <v>141</v>
      </c>
      <c r="D595" s="267"/>
      <c r="E595" s="268"/>
      <c r="F595" s="252" t="s">
        <v>142</v>
      </c>
      <c r="G595" s="252"/>
      <c r="H595" s="252"/>
      <c r="I595" s="252"/>
      <c r="J595" s="253">
        <f>SUM(J596:J597)</f>
        <v>0</v>
      </c>
      <c r="K595" s="235"/>
      <c r="L595" s="206" t="s">
        <v>129</v>
      </c>
      <c r="M595" s="206">
        <v>9973</v>
      </c>
      <c r="N595" s="235"/>
    </row>
    <row r="596" spans="1:14" ht="15.75" hidden="1" customHeight="1">
      <c r="A596" s="254"/>
      <c r="B596" s="255" t="s">
        <v>506</v>
      </c>
      <c r="C596" s="269"/>
      <c r="D596" s="257">
        <v>140</v>
      </c>
      <c r="E596" s="258">
        <v>3</v>
      </c>
      <c r="F596" s="259">
        <f>0</f>
        <v>0</v>
      </c>
      <c r="G596" s="259"/>
      <c r="H596" s="259"/>
      <c r="I596" s="259"/>
      <c r="J596" s="259">
        <f>F596</f>
        <v>0</v>
      </c>
      <c r="K596" s="235"/>
      <c r="L596" s="206"/>
      <c r="M596" s="206"/>
      <c r="N596" s="235"/>
    </row>
    <row r="597" spans="1:14" ht="15.75" hidden="1" customHeight="1">
      <c r="A597" s="260"/>
      <c r="B597" s="261"/>
      <c r="C597" s="270"/>
      <c r="D597" s="263"/>
      <c r="E597" s="264"/>
      <c r="F597" s="265"/>
      <c r="G597" s="265"/>
      <c r="H597" s="265"/>
      <c r="I597" s="265"/>
      <c r="J597" s="265"/>
      <c r="K597" s="235"/>
      <c r="L597" s="235"/>
      <c r="M597" s="235"/>
      <c r="N597" s="235"/>
    </row>
    <row r="598" spans="1:14" ht="15.75" hidden="1" customHeight="1">
      <c r="A598" s="247" t="s">
        <v>516</v>
      </c>
      <c r="B598" s="248" t="s">
        <v>168</v>
      </c>
      <c r="C598" s="247" t="s">
        <v>141</v>
      </c>
      <c r="D598" s="267"/>
      <c r="E598" s="268"/>
      <c r="F598" s="252" t="s">
        <v>142</v>
      </c>
      <c r="G598" s="252"/>
      <c r="H598" s="252"/>
      <c r="I598" s="252"/>
      <c r="J598" s="253">
        <f>SUM(J599:J600)</f>
        <v>0</v>
      </c>
      <c r="K598" s="235"/>
      <c r="L598" s="206" t="s">
        <v>129</v>
      </c>
      <c r="M598" s="206">
        <v>11773</v>
      </c>
      <c r="N598" s="235"/>
    </row>
    <row r="599" spans="1:14" ht="15.75" hidden="1" customHeight="1">
      <c r="A599" s="254"/>
      <c r="B599" s="255" t="s">
        <v>506</v>
      </c>
      <c r="C599" s="269"/>
      <c r="D599" s="257">
        <v>3</v>
      </c>
      <c r="E599" s="258">
        <v>3</v>
      </c>
      <c r="F599" s="259">
        <f>0</f>
        <v>0</v>
      </c>
      <c r="G599" s="259"/>
      <c r="H599" s="259"/>
      <c r="I599" s="259"/>
      <c r="J599" s="259">
        <f>F599</f>
        <v>0</v>
      </c>
      <c r="K599" s="235"/>
      <c r="L599" s="206"/>
      <c r="M599" s="206"/>
      <c r="N599" s="235"/>
    </row>
    <row r="600" spans="1:14" ht="15.75" hidden="1" customHeight="1">
      <c r="A600" s="260"/>
      <c r="B600" s="261"/>
      <c r="C600" s="270"/>
      <c r="D600" s="263"/>
      <c r="E600" s="264"/>
      <c r="F600" s="265"/>
      <c r="G600" s="265"/>
      <c r="H600" s="265"/>
      <c r="I600" s="265"/>
      <c r="J600" s="265"/>
      <c r="K600" s="235"/>
      <c r="L600" s="235"/>
      <c r="M600" s="235"/>
      <c r="N600" s="235"/>
    </row>
    <row r="601" spans="1:14" ht="15.75" hidden="1" customHeight="1">
      <c r="A601" s="247" t="s">
        <v>517</v>
      </c>
      <c r="B601" s="248" t="s">
        <v>170</v>
      </c>
      <c r="C601" s="247" t="s">
        <v>141</v>
      </c>
      <c r="D601" s="267"/>
      <c r="E601" s="268"/>
      <c r="F601" s="252" t="s">
        <v>142</v>
      </c>
      <c r="G601" s="252"/>
      <c r="H601" s="252"/>
      <c r="I601" s="252"/>
      <c r="J601" s="253">
        <f>SUM(J602:J603)</f>
        <v>0</v>
      </c>
      <c r="K601" s="235"/>
      <c r="L601" s="206" t="s">
        <v>129</v>
      </c>
      <c r="M601" s="206">
        <v>9199</v>
      </c>
      <c r="N601" s="235"/>
    </row>
    <row r="602" spans="1:14" ht="15.75" hidden="1" customHeight="1">
      <c r="A602" s="254"/>
      <c r="B602" s="255" t="s">
        <v>506</v>
      </c>
      <c r="C602" s="269"/>
      <c r="D602" s="257">
        <v>12</v>
      </c>
      <c r="E602" s="258">
        <v>3</v>
      </c>
      <c r="F602" s="259">
        <f>0</f>
        <v>0</v>
      </c>
      <c r="G602" s="259"/>
      <c r="H602" s="259"/>
      <c r="I602" s="259"/>
      <c r="J602" s="259">
        <f>F602</f>
        <v>0</v>
      </c>
      <c r="K602" s="235"/>
      <c r="L602" s="206"/>
      <c r="M602" s="206"/>
      <c r="N602" s="235"/>
    </row>
    <row r="603" spans="1:14" ht="15.75" hidden="1" customHeight="1">
      <c r="A603" s="260"/>
      <c r="B603" s="261"/>
      <c r="C603" s="270"/>
      <c r="D603" s="263"/>
      <c r="E603" s="264"/>
      <c r="F603" s="265"/>
      <c r="G603" s="265"/>
      <c r="H603" s="265"/>
      <c r="I603" s="265"/>
      <c r="J603" s="265"/>
      <c r="K603" s="235"/>
      <c r="L603" s="235"/>
      <c r="M603" s="235"/>
      <c r="N603" s="235"/>
    </row>
    <row r="604" spans="1:14" ht="15.75" hidden="1" customHeight="1">
      <c r="A604" s="247" t="s">
        <v>518</v>
      </c>
      <c r="B604" s="248" t="s">
        <v>172</v>
      </c>
      <c r="C604" s="247" t="s">
        <v>164</v>
      </c>
      <c r="D604" s="267" t="s">
        <v>173</v>
      </c>
      <c r="E604" s="268"/>
      <c r="F604" s="252" t="s">
        <v>174</v>
      </c>
      <c r="G604" s="252"/>
      <c r="H604" s="252"/>
      <c r="I604" s="252"/>
      <c r="J604" s="253">
        <f>SUM(J605:J606)</f>
        <v>360</v>
      </c>
      <c r="K604" s="235"/>
      <c r="L604" s="206" t="s">
        <v>116</v>
      </c>
      <c r="M604" s="206">
        <v>91926</v>
      </c>
      <c r="N604" s="235"/>
    </row>
    <row r="605" spans="1:14" ht="15.75" hidden="1" customHeight="1">
      <c r="A605" s="254"/>
      <c r="B605" s="255" t="s">
        <v>506</v>
      </c>
      <c r="C605" s="269"/>
      <c r="D605" s="257">
        <v>7200</v>
      </c>
      <c r="E605" s="258"/>
      <c r="F605" s="259">
        <f>D605*0.05</f>
        <v>360</v>
      </c>
      <c r="G605" s="259"/>
      <c r="H605" s="259"/>
      <c r="I605" s="259"/>
      <c r="J605" s="259">
        <f>F605</f>
        <v>360</v>
      </c>
      <c r="K605" s="235"/>
      <c r="L605" s="206"/>
      <c r="M605" s="206"/>
      <c r="N605" s="235"/>
    </row>
    <row r="606" spans="1:14" ht="15.75" hidden="1" customHeight="1">
      <c r="A606" s="260"/>
      <c r="B606" s="261"/>
      <c r="C606" s="270"/>
      <c r="D606" s="263"/>
      <c r="E606" s="264"/>
      <c r="F606" s="265"/>
      <c r="G606" s="265"/>
      <c r="H606" s="265"/>
      <c r="I606" s="265"/>
      <c r="J606" s="265"/>
      <c r="K606" s="235"/>
      <c r="L606" s="235"/>
      <c r="M606" s="235"/>
      <c r="N606" s="235"/>
    </row>
    <row r="607" spans="1:14" ht="15.75" hidden="1" customHeight="1">
      <c r="A607" s="247" t="s">
        <v>519</v>
      </c>
      <c r="B607" s="248" t="s">
        <v>176</v>
      </c>
      <c r="C607" s="247" t="s">
        <v>164</v>
      </c>
      <c r="D607" s="267" t="s">
        <v>173</v>
      </c>
      <c r="E607" s="268"/>
      <c r="F607" s="252" t="s">
        <v>174</v>
      </c>
      <c r="G607" s="252"/>
      <c r="H607" s="252"/>
      <c r="I607" s="252"/>
      <c r="J607" s="253">
        <f>SUM(J608:J609)</f>
        <v>30</v>
      </c>
      <c r="K607" s="235"/>
      <c r="L607" s="206" t="s">
        <v>116</v>
      </c>
      <c r="M607" s="206">
        <v>91928</v>
      </c>
      <c r="N607" s="235"/>
    </row>
    <row r="608" spans="1:14" ht="15.75" hidden="1" customHeight="1">
      <c r="A608" s="254"/>
      <c r="B608" s="255" t="s">
        <v>506</v>
      </c>
      <c r="C608" s="269"/>
      <c r="D608" s="257">
        <v>600</v>
      </c>
      <c r="E608" s="258"/>
      <c r="F608" s="259">
        <f>D608*0.05</f>
        <v>30</v>
      </c>
      <c r="G608" s="259"/>
      <c r="H608" s="259"/>
      <c r="I608" s="259"/>
      <c r="J608" s="259">
        <f>F608</f>
        <v>30</v>
      </c>
      <c r="K608" s="235"/>
      <c r="L608" s="206"/>
      <c r="M608" s="206"/>
      <c r="N608" s="235"/>
    </row>
    <row r="609" spans="1:14" ht="15.75" hidden="1" customHeight="1">
      <c r="A609" s="260"/>
      <c r="B609" s="261"/>
      <c r="C609" s="270"/>
      <c r="D609" s="263"/>
      <c r="E609" s="264"/>
      <c r="F609" s="265"/>
      <c r="G609" s="265"/>
      <c r="H609" s="265"/>
      <c r="I609" s="265"/>
      <c r="J609" s="265"/>
      <c r="K609" s="235"/>
      <c r="L609" s="235"/>
      <c r="M609" s="235"/>
      <c r="N609" s="235"/>
    </row>
    <row r="610" spans="1:14" ht="15.75" hidden="1" customHeight="1">
      <c r="A610" s="247" t="s">
        <v>520</v>
      </c>
      <c r="B610" s="248" t="s">
        <v>178</v>
      </c>
      <c r="C610" s="247" t="s">
        <v>164</v>
      </c>
      <c r="D610" s="267"/>
      <c r="E610" s="268"/>
      <c r="F610" s="252" t="s">
        <v>179</v>
      </c>
      <c r="G610" s="252"/>
      <c r="H610" s="252"/>
      <c r="I610" s="252"/>
      <c r="J610" s="253">
        <f>SUM(J611:J612)</f>
        <v>0</v>
      </c>
      <c r="K610" s="235"/>
      <c r="L610" s="206" t="s">
        <v>116</v>
      </c>
      <c r="M610" s="206">
        <v>92981</v>
      </c>
      <c r="N610" s="235"/>
    </row>
    <row r="611" spans="1:14" ht="15.75" hidden="1" customHeight="1">
      <c r="A611" s="254"/>
      <c r="B611" s="255" t="s">
        <v>506</v>
      </c>
      <c r="C611" s="269"/>
      <c r="D611" s="257">
        <v>240</v>
      </c>
      <c r="E611" s="258"/>
      <c r="F611" s="259">
        <v>0</v>
      </c>
      <c r="G611" s="259"/>
      <c r="H611" s="259"/>
      <c r="I611" s="259"/>
      <c r="J611" s="259">
        <f>F611</f>
        <v>0</v>
      </c>
      <c r="K611" s="235"/>
      <c r="L611" s="206"/>
      <c r="M611" s="206"/>
      <c r="N611" s="235"/>
    </row>
    <row r="612" spans="1:14" ht="15.75" hidden="1" customHeight="1">
      <c r="A612" s="260"/>
      <c r="B612" s="261"/>
      <c r="C612" s="270"/>
      <c r="D612" s="263"/>
      <c r="E612" s="264"/>
      <c r="F612" s="265"/>
      <c r="G612" s="265"/>
      <c r="H612" s="265"/>
      <c r="I612" s="265"/>
      <c r="J612" s="265"/>
      <c r="K612" s="235"/>
      <c r="L612" s="235"/>
      <c r="M612" s="235"/>
      <c r="N612" s="235"/>
    </row>
    <row r="613" spans="1:14" ht="15.75" hidden="1" customHeight="1">
      <c r="A613" s="247" t="s">
        <v>521</v>
      </c>
      <c r="B613" s="248" t="s">
        <v>181</v>
      </c>
      <c r="C613" s="247" t="s">
        <v>164</v>
      </c>
      <c r="D613" s="267"/>
      <c r="E613" s="268"/>
      <c r="F613" s="252" t="s">
        <v>179</v>
      </c>
      <c r="G613" s="252"/>
      <c r="H613" s="252"/>
      <c r="I613" s="252"/>
      <c r="J613" s="253">
        <f>SUM(J614:J615)</f>
        <v>0</v>
      </c>
      <c r="K613" s="235"/>
      <c r="L613" s="206" t="s">
        <v>116</v>
      </c>
      <c r="M613" s="206">
        <v>92981</v>
      </c>
      <c r="N613" s="235"/>
    </row>
    <row r="614" spans="1:14" ht="15.75" hidden="1" customHeight="1">
      <c r="A614" s="254"/>
      <c r="B614" s="255" t="s">
        <v>506</v>
      </c>
      <c r="C614" s="269"/>
      <c r="D614" s="257">
        <v>200</v>
      </c>
      <c r="E614" s="258"/>
      <c r="F614" s="259">
        <v>0</v>
      </c>
      <c r="G614" s="259"/>
      <c r="H614" s="259"/>
      <c r="I614" s="259"/>
      <c r="J614" s="259">
        <f>F614</f>
        <v>0</v>
      </c>
      <c r="K614" s="235"/>
      <c r="L614" s="206"/>
      <c r="M614" s="206"/>
      <c r="N614" s="235"/>
    </row>
    <row r="615" spans="1:14" ht="15.75" hidden="1" customHeight="1">
      <c r="A615" s="260"/>
      <c r="B615" s="261"/>
      <c r="C615" s="270"/>
      <c r="D615" s="263"/>
      <c r="E615" s="264"/>
      <c r="F615" s="265"/>
      <c r="G615" s="265"/>
      <c r="H615" s="265"/>
      <c r="I615" s="265"/>
      <c r="J615" s="265"/>
      <c r="K615" s="235"/>
      <c r="L615" s="235"/>
      <c r="M615" s="235"/>
      <c r="N615" s="235"/>
    </row>
    <row r="616" spans="1:14" ht="15.75" hidden="1" customHeight="1">
      <c r="A616" s="247" t="s">
        <v>522</v>
      </c>
      <c r="B616" s="248" t="s">
        <v>183</v>
      </c>
      <c r="C616" s="247" t="s">
        <v>164</v>
      </c>
      <c r="D616" s="267"/>
      <c r="E616" s="268"/>
      <c r="F616" s="252" t="s">
        <v>179</v>
      </c>
      <c r="G616" s="252"/>
      <c r="H616" s="252"/>
      <c r="I616" s="252"/>
      <c r="J616" s="253">
        <f>SUM(J617:J618)</f>
        <v>0</v>
      </c>
      <c r="K616" s="235"/>
      <c r="L616" s="206" t="s">
        <v>116</v>
      </c>
      <c r="M616" s="206">
        <v>92981</v>
      </c>
      <c r="N616" s="235"/>
    </row>
    <row r="617" spans="1:14" ht="15.75" hidden="1" customHeight="1">
      <c r="A617" s="254"/>
      <c r="B617" s="255" t="s">
        <v>506</v>
      </c>
      <c r="C617" s="269"/>
      <c r="D617" s="257">
        <v>600</v>
      </c>
      <c r="E617" s="258"/>
      <c r="F617" s="259">
        <v>0</v>
      </c>
      <c r="G617" s="259"/>
      <c r="H617" s="259"/>
      <c r="I617" s="259"/>
      <c r="J617" s="259">
        <f>F617</f>
        <v>0</v>
      </c>
      <c r="K617" s="235"/>
      <c r="L617" s="206"/>
      <c r="M617" s="206"/>
      <c r="N617" s="235"/>
    </row>
    <row r="618" spans="1:14" ht="15.75" hidden="1" customHeight="1">
      <c r="A618" s="260"/>
      <c r="B618" s="261"/>
      <c r="C618" s="270"/>
      <c r="D618" s="263"/>
      <c r="E618" s="264"/>
      <c r="F618" s="265"/>
      <c r="G618" s="265"/>
      <c r="H618" s="265"/>
      <c r="I618" s="265"/>
      <c r="J618" s="265"/>
      <c r="K618" s="235"/>
      <c r="L618" s="235"/>
      <c r="M618" s="235"/>
      <c r="N618" s="235"/>
    </row>
    <row r="619" spans="1:14" ht="15.75" hidden="1" customHeight="1">
      <c r="A619" s="247" t="s">
        <v>523</v>
      </c>
      <c r="B619" s="248" t="s">
        <v>359</v>
      </c>
      <c r="C619" s="247" t="s">
        <v>164</v>
      </c>
      <c r="D619" s="267"/>
      <c r="E619" s="268"/>
      <c r="F619" s="252" t="s">
        <v>179</v>
      </c>
      <c r="G619" s="252"/>
      <c r="H619" s="252"/>
      <c r="I619" s="252"/>
      <c r="J619" s="253">
        <f>SUM(J620:J621)</f>
        <v>0</v>
      </c>
      <c r="K619" s="235"/>
      <c r="L619" s="206" t="s">
        <v>116</v>
      </c>
      <c r="M619" s="206">
        <v>101888</v>
      </c>
      <c r="N619" s="235"/>
    </row>
    <row r="620" spans="1:14" ht="15.75" hidden="1" customHeight="1">
      <c r="A620" s="254"/>
      <c r="B620" s="255" t="s">
        <v>506</v>
      </c>
      <c r="C620" s="269"/>
      <c r="D620" s="257">
        <v>35</v>
      </c>
      <c r="E620" s="258"/>
      <c r="F620" s="259">
        <v>0</v>
      </c>
      <c r="G620" s="259"/>
      <c r="H620" s="259"/>
      <c r="I620" s="259"/>
      <c r="J620" s="259">
        <f>F620</f>
        <v>0</v>
      </c>
      <c r="K620" s="235"/>
      <c r="L620" s="206"/>
      <c r="M620" s="206"/>
      <c r="N620" s="235"/>
    </row>
    <row r="621" spans="1:14" ht="15.75" hidden="1" customHeight="1">
      <c r="A621" s="260"/>
      <c r="B621" s="261"/>
      <c r="C621" s="270"/>
      <c r="D621" s="263"/>
      <c r="E621" s="264"/>
      <c r="F621" s="265"/>
      <c r="G621" s="265"/>
      <c r="H621" s="265"/>
      <c r="I621" s="265"/>
      <c r="J621" s="265"/>
      <c r="K621" s="235"/>
      <c r="L621" s="235"/>
      <c r="M621" s="235"/>
      <c r="N621" s="235"/>
    </row>
    <row r="622" spans="1:14" ht="15.75" hidden="1" customHeight="1">
      <c r="A622" s="247" t="s">
        <v>524</v>
      </c>
      <c r="B622" s="248" t="s">
        <v>361</v>
      </c>
      <c r="C622" s="247" t="s">
        <v>164</v>
      </c>
      <c r="D622" s="267"/>
      <c r="E622" s="268"/>
      <c r="F622" s="252" t="s">
        <v>179</v>
      </c>
      <c r="G622" s="252"/>
      <c r="H622" s="252"/>
      <c r="I622" s="252"/>
      <c r="J622" s="253">
        <f>SUM(J623:J624)</f>
        <v>0</v>
      </c>
      <c r="K622" s="235"/>
      <c r="L622" s="206" t="s">
        <v>116</v>
      </c>
      <c r="M622" s="206">
        <v>101888</v>
      </c>
      <c r="N622" s="235"/>
    </row>
    <row r="623" spans="1:14" ht="15.75" hidden="1" customHeight="1">
      <c r="A623" s="254"/>
      <c r="B623" s="255" t="s">
        <v>506</v>
      </c>
      <c r="C623" s="269"/>
      <c r="D623" s="257">
        <v>95</v>
      </c>
      <c r="E623" s="258"/>
      <c r="F623" s="259">
        <v>0</v>
      </c>
      <c r="G623" s="259"/>
      <c r="H623" s="259"/>
      <c r="I623" s="259"/>
      <c r="J623" s="259">
        <f>F623</f>
        <v>0</v>
      </c>
      <c r="K623" s="235"/>
      <c r="L623" s="206"/>
      <c r="M623" s="206"/>
      <c r="N623" s="235"/>
    </row>
    <row r="624" spans="1:14" ht="15.75" hidden="1" customHeight="1">
      <c r="A624" s="260"/>
      <c r="B624" s="261"/>
      <c r="C624" s="270"/>
      <c r="D624" s="263"/>
      <c r="E624" s="264"/>
      <c r="F624" s="265"/>
      <c r="G624" s="265"/>
      <c r="H624" s="265"/>
      <c r="I624" s="265"/>
      <c r="J624" s="265"/>
      <c r="K624" s="235"/>
      <c r="L624" s="235"/>
      <c r="M624" s="235"/>
      <c r="N624" s="235"/>
    </row>
    <row r="625" spans="1:14" ht="15.75" hidden="1" customHeight="1">
      <c r="A625" s="247" t="s">
        <v>525</v>
      </c>
      <c r="B625" s="248" t="s">
        <v>185</v>
      </c>
      <c r="C625" s="247" t="s">
        <v>164</v>
      </c>
      <c r="D625" s="267"/>
      <c r="E625" s="268"/>
      <c r="F625" s="252" t="s">
        <v>179</v>
      </c>
      <c r="G625" s="252"/>
      <c r="H625" s="252"/>
      <c r="I625" s="252"/>
      <c r="J625" s="253">
        <f>SUM(J626:J627)</f>
        <v>0</v>
      </c>
      <c r="K625" s="235"/>
      <c r="L625" s="206" t="s">
        <v>116</v>
      </c>
      <c r="M625" s="206">
        <v>92986</v>
      </c>
      <c r="N625" s="235"/>
    </row>
    <row r="626" spans="1:14" ht="15.75" hidden="1" customHeight="1">
      <c r="A626" s="254"/>
      <c r="B626" s="255" t="s">
        <v>506</v>
      </c>
      <c r="C626" s="269"/>
      <c r="D626" s="257">
        <v>15</v>
      </c>
      <c r="E626" s="258"/>
      <c r="F626" s="259">
        <v>0</v>
      </c>
      <c r="G626" s="259"/>
      <c r="H626" s="259"/>
      <c r="I626" s="259"/>
      <c r="J626" s="259">
        <f>F626</f>
        <v>0</v>
      </c>
      <c r="K626" s="235"/>
      <c r="L626" s="206"/>
      <c r="M626" s="206"/>
      <c r="N626" s="235"/>
    </row>
    <row r="627" spans="1:14" ht="15.75" hidden="1" customHeight="1">
      <c r="A627" s="260"/>
      <c r="B627" s="261"/>
      <c r="C627" s="270"/>
      <c r="D627" s="263"/>
      <c r="E627" s="264"/>
      <c r="F627" s="265"/>
      <c r="G627" s="265"/>
      <c r="H627" s="265"/>
      <c r="I627" s="265"/>
      <c r="J627" s="265"/>
      <c r="K627" s="235"/>
      <c r="L627" s="235"/>
      <c r="M627" s="235"/>
      <c r="N627" s="235"/>
    </row>
    <row r="628" spans="1:14" ht="15.75" hidden="1" customHeight="1">
      <c r="A628" s="247" t="s">
        <v>526</v>
      </c>
      <c r="B628" s="248" t="s">
        <v>187</v>
      </c>
      <c r="C628" s="247" t="s">
        <v>164</v>
      </c>
      <c r="D628" s="267"/>
      <c r="E628" s="268"/>
      <c r="F628" s="252" t="s">
        <v>179</v>
      </c>
      <c r="G628" s="252"/>
      <c r="H628" s="252"/>
      <c r="I628" s="252"/>
      <c r="J628" s="253">
        <f>SUM(J629:J630)</f>
        <v>0</v>
      </c>
      <c r="K628" s="235"/>
      <c r="L628" s="206" t="s">
        <v>116</v>
      </c>
      <c r="M628" s="206">
        <v>92990</v>
      </c>
      <c r="N628" s="235"/>
    </row>
    <row r="629" spans="1:14" ht="15.75" hidden="1" customHeight="1">
      <c r="A629" s="254"/>
      <c r="B629" s="255" t="s">
        <v>506</v>
      </c>
      <c r="C629" s="269"/>
      <c r="D629" s="257">
        <v>15</v>
      </c>
      <c r="E629" s="258"/>
      <c r="F629" s="259">
        <v>0</v>
      </c>
      <c r="G629" s="259"/>
      <c r="H629" s="259"/>
      <c r="I629" s="259"/>
      <c r="J629" s="259">
        <f>F629</f>
        <v>0</v>
      </c>
      <c r="K629" s="235"/>
      <c r="L629" s="206"/>
      <c r="M629" s="206"/>
      <c r="N629" s="235"/>
    </row>
    <row r="630" spans="1:14" ht="15.75" hidden="1" customHeight="1">
      <c r="A630" s="260"/>
      <c r="B630" s="261"/>
      <c r="C630" s="270"/>
      <c r="D630" s="263"/>
      <c r="E630" s="264"/>
      <c r="F630" s="265"/>
      <c r="G630" s="265"/>
      <c r="H630" s="265"/>
      <c r="I630" s="265"/>
      <c r="J630" s="265"/>
      <c r="K630" s="235"/>
      <c r="L630" s="235"/>
      <c r="M630" s="235"/>
      <c r="N630" s="235"/>
    </row>
    <row r="631" spans="1:14" ht="15.75" hidden="1" customHeight="1">
      <c r="A631" s="247" t="s">
        <v>527</v>
      </c>
      <c r="B631" s="248" t="s">
        <v>189</v>
      </c>
      <c r="C631" s="247" t="s">
        <v>164</v>
      </c>
      <c r="D631" s="267"/>
      <c r="E631" s="268"/>
      <c r="F631" s="252" t="s">
        <v>179</v>
      </c>
      <c r="G631" s="252"/>
      <c r="H631" s="252"/>
      <c r="I631" s="252"/>
      <c r="J631" s="253">
        <f>SUM(J632:J633)</f>
        <v>0</v>
      </c>
      <c r="K631" s="235"/>
      <c r="L631" s="206" t="s">
        <v>116</v>
      </c>
      <c r="M631" s="206">
        <v>92990</v>
      </c>
      <c r="N631" s="235"/>
    </row>
    <row r="632" spans="1:14" ht="15.75" hidden="1" customHeight="1">
      <c r="A632" s="254"/>
      <c r="B632" s="255" t="s">
        <v>506</v>
      </c>
      <c r="C632" s="269"/>
      <c r="D632" s="257">
        <v>45</v>
      </c>
      <c r="E632" s="258"/>
      <c r="F632" s="259">
        <v>0</v>
      </c>
      <c r="G632" s="259"/>
      <c r="H632" s="259"/>
      <c r="I632" s="259"/>
      <c r="J632" s="259">
        <f>F632</f>
        <v>0</v>
      </c>
      <c r="K632" s="235"/>
      <c r="L632" s="206"/>
      <c r="M632" s="206"/>
      <c r="N632" s="235"/>
    </row>
    <row r="633" spans="1:14" ht="15.75" hidden="1" customHeight="1">
      <c r="A633" s="260"/>
      <c r="B633" s="261"/>
      <c r="C633" s="270"/>
      <c r="D633" s="263"/>
      <c r="E633" s="264"/>
      <c r="F633" s="265"/>
      <c r="G633" s="265"/>
      <c r="H633" s="265"/>
      <c r="I633" s="265"/>
      <c r="J633" s="265"/>
      <c r="K633" s="235"/>
      <c r="L633" s="235"/>
      <c r="M633" s="235"/>
      <c r="N633" s="235"/>
    </row>
    <row r="634" spans="1:14" ht="15.75" hidden="1" customHeight="1">
      <c r="A634" s="247" t="s">
        <v>528</v>
      </c>
      <c r="B634" s="248" t="s">
        <v>529</v>
      </c>
      <c r="C634" s="247" t="s">
        <v>141</v>
      </c>
      <c r="D634" s="267"/>
      <c r="E634" s="268"/>
      <c r="F634" s="252"/>
      <c r="G634" s="252"/>
      <c r="H634" s="252"/>
      <c r="I634" s="252"/>
      <c r="J634" s="253">
        <f>SUM(J635:J636)</f>
        <v>1</v>
      </c>
      <c r="K634" s="235"/>
      <c r="L634" s="206" t="s">
        <v>123</v>
      </c>
      <c r="M634" s="206" t="s">
        <v>530</v>
      </c>
      <c r="N634" s="235"/>
    </row>
    <row r="635" spans="1:14" ht="15.75" hidden="1" customHeight="1">
      <c r="A635" s="254"/>
      <c r="B635" s="255" t="s">
        <v>506</v>
      </c>
      <c r="C635" s="269"/>
      <c r="D635" s="257">
        <v>1</v>
      </c>
      <c r="E635" s="258"/>
      <c r="F635" s="259"/>
      <c r="G635" s="259"/>
      <c r="H635" s="259"/>
      <c r="I635" s="259"/>
      <c r="J635" s="259">
        <f>D635</f>
        <v>1</v>
      </c>
      <c r="K635" s="235"/>
      <c r="L635" s="206"/>
      <c r="M635" s="206"/>
      <c r="N635" s="235"/>
    </row>
    <row r="636" spans="1:14" ht="15.75" hidden="1" customHeight="1">
      <c r="A636" s="260"/>
      <c r="B636" s="261"/>
      <c r="C636" s="270"/>
      <c r="D636" s="263"/>
      <c r="E636" s="264"/>
      <c r="F636" s="265"/>
      <c r="G636" s="265"/>
      <c r="H636" s="265"/>
      <c r="I636" s="265"/>
      <c r="J636" s="265"/>
      <c r="K636" s="235"/>
      <c r="L636" s="235"/>
      <c r="M636" s="235"/>
      <c r="N636" s="235"/>
    </row>
    <row r="637" spans="1:14" ht="15.75" hidden="1" customHeight="1">
      <c r="A637" s="247" t="s">
        <v>531</v>
      </c>
      <c r="B637" s="248" t="s">
        <v>532</v>
      </c>
      <c r="C637" s="247" t="s">
        <v>141</v>
      </c>
      <c r="D637" s="267"/>
      <c r="E637" s="268"/>
      <c r="F637" s="252"/>
      <c r="G637" s="252"/>
      <c r="H637" s="252"/>
      <c r="I637" s="252"/>
      <c r="J637" s="253">
        <f>SUM(J638:J639)</f>
        <v>1</v>
      </c>
      <c r="K637" s="235"/>
      <c r="L637" s="206" t="s">
        <v>123</v>
      </c>
      <c r="M637" s="206" t="s">
        <v>533</v>
      </c>
      <c r="N637" s="235"/>
    </row>
    <row r="638" spans="1:14" ht="15.75" hidden="1" customHeight="1">
      <c r="A638" s="254"/>
      <c r="B638" s="255" t="s">
        <v>506</v>
      </c>
      <c r="C638" s="269"/>
      <c r="D638" s="257">
        <v>1</v>
      </c>
      <c r="E638" s="258"/>
      <c r="F638" s="259"/>
      <c r="G638" s="259"/>
      <c r="H638" s="259"/>
      <c r="I638" s="259"/>
      <c r="J638" s="259">
        <f>D638</f>
        <v>1</v>
      </c>
      <c r="K638" s="235"/>
      <c r="L638" s="206"/>
      <c r="M638" s="206"/>
      <c r="N638" s="235"/>
    </row>
    <row r="639" spans="1:14" ht="15.75" hidden="1" customHeight="1">
      <c r="A639" s="260"/>
      <c r="B639" s="261"/>
      <c r="C639" s="270"/>
      <c r="D639" s="263"/>
      <c r="E639" s="264"/>
      <c r="F639" s="265"/>
      <c r="G639" s="265"/>
      <c r="H639" s="265"/>
      <c r="I639" s="265"/>
      <c r="J639" s="265"/>
      <c r="K639" s="235"/>
      <c r="L639" s="235"/>
      <c r="M639" s="235"/>
      <c r="N639" s="235"/>
    </row>
    <row r="640" spans="1:14" ht="15.75" hidden="1" customHeight="1">
      <c r="A640" s="247" t="s">
        <v>534</v>
      </c>
      <c r="B640" s="248" t="s">
        <v>535</v>
      </c>
      <c r="C640" s="247" t="s">
        <v>141</v>
      </c>
      <c r="D640" s="267"/>
      <c r="E640" s="268"/>
      <c r="F640" s="252"/>
      <c r="G640" s="252"/>
      <c r="H640" s="252"/>
      <c r="I640" s="252"/>
      <c r="J640" s="253">
        <f>SUM(J641:J642)</f>
        <v>1</v>
      </c>
      <c r="K640" s="235"/>
      <c r="L640" s="206" t="s">
        <v>123</v>
      </c>
      <c r="M640" s="206" t="s">
        <v>536</v>
      </c>
      <c r="N640" s="235"/>
    </row>
    <row r="641" spans="1:14" ht="15.75" hidden="1" customHeight="1">
      <c r="A641" s="254"/>
      <c r="B641" s="255" t="s">
        <v>506</v>
      </c>
      <c r="C641" s="269"/>
      <c r="D641" s="257">
        <v>1</v>
      </c>
      <c r="E641" s="258"/>
      <c r="F641" s="259"/>
      <c r="G641" s="259"/>
      <c r="H641" s="259"/>
      <c r="I641" s="259"/>
      <c r="J641" s="259">
        <f>D641</f>
        <v>1</v>
      </c>
      <c r="K641" s="235"/>
      <c r="L641" s="206"/>
      <c r="M641" s="206"/>
      <c r="N641" s="235"/>
    </row>
    <row r="642" spans="1:14" ht="15.75" hidden="1" customHeight="1">
      <c r="A642" s="260"/>
      <c r="B642" s="261"/>
      <c r="C642" s="270"/>
      <c r="D642" s="263"/>
      <c r="E642" s="264"/>
      <c r="F642" s="265"/>
      <c r="G642" s="265"/>
      <c r="H642" s="265"/>
      <c r="I642" s="265"/>
      <c r="J642" s="265"/>
      <c r="K642" s="235"/>
      <c r="L642" s="235"/>
      <c r="M642" s="235"/>
      <c r="N642" s="235"/>
    </row>
    <row r="643" spans="1:14" ht="15.75" hidden="1" customHeight="1">
      <c r="A643" s="247" t="s">
        <v>537</v>
      </c>
      <c r="B643" s="248" t="s">
        <v>538</v>
      </c>
      <c r="C643" s="247" t="s">
        <v>141</v>
      </c>
      <c r="D643" s="267"/>
      <c r="E643" s="268"/>
      <c r="F643" s="252"/>
      <c r="G643" s="252"/>
      <c r="H643" s="252"/>
      <c r="I643" s="252"/>
      <c r="J643" s="253">
        <f>SUM(J644:J645)</f>
        <v>1</v>
      </c>
      <c r="K643" s="235"/>
      <c r="L643" s="206" t="s">
        <v>123</v>
      </c>
      <c r="M643" s="206" t="s">
        <v>539</v>
      </c>
      <c r="N643" s="235"/>
    </row>
    <row r="644" spans="1:14" ht="15.75" hidden="1" customHeight="1">
      <c r="A644" s="254"/>
      <c r="B644" s="255" t="s">
        <v>506</v>
      </c>
      <c r="C644" s="269"/>
      <c r="D644" s="257">
        <v>1</v>
      </c>
      <c r="E644" s="258"/>
      <c r="F644" s="259"/>
      <c r="G644" s="259"/>
      <c r="H644" s="259"/>
      <c r="I644" s="259"/>
      <c r="J644" s="259">
        <f>D644</f>
        <v>1</v>
      </c>
      <c r="K644" s="235"/>
      <c r="L644" s="206"/>
      <c r="M644" s="206"/>
      <c r="N644" s="235"/>
    </row>
    <row r="645" spans="1:14" ht="15.75" hidden="1" customHeight="1">
      <c r="A645" s="260"/>
      <c r="B645" s="261"/>
      <c r="C645" s="270"/>
      <c r="D645" s="263"/>
      <c r="E645" s="264"/>
      <c r="F645" s="265"/>
      <c r="G645" s="265"/>
      <c r="H645" s="265"/>
      <c r="I645" s="265"/>
      <c r="J645" s="265"/>
      <c r="K645" s="235"/>
      <c r="L645" s="235"/>
      <c r="M645" s="235"/>
      <c r="N645" s="235"/>
    </row>
    <row r="646" spans="1:14" ht="15.75" hidden="1" customHeight="1">
      <c r="A646" s="247" t="s">
        <v>540</v>
      </c>
      <c r="B646" s="248" t="s">
        <v>541</v>
      </c>
      <c r="C646" s="247" t="s">
        <v>141</v>
      </c>
      <c r="D646" s="267"/>
      <c r="E646" s="268"/>
      <c r="F646" s="252" t="s">
        <v>142</v>
      </c>
      <c r="G646" s="252"/>
      <c r="H646" s="252"/>
      <c r="I646" s="252"/>
      <c r="J646" s="253">
        <f>SUM(J647:J648)</f>
        <v>0</v>
      </c>
      <c r="K646" s="235"/>
      <c r="L646" s="206" t="s">
        <v>123</v>
      </c>
      <c r="M646" s="206" t="s">
        <v>542</v>
      </c>
      <c r="N646" s="235"/>
    </row>
    <row r="647" spans="1:14" ht="15.75" hidden="1" customHeight="1">
      <c r="A647" s="254"/>
      <c r="B647" s="255" t="s">
        <v>506</v>
      </c>
      <c r="C647" s="269"/>
      <c r="D647" s="257">
        <v>1</v>
      </c>
      <c r="E647" s="258"/>
      <c r="F647" s="259">
        <f>0</f>
        <v>0</v>
      </c>
      <c r="G647" s="259"/>
      <c r="H647" s="259"/>
      <c r="I647" s="259"/>
      <c r="J647" s="259">
        <f>F647</f>
        <v>0</v>
      </c>
      <c r="K647" s="235"/>
      <c r="L647" s="206"/>
      <c r="M647" s="206"/>
      <c r="N647" s="235"/>
    </row>
    <row r="648" spans="1:14" ht="15.75" hidden="1" customHeight="1">
      <c r="A648" s="260"/>
      <c r="B648" s="261"/>
      <c r="C648" s="270"/>
      <c r="D648" s="263"/>
      <c r="E648" s="264"/>
      <c r="F648" s="265"/>
      <c r="G648" s="265"/>
      <c r="H648" s="265"/>
      <c r="I648" s="265"/>
      <c r="J648" s="265"/>
      <c r="K648" s="235"/>
      <c r="L648" s="235"/>
      <c r="M648" s="235"/>
      <c r="N648" s="235"/>
    </row>
    <row r="649" spans="1:14" ht="15.75" hidden="1" customHeight="1">
      <c r="A649" s="247" t="s">
        <v>543</v>
      </c>
      <c r="B649" s="248" t="s">
        <v>544</v>
      </c>
      <c r="C649" s="247" t="s">
        <v>141</v>
      </c>
      <c r="D649" s="267"/>
      <c r="E649" s="268"/>
      <c r="F649" s="252" t="s">
        <v>142</v>
      </c>
      <c r="G649" s="252"/>
      <c r="H649" s="252"/>
      <c r="I649" s="252"/>
      <c r="J649" s="253">
        <f>SUM(J650:J651)</f>
        <v>0</v>
      </c>
      <c r="K649" s="235"/>
      <c r="L649" s="206" t="s">
        <v>123</v>
      </c>
      <c r="M649" s="206" t="s">
        <v>545</v>
      </c>
      <c r="N649" s="235"/>
    </row>
    <row r="650" spans="1:14" ht="15.75" hidden="1" customHeight="1">
      <c r="A650" s="254"/>
      <c r="B650" s="255" t="s">
        <v>506</v>
      </c>
      <c r="C650" s="269"/>
      <c r="D650" s="257">
        <v>1</v>
      </c>
      <c r="E650" s="258"/>
      <c r="F650" s="259">
        <f>0</f>
        <v>0</v>
      </c>
      <c r="G650" s="259"/>
      <c r="H650" s="259"/>
      <c r="I650" s="259"/>
      <c r="J650" s="259">
        <f>F650</f>
        <v>0</v>
      </c>
      <c r="K650" s="235"/>
      <c r="L650" s="206"/>
      <c r="M650" s="206"/>
      <c r="N650" s="235"/>
    </row>
    <row r="651" spans="1:14" ht="15.75" hidden="1" customHeight="1">
      <c r="A651" s="260"/>
      <c r="B651" s="261"/>
      <c r="C651" s="270"/>
      <c r="D651" s="263"/>
      <c r="E651" s="264"/>
      <c r="F651" s="265"/>
      <c r="G651" s="265"/>
      <c r="H651" s="265"/>
      <c r="I651" s="265"/>
      <c r="J651" s="265"/>
      <c r="K651" s="235"/>
      <c r="L651" s="235"/>
      <c r="M651" s="235"/>
      <c r="N651" s="235"/>
    </row>
    <row r="652" spans="1:14" ht="15.75" hidden="1" customHeight="1">
      <c r="A652" s="247" t="s">
        <v>546</v>
      </c>
      <c r="B652" s="248" t="s">
        <v>547</v>
      </c>
      <c r="C652" s="247" t="s">
        <v>141</v>
      </c>
      <c r="D652" s="267"/>
      <c r="E652" s="268"/>
      <c r="F652" s="252" t="s">
        <v>142</v>
      </c>
      <c r="G652" s="252"/>
      <c r="H652" s="252"/>
      <c r="I652" s="252"/>
      <c r="J652" s="253">
        <f>SUM(J653:J654)</f>
        <v>0</v>
      </c>
      <c r="K652" s="235"/>
      <c r="L652" s="206" t="s">
        <v>123</v>
      </c>
      <c r="M652" s="206" t="s">
        <v>548</v>
      </c>
      <c r="N652" s="235"/>
    </row>
    <row r="653" spans="1:14" ht="15.75" hidden="1" customHeight="1">
      <c r="A653" s="254"/>
      <c r="B653" s="255" t="s">
        <v>506</v>
      </c>
      <c r="C653" s="269"/>
      <c r="D653" s="257">
        <v>1</v>
      </c>
      <c r="E653" s="258"/>
      <c r="F653" s="259">
        <f>0</f>
        <v>0</v>
      </c>
      <c r="G653" s="259"/>
      <c r="H653" s="259"/>
      <c r="I653" s="259"/>
      <c r="J653" s="259">
        <f>F653</f>
        <v>0</v>
      </c>
      <c r="K653" s="235"/>
      <c r="L653" s="206"/>
      <c r="M653" s="206"/>
      <c r="N653" s="235"/>
    </row>
    <row r="654" spans="1:14" ht="15.75" hidden="1" customHeight="1">
      <c r="A654" s="260"/>
      <c r="B654" s="261"/>
      <c r="C654" s="270"/>
      <c r="D654" s="263"/>
      <c r="E654" s="264"/>
      <c r="F654" s="265"/>
      <c r="G654" s="265"/>
      <c r="H654" s="265"/>
      <c r="I654" s="265"/>
      <c r="J654" s="265"/>
      <c r="K654" s="235"/>
      <c r="L654" s="235"/>
      <c r="M654" s="235"/>
      <c r="N654" s="235"/>
    </row>
    <row r="655" spans="1:14" ht="15.75" hidden="1" customHeight="1">
      <c r="A655" s="247" t="s">
        <v>549</v>
      </c>
      <c r="B655" s="248" t="s">
        <v>550</v>
      </c>
      <c r="C655" s="247" t="s">
        <v>141</v>
      </c>
      <c r="D655" s="267"/>
      <c r="E655" s="268"/>
      <c r="F655" s="252" t="s">
        <v>142</v>
      </c>
      <c r="G655" s="252"/>
      <c r="H655" s="252"/>
      <c r="I655" s="252"/>
      <c r="J655" s="253">
        <f>SUM(J656:J657)</f>
        <v>0</v>
      </c>
      <c r="K655" s="235"/>
      <c r="L655" s="206" t="s">
        <v>123</v>
      </c>
      <c r="M655" s="206" t="s">
        <v>551</v>
      </c>
      <c r="N655" s="235"/>
    </row>
    <row r="656" spans="1:14" ht="15.75" hidden="1" customHeight="1">
      <c r="A656" s="254"/>
      <c r="B656" s="255" t="s">
        <v>506</v>
      </c>
      <c r="C656" s="269"/>
      <c r="D656" s="257">
        <v>1</v>
      </c>
      <c r="E656" s="258"/>
      <c r="F656" s="259">
        <f>0</f>
        <v>0</v>
      </c>
      <c r="G656" s="259"/>
      <c r="H656" s="259"/>
      <c r="I656" s="259"/>
      <c r="J656" s="259">
        <f>F656</f>
        <v>0</v>
      </c>
      <c r="K656" s="235"/>
      <c r="L656" s="206"/>
      <c r="M656" s="206"/>
      <c r="N656" s="235"/>
    </row>
    <row r="657" spans="1:14" ht="15.75" hidden="1" customHeight="1">
      <c r="A657" s="260"/>
      <c r="B657" s="261"/>
      <c r="C657" s="270"/>
      <c r="D657" s="263"/>
      <c r="E657" s="264"/>
      <c r="F657" s="265"/>
      <c r="G657" s="265"/>
      <c r="H657" s="265"/>
      <c r="I657" s="265"/>
      <c r="J657" s="265"/>
      <c r="K657" s="235"/>
      <c r="L657" s="235"/>
      <c r="M657" s="235"/>
      <c r="N657" s="235"/>
    </row>
    <row r="658" spans="1:14" ht="15.75" hidden="1" customHeight="1">
      <c r="A658" s="247" t="s">
        <v>552</v>
      </c>
      <c r="B658" s="248" t="s">
        <v>553</v>
      </c>
      <c r="C658" s="247" t="s">
        <v>141</v>
      </c>
      <c r="D658" s="267"/>
      <c r="E658" s="268"/>
      <c r="F658" s="252" t="s">
        <v>142</v>
      </c>
      <c r="G658" s="252"/>
      <c r="H658" s="252"/>
      <c r="I658" s="252"/>
      <c r="J658" s="253">
        <f>SUM(J659:J660)</f>
        <v>0</v>
      </c>
      <c r="K658" s="235"/>
      <c r="L658" s="206" t="s">
        <v>123</v>
      </c>
      <c r="M658" s="206" t="s">
        <v>554</v>
      </c>
      <c r="N658" s="235"/>
    </row>
    <row r="659" spans="1:14" ht="15.75" hidden="1" customHeight="1">
      <c r="A659" s="254"/>
      <c r="B659" s="255" t="s">
        <v>506</v>
      </c>
      <c r="C659" s="269"/>
      <c r="D659" s="257">
        <v>1</v>
      </c>
      <c r="E659" s="258"/>
      <c r="F659" s="259">
        <f>0</f>
        <v>0</v>
      </c>
      <c r="G659" s="259"/>
      <c r="H659" s="259"/>
      <c r="I659" s="259"/>
      <c r="J659" s="259">
        <f>F659</f>
        <v>0</v>
      </c>
      <c r="K659" s="235"/>
      <c r="L659" s="206"/>
      <c r="M659" s="206"/>
      <c r="N659" s="235"/>
    </row>
    <row r="660" spans="1:14" ht="15.75" hidden="1" customHeight="1">
      <c r="A660" s="260"/>
      <c r="B660" s="261"/>
      <c r="C660" s="270"/>
      <c r="D660" s="263"/>
      <c r="E660" s="264"/>
      <c r="F660" s="265"/>
      <c r="G660" s="265"/>
      <c r="H660" s="265"/>
      <c r="I660" s="265"/>
      <c r="J660" s="265"/>
      <c r="K660" s="235"/>
      <c r="L660" s="235"/>
      <c r="M660" s="235"/>
      <c r="N660" s="235"/>
    </row>
    <row r="661" spans="1:14" ht="15.75" hidden="1" customHeight="1">
      <c r="A661" s="247" t="s">
        <v>555</v>
      </c>
      <c r="B661" s="248" t="s">
        <v>556</v>
      </c>
      <c r="C661" s="247" t="s">
        <v>141</v>
      </c>
      <c r="D661" s="267"/>
      <c r="E661" s="268"/>
      <c r="F661" s="252" t="s">
        <v>142</v>
      </c>
      <c r="G661" s="252"/>
      <c r="H661" s="252"/>
      <c r="I661" s="252"/>
      <c r="J661" s="253">
        <f>SUM(J662:J663)</f>
        <v>0</v>
      </c>
      <c r="K661" s="235"/>
      <c r="L661" s="206" t="s">
        <v>123</v>
      </c>
      <c r="M661" s="206" t="s">
        <v>557</v>
      </c>
      <c r="N661" s="235"/>
    </row>
    <row r="662" spans="1:14" ht="15.75" hidden="1" customHeight="1">
      <c r="A662" s="254"/>
      <c r="B662" s="255" t="s">
        <v>506</v>
      </c>
      <c r="C662" s="269"/>
      <c r="D662" s="257">
        <v>1</v>
      </c>
      <c r="E662" s="258"/>
      <c r="F662" s="259">
        <f>0</f>
        <v>0</v>
      </c>
      <c r="G662" s="259"/>
      <c r="H662" s="259"/>
      <c r="I662" s="259"/>
      <c r="J662" s="259">
        <f>F662</f>
        <v>0</v>
      </c>
      <c r="K662" s="235"/>
      <c r="L662" s="206"/>
      <c r="M662" s="206"/>
      <c r="N662" s="235"/>
    </row>
    <row r="663" spans="1:14" ht="15.75" hidden="1" customHeight="1">
      <c r="A663" s="260"/>
      <c r="B663" s="261"/>
      <c r="C663" s="270"/>
      <c r="D663" s="263"/>
      <c r="E663" s="264"/>
      <c r="F663" s="265"/>
      <c r="G663" s="265"/>
      <c r="H663" s="265"/>
      <c r="I663" s="265"/>
      <c r="J663" s="265"/>
      <c r="K663" s="235"/>
      <c r="L663" s="235"/>
      <c r="M663" s="235"/>
      <c r="N663" s="235"/>
    </row>
    <row r="664" spans="1:14" ht="15.75" hidden="1" customHeight="1">
      <c r="A664" s="247" t="s">
        <v>558</v>
      </c>
      <c r="B664" s="248" t="s">
        <v>225</v>
      </c>
      <c r="C664" s="247" t="s">
        <v>141</v>
      </c>
      <c r="D664" s="267"/>
      <c r="E664" s="268"/>
      <c r="F664" s="252" t="s">
        <v>179</v>
      </c>
      <c r="G664" s="252"/>
      <c r="H664" s="252"/>
      <c r="I664" s="252"/>
      <c r="J664" s="253">
        <f>SUM(J665:J666)</f>
        <v>12</v>
      </c>
      <c r="K664" s="235"/>
      <c r="L664" s="206" t="s">
        <v>116</v>
      </c>
      <c r="M664" s="206">
        <v>92868</v>
      </c>
      <c r="N664" s="235"/>
    </row>
    <row r="665" spans="1:14" ht="15.75" hidden="1" customHeight="1">
      <c r="A665" s="254"/>
      <c r="B665" s="255" t="s">
        <v>506</v>
      </c>
      <c r="C665" s="269"/>
      <c r="D665" s="257">
        <v>150</v>
      </c>
      <c r="E665" s="258"/>
      <c r="F665" s="259">
        <f>F569+F578</f>
        <v>12</v>
      </c>
      <c r="G665" s="259"/>
      <c r="H665" s="259"/>
      <c r="I665" s="259"/>
      <c r="J665" s="259">
        <f>F665</f>
        <v>12</v>
      </c>
      <c r="K665" s="235"/>
      <c r="L665" s="206"/>
      <c r="M665" s="206"/>
      <c r="N665" s="235"/>
    </row>
    <row r="666" spans="1:14" ht="15.75" hidden="1" customHeight="1">
      <c r="A666" s="260"/>
      <c r="B666" s="261"/>
      <c r="C666" s="270"/>
      <c r="D666" s="263"/>
      <c r="E666" s="264"/>
      <c r="F666" s="265"/>
      <c r="G666" s="265"/>
      <c r="H666" s="265"/>
      <c r="I666" s="265"/>
      <c r="J666" s="265"/>
      <c r="K666" s="235"/>
      <c r="L666" s="235"/>
      <c r="M666" s="235"/>
      <c r="N666" s="235"/>
    </row>
    <row r="667" spans="1:14" ht="15.75" hidden="1" customHeight="1">
      <c r="A667" s="247" t="s">
        <v>559</v>
      </c>
      <c r="B667" s="248" t="s">
        <v>227</v>
      </c>
      <c r="C667" s="247" t="s">
        <v>141</v>
      </c>
      <c r="D667" s="267"/>
      <c r="E667" s="268"/>
      <c r="F667" s="252" t="s">
        <v>179</v>
      </c>
      <c r="G667" s="252"/>
      <c r="H667" s="252"/>
      <c r="I667" s="252"/>
      <c r="J667" s="253">
        <f>SUM(J668:J669)</f>
        <v>0</v>
      </c>
      <c r="K667" s="235"/>
      <c r="L667" s="206" t="s">
        <v>116</v>
      </c>
      <c r="M667" s="206">
        <v>92871</v>
      </c>
      <c r="N667" s="235"/>
    </row>
    <row r="668" spans="1:14" ht="15.75" hidden="1" customHeight="1">
      <c r="A668" s="254"/>
      <c r="B668" s="255" t="s">
        <v>506</v>
      </c>
      <c r="C668" s="269"/>
      <c r="D668" s="257">
        <v>218</v>
      </c>
      <c r="E668" s="258"/>
      <c r="F668" s="259">
        <v>0</v>
      </c>
      <c r="G668" s="259"/>
      <c r="H668" s="259"/>
      <c r="I668" s="259"/>
      <c r="J668" s="259">
        <f>F668</f>
        <v>0</v>
      </c>
      <c r="K668" s="235"/>
      <c r="L668" s="206"/>
      <c r="M668" s="206"/>
      <c r="N668" s="235"/>
    </row>
    <row r="669" spans="1:14" ht="15.75" hidden="1" customHeight="1">
      <c r="A669" s="260"/>
      <c r="B669" s="261"/>
      <c r="C669" s="270"/>
      <c r="D669" s="263"/>
      <c r="E669" s="264"/>
      <c r="F669" s="265"/>
      <c r="G669" s="265"/>
      <c r="H669" s="265"/>
      <c r="I669" s="265"/>
      <c r="J669" s="265"/>
      <c r="K669" s="235"/>
      <c r="L669" s="235"/>
      <c r="M669" s="235"/>
      <c r="N669" s="235"/>
    </row>
    <row r="670" spans="1:14" ht="15.75" hidden="1" customHeight="1">
      <c r="A670" s="247" t="s">
        <v>560</v>
      </c>
      <c r="B670" s="248" t="s">
        <v>229</v>
      </c>
      <c r="C670" s="247" t="s">
        <v>164</v>
      </c>
      <c r="D670" s="267"/>
      <c r="E670" s="268"/>
      <c r="F670" s="252" t="s">
        <v>142</v>
      </c>
      <c r="G670" s="252"/>
      <c r="H670" s="252"/>
      <c r="I670" s="252"/>
      <c r="J670" s="253">
        <f>SUM(J671:J672)</f>
        <v>0</v>
      </c>
      <c r="K670" s="235"/>
      <c r="L670" s="206" t="s">
        <v>129</v>
      </c>
      <c r="M670" s="206">
        <v>764</v>
      </c>
      <c r="N670" s="235"/>
    </row>
    <row r="671" spans="1:14" ht="15.75" hidden="1" customHeight="1">
      <c r="A671" s="254"/>
      <c r="B671" s="255" t="s">
        <v>506</v>
      </c>
      <c r="C671" s="269"/>
      <c r="D671" s="257">
        <v>60</v>
      </c>
      <c r="E671" s="258">
        <v>3</v>
      </c>
      <c r="F671" s="259">
        <f>0</f>
        <v>0</v>
      </c>
      <c r="G671" s="259"/>
      <c r="H671" s="259"/>
      <c r="I671" s="259"/>
      <c r="J671" s="259">
        <f>F671</f>
        <v>0</v>
      </c>
      <c r="K671" s="235"/>
      <c r="L671" s="206"/>
      <c r="M671" s="206"/>
      <c r="N671" s="235"/>
    </row>
    <row r="672" spans="1:14" ht="15.75" hidden="1" customHeight="1">
      <c r="A672" s="260"/>
      <c r="B672" s="261"/>
      <c r="C672" s="270"/>
      <c r="D672" s="263"/>
      <c r="E672" s="264"/>
      <c r="F672" s="265"/>
      <c r="G672" s="265"/>
      <c r="H672" s="265"/>
      <c r="I672" s="265"/>
      <c r="J672" s="265"/>
      <c r="K672" s="235"/>
      <c r="L672" s="235"/>
      <c r="M672" s="235"/>
      <c r="N672" s="235"/>
    </row>
    <row r="673" spans="1:14" ht="15.75" hidden="1" customHeight="1">
      <c r="A673" s="247" t="s">
        <v>561</v>
      </c>
      <c r="B673" s="248" t="s">
        <v>231</v>
      </c>
      <c r="C673" s="247" t="s">
        <v>141</v>
      </c>
      <c r="D673" s="267"/>
      <c r="E673" s="268"/>
      <c r="F673" s="252" t="s">
        <v>142</v>
      </c>
      <c r="G673" s="252"/>
      <c r="H673" s="252"/>
      <c r="I673" s="252"/>
      <c r="J673" s="253">
        <f>SUM(J674:J675)</f>
        <v>0</v>
      </c>
      <c r="K673" s="235"/>
      <c r="L673" s="206" t="s">
        <v>129</v>
      </c>
      <c r="M673" s="206">
        <v>9521</v>
      </c>
      <c r="N673" s="235"/>
    </row>
    <row r="674" spans="1:14" ht="15.75" hidden="1" customHeight="1">
      <c r="A674" s="254"/>
      <c r="B674" s="255" t="s">
        <v>506</v>
      </c>
      <c r="C674" s="269"/>
      <c r="D674" s="257">
        <v>5</v>
      </c>
      <c r="E674" s="258"/>
      <c r="F674" s="259">
        <f>0</f>
        <v>0</v>
      </c>
      <c r="G674" s="259"/>
      <c r="H674" s="259"/>
      <c r="I674" s="259"/>
      <c r="J674" s="259">
        <f>F674</f>
        <v>0</v>
      </c>
      <c r="K674" s="235"/>
      <c r="L674" s="206"/>
      <c r="M674" s="206"/>
      <c r="N674" s="235"/>
    </row>
    <row r="675" spans="1:14" ht="15.75" hidden="1" customHeight="1">
      <c r="A675" s="260"/>
      <c r="B675" s="261"/>
      <c r="C675" s="270"/>
      <c r="D675" s="263"/>
      <c r="E675" s="264"/>
      <c r="F675" s="265"/>
      <c r="G675" s="265"/>
      <c r="H675" s="265"/>
      <c r="I675" s="265"/>
      <c r="J675" s="265"/>
      <c r="K675" s="235"/>
      <c r="L675" s="235"/>
      <c r="M675" s="235"/>
      <c r="N675" s="235"/>
    </row>
    <row r="676" spans="1:14" ht="15.75" hidden="1" customHeight="1">
      <c r="A676" s="247" t="s">
        <v>562</v>
      </c>
      <c r="B676" s="248" t="s">
        <v>233</v>
      </c>
      <c r="C676" s="247" t="s">
        <v>141</v>
      </c>
      <c r="D676" s="267"/>
      <c r="E676" s="268"/>
      <c r="F676" s="252" t="s">
        <v>142</v>
      </c>
      <c r="G676" s="252"/>
      <c r="H676" s="252"/>
      <c r="I676" s="252"/>
      <c r="J676" s="253">
        <f>SUM(J677:J678)</f>
        <v>0</v>
      </c>
      <c r="K676" s="235"/>
      <c r="L676" s="206" t="s">
        <v>129</v>
      </c>
      <c r="M676" s="206">
        <v>9075</v>
      </c>
      <c r="N676" s="235"/>
    </row>
    <row r="677" spans="1:14" ht="15.75" hidden="1" customHeight="1">
      <c r="A677" s="254"/>
      <c r="B677" s="255" t="s">
        <v>506</v>
      </c>
      <c r="C677" s="269"/>
      <c r="D677" s="257">
        <v>13</v>
      </c>
      <c r="E677" s="258"/>
      <c r="F677" s="259">
        <f>0</f>
        <v>0</v>
      </c>
      <c r="G677" s="259"/>
      <c r="H677" s="259"/>
      <c r="I677" s="259"/>
      <c r="J677" s="259">
        <f>F677</f>
        <v>0</v>
      </c>
      <c r="K677" s="235"/>
      <c r="L677" s="206"/>
      <c r="M677" s="206"/>
      <c r="N677" s="235"/>
    </row>
    <row r="678" spans="1:14" ht="15.75" hidden="1" customHeight="1">
      <c r="A678" s="260"/>
      <c r="B678" s="261"/>
      <c r="C678" s="270"/>
      <c r="D678" s="263"/>
      <c r="E678" s="264"/>
      <c r="F678" s="265"/>
      <c r="G678" s="265"/>
      <c r="H678" s="265"/>
      <c r="I678" s="265"/>
      <c r="J678" s="265"/>
      <c r="K678" s="235"/>
      <c r="L678" s="235"/>
      <c r="M678" s="235"/>
      <c r="N678" s="235"/>
    </row>
    <row r="679" spans="1:14" ht="15.75" hidden="1" customHeight="1">
      <c r="A679" s="247" t="s">
        <v>563</v>
      </c>
      <c r="B679" s="248" t="s">
        <v>235</v>
      </c>
      <c r="C679" s="247" t="s">
        <v>141</v>
      </c>
      <c r="D679" s="267"/>
      <c r="E679" s="268"/>
      <c r="F679" s="252" t="s">
        <v>142</v>
      </c>
      <c r="G679" s="252"/>
      <c r="H679" s="252"/>
      <c r="I679" s="252"/>
      <c r="J679" s="253">
        <f>SUM(J680:J681)</f>
        <v>0</v>
      </c>
      <c r="K679" s="235"/>
      <c r="L679" s="206" t="s">
        <v>129</v>
      </c>
      <c r="M679" s="206">
        <v>9521</v>
      </c>
      <c r="N679" s="235"/>
    </row>
    <row r="680" spans="1:14" ht="15.75" hidden="1" customHeight="1">
      <c r="A680" s="254"/>
      <c r="B680" s="255" t="s">
        <v>506</v>
      </c>
      <c r="C680" s="269"/>
      <c r="D680" s="257">
        <v>10</v>
      </c>
      <c r="E680" s="258"/>
      <c r="F680" s="259">
        <f>0</f>
        <v>0</v>
      </c>
      <c r="G680" s="259"/>
      <c r="H680" s="259"/>
      <c r="I680" s="259"/>
      <c r="J680" s="259">
        <f>F680</f>
        <v>0</v>
      </c>
      <c r="K680" s="235"/>
      <c r="L680" s="206"/>
      <c r="M680" s="206"/>
      <c r="N680" s="235"/>
    </row>
    <row r="681" spans="1:14" ht="15.75" hidden="1" customHeight="1">
      <c r="A681" s="260"/>
      <c r="B681" s="261"/>
      <c r="C681" s="270"/>
      <c r="D681" s="263"/>
      <c r="E681" s="264"/>
      <c r="F681" s="265"/>
      <c r="G681" s="265"/>
      <c r="H681" s="265"/>
      <c r="I681" s="265"/>
      <c r="J681" s="265"/>
      <c r="K681" s="235"/>
      <c r="L681" s="235"/>
      <c r="M681" s="235"/>
      <c r="N681" s="235"/>
    </row>
    <row r="682" spans="1:14" ht="15.75" hidden="1" customHeight="1">
      <c r="A682" s="247" t="s">
        <v>564</v>
      </c>
      <c r="B682" s="248" t="s">
        <v>237</v>
      </c>
      <c r="C682" s="247" t="s">
        <v>141</v>
      </c>
      <c r="D682" s="267"/>
      <c r="E682" s="268"/>
      <c r="F682" s="252" t="s">
        <v>142</v>
      </c>
      <c r="G682" s="252"/>
      <c r="H682" s="252"/>
      <c r="I682" s="252"/>
      <c r="J682" s="253">
        <f>SUM(J683:J684)</f>
        <v>0</v>
      </c>
      <c r="K682" s="235"/>
      <c r="L682" s="206" t="s">
        <v>129</v>
      </c>
      <c r="M682" s="206">
        <v>12803</v>
      </c>
      <c r="N682" s="235"/>
    </row>
    <row r="683" spans="1:14" ht="15.75" hidden="1" customHeight="1">
      <c r="A683" s="254"/>
      <c r="B683" s="255" t="s">
        <v>506</v>
      </c>
      <c r="C683" s="269"/>
      <c r="D683" s="257">
        <v>58</v>
      </c>
      <c r="E683" s="258"/>
      <c r="F683" s="259">
        <f>0</f>
        <v>0</v>
      </c>
      <c r="G683" s="259"/>
      <c r="H683" s="259"/>
      <c r="I683" s="259"/>
      <c r="J683" s="259">
        <f>F683</f>
        <v>0</v>
      </c>
      <c r="K683" s="235"/>
      <c r="L683" s="206"/>
      <c r="M683" s="206"/>
      <c r="N683" s="235"/>
    </row>
    <row r="684" spans="1:14" ht="15.75" hidden="1" customHeight="1">
      <c r="A684" s="260"/>
      <c r="B684" s="261"/>
      <c r="C684" s="270"/>
      <c r="D684" s="263"/>
      <c r="E684" s="264"/>
      <c r="F684" s="265"/>
      <c r="G684" s="265"/>
      <c r="H684" s="265"/>
      <c r="I684" s="265"/>
      <c r="J684" s="265"/>
      <c r="K684" s="235"/>
      <c r="L684" s="235"/>
      <c r="M684" s="235"/>
      <c r="N684" s="235"/>
    </row>
    <row r="685" spans="1:14" ht="15.75" hidden="1" customHeight="1">
      <c r="A685" s="247" t="s">
        <v>565</v>
      </c>
      <c r="B685" s="248" t="s">
        <v>239</v>
      </c>
      <c r="C685" s="247" t="s">
        <v>141</v>
      </c>
      <c r="D685" s="267"/>
      <c r="E685" s="268"/>
      <c r="F685" s="252" t="s">
        <v>142</v>
      </c>
      <c r="G685" s="252"/>
      <c r="H685" s="252"/>
      <c r="I685" s="252"/>
      <c r="J685" s="253">
        <f>SUM(J686:J687)</f>
        <v>0</v>
      </c>
      <c r="K685" s="235"/>
      <c r="L685" s="206" t="s">
        <v>129</v>
      </c>
      <c r="M685" s="206">
        <v>9870</v>
      </c>
      <c r="N685" s="235"/>
    </row>
    <row r="686" spans="1:14" ht="15.75" hidden="1" customHeight="1">
      <c r="A686" s="254"/>
      <c r="B686" s="255" t="s">
        <v>506</v>
      </c>
      <c r="C686" s="269"/>
      <c r="D686" s="257">
        <v>180</v>
      </c>
      <c r="E686" s="258"/>
      <c r="F686" s="259">
        <f>0</f>
        <v>0</v>
      </c>
      <c r="G686" s="259"/>
      <c r="H686" s="259"/>
      <c r="I686" s="259"/>
      <c r="J686" s="259">
        <f>F686</f>
        <v>0</v>
      </c>
      <c r="K686" s="235"/>
      <c r="L686" s="206"/>
      <c r="M686" s="206"/>
      <c r="N686" s="235"/>
    </row>
    <row r="687" spans="1:14" ht="15.75" hidden="1" customHeight="1">
      <c r="A687" s="260"/>
      <c r="B687" s="261"/>
      <c r="C687" s="270"/>
      <c r="D687" s="263"/>
      <c r="E687" s="264"/>
      <c r="F687" s="265"/>
      <c r="G687" s="265"/>
      <c r="H687" s="265"/>
      <c r="I687" s="265"/>
      <c r="J687" s="265"/>
      <c r="K687" s="235"/>
      <c r="L687" s="235"/>
      <c r="M687" s="235"/>
      <c r="N687" s="235"/>
    </row>
    <row r="688" spans="1:14" ht="15.75" hidden="1" customHeight="1">
      <c r="A688" s="247" t="s">
        <v>566</v>
      </c>
      <c r="B688" s="248" t="s">
        <v>247</v>
      </c>
      <c r="C688" s="247" t="s">
        <v>141</v>
      </c>
      <c r="D688" s="267"/>
      <c r="E688" s="268"/>
      <c r="F688" s="252"/>
      <c r="G688" s="252"/>
      <c r="H688" s="252"/>
      <c r="I688" s="252"/>
      <c r="J688" s="253">
        <f>SUM(J689:J690)</f>
        <v>3</v>
      </c>
      <c r="K688" s="235"/>
      <c r="L688" s="206" t="s">
        <v>116</v>
      </c>
      <c r="M688" s="206">
        <v>95787</v>
      </c>
      <c r="N688" s="235"/>
    </row>
    <row r="689" spans="1:14" ht="15.75" hidden="1" customHeight="1">
      <c r="A689" s="254"/>
      <c r="B689" s="255" t="s">
        <v>506</v>
      </c>
      <c r="C689" s="269"/>
      <c r="D689" s="257">
        <v>3</v>
      </c>
      <c r="E689" s="258"/>
      <c r="F689" s="259"/>
      <c r="G689" s="259"/>
      <c r="H689" s="259"/>
      <c r="I689" s="259"/>
      <c r="J689" s="259">
        <f>D689</f>
        <v>3</v>
      </c>
      <c r="K689" s="235"/>
      <c r="L689" s="206"/>
      <c r="M689" s="206"/>
      <c r="N689" s="235"/>
    </row>
    <row r="690" spans="1:14" ht="15.75" hidden="1" customHeight="1">
      <c r="A690" s="260"/>
      <c r="B690" s="261"/>
      <c r="C690" s="270"/>
      <c r="D690" s="263"/>
      <c r="E690" s="264"/>
      <c r="F690" s="265"/>
      <c r="G690" s="265"/>
      <c r="H690" s="265"/>
      <c r="I690" s="265"/>
      <c r="J690" s="265"/>
      <c r="K690" s="235"/>
      <c r="L690" s="235"/>
      <c r="M690" s="235"/>
      <c r="N690" s="235"/>
    </row>
    <row r="691" spans="1:14" ht="15.75" hidden="1" customHeight="1">
      <c r="A691" s="247" t="s">
        <v>567</v>
      </c>
      <c r="B691" s="248" t="s">
        <v>249</v>
      </c>
      <c r="C691" s="247" t="s">
        <v>141</v>
      </c>
      <c r="D691" s="267"/>
      <c r="E691" s="268"/>
      <c r="F691" s="252"/>
      <c r="G691" s="252"/>
      <c r="H691" s="252"/>
      <c r="I691" s="252"/>
      <c r="J691" s="253">
        <f>SUM(J692:J693)</f>
        <v>3</v>
      </c>
      <c r="K691" s="235"/>
      <c r="L691" s="206" t="s">
        <v>116</v>
      </c>
      <c r="M691" s="206">
        <v>95808</v>
      </c>
      <c r="N691" s="235"/>
    </row>
    <row r="692" spans="1:14" ht="15.75" hidden="1" customHeight="1">
      <c r="A692" s="254"/>
      <c r="B692" s="255" t="s">
        <v>506</v>
      </c>
      <c r="C692" s="269"/>
      <c r="D692" s="257">
        <v>3</v>
      </c>
      <c r="E692" s="258"/>
      <c r="F692" s="259"/>
      <c r="G692" s="259"/>
      <c r="H692" s="259"/>
      <c r="I692" s="259"/>
      <c r="J692" s="259">
        <f>D692</f>
        <v>3</v>
      </c>
      <c r="K692" s="235"/>
      <c r="L692" s="206"/>
      <c r="M692" s="206"/>
      <c r="N692" s="235"/>
    </row>
    <row r="693" spans="1:14" ht="15.75" hidden="1" customHeight="1">
      <c r="A693" s="260"/>
      <c r="B693" s="261"/>
      <c r="C693" s="270"/>
      <c r="D693" s="263"/>
      <c r="E693" s="264"/>
      <c r="F693" s="265"/>
      <c r="G693" s="265"/>
      <c r="H693" s="265"/>
      <c r="I693" s="265"/>
      <c r="J693" s="265"/>
      <c r="K693" s="235"/>
      <c r="L693" s="235"/>
      <c r="M693" s="235"/>
      <c r="N693" s="235"/>
    </row>
    <row r="694" spans="1:14" ht="15.75" hidden="1" customHeight="1">
      <c r="A694" s="247" t="s">
        <v>568</v>
      </c>
      <c r="B694" s="248" t="s">
        <v>251</v>
      </c>
      <c r="C694" s="247" t="s">
        <v>141</v>
      </c>
      <c r="D694" s="267"/>
      <c r="E694" s="268"/>
      <c r="F694" s="252"/>
      <c r="G694" s="252"/>
      <c r="H694" s="252"/>
      <c r="I694" s="252"/>
      <c r="J694" s="253">
        <f>SUM(J695:J696)</f>
        <v>23</v>
      </c>
      <c r="K694" s="235"/>
      <c r="L694" s="206" t="s">
        <v>116</v>
      </c>
      <c r="M694" s="206">
        <v>95777</v>
      </c>
      <c r="N694" s="235"/>
    </row>
    <row r="695" spans="1:14" ht="15.75" hidden="1" customHeight="1">
      <c r="A695" s="254"/>
      <c r="B695" s="255" t="s">
        <v>506</v>
      </c>
      <c r="C695" s="269"/>
      <c r="D695" s="257">
        <v>23</v>
      </c>
      <c r="E695" s="258"/>
      <c r="F695" s="259"/>
      <c r="G695" s="259"/>
      <c r="H695" s="259"/>
      <c r="I695" s="259"/>
      <c r="J695" s="259">
        <f>D695</f>
        <v>23</v>
      </c>
      <c r="K695" s="235"/>
      <c r="L695" s="206"/>
      <c r="M695" s="206"/>
      <c r="N695" s="235"/>
    </row>
    <row r="696" spans="1:14" ht="15.75" hidden="1" customHeight="1">
      <c r="A696" s="260"/>
      <c r="B696" s="261"/>
      <c r="C696" s="270"/>
      <c r="D696" s="263"/>
      <c r="E696" s="264"/>
      <c r="F696" s="265"/>
      <c r="G696" s="265"/>
      <c r="H696" s="265"/>
      <c r="I696" s="265"/>
      <c r="J696" s="265"/>
      <c r="K696" s="235"/>
      <c r="L696" s="235"/>
      <c r="M696" s="235"/>
      <c r="N696" s="235"/>
    </row>
    <row r="697" spans="1:14" ht="15.75" hidden="1" customHeight="1">
      <c r="A697" s="247" t="s">
        <v>569</v>
      </c>
      <c r="B697" s="248" t="s">
        <v>253</v>
      </c>
      <c r="C697" s="247" t="s">
        <v>141</v>
      </c>
      <c r="D697" s="267"/>
      <c r="E697" s="268"/>
      <c r="F697" s="252"/>
      <c r="G697" s="252"/>
      <c r="H697" s="252"/>
      <c r="I697" s="252"/>
      <c r="J697" s="253">
        <f>SUM(J698:J699)</f>
        <v>13</v>
      </c>
      <c r="K697" s="235"/>
      <c r="L697" s="206" t="s">
        <v>116</v>
      </c>
      <c r="M697" s="206">
        <v>95801</v>
      </c>
      <c r="N697" s="235"/>
    </row>
    <row r="698" spans="1:14" ht="15.75" hidden="1" customHeight="1">
      <c r="A698" s="254"/>
      <c r="B698" s="255" t="s">
        <v>506</v>
      </c>
      <c r="C698" s="269"/>
      <c r="D698" s="257">
        <v>13</v>
      </c>
      <c r="E698" s="258"/>
      <c r="F698" s="259"/>
      <c r="G698" s="259"/>
      <c r="H698" s="259"/>
      <c r="I698" s="259"/>
      <c r="J698" s="259">
        <f>D698</f>
        <v>13</v>
      </c>
      <c r="K698" s="235"/>
      <c r="L698" s="206"/>
      <c r="M698" s="206"/>
      <c r="N698" s="235"/>
    </row>
    <row r="699" spans="1:14" ht="15.75" hidden="1" customHeight="1">
      <c r="A699" s="260"/>
      <c r="B699" s="261"/>
      <c r="C699" s="270"/>
      <c r="D699" s="263"/>
      <c r="E699" s="264"/>
      <c r="F699" s="265"/>
      <c r="G699" s="265"/>
      <c r="H699" s="265"/>
      <c r="I699" s="265"/>
      <c r="J699" s="265"/>
      <c r="K699" s="235"/>
      <c r="L699" s="235"/>
      <c r="M699" s="235"/>
      <c r="N699" s="235"/>
    </row>
    <row r="700" spans="1:14" ht="15.75" hidden="1" customHeight="1">
      <c r="A700" s="247" t="s">
        <v>570</v>
      </c>
      <c r="B700" s="248" t="s">
        <v>255</v>
      </c>
      <c r="C700" s="247" t="s">
        <v>141</v>
      </c>
      <c r="D700" s="267"/>
      <c r="E700" s="268"/>
      <c r="F700" s="252"/>
      <c r="G700" s="252"/>
      <c r="H700" s="252"/>
      <c r="I700" s="252"/>
      <c r="J700" s="253">
        <f>SUM(J701:J702)</f>
        <v>110</v>
      </c>
      <c r="K700" s="235"/>
      <c r="L700" s="206" t="s">
        <v>129</v>
      </c>
      <c r="M700" s="206">
        <v>3624</v>
      </c>
      <c r="N700" s="235"/>
    </row>
    <row r="701" spans="1:14" ht="15.75" hidden="1" customHeight="1">
      <c r="A701" s="254"/>
      <c r="B701" s="255" t="s">
        <v>506</v>
      </c>
      <c r="C701" s="269"/>
      <c r="D701" s="257">
        <v>110</v>
      </c>
      <c r="E701" s="258"/>
      <c r="F701" s="259"/>
      <c r="G701" s="259"/>
      <c r="H701" s="259"/>
      <c r="I701" s="259"/>
      <c r="J701" s="259">
        <f>D701</f>
        <v>110</v>
      </c>
      <c r="K701" s="235"/>
      <c r="L701" s="235"/>
      <c r="M701" s="235"/>
      <c r="N701" s="235"/>
    </row>
    <row r="702" spans="1:14" ht="15.75" hidden="1" customHeight="1">
      <c r="A702" s="260"/>
      <c r="B702" s="261"/>
      <c r="C702" s="270"/>
      <c r="D702" s="263"/>
      <c r="E702" s="264"/>
      <c r="F702" s="265"/>
      <c r="G702" s="265"/>
      <c r="H702" s="265"/>
      <c r="I702" s="265"/>
      <c r="J702" s="265"/>
      <c r="K702" s="235"/>
      <c r="L702" s="235"/>
      <c r="M702" s="235"/>
      <c r="N702" s="235"/>
    </row>
    <row r="703" spans="1:14" ht="15.75" hidden="1" customHeight="1">
      <c r="A703" s="247" t="s">
        <v>571</v>
      </c>
      <c r="B703" s="248" t="s">
        <v>414</v>
      </c>
      <c r="C703" s="247" t="s">
        <v>141</v>
      </c>
      <c r="D703" s="267"/>
      <c r="E703" s="268"/>
      <c r="F703" s="252"/>
      <c r="G703" s="252"/>
      <c r="H703" s="252"/>
      <c r="I703" s="252"/>
      <c r="J703" s="253">
        <f>SUM(J704:J705)</f>
        <v>37</v>
      </c>
      <c r="K703" s="235"/>
      <c r="L703" s="206" t="s">
        <v>129</v>
      </c>
      <c r="M703" s="206">
        <v>13378</v>
      </c>
      <c r="N703" s="235"/>
    </row>
    <row r="704" spans="1:14" ht="15.75" hidden="1" customHeight="1">
      <c r="A704" s="254"/>
      <c r="B704" s="255" t="s">
        <v>506</v>
      </c>
      <c r="C704" s="269"/>
      <c r="D704" s="257">
        <v>37</v>
      </c>
      <c r="E704" s="258"/>
      <c r="F704" s="259"/>
      <c r="G704" s="259"/>
      <c r="H704" s="259"/>
      <c r="I704" s="259"/>
      <c r="J704" s="259">
        <f>D704</f>
        <v>37</v>
      </c>
      <c r="K704" s="235"/>
      <c r="L704" s="206"/>
      <c r="M704" s="206"/>
      <c r="N704" s="235"/>
    </row>
    <row r="705" spans="1:14" ht="15.75" hidden="1" customHeight="1">
      <c r="A705" s="260"/>
      <c r="B705" s="261"/>
      <c r="C705" s="270"/>
      <c r="D705" s="263"/>
      <c r="E705" s="264"/>
      <c r="F705" s="265"/>
      <c r="G705" s="265"/>
      <c r="H705" s="265"/>
      <c r="I705" s="265"/>
      <c r="J705" s="265"/>
      <c r="K705" s="235"/>
      <c r="L705" s="235"/>
      <c r="M705" s="235"/>
      <c r="N705" s="235"/>
    </row>
    <row r="706" spans="1:14" ht="15.75" hidden="1" customHeight="1">
      <c r="A706" s="247" t="s">
        <v>572</v>
      </c>
      <c r="B706" s="248" t="s">
        <v>424</v>
      </c>
      <c r="C706" s="247" t="s">
        <v>164</v>
      </c>
      <c r="D706" s="267"/>
      <c r="E706" s="268"/>
      <c r="F706" s="252"/>
      <c r="G706" s="252"/>
      <c r="H706" s="252"/>
      <c r="I706" s="252"/>
      <c r="J706" s="253">
        <f>SUM(J707:J708)</f>
        <v>50</v>
      </c>
      <c r="K706" s="235"/>
      <c r="L706" s="206" t="s">
        <v>129</v>
      </c>
      <c r="M706" s="206">
        <v>8358</v>
      </c>
      <c r="N706" s="235"/>
    </row>
    <row r="707" spans="1:14" ht="15.75" hidden="1" customHeight="1">
      <c r="A707" s="254"/>
      <c r="B707" s="255" t="s">
        <v>506</v>
      </c>
      <c r="C707" s="269"/>
      <c r="D707" s="257">
        <v>25</v>
      </c>
      <c r="E707" s="258">
        <v>2</v>
      </c>
      <c r="F707" s="259"/>
      <c r="G707" s="259"/>
      <c r="H707" s="259"/>
      <c r="I707" s="259"/>
      <c r="J707" s="259">
        <f>D707*E707</f>
        <v>50</v>
      </c>
      <c r="K707" s="235"/>
      <c r="L707" s="206"/>
      <c r="M707" s="206"/>
      <c r="N707" s="235"/>
    </row>
    <row r="708" spans="1:14" ht="15.75" hidden="1" customHeight="1">
      <c r="A708" s="260"/>
      <c r="B708" s="261"/>
      <c r="C708" s="270"/>
      <c r="D708" s="263"/>
      <c r="E708" s="264"/>
      <c r="F708" s="265"/>
      <c r="G708" s="265"/>
      <c r="H708" s="265"/>
      <c r="I708" s="265"/>
      <c r="J708" s="265"/>
      <c r="K708" s="235"/>
      <c r="L708" s="235"/>
      <c r="M708" s="235"/>
      <c r="N708" s="235"/>
    </row>
    <row r="709" spans="1:14" ht="15.75" hidden="1" customHeight="1">
      <c r="A709" s="247" t="s">
        <v>573</v>
      </c>
      <c r="B709" s="248" t="s">
        <v>426</v>
      </c>
      <c r="C709" s="247" t="s">
        <v>141</v>
      </c>
      <c r="D709" s="267"/>
      <c r="E709" s="268"/>
      <c r="F709" s="252"/>
      <c r="G709" s="252"/>
      <c r="H709" s="252"/>
      <c r="I709" s="252"/>
      <c r="J709" s="253">
        <f>SUM(J710:J711)</f>
        <v>30</v>
      </c>
      <c r="K709" s="235"/>
      <c r="L709" s="206" t="s">
        <v>129</v>
      </c>
      <c r="M709" s="206">
        <v>7803</v>
      </c>
      <c r="N709" s="235"/>
    </row>
    <row r="710" spans="1:14" ht="15.75" hidden="1" customHeight="1">
      <c r="A710" s="254"/>
      <c r="B710" s="255" t="s">
        <v>506</v>
      </c>
      <c r="C710" s="269"/>
      <c r="D710" s="257">
        <v>30</v>
      </c>
      <c r="E710" s="258"/>
      <c r="F710" s="259"/>
      <c r="G710" s="259"/>
      <c r="H710" s="259"/>
      <c r="I710" s="259"/>
      <c r="J710" s="259">
        <f>D710</f>
        <v>30</v>
      </c>
      <c r="K710" s="235"/>
      <c r="L710" s="206"/>
      <c r="M710" s="206"/>
      <c r="N710" s="235"/>
    </row>
    <row r="711" spans="1:14" ht="15.75" hidden="1" customHeight="1">
      <c r="A711" s="260"/>
      <c r="B711" s="261"/>
      <c r="C711" s="270"/>
      <c r="D711" s="263"/>
      <c r="E711" s="264"/>
      <c r="F711" s="265"/>
      <c r="G711" s="265"/>
      <c r="H711" s="265"/>
      <c r="I711" s="265"/>
      <c r="J711" s="265"/>
      <c r="K711" s="235"/>
      <c r="L711" s="235"/>
      <c r="M711" s="235"/>
      <c r="N711" s="235"/>
    </row>
    <row r="712" spans="1:14" ht="15.75" hidden="1" customHeight="1">
      <c r="A712" s="242" t="s">
        <v>574</v>
      </c>
      <c r="B712" s="105" t="s">
        <v>263</v>
      </c>
      <c r="C712" s="243"/>
      <c r="D712" s="244"/>
      <c r="E712" s="245"/>
      <c r="F712" s="245"/>
      <c r="G712" s="245"/>
      <c r="H712" s="245"/>
      <c r="I712" s="245"/>
      <c r="J712" s="246"/>
      <c r="K712" s="235"/>
      <c r="L712" s="235"/>
      <c r="M712" s="235"/>
      <c r="N712" s="235"/>
    </row>
    <row r="713" spans="1:14" ht="15.75" hidden="1" customHeight="1">
      <c r="A713" s="247" t="s">
        <v>575</v>
      </c>
      <c r="B713" s="248" t="s">
        <v>429</v>
      </c>
      <c r="C713" s="247" t="s">
        <v>141</v>
      </c>
      <c r="D713" s="267"/>
      <c r="E713" s="268"/>
      <c r="F713" s="252" t="s">
        <v>142</v>
      </c>
      <c r="G713" s="252"/>
      <c r="H713" s="252"/>
      <c r="I713" s="252"/>
      <c r="J713" s="253">
        <f>SUM(J714:J715)</f>
        <v>0</v>
      </c>
      <c r="K713" s="235"/>
      <c r="L713" s="206" t="s">
        <v>123</v>
      </c>
      <c r="M713" s="206" t="s">
        <v>266</v>
      </c>
      <c r="N713" s="235"/>
    </row>
    <row r="714" spans="1:14" ht="15.75" hidden="1" customHeight="1">
      <c r="A714" s="254"/>
      <c r="B714" s="255"/>
      <c r="C714" s="269"/>
      <c r="D714" s="257">
        <v>9</v>
      </c>
      <c r="E714" s="258"/>
      <c r="F714" s="259">
        <f>0</f>
        <v>0</v>
      </c>
      <c r="G714" s="259"/>
      <c r="H714" s="259"/>
      <c r="I714" s="259"/>
      <c r="J714" s="259">
        <f>F714</f>
        <v>0</v>
      </c>
      <c r="K714" s="235"/>
      <c r="L714" s="206"/>
      <c r="M714" s="206"/>
      <c r="N714" s="235"/>
    </row>
    <row r="715" spans="1:14" ht="15.75" hidden="1" customHeight="1">
      <c r="A715" s="260"/>
      <c r="B715" s="261"/>
      <c r="C715" s="270"/>
      <c r="D715" s="263"/>
      <c r="E715" s="264"/>
      <c r="F715" s="265"/>
      <c r="G715" s="265"/>
      <c r="H715" s="265"/>
      <c r="I715" s="265"/>
      <c r="J715" s="265"/>
      <c r="K715" s="235"/>
      <c r="L715" s="235"/>
      <c r="M715" s="235"/>
      <c r="N715" s="235"/>
    </row>
    <row r="716" spans="1:14" ht="15.75" hidden="1" customHeight="1">
      <c r="A716" s="247" t="s">
        <v>576</v>
      </c>
      <c r="B716" s="248" t="s">
        <v>431</v>
      </c>
      <c r="C716" s="247" t="s">
        <v>141</v>
      </c>
      <c r="D716" s="267"/>
      <c r="E716" s="268"/>
      <c r="F716" s="252" t="s">
        <v>142</v>
      </c>
      <c r="G716" s="252"/>
      <c r="H716" s="252"/>
      <c r="I716" s="252"/>
      <c r="J716" s="253">
        <f>SUM(J717:J718)</f>
        <v>0</v>
      </c>
      <c r="K716" s="235"/>
      <c r="L716" s="206" t="s">
        <v>123</v>
      </c>
      <c r="M716" s="206" t="s">
        <v>432</v>
      </c>
      <c r="N716" s="235"/>
    </row>
    <row r="717" spans="1:14" ht="15.75" hidden="1" customHeight="1">
      <c r="A717" s="254"/>
      <c r="B717" s="255"/>
      <c r="C717" s="269"/>
      <c r="D717" s="257">
        <f>40+24</f>
        <v>64</v>
      </c>
      <c r="E717" s="258"/>
      <c r="F717" s="259">
        <f>0</f>
        <v>0</v>
      </c>
      <c r="G717" s="259"/>
      <c r="H717" s="259"/>
      <c r="I717" s="259"/>
      <c r="J717" s="259">
        <f>F717</f>
        <v>0</v>
      </c>
      <c r="K717" s="235"/>
      <c r="L717" s="206"/>
      <c r="M717" s="206"/>
      <c r="N717" s="235"/>
    </row>
    <row r="718" spans="1:14" ht="15.75" hidden="1" customHeight="1">
      <c r="A718" s="260"/>
      <c r="B718" s="261"/>
      <c r="C718" s="270"/>
      <c r="D718" s="263"/>
      <c r="E718" s="264"/>
      <c r="F718" s="265"/>
      <c r="G718" s="265"/>
      <c r="H718" s="265"/>
      <c r="I718" s="265"/>
      <c r="J718" s="265"/>
      <c r="K718" s="235"/>
      <c r="L718" s="235"/>
      <c r="M718" s="235"/>
      <c r="N718" s="235"/>
    </row>
    <row r="719" spans="1:14" ht="15.75" hidden="1" customHeight="1">
      <c r="A719" s="247" t="s">
        <v>577</v>
      </c>
      <c r="B719" s="248" t="s">
        <v>268</v>
      </c>
      <c r="C719" s="247" t="s">
        <v>141</v>
      </c>
      <c r="D719" s="267"/>
      <c r="E719" s="268"/>
      <c r="F719" s="252"/>
      <c r="G719" s="252"/>
      <c r="H719" s="252"/>
      <c r="I719" s="252"/>
      <c r="J719" s="253">
        <f>SUM(J720:J721)</f>
        <v>3</v>
      </c>
      <c r="K719" s="235"/>
      <c r="L719" s="206" t="s">
        <v>123</v>
      </c>
      <c r="M719" s="206" t="s">
        <v>269</v>
      </c>
      <c r="N719" s="235"/>
    </row>
    <row r="720" spans="1:14" ht="15.75" hidden="1" customHeight="1">
      <c r="A720" s="254"/>
      <c r="B720" s="255"/>
      <c r="C720" s="269"/>
      <c r="D720" s="257">
        <v>3</v>
      </c>
      <c r="E720" s="258"/>
      <c r="F720" s="259"/>
      <c r="G720" s="259"/>
      <c r="H720" s="259"/>
      <c r="I720" s="259"/>
      <c r="J720" s="259">
        <f>D720</f>
        <v>3</v>
      </c>
      <c r="K720" s="235"/>
      <c r="L720" s="206"/>
      <c r="M720" s="206"/>
      <c r="N720" s="235"/>
    </row>
    <row r="721" spans="1:14" ht="15.75" hidden="1" customHeight="1">
      <c r="A721" s="260"/>
      <c r="B721" s="261"/>
      <c r="C721" s="270"/>
      <c r="D721" s="263"/>
      <c r="E721" s="264"/>
      <c r="F721" s="265"/>
      <c r="G721" s="265"/>
      <c r="H721" s="265"/>
      <c r="I721" s="265"/>
      <c r="J721" s="265"/>
      <c r="K721" s="235"/>
      <c r="L721" s="235"/>
      <c r="M721" s="235"/>
      <c r="N721" s="235"/>
    </row>
    <row r="722" spans="1:14" ht="15.75" hidden="1" customHeight="1">
      <c r="A722" s="247" t="s">
        <v>578</v>
      </c>
      <c r="B722" s="248" t="s">
        <v>441</v>
      </c>
      <c r="C722" s="247" t="s">
        <v>141</v>
      </c>
      <c r="D722" s="267"/>
      <c r="E722" s="268"/>
      <c r="F722" s="252" t="s">
        <v>142</v>
      </c>
      <c r="G722" s="252"/>
      <c r="H722" s="252"/>
      <c r="I722" s="252"/>
      <c r="J722" s="253">
        <f>SUM(J723:J724)</f>
        <v>0</v>
      </c>
      <c r="K722" s="235"/>
      <c r="L722" s="206" t="s">
        <v>123</v>
      </c>
      <c r="M722" s="206" t="s">
        <v>442</v>
      </c>
      <c r="N722" s="235"/>
    </row>
    <row r="723" spans="1:14" ht="15.75" hidden="1" customHeight="1">
      <c r="A723" s="254"/>
      <c r="B723" s="255"/>
      <c r="C723" s="269"/>
      <c r="D723" s="257">
        <v>10</v>
      </c>
      <c r="E723" s="258"/>
      <c r="F723" s="259">
        <f>0</f>
        <v>0</v>
      </c>
      <c r="G723" s="259"/>
      <c r="H723" s="259"/>
      <c r="I723" s="259"/>
      <c r="J723" s="259">
        <f>F723</f>
        <v>0</v>
      </c>
      <c r="K723" s="235"/>
      <c r="L723" s="206"/>
      <c r="M723" s="206"/>
      <c r="N723" s="235"/>
    </row>
    <row r="724" spans="1:14" ht="15.75" hidden="1" customHeight="1">
      <c r="A724" s="260"/>
      <c r="B724" s="261"/>
      <c r="C724" s="270"/>
      <c r="D724" s="263"/>
      <c r="E724" s="264"/>
      <c r="F724" s="265"/>
      <c r="G724" s="265"/>
      <c r="H724" s="265"/>
      <c r="I724" s="265"/>
      <c r="J724" s="265"/>
      <c r="K724" s="235"/>
      <c r="L724" s="235"/>
      <c r="M724" s="235"/>
      <c r="N724" s="235"/>
    </row>
    <row r="725" spans="1:14" ht="15.75" hidden="1" customHeight="1">
      <c r="A725" s="247" t="s">
        <v>579</v>
      </c>
      <c r="B725" s="248" t="s">
        <v>444</v>
      </c>
      <c r="C725" s="247" t="s">
        <v>141</v>
      </c>
      <c r="D725" s="267"/>
      <c r="E725" s="268"/>
      <c r="F725" s="252"/>
      <c r="G725" s="252"/>
      <c r="H725" s="252"/>
      <c r="I725" s="252"/>
      <c r="J725" s="253">
        <f>SUM(J726:J727)</f>
        <v>4</v>
      </c>
      <c r="K725" s="235"/>
      <c r="L725" s="206" t="s">
        <v>123</v>
      </c>
      <c r="M725" s="206" t="s">
        <v>445</v>
      </c>
      <c r="N725" s="235"/>
    </row>
    <row r="726" spans="1:14" ht="15.75" hidden="1" customHeight="1">
      <c r="A726" s="254"/>
      <c r="B726" s="255"/>
      <c r="C726" s="269"/>
      <c r="D726" s="257">
        <v>4</v>
      </c>
      <c r="E726" s="258"/>
      <c r="F726" s="259"/>
      <c r="G726" s="259"/>
      <c r="H726" s="259"/>
      <c r="I726" s="259"/>
      <c r="J726" s="259">
        <f>D726</f>
        <v>4</v>
      </c>
      <c r="K726" s="235"/>
      <c r="L726" s="206"/>
      <c r="M726" s="206"/>
      <c r="N726" s="235"/>
    </row>
    <row r="727" spans="1:14" ht="15.75" hidden="1" customHeight="1">
      <c r="A727" s="260"/>
      <c r="B727" s="261"/>
      <c r="C727" s="270"/>
      <c r="D727" s="263"/>
      <c r="E727" s="264"/>
      <c r="F727" s="265"/>
      <c r="G727" s="265"/>
      <c r="H727" s="265"/>
      <c r="I727" s="265"/>
      <c r="J727" s="265"/>
      <c r="K727" s="235"/>
      <c r="L727" s="235"/>
      <c r="M727" s="235"/>
      <c r="N727" s="235"/>
    </row>
    <row r="728" spans="1:14" ht="15.75" hidden="1" customHeight="1">
      <c r="A728" s="247" t="s">
        <v>580</v>
      </c>
      <c r="B728" s="248" t="s">
        <v>277</v>
      </c>
      <c r="C728" s="247" t="s">
        <v>141</v>
      </c>
      <c r="D728" s="267"/>
      <c r="E728" s="268"/>
      <c r="F728" s="252"/>
      <c r="G728" s="252"/>
      <c r="H728" s="252"/>
      <c r="I728" s="252"/>
      <c r="J728" s="253">
        <f>SUM(J729:J730)</f>
        <v>18</v>
      </c>
      <c r="K728" s="235"/>
      <c r="L728" s="206" t="s">
        <v>123</v>
      </c>
      <c r="M728" s="206" t="s">
        <v>278</v>
      </c>
      <c r="N728" s="235"/>
    </row>
    <row r="729" spans="1:14" ht="15.75" hidden="1" customHeight="1">
      <c r="A729" s="254"/>
      <c r="B729" s="255"/>
      <c r="C729" s="269"/>
      <c r="D729" s="257">
        <v>18</v>
      </c>
      <c r="E729" s="258"/>
      <c r="F729" s="259"/>
      <c r="G729" s="259"/>
      <c r="H729" s="259"/>
      <c r="I729" s="259"/>
      <c r="J729" s="259">
        <f>D729</f>
        <v>18</v>
      </c>
      <c r="K729" s="235"/>
      <c r="L729" s="206"/>
      <c r="M729" s="206"/>
      <c r="N729" s="235"/>
    </row>
    <row r="730" spans="1:14" ht="15.75" hidden="1" customHeight="1">
      <c r="A730" s="260"/>
      <c r="B730" s="261"/>
      <c r="C730" s="270"/>
      <c r="D730" s="263"/>
      <c r="E730" s="264"/>
      <c r="F730" s="265"/>
      <c r="G730" s="265"/>
      <c r="H730" s="265"/>
      <c r="I730" s="265"/>
      <c r="J730" s="265"/>
      <c r="K730" s="235"/>
      <c r="L730" s="235"/>
      <c r="M730" s="235"/>
      <c r="N730" s="235"/>
    </row>
    <row r="731" spans="1:14" ht="15.75" hidden="1" customHeight="1">
      <c r="A731" s="247" t="s">
        <v>581</v>
      </c>
      <c r="B731" s="248" t="s">
        <v>286</v>
      </c>
      <c r="C731" s="247" t="s">
        <v>141</v>
      </c>
      <c r="D731" s="267" t="s">
        <v>173</v>
      </c>
      <c r="E731" s="268"/>
      <c r="F731" s="252" t="s">
        <v>582</v>
      </c>
      <c r="G731" s="252"/>
      <c r="H731" s="252"/>
      <c r="I731" s="252"/>
      <c r="J731" s="253">
        <f>SUM(J732:J733)</f>
        <v>0</v>
      </c>
      <c r="K731" s="235"/>
      <c r="L731" s="206" t="s">
        <v>123</v>
      </c>
      <c r="M731" s="206" t="s">
        <v>288</v>
      </c>
      <c r="N731" s="235"/>
    </row>
    <row r="732" spans="1:14" ht="15.75" hidden="1" customHeight="1">
      <c r="A732" s="254"/>
      <c r="B732" s="255"/>
      <c r="C732" s="269"/>
      <c r="D732" s="257">
        <v>400</v>
      </c>
      <c r="E732" s="258"/>
      <c r="F732" s="259">
        <v>0</v>
      </c>
      <c r="G732" s="259"/>
      <c r="H732" s="259"/>
      <c r="I732" s="259"/>
      <c r="J732" s="259">
        <f>F732</f>
        <v>0</v>
      </c>
      <c r="K732" s="235"/>
      <c r="L732" s="206"/>
      <c r="M732" s="206"/>
      <c r="N732" s="235"/>
    </row>
    <row r="733" spans="1:14" ht="15.75" hidden="1" customHeight="1">
      <c r="A733" s="260"/>
      <c r="B733" s="261"/>
      <c r="C733" s="270"/>
      <c r="D733" s="263"/>
      <c r="E733" s="264"/>
      <c r="F733" s="265"/>
      <c r="G733" s="265"/>
      <c r="H733" s="265"/>
      <c r="I733" s="265"/>
      <c r="J733" s="265"/>
      <c r="K733" s="235"/>
      <c r="L733" s="235"/>
      <c r="M733" s="235"/>
      <c r="N733" s="235"/>
    </row>
    <row r="734" spans="1:14" ht="15.75" hidden="1" customHeight="1">
      <c r="A734" s="247" t="s">
        <v>583</v>
      </c>
      <c r="B734" s="248" t="s">
        <v>290</v>
      </c>
      <c r="C734" s="247" t="s">
        <v>141</v>
      </c>
      <c r="D734" s="267"/>
      <c r="E734" s="268"/>
      <c r="F734" s="252" t="s">
        <v>142</v>
      </c>
      <c r="G734" s="252"/>
      <c r="H734" s="252"/>
      <c r="I734" s="252"/>
      <c r="J734" s="253">
        <f>SUM(J735:J736)</f>
        <v>0</v>
      </c>
      <c r="K734" s="235"/>
      <c r="L734" s="206" t="s">
        <v>123</v>
      </c>
      <c r="M734" s="206" t="s">
        <v>291</v>
      </c>
      <c r="N734" s="235"/>
    </row>
    <row r="735" spans="1:14" ht="15.75" hidden="1" customHeight="1">
      <c r="A735" s="254"/>
      <c r="B735" s="255"/>
      <c r="C735" s="269"/>
      <c r="D735" s="257">
        <v>14</v>
      </c>
      <c r="E735" s="258"/>
      <c r="F735" s="259">
        <f>0</f>
        <v>0</v>
      </c>
      <c r="G735" s="259"/>
      <c r="H735" s="259"/>
      <c r="I735" s="259"/>
      <c r="J735" s="259">
        <f>F735</f>
        <v>0</v>
      </c>
      <c r="K735" s="235"/>
      <c r="L735" s="206"/>
      <c r="M735" s="206"/>
      <c r="N735" s="235"/>
    </row>
    <row r="736" spans="1:14" ht="15.75" hidden="1" customHeight="1">
      <c r="A736" s="260"/>
      <c r="B736" s="261"/>
      <c r="C736" s="270"/>
      <c r="D736" s="263"/>
      <c r="E736" s="264"/>
      <c r="F736" s="265"/>
      <c r="G736" s="265"/>
      <c r="H736" s="265"/>
      <c r="I736" s="265"/>
      <c r="J736" s="265"/>
      <c r="K736" s="235"/>
      <c r="L736" s="235"/>
      <c r="M736" s="235"/>
      <c r="N736" s="235"/>
    </row>
    <row r="737" spans="1:14" ht="15.75" hidden="1" customHeight="1">
      <c r="A737" s="247" t="s">
        <v>584</v>
      </c>
      <c r="B737" s="248" t="s">
        <v>293</v>
      </c>
      <c r="C737" s="247" t="s">
        <v>141</v>
      </c>
      <c r="D737" s="267"/>
      <c r="E737" s="268"/>
      <c r="F737" s="252"/>
      <c r="G737" s="252"/>
      <c r="H737" s="252"/>
      <c r="I737" s="252"/>
      <c r="J737" s="253">
        <f>SUM(J738:J739)</f>
        <v>11</v>
      </c>
      <c r="K737" s="235"/>
      <c r="L737" s="206" t="s">
        <v>123</v>
      </c>
      <c r="M737" s="206" t="s">
        <v>294</v>
      </c>
      <c r="N737" s="235"/>
    </row>
    <row r="738" spans="1:14" ht="15.75" hidden="1" customHeight="1">
      <c r="A738" s="254"/>
      <c r="B738" s="255"/>
      <c r="C738" s="269"/>
      <c r="D738" s="257">
        <v>11</v>
      </c>
      <c r="E738" s="258"/>
      <c r="F738" s="259"/>
      <c r="G738" s="259"/>
      <c r="H738" s="259"/>
      <c r="I738" s="259"/>
      <c r="J738" s="259">
        <f>D738</f>
        <v>11</v>
      </c>
      <c r="K738" s="235"/>
      <c r="L738" s="206"/>
      <c r="M738" s="206"/>
      <c r="N738" s="235"/>
    </row>
    <row r="739" spans="1:14" ht="15.75" hidden="1" customHeight="1">
      <c r="A739" s="260"/>
      <c r="B739" s="261"/>
      <c r="C739" s="270"/>
      <c r="D739" s="263"/>
      <c r="E739" s="264"/>
      <c r="F739" s="265"/>
      <c r="G739" s="265"/>
      <c r="H739" s="265"/>
      <c r="I739" s="265"/>
      <c r="J739" s="265"/>
      <c r="K739" s="235"/>
      <c r="L739" s="235"/>
      <c r="M739" s="235"/>
      <c r="N739" s="235"/>
    </row>
    <row r="740" spans="1:14" ht="15.75" hidden="1" customHeight="1">
      <c r="A740" s="247" t="s">
        <v>585</v>
      </c>
      <c r="B740" s="248" t="s">
        <v>283</v>
      </c>
      <c r="C740" s="247" t="s">
        <v>141</v>
      </c>
      <c r="D740" s="267"/>
      <c r="E740" s="268"/>
      <c r="F740" s="252"/>
      <c r="G740" s="252"/>
      <c r="H740" s="252"/>
      <c r="I740" s="252"/>
      <c r="J740" s="253">
        <f>SUM(J741:J742)</f>
        <v>2</v>
      </c>
      <c r="K740" s="235"/>
      <c r="L740" s="206" t="s">
        <v>123</v>
      </c>
      <c r="M740" s="206" t="s">
        <v>284</v>
      </c>
      <c r="N740" s="235"/>
    </row>
    <row r="741" spans="1:14" ht="15.75" hidden="1" customHeight="1">
      <c r="A741" s="254"/>
      <c r="B741" s="255"/>
      <c r="C741" s="269"/>
      <c r="D741" s="257">
        <v>2</v>
      </c>
      <c r="E741" s="258"/>
      <c r="F741" s="259"/>
      <c r="G741" s="259"/>
      <c r="H741" s="259"/>
      <c r="I741" s="259"/>
      <c r="J741" s="259">
        <f>D741</f>
        <v>2</v>
      </c>
      <c r="K741" s="235"/>
      <c r="L741" s="206"/>
      <c r="M741" s="206"/>
      <c r="N741" s="235"/>
    </row>
    <row r="742" spans="1:14" ht="15.75" hidden="1" customHeight="1">
      <c r="A742" s="260"/>
      <c r="B742" s="261"/>
      <c r="C742" s="270"/>
      <c r="D742" s="263"/>
      <c r="E742" s="264"/>
      <c r="F742" s="265"/>
      <c r="G742" s="265"/>
      <c r="H742" s="265"/>
      <c r="I742" s="265"/>
      <c r="J742" s="265"/>
      <c r="K742" s="235"/>
      <c r="L742" s="235"/>
      <c r="M742" s="235"/>
      <c r="N742" s="235"/>
    </row>
    <row r="743" spans="1:14" ht="15.75" hidden="1" customHeight="1">
      <c r="A743" s="242" t="s">
        <v>586</v>
      </c>
      <c r="B743" s="105" t="s">
        <v>303</v>
      </c>
      <c r="C743" s="243"/>
      <c r="D743" s="244"/>
      <c r="E743" s="245"/>
      <c r="F743" s="245"/>
      <c r="G743" s="245"/>
      <c r="H743" s="245"/>
      <c r="I743" s="245"/>
      <c r="J743" s="246"/>
      <c r="K743" s="235"/>
      <c r="L743" s="235"/>
      <c r="M743" s="235"/>
      <c r="N743" s="235"/>
    </row>
    <row r="744" spans="1:14" ht="15.75" hidden="1" customHeight="1">
      <c r="A744" s="247" t="s">
        <v>587</v>
      </c>
      <c r="B744" s="248" t="s">
        <v>305</v>
      </c>
      <c r="C744" s="247" t="s">
        <v>164</v>
      </c>
      <c r="D744" s="267"/>
      <c r="E744" s="268"/>
      <c r="F744" s="252"/>
      <c r="G744" s="252"/>
      <c r="H744" s="252"/>
      <c r="I744" s="252"/>
      <c r="J744" s="253">
        <f>SUM(J745:J746)</f>
        <v>216</v>
      </c>
      <c r="K744" s="235"/>
      <c r="L744" s="206" t="s">
        <v>129</v>
      </c>
      <c r="M744" s="206">
        <v>764</v>
      </c>
      <c r="N744" s="235"/>
    </row>
    <row r="745" spans="1:14" ht="15.75" hidden="1" customHeight="1">
      <c r="A745" s="254"/>
      <c r="B745" s="255" t="s">
        <v>588</v>
      </c>
      <c r="C745" s="269"/>
      <c r="D745" s="257">
        <v>72</v>
      </c>
      <c r="E745" s="258">
        <v>3</v>
      </c>
      <c r="F745" s="259"/>
      <c r="G745" s="259"/>
      <c r="H745" s="259"/>
      <c r="I745" s="259"/>
      <c r="J745" s="259">
        <f>D745*E745</f>
        <v>216</v>
      </c>
      <c r="K745" s="235"/>
      <c r="L745" s="206"/>
      <c r="M745" s="206"/>
      <c r="N745" s="235"/>
    </row>
    <row r="746" spans="1:14" ht="15.75" hidden="1" customHeight="1">
      <c r="A746" s="260"/>
      <c r="B746" s="261"/>
      <c r="C746" s="270"/>
      <c r="D746" s="263"/>
      <c r="E746" s="264"/>
      <c r="F746" s="265"/>
      <c r="G746" s="265"/>
      <c r="H746" s="265"/>
      <c r="I746" s="265"/>
      <c r="J746" s="265"/>
      <c r="K746" s="235"/>
      <c r="L746" s="235"/>
      <c r="M746" s="235"/>
      <c r="N746" s="235"/>
    </row>
    <row r="747" spans="1:14" ht="15.75" hidden="1" customHeight="1">
      <c r="A747" s="247" t="s">
        <v>589</v>
      </c>
      <c r="B747" s="248" t="s">
        <v>308</v>
      </c>
      <c r="C747" s="247" t="s">
        <v>141</v>
      </c>
      <c r="D747" s="267"/>
      <c r="E747" s="268"/>
      <c r="F747" s="252"/>
      <c r="G747" s="252"/>
      <c r="H747" s="252"/>
      <c r="I747" s="252"/>
      <c r="J747" s="253">
        <f>SUM(J748:J749)</f>
        <v>8</v>
      </c>
      <c r="K747" s="235"/>
      <c r="L747" s="206" t="s">
        <v>129</v>
      </c>
      <c r="M747" s="206">
        <v>9075</v>
      </c>
      <c r="N747" s="235"/>
    </row>
    <row r="748" spans="1:14" ht="15.75" hidden="1" customHeight="1">
      <c r="A748" s="254"/>
      <c r="B748" s="255" t="s">
        <v>588</v>
      </c>
      <c r="C748" s="269"/>
      <c r="D748" s="257">
        <v>8</v>
      </c>
      <c r="E748" s="258"/>
      <c r="F748" s="259"/>
      <c r="G748" s="259"/>
      <c r="H748" s="259"/>
      <c r="I748" s="259"/>
      <c r="J748" s="259">
        <f>D748</f>
        <v>8</v>
      </c>
      <c r="K748" s="235"/>
      <c r="L748" s="206"/>
      <c r="M748" s="206"/>
      <c r="N748" s="235"/>
    </row>
    <row r="749" spans="1:14" ht="15.75" hidden="1" customHeight="1">
      <c r="A749" s="260"/>
      <c r="B749" s="261"/>
      <c r="C749" s="270"/>
      <c r="D749" s="263"/>
      <c r="E749" s="264"/>
      <c r="F749" s="265"/>
      <c r="G749" s="265"/>
      <c r="H749" s="265"/>
      <c r="I749" s="265"/>
      <c r="J749" s="265"/>
      <c r="K749" s="235"/>
      <c r="L749" s="235"/>
      <c r="M749" s="235"/>
      <c r="N749" s="235"/>
    </row>
    <row r="750" spans="1:14" ht="15.75" hidden="1" customHeight="1">
      <c r="A750" s="247" t="s">
        <v>590</v>
      </c>
      <c r="B750" s="248" t="s">
        <v>310</v>
      </c>
      <c r="C750" s="247" t="s">
        <v>141</v>
      </c>
      <c r="D750" s="267"/>
      <c r="E750" s="268"/>
      <c r="F750" s="252"/>
      <c r="G750" s="252"/>
      <c r="H750" s="252"/>
      <c r="I750" s="252"/>
      <c r="J750" s="253">
        <f>SUM(J751:J752)</f>
        <v>3</v>
      </c>
      <c r="K750" s="235"/>
      <c r="L750" s="206" t="s">
        <v>129</v>
      </c>
      <c r="M750" s="206">
        <v>9075</v>
      </c>
      <c r="N750" s="235"/>
    </row>
    <row r="751" spans="1:14" ht="15.75" hidden="1" customHeight="1">
      <c r="A751" s="254"/>
      <c r="B751" s="255" t="s">
        <v>588</v>
      </c>
      <c r="C751" s="269"/>
      <c r="D751" s="257">
        <v>3</v>
      </c>
      <c r="E751" s="258"/>
      <c r="F751" s="259"/>
      <c r="G751" s="259"/>
      <c r="H751" s="259"/>
      <c r="I751" s="259"/>
      <c r="J751" s="259">
        <f>D751</f>
        <v>3</v>
      </c>
      <c r="K751" s="235"/>
      <c r="L751" s="206"/>
      <c r="M751" s="206"/>
      <c r="N751" s="235"/>
    </row>
    <row r="752" spans="1:14" ht="15.75" hidden="1" customHeight="1">
      <c r="A752" s="260"/>
      <c r="B752" s="261"/>
      <c r="C752" s="270"/>
      <c r="D752" s="263"/>
      <c r="E752" s="264"/>
      <c r="F752" s="265"/>
      <c r="G752" s="265"/>
      <c r="H752" s="265"/>
      <c r="I752" s="265"/>
      <c r="J752" s="265"/>
      <c r="K752" s="235"/>
      <c r="L752" s="235"/>
      <c r="M752" s="235"/>
      <c r="N752" s="235"/>
    </row>
    <row r="753" spans="1:14" ht="15.75" hidden="1" customHeight="1">
      <c r="A753" s="247" t="s">
        <v>591</v>
      </c>
      <c r="B753" s="248" t="s">
        <v>469</v>
      </c>
      <c r="C753" s="247" t="s">
        <v>141</v>
      </c>
      <c r="D753" s="267"/>
      <c r="E753" s="268"/>
      <c r="F753" s="252"/>
      <c r="G753" s="252"/>
      <c r="H753" s="252"/>
      <c r="I753" s="252"/>
      <c r="J753" s="253">
        <f>SUM(J754:J755)</f>
        <v>2</v>
      </c>
      <c r="K753" s="235"/>
      <c r="L753" s="206" t="s">
        <v>129</v>
      </c>
      <c r="M753" s="206">
        <v>9521</v>
      </c>
      <c r="N753" s="235"/>
    </row>
    <row r="754" spans="1:14" ht="15.75" hidden="1" customHeight="1">
      <c r="A754" s="254"/>
      <c r="B754" s="255" t="s">
        <v>588</v>
      </c>
      <c r="C754" s="269"/>
      <c r="D754" s="257">
        <v>2</v>
      </c>
      <c r="E754" s="258"/>
      <c r="F754" s="259"/>
      <c r="G754" s="259"/>
      <c r="H754" s="259"/>
      <c r="I754" s="259"/>
      <c r="J754" s="259">
        <f>D754</f>
        <v>2</v>
      </c>
      <c r="K754" s="235"/>
      <c r="L754" s="206"/>
      <c r="M754" s="206"/>
      <c r="N754" s="235"/>
    </row>
    <row r="755" spans="1:14" ht="15.75" hidden="1" customHeight="1">
      <c r="A755" s="260"/>
      <c r="B755" s="261"/>
      <c r="C755" s="270"/>
      <c r="D755" s="263"/>
      <c r="E755" s="264"/>
      <c r="F755" s="265"/>
      <c r="G755" s="265"/>
      <c r="H755" s="265"/>
      <c r="I755" s="265"/>
      <c r="J755" s="265"/>
      <c r="K755" s="235"/>
      <c r="L755" s="235"/>
      <c r="M755" s="235"/>
      <c r="N755" s="235"/>
    </row>
    <row r="756" spans="1:14" ht="15.75" hidden="1" customHeight="1">
      <c r="A756" s="247" t="s">
        <v>592</v>
      </c>
      <c r="B756" s="248" t="s">
        <v>314</v>
      </c>
      <c r="C756" s="247" t="s">
        <v>141</v>
      </c>
      <c r="D756" s="267"/>
      <c r="E756" s="268"/>
      <c r="F756" s="252"/>
      <c r="G756" s="252"/>
      <c r="H756" s="252"/>
      <c r="I756" s="252"/>
      <c r="J756" s="253">
        <f>SUM(J757:J758)</f>
        <v>216</v>
      </c>
      <c r="K756" s="235"/>
      <c r="L756" s="206" t="s">
        <v>129</v>
      </c>
      <c r="M756" s="206">
        <v>9870</v>
      </c>
      <c r="N756" s="235"/>
    </row>
    <row r="757" spans="1:14" ht="15.75" hidden="1" customHeight="1">
      <c r="A757" s="254"/>
      <c r="B757" s="255" t="s">
        <v>588</v>
      </c>
      <c r="C757" s="269"/>
      <c r="D757" s="257">
        <v>216</v>
      </c>
      <c r="E757" s="258"/>
      <c r="F757" s="259"/>
      <c r="G757" s="259"/>
      <c r="H757" s="259"/>
      <c r="I757" s="259"/>
      <c r="J757" s="259">
        <f>D757</f>
        <v>216</v>
      </c>
      <c r="K757" s="235"/>
      <c r="L757" s="206"/>
      <c r="M757" s="206"/>
      <c r="N757" s="235"/>
    </row>
    <row r="758" spans="1:14" ht="15.75" hidden="1" customHeight="1">
      <c r="A758" s="260"/>
      <c r="B758" s="261"/>
      <c r="C758" s="270"/>
      <c r="D758" s="263"/>
      <c r="E758" s="264"/>
      <c r="F758" s="265"/>
      <c r="G758" s="265"/>
      <c r="H758" s="265"/>
      <c r="I758" s="265"/>
      <c r="J758" s="265"/>
      <c r="K758" s="235"/>
      <c r="L758" s="235"/>
      <c r="M758" s="235"/>
      <c r="N758" s="235"/>
    </row>
    <row r="759" spans="1:14" ht="15.75" hidden="1" customHeight="1">
      <c r="A759" s="247" t="s">
        <v>593</v>
      </c>
      <c r="B759" s="248" t="s">
        <v>316</v>
      </c>
      <c r="C759" s="247" t="s">
        <v>141</v>
      </c>
      <c r="D759" s="267"/>
      <c r="E759" s="268"/>
      <c r="F759" s="252"/>
      <c r="G759" s="252"/>
      <c r="H759" s="252"/>
      <c r="I759" s="252"/>
      <c r="J759" s="253">
        <f>SUM(J760:J761)</f>
        <v>116</v>
      </c>
      <c r="K759" s="235"/>
      <c r="L759" s="206" t="s">
        <v>129</v>
      </c>
      <c r="M759" s="206">
        <v>2001</v>
      </c>
      <c r="N759" s="235"/>
    </row>
    <row r="760" spans="1:14" ht="15.75" hidden="1" customHeight="1">
      <c r="A760" s="254"/>
      <c r="B760" s="255" t="s">
        <v>588</v>
      </c>
      <c r="C760" s="269"/>
      <c r="D760" s="257">
        <v>116</v>
      </c>
      <c r="E760" s="258"/>
      <c r="F760" s="259"/>
      <c r="G760" s="259"/>
      <c r="H760" s="259"/>
      <c r="I760" s="259"/>
      <c r="J760" s="259">
        <f>D760</f>
        <v>116</v>
      </c>
      <c r="K760" s="235"/>
      <c r="L760" s="206"/>
      <c r="M760" s="206"/>
      <c r="N760" s="235"/>
    </row>
    <row r="761" spans="1:14" ht="15.75" hidden="1" customHeight="1">
      <c r="A761" s="260"/>
      <c r="B761" s="261"/>
      <c r="C761" s="270"/>
      <c r="D761" s="263"/>
      <c r="E761" s="264"/>
      <c r="F761" s="265"/>
      <c r="G761" s="265"/>
      <c r="H761" s="265"/>
      <c r="I761" s="265"/>
      <c r="J761" s="265"/>
      <c r="K761" s="235"/>
      <c r="L761" s="235"/>
      <c r="M761" s="235"/>
      <c r="N761" s="235"/>
    </row>
    <row r="762" spans="1:14" ht="15.75" hidden="1" customHeight="1">
      <c r="A762" s="247" t="s">
        <v>594</v>
      </c>
      <c r="B762" s="248" t="s">
        <v>318</v>
      </c>
      <c r="C762" s="247" t="s">
        <v>141</v>
      </c>
      <c r="D762" s="267"/>
      <c r="E762" s="268"/>
      <c r="F762" s="252"/>
      <c r="G762" s="252"/>
      <c r="H762" s="252"/>
      <c r="I762" s="252"/>
      <c r="J762" s="253">
        <f>SUM(J763:J764)</f>
        <v>14</v>
      </c>
      <c r="K762" s="235"/>
      <c r="L762" s="206" t="s">
        <v>116</v>
      </c>
      <c r="M762" s="206">
        <v>98307</v>
      </c>
      <c r="N762" s="235"/>
    </row>
    <row r="763" spans="1:14" ht="15.75" hidden="1" customHeight="1">
      <c r="A763" s="254"/>
      <c r="B763" s="255" t="s">
        <v>588</v>
      </c>
      <c r="C763" s="269"/>
      <c r="D763" s="257">
        <v>14</v>
      </c>
      <c r="E763" s="258"/>
      <c r="F763" s="259"/>
      <c r="G763" s="259"/>
      <c r="H763" s="259"/>
      <c r="I763" s="259"/>
      <c r="J763" s="259">
        <f>D763</f>
        <v>14</v>
      </c>
      <c r="K763" s="235"/>
      <c r="L763" s="206"/>
      <c r="M763" s="206"/>
      <c r="N763" s="235"/>
    </row>
    <row r="764" spans="1:14" ht="15.75" hidden="1" customHeight="1">
      <c r="A764" s="260"/>
      <c r="B764" s="261"/>
      <c r="C764" s="270"/>
      <c r="D764" s="263"/>
      <c r="E764" s="264"/>
      <c r="F764" s="265"/>
      <c r="G764" s="265"/>
      <c r="H764" s="265"/>
      <c r="I764" s="265"/>
      <c r="J764" s="265"/>
      <c r="K764" s="235"/>
      <c r="L764" s="235"/>
      <c r="M764" s="235"/>
      <c r="N764" s="235"/>
    </row>
    <row r="765" spans="1:14" ht="15.75" hidden="1" customHeight="1">
      <c r="A765" s="247" t="s">
        <v>595</v>
      </c>
      <c r="B765" s="248" t="s">
        <v>320</v>
      </c>
      <c r="C765" s="247" t="s">
        <v>141</v>
      </c>
      <c r="D765" s="267"/>
      <c r="E765" s="268"/>
      <c r="F765" s="252"/>
      <c r="G765" s="252"/>
      <c r="H765" s="252"/>
      <c r="I765" s="252"/>
      <c r="J765" s="253">
        <f>SUM(J766:J767)</f>
        <v>116</v>
      </c>
      <c r="K765" s="235"/>
      <c r="L765" s="206" t="s">
        <v>123</v>
      </c>
      <c r="M765" s="206" t="s">
        <v>321</v>
      </c>
      <c r="N765" s="235"/>
    </row>
    <row r="766" spans="1:14" ht="15.75" hidden="1" customHeight="1">
      <c r="A766" s="254"/>
      <c r="B766" s="255" t="s">
        <v>588</v>
      </c>
      <c r="C766" s="269"/>
      <c r="D766" s="257">
        <v>116</v>
      </c>
      <c r="E766" s="258"/>
      <c r="F766" s="259"/>
      <c r="G766" s="259"/>
      <c r="H766" s="259"/>
      <c r="I766" s="259"/>
      <c r="J766" s="259">
        <f>D766</f>
        <v>116</v>
      </c>
      <c r="K766" s="235"/>
      <c r="L766" s="206"/>
      <c r="M766" s="206"/>
      <c r="N766" s="235"/>
    </row>
    <row r="767" spans="1:14" ht="15.75" hidden="1" customHeight="1">
      <c r="A767" s="260"/>
      <c r="B767" s="261"/>
      <c r="C767" s="270"/>
      <c r="D767" s="263"/>
      <c r="E767" s="264"/>
      <c r="F767" s="265"/>
      <c r="G767" s="265"/>
      <c r="H767" s="265"/>
      <c r="I767" s="265"/>
      <c r="J767" s="265"/>
      <c r="K767" s="235"/>
      <c r="L767" s="235"/>
      <c r="M767" s="235"/>
      <c r="N767" s="235"/>
    </row>
    <row r="768" spans="1:14" ht="15.75" hidden="1" customHeight="1">
      <c r="A768" s="247" t="s">
        <v>596</v>
      </c>
      <c r="B768" s="248" t="s">
        <v>323</v>
      </c>
      <c r="C768" s="247" t="s">
        <v>141</v>
      </c>
      <c r="D768" s="267"/>
      <c r="E768" s="268"/>
      <c r="F768" s="252"/>
      <c r="G768" s="252"/>
      <c r="H768" s="252"/>
      <c r="I768" s="252"/>
      <c r="J768" s="253">
        <f>SUM(J769:J770)</f>
        <v>8</v>
      </c>
      <c r="K768" s="235"/>
      <c r="L768" s="206" t="s">
        <v>116</v>
      </c>
      <c r="M768" s="206">
        <v>98307</v>
      </c>
      <c r="N768" s="235"/>
    </row>
    <row r="769" spans="1:14" ht="15.75" hidden="1" customHeight="1">
      <c r="A769" s="254"/>
      <c r="B769" s="255" t="s">
        <v>588</v>
      </c>
      <c r="C769" s="269"/>
      <c r="D769" s="257">
        <v>8</v>
      </c>
      <c r="E769" s="258"/>
      <c r="F769" s="259"/>
      <c r="G769" s="259"/>
      <c r="H769" s="259"/>
      <c r="I769" s="259"/>
      <c r="J769" s="259">
        <f>D769</f>
        <v>8</v>
      </c>
      <c r="K769" s="235"/>
      <c r="L769" s="206"/>
      <c r="M769" s="206"/>
      <c r="N769" s="235"/>
    </row>
    <row r="770" spans="1:14" ht="15.75" hidden="1" customHeight="1">
      <c r="A770" s="260"/>
      <c r="B770" s="261"/>
      <c r="C770" s="270"/>
      <c r="D770" s="263"/>
      <c r="E770" s="264"/>
      <c r="F770" s="265"/>
      <c r="G770" s="265"/>
      <c r="H770" s="265"/>
      <c r="I770" s="265"/>
      <c r="J770" s="265"/>
      <c r="K770" s="235"/>
      <c r="L770" s="235"/>
      <c r="M770" s="235"/>
      <c r="N770" s="235"/>
    </row>
    <row r="771" spans="1:14" ht="15.75" hidden="1" customHeight="1">
      <c r="A771" s="247" t="s">
        <v>597</v>
      </c>
      <c r="B771" s="248" t="s">
        <v>325</v>
      </c>
      <c r="C771" s="247" t="s">
        <v>141</v>
      </c>
      <c r="D771" s="267"/>
      <c r="E771" s="268"/>
      <c r="F771" s="252"/>
      <c r="G771" s="252"/>
      <c r="H771" s="252"/>
      <c r="I771" s="252"/>
      <c r="J771" s="253">
        <f>SUM(J772:J773)</f>
        <v>17</v>
      </c>
      <c r="K771" s="235"/>
      <c r="L771" s="206" t="s">
        <v>123</v>
      </c>
      <c r="M771" s="206" t="s">
        <v>321</v>
      </c>
      <c r="N771" s="235"/>
    </row>
    <row r="772" spans="1:14" ht="15.75" hidden="1" customHeight="1">
      <c r="A772" s="254"/>
      <c r="B772" s="255" t="s">
        <v>588</v>
      </c>
      <c r="C772" s="269"/>
      <c r="D772" s="257">
        <v>17</v>
      </c>
      <c r="E772" s="258"/>
      <c r="F772" s="259"/>
      <c r="G772" s="259"/>
      <c r="H772" s="259"/>
      <c r="I772" s="259"/>
      <c r="J772" s="259">
        <f>D772</f>
        <v>17</v>
      </c>
      <c r="K772" s="235"/>
      <c r="L772" s="206"/>
      <c r="M772" s="206"/>
      <c r="N772" s="235"/>
    </row>
    <row r="773" spans="1:14" ht="15.75" hidden="1" customHeight="1">
      <c r="A773" s="260"/>
      <c r="B773" s="261"/>
      <c r="C773" s="270"/>
      <c r="D773" s="263"/>
      <c r="E773" s="264"/>
      <c r="F773" s="265"/>
      <c r="G773" s="265"/>
      <c r="H773" s="265"/>
      <c r="I773" s="265"/>
      <c r="J773" s="265"/>
      <c r="K773" s="235"/>
      <c r="L773" s="235"/>
      <c r="M773" s="235"/>
      <c r="N773" s="235"/>
    </row>
    <row r="774" spans="1:14" ht="15.75" hidden="1" customHeight="1">
      <c r="A774" s="247" t="s">
        <v>598</v>
      </c>
      <c r="B774" s="248" t="s">
        <v>327</v>
      </c>
      <c r="C774" s="247" t="s">
        <v>141</v>
      </c>
      <c r="D774" s="267"/>
      <c r="E774" s="268"/>
      <c r="F774" s="252"/>
      <c r="G774" s="252"/>
      <c r="H774" s="252"/>
      <c r="I774" s="252"/>
      <c r="J774" s="253">
        <f>SUM(J775:J776)</f>
        <v>346</v>
      </c>
      <c r="K774" s="235"/>
      <c r="L774" s="206" t="s">
        <v>116</v>
      </c>
      <c r="M774" s="206">
        <v>39601</v>
      </c>
      <c r="N774" s="235"/>
    </row>
    <row r="775" spans="1:14" ht="15.75" hidden="1" customHeight="1">
      <c r="A775" s="254"/>
      <c r="B775" s="255" t="s">
        <v>588</v>
      </c>
      <c r="C775" s="269"/>
      <c r="D775" s="257">
        <v>346</v>
      </c>
      <c r="E775" s="258"/>
      <c r="F775" s="259"/>
      <c r="G775" s="259"/>
      <c r="H775" s="259"/>
      <c r="I775" s="259"/>
      <c r="J775" s="259">
        <f>D775</f>
        <v>346</v>
      </c>
      <c r="K775" s="235"/>
      <c r="L775" s="206"/>
      <c r="M775" s="206"/>
      <c r="N775" s="235"/>
    </row>
    <row r="776" spans="1:14" ht="15.75" hidden="1" customHeight="1">
      <c r="A776" s="260"/>
      <c r="B776" s="261"/>
      <c r="C776" s="270"/>
      <c r="D776" s="263"/>
      <c r="E776" s="264"/>
      <c r="F776" s="265"/>
      <c r="G776" s="265"/>
      <c r="H776" s="265"/>
      <c r="I776" s="265"/>
      <c r="J776" s="265"/>
      <c r="K776" s="235"/>
      <c r="L776" s="235"/>
      <c r="M776" s="235"/>
      <c r="N776" s="235"/>
    </row>
    <row r="777" spans="1:14" ht="15.75" hidden="1" customHeight="1">
      <c r="A777" s="247" t="s">
        <v>599</v>
      </c>
      <c r="B777" s="248" t="s">
        <v>329</v>
      </c>
      <c r="C777" s="247" t="s">
        <v>164</v>
      </c>
      <c r="D777" s="267"/>
      <c r="E777" s="268"/>
      <c r="F777" s="252"/>
      <c r="G777" s="252"/>
      <c r="H777" s="252"/>
      <c r="I777" s="252"/>
      <c r="J777" s="253">
        <f>SUM(J778:J779)</f>
        <v>17000</v>
      </c>
      <c r="K777" s="235"/>
      <c r="L777" s="206" t="s">
        <v>116</v>
      </c>
      <c r="M777" s="206">
        <v>39599</v>
      </c>
      <c r="N777" s="235"/>
    </row>
    <row r="778" spans="1:14" ht="15.75" hidden="1" customHeight="1">
      <c r="A778" s="254"/>
      <c r="B778" s="255" t="s">
        <v>588</v>
      </c>
      <c r="C778" s="269"/>
      <c r="D778" s="257">
        <v>17000</v>
      </c>
      <c r="E778" s="258"/>
      <c r="F778" s="259"/>
      <c r="G778" s="259"/>
      <c r="H778" s="259"/>
      <c r="I778" s="259"/>
      <c r="J778" s="259">
        <f>D778</f>
        <v>17000</v>
      </c>
      <c r="K778" s="235"/>
      <c r="L778" s="206"/>
      <c r="M778" s="206"/>
      <c r="N778" s="235"/>
    </row>
    <row r="779" spans="1:14" ht="15.75" hidden="1" customHeight="1">
      <c r="A779" s="260"/>
      <c r="B779" s="261"/>
      <c r="C779" s="270"/>
      <c r="D779" s="263"/>
      <c r="E779" s="264"/>
      <c r="F779" s="265"/>
      <c r="G779" s="265"/>
      <c r="H779" s="265"/>
      <c r="I779" s="265"/>
      <c r="J779" s="265"/>
      <c r="K779" s="235"/>
      <c r="L779" s="235"/>
      <c r="M779" s="235"/>
      <c r="N779" s="235"/>
    </row>
    <row r="780" spans="1:14" ht="15.75" hidden="1" customHeight="1">
      <c r="A780" s="247" t="s">
        <v>600</v>
      </c>
      <c r="B780" s="248" t="s">
        <v>481</v>
      </c>
      <c r="C780" s="247" t="s">
        <v>141</v>
      </c>
      <c r="D780" s="267"/>
      <c r="E780" s="268"/>
      <c r="F780" s="252"/>
      <c r="G780" s="252"/>
      <c r="H780" s="252"/>
      <c r="I780" s="252"/>
      <c r="J780" s="253">
        <f>SUM(J781:J782)</f>
        <v>2</v>
      </c>
      <c r="K780" s="235"/>
      <c r="L780" s="206" t="s">
        <v>129</v>
      </c>
      <c r="M780" s="206">
        <v>12781</v>
      </c>
      <c r="N780" s="235"/>
    </row>
    <row r="781" spans="1:14" ht="15.75" hidden="1" customHeight="1">
      <c r="A781" s="254"/>
      <c r="B781" s="255" t="s">
        <v>588</v>
      </c>
      <c r="C781" s="269"/>
      <c r="D781" s="257">
        <v>2</v>
      </c>
      <c r="E781" s="258"/>
      <c r="F781" s="259"/>
      <c r="G781" s="259"/>
      <c r="H781" s="259"/>
      <c r="I781" s="259"/>
      <c r="J781" s="259">
        <f>D781</f>
        <v>2</v>
      </c>
      <c r="K781" s="235"/>
      <c r="L781" s="206"/>
      <c r="M781" s="206"/>
      <c r="N781" s="235"/>
    </row>
    <row r="782" spans="1:14" ht="15.75" hidden="1" customHeight="1">
      <c r="A782" s="260"/>
      <c r="B782" s="261"/>
      <c r="C782" s="270"/>
      <c r="D782" s="263"/>
      <c r="E782" s="264"/>
      <c r="F782" s="265"/>
      <c r="G782" s="265"/>
      <c r="H782" s="265"/>
      <c r="I782" s="265"/>
      <c r="J782" s="265"/>
      <c r="K782" s="235"/>
      <c r="L782" s="235"/>
      <c r="M782" s="235"/>
      <c r="N782" s="235"/>
    </row>
    <row r="783" spans="1:14" ht="15.75" hidden="1" customHeight="1">
      <c r="A783" s="247" t="s">
        <v>601</v>
      </c>
      <c r="B783" s="248" t="s">
        <v>483</v>
      </c>
      <c r="C783" s="247" t="s">
        <v>141</v>
      </c>
      <c r="D783" s="267"/>
      <c r="E783" s="268"/>
      <c r="F783" s="252"/>
      <c r="G783" s="252"/>
      <c r="H783" s="252"/>
      <c r="I783" s="252"/>
      <c r="J783" s="253">
        <f>SUM(J784:J785)</f>
        <v>18</v>
      </c>
      <c r="K783" s="235"/>
      <c r="L783" s="206" t="s">
        <v>129</v>
      </c>
      <c r="M783" s="206">
        <v>11229</v>
      </c>
      <c r="N783" s="235"/>
    </row>
    <row r="784" spans="1:14" ht="15.75" hidden="1" customHeight="1">
      <c r="A784" s="254"/>
      <c r="B784" s="255" t="s">
        <v>588</v>
      </c>
      <c r="C784" s="269"/>
      <c r="D784" s="257">
        <v>18</v>
      </c>
      <c r="E784" s="258"/>
      <c r="F784" s="259"/>
      <c r="G784" s="259"/>
      <c r="H784" s="259"/>
      <c r="I784" s="259"/>
      <c r="J784" s="259">
        <f>D784</f>
        <v>18</v>
      </c>
      <c r="K784" s="235"/>
      <c r="L784" s="206"/>
      <c r="M784" s="206"/>
      <c r="N784" s="235"/>
    </row>
    <row r="785" spans="1:14" ht="15.75" hidden="1" customHeight="1">
      <c r="A785" s="260"/>
      <c r="B785" s="261"/>
      <c r="C785" s="270"/>
      <c r="D785" s="263"/>
      <c r="E785" s="264"/>
      <c r="F785" s="265"/>
      <c r="G785" s="265"/>
      <c r="H785" s="265"/>
      <c r="I785" s="265"/>
      <c r="J785" s="265"/>
      <c r="K785" s="235"/>
      <c r="L785" s="235"/>
      <c r="M785" s="235"/>
      <c r="N785" s="235"/>
    </row>
    <row r="786" spans="1:14" ht="15.75" hidden="1" customHeight="1">
      <c r="A786" s="247" t="s">
        <v>602</v>
      </c>
      <c r="B786" s="248" t="s">
        <v>485</v>
      </c>
      <c r="C786" s="247" t="s">
        <v>141</v>
      </c>
      <c r="D786" s="267"/>
      <c r="E786" s="268"/>
      <c r="F786" s="252"/>
      <c r="G786" s="252"/>
      <c r="H786" s="252"/>
      <c r="I786" s="252"/>
      <c r="J786" s="253">
        <f>SUM(J787:J788)</f>
        <v>34</v>
      </c>
      <c r="K786" s="235"/>
      <c r="L786" s="206" t="s">
        <v>129</v>
      </c>
      <c r="M786" s="206">
        <v>520</v>
      </c>
      <c r="N786" s="235"/>
    </row>
    <row r="787" spans="1:14" ht="15.75" hidden="1" customHeight="1">
      <c r="A787" s="254"/>
      <c r="B787" s="255" t="s">
        <v>588</v>
      </c>
      <c r="C787" s="269"/>
      <c r="D787" s="257">
        <v>34</v>
      </c>
      <c r="E787" s="258"/>
      <c r="F787" s="259"/>
      <c r="G787" s="259"/>
      <c r="H787" s="259"/>
      <c r="I787" s="259"/>
      <c r="J787" s="259">
        <f>D787</f>
        <v>34</v>
      </c>
      <c r="K787" s="235"/>
      <c r="L787" s="206"/>
      <c r="M787" s="206"/>
      <c r="N787" s="235"/>
    </row>
    <row r="788" spans="1:14" ht="15.75" hidden="1" customHeight="1">
      <c r="A788" s="260"/>
      <c r="B788" s="261"/>
      <c r="C788" s="270"/>
      <c r="D788" s="263"/>
      <c r="E788" s="264"/>
      <c r="F788" s="265"/>
      <c r="G788" s="265"/>
      <c r="H788" s="265"/>
      <c r="I788" s="265"/>
      <c r="J788" s="265"/>
      <c r="K788" s="235"/>
      <c r="L788" s="235"/>
      <c r="M788" s="235"/>
      <c r="N788" s="235"/>
    </row>
    <row r="789" spans="1:14" ht="15.75" hidden="1" customHeight="1">
      <c r="A789" s="247" t="s">
        <v>603</v>
      </c>
      <c r="B789" s="248" t="s">
        <v>487</v>
      </c>
      <c r="C789" s="247" t="s">
        <v>141</v>
      </c>
      <c r="D789" s="267"/>
      <c r="E789" s="268"/>
      <c r="F789" s="252"/>
      <c r="G789" s="252"/>
      <c r="H789" s="252"/>
      <c r="I789" s="252"/>
      <c r="J789" s="253">
        <f>SUM(J790:J791)</f>
        <v>4</v>
      </c>
      <c r="K789" s="235"/>
      <c r="L789" s="206" t="s">
        <v>129</v>
      </c>
      <c r="M789" s="206">
        <v>13767</v>
      </c>
      <c r="N789" s="235"/>
    </row>
    <row r="790" spans="1:14" ht="15.75" hidden="1" customHeight="1">
      <c r="A790" s="254"/>
      <c r="B790" s="255" t="s">
        <v>588</v>
      </c>
      <c r="C790" s="269"/>
      <c r="D790" s="257">
        <v>4</v>
      </c>
      <c r="E790" s="258"/>
      <c r="F790" s="259"/>
      <c r="G790" s="259"/>
      <c r="H790" s="259"/>
      <c r="I790" s="259"/>
      <c r="J790" s="259">
        <f>D790</f>
        <v>4</v>
      </c>
      <c r="K790" s="235"/>
      <c r="L790" s="206"/>
      <c r="M790" s="206"/>
      <c r="N790" s="235"/>
    </row>
    <row r="791" spans="1:14" ht="15.75" hidden="1" customHeight="1">
      <c r="A791" s="260"/>
      <c r="B791" s="261"/>
      <c r="C791" s="270"/>
      <c r="D791" s="263"/>
      <c r="E791" s="264"/>
      <c r="F791" s="265"/>
      <c r="G791" s="265"/>
      <c r="H791" s="265"/>
      <c r="I791" s="265"/>
      <c r="J791" s="265"/>
      <c r="K791" s="235"/>
      <c r="L791" s="235"/>
      <c r="M791" s="235"/>
      <c r="N791" s="235"/>
    </row>
    <row r="792" spans="1:14" ht="15.75" hidden="1" customHeight="1">
      <c r="A792" s="247" t="s">
        <v>604</v>
      </c>
      <c r="B792" s="248" t="s">
        <v>225</v>
      </c>
      <c r="C792" s="247" t="s">
        <v>141</v>
      </c>
      <c r="D792" s="267"/>
      <c r="E792" s="268"/>
      <c r="F792" s="252"/>
      <c r="G792" s="252"/>
      <c r="H792" s="252"/>
      <c r="I792" s="252"/>
      <c r="J792" s="253">
        <f>SUM(J793:J794)</f>
        <v>8</v>
      </c>
      <c r="K792" s="235"/>
      <c r="L792" s="206" t="s">
        <v>116</v>
      </c>
      <c r="M792" s="206">
        <v>92868</v>
      </c>
      <c r="N792" s="235"/>
    </row>
    <row r="793" spans="1:14" ht="15.75" hidden="1" customHeight="1">
      <c r="A793" s="254"/>
      <c r="B793" s="255" t="s">
        <v>588</v>
      </c>
      <c r="C793" s="269"/>
      <c r="D793" s="257">
        <v>8</v>
      </c>
      <c r="E793" s="258"/>
      <c r="F793" s="259"/>
      <c r="G793" s="259"/>
      <c r="H793" s="259"/>
      <c r="I793" s="259"/>
      <c r="J793" s="259">
        <f>D793</f>
        <v>8</v>
      </c>
      <c r="K793" s="235"/>
      <c r="L793" s="206"/>
      <c r="M793" s="206"/>
      <c r="N793" s="235"/>
    </row>
    <row r="794" spans="1:14" ht="15.75" hidden="1" customHeight="1">
      <c r="A794" s="260"/>
      <c r="B794" s="261"/>
      <c r="C794" s="270"/>
      <c r="D794" s="263"/>
      <c r="E794" s="264"/>
      <c r="F794" s="265"/>
      <c r="G794" s="265"/>
      <c r="H794" s="265"/>
      <c r="I794" s="265"/>
      <c r="J794" s="265"/>
      <c r="K794" s="235"/>
      <c r="L794" s="235"/>
      <c r="M794" s="235"/>
      <c r="N794" s="235"/>
    </row>
    <row r="795" spans="1:14" ht="15.75" hidden="1" customHeight="1">
      <c r="A795" s="247" t="s">
        <v>605</v>
      </c>
      <c r="B795" s="248" t="s">
        <v>227</v>
      </c>
      <c r="C795" s="247" t="s">
        <v>141</v>
      </c>
      <c r="D795" s="267"/>
      <c r="E795" s="268"/>
      <c r="F795" s="252"/>
      <c r="G795" s="252"/>
      <c r="H795" s="252"/>
      <c r="I795" s="252"/>
      <c r="J795" s="253">
        <f>SUM(J796:J797)</f>
        <v>149</v>
      </c>
      <c r="K795" s="235"/>
      <c r="L795" s="206" t="s">
        <v>116</v>
      </c>
      <c r="M795" s="206">
        <v>92871</v>
      </c>
      <c r="N795" s="235"/>
    </row>
    <row r="796" spans="1:14" ht="15.75" hidden="1" customHeight="1">
      <c r="A796" s="254"/>
      <c r="B796" s="255" t="s">
        <v>588</v>
      </c>
      <c r="C796" s="269"/>
      <c r="D796" s="257">
        <v>149</v>
      </c>
      <c r="E796" s="258"/>
      <c r="F796" s="259"/>
      <c r="G796" s="259"/>
      <c r="H796" s="259"/>
      <c r="I796" s="259"/>
      <c r="J796" s="259">
        <f>D796</f>
        <v>149</v>
      </c>
      <c r="K796" s="235"/>
      <c r="L796" s="206"/>
      <c r="M796" s="206"/>
      <c r="N796" s="235"/>
    </row>
    <row r="797" spans="1:14" ht="15.75" hidden="1" customHeight="1">
      <c r="A797" s="260"/>
      <c r="B797" s="261"/>
      <c r="C797" s="270"/>
      <c r="D797" s="263"/>
      <c r="E797" s="264"/>
      <c r="F797" s="265"/>
      <c r="G797" s="265"/>
      <c r="H797" s="265"/>
      <c r="I797" s="265"/>
      <c r="J797" s="265"/>
      <c r="K797" s="235"/>
      <c r="L797" s="235"/>
      <c r="M797" s="235"/>
      <c r="N797" s="235"/>
    </row>
    <row r="798" spans="1:14" ht="15.75" hidden="1" customHeight="1">
      <c r="A798" s="247" t="s">
        <v>606</v>
      </c>
      <c r="B798" s="248" t="s">
        <v>491</v>
      </c>
      <c r="C798" s="247" t="s">
        <v>164</v>
      </c>
      <c r="D798" s="267"/>
      <c r="E798" s="268"/>
      <c r="F798" s="252"/>
      <c r="G798" s="252"/>
      <c r="H798" s="252"/>
      <c r="I798" s="252"/>
      <c r="J798" s="253">
        <f>SUM(J799:J800)</f>
        <v>100</v>
      </c>
      <c r="K798" s="235"/>
      <c r="L798" s="206" t="s">
        <v>129</v>
      </c>
      <c r="M798" s="206">
        <v>8690</v>
      </c>
      <c r="N798" s="235"/>
    </row>
    <row r="799" spans="1:14" ht="15.75" hidden="1" customHeight="1">
      <c r="A799" s="254"/>
      <c r="B799" s="255" t="s">
        <v>588</v>
      </c>
      <c r="C799" s="269"/>
      <c r="D799" s="257">
        <v>100</v>
      </c>
      <c r="E799" s="258"/>
      <c r="F799" s="259"/>
      <c r="G799" s="259"/>
      <c r="H799" s="259"/>
      <c r="I799" s="259"/>
      <c r="J799" s="259">
        <f>D799</f>
        <v>100</v>
      </c>
      <c r="K799" s="235"/>
      <c r="L799" s="206"/>
      <c r="M799" s="206"/>
      <c r="N799" s="235"/>
    </row>
    <row r="800" spans="1:14" ht="15.75" hidden="1" customHeight="1">
      <c r="A800" s="260"/>
      <c r="B800" s="261"/>
      <c r="C800" s="270"/>
      <c r="D800" s="263"/>
      <c r="E800" s="264"/>
      <c r="F800" s="265"/>
      <c r="G800" s="265"/>
      <c r="H800" s="265"/>
      <c r="I800" s="265"/>
      <c r="J800" s="265"/>
      <c r="K800" s="235"/>
      <c r="L800" s="235"/>
      <c r="M800" s="235"/>
      <c r="N800" s="235"/>
    </row>
    <row r="801" spans="1:14" ht="15.75" hidden="1" customHeight="1">
      <c r="A801" s="247" t="s">
        <v>607</v>
      </c>
      <c r="B801" s="248" t="s">
        <v>493</v>
      </c>
      <c r="C801" s="247" t="s">
        <v>164</v>
      </c>
      <c r="D801" s="267"/>
      <c r="E801" s="268"/>
      <c r="F801" s="252"/>
      <c r="G801" s="252"/>
      <c r="H801" s="252"/>
      <c r="I801" s="252"/>
      <c r="J801" s="253">
        <f>SUM(J802:J803)</f>
        <v>210</v>
      </c>
      <c r="K801" s="235"/>
      <c r="L801" s="206" t="s">
        <v>116</v>
      </c>
      <c r="M801" s="206">
        <v>91872</v>
      </c>
      <c r="N801" s="235"/>
    </row>
    <row r="802" spans="1:14" ht="15.75" hidden="1" customHeight="1">
      <c r="A802" s="254"/>
      <c r="B802" s="255" t="s">
        <v>588</v>
      </c>
      <c r="C802" s="269"/>
      <c r="D802" s="257">
        <v>70</v>
      </c>
      <c r="E802" s="258">
        <v>3</v>
      </c>
      <c r="F802" s="259"/>
      <c r="G802" s="259"/>
      <c r="H802" s="259"/>
      <c r="I802" s="259"/>
      <c r="J802" s="259">
        <f>D802*3</f>
        <v>210</v>
      </c>
      <c r="K802" s="235"/>
      <c r="L802" s="206"/>
      <c r="M802" s="206"/>
      <c r="N802" s="235"/>
    </row>
    <row r="803" spans="1:14" ht="15.75" hidden="1" customHeight="1">
      <c r="A803" s="260"/>
      <c r="B803" s="261"/>
      <c r="C803" s="270"/>
      <c r="D803" s="263"/>
      <c r="E803" s="264"/>
      <c r="F803" s="265"/>
      <c r="G803" s="265"/>
      <c r="H803" s="265"/>
      <c r="I803" s="265"/>
      <c r="J803" s="265"/>
      <c r="K803" s="235"/>
      <c r="L803" s="235"/>
      <c r="M803" s="235"/>
      <c r="N803" s="235"/>
    </row>
    <row r="804" spans="1:14" ht="15.75" hidden="1" customHeight="1">
      <c r="A804" s="247" t="s">
        <v>608</v>
      </c>
      <c r="B804" s="248" t="s">
        <v>495</v>
      </c>
      <c r="C804" s="247" t="s">
        <v>141</v>
      </c>
      <c r="D804" s="267"/>
      <c r="E804" s="268"/>
      <c r="F804" s="252"/>
      <c r="G804" s="252"/>
      <c r="H804" s="252"/>
      <c r="I804" s="252"/>
      <c r="J804" s="253">
        <f>SUM(J805:J806)</f>
        <v>125</v>
      </c>
      <c r="K804" s="235"/>
      <c r="L804" s="206" t="s">
        <v>129</v>
      </c>
      <c r="M804" s="206">
        <v>11773</v>
      </c>
      <c r="N804" s="235"/>
    </row>
    <row r="805" spans="1:14" ht="15.75" hidden="1" customHeight="1">
      <c r="A805" s="254"/>
      <c r="B805" s="255" t="s">
        <v>588</v>
      </c>
      <c r="C805" s="269"/>
      <c r="D805" s="257">
        <v>125</v>
      </c>
      <c r="E805" s="258"/>
      <c r="F805" s="259"/>
      <c r="G805" s="259"/>
      <c r="H805" s="259"/>
      <c r="I805" s="259"/>
      <c r="J805" s="259">
        <f>D805</f>
        <v>125</v>
      </c>
      <c r="K805" s="235"/>
      <c r="L805" s="206"/>
      <c r="M805" s="206"/>
      <c r="N805" s="235"/>
    </row>
    <row r="806" spans="1:14" ht="15.75" hidden="1" customHeight="1">
      <c r="A806" s="260"/>
      <c r="B806" s="261"/>
      <c r="C806" s="270"/>
      <c r="D806" s="263"/>
      <c r="E806" s="264"/>
      <c r="F806" s="265"/>
      <c r="G806" s="265"/>
      <c r="H806" s="265"/>
      <c r="I806" s="265"/>
      <c r="J806" s="265"/>
      <c r="K806" s="235"/>
      <c r="L806" s="235"/>
      <c r="M806" s="235"/>
      <c r="N806" s="235"/>
    </row>
    <row r="807" spans="1:14" ht="15.75" hidden="1" customHeight="1">
      <c r="A807" s="247" t="s">
        <v>609</v>
      </c>
      <c r="B807" s="248" t="s">
        <v>501</v>
      </c>
      <c r="C807" s="247" t="s">
        <v>141</v>
      </c>
      <c r="D807" s="267"/>
      <c r="E807" s="268"/>
      <c r="F807" s="252"/>
      <c r="G807" s="252"/>
      <c r="H807" s="252"/>
      <c r="I807" s="252"/>
      <c r="J807" s="253">
        <f>SUM(J808:J809)</f>
        <v>10</v>
      </c>
      <c r="K807" s="235"/>
      <c r="L807" s="206" t="s">
        <v>116</v>
      </c>
      <c r="M807" s="206">
        <v>95796</v>
      </c>
      <c r="N807" s="235"/>
    </row>
    <row r="808" spans="1:14" ht="15.75" hidden="1" customHeight="1">
      <c r="A808" s="254"/>
      <c r="B808" s="255" t="s">
        <v>588</v>
      </c>
      <c r="C808" s="269"/>
      <c r="D808" s="257">
        <v>10</v>
      </c>
      <c r="E808" s="258"/>
      <c r="F808" s="259"/>
      <c r="G808" s="259"/>
      <c r="H808" s="259"/>
      <c r="I808" s="259"/>
      <c r="J808" s="259">
        <f>D808</f>
        <v>10</v>
      </c>
      <c r="K808" s="235"/>
      <c r="L808" s="206"/>
      <c r="M808" s="206"/>
      <c r="N808" s="235"/>
    </row>
    <row r="809" spans="1:14" ht="15.75" hidden="1" customHeight="1">
      <c r="A809" s="260"/>
      <c r="B809" s="261"/>
      <c r="C809" s="270"/>
      <c r="D809" s="263"/>
      <c r="E809" s="264"/>
      <c r="F809" s="265"/>
      <c r="G809" s="265"/>
      <c r="H809" s="265"/>
      <c r="I809" s="265"/>
      <c r="J809" s="265"/>
      <c r="K809" s="235"/>
      <c r="L809" s="235"/>
      <c r="M809" s="235"/>
      <c r="N809" s="235"/>
    </row>
    <row r="810" spans="1:14" ht="15.75" hidden="1" customHeight="1">
      <c r="A810" s="247" t="s">
        <v>610</v>
      </c>
      <c r="B810" s="248" t="s">
        <v>611</v>
      </c>
      <c r="C810" s="247" t="s">
        <v>141</v>
      </c>
      <c r="D810" s="267"/>
      <c r="E810" s="268"/>
      <c r="F810" s="252"/>
      <c r="G810" s="252"/>
      <c r="H810" s="252"/>
      <c r="I810" s="252"/>
      <c r="J810" s="253">
        <f>SUM(J811:J812)</f>
        <v>1</v>
      </c>
      <c r="K810" s="235"/>
      <c r="L810" s="206" t="s">
        <v>116</v>
      </c>
      <c r="M810" s="206">
        <v>95802</v>
      </c>
      <c r="N810" s="235"/>
    </row>
    <row r="811" spans="1:14" ht="15.75" hidden="1" customHeight="1">
      <c r="A811" s="254"/>
      <c r="B811" s="255" t="s">
        <v>588</v>
      </c>
      <c r="C811" s="269"/>
      <c r="D811" s="257">
        <v>1</v>
      </c>
      <c r="E811" s="258"/>
      <c r="F811" s="259"/>
      <c r="G811" s="259"/>
      <c r="H811" s="259"/>
      <c r="I811" s="259"/>
      <c r="J811" s="259">
        <f>D811</f>
        <v>1</v>
      </c>
      <c r="K811" s="235"/>
      <c r="L811" s="206"/>
      <c r="M811" s="206"/>
      <c r="N811" s="235"/>
    </row>
    <row r="812" spans="1:14" ht="15.75" hidden="1" customHeight="1">
      <c r="A812" s="260"/>
      <c r="B812" s="261"/>
      <c r="C812" s="270"/>
      <c r="D812" s="263"/>
      <c r="E812" s="264"/>
      <c r="F812" s="265"/>
      <c r="G812" s="265"/>
      <c r="H812" s="265"/>
      <c r="I812" s="265"/>
      <c r="J812" s="265"/>
      <c r="K812" s="235"/>
      <c r="L812" s="235"/>
      <c r="M812" s="235"/>
      <c r="N812" s="235"/>
    </row>
    <row r="813" spans="1:14" ht="15.75" hidden="1" customHeight="1">
      <c r="A813" s="236" t="s">
        <v>612</v>
      </c>
      <c r="B813" s="237" t="s">
        <v>613</v>
      </c>
      <c r="C813" s="238"/>
      <c r="D813" s="289"/>
      <c r="E813" s="290"/>
      <c r="F813" s="290"/>
      <c r="G813" s="290"/>
      <c r="H813" s="290"/>
      <c r="I813" s="290"/>
      <c r="J813" s="291"/>
      <c r="K813" s="235"/>
      <c r="L813" s="206"/>
      <c r="M813" s="206"/>
      <c r="N813" s="235"/>
    </row>
    <row r="814" spans="1:14" ht="15.75" hidden="1" customHeight="1">
      <c r="A814" s="242" t="s">
        <v>614</v>
      </c>
      <c r="B814" s="105" t="s">
        <v>135</v>
      </c>
      <c r="C814" s="243"/>
      <c r="D814" s="244"/>
      <c r="E814" s="245"/>
      <c r="F814" s="245"/>
      <c r="G814" s="245"/>
      <c r="H814" s="245"/>
      <c r="I814" s="245"/>
      <c r="J814" s="246"/>
      <c r="K814" s="235"/>
      <c r="L814" s="235"/>
      <c r="M814" s="235"/>
      <c r="N814" s="235"/>
    </row>
    <row r="815" spans="1:14" ht="15.75" hidden="1" customHeight="1">
      <c r="A815" s="247" t="s">
        <v>615</v>
      </c>
      <c r="B815" s="248" t="s">
        <v>140</v>
      </c>
      <c r="C815" s="247" t="s">
        <v>141</v>
      </c>
      <c r="D815" s="267"/>
      <c r="E815" s="268"/>
      <c r="F815" s="252" t="s">
        <v>142</v>
      </c>
      <c r="G815" s="252"/>
      <c r="H815" s="252"/>
      <c r="I815" s="252"/>
      <c r="J815" s="253">
        <f>SUM(J816:J817)</f>
        <v>6</v>
      </c>
      <c r="K815" s="235"/>
      <c r="L815" s="206" t="s">
        <v>116</v>
      </c>
      <c r="M815" s="206">
        <v>91997</v>
      </c>
      <c r="N815" s="235"/>
    </row>
    <row r="816" spans="1:14" ht="15.75" hidden="1" customHeight="1">
      <c r="A816" s="254"/>
      <c r="B816" s="255" t="s">
        <v>616</v>
      </c>
      <c r="C816" s="269"/>
      <c r="D816" s="257">
        <v>42</v>
      </c>
      <c r="E816" s="258"/>
      <c r="F816" s="259">
        <f>3+3</f>
        <v>6</v>
      </c>
      <c r="G816" s="259" t="s">
        <v>144</v>
      </c>
      <c r="H816" s="259"/>
      <c r="I816" s="259"/>
      <c r="J816" s="259">
        <f>F816</f>
        <v>6</v>
      </c>
      <c r="K816" s="235"/>
      <c r="L816" s="206"/>
      <c r="M816" s="206"/>
      <c r="N816" s="235"/>
    </row>
    <row r="817" spans="1:14" ht="15.75" hidden="1" customHeight="1">
      <c r="A817" s="260"/>
      <c r="B817" s="261"/>
      <c r="C817" s="270"/>
      <c r="D817" s="263"/>
      <c r="E817" s="264"/>
      <c r="F817" s="265"/>
      <c r="G817" s="265"/>
      <c r="H817" s="265"/>
      <c r="I817" s="265"/>
      <c r="J817" s="265"/>
      <c r="K817" s="235"/>
      <c r="L817" s="235"/>
      <c r="M817" s="235"/>
      <c r="N817" s="235"/>
    </row>
    <row r="818" spans="1:14" ht="15.75" hidden="1" customHeight="1">
      <c r="A818" s="247" t="s">
        <v>617</v>
      </c>
      <c r="B818" s="248" t="s">
        <v>146</v>
      </c>
      <c r="C818" s="247" t="s">
        <v>141</v>
      </c>
      <c r="D818" s="267"/>
      <c r="E818" s="268"/>
      <c r="F818" s="252" t="s">
        <v>142</v>
      </c>
      <c r="G818" s="252"/>
      <c r="H818" s="252"/>
      <c r="I818" s="252"/>
      <c r="J818" s="253">
        <f>SUM(J819:J820)</f>
        <v>0</v>
      </c>
      <c r="K818" s="235"/>
      <c r="L818" s="206" t="s">
        <v>116</v>
      </c>
      <c r="M818" s="206">
        <v>92005</v>
      </c>
      <c r="N818" s="235"/>
    </row>
    <row r="819" spans="1:14" ht="15.75" hidden="1" customHeight="1">
      <c r="A819" s="254"/>
      <c r="B819" s="255" t="s">
        <v>616</v>
      </c>
      <c r="C819" s="269"/>
      <c r="D819" s="257">
        <v>111</v>
      </c>
      <c r="E819" s="258"/>
      <c r="F819" s="259">
        <f>0</f>
        <v>0</v>
      </c>
      <c r="G819" s="259"/>
      <c r="H819" s="259"/>
      <c r="I819" s="259"/>
      <c r="J819" s="259">
        <f>F819</f>
        <v>0</v>
      </c>
      <c r="K819" s="235"/>
      <c r="L819" s="206"/>
      <c r="M819" s="206"/>
      <c r="N819" s="235"/>
    </row>
    <row r="820" spans="1:14" ht="15.75" hidden="1" customHeight="1">
      <c r="A820" s="260"/>
      <c r="B820" s="261"/>
      <c r="C820" s="270"/>
      <c r="D820" s="263"/>
      <c r="E820" s="264"/>
      <c r="F820" s="265"/>
      <c r="G820" s="265"/>
      <c r="H820" s="265"/>
      <c r="I820" s="265"/>
      <c r="J820" s="265"/>
      <c r="K820" s="235"/>
      <c r="L820" s="235"/>
      <c r="M820" s="235"/>
      <c r="N820" s="235"/>
    </row>
    <row r="821" spans="1:14" ht="15.75" hidden="1" customHeight="1">
      <c r="A821" s="247" t="s">
        <v>618</v>
      </c>
      <c r="B821" s="248" t="s">
        <v>152</v>
      </c>
      <c r="C821" s="247" t="s">
        <v>141</v>
      </c>
      <c r="D821" s="267"/>
      <c r="E821" s="268"/>
      <c r="F821" s="252" t="s">
        <v>142</v>
      </c>
      <c r="G821" s="252"/>
      <c r="H821" s="252"/>
      <c r="I821" s="252"/>
      <c r="J821" s="253">
        <f>SUM(J822:J823)</f>
        <v>6</v>
      </c>
      <c r="K821" s="235"/>
      <c r="L821" s="206" t="s">
        <v>116</v>
      </c>
      <c r="M821" s="206">
        <v>91953</v>
      </c>
      <c r="N821" s="235"/>
    </row>
    <row r="822" spans="1:14" ht="15.75" hidden="1" customHeight="1">
      <c r="A822" s="254"/>
      <c r="B822" s="255" t="s">
        <v>616</v>
      </c>
      <c r="C822" s="269"/>
      <c r="D822" s="257">
        <v>44</v>
      </c>
      <c r="E822" s="258"/>
      <c r="F822" s="259">
        <v>6</v>
      </c>
      <c r="G822" s="259"/>
      <c r="H822" s="259"/>
      <c r="I822" s="259"/>
      <c r="J822" s="259">
        <f>F822</f>
        <v>6</v>
      </c>
      <c r="K822" s="235"/>
      <c r="L822" s="206"/>
      <c r="M822" s="206"/>
      <c r="N822" s="235"/>
    </row>
    <row r="823" spans="1:14" ht="15.75" hidden="1" customHeight="1">
      <c r="A823" s="260"/>
      <c r="B823" s="261"/>
      <c r="C823" s="270"/>
      <c r="D823" s="263"/>
      <c r="E823" s="264"/>
      <c r="F823" s="265"/>
      <c r="G823" s="265"/>
      <c r="H823" s="265"/>
      <c r="I823" s="265"/>
      <c r="J823" s="265"/>
      <c r="K823" s="235"/>
      <c r="L823" s="235"/>
      <c r="M823" s="235"/>
      <c r="N823" s="235"/>
    </row>
    <row r="824" spans="1:14" ht="15.75" hidden="1" customHeight="1">
      <c r="A824" s="247" t="s">
        <v>619</v>
      </c>
      <c r="B824" s="248" t="s">
        <v>154</v>
      </c>
      <c r="C824" s="247" t="s">
        <v>141</v>
      </c>
      <c r="D824" s="267"/>
      <c r="E824" s="268"/>
      <c r="F824" s="252" t="s">
        <v>142</v>
      </c>
      <c r="G824" s="252"/>
      <c r="H824" s="252"/>
      <c r="I824" s="252"/>
      <c r="J824" s="253">
        <f>SUM(J825:J826)</f>
        <v>0</v>
      </c>
      <c r="K824" s="235"/>
      <c r="L824" s="206" t="s">
        <v>116</v>
      </c>
      <c r="M824" s="206">
        <v>91959</v>
      </c>
      <c r="N824" s="235"/>
    </row>
    <row r="825" spans="1:14" ht="15.75" hidden="1" customHeight="1">
      <c r="A825" s="254"/>
      <c r="B825" s="255" t="s">
        <v>616</v>
      </c>
      <c r="C825" s="269"/>
      <c r="D825" s="257">
        <v>4</v>
      </c>
      <c r="E825" s="258"/>
      <c r="F825" s="259">
        <f>0</f>
        <v>0</v>
      </c>
      <c r="G825" s="259"/>
      <c r="H825" s="259"/>
      <c r="I825" s="259"/>
      <c r="J825" s="259">
        <f>F825</f>
        <v>0</v>
      </c>
      <c r="K825" s="235"/>
      <c r="L825" s="206"/>
      <c r="M825" s="206"/>
      <c r="N825" s="235"/>
    </row>
    <row r="826" spans="1:14" ht="15.75" hidden="1" customHeight="1">
      <c r="A826" s="260"/>
      <c r="B826" s="261"/>
      <c r="C826" s="270"/>
      <c r="D826" s="263"/>
      <c r="E826" s="264"/>
      <c r="F826" s="265"/>
      <c r="G826" s="265"/>
      <c r="H826" s="265"/>
      <c r="I826" s="265"/>
      <c r="J826" s="265"/>
      <c r="K826" s="235"/>
      <c r="L826" s="235"/>
      <c r="M826" s="235"/>
      <c r="N826" s="235"/>
    </row>
    <row r="827" spans="1:14" ht="15.75" hidden="1" customHeight="1">
      <c r="A827" s="247" t="s">
        <v>620</v>
      </c>
      <c r="B827" s="248" t="s">
        <v>158</v>
      </c>
      <c r="C827" s="247" t="s">
        <v>141</v>
      </c>
      <c r="D827" s="267"/>
      <c r="E827" s="268"/>
      <c r="F827" s="252" t="s">
        <v>142</v>
      </c>
      <c r="G827" s="252"/>
      <c r="H827" s="252"/>
      <c r="I827" s="252"/>
      <c r="J827" s="253">
        <f>SUM(J828:J829)</f>
        <v>0</v>
      </c>
      <c r="K827" s="235"/>
      <c r="L827" s="206" t="s">
        <v>116</v>
      </c>
      <c r="M827" s="206">
        <v>91955</v>
      </c>
      <c r="N827" s="235"/>
    </row>
    <row r="828" spans="1:14" ht="15.75" hidden="1" customHeight="1">
      <c r="A828" s="254"/>
      <c r="B828" s="255" t="s">
        <v>616</v>
      </c>
      <c r="C828" s="269"/>
      <c r="D828" s="257">
        <v>6</v>
      </c>
      <c r="E828" s="258"/>
      <c r="F828" s="259">
        <f>0</f>
        <v>0</v>
      </c>
      <c r="G828" s="259"/>
      <c r="H828" s="259"/>
      <c r="I828" s="259"/>
      <c r="J828" s="259">
        <f>F828</f>
        <v>0</v>
      </c>
      <c r="K828" s="235"/>
      <c r="L828" s="206"/>
      <c r="M828" s="206"/>
      <c r="N828" s="235"/>
    </row>
    <row r="829" spans="1:14" ht="15.75" hidden="1" customHeight="1">
      <c r="A829" s="260"/>
      <c r="B829" s="261"/>
      <c r="C829" s="270"/>
      <c r="D829" s="263"/>
      <c r="E829" s="264"/>
      <c r="F829" s="265"/>
      <c r="G829" s="265"/>
      <c r="H829" s="265"/>
      <c r="I829" s="265"/>
      <c r="J829" s="265"/>
      <c r="K829" s="235"/>
      <c r="L829" s="235"/>
      <c r="M829" s="235"/>
      <c r="N829" s="235"/>
    </row>
    <row r="830" spans="1:14" ht="15.75" hidden="1" customHeight="1">
      <c r="A830" s="247" t="s">
        <v>621</v>
      </c>
      <c r="B830" s="248" t="s">
        <v>160</v>
      </c>
      <c r="C830" s="247" t="s">
        <v>141</v>
      </c>
      <c r="D830" s="267"/>
      <c r="E830" s="268"/>
      <c r="F830" s="252"/>
      <c r="G830" s="252"/>
      <c r="H830" s="252"/>
      <c r="I830" s="252"/>
      <c r="J830" s="253">
        <f>SUM(J831:J832)</f>
        <v>20</v>
      </c>
      <c r="K830" s="235"/>
      <c r="L830" s="206" t="s">
        <v>123</v>
      </c>
      <c r="M830" s="206" t="s">
        <v>161</v>
      </c>
      <c r="N830" s="235"/>
    </row>
    <row r="831" spans="1:14" ht="15.75" hidden="1" customHeight="1">
      <c r="A831" s="254"/>
      <c r="B831" s="255" t="s">
        <v>616</v>
      </c>
      <c r="C831" s="269"/>
      <c r="D831" s="257">
        <v>20</v>
      </c>
      <c r="E831" s="258"/>
      <c r="F831" s="259"/>
      <c r="G831" s="259"/>
      <c r="H831" s="259"/>
      <c r="I831" s="259"/>
      <c r="J831" s="259">
        <f>D831</f>
        <v>20</v>
      </c>
      <c r="K831" s="235"/>
      <c r="L831" s="206"/>
      <c r="M831" s="206"/>
      <c r="N831" s="235"/>
    </row>
    <row r="832" spans="1:14" ht="15.75" hidden="1" customHeight="1">
      <c r="A832" s="260"/>
      <c r="B832" s="261"/>
      <c r="C832" s="270"/>
      <c r="D832" s="263"/>
      <c r="E832" s="264"/>
      <c r="F832" s="265"/>
      <c r="G832" s="265"/>
      <c r="H832" s="265"/>
      <c r="I832" s="265"/>
      <c r="J832" s="265"/>
      <c r="K832" s="235"/>
      <c r="L832" s="235"/>
      <c r="M832" s="235"/>
      <c r="N832" s="235"/>
    </row>
    <row r="833" spans="1:14" ht="15.75" hidden="1" customHeight="1">
      <c r="A833" s="247" t="s">
        <v>622</v>
      </c>
      <c r="B833" s="248" t="s">
        <v>163</v>
      </c>
      <c r="C833" s="247" t="s">
        <v>164</v>
      </c>
      <c r="D833" s="267"/>
      <c r="E833" s="268"/>
      <c r="F833" s="252"/>
      <c r="G833" s="252"/>
      <c r="H833" s="252"/>
      <c r="I833" s="252"/>
      <c r="J833" s="253">
        <f>SUM(J834:J835)</f>
        <v>40</v>
      </c>
      <c r="K833" s="235"/>
      <c r="L833" s="206" t="s">
        <v>116</v>
      </c>
      <c r="M833" s="206">
        <v>91834</v>
      </c>
      <c r="N833" s="235"/>
    </row>
    <row r="834" spans="1:14" ht="15.75" hidden="1" customHeight="1">
      <c r="A834" s="254"/>
      <c r="B834" s="255" t="s">
        <v>616</v>
      </c>
      <c r="C834" s="269"/>
      <c r="D834" s="257">
        <v>40</v>
      </c>
      <c r="E834" s="258"/>
      <c r="F834" s="259"/>
      <c r="G834" s="259"/>
      <c r="H834" s="259"/>
      <c r="I834" s="259"/>
      <c r="J834" s="259">
        <f>D834</f>
        <v>40</v>
      </c>
      <c r="K834" s="235"/>
      <c r="L834" s="206"/>
      <c r="M834" s="206"/>
      <c r="N834" s="235"/>
    </row>
    <row r="835" spans="1:14" ht="15.75" hidden="1" customHeight="1">
      <c r="A835" s="260"/>
      <c r="B835" s="261"/>
      <c r="C835" s="270"/>
      <c r="D835" s="263"/>
      <c r="E835" s="264"/>
      <c r="F835" s="265"/>
      <c r="G835" s="265"/>
      <c r="H835" s="265"/>
      <c r="I835" s="265"/>
      <c r="J835" s="265"/>
      <c r="K835" s="235"/>
      <c r="L835" s="235"/>
      <c r="M835" s="235"/>
      <c r="N835" s="235"/>
    </row>
    <row r="836" spans="1:14" ht="15.75" hidden="1" customHeight="1">
      <c r="A836" s="247" t="s">
        <v>623</v>
      </c>
      <c r="B836" s="248" t="s">
        <v>166</v>
      </c>
      <c r="C836" s="247" t="s">
        <v>141</v>
      </c>
      <c r="D836" s="267"/>
      <c r="E836" s="268"/>
      <c r="F836" s="252" t="s">
        <v>142</v>
      </c>
      <c r="G836" s="252"/>
      <c r="H836" s="252"/>
      <c r="I836" s="252"/>
      <c r="J836" s="253">
        <f>SUM(J837:J838)</f>
        <v>0</v>
      </c>
      <c r="K836" s="235"/>
      <c r="L836" s="206" t="s">
        <v>129</v>
      </c>
      <c r="M836" s="206">
        <v>9973</v>
      </c>
      <c r="N836" s="235"/>
    </row>
    <row r="837" spans="1:14" ht="15.75" hidden="1" customHeight="1">
      <c r="A837" s="254"/>
      <c r="B837" s="255" t="s">
        <v>616</v>
      </c>
      <c r="C837" s="269"/>
      <c r="D837" s="257">
        <v>62</v>
      </c>
      <c r="E837" s="258"/>
      <c r="F837" s="259">
        <f>0</f>
        <v>0</v>
      </c>
      <c r="G837" s="259"/>
      <c r="H837" s="259"/>
      <c r="I837" s="259"/>
      <c r="J837" s="259">
        <f>F837</f>
        <v>0</v>
      </c>
      <c r="K837" s="235"/>
      <c r="L837" s="206"/>
      <c r="M837" s="206"/>
      <c r="N837" s="235"/>
    </row>
    <row r="838" spans="1:14" ht="15.75" hidden="1" customHeight="1">
      <c r="A838" s="260"/>
      <c r="B838" s="261"/>
      <c r="C838" s="270"/>
      <c r="D838" s="263"/>
      <c r="E838" s="264"/>
      <c r="F838" s="265"/>
      <c r="G838" s="265"/>
      <c r="H838" s="265"/>
      <c r="I838" s="265"/>
      <c r="J838" s="265"/>
      <c r="K838" s="235"/>
      <c r="L838" s="235"/>
      <c r="M838" s="235"/>
      <c r="N838" s="235"/>
    </row>
    <row r="839" spans="1:14" ht="15.75" hidden="1" customHeight="1">
      <c r="A839" s="247" t="s">
        <v>624</v>
      </c>
      <c r="B839" s="248" t="s">
        <v>168</v>
      </c>
      <c r="C839" s="247" t="s">
        <v>141</v>
      </c>
      <c r="D839" s="267"/>
      <c r="E839" s="268"/>
      <c r="F839" s="252" t="s">
        <v>142</v>
      </c>
      <c r="G839" s="252"/>
      <c r="H839" s="252"/>
      <c r="I839" s="252"/>
      <c r="J839" s="253">
        <f>SUM(J840:J841)</f>
        <v>0</v>
      </c>
      <c r="K839" s="235"/>
      <c r="L839" s="206" t="s">
        <v>129</v>
      </c>
      <c r="M839" s="206">
        <v>11773</v>
      </c>
      <c r="N839" s="235"/>
    </row>
    <row r="840" spans="1:14" ht="15.75" hidden="1" customHeight="1">
      <c r="A840" s="254"/>
      <c r="B840" s="255" t="s">
        <v>616</v>
      </c>
      <c r="C840" s="269"/>
      <c r="D840" s="257">
        <v>3</v>
      </c>
      <c r="E840" s="258"/>
      <c r="F840" s="259">
        <f>0</f>
        <v>0</v>
      </c>
      <c r="G840" s="259"/>
      <c r="H840" s="259"/>
      <c r="I840" s="259"/>
      <c r="J840" s="259">
        <f>F840</f>
        <v>0</v>
      </c>
      <c r="K840" s="235"/>
      <c r="L840" s="206"/>
      <c r="M840" s="206"/>
      <c r="N840" s="235"/>
    </row>
    <row r="841" spans="1:14" ht="15.75" hidden="1" customHeight="1">
      <c r="A841" s="260"/>
      <c r="B841" s="261"/>
      <c r="C841" s="270"/>
      <c r="D841" s="263"/>
      <c r="E841" s="264"/>
      <c r="F841" s="265"/>
      <c r="G841" s="265"/>
      <c r="H841" s="265"/>
      <c r="I841" s="265"/>
      <c r="J841" s="265"/>
      <c r="K841" s="235"/>
      <c r="L841" s="235"/>
      <c r="M841" s="235"/>
      <c r="N841" s="235"/>
    </row>
    <row r="842" spans="1:14" ht="15.75" hidden="1" customHeight="1">
      <c r="A842" s="247" t="s">
        <v>625</v>
      </c>
      <c r="B842" s="248" t="s">
        <v>170</v>
      </c>
      <c r="C842" s="247" t="s">
        <v>141</v>
      </c>
      <c r="D842" s="267"/>
      <c r="E842" s="268"/>
      <c r="F842" s="252" t="s">
        <v>142</v>
      </c>
      <c r="G842" s="252"/>
      <c r="H842" s="252"/>
      <c r="I842" s="252"/>
      <c r="J842" s="253">
        <f>SUM(J843:J844)</f>
        <v>0</v>
      </c>
      <c r="K842" s="235"/>
      <c r="L842" s="206" t="s">
        <v>129</v>
      </c>
      <c r="M842" s="206">
        <v>9199</v>
      </c>
      <c r="N842" s="235"/>
    </row>
    <row r="843" spans="1:14" ht="15.75" hidden="1" customHeight="1">
      <c r="A843" s="254"/>
      <c r="B843" s="255" t="s">
        <v>616</v>
      </c>
      <c r="C843" s="269"/>
      <c r="D843" s="257">
        <v>6</v>
      </c>
      <c r="E843" s="258"/>
      <c r="F843" s="259">
        <f>0</f>
        <v>0</v>
      </c>
      <c r="G843" s="259"/>
      <c r="H843" s="259"/>
      <c r="I843" s="259"/>
      <c r="J843" s="259">
        <f>F843</f>
        <v>0</v>
      </c>
      <c r="K843" s="235"/>
      <c r="L843" s="206"/>
      <c r="M843" s="206"/>
      <c r="N843" s="235"/>
    </row>
    <row r="844" spans="1:14" ht="15.75" hidden="1" customHeight="1">
      <c r="A844" s="260"/>
      <c r="B844" s="261"/>
      <c r="C844" s="270"/>
      <c r="D844" s="263"/>
      <c r="E844" s="264"/>
      <c r="F844" s="265"/>
      <c r="G844" s="265"/>
      <c r="H844" s="265"/>
      <c r="I844" s="265"/>
      <c r="J844" s="265"/>
      <c r="K844" s="235"/>
      <c r="L844" s="235"/>
      <c r="M844" s="235"/>
      <c r="N844" s="235"/>
    </row>
    <row r="845" spans="1:14" ht="15.75" hidden="1" customHeight="1">
      <c r="A845" s="247" t="s">
        <v>626</v>
      </c>
      <c r="B845" s="248" t="s">
        <v>172</v>
      </c>
      <c r="C845" s="247" t="s">
        <v>164</v>
      </c>
      <c r="D845" s="267" t="s">
        <v>173</v>
      </c>
      <c r="E845" s="268"/>
      <c r="F845" s="252" t="s">
        <v>174</v>
      </c>
      <c r="G845" s="252"/>
      <c r="H845" s="252"/>
      <c r="I845" s="252"/>
      <c r="J845" s="253">
        <f>SUM(J846:J847)</f>
        <v>140</v>
      </c>
      <c r="K845" s="235"/>
      <c r="L845" s="206" t="s">
        <v>116</v>
      </c>
      <c r="M845" s="206">
        <v>91926</v>
      </c>
      <c r="N845" s="235"/>
    </row>
    <row r="846" spans="1:14" ht="15.75" hidden="1" customHeight="1">
      <c r="A846" s="254"/>
      <c r="B846" s="255" t="s">
        <v>616</v>
      </c>
      <c r="C846" s="269"/>
      <c r="D846" s="257">
        <v>2800</v>
      </c>
      <c r="E846" s="258"/>
      <c r="F846" s="259">
        <f>D846*0.05</f>
        <v>140</v>
      </c>
      <c r="G846" s="259"/>
      <c r="H846" s="259"/>
      <c r="I846" s="259"/>
      <c r="J846" s="259">
        <f>F846</f>
        <v>140</v>
      </c>
      <c r="K846" s="235"/>
      <c r="L846" s="206"/>
      <c r="M846" s="206"/>
      <c r="N846" s="235"/>
    </row>
    <row r="847" spans="1:14" ht="15.75" hidden="1" customHeight="1">
      <c r="A847" s="260"/>
      <c r="B847" s="261"/>
      <c r="C847" s="270"/>
      <c r="D847" s="263"/>
      <c r="E847" s="264"/>
      <c r="F847" s="265"/>
      <c r="G847" s="265"/>
      <c r="H847" s="265"/>
      <c r="I847" s="265"/>
      <c r="J847" s="265"/>
      <c r="K847" s="235"/>
      <c r="L847" s="235"/>
      <c r="M847" s="235"/>
      <c r="N847" s="235"/>
    </row>
    <row r="848" spans="1:14" ht="15.75" hidden="1" customHeight="1">
      <c r="A848" s="247" t="s">
        <v>627</v>
      </c>
      <c r="B848" s="248" t="s">
        <v>176</v>
      </c>
      <c r="C848" s="247" t="s">
        <v>164</v>
      </c>
      <c r="D848" s="267" t="s">
        <v>173</v>
      </c>
      <c r="E848" s="268"/>
      <c r="F848" s="252" t="s">
        <v>174</v>
      </c>
      <c r="G848" s="252"/>
      <c r="H848" s="252"/>
      <c r="I848" s="252"/>
      <c r="J848" s="253">
        <f>SUM(J849:J850)</f>
        <v>13</v>
      </c>
      <c r="K848" s="235"/>
      <c r="L848" s="206" t="s">
        <v>116</v>
      </c>
      <c r="M848" s="206">
        <v>91928</v>
      </c>
      <c r="N848" s="235"/>
    </row>
    <row r="849" spans="1:14" ht="15.75" hidden="1" customHeight="1">
      <c r="A849" s="254"/>
      <c r="B849" s="255" t="s">
        <v>616</v>
      </c>
      <c r="C849" s="269"/>
      <c r="D849" s="257">
        <v>260</v>
      </c>
      <c r="E849" s="258"/>
      <c r="F849" s="259">
        <f>D849*0.05</f>
        <v>13</v>
      </c>
      <c r="G849" s="259"/>
      <c r="H849" s="259"/>
      <c r="I849" s="259"/>
      <c r="J849" s="259">
        <f>F849</f>
        <v>13</v>
      </c>
      <c r="K849" s="235"/>
      <c r="L849" s="206"/>
      <c r="M849" s="206"/>
      <c r="N849" s="235"/>
    </row>
    <row r="850" spans="1:14" ht="15.75" hidden="1" customHeight="1">
      <c r="A850" s="260"/>
      <c r="B850" s="261"/>
      <c r="C850" s="270"/>
      <c r="D850" s="263"/>
      <c r="E850" s="264"/>
      <c r="F850" s="265"/>
      <c r="G850" s="265"/>
      <c r="H850" s="265"/>
      <c r="I850" s="265"/>
      <c r="J850" s="265"/>
      <c r="K850" s="235"/>
      <c r="L850" s="235"/>
      <c r="M850" s="235"/>
      <c r="N850" s="235"/>
    </row>
    <row r="851" spans="1:14" ht="15.75" hidden="1" customHeight="1">
      <c r="A851" s="247" t="s">
        <v>628</v>
      </c>
      <c r="B851" s="248" t="s">
        <v>178</v>
      </c>
      <c r="C851" s="247" t="s">
        <v>164</v>
      </c>
      <c r="D851" s="267"/>
      <c r="E851" s="268"/>
      <c r="F851" s="252" t="s">
        <v>179</v>
      </c>
      <c r="G851" s="252"/>
      <c r="H851" s="252"/>
      <c r="I851" s="252"/>
      <c r="J851" s="253">
        <f>SUM(J852:J853)</f>
        <v>0</v>
      </c>
      <c r="K851" s="235"/>
      <c r="L851" s="206" t="s">
        <v>116</v>
      </c>
      <c r="M851" s="206">
        <v>92981</v>
      </c>
      <c r="N851" s="235"/>
    </row>
    <row r="852" spans="1:14" ht="15.75" hidden="1" customHeight="1">
      <c r="A852" s="254"/>
      <c r="B852" s="255" t="s">
        <v>616</v>
      </c>
      <c r="C852" s="269"/>
      <c r="D852" s="257">
        <v>60</v>
      </c>
      <c r="E852" s="258"/>
      <c r="F852" s="259">
        <v>0</v>
      </c>
      <c r="G852" s="259"/>
      <c r="H852" s="259"/>
      <c r="I852" s="259"/>
      <c r="J852" s="259">
        <f>F852</f>
        <v>0</v>
      </c>
      <c r="K852" s="235"/>
      <c r="L852" s="206"/>
      <c r="M852" s="206"/>
      <c r="N852" s="235"/>
    </row>
    <row r="853" spans="1:14" ht="15.75" hidden="1" customHeight="1">
      <c r="A853" s="260"/>
      <c r="B853" s="261"/>
      <c r="C853" s="270"/>
      <c r="D853" s="263"/>
      <c r="E853" s="264"/>
      <c r="F853" s="265"/>
      <c r="G853" s="265"/>
      <c r="H853" s="265"/>
      <c r="I853" s="265"/>
      <c r="J853" s="265"/>
      <c r="K853" s="235"/>
      <c r="L853" s="235"/>
      <c r="M853" s="235"/>
      <c r="N853" s="235"/>
    </row>
    <row r="854" spans="1:14" ht="15.75" hidden="1" customHeight="1">
      <c r="A854" s="247" t="s">
        <v>629</v>
      </c>
      <c r="B854" s="248" t="s">
        <v>181</v>
      </c>
      <c r="C854" s="247" t="s">
        <v>164</v>
      </c>
      <c r="D854" s="267"/>
      <c r="E854" s="268"/>
      <c r="F854" s="252" t="s">
        <v>179</v>
      </c>
      <c r="G854" s="252"/>
      <c r="H854" s="252"/>
      <c r="I854" s="252"/>
      <c r="J854" s="253">
        <f>SUM(J855:J856)</f>
        <v>0</v>
      </c>
      <c r="K854" s="235"/>
      <c r="L854" s="206" t="s">
        <v>116</v>
      </c>
      <c r="M854" s="206">
        <v>92981</v>
      </c>
      <c r="N854" s="235"/>
    </row>
    <row r="855" spans="1:14" ht="15.75" hidden="1" customHeight="1">
      <c r="A855" s="254"/>
      <c r="B855" s="255" t="s">
        <v>616</v>
      </c>
      <c r="C855" s="269"/>
      <c r="D855" s="257">
        <v>21</v>
      </c>
      <c r="E855" s="258"/>
      <c r="F855" s="259">
        <v>0</v>
      </c>
      <c r="G855" s="259"/>
      <c r="H855" s="259"/>
      <c r="I855" s="259"/>
      <c r="J855" s="259">
        <f>F855</f>
        <v>0</v>
      </c>
      <c r="K855" s="235"/>
      <c r="L855" s="206"/>
      <c r="M855" s="206"/>
      <c r="N855" s="235"/>
    </row>
    <row r="856" spans="1:14" ht="15.75" hidden="1" customHeight="1">
      <c r="A856" s="260"/>
      <c r="B856" s="261"/>
      <c r="C856" s="270"/>
      <c r="D856" s="263"/>
      <c r="E856" s="264"/>
      <c r="F856" s="265"/>
      <c r="G856" s="265"/>
      <c r="H856" s="265"/>
      <c r="I856" s="265"/>
      <c r="J856" s="265"/>
      <c r="K856" s="235"/>
      <c r="L856" s="235"/>
      <c r="M856" s="235"/>
      <c r="N856" s="235"/>
    </row>
    <row r="857" spans="1:14" ht="15.75" hidden="1" customHeight="1">
      <c r="A857" s="247" t="s">
        <v>630</v>
      </c>
      <c r="B857" s="248" t="s">
        <v>183</v>
      </c>
      <c r="C857" s="247" t="s">
        <v>164</v>
      </c>
      <c r="D857" s="267"/>
      <c r="E857" s="268"/>
      <c r="F857" s="252" t="s">
        <v>179</v>
      </c>
      <c r="G857" s="252"/>
      <c r="H857" s="252"/>
      <c r="I857" s="252"/>
      <c r="J857" s="253">
        <f>SUM(J858:J859)</f>
        <v>0</v>
      </c>
      <c r="K857" s="235"/>
      <c r="L857" s="206" t="s">
        <v>116</v>
      </c>
      <c r="M857" s="206">
        <v>92981</v>
      </c>
      <c r="N857" s="235"/>
    </row>
    <row r="858" spans="1:14" ht="15.75" hidden="1" customHeight="1">
      <c r="A858" s="254"/>
      <c r="B858" s="255" t="s">
        <v>616</v>
      </c>
      <c r="C858" s="269"/>
      <c r="D858" s="257">
        <v>63</v>
      </c>
      <c r="E858" s="258"/>
      <c r="F858" s="259">
        <v>0</v>
      </c>
      <c r="G858" s="259"/>
      <c r="H858" s="259"/>
      <c r="I858" s="259"/>
      <c r="J858" s="259">
        <f>F858</f>
        <v>0</v>
      </c>
      <c r="K858" s="235"/>
      <c r="L858" s="206"/>
      <c r="M858" s="206"/>
      <c r="N858" s="235"/>
    </row>
    <row r="859" spans="1:14" ht="15.75" hidden="1" customHeight="1">
      <c r="A859" s="260"/>
      <c r="B859" s="261"/>
      <c r="C859" s="270"/>
      <c r="D859" s="263"/>
      <c r="E859" s="264"/>
      <c r="F859" s="265"/>
      <c r="G859" s="265"/>
      <c r="H859" s="265"/>
      <c r="I859" s="265"/>
      <c r="J859" s="265"/>
      <c r="K859" s="235"/>
      <c r="L859" s="235"/>
      <c r="M859" s="235"/>
      <c r="N859" s="235"/>
    </row>
    <row r="860" spans="1:14" ht="15.75" hidden="1" customHeight="1">
      <c r="A860" s="247" t="s">
        <v>631</v>
      </c>
      <c r="B860" s="248" t="s">
        <v>359</v>
      </c>
      <c r="C860" s="247" t="s">
        <v>164</v>
      </c>
      <c r="D860" s="267"/>
      <c r="E860" s="268"/>
      <c r="F860" s="252" t="s">
        <v>179</v>
      </c>
      <c r="G860" s="252"/>
      <c r="H860" s="252"/>
      <c r="I860" s="252"/>
      <c r="J860" s="253">
        <f>SUM(J861:J862)</f>
        <v>0</v>
      </c>
      <c r="K860" s="235"/>
      <c r="L860" s="206" t="s">
        <v>116</v>
      </c>
      <c r="M860" s="206">
        <v>101888</v>
      </c>
      <c r="N860" s="235"/>
    </row>
    <row r="861" spans="1:14" ht="15.75" hidden="1" customHeight="1">
      <c r="A861" s="254"/>
      <c r="B861" s="255" t="s">
        <v>616</v>
      </c>
      <c r="C861" s="269"/>
      <c r="D861" s="257">
        <v>21</v>
      </c>
      <c r="E861" s="258"/>
      <c r="F861" s="259">
        <v>0</v>
      </c>
      <c r="G861" s="259"/>
      <c r="H861" s="259"/>
      <c r="I861" s="259"/>
      <c r="J861" s="259">
        <f>F861</f>
        <v>0</v>
      </c>
      <c r="K861" s="235"/>
      <c r="L861" s="206"/>
      <c r="M861" s="206"/>
      <c r="N861" s="235"/>
    </row>
    <row r="862" spans="1:14" ht="15.75" hidden="1" customHeight="1">
      <c r="A862" s="260"/>
      <c r="B862" s="261"/>
      <c r="C862" s="270"/>
      <c r="D862" s="263"/>
      <c r="E862" s="264"/>
      <c r="F862" s="265"/>
      <c r="G862" s="265"/>
      <c r="H862" s="265"/>
      <c r="I862" s="265"/>
      <c r="J862" s="265"/>
      <c r="K862" s="235"/>
      <c r="L862" s="235"/>
      <c r="M862" s="235"/>
      <c r="N862" s="235"/>
    </row>
    <row r="863" spans="1:14" ht="15.75" hidden="1" customHeight="1">
      <c r="A863" s="247" t="s">
        <v>632</v>
      </c>
      <c r="B863" s="248" t="s">
        <v>361</v>
      </c>
      <c r="C863" s="247" t="s">
        <v>164</v>
      </c>
      <c r="D863" s="267"/>
      <c r="E863" s="268"/>
      <c r="F863" s="252" t="s">
        <v>179</v>
      </c>
      <c r="G863" s="252"/>
      <c r="H863" s="252"/>
      <c r="I863" s="252"/>
      <c r="J863" s="253">
        <f>SUM(J864:J865)</f>
        <v>0</v>
      </c>
      <c r="K863" s="235"/>
      <c r="L863" s="206" t="s">
        <v>116</v>
      </c>
      <c r="M863" s="206">
        <v>101888</v>
      </c>
      <c r="N863" s="235"/>
    </row>
    <row r="864" spans="1:14" ht="15.75" hidden="1" customHeight="1">
      <c r="A864" s="254"/>
      <c r="B864" s="255" t="s">
        <v>616</v>
      </c>
      <c r="C864" s="269"/>
      <c r="D864" s="257">
        <v>61</v>
      </c>
      <c r="E864" s="258"/>
      <c r="F864" s="259">
        <v>0</v>
      </c>
      <c r="G864" s="259"/>
      <c r="H864" s="259"/>
      <c r="I864" s="259"/>
      <c r="J864" s="259">
        <f>F864</f>
        <v>0</v>
      </c>
      <c r="K864" s="235"/>
      <c r="L864" s="206"/>
      <c r="M864" s="206"/>
      <c r="N864" s="235"/>
    </row>
    <row r="865" spans="1:14" ht="15.75" hidden="1" customHeight="1">
      <c r="A865" s="260"/>
      <c r="B865" s="261"/>
      <c r="C865" s="270"/>
      <c r="D865" s="263"/>
      <c r="E865" s="264"/>
      <c r="F865" s="265"/>
      <c r="G865" s="265"/>
      <c r="H865" s="265"/>
      <c r="I865" s="265"/>
      <c r="J865" s="265"/>
      <c r="K865" s="235"/>
      <c r="L865" s="235"/>
      <c r="M865" s="235"/>
      <c r="N865" s="235"/>
    </row>
    <row r="866" spans="1:14" ht="15.75" hidden="1" customHeight="1">
      <c r="A866" s="247" t="s">
        <v>633</v>
      </c>
      <c r="B866" s="248" t="s">
        <v>185</v>
      </c>
      <c r="C866" s="247" t="s">
        <v>164</v>
      </c>
      <c r="D866" s="267"/>
      <c r="E866" s="268"/>
      <c r="F866" s="252" t="s">
        <v>179</v>
      </c>
      <c r="G866" s="252"/>
      <c r="H866" s="252"/>
      <c r="I866" s="252"/>
      <c r="J866" s="253">
        <f>SUM(J867:J868)</f>
        <v>0</v>
      </c>
      <c r="K866" s="235"/>
      <c r="L866" s="206" t="s">
        <v>116</v>
      </c>
      <c r="M866" s="206">
        <v>92986</v>
      </c>
      <c r="N866" s="235"/>
    </row>
    <row r="867" spans="1:14" ht="15.75" hidden="1" customHeight="1">
      <c r="A867" s="254"/>
      <c r="B867" s="255" t="s">
        <v>616</v>
      </c>
      <c r="C867" s="269"/>
      <c r="D867" s="257">
        <v>16</v>
      </c>
      <c r="E867" s="258"/>
      <c r="F867" s="259">
        <v>0</v>
      </c>
      <c r="G867" s="259"/>
      <c r="H867" s="259"/>
      <c r="I867" s="259"/>
      <c r="J867" s="259">
        <f>F867</f>
        <v>0</v>
      </c>
      <c r="K867" s="235"/>
      <c r="L867" s="206"/>
      <c r="M867" s="206"/>
      <c r="N867" s="235"/>
    </row>
    <row r="868" spans="1:14" ht="15.75" hidden="1" customHeight="1">
      <c r="A868" s="260"/>
      <c r="B868" s="261"/>
      <c r="C868" s="270"/>
      <c r="D868" s="263"/>
      <c r="E868" s="264"/>
      <c r="F868" s="265"/>
      <c r="G868" s="265"/>
      <c r="H868" s="265"/>
      <c r="I868" s="265"/>
      <c r="J868" s="265"/>
      <c r="K868" s="235"/>
      <c r="L868" s="235"/>
      <c r="M868" s="235"/>
      <c r="N868" s="235"/>
    </row>
    <row r="869" spans="1:14" ht="15.75" hidden="1" customHeight="1">
      <c r="A869" s="247" t="s">
        <v>634</v>
      </c>
      <c r="B869" s="248" t="s">
        <v>635</v>
      </c>
      <c r="C869" s="247" t="s">
        <v>164</v>
      </c>
      <c r="D869" s="267"/>
      <c r="E869" s="268"/>
      <c r="F869" s="252" t="s">
        <v>179</v>
      </c>
      <c r="G869" s="252"/>
      <c r="H869" s="252"/>
      <c r="I869" s="252"/>
      <c r="J869" s="253">
        <f>SUM(J870:J871)</f>
        <v>0</v>
      </c>
      <c r="K869" s="235"/>
      <c r="L869" s="206" t="s">
        <v>116</v>
      </c>
      <c r="M869" s="206">
        <v>92986</v>
      </c>
      <c r="N869" s="235"/>
    </row>
    <row r="870" spans="1:14" ht="15.75" hidden="1" customHeight="1">
      <c r="A870" s="254"/>
      <c r="B870" s="255" t="s">
        <v>616</v>
      </c>
      <c r="C870" s="269"/>
      <c r="D870" s="257">
        <v>16</v>
      </c>
      <c r="E870" s="258"/>
      <c r="F870" s="259">
        <v>0</v>
      </c>
      <c r="G870" s="259"/>
      <c r="H870" s="259"/>
      <c r="I870" s="259"/>
      <c r="J870" s="259">
        <f>F870</f>
        <v>0</v>
      </c>
      <c r="K870" s="235"/>
      <c r="L870" s="206"/>
      <c r="M870" s="206"/>
      <c r="N870" s="235"/>
    </row>
    <row r="871" spans="1:14" ht="15.75" hidden="1" customHeight="1">
      <c r="A871" s="260"/>
      <c r="B871" s="261"/>
      <c r="C871" s="270"/>
      <c r="D871" s="263"/>
      <c r="E871" s="264"/>
      <c r="F871" s="265"/>
      <c r="G871" s="265"/>
      <c r="H871" s="265"/>
      <c r="I871" s="265"/>
      <c r="J871" s="265"/>
      <c r="K871" s="235"/>
      <c r="L871" s="235"/>
      <c r="M871" s="235"/>
      <c r="N871" s="235"/>
    </row>
    <row r="872" spans="1:14" ht="15.75" hidden="1" customHeight="1">
      <c r="A872" s="247" t="s">
        <v>636</v>
      </c>
      <c r="B872" s="248" t="s">
        <v>637</v>
      </c>
      <c r="C872" s="247" t="s">
        <v>164</v>
      </c>
      <c r="D872" s="267"/>
      <c r="E872" s="268"/>
      <c r="F872" s="252" t="s">
        <v>179</v>
      </c>
      <c r="G872" s="252"/>
      <c r="H872" s="252"/>
      <c r="I872" s="252"/>
      <c r="J872" s="253">
        <f>SUM(J873:J874)</f>
        <v>0</v>
      </c>
      <c r="K872" s="235"/>
      <c r="L872" s="206" t="s">
        <v>116</v>
      </c>
      <c r="M872" s="206">
        <v>92986</v>
      </c>
      <c r="N872" s="235"/>
    </row>
    <row r="873" spans="1:14" ht="15.75" hidden="1" customHeight="1">
      <c r="A873" s="254"/>
      <c r="B873" s="255" t="s">
        <v>616</v>
      </c>
      <c r="C873" s="269"/>
      <c r="D873" s="257">
        <v>48</v>
      </c>
      <c r="E873" s="258"/>
      <c r="F873" s="259">
        <v>0</v>
      </c>
      <c r="G873" s="259"/>
      <c r="H873" s="259"/>
      <c r="I873" s="259"/>
      <c r="J873" s="259">
        <f>F873</f>
        <v>0</v>
      </c>
      <c r="K873" s="235"/>
      <c r="L873" s="206"/>
      <c r="M873" s="206"/>
      <c r="N873" s="235"/>
    </row>
    <row r="874" spans="1:14" ht="15.75" hidden="1" customHeight="1">
      <c r="A874" s="260"/>
      <c r="B874" s="261"/>
      <c r="C874" s="270"/>
      <c r="D874" s="263"/>
      <c r="E874" s="264"/>
      <c r="F874" s="265"/>
      <c r="G874" s="265"/>
      <c r="H874" s="265"/>
      <c r="I874" s="265"/>
      <c r="J874" s="265"/>
      <c r="K874" s="235"/>
      <c r="L874" s="235"/>
      <c r="M874" s="235"/>
      <c r="N874" s="235"/>
    </row>
    <row r="875" spans="1:14" ht="15.75" hidden="1" customHeight="1">
      <c r="A875" s="247" t="s">
        <v>638</v>
      </c>
      <c r="B875" s="248" t="s">
        <v>187</v>
      </c>
      <c r="C875" s="247" t="s">
        <v>164</v>
      </c>
      <c r="D875" s="267"/>
      <c r="E875" s="268"/>
      <c r="F875" s="252" t="s">
        <v>179</v>
      </c>
      <c r="G875" s="252"/>
      <c r="H875" s="252"/>
      <c r="I875" s="252"/>
      <c r="J875" s="253">
        <f>SUM(J876:J877)</f>
        <v>0</v>
      </c>
      <c r="K875" s="235"/>
      <c r="L875" s="206" t="s">
        <v>116</v>
      </c>
      <c r="M875" s="206">
        <v>92990</v>
      </c>
      <c r="N875" s="235"/>
    </row>
    <row r="876" spans="1:14" ht="15.75" hidden="1" customHeight="1">
      <c r="A876" s="254"/>
      <c r="B876" s="255" t="s">
        <v>616</v>
      </c>
      <c r="C876" s="269"/>
      <c r="D876" s="257">
        <v>16</v>
      </c>
      <c r="E876" s="258"/>
      <c r="F876" s="259">
        <v>0</v>
      </c>
      <c r="G876" s="259"/>
      <c r="H876" s="259"/>
      <c r="I876" s="259"/>
      <c r="J876" s="259">
        <f>F876</f>
        <v>0</v>
      </c>
      <c r="K876" s="235"/>
      <c r="L876" s="206"/>
      <c r="M876" s="206"/>
      <c r="N876" s="235"/>
    </row>
    <row r="877" spans="1:14" ht="15.75" hidden="1" customHeight="1">
      <c r="A877" s="260"/>
      <c r="B877" s="261"/>
      <c r="C877" s="270"/>
      <c r="D877" s="263"/>
      <c r="E877" s="264"/>
      <c r="F877" s="265"/>
      <c r="G877" s="265"/>
      <c r="H877" s="265"/>
      <c r="I877" s="265"/>
      <c r="J877" s="265"/>
      <c r="K877" s="235"/>
      <c r="L877" s="235"/>
      <c r="M877" s="235"/>
      <c r="N877" s="235"/>
    </row>
    <row r="878" spans="1:14" ht="15.75" hidden="1" customHeight="1">
      <c r="A878" s="247" t="s">
        <v>639</v>
      </c>
      <c r="B878" s="248" t="s">
        <v>189</v>
      </c>
      <c r="C878" s="247" t="s">
        <v>164</v>
      </c>
      <c r="D878" s="267"/>
      <c r="E878" s="268"/>
      <c r="F878" s="252" t="s">
        <v>179</v>
      </c>
      <c r="G878" s="252"/>
      <c r="H878" s="252"/>
      <c r="I878" s="252"/>
      <c r="J878" s="253">
        <f>SUM(J879:J880)</f>
        <v>0</v>
      </c>
      <c r="K878" s="235"/>
      <c r="L878" s="206" t="s">
        <v>116</v>
      </c>
      <c r="M878" s="206">
        <v>92990</v>
      </c>
      <c r="N878" s="235"/>
    </row>
    <row r="879" spans="1:14" ht="15.75" hidden="1" customHeight="1">
      <c r="A879" s="254"/>
      <c r="B879" s="255" t="s">
        <v>616</v>
      </c>
      <c r="C879" s="269"/>
      <c r="D879" s="257">
        <v>48</v>
      </c>
      <c r="E879" s="258"/>
      <c r="F879" s="259">
        <v>0</v>
      </c>
      <c r="G879" s="259"/>
      <c r="H879" s="259"/>
      <c r="I879" s="259"/>
      <c r="J879" s="259">
        <f>F879</f>
        <v>0</v>
      </c>
      <c r="K879" s="235"/>
      <c r="L879" s="206"/>
      <c r="M879" s="206"/>
      <c r="N879" s="235"/>
    </row>
    <row r="880" spans="1:14" ht="15.75" hidden="1" customHeight="1">
      <c r="A880" s="260"/>
      <c r="B880" s="261"/>
      <c r="C880" s="270"/>
      <c r="D880" s="263"/>
      <c r="E880" s="264"/>
      <c r="F880" s="265"/>
      <c r="G880" s="265"/>
      <c r="H880" s="265"/>
      <c r="I880" s="265"/>
      <c r="J880" s="265"/>
      <c r="K880" s="235"/>
      <c r="L880" s="235"/>
      <c r="M880" s="235"/>
      <c r="N880" s="235"/>
    </row>
    <row r="881" spans="1:14" ht="15.75" hidden="1" customHeight="1">
      <c r="A881" s="247" t="s">
        <v>640</v>
      </c>
      <c r="B881" s="248" t="s">
        <v>641</v>
      </c>
      <c r="C881" s="247" t="s">
        <v>141</v>
      </c>
      <c r="D881" s="267"/>
      <c r="E881" s="268"/>
      <c r="F881" s="252"/>
      <c r="G881" s="252"/>
      <c r="H881" s="252"/>
      <c r="I881" s="252"/>
      <c r="J881" s="253">
        <f>SUM(J882:J883)</f>
        <v>1</v>
      </c>
      <c r="K881" s="235"/>
      <c r="L881" s="206" t="s">
        <v>123</v>
      </c>
      <c r="M881" s="206" t="s">
        <v>642</v>
      </c>
      <c r="N881" s="235"/>
    </row>
    <row r="882" spans="1:14" ht="15.75" hidden="1" customHeight="1">
      <c r="A882" s="254"/>
      <c r="B882" s="255" t="s">
        <v>616</v>
      </c>
      <c r="C882" s="269"/>
      <c r="D882" s="257">
        <v>1</v>
      </c>
      <c r="E882" s="258"/>
      <c r="F882" s="259"/>
      <c r="G882" s="259"/>
      <c r="H882" s="259"/>
      <c r="I882" s="259"/>
      <c r="J882" s="259">
        <f>D882</f>
        <v>1</v>
      </c>
      <c r="K882" s="235"/>
      <c r="L882" s="206"/>
      <c r="M882" s="206"/>
      <c r="N882" s="235"/>
    </row>
    <row r="883" spans="1:14" ht="15.75" hidden="1" customHeight="1">
      <c r="A883" s="260"/>
      <c r="B883" s="261"/>
      <c r="C883" s="270"/>
      <c r="D883" s="263"/>
      <c r="E883" s="264"/>
      <c r="F883" s="265"/>
      <c r="G883" s="265"/>
      <c r="H883" s="265"/>
      <c r="I883" s="265"/>
      <c r="J883" s="265"/>
      <c r="K883" s="235"/>
      <c r="L883" s="235"/>
      <c r="M883" s="235"/>
      <c r="N883" s="235"/>
    </row>
    <row r="884" spans="1:14" ht="15.75" hidden="1" customHeight="1">
      <c r="A884" s="247" t="s">
        <v>643</v>
      </c>
      <c r="B884" s="248" t="s">
        <v>644</v>
      </c>
      <c r="C884" s="247" t="s">
        <v>141</v>
      </c>
      <c r="D884" s="267"/>
      <c r="E884" s="268"/>
      <c r="F884" s="252"/>
      <c r="G884" s="252"/>
      <c r="H884" s="252"/>
      <c r="I884" s="252"/>
      <c r="J884" s="253">
        <f>SUM(J885:J886)</f>
        <v>1</v>
      </c>
      <c r="K884" s="235"/>
      <c r="L884" s="206" t="s">
        <v>123</v>
      </c>
      <c r="M884" s="206" t="s">
        <v>645</v>
      </c>
      <c r="N884" s="235"/>
    </row>
    <row r="885" spans="1:14" ht="15.75" hidden="1" customHeight="1">
      <c r="A885" s="254"/>
      <c r="B885" s="255" t="s">
        <v>616</v>
      </c>
      <c r="C885" s="269"/>
      <c r="D885" s="257">
        <v>1</v>
      </c>
      <c r="E885" s="258"/>
      <c r="F885" s="259"/>
      <c r="G885" s="259"/>
      <c r="H885" s="259"/>
      <c r="I885" s="259"/>
      <c r="J885" s="259">
        <f>D885</f>
        <v>1</v>
      </c>
      <c r="K885" s="235"/>
      <c r="L885" s="206"/>
      <c r="M885" s="206"/>
      <c r="N885" s="235"/>
    </row>
    <row r="886" spans="1:14" ht="15.75" hidden="1" customHeight="1">
      <c r="A886" s="260"/>
      <c r="B886" s="261"/>
      <c r="C886" s="270"/>
      <c r="D886" s="263"/>
      <c r="E886" s="264"/>
      <c r="F886" s="265"/>
      <c r="G886" s="265"/>
      <c r="H886" s="265"/>
      <c r="I886" s="265"/>
      <c r="J886" s="265"/>
      <c r="K886" s="235"/>
      <c r="L886" s="235"/>
      <c r="M886" s="235"/>
      <c r="N886" s="235"/>
    </row>
    <row r="887" spans="1:14" ht="15.75" hidden="1" customHeight="1">
      <c r="A887" s="247" t="s">
        <v>646</v>
      </c>
      <c r="B887" s="248" t="s">
        <v>647</v>
      </c>
      <c r="C887" s="247" t="s">
        <v>141</v>
      </c>
      <c r="D887" s="267"/>
      <c r="E887" s="268"/>
      <c r="F887" s="252" t="s">
        <v>142</v>
      </c>
      <c r="G887" s="252"/>
      <c r="H887" s="252"/>
      <c r="I887" s="252"/>
      <c r="J887" s="253">
        <f>SUM(J888:J889)</f>
        <v>0</v>
      </c>
      <c r="K887" s="235"/>
      <c r="L887" s="206" t="s">
        <v>123</v>
      </c>
      <c r="M887" s="206" t="s">
        <v>648</v>
      </c>
      <c r="N887" s="235"/>
    </row>
    <row r="888" spans="1:14" ht="15.75" hidden="1" customHeight="1">
      <c r="A888" s="254"/>
      <c r="B888" s="255" t="s">
        <v>616</v>
      </c>
      <c r="C888" s="269"/>
      <c r="D888" s="257">
        <v>1</v>
      </c>
      <c r="E888" s="258"/>
      <c r="F888" s="259">
        <f>0</f>
        <v>0</v>
      </c>
      <c r="G888" s="259"/>
      <c r="H888" s="259"/>
      <c r="I888" s="259"/>
      <c r="J888" s="259">
        <f>F888</f>
        <v>0</v>
      </c>
      <c r="K888" s="235"/>
      <c r="L888" s="206"/>
      <c r="M888" s="206"/>
      <c r="N888" s="235"/>
    </row>
    <row r="889" spans="1:14" ht="15.75" hidden="1" customHeight="1">
      <c r="A889" s="260"/>
      <c r="B889" s="261"/>
      <c r="C889" s="270"/>
      <c r="D889" s="263"/>
      <c r="E889" s="264"/>
      <c r="F889" s="265"/>
      <c r="G889" s="265"/>
      <c r="H889" s="265"/>
      <c r="I889" s="265"/>
      <c r="J889" s="265"/>
      <c r="K889" s="235"/>
      <c r="L889" s="235"/>
      <c r="M889" s="235"/>
      <c r="N889" s="235"/>
    </row>
    <row r="890" spans="1:14" ht="15.75" hidden="1" customHeight="1">
      <c r="A890" s="247" t="s">
        <v>649</v>
      </c>
      <c r="B890" s="248" t="s">
        <v>650</v>
      </c>
      <c r="C890" s="247" t="s">
        <v>141</v>
      </c>
      <c r="D890" s="267"/>
      <c r="E890" s="268"/>
      <c r="F890" s="252" t="s">
        <v>142</v>
      </c>
      <c r="G890" s="252"/>
      <c r="H890" s="252"/>
      <c r="I890" s="252"/>
      <c r="J890" s="253">
        <f>SUM(J891:J892)</f>
        <v>0</v>
      </c>
      <c r="K890" s="235"/>
      <c r="L890" s="206" t="s">
        <v>123</v>
      </c>
      <c r="M890" s="206" t="s">
        <v>651</v>
      </c>
      <c r="N890" s="235"/>
    </row>
    <row r="891" spans="1:14" ht="15.75" hidden="1" customHeight="1">
      <c r="A891" s="254"/>
      <c r="B891" s="255" t="s">
        <v>616</v>
      </c>
      <c r="C891" s="269"/>
      <c r="D891" s="257">
        <v>1</v>
      </c>
      <c r="E891" s="258"/>
      <c r="F891" s="259">
        <f>0</f>
        <v>0</v>
      </c>
      <c r="G891" s="259"/>
      <c r="H891" s="259"/>
      <c r="I891" s="259"/>
      <c r="J891" s="259">
        <f>F891</f>
        <v>0</v>
      </c>
      <c r="K891" s="235"/>
      <c r="L891" s="206"/>
      <c r="M891" s="206"/>
      <c r="N891" s="235"/>
    </row>
    <row r="892" spans="1:14" ht="15.75" hidden="1" customHeight="1">
      <c r="A892" s="260"/>
      <c r="B892" s="261"/>
      <c r="C892" s="270"/>
      <c r="D892" s="263"/>
      <c r="E892" s="264"/>
      <c r="F892" s="265"/>
      <c r="G892" s="265"/>
      <c r="H892" s="265"/>
      <c r="I892" s="265"/>
      <c r="J892" s="265"/>
      <c r="K892" s="235"/>
      <c r="L892" s="235"/>
      <c r="M892" s="235"/>
      <c r="N892" s="235"/>
    </row>
    <row r="893" spans="1:14" ht="15.75" hidden="1" customHeight="1">
      <c r="A893" s="247" t="s">
        <v>652</v>
      </c>
      <c r="B893" s="248" t="s">
        <v>653</v>
      </c>
      <c r="C893" s="247" t="s">
        <v>141</v>
      </c>
      <c r="D893" s="267"/>
      <c r="E893" s="268"/>
      <c r="F893" s="252" t="s">
        <v>142</v>
      </c>
      <c r="G893" s="252"/>
      <c r="H893" s="252"/>
      <c r="I893" s="252"/>
      <c r="J893" s="253">
        <f>SUM(J894:J895)</f>
        <v>0</v>
      </c>
      <c r="K893" s="235"/>
      <c r="L893" s="206" t="s">
        <v>123</v>
      </c>
      <c r="M893" s="206" t="s">
        <v>654</v>
      </c>
      <c r="N893" s="235"/>
    </row>
    <row r="894" spans="1:14" ht="15.75" hidden="1" customHeight="1">
      <c r="A894" s="254"/>
      <c r="B894" s="255" t="s">
        <v>616</v>
      </c>
      <c r="C894" s="269"/>
      <c r="D894" s="257">
        <v>1</v>
      </c>
      <c r="E894" s="258"/>
      <c r="F894" s="259">
        <f>0</f>
        <v>0</v>
      </c>
      <c r="G894" s="259"/>
      <c r="H894" s="259"/>
      <c r="I894" s="259"/>
      <c r="J894" s="259">
        <f>F894</f>
        <v>0</v>
      </c>
      <c r="K894" s="235"/>
      <c r="L894" s="206"/>
      <c r="M894" s="206"/>
      <c r="N894" s="235"/>
    </row>
    <row r="895" spans="1:14" ht="15.75" hidden="1" customHeight="1">
      <c r="A895" s="260"/>
      <c r="B895" s="261"/>
      <c r="C895" s="270"/>
      <c r="D895" s="263"/>
      <c r="E895" s="264"/>
      <c r="F895" s="265"/>
      <c r="G895" s="265"/>
      <c r="H895" s="265"/>
      <c r="I895" s="265"/>
      <c r="J895" s="265"/>
      <c r="K895" s="235"/>
      <c r="L895" s="235"/>
      <c r="M895" s="235"/>
      <c r="N895" s="235"/>
    </row>
    <row r="896" spans="1:14" ht="15.75" hidden="1" customHeight="1">
      <c r="A896" s="247" t="s">
        <v>655</v>
      </c>
      <c r="B896" s="248" t="s">
        <v>656</v>
      </c>
      <c r="C896" s="247" t="s">
        <v>141</v>
      </c>
      <c r="D896" s="267"/>
      <c r="E896" s="268"/>
      <c r="F896" s="252" t="s">
        <v>142</v>
      </c>
      <c r="G896" s="252"/>
      <c r="H896" s="252"/>
      <c r="I896" s="252"/>
      <c r="J896" s="253">
        <f>SUM(J897:J898)</f>
        <v>0</v>
      </c>
      <c r="K896" s="235"/>
      <c r="L896" s="206" t="s">
        <v>123</v>
      </c>
      <c r="M896" s="206" t="s">
        <v>657</v>
      </c>
      <c r="N896" s="235"/>
    </row>
    <row r="897" spans="1:14" ht="15.75" hidden="1" customHeight="1">
      <c r="A897" s="254"/>
      <c r="B897" s="255" t="s">
        <v>616</v>
      </c>
      <c r="C897" s="269"/>
      <c r="D897" s="257">
        <v>1</v>
      </c>
      <c r="E897" s="258"/>
      <c r="F897" s="259">
        <f>0</f>
        <v>0</v>
      </c>
      <c r="G897" s="259"/>
      <c r="H897" s="259"/>
      <c r="I897" s="259"/>
      <c r="J897" s="259">
        <f>F897</f>
        <v>0</v>
      </c>
      <c r="K897" s="235"/>
      <c r="L897" s="206"/>
      <c r="M897" s="206"/>
      <c r="N897" s="235"/>
    </row>
    <row r="898" spans="1:14" ht="15.75" hidden="1" customHeight="1">
      <c r="A898" s="260"/>
      <c r="B898" s="261"/>
      <c r="C898" s="270"/>
      <c r="D898" s="263"/>
      <c r="E898" s="264"/>
      <c r="F898" s="265"/>
      <c r="G898" s="265"/>
      <c r="H898" s="265"/>
      <c r="I898" s="265"/>
      <c r="J898" s="265"/>
      <c r="K898" s="235"/>
      <c r="L898" s="235"/>
      <c r="M898" s="235"/>
      <c r="N898" s="235"/>
    </row>
    <row r="899" spans="1:14" ht="15.75" hidden="1" customHeight="1">
      <c r="A899" s="247" t="s">
        <v>658</v>
      </c>
      <c r="B899" s="248" t="s">
        <v>225</v>
      </c>
      <c r="C899" s="247" t="s">
        <v>141</v>
      </c>
      <c r="D899" s="267"/>
      <c r="E899" s="268"/>
      <c r="F899" s="252" t="s">
        <v>179</v>
      </c>
      <c r="G899" s="252"/>
      <c r="H899" s="252"/>
      <c r="I899" s="252"/>
      <c r="J899" s="253">
        <f>SUM(J900:J901)</f>
        <v>12</v>
      </c>
      <c r="K899" s="235"/>
      <c r="L899" s="206" t="s">
        <v>116</v>
      </c>
      <c r="M899" s="206">
        <v>92868</v>
      </c>
      <c r="N899" s="235"/>
    </row>
    <row r="900" spans="1:14" ht="15.75" hidden="1" customHeight="1">
      <c r="A900" s="254"/>
      <c r="B900" s="255" t="s">
        <v>616</v>
      </c>
      <c r="C900" s="269"/>
      <c r="D900" s="257">
        <v>96</v>
      </c>
      <c r="E900" s="258"/>
      <c r="F900" s="259">
        <f>F816+F822</f>
        <v>12</v>
      </c>
      <c r="G900" s="259"/>
      <c r="H900" s="259"/>
      <c r="I900" s="259"/>
      <c r="J900" s="259">
        <f>F900</f>
        <v>12</v>
      </c>
      <c r="K900" s="235"/>
      <c r="L900" s="206"/>
      <c r="M900" s="206"/>
      <c r="N900" s="235"/>
    </row>
    <row r="901" spans="1:14" ht="15.75" hidden="1" customHeight="1">
      <c r="A901" s="260"/>
      <c r="B901" s="261"/>
      <c r="C901" s="270"/>
      <c r="D901" s="263"/>
      <c r="E901" s="264"/>
      <c r="F901" s="265"/>
      <c r="G901" s="265"/>
      <c r="H901" s="265"/>
      <c r="I901" s="265"/>
      <c r="J901" s="265"/>
      <c r="K901" s="235"/>
      <c r="L901" s="235"/>
      <c r="M901" s="235"/>
      <c r="N901" s="235"/>
    </row>
    <row r="902" spans="1:14" ht="15.75" hidden="1" customHeight="1">
      <c r="A902" s="247" t="s">
        <v>659</v>
      </c>
      <c r="B902" s="248" t="s">
        <v>227</v>
      </c>
      <c r="C902" s="247" t="s">
        <v>141</v>
      </c>
      <c r="D902" s="267"/>
      <c r="E902" s="268"/>
      <c r="F902" s="252" t="s">
        <v>179</v>
      </c>
      <c r="G902" s="252"/>
      <c r="H902" s="252"/>
      <c r="I902" s="252"/>
      <c r="J902" s="253">
        <f>SUM(J903:J904)</f>
        <v>0</v>
      </c>
      <c r="K902" s="235"/>
      <c r="L902" s="206" t="s">
        <v>116</v>
      </c>
      <c r="M902" s="206">
        <v>92871</v>
      </c>
      <c r="N902" s="235"/>
    </row>
    <row r="903" spans="1:14" ht="15.75" hidden="1" customHeight="1">
      <c r="A903" s="254"/>
      <c r="B903" s="255" t="s">
        <v>616</v>
      </c>
      <c r="C903" s="269"/>
      <c r="D903" s="257">
        <v>111</v>
      </c>
      <c r="E903" s="258"/>
      <c r="F903" s="259">
        <v>0</v>
      </c>
      <c r="G903" s="259"/>
      <c r="H903" s="259"/>
      <c r="I903" s="259"/>
      <c r="J903" s="259">
        <f>F903</f>
        <v>0</v>
      </c>
      <c r="K903" s="235"/>
      <c r="L903" s="206"/>
      <c r="M903" s="206"/>
      <c r="N903" s="235"/>
    </row>
    <row r="904" spans="1:14" ht="15.75" hidden="1" customHeight="1">
      <c r="A904" s="260"/>
      <c r="B904" s="261"/>
      <c r="C904" s="270"/>
      <c r="D904" s="263"/>
      <c r="E904" s="264"/>
      <c r="F904" s="265"/>
      <c r="G904" s="265"/>
      <c r="H904" s="265"/>
      <c r="I904" s="265"/>
      <c r="J904" s="265"/>
      <c r="K904" s="235"/>
      <c r="L904" s="235"/>
      <c r="M904" s="235"/>
      <c r="N904" s="235"/>
    </row>
    <row r="905" spans="1:14" ht="15.75" hidden="1" customHeight="1">
      <c r="A905" s="247" t="s">
        <v>660</v>
      </c>
      <c r="B905" s="248" t="s">
        <v>229</v>
      </c>
      <c r="C905" s="247" t="s">
        <v>141</v>
      </c>
      <c r="D905" s="267"/>
      <c r="E905" s="268"/>
      <c r="F905" s="252" t="s">
        <v>142</v>
      </c>
      <c r="G905" s="252"/>
      <c r="H905" s="252"/>
      <c r="I905" s="252"/>
      <c r="J905" s="253">
        <f>SUM(J906:J907)</f>
        <v>0</v>
      </c>
      <c r="K905" s="235"/>
      <c r="L905" s="206" t="s">
        <v>129</v>
      </c>
      <c r="M905" s="206">
        <v>764</v>
      </c>
      <c r="N905" s="235"/>
    </row>
    <row r="906" spans="1:14" ht="15.75" hidden="1" customHeight="1">
      <c r="A906" s="254"/>
      <c r="B906" s="255" t="s">
        <v>616</v>
      </c>
      <c r="C906" s="269"/>
      <c r="D906" s="257">
        <v>40</v>
      </c>
      <c r="E906" s="258"/>
      <c r="F906" s="259">
        <f>0</f>
        <v>0</v>
      </c>
      <c r="G906" s="259"/>
      <c r="H906" s="259"/>
      <c r="I906" s="259"/>
      <c r="J906" s="259">
        <f>F906</f>
        <v>0</v>
      </c>
      <c r="K906" s="235"/>
      <c r="L906" s="206"/>
      <c r="M906" s="206"/>
      <c r="N906" s="235"/>
    </row>
    <row r="907" spans="1:14" ht="15.75" hidden="1" customHeight="1">
      <c r="A907" s="260"/>
      <c r="B907" s="261"/>
      <c r="C907" s="270"/>
      <c r="D907" s="263"/>
      <c r="E907" s="264"/>
      <c r="F907" s="265"/>
      <c r="G907" s="265"/>
      <c r="H907" s="265"/>
      <c r="I907" s="265"/>
      <c r="J907" s="265"/>
      <c r="K907" s="235"/>
      <c r="L907" s="235"/>
      <c r="M907" s="235"/>
      <c r="N907" s="235"/>
    </row>
    <row r="908" spans="1:14" ht="15.75" hidden="1" customHeight="1">
      <c r="A908" s="247" t="s">
        <v>661</v>
      </c>
      <c r="B908" s="248" t="s">
        <v>231</v>
      </c>
      <c r="C908" s="247" t="s">
        <v>141</v>
      </c>
      <c r="D908" s="267"/>
      <c r="E908" s="268"/>
      <c r="F908" s="252" t="s">
        <v>142</v>
      </c>
      <c r="G908" s="252"/>
      <c r="H908" s="252"/>
      <c r="I908" s="252"/>
      <c r="J908" s="253">
        <f>SUM(J909:J910)</f>
        <v>0</v>
      </c>
      <c r="K908" s="235"/>
      <c r="L908" s="206" t="s">
        <v>129</v>
      </c>
      <c r="M908" s="206">
        <v>9521</v>
      </c>
      <c r="N908" s="235"/>
    </row>
    <row r="909" spans="1:14" ht="15.75" hidden="1" customHeight="1">
      <c r="A909" s="254"/>
      <c r="B909" s="255" t="s">
        <v>616</v>
      </c>
      <c r="C909" s="269"/>
      <c r="D909" s="257">
        <v>3</v>
      </c>
      <c r="E909" s="258"/>
      <c r="F909" s="259">
        <f>0</f>
        <v>0</v>
      </c>
      <c r="G909" s="259"/>
      <c r="H909" s="259"/>
      <c r="I909" s="259"/>
      <c r="J909" s="259">
        <f>F909</f>
        <v>0</v>
      </c>
      <c r="K909" s="235"/>
      <c r="L909" s="206"/>
      <c r="M909" s="206"/>
      <c r="N909" s="235"/>
    </row>
    <row r="910" spans="1:14" ht="15.75" hidden="1" customHeight="1">
      <c r="A910" s="260"/>
      <c r="B910" s="261"/>
      <c r="C910" s="270"/>
      <c r="D910" s="263"/>
      <c r="E910" s="264"/>
      <c r="F910" s="265"/>
      <c r="G910" s="265"/>
      <c r="H910" s="265"/>
      <c r="I910" s="265"/>
      <c r="J910" s="265"/>
      <c r="K910" s="235"/>
      <c r="L910" s="235"/>
      <c r="M910" s="235"/>
      <c r="N910" s="235"/>
    </row>
    <row r="911" spans="1:14" ht="15.75" hidden="1" customHeight="1">
      <c r="A911" s="247" t="s">
        <v>662</v>
      </c>
      <c r="B911" s="248" t="s">
        <v>233</v>
      </c>
      <c r="C911" s="247" t="s">
        <v>141</v>
      </c>
      <c r="D911" s="267"/>
      <c r="E911" s="268"/>
      <c r="F911" s="252" t="s">
        <v>142</v>
      </c>
      <c r="G911" s="252"/>
      <c r="H911" s="252"/>
      <c r="I911" s="252"/>
      <c r="J911" s="253">
        <f>SUM(J912:J913)</f>
        <v>0</v>
      </c>
      <c r="K911" s="235"/>
      <c r="L911" s="206" t="s">
        <v>129</v>
      </c>
      <c r="M911" s="206">
        <v>9075</v>
      </c>
      <c r="N911" s="235"/>
    </row>
    <row r="912" spans="1:14" ht="15.75" hidden="1" customHeight="1">
      <c r="A912" s="254"/>
      <c r="B912" s="255" t="s">
        <v>616</v>
      </c>
      <c r="C912" s="269"/>
      <c r="D912" s="257">
        <v>8</v>
      </c>
      <c r="E912" s="258"/>
      <c r="F912" s="259">
        <f>0</f>
        <v>0</v>
      </c>
      <c r="G912" s="259"/>
      <c r="H912" s="259"/>
      <c r="I912" s="259"/>
      <c r="J912" s="259">
        <f>F912</f>
        <v>0</v>
      </c>
      <c r="K912" s="235"/>
      <c r="L912" s="206"/>
      <c r="M912" s="206"/>
      <c r="N912" s="235"/>
    </row>
    <row r="913" spans="1:14" ht="15.75" hidden="1" customHeight="1">
      <c r="A913" s="260"/>
      <c r="B913" s="261"/>
      <c r="C913" s="270"/>
      <c r="D913" s="263"/>
      <c r="E913" s="264"/>
      <c r="F913" s="265"/>
      <c r="G913" s="265"/>
      <c r="H913" s="265"/>
      <c r="I913" s="265"/>
      <c r="J913" s="265"/>
      <c r="K913" s="235"/>
      <c r="L913" s="235"/>
      <c r="M913" s="235"/>
      <c r="N913" s="235"/>
    </row>
    <row r="914" spans="1:14" ht="15.75" hidden="1" customHeight="1">
      <c r="A914" s="247" t="s">
        <v>663</v>
      </c>
      <c r="B914" s="248" t="s">
        <v>235</v>
      </c>
      <c r="C914" s="247" t="s">
        <v>141</v>
      </c>
      <c r="D914" s="267"/>
      <c r="E914" s="268"/>
      <c r="F914" s="252" t="s">
        <v>142</v>
      </c>
      <c r="G914" s="252"/>
      <c r="H914" s="252"/>
      <c r="I914" s="252"/>
      <c r="J914" s="253">
        <f>SUM(J915:J916)</f>
        <v>0</v>
      </c>
      <c r="K914" s="235"/>
      <c r="L914" s="206" t="s">
        <v>129</v>
      </c>
      <c r="M914" s="206">
        <v>9521</v>
      </c>
      <c r="N914" s="235"/>
    </row>
    <row r="915" spans="1:14" ht="15.75" hidden="1" customHeight="1">
      <c r="A915" s="254"/>
      <c r="B915" s="255" t="s">
        <v>616</v>
      </c>
      <c r="C915" s="269"/>
      <c r="D915" s="257">
        <v>6</v>
      </c>
      <c r="E915" s="258"/>
      <c r="F915" s="259">
        <f>0</f>
        <v>0</v>
      </c>
      <c r="G915" s="259"/>
      <c r="H915" s="259"/>
      <c r="I915" s="259"/>
      <c r="J915" s="259">
        <f>F915</f>
        <v>0</v>
      </c>
      <c r="K915" s="235"/>
      <c r="L915" s="206"/>
      <c r="M915" s="206"/>
      <c r="N915" s="235"/>
    </row>
    <row r="916" spans="1:14" ht="15.75" hidden="1" customHeight="1">
      <c r="A916" s="260"/>
      <c r="B916" s="261"/>
      <c r="C916" s="270"/>
      <c r="D916" s="263"/>
      <c r="E916" s="264"/>
      <c r="F916" s="265"/>
      <c r="G916" s="265"/>
      <c r="H916" s="265"/>
      <c r="I916" s="265"/>
      <c r="J916" s="265"/>
      <c r="K916" s="235"/>
      <c r="L916" s="235"/>
      <c r="M916" s="235"/>
      <c r="N916" s="235"/>
    </row>
    <row r="917" spans="1:14" ht="15.75" hidden="1" customHeight="1">
      <c r="A917" s="247" t="s">
        <v>664</v>
      </c>
      <c r="B917" s="248" t="s">
        <v>237</v>
      </c>
      <c r="C917" s="247" t="s">
        <v>141</v>
      </c>
      <c r="D917" s="267"/>
      <c r="E917" s="268"/>
      <c r="F917" s="252" t="s">
        <v>142</v>
      </c>
      <c r="G917" s="252"/>
      <c r="H917" s="252"/>
      <c r="I917" s="252"/>
      <c r="J917" s="253">
        <f>SUM(J918:J919)</f>
        <v>0</v>
      </c>
      <c r="K917" s="235"/>
      <c r="L917" s="206" t="s">
        <v>129</v>
      </c>
      <c r="M917" s="206">
        <v>12803</v>
      </c>
      <c r="N917" s="235"/>
    </row>
    <row r="918" spans="1:14" ht="15.75" hidden="1" customHeight="1">
      <c r="A918" s="254"/>
      <c r="B918" s="255" t="s">
        <v>616</v>
      </c>
      <c r="C918" s="269"/>
      <c r="D918" s="257">
        <v>38</v>
      </c>
      <c r="E918" s="258"/>
      <c r="F918" s="259">
        <f>0</f>
        <v>0</v>
      </c>
      <c r="G918" s="259"/>
      <c r="H918" s="259"/>
      <c r="I918" s="259"/>
      <c r="J918" s="259">
        <f>F918</f>
        <v>0</v>
      </c>
      <c r="K918" s="235"/>
      <c r="L918" s="206"/>
      <c r="M918" s="206"/>
      <c r="N918" s="235"/>
    </row>
    <row r="919" spans="1:14" ht="15.75" hidden="1" customHeight="1">
      <c r="A919" s="260"/>
      <c r="B919" s="261"/>
      <c r="C919" s="270"/>
      <c r="D919" s="263"/>
      <c r="E919" s="264"/>
      <c r="F919" s="265"/>
      <c r="G919" s="265"/>
      <c r="H919" s="265"/>
      <c r="I919" s="265"/>
      <c r="J919" s="265"/>
      <c r="K919" s="235"/>
      <c r="L919" s="235"/>
      <c r="M919" s="235"/>
      <c r="N919" s="235"/>
    </row>
    <row r="920" spans="1:14" ht="15.75" hidden="1" customHeight="1">
      <c r="A920" s="247" t="s">
        <v>665</v>
      </c>
      <c r="B920" s="248" t="s">
        <v>239</v>
      </c>
      <c r="C920" s="247" t="s">
        <v>141</v>
      </c>
      <c r="D920" s="267"/>
      <c r="E920" s="268"/>
      <c r="F920" s="252" t="s">
        <v>142</v>
      </c>
      <c r="G920" s="252"/>
      <c r="H920" s="252"/>
      <c r="I920" s="252"/>
      <c r="J920" s="253">
        <f>SUM(J921:J922)</f>
        <v>0</v>
      </c>
      <c r="K920" s="235"/>
      <c r="L920" s="206" t="s">
        <v>129</v>
      </c>
      <c r="M920" s="206">
        <v>9870</v>
      </c>
      <c r="N920" s="235"/>
    </row>
    <row r="921" spans="1:14" ht="15.75" hidden="1" customHeight="1">
      <c r="A921" s="254"/>
      <c r="B921" s="255" t="s">
        <v>616</v>
      </c>
      <c r="C921" s="269"/>
      <c r="D921" s="257">
        <v>117</v>
      </c>
      <c r="E921" s="258"/>
      <c r="F921" s="259">
        <f>0</f>
        <v>0</v>
      </c>
      <c r="G921" s="259"/>
      <c r="H921" s="259"/>
      <c r="I921" s="259"/>
      <c r="J921" s="259">
        <f>F921</f>
        <v>0</v>
      </c>
      <c r="K921" s="235"/>
      <c r="L921" s="206"/>
      <c r="M921" s="206"/>
      <c r="N921" s="235"/>
    </row>
    <row r="922" spans="1:14" ht="15.75" hidden="1" customHeight="1">
      <c r="A922" s="260"/>
      <c r="B922" s="261"/>
      <c r="C922" s="270"/>
      <c r="D922" s="263"/>
      <c r="E922" s="264"/>
      <c r="F922" s="265"/>
      <c r="G922" s="265"/>
      <c r="H922" s="265"/>
      <c r="I922" s="265"/>
      <c r="J922" s="265"/>
      <c r="K922" s="235"/>
      <c r="L922" s="235"/>
      <c r="M922" s="235"/>
      <c r="N922" s="235"/>
    </row>
    <row r="923" spans="1:14" ht="15.75" hidden="1" customHeight="1">
      <c r="A923" s="247" t="s">
        <v>666</v>
      </c>
      <c r="B923" s="248" t="s">
        <v>247</v>
      </c>
      <c r="C923" s="247" t="s">
        <v>141</v>
      </c>
      <c r="D923" s="267"/>
      <c r="E923" s="268"/>
      <c r="F923" s="252"/>
      <c r="G923" s="252"/>
      <c r="H923" s="252"/>
      <c r="I923" s="252"/>
      <c r="J923" s="253">
        <f>SUM(J924:J925)</f>
        <v>3</v>
      </c>
      <c r="K923" s="235"/>
      <c r="L923" s="206" t="s">
        <v>116</v>
      </c>
      <c r="M923" s="206">
        <v>95787</v>
      </c>
      <c r="N923" s="235"/>
    </row>
    <row r="924" spans="1:14" ht="15.75" hidden="1" customHeight="1">
      <c r="A924" s="254"/>
      <c r="B924" s="255" t="s">
        <v>616</v>
      </c>
      <c r="C924" s="269"/>
      <c r="D924" s="257">
        <v>3</v>
      </c>
      <c r="E924" s="258"/>
      <c r="F924" s="259"/>
      <c r="G924" s="259"/>
      <c r="H924" s="259"/>
      <c r="I924" s="259"/>
      <c r="J924" s="259">
        <f>D924</f>
        <v>3</v>
      </c>
      <c r="K924" s="235"/>
      <c r="L924" s="206"/>
      <c r="M924" s="206"/>
      <c r="N924" s="235"/>
    </row>
    <row r="925" spans="1:14" ht="15.75" hidden="1" customHeight="1">
      <c r="A925" s="260"/>
      <c r="B925" s="261"/>
      <c r="C925" s="270"/>
      <c r="D925" s="263"/>
      <c r="E925" s="264"/>
      <c r="F925" s="265"/>
      <c r="G925" s="265"/>
      <c r="H925" s="265"/>
      <c r="I925" s="265"/>
      <c r="J925" s="265"/>
      <c r="K925" s="235"/>
      <c r="L925" s="235"/>
      <c r="M925" s="235"/>
      <c r="N925" s="235"/>
    </row>
    <row r="926" spans="1:14" ht="15.75" hidden="1" customHeight="1">
      <c r="A926" s="247" t="s">
        <v>667</v>
      </c>
      <c r="B926" s="248" t="s">
        <v>249</v>
      </c>
      <c r="C926" s="247" t="s">
        <v>141</v>
      </c>
      <c r="D926" s="267"/>
      <c r="E926" s="268"/>
      <c r="F926" s="252"/>
      <c r="G926" s="252"/>
      <c r="H926" s="252"/>
      <c r="I926" s="252"/>
      <c r="J926" s="253">
        <f>SUM(J927:J928)</f>
        <v>3</v>
      </c>
      <c r="K926" s="235"/>
      <c r="L926" s="206" t="s">
        <v>116</v>
      </c>
      <c r="M926" s="206">
        <v>95808</v>
      </c>
      <c r="N926" s="235"/>
    </row>
    <row r="927" spans="1:14" ht="15.75" hidden="1" customHeight="1">
      <c r="A927" s="254"/>
      <c r="B927" s="255" t="s">
        <v>616</v>
      </c>
      <c r="C927" s="269"/>
      <c r="D927" s="257">
        <v>3</v>
      </c>
      <c r="E927" s="258"/>
      <c r="F927" s="259"/>
      <c r="G927" s="259"/>
      <c r="H927" s="259"/>
      <c r="I927" s="259"/>
      <c r="J927" s="259">
        <f>D927</f>
        <v>3</v>
      </c>
      <c r="K927" s="235"/>
      <c r="L927" s="206"/>
      <c r="M927" s="206"/>
      <c r="N927" s="235"/>
    </row>
    <row r="928" spans="1:14" ht="15.75" hidden="1" customHeight="1">
      <c r="A928" s="260"/>
      <c r="B928" s="261"/>
      <c r="C928" s="270"/>
      <c r="D928" s="263"/>
      <c r="E928" s="264"/>
      <c r="F928" s="265"/>
      <c r="G928" s="265"/>
      <c r="H928" s="265"/>
      <c r="I928" s="265"/>
      <c r="J928" s="265"/>
      <c r="K928" s="235"/>
      <c r="L928" s="235"/>
      <c r="M928" s="235"/>
      <c r="N928" s="235"/>
    </row>
    <row r="929" spans="1:14" ht="15.75" hidden="1" customHeight="1">
      <c r="A929" s="247" t="s">
        <v>668</v>
      </c>
      <c r="B929" s="248" t="s">
        <v>251</v>
      </c>
      <c r="C929" s="247" t="s">
        <v>141</v>
      </c>
      <c r="D929" s="267"/>
      <c r="E929" s="268"/>
      <c r="F929" s="252"/>
      <c r="G929" s="252"/>
      <c r="H929" s="252"/>
      <c r="I929" s="252"/>
      <c r="J929" s="253">
        <f>SUM(J930:J931)</f>
        <v>23</v>
      </c>
      <c r="K929" s="235"/>
      <c r="L929" s="206" t="s">
        <v>116</v>
      </c>
      <c r="M929" s="206">
        <v>95777</v>
      </c>
      <c r="N929" s="235"/>
    </row>
    <row r="930" spans="1:14" ht="15.75" hidden="1" customHeight="1">
      <c r="A930" s="254"/>
      <c r="B930" s="255" t="s">
        <v>616</v>
      </c>
      <c r="C930" s="269"/>
      <c r="D930" s="257">
        <v>23</v>
      </c>
      <c r="E930" s="258"/>
      <c r="F930" s="259"/>
      <c r="G930" s="259"/>
      <c r="H930" s="259"/>
      <c r="I930" s="259"/>
      <c r="J930" s="259">
        <f>D930</f>
        <v>23</v>
      </c>
      <c r="K930" s="235"/>
      <c r="L930" s="206"/>
      <c r="M930" s="206"/>
      <c r="N930" s="235"/>
    </row>
    <row r="931" spans="1:14" ht="15.75" hidden="1" customHeight="1">
      <c r="A931" s="260"/>
      <c r="B931" s="261"/>
      <c r="C931" s="270"/>
      <c r="D931" s="263"/>
      <c r="E931" s="264"/>
      <c r="F931" s="265"/>
      <c r="G931" s="265"/>
      <c r="H931" s="265"/>
      <c r="I931" s="265"/>
      <c r="J931" s="265"/>
      <c r="K931" s="235"/>
      <c r="L931" s="235"/>
      <c r="M931" s="235"/>
      <c r="N931" s="235"/>
    </row>
    <row r="932" spans="1:14" ht="15.75" hidden="1" customHeight="1">
      <c r="A932" s="247" t="s">
        <v>669</v>
      </c>
      <c r="B932" s="248" t="s">
        <v>253</v>
      </c>
      <c r="C932" s="247" t="s">
        <v>141</v>
      </c>
      <c r="D932" s="267"/>
      <c r="E932" s="268"/>
      <c r="F932" s="252"/>
      <c r="G932" s="252"/>
      <c r="H932" s="252"/>
      <c r="I932" s="252"/>
      <c r="J932" s="253">
        <f>SUM(J933:J934)</f>
        <v>13</v>
      </c>
      <c r="K932" s="235"/>
      <c r="L932" s="206" t="s">
        <v>116</v>
      </c>
      <c r="M932" s="206">
        <v>95801</v>
      </c>
      <c r="N932" s="235"/>
    </row>
    <row r="933" spans="1:14" ht="15.75" hidden="1" customHeight="1">
      <c r="A933" s="254"/>
      <c r="B933" s="255" t="s">
        <v>616</v>
      </c>
      <c r="C933" s="269"/>
      <c r="D933" s="257">
        <v>13</v>
      </c>
      <c r="E933" s="258"/>
      <c r="F933" s="259"/>
      <c r="G933" s="259"/>
      <c r="H933" s="259"/>
      <c r="I933" s="259"/>
      <c r="J933" s="259">
        <f>D933</f>
        <v>13</v>
      </c>
      <c r="K933" s="235"/>
      <c r="L933" s="206"/>
      <c r="M933" s="206"/>
      <c r="N933" s="235"/>
    </row>
    <row r="934" spans="1:14" ht="15.75" hidden="1" customHeight="1">
      <c r="A934" s="260"/>
      <c r="B934" s="261"/>
      <c r="C934" s="270"/>
      <c r="D934" s="263"/>
      <c r="E934" s="264"/>
      <c r="F934" s="265"/>
      <c r="G934" s="265"/>
      <c r="H934" s="265"/>
      <c r="I934" s="265"/>
      <c r="J934" s="265"/>
      <c r="K934" s="235"/>
      <c r="L934" s="235"/>
      <c r="M934" s="235"/>
      <c r="N934" s="235"/>
    </row>
    <row r="935" spans="1:14" ht="15.75" hidden="1" customHeight="1">
      <c r="A935" s="247" t="s">
        <v>670</v>
      </c>
      <c r="B935" s="248" t="s">
        <v>255</v>
      </c>
      <c r="C935" s="247" t="s">
        <v>141</v>
      </c>
      <c r="D935" s="267"/>
      <c r="E935" s="268"/>
      <c r="F935" s="252"/>
      <c r="G935" s="252"/>
      <c r="H935" s="252"/>
      <c r="I935" s="252"/>
      <c r="J935" s="253">
        <f>SUM(J936:J937)</f>
        <v>50</v>
      </c>
      <c r="K935" s="235"/>
      <c r="L935" s="206" t="s">
        <v>129</v>
      </c>
      <c r="M935" s="206">
        <v>3624</v>
      </c>
      <c r="N935" s="235"/>
    </row>
    <row r="936" spans="1:14" ht="15.75" hidden="1" customHeight="1">
      <c r="A936" s="254"/>
      <c r="B936" s="255" t="s">
        <v>616</v>
      </c>
      <c r="C936" s="269"/>
      <c r="D936" s="257">
        <v>50</v>
      </c>
      <c r="E936" s="258"/>
      <c r="F936" s="259"/>
      <c r="G936" s="259"/>
      <c r="H936" s="259"/>
      <c r="I936" s="259"/>
      <c r="J936" s="259">
        <f>D936</f>
        <v>50</v>
      </c>
      <c r="K936" s="235"/>
      <c r="L936" s="235"/>
      <c r="M936" s="235"/>
      <c r="N936" s="235"/>
    </row>
    <row r="937" spans="1:14" ht="15.75" hidden="1" customHeight="1">
      <c r="A937" s="260"/>
      <c r="B937" s="261"/>
      <c r="C937" s="270"/>
      <c r="D937" s="263"/>
      <c r="E937" s="264"/>
      <c r="F937" s="265"/>
      <c r="G937" s="265"/>
      <c r="H937" s="265"/>
      <c r="I937" s="265"/>
      <c r="J937" s="265"/>
      <c r="K937" s="235"/>
      <c r="L937" s="235"/>
      <c r="M937" s="235"/>
      <c r="N937" s="235"/>
    </row>
    <row r="938" spans="1:14" ht="15.75" hidden="1" customHeight="1">
      <c r="A938" s="247" t="s">
        <v>671</v>
      </c>
      <c r="B938" s="248" t="s">
        <v>414</v>
      </c>
      <c r="C938" s="247" t="s">
        <v>141</v>
      </c>
      <c r="D938" s="267"/>
      <c r="E938" s="268"/>
      <c r="F938" s="252"/>
      <c r="G938" s="252"/>
      <c r="H938" s="252"/>
      <c r="I938" s="252"/>
      <c r="J938" s="253">
        <f>SUM(J939:J940)</f>
        <v>26</v>
      </c>
      <c r="K938" s="235"/>
      <c r="L938" s="206" t="s">
        <v>129</v>
      </c>
      <c r="M938" s="206">
        <v>13378</v>
      </c>
      <c r="N938" s="235"/>
    </row>
    <row r="939" spans="1:14" ht="15.75" hidden="1" customHeight="1">
      <c r="A939" s="254"/>
      <c r="B939" s="255" t="s">
        <v>616</v>
      </c>
      <c r="C939" s="269"/>
      <c r="D939" s="257">
        <v>26</v>
      </c>
      <c r="E939" s="258"/>
      <c r="F939" s="259"/>
      <c r="G939" s="259"/>
      <c r="H939" s="259"/>
      <c r="I939" s="259"/>
      <c r="J939" s="259">
        <f>D939</f>
        <v>26</v>
      </c>
      <c r="K939" s="235"/>
      <c r="L939" s="206"/>
      <c r="M939" s="206"/>
      <c r="N939" s="235"/>
    </row>
    <row r="940" spans="1:14" ht="15.75" hidden="1" customHeight="1">
      <c r="A940" s="260"/>
      <c r="B940" s="261"/>
      <c r="C940" s="270"/>
      <c r="D940" s="263"/>
      <c r="E940" s="264"/>
      <c r="F940" s="265"/>
      <c r="G940" s="265"/>
      <c r="H940" s="265"/>
      <c r="I940" s="265"/>
      <c r="J940" s="265"/>
      <c r="K940" s="235"/>
      <c r="L940" s="235"/>
      <c r="M940" s="235"/>
      <c r="N940" s="235"/>
    </row>
    <row r="941" spans="1:14" ht="15.75" hidden="1" customHeight="1">
      <c r="A941" s="242" t="s">
        <v>672</v>
      </c>
      <c r="B941" s="105" t="s">
        <v>263</v>
      </c>
      <c r="C941" s="243"/>
      <c r="D941" s="244"/>
      <c r="E941" s="245"/>
      <c r="F941" s="245"/>
      <c r="G941" s="245"/>
      <c r="H941" s="245"/>
      <c r="I941" s="245"/>
      <c r="J941" s="246"/>
      <c r="K941" s="235"/>
      <c r="L941" s="235"/>
      <c r="M941" s="235"/>
      <c r="N941" s="235"/>
    </row>
    <row r="942" spans="1:14" ht="15.75" hidden="1" customHeight="1">
      <c r="A942" s="247" t="s">
        <v>673</v>
      </c>
      <c r="B942" s="248" t="s">
        <v>429</v>
      </c>
      <c r="C942" s="247" t="s">
        <v>141</v>
      </c>
      <c r="D942" s="267"/>
      <c r="E942" s="268"/>
      <c r="F942" s="252"/>
      <c r="G942" s="252"/>
      <c r="H942" s="252"/>
      <c r="I942" s="252"/>
      <c r="J942" s="253">
        <f>SUM(J943:J944)</f>
        <v>7</v>
      </c>
      <c r="K942" s="235"/>
      <c r="L942" s="206" t="s">
        <v>123</v>
      </c>
      <c r="M942" s="206" t="s">
        <v>266</v>
      </c>
      <c r="N942" s="235"/>
    </row>
    <row r="943" spans="1:14" ht="15.75" hidden="1" customHeight="1">
      <c r="A943" s="254"/>
      <c r="B943" s="255"/>
      <c r="C943" s="269"/>
      <c r="D943" s="257">
        <v>7</v>
      </c>
      <c r="E943" s="258"/>
      <c r="F943" s="259"/>
      <c r="G943" s="259"/>
      <c r="H943" s="259"/>
      <c r="I943" s="259"/>
      <c r="J943" s="259">
        <f>D943</f>
        <v>7</v>
      </c>
      <c r="K943" s="235"/>
      <c r="L943" s="206"/>
      <c r="M943" s="206"/>
      <c r="N943" s="235"/>
    </row>
    <row r="944" spans="1:14" ht="15.75" hidden="1" customHeight="1">
      <c r="A944" s="260"/>
      <c r="B944" s="261"/>
      <c r="C944" s="270"/>
      <c r="D944" s="263"/>
      <c r="E944" s="264"/>
      <c r="F944" s="265"/>
      <c r="G944" s="265"/>
      <c r="H944" s="265"/>
      <c r="I944" s="265"/>
      <c r="J944" s="265"/>
      <c r="K944" s="235"/>
      <c r="L944" s="235"/>
      <c r="M944" s="235"/>
      <c r="N944" s="235"/>
    </row>
    <row r="945" spans="1:14" ht="15.75" hidden="1" customHeight="1">
      <c r="A945" s="247" t="s">
        <v>674</v>
      </c>
      <c r="B945" s="248" t="s">
        <v>431</v>
      </c>
      <c r="C945" s="247" t="s">
        <v>141</v>
      </c>
      <c r="D945" s="267"/>
      <c r="E945" s="268"/>
      <c r="F945" s="252" t="s">
        <v>142</v>
      </c>
      <c r="G945" s="252"/>
      <c r="H945" s="252"/>
      <c r="I945" s="252"/>
      <c r="J945" s="253">
        <f>SUM(J946:J947)</f>
        <v>0</v>
      </c>
      <c r="K945" s="235"/>
      <c r="L945" s="206" t="s">
        <v>123</v>
      </c>
      <c r="M945" s="206" t="s">
        <v>432</v>
      </c>
      <c r="N945" s="235"/>
    </row>
    <row r="946" spans="1:14" ht="15.75" hidden="1" customHeight="1">
      <c r="A946" s="254"/>
      <c r="B946" s="255"/>
      <c r="C946" s="269"/>
      <c r="D946" s="257">
        <f>20+18</f>
        <v>38</v>
      </c>
      <c r="E946" s="258"/>
      <c r="F946" s="259">
        <f>0</f>
        <v>0</v>
      </c>
      <c r="G946" s="259"/>
      <c r="H946" s="259"/>
      <c r="I946" s="259"/>
      <c r="J946" s="259">
        <f>F946</f>
        <v>0</v>
      </c>
      <c r="K946" s="235"/>
      <c r="L946" s="206"/>
      <c r="M946" s="206"/>
      <c r="N946" s="235"/>
    </row>
    <row r="947" spans="1:14" ht="15.75" hidden="1" customHeight="1">
      <c r="A947" s="260"/>
      <c r="B947" s="261"/>
      <c r="C947" s="270"/>
      <c r="D947" s="263"/>
      <c r="E947" s="264"/>
      <c r="F947" s="265"/>
      <c r="G947" s="265"/>
      <c r="H947" s="265"/>
      <c r="I947" s="265"/>
      <c r="J947" s="265"/>
      <c r="K947" s="235"/>
      <c r="L947" s="235"/>
      <c r="M947" s="235"/>
      <c r="N947" s="235"/>
    </row>
    <row r="948" spans="1:14" ht="15.75" hidden="1" customHeight="1">
      <c r="A948" s="247" t="s">
        <v>675</v>
      </c>
      <c r="B948" s="248" t="s">
        <v>268</v>
      </c>
      <c r="C948" s="247" t="s">
        <v>141</v>
      </c>
      <c r="D948" s="267"/>
      <c r="E948" s="268"/>
      <c r="F948" s="252"/>
      <c r="G948" s="252"/>
      <c r="H948" s="252"/>
      <c r="I948" s="252"/>
      <c r="J948" s="253">
        <f>SUM(J949:J950)</f>
        <v>1</v>
      </c>
      <c r="K948" s="235"/>
      <c r="L948" s="206" t="s">
        <v>123</v>
      </c>
      <c r="M948" s="206" t="s">
        <v>269</v>
      </c>
      <c r="N948" s="235"/>
    </row>
    <row r="949" spans="1:14" ht="15.75" hidden="1" customHeight="1">
      <c r="A949" s="254"/>
      <c r="B949" s="255"/>
      <c r="C949" s="269"/>
      <c r="D949" s="257">
        <v>1</v>
      </c>
      <c r="E949" s="258"/>
      <c r="F949" s="259"/>
      <c r="G949" s="259"/>
      <c r="H949" s="259"/>
      <c r="I949" s="259"/>
      <c r="J949" s="259">
        <f>D949</f>
        <v>1</v>
      </c>
      <c r="K949" s="235"/>
      <c r="L949" s="235"/>
      <c r="M949" s="235"/>
      <c r="N949" s="235"/>
    </row>
    <row r="950" spans="1:14" ht="15.75" hidden="1" customHeight="1">
      <c r="A950" s="260"/>
      <c r="B950" s="261"/>
      <c r="C950" s="270"/>
      <c r="D950" s="263"/>
      <c r="E950" s="264"/>
      <c r="F950" s="265"/>
      <c r="G950" s="265"/>
      <c r="H950" s="265"/>
      <c r="I950" s="265"/>
      <c r="J950" s="265"/>
      <c r="K950" s="235"/>
      <c r="L950" s="235"/>
      <c r="M950" s="235"/>
      <c r="N950" s="235"/>
    </row>
    <row r="951" spans="1:14" ht="15.75" hidden="1" customHeight="1">
      <c r="A951" s="247" t="s">
        <v>676</v>
      </c>
      <c r="B951" s="248" t="s">
        <v>444</v>
      </c>
      <c r="C951" s="247" t="s">
        <v>141</v>
      </c>
      <c r="D951" s="267"/>
      <c r="E951" s="268"/>
      <c r="F951" s="252"/>
      <c r="G951" s="252"/>
      <c r="H951" s="252"/>
      <c r="I951" s="252"/>
      <c r="J951" s="253">
        <f>SUM(J952:J953)</f>
        <v>4</v>
      </c>
      <c r="K951" s="235"/>
      <c r="L951" s="206" t="s">
        <v>123</v>
      </c>
      <c r="M951" s="206" t="s">
        <v>445</v>
      </c>
      <c r="N951" s="235"/>
    </row>
    <row r="952" spans="1:14" ht="15.75" hidden="1" customHeight="1">
      <c r="A952" s="254"/>
      <c r="B952" s="255"/>
      <c r="C952" s="269"/>
      <c r="D952" s="257">
        <v>4</v>
      </c>
      <c r="E952" s="258"/>
      <c r="F952" s="259"/>
      <c r="G952" s="259"/>
      <c r="H952" s="259"/>
      <c r="I952" s="259"/>
      <c r="J952" s="259">
        <f>D952</f>
        <v>4</v>
      </c>
      <c r="K952" s="235"/>
      <c r="L952" s="206"/>
      <c r="M952" s="206"/>
      <c r="N952" s="235"/>
    </row>
    <row r="953" spans="1:14" ht="15.75" hidden="1" customHeight="1">
      <c r="A953" s="260"/>
      <c r="B953" s="261"/>
      <c r="C953" s="270"/>
      <c r="D953" s="263"/>
      <c r="E953" s="264"/>
      <c r="F953" s="265"/>
      <c r="G953" s="265"/>
      <c r="H953" s="265"/>
      <c r="I953" s="265"/>
      <c r="J953" s="265"/>
      <c r="K953" s="235"/>
      <c r="L953" s="235"/>
      <c r="M953" s="235"/>
      <c r="N953" s="235"/>
    </row>
    <row r="954" spans="1:14" ht="15.75" hidden="1" customHeight="1">
      <c r="A954" s="247" t="s">
        <v>677</v>
      </c>
      <c r="B954" s="248" t="s">
        <v>277</v>
      </c>
      <c r="C954" s="247" t="s">
        <v>141</v>
      </c>
      <c r="D954" s="267"/>
      <c r="E954" s="268"/>
      <c r="F954" s="252"/>
      <c r="G954" s="252"/>
      <c r="H954" s="252"/>
      <c r="I954" s="252"/>
      <c r="J954" s="253">
        <f>SUM(J955:J956)</f>
        <v>11</v>
      </c>
      <c r="K954" s="235"/>
      <c r="L954" s="206" t="s">
        <v>123</v>
      </c>
      <c r="M954" s="206" t="s">
        <v>278</v>
      </c>
      <c r="N954" s="235"/>
    </row>
    <row r="955" spans="1:14" ht="15.75" hidden="1" customHeight="1">
      <c r="A955" s="254"/>
      <c r="B955" s="255"/>
      <c r="C955" s="269"/>
      <c r="D955" s="257">
        <v>11</v>
      </c>
      <c r="E955" s="258"/>
      <c r="F955" s="259"/>
      <c r="G955" s="259"/>
      <c r="H955" s="259"/>
      <c r="I955" s="259"/>
      <c r="J955" s="259">
        <f>D955</f>
        <v>11</v>
      </c>
      <c r="K955" s="235"/>
      <c r="L955" s="206"/>
      <c r="M955" s="206"/>
      <c r="N955" s="235"/>
    </row>
    <row r="956" spans="1:14" ht="15.75" hidden="1" customHeight="1">
      <c r="A956" s="260"/>
      <c r="B956" s="261"/>
      <c r="C956" s="270"/>
      <c r="D956" s="263"/>
      <c r="E956" s="264"/>
      <c r="F956" s="265"/>
      <c r="G956" s="265"/>
      <c r="H956" s="265"/>
      <c r="I956" s="265"/>
      <c r="J956" s="265"/>
      <c r="K956" s="235"/>
      <c r="L956" s="235"/>
      <c r="M956" s="235"/>
      <c r="N956" s="235"/>
    </row>
    <row r="957" spans="1:14" ht="15.75" hidden="1" customHeight="1">
      <c r="A957" s="247" t="s">
        <v>678</v>
      </c>
      <c r="B957" s="248" t="s">
        <v>286</v>
      </c>
      <c r="C957" s="247" t="s">
        <v>141</v>
      </c>
      <c r="D957" s="267" t="s">
        <v>173</v>
      </c>
      <c r="E957" s="268"/>
      <c r="F957" s="252" t="s">
        <v>582</v>
      </c>
      <c r="G957" s="252"/>
      <c r="H957" s="252"/>
      <c r="I957" s="252"/>
      <c r="J957" s="253">
        <f>SUM(J958:J959)</f>
        <v>0</v>
      </c>
      <c r="K957" s="235"/>
      <c r="L957" s="206" t="s">
        <v>123</v>
      </c>
      <c r="M957" s="206" t="s">
        <v>288</v>
      </c>
      <c r="N957" s="235"/>
    </row>
    <row r="958" spans="1:14" ht="15.75" hidden="1" customHeight="1">
      <c r="A958" s="254"/>
      <c r="B958" s="255"/>
      <c r="C958" s="269"/>
      <c r="D958" s="257">
        <v>293</v>
      </c>
      <c r="E958" s="258"/>
      <c r="F958" s="259">
        <v>0</v>
      </c>
      <c r="G958" s="259"/>
      <c r="H958" s="259"/>
      <c r="I958" s="259"/>
      <c r="J958" s="259">
        <f>F958</f>
        <v>0</v>
      </c>
      <c r="K958" s="235"/>
      <c r="L958" s="206"/>
      <c r="M958" s="206"/>
      <c r="N958" s="235"/>
    </row>
    <row r="959" spans="1:14" ht="15.75" hidden="1" customHeight="1">
      <c r="A959" s="260"/>
      <c r="B959" s="261"/>
      <c r="C959" s="270"/>
      <c r="D959" s="263"/>
      <c r="E959" s="264"/>
      <c r="F959" s="265"/>
      <c r="G959" s="265"/>
      <c r="H959" s="265"/>
      <c r="I959" s="265"/>
      <c r="J959" s="265"/>
      <c r="K959" s="235"/>
      <c r="L959" s="235"/>
      <c r="M959" s="235"/>
      <c r="N959" s="235"/>
    </row>
    <row r="960" spans="1:14" ht="15.75" hidden="1" customHeight="1">
      <c r="A960" s="247" t="s">
        <v>679</v>
      </c>
      <c r="B960" s="248" t="s">
        <v>290</v>
      </c>
      <c r="C960" s="247" t="s">
        <v>141</v>
      </c>
      <c r="D960" s="267"/>
      <c r="E960" s="268"/>
      <c r="F960" s="252"/>
      <c r="G960" s="252"/>
      <c r="H960" s="252"/>
      <c r="I960" s="252"/>
      <c r="J960" s="253">
        <f>SUM(J961:J962)</f>
        <v>10</v>
      </c>
      <c r="K960" s="235"/>
      <c r="L960" s="206" t="s">
        <v>123</v>
      </c>
      <c r="M960" s="206" t="s">
        <v>291</v>
      </c>
      <c r="N960" s="235"/>
    </row>
    <row r="961" spans="1:14" ht="15.75" hidden="1" customHeight="1">
      <c r="A961" s="254"/>
      <c r="B961" s="255"/>
      <c r="C961" s="269"/>
      <c r="D961" s="257">
        <v>10</v>
      </c>
      <c r="E961" s="258"/>
      <c r="F961" s="259"/>
      <c r="G961" s="259"/>
      <c r="H961" s="259"/>
      <c r="I961" s="259"/>
      <c r="J961" s="259">
        <f>D961</f>
        <v>10</v>
      </c>
      <c r="K961" s="235"/>
      <c r="L961" s="206"/>
      <c r="M961" s="206"/>
      <c r="N961" s="235"/>
    </row>
    <row r="962" spans="1:14" ht="15.75" hidden="1" customHeight="1">
      <c r="A962" s="260"/>
      <c r="B962" s="261"/>
      <c r="C962" s="270"/>
      <c r="D962" s="263"/>
      <c r="E962" s="264"/>
      <c r="F962" s="265"/>
      <c r="G962" s="265"/>
      <c r="H962" s="265"/>
      <c r="I962" s="265"/>
      <c r="J962" s="265"/>
      <c r="K962" s="235"/>
      <c r="L962" s="235"/>
      <c r="M962" s="235"/>
      <c r="N962" s="235"/>
    </row>
    <row r="963" spans="1:14" ht="15.75" hidden="1" customHeight="1">
      <c r="A963" s="247" t="s">
        <v>680</v>
      </c>
      <c r="B963" s="248" t="s">
        <v>293</v>
      </c>
      <c r="C963" s="247" t="s">
        <v>141</v>
      </c>
      <c r="D963" s="267"/>
      <c r="E963" s="268"/>
      <c r="F963" s="252"/>
      <c r="G963" s="252"/>
      <c r="H963" s="252"/>
      <c r="I963" s="252"/>
      <c r="J963" s="253">
        <f>SUM(J964:J965)</f>
        <v>4</v>
      </c>
      <c r="K963" s="235"/>
      <c r="L963" s="206" t="s">
        <v>123</v>
      </c>
      <c r="M963" s="206" t="s">
        <v>294</v>
      </c>
      <c r="N963" s="235"/>
    </row>
    <row r="964" spans="1:14" ht="15.75" hidden="1" customHeight="1">
      <c r="A964" s="254"/>
      <c r="B964" s="255"/>
      <c r="C964" s="269"/>
      <c r="D964" s="257">
        <v>4</v>
      </c>
      <c r="E964" s="258"/>
      <c r="F964" s="259"/>
      <c r="G964" s="259"/>
      <c r="H964" s="259"/>
      <c r="I964" s="259"/>
      <c r="J964" s="259">
        <f>D964</f>
        <v>4</v>
      </c>
      <c r="K964" s="235"/>
      <c r="L964" s="206"/>
      <c r="M964" s="206"/>
      <c r="N964" s="235"/>
    </row>
    <row r="965" spans="1:14" ht="15.75" hidden="1" customHeight="1">
      <c r="A965" s="260"/>
      <c r="B965" s="261"/>
      <c r="C965" s="270"/>
      <c r="D965" s="263"/>
      <c r="E965" s="264"/>
      <c r="F965" s="265"/>
      <c r="G965" s="265"/>
      <c r="H965" s="265"/>
      <c r="I965" s="265"/>
      <c r="J965" s="265"/>
      <c r="K965" s="235"/>
      <c r="L965" s="235"/>
      <c r="M965" s="235"/>
      <c r="N965" s="235"/>
    </row>
    <row r="966" spans="1:14" ht="15.75" hidden="1" customHeight="1">
      <c r="A966" s="242" t="s">
        <v>681</v>
      </c>
      <c r="B966" s="105" t="s">
        <v>303</v>
      </c>
      <c r="C966" s="243"/>
      <c r="D966" s="244"/>
      <c r="E966" s="245"/>
      <c r="F966" s="245"/>
      <c r="G966" s="245"/>
      <c r="H966" s="245"/>
      <c r="I966" s="245"/>
      <c r="J966" s="246"/>
      <c r="K966" s="235"/>
      <c r="L966" s="235"/>
      <c r="M966" s="235"/>
      <c r="N966" s="235"/>
    </row>
    <row r="967" spans="1:14" ht="15.75" hidden="1" customHeight="1">
      <c r="A967" s="247" t="s">
        <v>682</v>
      </c>
      <c r="B967" s="248" t="s">
        <v>305</v>
      </c>
      <c r="C967" s="247" t="s">
        <v>164</v>
      </c>
      <c r="D967" s="267"/>
      <c r="E967" s="268"/>
      <c r="F967" s="252"/>
      <c r="G967" s="252"/>
      <c r="H967" s="252"/>
      <c r="I967" s="252"/>
      <c r="J967" s="253">
        <f>SUM(J968:J969)</f>
        <v>132</v>
      </c>
      <c r="K967" s="235"/>
      <c r="L967" s="206" t="s">
        <v>129</v>
      </c>
      <c r="M967" s="206">
        <v>764</v>
      </c>
      <c r="N967" s="235"/>
    </row>
    <row r="968" spans="1:14" ht="15.75" hidden="1" customHeight="1">
      <c r="A968" s="254"/>
      <c r="B968" s="255" t="s">
        <v>683</v>
      </c>
      <c r="C968" s="269"/>
      <c r="D968" s="257">
        <v>44</v>
      </c>
      <c r="E968" s="258">
        <v>3</v>
      </c>
      <c r="F968" s="259"/>
      <c r="G968" s="259"/>
      <c r="H968" s="259"/>
      <c r="I968" s="259"/>
      <c r="J968" s="259">
        <f>D968*E968</f>
        <v>132</v>
      </c>
      <c r="K968" s="235"/>
      <c r="L968" s="206"/>
      <c r="M968" s="206"/>
      <c r="N968" s="235"/>
    </row>
    <row r="969" spans="1:14" ht="15.75" hidden="1" customHeight="1">
      <c r="A969" s="260"/>
      <c r="B969" s="261"/>
      <c r="C969" s="270"/>
      <c r="D969" s="263"/>
      <c r="E969" s="264"/>
      <c r="F969" s="265"/>
      <c r="G969" s="265"/>
      <c r="H969" s="265"/>
      <c r="I969" s="265"/>
      <c r="J969" s="265"/>
      <c r="K969" s="235"/>
      <c r="L969" s="235"/>
      <c r="M969" s="235"/>
      <c r="N969" s="235"/>
    </row>
    <row r="970" spans="1:14" ht="15.75" hidden="1" customHeight="1">
      <c r="A970" s="247" t="s">
        <v>684</v>
      </c>
      <c r="B970" s="248" t="s">
        <v>308</v>
      </c>
      <c r="C970" s="247" t="s">
        <v>141</v>
      </c>
      <c r="D970" s="267"/>
      <c r="E970" s="268"/>
      <c r="F970" s="252"/>
      <c r="G970" s="252"/>
      <c r="H970" s="252"/>
      <c r="I970" s="252"/>
      <c r="J970" s="253">
        <f>SUM(J971:J972)</f>
        <v>6</v>
      </c>
      <c r="K970" s="235"/>
      <c r="L970" s="206" t="s">
        <v>129</v>
      </c>
      <c r="M970" s="206">
        <v>9075</v>
      </c>
      <c r="N970" s="235"/>
    </row>
    <row r="971" spans="1:14" ht="15.75" hidden="1" customHeight="1">
      <c r="A971" s="254"/>
      <c r="B971" s="255" t="s">
        <v>683</v>
      </c>
      <c r="C971" s="269"/>
      <c r="D971" s="257">
        <v>6</v>
      </c>
      <c r="E971" s="258"/>
      <c r="F971" s="259"/>
      <c r="G971" s="259"/>
      <c r="H971" s="259"/>
      <c r="I971" s="259"/>
      <c r="J971" s="259">
        <f>D971</f>
        <v>6</v>
      </c>
      <c r="K971" s="235"/>
      <c r="L971" s="206"/>
      <c r="M971" s="206"/>
      <c r="N971" s="235"/>
    </row>
    <row r="972" spans="1:14" ht="15.75" hidden="1" customHeight="1">
      <c r="A972" s="260"/>
      <c r="B972" s="261"/>
      <c r="C972" s="270"/>
      <c r="D972" s="263"/>
      <c r="E972" s="264"/>
      <c r="F972" s="265"/>
      <c r="G972" s="265"/>
      <c r="H972" s="265"/>
      <c r="I972" s="265"/>
      <c r="J972" s="265"/>
      <c r="K972" s="235"/>
      <c r="L972" s="235"/>
      <c r="M972" s="235"/>
      <c r="N972" s="235"/>
    </row>
    <row r="973" spans="1:14" ht="15.75" hidden="1" customHeight="1">
      <c r="A973" s="247" t="s">
        <v>685</v>
      </c>
      <c r="B973" s="248" t="s">
        <v>310</v>
      </c>
      <c r="C973" s="247" t="s">
        <v>141</v>
      </c>
      <c r="D973" s="267"/>
      <c r="E973" s="268"/>
      <c r="F973" s="252"/>
      <c r="G973" s="252"/>
      <c r="H973" s="252"/>
      <c r="I973" s="252"/>
      <c r="J973" s="253">
        <f>SUM(J974:J975)</f>
        <v>1</v>
      </c>
      <c r="K973" s="235"/>
      <c r="L973" s="206" t="s">
        <v>129</v>
      </c>
      <c r="M973" s="206">
        <v>9075</v>
      </c>
      <c r="N973" s="235"/>
    </row>
    <row r="974" spans="1:14" ht="15.75" hidden="1" customHeight="1">
      <c r="A974" s="254"/>
      <c r="B974" s="255" t="s">
        <v>683</v>
      </c>
      <c r="C974" s="269"/>
      <c r="D974" s="257">
        <v>1</v>
      </c>
      <c r="E974" s="258"/>
      <c r="F974" s="259"/>
      <c r="G974" s="259"/>
      <c r="H974" s="259"/>
      <c r="I974" s="259"/>
      <c r="J974" s="259">
        <f>D974</f>
        <v>1</v>
      </c>
      <c r="K974" s="235"/>
      <c r="L974" s="206"/>
      <c r="M974" s="206"/>
      <c r="N974" s="235"/>
    </row>
    <row r="975" spans="1:14" ht="15.75" hidden="1" customHeight="1">
      <c r="A975" s="260"/>
      <c r="B975" s="261"/>
      <c r="C975" s="270"/>
      <c r="D975" s="263"/>
      <c r="E975" s="264"/>
      <c r="F975" s="265"/>
      <c r="G975" s="265"/>
      <c r="H975" s="265"/>
      <c r="I975" s="265"/>
      <c r="J975" s="265"/>
      <c r="K975" s="235"/>
      <c r="L975" s="235"/>
      <c r="M975" s="235"/>
      <c r="N975" s="235"/>
    </row>
    <row r="976" spans="1:14" ht="15.75" hidden="1" customHeight="1">
      <c r="A976" s="247" t="s">
        <v>686</v>
      </c>
      <c r="B976" s="248" t="s">
        <v>469</v>
      </c>
      <c r="C976" s="247" t="s">
        <v>141</v>
      </c>
      <c r="D976" s="267"/>
      <c r="E976" s="268"/>
      <c r="F976" s="252"/>
      <c r="G976" s="252"/>
      <c r="H976" s="252"/>
      <c r="I976" s="252"/>
      <c r="J976" s="253">
        <f>SUM(J977:J978)</f>
        <v>2</v>
      </c>
      <c r="K976" s="235"/>
      <c r="L976" s="206" t="s">
        <v>129</v>
      </c>
      <c r="M976" s="206">
        <v>9521</v>
      </c>
      <c r="N976" s="235"/>
    </row>
    <row r="977" spans="1:14" ht="15.75" hidden="1" customHeight="1">
      <c r="A977" s="254"/>
      <c r="B977" s="255" t="s">
        <v>683</v>
      </c>
      <c r="C977" s="269"/>
      <c r="D977" s="257">
        <v>2</v>
      </c>
      <c r="E977" s="258"/>
      <c r="F977" s="259"/>
      <c r="G977" s="259"/>
      <c r="H977" s="259"/>
      <c r="I977" s="259"/>
      <c r="J977" s="259">
        <f>D977</f>
        <v>2</v>
      </c>
      <c r="K977" s="235"/>
      <c r="L977" s="206"/>
      <c r="M977" s="206"/>
      <c r="N977" s="235"/>
    </row>
    <row r="978" spans="1:14" ht="15.75" hidden="1" customHeight="1">
      <c r="A978" s="260"/>
      <c r="B978" s="261"/>
      <c r="C978" s="270"/>
      <c r="D978" s="263"/>
      <c r="E978" s="264"/>
      <c r="F978" s="265"/>
      <c r="G978" s="265"/>
      <c r="H978" s="265"/>
      <c r="I978" s="265"/>
      <c r="J978" s="265"/>
      <c r="K978" s="235"/>
      <c r="L978" s="235"/>
      <c r="M978" s="235"/>
      <c r="N978" s="235"/>
    </row>
    <row r="979" spans="1:14" ht="15.75" hidden="1" customHeight="1">
      <c r="A979" s="247" t="s">
        <v>687</v>
      </c>
      <c r="B979" s="248" t="s">
        <v>314</v>
      </c>
      <c r="C979" s="247" t="s">
        <v>141</v>
      </c>
      <c r="D979" s="267"/>
      <c r="E979" s="268"/>
      <c r="F979" s="252"/>
      <c r="G979" s="252"/>
      <c r="H979" s="252"/>
      <c r="I979" s="252"/>
      <c r="J979" s="253">
        <f>SUM(J980:J981)</f>
        <v>132</v>
      </c>
      <c r="K979" s="235"/>
      <c r="L979" s="206" t="s">
        <v>129</v>
      </c>
      <c r="M979" s="206">
        <v>9870</v>
      </c>
      <c r="N979" s="235"/>
    </row>
    <row r="980" spans="1:14" ht="15.75" hidden="1" customHeight="1">
      <c r="A980" s="254"/>
      <c r="B980" s="255" t="s">
        <v>683</v>
      </c>
      <c r="C980" s="269"/>
      <c r="D980" s="257">
        <v>132</v>
      </c>
      <c r="E980" s="258"/>
      <c r="F980" s="259"/>
      <c r="G980" s="259"/>
      <c r="H980" s="259"/>
      <c r="I980" s="259"/>
      <c r="J980" s="259">
        <f>D980</f>
        <v>132</v>
      </c>
      <c r="K980" s="235"/>
      <c r="L980" s="206"/>
      <c r="M980" s="206"/>
      <c r="N980" s="235"/>
    </row>
    <row r="981" spans="1:14" ht="15.75" hidden="1" customHeight="1">
      <c r="A981" s="260"/>
      <c r="B981" s="261"/>
      <c r="C981" s="270"/>
      <c r="D981" s="263"/>
      <c r="E981" s="264"/>
      <c r="F981" s="265"/>
      <c r="G981" s="265"/>
      <c r="H981" s="265"/>
      <c r="I981" s="265"/>
      <c r="J981" s="265"/>
      <c r="K981" s="235"/>
      <c r="L981" s="235"/>
      <c r="M981" s="235"/>
      <c r="N981" s="235"/>
    </row>
    <row r="982" spans="1:14" ht="15.75" hidden="1" customHeight="1">
      <c r="A982" s="247" t="s">
        <v>688</v>
      </c>
      <c r="B982" s="248" t="s">
        <v>316</v>
      </c>
      <c r="C982" s="247" t="s">
        <v>141</v>
      </c>
      <c r="D982" s="267"/>
      <c r="E982" s="268"/>
      <c r="F982" s="252"/>
      <c r="G982" s="252"/>
      <c r="H982" s="252"/>
      <c r="I982" s="252"/>
      <c r="J982" s="253">
        <f>SUM(J983:J984)</f>
        <v>76</v>
      </c>
      <c r="K982" s="235"/>
      <c r="L982" s="206" t="s">
        <v>129</v>
      </c>
      <c r="M982" s="206">
        <v>2001</v>
      </c>
      <c r="N982" s="235"/>
    </row>
    <row r="983" spans="1:14" ht="15.75" hidden="1" customHeight="1">
      <c r="A983" s="254"/>
      <c r="B983" s="255" t="s">
        <v>683</v>
      </c>
      <c r="C983" s="269"/>
      <c r="D983" s="257">
        <v>76</v>
      </c>
      <c r="E983" s="258"/>
      <c r="F983" s="259"/>
      <c r="G983" s="259"/>
      <c r="H983" s="259"/>
      <c r="I983" s="259"/>
      <c r="J983" s="259">
        <f>D983</f>
        <v>76</v>
      </c>
      <c r="K983" s="235"/>
      <c r="L983" s="206"/>
      <c r="M983" s="206"/>
      <c r="N983" s="235"/>
    </row>
    <row r="984" spans="1:14" ht="15.75" hidden="1" customHeight="1">
      <c r="A984" s="260"/>
      <c r="B984" s="261"/>
      <c r="C984" s="270"/>
      <c r="D984" s="263"/>
      <c r="E984" s="264"/>
      <c r="F984" s="265"/>
      <c r="G984" s="265"/>
      <c r="H984" s="265"/>
      <c r="I984" s="265"/>
      <c r="J984" s="265"/>
      <c r="K984" s="235"/>
      <c r="L984" s="235"/>
      <c r="M984" s="235"/>
      <c r="N984" s="235"/>
    </row>
    <row r="985" spans="1:14" ht="15.75" hidden="1" customHeight="1">
      <c r="A985" s="247" t="s">
        <v>689</v>
      </c>
      <c r="B985" s="248" t="s">
        <v>318</v>
      </c>
      <c r="C985" s="247" t="s">
        <v>141</v>
      </c>
      <c r="D985" s="267"/>
      <c r="E985" s="268"/>
      <c r="F985" s="252"/>
      <c r="G985" s="252"/>
      <c r="H985" s="252"/>
      <c r="I985" s="252"/>
      <c r="J985" s="253">
        <f>SUM(J986:J987)</f>
        <v>16</v>
      </c>
      <c r="K985" s="235"/>
      <c r="L985" s="206" t="s">
        <v>116</v>
      </c>
      <c r="M985" s="206">
        <v>98307</v>
      </c>
      <c r="N985" s="235"/>
    </row>
    <row r="986" spans="1:14" ht="15.75" hidden="1" customHeight="1">
      <c r="A986" s="254"/>
      <c r="B986" s="255" t="s">
        <v>683</v>
      </c>
      <c r="C986" s="269"/>
      <c r="D986" s="257">
        <v>16</v>
      </c>
      <c r="E986" s="258"/>
      <c r="F986" s="259"/>
      <c r="G986" s="259"/>
      <c r="H986" s="259"/>
      <c r="I986" s="259"/>
      <c r="J986" s="259">
        <f>D986</f>
        <v>16</v>
      </c>
      <c r="K986" s="235"/>
      <c r="L986" s="206"/>
      <c r="M986" s="206"/>
      <c r="N986" s="235"/>
    </row>
    <row r="987" spans="1:14" ht="15.75" hidden="1" customHeight="1">
      <c r="A987" s="260"/>
      <c r="B987" s="261"/>
      <c r="C987" s="270"/>
      <c r="D987" s="263"/>
      <c r="E987" s="264"/>
      <c r="F987" s="265"/>
      <c r="G987" s="265"/>
      <c r="H987" s="265"/>
      <c r="I987" s="265"/>
      <c r="J987" s="265"/>
      <c r="K987" s="235"/>
      <c r="L987" s="235"/>
      <c r="M987" s="235"/>
      <c r="N987" s="235"/>
    </row>
    <row r="988" spans="1:14" ht="15.75" hidden="1" customHeight="1">
      <c r="A988" s="247" t="s">
        <v>690</v>
      </c>
      <c r="B988" s="248" t="s">
        <v>320</v>
      </c>
      <c r="C988" s="247" t="s">
        <v>141</v>
      </c>
      <c r="D988" s="267"/>
      <c r="E988" s="268"/>
      <c r="F988" s="252"/>
      <c r="G988" s="252"/>
      <c r="H988" s="252"/>
      <c r="I988" s="252"/>
      <c r="J988" s="253">
        <f>SUM(J989:J990)</f>
        <v>81</v>
      </c>
      <c r="K988" s="235"/>
      <c r="L988" s="206" t="s">
        <v>123</v>
      </c>
      <c r="M988" s="206" t="s">
        <v>321</v>
      </c>
      <c r="N988" s="235"/>
    </row>
    <row r="989" spans="1:14" ht="15.75" hidden="1" customHeight="1">
      <c r="A989" s="254"/>
      <c r="B989" s="255" t="s">
        <v>683</v>
      </c>
      <c r="C989" s="269"/>
      <c r="D989" s="257">
        <v>81</v>
      </c>
      <c r="E989" s="258"/>
      <c r="F989" s="259"/>
      <c r="G989" s="259"/>
      <c r="H989" s="259"/>
      <c r="I989" s="259"/>
      <c r="J989" s="259">
        <f>D989</f>
        <v>81</v>
      </c>
      <c r="K989" s="235"/>
      <c r="L989" s="206"/>
      <c r="M989" s="206"/>
      <c r="N989" s="235"/>
    </row>
    <row r="990" spans="1:14" ht="15.75" hidden="1" customHeight="1">
      <c r="A990" s="260"/>
      <c r="B990" s="261"/>
      <c r="C990" s="270"/>
      <c r="D990" s="263"/>
      <c r="E990" s="264"/>
      <c r="F990" s="265"/>
      <c r="G990" s="265"/>
      <c r="H990" s="265"/>
      <c r="I990" s="265"/>
      <c r="J990" s="265"/>
      <c r="K990" s="235"/>
      <c r="L990" s="235"/>
      <c r="M990" s="235"/>
      <c r="N990" s="235"/>
    </row>
    <row r="991" spans="1:14" ht="15.75" hidden="1" customHeight="1">
      <c r="A991" s="247" t="s">
        <v>691</v>
      </c>
      <c r="B991" s="248" t="s">
        <v>323</v>
      </c>
      <c r="C991" s="247" t="s">
        <v>141</v>
      </c>
      <c r="D991" s="267"/>
      <c r="E991" s="268"/>
      <c r="F991" s="252"/>
      <c r="G991" s="252"/>
      <c r="H991" s="252"/>
      <c r="I991" s="252"/>
      <c r="J991" s="253">
        <f>SUM(J992:J993)</f>
        <v>6</v>
      </c>
      <c r="K991" s="235"/>
      <c r="L991" s="206" t="s">
        <v>116</v>
      </c>
      <c r="M991" s="206">
        <v>98307</v>
      </c>
      <c r="N991" s="235"/>
    </row>
    <row r="992" spans="1:14" ht="15.75" hidden="1" customHeight="1">
      <c r="A992" s="254"/>
      <c r="B992" s="255" t="s">
        <v>683</v>
      </c>
      <c r="C992" s="269"/>
      <c r="D992" s="257">
        <v>6</v>
      </c>
      <c r="E992" s="258"/>
      <c r="F992" s="259"/>
      <c r="G992" s="259"/>
      <c r="H992" s="259"/>
      <c r="I992" s="259"/>
      <c r="J992" s="259">
        <f>D992</f>
        <v>6</v>
      </c>
      <c r="K992" s="235"/>
      <c r="L992" s="206"/>
      <c r="M992" s="206"/>
      <c r="N992" s="235"/>
    </row>
    <row r="993" spans="1:14" ht="15.75" hidden="1" customHeight="1">
      <c r="A993" s="260"/>
      <c r="B993" s="261"/>
      <c r="C993" s="270"/>
      <c r="D993" s="263"/>
      <c r="E993" s="264"/>
      <c r="F993" s="265"/>
      <c r="G993" s="265"/>
      <c r="H993" s="265"/>
      <c r="I993" s="265"/>
      <c r="J993" s="265"/>
      <c r="K993" s="235"/>
      <c r="L993" s="235"/>
      <c r="M993" s="235"/>
      <c r="N993" s="235"/>
    </row>
    <row r="994" spans="1:14" ht="15.75" hidden="1" customHeight="1">
      <c r="A994" s="247" t="s">
        <v>692</v>
      </c>
      <c r="B994" s="248" t="s">
        <v>327</v>
      </c>
      <c r="C994" s="247" t="s">
        <v>141</v>
      </c>
      <c r="D994" s="267"/>
      <c r="E994" s="268"/>
      <c r="F994" s="252"/>
      <c r="G994" s="252"/>
      <c r="H994" s="252"/>
      <c r="I994" s="252"/>
      <c r="J994" s="253">
        <f>SUM(J995:J996)</f>
        <v>178</v>
      </c>
      <c r="K994" s="235"/>
      <c r="L994" s="206" t="s">
        <v>116</v>
      </c>
      <c r="M994" s="206">
        <v>39601</v>
      </c>
      <c r="N994" s="235"/>
    </row>
    <row r="995" spans="1:14" ht="15.75" hidden="1" customHeight="1">
      <c r="A995" s="254"/>
      <c r="B995" s="255" t="s">
        <v>683</v>
      </c>
      <c r="C995" s="269"/>
      <c r="D995" s="257">
        <v>178</v>
      </c>
      <c r="E995" s="258"/>
      <c r="F995" s="259"/>
      <c r="G995" s="259"/>
      <c r="H995" s="259"/>
      <c r="I995" s="259"/>
      <c r="J995" s="259">
        <f>D995</f>
        <v>178</v>
      </c>
      <c r="K995" s="235"/>
      <c r="L995" s="206"/>
      <c r="M995" s="206"/>
      <c r="N995" s="235"/>
    </row>
    <row r="996" spans="1:14" ht="15.75" hidden="1" customHeight="1">
      <c r="A996" s="260"/>
      <c r="B996" s="261"/>
      <c r="C996" s="270"/>
      <c r="D996" s="263"/>
      <c r="E996" s="264"/>
      <c r="F996" s="265"/>
      <c r="G996" s="265"/>
      <c r="H996" s="265"/>
      <c r="I996" s="265"/>
      <c r="J996" s="265"/>
      <c r="K996" s="235"/>
      <c r="L996" s="235"/>
      <c r="M996" s="235"/>
      <c r="N996" s="235"/>
    </row>
    <row r="997" spans="1:14" ht="15.75" hidden="1" customHeight="1">
      <c r="A997" s="247" t="s">
        <v>693</v>
      </c>
      <c r="B997" s="248" t="s">
        <v>329</v>
      </c>
      <c r="C997" s="247" t="s">
        <v>164</v>
      </c>
      <c r="D997" s="267"/>
      <c r="E997" s="268"/>
      <c r="F997" s="252"/>
      <c r="G997" s="252"/>
      <c r="H997" s="252"/>
      <c r="I997" s="252"/>
      <c r="J997" s="253">
        <f>SUM(J998:J999)</f>
        <v>6000</v>
      </c>
      <c r="K997" s="235"/>
      <c r="L997" s="206" t="s">
        <v>116</v>
      </c>
      <c r="M997" s="206">
        <v>39599</v>
      </c>
      <c r="N997" s="235"/>
    </row>
    <row r="998" spans="1:14" ht="15.75" hidden="1" customHeight="1">
      <c r="A998" s="254"/>
      <c r="B998" s="255" t="s">
        <v>683</v>
      </c>
      <c r="C998" s="269"/>
      <c r="D998" s="257">
        <v>6000</v>
      </c>
      <c r="E998" s="258"/>
      <c r="F998" s="259"/>
      <c r="G998" s="259"/>
      <c r="H998" s="259"/>
      <c r="I998" s="259"/>
      <c r="J998" s="259">
        <f>D998</f>
        <v>6000</v>
      </c>
      <c r="K998" s="235"/>
      <c r="L998" s="206"/>
      <c r="M998" s="206"/>
      <c r="N998" s="235"/>
    </row>
    <row r="999" spans="1:14" ht="15.75" hidden="1" customHeight="1">
      <c r="A999" s="260"/>
      <c r="B999" s="261"/>
      <c r="C999" s="270"/>
      <c r="D999" s="263"/>
      <c r="E999" s="264"/>
      <c r="F999" s="265"/>
      <c r="G999" s="265"/>
      <c r="H999" s="265"/>
      <c r="I999" s="265"/>
      <c r="J999" s="265"/>
      <c r="K999" s="235"/>
      <c r="L999" s="235"/>
      <c r="M999" s="235"/>
      <c r="N999" s="235"/>
    </row>
    <row r="1000" spans="1:14" ht="15.75" hidden="1" customHeight="1">
      <c r="A1000" s="247" t="s">
        <v>694</v>
      </c>
      <c r="B1000" s="248" t="s">
        <v>225</v>
      </c>
      <c r="C1000" s="247" t="s">
        <v>141</v>
      </c>
      <c r="D1000" s="267"/>
      <c r="E1000" s="268"/>
      <c r="F1000" s="252"/>
      <c r="G1000" s="252"/>
      <c r="H1000" s="252"/>
      <c r="I1000" s="252"/>
      <c r="J1000" s="253">
        <f>SUM(J1001:J1002)</f>
        <v>10</v>
      </c>
      <c r="K1000" s="235"/>
      <c r="L1000" s="206" t="s">
        <v>116</v>
      </c>
      <c r="M1000" s="206">
        <v>92868</v>
      </c>
      <c r="N1000" s="235"/>
    </row>
    <row r="1001" spans="1:14" ht="15.75" hidden="1" customHeight="1">
      <c r="A1001" s="254"/>
      <c r="B1001" s="255" t="s">
        <v>683</v>
      </c>
      <c r="C1001" s="269"/>
      <c r="D1001" s="257">
        <v>10</v>
      </c>
      <c r="E1001" s="258"/>
      <c r="F1001" s="259"/>
      <c r="G1001" s="259"/>
      <c r="H1001" s="259"/>
      <c r="I1001" s="259"/>
      <c r="J1001" s="259">
        <f>D1001</f>
        <v>10</v>
      </c>
      <c r="K1001" s="235"/>
      <c r="L1001" s="206"/>
      <c r="M1001" s="206"/>
      <c r="N1001" s="235"/>
    </row>
    <row r="1002" spans="1:14" ht="15.75" hidden="1" customHeight="1">
      <c r="A1002" s="260"/>
      <c r="B1002" s="261"/>
      <c r="C1002" s="270"/>
      <c r="D1002" s="263"/>
      <c r="E1002" s="264"/>
      <c r="F1002" s="265"/>
      <c r="G1002" s="265"/>
      <c r="H1002" s="265"/>
      <c r="I1002" s="265"/>
      <c r="J1002" s="265"/>
      <c r="K1002" s="235"/>
      <c r="L1002" s="235"/>
      <c r="M1002" s="235"/>
      <c r="N1002" s="235"/>
    </row>
    <row r="1003" spans="1:14" ht="15.75" hidden="1" customHeight="1">
      <c r="A1003" s="247" t="s">
        <v>695</v>
      </c>
      <c r="B1003" s="248" t="s">
        <v>227</v>
      </c>
      <c r="C1003" s="247" t="s">
        <v>141</v>
      </c>
      <c r="D1003" s="267"/>
      <c r="E1003" s="268"/>
      <c r="F1003" s="252"/>
      <c r="G1003" s="252"/>
      <c r="H1003" s="252"/>
      <c r="I1003" s="252"/>
      <c r="J1003" s="253">
        <f>SUM(J1004:J1005)</f>
        <v>81</v>
      </c>
      <c r="K1003" s="235"/>
      <c r="L1003" s="206" t="s">
        <v>116</v>
      </c>
      <c r="M1003" s="206">
        <v>92871</v>
      </c>
      <c r="N1003" s="235"/>
    </row>
    <row r="1004" spans="1:14" ht="15.75" hidden="1" customHeight="1">
      <c r="A1004" s="254"/>
      <c r="B1004" s="255" t="s">
        <v>683</v>
      </c>
      <c r="C1004" s="269"/>
      <c r="D1004" s="257">
        <v>81</v>
      </c>
      <c r="E1004" s="258"/>
      <c r="F1004" s="259"/>
      <c r="G1004" s="259"/>
      <c r="H1004" s="259"/>
      <c r="I1004" s="259"/>
      <c r="J1004" s="259">
        <f>D1004</f>
        <v>81</v>
      </c>
      <c r="K1004" s="235"/>
      <c r="L1004" s="206"/>
      <c r="M1004" s="206"/>
      <c r="N1004" s="235"/>
    </row>
    <row r="1005" spans="1:14" ht="15.75" hidden="1" customHeight="1">
      <c r="A1005" s="260"/>
      <c r="B1005" s="261"/>
      <c r="C1005" s="270"/>
      <c r="D1005" s="263"/>
      <c r="E1005" s="264"/>
      <c r="F1005" s="265"/>
      <c r="G1005" s="265"/>
      <c r="H1005" s="265"/>
      <c r="I1005" s="265"/>
      <c r="J1005" s="265"/>
      <c r="K1005" s="235"/>
      <c r="L1005" s="235"/>
      <c r="M1005" s="235"/>
      <c r="N1005" s="235"/>
    </row>
    <row r="1006" spans="1:14" ht="15.75" hidden="1" customHeight="1">
      <c r="A1006" s="247" t="s">
        <v>696</v>
      </c>
      <c r="B1006" s="248" t="s">
        <v>493</v>
      </c>
      <c r="C1006" s="247" t="s">
        <v>164</v>
      </c>
      <c r="D1006" s="267"/>
      <c r="E1006" s="268"/>
      <c r="F1006" s="252"/>
      <c r="G1006" s="252"/>
      <c r="H1006" s="252"/>
      <c r="I1006" s="252"/>
      <c r="J1006" s="253">
        <f>SUM(J1007:J1008)</f>
        <v>225</v>
      </c>
      <c r="K1006" s="235"/>
      <c r="L1006" s="206" t="s">
        <v>116</v>
      </c>
      <c r="M1006" s="206">
        <v>91872</v>
      </c>
      <c r="N1006" s="235"/>
    </row>
    <row r="1007" spans="1:14" ht="15.75" hidden="1" customHeight="1">
      <c r="A1007" s="254"/>
      <c r="B1007" s="255" t="s">
        <v>683</v>
      </c>
      <c r="C1007" s="269"/>
      <c r="D1007" s="257">
        <v>75</v>
      </c>
      <c r="E1007" s="258">
        <v>3</v>
      </c>
      <c r="F1007" s="259"/>
      <c r="G1007" s="259"/>
      <c r="H1007" s="259"/>
      <c r="I1007" s="259"/>
      <c r="J1007" s="259">
        <f>D1007*E1007</f>
        <v>225</v>
      </c>
      <c r="K1007" s="235"/>
      <c r="L1007" s="206"/>
      <c r="M1007" s="206"/>
      <c r="N1007" s="235"/>
    </row>
    <row r="1008" spans="1:14" ht="15.75" hidden="1" customHeight="1">
      <c r="A1008" s="260"/>
      <c r="B1008" s="261"/>
      <c r="C1008" s="270"/>
      <c r="D1008" s="263"/>
      <c r="E1008" s="264"/>
      <c r="F1008" s="265"/>
      <c r="G1008" s="265"/>
      <c r="H1008" s="265"/>
      <c r="I1008" s="265"/>
      <c r="J1008" s="265"/>
      <c r="K1008" s="235"/>
      <c r="L1008" s="235"/>
      <c r="M1008" s="235"/>
      <c r="N1008" s="235"/>
    </row>
    <row r="1009" spans="1:14" ht="15.75" hidden="1" customHeight="1">
      <c r="A1009" s="247" t="s">
        <v>697</v>
      </c>
      <c r="B1009" s="248" t="s">
        <v>495</v>
      </c>
      <c r="C1009" s="247" t="s">
        <v>141</v>
      </c>
      <c r="D1009" s="267"/>
      <c r="E1009" s="268"/>
      <c r="F1009" s="252"/>
      <c r="G1009" s="252"/>
      <c r="H1009" s="252"/>
      <c r="I1009" s="252"/>
      <c r="J1009" s="253">
        <f>SUM(J1010:J1011)</f>
        <v>132</v>
      </c>
      <c r="K1009" s="235"/>
      <c r="L1009" s="206" t="s">
        <v>129</v>
      </c>
      <c r="M1009" s="206">
        <v>11773</v>
      </c>
      <c r="N1009" s="235"/>
    </row>
    <row r="1010" spans="1:14" ht="15.75" hidden="1" customHeight="1">
      <c r="A1010" s="254"/>
      <c r="B1010" s="255" t="s">
        <v>683</v>
      </c>
      <c r="C1010" s="269"/>
      <c r="D1010" s="257">
        <v>132</v>
      </c>
      <c r="E1010" s="258"/>
      <c r="F1010" s="259"/>
      <c r="G1010" s="259"/>
      <c r="H1010" s="259"/>
      <c r="I1010" s="259"/>
      <c r="J1010" s="259">
        <f>D1010</f>
        <v>132</v>
      </c>
      <c r="K1010" s="235"/>
      <c r="L1010" s="206"/>
      <c r="M1010" s="206"/>
      <c r="N1010" s="235"/>
    </row>
    <row r="1011" spans="1:14" ht="15.75" hidden="1" customHeight="1">
      <c r="A1011" s="260"/>
      <c r="B1011" s="261"/>
      <c r="C1011" s="270"/>
      <c r="D1011" s="263"/>
      <c r="E1011" s="264"/>
      <c r="F1011" s="265"/>
      <c r="G1011" s="265"/>
      <c r="H1011" s="265"/>
      <c r="I1011" s="265"/>
      <c r="J1011" s="265"/>
      <c r="K1011" s="235"/>
      <c r="L1011" s="235"/>
      <c r="M1011" s="235"/>
      <c r="N1011" s="235"/>
    </row>
    <row r="1012" spans="1:14" ht="15.75" hidden="1" customHeight="1">
      <c r="A1012" s="247" t="s">
        <v>698</v>
      </c>
      <c r="B1012" s="248" t="s">
        <v>501</v>
      </c>
      <c r="C1012" s="247" t="s">
        <v>141</v>
      </c>
      <c r="D1012" s="267"/>
      <c r="E1012" s="268"/>
      <c r="F1012" s="252"/>
      <c r="G1012" s="252"/>
      <c r="H1012" s="252"/>
      <c r="I1012" s="252"/>
      <c r="J1012" s="253">
        <f>SUM(J1013:J1014)</f>
        <v>12</v>
      </c>
      <c r="K1012" s="235"/>
      <c r="L1012" s="206" t="s">
        <v>116</v>
      </c>
      <c r="M1012" s="206">
        <v>95796</v>
      </c>
      <c r="N1012" s="235"/>
    </row>
    <row r="1013" spans="1:14" ht="15.75" hidden="1" customHeight="1">
      <c r="A1013" s="254"/>
      <c r="B1013" s="255" t="s">
        <v>683</v>
      </c>
      <c r="C1013" s="269"/>
      <c r="D1013" s="257">
        <v>12</v>
      </c>
      <c r="E1013" s="258"/>
      <c r="F1013" s="259"/>
      <c r="G1013" s="259"/>
      <c r="H1013" s="259"/>
      <c r="I1013" s="259"/>
      <c r="J1013" s="259">
        <f>D1013</f>
        <v>12</v>
      </c>
      <c r="K1013" s="235"/>
      <c r="L1013" s="206"/>
      <c r="M1013" s="206"/>
      <c r="N1013" s="235"/>
    </row>
    <row r="1014" spans="1:14" ht="15.75" hidden="1" customHeight="1">
      <c r="A1014" s="260"/>
      <c r="B1014" s="261"/>
      <c r="C1014" s="270"/>
      <c r="D1014" s="263"/>
      <c r="E1014" s="264"/>
      <c r="F1014" s="265"/>
      <c r="G1014" s="265"/>
      <c r="H1014" s="265"/>
      <c r="I1014" s="265"/>
      <c r="J1014" s="265"/>
      <c r="K1014" s="235"/>
      <c r="L1014" s="235"/>
      <c r="M1014" s="235"/>
      <c r="N1014" s="235"/>
    </row>
    <row r="1015" spans="1:14" ht="15.75" hidden="1" customHeight="1">
      <c r="A1015" s="247" t="s">
        <v>699</v>
      </c>
      <c r="B1015" s="248" t="s">
        <v>611</v>
      </c>
      <c r="C1015" s="247" t="s">
        <v>141</v>
      </c>
      <c r="D1015" s="267"/>
      <c r="E1015" s="268"/>
      <c r="F1015" s="252"/>
      <c r="G1015" s="252"/>
      <c r="H1015" s="252"/>
      <c r="I1015" s="252"/>
      <c r="J1015" s="253">
        <f>SUM(J1016:J1017)</f>
        <v>2</v>
      </c>
      <c r="K1015" s="235"/>
      <c r="L1015" s="206" t="s">
        <v>116</v>
      </c>
      <c r="M1015" s="206">
        <v>95802</v>
      </c>
      <c r="N1015" s="235"/>
    </row>
    <row r="1016" spans="1:14" ht="15.75" hidden="1" customHeight="1">
      <c r="A1016" s="254"/>
      <c r="B1016" s="255" t="s">
        <v>683</v>
      </c>
      <c r="C1016" s="269"/>
      <c r="D1016" s="257">
        <v>2</v>
      </c>
      <c r="E1016" s="258"/>
      <c r="F1016" s="259"/>
      <c r="G1016" s="259"/>
      <c r="H1016" s="259"/>
      <c r="I1016" s="259"/>
      <c r="J1016" s="259">
        <f>D1016</f>
        <v>2</v>
      </c>
      <c r="K1016" s="235"/>
      <c r="L1016" s="206"/>
      <c r="M1016" s="206"/>
      <c r="N1016" s="235"/>
    </row>
    <row r="1017" spans="1:14" ht="15.75" hidden="1" customHeight="1">
      <c r="A1017" s="260"/>
      <c r="B1017" s="261"/>
      <c r="C1017" s="270"/>
      <c r="D1017" s="263"/>
      <c r="E1017" s="264"/>
      <c r="F1017" s="265"/>
      <c r="G1017" s="265"/>
      <c r="H1017" s="265"/>
      <c r="I1017" s="265"/>
      <c r="J1017" s="265"/>
      <c r="K1017" s="235"/>
      <c r="L1017" s="235"/>
      <c r="M1017" s="235"/>
      <c r="N1017" s="235"/>
    </row>
    <row r="1018" spans="1:14" ht="15.75" hidden="1" customHeight="1">
      <c r="A1018" s="236" t="s">
        <v>700</v>
      </c>
      <c r="B1018" s="237" t="s">
        <v>701</v>
      </c>
      <c r="C1018" s="238"/>
      <c r="D1018" s="289"/>
      <c r="E1018" s="290"/>
      <c r="F1018" s="290"/>
      <c r="G1018" s="290"/>
      <c r="H1018" s="290"/>
      <c r="I1018" s="290"/>
      <c r="J1018" s="291"/>
      <c r="K1018" s="235"/>
      <c r="L1018" s="206"/>
      <c r="M1018" s="206"/>
      <c r="N1018" s="235"/>
    </row>
    <row r="1019" spans="1:14" ht="15.75" hidden="1" customHeight="1">
      <c r="A1019" s="242" t="s">
        <v>702</v>
      </c>
      <c r="B1019" s="105" t="s">
        <v>135</v>
      </c>
      <c r="C1019" s="243"/>
      <c r="D1019" s="244"/>
      <c r="E1019" s="245"/>
      <c r="F1019" s="245"/>
      <c r="G1019" s="245"/>
      <c r="H1019" s="245"/>
      <c r="I1019" s="245"/>
      <c r="J1019" s="246"/>
      <c r="K1019" s="235"/>
      <c r="L1019" s="235"/>
      <c r="M1019" s="235"/>
      <c r="N1019" s="235"/>
    </row>
    <row r="1020" spans="1:14" ht="15.75" hidden="1" customHeight="1">
      <c r="A1020" s="247" t="s">
        <v>703</v>
      </c>
      <c r="B1020" s="248" t="s">
        <v>140</v>
      </c>
      <c r="C1020" s="247" t="s">
        <v>141</v>
      </c>
      <c r="D1020" s="267"/>
      <c r="E1020" s="268"/>
      <c r="F1020" s="252" t="s">
        <v>142</v>
      </c>
      <c r="G1020" s="252"/>
      <c r="H1020" s="252"/>
      <c r="I1020" s="252"/>
      <c r="J1020" s="253">
        <f>SUM(J1021:J1022)</f>
        <v>6</v>
      </c>
      <c r="K1020" s="235"/>
      <c r="L1020" s="206" t="s">
        <v>116</v>
      </c>
      <c r="M1020" s="206">
        <v>91997</v>
      </c>
      <c r="N1020" s="235"/>
    </row>
    <row r="1021" spans="1:14" ht="15.75" hidden="1" customHeight="1">
      <c r="A1021" s="254"/>
      <c r="B1021" s="255" t="s">
        <v>704</v>
      </c>
      <c r="C1021" s="269"/>
      <c r="D1021" s="257">
        <v>33</v>
      </c>
      <c r="E1021" s="258"/>
      <c r="F1021" s="259">
        <f>3+3</f>
        <v>6</v>
      </c>
      <c r="G1021" s="259" t="s">
        <v>144</v>
      </c>
      <c r="H1021" s="259"/>
      <c r="I1021" s="259"/>
      <c r="J1021" s="259">
        <f>F1021</f>
        <v>6</v>
      </c>
      <c r="K1021" s="235"/>
      <c r="L1021" s="206"/>
      <c r="M1021" s="206"/>
      <c r="N1021" s="235"/>
    </row>
    <row r="1022" spans="1:14" ht="15.75" hidden="1" customHeight="1">
      <c r="A1022" s="260"/>
      <c r="B1022" s="261"/>
      <c r="C1022" s="270"/>
      <c r="D1022" s="263"/>
      <c r="E1022" s="264"/>
      <c r="F1022" s="265"/>
      <c r="G1022" s="265"/>
      <c r="H1022" s="265"/>
      <c r="I1022" s="265"/>
      <c r="J1022" s="265"/>
      <c r="K1022" s="235"/>
      <c r="L1022" s="235"/>
      <c r="M1022" s="235"/>
      <c r="N1022" s="235"/>
    </row>
    <row r="1023" spans="1:14" ht="15.75" hidden="1" customHeight="1">
      <c r="A1023" s="247" t="s">
        <v>705</v>
      </c>
      <c r="B1023" s="248" t="s">
        <v>146</v>
      </c>
      <c r="C1023" s="247" t="s">
        <v>141</v>
      </c>
      <c r="D1023" s="267"/>
      <c r="E1023" s="268"/>
      <c r="F1023" s="252" t="s">
        <v>142</v>
      </c>
      <c r="G1023" s="252"/>
      <c r="H1023" s="252"/>
      <c r="I1023" s="252"/>
      <c r="J1023" s="253">
        <f>SUM(J1024:J1025)</f>
        <v>0</v>
      </c>
      <c r="K1023" s="235"/>
      <c r="L1023" s="206" t="s">
        <v>116</v>
      </c>
      <c r="M1023" s="206">
        <v>92005</v>
      </c>
      <c r="N1023" s="235"/>
    </row>
    <row r="1024" spans="1:14" ht="15.75" hidden="1" customHeight="1">
      <c r="A1024" s="254"/>
      <c r="B1024" s="255" t="s">
        <v>704</v>
      </c>
      <c r="C1024" s="269"/>
      <c r="D1024" s="257">
        <v>109</v>
      </c>
      <c r="E1024" s="258"/>
      <c r="F1024" s="259">
        <f>0</f>
        <v>0</v>
      </c>
      <c r="G1024" s="259"/>
      <c r="H1024" s="259"/>
      <c r="I1024" s="259"/>
      <c r="J1024" s="259">
        <f>F1024</f>
        <v>0</v>
      </c>
      <c r="K1024" s="235"/>
      <c r="L1024" s="206"/>
      <c r="M1024" s="206"/>
      <c r="N1024" s="235"/>
    </row>
    <row r="1025" spans="1:14" ht="15.75" hidden="1" customHeight="1">
      <c r="A1025" s="260"/>
      <c r="B1025" s="261"/>
      <c r="C1025" s="270"/>
      <c r="D1025" s="263"/>
      <c r="E1025" s="264"/>
      <c r="F1025" s="265"/>
      <c r="G1025" s="265"/>
      <c r="H1025" s="265"/>
      <c r="I1025" s="265"/>
      <c r="J1025" s="265"/>
      <c r="K1025" s="235"/>
      <c r="L1025" s="235"/>
      <c r="M1025" s="235"/>
      <c r="N1025" s="235"/>
    </row>
    <row r="1026" spans="1:14" ht="15.75" hidden="1" customHeight="1">
      <c r="A1026" s="247" t="s">
        <v>706</v>
      </c>
      <c r="B1026" s="248" t="s">
        <v>152</v>
      </c>
      <c r="C1026" s="247" t="s">
        <v>141</v>
      </c>
      <c r="D1026" s="267"/>
      <c r="E1026" s="268"/>
      <c r="F1026" s="252" t="s">
        <v>142</v>
      </c>
      <c r="G1026" s="252"/>
      <c r="H1026" s="252"/>
      <c r="I1026" s="252"/>
      <c r="J1026" s="253">
        <f>SUM(J1027:J1028)</f>
        <v>6</v>
      </c>
      <c r="K1026" s="235"/>
      <c r="L1026" s="206" t="s">
        <v>116</v>
      </c>
      <c r="M1026" s="206">
        <v>91953</v>
      </c>
      <c r="N1026" s="235"/>
    </row>
    <row r="1027" spans="1:14" ht="15.75" hidden="1" customHeight="1">
      <c r="A1027" s="254"/>
      <c r="B1027" s="255" t="s">
        <v>704</v>
      </c>
      <c r="C1027" s="269"/>
      <c r="D1027" s="257">
        <v>43</v>
      </c>
      <c r="E1027" s="258"/>
      <c r="F1027" s="259">
        <v>6</v>
      </c>
      <c r="G1027" s="259"/>
      <c r="H1027" s="259"/>
      <c r="I1027" s="259"/>
      <c r="J1027" s="259">
        <f>F1027</f>
        <v>6</v>
      </c>
      <c r="K1027" s="235"/>
      <c r="L1027" s="206"/>
      <c r="M1027" s="206"/>
      <c r="N1027" s="235"/>
    </row>
    <row r="1028" spans="1:14" ht="15.75" hidden="1" customHeight="1">
      <c r="A1028" s="260"/>
      <c r="B1028" s="261"/>
      <c r="C1028" s="270"/>
      <c r="D1028" s="263"/>
      <c r="E1028" s="264"/>
      <c r="F1028" s="265"/>
      <c r="G1028" s="265"/>
      <c r="H1028" s="265"/>
      <c r="I1028" s="265"/>
      <c r="J1028" s="265"/>
      <c r="K1028" s="235"/>
      <c r="L1028" s="235"/>
      <c r="M1028" s="235"/>
      <c r="N1028" s="235"/>
    </row>
    <row r="1029" spans="1:14" ht="15.75" hidden="1" customHeight="1">
      <c r="A1029" s="247" t="s">
        <v>707</v>
      </c>
      <c r="B1029" s="248" t="s">
        <v>154</v>
      </c>
      <c r="C1029" s="247" t="s">
        <v>141</v>
      </c>
      <c r="D1029" s="267"/>
      <c r="E1029" s="268"/>
      <c r="F1029" s="252" t="s">
        <v>142</v>
      </c>
      <c r="G1029" s="252"/>
      <c r="H1029" s="252"/>
      <c r="I1029" s="252"/>
      <c r="J1029" s="253">
        <f>SUM(J1030:J1031)</f>
        <v>0</v>
      </c>
      <c r="K1029" s="235"/>
      <c r="L1029" s="206" t="s">
        <v>116</v>
      </c>
      <c r="M1029" s="206">
        <v>91959</v>
      </c>
      <c r="N1029" s="235"/>
    </row>
    <row r="1030" spans="1:14" ht="15.75" hidden="1" customHeight="1">
      <c r="A1030" s="254"/>
      <c r="B1030" s="255" t="s">
        <v>704</v>
      </c>
      <c r="C1030" s="269"/>
      <c r="D1030" s="257">
        <v>3</v>
      </c>
      <c r="E1030" s="258"/>
      <c r="F1030" s="259">
        <f>0</f>
        <v>0</v>
      </c>
      <c r="G1030" s="259"/>
      <c r="H1030" s="259"/>
      <c r="I1030" s="259"/>
      <c r="J1030" s="259">
        <f>F1030</f>
        <v>0</v>
      </c>
      <c r="K1030" s="235"/>
      <c r="L1030" s="206"/>
      <c r="M1030" s="206"/>
      <c r="N1030" s="235"/>
    </row>
    <row r="1031" spans="1:14" ht="15.75" hidden="1" customHeight="1">
      <c r="A1031" s="260"/>
      <c r="B1031" s="261"/>
      <c r="C1031" s="270"/>
      <c r="D1031" s="263"/>
      <c r="E1031" s="264"/>
      <c r="F1031" s="265"/>
      <c r="G1031" s="265"/>
      <c r="H1031" s="265"/>
      <c r="I1031" s="265"/>
      <c r="J1031" s="265"/>
      <c r="K1031" s="235"/>
      <c r="L1031" s="235"/>
      <c r="M1031" s="235"/>
      <c r="N1031" s="235"/>
    </row>
    <row r="1032" spans="1:14" ht="15.75" hidden="1" customHeight="1">
      <c r="A1032" s="247" t="s">
        <v>708</v>
      </c>
      <c r="B1032" s="248" t="s">
        <v>158</v>
      </c>
      <c r="C1032" s="247" t="s">
        <v>141</v>
      </c>
      <c r="D1032" s="267"/>
      <c r="E1032" s="268"/>
      <c r="F1032" s="252" t="s">
        <v>142</v>
      </c>
      <c r="G1032" s="252"/>
      <c r="H1032" s="252"/>
      <c r="I1032" s="252"/>
      <c r="J1032" s="253">
        <f>SUM(J1033:J1034)</f>
        <v>0</v>
      </c>
      <c r="K1032" s="235"/>
      <c r="L1032" s="206" t="s">
        <v>116</v>
      </c>
      <c r="M1032" s="206">
        <v>91955</v>
      </c>
      <c r="N1032" s="235"/>
    </row>
    <row r="1033" spans="1:14" ht="15.75" hidden="1" customHeight="1">
      <c r="A1033" s="254"/>
      <c r="B1033" s="255" t="s">
        <v>704</v>
      </c>
      <c r="C1033" s="269"/>
      <c r="D1033" s="257">
        <v>6</v>
      </c>
      <c r="E1033" s="258"/>
      <c r="F1033" s="259">
        <f>0</f>
        <v>0</v>
      </c>
      <c r="G1033" s="259"/>
      <c r="H1033" s="259"/>
      <c r="I1033" s="259"/>
      <c r="J1033" s="259">
        <f>F1033</f>
        <v>0</v>
      </c>
      <c r="K1033" s="235"/>
      <c r="L1033" s="206"/>
      <c r="M1033" s="206"/>
      <c r="N1033" s="235"/>
    </row>
    <row r="1034" spans="1:14" ht="15.75" hidden="1" customHeight="1">
      <c r="A1034" s="260"/>
      <c r="B1034" s="261"/>
      <c r="C1034" s="270"/>
      <c r="D1034" s="263"/>
      <c r="E1034" s="264"/>
      <c r="F1034" s="265"/>
      <c r="G1034" s="265"/>
      <c r="H1034" s="265"/>
      <c r="I1034" s="265"/>
      <c r="J1034" s="265"/>
      <c r="K1034" s="235"/>
      <c r="L1034" s="235"/>
      <c r="M1034" s="235"/>
      <c r="N1034" s="235"/>
    </row>
    <row r="1035" spans="1:14" ht="15.75" hidden="1" customHeight="1">
      <c r="A1035" s="247" t="s">
        <v>709</v>
      </c>
      <c r="B1035" s="248" t="s">
        <v>160</v>
      </c>
      <c r="C1035" s="247" t="s">
        <v>141</v>
      </c>
      <c r="D1035" s="267"/>
      <c r="E1035" s="268"/>
      <c r="F1035" s="252"/>
      <c r="G1035" s="252"/>
      <c r="H1035" s="252"/>
      <c r="I1035" s="252"/>
      <c r="J1035" s="253">
        <f>SUM(J1036:J1037)</f>
        <v>14</v>
      </c>
      <c r="K1035" s="235"/>
      <c r="L1035" s="206" t="s">
        <v>123</v>
      </c>
      <c r="M1035" s="206" t="s">
        <v>161</v>
      </c>
      <c r="N1035" s="235"/>
    </row>
    <row r="1036" spans="1:14" ht="15.75" hidden="1" customHeight="1">
      <c r="A1036" s="254"/>
      <c r="B1036" s="255" t="s">
        <v>704</v>
      </c>
      <c r="C1036" s="269"/>
      <c r="D1036" s="257">
        <v>14</v>
      </c>
      <c r="E1036" s="258"/>
      <c r="F1036" s="259"/>
      <c r="G1036" s="259"/>
      <c r="H1036" s="259"/>
      <c r="I1036" s="259"/>
      <c r="J1036" s="259">
        <f>D1036</f>
        <v>14</v>
      </c>
      <c r="K1036" s="235"/>
      <c r="L1036" s="206"/>
      <c r="M1036" s="206"/>
      <c r="N1036" s="235"/>
    </row>
    <row r="1037" spans="1:14" ht="15.75" hidden="1" customHeight="1">
      <c r="A1037" s="260"/>
      <c r="B1037" s="261"/>
      <c r="C1037" s="270"/>
      <c r="D1037" s="263"/>
      <c r="E1037" s="264"/>
      <c r="F1037" s="265"/>
      <c r="G1037" s="265"/>
      <c r="H1037" s="265"/>
      <c r="I1037" s="265"/>
      <c r="J1037" s="265"/>
      <c r="K1037" s="235"/>
      <c r="L1037" s="235"/>
      <c r="M1037" s="235"/>
      <c r="N1037" s="235"/>
    </row>
    <row r="1038" spans="1:14" ht="15.75" hidden="1" customHeight="1">
      <c r="A1038" s="247" t="s">
        <v>710</v>
      </c>
      <c r="B1038" s="248" t="s">
        <v>163</v>
      </c>
      <c r="C1038" s="247" t="s">
        <v>164</v>
      </c>
      <c r="D1038" s="267"/>
      <c r="E1038" s="268"/>
      <c r="F1038" s="252"/>
      <c r="G1038" s="252"/>
      <c r="H1038" s="252"/>
      <c r="I1038" s="252"/>
      <c r="J1038" s="253">
        <f>SUM(J1039:J1040)</f>
        <v>40</v>
      </c>
      <c r="K1038" s="235"/>
      <c r="L1038" s="206" t="s">
        <v>116</v>
      </c>
      <c r="M1038" s="206">
        <v>91834</v>
      </c>
      <c r="N1038" s="235"/>
    </row>
    <row r="1039" spans="1:14" ht="15.75" hidden="1" customHeight="1">
      <c r="A1039" s="254"/>
      <c r="B1039" s="255" t="s">
        <v>704</v>
      </c>
      <c r="C1039" s="269"/>
      <c r="D1039" s="257">
        <v>40</v>
      </c>
      <c r="E1039" s="258"/>
      <c r="F1039" s="259"/>
      <c r="G1039" s="259"/>
      <c r="H1039" s="259"/>
      <c r="I1039" s="259"/>
      <c r="J1039" s="259">
        <f>D1039</f>
        <v>40</v>
      </c>
      <c r="K1039" s="235"/>
      <c r="L1039" s="206"/>
      <c r="M1039" s="206"/>
      <c r="N1039" s="235"/>
    </row>
    <row r="1040" spans="1:14" ht="15.75" hidden="1" customHeight="1">
      <c r="A1040" s="260"/>
      <c r="B1040" s="261"/>
      <c r="C1040" s="270"/>
      <c r="D1040" s="263"/>
      <c r="E1040" s="264"/>
      <c r="F1040" s="265"/>
      <c r="G1040" s="265"/>
      <c r="H1040" s="265"/>
      <c r="I1040" s="265"/>
      <c r="J1040" s="265"/>
      <c r="K1040" s="235"/>
      <c r="L1040" s="235"/>
      <c r="M1040" s="235"/>
      <c r="N1040" s="235"/>
    </row>
    <row r="1041" spans="1:14" ht="15.75" hidden="1" customHeight="1">
      <c r="A1041" s="247" t="s">
        <v>711</v>
      </c>
      <c r="B1041" s="248" t="s">
        <v>166</v>
      </c>
      <c r="C1041" s="247" t="s">
        <v>141</v>
      </c>
      <c r="D1041" s="267"/>
      <c r="E1041" s="268"/>
      <c r="F1041" s="252" t="s">
        <v>142</v>
      </c>
      <c r="G1041" s="252"/>
      <c r="H1041" s="252"/>
      <c r="I1041" s="252"/>
      <c r="J1041" s="253">
        <f>SUM(J1042:J1043)</f>
        <v>0</v>
      </c>
      <c r="K1041" s="235"/>
      <c r="L1041" s="206" t="s">
        <v>129</v>
      </c>
      <c r="M1041" s="206">
        <v>9973</v>
      </c>
      <c r="N1041" s="235"/>
    </row>
    <row r="1042" spans="1:14" ht="15.75" hidden="1" customHeight="1">
      <c r="A1042" s="254"/>
      <c r="B1042" s="255" t="s">
        <v>704</v>
      </c>
      <c r="C1042" s="269"/>
      <c r="D1042" s="257">
        <v>62</v>
      </c>
      <c r="E1042" s="258"/>
      <c r="F1042" s="259">
        <f>0</f>
        <v>0</v>
      </c>
      <c r="G1042" s="259"/>
      <c r="H1042" s="259"/>
      <c r="I1042" s="259"/>
      <c r="J1042" s="259">
        <f>F1042</f>
        <v>0</v>
      </c>
      <c r="K1042" s="235"/>
      <c r="L1042" s="206"/>
      <c r="M1042" s="206"/>
      <c r="N1042" s="235"/>
    </row>
    <row r="1043" spans="1:14" ht="15.75" hidden="1" customHeight="1">
      <c r="A1043" s="260"/>
      <c r="B1043" s="261"/>
      <c r="C1043" s="270"/>
      <c r="D1043" s="263"/>
      <c r="E1043" s="264"/>
      <c r="F1043" s="265"/>
      <c r="G1043" s="265"/>
      <c r="H1043" s="265"/>
      <c r="I1043" s="265"/>
      <c r="J1043" s="265"/>
      <c r="K1043" s="235"/>
      <c r="L1043" s="235"/>
      <c r="M1043" s="235"/>
      <c r="N1043" s="235"/>
    </row>
    <row r="1044" spans="1:14" ht="15.75" hidden="1" customHeight="1">
      <c r="A1044" s="247" t="s">
        <v>712</v>
      </c>
      <c r="B1044" s="248" t="s">
        <v>168</v>
      </c>
      <c r="C1044" s="247" t="s">
        <v>141</v>
      </c>
      <c r="D1044" s="267"/>
      <c r="E1044" s="268"/>
      <c r="F1044" s="252" t="s">
        <v>142</v>
      </c>
      <c r="G1044" s="252"/>
      <c r="H1044" s="252"/>
      <c r="I1044" s="252"/>
      <c r="J1044" s="253">
        <f>SUM(J1045:J1046)</f>
        <v>0</v>
      </c>
      <c r="K1044" s="235"/>
      <c r="L1044" s="206" t="s">
        <v>129</v>
      </c>
      <c r="M1044" s="206">
        <v>11773</v>
      </c>
      <c r="N1044" s="235"/>
    </row>
    <row r="1045" spans="1:14" ht="15.75" hidden="1" customHeight="1">
      <c r="A1045" s="254"/>
      <c r="B1045" s="255" t="s">
        <v>704</v>
      </c>
      <c r="C1045" s="269"/>
      <c r="D1045" s="257">
        <v>3</v>
      </c>
      <c r="E1045" s="258"/>
      <c r="F1045" s="259">
        <f>0</f>
        <v>0</v>
      </c>
      <c r="G1045" s="259"/>
      <c r="H1045" s="259"/>
      <c r="I1045" s="259"/>
      <c r="J1045" s="259">
        <f>F1045</f>
        <v>0</v>
      </c>
      <c r="K1045" s="235"/>
      <c r="L1045" s="206"/>
      <c r="M1045" s="206"/>
      <c r="N1045" s="235"/>
    </row>
    <row r="1046" spans="1:14" ht="15.75" hidden="1" customHeight="1">
      <c r="A1046" s="260"/>
      <c r="B1046" s="261"/>
      <c r="C1046" s="270"/>
      <c r="D1046" s="263"/>
      <c r="E1046" s="264"/>
      <c r="F1046" s="265"/>
      <c r="G1046" s="265"/>
      <c r="H1046" s="265"/>
      <c r="I1046" s="265"/>
      <c r="J1046" s="265"/>
      <c r="K1046" s="235"/>
      <c r="L1046" s="235"/>
      <c r="M1046" s="235"/>
      <c r="N1046" s="235"/>
    </row>
    <row r="1047" spans="1:14" ht="15.75" hidden="1" customHeight="1">
      <c r="A1047" s="247" t="s">
        <v>713</v>
      </c>
      <c r="B1047" s="248" t="s">
        <v>170</v>
      </c>
      <c r="C1047" s="247" t="s">
        <v>141</v>
      </c>
      <c r="D1047" s="267"/>
      <c r="E1047" s="268"/>
      <c r="F1047" s="252" t="s">
        <v>142</v>
      </c>
      <c r="G1047" s="252"/>
      <c r="H1047" s="252"/>
      <c r="I1047" s="252"/>
      <c r="J1047" s="253">
        <f>SUM(J1048:J1049)</f>
        <v>0</v>
      </c>
      <c r="K1047" s="235"/>
      <c r="L1047" s="206" t="s">
        <v>129</v>
      </c>
      <c r="M1047" s="206">
        <v>9199</v>
      </c>
      <c r="N1047" s="235"/>
    </row>
    <row r="1048" spans="1:14" ht="15.75" hidden="1" customHeight="1">
      <c r="A1048" s="254"/>
      <c r="B1048" s="255" t="s">
        <v>704</v>
      </c>
      <c r="C1048" s="269"/>
      <c r="D1048" s="257">
        <v>6</v>
      </c>
      <c r="E1048" s="258"/>
      <c r="F1048" s="259">
        <f>0</f>
        <v>0</v>
      </c>
      <c r="G1048" s="259"/>
      <c r="H1048" s="259"/>
      <c r="I1048" s="259"/>
      <c r="J1048" s="259">
        <f>F1048</f>
        <v>0</v>
      </c>
      <c r="K1048" s="235"/>
      <c r="L1048" s="206"/>
      <c r="M1048" s="206"/>
      <c r="N1048" s="235"/>
    </row>
    <row r="1049" spans="1:14" ht="15.75" hidden="1" customHeight="1">
      <c r="A1049" s="260"/>
      <c r="B1049" s="261"/>
      <c r="C1049" s="270"/>
      <c r="D1049" s="263"/>
      <c r="E1049" s="264"/>
      <c r="F1049" s="265"/>
      <c r="G1049" s="265"/>
      <c r="H1049" s="265"/>
      <c r="I1049" s="265"/>
      <c r="J1049" s="265"/>
      <c r="K1049" s="235"/>
      <c r="L1049" s="235"/>
      <c r="M1049" s="235"/>
      <c r="N1049" s="235"/>
    </row>
    <row r="1050" spans="1:14" ht="15.75" hidden="1" customHeight="1">
      <c r="A1050" s="247" t="s">
        <v>714</v>
      </c>
      <c r="B1050" s="248" t="s">
        <v>172</v>
      </c>
      <c r="C1050" s="247" t="s">
        <v>164</v>
      </c>
      <c r="D1050" s="267" t="s">
        <v>173</v>
      </c>
      <c r="E1050" s="268"/>
      <c r="F1050" s="252" t="s">
        <v>174</v>
      </c>
      <c r="G1050" s="252"/>
      <c r="H1050" s="252"/>
      <c r="I1050" s="252"/>
      <c r="J1050" s="253">
        <f>SUM(J1051:J1052)</f>
        <v>142.5</v>
      </c>
      <c r="K1050" s="235"/>
      <c r="L1050" s="206" t="s">
        <v>116</v>
      </c>
      <c r="M1050" s="206">
        <v>91926</v>
      </c>
      <c r="N1050" s="235"/>
    </row>
    <row r="1051" spans="1:14" ht="15.75" hidden="1" customHeight="1">
      <c r="A1051" s="254"/>
      <c r="B1051" s="255" t="s">
        <v>704</v>
      </c>
      <c r="C1051" s="269"/>
      <c r="D1051" s="257">
        <v>2850</v>
      </c>
      <c r="E1051" s="258"/>
      <c r="F1051" s="259">
        <f>D1051*0.05</f>
        <v>142.5</v>
      </c>
      <c r="G1051" s="259"/>
      <c r="H1051" s="259"/>
      <c r="I1051" s="259"/>
      <c r="J1051" s="259">
        <f>F1051</f>
        <v>142.5</v>
      </c>
      <c r="K1051" s="235"/>
      <c r="L1051" s="206"/>
      <c r="M1051" s="206"/>
      <c r="N1051" s="235"/>
    </row>
    <row r="1052" spans="1:14" ht="15.75" hidden="1" customHeight="1">
      <c r="A1052" s="260"/>
      <c r="B1052" s="261"/>
      <c r="C1052" s="270"/>
      <c r="D1052" s="263"/>
      <c r="E1052" s="264"/>
      <c r="F1052" s="265"/>
      <c r="G1052" s="265"/>
      <c r="H1052" s="265"/>
      <c r="I1052" s="265"/>
      <c r="J1052" s="265"/>
      <c r="K1052" s="235"/>
      <c r="L1052" s="235"/>
      <c r="M1052" s="235"/>
      <c r="N1052" s="235"/>
    </row>
    <row r="1053" spans="1:14" ht="15.75" hidden="1" customHeight="1">
      <c r="A1053" s="247" t="s">
        <v>715</v>
      </c>
      <c r="B1053" s="248" t="s">
        <v>176</v>
      </c>
      <c r="C1053" s="247" t="s">
        <v>164</v>
      </c>
      <c r="D1053" s="267" t="s">
        <v>173</v>
      </c>
      <c r="E1053" s="268"/>
      <c r="F1053" s="252" t="s">
        <v>174</v>
      </c>
      <c r="G1053" s="252"/>
      <c r="H1053" s="252"/>
      <c r="I1053" s="252"/>
      <c r="J1053" s="253">
        <f>SUM(J1054:J1055)</f>
        <v>13</v>
      </c>
      <c r="K1053" s="235"/>
      <c r="L1053" s="206" t="s">
        <v>116</v>
      </c>
      <c r="M1053" s="206">
        <v>91928</v>
      </c>
      <c r="N1053" s="235"/>
    </row>
    <row r="1054" spans="1:14" ht="15.75" hidden="1" customHeight="1">
      <c r="A1054" s="254"/>
      <c r="B1054" s="255" t="s">
        <v>704</v>
      </c>
      <c r="C1054" s="269"/>
      <c r="D1054" s="257">
        <v>260</v>
      </c>
      <c r="E1054" s="258"/>
      <c r="F1054" s="259">
        <f>D1054*0.05</f>
        <v>13</v>
      </c>
      <c r="G1054" s="259"/>
      <c r="H1054" s="259"/>
      <c r="I1054" s="259"/>
      <c r="J1054" s="259">
        <f>F1054</f>
        <v>13</v>
      </c>
      <c r="K1054" s="235"/>
      <c r="L1054" s="206"/>
      <c r="M1054" s="206"/>
      <c r="N1054" s="235"/>
    </row>
    <row r="1055" spans="1:14" ht="15.75" hidden="1" customHeight="1">
      <c r="A1055" s="260"/>
      <c r="B1055" s="261"/>
      <c r="C1055" s="270"/>
      <c r="D1055" s="263"/>
      <c r="E1055" s="264"/>
      <c r="F1055" s="265"/>
      <c r="G1055" s="265"/>
      <c r="H1055" s="265"/>
      <c r="I1055" s="265"/>
      <c r="J1055" s="265"/>
      <c r="K1055" s="235"/>
      <c r="L1055" s="235"/>
      <c r="M1055" s="235"/>
      <c r="N1055" s="235"/>
    </row>
    <row r="1056" spans="1:14" ht="15.75" hidden="1" customHeight="1">
      <c r="A1056" s="247" t="s">
        <v>716</v>
      </c>
      <c r="B1056" s="248" t="s">
        <v>178</v>
      </c>
      <c r="C1056" s="247" t="s">
        <v>164</v>
      </c>
      <c r="D1056" s="267"/>
      <c r="E1056" s="268"/>
      <c r="F1056" s="252" t="s">
        <v>179</v>
      </c>
      <c r="G1056" s="252"/>
      <c r="H1056" s="252"/>
      <c r="I1056" s="252"/>
      <c r="J1056" s="253">
        <f>SUM(J1057:J1058)</f>
        <v>0</v>
      </c>
      <c r="K1056" s="235"/>
      <c r="L1056" s="206" t="s">
        <v>116</v>
      </c>
      <c r="M1056" s="206">
        <v>92981</v>
      </c>
      <c r="N1056" s="235"/>
    </row>
    <row r="1057" spans="1:14" ht="15.75" hidden="1" customHeight="1">
      <c r="A1057" s="254"/>
      <c r="B1057" s="255" t="s">
        <v>704</v>
      </c>
      <c r="C1057" s="269"/>
      <c r="D1057" s="257">
        <v>60</v>
      </c>
      <c r="E1057" s="258"/>
      <c r="F1057" s="259">
        <v>0</v>
      </c>
      <c r="G1057" s="259"/>
      <c r="H1057" s="259"/>
      <c r="I1057" s="259"/>
      <c r="J1057" s="259">
        <f>F1057</f>
        <v>0</v>
      </c>
      <c r="K1057" s="235"/>
      <c r="L1057" s="206"/>
      <c r="M1057" s="206"/>
      <c r="N1057" s="235"/>
    </row>
    <row r="1058" spans="1:14" ht="15.75" hidden="1" customHeight="1">
      <c r="A1058" s="260"/>
      <c r="B1058" s="261"/>
      <c r="C1058" s="270"/>
      <c r="D1058" s="263"/>
      <c r="E1058" s="264"/>
      <c r="F1058" s="265"/>
      <c r="G1058" s="265"/>
      <c r="H1058" s="265"/>
      <c r="I1058" s="265"/>
      <c r="J1058" s="265"/>
      <c r="K1058" s="235"/>
      <c r="L1058" s="235"/>
      <c r="M1058" s="235"/>
      <c r="N1058" s="235"/>
    </row>
    <row r="1059" spans="1:14" ht="15.75" hidden="1" customHeight="1">
      <c r="A1059" s="247" t="s">
        <v>717</v>
      </c>
      <c r="B1059" s="248" t="s">
        <v>181</v>
      </c>
      <c r="C1059" s="247" t="s">
        <v>164</v>
      </c>
      <c r="D1059" s="267"/>
      <c r="E1059" s="268"/>
      <c r="F1059" s="252" t="s">
        <v>179</v>
      </c>
      <c r="G1059" s="252"/>
      <c r="H1059" s="252"/>
      <c r="I1059" s="252"/>
      <c r="J1059" s="253">
        <f>SUM(J1060:J1061)</f>
        <v>0</v>
      </c>
      <c r="K1059" s="235"/>
      <c r="L1059" s="206" t="s">
        <v>116</v>
      </c>
      <c r="M1059" s="206">
        <v>92981</v>
      </c>
      <c r="N1059" s="235"/>
    </row>
    <row r="1060" spans="1:14" ht="15.75" hidden="1" customHeight="1">
      <c r="A1060" s="254"/>
      <c r="B1060" s="255" t="s">
        <v>704</v>
      </c>
      <c r="C1060" s="269"/>
      <c r="D1060" s="257">
        <v>21</v>
      </c>
      <c r="E1060" s="258"/>
      <c r="F1060" s="259">
        <v>0</v>
      </c>
      <c r="G1060" s="259"/>
      <c r="H1060" s="259"/>
      <c r="I1060" s="259"/>
      <c r="J1060" s="259">
        <f>F1060</f>
        <v>0</v>
      </c>
      <c r="K1060" s="235"/>
      <c r="L1060" s="206"/>
      <c r="M1060" s="206"/>
      <c r="N1060" s="235"/>
    </row>
    <row r="1061" spans="1:14" ht="15.75" hidden="1" customHeight="1">
      <c r="A1061" s="260"/>
      <c r="B1061" s="261"/>
      <c r="C1061" s="270"/>
      <c r="D1061" s="263"/>
      <c r="E1061" s="264"/>
      <c r="F1061" s="265"/>
      <c r="G1061" s="265"/>
      <c r="H1061" s="265"/>
      <c r="I1061" s="265"/>
      <c r="J1061" s="265"/>
      <c r="K1061" s="235"/>
      <c r="L1061" s="235"/>
      <c r="M1061" s="235"/>
      <c r="N1061" s="235"/>
    </row>
    <row r="1062" spans="1:14" ht="15.75" hidden="1" customHeight="1">
      <c r="A1062" s="247" t="s">
        <v>718</v>
      </c>
      <c r="B1062" s="248" t="s">
        <v>183</v>
      </c>
      <c r="C1062" s="247" t="s">
        <v>164</v>
      </c>
      <c r="D1062" s="267"/>
      <c r="E1062" s="268"/>
      <c r="F1062" s="252" t="s">
        <v>179</v>
      </c>
      <c r="G1062" s="252"/>
      <c r="H1062" s="252"/>
      <c r="I1062" s="252"/>
      <c r="J1062" s="253">
        <f>SUM(J1063:J1064)</f>
        <v>0</v>
      </c>
      <c r="K1062" s="235"/>
      <c r="L1062" s="206" t="s">
        <v>116</v>
      </c>
      <c r="M1062" s="206">
        <v>92981</v>
      </c>
      <c r="N1062" s="235"/>
    </row>
    <row r="1063" spans="1:14" ht="15.75" hidden="1" customHeight="1">
      <c r="A1063" s="254"/>
      <c r="B1063" s="255" t="s">
        <v>704</v>
      </c>
      <c r="C1063" s="269"/>
      <c r="D1063" s="257">
        <v>63</v>
      </c>
      <c r="E1063" s="258"/>
      <c r="F1063" s="259">
        <v>0</v>
      </c>
      <c r="G1063" s="259"/>
      <c r="H1063" s="259"/>
      <c r="I1063" s="259"/>
      <c r="J1063" s="259">
        <f>F1063</f>
        <v>0</v>
      </c>
      <c r="K1063" s="235"/>
      <c r="L1063" s="206"/>
      <c r="M1063" s="206"/>
      <c r="N1063" s="235"/>
    </row>
    <row r="1064" spans="1:14" ht="15.75" hidden="1" customHeight="1">
      <c r="A1064" s="260"/>
      <c r="B1064" s="261"/>
      <c r="C1064" s="270"/>
      <c r="D1064" s="263"/>
      <c r="E1064" s="264"/>
      <c r="F1064" s="265"/>
      <c r="G1064" s="265"/>
      <c r="H1064" s="265"/>
      <c r="I1064" s="265"/>
      <c r="J1064" s="265"/>
      <c r="K1064" s="235"/>
      <c r="L1064" s="235"/>
      <c r="M1064" s="235"/>
      <c r="N1064" s="235"/>
    </row>
    <row r="1065" spans="1:14" ht="15.75" hidden="1" customHeight="1">
      <c r="A1065" s="247" t="s">
        <v>719</v>
      </c>
      <c r="B1065" s="248" t="s">
        <v>359</v>
      </c>
      <c r="C1065" s="247" t="s">
        <v>164</v>
      </c>
      <c r="D1065" s="267"/>
      <c r="E1065" s="268"/>
      <c r="F1065" s="252" t="s">
        <v>179</v>
      </c>
      <c r="G1065" s="252"/>
      <c r="H1065" s="252"/>
      <c r="I1065" s="252"/>
      <c r="J1065" s="253">
        <f>SUM(J1066:J1067)</f>
        <v>0</v>
      </c>
      <c r="K1065" s="235"/>
      <c r="L1065" s="206" t="s">
        <v>116</v>
      </c>
      <c r="M1065" s="206">
        <v>101888</v>
      </c>
      <c r="N1065" s="235"/>
    </row>
    <row r="1066" spans="1:14" ht="15.75" hidden="1" customHeight="1">
      <c r="A1066" s="254"/>
      <c r="B1066" s="255" t="s">
        <v>704</v>
      </c>
      <c r="C1066" s="269"/>
      <c r="D1066" s="257">
        <v>21</v>
      </c>
      <c r="E1066" s="258"/>
      <c r="F1066" s="259">
        <v>0</v>
      </c>
      <c r="G1066" s="259"/>
      <c r="H1066" s="259"/>
      <c r="I1066" s="259"/>
      <c r="J1066" s="259">
        <f>F1066</f>
        <v>0</v>
      </c>
      <c r="K1066" s="235"/>
      <c r="L1066" s="206"/>
      <c r="M1066" s="206"/>
      <c r="N1066" s="235"/>
    </row>
    <row r="1067" spans="1:14" ht="15.75" hidden="1" customHeight="1">
      <c r="A1067" s="260"/>
      <c r="B1067" s="261"/>
      <c r="C1067" s="270"/>
      <c r="D1067" s="263"/>
      <c r="E1067" s="264"/>
      <c r="F1067" s="265"/>
      <c r="G1067" s="265"/>
      <c r="H1067" s="265"/>
      <c r="I1067" s="265"/>
      <c r="J1067" s="265"/>
      <c r="K1067" s="235"/>
      <c r="L1067" s="235"/>
      <c r="M1067" s="235"/>
      <c r="N1067" s="235"/>
    </row>
    <row r="1068" spans="1:14" ht="15.75" hidden="1" customHeight="1">
      <c r="A1068" s="247" t="s">
        <v>720</v>
      </c>
      <c r="B1068" s="248" t="s">
        <v>361</v>
      </c>
      <c r="C1068" s="247" t="s">
        <v>164</v>
      </c>
      <c r="D1068" s="267"/>
      <c r="E1068" s="268"/>
      <c r="F1068" s="252" t="s">
        <v>179</v>
      </c>
      <c r="G1068" s="252"/>
      <c r="H1068" s="252"/>
      <c r="I1068" s="252"/>
      <c r="J1068" s="253">
        <f>SUM(J1069:J1070)</f>
        <v>0</v>
      </c>
      <c r="K1068" s="235"/>
      <c r="L1068" s="206" t="s">
        <v>116</v>
      </c>
      <c r="M1068" s="206">
        <v>101888</v>
      </c>
      <c r="N1068" s="235"/>
    </row>
    <row r="1069" spans="1:14" ht="15.75" hidden="1" customHeight="1">
      <c r="A1069" s="254"/>
      <c r="B1069" s="255" t="s">
        <v>704</v>
      </c>
      <c r="C1069" s="269"/>
      <c r="D1069" s="257">
        <v>61</v>
      </c>
      <c r="E1069" s="258"/>
      <c r="F1069" s="259">
        <v>0</v>
      </c>
      <c r="G1069" s="259"/>
      <c r="H1069" s="259"/>
      <c r="I1069" s="259"/>
      <c r="J1069" s="259">
        <f>F1069</f>
        <v>0</v>
      </c>
      <c r="K1069" s="235"/>
      <c r="L1069" s="206"/>
      <c r="M1069" s="206"/>
      <c r="N1069" s="235"/>
    </row>
    <row r="1070" spans="1:14" ht="15.75" hidden="1" customHeight="1">
      <c r="A1070" s="260"/>
      <c r="B1070" s="261"/>
      <c r="C1070" s="270"/>
      <c r="D1070" s="263"/>
      <c r="E1070" s="264"/>
      <c r="F1070" s="265"/>
      <c r="G1070" s="265"/>
      <c r="H1070" s="265"/>
      <c r="I1070" s="265"/>
      <c r="J1070" s="265"/>
      <c r="K1070" s="235"/>
      <c r="L1070" s="235"/>
      <c r="M1070" s="235"/>
      <c r="N1070" s="235"/>
    </row>
    <row r="1071" spans="1:14" ht="15.75" hidden="1" customHeight="1">
      <c r="A1071" s="247" t="s">
        <v>721</v>
      </c>
      <c r="B1071" s="248" t="s">
        <v>185</v>
      </c>
      <c r="C1071" s="247" t="s">
        <v>164</v>
      </c>
      <c r="D1071" s="267"/>
      <c r="E1071" s="268"/>
      <c r="F1071" s="252" t="s">
        <v>179</v>
      </c>
      <c r="G1071" s="252"/>
      <c r="H1071" s="252"/>
      <c r="I1071" s="252"/>
      <c r="J1071" s="253">
        <f>SUM(J1072:J1073)</f>
        <v>0</v>
      </c>
      <c r="K1071" s="235"/>
      <c r="L1071" s="206" t="s">
        <v>116</v>
      </c>
      <c r="M1071" s="206">
        <v>92986</v>
      </c>
      <c r="N1071" s="235"/>
    </row>
    <row r="1072" spans="1:14" ht="15.75" hidden="1" customHeight="1">
      <c r="A1072" s="254"/>
      <c r="B1072" s="255" t="s">
        <v>704</v>
      </c>
      <c r="C1072" s="269"/>
      <c r="D1072" s="257">
        <v>20</v>
      </c>
      <c r="E1072" s="258"/>
      <c r="F1072" s="259">
        <v>0</v>
      </c>
      <c r="G1072" s="259"/>
      <c r="H1072" s="259"/>
      <c r="I1072" s="259"/>
      <c r="J1072" s="259">
        <f>F1072</f>
        <v>0</v>
      </c>
      <c r="K1072" s="235"/>
      <c r="L1072" s="206"/>
      <c r="M1072" s="206"/>
      <c r="N1072" s="235"/>
    </row>
    <row r="1073" spans="1:14" ht="15.75" hidden="1" customHeight="1">
      <c r="A1073" s="260"/>
      <c r="B1073" s="261"/>
      <c r="C1073" s="270"/>
      <c r="D1073" s="263"/>
      <c r="E1073" s="264"/>
      <c r="F1073" s="265"/>
      <c r="G1073" s="265"/>
      <c r="H1073" s="265"/>
      <c r="I1073" s="265"/>
      <c r="J1073" s="265"/>
      <c r="K1073" s="235"/>
      <c r="L1073" s="235"/>
      <c r="M1073" s="235"/>
      <c r="N1073" s="235"/>
    </row>
    <row r="1074" spans="1:14" ht="15.75" hidden="1" customHeight="1">
      <c r="A1074" s="247" t="s">
        <v>722</v>
      </c>
      <c r="B1074" s="248" t="s">
        <v>635</v>
      </c>
      <c r="C1074" s="247" t="s">
        <v>164</v>
      </c>
      <c r="D1074" s="267"/>
      <c r="E1074" s="268"/>
      <c r="F1074" s="252" t="s">
        <v>179</v>
      </c>
      <c r="G1074" s="252"/>
      <c r="H1074" s="252"/>
      <c r="I1074" s="252"/>
      <c r="J1074" s="253">
        <f>SUM(J1075:J1076)</f>
        <v>0</v>
      </c>
      <c r="K1074" s="235"/>
      <c r="L1074" s="206" t="s">
        <v>116</v>
      </c>
      <c r="M1074" s="206">
        <v>92986</v>
      </c>
      <c r="N1074" s="235"/>
    </row>
    <row r="1075" spans="1:14" ht="15.75" hidden="1" customHeight="1">
      <c r="A1075" s="254"/>
      <c r="B1075" s="255" t="s">
        <v>704</v>
      </c>
      <c r="C1075" s="269"/>
      <c r="D1075" s="257">
        <v>20</v>
      </c>
      <c r="E1075" s="258"/>
      <c r="F1075" s="259">
        <v>0</v>
      </c>
      <c r="G1075" s="259"/>
      <c r="H1075" s="259"/>
      <c r="I1075" s="259"/>
      <c r="J1075" s="259">
        <f>F1075</f>
        <v>0</v>
      </c>
      <c r="K1075" s="235"/>
      <c r="L1075" s="206"/>
      <c r="M1075" s="206"/>
      <c r="N1075" s="235"/>
    </row>
    <row r="1076" spans="1:14" ht="15.75" hidden="1" customHeight="1">
      <c r="A1076" s="260"/>
      <c r="B1076" s="261"/>
      <c r="C1076" s="270"/>
      <c r="D1076" s="263"/>
      <c r="E1076" s="264"/>
      <c r="F1076" s="265"/>
      <c r="G1076" s="265"/>
      <c r="H1076" s="265"/>
      <c r="I1076" s="265"/>
      <c r="J1076" s="265"/>
      <c r="K1076" s="235"/>
      <c r="L1076" s="235"/>
      <c r="M1076" s="235"/>
      <c r="N1076" s="235"/>
    </row>
    <row r="1077" spans="1:14" ht="15.75" hidden="1" customHeight="1">
      <c r="A1077" s="247" t="s">
        <v>723</v>
      </c>
      <c r="B1077" s="248" t="s">
        <v>637</v>
      </c>
      <c r="C1077" s="247" t="s">
        <v>164</v>
      </c>
      <c r="D1077" s="267"/>
      <c r="E1077" s="268"/>
      <c r="F1077" s="252" t="s">
        <v>179</v>
      </c>
      <c r="G1077" s="252"/>
      <c r="H1077" s="252"/>
      <c r="I1077" s="252"/>
      <c r="J1077" s="253">
        <f>SUM(J1078:J1079)</f>
        <v>0</v>
      </c>
      <c r="K1077" s="235"/>
      <c r="L1077" s="206" t="s">
        <v>116</v>
      </c>
      <c r="M1077" s="206">
        <v>92986</v>
      </c>
      <c r="N1077" s="235"/>
    </row>
    <row r="1078" spans="1:14" ht="15.75" hidden="1" customHeight="1">
      <c r="A1078" s="254"/>
      <c r="B1078" s="255" t="s">
        <v>704</v>
      </c>
      <c r="C1078" s="269"/>
      <c r="D1078" s="257">
        <v>60</v>
      </c>
      <c r="E1078" s="258"/>
      <c r="F1078" s="259">
        <v>0</v>
      </c>
      <c r="G1078" s="259"/>
      <c r="H1078" s="259"/>
      <c r="I1078" s="259"/>
      <c r="J1078" s="259">
        <f>F1078</f>
        <v>0</v>
      </c>
      <c r="K1078" s="235"/>
      <c r="L1078" s="206"/>
      <c r="M1078" s="206"/>
      <c r="N1078" s="235"/>
    </row>
    <row r="1079" spans="1:14" ht="15.75" hidden="1" customHeight="1">
      <c r="A1079" s="260"/>
      <c r="B1079" s="261"/>
      <c r="C1079" s="270"/>
      <c r="D1079" s="263"/>
      <c r="E1079" s="264"/>
      <c r="F1079" s="265"/>
      <c r="G1079" s="265"/>
      <c r="H1079" s="265"/>
      <c r="I1079" s="265"/>
      <c r="J1079" s="265"/>
      <c r="K1079" s="235"/>
      <c r="L1079" s="235"/>
      <c r="M1079" s="235"/>
      <c r="N1079" s="235"/>
    </row>
    <row r="1080" spans="1:14" ht="15.75" hidden="1" customHeight="1">
      <c r="A1080" s="247" t="s">
        <v>724</v>
      </c>
      <c r="B1080" s="248" t="s">
        <v>187</v>
      </c>
      <c r="C1080" s="247" t="s">
        <v>164</v>
      </c>
      <c r="D1080" s="267"/>
      <c r="E1080" s="268"/>
      <c r="F1080" s="252" t="s">
        <v>179</v>
      </c>
      <c r="G1080" s="252"/>
      <c r="H1080" s="252"/>
      <c r="I1080" s="252"/>
      <c r="J1080" s="253">
        <f>SUM(J1081:J1082)</f>
        <v>0</v>
      </c>
      <c r="K1080" s="235"/>
      <c r="L1080" s="206" t="s">
        <v>116</v>
      </c>
      <c r="M1080" s="206">
        <v>92990</v>
      </c>
      <c r="N1080" s="235"/>
    </row>
    <row r="1081" spans="1:14" ht="15.75" hidden="1" customHeight="1">
      <c r="A1081" s="254"/>
      <c r="B1081" s="255" t="s">
        <v>704</v>
      </c>
      <c r="C1081" s="269"/>
      <c r="D1081" s="257">
        <v>20</v>
      </c>
      <c r="E1081" s="258"/>
      <c r="F1081" s="259">
        <v>0</v>
      </c>
      <c r="G1081" s="259"/>
      <c r="H1081" s="259"/>
      <c r="I1081" s="259"/>
      <c r="J1081" s="259">
        <f>F1081</f>
        <v>0</v>
      </c>
      <c r="K1081" s="235"/>
      <c r="L1081" s="206"/>
      <c r="M1081" s="206"/>
      <c r="N1081" s="235"/>
    </row>
    <row r="1082" spans="1:14" ht="15.75" hidden="1" customHeight="1">
      <c r="A1082" s="260"/>
      <c r="B1082" s="261"/>
      <c r="C1082" s="270"/>
      <c r="D1082" s="263"/>
      <c r="E1082" s="264"/>
      <c r="F1082" s="265"/>
      <c r="G1082" s="265"/>
      <c r="H1082" s="265"/>
      <c r="I1082" s="265"/>
      <c r="J1082" s="265"/>
      <c r="K1082" s="235"/>
      <c r="L1082" s="235"/>
      <c r="M1082" s="235"/>
      <c r="N1082" s="235"/>
    </row>
    <row r="1083" spans="1:14" ht="15.75" hidden="1" customHeight="1">
      <c r="A1083" s="247" t="s">
        <v>725</v>
      </c>
      <c r="B1083" s="248" t="s">
        <v>189</v>
      </c>
      <c r="C1083" s="247" t="s">
        <v>164</v>
      </c>
      <c r="D1083" s="267"/>
      <c r="E1083" s="268"/>
      <c r="F1083" s="252" t="s">
        <v>179</v>
      </c>
      <c r="G1083" s="252"/>
      <c r="H1083" s="252"/>
      <c r="I1083" s="252"/>
      <c r="J1083" s="253">
        <f>SUM(J1084:J1085)</f>
        <v>0</v>
      </c>
      <c r="K1083" s="235"/>
      <c r="L1083" s="206" t="s">
        <v>116</v>
      </c>
      <c r="M1083" s="206">
        <v>92990</v>
      </c>
      <c r="N1083" s="235"/>
    </row>
    <row r="1084" spans="1:14" ht="15.75" hidden="1" customHeight="1">
      <c r="A1084" s="254"/>
      <c r="B1084" s="255" t="s">
        <v>704</v>
      </c>
      <c r="C1084" s="269"/>
      <c r="D1084" s="257">
        <v>60</v>
      </c>
      <c r="E1084" s="258"/>
      <c r="F1084" s="259">
        <v>0</v>
      </c>
      <c r="G1084" s="259"/>
      <c r="H1084" s="259"/>
      <c r="I1084" s="259"/>
      <c r="J1084" s="259">
        <f>F1084</f>
        <v>0</v>
      </c>
      <c r="K1084" s="235"/>
      <c r="L1084" s="206"/>
      <c r="M1084" s="206"/>
      <c r="N1084" s="235"/>
    </row>
    <row r="1085" spans="1:14" ht="15.75" hidden="1" customHeight="1">
      <c r="A1085" s="260"/>
      <c r="B1085" s="261"/>
      <c r="C1085" s="270"/>
      <c r="D1085" s="263"/>
      <c r="E1085" s="264"/>
      <c r="F1085" s="265"/>
      <c r="G1085" s="265"/>
      <c r="H1085" s="265"/>
      <c r="I1085" s="265"/>
      <c r="J1085" s="265"/>
      <c r="K1085" s="235"/>
      <c r="L1085" s="235"/>
      <c r="M1085" s="235"/>
      <c r="N1085" s="235"/>
    </row>
    <row r="1086" spans="1:14" ht="15.75" hidden="1" customHeight="1">
      <c r="A1086" s="247" t="s">
        <v>726</v>
      </c>
      <c r="B1086" s="248" t="s">
        <v>727</v>
      </c>
      <c r="C1086" s="247" t="s">
        <v>141</v>
      </c>
      <c r="D1086" s="267"/>
      <c r="E1086" s="268"/>
      <c r="F1086" s="252"/>
      <c r="G1086" s="252"/>
      <c r="H1086" s="252"/>
      <c r="I1086" s="252"/>
      <c r="J1086" s="253">
        <f>SUM(J1087:J1088)</f>
        <v>1</v>
      </c>
      <c r="K1086" s="235"/>
      <c r="L1086" s="206" t="s">
        <v>123</v>
      </c>
      <c r="M1086" s="206" t="s">
        <v>728</v>
      </c>
      <c r="N1086" s="235"/>
    </row>
    <row r="1087" spans="1:14" ht="15.75" hidden="1" customHeight="1">
      <c r="A1087" s="254"/>
      <c r="B1087" s="255" t="s">
        <v>704</v>
      </c>
      <c r="C1087" s="269"/>
      <c r="D1087" s="257">
        <v>1</v>
      </c>
      <c r="E1087" s="258"/>
      <c r="F1087" s="259"/>
      <c r="G1087" s="259"/>
      <c r="H1087" s="259"/>
      <c r="I1087" s="259"/>
      <c r="J1087" s="259">
        <f>D1087</f>
        <v>1</v>
      </c>
      <c r="K1087" s="235"/>
      <c r="L1087" s="206"/>
      <c r="M1087" s="206"/>
      <c r="N1087" s="235"/>
    </row>
    <row r="1088" spans="1:14" ht="15.75" hidden="1" customHeight="1">
      <c r="A1088" s="260"/>
      <c r="B1088" s="261"/>
      <c r="C1088" s="270"/>
      <c r="D1088" s="263"/>
      <c r="E1088" s="264"/>
      <c r="F1088" s="265"/>
      <c r="G1088" s="265"/>
      <c r="H1088" s="265"/>
      <c r="I1088" s="265"/>
      <c r="J1088" s="265"/>
      <c r="K1088" s="235"/>
      <c r="L1088" s="235"/>
      <c r="M1088" s="235"/>
      <c r="N1088" s="235"/>
    </row>
    <row r="1089" spans="1:14" ht="15.75" hidden="1" customHeight="1">
      <c r="A1089" s="247" t="s">
        <v>729</v>
      </c>
      <c r="B1089" s="248" t="s">
        <v>730</v>
      </c>
      <c r="C1089" s="247" t="s">
        <v>141</v>
      </c>
      <c r="D1089" s="267"/>
      <c r="E1089" s="268"/>
      <c r="F1089" s="252"/>
      <c r="G1089" s="252"/>
      <c r="H1089" s="252"/>
      <c r="I1089" s="252"/>
      <c r="J1089" s="253">
        <f>SUM(J1090:J1091)</f>
        <v>1</v>
      </c>
      <c r="K1089" s="235"/>
      <c r="L1089" s="206" t="s">
        <v>123</v>
      </c>
      <c r="M1089" s="206" t="s">
        <v>731</v>
      </c>
      <c r="N1089" s="235"/>
    </row>
    <row r="1090" spans="1:14" ht="15.75" hidden="1" customHeight="1">
      <c r="A1090" s="254"/>
      <c r="B1090" s="255" t="s">
        <v>704</v>
      </c>
      <c r="C1090" s="269"/>
      <c r="D1090" s="257">
        <v>1</v>
      </c>
      <c r="E1090" s="258"/>
      <c r="F1090" s="259"/>
      <c r="G1090" s="259"/>
      <c r="H1090" s="259"/>
      <c r="I1090" s="259"/>
      <c r="J1090" s="259">
        <f>D1090</f>
        <v>1</v>
      </c>
      <c r="K1090" s="235"/>
      <c r="L1090" s="206"/>
      <c r="M1090" s="206"/>
      <c r="N1090" s="235"/>
    </row>
    <row r="1091" spans="1:14" ht="15.75" hidden="1" customHeight="1">
      <c r="A1091" s="260"/>
      <c r="B1091" s="261"/>
      <c r="C1091" s="270"/>
      <c r="D1091" s="263"/>
      <c r="E1091" s="264"/>
      <c r="F1091" s="265"/>
      <c r="G1091" s="265"/>
      <c r="H1091" s="265"/>
      <c r="I1091" s="265"/>
      <c r="J1091" s="265"/>
      <c r="K1091" s="235"/>
      <c r="L1091" s="235"/>
      <c r="M1091" s="235"/>
      <c r="N1091" s="235"/>
    </row>
    <row r="1092" spans="1:14" ht="15.75" hidden="1" customHeight="1">
      <c r="A1092" s="247" t="s">
        <v>732</v>
      </c>
      <c r="B1092" s="248" t="s">
        <v>647</v>
      </c>
      <c r="C1092" s="247" t="s">
        <v>141</v>
      </c>
      <c r="D1092" s="267"/>
      <c r="E1092" s="268"/>
      <c r="F1092" s="252" t="s">
        <v>733</v>
      </c>
      <c r="G1092" s="252"/>
      <c r="H1092" s="252"/>
      <c r="I1092" s="252"/>
      <c r="J1092" s="253">
        <f>SUM(J1093:J1094)</f>
        <v>0</v>
      </c>
      <c r="K1092" s="235"/>
      <c r="L1092" s="206" t="s">
        <v>123</v>
      </c>
      <c r="M1092" s="206" t="s">
        <v>734</v>
      </c>
      <c r="N1092" s="235"/>
    </row>
    <row r="1093" spans="1:14" ht="15.75" hidden="1" customHeight="1">
      <c r="A1093" s="254"/>
      <c r="B1093" s="255" t="s">
        <v>704</v>
      </c>
      <c r="C1093" s="269"/>
      <c r="D1093" s="257">
        <v>1</v>
      </c>
      <c r="E1093" s="258"/>
      <c r="F1093" s="259">
        <v>0</v>
      </c>
      <c r="G1093" s="259"/>
      <c r="H1093" s="259"/>
      <c r="I1093" s="259"/>
      <c r="J1093" s="259">
        <f>F1093</f>
        <v>0</v>
      </c>
      <c r="K1093" s="235"/>
      <c r="L1093" s="206"/>
      <c r="M1093" s="206"/>
      <c r="N1093" s="235"/>
    </row>
    <row r="1094" spans="1:14" ht="15.75" hidden="1" customHeight="1">
      <c r="A1094" s="260"/>
      <c r="B1094" s="261"/>
      <c r="C1094" s="270"/>
      <c r="D1094" s="263"/>
      <c r="E1094" s="264"/>
      <c r="F1094" s="265"/>
      <c r="G1094" s="265"/>
      <c r="H1094" s="265"/>
      <c r="I1094" s="265"/>
      <c r="J1094" s="265"/>
      <c r="K1094" s="235"/>
      <c r="L1094" s="235"/>
      <c r="M1094" s="235"/>
      <c r="N1094" s="235"/>
    </row>
    <row r="1095" spans="1:14" ht="15.75" hidden="1" customHeight="1">
      <c r="A1095" s="247" t="s">
        <v>735</v>
      </c>
      <c r="B1095" s="248" t="s">
        <v>736</v>
      </c>
      <c r="C1095" s="247" t="s">
        <v>141</v>
      </c>
      <c r="D1095" s="267"/>
      <c r="E1095" s="268"/>
      <c r="F1095" s="252" t="s">
        <v>733</v>
      </c>
      <c r="G1095" s="252"/>
      <c r="H1095" s="252"/>
      <c r="I1095" s="252"/>
      <c r="J1095" s="253">
        <f>SUM(J1096:J1097)</f>
        <v>0</v>
      </c>
      <c r="K1095" s="235"/>
      <c r="L1095" s="206" t="s">
        <v>123</v>
      </c>
      <c r="M1095" s="206" t="s">
        <v>737</v>
      </c>
      <c r="N1095" s="235"/>
    </row>
    <row r="1096" spans="1:14" ht="15.75" hidden="1" customHeight="1">
      <c r="A1096" s="254"/>
      <c r="B1096" s="255" t="s">
        <v>704</v>
      </c>
      <c r="C1096" s="269"/>
      <c r="D1096" s="257">
        <v>1</v>
      </c>
      <c r="E1096" s="258"/>
      <c r="F1096" s="259">
        <v>0</v>
      </c>
      <c r="G1096" s="259"/>
      <c r="H1096" s="259"/>
      <c r="I1096" s="259"/>
      <c r="J1096" s="259">
        <f>F1096</f>
        <v>0</v>
      </c>
      <c r="K1096" s="235"/>
      <c r="L1096" s="206"/>
      <c r="M1096" s="206"/>
      <c r="N1096" s="235"/>
    </row>
    <row r="1097" spans="1:14" ht="15.75" hidden="1" customHeight="1">
      <c r="A1097" s="260"/>
      <c r="B1097" s="261"/>
      <c r="C1097" s="270"/>
      <c r="D1097" s="263"/>
      <c r="E1097" s="264"/>
      <c r="F1097" s="265"/>
      <c r="G1097" s="265"/>
      <c r="H1097" s="265"/>
      <c r="I1097" s="265"/>
      <c r="J1097" s="265"/>
      <c r="K1097" s="235"/>
      <c r="L1097" s="235"/>
      <c r="M1097" s="235"/>
      <c r="N1097" s="235"/>
    </row>
    <row r="1098" spans="1:14" ht="15.75" hidden="1" customHeight="1">
      <c r="A1098" s="247" t="s">
        <v>738</v>
      </c>
      <c r="B1098" s="248" t="s">
        <v>739</v>
      </c>
      <c r="C1098" s="247" t="s">
        <v>141</v>
      </c>
      <c r="D1098" s="267"/>
      <c r="E1098" s="268"/>
      <c r="F1098" s="252" t="s">
        <v>733</v>
      </c>
      <c r="G1098" s="252"/>
      <c r="H1098" s="252"/>
      <c r="I1098" s="252"/>
      <c r="J1098" s="253">
        <f>SUM(J1099:J1100)</f>
        <v>0</v>
      </c>
      <c r="K1098" s="235"/>
      <c r="L1098" s="206" t="s">
        <v>123</v>
      </c>
      <c r="M1098" s="206" t="s">
        <v>740</v>
      </c>
      <c r="N1098" s="235"/>
    </row>
    <row r="1099" spans="1:14" ht="15.75" hidden="1" customHeight="1">
      <c r="A1099" s="254"/>
      <c r="B1099" s="255" t="s">
        <v>704</v>
      </c>
      <c r="C1099" s="269"/>
      <c r="D1099" s="257">
        <v>1</v>
      </c>
      <c r="E1099" s="258"/>
      <c r="F1099" s="259">
        <v>0</v>
      </c>
      <c r="G1099" s="259"/>
      <c r="H1099" s="259"/>
      <c r="I1099" s="259"/>
      <c r="J1099" s="259">
        <f>F1099</f>
        <v>0</v>
      </c>
      <c r="K1099" s="235"/>
      <c r="L1099" s="206"/>
      <c r="M1099" s="206"/>
      <c r="N1099" s="235"/>
    </row>
    <row r="1100" spans="1:14" ht="15.75" hidden="1" customHeight="1">
      <c r="A1100" s="260"/>
      <c r="B1100" s="261"/>
      <c r="C1100" s="270"/>
      <c r="D1100" s="263"/>
      <c r="E1100" s="264"/>
      <c r="F1100" s="265"/>
      <c r="G1100" s="265"/>
      <c r="H1100" s="265"/>
      <c r="I1100" s="265"/>
      <c r="J1100" s="265"/>
      <c r="K1100" s="235"/>
      <c r="L1100" s="235"/>
      <c r="M1100" s="235"/>
      <c r="N1100" s="235"/>
    </row>
    <row r="1101" spans="1:14" ht="15.75" hidden="1" customHeight="1">
      <c r="A1101" s="247" t="s">
        <v>741</v>
      </c>
      <c r="B1101" s="248" t="s">
        <v>742</v>
      </c>
      <c r="C1101" s="247" t="s">
        <v>141</v>
      </c>
      <c r="D1101" s="267"/>
      <c r="E1101" s="268"/>
      <c r="F1101" s="252" t="s">
        <v>733</v>
      </c>
      <c r="G1101" s="252"/>
      <c r="H1101" s="252"/>
      <c r="I1101" s="252"/>
      <c r="J1101" s="253">
        <f>SUM(J1102:J1103)</f>
        <v>0</v>
      </c>
      <c r="K1101" s="235"/>
      <c r="L1101" s="206" t="s">
        <v>123</v>
      </c>
      <c r="M1101" s="206" t="s">
        <v>743</v>
      </c>
      <c r="N1101" s="235"/>
    </row>
    <row r="1102" spans="1:14" ht="15.75" hidden="1" customHeight="1">
      <c r="A1102" s="254"/>
      <c r="B1102" s="255" t="s">
        <v>704</v>
      </c>
      <c r="C1102" s="269"/>
      <c r="D1102" s="257">
        <v>1</v>
      </c>
      <c r="E1102" s="258"/>
      <c r="F1102" s="259">
        <v>0</v>
      </c>
      <c r="G1102" s="259"/>
      <c r="H1102" s="259"/>
      <c r="I1102" s="259"/>
      <c r="J1102" s="259">
        <f>F1102</f>
        <v>0</v>
      </c>
      <c r="K1102" s="235"/>
      <c r="L1102" s="206"/>
      <c r="M1102" s="206"/>
      <c r="N1102" s="235"/>
    </row>
    <row r="1103" spans="1:14" ht="15.75" hidden="1" customHeight="1">
      <c r="A1103" s="260"/>
      <c r="B1103" s="261"/>
      <c r="C1103" s="270"/>
      <c r="D1103" s="263"/>
      <c r="E1103" s="264"/>
      <c r="F1103" s="265"/>
      <c r="G1103" s="265"/>
      <c r="H1103" s="265"/>
      <c r="I1103" s="265"/>
      <c r="J1103" s="265"/>
      <c r="K1103" s="235"/>
      <c r="L1103" s="235"/>
      <c r="M1103" s="235"/>
      <c r="N1103" s="235"/>
    </row>
    <row r="1104" spans="1:14" ht="15.75" hidden="1" customHeight="1">
      <c r="A1104" s="247" t="s">
        <v>744</v>
      </c>
      <c r="B1104" s="248" t="s">
        <v>225</v>
      </c>
      <c r="C1104" s="247" t="s">
        <v>141</v>
      </c>
      <c r="D1104" s="267"/>
      <c r="E1104" s="268"/>
      <c r="F1104" s="252" t="s">
        <v>142</v>
      </c>
      <c r="G1104" s="252"/>
      <c r="H1104" s="252"/>
      <c r="I1104" s="252"/>
      <c r="J1104" s="253">
        <f>SUM(J1105:J1106)</f>
        <v>12</v>
      </c>
      <c r="K1104" s="235"/>
      <c r="L1104" s="206" t="s">
        <v>116</v>
      </c>
      <c r="M1104" s="206">
        <v>92868</v>
      </c>
      <c r="N1104" s="235"/>
    </row>
    <row r="1105" spans="1:14" ht="15.75" hidden="1" customHeight="1">
      <c r="A1105" s="254"/>
      <c r="B1105" s="255" t="s">
        <v>704</v>
      </c>
      <c r="C1105" s="269"/>
      <c r="D1105" s="257">
        <v>75</v>
      </c>
      <c r="E1105" s="258"/>
      <c r="F1105" s="259">
        <f>F1021+F1027</f>
        <v>12</v>
      </c>
      <c r="G1105" s="259"/>
      <c r="H1105" s="259"/>
      <c r="I1105" s="259"/>
      <c r="J1105" s="259">
        <f>F1105</f>
        <v>12</v>
      </c>
      <c r="K1105" s="235"/>
      <c r="L1105" s="206"/>
      <c r="M1105" s="206"/>
      <c r="N1105" s="235"/>
    </row>
    <row r="1106" spans="1:14" ht="15.75" hidden="1" customHeight="1">
      <c r="A1106" s="260"/>
      <c r="B1106" s="261"/>
      <c r="C1106" s="270"/>
      <c r="D1106" s="263"/>
      <c r="E1106" s="264"/>
      <c r="F1106" s="265"/>
      <c r="G1106" s="265"/>
      <c r="H1106" s="265"/>
      <c r="I1106" s="265"/>
      <c r="J1106" s="265"/>
      <c r="K1106" s="235"/>
      <c r="L1106" s="235"/>
      <c r="M1106" s="235"/>
      <c r="N1106" s="235"/>
    </row>
    <row r="1107" spans="1:14" ht="15.75" hidden="1" customHeight="1">
      <c r="A1107" s="247" t="s">
        <v>745</v>
      </c>
      <c r="B1107" s="248" t="s">
        <v>227</v>
      </c>
      <c r="C1107" s="247" t="s">
        <v>141</v>
      </c>
      <c r="D1107" s="267"/>
      <c r="E1107" s="268"/>
      <c r="F1107" s="252" t="s">
        <v>142</v>
      </c>
      <c r="G1107" s="252"/>
      <c r="H1107" s="252"/>
      <c r="I1107" s="252"/>
      <c r="J1107" s="253">
        <f>SUM(J1108:J1109)</f>
        <v>0</v>
      </c>
      <c r="K1107" s="235"/>
      <c r="L1107" s="206" t="s">
        <v>116</v>
      </c>
      <c r="M1107" s="206">
        <v>92871</v>
      </c>
      <c r="N1107" s="235"/>
    </row>
    <row r="1108" spans="1:14" ht="15.75" hidden="1" customHeight="1">
      <c r="A1108" s="254"/>
      <c r="B1108" s="255" t="s">
        <v>704</v>
      </c>
      <c r="C1108" s="269"/>
      <c r="D1108" s="257">
        <v>109</v>
      </c>
      <c r="E1108" s="258"/>
      <c r="F1108" s="259">
        <f>0</f>
        <v>0</v>
      </c>
      <c r="G1108" s="259"/>
      <c r="H1108" s="259"/>
      <c r="I1108" s="259"/>
      <c r="J1108" s="259">
        <f>F1108</f>
        <v>0</v>
      </c>
      <c r="K1108" s="235"/>
      <c r="L1108" s="206"/>
      <c r="M1108" s="206"/>
      <c r="N1108" s="235"/>
    </row>
    <row r="1109" spans="1:14" ht="15.75" hidden="1" customHeight="1">
      <c r="A1109" s="260"/>
      <c r="B1109" s="261"/>
      <c r="C1109" s="270"/>
      <c r="D1109" s="263"/>
      <c r="E1109" s="264"/>
      <c r="F1109" s="265"/>
      <c r="G1109" s="265"/>
      <c r="H1109" s="265"/>
      <c r="I1109" s="265"/>
      <c r="J1109" s="265"/>
      <c r="K1109" s="235"/>
      <c r="L1109" s="235"/>
      <c r="M1109" s="235"/>
      <c r="N1109" s="235"/>
    </row>
    <row r="1110" spans="1:14" ht="15.75" hidden="1" customHeight="1">
      <c r="A1110" s="247" t="s">
        <v>746</v>
      </c>
      <c r="B1110" s="248" t="s">
        <v>229</v>
      </c>
      <c r="C1110" s="247" t="s">
        <v>164</v>
      </c>
      <c r="D1110" s="267"/>
      <c r="E1110" s="268"/>
      <c r="F1110" s="252" t="s">
        <v>142</v>
      </c>
      <c r="G1110" s="252"/>
      <c r="H1110" s="252"/>
      <c r="I1110" s="252"/>
      <c r="J1110" s="253">
        <f>SUM(J1111:J1112)</f>
        <v>0</v>
      </c>
      <c r="K1110" s="235"/>
      <c r="L1110" s="206" t="s">
        <v>129</v>
      </c>
      <c r="M1110" s="206">
        <v>764</v>
      </c>
      <c r="N1110" s="235"/>
    </row>
    <row r="1111" spans="1:14" ht="15.75" hidden="1" customHeight="1">
      <c r="A1111" s="254"/>
      <c r="B1111" s="255" t="s">
        <v>704</v>
      </c>
      <c r="C1111" s="269"/>
      <c r="D1111" s="257">
        <v>40</v>
      </c>
      <c r="E1111" s="258">
        <v>3</v>
      </c>
      <c r="F1111" s="259">
        <f>0</f>
        <v>0</v>
      </c>
      <c r="G1111" s="259"/>
      <c r="H1111" s="259"/>
      <c r="I1111" s="259"/>
      <c r="J1111" s="259">
        <f>F1111</f>
        <v>0</v>
      </c>
      <c r="K1111" s="235"/>
      <c r="L1111" s="206"/>
      <c r="M1111" s="206"/>
      <c r="N1111" s="235"/>
    </row>
    <row r="1112" spans="1:14" ht="15.75" hidden="1" customHeight="1">
      <c r="A1112" s="260"/>
      <c r="B1112" s="261"/>
      <c r="C1112" s="270"/>
      <c r="D1112" s="263"/>
      <c r="E1112" s="264"/>
      <c r="F1112" s="265"/>
      <c r="G1112" s="265"/>
      <c r="H1112" s="265"/>
      <c r="I1112" s="265"/>
      <c r="J1112" s="265"/>
      <c r="K1112" s="235"/>
      <c r="L1112" s="235"/>
      <c r="M1112" s="235"/>
      <c r="N1112" s="235"/>
    </row>
    <row r="1113" spans="1:14" ht="15.75" hidden="1" customHeight="1">
      <c r="A1113" s="247" t="s">
        <v>747</v>
      </c>
      <c r="B1113" s="248" t="s">
        <v>231</v>
      </c>
      <c r="C1113" s="247" t="s">
        <v>141</v>
      </c>
      <c r="D1113" s="267"/>
      <c r="E1113" s="268"/>
      <c r="F1113" s="252" t="s">
        <v>142</v>
      </c>
      <c r="G1113" s="252"/>
      <c r="H1113" s="252"/>
      <c r="I1113" s="252"/>
      <c r="J1113" s="253">
        <f>SUM(J1114:J1115)</f>
        <v>0</v>
      </c>
      <c r="K1113" s="235"/>
      <c r="L1113" s="206" t="s">
        <v>129</v>
      </c>
      <c r="M1113" s="206">
        <v>9521</v>
      </c>
      <c r="N1113" s="235"/>
    </row>
    <row r="1114" spans="1:14" ht="15.75" hidden="1" customHeight="1">
      <c r="A1114" s="254"/>
      <c r="B1114" s="255" t="s">
        <v>704</v>
      </c>
      <c r="C1114" s="269"/>
      <c r="D1114" s="257">
        <v>3</v>
      </c>
      <c r="E1114" s="258"/>
      <c r="F1114" s="259">
        <f>0</f>
        <v>0</v>
      </c>
      <c r="G1114" s="259"/>
      <c r="H1114" s="259"/>
      <c r="I1114" s="259"/>
      <c r="J1114" s="259">
        <f>F1114</f>
        <v>0</v>
      </c>
      <c r="K1114" s="235"/>
      <c r="L1114" s="206"/>
      <c r="M1114" s="206"/>
      <c r="N1114" s="235"/>
    </row>
    <row r="1115" spans="1:14" ht="15.75" hidden="1" customHeight="1">
      <c r="A1115" s="260"/>
      <c r="B1115" s="261"/>
      <c r="C1115" s="270"/>
      <c r="D1115" s="263"/>
      <c r="E1115" s="264"/>
      <c r="F1115" s="265"/>
      <c r="G1115" s="265"/>
      <c r="H1115" s="265"/>
      <c r="I1115" s="265"/>
      <c r="J1115" s="265"/>
      <c r="K1115" s="235"/>
      <c r="L1115" s="235"/>
      <c r="M1115" s="235"/>
      <c r="N1115" s="235"/>
    </row>
    <row r="1116" spans="1:14" ht="15.75" hidden="1" customHeight="1">
      <c r="A1116" s="247" t="s">
        <v>748</v>
      </c>
      <c r="B1116" s="248" t="s">
        <v>233</v>
      </c>
      <c r="C1116" s="247" t="s">
        <v>141</v>
      </c>
      <c r="D1116" s="267"/>
      <c r="E1116" s="268"/>
      <c r="F1116" s="252" t="s">
        <v>142</v>
      </c>
      <c r="G1116" s="252"/>
      <c r="H1116" s="252"/>
      <c r="I1116" s="252"/>
      <c r="J1116" s="253">
        <f>SUM(J1117:J1118)</f>
        <v>0</v>
      </c>
      <c r="K1116" s="235"/>
      <c r="L1116" s="206" t="s">
        <v>129</v>
      </c>
      <c r="M1116" s="206">
        <v>9075</v>
      </c>
      <c r="N1116" s="235"/>
    </row>
    <row r="1117" spans="1:14" ht="15.75" hidden="1" customHeight="1">
      <c r="A1117" s="254"/>
      <c r="B1117" s="255" t="s">
        <v>704</v>
      </c>
      <c r="C1117" s="269"/>
      <c r="D1117" s="257">
        <v>8</v>
      </c>
      <c r="E1117" s="258"/>
      <c r="F1117" s="259">
        <f>0</f>
        <v>0</v>
      </c>
      <c r="G1117" s="259"/>
      <c r="H1117" s="259"/>
      <c r="I1117" s="259"/>
      <c r="J1117" s="259">
        <f>F1117</f>
        <v>0</v>
      </c>
      <c r="K1117" s="235"/>
      <c r="L1117" s="206"/>
      <c r="M1117" s="206"/>
      <c r="N1117" s="235"/>
    </row>
    <row r="1118" spans="1:14" ht="15.75" hidden="1" customHeight="1">
      <c r="A1118" s="260"/>
      <c r="B1118" s="261"/>
      <c r="C1118" s="270"/>
      <c r="D1118" s="263"/>
      <c r="E1118" s="264"/>
      <c r="F1118" s="265"/>
      <c r="G1118" s="265"/>
      <c r="H1118" s="265"/>
      <c r="I1118" s="265"/>
      <c r="J1118" s="265"/>
      <c r="K1118" s="235"/>
      <c r="L1118" s="235"/>
      <c r="M1118" s="235"/>
      <c r="N1118" s="235"/>
    </row>
    <row r="1119" spans="1:14" ht="15.75" hidden="1" customHeight="1">
      <c r="A1119" s="247" t="s">
        <v>749</v>
      </c>
      <c r="B1119" s="248" t="s">
        <v>235</v>
      </c>
      <c r="C1119" s="247" t="s">
        <v>141</v>
      </c>
      <c r="D1119" s="267"/>
      <c r="E1119" s="268"/>
      <c r="F1119" s="252" t="s">
        <v>142</v>
      </c>
      <c r="G1119" s="252"/>
      <c r="H1119" s="252"/>
      <c r="I1119" s="252"/>
      <c r="J1119" s="253">
        <f>SUM(J1120:J1121)</f>
        <v>0</v>
      </c>
      <c r="K1119" s="235"/>
      <c r="L1119" s="206" t="s">
        <v>129</v>
      </c>
      <c r="M1119" s="206">
        <v>9521</v>
      </c>
      <c r="N1119" s="235"/>
    </row>
    <row r="1120" spans="1:14" ht="15.75" hidden="1" customHeight="1">
      <c r="A1120" s="254"/>
      <c r="B1120" s="255" t="s">
        <v>704</v>
      </c>
      <c r="C1120" s="269"/>
      <c r="D1120" s="257">
        <v>6</v>
      </c>
      <c r="E1120" s="258"/>
      <c r="F1120" s="259">
        <f>0</f>
        <v>0</v>
      </c>
      <c r="G1120" s="259"/>
      <c r="H1120" s="259"/>
      <c r="I1120" s="259"/>
      <c r="J1120" s="259">
        <f>F1120</f>
        <v>0</v>
      </c>
      <c r="K1120" s="235"/>
      <c r="L1120" s="206"/>
      <c r="M1120" s="206"/>
      <c r="N1120" s="235"/>
    </row>
    <row r="1121" spans="1:14" ht="15.75" hidden="1" customHeight="1">
      <c r="A1121" s="260"/>
      <c r="B1121" s="261"/>
      <c r="C1121" s="270"/>
      <c r="D1121" s="263"/>
      <c r="E1121" s="264"/>
      <c r="F1121" s="265"/>
      <c r="G1121" s="265"/>
      <c r="H1121" s="265"/>
      <c r="I1121" s="265"/>
      <c r="J1121" s="265"/>
      <c r="K1121" s="235"/>
      <c r="L1121" s="235"/>
      <c r="M1121" s="235"/>
      <c r="N1121" s="235"/>
    </row>
    <row r="1122" spans="1:14" ht="15.75" hidden="1" customHeight="1">
      <c r="A1122" s="247" t="s">
        <v>750</v>
      </c>
      <c r="B1122" s="248" t="s">
        <v>237</v>
      </c>
      <c r="C1122" s="247" t="s">
        <v>141</v>
      </c>
      <c r="D1122" s="267"/>
      <c r="E1122" s="268"/>
      <c r="F1122" s="252" t="s">
        <v>142</v>
      </c>
      <c r="G1122" s="252"/>
      <c r="H1122" s="252"/>
      <c r="I1122" s="252"/>
      <c r="J1122" s="253">
        <f>SUM(J1123:J1124)</f>
        <v>0</v>
      </c>
      <c r="K1122" s="235"/>
      <c r="L1122" s="206" t="s">
        <v>129</v>
      </c>
      <c r="M1122" s="206">
        <v>12803</v>
      </c>
      <c r="N1122" s="235"/>
    </row>
    <row r="1123" spans="1:14" ht="15.75" hidden="1" customHeight="1">
      <c r="A1123" s="254"/>
      <c r="B1123" s="255" t="s">
        <v>704</v>
      </c>
      <c r="C1123" s="269"/>
      <c r="D1123" s="257">
        <v>38</v>
      </c>
      <c r="E1123" s="258"/>
      <c r="F1123" s="259">
        <f>0</f>
        <v>0</v>
      </c>
      <c r="G1123" s="259"/>
      <c r="H1123" s="259"/>
      <c r="I1123" s="259"/>
      <c r="J1123" s="259">
        <f>F1123</f>
        <v>0</v>
      </c>
      <c r="K1123" s="235"/>
      <c r="L1123" s="206"/>
      <c r="M1123" s="206"/>
      <c r="N1123" s="235"/>
    </row>
    <row r="1124" spans="1:14" ht="15.75" hidden="1" customHeight="1">
      <c r="A1124" s="260"/>
      <c r="B1124" s="261"/>
      <c r="C1124" s="270"/>
      <c r="D1124" s="263"/>
      <c r="E1124" s="264"/>
      <c r="F1124" s="265"/>
      <c r="G1124" s="265"/>
      <c r="H1124" s="265"/>
      <c r="I1124" s="265"/>
      <c r="J1124" s="265"/>
      <c r="K1124" s="235"/>
      <c r="L1124" s="235"/>
      <c r="M1124" s="235"/>
      <c r="N1124" s="235"/>
    </row>
    <row r="1125" spans="1:14" ht="15.75" hidden="1" customHeight="1">
      <c r="A1125" s="247" t="s">
        <v>751</v>
      </c>
      <c r="B1125" s="248" t="s">
        <v>239</v>
      </c>
      <c r="C1125" s="247" t="s">
        <v>141</v>
      </c>
      <c r="D1125" s="267"/>
      <c r="E1125" s="268"/>
      <c r="F1125" s="252" t="s">
        <v>142</v>
      </c>
      <c r="G1125" s="252"/>
      <c r="H1125" s="252"/>
      <c r="I1125" s="252"/>
      <c r="J1125" s="253">
        <f>SUM(J1126:J1127)</f>
        <v>0</v>
      </c>
      <c r="K1125" s="235"/>
      <c r="L1125" s="206" t="s">
        <v>129</v>
      </c>
      <c r="M1125" s="206">
        <v>9870</v>
      </c>
      <c r="N1125" s="235"/>
    </row>
    <row r="1126" spans="1:14" ht="15.75" hidden="1" customHeight="1">
      <c r="A1126" s="254"/>
      <c r="B1126" s="255" t="s">
        <v>704</v>
      </c>
      <c r="C1126" s="269"/>
      <c r="D1126" s="257">
        <v>120</v>
      </c>
      <c r="E1126" s="258"/>
      <c r="F1126" s="259">
        <f>0</f>
        <v>0</v>
      </c>
      <c r="G1126" s="259"/>
      <c r="H1126" s="259"/>
      <c r="I1126" s="259"/>
      <c r="J1126" s="259">
        <f>F1126</f>
        <v>0</v>
      </c>
      <c r="K1126" s="235"/>
      <c r="L1126" s="206"/>
      <c r="M1126" s="206"/>
      <c r="N1126" s="235"/>
    </row>
    <row r="1127" spans="1:14" ht="15.75" hidden="1" customHeight="1">
      <c r="A1127" s="260"/>
      <c r="B1127" s="261"/>
      <c r="C1127" s="270"/>
      <c r="D1127" s="263"/>
      <c r="E1127" s="264"/>
      <c r="F1127" s="265"/>
      <c r="G1127" s="265"/>
      <c r="H1127" s="265"/>
      <c r="I1127" s="265"/>
      <c r="J1127" s="265"/>
      <c r="K1127" s="235"/>
      <c r="L1127" s="235"/>
      <c r="M1127" s="235"/>
      <c r="N1127" s="235"/>
    </row>
    <row r="1128" spans="1:14" ht="15.75" hidden="1" customHeight="1">
      <c r="A1128" s="247" t="s">
        <v>752</v>
      </c>
      <c r="B1128" s="248" t="s">
        <v>247</v>
      </c>
      <c r="C1128" s="247" t="s">
        <v>141</v>
      </c>
      <c r="D1128" s="267"/>
      <c r="E1128" s="268"/>
      <c r="F1128" s="252"/>
      <c r="G1128" s="252"/>
      <c r="H1128" s="252"/>
      <c r="I1128" s="252"/>
      <c r="J1128" s="253">
        <f>SUM(J1129:J1130)</f>
        <v>3</v>
      </c>
      <c r="K1128" s="235"/>
      <c r="L1128" s="206" t="s">
        <v>116</v>
      </c>
      <c r="M1128" s="206">
        <v>95787</v>
      </c>
      <c r="N1128" s="235"/>
    </row>
    <row r="1129" spans="1:14" ht="15.75" hidden="1" customHeight="1">
      <c r="A1129" s="254"/>
      <c r="B1129" s="255" t="s">
        <v>704</v>
      </c>
      <c r="C1129" s="269"/>
      <c r="D1129" s="257">
        <v>3</v>
      </c>
      <c r="E1129" s="258"/>
      <c r="F1129" s="259"/>
      <c r="G1129" s="259"/>
      <c r="H1129" s="259"/>
      <c r="I1129" s="259"/>
      <c r="J1129" s="259">
        <f>D1129</f>
        <v>3</v>
      </c>
      <c r="K1129" s="235"/>
      <c r="L1129" s="206"/>
      <c r="M1129" s="206"/>
      <c r="N1129" s="235"/>
    </row>
    <row r="1130" spans="1:14" ht="15.75" hidden="1" customHeight="1">
      <c r="A1130" s="260"/>
      <c r="B1130" s="261"/>
      <c r="C1130" s="270"/>
      <c r="D1130" s="263"/>
      <c r="E1130" s="264"/>
      <c r="F1130" s="265"/>
      <c r="G1130" s="265"/>
      <c r="H1130" s="265"/>
      <c r="I1130" s="265"/>
      <c r="J1130" s="265"/>
      <c r="K1130" s="235"/>
      <c r="L1130" s="235"/>
      <c r="M1130" s="235"/>
      <c r="N1130" s="235"/>
    </row>
    <row r="1131" spans="1:14" ht="15.75" hidden="1" customHeight="1">
      <c r="A1131" s="247" t="s">
        <v>753</v>
      </c>
      <c r="B1131" s="248" t="s">
        <v>249</v>
      </c>
      <c r="C1131" s="247" t="s">
        <v>141</v>
      </c>
      <c r="D1131" s="267"/>
      <c r="E1131" s="268"/>
      <c r="F1131" s="252"/>
      <c r="G1131" s="252"/>
      <c r="H1131" s="252"/>
      <c r="I1131" s="252"/>
      <c r="J1131" s="253">
        <f>SUM(J1132:J1133)</f>
        <v>3</v>
      </c>
      <c r="K1131" s="235"/>
      <c r="L1131" s="206" t="s">
        <v>116</v>
      </c>
      <c r="M1131" s="206">
        <v>95808</v>
      </c>
      <c r="N1131" s="235"/>
    </row>
    <row r="1132" spans="1:14" ht="15.75" hidden="1" customHeight="1">
      <c r="A1132" s="254"/>
      <c r="B1132" s="255" t="s">
        <v>704</v>
      </c>
      <c r="C1132" s="269"/>
      <c r="D1132" s="257">
        <v>3</v>
      </c>
      <c r="E1132" s="258"/>
      <c r="F1132" s="259"/>
      <c r="G1132" s="259"/>
      <c r="H1132" s="259"/>
      <c r="I1132" s="259"/>
      <c r="J1132" s="259">
        <f>D1132</f>
        <v>3</v>
      </c>
      <c r="K1132" s="235"/>
      <c r="L1132" s="206"/>
      <c r="M1132" s="206"/>
      <c r="N1132" s="235"/>
    </row>
    <row r="1133" spans="1:14" ht="15.75" hidden="1" customHeight="1">
      <c r="A1133" s="260"/>
      <c r="B1133" s="261"/>
      <c r="C1133" s="270"/>
      <c r="D1133" s="263"/>
      <c r="E1133" s="264"/>
      <c r="F1133" s="265"/>
      <c r="G1133" s="265"/>
      <c r="H1133" s="265"/>
      <c r="I1133" s="265"/>
      <c r="J1133" s="265"/>
      <c r="K1133" s="235"/>
      <c r="L1133" s="235"/>
      <c r="M1133" s="235"/>
      <c r="N1133" s="235"/>
    </row>
    <row r="1134" spans="1:14" ht="15.75" hidden="1" customHeight="1">
      <c r="A1134" s="247" t="s">
        <v>754</v>
      </c>
      <c r="B1134" s="248" t="s">
        <v>251</v>
      </c>
      <c r="C1134" s="247" t="s">
        <v>141</v>
      </c>
      <c r="D1134" s="267"/>
      <c r="E1134" s="268"/>
      <c r="F1134" s="252"/>
      <c r="G1134" s="252"/>
      <c r="H1134" s="252"/>
      <c r="I1134" s="252"/>
      <c r="J1134" s="253">
        <f>SUM(J1135:J1136)</f>
        <v>22</v>
      </c>
      <c r="K1134" s="235"/>
      <c r="L1134" s="206" t="s">
        <v>116</v>
      </c>
      <c r="M1134" s="206">
        <v>95777</v>
      </c>
      <c r="N1134" s="235"/>
    </row>
    <row r="1135" spans="1:14" ht="15.75" hidden="1" customHeight="1">
      <c r="A1135" s="254"/>
      <c r="B1135" s="255" t="s">
        <v>704</v>
      </c>
      <c r="C1135" s="269"/>
      <c r="D1135" s="257">
        <v>22</v>
      </c>
      <c r="E1135" s="258"/>
      <c r="F1135" s="259"/>
      <c r="G1135" s="259"/>
      <c r="H1135" s="259"/>
      <c r="I1135" s="259"/>
      <c r="J1135" s="259">
        <f>D1135</f>
        <v>22</v>
      </c>
      <c r="K1135" s="235"/>
      <c r="L1135" s="206"/>
      <c r="M1135" s="206"/>
      <c r="N1135" s="235"/>
    </row>
    <row r="1136" spans="1:14" ht="15.75" hidden="1" customHeight="1">
      <c r="A1136" s="260"/>
      <c r="B1136" s="261"/>
      <c r="C1136" s="270"/>
      <c r="D1136" s="263"/>
      <c r="E1136" s="264"/>
      <c r="F1136" s="265"/>
      <c r="G1136" s="265"/>
      <c r="H1136" s="265"/>
      <c r="I1136" s="265"/>
      <c r="J1136" s="265"/>
      <c r="K1136" s="235"/>
      <c r="L1136" s="235"/>
      <c r="M1136" s="235"/>
      <c r="N1136" s="235"/>
    </row>
    <row r="1137" spans="1:14" ht="15.75" hidden="1" customHeight="1">
      <c r="A1137" s="247" t="s">
        <v>755</v>
      </c>
      <c r="B1137" s="248" t="s">
        <v>253</v>
      </c>
      <c r="C1137" s="247" t="s">
        <v>141</v>
      </c>
      <c r="D1137" s="267"/>
      <c r="E1137" s="268"/>
      <c r="F1137" s="252"/>
      <c r="G1137" s="252"/>
      <c r="H1137" s="252"/>
      <c r="I1137" s="252"/>
      <c r="J1137" s="253">
        <f>SUM(J1138:J1139)</f>
        <v>11</v>
      </c>
      <c r="K1137" s="235"/>
      <c r="L1137" s="206" t="s">
        <v>116</v>
      </c>
      <c r="M1137" s="206">
        <v>95801</v>
      </c>
      <c r="N1137" s="235"/>
    </row>
    <row r="1138" spans="1:14" ht="15.75" hidden="1" customHeight="1">
      <c r="A1138" s="254"/>
      <c r="B1138" s="255" t="s">
        <v>704</v>
      </c>
      <c r="C1138" s="269"/>
      <c r="D1138" s="257">
        <v>11</v>
      </c>
      <c r="E1138" s="258"/>
      <c r="F1138" s="259"/>
      <c r="G1138" s="259"/>
      <c r="H1138" s="259"/>
      <c r="I1138" s="259"/>
      <c r="J1138" s="259">
        <f>D1138</f>
        <v>11</v>
      </c>
      <c r="K1138" s="235"/>
      <c r="L1138" s="206"/>
      <c r="M1138" s="206"/>
      <c r="N1138" s="235"/>
    </row>
    <row r="1139" spans="1:14" ht="15.75" hidden="1" customHeight="1">
      <c r="A1139" s="260"/>
      <c r="B1139" s="261"/>
      <c r="C1139" s="270"/>
      <c r="D1139" s="263"/>
      <c r="E1139" s="264"/>
      <c r="F1139" s="265"/>
      <c r="G1139" s="265"/>
      <c r="H1139" s="265"/>
      <c r="I1139" s="265"/>
      <c r="J1139" s="265"/>
      <c r="K1139" s="235"/>
      <c r="L1139" s="235"/>
      <c r="M1139" s="235"/>
      <c r="N1139" s="235"/>
    </row>
    <row r="1140" spans="1:14" ht="15.75" hidden="1" customHeight="1">
      <c r="A1140" s="247" t="s">
        <v>756</v>
      </c>
      <c r="B1140" s="248" t="s">
        <v>255</v>
      </c>
      <c r="C1140" s="247" t="s">
        <v>141</v>
      </c>
      <c r="D1140" s="267"/>
      <c r="E1140" s="268"/>
      <c r="F1140" s="252"/>
      <c r="G1140" s="252"/>
      <c r="H1140" s="252"/>
      <c r="I1140" s="252"/>
      <c r="J1140" s="253">
        <f>SUM(J1141:J1142)</f>
        <v>60</v>
      </c>
      <c r="K1140" s="235"/>
      <c r="L1140" s="206" t="s">
        <v>129</v>
      </c>
      <c r="M1140" s="206">
        <v>3624</v>
      </c>
      <c r="N1140" s="235"/>
    </row>
    <row r="1141" spans="1:14" ht="15.75" hidden="1" customHeight="1">
      <c r="A1141" s="254"/>
      <c r="B1141" s="255" t="s">
        <v>704</v>
      </c>
      <c r="C1141" s="269"/>
      <c r="D1141" s="257">
        <v>60</v>
      </c>
      <c r="E1141" s="258"/>
      <c r="F1141" s="259"/>
      <c r="G1141" s="259"/>
      <c r="H1141" s="259"/>
      <c r="I1141" s="259"/>
      <c r="J1141" s="259">
        <f>D1141</f>
        <v>60</v>
      </c>
      <c r="K1141" s="235"/>
      <c r="L1141" s="235"/>
      <c r="M1141" s="235"/>
      <c r="N1141" s="235"/>
    </row>
    <row r="1142" spans="1:14" ht="15.75" hidden="1" customHeight="1">
      <c r="A1142" s="260"/>
      <c r="B1142" s="261"/>
      <c r="C1142" s="270"/>
      <c r="D1142" s="263"/>
      <c r="E1142" s="264"/>
      <c r="F1142" s="265"/>
      <c r="G1142" s="265"/>
      <c r="H1142" s="265"/>
      <c r="I1142" s="265"/>
      <c r="J1142" s="265"/>
      <c r="K1142" s="235"/>
      <c r="L1142" s="235"/>
      <c r="M1142" s="235"/>
      <c r="N1142" s="235"/>
    </row>
    <row r="1143" spans="1:14" ht="15.75" hidden="1" customHeight="1">
      <c r="A1143" s="247" t="s">
        <v>757</v>
      </c>
      <c r="B1143" s="248" t="s">
        <v>257</v>
      </c>
      <c r="C1143" s="247" t="s">
        <v>141</v>
      </c>
      <c r="D1143" s="267"/>
      <c r="E1143" s="268"/>
      <c r="F1143" s="252"/>
      <c r="G1143" s="252"/>
      <c r="H1143" s="252"/>
      <c r="I1143" s="252"/>
      <c r="J1143" s="253">
        <f>SUM(J1144:J1145)</f>
        <v>27</v>
      </c>
      <c r="K1143" s="235"/>
      <c r="L1143" s="206" t="s">
        <v>129</v>
      </c>
      <c r="M1143" s="206">
        <v>13378</v>
      </c>
      <c r="N1143" s="235"/>
    </row>
    <row r="1144" spans="1:14" ht="15.75" hidden="1" customHeight="1">
      <c r="A1144" s="254"/>
      <c r="B1144" s="255" t="s">
        <v>704</v>
      </c>
      <c r="C1144" s="269"/>
      <c r="D1144" s="257">
        <v>27</v>
      </c>
      <c r="E1144" s="258"/>
      <c r="F1144" s="259"/>
      <c r="G1144" s="259"/>
      <c r="H1144" s="259"/>
      <c r="I1144" s="259"/>
      <c r="J1144" s="259">
        <f>D1144</f>
        <v>27</v>
      </c>
      <c r="K1144" s="235"/>
      <c r="L1144" s="206"/>
      <c r="M1144" s="206"/>
      <c r="N1144" s="235"/>
    </row>
    <row r="1145" spans="1:14" ht="15.75" hidden="1" customHeight="1">
      <c r="A1145" s="260"/>
      <c r="B1145" s="261"/>
      <c r="C1145" s="270"/>
      <c r="D1145" s="263"/>
      <c r="E1145" s="264"/>
      <c r="F1145" s="265"/>
      <c r="G1145" s="265"/>
      <c r="H1145" s="265"/>
      <c r="I1145" s="265"/>
      <c r="J1145" s="265"/>
      <c r="K1145" s="235"/>
      <c r="L1145" s="235"/>
      <c r="M1145" s="235"/>
      <c r="N1145" s="235"/>
    </row>
    <row r="1146" spans="1:14" ht="15.75" hidden="1" customHeight="1">
      <c r="A1146" s="247" t="s">
        <v>758</v>
      </c>
      <c r="B1146" s="248" t="s">
        <v>424</v>
      </c>
      <c r="C1146" s="247" t="s">
        <v>164</v>
      </c>
      <c r="D1146" s="267"/>
      <c r="E1146" s="268"/>
      <c r="F1146" s="252"/>
      <c r="G1146" s="252"/>
      <c r="H1146" s="252"/>
      <c r="I1146" s="252"/>
      <c r="J1146" s="253">
        <f>SUM(J1147:J1148)</f>
        <v>30</v>
      </c>
      <c r="K1146" s="235"/>
      <c r="L1146" s="206" t="s">
        <v>129</v>
      </c>
      <c r="M1146" s="206">
        <v>8358</v>
      </c>
      <c r="N1146" s="235"/>
    </row>
    <row r="1147" spans="1:14" ht="15.75" hidden="1" customHeight="1">
      <c r="A1147" s="254"/>
      <c r="B1147" s="255" t="s">
        <v>704</v>
      </c>
      <c r="C1147" s="269"/>
      <c r="D1147" s="257">
        <v>15</v>
      </c>
      <c r="E1147" s="258">
        <v>2</v>
      </c>
      <c r="F1147" s="259"/>
      <c r="G1147" s="259"/>
      <c r="H1147" s="259"/>
      <c r="I1147" s="259"/>
      <c r="J1147" s="259">
        <f>D1147*E1147</f>
        <v>30</v>
      </c>
      <c r="K1147" s="235"/>
      <c r="L1147" s="206"/>
      <c r="M1147" s="206"/>
      <c r="N1147" s="235"/>
    </row>
    <row r="1148" spans="1:14" ht="15.75" hidden="1" customHeight="1">
      <c r="A1148" s="260"/>
      <c r="B1148" s="261"/>
      <c r="C1148" s="270"/>
      <c r="D1148" s="263"/>
      <c r="E1148" s="264"/>
      <c r="F1148" s="265"/>
      <c r="G1148" s="265"/>
      <c r="H1148" s="265"/>
      <c r="I1148" s="265"/>
      <c r="J1148" s="265"/>
      <c r="K1148" s="235"/>
      <c r="L1148" s="235"/>
      <c r="M1148" s="235"/>
      <c r="N1148" s="235"/>
    </row>
    <row r="1149" spans="1:14" ht="15.75" hidden="1" customHeight="1">
      <c r="A1149" s="247" t="s">
        <v>759</v>
      </c>
      <c r="B1149" s="248" t="s">
        <v>426</v>
      </c>
      <c r="C1149" s="247" t="s">
        <v>141</v>
      </c>
      <c r="D1149" s="267"/>
      <c r="E1149" s="268"/>
      <c r="F1149" s="252"/>
      <c r="G1149" s="252"/>
      <c r="H1149" s="252"/>
      <c r="I1149" s="252"/>
      <c r="J1149" s="253">
        <f>SUM(J1150:J1151)</f>
        <v>20</v>
      </c>
      <c r="K1149" s="235"/>
      <c r="L1149" s="206" t="s">
        <v>129</v>
      </c>
      <c r="M1149" s="206">
        <v>7803</v>
      </c>
      <c r="N1149" s="235"/>
    </row>
    <row r="1150" spans="1:14" ht="15.75" hidden="1" customHeight="1">
      <c r="A1150" s="254"/>
      <c r="B1150" s="255" t="s">
        <v>704</v>
      </c>
      <c r="C1150" s="269"/>
      <c r="D1150" s="257">
        <v>20</v>
      </c>
      <c r="E1150" s="258"/>
      <c r="F1150" s="259"/>
      <c r="G1150" s="259"/>
      <c r="H1150" s="259"/>
      <c r="I1150" s="259"/>
      <c r="J1150" s="259">
        <f>D1150</f>
        <v>20</v>
      </c>
      <c r="K1150" s="235"/>
      <c r="L1150" s="206"/>
      <c r="M1150" s="206"/>
      <c r="N1150" s="235"/>
    </row>
    <row r="1151" spans="1:14" ht="15.75" hidden="1" customHeight="1">
      <c r="A1151" s="260"/>
      <c r="B1151" s="261"/>
      <c r="C1151" s="270"/>
      <c r="D1151" s="263"/>
      <c r="E1151" s="264"/>
      <c r="F1151" s="265"/>
      <c r="G1151" s="265"/>
      <c r="H1151" s="265"/>
      <c r="I1151" s="265"/>
      <c r="J1151" s="265"/>
      <c r="K1151" s="235"/>
      <c r="L1151" s="235"/>
      <c r="M1151" s="235"/>
      <c r="N1151" s="235"/>
    </row>
    <row r="1152" spans="1:14" ht="15.75" hidden="1" customHeight="1">
      <c r="A1152" s="242" t="s">
        <v>760</v>
      </c>
      <c r="B1152" s="105" t="s">
        <v>263</v>
      </c>
      <c r="C1152" s="243"/>
      <c r="D1152" s="244"/>
      <c r="E1152" s="245"/>
      <c r="F1152" s="245"/>
      <c r="G1152" s="245"/>
      <c r="H1152" s="245"/>
      <c r="I1152" s="245"/>
      <c r="J1152" s="246"/>
      <c r="K1152" s="235"/>
      <c r="L1152" s="235"/>
      <c r="M1152" s="235"/>
      <c r="N1152" s="235"/>
    </row>
    <row r="1153" spans="1:14" ht="15.75" hidden="1" customHeight="1">
      <c r="A1153" s="247" t="s">
        <v>761</v>
      </c>
      <c r="B1153" s="248" t="s">
        <v>429</v>
      </c>
      <c r="C1153" s="247" t="s">
        <v>141</v>
      </c>
      <c r="D1153" s="267"/>
      <c r="E1153" s="268"/>
      <c r="F1153" s="252"/>
      <c r="G1153" s="252"/>
      <c r="H1153" s="252"/>
      <c r="I1153" s="252"/>
      <c r="J1153" s="253">
        <f>SUM(J1154:J1155)</f>
        <v>9</v>
      </c>
      <c r="K1153" s="235"/>
      <c r="L1153" s="206" t="s">
        <v>123</v>
      </c>
      <c r="M1153" s="206" t="s">
        <v>266</v>
      </c>
      <c r="N1153" s="235"/>
    </row>
    <row r="1154" spans="1:14" ht="15.75" hidden="1" customHeight="1">
      <c r="A1154" s="254"/>
      <c r="B1154" s="255"/>
      <c r="C1154" s="269"/>
      <c r="D1154" s="257">
        <v>9</v>
      </c>
      <c r="E1154" s="258"/>
      <c r="F1154" s="259"/>
      <c r="G1154" s="259"/>
      <c r="H1154" s="259"/>
      <c r="I1154" s="259"/>
      <c r="J1154" s="259">
        <f>D1154</f>
        <v>9</v>
      </c>
      <c r="K1154" s="235"/>
      <c r="L1154" s="206"/>
      <c r="M1154" s="206"/>
      <c r="N1154" s="235"/>
    </row>
    <row r="1155" spans="1:14" ht="15.75" hidden="1" customHeight="1">
      <c r="A1155" s="260"/>
      <c r="B1155" s="261"/>
      <c r="C1155" s="270"/>
      <c r="D1155" s="263"/>
      <c r="E1155" s="264"/>
      <c r="F1155" s="265"/>
      <c r="G1155" s="265"/>
      <c r="H1155" s="265"/>
      <c r="I1155" s="265"/>
      <c r="J1155" s="265"/>
      <c r="K1155" s="235"/>
      <c r="L1155" s="235"/>
      <c r="M1155" s="235"/>
      <c r="N1155" s="235"/>
    </row>
    <row r="1156" spans="1:14" ht="15.75" hidden="1" customHeight="1">
      <c r="A1156" s="247" t="s">
        <v>762</v>
      </c>
      <c r="B1156" s="248" t="s">
        <v>431</v>
      </c>
      <c r="C1156" s="247" t="s">
        <v>141</v>
      </c>
      <c r="D1156" s="267"/>
      <c r="E1156" s="268"/>
      <c r="F1156" s="252" t="s">
        <v>733</v>
      </c>
      <c r="G1156" s="252"/>
      <c r="H1156" s="252"/>
      <c r="I1156" s="252"/>
      <c r="J1156" s="253">
        <f>SUM(J1157:J1158)</f>
        <v>0</v>
      </c>
      <c r="K1156" s="235"/>
      <c r="L1156" s="206" t="s">
        <v>123</v>
      </c>
      <c r="M1156" s="206" t="s">
        <v>432</v>
      </c>
      <c r="N1156" s="235"/>
    </row>
    <row r="1157" spans="1:14" ht="15.75" hidden="1" customHeight="1">
      <c r="A1157" s="254"/>
      <c r="B1157" s="255"/>
      <c r="C1157" s="269"/>
      <c r="D1157" s="257">
        <f>18+18</f>
        <v>36</v>
      </c>
      <c r="E1157" s="258"/>
      <c r="F1157" s="259">
        <v>0</v>
      </c>
      <c r="G1157" s="259"/>
      <c r="H1157" s="259"/>
      <c r="I1157" s="259"/>
      <c r="J1157" s="259">
        <f>F1157</f>
        <v>0</v>
      </c>
      <c r="K1157" s="235"/>
      <c r="L1157" s="206"/>
      <c r="M1157" s="206"/>
      <c r="N1157" s="235"/>
    </row>
    <row r="1158" spans="1:14" ht="15.75" hidden="1" customHeight="1">
      <c r="A1158" s="260"/>
      <c r="B1158" s="261"/>
      <c r="C1158" s="270"/>
      <c r="D1158" s="263"/>
      <c r="E1158" s="264"/>
      <c r="F1158" s="265"/>
      <c r="G1158" s="265"/>
      <c r="H1158" s="265"/>
      <c r="I1158" s="265"/>
      <c r="J1158" s="265"/>
      <c r="K1158" s="235"/>
      <c r="L1158" s="235"/>
      <c r="M1158" s="235"/>
      <c r="N1158" s="235"/>
    </row>
    <row r="1159" spans="1:14" ht="15.75" hidden="1" customHeight="1">
      <c r="A1159" s="247" t="s">
        <v>763</v>
      </c>
      <c r="B1159" s="248" t="s">
        <v>268</v>
      </c>
      <c r="C1159" s="247" t="s">
        <v>141</v>
      </c>
      <c r="D1159" s="267"/>
      <c r="E1159" s="268"/>
      <c r="F1159" s="252"/>
      <c r="G1159" s="252"/>
      <c r="H1159" s="252"/>
      <c r="I1159" s="252"/>
      <c r="J1159" s="253">
        <f>SUM(J1160:J1161)</f>
        <v>1</v>
      </c>
      <c r="K1159" s="235"/>
      <c r="L1159" s="206" t="s">
        <v>123</v>
      </c>
      <c r="M1159" s="206" t="s">
        <v>269</v>
      </c>
      <c r="N1159" s="235"/>
    </row>
    <row r="1160" spans="1:14" ht="15.75" hidden="1" customHeight="1">
      <c r="A1160" s="254"/>
      <c r="B1160" s="255"/>
      <c r="C1160" s="269"/>
      <c r="D1160" s="257">
        <v>1</v>
      </c>
      <c r="E1160" s="258"/>
      <c r="F1160" s="259"/>
      <c r="G1160" s="259"/>
      <c r="H1160" s="259"/>
      <c r="I1160" s="259"/>
      <c r="J1160" s="259">
        <f>D1160</f>
        <v>1</v>
      </c>
      <c r="K1160" s="235"/>
      <c r="L1160" s="206"/>
      <c r="M1160" s="206"/>
      <c r="N1160" s="235"/>
    </row>
    <row r="1161" spans="1:14" ht="15.75" hidden="1" customHeight="1">
      <c r="A1161" s="260"/>
      <c r="B1161" s="261"/>
      <c r="C1161" s="270"/>
      <c r="D1161" s="263"/>
      <c r="E1161" s="264"/>
      <c r="F1161" s="265"/>
      <c r="G1161" s="265"/>
      <c r="H1161" s="265"/>
      <c r="I1161" s="265"/>
      <c r="J1161" s="265"/>
      <c r="K1161" s="235"/>
      <c r="L1161" s="235"/>
      <c r="M1161" s="235"/>
      <c r="N1161" s="235"/>
    </row>
    <row r="1162" spans="1:14" ht="15.75" hidden="1" customHeight="1">
      <c r="A1162" s="247" t="s">
        <v>764</v>
      </c>
      <c r="B1162" s="248" t="s">
        <v>444</v>
      </c>
      <c r="C1162" s="247" t="s">
        <v>141</v>
      </c>
      <c r="D1162" s="267"/>
      <c r="E1162" s="268"/>
      <c r="F1162" s="252"/>
      <c r="G1162" s="252"/>
      <c r="H1162" s="252"/>
      <c r="I1162" s="252"/>
      <c r="J1162" s="253">
        <f>SUM(J1163:J1164)</f>
        <v>4</v>
      </c>
      <c r="K1162" s="235"/>
      <c r="L1162" s="206" t="s">
        <v>123</v>
      </c>
      <c r="M1162" s="206" t="s">
        <v>445</v>
      </c>
      <c r="N1162" s="235"/>
    </row>
    <row r="1163" spans="1:14" ht="15.75" hidden="1" customHeight="1">
      <c r="A1163" s="254"/>
      <c r="B1163" s="255"/>
      <c r="C1163" s="269"/>
      <c r="D1163" s="257">
        <v>4</v>
      </c>
      <c r="E1163" s="258"/>
      <c r="F1163" s="259"/>
      <c r="G1163" s="259"/>
      <c r="H1163" s="259"/>
      <c r="I1163" s="259"/>
      <c r="J1163" s="259">
        <f>D1163</f>
        <v>4</v>
      </c>
      <c r="K1163" s="235"/>
      <c r="L1163" s="206"/>
      <c r="M1163" s="206"/>
      <c r="N1163" s="235"/>
    </row>
    <row r="1164" spans="1:14" ht="15.75" hidden="1" customHeight="1">
      <c r="A1164" s="260"/>
      <c r="B1164" s="261"/>
      <c r="C1164" s="270"/>
      <c r="D1164" s="263"/>
      <c r="E1164" s="264"/>
      <c r="F1164" s="265"/>
      <c r="G1164" s="265"/>
      <c r="H1164" s="265"/>
      <c r="I1164" s="265"/>
      <c r="J1164" s="265"/>
      <c r="K1164" s="235"/>
      <c r="L1164" s="235"/>
      <c r="M1164" s="235"/>
      <c r="N1164" s="235"/>
    </row>
    <row r="1165" spans="1:14" ht="15.75" hidden="1" customHeight="1">
      <c r="A1165" s="247" t="s">
        <v>765</v>
      </c>
      <c r="B1165" s="248" t="s">
        <v>277</v>
      </c>
      <c r="C1165" s="247" t="s">
        <v>141</v>
      </c>
      <c r="D1165" s="267"/>
      <c r="E1165" s="268"/>
      <c r="F1165" s="252" t="s">
        <v>733</v>
      </c>
      <c r="G1165" s="252"/>
      <c r="H1165" s="252"/>
      <c r="I1165" s="252"/>
      <c r="J1165" s="253">
        <f>SUM(J1166:J1167)</f>
        <v>0</v>
      </c>
      <c r="K1165" s="235"/>
      <c r="L1165" s="206" t="s">
        <v>123</v>
      </c>
      <c r="M1165" s="206" t="s">
        <v>278</v>
      </c>
      <c r="N1165" s="235"/>
    </row>
    <row r="1166" spans="1:14" ht="15.75" hidden="1" customHeight="1">
      <c r="A1166" s="254"/>
      <c r="B1166" s="255"/>
      <c r="C1166" s="269"/>
      <c r="D1166" s="257">
        <v>11</v>
      </c>
      <c r="E1166" s="258"/>
      <c r="F1166" s="259">
        <v>0</v>
      </c>
      <c r="G1166" s="259"/>
      <c r="H1166" s="259"/>
      <c r="I1166" s="259"/>
      <c r="J1166" s="259">
        <f>F1166</f>
        <v>0</v>
      </c>
      <c r="K1166" s="235"/>
      <c r="L1166" s="206"/>
      <c r="M1166" s="206"/>
      <c r="N1166" s="235"/>
    </row>
    <row r="1167" spans="1:14" ht="15.75" hidden="1" customHeight="1">
      <c r="A1167" s="260"/>
      <c r="B1167" s="261"/>
      <c r="C1167" s="270"/>
      <c r="D1167" s="263"/>
      <c r="E1167" s="264"/>
      <c r="F1167" s="265"/>
      <c r="G1167" s="265"/>
      <c r="H1167" s="265"/>
      <c r="I1167" s="265"/>
      <c r="J1167" s="265"/>
      <c r="K1167" s="235"/>
      <c r="L1167" s="235"/>
      <c r="M1167" s="235"/>
      <c r="N1167" s="235"/>
    </row>
    <row r="1168" spans="1:14" ht="15.75" hidden="1" customHeight="1">
      <c r="A1168" s="247" t="s">
        <v>766</v>
      </c>
      <c r="B1168" s="248" t="s">
        <v>286</v>
      </c>
      <c r="C1168" s="247" t="s">
        <v>141</v>
      </c>
      <c r="D1168" s="267" t="s">
        <v>173</v>
      </c>
      <c r="E1168" s="268"/>
      <c r="F1168" s="252" t="s">
        <v>733</v>
      </c>
      <c r="G1168" s="252"/>
      <c r="H1168" s="252"/>
      <c r="I1168" s="252"/>
      <c r="J1168" s="253">
        <f>SUM(J1169:J1170)</f>
        <v>0</v>
      </c>
      <c r="K1168" s="235"/>
      <c r="L1168" s="206" t="s">
        <v>123</v>
      </c>
      <c r="M1168" s="206" t="s">
        <v>288</v>
      </c>
      <c r="N1168" s="235"/>
    </row>
    <row r="1169" spans="1:14" ht="15.75" hidden="1" customHeight="1">
      <c r="A1169" s="254"/>
      <c r="B1169" s="255"/>
      <c r="C1169" s="269"/>
      <c r="D1169" s="257">
        <v>297</v>
      </c>
      <c r="E1169" s="258"/>
      <c r="F1169" s="259">
        <v>0</v>
      </c>
      <c r="G1169" s="259"/>
      <c r="H1169" s="259"/>
      <c r="I1169" s="259"/>
      <c r="J1169" s="259">
        <f>F1169</f>
        <v>0</v>
      </c>
      <c r="K1169" s="235"/>
      <c r="L1169" s="206"/>
      <c r="M1169" s="206"/>
      <c r="N1169" s="235"/>
    </row>
    <row r="1170" spans="1:14" ht="15.75" hidden="1" customHeight="1">
      <c r="A1170" s="260"/>
      <c r="B1170" s="261"/>
      <c r="C1170" s="270"/>
      <c r="D1170" s="263"/>
      <c r="E1170" s="264"/>
      <c r="F1170" s="265"/>
      <c r="G1170" s="265"/>
      <c r="H1170" s="265"/>
      <c r="I1170" s="265"/>
      <c r="J1170" s="265"/>
      <c r="K1170" s="235"/>
      <c r="L1170" s="235"/>
      <c r="M1170" s="235"/>
      <c r="N1170" s="235"/>
    </row>
    <row r="1171" spans="1:14" ht="15.75" hidden="1" customHeight="1">
      <c r="A1171" s="247" t="s">
        <v>767</v>
      </c>
      <c r="B1171" s="248" t="s">
        <v>290</v>
      </c>
      <c r="C1171" s="247" t="s">
        <v>141</v>
      </c>
      <c r="D1171" s="267"/>
      <c r="E1171" s="268"/>
      <c r="F1171" s="252" t="s">
        <v>733</v>
      </c>
      <c r="G1171" s="252"/>
      <c r="H1171" s="252"/>
      <c r="I1171" s="252"/>
      <c r="J1171" s="253">
        <f>SUM(J1172:J1173)</f>
        <v>0</v>
      </c>
      <c r="K1171" s="235"/>
      <c r="L1171" s="206" t="s">
        <v>123</v>
      </c>
      <c r="M1171" s="206" t="s">
        <v>291</v>
      </c>
      <c r="N1171" s="235"/>
    </row>
    <row r="1172" spans="1:14" ht="15.75" hidden="1" customHeight="1">
      <c r="A1172" s="254"/>
      <c r="B1172" s="255"/>
      <c r="C1172" s="269"/>
      <c r="D1172" s="257">
        <v>10</v>
      </c>
      <c r="E1172" s="258"/>
      <c r="F1172" s="259">
        <v>0</v>
      </c>
      <c r="G1172" s="259"/>
      <c r="H1172" s="259"/>
      <c r="I1172" s="259"/>
      <c r="J1172" s="259">
        <f>F1172</f>
        <v>0</v>
      </c>
      <c r="K1172" s="235"/>
      <c r="L1172" s="206"/>
      <c r="M1172" s="206"/>
      <c r="N1172" s="235"/>
    </row>
    <row r="1173" spans="1:14" ht="15.75" hidden="1" customHeight="1">
      <c r="A1173" s="260"/>
      <c r="B1173" s="261"/>
      <c r="C1173" s="270"/>
      <c r="D1173" s="263"/>
      <c r="E1173" s="264"/>
      <c r="F1173" s="265"/>
      <c r="G1173" s="265"/>
      <c r="H1173" s="265"/>
      <c r="I1173" s="265"/>
      <c r="J1173" s="265"/>
      <c r="K1173" s="235"/>
      <c r="L1173" s="235"/>
      <c r="M1173" s="235"/>
      <c r="N1173" s="235"/>
    </row>
    <row r="1174" spans="1:14" ht="15.75" hidden="1" customHeight="1">
      <c r="A1174" s="247" t="s">
        <v>768</v>
      </c>
      <c r="B1174" s="248" t="s">
        <v>293</v>
      </c>
      <c r="C1174" s="247" t="s">
        <v>141</v>
      </c>
      <c r="D1174" s="267"/>
      <c r="E1174" s="268"/>
      <c r="F1174" s="252"/>
      <c r="G1174" s="252"/>
      <c r="H1174" s="252"/>
      <c r="I1174" s="252"/>
      <c r="J1174" s="253">
        <f>SUM(J1175:J1176)</f>
        <v>4</v>
      </c>
      <c r="K1174" s="235"/>
      <c r="L1174" s="206" t="s">
        <v>123</v>
      </c>
      <c r="M1174" s="206" t="s">
        <v>294</v>
      </c>
      <c r="N1174" s="235"/>
    </row>
    <row r="1175" spans="1:14" ht="15.75" hidden="1" customHeight="1">
      <c r="A1175" s="254"/>
      <c r="B1175" s="255"/>
      <c r="C1175" s="269"/>
      <c r="D1175" s="257">
        <v>4</v>
      </c>
      <c r="E1175" s="258"/>
      <c r="F1175" s="259"/>
      <c r="G1175" s="259"/>
      <c r="H1175" s="259"/>
      <c r="I1175" s="259"/>
      <c r="J1175" s="259">
        <f>D1175</f>
        <v>4</v>
      </c>
      <c r="K1175" s="235"/>
      <c r="L1175" s="206"/>
      <c r="M1175" s="206"/>
      <c r="N1175" s="235"/>
    </row>
    <row r="1176" spans="1:14" ht="15.75" hidden="1" customHeight="1">
      <c r="A1176" s="260"/>
      <c r="B1176" s="261"/>
      <c r="C1176" s="270"/>
      <c r="D1176" s="263"/>
      <c r="E1176" s="264"/>
      <c r="F1176" s="265"/>
      <c r="G1176" s="265"/>
      <c r="H1176" s="265"/>
      <c r="I1176" s="265"/>
      <c r="J1176" s="265"/>
      <c r="K1176" s="235"/>
      <c r="L1176" s="235"/>
      <c r="M1176" s="235"/>
      <c r="N1176" s="235"/>
    </row>
    <row r="1177" spans="1:14" ht="15.75" hidden="1" customHeight="1">
      <c r="A1177" s="242" t="s">
        <v>769</v>
      </c>
      <c r="B1177" s="105" t="s">
        <v>303</v>
      </c>
      <c r="C1177" s="243"/>
      <c r="D1177" s="244"/>
      <c r="E1177" s="245"/>
      <c r="F1177" s="245"/>
      <c r="G1177" s="245"/>
      <c r="H1177" s="245"/>
      <c r="I1177" s="245"/>
      <c r="J1177" s="246"/>
      <c r="K1177" s="235"/>
      <c r="L1177" s="235"/>
      <c r="M1177" s="235"/>
      <c r="N1177" s="235"/>
    </row>
    <row r="1178" spans="1:14" ht="15.75" hidden="1" customHeight="1">
      <c r="A1178" s="247" t="s">
        <v>770</v>
      </c>
      <c r="B1178" s="248" t="s">
        <v>305</v>
      </c>
      <c r="C1178" s="247" t="s">
        <v>164</v>
      </c>
      <c r="D1178" s="267"/>
      <c r="E1178" s="268"/>
      <c r="F1178" s="252"/>
      <c r="G1178" s="252"/>
      <c r="H1178" s="252"/>
      <c r="I1178" s="252"/>
      <c r="J1178" s="253">
        <f>SUM(J1179:J1180)</f>
        <v>132</v>
      </c>
      <c r="K1178" s="235"/>
      <c r="L1178" s="206" t="s">
        <v>129</v>
      </c>
      <c r="M1178" s="206">
        <v>764</v>
      </c>
      <c r="N1178" s="235"/>
    </row>
    <row r="1179" spans="1:14" ht="15.75" hidden="1" customHeight="1">
      <c r="A1179" s="254"/>
      <c r="B1179" s="255" t="s">
        <v>771</v>
      </c>
      <c r="C1179" s="269"/>
      <c r="D1179" s="257">
        <v>44</v>
      </c>
      <c r="E1179" s="258">
        <v>3</v>
      </c>
      <c r="F1179" s="259"/>
      <c r="G1179" s="259"/>
      <c r="H1179" s="259"/>
      <c r="I1179" s="259"/>
      <c r="J1179" s="259">
        <f>D1179*E1179</f>
        <v>132</v>
      </c>
      <c r="K1179" s="235"/>
      <c r="L1179" s="206"/>
      <c r="M1179" s="206"/>
      <c r="N1179" s="235"/>
    </row>
    <row r="1180" spans="1:14" ht="15.75" hidden="1" customHeight="1">
      <c r="A1180" s="260"/>
      <c r="B1180" s="261"/>
      <c r="C1180" s="270"/>
      <c r="D1180" s="263"/>
      <c r="E1180" s="264"/>
      <c r="F1180" s="265"/>
      <c r="G1180" s="265"/>
      <c r="H1180" s="265"/>
      <c r="I1180" s="265"/>
      <c r="J1180" s="265"/>
      <c r="K1180" s="235"/>
      <c r="L1180" s="235"/>
      <c r="M1180" s="235"/>
      <c r="N1180" s="235"/>
    </row>
    <row r="1181" spans="1:14" ht="15.75" hidden="1" customHeight="1">
      <c r="A1181" s="247" t="s">
        <v>772</v>
      </c>
      <c r="B1181" s="293" t="s">
        <v>308</v>
      </c>
      <c r="C1181" s="247" t="s">
        <v>141</v>
      </c>
      <c r="D1181" s="267"/>
      <c r="E1181" s="268"/>
      <c r="F1181" s="252"/>
      <c r="G1181" s="252"/>
      <c r="H1181" s="252"/>
      <c r="I1181" s="252"/>
      <c r="J1181" s="253">
        <f>SUM(J1182:J1183)</f>
        <v>5</v>
      </c>
      <c r="K1181" s="235"/>
      <c r="L1181" s="206" t="s">
        <v>129</v>
      </c>
      <c r="M1181" s="206">
        <v>9075</v>
      </c>
      <c r="N1181" s="235"/>
    </row>
    <row r="1182" spans="1:14" ht="15.75" hidden="1" customHeight="1">
      <c r="A1182" s="254"/>
      <c r="B1182" s="255" t="s">
        <v>771</v>
      </c>
      <c r="C1182" s="269"/>
      <c r="D1182" s="257">
        <v>5</v>
      </c>
      <c r="E1182" s="258"/>
      <c r="F1182" s="259"/>
      <c r="G1182" s="259"/>
      <c r="H1182" s="259"/>
      <c r="I1182" s="259"/>
      <c r="J1182" s="259">
        <f>D1182</f>
        <v>5</v>
      </c>
      <c r="K1182" s="235"/>
      <c r="L1182" s="206"/>
      <c r="M1182" s="206"/>
      <c r="N1182" s="235"/>
    </row>
    <row r="1183" spans="1:14" ht="15.75" hidden="1" customHeight="1">
      <c r="A1183" s="260"/>
      <c r="B1183" s="261"/>
      <c r="C1183" s="270"/>
      <c r="D1183" s="263"/>
      <c r="E1183" s="264"/>
      <c r="F1183" s="265"/>
      <c r="G1183" s="265"/>
      <c r="H1183" s="265"/>
      <c r="I1183" s="265"/>
      <c r="J1183" s="265"/>
      <c r="K1183" s="235"/>
      <c r="L1183" s="235"/>
      <c r="M1183" s="235"/>
      <c r="N1183" s="235"/>
    </row>
    <row r="1184" spans="1:14" ht="15.75" hidden="1" customHeight="1">
      <c r="A1184" s="247" t="s">
        <v>773</v>
      </c>
      <c r="B1184" s="293" t="s">
        <v>310</v>
      </c>
      <c r="C1184" s="247" t="s">
        <v>141</v>
      </c>
      <c r="D1184" s="267"/>
      <c r="E1184" s="268"/>
      <c r="F1184" s="252"/>
      <c r="G1184" s="252"/>
      <c r="H1184" s="252"/>
      <c r="I1184" s="252"/>
      <c r="J1184" s="253">
        <f>SUM(J1185:J1186)</f>
        <v>2</v>
      </c>
      <c r="K1184" s="235"/>
      <c r="L1184" s="206" t="s">
        <v>129</v>
      </c>
      <c r="M1184" s="206">
        <v>9075</v>
      </c>
      <c r="N1184" s="235"/>
    </row>
    <row r="1185" spans="1:14" ht="15.75" hidden="1" customHeight="1">
      <c r="A1185" s="254"/>
      <c r="B1185" s="255" t="s">
        <v>771</v>
      </c>
      <c r="C1185" s="269"/>
      <c r="D1185" s="257">
        <v>2</v>
      </c>
      <c r="E1185" s="258"/>
      <c r="F1185" s="259"/>
      <c r="G1185" s="259"/>
      <c r="H1185" s="259"/>
      <c r="I1185" s="259"/>
      <c r="J1185" s="259">
        <f>D1185</f>
        <v>2</v>
      </c>
      <c r="K1185" s="235"/>
      <c r="L1185" s="206"/>
      <c r="M1185" s="206"/>
      <c r="N1185" s="235"/>
    </row>
    <row r="1186" spans="1:14" ht="15.75" hidden="1" customHeight="1">
      <c r="A1186" s="260"/>
      <c r="B1186" s="261"/>
      <c r="C1186" s="270"/>
      <c r="D1186" s="263"/>
      <c r="E1186" s="264"/>
      <c r="F1186" s="265"/>
      <c r="G1186" s="265"/>
      <c r="H1186" s="265"/>
      <c r="I1186" s="265"/>
      <c r="J1186" s="265"/>
      <c r="K1186" s="235"/>
      <c r="L1186" s="235"/>
      <c r="M1186" s="235"/>
      <c r="N1186" s="235"/>
    </row>
    <row r="1187" spans="1:14" ht="15.75" hidden="1" customHeight="1">
      <c r="A1187" s="247" t="s">
        <v>774</v>
      </c>
      <c r="B1187" s="293" t="s">
        <v>469</v>
      </c>
      <c r="C1187" s="247" t="s">
        <v>141</v>
      </c>
      <c r="D1187" s="267"/>
      <c r="E1187" s="268"/>
      <c r="F1187" s="252"/>
      <c r="G1187" s="252"/>
      <c r="H1187" s="252"/>
      <c r="I1187" s="252"/>
      <c r="J1187" s="253">
        <f>SUM(J1188:J1189)</f>
        <v>2</v>
      </c>
      <c r="K1187" s="235"/>
      <c r="L1187" s="206" t="s">
        <v>129</v>
      </c>
      <c r="M1187" s="206">
        <v>9521</v>
      </c>
      <c r="N1187" s="235"/>
    </row>
    <row r="1188" spans="1:14" ht="15.75" hidden="1" customHeight="1">
      <c r="A1188" s="254"/>
      <c r="B1188" s="255" t="s">
        <v>771</v>
      </c>
      <c r="C1188" s="269"/>
      <c r="D1188" s="257">
        <v>2</v>
      </c>
      <c r="E1188" s="258"/>
      <c r="F1188" s="259"/>
      <c r="G1188" s="259"/>
      <c r="H1188" s="259"/>
      <c r="I1188" s="259"/>
      <c r="J1188" s="259">
        <f>D1188</f>
        <v>2</v>
      </c>
      <c r="K1188" s="235"/>
      <c r="L1188" s="206"/>
      <c r="M1188" s="206"/>
      <c r="N1188" s="235"/>
    </row>
    <row r="1189" spans="1:14" ht="15.75" hidden="1" customHeight="1">
      <c r="A1189" s="260"/>
      <c r="B1189" s="261"/>
      <c r="C1189" s="270"/>
      <c r="D1189" s="263"/>
      <c r="E1189" s="264"/>
      <c r="F1189" s="265"/>
      <c r="G1189" s="265"/>
      <c r="H1189" s="265"/>
      <c r="I1189" s="265"/>
      <c r="J1189" s="265"/>
      <c r="K1189" s="235"/>
      <c r="L1189" s="235"/>
      <c r="M1189" s="235"/>
      <c r="N1189" s="235"/>
    </row>
    <row r="1190" spans="1:14" ht="15.75" hidden="1" customHeight="1">
      <c r="A1190" s="247" t="s">
        <v>775</v>
      </c>
      <c r="B1190" s="293" t="s">
        <v>314</v>
      </c>
      <c r="C1190" s="247" t="s">
        <v>141</v>
      </c>
      <c r="D1190" s="267"/>
      <c r="E1190" s="268"/>
      <c r="F1190" s="252"/>
      <c r="G1190" s="252"/>
      <c r="H1190" s="252"/>
      <c r="I1190" s="252"/>
      <c r="J1190" s="253">
        <f>SUM(J1191:J1192)</f>
        <v>132</v>
      </c>
      <c r="K1190" s="235"/>
      <c r="L1190" s="206" t="s">
        <v>129</v>
      </c>
      <c r="M1190" s="206">
        <v>9870</v>
      </c>
      <c r="N1190" s="235"/>
    </row>
    <row r="1191" spans="1:14" ht="15.75" hidden="1" customHeight="1">
      <c r="A1191" s="254"/>
      <c r="B1191" s="255" t="s">
        <v>771</v>
      </c>
      <c r="C1191" s="269"/>
      <c r="D1191" s="257">
        <v>132</v>
      </c>
      <c r="E1191" s="258"/>
      <c r="F1191" s="259"/>
      <c r="G1191" s="259"/>
      <c r="H1191" s="259"/>
      <c r="I1191" s="259"/>
      <c r="J1191" s="259">
        <f>D1191</f>
        <v>132</v>
      </c>
      <c r="K1191" s="235"/>
      <c r="L1191" s="206"/>
      <c r="M1191" s="206"/>
      <c r="N1191" s="235"/>
    </row>
    <row r="1192" spans="1:14" ht="15.75" hidden="1" customHeight="1">
      <c r="A1192" s="260"/>
      <c r="B1192" s="261"/>
      <c r="C1192" s="270"/>
      <c r="D1192" s="263"/>
      <c r="E1192" s="264"/>
      <c r="F1192" s="265"/>
      <c r="G1192" s="265"/>
      <c r="H1192" s="265"/>
      <c r="I1192" s="265"/>
      <c r="J1192" s="265"/>
      <c r="K1192" s="235"/>
      <c r="L1192" s="235"/>
      <c r="M1192" s="235"/>
      <c r="N1192" s="235"/>
    </row>
    <row r="1193" spans="1:14" ht="15.75" hidden="1" customHeight="1">
      <c r="A1193" s="247" t="s">
        <v>776</v>
      </c>
      <c r="B1193" s="293" t="s">
        <v>316</v>
      </c>
      <c r="C1193" s="247" t="s">
        <v>141</v>
      </c>
      <c r="D1193" s="267"/>
      <c r="E1193" s="268"/>
      <c r="F1193" s="252"/>
      <c r="G1193" s="252"/>
      <c r="H1193" s="252"/>
      <c r="I1193" s="252"/>
      <c r="J1193" s="253">
        <f>SUM(J1194:J1195)</f>
        <v>70</v>
      </c>
      <c r="K1193" s="235"/>
      <c r="L1193" s="206" t="s">
        <v>129</v>
      </c>
      <c r="M1193" s="206">
        <v>2001</v>
      </c>
      <c r="N1193" s="235"/>
    </row>
    <row r="1194" spans="1:14" ht="15.75" hidden="1" customHeight="1">
      <c r="A1194" s="254"/>
      <c r="B1194" s="255" t="s">
        <v>771</v>
      </c>
      <c r="C1194" s="269"/>
      <c r="D1194" s="257">
        <v>70</v>
      </c>
      <c r="E1194" s="258"/>
      <c r="F1194" s="259"/>
      <c r="G1194" s="259"/>
      <c r="H1194" s="259"/>
      <c r="I1194" s="259"/>
      <c r="J1194" s="259">
        <f>D1194</f>
        <v>70</v>
      </c>
      <c r="K1194" s="235"/>
      <c r="L1194" s="206"/>
      <c r="M1194" s="206"/>
      <c r="N1194" s="235"/>
    </row>
    <row r="1195" spans="1:14" ht="15.75" hidden="1" customHeight="1">
      <c r="A1195" s="260"/>
      <c r="B1195" s="261"/>
      <c r="C1195" s="270"/>
      <c r="D1195" s="263"/>
      <c r="E1195" s="264"/>
      <c r="F1195" s="265"/>
      <c r="G1195" s="265"/>
      <c r="H1195" s="265"/>
      <c r="I1195" s="265"/>
      <c r="J1195" s="265"/>
      <c r="K1195" s="235"/>
      <c r="L1195" s="235"/>
      <c r="M1195" s="235"/>
      <c r="N1195" s="235"/>
    </row>
    <row r="1196" spans="1:14" ht="15.75" hidden="1" customHeight="1">
      <c r="A1196" s="247" t="s">
        <v>777</v>
      </c>
      <c r="B1196" s="293" t="s">
        <v>318</v>
      </c>
      <c r="C1196" s="247" t="s">
        <v>141</v>
      </c>
      <c r="D1196" s="267"/>
      <c r="E1196" s="268"/>
      <c r="F1196" s="252"/>
      <c r="G1196" s="252"/>
      <c r="H1196" s="252"/>
      <c r="I1196" s="252"/>
      <c r="J1196" s="253">
        <f>SUM(J1197:J1198)</f>
        <v>13</v>
      </c>
      <c r="K1196" s="235"/>
      <c r="L1196" s="206" t="s">
        <v>116</v>
      </c>
      <c r="M1196" s="206">
        <v>98307</v>
      </c>
      <c r="N1196" s="235"/>
    </row>
    <row r="1197" spans="1:14" ht="15.75" hidden="1" customHeight="1">
      <c r="A1197" s="254"/>
      <c r="B1197" s="255" t="s">
        <v>771</v>
      </c>
      <c r="C1197" s="269"/>
      <c r="D1197" s="257">
        <v>13</v>
      </c>
      <c r="E1197" s="258"/>
      <c r="F1197" s="259"/>
      <c r="G1197" s="259"/>
      <c r="H1197" s="259"/>
      <c r="I1197" s="259"/>
      <c r="J1197" s="259">
        <f>D1197</f>
        <v>13</v>
      </c>
      <c r="K1197" s="235"/>
      <c r="L1197" s="206"/>
      <c r="M1197" s="206"/>
      <c r="N1197" s="235"/>
    </row>
    <row r="1198" spans="1:14" ht="15.75" hidden="1" customHeight="1">
      <c r="A1198" s="260"/>
      <c r="B1198" s="261"/>
      <c r="C1198" s="270"/>
      <c r="D1198" s="263"/>
      <c r="E1198" s="264"/>
      <c r="F1198" s="265"/>
      <c r="G1198" s="265"/>
      <c r="H1198" s="265"/>
      <c r="I1198" s="265"/>
      <c r="J1198" s="265"/>
      <c r="K1198" s="235"/>
      <c r="L1198" s="235"/>
      <c r="M1198" s="235"/>
      <c r="N1198" s="235"/>
    </row>
    <row r="1199" spans="1:14" ht="15.75" hidden="1" customHeight="1">
      <c r="A1199" s="247" t="s">
        <v>778</v>
      </c>
      <c r="B1199" s="293" t="s">
        <v>320</v>
      </c>
      <c r="C1199" s="247" t="s">
        <v>141</v>
      </c>
      <c r="D1199" s="267"/>
      <c r="E1199" s="268"/>
      <c r="F1199" s="252"/>
      <c r="G1199" s="252"/>
      <c r="H1199" s="252"/>
      <c r="I1199" s="252"/>
      <c r="J1199" s="253">
        <f>SUM(J1200:J1201)</f>
        <v>96</v>
      </c>
      <c r="K1199" s="235"/>
      <c r="L1199" s="206" t="s">
        <v>123</v>
      </c>
      <c r="M1199" s="206" t="s">
        <v>321</v>
      </c>
      <c r="N1199" s="235"/>
    </row>
    <row r="1200" spans="1:14" ht="15.75" hidden="1" customHeight="1">
      <c r="A1200" s="254"/>
      <c r="B1200" s="255" t="s">
        <v>771</v>
      </c>
      <c r="C1200" s="269"/>
      <c r="D1200" s="257">
        <v>96</v>
      </c>
      <c r="E1200" s="258"/>
      <c r="F1200" s="259"/>
      <c r="G1200" s="259"/>
      <c r="H1200" s="259"/>
      <c r="I1200" s="259"/>
      <c r="J1200" s="259">
        <f>D1200</f>
        <v>96</v>
      </c>
      <c r="K1200" s="235"/>
      <c r="L1200" s="206"/>
      <c r="M1200" s="206"/>
      <c r="N1200" s="235"/>
    </row>
    <row r="1201" spans="1:14" ht="15.75" hidden="1" customHeight="1">
      <c r="A1201" s="260"/>
      <c r="B1201" s="261"/>
      <c r="C1201" s="270"/>
      <c r="D1201" s="263"/>
      <c r="E1201" s="264"/>
      <c r="F1201" s="265"/>
      <c r="G1201" s="265"/>
      <c r="H1201" s="265"/>
      <c r="I1201" s="265"/>
      <c r="J1201" s="265"/>
      <c r="K1201" s="235"/>
      <c r="L1201" s="235"/>
      <c r="M1201" s="235"/>
      <c r="N1201" s="235"/>
    </row>
    <row r="1202" spans="1:14" ht="15.75" hidden="1" customHeight="1">
      <c r="A1202" s="247" t="s">
        <v>779</v>
      </c>
      <c r="B1202" s="293" t="s">
        <v>475</v>
      </c>
      <c r="C1202" s="247" t="s">
        <v>141</v>
      </c>
      <c r="D1202" s="267"/>
      <c r="E1202" s="268"/>
      <c r="F1202" s="252"/>
      <c r="G1202" s="252"/>
      <c r="H1202" s="252"/>
      <c r="I1202" s="252"/>
      <c r="J1202" s="253">
        <f>SUM(J1203:J1204)</f>
        <v>5</v>
      </c>
      <c r="K1202" s="235"/>
      <c r="L1202" s="206" t="s">
        <v>116</v>
      </c>
      <c r="M1202" s="206">
        <v>98307</v>
      </c>
      <c r="N1202" s="235"/>
    </row>
    <row r="1203" spans="1:14" ht="15.75" hidden="1" customHeight="1">
      <c r="A1203" s="254"/>
      <c r="B1203" s="255" t="s">
        <v>771</v>
      </c>
      <c r="C1203" s="269"/>
      <c r="D1203" s="257">
        <v>5</v>
      </c>
      <c r="E1203" s="258"/>
      <c r="F1203" s="259"/>
      <c r="G1203" s="259"/>
      <c r="H1203" s="259"/>
      <c r="I1203" s="259"/>
      <c r="J1203" s="259">
        <f>D1203</f>
        <v>5</v>
      </c>
      <c r="K1203" s="235"/>
      <c r="L1203" s="206"/>
      <c r="M1203" s="206"/>
      <c r="N1203" s="235"/>
    </row>
    <row r="1204" spans="1:14" ht="15.75" hidden="1" customHeight="1">
      <c r="A1204" s="260"/>
      <c r="B1204" s="261"/>
      <c r="C1204" s="270"/>
      <c r="D1204" s="263"/>
      <c r="E1204" s="264"/>
      <c r="F1204" s="265"/>
      <c r="G1204" s="265"/>
      <c r="H1204" s="265"/>
      <c r="I1204" s="265"/>
      <c r="J1204" s="265"/>
      <c r="K1204" s="235"/>
      <c r="L1204" s="235"/>
      <c r="M1204" s="235"/>
      <c r="N1204" s="235"/>
    </row>
    <row r="1205" spans="1:14" ht="15.75" hidden="1" customHeight="1">
      <c r="A1205" s="247" t="s">
        <v>780</v>
      </c>
      <c r="B1205" s="293" t="s">
        <v>477</v>
      </c>
      <c r="C1205" s="247" t="s">
        <v>141</v>
      </c>
      <c r="D1205" s="267"/>
      <c r="E1205" s="268"/>
      <c r="F1205" s="252"/>
      <c r="G1205" s="252"/>
      <c r="H1205" s="252"/>
      <c r="I1205" s="252"/>
      <c r="J1205" s="253">
        <f>SUM(J1206:J1207)</f>
        <v>2</v>
      </c>
      <c r="K1205" s="235"/>
      <c r="L1205" s="206" t="s">
        <v>123</v>
      </c>
      <c r="M1205" s="206" t="s">
        <v>321</v>
      </c>
      <c r="N1205" s="235"/>
    </row>
    <row r="1206" spans="1:14" ht="15.75" hidden="1" customHeight="1">
      <c r="A1206" s="254"/>
      <c r="B1206" s="255" t="s">
        <v>771</v>
      </c>
      <c r="C1206" s="269"/>
      <c r="D1206" s="257">
        <v>2</v>
      </c>
      <c r="E1206" s="258"/>
      <c r="F1206" s="259"/>
      <c r="G1206" s="259"/>
      <c r="H1206" s="259"/>
      <c r="I1206" s="259"/>
      <c r="J1206" s="259">
        <f>D1206</f>
        <v>2</v>
      </c>
      <c r="K1206" s="235"/>
      <c r="L1206" s="206"/>
      <c r="M1206" s="206"/>
      <c r="N1206" s="235"/>
    </row>
    <row r="1207" spans="1:14" ht="15.75" hidden="1" customHeight="1">
      <c r="A1207" s="260"/>
      <c r="B1207" s="261"/>
      <c r="C1207" s="270"/>
      <c r="D1207" s="263"/>
      <c r="E1207" s="264"/>
      <c r="F1207" s="265"/>
      <c r="G1207" s="265"/>
      <c r="H1207" s="265"/>
      <c r="I1207" s="265"/>
      <c r="J1207" s="265"/>
      <c r="K1207" s="235"/>
      <c r="L1207" s="235"/>
      <c r="M1207" s="235"/>
      <c r="N1207" s="235"/>
    </row>
    <row r="1208" spans="1:14" ht="15.75" hidden="1" customHeight="1">
      <c r="A1208" s="247" t="s">
        <v>781</v>
      </c>
      <c r="B1208" s="293" t="s">
        <v>327</v>
      </c>
      <c r="C1208" s="247" t="s">
        <v>141</v>
      </c>
      <c r="D1208" s="267"/>
      <c r="E1208" s="268"/>
      <c r="F1208" s="252"/>
      <c r="G1208" s="252"/>
      <c r="H1208" s="252"/>
      <c r="I1208" s="252"/>
      <c r="J1208" s="253">
        <f>SUM(J1209:J1210)</f>
        <v>206</v>
      </c>
      <c r="K1208" s="235"/>
      <c r="L1208" s="206" t="s">
        <v>116</v>
      </c>
      <c r="M1208" s="206">
        <v>39601</v>
      </c>
      <c r="N1208" s="235"/>
    </row>
    <row r="1209" spans="1:14" ht="15.75" hidden="1" customHeight="1">
      <c r="A1209" s="254"/>
      <c r="B1209" s="255" t="s">
        <v>771</v>
      </c>
      <c r="C1209" s="269"/>
      <c r="D1209" s="257">
        <v>206</v>
      </c>
      <c r="E1209" s="258"/>
      <c r="F1209" s="259"/>
      <c r="G1209" s="259"/>
      <c r="H1209" s="259"/>
      <c r="I1209" s="259"/>
      <c r="J1209" s="259">
        <f>D1209</f>
        <v>206</v>
      </c>
      <c r="K1209" s="235"/>
      <c r="L1209" s="206"/>
      <c r="M1209" s="206"/>
      <c r="N1209" s="235"/>
    </row>
    <row r="1210" spans="1:14" ht="15.75" hidden="1" customHeight="1">
      <c r="A1210" s="260"/>
      <c r="B1210" s="261"/>
      <c r="C1210" s="270"/>
      <c r="D1210" s="263"/>
      <c r="E1210" s="264"/>
      <c r="F1210" s="265"/>
      <c r="G1210" s="265"/>
      <c r="H1210" s="265"/>
      <c r="I1210" s="265"/>
      <c r="J1210" s="265"/>
      <c r="K1210" s="235"/>
      <c r="L1210" s="235"/>
      <c r="M1210" s="235"/>
      <c r="N1210" s="235"/>
    </row>
    <row r="1211" spans="1:14" ht="15.75" hidden="1" customHeight="1">
      <c r="A1211" s="247" t="s">
        <v>782</v>
      </c>
      <c r="B1211" s="293" t="s">
        <v>329</v>
      </c>
      <c r="C1211" s="247" t="s">
        <v>164</v>
      </c>
      <c r="D1211" s="267"/>
      <c r="E1211" s="268"/>
      <c r="F1211" s="252"/>
      <c r="G1211" s="252"/>
      <c r="H1211" s="252"/>
      <c r="I1211" s="252"/>
      <c r="J1211" s="253">
        <f>SUM(J1212:J1213)</f>
        <v>7000</v>
      </c>
      <c r="K1211" s="235"/>
      <c r="L1211" s="206" t="s">
        <v>116</v>
      </c>
      <c r="M1211" s="206">
        <v>39599</v>
      </c>
      <c r="N1211" s="235"/>
    </row>
    <row r="1212" spans="1:14" ht="15.75" hidden="1" customHeight="1">
      <c r="A1212" s="254"/>
      <c r="B1212" s="255" t="s">
        <v>771</v>
      </c>
      <c r="C1212" s="269"/>
      <c r="D1212" s="257">
        <v>7000</v>
      </c>
      <c r="E1212" s="258"/>
      <c r="F1212" s="259"/>
      <c r="G1212" s="259"/>
      <c r="H1212" s="259"/>
      <c r="I1212" s="259"/>
      <c r="J1212" s="259">
        <f>D1212</f>
        <v>7000</v>
      </c>
      <c r="K1212" s="235"/>
      <c r="L1212" s="206"/>
      <c r="M1212" s="206"/>
      <c r="N1212" s="235"/>
    </row>
    <row r="1213" spans="1:14" ht="15.75" hidden="1" customHeight="1">
      <c r="A1213" s="260"/>
      <c r="B1213" s="261"/>
      <c r="C1213" s="270"/>
      <c r="D1213" s="263"/>
      <c r="E1213" s="264"/>
      <c r="F1213" s="265"/>
      <c r="G1213" s="265"/>
      <c r="H1213" s="265"/>
      <c r="I1213" s="265"/>
      <c r="J1213" s="265"/>
      <c r="K1213" s="235"/>
      <c r="L1213" s="235"/>
      <c r="M1213" s="235"/>
      <c r="N1213" s="235"/>
    </row>
    <row r="1214" spans="1:14" ht="15.75" hidden="1" customHeight="1">
      <c r="A1214" s="247" t="s">
        <v>783</v>
      </c>
      <c r="B1214" s="293" t="s">
        <v>784</v>
      </c>
      <c r="C1214" s="247" t="s">
        <v>141</v>
      </c>
      <c r="D1214" s="267"/>
      <c r="E1214" s="268"/>
      <c r="F1214" s="252"/>
      <c r="G1214" s="252"/>
      <c r="H1214" s="252"/>
      <c r="I1214" s="252"/>
      <c r="J1214" s="253">
        <f>SUM(J1215:J1216)</f>
        <v>1</v>
      </c>
      <c r="K1214" s="235"/>
      <c r="L1214" s="206" t="s">
        <v>129</v>
      </c>
      <c r="M1214" s="206">
        <v>12781</v>
      </c>
      <c r="N1214" s="235"/>
    </row>
    <row r="1215" spans="1:14" ht="15.75" hidden="1" customHeight="1">
      <c r="A1215" s="254"/>
      <c r="B1215" s="255" t="s">
        <v>771</v>
      </c>
      <c r="C1215" s="269"/>
      <c r="D1215" s="257">
        <v>1</v>
      </c>
      <c r="E1215" s="258"/>
      <c r="F1215" s="259"/>
      <c r="G1215" s="259"/>
      <c r="H1215" s="259"/>
      <c r="I1215" s="259"/>
      <c r="J1215" s="259">
        <f>D1215</f>
        <v>1</v>
      </c>
      <c r="K1215" s="235"/>
      <c r="L1215" s="206"/>
      <c r="M1215" s="206"/>
      <c r="N1215" s="235"/>
    </row>
    <row r="1216" spans="1:14" ht="15.75" hidden="1" customHeight="1">
      <c r="A1216" s="260"/>
      <c r="B1216" s="261"/>
      <c r="C1216" s="270"/>
      <c r="D1216" s="263"/>
      <c r="E1216" s="264"/>
      <c r="F1216" s="265"/>
      <c r="G1216" s="265"/>
      <c r="H1216" s="265"/>
      <c r="I1216" s="265"/>
      <c r="J1216" s="265"/>
      <c r="K1216" s="235"/>
      <c r="L1216" s="235"/>
      <c r="M1216" s="235"/>
      <c r="N1216" s="235"/>
    </row>
    <row r="1217" spans="1:14" ht="15.75" hidden="1" customHeight="1">
      <c r="A1217" s="247" t="s">
        <v>785</v>
      </c>
      <c r="B1217" s="293" t="s">
        <v>483</v>
      </c>
      <c r="C1217" s="247" t="s">
        <v>141</v>
      </c>
      <c r="D1217" s="267"/>
      <c r="E1217" s="268"/>
      <c r="F1217" s="252"/>
      <c r="G1217" s="252"/>
      <c r="H1217" s="252"/>
      <c r="I1217" s="252"/>
      <c r="J1217" s="253">
        <f>SUM(J1218:J1219)</f>
        <v>12</v>
      </c>
      <c r="K1217" s="235"/>
      <c r="L1217" s="206" t="s">
        <v>129</v>
      </c>
      <c r="M1217" s="206">
        <v>11229</v>
      </c>
      <c r="N1217" s="235"/>
    </row>
    <row r="1218" spans="1:14" ht="15.75" hidden="1" customHeight="1">
      <c r="A1218" s="254"/>
      <c r="B1218" s="255" t="s">
        <v>771</v>
      </c>
      <c r="C1218" s="269"/>
      <c r="D1218" s="257">
        <v>12</v>
      </c>
      <c r="E1218" s="258"/>
      <c r="F1218" s="259"/>
      <c r="G1218" s="259"/>
      <c r="H1218" s="259"/>
      <c r="I1218" s="259"/>
      <c r="J1218" s="259">
        <f>D1218</f>
        <v>12</v>
      </c>
      <c r="K1218" s="235"/>
      <c r="L1218" s="206"/>
      <c r="M1218" s="206"/>
      <c r="N1218" s="235"/>
    </row>
    <row r="1219" spans="1:14" ht="15.75" hidden="1" customHeight="1">
      <c r="A1219" s="260"/>
      <c r="B1219" s="261"/>
      <c r="C1219" s="270"/>
      <c r="D1219" s="263"/>
      <c r="E1219" s="264"/>
      <c r="F1219" s="265"/>
      <c r="G1219" s="265"/>
      <c r="H1219" s="265"/>
      <c r="I1219" s="265"/>
      <c r="J1219" s="265"/>
      <c r="K1219" s="235"/>
      <c r="L1219" s="235"/>
      <c r="M1219" s="235"/>
      <c r="N1219" s="235"/>
    </row>
    <row r="1220" spans="1:14" ht="15.75" hidden="1" customHeight="1">
      <c r="A1220" s="247" t="s">
        <v>786</v>
      </c>
      <c r="B1220" s="293" t="s">
        <v>485</v>
      </c>
      <c r="C1220" s="247" t="s">
        <v>141</v>
      </c>
      <c r="D1220" s="267"/>
      <c r="E1220" s="268"/>
      <c r="F1220" s="252"/>
      <c r="G1220" s="252"/>
      <c r="H1220" s="252"/>
      <c r="I1220" s="252"/>
      <c r="J1220" s="253">
        <f>SUM(J1221:J1222)</f>
        <v>16</v>
      </c>
      <c r="K1220" s="235"/>
      <c r="L1220" s="206" t="s">
        <v>129</v>
      </c>
      <c r="M1220" s="206">
        <v>520</v>
      </c>
      <c r="N1220" s="235"/>
    </row>
    <row r="1221" spans="1:14" ht="15.75" hidden="1" customHeight="1">
      <c r="A1221" s="254"/>
      <c r="B1221" s="255" t="s">
        <v>771</v>
      </c>
      <c r="C1221" s="269"/>
      <c r="D1221" s="257">
        <v>16</v>
      </c>
      <c r="E1221" s="258"/>
      <c r="F1221" s="259"/>
      <c r="G1221" s="259"/>
      <c r="H1221" s="259"/>
      <c r="I1221" s="259"/>
      <c r="J1221" s="259">
        <f>D1221</f>
        <v>16</v>
      </c>
      <c r="K1221" s="235"/>
      <c r="L1221" s="206"/>
      <c r="M1221" s="206"/>
      <c r="N1221" s="235"/>
    </row>
    <row r="1222" spans="1:14" ht="15.75" hidden="1" customHeight="1">
      <c r="A1222" s="260"/>
      <c r="B1222" s="261"/>
      <c r="C1222" s="270"/>
      <c r="D1222" s="263"/>
      <c r="E1222" s="264"/>
      <c r="F1222" s="265"/>
      <c r="G1222" s="265"/>
      <c r="H1222" s="265"/>
      <c r="I1222" s="265"/>
      <c r="J1222" s="265"/>
      <c r="K1222" s="235"/>
      <c r="L1222" s="235"/>
      <c r="M1222" s="235"/>
      <c r="N1222" s="235"/>
    </row>
    <row r="1223" spans="1:14" ht="15.75" hidden="1" customHeight="1">
      <c r="A1223" s="247" t="s">
        <v>787</v>
      </c>
      <c r="B1223" s="293" t="s">
        <v>487</v>
      </c>
      <c r="C1223" s="247" t="s">
        <v>141</v>
      </c>
      <c r="D1223" s="267"/>
      <c r="E1223" s="268"/>
      <c r="F1223" s="252"/>
      <c r="G1223" s="252"/>
      <c r="H1223" s="252"/>
      <c r="I1223" s="252"/>
      <c r="J1223" s="253">
        <f>SUM(J1224:J1225)</f>
        <v>2</v>
      </c>
      <c r="K1223" s="235"/>
      <c r="L1223" s="206" t="s">
        <v>129</v>
      </c>
      <c r="M1223" s="206">
        <v>13767</v>
      </c>
      <c r="N1223" s="235"/>
    </row>
    <row r="1224" spans="1:14" ht="15.75" hidden="1" customHeight="1">
      <c r="A1224" s="254"/>
      <c r="B1224" s="255" t="s">
        <v>771</v>
      </c>
      <c r="C1224" s="269"/>
      <c r="D1224" s="257">
        <v>2</v>
      </c>
      <c r="E1224" s="258"/>
      <c r="F1224" s="259"/>
      <c r="G1224" s="259"/>
      <c r="H1224" s="259"/>
      <c r="I1224" s="259"/>
      <c r="J1224" s="259">
        <f>D1224</f>
        <v>2</v>
      </c>
      <c r="K1224" s="235"/>
      <c r="L1224" s="206"/>
      <c r="M1224" s="206"/>
      <c r="N1224" s="235"/>
    </row>
    <row r="1225" spans="1:14" ht="15.75" hidden="1" customHeight="1">
      <c r="A1225" s="260"/>
      <c r="B1225" s="261"/>
      <c r="C1225" s="270"/>
      <c r="D1225" s="263"/>
      <c r="E1225" s="264"/>
      <c r="F1225" s="265"/>
      <c r="G1225" s="265"/>
      <c r="H1225" s="265"/>
      <c r="I1225" s="265"/>
      <c r="J1225" s="265"/>
      <c r="K1225" s="235"/>
      <c r="L1225" s="235"/>
      <c r="M1225" s="235"/>
      <c r="N1225" s="235"/>
    </row>
    <row r="1226" spans="1:14" ht="15.75" hidden="1" customHeight="1">
      <c r="A1226" s="247" t="s">
        <v>788</v>
      </c>
      <c r="B1226" s="293" t="s">
        <v>225</v>
      </c>
      <c r="C1226" s="247" t="s">
        <v>141</v>
      </c>
      <c r="D1226" s="267"/>
      <c r="E1226" s="268"/>
      <c r="F1226" s="252"/>
      <c r="G1226" s="252"/>
      <c r="H1226" s="252"/>
      <c r="I1226" s="252"/>
      <c r="J1226" s="253">
        <f>SUM(J1227:J1228)</f>
        <v>9</v>
      </c>
      <c r="K1226" s="235"/>
      <c r="L1226" s="206" t="s">
        <v>116</v>
      </c>
      <c r="M1226" s="206">
        <v>92868</v>
      </c>
      <c r="N1226" s="235"/>
    </row>
    <row r="1227" spans="1:14" ht="15.75" hidden="1" customHeight="1">
      <c r="A1227" s="254"/>
      <c r="B1227" s="255" t="s">
        <v>771</v>
      </c>
      <c r="C1227" s="269"/>
      <c r="D1227" s="257">
        <v>9</v>
      </c>
      <c r="E1227" s="258"/>
      <c r="F1227" s="259"/>
      <c r="G1227" s="259"/>
      <c r="H1227" s="259"/>
      <c r="I1227" s="259"/>
      <c r="J1227" s="259">
        <f>D1227</f>
        <v>9</v>
      </c>
      <c r="K1227" s="235"/>
      <c r="L1227" s="206"/>
      <c r="M1227" s="206"/>
      <c r="N1227" s="235"/>
    </row>
    <row r="1228" spans="1:14" ht="15.75" hidden="1" customHeight="1">
      <c r="A1228" s="260"/>
      <c r="B1228" s="261"/>
      <c r="C1228" s="270"/>
      <c r="D1228" s="263"/>
      <c r="E1228" s="264"/>
      <c r="F1228" s="265"/>
      <c r="G1228" s="265"/>
      <c r="H1228" s="265"/>
      <c r="I1228" s="265"/>
      <c r="J1228" s="265"/>
      <c r="K1228" s="235"/>
      <c r="L1228" s="235"/>
      <c r="M1228" s="235"/>
      <c r="N1228" s="235"/>
    </row>
    <row r="1229" spans="1:14" ht="15.75" hidden="1" customHeight="1">
      <c r="A1229" s="247" t="s">
        <v>789</v>
      </c>
      <c r="B1229" s="293" t="s">
        <v>227</v>
      </c>
      <c r="C1229" s="247" t="s">
        <v>141</v>
      </c>
      <c r="D1229" s="267"/>
      <c r="E1229" s="268"/>
      <c r="F1229" s="252"/>
      <c r="G1229" s="252"/>
      <c r="H1229" s="252"/>
      <c r="I1229" s="252"/>
      <c r="J1229" s="253">
        <f>SUM(J1230:J1231)</f>
        <v>94</v>
      </c>
      <c r="K1229" s="235"/>
      <c r="L1229" s="206" t="s">
        <v>116</v>
      </c>
      <c r="M1229" s="206">
        <v>92871</v>
      </c>
      <c r="N1229" s="235"/>
    </row>
    <row r="1230" spans="1:14" ht="15.75" hidden="1" customHeight="1">
      <c r="A1230" s="254"/>
      <c r="B1230" s="255" t="s">
        <v>771</v>
      </c>
      <c r="C1230" s="269"/>
      <c r="D1230" s="257">
        <v>94</v>
      </c>
      <c r="E1230" s="258"/>
      <c r="F1230" s="259"/>
      <c r="G1230" s="259"/>
      <c r="H1230" s="259"/>
      <c r="I1230" s="259"/>
      <c r="J1230" s="259">
        <f>D1230</f>
        <v>94</v>
      </c>
      <c r="K1230" s="235"/>
      <c r="L1230" s="206"/>
      <c r="M1230" s="206"/>
      <c r="N1230" s="235"/>
    </row>
    <row r="1231" spans="1:14" ht="15.75" hidden="1" customHeight="1">
      <c r="A1231" s="260"/>
      <c r="B1231" s="261"/>
      <c r="C1231" s="270"/>
      <c r="D1231" s="263"/>
      <c r="E1231" s="264"/>
      <c r="F1231" s="265"/>
      <c r="G1231" s="265"/>
      <c r="H1231" s="265"/>
      <c r="I1231" s="265"/>
      <c r="J1231" s="265"/>
      <c r="K1231" s="235"/>
      <c r="L1231" s="235"/>
      <c r="M1231" s="235"/>
      <c r="N1231" s="235"/>
    </row>
    <row r="1232" spans="1:14" ht="15.75" hidden="1" customHeight="1">
      <c r="A1232" s="247" t="s">
        <v>790</v>
      </c>
      <c r="B1232" s="293" t="s">
        <v>491</v>
      </c>
      <c r="C1232" s="247" t="s">
        <v>164</v>
      </c>
      <c r="D1232" s="267"/>
      <c r="E1232" s="268"/>
      <c r="F1232" s="252"/>
      <c r="G1232" s="252"/>
      <c r="H1232" s="252"/>
      <c r="I1232" s="252"/>
      <c r="J1232" s="253">
        <f>SUM(J1233:J1234)</f>
        <v>100</v>
      </c>
      <c r="K1232" s="235"/>
      <c r="L1232" s="206" t="s">
        <v>129</v>
      </c>
      <c r="M1232" s="206">
        <v>8690</v>
      </c>
      <c r="N1232" s="235"/>
    </row>
    <row r="1233" spans="1:14" ht="15.75" hidden="1" customHeight="1">
      <c r="A1233" s="254"/>
      <c r="B1233" s="255" t="s">
        <v>771</v>
      </c>
      <c r="C1233" s="269"/>
      <c r="D1233" s="257">
        <v>100</v>
      </c>
      <c r="E1233" s="258"/>
      <c r="F1233" s="259"/>
      <c r="G1233" s="259"/>
      <c r="H1233" s="259"/>
      <c r="I1233" s="259"/>
      <c r="J1233" s="259">
        <f>D1233</f>
        <v>100</v>
      </c>
      <c r="K1233" s="235"/>
      <c r="L1233" s="206"/>
      <c r="M1233" s="206"/>
      <c r="N1233" s="235"/>
    </row>
    <row r="1234" spans="1:14" ht="15.75" hidden="1" customHeight="1">
      <c r="A1234" s="260"/>
      <c r="B1234" s="261"/>
      <c r="C1234" s="270"/>
      <c r="D1234" s="263"/>
      <c r="E1234" s="264"/>
      <c r="F1234" s="265"/>
      <c r="G1234" s="265"/>
      <c r="H1234" s="265"/>
      <c r="I1234" s="265"/>
      <c r="J1234" s="265"/>
      <c r="K1234" s="235"/>
      <c r="L1234" s="235"/>
      <c r="M1234" s="235"/>
      <c r="N1234" s="235"/>
    </row>
    <row r="1235" spans="1:14" ht="15.75" hidden="1" customHeight="1">
      <c r="A1235" s="247" t="s">
        <v>791</v>
      </c>
      <c r="B1235" s="293" t="s">
        <v>493</v>
      </c>
      <c r="C1235" s="247" t="s">
        <v>164</v>
      </c>
      <c r="D1235" s="267"/>
      <c r="E1235" s="268"/>
      <c r="F1235" s="252"/>
      <c r="G1235" s="252"/>
      <c r="H1235" s="252"/>
      <c r="I1235" s="252"/>
      <c r="J1235" s="253">
        <f>SUM(J1236:J1237)</f>
        <v>195</v>
      </c>
      <c r="K1235" s="235"/>
      <c r="L1235" s="206" t="s">
        <v>116</v>
      </c>
      <c r="M1235" s="206">
        <v>91872</v>
      </c>
      <c r="N1235" s="235"/>
    </row>
    <row r="1236" spans="1:14" ht="15.75" hidden="1" customHeight="1">
      <c r="A1236" s="254"/>
      <c r="B1236" s="255" t="s">
        <v>771</v>
      </c>
      <c r="C1236" s="269"/>
      <c r="D1236" s="257">
        <v>65</v>
      </c>
      <c r="E1236" s="258">
        <v>3</v>
      </c>
      <c r="F1236" s="259"/>
      <c r="G1236" s="259"/>
      <c r="H1236" s="259"/>
      <c r="I1236" s="259"/>
      <c r="J1236" s="259">
        <f>D1236*E1236</f>
        <v>195</v>
      </c>
      <c r="K1236" s="235"/>
      <c r="L1236" s="206"/>
      <c r="M1236" s="206"/>
      <c r="N1236" s="235"/>
    </row>
    <row r="1237" spans="1:14" ht="15.75" hidden="1" customHeight="1">
      <c r="A1237" s="260"/>
      <c r="B1237" s="261"/>
      <c r="C1237" s="270"/>
      <c r="D1237" s="263"/>
      <c r="E1237" s="264"/>
      <c r="F1237" s="265"/>
      <c r="G1237" s="265"/>
      <c r="H1237" s="265"/>
      <c r="I1237" s="265"/>
      <c r="J1237" s="265"/>
      <c r="K1237" s="235"/>
      <c r="L1237" s="235"/>
      <c r="M1237" s="235"/>
      <c r="N1237" s="235"/>
    </row>
    <row r="1238" spans="1:14" ht="15.75" hidden="1" customHeight="1">
      <c r="A1238" s="247" t="s">
        <v>792</v>
      </c>
      <c r="B1238" s="293" t="s">
        <v>495</v>
      </c>
      <c r="C1238" s="247" t="s">
        <v>141</v>
      </c>
      <c r="D1238" s="267"/>
      <c r="E1238" s="268"/>
      <c r="F1238" s="252"/>
      <c r="G1238" s="252"/>
      <c r="H1238" s="252"/>
      <c r="I1238" s="252"/>
      <c r="J1238" s="253">
        <f>SUM(J1239:J1240)</f>
        <v>115</v>
      </c>
      <c r="K1238" s="235"/>
      <c r="L1238" s="206" t="s">
        <v>129</v>
      </c>
      <c r="M1238" s="206">
        <v>11773</v>
      </c>
      <c r="N1238" s="235"/>
    </row>
    <row r="1239" spans="1:14" ht="15.75" hidden="1" customHeight="1">
      <c r="A1239" s="254"/>
      <c r="B1239" s="255" t="s">
        <v>771</v>
      </c>
      <c r="C1239" s="269"/>
      <c r="D1239" s="257">
        <v>115</v>
      </c>
      <c r="E1239" s="258"/>
      <c r="F1239" s="259"/>
      <c r="G1239" s="259"/>
      <c r="H1239" s="259"/>
      <c r="I1239" s="259"/>
      <c r="J1239" s="259">
        <f>D1239</f>
        <v>115</v>
      </c>
      <c r="K1239" s="235"/>
      <c r="L1239" s="206"/>
      <c r="M1239" s="206"/>
      <c r="N1239" s="235"/>
    </row>
    <row r="1240" spans="1:14" ht="15.75" hidden="1" customHeight="1">
      <c r="A1240" s="260"/>
      <c r="B1240" s="261"/>
      <c r="C1240" s="270"/>
      <c r="D1240" s="263"/>
      <c r="E1240" s="264"/>
      <c r="F1240" s="265"/>
      <c r="G1240" s="265"/>
      <c r="H1240" s="265"/>
      <c r="I1240" s="265"/>
      <c r="J1240" s="265"/>
      <c r="K1240" s="235"/>
      <c r="L1240" s="235"/>
      <c r="M1240" s="235"/>
      <c r="N1240" s="235"/>
    </row>
    <row r="1241" spans="1:14" ht="15.75" hidden="1" customHeight="1">
      <c r="A1241" s="247" t="s">
        <v>793</v>
      </c>
      <c r="B1241" s="293" t="s">
        <v>501</v>
      </c>
      <c r="C1241" s="247" t="s">
        <v>141</v>
      </c>
      <c r="D1241" s="267"/>
      <c r="E1241" s="268"/>
      <c r="F1241" s="252"/>
      <c r="G1241" s="252"/>
      <c r="H1241" s="252"/>
      <c r="I1241" s="252"/>
      <c r="J1241" s="253">
        <f>SUM(J1242:J1243)</f>
        <v>9</v>
      </c>
      <c r="K1241" s="235"/>
      <c r="L1241" s="206" t="s">
        <v>116</v>
      </c>
      <c r="M1241" s="206">
        <v>95796</v>
      </c>
      <c r="N1241" s="235"/>
    </row>
    <row r="1242" spans="1:14" ht="15.75" hidden="1" customHeight="1">
      <c r="A1242" s="254"/>
      <c r="B1242" s="255" t="s">
        <v>771</v>
      </c>
      <c r="C1242" s="269"/>
      <c r="D1242" s="257">
        <v>9</v>
      </c>
      <c r="E1242" s="258"/>
      <c r="F1242" s="259"/>
      <c r="G1242" s="259"/>
      <c r="H1242" s="259"/>
      <c r="I1242" s="259"/>
      <c r="J1242" s="259">
        <f>D1242</f>
        <v>9</v>
      </c>
      <c r="K1242" s="235"/>
      <c r="L1242" s="206"/>
      <c r="M1242" s="206"/>
      <c r="N1242" s="235"/>
    </row>
    <row r="1243" spans="1:14" ht="15.75" hidden="1" customHeight="1">
      <c r="A1243" s="260"/>
      <c r="B1243" s="261"/>
      <c r="C1243" s="270"/>
      <c r="D1243" s="263"/>
      <c r="E1243" s="264"/>
      <c r="F1243" s="265"/>
      <c r="G1243" s="265"/>
      <c r="H1243" s="265"/>
      <c r="I1243" s="265"/>
      <c r="J1243" s="265"/>
      <c r="K1243" s="235"/>
      <c r="L1243" s="235"/>
      <c r="M1243" s="235"/>
      <c r="N1243" s="235"/>
    </row>
    <row r="1244" spans="1:14" ht="15.75" hidden="1" customHeight="1">
      <c r="A1244" s="247" t="s">
        <v>794</v>
      </c>
      <c r="B1244" s="293" t="s">
        <v>611</v>
      </c>
      <c r="C1244" s="247" t="s">
        <v>141</v>
      </c>
      <c r="D1244" s="267"/>
      <c r="E1244" s="268"/>
      <c r="F1244" s="252"/>
      <c r="G1244" s="252"/>
      <c r="H1244" s="252"/>
      <c r="I1244" s="252"/>
      <c r="J1244" s="253">
        <f>SUM(J1245:J1246)</f>
        <v>1</v>
      </c>
      <c r="K1244" s="235"/>
      <c r="L1244" s="206" t="s">
        <v>116</v>
      </c>
      <c r="M1244" s="206">
        <v>95802</v>
      </c>
      <c r="N1244" s="235"/>
    </row>
    <row r="1245" spans="1:14" ht="15.75" hidden="1" customHeight="1">
      <c r="A1245" s="254"/>
      <c r="B1245" s="255" t="s">
        <v>771</v>
      </c>
      <c r="C1245" s="269"/>
      <c r="D1245" s="257">
        <v>1</v>
      </c>
      <c r="E1245" s="258"/>
      <c r="F1245" s="259"/>
      <c r="G1245" s="259"/>
      <c r="H1245" s="259"/>
      <c r="I1245" s="259"/>
      <c r="J1245" s="259">
        <f>D1245</f>
        <v>1</v>
      </c>
      <c r="K1245" s="235"/>
      <c r="L1245" s="206"/>
      <c r="M1245" s="206"/>
      <c r="N1245" s="235"/>
    </row>
    <row r="1246" spans="1:14" ht="15.75" hidden="1" customHeight="1">
      <c r="A1246" s="260"/>
      <c r="B1246" s="261"/>
      <c r="C1246" s="270"/>
      <c r="D1246" s="263"/>
      <c r="E1246" s="264"/>
      <c r="F1246" s="265"/>
      <c r="G1246" s="265"/>
      <c r="H1246" s="265"/>
      <c r="I1246" s="265"/>
      <c r="J1246" s="265"/>
      <c r="K1246" s="235"/>
      <c r="L1246" s="235"/>
      <c r="M1246" s="235"/>
      <c r="N1246" s="235"/>
    </row>
    <row r="1247" spans="1:14" ht="15.75" hidden="1" customHeight="1">
      <c r="A1247" s="236" t="s">
        <v>795</v>
      </c>
      <c r="B1247" s="237" t="s">
        <v>796</v>
      </c>
      <c r="C1247" s="238"/>
      <c r="D1247" s="289"/>
      <c r="E1247" s="290"/>
      <c r="F1247" s="290"/>
      <c r="G1247" s="290"/>
      <c r="H1247" s="290"/>
      <c r="I1247" s="290"/>
      <c r="J1247" s="291"/>
      <c r="K1247" s="235"/>
      <c r="L1247" s="206"/>
      <c r="M1247" s="206"/>
      <c r="N1247" s="235"/>
    </row>
    <row r="1248" spans="1:14" ht="15.75" hidden="1" customHeight="1">
      <c r="A1248" s="242" t="s">
        <v>797</v>
      </c>
      <c r="B1248" s="105" t="s">
        <v>135</v>
      </c>
      <c r="C1248" s="243"/>
      <c r="D1248" s="244"/>
      <c r="E1248" s="245"/>
      <c r="F1248" s="245"/>
      <c r="G1248" s="245"/>
      <c r="H1248" s="245"/>
      <c r="I1248" s="245"/>
      <c r="J1248" s="246"/>
      <c r="K1248" s="235"/>
      <c r="L1248" s="235"/>
      <c r="M1248" s="235"/>
      <c r="N1248" s="235"/>
    </row>
    <row r="1249" spans="1:14" ht="15.75" hidden="1" customHeight="1">
      <c r="A1249" s="247" t="s">
        <v>798</v>
      </c>
      <c r="B1249" s="248" t="s">
        <v>140</v>
      </c>
      <c r="C1249" s="247" t="s">
        <v>141</v>
      </c>
      <c r="D1249" s="267"/>
      <c r="E1249" s="268"/>
      <c r="F1249" s="252" t="s">
        <v>142</v>
      </c>
      <c r="G1249" s="252"/>
      <c r="H1249" s="252"/>
      <c r="I1249" s="252"/>
      <c r="J1249" s="253">
        <f>SUM(J1250:J1251)</f>
        <v>0</v>
      </c>
      <c r="K1249" s="235"/>
      <c r="L1249" s="206" t="s">
        <v>116</v>
      </c>
      <c r="M1249" s="206">
        <v>91997</v>
      </c>
      <c r="N1249" s="235"/>
    </row>
    <row r="1250" spans="1:14" ht="15.75" hidden="1" customHeight="1">
      <c r="A1250" s="254"/>
      <c r="B1250" s="255" t="s">
        <v>799</v>
      </c>
      <c r="C1250" s="269"/>
      <c r="D1250" s="257">
        <v>34</v>
      </c>
      <c r="E1250" s="258"/>
      <c r="F1250" s="259">
        <v>0</v>
      </c>
      <c r="G1250" s="259"/>
      <c r="H1250" s="259"/>
      <c r="I1250" s="259"/>
      <c r="J1250" s="259">
        <f>F1250</f>
        <v>0</v>
      </c>
      <c r="K1250" s="235"/>
      <c r="L1250" s="206"/>
      <c r="M1250" s="206"/>
      <c r="N1250" s="235"/>
    </row>
    <row r="1251" spans="1:14" ht="15.75" hidden="1" customHeight="1">
      <c r="A1251" s="260"/>
      <c r="B1251" s="261"/>
      <c r="C1251" s="270"/>
      <c r="D1251" s="263"/>
      <c r="E1251" s="264"/>
      <c r="F1251" s="265"/>
      <c r="G1251" s="265"/>
      <c r="H1251" s="265"/>
      <c r="I1251" s="265"/>
      <c r="J1251" s="265"/>
      <c r="K1251" s="235"/>
      <c r="L1251" s="235"/>
      <c r="M1251" s="235"/>
      <c r="N1251" s="235"/>
    </row>
    <row r="1252" spans="1:14" ht="15.75" hidden="1" customHeight="1">
      <c r="A1252" s="247" t="s">
        <v>800</v>
      </c>
      <c r="B1252" s="248" t="s">
        <v>146</v>
      </c>
      <c r="C1252" s="247" t="s">
        <v>141</v>
      </c>
      <c r="D1252" s="267"/>
      <c r="E1252" s="268"/>
      <c r="F1252" s="252" t="s">
        <v>142</v>
      </c>
      <c r="G1252" s="252"/>
      <c r="H1252" s="252"/>
      <c r="I1252" s="252"/>
      <c r="J1252" s="253">
        <f>SUM(J1253:J1254)</f>
        <v>0</v>
      </c>
      <c r="K1252" s="235"/>
      <c r="L1252" s="206" t="s">
        <v>116</v>
      </c>
      <c r="M1252" s="206">
        <v>92005</v>
      </c>
      <c r="N1252" s="235"/>
    </row>
    <row r="1253" spans="1:14" ht="15.75" hidden="1" customHeight="1">
      <c r="A1253" s="254"/>
      <c r="B1253" s="255" t="s">
        <v>799</v>
      </c>
      <c r="C1253" s="269"/>
      <c r="D1253" s="257">
        <v>7</v>
      </c>
      <c r="E1253" s="258"/>
      <c r="F1253" s="259">
        <f>0</f>
        <v>0</v>
      </c>
      <c r="G1253" s="259"/>
      <c r="H1253" s="259"/>
      <c r="I1253" s="259"/>
      <c r="J1253" s="259">
        <f>F1253</f>
        <v>0</v>
      </c>
      <c r="K1253" s="235"/>
      <c r="L1253" s="206"/>
      <c r="M1253" s="206"/>
      <c r="N1253" s="235"/>
    </row>
    <row r="1254" spans="1:14" ht="15.75" hidden="1" customHeight="1">
      <c r="A1254" s="260"/>
      <c r="B1254" s="261"/>
      <c r="C1254" s="270"/>
      <c r="D1254" s="263"/>
      <c r="E1254" s="264"/>
      <c r="F1254" s="265"/>
      <c r="G1254" s="265"/>
      <c r="H1254" s="265"/>
      <c r="I1254" s="265"/>
      <c r="J1254" s="265"/>
      <c r="K1254" s="235"/>
      <c r="L1254" s="235"/>
      <c r="M1254" s="235"/>
      <c r="N1254" s="235"/>
    </row>
    <row r="1255" spans="1:14" ht="15.75" hidden="1" customHeight="1">
      <c r="A1255" s="247" t="s">
        <v>801</v>
      </c>
      <c r="B1255" s="248" t="s">
        <v>152</v>
      </c>
      <c r="C1255" s="247" t="s">
        <v>141</v>
      </c>
      <c r="D1255" s="267"/>
      <c r="E1255" s="268"/>
      <c r="F1255" s="252" t="s">
        <v>142</v>
      </c>
      <c r="G1255" s="252"/>
      <c r="H1255" s="252"/>
      <c r="I1255" s="252"/>
      <c r="J1255" s="253">
        <f>SUM(J1256:J1257)</f>
        <v>0</v>
      </c>
      <c r="K1255" s="235"/>
      <c r="L1255" s="206" t="s">
        <v>116</v>
      </c>
      <c r="M1255" s="206">
        <v>91953</v>
      </c>
      <c r="N1255" s="235"/>
    </row>
    <row r="1256" spans="1:14" ht="15.75" hidden="1" customHeight="1">
      <c r="A1256" s="254"/>
      <c r="B1256" s="255" t="s">
        <v>799</v>
      </c>
      <c r="C1256" s="269"/>
      <c r="D1256" s="257">
        <v>29</v>
      </c>
      <c r="E1256" s="258"/>
      <c r="F1256" s="259">
        <f>0</f>
        <v>0</v>
      </c>
      <c r="G1256" s="259"/>
      <c r="H1256" s="259"/>
      <c r="I1256" s="259"/>
      <c r="J1256" s="259">
        <f>F1256</f>
        <v>0</v>
      </c>
      <c r="K1256" s="235"/>
      <c r="L1256" s="206"/>
      <c r="M1256" s="206"/>
      <c r="N1256" s="235"/>
    </row>
    <row r="1257" spans="1:14" ht="15.75" hidden="1" customHeight="1">
      <c r="A1257" s="260"/>
      <c r="B1257" s="261"/>
      <c r="C1257" s="270"/>
      <c r="D1257" s="263"/>
      <c r="E1257" s="264"/>
      <c r="F1257" s="265"/>
      <c r="G1257" s="265"/>
      <c r="H1257" s="265"/>
      <c r="I1257" s="265"/>
      <c r="J1257" s="265"/>
      <c r="K1257" s="235"/>
      <c r="L1257" s="235"/>
      <c r="M1257" s="235"/>
      <c r="N1257" s="235"/>
    </row>
    <row r="1258" spans="1:14" ht="15.75" hidden="1" customHeight="1">
      <c r="A1258" s="247" t="s">
        <v>802</v>
      </c>
      <c r="B1258" s="248" t="s">
        <v>154</v>
      </c>
      <c r="C1258" s="247" t="s">
        <v>141</v>
      </c>
      <c r="D1258" s="267"/>
      <c r="E1258" s="268"/>
      <c r="F1258" s="252" t="s">
        <v>142</v>
      </c>
      <c r="G1258" s="252"/>
      <c r="H1258" s="252"/>
      <c r="I1258" s="252"/>
      <c r="J1258" s="253">
        <f>SUM(J1259:J1260)</f>
        <v>0</v>
      </c>
      <c r="K1258" s="235"/>
      <c r="L1258" s="206" t="s">
        <v>116</v>
      </c>
      <c r="M1258" s="206">
        <v>91959</v>
      </c>
      <c r="N1258" s="235"/>
    </row>
    <row r="1259" spans="1:14" ht="15.75" hidden="1" customHeight="1">
      <c r="A1259" s="254"/>
      <c r="B1259" s="255" t="s">
        <v>799</v>
      </c>
      <c r="C1259" s="269"/>
      <c r="D1259" s="257">
        <v>3</v>
      </c>
      <c r="E1259" s="258"/>
      <c r="F1259" s="259">
        <f>0</f>
        <v>0</v>
      </c>
      <c r="G1259" s="259"/>
      <c r="H1259" s="259"/>
      <c r="I1259" s="259"/>
      <c r="J1259" s="259">
        <f>F1259</f>
        <v>0</v>
      </c>
      <c r="K1259" s="235"/>
      <c r="L1259" s="206"/>
      <c r="M1259" s="206"/>
      <c r="N1259" s="235"/>
    </row>
    <row r="1260" spans="1:14" ht="15.75" hidden="1" customHeight="1">
      <c r="A1260" s="260"/>
      <c r="B1260" s="261"/>
      <c r="C1260" s="270"/>
      <c r="D1260" s="263"/>
      <c r="E1260" s="264"/>
      <c r="F1260" s="265"/>
      <c r="G1260" s="265"/>
      <c r="H1260" s="265"/>
      <c r="I1260" s="265"/>
      <c r="J1260" s="265"/>
      <c r="K1260" s="235"/>
      <c r="L1260" s="235"/>
      <c r="M1260" s="235"/>
      <c r="N1260" s="235"/>
    </row>
    <row r="1261" spans="1:14" ht="15.75" hidden="1" customHeight="1">
      <c r="A1261" s="247" t="s">
        <v>803</v>
      </c>
      <c r="B1261" s="248" t="s">
        <v>163</v>
      </c>
      <c r="C1261" s="247" t="s">
        <v>164</v>
      </c>
      <c r="D1261" s="267"/>
      <c r="E1261" s="268"/>
      <c r="F1261" s="252"/>
      <c r="G1261" s="252"/>
      <c r="H1261" s="252"/>
      <c r="I1261" s="252"/>
      <c r="J1261" s="253">
        <f>SUM(J1262:J1263)</f>
        <v>190</v>
      </c>
      <c r="K1261" s="235"/>
      <c r="L1261" s="206" t="s">
        <v>116</v>
      </c>
      <c r="M1261" s="206">
        <v>91834</v>
      </c>
      <c r="N1261" s="235"/>
    </row>
    <row r="1262" spans="1:14" ht="15.75" hidden="1" customHeight="1">
      <c r="A1262" s="254"/>
      <c r="B1262" s="255" t="s">
        <v>799</v>
      </c>
      <c r="C1262" s="269"/>
      <c r="D1262" s="257">
        <v>190</v>
      </c>
      <c r="E1262" s="258"/>
      <c r="F1262" s="259"/>
      <c r="G1262" s="259"/>
      <c r="H1262" s="259"/>
      <c r="I1262" s="259"/>
      <c r="J1262" s="259">
        <f>D1262</f>
        <v>190</v>
      </c>
      <c r="K1262" s="235"/>
      <c r="L1262" s="206"/>
      <c r="M1262" s="206"/>
      <c r="N1262" s="235"/>
    </row>
    <row r="1263" spans="1:14" ht="15.75" hidden="1" customHeight="1">
      <c r="A1263" s="260"/>
      <c r="B1263" s="261"/>
      <c r="C1263" s="270"/>
      <c r="D1263" s="263"/>
      <c r="E1263" s="264"/>
      <c r="F1263" s="265"/>
      <c r="G1263" s="265"/>
      <c r="H1263" s="265"/>
      <c r="I1263" s="265"/>
      <c r="J1263" s="265"/>
      <c r="K1263" s="235"/>
      <c r="L1263" s="235"/>
      <c r="M1263" s="235"/>
      <c r="N1263" s="235"/>
    </row>
    <row r="1264" spans="1:14" ht="15.75" hidden="1" customHeight="1">
      <c r="A1264" s="247" t="s">
        <v>804</v>
      </c>
      <c r="B1264" s="248" t="s">
        <v>166</v>
      </c>
      <c r="C1264" s="247" t="s">
        <v>141</v>
      </c>
      <c r="D1264" s="267"/>
      <c r="E1264" s="268"/>
      <c r="F1264" s="252" t="s">
        <v>179</v>
      </c>
      <c r="G1264" s="252"/>
      <c r="H1264" s="252"/>
      <c r="I1264" s="252"/>
      <c r="J1264" s="253">
        <f>SUM(J1265:J1266)</f>
        <v>0</v>
      </c>
      <c r="K1264" s="235"/>
      <c r="L1264" s="206" t="s">
        <v>129</v>
      </c>
      <c r="M1264" s="206">
        <v>9973</v>
      </c>
      <c r="N1264" s="235"/>
    </row>
    <row r="1265" spans="1:14" ht="15.75" hidden="1" customHeight="1">
      <c r="A1265" s="254"/>
      <c r="B1265" s="255" t="s">
        <v>799</v>
      </c>
      <c r="C1265" s="269"/>
      <c r="D1265" s="257">
        <v>28</v>
      </c>
      <c r="E1265" s="258"/>
      <c r="F1265" s="259">
        <v>0</v>
      </c>
      <c r="G1265" s="259"/>
      <c r="H1265" s="259"/>
      <c r="I1265" s="259"/>
      <c r="J1265" s="259">
        <f>F1265</f>
        <v>0</v>
      </c>
      <c r="K1265" s="235"/>
      <c r="L1265" s="206"/>
      <c r="M1265" s="206"/>
      <c r="N1265" s="235"/>
    </row>
    <row r="1266" spans="1:14" ht="15.75" hidden="1" customHeight="1">
      <c r="A1266" s="260"/>
      <c r="B1266" s="261"/>
      <c r="C1266" s="270"/>
      <c r="D1266" s="263"/>
      <c r="E1266" s="264"/>
      <c r="F1266" s="265"/>
      <c r="G1266" s="265"/>
      <c r="H1266" s="265"/>
      <c r="I1266" s="265"/>
      <c r="J1266" s="265"/>
      <c r="K1266" s="235"/>
      <c r="L1266" s="235"/>
      <c r="M1266" s="235"/>
      <c r="N1266" s="235"/>
    </row>
    <row r="1267" spans="1:14" ht="15.75" hidden="1" customHeight="1">
      <c r="A1267" s="247" t="s">
        <v>805</v>
      </c>
      <c r="B1267" s="248" t="s">
        <v>168</v>
      </c>
      <c r="C1267" s="247" t="s">
        <v>141</v>
      </c>
      <c r="D1267" s="267"/>
      <c r="E1267" s="268"/>
      <c r="F1267" s="252" t="s">
        <v>179</v>
      </c>
      <c r="G1267" s="252"/>
      <c r="H1267" s="252"/>
      <c r="I1267" s="252"/>
      <c r="J1267" s="253">
        <f>SUM(J1268:J1269)</f>
        <v>0</v>
      </c>
      <c r="K1267" s="235"/>
      <c r="L1267" s="206" t="s">
        <v>129</v>
      </c>
      <c r="M1267" s="206">
        <v>11773</v>
      </c>
      <c r="N1267" s="235"/>
    </row>
    <row r="1268" spans="1:14" ht="15.75" hidden="1" customHeight="1">
      <c r="A1268" s="254"/>
      <c r="B1268" s="255" t="s">
        <v>799</v>
      </c>
      <c r="C1268" s="269"/>
      <c r="D1268" s="257">
        <v>7</v>
      </c>
      <c r="E1268" s="258"/>
      <c r="F1268" s="259">
        <v>0</v>
      </c>
      <c r="G1268" s="259"/>
      <c r="H1268" s="259"/>
      <c r="I1268" s="259"/>
      <c r="J1268" s="259">
        <f>F1268</f>
        <v>0</v>
      </c>
      <c r="K1268" s="235"/>
      <c r="L1268" s="206"/>
      <c r="M1268" s="206"/>
      <c r="N1268" s="235"/>
    </row>
    <row r="1269" spans="1:14" ht="15.75" hidden="1" customHeight="1">
      <c r="A1269" s="260"/>
      <c r="B1269" s="261"/>
      <c r="C1269" s="270"/>
      <c r="D1269" s="263"/>
      <c r="E1269" s="264"/>
      <c r="F1269" s="265"/>
      <c r="G1269" s="265"/>
      <c r="H1269" s="265"/>
      <c r="I1269" s="265"/>
      <c r="J1269" s="265"/>
      <c r="K1269" s="235"/>
      <c r="L1269" s="235"/>
      <c r="M1269" s="235"/>
      <c r="N1269" s="235"/>
    </row>
    <row r="1270" spans="1:14" ht="15.75" hidden="1" customHeight="1">
      <c r="A1270" s="247" t="s">
        <v>806</v>
      </c>
      <c r="B1270" s="248" t="s">
        <v>170</v>
      </c>
      <c r="C1270" s="247" t="s">
        <v>141</v>
      </c>
      <c r="D1270" s="267"/>
      <c r="E1270" s="268"/>
      <c r="F1270" s="252" t="s">
        <v>179</v>
      </c>
      <c r="G1270" s="252"/>
      <c r="H1270" s="252"/>
      <c r="I1270" s="252"/>
      <c r="J1270" s="253">
        <f>SUM(J1271:J1272)</f>
        <v>0</v>
      </c>
      <c r="K1270" s="235"/>
      <c r="L1270" s="206" t="s">
        <v>129</v>
      </c>
      <c r="M1270" s="206">
        <v>9199</v>
      </c>
      <c r="N1270" s="235"/>
    </row>
    <row r="1271" spans="1:14" ht="15.75" hidden="1" customHeight="1">
      <c r="A1271" s="254"/>
      <c r="B1271" s="255" t="s">
        <v>799</v>
      </c>
      <c r="C1271" s="269"/>
      <c r="D1271" s="257">
        <v>12</v>
      </c>
      <c r="E1271" s="258"/>
      <c r="F1271" s="259">
        <v>0</v>
      </c>
      <c r="G1271" s="259"/>
      <c r="H1271" s="259"/>
      <c r="I1271" s="259"/>
      <c r="J1271" s="259">
        <f>F1271</f>
        <v>0</v>
      </c>
      <c r="K1271" s="235"/>
      <c r="L1271" s="206"/>
      <c r="M1271" s="206"/>
      <c r="N1271" s="235"/>
    </row>
    <row r="1272" spans="1:14" ht="15.75" hidden="1" customHeight="1">
      <c r="A1272" s="260"/>
      <c r="B1272" s="261"/>
      <c r="C1272" s="270"/>
      <c r="D1272" s="263"/>
      <c r="E1272" s="264"/>
      <c r="F1272" s="265"/>
      <c r="G1272" s="265"/>
      <c r="H1272" s="265"/>
      <c r="I1272" s="265"/>
      <c r="J1272" s="265"/>
      <c r="K1272" s="235"/>
      <c r="L1272" s="235"/>
      <c r="M1272" s="235"/>
      <c r="N1272" s="235"/>
    </row>
    <row r="1273" spans="1:14" ht="15.75" hidden="1" customHeight="1">
      <c r="A1273" s="247" t="s">
        <v>807</v>
      </c>
      <c r="B1273" s="248" t="s">
        <v>172</v>
      </c>
      <c r="C1273" s="247" t="s">
        <v>141</v>
      </c>
      <c r="D1273" s="267"/>
      <c r="E1273" s="268"/>
      <c r="F1273" s="252"/>
      <c r="G1273" s="252"/>
      <c r="H1273" s="252"/>
      <c r="I1273" s="252"/>
      <c r="J1273" s="253">
        <f>SUM(J1274:J1275)</f>
        <v>800</v>
      </c>
      <c r="K1273" s="235"/>
      <c r="L1273" s="206" t="s">
        <v>116</v>
      </c>
      <c r="M1273" s="206">
        <v>91926</v>
      </c>
      <c r="N1273" s="235"/>
    </row>
    <row r="1274" spans="1:14" ht="15.75" hidden="1" customHeight="1">
      <c r="A1274" s="254"/>
      <c r="B1274" s="255" t="s">
        <v>799</v>
      </c>
      <c r="C1274" s="269"/>
      <c r="D1274" s="257">
        <v>800</v>
      </c>
      <c r="E1274" s="258"/>
      <c r="F1274" s="259"/>
      <c r="G1274" s="259"/>
      <c r="H1274" s="259"/>
      <c r="I1274" s="259"/>
      <c r="J1274" s="259">
        <f>D1274</f>
        <v>800</v>
      </c>
      <c r="K1274" s="235"/>
      <c r="L1274" s="206"/>
      <c r="M1274" s="206"/>
      <c r="N1274" s="235"/>
    </row>
    <row r="1275" spans="1:14" ht="15.75" hidden="1" customHeight="1">
      <c r="A1275" s="260"/>
      <c r="B1275" s="261"/>
      <c r="C1275" s="270"/>
      <c r="D1275" s="263"/>
      <c r="E1275" s="264"/>
      <c r="F1275" s="265"/>
      <c r="G1275" s="265"/>
      <c r="H1275" s="265"/>
      <c r="I1275" s="265"/>
      <c r="J1275" s="265"/>
      <c r="K1275" s="235"/>
      <c r="L1275" s="235"/>
      <c r="M1275" s="235"/>
      <c r="N1275" s="235"/>
    </row>
    <row r="1276" spans="1:14" ht="15.75" hidden="1" customHeight="1">
      <c r="A1276" s="247" t="s">
        <v>808</v>
      </c>
      <c r="B1276" s="248" t="s">
        <v>176</v>
      </c>
      <c r="C1276" s="247" t="s">
        <v>141</v>
      </c>
      <c r="D1276" s="267"/>
      <c r="E1276" s="268"/>
      <c r="F1276" s="252"/>
      <c r="G1276" s="252"/>
      <c r="H1276" s="252"/>
      <c r="I1276" s="252"/>
      <c r="J1276" s="253">
        <f>SUM(J1277:J1278)</f>
        <v>440</v>
      </c>
      <c r="K1276" s="235"/>
      <c r="L1276" s="206" t="s">
        <v>116</v>
      </c>
      <c r="M1276" s="206">
        <v>91928</v>
      </c>
      <c r="N1276" s="235"/>
    </row>
    <row r="1277" spans="1:14" ht="15.75" hidden="1" customHeight="1">
      <c r="A1277" s="254"/>
      <c r="B1277" s="255" t="s">
        <v>799</v>
      </c>
      <c r="C1277" s="269"/>
      <c r="D1277" s="257">
        <v>440</v>
      </c>
      <c r="E1277" s="258"/>
      <c r="F1277" s="259"/>
      <c r="G1277" s="259"/>
      <c r="H1277" s="259"/>
      <c r="I1277" s="259"/>
      <c r="J1277" s="259">
        <f>D1277</f>
        <v>440</v>
      </c>
      <c r="K1277" s="235"/>
      <c r="L1277" s="206"/>
      <c r="M1277" s="206"/>
      <c r="N1277" s="235"/>
    </row>
    <row r="1278" spans="1:14" ht="15.75" hidden="1" customHeight="1">
      <c r="A1278" s="260"/>
      <c r="B1278" s="261"/>
      <c r="C1278" s="270"/>
      <c r="D1278" s="263"/>
      <c r="E1278" s="264"/>
      <c r="F1278" s="265"/>
      <c r="G1278" s="265"/>
      <c r="H1278" s="265"/>
      <c r="I1278" s="265"/>
      <c r="J1278" s="265"/>
      <c r="K1278" s="235"/>
      <c r="L1278" s="235"/>
      <c r="M1278" s="235"/>
      <c r="N1278" s="235"/>
    </row>
    <row r="1279" spans="1:14" ht="15.75" hidden="1" customHeight="1">
      <c r="A1279" s="247" t="s">
        <v>809</v>
      </c>
      <c r="B1279" s="248" t="s">
        <v>810</v>
      </c>
      <c r="C1279" s="247" t="s">
        <v>141</v>
      </c>
      <c r="D1279" s="267"/>
      <c r="E1279" s="268"/>
      <c r="F1279" s="252"/>
      <c r="G1279" s="252"/>
      <c r="H1279" s="252"/>
      <c r="I1279" s="252"/>
      <c r="J1279" s="253">
        <f>SUM(J1280:J1281)</f>
        <v>100</v>
      </c>
      <c r="K1279" s="235"/>
      <c r="L1279" s="206" t="s">
        <v>116</v>
      </c>
      <c r="M1279" s="206">
        <v>91930</v>
      </c>
      <c r="N1279" s="235"/>
    </row>
    <row r="1280" spans="1:14" ht="15.75" hidden="1" customHeight="1">
      <c r="A1280" s="254"/>
      <c r="B1280" s="255" t="s">
        <v>799</v>
      </c>
      <c r="C1280" s="269"/>
      <c r="D1280" s="257">
        <v>100</v>
      </c>
      <c r="E1280" s="258"/>
      <c r="F1280" s="259"/>
      <c r="G1280" s="259"/>
      <c r="H1280" s="259"/>
      <c r="I1280" s="259"/>
      <c r="J1280" s="259">
        <f>D1280</f>
        <v>100</v>
      </c>
      <c r="K1280" s="235"/>
      <c r="L1280" s="206"/>
      <c r="M1280" s="206"/>
      <c r="N1280" s="235"/>
    </row>
    <row r="1281" spans="1:14" ht="15.75" hidden="1" customHeight="1">
      <c r="A1281" s="260"/>
      <c r="B1281" s="261"/>
      <c r="C1281" s="270"/>
      <c r="D1281" s="263"/>
      <c r="E1281" s="264"/>
      <c r="F1281" s="265"/>
      <c r="G1281" s="265"/>
      <c r="H1281" s="265"/>
      <c r="I1281" s="265"/>
      <c r="J1281" s="265"/>
      <c r="K1281" s="235"/>
      <c r="L1281" s="235"/>
      <c r="M1281" s="235"/>
      <c r="N1281" s="235"/>
    </row>
    <row r="1282" spans="1:14" ht="15.75" hidden="1" customHeight="1">
      <c r="A1282" s="247" t="s">
        <v>811</v>
      </c>
      <c r="B1282" s="248" t="s">
        <v>178</v>
      </c>
      <c r="C1282" s="247" t="s">
        <v>141</v>
      </c>
      <c r="D1282" s="267"/>
      <c r="E1282" s="268"/>
      <c r="F1282" s="252"/>
      <c r="G1282" s="252"/>
      <c r="H1282" s="252"/>
      <c r="I1282" s="252"/>
      <c r="J1282" s="253">
        <f>SUM(J1283:J1284)</f>
        <v>90</v>
      </c>
      <c r="K1282" s="235"/>
      <c r="L1282" s="206" t="s">
        <v>116</v>
      </c>
      <c r="M1282" s="206">
        <v>92981</v>
      </c>
      <c r="N1282" s="235"/>
    </row>
    <row r="1283" spans="1:14" ht="15.75" hidden="1" customHeight="1">
      <c r="A1283" s="254"/>
      <c r="B1283" s="255" t="s">
        <v>799</v>
      </c>
      <c r="C1283" s="269"/>
      <c r="D1283" s="257">
        <v>90</v>
      </c>
      <c r="E1283" s="258"/>
      <c r="F1283" s="259"/>
      <c r="G1283" s="259"/>
      <c r="H1283" s="259"/>
      <c r="I1283" s="259"/>
      <c r="J1283" s="259">
        <f>D1283</f>
        <v>90</v>
      </c>
      <c r="K1283" s="235"/>
      <c r="L1283" s="206"/>
      <c r="M1283" s="206"/>
      <c r="N1283" s="235"/>
    </row>
    <row r="1284" spans="1:14" ht="15.75" hidden="1" customHeight="1">
      <c r="A1284" s="260"/>
      <c r="B1284" s="261"/>
      <c r="C1284" s="270"/>
      <c r="D1284" s="263"/>
      <c r="E1284" s="264"/>
      <c r="F1284" s="265"/>
      <c r="G1284" s="265"/>
      <c r="H1284" s="265"/>
      <c r="I1284" s="265"/>
      <c r="J1284" s="265"/>
      <c r="K1284" s="235"/>
      <c r="L1284" s="235"/>
      <c r="M1284" s="235"/>
      <c r="N1284" s="235"/>
    </row>
    <row r="1285" spans="1:14" ht="15.75" hidden="1" customHeight="1">
      <c r="A1285" s="247" t="s">
        <v>812</v>
      </c>
      <c r="B1285" s="248" t="s">
        <v>181</v>
      </c>
      <c r="C1285" s="247" t="s">
        <v>141</v>
      </c>
      <c r="D1285" s="267"/>
      <c r="E1285" s="268"/>
      <c r="F1285" s="252"/>
      <c r="G1285" s="252"/>
      <c r="H1285" s="252"/>
      <c r="I1285" s="252"/>
      <c r="J1285" s="253">
        <f>SUM(J1286:J1287)</f>
        <v>35</v>
      </c>
      <c r="K1285" s="235"/>
      <c r="L1285" s="206" t="s">
        <v>116</v>
      </c>
      <c r="M1285" s="206">
        <v>92981</v>
      </c>
      <c r="N1285" s="235"/>
    </row>
    <row r="1286" spans="1:14" ht="15.75" hidden="1" customHeight="1">
      <c r="A1286" s="254"/>
      <c r="B1286" s="255" t="s">
        <v>799</v>
      </c>
      <c r="C1286" s="269"/>
      <c r="D1286" s="257">
        <v>35</v>
      </c>
      <c r="E1286" s="258"/>
      <c r="F1286" s="259"/>
      <c r="G1286" s="259"/>
      <c r="H1286" s="259"/>
      <c r="I1286" s="259"/>
      <c r="J1286" s="259">
        <f>D1286</f>
        <v>35</v>
      </c>
      <c r="K1286" s="235"/>
      <c r="L1286" s="206"/>
      <c r="M1286" s="206"/>
      <c r="N1286" s="235"/>
    </row>
    <row r="1287" spans="1:14" ht="15.75" hidden="1" customHeight="1">
      <c r="A1287" s="260"/>
      <c r="B1287" s="261"/>
      <c r="C1287" s="270"/>
      <c r="D1287" s="263"/>
      <c r="E1287" s="264"/>
      <c r="F1287" s="265"/>
      <c r="G1287" s="265"/>
      <c r="H1287" s="265"/>
      <c r="I1287" s="265"/>
      <c r="J1287" s="265"/>
      <c r="K1287" s="235"/>
      <c r="L1287" s="235"/>
      <c r="M1287" s="235"/>
      <c r="N1287" s="235"/>
    </row>
    <row r="1288" spans="1:14" ht="15.75" hidden="1" customHeight="1">
      <c r="A1288" s="247" t="s">
        <v>813</v>
      </c>
      <c r="B1288" s="248" t="s">
        <v>183</v>
      </c>
      <c r="C1288" s="247" t="s">
        <v>141</v>
      </c>
      <c r="D1288" s="267"/>
      <c r="E1288" s="268"/>
      <c r="F1288" s="252"/>
      <c r="G1288" s="252"/>
      <c r="H1288" s="252"/>
      <c r="I1288" s="252"/>
      <c r="J1288" s="253">
        <f>SUM(J1289:J1290)</f>
        <v>105</v>
      </c>
      <c r="K1288" s="235"/>
      <c r="L1288" s="206" t="s">
        <v>116</v>
      </c>
      <c r="M1288" s="206">
        <v>92981</v>
      </c>
      <c r="N1288" s="235"/>
    </row>
    <row r="1289" spans="1:14" ht="15.75" hidden="1" customHeight="1">
      <c r="A1289" s="254"/>
      <c r="B1289" s="255" t="s">
        <v>799</v>
      </c>
      <c r="C1289" s="269"/>
      <c r="D1289" s="257">
        <v>105</v>
      </c>
      <c r="E1289" s="258"/>
      <c r="F1289" s="259"/>
      <c r="G1289" s="259"/>
      <c r="H1289" s="259"/>
      <c r="I1289" s="259"/>
      <c r="J1289" s="259">
        <f>D1289</f>
        <v>105</v>
      </c>
      <c r="K1289" s="235"/>
      <c r="L1289" s="206"/>
      <c r="M1289" s="206"/>
      <c r="N1289" s="235"/>
    </row>
    <row r="1290" spans="1:14" ht="15.75" hidden="1" customHeight="1">
      <c r="A1290" s="260"/>
      <c r="B1290" s="261"/>
      <c r="C1290" s="270"/>
      <c r="D1290" s="263"/>
      <c r="E1290" s="264"/>
      <c r="F1290" s="265"/>
      <c r="G1290" s="265"/>
      <c r="H1290" s="265"/>
      <c r="I1290" s="265"/>
      <c r="J1290" s="265"/>
      <c r="K1290" s="235"/>
      <c r="L1290" s="235"/>
      <c r="M1290" s="235"/>
      <c r="N1290" s="235"/>
    </row>
    <row r="1291" spans="1:14" ht="15.75" hidden="1" customHeight="1">
      <c r="A1291" s="247" t="s">
        <v>814</v>
      </c>
      <c r="B1291" s="248" t="s">
        <v>635</v>
      </c>
      <c r="C1291" s="247" t="s">
        <v>141</v>
      </c>
      <c r="D1291" s="267"/>
      <c r="E1291" s="268"/>
      <c r="F1291" s="252"/>
      <c r="G1291" s="252"/>
      <c r="H1291" s="252"/>
      <c r="I1291" s="252"/>
      <c r="J1291" s="253">
        <f>SUM(J1292:J1293)</f>
        <v>55</v>
      </c>
      <c r="K1291" s="235"/>
      <c r="L1291" s="206" t="s">
        <v>116</v>
      </c>
      <c r="M1291" s="206">
        <v>92986</v>
      </c>
      <c r="N1291" s="235"/>
    </row>
    <row r="1292" spans="1:14" ht="15.75" hidden="1" customHeight="1">
      <c r="A1292" s="254"/>
      <c r="B1292" s="255" t="s">
        <v>799</v>
      </c>
      <c r="C1292" s="269"/>
      <c r="D1292" s="257">
        <v>55</v>
      </c>
      <c r="E1292" s="258"/>
      <c r="F1292" s="259"/>
      <c r="G1292" s="259"/>
      <c r="H1292" s="259"/>
      <c r="I1292" s="259"/>
      <c r="J1292" s="259">
        <f>D1292</f>
        <v>55</v>
      </c>
      <c r="K1292" s="235"/>
      <c r="L1292" s="206"/>
      <c r="M1292" s="206"/>
      <c r="N1292" s="235"/>
    </row>
    <row r="1293" spans="1:14" ht="15.75" hidden="1" customHeight="1">
      <c r="A1293" s="260"/>
      <c r="B1293" s="261"/>
      <c r="C1293" s="270"/>
      <c r="D1293" s="263"/>
      <c r="E1293" s="264"/>
      <c r="F1293" s="265"/>
      <c r="G1293" s="265"/>
      <c r="H1293" s="265"/>
      <c r="I1293" s="265"/>
      <c r="J1293" s="265"/>
      <c r="K1293" s="235"/>
      <c r="L1293" s="235"/>
      <c r="M1293" s="235"/>
      <c r="N1293" s="235"/>
    </row>
    <row r="1294" spans="1:14" ht="15.75" hidden="1" customHeight="1">
      <c r="A1294" s="247" t="s">
        <v>815</v>
      </c>
      <c r="B1294" s="248" t="s">
        <v>637</v>
      </c>
      <c r="C1294" s="247" t="s">
        <v>141</v>
      </c>
      <c r="D1294" s="267"/>
      <c r="E1294" s="268"/>
      <c r="F1294" s="252"/>
      <c r="G1294" s="252"/>
      <c r="H1294" s="252"/>
      <c r="I1294" s="252"/>
      <c r="J1294" s="253">
        <f>SUM(J1295:J1296)</f>
        <v>165</v>
      </c>
      <c r="K1294" s="235"/>
      <c r="L1294" s="206" t="s">
        <v>116</v>
      </c>
      <c r="M1294" s="206">
        <v>92986</v>
      </c>
      <c r="N1294" s="235"/>
    </row>
    <row r="1295" spans="1:14" ht="15.75" hidden="1" customHeight="1">
      <c r="A1295" s="254"/>
      <c r="B1295" s="255" t="s">
        <v>799</v>
      </c>
      <c r="C1295" s="269"/>
      <c r="D1295" s="257">
        <v>165</v>
      </c>
      <c r="E1295" s="258"/>
      <c r="F1295" s="259"/>
      <c r="G1295" s="259"/>
      <c r="H1295" s="259"/>
      <c r="I1295" s="259"/>
      <c r="J1295" s="259">
        <f>D1295</f>
        <v>165</v>
      </c>
      <c r="K1295" s="235"/>
      <c r="L1295" s="206"/>
      <c r="M1295" s="206"/>
      <c r="N1295" s="235"/>
    </row>
    <row r="1296" spans="1:14" ht="15.75" hidden="1" customHeight="1">
      <c r="A1296" s="260"/>
      <c r="B1296" s="261"/>
      <c r="C1296" s="270"/>
      <c r="D1296" s="263"/>
      <c r="E1296" s="264"/>
      <c r="F1296" s="265"/>
      <c r="G1296" s="265"/>
      <c r="H1296" s="265"/>
      <c r="I1296" s="265"/>
      <c r="J1296" s="265"/>
      <c r="K1296" s="235"/>
      <c r="L1296" s="235"/>
      <c r="M1296" s="235"/>
      <c r="N1296" s="235"/>
    </row>
    <row r="1297" spans="1:14" ht="15.75" hidden="1" customHeight="1">
      <c r="A1297" s="247" t="s">
        <v>816</v>
      </c>
      <c r="B1297" s="248" t="s">
        <v>817</v>
      </c>
      <c r="C1297" s="247" t="s">
        <v>141</v>
      </c>
      <c r="D1297" s="267"/>
      <c r="E1297" s="268"/>
      <c r="F1297" s="252"/>
      <c r="G1297" s="252"/>
      <c r="H1297" s="252"/>
      <c r="I1297" s="252"/>
      <c r="J1297" s="253">
        <f>SUM(J1298:J1299)</f>
        <v>1</v>
      </c>
      <c r="K1297" s="235"/>
      <c r="L1297" s="206" t="s">
        <v>123</v>
      </c>
      <c r="M1297" s="206" t="s">
        <v>818</v>
      </c>
      <c r="N1297" s="235"/>
    </row>
    <row r="1298" spans="1:14" ht="15.75" hidden="1" customHeight="1">
      <c r="A1298" s="254"/>
      <c r="B1298" s="255" t="s">
        <v>799</v>
      </c>
      <c r="C1298" s="269"/>
      <c r="D1298" s="257">
        <v>1</v>
      </c>
      <c r="E1298" s="258"/>
      <c r="F1298" s="259"/>
      <c r="G1298" s="259"/>
      <c r="H1298" s="259"/>
      <c r="I1298" s="259"/>
      <c r="J1298" s="259">
        <f>D1298</f>
        <v>1</v>
      </c>
      <c r="K1298" s="235"/>
      <c r="L1298" s="206"/>
      <c r="M1298" s="206"/>
      <c r="N1298" s="235"/>
    </row>
    <row r="1299" spans="1:14" ht="15.75" hidden="1" customHeight="1">
      <c r="A1299" s="260"/>
      <c r="B1299" s="261"/>
      <c r="C1299" s="270"/>
      <c r="D1299" s="263"/>
      <c r="E1299" s="264"/>
      <c r="F1299" s="265"/>
      <c r="G1299" s="265"/>
      <c r="H1299" s="265"/>
      <c r="I1299" s="265"/>
      <c r="J1299" s="265"/>
      <c r="K1299" s="235"/>
      <c r="L1299" s="235"/>
      <c r="M1299" s="235"/>
      <c r="N1299" s="235"/>
    </row>
    <row r="1300" spans="1:14" ht="15.75" hidden="1" customHeight="1">
      <c r="A1300" s="247" t="s">
        <v>819</v>
      </c>
      <c r="B1300" s="248" t="s">
        <v>820</v>
      </c>
      <c r="C1300" s="247" t="s">
        <v>141</v>
      </c>
      <c r="D1300" s="267"/>
      <c r="E1300" s="268"/>
      <c r="F1300" s="252"/>
      <c r="G1300" s="252"/>
      <c r="H1300" s="252"/>
      <c r="I1300" s="252"/>
      <c r="J1300" s="253">
        <f>SUM(J1301:J1302)</f>
        <v>1</v>
      </c>
      <c r="K1300" s="235"/>
      <c r="L1300" s="206" t="s">
        <v>123</v>
      </c>
      <c r="M1300" s="206" t="s">
        <v>821</v>
      </c>
      <c r="N1300" s="235"/>
    </row>
    <row r="1301" spans="1:14" ht="15.75" hidden="1" customHeight="1">
      <c r="A1301" s="254"/>
      <c r="B1301" s="255" t="s">
        <v>799</v>
      </c>
      <c r="C1301" s="269"/>
      <c r="D1301" s="257">
        <v>1</v>
      </c>
      <c r="E1301" s="258"/>
      <c r="F1301" s="259"/>
      <c r="G1301" s="259"/>
      <c r="H1301" s="259"/>
      <c r="I1301" s="259"/>
      <c r="J1301" s="259">
        <f>D1301</f>
        <v>1</v>
      </c>
      <c r="K1301" s="235"/>
      <c r="L1301" s="206"/>
      <c r="M1301" s="206"/>
      <c r="N1301" s="235"/>
    </row>
    <row r="1302" spans="1:14" ht="15.75" hidden="1" customHeight="1">
      <c r="A1302" s="260"/>
      <c r="B1302" s="261"/>
      <c r="C1302" s="270"/>
      <c r="D1302" s="263"/>
      <c r="E1302" s="264"/>
      <c r="F1302" s="265"/>
      <c r="G1302" s="265"/>
      <c r="H1302" s="265"/>
      <c r="I1302" s="265"/>
      <c r="J1302" s="265"/>
      <c r="K1302" s="235"/>
      <c r="L1302" s="235"/>
      <c r="M1302" s="235"/>
      <c r="N1302" s="235"/>
    </row>
    <row r="1303" spans="1:14" ht="15.75" hidden="1" customHeight="1">
      <c r="A1303" s="247" t="s">
        <v>822</v>
      </c>
      <c r="B1303" s="248" t="s">
        <v>225</v>
      </c>
      <c r="C1303" s="247" t="s">
        <v>141</v>
      </c>
      <c r="D1303" s="267"/>
      <c r="E1303" s="268"/>
      <c r="F1303" s="252"/>
      <c r="G1303" s="252"/>
      <c r="H1303" s="252"/>
      <c r="I1303" s="252"/>
      <c r="J1303" s="253">
        <f>SUM(J1304:J1305)</f>
        <v>66</v>
      </c>
      <c r="K1303" s="235"/>
      <c r="L1303" s="206" t="s">
        <v>116</v>
      </c>
      <c r="M1303" s="206">
        <v>92868</v>
      </c>
      <c r="N1303" s="235"/>
    </row>
    <row r="1304" spans="1:14" ht="15.75" hidden="1" customHeight="1">
      <c r="A1304" s="254"/>
      <c r="B1304" s="255" t="s">
        <v>799</v>
      </c>
      <c r="C1304" s="269"/>
      <c r="D1304" s="257">
        <v>66</v>
      </c>
      <c r="E1304" s="258"/>
      <c r="F1304" s="259"/>
      <c r="G1304" s="259"/>
      <c r="H1304" s="259"/>
      <c r="I1304" s="259"/>
      <c r="J1304" s="259">
        <f>D1304</f>
        <v>66</v>
      </c>
      <c r="K1304" s="235"/>
      <c r="L1304" s="206"/>
      <c r="M1304" s="206"/>
      <c r="N1304" s="235"/>
    </row>
    <row r="1305" spans="1:14" ht="15.75" hidden="1" customHeight="1">
      <c r="A1305" s="260"/>
      <c r="B1305" s="261"/>
      <c r="C1305" s="270"/>
      <c r="D1305" s="263"/>
      <c r="E1305" s="264"/>
      <c r="F1305" s="265"/>
      <c r="G1305" s="265"/>
      <c r="H1305" s="265"/>
      <c r="I1305" s="265"/>
      <c r="J1305" s="265"/>
      <c r="K1305" s="235"/>
      <c r="L1305" s="235"/>
      <c r="M1305" s="235"/>
      <c r="N1305" s="235"/>
    </row>
    <row r="1306" spans="1:14" ht="15.75" hidden="1" customHeight="1">
      <c r="A1306" s="247" t="s">
        <v>823</v>
      </c>
      <c r="B1306" s="248" t="s">
        <v>227</v>
      </c>
      <c r="C1306" s="247" t="s">
        <v>141</v>
      </c>
      <c r="D1306" s="267"/>
      <c r="E1306" s="268"/>
      <c r="F1306" s="252"/>
      <c r="G1306" s="252"/>
      <c r="H1306" s="252"/>
      <c r="I1306" s="252"/>
      <c r="J1306" s="253">
        <f>SUM(J1307:J1308)</f>
        <v>7</v>
      </c>
      <c r="K1306" s="235"/>
      <c r="L1306" s="206" t="s">
        <v>116</v>
      </c>
      <c r="M1306" s="206">
        <v>92871</v>
      </c>
      <c r="N1306" s="235"/>
    </row>
    <row r="1307" spans="1:14" ht="15.75" hidden="1" customHeight="1">
      <c r="A1307" s="254"/>
      <c r="B1307" s="255" t="s">
        <v>799</v>
      </c>
      <c r="C1307" s="269"/>
      <c r="D1307" s="257">
        <v>7</v>
      </c>
      <c r="E1307" s="258"/>
      <c r="F1307" s="259"/>
      <c r="G1307" s="259"/>
      <c r="H1307" s="259"/>
      <c r="I1307" s="259"/>
      <c r="J1307" s="259">
        <f>D1307</f>
        <v>7</v>
      </c>
      <c r="K1307" s="235"/>
      <c r="L1307" s="206"/>
      <c r="M1307" s="206"/>
      <c r="N1307" s="235"/>
    </row>
    <row r="1308" spans="1:14" ht="15.75" hidden="1" customHeight="1">
      <c r="A1308" s="260"/>
      <c r="B1308" s="261"/>
      <c r="C1308" s="270"/>
      <c r="D1308" s="263"/>
      <c r="E1308" s="264"/>
      <c r="F1308" s="265"/>
      <c r="G1308" s="265"/>
      <c r="H1308" s="265"/>
      <c r="I1308" s="265"/>
      <c r="J1308" s="265"/>
      <c r="K1308" s="235"/>
      <c r="L1308" s="235"/>
      <c r="M1308" s="235"/>
      <c r="N1308" s="235"/>
    </row>
    <row r="1309" spans="1:14" ht="15.75" hidden="1" customHeight="1">
      <c r="A1309" s="247" t="s">
        <v>824</v>
      </c>
      <c r="B1309" s="248" t="s">
        <v>247</v>
      </c>
      <c r="C1309" s="247" t="s">
        <v>141</v>
      </c>
      <c r="D1309" s="267"/>
      <c r="E1309" s="268"/>
      <c r="F1309" s="252"/>
      <c r="G1309" s="252"/>
      <c r="H1309" s="252"/>
      <c r="I1309" s="252"/>
      <c r="J1309" s="253">
        <f>SUM(J1310:J1311)</f>
        <v>6</v>
      </c>
      <c r="K1309" s="235"/>
      <c r="L1309" s="206" t="s">
        <v>116</v>
      </c>
      <c r="M1309" s="206">
        <v>95787</v>
      </c>
      <c r="N1309" s="235"/>
    </row>
    <row r="1310" spans="1:14" ht="15.75" hidden="1" customHeight="1">
      <c r="A1310" s="254"/>
      <c r="B1310" s="255" t="s">
        <v>799</v>
      </c>
      <c r="C1310" s="269"/>
      <c r="D1310" s="257">
        <v>6</v>
      </c>
      <c r="E1310" s="258"/>
      <c r="F1310" s="259"/>
      <c r="G1310" s="259"/>
      <c r="H1310" s="259"/>
      <c r="I1310" s="259"/>
      <c r="J1310" s="259">
        <f>D1310</f>
        <v>6</v>
      </c>
      <c r="K1310" s="235"/>
      <c r="L1310" s="206"/>
      <c r="M1310" s="206"/>
      <c r="N1310" s="235"/>
    </row>
    <row r="1311" spans="1:14" ht="15.75" hidden="1" customHeight="1">
      <c r="A1311" s="260"/>
      <c r="B1311" s="261"/>
      <c r="C1311" s="270"/>
      <c r="D1311" s="263"/>
      <c r="E1311" s="264"/>
      <c r="F1311" s="265"/>
      <c r="G1311" s="265"/>
      <c r="H1311" s="265"/>
      <c r="I1311" s="265"/>
      <c r="J1311" s="265"/>
      <c r="K1311" s="235"/>
      <c r="L1311" s="235"/>
      <c r="M1311" s="235"/>
      <c r="N1311" s="235"/>
    </row>
    <row r="1312" spans="1:14" ht="15.75" hidden="1" customHeight="1">
      <c r="A1312" s="247" t="s">
        <v>825</v>
      </c>
      <c r="B1312" s="248" t="s">
        <v>249</v>
      </c>
      <c r="C1312" s="247" t="s">
        <v>141</v>
      </c>
      <c r="D1312" s="267"/>
      <c r="E1312" s="268"/>
      <c r="F1312" s="252"/>
      <c r="G1312" s="252"/>
      <c r="H1312" s="252"/>
      <c r="I1312" s="252"/>
      <c r="J1312" s="253">
        <f>SUM(J1313:J1314)</f>
        <v>7</v>
      </c>
      <c r="K1312" s="235"/>
      <c r="L1312" s="206" t="s">
        <v>116</v>
      </c>
      <c r="M1312" s="206">
        <v>95808</v>
      </c>
      <c r="N1312" s="235"/>
    </row>
    <row r="1313" spans="1:14" ht="15.75" hidden="1" customHeight="1">
      <c r="A1313" s="254"/>
      <c r="B1313" s="255" t="s">
        <v>799</v>
      </c>
      <c r="C1313" s="269"/>
      <c r="D1313" s="257">
        <v>7</v>
      </c>
      <c r="E1313" s="258"/>
      <c r="F1313" s="259"/>
      <c r="G1313" s="259"/>
      <c r="H1313" s="259"/>
      <c r="I1313" s="259"/>
      <c r="J1313" s="259">
        <f>D1313</f>
        <v>7</v>
      </c>
      <c r="K1313" s="235"/>
      <c r="L1313" s="206"/>
      <c r="M1313" s="206"/>
      <c r="N1313" s="235"/>
    </row>
    <row r="1314" spans="1:14" ht="15.75" hidden="1" customHeight="1">
      <c r="A1314" s="260"/>
      <c r="B1314" s="261"/>
      <c r="C1314" s="270"/>
      <c r="D1314" s="263"/>
      <c r="E1314" s="264"/>
      <c r="F1314" s="265"/>
      <c r="G1314" s="265"/>
      <c r="H1314" s="265"/>
      <c r="I1314" s="265"/>
      <c r="J1314" s="265"/>
      <c r="K1314" s="235"/>
      <c r="L1314" s="235"/>
      <c r="M1314" s="235"/>
      <c r="N1314" s="235"/>
    </row>
    <row r="1315" spans="1:14" ht="15.75" hidden="1" customHeight="1">
      <c r="A1315" s="247" t="s">
        <v>826</v>
      </c>
      <c r="B1315" s="248" t="s">
        <v>251</v>
      </c>
      <c r="C1315" s="247" t="s">
        <v>141</v>
      </c>
      <c r="D1315" s="267"/>
      <c r="E1315" s="268"/>
      <c r="F1315" s="252"/>
      <c r="G1315" s="252"/>
      <c r="H1315" s="252"/>
      <c r="I1315" s="252"/>
      <c r="J1315" s="253">
        <f>SUM(J1316:J1317)</f>
        <v>70</v>
      </c>
      <c r="K1315" s="235"/>
      <c r="L1315" s="206" t="s">
        <v>116</v>
      </c>
      <c r="M1315" s="206">
        <v>95777</v>
      </c>
      <c r="N1315" s="235"/>
    </row>
    <row r="1316" spans="1:14" ht="15.75" hidden="1" customHeight="1">
      <c r="A1316" s="254"/>
      <c r="B1316" s="255" t="s">
        <v>799</v>
      </c>
      <c r="C1316" s="269"/>
      <c r="D1316" s="257">
        <v>70</v>
      </c>
      <c r="E1316" s="258"/>
      <c r="F1316" s="259"/>
      <c r="G1316" s="259"/>
      <c r="H1316" s="259"/>
      <c r="I1316" s="259"/>
      <c r="J1316" s="259">
        <f>D1316</f>
        <v>70</v>
      </c>
      <c r="K1316" s="235"/>
      <c r="L1316" s="206"/>
      <c r="M1316" s="206"/>
      <c r="N1316" s="235"/>
    </row>
    <row r="1317" spans="1:14" ht="15.75" hidden="1" customHeight="1">
      <c r="A1317" s="260"/>
      <c r="B1317" s="261"/>
      <c r="C1317" s="270"/>
      <c r="D1317" s="263"/>
      <c r="E1317" s="264"/>
      <c r="F1317" s="265"/>
      <c r="G1317" s="265"/>
      <c r="H1317" s="265"/>
      <c r="I1317" s="265"/>
      <c r="J1317" s="265"/>
      <c r="K1317" s="235"/>
      <c r="L1317" s="235"/>
      <c r="M1317" s="235"/>
      <c r="N1317" s="235"/>
    </row>
    <row r="1318" spans="1:14" ht="15.75" hidden="1" customHeight="1">
      <c r="A1318" s="247" t="s">
        <v>827</v>
      </c>
      <c r="B1318" s="248" t="s">
        <v>253</v>
      </c>
      <c r="C1318" s="247" t="s">
        <v>141</v>
      </c>
      <c r="D1318" s="267"/>
      <c r="E1318" s="268"/>
      <c r="F1318" s="252"/>
      <c r="G1318" s="252"/>
      <c r="H1318" s="252"/>
      <c r="I1318" s="252"/>
      <c r="J1318" s="253">
        <f>SUM(J1319:J1320)</f>
        <v>6</v>
      </c>
      <c r="K1318" s="235"/>
      <c r="L1318" s="206" t="s">
        <v>116</v>
      </c>
      <c r="M1318" s="206">
        <v>95801</v>
      </c>
      <c r="N1318" s="235"/>
    </row>
    <row r="1319" spans="1:14" ht="15.75" hidden="1" customHeight="1">
      <c r="A1319" s="254"/>
      <c r="B1319" s="255" t="s">
        <v>799</v>
      </c>
      <c r="C1319" s="269"/>
      <c r="D1319" s="257">
        <v>6</v>
      </c>
      <c r="E1319" s="258"/>
      <c r="F1319" s="259"/>
      <c r="G1319" s="259"/>
      <c r="H1319" s="259"/>
      <c r="I1319" s="259"/>
      <c r="J1319" s="259">
        <f>D1319</f>
        <v>6</v>
      </c>
      <c r="K1319" s="235"/>
      <c r="L1319" s="206"/>
      <c r="M1319" s="206"/>
      <c r="N1319" s="235"/>
    </row>
    <row r="1320" spans="1:14" ht="15.75" hidden="1" customHeight="1">
      <c r="A1320" s="260"/>
      <c r="B1320" s="261"/>
      <c r="C1320" s="270"/>
      <c r="D1320" s="263"/>
      <c r="E1320" s="264"/>
      <c r="F1320" s="265"/>
      <c r="G1320" s="265"/>
      <c r="H1320" s="265"/>
      <c r="I1320" s="265"/>
      <c r="J1320" s="265"/>
      <c r="K1320" s="235"/>
      <c r="L1320" s="235"/>
      <c r="M1320" s="235"/>
      <c r="N1320" s="235"/>
    </row>
    <row r="1321" spans="1:14" ht="15.75" hidden="1" customHeight="1">
      <c r="A1321" s="247" t="s">
        <v>828</v>
      </c>
      <c r="B1321" s="248" t="s">
        <v>829</v>
      </c>
      <c r="C1321" s="247" t="s">
        <v>141</v>
      </c>
      <c r="D1321" s="267"/>
      <c r="E1321" s="268"/>
      <c r="F1321" s="252"/>
      <c r="G1321" s="252"/>
      <c r="H1321" s="252"/>
      <c r="I1321" s="252"/>
      <c r="J1321" s="253">
        <f>SUM(J1322:J1323)</f>
        <v>4</v>
      </c>
      <c r="K1321" s="235"/>
      <c r="L1321" s="206" t="s">
        <v>116</v>
      </c>
      <c r="M1321" s="206">
        <v>95796</v>
      </c>
      <c r="N1321" s="235"/>
    </row>
    <row r="1322" spans="1:14" ht="15.75" hidden="1" customHeight="1">
      <c r="A1322" s="254"/>
      <c r="B1322" s="255" t="s">
        <v>799</v>
      </c>
      <c r="C1322" s="269"/>
      <c r="D1322" s="257">
        <v>4</v>
      </c>
      <c r="E1322" s="258"/>
      <c r="F1322" s="259"/>
      <c r="G1322" s="259"/>
      <c r="H1322" s="259"/>
      <c r="I1322" s="259"/>
      <c r="J1322" s="259">
        <f>D1322</f>
        <v>4</v>
      </c>
      <c r="K1322" s="235"/>
      <c r="L1322" s="206"/>
      <c r="M1322" s="206"/>
      <c r="N1322" s="235"/>
    </row>
    <row r="1323" spans="1:14" ht="15.75" hidden="1" customHeight="1">
      <c r="A1323" s="260"/>
      <c r="B1323" s="261"/>
      <c r="C1323" s="270"/>
      <c r="D1323" s="263"/>
      <c r="E1323" s="264"/>
      <c r="F1323" s="265"/>
      <c r="G1323" s="265"/>
      <c r="H1323" s="265"/>
      <c r="I1323" s="265"/>
      <c r="J1323" s="265"/>
      <c r="K1323" s="235"/>
      <c r="L1323" s="235"/>
      <c r="M1323" s="235"/>
      <c r="N1323" s="235"/>
    </row>
    <row r="1324" spans="1:14" ht="15.75" hidden="1" customHeight="1">
      <c r="A1324" s="247" t="s">
        <v>830</v>
      </c>
      <c r="B1324" s="248" t="s">
        <v>831</v>
      </c>
      <c r="C1324" s="247" t="s">
        <v>141</v>
      </c>
      <c r="D1324" s="267"/>
      <c r="E1324" s="268"/>
      <c r="F1324" s="252"/>
      <c r="G1324" s="252"/>
      <c r="H1324" s="252"/>
      <c r="I1324" s="252"/>
      <c r="J1324" s="253">
        <f>SUM(J1325:J1326)</f>
        <v>2</v>
      </c>
      <c r="K1324" s="235"/>
      <c r="L1324" s="206" t="s">
        <v>129</v>
      </c>
      <c r="M1324" s="206">
        <v>9206</v>
      </c>
      <c r="N1324" s="235"/>
    </row>
    <row r="1325" spans="1:14" ht="15.75" hidden="1" customHeight="1">
      <c r="A1325" s="254"/>
      <c r="B1325" s="255" t="s">
        <v>799</v>
      </c>
      <c r="C1325" s="269"/>
      <c r="D1325" s="257">
        <v>2</v>
      </c>
      <c r="E1325" s="258"/>
      <c r="F1325" s="259"/>
      <c r="G1325" s="259"/>
      <c r="H1325" s="259"/>
      <c r="I1325" s="259"/>
      <c r="J1325" s="259">
        <f>D1325</f>
        <v>2</v>
      </c>
      <c r="K1325" s="235"/>
      <c r="L1325" s="206"/>
      <c r="M1325" s="206"/>
      <c r="N1325" s="235"/>
    </row>
    <row r="1326" spans="1:14" ht="15.75" hidden="1" customHeight="1">
      <c r="A1326" s="260"/>
      <c r="B1326" s="261"/>
      <c r="C1326" s="270"/>
      <c r="D1326" s="263"/>
      <c r="E1326" s="264"/>
      <c r="F1326" s="265"/>
      <c r="G1326" s="265"/>
      <c r="H1326" s="265"/>
      <c r="I1326" s="265"/>
      <c r="J1326" s="265"/>
      <c r="K1326" s="235"/>
      <c r="L1326" s="235"/>
      <c r="M1326" s="235"/>
      <c r="N1326" s="235"/>
    </row>
    <row r="1327" spans="1:14" ht="15.75" hidden="1" customHeight="1">
      <c r="A1327" s="247" t="s">
        <v>832</v>
      </c>
      <c r="B1327" s="248" t="s">
        <v>833</v>
      </c>
      <c r="C1327" s="247" t="s">
        <v>141</v>
      </c>
      <c r="D1327" s="267"/>
      <c r="E1327" s="268"/>
      <c r="F1327" s="252"/>
      <c r="G1327" s="252"/>
      <c r="H1327" s="252"/>
      <c r="I1327" s="252"/>
      <c r="J1327" s="253">
        <f>SUM(J1328:J1329)</f>
        <v>1</v>
      </c>
      <c r="K1327" s="235"/>
      <c r="L1327" s="206" t="s">
        <v>129</v>
      </c>
      <c r="M1327" s="206">
        <v>9206</v>
      </c>
      <c r="N1327" s="235"/>
    </row>
    <row r="1328" spans="1:14" ht="15.75" hidden="1" customHeight="1">
      <c r="A1328" s="254"/>
      <c r="B1328" s="255" t="s">
        <v>799</v>
      </c>
      <c r="C1328" s="269"/>
      <c r="D1328" s="257">
        <v>1</v>
      </c>
      <c r="E1328" s="258"/>
      <c r="F1328" s="259"/>
      <c r="G1328" s="259"/>
      <c r="H1328" s="259"/>
      <c r="I1328" s="259"/>
      <c r="J1328" s="259">
        <f>D1328</f>
        <v>1</v>
      </c>
      <c r="K1328" s="235"/>
      <c r="L1328" s="206"/>
      <c r="M1328" s="206"/>
      <c r="N1328" s="235"/>
    </row>
    <row r="1329" spans="1:14" ht="15.75" hidden="1" customHeight="1">
      <c r="A1329" s="260"/>
      <c r="B1329" s="261"/>
      <c r="C1329" s="270"/>
      <c r="D1329" s="263"/>
      <c r="E1329" s="264"/>
      <c r="F1329" s="265"/>
      <c r="G1329" s="265"/>
      <c r="H1329" s="265"/>
      <c r="I1329" s="265"/>
      <c r="J1329" s="265"/>
      <c r="K1329" s="235"/>
      <c r="L1329" s="235"/>
      <c r="M1329" s="235"/>
      <c r="N1329" s="235"/>
    </row>
    <row r="1330" spans="1:14" ht="15.75" hidden="1" customHeight="1">
      <c r="A1330" s="247" t="s">
        <v>834</v>
      </c>
      <c r="B1330" s="248" t="s">
        <v>255</v>
      </c>
      <c r="C1330" s="247" t="s">
        <v>141</v>
      </c>
      <c r="D1330" s="267"/>
      <c r="E1330" s="268"/>
      <c r="F1330" s="252"/>
      <c r="G1330" s="252"/>
      <c r="H1330" s="252"/>
      <c r="I1330" s="252"/>
      <c r="J1330" s="253">
        <f>SUM(J1331:J1332)</f>
        <v>12</v>
      </c>
      <c r="K1330" s="235"/>
      <c r="L1330" s="206" t="s">
        <v>129</v>
      </c>
      <c r="M1330" s="206">
        <v>3624</v>
      </c>
      <c r="N1330" s="235"/>
    </row>
    <row r="1331" spans="1:14" ht="15.75" hidden="1" customHeight="1">
      <c r="A1331" s="254"/>
      <c r="B1331" s="255" t="s">
        <v>799</v>
      </c>
      <c r="C1331" s="269"/>
      <c r="D1331" s="257">
        <v>12</v>
      </c>
      <c r="E1331" s="258"/>
      <c r="F1331" s="259"/>
      <c r="G1331" s="259"/>
      <c r="H1331" s="259"/>
      <c r="I1331" s="259"/>
      <c r="J1331" s="259">
        <f>D1331</f>
        <v>12</v>
      </c>
      <c r="K1331" s="235"/>
      <c r="L1331" s="235"/>
      <c r="M1331" s="235"/>
      <c r="N1331" s="235"/>
    </row>
    <row r="1332" spans="1:14" ht="15.75" hidden="1" customHeight="1">
      <c r="A1332" s="260"/>
      <c r="B1332" s="261"/>
      <c r="C1332" s="270"/>
      <c r="D1332" s="263"/>
      <c r="E1332" s="264"/>
      <c r="F1332" s="265"/>
      <c r="G1332" s="265"/>
      <c r="H1332" s="265"/>
      <c r="I1332" s="265"/>
      <c r="J1332" s="265"/>
      <c r="K1332" s="235"/>
      <c r="L1332" s="235"/>
      <c r="M1332" s="235"/>
      <c r="N1332" s="235"/>
    </row>
    <row r="1333" spans="1:14" ht="15.75" hidden="1" customHeight="1">
      <c r="A1333" s="247" t="s">
        <v>835</v>
      </c>
      <c r="B1333" s="248" t="s">
        <v>257</v>
      </c>
      <c r="C1333" s="247" t="s">
        <v>141</v>
      </c>
      <c r="D1333" s="267"/>
      <c r="E1333" s="268"/>
      <c r="F1333" s="252"/>
      <c r="G1333" s="252"/>
      <c r="H1333" s="252"/>
      <c r="I1333" s="252"/>
      <c r="J1333" s="253">
        <f>SUM(J1334:J1335)</f>
        <v>17</v>
      </c>
      <c r="K1333" s="235"/>
      <c r="L1333" s="206" t="s">
        <v>129</v>
      </c>
      <c r="M1333" s="206">
        <v>13378</v>
      </c>
      <c r="N1333" s="235"/>
    </row>
    <row r="1334" spans="1:14" ht="15.75" hidden="1" customHeight="1">
      <c r="A1334" s="254"/>
      <c r="B1334" s="255" t="s">
        <v>799</v>
      </c>
      <c r="C1334" s="269"/>
      <c r="D1334" s="257">
        <v>17</v>
      </c>
      <c r="E1334" s="258"/>
      <c r="F1334" s="259"/>
      <c r="G1334" s="259"/>
      <c r="H1334" s="259"/>
      <c r="I1334" s="259"/>
      <c r="J1334" s="259">
        <f>D1334</f>
        <v>17</v>
      </c>
      <c r="K1334" s="235"/>
      <c r="L1334" s="206"/>
      <c r="M1334" s="206"/>
      <c r="N1334" s="235"/>
    </row>
    <row r="1335" spans="1:14" ht="15.75" hidden="1" customHeight="1">
      <c r="A1335" s="260"/>
      <c r="B1335" s="261"/>
      <c r="C1335" s="270"/>
      <c r="D1335" s="263"/>
      <c r="E1335" s="264"/>
      <c r="F1335" s="265"/>
      <c r="G1335" s="265"/>
      <c r="H1335" s="265"/>
      <c r="I1335" s="265"/>
      <c r="J1335" s="265"/>
      <c r="K1335" s="235"/>
      <c r="L1335" s="235"/>
      <c r="M1335" s="235"/>
      <c r="N1335" s="235"/>
    </row>
    <row r="1336" spans="1:14" ht="15.75" hidden="1" customHeight="1">
      <c r="A1336" s="242" t="s">
        <v>836</v>
      </c>
      <c r="B1336" s="105" t="s">
        <v>263</v>
      </c>
      <c r="C1336" s="243"/>
      <c r="D1336" s="244"/>
      <c r="E1336" s="245"/>
      <c r="F1336" s="245"/>
      <c r="G1336" s="245"/>
      <c r="H1336" s="245"/>
      <c r="I1336" s="245"/>
      <c r="J1336" s="246"/>
      <c r="K1336" s="235"/>
      <c r="L1336" s="235"/>
      <c r="M1336" s="235"/>
      <c r="N1336" s="235"/>
    </row>
    <row r="1337" spans="1:14" ht="15.75" hidden="1" customHeight="1">
      <c r="A1337" s="247" t="s">
        <v>837</v>
      </c>
      <c r="B1337" s="248" t="s">
        <v>429</v>
      </c>
      <c r="C1337" s="247" t="s">
        <v>141</v>
      </c>
      <c r="D1337" s="267"/>
      <c r="E1337" s="268"/>
      <c r="F1337" s="252"/>
      <c r="G1337" s="252"/>
      <c r="H1337" s="252"/>
      <c r="I1337" s="252"/>
      <c r="J1337" s="253">
        <f>SUM(J1338:J1339)</f>
        <v>15</v>
      </c>
      <c r="K1337" s="235"/>
      <c r="L1337" s="206" t="s">
        <v>123</v>
      </c>
      <c r="M1337" s="206" t="s">
        <v>266</v>
      </c>
      <c r="N1337" s="235"/>
    </row>
    <row r="1338" spans="1:14" ht="15.75" hidden="1" customHeight="1">
      <c r="A1338" s="254"/>
      <c r="B1338" s="255"/>
      <c r="C1338" s="269"/>
      <c r="D1338" s="257">
        <v>15</v>
      </c>
      <c r="E1338" s="258"/>
      <c r="F1338" s="259"/>
      <c r="G1338" s="259"/>
      <c r="H1338" s="259"/>
      <c r="I1338" s="259"/>
      <c r="J1338" s="259">
        <f>D1338</f>
        <v>15</v>
      </c>
      <c r="K1338" s="235"/>
      <c r="L1338" s="206"/>
      <c r="M1338" s="206"/>
      <c r="N1338" s="235"/>
    </row>
    <row r="1339" spans="1:14" ht="15.75" hidden="1" customHeight="1">
      <c r="A1339" s="260"/>
      <c r="B1339" s="261"/>
      <c r="C1339" s="270"/>
      <c r="D1339" s="263"/>
      <c r="E1339" s="264"/>
      <c r="F1339" s="265"/>
      <c r="G1339" s="265"/>
      <c r="H1339" s="265"/>
      <c r="I1339" s="265"/>
      <c r="J1339" s="265"/>
      <c r="K1339" s="235"/>
      <c r="L1339" s="235"/>
      <c r="M1339" s="235"/>
      <c r="N1339" s="235"/>
    </row>
    <row r="1340" spans="1:14" ht="15.75" hidden="1" customHeight="1">
      <c r="A1340" s="247" t="s">
        <v>838</v>
      </c>
      <c r="B1340" s="248" t="s">
        <v>431</v>
      </c>
      <c r="C1340" s="247" t="s">
        <v>141</v>
      </c>
      <c r="D1340" s="267"/>
      <c r="E1340" s="268"/>
      <c r="F1340" s="252"/>
      <c r="G1340" s="252"/>
      <c r="H1340" s="252"/>
      <c r="I1340" s="252"/>
      <c r="J1340" s="253">
        <f>SUM(J1341:J1342)</f>
        <v>15</v>
      </c>
      <c r="K1340" s="235"/>
      <c r="L1340" s="206" t="s">
        <v>123</v>
      </c>
      <c r="M1340" s="206" t="s">
        <v>432</v>
      </c>
      <c r="N1340" s="235"/>
    </row>
    <row r="1341" spans="1:14" ht="15.75" hidden="1" customHeight="1">
      <c r="A1341" s="254"/>
      <c r="B1341" s="255"/>
      <c r="C1341" s="269"/>
      <c r="D1341" s="257">
        <f>12+3</f>
        <v>15</v>
      </c>
      <c r="E1341" s="258"/>
      <c r="F1341" s="259"/>
      <c r="G1341" s="259"/>
      <c r="H1341" s="259"/>
      <c r="I1341" s="259"/>
      <c r="J1341" s="259">
        <f>D1341</f>
        <v>15</v>
      </c>
      <c r="K1341" s="235"/>
      <c r="L1341" s="206"/>
      <c r="M1341" s="206"/>
      <c r="N1341" s="235"/>
    </row>
    <row r="1342" spans="1:14" ht="15.75" hidden="1" customHeight="1">
      <c r="A1342" s="260"/>
      <c r="B1342" s="261"/>
      <c r="C1342" s="270"/>
      <c r="D1342" s="263"/>
      <c r="E1342" s="264"/>
      <c r="F1342" s="265"/>
      <c r="G1342" s="265"/>
      <c r="H1342" s="265"/>
      <c r="I1342" s="265"/>
      <c r="J1342" s="265"/>
      <c r="K1342" s="235"/>
      <c r="L1342" s="235"/>
      <c r="M1342" s="235"/>
      <c r="N1342" s="235"/>
    </row>
    <row r="1343" spans="1:14" ht="15.75" hidden="1" customHeight="1">
      <c r="A1343" s="247" t="s">
        <v>839</v>
      </c>
      <c r="B1343" s="248" t="s">
        <v>268</v>
      </c>
      <c r="C1343" s="247" t="s">
        <v>141</v>
      </c>
      <c r="D1343" s="267"/>
      <c r="E1343" s="268"/>
      <c r="F1343" s="252"/>
      <c r="G1343" s="252"/>
      <c r="H1343" s="252"/>
      <c r="I1343" s="252"/>
      <c r="J1343" s="253">
        <f>SUM(J1344:J1345)</f>
        <v>2</v>
      </c>
      <c r="K1343" s="235"/>
      <c r="L1343" s="206" t="s">
        <v>123</v>
      </c>
      <c r="M1343" s="206" t="s">
        <v>269</v>
      </c>
      <c r="N1343" s="235"/>
    </row>
    <row r="1344" spans="1:14" ht="15.75" hidden="1" customHeight="1">
      <c r="A1344" s="254"/>
      <c r="B1344" s="255"/>
      <c r="C1344" s="269"/>
      <c r="D1344" s="257">
        <v>2</v>
      </c>
      <c r="E1344" s="258"/>
      <c r="F1344" s="259"/>
      <c r="G1344" s="259"/>
      <c r="H1344" s="259"/>
      <c r="I1344" s="259"/>
      <c r="J1344" s="259">
        <f>D1344</f>
        <v>2</v>
      </c>
      <c r="K1344" s="235"/>
      <c r="L1344" s="206"/>
      <c r="M1344" s="206"/>
      <c r="N1344" s="235"/>
    </row>
    <row r="1345" spans="1:14" ht="15.75" hidden="1" customHeight="1">
      <c r="A1345" s="260"/>
      <c r="B1345" s="261"/>
      <c r="C1345" s="270"/>
      <c r="D1345" s="263"/>
      <c r="E1345" s="264"/>
      <c r="F1345" s="265"/>
      <c r="G1345" s="265"/>
      <c r="H1345" s="265"/>
      <c r="I1345" s="265"/>
      <c r="J1345" s="265"/>
      <c r="K1345" s="235"/>
      <c r="L1345" s="235"/>
      <c r="M1345" s="235"/>
      <c r="N1345" s="235"/>
    </row>
    <row r="1346" spans="1:14" ht="15.75" hidden="1" customHeight="1">
      <c r="A1346" s="247" t="s">
        <v>840</v>
      </c>
      <c r="B1346" s="248" t="s">
        <v>441</v>
      </c>
      <c r="C1346" s="247" t="s">
        <v>141</v>
      </c>
      <c r="D1346" s="267"/>
      <c r="E1346" s="268"/>
      <c r="F1346" s="252"/>
      <c r="G1346" s="252"/>
      <c r="H1346" s="252"/>
      <c r="I1346" s="252"/>
      <c r="J1346" s="253">
        <f>SUM(J1347:J1348)</f>
        <v>40</v>
      </c>
      <c r="K1346" s="235"/>
      <c r="L1346" s="206" t="s">
        <v>123</v>
      </c>
      <c r="M1346" s="206" t="s">
        <v>442</v>
      </c>
      <c r="N1346" s="235"/>
    </row>
    <row r="1347" spans="1:14" ht="15.75" hidden="1" customHeight="1">
      <c r="A1347" s="254"/>
      <c r="B1347" s="255"/>
      <c r="C1347" s="269"/>
      <c r="D1347" s="257">
        <v>40</v>
      </c>
      <c r="E1347" s="258"/>
      <c r="F1347" s="259"/>
      <c r="G1347" s="259"/>
      <c r="H1347" s="259"/>
      <c r="I1347" s="259"/>
      <c r="J1347" s="259">
        <f>D1347</f>
        <v>40</v>
      </c>
      <c r="K1347" s="235"/>
      <c r="L1347" s="206"/>
      <c r="M1347" s="206"/>
      <c r="N1347" s="235"/>
    </row>
    <row r="1348" spans="1:14" ht="15.75" hidden="1" customHeight="1">
      <c r="A1348" s="260"/>
      <c r="B1348" s="261"/>
      <c r="C1348" s="270"/>
      <c r="D1348" s="263"/>
      <c r="E1348" s="264"/>
      <c r="F1348" s="265"/>
      <c r="G1348" s="265"/>
      <c r="H1348" s="265"/>
      <c r="I1348" s="265"/>
      <c r="J1348" s="265"/>
      <c r="K1348" s="235"/>
      <c r="L1348" s="235"/>
      <c r="M1348" s="235"/>
      <c r="N1348" s="235"/>
    </row>
    <row r="1349" spans="1:14" ht="15.75" hidden="1" customHeight="1">
      <c r="A1349" s="247" t="s">
        <v>841</v>
      </c>
      <c r="B1349" s="248" t="s">
        <v>444</v>
      </c>
      <c r="C1349" s="247" t="s">
        <v>141</v>
      </c>
      <c r="D1349" s="267"/>
      <c r="E1349" s="268"/>
      <c r="F1349" s="252"/>
      <c r="G1349" s="252"/>
      <c r="H1349" s="252"/>
      <c r="I1349" s="252"/>
      <c r="J1349" s="253">
        <f>SUM(J1350:J1351)</f>
        <v>2</v>
      </c>
      <c r="K1349" s="235"/>
      <c r="L1349" s="206" t="s">
        <v>123</v>
      </c>
      <c r="M1349" s="206" t="s">
        <v>445</v>
      </c>
      <c r="N1349" s="235"/>
    </row>
    <row r="1350" spans="1:14" ht="15.75" hidden="1" customHeight="1">
      <c r="A1350" s="254"/>
      <c r="B1350" s="255"/>
      <c r="C1350" s="269"/>
      <c r="D1350" s="257">
        <v>2</v>
      </c>
      <c r="E1350" s="258"/>
      <c r="F1350" s="259"/>
      <c r="G1350" s="259"/>
      <c r="H1350" s="259"/>
      <c r="I1350" s="259"/>
      <c r="J1350" s="259">
        <f>D1350</f>
        <v>2</v>
      </c>
      <c r="K1350" s="235"/>
      <c r="L1350" s="206"/>
      <c r="M1350" s="206"/>
      <c r="N1350" s="235"/>
    </row>
    <row r="1351" spans="1:14" ht="15.75" hidden="1" customHeight="1">
      <c r="A1351" s="260"/>
      <c r="B1351" s="261"/>
      <c r="C1351" s="270"/>
      <c r="D1351" s="263"/>
      <c r="E1351" s="264"/>
      <c r="F1351" s="265"/>
      <c r="G1351" s="265"/>
      <c r="H1351" s="265"/>
      <c r="I1351" s="265"/>
      <c r="J1351" s="265"/>
      <c r="K1351" s="235"/>
      <c r="L1351" s="235"/>
      <c r="M1351" s="235"/>
      <c r="N1351" s="235"/>
    </row>
    <row r="1352" spans="1:14" ht="15.75" hidden="1" customHeight="1">
      <c r="A1352" s="247" t="s">
        <v>842</v>
      </c>
      <c r="B1352" s="248" t="s">
        <v>843</v>
      </c>
      <c r="C1352" s="247" t="s">
        <v>141</v>
      </c>
      <c r="D1352" s="267"/>
      <c r="E1352" s="268"/>
      <c r="F1352" s="252"/>
      <c r="G1352" s="252"/>
      <c r="H1352" s="252"/>
      <c r="I1352" s="252"/>
      <c r="J1352" s="253">
        <f>SUM(J1353:J1354)</f>
        <v>4</v>
      </c>
      <c r="K1352" s="235"/>
      <c r="L1352" s="206" t="s">
        <v>123</v>
      </c>
      <c r="M1352" s="206" t="s">
        <v>278</v>
      </c>
      <c r="N1352" s="235"/>
    </row>
    <row r="1353" spans="1:14" ht="15.75" hidden="1" customHeight="1">
      <c r="A1353" s="254"/>
      <c r="B1353" s="255"/>
      <c r="C1353" s="269"/>
      <c r="D1353" s="257">
        <v>4</v>
      </c>
      <c r="E1353" s="258"/>
      <c r="F1353" s="259"/>
      <c r="G1353" s="259"/>
      <c r="H1353" s="259"/>
      <c r="I1353" s="259"/>
      <c r="J1353" s="259">
        <f>D1353</f>
        <v>4</v>
      </c>
      <c r="K1353" s="235"/>
      <c r="L1353" s="206"/>
      <c r="M1353" s="206"/>
      <c r="N1353" s="235"/>
    </row>
    <row r="1354" spans="1:14" ht="15.75" hidden="1" customHeight="1">
      <c r="A1354" s="260"/>
      <c r="B1354" s="261"/>
      <c r="C1354" s="270"/>
      <c r="D1354" s="263"/>
      <c r="E1354" s="264"/>
      <c r="F1354" s="265"/>
      <c r="G1354" s="265"/>
      <c r="H1354" s="265"/>
      <c r="I1354" s="265"/>
      <c r="J1354" s="265"/>
      <c r="K1354" s="235"/>
      <c r="L1354" s="235"/>
      <c r="M1354" s="235"/>
      <c r="N1354" s="235"/>
    </row>
    <row r="1355" spans="1:14" ht="15.75" hidden="1" customHeight="1">
      <c r="A1355" s="247" t="s">
        <v>844</v>
      </c>
      <c r="B1355" s="248" t="s">
        <v>277</v>
      </c>
      <c r="C1355" s="247" t="s">
        <v>141</v>
      </c>
      <c r="D1355" s="267"/>
      <c r="E1355" s="268"/>
      <c r="F1355" s="252"/>
      <c r="G1355" s="252"/>
      <c r="H1355" s="252"/>
      <c r="I1355" s="252"/>
      <c r="J1355" s="253">
        <f>SUM(J1356:J1357)</f>
        <v>5</v>
      </c>
      <c r="K1355" s="235"/>
      <c r="L1355" s="206" t="s">
        <v>123</v>
      </c>
      <c r="M1355" s="206" t="s">
        <v>278</v>
      </c>
      <c r="N1355" s="235"/>
    </row>
    <row r="1356" spans="1:14" ht="15.75" hidden="1" customHeight="1">
      <c r="A1356" s="254"/>
      <c r="B1356" s="255"/>
      <c r="C1356" s="269"/>
      <c r="D1356" s="257">
        <v>5</v>
      </c>
      <c r="E1356" s="258"/>
      <c r="F1356" s="259"/>
      <c r="G1356" s="259"/>
      <c r="H1356" s="259"/>
      <c r="I1356" s="259"/>
      <c r="J1356" s="259">
        <f>D1356</f>
        <v>5</v>
      </c>
      <c r="K1356" s="235"/>
      <c r="L1356" s="206"/>
      <c r="M1356" s="206"/>
      <c r="N1356" s="235"/>
    </row>
    <row r="1357" spans="1:14" ht="15.75" hidden="1" customHeight="1">
      <c r="A1357" s="260"/>
      <c r="B1357" s="261"/>
      <c r="C1357" s="270"/>
      <c r="D1357" s="263"/>
      <c r="E1357" s="264"/>
      <c r="F1357" s="265"/>
      <c r="G1357" s="265"/>
      <c r="H1357" s="265"/>
      <c r="I1357" s="265"/>
      <c r="J1357" s="265"/>
      <c r="K1357" s="235"/>
      <c r="L1357" s="235"/>
      <c r="M1357" s="235"/>
      <c r="N1357" s="235"/>
    </row>
    <row r="1358" spans="1:14" ht="15.75" hidden="1" customHeight="1">
      <c r="A1358" s="247" t="s">
        <v>845</v>
      </c>
      <c r="B1358" s="248" t="s">
        <v>280</v>
      </c>
      <c r="C1358" s="247" t="s">
        <v>141</v>
      </c>
      <c r="D1358" s="267"/>
      <c r="E1358" s="268"/>
      <c r="F1358" s="252"/>
      <c r="G1358" s="252"/>
      <c r="H1358" s="252"/>
      <c r="I1358" s="252"/>
      <c r="J1358" s="253">
        <f>SUM(J1359:J1360)</f>
        <v>6</v>
      </c>
      <c r="K1358" s="235"/>
      <c r="L1358" s="206" t="s">
        <v>123</v>
      </c>
      <c r="M1358" s="206" t="s">
        <v>281</v>
      </c>
      <c r="N1358" s="235"/>
    </row>
    <row r="1359" spans="1:14" ht="15.75" hidden="1" customHeight="1">
      <c r="A1359" s="254"/>
      <c r="B1359" s="255"/>
      <c r="C1359" s="269"/>
      <c r="D1359" s="257">
        <v>6</v>
      </c>
      <c r="E1359" s="258"/>
      <c r="F1359" s="259"/>
      <c r="G1359" s="259"/>
      <c r="H1359" s="259"/>
      <c r="I1359" s="259"/>
      <c r="J1359" s="259">
        <f>D1359</f>
        <v>6</v>
      </c>
      <c r="K1359" s="235"/>
      <c r="L1359" s="206"/>
      <c r="M1359" s="206"/>
      <c r="N1359" s="235"/>
    </row>
    <row r="1360" spans="1:14" ht="15.75" hidden="1" customHeight="1">
      <c r="A1360" s="260"/>
      <c r="B1360" s="261"/>
      <c r="C1360" s="270"/>
      <c r="D1360" s="263"/>
      <c r="E1360" s="264"/>
      <c r="F1360" s="265"/>
      <c r="G1360" s="265"/>
      <c r="H1360" s="265"/>
      <c r="I1360" s="265"/>
      <c r="J1360" s="265"/>
      <c r="K1360" s="235"/>
      <c r="L1360" s="235"/>
      <c r="M1360" s="235"/>
      <c r="N1360" s="235"/>
    </row>
    <row r="1361" spans="1:14" ht="15.75" hidden="1" customHeight="1">
      <c r="A1361" s="247" t="s">
        <v>846</v>
      </c>
      <c r="B1361" s="248" t="s">
        <v>286</v>
      </c>
      <c r="C1361" s="247" t="s">
        <v>141</v>
      </c>
      <c r="D1361" s="267"/>
      <c r="E1361" s="268"/>
      <c r="F1361" s="252"/>
      <c r="G1361" s="252"/>
      <c r="H1361" s="252"/>
      <c r="I1361" s="252"/>
      <c r="J1361" s="253">
        <f>SUM(J1362:J1363)</f>
        <v>2</v>
      </c>
      <c r="K1361" s="235"/>
      <c r="L1361" s="206" t="s">
        <v>123</v>
      </c>
      <c r="M1361" s="206" t="s">
        <v>288</v>
      </c>
      <c r="N1361" s="235"/>
    </row>
    <row r="1362" spans="1:14" ht="15.75" hidden="1" customHeight="1">
      <c r="A1362" s="254"/>
      <c r="B1362" s="255"/>
      <c r="C1362" s="269"/>
      <c r="D1362" s="257">
        <v>2</v>
      </c>
      <c r="E1362" s="258"/>
      <c r="F1362" s="259"/>
      <c r="G1362" s="259"/>
      <c r="H1362" s="259"/>
      <c r="I1362" s="259"/>
      <c r="J1362" s="259">
        <f>D1362</f>
        <v>2</v>
      </c>
      <c r="K1362" s="235"/>
      <c r="L1362" s="206"/>
      <c r="M1362" s="206"/>
      <c r="N1362" s="235"/>
    </row>
    <row r="1363" spans="1:14" ht="15.75" hidden="1" customHeight="1">
      <c r="A1363" s="260"/>
      <c r="B1363" s="261"/>
      <c r="C1363" s="270"/>
      <c r="D1363" s="263"/>
      <c r="E1363" s="264"/>
      <c r="F1363" s="265"/>
      <c r="G1363" s="265"/>
      <c r="H1363" s="265"/>
      <c r="I1363" s="265"/>
      <c r="J1363" s="265"/>
      <c r="K1363" s="235"/>
      <c r="L1363" s="235"/>
      <c r="M1363" s="235"/>
      <c r="N1363" s="235"/>
    </row>
    <row r="1364" spans="1:14" ht="15.75" hidden="1" customHeight="1">
      <c r="A1364" s="247" t="s">
        <v>847</v>
      </c>
      <c r="B1364" s="248" t="s">
        <v>293</v>
      </c>
      <c r="C1364" s="247" t="s">
        <v>141</v>
      </c>
      <c r="D1364" s="267"/>
      <c r="E1364" s="268"/>
      <c r="F1364" s="252"/>
      <c r="G1364" s="252"/>
      <c r="H1364" s="252"/>
      <c r="I1364" s="252"/>
      <c r="J1364" s="253">
        <f>SUM(J1365:J1366)</f>
        <v>2</v>
      </c>
      <c r="K1364" s="235"/>
      <c r="L1364" s="206" t="s">
        <v>123</v>
      </c>
      <c r="M1364" s="206" t="s">
        <v>294</v>
      </c>
      <c r="N1364" s="235"/>
    </row>
    <row r="1365" spans="1:14" ht="15.75" hidden="1" customHeight="1">
      <c r="A1365" s="254"/>
      <c r="B1365" s="255"/>
      <c r="C1365" s="269"/>
      <c r="D1365" s="257">
        <v>2</v>
      </c>
      <c r="E1365" s="258"/>
      <c r="F1365" s="259"/>
      <c r="G1365" s="259"/>
      <c r="H1365" s="259"/>
      <c r="I1365" s="259"/>
      <c r="J1365" s="259">
        <f>D1365</f>
        <v>2</v>
      </c>
      <c r="K1365" s="235"/>
      <c r="L1365" s="206"/>
      <c r="M1365" s="206"/>
      <c r="N1365" s="235"/>
    </row>
    <row r="1366" spans="1:14" ht="15.75" hidden="1" customHeight="1">
      <c r="A1366" s="260"/>
      <c r="B1366" s="261"/>
      <c r="C1366" s="270"/>
      <c r="D1366" s="263"/>
      <c r="E1366" s="264"/>
      <c r="F1366" s="265"/>
      <c r="G1366" s="265"/>
      <c r="H1366" s="265"/>
      <c r="I1366" s="265"/>
      <c r="J1366" s="265"/>
      <c r="K1366" s="235"/>
      <c r="L1366" s="235"/>
      <c r="M1366" s="235"/>
      <c r="N1366" s="235"/>
    </row>
    <row r="1367" spans="1:14" ht="15.75" hidden="1" customHeight="1">
      <c r="A1367" s="242" t="s">
        <v>848</v>
      </c>
      <c r="B1367" s="105" t="s">
        <v>303</v>
      </c>
      <c r="C1367" s="243"/>
      <c r="D1367" s="244"/>
      <c r="E1367" s="245"/>
      <c r="F1367" s="245"/>
      <c r="G1367" s="245"/>
      <c r="H1367" s="245"/>
      <c r="I1367" s="245"/>
      <c r="J1367" s="246"/>
      <c r="K1367" s="235"/>
      <c r="L1367" s="235"/>
      <c r="M1367" s="235"/>
      <c r="N1367" s="235"/>
    </row>
    <row r="1368" spans="1:14" ht="15.75" hidden="1" customHeight="1">
      <c r="A1368" s="247" t="s">
        <v>849</v>
      </c>
      <c r="B1368" s="248" t="s">
        <v>850</v>
      </c>
      <c r="C1368" s="247" t="s">
        <v>164</v>
      </c>
      <c r="D1368" s="267"/>
      <c r="E1368" s="268"/>
      <c r="F1368" s="252"/>
      <c r="G1368" s="252"/>
      <c r="H1368" s="252"/>
      <c r="I1368" s="252"/>
      <c r="J1368" s="253">
        <f>SUM(J1369:J1370)</f>
        <v>20</v>
      </c>
      <c r="K1368" s="235"/>
      <c r="L1368" s="206" t="s">
        <v>129</v>
      </c>
      <c r="M1368" s="206">
        <v>763</v>
      </c>
      <c r="N1368" s="235"/>
    </row>
    <row r="1369" spans="1:14" ht="15.75" hidden="1" customHeight="1">
      <c r="A1369" s="254"/>
      <c r="B1369" s="255" t="s">
        <v>851</v>
      </c>
      <c r="C1369" s="269"/>
      <c r="D1369" s="257">
        <v>20</v>
      </c>
      <c r="E1369" s="258">
        <v>3</v>
      </c>
      <c r="F1369" s="259"/>
      <c r="G1369" s="259"/>
      <c r="H1369" s="259"/>
      <c r="I1369" s="259"/>
      <c r="J1369" s="259">
        <f>D1369</f>
        <v>20</v>
      </c>
      <c r="K1369" s="235"/>
      <c r="L1369" s="206"/>
      <c r="M1369" s="206"/>
      <c r="N1369" s="235"/>
    </row>
    <row r="1370" spans="1:14" ht="15.75" hidden="1" customHeight="1">
      <c r="A1370" s="260"/>
      <c r="B1370" s="261"/>
      <c r="C1370" s="270"/>
      <c r="D1370" s="263"/>
      <c r="E1370" s="264"/>
      <c r="F1370" s="265"/>
      <c r="G1370" s="265"/>
      <c r="H1370" s="265"/>
      <c r="I1370" s="265"/>
      <c r="J1370" s="265"/>
      <c r="K1370" s="235"/>
      <c r="L1370" s="235"/>
      <c r="M1370" s="235"/>
      <c r="N1370" s="235"/>
    </row>
    <row r="1371" spans="1:14" ht="15.75" hidden="1" customHeight="1">
      <c r="A1371" s="247" t="s">
        <v>852</v>
      </c>
      <c r="B1371" s="293" t="s">
        <v>853</v>
      </c>
      <c r="C1371" s="247" t="s">
        <v>141</v>
      </c>
      <c r="D1371" s="267"/>
      <c r="E1371" s="268"/>
      <c r="F1371" s="252"/>
      <c r="G1371" s="252"/>
      <c r="H1371" s="252"/>
      <c r="I1371" s="252"/>
      <c r="J1371" s="253">
        <f>SUM(J1372:J1373)</f>
        <v>1</v>
      </c>
      <c r="K1371" s="235"/>
      <c r="L1371" s="206" t="s">
        <v>129</v>
      </c>
      <c r="M1371" s="206">
        <v>11292</v>
      </c>
      <c r="N1371" s="235"/>
    </row>
    <row r="1372" spans="1:14" ht="15.75" hidden="1" customHeight="1">
      <c r="A1372" s="254"/>
      <c r="B1372" s="255" t="s">
        <v>851</v>
      </c>
      <c r="C1372" s="269"/>
      <c r="D1372" s="257">
        <v>1</v>
      </c>
      <c r="E1372" s="258"/>
      <c r="F1372" s="259"/>
      <c r="G1372" s="259"/>
      <c r="H1372" s="259"/>
      <c r="I1372" s="259"/>
      <c r="J1372" s="259">
        <f>D1372</f>
        <v>1</v>
      </c>
      <c r="K1372" s="235"/>
      <c r="L1372" s="206"/>
      <c r="M1372" s="206"/>
      <c r="N1372" s="235"/>
    </row>
    <row r="1373" spans="1:14" ht="15.75" hidden="1" customHeight="1">
      <c r="A1373" s="260"/>
      <c r="B1373" s="261"/>
      <c r="C1373" s="270"/>
      <c r="D1373" s="263"/>
      <c r="E1373" s="264"/>
      <c r="F1373" s="265"/>
      <c r="G1373" s="265"/>
      <c r="H1373" s="265"/>
      <c r="I1373" s="265"/>
      <c r="J1373" s="265"/>
      <c r="K1373" s="235"/>
      <c r="L1373" s="235"/>
      <c r="M1373" s="235"/>
      <c r="N1373" s="235"/>
    </row>
    <row r="1374" spans="1:14" ht="15.75" hidden="1" customHeight="1">
      <c r="A1374" s="247" t="s">
        <v>854</v>
      </c>
      <c r="B1374" s="293" t="s">
        <v>855</v>
      </c>
      <c r="C1374" s="247" t="s">
        <v>141</v>
      </c>
      <c r="D1374" s="267"/>
      <c r="E1374" s="268"/>
      <c r="F1374" s="252"/>
      <c r="G1374" s="252"/>
      <c r="H1374" s="252"/>
      <c r="I1374" s="252"/>
      <c r="J1374" s="253">
        <f>SUM(J1375:J1376)</f>
        <v>2</v>
      </c>
      <c r="K1374" s="235"/>
      <c r="L1374" s="206" t="s">
        <v>129</v>
      </c>
      <c r="M1374" s="206">
        <v>11292</v>
      </c>
      <c r="N1374" s="235"/>
    </row>
    <row r="1375" spans="1:14" ht="15.75" hidden="1" customHeight="1">
      <c r="A1375" s="254"/>
      <c r="B1375" s="255" t="s">
        <v>851</v>
      </c>
      <c r="C1375" s="269"/>
      <c r="D1375" s="257">
        <v>2</v>
      </c>
      <c r="E1375" s="258"/>
      <c r="F1375" s="259"/>
      <c r="G1375" s="259"/>
      <c r="H1375" s="259"/>
      <c r="I1375" s="259"/>
      <c r="J1375" s="259">
        <f>D1375</f>
        <v>2</v>
      </c>
      <c r="K1375" s="235"/>
      <c r="L1375" s="206"/>
      <c r="M1375" s="206"/>
      <c r="N1375" s="235"/>
    </row>
    <row r="1376" spans="1:14" ht="15.75" hidden="1" customHeight="1">
      <c r="A1376" s="260"/>
      <c r="B1376" s="261"/>
      <c r="C1376" s="270"/>
      <c r="D1376" s="263"/>
      <c r="E1376" s="264"/>
      <c r="F1376" s="265"/>
      <c r="G1376" s="265"/>
      <c r="H1376" s="265"/>
      <c r="I1376" s="265"/>
      <c r="J1376" s="265"/>
      <c r="K1376" s="235"/>
      <c r="L1376" s="235"/>
      <c r="M1376" s="235"/>
      <c r="N1376" s="235"/>
    </row>
    <row r="1377" spans="1:14" ht="15.75" hidden="1" customHeight="1">
      <c r="A1377" s="247" t="s">
        <v>856</v>
      </c>
      <c r="B1377" s="293" t="s">
        <v>312</v>
      </c>
      <c r="C1377" s="247" t="s">
        <v>141</v>
      </c>
      <c r="D1377" s="267"/>
      <c r="E1377" s="268"/>
      <c r="F1377" s="252"/>
      <c r="G1377" s="252"/>
      <c r="H1377" s="252"/>
      <c r="I1377" s="252"/>
      <c r="J1377" s="253">
        <f>SUM(J1378:J1379)</f>
        <v>1</v>
      </c>
      <c r="K1377" s="235"/>
      <c r="L1377" s="206" t="s">
        <v>129</v>
      </c>
      <c r="M1377" s="206">
        <v>11289</v>
      </c>
      <c r="N1377" s="235"/>
    </row>
    <row r="1378" spans="1:14" ht="15.75" hidden="1" customHeight="1">
      <c r="A1378" s="254"/>
      <c r="B1378" s="255" t="s">
        <v>851</v>
      </c>
      <c r="C1378" s="269"/>
      <c r="D1378" s="257">
        <v>1</v>
      </c>
      <c r="E1378" s="258"/>
      <c r="F1378" s="259"/>
      <c r="G1378" s="259"/>
      <c r="H1378" s="259"/>
      <c r="I1378" s="259"/>
      <c r="J1378" s="259">
        <f>D1378</f>
        <v>1</v>
      </c>
      <c r="K1378" s="235"/>
      <c r="L1378" s="206"/>
      <c r="M1378" s="206"/>
      <c r="N1378" s="235"/>
    </row>
    <row r="1379" spans="1:14" ht="15.75" hidden="1" customHeight="1">
      <c r="A1379" s="260"/>
      <c r="B1379" s="261"/>
      <c r="C1379" s="270"/>
      <c r="D1379" s="263"/>
      <c r="E1379" s="264"/>
      <c r="F1379" s="265"/>
      <c r="G1379" s="265"/>
      <c r="H1379" s="265"/>
      <c r="I1379" s="265"/>
      <c r="J1379" s="265"/>
      <c r="K1379" s="235"/>
      <c r="L1379" s="235"/>
      <c r="M1379" s="235"/>
      <c r="N1379" s="235"/>
    </row>
    <row r="1380" spans="1:14" ht="15.75" hidden="1" customHeight="1">
      <c r="A1380" s="247" t="s">
        <v>857</v>
      </c>
      <c r="B1380" s="293" t="s">
        <v>858</v>
      </c>
      <c r="C1380" s="247" t="s">
        <v>141</v>
      </c>
      <c r="D1380" s="267"/>
      <c r="E1380" s="268"/>
      <c r="F1380" s="252"/>
      <c r="G1380" s="252"/>
      <c r="H1380" s="252"/>
      <c r="I1380" s="252"/>
      <c r="J1380" s="253">
        <f>SUM(J1381:J1382)</f>
        <v>60</v>
      </c>
      <c r="K1380" s="235"/>
      <c r="L1380" s="206" t="s">
        <v>129</v>
      </c>
      <c r="M1380" s="206">
        <v>12968</v>
      </c>
      <c r="N1380" s="235"/>
    </row>
    <row r="1381" spans="1:14" ht="15.75" hidden="1" customHeight="1">
      <c r="A1381" s="254"/>
      <c r="B1381" s="255" t="s">
        <v>851</v>
      </c>
      <c r="C1381" s="269"/>
      <c r="D1381" s="257">
        <v>60</v>
      </c>
      <c r="E1381" s="258"/>
      <c r="F1381" s="259"/>
      <c r="G1381" s="259"/>
      <c r="H1381" s="259"/>
      <c r="I1381" s="259"/>
      <c r="J1381" s="259">
        <f>D1381</f>
        <v>60</v>
      </c>
      <c r="K1381" s="235"/>
      <c r="L1381" s="206"/>
      <c r="M1381" s="206"/>
      <c r="N1381" s="235"/>
    </row>
    <row r="1382" spans="1:14" ht="15.75" hidden="1" customHeight="1">
      <c r="A1382" s="260"/>
      <c r="B1382" s="261"/>
      <c r="C1382" s="270"/>
      <c r="D1382" s="263"/>
      <c r="E1382" s="264"/>
      <c r="F1382" s="265"/>
      <c r="G1382" s="265"/>
      <c r="H1382" s="265"/>
      <c r="I1382" s="265"/>
      <c r="J1382" s="265"/>
      <c r="K1382" s="235"/>
      <c r="L1382" s="235"/>
      <c r="M1382" s="235"/>
      <c r="N1382" s="235"/>
    </row>
    <row r="1383" spans="1:14" ht="15.75" hidden="1" customHeight="1">
      <c r="A1383" s="247" t="s">
        <v>859</v>
      </c>
      <c r="B1383" s="293" t="s">
        <v>316</v>
      </c>
      <c r="C1383" s="247" t="s">
        <v>141</v>
      </c>
      <c r="D1383" s="267"/>
      <c r="E1383" s="268"/>
      <c r="F1383" s="252"/>
      <c r="G1383" s="252"/>
      <c r="H1383" s="252"/>
      <c r="I1383" s="252"/>
      <c r="J1383" s="253">
        <f>SUM(J1384:J1385)</f>
        <v>13</v>
      </c>
      <c r="K1383" s="235"/>
      <c r="L1383" s="206" t="s">
        <v>129</v>
      </c>
      <c r="M1383" s="206">
        <v>2001</v>
      </c>
      <c r="N1383" s="235"/>
    </row>
    <row r="1384" spans="1:14" ht="15.75" hidden="1" customHeight="1">
      <c r="A1384" s="254"/>
      <c r="B1384" s="255" t="s">
        <v>851</v>
      </c>
      <c r="C1384" s="269"/>
      <c r="D1384" s="257">
        <v>13</v>
      </c>
      <c r="E1384" s="258"/>
      <c r="F1384" s="259"/>
      <c r="G1384" s="259"/>
      <c r="H1384" s="259"/>
      <c r="I1384" s="259"/>
      <c r="J1384" s="259">
        <f>D1384</f>
        <v>13</v>
      </c>
      <c r="K1384" s="235"/>
      <c r="L1384" s="206"/>
      <c r="M1384" s="206"/>
      <c r="N1384" s="235"/>
    </row>
    <row r="1385" spans="1:14" ht="15.75" hidden="1" customHeight="1">
      <c r="A1385" s="260"/>
      <c r="B1385" s="261"/>
      <c r="C1385" s="270"/>
      <c r="D1385" s="263"/>
      <c r="E1385" s="264"/>
      <c r="F1385" s="265"/>
      <c r="G1385" s="265"/>
      <c r="H1385" s="265"/>
      <c r="I1385" s="265"/>
      <c r="J1385" s="265"/>
      <c r="K1385" s="235"/>
      <c r="L1385" s="235"/>
      <c r="M1385" s="235"/>
      <c r="N1385" s="235"/>
    </row>
    <row r="1386" spans="1:14" ht="15.75" hidden="1" customHeight="1">
      <c r="A1386" s="247" t="s">
        <v>860</v>
      </c>
      <c r="B1386" s="293" t="s">
        <v>318</v>
      </c>
      <c r="C1386" s="247" t="s">
        <v>141</v>
      </c>
      <c r="D1386" s="267"/>
      <c r="E1386" s="268"/>
      <c r="F1386" s="252"/>
      <c r="G1386" s="252"/>
      <c r="H1386" s="252"/>
      <c r="I1386" s="252"/>
      <c r="J1386" s="253">
        <f>SUM(J1387:J1388)</f>
        <v>9</v>
      </c>
      <c r="K1386" s="235"/>
      <c r="L1386" s="206" t="s">
        <v>116</v>
      </c>
      <c r="M1386" s="206">
        <v>98307</v>
      </c>
      <c r="N1386" s="235"/>
    </row>
    <row r="1387" spans="1:14" ht="15.75" hidden="1" customHeight="1">
      <c r="A1387" s="254"/>
      <c r="B1387" s="255" t="s">
        <v>851</v>
      </c>
      <c r="C1387" s="269"/>
      <c r="D1387" s="257">
        <v>9</v>
      </c>
      <c r="E1387" s="258"/>
      <c r="F1387" s="259"/>
      <c r="G1387" s="259"/>
      <c r="H1387" s="259"/>
      <c r="I1387" s="259"/>
      <c r="J1387" s="259">
        <f>D1387</f>
        <v>9</v>
      </c>
      <c r="K1387" s="235"/>
      <c r="L1387" s="206"/>
      <c r="M1387" s="206"/>
      <c r="N1387" s="235"/>
    </row>
    <row r="1388" spans="1:14" ht="15.75" hidden="1" customHeight="1">
      <c r="A1388" s="260"/>
      <c r="B1388" s="261"/>
      <c r="C1388" s="270"/>
      <c r="D1388" s="263"/>
      <c r="E1388" s="264"/>
      <c r="F1388" s="265"/>
      <c r="G1388" s="265"/>
      <c r="H1388" s="265"/>
      <c r="I1388" s="265"/>
      <c r="J1388" s="265"/>
      <c r="K1388" s="235"/>
      <c r="L1388" s="235"/>
      <c r="M1388" s="235"/>
      <c r="N1388" s="235"/>
    </row>
    <row r="1389" spans="1:14" ht="15.75" hidden="1" customHeight="1">
      <c r="A1389" s="247" t="s">
        <v>861</v>
      </c>
      <c r="B1389" s="293" t="s">
        <v>320</v>
      </c>
      <c r="C1389" s="247" t="s">
        <v>141</v>
      </c>
      <c r="D1389" s="267"/>
      <c r="E1389" s="268"/>
      <c r="F1389" s="252"/>
      <c r="G1389" s="252"/>
      <c r="H1389" s="252"/>
      <c r="I1389" s="252"/>
      <c r="J1389" s="253">
        <f>SUM(J1390:J1391)</f>
        <v>15</v>
      </c>
      <c r="K1389" s="235"/>
      <c r="L1389" s="206" t="s">
        <v>123</v>
      </c>
      <c r="M1389" s="206" t="s">
        <v>321</v>
      </c>
      <c r="N1389" s="235"/>
    </row>
    <row r="1390" spans="1:14" ht="15.75" hidden="1" customHeight="1">
      <c r="A1390" s="254"/>
      <c r="B1390" s="255" t="s">
        <v>851</v>
      </c>
      <c r="C1390" s="269"/>
      <c r="D1390" s="257">
        <v>15</v>
      </c>
      <c r="E1390" s="258"/>
      <c r="F1390" s="259"/>
      <c r="G1390" s="259"/>
      <c r="H1390" s="259"/>
      <c r="I1390" s="259"/>
      <c r="J1390" s="259">
        <f>D1390</f>
        <v>15</v>
      </c>
      <c r="K1390" s="235"/>
      <c r="L1390" s="206"/>
      <c r="M1390" s="206"/>
      <c r="N1390" s="235"/>
    </row>
    <row r="1391" spans="1:14" ht="15.75" hidden="1" customHeight="1">
      <c r="A1391" s="260"/>
      <c r="B1391" s="261"/>
      <c r="C1391" s="270"/>
      <c r="D1391" s="263"/>
      <c r="E1391" s="264"/>
      <c r="F1391" s="265"/>
      <c r="G1391" s="265"/>
      <c r="H1391" s="265"/>
      <c r="I1391" s="265"/>
      <c r="J1391" s="265"/>
      <c r="K1391" s="235"/>
      <c r="L1391" s="235"/>
      <c r="M1391" s="235"/>
      <c r="N1391" s="235"/>
    </row>
    <row r="1392" spans="1:14" ht="15.75" hidden="1" customHeight="1">
      <c r="A1392" s="247" t="s">
        <v>862</v>
      </c>
      <c r="B1392" s="293" t="s">
        <v>475</v>
      </c>
      <c r="C1392" s="247" t="s">
        <v>141</v>
      </c>
      <c r="D1392" s="267"/>
      <c r="E1392" s="268"/>
      <c r="F1392" s="252"/>
      <c r="G1392" s="252"/>
      <c r="H1392" s="252"/>
      <c r="I1392" s="252"/>
      <c r="J1392" s="253">
        <f>SUM(J1393:J1394)</f>
        <v>5</v>
      </c>
      <c r="K1392" s="235"/>
      <c r="L1392" s="206" t="s">
        <v>116</v>
      </c>
      <c r="M1392" s="206">
        <v>98307</v>
      </c>
      <c r="N1392" s="235"/>
    </row>
    <row r="1393" spans="1:14" ht="15.75" hidden="1" customHeight="1">
      <c r="A1393" s="254"/>
      <c r="B1393" s="255" t="s">
        <v>851</v>
      </c>
      <c r="C1393" s="269"/>
      <c r="D1393" s="257">
        <v>5</v>
      </c>
      <c r="E1393" s="258"/>
      <c r="F1393" s="259"/>
      <c r="G1393" s="259"/>
      <c r="H1393" s="259"/>
      <c r="I1393" s="259"/>
      <c r="J1393" s="259">
        <f>D1393</f>
        <v>5</v>
      </c>
      <c r="K1393" s="235"/>
      <c r="L1393" s="206"/>
      <c r="M1393" s="206"/>
      <c r="N1393" s="235"/>
    </row>
    <row r="1394" spans="1:14" ht="15.75" hidden="1" customHeight="1">
      <c r="A1394" s="260"/>
      <c r="B1394" s="261"/>
      <c r="C1394" s="270"/>
      <c r="D1394" s="263"/>
      <c r="E1394" s="264"/>
      <c r="F1394" s="265"/>
      <c r="G1394" s="265"/>
      <c r="H1394" s="265"/>
      <c r="I1394" s="265"/>
      <c r="J1394" s="265"/>
      <c r="K1394" s="235"/>
      <c r="L1394" s="235"/>
      <c r="M1394" s="235"/>
      <c r="N1394" s="235"/>
    </row>
    <row r="1395" spans="1:14" ht="15.75" hidden="1" customHeight="1">
      <c r="A1395" s="247" t="s">
        <v>863</v>
      </c>
      <c r="B1395" s="293" t="s">
        <v>477</v>
      </c>
      <c r="C1395" s="247" t="s">
        <v>141</v>
      </c>
      <c r="D1395" s="267"/>
      <c r="E1395" s="268"/>
      <c r="F1395" s="252"/>
      <c r="G1395" s="252"/>
      <c r="H1395" s="252"/>
      <c r="I1395" s="252"/>
      <c r="J1395" s="253">
        <f>SUM(J1396:J1397)</f>
        <v>2</v>
      </c>
      <c r="K1395" s="235"/>
      <c r="L1395" s="206" t="s">
        <v>123</v>
      </c>
      <c r="M1395" s="206" t="s">
        <v>321</v>
      </c>
      <c r="N1395" s="235"/>
    </row>
    <row r="1396" spans="1:14" ht="15.75" hidden="1" customHeight="1">
      <c r="A1396" s="254"/>
      <c r="B1396" s="255" t="s">
        <v>851</v>
      </c>
      <c r="C1396" s="269"/>
      <c r="D1396" s="257">
        <v>2</v>
      </c>
      <c r="E1396" s="258"/>
      <c r="F1396" s="259"/>
      <c r="G1396" s="259"/>
      <c r="H1396" s="259"/>
      <c r="I1396" s="259"/>
      <c r="J1396" s="259">
        <f>D1396</f>
        <v>2</v>
      </c>
      <c r="K1396" s="235"/>
      <c r="L1396" s="206"/>
      <c r="M1396" s="206"/>
      <c r="N1396" s="235"/>
    </row>
    <row r="1397" spans="1:14" ht="15.75" hidden="1" customHeight="1">
      <c r="A1397" s="260"/>
      <c r="B1397" s="261"/>
      <c r="C1397" s="270"/>
      <c r="D1397" s="263"/>
      <c r="E1397" s="264"/>
      <c r="F1397" s="265"/>
      <c r="G1397" s="265"/>
      <c r="H1397" s="265"/>
      <c r="I1397" s="265"/>
      <c r="J1397" s="265"/>
      <c r="K1397" s="235"/>
      <c r="L1397" s="235"/>
      <c r="M1397" s="235"/>
      <c r="N1397" s="235"/>
    </row>
    <row r="1398" spans="1:14" ht="15.75" hidden="1" customHeight="1">
      <c r="A1398" s="247" t="s">
        <v>864</v>
      </c>
      <c r="B1398" s="293" t="s">
        <v>327</v>
      </c>
      <c r="C1398" s="247" t="s">
        <v>141</v>
      </c>
      <c r="D1398" s="267"/>
      <c r="E1398" s="268"/>
      <c r="F1398" s="252"/>
      <c r="G1398" s="252"/>
      <c r="H1398" s="252"/>
      <c r="I1398" s="252"/>
      <c r="J1398" s="253">
        <f>SUM(J1399:J1400)</f>
        <v>39</v>
      </c>
      <c r="K1398" s="235"/>
      <c r="L1398" s="206" t="s">
        <v>116</v>
      </c>
      <c r="M1398" s="206">
        <v>39601</v>
      </c>
      <c r="N1398" s="235"/>
    </row>
    <row r="1399" spans="1:14" ht="15.75" hidden="1" customHeight="1">
      <c r="A1399" s="254"/>
      <c r="B1399" s="255" t="s">
        <v>851</v>
      </c>
      <c r="C1399" s="269"/>
      <c r="D1399" s="257">
        <v>39</v>
      </c>
      <c r="E1399" s="258"/>
      <c r="F1399" s="259"/>
      <c r="G1399" s="259"/>
      <c r="H1399" s="259"/>
      <c r="I1399" s="259"/>
      <c r="J1399" s="259">
        <f>D1399</f>
        <v>39</v>
      </c>
      <c r="K1399" s="235"/>
      <c r="L1399" s="206"/>
      <c r="M1399" s="206"/>
      <c r="N1399" s="235"/>
    </row>
    <row r="1400" spans="1:14" ht="15.75" hidden="1" customHeight="1">
      <c r="A1400" s="260"/>
      <c r="B1400" s="261"/>
      <c r="C1400" s="270"/>
      <c r="D1400" s="263"/>
      <c r="E1400" s="264"/>
      <c r="F1400" s="265"/>
      <c r="G1400" s="265"/>
      <c r="H1400" s="265"/>
      <c r="I1400" s="265"/>
      <c r="J1400" s="265"/>
      <c r="K1400" s="235"/>
      <c r="L1400" s="235"/>
      <c r="M1400" s="235"/>
      <c r="N1400" s="235"/>
    </row>
    <row r="1401" spans="1:14" ht="15.75" hidden="1" customHeight="1">
      <c r="A1401" s="247" t="s">
        <v>865</v>
      </c>
      <c r="B1401" s="293" t="s">
        <v>329</v>
      </c>
      <c r="C1401" s="247" t="s">
        <v>164</v>
      </c>
      <c r="D1401" s="267"/>
      <c r="E1401" s="268"/>
      <c r="F1401" s="252"/>
      <c r="G1401" s="252"/>
      <c r="H1401" s="252"/>
      <c r="I1401" s="252"/>
      <c r="J1401" s="253">
        <f>SUM(J1402:J1403)</f>
        <v>1900</v>
      </c>
      <c r="K1401" s="235"/>
      <c r="L1401" s="206" t="s">
        <v>116</v>
      </c>
      <c r="M1401" s="206">
        <v>39599</v>
      </c>
      <c r="N1401" s="235"/>
    </row>
    <row r="1402" spans="1:14" ht="15.75" hidden="1" customHeight="1">
      <c r="A1402" s="254"/>
      <c r="B1402" s="255" t="s">
        <v>851</v>
      </c>
      <c r="C1402" s="269"/>
      <c r="D1402" s="257">
        <v>1900</v>
      </c>
      <c r="E1402" s="258"/>
      <c r="F1402" s="259"/>
      <c r="G1402" s="259"/>
      <c r="H1402" s="259"/>
      <c r="I1402" s="259"/>
      <c r="J1402" s="259">
        <f>D1402</f>
        <v>1900</v>
      </c>
      <c r="K1402" s="235"/>
      <c r="L1402" s="206"/>
      <c r="M1402" s="206"/>
      <c r="N1402" s="235"/>
    </row>
    <row r="1403" spans="1:14" ht="15.75" hidden="1" customHeight="1">
      <c r="A1403" s="260"/>
      <c r="B1403" s="261"/>
      <c r="C1403" s="270"/>
      <c r="D1403" s="263"/>
      <c r="E1403" s="264"/>
      <c r="F1403" s="265"/>
      <c r="G1403" s="265"/>
      <c r="H1403" s="265"/>
      <c r="I1403" s="265"/>
      <c r="J1403" s="265"/>
      <c r="K1403" s="235"/>
      <c r="L1403" s="235"/>
      <c r="M1403" s="235"/>
      <c r="N1403" s="235"/>
    </row>
    <row r="1404" spans="1:14" ht="15.75" hidden="1" customHeight="1">
      <c r="A1404" s="247" t="s">
        <v>866</v>
      </c>
      <c r="B1404" s="293" t="s">
        <v>225</v>
      </c>
      <c r="C1404" s="247" t="s">
        <v>141</v>
      </c>
      <c r="D1404" s="267"/>
      <c r="E1404" s="268"/>
      <c r="F1404" s="252"/>
      <c r="G1404" s="252"/>
      <c r="H1404" s="252"/>
      <c r="I1404" s="252"/>
      <c r="J1404" s="253">
        <f>SUM(J1405:J1406)</f>
        <v>4</v>
      </c>
      <c r="K1404" s="235"/>
      <c r="L1404" s="206" t="s">
        <v>116</v>
      </c>
      <c r="M1404" s="206">
        <v>92868</v>
      </c>
      <c r="N1404" s="235"/>
    </row>
    <row r="1405" spans="1:14" ht="15.75" hidden="1" customHeight="1">
      <c r="A1405" s="254"/>
      <c r="B1405" s="255" t="s">
        <v>851</v>
      </c>
      <c r="C1405" s="269"/>
      <c r="D1405" s="257">
        <v>4</v>
      </c>
      <c r="E1405" s="258"/>
      <c r="F1405" s="259"/>
      <c r="G1405" s="259"/>
      <c r="H1405" s="259"/>
      <c r="I1405" s="259"/>
      <c r="J1405" s="259">
        <f>D1405</f>
        <v>4</v>
      </c>
      <c r="K1405" s="235"/>
      <c r="L1405" s="206"/>
      <c r="M1405" s="206"/>
      <c r="N1405" s="235"/>
    </row>
    <row r="1406" spans="1:14" ht="15.75" hidden="1" customHeight="1">
      <c r="A1406" s="260"/>
      <c r="B1406" s="261"/>
      <c r="C1406" s="270"/>
      <c r="D1406" s="263"/>
      <c r="E1406" s="264"/>
      <c r="F1406" s="265"/>
      <c r="G1406" s="265"/>
      <c r="H1406" s="265"/>
      <c r="I1406" s="265"/>
      <c r="J1406" s="265"/>
      <c r="K1406" s="235"/>
      <c r="L1406" s="235"/>
      <c r="M1406" s="235"/>
      <c r="N1406" s="235"/>
    </row>
    <row r="1407" spans="1:14" ht="15.75" hidden="1" customHeight="1">
      <c r="A1407" s="247" t="s">
        <v>867</v>
      </c>
      <c r="B1407" s="293" t="s">
        <v>227</v>
      </c>
      <c r="C1407" s="247" t="s">
        <v>141</v>
      </c>
      <c r="D1407" s="267"/>
      <c r="E1407" s="268"/>
      <c r="F1407" s="252"/>
      <c r="G1407" s="252"/>
      <c r="H1407" s="252"/>
      <c r="I1407" s="252"/>
      <c r="J1407" s="253">
        <f>SUM(J1408:J1409)</f>
        <v>13</v>
      </c>
      <c r="K1407" s="235"/>
      <c r="L1407" s="206" t="s">
        <v>116</v>
      </c>
      <c r="M1407" s="206">
        <v>92871</v>
      </c>
      <c r="N1407" s="235"/>
    </row>
    <row r="1408" spans="1:14" ht="15.75" hidden="1" customHeight="1">
      <c r="A1408" s="254"/>
      <c r="B1408" s="255" t="s">
        <v>851</v>
      </c>
      <c r="C1408" s="269"/>
      <c r="D1408" s="257">
        <v>13</v>
      </c>
      <c r="E1408" s="258"/>
      <c r="F1408" s="259"/>
      <c r="G1408" s="259"/>
      <c r="H1408" s="259"/>
      <c r="I1408" s="259"/>
      <c r="J1408" s="259">
        <f>D1408</f>
        <v>13</v>
      </c>
      <c r="K1408" s="235"/>
      <c r="L1408" s="206"/>
      <c r="M1408" s="206"/>
      <c r="N1408" s="235"/>
    </row>
    <row r="1409" spans="1:14" ht="15.75" hidden="1" customHeight="1">
      <c r="A1409" s="260"/>
      <c r="B1409" s="261"/>
      <c r="C1409" s="270"/>
      <c r="D1409" s="263"/>
      <c r="E1409" s="264"/>
      <c r="F1409" s="265"/>
      <c r="G1409" s="265"/>
      <c r="H1409" s="265"/>
      <c r="I1409" s="265"/>
      <c r="J1409" s="265"/>
      <c r="K1409" s="235"/>
      <c r="L1409" s="235"/>
      <c r="M1409" s="235"/>
      <c r="N1409" s="235"/>
    </row>
    <row r="1410" spans="1:14" ht="15.75" hidden="1" customHeight="1">
      <c r="A1410" s="247" t="s">
        <v>868</v>
      </c>
      <c r="B1410" s="293" t="s">
        <v>869</v>
      </c>
      <c r="C1410" s="247" t="s">
        <v>141</v>
      </c>
      <c r="D1410" s="267"/>
      <c r="E1410" s="268"/>
      <c r="F1410" s="252"/>
      <c r="G1410" s="252"/>
      <c r="H1410" s="252"/>
      <c r="I1410" s="252"/>
      <c r="J1410" s="253">
        <f>SUM(J1411:J1412)</f>
        <v>1</v>
      </c>
      <c r="K1410" s="235"/>
      <c r="L1410" s="206" t="s">
        <v>116</v>
      </c>
      <c r="M1410" s="206">
        <v>95789</v>
      </c>
      <c r="N1410" s="235"/>
    </row>
    <row r="1411" spans="1:14" ht="15.75" hidden="1" customHeight="1">
      <c r="A1411" s="254"/>
      <c r="B1411" s="255" t="s">
        <v>851</v>
      </c>
      <c r="C1411" s="269"/>
      <c r="D1411" s="257">
        <v>1</v>
      </c>
      <c r="E1411" s="258"/>
      <c r="F1411" s="259"/>
      <c r="G1411" s="259"/>
      <c r="H1411" s="259"/>
      <c r="I1411" s="259"/>
      <c r="J1411" s="259">
        <f>D1411</f>
        <v>1</v>
      </c>
      <c r="K1411" s="235"/>
      <c r="L1411" s="206"/>
      <c r="M1411" s="206"/>
      <c r="N1411" s="235"/>
    </row>
    <row r="1412" spans="1:14" ht="15.75" hidden="1" customHeight="1">
      <c r="A1412" s="260"/>
      <c r="B1412" s="261"/>
      <c r="C1412" s="270"/>
      <c r="D1412" s="263"/>
      <c r="E1412" s="264"/>
      <c r="F1412" s="265"/>
      <c r="G1412" s="265"/>
      <c r="H1412" s="265"/>
      <c r="I1412" s="265"/>
      <c r="J1412" s="265"/>
      <c r="K1412" s="235"/>
      <c r="L1412" s="235"/>
      <c r="M1412" s="235"/>
      <c r="N1412" s="235"/>
    </row>
    <row r="1413" spans="1:14" ht="15.75" hidden="1" customHeight="1">
      <c r="A1413" s="247" t="s">
        <v>870</v>
      </c>
      <c r="B1413" s="293" t="s">
        <v>871</v>
      </c>
      <c r="C1413" s="247" t="s">
        <v>141</v>
      </c>
      <c r="D1413" s="267"/>
      <c r="E1413" s="268"/>
      <c r="F1413" s="252"/>
      <c r="G1413" s="252"/>
      <c r="H1413" s="252"/>
      <c r="I1413" s="252"/>
      <c r="J1413" s="253">
        <f>SUM(J1414:J1415)</f>
        <v>7</v>
      </c>
      <c r="K1413" s="235"/>
      <c r="L1413" s="206" t="s">
        <v>116</v>
      </c>
      <c r="M1413" s="206">
        <v>95796</v>
      </c>
      <c r="N1413" s="235"/>
    </row>
    <row r="1414" spans="1:14" ht="15.75" hidden="1" customHeight="1">
      <c r="A1414" s="254"/>
      <c r="B1414" s="255" t="s">
        <v>851</v>
      </c>
      <c r="C1414" s="269"/>
      <c r="D1414" s="257">
        <v>7</v>
      </c>
      <c r="E1414" s="258"/>
      <c r="F1414" s="259"/>
      <c r="G1414" s="259"/>
      <c r="H1414" s="259"/>
      <c r="I1414" s="259"/>
      <c r="J1414" s="259">
        <f>D1414</f>
        <v>7</v>
      </c>
      <c r="K1414" s="235"/>
      <c r="L1414" s="206"/>
      <c r="M1414" s="206"/>
      <c r="N1414" s="235"/>
    </row>
    <row r="1415" spans="1:14" ht="15.75" hidden="1" customHeight="1">
      <c r="A1415" s="260"/>
      <c r="B1415" s="261"/>
      <c r="C1415" s="270"/>
      <c r="D1415" s="263"/>
      <c r="E1415" s="264"/>
      <c r="F1415" s="265"/>
      <c r="G1415" s="265"/>
      <c r="H1415" s="265"/>
      <c r="I1415" s="265"/>
      <c r="J1415" s="265"/>
      <c r="K1415" s="235"/>
      <c r="L1415" s="235"/>
      <c r="M1415" s="235"/>
      <c r="N1415" s="235"/>
    </row>
    <row r="1416" spans="1:14" ht="15.75" hidden="1" customHeight="1">
      <c r="A1416" s="247" t="s">
        <v>872</v>
      </c>
      <c r="B1416" s="293" t="s">
        <v>873</v>
      </c>
      <c r="C1416" s="247" t="s">
        <v>141</v>
      </c>
      <c r="D1416" s="267"/>
      <c r="E1416" s="268"/>
      <c r="F1416" s="252"/>
      <c r="G1416" s="252"/>
      <c r="H1416" s="252"/>
      <c r="I1416" s="252"/>
      <c r="J1416" s="253">
        <f>SUM(J1417:J1418)</f>
        <v>20</v>
      </c>
      <c r="K1416" s="235"/>
      <c r="L1416" s="206" t="s">
        <v>129</v>
      </c>
      <c r="M1416" s="206">
        <v>11773</v>
      </c>
      <c r="N1416" s="235"/>
    </row>
    <row r="1417" spans="1:14" ht="15.75" hidden="1" customHeight="1">
      <c r="A1417" s="254"/>
      <c r="B1417" s="255" t="s">
        <v>851</v>
      </c>
      <c r="C1417" s="269"/>
      <c r="D1417" s="257">
        <v>20</v>
      </c>
      <c r="E1417" s="258"/>
      <c r="F1417" s="259"/>
      <c r="G1417" s="259"/>
      <c r="H1417" s="259"/>
      <c r="I1417" s="259"/>
      <c r="J1417" s="259">
        <f>D1417</f>
        <v>20</v>
      </c>
      <c r="K1417" s="235"/>
      <c r="L1417" s="206"/>
      <c r="M1417" s="206"/>
      <c r="N1417" s="235"/>
    </row>
    <row r="1418" spans="1:14" ht="15.75" hidden="1" customHeight="1">
      <c r="A1418" s="260"/>
      <c r="B1418" s="261"/>
      <c r="C1418" s="270"/>
      <c r="D1418" s="263"/>
      <c r="E1418" s="264"/>
      <c r="F1418" s="265"/>
      <c r="G1418" s="265"/>
      <c r="H1418" s="265"/>
      <c r="I1418" s="265"/>
      <c r="J1418" s="265"/>
      <c r="K1418" s="235"/>
      <c r="L1418" s="235"/>
      <c r="M1418" s="235"/>
      <c r="N1418" s="235"/>
    </row>
    <row r="1419" spans="1:14" ht="15.75" hidden="1" customHeight="1">
      <c r="A1419" s="236" t="s">
        <v>874</v>
      </c>
      <c r="B1419" s="237" t="s">
        <v>875</v>
      </c>
      <c r="C1419" s="238"/>
      <c r="D1419" s="289"/>
      <c r="E1419" s="290"/>
      <c r="F1419" s="290"/>
      <c r="G1419" s="290"/>
      <c r="H1419" s="290"/>
      <c r="I1419" s="290"/>
      <c r="J1419" s="291"/>
      <c r="K1419" s="235"/>
      <c r="L1419" s="206"/>
      <c r="M1419" s="206"/>
      <c r="N1419" s="235"/>
    </row>
    <row r="1420" spans="1:14" ht="15.75" hidden="1" customHeight="1">
      <c r="A1420" s="242" t="s">
        <v>876</v>
      </c>
      <c r="B1420" s="105" t="s">
        <v>135</v>
      </c>
      <c r="C1420" s="243"/>
      <c r="D1420" s="244"/>
      <c r="E1420" s="245"/>
      <c r="F1420" s="245"/>
      <c r="G1420" s="245"/>
      <c r="H1420" s="245"/>
      <c r="I1420" s="245"/>
      <c r="J1420" s="246"/>
      <c r="K1420" s="235"/>
      <c r="L1420" s="235"/>
      <c r="M1420" s="235"/>
      <c r="N1420" s="235"/>
    </row>
    <row r="1421" spans="1:14" ht="15.75" hidden="1" customHeight="1">
      <c r="A1421" s="247" t="s">
        <v>877</v>
      </c>
      <c r="B1421" s="248" t="s">
        <v>140</v>
      </c>
      <c r="C1421" s="247" t="s">
        <v>141</v>
      </c>
      <c r="D1421" s="267"/>
      <c r="E1421" s="268"/>
      <c r="F1421" s="252"/>
      <c r="G1421" s="252"/>
      <c r="H1421" s="252"/>
      <c r="I1421" s="252"/>
      <c r="J1421" s="253">
        <f>SUM(J1422:J1423)</f>
        <v>5</v>
      </c>
      <c r="K1421" s="235"/>
      <c r="L1421" s="206" t="s">
        <v>116</v>
      </c>
      <c r="M1421" s="206">
        <v>91997</v>
      </c>
      <c r="N1421" s="235"/>
    </row>
    <row r="1422" spans="1:14" ht="15.75" hidden="1" customHeight="1">
      <c r="A1422" s="254"/>
      <c r="B1422" s="255" t="s">
        <v>878</v>
      </c>
      <c r="C1422" s="269"/>
      <c r="D1422" s="257">
        <v>5</v>
      </c>
      <c r="E1422" s="258"/>
      <c r="F1422" s="259"/>
      <c r="G1422" s="259"/>
      <c r="H1422" s="259"/>
      <c r="I1422" s="259"/>
      <c r="J1422" s="259">
        <f>D1422</f>
        <v>5</v>
      </c>
      <c r="K1422" s="235"/>
      <c r="L1422" s="206"/>
      <c r="M1422" s="206"/>
      <c r="N1422" s="235"/>
    </row>
    <row r="1423" spans="1:14" ht="15.75" hidden="1" customHeight="1">
      <c r="A1423" s="260"/>
      <c r="B1423" s="261"/>
      <c r="C1423" s="270"/>
      <c r="D1423" s="263"/>
      <c r="E1423" s="264"/>
      <c r="F1423" s="265"/>
      <c r="G1423" s="265"/>
      <c r="H1423" s="265"/>
      <c r="I1423" s="265"/>
      <c r="J1423" s="265"/>
      <c r="K1423" s="235"/>
      <c r="L1423" s="235"/>
      <c r="M1423" s="235"/>
      <c r="N1423" s="235"/>
    </row>
    <row r="1424" spans="1:14" ht="15.75" hidden="1" customHeight="1">
      <c r="A1424" s="247" t="s">
        <v>879</v>
      </c>
      <c r="B1424" s="248" t="s">
        <v>146</v>
      </c>
      <c r="C1424" s="247" t="s">
        <v>141</v>
      </c>
      <c r="D1424" s="267"/>
      <c r="E1424" s="268"/>
      <c r="F1424" s="252"/>
      <c r="G1424" s="252"/>
      <c r="H1424" s="252"/>
      <c r="I1424" s="252"/>
      <c r="J1424" s="253">
        <f>SUM(J1425:J1426)</f>
        <v>3</v>
      </c>
      <c r="K1424" s="235"/>
      <c r="L1424" s="206" t="s">
        <v>116</v>
      </c>
      <c r="M1424" s="206">
        <v>92005</v>
      </c>
      <c r="N1424" s="235"/>
    </row>
    <row r="1425" spans="1:14" ht="15.75" hidden="1" customHeight="1">
      <c r="A1425" s="254"/>
      <c r="B1425" s="255" t="s">
        <v>878</v>
      </c>
      <c r="C1425" s="269"/>
      <c r="D1425" s="257">
        <v>3</v>
      </c>
      <c r="E1425" s="258"/>
      <c r="F1425" s="259"/>
      <c r="G1425" s="259"/>
      <c r="H1425" s="259"/>
      <c r="I1425" s="259"/>
      <c r="J1425" s="259">
        <f>D1425</f>
        <v>3</v>
      </c>
      <c r="K1425" s="235"/>
      <c r="L1425" s="206"/>
      <c r="M1425" s="206"/>
      <c r="N1425" s="235"/>
    </row>
    <row r="1426" spans="1:14" ht="15.75" hidden="1" customHeight="1">
      <c r="A1426" s="260"/>
      <c r="B1426" s="261"/>
      <c r="C1426" s="270"/>
      <c r="D1426" s="263"/>
      <c r="E1426" s="264"/>
      <c r="F1426" s="265"/>
      <c r="G1426" s="265"/>
      <c r="H1426" s="265"/>
      <c r="I1426" s="265"/>
      <c r="J1426" s="265"/>
      <c r="K1426" s="235"/>
      <c r="L1426" s="235"/>
      <c r="M1426" s="235"/>
      <c r="N1426" s="235"/>
    </row>
    <row r="1427" spans="1:14" ht="15.75" hidden="1" customHeight="1">
      <c r="A1427" s="247" t="s">
        <v>880</v>
      </c>
      <c r="B1427" s="248" t="s">
        <v>152</v>
      </c>
      <c r="C1427" s="247" t="s">
        <v>141</v>
      </c>
      <c r="D1427" s="267"/>
      <c r="E1427" s="268"/>
      <c r="F1427" s="252"/>
      <c r="G1427" s="252"/>
      <c r="H1427" s="252"/>
      <c r="I1427" s="252"/>
      <c r="J1427" s="253">
        <f>SUM(J1428:J1429)</f>
        <v>2</v>
      </c>
      <c r="K1427" s="235"/>
      <c r="L1427" s="206" t="s">
        <v>116</v>
      </c>
      <c r="M1427" s="206">
        <v>91953</v>
      </c>
      <c r="N1427" s="235"/>
    </row>
    <row r="1428" spans="1:14" ht="15.75" hidden="1" customHeight="1">
      <c r="A1428" s="254"/>
      <c r="B1428" s="255" t="s">
        <v>878</v>
      </c>
      <c r="C1428" s="269"/>
      <c r="D1428" s="257">
        <v>2</v>
      </c>
      <c r="E1428" s="258"/>
      <c r="F1428" s="259"/>
      <c r="G1428" s="259"/>
      <c r="H1428" s="259"/>
      <c r="I1428" s="259"/>
      <c r="J1428" s="259">
        <f>D1428</f>
        <v>2</v>
      </c>
      <c r="K1428" s="235"/>
      <c r="L1428" s="206"/>
      <c r="M1428" s="206"/>
      <c r="N1428" s="235"/>
    </row>
    <row r="1429" spans="1:14" ht="15.75" hidden="1" customHeight="1">
      <c r="A1429" s="260"/>
      <c r="B1429" s="261"/>
      <c r="C1429" s="270"/>
      <c r="D1429" s="263"/>
      <c r="E1429" s="264"/>
      <c r="F1429" s="265"/>
      <c r="G1429" s="265"/>
      <c r="H1429" s="265"/>
      <c r="I1429" s="265"/>
      <c r="J1429" s="265"/>
      <c r="K1429" s="235"/>
      <c r="L1429" s="235"/>
      <c r="M1429" s="235"/>
      <c r="N1429" s="235"/>
    </row>
    <row r="1430" spans="1:14" ht="15.75" hidden="1" customHeight="1">
      <c r="A1430" s="247" t="s">
        <v>881</v>
      </c>
      <c r="B1430" s="248" t="s">
        <v>154</v>
      </c>
      <c r="C1430" s="247" t="s">
        <v>141</v>
      </c>
      <c r="D1430" s="267"/>
      <c r="E1430" s="268"/>
      <c r="F1430" s="252"/>
      <c r="G1430" s="252"/>
      <c r="H1430" s="252"/>
      <c r="I1430" s="252"/>
      <c r="J1430" s="253">
        <f>SUM(J1431:J1432)</f>
        <v>2</v>
      </c>
      <c r="K1430" s="235"/>
      <c r="L1430" s="206" t="s">
        <v>116</v>
      </c>
      <c r="M1430" s="206">
        <v>91959</v>
      </c>
      <c r="N1430" s="235"/>
    </row>
    <row r="1431" spans="1:14" ht="15.75" hidden="1" customHeight="1">
      <c r="A1431" s="254"/>
      <c r="B1431" s="255" t="s">
        <v>878</v>
      </c>
      <c r="C1431" s="269"/>
      <c r="D1431" s="257">
        <v>2</v>
      </c>
      <c r="E1431" s="258"/>
      <c r="F1431" s="259"/>
      <c r="G1431" s="259"/>
      <c r="H1431" s="259"/>
      <c r="I1431" s="259"/>
      <c r="J1431" s="259">
        <f>D1431</f>
        <v>2</v>
      </c>
      <c r="K1431" s="235"/>
      <c r="L1431" s="206"/>
      <c r="M1431" s="206"/>
      <c r="N1431" s="235"/>
    </row>
    <row r="1432" spans="1:14" ht="15.75" hidden="1" customHeight="1">
      <c r="A1432" s="260"/>
      <c r="B1432" s="261"/>
      <c r="C1432" s="270"/>
      <c r="D1432" s="263"/>
      <c r="E1432" s="264"/>
      <c r="F1432" s="265"/>
      <c r="G1432" s="265"/>
      <c r="H1432" s="265"/>
      <c r="I1432" s="265"/>
      <c r="J1432" s="265"/>
      <c r="K1432" s="235"/>
      <c r="L1432" s="235"/>
      <c r="M1432" s="235"/>
      <c r="N1432" s="235"/>
    </row>
    <row r="1433" spans="1:14" ht="15.75" hidden="1" customHeight="1">
      <c r="A1433" s="247" t="s">
        <v>882</v>
      </c>
      <c r="B1433" s="248" t="s">
        <v>163</v>
      </c>
      <c r="C1433" s="247" t="s">
        <v>164</v>
      </c>
      <c r="D1433" s="267"/>
      <c r="E1433" s="268"/>
      <c r="F1433" s="252"/>
      <c r="G1433" s="252"/>
      <c r="H1433" s="252"/>
      <c r="I1433" s="252"/>
      <c r="J1433" s="253">
        <f>SUM(J1434:J1435)</f>
        <v>50</v>
      </c>
      <c r="K1433" s="235"/>
      <c r="L1433" s="206" t="s">
        <v>116</v>
      </c>
      <c r="M1433" s="206">
        <v>91834</v>
      </c>
      <c r="N1433" s="235"/>
    </row>
    <row r="1434" spans="1:14" ht="15.75" hidden="1" customHeight="1">
      <c r="A1434" s="254"/>
      <c r="B1434" s="255" t="s">
        <v>878</v>
      </c>
      <c r="C1434" s="269"/>
      <c r="D1434" s="257">
        <v>50</v>
      </c>
      <c r="E1434" s="258"/>
      <c r="F1434" s="259"/>
      <c r="G1434" s="259"/>
      <c r="H1434" s="259"/>
      <c r="I1434" s="259"/>
      <c r="J1434" s="259">
        <f>D1434</f>
        <v>50</v>
      </c>
      <c r="K1434" s="235"/>
      <c r="L1434" s="206"/>
      <c r="M1434" s="206"/>
      <c r="N1434" s="235"/>
    </row>
    <row r="1435" spans="1:14" ht="15.75" hidden="1" customHeight="1">
      <c r="A1435" s="260"/>
      <c r="B1435" s="261"/>
      <c r="C1435" s="270"/>
      <c r="D1435" s="263"/>
      <c r="E1435" s="264"/>
      <c r="F1435" s="265"/>
      <c r="G1435" s="265"/>
      <c r="H1435" s="265"/>
      <c r="I1435" s="265"/>
      <c r="J1435" s="265"/>
      <c r="K1435" s="235"/>
      <c r="L1435" s="235"/>
      <c r="M1435" s="235"/>
      <c r="N1435" s="235"/>
    </row>
    <row r="1436" spans="1:14" ht="15.75" hidden="1" customHeight="1">
      <c r="A1436" s="247" t="s">
        <v>883</v>
      </c>
      <c r="B1436" s="248" t="s">
        <v>884</v>
      </c>
      <c r="C1436" s="247" t="s">
        <v>164</v>
      </c>
      <c r="D1436" s="267"/>
      <c r="E1436" s="268"/>
      <c r="F1436" s="252"/>
      <c r="G1436" s="252"/>
      <c r="H1436" s="252"/>
      <c r="I1436" s="252"/>
      <c r="J1436" s="253">
        <f>SUM(J1437:J1438)</f>
        <v>8</v>
      </c>
      <c r="K1436" s="235"/>
      <c r="L1436" s="206" t="s">
        <v>116</v>
      </c>
      <c r="M1436" s="206">
        <v>91836</v>
      </c>
      <c r="N1436" s="235"/>
    </row>
    <row r="1437" spans="1:14" ht="15.75" hidden="1" customHeight="1">
      <c r="A1437" s="254"/>
      <c r="B1437" s="255" t="s">
        <v>878</v>
      </c>
      <c r="C1437" s="269"/>
      <c r="D1437" s="257">
        <v>8</v>
      </c>
      <c r="E1437" s="258"/>
      <c r="F1437" s="259"/>
      <c r="G1437" s="259"/>
      <c r="H1437" s="259"/>
      <c r="I1437" s="259"/>
      <c r="J1437" s="259">
        <f>D1437</f>
        <v>8</v>
      </c>
      <c r="K1437" s="235"/>
      <c r="L1437" s="206"/>
      <c r="M1437" s="206"/>
      <c r="N1437" s="235"/>
    </row>
    <row r="1438" spans="1:14" ht="15.75" hidden="1" customHeight="1">
      <c r="A1438" s="260"/>
      <c r="B1438" s="261"/>
      <c r="C1438" s="270"/>
      <c r="D1438" s="263"/>
      <c r="E1438" s="264"/>
      <c r="F1438" s="265"/>
      <c r="G1438" s="265"/>
      <c r="H1438" s="265"/>
      <c r="I1438" s="265"/>
      <c r="J1438" s="265"/>
      <c r="K1438" s="235"/>
      <c r="L1438" s="235"/>
      <c r="M1438" s="235"/>
      <c r="N1438" s="235"/>
    </row>
    <row r="1439" spans="1:14" ht="15.75" hidden="1" customHeight="1">
      <c r="A1439" s="247" t="s">
        <v>885</v>
      </c>
      <c r="B1439" s="248" t="s">
        <v>166</v>
      </c>
      <c r="C1439" s="247" t="s">
        <v>141</v>
      </c>
      <c r="D1439" s="267"/>
      <c r="E1439" s="268"/>
      <c r="F1439" s="252"/>
      <c r="G1439" s="252"/>
      <c r="H1439" s="252"/>
      <c r="I1439" s="252"/>
      <c r="J1439" s="253">
        <f>SUM(J1440:J1441)</f>
        <v>10</v>
      </c>
      <c r="K1439" s="235"/>
      <c r="L1439" s="206" t="s">
        <v>129</v>
      </c>
      <c r="M1439" s="206">
        <v>9973</v>
      </c>
      <c r="N1439" s="235"/>
    </row>
    <row r="1440" spans="1:14" ht="15.75" hidden="1" customHeight="1">
      <c r="A1440" s="254"/>
      <c r="B1440" s="255" t="s">
        <v>878</v>
      </c>
      <c r="C1440" s="269"/>
      <c r="D1440" s="257">
        <v>10</v>
      </c>
      <c r="E1440" s="258"/>
      <c r="F1440" s="259"/>
      <c r="G1440" s="259"/>
      <c r="H1440" s="259"/>
      <c r="I1440" s="259"/>
      <c r="J1440" s="259">
        <f>D1440</f>
        <v>10</v>
      </c>
      <c r="K1440" s="235"/>
      <c r="L1440" s="235"/>
      <c r="M1440" s="235"/>
      <c r="N1440" s="235"/>
    </row>
    <row r="1441" spans="1:14" ht="15.75" hidden="1" customHeight="1">
      <c r="A1441" s="260"/>
      <c r="B1441" s="261"/>
      <c r="C1441" s="270"/>
      <c r="D1441" s="263"/>
      <c r="E1441" s="264"/>
      <c r="F1441" s="265"/>
      <c r="G1441" s="265"/>
      <c r="H1441" s="265"/>
      <c r="I1441" s="265"/>
      <c r="J1441" s="265"/>
      <c r="K1441" s="235"/>
      <c r="L1441" s="235"/>
      <c r="M1441" s="235"/>
      <c r="N1441" s="235"/>
    </row>
    <row r="1442" spans="1:14" ht="15.75" hidden="1" customHeight="1">
      <c r="A1442" s="247" t="s">
        <v>886</v>
      </c>
      <c r="B1442" s="248" t="s">
        <v>170</v>
      </c>
      <c r="C1442" s="247" t="s">
        <v>141</v>
      </c>
      <c r="D1442" s="267"/>
      <c r="E1442" s="268"/>
      <c r="F1442" s="252"/>
      <c r="G1442" s="252"/>
      <c r="H1442" s="252"/>
      <c r="I1442" s="252"/>
      <c r="J1442" s="253">
        <f>SUM(J1443:J1444)</f>
        <v>30</v>
      </c>
      <c r="K1442" s="235"/>
      <c r="L1442" s="206" t="s">
        <v>129</v>
      </c>
      <c r="M1442" s="206">
        <v>9199</v>
      </c>
      <c r="N1442" s="235"/>
    </row>
    <row r="1443" spans="1:14" ht="15.75" hidden="1" customHeight="1">
      <c r="A1443" s="254"/>
      <c r="B1443" s="255" t="s">
        <v>878</v>
      </c>
      <c r="C1443" s="269"/>
      <c r="D1443" s="257">
        <v>30</v>
      </c>
      <c r="E1443" s="258"/>
      <c r="F1443" s="259"/>
      <c r="G1443" s="259"/>
      <c r="H1443" s="259"/>
      <c r="I1443" s="259"/>
      <c r="J1443" s="259">
        <f>D1443</f>
        <v>30</v>
      </c>
      <c r="K1443" s="235"/>
      <c r="L1443" s="206"/>
      <c r="M1443" s="206"/>
      <c r="N1443" s="235"/>
    </row>
    <row r="1444" spans="1:14" ht="15.75" hidden="1" customHeight="1">
      <c r="A1444" s="260"/>
      <c r="B1444" s="261"/>
      <c r="C1444" s="270"/>
      <c r="D1444" s="263"/>
      <c r="E1444" s="264"/>
      <c r="F1444" s="265"/>
      <c r="G1444" s="265"/>
      <c r="H1444" s="265"/>
      <c r="I1444" s="265"/>
      <c r="J1444" s="265"/>
      <c r="K1444" s="235"/>
      <c r="L1444" s="235"/>
      <c r="M1444" s="235"/>
      <c r="N1444" s="235"/>
    </row>
    <row r="1445" spans="1:14" ht="15.75" hidden="1" customHeight="1">
      <c r="A1445" s="247" t="s">
        <v>887</v>
      </c>
      <c r="B1445" s="248" t="s">
        <v>172</v>
      </c>
      <c r="C1445" s="247" t="s">
        <v>141</v>
      </c>
      <c r="D1445" s="267"/>
      <c r="E1445" s="268"/>
      <c r="F1445" s="252"/>
      <c r="G1445" s="252"/>
      <c r="H1445" s="252"/>
      <c r="I1445" s="252"/>
      <c r="J1445" s="253">
        <f>SUM(J1446:J1447)</f>
        <v>330</v>
      </c>
      <c r="K1445" s="235"/>
      <c r="L1445" s="206" t="s">
        <v>116</v>
      </c>
      <c r="M1445" s="206">
        <v>91926</v>
      </c>
      <c r="N1445" s="235"/>
    </row>
    <row r="1446" spans="1:14" ht="15.75" hidden="1" customHeight="1">
      <c r="A1446" s="254"/>
      <c r="B1446" s="255" t="s">
        <v>878</v>
      </c>
      <c r="C1446" s="269"/>
      <c r="D1446" s="257">
        <v>330</v>
      </c>
      <c r="E1446" s="258"/>
      <c r="F1446" s="259"/>
      <c r="G1446" s="259"/>
      <c r="H1446" s="259"/>
      <c r="I1446" s="259"/>
      <c r="J1446" s="259">
        <f>D1446</f>
        <v>330</v>
      </c>
      <c r="K1446" s="235"/>
      <c r="L1446" s="206"/>
      <c r="M1446" s="206"/>
      <c r="N1446" s="235"/>
    </row>
    <row r="1447" spans="1:14" ht="15.75" hidden="1" customHeight="1">
      <c r="A1447" s="260"/>
      <c r="B1447" s="261"/>
      <c r="C1447" s="270"/>
      <c r="D1447" s="263"/>
      <c r="E1447" s="264"/>
      <c r="F1447" s="265"/>
      <c r="G1447" s="265"/>
      <c r="H1447" s="265"/>
      <c r="I1447" s="265"/>
      <c r="J1447" s="265"/>
      <c r="K1447" s="235"/>
      <c r="L1447" s="235"/>
      <c r="M1447" s="235"/>
      <c r="N1447" s="235"/>
    </row>
    <row r="1448" spans="1:14" ht="15.75" hidden="1" customHeight="1">
      <c r="A1448" s="247" t="s">
        <v>888</v>
      </c>
      <c r="B1448" s="248" t="s">
        <v>178</v>
      </c>
      <c r="C1448" s="247" t="s">
        <v>141</v>
      </c>
      <c r="D1448" s="267"/>
      <c r="E1448" s="268"/>
      <c r="F1448" s="252"/>
      <c r="G1448" s="252"/>
      <c r="H1448" s="252"/>
      <c r="I1448" s="252"/>
      <c r="J1448" s="253">
        <f>SUM(J1449:J1450)</f>
        <v>90</v>
      </c>
      <c r="K1448" s="235"/>
      <c r="L1448" s="206" t="s">
        <v>116</v>
      </c>
      <c r="M1448" s="206">
        <v>92981</v>
      </c>
      <c r="N1448" s="235"/>
    </row>
    <row r="1449" spans="1:14" ht="15.75" hidden="1" customHeight="1">
      <c r="A1449" s="254"/>
      <c r="B1449" s="255" t="s">
        <v>878</v>
      </c>
      <c r="C1449" s="269"/>
      <c r="D1449" s="257">
        <v>90</v>
      </c>
      <c r="E1449" s="258"/>
      <c r="F1449" s="259"/>
      <c r="G1449" s="259"/>
      <c r="H1449" s="259"/>
      <c r="I1449" s="259"/>
      <c r="J1449" s="259">
        <f>D1449</f>
        <v>90</v>
      </c>
      <c r="K1449" s="235"/>
      <c r="L1449" s="206"/>
      <c r="M1449" s="206"/>
      <c r="N1449" s="235"/>
    </row>
    <row r="1450" spans="1:14" ht="15.75" hidden="1" customHeight="1">
      <c r="A1450" s="260"/>
      <c r="B1450" s="261"/>
      <c r="C1450" s="270"/>
      <c r="D1450" s="263"/>
      <c r="E1450" s="264"/>
      <c r="F1450" s="265"/>
      <c r="G1450" s="265"/>
      <c r="H1450" s="265"/>
      <c r="I1450" s="265"/>
      <c r="J1450" s="265"/>
      <c r="K1450" s="235"/>
      <c r="L1450" s="235"/>
      <c r="M1450" s="235"/>
      <c r="N1450" s="235"/>
    </row>
    <row r="1451" spans="1:14" ht="15.75" hidden="1" customHeight="1">
      <c r="A1451" s="247" t="s">
        <v>889</v>
      </c>
      <c r="B1451" s="248" t="s">
        <v>181</v>
      </c>
      <c r="C1451" s="247" t="s">
        <v>141</v>
      </c>
      <c r="D1451" s="267"/>
      <c r="E1451" s="268"/>
      <c r="F1451" s="252"/>
      <c r="G1451" s="252"/>
      <c r="H1451" s="252"/>
      <c r="I1451" s="252"/>
      <c r="J1451" s="253">
        <f>SUM(J1452:J1453)</f>
        <v>90</v>
      </c>
      <c r="K1451" s="235"/>
      <c r="L1451" s="206" t="s">
        <v>116</v>
      </c>
      <c r="M1451" s="206">
        <v>92981</v>
      </c>
      <c r="N1451" s="235"/>
    </row>
    <row r="1452" spans="1:14" ht="15.75" hidden="1" customHeight="1">
      <c r="A1452" s="254"/>
      <c r="B1452" s="255" t="s">
        <v>878</v>
      </c>
      <c r="C1452" s="269"/>
      <c r="D1452" s="257">
        <v>90</v>
      </c>
      <c r="E1452" s="258"/>
      <c r="F1452" s="259"/>
      <c r="G1452" s="259"/>
      <c r="H1452" s="259"/>
      <c r="I1452" s="259"/>
      <c r="J1452" s="259">
        <f>D1452</f>
        <v>90</v>
      </c>
      <c r="K1452" s="235"/>
      <c r="L1452" s="206"/>
      <c r="M1452" s="206"/>
      <c r="N1452" s="235"/>
    </row>
    <row r="1453" spans="1:14" ht="15.75" hidden="1" customHeight="1">
      <c r="A1453" s="260"/>
      <c r="B1453" s="261"/>
      <c r="C1453" s="270"/>
      <c r="D1453" s="263"/>
      <c r="E1453" s="264"/>
      <c r="F1453" s="265"/>
      <c r="G1453" s="265"/>
      <c r="H1453" s="265"/>
      <c r="I1453" s="265"/>
      <c r="J1453" s="265"/>
      <c r="K1453" s="235"/>
      <c r="L1453" s="235"/>
      <c r="M1453" s="235"/>
      <c r="N1453" s="235"/>
    </row>
    <row r="1454" spans="1:14" ht="15.75" hidden="1" customHeight="1">
      <c r="A1454" s="247" t="s">
        <v>890</v>
      </c>
      <c r="B1454" s="248" t="s">
        <v>183</v>
      </c>
      <c r="C1454" s="247" t="s">
        <v>141</v>
      </c>
      <c r="D1454" s="267"/>
      <c r="E1454" s="268"/>
      <c r="F1454" s="252"/>
      <c r="G1454" s="252"/>
      <c r="H1454" s="252"/>
      <c r="I1454" s="252"/>
      <c r="J1454" s="253">
        <f>SUM(J1455:J1456)</f>
        <v>270</v>
      </c>
      <c r="K1454" s="235"/>
      <c r="L1454" s="206" t="s">
        <v>116</v>
      </c>
      <c r="M1454" s="206">
        <v>92981</v>
      </c>
      <c r="N1454" s="235"/>
    </row>
    <row r="1455" spans="1:14" ht="15.75" hidden="1" customHeight="1">
      <c r="A1455" s="254"/>
      <c r="B1455" s="255" t="s">
        <v>878</v>
      </c>
      <c r="C1455" s="269"/>
      <c r="D1455" s="257">
        <v>270</v>
      </c>
      <c r="E1455" s="258"/>
      <c r="F1455" s="259"/>
      <c r="G1455" s="259"/>
      <c r="H1455" s="259"/>
      <c r="I1455" s="259"/>
      <c r="J1455" s="259">
        <f>D1455</f>
        <v>270</v>
      </c>
      <c r="K1455" s="235"/>
      <c r="L1455" s="206"/>
      <c r="M1455" s="206"/>
      <c r="N1455" s="235"/>
    </row>
    <row r="1456" spans="1:14" ht="15.75" hidden="1" customHeight="1">
      <c r="A1456" s="260"/>
      <c r="B1456" s="261"/>
      <c r="C1456" s="270"/>
      <c r="D1456" s="263"/>
      <c r="E1456" s="264"/>
      <c r="F1456" s="265"/>
      <c r="G1456" s="265"/>
      <c r="H1456" s="265"/>
      <c r="I1456" s="265"/>
      <c r="J1456" s="265"/>
      <c r="K1456" s="235"/>
      <c r="L1456" s="235"/>
      <c r="M1456" s="235"/>
      <c r="N1456" s="235"/>
    </row>
    <row r="1457" spans="1:14" ht="15.75" hidden="1" customHeight="1">
      <c r="A1457" s="247" t="s">
        <v>891</v>
      </c>
      <c r="B1457" s="248" t="s">
        <v>892</v>
      </c>
      <c r="C1457" s="247" t="s">
        <v>141</v>
      </c>
      <c r="D1457" s="267"/>
      <c r="E1457" s="268"/>
      <c r="F1457" s="252"/>
      <c r="G1457" s="252"/>
      <c r="H1457" s="252"/>
      <c r="I1457" s="252"/>
      <c r="J1457" s="253">
        <f>SUM(J1458:J1459)</f>
        <v>1</v>
      </c>
      <c r="K1457" s="235"/>
      <c r="L1457" s="206" t="s">
        <v>123</v>
      </c>
      <c r="M1457" s="206" t="s">
        <v>893</v>
      </c>
      <c r="N1457" s="235"/>
    </row>
    <row r="1458" spans="1:14" ht="15.75" hidden="1" customHeight="1">
      <c r="A1458" s="254"/>
      <c r="B1458" s="255" t="s">
        <v>878</v>
      </c>
      <c r="C1458" s="269"/>
      <c r="D1458" s="257">
        <v>1</v>
      </c>
      <c r="E1458" s="258"/>
      <c r="F1458" s="259"/>
      <c r="G1458" s="259"/>
      <c r="H1458" s="259"/>
      <c r="I1458" s="259"/>
      <c r="J1458" s="259">
        <f>D1458</f>
        <v>1</v>
      </c>
      <c r="K1458" s="235"/>
      <c r="L1458" s="206"/>
      <c r="M1458" s="206"/>
      <c r="N1458" s="235"/>
    </row>
    <row r="1459" spans="1:14" ht="15.75" hidden="1" customHeight="1">
      <c r="A1459" s="260"/>
      <c r="B1459" s="261"/>
      <c r="C1459" s="270"/>
      <c r="D1459" s="263"/>
      <c r="E1459" s="264"/>
      <c r="F1459" s="265"/>
      <c r="G1459" s="265"/>
      <c r="H1459" s="265"/>
      <c r="I1459" s="265"/>
      <c r="J1459" s="265"/>
      <c r="K1459" s="235"/>
      <c r="L1459" s="235"/>
      <c r="M1459" s="235"/>
      <c r="N1459" s="235"/>
    </row>
    <row r="1460" spans="1:14" ht="15.75" hidden="1" customHeight="1">
      <c r="A1460" s="247" t="s">
        <v>894</v>
      </c>
      <c r="B1460" s="248" t="s">
        <v>225</v>
      </c>
      <c r="C1460" s="247" t="s">
        <v>141</v>
      </c>
      <c r="D1460" s="267"/>
      <c r="E1460" s="268"/>
      <c r="F1460" s="252"/>
      <c r="G1460" s="252"/>
      <c r="H1460" s="252"/>
      <c r="I1460" s="252"/>
      <c r="J1460" s="253">
        <f>SUM(J1461:J1462)</f>
        <v>9</v>
      </c>
      <c r="K1460" s="235"/>
      <c r="L1460" s="206" t="s">
        <v>116</v>
      </c>
      <c r="M1460" s="206">
        <v>92868</v>
      </c>
      <c r="N1460" s="235"/>
    </row>
    <row r="1461" spans="1:14" ht="15.75" hidden="1" customHeight="1">
      <c r="A1461" s="254"/>
      <c r="B1461" s="255" t="s">
        <v>878</v>
      </c>
      <c r="C1461" s="269"/>
      <c r="D1461" s="257">
        <v>9</v>
      </c>
      <c r="E1461" s="258"/>
      <c r="F1461" s="259"/>
      <c r="G1461" s="259"/>
      <c r="H1461" s="259"/>
      <c r="I1461" s="259"/>
      <c r="J1461" s="259">
        <f>D1461</f>
        <v>9</v>
      </c>
      <c r="K1461" s="235"/>
      <c r="L1461" s="206"/>
      <c r="M1461" s="206"/>
      <c r="N1461" s="235"/>
    </row>
    <row r="1462" spans="1:14" ht="15.75" hidden="1" customHeight="1">
      <c r="A1462" s="260"/>
      <c r="B1462" s="261"/>
      <c r="C1462" s="270"/>
      <c r="D1462" s="263"/>
      <c r="E1462" s="264"/>
      <c r="F1462" s="265"/>
      <c r="G1462" s="265"/>
      <c r="H1462" s="265"/>
      <c r="I1462" s="265"/>
      <c r="J1462" s="265"/>
      <c r="K1462" s="235"/>
      <c r="L1462" s="235"/>
      <c r="M1462" s="235"/>
      <c r="N1462" s="235"/>
    </row>
    <row r="1463" spans="1:14" ht="15.75" hidden="1" customHeight="1">
      <c r="A1463" s="247" t="s">
        <v>895</v>
      </c>
      <c r="B1463" s="248" t="s">
        <v>227</v>
      </c>
      <c r="C1463" s="247" t="s">
        <v>141</v>
      </c>
      <c r="D1463" s="267"/>
      <c r="E1463" s="268"/>
      <c r="F1463" s="252"/>
      <c r="G1463" s="252"/>
      <c r="H1463" s="252"/>
      <c r="I1463" s="252"/>
      <c r="J1463" s="253">
        <f>SUM(J1464:J1465)</f>
        <v>3</v>
      </c>
      <c r="K1463" s="235"/>
      <c r="L1463" s="206" t="s">
        <v>116</v>
      </c>
      <c r="M1463" s="206">
        <v>92871</v>
      </c>
      <c r="N1463" s="235"/>
    </row>
    <row r="1464" spans="1:14" ht="15.75" hidden="1" customHeight="1">
      <c r="A1464" s="254"/>
      <c r="B1464" s="255" t="s">
        <v>878</v>
      </c>
      <c r="C1464" s="269"/>
      <c r="D1464" s="257">
        <v>3</v>
      </c>
      <c r="E1464" s="258"/>
      <c r="F1464" s="259"/>
      <c r="G1464" s="259"/>
      <c r="H1464" s="259"/>
      <c r="I1464" s="259"/>
      <c r="J1464" s="259">
        <f>D1464</f>
        <v>3</v>
      </c>
      <c r="K1464" s="235"/>
      <c r="L1464" s="206"/>
      <c r="M1464" s="206"/>
      <c r="N1464" s="235"/>
    </row>
    <row r="1465" spans="1:14" ht="15.75" hidden="1" customHeight="1">
      <c r="A1465" s="260"/>
      <c r="B1465" s="261"/>
      <c r="C1465" s="270"/>
      <c r="D1465" s="263"/>
      <c r="E1465" s="264"/>
      <c r="F1465" s="265"/>
      <c r="G1465" s="265"/>
      <c r="H1465" s="265"/>
      <c r="I1465" s="265"/>
      <c r="J1465" s="265"/>
      <c r="K1465" s="235"/>
      <c r="L1465" s="235"/>
      <c r="M1465" s="235"/>
      <c r="N1465" s="235"/>
    </row>
    <row r="1466" spans="1:14" ht="15.75" hidden="1" customHeight="1">
      <c r="A1466" s="247" t="s">
        <v>896</v>
      </c>
      <c r="B1466" s="248" t="s">
        <v>247</v>
      </c>
      <c r="C1466" s="247" t="s">
        <v>141</v>
      </c>
      <c r="D1466" s="267"/>
      <c r="E1466" s="268"/>
      <c r="F1466" s="252"/>
      <c r="G1466" s="252"/>
      <c r="H1466" s="252"/>
      <c r="I1466" s="252"/>
      <c r="J1466" s="253">
        <f>SUM(J1467:J1468)</f>
        <v>1</v>
      </c>
      <c r="K1466" s="235"/>
      <c r="L1466" s="206" t="s">
        <v>116</v>
      </c>
      <c r="M1466" s="206">
        <v>95787</v>
      </c>
      <c r="N1466" s="235"/>
    </row>
    <row r="1467" spans="1:14" ht="15.75" hidden="1" customHeight="1">
      <c r="A1467" s="254"/>
      <c r="B1467" s="255" t="s">
        <v>878</v>
      </c>
      <c r="C1467" s="269"/>
      <c r="D1467" s="257">
        <v>1</v>
      </c>
      <c r="E1467" s="258"/>
      <c r="F1467" s="259"/>
      <c r="G1467" s="259"/>
      <c r="H1467" s="259"/>
      <c r="I1467" s="259"/>
      <c r="J1467" s="259">
        <f>D1467</f>
        <v>1</v>
      </c>
      <c r="K1467" s="235"/>
      <c r="L1467" s="206"/>
      <c r="M1467" s="206"/>
      <c r="N1467" s="235"/>
    </row>
    <row r="1468" spans="1:14" ht="15.75" hidden="1" customHeight="1">
      <c r="A1468" s="260"/>
      <c r="B1468" s="261"/>
      <c r="C1468" s="270"/>
      <c r="D1468" s="263"/>
      <c r="E1468" s="264"/>
      <c r="F1468" s="265"/>
      <c r="G1468" s="265"/>
      <c r="H1468" s="265"/>
      <c r="I1468" s="265"/>
      <c r="J1468" s="265"/>
      <c r="K1468" s="235"/>
      <c r="L1468" s="235"/>
      <c r="M1468" s="235"/>
      <c r="N1468" s="235"/>
    </row>
    <row r="1469" spans="1:14" ht="15.75" hidden="1" customHeight="1">
      <c r="A1469" s="247" t="s">
        <v>897</v>
      </c>
      <c r="B1469" s="248" t="s">
        <v>249</v>
      </c>
      <c r="C1469" s="247" t="s">
        <v>141</v>
      </c>
      <c r="D1469" s="267"/>
      <c r="E1469" s="268"/>
      <c r="F1469" s="252"/>
      <c r="G1469" s="252"/>
      <c r="H1469" s="252"/>
      <c r="I1469" s="252"/>
      <c r="J1469" s="253">
        <f>SUM(J1470:J1471)</f>
        <v>1</v>
      </c>
      <c r="K1469" s="235"/>
      <c r="L1469" s="206" t="s">
        <v>116</v>
      </c>
      <c r="M1469" s="206">
        <v>95808</v>
      </c>
      <c r="N1469" s="235"/>
    </row>
    <row r="1470" spans="1:14" ht="15.75" hidden="1" customHeight="1">
      <c r="A1470" s="254"/>
      <c r="B1470" s="255" t="s">
        <v>878</v>
      </c>
      <c r="C1470" s="269"/>
      <c r="D1470" s="257">
        <v>1</v>
      </c>
      <c r="E1470" s="258"/>
      <c r="F1470" s="259"/>
      <c r="G1470" s="259"/>
      <c r="H1470" s="259"/>
      <c r="I1470" s="259"/>
      <c r="J1470" s="259">
        <f>D1470</f>
        <v>1</v>
      </c>
      <c r="K1470" s="235"/>
      <c r="L1470" s="206"/>
      <c r="M1470" s="206"/>
      <c r="N1470" s="235"/>
    </row>
    <row r="1471" spans="1:14" ht="15.75" hidden="1" customHeight="1">
      <c r="A1471" s="260"/>
      <c r="B1471" s="261"/>
      <c r="C1471" s="270"/>
      <c r="D1471" s="263"/>
      <c r="E1471" s="264"/>
      <c r="F1471" s="265"/>
      <c r="G1471" s="265"/>
      <c r="H1471" s="265"/>
      <c r="I1471" s="265"/>
      <c r="J1471" s="265"/>
      <c r="K1471" s="235"/>
      <c r="L1471" s="235"/>
      <c r="M1471" s="235"/>
      <c r="N1471" s="235"/>
    </row>
    <row r="1472" spans="1:14" ht="15.75" hidden="1" customHeight="1">
      <c r="A1472" s="247" t="s">
        <v>898</v>
      </c>
      <c r="B1472" s="248" t="s">
        <v>251</v>
      </c>
      <c r="C1472" s="247" t="s">
        <v>141</v>
      </c>
      <c r="D1472" s="267"/>
      <c r="E1472" s="268"/>
      <c r="F1472" s="252"/>
      <c r="G1472" s="252"/>
      <c r="H1472" s="252"/>
      <c r="I1472" s="252"/>
      <c r="J1472" s="253">
        <f>SUM(J1473:J1474)</f>
        <v>5</v>
      </c>
      <c r="K1472" s="235"/>
      <c r="L1472" s="206" t="s">
        <v>116</v>
      </c>
      <c r="M1472" s="206">
        <v>95777</v>
      </c>
      <c r="N1472" s="235"/>
    </row>
    <row r="1473" spans="1:14" ht="15.75" hidden="1" customHeight="1">
      <c r="A1473" s="254"/>
      <c r="B1473" s="255" t="s">
        <v>878</v>
      </c>
      <c r="C1473" s="269"/>
      <c r="D1473" s="257">
        <v>5</v>
      </c>
      <c r="E1473" s="258"/>
      <c r="F1473" s="259"/>
      <c r="G1473" s="259"/>
      <c r="H1473" s="259"/>
      <c r="I1473" s="259"/>
      <c r="J1473" s="259">
        <f>D1473</f>
        <v>5</v>
      </c>
      <c r="K1473" s="235"/>
      <c r="L1473" s="206"/>
      <c r="M1473" s="206"/>
      <c r="N1473" s="235"/>
    </row>
    <row r="1474" spans="1:14" ht="15.75" hidden="1" customHeight="1">
      <c r="A1474" s="260"/>
      <c r="B1474" s="261"/>
      <c r="C1474" s="270"/>
      <c r="D1474" s="263"/>
      <c r="E1474" s="264"/>
      <c r="F1474" s="265"/>
      <c r="G1474" s="265"/>
      <c r="H1474" s="265"/>
      <c r="I1474" s="265"/>
      <c r="J1474" s="265"/>
      <c r="K1474" s="235"/>
      <c r="L1474" s="235"/>
      <c r="M1474" s="235"/>
      <c r="N1474" s="235"/>
    </row>
    <row r="1475" spans="1:14" ht="15.75" hidden="1" customHeight="1">
      <c r="A1475" s="247" t="s">
        <v>899</v>
      </c>
      <c r="B1475" s="248" t="s">
        <v>253</v>
      </c>
      <c r="C1475" s="247" t="s">
        <v>141</v>
      </c>
      <c r="D1475" s="267"/>
      <c r="E1475" s="268"/>
      <c r="F1475" s="252"/>
      <c r="G1475" s="252"/>
      <c r="H1475" s="252"/>
      <c r="I1475" s="252"/>
      <c r="J1475" s="253">
        <f>SUM(J1476:J1477)</f>
        <v>3</v>
      </c>
      <c r="K1475" s="235"/>
      <c r="L1475" s="206" t="s">
        <v>116</v>
      </c>
      <c r="M1475" s="206">
        <v>95801</v>
      </c>
      <c r="N1475" s="235"/>
    </row>
    <row r="1476" spans="1:14" ht="15.75" hidden="1" customHeight="1">
      <c r="A1476" s="254"/>
      <c r="B1476" s="255" t="s">
        <v>878</v>
      </c>
      <c r="C1476" s="269"/>
      <c r="D1476" s="257">
        <v>3</v>
      </c>
      <c r="E1476" s="258"/>
      <c r="F1476" s="259"/>
      <c r="G1476" s="259"/>
      <c r="H1476" s="259"/>
      <c r="I1476" s="259"/>
      <c r="J1476" s="259">
        <f>D1476</f>
        <v>3</v>
      </c>
      <c r="K1476" s="235"/>
      <c r="L1476" s="206"/>
      <c r="M1476" s="206"/>
      <c r="N1476" s="235"/>
    </row>
    <row r="1477" spans="1:14" ht="15.75" hidden="1" customHeight="1">
      <c r="A1477" s="260"/>
      <c r="B1477" s="261"/>
      <c r="C1477" s="270"/>
      <c r="D1477" s="263"/>
      <c r="E1477" s="264"/>
      <c r="F1477" s="265"/>
      <c r="G1477" s="265"/>
      <c r="H1477" s="265"/>
      <c r="I1477" s="265"/>
      <c r="J1477" s="265"/>
      <c r="K1477" s="235"/>
      <c r="L1477" s="235"/>
      <c r="M1477" s="235"/>
      <c r="N1477" s="235"/>
    </row>
    <row r="1478" spans="1:14" ht="15.75" hidden="1" customHeight="1">
      <c r="A1478" s="247" t="s">
        <v>900</v>
      </c>
      <c r="B1478" s="248" t="s">
        <v>901</v>
      </c>
      <c r="C1478" s="247" t="s">
        <v>141</v>
      </c>
      <c r="D1478" s="267"/>
      <c r="E1478" s="268"/>
      <c r="F1478" s="252"/>
      <c r="G1478" s="252"/>
      <c r="H1478" s="252"/>
      <c r="I1478" s="252"/>
      <c r="J1478" s="253">
        <f>SUM(J1479:J1480)</f>
        <v>2</v>
      </c>
      <c r="K1478" s="235"/>
      <c r="L1478" s="206" t="s">
        <v>116</v>
      </c>
      <c r="M1478" s="206">
        <v>100556</v>
      </c>
      <c r="N1478" s="235"/>
    </row>
    <row r="1479" spans="1:14" ht="15.75" hidden="1" customHeight="1">
      <c r="A1479" s="254"/>
      <c r="B1479" s="255" t="s">
        <v>878</v>
      </c>
      <c r="C1479" s="269"/>
      <c r="D1479" s="257">
        <v>2</v>
      </c>
      <c r="E1479" s="258"/>
      <c r="F1479" s="259"/>
      <c r="G1479" s="259"/>
      <c r="H1479" s="259"/>
      <c r="I1479" s="259"/>
      <c r="J1479" s="259">
        <f>D1479</f>
        <v>2</v>
      </c>
      <c r="K1479" s="235"/>
      <c r="L1479" s="206"/>
      <c r="M1479" s="206"/>
      <c r="N1479" s="235"/>
    </row>
    <row r="1480" spans="1:14" ht="15.75" hidden="1" customHeight="1">
      <c r="A1480" s="260"/>
      <c r="B1480" s="261"/>
      <c r="C1480" s="270"/>
      <c r="D1480" s="263"/>
      <c r="E1480" s="264"/>
      <c r="F1480" s="265"/>
      <c r="G1480" s="265"/>
      <c r="H1480" s="265"/>
      <c r="I1480" s="265"/>
      <c r="J1480" s="265"/>
      <c r="K1480" s="235"/>
      <c r="L1480" s="235"/>
      <c r="M1480" s="235"/>
      <c r="N1480" s="235"/>
    </row>
    <row r="1481" spans="1:14" ht="15.75" hidden="1" customHeight="1">
      <c r="A1481" s="236" t="s">
        <v>902</v>
      </c>
      <c r="B1481" s="237" t="s">
        <v>903</v>
      </c>
      <c r="C1481" s="238"/>
      <c r="D1481" s="289"/>
      <c r="E1481" s="290"/>
      <c r="F1481" s="290"/>
      <c r="G1481" s="290"/>
      <c r="H1481" s="290"/>
      <c r="I1481" s="290"/>
      <c r="J1481" s="291"/>
      <c r="K1481" s="235"/>
      <c r="L1481" s="206"/>
      <c r="M1481" s="206"/>
      <c r="N1481" s="235"/>
    </row>
    <row r="1482" spans="1:14" ht="15.75" hidden="1" customHeight="1">
      <c r="A1482" s="242" t="s">
        <v>904</v>
      </c>
      <c r="B1482" s="105" t="s">
        <v>135</v>
      </c>
      <c r="C1482" s="243"/>
      <c r="D1482" s="244"/>
      <c r="E1482" s="245"/>
      <c r="F1482" s="245"/>
      <c r="G1482" s="245"/>
      <c r="H1482" s="245"/>
      <c r="I1482" s="245"/>
      <c r="J1482" s="246"/>
      <c r="K1482" s="235"/>
      <c r="L1482" s="235"/>
      <c r="M1482" s="235"/>
      <c r="N1482" s="235"/>
    </row>
    <row r="1483" spans="1:14" ht="15.75" hidden="1" customHeight="1">
      <c r="A1483" s="247" t="s">
        <v>905</v>
      </c>
      <c r="B1483" s="248" t="s">
        <v>140</v>
      </c>
      <c r="C1483" s="247" t="s">
        <v>141</v>
      </c>
      <c r="D1483" s="267"/>
      <c r="E1483" s="268"/>
      <c r="F1483" s="252"/>
      <c r="G1483" s="252"/>
      <c r="H1483" s="252"/>
      <c r="I1483" s="252"/>
      <c r="J1483" s="253">
        <f>SUM(J1484:J1485)</f>
        <v>4</v>
      </c>
      <c r="K1483" s="235"/>
      <c r="L1483" s="206" t="s">
        <v>116</v>
      </c>
      <c r="M1483" s="206">
        <v>91997</v>
      </c>
      <c r="N1483" s="235"/>
    </row>
    <row r="1484" spans="1:14" ht="15.75" hidden="1" customHeight="1">
      <c r="A1484" s="254"/>
      <c r="B1484" s="255" t="s">
        <v>906</v>
      </c>
      <c r="C1484" s="269"/>
      <c r="D1484" s="257">
        <v>4</v>
      </c>
      <c r="E1484" s="258"/>
      <c r="F1484" s="259"/>
      <c r="G1484" s="259"/>
      <c r="H1484" s="259"/>
      <c r="I1484" s="259"/>
      <c r="J1484" s="259">
        <f>D1484</f>
        <v>4</v>
      </c>
      <c r="K1484" s="235"/>
      <c r="L1484" s="206"/>
      <c r="M1484" s="206"/>
      <c r="N1484" s="235"/>
    </row>
    <row r="1485" spans="1:14" ht="15.75" hidden="1" customHeight="1">
      <c r="A1485" s="260"/>
      <c r="B1485" s="261"/>
      <c r="C1485" s="270"/>
      <c r="D1485" s="263"/>
      <c r="E1485" s="264"/>
      <c r="F1485" s="265"/>
      <c r="G1485" s="265"/>
      <c r="H1485" s="265"/>
      <c r="I1485" s="265"/>
      <c r="J1485" s="265"/>
      <c r="K1485" s="235"/>
      <c r="L1485" s="235"/>
      <c r="M1485" s="235"/>
      <c r="N1485" s="235"/>
    </row>
    <row r="1486" spans="1:14" ht="15.75" hidden="1" customHeight="1">
      <c r="A1486" s="247" t="s">
        <v>907</v>
      </c>
      <c r="B1486" s="248" t="s">
        <v>146</v>
      </c>
      <c r="C1486" s="247" t="s">
        <v>141</v>
      </c>
      <c r="D1486" s="267"/>
      <c r="E1486" s="268"/>
      <c r="F1486" s="252"/>
      <c r="G1486" s="252"/>
      <c r="H1486" s="252"/>
      <c r="I1486" s="252"/>
      <c r="J1486" s="253">
        <f>SUM(J1487:J1488)</f>
        <v>3</v>
      </c>
      <c r="K1486" s="235"/>
      <c r="L1486" s="206" t="s">
        <v>116</v>
      </c>
      <c r="M1486" s="206">
        <v>92005</v>
      </c>
      <c r="N1486" s="235"/>
    </row>
    <row r="1487" spans="1:14" ht="15.75" hidden="1" customHeight="1">
      <c r="A1487" s="254"/>
      <c r="B1487" s="255" t="s">
        <v>906</v>
      </c>
      <c r="C1487" s="269"/>
      <c r="D1487" s="257">
        <v>3</v>
      </c>
      <c r="E1487" s="258"/>
      <c r="F1487" s="259"/>
      <c r="G1487" s="259"/>
      <c r="H1487" s="259"/>
      <c r="I1487" s="259"/>
      <c r="J1487" s="259">
        <f>D1487</f>
        <v>3</v>
      </c>
      <c r="K1487" s="235"/>
      <c r="L1487" s="206"/>
      <c r="M1487" s="206"/>
      <c r="N1487" s="235"/>
    </row>
    <row r="1488" spans="1:14" ht="15.75" hidden="1" customHeight="1">
      <c r="A1488" s="260"/>
      <c r="B1488" s="261"/>
      <c r="C1488" s="270"/>
      <c r="D1488" s="263"/>
      <c r="E1488" s="264"/>
      <c r="F1488" s="265"/>
      <c r="G1488" s="265"/>
      <c r="H1488" s="265"/>
      <c r="I1488" s="265"/>
      <c r="J1488" s="265"/>
      <c r="K1488" s="235"/>
      <c r="L1488" s="235"/>
      <c r="M1488" s="235"/>
      <c r="N1488" s="235"/>
    </row>
    <row r="1489" spans="1:14" ht="15.75" hidden="1" customHeight="1">
      <c r="A1489" s="247" t="s">
        <v>908</v>
      </c>
      <c r="B1489" s="248" t="s">
        <v>152</v>
      </c>
      <c r="C1489" s="247" t="s">
        <v>141</v>
      </c>
      <c r="D1489" s="267"/>
      <c r="E1489" s="268"/>
      <c r="F1489" s="252"/>
      <c r="G1489" s="252"/>
      <c r="H1489" s="252"/>
      <c r="I1489" s="252"/>
      <c r="J1489" s="253">
        <f>SUM(J1490:J1491)</f>
        <v>2</v>
      </c>
      <c r="K1489" s="235"/>
      <c r="L1489" s="206" t="s">
        <v>116</v>
      </c>
      <c r="M1489" s="206">
        <v>91953</v>
      </c>
      <c r="N1489" s="235"/>
    </row>
    <row r="1490" spans="1:14" ht="15.75" hidden="1" customHeight="1">
      <c r="A1490" s="254"/>
      <c r="B1490" s="255" t="s">
        <v>906</v>
      </c>
      <c r="C1490" s="269"/>
      <c r="D1490" s="257">
        <v>2</v>
      </c>
      <c r="E1490" s="258"/>
      <c r="F1490" s="259"/>
      <c r="G1490" s="259"/>
      <c r="H1490" s="259"/>
      <c r="I1490" s="259"/>
      <c r="J1490" s="259">
        <f>D1490</f>
        <v>2</v>
      </c>
      <c r="K1490" s="235"/>
      <c r="L1490" s="206"/>
      <c r="M1490" s="206"/>
      <c r="N1490" s="235"/>
    </row>
    <row r="1491" spans="1:14" ht="15.75" hidden="1" customHeight="1">
      <c r="A1491" s="260"/>
      <c r="B1491" s="261"/>
      <c r="C1491" s="270"/>
      <c r="D1491" s="263"/>
      <c r="E1491" s="264"/>
      <c r="F1491" s="265"/>
      <c r="G1491" s="265"/>
      <c r="H1491" s="265"/>
      <c r="I1491" s="265"/>
      <c r="J1491" s="265"/>
      <c r="K1491" s="235"/>
      <c r="L1491" s="235"/>
      <c r="M1491" s="235"/>
      <c r="N1491" s="235"/>
    </row>
    <row r="1492" spans="1:14" ht="15.75" hidden="1" customHeight="1">
      <c r="A1492" s="247" t="s">
        <v>909</v>
      </c>
      <c r="B1492" s="248" t="s">
        <v>154</v>
      </c>
      <c r="C1492" s="247" t="s">
        <v>141</v>
      </c>
      <c r="D1492" s="267"/>
      <c r="E1492" s="268"/>
      <c r="F1492" s="252"/>
      <c r="G1492" s="252"/>
      <c r="H1492" s="252"/>
      <c r="I1492" s="252"/>
      <c r="J1492" s="253">
        <f>SUM(J1493:J1494)</f>
        <v>2</v>
      </c>
      <c r="K1492" s="235"/>
      <c r="L1492" s="206" t="s">
        <v>116</v>
      </c>
      <c r="M1492" s="206">
        <v>91959</v>
      </c>
      <c r="N1492" s="235"/>
    </row>
    <row r="1493" spans="1:14" ht="15.75" hidden="1" customHeight="1">
      <c r="A1493" s="254"/>
      <c r="B1493" s="255" t="s">
        <v>906</v>
      </c>
      <c r="C1493" s="269"/>
      <c r="D1493" s="257">
        <v>2</v>
      </c>
      <c r="E1493" s="258"/>
      <c r="F1493" s="259"/>
      <c r="G1493" s="259"/>
      <c r="H1493" s="259"/>
      <c r="I1493" s="259"/>
      <c r="J1493" s="259">
        <f>D1493</f>
        <v>2</v>
      </c>
      <c r="K1493" s="235"/>
      <c r="L1493" s="206"/>
      <c r="M1493" s="206"/>
      <c r="N1493" s="235"/>
    </row>
    <row r="1494" spans="1:14" ht="15.75" hidden="1" customHeight="1">
      <c r="A1494" s="260"/>
      <c r="B1494" s="261"/>
      <c r="C1494" s="270"/>
      <c r="D1494" s="263"/>
      <c r="E1494" s="264"/>
      <c r="F1494" s="265"/>
      <c r="G1494" s="265"/>
      <c r="H1494" s="265"/>
      <c r="I1494" s="265"/>
      <c r="J1494" s="265"/>
      <c r="K1494" s="235"/>
      <c r="L1494" s="235"/>
      <c r="M1494" s="235"/>
      <c r="N1494" s="235"/>
    </row>
    <row r="1495" spans="1:14" ht="15.75" hidden="1" customHeight="1">
      <c r="A1495" s="247" t="s">
        <v>910</v>
      </c>
      <c r="B1495" s="248" t="s">
        <v>163</v>
      </c>
      <c r="C1495" s="247" t="s">
        <v>164</v>
      </c>
      <c r="D1495" s="267"/>
      <c r="E1495" s="268"/>
      <c r="F1495" s="252"/>
      <c r="G1495" s="252"/>
      <c r="H1495" s="252"/>
      <c r="I1495" s="252"/>
      <c r="J1495" s="253">
        <f>SUM(J1496:J1497)</f>
        <v>25</v>
      </c>
      <c r="K1495" s="235"/>
      <c r="L1495" s="206" t="s">
        <v>116</v>
      </c>
      <c r="M1495" s="206">
        <v>91834</v>
      </c>
      <c r="N1495" s="235"/>
    </row>
    <row r="1496" spans="1:14" ht="15.75" hidden="1" customHeight="1">
      <c r="A1496" s="254"/>
      <c r="B1496" s="255" t="s">
        <v>906</v>
      </c>
      <c r="C1496" s="269"/>
      <c r="D1496" s="257">
        <v>25</v>
      </c>
      <c r="E1496" s="258"/>
      <c r="F1496" s="259"/>
      <c r="G1496" s="259"/>
      <c r="H1496" s="259"/>
      <c r="I1496" s="259"/>
      <c r="J1496" s="259">
        <f>D1496</f>
        <v>25</v>
      </c>
      <c r="K1496" s="235"/>
      <c r="L1496" s="206"/>
      <c r="M1496" s="206"/>
      <c r="N1496" s="235"/>
    </row>
    <row r="1497" spans="1:14" ht="15.75" hidden="1" customHeight="1">
      <c r="A1497" s="260"/>
      <c r="B1497" s="261"/>
      <c r="C1497" s="270"/>
      <c r="D1497" s="263"/>
      <c r="E1497" s="264"/>
      <c r="F1497" s="265"/>
      <c r="G1497" s="265"/>
      <c r="H1497" s="265"/>
      <c r="I1497" s="265"/>
      <c r="J1497" s="265"/>
      <c r="K1497" s="235"/>
      <c r="L1497" s="235"/>
      <c r="M1497" s="235"/>
      <c r="N1497" s="235"/>
    </row>
    <row r="1498" spans="1:14" ht="15.75" hidden="1" customHeight="1">
      <c r="A1498" s="247" t="s">
        <v>911</v>
      </c>
      <c r="B1498" s="248" t="s">
        <v>884</v>
      </c>
      <c r="C1498" s="247" t="s">
        <v>164</v>
      </c>
      <c r="D1498" s="267"/>
      <c r="E1498" s="268"/>
      <c r="F1498" s="252"/>
      <c r="G1498" s="252"/>
      <c r="H1498" s="252"/>
      <c r="I1498" s="252"/>
      <c r="J1498" s="253">
        <f>SUM(J1499:J1500)</f>
        <v>8</v>
      </c>
      <c r="K1498" s="235"/>
      <c r="L1498" s="206" t="s">
        <v>116</v>
      </c>
      <c r="M1498" s="206">
        <v>91836</v>
      </c>
      <c r="N1498" s="235"/>
    </row>
    <row r="1499" spans="1:14" ht="15.75" hidden="1" customHeight="1">
      <c r="A1499" s="254"/>
      <c r="B1499" s="255" t="s">
        <v>906</v>
      </c>
      <c r="C1499" s="269"/>
      <c r="D1499" s="257">
        <v>8</v>
      </c>
      <c r="E1499" s="258"/>
      <c r="F1499" s="259"/>
      <c r="G1499" s="259"/>
      <c r="H1499" s="259"/>
      <c r="I1499" s="259"/>
      <c r="J1499" s="259">
        <f>D1499</f>
        <v>8</v>
      </c>
      <c r="K1499" s="235"/>
      <c r="L1499" s="206"/>
      <c r="M1499" s="206"/>
      <c r="N1499" s="235"/>
    </row>
    <row r="1500" spans="1:14" ht="15.75" hidden="1" customHeight="1">
      <c r="A1500" s="260"/>
      <c r="B1500" s="261"/>
      <c r="C1500" s="270"/>
      <c r="D1500" s="263"/>
      <c r="E1500" s="264"/>
      <c r="F1500" s="265"/>
      <c r="G1500" s="265"/>
      <c r="H1500" s="265"/>
      <c r="I1500" s="265"/>
      <c r="J1500" s="265"/>
      <c r="K1500" s="235"/>
      <c r="L1500" s="235"/>
      <c r="M1500" s="235"/>
      <c r="N1500" s="235"/>
    </row>
    <row r="1501" spans="1:14" ht="15.75" hidden="1" customHeight="1">
      <c r="A1501" s="247" t="s">
        <v>912</v>
      </c>
      <c r="B1501" s="248" t="s">
        <v>166</v>
      </c>
      <c r="C1501" s="247" t="s">
        <v>141</v>
      </c>
      <c r="D1501" s="267"/>
      <c r="E1501" s="268"/>
      <c r="F1501" s="252"/>
      <c r="G1501" s="252"/>
      <c r="H1501" s="252"/>
      <c r="I1501" s="252"/>
      <c r="J1501" s="253">
        <f>SUM(J1502:J1503)</f>
        <v>4</v>
      </c>
      <c r="K1501" s="235"/>
      <c r="L1501" s="206" t="s">
        <v>129</v>
      </c>
      <c r="M1501" s="206">
        <v>9973</v>
      </c>
      <c r="N1501" s="235"/>
    </row>
    <row r="1502" spans="1:14" ht="15.75" hidden="1" customHeight="1">
      <c r="A1502" s="254"/>
      <c r="B1502" s="255" t="s">
        <v>906</v>
      </c>
      <c r="C1502" s="269"/>
      <c r="D1502" s="257">
        <v>4</v>
      </c>
      <c r="E1502" s="258"/>
      <c r="F1502" s="259"/>
      <c r="G1502" s="259"/>
      <c r="H1502" s="259"/>
      <c r="I1502" s="259"/>
      <c r="J1502" s="259">
        <f>D1502</f>
        <v>4</v>
      </c>
      <c r="K1502" s="235"/>
      <c r="L1502" s="235"/>
      <c r="M1502" s="235"/>
      <c r="N1502" s="235"/>
    </row>
    <row r="1503" spans="1:14" ht="15.75" hidden="1" customHeight="1">
      <c r="A1503" s="260"/>
      <c r="B1503" s="261"/>
      <c r="C1503" s="270"/>
      <c r="D1503" s="263"/>
      <c r="E1503" s="264"/>
      <c r="F1503" s="265"/>
      <c r="G1503" s="265"/>
      <c r="H1503" s="265"/>
      <c r="I1503" s="265"/>
      <c r="J1503" s="265"/>
      <c r="K1503" s="235"/>
      <c r="L1503" s="235"/>
      <c r="M1503" s="235"/>
      <c r="N1503" s="235"/>
    </row>
    <row r="1504" spans="1:14" ht="15.75" hidden="1" customHeight="1">
      <c r="A1504" s="247" t="s">
        <v>913</v>
      </c>
      <c r="B1504" s="248" t="s">
        <v>170</v>
      </c>
      <c r="C1504" s="247" t="s">
        <v>141</v>
      </c>
      <c r="D1504" s="267"/>
      <c r="E1504" s="268"/>
      <c r="F1504" s="252"/>
      <c r="G1504" s="252"/>
      <c r="H1504" s="252"/>
      <c r="I1504" s="252"/>
      <c r="J1504" s="253">
        <f>SUM(J1505:J1506)</f>
        <v>45</v>
      </c>
      <c r="K1504" s="235"/>
      <c r="L1504" s="206" t="s">
        <v>129</v>
      </c>
      <c r="M1504" s="206">
        <v>9199</v>
      </c>
      <c r="N1504" s="235"/>
    </row>
    <row r="1505" spans="1:14" ht="15.75" hidden="1" customHeight="1">
      <c r="A1505" s="254"/>
      <c r="B1505" s="255" t="s">
        <v>906</v>
      </c>
      <c r="C1505" s="269"/>
      <c r="D1505" s="257">
        <v>45</v>
      </c>
      <c r="E1505" s="258"/>
      <c r="F1505" s="259"/>
      <c r="G1505" s="259"/>
      <c r="H1505" s="259"/>
      <c r="I1505" s="259"/>
      <c r="J1505" s="259">
        <f>D1505</f>
        <v>45</v>
      </c>
      <c r="K1505" s="235"/>
      <c r="L1505" s="206"/>
      <c r="M1505" s="206"/>
      <c r="N1505" s="235"/>
    </row>
    <row r="1506" spans="1:14" ht="15.75" hidden="1" customHeight="1">
      <c r="A1506" s="260"/>
      <c r="B1506" s="261"/>
      <c r="C1506" s="270"/>
      <c r="D1506" s="263"/>
      <c r="E1506" s="264"/>
      <c r="F1506" s="265"/>
      <c r="G1506" s="265"/>
      <c r="H1506" s="265"/>
      <c r="I1506" s="265"/>
      <c r="J1506" s="265"/>
      <c r="K1506" s="235"/>
      <c r="L1506" s="235"/>
      <c r="M1506" s="235"/>
      <c r="N1506" s="235"/>
    </row>
    <row r="1507" spans="1:14" ht="15.75" hidden="1" customHeight="1">
      <c r="A1507" s="247" t="s">
        <v>914</v>
      </c>
      <c r="B1507" s="248" t="s">
        <v>172</v>
      </c>
      <c r="C1507" s="247" t="s">
        <v>141</v>
      </c>
      <c r="D1507" s="267"/>
      <c r="E1507" s="268"/>
      <c r="F1507" s="252"/>
      <c r="G1507" s="252"/>
      <c r="H1507" s="252"/>
      <c r="I1507" s="252"/>
      <c r="J1507" s="253">
        <f>SUM(J1508:J1509)</f>
        <v>220</v>
      </c>
      <c r="K1507" s="235"/>
      <c r="L1507" s="206" t="s">
        <v>116</v>
      </c>
      <c r="M1507" s="206">
        <v>91926</v>
      </c>
      <c r="N1507" s="235"/>
    </row>
    <row r="1508" spans="1:14" ht="15.75" hidden="1" customHeight="1">
      <c r="A1508" s="254"/>
      <c r="B1508" s="255" t="s">
        <v>906</v>
      </c>
      <c r="C1508" s="269"/>
      <c r="D1508" s="257">
        <v>220</v>
      </c>
      <c r="E1508" s="258"/>
      <c r="F1508" s="259"/>
      <c r="G1508" s="259"/>
      <c r="H1508" s="259"/>
      <c r="I1508" s="259"/>
      <c r="J1508" s="259">
        <f>D1508</f>
        <v>220</v>
      </c>
      <c r="K1508" s="235"/>
      <c r="L1508" s="206"/>
      <c r="M1508" s="206"/>
      <c r="N1508" s="235"/>
    </row>
    <row r="1509" spans="1:14" ht="15.75" hidden="1" customHeight="1">
      <c r="A1509" s="260"/>
      <c r="B1509" s="261"/>
      <c r="C1509" s="270"/>
      <c r="D1509" s="263"/>
      <c r="E1509" s="264"/>
      <c r="F1509" s="265"/>
      <c r="G1509" s="265"/>
      <c r="H1509" s="265"/>
      <c r="I1509" s="265"/>
      <c r="J1509" s="265"/>
      <c r="K1509" s="235"/>
      <c r="L1509" s="235"/>
      <c r="M1509" s="235"/>
      <c r="N1509" s="235"/>
    </row>
    <row r="1510" spans="1:14" ht="15.75" hidden="1" customHeight="1">
      <c r="A1510" s="247" t="s">
        <v>915</v>
      </c>
      <c r="B1510" s="248" t="s">
        <v>178</v>
      </c>
      <c r="C1510" s="247" t="s">
        <v>141</v>
      </c>
      <c r="D1510" s="267"/>
      <c r="E1510" s="268"/>
      <c r="F1510" s="252"/>
      <c r="G1510" s="252"/>
      <c r="H1510" s="252"/>
      <c r="I1510" s="252"/>
      <c r="J1510" s="253">
        <f>SUM(J1511:J1512)</f>
        <v>45</v>
      </c>
      <c r="K1510" s="235"/>
      <c r="L1510" s="206" t="s">
        <v>116</v>
      </c>
      <c r="M1510" s="206">
        <v>92981</v>
      </c>
      <c r="N1510" s="235"/>
    </row>
    <row r="1511" spans="1:14" ht="15.75" hidden="1" customHeight="1">
      <c r="A1511" s="254"/>
      <c r="B1511" s="255" t="s">
        <v>906</v>
      </c>
      <c r="C1511" s="269"/>
      <c r="D1511" s="257">
        <v>45</v>
      </c>
      <c r="E1511" s="258"/>
      <c r="F1511" s="259"/>
      <c r="G1511" s="259"/>
      <c r="H1511" s="259"/>
      <c r="I1511" s="259"/>
      <c r="J1511" s="259">
        <f>D1511</f>
        <v>45</v>
      </c>
      <c r="K1511" s="235"/>
      <c r="L1511" s="206"/>
      <c r="M1511" s="206"/>
      <c r="N1511" s="235"/>
    </row>
    <row r="1512" spans="1:14" ht="15.75" hidden="1" customHeight="1">
      <c r="A1512" s="260"/>
      <c r="B1512" s="261"/>
      <c r="C1512" s="270"/>
      <c r="D1512" s="263"/>
      <c r="E1512" s="264"/>
      <c r="F1512" s="265"/>
      <c r="G1512" s="265"/>
      <c r="H1512" s="265"/>
      <c r="I1512" s="265"/>
      <c r="J1512" s="265"/>
      <c r="K1512" s="235"/>
      <c r="L1512" s="235"/>
      <c r="M1512" s="235"/>
      <c r="N1512" s="235"/>
    </row>
    <row r="1513" spans="1:14" ht="15.75" hidden="1" customHeight="1">
      <c r="A1513" s="247" t="s">
        <v>916</v>
      </c>
      <c r="B1513" s="248" t="s">
        <v>181</v>
      </c>
      <c r="C1513" s="247" t="s">
        <v>141</v>
      </c>
      <c r="D1513" s="267"/>
      <c r="E1513" s="268"/>
      <c r="F1513" s="252"/>
      <c r="G1513" s="252"/>
      <c r="H1513" s="252"/>
      <c r="I1513" s="252"/>
      <c r="J1513" s="253">
        <f>SUM(J1514:J1515)</f>
        <v>45</v>
      </c>
      <c r="K1513" s="235"/>
      <c r="L1513" s="206" t="s">
        <v>116</v>
      </c>
      <c r="M1513" s="206">
        <v>92981</v>
      </c>
      <c r="N1513" s="235"/>
    </row>
    <row r="1514" spans="1:14" ht="15.75" hidden="1" customHeight="1">
      <c r="A1514" s="254"/>
      <c r="B1514" s="255" t="s">
        <v>906</v>
      </c>
      <c r="C1514" s="269"/>
      <c r="D1514" s="257">
        <v>45</v>
      </c>
      <c r="E1514" s="258"/>
      <c r="F1514" s="259"/>
      <c r="G1514" s="259"/>
      <c r="H1514" s="259"/>
      <c r="I1514" s="259"/>
      <c r="J1514" s="259">
        <f>D1514</f>
        <v>45</v>
      </c>
      <c r="K1514" s="235"/>
      <c r="L1514" s="206"/>
      <c r="M1514" s="206"/>
      <c r="N1514" s="235"/>
    </row>
    <row r="1515" spans="1:14" ht="15.75" hidden="1" customHeight="1">
      <c r="A1515" s="260"/>
      <c r="B1515" s="261"/>
      <c r="C1515" s="270"/>
      <c r="D1515" s="263"/>
      <c r="E1515" s="264"/>
      <c r="F1515" s="265"/>
      <c r="G1515" s="265"/>
      <c r="H1515" s="265"/>
      <c r="I1515" s="265"/>
      <c r="J1515" s="265"/>
      <c r="K1515" s="235"/>
      <c r="L1515" s="235"/>
      <c r="M1515" s="235"/>
      <c r="N1515" s="235"/>
    </row>
    <row r="1516" spans="1:14" ht="15.75" hidden="1" customHeight="1">
      <c r="A1516" s="247" t="s">
        <v>917</v>
      </c>
      <c r="B1516" s="248" t="s">
        <v>183</v>
      </c>
      <c r="C1516" s="247" t="s">
        <v>141</v>
      </c>
      <c r="D1516" s="267"/>
      <c r="E1516" s="268"/>
      <c r="F1516" s="252"/>
      <c r="G1516" s="252"/>
      <c r="H1516" s="252"/>
      <c r="I1516" s="252"/>
      <c r="J1516" s="253">
        <f>SUM(J1517:J1518)</f>
        <v>135</v>
      </c>
      <c r="K1516" s="235"/>
      <c r="L1516" s="206" t="s">
        <v>116</v>
      </c>
      <c r="M1516" s="206">
        <v>92981</v>
      </c>
      <c r="N1516" s="235"/>
    </row>
    <row r="1517" spans="1:14" ht="15.75" hidden="1" customHeight="1">
      <c r="A1517" s="254"/>
      <c r="B1517" s="255" t="s">
        <v>906</v>
      </c>
      <c r="C1517" s="269"/>
      <c r="D1517" s="257">
        <v>135</v>
      </c>
      <c r="E1517" s="258"/>
      <c r="F1517" s="259"/>
      <c r="G1517" s="259"/>
      <c r="H1517" s="259"/>
      <c r="I1517" s="259"/>
      <c r="J1517" s="259">
        <f>D1517</f>
        <v>135</v>
      </c>
      <c r="K1517" s="235"/>
      <c r="L1517" s="206"/>
      <c r="M1517" s="206"/>
      <c r="N1517" s="235"/>
    </row>
    <row r="1518" spans="1:14" ht="15.75" hidden="1" customHeight="1">
      <c r="A1518" s="260"/>
      <c r="B1518" s="261"/>
      <c r="C1518" s="270"/>
      <c r="D1518" s="263"/>
      <c r="E1518" s="264"/>
      <c r="F1518" s="265"/>
      <c r="G1518" s="265"/>
      <c r="H1518" s="265"/>
      <c r="I1518" s="265"/>
      <c r="J1518" s="265"/>
      <c r="K1518" s="235"/>
      <c r="L1518" s="235"/>
      <c r="M1518" s="235"/>
      <c r="N1518" s="235"/>
    </row>
    <row r="1519" spans="1:14" ht="15.75" hidden="1" customHeight="1">
      <c r="A1519" s="247" t="s">
        <v>918</v>
      </c>
      <c r="B1519" s="248" t="s">
        <v>919</v>
      </c>
      <c r="C1519" s="247" t="s">
        <v>141</v>
      </c>
      <c r="D1519" s="267"/>
      <c r="E1519" s="268"/>
      <c r="F1519" s="252"/>
      <c r="G1519" s="252"/>
      <c r="H1519" s="252"/>
      <c r="I1519" s="252"/>
      <c r="J1519" s="253">
        <f>SUM(J1520:J1521)</f>
        <v>1</v>
      </c>
      <c r="K1519" s="235"/>
      <c r="L1519" s="206" t="s">
        <v>123</v>
      </c>
      <c r="M1519" s="206" t="s">
        <v>920</v>
      </c>
      <c r="N1519" s="235"/>
    </row>
    <row r="1520" spans="1:14" ht="15.75" hidden="1" customHeight="1">
      <c r="A1520" s="254"/>
      <c r="B1520" s="255" t="s">
        <v>906</v>
      </c>
      <c r="C1520" s="269"/>
      <c r="D1520" s="257">
        <v>1</v>
      </c>
      <c r="E1520" s="258"/>
      <c r="F1520" s="259"/>
      <c r="G1520" s="259"/>
      <c r="H1520" s="259"/>
      <c r="I1520" s="259"/>
      <c r="J1520" s="259">
        <f>D1520</f>
        <v>1</v>
      </c>
      <c r="K1520" s="235"/>
      <c r="L1520" s="206"/>
      <c r="M1520" s="206"/>
      <c r="N1520" s="235"/>
    </row>
    <row r="1521" spans="1:14" ht="15.75" hidden="1" customHeight="1">
      <c r="A1521" s="260"/>
      <c r="B1521" s="261"/>
      <c r="C1521" s="270"/>
      <c r="D1521" s="263"/>
      <c r="E1521" s="264"/>
      <c r="F1521" s="265"/>
      <c r="G1521" s="265"/>
      <c r="H1521" s="265"/>
      <c r="I1521" s="265"/>
      <c r="J1521" s="265"/>
      <c r="K1521" s="235"/>
      <c r="L1521" s="235"/>
      <c r="M1521" s="235"/>
      <c r="N1521" s="235"/>
    </row>
    <row r="1522" spans="1:14" ht="15.75" hidden="1" customHeight="1">
      <c r="A1522" s="247" t="s">
        <v>921</v>
      </c>
      <c r="B1522" s="248" t="s">
        <v>225</v>
      </c>
      <c r="C1522" s="247" t="s">
        <v>141</v>
      </c>
      <c r="D1522" s="267"/>
      <c r="E1522" s="268"/>
      <c r="F1522" s="252"/>
      <c r="G1522" s="252"/>
      <c r="H1522" s="252"/>
      <c r="I1522" s="252"/>
      <c r="J1522" s="253">
        <f>SUM(J1523:J1524)</f>
        <v>8</v>
      </c>
      <c r="K1522" s="235"/>
      <c r="L1522" s="206" t="s">
        <v>116</v>
      </c>
      <c r="M1522" s="206">
        <v>92868</v>
      </c>
      <c r="N1522" s="235"/>
    </row>
    <row r="1523" spans="1:14" ht="15.75" hidden="1" customHeight="1">
      <c r="A1523" s="254"/>
      <c r="B1523" s="255" t="s">
        <v>906</v>
      </c>
      <c r="C1523" s="269"/>
      <c r="D1523" s="257">
        <v>8</v>
      </c>
      <c r="E1523" s="258"/>
      <c r="F1523" s="259"/>
      <c r="G1523" s="259"/>
      <c r="H1523" s="259"/>
      <c r="I1523" s="259"/>
      <c r="J1523" s="259">
        <f>D1523</f>
        <v>8</v>
      </c>
      <c r="K1523" s="235"/>
      <c r="L1523" s="206"/>
      <c r="M1523" s="206"/>
      <c r="N1523" s="235"/>
    </row>
    <row r="1524" spans="1:14" ht="15.75" hidden="1" customHeight="1">
      <c r="A1524" s="260"/>
      <c r="B1524" s="261"/>
      <c r="C1524" s="270"/>
      <c r="D1524" s="263"/>
      <c r="E1524" s="264"/>
      <c r="F1524" s="265"/>
      <c r="G1524" s="265"/>
      <c r="H1524" s="265"/>
      <c r="I1524" s="265"/>
      <c r="J1524" s="265"/>
      <c r="K1524" s="235"/>
      <c r="L1524" s="235"/>
      <c r="M1524" s="235"/>
      <c r="N1524" s="235"/>
    </row>
    <row r="1525" spans="1:14" ht="15.75" hidden="1" customHeight="1">
      <c r="A1525" s="247" t="s">
        <v>922</v>
      </c>
      <c r="B1525" s="248" t="s">
        <v>227</v>
      </c>
      <c r="C1525" s="247" t="s">
        <v>141</v>
      </c>
      <c r="D1525" s="267"/>
      <c r="E1525" s="268"/>
      <c r="F1525" s="252"/>
      <c r="G1525" s="252"/>
      <c r="H1525" s="252"/>
      <c r="I1525" s="252"/>
      <c r="J1525" s="253">
        <f>SUM(J1526:J1527)</f>
        <v>3</v>
      </c>
      <c r="K1525" s="235"/>
      <c r="L1525" s="206" t="s">
        <v>116</v>
      </c>
      <c r="M1525" s="206">
        <v>92871</v>
      </c>
      <c r="N1525" s="235"/>
    </row>
    <row r="1526" spans="1:14" ht="15.75" hidden="1" customHeight="1">
      <c r="A1526" s="254"/>
      <c r="B1526" s="255" t="s">
        <v>906</v>
      </c>
      <c r="C1526" s="269"/>
      <c r="D1526" s="257">
        <v>3</v>
      </c>
      <c r="E1526" s="258"/>
      <c r="F1526" s="259"/>
      <c r="G1526" s="259"/>
      <c r="H1526" s="259"/>
      <c r="I1526" s="259"/>
      <c r="J1526" s="259">
        <f>D1526</f>
        <v>3</v>
      </c>
      <c r="K1526" s="235"/>
      <c r="L1526" s="206"/>
      <c r="M1526" s="206"/>
      <c r="N1526" s="235"/>
    </row>
    <row r="1527" spans="1:14" ht="15.75" hidden="1" customHeight="1">
      <c r="A1527" s="260"/>
      <c r="B1527" s="261"/>
      <c r="C1527" s="270"/>
      <c r="D1527" s="263"/>
      <c r="E1527" s="264"/>
      <c r="F1527" s="265"/>
      <c r="G1527" s="265"/>
      <c r="H1527" s="265"/>
      <c r="I1527" s="265"/>
      <c r="J1527" s="265"/>
      <c r="K1527" s="235"/>
      <c r="L1527" s="235"/>
      <c r="M1527" s="235"/>
      <c r="N1527" s="235"/>
    </row>
    <row r="1528" spans="1:14" ht="15.75" hidden="1" customHeight="1">
      <c r="A1528" s="247" t="s">
        <v>923</v>
      </c>
      <c r="B1528" s="248" t="s">
        <v>247</v>
      </c>
      <c r="C1528" s="247" t="s">
        <v>141</v>
      </c>
      <c r="D1528" s="267"/>
      <c r="E1528" s="268"/>
      <c r="F1528" s="252"/>
      <c r="G1528" s="252"/>
      <c r="H1528" s="252"/>
      <c r="I1528" s="252"/>
      <c r="J1528" s="253">
        <f>SUM(J1529:J1530)</f>
        <v>1</v>
      </c>
      <c r="K1528" s="235"/>
      <c r="L1528" s="206" t="s">
        <v>116</v>
      </c>
      <c r="M1528" s="206">
        <v>95787</v>
      </c>
      <c r="N1528" s="235"/>
    </row>
    <row r="1529" spans="1:14" ht="15.75" hidden="1" customHeight="1">
      <c r="A1529" s="254"/>
      <c r="B1529" s="255" t="s">
        <v>906</v>
      </c>
      <c r="C1529" s="269"/>
      <c r="D1529" s="257">
        <v>1</v>
      </c>
      <c r="E1529" s="258"/>
      <c r="F1529" s="259"/>
      <c r="G1529" s="259"/>
      <c r="H1529" s="259"/>
      <c r="I1529" s="259"/>
      <c r="J1529" s="259">
        <f>D1529</f>
        <v>1</v>
      </c>
      <c r="K1529" s="235"/>
      <c r="L1529" s="206"/>
      <c r="M1529" s="206"/>
      <c r="N1529" s="235"/>
    </row>
    <row r="1530" spans="1:14" ht="15.75" hidden="1" customHeight="1">
      <c r="A1530" s="260"/>
      <c r="B1530" s="261"/>
      <c r="C1530" s="270"/>
      <c r="D1530" s="263"/>
      <c r="E1530" s="264"/>
      <c r="F1530" s="265"/>
      <c r="G1530" s="265"/>
      <c r="H1530" s="265"/>
      <c r="I1530" s="265"/>
      <c r="J1530" s="265"/>
      <c r="K1530" s="235"/>
      <c r="L1530" s="235"/>
      <c r="M1530" s="235"/>
      <c r="N1530" s="235"/>
    </row>
    <row r="1531" spans="1:14" ht="15.75" hidden="1" customHeight="1">
      <c r="A1531" s="247" t="s">
        <v>924</v>
      </c>
      <c r="B1531" s="248" t="s">
        <v>249</v>
      </c>
      <c r="C1531" s="247" t="s">
        <v>141</v>
      </c>
      <c r="D1531" s="267"/>
      <c r="E1531" s="268"/>
      <c r="F1531" s="252"/>
      <c r="G1531" s="252"/>
      <c r="H1531" s="252"/>
      <c r="I1531" s="252"/>
      <c r="J1531" s="253">
        <f>SUM(J1532:J1533)</f>
        <v>1</v>
      </c>
      <c r="K1531" s="235"/>
      <c r="L1531" s="206" t="s">
        <v>116</v>
      </c>
      <c r="M1531" s="206">
        <v>95808</v>
      </c>
      <c r="N1531" s="235"/>
    </row>
    <row r="1532" spans="1:14" ht="15.75" hidden="1" customHeight="1">
      <c r="A1532" s="254"/>
      <c r="B1532" s="255" t="s">
        <v>906</v>
      </c>
      <c r="C1532" s="269"/>
      <c r="D1532" s="257">
        <v>1</v>
      </c>
      <c r="E1532" s="258"/>
      <c r="F1532" s="259"/>
      <c r="G1532" s="259"/>
      <c r="H1532" s="259"/>
      <c r="I1532" s="259"/>
      <c r="J1532" s="259">
        <f>D1532</f>
        <v>1</v>
      </c>
      <c r="K1532" s="235"/>
      <c r="L1532" s="206"/>
      <c r="M1532" s="206"/>
      <c r="N1532" s="235"/>
    </row>
    <row r="1533" spans="1:14" ht="15.75" hidden="1" customHeight="1">
      <c r="A1533" s="260"/>
      <c r="B1533" s="261"/>
      <c r="C1533" s="270"/>
      <c r="D1533" s="263"/>
      <c r="E1533" s="264"/>
      <c r="F1533" s="265"/>
      <c r="G1533" s="265"/>
      <c r="H1533" s="265"/>
      <c r="I1533" s="265"/>
      <c r="J1533" s="265"/>
      <c r="K1533" s="235"/>
      <c r="L1533" s="235"/>
      <c r="M1533" s="235"/>
      <c r="N1533" s="235"/>
    </row>
    <row r="1534" spans="1:14" ht="15.75" hidden="1" customHeight="1">
      <c r="A1534" s="247" t="s">
        <v>925</v>
      </c>
      <c r="B1534" s="248" t="s">
        <v>251</v>
      </c>
      <c r="C1534" s="247" t="s">
        <v>141</v>
      </c>
      <c r="D1534" s="267"/>
      <c r="E1534" s="268"/>
      <c r="F1534" s="252"/>
      <c r="G1534" s="252"/>
      <c r="H1534" s="252"/>
      <c r="I1534" s="252"/>
      <c r="J1534" s="253">
        <f>SUM(J1535:J1536)</f>
        <v>3</v>
      </c>
      <c r="K1534" s="235"/>
      <c r="L1534" s="206" t="s">
        <v>116</v>
      </c>
      <c r="M1534" s="206">
        <v>95777</v>
      </c>
      <c r="N1534" s="235"/>
    </row>
    <row r="1535" spans="1:14" ht="15.75" hidden="1" customHeight="1">
      <c r="A1535" s="254"/>
      <c r="B1535" s="255" t="s">
        <v>906</v>
      </c>
      <c r="C1535" s="269"/>
      <c r="D1535" s="257">
        <v>3</v>
      </c>
      <c r="E1535" s="258"/>
      <c r="F1535" s="259"/>
      <c r="G1535" s="259"/>
      <c r="H1535" s="259"/>
      <c r="I1535" s="259"/>
      <c r="J1535" s="259">
        <f>D1535</f>
        <v>3</v>
      </c>
      <c r="K1535" s="235"/>
      <c r="L1535" s="206"/>
      <c r="M1535" s="206"/>
      <c r="N1535" s="235"/>
    </row>
    <row r="1536" spans="1:14" ht="15.75" hidden="1" customHeight="1">
      <c r="A1536" s="260"/>
      <c r="B1536" s="261"/>
      <c r="C1536" s="270"/>
      <c r="D1536" s="263"/>
      <c r="E1536" s="264"/>
      <c r="F1536" s="265"/>
      <c r="G1536" s="265"/>
      <c r="H1536" s="265"/>
      <c r="I1536" s="265"/>
      <c r="J1536" s="265"/>
      <c r="K1536" s="235"/>
      <c r="L1536" s="235"/>
      <c r="M1536" s="235"/>
      <c r="N1536" s="235"/>
    </row>
    <row r="1537" spans="1:14" ht="15.75" hidden="1" customHeight="1">
      <c r="A1537" s="247" t="s">
        <v>926</v>
      </c>
      <c r="B1537" s="248" t="s">
        <v>253</v>
      </c>
      <c r="C1537" s="247" t="s">
        <v>141</v>
      </c>
      <c r="D1537" s="267"/>
      <c r="E1537" s="268"/>
      <c r="F1537" s="252"/>
      <c r="G1537" s="252"/>
      <c r="H1537" s="252"/>
      <c r="I1537" s="252"/>
      <c r="J1537" s="253">
        <f>SUM(J1538:J1539)</f>
        <v>2</v>
      </c>
      <c r="K1537" s="235"/>
      <c r="L1537" s="206" t="s">
        <v>116</v>
      </c>
      <c r="M1537" s="206">
        <v>95801</v>
      </c>
      <c r="N1537" s="235"/>
    </row>
    <row r="1538" spans="1:14" ht="15.75" hidden="1" customHeight="1">
      <c r="A1538" s="254"/>
      <c r="B1538" s="255" t="s">
        <v>906</v>
      </c>
      <c r="C1538" s="269"/>
      <c r="D1538" s="257">
        <v>2</v>
      </c>
      <c r="E1538" s="258"/>
      <c r="F1538" s="259"/>
      <c r="G1538" s="259"/>
      <c r="H1538" s="259"/>
      <c r="I1538" s="259"/>
      <c r="J1538" s="259">
        <f>D1538</f>
        <v>2</v>
      </c>
      <c r="K1538" s="235"/>
      <c r="L1538" s="206"/>
      <c r="M1538" s="206"/>
      <c r="N1538" s="235"/>
    </row>
    <row r="1539" spans="1:14" ht="15.75" hidden="1" customHeight="1">
      <c r="A1539" s="260"/>
      <c r="B1539" s="261"/>
      <c r="C1539" s="270"/>
      <c r="D1539" s="263"/>
      <c r="E1539" s="264"/>
      <c r="F1539" s="265"/>
      <c r="G1539" s="265"/>
      <c r="H1539" s="265"/>
      <c r="I1539" s="265"/>
      <c r="J1539" s="265"/>
      <c r="K1539" s="235"/>
      <c r="L1539" s="235"/>
      <c r="M1539" s="235"/>
      <c r="N1539" s="235"/>
    </row>
    <row r="1540" spans="1:14" ht="15.75" hidden="1" customHeight="1">
      <c r="A1540" s="247" t="s">
        <v>927</v>
      </c>
      <c r="B1540" s="248" t="s">
        <v>901</v>
      </c>
      <c r="C1540" s="247" t="s">
        <v>141</v>
      </c>
      <c r="D1540" s="267"/>
      <c r="E1540" s="268"/>
      <c r="F1540" s="252"/>
      <c r="G1540" s="252"/>
      <c r="H1540" s="252"/>
      <c r="I1540" s="252"/>
      <c r="J1540" s="253">
        <f>SUM(J1541:J1542)</f>
        <v>2</v>
      </c>
      <c r="K1540" s="235"/>
      <c r="L1540" s="206" t="s">
        <v>116</v>
      </c>
      <c r="M1540" s="206">
        <v>100556</v>
      </c>
      <c r="N1540" s="235"/>
    </row>
    <row r="1541" spans="1:14" ht="15.75" hidden="1" customHeight="1">
      <c r="A1541" s="254"/>
      <c r="B1541" s="255" t="s">
        <v>906</v>
      </c>
      <c r="C1541" s="269"/>
      <c r="D1541" s="257">
        <v>2</v>
      </c>
      <c r="E1541" s="258"/>
      <c r="F1541" s="259"/>
      <c r="G1541" s="259"/>
      <c r="H1541" s="259"/>
      <c r="I1541" s="259"/>
      <c r="J1541" s="259">
        <f>D1541</f>
        <v>2</v>
      </c>
      <c r="K1541" s="235"/>
      <c r="L1541" s="206"/>
      <c r="M1541" s="206"/>
      <c r="N1541" s="235"/>
    </row>
    <row r="1542" spans="1:14" ht="15.75" hidden="1" customHeight="1">
      <c r="A1542" s="260"/>
      <c r="B1542" s="261"/>
      <c r="C1542" s="270"/>
      <c r="D1542" s="263"/>
      <c r="E1542" s="264"/>
      <c r="F1542" s="265"/>
      <c r="G1542" s="265"/>
      <c r="H1542" s="265"/>
      <c r="I1542" s="265"/>
      <c r="J1542" s="265"/>
      <c r="K1542" s="235"/>
      <c r="L1542" s="235"/>
      <c r="M1542" s="235"/>
      <c r="N1542" s="235"/>
    </row>
    <row r="1543" spans="1:14" ht="15.75" hidden="1" customHeight="1">
      <c r="A1543" s="236" t="s">
        <v>928</v>
      </c>
      <c r="B1543" s="237" t="s">
        <v>929</v>
      </c>
      <c r="C1543" s="238"/>
      <c r="D1543" s="289"/>
      <c r="E1543" s="290"/>
      <c r="F1543" s="290"/>
      <c r="G1543" s="290"/>
      <c r="H1543" s="290"/>
      <c r="I1543" s="290"/>
      <c r="J1543" s="291"/>
      <c r="K1543" s="235"/>
      <c r="L1543" s="206"/>
      <c r="M1543" s="206"/>
      <c r="N1543" s="235"/>
    </row>
    <row r="1544" spans="1:14" ht="15.75" hidden="1" customHeight="1">
      <c r="A1544" s="242" t="s">
        <v>930</v>
      </c>
      <c r="B1544" s="105" t="s">
        <v>135</v>
      </c>
      <c r="C1544" s="243"/>
      <c r="D1544" s="244"/>
      <c r="E1544" s="245"/>
      <c r="F1544" s="245"/>
      <c r="G1544" s="245"/>
      <c r="H1544" s="245"/>
      <c r="I1544" s="245"/>
      <c r="J1544" s="246"/>
      <c r="K1544" s="235"/>
      <c r="L1544" s="235"/>
      <c r="M1544" s="235"/>
      <c r="N1544" s="235"/>
    </row>
    <row r="1545" spans="1:14" ht="15.75" hidden="1" customHeight="1">
      <c r="A1545" s="247" t="s">
        <v>931</v>
      </c>
      <c r="B1545" s="248" t="s">
        <v>140</v>
      </c>
      <c r="C1545" s="247" t="s">
        <v>141</v>
      </c>
      <c r="D1545" s="267"/>
      <c r="E1545" s="268"/>
      <c r="F1545" s="252"/>
      <c r="G1545" s="252"/>
      <c r="H1545" s="252"/>
      <c r="I1545" s="252"/>
      <c r="J1545" s="253">
        <f>SUM(J1546:J1547)</f>
        <v>30</v>
      </c>
      <c r="K1545" s="235"/>
      <c r="L1545" s="206" t="s">
        <v>116</v>
      </c>
      <c r="M1545" s="206">
        <v>91997</v>
      </c>
      <c r="N1545" s="235"/>
    </row>
    <row r="1546" spans="1:14" ht="15.75" hidden="1" customHeight="1">
      <c r="A1546" s="254"/>
      <c r="B1546" s="255" t="s">
        <v>932</v>
      </c>
      <c r="C1546" s="269"/>
      <c r="D1546" s="257">
        <v>30</v>
      </c>
      <c r="E1546" s="258"/>
      <c r="F1546" s="259"/>
      <c r="G1546" s="259"/>
      <c r="H1546" s="259"/>
      <c r="I1546" s="259"/>
      <c r="J1546" s="259">
        <f>D1546</f>
        <v>30</v>
      </c>
      <c r="K1546" s="235"/>
      <c r="L1546" s="206"/>
      <c r="M1546" s="206"/>
      <c r="N1546" s="235"/>
    </row>
    <row r="1547" spans="1:14" ht="15.75" hidden="1" customHeight="1">
      <c r="A1547" s="260"/>
      <c r="B1547" s="261"/>
      <c r="C1547" s="270"/>
      <c r="D1547" s="263"/>
      <c r="E1547" s="264"/>
      <c r="F1547" s="265"/>
      <c r="G1547" s="265"/>
      <c r="H1547" s="265"/>
      <c r="I1547" s="265"/>
      <c r="J1547" s="265"/>
      <c r="K1547" s="235"/>
      <c r="L1547" s="235"/>
      <c r="M1547" s="235"/>
      <c r="N1547" s="235"/>
    </row>
    <row r="1548" spans="1:14" ht="15.75" hidden="1" customHeight="1">
      <c r="A1548" s="247" t="s">
        <v>933</v>
      </c>
      <c r="B1548" s="248" t="s">
        <v>146</v>
      </c>
      <c r="C1548" s="247" t="s">
        <v>141</v>
      </c>
      <c r="D1548" s="267"/>
      <c r="E1548" s="268"/>
      <c r="F1548" s="252"/>
      <c r="G1548" s="252"/>
      <c r="H1548" s="252"/>
      <c r="I1548" s="252"/>
      <c r="J1548" s="253">
        <f>SUM(J1549:J1550)</f>
        <v>6</v>
      </c>
      <c r="K1548" s="235"/>
      <c r="L1548" s="206" t="s">
        <v>116</v>
      </c>
      <c r="M1548" s="206">
        <v>92005</v>
      </c>
      <c r="N1548" s="235"/>
    </row>
    <row r="1549" spans="1:14" ht="15.75" hidden="1" customHeight="1">
      <c r="A1549" s="254"/>
      <c r="B1549" s="255" t="s">
        <v>932</v>
      </c>
      <c r="C1549" s="269"/>
      <c r="D1549" s="257">
        <v>6</v>
      </c>
      <c r="E1549" s="258"/>
      <c r="F1549" s="259"/>
      <c r="G1549" s="259"/>
      <c r="H1549" s="259"/>
      <c r="I1549" s="259"/>
      <c r="J1549" s="259">
        <f>D1549</f>
        <v>6</v>
      </c>
      <c r="K1549" s="235"/>
      <c r="L1549" s="206"/>
      <c r="M1549" s="206"/>
      <c r="N1549" s="235"/>
    </row>
    <row r="1550" spans="1:14" ht="15.75" hidden="1" customHeight="1">
      <c r="A1550" s="260"/>
      <c r="B1550" s="261"/>
      <c r="C1550" s="270"/>
      <c r="D1550" s="263"/>
      <c r="E1550" s="264"/>
      <c r="F1550" s="265"/>
      <c r="G1550" s="265"/>
      <c r="H1550" s="265"/>
      <c r="I1550" s="265"/>
      <c r="J1550" s="265"/>
      <c r="K1550" s="235"/>
      <c r="L1550" s="235"/>
      <c r="M1550" s="235"/>
      <c r="N1550" s="235"/>
    </row>
    <row r="1551" spans="1:14" ht="15.75" hidden="1" customHeight="1">
      <c r="A1551" s="247" t="s">
        <v>934</v>
      </c>
      <c r="B1551" s="248" t="s">
        <v>152</v>
      </c>
      <c r="C1551" s="247" t="s">
        <v>141</v>
      </c>
      <c r="D1551" s="267"/>
      <c r="E1551" s="268"/>
      <c r="F1551" s="252"/>
      <c r="G1551" s="252"/>
      <c r="H1551" s="252"/>
      <c r="I1551" s="252"/>
      <c r="J1551" s="253">
        <f>SUM(J1552:J1553)</f>
        <v>11</v>
      </c>
      <c r="K1551" s="235"/>
      <c r="L1551" s="206" t="s">
        <v>116</v>
      </c>
      <c r="M1551" s="206">
        <v>91953</v>
      </c>
      <c r="N1551" s="235"/>
    </row>
    <row r="1552" spans="1:14" ht="15.75" hidden="1" customHeight="1">
      <c r="A1552" s="254"/>
      <c r="B1552" s="255" t="s">
        <v>932</v>
      </c>
      <c r="C1552" s="269"/>
      <c r="D1552" s="257">
        <v>11</v>
      </c>
      <c r="E1552" s="258"/>
      <c r="F1552" s="259"/>
      <c r="G1552" s="259"/>
      <c r="H1552" s="259"/>
      <c r="I1552" s="259"/>
      <c r="J1552" s="259">
        <f>D1552</f>
        <v>11</v>
      </c>
      <c r="K1552" s="235"/>
      <c r="L1552" s="206"/>
      <c r="M1552" s="206"/>
      <c r="N1552" s="235"/>
    </row>
    <row r="1553" spans="1:14" ht="15.75" hidden="1" customHeight="1">
      <c r="A1553" s="260"/>
      <c r="B1553" s="261"/>
      <c r="C1553" s="270"/>
      <c r="D1553" s="263"/>
      <c r="E1553" s="264"/>
      <c r="F1553" s="265"/>
      <c r="G1553" s="265"/>
      <c r="H1553" s="265"/>
      <c r="I1553" s="265"/>
      <c r="J1553" s="265"/>
      <c r="K1553" s="235"/>
      <c r="L1553" s="235"/>
      <c r="M1553" s="235"/>
      <c r="N1553" s="235"/>
    </row>
    <row r="1554" spans="1:14" ht="15.75" hidden="1" customHeight="1">
      <c r="A1554" s="247" t="s">
        <v>935</v>
      </c>
      <c r="B1554" s="248" t="s">
        <v>154</v>
      </c>
      <c r="C1554" s="247" t="s">
        <v>141</v>
      </c>
      <c r="D1554" s="267"/>
      <c r="E1554" s="268"/>
      <c r="F1554" s="252"/>
      <c r="G1554" s="252"/>
      <c r="H1554" s="252"/>
      <c r="I1554" s="252"/>
      <c r="J1554" s="253">
        <f>SUM(J1555:J1556)</f>
        <v>3</v>
      </c>
      <c r="K1554" s="235"/>
      <c r="L1554" s="206" t="s">
        <v>116</v>
      </c>
      <c r="M1554" s="206">
        <v>91959</v>
      </c>
      <c r="N1554" s="235"/>
    </row>
    <row r="1555" spans="1:14" ht="15.75" hidden="1" customHeight="1">
      <c r="A1555" s="254"/>
      <c r="B1555" s="255" t="s">
        <v>932</v>
      </c>
      <c r="C1555" s="269"/>
      <c r="D1555" s="257">
        <v>3</v>
      </c>
      <c r="E1555" s="258"/>
      <c r="F1555" s="259"/>
      <c r="G1555" s="259"/>
      <c r="H1555" s="259"/>
      <c r="I1555" s="259"/>
      <c r="J1555" s="259">
        <f>D1555</f>
        <v>3</v>
      </c>
      <c r="K1555" s="235"/>
      <c r="L1555" s="206"/>
      <c r="M1555" s="206"/>
      <c r="N1555" s="235"/>
    </row>
    <row r="1556" spans="1:14" ht="15.75" hidden="1" customHeight="1">
      <c r="A1556" s="260"/>
      <c r="B1556" s="261"/>
      <c r="C1556" s="270"/>
      <c r="D1556" s="263"/>
      <c r="E1556" s="264"/>
      <c r="F1556" s="265"/>
      <c r="G1556" s="265"/>
      <c r="H1556" s="265"/>
      <c r="I1556" s="265"/>
      <c r="J1556" s="265"/>
      <c r="K1556" s="235"/>
      <c r="L1556" s="235"/>
      <c r="M1556" s="235"/>
      <c r="N1556" s="235"/>
    </row>
    <row r="1557" spans="1:14" ht="15.75" hidden="1" customHeight="1">
      <c r="A1557" s="247" t="s">
        <v>936</v>
      </c>
      <c r="B1557" s="248" t="s">
        <v>937</v>
      </c>
      <c r="C1557" s="247" t="s">
        <v>141</v>
      </c>
      <c r="D1557" s="267"/>
      <c r="E1557" s="268"/>
      <c r="F1557" s="252"/>
      <c r="G1557" s="252"/>
      <c r="H1557" s="252"/>
      <c r="I1557" s="252"/>
      <c r="J1557" s="253">
        <f>SUM(J1558:J1559)</f>
        <v>6</v>
      </c>
      <c r="K1557" s="235"/>
      <c r="L1557" s="206" t="s">
        <v>116</v>
      </c>
      <c r="M1557" s="206">
        <v>91955</v>
      </c>
      <c r="N1557" s="235"/>
    </row>
    <row r="1558" spans="1:14" ht="15.75" hidden="1" customHeight="1">
      <c r="A1558" s="254"/>
      <c r="B1558" s="255" t="s">
        <v>932</v>
      </c>
      <c r="C1558" s="269"/>
      <c r="D1558" s="257">
        <v>6</v>
      </c>
      <c r="E1558" s="258"/>
      <c r="F1558" s="259"/>
      <c r="G1558" s="259"/>
      <c r="H1558" s="259"/>
      <c r="I1558" s="259"/>
      <c r="J1558" s="259">
        <f>D1558</f>
        <v>6</v>
      </c>
      <c r="K1558" s="235"/>
      <c r="L1558" s="206"/>
      <c r="M1558" s="206"/>
      <c r="N1558" s="235"/>
    </row>
    <row r="1559" spans="1:14" ht="15.75" hidden="1" customHeight="1">
      <c r="A1559" s="260"/>
      <c r="B1559" s="261"/>
      <c r="C1559" s="270"/>
      <c r="D1559" s="263"/>
      <c r="E1559" s="264"/>
      <c r="F1559" s="265"/>
      <c r="G1559" s="265"/>
      <c r="H1559" s="265"/>
      <c r="I1559" s="265"/>
      <c r="J1559" s="265"/>
      <c r="K1559" s="235"/>
      <c r="L1559" s="235"/>
      <c r="M1559" s="235"/>
      <c r="N1559" s="235"/>
    </row>
    <row r="1560" spans="1:14" ht="15.75" hidden="1" customHeight="1">
      <c r="A1560" s="247" t="s">
        <v>938</v>
      </c>
      <c r="B1560" s="248" t="s">
        <v>163</v>
      </c>
      <c r="C1560" s="247" t="s">
        <v>164</v>
      </c>
      <c r="D1560" s="267"/>
      <c r="E1560" s="268"/>
      <c r="F1560" s="252"/>
      <c r="G1560" s="252"/>
      <c r="H1560" s="252"/>
      <c r="I1560" s="252"/>
      <c r="J1560" s="253">
        <f>SUM(J1561:J1562)</f>
        <v>110</v>
      </c>
      <c r="K1560" s="235"/>
      <c r="L1560" s="206" t="s">
        <v>116</v>
      </c>
      <c r="M1560" s="206">
        <v>91834</v>
      </c>
      <c r="N1560" s="235"/>
    </row>
    <row r="1561" spans="1:14" ht="15.75" hidden="1" customHeight="1">
      <c r="A1561" s="254"/>
      <c r="B1561" s="255" t="s">
        <v>932</v>
      </c>
      <c r="C1561" s="269"/>
      <c r="D1561" s="257">
        <v>110</v>
      </c>
      <c r="E1561" s="258"/>
      <c r="F1561" s="259"/>
      <c r="G1561" s="259"/>
      <c r="H1561" s="259"/>
      <c r="I1561" s="259"/>
      <c r="J1561" s="259">
        <f>D1561</f>
        <v>110</v>
      </c>
      <c r="K1561" s="235"/>
      <c r="L1561" s="206"/>
      <c r="M1561" s="206"/>
      <c r="N1561" s="235"/>
    </row>
    <row r="1562" spans="1:14" ht="15.75" hidden="1" customHeight="1">
      <c r="A1562" s="260"/>
      <c r="B1562" s="261"/>
      <c r="C1562" s="270"/>
      <c r="D1562" s="263"/>
      <c r="E1562" s="264"/>
      <c r="F1562" s="265"/>
      <c r="G1562" s="265"/>
      <c r="H1562" s="265"/>
      <c r="I1562" s="265"/>
      <c r="J1562" s="265"/>
      <c r="K1562" s="235"/>
      <c r="L1562" s="235"/>
      <c r="M1562" s="235"/>
      <c r="N1562" s="235"/>
    </row>
    <row r="1563" spans="1:14" ht="15.75" hidden="1" customHeight="1">
      <c r="A1563" s="247" t="s">
        <v>939</v>
      </c>
      <c r="B1563" s="248" t="s">
        <v>166</v>
      </c>
      <c r="C1563" s="247" t="s">
        <v>940</v>
      </c>
      <c r="D1563" s="267"/>
      <c r="E1563" s="268"/>
      <c r="F1563" s="252"/>
      <c r="G1563" s="252"/>
      <c r="H1563" s="252"/>
      <c r="I1563" s="252"/>
      <c r="J1563" s="253">
        <f>SUM(J1564:J1565)</f>
        <v>45</v>
      </c>
      <c r="K1563" s="235"/>
      <c r="L1563" s="206" t="s">
        <v>129</v>
      </c>
      <c r="M1563" s="206">
        <v>9973</v>
      </c>
      <c r="N1563" s="235"/>
    </row>
    <row r="1564" spans="1:14" ht="15.75" hidden="1" customHeight="1">
      <c r="A1564" s="254"/>
      <c r="B1564" s="255" t="s">
        <v>932</v>
      </c>
      <c r="C1564" s="269"/>
      <c r="D1564" s="257">
        <v>45</v>
      </c>
      <c r="E1564" s="258"/>
      <c r="F1564" s="259"/>
      <c r="G1564" s="259"/>
      <c r="H1564" s="259"/>
      <c r="I1564" s="259"/>
      <c r="J1564" s="259">
        <f>D1564</f>
        <v>45</v>
      </c>
      <c r="K1564" s="235"/>
      <c r="L1564" s="235"/>
      <c r="M1564" s="235"/>
      <c r="N1564" s="235"/>
    </row>
    <row r="1565" spans="1:14" ht="15.75" hidden="1" customHeight="1">
      <c r="A1565" s="260"/>
      <c r="B1565" s="261"/>
      <c r="C1565" s="270"/>
      <c r="D1565" s="263"/>
      <c r="E1565" s="264"/>
      <c r="F1565" s="265"/>
      <c r="G1565" s="265"/>
      <c r="H1565" s="265"/>
      <c r="I1565" s="265"/>
      <c r="J1565" s="265"/>
      <c r="K1565" s="235"/>
      <c r="L1565" s="235"/>
      <c r="M1565" s="235"/>
      <c r="N1565" s="235"/>
    </row>
    <row r="1566" spans="1:14" ht="15.75" hidden="1" customHeight="1">
      <c r="A1566" s="247" t="s">
        <v>941</v>
      </c>
      <c r="B1566" s="248" t="s">
        <v>170</v>
      </c>
      <c r="C1566" s="247" t="s">
        <v>141</v>
      </c>
      <c r="D1566" s="267"/>
      <c r="E1566" s="268"/>
      <c r="F1566" s="252"/>
      <c r="G1566" s="252"/>
      <c r="H1566" s="252"/>
      <c r="I1566" s="252"/>
      <c r="J1566" s="253">
        <f>SUM(J1567:J1568)</f>
        <v>30</v>
      </c>
      <c r="K1566" s="235"/>
      <c r="L1566" s="206" t="s">
        <v>129</v>
      </c>
      <c r="M1566" s="206">
        <v>9199</v>
      </c>
      <c r="N1566" s="235"/>
    </row>
    <row r="1567" spans="1:14" ht="15.75" hidden="1" customHeight="1">
      <c r="A1567" s="254"/>
      <c r="B1567" s="255" t="s">
        <v>932</v>
      </c>
      <c r="C1567" s="269"/>
      <c r="D1567" s="257">
        <v>30</v>
      </c>
      <c r="E1567" s="258"/>
      <c r="F1567" s="259"/>
      <c r="G1567" s="259"/>
      <c r="H1567" s="259"/>
      <c r="I1567" s="259"/>
      <c r="J1567" s="259">
        <f>D1567</f>
        <v>30</v>
      </c>
      <c r="K1567" s="235"/>
      <c r="L1567" s="206"/>
      <c r="M1567" s="206"/>
      <c r="N1567" s="235"/>
    </row>
    <row r="1568" spans="1:14" ht="15.75" hidden="1" customHeight="1">
      <c r="A1568" s="260"/>
      <c r="B1568" s="261"/>
      <c r="C1568" s="270"/>
      <c r="D1568" s="263"/>
      <c r="E1568" s="264"/>
      <c r="F1568" s="265"/>
      <c r="G1568" s="265"/>
      <c r="H1568" s="265"/>
      <c r="I1568" s="265"/>
      <c r="J1568" s="265"/>
      <c r="K1568" s="235"/>
      <c r="L1568" s="235"/>
      <c r="M1568" s="235"/>
      <c r="N1568" s="235"/>
    </row>
    <row r="1569" spans="1:14" ht="15.75" hidden="1" customHeight="1">
      <c r="A1569" s="247" t="s">
        <v>942</v>
      </c>
      <c r="B1569" s="248" t="s">
        <v>172</v>
      </c>
      <c r="C1569" s="247" t="s">
        <v>141</v>
      </c>
      <c r="D1569" s="267"/>
      <c r="E1569" s="268"/>
      <c r="F1569" s="252"/>
      <c r="G1569" s="252"/>
      <c r="H1569" s="252"/>
      <c r="I1569" s="252"/>
      <c r="J1569" s="253">
        <f>SUM(J1570:J1571)</f>
        <v>1200</v>
      </c>
      <c r="K1569" s="235"/>
      <c r="L1569" s="206" t="s">
        <v>116</v>
      </c>
      <c r="M1569" s="206">
        <v>91926</v>
      </c>
      <c r="N1569" s="235"/>
    </row>
    <row r="1570" spans="1:14" ht="15.75" hidden="1" customHeight="1">
      <c r="A1570" s="254"/>
      <c r="B1570" s="255" t="s">
        <v>932</v>
      </c>
      <c r="C1570" s="269"/>
      <c r="D1570" s="257">
        <v>1200</v>
      </c>
      <c r="E1570" s="258"/>
      <c r="F1570" s="259"/>
      <c r="G1570" s="259"/>
      <c r="H1570" s="259"/>
      <c r="I1570" s="259"/>
      <c r="J1570" s="259">
        <f>D1570</f>
        <v>1200</v>
      </c>
      <c r="K1570" s="235"/>
      <c r="L1570" s="206"/>
      <c r="M1570" s="206"/>
      <c r="N1570" s="235"/>
    </row>
    <row r="1571" spans="1:14" ht="15.75" hidden="1" customHeight="1">
      <c r="A1571" s="260"/>
      <c r="B1571" s="261"/>
      <c r="C1571" s="270"/>
      <c r="D1571" s="263"/>
      <c r="E1571" s="264"/>
      <c r="F1571" s="265"/>
      <c r="G1571" s="265"/>
      <c r="H1571" s="265"/>
      <c r="I1571" s="265"/>
      <c r="J1571" s="265"/>
      <c r="K1571" s="235"/>
      <c r="L1571" s="235"/>
      <c r="M1571" s="235"/>
      <c r="N1571" s="235"/>
    </row>
    <row r="1572" spans="1:14" ht="15.75" hidden="1" customHeight="1">
      <c r="A1572" s="247" t="s">
        <v>943</v>
      </c>
      <c r="B1572" s="248" t="s">
        <v>810</v>
      </c>
      <c r="C1572" s="247" t="s">
        <v>141</v>
      </c>
      <c r="D1572" s="267"/>
      <c r="E1572" s="268"/>
      <c r="F1572" s="252"/>
      <c r="G1572" s="252"/>
      <c r="H1572" s="252"/>
      <c r="I1572" s="252"/>
      <c r="J1572" s="253">
        <f>SUM(J1573:J1574)</f>
        <v>50</v>
      </c>
      <c r="K1572" s="235"/>
      <c r="L1572" s="206" t="s">
        <v>116</v>
      </c>
      <c r="M1572" s="206">
        <v>91930</v>
      </c>
      <c r="N1572" s="235"/>
    </row>
    <row r="1573" spans="1:14" ht="15.75" hidden="1" customHeight="1">
      <c r="A1573" s="254"/>
      <c r="B1573" s="255" t="s">
        <v>932</v>
      </c>
      <c r="C1573" s="269"/>
      <c r="D1573" s="257">
        <v>50</v>
      </c>
      <c r="E1573" s="258"/>
      <c r="F1573" s="259"/>
      <c r="G1573" s="259"/>
      <c r="H1573" s="259"/>
      <c r="I1573" s="259"/>
      <c r="J1573" s="259">
        <f>D1573</f>
        <v>50</v>
      </c>
      <c r="K1573" s="235"/>
      <c r="L1573" s="206"/>
      <c r="M1573" s="206"/>
      <c r="N1573" s="235"/>
    </row>
    <row r="1574" spans="1:14" ht="15.75" hidden="1" customHeight="1">
      <c r="A1574" s="260"/>
      <c r="B1574" s="261"/>
      <c r="C1574" s="270"/>
      <c r="D1574" s="263"/>
      <c r="E1574" s="264"/>
      <c r="F1574" s="265"/>
      <c r="G1574" s="265"/>
      <c r="H1574" s="265"/>
      <c r="I1574" s="265"/>
      <c r="J1574" s="265"/>
      <c r="K1574" s="235"/>
      <c r="L1574" s="235"/>
      <c r="M1574" s="235"/>
      <c r="N1574" s="235"/>
    </row>
    <row r="1575" spans="1:14" ht="15.75" hidden="1" customHeight="1">
      <c r="A1575" s="247" t="s">
        <v>944</v>
      </c>
      <c r="B1575" s="248" t="s">
        <v>178</v>
      </c>
      <c r="C1575" s="247" t="s">
        <v>141</v>
      </c>
      <c r="D1575" s="267"/>
      <c r="E1575" s="268"/>
      <c r="F1575" s="252"/>
      <c r="G1575" s="252"/>
      <c r="H1575" s="252"/>
      <c r="I1575" s="252"/>
      <c r="J1575" s="253">
        <f>SUM(J1576:J1577)</f>
        <v>86</v>
      </c>
      <c r="K1575" s="235"/>
      <c r="L1575" s="206" t="s">
        <v>116</v>
      </c>
      <c r="M1575" s="206">
        <v>92981</v>
      </c>
      <c r="N1575" s="235"/>
    </row>
    <row r="1576" spans="1:14" ht="15.75" hidden="1" customHeight="1">
      <c r="A1576" s="254"/>
      <c r="B1576" s="255" t="s">
        <v>932</v>
      </c>
      <c r="C1576" s="269"/>
      <c r="D1576" s="257">
        <v>86</v>
      </c>
      <c r="E1576" s="258"/>
      <c r="F1576" s="259"/>
      <c r="G1576" s="259"/>
      <c r="H1576" s="259"/>
      <c r="I1576" s="259"/>
      <c r="J1576" s="259">
        <f>D1576</f>
        <v>86</v>
      </c>
      <c r="K1576" s="235"/>
      <c r="L1576" s="206"/>
      <c r="M1576" s="206"/>
      <c r="N1576" s="235"/>
    </row>
    <row r="1577" spans="1:14" ht="15.75" hidden="1" customHeight="1">
      <c r="A1577" s="260"/>
      <c r="B1577" s="261"/>
      <c r="C1577" s="270"/>
      <c r="D1577" s="263"/>
      <c r="E1577" s="264"/>
      <c r="F1577" s="265"/>
      <c r="G1577" s="265"/>
      <c r="H1577" s="265"/>
      <c r="I1577" s="265"/>
      <c r="J1577" s="265"/>
      <c r="K1577" s="235"/>
      <c r="L1577" s="235"/>
      <c r="M1577" s="235"/>
      <c r="N1577" s="235"/>
    </row>
    <row r="1578" spans="1:14" ht="15.75" hidden="1" customHeight="1">
      <c r="A1578" s="247" t="s">
        <v>945</v>
      </c>
      <c r="B1578" s="248" t="s">
        <v>181</v>
      </c>
      <c r="C1578" s="247" t="s">
        <v>141</v>
      </c>
      <c r="D1578" s="267"/>
      <c r="E1578" s="268"/>
      <c r="F1578" s="252"/>
      <c r="G1578" s="252"/>
      <c r="H1578" s="252"/>
      <c r="I1578" s="252"/>
      <c r="J1578" s="253">
        <f>SUM(J1579:J1580)</f>
        <v>86</v>
      </c>
      <c r="K1578" s="235"/>
      <c r="L1578" s="206" t="s">
        <v>116</v>
      </c>
      <c r="M1578" s="206">
        <v>92981</v>
      </c>
      <c r="N1578" s="235"/>
    </row>
    <row r="1579" spans="1:14" ht="15.75" hidden="1" customHeight="1">
      <c r="A1579" s="254"/>
      <c r="B1579" s="255" t="s">
        <v>932</v>
      </c>
      <c r="C1579" s="269"/>
      <c r="D1579" s="257">
        <v>86</v>
      </c>
      <c r="E1579" s="258"/>
      <c r="F1579" s="259"/>
      <c r="G1579" s="259"/>
      <c r="H1579" s="259"/>
      <c r="I1579" s="259"/>
      <c r="J1579" s="259">
        <f>D1579</f>
        <v>86</v>
      </c>
      <c r="K1579" s="235"/>
      <c r="L1579" s="206"/>
      <c r="M1579" s="206"/>
      <c r="N1579" s="235"/>
    </row>
    <row r="1580" spans="1:14" ht="15.75" hidden="1" customHeight="1">
      <c r="A1580" s="260"/>
      <c r="B1580" s="261"/>
      <c r="C1580" s="270"/>
      <c r="D1580" s="263"/>
      <c r="E1580" s="264"/>
      <c r="F1580" s="265"/>
      <c r="G1580" s="265"/>
      <c r="H1580" s="265"/>
      <c r="I1580" s="265"/>
      <c r="J1580" s="265"/>
      <c r="K1580" s="235"/>
      <c r="L1580" s="235"/>
      <c r="M1580" s="235"/>
      <c r="N1580" s="235"/>
    </row>
    <row r="1581" spans="1:14" ht="15.75" hidden="1" customHeight="1">
      <c r="A1581" s="247" t="s">
        <v>946</v>
      </c>
      <c r="B1581" s="248" t="s">
        <v>183</v>
      </c>
      <c r="C1581" s="247" t="s">
        <v>141</v>
      </c>
      <c r="D1581" s="267"/>
      <c r="E1581" s="268"/>
      <c r="F1581" s="252"/>
      <c r="G1581" s="252"/>
      <c r="H1581" s="252"/>
      <c r="I1581" s="252"/>
      <c r="J1581" s="253">
        <f>SUM(J1582:J1583)</f>
        <v>258</v>
      </c>
      <c r="K1581" s="235"/>
      <c r="L1581" s="206" t="s">
        <v>116</v>
      </c>
      <c r="M1581" s="206">
        <v>92981</v>
      </c>
      <c r="N1581" s="235"/>
    </row>
    <row r="1582" spans="1:14" ht="15.75" hidden="1" customHeight="1">
      <c r="A1582" s="254"/>
      <c r="B1582" s="255" t="s">
        <v>932</v>
      </c>
      <c r="C1582" s="269"/>
      <c r="D1582" s="257">
        <v>258</v>
      </c>
      <c r="E1582" s="258"/>
      <c r="F1582" s="259"/>
      <c r="G1582" s="259"/>
      <c r="H1582" s="259"/>
      <c r="I1582" s="259"/>
      <c r="J1582" s="259">
        <f>D1582</f>
        <v>258</v>
      </c>
      <c r="K1582" s="235"/>
      <c r="L1582" s="206"/>
      <c r="M1582" s="206"/>
      <c r="N1582" s="235"/>
    </row>
    <row r="1583" spans="1:14" ht="15.75" hidden="1" customHeight="1">
      <c r="A1583" s="260"/>
      <c r="B1583" s="261"/>
      <c r="C1583" s="270"/>
      <c r="D1583" s="263"/>
      <c r="E1583" s="264"/>
      <c r="F1583" s="265"/>
      <c r="G1583" s="265"/>
      <c r="H1583" s="265"/>
      <c r="I1583" s="265"/>
      <c r="J1583" s="265"/>
      <c r="K1583" s="235"/>
      <c r="L1583" s="235"/>
      <c r="M1583" s="235"/>
      <c r="N1583" s="235"/>
    </row>
    <row r="1584" spans="1:14" ht="15.75" hidden="1" customHeight="1">
      <c r="A1584" s="247" t="s">
        <v>947</v>
      </c>
      <c r="B1584" s="248" t="s">
        <v>948</v>
      </c>
      <c r="C1584" s="247" t="s">
        <v>141</v>
      </c>
      <c r="D1584" s="267"/>
      <c r="E1584" s="268"/>
      <c r="F1584" s="252"/>
      <c r="G1584" s="252"/>
      <c r="H1584" s="252"/>
      <c r="I1584" s="252"/>
      <c r="J1584" s="253">
        <f>SUM(J1585:J1586)</f>
        <v>1</v>
      </c>
      <c r="K1584" s="235"/>
      <c r="L1584" s="206" t="s">
        <v>123</v>
      </c>
      <c r="M1584" s="206" t="s">
        <v>949</v>
      </c>
      <c r="N1584" s="235"/>
    </row>
    <row r="1585" spans="1:14" ht="15.75" hidden="1" customHeight="1">
      <c r="A1585" s="254"/>
      <c r="B1585" s="255" t="s">
        <v>932</v>
      </c>
      <c r="C1585" s="269"/>
      <c r="D1585" s="257">
        <v>1</v>
      </c>
      <c r="E1585" s="258"/>
      <c r="F1585" s="259"/>
      <c r="G1585" s="259"/>
      <c r="H1585" s="259"/>
      <c r="I1585" s="259"/>
      <c r="J1585" s="259">
        <f>D1585</f>
        <v>1</v>
      </c>
      <c r="K1585" s="235"/>
      <c r="L1585" s="206"/>
      <c r="M1585" s="206"/>
      <c r="N1585" s="235"/>
    </row>
    <row r="1586" spans="1:14" ht="15.75" hidden="1" customHeight="1">
      <c r="A1586" s="260"/>
      <c r="B1586" s="261"/>
      <c r="C1586" s="270"/>
      <c r="D1586" s="263"/>
      <c r="E1586" s="264"/>
      <c r="F1586" s="265"/>
      <c r="G1586" s="265"/>
      <c r="H1586" s="265"/>
      <c r="I1586" s="265"/>
      <c r="J1586" s="265"/>
      <c r="K1586" s="235"/>
      <c r="L1586" s="235"/>
      <c r="M1586" s="235"/>
      <c r="N1586" s="235"/>
    </row>
    <row r="1587" spans="1:14" ht="15.75" hidden="1" customHeight="1">
      <c r="A1587" s="247" t="s">
        <v>950</v>
      </c>
      <c r="B1587" s="248" t="s">
        <v>225</v>
      </c>
      <c r="C1587" s="247" t="s">
        <v>141</v>
      </c>
      <c r="D1587" s="267"/>
      <c r="E1587" s="268"/>
      <c r="F1587" s="252"/>
      <c r="G1587" s="252"/>
      <c r="H1587" s="252"/>
      <c r="I1587" s="252"/>
      <c r="J1587" s="253">
        <f>SUM(J1588:J1589)</f>
        <v>44</v>
      </c>
      <c r="K1587" s="235"/>
      <c r="L1587" s="206" t="s">
        <v>116</v>
      </c>
      <c r="M1587" s="206">
        <v>92868</v>
      </c>
      <c r="N1587" s="235"/>
    </row>
    <row r="1588" spans="1:14" ht="15.75" hidden="1" customHeight="1">
      <c r="A1588" s="254"/>
      <c r="B1588" s="255" t="s">
        <v>932</v>
      </c>
      <c r="C1588" s="269"/>
      <c r="D1588" s="257">
        <v>44</v>
      </c>
      <c r="E1588" s="258"/>
      <c r="F1588" s="259"/>
      <c r="G1588" s="259"/>
      <c r="H1588" s="259"/>
      <c r="I1588" s="259"/>
      <c r="J1588" s="259">
        <f>D1588</f>
        <v>44</v>
      </c>
      <c r="K1588" s="235"/>
      <c r="L1588" s="206"/>
      <c r="M1588" s="206"/>
      <c r="N1588" s="235"/>
    </row>
    <row r="1589" spans="1:14" ht="15.75" hidden="1" customHeight="1">
      <c r="A1589" s="260"/>
      <c r="B1589" s="261"/>
      <c r="C1589" s="270"/>
      <c r="D1589" s="263"/>
      <c r="E1589" s="264"/>
      <c r="F1589" s="265"/>
      <c r="G1589" s="265"/>
      <c r="H1589" s="265"/>
      <c r="I1589" s="265"/>
      <c r="J1589" s="265"/>
      <c r="K1589" s="235"/>
      <c r="L1589" s="235"/>
      <c r="M1589" s="235"/>
      <c r="N1589" s="235"/>
    </row>
    <row r="1590" spans="1:14" ht="15.75" hidden="1" customHeight="1">
      <c r="A1590" s="247" t="s">
        <v>951</v>
      </c>
      <c r="B1590" s="248" t="s">
        <v>227</v>
      </c>
      <c r="C1590" s="247" t="s">
        <v>141</v>
      </c>
      <c r="D1590" s="267"/>
      <c r="E1590" s="268"/>
      <c r="F1590" s="252"/>
      <c r="G1590" s="252"/>
      <c r="H1590" s="252"/>
      <c r="I1590" s="252"/>
      <c r="J1590" s="253">
        <f>SUM(J1591:J1592)</f>
        <v>6</v>
      </c>
      <c r="K1590" s="235"/>
      <c r="L1590" s="206" t="s">
        <v>116</v>
      </c>
      <c r="M1590" s="206">
        <v>92871</v>
      </c>
      <c r="N1590" s="235"/>
    </row>
    <row r="1591" spans="1:14" ht="15.75" hidden="1" customHeight="1">
      <c r="A1591" s="254"/>
      <c r="B1591" s="255" t="s">
        <v>932</v>
      </c>
      <c r="C1591" s="269"/>
      <c r="D1591" s="257">
        <v>6</v>
      </c>
      <c r="E1591" s="258"/>
      <c r="F1591" s="259"/>
      <c r="G1591" s="259"/>
      <c r="H1591" s="259"/>
      <c r="I1591" s="259"/>
      <c r="J1591" s="259">
        <f>D1591</f>
        <v>6</v>
      </c>
      <c r="K1591" s="235"/>
      <c r="L1591" s="206"/>
      <c r="M1591" s="206"/>
      <c r="N1591" s="235"/>
    </row>
    <row r="1592" spans="1:14" ht="15.75" hidden="1" customHeight="1">
      <c r="A1592" s="260"/>
      <c r="B1592" s="261"/>
      <c r="C1592" s="270"/>
      <c r="D1592" s="263"/>
      <c r="E1592" s="264"/>
      <c r="F1592" s="265"/>
      <c r="G1592" s="265"/>
      <c r="H1592" s="265"/>
      <c r="I1592" s="265"/>
      <c r="J1592" s="265"/>
      <c r="K1592" s="235"/>
      <c r="L1592" s="235"/>
      <c r="M1592" s="235"/>
      <c r="N1592" s="235"/>
    </row>
    <row r="1593" spans="1:14" ht="15.75" hidden="1" customHeight="1">
      <c r="A1593" s="247" t="s">
        <v>952</v>
      </c>
      <c r="B1593" s="248" t="s">
        <v>247</v>
      </c>
      <c r="C1593" s="247" t="s">
        <v>141</v>
      </c>
      <c r="D1593" s="267"/>
      <c r="E1593" s="268"/>
      <c r="F1593" s="252"/>
      <c r="G1593" s="252"/>
      <c r="H1593" s="252"/>
      <c r="I1593" s="252"/>
      <c r="J1593" s="253">
        <f>SUM(J1594:J1595)</f>
        <v>3</v>
      </c>
      <c r="K1593" s="235"/>
      <c r="L1593" s="206" t="s">
        <v>116</v>
      </c>
      <c r="M1593" s="206">
        <v>95787</v>
      </c>
      <c r="N1593" s="235"/>
    </row>
    <row r="1594" spans="1:14" ht="15.75" hidden="1" customHeight="1">
      <c r="A1594" s="254"/>
      <c r="B1594" s="255" t="s">
        <v>932</v>
      </c>
      <c r="C1594" s="269"/>
      <c r="D1594" s="257">
        <v>3</v>
      </c>
      <c r="E1594" s="258"/>
      <c r="F1594" s="259"/>
      <c r="G1594" s="259"/>
      <c r="H1594" s="259"/>
      <c r="I1594" s="259"/>
      <c r="J1594" s="259">
        <f>D1594</f>
        <v>3</v>
      </c>
      <c r="K1594" s="235"/>
      <c r="L1594" s="206"/>
      <c r="M1594" s="206"/>
      <c r="N1594" s="235"/>
    </row>
    <row r="1595" spans="1:14" ht="15.75" hidden="1" customHeight="1">
      <c r="A1595" s="260"/>
      <c r="B1595" s="261"/>
      <c r="C1595" s="270"/>
      <c r="D1595" s="263"/>
      <c r="E1595" s="264"/>
      <c r="F1595" s="265"/>
      <c r="G1595" s="265"/>
      <c r="H1595" s="265"/>
      <c r="I1595" s="265"/>
      <c r="J1595" s="265"/>
      <c r="K1595" s="235"/>
      <c r="L1595" s="235"/>
      <c r="M1595" s="235"/>
      <c r="N1595" s="235"/>
    </row>
    <row r="1596" spans="1:14" ht="15.75" hidden="1" customHeight="1">
      <c r="A1596" s="247" t="s">
        <v>953</v>
      </c>
      <c r="B1596" s="248" t="s">
        <v>249</v>
      </c>
      <c r="C1596" s="247" t="s">
        <v>141</v>
      </c>
      <c r="D1596" s="267"/>
      <c r="E1596" s="268"/>
      <c r="F1596" s="252"/>
      <c r="G1596" s="252"/>
      <c r="H1596" s="252"/>
      <c r="I1596" s="252"/>
      <c r="J1596" s="253">
        <f>SUM(J1597:J1598)</f>
        <v>2</v>
      </c>
      <c r="K1596" s="235"/>
      <c r="L1596" s="206" t="s">
        <v>116</v>
      </c>
      <c r="M1596" s="206">
        <v>95808</v>
      </c>
      <c r="N1596" s="235"/>
    </row>
    <row r="1597" spans="1:14" ht="15.75" hidden="1" customHeight="1">
      <c r="A1597" s="254"/>
      <c r="B1597" s="255" t="s">
        <v>932</v>
      </c>
      <c r="C1597" s="269"/>
      <c r="D1597" s="257">
        <v>2</v>
      </c>
      <c r="E1597" s="258"/>
      <c r="F1597" s="259"/>
      <c r="G1597" s="259"/>
      <c r="H1597" s="259"/>
      <c r="I1597" s="259"/>
      <c r="J1597" s="259">
        <f>D1597</f>
        <v>2</v>
      </c>
      <c r="K1597" s="235"/>
      <c r="L1597" s="206"/>
      <c r="M1597" s="206"/>
      <c r="N1597" s="235"/>
    </row>
    <row r="1598" spans="1:14" ht="15.75" hidden="1" customHeight="1">
      <c r="A1598" s="260"/>
      <c r="B1598" s="261"/>
      <c r="C1598" s="270"/>
      <c r="D1598" s="263"/>
      <c r="E1598" s="264"/>
      <c r="F1598" s="265"/>
      <c r="G1598" s="265"/>
      <c r="H1598" s="265"/>
      <c r="I1598" s="265"/>
      <c r="J1598" s="265"/>
      <c r="K1598" s="235"/>
      <c r="L1598" s="235"/>
      <c r="M1598" s="235"/>
      <c r="N1598" s="235"/>
    </row>
    <row r="1599" spans="1:14" ht="15.75" hidden="1" customHeight="1">
      <c r="A1599" s="247" t="s">
        <v>954</v>
      </c>
      <c r="B1599" s="248" t="s">
        <v>251</v>
      </c>
      <c r="C1599" s="247" t="s">
        <v>141</v>
      </c>
      <c r="D1599" s="267"/>
      <c r="E1599" s="268"/>
      <c r="F1599" s="252"/>
      <c r="G1599" s="252"/>
      <c r="H1599" s="252"/>
      <c r="I1599" s="252"/>
      <c r="J1599" s="253">
        <f>SUM(J1600:J1601)</f>
        <v>18</v>
      </c>
      <c r="K1599" s="235"/>
      <c r="L1599" s="206" t="s">
        <v>116</v>
      </c>
      <c r="M1599" s="206">
        <v>95777</v>
      </c>
      <c r="N1599" s="235"/>
    </row>
    <row r="1600" spans="1:14" ht="15.75" hidden="1" customHeight="1">
      <c r="A1600" s="254"/>
      <c r="B1600" s="255" t="s">
        <v>932</v>
      </c>
      <c r="C1600" s="269"/>
      <c r="D1600" s="257">
        <v>18</v>
      </c>
      <c r="E1600" s="258"/>
      <c r="F1600" s="259"/>
      <c r="G1600" s="259"/>
      <c r="H1600" s="259"/>
      <c r="I1600" s="259"/>
      <c r="J1600" s="259">
        <f>D1600</f>
        <v>18</v>
      </c>
      <c r="K1600" s="235"/>
      <c r="L1600" s="206"/>
      <c r="M1600" s="206"/>
      <c r="N1600" s="235"/>
    </row>
    <row r="1601" spans="1:14" ht="15.75" hidden="1" customHeight="1">
      <c r="A1601" s="260"/>
      <c r="B1601" s="261"/>
      <c r="C1601" s="270"/>
      <c r="D1601" s="263"/>
      <c r="E1601" s="264"/>
      <c r="F1601" s="265"/>
      <c r="G1601" s="265"/>
      <c r="H1601" s="265"/>
      <c r="I1601" s="265"/>
      <c r="J1601" s="265"/>
      <c r="K1601" s="235"/>
      <c r="L1601" s="235"/>
      <c r="M1601" s="235"/>
      <c r="N1601" s="235"/>
    </row>
    <row r="1602" spans="1:14" ht="15.75" hidden="1" customHeight="1">
      <c r="A1602" s="247" t="s">
        <v>955</v>
      </c>
      <c r="B1602" s="248" t="s">
        <v>253</v>
      </c>
      <c r="C1602" s="247" t="s">
        <v>141</v>
      </c>
      <c r="D1602" s="267"/>
      <c r="E1602" s="268"/>
      <c r="F1602" s="252"/>
      <c r="G1602" s="252"/>
      <c r="H1602" s="252"/>
      <c r="I1602" s="252"/>
      <c r="J1602" s="253">
        <f>SUM(J1603:J1604)</f>
        <v>8</v>
      </c>
      <c r="K1602" s="235"/>
      <c r="L1602" s="206" t="s">
        <v>116</v>
      </c>
      <c r="M1602" s="206">
        <v>95801</v>
      </c>
      <c r="N1602" s="235"/>
    </row>
    <row r="1603" spans="1:14" ht="15.75" hidden="1" customHeight="1">
      <c r="A1603" s="254"/>
      <c r="B1603" s="255" t="s">
        <v>932</v>
      </c>
      <c r="C1603" s="269"/>
      <c r="D1603" s="257">
        <v>8</v>
      </c>
      <c r="E1603" s="258"/>
      <c r="F1603" s="259"/>
      <c r="G1603" s="259"/>
      <c r="H1603" s="259"/>
      <c r="I1603" s="259"/>
      <c r="J1603" s="259">
        <f>D1603</f>
        <v>8</v>
      </c>
      <c r="K1603" s="235"/>
      <c r="L1603" s="206"/>
      <c r="M1603" s="206"/>
      <c r="N1603" s="235"/>
    </row>
    <row r="1604" spans="1:14" ht="15.75" hidden="1" customHeight="1">
      <c r="A1604" s="260"/>
      <c r="B1604" s="261"/>
      <c r="C1604" s="270"/>
      <c r="D1604" s="263"/>
      <c r="E1604" s="264"/>
      <c r="F1604" s="265"/>
      <c r="G1604" s="265"/>
      <c r="H1604" s="265"/>
      <c r="I1604" s="265"/>
      <c r="J1604" s="265"/>
      <c r="K1604" s="235"/>
      <c r="L1604" s="235"/>
      <c r="M1604" s="235"/>
      <c r="N1604" s="235"/>
    </row>
    <row r="1605" spans="1:14" ht="15.75" hidden="1" customHeight="1">
      <c r="A1605" s="247" t="s">
        <v>956</v>
      </c>
      <c r="B1605" s="248" t="s">
        <v>255</v>
      </c>
      <c r="C1605" s="247" t="s">
        <v>164</v>
      </c>
      <c r="D1605" s="267"/>
      <c r="E1605" s="268"/>
      <c r="F1605" s="252"/>
      <c r="G1605" s="252"/>
      <c r="H1605" s="252"/>
      <c r="I1605" s="252"/>
      <c r="J1605" s="253">
        <f>SUM(J1606:J1607)</f>
        <v>204</v>
      </c>
      <c r="K1605" s="235"/>
      <c r="L1605" s="206" t="s">
        <v>129</v>
      </c>
      <c r="M1605" s="206">
        <v>3624</v>
      </c>
      <c r="N1605" s="235"/>
    </row>
    <row r="1606" spans="1:14" ht="15.75" hidden="1" customHeight="1">
      <c r="A1606" s="254"/>
      <c r="B1606" s="255" t="s">
        <v>932</v>
      </c>
      <c r="C1606" s="269"/>
      <c r="D1606" s="257">
        <v>34</v>
      </c>
      <c r="E1606" s="258">
        <v>6</v>
      </c>
      <c r="F1606" s="259"/>
      <c r="G1606" s="259"/>
      <c r="H1606" s="259"/>
      <c r="I1606" s="259"/>
      <c r="J1606" s="259">
        <f>D1606*E1606</f>
        <v>204</v>
      </c>
      <c r="K1606" s="235"/>
      <c r="L1606" s="206"/>
      <c r="M1606" s="206"/>
      <c r="N1606" s="235"/>
    </row>
    <row r="1607" spans="1:14" ht="15.75" hidden="1" customHeight="1">
      <c r="A1607" s="260"/>
      <c r="B1607" s="261"/>
      <c r="C1607" s="270"/>
      <c r="D1607" s="263"/>
      <c r="E1607" s="264"/>
      <c r="F1607" s="265"/>
      <c r="G1607" s="265"/>
      <c r="H1607" s="265"/>
      <c r="I1607" s="265"/>
      <c r="J1607" s="265"/>
      <c r="K1607" s="235"/>
      <c r="L1607" s="235"/>
      <c r="M1607" s="235"/>
      <c r="N1607" s="235"/>
    </row>
    <row r="1608" spans="1:14" ht="15.75" hidden="1" customHeight="1">
      <c r="A1608" s="247" t="s">
        <v>957</v>
      </c>
      <c r="B1608" s="248" t="s">
        <v>901</v>
      </c>
      <c r="C1608" s="247" t="s">
        <v>141</v>
      </c>
      <c r="D1608" s="267"/>
      <c r="E1608" s="268"/>
      <c r="F1608" s="252"/>
      <c r="G1608" s="252"/>
      <c r="H1608" s="252"/>
      <c r="I1608" s="252"/>
      <c r="J1608" s="253">
        <f>SUM(J1609:J1610)</f>
        <v>8</v>
      </c>
      <c r="K1608" s="235"/>
      <c r="L1608" s="206" t="s">
        <v>116</v>
      </c>
      <c r="M1608" s="206">
        <v>100556</v>
      </c>
      <c r="N1608" s="235"/>
    </row>
    <row r="1609" spans="1:14" ht="15.75" hidden="1" customHeight="1">
      <c r="A1609" s="254"/>
      <c r="B1609" s="255" t="s">
        <v>932</v>
      </c>
      <c r="C1609" s="269"/>
      <c r="D1609" s="257">
        <v>8</v>
      </c>
      <c r="E1609" s="258"/>
      <c r="F1609" s="259"/>
      <c r="G1609" s="259"/>
      <c r="H1609" s="259"/>
      <c r="I1609" s="259"/>
      <c r="J1609" s="259">
        <f>D1609</f>
        <v>8</v>
      </c>
      <c r="K1609" s="235"/>
      <c r="L1609" s="206"/>
      <c r="M1609" s="206"/>
      <c r="N1609" s="235"/>
    </row>
    <row r="1610" spans="1:14" ht="15.75" hidden="1" customHeight="1">
      <c r="A1610" s="260"/>
      <c r="B1610" s="261"/>
      <c r="C1610" s="270"/>
      <c r="D1610" s="263"/>
      <c r="E1610" s="264"/>
      <c r="F1610" s="265"/>
      <c r="G1610" s="265"/>
      <c r="H1610" s="265"/>
      <c r="I1610" s="265"/>
      <c r="J1610" s="265"/>
      <c r="K1610" s="235"/>
      <c r="L1610" s="235"/>
      <c r="M1610" s="235"/>
      <c r="N1610" s="235"/>
    </row>
    <row r="1611" spans="1:14" ht="15.75" customHeight="1">
      <c r="A1611" s="193"/>
      <c r="B1611" s="24"/>
      <c r="C1611" s="206"/>
      <c r="D1611" s="294"/>
      <c r="E1611" s="194"/>
      <c r="F1611" s="194"/>
      <c r="G1611" s="194"/>
      <c r="H1611" s="194"/>
      <c r="I1611" s="194"/>
      <c r="J1611" s="194"/>
      <c r="K1611" s="235"/>
      <c r="L1611" s="52"/>
      <c r="M1611" s="52"/>
      <c r="N1611" s="235"/>
    </row>
    <row r="1612" spans="1:14" ht="15.75" customHeight="1">
      <c r="A1612" s="226"/>
      <c r="B1612" s="192"/>
      <c r="C1612" s="193"/>
      <c r="D1612" s="194"/>
      <c r="E1612" s="194"/>
      <c r="F1612" s="194"/>
      <c r="G1612" s="194"/>
      <c r="H1612" s="194"/>
      <c r="I1612" s="194"/>
      <c r="J1612" s="194"/>
      <c r="K1612" s="235"/>
      <c r="L1612" s="206"/>
      <c r="M1612" s="206"/>
      <c r="N1612" s="235"/>
    </row>
    <row r="1613" spans="1:14" ht="15.75" customHeight="1">
      <c r="A1613" s="295" t="s">
        <v>56</v>
      </c>
      <c r="B1613" s="296" t="s">
        <v>57</v>
      </c>
      <c r="C1613" s="297"/>
      <c r="D1613" s="298"/>
      <c r="E1613" s="299"/>
      <c r="F1613" s="299"/>
      <c r="G1613" s="299"/>
      <c r="H1613" s="299"/>
      <c r="I1613" s="299"/>
      <c r="J1613" s="300"/>
      <c r="K1613" s="235"/>
      <c r="L1613" s="206"/>
      <c r="M1613" s="206"/>
      <c r="N1613" s="235"/>
    </row>
    <row r="1614" spans="1:14" ht="15.75" customHeight="1">
      <c r="A1614" s="301" t="s">
        <v>5</v>
      </c>
      <c r="B1614" s="105" t="s">
        <v>958</v>
      </c>
      <c r="C1614" s="106" t="s">
        <v>959</v>
      </c>
      <c r="D1614" s="302" t="s">
        <v>960</v>
      </c>
      <c r="E1614" s="225" t="s">
        <v>961</v>
      </c>
      <c r="F1614" s="225" t="s">
        <v>107</v>
      </c>
      <c r="G1614" s="225" t="s">
        <v>108</v>
      </c>
      <c r="H1614" s="225" t="s">
        <v>109</v>
      </c>
      <c r="I1614" s="225" t="s">
        <v>110</v>
      </c>
      <c r="J1614" s="225" t="s">
        <v>111</v>
      </c>
      <c r="K1614" s="235"/>
      <c r="L1614" s="206"/>
      <c r="M1614" s="206"/>
      <c r="N1614" s="235"/>
    </row>
    <row r="1615" spans="1:14" ht="15.75" customHeight="1">
      <c r="A1615" s="303" t="s">
        <v>962</v>
      </c>
      <c r="B1615" s="304" t="s">
        <v>963</v>
      </c>
      <c r="C1615" s="247" t="s">
        <v>964</v>
      </c>
      <c r="D1615" s="305"/>
      <c r="E1615" s="252"/>
      <c r="F1615" s="252"/>
      <c r="G1615" s="252"/>
      <c r="H1615" s="252"/>
      <c r="I1615" s="252"/>
      <c r="J1615" s="252"/>
      <c r="K1615" s="235"/>
      <c r="L1615" s="206" t="s">
        <v>116</v>
      </c>
      <c r="M1615" s="206">
        <v>97622</v>
      </c>
      <c r="N1615" s="235"/>
    </row>
    <row r="1616" spans="1:14" ht="15.75" customHeight="1">
      <c r="A1616" s="269"/>
      <c r="B1616" s="255"/>
      <c r="C1616" s="269"/>
      <c r="D1616" s="306"/>
      <c r="E1616" s="259"/>
      <c r="F1616" s="259"/>
      <c r="G1616" s="259"/>
      <c r="H1616" s="259"/>
      <c r="I1616" s="259"/>
      <c r="J1616" s="307"/>
      <c r="K1616" s="235"/>
      <c r="L1616" s="206"/>
      <c r="M1616" s="206"/>
      <c r="N1616" s="235"/>
    </row>
    <row r="1617" spans="1:14" ht="15.75" customHeight="1">
      <c r="A1617" s="254"/>
      <c r="B1617" s="255"/>
      <c r="C1617" s="269"/>
      <c r="D1617" s="257"/>
      <c r="E1617" s="259"/>
      <c r="F1617" s="259"/>
      <c r="G1617" s="259">
        <v>15.9</v>
      </c>
      <c r="H1617" s="259">
        <v>0.15</v>
      </c>
      <c r="I1617" s="259">
        <v>3</v>
      </c>
      <c r="J1617" s="259">
        <f t="shared" ref="J1617:J1620" si="0">G1617*H1617*I1617</f>
        <v>7.1549999999999994</v>
      </c>
      <c r="K1617" s="235"/>
      <c r="L1617" s="206"/>
      <c r="M1617" s="206"/>
      <c r="N1617" s="235"/>
    </row>
    <row r="1618" spans="1:14" ht="15.75" customHeight="1">
      <c r="A1618" s="254"/>
      <c r="B1618" s="255"/>
      <c r="C1618" s="269"/>
      <c r="D1618" s="257"/>
      <c r="E1618" s="259"/>
      <c r="F1618" s="259"/>
      <c r="G1618" s="259">
        <v>2.0499999999999998</v>
      </c>
      <c r="H1618" s="259">
        <v>0.15</v>
      </c>
      <c r="I1618" s="259">
        <v>3</v>
      </c>
      <c r="J1618" s="259">
        <f t="shared" si="0"/>
        <v>0.92249999999999988</v>
      </c>
      <c r="K1618" s="235"/>
      <c r="L1618" s="206"/>
      <c r="M1618" s="206"/>
      <c r="N1618" s="235"/>
    </row>
    <row r="1619" spans="1:14" ht="15.75" customHeight="1">
      <c r="A1619" s="254"/>
      <c r="B1619" s="255"/>
      <c r="C1619" s="269"/>
      <c r="D1619" s="257"/>
      <c r="E1619" s="259"/>
      <c r="F1619" s="259"/>
      <c r="G1619" s="259">
        <v>0.9</v>
      </c>
      <c r="H1619" s="259">
        <v>0.15</v>
      </c>
      <c r="I1619" s="259">
        <v>3</v>
      </c>
      <c r="J1619" s="259">
        <f t="shared" si="0"/>
        <v>0.40500000000000003</v>
      </c>
      <c r="K1619" s="235"/>
      <c r="L1619" s="206"/>
      <c r="M1619" s="206"/>
      <c r="N1619" s="235"/>
    </row>
    <row r="1620" spans="1:14" ht="15.75" customHeight="1">
      <c r="A1620" s="254"/>
      <c r="B1620" s="255"/>
      <c r="C1620" s="269"/>
      <c r="D1620" s="257"/>
      <c r="E1620" s="259"/>
      <c r="F1620" s="259"/>
      <c r="G1620" s="259">
        <v>2.2000000000000002</v>
      </c>
      <c r="H1620" s="259">
        <v>0.15</v>
      </c>
      <c r="I1620" s="259">
        <v>3</v>
      </c>
      <c r="J1620" s="259">
        <f t="shared" si="0"/>
        <v>0.99</v>
      </c>
      <c r="K1620" s="235"/>
      <c r="L1620" s="206"/>
      <c r="M1620" s="206"/>
      <c r="N1620" s="235"/>
    </row>
    <row r="1621" spans="1:14" ht="15.75" customHeight="1">
      <c r="A1621" s="254"/>
      <c r="B1621" s="255" t="s">
        <v>965</v>
      </c>
      <c r="C1621" s="269"/>
      <c r="D1621" s="257"/>
      <c r="E1621" s="257"/>
      <c r="F1621" s="259">
        <f>(0.95+0.15)*3.2/2</f>
        <v>1.7599999999999998</v>
      </c>
      <c r="G1621" s="194">
        <v>3.85</v>
      </c>
      <c r="H1621" s="259"/>
      <c r="I1621" s="258"/>
      <c r="J1621" s="258">
        <f>F1621*G1621</f>
        <v>6.7759999999999989</v>
      </c>
      <c r="K1621" s="235"/>
      <c r="L1621" s="206"/>
      <c r="M1621" s="206"/>
      <c r="N1621" s="235"/>
    </row>
    <row r="1622" spans="1:14" ht="15.75" customHeight="1">
      <c r="A1622" s="254"/>
      <c r="B1622" s="255" t="s">
        <v>966</v>
      </c>
      <c r="C1622" s="269"/>
      <c r="D1622" s="257"/>
      <c r="E1622" s="257"/>
      <c r="F1622" s="259"/>
      <c r="G1622" s="194">
        <v>14.35</v>
      </c>
      <c r="H1622" s="259">
        <v>0.2</v>
      </c>
      <c r="I1622" s="258">
        <v>0.5</v>
      </c>
      <c r="J1622" s="258">
        <f>G1622*H1622*I1622</f>
        <v>1.4350000000000001</v>
      </c>
      <c r="K1622" s="235"/>
      <c r="L1622" s="206"/>
      <c r="M1622" s="206"/>
      <c r="N1622" s="235"/>
    </row>
    <row r="1623" spans="1:14" ht="15.75" customHeight="1">
      <c r="A1623" s="308"/>
      <c r="B1623" s="309"/>
      <c r="C1623" s="269"/>
      <c r="D1623" s="257"/>
      <c r="E1623" s="259"/>
      <c r="F1623" s="259"/>
      <c r="G1623" s="259"/>
      <c r="H1623" s="259"/>
      <c r="I1623" s="259"/>
      <c r="J1623" s="310"/>
      <c r="K1623" s="235"/>
      <c r="L1623" s="206"/>
      <c r="M1623" s="206"/>
      <c r="N1623" s="235"/>
    </row>
    <row r="1624" spans="1:14" ht="15.75" customHeight="1">
      <c r="A1624" s="311"/>
      <c r="B1624" s="312" t="s">
        <v>967</v>
      </c>
      <c r="C1624" s="270"/>
      <c r="D1624" s="263"/>
      <c r="E1624" s="265"/>
      <c r="F1624" s="265"/>
      <c r="G1624" s="265"/>
      <c r="H1624" s="265"/>
      <c r="I1624" s="265"/>
      <c r="J1624" s="313">
        <f>SUM(J1615:J1623)</f>
        <v>17.683499999999995</v>
      </c>
      <c r="K1624" s="235"/>
      <c r="L1624" s="206"/>
      <c r="M1624" s="206"/>
      <c r="N1624" s="235"/>
    </row>
    <row r="1625" spans="1:14" ht="15.75" customHeight="1">
      <c r="A1625" s="303" t="s">
        <v>968</v>
      </c>
      <c r="B1625" s="248" t="s">
        <v>969</v>
      </c>
      <c r="C1625" s="314" t="s">
        <v>964</v>
      </c>
      <c r="D1625" s="305"/>
      <c r="E1625" s="252"/>
      <c r="F1625" s="252"/>
      <c r="G1625" s="252"/>
      <c r="H1625" s="252"/>
      <c r="I1625" s="252"/>
      <c r="J1625" s="252"/>
      <c r="K1625" s="235"/>
      <c r="L1625" s="206" t="s">
        <v>116</v>
      </c>
      <c r="M1625" s="206">
        <v>97627</v>
      </c>
      <c r="N1625" s="235"/>
    </row>
    <row r="1626" spans="1:14" ht="15.75" customHeight="1">
      <c r="A1626" s="315"/>
      <c r="B1626" s="255" t="s">
        <v>970</v>
      </c>
      <c r="C1626" s="314"/>
      <c r="D1626" s="194"/>
      <c r="E1626" s="259"/>
      <c r="F1626" s="257"/>
      <c r="G1626" s="257">
        <v>3.8</v>
      </c>
      <c r="H1626" s="257">
        <v>4</v>
      </c>
      <c r="I1626" s="259">
        <v>0.1</v>
      </c>
      <c r="J1626" s="258">
        <f>G1626*H1626*I1626</f>
        <v>1.52</v>
      </c>
      <c r="K1626" s="235"/>
      <c r="L1626" s="206"/>
      <c r="M1626" s="206"/>
      <c r="N1626" s="235"/>
    </row>
    <row r="1627" spans="1:14" ht="15.75" customHeight="1">
      <c r="A1627" s="311"/>
      <c r="B1627" s="312" t="s">
        <v>967</v>
      </c>
      <c r="C1627" s="270"/>
      <c r="D1627" s="263"/>
      <c r="E1627" s="265"/>
      <c r="F1627" s="265"/>
      <c r="G1627" s="265"/>
      <c r="H1627" s="265"/>
      <c r="I1627" s="265"/>
      <c r="J1627" s="313">
        <f>SUM(J1625:J1626)</f>
        <v>1.52</v>
      </c>
      <c r="K1627" s="235"/>
      <c r="L1627" s="206"/>
      <c r="M1627" s="206"/>
      <c r="N1627" s="235"/>
    </row>
    <row r="1628" spans="1:14" ht="15.75" customHeight="1">
      <c r="A1628" s="316" t="s">
        <v>971</v>
      </c>
      <c r="B1628" s="248" t="s">
        <v>972</v>
      </c>
      <c r="C1628" s="269" t="s">
        <v>122</v>
      </c>
      <c r="D1628" s="257"/>
      <c r="E1628" s="259"/>
      <c r="F1628" s="259"/>
      <c r="G1628" s="259"/>
      <c r="H1628" s="259"/>
      <c r="I1628" s="259"/>
      <c r="J1628" s="307"/>
      <c r="K1628" s="235"/>
      <c r="L1628" s="206" t="s">
        <v>116</v>
      </c>
      <c r="M1628" s="206">
        <v>97633</v>
      </c>
      <c r="N1628" s="235"/>
    </row>
    <row r="1629" spans="1:14" ht="15.75" customHeight="1">
      <c r="A1629" s="316"/>
      <c r="B1629" s="293"/>
      <c r="C1629" s="269"/>
      <c r="D1629" s="257"/>
      <c r="E1629" s="259"/>
      <c r="F1629" s="259"/>
      <c r="G1629" s="259"/>
      <c r="H1629" s="259"/>
      <c r="I1629" s="259"/>
      <c r="J1629" s="307"/>
      <c r="K1629" s="235"/>
      <c r="L1629" s="206"/>
      <c r="M1629" s="206"/>
      <c r="N1629" s="235"/>
    </row>
    <row r="1630" spans="1:14" ht="15.75" customHeight="1">
      <c r="A1630" s="316"/>
      <c r="B1630" s="255" t="s">
        <v>973</v>
      </c>
      <c r="C1630" s="269"/>
      <c r="D1630" s="257"/>
      <c r="E1630" s="259"/>
      <c r="F1630" s="259"/>
      <c r="G1630" s="259">
        <v>2</v>
      </c>
      <c r="H1630" s="259"/>
      <c r="I1630" s="259">
        <v>3</v>
      </c>
      <c r="J1630" s="307">
        <f>G1630*I1630</f>
        <v>6</v>
      </c>
      <c r="K1630" s="235"/>
      <c r="L1630" s="206"/>
      <c r="M1630" s="206"/>
      <c r="N1630" s="235"/>
    </row>
    <row r="1631" spans="1:14" ht="15.75" customHeight="1">
      <c r="A1631" s="316"/>
      <c r="B1631" s="255"/>
      <c r="C1631" s="269"/>
      <c r="D1631" s="257"/>
      <c r="E1631" s="259"/>
      <c r="F1631" s="259"/>
      <c r="G1631" s="259"/>
      <c r="H1631" s="259"/>
      <c r="I1631" s="259"/>
      <c r="J1631" s="307"/>
      <c r="K1631" s="235"/>
      <c r="L1631" s="206"/>
      <c r="M1631" s="206"/>
      <c r="N1631" s="235"/>
    </row>
    <row r="1632" spans="1:14" ht="15.75" customHeight="1">
      <c r="A1632" s="317"/>
      <c r="B1632" s="318"/>
      <c r="C1632" s="270"/>
      <c r="D1632" s="263"/>
      <c r="E1632" s="265"/>
      <c r="F1632" s="265"/>
      <c r="G1632" s="265"/>
      <c r="H1632" s="265"/>
      <c r="I1632" s="265"/>
      <c r="J1632" s="313">
        <f>SUM(J1629:J1631)</f>
        <v>6</v>
      </c>
      <c r="K1632" s="235"/>
      <c r="L1632" s="206"/>
      <c r="M1632" s="206"/>
      <c r="N1632" s="235"/>
    </row>
    <row r="1633" spans="1:14" ht="15.75" customHeight="1">
      <c r="A1633" s="316" t="s">
        <v>974</v>
      </c>
      <c r="B1633" s="293" t="s">
        <v>975</v>
      </c>
      <c r="C1633" s="269" t="s">
        <v>122</v>
      </c>
      <c r="D1633" s="257"/>
      <c r="E1633" s="259"/>
      <c r="F1633" s="259"/>
      <c r="G1633" s="259"/>
      <c r="H1633" s="259"/>
      <c r="I1633" s="259"/>
      <c r="J1633" s="307"/>
      <c r="K1633" s="235"/>
      <c r="L1633" s="206" t="s">
        <v>116</v>
      </c>
      <c r="M1633" s="206">
        <v>97634</v>
      </c>
      <c r="N1633" s="235"/>
    </row>
    <row r="1634" spans="1:14" ht="15.75" customHeight="1">
      <c r="A1634" s="316"/>
      <c r="B1634" s="319" t="s">
        <v>976</v>
      </c>
      <c r="C1634" s="269"/>
      <c r="D1634" s="257"/>
      <c r="E1634" s="259">
        <v>205</v>
      </c>
      <c r="F1634" s="259"/>
      <c r="G1634" s="259"/>
      <c r="H1634" s="259"/>
      <c r="I1634" s="259"/>
      <c r="J1634" s="310">
        <f>E1634</f>
        <v>205</v>
      </c>
      <c r="K1634" s="235"/>
      <c r="L1634" s="206"/>
      <c r="M1634" s="206"/>
      <c r="N1634" s="235"/>
    </row>
    <row r="1635" spans="1:14" ht="15.75" customHeight="1">
      <c r="A1635" s="316"/>
      <c r="B1635" s="293"/>
      <c r="C1635" s="269"/>
      <c r="D1635" s="257"/>
      <c r="E1635" s="259"/>
      <c r="F1635" s="259"/>
      <c r="G1635" s="259"/>
      <c r="H1635" s="259"/>
      <c r="I1635" s="259"/>
      <c r="J1635" s="307"/>
      <c r="K1635" s="235"/>
      <c r="L1635" s="206"/>
      <c r="M1635" s="206"/>
      <c r="N1635" s="235"/>
    </row>
    <row r="1636" spans="1:14" ht="15.75" customHeight="1">
      <c r="A1636" s="316"/>
      <c r="B1636" s="312" t="s">
        <v>977</v>
      </c>
      <c r="C1636" s="270"/>
      <c r="D1636" s="263"/>
      <c r="E1636" s="265"/>
      <c r="F1636" s="265"/>
      <c r="G1636" s="265"/>
      <c r="H1636" s="265"/>
      <c r="I1636" s="265"/>
      <c r="J1636" s="313">
        <f>SUM(J1634:J1635)</f>
        <v>205</v>
      </c>
      <c r="K1636" s="235"/>
      <c r="L1636" s="206"/>
      <c r="M1636" s="206"/>
      <c r="N1636" s="235"/>
    </row>
    <row r="1637" spans="1:14" ht="15.75" customHeight="1">
      <c r="A1637" s="303" t="s">
        <v>978</v>
      </c>
      <c r="B1637" s="248" t="s">
        <v>979</v>
      </c>
      <c r="C1637" s="269" t="s">
        <v>964</v>
      </c>
      <c r="D1637" s="257"/>
      <c r="E1637" s="259"/>
      <c r="F1637" s="259"/>
      <c r="G1637" s="259"/>
      <c r="H1637" s="259"/>
      <c r="I1637" s="259"/>
      <c r="J1637" s="307"/>
      <c r="K1637" s="235"/>
      <c r="L1637" s="206" t="s">
        <v>116</v>
      </c>
      <c r="M1637" s="206">
        <v>93358</v>
      </c>
      <c r="N1637" s="235"/>
    </row>
    <row r="1638" spans="1:14" ht="22.5" customHeight="1">
      <c r="A1638" s="316"/>
      <c r="B1638" s="255" t="s">
        <v>980</v>
      </c>
      <c r="C1638" s="269"/>
      <c r="D1638" s="257">
        <v>2</v>
      </c>
      <c r="E1638" s="259"/>
      <c r="F1638" s="259"/>
      <c r="G1638" s="259">
        <v>2.15</v>
      </c>
      <c r="H1638" s="259">
        <v>0.3</v>
      </c>
      <c r="I1638" s="259">
        <v>0.3</v>
      </c>
      <c r="J1638" s="307">
        <f t="shared" ref="J1638:J1639" si="1">D1638*G1638*H1638*I1638</f>
        <v>0.38699999999999996</v>
      </c>
      <c r="K1638" s="235"/>
      <c r="L1638" s="206"/>
      <c r="M1638" s="206"/>
      <c r="N1638" s="235"/>
    </row>
    <row r="1639" spans="1:14" ht="15.75" customHeight="1">
      <c r="A1639" s="316"/>
      <c r="B1639" s="255" t="s">
        <v>980</v>
      </c>
      <c r="C1639" s="269"/>
      <c r="D1639" s="257">
        <v>1</v>
      </c>
      <c r="E1639" s="259"/>
      <c r="F1639" s="259"/>
      <c r="G1639" s="259">
        <v>5</v>
      </c>
      <c r="H1639" s="259">
        <v>0.3</v>
      </c>
      <c r="I1639" s="259">
        <v>0.3</v>
      </c>
      <c r="J1639" s="307">
        <f t="shared" si="1"/>
        <v>0.44999999999999996</v>
      </c>
      <c r="K1639" s="235"/>
      <c r="L1639" s="206"/>
      <c r="M1639" s="206"/>
      <c r="N1639" s="235"/>
    </row>
    <row r="1640" spans="1:14" ht="15.75" customHeight="1">
      <c r="A1640" s="316"/>
      <c r="B1640" s="255" t="s">
        <v>981</v>
      </c>
      <c r="C1640" s="269"/>
      <c r="D1640" s="257"/>
      <c r="E1640" s="259"/>
      <c r="F1640" s="259"/>
      <c r="G1640" s="259">
        <v>2.2000000000000002</v>
      </c>
      <c r="H1640" s="259">
        <v>2.5</v>
      </c>
      <c r="I1640" s="259">
        <v>0.3</v>
      </c>
      <c r="J1640" s="307">
        <f>G1640*H1640*I1640</f>
        <v>1.65</v>
      </c>
      <c r="K1640" s="235"/>
      <c r="L1640" s="206"/>
      <c r="M1640" s="206"/>
      <c r="N1640" s="235"/>
    </row>
    <row r="1641" spans="1:14" ht="15.75" customHeight="1">
      <c r="A1641" s="316"/>
      <c r="B1641" s="312" t="s">
        <v>982</v>
      </c>
      <c r="C1641" s="269"/>
      <c r="D1641" s="257"/>
      <c r="E1641" s="259"/>
      <c r="F1641" s="259"/>
      <c r="G1641" s="259"/>
      <c r="H1641" s="259"/>
      <c r="I1641" s="259"/>
      <c r="J1641" s="313">
        <f>SUM(J1638)</f>
        <v>0.38699999999999996</v>
      </c>
      <c r="K1641" s="235"/>
      <c r="L1641" s="206"/>
      <c r="M1641" s="206"/>
      <c r="N1641" s="235"/>
    </row>
    <row r="1642" spans="1:14" ht="15.75" customHeight="1">
      <c r="A1642" s="303" t="s">
        <v>983</v>
      </c>
      <c r="B1642" s="248" t="s">
        <v>984</v>
      </c>
      <c r="C1642" s="247" t="s">
        <v>122</v>
      </c>
      <c r="D1642" s="252"/>
      <c r="E1642" s="252"/>
      <c r="F1642" s="252"/>
      <c r="G1642" s="252"/>
      <c r="H1642" s="252"/>
      <c r="I1642" s="252"/>
      <c r="J1642" s="253"/>
      <c r="K1642" s="235"/>
      <c r="L1642" s="206" t="s">
        <v>116</v>
      </c>
      <c r="M1642" s="206">
        <v>97644</v>
      </c>
      <c r="N1642" s="235"/>
    </row>
    <row r="1643" spans="1:14" ht="15.75" customHeight="1">
      <c r="A1643" s="320"/>
      <c r="B1643" s="321" t="s">
        <v>985</v>
      </c>
      <c r="C1643" s="314"/>
      <c r="D1643" s="257">
        <v>3</v>
      </c>
      <c r="E1643" s="259"/>
      <c r="F1643" s="194"/>
      <c r="G1643" s="257">
        <v>3.8</v>
      </c>
      <c r="H1643" s="259"/>
      <c r="I1643" s="258">
        <v>1.8</v>
      </c>
      <c r="J1643" s="292">
        <f t="shared" ref="J1643:J1645" si="2">D1643*G1643*I1643</f>
        <v>20.52</v>
      </c>
      <c r="K1643" s="235"/>
      <c r="L1643" s="206"/>
      <c r="M1643" s="206"/>
      <c r="N1643" s="235"/>
    </row>
    <row r="1644" spans="1:14" ht="15.75" customHeight="1">
      <c r="A1644" s="320"/>
      <c r="B1644" s="255" t="s">
        <v>986</v>
      </c>
      <c r="C1644" s="314"/>
      <c r="D1644" s="257">
        <v>1</v>
      </c>
      <c r="E1644" s="259"/>
      <c r="F1644" s="194"/>
      <c r="G1644" s="257">
        <v>3.8</v>
      </c>
      <c r="H1644" s="259"/>
      <c r="I1644" s="258">
        <v>1.8</v>
      </c>
      <c r="J1644" s="292">
        <f t="shared" si="2"/>
        <v>6.84</v>
      </c>
      <c r="K1644" s="235"/>
      <c r="L1644" s="206"/>
      <c r="M1644" s="206"/>
      <c r="N1644" s="235"/>
    </row>
    <row r="1645" spans="1:14" ht="15.75" customHeight="1">
      <c r="A1645" s="316"/>
      <c r="B1645" s="255" t="s">
        <v>987</v>
      </c>
      <c r="C1645" s="269"/>
      <c r="D1645" s="259">
        <v>1</v>
      </c>
      <c r="E1645" s="259"/>
      <c r="F1645" s="259"/>
      <c r="G1645" s="259">
        <v>3.8</v>
      </c>
      <c r="H1645" s="259"/>
      <c r="I1645" s="259">
        <v>1.8</v>
      </c>
      <c r="J1645" s="292">
        <f t="shared" si="2"/>
        <v>6.84</v>
      </c>
      <c r="K1645" s="235"/>
      <c r="L1645" s="206"/>
      <c r="M1645" s="206"/>
      <c r="N1645" s="235"/>
    </row>
    <row r="1646" spans="1:14" ht="15.75" customHeight="1">
      <c r="A1646" s="317"/>
      <c r="B1646" s="312" t="s">
        <v>988</v>
      </c>
      <c r="C1646" s="269"/>
      <c r="D1646" s="257"/>
      <c r="E1646" s="259"/>
      <c r="F1646" s="259"/>
      <c r="G1646" s="259"/>
      <c r="H1646" s="259"/>
      <c r="I1646" s="259"/>
      <c r="J1646" s="322">
        <f>SUM(J1643:J1645)</f>
        <v>34.200000000000003</v>
      </c>
      <c r="K1646" s="235"/>
      <c r="L1646" s="206"/>
      <c r="M1646" s="206"/>
      <c r="N1646" s="235"/>
    </row>
    <row r="1647" spans="1:14" ht="15.75" customHeight="1">
      <c r="A1647" s="303" t="s">
        <v>989</v>
      </c>
      <c r="B1647" s="248" t="s">
        <v>990</v>
      </c>
      <c r="C1647" s="247" t="s">
        <v>141</v>
      </c>
      <c r="D1647" s="305"/>
      <c r="E1647" s="252"/>
      <c r="F1647" s="252"/>
      <c r="G1647" s="252"/>
      <c r="H1647" s="252"/>
      <c r="I1647" s="252"/>
      <c r="J1647" s="323"/>
      <c r="K1647" s="235"/>
      <c r="L1647" s="206" t="s">
        <v>116</v>
      </c>
      <c r="M1647" s="206">
        <v>97663</v>
      </c>
      <c r="N1647" s="235"/>
    </row>
    <row r="1648" spans="1:14" ht="15.75" customHeight="1">
      <c r="A1648" s="316"/>
      <c r="B1648" s="255"/>
      <c r="C1648" s="269"/>
      <c r="D1648" s="257"/>
      <c r="E1648" s="259"/>
      <c r="F1648" s="259"/>
      <c r="G1648" s="259"/>
      <c r="H1648" s="259"/>
      <c r="I1648" s="259"/>
      <c r="J1648" s="310">
        <f>E1648</f>
        <v>0</v>
      </c>
      <c r="K1648" s="235"/>
      <c r="L1648" s="206"/>
      <c r="M1648" s="206"/>
      <c r="N1648" s="235"/>
    </row>
    <row r="1649" spans="1:14" ht="15.75" customHeight="1">
      <c r="A1649" s="316"/>
      <c r="B1649" s="293"/>
      <c r="C1649" s="269"/>
      <c r="D1649" s="257"/>
      <c r="E1649" s="259"/>
      <c r="F1649" s="259"/>
      <c r="G1649" s="259"/>
      <c r="H1649" s="259"/>
      <c r="I1649" s="259"/>
      <c r="J1649" s="310"/>
      <c r="K1649" s="235"/>
      <c r="L1649" s="206"/>
      <c r="M1649" s="206"/>
      <c r="N1649" s="235"/>
    </row>
    <row r="1650" spans="1:14" ht="15.75" customHeight="1">
      <c r="A1650" s="317"/>
      <c r="B1650" s="312" t="s">
        <v>977</v>
      </c>
      <c r="C1650" s="270"/>
      <c r="D1650" s="263"/>
      <c r="E1650" s="265"/>
      <c r="F1650" s="265"/>
      <c r="G1650" s="265"/>
      <c r="H1650" s="265"/>
      <c r="I1650" s="265"/>
      <c r="J1650" s="322">
        <f>SUM(J1647:J1649)</f>
        <v>0</v>
      </c>
      <c r="K1650" s="235"/>
      <c r="L1650" s="206"/>
      <c r="M1650" s="206"/>
      <c r="N1650" s="235"/>
    </row>
    <row r="1651" spans="1:14" ht="15.75" customHeight="1">
      <c r="A1651" s="303" t="s">
        <v>991</v>
      </c>
      <c r="B1651" s="248" t="s">
        <v>992</v>
      </c>
      <c r="C1651" s="247" t="s">
        <v>141</v>
      </c>
      <c r="D1651" s="305"/>
      <c r="E1651" s="252"/>
      <c r="F1651" s="252"/>
      <c r="G1651" s="252"/>
      <c r="H1651" s="252"/>
      <c r="I1651" s="252"/>
      <c r="J1651" s="323"/>
      <c r="K1651" s="235"/>
      <c r="L1651" s="206" t="s">
        <v>116</v>
      </c>
      <c r="M1651" s="206">
        <v>97666</v>
      </c>
      <c r="N1651" s="235"/>
    </row>
    <row r="1652" spans="1:14" ht="15.75" customHeight="1">
      <c r="A1652" s="316"/>
      <c r="B1652" s="255"/>
      <c r="C1652" s="269"/>
      <c r="D1652" s="257"/>
      <c r="E1652" s="259"/>
      <c r="F1652" s="259"/>
      <c r="G1652" s="259"/>
      <c r="H1652" s="259"/>
      <c r="I1652" s="259"/>
      <c r="J1652" s="310">
        <f>E1652</f>
        <v>0</v>
      </c>
      <c r="K1652" s="235"/>
      <c r="L1652" s="206"/>
      <c r="M1652" s="206"/>
      <c r="N1652" s="235"/>
    </row>
    <row r="1653" spans="1:14" ht="15.75" customHeight="1">
      <c r="A1653" s="316"/>
      <c r="B1653" s="293"/>
      <c r="C1653" s="269"/>
      <c r="D1653" s="257"/>
      <c r="E1653" s="259"/>
      <c r="F1653" s="259"/>
      <c r="G1653" s="259"/>
      <c r="H1653" s="259"/>
      <c r="I1653" s="259"/>
      <c r="J1653" s="310"/>
      <c r="K1653" s="235"/>
      <c r="L1653" s="206"/>
      <c r="M1653" s="206"/>
      <c r="N1653" s="235"/>
    </row>
    <row r="1654" spans="1:14" ht="15.75" customHeight="1">
      <c r="A1654" s="317"/>
      <c r="B1654" s="312" t="s">
        <v>977</v>
      </c>
      <c r="C1654" s="270"/>
      <c r="D1654" s="263"/>
      <c r="E1654" s="265"/>
      <c r="F1654" s="265"/>
      <c r="G1654" s="265"/>
      <c r="H1654" s="265"/>
      <c r="I1654" s="265"/>
      <c r="J1654" s="322">
        <f>SUM(J1651:J1653)</f>
        <v>0</v>
      </c>
      <c r="K1654" s="235"/>
      <c r="L1654" s="206"/>
      <c r="M1654" s="206"/>
      <c r="N1654" s="235"/>
    </row>
    <row r="1655" spans="1:14" ht="15.75" customHeight="1">
      <c r="A1655" s="303" t="s">
        <v>993</v>
      </c>
      <c r="B1655" s="248" t="s">
        <v>994</v>
      </c>
      <c r="C1655" s="247" t="s">
        <v>122</v>
      </c>
      <c r="D1655" s="305"/>
      <c r="E1655" s="252"/>
      <c r="F1655" s="252"/>
      <c r="G1655" s="252"/>
      <c r="H1655" s="252"/>
      <c r="I1655" s="252"/>
      <c r="J1655" s="323"/>
      <c r="K1655" s="235"/>
      <c r="L1655" s="206" t="s">
        <v>123</v>
      </c>
      <c r="M1655" s="206" t="s">
        <v>995</v>
      </c>
      <c r="N1655" s="235"/>
    </row>
    <row r="1656" spans="1:14" ht="15.75" customHeight="1">
      <c r="A1656" s="316"/>
      <c r="B1656" s="255"/>
      <c r="C1656" s="269"/>
      <c r="D1656" s="257"/>
      <c r="E1656" s="259"/>
      <c r="F1656" s="259"/>
      <c r="G1656" s="259"/>
      <c r="H1656" s="259"/>
      <c r="I1656" s="259"/>
      <c r="J1656" s="310"/>
      <c r="K1656" s="235"/>
      <c r="L1656" s="206"/>
      <c r="M1656" s="206"/>
      <c r="N1656" s="235"/>
    </row>
    <row r="1657" spans="1:14" ht="15.75" customHeight="1">
      <c r="A1657" s="316"/>
      <c r="B1657" s="293"/>
      <c r="C1657" s="269"/>
      <c r="D1657" s="257"/>
      <c r="E1657" s="259"/>
      <c r="F1657" s="259"/>
      <c r="G1657" s="259"/>
      <c r="H1657" s="259"/>
      <c r="I1657" s="259"/>
      <c r="J1657" s="310"/>
      <c r="K1657" s="235"/>
      <c r="L1657" s="206"/>
      <c r="M1657" s="206"/>
      <c r="N1657" s="235"/>
    </row>
    <row r="1658" spans="1:14" ht="15.75" customHeight="1">
      <c r="A1658" s="317"/>
      <c r="B1658" s="312" t="s">
        <v>977</v>
      </c>
      <c r="C1658" s="270"/>
      <c r="D1658" s="263"/>
      <c r="E1658" s="265"/>
      <c r="F1658" s="265"/>
      <c r="G1658" s="265"/>
      <c r="H1658" s="265"/>
      <c r="I1658" s="265"/>
      <c r="J1658" s="322">
        <f>SUM(J1655:J1657)</f>
        <v>0</v>
      </c>
      <c r="K1658" s="235"/>
      <c r="L1658" s="206"/>
      <c r="M1658" s="206"/>
      <c r="N1658" s="235"/>
    </row>
    <row r="1659" spans="1:14" ht="15.75" customHeight="1">
      <c r="A1659" s="303" t="s">
        <v>996</v>
      </c>
      <c r="B1659" s="248" t="s">
        <v>997</v>
      </c>
      <c r="C1659" s="247" t="s">
        <v>122</v>
      </c>
      <c r="D1659" s="305"/>
      <c r="E1659" s="252"/>
      <c r="F1659" s="252"/>
      <c r="G1659" s="252"/>
      <c r="H1659" s="252"/>
      <c r="I1659" s="252"/>
      <c r="J1659" s="323"/>
      <c r="K1659" s="235"/>
      <c r="L1659" s="206" t="s">
        <v>116</v>
      </c>
      <c r="M1659" s="206">
        <v>97640</v>
      </c>
      <c r="N1659" s="235"/>
    </row>
    <row r="1660" spans="1:14" ht="15.75" customHeight="1">
      <c r="A1660" s="316"/>
      <c r="B1660" s="319"/>
      <c r="C1660" s="269"/>
      <c r="D1660" s="257"/>
      <c r="E1660" s="259"/>
      <c r="F1660" s="259"/>
      <c r="G1660" s="259"/>
      <c r="H1660" s="259"/>
      <c r="I1660" s="259"/>
      <c r="J1660" s="310"/>
      <c r="K1660" s="235"/>
      <c r="L1660" s="206"/>
      <c r="M1660" s="206"/>
      <c r="N1660" s="235"/>
    </row>
    <row r="1661" spans="1:14" ht="15.75" customHeight="1">
      <c r="A1661" s="316"/>
      <c r="B1661" s="324"/>
      <c r="C1661" s="269"/>
      <c r="D1661" s="257"/>
      <c r="E1661" s="259"/>
      <c r="F1661" s="259"/>
      <c r="G1661" s="259"/>
      <c r="H1661" s="259"/>
      <c r="I1661" s="259"/>
      <c r="J1661" s="310"/>
      <c r="K1661" s="235"/>
      <c r="L1661" s="206"/>
      <c r="M1661" s="206"/>
      <c r="N1661" s="235"/>
    </row>
    <row r="1662" spans="1:14" ht="15.75" customHeight="1">
      <c r="A1662" s="316"/>
      <c r="B1662" s="312" t="s">
        <v>998</v>
      </c>
      <c r="C1662" s="269"/>
      <c r="D1662" s="257"/>
      <c r="E1662" s="259"/>
      <c r="F1662" s="259"/>
      <c r="G1662" s="259"/>
      <c r="H1662" s="259"/>
      <c r="I1662" s="259"/>
      <c r="J1662" s="322">
        <f>SUM(J1659:J1661)</f>
        <v>0</v>
      </c>
      <c r="K1662" s="235"/>
      <c r="L1662" s="206"/>
      <c r="M1662" s="206"/>
      <c r="N1662" s="235"/>
    </row>
    <row r="1663" spans="1:14" ht="15.75" customHeight="1">
      <c r="A1663" s="303" t="s">
        <v>999</v>
      </c>
      <c r="B1663" s="248" t="s">
        <v>1000</v>
      </c>
      <c r="C1663" s="247" t="s">
        <v>122</v>
      </c>
      <c r="D1663" s="305"/>
      <c r="E1663" s="252"/>
      <c r="F1663" s="252"/>
      <c r="G1663" s="252"/>
      <c r="H1663" s="252"/>
      <c r="I1663" s="252"/>
      <c r="J1663" s="325"/>
      <c r="K1663" s="326"/>
      <c r="L1663" s="206" t="s">
        <v>1001</v>
      </c>
      <c r="M1663" s="327" t="s">
        <v>1002</v>
      </c>
      <c r="N1663" s="328">
        <v>45047</v>
      </c>
    </row>
    <row r="1664" spans="1:14" ht="15.75" customHeight="1">
      <c r="A1664" s="316"/>
      <c r="B1664" s="255" t="s">
        <v>1003</v>
      </c>
      <c r="C1664" s="269"/>
      <c r="D1664" s="257">
        <v>2</v>
      </c>
      <c r="E1664" s="259"/>
      <c r="F1664" s="259"/>
      <c r="G1664" s="259">
        <v>4</v>
      </c>
      <c r="H1664" s="259"/>
      <c r="I1664" s="259">
        <v>3</v>
      </c>
      <c r="J1664" s="310">
        <f t="shared" ref="J1664:J1665" si="3">G1664*I1664</f>
        <v>12</v>
      </c>
      <c r="K1664" s="235"/>
      <c r="L1664" s="206"/>
      <c r="M1664" s="206"/>
      <c r="N1664" s="235"/>
    </row>
    <row r="1665" spans="1:14" ht="15.75" customHeight="1">
      <c r="A1665" s="316"/>
      <c r="B1665" s="255" t="s">
        <v>1004</v>
      </c>
      <c r="C1665" s="269"/>
      <c r="D1665" s="257">
        <v>1</v>
      </c>
      <c r="E1665" s="259"/>
      <c r="F1665" s="259"/>
      <c r="G1665" s="259">
        <v>3.85</v>
      </c>
      <c r="H1665" s="259"/>
      <c r="I1665" s="259">
        <v>3</v>
      </c>
      <c r="J1665" s="310">
        <f t="shared" si="3"/>
        <v>11.55</v>
      </c>
      <c r="K1665" s="235"/>
      <c r="L1665" s="206"/>
      <c r="M1665" s="206"/>
      <c r="N1665" s="235"/>
    </row>
    <row r="1666" spans="1:14" ht="15.75" customHeight="1">
      <c r="A1666" s="316"/>
      <c r="B1666" s="312" t="s">
        <v>1005</v>
      </c>
      <c r="C1666" s="270"/>
      <c r="D1666" s="263"/>
      <c r="E1666" s="265"/>
      <c r="F1666" s="265"/>
      <c r="G1666" s="265"/>
      <c r="H1666" s="265"/>
      <c r="I1666" s="265"/>
      <c r="J1666" s="313">
        <f>SUM(J1663:J1665)</f>
        <v>23.55</v>
      </c>
      <c r="K1666" s="235"/>
      <c r="L1666" s="206"/>
      <c r="M1666" s="206"/>
      <c r="N1666" s="235"/>
    </row>
    <row r="1667" spans="1:14" ht="15.75" customHeight="1">
      <c r="A1667" s="329" t="s">
        <v>1006</v>
      </c>
      <c r="B1667" s="248" t="s">
        <v>1007</v>
      </c>
      <c r="C1667" s="314" t="s">
        <v>122</v>
      </c>
      <c r="D1667" s="257"/>
      <c r="E1667" s="259"/>
      <c r="F1667" s="259"/>
      <c r="G1667" s="259"/>
      <c r="H1667" s="259"/>
      <c r="I1667" s="259"/>
      <c r="J1667" s="259"/>
      <c r="K1667" s="235"/>
      <c r="L1667" s="206" t="s">
        <v>68</v>
      </c>
      <c r="M1667" s="327" t="s">
        <v>1008</v>
      </c>
      <c r="N1667" s="328">
        <v>45047</v>
      </c>
    </row>
    <row r="1668" spans="1:14" ht="15.75" customHeight="1">
      <c r="A1668" s="316"/>
      <c r="B1668" s="255" t="s">
        <v>973</v>
      </c>
      <c r="C1668" s="269"/>
      <c r="D1668" s="257"/>
      <c r="E1668" s="259"/>
      <c r="F1668" s="259">
        <v>20</v>
      </c>
      <c r="G1668" s="259"/>
      <c r="H1668" s="259"/>
      <c r="I1668" s="259"/>
      <c r="J1668" s="259">
        <f>F1668</f>
        <v>20</v>
      </c>
      <c r="K1668" s="235"/>
      <c r="L1668" s="206"/>
      <c r="M1668" s="206"/>
      <c r="N1668" s="235"/>
    </row>
    <row r="1669" spans="1:14" ht="15.75" customHeight="1">
      <c r="A1669" s="316"/>
      <c r="B1669" s="293"/>
      <c r="C1669" s="269"/>
      <c r="D1669" s="257"/>
      <c r="E1669" s="259"/>
      <c r="F1669" s="259"/>
      <c r="G1669" s="259"/>
      <c r="H1669" s="259"/>
      <c r="I1669" s="259"/>
      <c r="J1669" s="259"/>
      <c r="K1669" s="235"/>
      <c r="L1669" s="206"/>
      <c r="M1669" s="206"/>
      <c r="N1669" s="235"/>
    </row>
    <row r="1670" spans="1:14" ht="15.75" customHeight="1">
      <c r="A1670" s="316"/>
      <c r="B1670" s="312" t="s">
        <v>977</v>
      </c>
      <c r="C1670" s="269"/>
      <c r="D1670" s="257"/>
      <c r="E1670" s="259"/>
      <c r="F1670" s="259"/>
      <c r="G1670" s="259"/>
      <c r="H1670" s="259"/>
      <c r="I1670" s="259"/>
      <c r="J1670" s="313">
        <f>SUM(J1668:J1669)</f>
        <v>20</v>
      </c>
      <c r="K1670" s="235"/>
      <c r="L1670" s="206"/>
      <c r="M1670" s="206"/>
      <c r="N1670" s="235"/>
    </row>
    <row r="1671" spans="1:14" ht="15.75" customHeight="1">
      <c r="A1671" s="303" t="s">
        <v>1009</v>
      </c>
      <c r="B1671" s="248" t="s">
        <v>1010</v>
      </c>
      <c r="C1671" s="247" t="s">
        <v>964</v>
      </c>
      <c r="D1671" s="305">
        <v>1.4</v>
      </c>
      <c r="E1671" s="252"/>
      <c r="F1671" s="252"/>
      <c r="G1671" s="252"/>
      <c r="H1671" s="252"/>
      <c r="I1671" s="252"/>
      <c r="J1671" s="252"/>
      <c r="K1671" s="235"/>
      <c r="L1671" s="206" t="s">
        <v>1011</v>
      </c>
      <c r="M1671" s="206" t="s">
        <v>1012</v>
      </c>
      <c r="N1671" s="328">
        <v>44986</v>
      </c>
    </row>
    <row r="1672" spans="1:14" ht="15.75" customHeight="1">
      <c r="A1672" s="316"/>
      <c r="B1672" s="330" t="s">
        <v>1013</v>
      </c>
      <c r="C1672" s="269"/>
      <c r="D1672" s="257"/>
      <c r="E1672" s="259"/>
      <c r="F1672" s="259"/>
      <c r="G1672" s="259"/>
      <c r="H1672" s="259"/>
      <c r="I1672" s="259"/>
      <c r="J1672" s="259"/>
      <c r="K1672" s="235"/>
      <c r="L1672" s="206"/>
      <c r="M1672" s="206"/>
      <c r="N1672" s="235"/>
    </row>
    <row r="1673" spans="1:14" ht="15.75" customHeight="1">
      <c r="A1673" s="316"/>
      <c r="B1673" s="255" t="s">
        <v>1014</v>
      </c>
      <c r="C1673" s="269"/>
      <c r="D1673" s="257"/>
      <c r="E1673" s="259">
        <f>J1624</f>
        <v>17.683499999999995</v>
      </c>
      <c r="F1673" s="259"/>
      <c r="G1673" s="259"/>
      <c r="H1673" s="259"/>
      <c r="I1673" s="259"/>
      <c r="J1673" s="259">
        <f>D1671*E1673</f>
        <v>24.756899999999991</v>
      </c>
      <c r="K1673" s="235"/>
      <c r="L1673" s="206"/>
      <c r="M1673" s="206"/>
      <c r="N1673" s="235"/>
    </row>
    <row r="1674" spans="1:14" ht="15.75" customHeight="1">
      <c r="A1674" s="316"/>
      <c r="B1674" s="255" t="s">
        <v>1015</v>
      </c>
      <c r="C1674" s="269"/>
      <c r="D1674" s="257"/>
      <c r="E1674" s="259">
        <f>J1627</f>
        <v>1.52</v>
      </c>
      <c r="F1674" s="259"/>
      <c r="G1674" s="259"/>
      <c r="H1674" s="259"/>
      <c r="I1674" s="259"/>
      <c r="J1674" s="259">
        <f>E1674*D1671</f>
        <v>2.1279999999999997</v>
      </c>
      <c r="K1674" s="235"/>
      <c r="L1674" s="206"/>
      <c r="M1674" s="206"/>
      <c r="N1674" s="235"/>
    </row>
    <row r="1675" spans="1:14" ht="15.75" customHeight="1">
      <c r="A1675" s="316"/>
      <c r="B1675" s="255" t="s">
        <v>1016</v>
      </c>
      <c r="C1675" s="269"/>
      <c r="D1675" s="257"/>
      <c r="E1675" s="259">
        <f>J1632</f>
        <v>6</v>
      </c>
      <c r="F1675" s="259"/>
      <c r="G1675" s="259"/>
      <c r="H1675" s="331">
        <v>1.4999999999999999E-2</v>
      </c>
      <c r="I1675" s="259"/>
      <c r="J1675" s="259">
        <f>D1671*E1675*H1675</f>
        <v>0.12599999999999997</v>
      </c>
      <c r="K1675" s="235"/>
      <c r="L1675" s="206"/>
      <c r="M1675" s="206"/>
      <c r="N1675" s="235"/>
    </row>
    <row r="1676" spans="1:14" ht="15.75" customHeight="1">
      <c r="A1676" s="316"/>
      <c r="B1676" s="255" t="s">
        <v>1017</v>
      </c>
      <c r="C1676" s="269"/>
      <c r="D1676" s="257"/>
      <c r="E1676" s="259">
        <f>J1636</f>
        <v>205</v>
      </c>
      <c r="F1676" s="259"/>
      <c r="G1676" s="259"/>
      <c r="H1676" s="331">
        <v>5.0000000000000001E-3</v>
      </c>
      <c r="I1676" s="259"/>
      <c r="J1676" s="259">
        <f>D1671*E1676*H1676</f>
        <v>1.4350000000000001</v>
      </c>
      <c r="K1676" s="235"/>
      <c r="L1676" s="206"/>
      <c r="M1676" s="206"/>
      <c r="N1676" s="235"/>
    </row>
    <row r="1677" spans="1:14" ht="15.75" customHeight="1">
      <c r="A1677" s="316"/>
      <c r="B1677" s="255" t="s">
        <v>1018</v>
      </c>
      <c r="C1677" s="269"/>
      <c r="D1677" s="257"/>
      <c r="E1677" s="259">
        <f>J1641</f>
        <v>0.38699999999999996</v>
      </c>
      <c r="F1677" s="259"/>
      <c r="G1677" s="259"/>
      <c r="H1677" s="259"/>
      <c r="I1677" s="259"/>
      <c r="J1677" s="259">
        <f>D1671*E1677</f>
        <v>0.54179999999999995</v>
      </c>
      <c r="K1677" s="235"/>
      <c r="L1677" s="206"/>
      <c r="M1677" s="206"/>
      <c r="N1677" s="235"/>
    </row>
    <row r="1678" spans="1:14" ht="15.75" customHeight="1">
      <c r="A1678" s="316"/>
      <c r="B1678" s="255" t="s">
        <v>1019</v>
      </c>
      <c r="C1678" s="269"/>
      <c r="D1678" s="257"/>
      <c r="E1678" s="259">
        <f>J1646</f>
        <v>34.200000000000003</v>
      </c>
      <c r="F1678" s="259"/>
      <c r="G1678" s="259"/>
      <c r="H1678" s="259">
        <v>7.4999999999999997E-2</v>
      </c>
      <c r="I1678" s="259"/>
      <c r="J1678" s="259">
        <f>E1678*H1678*D1671</f>
        <v>3.5909999999999997</v>
      </c>
      <c r="K1678" s="235"/>
      <c r="L1678" s="206"/>
      <c r="M1678" s="206"/>
      <c r="N1678" s="235"/>
    </row>
    <row r="1679" spans="1:14" ht="15.75" customHeight="1">
      <c r="A1679" s="316"/>
      <c r="B1679" s="255" t="s">
        <v>1020</v>
      </c>
      <c r="C1679" s="269"/>
      <c r="D1679" s="257"/>
      <c r="E1679" s="259">
        <f>J1650</f>
        <v>0</v>
      </c>
      <c r="F1679" s="259"/>
      <c r="G1679" s="259">
        <v>0.6</v>
      </c>
      <c r="H1679" s="259">
        <v>0.4</v>
      </c>
      <c r="I1679" s="259">
        <v>0.55000000000000004</v>
      </c>
      <c r="J1679" s="259">
        <f>E1679*G1679*H1679*I1679</f>
        <v>0</v>
      </c>
      <c r="K1679" s="235"/>
      <c r="L1679" s="206"/>
      <c r="M1679" s="206"/>
      <c r="N1679" s="235"/>
    </row>
    <row r="1680" spans="1:14" ht="15.75" customHeight="1">
      <c r="A1680" s="316"/>
      <c r="B1680" s="255" t="s">
        <v>1021</v>
      </c>
      <c r="C1680" s="269"/>
      <c r="D1680" s="257"/>
      <c r="E1680" s="259">
        <f>J1658</f>
        <v>0</v>
      </c>
      <c r="F1680" s="259"/>
      <c r="G1680" s="259"/>
      <c r="H1680" s="331">
        <v>2.5000000000000001E-2</v>
      </c>
      <c r="I1680" s="259"/>
      <c r="J1680" s="259">
        <f>D1671*E1680*H1680</f>
        <v>0</v>
      </c>
      <c r="K1680" s="235"/>
      <c r="L1680" s="206"/>
      <c r="M1680" s="206"/>
      <c r="N1680" s="235"/>
    </row>
    <row r="1681" spans="1:14" ht="15.75" customHeight="1">
      <c r="A1681" s="316"/>
      <c r="B1681" s="255" t="s">
        <v>1022</v>
      </c>
      <c r="C1681" s="269"/>
      <c r="D1681" s="257"/>
      <c r="E1681" s="259">
        <f>J1662</f>
        <v>0</v>
      </c>
      <c r="F1681" s="259"/>
      <c r="G1681" s="259"/>
      <c r="H1681" s="259">
        <v>0.02</v>
      </c>
      <c r="I1681" s="259"/>
      <c r="J1681" s="259">
        <f>D1671*E1681*H1681</f>
        <v>0</v>
      </c>
      <c r="K1681" s="235"/>
      <c r="L1681" s="206"/>
      <c r="M1681" s="206"/>
      <c r="N1681" s="235"/>
    </row>
    <row r="1682" spans="1:14" ht="15.75" customHeight="1">
      <c r="A1682" s="316"/>
      <c r="B1682" s="255" t="s">
        <v>1023</v>
      </c>
      <c r="C1682" s="269"/>
      <c r="D1682" s="257"/>
      <c r="E1682" s="259">
        <f>J1666</f>
        <v>23.55</v>
      </c>
      <c r="F1682" s="259"/>
      <c r="G1682" s="259"/>
      <c r="H1682" s="259">
        <v>0.1</v>
      </c>
      <c r="I1682" s="259"/>
      <c r="J1682" s="259">
        <f t="shared" ref="J1682:J1683" si="4">E1682*H1682</f>
        <v>2.355</v>
      </c>
      <c r="K1682" s="235"/>
      <c r="L1682" s="206"/>
      <c r="M1682" s="206"/>
      <c r="N1682" s="235"/>
    </row>
    <row r="1683" spans="1:14" ht="15.75" customHeight="1">
      <c r="A1683" s="316"/>
      <c r="B1683" s="255" t="s">
        <v>1024</v>
      </c>
      <c r="C1683" s="269"/>
      <c r="D1683" s="257"/>
      <c r="E1683" s="259">
        <f>J1670</f>
        <v>20</v>
      </c>
      <c r="F1683" s="259"/>
      <c r="G1683" s="259"/>
      <c r="H1683" s="259">
        <v>0.02</v>
      </c>
      <c r="I1683" s="259"/>
      <c r="J1683" s="259">
        <f t="shared" si="4"/>
        <v>0.4</v>
      </c>
      <c r="K1683" s="235"/>
      <c r="L1683" s="206"/>
      <c r="M1683" s="206"/>
      <c r="N1683" s="235"/>
    </row>
    <row r="1684" spans="1:14" ht="15.75" customHeight="1">
      <c r="A1684" s="332"/>
      <c r="B1684" s="333"/>
      <c r="C1684" s="269"/>
      <c r="D1684" s="257"/>
      <c r="E1684" s="259"/>
      <c r="F1684" s="259"/>
      <c r="G1684" s="259"/>
      <c r="H1684" s="259"/>
      <c r="I1684" s="259"/>
      <c r="J1684" s="307"/>
      <c r="K1684" s="235"/>
      <c r="L1684" s="206"/>
      <c r="M1684" s="206"/>
      <c r="N1684" s="235"/>
    </row>
    <row r="1685" spans="1:14" ht="15.75" customHeight="1">
      <c r="A1685" s="332"/>
      <c r="B1685" s="333"/>
      <c r="C1685" s="269"/>
      <c r="D1685" s="257"/>
      <c r="E1685" s="259"/>
      <c r="F1685" s="259"/>
      <c r="G1685" s="259"/>
      <c r="H1685" s="259"/>
      <c r="I1685" s="259"/>
      <c r="J1685" s="307"/>
      <c r="K1685" s="235"/>
      <c r="L1685" s="206"/>
      <c r="M1685" s="206"/>
      <c r="N1685" s="235"/>
    </row>
    <row r="1686" spans="1:14" ht="15.75" customHeight="1">
      <c r="A1686" s="332"/>
      <c r="B1686" s="312" t="s">
        <v>1025</v>
      </c>
      <c r="C1686" s="269"/>
      <c r="D1686" s="257"/>
      <c r="E1686" s="259"/>
      <c r="F1686" s="259"/>
      <c r="G1686" s="259"/>
      <c r="H1686" s="259"/>
      <c r="I1686" s="259"/>
      <c r="J1686" s="322">
        <f>SUM(J1671:J1683)</f>
        <v>35.333699999999986</v>
      </c>
      <c r="K1686" s="235"/>
      <c r="L1686" s="206"/>
      <c r="M1686" s="206"/>
      <c r="N1686" s="235"/>
    </row>
    <row r="1687" spans="1:14" ht="31.5">
      <c r="A1687" s="303" t="s">
        <v>1026</v>
      </c>
      <c r="B1687" s="248" t="s">
        <v>1027</v>
      </c>
      <c r="C1687" s="247" t="s">
        <v>141</v>
      </c>
      <c r="D1687" s="305"/>
      <c r="E1687" s="252"/>
      <c r="F1687" s="252"/>
      <c r="G1687" s="252"/>
      <c r="H1687" s="252"/>
      <c r="I1687" s="252"/>
      <c r="J1687" s="252"/>
      <c r="K1687" s="235"/>
      <c r="L1687" s="206" t="s">
        <v>1011</v>
      </c>
      <c r="M1687" s="206" t="s">
        <v>1028</v>
      </c>
      <c r="N1687" s="328">
        <v>44986</v>
      </c>
    </row>
    <row r="1688" spans="1:14" ht="15.75" customHeight="1">
      <c r="A1688" s="320"/>
      <c r="B1688" s="255"/>
      <c r="C1688" s="314"/>
      <c r="D1688" s="257"/>
      <c r="E1688" s="259"/>
      <c r="F1688" s="259"/>
      <c r="G1688" s="259"/>
      <c r="H1688" s="259"/>
      <c r="I1688" s="259"/>
      <c r="J1688" s="259"/>
      <c r="K1688" s="235"/>
      <c r="L1688" s="206"/>
      <c r="M1688" s="206"/>
      <c r="N1688" s="235"/>
    </row>
    <row r="1689" spans="1:14" ht="15.75" customHeight="1">
      <c r="A1689" s="316"/>
      <c r="B1689" s="255" t="s">
        <v>1029</v>
      </c>
      <c r="C1689" s="269"/>
      <c r="D1689" s="257"/>
      <c r="E1689" s="259">
        <f>J1686</f>
        <v>35.333699999999986</v>
      </c>
      <c r="F1689" s="259"/>
      <c r="G1689" s="259"/>
      <c r="H1689" s="259"/>
      <c r="I1689" s="259"/>
      <c r="J1689" s="259"/>
      <c r="K1689" s="235"/>
      <c r="L1689" s="206"/>
      <c r="M1689" s="206"/>
      <c r="N1689" s="235"/>
    </row>
    <row r="1690" spans="1:14" ht="15.75" customHeight="1">
      <c r="A1690" s="332"/>
      <c r="B1690" s="334"/>
      <c r="C1690" s="269"/>
      <c r="D1690" s="257"/>
      <c r="E1690" s="259"/>
      <c r="F1690" s="259"/>
      <c r="G1690" s="259"/>
      <c r="H1690" s="259"/>
      <c r="I1690" s="259"/>
      <c r="J1690" s="310"/>
      <c r="K1690" s="235"/>
      <c r="L1690" s="206"/>
      <c r="M1690" s="206"/>
      <c r="N1690" s="235"/>
    </row>
    <row r="1691" spans="1:14" ht="15.75" customHeight="1">
      <c r="A1691" s="335"/>
      <c r="B1691" s="336" t="s">
        <v>1030</v>
      </c>
      <c r="C1691" s="269"/>
      <c r="D1691" s="257"/>
      <c r="E1691" s="259"/>
      <c r="F1691" s="259"/>
      <c r="G1691" s="259"/>
      <c r="H1691" s="259"/>
      <c r="I1691" s="259"/>
      <c r="J1691" s="313">
        <f>ROUNDUP(E1689/5,0)</f>
        <v>8</v>
      </c>
      <c r="K1691" s="235"/>
      <c r="L1691" s="206"/>
      <c r="M1691" s="206"/>
      <c r="N1691" s="235"/>
    </row>
    <row r="1692" spans="1:14" ht="15.75" customHeight="1">
      <c r="A1692" s="303" t="s">
        <v>1031</v>
      </c>
      <c r="B1692" s="248" t="s">
        <v>1032</v>
      </c>
      <c r="C1692" s="247" t="s">
        <v>63</v>
      </c>
      <c r="D1692" s="305"/>
      <c r="E1692" s="252"/>
      <c r="F1692" s="252"/>
      <c r="G1692" s="252"/>
      <c r="H1692" s="252"/>
      <c r="I1692" s="252"/>
      <c r="J1692" s="252"/>
      <c r="K1692" s="235"/>
      <c r="L1692" s="193" t="s">
        <v>1033</v>
      </c>
      <c r="M1692" s="193">
        <v>22090</v>
      </c>
      <c r="N1692" s="328">
        <v>45108</v>
      </c>
    </row>
    <row r="1693" spans="1:14" ht="15.75" customHeight="1">
      <c r="A1693" s="320"/>
      <c r="B1693" s="255"/>
      <c r="C1693" s="314"/>
      <c r="D1693" s="257"/>
      <c r="E1693" s="259"/>
      <c r="F1693" s="259"/>
      <c r="G1693" s="259">
        <v>2.5499999999999998</v>
      </c>
      <c r="H1693" s="259">
        <v>4.2</v>
      </c>
      <c r="I1693" s="259"/>
      <c r="J1693" s="259">
        <f t="shared" ref="J1693:J1694" si="5">G1693*H1693</f>
        <v>10.709999999999999</v>
      </c>
      <c r="K1693" s="235"/>
      <c r="L1693" s="206"/>
      <c r="M1693" s="206"/>
      <c r="N1693" s="235"/>
    </row>
    <row r="1694" spans="1:14" ht="15.75" customHeight="1">
      <c r="A1694" s="316"/>
      <c r="B1694" s="255" t="s">
        <v>1034</v>
      </c>
      <c r="C1694" s="269"/>
      <c r="D1694" s="257"/>
      <c r="E1694" s="259"/>
      <c r="F1694" s="259"/>
      <c r="G1694" s="259">
        <v>3.8</v>
      </c>
      <c r="H1694" s="259">
        <v>5</v>
      </c>
      <c r="I1694" s="259"/>
      <c r="J1694" s="259">
        <f t="shared" si="5"/>
        <v>19</v>
      </c>
      <c r="K1694" s="235"/>
      <c r="L1694" s="206"/>
      <c r="M1694" s="206"/>
      <c r="N1694" s="235"/>
    </row>
    <row r="1695" spans="1:14" ht="15.75" customHeight="1">
      <c r="A1695" s="332"/>
      <c r="B1695" s="334"/>
      <c r="C1695" s="269"/>
      <c r="D1695" s="257"/>
      <c r="E1695" s="259"/>
      <c r="F1695" s="259"/>
      <c r="G1695" s="259"/>
      <c r="H1695" s="259"/>
      <c r="I1695" s="259"/>
      <c r="J1695" s="310"/>
      <c r="K1695" s="235"/>
      <c r="L1695" s="206"/>
      <c r="M1695" s="206"/>
      <c r="N1695" s="235"/>
    </row>
    <row r="1696" spans="1:14" ht="15.75" customHeight="1">
      <c r="A1696" s="335"/>
      <c r="B1696" s="337" t="s">
        <v>1035</v>
      </c>
      <c r="C1696" s="270"/>
      <c r="D1696" s="263"/>
      <c r="E1696" s="265"/>
      <c r="F1696" s="265"/>
      <c r="G1696" s="265"/>
      <c r="H1696" s="265"/>
      <c r="I1696" s="265"/>
      <c r="J1696" s="313">
        <f>SUM(J1693:J1694)</f>
        <v>29.71</v>
      </c>
      <c r="K1696" s="235"/>
      <c r="L1696" s="206"/>
      <c r="M1696" s="206"/>
      <c r="N1696" s="235"/>
    </row>
    <row r="1697" spans="1:14" ht="15.75" customHeight="1">
      <c r="A1697" s="303" t="s">
        <v>1036</v>
      </c>
      <c r="B1697" s="248" t="s">
        <v>1037</v>
      </c>
      <c r="C1697" s="247" t="s">
        <v>63</v>
      </c>
      <c r="D1697" s="305"/>
      <c r="E1697" s="252"/>
      <c r="F1697" s="252"/>
      <c r="G1697" s="252"/>
      <c r="H1697" s="252"/>
      <c r="I1697" s="252"/>
      <c r="J1697" s="252"/>
      <c r="K1697" s="235"/>
      <c r="L1697" s="193" t="s">
        <v>1038</v>
      </c>
      <c r="M1697" s="338">
        <v>18630</v>
      </c>
      <c r="N1697" s="328">
        <v>45047</v>
      </c>
    </row>
    <row r="1698" spans="1:14" ht="15.75" customHeight="1">
      <c r="A1698" s="320"/>
      <c r="B1698" s="255"/>
      <c r="C1698" s="314"/>
      <c r="D1698" s="257"/>
      <c r="E1698" s="259"/>
      <c r="F1698" s="259"/>
      <c r="G1698" s="259"/>
      <c r="H1698" s="259"/>
      <c r="I1698" s="259"/>
      <c r="J1698" s="259"/>
      <c r="K1698" s="235"/>
      <c r="L1698" s="206"/>
      <c r="M1698" s="206"/>
      <c r="N1698" s="235"/>
    </row>
    <row r="1699" spans="1:14" ht="15.75" customHeight="1">
      <c r="A1699" s="316"/>
      <c r="B1699" s="255" t="s">
        <v>1039</v>
      </c>
      <c r="C1699" s="269"/>
      <c r="D1699" s="257"/>
      <c r="E1699" s="259">
        <v>3</v>
      </c>
      <c r="F1699" s="259"/>
      <c r="G1699" s="259">
        <v>3.8</v>
      </c>
      <c r="H1699" s="259">
        <v>1</v>
      </c>
      <c r="I1699" s="259"/>
      <c r="J1699" s="259">
        <f>G1699*H1699*E1699</f>
        <v>11.399999999999999</v>
      </c>
      <c r="K1699" s="235"/>
      <c r="L1699" s="206"/>
      <c r="M1699" s="206"/>
      <c r="N1699" s="235"/>
    </row>
    <row r="1700" spans="1:14" ht="15.75" customHeight="1">
      <c r="A1700" s="332"/>
      <c r="B1700" s="334"/>
      <c r="C1700" s="269"/>
      <c r="D1700" s="257"/>
      <c r="E1700" s="259"/>
      <c r="F1700" s="259"/>
      <c r="G1700" s="259"/>
      <c r="H1700" s="259"/>
      <c r="I1700" s="259"/>
      <c r="J1700" s="310"/>
      <c r="K1700" s="235"/>
      <c r="L1700" s="206"/>
      <c r="M1700" s="206"/>
      <c r="N1700" s="235"/>
    </row>
    <row r="1701" spans="1:14" ht="15.75" customHeight="1">
      <c r="A1701" s="335"/>
      <c r="B1701" s="337" t="s">
        <v>1040</v>
      </c>
      <c r="C1701" s="270"/>
      <c r="D1701" s="263"/>
      <c r="E1701" s="265"/>
      <c r="F1701" s="265"/>
      <c r="G1701" s="265"/>
      <c r="H1701" s="265"/>
      <c r="I1701" s="265"/>
      <c r="J1701" s="313">
        <f>SUM(J1698:J1699)</f>
        <v>11.399999999999999</v>
      </c>
      <c r="K1701" s="235"/>
      <c r="L1701" s="206"/>
      <c r="M1701" s="206"/>
      <c r="N1701" s="235"/>
    </row>
    <row r="1702" spans="1:14" ht="15.75" customHeight="1">
      <c r="A1702" s="303" t="s">
        <v>1041</v>
      </c>
      <c r="B1702" s="248" t="s">
        <v>1042</v>
      </c>
      <c r="C1702" s="247" t="s">
        <v>63</v>
      </c>
      <c r="D1702" s="305"/>
      <c r="E1702" s="252"/>
      <c r="F1702" s="252"/>
      <c r="G1702" s="252"/>
      <c r="H1702" s="252"/>
      <c r="I1702" s="252"/>
      <c r="J1702" s="252"/>
      <c r="K1702" s="235"/>
      <c r="L1702" s="193" t="s">
        <v>68</v>
      </c>
      <c r="M1702" s="339" t="s">
        <v>1043</v>
      </c>
      <c r="N1702" s="328">
        <v>45047</v>
      </c>
    </row>
    <row r="1703" spans="1:14" ht="15.75" customHeight="1">
      <c r="A1703" s="320"/>
      <c r="B1703" s="255"/>
      <c r="C1703" s="314"/>
      <c r="D1703" s="257"/>
      <c r="E1703" s="259"/>
      <c r="F1703" s="259"/>
      <c r="G1703" s="259"/>
      <c r="H1703" s="259"/>
      <c r="I1703" s="259"/>
      <c r="J1703" s="259"/>
      <c r="K1703" s="235"/>
      <c r="L1703" s="206"/>
      <c r="M1703" s="206"/>
      <c r="N1703" s="235"/>
    </row>
    <row r="1704" spans="1:14" ht="15.75" customHeight="1">
      <c r="A1704" s="316"/>
      <c r="B1704" s="255" t="s">
        <v>1044</v>
      </c>
      <c r="C1704" s="269"/>
      <c r="D1704" s="257"/>
      <c r="E1704" s="259">
        <v>2</v>
      </c>
      <c r="F1704" s="259"/>
      <c r="G1704" s="259">
        <v>3.2</v>
      </c>
      <c r="H1704" s="259">
        <v>0.9</v>
      </c>
      <c r="I1704" s="259"/>
      <c r="J1704" s="259">
        <f>G1704*H1704*E1704</f>
        <v>5.7600000000000007</v>
      </c>
      <c r="K1704" s="235"/>
      <c r="L1704" s="206"/>
      <c r="M1704" s="206"/>
      <c r="N1704" s="235"/>
    </row>
    <row r="1705" spans="1:14" ht="15.75" customHeight="1">
      <c r="A1705" s="332"/>
      <c r="B1705" s="334"/>
      <c r="C1705" s="269"/>
      <c r="D1705" s="257"/>
      <c r="E1705" s="259"/>
      <c r="F1705" s="259"/>
      <c r="G1705" s="259"/>
      <c r="H1705" s="259"/>
      <c r="I1705" s="259"/>
      <c r="J1705" s="310"/>
      <c r="K1705" s="235"/>
      <c r="L1705" s="206"/>
      <c r="M1705" s="206"/>
      <c r="N1705" s="235"/>
    </row>
    <row r="1706" spans="1:14" ht="15.75" customHeight="1">
      <c r="A1706" s="335"/>
      <c r="B1706" s="337" t="s">
        <v>1045</v>
      </c>
      <c r="C1706" s="270"/>
      <c r="D1706" s="263"/>
      <c r="E1706" s="265"/>
      <c r="F1706" s="265"/>
      <c r="G1706" s="265"/>
      <c r="H1706" s="265"/>
      <c r="I1706" s="265"/>
      <c r="J1706" s="313">
        <f>SUM(J1703:J1704)</f>
        <v>5.7600000000000007</v>
      </c>
      <c r="K1706" s="235"/>
      <c r="L1706" s="206"/>
      <c r="M1706" s="206"/>
      <c r="N1706" s="235"/>
    </row>
    <row r="1707" spans="1:14" ht="15.75" customHeight="1">
      <c r="A1707" s="340" t="s">
        <v>59</v>
      </c>
      <c r="B1707" s="237" t="s">
        <v>60</v>
      </c>
      <c r="C1707" s="341"/>
      <c r="D1707" s="342"/>
      <c r="E1707" s="343"/>
      <c r="F1707" s="343"/>
      <c r="G1707" s="343"/>
      <c r="H1707" s="343"/>
      <c r="I1707" s="343"/>
      <c r="J1707" s="344"/>
      <c r="K1707" s="235"/>
      <c r="L1707" s="206"/>
      <c r="M1707" s="206"/>
      <c r="N1707" s="235"/>
    </row>
    <row r="1708" spans="1:14" ht="15.75" customHeight="1">
      <c r="A1708" s="301" t="s">
        <v>6</v>
      </c>
      <c r="B1708" s="105" t="s">
        <v>1046</v>
      </c>
      <c r="C1708" s="244"/>
      <c r="D1708" s="244"/>
      <c r="E1708" s="345"/>
      <c r="F1708" s="345"/>
      <c r="G1708" s="345"/>
      <c r="H1708" s="345"/>
      <c r="I1708" s="345"/>
      <c r="J1708" s="346"/>
      <c r="K1708" s="235"/>
      <c r="L1708" s="206"/>
      <c r="M1708" s="206"/>
      <c r="N1708" s="235"/>
    </row>
    <row r="1709" spans="1:14" ht="31.5">
      <c r="A1709" s="303" t="s">
        <v>1047</v>
      </c>
      <c r="B1709" s="248" t="s">
        <v>1048</v>
      </c>
      <c r="C1709" s="247" t="s">
        <v>122</v>
      </c>
      <c r="D1709" s="305"/>
      <c r="E1709" s="252"/>
      <c r="F1709" s="252"/>
      <c r="G1709" s="252"/>
      <c r="H1709" s="252"/>
      <c r="I1709" s="252"/>
      <c r="J1709" s="252"/>
      <c r="K1709" s="235"/>
      <c r="L1709" s="206" t="s">
        <v>116</v>
      </c>
      <c r="M1709" s="206">
        <v>103328</v>
      </c>
      <c r="N1709" s="235"/>
    </row>
    <row r="1710" spans="1:14" ht="15.75" customHeight="1">
      <c r="A1710" s="315"/>
      <c r="B1710" s="255" t="s">
        <v>980</v>
      </c>
      <c r="C1710" s="314"/>
      <c r="D1710" s="257"/>
      <c r="E1710" s="259">
        <v>1</v>
      </c>
      <c r="F1710" s="259"/>
      <c r="G1710" s="259">
        <v>5</v>
      </c>
      <c r="H1710" s="259"/>
      <c r="I1710" s="259">
        <v>3</v>
      </c>
      <c r="J1710" s="259">
        <f t="shared" ref="J1710:J1711" si="6">E1710*G1710*I1710</f>
        <v>15</v>
      </c>
      <c r="K1710" s="235"/>
      <c r="L1710" s="206"/>
      <c r="M1710" s="206"/>
      <c r="N1710" s="235"/>
    </row>
    <row r="1711" spans="1:14" ht="15.75" customHeight="1">
      <c r="A1711" s="332"/>
      <c r="B1711" s="255"/>
      <c r="C1711" s="269"/>
      <c r="D1711" s="257"/>
      <c r="E1711" s="259">
        <v>2</v>
      </c>
      <c r="F1711" s="259"/>
      <c r="G1711" s="259">
        <v>2.15</v>
      </c>
      <c r="H1711" s="259"/>
      <c r="I1711" s="259">
        <v>3</v>
      </c>
      <c r="J1711" s="259">
        <f t="shared" si="6"/>
        <v>12.899999999999999</v>
      </c>
      <c r="K1711" s="235"/>
      <c r="L1711" s="206"/>
      <c r="M1711" s="206"/>
      <c r="N1711" s="235"/>
    </row>
    <row r="1712" spans="1:14" ht="15.75" customHeight="1">
      <c r="A1712" s="332"/>
      <c r="B1712" s="255" t="s">
        <v>981</v>
      </c>
      <c r="C1712" s="269"/>
      <c r="D1712" s="257"/>
      <c r="E1712" s="259">
        <v>4</v>
      </c>
      <c r="F1712" s="259"/>
      <c r="G1712" s="259">
        <v>2</v>
      </c>
      <c r="H1712" s="259"/>
      <c r="I1712" s="259">
        <v>3</v>
      </c>
      <c r="J1712" s="259">
        <f>G1712*I1712</f>
        <v>6</v>
      </c>
      <c r="K1712" s="235"/>
      <c r="L1712" s="206"/>
      <c r="M1712" s="206"/>
      <c r="N1712" s="235"/>
    </row>
    <row r="1713" spans="1:14" ht="15.75" customHeight="1">
      <c r="A1713" s="332"/>
      <c r="B1713" s="255" t="s">
        <v>1004</v>
      </c>
      <c r="C1713" s="269"/>
      <c r="D1713" s="257"/>
      <c r="E1713" s="259">
        <v>1</v>
      </c>
      <c r="F1713" s="259"/>
      <c r="G1713" s="259">
        <v>5.75</v>
      </c>
      <c r="H1713" s="259"/>
      <c r="I1713" s="259">
        <v>3</v>
      </c>
      <c r="J1713" s="259">
        <f t="shared" ref="J1713:J1714" si="7">E1713*G1713*I1713</f>
        <v>17.25</v>
      </c>
      <c r="K1713" s="235"/>
      <c r="L1713" s="206"/>
      <c r="M1713" s="206"/>
      <c r="N1713" s="235"/>
    </row>
    <row r="1714" spans="1:14" ht="15.75" customHeight="1">
      <c r="A1714" s="332"/>
      <c r="B1714" s="255" t="s">
        <v>1049</v>
      </c>
      <c r="C1714" s="269"/>
      <c r="D1714" s="257"/>
      <c r="E1714" s="259">
        <v>1</v>
      </c>
      <c r="F1714" s="259"/>
      <c r="G1714" s="259">
        <v>6</v>
      </c>
      <c r="H1714" s="259"/>
      <c r="I1714" s="259">
        <v>3</v>
      </c>
      <c r="J1714" s="259">
        <f t="shared" si="7"/>
        <v>18</v>
      </c>
      <c r="K1714" s="235"/>
      <c r="L1714" s="206"/>
      <c r="M1714" s="206"/>
      <c r="N1714" s="235"/>
    </row>
    <row r="1715" spans="1:14" ht="15.75" customHeight="1">
      <c r="A1715" s="332"/>
      <c r="B1715" s="255"/>
      <c r="C1715" s="269"/>
      <c r="D1715" s="257"/>
      <c r="E1715" s="259">
        <v>1</v>
      </c>
      <c r="F1715" s="259"/>
      <c r="G1715" s="259">
        <v>2.6</v>
      </c>
      <c r="H1715" s="259"/>
      <c r="I1715" s="259">
        <v>3</v>
      </c>
      <c r="J1715" s="259">
        <f>G1715*I1715</f>
        <v>7.8000000000000007</v>
      </c>
      <c r="K1715" s="235"/>
      <c r="L1715" s="206"/>
      <c r="M1715" s="206"/>
      <c r="N1715" s="235"/>
    </row>
    <row r="1716" spans="1:14" ht="15.75" customHeight="1">
      <c r="A1716" s="332"/>
      <c r="B1716" s="255"/>
      <c r="C1716" s="269"/>
      <c r="D1716" s="257"/>
      <c r="E1716" s="259">
        <v>-1</v>
      </c>
      <c r="F1716" s="259"/>
      <c r="G1716" s="259">
        <v>3.5</v>
      </c>
      <c r="H1716" s="259"/>
      <c r="I1716" s="259">
        <v>2.9</v>
      </c>
      <c r="J1716" s="259">
        <f t="shared" ref="J1716:J1718" si="8">E1716*G1716*I1716</f>
        <v>-10.15</v>
      </c>
      <c r="K1716" s="235"/>
      <c r="L1716" s="206"/>
      <c r="M1716" s="206"/>
      <c r="N1716" s="235"/>
    </row>
    <row r="1717" spans="1:14" ht="15.75" customHeight="1">
      <c r="A1717" s="332"/>
      <c r="B1717" s="255" t="s">
        <v>1050</v>
      </c>
      <c r="C1717" s="269"/>
      <c r="D1717" s="257"/>
      <c r="E1717" s="259">
        <v>1</v>
      </c>
      <c r="F1717" s="259"/>
      <c r="G1717" s="259">
        <v>14.5</v>
      </c>
      <c r="H1717" s="259"/>
      <c r="I1717" s="259">
        <v>3</v>
      </c>
      <c r="J1717" s="259">
        <f t="shared" si="8"/>
        <v>43.5</v>
      </c>
      <c r="K1717" s="235"/>
      <c r="L1717" s="206"/>
      <c r="M1717" s="206"/>
      <c r="N1717" s="235"/>
    </row>
    <row r="1718" spans="1:14" ht="15.75" customHeight="1">
      <c r="A1718" s="332"/>
      <c r="B1718" s="255"/>
      <c r="C1718" s="269"/>
      <c r="D1718" s="257"/>
      <c r="E1718" s="259">
        <v>1</v>
      </c>
      <c r="F1718" s="259"/>
      <c r="G1718" s="259">
        <v>4</v>
      </c>
      <c r="H1718" s="259"/>
      <c r="I1718" s="259">
        <v>3</v>
      </c>
      <c r="J1718" s="259">
        <f t="shared" si="8"/>
        <v>12</v>
      </c>
      <c r="K1718" s="235"/>
      <c r="L1718" s="206"/>
      <c r="M1718" s="206"/>
      <c r="N1718" s="235"/>
    </row>
    <row r="1719" spans="1:14" ht="15.75" customHeight="1">
      <c r="A1719" s="332"/>
      <c r="B1719" s="334"/>
      <c r="C1719" s="269"/>
      <c r="D1719" s="257"/>
      <c r="E1719" s="259"/>
      <c r="F1719" s="259"/>
      <c r="G1719" s="259"/>
      <c r="H1719" s="259"/>
      <c r="I1719" s="259"/>
      <c r="J1719" s="259">
        <f>F1719</f>
        <v>0</v>
      </c>
      <c r="K1719" s="235"/>
      <c r="L1719" s="206"/>
      <c r="M1719" s="206"/>
      <c r="N1719" s="235"/>
    </row>
    <row r="1720" spans="1:14" ht="15.75" customHeight="1">
      <c r="A1720" s="311"/>
      <c r="B1720" s="337" t="s">
        <v>1051</v>
      </c>
      <c r="C1720" s="270"/>
      <c r="D1720" s="263"/>
      <c r="E1720" s="265"/>
      <c r="F1720" s="265"/>
      <c r="G1720" s="265"/>
      <c r="H1720" s="265"/>
      <c r="I1720" s="265"/>
      <c r="J1720" s="313">
        <f>SUM(J1709:J1719)</f>
        <v>122.3</v>
      </c>
      <c r="K1720" s="235"/>
      <c r="L1720" s="206"/>
      <c r="M1720" s="206"/>
      <c r="N1720" s="235"/>
    </row>
    <row r="1721" spans="1:14" ht="15.75" customHeight="1">
      <c r="A1721" s="303" t="s">
        <v>1052</v>
      </c>
      <c r="B1721" s="347" t="s">
        <v>1053</v>
      </c>
      <c r="C1721" s="269" t="s">
        <v>122</v>
      </c>
      <c r="D1721" s="257"/>
      <c r="E1721" s="259"/>
      <c r="F1721" s="259"/>
      <c r="G1721" s="259"/>
      <c r="H1721" s="259"/>
      <c r="I1721" s="259"/>
      <c r="J1721" s="259"/>
      <c r="K1721" s="235"/>
      <c r="L1721" s="206" t="s">
        <v>116</v>
      </c>
      <c r="M1721" s="206">
        <v>103326</v>
      </c>
      <c r="N1721" s="235"/>
    </row>
    <row r="1722" spans="1:14" ht="15.75" customHeight="1">
      <c r="A1722" s="316"/>
      <c r="B1722" s="348" t="s">
        <v>1054</v>
      </c>
      <c r="C1722" s="269"/>
      <c r="D1722" s="257"/>
      <c r="E1722" s="259"/>
      <c r="F1722" s="259"/>
      <c r="G1722" s="259"/>
      <c r="H1722" s="259"/>
      <c r="I1722" s="259">
        <v>0.2</v>
      </c>
      <c r="J1722" s="259">
        <f t="shared" ref="J1722:J1725" si="9">G1722*I1722</f>
        <v>0</v>
      </c>
      <c r="K1722" s="235"/>
      <c r="L1722" s="206"/>
      <c r="M1722" s="206"/>
      <c r="N1722" s="235"/>
    </row>
    <row r="1723" spans="1:14" ht="15.75" customHeight="1">
      <c r="A1723" s="316"/>
      <c r="B1723" s="348" t="s">
        <v>1055</v>
      </c>
      <c r="C1723" s="269"/>
      <c r="D1723" s="257"/>
      <c r="E1723" s="259">
        <v>1</v>
      </c>
      <c r="F1723" s="259"/>
      <c r="G1723" s="259">
        <v>5</v>
      </c>
      <c r="H1723" s="259"/>
      <c r="I1723" s="259">
        <v>0.2</v>
      </c>
      <c r="J1723" s="259">
        <f t="shared" si="9"/>
        <v>1</v>
      </c>
      <c r="K1723" s="235"/>
      <c r="L1723" s="206"/>
      <c r="M1723" s="206"/>
      <c r="N1723" s="235"/>
    </row>
    <row r="1724" spans="1:14" ht="15.75" customHeight="1">
      <c r="A1724" s="316"/>
      <c r="B1724" s="348"/>
      <c r="C1724" s="269"/>
      <c r="D1724" s="257"/>
      <c r="E1724" s="259">
        <v>2</v>
      </c>
      <c r="F1724" s="259"/>
      <c r="G1724" s="259">
        <v>2.15</v>
      </c>
      <c r="H1724" s="259"/>
      <c r="I1724" s="259">
        <v>0.2</v>
      </c>
      <c r="J1724" s="259">
        <f t="shared" si="9"/>
        <v>0.43</v>
      </c>
      <c r="K1724" s="235"/>
      <c r="L1724" s="206"/>
      <c r="M1724" s="206"/>
      <c r="N1724" s="235"/>
    </row>
    <row r="1725" spans="1:14" ht="15.75" customHeight="1">
      <c r="A1725" s="316"/>
      <c r="B1725" s="348"/>
      <c r="C1725" s="269"/>
      <c r="D1725" s="257"/>
      <c r="E1725" s="259">
        <v>4</v>
      </c>
      <c r="F1725" s="259"/>
      <c r="G1725" s="259">
        <v>2</v>
      </c>
      <c r="H1725" s="259"/>
      <c r="I1725" s="259">
        <v>0.2</v>
      </c>
      <c r="J1725" s="259">
        <f t="shared" si="9"/>
        <v>0.4</v>
      </c>
      <c r="K1725" s="235"/>
      <c r="L1725" s="206"/>
      <c r="M1725" s="206"/>
      <c r="N1725" s="235"/>
    </row>
    <row r="1726" spans="1:14" ht="15.75" customHeight="1">
      <c r="A1726" s="316"/>
      <c r="B1726" s="348"/>
      <c r="C1726" s="269"/>
      <c r="D1726" s="257"/>
      <c r="E1726" s="259"/>
      <c r="F1726" s="259"/>
      <c r="G1726" s="259"/>
      <c r="H1726" s="259"/>
      <c r="I1726" s="259"/>
      <c r="J1726" s="259"/>
      <c r="K1726" s="235"/>
      <c r="L1726" s="206"/>
      <c r="M1726" s="206"/>
      <c r="N1726" s="235"/>
    </row>
    <row r="1727" spans="1:14" ht="15.75" customHeight="1">
      <c r="A1727" s="316"/>
      <c r="B1727" s="348" t="s">
        <v>1056</v>
      </c>
      <c r="C1727" s="269"/>
      <c r="D1727" s="257"/>
      <c r="E1727" s="259">
        <v>8</v>
      </c>
      <c r="F1727" s="259"/>
      <c r="G1727" s="259">
        <v>3.75</v>
      </c>
      <c r="H1727" s="259"/>
      <c r="I1727" s="259">
        <v>0.35</v>
      </c>
      <c r="J1727" s="259">
        <f>E1727*G1727*I1727</f>
        <v>10.5</v>
      </c>
      <c r="K1727" s="235"/>
      <c r="L1727" s="206"/>
      <c r="M1727" s="206"/>
      <c r="N1727" s="235"/>
    </row>
    <row r="1728" spans="1:14" ht="15.75" customHeight="1">
      <c r="A1728" s="316"/>
      <c r="B1728" s="348" t="s">
        <v>1057</v>
      </c>
      <c r="C1728" s="269"/>
      <c r="D1728" s="257"/>
      <c r="E1728" s="259">
        <v>2</v>
      </c>
      <c r="F1728" s="259">
        <f>(0.95+0.15)*2.4/2</f>
        <v>1.3199999999999998</v>
      </c>
      <c r="G1728" s="259"/>
      <c r="H1728" s="259"/>
      <c r="I1728" s="259"/>
      <c r="J1728" s="259">
        <f>E1728*F1728</f>
        <v>2.6399999999999997</v>
      </c>
      <c r="K1728" s="235"/>
      <c r="L1728" s="206"/>
      <c r="M1728" s="206"/>
      <c r="N1728" s="235"/>
    </row>
    <row r="1729" spans="1:14" ht="15.75" customHeight="1">
      <c r="A1729" s="316"/>
      <c r="B1729" s="348" t="s">
        <v>1058</v>
      </c>
      <c r="C1729" s="269"/>
      <c r="D1729" s="257"/>
      <c r="E1729" s="259">
        <v>1</v>
      </c>
      <c r="F1729" s="259"/>
      <c r="G1729" s="259">
        <v>6.6</v>
      </c>
      <c r="H1729" s="259"/>
      <c r="I1729" s="259">
        <v>0.2</v>
      </c>
      <c r="J1729" s="259">
        <f>G1729*I1729</f>
        <v>1.32</v>
      </c>
      <c r="K1729" s="235"/>
      <c r="L1729" s="206"/>
      <c r="M1729" s="206"/>
      <c r="N1729" s="235"/>
    </row>
    <row r="1730" spans="1:14" ht="15.75" customHeight="1">
      <c r="A1730" s="316"/>
      <c r="B1730" s="312" t="s">
        <v>1059</v>
      </c>
      <c r="C1730" s="269"/>
      <c r="D1730" s="257"/>
      <c r="E1730" s="259"/>
      <c r="F1730" s="259"/>
      <c r="G1730" s="259"/>
      <c r="H1730" s="259"/>
      <c r="I1730" s="259"/>
      <c r="J1730" s="313">
        <f>SUM(J1721:J1729)</f>
        <v>16.29</v>
      </c>
      <c r="K1730" s="235"/>
      <c r="L1730" s="206"/>
      <c r="M1730" s="206"/>
      <c r="N1730" s="235"/>
    </row>
    <row r="1731" spans="1:14" ht="47.25">
      <c r="A1731" s="303" t="s">
        <v>1060</v>
      </c>
      <c r="B1731" s="248" t="s">
        <v>1061</v>
      </c>
      <c r="C1731" s="247" t="s">
        <v>122</v>
      </c>
      <c r="D1731" s="305"/>
      <c r="E1731" s="252"/>
      <c r="F1731" s="252"/>
      <c r="G1731" s="252"/>
      <c r="H1731" s="252"/>
      <c r="I1731" s="252"/>
      <c r="J1731" s="252"/>
      <c r="K1731" s="235"/>
      <c r="L1731" s="206" t="s">
        <v>1011</v>
      </c>
      <c r="M1731" s="327" t="s">
        <v>1062</v>
      </c>
      <c r="N1731" s="235"/>
    </row>
    <row r="1732" spans="1:14" ht="15.75" customHeight="1">
      <c r="A1732" s="315"/>
      <c r="B1732" s="330"/>
      <c r="C1732" s="314"/>
      <c r="D1732" s="257"/>
      <c r="E1732" s="349"/>
      <c r="F1732" s="350"/>
      <c r="G1732" s="349"/>
      <c r="H1732" s="350"/>
      <c r="I1732" s="349"/>
      <c r="J1732" s="349"/>
      <c r="K1732" s="235"/>
      <c r="L1732" s="206"/>
      <c r="M1732" s="206"/>
      <c r="N1732" s="235"/>
    </row>
    <row r="1733" spans="1:14" ht="15.75" customHeight="1">
      <c r="A1733" s="332"/>
      <c r="B1733" s="255"/>
      <c r="C1733" s="269"/>
      <c r="D1733" s="257"/>
      <c r="E1733" s="259"/>
      <c r="F1733" s="259"/>
      <c r="G1733" s="259"/>
      <c r="H1733" s="259"/>
      <c r="I1733" s="259"/>
      <c r="J1733" s="259"/>
      <c r="K1733" s="235"/>
      <c r="L1733" s="206"/>
      <c r="M1733" s="206"/>
      <c r="N1733" s="235"/>
    </row>
    <row r="1734" spans="1:14" ht="15.75" customHeight="1">
      <c r="A1734" s="332"/>
      <c r="B1734" s="312" t="s">
        <v>1063</v>
      </c>
      <c r="C1734" s="269"/>
      <c r="D1734" s="257"/>
      <c r="E1734" s="259"/>
      <c r="F1734" s="259"/>
      <c r="G1734" s="259"/>
      <c r="H1734" s="259"/>
      <c r="I1734" s="257"/>
      <c r="J1734" s="322">
        <f>SUM(J1731:J1733)</f>
        <v>0</v>
      </c>
      <c r="K1734" s="235"/>
      <c r="L1734" s="206"/>
      <c r="M1734" s="206"/>
      <c r="N1734" s="235"/>
    </row>
    <row r="1735" spans="1:14" ht="15.75" customHeight="1">
      <c r="A1735" s="303" t="s">
        <v>1064</v>
      </c>
      <c r="B1735" s="248" t="s">
        <v>1065</v>
      </c>
      <c r="C1735" s="247" t="s">
        <v>122</v>
      </c>
      <c r="D1735" s="305"/>
      <c r="E1735" s="252"/>
      <c r="F1735" s="252"/>
      <c r="G1735" s="252"/>
      <c r="H1735" s="252"/>
      <c r="I1735" s="252"/>
      <c r="J1735" s="252"/>
      <c r="K1735" s="235"/>
      <c r="L1735" s="206" t="s">
        <v>116</v>
      </c>
      <c r="M1735" s="206">
        <v>96367</v>
      </c>
      <c r="N1735" s="235"/>
    </row>
    <row r="1736" spans="1:14" ht="15.75" customHeight="1">
      <c r="A1736" s="332"/>
      <c r="B1736" s="255"/>
      <c r="C1736" s="269"/>
      <c r="D1736" s="257"/>
      <c r="E1736" s="259"/>
      <c r="F1736" s="259"/>
      <c r="G1736" s="259"/>
      <c r="H1736" s="259"/>
      <c r="I1736" s="259"/>
      <c r="J1736" s="259">
        <f>G1736*I1736</f>
        <v>0</v>
      </c>
      <c r="K1736" s="235"/>
      <c r="L1736" s="206"/>
      <c r="M1736" s="206"/>
      <c r="N1736" s="235"/>
    </row>
    <row r="1737" spans="1:14" ht="15.75" customHeight="1">
      <c r="A1737" s="332"/>
      <c r="B1737" s="255"/>
      <c r="C1737" s="269"/>
      <c r="D1737" s="257"/>
      <c r="E1737" s="259"/>
      <c r="F1737" s="259"/>
      <c r="G1737" s="259"/>
      <c r="H1737" s="259"/>
      <c r="I1737" s="257"/>
      <c r="J1737" s="259"/>
      <c r="K1737" s="235"/>
      <c r="L1737" s="206"/>
      <c r="M1737" s="206"/>
      <c r="N1737" s="235"/>
    </row>
    <row r="1738" spans="1:14" ht="15.75" customHeight="1">
      <c r="A1738" s="332"/>
      <c r="B1738" s="312" t="s">
        <v>1066</v>
      </c>
      <c r="C1738" s="269"/>
      <c r="D1738" s="257"/>
      <c r="E1738" s="259"/>
      <c r="F1738" s="259"/>
      <c r="G1738" s="259"/>
      <c r="H1738" s="259"/>
      <c r="I1738" s="257"/>
      <c r="J1738" s="322">
        <f>SUM(J1735:J1737)</f>
        <v>0</v>
      </c>
      <c r="K1738" s="235"/>
      <c r="L1738" s="206"/>
      <c r="M1738" s="206"/>
      <c r="N1738" s="235"/>
    </row>
    <row r="1739" spans="1:14" ht="15.75" customHeight="1">
      <c r="A1739" s="303" t="s">
        <v>1067</v>
      </c>
      <c r="B1739" s="248" t="s">
        <v>1068</v>
      </c>
      <c r="C1739" s="247" t="s">
        <v>122</v>
      </c>
      <c r="D1739" s="305"/>
      <c r="E1739" s="252"/>
      <c r="F1739" s="252"/>
      <c r="G1739" s="252"/>
      <c r="H1739" s="252"/>
      <c r="I1739" s="305"/>
      <c r="J1739" s="252"/>
      <c r="K1739" s="235"/>
      <c r="L1739" s="206" t="s">
        <v>129</v>
      </c>
      <c r="M1739" s="206">
        <v>4345</v>
      </c>
      <c r="N1739" s="235"/>
    </row>
    <row r="1740" spans="1:14" ht="15.75" customHeight="1">
      <c r="A1740" s="308"/>
      <c r="B1740" s="255" t="s">
        <v>1069</v>
      </c>
      <c r="C1740" s="269"/>
      <c r="D1740" s="257"/>
      <c r="E1740" s="259"/>
      <c r="F1740" s="259"/>
      <c r="G1740" s="259">
        <v>3.75</v>
      </c>
      <c r="H1740" s="259"/>
      <c r="I1740" s="257">
        <v>3</v>
      </c>
      <c r="J1740" s="259">
        <f t="shared" ref="J1740:J1742" si="10">G1740*I1740</f>
        <v>11.25</v>
      </c>
      <c r="K1740" s="235"/>
      <c r="L1740" s="206"/>
      <c r="M1740" s="206"/>
      <c r="N1740" s="235"/>
    </row>
    <row r="1741" spans="1:14" ht="15.75" customHeight="1">
      <c r="A1741" s="308"/>
      <c r="B1741" s="255" t="s">
        <v>1070</v>
      </c>
      <c r="C1741" s="269"/>
      <c r="D1741" s="257"/>
      <c r="E1741" s="259"/>
      <c r="F1741" s="259"/>
      <c r="G1741" s="259">
        <v>2.0499999999999998</v>
      </c>
      <c r="H1741" s="259"/>
      <c r="I1741" s="257">
        <v>3</v>
      </c>
      <c r="J1741" s="259">
        <f t="shared" si="10"/>
        <v>6.1499999999999995</v>
      </c>
      <c r="K1741" s="235"/>
      <c r="L1741" s="206"/>
      <c r="M1741" s="206"/>
      <c r="N1741" s="235"/>
    </row>
    <row r="1742" spans="1:14" ht="15.75" customHeight="1">
      <c r="A1742" s="308"/>
      <c r="B1742" s="255" t="s">
        <v>1071</v>
      </c>
      <c r="C1742" s="269"/>
      <c r="D1742" s="257">
        <v>1</v>
      </c>
      <c r="E1742" s="259"/>
      <c r="F1742" s="259"/>
      <c r="G1742" s="259">
        <v>1.5</v>
      </c>
      <c r="H1742" s="259"/>
      <c r="I1742" s="257">
        <v>3</v>
      </c>
      <c r="J1742" s="259">
        <f t="shared" si="10"/>
        <v>4.5</v>
      </c>
      <c r="K1742" s="235"/>
      <c r="L1742" s="206"/>
      <c r="M1742" s="206"/>
      <c r="N1742" s="235"/>
    </row>
    <row r="1743" spans="1:14" ht="15.75" customHeight="1">
      <c r="A1743" s="311"/>
      <c r="B1743" s="336" t="s">
        <v>1072</v>
      </c>
      <c r="C1743" s="270"/>
      <c r="D1743" s="263"/>
      <c r="E1743" s="265"/>
      <c r="F1743" s="265"/>
      <c r="G1743" s="265"/>
      <c r="H1743" s="265"/>
      <c r="I1743" s="265"/>
      <c r="J1743" s="351">
        <f>SUM(J1740:J1742)</f>
        <v>21.9</v>
      </c>
      <c r="K1743" s="235"/>
      <c r="L1743" s="206"/>
      <c r="M1743" s="206"/>
      <c r="N1743" s="235"/>
    </row>
    <row r="1744" spans="1:14" ht="15.75" customHeight="1">
      <c r="A1744" s="303" t="s">
        <v>1073</v>
      </c>
      <c r="B1744" s="248" t="s">
        <v>1074</v>
      </c>
      <c r="C1744" s="247" t="s">
        <v>122</v>
      </c>
      <c r="D1744" s="257"/>
      <c r="E1744" s="259"/>
      <c r="F1744" s="259"/>
      <c r="G1744" s="259"/>
      <c r="H1744" s="259"/>
      <c r="I1744" s="257"/>
      <c r="J1744" s="259"/>
      <c r="K1744" s="235"/>
      <c r="L1744" s="206" t="s">
        <v>129</v>
      </c>
      <c r="M1744" s="206">
        <v>180</v>
      </c>
      <c r="N1744" s="235"/>
    </row>
    <row r="1745" spans="1:14" ht="15.75" customHeight="1">
      <c r="A1745" s="316"/>
      <c r="B1745" s="255" t="s">
        <v>1075</v>
      </c>
      <c r="C1745" s="269"/>
      <c r="D1745" s="257">
        <v>1</v>
      </c>
      <c r="E1745" s="259"/>
      <c r="F1745" s="259"/>
      <c r="G1745" s="259">
        <v>3.5</v>
      </c>
      <c r="H1745" s="259"/>
      <c r="I1745" s="257">
        <v>3</v>
      </c>
      <c r="J1745" s="259">
        <f t="shared" ref="J1745:J1746" si="11">G1745*I1745</f>
        <v>10.5</v>
      </c>
      <c r="K1745" s="235"/>
      <c r="L1745" s="206"/>
      <c r="M1745" s="206"/>
      <c r="N1745" s="235"/>
    </row>
    <row r="1746" spans="1:14" ht="15.75" customHeight="1">
      <c r="A1746" s="316"/>
      <c r="B1746" s="255" t="s">
        <v>1004</v>
      </c>
      <c r="C1746" s="269"/>
      <c r="D1746" s="257">
        <v>1</v>
      </c>
      <c r="E1746" s="259"/>
      <c r="F1746" s="259"/>
      <c r="G1746" s="259">
        <v>4</v>
      </c>
      <c r="H1746" s="259"/>
      <c r="I1746" s="257">
        <v>3</v>
      </c>
      <c r="J1746" s="259">
        <f t="shared" si="11"/>
        <v>12</v>
      </c>
      <c r="K1746" s="235"/>
      <c r="L1746" s="206"/>
      <c r="M1746" s="206"/>
      <c r="N1746" s="235"/>
    </row>
    <row r="1747" spans="1:14" ht="15.75" customHeight="1">
      <c r="A1747" s="311"/>
      <c r="B1747" s="336"/>
      <c r="C1747" s="270"/>
      <c r="D1747" s="257"/>
      <c r="E1747" s="259"/>
      <c r="F1747" s="259"/>
      <c r="G1747" s="259"/>
      <c r="H1747" s="259"/>
      <c r="I1747" s="257"/>
      <c r="J1747" s="351">
        <f>SUM(J1745:J1746)</f>
        <v>22.5</v>
      </c>
      <c r="K1747" s="235"/>
      <c r="L1747" s="206"/>
      <c r="M1747" s="206"/>
      <c r="N1747" s="235"/>
    </row>
    <row r="1748" spans="1:14" ht="15.75" customHeight="1">
      <c r="A1748" s="316" t="s">
        <v>1076</v>
      </c>
      <c r="B1748" s="352" t="s">
        <v>1077</v>
      </c>
      <c r="C1748" s="247" t="s">
        <v>122</v>
      </c>
      <c r="D1748" s="268"/>
      <c r="E1748" s="268"/>
      <c r="F1748" s="268"/>
      <c r="G1748" s="268">
        <v>3.5</v>
      </c>
      <c r="H1748" s="268"/>
      <c r="I1748" s="268">
        <v>2.9</v>
      </c>
      <c r="J1748" s="353">
        <f>G1748*I1748</f>
        <v>10.15</v>
      </c>
      <c r="K1748" s="235"/>
      <c r="L1748" s="206" t="s">
        <v>68</v>
      </c>
      <c r="M1748" s="327" t="s">
        <v>1078</v>
      </c>
      <c r="N1748" s="235"/>
    </row>
    <row r="1749" spans="1:14" ht="15.75" customHeight="1">
      <c r="A1749" s="308"/>
      <c r="B1749" s="354"/>
      <c r="C1749" s="314"/>
      <c r="D1749" s="258"/>
      <c r="E1749" s="258"/>
      <c r="F1749" s="258"/>
      <c r="G1749" s="258"/>
      <c r="H1749" s="258"/>
      <c r="I1749" s="258"/>
      <c r="J1749" s="355"/>
      <c r="K1749" s="235"/>
      <c r="L1749" s="206"/>
      <c r="M1749" s="206"/>
      <c r="N1749" s="235"/>
    </row>
    <row r="1750" spans="1:14" ht="15.75" customHeight="1">
      <c r="A1750" s="308"/>
      <c r="B1750" s="354"/>
      <c r="C1750" s="314"/>
      <c r="D1750" s="258"/>
      <c r="E1750" s="258"/>
      <c r="F1750" s="258"/>
      <c r="G1750" s="258"/>
      <c r="H1750" s="258"/>
      <c r="I1750" s="258"/>
      <c r="J1750" s="355"/>
      <c r="K1750" s="235"/>
      <c r="L1750" s="206"/>
      <c r="M1750" s="206"/>
      <c r="N1750" s="235"/>
    </row>
    <row r="1751" spans="1:14" ht="15.75" customHeight="1">
      <c r="A1751" s="308"/>
      <c r="B1751" s="354"/>
      <c r="C1751" s="314"/>
      <c r="D1751" s="258"/>
      <c r="E1751" s="258"/>
      <c r="F1751" s="258"/>
      <c r="G1751" s="258"/>
      <c r="H1751" s="258"/>
      <c r="I1751" s="258"/>
      <c r="J1751" s="355"/>
      <c r="K1751" s="235"/>
      <c r="L1751" s="206"/>
      <c r="M1751" s="206"/>
      <c r="N1751" s="235"/>
    </row>
    <row r="1752" spans="1:14" ht="15.75" customHeight="1">
      <c r="A1752" s="308"/>
      <c r="B1752" s="356"/>
      <c r="C1752" s="357"/>
      <c r="D1752" s="264"/>
      <c r="E1752" s="264"/>
      <c r="F1752" s="264"/>
      <c r="G1752" s="264"/>
      <c r="H1752" s="264"/>
      <c r="I1752" s="264"/>
      <c r="J1752" s="313">
        <f>J1748</f>
        <v>10.15</v>
      </c>
      <c r="K1752" s="235"/>
      <c r="L1752" s="206"/>
      <c r="M1752" s="206"/>
      <c r="N1752" s="235"/>
    </row>
    <row r="1753" spans="1:14" ht="15.75" customHeight="1">
      <c r="A1753" s="303" t="s">
        <v>1079</v>
      </c>
      <c r="B1753" s="352" t="s">
        <v>1080</v>
      </c>
      <c r="C1753" s="247" t="s">
        <v>122</v>
      </c>
      <c r="D1753" s="268"/>
      <c r="E1753" s="268"/>
      <c r="F1753" s="268">
        <f>ROUND(G1753*I1753,0)</f>
        <v>60</v>
      </c>
      <c r="G1753" s="268">
        <v>19</v>
      </c>
      <c r="H1753" s="268"/>
      <c r="I1753" s="268">
        <v>3.15</v>
      </c>
      <c r="J1753" s="353">
        <f>F1753</f>
        <v>60</v>
      </c>
      <c r="K1753" s="235"/>
      <c r="L1753" s="206" t="s">
        <v>129</v>
      </c>
      <c r="M1753" s="206">
        <v>9054</v>
      </c>
      <c r="N1753" s="235"/>
    </row>
    <row r="1754" spans="1:14" ht="15.75" customHeight="1">
      <c r="A1754" s="308"/>
      <c r="B1754" s="354"/>
      <c r="C1754" s="314"/>
      <c r="D1754" s="258"/>
      <c r="E1754" s="258"/>
      <c r="F1754" s="258"/>
      <c r="G1754" s="258"/>
      <c r="H1754" s="258"/>
      <c r="I1754" s="258"/>
      <c r="J1754" s="355"/>
      <c r="K1754" s="235"/>
      <c r="L1754" s="206"/>
      <c r="M1754" s="206"/>
      <c r="N1754" s="235"/>
    </row>
    <row r="1755" spans="1:14" ht="15.75" customHeight="1">
      <c r="A1755" s="308"/>
      <c r="B1755" s="354"/>
      <c r="C1755" s="314"/>
      <c r="D1755" s="258"/>
      <c r="E1755" s="258"/>
      <c r="F1755" s="258"/>
      <c r="G1755" s="258"/>
      <c r="H1755" s="258"/>
      <c r="I1755" s="258"/>
      <c r="J1755" s="355"/>
      <c r="K1755" s="235"/>
      <c r="L1755" s="206"/>
      <c r="M1755" s="206"/>
      <c r="N1755" s="235"/>
    </row>
    <row r="1756" spans="1:14" ht="15.75" customHeight="1">
      <c r="A1756" s="308"/>
      <c r="B1756" s="354"/>
      <c r="C1756" s="314"/>
      <c r="D1756" s="258"/>
      <c r="E1756" s="258"/>
      <c r="F1756" s="258"/>
      <c r="G1756" s="258"/>
      <c r="H1756" s="258"/>
      <c r="I1756" s="258"/>
      <c r="J1756" s="355"/>
      <c r="K1756" s="235"/>
      <c r="L1756" s="206"/>
      <c r="M1756" s="206"/>
      <c r="N1756" s="235"/>
    </row>
    <row r="1757" spans="1:14" ht="15.75" customHeight="1">
      <c r="A1757" s="311"/>
      <c r="B1757" s="356"/>
      <c r="C1757" s="357"/>
      <c r="D1757" s="264"/>
      <c r="E1757" s="264"/>
      <c r="F1757" s="264"/>
      <c r="G1757" s="264"/>
      <c r="H1757" s="264"/>
      <c r="I1757" s="264"/>
      <c r="J1757" s="313">
        <f>J1753</f>
        <v>60</v>
      </c>
      <c r="K1757" s="235"/>
      <c r="L1757" s="206"/>
      <c r="M1757" s="206"/>
      <c r="N1757" s="235"/>
    </row>
    <row r="1758" spans="1:14" ht="15.75" customHeight="1">
      <c r="A1758" s="303" t="s">
        <v>1081</v>
      </c>
      <c r="B1758" s="352" t="s">
        <v>1082</v>
      </c>
      <c r="C1758" s="247" t="s">
        <v>122</v>
      </c>
      <c r="D1758" s="268"/>
      <c r="E1758" s="268"/>
      <c r="F1758" s="268">
        <f>ROUND(G1758*I1758,0)</f>
        <v>28</v>
      </c>
      <c r="G1758" s="268">
        <v>4.5</v>
      </c>
      <c r="H1758" s="268"/>
      <c r="I1758" s="268">
        <v>6.15</v>
      </c>
      <c r="J1758" s="353">
        <f>F1758</f>
        <v>28</v>
      </c>
      <c r="K1758" s="235"/>
      <c r="L1758" s="206" t="s">
        <v>1083</v>
      </c>
      <c r="M1758" s="358" t="s">
        <v>1084</v>
      </c>
      <c r="N1758" s="235"/>
    </row>
    <row r="1759" spans="1:14" ht="15.75" customHeight="1">
      <c r="A1759" s="308"/>
      <c r="B1759" s="354"/>
      <c r="C1759" s="314"/>
      <c r="D1759" s="258"/>
      <c r="E1759" s="258"/>
      <c r="F1759" s="258"/>
      <c r="G1759" s="258"/>
      <c r="H1759" s="258"/>
      <c r="I1759" s="258"/>
      <c r="J1759" s="355"/>
      <c r="K1759" s="235"/>
      <c r="L1759" s="206"/>
      <c r="M1759" s="206"/>
      <c r="N1759" s="235"/>
    </row>
    <row r="1760" spans="1:14" ht="15.75" customHeight="1">
      <c r="A1760" s="308"/>
      <c r="B1760" s="354"/>
      <c r="C1760" s="314"/>
      <c r="D1760" s="258"/>
      <c r="E1760" s="258"/>
      <c r="F1760" s="258"/>
      <c r="G1760" s="258"/>
      <c r="H1760" s="258"/>
      <c r="I1760" s="258"/>
      <c r="J1760" s="355"/>
      <c r="K1760" s="235"/>
      <c r="L1760" s="206"/>
      <c r="M1760" s="206"/>
      <c r="N1760" s="235"/>
    </row>
    <row r="1761" spans="1:14" ht="15.75" customHeight="1">
      <c r="A1761" s="308"/>
      <c r="B1761" s="354"/>
      <c r="C1761" s="314"/>
      <c r="D1761" s="258"/>
      <c r="E1761" s="258"/>
      <c r="F1761" s="258"/>
      <c r="G1761" s="258"/>
      <c r="H1761" s="258"/>
      <c r="I1761" s="258"/>
      <c r="J1761" s="355"/>
      <c r="K1761" s="235"/>
      <c r="L1761" s="206"/>
      <c r="M1761" s="206"/>
      <c r="N1761" s="235"/>
    </row>
    <row r="1762" spans="1:14" ht="15.75" customHeight="1">
      <c r="A1762" s="311"/>
      <c r="B1762" s="356"/>
      <c r="C1762" s="357"/>
      <c r="D1762" s="264"/>
      <c r="E1762" s="264"/>
      <c r="F1762" s="264"/>
      <c r="G1762" s="264"/>
      <c r="H1762" s="264"/>
      <c r="I1762" s="264"/>
      <c r="J1762" s="313">
        <f>J1758</f>
        <v>28</v>
      </c>
      <c r="K1762" s="235"/>
      <c r="L1762" s="206"/>
      <c r="M1762" s="206"/>
      <c r="N1762" s="235"/>
    </row>
    <row r="1763" spans="1:14" ht="15.75" customHeight="1">
      <c r="A1763" s="359" t="s">
        <v>7</v>
      </c>
      <c r="B1763" s="360" t="s">
        <v>64</v>
      </c>
      <c r="C1763" s="361"/>
      <c r="D1763" s="361"/>
      <c r="E1763" s="345"/>
      <c r="F1763" s="345"/>
      <c r="G1763" s="345"/>
      <c r="H1763" s="345"/>
      <c r="I1763" s="345"/>
      <c r="J1763" s="346"/>
      <c r="K1763" s="235"/>
      <c r="L1763" s="206"/>
      <c r="M1763" s="206"/>
      <c r="N1763" s="235"/>
    </row>
    <row r="1764" spans="1:14" ht="15.75" customHeight="1">
      <c r="A1764" s="303" t="s">
        <v>1085</v>
      </c>
      <c r="B1764" s="248" t="s">
        <v>1086</v>
      </c>
      <c r="C1764" s="247" t="s">
        <v>122</v>
      </c>
      <c r="D1764" s="247"/>
      <c r="E1764" s="252"/>
      <c r="F1764" s="252"/>
      <c r="G1764" s="252"/>
      <c r="H1764" s="252"/>
      <c r="I1764" s="252"/>
      <c r="J1764" s="252"/>
      <c r="K1764" s="235"/>
      <c r="L1764" s="206" t="s">
        <v>116</v>
      </c>
      <c r="M1764" s="206">
        <v>102182</v>
      </c>
      <c r="N1764" s="235"/>
    </row>
    <row r="1765" spans="1:14" ht="15.75" customHeight="1">
      <c r="A1765" s="316"/>
      <c r="B1765" s="255" t="s">
        <v>1087</v>
      </c>
      <c r="C1765" s="269"/>
      <c r="D1765" s="259">
        <v>2</v>
      </c>
      <c r="E1765" s="259"/>
      <c r="F1765" s="259"/>
      <c r="G1765" s="259"/>
      <c r="H1765" s="259">
        <v>0.7</v>
      </c>
      <c r="I1765" s="259">
        <v>2.1</v>
      </c>
      <c r="J1765" s="259">
        <f t="shared" ref="J1765:J1770" si="12">D1765*H1765*I1765</f>
        <v>2.94</v>
      </c>
      <c r="K1765" s="235"/>
      <c r="L1765" s="1067"/>
      <c r="M1765" s="1041"/>
      <c r="N1765" s="1041"/>
    </row>
    <row r="1766" spans="1:14" ht="15.75" customHeight="1">
      <c r="A1766" s="316"/>
      <c r="B1766" s="255" t="s">
        <v>1088</v>
      </c>
      <c r="C1766" s="269"/>
      <c r="D1766" s="259">
        <v>2</v>
      </c>
      <c r="E1766" s="259"/>
      <c r="F1766" s="259"/>
      <c r="G1766" s="259"/>
      <c r="H1766" s="259">
        <v>0.8</v>
      </c>
      <c r="I1766" s="259">
        <v>2.1</v>
      </c>
      <c r="J1766" s="259">
        <f t="shared" si="12"/>
        <v>3.3600000000000003</v>
      </c>
      <c r="K1766" s="235"/>
      <c r="L1766" s="1041"/>
      <c r="M1766" s="1041"/>
      <c r="N1766" s="1041"/>
    </row>
    <row r="1767" spans="1:14" ht="15.75" customHeight="1">
      <c r="A1767" s="316"/>
      <c r="B1767" s="255" t="s">
        <v>1089</v>
      </c>
      <c r="C1767" s="269"/>
      <c r="D1767" s="259">
        <v>1</v>
      </c>
      <c r="E1767" s="259"/>
      <c r="F1767" s="259"/>
      <c r="G1767" s="259"/>
      <c r="H1767" s="259">
        <v>0.8</v>
      </c>
      <c r="I1767" s="259">
        <v>2.1</v>
      </c>
      <c r="J1767" s="259">
        <f t="shared" si="12"/>
        <v>1.6800000000000002</v>
      </c>
      <c r="K1767" s="235"/>
      <c r="L1767" s="1041"/>
      <c r="M1767" s="1041"/>
      <c r="N1767" s="1041"/>
    </row>
    <row r="1768" spans="1:14" ht="15.75" customHeight="1">
      <c r="A1768" s="316"/>
      <c r="B1768" s="255" t="s">
        <v>1090</v>
      </c>
      <c r="C1768" s="269"/>
      <c r="D1768" s="259">
        <v>1</v>
      </c>
      <c r="E1768" s="259"/>
      <c r="F1768" s="259"/>
      <c r="G1768" s="259"/>
      <c r="H1768" s="259">
        <v>0.8</v>
      </c>
      <c r="I1768" s="259">
        <v>2.1</v>
      </c>
      <c r="J1768" s="259">
        <f t="shared" si="12"/>
        <v>1.6800000000000002</v>
      </c>
      <c r="K1768" s="235"/>
      <c r="L1768" s="1041"/>
      <c r="M1768" s="1041"/>
      <c r="N1768" s="1041"/>
    </row>
    <row r="1769" spans="1:14" ht="15.75" customHeight="1">
      <c r="A1769" s="316"/>
      <c r="B1769" s="255" t="s">
        <v>1091</v>
      </c>
      <c r="C1769" s="269"/>
      <c r="D1769" s="259">
        <v>1</v>
      </c>
      <c r="E1769" s="259"/>
      <c r="F1769" s="259"/>
      <c r="G1769" s="259"/>
      <c r="H1769" s="259">
        <v>0.8</v>
      </c>
      <c r="I1769" s="259">
        <v>2.1</v>
      </c>
      <c r="J1769" s="259">
        <f t="shared" si="12"/>
        <v>1.6800000000000002</v>
      </c>
      <c r="K1769" s="235"/>
      <c r="L1769" s="1041"/>
      <c r="M1769" s="1041"/>
      <c r="N1769" s="1041"/>
    </row>
    <row r="1770" spans="1:14" ht="15.75" customHeight="1">
      <c r="A1770" s="316"/>
      <c r="B1770" s="255" t="s">
        <v>1090</v>
      </c>
      <c r="C1770" s="269"/>
      <c r="D1770" s="259">
        <v>1</v>
      </c>
      <c r="E1770" s="259"/>
      <c r="F1770" s="259"/>
      <c r="G1770" s="259"/>
      <c r="H1770" s="259">
        <v>1.1000000000000001</v>
      </c>
      <c r="I1770" s="259">
        <v>2.1</v>
      </c>
      <c r="J1770" s="259">
        <f t="shared" si="12"/>
        <v>2.3100000000000005</v>
      </c>
      <c r="K1770" s="235"/>
      <c r="L1770" s="1041"/>
      <c r="M1770" s="1041"/>
      <c r="N1770" s="1041"/>
    </row>
    <row r="1771" spans="1:14" ht="15.75" customHeight="1">
      <c r="A1771" s="316"/>
      <c r="B1771" s="255"/>
      <c r="C1771" s="269"/>
      <c r="D1771" s="259"/>
      <c r="E1771" s="259"/>
      <c r="F1771" s="259"/>
      <c r="G1771" s="259"/>
      <c r="H1771" s="259"/>
      <c r="I1771" s="259"/>
      <c r="J1771" s="259"/>
      <c r="K1771" s="235"/>
      <c r="L1771" s="1041"/>
      <c r="M1771" s="1041"/>
      <c r="N1771" s="1041"/>
    </row>
    <row r="1772" spans="1:14" ht="15.75" customHeight="1">
      <c r="A1772" s="316"/>
      <c r="B1772" s="312" t="s">
        <v>1092</v>
      </c>
      <c r="C1772" s="269"/>
      <c r="D1772" s="259"/>
      <c r="E1772" s="259"/>
      <c r="F1772" s="259"/>
      <c r="G1772" s="259"/>
      <c r="H1772" s="259"/>
      <c r="I1772" s="259"/>
      <c r="J1772" s="322">
        <f>SUM(J1764:J1771)</f>
        <v>13.65</v>
      </c>
      <c r="K1772" s="235"/>
      <c r="L1772" s="206"/>
      <c r="M1772" s="206"/>
      <c r="N1772" s="235"/>
    </row>
    <row r="1773" spans="1:14" ht="15.75" customHeight="1">
      <c r="A1773" s="363" t="s">
        <v>1093</v>
      </c>
      <c r="B1773" s="248" t="s">
        <v>1094</v>
      </c>
      <c r="C1773" s="364" t="s">
        <v>122</v>
      </c>
      <c r="D1773" s="252"/>
      <c r="E1773" s="252"/>
      <c r="F1773" s="252"/>
      <c r="G1773" s="252"/>
      <c r="H1773" s="252"/>
      <c r="I1773" s="252"/>
      <c r="J1773" s="252"/>
      <c r="K1773" s="235"/>
      <c r="L1773" s="206" t="s">
        <v>1095</v>
      </c>
      <c r="M1773" s="206">
        <v>180506</v>
      </c>
      <c r="N1773" s="235"/>
    </row>
    <row r="1774" spans="1:14" ht="15.75" customHeight="1">
      <c r="A1774" s="316"/>
      <c r="B1774" s="255" t="s">
        <v>1096</v>
      </c>
      <c r="C1774" s="269"/>
      <c r="D1774" s="259">
        <v>1</v>
      </c>
      <c r="E1774" s="259"/>
      <c r="F1774" s="259"/>
      <c r="G1774" s="259"/>
      <c r="H1774" s="259">
        <v>0.9</v>
      </c>
      <c r="I1774" s="259">
        <v>2.1</v>
      </c>
      <c r="J1774" s="307">
        <f>D1774*H1774*I1774</f>
        <v>1.8900000000000001</v>
      </c>
      <c r="K1774" s="235"/>
      <c r="L1774" s="206"/>
      <c r="M1774" s="206"/>
      <c r="N1774" s="235"/>
    </row>
    <row r="1775" spans="1:14" ht="15.75" customHeight="1">
      <c r="A1775" s="316"/>
      <c r="B1775" s="330"/>
      <c r="C1775" s="269"/>
      <c r="D1775" s="259"/>
      <c r="E1775" s="259"/>
      <c r="F1775" s="259"/>
      <c r="G1775" s="259"/>
      <c r="H1775" s="259"/>
      <c r="I1775" s="259"/>
      <c r="J1775" s="307"/>
      <c r="K1775" s="235"/>
      <c r="L1775" s="206"/>
      <c r="M1775" s="206"/>
      <c r="N1775" s="235"/>
    </row>
    <row r="1776" spans="1:14" ht="15.75" customHeight="1">
      <c r="A1776" s="317"/>
      <c r="B1776" s="337" t="s">
        <v>1097</v>
      </c>
      <c r="C1776" s="270"/>
      <c r="D1776" s="265"/>
      <c r="E1776" s="265"/>
      <c r="F1776" s="265"/>
      <c r="G1776" s="265"/>
      <c r="H1776" s="265"/>
      <c r="I1776" s="265"/>
      <c r="J1776" s="313">
        <f>SUM(J1774:J1775)</f>
        <v>1.8900000000000001</v>
      </c>
      <c r="K1776" s="235"/>
      <c r="L1776" s="206"/>
      <c r="M1776" s="206"/>
      <c r="N1776" s="235"/>
    </row>
    <row r="1777" spans="1:14" ht="15.75" customHeight="1">
      <c r="A1777" s="303" t="s">
        <v>1098</v>
      </c>
      <c r="B1777" s="293" t="s">
        <v>1099</v>
      </c>
      <c r="C1777" s="269" t="s">
        <v>122</v>
      </c>
      <c r="D1777" s="257"/>
      <c r="E1777" s="259"/>
      <c r="F1777" s="259"/>
      <c r="G1777" s="259"/>
      <c r="H1777" s="259"/>
      <c r="I1777" s="259"/>
      <c r="J1777" s="259"/>
      <c r="K1777" s="235"/>
      <c r="L1777" s="206" t="s">
        <v>116</v>
      </c>
      <c r="M1777" s="206">
        <v>102181</v>
      </c>
      <c r="N1777" s="235"/>
    </row>
    <row r="1778" spans="1:14" ht="15.75" customHeight="1">
      <c r="A1778" s="316"/>
      <c r="B1778" s="255"/>
      <c r="C1778" s="269"/>
      <c r="D1778" s="257">
        <v>1</v>
      </c>
      <c r="E1778" s="259"/>
      <c r="F1778" s="259"/>
      <c r="G1778" s="259"/>
      <c r="H1778" s="259">
        <v>1</v>
      </c>
      <c r="I1778" s="259">
        <v>3</v>
      </c>
      <c r="J1778" s="259">
        <f t="shared" ref="J1778:J1782" si="13">H1778*I1778</f>
        <v>3</v>
      </c>
      <c r="K1778" s="235"/>
      <c r="L1778" s="206"/>
      <c r="M1778" s="206"/>
      <c r="N1778" s="235"/>
    </row>
    <row r="1779" spans="1:14" ht="15.75" customHeight="1">
      <c r="A1779" s="316"/>
      <c r="B1779" s="255"/>
      <c r="C1779" s="269"/>
      <c r="D1779" s="257">
        <v>1</v>
      </c>
      <c r="E1779" s="259"/>
      <c r="F1779" s="259"/>
      <c r="G1779" s="259"/>
      <c r="H1779" s="259">
        <v>2.65</v>
      </c>
      <c r="I1779" s="259">
        <v>3</v>
      </c>
      <c r="J1779" s="259">
        <f t="shared" si="13"/>
        <v>7.9499999999999993</v>
      </c>
      <c r="K1779" s="235"/>
      <c r="L1779" s="206"/>
      <c r="M1779" s="206"/>
      <c r="N1779" s="235"/>
    </row>
    <row r="1780" spans="1:14" ht="15.75">
      <c r="A1780" s="316"/>
      <c r="B1780" s="255"/>
      <c r="C1780" s="269"/>
      <c r="D1780" s="257">
        <v>1</v>
      </c>
      <c r="E1780" s="259"/>
      <c r="F1780" s="259"/>
      <c r="G1780" s="259"/>
      <c r="H1780" s="259">
        <v>3.8</v>
      </c>
      <c r="I1780" s="259">
        <v>3</v>
      </c>
      <c r="J1780" s="259">
        <f t="shared" si="13"/>
        <v>11.399999999999999</v>
      </c>
      <c r="K1780" s="235"/>
      <c r="L1780" s="206"/>
      <c r="M1780" s="206"/>
      <c r="N1780" s="235"/>
    </row>
    <row r="1781" spans="1:14" ht="15.75">
      <c r="A1781" s="316"/>
      <c r="B1781" s="255" t="s">
        <v>1100</v>
      </c>
      <c r="C1781" s="269"/>
      <c r="D1781" s="257">
        <v>1</v>
      </c>
      <c r="E1781" s="259"/>
      <c r="F1781" s="259"/>
      <c r="G1781" s="259"/>
      <c r="H1781" s="259">
        <v>1.4</v>
      </c>
      <c r="I1781" s="259">
        <v>0.75</v>
      </c>
      <c r="J1781" s="259">
        <f t="shared" si="13"/>
        <v>1.0499999999999998</v>
      </c>
      <c r="K1781" s="235"/>
      <c r="L1781" s="206"/>
      <c r="M1781" s="206"/>
      <c r="N1781" s="235"/>
    </row>
    <row r="1782" spans="1:14" ht="15.75" customHeight="1">
      <c r="A1782" s="316"/>
      <c r="B1782" s="255" t="s">
        <v>1101</v>
      </c>
      <c r="C1782" s="269"/>
      <c r="D1782" s="257">
        <v>2</v>
      </c>
      <c r="E1782" s="259"/>
      <c r="F1782" s="259"/>
      <c r="G1782" s="259"/>
      <c r="H1782" s="259">
        <v>1.6</v>
      </c>
      <c r="I1782" s="259">
        <v>0.75</v>
      </c>
      <c r="J1782" s="259">
        <f t="shared" si="13"/>
        <v>1.2000000000000002</v>
      </c>
      <c r="K1782" s="235"/>
      <c r="L1782" s="206"/>
      <c r="M1782" s="206"/>
      <c r="N1782" s="235"/>
    </row>
    <row r="1783" spans="1:14" ht="15.75" customHeight="1">
      <c r="A1783" s="316"/>
      <c r="B1783" s="312" t="s">
        <v>1102</v>
      </c>
      <c r="C1783" s="269"/>
      <c r="D1783" s="257"/>
      <c r="E1783" s="259"/>
      <c r="F1783" s="259"/>
      <c r="G1783" s="259"/>
      <c r="H1783" s="259"/>
      <c r="I1783" s="259"/>
      <c r="J1783" s="322">
        <f>SUM(J1777:J1782)</f>
        <v>24.599999999999998</v>
      </c>
      <c r="K1783" s="235"/>
      <c r="L1783" s="206"/>
      <c r="M1783" s="206"/>
      <c r="N1783" s="235"/>
    </row>
    <row r="1784" spans="1:14" ht="31.5">
      <c r="A1784" s="303" t="s">
        <v>1103</v>
      </c>
      <c r="B1784" s="248" t="s">
        <v>1104</v>
      </c>
      <c r="C1784" s="247" t="s">
        <v>141</v>
      </c>
      <c r="D1784" s="305"/>
      <c r="E1784" s="252"/>
      <c r="F1784" s="252"/>
      <c r="G1784" s="252"/>
      <c r="H1784" s="252"/>
      <c r="I1784" s="252"/>
      <c r="J1784" s="252">
        <f>E1784</f>
        <v>0</v>
      </c>
      <c r="K1784" s="235"/>
      <c r="L1784" s="206" t="s">
        <v>116</v>
      </c>
      <c r="M1784" s="206">
        <v>90795</v>
      </c>
      <c r="N1784" s="235"/>
    </row>
    <row r="1785" spans="1:14" ht="15.75" customHeight="1">
      <c r="A1785" s="316"/>
      <c r="B1785" s="255"/>
      <c r="C1785" s="269"/>
      <c r="D1785" s="257"/>
      <c r="E1785" s="259"/>
      <c r="F1785" s="259"/>
      <c r="G1785" s="259"/>
      <c r="H1785" s="259"/>
      <c r="I1785" s="259"/>
      <c r="J1785" s="307"/>
      <c r="K1785" s="235"/>
      <c r="L1785" s="206"/>
      <c r="M1785" s="206"/>
      <c r="N1785" s="235"/>
    </row>
    <row r="1786" spans="1:14" ht="15.75" customHeight="1">
      <c r="A1786" s="316"/>
      <c r="B1786" s="255" t="s">
        <v>1105</v>
      </c>
      <c r="C1786" s="269"/>
      <c r="D1786" s="257">
        <v>1</v>
      </c>
      <c r="E1786" s="259"/>
      <c r="F1786" s="259"/>
      <c r="G1786" s="259"/>
      <c r="H1786" s="259"/>
      <c r="I1786" s="259"/>
      <c r="J1786" s="307">
        <f>D1786</f>
        <v>1</v>
      </c>
      <c r="K1786" s="235"/>
      <c r="L1786" s="206"/>
      <c r="M1786" s="206"/>
      <c r="N1786" s="235"/>
    </row>
    <row r="1787" spans="1:14" ht="15.75" customHeight="1">
      <c r="A1787" s="316"/>
      <c r="B1787" s="255"/>
      <c r="C1787" s="269"/>
      <c r="D1787" s="257"/>
      <c r="E1787" s="259"/>
      <c r="F1787" s="259"/>
      <c r="G1787" s="259"/>
      <c r="H1787" s="259"/>
      <c r="I1787" s="259"/>
      <c r="J1787" s="307"/>
      <c r="K1787" s="235"/>
      <c r="L1787" s="206"/>
      <c r="M1787" s="206"/>
      <c r="N1787" s="235"/>
    </row>
    <row r="1788" spans="1:14" ht="15.75" customHeight="1">
      <c r="A1788" s="316"/>
      <c r="B1788" s="336" t="s">
        <v>1106</v>
      </c>
      <c r="C1788" s="269"/>
      <c r="D1788" s="257"/>
      <c r="E1788" s="259"/>
      <c r="F1788" s="259"/>
      <c r="G1788" s="259"/>
      <c r="H1788" s="259"/>
      <c r="I1788" s="259"/>
      <c r="J1788" s="351">
        <f>SUM(J1784:J1787)</f>
        <v>1</v>
      </c>
      <c r="K1788" s="235"/>
      <c r="L1788" s="206"/>
      <c r="M1788" s="206"/>
      <c r="N1788" s="235"/>
    </row>
    <row r="1789" spans="1:14" ht="31.5">
      <c r="A1789" s="303" t="s">
        <v>1107</v>
      </c>
      <c r="B1789" s="248" t="s">
        <v>1108</v>
      </c>
      <c r="C1789" s="247" t="s">
        <v>141</v>
      </c>
      <c r="D1789" s="305"/>
      <c r="E1789" s="252"/>
      <c r="F1789" s="252"/>
      <c r="G1789" s="252"/>
      <c r="H1789" s="252"/>
      <c r="I1789" s="252"/>
      <c r="J1789" s="253"/>
      <c r="K1789" s="235"/>
      <c r="L1789" s="206" t="s">
        <v>116</v>
      </c>
      <c r="M1789" s="206">
        <v>90796</v>
      </c>
      <c r="N1789" s="235"/>
    </row>
    <row r="1790" spans="1:14" ht="15.75" customHeight="1">
      <c r="A1790" s="332"/>
      <c r="B1790" s="255"/>
      <c r="C1790" s="269"/>
      <c r="D1790" s="257"/>
      <c r="E1790" s="259"/>
      <c r="F1790" s="259"/>
      <c r="G1790" s="259"/>
      <c r="H1790" s="259"/>
      <c r="I1790" s="259"/>
      <c r="J1790" s="259">
        <f>F1790</f>
        <v>0</v>
      </c>
      <c r="K1790" s="235"/>
      <c r="L1790" s="206"/>
      <c r="M1790" s="206"/>
      <c r="N1790" s="235"/>
    </row>
    <row r="1791" spans="1:14" ht="15.75" customHeight="1">
      <c r="A1791" s="308"/>
      <c r="B1791" s="255" t="s">
        <v>1109</v>
      </c>
      <c r="C1791" s="269"/>
      <c r="D1791" s="257">
        <v>3</v>
      </c>
      <c r="E1791" s="259"/>
      <c r="F1791" s="259"/>
      <c r="G1791" s="259"/>
      <c r="H1791" s="259"/>
      <c r="I1791" s="259"/>
      <c r="J1791" s="259">
        <f>D1791</f>
        <v>3</v>
      </c>
      <c r="K1791" s="235"/>
      <c r="L1791" s="206"/>
      <c r="M1791" s="206"/>
      <c r="N1791" s="235"/>
    </row>
    <row r="1792" spans="1:14" ht="15.75" customHeight="1">
      <c r="A1792" s="308"/>
      <c r="B1792" s="255"/>
      <c r="C1792" s="269"/>
      <c r="D1792" s="257"/>
      <c r="E1792" s="259"/>
      <c r="F1792" s="259"/>
      <c r="G1792" s="259"/>
      <c r="H1792" s="259"/>
      <c r="I1792" s="259"/>
      <c r="J1792" s="259"/>
      <c r="K1792" s="235"/>
      <c r="L1792" s="206"/>
      <c r="M1792" s="206"/>
      <c r="N1792" s="235"/>
    </row>
    <row r="1793" spans="1:14" ht="15.75" customHeight="1">
      <c r="A1793" s="311"/>
      <c r="B1793" s="337" t="s">
        <v>1110</v>
      </c>
      <c r="C1793" s="270"/>
      <c r="D1793" s="263"/>
      <c r="E1793" s="265"/>
      <c r="F1793" s="265"/>
      <c r="G1793" s="265"/>
      <c r="H1793" s="265"/>
      <c r="I1793" s="265"/>
      <c r="J1793" s="313">
        <f>SUM(J1789:J1791)</f>
        <v>3</v>
      </c>
      <c r="K1793" s="235"/>
      <c r="L1793" s="206"/>
      <c r="M1793" s="206"/>
      <c r="N1793" s="235"/>
    </row>
    <row r="1794" spans="1:14" ht="15.75" customHeight="1">
      <c r="A1794" s="303" t="s">
        <v>1111</v>
      </c>
      <c r="B1794" s="248" t="s">
        <v>1112</v>
      </c>
      <c r="C1794" s="247" t="s">
        <v>122</v>
      </c>
      <c r="D1794" s="305"/>
      <c r="E1794" s="252"/>
      <c r="F1794" s="252"/>
      <c r="G1794" s="252"/>
      <c r="H1794" s="252"/>
      <c r="I1794" s="252"/>
      <c r="J1794" s="253"/>
      <c r="K1794" s="235"/>
      <c r="L1794" s="206" t="s">
        <v>1113</v>
      </c>
      <c r="M1794" s="206" t="s">
        <v>1114</v>
      </c>
      <c r="N1794" s="235"/>
    </row>
    <row r="1795" spans="1:14" ht="15.75" customHeight="1">
      <c r="A1795" s="332"/>
      <c r="B1795" s="255"/>
      <c r="C1795" s="269"/>
      <c r="D1795" s="257"/>
      <c r="E1795" s="259"/>
      <c r="F1795" s="259"/>
      <c r="G1795" s="259"/>
      <c r="H1795" s="259"/>
      <c r="I1795" s="259"/>
      <c r="J1795" s="259">
        <f>F1795</f>
        <v>0</v>
      </c>
      <c r="K1795" s="235"/>
      <c r="L1795" s="206"/>
      <c r="M1795" s="206"/>
      <c r="N1795" s="235"/>
    </row>
    <row r="1796" spans="1:14" ht="15.75" customHeight="1">
      <c r="A1796" s="308"/>
      <c r="B1796" s="255" t="s">
        <v>1115</v>
      </c>
      <c r="C1796" s="269"/>
      <c r="D1796" s="257">
        <v>1</v>
      </c>
      <c r="E1796" s="259"/>
      <c r="F1796" s="259"/>
      <c r="G1796" s="259">
        <v>0.7</v>
      </c>
      <c r="H1796" s="259"/>
      <c r="I1796" s="259">
        <v>0.4</v>
      </c>
      <c r="J1796" s="259">
        <f t="shared" ref="J1796:J1800" si="14">D1796*G1796*I1796</f>
        <v>0.27999999999999997</v>
      </c>
      <c r="K1796" s="235"/>
      <c r="L1796" s="206"/>
      <c r="M1796" s="206"/>
      <c r="N1796" s="235"/>
    </row>
    <row r="1797" spans="1:14" ht="15.75" customHeight="1">
      <c r="A1797" s="308"/>
      <c r="B1797" s="255" t="s">
        <v>1116</v>
      </c>
      <c r="C1797" s="269"/>
      <c r="D1797" s="257">
        <v>1</v>
      </c>
      <c r="E1797" s="259"/>
      <c r="F1797" s="259"/>
      <c r="G1797" s="259">
        <v>1.8</v>
      </c>
      <c r="H1797" s="259"/>
      <c r="I1797" s="259">
        <v>1.5</v>
      </c>
      <c r="J1797" s="259">
        <f t="shared" si="14"/>
        <v>2.7</v>
      </c>
      <c r="K1797" s="235"/>
      <c r="L1797" s="206"/>
      <c r="M1797" s="206"/>
      <c r="N1797" s="235"/>
    </row>
    <row r="1798" spans="1:14" ht="15.75" customHeight="1">
      <c r="A1798" s="308"/>
      <c r="B1798" s="255" t="s">
        <v>980</v>
      </c>
      <c r="C1798" s="269"/>
      <c r="D1798" s="257">
        <v>2</v>
      </c>
      <c r="E1798" s="259"/>
      <c r="F1798" s="259"/>
      <c r="G1798" s="259">
        <v>2.15</v>
      </c>
      <c r="H1798" s="259"/>
      <c r="I1798" s="259">
        <v>0.75</v>
      </c>
      <c r="J1798" s="259">
        <f t="shared" si="14"/>
        <v>3.2249999999999996</v>
      </c>
      <c r="K1798" s="235"/>
      <c r="L1798" s="206"/>
      <c r="M1798" s="206"/>
      <c r="N1798" s="235"/>
    </row>
    <row r="1799" spans="1:14" ht="15.75" customHeight="1">
      <c r="A1799" s="308"/>
      <c r="B1799" s="255" t="s">
        <v>1049</v>
      </c>
      <c r="C1799" s="269"/>
      <c r="D1799" s="257">
        <v>2</v>
      </c>
      <c r="E1799" s="259"/>
      <c r="F1799" s="259"/>
      <c r="G1799" s="259">
        <v>3.8</v>
      </c>
      <c r="H1799" s="259"/>
      <c r="I1799" s="259">
        <v>1.5</v>
      </c>
      <c r="J1799" s="259">
        <f t="shared" si="14"/>
        <v>11.399999999999999</v>
      </c>
      <c r="K1799" s="235"/>
      <c r="L1799" s="206"/>
      <c r="M1799" s="206"/>
      <c r="N1799" s="235"/>
    </row>
    <row r="1800" spans="1:14" ht="15.75" customHeight="1">
      <c r="A1800" s="308"/>
      <c r="B1800" s="255" t="s">
        <v>1117</v>
      </c>
      <c r="C1800" s="269"/>
      <c r="D1800" s="257">
        <v>1</v>
      </c>
      <c r="E1800" s="259"/>
      <c r="F1800" s="259"/>
      <c r="G1800" s="259">
        <v>2.85</v>
      </c>
      <c r="H1800" s="259"/>
      <c r="I1800" s="259">
        <v>1.5</v>
      </c>
      <c r="J1800" s="259">
        <f t="shared" si="14"/>
        <v>4.2750000000000004</v>
      </c>
      <c r="K1800" s="235"/>
      <c r="L1800" s="206"/>
      <c r="M1800" s="206"/>
      <c r="N1800" s="235"/>
    </row>
    <row r="1801" spans="1:14" ht="15.75" customHeight="1">
      <c r="A1801" s="308"/>
      <c r="B1801" s="255"/>
      <c r="C1801" s="269"/>
      <c r="D1801" s="257"/>
      <c r="E1801" s="259"/>
      <c r="F1801" s="259"/>
      <c r="G1801" s="259"/>
      <c r="H1801" s="259"/>
      <c r="I1801" s="259"/>
      <c r="J1801" s="259"/>
      <c r="K1801" s="235"/>
      <c r="L1801" s="206"/>
      <c r="M1801" s="206"/>
      <c r="N1801" s="235"/>
    </row>
    <row r="1802" spans="1:14" ht="15.75" customHeight="1">
      <c r="A1802" s="311"/>
      <c r="B1802" s="337" t="s">
        <v>1118</v>
      </c>
      <c r="C1802" s="270"/>
      <c r="D1802" s="263"/>
      <c r="E1802" s="265"/>
      <c r="F1802" s="265"/>
      <c r="G1802" s="265"/>
      <c r="H1802" s="265"/>
      <c r="I1802" s="265"/>
      <c r="J1802" s="313">
        <f>SUM(J1794:J1801)</f>
        <v>21.879999999999995</v>
      </c>
      <c r="K1802" s="235"/>
      <c r="L1802" s="206"/>
      <c r="M1802" s="206"/>
      <c r="N1802" s="235"/>
    </row>
    <row r="1803" spans="1:14" ht="15.75" customHeight="1">
      <c r="A1803" s="301" t="s">
        <v>8</v>
      </c>
      <c r="B1803" s="105" t="s">
        <v>65</v>
      </c>
      <c r="C1803" s="244"/>
      <c r="D1803" s="244"/>
      <c r="E1803" s="245"/>
      <c r="F1803" s="245"/>
      <c r="G1803" s="245"/>
      <c r="H1803" s="245"/>
      <c r="I1803" s="245"/>
      <c r="J1803" s="346"/>
      <c r="K1803" s="235"/>
      <c r="L1803" s="206"/>
      <c r="M1803" s="206"/>
      <c r="N1803" s="235"/>
    </row>
    <row r="1804" spans="1:14" ht="15.75" customHeight="1">
      <c r="A1804" s="363" t="s">
        <v>1119</v>
      </c>
      <c r="B1804" s="365" t="s">
        <v>1120</v>
      </c>
      <c r="C1804" s="364" t="s">
        <v>122</v>
      </c>
      <c r="D1804" s="305"/>
      <c r="E1804" s="252"/>
      <c r="F1804" s="252"/>
      <c r="G1804" s="252"/>
      <c r="H1804" s="252"/>
      <c r="I1804" s="305"/>
      <c r="J1804" s="252"/>
      <c r="K1804" s="235"/>
      <c r="L1804" s="206" t="s">
        <v>116</v>
      </c>
      <c r="M1804" s="206">
        <v>96114</v>
      </c>
      <c r="N1804" s="235"/>
    </row>
    <row r="1805" spans="1:14" ht="15.75" customHeight="1">
      <c r="A1805" s="316"/>
      <c r="B1805" s="293"/>
      <c r="C1805" s="269"/>
      <c r="D1805" s="257"/>
      <c r="E1805" s="259"/>
      <c r="F1805" s="259"/>
      <c r="G1805" s="259"/>
      <c r="H1805" s="259"/>
      <c r="I1805" s="257"/>
      <c r="J1805" s="259"/>
      <c r="K1805" s="235"/>
      <c r="L1805" s="206"/>
      <c r="M1805" s="206"/>
      <c r="N1805" s="235"/>
    </row>
    <row r="1806" spans="1:14" ht="15.75" customHeight="1">
      <c r="A1806" s="332"/>
      <c r="B1806" s="255" t="s">
        <v>1121</v>
      </c>
      <c r="C1806" s="269"/>
      <c r="D1806" s="257">
        <v>4</v>
      </c>
      <c r="E1806" s="259"/>
      <c r="F1806" s="259">
        <v>15</v>
      </c>
      <c r="G1806" s="259"/>
      <c r="H1806" s="259"/>
      <c r="I1806" s="257"/>
      <c r="J1806" s="259">
        <f>D1806*F1806</f>
        <v>60</v>
      </c>
      <c r="K1806" s="235"/>
      <c r="L1806" s="206"/>
      <c r="M1806" s="206"/>
      <c r="N1806" s="235"/>
    </row>
    <row r="1807" spans="1:14" ht="15.75" customHeight="1">
      <c r="A1807" s="332"/>
      <c r="B1807" s="255" t="s">
        <v>981</v>
      </c>
      <c r="C1807" s="269"/>
      <c r="D1807" s="257"/>
      <c r="E1807" s="259"/>
      <c r="F1807" s="259">
        <v>3.5</v>
      </c>
      <c r="G1807" s="259"/>
      <c r="H1807" s="259"/>
      <c r="I1807" s="259"/>
      <c r="J1807" s="259">
        <f t="shared" ref="J1807:J1808" si="15">F1807</f>
        <v>3.5</v>
      </c>
      <c r="K1807" s="235"/>
      <c r="L1807" s="206"/>
      <c r="M1807" s="206"/>
      <c r="N1807" s="235"/>
    </row>
    <row r="1808" spans="1:14" ht="15.75" customHeight="1">
      <c r="A1808" s="332"/>
      <c r="B1808" s="255" t="s">
        <v>1122</v>
      </c>
      <c r="C1808" s="269"/>
      <c r="D1808" s="257"/>
      <c r="E1808" s="259"/>
      <c r="F1808" s="259">
        <v>11</v>
      </c>
      <c r="G1808" s="259"/>
      <c r="H1808" s="259"/>
      <c r="I1808" s="259"/>
      <c r="J1808" s="259">
        <f t="shared" si="15"/>
        <v>11</v>
      </c>
      <c r="K1808" s="235"/>
      <c r="L1808" s="206"/>
      <c r="M1808" s="206"/>
      <c r="N1808" s="235"/>
    </row>
    <row r="1809" spans="1:14" ht="15.75" customHeight="1">
      <c r="A1809" s="332"/>
      <c r="B1809" s="312" t="s">
        <v>1123</v>
      </c>
      <c r="C1809" s="269"/>
      <c r="D1809" s="257"/>
      <c r="E1809" s="259"/>
      <c r="F1809" s="259"/>
      <c r="G1809" s="259"/>
      <c r="H1809" s="259"/>
      <c r="I1809" s="259"/>
      <c r="J1809" s="322">
        <f>SUM(J1804:J1808)</f>
        <v>74.5</v>
      </c>
      <c r="K1809" s="235"/>
      <c r="L1809" s="206"/>
      <c r="M1809" s="206"/>
      <c r="N1809" s="235"/>
    </row>
    <row r="1810" spans="1:14" ht="15.75" customHeight="1">
      <c r="A1810" s="366" t="s">
        <v>1124</v>
      </c>
      <c r="B1810" s="367" t="s">
        <v>1125</v>
      </c>
      <c r="C1810" s="247" t="s">
        <v>122</v>
      </c>
      <c r="D1810" s="252"/>
      <c r="E1810" s="252"/>
      <c r="F1810" s="252"/>
      <c r="G1810" s="252"/>
      <c r="H1810" s="252"/>
      <c r="I1810" s="252"/>
      <c r="J1810" s="252"/>
      <c r="K1810" s="235"/>
      <c r="L1810" s="206" t="s">
        <v>1038</v>
      </c>
      <c r="M1810" s="327" t="s">
        <v>1126</v>
      </c>
      <c r="N1810" s="235"/>
    </row>
    <row r="1811" spans="1:14" ht="15.75" customHeight="1">
      <c r="A1811" s="368"/>
      <c r="B1811" s="255" t="s">
        <v>981</v>
      </c>
      <c r="C1811" s="269"/>
      <c r="D1811" s="259"/>
      <c r="E1811" s="259"/>
      <c r="F1811" s="259"/>
      <c r="G1811" s="259">
        <v>2.5</v>
      </c>
      <c r="H1811" s="259">
        <v>2.2000000000000002</v>
      </c>
      <c r="I1811" s="259"/>
      <c r="J1811" s="259">
        <f t="shared" ref="J1811:J1813" si="16">G1811*H1811</f>
        <v>5.5</v>
      </c>
      <c r="K1811" s="235"/>
      <c r="N1811" s="235"/>
    </row>
    <row r="1812" spans="1:14" ht="15.75" customHeight="1">
      <c r="A1812" s="368"/>
      <c r="B1812" s="255" t="s">
        <v>1122</v>
      </c>
      <c r="C1812" s="269"/>
      <c r="D1812" s="259"/>
      <c r="E1812" s="259"/>
      <c r="F1812" s="259"/>
      <c r="G1812" s="259">
        <v>8.6</v>
      </c>
      <c r="H1812" s="259">
        <v>2.5</v>
      </c>
      <c r="I1812" s="259"/>
      <c r="J1812" s="259">
        <f t="shared" si="16"/>
        <v>21.5</v>
      </c>
      <c r="K1812" s="235"/>
      <c r="L1812" s="206"/>
      <c r="M1812" s="206"/>
      <c r="N1812" s="235"/>
    </row>
    <row r="1813" spans="1:14" ht="15.75" customHeight="1">
      <c r="A1813" s="368"/>
      <c r="B1813" s="255" t="s">
        <v>1127</v>
      </c>
      <c r="C1813" s="269"/>
      <c r="D1813" s="259"/>
      <c r="E1813" s="259"/>
      <c r="F1813" s="259"/>
      <c r="G1813" s="259">
        <v>1.3</v>
      </c>
      <c r="H1813" s="259">
        <v>4</v>
      </c>
      <c r="I1813" s="259"/>
      <c r="J1813" s="259">
        <f t="shared" si="16"/>
        <v>5.2</v>
      </c>
      <c r="K1813" s="235"/>
      <c r="L1813" s="206"/>
      <c r="M1813" s="206"/>
      <c r="N1813" s="235"/>
    </row>
    <row r="1814" spans="1:14" ht="15.75" customHeight="1">
      <c r="A1814" s="368"/>
      <c r="B1814" s="312" t="s">
        <v>1128</v>
      </c>
      <c r="C1814" s="269"/>
      <c r="D1814" s="259"/>
      <c r="E1814" s="259"/>
      <c r="F1814" s="259"/>
      <c r="G1814" s="259"/>
      <c r="H1814" s="259"/>
      <c r="I1814" s="259"/>
      <c r="J1814" s="322">
        <f>SUM(J1811:J1813)</f>
        <v>32.200000000000003</v>
      </c>
      <c r="K1814" s="235"/>
      <c r="L1814" s="206"/>
      <c r="M1814" s="206"/>
      <c r="N1814" s="235"/>
    </row>
    <row r="1815" spans="1:14" ht="15.75" customHeight="1">
      <c r="A1815" s="366" t="s">
        <v>1129</v>
      </c>
      <c r="B1815" s="367" t="s">
        <v>1130</v>
      </c>
      <c r="C1815" s="247" t="s">
        <v>122</v>
      </c>
      <c r="D1815" s="252"/>
      <c r="E1815" s="252"/>
      <c r="F1815" s="252"/>
      <c r="G1815" s="252"/>
      <c r="H1815" s="252"/>
      <c r="I1815" s="252"/>
      <c r="J1815" s="252"/>
      <c r="K1815" s="235"/>
      <c r="L1815" s="206" t="s">
        <v>1033</v>
      </c>
      <c r="M1815" s="206">
        <v>160189</v>
      </c>
      <c r="N1815" s="235"/>
    </row>
    <row r="1816" spans="1:14" ht="15.75" customHeight="1">
      <c r="A1816" s="368"/>
      <c r="B1816" s="192" t="s">
        <v>973</v>
      </c>
      <c r="C1816" s="269"/>
      <c r="D1816" s="259"/>
      <c r="E1816" s="259"/>
      <c r="F1816" s="259"/>
      <c r="G1816" s="259">
        <v>2</v>
      </c>
      <c r="H1816" s="259">
        <v>4</v>
      </c>
      <c r="I1816" s="259"/>
      <c r="J1816" s="259">
        <f>G1816*H1816</f>
        <v>8</v>
      </c>
      <c r="K1816" s="235"/>
      <c r="L1816" s="206"/>
      <c r="M1816" s="206"/>
      <c r="N1816" s="235"/>
    </row>
    <row r="1817" spans="1:14" ht="15.75" customHeight="1">
      <c r="A1817" s="368"/>
      <c r="B1817" s="369"/>
      <c r="C1817" s="269"/>
      <c r="D1817" s="259"/>
      <c r="E1817" s="259"/>
      <c r="F1817" s="259"/>
      <c r="G1817" s="259"/>
      <c r="H1817" s="259"/>
      <c r="I1817" s="259"/>
      <c r="J1817" s="310"/>
      <c r="K1817" s="235"/>
      <c r="L1817" s="206"/>
      <c r="M1817" s="206"/>
      <c r="N1817" s="235"/>
    </row>
    <row r="1818" spans="1:14" ht="15.75" customHeight="1">
      <c r="A1818" s="370"/>
      <c r="B1818" s="337" t="s">
        <v>1131</v>
      </c>
      <c r="C1818" s="270"/>
      <c r="D1818" s="265"/>
      <c r="E1818" s="265"/>
      <c r="F1818" s="265"/>
      <c r="G1818" s="265"/>
      <c r="H1818" s="265"/>
      <c r="I1818" s="265"/>
      <c r="J1818" s="313">
        <f>SUM(J1816)</f>
        <v>8</v>
      </c>
      <c r="K1818" s="235"/>
      <c r="L1818" s="206"/>
      <c r="M1818" s="206"/>
      <c r="N1818" s="235"/>
    </row>
    <row r="1819" spans="1:14" ht="15.75" customHeight="1">
      <c r="A1819" s="366" t="s">
        <v>1132</v>
      </c>
      <c r="B1819" s="367" t="s">
        <v>1133</v>
      </c>
      <c r="C1819" s="247" t="s">
        <v>122</v>
      </c>
      <c r="D1819" s="252"/>
      <c r="E1819" s="252"/>
      <c r="F1819" s="252"/>
      <c r="G1819" s="252"/>
      <c r="H1819" s="252"/>
      <c r="I1819" s="252"/>
      <c r="J1819" s="252"/>
      <c r="K1819" s="235"/>
      <c r="L1819" s="206" t="s">
        <v>1033</v>
      </c>
      <c r="M1819" s="206">
        <v>160359</v>
      </c>
      <c r="N1819" s="235"/>
    </row>
    <row r="1820" spans="1:14" ht="15.75" customHeight="1">
      <c r="A1820" s="368"/>
      <c r="B1820" s="192" t="s">
        <v>1134</v>
      </c>
      <c r="C1820" s="269"/>
      <c r="D1820" s="259"/>
      <c r="E1820" s="259">
        <v>2</v>
      </c>
      <c r="F1820" s="259">
        <f>J1730</f>
        <v>16.29</v>
      </c>
      <c r="G1820" s="259"/>
      <c r="H1820" s="259"/>
      <c r="I1820" s="259"/>
      <c r="J1820" s="259">
        <f>E1820*F1820</f>
        <v>32.58</v>
      </c>
      <c r="K1820" s="235"/>
      <c r="L1820" s="206"/>
      <c r="M1820" s="206"/>
      <c r="N1820" s="235"/>
    </row>
    <row r="1821" spans="1:14" ht="15.75" customHeight="1">
      <c r="A1821" s="368"/>
      <c r="B1821" s="369"/>
      <c r="C1821" s="269"/>
      <c r="D1821" s="259"/>
      <c r="E1821" s="259"/>
      <c r="F1821" s="259"/>
      <c r="G1821" s="259"/>
      <c r="H1821" s="259"/>
      <c r="I1821" s="259"/>
      <c r="J1821" s="310"/>
      <c r="K1821" s="235"/>
      <c r="L1821" s="206"/>
      <c r="M1821" s="206"/>
      <c r="N1821" s="235"/>
    </row>
    <row r="1822" spans="1:14" ht="15.75" customHeight="1">
      <c r="A1822" s="370"/>
      <c r="B1822" s="337" t="s">
        <v>1135</v>
      </c>
      <c r="C1822" s="270"/>
      <c r="D1822" s="265"/>
      <c r="E1822" s="265"/>
      <c r="F1822" s="265"/>
      <c r="G1822" s="265"/>
      <c r="H1822" s="265"/>
      <c r="I1822" s="265"/>
      <c r="J1822" s="313">
        <f>SUM(J1820)</f>
        <v>32.58</v>
      </c>
      <c r="K1822" s="235"/>
      <c r="L1822" s="206"/>
      <c r="M1822" s="206"/>
      <c r="N1822" s="235"/>
    </row>
    <row r="1823" spans="1:14" ht="15.75" customHeight="1">
      <c r="A1823" s="371" t="s">
        <v>9</v>
      </c>
      <c r="B1823" s="105" t="s">
        <v>66</v>
      </c>
      <c r="C1823" s="361"/>
      <c r="D1823" s="361"/>
      <c r="E1823" s="345"/>
      <c r="F1823" s="345"/>
      <c r="G1823" s="345"/>
      <c r="H1823" s="345"/>
      <c r="I1823" s="345"/>
      <c r="J1823" s="346"/>
      <c r="K1823" s="235"/>
      <c r="L1823" s="206"/>
      <c r="M1823" s="206"/>
      <c r="N1823" s="235"/>
    </row>
    <row r="1824" spans="1:14" ht="31.5">
      <c r="A1824" s="366" t="s">
        <v>1136</v>
      </c>
      <c r="B1824" s="367" t="s">
        <v>1137</v>
      </c>
      <c r="C1824" s="247" t="s">
        <v>122</v>
      </c>
      <c r="D1824" s="252"/>
      <c r="E1824" s="252"/>
      <c r="F1824" s="252"/>
      <c r="G1824" s="252"/>
      <c r="H1824" s="252"/>
      <c r="I1824" s="252"/>
      <c r="J1824" s="252"/>
      <c r="K1824" s="235"/>
      <c r="L1824" s="206" t="s">
        <v>116</v>
      </c>
      <c r="M1824" s="206">
        <v>87879</v>
      </c>
      <c r="N1824" s="235"/>
    </row>
    <row r="1825" spans="1:14" ht="15.75" customHeight="1">
      <c r="A1825" s="368"/>
      <c r="B1825" s="192" t="s">
        <v>1138</v>
      </c>
      <c r="C1825" s="269"/>
      <c r="D1825" s="259"/>
      <c r="E1825" s="259"/>
      <c r="F1825" s="259"/>
      <c r="G1825" s="259">
        <f>2.4+2.15+2.15+2.35+2.15</f>
        <v>11.2</v>
      </c>
      <c r="H1825" s="259">
        <v>3</v>
      </c>
      <c r="I1825" s="259"/>
      <c r="J1825" s="259">
        <f t="shared" ref="J1825:J1828" si="17">G1825*H1825</f>
        <v>33.599999999999994</v>
      </c>
      <c r="K1825" s="235"/>
      <c r="L1825" s="206"/>
      <c r="M1825" s="206"/>
      <c r="N1825" s="235"/>
    </row>
    <row r="1826" spans="1:14" ht="15.75" customHeight="1">
      <c r="A1826" s="368"/>
      <c r="B1826" s="192" t="s">
        <v>1105</v>
      </c>
      <c r="C1826" s="269"/>
      <c r="D1826" s="259"/>
      <c r="E1826" s="259"/>
      <c r="F1826" s="259"/>
      <c r="G1826" s="259">
        <f>1.85*4</f>
        <v>7.4</v>
      </c>
      <c r="H1826" s="259">
        <v>2.8</v>
      </c>
      <c r="I1826" s="259"/>
      <c r="J1826" s="259">
        <f t="shared" si="17"/>
        <v>20.72</v>
      </c>
      <c r="K1826" s="235"/>
      <c r="L1826" s="206"/>
      <c r="M1826" s="206"/>
      <c r="N1826" s="235"/>
    </row>
    <row r="1827" spans="1:14" ht="15.75" customHeight="1">
      <c r="A1827" s="368"/>
      <c r="B1827" s="192" t="s">
        <v>1139</v>
      </c>
      <c r="C1827" s="269"/>
      <c r="D1827" s="259"/>
      <c r="E1827" s="259"/>
      <c r="F1827" s="259"/>
      <c r="G1827" s="259">
        <v>14.4</v>
      </c>
      <c r="H1827" s="259">
        <v>3</v>
      </c>
      <c r="I1827" s="259"/>
      <c r="J1827" s="259">
        <f t="shared" si="17"/>
        <v>43.2</v>
      </c>
      <c r="K1827" s="235"/>
      <c r="L1827" s="206"/>
      <c r="M1827" s="206"/>
      <c r="N1827" s="235"/>
    </row>
    <row r="1828" spans="1:14" ht="15.75" customHeight="1">
      <c r="A1828" s="368"/>
      <c r="B1828" s="192" t="s">
        <v>1140</v>
      </c>
      <c r="C1828" s="269"/>
      <c r="D1828" s="259"/>
      <c r="E1828" s="259"/>
      <c r="F1828" s="259"/>
      <c r="G1828" s="259">
        <f>-3.78-3.86-2.85</f>
        <v>-10.49</v>
      </c>
      <c r="H1828" s="259">
        <v>1.5</v>
      </c>
      <c r="I1828" s="259"/>
      <c r="J1828" s="259">
        <f t="shared" si="17"/>
        <v>-15.734999999999999</v>
      </c>
      <c r="K1828" s="235"/>
      <c r="L1828" s="206"/>
      <c r="M1828" s="206"/>
      <c r="N1828" s="235"/>
    </row>
    <row r="1829" spans="1:14" ht="15.75" customHeight="1">
      <c r="A1829" s="368"/>
      <c r="B1829" s="369"/>
      <c r="C1829" s="269"/>
      <c r="D1829" s="259"/>
      <c r="E1829" s="259"/>
      <c r="F1829" s="259"/>
      <c r="G1829" s="259"/>
      <c r="H1829" s="259"/>
      <c r="I1829" s="259"/>
      <c r="J1829" s="310"/>
      <c r="K1829" s="235"/>
      <c r="L1829" s="206"/>
      <c r="M1829" s="206"/>
      <c r="N1829" s="235"/>
    </row>
    <row r="1830" spans="1:14" ht="15.75" customHeight="1">
      <c r="A1830" s="368"/>
      <c r="B1830" s="312" t="s">
        <v>1141</v>
      </c>
      <c r="C1830" s="269"/>
      <c r="D1830" s="259"/>
      <c r="E1830" s="259"/>
      <c r="F1830" s="259"/>
      <c r="G1830" s="259"/>
      <c r="H1830" s="259"/>
      <c r="I1830" s="259"/>
      <c r="J1830" s="322">
        <f>SUM(J1824:J1829)</f>
        <v>81.784999999999997</v>
      </c>
      <c r="K1830" s="235"/>
      <c r="L1830" s="206"/>
      <c r="M1830" s="206"/>
      <c r="N1830" s="235"/>
    </row>
    <row r="1831" spans="1:14" ht="31.5">
      <c r="A1831" s="366" t="s">
        <v>1142</v>
      </c>
      <c r="B1831" s="367" t="s">
        <v>1143</v>
      </c>
      <c r="C1831" s="247" t="s">
        <v>122</v>
      </c>
      <c r="D1831" s="252"/>
      <c r="E1831" s="252"/>
      <c r="F1831" s="252"/>
      <c r="G1831" s="252"/>
      <c r="H1831" s="252"/>
      <c r="I1831" s="252"/>
      <c r="J1831" s="252"/>
      <c r="K1831" s="235"/>
      <c r="L1831" s="206" t="s">
        <v>116</v>
      </c>
      <c r="M1831" s="206">
        <v>87536</v>
      </c>
      <c r="N1831" s="235"/>
    </row>
    <row r="1832" spans="1:14" ht="15.75" customHeight="1">
      <c r="A1832" s="368"/>
      <c r="B1832" s="192" t="s">
        <v>1105</v>
      </c>
      <c r="C1832" s="269"/>
      <c r="D1832" s="259"/>
      <c r="E1832" s="259"/>
      <c r="F1832" s="259"/>
      <c r="G1832" s="259">
        <f>1.85*4</f>
        <v>7.4</v>
      </c>
      <c r="H1832" s="259">
        <v>2.8</v>
      </c>
      <c r="I1832" s="259"/>
      <c r="J1832" s="259">
        <f>G1832*H1832</f>
        <v>20.72</v>
      </c>
      <c r="K1832" s="235"/>
      <c r="L1832" s="206"/>
      <c r="M1832" s="206"/>
      <c r="N1832" s="235"/>
    </row>
    <row r="1833" spans="1:14" ht="15.75" customHeight="1">
      <c r="A1833" s="368"/>
      <c r="B1833" s="369"/>
      <c r="C1833" s="269"/>
      <c r="D1833" s="259"/>
      <c r="E1833" s="259"/>
      <c r="F1833" s="259"/>
      <c r="G1833" s="259"/>
      <c r="H1833" s="259"/>
      <c r="I1833" s="259"/>
      <c r="J1833" s="259"/>
      <c r="K1833" s="235"/>
      <c r="L1833" s="206"/>
      <c r="M1833" s="206"/>
      <c r="N1833" s="235"/>
    </row>
    <row r="1834" spans="1:14" ht="15.75" customHeight="1">
      <c r="A1834" s="368"/>
      <c r="B1834" s="312" t="s">
        <v>1144</v>
      </c>
      <c r="C1834" s="269"/>
      <c r="D1834" s="259"/>
      <c r="E1834" s="259"/>
      <c r="F1834" s="259"/>
      <c r="G1834" s="259"/>
      <c r="H1834" s="259"/>
      <c r="I1834" s="259"/>
      <c r="J1834" s="322">
        <f>SUM(J1832:J1833)</f>
        <v>20.72</v>
      </c>
      <c r="K1834" s="235"/>
      <c r="L1834" s="206"/>
      <c r="M1834" s="206"/>
      <c r="N1834" s="235"/>
    </row>
    <row r="1835" spans="1:14" ht="31.5">
      <c r="A1835" s="366" t="s">
        <v>1145</v>
      </c>
      <c r="B1835" s="248" t="s">
        <v>1146</v>
      </c>
      <c r="C1835" s="247" t="s">
        <v>122</v>
      </c>
      <c r="D1835" s="252"/>
      <c r="E1835" s="252"/>
      <c r="F1835" s="252"/>
      <c r="G1835" s="252"/>
      <c r="H1835" s="252"/>
      <c r="I1835" s="252"/>
      <c r="J1835" s="252"/>
      <c r="K1835" s="235"/>
      <c r="L1835" s="206" t="s">
        <v>129</v>
      </c>
      <c r="M1835" s="206">
        <v>9775</v>
      </c>
      <c r="N1835" s="116">
        <v>45047</v>
      </c>
    </row>
    <row r="1836" spans="1:14" ht="15.75" customHeight="1">
      <c r="A1836" s="368"/>
      <c r="B1836" s="192"/>
      <c r="C1836" s="269"/>
      <c r="D1836" s="259"/>
      <c r="E1836" s="259"/>
      <c r="F1836" s="259"/>
      <c r="G1836" s="259"/>
      <c r="H1836" s="259"/>
      <c r="I1836" s="259"/>
      <c r="J1836" s="259"/>
      <c r="K1836" s="235"/>
      <c r="L1836" s="206"/>
      <c r="M1836" s="206"/>
      <c r="N1836" s="235"/>
    </row>
    <row r="1837" spans="1:14" ht="15.75" customHeight="1">
      <c r="A1837" s="368"/>
      <c r="B1837" s="192" t="s">
        <v>1147</v>
      </c>
      <c r="C1837" s="269"/>
      <c r="D1837" s="259">
        <v>4</v>
      </c>
      <c r="E1837" s="259"/>
      <c r="F1837" s="259"/>
      <c r="G1837" s="259"/>
      <c r="H1837" s="259">
        <v>1.9</v>
      </c>
      <c r="I1837" s="259">
        <v>3</v>
      </c>
      <c r="J1837" s="259">
        <f>H1837*I1837*D1837</f>
        <v>22.799999999999997</v>
      </c>
      <c r="K1837" s="235"/>
      <c r="L1837" s="206"/>
      <c r="M1837" s="206"/>
      <c r="N1837" s="235"/>
    </row>
    <row r="1838" spans="1:14" ht="15.75" customHeight="1">
      <c r="A1838" s="368"/>
      <c r="B1838" s="372" t="s">
        <v>1148</v>
      </c>
      <c r="C1838" s="269"/>
      <c r="D1838" s="259"/>
      <c r="E1838" s="259"/>
      <c r="F1838" s="259"/>
      <c r="G1838" s="259"/>
      <c r="H1838" s="259"/>
      <c r="I1838" s="259"/>
      <c r="J1838" s="322">
        <f>SUM(J1837)</f>
        <v>22.799999999999997</v>
      </c>
      <c r="K1838" s="235"/>
      <c r="L1838" s="206"/>
      <c r="M1838" s="206"/>
      <c r="N1838" s="235"/>
    </row>
    <row r="1839" spans="1:14" ht="15.75" customHeight="1">
      <c r="A1839" s="371" t="s">
        <v>10</v>
      </c>
      <c r="B1839" s="105" t="s">
        <v>67</v>
      </c>
      <c r="C1839" s="244"/>
      <c r="D1839" s="244"/>
      <c r="E1839" s="245"/>
      <c r="F1839" s="245"/>
      <c r="G1839" s="245"/>
      <c r="H1839" s="245"/>
      <c r="I1839" s="245"/>
      <c r="J1839" s="246"/>
      <c r="K1839" s="235"/>
      <c r="L1839" s="206"/>
      <c r="M1839" s="206"/>
      <c r="N1839" s="235"/>
    </row>
    <row r="1840" spans="1:14" ht="15.75" customHeight="1">
      <c r="A1840" s="366" t="s">
        <v>1149</v>
      </c>
      <c r="B1840" s="373" t="s">
        <v>1150</v>
      </c>
      <c r="C1840" s="247" t="s">
        <v>122</v>
      </c>
      <c r="D1840" s="252"/>
      <c r="E1840" s="252"/>
      <c r="F1840" s="252"/>
      <c r="G1840" s="252"/>
      <c r="H1840" s="252"/>
      <c r="I1840" s="252"/>
      <c r="J1840" s="252"/>
      <c r="K1840" s="235"/>
      <c r="L1840" s="206" t="s">
        <v>116</v>
      </c>
      <c r="M1840" s="206">
        <v>87690</v>
      </c>
      <c r="N1840" s="116"/>
    </row>
    <row r="1841" spans="1:14" ht="15.75" customHeight="1">
      <c r="A1841" s="308"/>
      <c r="B1841" s="192" t="s">
        <v>1105</v>
      </c>
      <c r="C1841" s="269"/>
      <c r="D1841" s="259"/>
      <c r="E1841" s="259"/>
      <c r="F1841" s="259"/>
      <c r="G1841" s="259">
        <v>1.85</v>
      </c>
      <c r="H1841" s="259">
        <v>1.9</v>
      </c>
      <c r="I1841" s="259"/>
      <c r="J1841" s="259">
        <f t="shared" ref="J1841:J1844" si="18">G1841*H1841</f>
        <v>3.5150000000000001</v>
      </c>
      <c r="K1841" s="235"/>
      <c r="L1841" s="206"/>
      <c r="M1841" s="206"/>
      <c r="N1841" s="116"/>
    </row>
    <row r="1842" spans="1:14" ht="15.75" customHeight="1">
      <c r="A1842" s="308"/>
      <c r="B1842" s="255" t="s">
        <v>1122</v>
      </c>
      <c r="C1842" s="269"/>
      <c r="D1842" s="259"/>
      <c r="E1842" s="259"/>
      <c r="F1842" s="259"/>
      <c r="G1842" s="259">
        <v>5.3</v>
      </c>
      <c r="H1842" s="259">
        <v>2.2000000000000002</v>
      </c>
      <c r="I1842" s="259"/>
      <c r="J1842" s="259">
        <f t="shared" si="18"/>
        <v>11.66</v>
      </c>
      <c r="K1842" s="235"/>
      <c r="L1842" s="206"/>
      <c r="M1842" s="206"/>
      <c r="N1842" s="116"/>
    </row>
    <row r="1843" spans="1:14" ht="15.75" customHeight="1">
      <c r="A1843" s="308"/>
      <c r="B1843" s="255" t="s">
        <v>1151</v>
      </c>
      <c r="C1843" s="269"/>
      <c r="D1843" s="259"/>
      <c r="E1843" s="259"/>
      <c r="F1843" s="259"/>
      <c r="G1843" s="259">
        <v>12</v>
      </c>
      <c r="H1843" s="259">
        <v>4</v>
      </c>
      <c r="I1843" s="259"/>
      <c r="J1843" s="259">
        <f t="shared" si="18"/>
        <v>48</v>
      </c>
      <c r="K1843" s="235"/>
      <c r="L1843" s="206"/>
      <c r="M1843" s="206"/>
      <c r="N1843" s="116"/>
    </row>
    <row r="1844" spans="1:14" ht="15.75" customHeight="1">
      <c r="A1844" s="308"/>
      <c r="B1844" s="255" t="s">
        <v>1152</v>
      </c>
      <c r="C1844" s="269"/>
      <c r="D1844" s="259"/>
      <c r="E1844" s="259"/>
      <c r="F1844" s="259"/>
      <c r="G1844" s="259">
        <v>5.7</v>
      </c>
      <c r="H1844" s="259">
        <v>2.5</v>
      </c>
      <c r="I1844" s="259"/>
      <c r="J1844" s="259">
        <f t="shared" si="18"/>
        <v>14.25</v>
      </c>
      <c r="K1844" s="235"/>
      <c r="L1844" s="206"/>
      <c r="M1844" s="206"/>
      <c r="N1844" s="116"/>
    </row>
    <row r="1845" spans="1:14" ht="15.75" customHeight="1">
      <c r="A1845" s="308"/>
      <c r="B1845" s="192"/>
      <c r="C1845" s="269"/>
      <c r="D1845" s="259"/>
      <c r="E1845" s="259"/>
      <c r="F1845" s="259"/>
      <c r="G1845" s="259"/>
      <c r="H1845" s="259"/>
      <c r="I1845" s="259"/>
      <c r="J1845" s="259"/>
      <c r="K1845" s="235"/>
      <c r="L1845" s="206"/>
      <c r="M1845" s="206"/>
      <c r="N1845" s="116"/>
    </row>
    <row r="1846" spans="1:14" ht="15.75" customHeight="1">
      <c r="A1846" s="308"/>
      <c r="B1846" s="372" t="s">
        <v>1153</v>
      </c>
      <c r="C1846" s="269"/>
      <c r="D1846" s="259"/>
      <c r="E1846" s="259"/>
      <c r="F1846" s="259"/>
      <c r="G1846" s="259"/>
      <c r="H1846" s="259"/>
      <c r="I1846" s="259"/>
      <c r="J1846" s="322">
        <f>SUM(J1841:J1844)</f>
        <v>77.424999999999997</v>
      </c>
      <c r="K1846" s="235"/>
      <c r="L1846" s="206"/>
      <c r="M1846" s="206"/>
      <c r="N1846" s="116"/>
    </row>
    <row r="1847" spans="1:14" ht="15.75" customHeight="1">
      <c r="A1847" s="366" t="s">
        <v>1154</v>
      </c>
      <c r="B1847" s="373" t="s">
        <v>1155</v>
      </c>
      <c r="C1847" s="247" t="s">
        <v>122</v>
      </c>
      <c r="D1847" s="252"/>
      <c r="E1847" s="252"/>
      <c r="F1847" s="252"/>
      <c r="G1847" s="252"/>
      <c r="H1847" s="252"/>
      <c r="I1847" s="252"/>
      <c r="J1847" s="252"/>
      <c r="K1847" s="235"/>
      <c r="L1847" s="206" t="s">
        <v>129</v>
      </c>
      <c r="M1847" s="206">
        <v>2180</v>
      </c>
      <c r="N1847" s="116"/>
    </row>
    <row r="1848" spans="1:14" ht="15.75" customHeight="1">
      <c r="A1848" s="308"/>
      <c r="B1848" s="192" t="s">
        <v>1156</v>
      </c>
      <c r="C1848" s="269"/>
      <c r="D1848" s="259"/>
      <c r="E1848" s="259"/>
      <c r="F1848" s="259"/>
      <c r="G1848" s="259">
        <v>21.5</v>
      </c>
      <c r="H1848" s="259">
        <v>4</v>
      </c>
      <c r="I1848" s="259"/>
      <c r="J1848" s="259">
        <f t="shared" ref="J1848:J1850" si="19">G1848*H1848</f>
        <v>86</v>
      </c>
      <c r="K1848" s="235"/>
      <c r="L1848" s="206"/>
      <c r="M1848" s="206"/>
      <c r="N1848" s="116"/>
    </row>
    <row r="1849" spans="1:14" ht="15.75" customHeight="1">
      <c r="A1849" s="308"/>
      <c r="B1849" s="192" t="s">
        <v>1138</v>
      </c>
      <c r="C1849" s="269"/>
      <c r="D1849" s="259"/>
      <c r="E1849" s="259"/>
      <c r="F1849" s="259"/>
      <c r="G1849" s="259">
        <v>7.85</v>
      </c>
      <c r="H1849" s="259">
        <v>2.15</v>
      </c>
      <c r="I1849" s="259"/>
      <c r="J1849" s="259">
        <f t="shared" si="19"/>
        <v>16.877499999999998</v>
      </c>
      <c r="K1849" s="235"/>
      <c r="L1849" s="206"/>
      <c r="M1849" s="206"/>
      <c r="N1849" s="116"/>
    </row>
    <row r="1850" spans="1:14" ht="15.75" customHeight="1">
      <c r="A1850" s="308"/>
      <c r="B1850" s="192" t="s">
        <v>1105</v>
      </c>
      <c r="C1850" s="269"/>
      <c r="D1850" s="259"/>
      <c r="E1850" s="259"/>
      <c r="F1850" s="259"/>
      <c r="G1850" s="259">
        <v>1.85</v>
      </c>
      <c r="H1850" s="259">
        <v>1.9</v>
      </c>
      <c r="I1850" s="259"/>
      <c r="J1850" s="259">
        <f t="shared" si="19"/>
        <v>3.5150000000000001</v>
      </c>
      <c r="K1850" s="235"/>
      <c r="L1850" s="206"/>
      <c r="M1850" s="206"/>
      <c r="N1850" s="116"/>
    </row>
    <row r="1851" spans="1:14" ht="15.75" customHeight="1">
      <c r="A1851" s="308"/>
      <c r="B1851" s="192"/>
      <c r="C1851" s="269"/>
      <c r="D1851" s="259"/>
      <c r="E1851" s="259"/>
      <c r="F1851" s="259"/>
      <c r="G1851" s="259"/>
      <c r="H1851" s="259"/>
      <c r="I1851" s="259"/>
      <c r="J1851" s="259"/>
      <c r="K1851" s="235"/>
      <c r="L1851" s="206"/>
      <c r="M1851" s="206"/>
      <c r="N1851" s="116"/>
    </row>
    <row r="1852" spans="1:14" ht="15.75" customHeight="1">
      <c r="A1852" s="308"/>
      <c r="B1852" s="372"/>
      <c r="C1852" s="269"/>
      <c r="D1852" s="259"/>
      <c r="E1852" s="259"/>
      <c r="F1852" s="259"/>
      <c r="G1852" s="259"/>
      <c r="H1852" s="259"/>
      <c r="I1852" s="259"/>
      <c r="J1852" s="322">
        <f>SUM(J1848:J1850)</f>
        <v>106.3925</v>
      </c>
      <c r="K1852" s="235"/>
      <c r="L1852" s="206"/>
      <c r="M1852" s="206"/>
      <c r="N1852" s="116"/>
    </row>
    <row r="1853" spans="1:14" ht="15.75" customHeight="1">
      <c r="A1853" s="366" t="s">
        <v>1157</v>
      </c>
      <c r="B1853" s="373" t="s">
        <v>1158</v>
      </c>
      <c r="C1853" s="247" t="s">
        <v>122</v>
      </c>
      <c r="D1853" s="252"/>
      <c r="E1853" s="252"/>
      <c r="F1853" s="252"/>
      <c r="G1853" s="252"/>
      <c r="H1853" s="252"/>
      <c r="I1853" s="252"/>
      <c r="J1853" s="252"/>
      <c r="K1853" s="235"/>
      <c r="L1853" s="206" t="s">
        <v>68</v>
      </c>
      <c r="M1853" s="327" t="s">
        <v>69</v>
      </c>
      <c r="N1853" s="116">
        <v>45047</v>
      </c>
    </row>
    <row r="1854" spans="1:14" ht="15.75" customHeight="1">
      <c r="A1854" s="308"/>
      <c r="B1854" s="192"/>
      <c r="C1854" s="269"/>
      <c r="D1854" s="259"/>
      <c r="E1854" s="259"/>
      <c r="F1854" s="259"/>
      <c r="G1854" s="259"/>
      <c r="H1854" s="259"/>
      <c r="I1854" s="259"/>
      <c r="J1854" s="259"/>
      <c r="K1854" s="235"/>
      <c r="L1854" s="206"/>
      <c r="M1854" s="206"/>
      <c r="N1854" s="235"/>
    </row>
    <row r="1855" spans="1:14" ht="15.75" customHeight="1">
      <c r="A1855" s="308"/>
      <c r="B1855" s="192" t="s">
        <v>1159</v>
      </c>
      <c r="C1855" s="269"/>
      <c r="D1855" s="259"/>
      <c r="E1855" s="259"/>
      <c r="F1855" s="259">
        <v>345</v>
      </c>
      <c r="G1855" s="259"/>
      <c r="H1855" s="259"/>
      <c r="I1855" s="259"/>
      <c r="J1855" s="259">
        <f>F1855</f>
        <v>345</v>
      </c>
      <c r="K1855" s="235"/>
      <c r="L1855" s="206"/>
      <c r="M1855" s="206"/>
      <c r="N1855" s="235"/>
    </row>
    <row r="1856" spans="1:14" ht="15.75" customHeight="1">
      <c r="A1856" s="308"/>
      <c r="B1856" s="372" t="s">
        <v>1160</v>
      </c>
      <c r="C1856" s="269"/>
      <c r="D1856" s="259"/>
      <c r="E1856" s="259"/>
      <c r="F1856" s="259"/>
      <c r="G1856" s="259"/>
      <c r="H1856" s="259"/>
      <c r="I1856" s="259"/>
      <c r="J1856" s="322">
        <f>SUM(J1854:J1855)</f>
        <v>345</v>
      </c>
      <c r="K1856" s="235"/>
      <c r="L1856" s="206"/>
      <c r="M1856" s="206"/>
      <c r="N1856" s="235"/>
    </row>
    <row r="1857" spans="1:14" ht="31.5">
      <c r="A1857" s="366" t="s">
        <v>1161</v>
      </c>
      <c r="B1857" s="248" t="s">
        <v>1146</v>
      </c>
      <c r="C1857" s="247" t="s">
        <v>122</v>
      </c>
      <c r="D1857" s="252"/>
      <c r="E1857" s="252"/>
      <c r="F1857" s="252"/>
      <c r="G1857" s="252"/>
      <c r="H1857" s="252"/>
      <c r="I1857" s="252"/>
      <c r="J1857" s="252"/>
      <c r="K1857" s="235"/>
      <c r="L1857" s="206" t="s">
        <v>129</v>
      </c>
      <c r="M1857" s="206">
        <v>9775</v>
      </c>
      <c r="N1857" s="116">
        <v>45047</v>
      </c>
    </row>
    <row r="1858" spans="1:14" ht="15.75" customHeight="1">
      <c r="A1858" s="368"/>
      <c r="B1858" s="192" t="s">
        <v>1162</v>
      </c>
      <c r="C1858" s="269"/>
      <c r="D1858" s="259"/>
      <c r="E1858" s="259"/>
      <c r="F1858" s="259"/>
      <c r="G1858" s="259"/>
      <c r="H1858" s="259">
        <v>2.15</v>
      </c>
      <c r="I1858" s="259">
        <v>7.9</v>
      </c>
      <c r="J1858" s="259">
        <f t="shared" ref="J1858:J1859" si="20">H1858*I1858</f>
        <v>16.984999999999999</v>
      </c>
      <c r="K1858" s="235"/>
      <c r="L1858" s="206"/>
      <c r="M1858" s="206"/>
      <c r="N1858" s="235"/>
    </row>
    <row r="1859" spans="1:14" ht="15.75" customHeight="1">
      <c r="A1859" s="368"/>
      <c r="B1859" s="192" t="s">
        <v>1163</v>
      </c>
      <c r="C1859" s="269"/>
      <c r="D1859" s="259"/>
      <c r="E1859" s="259"/>
      <c r="F1859" s="259"/>
      <c r="G1859" s="259"/>
      <c r="H1859" s="259">
        <v>1.9</v>
      </c>
      <c r="I1859" s="259">
        <v>1.9</v>
      </c>
      <c r="J1859" s="259">
        <f t="shared" si="20"/>
        <v>3.61</v>
      </c>
      <c r="K1859" s="235"/>
      <c r="L1859" s="206"/>
      <c r="M1859" s="206"/>
      <c r="N1859" s="235"/>
    </row>
    <row r="1860" spans="1:14" ht="15.75" customHeight="1">
      <c r="A1860" s="308"/>
      <c r="B1860" s="372" t="s">
        <v>1148</v>
      </c>
      <c r="C1860" s="269"/>
      <c r="D1860" s="259"/>
      <c r="E1860" s="259"/>
      <c r="F1860" s="259"/>
      <c r="G1860" s="259"/>
      <c r="H1860" s="259"/>
      <c r="I1860" s="259"/>
      <c r="J1860" s="322">
        <f>SUM(J1858:J1859)</f>
        <v>20.594999999999999</v>
      </c>
      <c r="K1860" s="235"/>
      <c r="L1860" s="206"/>
      <c r="M1860" s="206"/>
      <c r="N1860" s="235"/>
    </row>
    <row r="1861" spans="1:14" ht="31.5">
      <c r="A1861" s="366" t="s">
        <v>1164</v>
      </c>
      <c r="B1861" s="248" t="s">
        <v>1165</v>
      </c>
      <c r="C1861" s="247" t="s">
        <v>122</v>
      </c>
      <c r="D1861" s="252"/>
      <c r="E1861" s="252"/>
      <c r="F1861" s="252"/>
      <c r="G1861" s="252"/>
      <c r="H1861" s="252"/>
      <c r="I1861" s="252"/>
      <c r="J1861" s="252"/>
      <c r="K1861" s="235"/>
      <c r="L1861" s="206" t="s">
        <v>129</v>
      </c>
      <c r="M1861" s="206">
        <v>12441</v>
      </c>
      <c r="N1861" s="235"/>
    </row>
    <row r="1862" spans="1:14" ht="15.75" customHeight="1">
      <c r="A1862" s="368"/>
      <c r="B1862" s="192"/>
      <c r="C1862" s="269"/>
      <c r="D1862" s="259"/>
      <c r="E1862" s="259"/>
      <c r="F1862" s="259"/>
      <c r="G1862" s="259"/>
      <c r="H1862" s="259"/>
      <c r="I1862" s="259"/>
      <c r="J1862" s="259"/>
      <c r="K1862" s="235"/>
      <c r="L1862" s="206"/>
      <c r="M1862" s="206"/>
      <c r="N1862" s="235"/>
    </row>
    <row r="1863" spans="1:14" ht="15.75" customHeight="1">
      <c r="A1863" s="368"/>
      <c r="B1863" s="192" t="s">
        <v>1166</v>
      </c>
      <c r="C1863" s="269"/>
      <c r="D1863" s="259"/>
      <c r="E1863" s="259"/>
      <c r="F1863" s="259">
        <v>70</v>
      </c>
      <c r="G1863" s="259"/>
      <c r="H1863" s="259"/>
      <c r="I1863" s="259"/>
      <c r="J1863" s="259">
        <f>F1863</f>
        <v>70</v>
      </c>
      <c r="K1863" s="235"/>
      <c r="L1863" s="206"/>
      <c r="M1863" s="206"/>
      <c r="N1863" s="235"/>
    </row>
    <row r="1864" spans="1:14" ht="15.75" customHeight="1">
      <c r="A1864" s="311"/>
      <c r="B1864" s="374" t="s">
        <v>1167</v>
      </c>
      <c r="C1864" s="270"/>
      <c r="D1864" s="265"/>
      <c r="E1864" s="265"/>
      <c r="F1864" s="265"/>
      <c r="G1864" s="265"/>
      <c r="H1864" s="265"/>
      <c r="I1864" s="265"/>
      <c r="J1864" s="313">
        <f>SUM(J1862:J1863)</f>
        <v>70</v>
      </c>
      <c r="K1864" s="235"/>
      <c r="L1864" s="206"/>
      <c r="M1864" s="206"/>
      <c r="N1864" s="235"/>
    </row>
    <row r="1865" spans="1:14" ht="15.75" customHeight="1">
      <c r="A1865" s="366" t="s">
        <v>1168</v>
      </c>
      <c r="B1865" s="248" t="s">
        <v>1169</v>
      </c>
      <c r="C1865" s="247" t="s">
        <v>122</v>
      </c>
      <c r="D1865" s="252"/>
      <c r="E1865" s="252"/>
      <c r="F1865" s="252"/>
      <c r="G1865" s="252"/>
      <c r="H1865" s="252"/>
      <c r="I1865" s="252"/>
      <c r="J1865" s="252"/>
      <c r="K1865" s="235"/>
      <c r="L1865" s="206" t="s">
        <v>1038</v>
      </c>
      <c r="M1865" s="327" t="s">
        <v>1170</v>
      </c>
      <c r="N1865" s="235"/>
    </row>
    <row r="1866" spans="1:14" ht="15.75" customHeight="1">
      <c r="A1866" s="368"/>
      <c r="B1866" s="192" t="s">
        <v>1171</v>
      </c>
      <c r="C1866" s="269"/>
      <c r="D1866" s="259"/>
      <c r="E1866" s="259"/>
      <c r="F1866" s="259"/>
      <c r="G1866" s="259"/>
      <c r="H1866" s="259"/>
      <c r="I1866" s="259"/>
      <c r="J1866" s="259"/>
      <c r="K1866" s="235"/>
      <c r="L1866" s="206"/>
      <c r="M1866" s="206"/>
      <c r="N1866" s="235"/>
    </row>
    <row r="1867" spans="1:14" ht="15.75" customHeight="1">
      <c r="A1867" s="368"/>
      <c r="B1867" s="192"/>
      <c r="C1867" s="269"/>
      <c r="D1867" s="259">
        <v>0.1</v>
      </c>
      <c r="E1867" s="259"/>
      <c r="F1867" s="259">
        <v>200</v>
      </c>
      <c r="G1867" s="259"/>
      <c r="H1867" s="259"/>
      <c r="I1867" s="259"/>
      <c r="J1867" s="259">
        <f>D1867*F1867</f>
        <v>20</v>
      </c>
      <c r="K1867" s="235"/>
      <c r="L1867" s="206"/>
      <c r="M1867" s="206"/>
      <c r="N1867" s="235"/>
    </row>
    <row r="1868" spans="1:14" ht="15.75" customHeight="1">
      <c r="A1868" s="311"/>
      <c r="B1868" s="374" t="s">
        <v>1172</v>
      </c>
      <c r="C1868" s="270"/>
      <c r="D1868" s="265"/>
      <c r="E1868" s="265"/>
      <c r="F1868" s="265"/>
      <c r="G1868" s="265"/>
      <c r="H1868" s="265"/>
      <c r="I1868" s="265"/>
      <c r="J1868" s="313">
        <f>SUM(J1866:J1867)</f>
        <v>20</v>
      </c>
      <c r="K1868" s="235"/>
      <c r="L1868" s="206"/>
      <c r="M1868" s="206"/>
      <c r="N1868" s="235"/>
    </row>
    <row r="1869" spans="1:14" ht="15.75">
      <c r="A1869" s="363" t="s">
        <v>1173</v>
      </c>
      <c r="B1869" s="375" t="s">
        <v>1174</v>
      </c>
      <c r="C1869" s="252" t="s">
        <v>164</v>
      </c>
      <c r="D1869" s="376"/>
      <c r="E1869" s="252"/>
      <c r="F1869" s="252"/>
      <c r="G1869" s="252"/>
      <c r="H1869" s="252"/>
      <c r="I1869" s="252"/>
      <c r="J1869" s="252"/>
      <c r="K1869" s="235"/>
      <c r="L1869" s="206" t="s">
        <v>129</v>
      </c>
      <c r="M1869" s="206">
        <v>10354</v>
      </c>
      <c r="N1869" s="235"/>
    </row>
    <row r="1870" spans="1:14" ht="15.75">
      <c r="A1870" s="315"/>
      <c r="B1870" s="377"/>
      <c r="C1870" s="378"/>
      <c r="D1870" s="378"/>
      <c r="E1870" s="259"/>
      <c r="F1870" s="259"/>
      <c r="G1870" s="259"/>
      <c r="H1870" s="259"/>
      <c r="I1870" s="259"/>
      <c r="J1870" s="259">
        <f t="shared" ref="J1870:J1871" si="21">G1870</f>
        <v>0</v>
      </c>
      <c r="K1870" s="235"/>
      <c r="L1870" s="206"/>
      <c r="M1870" s="362"/>
      <c r="N1870" s="235"/>
    </row>
    <row r="1871" spans="1:14" ht="15.75">
      <c r="A1871" s="315"/>
      <c r="B1871" s="377" t="s">
        <v>1175</v>
      </c>
      <c r="C1871" s="378"/>
      <c r="D1871" s="378"/>
      <c r="E1871" s="259"/>
      <c r="F1871" s="259"/>
      <c r="G1871" s="259">
        <v>150</v>
      </c>
      <c r="H1871" s="259"/>
      <c r="I1871" s="259"/>
      <c r="J1871" s="259">
        <f t="shared" si="21"/>
        <v>150</v>
      </c>
      <c r="K1871" s="235"/>
      <c r="L1871" s="206"/>
      <c r="M1871" s="362"/>
      <c r="N1871" s="235"/>
    </row>
    <row r="1872" spans="1:14" ht="15.75">
      <c r="A1872" s="335"/>
      <c r="B1872" s="379" t="s">
        <v>1176</v>
      </c>
      <c r="C1872" s="380"/>
      <c r="D1872" s="380"/>
      <c r="E1872" s="265"/>
      <c r="F1872" s="265"/>
      <c r="G1872" s="265"/>
      <c r="H1872" s="265"/>
      <c r="I1872" s="265"/>
      <c r="J1872" s="322">
        <f>SUM(J1871)</f>
        <v>150</v>
      </c>
      <c r="K1872" s="235"/>
      <c r="L1872" s="206"/>
      <c r="M1872" s="362"/>
      <c r="N1872" s="235"/>
    </row>
    <row r="1873" spans="1:14" ht="15.75" customHeight="1">
      <c r="A1873" s="363" t="s">
        <v>1177</v>
      </c>
      <c r="B1873" s="248" t="s">
        <v>1178</v>
      </c>
      <c r="C1873" s="247" t="s">
        <v>164</v>
      </c>
      <c r="D1873" s="252"/>
      <c r="E1873" s="252"/>
      <c r="F1873" s="252"/>
      <c r="G1873" s="252"/>
      <c r="H1873" s="252"/>
      <c r="I1873" s="252"/>
      <c r="J1873" s="252"/>
      <c r="K1873" s="235"/>
      <c r="L1873" s="206" t="s">
        <v>1033</v>
      </c>
      <c r="M1873" s="362" t="s">
        <v>1179</v>
      </c>
      <c r="N1873" s="235"/>
    </row>
    <row r="1874" spans="1:14" ht="15.75" customHeight="1">
      <c r="A1874" s="315"/>
      <c r="B1874" s="255"/>
      <c r="C1874" s="269"/>
      <c r="D1874" s="259"/>
      <c r="E1874" s="259"/>
      <c r="F1874" s="259"/>
      <c r="G1874" s="259"/>
      <c r="H1874" s="259"/>
      <c r="I1874" s="259"/>
      <c r="J1874" s="259"/>
      <c r="K1874" s="235"/>
      <c r="L1874" s="206"/>
      <c r="M1874" s="206"/>
      <c r="N1874" s="235"/>
    </row>
    <row r="1875" spans="1:14" ht="15.75" customHeight="1">
      <c r="A1875" s="315"/>
      <c r="B1875" s="255" t="s">
        <v>1180</v>
      </c>
      <c r="C1875" s="269"/>
      <c r="D1875" s="259">
        <v>10</v>
      </c>
      <c r="E1875" s="259"/>
      <c r="F1875" s="259"/>
      <c r="G1875" s="259"/>
      <c r="H1875" s="259">
        <v>1</v>
      </c>
      <c r="I1875" s="259"/>
      <c r="J1875" s="259">
        <f>D1875*H1875</f>
        <v>10</v>
      </c>
      <c r="K1875" s="235"/>
      <c r="L1875" s="206"/>
      <c r="M1875" s="206"/>
      <c r="N1875" s="235"/>
    </row>
    <row r="1876" spans="1:14" ht="15.75" customHeight="1">
      <c r="A1876" s="335"/>
      <c r="B1876" s="379" t="s">
        <v>1181</v>
      </c>
      <c r="C1876" s="380"/>
      <c r="D1876" s="380"/>
      <c r="E1876" s="265"/>
      <c r="F1876" s="265"/>
      <c r="G1876" s="265"/>
      <c r="H1876" s="265"/>
      <c r="I1876" s="265"/>
      <c r="J1876" s="313">
        <f>SUM(J1874:J1875)</f>
        <v>10</v>
      </c>
      <c r="K1876" s="235"/>
      <c r="L1876" s="206"/>
      <c r="M1876" s="206"/>
      <c r="N1876" s="235"/>
    </row>
    <row r="1877" spans="1:14" ht="15.75" customHeight="1">
      <c r="A1877" s="363" t="s">
        <v>1182</v>
      </c>
      <c r="B1877" s="248" t="s">
        <v>1183</v>
      </c>
      <c r="C1877" s="247" t="s">
        <v>164</v>
      </c>
      <c r="D1877" s="252"/>
      <c r="E1877" s="252"/>
      <c r="F1877" s="252"/>
      <c r="G1877" s="252"/>
      <c r="H1877" s="252"/>
      <c r="I1877" s="252"/>
      <c r="J1877" s="252"/>
      <c r="K1877" s="235"/>
      <c r="L1877" s="206" t="s">
        <v>1184</v>
      </c>
      <c r="M1877" s="206">
        <v>120208</v>
      </c>
      <c r="N1877" s="235"/>
    </row>
    <row r="1878" spans="1:14" ht="15.75" customHeight="1">
      <c r="A1878" s="315"/>
      <c r="B1878" s="255"/>
      <c r="C1878" s="269"/>
      <c r="D1878" s="259"/>
      <c r="E1878" s="259"/>
      <c r="F1878" s="259"/>
      <c r="G1878" s="259"/>
      <c r="H1878" s="259"/>
      <c r="I1878" s="259"/>
      <c r="J1878" s="259"/>
      <c r="K1878" s="235"/>
      <c r="L1878" s="206"/>
      <c r="M1878" s="206"/>
      <c r="N1878" s="235"/>
    </row>
    <row r="1879" spans="1:14" ht="15.75" customHeight="1">
      <c r="A1879" s="315"/>
      <c r="B1879" s="255" t="s">
        <v>1185</v>
      </c>
      <c r="C1879" s="269"/>
      <c r="D1879" s="259"/>
      <c r="E1879" s="259"/>
      <c r="F1879" s="259"/>
      <c r="G1879" s="259">
        <v>20</v>
      </c>
      <c r="H1879" s="259"/>
      <c r="I1879" s="259"/>
      <c r="J1879" s="259">
        <f>G1879</f>
        <v>20</v>
      </c>
      <c r="K1879" s="235"/>
      <c r="L1879" s="206"/>
      <c r="M1879" s="206"/>
      <c r="N1879" s="235"/>
    </row>
    <row r="1880" spans="1:14" ht="15.75" customHeight="1">
      <c r="A1880" s="335"/>
      <c r="B1880" s="379" t="s">
        <v>1181</v>
      </c>
      <c r="C1880" s="380"/>
      <c r="D1880" s="380"/>
      <c r="E1880" s="265"/>
      <c r="F1880" s="265"/>
      <c r="G1880" s="265"/>
      <c r="H1880" s="265"/>
      <c r="I1880" s="265"/>
      <c r="J1880" s="313">
        <f>SUM(J1878:J1879)</f>
        <v>20</v>
      </c>
      <c r="K1880" s="235"/>
      <c r="L1880" s="206"/>
      <c r="M1880" s="206"/>
      <c r="N1880" s="235"/>
    </row>
    <row r="1881" spans="1:14" ht="15.75" customHeight="1">
      <c r="A1881" s="381" t="s">
        <v>11</v>
      </c>
      <c r="B1881" s="382" t="s">
        <v>71</v>
      </c>
      <c r="C1881" s="383"/>
      <c r="D1881" s="383"/>
      <c r="E1881" s="384"/>
      <c r="F1881" s="384"/>
      <c r="G1881" s="384"/>
      <c r="H1881" s="384"/>
      <c r="I1881" s="384"/>
      <c r="J1881" s="385"/>
      <c r="K1881" s="235"/>
      <c r="L1881" s="206"/>
      <c r="M1881" s="206"/>
      <c r="N1881" s="235"/>
    </row>
    <row r="1882" spans="1:14" ht="15.75" customHeight="1">
      <c r="A1882" s="363" t="s">
        <v>1186</v>
      </c>
      <c r="B1882" s="375" t="s">
        <v>1187</v>
      </c>
      <c r="C1882" s="252" t="s">
        <v>122</v>
      </c>
      <c r="D1882" s="376"/>
      <c r="E1882" s="252"/>
      <c r="F1882" s="252"/>
      <c r="G1882" s="252"/>
      <c r="H1882" s="252"/>
      <c r="I1882" s="252"/>
      <c r="J1882" s="252"/>
      <c r="K1882" s="235"/>
      <c r="L1882" s="206" t="s">
        <v>1033</v>
      </c>
      <c r="M1882" s="206">
        <v>150160</v>
      </c>
      <c r="N1882" s="235"/>
    </row>
    <row r="1883" spans="1:14" ht="15.75" customHeight="1">
      <c r="A1883" s="320"/>
      <c r="B1883" s="377" t="s">
        <v>1105</v>
      </c>
      <c r="C1883" s="259"/>
      <c r="D1883" s="378"/>
      <c r="E1883" s="259"/>
      <c r="F1883" s="259"/>
      <c r="G1883" s="259"/>
      <c r="H1883" s="259">
        <v>0.9</v>
      </c>
      <c r="I1883" s="257">
        <v>1</v>
      </c>
      <c r="J1883" s="259">
        <f>H1883*I1883</f>
        <v>0.9</v>
      </c>
      <c r="K1883" s="235"/>
      <c r="L1883" s="206"/>
      <c r="M1883" s="206"/>
      <c r="N1883" s="235"/>
    </row>
    <row r="1884" spans="1:14" ht="15.75" customHeight="1">
      <c r="A1884" s="320"/>
      <c r="B1884" s="386"/>
      <c r="C1884" s="259"/>
      <c r="D1884" s="378"/>
      <c r="E1884" s="259"/>
      <c r="F1884" s="259"/>
      <c r="G1884" s="259"/>
      <c r="H1884" s="259"/>
      <c r="I1884" s="259"/>
      <c r="J1884" s="259"/>
      <c r="K1884" s="235"/>
      <c r="L1884" s="206"/>
      <c r="M1884" s="206"/>
      <c r="N1884" s="235"/>
    </row>
    <row r="1885" spans="1:14" ht="15.75" customHeight="1">
      <c r="A1885" s="387"/>
      <c r="B1885" s="388" t="s">
        <v>1187</v>
      </c>
      <c r="C1885" s="259"/>
      <c r="D1885" s="378"/>
      <c r="E1885" s="259"/>
      <c r="F1885" s="259"/>
      <c r="G1885" s="259"/>
      <c r="H1885" s="259"/>
      <c r="I1885" s="259"/>
      <c r="J1885" s="322">
        <f>SUM(J1883:J1884)</f>
        <v>0.9</v>
      </c>
      <c r="K1885" s="235"/>
      <c r="L1885" s="206"/>
      <c r="M1885" s="206"/>
      <c r="N1885" s="235"/>
    </row>
    <row r="1886" spans="1:14" ht="15.75" customHeight="1">
      <c r="A1886" s="363" t="s">
        <v>1188</v>
      </c>
      <c r="B1886" s="375" t="s">
        <v>1189</v>
      </c>
      <c r="C1886" s="252" t="s">
        <v>122</v>
      </c>
      <c r="D1886" s="376"/>
      <c r="E1886" s="252"/>
      <c r="F1886" s="252"/>
      <c r="G1886" s="252"/>
      <c r="H1886" s="252"/>
      <c r="I1886" s="252"/>
      <c r="J1886" s="252"/>
      <c r="K1886" s="235"/>
      <c r="L1886" s="206" t="s">
        <v>1033</v>
      </c>
      <c r="M1886" s="362" t="s">
        <v>1190</v>
      </c>
      <c r="N1886" s="235"/>
    </row>
    <row r="1887" spans="1:14" ht="15.75" customHeight="1">
      <c r="A1887" s="315"/>
      <c r="B1887" s="377" t="s">
        <v>1105</v>
      </c>
      <c r="C1887" s="378"/>
      <c r="D1887" s="378"/>
      <c r="E1887" s="259"/>
      <c r="F1887" s="389">
        <f>G1887*H1887</f>
        <v>0.49500000000000005</v>
      </c>
      <c r="G1887" s="259">
        <v>0.55000000000000004</v>
      </c>
      <c r="H1887" s="259">
        <v>0.9</v>
      </c>
      <c r="I1887" s="259"/>
      <c r="J1887" s="259">
        <f>ROUNDUP(F1887,2)</f>
        <v>0.5</v>
      </c>
      <c r="K1887" s="235"/>
      <c r="L1887" s="206"/>
      <c r="M1887" s="206"/>
      <c r="N1887" s="235"/>
    </row>
    <row r="1888" spans="1:14" ht="15.75" customHeight="1">
      <c r="A1888" s="315"/>
      <c r="B1888" s="390"/>
      <c r="C1888" s="378"/>
      <c r="D1888" s="378"/>
      <c r="E1888" s="259"/>
      <c r="F1888" s="259"/>
      <c r="G1888" s="259"/>
      <c r="H1888" s="259"/>
      <c r="I1888" s="259"/>
      <c r="J1888" s="259"/>
      <c r="K1888" s="235"/>
      <c r="L1888" s="206"/>
      <c r="M1888" s="206"/>
      <c r="N1888" s="235"/>
    </row>
    <row r="1889" spans="1:14" ht="15.75" customHeight="1">
      <c r="A1889" s="315"/>
      <c r="B1889" s="391" t="s">
        <v>1191</v>
      </c>
      <c r="C1889" s="378"/>
      <c r="D1889" s="378"/>
      <c r="E1889" s="259"/>
      <c r="F1889" s="259"/>
      <c r="G1889" s="259"/>
      <c r="H1889" s="259"/>
      <c r="I1889" s="259"/>
      <c r="J1889" s="322">
        <f>SUM(J1886:J1888)</f>
        <v>0.5</v>
      </c>
      <c r="K1889" s="235"/>
      <c r="L1889" s="206"/>
      <c r="M1889" s="206"/>
      <c r="N1889" s="235"/>
    </row>
    <row r="1890" spans="1:14" ht="15.75" customHeight="1">
      <c r="A1890" s="363" t="s">
        <v>1192</v>
      </c>
      <c r="B1890" s="392" t="s">
        <v>1193</v>
      </c>
      <c r="C1890" s="252" t="s">
        <v>122</v>
      </c>
      <c r="D1890" s="376"/>
      <c r="E1890" s="252"/>
      <c r="F1890" s="252"/>
      <c r="G1890" s="252"/>
      <c r="H1890" s="252"/>
      <c r="I1890" s="252"/>
      <c r="J1890" s="252"/>
      <c r="K1890" s="235"/>
      <c r="L1890" s="206" t="s">
        <v>1194</v>
      </c>
      <c r="M1890" s="206">
        <v>261300</v>
      </c>
      <c r="N1890" s="235"/>
    </row>
    <row r="1891" spans="1:14" ht="15.75" customHeight="1">
      <c r="A1891" s="315"/>
      <c r="B1891" s="393" t="s">
        <v>1195</v>
      </c>
      <c r="C1891" s="259"/>
      <c r="D1891" s="259">
        <v>2</v>
      </c>
      <c r="E1891" s="259"/>
      <c r="F1891" s="259"/>
      <c r="G1891" s="259">
        <v>8</v>
      </c>
      <c r="H1891" s="259"/>
      <c r="I1891" s="259">
        <v>2.85</v>
      </c>
      <c r="J1891" s="259">
        <f t="shared" ref="J1891:J1897" si="22">D1891*G1891*I1891</f>
        <v>45.6</v>
      </c>
      <c r="K1891" s="235"/>
      <c r="L1891" s="206"/>
      <c r="M1891" s="206"/>
      <c r="N1891" s="235"/>
    </row>
    <row r="1892" spans="1:14" ht="15.75" customHeight="1">
      <c r="A1892" s="315"/>
      <c r="B1892" s="393"/>
      <c r="C1892" s="259"/>
      <c r="D1892" s="259">
        <v>4</v>
      </c>
      <c r="E1892" s="259"/>
      <c r="F1892" s="259"/>
      <c r="G1892" s="259">
        <v>2.15</v>
      </c>
      <c r="H1892" s="259"/>
      <c r="I1892" s="259">
        <v>2.85</v>
      </c>
      <c r="J1892" s="259">
        <f t="shared" si="22"/>
        <v>24.509999999999998</v>
      </c>
      <c r="K1892" s="235"/>
      <c r="L1892" s="206"/>
      <c r="M1892" s="206"/>
      <c r="N1892" s="235"/>
    </row>
    <row r="1893" spans="1:14" ht="15.75" customHeight="1">
      <c r="A1893" s="315"/>
      <c r="B1893" s="393" t="s">
        <v>1196</v>
      </c>
      <c r="C1893" s="259"/>
      <c r="D1893" s="259">
        <v>1</v>
      </c>
      <c r="E1893" s="259"/>
      <c r="F1893" s="259"/>
      <c r="G1893" s="259">
        <v>16</v>
      </c>
      <c r="H1893" s="259"/>
      <c r="I1893" s="259">
        <f>1.2+0.3</f>
        <v>1.5</v>
      </c>
      <c r="J1893" s="259">
        <f t="shared" si="22"/>
        <v>24</v>
      </c>
      <c r="K1893" s="235"/>
      <c r="L1893" s="206"/>
      <c r="M1893" s="206"/>
      <c r="N1893" s="235"/>
    </row>
    <row r="1894" spans="1:14" ht="15.75" customHeight="1">
      <c r="A1894" s="315"/>
      <c r="B1894" s="393" t="s">
        <v>1049</v>
      </c>
      <c r="C1894" s="259"/>
      <c r="D1894" s="259">
        <v>2</v>
      </c>
      <c r="E1894" s="259"/>
      <c r="F1894" s="259"/>
      <c r="G1894" s="259">
        <f>2.9+1.8</f>
        <v>4.7</v>
      </c>
      <c r="H1894" s="259"/>
      <c r="I1894" s="259">
        <v>3</v>
      </c>
      <c r="J1894" s="259">
        <f t="shared" si="22"/>
        <v>28.200000000000003</v>
      </c>
      <c r="K1894" s="235"/>
      <c r="L1894" s="206"/>
      <c r="M1894" s="206"/>
      <c r="N1894" s="235"/>
    </row>
    <row r="1895" spans="1:14" ht="15.75" customHeight="1">
      <c r="A1895" s="315"/>
      <c r="B1895" s="393"/>
      <c r="C1895" s="259"/>
      <c r="D1895" s="259">
        <v>1</v>
      </c>
      <c r="E1895" s="259"/>
      <c r="F1895" s="259"/>
      <c r="G1895" s="259">
        <v>3.8</v>
      </c>
      <c r="H1895" s="259"/>
      <c r="I1895" s="259">
        <v>3</v>
      </c>
      <c r="J1895" s="259">
        <f t="shared" si="22"/>
        <v>11.399999999999999</v>
      </c>
      <c r="K1895" s="235"/>
      <c r="L1895" s="206"/>
      <c r="M1895" s="206"/>
      <c r="N1895" s="235"/>
    </row>
    <row r="1896" spans="1:14" ht="15.75" customHeight="1">
      <c r="A1896" s="315"/>
      <c r="B1896" s="393"/>
      <c r="C1896" s="259"/>
      <c r="D1896" s="259">
        <v>2</v>
      </c>
      <c r="E1896" s="259"/>
      <c r="F1896" s="259"/>
      <c r="G1896" s="259">
        <v>6.2</v>
      </c>
      <c r="H1896" s="259"/>
      <c r="I1896" s="259">
        <v>3</v>
      </c>
      <c r="J1896" s="259">
        <f t="shared" si="22"/>
        <v>37.200000000000003</v>
      </c>
      <c r="K1896" s="235"/>
      <c r="L1896" s="206"/>
      <c r="M1896" s="206"/>
      <c r="N1896" s="235"/>
    </row>
    <row r="1897" spans="1:14" ht="15.75" customHeight="1">
      <c r="A1897" s="315"/>
      <c r="B1897" s="393"/>
      <c r="C1897" s="259"/>
      <c r="D1897" s="259">
        <v>4</v>
      </c>
      <c r="E1897" s="259"/>
      <c r="F1897" s="259"/>
      <c r="G1897" s="259">
        <v>2.5</v>
      </c>
      <c r="H1897" s="259"/>
      <c r="I1897" s="259">
        <v>3</v>
      </c>
      <c r="J1897" s="259">
        <f t="shared" si="22"/>
        <v>30</v>
      </c>
      <c r="K1897" s="235"/>
      <c r="L1897" s="206"/>
      <c r="M1897" s="206"/>
      <c r="N1897" s="235"/>
    </row>
    <row r="1898" spans="1:14" ht="15.75" customHeight="1">
      <c r="A1898" s="315"/>
      <c r="B1898" s="393" t="s">
        <v>1197</v>
      </c>
      <c r="C1898" s="259"/>
      <c r="D1898" s="378"/>
      <c r="E1898" s="259"/>
      <c r="F1898" s="259"/>
      <c r="G1898" s="259"/>
      <c r="H1898" s="259"/>
      <c r="I1898" s="259"/>
      <c r="J1898" s="259">
        <v>60</v>
      </c>
      <c r="K1898" s="235"/>
      <c r="L1898" s="206"/>
      <c r="M1898" s="206"/>
      <c r="N1898" s="235"/>
    </row>
    <row r="1899" spans="1:14" ht="15.75" customHeight="1">
      <c r="A1899" s="315"/>
      <c r="B1899" s="393"/>
      <c r="C1899" s="259"/>
      <c r="D1899" s="378"/>
      <c r="E1899" s="259"/>
      <c r="F1899" s="259"/>
      <c r="G1899" s="259"/>
      <c r="H1899" s="259"/>
      <c r="I1899" s="259"/>
      <c r="J1899" s="259"/>
      <c r="K1899" s="235"/>
      <c r="L1899" s="206"/>
      <c r="M1899" s="206"/>
      <c r="N1899" s="235"/>
    </row>
    <row r="1900" spans="1:14" ht="15.75" customHeight="1">
      <c r="A1900" s="315"/>
      <c r="B1900" s="394" t="s">
        <v>1198</v>
      </c>
      <c r="C1900" s="259"/>
      <c r="D1900" s="378"/>
      <c r="E1900" s="259"/>
      <c r="F1900" s="259"/>
      <c r="G1900" s="259"/>
      <c r="H1900" s="259"/>
      <c r="I1900" s="259"/>
      <c r="J1900" s="351">
        <f>SUM(J1890:J1899)</f>
        <v>260.91000000000003</v>
      </c>
      <c r="K1900" s="235"/>
      <c r="L1900" s="206"/>
      <c r="M1900" s="206"/>
      <c r="N1900" s="235"/>
    </row>
    <row r="1901" spans="1:14" ht="15.75" customHeight="1">
      <c r="A1901" s="303" t="s">
        <v>1199</v>
      </c>
      <c r="B1901" s="395" t="s">
        <v>1200</v>
      </c>
      <c r="C1901" s="252" t="s">
        <v>122</v>
      </c>
      <c r="D1901" s="376"/>
      <c r="E1901" s="252"/>
      <c r="F1901" s="252"/>
      <c r="G1901" s="252"/>
      <c r="H1901" s="252"/>
      <c r="I1901" s="252"/>
      <c r="J1901" s="252"/>
      <c r="K1901" s="235"/>
      <c r="L1901" s="206" t="s">
        <v>116</v>
      </c>
      <c r="M1901" s="206">
        <v>104641</v>
      </c>
      <c r="N1901" s="235"/>
    </row>
    <row r="1902" spans="1:14" ht="15.75" customHeight="1">
      <c r="A1902" s="332"/>
      <c r="B1902" s="393" t="s">
        <v>1195</v>
      </c>
      <c r="C1902" s="259"/>
      <c r="D1902" s="259">
        <v>2</v>
      </c>
      <c r="E1902" s="259"/>
      <c r="F1902" s="259"/>
      <c r="G1902" s="259">
        <v>8</v>
      </c>
      <c r="H1902" s="259"/>
      <c r="I1902" s="259">
        <v>2.85</v>
      </c>
      <c r="J1902" s="259">
        <f t="shared" ref="J1902:J1908" si="23">D1902*G1902*I1902</f>
        <v>45.6</v>
      </c>
      <c r="K1902" s="235"/>
      <c r="L1902" s="206"/>
      <c r="M1902" s="206"/>
      <c r="N1902" s="235"/>
    </row>
    <row r="1903" spans="1:14" ht="15.75" customHeight="1">
      <c r="A1903" s="332"/>
      <c r="B1903" s="393"/>
      <c r="C1903" s="259"/>
      <c r="D1903" s="259">
        <v>4</v>
      </c>
      <c r="E1903" s="259"/>
      <c r="F1903" s="259"/>
      <c r="G1903" s="259">
        <v>2.15</v>
      </c>
      <c r="H1903" s="259"/>
      <c r="I1903" s="259">
        <v>2.85</v>
      </c>
      <c r="J1903" s="259">
        <f t="shared" si="23"/>
        <v>24.509999999999998</v>
      </c>
      <c r="K1903" s="235"/>
      <c r="L1903" s="206"/>
      <c r="M1903" s="206"/>
      <c r="N1903" s="235"/>
    </row>
    <row r="1904" spans="1:14" ht="15.75" customHeight="1">
      <c r="A1904" s="332"/>
      <c r="B1904" s="393" t="s">
        <v>1196</v>
      </c>
      <c r="C1904" s="259"/>
      <c r="D1904" s="259">
        <v>1</v>
      </c>
      <c r="E1904" s="259"/>
      <c r="F1904" s="259"/>
      <c r="G1904" s="259">
        <v>16</v>
      </c>
      <c r="H1904" s="259"/>
      <c r="I1904" s="259">
        <f>1.2+0.3</f>
        <v>1.5</v>
      </c>
      <c r="J1904" s="259">
        <f t="shared" si="23"/>
        <v>24</v>
      </c>
      <c r="K1904" s="235"/>
      <c r="L1904" s="206"/>
      <c r="M1904" s="206"/>
      <c r="N1904" s="235"/>
    </row>
    <row r="1905" spans="1:14" ht="15.75" customHeight="1">
      <c r="A1905" s="332"/>
      <c r="B1905" s="393" t="s">
        <v>1049</v>
      </c>
      <c r="C1905" s="259"/>
      <c r="D1905" s="259">
        <v>2</v>
      </c>
      <c r="E1905" s="259"/>
      <c r="F1905" s="259"/>
      <c r="G1905" s="259">
        <f>2.9+1.8</f>
        <v>4.7</v>
      </c>
      <c r="H1905" s="259"/>
      <c r="I1905" s="259">
        <v>3</v>
      </c>
      <c r="J1905" s="259">
        <f t="shared" si="23"/>
        <v>28.200000000000003</v>
      </c>
      <c r="K1905" s="235"/>
      <c r="L1905" s="206"/>
      <c r="M1905" s="206"/>
      <c r="N1905" s="235"/>
    </row>
    <row r="1906" spans="1:14" ht="15.75" customHeight="1">
      <c r="A1906" s="332"/>
      <c r="B1906" s="393"/>
      <c r="C1906" s="259"/>
      <c r="D1906" s="259">
        <v>1</v>
      </c>
      <c r="E1906" s="259"/>
      <c r="F1906" s="259"/>
      <c r="G1906" s="259">
        <v>3.8</v>
      </c>
      <c r="H1906" s="259"/>
      <c r="I1906" s="259">
        <v>3</v>
      </c>
      <c r="J1906" s="259">
        <f t="shared" si="23"/>
        <v>11.399999999999999</v>
      </c>
      <c r="K1906" s="235"/>
      <c r="L1906" s="206"/>
      <c r="M1906" s="206"/>
      <c r="N1906" s="235"/>
    </row>
    <row r="1907" spans="1:14" ht="15.75" customHeight="1">
      <c r="A1907" s="332"/>
      <c r="B1907" s="393"/>
      <c r="C1907" s="259"/>
      <c r="D1907" s="259">
        <v>2</v>
      </c>
      <c r="E1907" s="259"/>
      <c r="F1907" s="259"/>
      <c r="G1907" s="259">
        <v>6.2</v>
      </c>
      <c r="H1907" s="259"/>
      <c r="I1907" s="259">
        <v>3</v>
      </c>
      <c r="J1907" s="259">
        <f t="shared" si="23"/>
        <v>37.200000000000003</v>
      </c>
      <c r="K1907" s="235"/>
      <c r="L1907" s="206"/>
      <c r="M1907" s="206"/>
      <c r="N1907" s="235"/>
    </row>
    <row r="1908" spans="1:14" ht="15.75" customHeight="1">
      <c r="A1908" s="332"/>
      <c r="B1908" s="393"/>
      <c r="C1908" s="259"/>
      <c r="D1908" s="259">
        <v>4</v>
      </c>
      <c r="E1908" s="259"/>
      <c r="F1908" s="259"/>
      <c r="G1908" s="259">
        <v>2.5</v>
      </c>
      <c r="H1908" s="259"/>
      <c r="I1908" s="259">
        <v>3</v>
      </c>
      <c r="J1908" s="259">
        <f t="shared" si="23"/>
        <v>30</v>
      </c>
      <c r="K1908" s="235"/>
      <c r="L1908" s="206"/>
      <c r="M1908" s="206"/>
      <c r="N1908" s="235"/>
    </row>
    <row r="1909" spans="1:14" ht="15.75" customHeight="1">
      <c r="A1909" s="332"/>
      <c r="B1909" s="396" t="s">
        <v>1201</v>
      </c>
      <c r="C1909" s="259"/>
      <c r="D1909" s="378"/>
      <c r="E1909" s="259"/>
      <c r="F1909" s="259"/>
      <c r="G1909" s="259"/>
      <c r="H1909" s="259"/>
      <c r="I1909" s="259"/>
      <c r="J1909" s="259">
        <v>415</v>
      </c>
      <c r="K1909" s="235"/>
      <c r="L1909" s="206"/>
      <c r="M1909" s="206"/>
      <c r="N1909" s="235"/>
    </row>
    <row r="1910" spans="1:14" ht="15.75" customHeight="1">
      <c r="A1910" s="332"/>
      <c r="B1910" s="396"/>
      <c r="C1910" s="259"/>
      <c r="D1910" s="378"/>
      <c r="E1910" s="259"/>
      <c r="F1910" s="259"/>
      <c r="G1910" s="259"/>
      <c r="H1910" s="259"/>
      <c r="I1910" s="259"/>
      <c r="J1910" s="259"/>
      <c r="K1910" s="235"/>
      <c r="L1910" s="206"/>
      <c r="M1910" s="206"/>
      <c r="N1910" s="235"/>
    </row>
    <row r="1911" spans="1:14" ht="15.75" customHeight="1">
      <c r="A1911" s="335"/>
      <c r="B1911" s="379" t="s">
        <v>1202</v>
      </c>
      <c r="C1911" s="380"/>
      <c r="D1911" s="380"/>
      <c r="E1911" s="265"/>
      <c r="F1911" s="265"/>
      <c r="G1911" s="265"/>
      <c r="H1911" s="265"/>
      <c r="I1911" s="265"/>
      <c r="J1911" s="313">
        <f>SUM(J1902:J1910)</f>
        <v>615.91000000000008</v>
      </c>
      <c r="K1911" s="235"/>
      <c r="L1911" s="206"/>
      <c r="M1911" s="206"/>
      <c r="N1911" s="235"/>
    </row>
    <row r="1912" spans="1:14" ht="30">
      <c r="A1912" s="303" t="s">
        <v>1203</v>
      </c>
      <c r="B1912" s="395" t="s">
        <v>1204</v>
      </c>
      <c r="C1912" s="252" t="s">
        <v>164</v>
      </c>
      <c r="D1912" s="376"/>
      <c r="E1912" s="252"/>
      <c r="F1912" s="252"/>
      <c r="G1912" s="252"/>
      <c r="H1912" s="252"/>
      <c r="I1912" s="252"/>
      <c r="J1912" s="252"/>
      <c r="K1912" s="235"/>
      <c r="L1912" s="362" t="s">
        <v>1205</v>
      </c>
      <c r="M1912" s="206">
        <v>112561</v>
      </c>
      <c r="N1912" s="235"/>
    </row>
    <row r="1913" spans="1:14" ht="15.75" customHeight="1">
      <c r="A1913" s="332"/>
      <c r="B1913" s="393" t="s">
        <v>1206</v>
      </c>
      <c r="C1913" s="259"/>
      <c r="D1913" s="259">
        <v>2</v>
      </c>
      <c r="E1913" s="259"/>
      <c r="F1913" s="259"/>
      <c r="G1913" s="259">
        <v>1.5</v>
      </c>
      <c r="H1913" s="259"/>
      <c r="I1913" s="259"/>
      <c r="J1913" s="259">
        <f t="shared" ref="J1913:J1914" si="24">D1913*G1913</f>
        <v>3</v>
      </c>
      <c r="K1913" s="235"/>
      <c r="L1913" s="206"/>
      <c r="M1913" s="206"/>
      <c r="N1913" s="235"/>
    </row>
    <row r="1914" spans="1:14" ht="15.75" customHeight="1">
      <c r="A1914" s="332"/>
      <c r="B1914" s="393" t="s">
        <v>1207</v>
      </c>
      <c r="C1914" s="259"/>
      <c r="D1914" s="259">
        <v>3</v>
      </c>
      <c r="E1914" s="259"/>
      <c r="F1914" s="259"/>
      <c r="G1914" s="259">
        <v>2.65</v>
      </c>
      <c r="H1914" s="259"/>
      <c r="I1914" s="259"/>
      <c r="J1914" s="259">
        <f t="shared" si="24"/>
        <v>7.9499999999999993</v>
      </c>
      <c r="K1914" s="235"/>
      <c r="L1914" s="206"/>
      <c r="M1914" s="206"/>
      <c r="N1914" s="235"/>
    </row>
    <row r="1915" spans="1:14" ht="15.75" customHeight="1">
      <c r="A1915" s="332"/>
      <c r="B1915" s="396"/>
      <c r="C1915" s="259"/>
      <c r="D1915" s="378"/>
      <c r="E1915" s="259"/>
      <c r="F1915" s="259"/>
      <c r="G1915" s="259"/>
      <c r="H1915" s="259"/>
      <c r="I1915" s="259"/>
      <c r="J1915" s="259"/>
      <c r="K1915" s="235"/>
      <c r="L1915" s="206"/>
      <c r="M1915" s="206"/>
      <c r="N1915" s="235"/>
    </row>
    <row r="1916" spans="1:14" ht="15.75" customHeight="1">
      <c r="A1916" s="335"/>
      <c r="B1916" s="379" t="s">
        <v>1208</v>
      </c>
      <c r="C1916" s="380"/>
      <c r="D1916" s="380"/>
      <c r="E1916" s="265"/>
      <c r="F1916" s="265"/>
      <c r="G1916" s="265"/>
      <c r="H1916" s="265"/>
      <c r="I1916" s="265"/>
      <c r="J1916" s="313">
        <f>SUM(J1913:J1915)</f>
        <v>10.95</v>
      </c>
      <c r="K1916" s="235"/>
      <c r="L1916" s="206"/>
      <c r="M1916" s="206"/>
      <c r="N1916" s="235"/>
    </row>
    <row r="1917" spans="1:14" ht="30">
      <c r="A1917" s="303" t="s">
        <v>1209</v>
      </c>
      <c r="B1917" s="395" t="s">
        <v>1210</v>
      </c>
      <c r="C1917" s="252" t="s">
        <v>164</v>
      </c>
      <c r="D1917" s="376"/>
      <c r="E1917" s="252"/>
      <c r="F1917" s="252"/>
      <c r="G1917" s="252"/>
      <c r="H1917" s="252"/>
      <c r="I1917" s="252"/>
      <c r="J1917" s="252"/>
      <c r="K1917" s="235"/>
      <c r="L1917" s="362" t="s">
        <v>1211</v>
      </c>
      <c r="M1917" s="206">
        <v>8759</v>
      </c>
      <c r="N1917" s="235"/>
    </row>
    <row r="1918" spans="1:14" ht="15.75" customHeight="1">
      <c r="A1918" s="332"/>
      <c r="B1918" s="393" t="s">
        <v>1212</v>
      </c>
      <c r="C1918" s="259"/>
      <c r="D1918" s="259">
        <v>2</v>
      </c>
      <c r="E1918" s="259"/>
      <c r="F1918" s="259"/>
      <c r="G1918" s="269">
        <v>5.5</v>
      </c>
      <c r="H1918" s="259"/>
      <c r="I1918" s="259"/>
      <c r="J1918" s="259">
        <f t="shared" ref="J1918:J1919" si="25">D1918*G1918</f>
        <v>11</v>
      </c>
      <c r="K1918" s="235"/>
      <c r="L1918" s="206"/>
      <c r="M1918" s="206"/>
      <c r="N1918" s="235"/>
    </row>
    <row r="1919" spans="1:14" ht="15.75" customHeight="1">
      <c r="A1919" s="332"/>
      <c r="B1919" s="396"/>
      <c r="C1919" s="259"/>
      <c r="D1919" s="259">
        <v>1</v>
      </c>
      <c r="E1919" s="259"/>
      <c r="F1919" s="259"/>
      <c r="G1919" s="259">
        <v>7.5</v>
      </c>
      <c r="H1919" s="259"/>
      <c r="I1919" s="259"/>
      <c r="J1919" s="259">
        <f t="shared" si="25"/>
        <v>7.5</v>
      </c>
      <c r="K1919" s="235"/>
      <c r="L1919" s="206"/>
      <c r="M1919" s="206"/>
      <c r="N1919" s="235"/>
    </row>
    <row r="1920" spans="1:14" ht="15.75" customHeight="1">
      <c r="A1920" s="335"/>
      <c r="B1920" s="379" t="s">
        <v>1213</v>
      </c>
      <c r="C1920" s="380"/>
      <c r="D1920" s="380"/>
      <c r="E1920" s="265"/>
      <c r="F1920" s="265"/>
      <c r="G1920" s="265"/>
      <c r="H1920" s="265"/>
      <c r="I1920" s="265"/>
      <c r="J1920" s="313">
        <f>SUM(J1918:J1919)</f>
        <v>18.5</v>
      </c>
      <c r="K1920" s="235"/>
      <c r="L1920" s="206"/>
      <c r="M1920" s="206"/>
      <c r="N1920" s="235"/>
    </row>
    <row r="1921" spans="1:14" ht="15.75">
      <c r="A1921" s="303" t="s">
        <v>1214</v>
      </c>
      <c r="B1921" s="395" t="s">
        <v>1215</v>
      </c>
      <c r="C1921" s="252" t="s">
        <v>122</v>
      </c>
      <c r="D1921" s="376"/>
      <c r="E1921" s="252"/>
      <c r="F1921" s="252"/>
      <c r="G1921" s="252"/>
      <c r="H1921" s="252"/>
      <c r="I1921" s="252"/>
      <c r="J1921" s="252"/>
      <c r="K1921" s="235"/>
      <c r="L1921" s="206" t="s">
        <v>1033</v>
      </c>
      <c r="M1921" s="206">
        <v>111040</v>
      </c>
      <c r="N1921" s="235"/>
    </row>
    <row r="1922" spans="1:14" ht="15.75">
      <c r="A1922" s="332"/>
      <c r="B1922" s="393" t="s">
        <v>1216</v>
      </c>
      <c r="C1922" s="259"/>
      <c r="D1922" s="259"/>
      <c r="E1922" s="259"/>
      <c r="F1922" s="259"/>
      <c r="G1922" s="259">
        <v>12.25</v>
      </c>
      <c r="H1922" s="259"/>
      <c r="I1922" s="259">
        <v>1.3</v>
      </c>
      <c r="J1922" s="259">
        <f>ROUND(G1922*I1922,)</f>
        <v>16</v>
      </c>
      <c r="K1922" s="235"/>
      <c r="L1922" s="206"/>
      <c r="M1922" s="206"/>
      <c r="N1922" s="235"/>
    </row>
    <row r="1923" spans="1:14" ht="15.75">
      <c r="A1923" s="332"/>
      <c r="B1923" s="396"/>
      <c r="C1923" s="259"/>
      <c r="D1923" s="378"/>
      <c r="E1923" s="259"/>
      <c r="F1923" s="259"/>
      <c r="G1923" s="259"/>
      <c r="H1923" s="259"/>
      <c r="I1923" s="259"/>
      <c r="J1923" s="259"/>
      <c r="K1923" s="235"/>
      <c r="L1923" s="206"/>
      <c r="M1923" s="206"/>
      <c r="N1923" s="235"/>
    </row>
    <row r="1924" spans="1:14" ht="15.75" customHeight="1">
      <c r="A1924" s="335"/>
      <c r="B1924" s="379" t="s">
        <v>1217</v>
      </c>
      <c r="C1924" s="380"/>
      <c r="D1924" s="380"/>
      <c r="E1924" s="265"/>
      <c r="F1924" s="265"/>
      <c r="G1924" s="265"/>
      <c r="H1924" s="265"/>
      <c r="I1924" s="265"/>
      <c r="J1924" s="313">
        <f>SUM(J1922:J1923)</f>
        <v>16</v>
      </c>
      <c r="K1924" s="235"/>
      <c r="L1924" s="206"/>
      <c r="M1924" s="206"/>
      <c r="N1924" s="235"/>
    </row>
    <row r="1925" spans="1:14" ht="15.75" customHeight="1">
      <c r="A1925" s="303" t="s">
        <v>1218</v>
      </c>
      <c r="B1925" s="395" t="s">
        <v>1219</v>
      </c>
      <c r="C1925" s="252" t="s">
        <v>122</v>
      </c>
      <c r="D1925" s="376"/>
      <c r="E1925" s="252"/>
      <c r="F1925" s="252"/>
      <c r="G1925" s="252"/>
      <c r="H1925" s="252"/>
      <c r="I1925" s="252"/>
      <c r="J1925" s="252"/>
      <c r="K1925" s="235"/>
      <c r="L1925" s="206" t="s">
        <v>1033</v>
      </c>
      <c r="M1925" s="206">
        <v>180256</v>
      </c>
      <c r="N1925" s="235"/>
    </row>
    <row r="1926" spans="1:14" ht="15.75" customHeight="1">
      <c r="A1926" s="332"/>
      <c r="B1926" s="393" t="s">
        <v>1220</v>
      </c>
      <c r="C1926" s="259"/>
      <c r="D1926" s="259"/>
      <c r="E1926" s="259"/>
      <c r="F1926" s="259"/>
      <c r="G1926" s="259">
        <v>20</v>
      </c>
      <c r="H1926" s="259"/>
      <c r="I1926" s="259">
        <v>2.5</v>
      </c>
      <c r="J1926" s="259">
        <f>ROUND(G1926*I1926,)</f>
        <v>50</v>
      </c>
      <c r="K1926" s="235"/>
      <c r="L1926" s="206"/>
      <c r="M1926" s="206"/>
      <c r="N1926" s="235"/>
    </row>
    <row r="1927" spans="1:14" ht="15.75" customHeight="1">
      <c r="A1927" s="332"/>
      <c r="B1927" s="396"/>
      <c r="C1927" s="259"/>
      <c r="D1927" s="378"/>
      <c r="E1927" s="259"/>
      <c r="F1927" s="259"/>
      <c r="G1927" s="259"/>
      <c r="H1927" s="259"/>
      <c r="I1927" s="259"/>
      <c r="J1927" s="259"/>
      <c r="K1927" s="235"/>
      <c r="L1927" s="206"/>
      <c r="M1927" s="206"/>
      <c r="N1927" s="235"/>
    </row>
    <row r="1928" spans="1:14" ht="15.75" customHeight="1">
      <c r="A1928" s="335"/>
      <c r="B1928" s="379" t="s">
        <v>1221</v>
      </c>
      <c r="C1928" s="380"/>
      <c r="D1928" s="380"/>
      <c r="E1928" s="265"/>
      <c r="F1928" s="265"/>
      <c r="G1928" s="265"/>
      <c r="H1928" s="265"/>
      <c r="I1928" s="265"/>
      <c r="J1928" s="313">
        <f>SUM(J1926:J1927)</f>
        <v>50</v>
      </c>
      <c r="K1928" s="235"/>
      <c r="L1928" s="206"/>
      <c r="M1928" s="206"/>
      <c r="N1928" s="235"/>
    </row>
    <row r="1929" spans="1:14" ht="15.75" customHeight="1">
      <c r="A1929" s="303" t="s">
        <v>72</v>
      </c>
      <c r="B1929" s="395" t="s">
        <v>1222</v>
      </c>
      <c r="C1929" s="252" t="s">
        <v>122</v>
      </c>
      <c r="D1929" s="376"/>
      <c r="E1929" s="252"/>
      <c r="F1929" s="252"/>
      <c r="G1929" s="252"/>
      <c r="H1929" s="252"/>
      <c r="I1929" s="252"/>
      <c r="J1929" s="252"/>
      <c r="K1929" s="235"/>
      <c r="L1929" s="206" t="s">
        <v>1194</v>
      </c>
      <c r="M1929" s="206">
        <v>260909</v>
      </c>
      <c r="N1929" s="235"/>
    </row>
    <row r="1930" spans="1:14" ht="15.75" customHeight="1">
      <c r="A1930" s="332"/>
      <c r="B1930" s="393" t="s">
        <v>1221</v>
      </c>
      <c r="C1930" s="259"/>
      <c r="D1930" s="259">
        <v>250</v>
      </c>
      <c r="E1930" s="259"/>
      <c r="F1930" s="259"/>
      <c r="G1930" s="259"/>
      <c r="H1930" s="259"/>
      <c r="I1930" s="259"/>
      <c r="J1930" s="259">
        <f>ROUND(G1930*I1930,)</f>
        <v>0</v>
      </c>
      <c r="K1930" s="235"/>
      <c r="L1930" s="206"/>
      <c r="M1930" s="206"/>
      <c r="N1930" s="235"/>
    </row>
    <row r="1931" spans="1:14" ht="15.75" customHeight="1">
      <c r="A1931" s="332"/>
      <c r="B1931" s="396"/>
      <c r="C1931" s="259"/>
      <c r="D1931" s="378"/>
      <c r="E1931" s="259"/>
      <c r="F1931" s="259"/>
      <c r="G1931" s="259"/>
      <c r="H1931" s="259"/>
      <c r="I1931" s="259"/>
      <c r="J1931" s="259"/>
      <c r="K1931" s="235"/>
      <c r="L1931" s="206"/>
      <c r="M1931" s="206"/>
      <c r="N1931" s="235"/>
    </row>
    <row r="1932" spans="1:14" ht="15.75" customHeight="1">
      <c r="A1932" s="335"/>
      <c r="B1932" s="379" t="s">
        <v>1221</v>
      </c>
      <c r="C1932" s="380"/>
      <c r="D1932" s="380"/>
      <c r="E1932" s="265"/>
      <c r="F1932" s="265"/>
      <c r="G1932" s="265"/>
      <c r="H1932" s="265"/>
      <c r="I1932" s="265"/>
      <c r="J1932" s="313">
        <f>D1930</f>
        <v>250</v>
      </c>
      <c r="K1932" s="235"/>
      <c r="L1932" s="206"/>
      <c r="M1932" s="206"/>
      <c r="N1932" s="235"/>
    </row>
    <row r="1933" spans="1:14" ht="15.75" customHeight="1">
      <c r="A1933" s="397" t="s">
        <v>73</v>
      </c>
      <c r="B1933" s="398" t="s">
        <v>1223</v>
      </c>
      <c r="C1933" s="399"/>
      <c r="D1933" s="399"/>
      <c r="E1933" s="400"/>
      <c r="F1933" s="400"/>
      <c r="G1933" s="400"/>
      <c r="H1933" s="400"/>
      <c r="I1933" s="400"/>
      <c r="J1933" s="400"/>
      <c r="K1933" s="235"/>
      <c r="L1933" s="206"/>
      <c r="M1933" s="206"/>
      <c r="N1933" s="235"/>
    </row>
    <row r="1934" spans="1:14" ht="15.75" customHeight="1">
      <c r="A1934" s="401" t="s">
        <v>75</v>
      </c>
      <c r="B1934" s="390" t="s">
        <v>76</v>
      </c>
      <c r="C1934" s="247"/>
      <c r="D1934" s="258"/>
      <c r="E1934" s="259"/>
      <c r="F1934" s="259"/>
      <c r="G1934" s="259"/>
      <c r="H1934" s="259"/>
      <c r="I1934" s="259"/>
      <c r="J1934" s="259"/>
      <c r="K1934" s="235"/>
      <c r="L1934" s="206"/>
      <c r="M1934" s="206"/>
      <c r="N1934" s="235"/>
    </row>
    <row r="1935" spans="1:14" ht="15.75" customHeight="1">
      <c r="A1935" s="363" t="s">
        <v>1224</v>
      </c>
      <c r="B1935" s="375" t="s">
        <v>1225</v>
      </c>
      <c r="C1935" s="247" t="s">
        <v>141</v>
      </c>
      <c r="D1935" s="252"/>
      <c r="E1935" s="252"/>
      <c r="F1935" s="252"/>
      <c r="G1935" s="252"/>
      <c r="H1935" s="252"/>
      <c r="I1935" s="252"/>
      <c r="J1935" s="252"/>
      <c r="K1935" s="235"/>
      <c r="L1935" s="206" t="s">
        <v>1033</v>
      </c>
      <c r="M1935" s="206">
        <v>190192</v>
      </c>
      <c r="N1935" s="235"/>
    </row>
    <row r="1936" spans="1:14" ht="15.75" customHeight="1">
      <c r="A1936" s="402"/>
      <c r="B1936" s="377" t="s">
        <v>1105</v>
      </c>
      <c r="C1936" s="269"/>
      <c r="D1936" s="259">
        <v>1</v>
      </c>
      <c r="E1936" s="259"/>
      <c r="F1936" s="259"/>
      <c r="G1936" s="259"/>
      <c r="H1936" s="259"/>
      <c r="I1936" s="259"/>
      <c r="J1936" s="259">
        <f t="shared" ref="J1936:J1937" si="26">D1936</f>
        <v>1</v>
      </c>
      <c r="K1936" s="235"/>
      <c r="L1936" s="206"/>
      <c r="M1936" s="206"/>
      <c r="N1936" s="235"/>
    </row>
    <row r="1937" spans="1:14" ht="15.75" customHeight="1">
      <c r="A1937" s="402"/>
      <c r="B1937" s="386"/>
      <c r="C1937" s="269"/>
      <c r="D1937" s="259"/>
      <c r="E1937" s="259"/>
      <c r="F1937" s="259"/>
      <c r="G1937" s="259"/>
      <c r="H1937" s="259"/>
      <c r="I1937" s="259"/>
      <c r="J1937" s="259">
        <f t="shared" si="26"/>
        <v>0</v>
      </c>
      <c r="K1937" s="235"/>
      <c r="L1937" s="206"/>
      <c r="M1937" s="206"/>
      <c r="N1937" s="235"/>
    </row>
    <row r="1938" spans="1:14" ht="15.75" customHeight="1">
      <c r="A1938" s="308"/>
      <c r="B1938" s="403" t="s">
        <v>1226</v>
      </c>
      <c r="C1938" s="269"/>
      <c r="D1938" s="259"/>
      <c r="E1938" s="259"/>
      <c r="F1938" s="259"/>
      <c r="G1938" s="259"/>
      <c r="H1938" s="259"/>
      <c r="I1938" s="259"/>
      <c r="J1938" s="351">
        <f>SUM(J1936:J1937)</f>
        <v>1</v>
      </c>
      <c r="K1938" s="235"/>
      <c r="L1938" s="206"/>
      <c r="M1938" s="206"/>
      <c r="N1938" s="235"/>
    </row>
    <row r="1939" spans="1:14" ht="15.75" customHeight="1">
      <c r="A1939" s="363" t="s">
        <v>1227</v>
      </c>
      <c r="B1939" s="375" t="s">
        <v>1228</v>
      </c>
      <c r="C1939" s="247" t="s">
        <v>141</v>
      </c>
      <c r="D1939" s="252"/>
      <c r="E1939" s="252"/>
      <c r="F1939" s="252"/>
      <c r="G1939" s="252"/>
      <c r="H1939" s="252"/>
      <c r="I1939" s="252"/>
      <c r="J1939" s="252"/>
      <c r="K1939" s="235"/>
      <c r="L1939" s="206" t="s">
        <v>129</v>
      </c>
      <c r="M1939" s="206">
        <v>2086</v>
      </c>
      <c r="N1939" s="235"/>
    </row>
    <row r="1940" spans="1:14" ht="15.75" customHeight="1">
      <c r="A1940" s="402"/>
      <c r="B1940" s="377" t="s">
        <v>1105</v>
      </c>
      <c r="C1940" s="269"/>
      <c r="D1940" s="259">
        <v>1</v>
      </c>
      <c r="E1940" s="259"/>
      <c r="F1940" s="259"/>
      <c r="G1940" s="259"/>
      <c r="H1940" s="259"/>
      <c r="I1940" s="259"/>
      <c r="J1940" s="259">
        <f t="shared" ref="J1940:J1941" si="27">D1940</f>
        <v>1</v>
      </c>
      <c r="K1940" s="235"/>
      <c r="L1940" s="206"/>
      <c r="M1940" s="206"/>
      <c r="N1940" s="235"/>
    </row>
    <row r="1941" spans="1:14" ht="15.75" customHeight="1">
      <c r="A1941" s="308"/>
      <c r="B1941" s="404"/>
      <c r="C1941" s="269"/>
      <c r="D1941" s="259"/>
      <c r="E1941" s="259"/>
      <c r="F1941" s="259"/>
      <c r="G1941" s="259"/>
      <c r="H1941" s="259"/>
      <c r="I1941" s="259"/>
      <c r="J1941" s="259">
        <f t="shared" si="27"/>
        <v>0</v>
      </c>
      <c r="K1941" s="235"/>
      <c r="L1941" s="206"/>
      <c r="M1941" s="206"/>
      <c r="N1941" s="235"/>
    </row>
    <row r="1942" spans="1:14" ht="15.75" customHeight="1">
      <c r="A1942" s="405"/>
      <c r="B1942" s="337" t="s">
        <v>1229</v>
      </c>
      <c r="C1942" s="357"/>
      <c r="D1942" s="265"/>
      <c r="E1942" s="265"/>
      <c r="F1942" s="265"/>
      <c r="G1942" s="265"/>
      <c r="H1942" s="265"/>
      <c r="I1942" s="265"/>
      <c r="J1942" s="313">
        <f>SUM(J1939:J1941)</f>
        <v>1</v>
      </c>
      <c r="K1942" s="235"/>
      <c r="L1942" s="206"/>
      <c r="M1942" s="206"/>
      <c r="N1942" s="235"/>
    </row>
    <row r="1943" spans="1:14" ht="15.75" customHeight="1">
      <c r="A1943" s="406" t="s">
        <v>77</v>
      </c>
      <c r="B1943" s="407" t="s">
        <v>78</v>
      </c>
      <c r="C1943" s="247"/>
      <c r="D1943" s="252"/>
      <c r="E1943" s="252"/>
      <c r="F1943" s="252"/>
      <c r="G1943" s="252"/>
      <c r="H1943" s="252"/>
      <c r="I1943" s="252"/>
      <c r="J1943" s="252"/>
      <c r="K1943" s="235"/>
      <c r="L1943" s="206"/>
      <c r="M1943" s="206"/>
      <c r="N1943" s="235"/>
    </row>
    <row r="1944" spans="1:14" ht="15.75" customHeight="1">
      <c r="A1944" s="363" t="s">
        <v>1230</v>
      </c>
      <c r="B1944" s="375" t="s">
        <v>1231</v>
      </c>
      <c r="C1944" s="247" t="s">
        <v>141</v>
      </c>
      <c r="D1944" s="252"/>
      <c r="E1944" s="252"/>
      <c r="F1944" s="252"/>
      <c r="G1944" s="252"/>
      <c r="H1944" s="252"/>
      <c r="I1944" s="252"/>
      <c r="J1944" s="252"/>
      <c r="K1944" s="235"/>
      <c r="L1944" s="206" t="s">
        <v>1232</v>
      </c>
      <c r="M1944" s="206">
        <v>1301004064</v>
      </c>
      <c r="N1944" s="235"/>
    </row>
    <row r="1945" spans="1:14" ht="15.75" customHeight="1">
      <c r="A1945" s="402"/>
      <c r="B1945" s="377" t="s">
        <v>1105</v>
      </c>
      <c r="C1945" s="269"/>
      <c r="D1945" s="259">
        <v>1</v>
      </c>
      <c r="E1945" s="259"/>
      <c r="F1945" s="259"/>
      <c r="G1945" s="259"/>
      <c r="H1945" s="259"/>
      <c r="I1945" s="259"/>
      <c r="J1945" s="259">
        <f>D1945</f>
        <v>1</v>
      </c>
      <c r="K1945" s="235"/>
      <c r="L1945" s="206"/>
      <c r="M1945" s="206"/>
      <c r="N1945" s="235"/>
    </row>
    <row r="1946" spans="1:14" ht="15.75" customHeight="1">
      <c r="A1946" s="320"/>
      <c r="B1946" s="377"/>
      <c r="C1946" s="269"/>
      <c r="D1946" s="259"/>
      <c r="E1946" s="259"/>
      <c r="F1946" s="259"/>
      <c r="G1946" s="259"/>
      <c r="H1946" s="259"/>
      <c r="I1946" s="259"/>
      <c r="J1946" s="259"/>
      <c r="K1946" s="235"/>
      <c r="L1946" s="206"/>
      <c r="M1946" s="206"/>
      <c r="N1946" s="235"/>
    </row>
    <row r="1947" spans="1:14" ht="15.75" customHeight="1">
      <c r="A1947" s="320"/>
      <c r="B1947" s="391" t="s">
        <v>1233</v>
      </c>
      <c r="C1947" s="269"/>
      <c r="D1947" s="259"/>
      <c r="E1947" s="259"/>
      <c r="F1947" s="259"/>
      <c r="G1947" s="259"/>
      <c r="H1947" s="259"/>
      <c r="I1947" s="259"/>
      <c r="J1947" s="322">
        <f>SUM(J1944:J1946)</f>
        <v>1</v>
      </c>
      <c r="K1947" s="235"/>
      <c r="L1947" s="206"/>
      <c r="M1947" s="206"/>
      <c r="N1947" s="235"/>
    </row>
    <row r="1948" spans="1:14" ht="15.75" customHeight="1">
      <c r="A1948" s="363" t="s">
        <v>1234</v>
      </c>
      <c r="B1948" s="375" t="s">
        <v>1235</v>
      </c>
      <c r="C1948" s="247" t="s">
        <v>141</v>
      </c>
      <c r="D1948" s="252"/>
      <c r="E1948" s="252"/>
      <c r="F1948" s="252"/>
      <c r="G1948" s="252"/>
      <c r="H1948" s="252"/>
      <c r="I1948" s="252"/>
      <c r="J1948" s="252"/>
      <c r="K1948" s="235"/>
      <c r="L1948" s="206" t="s">
        <v>116</v>
      </c>
      <c r="M1948" s="206">
        <v>95544</v>
      </c>
      <c r="N1948" s="235"/>
    </row>
    <row r="1949" spans="1:14" ht="15.75" customHeight="1">
      <c r="A1949" s="320"/>
      <c r="B1949" s="377" t="s">
        <v>1105</v>
      </c>
      <c r="C1949" s="269"/>
      <c r="D1949" s="259">
        <v>1</v>
      </c>
      <c r="E1949" s="259"/>
      <c r="F1949" s="259"/>
      <c r="G1949" s="259"/>
      <c r="H1949" s="259"/>
      <c r="I1949" s="259"/>
      <c r="J1949" s="259">
        <f>D1949</f>
        <v>1</v>
      </c>
      <c r="K1949" s="235"/>
      <c r="L1949" s="206"/>
      <c r="M1949" s="206"/>
      <c r="N1949" s="235"/>
    </row>
    <row r="1950" spans="1:14" ht="15.75" customHeight="1">
      <c r="A1950" s="320"/>
      <c r="B1950" s="377"/>
      <c r="C1950" s="269"/>
      <c r="D1950" s="259"/>
      <c r="E1950" s="259"/>
      <c r="F1950" s="259"/>
      <c r="G1950" s="259"/>
      <c r="H1950" s="259"/>
      <c r="I1950" s="259"/>
      <c r="J1950" s="259"/>
      <c r="K1950" s="235"/>
      <c r="L1950" s="206"/>
      <c r="M1950" s="206"/>
      <c r="N1950" s="235"/>
    </row>
    <row r="1951" spans="1:14" ht="15.75" customHeight="1">
      <c r="A1951" s="408"/>
      <c r="B1951" s="388" t="s">
        <v>1233</v>
      </c>
      <c r="C1951" s="270"/>
      <c r="D1951" s="265"/>
      <c r="E1951" s="265"/>
      <c r="F1951" s="265"/>
      <c r="G1951" s="265"/>
      <c r="H1951" s="265"/>
      <c r="I1951" s="265"/>
      <c r="J1951" s="313">
        <f>SUM(J1948:J1950)</f>
        <v>1</v>
      </c>
      <c r="K1951" s="235"/>
      <c r="L1951" s="206"/>
      <c r="M1951" s="206"/>
      <c r="N1951" s="235"/>
    </row>
    <row r="1952" spans="1:14" ht="15.75" customHeight="1">
      <c r="A1952" s="363" t="s">
        <v>1236</v>
      </c>
      <c r="B1952" s="375" t="s">
        <v>1237</v>
      </c>
      <c r="C1952" s="247" t="s">
        <v>141</v>
      </c>
      <c r="D1952" s="252"/>
      <c r="E1952" s="252"/>
      <c r="F1952" s="252"/>
      <c r="G1952" s="252"/>
      <c r="H1952" s="252"/>
      <c r="I1952" s="252"/>
      <c r="J1952" s="252"/>
      <c r="K1952" s="235"/>
      <c r="L1952" s="206" t="s">
        <v>129</v>
      </c>
      <c r="M1952" s="206">
        <v>13114</v>
      </c>
      <c r="N1952" s="235"/>
    </row>
    <row r="1953" spans="1:14" ht="15.75" customHeight="1">
      <c r="A1953" s="320"/>
      <c r="B1953" s="377" t="s">
        <v>1105</v>
      </c>
      <c r="C1953" s="269"/>
      <c r="D1953" s="259">
        <v>0</v>
      </c>
      <c r="E1953" s="259"/>
      <c r="F1953" s="259"/>
      <c r="G1953" s="259"/>
      <c r="H1953" s="259"/>
      <c r="I1953" s="259"/>
      <c r="J1953" s="259">
        <f>D1953</f>
        <v>0</v>
      </c>
      <c r="K1953" s="235"/>
      <c r="L1953" s="206"/>
      <c r="M1953" s="206"/>
      <c r="N1953" s="235"/>
    </row>
    <row r="1954" spans="1:14" ht="15.75" customHeight="1">
      <c r="A1954" s="320"/>
      <c r="B1954" s="377"/>
      <c r="C1954" s="269"/>
      <c r="D1954" s="259"/>
      <c r="E1954" s="259"/>
      <c r="F1954" s="259"/>
      <c r="G1954" s="259"/>
      <c r="H1954" s="259"/>
      <c r="I1954" s="259"/>
      <c r="J1954" s="259"/>
      <c r="K1954" s="235"/>
      <c r="L1954" s="206"/>
      <c r="M1954" s="206"/>
      <c r="N1954" s="235"/>
    </row>
    <row r="1955" spans="1:14" ht="15.75" customHeight="1">
      <c r="A1955" s="408"/>
      <c r="B1955" s="388" t="s">
        <v>1238</v>
      </c>
      <c r="C1955" s="270"/>
      <c r="D1955" s="265"/>
      <c r="E1955" s="265"/>
      <c r="F1955" s="265"/>
      <c r="G1955" s="265"/>
      <c r="H1955" s="265"/>
      <c r="I1955" s="265"/>
      <c r="J1955" s="313">
        <f>SUM(J1952:J1954)</f>
        <v>0</v>
      </c>
      <c r="K1955" s="235"/>
      <c r="L1955" s="206"/>
      <c r="M1955" s="206"/>
      <c r="N1955" s="235"/>
    </row>
    <row r="1956" spans="1:14" ht="15.75" customHeight="1">
      <c r="A1956" s="397" t="s">
        <v>79</v>
      </c>
      <c r="B1956" s="398" t="s">
        <v>80</v>
      </c>
      <c r="C1956" s="165"/>
      <c r="D1956" s="400"/>
      <c r="E1956" s="400"/>
      <c r="F1956" s="400"/>
      <c r="G1956" s="400"/>
      <c r="H1956" s="400"/>
      <c r="I1956" s="400"/>
      <c r="J1956" s="400"/>
      <c r="K1956" s="235"/>
      <c r="L1956" s="206"/>
      <c r="M1956" s="206"/>
      <c r="N1956" s="235"/>
    </row>
    <row r="1957" spans="1:14" ht="15.75" customHeight="1">
      <c r="A1957" s="409" t="s">
        <v>1239</v>
      </c>
      <c r="B1957" s="410" t="s">
        <v>1240</v>
      </c>
      <c r="C1957" s="411" t="s">
        <v>141</v>
      </c>
      <c r="D1957" s="412"/>
      <c r="E1957" s="412"/>
      <c r="F1957" s="412"/>
      <c r="G1957" s="412"/>
      <c r="H1957" s="412"/>
      <c r="I1957" s="412"/>
      <c r="J1957" s="412"/>
      <c r="K1957" s="235"/>
      <c r="L1957" s="206" t="s">
        <v>116</v>
      </c>
      <c r="M1957" s="206">
        <v>89986</v>
      </c>
      <c r="N1957" s="235"/>
    </row>
    <row r="1958" spans="1:14" ht="15.75" customHeight="1">
      <c r="A1958" s="413"/>
      <c r="B1958" s="255" t="s">
        <v>1105</v>
      </c>
      <c r="C1958" s="414"/>
      <c r="D1958" s="415">
        <v>1</v>
      </c>
      <c r="E1958" s="416"/>
      <c r="F1958" s="416"/>
      <c r="G1958" s="416"/>
      <c r="H1958" s="416"/>
      <c r="I1958" s="416"/>
      <c r="J1958" s="415">
        <f>D1958</f>
        <v>1</v>
      </c>
      <c r="K1958" s="235"/>
      <c r="L1958" s="206"/>
      <c r="M1958" s="206"/>
      <c r="N1958" s="235"/>
    </row>
    <row r="1959" spans="1:14" ht="15.75" customHeight="1">
      <c r="A1959" s="413"/>
      <c r="B1959" s="417"/>
      <c r="C1959" s="414"/>
      <c r="D1959" s="415"/>
      <c r="E1959" s="416"/>
      <c r="F1959" s="416"/>
      <c r="G1959" s="416"/>
      <c r="H1959" s="416"/>
      <c r="I1959" s="416"/>
      <c r="J1959" s="415"/>
      <c r="K1959" s="235"/>
      <c r="L1959" s="206"/>
      <c r="M1959" s="206"/>
      <c r="N1959" s="235"/>
    </row>
    <row r="1960" spans="1:14" ht="15.75" customHeight="1">
      <c r="A1960" s="418"/>
      <c r="B1960" s="419" t="s">
        <v>1241</v>
      </c>
      <c r="C1960" s="420"/>
      <c r="D1960" s="421"/>
      <c r="E1960" s="421"/>
      <c r="F1960" s="421"/>
      <c r="G1960" s="421"/>
      <c r="H1960" s="421"/>
      <c r="I1960" s="421"/>
      <c r="J1960" s="313">
        <f>SUM(J1957:J1958)</f>
        <v>1</v>
      </c>
      <c r="K1960" s="235"/>
      <c r="L1960" s="206"/>
      <c r="M1960" s="206"/>
      <c r="N1960" s="235"/>
    </row>
    <row r="1961" spans="1:14" ht="15.75" customHeight="1">
      <c r="A1961" s="363" t="s">
        <v>1242</v>
      </c>
      <c r="B1961" s="248" t="s">
        <v>1243</v>
      </c>
      <c r="C1961" s="411" t="s">
        <v>141</v>
      </c>
      <c r="D1961" s="252"/>
      <c r="E1961" s="252"/>
      <c r="F1961" s="252"/>
      <c r="G1961" s="252"/>
      <c r="H1961" s="252"/>
      <c r="I1961" s="252"/>
      <c r="J1961" s="252"/>
      <c r="K1961" s="235"/>
      <c r="L1961" s="206" t="s">
        <v>1033</v>
      </c>
      <c r="M1961" s="206">
        <v>190332</v>
      </c>
      <c r="N1961" s="235"/>
    </row>
    <row r="1962" spans="1:14" ht="15.75" customHeight="1">
      <c r="A1962" s="320"/>
      <c r="B1962" s="255" t="s">
        <v>1105</v>
      </c>
      <c r="C1962" s="269"/>
      <c r="D1962" s="259">
        <v>1</v>
      </c>
      <c r="E1962" s="259"/>
      <c r="F1962" s="259"/>
      <c r="G1962" s="259"/>
      <c r="H1962" s="259"/>
      <c r="I1962" s="259"/>
      <c r="J1962" s="259">
        <f>D1962</f>
        <v>1</v>
      </c>
      <c r="K1962" s="235"/>
      <c r="L1962" s="206"/>
      <c r="M1962" s="206"/>
      <c r="N1962" s="235"/>
    </row>
    <row r="1963" spans="1:14" ht="15.75" customHeight="1">
      <c r="A1963" s="320"/>
      <c r="B1963" s="377"/>
      <c r="C1963" s="269"/>
      <c r="D1963" s="259"/>
      <c r="E1963" s="259"/>
      <c r="F1963" s="259"/>
      <c r="G1963" s="259"/>
      <c r="H1963" s="259"/>
      <c r="I1963" s="259"/>
      <c r="J1963" s="313">
        <f>SUM(J1962)</f>
        <v>1</v>
      </c>
      <c r="K1963" s="235"/>
      <c r="L1963" s="206"/>
      <c r="M1963" s="206"/>
      <c r="N1963" s="235"/>
    </row>
    <row r="1964" spans="1:14" ht="15.75" customHeight="1">
      <c r="A1964" s="409" t="s">
        <v>1244</v>
      </c>
      <c r="B1964" s="410" t="s">
        <v>1245</v>
      </c>
      <c r="C1964" s="422" t="s">
        <v>141</v>
      </c>
      <c r="D1964" s="423"/>
      <c r="E1964" s="423"/>
      <c r="F1964" s="423"/>
      <c r="G1964" s="423"/>
      <c r="H1964" s="423"/>
      <c r="I1964" s="423"/>
      <c r="J1964" s="423"/>
      <c r="K1964" s="235"/>
      <c r="L1964" s="206" t="s">
        <v>129</v>
      </c>
      <c r="M1964" s="206">
        <v>9676</v>
      </c>
      <c r="N1964" s="235"/>
    </row>
    <row r="1965" spans="1:14" ht="15.75" customHeight="1">
      <c r="A1965" s="413"/>
      <c r="B1965" s="255" t="s">
        <v>1105</v>
      </c>
      <c r="C1965" s="424"/>
      <c r="D1965" s="425">
        <v>1</v>
      </c>
      <c r="E1965" s="426"/>
      <c r="F1965" s="426"/>
      <c r="G1965" s="426"/>
      <c r="H1965" s="426"/>
      <c r="I1965" s="426"/>
      <c r="J1965" s="425">
        <f>D1965</f>
        <v>1</v>
      </c>
      <c r="K1965" s="235"/>
      <c r="L1965" s="206"/>
      <c r="M1965" s="206"/>
      <c r="N1965" s="235"/>
    </row>
    <row r="1966" spans="1:14" ht="15.75" customHeight="1">
      <c r="A1966" s="413"/>
      <c r="B1966" s="427"/>
      <c r="C1966" s="424"/>
      <c r="D1966" s="425"/>
      <c r="E1966" s="426"/>
      <c r="F1966" s="426"/>
      <c r="G1966" s="426"/>
      <c r="H1966" s="426"/>
      <c r="I1966" s="426"/>
      <c r="J1966" s="425"/>
      <c r="K1966" s="235"/>
      <c r="L1966" s="206"/>
      <c r="M1966" s="206"/>
      <c r="N1966" s="235"/>
    </row>
    <row r="1967" spans="1:14" ht="15.75" customHeight="1">
      <c r="A1967" s="418"/>
      <c r="B1967" s="428"/>
      <c r="C1967" s="429"/>
      <c r="D1967" s="430"/>
      <c r="E1967" s="430"/>
      <c r="F1967" s="430"/>
      <c r="G1967" s="430"/>
      <c r="H1967" s="430"/>
      <c r="I1967" s="430"/>
      <c r="J1967" s="313">
        <f>SUM(J1964:J1966)</f>
        <v>1</v>
      </c>
      <c r="K1967" s="235"/>
      <c r="L1967" s="206"/>
      <c r="M1967" s="206"/>
      <c r="N1967" s="235"/>
    </row>
    <row r="1968" spans="1:14" ht="15.75" customHeight="1">
      <c r="A1968" s="409" t="s">
        <v>1246</v>
      </c>
      <c r="B1968" s="410" t="s">
        <v>1247</v>
      </c>
      <c r="C1968" s="422" t="s">
        <v>141</v>
      </c>
      <c r="D1968" s="423"/>
      <c r="E1968" s="423"/>
      <c r="F1968" s="423"/>
      <c r="G1968" s="423"/>
      <c r="H1968" s="423"/>
      <c r="I1968" s="423"/>
      <c r="J1968" s="423"/>
      <c r="K1968" s="235"/>
      <c r="L1968" s="206" t="s">
        <v>129</v>
      </c>
      <c r="M1968" s="206">
        <v>1703</v>
      </c>
      <c r="N1968" s="235"/>
    </row>
    <row r="1969" spans="1:14" ht="15.75" customHeight="1">
      <c r="A1969" s="413"/>
      <c r="B1969" s="255" t="s">
        <v>1105</v>
      </c>
      <c r="C1969" s="424"/>
      <c r="D1969" s="425">
        <v>2</v>
      </c>
      <c r="E1969" s="426"/>
      <c r="F1969" s="426"/>
      <c r="G1969" s="426"/>
      <c r="H1969" s="426"/>
      <c r="I1969" s="426"/>
      <c r="J1969" s="425">
        <f>D1969</f>
        <v>2</v>
      </c>
      <c r="K1969" s="235"/>
      <c r="L1969" s="206"/>
      <c r="M1969" s="206"/>
      <c r="N1969" s="235"/>
    </row>
    <row r="1970" spans="1:14" ht="15.75" customHeight="1">
      <c r="A1970" s="413"/>
      <c r="B1970" s="431"/>
      <c r="C1970" s="424"/>
      <c r="D1970" s="425"/>
      <c r="E1970" s="426"/>
      <c r="F1970" s="426"/>
      <c r="G1970" s="426"/>
      <c r="H1970" s="426"/>
      <c r="I1970" s="426"/>
      <c r="J1970" s="425"/>
      <c r="K1970" s="235"/>
      <c r="L1970" s="206"/>
      <c r="M1970" s="206"/>
      <c r="N1970" s="235"/>
    </row>
    <row r="1971" spans="1:14" ht="15.75" customHeight="1">
      <c r="A1971" s="418"/>
      <c r="B1971" s="419" t="s">
        <v>1248</v>
      </c>
      <c r="C1971" s="429"/>
      <c r="D1971" s="430"/>
      <c r="E1971" s="430"/>
      <c r="F1971" s="430"/>
      <c r="G1971" s="430"/>
      <c r="H1971" s="430"/>
      <c r="I1971" s="430"/>
      <c r="J1971" s="313">
        <f>SUM(J1968:J1970)</f>
        <v>2</v>
      </c>
      <c r="K1971" s="235"/>
      <c r="L1971" s="206"/>
      <c r="M1971" s="206"/>
      <c r="N1971" s="235"/>
    </row>
    <row r="1972" spans="1:14" ht="15.75" customHeight="1">
      <c r="A1972" s="409" t="s">
        <v>1249</v>
      </c>
      <c r="B1972" s="410" t="s">
        <v>1250</v>
      </c>
      <c r="C1972" s="422" t="s">
        <v>141</v>
      </c>
      <c r="D1972" s="423"/>
      <c r="E1972" s="423"/>
      <c r="F1972" s="423"/>
      <c r="G1972" s="423"/>
      <c r="H1972" s="423"/>
      <c r="I1972" s="423"/>
      <c r="J1972" s="423"/>
      <c r="K1972" s="235"/>
      <c r="L1972" s="206" t="s">
        <v>116</v>
      </c>
      <c r="M1972" s="206">
        <v>100860</v>
      </c>
      <c r="N1972" s="235"/>
    </row>
    <row r="1973" spans="1:14" ht="15.75" customHeight="1">
      <c r="A1973" s="413"/>
      <c r="B1973" s="255" t="s">
        <v>1105</v>
      </c>
      <c r="C1973" s="424"/>
      <c r="D1973" s="425">
        <v>1</v>
      </c>
      <c r="E1973" s="426"/>
      <c r="F1973" s="426"/>
      <c r="G1973" s="426"/>
      <c r="H1973" s="426"/>
      <c r="I1973" s="426"/>
      <c r="J1973" s="425">
        <f>D1973</f>
        <v>1</v>
      </c>
      <c r="K1973" s="235"/>
      <c r="L1973" s="206"/>
      <c r="M1973" s="206"/>
      <c r="N1973" s="235"/>
    </row>
    <row r="1974" spans="1:14" ht="15.75" customHeight="1">
      <c r="A1974" s="413"/>
      <c r="B1974" s="431"/>
      <c r="C1974" s="424"/>
      <c r="D1974" s="425"/>
      <c r="E1974" s="426"/>
      <c r="F1974" s="426"/>
      <c r="G1974" s="426"/>
      <c r="H1974" s="426"/>
      <c r="I1974" s="426"/>
      <c r="J1974" s="425"/>
      <c r="K1974" s="235"/>
      <c r="L1974" s="206"/>
      <c r="M1974" s="206"/>
      <c r="N1974" s="235"/>
    </row>
    <row r="1975" spans="1:14" ht="15.75" customHeight="1">
      <c r="A1975" s="418"/>
      <c r="B1975" s="419" t="s">
        <v>1248</v>
      </c>
      <c r="C1975" s="429"/>
      <c r="D1975" s="430"/>
      <c r="E1975" s="430"/>
      <c r="F1975" s="430"/>
      <c r="G1975" s="430"/>
      <c r="H1975" s="430"/>
      <c r="I1975" s="430"/>
      <c r="J1975" s="313">
        <f>SUM(J1972:J1974)</f>
        <v>1</v>
      </c>
      <c r="K1975" s="235"/>
      <c r="L1975" s="206"/>
      <c r="M1975" s="206"/>
      <c r="N1975" s="235"/>
    </row>
    <row r="1976" spans="1:14" ht="15.75" customHeight="1">
      <c r="A1976" s="397" t="s">
        <v>81</v>
      </c>
      <c r="B1976" s="398" t="s">
        <v>82</v>
      </c>
      <c r="C1976" s="165"/>
      <c r="D1976" s="400"/>
      <c r="E1976" s="400"/>
      <c r="F1976" s="400"/>
      <c r="G1976" s="400"/>
      <c r="H1976" s="400"/>
      <c r="I1976" s="400"/>
      <c r="J1976" s="400"/>
      <c r="K1976" s="235"/>
      <c r="L1976" s="206"/>
      <c r="M1976" s="206"/>
      <c r="N1976" s="235"/>
    </row>
    <row r="1977" spans="1:14" ht="15.75" customHeight="1">
      <c r="A1977" s="409" t="s">
        <v>1251</v>
      </c>
      <c r="B1977" s="410" t="s">
        <v>1252</v>
      </c>
      <c r="C1977" s="422" t="s">
        <v>141</v>
      </c>
      <c r="D1977" s="432"/>
      <c r="E1977" s="432"/>
      <c r="F1977" s="432"/>
      <c r="G1977" s="432"/>
      <c r="H1977" s="432"/>
      <c r="I1977" s="432"/>
      <c r="J1977" s="432"/>
      <c r="K1977" s="235"/>
      <c r="L1977" s="206" t="s">
        <v>116</v>
      </c>
      <c r="M1977" s="206">
        <v>89708</v>
      </c>
      <c r="N1977" s="235"/>
    </row>
    <row r="1978" spans="1:14" ht="15.75" customHeight="1">
      <c r="A1978" s="433"/>
      <c r="B1978" s="255" t="s">
        <v>1105</v>
      </c>
      <c r="C1978" s="434"/>
      <c r="D1978" s="425">
        <v>1</v>
      </c>
      <c r="E1978" s="425"/>
      <c r="F1978" s="425"/>
      <c r="G1978" s="425"/>
      <c r="H1978" s="425"/>
      <c r="I1978" s="425"/>
      <c r="J1978" s="425">
        <f>D1978</f>
        <v>1</v>
      </c>
      <c r="K1978" s="235"/>
      <c r="L1978" s="206"/>
      <c r="M1978" s="206"/>
      <c r="N1978" s="235"/>
    </row>
    <row r="1979" spans="1:14" ht="15.75" customHeight="1">
      <c r="A1979" s="433"/>
      <c r="B1979" s="435"/>
      <c r="C1979" s="434"/>
      <c r="D1979" s="425"/>
      <c r="E1979" s="425"/>
      <c r="F1979" s="425"/>
      <c r="G1979" s="425"/>
      <c r="H1979" s="425"/>
      <c r="I1979" s="425"/>
      <c r="J1979" s="425"/>
      <c r="K1979" s="235"/>
      <c r="L1979" s="206"/>
      <c r="M1979" s="206"/>
      <c r="N1979" s="235"/>
    </row>
    <row r="1980" spans="1:14" ht="15.75" customHeight="1">
      <c r="A1980" s="436"/>
      <c r="B1980" s="419" t="s">
        <v>1253</v>
      </c>
      <c r="C1980" s="437"/>
      <c r="D1980" s="438"/>
      <c r="E1980" s="438"/>
      <c r="F1980" s="438"/>
      <c r="G1980" s="438"/>
      <c r="H1980" s="438"/>
      <c r="I1980" s="438"/>
      <c r="J1980" s="313">
        <f>SUM(J1977:J1979)</f>
        <v>1</v>
      </c>
      <c r="K1980" s="235"/>
      <c r="L1980" s="206"/>
      <c r="M1980" s="206"/>
      <c r="N1980" s="235"/>
    </row>
    <row r="1981" spans="1:14" ht="15.75" customHeight="1">
      <c r="A1981" s="433" t="s">
        <v>1254</v>
      </c>
      <c r="B1981" s="435" t="s">
        <v>1255</v>
      </c>
      <c r="C1981" s="439" t="s">
        <v>141</v>
      </c>
      <c r="D1981" s="425"/>
      <c r="E1981" s="425"/>
      <c r="F1981" s="425"/>
      <c r="G1981" s="425"/>
      <c r="H1981" s="425"/>
      <c r="I1981" s="425"/>
      <c r="J1981" s="425"/>
      <c r="K1981" s="235"/>
      <c r="L1981" s="206" t="s">
        <v>1033</v>
      </c>
      <c r="M1981" s="206">
        <v>30356</v>
      </c>
      <c r="N1981" s="235"/>
    </row>
    <row r="1982" spans="1:14" ht="15.75" customHeight="1">
      <c r="A1982" s="433"/>
      <c r="B1982" s="255" t="s">
        <v>1105</v>
      </c>
      <c r="C1982" s="434"/>
      <c r="D1982" s="425">
        <v>1</v>
      </c>
      <c r="E1982" s="425"/>
      <c r="F1982" s="425"/>
      <c r="G1982" s="425"/>
      <c r="H1982" s="425"/>
      <c r="I1982" s="425"/>
      <c r="J1982" s="425">
        <f>D1982</f>
        <v>1</v>
      </c>
      <c r="K1982" s="235"/>
      <c r="L1982" s="206"/>
      <c r="M1982" s="206"/>
      <c r="N1982" s="235"/>
    </row>
    <row r="1983" spans="1:14" ht="15.75" customHeight="1">
      <c r="A1983" s="433"/>
      <c r="B1983" s="435"/>
      <c r="C1983" s="434"/>
      <c r="D1983" s="425"/>
      <c r="E1983" s="425"/>
      <c r="F1983" s="425"/>
      <c r="G1983" s="425"/>
      <c r="H1983" s="425"/>
      <c r="I1983" s="425"/>
      <c r="J1983" s="425"/>
      <c r="K1983" s="235"/>
      <c r="L1983" s="206"/>
      <c r="M1983" s="206"/>
      <c r="N1983" s="235"/>
    </row>
    <row r="1984" spans="1:14" ht="15.75" customHeight="1">
      <c r="A1984" s="433"/>
      <c r="B1984" s="419" t="s">
        <v>1256</v>
      </c>
      <c r="C1984" s="437"/>
      <c r="D1984" s="438"/>
      <c r="E1984" s="438"/>
      <c r="F1984" s="438"/>
      <c r="G1984" s="438"/>
      <c r="H1984" s="438"/>
      <c r="I1984" s="438"/>
      <c r="J1984" s="313">
        <f>SUM(J1981:J1983)</f>
        <v>1</v>
      </c>
      <c r="K1984" s="235"/>
      <c r="L1984" s="206"/>
      <c r="M1984" s="206"/>
      <c r="N1984" s="235"/>
    </row>
    <row r="1985" spans="1:14" ht="15.75" customHeight="1">
      <c r="A1985" s="409" t="s">
        <v>1257</v>
      </c>
      <c r="B1985" s="375" t="s">
        <v>1258</v>
      </c>
      <c r="C1985" s="247" t="s">
        <v>141</v>
      </c>
      <c r="D1985" s="252"/>
      <c r="E1985" s="252"/>
      <c r="F1985" s="252"/>
      <c r="G1985" s="252"/>
      <c r="H1985" s="252"/>
      <c r="I1985" s="252"/>
      <c r="J1985" s="252"/>
      <c r="K1985" s="235"/>
      <c r="L1985" s="206" t="s">
        <v>129</v>
      </c>
      <c r="M1985" s="206">
        <v>1683</v>
      </c>
      <c r="N1985" s="235"/>
    </row>
    <row r="1986" spans="1:14" ht="15.75" customHeight="1">
      <c r="A1986" s="308"/>
      <c r="B1986" s="255" t="s">
        <v>1105</v>
      </c>
      <c r="C1986" s="434"/>
      <c r="D1986" s="425">
        <v>1</v>
      </c>
      <c r="E1986" s="425"/>
      <c r="F1986" s="425"/>
      <c r="G1986" s="425"/>
      <c r="H1986" s="425"/>
      <c r="I1986" s="425"/>
      <c r="J1986" s="425">
        <f>D1986</f>
        <v>1</v>
      </c>
      <c r="K1986" s="235"/>
      <c r="L1986" s="206"/>
      <c r="M1986" s="206"/>
      <c r="N1986" s="235"/>
    </row>
    <row r="1987" spans="1:14" ht="15.75" customHeight="1">
      <c r="A1987" s="308"/>
      <c r="B1987" s="435"/>
      <c r="C1987" s="434"/>
      <c r="D1987" s="425"/>
      <c r="E1987" s="425"/>
      <c r="F1987" s="425"/>
      <c r="G1987" s="425"/>
      <c r="H1987" s="425"/>
      <c r="I1987" s="425"/>
      <c r="J1987" s="425"/>
      <c r="K1987" s="235"/>
      <c r="L1987" s="206"/>
      <c r="M1987" s="206"/>
      <c r="N1987" s="235"/>
    </row>
    <row r="1988" spans="1:14" ht="15.75" customHeight="1">
      <c r="A1988" s="311"/>
      <c r="B1988" s="419" t="s">
        <v>1259</v>
      </c>
      <c r="C1988" s="437"/>
      <c r="D1988" s="438"/>
      <c r="E1988" s="438"/>
      <c r="F1988" s="438"/>
      <c r="G1988" s="438"/>
      <c r="H1988" s="438"/>
      <c r="I1988" s="438"/>
      <c r="J1988" s="313">
        <f>SUM(J1985:J1987)</f>
        <v>1</v>
      </c>
      <c r="K1988" s="235"/>
      <c r="L1988" s="206"/>
      <c r="M1988" s="206"/>
      <c r="N1988" s="235"/>
    </row>
    <row r="1989" spans="1:14" ht="15.75" customHeight="1">
      <c r="A1989" s="303" t="s">
        <v>1260</v>
      </c>
      <c r="B1989" s="375" t="s">
        <v>1261</v>
      </c>
      <c r="C1989" s="247" t="s">
        <v>141</v>
      </c>
      <c r="D1989" s="252"/>
      <c r="E1989" s="252"/>
      <c r="F1989" s="252"/>
      <c r="G1989" s="252"/>
      <c r="H1989" s="252"/>
      <c r="I1989" s="252"/>
      <c r="J1989" s="252"/>
      <c r="K1989" s="235"/>
      <c r="L1989" s="206" t="s">
        <v>129</v>
      </c>
      <c r="M1989" s="206">
        <v>1679</v>
      </c>
      <c r="N1989" s="235"/>
    </row>
    <row r="1990" spans="1:14" ht="15.75" customHeight="1">
      <c r="A1990" s="308"/>
      <c r="B1990" s="255" t="s">
        <v>1105</v>
      </c>
      <c r="C1990" s="434"/>
      <c r="D1990" s="425">
        <v>3</v>
      </c>
      <c r="E1990" s="425"/>
      <c r="F1990" s="425"/>
      <c r="G1990" s="425"/>
      <c r="H1990" s="425"/>
      <c r="I1990" s="425"/>
      <c r="J1990" s="425">
        <f>D1990</f>
        <v>3</v>
      </c>
      <c r="K1990" s="235"/>
      <c r="L1990" s="206"/>
      <c r="M1990" s="206"/>
      <c r="N1990" s="235"/>
    </row>
    <row r="1991" spans="1:14" ht="15.75" customHeight="1">
      <c r="A1991" s="308"/>
      <c r="B1991" s="435"/>
      <c r="C1991" s="434"/>
      <c r="D1991" s="425"/>
      <c r="E1991" s="425"/>
      <c r="F1991" s="425"/>
      <c r="G1991" s="425"/>
      <c r="H1991" s="425"/>
      <c r="I1991" s="425"/>
      <c r="J1991" s="425"/>
      <c r="K1991" s="235"/>
      <c r="L1991" s="206"/>
      <c r="M1991" s="206"/>
      <c r="N1991" s="235"/>
    </row>
    <row r="1992" spans="1:14" ht="15.75" customHeight="1">
      <c r="A1992" s="311"/>
      <c r="B1992" s="428" t="s">
        <v>1262</v>
      </c>
      <c r="C1992" s="437"/>
      <c r="D1992" s="438"/>
      <c r="E1992" s="438"/>
      <c r="F1992" s="438"/>
      <c r="G1992" s="438"/>
      <c r="H1992" s="438"/>
      <c r="I1992" s="438"/>
      <c r="J1992" s="313">
        <f>SUM(J1989:J1991)</f>
        <v>3</v>
      </c>
      <c r="K1992" s="235"/>
      <c r="L1992" s="206"/>
      <c r="M1992" s="206"/>
      <c r="N1992" s="235"/>
    </row>
    <row r="1993" spans="1:14" ht="15.75" customHeight="1">
      <c r="A1993" s="397" t="s">
        <v>83</v>
      </c>
      <c r="B1993" s="440" t="s">
        <v>84</v>
      </c>
      <c r="C1993" s="165"/>
      <c r="D1993" s="400"/>
      <c r="E1993" s="400"/>
      <c r="F1993" s="400"/>
      <c r="G1993" s="400"/>
      <c r="H1993" s="400"/>
      <c r="I1993" s="400"/>
      <c r="J1993" s="400"/>
      <c r="K1993" s="235"/>
      <c r="L1993" s="206"/>
      <c r="M1993" s="206"/>
      <c r="N1993" s="235"/>
    </row>
    <row r="1994" spans="1:14" ht="15.75" customHeight="1">
      <c r="A1994" s="303" t="s">
        <v>1263</v>
      </c>
      <c r="B1994" s="375" t="s">
        <v>1264</v>
      </c>
      <c r="C1994" s="247" t="s">
        <v>141</v>
      </c>
      <c r="D1994" s="252"/>
      <c r="E1994" s="252"/>
      <c r="F1994" s="252"/>
      <c r="G1994" s="252"/>
      <c r="H1994" s="252"/>
      <c r="I1994" s="252"/>
      <c r="J1994" s="252"/>
      <c r="K1994" s="235"/>
      <c r="L1994" s="206" t="s">
        <v>129</v>
      </c>
      <c r="M1994" s="206">
        <v>1200</v>
      </c>
      <c r="N1994" s="235"/>
    </row>
    <row r="1995" spans="1:14" ht="15.75" customHeight="1">
      <c r="A1995" s="308"/>
      <c r="B1995" s="255" t="s">
        <v>1105</v>
      </c>
      <c r="C1995" s="434"/>
      <c r="D1995" s="425">
        <v>4</v>
      </c>
      <c r="E1995" s="425"/>
      <c r="F1995" s="425"/>
      <c r="G1995" s="425"/>
      <c r="H1995" s="425"/>
      <c r="I1995" s="425"/>
      <c r="J1995" s="425">
        <f>D1995</f>
        <v>4</v>
      </c>
      <c r="K1995" s="235"/>
      <c r="L1995" s="206"/>
      <c r="M1995" s="206"/>
      <c r="N1995" s="235"/>
    </row>
    <row r="1996" spans="1:14" ht="15.75" customHeight="1">
      <c r="A1996" s="308"/>
      <c r="B1996" s="435"/>
      <c r="C1996" s="434"/>
      <c r="D1996" s="425"/>
      <c r="E1996" s="425"/>
      <c r="F1996" s="425"/>
      <c r="G1996" s="425"/>
      <c r="H1996" s="425"/>
      <c r="I1996" s="425"/>
      <c r="J1996" s="425"/>
      <c r="K1996" s="235"/>
      <c r="L1996" s="206"/>
      <c r="M1996" s="206"/>
      <c r="N1996" s="235"/>
    </row>
    <row r="1997" spans="1:14" ht="15.75" customHeight="1">
      <c r="A1997" s="311"/>
      <c r="B1997" s="428"/>
      <c r="C1997" s="437"/>
      <c r="D1997" s="438"/>
      <c r="E1997" s="438"/>
      <c r="F1997" s="438"/>
      <c r="G1997" s="438"/>
      <c r="H1997" s="438"/>
      <c r="I1997" s="438"/>
      <c r="J1997" s="313">
        <f>SUM(J1994:J1996)</f>
        <v>4</v>
      </c>
      <c r="K1997" s="235"/>
      <c r="L1997" s="206"/>
      <c r="M1997" s="206"/>
      <c r="N1997" s="235"/>
    </row>
    <row r="1998" spans="1:14" ht="15.75" customHeight="1">
      <c r="A1998" s="441" t="s">
        <v>1265</v>
      </c>
      <c r="B1998" s="442" t="s">
        <v>1266</v>
      </c>
      <c r="C1998" s="443"/>
      <c r="D1998" s="444"/>
      <c r="E1998" s="444"/>
      <c r="F1998" s="444"/>
      <c r="G1998" s="444"/>
      <c r="H1998" s="444"/>
      <c r="I1998" s="444"/>
      <c r="J1998" s="444"/>
      <c r="K1998" s="235"/>
      <c r="L1998" s="206"/>
      <c r="M1998" s="206"/>
      <c r="N1998" s="235"/>
    </row>
    <row r="1999" spans="1:14" ht="15.75" customHeight="1">
      <c r="A1999" s="332" t="s">
        <v>1267</v>
      </c>
      <c r="B1999" s="404" t="s">
        <v>1268</v>
      </c>
      <c r="C1999" s="193"/>
      <c r="D1999" s="194"/>
      <c r="E1999" s="194"/>
      <c r="F1999" s="194"/>
      <c r="G1999" s="194"/>
      <c r="H1999" s="194"/>
      <c r="I1999" s="194"/>
      <c r="J1999" s="258"/>
      <c r="K1999" s="235"/>
      <c r="L1999" s="206"/>
      <c r="M1999" s="206"/>
      <c r="N1999" s="235"/>
    </row>
    <row r="2000" spans="1:14" ht="31.5">
      <c r="A2000" s="303" t="s">
        <v>1269</v>
      </c>
      <c r="B2000" s="248" t="s">
        <v>1270</v>
      </c>
      <c r="C2000" s="247" t="s">
        <v>141</v>
      </c>
      <c r="D2000" s="252"/>
      <c r="E2000" s="252"/>
      <c r="F2000" s="252"/>
      <c r="G2000" s="252"/>
      <c r="H2000" s="252"/>
      <c r="I2000" s="252"/>
      <c r="J2000" s="252"/>
      <c r="K2000" s="235"/>
      <c r="L2000" s="206" t="s">
        <v>1113</v>
      </c>
      <c r="M2000" s="206" t="s">
        <v>1271</v>
      </c>
      <c r="N2000" s="235"/>
    </row>
    <row r="2001" spans="1:14" ht="15.75" customHeight="1">
      <c r="A2001" s="316"/>
      <c r="B2001" s="255" t="s">
        <v>1272</v>
      </c>
      <c r="C2001" s="269"/>
      <c r="D2001" s="259">
        <v>21</v>
      </c>
      <c r="E2001" s="259"/>
      <c r="F2001" s="259"/>
      <c r="G2001" s="259"/>
      <c r="H2001" s="259"/>
      <c r="I2001" s="259"/>
      <c r="J2001" s="259">
        <f>D2001</f>
        <v>21</v>
      </c>
      <c r="K2001" s="235"/>
      <c r="L2001" s="206"/>
      <c r="M2001" s="206"/>
      <c r="N2001" s="235"/>
    </row>
    <row r="2002" spans="1:14" ht="15.75" customHeight="1">
      <c r="A2002" s="316"/>
      <c r="B2002" s="255"/>
      <c r="C2002" s="269"/>
      <c r="D2002" s="259"/>
      <c r="E2002" s="259"/>
      <c r="F2002" s="259"/>
      <c r="G2002" s="259"/>
      <c r="H2002" s="259"/>
      <c r="I2002" s="259"/>
      <c r="J2002" s="259"/>
      <c r="K2002" s="235"/>
      <c r="L2002" s="206"/>
      <c r="M2002" s="206"/>
      <c r="N2002" s="235"/>
    </row>
    <row r="2003" spans="1:14" ht="15.75" customHeight="1">
      <c r="A2003" s="317"/>
      <c r="B2003" s="428" t="s">
        <v>1273</v>
      </c>
      <c r="C2003" s="437"/>
      <c r="D2003" s="438"/>
      <c r="E2003" s="438"/>
      <c r="F2003" s="438"/>
      <c r="G2003" s="438"/>
      <c r="H2003" s="438"/>
      <c r="I2003" s="438"/>
      <c r="J2003" s="313">
        <f>SUM(J2000:J2002)</f>
        <v>21</v>
      </c>
      <c r="K2003" s="235"/>
      <c r="L2003" s="206"/>
      <c r="M2003" s="206"/>
      <c r="N2003" s="235"/>
    </row>
    <row r="2004" spans="1:14" ht="15.75">
      <c r="A2004" s="303" t="s">
        <v>1274</v>
      </c>
      <c r="B2004" s="248" t="s">
        <v>1275</v>
      </c>
      <c r="C2004" s="247" t="s">
        <v>141</v>
      </c>
      <c r="D2004" s="252"/>
      <c r="E2004" s="252"/>
      <c r="F2004" s="252"/>
      <c r="G2004" s="252"/>
      <c r="H2004" s="252"/>
      <c r="I2004" s="252"/>
      <c r="J2004" s="252"/>
      <c r="K2004" s="235"/>
      <c r="L2004" s="206" t="s">
        <v>1033</v>
      </c>
      <c r="M2004" s="206">
        <v>60876</v>
      </c>
      <c r="N2004" s="235"/>
    </row>
    <row r="2005" spans="1:14" ht="15.75">
      <c r="A2005" s="316"/>
      <c r="B2005" s="255"/>
      <c r="C2005" s="269"/>
      <c r="D2005" s="259">
        <v>10</v>
      </c>
      <c r="E2005" s="259"/>
      <c r="F2005" s="259"/>
      <c r="G2005" s="259"/>
      <c r="H2005" s="259"/>
      <c r="I2005" s="259"/>
      <c r="J2005" s="259">
        <v>10</v>
      </c>
      <c r="K2005" s="235"/>
      <c r="L2005" s="206"/>
      <c r="M2005" s="206"/>
      <c r="N2005" s="235"/>
    </row>
    <row r="2006" spans="1:14" ht="15.75">
      <c r="A2006" s="316"/>
      <c r="B2006" s="255"/>
      <c r="C2006" s="269"/>
      <c r="D2006" s="259"/>
      <c r="E2006" s="259"/>
      <c r="F2006" s="259"/>
      <c r="G2006" s="259"/>
      <c r="H2006" s="259"/>
      <c r="I2006" s="259"/>
      <c r="J2006" s="259"/>
      <c r="K2006" s="235"/>
      <c r="L2006" s="206"/>
      <c r="M2006" s="206"/>
      <c r="N2006" s="235"/>
    </row>
    <row r="2007" spans="1:14" ht="15.75">
      <c r="A2007" s="317"/>
      <c r="B2007" s="428" t="s">
        <v>1276</v>
      </c>
      <c r="C2007" s="437"/>
      <c r="D2007" s="438"/>
      <c r="E2007" s="438"/>
      <c r="F2007" s="438"/>
      <c r="G2007" s="438"/>
      <c r="H2007" s="438"/>
      <c r="I2007" s="438"/>
      <c r="J2007" s="313">
        <v>10</v>
      </c>
      <c r="K2007" s="235"/>
      <c r="L2007" s="206"/>
      <c r="M2007" s="206"/>
      <c r="N2007" s="235"/>
    </row>
    <row r="2008" spans="1:14" ht="15.75">
      <c r="A2008" s="303" t="s">
        <v>1277</v>
      </c>
      <c r="B2008" s="248" t="s">
        <v>1278</v>
      </c>
      <c r="C2008" s="247" t="s">
        <v>141</v>
      </c>
      <c r="D2008" s="252"/>
      <c r="E2008" s="252"/>
      <c r="F2008" s="252"/>
      <c r="G2008" s="252"/>
      <c r="H2008" s="252"/>
      <c r="I2008" s="252"/>
      <c r="J2008" s="252"/>
      <c r="K2008" s="235"/>
      <c r="L2008" s="206"/>
      <c r="M2008" s="206"/>
      <c r="N2008" s="235"/>
    </row>
    <row r="2009" spans="1:14" ht="15.75">
      <c r="A2009" s="316"/>
      <c r="B2009" s="255"/>
      <c r="C2009" s="269"/>
      <c r="D2009" s="259">
        <v>4</v>
      </c>
      <c r="E2009" s="259"/>
      <c r="F2009" s="259"/>
      <c r="G2009" s="259"/>
      <c r="H2009" s="259"/>
      <c r="I2009" s="259"/>
      <c r="J2009" s="259">
        <v>4</v>
      </c>
      <c r="K2009" s="235"/>
      <c r="L2009" s="206" t="s">
        <v>1033</v>
      </c>
      <c r="M2009" s="206">
        <v>60046</v>
      </c>
      <c r="N2009" s="235"/>
    </row>
    <row r="2010" spans="1:14" ht="15.75">
      <c r="A2010" s="316"/>
      <c r="B2010" s="255"/>
      <c r="C2010" s="269"/>
      <c r="D2010" s="259"/>
      <c r="E2010" s="259"/>
      <c r="F2010" s="259"/>
      <c r="G2010" s="259"/>
      <c r="H2010" s="259"/>
      <c r="I2010" s="259"/>
      <c r="J2010" s="259"/>
      <c r="K2010" s="235"/>
      <c r="L2010" s="206"/>
      <c r="M2010" s="206"/>
      <c r="N2010" s="235"/>
    </row>
    <row r="2011" spans="1:14" ht="15.75">
      <c r="A2011" s="317"/>
      <c r="B2011" s="428" t="s">
        <v>1279</v>
      </c>
      <c r="C2011" s="437"/>
      <c r="D2011" s="438"/>
      <c r="E2011" s="438"/>
      <c r="F2011" s="438"/>
      <c r="G2011" s="438"/>
      <c r="H2011" s="438"/>
      <c r="I2011" s="438"/>
      <c r="J2011" s="313">
        <v>4</v>
      </c>
      <c r="K2011" s="235"/>
      <c r="L2011" s="206"/>
      <c r="M2011" s="206"/>
      <c r="N2011" s="235"/>
    </row>
    <row r="2012" spans="1:14" ht="15.75">
      <c r="A2012" s="303" t="s">
        <v>1280</v>
      </c>
      <c r="B2012" s="248" t="s">
        <v>1281</v>
      </c>
      <c r="C2012" s="247" t="s">
        <v>141</v>
      </c>
      <c r="D2012" s="252"/>
      <c r="E2012" s="252"/>
      <c r="F2012" s="252"/>
      <c r="G2012" s="252"/>
      <c r="H2012" s="252"/>
      <c r="I2012" s="252"/>
      <c r="J2012" s="252"/>
      <c r="K2012" s="235"/>
      <c r="L2012" s="206" t="s">
        <v>1113</v>
      </c>
      <c r="M2012" s="206" t="s">
        <v>1282</v>
      </c>
      <c r="N2012" s="235"/>
    </row>
    <row r="2013" spans="1:14" ht="15.75" customHeight="1">
      <c r="A2013" s="316"/>
      <c r="B2013" s="255" t="s">
        <v>1272</v>
      </c>
      <c r="C2013" s="269"/>
      <c r="D2013" s="259">
        <v>2</v>
      </c>
      <c r="E2013" s="259"/>
      <c r="F2013" s="259"/>
      <c r="G2013" s="259"/>
      <c r="H2013" s="259"/>
      <c r="I2013" s="259"/>
      <c r="J2013" s="259">
        <f>D2013</f>
        <v>2</v>
      </c>
      <c r="K2013" s="235"/>
      <c r="L2013" s="206"/>
      <c r="M2013" s="206"/>
      <c r="N2013" s="235"/>
    </row>
    <row r="2014" spans="1:14" ht="15.75" customHeight="1">
      <c r="A2014" s="316"/>
      <c r="B2014" s="255"/>
      <c r="C2014" s="269"/>
      <c r="D2014" s="259"/>
      <c r="E2014" s="259"/>
      <c r="F2014" s="259"/>
      <c r="G2014" s="259"/>
      <c r="H2014" s="259"/>
      <c r="I2014" s="259"/>
      <c r="J2014" s="259"/>
      <c r="K2014" s="235"/>
      <c r="L2014" s="206"/>
      <c r="M2014" s="206"/>
      <c r="N2014" s="235"/>
    </row>
    <row r="2015" spans="1:14" ht="15.75" customHeight="1">
      <c r="A2015" s="317"/>
      <c r="B2015" s="428" t="s">
        <v>1273</v>
      </c>
      <c r="C2015" s="437"/>
      <c r="D2015" s="438"/>
      <c r="E2015" s="438"/>
      <c r="F2015" s="438"/>
      <c r="G2015" s="438"/>
      <c r="H2015" s="438"/>
      <c r="I2015" s="438"/>
      <c r="J2015" s="313">
        <f>SUM(J2012:J2014)</f>
        <v>2</v>
      </c>
      <c r="K2015" s="235"/>
      <c r="L2015" s="206"/>
      <c r="M2015" s="206"/>
      <c r="N2015" s="235"/>
    </row>
    <row r="2016" spans="1:14" ht="15.75" customHeight="1">
      <c r="A2016" s="303" t="s">
        <v>1283</v>
      </c>
      <c r="B2016" s="248" t="s">
        <v>1284</v>
      </c>
      <c r="C2016" s="247" t="s">
        <v>141</v>
      </c>
      <c r="D2016" s="252"/>
      <c r="E2016" s="252"/>
      <c r="F2016" s="252"/>
      <c r="G2016" s="252"/>
      <c r="H2016" s="252"/>
      <c r="I2016" s="252"/>
      <c r="J2016" s="252"/>
      <c r="K2016" s="235"/>
      <c r="L2016" s="206" t="s">
        <v>1033</v>
      </c>
      <c r="M2016" s="206">
        <v>60386</v>
      </c>
      <c r="N2016" s="235"/>
    </row>
    <row r="2017" spans="1:14" ht="15.75" customHeight="1">
      <c r="A2017" s="316"/>
      <c r="B2017" s="255" t="s">
        <v>1285</v>
      </c>
      <c r="C2017" s="269"/>
      <c r="D2017" s="259">
        <v>12</v>
      </c>
      <c r="E2017" s="259"/>
      <c r="F2017" s="259"/>
      <c r="G2017" s="259"/>
      <c r="H2017" s="259"/>
      <c r="I2017" s="259"/>
      <c r="J2017" s="259">
        <f>D2017</f>
        <v>12</v>
      </c>
      <c r="K2017" s="235"/>
      <c r="L2017" s="206"/>
      <c r="M2017" s="206"/>
      <c r="N2017" s="235"/>
    </row>
    <row r="2018" spans="1:14" ht="15.75" customHeight="1">
      <c r="A2018" s="316"/>
      <c r="B2018" s="255"/>
      <c r="C2018" s="269"/>
      <c r="D2018" s="259"/>
      <c r="E2018" s="259"/>
      <c r="F2018" s="259"/>
      <c r="G2018" s="259"/>
      <c r="H2018" s="259"/>
      <c r="I2018" s="259"/>
      <c r="J2018" s="259"/>
      <c r="K2018" s="235"/>
      <c r="L2018" s="206"/>
      <c r="M2018" s="206"/>
      <c r="N2018" s="235"/>
    </row>
    <row r="2019" spans="1:14" ht="15.75" customHeight="1">
      <c r="A2019" s="316"/>
      <c r="B2019" s="445" t="s">
        <v>1286</v>
      </c>
      <c r="C2019" s="434"/>
      <c r="D2019" s="425"/>
      <c r="E2019" s="425"/>
      <c r="F2019" s="425"/>
      <c r="G2019" s="425"/>
      <c r="H2019" s="425"/>
      <c r="I2019" s="425"/>
      <c r="J2019" s="322">
        <f>SUM(J2016:J2018)</f>
        <v>12</v>
      </c>
      <c r="K2019" s="235"/>
      <c r="L2019" s="206"/>
      <c r="M2019" s="206"/>
      <c r="N2019" s="235"/>
    </row>
    <row r="2020" spans="1:14" ht="15.75" customHeight="1">
      <c r="A2020" s="303" t="s">
        <v>1287</v>
      </c>
      <c r="B2020" s="248" t="s">
        <v>1288</v>
      </c>
      <c r="C2020" s="247" t="s">
        <v>141</v>
      </c>
      <c r="D2020" s="252"/>
      <c r="E2020" s="252"/>
      <c r="F2020" s="252"/>
      <c r="G2020" s="252"/>
      <c r="H2020" s="252"/>
      <c r="I2020" s="252"/>
      <c r="J2020" s="252"/>
      <c r="K2020" s="235"/>
      <c r="L2020" s="206" t="s">
        <v>129</v>
      </c>
      <c r="M2020" s="206">
        <v>12971</v>
      </c>
      <c r="N2020" s="235"/>
    </row>
    <row r="2021" spans="1:14" ht="15.75" customHeight="1">
      <c r="A2021" s="316"/>
      <c r="B2021" s="255"/>
      <c r="C2021" s="269"/>
      <c r="D2021" s="259">
        <v>13</v>
      </c>
      <c r="E2021" s="259"/>
      <c r="F2021" s="259"/>
      <c r="G2021" s="259"/>
      <c r="H2021" s="259"/>
      <c r="I2021" s="259"/>
      <c r="J2021" s="259">
        <v>13</v>
      </c>
      <c r="K2021" s="235"/>
      <c r="L2021" s="206"/>
      <c r="M2021" s="206"/>
      <c r="N2021" s="235"/>
    </row>
    <row r="2022" spans="1:14" ht="15.75" customHeight="1">
      <c r="A2022" s="316"/>
      <c r="B2022" s="255"/>
      <c r="C2022" s="269"/>
      <c r="D2022" s="259"/>
      <c r="E2022" s="259"/>
      <c r="F2022" s="259"/>
      <c r="G2022" s="259"/>
      <c r="H2022" s="259"/>
      <c r="I2022" s="259"/>
      <c r="J2022" s="259"/>
      <c r="K2022" s="235"/>
      <c r="L2022" s="206"/>
      <c r="M2022" s="206"/>
      <c r="N2022" s="235"/>
    </row>
    <row r="2023" spans="1:14" ht="15.75" customHeight="1">
      <c r="A2023" s="316"/>
      <c r="B2023" s="445" t="s">
        <v>1289</v>
      </c>
      <c r="C2023" s="434"/>
      <c r="D2023" s="425"/>
      <c r="E2023" s="425"/>
      <c r="F2023" s="425"/>
      <c r="G2023" s="425"/>
      <c r="H2023" s="425"/>
      <c r="I2023" s="425"/>
      <c r="J2023" s="322">
        <v>13</v>
      </c>
      <c r="K2023" s="235"/>
      <c r="L2023" s="206"/>
      <c r="M2023" s="206"/>
      <c r="N2023" s="235"/>
    </row>
    <row r="2024" spans="1:14" ht="15.75" customHeight="1">
      <c r="A2024" s="397" t="s">
        <v>86</v>
      </c>
      <c r="B2024" s="166" t="s">
        <v>1290</v>
      </c>
      <c r="C2024" s="165"/>
      <c r="D2024" s="400"/>
      <c r="E2024" s="400"/>
      <c r="F2024" s="400"/>
      <c r="G2024" s="400"/>
      <c r="H2024" s="400"/>
      <c r="I2024" s="400"/>
      <c r="J2024" s="400"/>
      <c r="K2024" s="235"/>
      <c r="L2024" s="206"/>
      <c r="M2024" s="206"/>
      <c r="N2024" s="235"/>
    </row>
    <row r="2025" spans="1:14" ht="31.5">
      <c r="A2025" s="316" t="s">
        <v>1291</v>
      </c>
      <c r="B2025" s="293" t="s">
        <v>1292</v>
      </c>
      <c r="C2025" s="269" t="s">
        <v>141</v>
      </c>
      <c r="D2025" s="259"/>
      <c r="E2025" s="259"/>
      <c r="F2025" s="259"/>
      <c r="G2025" s="259"/>
      <c r="H2025" s="259"/>
      <c r="I2025" s="259"/>
      <c r="J2025" s="259"/>
      <c r="K2025" s="235"/>
      <c r="L2025" s="206" t="s">
        <v>116</v>
      </c>
      <c r="M2025" s="206">
        <v>104475</v>
      </c>
      <c r="N2025" s="235"/>
    </row>
    <row r="2026" spans="1:14" ht="15.75" customHeight="1">
      <c r="A2026" s="316"/>
      <c r="B2026" s="255" t="s">
        <v>1105</v>
      </c>
      <c r="C2026" s="269"/>
      <c r="D2026" s="446">
        <v>2</v>
      </c>
      <c r="E2026" s="259"/>
      <c r="F2026" s="259"/>
      <c r="G2026" s="259"/>
      <c r="H2026" s="259"/>
      <c r="I2026" s="259"/>
      <c r="J2026" s="259">
        <f t="shared" ref="J2026:J2032" si="28">D2026</f>
        <v>2</v>
      </c>
      <c r="K2026" s="235"/>
      <c r="L2026" s="206"/>
      <c r="M2026" s="206"/>
      <c r="N2026" s="235"/>
    </row>
    <row r="2027" spans="1:14" ht="15.75" customHeight="1">
      <c r="A2027" s="316"/>
      <c r="B2027" s="255" t="s">
        <v>1293</v>
      </c>
      <c r="C2027" s="269"/>
      <c r="D2027" s="259">
        <v>2</v>
      </c>
      <c r="E2027" s="259"/>
      <c r="F2027" s="259"/>
      <c r="G2027" s="259"/>
      <c r="H2027" s="259"/>
      <c r="I2027" s="259"/>
      <c r="J2027" s="259">
        <f t="shared" si="28"/>
        <v>2</v>
      </c>
      <c r="K2027" s="235"/>
      <c r="L2027" s="206"/>
      <c r="M2027" s="206"/>
      <c r="N2027" s="235"/>
    </row>
    <row r="2028" spans="1:14" ht="15.75" customHeight="1">
      <c r="A2028" s="316"/>
      <c r="B2028" s="255" t="s">
        <v>1294</v>
      </c>
      <c r="C2028" s="269"/>
      <c r="D2028" s="259">
        <v>2</v>
      </c>
      <c r="E2028" s="259"/>
      <c r="F2028" s="259"/>
      <c r="G2028" s="259"/>
      <c r="H2028" s="259"/>
      <c r="I2028" s="259"/>
      <c r="J2028" s="259">
        <f t="shared" si="28"/>
        <v>2</v>
      </c>
      <c r="K2028" s="235"/>
      <c r="L2028" s="206"/>
      <c r="M2028" s="206"/>
      <c r="N2028" s="235"/>
    </row>
    <row r="2029" spans="1:14" ht="15.75" customHeight="1">
      <c r="A2029" s="316"/>
      <c r="B2029" s="255" t="s">
        <v>1295</v>
      </c>
      <c r="C2029" s="269"/>
      <c r="D2029" s="259">
        <v>5</v>
      </c>
      <c r="E2029" s="259"/>
      <c r="F2029" s="259"/>
      <c r="G2029" s="259"/>
      <c r="H2029" s="259"/>
      <c r="I2029" s="259"/>
      <c r="J2029" s="259">
        <f t="shared" si="28"/>
        <v>5</v>
      </c>
      <c r="K2029" s="235"/>
      <c r="L2029" s="206"/>
      <c r="M2029" s="206"/>
      <c r="N2029" s="235"/>
    </row>
    <row r="2030" spans="1:14" ht="15.75" customHeight="1">
      <c r="A2030" s="316"/>
      <c r="B2030" s="255" t="s">
        <v>1091</v>
      </c>
      <c r="C2030" s="269"/>
      <c r="D2030" s="259">
        <v>5</v>
      </c>
      <c r="E2030" s="259"/>
      <c r="F2030" s="259"/>
      <c r="G2030" s="259"/>
      <c r="H2030" s="259"/>
      <c r="I2030" s="259"/>
      <c r="J2030" s="259">
        <f t="shared" si="28"/>
        <v>5</v>
      </c>
      <c r="K2030" s="235"/>
      <c r="L2030" s="206"/>
      <c r="M2030" s="206"/>
      <c r="N2030" s="235"/>
    </row>
    <row r="2031" spans="1:14" ht="15.75" customHeight="1">
      <c r="A2031" s="316"/>
      <c r="B2031" s="255" t="s">
        <v>1296</v>
      </c>
      <c r="C2031" s="269"/>
      <c r="D2031" s="446">
        <v>7</v>
      </c>
      <c r="E2031" s="259"/>
      <c r="F2031" s="259"/>
      <c r="G2031" s="259"/>
      <c r="H2031" s="259"/>
      <c r="I2031" s="259"/>
      <c r="J2031" s="259">
        <f t="shared" si="28"/>
        <v>7</v>
      </c>
      <c r="K2031" s="235"/>
      <c r="L2031" s="206"/>
      <c r="M2031" s="206"/>
      <c r="N2031" s="235"/>
    </row>
    <row r="2032" spans="1:14" ht="15.75" customHeight="1">
      <c r="A2032" s="316"/>
      <c r="B2032" s="447"/>
      <c r="C2032" s="269"/>
      <c r="D2032" s="446"/>
      <c r="E2032" s="259"/>
      <c r="F2032" s="259"/>
      <c r="G2032" s="259"/>
      <c r="H2032" s="259"/>
      <c r="I2032" s="259"/>
      <c r="J2032" s="259">
        <f t="shared" si="28"/>
        <v>0</v>
      </c>
      <c r="K2032" s="235"/>
      <c r="L2032" s="206"/>
      <c r="M2032" s="206"/>
      <c r="N2032" s="235"/>
    </row>
    <row r="2033" spans="1:14" ht="15.75" customHeight="1">
      <c r="A2033" s="316"/>
      <c r="B2033" s="419" t="s">
        <v>1297</v>
      </c>
      <c r="C2033" s="437"/>
      <c r="D2033" s="438"/>
      <c r="E2033" s="438"/>
      <c r="F2033" s="438"/>
      <c r="G2033" s="438"/>
      <c r="H2033" s="438"/>
      <c r="I2033" s="438"/>
      <c r="J2033" s="313">
        <f>SUM(J2025:J2032)</f>
        <v>23</v>
      </c>
      <c r="K2033" s="235"/>
      <c r="L2033" s="206"/>
      <c r="M2033" s="206"/>
      <c r="N2033" s="235"/>
    </row>
    <row r="2034" spans="1:14" ht="31.5">
      <c r="A2034" s="303" t="s">
        <v>1298</v>
      </c>
      <c r="B2034" s="293" t="s">
        <v>1299</v>
      </c>
      <c r="C2034" s="269" t="s">
        <v>141</v>
      </c>
      <c r="D2034" s="259"/>
      <c r="E2034" s="259"/>
      <c r="F2034" s="259"/>
      <c r="G2034" s="259"/>
      <c r="H2034" s="259"/>
      <c r="I2034" s="259"/>
      <c r="J2034" s="259"/>
      <c r="K2034" s="235"/>
      <c r="L2034" s="206" t="s">
        <v>116</v>
      </c>
      <c r="M2034" s="206">
        <v>104476</v>
      </c>
      <c r="N2034" s="235"/>
    </row>
    <row r="2035" spans="1:14" ht="15.75" customHeight="1">
      <c r="A2035" s="316"/>
      <c r="B2035" s="255" t="s">
        <v>1105</v>
      </c>
      <c r="C2035" s="269"/>
      <c r="D2035" s="259">
        <v>1</v>
      </c>
      <c r="E2035" s="259"/>
      <c r="F2035" s="259"/>
      <c r="G2035" s="259"/>
      <c r="H2035" s="259"/>
      <c r="I2035" s="259"/>
      <c r="J2035" s="259">
        <f t="shared" ref="J2035:J2039" si="29">D2035</f>
        <v>1</v>
      </c>
      <c r="K2035" s="235"/>
      <c r="L2035" s="206"/>
      <c r="M2035" s="206"/>
      <c r="N2035" s="235"/>
    </row>
    <row r="2036" spans="1:14" ht="15.75" customHeight="1">
      <c r="A2036" s="316"/>
      <c r="B2036" s="255" t="s">
        <v>1294</v>
      </c>
      <c r="C2036" s="269"/>
      <c r="D2036" s="259">
        <v>1</v>
      </c>
      <c r="E2036" s="259"/>
      <c r="F2036" s="259"/>
      <c r="G2036" s="259"/>
      <c r="H2036" s="259"/>
      <c r="I2036" s="259"/>
      <c r="J2036" s="259">
        <f t="shared" si="29"/>
        <v>1</v>
      </c>
      <c r="K2036" s="235"/>
      <c r="L2036" s="206"/>
      <c r="M2036" s="206"/>
      <c r="N2036" s="235"/>
    </row>
    <row r="2037" spans="1:14" ht="15.75" customHeight="1">
      <c r="A2037" s="316"/>
      <c r="B2037" s="255" t="s">
        <v>1295</v>
      </c>
      <c r="C2037" s="269"/>
      <c r="D2037" s="259">
        <v>1</v>
      </c>
      <c r="E2037" s="259"/>
      <c r="F2037" s="259"/>
      <c r="G2037" s="259"/>
      <c r="H2037" s="259"/>
      <c r="I2037" s="259"/>
      <c r="J2037" s="259">
        <f t="shared" si="29"/>
        <v>1</v>
      </c>
      <c r="K2037" s="235"/>
      <c r="L2037" s="206"/>
      <c r="M2037" s="206"/>
      <c r="N2037" s="235"/>
    </row>
    <row r="2038" spans="1:14" ht="15.75" customHeight="1">
      <c r="A2038" s="316"/>
      <c r="B2038" s="255" t="s">
        <v>1091</v>
      </c>
      <c r="C2038" s="269"/>
      <c r="D2038" s="259">
        <v>1</v>
      </c>
      <c r="E2038" s="259"/>
      <c r="F2038" s="259"/>
      <c r="G2038" s="259"/>
      <c r="H2038" s="259"/>
      <c r="I2038" s="259"/>
      <c r="J2038" s="259">
        <f t="shared" si="29"/>
        <v>1</v>
      </c>
      <c r="K2038" s="235"/>
      <c r="L2038" s="206"/>
      <c r="M2038" s="206"/>
      <c r="N2038" s="235"/>
    </row>
    <row r="2039" spans="1:14" ht="15.75" customHeight="1">
      <c r="A2039" s="316"/>
      <c r="B2039" s="255" t="s">
        <v>1296</v>
      </c>
      <c r="C2039" s="269"/>
      <c r="D2039" s="259">
        <v>3</v>
      </c>
      <c r="E2039" s="259"/>
      <c r="F2039" s="259"/>
      <c r="G2039" s="259"/>
      <c r="H2039" s="259"/>
      <c r="I2039" s="259"/>
      <c r="J2039" s="259">
        <f t="shared" si="29"/>
        <v>3</v>
      </c>
      <c r="K2039" s="235"/>
      <c r="L2039" s="206"/>
      <c r="M2039" s="206"/>
      <c r="N2039" s="235"/>
    </row>
    <row r="2040" spans="1:14" ht="15.75" customHeight="1">
      <c r="A2040" s="316"/>
      <c r="B2040" s="255"/>
      <c r="C2040" s="269"/>
      <c r="D2040" s="259"/>
      <c r="E2040" s="259"/>
      <c r="F2040" s="259"/>
      <c r="G2040" s="259"/>
      <c r="H2040" s="259"/>
      <c r="I2040" s="259"/>
      <c r="J2040" s="259"/>
      <c r="K2040" s="235"/>
      <c r="L2040" s="206"/>
      <c r="M2040" s="206"/>
      <c r="N2040" s="235"/>
    </row>
    <row r="2041" spans="1:14" ht="15.75" customHeight="1">
      <c r="A2041" s="316"/>
      <c r="B2041" s="419" t="s">
        <v>1300</v>
      </c>
      <c r="C2041" s="437"/>
      <c r="D2041" s="438"/>
      <c r="E2041" s="438"/>
      <c r="F2041" s="438"/>
      <c r="G2041" s="438"/>
      <c r="H2041" s="438"/>
      <c r="I2041" s="438"/>
      <c r="J2041" s="313">
        <f>SUM(J2034:J2040)</f>
        <v>7</v>
      </c>
      <c r="K2041" s="235"/>
      <c r="L2041" s="206"/>
      <c r="M2041" s="206"/>
      <c r="N2041" s="235"/>
    </row>
    <row r="2042" spans="1:14" ht="31.5">
      <c r="A2042" s="303" t="s">
        <v>1301</v>
      </c>
      <c r="B2042" s="293" t="s">
        <v>1302</v>
      </c>
      <c r="C2042" s="269" t="s">
        <v>141</v>
      </c>
      <c r="D2042" s="259"/>
      <c r="E2042" s="259"/>
      <c r="F2042" s="259"/>
      <c r="G2042" s="259"/>
      <c r="H2042" s="259"/>
      <c r="I2042" s="259"/>
      <c r="J2042" s="259"/>
      <c r="K2042" s="235"/>
      <c r="L2042" s="206" t="s">
        <v>116</v>
      </c>
      <c r="M2042" s="206">
        <v>104473</v>
      </c>
      <c r="N2042" s="235"/>
    </row>
    <row r="2043" spans="1:14" ht="15.75" customHeight="1">
      <c r="A2043" s="316"/>
      <c r="B2043" s="255" t="s">
        <v>1293</v>
      </c>
      <c r="C2043" s="269"/>
      <c r="D2043" s="259">
        <v>1</v>
      </c>
      <c r="E2043" s="259"/>
      <c r="F2043" s="259"/>
      <c r="G2043" s="259"/>
      <c r="H2043" s="259"/>
      <c r="I2043" s="259"/>
      <c r="J2043" s="259">
        <f t="shared" ref="J2043:J2047" si="30">D2043</f>
        <v>1</v>
      </c>
      <c r="K2043" s="235"/>
      <c r="L2043" s="206"/>
      <c r="M2043" s="206"/>
      <c r="N2043" s="235"/>
    </row>
    <row r="2044" spans="1:14" ht="15.75" customHeight="1">
      <c r="A2044" s="316"/>
      <c r="B2044" s="255" t="s">
        <v>1294</v>
      </c>
      <c r="C2044" s="269"/>
      <c r="D2044" s="259">
        <v>1</v>
      </c>
      <c r="E2044" s="259"/>
      <c r="F2044" s="259"/>
      <c r="G2044" s="259"/>
      <c r="H2044" s="259"/>
      <c r="I2044" s="259"/>
      <c r="J2044" s="259">
        <f t="shared" si="30"/>
        <v>1</v>
      </c>
      <c r="K2044" s="235"/>
      <c r="L2044" s="206"/>
      <c r="M2044" s="206"/>
      <c r="N2044" s="235"/>
    </row>
    <row r="2045" spans="1:14" ht="15.75" customHeight="1">
      <c r="A2045" s="316"/>
      <c r="B2045" s="255" t="s">
        <v>1295</v>
      </c>
      <c r="C2045" s="269"/>
      <c r="D2045" s="259">
        <v>1</v>
      </c>
      <c r="E2045" s="259"/>
      <c r="F2045" s="259"/>
      <c r="G2045" s="259"/>
      <c r="H2045" s="259"/>
      <c r="I2045" s="259"/>
      <c r="J2045" s="259">
        <f t="shared" si="30"/>
        <v>1</v>
      </c>
      <c r="K2045" s="235"/>
      <c r="L2045" s="206"/>
      <c r="M2045" s="206"/>
      <c r="N2045" s="235"/>
    </row>
    <row r="2046" spans="1:14" ht="15.75" customHeight="1">
      <c r="A2046" s="316"/>
      <c r="B2046" s="255" t="s">
        <v>1091</v>
      </c>
      <c r="C2046" s="269"/>
      <c r="D2046" s="259">
        <v>1</v>
      </c>
      <c r="E2046" s="259"/>
      <c r="F2046" s="259"/>
      <c r="G2046" s="259"/>
      <c r="H2046" s="259"/>
      <c r="I2046" s="259"/>
      <c r="J2046" s="259">
        <f t="shared" si="30"/>
        <v>1</v>
      </c>
      <c r="K2046" s="235"/>
      <c r="L2046" s="206"/>
      <c r="M2046" s="206"/>
      <c r="N2046" s="235"/>
    </row>
    <row r="2047" spans="1:14" ht="15.75" customHeight="1">
      <c r="A2047" s="316"/>
      <c r="B2047" s="255" t="s">
        <v>1296</v>
      </c>
      <c r="C2047" s="269"/>
      <c r="D2047" s="259">
        <v>2</v>
      </c>
      <c r="E2047" s="259"/>
      <c r="F2047" s="259"/>
      <c r="G2047" s="259"/>
      <c r="H2047" s="259"/>
      <c r="I2047" s="259"/>
      <c r="J2047" s="259">
        <f t="shared" si="30"/>
        <v>2</v>
      </c>
      <c r="K2047" s="235"/>
      <c r="L2047" s="206"/>
      <c r="M2047" s="206"/>
      <c r="N2047" s="235"/>
    </row>
    <row r="2048" spans="1:14" ht="15.75" customHeight="1">
      <c r="A2048" s="316"/>
      <c r="B2048" s="255"/>
      <c r="C2048" s="269"/>
      <c r="D2048" s="259"/>
      <c r="E2048" s="259"/>
      <c r="F2048" s="259"/>
      <c r="G2048" s="259"/>
      <c r="H2048" s="259"/>
      <c r="I2048" s="259"/>
      <c r="J2048" s="259"/>
      <c r="K2048" s="235"/>
      <c r="L2048" s="206"/>
      <c r="M2048" s="206"/>
      <c r="N2048" s="235"/>
    </row>
    <row r="2049" spans="1:14" ht="15.75" customHeight="1">
      <c r="A2049" s="316"/>
      <c r="B2049" s="419" t="s">
        <v>1303</v>
      </c>
      <c r="C2049" s="437"/>
      <c r="D2049" s="438"/>
      <c r="E2049" s="438"/>
      <c r="F2049" s="438"/>
      <c r="G2049" s="438"/>
      <c r="H2049" s="438"/>
      <c r="I2049" s="438"/>
      <c r="J2049" s="313">
        <f>SUM(J2042:J2048)</f>
        <v>6</v>
      </c>
      <c r="K2049" s="235"/>
      <c r="L2049" s="206"/>
      <c r="M2049" s="206"/>
      <c r="N2049" s="235"/>
    </row>
    <row r="2050" spans="1:14" ht="31.5">
      <c r="A2050" s="303" t="s">
        <v>1304</v>
      </c>
      <c r="B2050" s="293" t="s">
        <v>1302</v>
      </c>
      <c r="C2050" s="269" t="s">
        <v>141</v>
      </c>
      <c r="D2050" s="259"/>
      <c r="E2050" s="259"/>
      <c r="F2050" s="259"/>
      <c r="G2050" s="259"/>
      <c r="H2050" s="259"/>
      <c r="I2050" s="259"/>
      <c r="J2050" s="259"/>
      <c r="K2050" s="235"/>
      <c r="L2050" s="206" t="s">
        <v>116</v>
      </c>
      <c r="M2050" s="206">
        <v>104473</v>
      </c>
      <c r="N2050" s="235"/>
    </row>
    <row r="2051" spans="1:14" ht="15.75" customHeight="1">
      <c r="A2051" s="316"/>
      <c r="B2051" s="255" t="s">
        <v>1105</v>
      </c>
      <c r="C2051" s="269"/>
      <c r="D2051" s="259">
        <v>1</v>
      </c>
      <c r="E2051" s="259"/>
      <c r="F2051" s="259"/>
      <c r="G2051" s="259"/>
      <c r="H2051" s="259"/>
      <c r="I2051" s="259"/>
      <c r="J2051" s="259">
        <f t="shared" ref="J2051:J2052" si="31">D2051</f>
        <v>1</v>
      </c>
      <c r="K2051" s="235"/>
      <c r="L2051" s="206"/>
      <c r="M2051" s="206"/>
      <c r="N2051" s="235"/>
    </row>
    <row r="2052" spans="1:14" ht="15.75" customHeight="1">
      <c r="A2052" s="316"/>
      <c r="B2052" s="255" t="s">
        <v>1296</v>
      </c>
      <c r="C2052" s="269"/>
      <c r="D2052" s="259">
        <v>1</v>
      </c>
      <c r="E2052" s="259"/>
      <c r="F2052" s="259"/>
      <c r="G2052" s="259"/>
      <c r="H2052" s="259"/>
      <c r="I2052" s="259"/>
      <c r="J2052" s="259">
        <f t="shared" si="31"/>
        <v>1</v>
      </c>
      <c r="K2052" s="235"/>
      <c r="L2052" s="206"/>
      <c r="M2052" s="206"/>
      <c r="N2052" s="235"/>
    </row>
    <row r="2053" spans="1:14" ht="15.75" customHeight="1">
      <c r="A2053" s="316"/>
      <c r="B2053" s="447"/>
      <c r="C2053" s="269"/>
      <c r="D2053" s="446"/>
      <c r="E2053" s="259"/>
      <c r="F2053" s="259"/>
      <c r="G2053" s="259"/>
      <c r="H2053" s="259"/>
      <c r="I2053" s="259"/>
      <c r="J2053" s="259"/>
      <c r="K2053" s="235"/>
      <c r="L2053" s="206"/>
      <c r="M2053" s="206"/>
      <c r="N2053" s="235"/>
    </row>
    <row r="2054" spans="1:14" ht="15.75" customHeight="1">
      <c r="A2054" s="316"/>
      <c r="B2054" s="419" t="s">
        <v>1305</v>
      </c>
      <c r="C2054" s="437"/>
      <c r="D2054" s="438"/>
      <c r="E2054" s="438"/>
      <c r="F2054" s="438"/>
      <c r="G2054" s="438"/>
      <c r="H2054" s="438"/>
      <c r="I2054" s="438"/>
      <c r="J2054" s="313">
        <f>SUM(J2050:J2053)</f>
        <v>2</v>
      </c>
      <c r="K2054" s="235"/>
      <c r="L2054" s="206"/>
      <c r="M2054" s="206"/>
      <c r="N2054" s="235"/>
    </row>
    <row r="2055" spans="1:14" ht="31.5">
      <c r="A2055" s="303" t="s">
        <v>1306</v>
      </c>
      <c r="B2055" s="293" t="s">
        <v>1307</v>
      </c>
      <c r="C2055" s="269" t="s">
        <v>141</v>
      </c>
      <c r="D2055" s="259">
        <v>6</v>
      </c>
      <c r="E2055" s="259"/>
      <c r="F2055" s="259"/>
      <c r="G2055" s="259"/>
      <c r="H2055" s="259"/>
      <c r="I2055" s="259"/>
      <c r="J2055" s="259">
        <f t="shared" ref="J2055:J2056" si="32">D2055</f>
        <v>6</v>
      </c>
      <c r="K2055" s="235"/>
      <c r="L2055" s="206" t="s">
        <v>116</v>
      </c>
      <c r="M2055" s="206" t="s">
        <v>1308</v>
      </c>
      <c r="N2055" s="235"/>
    </row>
    <row r="2056" spans="1:14" ht="15.75" customHeight="1">
      <c r="A2056" s="316"/>
      <c r="B2056" s="255"/>
      <c r="C2056" s="269"/>
      <c r="D2056" s="259"/>
      <c r="E2056" s="259"/>
      <c r="F2056" s="259"/>
      <c r="G2056" s="259"/>
      <c r="H2056" s="259"/>
      <c r="I2056" s="259"/>
      <c r="J2056" s="259">
        <f t="shared" si="32"/>
        <v>0</v>
      </c>
      <c r="K2056" s="235"/>
      <c r="L2056" s="206" t="s">
        <v>1309</v>
      </c>
      <c r="M2056" s="206"/>
      <c r="N2056" s="235"/>
    </row>
    <row r="2057" spans="1:14" ht="15.75" customHeight="1">
      <c r="A2057" s="316"/>
      <c r="B2057" s="255"/>
      <c r="C2057" s="269"/>
      <c r="D2057" s="259"/>
      <c r="E2057" s="259"/>
      <c r="F2057" s="259"/>
      <c r="G2057" s="259"/>
      <c r="H2057" s="259"/>
      <c r="I2057" s="259"/>
      <c r="J2057" s="259"/>
      <c r="K2057" s="235"/>
      <c r="L2057" s="206"/>
      <c r="M2057" s="206"/>
      <c r="N2057" s="235"/>
    </row>
    <row r="2058" spans="1:14" ht="15.75" customHeight="1">
      <c r="A2058" s="316"/>
      <c r="B2058" s="419" t="s">
        <v>1310</v>
      </c>
      <c r="C2058" s="437"/>
      <c r="D2058" s="438"/>
      <c r="E2058" s="438"/>
      <c r="F2058" s="438"/>
      <c r="G2058" s="438"/>
      <c r="H2058" s="438"/>
      <c r="I2058" s="438"/>
      <c r="J2058" s="313">
        <f>SUM(J2055:J2056)</f>
        <v>6</v>
      </c>
      <c r="K2058" s="235"/>
      <c r="L2058" s="206"/>
      <c r="M2058" s="206"/>
      <c r="N2058" s="235"/>
    </row>
    <row r="2059" spans="1:14" ht="31.5">
      <c r="A2059" s="303" t="s">
        <v>1311</v>
      </c>
      <c r="B2059" s="293" t="s">
        <v>1312</v>
      </c>
      <c r="C2059" s="269" t="s">
        <v>141</v>
      </c>
      <c r="D2059" s="259">
        <v>14</v>
      </c>
      <c r="E2059" s="259"/>
      <c r="F2059" s="259"/>
      <c r="G2059" s="259"/>
      <c r="H2059" s="259"/>
      <c r="I2059" s="259"/>
      <c r="J2059" s="259">
        <f t="shared" ref="J2059:J2060" si="33">D2059</f>
        <v>14</v>
      </c>
      <c r="K2059" s="235"/>
      <c r="L2059" s="206" t="s">
        <v>116</v>
      </c>
      <c r="M2059" s="206" t="s">
        <v>1313</v>
      </c>
      <c r="N2059" s="235"/>
    </row>
    <row r="2060" spans="1:14" ht="15.75" customHeight="1">
      <c r="A2060" s="316"/>
      <c r="B2060" s="255"/>
      <c r="C2060" s="269"/>
      <c r="D2060" s="259"/>
      <c r="E2060" s="259"/>
      <c r="F2060" s="259"/>
      <c r="G2060" s="259"/>
      <c r="H2060" s="259"/>
      <c r="I2060" s="259"/>
      <c r="J2060" s="259">
        <f t="shared" si="33"/>
        <v>0</v>
      </c>
      <c r="K2060" s="235"/>
      <c r="L2060" s="206" t="s">
        <v>1309</v>
      </c>
      <c r="M2060" s="206"/>
      <c r="N2060" s="235"/>
    </row>
    <row r="2061" spans="1:14" ht="15.75" customHeight="1">
      <c r="A2061" s="316"/>
      <c r="B2061" s="255"/>
      <c r="C2061" s="269"/>
      <c r="D2061" s="259"/>
      <c r="E2061" s="259"/>
      <c r="F2061" s="259"/>
      <c r="G2061" s="259"/>
      <c r="H2061" s="259"/>
      <c r="I2061" s="259"/>
      <c r="J2061" s="259"/>
      <c r="K2061" s="235"/>
      <c r="L2061" s="206"/>
      <c r="M2061" s="206"/>
      <c r="N2061" s="235"/>
    </row>
    <row r="2062" spans="1:14" ht="15.75" customHeight="1">
      <c r="A2062" s="316"/>
      <c r="B2062" s="419" t="s">
        <v>1314</v>
      </c>
      <c r="C2062" s="437"/>
      <c r="D2062" s="438"/>
      <c r="E2062" s="438"/>
      <c r="F2062" s="438"/>
      <c r="G2062" s="438"/>
      <c r="H2062" s="438"/>
      <c r="I2062" s="438"/>
      <c r="J2062" s="313">
        <f>SUM(J2059:J2060)</f>
        <v>14</v>
      </c>
      <c r="K2062" s="235"/>
      <c r="L2062" s="206"/>
      <c r="M2062" s="206"/>
      <c r="N2062" s="235"/>
    </row>
    <row r="2063" spans="1:14" ht="15.75" customHeight="1">
      <c r="A2063" s="448" t="s">
        <v>1315</v>
      </c>
      <c r="B2063" s="449" t="s">
        <v>1316</v>
      </c>
      <c r="C2063" s="450" t="s">
        <v>141</v>
      </c>
      <c r="D2063" s="446"/>
      <c r="E2063" s="259"/>
      <c r="F2063" s="259"/>
      <c r="G2063" s="259"/>
      <c r="H2063" s="259"/>
      <c r="I2063" s="259"/>
      <c r="J2063" s="259"/>
      <c r="K2063" s="235"/>
      <c r="L2063" s="206" t="s">
        <v>129</v>
      </c>
      <c r="M2063" s="206">
        <v>3299</v>
      </c>
      <c r="N2063" s="235"/>
    </row>
    <row r="2064" spans="1:14" ht="15.75" customHeight="1">
      <c r="A2064" s="316"/>
      <c r="B2064" s="255"/>
      <c r="C2064" s="269"/>
      <c r="D2064" s="446">
        <v>20</v>
      </c>
      <c r="E2064" s="259"/>
      <c r="F2064" s="259"/>
      <c r="G2064" s="259"/>
      <c r="H2064" s="259"/>
      <c r="I2064" s="259"/>
      <c r="J2064" s="446">
        <f>D2064</f>
        <v>20</v>
      </c>
      <c r="K2064" s="235"/>
      <c r="L2064" s="206"/>
      <c r="M2064" s="206"/>
      <c r="N2064" s="235"/>
    </row>
    <row r="2065" spans="1:14" ht="15.75" customHeight="1">
      <c r="A2065" s="316"/>
      <c r="B2065" s="255"/>
      <c r="C2065" s="269"/>
      <c r="D2065" s="259"/>
      <c r="E2065" s="259"/>
      <c r="F2065" s="259"/>
      <c r="G2065" s="259"/>
      <c r="H2065" s="259"/>
      <c r="I2065" s="259"/>
      <c r="J2065" s="259"/>
      <c r="K2065" s="235"/>
      <c r="L2065" s="206"/>
      <c r="M2065" s="206"/>
      <c r="N2065" s="235"/>
    </row>
    <row r="2066" spans="1:14" ht="15.75" customHeight="1">
      <c r="A2066" s="316"/>
      <c r="B2066" s="419"/>
      <c r="C2066" s="437"/>
      <c r="D2066" s="438"/>
      <c r="E2066" s="438"/>
      <c r="F2066" s="438"/>
      <c r="G2066" s="438"/>
      <c r="H2066" s="438"/>
      <c r="I2066" s="438"/>
      <c r="J2066" s="313">
        <f>SUM(J2064:J2065)</f>
        <v>20</v>
      </c>
      <c r="K2066" s="235"/>
      <c r="L2066" s="206"/>
      <c r="M2066" s="206"/>
      <c r="N2066" s="235"/>
    </row>
    <row r="2067" spans="1:14" ht="15.75" customHeight="1">
      <c r="A2067" s="397" t="s">
        <v>87</v>
      </c>
      <c r="B2067" s="166" t="s">
        <v>88</v>
      </c>
      <c r="C2067" s="165"/>
      <c r="D2067" s="400"/>
      <c r="E2067" s="400"/>
      <c r="F2067" s="400"/>
      <c r="G2067" s="400"/>
      <c r="H2067" s="400"/>
      <c r="I2067" s="400"/>
      <c r="J2067" s="400"/>
      <c r="K2067" s="235"/>
      <c r="L2067" s="206"/>
      <c r="M2067" s="206"/>
      <c r="N2067" s="235"/>
    </row>
    <row r="2068" spans="1:14" ht="15.75" customHeight="1">
      <c r="A2068" s="316" t="s">
        <v>1317</v>
      </c>
      <c r="B2068" s="293" t="s">
        <v>1318</v>
      </c>
      <c r="C2068" s="269" t="s">
        <v>164</v>
      </c>
      <c r="D2068" s="259"/>
      <c r="E2068" s="259"/>
      <c r="F2068" s="259"/>
      <c r="G2068" s="259"/>
      <c r="H2068" s="259"/>
      <c r="I2068" s="259"/>
      <c r="J2068" s="259"/>
      <c r="K2068" s="235"/>
      <c r="L2068" s="206" t="s">
        <v>116</v>
      </c>
      <c r="M2068" s="206">
        <v>91926</v>
      </c>
      <c r="N2068" s="235"/>
    </row>
    <row r="2069" spans="1:14" ht="15.75" customHeight="1">
      <c r="A2069" s="316"/>
      <c r="B2069" s="255"/>
      <c r="C2069" s="269"/>
      <c r="D2069" s="446">
        <v>100</v>
      </c>
      <c r="E2069" s="259"/>
      <c r="F2069" s="259"/>
      <c r="G2069" s="259"/>
      <c r="H2069" s="259"/>
      <c r="I2069" s="259"/>
      <c r="J2069" s="259">
        <f>D2069</f>
        <v>100</v>
      </c>
      <c r="K2069" s="235"/>
      <c r="L2069" s="206"/>
      <c r="M2069" s="206"/>
      <c r="N2069" s="235"/>
    </row>
    <row r="2070" spans="1:14" ht="15.75" customHeight="1">
      <c r="A2070" s="316"/>
      <c r="B2070" s="255"/>
      <c r="C2070" s="269"/>
      <c r="D2070" s="259"/>
      <c r="E2070" s="259"/>
      <c r="F2070" s="259"/>
      <c r="G2070" s="259"/>
      <c r="H2070" s="259"/>
      <c r="I2070" s="259"/>
      <c r="J2070" s="259"/>
      <c r="K2070" s="235"/>
      <c r="L2070" s="206"/>
      <c r="M2070" s="206"/>
      <c r="N2070" s="235"/>
    </row>
    <row r="2071" spans="1:14" ht="15.75" customHeight="1">
      <c r="A2071" s="316"/>
      <c r="B2071" s="419" t="s">
        <v>1319</v>
      </c>
      <c r="C2071" s="437"/>
      <c r="D2071" s="438"/>
      <c r="E2071" s="438"/>
      <c r="F2071" s="438"/>
      <c r="G2071" s="438"/>
      <c r="H2071" s="438"/>
      <c r="I2071" s="438"/>
      <c r="J2071" s="313">
        <f>SUM(J2068:J2070)</f>
        <v>100</v>
      </c>
      <c r="K2071" s="235"/>
      <c r="L2071" s="206"/>
      <c r="M2071" s="206"/>
      <c r="N2071" s="235"/>
    </row>
    <row r="2072" spans="1:14" ht="15.75" customHeight="1">
      <c r="A2072" s="303" t="s">
        <v>1320</v>
      </c>
      <c r="B2072" s="248" t="s">
        <v>1321</v>
      </c>
      <c r="C2072" s="247" t="s">
        <v>164</v>
      </c>
      <c r="D2072" s="252"/>
      <c r="E2072" s="252"/>
      <c r="F2072" s="252"/>
      <c r="G2072" s="252"/>
      <c r="H2072" s="252"/>
      <c r="I2072" s="252"/>
      <c r="J2072" s="252"/>
      <c r="K2072" s="235"/>
      <c r="L2072" s="206" t="s">
        <v>116</v>
      </c>
      <c r="M2072" s="206">
        <v>91928</v>
      </c>
      <c r="N2072" s="235"/>
    </row>
    <row r="2073" spans="1:14" ht="15.75" customHeight="1">
      <c r="A2073" s="316"/>
      <c r="B2073" s="255"/>
      <c r="C2073" s="269"/>
      <c r="D2073" s="259">
        <v>100</v>
      </c>
      <c r="E2073" s="259"/>
      <c r="F2073" s="259"/>
      <c r="G2073" s="259"/>
      <c r="H2073" s="259"/>
      <c r="I2073" s="259"/>
      <c r="J2073" s="259">
        <f>D2073</f>
        <v>100</v>
      </c>
      <c r="K2073" s="235"/>
      <c r="L2073" s="206"/>
      <c r="M2073" s="206"/>
      <c r="N2073" s="235"/>
    </row>
    <row r="2074" spans="1:14" ht="15.75" customHeight="1">
      <c r="A2074" s="316"/>
      <c r="B2074" s="255"/>
      <c r="C2074" s="269"/>
      <c r="D2074" s="259"/>
      <c r="E2074" s="259"/>
      <c r="F2074" s="259"/>
      <c r="G2074" s="259"/>
      <c r="H2074" s="259"/>
      <c r="I2074" s="259"/>
      <c r="J2074" s="259"/>
      <c r="K2074" s="235"/>
      <c r="L2074" s="206"/>
      <c r="M2074" s="206"/>
      <c r="N2074" s="235"/>
    </row>
    <row r="2075" spans="1:14" ht="15.75" customHeight="1">
      <c r="A2075" s="317"/>
      <c r="B2075" s="419" t="s">
        <v>1322</v>
      </c>
      <c r="C2075" s="437"/>
      <c r="D2075" s="438"/>
      <c r="E2075" s="438"/>
      <c r="F2075" s="438"/>
      <c r="G2075" s="438"/>
      <c r="H2075" s="438"/>
      <c r="I2075" s="438"/>
      <c r="J2075" s="313">
        <f>SUM(J2072:J2074)</f>
        <v>100</v>
      </c>
      <c r="K2075" s="235"/>
      <c r="L2075" s="206"/>
      <c r="M2075" s="206"/>
      <c r="N2075" s="235"/>
    </row>
    <row r="2076" spans="1:14" ht="15.75" customHeight="1">
      <c r="A2076" s="303" t="s">
        <v>1323</v>
      </c>
      <c r="B2076" s="248" t="s">
        <v>1324</v>
      </c>
      <c r="C2076" s="247" t="s">
        <v>164</v>
      </c>
      <c r="D2076" s="252"/>
      <c r="E2076" s="252"/>
      <c r="F2076" s="252"/>
      <c r="G2076" s="252"/>
      <c r="H2076" s="252"/>
      <c r="I2076" s="252"/>
      <c r="J2076" s="252"/>
      <c r="K2076" s="235"/>
      <c r="L2076" s="193" t="s">
        <v>116</v>
      </c>
      <c r="M2076" s="193">
        <v>92984</v>
      </c>
      <c r="N2076" s="235"/>
    </row>
    <row r="2077" spans="1:14" ht="15.75" customHeight="1">
      <c r="A2077" s="316"/>
      <c r="B2077" s="255"/>
      <c r="C2077" s="269"/>
      <c r="D2077" s="259">
        <v>75</v>
      </c>
      <c r="E2077" s="259"/>
      <c r="F2077" s="259"/>
      <c r="G2077" s="259"/>
      <c r="H2077" s="259"/>
      <c r="I2077" s="259"/>
      <c r="J2077" s="259">
        <f>D2077</f>
        <v>75</v>
      </c>
      <c r="K2077" s="235"/>
      <c r="L2077" s="206"/>
      <c r="M2077" s="206"/>
      <c r="N2077" s="235"/>
    </row>
    <row r="2078" spans="1:14" ht="15.75" customHeight="1">
      <c r="A2078" s="316"/>
      <c r="B2078" s="255"/>
      <c r="C2078" s="269"/>
      <c r="D2078" s="259"/>
      <c r="E2078" s="259"/>
      <c r="F2078" s="259"/>
      <c r="G2078" s="259"/>
      <c r="H2078" s="259"/>
      <c r="I2078" s="259"/>
      <c r="J2078" s="259"/>
      <c r="K2078" s="235"/>
      <c r="L2078" s="206"/>
      <c r="M2078" s="206"/>
      <c r="N2078" s="235"/>
    </row>
    <row r="2079" spans="1:14" ht="15.75" customHeight="1">
      <c r="A2079" s="317"/>
      <c r="B2079" s="419"/>
      <c r="C2079" s="437"/>
      <c r="D2079" s="438"/>
      <c r="E2079" s="438"/>
      <c r="F2079" s="438"/>
      <c r="G2079" s="438"/>
      <c r="H2079" s="438"/>
      <c r="I2079" s="438"/>
      <c r="J2079" s="313">
        <f>SUM(J2076:J2078)</f>
        <v>75</v>
      </c>
      <c r="K2079" s="235"/>
      <c r="L2079" s="206"/>
      <c r="M2079" s="206"/>
      <c r="N2079" s="235"/>
    </row>
    <row r="2080" spans="1:14" ht="15.75" customHeight="1">
      <c r="A2080" s="303" t="s">
        <v>1325</v>
      </c>
      <c r="B2080" s="248" t="s">
        <v>1326</v>
      </c>
      <c r="C2080" s="247" t="s">
        <v>164</v>
      </c>
      <c r="D2080" s="252"/>
      <c r="E2080" s="252"/>
      <c r="F2080" s="252"/>
      <c r="G2080" s="252"/>
      <c r="H2080" s="252"/>
      <c r="I2080" s="252"/>
      <c r="J2080" s="252"/>
      <c r="K2080" s="235"/>
      <c r="L2080" s="193" t="s">
        <v>116</v>
      </c>
      <c r="M2080" s="193">
        <v>91935</v>
      </c>
      <c r="N2080" s="235"/>
    </row>
    <row r="2081" spans="1:14" ht="15.75" customHeight="1">
      <c r="A2081" s="316"/>
      <c r="B2081" s="255"/>
      <c r="C2081" s="269"/>
      <c r="D2081" s="259">
        <v>25</v>
      </c>
      <c r="E2081" s="259"/>
      <c r="F2081" s="259"/>
      <c r="G2081" s="259"/>
      <c r="H2081" s="259"/>
      <c r="I2081" s="259"/>
      <c r="J2081" s="259">
        <f>D2081</f>
        <v>25</v>
      </c>
      <c r="K2081" s="235"/>
      <c r="L2081" s="206"/>
      <c r="M2081" s="206"/>
      <c r="N2081" s="235"/>
    </row>
    <row r="2082" spans="1:14" ht="15.75" customHeight="1">
      <c r="A2082" s="316"/>
      <c r="B2082" s="255"/>
      <c r="C2082" s="269"/>
      <c r="D2082" s="259"/>
      <c r="E2082" s="259"/>
      <c r="F2082" s="259"/>
      <c r="G2082" s="259"/>
      <c r="H2082" s="259"/>
      <c r="I2082" s="259"/>
      <c r="J2082" s="259"/>
      <c r="K2082" s="235"/>
      <c r="L2082" s="206"/>
      <c r="M2082" s="206"/>
      <c r="N2082" s="235"/>
    </row>
    <row r="2083" spans="1:14" ht="15.75" customHeight="1">
      <c r="A2083" s="317"/>
      <c r="B2083" s="419"/>
      <c r="C2083" s="437"/>
      <c r="D2083" s="438"/>
      <c r="E2083" s="438"/>
      <c r="F2083" s="438"/>
      <c r="G2083" s="438"/>
      <c r="H2083" s="438"/>
      <c r="I2083" s="438"/>
      <c r="J2083" s="313">
        <f>SUM(J2080:J2082)</f>
        <v>25</v>
      </c>
      <c r="K2083" s="235"/>
      <c r="L2083" s="206"/>
      <c r="M2083" s="206"/>
      <c r="N2083" s="235"/>
    </row>
    <row r="2084" spans="1:14" ht="15.75" customHeight="1">
      <c r="A2084" s="303" t="s">
        <v>1327</v>
      </c>
      <c r="B2084" s="248" t="s">
        <v>1328</v>
      </c>
      <c r="C2084" s="247" t="s">
        <v>164</v>
      </c>
      <c r="D2084" s="252"/>
      <c r="E2084" s="252"/>
      <c r="F2084" s="252"/>
      <c r="G2084" s="252"/>
      <c r="H2084" s="252"/>
      <c r="I2084" s="252"/>
      <c r="J2084" s="252"/>
      <c r="K2084" s="235"/>
      <c r="L2084" s="206" t="s">
        <v>1329</v>
      </c>
      <c r="M2084" s="206"/>
      <c r="N2084" s="235"/>
    </row>
    <row r="2085" spans="1:14" ht="15.75" customHeight="1">
      <c r="A2085" s="316"/>
      <c r="B2085" s="255"/>
      <c r="C2085" s="269"/>
      <c r="D2085" s="259">
        <v>180</v>
      </c>
      <c r="E2085" s="259"/>
      <c r="F2085" s="259"/>
      <c r="G2085" s="259"/>
      <c r="H2085" s="259"/>
      <c r="I2085" s="259"/>
      <c r="J2085" s="259">
        <f>D2085</f>
        <v>180</v>
      </c>
      <c r="K2085" s="235"/>
      <c r="L2085" s="206"/>
      <c r="M2085" s="206"/>
      <c r="N2085" s="235"/>
    </row>
    <row r="2086" spans="1:14" ht="15.75" customHeight="1">
      <c r="A2086" s="316"/>
      <c r="B2086" s="255"/>
      <c r="C2086" s="269"/>
      <c r="D2086" s="259"/>
      <c r="E2086" s="259"/>
      <c r="F2086" s="259"/>
      <c r="G2086" s="259"/>
      <c r="H2086" s="259"/>
      <c r="I2086" s="259"/>
      <c r="J2086" s="259"/>
      <c r="K2086" s="235"/>
      <c r="L2086" s="206"/>
      <c r="M2086" s="206"/>
      <c r="N2086" s="235"/>
    </row>
    <row r="2087" spans="1:14" ht="15.75" customHeight="1">
      <c r="A2087" s="317"/>
      <c r="B2087" s="419"/>
      <c r="C2087" s="437"/>
      <c r="D2087" s="438"/>
      <c r="E2087" s="438"/>
      <c r="F2087" s="438"/>
      <c r="G2087" s="438"/>
      <c r="H2087" s="438"/>
      <c r="I2087" s="438"/>
      <c r="J2087" s="313">
        <f>SUM(J2084:J2086)</f>
        <v>180</v>
      </c>
      <c r="K2087" s="235"/>
      <c r="L2087" s="206"/>
      <c r="M2087" s="206"/>
      <c r="N2087" s="235"/>
    </row>
    <row r="2088" spans="1:14" ht="15.75" customHeight="1">
      <c r="A2088" s="397" t="s">
        <v>90</v>
      </c>
      <c r="B2088" s="166" t="s">
        <v>91</v>
      </c>
      <c r="C2088" s="165"/>
      <c r="D2088" s="400"/>
      <c r="E2088" s="400"/>
      <c r="F2088" s="400"/>
      <c r="G2088" s="400"/>
      <c r="H2088" s="400"/>
      <c r="I2088" s="400"/>
      <c r="J2088" s="400"/>
      <c r="K2088" s="235"/>
      <c r="L2088" s="206"/>
      <c r="M2088" s="206"/>
      <c r="N2088" s="235"/>
    </row>
    <row r="2089" spans="1:14" ht="15.75" customHeight="1">
      <c r="A2089" s="316" t="s">
        <v>1330</v>
      </c>
      <c r="B2089" s="451" t="s">
        <v>1331</v>
      </c>
      <c r="C2089" s="269" t="s">
        <v>164</v>
      </c>
      <c r="D2089" s="259"/>
      <c r="E2089" s="259"/>
      <c r="F2089" s="259"/>
      <c r="G2089" s="259"/>
      <c r="H2089" s="259"/>
      <c r="I2089" s="259"/>
      <c r="J2089" s="259"/>
      <c r="K2089" s="235"/>
      <c r="L2089" s="206" t="s">
        <v>1033</v>
      </c>
      <c r="M2089" s="206">
        <v>63036</v>
      </c>
      <c r="N2089" s="235"/>
    </row>
    <row r="2090" spans="1:14" ht="15.75" customHeight="1">
      <c r="A2090" s="316"/>
      <c r="B2090" s="255" t="s">
        <v>973</v>
      </c>
      <c r="C2090" s="269"/>
      <c r="D2090" s="446">
        <v>10</v>
      </c>
      <c r="E2090" s="259"/>
      <c r="F2090" s="259"/>
      <c r="G2090" s="259"/>
      <c r="H2090" s="259"/>
      <c r="I2090" s="259"/>
      <c r="J2090" s="259">
        <f t="shared" ref="J2090:J2091" si="34">D2090</f>
        <v>10</v>
      </c>
      <c r="K2090" s="235"/>
      <c r="L2090" s="206"/>
      <c r="M2090" s="206"/>
      <c r="N2090" s="235"/>
    </row>
    <row r="2091" spans="1:14" ht="15.75" customHeight="1">
      <c r="A2091" s="316"/>
      <c r="B2091" s="255"/>
      <c r="C2091" s="269"/>
      <c r="D2091" s="259"/>
      <c r="E2091" s="259"/>
      <c r="F2091" s="259"/>
      <c r="G2091" s="259"/>
      <c r="H2091" s="259"/>
      <c r="I2091" s="259"/>
      <c r="J2091" s="259">
        <f t="shared" si="34"/>
        <v>0</v>
      </c>
      <c r="K2091" s="235"/>
      <c r="L2091" s="206"/>
      <c r="M2091" s="206"/>
      <c r="N2091" s="235"/>
    </row>
    <row r="2092" spans="1:14" ht="15.75" customHeight="1">
      <c r="A2092" s="316"/>
      <c r="B2092" s="419" t="s">
        <v>1332</v>
      </c>
      <c r="C2092" s="437"/>
      <c r="D2092" s="438"/>
      <c r="E2092" s="438"/>
      <c r="F2092" s="438"/>
      <c r="G2092" s="438"/>
      <c r="H2092" s="438"/>
      <c r="I2092" s="438"/>
      <c r="J2092" s="313">
        <f>SUM(J2089:J2091)</f>
        <v>10</v>
      </c>
      <c r="K2092" s="235"/>
      <c r="L2092" s="206"/>
      <c r="M2092" s="206"/>
      <c r="N2092" s="235"/>
    </row>
    <row r="2093" spans="1:14" ht="15.75" customHeight="1">
      <c r="A2093" s="303" t="s">
        <v>1333</v>
      </c>
      <c r="B2093" s="452" t="s">
        <v>1334</v>
      </c>
      <c r="C2093" s="269" t="s">
        <v>164</v>
      </c>
      <c r="D2093" s="259"/>
      <c r="E2093" s="259"/>
      <c r="F2093" s="259"/>
      <c r="G2093" s="259"/>
      <c r="H2093" s="259"/>
      <c r="I2093" s="259"/>
      <c r="J2093" s="259"/>
      <c r="K2093" s="235"/>
      <c r="L2093" s="206" t="s">
        <v>116</v>
      </c>
      <c r="M2093" s="206">
        <v>91863</v>
      </c>
      <c r="N2093" s="235"/>
    </row>
    <row r="2094" spans="1:14" ht="15.75" customHeight="1">
      <c r="A2094" s="316"/>
      <c r="B2094" s="255" t="s">
        <v>973</v>
      </c>
      <c r="C2094" s="269"/>
      <c r="D2094" s="446">
        <v>30</v>
      </c>
      <c r="E2094" s="259"/>
      <c r="F2094" s="259"/>
      <c r="G2094" s="259"/>
      <c r="H2094" s="259"/>
      <c r="I2094" s="259"/>
      <c r="J2094" s="259">
        <f>D2094</f>
        <v>30</v>
      </c>
      <c r="K2094" s="235"/>
      <c r="L2094" s="206"/>
      <c r="M2094" s="206"/>
      <c r="N2094" s="235"/>
    </row>
    <row r="2095" spans="1:14" ht="15.75" customHeight="1">
      <c r="A2095" s="316"/>
      <c r="B2095" s="417"/>
      <c r="C2095" s="269"/>
      <c r="D2095" s="259"/>
      <c r="E2095" s="259"/>
      <c r="F2095" s="259"/>
      <c r="G2095" s="259"/>
      <c r="H2095" s="259"/>
      <c r="I2095" s="259"/>
      <c r="J2095" s="259"/>
      <c r="K2095" s="235"/>
      <c r="L2095" s="206"/>
      <c r="M2095" s="206"/>
      <c r="N2095" s="235"/>
    </row>
    <row r="2096" spans="1:14" ht="15.75" customHeight="1">
      <c r="A2096" s="316"/>
      <c r="B2096" s="419" t="s">
        <v>1335</v>
      </c>
      <c r="C2096" s="437"/>
      <c r="D2096" s="438"/>
      <c r="E2096" s="438"/>
      <c r="F2096" s="438"/>
      <c r="G2096" s="438"/>
      <c r="H2096" s="438"/>
      <c r="I2096" s="438"/>
      <c r="J2096" s="313">
        <f>SUM(J2094:J2095)</f>
        <v>30</v>
      </c>
      <c r="K2096" s="235"/>
      <c r="L2096" s="206"/>
      <c r="M2096" s="206"/>
      <c r="N2096" s="235"/>
    </row>
    <row r="2097" spans="1:14" ht="15.75" customHeight="1">
      <c r="A2097" s="448" t="s">
        <v>1336</v>
      </c>
      <c r="B2097" s="453" t="s">
        <v>1337</v>
      </c>
      <c r="C2097" s="269" t="s">
        <v>164</v>
      </c>
      <c r="D2097" s="454"/>
      <c r="E2097" s="454"/>
      <c r="F2097" s="454"/>
      <c r="G2097" s="454"/>
      <c r="H2097" s="454"/>
      <c r="I2097" s="454"/>
      <c r="J2097" s="454"/>
      <c r="K2097" s="455"/>
      <c r="L2097" s="456" t="s">
        <v>116</v>
      </c>
      <c r="M2097" s="456">
        <v>91873</v>
      </c>
      <c r="N2097" s="235"/>
    </row>
    <row r="2098" spans="1:14" ht="15.75" customHeight="1">
      <c r="A2098" s="316"/>
      <c r="B2098" s="255"/>
      <c r="C2098" s="269"/>
      <c r="D2098" s="446">
        <v>30</v>
      </c>
      <c r="E2098" s="259"/>
      <c r="F2098" s="259"/>
      <c r="G2098" s="259"/>
      <c r="H2098" s="259"/>
      <c r="I2098" s="259"/>
      <c r="J2098" s="259">
        <f>D2098</f>
        <v>30</v>
      </c>
      <c r="K2098" s="235"/>
      <c r="L2098" s="206"/>
      <c r="M2098" s="206"/>
      <c r="N2098" s="235"/>
    </row>
    <row r="2099" spans="1:14" ht="15.75" customHeight="1">
      <c r="A2099" s="316"/>
      <c r="B2099" s="255"/>
      <c r="C2099" s="269"/>
      <c r="D2099" s="259"/>
      <c r="E2099" s="259"/>
      <c r="F2099" s="259"/>
      <c r="G2099" s="259"/>
      <c r="H2099" s="259"/>
      <c r="I2099" s="259"/>
      <c r="J2099" s="259"/>
      <c r="K2099" s="235"/>
      <c r="L2099" s="206"/>
      <c r="M2099" s="206"/>
      <c r="N2099" s="235"/>
    </row>
    <row r="2100" spans="1:14" ht="15.75" customHeight="1">
      <c r="A2100" s="316"/>
      <c r="B2100" s="419" t="s">
        <v>1338</v>
      </c>
      <c r="C2100" s="437"/>
      <c r="D2100" s="438"/>
      <c r="E2100" s="438"/>
      <c r="F2100" s="438"/>
      <c r="G2100" s="438"/>
      <c r="H2100" s="438"/>
      <c r="I2100" s="438"/>
      <c r="J2100" s="313">
        <f>SUM(J2097:J2098)</f>
        <v>30</v>
      </c>
      <c r="K2100" s="235"/>
      <c r="L2100" s="206"/>
      <c r="M2100" s="206"/>
      <c r="N2100" s="235"/>
    </row>
    <row r="2101" spans="1:14" ht="30">
      <c r="A2101" s="448" t="s">
        <v>1339</v>
      </c>
      <c r="B2101" s="449" t="s">
        <v>1340</v>
      </c>
      <c r="C2101" s="450" t="s">
        <v>164</v>
      </c>
      <c r="D2101" s="259"/>
      <c r="E2101" s="259"/>
      <c r="F2101" s="259"/>
      <c r="G2101" s="259"/>
      <c r="H2101" s="259"/>
      <c r="I2101" s="259"/>
      <c r="J2101" s="259"/>
      <c r="K2101" s="235"/>
      <c r="L2101" s="362" t="s">
        <v>1341</v>
      </c>
      <c r="M2101" s="206">
        <v>769</v>
      </c>
      <c r="N2101" s="235"/>
    </row>
    <row r="2102" spans="1:14" ht="15.75" customHeight="1">
      <c r="A2102" s="316"/>
      <c r="B2102" s="255"/>
      <c r="C2102" s="269"/>
      <c r="D2102" s="259">
        <v>25</v>
      </c>
      <c r="E2102" s="259"/>
      <c r="F2102" s="259"/>
      <c r="G2102" s="259"/>
      <c r="H2102" s="259"/>
      <c r="I2102" s="259"/>
      <c r="J2102" s="259">
        <f>D2102</f>
        <v>25</v>
      </c>
      <c r="K2102" s="235"/>
      <c r="L2102" s="206"/>
      <c r="M2102" s="206"/>
      <c r="N2102" s="235"/>
    </row>
    <row r="2103" spans="1:14" ht="15.75" customHeight="1">
      <c r="A2103" s="316"/>
      <c r="B2103" s="255"/>
      <c r="C2103" s="269"/>
      <c r="D2103" s="259"/>
      <c r="E2103" s="259"/>
      <c r="F2103" s="259"/>
      <c r="G2103" s="259"/>
      <c r="H2103" s="259"/>
      <c r="I2103" s="259"/>
      <c r="J2103" s="259"/>
      <c r="K2103" s="235"/>
      <c r="L2103" s="206"/>
      <c r="M2103" s="206"/>
      <c r="N2103" s="235"/>
    </row>
    <row r="2104" spans="1:14" ht="15.75" customHeight="1">
      <c r="A2104" s="316"/>
      <c r="B2104" s="419"/>
      <c r="C2104" s="437"/>
      <c r="D2104" s="438"/>
      <c r="E2104" s="438"/>
      <c r="F2104" s="438"/>
      <c r="G2104" s="438"/>
      <c r="H2104" s="438"/>
      <c r="I2104" s="438"/>
      <c r="J2104" s="313">
        <f>SUM(J2101:J2103)</f>
        <v>25</v>
      </c>
      <c r="K2104" s="235"/>
      <c r="L2104" s="206"/>
      <c r="M2104" s="206"/>
      <c r="N2104" s="235"/>
    </row>
    <row r="2105" spans="1:14" ht="15.75" customHeight="1">
      <c r="A2105" s="448"/>
      <c r="B2105" s="449"/>
      <c r="C2105" s="450"/>
      <c r="D2105" s="259"/>
      <c r="E2105" s="259"/>
      <c r="F2105" s="259"/>
      <c r="G2105" s="259"/>
      <c r="H2105" s="259"/>
      <c r="I2105" s="259"/>
      <c r="J2105" s="259"/>
      <c r="K2105" s="235"/>
      <c r="L2105" s="206"/>
      <c r="M2105" s="206"/>
      <c r="N2105" s="235"/>
    </row>
    <row r="2106" spans="1:14" ht="15.75" customHeight="1">
      <c r="A2106" s="316"/>
      <c r="B2106" s="255"/>
      <c r="C2106" s="269"/>
      <c r="D2106" s="259"/>
      <c r="E2106" s="259"/>
      <c r="F2106" s="259"/>
      <c r="G2106" s="259"/>
      <c r="H2106" s="259"/>
      <c r="I2106" s="259"/>
      <c r="J2106" s="259"/>
      <c r="K2106" s="235"/>
      <c r="L2106" s="206"/>
      <c r="M2106" s="206"/>
      <c r="N2106" s="235"/>
    </row>
    <row r="2107" spans="1:14" ht="15.75" customHeight="1">
      <c r="A2107" s="316"/>
      <c r="B2107" s="255"/>
      <c r="C2107" s="269"/>
      <c r="D2107" s="259"/>
      <c r="E2107" s="259"/>
      <c r="F2107" s="259"/>
      <c r="G2107" s="259"/>
      <c r="H2107" s="259"/>
      <c r="I2107" s="259"/>
      <c r="J2107" s="259"/>
      <c r="K2107" s="235"/>
      <c r="L2107" s="206"/>
      <c r="M2107" s="206"/>
      <c r="N2107" s="235"/>
    </row>
    <row r="2108" spans="1:14" ht="15.75" customHeight="1">
      <c r="A2108" s="316"/>
      <c r="B2108" s="419"/>
      <c r="C2108" s="437"/>
      <c r="D2108" s="438"/>
      <c r="E2108" s="438"/>
      <c r="F2108" s="438"/>
      <c r="G2108" s="438"/>
      <c r="H2108" s="438"/>
      <c r="I2108" s="438"/>
      <c r="J2108" s="313"/>
      <c r="K2108" s="235"/>
      <c r="L2108" s="206"/>
      <c r="M2108" s="206"/>
      <c r="N2108" s="235"/>
    </row>
    <row r="2109" spans="1:14" ht="15.75" customHeight="1">
      <c r="A2109" s="397" t="s">
        <v>92</v>
      </c>
      <c r="B2109" s="166" t="s">
        <v>93</v>
      </c>
      <c r="C2109" s="165"/>
      <c r="D2109" s="400"/>
      <c r="E2109" s="400"/>
      <c r="F2109" s="400"/>
      <c r="G2109" s="400"/>
      <c r="H2109" s="400"/>
      <c r="I2109" s="400"/>
      <c r="J2109" s="400"/>
      <c r="K2109" s="235"/>
      <c r="L2109" s="206"/>
      <c r="M2109" s="206"/>
      <c r="N2109" s="235"/>
    </row>
    <row r="2110" spans="1:14" ht="34.5">
      <c r="A2110" s="316" t="s">
        <v>1342</v>
      </c>
      <c r="B2110" s="449" t="s">
        <v>1343</v>
      </c>
      <c r="C2110" s="269" t="s">
        <v>141</v>
      </c>
      <c r="D2110" s="259"/>
      <c r="E2110" s="259"/>
      <c r="F2110" s="259"/>
      <c r="G2110" s="259"/>
      <c r="H2110" s="259"/>
      <c r="I2110" s="259"/>
      <c r="J2110" s="259"/>
      <c r="K2110" s="235"/>
      <c r="L2110" s="206" t="s">
        <v>116</v>
      </c>
      <c r="M2110" s="206">
        <v>101883</v>
      </c>
      <c r="N2110" s="235"/>
    </row>
    <row r="2111" spans="1:14" ht="15.75" customHeight="1">
      <c r="A2111" s="316"/>
      <c r="B2111" s="255" t="s">
        <v>52</v>
      </c>
      <c r="C2111" s="269"/>
      <c r="D2111" s="259">
        <v>2</v>
      </c>
      <c r="E2111" s="259"/>
      <c r="F2111" s="259"/>
      <c r="G2111" s="259"/>
      <c r="H2111" s="259"/>
      <c r="I2111" s="259"/>
      <c r="J2111" s="259">
        <f>D2111</f>
        <v>2</v>
      </c>
      <c r="K2111" s="235"/>
      <c r="L2111" s="206"/>
      <c r="M2111" s="206"/>
      <c r="N2111" s="235"/>
    </row>
    <row r="2112" spans="1:14" ht="15.75" customHeight="1">
      <c r="A2112" s="316"/>
      <c r="B2112" s="255"/>
      <c r="C2112" s="269"/>
      <c r="D2112" s="259"/>
      <c r="E2112" s="259"/>
      <c r="F2112" s="259"/>
      <c r="G2112" s="259"/>
      <c r="H2112" s="259"/>
      <c r="I2112" s="259"/>
      <c r="J2112" s="259"/>
      <c r="K2112" s="235"/>
      <c r="L2112" s="206"/>
      <c r="M2112" s="206"/>
      <c r="N2112" s="235"/>
    </row>
    <row r="2113" spans="1:14" ht="15.75" customHeight="1">
      <c r="A2113" s="316"/>
      <c r="B2113" s="457" t="s">
        <v>1344</v>
      </c>
      <c r="C2113" s="437"/>
      <c r="D2113" s="438"/>
      <c r="E2113" s="438"/>
      <c r="F2113" s="438"/>
      <c r="G2113" s="438"/>
      <c r="H2113" s="438"/>
      <c r="I2113" s="438"/>
      <c r="J2113" s="313">
        <f>SUM(J2110:J2112)</f>
        <v>2</v>
      </c>
      <c r="K2113" s="235"/>
      <c r="L2113" s="206"/>
      <c r="M2113" s="206"/>
      <c r="N2113" s="235"/>
    </row>
    <row r="2114" spans="1:14" ht="34.5">
      <c r="A2114" s="448" t="s">
        <v>1345</v>
      </c>
      <c r="B2114" s="449" t="s">
        <v>1346</v>
      </c>
      <c r="C2114" s="450" t="s">
        <v>1347</v>
      </c>
      <c r="D2114" s="259"/>
      <c r="E2114" s="259"/>
      <c r="F2114" s="259"/>
      <c r="G2114" s="259"/>
      <c r="H2114" s="259"/>
      <c r="I2114" s="259"/>
      <c r="J2114" s="259"/>
      <c r="K2114" s="235"/>
      <c r="L2114" s="206" t="s">
        <v>116</v>
      </c>
      <c r="M2114" s="206">
        <v>101512</v>
      </c>
      <c r="N2114" s="235"/>
    </row>
    <row r="2115" spans="1:14" ht="15.75" customHeight="1">
      <c r="A2115" s="316"/>
      <c r="B2115" s="255"/>
      <c r="C2115" s="269"/>
      <c r="D2115" s="446">
        <v>1</v>
      </c>
      <c r="E2115" s="259"/>
      <c r="F2115" s="259"/>
      <c r="G2115" s="259"/>
      <c r="H2115" s="259"/>
      <c r="I2115" s="259"/>
      <c r="J2115" s="446">
        <v>1</v>
      </c>
      <c r="K2115" s="235"/>
      <c r="L2115" s="206"/>
      <c r="M2115" s="206"/>
      <c r="N2115" s="235"/>
    </row>
    <row r="2116" spans="1:14" ht="15.75" customHeight="1">
      <c r="A2116" s="316"/>
      <c r="B2116" s="255"/>
      <c r="C2116" s="269"/>
      <c r="D2116" s="259"/>
      <c r="E2116" s="259"/>
      <c r="F2116" s="259"/>
      <c r="G2116" s="259"/>
      <c r="H2116" s="259"/>
      <c r="I2116" s="259"/>
      <c r="J2116" s="259"/>
      <c r="K2116" s="235"/>
      <c r="L2116" s="206"/>
      <c r="M2116" s="206"/>
      <c r="N2116" s="235"/>
    </row>
    <row r="2117" spans="1:14" ht="15.75" customHeight="1">
      <c r="A2117" s="317"/>
      <c r="B2117" s="419" t="s">
        <v>1348</v>
      </c>
      <c r="C2117" s="437"/>
      <c r="D2117" s="438"/>
      <c r="E2117" s="438"/>
      <c r="F2117" s="438"/>
      <c r="G2117" s="438"/>
      <c r="H2117" s="438"/>
      <c r="I2117" s="438"/>
      <c r="J2117" s="313">
        <f>SUM(J2114:J2116)</f>
        <v>1</v>
      </c>
      <c r="K2117" s="235"/>
      <c r="L2117" s="206"/>
      <c r="M2117" s="206"/>
      <c r="N2117" s="235"/>
    </row>
    <row r="2118" spans="1:14" ht="15.75" customHeight="1">
      <c r="A2118" s="448" t="s">
        <v>1349</v>
      </c>
      <c r="B2118" s="449" t="s">
        <v>1350</v>
      </c>
      <c r="C2118" s="450" t="s">
        <v>1347</v>
      </c>
      <c r="D2118" s="259"/>
      <c r="E2118" s="259"/>
      <c r="F2118" s="259"/>
      <c r="G2118" s="259"/>
      <c r="H2118" s="259"/>
      <c r="I2118" s="259"/>
      <c r="J2118" s="259"/>
      <c r="K2118" s="235"/>
      <c r="L2118" s="206" t="s">
        <v>129</v>
      </c>
      <c r="M2118" s="206">
        <v>3249</v>
      </c>
      <c r="N2118" s="235"/>
    </row>
    <row r="2119" spans="1:14" ht="15.75" customHeight="1">
      <c r="A2119" s="316"/>
      <c r="B2119" s="255"/>
      <c r="C2119" s="269"/>
      <c r="D2119" s="446">
        <v>1</v>
      </c>
      <c r="E2119" s="259"/>
      <c r="F2119" s="259"/>
      <c r="G2119" s="259"/>
      <c r="H2119" s="259"/>
      <c r="I2119" s="259"/>
      <c r="J2119" s="446">
        <v>1</v>
      </c>
      <c r="K2119" s="235"/>
      <c r="L2119" s="206"/>
      <c r="M2119" s="206"/>
      <c r="N2119" s="235"/>
    </row>
    <row r="2120" spans="1:14" ht="15.75" customHeight="1">
      <c r="A2120" s="316"/>
      <c r="B2120" s="255"/>
      <c r="C2120" s="269"/>
      <c r="D2120" s="259"/>
      <c r="E2120" s="259"/>
      <c r="F2120" s="259"/>
      <c r="G2120" s="259"/>
      <c r="H2120" s="259"/>
      <c r="I2120" s="259"/>
      <c r="J2120" s="259"/>
      <c r="K2120" s="235"/>
      <c r="L2120" s="206"/>
      <c r="M2120" s="206"/>
      <c r="N2120" s="235"/>
    </row>
    <row r="2121" spans="1:14" ht="15.75" customHeight="1">
      <c r="A2121" s="317"/>
      <c r="B2121" s="419"/>
      <c r="C2121" s="437"/>
      <c r="D2121" s="438"/>
      <c r="E2121" s="438"/>
      <c r="F2121" s="438"/>
      <c r="G2121" s="438"/>
      <c r="H2121" s="438"/>
      <c r="I2121" s="438"/>
      <c r="J2121" s="313">
        <f>SUM(J2118:J2120)</f>
        <v>1</v>
      </c>
      <c r="K2121" s="235"/>
      <c r="L2121" s="206"/>
      <c r="M2121" s="206"/>
      <c r="N2121" s="235"/>
    </row>
    <row r="2122" spans="1:14" ht="15.75" customHeight="1">
      <c r="A2122" s="448" t="s">
        <v>1351</v>
      </c>
      <c r="B2122" s="449" t="s">
        <v>1352</v>
      </c>
      <c r="C2122" s="450" t="s">
        <v>164</v>
      </c>
      <c r="D2122" s="259"/>
      <c r="E2122" s="259"/>
      <c r="F2122" s="259"/>
      <c r="G2122" s="259"/>
      <c r="H2122" s="259"/>
      <c r="I2122" s="259"/>
      <c r="J2122" s="259"/>
      <c r="K2122" s="235"/>
      <c r="L2122" s="193" t="s">
        <v>116</v>
      </c>
      <c r="M2122" s="193">
        <v>92986</v>
      </c>
      <c r="N2122" s="235"/>
    </row>
    <row r="2123" spans="1:14" ht="15.75" customHeight="1">
      <c r="A2123" s="316"/>
      <c r="B2123" s="255"/>
      <c r="C2123" s="269"/>
      <c r="D2123" s="446">
        <v>17</v>
      </c>
      <c r="E2123" s="259"/>
      <c r="F2123" s="259"/>
      <c r="G2123" s="259"/>
      <c r="H2123" s="259"/>
      <c r="I2123" s="259"/>
      <c r="J2123" s="446">
        <v>17</v>
      </c>
      <c r="K2123" s="235"/>
      <c r="L2123" s="206"/>
      <c r="M2123" s="206"/>
      <c r="N2123" s="235"/>
    </row>
    <row r="2124" spans="1:14" ht="15.75" customHeight="1">
      <c r="A2124" s="316"/>
      <c r="B2124" s="255"/>
      <c r="C2124" s="269"/>
      <c r="D2124" s="259"/>
      <c r="E2124" s="259"/>
      <c r="F2124" s="259"/>
      <c r="G2124" s="259"/>
      <c r="H2124" s="259"/>
      <c r="I2124" s="259"/>
      <c r="J2124" s="259"/>
      <c r="K2124" s="235"/>
      <c r="L2124" s="206"/>
      <c r="M2124" s="206"/>
      <c r="N2124" s="235"/>
    </row>
    <row r="2125" spans="1:14" ht="15.75" customHeight="1">
      <c r="A2125" s="317"/>
      <c r="B2125" s="419"/>
      <c r="C2125" s="437"/>
      <c r="D2125" s="438"/>
      <c r="E2125" s="438"/>
      <c r="F2125" s="438"/>
      <c r="G2125" s="438"/>
      <c r="H2125" s="438"/>
      <c r="I2125" s="438"/>
      <c r="J2125" s="313">
        <f>SUM(J2122:J2124)</f>
        <v>17</v>
      </c>
      <c r="K2125" s="235"/>
      <c r="L2125" s="206"/>
      <c r="M2125" s="206"/>
      <c r="N2125" s="235"/>
    </row>
    <row r="2126" spans="1:14" ht="15.75" customHeight="1">
      <c r="A2126" s="448" t="s">
        <v>1353</v>
      </c>
      <c r="B2126" s="449" t="s">
        <v>1354</v>
      </c>
      <c r="C2126" s="450" t="s">
        <v>141</v>
      </c>
      <c r="D2126" s="259"/>
      <c r="E2126" s="259"/>
      <c r="F2126" s="259"/>
      <c r="G2126" s="259"/>
      <c r="H2126" s="259"/>
      <c r="I2126" s="259"/>
      <c r="J2126" s="259"/>
      <c r="K2126" s="235"/>
      <c r="L2126" s="193" t="s">
        <v>116</v>
      </c>
      <c r="M2126" s="193">
        <v>101894</v>
      </c>
      <c r="N2126" s="235"/>
    </row>
    <row r="2127" spans="1:14" ht="15.75" customHeight="1">
      <c r="A2127" s="316"/>
      <c r="B2127" s="255"/>
      <c r="C2127" s="269"/>
      <c r="D2127" s="446">
        <v>1</v>
      </c>
      <c r="E2127" s="259"/>
      <c r="F2127" s="259"/>
      <c r="G2127" s="259"/>
      <c r="H2127" s="259"/>
      <c r="I2127" s="259"/>
      <c r="J2127" s="446">
        <v>1</v>
      </c>
      <c r="K2127" s="235"/>
      <c r="L2127" s="206"/>
      <c r="M2127" s="206"/>
      <c r="N2127" s="235"/>
    </row>
    <row r="2128" spans="1:14" ht="15.75" customHeight="1">
      <c r="A2128" s="316"/>
      <c r="B2128" s="255"/>
      <c r="C2128" s="269"/>
      <c r="D2128" s="259"/>
      <c r="E2128" s="259"/>
      <c r="F2128" s="259"/>
      <c r="G2128" s="259"/>
      <c r="H2128" s="259"/>
      <c r="I2128" s="259"/>
      <c r="J2128" s="259"/>
      <c r="K2128" s="235"/>
      <c r="L2128" s="206"/>
      <c r="M2128" s="206"/>
      <c r="N2128" s="235"/>
    </row>
    <row r="2129" spans="1:14" ht="15.75" customHeight="1">
      <c r="A2129" s="317"/>
      <c r="B2129" s="419"/>
      <c r="C2129" s="437"/>
      <c r="D2129" s="438"/>
      <c r="E2129" s="438"/>
      <c r="F2129" s="438"/>
      <c r="G2129" s="438"/>
      <c r="H2129" s="438"/>
      <c r="I2129" s="438"/>
      <c r="J2129" s="313">
        <f>SUM(J2126:J2128)</f>
        <v>1</v>
      </c>
      <c r="K2129" s="235"/>
      <c r="L2129" s="206"/>
      <c r="M2129" s="206"/>
      <c r="N2129" s="235"/>
    </row>
    <row r="2130" spans="1:14" ht="15.75" customHeight="1">
      <c r="A2130" s="448" t="s">
        <v>1355</v>
      </c>
      <c r="B2130" s="449" t="s">
        <v>1356</v>
      </c>
      <c r="C2130" s="450" t="s">
        <v>141</v>
      </c>
      <c r="D2130" s="259"/>
      <c r="E2130" s="259"/>
      <c r="F2130" s="259"/>
      <c r="G2130" s="259"/>
      <c r="H2130" s="259"/>
      <c r="I2130" s="259"/>
      <c r="J2130" s="259"/>
      <c r="K2130" s="235"/>
      <c r="L2130" s="193" t="s">
        <v>116</v>
      </c>
      <c r="M2130" s="193">
        <v>101895</v>
      </c>
      <c r="N2130" s="235"/>
    </row>
    <row r="2131" spans="1:14" ht="15.75" customHeight="1">
      <c r="A2131" s="316"/>
      <c r="B2131" s="255"/>
      <c r="C2131" s="269"/>
      <c r="D2131" s="446">
        <v>1</v>
      </c>
      <c r="E2131" s="259"/>
      <c r="F2131" s="259"/>
      <c r="G2131" s="259"/>
      <c r="H2131" s="259"/>
      <c r="I2131" s="259"/>
      <c r="J2131" s="446">
        <v>1</v>
      </c>
      <c r="K2131" s="235"/>
      <c r="L2131" s="206"/>
      <c r="M2131" s="206"/>
      <c r="N2131" s="235"/>
    </row>
    <row r="2132" spans="1:14" ht="15.75" customHeight="1">
      <c r="A2132" s="316"/>
      <c r="B2132" s="255"/>
      <c r="C2132" s="269"/>
      <c r="D2132" s="259"/>
      <c r="E2132" s="259"/>
      <c r="F2132" s="259"/>
      <c r="G2132" s="259"/>
      <c r="H2132" s="259"/>
      <c r="I2132" s="259"/>
      <c r="J2132" s="259"/>
      <c r="K2132" s="235"/>
      <c r="L2132" s="206"/>
      <c r="M2132" s="206"/>
      <c r="N2132" s="235"/>
    </row>
    <row r="2133" spans="1:14" ht="15.75" customHeight="1">
      <c r="A2133" s="317"/>
      <c r="B2133" s="419"/>
      <c r="C2133" s="437"/>
      <c r="D2133" s="438"/>
      <c r="E2133" s="438"/>
      <c r="F2133" s="438"/>
      <c r="G2133" s="438"/>
      <c r="H2133" s="438"/>
      <c r="I2133" s="438"/>
      <c r="J2133" s="313">
        <f>SUM(J2130:J2132)</f>
        <v>1</v>
      </c>
      <c r="K2133" s="235"/>
      <c r="L2133" s="206"/>
      <c r="M2133" s="206"/>
      <c r="N2133" s="235"/>
    </row>
    <row r="2134" spans="1:14" ht="15.75" customHeight="1">
      <c r="A2134" s="397" t="s">
        <v>94</v>
      </c>
      <c r="B2134" s="166" t="s">
        <v>95</v>
      </c>
      <c r="C2134" s="165"/>
      <c r="D2134" s="400"/>
      <c r="E2134" s="400"/>
      <c r="F2134" s="400"/>
      <c r="G2134" s="400"/>
      <c r="H2134" s="400"/>
      <c r="I2134" s="400"/>
      <c r="J2134" s="400"/>
      <c r="K2134" s="235"/>
      <c r="L2134" s="206"/>
      <c r="M2134" s="206"/>
      <c r="N2134" s="235"/>
    </row>
    <row r="2135" spans="1:14" ht="15.75" customHeight="1">
      <c r="A2135" s="316" t="s">
        <v>1357</v>
      </c>
      <c r="B2135" s="293" t="s">
        <v>1358</v>
      </c>
      <c r="C2135" s="269" t="s">
        <v>164</v>
      </c>
      <c r="D2135" s="259"/>
      <c r="E2135" s="259"/>
      <c r="F2135" s="259"/>
      <c r="G2135" s="259"/>
      <c r="H2135" s="259"/>
      <c r="I2135" s="259"/>
      <c r="J2135" s="259"/>
      <c r="K2135" s="235"/>
      <c r="L2135" s="206" t="s">
        <v>116</v>
      </c>
      <c r="M2135" s="206">
        <v>98297</v>
      </c>
      <c r="N2135" s="235"/>
    </row>
    <row r="2136" spans="1:14" ht="15.75" customHeight="1">
      <c r="A2136" s="316"/>
      <c r="B2136" s="255" t="s">
        <v>973</v>
      </c>
      <c r="C2136" s="269"/>
      <c r="D2136" s="259">
        <v>600</v>
      </c>
      <c r="E2136" s="259"/>
      <c r="F2136" s="259"/>
      <c r="G2136" s="259"/>
      <c r="H2136" s="259"/>
      <c r="I2136" s="259"/>
      <c r="J2136" s="259">
        <f>D2136</f>
        <v>600</v>
      </c>
      <c r="K2136" s="235"/>
      <c r="L2136" s="206"/>
      <c r="M2136" s="206"/>
      <c r="N2136" s="235"/>
    </row>
    <row r="2137" spans="1:14" ht="15.75" customHeight="1">
      <c r="A2137" s="316"/>
      <c r="B2137" s="255"/>
      <c r="C2137" s="269"/>
      <c r="D2137" s="259"/>
      <c r="E2137" s="259"/>
      <c r="F2137" s="259"/>
      <c r="G2137" s="259"/>
      <c r="H2137" s="259"/>
      <c r="I2137" s="259"/>
      <c r="J2137" s="259"/>
      <c r="K2137" s="235"/>
      <c r="L2137" s="206"/>
      <c r="M2137" s="206"/>
      <c r="N2137" s="235"/>
    </row>
    <row r="2138" spans="1:14" ht="15.75" customHeight="1">
      <c r="A2138" s="316"/>
      <c r="B2138" s="445" t="s">
        <v>1338</v>
      </c>
      <c r="C2138" s="434"/>
      <c r="D2138" s="425"/>
      <c r="E2138" s="425"/>
      <c r="F2138" s="425"/>
      <c r="G2138" s="425"/>
      <c r="H2138" s="425"/>
      <c r="I2138" s="425"/>
      <c r="J2138" s="322">
        <f>SUM(J2135:J2137)</f>
        <v>600</v>
      </c>
      <c r="K2138" s="235"/>
      <c r="L2138" s="206"/>
      <c r="M2138" s="206"/>
      <c r="N2138" s="235"/>
    </row>
    <row r="2139" spans="1:14" ht="15.75" customHeight="1">
      <c r="A2139" s="363" t="s">
        <v>1359</v>
      </c>
      <c r="B2139" s="375" t="s">
        <v>1360</v>
      </c>
      <c r="C2139" s="247" t="s">
        <v>141</v>
      </c>
      <c r="D2139" s="252"/>
      <c r="E2139" s="252"/>
      <c r="F2139" s="252"/>
      <c r="G2139" s="252"/>
      <c r="H2139" s="252"/>
      <c r="I2139" s="252"/>
      <c r="J2139" s="252"/>
      <c r="K2139" s="235"/>
      <c r="L2139" s="206" t="s">
        <v>116</v>
      </c>
      <c r="M2139" s="206">
        <v>98307</v>
      </c>
      <c r="N2139" s="235"/>
    </row>
    <row r="2140" spans="1:14" ht="15.75" customHeight="1">
      <c r="A2140" s="316"/>
      <c r="B2140" s="255" t="s">
        <v>973</v>
      </c>
      <c r="C2140" s="269"/>
      <c r="D2140" s="259">
        <v>30</v>
      </c>
      <c r="E2140" s="259"/>
      <c r="F2140" s="259"/>
      <c r="G2140" s="259"/>
      <c r="H2140" s="259"/>
      <c r="I2140" s="259"/>
      <c r="J2140" s="259">
        <f>D2140</f>
        <v>30</v>
      </c>
      <c r="K2140" s="235"/>
      <c r="L2140" s="206"/>
      <c r="M2140" s="206"/>
      <c r="N2140" s="235"/>
    </row>
    <row r="2141" spans="1:14" ht="15.75" customHeight="1">
      <c r="A2141" s="316"/>
      <c r="B2141" s="255"/>
      <c r="C2141" s="269"/>
      <c r="D2141" s="259"/>
      <c r="E2141" s="259"/>
      <c r="F2141" s="259"/>
      <c r="G2141" s="259"/>
      <c r="H2141" s="259"/>
      <c r="I2141" s="259"/>
      <c r="J2141" s="259"/>
      <c r="K2141" s="235"/>
      <c r="L2141" s="206"/>
      <c r="M2141" s="206"/>
      <c r="N2141" s="235"/>
    </row>
    <row r="2142" spans="1:14" ht="15.75" customHeight="1">
      <c r="A2142" s="316"/>
      <c r="B2142" s="428" t="s">
        <v>1361</v>
      </c>
      <c r="C2142" s="437"/>
      <c r="D2142" s="438"/>
      <c r="E2142" s="438"/>
      <c r="F2142" s="438"/>
      <c r="G2142" s="438"/>
      <c r="H2142" s="438"/>
      <c r="I2142" s="438"/>
      <c r="J2142" s="313">
        <f>SUM(J2139:J2141)</f>
        <v>30</v>
      </c>
      <c r="K2142" s="235"/>
      <c r="L2142" s="206"/>
      <c r="M2142" s="206"/>
      <c r="N2142" s="235"/>
    </row>
    <row r="2143" spans="1:14" ht="15.75" customHeight="1">
      <c r="A2143" s="303" t="s">
        <v>1362</v>
      </c>
      <c r="B2143" s="451" t="s">
        <v>1363</v>
      </c>
      <c r="C2143" s="269" t="s">
        <v>164</v>
      </c>
      <c r="D2143" s="259"/>
      <c r="E2143" s="259"/>
      <c r="F2143" s="259"/>
      <c r="G2143" s="259"/>
      <c r="H2143" s="259"/>
      <c r="I2143" s="259"/>
      <c r="J2143" s="259"/>
      <c r="K2143" s="235"/>
      <c r="L2143" s="206" t="s">
        <v>1033</v>
      </c>
      <c r="M2143" s="206">
        <v>63036</v>
      </c>
      <c r="N2143" s="235"/>
    </row>
    <row r="2144" spans="1:14" ht="15.75" customHeight="1">
      <c r="A2144" s="316"/>
      <c r="B2144" s="255" t="s">
        <v>973</v>
      </c>
      <c r="C2144" s="269"/>
      <c r="D2144" s="259">
        <v>40</v>
      </c>
      <c r="E2144" s="259"/>
      <c r="F2144" s="259"/>
      <c r="G2144" s="259"/>
      <c r="H2144" s="259"/>
      <c r="I2144" s="259"/>
      <c r="J2144" s="259">
        <f>D2144</f>
        <v>40</v>
      </c>
      <c r="K2144" s="235"/>
      <c r="L2144" s="206"/>
      <c r="M2144" s="206"/>
      <c r="N2144" s="235"/>
    </row>
    <row r="2145" spans="1:14" ht="15.75" customHeight="1">
      <c r="A2145" s="316"/>
      <c r="B2145" s="255"/>
      <c r="C2145" s="269"/>
      <c r="D2145" s="259"/>
      <c r="E2145" s="259"/>
      <c r="F2145" s="259"/>
      <c r="G2145" s="259"/>
      <c r="H2145" s="259"/>
      <c r="I2145" s="259"/>
      <c r="J2145" s="259"/>
      <c r="K2145" s="235"/>
      <c r="L2145" s="206"/>
      <c r="M2145" s="206"/>
      <c r="N2145" s="235"/>
    </row>
    <row r="2146" spans="1:14" ht="15.75" customHeight="1">
      <c r="A2146" s="316"/>
      <c r="B2146" s="428" t="s">
        <v>1332</v>
      </c>
      <c r="C2146" s="437"/>
      <c r="D2146" s="438"/>
      <c r="E2146" s="438"/>
      <c r="F2146" s="438"/>
      <c r="G2146" s="438"/>
      <c r="H2146" s="438"/>
      <c r="I2146" s="438"/>
      <c r="J2146" s="313">
        <f>SUM(J2143:J2145)</f>
        <v>40</v>
      </c>
      <c r="K2146" s="235"/>
      <c r="L2146" s="206"/>
      <c r="M2146" s="206"/>
      <c r="N2146" s="235"/>
    </row>
    <row r="2147" spans="1:14" ht="15.75" customHeight="1">
      <c r="A2147" s="303" t="s">
        <v>1364</v>
      </c>
      <c r="B2147" s="451" t="s">
        <v>1365</v>
      </c>
      <c r="C2147" s="269" t="s">
        <v>164</v>
      </c>
      <c r="D2147" s="259"/>
      <c r="E2147" s="259"/>
      <c r="F2147" s="259"/>
      <c r="G2147" s="259"/>
      <c r="H2147" s="259"/>
      <c r="I2147" s="259"/>
      <c r="J2147" s="259"/>
      <c r="K2147" s="235"/>
      <c r="L2147" s="206" t="s">
        <v>1033</v>
      </c>
      <c r="M2147" s="206">
        <v>59413</v>
      </c>
      <c r="N2147" s="235"/>
    </row>
    <row r="2148" spans="1:14" ht="15.75" customHeight="1">
      <c r="A2148" s="316"/>
      <c r="B2148" s="255" t="s">
        <v>973</v>
      </c>
      <c r="C2148" s="269"/>
      <c r="D2148" s="259">
        <v>25</v>
      </c>
      <c r="E2148" s="259"/>
      <c r="F2148" s="259"/>
      <c r="G2148" s="259"/>
      <c r="H2148" s="259"/>
      <c r="I2148" s="259"/>
      <c r="J2148" s="259">
        <f>D2148</f>
        <v>25</v>
      </c>
      <c r="K2148" s="235"/>
      <c r="L2148" s="206"/>
      <c r="M2148" s="206"/>
      <c r="N2148" s="235"/>
    </row>
    <row r="2149" spans="1:14" ht="15.75" customHeight="1">
      <c r="A2149" s="316"/>
      <c r="B2149" s="255"/>
      <c r="C2149" s="269"/>
      <c r="D2149" s="259"/>
      <c r="E2149" s="259"/>
      <c r="F2149" s="259"/>
      <c r="G2149" s="259"/>
      <c r="H2149" s="259"/>
      <c r="I2149" s="259"/>
      <c r="J2149" s="259"/>
      <c r="K2149" s="235"/>
      <c r="L2149" s="206"/>
      <c r="M2149" s="206"/>
      <c r="N2149" s="235"/>
    </row>
    <row r="2150" spans="1:14" ht="15.75" customHeight="1">
      <c r="A2150" s="316"/>
      <c r="B2150" s="428" t="s">
        <v>1366</v>
      </c>
      <c r="C2150" s="437"/>
      <c r="D2150" s="438"/>
      <c r="E2150" s="438"/>
      <c r="F2150" s="438"/>
      <c r="G2150" s="438"/>
      <c r="H2150" s="438"/>
      <c r="I2150" s="438"/>
      <c r="J2150" s="313">
        <f>SUM(J2147:J2149)</f>
        <v>25</v>
      </c>
      <c r="K2150" s="235"/>
      <c r="L2150" s="206"/>
      <c r="M2150" s="206"/>
      <c r="N2150" s="235"/>
    </row>
    <row r="2151" spans="1:14" ht="15.75" customHeight="1">
      <c r="A2151" s="303" t="s">
        <v>1367</v>
      </c>
      <c r="B2151" s="451" t="s">
        <v>1368</v>
      </c>
      <c r="C2151" s="269" t="s">
        <v>164</v>
      </c>
      <c r="D2151" s="259"/>
      <c r="E2151" s="259"/>
      <c r="F2151" s="259"/>
      <c r="G2151" s="259"/>
      <c r="H2151" s="259"/>
      <c r="I2151" s="259"/>
      <c r="J2151" s="259"/>
      <c r="K2151" s="235"/>
      <c r="L2151" s="206" t="s">
        <v>116</v>
      </c>
      <c r="M2151" s="206">
        <v>91863</v>
      </c>
      <c r="N2151" s="235"/>
    </row>
    <row r="2152" spans="1:14" ht="15.75" customHeight="1">
      <c r="A2152" s="316"/>
      <c r="B2152" s="255" t="s">
        <v>973</v>
      </c>
      <c r="C2152" s="269"/>
      <c r="D2152" s="259">
        <v>50</v>
      </c>
      <c r="E2152" s="259"/>
      <c r="F2152" s="259"/>
      <c r="G2152" s="259"/>
      <c r="H2152" s="259"/>
      <c r="I2152" s="259"/>
      <c r="J2152" s="259">
        <f>D2152</f>
        <v>50</v>
      </c>
      <c r="K2152" s="235"/>
      <c r="L2152" s="206"/>
      <c r="M2152" s="206"/>
      <c r="N2152" s="235"/>
    </row>
    <row r="2153" spans="1:14" ht="15.75" customHeight="1">
      <c r="A2153" s="316"/>
      <c r="B2153" s="417"/>
      <c r="C2153" s="269"/>
      <c r="D2153" s="259"/>
      <c r="E2153" s="259"/>
      <c r="F2153" s="259"/>
      <c r="G2153" s="259"/>
      <c r="H2153" s="259"/>
      <c r="I2153" s="259"/>
      <c r="J2153" s="259"/>
      <c r="K2153" s="235"/>
      <c r="L2153" s="206"/>
      <c r="M2153" s="206"/>
      <c r="N2153" s="235"/>
    </row>
    <row r="2154" spans="1:14" ht="15.75" customHeight="1">
      <c r="A2154" s="316"/>
      <c r="B2154" s="428" t="s">
        <v>1335</v>
      </c>
      <c r="C2154" s="437"/>
      <c r="D2154" s="438"/>
      <c r="E2154" s="438"/>
      <c r="F2154" s="438"/>
      <c r="G2154" s="438"/>
      <c r="H2154" s="438"/>
      <c r="I2154" s="438"/>
      <c r="J2154" s="313">
        <f>SUM(J2151:J2153)</f>
        <v>50</v>
      </c>
      <c r="K2154" s="235"/>
      <c r="L2154" s="206"/>
      <c r="M2154" s="206"/>
      <c r="N2154" s="235"/>
    </row>
    <row r="2155" spans="1:14" ht="15.75" customHeight="1">
      <c r="A2155" s="303" t="s">
        <v>1369</v>
      </c>
      <c r="B2155" s="293" t="s">
        <v>1370</v>
      </c>
      <c r="C2155" s="269" t="s">
        <v>164</v>
      </c>
      <c r="D2155" s="259"/>
      <c r="E2155" s="259"/>
      <c r="F2155" s="259"/>
      <c r="G2155" s="259"/>
      <c r="H2155" s="259"/>
      <c r="I2155" s="259"/>
      <c r="J2155" s="259"/>
      <c r="K2155" s="235"/>
      <c r="L2155" s="206" t="s">
        <v>116</v>
      </c>
      <c r="M2155" s="206">
        <v>91854</v>
      </c>
      <c r="N2155" s="235"/>
    </row>
    <row r="2156" spans="1:14" ht="15.75" customHeight="1">
      <c r="A2156" s="316"/>
      <c r="B2156" s="255" t="s">
        <v>973</v>
      </c>
      <c r="C2156" s="269"/>
      <c r="D2156" s="259">
        <v>150</v>
      </c>
      <c r="E2156" s="259"/>
      <c r="F2156" s="259"/>
      <c r="G2156" s="259"/>
      <c r="H2156" s="259"/>
      <c r="I2156" s="259"/>
      <c r="J2156" s="259">
        <f>D2156</f>
        <v>150</v>
      </c>
      <c r="K2156" s="235"/>
      <c r="L2156" s="206"/>
      <c r="M2156" s="206"/>
      <c r="N2156" s="235"/>
    </row>
    <row r="2157" spans="1:14" ht="15.75" customHeight="1">
      <c r="A2157" s="316"/>
      <c r="B2157" s="255"/>
      <c r="C2157" s="269"/>
      <c r="D2157" s="259"/>
      <c r="E2157" s="259"/>
      <c r="F2157" s="259"/>
      <c r="G2157" s="259"/>
      <c r="H2157" s="259"/>
      <c r="I2157" s="259"/>
      <c r="J2157" s="259"/>
      <c r="K2157" s="235"/>
      <c r="L2157" s="206"/>
      <c r="M2157" s="206"/>
      <c r="N2157" s="235"/>
    </row>
    <row r="2158" spans="1:14" ht="15.75" customHeight="1">
      <c r="A2158" s="317"/>
      <c r="B2158" s="458" t="s">
        <v>1338</v>
      </c>
      <c r="C2158" s="437"/>
      <c r="D2158" s="438"/>
      <c r="E2158" s="438"/>
      <c r="F2158" s="438"/>
      <c r="G2158" s="438"/>
      <c r="H2158" s="438"/>
      <c r="I2158" s="438"/>
      <c r="J2158" s="313">
        <f>SUM(J2155:J2156)</f>
        <v>150</v>
      </c>
      <c r="K2158" s="235"/>
      <c r="L2158" s="206"/>
      <c r="M2158" s="206"/>
      <c r="N2158" s="235"/>
    </row>
    <row r="2159" spans="1:14" ht="15.75" customHeight="1">
      <c r="A2159" s="340"/>
      <c r="B2159" s="237" t="s">
        <v>1371</v>
      </c>
      <c r="C2159" s="459"/>
      <c r="D2159" s="289"/>
      <c r="E2159" s="290"/>
      <c r="F2159" s="290"/>
      <c r="G2159" s="290"/>
      <c r="H2159" s="290"/>
      <c r="I2159" s="290"/>
      <c r="J2159" s="291"/>
      <c r="K2159" s="235"/>
      <c r="L2159" s="206"/>
      <c r="M2159" s="206"/>
      <c r="N2159" s="235"/>
    </row>
    <row r="2160" spans="1:14" ht="15.75" customHeight="1">
      <c r="A2160" s="397"/>
      <c r="B2160" s="166" t="s">
        <v>1372</v>
      </c>
      <c r="C2160" s="165"/>
      <c r="D2160" s="400"/>
      <c r="E2160" s="400"/>
      <c r="F2160" s="400"/>
      <c r="G2160" s="400"/>
      <c r="H2160" s="400"/>
      <c r="I2160" s="400"/>
      <c r="J2160" s="400"/>
      <c r="K2160" s="235"/>
      <c r="L2160" s="206"/>
      <c r="M2160" s="206"/>
      <c r="N2160" s="235"/>
    </row>
    <row r="2161" spans="1:14" ht="15.75" customHeight="1">
      <c r="A2161" s="320"/>
      <c r="B2161" s="460" t="s">
        <v>1373</v>
      </c>
      <c r="C2161" s="461" t="s">
        <v>141</v>
      </c>
      <c r="D2161" s="462"/>
      <c r="E2161" s="462"/>
      <c r="F2161" s="462"/>
      <c r="G2161" s="462"/>
      <c r="H2161" s="462"/>
      <c r="I2161" s="462"/>
      <c r="J2161" s="462"/>
      <c r="K2161" s="235"/>
      <c r="L2161" s="193" t="s">
        <v>129</v>
      </c>
      <c r="M2161" s="193">
        <v>11519</v>
      </c>
      <c r="N2161" s="235"/>
    </row>
    <row r="2162" spans="1:14" ht="15.75" customHeight="1">
      <c r="A2162" s="320"/>
      <c r="B2162" s="463" t="s">
        <v>1374</v>
      </c>
      <c r="C2162" s="464"/>
      <c r="D2162" s="465">
        <v>4</v>
      </c>
      <c r="E2162" s="465"/>
      <c r="F2162" s="465"/>
      <c r="G2162" s="465"/>
      <c r="H2162" s="465"/>
      <c r="I2162" s="465"/>
      <c r="J2162" s="465">
        <f>D2162</f>
        <v>4</v>
      </c>
      <c r="K2162" s="235"/>
      <c r="L2162" s="206"/>
      <c r="M2162" s="206"/>
      <c r="N2162" s="235"/>
    </row>
    <row r="2163" spans="1:14" ht="15.75" customHeight="1">
      <c r="A2163" s="320"/>
      <c r="B2163" s="463"/>
      <c r="C2163" s="464"/>
      <c r="D2163" s="465"/>
      <c r="E2163" s="465"/>
      <c r="F2163" s="465"/>
      <c r="G2163" s="465"/>
      <c r="H2163" s="465"/>
      <c r="I2163" s="465"/>
      <c r="J2163" s="465"/>
      <c r="K2163" s="235"/>
      <c r="L2163" s="206"/>
      <c r="M2163" s="206"/>
      <c r="N2163" s="235"/>
    </row>
    <row r="2164" spans="1:14" ht="15.75" customHeight="1">
      <c r="A2164" s="320"/>
      <c r="B2164" s="466" t="s">
        <v>1375</v>
      </c>
      <c r="C2164" s="464"/>
      <c r="D2164" s="465"/>
      <c r="E2164" s="465"/>
      <c r="F2164" s="465"/>
      <c r="G2164" s="465"/>
      <c r="H2164" s="465"/>
      <c r="I2164" s="465"/>
      <c r="J2164" s="467">
        <f>SUM(J2161:J2163)</f>
        <v>4</v>
      </c>
      <c r="K2164" s="235"/>
      <c r="L2164" s="206"/>
      <c r="M2164" s="206"/>
      <c r="N2164" s="235"/>
    </row>
    <row r="2165" spans="1:14" ht="15.75" customHeight="1">
      <c r="A2165" s="303"/>
      <c r="B2165" s="468" t="s">
        <v>1376</v>
      </c>
      <c r="C2165" s="461" t="s">
        <v>141</v>
      </c>
      <c r="D2165" s="462"/>
      <c r="E2165" s="462"/>
      <c r="F2165" s="462"/>
      <c r="G2165" s="462"/>
      <c r="H2165" s="462"/>
      <c r="I2165" s="462"/>
      <c r="J2165" s="462"/>
      <c r="K2165" s="235"/>
      <c r="L2165" s="193" t="s">
        <v>1033</v>
      </c>
      <c r="M2165" s="193">
        <v>68399</v>
      </c>
      <c r="N2165" s="235"/>
    </row>
    <row r="2166" spans="1:14" ht="15.75" customHeight="1">
      <c r="A2166" s="316"/>
      <c r="B2166" s="469" t="s">
        <v>1377</v>
      </c>
      <c r="C2166" s="464"/>
      <c r="D2166" s="465">
        <v>2</v>
      </c>
      <c r="E2166" s="465"/>
      <c r="F2166" s="465"/>
      <c r="G2166" s="465"/>
      <c r="H2166" s="465"/>
      <c r="I2166" s="465"/>
      <c r="J2166" s="465">
        <f t="shared" ref="J2166:J2168" si="35">D2166</f>
        <v>2</v>
      </c>
      <c r="K2166" s="235"/>
      <c r="L2166" s="206"/>
      <c r="M2166" s="206"/>
      <c r="N2166" s="235"/>
    </row>
    <row r="2167" spans="1:14" ht="15.75" customHeight="1">
      <c r="A2167" s="316"/>
      <c r="B2167" s="469" t="s">
        <v>1378</v>
      </c>
      <c r="C2167" s="464"/>
      <c r="D2167" s="465">
        <v>1</v>
      </c>
      <c r="E2167" s="465"/>
      <c r="F2167" s="465"/>
      <c r="G2167" s="465"/>
      <c r="H2167" s="465"/>
      <c r="I2167" s="465"/>
      <c r="J2167" s="465">
        <f t="shared" si="35"/>
        <v>1</v>
      </c>
      <c r="K2167" s="235"/>
      <c r="L2167" s="206"/>
      <c r="M2167" s="206"/>
      <c r="N2167" s="235"/>
    </row>
    <row r="2168" spans="1:14" ht="15.75" customHeight="1">
      <c r="A2168" s="316"/>
      <c r="B2168" s="469" t="s">
        <v>1379</v>
      </c>
      <c r="C2168" s="464"/>
      <c r="D2168" s="465">
        <v>2</v>
      </c>
      <c r="E2168" s="465"/>
      <c r="F2168" s="465"/>
      <c r="G2168" s="465"/>
      <c r="H2168" s="465"/>
      <c r="I2168" s="465"/>
      <c r="J2168" s="465">
        <f t="shared" si="35"/>
        <v>2</v>
      </c>
      <c r="K2168" s="235"/>
      <c r="L2168" s="206"/>
      <c r="M2168" s="206"/>
      <c r="N2168" s="235"/>
    </row>
    <row r="2169" spans="1:14" ht="15.75" customHeight="1">
      <c r="A2169" s="316"/>
      <c r="B2169" s="469"/>
      <c r="C2169" s="464"/>
      <c r="D2169" s="465"/>
      <c r="E2169" s="465"/>
      <c r="F2169" s="465"/>
      <c r="G2169" s="465"/>
      <c r="H2169" s="465"/>
      <c r="I2169" s="465"/>
      <c r="J2169" s="465"/>
      <c r="K2169" s="235"/>
      <c r="L2169" s="206"/>
      <c r="M2169" s="206"/>
      <c r="N2169" s="235"/>
    </row>
    <row r="2170" spans="1:14" ht="15.75" customHeight="1">
      <c r="A2170" s="316"/>
      <c r="B2170" s="470" t="s">
        <v>1380</v>
      </c>
      <c r="C2170" s="471"/>
      <c r="D2170" s="472"/>
      <c r="E2170" s="472"/>
      <c r="F2170" s="472"/>
      <c r="G2170" s="472"/>
      <c r="H2170" s="472"/>
      <c r="I2170" s="472"/>
      <c r="J2170" s="473">
        <f>SUM(J2165:J2169)</f>
        <v>5</v>
      </c>
      <c r="K2170" s="235"/>
      <c r="L2170" s="206"/>
      <c r="M2170" s="206"/>
      <c r="N2170" s="235"/>
    </row>
    <row r="2171" spans="1:14" ht="15.75" customHeight="1">
      <c r="A2171" s="303"/>
      <c r="B2171" s="468" t="s">
        <v>1381</v>
      </c>
      <c r="C2171" s="461" t="s">
        <v>141</v>
      </c>
      <c r="D2171" s="462"/>
      <c r="E2171" s="462"/>
      <c r="F2171" s="462"/>
      <c r="G2171" s="462"/>
      <c r="H2171" s="462"/>
      <c r="I2171" s="462"/>
      <c r="J2171" s="462"/>
      <c r="K2171" s="235"/>
      <c r="L2171" s="193" t="s">
        <v>1033</v>
      </c>
      <c r="M2171" s="193">
        <v>59438</v>
      </c>
      <c r="N2171" s="235"/>
    </row>
    <row r="2172" spans="1:14" ht="15.75" customHeight="1">
      <c r="A2172" s="316"/>
      <c r="B2172" s="469" t="s">
        <v>1382</v>
      </c>
      <c r="C2172" s="464"/>
      <c r="D2172" s="465">
        <v>1</v>
      </c>
      <c r="E2172" s="465"/>
      <c r="F2172" s="465"/>
      <c r="G2172" s="465"/>
      <c r="H2172" s="465"/>
      <c r="I2172" s="465"/>
      <c r="J2172" s="465">
        <v>1</v>
      </c>
      <c r="K2172" s="235"/>
      <c r="L2172" s="206"/>
      <c r="M2172" s="206"/>
      <c r="N2172" s="235"/>
    </row>
    <row r="2173" spans="1:14" ht="15.75" customHeight="1">
      <c r="A2173" s="308"/>
      <c r="B2173" s="469" t="s">
        <v>1122</v>
      </c>
      <c r="C2173" s="464"/>
      <c r="D2173" s="465">
        <v>1</v>
      </c>
      <c r="E2173" s="465"/>
      <c r="F2173" s="465"/>
      <c r="G2173" s="465"/>
      <c r="H2173" s="465"/>
      <c r="I2173" s="465"/>
      <c r="J2173" s="465">
        <f>D2173</f>
        <v>1</v>
      </c>
      <c r="K2173" s="235"/>
      <c r="L2173" s="206"/>
      <c r="M2173" s="206"/>
      <c r="N2173" s="235"/>
    </row>
    <row r="2174" spans="1:14" ht="15.75" customHeight="1">
      <c r="A2174" s="308"/>
      <c r="B2174" s="469" t="s">
        <v>1383</v>
      </c>
      <c r="C2174" s="464"/>
      <c r="D2174" s="465">
        <v>5</v>
      </c>
      <c r="E2174" s="465"/>
      <c r="F2174" s="465"/>
      <c r="G2174" s="465"/>
      <c r="H2174" s="465"/>
      <c r="I2174" s="465"/>
      <c r="J2174" s="465">
        <v>5</v>
      </c>
      <c r="K2174" s="235"/>
      <c r="L2174" s="206"/>
      <c r="M2174" s="206"/>
      <c r="N2174" s="235"/>
    </row>
    <row r="2175" spans="1:14" ht="15.75" customHeight="1">
      <c r="A2175" s="308"/>
      <c r="B2175" s="469" t="s">
        <v>1384</v>
      </c>
      <c r="C2175" s="464"/>
      <c r="D2175" s="465">
        <v>3</v>
      </c>
      <c r="E2175" s="465"/>
      <c r="F2175" s="465"/>
      <c r="G2175" s="465"/>
      <c r="H2175" s="465"/>
      <c r="I2175" s="465"/>
      <c r="J2175" s="465">
        <v>3</v>
      </c>
      <c r="K2175" s="235"/>
      <c r="L2175" s="206"/>
      <c r="M2175" s="206"/>
      <c r="N2175" s="235"/>
    </row>
    <row r="2176" spans="1:14" ht="15.75" customHeight="1">
      <c r="A2176" s="308"/>
      <c r="B2176" s="469"/>
      <c r="C2176" s="464"/>
      <c r="D2176" s="465"/>
      <c r="E2176" s="465"/>
      <c r="F2176" s="465"/>
      <c r="G2176" s="465"/>
      <c r="H2176" s="465"/>
      <c r="I2176" s="465"/>
      <c r="J2176" s="465"/>
      <c r="K2176" s="235"/>
      <c r="L2176" s="206"/>
      <c r="M2176" s="206"/>
      <c r="N2176" s="235"/>
    </row>
    <row r="2177" spans="1:14" ht="15.75" customHeight="1">
      <c r="A2177" s="308"/>
      <c r="B2177" s="474" t="s">
        <v>1385</v>
      </c>
      <c r="C2177" s="464"/>
      <c r="D2177" s="465"/>
      <c r="E2177" s="465"/>
      <c r="F2177" s="465"/>
      <c r="G2177" s="465"/>
      <c r="H2177" s="465"/>
      <c r="I2177" s="465"/>
      <c r="J2177" s="467">
        <f>SUM(J2171:J2176)</f>
        <v>10</v>
      </c>
      <c r="K2177" s="235"/>
      <c r="L2177" s="206"/>
      <c r="M2177" s="206"/>
      <c r="N2177" s="235"/>
    </row>
    <row r="2178" spans="1:14" ht="15.75" customHeight="1">
      <c r="A2178" s="363"/>
      <c r="B2178" s="475" t="s">
        <v>1386</v>
      </c>
      <c r="C2178" s="461" t="s">
        <v>141</v>
      </c>
      <c r="D2178" s="462"/>
      <c r="E2178" s="462"/>
      <c r="F2178" s="462"/>
      <c r="G2178" s="462"/>
      <c r="H2178" s="462"/>
      <c r="I2178" s="462"/>
      <c r="J2178" s="476"/>
      <c r="K2178" s="235"/>
      <c r="L2178" s="206"/>
      <c r="M2178" s="362"/>
      <c r="N2178" s="235"/>
    </row>
    <row r="2179" spans="1:14" ht="15.75" customHeight="1">
      <c r="A2179" s="320"/>
      <c r="B2179" s="463" t="s">
        <v>1387</v>
      </c>
      <c r="C2179" s="464"/>
      <c r="D2179" s="465">
        <v>4</v>
      </c>
      <c r="E2179" s="465"/>
      <c r="F2179" s="465"/>
      <c r="G2179" s="465"/>
      <c r="H2179" s="465"/>
      <c r="I2179" s="465"/>
      <c r="J2179" s="465">
        <v>4</v>
      </c>
      <c r="K2179" s="235"/>
      <c r="L2179" s="206"/>
      <c r="M2179" s="362"/>
      <c r="N2179" s="235"/>
    </row>
    <row r="2180" spans="1:14" ht="15.75" customHeight="1">
      <c r="A2180" s="308"/>
      <c r="B2180" s="469"/>
      <c r="C2180" s="464"/>
      <c r="D2180" s="465"/>
      <c r="E2180" s="465"/>
      <c r="F2180" s="465"/>
      <c r="G2180" s="465"/>
      <c r="H2180" s="465"/>
      <c r="I2180" s="465"/>
      <c r="J2180" s="465"/>
      <c r="K2180" s="235"/>
      <c r="L2180" s="206"/>
      <c r="M2180" s="206"/>
      <c r="N2180" s="235"/>
    </row>
    <row r="2181" spans="1:14" ht="15.75" customHeight="1">
      <c r="A2181" s="317"/>
      <c r="B2181" s="470" t="s">
        <v>1388</v>
      </c>
      <c r="C2181" s="471"/>
      <c r="D2181" s="472"/>
      <c r="E2181" s="472"/>
      <c r="F2181" s="472"/>
      <c r="G2181" s="472"/>
      <c r="H2181" s="472"/>
      <c r="I2181" s="472"/>
      <c r="J2181" s="473">
        <f>SUM(J2179)</f>
        <v>4</v>
      </c>
      <c r="K2181" s="235"/>
      <c r="L2181" s="206"/>
      <c r="M2181" s="206"/>
      <c r="N2181" s="235"/>
    </row>
    <row r="2182" spans="1:14" ht="15.75" customHeight="1">
      <c r="A2182" s="363"/>
      <c r="B2182" s="475" t="s">
        <v>1386</v>
      </c>
      <c r="C2182" s="461" t="s">
        <v>141</v>
      </c>
      <c r="D2182" s="462"/>
      <c r="E2182" s="462"/>
      <c r="F2182" s="462"/>
      <c r="G2182" s="462"/>
      <c r="H2182" s="462"/>
      <c r="I2182" s="462"/>
      <c r="J2182" s="476"/>
      <c r="K2182" s="235"/>
      <c r="L2182" s="193"/>
      <c r="M2182" s="206"/>
      <c r="N2182" s="235"/>
    </row>
    <row r="2183" spans="1:14" ht="15.75" customHeight="1">
      <c r="A2183" s="320"/>
      <c r="B2183" s="463" t="s">
        <v>1389</v>
      </c>
      <c r="C2183" s="464"/>
      <c r="D2183" s="465">
        <v>4</v>
      </c>
      <c r="E2183" s="465"/>
      <c r="F2183" s="465"/>
      <c r="G2183" s="465"/>
      <c r="H2183" s="465"/>
      <c r="I2183" s="465"/>
      <c r="J2183" s="465">
        <v>2</v>
      </c>
      <c r="K2183" s="235"/>
      <c r="L2183" s="206"/>
      <c r="M2183" s="206"/>
      <c r="N2183" s="235"/>
    </row>
    <row r="2184" spans="1:14" ht="15.75" customHeight="1">
      <c r="A2184" s="308"/>
      <c r="B2184" s="469"/>
      <c r="C2184" s="464"/>
      <c r="D2184" s="465"/>
      <c r="E2184" s="465"/>
      <c r="F2184" s="465"/>
      <c r="G2184" s="465"/>
      <c r="H2184" s="465"/>
      <c r="I2184" s="465"/>
      <c r="J2184" s="465"/>
      <c r="K2184" s="235"/>
      <c r="L2184" s="206"/>
      <c r="M2184" s="206"/>
      <c r="N2184" s="235"/>
    </row>
    <row r="2185" spans="1:14" ht="15.75" customHeight="1">
      <c r="A2185" s="317"/>
      <c r="B2185" s="470" t="s">
        <v>1390</v>
      </c>
      <c r="C2185" s="471"/>
      <c r="D2185" s="472"/>
      <c r="E2185" s="472"/>
      <c r="F2185" s="472"/>
      <c r="G2185" s="472"/>
      <c r="H2185" s="472"/>
      <c r="I2185" s="472"/>
      <c r="J2185" s="473">
        <f>SUM(J2183)</f>
        <v>2</v>
      </c>
      <c r="K2185" s="235"/>
      <c r="L2185" s="206"/>
      <c r="M2185" s="206"/>
      <c r="N2185" s="235"/>
    </row>
    <row r="2186" spans="1:14" ht="15.75" customHeight="1">
      <c r="A2186" s="340"/>
      <c r="B2186" s="237"/>
      <c r="C2186" s="459"/>
      <c r="D2186" s="289"/>
      <c r="E2186" s="290"/>
      <c r="F2186" s="290"/>
      <c r="G2186" s="290"/>
      <c r="H2186" s="290"/>
      <c r="I2186" s="290"/>
      <c r="J2186" s="291"/>
      <c r="K2186" s="235"/>
      <c r="L2186" s="206"/>
      <c r="M2186" s="206"/>
      <c r="N2186" s="235"/>
    </row>
    <row r="2187" spans="1:14" ht="15.75" customHeight="1">
      <c r="A2187" s="301"/>
      <c r="B2187" s="105"/>
      <c r="C2187" s="106" t="s">
        <v>959</v>
      </c>
      <c r="D2187" s="477" t="s">
        <v>960</v>
      </c>
      <c r="E2187" s="225" t="s">
        <v>961</v>
      </c>
      <c r="F2187" s="225" t="s">
        <v>107</v>
      </c>
      <c r="G2187" s="225" t="s">
        <v>108</v>
      </c>
      <c r="H2187" s="225" t="s">
        <v>109</v>
      </c>
      <c r="I2187" s="225" t="s">
        <v>110</v>
      </c>
      <c r="J2187" s="225" t="s">
        <v>111</v>
      </c>
      <c r="K2187" s="235"/>
      <c r="L2187" s="206"/>
      <c r="M2187" s="206"/>
      <c r="N2187" s="235"/>
    </row>
    <row r="2188" spans="1:14" ht="15.75" customHeight="1">
      <c r="A2188" s="247"/>
      <c r="B2188" s="478" t="s">
        <v>1391</v>
      </c>
      <c r="C2188" s="461" t="s">
        <v>141</v>
      </c>
      <c r="D2188" s="479"/>
      <c r="E2188" s="480"/>
      <c r="F2188" s="462"/>
      <c r="G2188" s="462"/>
      <c r="H2188" s="462"/>
      <c r="I2188" s="462"/>
      <c r="J2188" s="462">
        <v>3</v>
      </c>
      <c r="K2188" s="235"/>
      <c r="L2188" s="193" t="s">
        <v>116</v>
      </c>
      <c r="M2188" s="193">
        <v>103254</v>
      </c>
    </row>
    <row r="2189" spans="1:14" ht="15.75" customHeight="1">
      <c r="A2189" s="254"/>
      <c r="B2189" s="481"/>
      <c r="C2189" s="464"/>
      <c r="D2189" s="482"/>
      <c r="E2189" s="483"/>
      <c r="F2189" s="465"/>
      <c r="G2189" s="465"/>
      <c r="H2189" s="465"/>
      <c r="I2189" s="465"/>
      <c r="J2189" s="465">
        <f>F2189</f>
        <v>0</v>
      </c>
      <c r="K2189" s="235"/>
      <c r="L2189" s="206"/>
      <c r="M2189" s="206"/>
    </row>
    <row r="2190" spans="1:14" ht="15.75" customHeight="1">
      <c r="A2190" s="484"/>
      <c r="B2190" s="474" t="s">
        <v>1392</v>
      </c>
      <c r="C2190" s="471"/>
      <c r="D2190" s="485"/>
      <c r="E2190" s="486"/>
      <c r="F2190" s="472"/>
      <c r="G2190" s="472"/>
      <c r="H2190" s="472"/>
      <c r="I2190" s="485"/>
      <c r="J2190" s="487">
        <f>SUM(J2188:J2189)</f>
        <v>3</v>
      </c>
      <c r="K2190" s="235"/>
      <c r="L2190" s="206"/>
      <c r="M2190" s="206"/>
    </row>
    <row r="2191" spans="1:14" ht="15.75" customHeight="1">
      <c r="A2191" s="247"/>
      <c r="B2191" s="478" t="s">
        <v>1393</v>
      </c>
      <c r="C2191" s="461" t="s">
        <v>141</v>
      </c>
      <c r="D2191" s="479"/>
      <c r="E2191" s="480"/>
      <c r="F2191" s="462"/>
      <c r="G2191" s="462"/>
      <c r="H2191" s="462"/>
      <c r="I2191" s="462"/>
      <c r="J2191" s="462">
        <v>2</v>
      </c>
      <c r="K2191" s="235"/>
      <c r="L2191" s="193" t="s">
        <v>116</v>
      </c>
      <c r="M2191" s="193">
        <v>103248</v>
      </c>
    </row>
    <row r="2192" spans="1:14" ht="15.75" customHeight="1">
      <c r="A2192" s="254"/>
      <c r="B2192" s="481"/>
      <c r="C2192" s="464"/>
      <c r="D2192" s="482"/>
      <c r="E2192" s="483"/>
      <c r="F2192" s="465"/>
      <c r="G2192" s="465"/>
      <c r="H2192" s="465"/>
      <c r="I2192" s="465"/>
      <c r="J2192" s="465">
        <f>F2192</f>
        <v>0</v>
      </c>
      <c r="K2192" s="235"/>
      <c r="L2192" s="206"/>
      <c r="M2192" s="206"/>
    </row>
    <row r="2193" spans="1:13" ht="15.75" customHeight="1">
      <c r="A2193" s="484"/>
      <c r="B2193" s="474" t="s">
        <v>1392</v>
      </c>
      <c r="C2193" s="471"/>
      <c r="D2193" s="485"/>
      <c r="E2193" s="486"/>
      <c r="F2193" s="472"/>
      <c r="G2193" s="472"/>
      <c r="H2193" s="472"/>
      <c r="I2193" s="485"/>
      <c r="J2193" s="487">
        <f>SUM(J2191:J2192)</f>
        <v>2</v>
      </c>
      <c r="K2193" s="235"/>
      <c r="L2193" s="206"/>
      <c r="M2193" s="206"/>
    </row>
    <row r="2194" spans="1:13" ht="15.75" customHeight="1">
      <c r="A2194" s="247"/>
      <c r="B2194" s="478" t="s">
        <v>1394</v>
      </c>
      <c r="C2194" s="461" t="s">
        <v>141</v>
      </c>
      <c r="D2194" s="479"/>
      <c r="E2194" s="480"/>
      <c r="F2194" s="462"/>
      <c r="G2194" s="462"/>
      <c r="H2194" s="462"/>
      <c r="I2194" s="462"/>
      <c r="J2194" s="462">
        <v>4</v>
      </c>
      <c r="K2194" s="235"/>
      <c r="L2194" s="193" t="s">
        <v>116</v>
      </c>
      <c r="M2194" s="193">
        <v>103251</v>
      </c>
    </row>
    <row r="2195" spans="1:13" ht="15.75" customHeight="1">
      <c r="A2195" s="254"/>
      <c r="B2195" s="481"/>
      <c r="C2195" s="464"/>
      <c r="D2195" s="482"/>
      <c r="E2195" s="483"/>
      <c r="F2195" s="465"/>
      <c r="G2195" s="465"/>
      <c r="H2195" s="465"/>
      <c r="I2195" s="465"/>
      <c r="J2195" s="465">
        <f>F2195</f>
        <v>0</v>
      </c>
      <c r="K2195" s="235"/>
      <c r="L2195" s="206"/>
      <c r="M2195" s="206"/>
    </row>
    <row r="2196" spans="1:13" ht="15.75" customHeight="1">
      <c r="A2196" s="484"/>
      <c r="B2196" s="474" t="s">
        <v>1392</v>
      </c>
      <c r="C2196" s="471"/>
      <c r="D2196" s="485"/>
      <c r="E2196" s="486"/>
      <c r="F2196" s="472"/>
      <c r="G2196" s="472"/>
      <c r="H2196" s="472"/>
      <c r="I2196" s="485"/>
      <c r="J2196" s="487">
        <f>SUM(J2194:J2195)</f>
        <v>4</v>
      </c>
      <c r="K2196" s="235"/>
      <c r="L2196" s="206"/>
      <c r="M2196" s="206"/>
    </row>
    <row r="2197" spans="1:13" ht="15.75" customHeight="1">
      <c r="A2197" s="247"/>
      <c r="B2197" s="478" t="s">
        <v>1395</v>
      </c>
      <c r="C2197" s="461" t="s">
        <v>141</v>
      </c>
      <c r="D2197" s="479"/>
      <c r="E2197" s="480"/>
      <c r="F2197" s="462"/>
      <c r="G2197" s="462"/>
      <c r="H2197" s="462"/>
      <c r="I2197" s="462"/>
      <c r="J2197" s="462">
        <v>4</v>
      </c>
      <c r="K2197" s="235"/>
      <c r="L2197" s="193" t="s">
        <v>116</v>
      </c>
      <c r="M2197" s="193">
        <v>103261</v>
      </c>
    </row>
    <row r="2198" spans="1:13" ht="15.75" customHeight="1">
      <c r="A2198" s="254"/>
      <c r="B2198" s="481"/>
      <c r="C2198" s="464"/>
      <c r="D2198" s="482"/>
      <c r="E2198" s="483"/>
      <c r="F2198" s="465"/>
      <c r="G2198" s="465"/>
      <c r="H2198" s="465"/>
      <c r="I2198" s="465"/>
      <c r="J2198" s="465">
        <f>F2198</f>
        <v>0</v>
      </c>
      <c r="K2198" s="235"/>
      <c r="L2198" s="206"/>
      <c r="M2198" s="206"/>
    </row>
    <row r="2199" spans="1:13" ht="15.75" customHeight="1">
      <c r="A2199" s="484"/>
      <c r="B2199" s="474" t="s">
        <v>1392</v>
      </c>
      <c r="C2199" s="471"/>
      <c r="D2199" s="485"/>
      <c r="E2199" s="486"/>
      <c r="F2199" s="472"/>
      <c r="G2199" s="472"/>
      <c r="H2199" s="472"/>
      <c r="I2199" s="485"/>
      <c r="J2199" s="487">
        <f>SUM(J2197:J2198)</f>
        <v>4</v>
      </c>
      <c r="K2199" s="235"/>
      <c r="L2199" s="206"/>
      <c r="M2199" s="206"/>
    </row>
    <row r="2200" spans="1:13" ht="15.75" customHeight="1">
      <c r="A2200" s="340" t="s">
        <v>1396</v>
      </c>
      <c r="B2200" s="237" t="s">
        <v>1117</v>
      </c>
      <c r="C2200" s="459"/>
      <c r="D2200" s="289"/>
      <c r="E2200" s="290"/>
      <c r="F2200" s="290"/>
      <c r="G2200" s="290"/>
      <c r="H2200" s="290"/>
      <c r="I2200" s="290"/>
      <c r="J2200" s="291"/>
      <c r="K2200" s="235"/>
      <c r="L2200" s="206"/>
      <c r="M2200" s="206"/>
    </row>
    <row r="2201" spans="1:13" ht="15.75" customHeight="1">
      <c r="A2201" s="301" t="s">
        <v>1397</v>
      </c>
      <c r="B2201" s="105" t="s">
        <v>1372</v>
      </c>
      <c r="C2201" s="106" t="s">
        <v>959</v>
      </c>
      <c r="D2201" s="477" t="s">
        <v>960</v>
      </c>
      <c r="E2201" s="225" t="s">
        <v>961</v>
      </c>
      <c r="F2201" s="225" t="s">
        <v>107</v>
      </c>
      <c r="G2201" s="225" t="s">
        <v>108</v>
      </c>
      <c r="H2201" s="225" t="s">
        <v>109</v>
      </c>
      <c r="I2201" s="225" t="s">
        <v>110</v>
      </c>
      <c r="J2201" s="225" t="s">
        <v>111</v>
      </c>
      <c r="K2201" s="235"/>
      <c r="L2201" s="206"/>
      <c r="M2201" s="206"/>
    </row>
    <row r="2202" spans="1:13" ht="15.75" customHeight="1">
      <c r="A2202" s="488" t="s">
        <v>1398</v>
      </c>
      <c r="B2202" s="489" t="s">
        <v>1399</v>
      </c>
      <c r="C2202" s="488" t="s">
        <v>141</v>
      </c>
      <c r="D2202" s="305"/>
      <c r="E2202" s="268"/>
      <c r="F2202" s="252"/>
      <c r="G2202" s="252"/>
      <c r="H2202" s="252"/>
      <c r="I2202" s="252"/>
      <c r="J2202" s="252"/>
      <c r="K2202" s="235"/>
      <c r="L2202" s="193" t="s">
        <v>1329</v>
      </c>
      <c r="M2202" s="193" t="s">
        <v>1400</v>
      </c>
    </row>
    <row r="2203" spans="1:13" ht="15.75" customHeight="1">
      <c r="A2203" s="254"/>
      <c r="B2203" s="255"/>
      <c r="C2203" s="269"/>
      <c r="D2203" s="490">
        <v>1</v>
      </c>
      <c r="E2203" s="491"/>
      <c r="F2203" s="259"/>
      <c r="G2203" s="259"/>
      <c r="H2203" s="259"/>
      <c r="I2203" s="259"/>
      <c r="J2203" s="446">
        <v>1</v>
      </c>
      <c r="K2203" s="235"/>
      <c r="L2203" s="206"/>
      <c r="M2203" s="206"/>
    </row>
    <row r="2204" spans="1:13" ht="15.75" customHeight="1">
      <c r="A2204" s="484"/>
      <c r="B2204" s="492" t="s">
        <v>1401</v>
      </c>
      <c r="C2204" s="270"/>
      <c r="D2204" s="263"/>
      <c r="E2204" s="264"/>
      <c r="F2204" s="265"/>
      <c r="G2204" s="265"/>
      <c r="H2204" s="265"/>
      <c r="I2204" s="263"/>
      <c r="J2204" s="493">
        <f>SUM(J2202:J2203)</f>
        <v>1</v>
      </c>
      <c r="K2204" s="235"/>
      <c r="L2204" s="206"/>
      <c r="M2204" s="206"/>
    </row>
    <row r="2205" spans="1:13" ht="15.75" customHeight="1">
      <c r="A2205" s="488" t="s">
        <v>1402</v>
      </c>
      <c r="B2205" s="489" t="s">
        <v>1403</v>
      </c>
      <c r="C2205" s="488" t="s">
        <v>141</v>
      </c>
      <c r="D2205" s="305"/>
      <c r="E2205" s="268"/>
      <c r="F2205" s="252"/>
      <c r="G2205" s="252"/>
      <c r="H2205" s="252"/>
      <c r="I2205" s="252"/>
      <c r="J2205" s="252"/>
      <c r="K2205" s="235"/>
      <c r="L2205" s="193" t="s">
        <v>1329</v>
      </c>
      <c r="M2205" s="193" t="s">
        <v>1404</v>
      </c>
    </row>
    <row r="2206" spans="1:13" ht="15.75" customHeight="1">
      <c r="A2206" s="254"/>
      <c r="B2206" s="255"/>
      <c r="C2206" s="269"/>
      <c r="D2206" s="490">
        <v>2</v>
      </c>
      <c r="E2206" s="258"/>
      <c r="F2206" s="259"/>
      <c r="G2206" s="259"/>
      <c r="H2206" s="259"/>
      <c r="I2206" s="259"/>
      <c r="J2206" s="446">
        <v>2</v>
      </c>
      <c r="K2206" s="235"/>
      <c r="L2206" s="206"/>
      <c r="M2206" s="206"/>
    </row>
    <row r="2207" spans="1:13" ht="15.75" customHeight="1">
      <c r="A2207" s="484"/>
      <c r="B2207" s="492" t="s">
        <v>1405</v>
      </c>
      <c r="C2207" s="270"/>
      <c r="D2207" s="263"/>
      <c r="E2207" s="264"/>
      <c r="F2207" s="265"/>
      <c r="G2207" s="265"/>
      <c r="H2207" s="265"/>
      <c r="I2207" s="263"/>
      <c r="J2207" s="493">
        <f>SUM(J2205:J2206)</f>
        <v>2</v>
      </c>
      <c r="K2207" s="235"/>
      <c r="L2207" s="206"/>
      <c r="M2207" s="206"/>
    </row>
    <row r="2208" spans="1:13" ht="15.75" customHeight="1">
      <c r="A2208" s="488" t="s">
        <v>1406</v>
      </c>
      <c r="B2208" s="489" t="s">
        <v>1407</v>
      </c>
      <c r="C2208" s="488" t="s">
        <v>141</v>
      </c>
      <c r="D2208" s="305"/>
      <c r="E2208" s="268"/>
      <c r="F2208" s="252"/>
      <c r="G2208" s="252"/>
      <c r="H2208" s="252"/>
      <c r="I2208" s="252"/>
      <c r="J2208" s="252"/>
      <c r="K2208" s="235"/>
      <c r="L2208" s="193" t="s">
        <v>1329</v>
      </c>
      <c r="M2208" s="193" t="s">
        <v>1408</v>
      </c>
    </row>
    <row r="2209" spans="1:14" ht="15.75" customHeight="1">
      <c r="A2209" s="254"/>
      <c r="B2209" s="255"/>
      <c r="C2209" s="269"/>
      <c r="D2209" s="490">
        <v>1</v>
      </c>
      <c r="E2209" s="258"/>
      <c r="F2209" s="259"/>
      <c r="G2209" s="259"/>
      <c r="H2209" s="259"/>
      <c r="I2209" s="259"/>
      <c r="J2209" s="446">
        <v>1</v>
      </c>
      <c r="K2209" s="235"/>
      <c r="L2209" s="206"/>
      <c r="M2209" s="206"/>
    </row>
    <row r="2210" spans="1:14" ht="15.75" customHeight="1">
      <c r="A2210" s="484"/>
      <c r="B2210" s="492" t="s">
        <v>1386</v>
      </c>
      <c r="C2210" s="270"/>
      <c r="D2210" s="263"/>
      <c r="E2210" s="264"/>
      <c r="F2210" s="265"/>
      <c r="G2210" s="265"/>
      <c r="H2210" s="265"/>
      <c r="I2210" s="263"/>
      <c r="J2210" s="493">
        <f>SUM(J2208:J2209)</f>
        <v>1</v>
      </c>
      <c r="K2210" s="235"/>
      <c r="L2210" s="206"/>
      <c r="M2210" s="206"/>
    </row>
    <row r="2211" spans="1:14" ht="15.75" customHeight="1">
      <c r="A2211" s="494"/>
      <c r="B2211" s="192"/>
      <c r="C2211" s="193"/>
      <c r="D2211" s="194"/>
      <c r="E2211" s="194"/>
      <c r="F2211" s="194"/>
      <c r="G2211" s="194"/>
      <c r="H2211" s="194"/>
      <c r="I2211" s="194"/>
      <c r="J2211" s="194"/>
      <c r="K2211" s="235"/>
      <c r="L2211" s="206"/>
      <c r="M2211" s="206"/>
      <c r="N2211" s="235"/>
    </row>
    <row r="2212" spans="1:14" ht="15.75" customHeight="1">
      <c r="A2212" s="494"/>
      <c r="B2212" s="192"/>
      <c r="C2212" s="193"/>
      <c r="D2212" s="194"/>
      <c r="E2212" s="194"/>
      <c r="F2212" s="194"/>
      <c r="G2212" s="194"/>
      <c r="H2212" s="194"/>
      <c r="I2212" s="194"/>
      <c r="J2212" s="194"/>
      <c r="K2212" s="235"/>
      <c r="L2212" s="206"/>
      <c r="M2212" s="206"/>
      <c r="N2212" s="235"/>
    </row>
    <row r="2213" spans="1:14" ht="15.75" customHeight="1">
      <c r="A2213" s="228">
        <v>4</v>
      </c>
      <c r="B2213" s="229" t="s">
        <v>1409</v>
      </c>
      <c r="C2213" s="230"/>
      <c r="D2213" s="231"/>
      <c r="E2213" s="232"/>
      <c r="F2213" s="232"/>
      <c r="G2213" s="232"/>
      <c r="H2213" s="232"/>
      <c r="I2213" s="232"/>
      <c r="J2213" s="233"/>
      <c r="K2213" s="235"/>
      <c r="L2213" s="206"/>
      <c r="M2213" s="206"/>
      <c r="N2213" s="235"/>
    </row>
    <row r="2214" spans="1:14" ht="15.75" customHeight="1">
      <c r="A2214" s="495" t="s">
        <v>12</v>
      </c>
      <c r="B2214" s="237" t="s">
        <v>1410</v>
      </c>
      <c r="C2214" s="238"/>
      <c r="D2214" s="289"/>
      <c r="E2214" s="290"/>
      <c r="F2214" s="290"/>
      <c r="G2214" s="290"/>
      <c r="H2214" s="290"/>
      <c r="I2214" s="290"/>
      <c r="J2214" s="291"/>
      <c r="K2214" s="235"/>
      <c r="L2214" s="235"/>
      <c r="M2214" s="235"/>
      <c r="N2214" s="235"/>
    </row>
    <row r="2215" spans="1:14" ht="15.75" customHeight="1">
      <c r="A2215" s="496" t="s">
        <v>1411</v>
      </c>
      <c r="B2215" s="248" t="s">
        <v>1412</v>
      </c>
      <c r="C2215" s="247" t="s">
        <v>122</v>
      </c>
      <c r="D2215" s="267"/>
      <c r="E2215" s="268"/>
      <c r="F2215" s="252"/>
      <c r="G2215" s="252"/>
      <c r="H2215" s="252"/>
      <c r="I2215" s="252"/>
      <c r="J2215" s="253">
        <f>SUM(J2216:J2217)</f>
        <v>5.3999999999999995</v>
      </c>
      <c r="K2215" s="235"/>
      <c r="L2215" s="206" t="s">
        <v>116</v>
      </c>
      <c r="M2215" s="206">
        <v>102494</v>
      </c>
      <c r="N2215" s="235"/>
    </row>
    <row r="2216" spans="1:14" ht="15.75" customHeight="1">
      <c r="A2216" s="254"/>
      <c r="B2216" s="255" t="s">
        <v>973</v>
      </c>
      <c r="C2216" s="269"/>
      <c r="D2216" s="257">
        <v>2</v>
      </c>
      <c r="E2216" s="258"/>
      <c r="F2216" s="259">
        <f>G2216*H2216</f>
        <v>2.6999999999999997</v>
      </c>
      <c r="G2216" s="259">
        <f>12*1.5</f>
        <v>18</v>
      </c>
      <c r="H2216" s="259">
        <v>0.15</v>
      </c>
      <c r="I2216" s="259"/>
      <c r="J2216" s="259">
        <f>D2216*F2216</f>
        <v>5.3999999999999995</v>
      </c>
      <c r="K2216" s="235"/>
      <c r="L2216" s="206"/>
      <c r="M2216" s="206"/>
      <c r="N2216" s="235"/>
    </row>
    <row r="2217" spans="1:14" ht="15.75" customHeight="1">
      <c r="A2217" s="254"/>
      <c r="B2217" s="255"/>
      <c r="C2217" s="269"/>
      <c r="D2217" s="257"/>
      <c r="E2217" s="258"/>
      <c r="F2217" s="259"/>
      <c r="G2217" s="259"/>
      <c r="H2217" s="259"/>
      <c r="I2217" s="259"/>
      <c r="J2217" s="259"/>
      <c r="K2217" s="235"/>
      <c r="L2217" s="235"/>
      <c r="M2217" s="235"/>
      <c r="N2217" s="235"/>
    </row>
    <row r="2218" spans="1:14" ht="15.75" customHeight="1">
      <c r="A2218" s="496" t="s">
        <v>1413</v>
      </c>
      <c r="B2218" s="248" t="s">
        <v>1414</v>
      </c>
      <c r="C2218" s="247" t="s">
        <v>122</v>
      </c>
      <c r="D2218" s="267"/>
      <c r="E2218" s="268"/>
      <c r="F2218" s="252"/>
      <c r="G2218" s="252"/>
      <c r="H2218" s="252"/>
      <c r="I2218" s="252"/>
      <c r="J2218" s="253">
        <f>SUM(J2219:J2220)</f>
        <v>5</v>
      </c>
      <c r="K2218" s="235"/>
      <c r="L2218" s="206" t="s">
        <v>116</v>
      </c>
      <c r="M2218" s="206">
        <v>102494</v>
      </c>
      <c r="N2218" s="235"/>
    </row>
    <row r="2219" spans="1:14" ht="15.75" customHeight="1">
      <c r="A2219" s="254"/>
      <c r="B2219" s="255" t="s">
        <v>973</v>
      </c>
      <c r="C2219" s="269"/>
      <c r="D2219" s="257">
        <v>2</v>
      </c>
      <c r="E2219" s="258"/>
      <c r="F2219" s="259">
        <f>G2219*H2219*I2219</f>
        <v>2.5</v>
      </c>
      <c r="G2219" s="259">
        <v>2.5</v>
      </c>
      <c r="H2219" s="259">
        <v>5</v>
      </c>
      <c r="I2219" s="259">
        <v>0.2</v>
      </c>
      <c r="J2219" s="259">
        <f>D2219*F2219</f>
        <v>5</v>
      </c>
      <c r="K2219" s="235"/>
      <c r="L2219" s="206"/>
      <c r="M2219" s="206"/>
      <c r="N2219" s="235"/>
    </row>
    <row r="2220" spans="1:14" ht="15.75" customHeight="1">
      <c r="A2220" s="254"/>
      <c r="B2220" s="255"/>
      <c r="C2220" s="269"/>
      <c r="D2220" s="257"/>
      <c r="E2220" s="258"/>
      <c r="F2220" s="259"/>
      <c r="G2220" s="259"/>
      <c r="H2220" s="259"/>
      <c r="I2220" s="259"/>
      <c r="J2220" s="259"/>
      <c r="K2220" s="235"/>
      <c r="L2220" s="235"/>
      <c r="M2220" s="235"/>
      <c r="N2220" s="235"/>
    </row>
    <row r="2221" spans="1:14" ht="15.75" customHeight="1">
      <c r="A2221" s="303" t="s">
        <v>97</v>
      </c>
      <c r="B2221" s="248" t="s">
        <v>1415</v>
      </c>
      <c r="C2221" s="247" t="s">
        <v>122</v>
      </c>
      <c r="D2221" s="267"/>
      <c r="E2221" s="268"/>
      <c r="F2221" s="252"/>
      <c r="G2221" s="252"/>
      <c r="H2221" s="252"/>
      <c r="I2221" s="252"/>
      <c r="J2221" s="253">
        <f>SUM(J2222:J2223)</f>
        <v>42.75</v>
      </c>
      <c r="K2221" s="235"/>
      <c r="L2221" s="206" t="s">
        <v>1033</v>
      </c>
      <c r="M2221" s="206">
        <v>180050</v>
      </c>
      <c r="N2221" s="235"/>
    </row>
    <row r="2222" spans="1:14" ht="15.75" customHeight="1">
      <c r="A2222" s="254"/>
      <c r="B2222" s="255" t="s">
        <v>1416</v>
      </c>
      <c r="C2222" s="269"/>
      <c r="D2222" s="257"/>
      <c r="E2222" s="258"/>
      <c r="F2222" s="259">
        <v>285</v>
      </c>
      <c r="G2222" s="259"/>
      <c r="H2222" s="259">
        <v>0.15</v>
      </c>
      <c r="I2222" s="259"/>
      <c r="J2222" s="259">
        <f>F2222*H2222</f>
        <v>42.75</v>
      </c>
      <c r="K2222" s="235"/>
      <c r="L2222" s="235"/>
      <c r="M2222" s="235"/>
      <c r="N2222" s="235"/>
    </row>
    <row r="2223" spans="1:14" ht="15.75" customHeight="1">
      <c r="A2223" s="254"/>
      <c r="B2223" s="255"/>
      <c r="C2223" s="269"/>
      <c r="D2223" s="257"/>
      <c r="E2223" s="258"/>
      <c r="F2223" s="259"/>
      <c r="G2223" s="259"/>
      <c r="H2223" s="259"/>
      <c r="I2223" s="259"/>
      <c r="J2223" s="259"/>
      <c r="K2223" s="235"/>
      <c r="L2223" s="235"/>
      <c r="M2223" s="235"/>
      <c r="N2223" s="235"/>
    </row>
    <row r="2224" spans="1:14" ht="15.75" customHeight="1">
      <c r="A2224" s="497" t="s">
        <v>13</v>
      </c>
      <c r="B2224" s="105" t="s">
        <v>98</v>
      </c>
      <c r="C2224" s="243"/>
      <c r="D2224" s="244"/>
      <c r="E2224" s="245"/>
      <c r="F2224" s="245"/>
      <c r="G2224" s="245"/>
      <c r="H2224" s="245"/>
      <c r="I2224" s="245"/>
      <c r="J2224" s="246"/>
      <c r="K2224" s="235"/>
      <c r="L2224" s="235"/>
      <c r="M2224" s="235"/>
      <c r="N2224" s="235"/>
    </row>
    <row r="2225" spans="1:14" ht="31.5">
      <c r="A2225" s="496" t="s">
        <v>1417</v>
      </c>
      <c r="B2225" s="248" t="s">
        <v>1418</v>
      </c>
      <c r="C2225" s="247" t="s">
        <v>164</v>
      </c>
      <c r="D2225" s="267"/>
      <c r="E2225" s="268"/>
      <c r="F2225" s="252"/>
      <c r="G2225" s="252"/>
      <c r="H2225" s="252"/>
      <c r="I2225" s="252"/>
      <c r="J2225" s="253">
        <f>SUM(J2227:J2228)</f>
        <v>10</v>
      </c>
      <c r="K2225" s="235"/>
      <c r="L2225" s="206" t="s">
        <v>129</v>
      </c>
      <c r="M2225" s="206">
        <v>11902</v>
      </c>
      <c r="N2225" s="235"/>
    </row>
    <row r="2226" spans="1:14" ht="15.75" customHeight="1">
      <c r="A2226" s="269"/>
      <c r="B2226" s="255"/>
      <c r="C2226" s="498"/>
      <c r="D2226" s="306"/>
      <c r="E2226" s="258"/>
      <c r="F2226" s="259"/>
      <c r="G2226" s="259"/>
      <c r="H2226" s="259"/>
      <c r="I2226" s="259"/>
      <c r="J2226" s="307"/>
      <c r="K2226" s="235"/>
      <c r="L2226" s="206"/>
      <c r="M2226" s="206"/>
      <c r="N2226" s="235"/>
    </row>
    <row r="2227" spans="1:14" ht="15.75" customHeight="1">
      <c r="A2227" s="254"/>
      <c r="B2227" s="255" t="s">
        <v>973</v>
      </c>
      <c r="C2227" s="269"/>
      <c r="D2227" s="257">
        <v>10</v>
      </c>
      <c r="E2227" s="258"/>
      <c r="F2227" s="259"/>
      <c r="G2227" s="259"/>
      <c r="H2227" s="259"/>
      <c r="I2227" s="259"/>
      <c r="J2227" s="259">
        <f>D2227</f>
        <v>10</v>
      </c>
      <c r="K2227" s="235"/>
      <c r="L2227" s="206"/>
      <c r="M2227" s="206"/>
      <c r="N2227" s="235"/>
    </row>
    <row r="2228" spans="1:14" ht="15.75" customHeight="1">
      <c r="A2228" s="254"/>
      <c r="B2228" s="255"/>
      <c r="C2228" s="269"/>
      <c r="D2228" s="257"/>
      <c r="E2228" s="258"/>
      <c r="F2228" s="259"/>
      <c r="G2228" s="259"/>
      <c r="H2228" s="259"/>
      <c r="I2228" s="259"/>
      <c r="J2228" s="259"/>
      <c r="K2228" s="235"/>
      <c r="L2228" s="235"/>
      <c r="M2228" s="235"/>
      <c r="N2228" s="235"/>
    </row>
    <row r="2229" spans="1:14" ht="31.5">
      <c r="A2229" s="496" t="s">
        <v>1419</v>
      </c>
      <c r="B2229" s="248" t="s">
        <v>1420</v>
      </c>
      <c r="C2229" s="247" t="s">
        <v>164</v>
      </c>
      <c r="D2229" s="267"/>
      <c r="E2229" s="268"/>
      <c r="F2229" s="252"/>
      <c r="G2229" s="252"/>
      <c r="H2229" s="252"/>
      <c r="I2229" s="252"/>
      <c r="J2229" s="253">
        <f>SUM(J2231:J2232)</f>
        <v>25</v>
      </c>
      <c r="K2229" s="235"/>
      <c r="L2229" s="206" t="s">
        <v>129</v>
      </c>
      <c r="M2229" s="206">
        <v>11903</v>
      </c>
      <c r="N2229" s="235"/>
    </row>
    <row r="2230" spans="1:14" ht="15.75" customHeight="1">
      <c r="A2230" s="269"/>
      <c r="B2230" s="255"/>
      <c r="C2230" s="498"/>
      <c r="D2230" s="306"/>
      <c r="E2230" s="258"/>
      <c r="F2230" s="259"/>
      <c r="G2230" s="259"/>
      <c r="H2230" s="259"/>
      <c r="I2230" s="259"/>
      <c r="J2230" s="307"/>
      <c r="K2230" s="235"/>
      <c r="L2230" s="206"/>
      <c r="M2230" s="206"/>
      <c r="N2230" s="235"/>
    </row>
    <row r="2231" spans="1:14" ht="15.75" customHeight="1">
      <c r="A2231" s="254"/>
      <c r="B2231" s="255" t="s">
        <v>973</v>
      </c>
      <c r="C2231" s="269"/>
      <c r="D2231" s="257">
        <v>25</v>
      </c>
      <c r="E2231" s="258"/>
      <c r="F2231" s="259"/>
      <c r="G2231" s="259"/>
      <c r="H2231" s="259"/>
      <c r="I2231" s="259"/>
      <c r="J2231" s="259">
        <f>D2231</f>
        <v>25</v>
      </c>
      <c r="K2231" s="235"/>
      <c r="L2231" s="206"/>
      <c r="M2231" s="206"/>
      <c r="N2231" s="235"/>
    </row>
    <row r="2232" spans="1:14" ht="15.75" customHeight="1">
      <c r="A2232" s="260"/>
      <c r="B2232" s="261"/>
      <c r="C2232" s="270"/>
      <c r="D2232" s="263"/>
      <c r="E2232" s="264"/>
      <c r="F2232" s="265"/>
      <c r="G2232" s="265"/>
      <c r="H2232" s="265"/>
      <c r="I2232" s="265"/>
      <c r="J2232" s="265"/>
      <c r="K2232" s="235"/>
      <c r="L2232" s="235"/>
      <c r="M2232" s="235"/>
      <c r="N2232" s="235"/>
    </row>
    <row r="2233" spans="1:14" ht="15.75" customHeight="1">
      <c r="A2233" s="497" t="s">
        <v>14</v>
      </c>
      <c r="B2233" s="105" t="s">
        <v>99</v>
      </c>
      <c r="C2233" s="243"/>
      <c r="D2233" s="244"/>
      <c r="E2233" s="245"/>
      <c r="F2233" s="245"/>
      <c r="G2233" s="245"/>
      <c r="H2233" s="245"/>
      <c r="I2233" s="245"/>
      <c r="J2233" s="246"/>
      <c r="K2233" s="235"/>
      <c r="L2233" s="235"/>
      <c r="M2233" s="235"/>
      <c r="N2233" s="235"/>
    </row>
    <row r="2234" spans="1:14" ht="15.75" customHeight="1">
      <c r="A2234" s="496" t="s">
        <v>1421</v>
      </c>
      <c r="B2234" s="248" t="s">
        <v>1422</v>
      </c>
      <c r="C2234" s="247" t="s">
        <v>164</v>
      </c>
      <c r="D2234" s="267"/>
      <c r="E2234" s="268"/>
      <c r="F2234" s="252"/>
      <c r="G2234" s="252"/>
      <c r="H2234" s="252"/>
      <c r="I2234" s="252"/>
      <c r="J2234" s="253">
        <f>SUM(J2235:J2236)</f>
        <v>25.2</v>
      </c>
      <c r="K2234" s="235"/>
      <c r="L2234" s="206" t="s">
        <v>129</v>
      </c>
      <c r="M2234" s="206">
        <v>2228</v>
      </c>
      <c r="N2234" s="235"/>
    </row>
    <row r="2235" spans="1:14" ht="15.75" customHeight="1">
      <c r="A2235" s="269"/>
      <c r="B2235" s="255" t="s">
        <v>1423</v>
      </c>
      <c r="C2235" s="498"/>
      <c r="D2235" s="257"/>
      <c r="E2235" s="258">
        <v>7</v>
      </c>
      <c r="F2235" s="259"/>
      <c r="G2235" s="257"/>
      <c r="H2235" s="259">
        <v>3.6</v>
      </c>
      <c r="I2235" s="259"/>
      <c r="J2235" s="259">
        <f>E2235*H2235</f>
        <v>25.2</v>
      </c>
      <c r="K2235" s="235"/>
      <c r="L2235" s="206"/>
      <c r="M2235" s="206"/>
      <c r="N2235" s="235"/>
    </row>
    <row r="2236" spans="1:14" ht="15.75" customHeight="1">
      <c r="A2236" s="254"/>
      <c r="B2236" s="255"/>
      <c r="C2236" s="269"/>
      <c r="D2236" s="257"/>
      <c r="E2236" s="258"/>
      <c r="F2236" s="259"/>
      <c r="G2236" s="259"/>
      <c r="H2236" s="259"/>
      <c r="I2236" s="259"/>
      <c r="J2236" s="259"/>
      <c r="K2236" s="235"/>
      <c r="L2236" s="235"/>
      <c r="M2236" s="235"/>
      <c r="N2236" s="235"/>
    </row>
    <row r="2237" spans="1:14" ht="15.75" customHeight="1">
      <c r="A2237" s="496" t="s">
        <v>1424</v>
      </c>
      <c r="B2237" s="248" t="s">
        <v>1425</v>
      </c>
      <c r="C2237" s="247" t="s">
        <v>141</v>
      </c>
      <c r="D2237" s="267"/>
      <c r="E2237" s="268"/>
      <c r="F2237" s="252"/>
      <c r="G2237" s="252"/>
      <c r="H2237" s="252"/>
      <c r="I2237" s="252"/>
      <c r="J2237" s="253">
        <f>SUM(J2238:J2239)</f>
        <v>84</v>
      </c>
      <c r="K2237" s="235"/>
      <c r="L2237" s="206" t="s">
        <v>129</v>
      </c>
      <c r="M2237" s="206">
        <v>7322</v>
      </c>
      <c r="N2237" s="235"/>
    </row>
    <row r="2238" spans="1:14" ht="15.75" customHeight="1">
      <c r="A2238" s="269"/>
      <c r="B2238" s="255" t="s">
        <v>1423</v>
      </c>
      <c r="C2238" s="498"/>
      <c r="D2238" s="257">
        <v>12</v>
      </c>
      <c r="E2238" s="258">
        <v>7</v>
      </c>
      <c r="F2238" s="259"/>
      <c r="G2238" s="499"/>
      <c r="H2238" s="259"/>
      <c r="I2238" s="259"/>
      <c r="J2238" s="259">
        <f>D2238*E2238</f>
        <v>84</v>
      </c>
      <c r="K2238" s="235"/>
      <c r="L2238" s="206"/>
      <c r="M2238" s="206"/>
      <c r="N2238" s="235"/>
    </row>
    <row r="2239" spans="1:14" ht="15.75" customHeight="1">
      <c r="A2239" s="254"/>
      <c r="B2239" s="255"/>
      <c r="C2239" s="269"/>
      <c r="D2239" s="257"/>
      <c r="E2239" s="258"/>
      <c r="F2239" s="259"/>
      <c r="G2239" s="259"/>
      <c r="H2239" s="259"/>
      <c r="I2239" s="259"/>
      <c r="J2239" s="259"/>
      <c r="K2239" s="235"/>
      <c r="L2239" s="235"/>
      <c r="M2239" s="235"/>
      <c r="N2239" s="235"/>
    </row>
    <row r="2240" spans="1:14" ht="15.75" customHeight="1">
      <c r="A2240" s="496" t="s">
        <v>1426</v>
      </c>
      <c r="B2240" s="248" t="s">
        <v>1427</v>
      </c>
      <c r="C2240" s="247" t="s">
        <v>141</v>
      </c>
      <c r="D2240" s="267"/>
      <c r="E2240" s="268"/>
      <c r="F2240" s="252"/>
      <c r="G2240" s="252"/>
      <c r="H2240" s="252"/>
      <c r="I2240" s="252"/>
      <c r="J2240" s="253">
        <f>SUM(J2241:J2242)</f>
        <v>5</v>
      </c>
      <c r="K2240" s="235"/>
      <c r="L2240" s="206" t="s">
        <v>129</v>
      </c>
      <c r="M2240" s="206">
        <v>7320</v>
      </c>
      <c r="N2240" s="235"/>
    </row>
    <row r="2241" spans="1:14" ht="15.75" customHeight="1">
      <c r="A2241" s="269"/>
      <c r="B2241" s="255" t="s">
        <v>973</v>
      </c>
      <c r="C2241" s="498"/>
      <c r="D2241" s="257">
        <v>5</v>
      </c>
      <c r="E2241" s="258"/>
      <c r="F2241" s="259"/>
      <c r="G2241" s="499"/>
      <c r="H2241" s="259"/>
      <c r="I2241" s="259"/>
      <c r="J2241" s="259">
        <f>D2241</f>
        <v>5</v>
      </c>
      <c r="K2241" s="235"/>
      <c r="L2241" s="206"/>
      <c r="M2241" s="206"/>
      <c r="N2241" s="235"/>
    </row>
    <row r="2242" spans="1:14" ht="15.75" customHeight="1">
      <c r="A2242" s="260"/>
      <c r="B2242" s="261"/>
      <c r="C2242" s="270"/>
      <c r="D2242" s="263"/>
      <c r="E2242" s="264"/>
      <c r="F2242" s="265"/>
      <c r="G2242" s="265"/>
      <c r="H2242" s="265"/>
      <c r="I2242" s="265"/>
      <c r="J2242" s="265"/>
      <c r="K2242" s="235"/>
      <c r="L2242" s="235"/>
      <c r="M2242" s="235"/>
      <c r="N2242" s="235"/>
    </row>
    <row r="2243" spans="1:14" ht="15.75" customHeight="1">
      <c r="A2243" s="496" t="s">
        <v>1428</v>
      </c>
      <c r="B2243" s="248" t="s">
        <v>1429</v>
      </c>
      <c r="C2243" s="247" t="s">
        <v>141</v>
      </c>
      <c r="D2243" s="267"/>
      <c r="E2243" s="268"/>
      <c r="F2243" s="252"/>
      <c r="G2243" s="252"/>
      <c r="H2243" s="252"/>
      <c r="I2243" s="252"/>
      <c r="J2243" s="253">
        <f>SUM(J2244:J2245)</f>
        <v>2</v>
      </c>
      <c r="K2243" s="235"/>
      <c r="L2243" s="206" t="s">
        <v>129</v>
      </c>
      <c r="M2243" s="206">
        <v>12434</v>
      </c>
      <c r="N2243" s="235"/>
    </row>
    <row r="2244" spans="1:14" ht="15.75" customHeight="1">
      <c r="A2244" s="269"/>
      <c r="B2244" s="255" t="s">
        <v>973</v>
      </c>
      <c r="C2244" s="498"/>
      <c r="D2244" s="257">
        <v>2</v>
      </c>
      <c r="E2244" s="258"/>
      <c r="F2244" s="259"/>
      <c r="G2244" s="499"/>
      <c r="H2244" s="259"/>
      <c r="I2244" s="259"/>
      <c r="J2244" s="259">
        <f>D2244</f>
        <v>2</v>
      </c>
      <c r="K2244" s="235"/>
      <c r="L2244" s="206"/>
      <c r="M2244" s="206"/>
      <c r="N2244" s="235"/>
    </row>
    <row r="2245" spans="1:14" ht="15.75" customHeight="1">
      <c r="A2245" s="260"/>
      <c r="B2245" s="261"/>
      <c r="C2245" s="270"/>
      <c r="D2245" s="263"/>
      <c r="E2245" s="264"/>
      <c r="F2245" s="265"/>
      <c r="G2245" s="265"/>
      <c r="H2245" s="265"/>
      <c r="I2245" s="265"/>
      <c r="J2245" s="265"/>
      <c r="K2245" s="235"/>
      <c r="L2245" s="235"/>
      <c r="M2245" s="235"/>
      <c r="N2245" s="235"/>
    </row>
    <row r="2246" spans="1:14" ht="15.75" customHeight="1">
      <c r="A2246" s="303" t="s">
        <v>1430</v>
      </c>
      <c r="B2246" s="248" t="s">
        <v>1431</v>
      </c>
      <c r="C2246" s="247" t="s">
        <v>141</v>
      </c>
      <c r="D2246" s="267"/>
      <c r="E2246" s="268"/>
      <c r="F2246" s="252"/>
      <c r="G2246" s="252"/>
      <c r="H2246" s="252"/>
      <c r="I2246" s="252"/>
      <c r="J2246" s="253">
        <f>SUM(J2247:J2248)</f>
        <v>14</v>
      </c>
      <c r="K2246" s="235"/>
      <c r="L2246" s="206" t="s">
        <v>129</v>
      </c>
      <c r="M2246" s="206">
        <v>12044</v>
      </c>
      <c r="N2246" s="235"/>
    </row>
    <row r="2247" spans="1:14" ht="15.75" customHeight="1">
      <c r="A2247" s="269"/>
      <c r="B2247" s="255" t="s">
        <v>973</v>
      </c>
      <c r="C2247" s="498"/>
      <c r="D2247" s="257">
        <v>14</v>
      </c>
      <c r="E2247" s="258"/>
      <c r="F2247" s="259"/>
      <c r="G2247" s="499"/>
      <c r="H2247" s="259"/>
      <c r="I2247" s="259"/>
      <c r="J2247" s="259">
        <f>D2247</f>
        <v>14</v>
      </c>
      <c r="K2247" s="235"/>
      <c r="L2247" s="206"/>
      <c r="M2247" s="206"/>
      <c r="N2247" s="235"/>
    </row>
    <row r="2248" spans="1:14" ht="15.75" customHeight="1">
      <c r="A2248" s="260"/>
      <c r="B2248" s="261"/>
      <c r="C2248" s="270"/>
      <c r="D2248" s="263"/>
      <c r="E2248" s="264"/>
      <c r="F2248" s="265"/>
      <c r="G2248" s="265"/>
      <c r="H2248" s="265"/>
      <c r="I2248" s="265"/>
      <c r="J2248" s="265"/>
      <c r="K2248" s="235"/>
      <c r="L2248" s="206"/>
      <c r="M2248" s="206"/>
      <c r="N2248" s="235"/>
    </row>
    <row r="2249" spans="1:14" ht="15.75" customHeight="1">
      <c r="A2249" s="303" t="s">
        <v>1432</v>
      </c>
      <c r="B2249" s="248" t="s">
        <v>1433</v>
      </c>
      <c r="C2249" s="247" t="s">
        <v>141</v>
      </c>
      <c r="D2249" s="267"/>
      <c r="E2249" s="268"/>
      <c r="F2249" s="252"/>
      <c r="G2249" s="252"/>
      <c r="H2249" s="252"/>
      <c r="I2249" s="252"/>
      <c r="J2249" s="253">
        <f>SUM(J2250:J2251)</f>
        <v>2</v>
      </c>
      <c r="K2249" s="235"/>
      <c r="L2249" s="206" t="s">
        <v>129</v>
      </c>
      <c r="M2249" s="206">
        <v>12045</v>
      </c>
      <c r="N2249" s="235"/>
    </row>
    <row r="2250" spans="1:14" ht="15.75" customHeight="1">
      <c r="A2250" s="269"/>
      <c r="B2250" s="255" t="s">
        <v>973</v>
      </c>
      <c r="C2250" s="498"/>
      <c r="D2250" s="257">
        <v>2</v>
      </c>
      <c r="E2250" s="258"/>
      <c r="F2250" s="259"/>
      <c r="G2250" s="499"/>
      <c r="H2250" s="259"/>
      <c r="I2250" s="259"/>
      <c r="J2250" s="259">
        <f>D2250</f>
        <v>2</v>
      </c>
      <c r="K2250" s="235"/>
      <c r="L2250" s="206"/>
      <c r="M2250" s="206"/>
      <c r="N2250" s="235"/>
    </row>
    <row r="2251" spans="1:14" ht="15.75" customHeight="1">
      <c r="A2251" s="254"/>
      <c r="B2251" s="255"/>
      <c r="C2251" s="269"/>
      <c r="D2251" s="257"/>
      <c r="E2251" s="258"/>
      <c r="F2251" s="259"/>
      <c r="G2251" s="259"/>
      <c r="H2251" s="259"/>
      <c r="I2251" s="259"/>
      <c r="J2251" s="259"/>
      <c r="K2251" s="235"/>
      <c r="L2251" s="206"/>
      <c r="M2251" s="206"/>
      <c r="N2251" s="235"/>
    </row>
    <row r="2252" spans="1:14" ht="15.75" customHeight="1">
      <c r="A2252" s="500"/>
      <c r="B2252" s="501"/>
      <c r="C2252" s="500"/>
      <c r="D2252" s="502"/>
      <c r="E2252" s="503"/>
      <c r="F2252" s="503"/>
      <c r="G2252" s="503"/>
      <c r="H2252" s="503"/>
      <c r="I2252" s="503"/>
      <c r="J2252" s="503"/>
      <c r="K2252" s="235"/>
      <c r="L2252" s="206"/>
      <c r="M2252" s="206"/>
      <c r="N2252" s="235"/>
    </row>
    <row r="2253" spans="1:14" ht="15.75" customHeight="1">
      <c r="A2253" s="228">
        <v>5</v>
      </c>
      <c r="B2253" s="229" t="s">
        <v>1434</v>
      </c>
      <c r="C2253" s="230"/>
      <c r="D2253" s="231"/>
      <c r="E2253" s="232"/>
      <c r="F2253" s="232"/>
      <c r="G2253" s="232"/>
      <c r="H2253" s="232"/>
      <c r="I2253" s="232"/>
      <c r="J2253" s="233"/>
      <c r="K2253" s="235"/>
      <c r="L2253" s="206"/>
      <c r="M2253" s="206"/>
      <c r="N2253" s="235"/>
    </row>
    <row r="2254" spans="1:14" ht="15.75" customHeight="1">
      <c r="A2254" s="495" t="s">
        <v>15</v>
      </c>
      <c r="B2254" s="237" t="s">
        <v>1435</v>
      </c>
      <c r="C2254" s="238"/>
      <c r="D2254" s="289"/>
      <c r="E2254" s="290"/>
      <c r="F2254" s="290"/>
      <c r="G2254" s="290"/>
      <c r="H2254" s="290"/>
      <c r="I2254" s="290"/>
      <c r="J2254" s="291"/>
      <c r="K2254" s="235"/>
      <c r="L2254" s="206"/>
      <c r="M2254" s="206"/>
      <c r="N2254" s="235"/>
    </row>
    <row r="2255" spans="1:14" ht="15.75" customHeight="1">
      <c r="A2255" s="303" t="s">
        <v>1436</v>
      </c>
      <c r="B2255" s="248" t="s">
        <v>1437</v>
      </c>
      <c r="C2255" s="247" t="s">
        <v>141</v>
      </c>
      <c r="D2255" s="267"/>
      <c r="E2255" s="268"/>
      <c r="F2255" s="252"/>
      <c r="G2255" s="252"/>
      <c r="H2255" s="252"/>
      <c r="I2255" s="252"/>
      <c r="J2255" s="253">
        <f>SUM(J2256:J2257)</f>
        <v>10</v>
      </c>
      <c r="K2255" s="235"/>
      <c r="L2255" s="206" t="s">
        <v>116</v>
      </c>
      <c r="M2255" s="206">
        <v>101905</v>
      </c>
      <c r="N2255" s="235"/>
    </row>
    <row r="2256" spans="1:14" ht="15.75" customHeight="1">
      <c r="A2256" s="269"/>
      <c r="B2256" s="255" t="s">
        <v>973</v>
      </c>
      <c r="C2256" s="498"/>
      <c r="D2256" s="257">
        <v>10</v>
      </c>
      <c r="E2256" s="258"/>
      <c r="F2256" s="259"/>
      <c r="G2256" s="499"/>
      <c r="H2256" s="259"/>
      <c r="I2256" s="259"/>
      <c r="J2256" s="259">
        <f>D2256</f>
        <v>10</v>
      </c>
      <c r="K2256" s="235"/>
      <c r="L2256" s="206"/>
      <c r="M2256" s="206"/>
      <c r="N2256" s="235"/>
    </row>
    <row r="2257" spans="1:14" ht="15.75" customHeight="1">
      <c r="A2257" s="254"/>
      <c r="B2257" s="492" t="s">
        <v>1438</v>
      </c>
      <c r="C2257" s="269"/>
      <c r="D2257" s="257"/>
      <c r="E2257" s="258"/>
      <c r="F2257" s="259"/>
      <c r="G2257" s="259"/>
      <c r="H2257" s="259"/>
      <c r="I2257" s="259"/>
      <c r="J2257" s="259"/>
      <c r="K2257" s="235"/>
      <c r="L2257" s="206"/>
      <c r="M2257" s="206"/>
      <c r="N2257" s="235"/>
    </row>
    <row r="2258" spans="1:14" ht="15.75" customHeight="1">
      <c r="A2258" s="303" t="s">
        <v>1439</v>
      </c>
      <c r="B2258" s="248" t="s">
        <v>1440</v>
      </c>
      <c r="C2258" s="247" t="s">
        <v>141</v>
      </c>
      <c r="D2258" s="267"/>
      <c r="E2258" s="268"/>
      <c r="F2258" s="252"/>
      <c r="G2258" s="252"/>
      <c r="H2258" s="252"/>
      <c r="I2258" s="252"/>
      <c r="J2258" s="253">
        <f>SUM(J2259:J2260)</f>
        <v>10</v>
      </c>
      <c r="K2258" s="235"/>
      <c r="L2258" s="206" t="s">
        <v>116</v>
      </c>
      <c r="M2258" s="206">
        <v>101908</v>
      </c>
      <c r="N2258" s="235"/>
    </row>
    <row r="2259" spans="1:14" ht="15.75" customHeight="1">
      <c r="A2259" s="269"/>
      <c r="B2259" s="255" t="s">
        <v>973</v>
      </c>
      <c r="C2259" s="498"/>
      <c r="D2259" s="257">
        <v>10</v>
      </c>
      <c r="E2259" s="258"/>
      <c r="F2259" s="259"/>
      <c r="G2259" s="499"/>
      <c r="H2259" s="259"/>
      <c r="I2259" s="259"/>
      <c r="J2259" s="259">
        <f>D2259</f>
        <v>10</v>
      </c>
      <c r="K2259" s="235"/>
      <c r="L2259" s="206"/>
      <c r="M2259" s="206"/>
      <c r="N2259" s="235"/>
    </row>
    <row r="2260" spans="1:14" ht="15.75" customHeight="1">
      <c r="A2260" s="254"/>
      <c r="B2260" s="492" t="s">
        <v>1441</v>
      </c>
      <c r="C2260" s="269"/>
      <c r="D2260" s="257"/>
      <c r="E2260" s="258"/>
      <c r="F2260" s="259"/>
      <c r="G2260" s="259"/>
      <c r="H2260" s="259"/>
      <c r="I2260" s="259"/>
      <c r="J2260" s="259"/>
      <c r="K2260" s="235"/>
      <c r="L2260" s="206"/>
      <c r="M2260" s="206"/>
      <c r="N2260" s="235"/>
    </row>
    <row r="2261" spans="1:14" ht="15.75" customHeight="1">
      <c r="A2261" s="303" t="s">
        <v>1442</v>
      </c>
      <c r="B2261" s="248" t="s">
        <v>1443</v>
      </c>
      <c r="C2261" s="247" t="s">
        <v>141</v>
      </c>
      <c r="D2261" s="267"/>
      <c r="E2261" s="268"/>
      <c r="F2261" s="252"/>
      <c r="G2261" s="252"/>
      <c r="H2261" s="252"/>
      <c r="I2261" s="252"/>
      <c r="J2261" s="253">
        <f>SUM(J2262:J2263)</f>
        <v>3</v>
      </c>
      <c r="K2261" s="235"/>
      <c r="L2261" s="206" t="s">
        <v>116</v>
      </c>
      <c r="M2261" s="206">
        <v>97599</v>
      </c>
      <c r="N2261" s="235"/>
    </row>
    <row r="2262" spans="1:14" ht="15.75" customHeight="1">
      <c r="A2262" s="269"/>
      <c r="B2262" s="255" t="s">
        <v>973</v>
      </c>
      <c r="C2262" s="498"/>
      <c r="D2262" s="257">
        <v>3</v>
      </c>
      <c r="E2262" s="258"/>
      <c r="F2262" s="259"/>
      <c r="G2262" s="499"/>
      <c r="H2262" s="259"/>
      <c r="I2262" s="259"/>
      <c r="J2262" s="259">
        <f>D2262</f>
        <v>3</v>
      </c>
      <c r="K2262" s="235"/>
      <c r="L2262" s="206"/>
      <c r="M2262" s="206"/>
      <c r="N2262" s="235"/>
    </row>
    <row r="2263" spans="1:14" ht="15.75" customHeight="1">
      <c r="A2263" s="254"/>
      <c r="B2263" s="492" t="s">
        <v>1444</v>
      </c>
      <c r="C2263" s="269"/>
      <c r="D2263" s="257"/>
      <c r="E2263" s="258"/>
      <c r="F2263" s="259"/>
      <c r="G2263" s="259"/>
      <c r="H2263" s="259"/>
      <c r="I2263" s="259"/>
      <c r="J2263" s="259"/>
      <c r="K2263" s="235"/>
      <c r="L2263" s="206"/>
      <c r="M2263" s="206"/>
      <c r="N2263" s="235"/>
    </row>
    <row r="2264" spans="1:14" ht="31.5">
      <c r="A2264" s="303" t="s">
        <v>1445</v>
      </c>
      <c r="B2264" s="248" t="s">
        <v>1446</v>
      </c>
      <c r="C2264" s="247" t="s">
        <v>141</v>
      </c>
      <c r="D2264" s="267"/>
      <c r="E2264" s="268"/>
      <c r="F2264" s="252"/>
      <c r="G2264" s="252"/>
      <c r="H2264" s="252"/>
      <c r="I2264" s="252"/>
      <c r="J2264" s="253">
        <f>SUM(J2265:J2266)</f>
        <v>3</v>
      </c>
      <c r="K2264" s="235"/>
      <c r="L2264" s="206" t="s">
        <v>129</v>
      </c>
      <c r="M2264" s="206">
        <v>12137</v>
      </c>
      <c r="N2264" s="235"/>
    </row>
    <row r="2265" spans="1:14" ht="15.75" customHeight="1">
      <c r="A2265" s="269"/>
      <c r="B2265" s="255" t="s">
        <v>973</v>
      </c>
      <c r="C2265" s="498"/>
      <c r="D2265" s="257">
        <v>3</v>
      </c>
      <c r="E2265" s="258"/>
      <c r="F2265" s="259"/>
      <c r="G2265" s="499"/>
      <c r="H2265" s="259"/>
      <c r="I2265" s="259"/>
      <c r="J2265" s="259">
        <f>D2265</f>
        <v>3</v>
      </c>
      <c r="K2265" s="235"/>
      <c r="L2265" s="206"/>
      <c r="M2265" s="206"/>
      <c r="N2265" s="235"/>
    </row>
    <row r="2266" spans="1:14" ht="15.75" customHeight="1">
      <c r="A2266" s="254"/>
      <c r="B2266" s="492" t="s">
        <v>1447</v>
      </c>
      <c r="C2266" s="269"/>
      <c r="D2266" s="257"/>
      <c r="E2266" s="258"/>
      <c r="F2266" s="259"/>
      <c r="G2266" s="259"/>
      <c r="H2266" s="259"/>
      <c r="I2266" s="259"/>
      <c r="J2266" s="259"/>
      <c r="K2266" s="235"/>
      <c r="L2266" s="206"/>
      <c r="M2266" s="206"/>
      <c r="N2266" s="235"/>
    </row>
    <row r="2267" spans="1:14" ht="15.75" customHeight="1">
      <c r="A2267" s="303" t="s">
        <v>1448</v>
      </c>
      <c r="B2267" s="248" t="s">
        <v>1449</v>
      </c>
      <c r="C2267" s="247" t="s">
        <v>141</v>
      </c>
      <c r="D2267" s="267"/>
      <c r="E2267" s="268"/>
      <c r="F2267" s="252"/>
      <c r="G2267" s="252"/>
      <c r="H2267" s="252"/>
      <c r="I2267" s="252"/>
      <c r="J2267" s="253">
        <f>SUM(J2268:J2269)</f>
        <v>3</v>
      </c>
      <c r="K2267" s="235"/>
      <c r="L2267" s="206" t="s">
        <v>129</v>
      </c>
      <c r="M2267" s="206">
        <v>12138</v>
      </c>
      <c r="N2267" s="235"/>
    </row>
    <row r="2268" spans="1:14" ht="15.75" customHeight="1">
      <c r="A2268" s="269"/>
      <c r="B2268" s="255" t="s">
        <v>973</v>
      </c>
      <c r="C2268" s="498"/>
      <c r="D2268" s="257">
        <v>3</v>
      </c>
      <c r="E2268" s="258"/>
      <c r="F2268" s="259"/>
      <c r="G2268" s="499"/>
      <c r="H2268" s="259"/>
      <c r="I2268" s="259"/>
      <c r="J2268" s="259">
        <f>D2268</f>
        <v>3</v>
      </c>
      <c r="K2268" s="235"/>
      <c r="L2268" s="206"/>
      <c r="M2268" s="206"/>
      <c r="N2268" s="235"/>
    </row>
    <row r="2269" spans="1:14" ht="16.5" customHeight="1">
      <c r="A2269" s="254"/>
      <c r="B2269" s="492" t="s">
        <v>1450</v>
      </c>
      <c r="C2269" s="269"/>
      <c r="D2269" s="257"/>
      <c r="E2269" s="258"/>
      <c r="F2269" s="259"/>
      <c r="G2269" s="259"/>
      <c r="H2269" s="259"/>
      <c r="I2269" s="259"/>
      <c r="J2269" s="259"/>
      <c r="K2269" s="235"/>
      <c r="L2269" s="206"/>
      <c r="M2269" s="206"/>
      <c r="N2269" s="235"/>
    </row>
    <row r="2270" spans="1:14" ht="15.75" customHeight="1">
      <c r="A2270" s="303" t="s">
        <v>1451</v>
      </c>
      <c r="B2270" s="248" t="s">
        <v>1452</v>
      </c>
      <c r="C2270" s="247" t="s">
        <v>164</v>
      </c>
      <c r="D2270" s="267"/>
      <c r="E2270" s="268"/>
      <c r="F2270" s="252"/>
      <c r="G2270" s="252"/>
      <c r="H2270" s="252"/>
      <c r="I2270" s="252"/>
      <c r="J2270" s="253">
        <f>SUM(J2271:J2272)</f>
        <v>15</v>
      </c>
      <c r="K2270" s="235"/>
      <c r="L2270" s="206" t="s">
        <v>1033</v>
      </c>
      <c r="M2270" s="206">
        <v>180051</v>
      </c>
      <c r="N2270" s="235"/>
    </row>
    <row r="2271" spans="1:14" ht="15.75" customHeight="1">
      <c r="A2271" s="269"/>
      <c r="B2271" s="255" t="s">
        <v>973</v>
      </c>
      <c r="C2271" s="498"/>
      <c r="D2271" s="257">
        <v>15</v>
      </c>
      <c r="E2271" s="258"/>
      <c r="F2271" s="259"/>
      <c r="G2271" s="499"/>
      <c r="H2271" s="259"/>
      <c r="I2271" s="259"/>
      <c r="J2271" s="259">
        <f>D2271</f>
        <v>15</v>
      </c>
      <c r="K2271" s="235"/>
      <c r="L2271" s="206"/>
      <c r="M2271" s="206"/>
      <c r="N2271" s="235"/>
    </row>
    <row r="2272" spans="1:14" ht="15.75" customHeight="1">
      <c r="A2272" s="254"/>
      <c r="B2272" s="504" t="s">
        <v>1453</v>
      </c>
      <c r="C2272" s="269"/>
      <c r="D2272" s="257"/>
      <c r="E2272" s="258"/>
      <c r="F2272" s="259"/>
      <c r="G2272" s="259"/>
      <c r="H2272" s="259"/>
      <c r="I2272" s="259"/>
      <c r="J2272" s="259"/>
      <c r="K2272" s="235"/>
      <c r="L2272" s="206"/>
      <c r="M2272" s="206"/>
      <c r="N2272" s="235"/>
    </row>
    <row r="2273" spans="1:14" ht="15.75" customHeight="1">
      <c r="A2273" s="505"/>
      <c r="B2273" s="506"/>
      <c r="C2273" s="505"/>
      <c r="D2273" s="502"/>
      <c r="E2273" s="507"/>
      <c r="F2273" s="507"/>
      <c r="G2273" s="507"/>
      <c r="H2273" s="507"/>
      <c r="I2273" s="507"/>
      <c r="J2273" s="507"/>
      <c r="K2273" s="235"/>
      <c r="L2273" s="206"/>
      <c r="M2273" s="206"/>
      <c r="N2273" s="235"/>
    </row>
    <row r="2274" spans="1:14" ht="15.75" customHeight="1">
      <c r="A2274" s="228">
        <v>6</v>
      </c>
      <c r="B2274" s="229" t="s">
        <v>1004</v>
      </c>
      <c r="C2274" s="230"/>
      <c r="D2274" s="231"/>
      <c r="E2274" s="232"/>
      <c r="F2274" s="232"/>
      <c r="G2274" s="232"/>
      <c r="H2274" s="232"/>
      <c r="I2274" s="232"/>
      <c r="J2274" s="233"/>
      <c r="K2274" s="235"/>
      <c r="L2274" s="206"/>
      <c r="M2274" s="206"/>
      <c r="N2274" s="235"/>
    </row>
    <row r="2275" spans="1:14" ht="15.75" customHeight="1">
      <c r="A2275" s="495" t="s">
        <v>1454</v>
      </c>
      <c r="B2275" s="237" t="s">
        <v>1455</v>
      </c>
      <c r="C2275" s="238"/>
      <c r="D2275" s="289"/>
      <c r="E2275" s="290"/>
      <c r="F2275" s="290"/>
      <c r="G2275" s="290"/>
      <c r="H2275" s="290"/>
      <c r="I2275" s="290"/>
      <c r="J2275" s="291"/>
      <c r="K2275" s="235"/>
      <c r="L2275" s="206"/>
      <c r="M2275" s="206"/>
      <c r="N2275" s="235"/>
    </row>
    <row r="2276" spans="1:14" ht="31.5">
      <c r="A2276" s="303" t="s">
        <v>1456</v>
      </c>
      <c r="B2276" s="248" t="s">
        <v>100</v>
      </c>
      <c r="C2276" s="247" t="s">
        <v>63</v>
      </c>
      <c r="D2276" s="267"/>
      <c r="E2276" s="268"/>
      <c r="F2276" s="252"/>
      <c r="G2276" s="252"/>
      <c r="H2276" s="252"/>
      <c r="I2276" s="252"/>
      <c r="J2276" s="253">
        <f>SUM(J2277:J2278)</f>
        <v>6.4</v>
      </c>
      <c r="K2276" s="235"/>
      <c r="L2276" s="362" t="s">
        <v>1211</v>
      </c>
      <c r="M2276" s="206">
        <v>8854</v>
      </c>
      <c r="N2276" s="235"/>
    </row>
    <row r="2277" spans="1:14" ht="15.75" customHeight="1">
      <c r="A2277" s="269"/>
      <c r="B2277" s="255" t="s">
        <v>973</v>
      </c>
      <c r="C2277" s="498"/>
      <c r="D2277" s="257">
        <v>6.4</v>
      </c>
      <c r="E2277" s="258"/>
      <c r="F2277" s="259"/>
      <c r="G2277" s="499"/>
      <c r="H2277" s="259"/>
      <c r="I2277" s="259"/>
      <c r="J2277" s="259">
        <f>D2277</f>
        <v>6.4</v>
      </c>
      <c r="K2277" s="235"/>
      <c r="L2277" s="206"/>
      <c r="M2277" s="206"/>
      <c r="N2277" s="235"/>
    </row>
    <row r="2278" spans="1:14" ht="15.75" customHeight="1">
      <c r="A2278" s="254"/>
      <c r="B2278" s="504" t="s">
        <v>1457</v>
      </c>
      <c r="C2278" s="269"/>
      <c r="D2278" s="257"/>
      <c r="E2278" s="258"/>
      <c r="F2278" s="259"/>
      <c r="G2278" s="259"/>
      <c r="H2278" s="259"/>
      <c r="I2278" s="259"/>
      <c r="J2278" s="259"/>
      <c r="K2278" s="235"/>
      <c r="L2278" s="206"/>
      <c r="M2278" s="206"/>
      <c r="N2278" s="235"/>
    </row>
    <row r="2279" spans="1:14" ht="30">
      <c r="A2279" s="303" t="s">
        <v>1458</v>
      </c>
      <c r="B2279" s="248" t="s">
        <v>1459</v>
      </c>
      <c r="C2279" s="247" t="s">
        <v>63</v>
      </c>
      <c r="D2279" s="267"/>
      <c r="E2279" s="268"/>
      <c r="F2279" s="252"/>
      <c r="G2279" s="252"/>
      <c r="H2279" s="252"/>
      <c r="I2279" s="252"/>
      <c r="J2279" s="253">
        <f>SUM(J2280:J2281)</f>
        <v>1.4400000000000002</v>
      </c>
      <c r="K2279" s="235"/>
      <c r="L2279" s="362" t="s">
        <v>1211</v>
      </c>
      <c r="M2279" s="206">
        <v>9565</v>
      </c>
      <c r="N2279" s="235"/>
    </row>
    <row r="2280" spans="1:14" ht="15.75" customHeight="1">
      <c r="A2280" s="269"/>
      <c r="B2280" s="255" t="s">
        <v>973</v>
      </c>
      <c r="C2280" s="498"/>
      <c r="D2280" s="490">
        <v>1</v>
      </c>
      <c r="E2280" s="258"/>
      <c r="F2280" s="259"/>
      <c r="G2280" s="508">
        <v>1.6</v>
      </c>
      <c r="H2280" s="446">
        <v>0.9</v>
      </c>
      <c r="I2280" s="259"/>
      <c r="J2280" s="259">
        <f>H2280*G2280</f>
        <v>1.4400000000000002</v>
      </c>
      <c r="K2280" s="235"/>
      <c r="L2280" s="206"/>
      <c r="M2280" s="206"/>
      <c r="N2280" s="235"/>
    </row>
    <row r="2281" spans="1:14" ht="15.75" customHeight="1">
      <c r="A2281" s="254"/>
      <c r="B2281" s="504" t="s">
        <v>1460</v>
      </c>
      <c r="C2281" s="269"/>
      <c r="D2281" s="257"/>
      <c r="E2281" s="258"/>
      <c r="F2281" s="259"/>
      <c r="G2281" s="259"/>
      <c r="H2281" s="259"/>
      <c r="I2281" s="259"/>
      <c r="J2281" s="259"/>
      <c r="K2281" s="235"/>
      <c r="L2281" s="206"/>
      <c r="M2281" s="206"/>
      <c r="N2281" s="235"/>
    </row>
    <row r="2282" spans="1:14" ht="15.75" customHeight="1">
      <c r="A2282" s="303" t="s">
        <v>1461</v>
      </c>
      <c r="B2282" s="248" t="s">
        <v>1462</v>
      </c>
      <c r="C2282" s="247" t="s">
        <v>141</v>
      </c>
      <c r="D2282" s="267"/>
      <c r="E2282" s="268"/>
      <c r="F2282" s="252"/>
      <c r="G2282" s="252"/>
      <c r="H2282" s="252"/>
      <c r="I2282" s="252"/>
      <c r="J2282" s="253">
        <f>SUM(J2283:J2284)</f>
        <v>1</v>
      </c>
      <c r="K2282" s="235"/>
      <c r="L2282" s="206" t="s">
        <v>1329</v>
      </c>
      <c r="M2282" s="206" t="s">
        <v>1463</v>
      </c>
      <c r="N2282" s="235"/>
    </row>
    <row r="2283" spans="1:14" ht="15.75" customHeight="1">
      <c r="A2283" s="269"/>
      <c r="B2283" s="255" t="s">
        <v>973</v>
      </c>
      <c r="C2283" s="498"/>
      <c r="D2283" s="257">
        <v>1</v>
      </c>
      <c r="E2283" s="258"/>
      <c r="F2283" s="259"/>
      <c r="G2283" s="499"/>
      <c r="H2283" s="259"/>
      <c r="I2283" s="259"/>
      <c r="J2283" s="259">
        <f>D2283</f>
        <v>1</v>
      </c>
      <c r="K2283" s="235"/>
      <c r="L2283" s="206"/>
      <c r="M2283" s="206"/>
      <c r="N2283" s="235"/>
    </row>
    <row r="2284" spans="1:14" ht="15.75" customHeight="1">
      <c r="A2284" s="254"/>
      <c r="B2284" s="504" t="s">
        <v>1464</v>
      </c>
      <c r="C2284" s="269"/>
      <c r="D2284" s="257"/>
      <c r="E2284" s="258"/>
      <c r="F2284" s="259"/>
      <c r="G2284" s="259"/>
      <c r="H2284" s="259"/>
      <c r="I2284" s="259"/>
      <c r="J2284" s="259"/>
      <c r="K2284" s="235"/>
      <c r="L2284" s="206"/>
      <c r="M2284" s="206"/>
      <c r="N2284" s="235"/>
    </row>
    <row r="2285" spans="1:14" ht="30">
      <c r="A2285" s="303" t="s">
        <v>1465</v>
      </c>
      <c r="B2285" s="248" t="s">
        <v>1466</v>
      </c>
      <c r="C2285" s="247" t="s">
        <v>63</v>
      </c>
      <c r="D2285" s="267"/>
      <c r="E2285" s="268"/>
      <c r="F2285" s="252"/>
      <c r="G2285" s="252"/>
      <c r="H2285" s="252"/>
      <c r="I2285" s="252"/>
      <c r="J2285" s="253">
        <f>SUM(J2286:J2287)</f>
        <v>3</v>
      </c>
      <c r="K2285" s="235"/>
      <c r="L2285" s="362" t="s">
        <v>1205</v>
      </c>
      <c r="M2285" s="206">
        <v>190251</v>
      </c>
      <c r="N2285" s="235"/>
    </row>
    <row r="2286" spans="1:14" ht="15.75" customHeight="1">
      <c r="A2286" s="269"/>
      <c r="B2286" s="255" t="s">
        <v>973</v>
      </c>
      <c r="C2286" s="498"/>
      <c r="D2286" s="257">
        <v>3</v>
      </c>
      <c r="E2286" s="258"/>
      <c r="F2286" s="259"/>
      <c r="G2286" s="499"/>
      <c r="H2286" s="259"/>
      <c r="I2286" s="259"/>
      <c r="J2286" s="259">
        <f>D2286</f>
        <v>3</v>
      </c>
      <c r="K2286" s="235"/>
      <c r="L2286" s="206"/>
      <c r="M2286" s="206"/>
      <c r="N2286" s="235"/>
    </row>
    <row r="2287" spans="1:14" ht="15.75" customHeight="1">
      <c r="A2287" s="254"/>
      <c r="B2287" s="504" t="s">
        <v>1467</v>
      </c>
      <c r="C2287" s="269"/>
      <c r="D2287" s="257"/>
      <c r="E2287" s="258"/>
      <c r="F2287" s="259"/>
      <c r="G2287" s="259"/>
      <c r="H2287" s="259"/>
      <c r="I2287" s="259"/>
      <c r="J2287" s="259"/>
      <c r="K2287" s="235"/>
      <c r="L2287" s="206"/>
      <c r="M2287" s="206"/>
      <c r="N2287" s="235"/>
    </row>
    <row r="2288" spans="1:14" ht="15.75" customHeight="1">
      <c r="A2288" s="500"/>
      <c r="B2288" s="501"/>
      <c r="C2288" s="500"/>
      <c r="D2288" s="502"/>
      <c r="E2288" s="503"/>
      <c r="F2288" s="503"/>
      <c r="G2288" s="503"/>
      <c r="H2288" s="503"/>
      <c r="I2288" s="503"/>
      <c r="J2288" s="503"/>
      <c r="K2288" s="235"/>
      <c r="L2288" s="206"/>
      <c r="M2288" s="206"/>
      <c r="N2288" s="235"/>
    </row>
    <row r="2289" spans="1:14" ht="15.75" customHeight="1">
      <c r="A2289" s="228">
        <v>7</v>
      </c>
      <c r="B2289" s="229" t="s">
        <v>1468</v>
      </c>
      <c r="C2289" s="230"/>
      <c r="D2289" s="231"/>
      <c r="E2289" s="232"/>
      <c r="F2289" s="232"/>
      <c r="G2289" s="232"/>
      <c r="H2289" s="232"/>
      <c r="I2289" s="232"/>
      <c r="J2289" s="233"/>
      <c r="K2289" s="235"/>
      <c r="L2289" s="206"/>
      <c r="M2289" s="206"/>
      <c r="N2289" s="235"/>
    </row>
    <row r="2290" spans="1:14" ht="15.75" customHeight="1">
      <c r="A2290" s="495" t="s">
        <v>1469</v>
      </c>
      <c r="B2290" s="237" t="s">
        <v>1470</v>
      </c>
      <c r="C2290" s="238"/>
      <c r="D2290" s="289"/>
      <c r="E2290" s="290"/>
      <c r="F2290" s="290"/>
      <c r="G2290" s="290"/>
      <c r="H2290" s="290"/>
      <c r="I2290" s="290"/>
      <c r="J2290" s="291"/>
      <c r="K2290" s="235"/>
      <c r="L2290" s="206"/>
      <c r="M2290" s="206"/>
      <c r="N2290" s="235"/>
    </row>
    <row r="2291" spans="1:14" ht="15.75" customHeight="1">
      <c r="A2291" s="303" t="s">
        <v>1471</v>
      </c>
      <c r="B2291" s="489" t="s">
        <v>1472</v>
      </c>
      <c r="C2291" s="247" t="s">
        <v>122</v>
      </c>
      <c r="D2291" s="305"/>
      <c r="E2291" s="268"/>
      <c r="F2291" s="252"/>
      <c r="G2291" s="252"/>
      <c r="H2291" s="252"/>
      <c r="I2291" s="252"/>
      <c r="J2291" s="509"/>
      <c r="K2291" s="235"/>
      <c r="L2291" s="206" t="s">
        <v>1033</v>
      </c>
      <c r="M2291" s="206">
        <v>141</v>
      </c>
      <c r="N2291" s="235"/>
    </row>
    <row r="2292" spans="1:14" ht="15.75" customHeight="1">
      <c r="A2292" s="254"/>
      <c r="B2292" s="255" t="s">
        <v>1473</v>
      </c>
      <c r="C2292" s="269"/>
      <c r="D2292" s="490">
        <v>1</v>
      </c>
      <c r="E2292" s="258"/>
      <c r="F2292" s="446">
        <v>550</v>
      </c>
      <c r="G2292" s="259"/>
      <c r="H2292" s="259"/>
      <c r="I2292" s="259"/>
      <c r="J2292" s="259">
        <f>F2292</f>
        <v>550</v>
      </c>
      <c r="K2292" s="235"/>
      <c r="L2292" s="206"/>
      <c r="M2292" s="206"/>
      <c r="N2292" s="235"/>
    </row>
    <row r="2293" spans="1:14" ht="15.75" customHeight="1">
      <c r="A2293" s="484"/>
      <c r="B2293" s="261"/>
      <c r="C2293" s="270"/>
      <c r="D2293" s="263"/>
      <c r="E2293" s="264"/>
      <c r="F2293" s="265"/>
      <c r="G2293" s="265"/>
      <c r="H2293" s="265"/>
      <c r="I2293" s="265"/>
      <c r="J2293" s="265"/>
      <c r="K2293" s="235"/>
      <c r="L2293" s="206"/>
      <c r="M2293" s="206"/>
      <c r="N2293" s="235"/>
    </row>
    <row r="2294" spans="1:14" ht="15.75" customHeight="1">
      <c r="A2294" s="340" t="s">
        <v>1474</v>
      </c>
      <c r="B2294" s="237" t="s">
        <v>52</v>
      </c>
      <c r="C2294" s="238"/>
      <c r="D2294" s="289"/>
      <c r="E2294" s="290"/>
      <c r="F2294" s="290"/>
      <c r="G2294" s="290"/>
      <c r="H2294" s="290"/>
      <c r="I2294" s="290"/>
      <c r="J2294" s="291"/>
      <c r="K2294" s="235"/>
      <c r="L2294" s="206"/>
      <c r="M2294" s="206"/>
      <c r="N2294" s="235"/>
    </row>
    <row r="2295" spans="1:14" ht="15.75" customHeight="1">
      <c r="A2295" s="495" t="s">
        <v>1475</v>
      </c>
      <c r="B2295" s="237" t="s">
        <v>1476</v>
      </c>
      <c r="C2295" s="238"/>
      <c r="D2295" s="289"/>
      <c r="E2295" s="290"/>
      <c r="F2295" s="290"/>
      <c r="G2295" s="290"/>
      <c r="H2295" s="290"/>
      <c r="I2295" s="290"/>
      <c r="J2295" s="291"/>
      <c r="K2295" s="235"/>
      <c r="L2295" s="206"/>
      <c r="M2295" s="206"/>
      <c r="N2295" s="235"/>
    </row>
    <row r="2296" spans="1:14" ht="15.75" customHeight="1">
      <c r="A2296" s="303" t="s">
        <v>1477</v>
      </c>
      <c r="B2296" s="248" t="s">
        <v>1478</v>
      </c>
      <c r="C2296" s="247" t="s">
        <v>122</v>
      </c>
      <c r="D2296" s="267"/>
      <c r="E2296" s="268"/>
      <c r="F2296" s="252"/>
      <c r="G2296" s="252"/>
      <c r="H2296" s="252"/>
      <c r="I2296" s="252"/>
      <c r="J2296" s="253">
        <f>F2297</f>
        <v>550</v>
      </c>
      <c r="K2296" s="235"/>
      <c r="L2296" s="206" t="s">
        <v>129</v>
      </c>
      <c r="M2296" s="206">
        <v>2450</v>
      </c>
      <c r="N2296" s="235"/>
    </row>
    <row r="2297" spans="1:14" ht="15.75" customHeight="1">
      <c r="A2297" s="254"/>
      <c r="B2297" s="255" t="s">
        <v>1473</v>
      </c>
      <c r="C2297" s="269"/>
      <c r="D2297" s="257"/>
      <c r="E2297" s="258"/>
      <c r="F2297" s="259">
        <v>550</v>
      </c>
      <c r="G2297" s="259"/>
      <c r="H2297" s="259"/>
      <c r="I2297" s="259"/>
      <c r="J2297" s="259">
        <f>G2297</f>
        <v>0</v>
      </c>
      <c r="K2297" s="235"/>
      <c r="L2297" s="206"/>
      <c r="M2297" s="206"/>
      <c r="N2297" s="235"/>
    </row>
    <row r="2298" spans="1:14" ht="15.75" customHeight="1">
      <c r="A2298" s="484"/>
      <c r="B2298" s="261"/>
      <c r="C2298" s="270"/>
      <c r="D2298" s="263"/>
      <c r="E2298" s="264"/>
      <c r="F2298" s="265"/>
      <c r="G2298" s="265"/>
      <c r="H2298" s="265"/>
      <c r="I2298" s="265"/>
      <c r="J2298" s="265"/>
      <c r="K2298" s="235"/>
      <c r="L2298" s="206"/>
      <c r="M2298" s="206"/>
      <c r="N2298" s="235"/>
    </row>
    <row r="2299" spans="1:14" ht="15.75" customHeight="1">
      <c r="A2299" s="494"/>
      <c r="B2299" s="192"/>
      <c r="C2299" s="193"/>
      <c r="D2299" s="194"/>
      <c r="E2299" s="194"/>
      <c r="F2299" s="194"/>
      <c r="G2299" s="194"/>
      <c r="H2299" s="194"/>
      <c r="I2299" s="194"/>
      <c r="J2299" s="194"/>
      <c r="K2299" s="235"/>
      <c r="L2299" s="206"/>
      <c r="M2299" s="206"/>
      <c r="N2299" s="235"/>
    </row>
    <row r="2300" spans="1:14" ht="15.75" customHeight="1">
      <c r="A2300" s="494"/>
      <c r="B2300" s="192"/>
      <c r="C2300" s="193"/>
      <c r="D2300" s="194"/>
      <c r="E2300" s="194"/>
      <c r="F2300" s="194"/>
      <c r="G2300" s="194"/>
      <c r="H2300" s="194"/>
      <c r="I2300" s="194"/>
      <c r="J2300" s="194"/>
      <c r="K2300" s="235"/>
      <c r="L2300" s="206"/>
      <c r="M2300" s="206"/>
      <c r="N2300" s="235"/>
    </row>
    <row r="2301" spans="1:14" ht="15.75" customHeight="1">
      <c r="A2301" s="494"/>
      <c r="B2301" s="192"/>
      <c r="C2301" s="193"/>
      <c r="D2301" s="194"/>
      <c r="E2301" s="194"/>
      <c r="F2301" s="194"/>
      <c r="G2301" s="194"/>
      <c r="H2301" s="194"/>
      <c r="I2301" s="194"/>
      <c r="J2301" s="194"/>
      <c r="K2301" s="235"/>
      <c r="L2301" s="206"/>
      <c r="M2301" s="206"/>
      <c r="N2301" s="235"/>
    </row>
    <row r="2302" spans="1:14" ht="15.75" customHeight="1">
      <c r="A2302" s="494"/>
      <c r="B2302" s="192"/>
      <c r="C2302" s="193"/>
      <c r="D2302" s="194"/>
      <c r="E2302" s="194"/>
      <c r="F2302" s="194"/>
      <c r="G2302" s="194"/>
      <c r="H2302" s="194"/>
      <c r="I2302" s="194"/>
      <c r="J2302" s="194"/>
      <c r="K2302" s="235"/>
      <c r="L2302" s="206"/>
      <c r="M2302" s="206"/>
      <c r="N2302" s="235"/>
    </row>
    <row r="2303" spans="1:14" ht="15.75" customHeight="1">
      <c r="A2303" s="494"/>
      <c r="B2303" s="192"/>
      <c r="C2303" s="193"/>
      <c r="D2303" s="194"/>
      <c r="E2303" s="194"/>
      <c r="F2303" s="194"/>
      <c r="G2303" s="194"/>
      <c r="H2303" s="194"/>
      <c r="I2303" s="194"/>
      <c r="J2303" s="194"/>
      <c r="K2303" s="235"/>
      <c r="L2303" s="206"/>
      <c r="M2303" s="206"/>
      <c r="N2303" s="235"/>
    </row>
    <row r="2304" spans="1:14" ht="15.75" customHeight="1">
      <c r="A2304" s="494"/>
      <c r="B2304" s="192"/>
      <c r="C2304" s="193"/>
      <c r="D2304" s="194"/>
      <c r="E2304" s="194"/>
      <c r="F2304" s="194"/>
      <c r="G2304" s="194"/>
      <c r="H2304" s="194"/>
      <c r="I2304" s="194"/>
      <c r="J2304" s="194"/>
      <c r="K2304" s="235"/>
      <c r="L2304" s="206"/>
      <c r="M2304" s="206"/>
      <c r="N2304" s="235"/>
    </row>
    <row r="2305" spans="1:14" ht="15.75" customHeight="1">
      <c r="A2305" s="494"/>
      <c r="B2305" s="192"/>
      <c r="C2305" s="193"/>
      <c r="D2305" s="194"/>
      <c r="E2305" s="194"/>
      <c r="F2305" s="194"/>
      <c r="G2305" s="194"/>
      <c r="H2305" s="194"/>
      <c r="I2305" s="194"/>
      <c r="J2305" s="194"/>
      <c r="K2305" s="235"/>
      <c r="L2305" s="206"/>
      <c r="M2305" s="206"/>
      <c r="N2305" s="235"/>
    </row>
    <row r="2306" spans="1:14" ht="15.75" customHeight="1">
      <c r="A2306" s="494"/>
      <c r="B2306" s="192"/>
      <c r="C2306" s="193"/>
      <c r="D2306" s="194"/>
      <c r="E2306" s="194"/>
      <c r="F2306" s="194"/>
      <c r="G2306" s="194"/>
      <c r="H2306" s="194"/>
      <c r="I2306" s="194"/>
      <c r="J2306" s="194"/>
      <c r="K2306" s="235"/>
      <c r="L2306" s="206"/>
      <c r="M2306" s="206"/>
      <c r="N2306" s="235"/>
    </row>
    <row r="2307" spans="1:14" ht="15.75" customHeight="1">
      <c r="A2307" s="494"/>
      <c r="B2307" s="192"/>
      <c r="C2307" s="193"/>
      <c r="D2307" s="194"/>
      <c r="E2307" s="194"/>
      <c r="F2307" s="194"/>
      <c r="G2307" s="194"/>
      <c r="H2307" s="194"/>
      <c r="I2307" s="194"/>
      <c r="J2307" s="194"/>
      <c r="K2307" s="235"/>
      <c r="L2307" s="206"/>
      <c r="M2307" s="206"/>
      <c r="N2307" s="235"/>
    </row>
    <row r="2308" spans="1:14" ht="15.75" customHeight="1">
      <c r="A2308" s="494"/>
      <c r="B2308" s="192"/>
      <c r="C2308" s="193"/>
      <c r="D2308" s="194"/>
      <c r="E2308" s="194"/>
      <c r="F2308" s="194"/>
      <c r="G2308" s="194"/>
      <c r="H2308" s="194"/>
      <c r="I2308" s="194"/>
      <c r="J2308" s="194"/>
      <c r="K2308" s="235"/>
      <c r="L2308" s="206"/>
      <c r="M2308" s="206"/>
      <c r="N2308" s="235"/>
    </row>
    <row r="2309" spans="1:14" ht="15.75" customHeight="1">
      <c r="A2309" s="494"/>
      <c r="B2309" s="192"/>
      <c r="C2309" s="193"/>
      <c r="D2309" s="194"/>
      <c r="E2309" s="194"/>
      <c r="F2309" s="194"/>
      <c r="G2309" s="194"/>
      <c r="H2309" s="194"/>
      <c r="I2309" s="194"/>
      <c r="J2309" s="194"/>
      <c r="K2309" s="235"/>
      <c r="L2309" s="206"/>
      <c r="M2309" s="206"/>
      <c r="N2309" s="235"/>
    </row>
    <row r="2310" spans="1:14" ht="15.75" customHeight="1">
      <c r="A2310" s="494"/>
      <c r="B2310" s="192"/>
      <c r="C2310" s="193"/>
      <c r="D2310" s="194"/>
      <c r="E2310" s="194"/>
      <c r="F2310" s="194"/>
      <c r="G2310" s="194"/>
      <c r="H2310" s="194"/>
      <c r="I2310" s="194"/>
      <c r="J2310" s="194"/>
      <c r="K2310" s="235"/>
      <c r="L2310" s="206"/>
      <c r="M2310" s="206"/>
      <c r="N2310" s="235"/>
    </row>
    <row r="2311" spans="1:14" ht="15.75" customHeight="1">
      <c r="A2311" s="494"/>
      <c r="B2311" s="192"/>
      <c r="C2311" s="193"/>
      <c r="D2311" s="194"/>
      <c r="E2311" s="194"/>
      <c r="F2311" s="194"/>
      <c r="G2311" s="194"/>
      <c r="H2311" s="194"/>
      <c r="I2311" s="194"/>
      <c r="J2311" s="194"/>
      <c r="K2311" s="235"/>
      <c r="L2311" s="206"/>
      <c r="M2311" s="206"/>
      <c r="N2311" s="235"/>
    </row>
    <row r="2312" spans="1:14" ht="15.75" customHeight="1">
      <c r="A2312" s="494"/>
      <c r="B2312" s="192"/>
      <c r="C2312" s="193"/>
      <c r="D2312" s="194"/>
      <c r="E2312" s="194"/>
      <c r="F2312" s="194"/>
      <c r="G2312" s="194"/>
      <c r="H2312" s="194"/>
      <c r="I2312" s="194"/>
      <c r="J2312" s="194"/>
      <c r="K2312" s="235"/>
      <c r="L2312" s="206"/>
      <c r="M2312" s="206"/>
      <c r="N2312" s="235"/>
    </row>
    <row r="2313" spans="1:14" ht="15.75" customHeight="1">
      <c r="A2313" s="494"/>
      <c r="B2313" s="192"/>
      <c r="C2313" s="193"/>
      <c r="D2313" s="194"/>
      <c r="E2313" s="194"/>
      <c r="F2313" s="194"/>
      <c r="G2313" s="194"/>
      <c r="H2313" s="194"/>
      <c r="I2313" s="194"/>
      <c r="J2313" s="194"/>
      <c r="K2313" s="235"/>
      <c r="L2313" s="206"/>
      <c r="M2313" s="206"/>
      <c r="N2313" s="235"/>
    </row>
    <row r="2314" spans="1:14" ht="15.75" customHeight="1">
      <c r="A2314" s="494"/>
      <c r="B2314" s="192"/>
      <c r="C2314" s="193"/>
      <c r="D2314" s="194"/>
      <c r="E2314" s="194"/>
      <c r="F2314" s="194"/>
      <c r="G2314" s="194"/>
      <c r="H2314" s="194"/>
      <c r="I2314" s="194"/>
      <c r="J2314" s="194"/>
      <c r="K2314" s="235"/>
      <c r="L2314" s="206"/>
      <c r="M2314" s="206"/>
      <c r="N2314" s="235"/>
    </row>
    <row r="2315" spans="1:14" ht="15.75" customHeight="1">
      <c r="A2315" s="494"/>
      <c r="B2315" s="192"/>
      <c r="C2315" s="193"/>
      <c r="D2315" s="194"/>
      <c r="E2315" s="194"/>
      <c r="F2315" s="194"/>
      <c r="G2315" s="194"/>
      <c r="H2315" s="194"/>
      <c r="I2315" s="194"/>
      <c r="J2315" s="194"/>
      <c r="K2315" s="235"/>
      <c r="L2315" s="206"/>
      <c r="M2315" s="206"/>
      <c r="N2315" s="235"/>
    </row>
    <row r="2316" spans="1:14" ht="15.75" customHeight="1">
      <c r="A2316" s="494"/>
      <c r="B2316" s="192"/>
      <c r="C2316" s="193"/>
      <c r="D2316" s="194"/>
      <c r="E2316" s="194"/>
      <c r="F2316" s="194"/>
      <c r="G2316" s="194"/>
      <c r="H2316" s="194"/>
      <c r="I2316" s="194"/>
      <c r="J2316" s="194"/>
      <c r="K2316" s="235"/>
      <c r="L2316" s="206"/>
      <c r="M2316" s="206"/>
      <c r="N2316" s="235"/>
    </row>
    <row r="2317" spans="1:14" ht="15.75" customHeight="1">
      <c r="A2317" s="494"/>
      <c r="B2317" s="192"/>
      <c r="C2317" s="193"/>
      <c r="D2317" s="194"/>
      <c r="E2317" s="194"/>
      <c r="F2317" s="194"/>
      <c r="G2317" s="194"/>
      <c r="H2317" s="194"/>
      <c r="I2317" s="194"/>
      <c r="J2317" s="194"/>
      <c r="K2317" s="235"/>
      <c r="L2317" s="206"/>
      <c r="M2317" s="206"/>
      <c r="N2317" s="235"/>
    </row>
    <row r="2318" spans="1:14" ht="15.75" customHeight="1">
      <c r="A2318" s="494"/>
      <c r="B2318" s="192"/>
      <c r="C2318" s="193"/>
      <c r="D2318" s="194"/>
      <c r="E2318" s="194"/>
      <c r="F2318" s="194"/>
      <c r="G2318" s="194"/>
      <c r="H2318" s="194"/>
      <c r="I2318" s="194"/>
      <c r="J2318" s="194"/>
      <c r="K2318" s="235"/>
      <c r="L2318" s="206"/>
      <c r="M2318" s="206"/>
      <c r="N2318" s="235"/>
    </row>
    <row r="2319" spans="1:14" ht="15.75" customHeight="1">
      <c r="A2319" s="494"/>
      <c r="B2319" s="192"/>
      <c r="C2319" s="193"/>
      <c r="D2319" s="194"/>
      <c r="E2319" s="194"/>
      <c r="F2319" s="194"/>
      <c r="G2319" s="194"/>
      <c r="H2319" s="194"/>
      <c r="I2319" s="194"/>
      <c r="J2319" s="194"/>
      <c r="K2319" s="235"/>
      <c r="L2319" s="206"/>
      <c r="M2319" s="206"/>
      <c r="N2319" s="235"/>
    </row>
    <row r="2320" spans="1:14" ht="15.75" customHeight="1">
      <c r="A2320" s="494"/>
      <c r="B2320" s="192"/>
      <c r="C2320" s="193"/>
      <c r="D2320" s="194"/>
      <c r="E2320" s="194"/>
      <c r="F2320" s="194"/>
      <c r="G2320" s="194"/>
      <c r="H2320" s="194"/>
      <c r="I2320" s="194"/>
      <c r="J2320" s="194"/>
      <c r="K2320" s="235"/>
      <c r="L2320" s="206"/>
      <c r="M2320" s="206"/>
      <c r="N2320" s="235"/>
    </row>
    <row r="2321" spans="1:14" ht="15.75" customHeight="1">
      <c r="A2321" s="494"/>
      <c r="B2321" s="192"/>
      <c r="C2321" s="193"/>
      <c r="D2321" s="194"/>
      <c r="E2321" s="194"/>
      <c r="F2321" s="194"/>
      <c r="G2321" s="194"/>
      <c r="H2321" s="194"/>
      <c r="I2321" s="194"/>
      <c r="J2321" s="194"/>
      <c r="K2321" s="235"/>
      <c r="L2321" s="206"/>
      <c r="M2321" s="206"/>
      <c r="N2321" s="235"/>
    </row>
    <row r="2322" spans="1:14" ht="15.75" customHeight="1">
      <c r="A2322" s="494"/>
      <c r="B2322" s="192"/>
      <c r="C2322" s="193"/>
      <c r="D2322" s="194"/>
      <c r="E2322" s="194"/>
      <c r="F2322" s="194"/>
      <c r="G2322" s="194"/>
      <c r="H2322" s="194"/>
      <c r="I2322" s="194"/>
      <c r="J2322" s="194"/>
      <c r="K2322" s="235"/>
      <c r="L2322" s="206"/>
      <c r="M2322" s="206"/>
      <c r="N2322" s="235"/>
    </row>
    <row r="2323" spans="1:14" ht="15.75" customHeight="1">
      <c r="A2323" s="494"/>
      <c r="B2323" s="192"/>
      <c r="C2323" s="193"/>
      <c r="D2323" s="194"/>
      <c r="E2323" s="194"/>
      <c r="F2323" s="194"/>
      <c r="G2323" s="194"/>
      <c r="H2323" s="194"/>
      <c r="I2323" s="194"/>
      <c r="J2323" s="194"/>
      <c r="K2323" s="235"/>
      <c r="L2323" s="206"/>
      <c r="M2323" s="206"/>
      <c r="N2323" s="235"/>
    </row>
    <row r="2324" spans="1:14" ht="15.75" customHeight="1">
      <c r="A2324" s="494"/>
      <c r="B2324" s="192"/>
      <c r="C2324" s="193"/>
      <c r="D2324" s="194"/>
      <c r="E2324" s="194"/>
      <c r="F2324" s="194"/>
      <c r="G2324" s="194"/>
      <c r="H2324" s="194"/>
      <c r="I2324" s="194"/>
      <c r="J2324" s="194"/>
      <c r="K2324" s="235"/>
      <c r="L2324" s="206"/>
      <c r="M2324" s="206"/>
      <c r="N2324" s="235"/>
    </row>
    <row r="2325" spans="1:14" ht="15.75" customHeight="1">
      <c r="A2325" s="494"/>
      <c r="B2325" s="192"/>
      <c r="C2325" s="193"/>
      <c r="D2325" s="194"/>
      <c r="E2325" s="194"/>
      <c r="F2325" s="194"/>
      <c r="G2325" s="194"/>
      <c r="H2325" s="194"/>
      <c r="I2325" s="194"/>
      <c r="J2325" s="194"/>
      <c r="K2325" s="235"/>
      <c r="L2325" s="206"/>
      <c r="M2325" s="206"/>
      <c r="N2325" s="235"/>
    </row>
    <row r="2326" spans="1:14" ht="15.75" customHeight="1">
      <c r="A2326" s="494"/>
      <c r="B2326" s="192"/>
      <c r="C2326" s="193"/>
      <c r="D2326" s="194"/>
      <c r="E2326" s="194"/>
      <c r="F2326" s="194"/>
      <c r="G2326" s="194"/>
      <c r="H2326" s="194"/>
      <c r="I2326" s="194"/>
      <c r="J2326" s="194"/>
      <c r="K2326" s="235"/>
      <c r="L2326" s="206"/>
      <c r="M2326" s="206"/>
      <c r="N2326" s="235"/>
    </row>
    <row r="2327" spans="1:14" ht="15.75" customHeight="1">
      <c r="A2327" s="494"/>
      <c r="B2327" s="192"/>
      <c r="C2327" s="193"/>
      <c r="D2327" s="194"/>
      <c r="E2327" s="194"/>
      <c r="F2327" s="194"/>
      <c r="G2327" s="194"/>
      <c r="H2327" s="194"/>
      <c r="I2327" s="194"/>
      <c r="J2327" s="194"/>
      <c r="K2327" s="235"/>
      <c r="L2327" s="206"/>
      <c r="M2327" s="206"/>
      <c r="N2327" s="235"/>
    </row>
    <row r="2328" spans="1:14" ht="15.75" customHeight="1">
      <c r="A2328" s="494"/>
      <c r="B2328" s="192"/>
      <c r="C2328" s="193"/>
      <c r="D2328" s="194"/>
      <c r="E2328" s="194"/>
      <c r="F2328" s="194"/>
      <c r="G2328" s="194"/>
      <c r="H2328" s="194"/>
      <c r="I2328" s="194"/>
      <c r="J2328" s="194"/>
      <c r="K2328" s="235"/>
      <c r="L2328" s="206"/>
      <c r="M2328" s="206"/>
      <c r="N2328" s="235"/>
    </row>
    <row r="2329" spans="1:14" ht="15.75" customHeight="1">
      <c r="A2329" s="494"/>
      <c r="B2329" s="192"/>
      <c r="C2329" s="193"/>
      <c r="D2329" s="194"/>
      <c r="E2329" s="194"/>
      <c r="F2329" s="194"/>
      <c r="G2329" s="194"/>
      <c r="H2329" s="194"/>
      <c r="I2329" s="194"/>
      <c r="J2329" s="194"/>
      <c r="K2329" s="235"/>
      <c r="L2329" s="206"/>
      <c r="M2329" s="206"/>
      <c r="N2329" s="235"/>
    </row>
    <row r="2330" spans="1:14" ht="15.75" customHeight="1">
      <c r="A2330" s="494"/>
      <c r="B2330" s="192"/>
      <c r="C2330" s="193"/>
      <c r="D2330" s="194"/>
      <c r="E2330" s="194"/>
      <c r="F2330" s="194"/>
      <c r="G2330" s="194"/>
      <c r="H2330" s="194"/>
      <c r="I2330" s="194"/>
      <c r="J2330" s="194"/>
      <c r="K2330" s="235"/>
      <c r="L2330" s="206"/>
      <c r="M2330" s="206"/>
      <c r="N2330" s="235"/>
    </row>
    <row r="2331" spans="1:14" ht="15.75" customHeight="1">
      <c r="A2331" s="494"/>
      <c r="B2331" s="192"/>
      <c r="C2331" s="193"/>
      <c r="D2331" s="194"/>
      <c r="E2331" s="194"/>
      <c r="F2331" s="194"/>
      <c r="G2331" s="194"/>
      <c r="H2331" s="194"/>
      <c r="I2331" s="194"/>
      <c r="J2331" s="194"/>
      <c r="K2331" s="235"/>
      <c r="L2331" s="206"/>
      <c r="M2331" s="206"/>
      <c r="N2331" s="235"/>
    </row>
    <row r="2332" spans="1:14" ht="15.75" customHeight="1">
      <c r="A2332" s="494"/>
      <c r="B2332" s="192"/>
      <c r="C2332" s="193"/>
      <c r="D2332" s="194"/>
      <c r="E2332" s="194"/>
      <c r="F2332" s="194"/>
      <c r="G2332" s="194"/>
      <c r="H2332" s="194"/>
      <c r="I2332" s="194"/>
      <c r="J2332" s="194"/>
      <c r="K2332" s="235"/>
      <c r="L2332" s="206"/>
      <c r="M2332" s="206"/>
      <c r="N2332" s="235"/>
    </row>
    <row r="2333" spans="1:14" ht="15.75" customHeight="1">
      <c r="A2333" s="494"/>
      <c r="B2333" s="192"/>
      <c r="C2333" s="193"/>
      <c r="D2333" s="194"/>
      <c r="E2333" s="194"/>
      <c r="F2333" s="194"/>
      <c r="G2333" s="194"/>
      <c r="H2333" s="194"/>
      <c r="I2333" s="194"/>
      <c r="J2333" s="194"/>
      <c r="K2333" s="235"/>
      <c r="L2333" s="206"/>
      <c r="M2333" s="206"/>
      <c r="N2333" s="235"/>
    </row>
    <row r="2334" spans="1:14" ht="15.75" customHeight="1">
      <c r="A2334" s="494"/>
      <c r="B2334" s="192"/>
      <c r="C2334" s="193"/>
      <c r="D2334" s="194"/>
      <c r="E2334" s="194"/>
      <c r="F2334" s="194"/>
      <c r="G2334" s="194"/>
      <c r="H2334" s="194"/>
      <c r="I2334" s="194"/>
      <c r="J2334" s="194"/>
      <c r="K2334" s="235"/>
      <c r="L2334" s="206"/>
      <c r="M2334" s="206"/>
      <c r="N2334" s="235"/>
    </row>
    <row r="2335" spans="1:14" ht="15.75" customHeight="1">
      <c r="A2335" s="494"/>
      <c r="B2335" s="192"/>
      <c r="C2335" s="193"/>
      <c r="D2335" s="194"/>
      <c r="E2335" s="194"/>
      <c r="F2335" s="194"/>
      <c r="G2335" s="194"/>
      <c r="H2335" s="194"/>
      <c r="I2335" s="194"/>
      <c r="J2335" s="194"/>
      <c r="K2335" s="235"/>
      <c r="L2335" s="206"/>
      <c r="M2335" s="206"/>
      <c r="N2335" s="235"/>
    </row>
    <row r="2336" spans="1:14" ht="15.75" customHeight="1">
      <c r="A2336" s="494"/>
      <c r="B2336" s="192"/>
      <c r="C2336" s="193"/>
      <c r="D2336" s="194"/>
      <c r="E2336" s="194"/>
      <c r="F2336" s="194"/>
      <c r="G2336" s="194"/>
      <c r="H2336" s="194"/>
      <c r="I2336" s="194"/>
      <c r="J2336" s="194"/>
      <c r="K2336" s="235"/>
      <c r="L2336" s="206"/>
      <c r="M2336" s="206"/>
      <c r="N2336" s="235"/>
    </row>
    <row r="2337" spans="1:14" ht="15.75" customHeight="1">
      <c r="A2337" s="494"/>
      <c r="B2337" s="192"/>
      <c r="C2337" s="193"/>
      <c r="D2337" s="194"/>
      <c r="E2337" s="194"/>
      <c r="F2337" s="194"/>
      <c r="G2337" s="194"/>
      <c r="H2337" s="194"/>
      <c r="I2337" s="194"/>
      <c r="J2337" s="194"/>
      <c r="K2337" s="235"/>
      <c r="L2337" s="206"/>
      <c r="M2337" s="206"/>
      <c r="N2337" s="235"/>
    </row>
    <row r="2338" spans="1:14" ht="15.75" customHeight="1">
      <c r="A2338" s="494"/>
      <c r="B2338" s="192"/>
      <c r="C2338" s="193"/>
      <c r="D2338" s="194"/>
      <c r="E2338" s="194"/>
      <c r="F2338" s="194"/>
      <c r="G2338" s="194"/>
      <c r="H2338" s="194"/>
      <c r="I2338" s="194"/>
      <c r="J2338" s="194"/>
      <c r="K2338" s="235"/>
      <c r="L2338" s="206"/>
      <c r="M2338" s="206"/>
      <c r="N2338" s="235"/>
    </row>
    <row r="2339" spans="1:14" ht="15.75" customHeight="1">
      <c r="A2339" s="494"/>
      <c r="B2339" s="192"/>
      <c r="C2339" s="193"/>
      <c r="D2339" s="194"/>
      <c r="E2339" s="194"/>
      <c r="F2339" s="194"/>
      <c r="G2339" s="194"/>
      <c r="H2339" s="194"/>
      <c r="I2339" s="194"/>
      <c r="J2339" s="194"/>
      <c r="K2339" s="235"/>
      <c r="L2339" s="206"/>
      <c r="M2339" s="206"/>
      <c r="N2339" s="235"/>
    </row>
    <row r="2340" spans="1:14" ht="15.75" customHeight="1">
      <c r="A2340" s="494"/>
      <c r="B2340" s="192"/>
      <c r="C2340" s="193"/>
      <c r="D2340" s="194"/>
      <c r="E2340" s="194"/>
      <c r="F2340" s="194"/>
      <c r="G2340" s="194"/>
      <c r="H2340" s="194"/>
      <c r="I2340" s="194"/>
      <c r="J2340" s="194"/>
      <c r="K2340" s="235"/>
      <c r="L2340" s="206"/>
      <c r="M2340" s="206"/>
      <c r="N2340" s="235"/>
    </row>
    <row r="2341" spans="1:14" ht="15.75" customHeight="1">
      <c r="A2341" s="494"/>
      <c r="B2341" s="192"/>
      <c r="C2341" s="193"/>
      <c r="D2341" s="194"/>
      <c r="E2341" s="194"/>
      <c r="F2341" s="194"/>
      <c r="G2341" s="194"/>
      <c r="H2341" s="194"/>
      <c r="I2341" s="194"/>
      <c r="J2341" s="194"/>
      <c r="K2341" s="235"/>
      <c r="L2341" s="206"/>
      <c r="M2341" s="206"/>
      <c r="N2341" s="235"/>
    </row>
    <row r="2342" spans="1:14" ht="15.75" customHeight="1">
      <c r="A2342" s="494"/>
      <c r="B2342" s="192"/>
      <c r="C2342" s="193"/>
      <c r="D2342" s="194"/>
      <c r="E2342" s="194"/>
      <c r="F2342" s="194"/>
      <c r="G2342" s="194"/>
      <c r="H2342" s="194"/>
      <c r="I2342" s="194"/>
      <c r="J2342" s="194"/>
      <c r="K2342" s="235"/>
      <c r="L2342" s="206"/>
      <c r="M2342" s="206"/>
      <c r="N2342" s="235"/>
    </row>
    <row r="2343" spans="1:14" ht="15.75" customHeight="1">
      <c r="A2343" s="494"/>
      <c r="B2343" s="192"/>
      <c r="C2343" s="193"/>
      <c r="D2343" s="194"/>
      <c r="E2343" s="194"/>
      <c r="F2343" s="194"/>
      <c r="G2343" s="194"/>
      <c r="H2343" s="194"/>
      <c r="I2343" s="194"/>
      <c r="J2343" s="194"/>
      <c r="K2343" s="235"/>
      <c r="L2343" s="206"/>
      <c r="M2343" s="206"/>
      <c r="N2343" s="235"/>
    </row>
    <row r="2344" spans="1:14" ht="15.75" customHeight="1">
      <c r="A2344" s="494"/>
      <c r="B2344" s="192"/>
      <c r="C2344" s="193"/>
      <c r="D2344" s="194"/>
      <c r="E2344" s="194"/>
      <c r="F2344" s="194"/>
      <c r="G2344" s="194"/>
      <c r="H2344" s="194"/>
      <c r="I2344" s="194"/>
      <c r="J2344" s="194"/>
      <c r="K2344" s="235"/>
      <c r="L2344" s="206"/>
      <c r="M2344" s="206"/>
      <c r="N2344" s="235"/>
    </row>
    <row r="2345" spans="1:14" ht="15.75" customHeight="1">
      <c r="A2345" s="494"/>
      <c r="B2345" s="192"/>
      <c r="C2345" s="193"/>
      <c r="D2345" s="194"/>
      <c r="E2345" s="194"/>
      <c r="F2345" s="194"/>
      <c r="G2345" s="194"/>
      <c r="H2345" s="194"/>
      <c r="I2345" s="194"/>
      <c r="J2345" s="194"/>
      <c r="K2345" s="235"/>
      <c r="L2345" s="206"/>
      <c r="M2345" s="206"/>
      <c r="N2345" s="235"/>
    </row>
    <row r="2346" spans="1:14" ht="15.75" customHeight="1">
      <c r="A2346" s="494"/>
      <c r="B2346" s="192"/>
      <c r="C2346" s="193"/>
      <c r="D2346" s="194"/>
      <c r="E2346" s="194"/>
      <c r="F2346" s="194"/>
      <c r="G2346" s="194"/>
      <c r="H2346" s="194"/>
      <c r="I2346" s="194"/>
      <c r="J2346" s="194"/>
      <c r="K2346" s="235"/>
      <c r="L2346" s="206"/>
      <c r="M2346" s="206"/>
      <c r="N2346" s="235"/>
    </row>
    <row r="2347" spans="1:14" ht="15.75" customHeight="1">
      <c r="A2347" s="494"/>
      <c r="B2347" s="192"/>
      <c r="C2347" s="193"/>
      <c r="D2347" s="194"/>
      <c r="E2347" s="194"/>
      <c r="F2347" s="194"/>
      <c r="G2347" s="194"/>
      <c r="H2347" s="194"/>
      <c r="I2347" s="194"/>
      <c r="J2347" s="194"/>
      <c r="K2347" s="235"/>
      <c r="L2347" s="206"/>
      <c r="M2347" s="206"/>
      <c r="N2347" s="235"/>
    </row>
    <row r="2348" spans="1:14" ht="15.75" customHeight="1">
      <c r="A2348" s="494"/>
      <c r="B2348" s="192"/>
      <c r="C2348" s="193"/>
      <c r="D2348" s="194"/>
      <c r="E2348" s="194"/>
      <c r="F2348" s="194"/>
      <c r="G2348" s="194"/>
      <c r="H2348" s="194"/>
      <c r="I2348" s="194"/>
      <c r="J2348" s="194"/>
      <c r="K2348" s="235"/>
      <c r="L2348" s="206"/>
      <c r="M2348" s="206"/>
      <c r="N2348" s="235"/>
    </row>
    <row r="2349" spans="1:14" ht="15.75" customHeight="1">
      <c r="A2349" s="494"/>
      <c r="B2349" s="192"/>
      <c r="C2349" s="193"/>
      <c r="D2349" s="194"/>
      <c r="E2349" s="194"/>
      <c r="F2349" s="194"/>
      <c r="G2349" s="194"/>
      <c r="H2349" s="194"/>
      <c r="I2349" s="194"/>
      <c r="J2349" s="194"/>
      <c r="K2349" s="235"/>
      <c r="L2349" s="206"/>
      <c r="M2349" s="206"/>
      <c r="N2349" s="235"/>
    </row>
    <row r="2350" spans="1:14" ht="15.75" customHeight="1">
      <c r="A2350" s="494"/>
      <c r="B2350" s="192"/>
      <c r="C2350" s="193"/>
      <c r="D2350" s="194"/>
      <c r="E2350" s="194"/>
      <c r="F2350" s="194"/>
      <c r="G2350" s="194"/>
      <c r="H2350" s="194"/>
      <c r="I2350" s="194"/>
      <c r="J2350" s="194"/>
      <c r="K2350" s="235"/>
      <c r="L2350" s="206"/>
      <c r="M2350" s="206"/>
      <c r="N2350" s="235"/>
    </row>
    <row r="2351" spans="1:14" ht="15.75" customHeight="1">
      <c r="A2351" s="494"/>
      <c r="B2351" s="192"/>
      <c r="C2351" s="193"/>
      <c r="D2351" s="194"/>
      <c r="E2351" s="194"/>
      <c r="F2351" s="194"/>
      <c r="G2351" s="194"/>
      <c r="H2351" s="194"/>
      <c r="I2351" s="194"/>
      <c r="J2351" s="194"/>
      <c r="K2351" s="235"/>
      <c r="L2351" s="206"/>
      <c r="M2351" s="206"/>
      <c r="N2351" s="235"/>
    </row>
    <row r="2352" spans="1:14" ht="15.75" customHeight="1">
      <c r="A2352" s="494"/>
      <c r="B2352" s="192"/>
      <c r="C2352" s="193"/>
      <c r="D2352" s="194"/>
      <c r="E2352" s="194"/>
      <c r="F2352" s="194"/>
      <c r="G2352" s="194"/>
      <c r="H2352" s="194"/>
      <c r="I2352" s="194"/>
      <c r="J2352" s="194"/>
      <c r="K2352" s="235"/>
      <c r="L2352" s="206"/>
      <c r="M2352" s="206"/>
      <c r="N2352" s="235"/>
    </row>
    <row r="2353" spans="1:14" ht="15.75" customHeight="1">
      <c r="A2353" s="494"/>
      <c r="B2353" s="192"/>
      <c r="C2353" s="193"/>
      <c r="D2353" s="194"/>
      <c r="E2353" s="194"/>
      <c r="F2353" s="194"/>
      <c r="G2353" s="194"/>
      <c r="H2353" s="194"/>
      <c r="I2353" s="194"/>
      <c r="J2353" s="194"/>
      <c r="K2353" s="235"/>
      <c r="L2353" s="206"/>
      <c r="M2353" s="206"/>
      <c r="N2353" s="235"/>
    </row>
    <row r="2354" spans="1:14" ht="15.75" customHeight="1">
      <c r="A2354" s="494"/>
      <c r="B2354" s="192"/>
      <c r="C2354" s="193"/>
      <c r="D2354" s="194"/>
      <c r="E2354" s="194"/>
      <c r="F2354" s="194"/>
      <c r="G2354" s="194"/>
      <c r="H2354" s="194"/>
      <c r="I2354" s="194"/>
      <c r="J2354" s="194"/>
      <c r="K2354" s="235"/>
      <c r="L2354" s="206"/>
      <c r="M2354" s="206"/>
      <c r="N2354" s="235"/>
    </row>
    <row r="2355" spans="1:14" ht="15.75" customHeight="1">
      <c r="A2355" s="494"/>
      <c r="B2355" s="192"/>
      <c r="C2355" s="193"/>
      <c r="D2355" s="194"/>
      <c r="E2355" s="194"/>
      <c r="F2355" s="194"/>
      <c r="G2355" s="194"/>
      <c r="H2355" s="194"/>
      <c r="I2355" s="194"/>
      <c r="J2355" s="194"/>
      <c r="K2355" s="235"/>
      <c r="L2355" s="206"/>
      <c r="M2355" s="206"/>
      <c r="N2355" s="235"/>
    </row>
    <row r="2356" spans="1:14" ht="15.75" customHeight="1">
      <c r="A2356" s="494"/>
      <c r="B2356" s="192"/>
      <c r="C2356" s="193"/>
      <c r="D2356" s="194"/>
      <c r="E2356" s="194"/>
      <c r="F2356" s="194"/>
      <c r="G2356" s="194"/>
      <c r="H2356" s="194"/>
      <c r="I2356" s="194"/>
      <c r="J2356" s="194"/>
      <c r="K2356" s="235"/>
      <c r="L2356" s="206"/>
      <c r="M2356" s="206"/>
      <c r="N2356" s="235"/>
    </row>
    <row r="2357" spans="1:14" ht="15.75" customHeight="1">
      <c r="A2357" s="494"/>
      <c r="B2357" s="192"/>
      <c r="C2357" s="193"/>
      <c r="D2357" s="194"/>
      <c r="E2357" s="194"/>
      <c r="F2357" s="194"/>
      <c r="G2357" s="194"/>
      <c r="H2357" s="194"/>
      <c r="I2357" s="194"/>
      <c r="J2357" s="194"/>
      <c r="K2357" s="235"/>
      <c r="L2357" s="206"/>
      <c r="M2357" s="206"/>
      <c r="N2357" s="235"/>
    </row>
    <row r="2358" spans="1:14" ht="15.75" customHeight="1">
      <c r="A2358" s="494"/>
      <c r="B2358" s="192"/>
      <c r="C2358" s="193"/>
      <c r="D2358" s="194"/>
      <c r="E2358" s="194"/>
      <c r="F2358" s="194"/>
      <c r="G2358" s="194"/>
      <c r="H2358" s="194"/>
      <c r="I2358" s="194"/>
      <c r="J2358" s="194"/>
      <c r="K2358" s="235"/>
      <c r="L2358" s="206"/>
      <c r="M2358" s="206"/>
      <c r="N2358" s="235"/>
    </row>
    <row r="2359" spans="1:14" ht="15.75" customHeight="1">
      <c r="A2359" s="494"/>
      <c r="B2359" s="192"/>
      <c r="C2359" s="193"/>
      <c r="D2359" s="194"/>
      <c r="E2359" s="194"/>
      <c r="F2359" s="194"/>
      <c r="G2359" s="194"/>
      <c r="H2359" s="194"/>
      <c r="I2359" s="194"/>
      <c r="J2359" s="194"/>
      <c r="K2359" s="235"/>
      <c r="L2359" s="206"/>
      <c r="M2359" s="206"/>
      <c r="N2359" s="235"/>
    </row>
    <row r="2360" spans="1:14" ht="15.75" customHeight="1">
      <c r="A2360" s="494"/>
      <c r="B2360" s="192"/>
      <c r="C2360" s="193"/>
      <c r="D2360" s="194"/>
      <c r="E2360" s="194"/>
      <c r="F2360" s="194"/>
      <c r="G2360" s="194"/>
      <c r="H2360" s="194"/>
      <c r="I2360" s="194"/>
      <c r="J2360" s="194"/>
      <c r="K2360" s="235"/>
      <c r="L2360" s="206"/>
      <c r="M2360" s="206"/>
      <c r="N2360" s="235"/>
    </row>
    <row r="2361" spans="1:14" ht="15.75" customHeight="1">
      <c r="A2361" s="494"/>
      <c r="B2361" s="192"/>
      <c r="C2361" s="193"/>
      <c r="D2361" s="194"/>
      <c r="E2361" s="194"/>
      <c r="F2361" s="194"/>
      <c r="G2361" s="194"/>
      <c r="H2361" s="194"/>
      <c r="I2361" s="194"/>
      <c r="J2361" s="194"/>
      <c r="K2361" s="235"/>
      <c r="L2361" s="206"/>
      <c r="M2361" s="206"/>
      <c r="N2361" s="235"/>
    </row>
    <row r="2362" spans="1:14" ht="15.75" customHeight="1">
      <c r="A2362" s="494"/>
      <c r="B2362" s="192"/>
      <c r="C2362" s="193"/>
      <c r="D2362" s="194"/>
      <c r="E2362" s="194"/>
      <c r="F2362" s="194"/>
      <c r="G2362" s="194"/>
      <c r="H2362" s="194"/>
      <c r="I2362" s="194"/>
      <c r="J2362" s="194"/>
      <c r="K2362" s="235"/>
      <c r="L2362" s="206"/>
      <c r="M2362" s="206"/>
      <c r="N2362" s="235"/>
    </row>
    <row r="2363" spans="1:14" ht="15.75" customHeight="1">
      <c r="A2363" s="494"/>
      <c r="B2363" s="192"/>
      <c r="C2363" s="193"/>
      <c r="D2363" s="194"/>
      <c r="E2363" s="194"/>
      <c r="F2363" s="194"/>
      <c r="G2363" s="194"/>
      <c r="H2363" s="194"/>
      <c r="I2363" s="194"/>
      <c r="J2363" s="194"/>
      <c r="K2363" s="235"/>
      <c r="L2363" s="206"/>
      <c r="M2363" s="206"/>
      <c r="N2363" s="235"/>
    </row>
    <row r="2364" spans="1:14" ht="15.75" customHeight="1">
      <c r="A2364" s="494"/>
      <c r="B2364" s="192"/>
      <c r="C2364" s="193"/>
      <c r="D2364" s="194"/>
      <c r="E2364" s="194"/>
      <c r="F2364" s="194"/>
      <c r="G2364" s="194"/>
      <c r="H2364" s="194"/>
      <c r="I2364" s="194"/>
      <c r="J2364" s="194"/>
      <c r="K2364" s="235"/>
      <c r="L2364" s="206"/>
      <c r="M2364" s="206"/>
      <c r="N2364" s="235"/>
    </row>
    <row r="2365" spans="1:14" ht="15.75" customHeight="1">
      <c r="A2365" s="494"/>
      <c r="B2365" s="192"/>
      <c r="C2365" s="193"/>
      <c r="D2365" s="194"/>
      <c r="E2365" s="194"/>
      <c r="F2365" s="194"/>
      <c r="G2365" s="194"/>
      <c r="H2365" s="194"/>
      <c r="I2365" s="194"/>
      <c r="J2365" s="194"/>
      <c r="K2365" s="235"/>
      <c r="L2365" s="206"/>
      <c r="M2365" s="206"/>
      <c r="N2365" s="235"/>
    </row>
    <row r="2366" spans="1:14" ht="15.75" customHeight="1">
      <c r="A2366" s="494"/>
      <c r="B2366" s="192"/>
      <c r="C2366" s="193"/>
      <c r="D2366" s="194"/>
      <c r="E2366" s="194"/>
      <c r="F2366" s="194"/>
      <c r="G2366" s="194"/>
      <c r="H2366" s="194"/>
      <c r="I2366" s="194"/>
      <c r="J2366" s="194"/>
      <c r="K2366" s="235"/>
      <c r="L2366" s="206"/>
      <c r="M2366" s="206"/>
      <c r="N2366" s="235"/>
    </row>
    <row r="2367" spans="1:14" ht="15.75" customHeight="1">
      <c r="A2367" s="494"/>
      <c r="B2367" s="192"/>
      <c r="C2367" s="193"/>
      <c r="D2367" s="194"/>
      <c r="E2367" s="194"/>
      <c r="F2367" s="194"/>
      <c r="G2367" s="194"/>
      <c r="H2367" s="194"/>
      <c r="I2367" s="194"/>
      <c r="J2367" s="194"/>
      <c r="K2367" s="235"/>
      <c r="L2367" s="206"/>
      <c r="M2367" s="206"/>
      <c r="N2367" s="235"/>
    </row>
    <row r="2368" spans="1:14" ht="15.75" customHeight="1">
      <c r="A2368" s="494"/>
      <c r="B2368" s="192"/>
      <c r="C2368" s="193"/>
      <c r="D2368" s="194"/>
      <c r="E2368" s="194"/>
      <c r="F2368" s="194"/>
      <c r="G2368" s="194"/>
      <c r="H2368" s="194"/>
      <c r="I2368" s="194"/>
      <c r="J2368" s="194"/>
      <c r="K2368" s="235"/>
      <c r="L2368" s="206"/>
      <c r="M2368" s="206"/>
      <c r="N2368" s="235"/>
    </row>
    <row r="2369" spans="1:14" ht="15.75" customHeight="1">
      <c r="A2369" s="494"/>
      <c r="B2369" s="192"/>
      <c r="C2369" s="193"/>
      <c r="D2369" s="194"/>
      <c r="E2369" s="194"/>
      <c r="F2369" s="194"/>
      <c r="G2369" s="194"/>
      <c r="H2369" s="194"/>
      <c r="I2369" s="194"/>
      <c r="J2369" s="194"/>
      <c r="K2369" s="235"/>
      <c r="L2369" s="206"/>
      <c r="M2369" s="206"/>
      <c r="N2369" s="235"/>
    </row>
    <row r="2370" spans="1:14" ht="15.75" customHeight="1">
      <c r="A2370" s="494"/>
      <c r="B2370" s="192"/>
      <c r="C2370" s="193"/>
      <c r="D2370" s="194"/>
      <c r="E2370" s="194"/>
      <c r="F2370" s="194"/>
      <c r="G2370" s="194"/>
      <c r="H2370" s="194"/>
      <c r="I2370" s="194"/>
      <c r="J2370" s="194"/>
      <c r="K2370" s="235"/>
      <c r="L2370" s="206"/>
      <c r="M2370" s="206"/>
      <c r="N2370" s="235"/>
    </row>
    <row r="2371" spans="1:14" ht="15.75" customHeight="1">
      <c r="A2371" s="494"/>
      <c r="B2371" s="192"/>
      <c r="C2371" s="193"/>
      <c r="D2371" s="194"/>
      <c r="E2371" s="194"/>
      <c r="F2371" s="194"/>
      <c r="G2371" s="194"/>
      <c r="H2371" s="194"/>
      <c r="I2371" s="194"/>
      <c r="J2371" s="194"/>
      <c r="K2371" s="235"/>
      <c r="L2371" s="206"/>
      <c r="M2371" s="206"/>
      <c r="N2371" s="235"/>
    </row>
    <row r="2372" spans="1:14" ht="15.75" customHeight="1">
      <c r="A2372" s="494"/>
      <c r="B2372" s="192"/>
      <c r="C2372" s="193"/>
      <c r="D2372" s="194"/>
      <c r="E2372" s="194"/>
      <c r="F2372" s="194"/>
      <c r="G2372" s="194"/>
      <c r="H2372" s="194"/>
      <c r="I2372" s="194"/>
      <c r="J2372" s="194"/>
      <c r="K2372" s="235"/>
      <c r="L2372" s="206"/>
      <c r="M2372" s="206"/>
      <c r="N2372" s="235"/>
    </row>
    <row r="2373" spans="1:14" ht="15.75" customHeight="1">
      <c r="A2373" s="494"/>
      <c r="B2373" s="192"/>
      <c r="C2373" s="193"/>
      <c r="D2373" s="194"/>
      <c r="E2373" s="194"/>
      <c r="F2373" s="194"/>
      <c r="G2373" s="194"/>
      <c r="H2373" s="194"/>
      <c r="I2373" s="194"/>
      <c r="J2373" s="194"/>
      <c r="K2373" s="235"/>
      <c r="L2373" s="206"/>
      <c r="M2373" s="206"/>
      <c r="N2373" s="235"/>
    </row>
    <row r="2374" spans="1:14" ht="15.75" customHeight="1">
      <c r="A2374" s="494"/>
      <c r="B2374" s="192"/>
      <c r="C2374" s="193"/>
      <c r="D2374" s="194"/>
      <c r="E2374" s="194"/>
      <c r="F2374" s="194"/>
      <c r="G2374" s="194"/>
      <c r="H2374" s="194"/>
      <c r="I2374" s="194"/>
      <c r="J2374" s="194"/>
      <c r="K2374" s="235"/>
      <c r="L2374" s="206"/>
      <c r="M2374" s="206"/>
      <c r="N2374" s="235"/>
    </row>
    <row r="2375" spans="1:14" ht="15.75" customHeight="1">
      <c r="A2375" s="494"/>
      <c r="B2375" s="192"/>
      <c r="C2375" s="193"/>
      <c r="D2375" s="194"/>
      <c r="E2375" s="194"/>
      <c r="F2375" s="194"/>
      <c r="G2375" s="194"/>
      <c r="H2375" s="194"/>
      <c r="I2375" s="194"/>
      <c r="J2375" s="194"/>
      <c r="K2375" s="235"/>
      <c r="L2375" s="206"/>
      <c r="M2375" s="206"/>
      <c r="N2375" s="235"/>
    </row>
    <row r="2376" spans="1:14" ht="15.75" customHeight="1">
      <c r="A2376" s="494"/>
      <c r="B2376" s="192"/>
      <c r="C2376" s="193"/>
      <c r="D2376" s="194"/>
      <c r="E2376" s="194"/>
      <c r="F2376" s="194"/>
      <c r="G2376" s="194"/>
      <c r="H2376" s="194"/>
      <c r="I2376" s="194"/>
      <c r="J2376" s="194"/>
      <c r="K2376" s="235"/>
      <c r="L2376" s="206"/>
      <c r="M2376" s="206"/>
      <c r="N2376" s="235"/>
    </row>
    <row r="2377" spans="1:14" ht="15.75" customHeight="1">
      <c r="A2377" s="494"/>
      <c r="B2377" s="192"/>
      <c r="C2377" s="193"/>
      <c r="D2377" s="194"/>
      <c r="E2377" s="194"/>
      <c r="F2377" s="194"/>
      <c r="G2377" s="194"/>
      <c r="H2377" s="194"/>
      <c r="I2377" s="194"/>
      <c r="J2377" s="194"/>
      <c r="K2377" s="235"/>
      <c r="L2377" s="206"/>
      <c r="M2377" s="206"/>
      <c r="N2377" s="235"/>
    </row>
    <row r="2378" spans="1:14" ht="15.75" customHeight="1">
      <c r="A2378" s="494"/>
      <c r="B2378" s="192"/>
      <c r="C2378" s="193"/>
      <c r="D2378" s="194"/>
      <c r="E2378" s="194"/>
      <c r="F2378" s="194"/>
      <c r="G2378" s="194"/>
      <c r="H2378" s="194"/>
      <c r="I2378" s="194"/>
      <c r="J2378" s="194"/>
      <c r="K2378" s="235"/>
      <c r="L2378" s="206"/>
      <c r="M2378" s="206"/>
      <c r="N2378" s="235"/>
    </row>
    <row r="2379" spans="1:14" ht="15.75" customHeight="1">
      <c r="A2379" s="494"/>
      <c r="B2379" s="192"/>
      <c r="C2379" s="193"/>
      <c r="D2379" s="194"/>
      <c r="E2379" s="194"/>
      <c r="F2379" s="194"/>
      <c r="G2379" s="194"/>
      <c r="H2379" s="194"/>
      <c r="I2379" s="194"/>
      <c r="J2379" s="194"/>
      <c r="K2379" s="235"/>
      <c r="L2379" s="206"/>
      <c r="M2379" s="206"/>
      <c r="N2379" s="235"/>
    </row>
    <row r="2380" spans="1:14" ht="15.75" customHeight="1">
      <c r="A2380" s="494"/>
      <c r="B2380" s="192"/>
      <c r="C2380" s="193"/>
      <c r="D2380" s="194"/>
      <c r="E2380" s="194"/>
      <c r="F2380" s="194"/>
      <c r="G2380" s="194"/>
      <c r="H2380" s="194"/>
      <c r="I2380" s="194"/>
      <c r="J2380" s="194"/>
      <c r="K2380" s="235"/>
      <c r="L2380" s="206"/>
      <c r="M2380" s="206"/>
      <c r="N2380" s="235"/>
    </row>
    <row r="2381" spans="1:14" ht="15.75" customHeight="1">
      <c r="A2381" s="494"/>
      <c r="B2381" s="192"/>
      <c r="C2381" s="193"/>
      <c r="D2381" s="194"/>
      <c r="E2381" s="194"/>
      <c r="F2381" s="194"/>
      <c r="G2381" s="194"/>
      <c r="H2381" s="194"/>
      <c r="I2381" s="194"/>
      <c r="J2381" s="194"/>
      <c r="K2381" s="235"/>
      <c r="L2381" s="206"/>
      <c r="M2381" s="206"/>
      <c r="N2381" s="235"/>
    </row>
    <row r="2382" spans="1:14" ht="15.75" customHeight="1">
      <c r="A2382" s="494"/>
      <c r="B2382" s="192"/>
      <c r="C2382" s="193"/>
      <c r="D2382" s="194"/>
      <c r="E2382" s="194"/>
      <c r="F2382" s="194"/>
      <c r="G2382" s="194"/>
      <c r="H2382" s="194"/>
      <c r="I2382" s="194"/>
      <c r="J2382" s="194"/>
      <c r="K2382" s="235"/>
      <c r="L2382" s="206"/>
      <c r="M2382" s="206"/>
      <c r="N2382" s="235"/>
    </row>
    <row r="2383" spans="1:14" ht="15.75" customHeight="1">
      <c r="A2383" s="494"/>
      <c r="B2383" s="192"/>
      <c r="C2383" s="193"/>
      <c r="D2383" s="194"/>
      <c r="E2383" s="194"/>
      <c r="F2383" s="194"/>
      <c r="G2383" s="194"/>
      <c r="H2383" s="194"/>
      <c r="I2383" s="194"/>
      <c r="J2383" s="194"/>
      <c r="K2383" s="235"/>
      <c r="L2383" s="206"/>
      <c r="M2383" s="206"/>
      <c r="N2383" s="235"/>
    </row>
    <row r="2384" spans="1:14" ht="15.75" customHeight="1">
      <c r="A2384" s="494"/>
      <c r="B2384" s="192"/>
      <c r="C2384" s="193"/>
      <c r="D2384" s="194"/>
      <c r="E2384" s="194"/>
      <c r="F2384" s="194"/>
      <c r="G2384" s="194"/>
      <c r="H2384" s="194"/>
      <c r="I2384" s="194"/>
      <c r="J2384" s="194"/>
      <c r="K2384" s="235"/>
      <c r="L2384" s="206"/>
      <c r="M2384" s="206"/>
      <c r="N2384" s="235"/>
    </row>
    <row r="2385" spans="1:14" ht="15.75" customHeight="1">
      <c r="A2385" s="494"/>
      <c r="B2385" s="192"/>
      <c r="C2385" s="193"/>
      <c r="D2385" s="194"/>
      <c r="E2385" s="194"/>
      <c r="F2385" s="194"/>
      <c r="G2385" s="194"/>
      <c r="H2385" s="194"/>
      <c r="I2385" s="194"/>
      <c r="J2385" s="194"/>
      <c r="K2385" s="235"/>
      <c r="L2385" s="206"/>
      <c r="M2385" s="206"/>
      <c r="N2385" s="235"/>
    </row>
    <row r="2386" spans="1:14" ht="15.75" customHeight="1">
      <c r="A2386" s="494"/>
      <c r="B2386" s="192"/>
      <c r="C2386" s="193"/>
      <c r="D2386" s="194"/>
      <c r="E2386" s="194"/>
      <c r="F2386" s="194"/>
      <c r="G2386" s="194"/>
      <c r="H2386" s="194"/>
      <c r="I2386" s="194"/>
      <c r="J2386" s="194"/>
      <c r="K2386" s="235"/>
      <c r="L2386" s="206"/>
      <c r="M2386" s="206"/>
      <c r="N2386" s="235"/>
    </row>
    <row r="2387" spans="1:14" ht="15.75" customHeight="1">
      <c r="A2387" s="494"/>
      <c r="B2387" s="192"/>
      <c r="C2387" s="193"/>
      <c r="D2387" s="194"/>
      <c r="E2387" s="194"/>
      <c r="F2387" s="194"/>
      <c r="G2387" s="194"/>
      <c r="H2387" s="194"/>
      <c r="I2387" s="194"/>
      <c r="J2387" s="194"/>
      <c r="K2387" s="235"/>
      <c r="L2387" s="206"/>
      <c r="M2387" s="206"/>
      <c r="N2387" s="235"/>
    </row>
    <row r="2388" spans="1:14" ht="15.75" customHeight="1">
      <c r="A2388" s="494"/>
      <c r="B2388" s="192"/>
      <c r="C2388" s="193"/>
      <c r="D2388" s="194"/>
      <c r="E2388" s="194"/>
      <c r="F2388" s="194"/>
      <c r="G2388" s="194"/>
      <c r="H2388" s="194"/>
      <c r="I2388" s="194"/>
      <c r="J2388" s="194"/>
      <c r="K2388" s="235"/>
      <c r="L2388" s="206"/>
      <c r="M2388" s="206"/>
      <c r="N2388" s="235"/>
    </row>
    <row r="2389" spans="1:14" ht="15.75" customHeight="1">
      <c r="A2389" s="494"/>
      <c r="B2389" s="192"/>
      <c r="C2389" s="193"/>
      <c r="D2389" s="194"/>
      <c r="E2389" s="194"/>
      <c r="F2389" s="194"/>
      <c r="G2389" s="194"/>
      <c r="H2389" s="194"/>
      <c r="I2389" s="194"/>
      <c r="J2389" s="194"/>
      <c r="K2389" s="235"/>
      <c r="L2389" s="206"/>
      <c r="M2389" s="206"/>
      <c r="N2389" s="235"/>
    </row>
    <row r="2390" spans="1:14" ht="15.75" customHeight="1">
      <c r="A2390" s="494"/>
      <c r="B2390" s="192"/>
      <c r="C2390" s="193"/>
      <c r="D2390" s="194"/>
      <c r="E2390" s="194"/>
      <c r="F2390" s="194"/>
      <c r="G2390" s="194"/>
      <c r="H2390" s="194"/>
      <c r="I2390" s="194"/>
      <c r="J2390" s="194"/>
      <c r="K2390" s="235"/>
      <c r="L2390" s="206"/>
      <c r="M2390" s="206"/>
      <c r="N2390" s="235"/>
    </row>
    <row r="2391" spans="1:14" ht="15.75" customHeight="1">
      <c r="A2391" s="494"/>
      <c r="B2391" s="192"/>
      <c r="C2391" s="193"/>
      <c r="D2391" s="194"/>
      <c r="E2391" s="194"/>
      <c r="F2391" s="194"/>
      <c r="G2391" s="194"/>
      <c r="H2391" s="194"/>
      <c r="I2391" s="194"/>
      <c r="J2391" s="194"/>
      <c r="K2391" s="235"/>
      <c r="L2391" s="206"/>
      <c r="M2391" s="206"/>
      <c r="N2391" s="235"/>
    </row>
    <row r="2392" spans="1:14" ht="15.75" customHeight="1">
      <c r="A2392" s="494"/>
      <c r="B2392" s="192"/>
      <c r="C2392" s="193"/>
      <c r="D2392" s="194"/>
      <c r="E2392" s="194"/>
      <c r="F2392" s="194"/>
      <c r="G2392" s="194"/>
      <c r="H2392" s="194"/>
      <c r="I2392" s="194"/>
      <c r="J2392" s="194"/>
      <c r="K2392" s="235"/>
      <c r="L2392" s="206"/>
      <c r="M2392" s="206"/>
      <c r="N2392" s="235"/>
    </row>
    <row r="2393" spans="1:14" ht="15.75" customHeight="1">
      <c r="A2393" s="494"/>
      <c r="B2393" s="192"/>
      <c r="C2393" s="193"/>
      <c r="D2393" s="194"/>
      <c r="E2393" s="194"/>
      <c r="F2393" s="194"/>
      <c r="G2393" s="194"/>
      <c r="H2393" s="194"/>
      <c r="I2393" s="194"/>
      <c r="J2393" s="194"/>
      <c r="K2393" s="235"/>
      <c r="L2393" s="206"/>
      <c r="M2393" s="206"/>
      <c r="N2393" s="235"/>
    </row>
    <row r="2394" spans="1:14" ht="15.75" customHeight="1">
      <c r="A2394" s="494"/>
      <c r="B2394" s="192"/>
      <c r="C2394" s="193"/>
      <c r="D2394" s="194"/>
      <c r="E2394" s="194"/>
      <c r="F2394" s="194"/>
      <c r="G2394" s="194"/>
      <c r="H2394" s="194"/>
      <c r="I2394" s="194"/>
      <c r="J2394" s="194"/>
      <c r="K2394" s="235"/>
      <c r="L2394" s="206"/>
      <c r="M2394" s="206"/>
      <c r="N2394" s="235"/>
    </row>
    <row r="2395" spans="1:14" ht="15.75" customHeight="1">
      <c r="A2395" s="494"/>
      <c r="B2395" s="192"/>
      <c r="C2395" s="193"/>
      <c r="D2395" s="194"/>
      <c r="E2395" s="194"/>
      <c r="F2395" s="194"/>
      <c r="G2395" s="194"/>
      <c r="H2395" s="194"/>
      <c r="I2395" s="194"/>
      <c r="J2395" s="194"/>
      <c r="K2395" s="235"/>
      <c r="L2395" s="206"/>
      <c r="M2395" s="206"/>
      <c r="N2395" s="235"/>
    </row>
    <row r="2396" spans="1:14" ht="15.75" customHeight="1">
      <c r="A2396" s="494"/>
      <c r="B2396" s="192"/>
      <c r="C2396" s="193"/>
      <c r="D2396" s="194"/>
      <c r="E2396" s="194"/>
      <c r="F2396" s="194"/>
      <c r="G2396" s="194"/>
      <c r="H2396" s="194"/>
      <c r="I2396" s="194"/>
      <c r="J2396" s="194"/>
      <c r="K2396" s="235"/>
      <c r="L2396" s="206"/>
      <c r="M2396" s="206"/>
      <c r="N2396" s="235"/>
    </row>
    <row r="2397" spans="1:14" ht="15.75" customHeight="1">
      <c r="A2397" s="494"/>
      <c r="B2397" s="192"/>
      <c r="C2397" s="193"/>
      <c r="D2397" s="194"/>
      <c r="E2397" s="194"/>
      <c r="F2397" s="194"/>
      <c r="G2397" s="194"/>
      <c r="H2397" s="194"/>
      <c r="I2397" s="194"/>
      <c r="J2397" s="194"/>
      <c r="K2397" s="235"/>
      <c r="L2397" s="206"/>
      <c r="M2397" s="206"/>
      <c r="N2397" s="235"/>
    </row>
    <row r="2398" spans="1:14" ht="15.75" customHeight="1">
      <c r="A2398" s="494"/>
      <c r="B2398" s="192"/>
      <c r="C2398" s="193"/>
      <c r="D2398" s="194"/>
      <c r="E2398" s="194"/>
      <c r="F2398" s="194"/>
      <c r="G2398" s="194"/>
      <c r="H2398" s="194"/>
      <c r="I2398" s="194"/>
      <c r="J2398" s="194"/>
      <c r="K2398" s="235"/>
      <c r="L2398" s="206"/>
      <c r="M2398" s="206"/>
      <c r="N2398" s="235"/>
    </row>
    <row r="2399" spans="1:14" ht="15.75" customHeight="1">
      <c r="A2399" s="494"/>
      <c r="B2399" s="192"/>
      <c r="C2399" s="193"/>
      <c r="D2399" s="194"/>
      <c r="E2399" s="194"/>
      <c r="F2399" s="194"/>
      <c r="G2399" s="194"/>
      <c r="H2399" s="194"/>
      <c r="I2399" s="194"/>
      <c r="J2399" s="194"/>
      <c r="K2399" s="235"/>
      <c r="L2399" s="206"/>
      <c r="M2399" s="206"/>
      <c r="N2399" s="235"/>
    </row>
    <row r="2400" spans="1:14" ht="15.75" customHeight="1">
      <c r="A2400" s="494"/>
      <c r="B2400" s="192"/>
      <c r="C2400" s="193"/>
      <c r="D2400" s="194"/>
      <c r="E2400" s="194"/>
      <c r="F2400" s="194"/>
      <c r="G2400" s="194"/>
      <c r="H2400" s="194"/>
      <c r="I2400" s="194"/>
      <c r="J2400" s="194"/>
      <c r="K2400" s="235"/>
      <c r="L2400" s="206"/>
      <c r="M2400" s="206"/>
      <c r="N2400" s="235"/>
    </row>
    <row r="2401" spans="1:14" ht="15.75" customHeight="1">
      <c r="A2401" s="494"/>
      <c r="B2401" s="192"/>
      <c r="C2401" s="193"/>
      <c r="D2401" s="194"/>
      <c r="E2401" s="194"/>
      <c r="F2401" s="194"/>
      <c r="G2401" s="194"/>
      <c r="H2401" s="194"/>
      <c r="I2401" s="194"/>
      <c r="J2401" s="194"/>
      <c r="K2401" s="235"/>
      <c r="L2401" s="206"/>
      <c r="M2401" s="206"/>
      <c r="N2401" s="235"/>
    </row>
    <row r="2402" spans="1:14" ht="15.75" customHeight="1">
      <c r="A2402" s="494"/>
      <c r="B2402" s="192"/>
      <c r="C2402" s="193"/>
      <c r="D2402" s="194"/>
      <c r="E2402" s="194"/>
      <c r="F2402" s="194"/>
      <c r="G2402" s="194"/>
      <c r="H2402" s="194"/>
      <c r="I2402" s="194"/>
      <c r="J2402" s="194"/>
      <c r="K2402" s="235"/>
      <c r="L2402" s="206"/>
      <c r="M2402" s="206"/>
      <c r="N2402" s="235"/>
    </row>
    <row r="2403" spans="1:14" ht="15.75" customHeight="1">
      <c r="A2403" s="494"/>
      <c r="B2403" s="192"/>
      <c r="C2403" s="193"/>
      <c r="D2403" s="194"/>
      <c r="E2403" s="194"/>
      <c r="F2403" s="194"/>
      <c r="G2403" s="194"/>
      <c r="H2403" s="194"/>
      <c r="I2403" s="194"/>
      <c r="J2403" s="194"/>
      <c r="K2403" s="235"/>
      <c r="L2403" s="206"/>
      <c r="M2403" s="206"/>
      <c r="N2403" s="235"/>
    </row>
    <row r="2404" spans="1:14" ht="15.75" customHeight="1">
      <c r="A2404" s="494"/>
      <c r="B2404" s="192"/>
      <c r="C2404" s="193"/>
      <c r="D2404" s="194"/>
      <c r="E2404" s="194"/>
      <c r="F2404" s="194"/>
      <c r="G2404" s="194"/>
      <c r="H2404" s="194"/>
      <c r="I2404" s="194"/>
      <c r="J2404" s="194"/>
      <c r="K2404" s="235"/>
      <c r="L2404" s="206"/>
      <c r="M2404" s="206"/>
      <c r="N2404" s="235"/>
    </row>
    <row r="2405" spans="1:14" ht="15.75" customHeight="1">
      <c r="A2405" s="494"/>
      <c r="B2405" s="192"/>
      <c r="C2405" s="193"/>
      <c r="D2405" s="194"/>
      <c r="E2405" s="194"/>
      <c r="F2405" s="194"/>
      <c r="G2405" s="194"/>
      <c r="H2405" s="194"/>
      <c r="I2405" s="194"/>
      <c r="J2405" s="194"/>
      <c r="K2405" s="235"/>
      <c r="L2405" s="206"/>
      <c r="M2405" s="206"/>
      <c r="N2405" s="235"/>
    </row>
    <row r="2406" spans="1:14" ht="15.75" customHeight="1">
      <c r="A2406" s="494"/>
      <c r="B2406" s="192"/>
      <c r="C2406" s="193"/>
      <c r="D2406" s="194"/>
      <c r="E2406" s="194"/>
      <c r="F2406" s="194"/>
      <c r="G2406" s="194"/>
      <c r="H2406" s="194"/>
      <c r="I2406" s="194"/>
      <c r="J2406" s="194"/>
      <c r="K2406" s="235"/>
      <c r="L2406" s="206"/>
      <c r="M2406" s="206"/>
      <c r="N2406" s="235"/>
    </row>
    <row r="2407" spans="1:14" ht="15.75" customHeight="1">
      <c r="A2407" s="494"/>
      <c r="B2407" s="192"/>
      <c r="C2407" s="193"/>
      <c r="D2407" s="194"/>
      <c r="E2407" s="194"/>
      <c r="F2407" s="194"/>
      <c r="G2407" s="194"/>
      <c r="H2407" s="194"/>
      <c r="I2407" s="194"/>
      <c r="J2407" s="194"/>
      <c r="K2407" s="235"/>
      <c r="L2407" s="206"/>
      <c r="M2407" s="206"/>
      <c r="N2407" s="235"/>
    </row>
    <row r="2408" spans="1:14" ht="15.75" customHeight="1">
      <c r="A2408" s="494"/>
      <c r="B2408" s="192"/>
      <c r="C2408" s="193"/>
      <c r="D2408" s="194"/>
      <c r="E2408" s="194"/>
      <c r="F2408" s="194"/>
      <c r="G2408" s="194"/>
      <c r="H2408" s="194"/>
      <c r="I2408" s="194"/>
      <c r="J2408" s="194"/>
      <c r="K2408" s="235"/>
      <c r="L2408" s="206"/>
      <c r="M2408" s="206"/>
      <c r="N2408" s="235"/>
    </row>
    <row r="2409" spans="1:14" ht="15.75" customHeight="1">
      <c r="A2409" s="494"/>
      <c r="B2409" s="192"/>
      <c r="C2409" s="193"/>
      <c r="D2409" s="194"/>
      <c r="E2409" s="194"/>
      <c r="F2409" s="194"/>
      <c r="G2409" s="194"/>
      <c r="H2409" s="194"/>
      <c r="I2409" s="194"/>
      <c r="J2409" s="194"/>
      <c r="K2409" s="235"/>
      <c r="L2409" s="206"/>
      <c r="M2409" s="206"/>
      <c r="N2409" s="235"/>
    </row>
    <row r="2410" spans="1:14" ht="15.75" customHeight="1">
      <c r="A2410" s="494"/>
      <c r="B2410" s="192"/>
      <c r="C2410" s="193"/>
      <c r="D2410" s="194"/>
      <c r="E2410" s="194"/>
      <c r="F2410" s="194"/>
      <c r="G2410" s="194"/>
      <c r="H2410" s="194"/>
      <c r="I2410" s="194"/>
      <c r="J2410" s="194"/>
      <c r="K2410" s="235"/>
      <c r="L2410" s="206"/>
      <c r="M2410" s="206"/>
      <c r="N2410" s="235"/>
    </row>
    <row r="2411" spans="1:14" ht="15.75" customHeight="1">
      <c r="A2411" s="494"/>
      <c r="B2411" s="192"/>
      <c r="C2411" s="193"/>
      <c r="D2411" s="194"/>
      <c r="E2411" s="194"/>
      <c r="F2411" s="194"/>
      <c r="G2411" s="194"/>
      <c r="H2411" s="194"/>
      <c r="I2411" s="194"/>
      <c r="J2411" s="194"/>
      <c r="K2411" s="235"/>
      <c r="L2411" s="206"/>
      <c r="M2411" s="206"/>
      <c r="N2411" s="235"/>
    </row>
    <row r="2412" spans="1:14" ht="15.75" customHeight="1">
      <c r="A2412" s="494"/>
      <c r="B2412" s="192"/>
      <c r="C2412" s="193"/>
      <c r="D2412" s="194"/>
      <c r="E2412" s="194"/>
      <c r="F2412" s="194"/>
      <c r="G2412" s="194"/>
      <c r="H2412" s="194"/>
      <c r="I2412" s="194"/>
      <c r="J2412" s="194"/>
      <c r="K2412" s="235"/>
      <c r="L2412" s="206"/>
      <c r="M2412" s="206"/>
      <c r="N2412" s="235"/>
    </row>
    <row r="2413" spans="1:14" ht="15.75" customHeight="1">
      <c r="A2413" s="494"/>
      <c r="B2413" s="192"/>
      <c r="C2413" s="193"/>
      <c r="D2413" s="194"/>
      <c r="E2413" s="194"/>
      <c r="F2413" s="194"/>
      <c r="G2413" s="194"/>
      <c r="H2413" s="194"/>
      <c r="I2413" s="194"/>
      <c r="J2413" s="194"/>
      <c r="K2413" s="235"/>
      <c r="L2413" s="206"/>
      <c r="M2413" s="206"/>
      <c r="N2413" s="235"/>
    </row>
    <row r="2414" spans="1:14" ht="15.75" customHeight="1">
      <c r="A2414" s="494"/>
      <c r="B2414" s="192"/>
      <c r="C2414" s="193"/>
      <c r="D2414" s="194"/>
      <c r="E2414" s="194"/>
      <c r="F2414" s="194"/>
      <c r="G2414" s="194"/>
      <c r="H2414" s="194"/>
      <c r="I2414" s="194"/>
      <c r="J2414" s="194"/>
      <c r="K2414" s="235"/>
      <c r="L2414" s="206"/>
      <c r="M2414" s="206"/>
      <c r="N2414" s="235"/>
    </row>
    <row r="2415" spans="1:14" ht="15.75" customHeight="1">
      <c r="A2415" s="494"/>
      <c r="B2415" s="192"/>
      <c r="C2415" s="193"/>
      <c r="D2415" s="194"/>
      <c r="E2415" s="194"/>
      <c r="F2415" s="194"/>
      <c r="G2415" s="194"/>
      <c r="H2415" s="194"/>
      <c r="I2415" s="194"/>
      <c r="J2415" s="194"/>
      <c r="K2415" s="235"/>
      <c r="L2415" s="206"/>
      <c r="M2415" s="206"/>
      <c r="N2415" s="235"/>
    </row>
    <row r="2416" spans="1:14" ht="15.75" customHeight="1">
      <c r="A2416" s="494"/>
      <c r="B2416" s="192"/>
      <c r="C2416" s="193"/>
      <c r="D2416" s="194"/>
      <c r="E2416" s="194"/>
      <c r="F2416" s="194"/>
      <c r="G2416" s="194"/>
      <c r="H2416" s="194"/>
      <c r="I2416" s="194"/>
      <c r="J2416" s="194"/>
      <c r="K2416" s="235"/>
      <c r="L2416" s="206"/>
      <c r="M2416" s="206"/>
      <c r="N2416" s="235"/>
    </row>
    <row r="2417" spans="1:14" ht="15.75" customHeight="1">
      <c r="A2417" s="494"/>
      <c r="B2417" s="192"/>
      <c r="C2417" s="193"/>
      <c r="D2417" s="194"/>
      <c r="E2417" s="194"/>
      <c r="F2417" s="194"/>
      <c r="G2417" s="194"/>
      <c r="H2417" s="194"/>
      <c r="I2417" s="194"/>
      <c r="J2417" s="194"/>
      <c r="K2417" s="235"/>
      <c r="L2417" s="206"/>
      <c r="M2417" s="206"/>
      <c r="N2417" s="235"/>
    </row>
    <row r="2418" spans="1:14" ht="15.75" customHeight="1">
      <c r="A2418" s="494"/>
      <c r="B2418" s="192"/>
      <c r="C2418" s="193"/>
      <c r="D2418" s="194"/>
      <c r="E2418" s="194"/>
      <c r="F2418" s="194"/>
      <c r="G2418" s="194"/>
      <c r="H2418" s="194"/>
      <c r="I2418" s="194"/>
      <c r="J2418" s="194"/>
      <c r="K2418" s="235"/>
      <c r="L2418" s="206"/>
      <c r="M2418" s="206"/>
      <c r="N2418" s="235"/>
    </row>
    <row r="2419" spans="1:14" ht="15.75" customHeight="1">
      <c r="A2419" s="494"/>
      <c r="B2419" s="192"/>
      <c r="C2419" s="193"/>
      <c r="D2419" s="194"/>
      <c r="E2419" s="194"/>
      <c r="F2419" s="194"/>
      <c r="G2419" s="194"/>
      <c r="H2419" s="194"/>
      <c r="I2419" s="194"/>
      <c r="J2419" s="194"/>
      <c r="K2419" s="235"/>
      <c r="L2419" s="206"/>
      <c r="M2419" s="206"/>
      <c r="N2419" s="235"/>
    </row>
    <row r="2420" spans="1:14" ht="15.75" customHeight="1">
      <c r="A2420" s="494"/>
      <c r="B2420" s="192"/>
      <c r="C2420" s="193"/>
      <c r="D2420" s="194"/>
      <c r="E2420" s="194"/>
      <c r="F2420" s="194"/>
      <c r="G2420" s="194"/>
      <c r="H2420" s="194"/>
      <c r="I2420" s="194"/>
      <c r="J2420" s="194"/>
      <c r="K2420" s="235"/>
      <c r="L2420" s="206"/>
      <c r="M2420" s="206"/>
      <c r="N2420" s="235"/>
    </row>
    <row r="2421" spans="1:14" ht="15.75" customHeight="1">
      <c r="A2421" s="494"/>
      <c r="B2421" s="192"/>
      <c r="C2421" s="193"/>
      <c r="D2421" s="194"/>
      <c r="E2421" s="194"/>
      <c r="F2421" s="194"/>
      <c r="G2421" s="194"/>
      <c r="H2421" s="194"/>
      <c r="I2421" s="194"/>
      <c r="J2421" s="194"/>
      <c r="K2421" s="235"/>
      <c r="L2421" s="206"/>
      <c r="M2421" s="206"/>
      <c r="N2421" s="235"/>
    </row>
    <row r="2422" spans="1:14" ht="15.75" customHeight="1">
      <c r="A2422" s="494"/>
      <c r="B2422" s="192"/>
      <c r="C2422" s="193"/>
      <c r="D2422" s="194"/>
      <c r="E2422" s="194"/>
      <c r="F2422" s="194"/>
      <c r="G2422" s="194"/>
      <c r="H2422" s="194"/>
      <c r="I2422" s="194"/>
      <c r="J2422" s="194"/>
      <c r="K2422" s="235"/>
      <c r="L2422" s="206"/>
      <c r="M2422" s="206"/>
      <c r="N2422" s="235"/>
    </row>
    <row r="2423" spans="1:14" ht="15.75" customHeight="1">
      <c r="A2423" s="494"/>
      <c r="B2423" s="192"/>
      <c r="C2423" s="193"/>
      <c r="D2423" s="194"/>
      <c r="E2423" s="194"/>
      <c r="F2423" s="194"/>
      <c r="G2423" s="194"/>
      <c r="H2423" s="194"/>
      <c r="I2423" s="194"/>
      <c r="J2423" s="194"/>
      <c r="K2423" s="235"/>
      <c r="L2423" s="206"/>
      <c r="M2423" s="206"/>
      <c r="N2423" s="235"/>
    </row>
    <row r="2424" spans="1:14" ht="15.75" customHeight="1">
      <c r="A2424" s="494"/>
      <c r="B2424" s="192"/>
      <c r="C2424" s="193"/>
      <c r="D2424" s="194"/>
      <c r="E2424" s="194"/>
      <c r="F2424" s="194"/>
      <c r="G2424" s="194"/>
      <c r="H2424" s="194"/>
      <c r="I2424" s="194"/>
      <c r="J2424" s="194"/>
      <c r="K2424" s="235"/>
      <c r="L2424" s="206"/>
      <c r="M2424" s="206"/>
      <c r="N2424" s="235"/>
    </row>
    <row r="2425" spans="1:14" ht="15.75" customHeight="1">
      <c r="A2425" s="494"/>
      <c r="B2425" s="192"/>
      <c r="C2425" s="193"/>
      <c r="D2425" s="194"/>
      <c r="E2425" s="194"/>
      <c r="F2425" s="194"/>
      <c r="G2425" s="194"/>
      <c r="H2425" s="194"/>
      <c r="I2425" s="194"/>
      <c r="J2425" s="194"/>
      <c r="K2425" s="235"/>
      <c r="L2425" s="206"/>
      <c r="M2425" s="206"/>
      <c r="N2425" s="235"/>
    </row>
    <row r="2426" spans="1:14" ht="15.75" customHeight="1">
      <c r="A2426" s="494"/>
      <c r="B2426" s="192"/>
      <c r="C2426" s="193"/>
      <c r="D2426" s="194"/>
      <c r="E2426" s="194"/>
      <c r="F2426" s="194"/>
      <c r="G2426" s="194"/>
      <c r="H2426" s="194"/>
      <c r="I2426" s="194"/>
      <c r="J2426" s="194"/>
      <c r="K2426" s="235"/>
      <c r="L2426" s="206"/>
      <c r="M2426" s="206"/>
      <c r="N2426" s="235"/>
    </row>
    <row r="2427" spans="1:14" ht="15.75" customHeight="1">
      <c r="A2427" s="494"/>
      <c r="B2427" s="192"/>
      <c r="C2427" s="193"/>
      <c r="D2427" s="194"/>
      <c r="E2427" s="194"/>
      <c r="F2427" s="194"/>
      <c r="G2427" s="194"/>
      <c r="H2427" s="194"/>
      <c r="I2427" s="194"/>
      <c r="J2427" s="194"/>
      <c r="K2427" s="235"/>
      <c r="L2427" s="206"/>
      <c r="M2427" s="206"/>
      <c r="N2427" s="235"/>
    </row>
    <row r="2428" spans="1:14" ht="15.75" customHeight="1">
      <c r="A2428" s="494"/>
      <c r="B2428" s="192"/>
      <c r="C2428" s="193"/>
      <c r="D2428" s="194"/>
      <c r="E2428" s="194"/>
      <c r="F2428" s="194"/>
      <c r="G2428" s="194"/>
      <c r="H2428" s="194"/>
      <c r="I2428" s="194"/>
      <c r="J2428" s="194"/>
      <c r="K2428" s="235"/>
      <c r="L2428" s="206"/>
      <c r="M2428" s="206"/>
      <c r="N2428" s="235"/>
    </row>
    <row r="2429" spans="1:14" ht="15.75" customHeight="1">
      <c r="A2429" s="494"/>
      <c r="B2429" s="192"/>
      <c r="C2429" s="193"/>
      <c r="D2429" s="194"/>
      <c r="E2429" s="194"/>
      <c r="F2429" s="194"/>
      <c r="G2429" s="194"/>
      <c r="H2429" s="194"/>
      <c r="I2429" s="194"/>
      <c r="J2429" s="194"/>
      <c r="K2429" s="235"/>
      <c r="L2429" s="206"/>
      <c r="M2429" s="206"/>
      <c r="N2429" s="235"/>
    </row>
    <row r="2430" spans="1:14" ht="15.75" customHeight="1">
      <c r="A2430" s="494"/>
      <c r="B2430" s="192"/>
      <c r="C2430" s="193"/>
      <c r="D2430" s="194"/>
      <c r="E2430" s="194"/>
      <c r="F2430" s="194"/>
      <c r="G2430" s="194"/>
      <c r="H2430" s="194"/>
      <c r="I2430" s="194"/>
      <c r="J2430" s="194"/>
      <c r="K2430" s="235"/>
      <c r="L2430" s="206"/>
      <c r="M2430" s="206"/>
      <c r="N2430" s="235"/>
    </row>
    <row r="2431" spans="1:14" ht="15.75" customHeight="1">
      <c r="A2431" s="494"/>
      <c r="B2431" s="192"/>
      <c r="C2431" s="193"/>
      <c r="D2431" s="194"/>
      <c r="E2431" s="194"/>
      <c r="F2431" s="194"/>
      <c r="G2431" s="194"/>
      <c r="H2431" s="194"/>
      <c r="I2431" s="194"/>
      <c r="J2431" s="194"/>
      <c r="K2431" s="235"/>
      <c r="L2431" s="206"/>
      <c r="M2431" s="206"/>
      <c r="N2431" s="235"/>
    </row>
    <row r="2432" spans="1:14" ht="15.75" customHeight="1">
      <c r="A2432" s="494"/>
      <c r="B2432" s="192"/>
      <c r="C2432" s="193"/>
      <c r="D2432" s="194"/>
      <c r="E2432" s="194"/>
      <c r="F2432" s="194"/>
      <c r="G2432" s="194"/>
      <c r="H2432" s="194"/>
      <c r="I2432" s="194"/>
      <c r="J2432" s="194"/>
      <c r="K2432" s="235"/>
      <c r="L2432" s="206"/>
      <c r="M2432" s="206"/>
      <c r="N2432" s="235"/>
    </row>
    <row r="2433" spans="1:14" ht="15.75" customHeight="1">
      <c r="A2433" s="494"/>
      <c r="B2433" s="192"/>
      <c r="C2433" s="193"/>
      <c r="D2433" s="194"/>
      <c r="E2433" s="194"/>
      <c r="F2433" s="194"/>
      <c r="G2433" s="194"/>
      <c r="H2433" s="194"/>
      <c r="I2433" s="194"/>
      <c r="J2433" s="194"/>
      <c r="K2433" s="235"/>
      <c r="L2433" s="206"/>
      <c r="M2433" s="206"/>
      <c r="N2433" s="235"/>
    </row>
    <row r="2434" spans="1:14" ht="15.75" customHeight="1">
      <c r="A2434" s="494"/>
      <c r="B2434" s="192"/>
      <c r="C2434" s="193"/>
      <c r="D2434" s="194"/>
      <c r="E2434" s="194"/>
      <c r="F2434" s="194"/>
      <c r="G2434" s="194"/>
      <c r="H2434" s="194"/>
      <c r="I2434" s="194"/>
      <c r="J2434" s="194"/>
      <c r="K2434" s="235"/>
      <c r="L2434" s="206"/>
      <c r="M2434" s="206"/>
      <c r="N2434" s="235"/>
    </row>
    <row r="2435" spans="1:14" ht="15.75" customHeight="1">
      <c r="A2435" s="494"/>
      <c r="B2435" s="192"/>
      <c r="C2435" s="193"/>
      <c r="D2435" s="194"/>
      <c r="E2435" s="194"/>
      <c r="F2435" s="194"/>
      <c r="G2435" s="194"/>
      <c r="H2435" s="194"/>
      <c r="I2435" s="194"/>
      <c r="J2435" s="194"/>
      <c r="K2435" s="235"/>
      <c r="L2435" s="206"/>
      <c r="M2435" s="206"/>
      <c r="N2435" s="235"/>
    </row>
    <row r="2436" spans="1:14" ht="15.75" customHeight="1">
      <c r="A2436" s="494"/>
      <c r="B2436" s="192"/>
      <c r="C2436" s="193"/>
      <c r="D2436" s="194"/>
      <c r="E2436" s="194"/>
      <c r="F2436" s="194"/>
      <c r="G2436" s="194"/>
      <c r="H2436" s="194"/>
      <c r="I2436" s="194"/>
      <c r="J2436" s="194"/>
      <c r="K2436" s="235"/>
      <c r="L2436" s="206"/>
      <c r="M2436" s="206"/>
      <c r="N2436" s="235"/>
    </row>
    <row r="2437" spans="1:14" ht="15.75" customHeight="1">
      <c r="A2437" s="494"/>
      <c r="B2437" s="192"/>
      <c r="C2437" s="193"/>
      <c r="D2437" s="194"/>
      <c r="E2437" s="194"/>
      <c r="F2437" s="194"/>
      <c r="G2437" s="194"/>
      <c r="H2437" s="194"/>
      <c r="I2437" s="194"/>
      <c r="J2437" s="194"/>
      <c r="K2437" s="235"/>
      <c r="L2437" s="206"/>
      <c r="M2437" s="206"/>
      <c r="N2437" s="235"/>
    </row>
    <row r="2438" spans="1:14" ht="15.75" customHeight="1">
      <c r="A2438" s="494"/>
      <c r="B2438" s="192"/>
      <c r="C2438" s="193"/>
      <c r="D2438" s="194"/>
      <c r="E2438" s="194"/>
      <c r="F2438" s="194"/>
      <c r="G2438" s="194"/>
      <c r="H2438" s="194"/>
      <c r="I2438" s="194"/>
      <c r="J2438" s="194"/>
      <c r="K2438" s="235"/>
      <c r="L2438" s="206"/>
      <c r="M2438" s="206"/>
      <c r="N2438" s="235"/>
    </row>
    <row r="2439" spans="1:14" ht="15.75" customHeight="1">
      <c r="A2439" s="494"/>
      <c r="B2439" s="192"/>
      <c r="C2439" s="193"/>
      <c r="D2439" s="194"/>
      <c r="E2439" s="194"/>
      <c r="F2439" s="194"/>
      <c r="G2439" s="194"/>
      <c r="H2439" s="194"/>
      <c r="I2439" s="194"/>
      <c r="J2439" s="194"/>
      <c r="K2439" s="235"/>
      <c r="L2439" s="206"/>
      <c r="M2439" s="206"/>
      <c r="N2439" s="235"/>
    </row>
    <row r="2440" spans="1:14" ht="15.75" customHeight="1">
      <c r="A2440" s="494"/>
      <c r="B2440" s="192"/>
      <c r="C2440" s="193"/>
      <c r="D2440" s="194"/>
      <c r="E2440" s="194"/>
      <c r="F2440" s="194"/>
      <c r="G2440" s="194"/>
      <c r="H2440" s="194"/>
      <c r="I2440" s="194"/>
      <c r="J2440" s="194"/>
      <c r="K2440" s="235"/>
      <c r="L2440" s="206"/>
      <c r="M2440" s="206"/>
      <c r="N2440" s="235"/>
    </row>
    <row r="2441" spans="1:14" ht="15.75" customHeight="1">
      <c r="A2441" s="494"/>
      <c r="B2441" s="192"/>
      <c r="C2441" s="193"/>
      <c r="D2441" s="194"/>
      <c r="E2441" s="194"/>
      <c r="F2441" s="194"/>
      <c r="G2441" s="194"/>
      <c r="H2441" s="194"/>
      <c r="I2441" s="194"/>
      <c r="J2441" s="194"/>
      <c r="K2441" s="235"/>
      <c r="L2441" s="206"/>
      <c r="M2441" s="206"/>
      <c r="N2441" s="235"/>
    </row>
    <row r="2442" spans="1:14" ht="15.75" customHeight="1">
      <c r="A2442" s="494"/>
      <c r="B2442" s="192"/>
      <c r="C2442" s="193"/>
      <c r="D2442" s="194"/>
      <c r="E2442" s="194"/>
      <c r="F2442" s="194"/>
      <c r="G2442" s="194"/>
      <c r="H2442" s="194"/>
      <c r="I2442" s="194"/>
      <c r="J2442" s="194"/>
      <c r="K2442" s="235"/>
      <c r="L2442" s="206"/>
      <c r="M2442" s="206"/>
      <c r="N2442" s="235"/>
    </row>
    <row r="2443" spans="1:14" ht="15.75" customHeight="1">
      <c r="A2443" s="494"/>
      <c r="B2443" s="192"/>
      <c r="C2443" s="193"/>
      <c r="D2443" s="194"/>
      <c r="E2443" s="194"/>
      <c r="F2443" s="194"/>
      <c r="G2443" s="194"/>
      <c r="H2443" s="194"/>
      <c r="I2443" s="194"/>
      <c r="J2443" s="194"/>
      <c r="K2443" s="235"/>
      <c r="L2443" s="206"/>
      <c r="M2443" s="206"/>
      <c r="N2443" s="235"/>
    </row>
    <row r="2444" spans="1:14" ht="15.75" customHeight="1">
      <c r="A2444" s="494"/>
      <c r="B2444" s="192"/>
      <c r="C2444" s="193"/>
      <c r="D2444" s="194"/>
      <c r="E2444" s="194"/>
      <c r="F2444" s="194"/>
      <c r="G2444" s="194"/>
      <c r="H2444" s="194"/>
      <c r="I2444" s="194"/>
      <c r="J2444" s="194"/>
      <c r="K2444" s="235"/>
      <c r="L2444" s="206"/>
      <c r="M2444" s="206"/>
      <c r="N2444" s="235"/>
    </row>
    <row r="2445" spans="1:14" ht="15.75" customHeight="1">
      <c r="A2445" s="494"/>
      <c r="B2445" s="192"/>
      <c r="C2445" s="193"/>
      <c r="D2445" s="194"/>
      <c r="E2445" s="194"/>
      <c r="F2445" s="194"/>
      <c r="G2445" s="194"/>
      <c r="H2445" s="194"/>
      <c r="I2445" s="194"/>
      <c r="J2445" s="194"/>
      <c r="K2445" s="235"/>
      <c r="L2445" s="206"/>
      <c r="M2445" s="206"/>
      <c r="N2445" s="235"/>
    </row>
    <row r="2446" spans="1:14" ht="15.75" customHeight="1">
      <c r="A2446" s="494"/>
      <c r="B2446" s="192"/>
      <c r="C2446" s="193"/>
      <c r="D2446" s="194"/>
      <c r="E2446" s="194"/>
      <c r="F2446" s="194"/>
      <c r="G2446" s="194"/>
      <c r="H2446" s="194"/>
      <c r="I2446" s="194"/>
      <c r="J2446" s="194"/>
      <c r="K2446" s="235"/>
      <c r="L2446" s="206"/>
      <c r="M2446" s="206"/>
      <c r="N2446" s="235"/>
    </row>
    <row r="2447" spans="1:14" ht="15.75" customHeight="1">
      <c r="A2447" s="494"/>
      <c r="B2447" s="192"/>
      <c r="C2447" s="193"/>
      <c r="D2447" s="194"/>
      <c r="E2447" s="194"/>
      <c r="F2447" s="194"/>
      <c r="G2447" s="194"/>
      <c r="H2447" s="194"/>
      <c r="I2447" s="194"/>
      <c r="J2447" s="194"/>
      <c r="K2447" s="235"/>
      <c r="L2447" s="206"/>
      <c r="M2447" s="206"/>
      <c r="N2447" s="235"/>
    </row>
    <row r="2448" spans="1:14" ht="15.75" customHeight="1">
      <c r="A2448" s="494"/>
      <c r="B2448" s="192"/>
      <c r="C2448" s="193"/>
      <c r="D2448" s="194"/>
      <c r="E2448" s="194"/>
      <c r="F2448" s="194"/>
      <c r="G2448" s="194"/>
      <c r="H2448" s="194"/>
      <c r="I2448" s="194"/>
      <c r="J2448" s="194"/>
      <c r="K2448" s="235"/>
      <c r="L2448" s="206"/>
      <c r="M2448" s="206"/>
      <c r="N2448" s="235"/>
    </row>
    <row r="2449" spans="1:14" ht="15.75" customHeight="1">
      <c r="A2449" s="494"/>
      <c r="B2449" s="192"/>
      <c r="C2449" s="193"/>
      <c r="D2449" s="194"/>
      <c r="E2449" s="194"/>
      <c r="F2449" s="194"/>
      <c r="G2449" s="194"/>
      <c r="H2449" s="194"/>
      <c r="I2449" s="194"/>
      <c r="J2449" s="194"/>
      <c r="K2449" s="235"/>
      <c r="L2449" s="206"/>
      <c r="M2449" s="206"/>
      <c r="N2449" s="235"/>
    </row>
    <row r="2450" spans="1:14" ht="15.75" customHeight="1">
      <c r="A2450" s="494"/>
      <c r="B2450" s="192"/>
      <c r="C2450" s="193"/>
      <c r="D2450" s="194"/>
      <c r="E2450" s="194"/>
      <c r="F2450" s="194"/>
      <c r="G2450" s="194"/>
      <c r="H2450" s="194"/>
      <c r="I2450" s="194"/>
      <c r="J2450" s="194"/>
      <c r="K2450" s="235"/>
      <c r="L2450" s="206"/>
      <c r="M2450" s="206"/>
      <c r="N2450" s="235"/>
    </row>
    <row r="2451" spans="1:14" ht="15.75" customHeight="1">
      <c r="A2451" s="494"/>
      <c r="B2451" s="192"/>
      <c r="C2451" s="193"/>
      <c r="D2451" s="194"/>
      <c r="E2451" s="194"/>
      <c r="F2451" s="194"/>
      <c r="G2451" s="194"/>
      <c r="H2451" s="194"/>
      <c r="I2451" s="194"/>
      <c r="J2451" s="194"/>
      <c r="K2451" s="235"/>
      <c r="L2451" s="206"/>
      <c r="M2451" s="206"/>
      <c r="N2451" s="235"/>
    </row>
    <row r="2452" spans="1:14" ht="15.75" customHeight="1">
      <c r="A2452" s="494"/>
      <c r="B2452" s="192"/>
      <c r="C2452" s="193"/>
      <c r="D2452" s="194"/>
      <c r="E2452" s="194"/>
      <c r="F2452" s="194"/>
      <c r="G2452" s="194"/>
      <c r="H2452" s="194"/>
      <c r="I2452" s="194"/>
      <c r="J2452" s="194"/>
      <c r="K2452" s="235"/>
      <c r="L2452" s="206"/>
      <c r="M2452" s="206"/>
      <c r="N2452" s="235"/>
    </row>
    <row r="2453" spans="1:14" ht="15.75" customHeight="1">
      <c r="A2453" s="494"/>
      <c r="B2453" s="192"/>
      <c r="C2453" s="193"/>
      <c r="D2453" s="194"/>
      <c r="E2453" s="194"/>
      <c r="F2453" s="194"/>
      <c r="G2453" s="194"/>
      <c r="H2453" s="194"/>
      <c r="I2453" s="194"/>
      <c r="J2453" s="194"/>
      <c r="K2453" s="235"/>
      <c r="L2453" s="206"/>
      <c r="M2453" s="206"/>
      <c r="N2453" s="235"/>
    </row>
    <row r="2454" spans="1:14" ht="15.75" customHeight="1">
      <c r="A2454" s="494"/>
      <c r="B2454" s="192"/>
      <c r="C2454" s="193"/>
      <c r="D2454" s="194"/>
      <c r="E2454" s="194"/>
      <c r="F2454" s="194"/>
      <c r="G2454" s="194"/>
      <c r="H2454" s="194"/>
      <c r="I2454" s="194"/>
      <c r="J2454" s="194"/>
      <c r="K2454" s="235"/>
      <c r="L2454" s="206"/>
      <c r="M2454" s="206"/>
      <c r="N2454" s="235"/>
    </row>
    <row r="2455" spans="1:14" ht="15.75" customHeight="1">
      <c r="A2455" s="494"/>
      <c r="B2455" s="192"/>
      <c r="C2455" s="193"/>
      <c r="D2455" s="194"/>
      <c r="E2455" s="194"/>
      <c r="F2455" s="194"/>
      <c r="G2455" s="194"/>
      <c r="H2455" s="194"/>
      <c r="I2455" s="194"/>
      <c r="J2455" s="194"/>
      <c r="K2455" s="235"/>
      <c r="L2455" s="206"/>
      <c r="M2455" s="206"/>
      <c r="N2455" s="235"/>
    </row>
    <row r="2456" spans="1:14" ht="15.75" customHeight="1">
      <c r="A2456" s="494"/>
      <c r="B2456" s="192"/>
      <c r="C2456" s="193"/>
      <c r="D2456" s="194"/>
      <c r="E2456" s="194"/>
      <c r="F2456" s="194"/>
      <c r="G2456" s="194"/>
      <c r="H2456" s="194"/>
      <c r="I2456" s="194"/>
      <c r="J2456" s="194"/>
      <c r="K2456" s="235"/>
      <c r="L2456" s="206"/>
      <c r="M2456" s="206"/>
      <c r="N2456" s="235"/>
    </row>
    <row r="2457" spans="1:14" ht="15.75" customHeight="1">
      <c r="A2457" s="494"/>
      <c r="B2457" s="192"/>
      <c r="C2457" s="193"/>
      <c r="D2457" s="194"/>
      <c r="E2457" s="194"/>
      <c r="F2457" s="194"/>
      <c r="G2457" s="194"/>
      <c r="H2457" s="194"/>
      <c r="I2457" s="194"/>
      <c r="J2457" s="194"/>
      <c r="K2457" s="235"/>
      <c r="L2457" s="206"/>
      <c r="M2457" s="206"/>
      <c r="N2457" s="235"/>
    </row>
    <row r="2458" spans="1:14" ht="15.75" customHeight="1">
      <c r="A2458" s="494"/>
      <c r="B2458" s="192"/>
      <c r="C2458" s="193"/>
      <c r="D2458" s="194"/>
      <c r="E2458" s="194"/>
      <c r="F2458" s="194"/>
      <c r="G2458" s="194"/>
      <c r="H2458" s="194"/>
      <c r="I2458" s="194"/>
      <c r="J2458" s="194"/>
      <c r="K2458" s="235"/>
      <c r="L2458" s="206"/>
      <c r="M2458" s="206"/>
      <c r="N2458" s="235"/>
    </row>
    <row r="2459" spans="1:14" ht="15.75" customHeight="1">
      <c r="A2459" s="494"/>
      <c r="B2459" s="192"/>
      <c r="C2459" s="193"/>
      <c r="D2459" s="194"/>
      <c r="E2459" s="194"/>
      <c r="F2459" s="194"/>
      <c r="G2459" s="194"/>
      <c r="H2459" s="194"/>
      <c r="I2459" s="194"/>
      <c r="J2459" s="194"/>
      <c r="K2459" s="235"/>
      <c r="L2459" s="206"/>
      <c r="M2459" s="206"/>
      <c r="N2459" s="235"/>
    </row>
    <row r="2460" spans="1:14" ht="15.75" customHeight="1">
      <c r="A2460" s="494"/>
      <c r="B2460" s="192"/>
      <c r="C2460" s="193"/>
      <c r="D2460" s="194"/>
      <c r="E2460" s="194"/>
      <c r="F2460" s="194"/>
      <c r="G2460" s="194"/>
      <c r="H2460" s="194"/>
      <c r="I2460" s="194"/>
      <c r="J2460" s="194"/>
      <c r="K2460" s="235"/>
      <c r="L2460" s="206"/>
      <c r="M2460" s="206"/>
      <c r="N2460" s="235"/>
    </row>
    <row r="2461" spans="1:14" ht="15.75" customHeight="1">
      <c r="A2461" s="494"/>
      <c r="B2461" s="192"/>
      <c r="C2461" s="193"/>
      <c r="D2461" s="194"/>
      <c r="E2461" s="194"/>
      <c r="F2461" s="194"/>
      <c r="G2461" s="194"/>
      <c r="H2461" s="194"/>
      <c r="I2461" s="194"/>
      <c r="J2461" s="194"/>
      <c r="K2461" s="235"/>
      <c r="L2461" s="206"/>
      <c r="M2461" s="206"/>
      <c r="N2461" s="235"/>
    </row>
    <row r="2462" spans="1:14" ht="15.75" customHeight="1">
      <c r="A2462" s="494"/>
      <c r="B2462" s="192"/>
      <c r="C2462" s="193"/>
      <c r="D2462" s="194"/>
      <c r="E2462" s="194"/>
      <c r="F2462" s="194"/>
      <c r="G2462" s="194"/>
      <c r="H2462" s="194"/>
      <c r="I2462" s="194"/>
      <c r="J2462" s="194"/>
      <c r="K2462" s="235"/>
      <c r="L2462" s="206"/>
      <c r="M2462" s="206"/>
      <c r="N2462" s="235"/>
    </row>
    <row r="2463" spans="1:14" ht="15.75" customHeight="1">
      <c r="A2463" s="494"/>
      <c r="B2463" s="192"/>
      <c r="C2463" s="193"/>
      <c r="D2463" s="194"/>
      <c r="E2463" s="194"/>
      <c r="F2463" s="194"/>
      <c r="G2463" s="194"/>
      <c r="H2463" s="194"/>
      <c r="I2463" s="194"/>
      <c r="J2463" s="194"/>
      <c r="K2463" s="235"/>
      <c r="L2463" s="206"/>
      <c r="M2463" s="206"/>
      <c r="N2463" s="235"/>
    </row>
    <row r="2464" spans="1:14" ht="15.75" customHeight="1">
      <c r="A2464" s="494"/>
      <c r="B2464" s="192"/>
      <c r="C2464" s="193"/>
      <c r="D2464" s="194"/>
      <c r="E2464" s="194"/>
      <c r="F2464" s="194"/>
      <c r="G2464" s="194"/>
      <c r="H2464" s="194"/>
      <c r="I2464" s="194"/>
      <c r="J2464" s="194"/>
      <c r="K2464" s="235"/>
      <c r="L2464" s="206"/>
      <c r="M2464" s="206"/>
      <c r="N2464" s="235"/>
    </row>
    <row r="2465" spans="1:14" ht="15.75" customHeight="1">
      <c r="A2465" s="494"/>
      <c r="B2465" s="192"/>
      <c r="C2465" s="193"/>
      <c r="D2465" s="194"/>
      <c r="E2465" s="194"/>
      <c r="F2465" s="194"/>
      <c r="G2465" s="194"/>
      <c r="H2465" s="194"/>
      <c r="I2465" s="194"/>
      <c r="J2465" s="194"/>
      <c r="K2465" s="235"/>
      <c r="L2465" s="206"/>
      <c r="M2465" s="206"/>
      <c r="N2465" s="235"/>
    </row>
    <row r="2466" spans="1:14" ht="15.75" customHeight="1">
      <c r="A2466" s="494"/>
      <c r="B2466" s="192"/>
      <c r="C2466" s="193"/>
      <c r="D2466" s="194"/>
      <c r="E2466" s="194"/>
      <c r="F2466" s="194"/>
      <c r="G2466" s="194"/>
      <c r="H2466" s="194"/>
      <c r="I2466" s="194"/>
      <c r="J2466" s="194"/>
      <c r="K2466" s="235"/>
      <c r="L2466" s="206"/>
      <c r="M2466" s="206"/>
      <c r="N2466" s="235"/>
    </row>
    <row r="2467" spans="1:14" ht="15.75" customHeight="1">
      <c r="A2467" s="494"/>
      <c r="B2467" s="192"/>
      <c r="C2467" s="193"/>
      <c r="D2467" s="194"/>
      <c r="E2467" s="194"/>
      <c r="F2467" s="194"/>
      <c r="G2467" s="194"/>
      <c r="H2467" s="194"/>
      <c r="I2467" s="194"/>
      <c r="J2467" s="194"/>
      <c r="K2467" s="235"/>
      <c r="L2467" s="206"/>
      <c r="M2467" s="206"/>
      <c r="N2467" s="235"/>
    </row>
    <row r="2468" spans="1:14" ht="15.75" customHeight="1">
      <c r="A2468" s="494"/>
      <c r="B2468" s="192"/>
      <c r="C2468" s="193"/>
      <c r="D2468" s="194"/>
      <c r="E2468" s="194"/>
      <c r="F2468" s="194"/>
      <c r="G2468" s="194"/>
      <c r="H2468" s="194"/>
      <c r="I2468" s="194"/>
      <c r="J2468" s="194"/>
      <c r="K2468" s="235"/>
      <c r="L2468" s="206"/>
      <c r="M2468" s="206"/>
      <c r="N2468" s="235"/>
    </row>
    <row r="2469" spans="1:14" ht="15.75" customHeight="1">
      <c r="A2469" s="494"/>
      <c r="B2469" s="192"/>
      <c r="C2469" s="193"/>
      <c r="D2469" s="194"/>
      <c r="E2469" s="194"/>
      <c r="F2469" s="194"/>
      <c r="G2469" s="194"/>
      <c r="H2469" s="194"/>
      <c r="I2469" s="194"/>
      <c r="J2469" s="194"/>
      <c r="K2469" s="235"/>
      <c r="L2469" s="206"/>
      <c r="M2469" s="206"/>
      <c r="N2469" s="235"/>
    </row>
    <row r="2470" spans="1:14" ht="15.75" customHeight="1">
      <c r="A2470" s="494"/>
      <c r="B2470" s="192"/>
      <c r="C2470" s="193"/>
      <c r="D2470" s="194"/>
      <c r="E2470" s="194"/>
      <c r="F2470" s="194"/>
      <c r="G2470" s="194"/>
      <c r="H2470" s="194"/>
      <c r="I2470" s="194"/>
      <c r="J2470" s="194"/>
      <c r="K2470" s="235"/>
      <c r="L2470" s="206"/>
      <c r="M2470" s="206"/>
      <c r="N2470" s="235"/>
    </row>
    <row r="2471" spans="1:14" ht="15.75" customHeight="1">
      <c r="A2471" s="494"/>
      <c r="B2471" s="192"/>
      <c r="C2471" s="193"/>
      <c r="D2471" s="194"/>
      <c r="E2471" s="194"/>
      <c r="F2471" s="194"/>
      <c r="G2471" s="194"/>
      <c r="H2471" s="194"/>
      <c r="I2471" s="194"/>
      <c r="J2471" s="194"/>
      <c r="K2471" s="235"/>
      <c r="L2471" s="206"/>
      <c r="M2471" s="206"/>
      <c r="N2471" s="235"/>
    </row>
    <row r="2472" spans="1:14" ht="15.75" customHeight="1">
      <c r="A2472" s="494"/>
      <c r="B2472" s="192"/>
      <c r="C2472" s="193"/>
      <c r="D2472" s="194"/>
      <c r="E2472" s="194"/>
      <c r="F2472" s="194"/>
      <c r="G2472" s="194"/>
      <c r="H2472" s="194"/>
      <c r="I2472" s="194"/>
      <c r="J2472" s="194"/>
      <c r="K2472" s="235"/>
      <c r="L2472" s="206"/>
      <c r="M2472" s="206"/>
      <c r="N2472" s="235"/>
    </row>
    <row r="2473" spans="1:14" ht="15.75" customHeight="1">
      <c r="A2473" s="494"/>
      <c r="B2473" s="192"/>
      <c r="C2473" s="193"/>
      <c r="D2473" s="194"/>
      <c r="E2473" s="194"/>
      <c r="F2473" s="194"/>
      <c r="G2473" s="194"/>
      <c r="H2473" s="194"/>
      <c r="I2473" s="194"/>
      <c r="J2473" s="194"/>
      <c r="K2473" s="235"/>
      <c r="L2473" s="206"/>
      <c r="M2473" s="206"/>
      <c r="N2473" s="235"/>
    </row>
    <row r="2474" spans="1:14" ht="15.75" customHeight="1">
      <c r="A2474" s="494"/>
      <c r="B2474" s="192"/>
      <c r="C2474" s="193"/>
      <c r="D2474" s="194"/>
      <c r="E2474" s="194"/>
      <c r="F2474" s="194"/>
      <c r="G2474" s="194"/>
      <c r="H2474" s="194"/>
      <c r="I2474" s="194"/>
      <c r="J2474" s="194"/>
      <c r="K2474" s="235"/>
      <c r="L2474" s="206"/>
      <c r="M2474" s="206"/>
      <c r="N2474" s="235"/>
    </row>
    <row r="2475" spans="1:14" ht="15.75" customHeight="1">
      <c r="A2475" s="494"/>
      <c r="B2475" s="192"/>
      <c r="C2475" s="193"/>
      <c r="D2475" s="194"/>
      <c r="E2475" s="194"/>
      <c r="F2475" s="194"/>
      <c r="G2475" s="194"/>
      <c r="H2475" s="194"/>
      <c r="I2475" s="194"/>
      <c r="J2475" s="194"/>
      <c r="K2475" s="235"/>
      <c r="L2475" s="206"/>
      <c r="M2475" s="206"/>
      <c r="N2475" s="235"/>
    </row>
    <row r="2476" spans="1:14" ht="15.75" customHeight="1">
      <c r="A2476" s="494"/>
      <c r="B2476" s="192"/>
      <c r="C2476" s="193"/>
      <c r="D2476" s="194"/>
      <c r="E2476" s="194"/>
      <c r="F2476" s="194"/>
      <c r="G2476" s="194"/>
      <c r="H2476" s="194"/>
      <c r="I2476" s="194"/>
      <c r="J2476" s="194"/>
      <c r="K2476" s="235"/>
      <c r="L2476" s="206"/>
      <c r="M2476" s="206"/>
      <c r="N2476" s="235"/>
    </row>
    <row r="2477" spans="1:14" ht="15.75" customHeight="1">
      <c r="A2477" s="494"/>
      <c r="B2477" s="192"/>
      <c r="C2477" s="193"/>
      <c r="D2477" s="194"/>
      <c r="E2477" s="194"/>
      <c r="F2477" s="194"/>
      <c r="G2477" s="194"/>
      <c r="H2477" s="194"/>
      <c r="I2477" s="194"/>
      <c r="J2477" s="194"/>
      <c r="K2477" s="235"/>
      <c r="L2477" s="206"/>
      <c r="M2477" s="206"/>
      <c r="N2477" s="235"/>
    </row>
    <row r="2478" spans="1:14" ht="15.75" customHeight="1">
      <c r="A2478" s="494"/>
      <c r="B2478" s="192"/>
      <c r="C2478" s="193"/>
      <c r="D2478" s="194"/>
      <c r="E2478" s="194"/>
      <c r="F2478" s="194"/>
      <c r="G2478" s="194"/>
      <c r="H2478" s="194"/>
      <c r="I2478" s="194"/>
      <c r="J2478" s="194"/>
      <c r="K2478" s="235"/>
      <c r="L2478" s="206"/>
      <c r="M2478" s="206"/>
      <c r="N2478" s="235"/>
    </row>
    <row r="2479" spans="1:14" ht="15.75" customHeight="1">
      <c r="A2479" s="494"/>
      <c r="B2479" s="192"/>
      <c r="C2479" s="193"/>
      <c r="D2479" s="194"/>
      <c r="E2479" s="194"/>
      <c r="F2479" s="194"/>
      <c r="G2479" s="194"/>
      <c r="H2479" s="194"/>
      <c r="I2479" s="194"/>
      <c r="J2479" s="194"/>
      <c r="K2479" s="235"/>
      <c r="L2479" s="206"/>
      <c r="M2479" s="206"/>
      <c r="N2479" s="235"/>
    </row>
    <row r="2480" spans="1:14" ht="15.75" customHeight="1">
      <c r="A2480" s="494"/>
      <c r="B2480" s="192"/>
      <c r="C2480" s="193"/>
      <c r="D2480" s="194"/>
      <c r="E2480" s="194"/>
      <c r="F2480" s="194"/>
      <c r="G2480" s="194"/>
      <c r="H2480" s="194"/>
      <c r="I2480" s="194"/>
      <c r="J2480" s="194"/>
      <c r="K2480" s="235"/>
      <c r="L2480" s="206"/>
      <c r="M2480" s="206"/>
      <c r="N2480" s="235"/>
    </row>
    <row r="2481" spans="1:14" ht="15.75" customHeight="1">
      <c r="A2481" s="494"/>
      <c r="B2481" s="192"/>
      <c r="C2481" s="193"/>
      <c r="D2481" s="194"/>
      <c r="E2481" s="194"/>
      <c r="F2481" s="194"/>
      <c r="G2481" s="194"/>
      <c r="H2481" s="194"/>
      <c r="I2481" s="194"/>
      <c r="J2481" s="194"/>
      <c r="K2481" s="235"/>
      <c r="L2481" s="206"/>
      <c r="M2481" s="206"/>
      <c r="N2481" s="235"/>
    </row>
    <row r="2482" spans="1:14" ht="15.75" customHeight="1">
      <c r="A2482" s="494"/>
      <c r="B2482" s="192"/>
      <c r="C2482" s="193"/>
      <c r="D2482" s="194"/>
      <c r="E2482" s="194"/>
      <c r="F2482" s="194"/>
      <c r="G2482" s="194"/>
      <c r="H2482" s="194"/>
      <c r="I2482" s="194"/>
      <c r="J2482" s="194"/>
      <c r="K2482" s="235"/>
      <c r="L2482" s="206"/>
      <c r="M2482" s="206"/>
      <c r="N2482" s="235"/>
    </row>
    <row r="2483" spans="1:14" ht="15.75" customHeight="1">
      <c r="A2483" s="494"/>
      <c r="B2483" s="192"/>
      <c r="C2483" s="193"/>
      <c r="D2483" s="194"/>
      <c r="E2483" s="194"/>
      <c r="F2483" s="194"/>
      <c r="G2483" s="194"/>
      <c r="H2483" s="194"/>
      <c r="I2483" s="194"/>
      <c r="J2483" s="194"/>
      <c r="K2483" s="235"/>
      <c r="L2483" s="206"/>
      <c r="M2483" s="206"/>
      <c r="N2483" s="235"/>
    </row>
    <row r="2484" spans="1:14" ht="15.75" customHeight="1">
      <c r="A2484" s="494"/>
      <c r="B2484" s="192"/>
      <c r="C2484" s="193"/>
      <c r="D2484" s="194"/>
      <c r="E2484" s="194"/>
      <c r="F2484" s="194"/>
      <c r="G2484" s="194"/>
      <c r="H2484" s="194"/>
      <c r="I2484" s="194"/>
      <c r="J2484" s="194"/>
      <c r="K2484" s="235"/>
      <c r="L2484" s="206"/>
      <c r="M2484" s="206"/>
      <c r="N2484" s="235"/>
    </row>
    <row r="2485" spans="1:14" ht="15.75" customHeight="1">
      <c r="A2485" s="494"/>
      <c r="B2485" s="192"/>
      <c r="C2485" s="193"/>
      <c r="D2485" s="194"/>
      <c r="E2485" s="194"/>
      <c r="F2485" s="194"/>
      <c r="G2485" s="194"/>
      <c r="H2485" s="194"/>
      <c r="I2485" s="194"/>
      <c r="J2485" s="194"/>
      <c r="K2485" s="235"/>
      <c r="L2485" s="206"/>
      <c r="M2485" s="206"/>
      <c r="N2485" s="235"/>
    </row>
    <row r="2486" spans="1:14" ht="15.75" customHeight="1">
      <c r="A2486" s="494"/>
      <c r="B2486" s="192"/>
      <c r="C2486" s="193"/>
      <c r="D2486" s="194"/>
      <c r="E2486" s="194"/>
      <c r="F2486" s="194"/>
      <c r="G2486" s="194"/>
      <c r="H2486" s="194"/>
      <c r="I2486" s="194"/>
      <c r="J2486" s="194"/>
      <c r="K2486" s="235"/>
      <c r="L2486" s="206"/>
      <c r="M2486" s="206"/>
      <c r="N2486" s="235"/>
    </row>
    <row r="2487" spans="1:14" ht="15.75" customHeight="1">
      <c r="A2487" s="494"/>
      <c r="B2487" s="192"/>
      <c r="C2487" s="193"/>
      <c r="D2487" s="194"/>
      <c r="E2487" s="194"/>
      <c r="F2487" s="194"/>
      <c r="G2487" s="194"/>
      <c r="H2487" s="194"/>
      <c r="I2487" s="194"/>
      <c r="J2487" s="194"/>
      <c r="K2487" s="235"/>
      <c r="L2487" s="206"/>
      <c r="M2487" s="206"/>
      <c r="N2487" s="235"/>
    </row>
    <row r="2488" spans="1:14" ht="15.75" customHeight="1">
      <c r="A2488" s="494"/>
      <c r="B2488" s="192"/>
      <c r="C2488" s="193"/>
      <c r="D2488" s="194"/>
      <c r="E2488" s="194"/>
      <c r="F2488" s="194"/>
      <c r="G2488" s="194"/>
      <c r="H2488" s="194"/>
      <c r="I2488" s="194"/>
      <c r="J2488" s="194"/>
      <c r="K2488" s="235"/>
      <c r="L2488" s="206"/>
      <c r="M2488" s="206"/>
      <c r="N2488" s="235"/>
    </row>
    <row r="2489" spans="1:14" ht="15.75" customHeight="1">
      <c r="A2489" s="494"/>
      <c r="B2489" s="192"/>
      <c r="C2489" s="193"/>
      <c r="D2489" s="194"/>
      <c r="E2489" s="194"/>
      <c r="F2489" s="194"/>
      <c r="G2489" s="194"/>
      <c r="H2489" s="194"/>
      <c r="I2489" s="194"/>
      <c r="J2489" s="194"/>
      <c r="K2489" s="235"/>
      <c r="L2489" s="206"/>
      <c r="M2489" s="206"/>
      <c r="N2489" s="235"/>
    </row>
    <row r="2490" spans="1:14" ht="15.75" customHeight="1">
      <c r="A2490" s="494"/>
      <c r="B2490" s="192"/>
      <c r="C2490" s="193"/>
      <c r="D2490" s="194"/>
      <c r="E2490" s="194"/>
      <c r="F2490" s="194"/>
      <c r="G2490" s="194"/>
      <c r="H2490" s="194"/>
      <c r="I2490" s="194"/>
      <c r="J2490" s="194"/>
      <c r="K2490" s="235"/>
      <c r="L2490" s="206"/>
      <c r="M2490" s="206"/>
      <c r="N2490" s="235"/>
    </row>
    <row r="2491" spans="1:14" ht="15.75" customHeight="1">
      <c r="A2491" s="494"/>
      <c r="B2491" s="192"/>
      <c r="C2491" s="193"/>
      <c r="D2491" s="194"/>
      <c r="E2491" s="194"/>
      <c r="F2491" s="194"/>
      <c r="G2491" s="194"/>
      <c r="H2491" s="194"/>
      <c r="I2491" s="194"/>
      <c r="J2491" s="194"/>
      <c r="K2491" s="235"/>
      <c r="L2491" s="206"/>
      <c r="M2491" s="206"/>
      <c r="N2491" s="235"/>
    </row>
    <row r="2492" spans="1:14" ht="15.75" customHeight="1">
      <c r="A2492" s="494"/>
      <c r="B2492" s="192"/>
      <c r="C2492" s="193"/>
      <c r="D2492" s="194"/>
      <c r="E2492" s="194"/>
      <c r="F2492" s="194"/>
      <c r="G2492" s="194"/>
      <c r="H2492" s="194"/>
      <c r="I2492" s="194"/>
      <c r="J2492" s="194"/>
      <c r="K2492" s="235"/>
      <c r="L2492" s="206"/>
      <c r="M2492" s="206"/>
      <c r="N2492" s="235"/>
    </row>
    <row r="2493" spans="1:14" ht="15.75" customHeight="1">
      <c r="A2493" s="494"/>
      <c r="B2493" s="192"/>
      <c r="C2493" s="193"/>
      <c r="D2493" s="194"/>
      <c r="E2493" s="194"/>
      <c r="F2493" s="194"/>
      <c r="G2493" s="194"/>
      <c r="H2493" s="194"/>
      <c r="I2493" s="194"/>
      <c r="J2493" s="194"/>
      <c r="K2493" s="235"/>
      <c r="L2493" s="206"/>
      <c r="M2493" s="206"/>
      <c r="N2493" s="235"/>
    </row>
    <row r="2494" spans="1:14" ht="15.75" customHeight="1">
      <c r="A2494" s="494"/>
      <c r="B2494" s="192"/>
      <c r="C2494" s="193"/>
      <c r="D2494" s="194"/>
      <c r="E2494" s="194"/>
      <c r="F2494" s="194"/>
      <c r="G2494" s="194"/>
      <c r="H2494" s="194"/>
      <c r="I2494" s="194"/>
      <c r="J2494" s="194"/>
      <c r="K2494" s="235"/>
      <c r="L2494" s="206"/>
      <c r="M2494" s="206"/>
      <c r="N2494" s="235"/>
    </row>
    <row r="2495" spans="1:14" ht="15.75" customHeight="1">
      <c r="A2495" s="494"/>
      <c r="B2495" s="192"/>
      <c r="C2495" s="193"/>
      <c r="D2495" s="194"/>
      <c r="E2495" s="194"/>
      <c r="F2495" s="194"/>
      <c r="G2495" s="194"/>
      <c r="H2495" s="194"/>
      <c r="I2495" s="194"/>
      <c r="J2495" s="194"/>
      <c r="K2495" s="235"/>
      <c r="L2495" s="206"/>
      <c r="M2495" s="206"/>
      <c r="N2495" s="235"/>
    </row>
    <row r="2496" spans="1:14" ht="15.75" customHeight="1">
      <c r="A2496" s="494"/>
      <c r="B2496" s="192"/>
      <c r="C2496" s="193"/>
      <c r="D2496" s="194"/>
      <c r="E2496" s="194"/>
      <c r="F2496" s="194"/>
      <c r="G2496" s="194"/>
      <c r="H2496" s="194"/>
      <c r="I2496" s="194"/>
      <c r="J2496" s="194"/>
      <c r="K2496" s="235"/>
      <c r="L2496" s="206"/>
      <c r="M2496" s="206"/>
      <c r="N2496" s="235"/>
    </row>
    <row r="2497" spans="1:14" ht="15.75" customHeight="1">
      <c r="A2497" s="494"/>
      <c r="B2497" s="192"/>
      <c r="C2497" s="193"/>
      <c r="D2497" s="194"/>
      <c r="E2497" s="194"/>
      <c r="F2497" s="194"/>
      <c r="G2497" s="194"/>
      <c r="H2497" s="194"/>
      <c r="I2497" s="194"/>
      <c r="J2497" s="194"/>
      <c r="K2497" s="235"/>
      <c r="L2497" s="206"/>
      <c r="M2497" s="206"/>
      <c r="N2497" s="235"/>
    </row>
    <row r="2498" spans="1:14" ht="15.75" customHeight="1">
      <c r="A2498" s="494"/>
      <c r="B2498" s="192"/>
      <c r="C2498" s="193"/>
      <c r="D2498" s="194"/>
      <c r="E2498" s="194"/>
      <c r="F2498" s="194"/>
      <c r="G2498" s="194"/>
      <c r="H2498" s="194"/>
      <c r="I2498" s="194"/>
      <c r="J2498" s="194"/>
      <c r="K2498" s="235"/>
      <c r="L2498" s="206"/>
      <c r="M2498" s="206"/>
      <c r="N2498" s="235"/>
    </row>
    <row r="2499" spans="1:14" ht="15.75" customHeight="1">
      <c r="A2499" s="494"/>
      <c r="B2499" s="192"/>
      <c r="C2499" s="193"/>
      <c r="D2499" s="194"/>
      <c r="E2499" s="194"/>
      <c r="F2499" s="194"/>
      <c r="G2499" s="194"/>
      <c r="H2499" s="194"/>
      <c r="I2499" s="194"/>
      <c r="J2499" s="194"/>
      <c r="K2499" s="235"/>
      <c r="L2499" s="206"/>
      <c r="M2499" s="206"/>
      <c r="N2499" s="235"/>
    </row>
    <row r="2500" spans="1:14" ht="15.75" customHeight="1">
      <c r="A2500" s="494"/>
      <c r="B2500" s="192"/>
      <c r="C2500" s="193"/>
      <c r="D2500" s="194"/>
      <c r="E2500" s="194"/>
      <c r="F2500" s="194"/>
      <c r="G2500" s="194"/>
      <c r="H2500" s="194"/>
      <c r="I2500" s="194"/>
      <c r="J2500" s="194"/>
      <c r="K2500" s="235"/>
      <c r="L2500" s="206"/>
      <c r="M2500" s="206"/>
      <c r="N2500" s="235"/>
    </row>
    <row r="2501" spans="1:14" ht="15.75" customHeight="1">
      <c r="A2501" s="494"/>
      <c r="B2501" s="192"/>
      <c r="C2501" s="193"/>
      <c r="D2501" s="194"/>
      <c r="E2501" s="194"/>
      <c r="F2501" s="194"/>
      <c r="G2501" s="194"/>
      <c r="H2501" s="194"/>
      <c r="I2501" s="194"/>
      <c r="J2501" s="194"/>
      <c r="K2501" s="235"/>
      <c r="L2501" s="206"/>
      <c r="M2501" s="206"/>
      <c r="N2501" s="235"/>
    </row>
    <row r="2502" spans="1:14" ht="15.75" customHeight="1">
      <c r="A2502" s="494"/>
      <c r="B2502" s="192"/>
      <c r="C2502" s="193"/>
      <c r="D2502" s="194"/>
      <c r="E2502" s="194"/>
      <c r="F2502" s="194"/>
      <c r="G2502" s="194"/>
      <c r="H2502" s="194"/>
      <c r="I2502" s="194"/>
      <c r="J2502" s="194"/>
      <c r="K2502" s="235"/>
      <c r="L2502" s="206"/>
      <c r="M2502" s="206"/>
      <c r="N2502" s="235"/>
    </row>
    <row r="2503" spans="1:14" ht="15.75" customHeight="1">
      <c r="A2503" s="494"/>
      <c r="B2503" s="192"/>
      <c r="C2503" s="193"/>
      <c r="D2503" s="194"/>
      <c r="E2503" s="194"/>
      <c r="F2503" s="194"/>
      <c r="G2503" s="194"/>
      <c r="H2503" s="194"/>
      <c r="I2503" s="194"/>
      <c r="J2503" s="194"/>
      <c r="K2503" s="235"/>
      <c r="L2503" s="206"/>
      <c r="M2503" s="206"/>
      <c r="N2503" s="235"/>
    </row>
    <row r="2504" spans="1:14" ht="15.75" customHeight="1">
      <c r="A2504" s="494"/>
      <c r="B2504" s="192"/>
      <c r="C2504" s="193"/>
      <c r="D2504" s="194"/>
      <c r="E2504" s="194"/>
      <c r="F2504" s="194"/>
      <c r="G2504" s="194"/>
      <c r="H2504" s="194"/>
      <c r="I2504" s="194"/>
      <c r="J2504" s="194"/>
      <c r="K2504" s="235"/>
      <c r="L2504" s="206"/>
      <c r="M2504" s="206"/>
      <c r="N2504" s="235"/>
    </row>
    <row r="2505" spans="1:14" ht="15.75" customHeight="1">
      <c r="A2505" s="494"/>
      <c r="B2505" s="192"/>
      <c r="C2505" s="193"/>
      <c r="D2505" s="194"/>
      <c r="E2505" s="194"/>
      <c r="F2505" s="194"/>
      <c r="G2505" s="194"/>
      <c r="H2505" s="194"/>
      <c r="I2505" s="194"/>
      <c r="J2505" s="194"/>
      <c r="K2505" s="235"/>
      <c r="L2505" s="206"/>
      <c r="M2505" s="206"/>
      <c r="N2505" s="235"/>
    </row>
    <row r="2506" spans="1:14" ht="15.75" customHeight="1">
      <c r="A2506" s="494"/>
      <c r="B2506" s="192"/>
      <c r="C2506" s="193"/>
      <c r="D2506" s="194"/>
      <c r="E2506" s="194"/>
      <c r="F2506" s="194"/>
      <c r="G2506" s="194"/>
      <c r="H2506" s="194"/>
      <c r="I2506" s="194"/>
      <c r="J2506" s="194"/>
      <c r="K2506" s="235"/>
      <c r="L2506" s="206"/>
      <c r="M2506" s="206"/>
      <c r="N2506" s="235"/>
    </row>
    <row r="2507" spans="1:14" ht="15.75" customHeight="1">
      <c r="A2507" s="494"/>
      <c r="B2507" s="192"/>
      <c r="C2507" s="193"/>
      <c r="D2507" s="194"/>
      <c r="E2507" s="194"/>
      <c r="F2507" s="194"/>
      <c r="G2507" s="194"/>
      <c r="H2507" s="194"/>
      <c r="I2507" s="194"/>
      <c r="J2507" s="194"/>
      <c r="K2507" s="235"/>
      <c r="L2507" s="206"/>
      <c r="M2507" s="206"/>
      <c r="N2507" s="235"/>
    </row>
    <row r="2508" spans="1:14" ht="15.75" customHeight="1">
      <c r="A2508" s="494"/>
      <c r="B2508" s="192"/>
      <c r="C2508" s="193"/>
      <c r="D2508" s="194"/>
      <c r="E2508" s="194"/>
      <c r="F2508" s="194"/>
      <c r="G2508" s="194"/>
      <c r="H2508" s="194"/>
      <c r="I2508" s="194"/>
      <c r="J2508" s="194"/>
      <c r="K2508" s="235"/>
      <c r="L2508" s="206"/>
      <c r="M2508" s="206"/>
      <c r="N2508" s="235"/>
    </row>
    <row r="2509" spans="1:14" ht="15.75" customHeight="1">
      <c r="A2509" s="494"/>
      <c r="B2509" s="192"/>
      <c r="C2509" s="193"/>
      <c r="D2509" s="194"/>
      <c r="E2509" s="194"/>
      <c r="F2509" s="194"/>
      <c r="G2509" s="194"/>
      <c r="H2509" s="194"/>
      <c r="I2509" s="194"/>
      <c r="J2509" s="194"/>
      <c r="K2509" s="235"/>
      <c r="L2509" s="206"/>
      <c r="M2509" s="206"/>
      <c r="N2509" s="235"/>
    </row>
    <row r="2510" spans="1:14" ht="15.75" customHeight="1">
      <c r="A2510" s="494"/>
      <c r="B2510" s="192"/>
      <c r="C2510" s="193"/>
      <c r="D2510" s="194"/>
      <c r="E2510" s="194"/>
      <c r="F2510" s="194"/>
      <c r="G2510" s="194"/>
      <c r="H2510" s="194"/>
      <c r="I2510" s="194"/>
      <c r="J2510" s="194"/>
      <c r="K2510" s="235"/>
      <c r="L2510" s="206"/>
      <c r="M2510" s="206"/>
      <c r="N2510" s="235"/>
    </row>
    <row r="2511" spans="1:14" ht="15.75" customHeight="1">
      <c r="A2511" s="494"/>
      <c r="B2511" s="192"/>
      <c r="C2511" s="193"/>
      <c r="D2511" s="194"/>
      <c r="E2511" s="194"/>
      <c r="F2511" s="194"/>
      <c r="G2511" s="194"/>
      <c r="H2511" s="194"/>
      <c r="I2511" s="194"/>
      <c r="J2511" s="194"/>
      <c r="K2511" s="235"/>
      <c r="L2511" s="206"/>
      <c r="M2511" s="206"/>
      <c r="N2511" s="235"/>
    </row>
    <row r="2512" spans="1:14" ht="15.75" customHeight="1">
      <c r="A2512" s="494"/>
      <c r="B2512" s="192"/>
      <c r="C2512" s="193"/>
      <c r="D2512" s="194"/>
      <c r="E2512" s="194"/>
      <c r="F2512" s="194"/>
      <c r="G2512" s="194"/>
      <c r="H2512" s="194"/>
      <c r="I2512" s="194"/>
      <c r="J2512" s="194"/>
      <c r="K2512" s="235"/>
      <c r="L2512" s="206"/>
      <c r="M2512" s="206"/>
      <c r="N2512" s="235"/>
    </row>
    <row r="2513" spans="1:14" ht="15.75" customHeight="1">
      <c r="A2513" s="494"/>
      <c r="B2513" s="192"/>
      <c r="C2513" s="193"/>
      <c r="D2513" s="194"/>
      <c r="E2513" s="194"/>
      <c r="F2513" s="194"/>
      <c r="G2513" s="194"/>
      <c r="H2513" s="194"/>
      <c r="I2513" s="194"/>
      <c r="J2513" s="194"/>
      <c r="K2513" s="235"/>
      <c r="L2513" s="206"/>
      <c r="M2513" s="206"/>
      <c r="N2513" s="235"/>
    </row>
    <row r="2514" spans="1:14" ht="15.75" customHeight="1">
      <c r="A2514" s="494"/>
      <c r="B2514" s="192"/>
      <c r="C2514" s="193"/>
      <c r="D2514" s="194"/>
      <c r="E2514" s="194"/>
      <c r="F2514" s="194"/>
      <c r="G2514" s="194"/>
      <c r="H2514" s="194"/>
      <c r="I2514" s="194"/>
      <c r="J2514" s="194"/>
      <c r="K2514" s="235"/>
      <c r="L2514" s="206"/>
      <c r="M2514" s="206"/>
      <c r="N2514" s="235"/>
    </row>
    <row r="2515" spans="1:14" ht="15.75" customHeight="1">
      <c r="A2515" s="494"/>
      <c r="B2515" s="192"/>
      <c r="C2515" s="193"/>
      <c r="D2515" s="194"/>
      <c r="E2515" s="194"/>
      <c r="F2515" s="194"/>
      <c r="G2515" s="194"/>
      <c r="H2515" s="194"/>
      <c r="I2515" s="194"/>
      <c r="J2515" s="194"/>
      <c r="K2515" s="235"/>
      <c r="L2515" s="206"/>
      <c r="M2515" s="206"/>
      <c r="N2515" s="235"/>
    </row>
    <row r="2516" spans="1:14" ht="15.75" customHeight="1">
      <c r="A2516" s="494"/>
      <c r="B2516" s="192"/>
      <c r="C2516" s="193"/>
      <c r="D2516" s="194"/>
      <c r="E2516" s="194"/>
      <c r="F2516" s="194"/>
      <c r="G2516" s="194"/>
      <c r="H2516" s="194"/>
      <c r="I2516" s="194"/>
      <c r="J2516" s="194"/>
      <c r="K2516" s="235"/>
      <c r="L2516" s="206"/>
      <c r="M2516" s="206"/>
      <c r="N2516" s="235"/>
    </row>
    <row r="2517" spans="1:14" ht="15.75" customHeight="1">
      <c r="A2517" s="494"/>
      <c r="B2517" s="192"/>
      <c r="C2517" s="193"/>
      <c r="D2517" s="194"/>
      <c r="E2517" s="194"/>
      <c r="F2517" s="194"/>
      <c r="G2517" s="194"/>
      <c r="H2517" s="194"/>
      <c r="I2517" s="194"/>
      <c r="J2517" s="194"/>
      <c r="K2517" s="235"/>
      <c r="L2517" s="206"/>
      <c r="M2517" s="206"/>
      <c r="N2517" s="235"/>
    </row>
    <row r="2518" spans="1:14" ht="15.75" customHeight="1">
      <c r="A2518" s="494"/>
      <c r="B2518" s="192"/>
      <c r="C2518" s="193"/>
      <c r="D2518" s="194"/>
      <c r="E2518" s="194"/>
      <c r="F2518" s="194"/>
      <c r="G2518" s="194"/>
      <c r="H2518" s="194"/>
      <c r="I2518" s="194"/>
      <c r="J2518" s="194"/>
      <c r="K2518" s="235"/>
      <c r="L2518" s="206"/>
      <c r="M2518" s="206"/>
      <c r="N2518" s="235"/>
    </row>
    <row r="2519" spans="1:14" ht="15.75" customHeight="1">
      <c r="A2519" s="494"/>
      <c r="B2519" s="192"/>
      <c r="C2519" s="193"/>
      <c r="D2519" s="194"/>
      <c r="E2519" s="194"/>
      <c r="F2519" s="194"/>
      <c r="G2519" s="194"/>
      <c r="H2519" s="194"/>
      <c r="I2519" s="194"/>
      <c r="J2519" s="194"/>
      <c r="K2519" s="235"/>
      <c r="L2519" s="206"/>
      <c r="M2519" s="206"/>
      <c r="N2519" s="235"/>
    </row>
    <row r="2520" spans="1:14" ht="15.75" customHeight="1">
      <c r="A2520" s="494"/>
      <c r="B2520" s="192"/>
      <c r="C2520" s="193"/>
      <c r="D2520" s="194"/>
      <c r="E2520" s="194"/>
      <c r="F2520" s="194"/>
      <c r="G2520" s="194"/>
      <c r="H2520" s="194"/>
      <c r="I2520" s="194"/>
      <c r="J2520" s="194"/>
      <c r="K2520" s="235"/>
      <c r="L2520" s="206"/>
      <c r="M2520" s="206"/>
      <c r="N2520" s="235"/>
    </row>
    <row r="2521" spans="1:14" ht="15.75" customHeight="1">
      <c r="A2521" s="494"/>
      <c r="B2521" s="192"/>
      <c r="C2521" s="193"/>
      <c r="D2521" s="194"/>
      <c r="E2521" s="194"/>
      <c r="F2521" s="194"/>
      <c r="G2521" s="194"/>
      <c r="H2521" s="194"/>
      <c r="I2521" s="194"/>
      <c r="J2521" s="194"/>
      <c r="K2521" s="235"/>
      <c r="L2521" s="206"/>
      <c r="M2521" s="206"/>
      <c r="N2521" s="235"/>
    </row>
    <row r="2522" spans="1:14" ht="15.75" customHeight="1">
      <c r="A2522" s="494"/>
      <c r="B2522" s="192"/>
      <c r="C2522" s="193"/>
      <c r="D2522" s="194"/>
      <c r="E2522" s="194"/>
      <c r="F2522" s="194"/>
      <c r="G2522" s="194"/>
      <c r="H2522" s="194"/>
      <c r="I2522" s="194"/>
      <c r="J2522" s="194"/>
      <c r="K2522" s="235"/>
      <c r="L2522" s="206"/>
      <c r="M2522" s="206"/>
      <c r="N2522" s="235"/>
    </row>
    <row r="2523" spans="1:14" ht="15.75" customHeight="1">
      <c r="A2523" s="494"/>
      <c r="B2523" s="192"/>
      <c r="C2523" s="193"/>
      <c r="D2523" s="194"/>
      <c r="E2523" s="194"/>
      <c r="F2523" s="194"/>
      <c r="G2523" s="194"/>
      <c r="H2523" s="194"/>
      <c r="I2523" s="194"/>
      <c r="J2523" s="194"/>
      <c r="K2523" s="235"/>
      <c r="L2523" s="206"/>
      <c r="M2523" s="206"/>
      <c r="N2523" s="235"/>
    </row>
    <row r="2524" spans="1:14" ht="15.75" customHeight="1">
      <c r="A2524" s="494"/>
      <c r="B2524" s="192"/>
      <c r="C2524" s="193"/>
      <c r="D2524" s="194"/>
      <c r="E2524" s="194"/>
      <c r="F2524" s="194"/>
      <c r="G2524" s="194"/>
      <c r="H2524" s="194"/>
      <c r="I2524" s="194"/>
      <c r="J2524" s="194"/>
      <c r="K2524" s="235"/>
      <c r="L2524" s="206"/>
      <c r="M2524" s="206"/>
      <c r="N2524" s="235"/>
    </row>
    <row r="2525" spans="1:14" ht="15.75" customHeight="1">
      <c r="A2525" s="494"/>
      <c r="B2525" s="192"/>
      <c r="C2525" s="193"/>
      <c r="D2525" s="194"/>
      <c r="E2525" s="194"/>
      <c r="F2525" s="194"/>
      <c r="G2525" s="194"/>
      <c r="H2525" s="194"/>
      <c r="I2525" s="194"/>
      <c r="J2525" s="194"/>
      <c r="K2525" s="235"/>
      <c r="L2525" s="206"/>
      <c r="M2525" s="206"/>
      <c r="N2525" s="235"/>
    </row>
    <row r="2526" spans="1:14" ht="15.75" customHeight="1">
      <c r="A2526" s="494"/>
      <c r="B2526" s="192"/>
      <c r="C2526" s="193"/>
      <c r="D2526" s="194"/>
      <c r="E2526" s="194"/>
      <c r="F2526" s="194"/>
      <c r="G2526" s="194"/>
      <c r="H2526" s="194"/>
      <c r="I2526" s="194"/>
      <c r="J2526" s="194"/>
      <c r="K2526" s="235"/>
      <c r="L2526" s="206"/>
      <c r="M2526" s="206"/>
      <c r="N2526" s="235"/>
    </row>
    <row r="2527" spans="1:14" ht="15.75" customHeight="1">
      <c r="A2527" s="494"/>
      <c r="B2527" s="192"/>
      <c r="C2527" s="193"/>
      <c r="D2527" s="194"/>
      <c r="E2527" s="194"/>
      <c r="F2527" s="194"/>
      <c r="G2527" s="194"/>
      <c r="H2527" s="194"/>
      <c r="I2527" s="194"/>
      <c r="J2527" s="194"/>
      <c r="K2527" s="235"/>
      <c r="L2527" s="206"/>
      <c r="M2527" s="206"/>
      <c r="N2527" s="235"/>
    </row>
    <row r="2528" spans="1:14" ht="15.75" customHeight="1">
      <c r="A2528" s="494"/>
      <c r="B2528" s="192"/>
      <c r="C2528" s="193"/>
      <c r="D2528" s="194"/>
      <c r="E2528" s="194"/>
      <c r="F2528" s="194"/>
      <c r="G2528" s="194"/>
      <c r="H2528" s="194"/>
      <c r="I2528" s="194"/>
      <c r="J2528" s="194"/>
      <c r="K2528" s="235"/>
      <c r="L2528" s="206"/>
      <c r="M2528" s="206"/>
      <c r="N2528" s="235"/>
    </row>
    <row r="2529" spans="1:14" ht="15.75" customHeight="1">
      <c r="A2529" s="494"/>
      <c r="B2529" s="192"/>
      <c r="C2529" s="193"/>
      <c r="D2529" s="194"/>
      <c r="E2529" s="194"/>
      <c r="F2529" s="194"/>
      <c r="G2529" s="194"/>
      <c r="H2529" s="194"/>
      <c r="I2529" s="194"/>
      <c r="J2529" s="194"/>
      <c r="K2529" s="235"/>
      <c r="L2529" s="206"/>
      <c r="M2529" s="206"/>
      <c r="N2529" s="235"/>
    </row>
    <row r="2530" spans="1:14" ht="15.75" customHeight="1">
      <c r="A2530" s="494"/>
      <c r="B2530" s="192"/>
      <c r="C2530" s="193"/>
      <c r="D2530" s="194"/>
      <c r="E2530" s="194"/>
      <c r="F2530" s="194"/>
      <c r="G2530" s="194"/>
      <c r="H2530" s="194"/>
      <c r="I2530" s="194"/>
      <c r="J2530" s="194"/>
      <c r="K2530" s="235"/>
      <c r="L2530" s="206"/>
      <c r="M2530" s="206"/>
      <c r="N2530" s="235"/>
    </row>
    <row r="2531" spans="1:14" ht="15.75" customHeight="1">
      <c r="A2531" s="494"/>
      <c r="B2531" s="192"/>
      <c r="C2531" s="193"/>
      <c r="D2531" s="194"/>
      <c r="E2531" s="194"/>
      <c r="F2531" s="194"/>
      <c r="G2531" s="194"/>
      <c r="H2531" s="194"/>
      <c r="I2531" s="194"/>
      <c r="J2531" s="194"/>
      <c r="K2531" s="235"/>
      <c r="L2531" s="206"/>
      <c r="M2531" s="206"/>
      <c r="N2531" s="235"/>
    </row>
    <row r="2532" spans="1:14" ht="15.75" customHeight="1">
      <c r="A2532" s="494"/>
      <c r="B2532" s="192"/>
      <c r="C2532" s="193"/>
      <c r="D2532" s="194"/>
      <c r="E2532" s="194"/>
      <c r="F2532" s="194"/>
      <c r="G2532" s="194"/>
      <c r="H2532" s="194"/>
      <c r="I2532" s="194"/>
      <c r="J2532" s="194"/>
      <c r="K2532" s="235"/>
      <c r="L2532" s="206"/>
      <c r="M2532" s="206"/>
      <c r="N2532" s="235"/>
    </row>
    <row r="2533" spans="1:14" ht="15.75" customHeight="1">
      <c r="A2533" s="494"/>
      <c r="B2533" s="192"/>
      <c r="C2533" s="193"/>
      <c r="D2533" s="194"/>
      <c r="E2533" s="194"/>
      <c r="F2533" s="194"/>
      <c r="G2533" s="194"/>
      <c r="H2533" s="194"/>
      <c r="I2533" s="194"/>
      <c r="J2533" s="194"/>
      <c r="K2533" s="235"/>
      <c r="L2533" s="206"/>
      <c r="M2533" s="206"/>
      <c r="N2533" s="235"/>
    </row>
    <row r="2534" spans="1:14" ht="15.75" customHeight="1">
      <c r="A2534" s="494"/>
      <c r="B2534" s="192"/>
      <c r="C2534" s="193"/>
      <c r="D2534" s="194"/>
      <c r="E2534" s="194"/>
      <c r="F2534" s="194"/>
      <c r="G2534" s="194"/>
      <c r="H2534" s="194"/>
      <c r="I2534" s="194"/>
      <c r="J2534" s="194"/>
      <c r="K2534" s="235"/>
      <c r="L2534" s="206"/>
      <c r="M2534" s="206"/>
      <c r="N2534" s="235"/>
    </row>
    <row r="2535" spans="1:14" ht="15.75" customHeight="1">
      <c r="A2535" s="494"/>
      <c r="B2535" s="192"/>
      <c r="C2535" s="193"/>
      <c r="D2535" s="194"/>
      <c r="E2535" s="194"/>
      <c r="F2535" s="194"/>
      <c r="G2535" s="194"/>
      <c r="H2535" s="194"/>
      <c r="I2535" s="194"/>
      <c r="J2535" s="194"/>
      <c r="K2535" s="235"/>
      <c r="L2535" s="206"/>
      <c r="M2535" s="206"/>
      <c r="N2535" s="235"/>
    </row>
    <row r="2536" spans="1:14" ht="15.75" customHeight="1">
      <c r="A2536" s="494"/>
      <c r="B2536" s="192"/>
      <c r="C2536" s="193"/>
      <c r="D2536" s="194"/>
      <c r="E2536" s="194"/>
      <c r="F2536" s="194"/>
      <c r="G2536" s="194"/>
      <c r="H2536" s="194"/>
      <c r="I2536" s="194"/>
      <c r="J2536" s="194"/>
      <c r="K2536" s="235"/>
      <c r="L2536" s="206"/>
      <c r="M2536" s="206"/>
      <c r="N2536" s="235"/>
    </row>
    <row r="2537" spans="1:14" ht="15.75" customHeight="1">
      <c r="A2537" s="494"/>
      <c r="B2537" s="192"/>
      <c r="C2537" s="193"/>
      <c r="D2537" s="194"/>
      <c r="E2537" s="194"/>
      <c r="F2537" s="194"/>
      <c r="G2537" s="194"/>
      <c r="H2537" s="194"/>
      <c r="I2537" s="194"/>
      <c r="J2537" s="194"/>
      <c r="K2537" s="235"/>
      <c r="L2537" s="206"/>
      <c r="M2537" s="206"/>
      <c r="N2537" s="235"/>
    </row>
    <row r="2538" spans="1:14" ht="15.75" customHeight="1">
      <c r="A2538" s="494"/>
      <c r="B2538" s="192"/>
      <c r="C2538" s="193"/>
      <c r="D2538" s="194"/>
      <c r="E2538" s="194"/>
      <c r="F2538" s="194"/>
      <c r="G2538" s="194"/>
      <c r="H2538" s="194"/>
      <c r="I2538" s="194"/>
      <c r="J2538" s="194"/>
      <c r="K2538" s="235"/>
      <c r="L2538" s="206"/>
      <c r="M2538" s="206"/>
      <c r="N2538" s="235"/>
    </row>
    <row r="2539" spans="1:14" ht="15.75" customHeight="1">
      <c r="A2539" s="494"/>
      <c r="B2539" s="192"/>
      <c r="C2539" s="193"/>
      <c r="D2539" s="194"/>
      <c r="E2539" s="194"/>
      <c r="F2539" s="194"/>
      <c r="G2539" s="194"/>
      <c r="H2539" s="194"/>
      <c r="I2539" s="194"/>
      <c r="J2539" s="194"/>
      <c r="K2539" s="235"/>
      <c r="L2539" s="206"/>
      <c r="M2539" s="206"/>
      <c r="N2539" s="235"/>
    </row>
    <row r="2540" spans="1:14" ht="15.75" customHeight="1">
      <c r="A2540" s="494"/>
      <c r="B2540" s="192"/>
      <c r="C2540" s="193"/>
      <c r="D2540" s="194"/>
      <c r="E2540" s="194"/>
      <c r="F2540" s="194"/>
      <c r="G2540" s="194"/>
      <c r="H2540" s="194"/>
      <c r="I2540" s="194"/>
      <c r="J2540" s="194"/>
      <c r="K2540" s="235"/>
      <c r="L2540" s="206"/>
      <c r="M2540" s="206"/>
      <c r="N2540" s="235"/>
    </row>
    <row r="2541" spans="1:14" ht="15.75" customHeight="1">
      <c r="A2541" s="494"/>
      <c r="B2541" s="192"/>
      <c r="C2541" s="193"/>
      <c r="D2541" s="194"/>
      <c r="E2541" s="194"/>
      <c r="F2541" s="194"/>
      <c r="G2541" s="194"/>
      <c r="H2541" s="194"/>
      <c r="I2541" s="194"/>
      <c r="J2541" s="194"/>
      <c r="K2541" s="235"/>
      <c r="L2541" s="206"/>
      <c r="M2541" s="206"/>
      <c r="N2541" s="235"/>
    </row>
    <row r="2542" spans="1:14" ht="15.75" customHeight="1">
      <c r="A2542" s="494"/>
      <c r="B2542" s="192"/>
      <c r="C2542" s="193"/>
      <c r="D2542" s="194"/>
      <c r="E2542" s="194"/>
      <c r="F2542" s="194"/>
      <c r="G2542" s="194"/>
      <c r="H2542" s="194"/>
      <c r="I2542" s="194"/>
      <c r="J2542" s="194"/>
      <c r="K2542" s="235"/>
      <c r="L2542" s="206"/>
      <c r="M2542" s="206"/>
      <c r="N2542" s="235"/>
    </row>
    <row r="2543" spans="1:14" ht="15.75" customHeight="1">
      <c r="A2543" s="494"/>
      <c r="B2543" s="192"/>
      <c r="C2543" s="193"/>
      <c r="D2543" s="194"/>
      <c r="E2543" s="194"/>
      <c r="F2543" s="194"/>
      <c r="G2543" s="194"/>
      <c r="H2543" s="194"/>
      <c r="I2543" s="194"/>
      <c r="J2543" s="194"/>
      <c r="K2543" s="235"/>
      <c r="L2543" s="206"/>
      <c r="M2543" s="206"/>
      <c r="N2543" s="235"/>
    </row>
    <row r="2544" spans="1:14" ht="15.75" customHeight="1">
      <c r="A2544" s="494"/>
      <c r="B2544" s="192"/>
      <c r="C2544" s="193"/>
      <c r="D2544" s="194"/>
      <c r="E2544" s="194"/>
      <c r="F2544" s="194"/>
      <c r="G2544" s="194"/>
      <c r="H2544" s="194"/>
      <c r="I2544" s="194"/>
      <c r="J2544" s="194"/>
      <c r="K2544" s="235"/>
      <c r="L2544" s="206"/>
      <c r="M2544" s="206"/>
      <c r="N2544" s="235"/>
    </row>
    <row r="2545" spans="1:14" ht="15.75" customHeight="1">
      <c r="A2545" s="494"/>
      <c r="B2545" s="192"/>
      <c r="C2545" s="193"/>
      <c r="D2545" s="194"/>
      <c r="E2545" s="194"/>
      <c r="F2545" s="194"/>
      <c r="G2545" s="194"/>
      <c r="H2545" s="194"/>
      <c r="I2545" s="194"/>
      <c r="J2545" s="194"/>
      <c r="K2545" s="235"/>
      <c r="L2545" s="206"/>
      <c r="M2545" s="206"/>
      <c r="N2545" s="235"/>
    </row>
    <row r="2546" spans="1:14" ht="15.75" customHeight="1">
      <c r="A2546" s="494"/>
      <c r="B2546" s="192"/>
      <c r="C2546" s="193"/>
      <c r="D2546" s="194"/>
      <c r="E2546" s="194"/>
      <c r="F2546" s="194"/>
      <c r="G2546" s="194"/>
      <c r="H2546" s="194"/>
      <c r="I2546" s="194"/>
      <c r="J2546" s="194"/>
      <c r="K2546" s="235"/>
      <c r="L2546" s="206"/>
      <c r="M2546" s="206"/>
      <c r="N2546" s="235"/>
    </row>
    <row r="2547" spans="1:14" ht="15.75" customHeight="1">
      <c r="A2547" s="494"/>
      <c r="B2547" s="192"/>
      <c r="C2547" s="193"/>
      <c r="D2547" s="194"/>
      <c r="E2547" s="194"/>
      <c r="F2547" s="194"/>
      <c r="G2547" s="194"/>
      <c r="H2547" s="194"/>
      <c r="I2547" s="194"/>
      <c r="J2547" s="194"/>
      <c r="K2547" s="235"/>
      <c r="L2547" s="206"/>
      <c r="M2547" s="206"/>
      <c r="N2547" s="235"/>
    </row>
    <row r="2548" spans="1:14" ht="15.75" customHeight="1">
      <c r="A2548" s="494"/>
      <c r="B2548" s="192"/>
      <c r="C2548" s="193"/>
      <c r="D2548" s="194"/>
      <c r="E2548" s="194"/>
      <c r="F2548" s="194"/>
      <c r="G2548" s="194"/>
      <c r="H2548" s="194"/>
      <c r="I2548" s="194"/>
      <c r="J2548" s="194"/>
      <c r="K2548" s="235"/>
      <c r="L2548" s="206"/>
      <c r="M2548" s="206"/>
      <c r="N2548" s="235"/>
    </row>
    <row r="2549" spans="1:14" ht="15.75" customHeight="1">
      <c r="A2549" s="494"/>
      <c r="B2549" s="192"/>
      <c r="C2549" s="193"/>
      <c r="D2549" s="194"/>
      <c r="E2549" s="194"/>
      <c r="F2549" s="194"/>
      <c r="G2549" s="194"/>
      <c r="H2549" s="194"/>
      <c r="I2549" s="194"/>
      <c r="J2549" s="194"/>
      <c r="K2549" s="235"/>
      <c r="L2549" s="206"/>
      <c r="M2549" s="206"/>
      <c r="N2549" s="235"/>
    </row>
    <row r="2550" spans="1:14" ht="15.75" customHeight="1">
      <c r="A2550" s="494"/>
      <c r="B2550" s="192"/>
      <c r="C2550" s="193"/>
      <c r="D2550" s="194"/>
      <c r="E2550" s="194"/>
      <c r="F2550" s="194"/>
      <c r="G2550" s="194"/>
      <c r="H2550" s="194"/>
      <c r="I2550" s="194"/>
      <c r="J2550" s="194"/>
      <c r="K2550" s="235"/>
      <c r="L2550" s="206"/>
      <c r="M2550" s="206"/>
      <c r="N2550" s="235"/>
    </row>
    <row r="2551" spans="1:14" ht="15.75" customHeight="1">
      <c r="A2551" s="494"/>
      <c r="B2551" s="192"/>
      <c r="C2551" s="193"/>
      <c r="D2551" s="194"/>
      <c r="E2551" s="194"/>
      <c r="F2551" s="194"/>
      <c r="G2551" s="194"/>
      <c r="H2551" s="194"/>
      <c r="I2551" s="194"/>
      <c r="J2551" s="194"/>
      <c r="K2551" s="235"/>
      <c r="L2551" s="206"/>
      <c r="M2551" s="206"/>
      <c r="N2551" s="235"/>
    </row>
    <row r="2552" spans="1:14" ht="15.75" customHeight="1">
      <c r="A2552" s="494"/>
      <c r="B2552" s="192"/>
      <c r="C2552" s="193"/>
      <c r="D2552" s="194"/>
      <c r="E2552" s="194"/>
      <c r="F2552" s="194"/>
      <c r="G2552" s="194"/>
      <c r="H2552" s="194"/>
      <c r="I2552" s="194"/>
      <c r="J2552" s="194"/>
      <c r="K2552" s="235"/>
      <c r="L2552" s="206"/>
      <c r="M2552" s="206"/>
      <c r="N2552" s="235"/>
    </row>
    <row r="2553" spans="1:14" ht="15.75" customHeight="1">
      <c r="A2553" s="494"/>
      <c r="B2553" s="192"/>
      <c r="C2553" s="193"/>
      <c r="D2553" s="194"/>
      <c r="E2553" s="194"/>
      <c r="F2553" s="194"/>
      <c r="G2553" s="194"/>
      <c r="H2553" s="194"/>
      <c r="I2553" s="194"/>
      <c r="J2553" s="194"/>
      <c r="K2553" s="235"/>
      <c r="L2553" s="206"/>
      <c r="M2553" s="206"/>
      <c r="N2553" s="235"/>
    </row>
    <row r="2554" spans="1:14" ht="15.75" customHeight="1">
      <c r="A2554" s="494"/>
      <c r="B2554" s="192"/>
      <c r="C2554" s="193"/>
      <c r="D2554" s="194"/>
      <c r="E2554" s="194"/>
      <c r="F2554" s="194"/>
      <c r="G2554" s="194"/>
      <c r="H2554" s="194"/>
      <c r="I2554" s="194"/>
      <c r="J2554" s="194"/>
      <c r="K2554" s="235"/>
      <c r="L2554" s="206"/>
      <c r="M2554" s="206"/>
      <c r="N2554" s="235"/>
    </row>
    <row r="2555" spans="1:14" ht="15.75" customHeight="1">
      <c r="A2555" s="494"/>
      <c r="B2555" s="192"/>
      <c r="C2555" s="193"/>
      <c r="D2555" s="194"/>
      <c r="E2555" s="194"/>
      <c r="F2555" s="194"/>
      <c r="G2555" s="194"/>
      <c r="H2555" s="194"/>
      <c r="I2555" s="194"/>
      <c r="J2555" s="194"/>
      <c r="K2555" s="235"/>
      <c r="L2555" s="206"/>
      <c r="M2555" s="206"/>
      <c r="N2555" s="235"/>
    </row>
    <row r="2556" spans="1:14" ht="15.75" customHeight="1">
      <c r="A2556" s="494"/>
      <c r="B2556" s="192"/>
      <c r="C2556" s="193"/>
      <c r="D2556" s="194"/>
      <c r="E2556" s="194"/>
      <c r="F2556" s="194"/>
      <c r="G2556" s="194"/>
      <c r="H2556" s="194"/>
      <c r="I2556" s="194"/>
      <c r="J2556" s="194"/>
      <c r="K2556" s="235"/>
      <c r="L2556" s="206"/>
      <c r="M2556" s="206"/>
      <c r="N2556" s="235"/>
    </row>
    <row r="2557" spans="1:14" ht="15.75" customHeight="1">
      <c r="A2557" s="494"/>
      <c r="B2557" s="192"/>
      <c r="C2557" s="193"/>
      <c r="D2557" s="194"/>
      <c r="E2557" s="194"/>
      <c r="F2557" s="194"/>
      <c r="G2557" s="194"/>
      <c r="H2557" s="194"/>
      <c r="I2557" s="194"/>
      <c r="J2557" s="194"/>
      <c r="K2557" s="235"/>
      <c r="L2557" s="206"/>
      <c r="M2557" s="206"/>
      <c r="N2557" s="235"/>
    </row>
    <row r="2558" spans="1:14" ht="15.75" customHeight="1">
      <c r="A2558" s="494"/>
      <c r="B2558" s="192"/>
      <c r="C2558" s="193"/>
      <c r="D2558" s="194"/>
      <c r="E2558" s="194"/>
      <c r="F2558" s="194"/>
      <c r="G2558" s="194"/>
      <c r="H2558" s="194"/>
      <c r="I2558" s="194"/>
      <c r="J2558" s="194"/>
      <c r="K2558" s="235"/>
      <c r="L2558" s="206"/>
      <c r="M2558" s="206"/>
      <c r="N2558" s="235"/>
    </row>
    <row r="2559" spans="1:14" ht="15.75" customHeight="1">
      <c r="A2559" s="494"/>
      <c r="B2559" s="192"/>
      <c r="C2559" s="193"/>
      <c r="D2559" s="194"/>
      <c r="E2559" s="194"/>
      <c r="F2559" s="194"/>
      <c r="G2559" s="194"/>
      <c r="H2559" s="194"/>
      <c r="I2559" s="194"/>
      <c r="J2559" s="194"/>
      <c r="K2559" s="235"/>
      <c r="L2559" s="206"/>
      <c r="M2559" s="206"/>
      <c r="N2559" s="235"/>
    </row>
    <row r="2560" spans="1:14" ht="15.75" customHeight="1">
      <c r="A2560" s="494"/>
      <c r="B2560" s="192"/>
      <c r="C2560" s="193"/>
      <c r="D2560" s="194"/>
      <c r="E2560" s="194"/>
      <c r="F2560" s="194"/>
      <c r="G2560" s="194"/>
      <c r="H2560" s="194"/>
      <c r="I2560" s="194"/>
      <c r="J2560" s="194"/>
      <c r="K2560" s="235"/>
      <c r="L2560" s="206"/>
      <c r="M2560" s="206"/>
      <c r="N2560" s="235"/>
    </row>
    <row r="2561" spans="1:14" ht="15.75" customHeight="1">
      <c r="A2561" s="494"/>
      <c r="B2561" s="192"/>
      <c r="C2561" s="193"/>
      <c r="D2561" s="194"/>
      <c r="E2561" s="194"/>
      <c r="F2561" s="194"/>
      <c r="G2561" s="194"/>
      <c r="H2561" s="194"/>
      <c r="I2561" s="194"/>
      <c r="J2561" s="194"/>
      <c r="K2561" s="235"/>
      <c r="L2561" s="206"/>
      <c r="M2561" s="206"/>
      <c r="N2561" s="235"/>
    </row>
    <row r="2562" spans="1:14" ht="15.75" customHeight="1">
      <c r="A2562" s="494"/>
      <c r="B2562" s="192"/>
      <c r="C2562" s="193"/>
      <c r="D2562" s="194"/>
      <c r="E2562" s="194"/>
      <c r="F2562" s="194"/>
      <c r="G2562" s="194"/>
      <c r="H2562" s="194"/>
      <c r="I2562" s="194"/>
      <c r="J2562" s="194"/>
      <c r="K2562" s="235"/>
      <c r="L2562" s="206"/>
      <c r="M2562" s="206"/>
      <c r="N2562" s="235"/>
    </row>
    <row r="2563" spans="1:14" ht="15.75" customHeight="1">
      <c r="A2563" s="494"/>
      <c r="B2563" s="192"/>
      <c r="C2563" s="193"/>
      <c r="D2563" s="194"/>
      <c r="E2563" s="194"/>
      <c r="F2563" s="194"/>
      <c r="G2563" s="194"/>
      <c r="H2563" s="194"/>
      <c r="I2563" s="194"/>
      <c r="J2563" s="194"/>
      <c r="K2563" s="235"/>
      <c r="L2563" s="206"/>
      <c r="M2563" s="206"/>
      <c r="N2563" s="235"/>
    </row>
    <row r="2564" spans="1:14" ht="15.75" customHeight="1">
      <c r="A2564" s="494"/>
      <c r="B2564" s="192"/>
      <c r="C2564" s="193"/>
      <c r="D2564" s="194"/>
      <c r="E2564" s="194"/>
      <c r="F2564" s="194"/>
      <c r="G2564" s="194"/>
      <c r="H2564" s="194"/>
      <c r="I2564" s="194"/>
      <c r="J2564" s="194"/>
      <c r="K2564" s="235"/>
      <c r="L2564" s="206"/>
      <c r="M2564" s="206"/>
      <c r="N2564" s="235"/>
    </row>
    <row r="2565" spans="1:14" ht="15.75" customHeight="1">
      <c r="A2565" s="494"/>
      <c r="B2565" s="192"/>
      <c r="C2565" s="193"/>
      <c r="D2565" s="194"/>
      <c r="E2565" s="194"/>
      <c r="F2565" s="194"/>
      <c r="G2565" s="194"/>
      <c r="H2565" s="194"/>
      <c r="I2565" s="194"/>
      <c r="J2565" s="194"/>
      <c r="K2565" s="235"/>
      <c r="L2565" s="206"/>
      <c r="M2565" s="206"/>
      <c r="N2565" s="235"/>
    </row>
    <row r="2566" spans="1:14" ht="15.75" customHeight="1">
      <c r="A2566" s="494"/>
      <c r="B2566" s="192"/>
      <c r="C2566" s="193"/>
      <c r="D2566" s="194"/>
      <c r="E2566" s="194"/>
      <c r="F2566" s="194"/>
      <c r="G2566" s="194"/>
      <c r="H2566" s="194"/>
      <c r="I2566" s="194"/>
      <c r="J2566" s="194"/>
      <c r="K2566" s="235"/>
      <c r="L2566" s="206"/>
      <c r="M2566" s="206"/>
      <c r="N2566" s="235"/>
    </row>
    <row r="2567" spans="1:14" ht="15.75" customHeight="1">
      <c r="A2567" s="494"/>
      <c r="B2567" s="192"/>
      <c r="C2567" s="193"/>
      <c r="D2567" s="194"/>
      <c r="E2567" s="194"/>
      <c r="F2567" s="194"/>
      <c r="G2567" s="194"/>
      <c r="H2567" s="194"/>
      <c r="I2567" s="194"/>
      <c r="J2567" s="194"/>
      <c r="K2567" s="235"/>
      <c r="L2567" s="206"/>
      <c r="M2567" s="206"/>
      <c r="N2567" s="235"/>
    </row>
    <row r="2568" spans="1:14" ht="15.75" customHeight="1">
      <c r="A2568" s="494"/>
      <c r="B2568" s="192"/>
      <c r="C2568" s="193"/>
      <c r="D2568" s="194"/>
      <c r="E2568" s="194"/>
      <c r="F2568" s="194"/>
      <c r="G2568" s="194"/>
      <c r="H2568" s="194"/>
      <c r="I2568" s="194"/>
      <c r="J2568" s="194"/>
      <c r="K2568" s="235"/>
      <c r="L2568" s="206"/>
      <c r="M2568" s="206"/>
      <c r="N2568" s="235"/>
    </row>
    <row r="2569" spans="1:14" ht="15.75" customHeight="1">
      <c r="A2569" s="494"/>
      <c r="B2569" s="192"/>
      <c r="C2569" s="193"/>
      <c r="D2569" s="194"/>
      <c r="E2569" s="194"/>
      <c r="F2569" s="194"/>
      <c r="G2569" s="194"/>
      <c r="H2569" s="194"/>
      <c r="I2569" s="194"/>
      <c r="J2569" s="194"/>
      <c r="K2569" s="235"/>
      <c r="L2569" s="206"/>
      <c r="M2569" s="206"/>
      <c r="N2569" s="235"/>
    </row>
    <row r="2570" spans="1:14" ht="15.75" customHeight="1">
      <c r="A2570" s="494"/>
      <c r="B2570" s="192"/>
      <c r="C2570" s="193"/>
      <c r="D2570" s="194"/>
      <c r="E2570" s="194"/>
      <c r="F2570" s="194"/>
      <c r="G2570" s="194"/>
      <c r="H2570" s="194"/>
      <c r="I2570" s="194"/>
      <c r="J2570" s="194"/>
      <c r="K2570" s="235"/>
      <c r="L2570" s="206"/>
      <c r="M2570" s="206"/>
      <c r="N2570" s="235"/>
    </row>
    <row r="2571" spans="1:14" ht="15.75" customHeight="1">
      <c r="A2571" s="494"/>
      <c r="B2571" s="192"/>
      <c r="C2571" s="193"/>
      <c r="D2571" s="194"/>
      <c r="E2571" s="194"/>
      <c r="F2571" s="194"/>
      <c r="G2571" s="194"/>
      <c r="H2571" s="194"/>
      <c r="I2571" s="194"/>
      <c r="J2571" s="194"/>
      <c r="K2571" s="235"/>
      <c r="L2571" s="206"/>
      <c r="M2571" s="206"/>
      <c r="N2571" s="235"/>
    </row>
    <row r="2572" spans="1:14" ht="15.75" customHeight="1">
      <c r="A2572" s="494"/>
      <c r="B2572" s="192"/>
      <c r="C2572" s="193"/>
      <c r="D2572" s="194"/>
      <c r="E2572" s="194"/>
      <c r="F2572" s="194"/>
      <c r="G2572" s="194"/>
      <c r="H2572" s="194"/>
      <c r="I2572" s="194"/>
      <c r="J2572" s="194"/>
      <c r="K2572" s="235"/>
      <c r="L2572" s="206"/>
      <c r="M2572" s="206"/>
      <c r="N2572" s="235"/>
    </row>
    <row r="2573" spans="1:14" ht="15.75" customHeight="1">
      <c r="A2573" s="494"/>
      <c r="B2573" s="192"/>
      <c r="C2573" s="193"/>
      <c r="D2573" s="194"/>
      <c r="E2573" s="194"/>
      <c r="F2573" s="194"/>
      <c r="G2573" s="194"/>
      <c r="H2573" s="194"/>
      <c r="I2573" s="194"/>
      <c r="J2573" s="194"/>
      <c r="K2573" s="235"/>
      <c r="L2573" s="206"/>
      <c r="M2573" s="206"/>
      <c r="N2573" s="235"/>
    </row>
    <row r="2574" spans="1:14" ht="15.75" customHeight="1">
      <c r="A2574" s="494"/>
      <c r="B2574" s="192"/>
      <c r="C2574" s="193"/>
      <c r="D2574" s="194"/>
      <c r="E2574" s="194"/>
      <c r="F2574" s="194"/>
      <c r="G2574" s="194"/>
      <c r="H2574" s="194"/>
      <c r="I2574" s="194"/>
      <c r="J2574" s="194"/>
      <c r="K2574" s="235"/>
      <c r="L2574" s="206"/>
      <c r="M2574" s="206"/>
      <c r="N2574" s="235"/>
    </row>
    <row r="2575" spans="1:14" ht="15.75" customHeight="1">
      <c r="A2575" s="494"/>
      <c r="B2575" s="192"/>
      <c r="C2575" s="193"/>
      <c r="D2575" s="194"/>
      <c r="E2575" s="194"/>
      <c r="F2575" s="194"/>
      <c r="G2575" s="194"/>
      <c r="H2575" s="194"/>
      <c r="I2575" s="194"/>
      <c r="J2575" s="194"/>
      <c r="K2575" s="235"/>
      <c r="L2575" s="206"/>
      <c r="M2575" s="206"/>
      <c r="N2575" s="235"/>
    </row>
    <row r="2576" spans="1:14" ht="15.75" customHeight="1">
      <c r="A2576" s="494"/>
      <c r="B2576" s="192"/>
      <c r="C2576" s="193"/>
      <c r="D2576" s="194"/>
      <c r="E2576" s="194"/>
      <c r="F2576" s="194"/>
      <c r="G2576" s="194"/>
      <c r="H2576" s="194"/>
      <c r="I2576" s="194"/>
      <c r="J2576" s="194"/>
      <c r="K2576" s="235"/>
      <c r="L2576" s="206"/>
      <c r="M2576" s="206"/>
      <c r="N2576" s="235"/>
    </row>
    <row r="2577" spans="1:14" ht="15.75" customHeight="1">
      <c r="A2577" s="494"/>
      <c r="B2577" s="192"/>
      <c r="C2577" s="193"/>
      <c r="D2577" s="194"/>
      <c r="E2577" s="194"/>
      <c r="F2577" s="194"/>
      <c r="G2577" s="194"/>
      <c r="H2577" s="194"/>
      <c r="I2577" s="194"/>
      <c r="J2577" s="194"/>
      <c r="K2577" s="235"/>
      <c r="L2577" s="206"/>
      <c r="M2577" s="206"/>
      <c r="N2577" s="235"/>
    </row>
    <row r="2578" spans="1:14" ht="15.75" customHeight="1">
      <c r="A2578" s="494"/>
      <c r="B2578" s="192"/>
      <c r="C2578" s="193"/>
      <c r="D2578" s="194"/>
      <c r="E2578" s="194"/>
      <c r="F2578" s="194"/>
      <c r="G2578" s="194"/>
      <c r="H2578" s="194"/>
      <c r="I2578" s="194"/>
      <c r="J2578" s="194"/>
      <c r="K2578" s="235"/>
      <c r="L2578" s="206"/>
      <c r="M2578" s="206"/>
      <c r="N2578" s="235"/>
    </row>
    <row r="2579" spans="1:14" ht="15.75" customHeight="1">
      <c r="A2579" s="494"/>
      <c r="B2579" s="192"/>
      <c r="C2579" s="193"/>
      <c r="D2579" s="194"/>
      <c r="E2579" s="194"/>
      <c r="F2579" s="194"/>
      <c r="G2579" s="194"/>
      <c r="H2579" s="194"/>
      <c r="I2579" s="194"/>
      <c r="J2579" s="194"/>
      <c r="K2579" s="235"/>
      <c r="L2579" s="206"/>
      <c r="M2579" s="206"/>
      <c r="N2579" s="235"/>
    </row>
    <row r="2580" spans="1:14" ht="15.75" customHeight="1">
      <c r="A2580" s="494"/>
      <c r="B2580" s="192"/>
      <c r="C2580" s="193"/>
      <c r="D2580" s="194"/>
      <c r="E2580" s="194"/>
      <c r="F2580" s="194"/>
      <c r="G2580" s="194"/>
      <c r="H2580" s="194"/>
      <c r="I2580" s="194"/>
      <c r="J2580" s="194"/>
      <c r="K2580" s="235"/>
      <c r="L2580" s="206"/>
      <c r="M2580" s="206"/>
      <c r="N2580" s="235"/>
    </row>
    <row r="2581" spans="1:14" ht="15.75" customHeight="1">
      <c r="A2581" s="494"/>
      <c r="B2581" s="192"/>
      <c r="C2581" s="193"/>
      <c r="D2581" s="194"/>
      <c r="E2581" s="194"/>
      <c r="F2581" s="194"/>
      <c r="G2581" s="194"/>
      <c r="H2581" s="194"/>
      <c r="I2581" s="194"/>
      <c r="J2581" s="194"/>
      <c r="K2581" s="235"/>
      <c r="L2581" s="206"/>
      <c r="M2581" s="206"/>
      <c r="N2581" s="235"/>
    </row>
    <row r="2582" spans="1:14" ht="15.75" customHeight="1">
      <c r="A2582" s="494"/>
      <c r="B2582" s="192"/>
      <c r="C2582" s="193"/>
      <c r="D2582" s="194"/>
      <c r="E2582" s="194"/>
      <c r="F2582" s="194"/>
      <c r="G2582" s="194"/>
      <c r="H2582" s="194"/>
      <c r="I2582" s="194"/>
      <c r="J2582" s="194"/>
      <c r="K2582" s="235"/>
      <c r="L2582" s="206"/>
      <c r="M2582" s="206"/>
      <c r="N2582" s="235"/>
    </row>
    <row r="2583" spans="1:14" ht="15.75" customHeight="1">
      <c r="A2583" s="494"/>
      <c r="B2583" s="192"/>
      <c r="C2583" s="193"/>
      <c r="D2583" s="194"/>
      <c r="E2583" s="194"/>
      <c r="F2583" s="194"/>
      <c r="G2583" s="194"/>
      <c r="H2583" s="194"/>
      <c r="I2583" s="194"/>
      <c r="J2583" s="194"/>
      <c r="K2583" s="235"/>
      <c r="L2583" s="206"/>
      <c r="M2583" s="206"/>
      <c r="N2583" s="235"/>
    </row>
    <row r="2584" spans="1:14" ht="15.75" customHeight="1">
      <c r="A2584" s="494"/>
      <c r="B2584" s="192"/>
      <c r="C2584" s="193"/>
      <c r="D2584" s="194"/>
      <c r="E2584" s="194"/>
      <c r="F2584" s="194"/>
      <c r="G2584" s="194"/>
      <c r="H2584" s="194"/>
      <c r="I2584" s="194"/>
      <c r="J2584" s="194"/>
      <c r="K2584" s="235"/>
      <c r="L2584" s="206"/>
      <c r="M2584" s="206"/>
      <c r="N2584" s="235"/>
    </row>
    <row r="2585" spans="1:14" ht="15.75" customHeight="1">
      <c r="A2585" s="494"/>
      <c r="B2585" s="192"/>
      <c r="C2585" s="193"/>
      <c r="D2585" s="194"/>
      <c r="E2585" s="194"/>
      <c r="F2585" s="194"/>
      <c r="G2585" s="194"/>
      <c r="H2585" s="194"/>
      <c r="I2585" s="194"/>
      <c r="J2585" s="194"/>
      <c r="K2585" s="235"/>
      <c r="L2585" s="206"/>
      <c r="M2585" s="206"/>
      <c r="N2585" s="235"/>
    </row>
    <row r="2586" spans="1:14" ht="15.75" customHeight="1">
      <c r="A2586" s="494"/>
      <c r="B2586" s="192"/>
      <c r="C2586" s="193"/>
      <c r="D2586" s="194"/>
      <c r="E2586" s="194"/>
      <c r="F2586" s="194"/>
      <c r="G2586" s="194"/>
      <c r="H2586" s="194"/>
      <c r="I2586" s="194"/>
      <c r="J2586" s="194"/>
      <c r="K2586" s="235"/>
      <c r="L2586" s="206"/>
      <c r="M2586" s="206"/>
      <c r="N2586" s="235"/>
    </row>
    <row r="2587" spans="1:14" ht="15.75" customHeight="1">
      <c r="A2587" s="494"/>
      <c r="B2587" s="192"/>
      <c r="C2587" s="193"/>
      <c r="D2587" s="194"/>
      <c r="E2587" s="194"/>
      <c r="F2587" s="194"/>
      <c r="G2587" s="194"/>
      <c r="H2587" s="194"/>
      <c r="I2587" s="194"/>
      <c r="J2587" s="194"/>
      <c r="K2587" s="235"/>
      <c r="L2587" s="206"/>
      <c r="M2587" s="206"/>
      <c r="N2587" s="235"/>
    </row>
    <row r="2588" spans="1:14" ht="15.75" customHeight="1">
      <c r="A2588" s="494"/>
      <c r="B2588" s="192"/>
      <c r="C2588" s="193"/>
      <c r="D2588" s="194"/>
      <c r="E2588" s="194"/>
      <c r="F2588" s="194"/>
      <c r="G2588" s="194"/>
      <c r="H2588" s="194"/>
      <c r="I2588" s="194"/>
      <c r="J2588" s="194"/>
      <c r="K2588" s="235"/>
      <c r="L2588" s="206"/>
      <c r="M2588" s="206"/>
      <c r="N2588" s="235"/>
    </row>
    <row r="2589" spans="1:14" ht="15.75" customHeight="1">
      <c r="A2589" s="494"/>
      <c r="B2589" s="192"/>
      <c r="C2589" s="193"/>
      <c r="D2589" s="194"/>
      <c r="E2589" s="194"/>
      <c r="F2589" s="194"/>
      <c r="G2589" s="194"/>
      <c r="H2589" s="194"/>
      <c r="I2589" s="194"/>
      <c r="J2589" s="194"/>
      <c r="K2589" s="235"/>
      <c r="L2589" s="206"/>
      <c r="M2589" s="206"/>
      <c r="N2589" s="235"/>
    </row>
    <row r="2590" spans="1:14" ht="15.75" customHeight="1">
      <c r="A2590" s="494"/>
      <c r="B2590" s="192"/>
      <c r="C2590" s="193"/>
      <c r="D2590" s="194"/>
      <c r="E2590" s="194"/>
      <c r="F2590" s="194"/>
      <c r="G2590" s="194"/>
      <c r="H2590" s="194"/>
      <c r="I2590" s="194"/>
      <c r="J2590" s="194"/>
      <c r="K2590" s="235"/>
      <c r="L2590" s="206"/>
      <c r="M2590" s="206"/>
      <c r="N2590" s="235"/>
    </row>
    <row r="2591" spans="1:14" ht="15.75" customHeight="1">
      <c r="A2591" s="494"/>
      <c r="B2591" s="192"/>
      <c r="C2591" s="193"/>
      <c r="D2591" s="194"/>
      <c r="E2591" s="194"/>
      <c r="F2591" s="194"/>
      <c r="G2591" s="194"/>
      <c r="H2591" s="194"/>
      <c r="I2591" s="194"/>
      <c r="J2591" s="194"/>
      <c r="K2591" s="235"/>
      <c r="L2591" s="206"/>
      <c r="M2591" s="206"/>
      <c r="N2591" s="235"/>
    </row>
    <row r="2592" spans="1:14" ht="15.75" customHeight="1">
      <c r="A2592" s="494"/>
      <c r="B2592" s="192"/>
      <c r="C2592" s="193"/>
      <c r="D2592" s="194"/>
      <c r="E2592" s="194"/>
      <c r="F2592" s="194"/>
      <c r="G2592" s="194"/>
      <c r="H2592" s="194"/>
      <c r="I2592" s="194"/>
      <c r="J2592" s="194"/>
      <c r="K2592" s="235"/>
      <c r="L2592" s="206"/>
      <c r="M2592" s="206"/>
      <c r="N2592" s="235"/>
    </row>
    <row r="2593" spans="1:14" ht="15.75" customHeight="1">
      <c r="A2593" s="494"/>
      <c r="B2593" s="192"/>
      <c r="C2593" s="193"/>
      <c r="D2593" s="194"/>
      <c r="E2593" s="194"/>
      <c r="F2593" s="194"/>
      <c r="G2593" s="194"/>
      <c r="H2593" s="194"/>
      <c r="I2593" s="194"/>
      <c r="J2593" s="194"/>
      <c r="K2593" s="235"/>
      <c r="L2593" s="206"/>
      <c r="M2593" s="206"/>
      <c r="N2593" s="235"/>
    </row>
    <row r="2594" spans="1:14" ht="15.75" customHeight="1">
      <c r="A2594" s="494"/>
      <c r="B2594" s="192"/>
      <c r="C2594" s="193"/>
      <c r="D2594" s="194"/>
      <c r="E2594" s="194"/>
      <c r="F2594" s="194"/>
      <c r="G2594" s="194"/>
      <c r="H2594" s="194"/>
      <c r="I2594" s="194"/>
      <c r="J2594" s="194"/>
      <c r="K2594" s="235"/>
      <c r="L2594" s="206"/>
      <c r="M2594" s="206"/>
      <c r="N2594" s="235"/>
    </row>
    <row r="2595" spans="1:14" ht="15.75" customHeight="1">
      <c r="A2595" s="494"/>
      <c r="B2595" s="192"/>
      <c r="C2595" s="193"/>
      <c r="D2595" s="194"/>
      <c r="E2595" s="194"/>
      <c r="F2595" s="194"/>
      <c r="G2595" s="194"/>
      <c r="H2595" s="194"/>
      <c r="I2595" s="194"/>
      <c r="J2595" s="194"/>
      <c r="K2595" s="235"/>
      <c r="L2595" s="206"/>
      <c r="M2595" s="206"/>
      <c r="N2595" s="235"/>
    </row>
    <row r="2596" spans="1:14" ht="15.75" customHeight="1">
      <c r="A2596" s="494"/>
      <c r="B2596" s="192"/>
      <c r="C2596" s="193"/>
      <c r="D2596" s="194"/>
      <c r="E2596" s="194"/>
      <c r="F2596" s="194"/>
      <c r="G2596" s="194"/>
      <c r="H2596" s="194"/>
      <c r="I2596" s="194"/>
      <c r="J2596" s="194"/>
      <c r="K2596" s="235"/>
      <c r="L2596" s="206"/>
      <c r="M2596" s="206"/>
      <c r="N2596" s="235"/>
    </row>
    <row r="2597" spans="1:14" ht="15.75" customHeight="1">
      <c r="A2597" s="494"/>
      <c r="B2597" s="192"/>
      <c r="C2597" s="193"/>
      <c r="D2597" s="194"/>
      <c r="E2597" s="194"/>
      <c r="F2597" s="194"/>
      <c r="G2597" s="194"/>
      <c r="H2597" s="194"/>
      <c r="I2597" s="194"/>
      <c r="J2597" s="194"/>
      <c r="K2597" s="235"/>
      <c r="L2597" s="206"/>
      <c r="M2597" s="206"/>
      <c r="N2597" s="235"/>
    </row>
    <row r="2598" spans="1:14" ht="15.75" customHeight="1">
      <c r="A2598" s="494"/>
      <c r="B2598" s="192"/>
      <c r="C2598" s="193"/>
      <c r="D2598" s="194"/>
      <c r="E2598" s="194"/>
      <c r="F2598" s="194"/>
      <c r="G2598" s="194"/>
      <c r="H2598" s="194"/>
      <c r="I2598" s="194"/>
      <c r="J2598" s="194"/>
      <c r="K2598" s="235"/>
      <c r="L2598" s="206"/>
      <c r="M2598" s="206"/>
      <c r="N2598" s="235"/>
    </row>
    <row r="2599" spans="1:14" ht="15.75" customHeight="1">
      <c r="A2599" s="494"/>
      <c r="B2599" s="192"/>
      <c r="C2599" s="193"/>
      <c r="D2599" s="194"/>
      <c r="E2599" s="194"/>
      <c r="F2599" s="194"/>
      <c r="G2599" s="194"/>
      <c r="H2599" s="194"/>
      <c r="I2599" s="194"/>
      <c r="J2599" s="194"/>
      <c r="K2599" s="235"/>
      <c r="L2599" s="206"/>
      <c r="M2599" s="206"/>
      <c r="N2599" s="235"/>
    </row>
    <row r="2600" spans="1:14" ht="15.75" customHeight="1">
      <c r="A2600" s="494"/>
      <c r="B2600" s="192"/>
      <c r="C2600" s="193"/>
      <c r="D2600" s="194"/>
      <c r="E2600" s="194"/>
      <c r="F2600" s="194"/>
      <c r="G2600" s="194"/>
      <c r="H2600" s="194"/>
      <c r="I2600" s="194"/>
      <c r="J2600" s="194"/>
      <c r="K2600" s="235"/>
      <c r="L2600" s="206"/>
      <c r="M2600" s="206"/>
      <c r="N2600" s="235"/>
    </row>
    <row r="2601" spans="1:14" ht="15.75" customHeight="1">
      <c r="A2601" s="494"/>
      <c r="B2601" s="192"/>
      <c r="C2601" s="193"/>
      <c r="D2601" s="194"/>
      <c r="E2601" s="194"/>
      <c r="F2601" s="194"/>
      <c r="G2601" s="194"/>
      <c r="H2601" s="194"/>
      <c r="I2601" s="194"/>
      <c r="J2601" s="194"/>
      <c r="K2601" s="235"/>
      <c r="L2601" s="206"/>
      <c r="M2601" s="206"/>
      <c r="N2601" s="235"/>
    </row>
    <row r="2602" spans="1:14" ht="15.75" customHeight="1">
      <c r="A2602" s="494"/>
      <c r="B2602" s="192"/>
      <c r="C2602" s="193"/>
      <c r="D2602" s="194"/>
      <c r="E2602" s="194"/>
      <c r="F2602" s="194"/>
      <c r="G2602" s="194"/>
      <c r="H2602" s="194"/>
      <c r="I2602" s="194"/>
      <c r="J2602" s="194"/>
      <c r="K2602" s="235"/>
      <c r="L2602" s="206"/>
      <c r="M2602" s="206"/>
      <c r="N2602" s="235"/>
    </row>
    <row r="2603" spans="1:14" ht="15.75" customHeight="1">
      <c r="A2603" s="494"/>
      <c r="B2603" s="192"/>
      <c r="C2603" s="193"/>
      <c r="D2603" s="194"/>
      <c r="E2603" s="194"/>
      <c r="F2603" s="194"/>
      <c r="G2603" s="194"/>
      <c r="H2603" s="194"/>
      <c r="I2603" s="194"/>
      <c r="J2603" s="194"/>
      <c r="K2603" s="235"/>
      <c r="L2603" s="206"/>
      <c r="M2603" s="206"/>
      <c r="N2603" s="235"/>
    </row>
    <row r="2604" spans="1:14" ht="15.75" customHeight="1">
      <c r="A2604" s="494"/>
      <c r="B2604" s="192"/>
      <c r="C2604" s="193"/>
      <c r="D2604" s="194"/>
      <c r="E2604" s="194"/>
      <c r="F2604" s="194"/>
      <c r="G2604" s="194"/>
      <c r="H2604" s="194"/>
      <c r="I2604" s="194"/>
      <c r="J2604" s="194"/>
      <c r="K2604" s="235"/>
      <c r="L2604" s="206"/>
      <c r="M2604" s="206"/>
      <c r="N2604" s="235"/>
    </row>
    <row r="2605" spans="1:14" ht="15.75" customHeight="1">
      <c r="A2605" s="494"/>
      <c r="B2605" s="192"/>
      <c r="C2605" s="193"/>
      <c r="D2605" s="194"/>
      <c r="E2605" s="194"/>
      <c r="F2605" s="194"/>
      <c r="G2605" s="194"/>
      <c r="H2605" s="194"/>
      <c r="I2605" s="194"/>
      <c r="J2605" s="194"/>
      <c r="K2605" s="235"/>
      <c r="L2605" s="206"/>
      <c r="M2605" s="206"/>
      <c r="N2605" s="235"/>
    </row>
    <row r="2606" spans="1:14" ht="15.75" customHeight="1">
      <c r="A2606" s="494"/>
      <c r="B2606" s="192"/>
      <c r="C2606" s="193"/>
      <c r="D2606" s="194"/>
      <c r="E2606" s="194"/>
      <c r="F2606" s="194"/>
      <c r="G2606" s="194"/>
      <c r="H2606" s="194"/>
      <c r="I2606" s="194"/>
      <c r="J2606" s="194"/>
      <c r="K2606" s="235"/>
      <c r="L2606" s="206"/>
      <c r="M2606" s="206"/>
      <c r="N2606" s="235"/>
    </row>
    <row r="2607" spans="1:14" ht="15.75" customHeight="1">
      <c r="A2607" s="494"/>
      <c r="B2607" s="192"/>
      <c r="C2607" s="193"/>
      <c r="D2607" s="194"/>
      <c r="E2607" s="194"/>
      <c r="F2607" s="194"/>
      <c r="G2607" s="194"/>
      <c r="H2607" s="194"/>
      <c r="I2607" s="194"/>
      <c r="J2607" s="194"/>
      <c r="K2607" s="235"/>
      <c r="L2607" s="206"/>
      <c r="M2607" s="206"/>
      <c r="N2607" s="235"/>
    </row>
    <row r="2608" spans="1:14" ht="15.75" customHeight="1">
      <c r="A2608" s="494"/>
      <c r="B2608" s="192"/>
      <c r="C2608" s="193"/>
      <c r="D2608" s="194"/>
      <c r="E2608" s="194"/>
      <c r="F2608" s="194"/>
      <c r="G2608" s="194"/>
      <c r="H2608" s="194"/>
      <c r="I2608" s="194"/>
      <c r="J2608" s="194"/>
      <c r="K2608" s="235"/>
      <c r="L2608" s="206"/>
      <c r="M2608" s="206"/>
      <c r="N2608" s="235"/>
    </row>
    <row r="2609" spans="1:14" ht="15.75" customHeight="1">
      <c r="A2609" s="494"/>
      <c r="B2609" s="192"/>
      <c r="C2609" s="193"/>
      <c r="D2609" s="194"/>
      <c r="E2609" s="194"/>
      <c r="F2609" s="194"/>
      <c r="G2609" s="194"/>
      <c r="H2609" s="194"/>
      <c r="I2609" s="194"/>
      <c r="J2609" s="194"/>
      <c r="K2609" s="235"/>
      <c r="L2609" s="206"/>
      <c r="M2609" s="206"/>
      <c r="N2609" s="235"/>
    </row>
    <row r="2610" spans="1:14" ht="15.75" customHeight="1">
      <c r="A2610" s="494"/>
      <c r="B2610" s="192"/>
      <c r="C2610" s="193"/>
      <c r="D2610" s="194"/>
      <c r="E2610" s="194"/>
      <c r="F2610" s="194"/>
      <c r="G2610" s="194"/>
      <c r="H2610" s="194"/>
      <c r="I2610" s="194"/>
      <c r="J2610" s="194"/>
      <c r="K2610" s="235"/>
      <c r="L2610" s="206"/>
      <c r="M2610" s="206"/>
      <c r="N2610" s="235"/>
    </row>
    <row r="2611" spans="1:14" ht="15.75" customHeight="1">
      <c r="A2611" s="494"/>
      <c r="B2611" s="192"/>
      <c r="C2611" s="193"/>
      <c r="D2611" s="194"/>
      <c r="E2611" s="194"/>
      <c r="F2611" s="194"/>
      <c r="G2611" s="194"/>
      <c r="H2611" s="194"/>
      <c r="I2611" s="194"/>
      <c r="J2611" s="194"/>
      <c r="K2611" s="235"/>
      <c r="L2611" s="206"/>
      <c r="M2611" s="206"/>
      <c r="N2611" s="235"/>
    </row>
    <row r="2612" spans="1:14" ht="15.75" customHeight="1">
      <c r="A2612" s="494"/>
      <c r="B2612" s="192"/>
      <c r="C2612" s="193"/>
      <c r="D2612" s="194"/>
      <c r="E2612" s="194"/>
      <c r="F2612" s="194"/>
      <c r="G2612" s="194"/>
      <c r="H2612" s="194"/>
      <c r="I2612" s="194"/>
      <c r="J2612" s="194"/>
      <c r="K2612" s="235"/>
      <c r="L2612" s="206"/>
      <c r="M2612" s="206"/>
      <c r="N2612" s="235"/>
    </row>
    <row r="2613" spans="1:14" ht="15.75" customHeight="1">
      <c r="A2613" s="494"/>
      <c r="B2613" s="192"/>
      <c r="C2613" s="193"/>
      <c r="D2613" s="194"/>
      <c r="E2613" s="194"/>
      <c r="F2613" s="194"/>
      <c r="G2613" s="194"/>
      <c r="H2613" s="194"/>
      <c r="I2613" s="194"/>
      <c r="J2613" s="194"/>
      <c r="K2613" s="235"/>
      <c r="L2613" s="206"/>
      <c r="M2613" s="206"/>
      <c r="N2613" s="235"/>
    </row>
    <row r="2614" spans="1:14" ht="15.75" customHeight="1">
      <c r="A2614" s="494"/>
      <c r="B2614" s="192"/>
      <c r="C2614" s="193"/>
      <c r="D2614" s="194"/>
      <c r="E2614" s="194"/>
      <c r="F2614" s="194"/>
      <c r="G2614" s="194"/>
      <c r="H2614" s="194"/>
      <c r="I2614" s="194"/>
      <c r="J2614" s="194"/>
      <c r="K2614" s="235"/>
      <c r="L2614" s="206"/>
      <c r="M2614" s="206"/>
      <c r="N2614" s="235"/>
    </row>
    <row r="2615" spans="1:14" ht="15.75" customHeight="1">
      <c r="A2615" s="494"/>
      <c r="B2615" s="192"/>
      <c r="C2615" s="193"/>
      <c r="D2615" s="194"/>
      <c r="E2615" s="194"/>
      <c r="F2615" s="194"/>
      <c r="G2615" s="194"/>
      <c r="H2615" s="194"/>
      <c r="I2615" s="194"/>
      <c r="J2615" s="194"/>
      <c r="K2615" s="235"/>
      <c r="L2615" s="206"/>
      <c r="M2615" s="206"/>
      <c r="N2615" s="235"/>
    </row>
    <row r="2616" spans="1:14" ht="15.75" customHeight="1">
      <c r="A2616" s="494"/>
      <c r="B2616" s="192"/>
      <c r="C2616" s="193"/>
      <c r="D2616" s="194"/>
      <c r="E2616" s="194"/>
      <c r="F2616" s="194"/>
      <c r="G2616" s="194"/>
      <c r="H2616" s="194"/>
      <c r="I2616" s="194"/>
      <c r="J2616" s="194"/>
      <c r="K2616" s="235"/>
      <c r="L2616" s="206"/>
      <c r="M2616" s="206"/>
      <c r="N2616" s="235"/>
    </row>
    <row r="2617" spans="1:14" ht="15.75" customHeight="1">
      <c r="A2617" s="494"/>
      <c r="B2617" s="192"/>
      <c r="C2617" s="193"/>
      <c r="D2617" s="194"/>
      <c r="E2617" s="194"/>
      <c r="F2617" s="194"/>
      <c r="G2617" s="194"/>
      <c r="H2617" s="194"/>
      <c r="I2617" s="194"/>
      <c r="J2617" s="194"/>
      <c r="K2617" s="235"/>
      <c r="L2617" s="206"/>
      <c r="M2617" s="206"/>
      <c r="N2617" s="235"/>
    </row>
    <row r="2618" spans="1:14" ht="15.75" customHeight="1">
      <c r="A2618" s="494"/>
      <c r="B2618" s="192"/>
      <c r="C2618" s="193"/>
      <c r="D2618" s="194"/>
      <c r="E2618" s="194"/>
      <c r="F2618" s="194"/>
      <c r="G2618" s="194"/>
      <c r="H2618" s="194"/>
      <c r="I2618" s="194"/>
      <c r="J2618" s="194"/>
      <c r="K2618" s="235"/>
      <c r="L2618" s="206"/>
      <c r="M2618" s="206"/>
      <c r="N2618" s="235"/>
    </row>
    <row r="2619" spans="1:14" ht="15.75" customHeight="1">
      <c r="A2619" s="494"/>
      <c r="B2619" s="192"/>
      <c r="C2619" s="193"/>
      <c r="D2619" s="194"/>
      <c r="E2619" s="194"/>
      <c r="F2619" s="194"/>
      <c r="G2619" s="194"/>
      <c r="H2619" s="194"/>
      <c r="I2619" s="194"/>
      <c r="J2619" s="194"/>
      <c r="K2619" s="235"/>
      <c r="L2619" s="206"/>
      <c r="M2619" s="206"/>
      <c r="N2619" s="235"/>
    </row>
    <row r="2620" spans="1:14" ht="15.75" customHeight="1">
      <c r="A2620" s="494"/>
      <c r="B2620" s="192"/>
      <c r="C2620" s="193"/>
      <c r="D2620" s="194"/>
      <c r="E2620" s="194"/>
      <c r="F2620" s="194"/>
      <c r="G2620" s="194"/>
      <c r="H2620" s="194"/>
      <c r="I2620" s="194"/>
      <c r="J2620" s="194"/>
      <c r="K2620" s="235"/>
      <c r="L2620" s="206"/>
      <c r="M2620" s="206"/>
      <c r="N2620" s="235"/>
    </row>
    <row r="2621" spans="1:14" ht="15.75" customHeight="1">
      <c r="A2621" s="494"/>
      <c r="B2621" s="192"/>
      <c r="C2621" s="193"/>
      <c r="D2621" s="194"/>
      <c r="E2621" s="194"/>
      <c r="F2621" s="194"/>
      <c r="G2621" s="194"/>
      <c r="H2621" s="194"/>
      <c r="I2621" s="194"/>
      <c r="J2621" s="194"/>
      <c r="K2621" s="235"/>
      <c r="L2621" s="206"/>
      <c r="M2621" s="206"/>
      <c r="N2621" s="235"/>
    </row>
    <row r="2622" spans="1:14" ht="15.75" customHeight="1">
      <c r="A2622" s="494"/>
      <c r="B2622" s="192"/>
      <c r="C2622" s="193"/>
      <c r="D2622" s="194"/>
      <c r="E2622" s="194"/>
      <c r="F2622" s="194"/>
      <c r="G2622" s="194"/>
      <c r="H2622" s="194"/>
      <c r="I2622" s="194"/>
      <c r="J2622" s="194"/>
      <c r="K2622" s="235"/>
      <c r="L2622" s="206"/>
      <c r="M2622" s="206"/>
      <c r="N2622" s="235"/>
    </row>
    <row r="2623" spans="1:14" ht="15.75" customHeight="1">
      <c r="A2623" s="494"/>
      <c r="B2623" s="192"/>
      <c r="C2623" s="193"/>
      <c r="D2623" s="194"/>
      <c r="E2623" s="194"/>
      <c r="F2623" s="194"/>
      <c r="G2623" s="194"/>
      <c r="H2623" s="194"/>
      <c r="I2623" s="194"/>
      <c r="J2623" s="194"/>
      <c r="K2623" s="235"/>
      <c r="L2623" s="206"/>
      <c r="M2623" s="206"/>
      <c r="N2623" s="235"/>
    </row>
    <row r="2624" spans="1:14" ht="15.75" customHeight="1">
      <c r="A2624" s="494"/>
      <c r="B2624" s="192"/>
      <c r="C2624" s="193"/>
      <c r="D2624" s="194"/>
      <c r="E2624" s="194"/>
      <c r="F2624" s="194"/>
      <c r="G2624" s="194"/>
      <c r="H2624" s="194"/>
      <c r="I2624" s="194"/>
      <c r="J2624" s="194"/>
      <c r="K2624" s="235"/>
      <c r="L2624" s="206"/>
      <c r="M2624" s="206"/>
      <c r="N2624" s="235"/>
    </row>
    <row r="2625" spans="1:14" ht="15.75" customHeight="1">
      <c r="A2625" s="494"/>
      <c r="B2625" s="192"/>
      <c r="C2625" s="193"/>
      <c r="D2625" s="194"/>
      <c r="E2625" s="194"/>
      <c r="F2625" s="194"/>
      <c r="G2625" s="194"/>
      <c r="H2625" s="194"/>
      <c r="I2625" s="194"/>
      <c r="J2625" s="194"/>
      <c r="K2625" s="235"/>
      <c r="L2625" s="206"/>
      <c r="M2625" s="206"/>
      <c r="N2625" s="235"/>
    </row>
    <row r="2626" spans="1:14" ht="15.75" customHeight="1">
      <c r="A2626" s="494"/>
      <c r="B2626" s="192"/>
      <c r="C2626" s="193"/>
      <c r="D2626" s="194"/>
      <c r="E2626" s="194"/>
      <c r="F2626" s="194"/>
      <c r="G2626" s="194"/>
      <c r="H2626" s="194"/>
      <c r="I2626" s="194"/>
      <c r="J2626" s="194"/>
      <c r="K2626" s="235"/>
      <c r="L2626" s="206"/>
      <c r="M2626" s="206"/>
      <c r="N2626" s="235"/>
    </row>
    <row r="2627" spans="1:14" ht="15.75" customHeight="1">
      <c r="A2627" s="494"/>
      <c r="B2627" s="192"/>
      <c r="C2627" s="193"/>
      <c r="D2627" s="194"/>
      <c r="E2627" s="194"/>
      <c r="F2627" s="194"/>
      <c r="G2627" s="194"/>
      <c r="H2627" s="194"/>
      <c r="I2627" s="194"/>
      <c r="J2627" s="194"/>
      <c r="K2627" s="235"/>
      <c r="L2627" s="206"/>
      <c r="M2627" s="206"/>
      <c r="N2627" s="235"/>
    </row>
    <row r="2628" spans="1:14" ht="15.75" customHeight="1">
      <c r="A2628" s="494"/>
      <c r="B2628" s="192"/>
      <c r="C2628" s="193"/>
      <c r="D2628" s="194"/>
      <c r="E2628" s="194"/>
      <c r="F2628" s="194"/>
      <c r="G2628" s="194"/>
      <c r="H2628" s="194"/>
      <c r="I2628" s="194"/>
      <c r="J2628" s="194"/>
      <c r="K2628" s="235"/>
      <c r="L2628" s="206"/>
      <c r="M2628" s="206"/>
      <c r="N2628" s="235"/>
    </row>
    <row r="2629" spans="1:14" ht="15.75" customHeight="1">
      <c r="A2629" s="494"/>
      <c r="B2629" s="192"/>
      <c r="C2629" s="193"/>
      <c r="D2629" s="194"/>
      <c r="E2629" s="194"/>
      <c r="F2629" s="194"/>
      <c r="G2629" s="194"/>
      <c r="H2629" s="194"/>
      <c r="I2629" s="194"/>
      <c r="J2629" s="194"/>
      <c r="K2629" s="235"/>
      <c r="L2629" s="206"/>
      <c r="M2629" s="206"/>
      <c r="N2629" s="235"/>
    </row>
    <row r="2630" spans="1:14" ht="15.75" customHeight="1">
      <c r="A2630" s="494"/>
      <c r="B2630" s="192"/>
      <c r="C2630" s="193"/>
      <c r="D2630" s="194"/>
      <c r="E2630" s="194"/>
      <c r="F2630" s="194"/>
      <c r="G2630" s="194"/>
      <c r="H2630" s="194"/>
      <c r="I2630" s="194"/>
      <c r="J2630" s="194"/>
      <c r="K2630" s="235"/>
      <c r="L2630" s="206"/>
      <c r="M2630" s="206"/>
      <c r="N2630" s="235"/>
    </row>
    <row r="2631" spans="1:14" ht="15.75" customHeight="1">
      <c r="A2631" s="494"/>
      <c r="B2631" s="192"/>
      <c r="C2631" s="193"/>
      <c r="D2631" s="194"/>
      <c r="E2631" s="194"/>
      <c r="F2631" s="194"/>
      <c r="G2631" s="194"/>
      <c r="H2631" s="194"/>
      <c r="I2631" s="194"/>
      <c r="J2631" s="194"/>
      <c r="K2631" s="235"/>
      <c r="L2631" s="206"/>
      <c r="M2631" s="206"/>
      <c r="N2631" s="235"/>
    </row>
    <row r="2632" spans="1:14" ht="15.75" customHeight="1">
      <c r="A2632" s="494"/>
      <c r="B2632" s="192"/>
      <c r="C2632" s="193"/>
      <c r="D2632" s="194"/>
      <c r="E2632" s="194"/>
      <c r="F2632" s="194"/>
      <c r="G2632" s="194"/>
      <c r="H2632" s="194"/>
      <c r="I2632" s="194"/>
      <c r="J2632" s="194"/>
      <c r="K2632" s="235"/>
      <c r="L2632" s="206"/>
      <c r="M2632" s="206"/>
      <c r="N2632" s="235"/>
    </row>
    <row r="2633" spans="1:14" ht="15.75" customHeight="1">
      <c r="A2633" s="494"/>
      <c r="B2633" s="192"/>
      <c r="C2633" s="193"/>
      <c r="D2633" s="194"/>
      <c r="E2633" s="194"/>
      <c r="F2633" s="194"/>
      <c r="G2633" s="194"/>
      <c r="H2633" s="194"/>
      <c r="I2633" s="194"/>
      <c r="J2633" s="194"/>
      <c r="K2633" s="235"/>
      <c r="L2633" s="206"/>
      <c r="M2633" s="206"/>
      <c r="N2633" s="235"/>
    </row>
    <row r="2634" spans="1:14" ht="15.75" customHeight="1">
      <c r="A2634" s="494"/>
      <c r="B2634" s="192"/>
      <c r="C2634" s="193"/>
      <c r="D2634" s="194"/>
      <c r="E2634" s="194"/>
      <c r="F2634" s="194"/>
      <c r="G2634" s="194"/>
      <c r="H2634" s="194"/>
      <c r="I2634" s="194"/>
      <c r="J2634" s="194"/>
      <c r="K2634" s="235"/>
      <c r="L2634" s="206"/>
      <c r="M2634" s="206"/>
      <c r="N2634" s="235"/>
    </row>
    <row r="2635" spans="1:14" ht="15.75" customHeight="1">
      <c r="A2635" s="494"/>
      <c r="B2635" s="192"/>
      <c r="C2635" s="193"/>
      <c r="D2635" s="194"/>
      <c r="E2635" s="194"/>
      <c r="F2635" s="194"/>
      <c r="G2635" s="194"/>
      <c r="H2635" s="194"/>
      <c r="I2635" s="194"/>
      <c r="J2635" s="194"/>
      <c r="K2635" s="235"/>
      <c r="L2635" s="206"/>
      <c r="M2635" s="206"/>
      <c r="N2635" s="235"/>
    </row>
    <row r="2636" spans="1:14" ht="15.75" customHeight="1">
      <c r="A2636" s="494"/>
      <c r="B2636" s="192"/>
      <c r="C2636" s="193"/>
      <c r="D2636" s="194"/>
      <c r="E2636" s="194"/>
      <c r="F2636" s="194"/>
      <c r="G2636" s="194"/>
      <c r="H2636" s="194"/>
      <c r="I2636" s="194"/>
      <c r="J2636" s="194"/>
      <c r="K2636" s="235"/>
      <c r="L2636" s="206"/>
      <c r="M2636" s="206"/>
      <c r="N2636" s="235"/>
    </row>
    <row r="2637" spans="1:14" ht="15.75" customHeight="1">
      <c r="A2637" s="494"/>
      <c r="B2637" s="192"/>
      <c r="C2637" s="193"/>
      <c r="D2637" s="194"/>
      <c r="E2637" s="194"/>
      <c r="F2637" s="194"/>
      <c r="G2637" s="194"/>
      <c r="H2637" s="194"/>
      <c r="I2637" s="194"/>
      <c r="J2637" s="194"/>
      <c r="K2637" s="235"/>
      <c r="L2637" s="206"/>
      <c r="M2637" s="206"/>
      <c r="N2637" s="235"/>
    </row>
    <row r="2638" spans="1:14" ht="15.75" customHeight="1">
      <c r="A2638" s="494"/>
      <c r="B2638" s="192"/>
      <c r="C2638" s="193"/>
      <c r="D2638" s="194"/>
      <c r="E2638" s="194"/>
      <c r="F2638" s="194"/>
      <c r="G2638" s="194"/>
      <c r="H2638" s="194"/>
      <c r="I2638" s="194"/>
      <c r="J2638" s="194"/>
      <c r="K2638" s="235"/>
      <c r="L2638" s="206"/>
      <c r="M2638" s="206"/>
      <c r="N2638" s="235"/>
    </row>
    <row r="2639" spans="1:14" ht="15.75" customHeight="1">
      <c r="A2639" s="494"/>
      <c r="B2639" s="192"/>
      <c r="C2639" s="193"/>
      <c r="D2639" s="194"/>
      <c r="E2639" s="194"/>
      <c r="F2639" s="194"/>
      <c r="G2639" s="194"/>
      <c r="H2639" s="194"/>
      <c r="I2639" s="194"/>
      <c r="J2639" s="194"/>
      <c r="K2639" s="235"/>
      <c r="L2639" s="206"/>
      <c r="M2639" s="206"/>
      <c r="N2639" s="235"/>
    </row>
    <row r="2640" spans="1:14" ht="15.75" customHeight="1">
      <c r="A2640" s="494"/>
      <c r="B2640" s="192"/>
      <c r="C2640" s="193"/>
      <c r="D2640" s="194"/>
      <c r="E2640" s="194"/>
      <c r="F2640" s="194"/>
      <c r="G2640" s="194"/>
      <c r="H2640" s="194"/>
      <c r="I2640" s="194"/>
      <c r="J2640" s="194"/>
      <c r="K2640" s="235"/>
      <c r="L2640" s="206"/>
      <c r="M2640" s="206"/>
      <c r="N2640" s="235"/>
    </row>
    <row r="2641" spans="1:14" ht="15.75" customHeight="1">
      <c r="A2641" s="494"/>
      <c r="B2641" s="192"/>
      <c r="C2641" s="193"/>
      <c r="D2641" s="194"/>
      <c r="E2641" s="194"/>
      <c r="F2641" s="194"/>
      <c r="G2641" s="194"/>
      <c r="H2641" s="194"/>
      <c r="I2641" s="194"/>
      <c r="J2641" s="194"/>
      <c r="K2641" s="235"/>
      <c r="L2641" s="206"/>
      <c r="M2641" s="206"/>
      <c r="N2641" s="235"/>
    </row>
    <row r="2642" spans="1:14" ht="15.75" customHeight="1">
      <c r="A2642" s="494"/>
      <c r="B2642" s="192"/>
      <c r="C2642" s="193"/>
      <c r="D2642" s="194"/>
      <c r="E2642" s="194"/>
      <c r="F2642" s="194"/>
      <c r="G2642" s="194"/>
      <c r="H2642" s="194"/>
      <c r="I2642" s="194"/>
      <c r="J2642" s="194"/>
      <c r="K2642" s="235"/>
      <c r="L2642" s="206"/>
      <c r="M2642" s="206"/>
      <c r="N2642" s="235"/>
    </row>
    <row r="2643" spans="1:14" ht="15.75" customHeight="1">
      <c r="A2643" s="494"/>
      <c r="B2643" s="192"/>
      <c r="C2643" s="193"/>
      <c r="D2643" s="194"/>
      <c r="E2643" s="194"/>
      <c r="F2643" s="194"/>
      <c r="G2643" s="194"/>
      <c r="H2643" s="194"/>
      <c r="I2643" s="194"/>
      <c r="J2643" s="194"/>
      <c r="K2643" s="235"/>
      <c r="L2643" s="206"/>
      <c r="M2643" s="206"/>
      <c r="N2643" s="235"/>
    </row>
    <row r="2644" spans="1:14" ht="15.75" customHeight="1">
      <c r="A2644" s="494"/>
      <c r="B2644" s="192"/>
      <c r="C2644" s="193"/>
      <c r="D2644" s="194"/>
      <c r="E2644" s="194"/>
      <c r="F2644" s="194"/>
      <c r="G2644" s="194"/>
      <c r="H2644" s="194"/>
      <c r="I2644" s="194"/>
      <c r="J2644" s="194"/>
      <c r="K2644" s="235"/>
      <c r="L2644" s="206"/>
      <c r="M2644" s="206"/>
      <c r="N2644" s="235"/>
    </row>
    <row r="2645" spans="1:14" ht="15.75" customHeight="1">
      <c r="A2645" s="494"/>
      <c r="B2645" s="192"/>
      <c r="C2645" s="193"/>
      <c r="D2645" s="194"/>
      <c r="E2645" s="194"/>
      <c r="F2645" s="194"/>
      <c r="G2645" s="194"/>
      <c r="H2645" s="194"/>
      <c r="I2645" s="194"/>
      <c r="J2645" s="194"/>
      <c r="K2645" s="235"/>
      <c r="L2645" s="206"/>
      <c r="M2645" s="206"/>
      <c r="N2645" s="235"/>
    </row>
    <row r="2646" spans="1:14" ht="15.75" customHeight="1">
      <c r="A2646" s="494"/>
      <c r="B2646" s="192"/>
      <c r="C2646" s="193"/>
      <c r="D2646" s="194"/>
      <c r="E2646" s="194"/>
      <c r="F2646" s="194"/>
      <c r="G2646" s="194"/>
      <c r="H2646" s="194"/>
      <c r="I2646" s="194"/>
      <c r="J2646" s="194"/>
      <c r="K2646" s="235"/>
      <c r="L2646" s="206"/>
      <c r="M2646" s="206"/>
      <c r="N2646" s="235"/>
    </row>
    <row r="2647" spans="1:14" ht="15.75" customHeight="1">
      <c r="A2647" s="494"/>
      <c r="B2647" s="192"/>
      <c r="C2647" s="193"/>
      <c r="D2647" s="194"/>
      <c r="E2647" s="194"/>
      <c r="F2647" s="194"/>
      <c r="G2647" s="194"/>
      <c r="H2647" s="194"/>
      <c r="I2647" s="194"/>
      <c r="J2647" s="194"/>
      <c r="K2647" s="235"/>
      <c r="L2647" s="206"/>
      <c r="M2647" s="206"/>
      <c r="N2647" s="235"/>
    </row>
    <row r="2648" spans="1:14" ht="15.75" customHeight="1">
      <c r="A2648" s="494"/>
      <c r="B2648" s="192"/>
      <c r="C2648" s="193"/>
      <c r="D2648" s="194"/>
      <c r="E2648" s="194"/>
      <c r="F2648" s="194"/>
      <c r="G2648" s="194"/>
      <c r="H2648" s="194"/>
      <c r="I2648" s="194"/>
      <c r="J2648" s="194"/>
      <c r="K2648" s="235"/>
      <c r="L2648" s="206"/>
      <c r="M2648" s="206"/>
      <c r="N2648" s="235"/>
    </row>
    <row r="2649" spans="1:14" ht="15.75" customHeight="1">
      <c r="A2649" s="494"/>
      <c r="B2649" s="192"/>
      <c r="C2649" s="193"/>
      <c r="D2649" s="194"/>
      <c r="E2649" s="194"/>
      <c r="F2649" s="194"/>
      <c r="G2649" s="194"/>
      <c r="H2649" s="194"/>
      <c r="I2649" s="194"/>
      <c r="J2649" s="194"/>
      <c r="K2649" s="235"/>
      <c r="L2649" s="206"/>
      <c r="M2649" s="206"/>
      <c r="N2649" s="235"/>
    </row>
    <row r="2650" spans="1:14" ht="15.75" customHeight="1">
      <c r="A2650" s="494"/>
      <c r="B2650" s="192"/>
      <c r="C2650" s="193"/>
      <c r="D2650" s="194"/>
      <c r="E2650" s="194"/>
      <c r="F2650" s="194"/>
      <c r="G2650" s="194"/>
      <c r="H2650" s="194"/>
      <c r="I2650" s="194"/>
      <c r="J2650" s="194"/>
      <c r="K2650" s="235"/>
      <c r="L2650" s="206"/>
      <c r="M2650" s="206"/>
      <c r="N2650" s="235"/>
    </row>
    <row r="2651" spans="1:14" ht="15.75" customHeight="1">
      <c r="A2651" s="494"/>
      <c r="B2651" s="192"/>
      <c r="C2651" s="193"/>
      <c r="D2651" s="194"/>
      <c r="E2651" s="194"/>
      <c r="F2651" s="194"/>
      <c r="G2651" s="194"/>
      <c r="H2651" s="194"/>
      <c r="I2651" s="194"/>
      <c r="J2651" s="194"/>
      <c r="K2651" s="235"/>
      <c r="L2651" s="206"/>
      <c r="M2651" s="206"/>
      <c r="N2651" s="235"/>
    </row>
    <row r="2652" spans="1:14" ht="15.75" customHeight="1">
      <c r="A2652" s="494"/>
      <c r="B2652" s="192"/>
      <c r="C2652" s="193"/>
      <c r="D2652" s="194"/>
      <c r="E2652" s="194"/>
      <c r="F2652" s="194"/>
      <c r="G2652" s="194"/>
      <c r="H2652" s="194"/>
      <c r="I2652" s="194"/>
      <c r="J2652" s="194"/>
      <c r="K2652" s="235"/>
      <c r="L2652" s="206"/>
      <c r="M2652" s="206"/>
      <c r="N2652" s="235"/>
    </row>
    <row r="2653" spans="1:14" ht="15.75" customHeight="1">
      <c r="A2653" s="494"/>
      <c r="B2653" s="192"/>
      <c r="C2653" s="193"/>
      <c r="D2653" s="194"/>
      <c r="E2653" s="194"/>
      <c r="F2653" s="194"/>
      <c r="G2653" s="194"/>
      <c r="H2653" s="194"/>
      <c r="I2653" s="194"/>
      <c r="J2653" s="194"/>
      <c r="K2653" s="235"/>
      <c r="L2653" s="206"/>
      <c r="M2653" s="206"/>
      <c r="N2653" s="235"/>
    </row>
    <row r="2654" spans="1:14" ht="15.75" customHeight="1">
      <c r="A2654" s="494"/>
      <c r="B2654" s="192"/>
      <c r="C2654" s="193"/>
      <c r="D2654" s="194"/>
      <c r="E2654" s="194"/>
      <c r="F2654" s="194"/>
      <c r="G2654" s="194"/>
      <c r="H2654" s="194"/>
      <c r="I2654" s="194"/>
      <c r="J2654" s="194"/>
      <c r="K2654" s="235"/>
      <c r="L2654" s="206"/>
      <c r="M2654" s="206"/>
      <c r="N2654" s="235"/>
    </row>
    <row r="2655" spans="1:14" ht="15.75" customHeight="1">
      <c r="A2655" s="494"/>
      <c r="B2655" s="192"/>
      <c r="C2655" s="193"/>
      <c r="D2655" s="194"/>
      <c r="E2655" s="194"/>
      <c r="F2655" s="194"/>
      <c r="G2655" s="194"/>
      <c r="H2655" s="194"/>
      <c r="I2655" s="194"/>
      <c r="J2655" s="194"/>
      <c r="K2655" s="235"/>
      <c r="L2655" s="206"/>
      <c r="M2655" s="206"/>
      <c r="N2655" s="235"/>
    </row>
    <row r="2656" spans="1:14" ht="15.75" customHeight="1">
      <c r="A2656" s="494"/>
      <c r="B2656" s="192"/>
      <c r="C2656" s="193"/>
      <c r="D2656" s="194"/>
      <c r="E2656" s="194"/>
      <c r="F2656" s="194"/>
      <c r="G2656" s="194"/>
      <c r="H2656" s="194"/>
      <c r="I2656" s="194"/>
      <c r="J2656" s="194"/>
      <c r="K2656" s="235"/>
      <c r="L2656" s="206"/>
      <c r="M2656" s="206"/>
      <c r="N2656" s="235"/>
    </row>
    <row r="2657" spans="1:14" ht="15.75" customHeight="1">
      <c r="A2657" s="494"/>
      <c r="B2657" s="192"/>
      <c r="C2657" s="193"/>
      <c r="D2657" s="194"/>
      <c r="E2657" s="194"/>
      <c r="F2657" s="194"/>
      <c r="G2657" s="194"/>
      <c r="H2657" s="194"/>
      <c r="I2657" s="194"/>
      <c r="J2657" s="194"/>
      <c r="K2657" s="235"/>
      <c r="L2657" s="206"/>
      <c r="M2657" s="206"/>
      <c r="N2657" s="235"/>
    </row>
    <row r="2658" spans="1:14" ht="15.75" customHeight="1">
      <c r="A2658" s="494"/>
      <c r="B2658" s="192"/>
      <c r="C2658" s="193"/>
      <c r="D2658" s="194"/>
      <c r="E2658" s="194"/>
      <c r="F2658" s="194"/>
      <c r="G2658" s="194"/>
      <c r="H2658" s="194"/>
      <c r="I2658" s="194"/>
      <c r="J2658" s="194"/>
      <c r="K2658" s="235"/>
      <c r="L2658" s="206"/>
      <c r="M2658" s="206"/>
      <c r="N2658" s="235"/>
    </row>
    <row r="2659" spans="1:14" ht="15.75" customHeight="1">
      <c r="A2659" s="494"/>
      <c r="B2659" s="192"/>
      <c r="C2659" s="193"/>
      <c r="D2659" s="194"/>
      <c r="E2659" s="194"/>
      <c r="F2659" s="194"/>
      <c r="G2659" s="194"/>
      <c r="H2659" s="194"/>
      <c r="I2659" s="194"/>
      <c r="J2659" s="194"/>
      <c r="K2659" s="235"/>
      <c r="L2659" s="206"/>
      <c r="M2659" s="206"/>
      <c r="N2659" s="235"/>
    </row>
    <row r="2660" spans="1:14" ht="15.75" customHeight="1">
      <c r="A2660" s="494"/>
      <c r="B2660" s="192"/>
      <c r="C2660" s="193"/>
      <c r="D2660" s="194"/>
      <c r="E2660" s="194"/>
      <c r="F2660" s="194"/>
      <c r="G2660" s="194"/>
      <c r="H2660" s="194"/>
      <c r="I2660" s="194"/>
      <c r="J2660" s="194"/>
      <c r="K2660" s="235"/>
      <c r="L2660" s="206"/>
      <c r="M2660" s="206"/>
      <c r="N2660" s="235"/>
    </row>
    <row r="2661" spans="1:14" ht="15.75" customHeight="1">
      <c r="A2661" s="494"/>
      <c r="B2661" s="192"/>
      <c r="C2661" s="193"/>
      <c r="D2661" s="194"/>
      <c r="E2661" s="194"/>
      <c r="F2661" s="194"/>
      <c r="G2661" s="194"/>
      <c r="H2661" s="194"/>
      <c r="I2661" s="194"/>
      <c r="J2661" s="194"/>
      <c r="K2661" s="235"/>
      <c r="L2661" s="206"/>
      <c r="M2661" s="206"/>
      <c r="N2661" s="235"/>
    </row>
    <row r="2662" spans="1:14" ht="15.75" customHeight="1">
      <c r="A2662" s="494"/>
      <c r="B2662" s="192"/>
      <c r="C2662" s="193"/>
      <c r="D2662" s="194"/>
      <c r="E2662" s="194"/>
      <c r="F2662" s="194"/>
      <c r="G2662" s="194"/>
      <c r="H2662" s="194"/>
      <c r="I2662" s="194"/>
      <c r="J2662" s="194"/>
      <c r="K2662" s="235"/>
      <c r="L2662" s="206"/>
      <c r="M2662" s="206"/>
      <c r="N2662" s="235"/>
    </row>
    <row r="2663" spans="1:14" ht="15.75" customHeight="1">
      <c r="A2663" s="494"/>
      <c r="B2663" s="192"/>
      <c r="C2663" s="193"/>
      <c r="D2663" s="194"/>
      <c r="E2663" s="194"/>
      <c r="F2663" s="194"/>
      <c r="G2663" s="194"/>
      <c r="H2663" s="194"/>
      <c r="I2663" s="194"/>
      <c r="J2663" s="194"/>
      <c r="K2663" s="235"/>
      <c r="L2663" s="206"/>
      <c r="M2663" s="206"/>
      <c r="N2663" s="235"/>
    </row>
    <row r="2664" spans="1:14" ht="15.75" customHeight="1">
      <c r="A2664" s="494"/>
      <c r="B2664" s="192"/>
      <c r="C2664" s="193"/>
      <c r="D2664" s="194"/>
      <c r="E2664" s="194"/>
      <c r="F2664" s="194"/>
      <c r="G2664" s="194"/>
      <c r="H2664" s="194"/>
      <c r="I2664" s="194"/>
      <c r="J2664" s="194"/>
      <c r="K2664" s="235"/>
      <c r="L2664" s="206"/>
      <c r="M2664" s="206"/>
      <c r="N2664" s="235"/>
    </row>
    <row r="2665" spans="1:14" ht="15.75" customHeight="1">
      <c r="A2665" s="494"/>
      <c r="B2665" s="192"/>
      <c r="C2665" s="193"/>
      <c r="D2665" s="194"/>
      <c r="E2665" s="194"/>
      <c r="F2665" s="194"/>
      <c r="G2665" s="194"/>
      <c r="H2665" s="194"/>
      <c r="I2665" s="194"/>
      <c r="J2665" s="194"/>
      <c r="K2665" s="235"/>
      <c r="L2665" s="206"/>
      <c r="M2665" s="206"/>
      <c r="N2665" s="235"/>
    </row>
    <row r="2666" spans="1:14" ht="15.75" customHeight="1">
      <c r="A2666" s="494"/>
      <c r="B2666" s="192"/>
      <c r="C2666" s="193"/>
      <c r="D2666" s="194"/>
      <c r="E2666" s="194"/>
      <c r="F2666" s="194"/>
      <c r="G2666" s="194"/>
      <c r="H2666" s="194"/>
      <c r="I2666" s="194"/>
      <c r="J2666" s="194"/>
      <c r="K2666" s="235"/>
      <c r="L2666" s="206"/>
      <c r="M2666" s="206"/>
      <c r="N2666" s="235"/>
    </row>
    <row r="2667" spans="1:14" ht="15.75" customHeight="1">
      <c r="A2667" s="494"/>
      <c r="B2667" s="192"/>
      <c r="C2667" s="193"/>
      <c r="D2667" s="194"/>
      <c r="E2667" s="194"/>
      <c r="F2667" s="194"/>
      <c r="G2667" s="194"/>
      <c r="H2667" s="194"/>
      <c r="I2667" s="194"/>
      <c r="J2667" s="194"/>
      <c r="K2667" s="235"/>
      <c r="L2667" s="206"/>
      <c r="M2667" s="206"/>
      <c r="N2667" s="235"/>
    </row>
    <row r="2668" spans="1:14" ht="15.75" customHeight="1">
      <c r="A2668" s="494"/>
      <c r="B2668" s="192"/>
      <c r="C2668" s="193"/>
      <c r="D2668" s="194"/>
      <c r="E2668" s="194"/>
      <c r="F2668" s="194"/>
      <c r="G2668" s="194"/>
      <c r="H2668" s="194"/>
      <c r="I2668" s="194"/>
      <c r="J2668" s="194"/>
      <c r="K2668" s="235"/>
      <c r="L2668" s="206"/>
      <c r="M2668" s="206"/>
      <c r="N2668" s="235"/>
    </row>
    <row r="2669" spans="1:14" ht="15.75" customHeight="1">
      <c r="A2669" s="494"/>
      <c r="B2669" s="192"/>
      <c r="C2669" s="193"/>
      <c r="D2669" s="194"/>
      <c r="E2669" s="194"/>
      <c r="F2669" s="194"/>
      <c r="G2669" s="194"/>
      <c r="H2669" s="194"/>
      <c r="I2669" s="194"/>
      <c r="J2669" s="194"/>
      <c r="K2669" s="235"/>
      <c r="L2669" s="206"/>
      <c r="M2669" s="206"/>
      <c r="N2669" s="235"/>
    </row>
    <row r="2670" spans="1:14" ht="15.75" customHeight="1">
      <c r="A2670" s="494"/>
      <c r="B2670" s="192"/>
      <c r="C2670" s="193"/>
      <c r="D2670" s="194"/>
      <c r="E2670" s="194"/>
      <c r="F2670" s="194"/>
      <c r="G2670" s="194"/>
      <c r="H2670" s="194"/>
      <c r="I2670" s="194"/>
      <c r="J2670" s="194"/>
      <c r="K2670" s="235"/>
      <c r="L2670" s="206"/>
      <c r="M2670" s="206"/>
      <c r="N2670" s="235"/>
    </row>
    <row r="2671" spans="1:14" ht="15.75" customHeight="1">
      <c r="A2671" s="494"/>
      <c r="B2671" s="192"/>
      <c r="C2671" s="193"/>
      <c r="D2671" s="194"/>
      <c r="E2671" s="194"/>
      <c r="F2671" s="194"/>
      <c r="G2671" s="194"/>
      <c r="H2671" s="194"/>
      <c r="I2671" s="194"/>
      <c r="J2671" s="194"/>
      <c r="K2671" s="235"/>
      <c r="L2671" s="206"/>
      <c r="M2671" s="206"/>
      <c r="N2671" s="235"/>
    </row>
    <row r="2672" spans="1:14" ht="15.75" customHeight="1">
      <c r="A2672" s="494"/>
      <c r="B2672" s="192"/>
      <c r="C2672" s="193"/>
      <c r="D2672" s="194"/>
      <c r="E2672" s="194"/>
      <c r="F2672" s="194"/>
      <c r="G2672" s="194"/>
      <c r="H2672" s="194"/>
      <c r="I2672" s="194"/>
      <c r="J2672" s="194"/>
      <c r="K2672" s="235"/>
      <c r="L2672" s="206"/>
      <c r="M2672" s="206"/>
      <c r="N2672" s="235"/>
    </row>
    <row r="2673" spans="1:14" ht="15.75" customHeight="1">
      <c r="A2673" s="494"/>
      <c r="B2673" s="192"/>
      <c r="C2673" s="193"/>
      <c r="D2673" s="194"/>
      <c r="E2673" s="194"/>
      <c r="F2673" s="194"/>
      <c r="G2673" s="194"/>
      <c r="H2673" s="194"/>
      <c r="I2673" s="194"/>
      <c r="J2673" s="194"/>
      <c r="K2673" s="235"/>
      <c r="L2673" s="206"/>
      <c r="M2673" s="206"/>
      <c r="N2673" s="235"/>
    </row>
    <row r="2674" spans="1:14" ht="15.75" customHeight="1">
      <c r="A2674" s="494"/>
      <c r="B2674" s="192"/>
      <c r="C2674" s="193"/>
      <c r="D2674" s="194"/>
      <c r="E2674" s="194"/>
      <c r="F2674" s="194"/>
      <c r="G2674" s="194"/>
      <c r="H2674" s="194"/>
      <c r="I2674" s="194"/>
      <c r="J2674" s="194"/>
      <c r="K2674" s="235"/>
      <c r="L2674" s="206"/>
      <c r="M2674" s="206"/>
      <c r="N2674" s="235"/>
    </row>
    <row r="2675" spans="1:14" ht="15.75" customHeight="1">
      <c r="A2675" s="494"/>
      <c r="B2675" s="192"/>
      <c r="C2675" s="193"/>
      <c r="D2675" s="194"/>
      <c r="E2675" s="194"/>
      <c r="F2675" s="194"/>
      <c r="G2675" s="194"/>
      <c r="H2675" s="194"/>
      <c r="I2675" s="194"/>
      <c r="J2675" s="194"/>
      <c r="K2675" s="235"/>
      <c r="L2675" s="206"/>
      <c r="M2675" s="206"/>
      <c r="N2675" s="235"/>
    </row>
    <row r="2676" spans="1:14" ht="15.75" customHeight="1">
      <c r="A2676" s="494"/>
      <c r="B2676" s="192"/>
      <c r="C2676" s="193"/>
      <c r="D2676" s="194"/>
      <c r="E2676" s="194"/>
      <c r="F2676" s="194"/>
      <c r="G2676" s="194"/>
      <c r="H2676" s="194"/>
      <c r="I2676" s="194"/>
      <c r="J2676" s="194"/>
      <c r="K2676" s="235"/>
      <c r="L2676" s="206"/>
      <c r="M2676" s="206"/>
      <c r="N2676" s="235"/>
    </row>
    <row r="2677" spans="1:14" ht="15.75" customHeight="1">
      <c r="A2677" s="494"/>
      <c r="B2677" s="192"/>
      <c r="C2677" s="193"/>
      <c r="D2677" s="194"/>
      <c r="E2677" s="194"/>
      <c r="F2677" s="194"/>
      <c r="G2677" s="194"/>
      <c r="H2677" s="194"/>
      <c r="I2677" s="194"/>
      <c r="J2677" s="194"/>
      <c r="K2677" s="235"/>
      <c r="L2677" s="206"/>
      <c r="M2677" s="206"/>
      <c r="N2677" s="235"/>
    </row>
    <row r="2678" spans="1:14" ht="15.75" customHeight="1">
      <c r="A2678" s="494"/>
      <c r="B2678" s="192"/>
      <c r="C2678" s="193"/>
      <c r="D2678" s="194"/>
      <c r="E2678" s="194"/>
      <c r="F2678" s="194"/>
      <c r="G2678" s="194"/>
      <c r="H2678" s="194"/>
      <c r="I2678" s="194"/>
      <c r="J2678" s="194"/>
      <c r="K2678" s="235"/>
      <c r="L2678" s="206"/>
      <c r="M2678" s="206"/>
      <c r="N2678" s="235"/>
    </row>
    <row r="2679" spans="1:14" ht="15.75" customHeight="1">
      <c r="A2679" s="494"/>
      <c r="B2679" s="192"/>
      <c r="C2679" s="193"/>
      <c r="D2679" s="194"/>
      <c r="E2679" s="194"/>
      <c r="F2679" s="194"/>
      <c r="G2679" s="194"/>
      <c r="H2679" s="194"/>
      <c r="I2679" s="194"/>
      <c r="J2679" s="194"/>
      <c r="K2679" s="235"/>
      <c r="L2679" s="206"/>
      <c r="M2679" s="206"/>
      <c r="N2679" s="235"/>
    </row>
    <row r="2680" spans="1:14" ht="15.75" customHeight="1">
      <c r="A2680" s="494"/>
      <c r="B2680" s="192"/>
      <c r="C2680" s="193"/>
      <c r="D2680" s="194"/>
      <c r="E2680" s="194"/>
      <c r="F2680" s="194"/>
      <c r="G2680" s="194"/>
      <c r="H2680" s="194"/>
      <c r="I2680" s="194"/>
      <c r="J2680" s="194"/>
      <c r="K2680" s="235"/>
      <c r="L2680" s="206"/>
      <c r="M2680" s="206"/>
      <c r="N2680" s="235"/>
    </row>
    <row r="2681" spans="1:14" ht="15.75" customHeight="1">
      <c r="A2681" s="494"/>
      <c r="B2681" s="192"/>
      <c r="C2681" s="193"/>
      <c r="D2681" s="194"/>
      <c r="E2681" s="194"/>
      <c r="F2681" s="194"/>
      <c r="G2681" s="194"/>
      <c r="H2681" s="194"/>
      <c r="I2681" s="194"/>
      <c r="J2681" s="194"/>
      <c r="K2681" s="235"/>
      <c r="L2681" s="206"/>
      <c r="M2681" s="206"/>
      <c r="N2681" s="235"/>
    </row>
    <row r="2682" spans="1:14" ht="15.75" customHeight="1">
      <c r="A2682" s="494"/>
      <c r="B2682" s="192"/>
      <c r="C2682" s="193"/>
      <c r="D2682" s="194"/>
      <c r="E2682" s="194"/>
      <c r="F2682" s="194"/>
      <c r="G2682" s="194"/>
      <c r="H2682" s="194"/>
      <c r="I2682" s="194"/>
      <c r="J2682" s="194"/>
      <c r="K2682" s="235"/>
      <c r="L2682" s="206"/>
      <c r="M2682" s="206"/>
      <c r="N2682" s="235"/>
    </row>
    <row r="2683" spans="1:14" ht="15.75" customHeight="1">
      <c r="A2683" s="494"/>
      <c r="B2683" s="192"/>
      <c r="C2683" s="193"/>
      <c r="D2683" s="194"/>
      <c r="E2683" s="194"/>
      <c r="F2683" s="194"/>
      <c r="G2683" s="194"/>
      <c r="H2683" s="194"/>
      <c r="I2683" s="194"/>
      <c r="J2683" s="194"/>
      <c r="K2683" s="235"/>
      <c r="L2683" s="206"/>
      <c r="M2683" s="206"/>
      <c r="N2683" s="235"/>
    </row>
    <row r="2684" spans="1:14" ht="15.75" customHeight="1">
      <c r="A2684" s="494"/>
      <c r="B2684" s="192"/>
      <c r="C2684" s="193"/>
      <c r="D2684" s="194"/>
      <c r="E2684" s="194"/>
      <c r="F2684" s="194"/>
      <c r="G2684" s="194"/>
      <c r="H2684" s="194"/>
      <c r="I2684" s="194"/>
      <c r="J2684" s="194"/>
      <c r="K2684" s="235"/>
      <c r="L2684" s="206"/>
      <c r="M2684" s="206"/>
      <c r="N2684" s="235"/>
    </row>
    <row r="2685" spans="1:14" ht="15.75" customHeight="1">
      <c r="A2685" s="494"/>
      <c r="B2685" s="192"/>
      <c r="C2685" s="193"/>
      <c r="D2685" s="194"/>
      <c r="E2685" s="194"/>
      <c r="F2685" s="194"/>
      <c r="G2685" s="194"/>
      <c r="H2685" s="194"/>
      <c r="I2685" s="194"/>
      <c r="J2685" s="194"/>
      <c r="K2685" s="235"/>
      <c r="L2685" s="206"/>
      <c r="M2685" s="206"/>
      <c r="N2685" s="235"/>
    </row>
    <row r="2686" spans="1:14" ht="15.75" customHeight="1">
      <c r="A2686" s="494"/>
      <c r="B2686" s="192"/>
      <c r="C2686" s="193"/>
      <c r="D2686" s="194"/>
      <c r="E2686" s="194"/>
      <c r="F2686" s="194"/>
      <c r="G2686" s="194"/>
      <c r="H2686" s="194"/>
      <c r="I2686" s="194"/>
      <c r="J2686" s="194"/>
      <c r="K2686" s="235"/>
      <c r="L2686" s="206"/>
      <c r="M2686" s="206"/>
      <c r="N2686" s="235"/>
    </row>
    <row r="2687" spans="1:14" ht="15.75" customHeight="1">
      <c r="A2687" s="494"/>
      <c r="B2687" s="192"/>
      <c r="C2687" s="193"/>
      <c r="D2687" s="194"/>
      <c r="E2687" s="194"/>
      <c r="F2687" s="194"/>
      <c r="G2687" s="194"/>
      <c r="H2687" s="194"/>
      <c r="I2687" s="194"/>
      <c r="J2687" s="194"/>
      <c r="K2687" s="235"/>
      <c r="L2687" s="206"/>
      <c r="M2687" s="206"/>
      <c r="N2687" s="235"/>
    </row>
    <row r="2688" spans="1:14" ht="15.75" customHeight="1">
      <c r="A2688" s="494"/>
      <c r="B2688" s="192"/>
      <c r="C2688" s="193"/>
      <c r="D2688" s="194"/>
      <c r="E2688" s="194"/>
      <c r="F2688" s="194"/>
      <c r="G2688" s="194"/>
      <c r="H2688" s="194"/>
      <c r="I2688" s="194"/>
      <c r="J2688" s="194"/>
      <c r="K2688" s="235"/>
      <c r="L2688" s="206"/>
      <c r="M2688" s="206"/>
      <c r="N2688" s="235"/>
    </row>
    <row r="2689" spans="1:14" ht="15.75" customHeight="1">
      <c r="A2689" s="494"/>
      <c r="B2689" s="192"/>
      <c r="C2689" s="193"/>
      <c r="D2689" s="194"/>
      <c r="E2689" s="194"/>
      <c r="F2689" s="194"/>
      <c r="G2689" s="194"/>
      <c r="H2689" s="194"/>
      <c r="I2689" s="194"/>
      <c r="J2689" s="194"/>
      <c r="K2689" s="235"/>
      <c r="L2689" s="206"/>
      <c r="M2689" s="206"/>
      <c r="N2689" s="235"/>
    </row>
    <row r="2690" spans="1:14" ht="15.75" customHeight="1">
      <c r="A2690" s="494"/>
      <c r="B2690" s="192"/>
      <c r="C2690" s="193"/>
      <c r="D2690" s="194"/>
      <c r="E2690" s="194"/>
      <c r="F2690" s="194"/>
      <c r="G2690" s="194"/>
      <c r="H2690" s="194"/>
      <c r="I2690" s="194"/>
      <c r="J2690" s="194"/>
      <c r="K2690" s="235"/>
      <c r="L2690" s="206"/>
      <c r="M2690" s="206"/>
      <c r="N2690" s="235"/>
    </row>
    <row r="2691" spans="1:14" ht="15.75" customHeight="1">
      <c r="A2691" s="494"/>
      <c r="B2691" s="192"/>
      <c r="C2691" s="193"/>
      <c r="D2691" s="194"/>
      <c r="E2691" s="194"/>
      <c r="F2691" s="194"/>
      <c r="G2691" s="194"/>
      <c r="H2691" s="194"/>
      <c r="I2691" s="194"/>
      <c r="J2691" s="194"/>
      <c r="K2691" s="235"/>
      <c r="L2691" s="206"/>
      <c r="M2691" s="206"/>
      <c r="N2691" s="235"/>
    </row>
    <row r="2692" spans="1:14" ht="15.75" customHeight="1">
      <c r="A2692" s="494"/>
      <c r="B2692" s="192"/>
      <c r="C2692" s="193"/>
      <c r="D2692" s="194"/>
      <c r="E2692" s="194"/>
      <c r="F2692" s="194"/>
      <c r="G2692" s="194"/>
      <c r="H2692" s="194"/>
      <c r="I2692" s="194"/>
      <c r="J2692" s="194"/>
      <c r="K2692" s="235"/>
      <c r="L2692" s="206"/>
      <c r="M2692" s="206"/>
      <c r="N2692" s="235"/>
    </row>
    <row r="2693" spans="1:14" ht="15.75" customHeight="1">
      <c r="A2693" s="494"/>
      <c r="B2693" s="192"/>
      <c r="C2693" s="193"/>
      <c r="D2693" s="194"/>
      <c r="E2693" s="194"/>
      <c r="F2693" s="194"/>
      <c r="G2693" s="194"/>
      <c r="H2693" s="194"/>
      <c r="I2693" s="194"/>
      <c r="J2693" s="194"/>
      <c r="K2693" s="235"/>
      <c r="L2693" s="206"/>
      <c r="M2693" s="206"/>
      <c r="N2693" s="235"/>
    </row>
    <row r="2694" spans="1:14" ht="15.75" customHeight="1">
      <c r="A2694" s="494"/>
      <c r="B2694" s="192"/>
      <c r="C2694" s="193"/>
      <c r="D2694" s="194"/>
      <c r="E2694" s="194"/>
      <c r="F2694" s="194"/>
      <c r="G2694" s="194"/>
      <c r="H2694" s="194"/>
      <c r="I2694" s="194"/>
      <c r="J2694" s="194"/>
      <c r="K2694" s="235"/>
      <c r="L2694" s="206"/>
      <c r="M2694" s="206"/>
      <c r="N2694" s="235"/>
    </row>
    <row r="2695" spans="1:14" ht="15.75" customHeight="1">
      <c r="A2695" s="494"/>
      <c r="B2695" s="192"/>
      <c r="C2695" s="193"/>
      <c r="D2695" s="194"/>
      <c r="E2695" s="194"/>
      <c r="F2695" s="194"/>
      <c r="G2695" s="194"/>
      <c r="H2695" s="194"/>
      <c r="I2695" s="194"/>
      <c r="J2695" s="194"/>
      <c r="K2695" s="235"/>
      <c r="L2695" s="206"/>
      <c r="M2695" s="206"/>
      <c r="N2695" s="235"/>
    </row>
    <row r="2696" spans="1:14" ht="15.75" customHeight="1">
      <c r="A2696" s="494"/>
      <c r="B2696" s="192"/>
      <c r="C2696" s="193"/>
      <c r="D2696" s="194"/>
      <c r="E2696" s="194"/>
      <c r="F2696" s="194"/>
      <c r="G2696" s="194"/>
      <c r="H2696" s="194"/>
      <c r="I2696" s="194"/>
      <c r="J2696" s="194"/>
      <c r="K2696" s="235"/>
      <c r="L2696" s="206"/>
      <c r="M2696" s="206"/>
      <c r="N2696" s="235"/>
    </row>
    <row r="2697" spans="1:14" ht="15.75" customHeight="1">
      <c r="A2697" s="494"/>
      <c r="B2697" s="192"/>
      <c r="C2697" s="193"/>
      <c r="D2697" s="194"/>
      <c r="E2697" s="194"/>
      <c r="F2697" s="194"/>
      <c r="G2697" s="194"/>
      <c r="H2697" s="194"/>
      <c r="I2697" s="194"/>
      <c r="J2697" s="194"/>
      <c r="K2697" s="235"/>
      <c r="L2697" s="206"/>
      <c r="M2697" s="206"/>
      <c r="N2697" s="235"/>
    </row>
    <row r="2698" spans="1:14" ht="15.75" customHeight="1">
      <c r="A2698" s="494"/>
      <c r="B2698" s="192"/>
      <c r="C2698" s="193"/>
      <c r="D2698" s="194"/>
      <c r="E2698" s="194"/>
      <c r="F2698" s="194"/>
      <c r="G2698" s="194"/>
      <c r="H2698" s="194"/>
      <c r="I2698" s="194"/>
      <c r="J2698" s="194"/>
      <c r="K2698" s="235"/>
      <c r="L2698" s="206"/>
      <c r="M2698" s="206"/>
      <c r="N2698" s="235"/>
    </row>
    <row r="2699" spans="1:14" ht="15.75" customHeight="1">
      <c r="A2699" s="494"/>
      <c r="B2699" s="192"/>
      <c r="C2699" s="193"/>
      <c r="D2699" s="194"/>
      <c r="E2699" s="194"/>
      <c r="F2699" s="194"/>
      <c r="G2699" s="194"/>
      <c r="H2699" s="194"/>
      <c r="I2699" s="194"/>
      <c r="J2699" s="194"/>
      <c r="K2699" s="235"/>
      <c r="L2699" s="206"/>
      <c r="M2699" s="206"/>
      <c r="N2699" s="235"/>
    </row>
    <row r="2700" spans="1:14" ht="15.75" customHeight="1">
      <c r="A2700" s="494"/>
      <c r="B2700" s="192"/>
      <c r="C2700" s="193"/>
      <c r="D2700" s="194"/>
      <c r="E2700" s="194"/>
      <c r="F2700" s="194"/>
      <c r="G2700" s="194"/>
      <c r="H2700" s="194"/>
      <c r="I2700" s="194"/>
      <c r="J2700" s="194"/>
      <c r="K2700" s="235"/>
      <c r="L2700" s="206"/>
      <c r="M2700" s="206"/>
      <c r="N2700" s="235"/>
    </row>
    <row r="2701" spans="1:14" ht="15.75" customHeight="1">
      <c r="A2701" s="494"/>
      <c r="B2701" s="192"/>
      <c r="C2701" s="193"/>
      <c r="D2701" s="194"/>
      <c r="E2701" s="194"/>
      <c r="F2701" s="194"/>
      <c r="G2701" s="194"/>
      <c r="H2701" s="194"/>
      <c r="I2701" s="194"/>
      <c r="J2701" s="194"/>
      <c r="K2701" s="235"/>
      <c r="L2701" s="206"/>
      <c r="M2701" s="206"/>
      <c r="N2701" s="235"/>
    </row>
    <row r="2702" spans="1:14" ht="15.75" customHeight="1">
      <c r="A2702" s="494"/>
      <c r="B2702" s="192"/>
      <c r="C2702" s="193"/>
      <c r="D2702" s="194"/>
      <c r="E2702" s="194"/>
      <c r="F2702" s="194"/>
      <c r="G2702" s="194"/>
      <c r="H2702" s="194"/>
      <c r="I2702" s="194"/>
      <c r="J2702" s="194"/>
      <c r="K2702" s="235"/>
      <c r="L2702" s="206"/>
      <c r="M2702" s="206"/>
      <c r="N2702" s="235"/>
    </row>
    <row r="2703" spans="1:14" ht="15.75" customHeight="1">
      <c r="A2703" s="494"/>
      <c r="B2703" s="192"/>
      <c r="C2703" s="193"/>
      <c r="D2703" s="194"/>
      <c r="E2703" s="194"/>
      <c r="F2703" s="194"/>
      <c r="G2703" s="194"/>
      <c r="H2703" s="194"/>
      <c r="I2703" s="194"/>
      <c r="J2703" s="194"/>
      <c r="K2703" s="235"/>
      <c r="L2703" s="206"/>
      <c r="M2703" s="206"/>
      <c r="N2703" s="235"/>
    </row>
    <row r="2704" spans="1:14" ht="15.75" customHeight="1">
      <c r="A2704" s="494"/>
      <c r="B2704" s="192"/>
      <c r="C2704" s="193"/>
      <c r="D2704" s="194"/>
      <c r="E2704" s="194"/>
      <c r="F2704" s="194"/>
      <c r="G2704" s="194"/>
      <c r="H2704" s="194"/>
      <c r="I2704" s="194"/>
      <c r="J2704" s="194"/>
      <c r="K2704" s="235"/>
      <c r="L2704" s="206"/>
      <c r="M2704" s="206"/>
      <c r="N2704" s="235"/>
    </row>
    <row r="2705" spans="1:14" ht="15.75" customHeight="1">
      <c r="A2705" s="494"/>
      <c r="B2705" s="192"/>
      <c r="C2705" s="193"/>
      <c r="D2705" s="194"/>
      <c r="E2705" s="194"/>
      <c r="F2705" s="194"/>
      <c r="G2705" s="194"/>
      <c r="H2705" s="194"/>
      <c r="I2705" s="194"/>
      <c r="J2705" s="194"/>
      <c r="K2705" s="235"/>
      <c r="L2705" s="206"/>
      <c r="M2705" s="206"/>
      <c r="N2705" s="235"/>
    </row>
    <row r="2706" spans="1:14" ht="15.75" customHeight="1">
      <c r="A2706" s="494"/>
      <c r="B2706" s="192"/>
      <c r="C2706" s="193"/>
      <c r="D2706" s="194"/>
      <c r="E2706" s="194"/>
      <c r="F2706" s="194"/>
      <c r="G2706" s="194"/>
      <c r="H2706" s="194"/>
      <c r="I2706" s="194"/>
      <c r="J2706" s="194"/>
      <c r="K2706" s="235"/>
      <c r="L2706" s="206"/>
      <c r="M2706" s="206"/>
      <c r="N2706" s="235"/>
    </row>
    <row r="2707" spans="1:14" ht="15.75" customHeight="1">
      <c r="A2707" s="494"/>
      <c r="B2707" s="192"/>
      <c r="C2707" s="193"/>
      <c r="D2707" s="194"/>
      <c r="E2707" s="194"/>
      <c r="F2707" s="194"/>
      <c r="G2707" s="194"/>
      <c r="H2707" s="194"/>
      <c r="I2707" s="194"/>
      <c r="J2707" s="194"/>
      <c r="K2707" s="235"/>
      <c r="L2707" s="206"/>
      <c r="M2707" s="206"/>
      <c r="N2707" s="235"/>
    </row>
    <row r="2708" spans="1:14" ht="15.75" customHeight="1">
      <c r="A2708" s="494"/>
      <c r="B2708" s="192"/>
      <c r="C2708" s="193"/>
      <c r="D2708" s="194"/>
      <c r="E2708" s="194"/>
      <c r="F2708" s="194"/>
      <c r="G2708" s="194"/>
      <c r="H2708" s="194"/>
      <c r="I2708" s="194"/>
      <c r="J2708" s="194"/>
      <c r="K2708" s="235"/>
      <c r="L2708" s="206"/>
      <c r="M2708" s="206"/>
      <c r="N2708" s="235"/>
    </row>
    <row r="2709" spans="1:14" ht="15.75" customHeight="1">
      <c r="A2709" s="494"/>
      <c r="B2709" s="192"/>
      <c r="C2709" s="193"/>
      <c r="D2709" s="194"/>
      <c r="E2709" s="194"/>
      <c r="F2709" s="194"/>
      <c r="G2709" s="194"/>
      <c r="H2709" s="194"/>
      <c r="I2709" s="194"/>
      <c r="J2709" s="194"/>
      <c r="K2709" s="235"/>
      <c r="L2709" s="206"/>
      <c r="M2709" s="206"/>
      <c r="N2709" s="235"/>
    </row>
    <row r="2710" spans="1:14" ht="15.75" customHeight="1">
      <c r="A2710" s="494"/>
      <c r="B2710" s="192"/>
      <c r="C2710" s="193"/>
      <c r="D2710" s="194"/>
      <c r="E2710" s="194"/>
      <c r="F2710" s="194"/>
      <c r="G2710" s="194"/>
      <c r="H2710" s="194"/>
      <c r="I2710" s="194"/>
      <c r="J2710" s="194"/>
      <c r="K2710" s="235"/>
      <c r="L2710" s="206"/>
      <c r="M2710" s="206"/>
      <c r="N2710" s="235"/>
    </row>
    <row r="2711" spans="1:14" ht="15.75" customHeight="1">
      <c r="A2711" s="494"/>
      <c r="B2711" s="192"/>
      <c r="C2711" s="193"/>
      <c r="D2711" s="194"/>
      <c r="E2711" s="194"/>
      <c r="F2711" s="194"/>
      <c r="G2711" s="194"/>
      <c r="H2711" s="194"/>
      <c r="I2711" s="194"/>
      <c r="J2711" s="194"/>
      <c r="K2711" s="235"/>
      <c r="L2711" s="206"/>
      <c r="M2711" s="206"/>
      <c r="N2711" s="235"/>
    </row>
    <row r="2712" spans="1:14" ht="15.75" customHeight="1">
      <c r="A2712" s="494"/>
      <c r="B2712" s="192"/>
      <c r="C2712" s="193"/>
      <c r="D2712" s="194"/>
      <c r="E2712" s="194"/>
      <c r="F2712" s="194"/>
      <c r="G2712" s="194"/>
      <c r="H2712" s="194"/>
      <c r="I2712" s="194"/>
      <c r="J2712" s="194"/>
      <c r="K2712" s="235"/>
      <c r="L2712" s="206"/>
      <c r="M2712" s="206"/>
      <c r="N2712" s="235"/>
    </row>
    <row r="2713" spans="1:14" ht="15.75" customHeight="1">
      <c r="A2713" s="494"/>
      <c r="B2713" s="192"/>
      <c r="C2713" s="193"/>
      <c r="D2713" s="194"/>
      <c r="E2713" s="194"/>
      <c r="F2713" s="194"/>
      <c r="G2713" s="194"/>
      <c r="H2713" s="194"/>
      <c r="I2713" s="194"/>
      <c r="J2713" s="194"/>
      <c r="K2713" s="235"/>
      <c r="L2713" s="206"/>
      <c r="M2713" s="206"/>
      <c r="N2713" s="235"/>
    </row>
    <row r="2714" spans="1:14" ht="15.75" customHeight="1">
      <c r="A2714" s="494"/>
      <c r="B2714" s="192"/>
      <c r="C2714" s="193"/>
      <c r="D2714" s="194"/>
      <c r="E2714" s="194"/>
      <c r="F2714" s="194"/>
      <c r="G2714" s="194"/>
      <c r="H2714" s="194"/>
      <c r="I2714" s="194"/>
      <c r="J2714" s="194"/>
      <c r="K2714" s="235"/>
      <c r="L2714" s="206"/>
      <c r="M2714" s="206"/>
      <c r="N2714" s="235"/>
    </row>
    <row r="2715" spans="1:14" ht="15.75" customHeight="1">
      <c r="A2715" s="494"/>
      <c r="B2715" s="192"/>
      <c r="C2715" s="193"/>
      <c r="D2715" s="194"/>
      <c r="E2715" s="194"/>
      <c r="F2715" s="194"/>
      <c r="G2715" s="194"/>
      <c r="H2715" s="194"/>
      <c r="I2715" s="194"/>
      <c r="J2715" s="194"/>
      <c r="K2715" s="235"/>
      <c r="L2715" s="206"/>
      <c r="M2715" s="206"/>
      <c r="N2715" s="235"/>
    </row>
    <row r="2716" spans="1:14" ht="15.75" customHeight="1">
      <c r="A2716" s="494"/>
      <c r="B2716" s="192"/>
      <c r="C2716" s="193"/>
      <c r="D2716" s="194"/>
      <c r="E2716" s="194"/>
      <c r="F2716" s="194"/>
      <c r="G2716" s="194"/>
      <c r="H2716" s="194"/>
      <c r="I2716" s="194"/>
      <c r="J2716" s="194"/>
      <c r="K2716" s="235"/>
      <c r="L2716" s="206"/>
      <c r="M2716" s="206"/>
      <c r="N2716" s="235"/>
    </row>
    <row r="2717" spans="1:14" ht="15.75" customHeight="1">
      <c r="A2717" s="494"/>
      <c r="B2717" s="192"/>
      <c r="C2717" s="193"/>
      <c r="D2717" s="194"/>
      <c r="E2717" s="194"/>
      <c r="F2717" s="194"/>
      <c r="G2717" s="194"/>
      <c r="H2717" s="194"/>
      <c r="I2717" s="194"/>
      <c r="J2717" s="194"/>
      <c r="K2717" s="235"/>
      <c r="L2717" s="206"/>
      <c r="M2717" s="206"/>
      <c r="N2717" s="235"/>
    </row>
    <row r="2718" spans="1:14" ht="15.75" customHeight="1">
      <c r="A2718" s="494"/>
      <c r="B2718" s="192"/>
      <c r="C2718" s="193"/>
      <c r="D2718" s="194"/>
      <c r="E2718" s="194"/>
      <c r="F2718" s="194"/>
      <c r="G2718" s="194"/>
      <c r="H2718" s="194"/>
      <c r="I2718" s="194"/>
      <c r="J2718" s="194"/>
      <c r="K2718" s="235"/>
      <c r="L2718" s="206"/>
      <c r="M2718" s="206"/>
      <c r="N2718" s="235"/>
    </row>
    <row r="2719" spans="1:14" ht="15.75" customHeight="1">
      <c r="A2719" s="494"/>
      <c r="B2719" s="192"/>
      <c r="C2719" s="193"/>
      <c r="D2719" s="194"/>
      <c r="E2719" s="194"/>
      <c r="F2719" s="194"/>
      <c r="G2719" s="194"/>
      <c r="H2719" s="194"/>
      <c r="I2719" s="194"/>
      <c r="J2719" s="194"/>
      <c r="K2719" s="235"/>
      <c r="L2719" s="206"/>
      <c r="M2719" s="206"/>
      <c r="N2719" s="235"/>
    </row>
    <row r="2720" spans="1:14" ht="15.75" customHeight="1">
      <c r="A2720" s="494"/>
      <c r="B2720" s="192"/>
      <c r="C2720" s="193"/>
      <c r="D2720" s="194"/>
      <c r="E2720" s="194"/>
      <c r="F2720" s="194"/>
      <c r="G2720" s="194"/>
      <c r="H2720" s="194"/>
      <c r="I2720" s="194"/>
      <c r="J2720" s="194"/>
      <c r="K2720" s="235"/>
      <c r="L2720" s="206"/>
      <c r="M2720" s="206"/>
      <c r="N2720" s="235"/>
    </row>
    <row r="2721" spans="1:14" ht="15.75" customHeight="1">
      <c r="A2721" s="494"/>
      <c r="B2721" s="192"/>
      <c r="C2721" s="193"/>
      <c r="D2721" s="194"/>
      <c r="E2721" s="194"/>
      <c r="F2721" s="194"/>
      <c r="G2721" s="194"/>
      <c r="H2721" s="194"/>
      <c r="I2721" s="194"/>
      <c r="J2721" s="194"/>
      <c r="K2721" s="235"/>
      <c r="L2721" s="206"/>
      <c r="M2721" s="206"/>
      <c r="N2721" s="235"/>
    </row>
    <row r="2722" spans="1:14" ht="15.75" customHeight="1">
      <c r="A2722" s="494"/>
      <c r="B2722" s="192"/>
      <c r="C2722" s="193"/>
      <c r="D2722" s="194"/>
      <c r="E2722" s="194"/>
      <c r="F2722" s="194"/>
      <c r="G2722" s="194"/>
      <c r="H2722" s="194"/>
      <c r="I2722" s="194"/>
      <c r="J2722" s="194"/>
      <c r="K2722" s="235"/>
      <c r="L2722" s="206"/>
      <c r="M2722" s="206"/>
      <c r="N2722" s="235"/>
    </row>
    <row r="2723" spans="1:14" ht="15.75" customHeight="1">
      <c r="A2723" s="494"/>
      <c r="B2723" s="192"/>
      <c r="C2723" s="193"/>
      <c r="D2723" s="194"/>
      <c r="E2723" s="194"/>
      <c r="F2723" s="194"/>
      <c r="G2723" s="194"/>
      <c r="H2723" s="194"/>
      <c r="I2723" s="194"/>
      <c r="J2723" s="194"/>
      <c r="K2723" s="235"/>
      <c r="L2723" s="206"/>
      <c r="M2723" s="206"/>
      <c r="N2723" s="235"/>
    </row>
    <row r="2724" spans="1:14" ht="15.75" customHeight="1">
      <c r="A2724" s="494"/>
      <c r="B2724" s="192"/>
      <c r="C2724" s="193"/>
      <c r="D2724" s="194"/>
      <c r="E2724" s="194"/>
      <c r="F2724" s="194"/>
      <c r="G2724" s="194"/>
      <c r="H2724" s="194"/>
      <c r="I2724" s="194"/>
      <c r="J2724" s="194"/>
      <c r="K2724" s="235"/>
      <c r="L2724" s="206"/>
      <c r="M2724" s="206"/>
      <c r="N2724" s="235"/>
    </row>
    <row r="2725" spans="1:14" ht="15.75" customHeight="1">
      <c r="A2725" s="494"/>
      <c r="B2725" s="192"/>
      <c r="C2725" s="193"/>
      <c r="D2725" s="194"/>
      <c r="E2725" s="194"/>
      <c r="F2725" s="194"/>
      <c r="G2725" s="194"/>
      <c r="H2725" s="194"/>
      <c r="I2725" s="194"/>
      <c r="J2725" s="194"/>
      <c r="K2725" s="235"/>
      <c r="L2725" s="206"/>
      <c r="M2725" s="206"/>
      <c r="N2725" s="235"/>
    </row>
    <row r="2726" spans="1:14" ht="15.75" customHeight="1">
      <c r="A2726" s="494"/>
      <c r="B2726" s="192"/>
      <c r="C2726" s="193"/>
      <c r="D2726" s="194"/>
      <c r="E2726" s="194"/>
      <c r="F2726" s="194"/>
      <c r="G2726" s="194"/>
      <c r="H2726" s="194"/>
      <c r="I2726" s="194"/>
      <c r="J2726" s="194"/>
      <c r="K2726" s="235"/>
      <c r="L2726" s="206"/>
      <c r="M2726" s="206"/>
      <c r="N2726" s="235"/>
    </row>
    <row r="2727" spans="1:14" ht="15.75" customHeight="1">
      <c r="A2727" s="494"/>
      <c r="B2727" s="192"/>
      <c r="C2727" s="193"/>
      <c r="D2727" s="194"/>
      <c r="E2727" s="194"/>
      <c r="F2727" s="194"/>
      <c r="G2727" s="194"/>
      <c r="H2727" s="194"/>
      <c r="I2727" s="194"/>
      <c r="J2727" s="194"/>
      <c r="K2727" s="235"/>
      <c r="L2727" s="206"/>
      <c r="M2727" s="206"/>
      <c r="N2727" s="235"/>
    </row>
    <row r="2728" spans="1:14" ht="15.75" customHeight="1">
      <c r="A2728" s="494"/>
      <c r="B2728" s="192"/>
      <c r="C2728" s="193"/>
      <c r="D2728" s="194"/>
      <c r="E2728" s="194"/>
      <c r="F2728" s="194"/>
      <c r="G2728" s="194"/>
      <c r="H2728" s="194"/>
      <c r="I2728" s="194"/>
      <c r="J2728" s="194"/>
      <c r="K2728" s="235"/>
      <c r="L2728" s="206"/>
      <c r="M2728" s="206"/>
      <c r="N2728" s="235"/>
    </row>
    <row r="2729" spans="1:14" ht="15.75" customHeight="1">
      <c r="A2729" s="494"/>
      <c r="B2729" s="192"/>
      <c r="C2729" s="193"/>
      <c r="D2729" s="194"/>
      <c r="E2729" s="194"/>
      <c r="F2729" s="194"/>
      <c r="G2729" s="194"/>
      <c r="H2729" s="194"/>
      <c r="I2729" s="194"/>
      <c r="J2729" s="194"/>
      <c r="K2729" s="235"/>
      <c r="L2729" s="206"/>
      <c r="M2729" s="206"/>
      <c r="N2729" s="235"/>
    </row>
    <row r="2730" spans="1:14" ht="15.75" customHeight="1">
      <c r="A2730" s="494"/>
      <c r="B2730" s="192"/>
      <c r="C2730" s="193"/>
      <c r="D2730" s="194"/>
      <c r="E2730" s="194"/>
      <c r="F2730" s="194"/>
      <c r="G2730" s="194"/>
      <c r="H2730" s="194"/>
      <c r="I2730" s="194"/>
      <c r="J2730" s="194"/>
      <c r="K2730" s="235"/>
      <c r="L2730" s="206"/>
      <c r="M2730" s="206"/>
      <c r="N2730" s="235"/>
    </row>
    <row r="2731" spans="1:14" ht="15.75" customHeight="1">
      <c r="A2731" s="494"/>
      <c r="B2731" s="192"/>
      <c r="C2731" s="193"/>
      <c r="D2731" s="194"/>
      <c r="E2731" s="194"/>
      <c r="F2731" s="194"/>
      <c r="G2731" s="194"/>
      <c r="H2731" s="194"/>
      <c r="I2731" s="194"/>
      <c r="J2731" s="194"/>
      <c r="K2731" s="235"/>
      <c r="L2731" s="206"/>
      <c r="M2731" s="206"/>
      <c r="N2731" s="235"/>
    </row>
    <row r="2732" spans="1:14" ht="15.75" customHeight="1">
      <c r="A2732" s="494"/>
      <c r="B2732" s="192"/>
      <c r="C2732" s="193"/>
      <c r="D2732" s="194"/>
      <c r="E2732" s="194"/>
      <c r="F2732" s="194"/>
      <c r="G2732" s="194"/>
      <c r="H2732" s="194"/>
      <c r="I2732" s="194"/>
      <c r="J2732" s="194"/>
      <c r="K2732" s="235"/>
      <c r="L2732" s="206"/>
      <c r="M2732" s="206"/>
      <c r="N2732" s="235"/>
    </row>
    <row r="2733" spans="1:14" ht="15.75" customHeight="1">
      <c r="A2733" s="494"/>
      <c r="B2733" s="192"/>
      <c r="C2733" s="193"/>
      <c r="D2733" s="194"/>
      <c r="E2733" s="194"/>
      <c r="F2733" s="194"/>
      <c r="G2733" s="194"/>
      <c r="H2733" s="194"/>
      <c r="I2733" s="194"/>
      <c r="J2733" s="194"/>
      <c r="K2733" s="235"/>
      <c r="L2733" s="206"/>
      <c r="M2733" s="206"/>
      <c r="N2733" s="235"/>
    </row>
    <row r="2734" spans="1:14" ht="15.75" customHeight="1">
      <c r="A2734" s="494"/>
      <c r="B2734" s="192"/>
      <c r="C2734" s="193"/>
      <c r="D2734" s="194"/>
      <c r="E2734" s="194"/>
      <c r="F2734" s="194"/>
      <c r="G2734" s="194"/>
      <c r="H2734" s="194"/>
      <c r="I2734" s="194"/>
      <c r="J2734" s="194"/>
      <c r="K2734" s="235"/>
      <c r="L2734" s="206"/>
      <c r="M2734" s="206"/>
      <c r="N2734" s="235"/>
    </row>
    <row r="2735" spans="1:14" ht="15.75" customHeight="1">
      <c r="A2735" s="494"/>
      <c r="B2735" s="192"/>
      <c r="C2735" s="193"/>
      <c r="D2735" s="194"/>
      <c r="E2735" s="194"/>
      <c r="F2735" s="194"/>
      <c r="G2735" s="194"/>
      <c r="H2735" s="194"/>
      <c r="I2735" s="194"/>
      <c r="J2735" s="194"/>
      <c r="K2735" s="235"/>
      <c r="L2735" s="206"/>
      <c r="M2735" s="206"/>
      <c r="N2735" s="235"/>
    </row>
    <row r="2736" spans="1:14" ht="15.75" customHeight="1">
      <c r="A2736" s="494"/>
      <c r="B2736" s="192"/>
      <c r="C2736" s="193"/>
      <c r="D2736" s="194"/>
      <c r="E2736" s="194"/>
      <c r="F2736" s="194"/>
      <c r="G2736" s="194"/>
      <c r="H2736" s="194"/>
      <c r="I2736" s="194"/>
      <c r="J2736" s="194"/>
      <c r="K2736" s="235"/>
      <c r="L2736" s="206"/>
      <c r="M2736" s="206"/>
      <c r="N2736" s="235"/>
    </row>
    <row r="2737" spans="1:14" ht="15.75" customHeight="1">
      <c r="A2737" s="494"/>
      <c r="B2737" s="192"/>
      <c r="C2737" s="193"/>
      <c r="D2737" s="194"/>
      <c r="E2737" s="194"/>
      <c r="F2737" s="194"/>
      <c r="G2737" s="194"/>
      <c r="H2737" s="194"/>
      <c r="I2737" s="194"/>
      <c r="J2737" s="194"/>
      <c r="K2737" s="235"/>
      <c r="L2737" s="206"/>
      <c r="M2737" s="206"/>
      <c r="N2737" s="235"/>
    </row>
    <row r="2738" spans="1:14" ht="15.75" customHeight="1">
      <c r="A2738" s="494"/>
      <c r="B2738" s="192"/>
      <c r="C2738" s="193"/>
      <c r="D2738" s="194"/>
      <c r="E2738" s="194"/>
      <c r="F2738" s="194"/>
      <c r="G2738" s="194"/>
      <c r="H2738" s="194"/>
      <c r="I2738" s="194"/>
      <c r="J2738" s="194"/>
      <c r="K2738" s="235"/>
      <c r="L2738" s="206"/>
      <c r="M2738" s="206"/>
      <c r="N2738" s="235"/>
    </row>
    <row r="2739" spans="1:14" ht="15.75" customHeight="1">
      <c r="A2739" s="494"/>
      <c r="B2739" s="192"/>
      <c r="C2739" s="193"/>
      <c r="D2739" s="194"/>
      <c r="E2739" s="194"/>
      <c r="F2739" s="194"/>
      <c r="G2739" s="194"/>
      <c r="H2739" s="194"/>
      <c r="I2739" s="194"/>
      <c r="J2739" s="194"/>
      <c r="K2739" s="235"/>
      <c r="L2739" s="206"/>
      <c r="M2739" s="206"/>
      <c r="N2739" s="235"/>
    </row>
    <row r="2740" spans="1:14" ht="15.75" customHeight="1">
      <c r="A2740" s="494"/>
      <c r="B2740" s="192"/>
      <c r="C2740" s="193"/>
      <c r="D2740" s="194"/>
      <c r="E2740" s="194"/>
      <c r="F2740" s="194"/>
      <c r="G2740" s="194"/>
      <c r="H2740" s="194"/>
      <c r="I2740" s="194"/>
      <c r="J2740" s="194"/>
      <c r="K2740" s="235"/>
      <c r="L2740" s="206"/>
      <c r="M2740" s="206"/>
      <c r="N2740" s="235"/>
    </row>
    <row r="2741" spans="1:14" ht="15.75" customHeight="1">
      <c r="A2741" s="494"/>
      <c r="B2741" s="192"/>
      <c r="C2741" s="193"/>
      <c r="D2741" s="194"/>
      <c r="E2741" s="194"/>
      <c r="F2741" s="194"/>
      <c r="G2741" s="194"/>
      <c r="H2741" s="194"/>
      <c r="I2741" s="194"/>
      <c r="J2741" s="194"/>
      <c r="K2741" s="235"/>
      <c r="L2741" s="206"/>
      <c r="M2741" s="206"/>
      <c r="N2741" s="235"/>
    </row>
    <row r="2742" spans="1:14" ht="15.75" customHeight="1">
      <c r="A2742" s="494"/>
      <c r="B2742" s="192"/>
      <c r="C2742" s="193"/>
      <c r="D2742" s="194"/>
      <c r="E2742" s="194"/>
      <c r="F2742" s="194"/>
      <c r="G2742" s="194"/>
      <c r="H2742" s="194"/>
      <c r="I2742" s="194"/>
      <c r="J2742" s="194"/>
      <c r="K2742" s="235"/>
      <c r="L2742" s="206"/>
      <c r="M2742" s="206"/>
      <c r="N2742" s="235"/>
    </row>
    <row r="2743" spans="1:14" ht="15.75" customHeight="1">
      <c r="A2743" s="494"/>
      <c r="B2743" s="192"/>
      <c r="C2743" s="193"/>
      <c r="D2743" s="194"/>
      <c r="E2743" s="194"/>
      <c r="F2743" s="194"/>
      <c r="G2743" s="194"/>
      <c r="H2743" s="194"/>
      <c r="I2743" s="194"/>
      <c r="J2743" s="194"/>
      <c r="K2743" s="235"/>
      <c r="L2743" s="206"/>
      <c r="M2743" s="206"/>
      <c r="N2743" s="235"/>
    </row>
    <row r="2744" spans="1:14" ht="15.75" customHeight="1">
      <c r="A2744" s="494"/>
      <c r="B2744" s="192"/>
      <c r="C2744" s="193"/>
      <c r="D2744" s="194"/>
      <c r="E2744" s="194"/>
      <c r="F2744" s="194"/>
      <c r="G2744" s="194"/>
      <c r="H2744" s="194"/>
      <c r="I2744" s="194"/>
      <c r="J2744" s="194"/>
      <c r="K2744" s="235"/>
      <c r="L2744" s="206"/>
      <c r="M2744" s="206"/>
      <c r="N2744" s="235"/>
    </row>
    <row r="2745" spans="1:14" ht="15.75" customHeight="1">
      <c r="A2745" s="494"/>
      <c r="B2745" s="192"/>
      <c r="C2745" s="193"/>
      <c r="D2745" s="194"/>
      <c r="E2745" s="194"/>
      <c r="F2745" s="194"/>
      <c r="G2745" s="194"/>
      <c r="H2745" s="194"/>
      <c r="I2745" s="194"/>
      <c r="J2745" s="194"/>
      <c r="K2745" s="235"/>
      <c r="L2745" s="206"/>
      <c r="M2745" s="206"/>
      <c r="N2745" s="235"/>
    </row>
    <row r="2746" spans="1:14" ht="15.75" customHeight="1">
      <c r="A2746" s="494"/>
      <c r="B2746" s="192"/>
      <c r="C2746" s="193"/>
      <c r="D2746" s="194"/>
      <c r="E2746" s="194"/>
      <c r="F2746" s="194"/>
      <c r="G2746" s="194"/>
      <c r="H2746" s="194"/>
      <c r="I2746" s="194"/>
      <c r="J2746" s="194"/>
      <c r="K2746" s="235"/>
      <c r="L2746" s="206"/>
      <c r="M2746" s="206"/>
      <c r="N2746" s="235"/>
    </row>
    <row r="2747" spans="1:14" ht="15.75" customHeight="1">
      <c r="A2747" s="494"/>
      <c r="B2747" s="192"/>
      <c r="C2747" s="193"/>
      <c r="D2747" s="194"/>
      <c r="E2747" s="194"/>
      <c r="F2747" s="194"/>
      <c r="G2747" s="194"/>
      <c r="H2747" s="194"/>
      <c r="I2747" s="194"/>
      <c r="J2747" s="194"/>
      <c r="K2747" s="235"/>
      <c r="L2747" s="206"/>
      <c r="M2747" s="206"/>
      <c r="N2747" s="235"/>
    </row>
    <row r="2748" spans="1:14" ht="15.75" customHeight="1">
      <c r="A2748" s="494"/>
      <c r="B2748" s="192"/>
      <c r="C2748" s="193"/>
      <c r="D2748" s="194"/>
      <c r="E2748" s="194"/>
      <c r="F2748" s="194"/>
      <c r="G2748" s="194"/>
      <c r="H2748" s="194"/>
      <c r="I2748" s="194"/>
      <c r="J2748" s="194"/>
      <c r="K2748" s="235"/>
      <c r="L2748" s="206"/>
      <c r="M2748" s="206"/>
      <c r="N2748" s="235"/>
    </row>
    <row r="2749" spans="1:14" ht="15.75" customHeight="1">
      <c r="A2749" s="494"/>
      <c r="B2749" s="192"/>
      <c r="C2749" s="193"/>
      <c r="D2749" s="194"/>
      <c r="E2749" s="194"/>
      <c r="F2749" s="194"/>
      <c r="G2749" s="194"/>
      <c r="H2749" s="194"/>
      <c r="I2749" s="194"/>
      <c r="J2749" s="194"/>
      <c r="K2749" s="235"/>
      <c r="L2749" s="206"/>
      <c r="M2749" s="206"/>
      <c r="N2749" s="235"/>
    </row>
    <row r="2750" spans="1:14" ht="15.75" customHeight="1">
      <c r="A2750" s="494"/>
      <c r="B2750" s="192"/>
      <c r="C2750" s="193"/>
      <c r="D2750" s="194"/>
      <c r="E2750" s="194"/>
      <c r="F2750" s="194"/>
      <c r="G2750" s="194"/>
      <c r="H2750" s="194"/>
      <c r="I2750" s="194"/>
      <c r="J2750" s="194"/>
      <c r="K2750" s="235"/>
      <c r="L2750" s="206"/>
      <c r="M2750" s="206"/>
      <c r="N2750" s="235"/>
    </row>
    <row r="2751" spans="1:14" ht="15.75" customHeight="1">
      <c r="A2751" s="494"/>
      <c r="B2751" s="192"/>
      <c r="C2751" s="193"/>
      <c r="D2751" s="194"/>
      <c r="E2751" s="194"/>
      <c r="F2751" s="194"/>
      <c r="G2751" s="194"/>
      <c r="H2751" s="194"/>
      <c r="I2751" s="194"/>
      <c r="J2751" s="194"/>
      <c r="K2751" s="235"/>
      <c r="L2751" s="206"/>
      <c r="M2751" s="206"/>
      <c r="N2751" s="235"/>
    </row>
    <row r="2752" spans="1:14" ht="15.75" customHeight="1">
      <c r="A2752" s="494"/>
      <c r="B2752" s="192"/>
      <c r="C2752" s="193"/>
      <c r="D2752" s="194"/>
      <c r="E2752" s="194"/>
      <c r="F2752" s="194"/>
      <c r="G2752" s="194"/>
      <c r="H2752" s="194"/>
      <c r="I2752" s="194"/>
      <c r="J2752" s="194"/>
      <c r="K2752" s="235"/>
      <c r="L2752" s="206"/>
      <c r="M2752" s="206"/>
      <c r="N2752" s="235"/>
    </row>
    <row r="2753" spans="1:14" ht="15.75" customHeight="1">
      <c r="A2753" s="494"/>
      <c r="B2753" s="192"/>
      <c r="C2753" s="193"/>
      <c r="D2753" s="194"/>
      <c r="E2753" s="194"/>
      <c r="F2753" s="194"/>
      <c r="G2753" s="194"/>
      <c r="H2753" s="194"/>
      <c r="I2753" s="194"/>
      <c r="J2753" s="194"/>
      <c r="K2753" s="235"/>
      <c r="L2753" s="206"/>
      <c r="M2753" s="206"/>
      <c r="N2753" s="235"/>
    </row>
    <row r="2754" spans="1:14" ht="15.75" customHeight="1">
      <c r="A2754" s="494"/>
      <c r="B2754" s="192"/>
      <c r="C2754" s="193"/>
      <c r="D2754" s="194"/>
      <c r="E2754" s="194"/>
      <c r="F2754" s="194"/>
      <c r="G2754" s="194"/>
      <c r="H2754" s="194"/>
      <c r="I2754" s="194"/>
      <c r="J2754" s="194"/>
      <c r="K2754" s="235"/>
      <c r="L2754" s="206"/>
      <c r="M2754" s="206"/>
      <c r="N2754" s="235"/>
    </row>
    <row r="2755" spans="1:14" ht="15.75" customHeight="1">
      <c r="A2755" s="494"/>
      <c r="B2755" s="192"/>
      <c r="C2755" s="193"/>
      <c r="D2755" s="194"/>
      <c r="E2755" s="194"/>
      <c r="F2755" s="194"/>
      <c r="G2755" s="194"/>
      <c r="H2755" s="194"/>
      <c r="I2755" s="194"/>
      <c r="J2755" s="194"/>
      <c r="K2755" s="235"/>
      <c r="L2755" s="206"/>
      <c r="M2755" s="206"/>
      <c r="N2755" s="235"/>
    </row>
    <row r="2756" spans="1:14" ht="15.75" customHeight="1">
      <c r="A2756" s="494"/>
      <c r="B2756" s="192"/>
      <c r="C2756" s="193"/>
      <c r="D2756" s="194"/>
      <c r="E2756" s="194"/>
      <c r="F2756" s="194"/>
      <c r="G2756" s="194"/>
      <c r="H2756" s="194"/>
      <c r="I2756" s="194"/>
      <c r="J2756" s="194"/>
      <c r="K2756" s="235"/>
      <c r="L2756" s="206"/>
      <c r="M2756" s="206"/>
      <c r="N2756" s="235"/>
    </row>
    <row r="2757" spans="1:14" ht="15.75" customHeight="1">
      <c r="A2757" s="494"/>
      <c r="B2757" s="192"/>
      <c r="C2757" s="193"/>
      <c r="D2757" s="194"/>
      <c r="E2757" s="194"/>
      <c r="F2757" s="194"/>
      <c r="G2757" s="194"/>
      <c r="H2757" s="194"/>
      <c r="I2757" s="194"/>
      <c r="J2757" s="194"/>
      <c r="K2757" s="235"/>
      <c r="L2757" s="206"/>
      <c r="M2757" s="206"/>
      <c r="N2757" s="235"/>
    </row>
    <row r="2758" spans="1:14" ht="15.75" customHeight="1">
      <c r="A2758" s="494"/>
      <c r="B2758" s="192"/>
      <c r="C2758" s="193"/>
      <c r="D2758" s="194"/>
      <c r="E2758" s="194"/>
      <c r="F2758" s="194"/>
      <c r="G2758" s="194"/>
      <c r="H2758" s="194"/>
      <c r="I2758" s="194"/>
      <c r="J2758" s="194"/>
      <c r="K2758" s="235"/>
      <c r="L2758" s="206"/>
      <c r="M2758" s="206"/>
      <c r="N2758" s="235"/>
    </row>
    <row r="2759" spans="1:14" ht="15.75" customHeight="1">
      <c r="A2759" s="494"/>
      <c r="B2759" s="192"/>
      <c r="C2759" s="193"/>
      <c r="D2759" s="194"/>
      <c r="E2759" s="194"/>
      <c r="F2759" s="194"/>
      <c r="G2759" s="194"/>
      <c r="H2759" s="194"/>
      <c r="I2759" s="194"/>
      <c r="J2759" s="194"/>
      <c r="K2759" s="235"/>
      <c r="L2759" s="206"/>
      <c r="M2759" s="206"/>
      <c r="N2759" s="235"/>
    </row>
    <row r="2760" spans="1:14" ht="15.75" customHeight="1">
      <c r="A2760" s="494"/>
      <c r="B2760" s="192"/>
      <c r="C2760" s="193"/>
      <c r="D2760" s="194"/>
      <c r="E2760" s="194"/>
      <c r="F2760" s="194"/>
      <c r="G2760" s="194"/>
      <c r="H2760" s="194"/>
      <c r="I2760" s="194"/>
      <c r="J2760" s="194"/>
      <c r="K2760" s="235"/>
      <c r="L2760" s="206"/>
      <c r="M2760" s="206"/>
      <c r="N2760" s="235"/>
    </row>
    <row r="2761" spans="1:14" ht="15.75" customHeight="1">
      <c r="A2761" s="494"/>
      <c r="B2761" s="192"/>
      <c r="C2761" s="193"/>
      <c r="D2761" s="194"/>
      <c r="E2761" s="194"/>
      <c r="F2761" s="194"/>
      <c r="G2761" s="194"/>
      <c r="H2761" s="194"/>
      <c r="I2761" s="194"/>
      <c r="J2761" s="194"/>
      <c r="K2761" s="235"/>
      <c r="L2761" s="206"/>
      <c r="M2761" s="206"/>
      <c r="N2761" s="235"/>
    </row>
    <row r="2762" spans="1:14" ht="15.75" customHeight="1">
      <c r="A2762" s="494"/>
      <c r="B2762" s="192"/>
      <c r="C2762" s="193"/>
      <c r="D2762" s="194"/>
      <c r="E2762" s="194"/>
      <c r="F2762" s="194"/>
      <c r="G2762" s="194"/>
      <c r="H2762" s="194"/>
      <c r="I2762" s="194"/>
      <c r="J2762" s="194"/>
      <c r="K2762" s="235"/>
      <c r="L2762" s="206"/>
      <c r="M2762" s="206"/>
      <c r="N2762" s="235"/>
    </row>
    <row r="2763" spans="1:14" ht="15.75" customHeight="1">
      <c r="A2763" s="494"/>
      <c r="B2763" s="192"/>
      <c r="C2763" s="193"/>
      <c r="D2763" s="194"/>
      <c r="E2763" s="194"/>
      <c r="F2763" s="194"/>
      <c r="G2763" s="194"/>
      <c r="H2763" s="194"/>
      <c r="I2763" s="194"/>
      <c r="J2763" s="194"/>
      <c r="K2763" s="235"/>
      <c r="L2763" s="206"/>
      <c r="M2763" s="206"/>
      <c r="N2763" s="235"/>
    </row>
    <row r="2764" spans="1:14" ht="15.75" customHeight="1">
      <c r="A2764" s="494"/>
      <c r="B2764" s="192"/>
      <c r="C2764" s="193"/>
      <c r="D2764" s="194"/>
      <c r="E2764" s="194"/>
      <c r="F2764" s="194"/>
      <c r="G2764" s="194"/>
      <c r="H2764" s="194"/>
      <c r="I2764" s="194"/>
      <c r="J2764" s="194"/>
      <c r="K2764" s="235"/>
      <c r="L2764" s="206"/>
      <c r="M2764" s="206"/>
      <c r="N2764" s="235"/>
    </row>
    <row r="2765" spans="1:14" ht="15.75" customHeight="1">
      <c r="A2765" s="494"/>
      <c r="B2765" s="192"/>
      <c r="C2765" s="193"/>
      <c r="D2765" s="194"/>
      <c r="E2765" s="194"/>
      <c r="F2765" s="194"/>
      <c r="G2765" s="194"/>
      <c r="H2765" s="194"/>
      <c r="I2765" s="194"/>
      <c r="J2765" s="194"/>
      <c r="K2765" s="235"/>
      <c r="L2765" s="206"/>
      <c r="M2765" s="206"/>
      <c r="N2765" s="235"/>
    </row>
    <row r="2766" spans="1:14" ht="15.75" customHeight="1">
      <c r="A2766" s="494"/>
      <c r="B2766" s="192"/>
      <c r="C2766" s="193"/>
      <c r="D2766" s="194"/>
      <c r="E2766" s="194"/>
      <c r="F2766" s="194"/>
      <c r="G2766" s="194"/>
      <c r="H2766" s="194"/>
      <c r="I2766" s="194"/>
      <c r="J2766" s="194"/>
      <c r="K2766" s="235"/>
      <c r="L2766" s="206"/>
      <c r="M2766" s="206"/>
      <c r="N2766" s="235"/>
    </row>
    <row r="2767" spans="1:14" ht="15.75" customHeight="1">
      <c r="A2767" s="494"/>
      <c r="B2767" s="192"/>
      <c r="C2767" s="193"/>
      <c r="D2767" s="194"/>
      <c r="E2767" s="194"/>
      <c r="F2767" s="194"/>
      <c r="G2767" s="194"/>
      <c r="H2767" s="194"/>
      <c r="I2767" s="194"/>
      <c r="J2767" s="194"/>
      <c r="K2767" s="235"/>
      <c r="L2767" s="206"/>
      <c r="M2767" s="206"/>
      <c r="N2767" s="235"/>
    </row>
    <row r="2768" spans="1:14" ht="15.75" customHeight="1">
      <c r="A2768" s="494"/>
      <c r="B2768" s="192"/>
      <c r="C2768" s="193"/>
      <c r="D2768" s="194"/>
      <c r="E2768" s="194"/>
      <c r="F2768" s="194"/>
      <c r="G2768" s="194"/>
      <c r="H2768" s="194"/>
      <c r="I2768" s="194"/>
      <c r="J2768" s="194"/>
      <c r="K2768" s="235"/>
      <c r="L2768" s="206"/>
      <c r="M2768" s="206"/>
      <c r="N2768" s="235"/>
    </row>
    <row r="2769" spans="1:14" ht="15.75" customHeight="1">
      <c r="A2769" s="494"/>
      <c r="B2769" s="192"/>
      <c r="C2769" s="193"/>
      <c r="D2769" s="194"/>
      <c r="E2769" s="194"/>
      <c r="F2769" s="194"/>
      <c r="G2769" s="194"/>
      <c r="H2769" s="194"/>
      <c r="I2769" s="194"/>
      <c r="J2769" s="194"/>
      <c r="K2769" s="235"/>
      <c r="L2769" s="206"/>
      <c r="M2769" s="206"/>
      <c r="N2769" s="235"/>
    </row>
    <row r="2770" spans="1:14" ht="15.75" customHeight="1">
      <c r="A2770" s="494"/>
      <c r="B2770" s="192"/>
      <c r="C2770" s="193"/>
      <c r="D2770" s="194"/>
      <c r="E2770" s="194"/>
      <c r="F2770" s="194"/>
      <c r="G2770" s="194"/>
      <c r="H2770" s="194"/>
      <c r="I2770" s="194"/>
      <c r="J2770" s="194"/>
      <c r="K2770" s="235"/>
      <c r="L2770" s="206"/>
      <c r="M2770" s="206"/>
      <c r="N2770" s="235"/>
    </row>
    <row r="2771" spans="1:14" ht="15.75" customHeight="1">
      <c r="A2771" s="494"/>
      <c r="B2771" s="192"/>
      <c r="C2771" s="193"/>
      <c r="D2771" s="194"/>
      <c r="E2771" s="194"/>
      <c r="F2771" s="194"/>
      <c r="G2771" s="194"/>
      <c r="H2771" s="194"/>
      <c r="I2771" s="194"/>
      <c r="J2771" s="194"/>
      <c r="K2771" s="235"/>
      <c r="L2771" s="206"/>
      <c r="M2771" s="206"/>
      <c r="N2771" s="235"/>
    </row>
    <row r="2772" spans="1:14" ht="15.75" customHeight="1">
      <c r="A2772" s="494"/>
      <c r="B2772" s="192"/>
      <c r="C2772" s="193"/>
      <c r="D2772" s="194"/>
      <c r="E2772" s="194"/>
      <c r="F2772" s="194"/>
      <c r="G2772" s="194"/>
      <c r="H2772" s="194"/>
      <c r="I2772" s="194"/>
      <c r="J2772" s="194"/>
      <c r="K2772" s="235"/>
      <c r="L2772" s="206"/>
      <c r="M2772" s="206"/>
      <c r="N2772" s="235"/>
    </row>
    <row r="2773" spans="1:14" ht="15.75" customHeight="1">
      <c r="A2773" s="494"/>
      <c r="B2773" s="192"/>
      <c r="C2773" s="193"/>
      <c r="D2773" s="194"/>
      <c r="E2773" s="194"/>
      <c r="F2773" s="194"/>
      <c r="G2773" s="194"/>
      <c r="H2773" s="194"/>
      <c r="I2773" s="194"/>
      <c r="J2773" s="194"/>
      <c r="K2773" s="235"/>
      <c r="L2773" s="206"/>
      <c r="M2773" s="206"/>
      <c r="N2773" s="235"/>
    </row>
    <row r="2774" spans="1:14" ht="15.75" customHeight="1">
      <c r="A2774" s="494"/>
      <c r="B2774" s="192"/>
      <c r="C2774" s="193"/>
      <c r="D2774" s="194"/>
      <c r="E2774" s="194"/>
      <c r="F2774" s="194"/>
      <c r="G2774" s="194"/>
      <c r="H2774" s="194"/>
      <c r="I2774" s="194"/>
      <c r="J2774" s="194"/>
      <c r="K2774" s="235"/>
      <c r="L2774" s="206"/>
      <c r="M2774" s="206"/>
      <c r="N2774" s="235"/>
    </row>
    <row r="2775" spans="1:14" ht="15.75" customHeight="1">
      <c r="A2775" s="494"/>
      <c r="B2775" s="192"/>
      <c r="C2775" s="193"/>
      <c r="D2775" s="194"/>
      <c r="E2775" s="194"/>
      <c r="F2775" s="194"/>
      <c r="G2775" s="194"/>
      <c r="H2775" s="194"/>
      <c r="I2775" s="194"/>
      <c r="J2775" s="194"/>
      <c r="K2775" s="235"/>
      <c r="L2775" s="206"/>
      <c r="M2775" s="206"/>
      <c r="N2775" s="235"/>
    </row>
    <row r="2776" spans="1:14" ht="15.75" customHeight="1">
      <c r="A2776" s="494"/>
      <c r="B2776" s="192"/>
      <c r="C2776" s="193"/>
      <c r="D2776" s="194"/>
      <c r="E2776" s="194"/>
      <c r="F2776" s="194"/>
      <c r="G2776" s="194"/>
      <c r="H2776" s="194"/>
      <c r="I2776" s="194"/>
      <c r="J2776" s="194"/>
      <c r="K2776" s="235"/>
      <c r="L2776" s="206"/>
      <c r="M2776" s="206"/>
      <c r="N2776" s="235"/>
    </row>
    <row r="2777" spans="1:14" ht="15.75" customHeight="1">
      <c r="A2777" s="494"/>
      <c r="B2777" s="192"/>
      <c r="C2777" s="193"/>
      <c r="D2777" s="194"/>
      <c r="E2777" s="194"/>
      <c r="F2777" s="194"/>
      <c r="G2777" s="194"/>
      <c r="H2777" s="194"/>
      <c r="I2777" s="194"/>
      <c r="J2777" s="194"/>
      <c r="K2777" s="235"/>
      <c r="L2777" s="206"/>
      <c r="M2777" s="206"/>
      <c r="N2777" s="235"/>
    </row>
    <row r="2778" spans="1:14" ht="15.75" customHeight="1">
      <c r="A2778" s="494"/>
      <c r="B2778" s="192"/>
      <c r="C2778" s="193"/>
      <c r="D2778" s="194"/>
      <c r="E2778" s="194"/>
      <c r="F2778" s="194"/>
      <c r="G2778" s="194"/>
      <c r="H2778" s="194"/>
      <c r="I2778" s="194"/>
      <c r="J2778" s="194"/>
      <c r="K2778" s="235"/>
      <c r="L2778" s="206"/>
      <c r="M2778" s="206"/>
      <c r="N2778" s="235"/>
    </row>
    <row r="2779" spans="1:14" ht="15.75" customHeight="1">
      <c r="A2779" s="494"/>
      <c r="B2779" s="192"/>
      <c r="C2779" s="193"/>
      <c r="D2779" s="194"/>
      <c r="E2779" s="194"/>
      <c r="F2779" s="194"/>
      <c r="G2779" s="194"/>
      <c r="H2779" s="194"/>
      <c r="I2779" s="194"/>
      <c r="J2779" s="194"/>
      <c r="K2779" s="235"/>
      <c r="L2779" s="206"/>
      <c r="M2779" s="206"/>
      <c r="N2779" s="235"/>
    </row>
    <row r="2780" spans="1:14" ht="15.75" customHeight="1">
      <c r="A2780" s="494"/>
      <c r="B2780" s="192"/>
      <c r="C2780" s="193"/>
      <c r="D2780" s="194"/>
      <c r="E2780" s="194"/>
      <c r="F2780" s="194"/>
      <c r="G2780" s="194"/>
      <c r="H2780" s="194"/>
      <c r="I2780" s="194"/>
      <c r="J2780" s="194"/>
      <c r="K2780" s="235"/>
      <c r="L2780" s="206"/>
      <c r="M2780" s="206"/>
      <c r="N2780" s="235"/>
    </row>
    <row r="2781" spans="1:14" ht="15.75" customHeight="1">
      <c r="A2781" s="494"/>
      <c r="B2781" s="192"/>
      <c r="C2781" s="193"/>
      <c r="D2781" s="194"/>
      <c r="E2781" s="194"/>
      <c r="F2781" s="194"/>
      <c r="G2781" s="194"/>
      <c r="H2781" s="194"/>
      <c r="I2781" s="194"/>
      <c r="J2781" s="194"/>
      <c r="K2781" s="235"/>
      <c r="L2781" s="206"/>
      <c r="M2781" s="206"/>
      <c r="N2781" s="235"/>
    </row>
    <row r="2782" spans="1:14" ht="15.75" customHeight="1">
      <c r="A2782" s="494"/>
      <c r="B2782" s="192"/>
      <c r="C2782" s="193"/>
      <c r="D2782" s="194"/>
      <c r="E2782" s="194"/>
      <c r="F2782" s="194"/>
      <c r="G2782" s="194"/>
      <c r="H2782" s="194"/>
      <c r="I2782" s="194"/>
      <c r="J2782" s="194"/>
      <c r="K2782" s="235"/>
      <c r="L2782" s="206"/>
      <c r="M2782" s="206"/>
      <c r="N2782" s="235"/>
    </row>
    <row r="2783" spans="1:14" ht="15.75" customHeight="1">
      <c r="A2783" s="494"/>
      <c r="B2783" s="192"/>
      <c r="C2783" s="193"/>
      <c r="D2783" s="194"/>
      <c r="E2783" s="194"/>
      <c r="F2783" s="194"/>
      <c r="G2783" s="194"/>
      <c r="H2783" s="194"/>
      <c r="I2783" s="194"/>
      <c r="J2783" s="194"/>
      <c r="K2783" s="235"/>
      <c r="L2783" s="206"/>
      <c r="M2783" s="206"/>
      <c r="N2783" s="235"/>
    </row>
    <row r="2784" spans="1:14" ht="15.75" customHeight="1">
      <c r="A2784" s="494"/>
      <c r="B2784" s="192"/>
      <c r="C2784" s="193"/>
      <c r="D2784" s="194"/>
      <c r="E2784" s="194"/>
      <c r="F2784" s="194"/>
      <c r="G2784" s="194"/>
      <c r="H2784" s="194"/>
      <c r="I2784" s="194"/>
      <c r="J2784" s="194"/>
      <c r="K2784" s="235"/>
      <c r="L2784" s="206"/>
      <c r="M2784" s="206"/>
      <c r="N2784" s="235"/>
    </row>
    <row r="2785" spans="1:14" ht="15.75" customHeight="1">
      <c r="A2785" s="494"/>
      <c r="B2785" s="192"/>
      <c r="C2785" s="193"/>
      <c r="D2785" s="194"/>
      <c r="E2785" s="194"/>
      <c r="F2785" s="194"/>
      <c r="G2785" s="194"/>
      <c r="H2785" s="194"/>
      <c r="I2785" s="194"/>
      <c r="J2785" s="194"/>
      <c r="K2785" s="235"/>
      <c r="L2785" s="206"/>
      <c r="M2785" s="206"/>
      <c r="N2785" s="235"/>
    </row>
    <row r="2786" spans="1:14" ht="15.75" customHeight="1">
      <c r="A2786" s="494"/>
      <c r="B2786" s="192"/>
      <c r="C2786" s="193"/>
      <c r="D2786" s="194"/>
      <c r="E2786" s="194"/>
      <c r="F2786" s="194"/>
      <c r="G2786" s="194"/>
      <c r="H2786" s="194"/>
      <c r="I2786" s="194"/>
      <c r="J2786" s="194"/>
      <c r="K2786" s="235"/>
      <c r="L2786" s="206"/>
      <c r="M2786" s="206"/>
      <c r="N2786" s="235"/>
    </row>
    <row r="2787" spans="1:14" ht="15.75" customHeight="1">
      <c r="A2787" s="494"/>
      <c r="B2787" s="192"/>
      <c r="C2787" s="193"/>
      <c r="D2787" s="194"/>
      <c r="E2787" s="194"/>
      <c r="F2787" s="194"/>
      <c r="G2787" s="194"/>
      <c r="H2787" s="194"/>
      <c r="I2787" s="194"/>
      <c r="J2787" s="194"/>
      <c r="K2787" s="235"/>
      <c r="L2787" s="206"/>
      <c r="M2787" s="206"/>
      <c r="N2787" s="235"/>
    </row>
    <row r="2788" spans="1:14" ht="15.75" customHeight="1">
      <c r="A2788" s="494"/>
      <c r="B2788" s="192"/>
      <c r="C2788" s="193"/>
      <c r="D2788" s="194"/>
      <c r="E2788" s="194"/>
      <c r="F2788" s="194"/>
      <c r="G2788" s="194"/>
      <c r="H2788" s="194"/>
      <c r="I2788" s="194"/>
      <c r="J2788" s="194"/>
      <c r="K2788" s="235"/>
      <c r="L2788" s="206"/>
      <c r="M2788" s="206"/>
      <c r="N2788" s="235"/>
    </row>
    <row r="2789" spans="1:14" ht="15.75" customHeight="1">
      <c r="A2789" s="494"/>
      <c r="B2789" s="192"/>
      <c r="C2789" s="193"/>
      <c r="D2789" s="194"/>
      <c r="E2789" s="194"/>
      <c r="F2789" s="194"/>
      <c r="G2789" s="194"/>
      <c r="H2789" s="194"/>
      <c r="I2789" s="194"/>
      <c r="J2789" s="194"/>
      <c r="K2789" s="235"/>
      <c r="L2789" s="206"/>
      <c r="M2789" s="206"/>
      <c r="N2789" s="235"/>
    </row>
    <row r="2790" spans="1:14" ht="15.75" customHeight="1">
      <c r="A2790" s="494"/>
      <c r="B2790" s="192"/>
      <c r="C2790" s="193"/>
      <c r="D2790" s="194"/>
      <c r="E2790" s="194"/>
      <c r="F2790" s="194"/>
      <c r="G2790" s="194"/>
      <c r="H2790" s="194"/>
      <c r="I2790" s="194"/>
      <c r="J2790" s="194"/>
      <c r="K2790" s="235"/>
      <c r="L2790" s="206"/>
      <c r="M2790" s="206"/>
      <c r="N2790" s="235"/>
    </row>
    <row r="2791" spans="1:14" ht="15.75" customHeight="1">
      <c r="A2791" s="494"/>
      <c r="B2791" s="192"/>
      <c r="C2791" s="193"/>
      <c r="D2791" s="194"/>
      <c r="E2791" s="194"/>
      <c r="F2791" s="194"/>
      <c r="G2791" s="194"/>
      <c r="H2791" s="194"/>
      <c r="I2791" s="194"/>
      <c r="J2791" s="194"/>
      <c r="K2791" s="235"/>
      <c r="L2791" s="206"/>
      <c r="M2791" s="206"/>
      <c r="N2791" s="235"/>
    </row>
    <row r="2792" spans="1:14" ht="15.75" customHeight="1">
      <c r="A2792" s="494"/>
      <c r="B2792" s="192"/>
      <c r="C2792" s="193"/>
      <c r="D2792" s="194"/>
      <c r="E2792" s="194"/>
      <c r="F2792" s="194"/>
      <c r="G2792" s="194"/>
      <c r="H2792" s="194"/>
      <c r="I2792" s="194"/>
      <c r="J2792" s="194"/>
      <c r="K2792" s="235"/>
      <c r="L2792" s="206"/>
      <c r="M2792" s="206"/>
      <c r="N2792" s="235"/>
    </row>
    <row r="2793" spans="1:14" ht="15.75" customHeight="1">
      <c r="A2793" s="494"/>
      <c r="B2793" s="192"/>
      <c r="C2793" s="193"/>
      <c r="D2793" s="194"/>
      <c r="E2793" s="194"/>
      <c r="F2793" s="194"/>
      <c r="G2793" s="194"/>
      <c r="H2793" s="194"/>
      <c r="I2793" s="194"/>
      <c r="J2793" s="194"/>
      <c r="K2793" s="235"/>
      <c r="L2793" s="206"/>
      <c r="M2793" s="206"/>
      <c r="N2793" s="235"/>
    </row>
    <row r="2794" spans="1:14" ht="15.75" customHeight="1">
      <c r="A2794" s="494"/>
      <c r="B2794" s="192"/>
      <c r="C2794" s="193"/>
      <c r="D2794" s="194"/>
      <c r="E2794" s="194"/>
      <c r="F2794" s="194"/>
      <c r="G2794" s="194"/>
      <c r="H2794" s="194"/>
      <c r="I2794" s="194"/>
      <c r="J2794" s="194"/>
      <c r="K2794" s="235"/>
      <c r="L2794" s="206"/>
      <c r="M2794" s="206"/>
      <c r="N2794" s="235"/>
    </row>
    <row r="2795" spans="1:14" ht="15.75" customHeight="1">
      <c r="A2795" s="494"/>
      <c r="B2795" s="192"/>
      <c r="C2795" s="193"/>
      <c r="D2795" s="194"/>
      <c r="E2795" s="194"/>
      <c r="F2795" s="194"/>
      <c r="G2795" s="194"/>
      <c r="H2795" s="194"/>
      <c r="I2795" s="194"/>
      <c r="J2795" s="194"/>
      <c r="K2795" s="235"/>
      <c r="L2795" s="206"/>
      <c r="M2795" s="206"/>
      <c r="N2795" s="235"/>
    </row>
    <row r="2796" spans="1:14" ht="15.75" customHeight="1">
      <c r="A2796" s="494"/>
      <c r="B2796" s="192"/>
      <c r="C2796" s="193"/>
      <c r="D2796" s="194"/>
      <c r="E2796" s="194"/>
      <c r="F2796" s="194"/>
      <c r="G2796" s="194"/>
      <c r="H2796" s="194"/>
      <c r="I2796" s="194"/>
      <c r="J2796" s="194"/>
      <c r="K2796" s="235"/>
      <c r="L2796" s="206"/>
      <c r="M2796" s="206"/>
      <c r="N2796" s="235"/>
    </row>
    <row r="2797" spans="1:14" ht="15.75" customHeight="1">
      <c r="A2797" s="494"/>
      <c r="B2797" s="192"/>
      <c r="C2797" s="193"/>
      <c r="D2797" s="194"/>
      <c r="E2797" s="194"/>
      <c r="F2797" s="194"/>
      <c r="G2797" s="194"/>
      <c r="H2797" s="194"/>
      <c r="I2797" s="194"/>
      <c r="J2797" s="194"/>
      <c r="K2797" s="235"/>
      <c r="L2797" s="206"/>
      <c r="M2797" s="206"/>
      <c r="N2797" s="235"/>
    </row>
    <row r="2798" spans="1:14" ht="15.75" customHeight="1">
      <c r="A2798" s="494"/>
      <c r="B2798" s="192"/>
      <c r="C2798" s="193"/>
      <c r="D2798" s="194"/>
      <c r="E2798" s="194"/>
      <c r="F2798" s="194"/>
      <c r="G2798" s="194"/>
      <c r="H2798" s="194"/>
      <c r="I2798" s="194"/>
      <c r="J2798" s="194"/>
      <c r="K2798" s="235"/>
      <c r="L2798" s="206"/>
      <c r="M2798" s="206"/>
      <c r="N2798" s="235"/>
    </row>
    <row r="2799" spans="1:14" ht="15.75" customHeight="1">
      <c r="A2799" s="494"/>
      <c r="B2799" s="192"/>
      <c r="C2799" s="193"/>
      <c r="D2799" s="194"/>
      <c r="E2799" s="194"/>
      <c r="F2799" s="194"/>
      <c r="G2799" s="194"/>
      <c r="H2799" s="194"/>
      <c r="I2799" s="194"/>
      <c r="J2799" s="194"/>
      <c r="K2799" s="235"/>
      <c r="L2799" s="206"/>
      <c r="M2799" s="206"/>
      <c r="N2799" s="235"/>
    </row>
    <row r="2800" spans="1:14" ht="15.75" customHeight="1">
      <c r="A2800" s="494"/>
      <c r="B2800" s="192"/>
      <c r="C2800" s="193"/>
      <c r="D2800" s="194"/>
      <c r="E2800" s="194"/>
      <c r="F2800" s="194"/>
      <c r="G2800" s="194"/>
      <c r="H2800" s="194"/>
      <c r="I2800" s="194"/>
      <c r="J2800" s="194"/>
      <c r="K2800" s="235"/>
      <c r="L2800" s="206"/>
      <c r="M2800" s="206"/>
      <c r="N2800" s="235"/>
    </row>
    <row r="2801" spans="1:14" ht="15.75" customHeight="1">
      <c r="A2801" s="494"/>
      <c r="B2801" s="192"/>
      <c r="C2801" s="193"/>
      <c r="D2801" s="194"/>
      <c r="E2801" s="194"/>
      <c r="F2801" s="194"/>
      <c r="G2801" s="194"/>
      <c r="H2801" s="194"/>
      <c r="I2801" s="194"/>
      <c r="J2801" s="194"/>
      <c r="K2801" s="235"/>
      <c r="L2801" s="206"/>
      <c r="M2801" s="206"/>
      <c r="N2801" s="235"/>
    </row>
    <row r="2802" spans="1:14" ht="15.75" customHeight="1">
      <c r="A2802" s="494"/>
      <c r="B2802" s="192"/>
      <c r="C2802" s="193"/>
      <c r="D2802" s="194"/>
      <c r="E2802" s="194"/>
      <c r="F2802" s="194"/>
      <c r="G2802" s="194"/>
      <c r="H2802" s="194"/>
      <c r="I2802" s="194"/>
      <c r="J2802" s="194"/>
      <c r="K2802" s="235"/>
      <c r="L2802" s="206"/>
      <c r="M2802" s="206"/>
      <c r="N2802" s="235"/>
    </row>
  </sheetData>
  <mergeCells count="11">
    <mergeCell ref="C10:E10"/>
    <mergeCell ref="C11:E11"/>
    <mergeCell ref="F11:J11"/>
    <mergeCell ref="L1765:N1771"/>
    <mergeCell ref="B2:E2"/>
    <mergeCell ref="B3:E3"/>
    <mergeCell ref="B4:E4"/>
    <mergeCell ref="B5:E5"/>
    <mergeCell ref="A7:J7"/>
    <mergeCell ref="A9:J9"/>
    <mergeCell ref="F10:J10"/>
  </mergeCells>
  <printOptions horizontalCentered="1"/>
  <pageMargins left="0.47244094488188981" right="0.47244094488188981" top="0.98425196850393704" bottom="0.78740157480314965" header="0" footer="0"/>
  <pageSetup paperSize="9" scale="35" fitToHeight="0" orientation="portrait" r:id="rId1"/>
  <headerFooter>
    <oddFooter>&amp;R&amp;P/</oddFooter>
  </headerFooter>
  <drawing r:id="rId2"/>
</worksheet>
</file>

<file path=xl/worksheets/sheet7.xml><?xml version="1.0" encoding="utf-8"?>
<worksheet xmlns="http://schemas.openxmlformats.org/spreadsheetml/2006/main" xmlns:r="http://schemas.openxmlformats.org/officeDocument/2006/relationships">
  <sheetPr>
    <outlinePr summaryBelow="0" summaryRight="0"/>
    <pageSetUpPr fitToPage="1"/>
  </sheetPr>
  <dimension ref="A1:W783"/>
  <sheetViews>
    <sheetView view="pageBreakPreview" zoomScale="60" zoomScaleNormal="70" workbookViewId="0"/>
  </sheetViews>
  <sheetFormatPr defaultColWidth="14.42578125" defaultRowHeight="15" customHeight="1"/>
  <cols>
    <col min="1" max="1" width="4.85546875" customWidth="1"/>
    <col min="2" max="2" width="16.42578125" customWidth="1"/>
    <col min="3" max="3" width="23.140625" customWidth="1"/>
    <col min="4" max="4" width="21.42578125" customWidth="1"/>
    <col min="5" max="5" width="121.5703125" customWidth="1"/>
    <col min="6" max="6" width="10.5703125" customWidth="1"/>
    <col min="7" max="7" width="9.5703125" customWidth="1"/>
    <col min="8" max="8" width="19.140625" customWidth="1"/>
    <col min="9" max="9" width="18" customWidth="1"/>
    <col min="10" max="10" width="8.7109375" customWidth="1"/>
    <col min="11" max="11" width="14.5703125" customWidth="1"/>
  </cols>
  <sheetData>
    <row r="1" spans="1:23" ht="10.5" customHeight="1">
      <c r="A1" s="510"/>
      <c r="B1" s="511"/>
      <c r="C1" s="510"/>
      <c r="D1" s="512"/>
      <c r="E1" s="510"/>
      <c r="F1" s="513"/>
      <c r="G1" s="514"/>
      <c r="H1" s="510"/>
      <c r="I1" s="515"/>
      <c r="J1" s="510"/>
      <c r="K1" s="516"/>
      <c r="L1" s="510"/>
      <c r="M1" s="510"/>
      <c r="N1" s="510"/>
      <c r="O1" s="510"/>
      <c r="P1" s="510"/>
      <c r="Q1" s="510"/>
      <c r="R1" s="510"/>
      <c r="S1" s="510"/>
      <c r="T1" s="510"/>
      <c r="U1" s="510"/>
      <c r="V1" s="510"/>
      <c r="W1" s="510"/>
    </row>
    <row r="2" spans="1:23" ht="27.75" customHeight="1">
      <c r="A2" s="1"/>
      <c r="B2" s="517" t="str">
        <f>'Planilha Orçamentária'!B2</f>
        <v>CONTRATANTE:</v>
      </c>
      <c r="C2" s="1085" t="str">
        <f>'Planilha Orçamentária'!C2</f>
        <v xml:space="preserve">JFBP | JUSTIÇA DE FEDERAL DE PRIMEIRO GRAU – SEÇÃO JUDICIÁRIA DA PARAÍBA </v>
      </c>
      <c r="D2" s="1086"/>
      <c r="E2" s="1086"/>
      <c r="F2" s="1087" t="s">
        <v>19</v>
      </c>
      <c r="G2" s="1088"/>
      <c r="H2" s="1079"/>
      <c r="I2" s="1080"/>
      <c r="J2" s="1080"/>
      <c r="K2" s="1081"/>
      <c r="L2" s="510"/>
      <c r="M2" s="510"/>
      <c r="N2" s="510"/>
      <c r="O2" s="510"/>
      <c r="P2" s="510"/>
      <c r="Q2" s="510"/>
      <c r="R2" s="510"/>
      <c r="S2" s="510"/>
      <c r="T2" s="510"/>
      <c r="U2" s="510"/>
      <c r="V2" s="510"/>
      <c r="W2" s="510"/>
    </row>
    <row r="3" spans="1:23" ht="28.5" customHeight="1">
      <c r="A3" s="1"/>
      <c r="B3" s="518" t="str">
        <f>'Planilha Orçamentária'!B3</f>
        <v>PROJETO:</v>
      </c>
      <c r="C3" s="1089" t="str">
        <f>'Planilha Orçamentária'!C3</f>
        <v>Reforma, adequação e modernização das instalações físicas e sistemas prediais da Subseção Judiciária de Guarabira/PB</v>
      </c>
      <c r="D3" s="982"/>
      <c r="E3" s="982"/>
      <c r="F3" s="1090" t="str">
        <f>'Planilha Resumo'!D3&amp;" "&amp;'Planilha Resumo'!C3</f>
        <v>SINAPI - JOAO PESSOA</v>
      </c>
      <c r="G3" s="1029"/>
      <c r="H3" s="1067"/>
      <c r="I3" s="1041"/>
      <c r="J3" s="1041"/>
      <c r="K3" s="1078"/>
      <c r="L3" s="510"/>
      <c r="M3" s="510"/>
      <c r="N3" s="510"/>
      <c r="O3" s="510"/>
      <c r="P3" s="510"/>
      <c r="Q3" s="510"/>
      <c r="R3" s="510"/>
      <c r="S3" s="510"/>
      <c r="T3" s="510"/>
      <c r="U3" s="510"/>
      <c r="V3" s="510"/>
      <c r="W3" s="510"/>
    </row>
    <row r="4" spans="1:23" ht="28.5" customHeight="1">
      <c r="A4" s="1"/>
      <c r="B4" s="518" t="str">
        <f>'Planilha Orçamentária'!B4</f>
        <v>ENDEREÇO:</v>
      </c>
      <c r="C4" s="1089" t="str">
        <f>'Planilha Orçamentária'!$C$4:$E$4</f>
        <v>Rua Augusto de Almeida, nº 258, Bairro Novo, Guarabira/PB - CEP: 58200-000</v>
      </c>
      <c r="D4" s="982"/>
      <c r="E4" s="982"/>
      <c r="F4" s="1084">
        <f>'Planilha Resumo'!E3</f>
        <v>45078</v>
      </c>
      <c r="G4" s="983"/>
      <c r="H4" s="1077"/>
      <c r="I4" s="1041"/>
      <c r="J4" s="1041"/>
      <c r="K4" s="1078"/>
      <c r="L4" s="510"/>
      <c r="M4" s="510"/>
      <c r="N4" s="510"/>
      <c r="O4" s="510"/>
      <c r="P4" s="510"/>
      <c r="Q4" s="510"/>
      <c r="R4" s="510"/>
      <c r="S4" s="510"/>
      <c r="T4" s="510"/>
      <c r="U4" s="510"/>
      <c r="V4" s="510"/>
      <c r="W4" s="510"/>
    </row>
    <row r="5" spans="1:23" ht="28.5" customHeight="1">
      <c r="A5" s="1"/>
      <c r="B5" s="518" t="str">
        <f>'Planilha Orçamentária'!B5</f>
        <v>EMPRESA</v>
      </c>
      <c r="C5" s="1082" t="str">
        <f>'Planilha Orçamentária'!$C$5</f>
        <v>B3M CONSTRUTORA EIRELI - 27.343.319/0001-76</v>
      </c>
      <c r="D5" s="982"/>
      <c r="E5" s="982"/>
      <c r="F5" s="1009" t="str">
        <f>'Planilha Resumo'!D2</f>
        <v>NÃO DESONERADO</v>
      </c>
      <c r="G5" s="983"/>
      <c r="H5" s="1083"/>
      <c r="I5" s="997"/>
      <c r="J5" s="997"/>
      <c r="K5" s="1038"/>
      <c r="L5" s="510"/>
      <c r="M5" s="510"/>
      <c r="N5" s="510"/>
      <c r="O5" s="510"/>
      <c r="P5" s="510"/>
      <c r="Q5" s="510"/>
      <c r="R5" s="510"/>
      <c r="S5" s="510"/>
      <c r="T5" s="510"/>
      <c r="U5" s="510"/>
      <c r="V5" s="510"/>
      <c r="W5" s="510"/>
    </row>
    <row r="6" spans="1:23">
      <c r="A6" s="1"/>
      <c r="B6" s="1068"/>
      <c r="C6" s="982"/>
      <c r="D6" s="982"/>
      <c r="E6" s="982"/>
      <c r="F6" s="982"/>
      <c r="G6" s="982"/>
      <c r="H6" s="982"/>
      <c r="I6" s="982"/>
      <c r="J6" s="982"/>
      <c r="K6" s="1033"/>
      <c r="L6" s="510"/>
      <c r="M6" s="510"/>
      <c r="N6" s="510"/>
      <c r="O6" s="510"/>
      <c r="P6" s="510"/>
      <c r="Q6" s="510"/>
      <c r="R6" s="510"/>
      <c r="S6" s="510"/>
      <c r="T6" s="510"/>
      <c r="U6" s="510"/>
      <c r="V6" s="510"/>
      <c r="W6" s="510"/>
    </row>
    <row r="7" spans="1:23">
      <c r="A7" s="1"/>
      <c r="B7" s="1069" t="s">
        <v>1479</v>
      </c>
      <c r="C7" s="982"/>
      <c r="D7" s="982"/>
      <c r="E7" s="982"/>
      <c r="F7" s="982"/>
      <c r="G7" s="982"/>
      <c r="H7" s="982"/>
      <c r="I7" s="982"/>
      <c r="J7" s="982"/>
      <c r="K7" s="1033"/>
      <c r="L7" s="510"/>
      <c r="M7" s="510"/>
      <c r="N7" s="510"/>
      <c r="O7" s="510"/>
      <c r="P7" s="510"/>
      <c r="Q7" s="510"/>
      <c r="R7" s="510"/>
      <c r="S7" s="510"/>
      <c r="T7" s="510"/>
      <c r="U7" s="510"/>
      <c r="V7" s="510"/>
      <c r="W7" s="510"/>
    </row>
    <row r="8" spans="1:23">
      <c r="A8" s="1"/>
      <c r="B8" s="1068"/>
      <c r="C8" s="982"/>
      <c r="D8" s="982"/>
      <c r="E8" s="982"/>
      <c r="F8" s="982"/>
      <c r="G8" s="982"/>
      <c r="H8" s="982"/>
      <c r="I8" s="982"/>
      <c r="J8" s="982"/>
      <c r="K8" s="1033"/>
      <c r="L8" s="510"/>
      <c r="M8" s="510"/>
      <c r="N8" s="510"/>
      <c r="O8" s="510"/>
      <c r="P8" s="510"/>
      <c r="Q8" s="510"/>
      <c r="R8" s="510"/>
      <c r="S8" s="510"/>
      <c r="T8" s="510"/>
      <c r="U8" s="510"/>
      <c r="V8" s="510"/>
      <c r="W8" s="510"/>
    </row>
    <row r="9" spans="1:23" ht="15.75">
      <c r="A9" s="1"/>
      <c r="B9" s="1070" t="s">
        <v>1</v>
      </c>
      <c r="C9" s="982"/>
      <c r="D9" s="982"/>
      <c r="E9" s="982"/>
      <c r="F9" s="982"/>
      <c r="G9" s="982"/>
      <c r="H9" s="982"/>
      <c r="I9" s="982"/>
      <c r="J9" s="982"/>
      <c r="K9" s="1033"/>
      <c r="L9" s="510"/>
      <c r="M9" s="510"/>
      <c r="N9" s="510"/>
      <c r="O9" s="510"/>
      <c r="P9" s="510"/>
      <c r="Q9" s="510"/>
      <c r="R9" s="510"/>
      <c r="S9" s="510"/>
      <c r="T9" s="510"/>
      <c r="U9" s="510"/>
      <c r="V9" s="510"/>
      <c r="W9" s="510"/>
    </row>
    <row r="10" spans="1:23">
      <c r="A10" s="1"/>
      <c r="B10" s="519" t="str">
        <f>'Planilha Orçamentária'!B10</f>
        <v>VERSÃO</v>
      </c>
      <c r="C10" s="1003" t="str">
        <f>'Planilha Orçamentária'!D10</f>
        <v xml:space="preserve">DESCRIÇÃO E/OU FOLHAS ALTERADAS </v>
      </c>
      <c r="D10" s="983"/>
      <c r="E10" s="85" t="str">
        <f>'Planilha Orçamentária'!F10</f>
        <v>DATA</v>
      </c>
      <c r="F10" s="1076" t="str">
        <f>'Planilha Orçamentária'!H10</f>
        <v>ATUALIZAÇÃO</v>
      </c>
      <c r="G10" s="982"/>
      <c r="H10" s="982"/>
      <c r="I10" s="982"/>
      <c r="J10" s="982"/>
      <c r="K10" s="1033"/>
      <c r="L10" s="510"/>
      <c r="M10" s="510"/>
      <c r="N10" s="510"/>
      <c r="O10" s="510"/>
      <c r="P10" s="510"/>
      <c r="Q10" s="510"/>
      <c r="R10" s="510"/>
      <c r="S10" s="510"/>
      <c r="T10" s="510"/>
      <c r="U10" s="510"/>
      <c r="V10" s="510"/>
      <c r="W10" s="510"/>
    </row>
    <row r="11" spans="1:23">
      <c r="A11" s="1"/>
      <c r="B11" s="520" t="str">
        <f>IF('Planilha Orçamentária'!B11="","",'Planilha Orçamentária'!B11)</f>
        <v>R01</v>
      </c>
      <c r="C11" s="1071" t="str">
        <f>IF('Planilha Orçamentária'!D11="","",'Planilha Orçamentária'!D11)</f>
        <v>Adequação à Progamação do Plano de Obras 2023</v>
      </c>
      <c r="D11" s="1072"/>
      <c r="E11" s="521">
        <f>IF('Planilha Orçamentária'!F11="","",'Planilha Orçamentária'!F11)</f>
        <v>45045</v>
      </c>
      <c r="F11" s="1073" t="str">
        <f>IF('Planilha Orçamentária'!H11="","",'Planilha Orçamentária'!H11)</f>
        <v>Francis Araújo</v>
      </c>
      <c r="G11" s="1074"/>
      <c r="H11" s="1074"/>
      <c r="I11" s="1074"/>
      <c r="J11" s="1074"/>
      <c r="K11" s="1075"/>
      <c r="L11" s="510"/>
      <c r="M11" s="510"/>
      <c r="N11" s="510"/>
      <c r="O11" s="510"/>
      <c r="P11" s="510"/>
      <c r="Q11" s="510"/>
      <c r="R11" s="510"/>
      <c r="S11" s="510"/>
      <c r="T11" s="510"/>
      <c r="U11" s="510"/>
      <c r="V11" s="510"/>
      <c r="W11" s="510"/>
    </row>
    <row r="12" spans="1:23" ht="7.5" customHeight="1">
      <c r="A12" s="510"/>
      <c r="B12" s="522"/>
      <c r="C12" s="523"/>
      <c r="D12" s="524"/>
      <c r="E12" s="523"/>
      <c r="F12" s="525"/>
      <c r="G12" s="526"/>
      <c r="H12" s="523"/>
      <c r="I12" s="527"/>
      <c r="J12" s="510"/>
      <c r="K12" s="516"/>
      <c r="L12" s="510"/>
      <c r="M12" s="510"/>
      <c r="N12" s="510"/>
      <c r="O12" s="510"/>
      <c r="P12" s="510"/>
      <c r="Q12" s="510"/>
      <c r="R12" s="510"/>
      <c r="S12" s="510"/>
      <c r="T12" s="510"/>
      <c r="U12" s="510"/>
      <c r="V12" s="510"/>
      <c r="W12" s="510"/>
    </row>
    <row r="13" spans="1:23">
      <c r="A13" s="510"/>
      <c r="B13" s="528" t="s">
        <v>37</v>
      </c>
      <c r="C13" s="529" t="s">
        <v>1480</v>
      </c>
      <c r="D13" s="530" t="s">
        <v>46</v>
      </c>
      <c r="E13" s="531" t="s">
        <v>105</v>
      </c>
      <c r="F13" s="529" t="s">
        <v>40</v>
      </c>
      <c r="G13" s="532" t="s">
        <v>1481</v>
      </c>
      <c r="H13" s="529" t="s">
        <v>1482</v>
      </c>
      <c r="I13" s="533" t="s">
        <v>1483</v>
      </c>
      <c r="J13" s="529" t="s">
        <v>1484</v>
      </c>
      <c r="K13" s="534" t="s">
        <v>1485</v>
      </c>
      <c r="L13" s="510"/>
      <c r="M13" s="510"/>
      <c r="N13" s="510"/>
      <c r="O13" s="510"/>
      <c r="P13" s="510"/>
      <c r="Q13" s="510"/>
      <c r="R13" s="510"/>
      <c r="S13" s="510"/>
      <c r="T13" s="510"/>
      <c r="U13" s="510"/>
      <c r="V13" s="510"/>
      <c r="W13" s="510"/>
    </row>
    <row r="14" spans="1:23">
      <c r="A14" s="510"/>
      <c r="B14" s="110" t="str">
        <f>'Planilha Orçamentária'!B80</f>
        <v>3.5.3</v>
      </c>
      <c r="C14" s="535" t="str">
        <f>'Planilha Orçamentária'!C80</f>
        <v>CPOS</v>
      </c>
      <c r="D14" s="536" t="str">
        <f>'Planilha Orçamentária'!D80</f>
        <v>21.02.060</v>
      </c>
      <c r="E14" s="536" t="str">
        <f>'Planilha Orçamentária'!E80</f>
        <v>REVESTIMENTO VINÍLICO, ESPESSURA DE 3,2 mm, PARA TRÁFEGO INTENSO, COM IMPERMEABILIZANTE ACRÍLICO</v>
      </c>
      <c r="F14" s="535" t="str">
        <f>'Planilha Orçamentária'!F80</f>
        <v>M2</v>
      </c>
      <c r="G14" s="537">
        <f>'Planilha Orçamentária'!G80</f>
        <v>345</v>
      </c>
      <c r="H14" s="538">
        <f>'Planilha Orçamentária'!K80</f>
        <v>198.0103356467711</v>
      </c>
      <c r="I14" s="538">
        <f>'Planilha Orçamentária'!L80</f>
        <v>68313.570000000007</v>
      </c>
      <c r="J14" s="539">
        <f>'Planilha Orçamentária'!M80</f>
        <v>0.16497390411639826</v>
      </c>
      <c r="K14" s="540">
        <f>J14</f>
        <v>0.16497390411639826</v>
      </c>
      <c r="L14" s="510"/>
      <c r="M14" s="510"/>
      <c r="N14" s="510"/>
      <c r="O14" s="510"/>
      <c r="P14" s="510"/>
      <c r="Q14" s="510"/>
      <c r="R14" s="510"/>
      <c r="S14" s="510"/>
      <c r="T14" s="510"/>
      <c r="U14" s="510"/>
      <c r="V14" s="510"/>
      <c r="W14" s="510"/>
    </row>
    <row r="15" spans="1:23">
      <c r="A15" s="510"/>
      <c r="B15" s="110" t="str">
        <f>'Planilha Orçamentária'!B59</f>
        <v>3.2.1</v>
      </c>
      <c r="C15" s="535" t="str">
        <f>'Planilha Orçamentária'!C59</f>
        <v>SINAPI</v>
      </c>
      <c r="D15" s="536">
        <f>'Planilha Orçamentária'!D59</f>
        <v>102182</v>
      </c>
      <c r="E15" s="536" t="str">
        <f>'Planilha Orçamentária'!E59</f>
        <v>PORTA PIVOTANTE DE VIDRO TEMPERADO, ESPESSURA 10 MM, INCLUSIVE ACESSÓRIOS. AF_01/2021 (ADAPTADA)</v>
      </c>
      <c r="F15" s="535" t="str">
        <f>'Planilha Orçamentária'!F59</f>
        <v>M2</v>
      </c>
      <c r="G15" s="537">
        <f>'Planilha Orçamentária'!G59</f>
        <v>13.65</v>
      </c>
      <c r="H15" s="538">
        <f>'Planilha Orçamentária'!K59</f>
        <v>1194.9034204043862</v>
      </c>
      <c r="I15" s="538">
        <f>'Planilha Orçamentária'!L59</f>
        <v>16310.43</v>
      </c>
      <c r="J15" s="539">
        <f>'Planilha Orçamentária'!M59</f>
        <v>3.9388884447368586E-2</v>
      </c>
      <c r="K15" s="540">
        <f t="shared" ref="K15:K147" si="0">J15+K14</f>
        <v>0.20436278856376683</v>
      </c>
      <c r="L15" s="510"/>
      <c r="M15" s="510"/>
      <c r="N15" s="510"/>
      <c r="O15" s="510"/>
      <c r="P15" s="510"/>
      <c r="Q15" s="510"/>
      <c r="R15" s="510"/>
      <c r="S15" s="510"/>
      <c r="T15" s="510"/>
      <c r="U15" s="510"/>
      <c r="V15" s="510"/>
      <c r="W15" s="510"/>
    </row>
    <row r="16" spans="1:23">
      <c r="A16" s="510"/>
      <c r="B16" s="91" t="str">
        <f>'Planilha Orçamentária'!B18</f>
        <v>1.1.1.1</v>
      </c>
      <c r="C16" s="535" t="str">
        <f>'Planilha Orçamentária'!C18</f>
        <v>SINAPI</v>
      </c>
      <c r="D16" s="536">
        <f>'Planilha Orçamentária'!D18</f>
        <v>100305</v>
      </c>
      <c r="E16" s="536" t="str">
        <f>'Planilha Orçamentária'!E18</f>
        <v>ENGENHEIRO CIVIL DE OBRA JUNIOR COM ENCARGOS COMPLEMENTARES (MENSALISTA)</v>
      </c>
      <c r="F16" s="535" t="str">
        <f>'Planilha Orçamentária'!F18</f>
        <v>H/MES</v>
      </c>
      <c r="G16" s="537">
        <f>'Planilha Orçamentária'!G18</f>
        <v>132</v>
      </c>
      <c r="H16" s="538">
        <f>'Planilha Orçamentária'!K18</f>
        <v>121.4269371057911</v>
      </c>
      <c r="I16" s="538">
        <f>'Planilha Orçamentária'!L18</f>
        <v>16028.36</v>
      </c>
      <c r="J16" s="539">
        <f>'Planilha Orçamentária'!M18</f>
        <v>3.8707699301663095E-2</v>
      </c>
      <c r="K16" s="540">
        <f t="shared" si="0"/>
        <v>0.24307048786542992</v>
      </c>
      <c r="L16" s="510"/>
      <c r="M16" s="510"/>
      <c r="N16" s="510"/>
      <c r="O16" s="510"/>
      <c r="P16" s="510"/>
      <c r="Q16" s="510"/>
      <c r="R16" s="510"/>
      <c r="S16" s="510"/>
      <c r="T16" s="510"/>
      <c r="U16" s="510"/>
      <c r="V16" s="510"/>
      <c r="W16" s="510"/>
    </row>
    <row r="17" spans="1:23">
      <c r="A17" s="510"/>
      <c r="B17" s="110" t="str">
        <f>'Planilha Orçamentária'!B56</f>
        <v>3.1.9</v>
      </c>
      <c r="C17" s="535" t="str">
        <f>'Planilha Orçamentária'!C56</f>
        <v>SEDOP</v>
      </c>
      <c r="D17" s="541" t="str">
        <f>'Planilha Orçamentária'!D56</f>
        <v>061458</v>
      </c>
      <c r="E17" s="542" t="str">
        <f>'Planilha Orçamentária'!E56</f>
        <v>PAINEL EM ACM - ESTRUTURADO (FACHADAS)</v>
      </c>
      <c r="F17" s="535" t="str">
        <f>'Planilha Orçamentária'!F56</f>
        <v>M2</v>
      </c>
      <c r="G17" s="537">
        <f>'Planilha Orçamentária'!G56</f>
        <v>28</v>
      </c>
      <c r="H17" s="538">
        <f>'Planilha Orçamentária'!K56</f>
        <v>553.56020606131506</v>
      </c>
      <c r="I17" s="538">
        <f>'Planilha Orçamentária'!L56</f>
        <v>15499.69</v>
      </c>
      <c r="J17" s="539">
        <f>'Planilha Orçamentária'!M56</f>
        <v>3.7430987311801979E-2</v>
      </c>
      <c r="K17" s="540">
        <f t="shared" si="0"/>
        <v>0.2805014751772319</v>
      </c>
      <c r="L17" s="510"/>
      <c r="M17" s="510"/>
      <c r="N17" s="510"/>
      <c r="O17" s="510"/>
      <c r="P17" s="510"/>
      <c r="Q17" s="510"/>
      <c r="R17" s="510"/>
      <c r="S17" s="510"/>
      <c r="T17" s="510"/>
      <c r="U17" s="510"/>
      <c r="V17" s="510"/>
      <c r="W17" s="510"/>
    </row>
    <row r="18" spans="1:23" ht="28.5">
      <c r="A18" s="510"/>
      <c r="B18" s="110" t="str">
        <f>'Planilha Orçamentária'!B82</f>
        <v>3.5.5</v>
      </c>
      <c r="C18" s="535" t="str">
        <f>'Planilha Orçamentária'!C82</f>
        <v>ORSE</v>
      </c>
      <c r="D18" s="536">
        <f>'Planilha Orçamentária'!D82</f>
        <v>12441</v>
      </c>
      <c r="E18" s="536" t="str">
        <f>'Planilha Orçamentária'!E82</f>
        <v>Revestimento cerâmico para piso ou parede, 90 x 90 cm, porcelanato, natural, retificado, linha bianco carrara, Portobello ou similar, aplicado com argamassa industrializada ac-iii, rejuntado, exclusive regularização de base ou emboço</v>
      </c>
      <c r="F18" s="535" t="str">
        <f>'Planilha Orçamentária'!F82</f>
        <v>M2</v>
      </c>
      <c r="G18" s="537">
        <f>'Planilha Orçamentária'!G82</f>
        <v>70</v>
      </c>
      <c r="H18" s="538">
        <f>'Planilha Orçamentária'!K82</f>
        <v>212.18454198491932</v>
      </c>
      <c r="I18" s="538">
        <f>'Planilha Orçamentária'!L82</f>
        <v>14852.92</v>
      </c>
      <c r="J18" s="539">
        <f>'Planilha Orçamentária'!M82</f>
        <v>3.5869069643535444E-2</v>
      </c>
      <c r="K18" s="540">
        <f t="shared" si="0"/>
        <v>0.31637054482076732</v>
      </c>
      <c r="L18" s="510"/>
      <c r="M18" s="510"/>
      <c r="N18" s="510"/>
      <c r="O18" s="510"/>
      <c r="P18" s="510"/>
      <c r="Q18" s="510"/>
      <c r="R18" s="510"/>
      <c r="S18" s="510"/>
      <c r="T18" s="510"/>
      <c r="U18" s="510"/>
      <c r="V18" s="510"/>
      <c r="W18" s="510"/>
    </row>
    <row r="19" spans="1:23">
      <c r="A19" s="510"/>
      <c r="B19" s="110" t="str">
        <f>'Planilha Orçamentária'!B61</f>
        <v>3.2.3</v>
      </c>
      <c r="C19" s="535" t="str">
        <f>'Planilha Orçamentária'!C61</f>
        <v>SINAPI</v>
      </c>
      <c r="D19" s="536">
        <f>'Planilha Orçamentária'!D61</f>
        <v>102181</v>
      </c>
      <c r="E19" s="536" t="str">
        <f>'Planilha Orçamentária'!E61</f>
        <v>INSTALAÇÃO DE VIDRO TEMPERADO, E = 10 MM, ENCAIXADO EM PERFIL U. AF_01/2021_PS</v>
      </c>
      <c r="F19" s="535" t="str">
        <f>'Planilha Orçamentária'!F61</f>
        <v>M2</v>
      </c>
      <c r="G19" s="537">
        <f>'Planilha Orçamentária'!G61</f>
        <v>24.599999999999998</v>
      </c>
      <c r="H19" s="538">
        <f>'Planilha Orçamentária'!K61</f>
        <v>577.62782225404476</v>
      </c>
      <c r="I19" s="538">
        <f>'Planilha Orçamentária'!L61</f>
        <v>14209.64</v>
      </c>
      <c r="J19" s="539">
        <f>'Planilha Orçamentária'!M61</f>
        <v>3.4315580153233639E-2</v>
      </c>
      <c r="K19" s="540">
        <f t="shared" si="0"/>
        <v>0.35068612497400098</v>
      </c>
      <c r="L19" s="510"/>
      <c r="M19" s="510"/>
      <c r="N19" s="510"/>
      <c r="O19" s="510"/>
      <c r="P19" s="510"/>
      <c r="Q19" s="510"/>
      <c r="R19" s="510"/>
      <c r="S19" s="510"/>
      <c r="T19" s="510"/>
      <c r="U19" s="510"/>
      <c r="V19" s="510"/>
      <c r="W19" s="510"/>
    </row>
    <row r="20" spans="1:23">
      <c r="A20" s="510"/>
      <c r="B20" s="110" t="str">
        <f>'Planilha Orçamentária'!B64</f>
        <v>3.2.6</v>
      </c>
      <c r="C20" s="535" t="str">
        <f>'Planilha Orçamentária'!C64</f>
        <v>SETOP</v>
      </c>
      <c r="D20" s="536" t="str">
        <f>'Planilha Orçamentária'!D64</f>
        <v>ED-50962</v>
      </c>
      <c r="E20" s="536" t="str">
        <f>'Planilha Orçamentária'!E64</f>
        <v>ESQUADRIA DE ALUMÍNIO E VIDRO</v>
      </c>
      <c r="F20" s="535" t="str">
        <f>'Planilha Orçamentária'!F64</f>
        <v>M2</v>
      </c>
      <c r="G20" s="537">
        <f>'Planilha Orçamentária'!G64</f>
        <v>21.879999999999995</v>
      </c>
      <c r="H20" s="538">
        <f>'Planilha Orçamentária'!K64</f>
        <v>609.7986837342828</v>
      </c>
      <c r="I20" s="538">
        <f>'Planilha Orçamentária'!L64</f>
        <v>13342.4</v>
      </c>
      <c r="J20" s="539">
        <f>'Planilha Orçamentária'!M64</f>
        <v>3.2221238302765201E-2</v>
      </c>
      <c r="K20" s="540">
        <f t="shared" si="0"/>
        <v>0.38290736327676617</v>
      </c>
      <c r="L20" s="510"/>
      <c r="M20" s="510"/>
      <c r="N20" s="510"/>
      <c r="O20" s="510"/>
      <c r="P20" s="510"/>
      <c r="Q20" s="510"/>
      <c r="R20" s="510"/>
      <c r="S20" s="510"/>
      <c r="T20" s="510"/>
      <c r="U20" s="510"/>
      <c r="V20" s="510"/>
      <c r="W20" s="510"/>
    </row>
    <row r="21" spans="1:23">
      <c r="A21" s="510"/>
      <c r="B21" s="110" t="str">
        <f>'Planilha Orçamentária'!B52</f>
        <v>3.1.5</v>
      </c>
      <c r="C21" s="535" t="str">
        <f>'Planilha Orçamentária'!C52</f>
        <v>ORSE</v>
      </c>
      <c r="D21" s="536">
        <f>'Planilha Orçamentária'!D52</f>
        <v>4345</v>
      </c>
      <c r="E21" s="536" t="str">
        <f>'Planilha Orçamentária'!E52</f>
        <v>DIVISÓRIA EM COMPENSADO NAVAL 20mm, FIXADA SOBRE ESTRUTURA METÁLICA</v>
      </c>
      <c r="F21" s="535" t="str">
        <f>'Planilha Orçamentária'!F52</f>
        <v>M2</v>
      </c>
      <c r="G21" s="537">
        <f>'Planilha Orçamentária'!G52</f>
        <v>21.9</v>
      </c>
      <c r="H21" s="538">
        <f>'Planilha Orçamentária'!K52</f>
        <v>582.80334353733838</v>
      </c>
      <c r="I21" s="538">
        <f>'Planilha Orçamentária'!L52</f>
        <v>12763.39</v>
      </c>
      <c r="J21" s="539">
        <f>'Planilha Orçamentária'!M52</f>
        <v>3.0822957694352615E-2</v>
      </c>
      <c r="K21" s="540">
        <f t="shared" si="0"/>
        <v>0.41373032097111878</v>
      </c>
      <c r="L21" s="510"/>
      <c r="M21" s="510"/>
      <c r="N21" s="510"/>
      <c r="O21" s="510"/>
      <c r="P21" s="510"/>
      <c r="Q21" s="510"/>
      <c r="R21" s="510"/>
      <c r="S21" s="510"/>
      <c r="T21" s="510"/>
      <c r="U21" s="510"/>
      <c r="V21" s="510"/>
      <c r="W21" s="510"/>
    </row>
    <row r="22" spans="1:23">
      <c r="A22" s="510"/>
      <c r="B22" s="110" t="str">
        <f>'Planilha Orçamentária'!B55</f>
        <v>3.1.8</v>
      </c>
      <c r="C22" s="535" t="str">
        <f>'Planilha Orçamentária'!C55</f>
        <v>ORSE</v>
      </c>
      <c r="D22" s="536">
        <f>'Planilha Orçamentária'!D55</f>
        <v>9054</v>
      </c>
      <c r="E22" s="542" t="str">
        <f>'Planilha Orçamentária'!E55</f>
        <v>FORNECIMENTO E INSTALAÇÃO DE BRISE METÁLICO DE ALUMÍNIO REF. 84F, 45° L, DA FIBROCELL OU SIMILAR</v>
      </c>
      <c r="F22" s="535" t="str">
        <f>'Planilha Orçamentária'!F55</f>
        <v>M2</v>
      </c>
      <c r="G22" s="537">
        <f>'Planilha Orçamentária'!G55</f>
        <v>60</v>
      </c>
      <c r="H22" s="538">
        <f>'Planilha Orçamentária'!K55</f>
        <v>208.39863347675816</v>
      </c>
      <c r="I22" s="538">
        <f>'Planilha Orçamentária'!L55</f>
        <v>12503.92</v>
      </c>
      <c r="J22" s="539">
        <f>'Planilha Orçamentária'!M55</f>
        <v>3.0196350434607853E-2</v>
      </c>
      <c r="K22" s="540">
        <f t="shared" si="0"/>
        <v>0.44392667140572661</v>
      </c>
      <c r="L22" s="510"/>
      <c r="M22" s="510"/>
      <c r="N22" s="510"/>
      <c r="O22" s="510"/>
      <c r="P22" s="510"/>
      <c r="Q22" s="510"/>
      <c r="R22" s="510"/>
      <c r="S22" s="510"/>
      <c r="T22" s="510"/>
      <c r="U22" s="510"/>
      <c r="V22" s="510"/>
      <c r="W22" s="510"/>
    </row>
    <row r="23" spans="1:23" ht="28.5">
      <c r="A23" s="510"/>
      <c r="B23" s="110" t="str">
        <f>'Planilha Orçamentária'!B48</f>
        <v>3.1.1</v>
      </c>
      <c r="C23" s="535" t="str">
        <f>'Planilha Orçamentária'!C48</f>
        <v>SINAPI</v>
      </c>
      <c r="D23" s="536">
        <f>'Planilha Orçamentária'!D48</f>
        <v>103328</v>
      </c>
      <c r="E23" s="536" t="str">
        <f>'Planilha Orçamentária'!E48</f>
        <v>ALVENARIA DE VEDAÇÃO DE BLOCOS CERÂMICOS FURADOS NA HORIZONTAL DE 9X19X19 CM (ESPESSURA 9 CM) E ARGAMASSA DE ASSENTAMENTO COM PREPARO EM BETONEIRA. AF_12/2021</v>
      </c>
      <c r="F23" s="535" t="str">
        <f>'Planilha Orçamentária'!F48</f>
        <v>M2</v>
      </c>
      <c r="G23" s="537">
        <f>'Planilha Orçamentária'!G48</f>
        <v>122.3</v>
      </c>
      <c r="H23" s="538">
        <f>'Planilha Orçamentária'!K48</f>
        <v>82.541006765672634</v>
      </c>
      <c r="I23" s="538">
        <f>'Planilha Orçamentária'!L48</f>
        <v>10094.77</v>
      </c>
      <c r="J23" s="539">
        <f>'Planilha Orçamentária'!M48</f>
        <v>2.4378371940700704E-2</v>
      </c>
      <c r="K23" s="540">
        <f t="shared" si="0"/>
        <v>0.46830504334642731</v>
      </c>
      <c r="L23" s="510"/>
      <c r="M23" s="510"/>
      <c r="N23" s="510"/>
      <c r="O23" s="510"/>
      <c r="P23" s="510"/>
      <c r="Q23" s="510"/>
      <c r="R23" s="510"/>
      <c r="S23" s="510"/>
      <c r="T23" s="510"/>
      <c r="U23" s="510"/>
      <c r="V23" s="510"/>
      <c r="W23" s="510"/>
    </row>
    <row r="24" spans="1:23">
      <c r="A24" s="510"/>
      <c r="B24" s="110" t="str">
        <f>'Planilha Orçamentária'!B144</f>
        <v>3.8.3.5</v>
      </c>
      <c r="C24" s="535" t="str">
        <f>'Planilha Orçamentária'!C144</f>
        <v>COTAÇÃO</v>
      </c>
      <c r="D24" s="536" t="str">
        <f>'Planilha Orçamentária'!D144</f>
        <v>-</v>
      </c>
      <c r="E24" s="536" t="str">
        <f>'Planilha Orçamentária'!E144</f>
        <v>ELETROFITA 3 PISTAS 750V 15A</v>
      </c>
      <c r="F24" s="535" t="str">
        <f>'Planilha Orçamentária'!F144</f>
        <v>M</v>
      </c>
      <c r="G24" s="537">
        <f>'Planilha Orçamentária'!G144</f>
        <v>180</v>
      </c>
      <c r="H24" s="538">
        <f>'Planilha Orçamentária'!K144</f>
        <v>50.473989767651624</v>
      </c>
      <c r="I24" s="538">
        <f>'Planilha Orçamentária'!L144</f>
        <v>9085.32</v>
      </c>
      <c r="J24" s="539">
        <f>'Planilha Orçamentária'!M144</f>
        <v>2.1940599950299702E-2</v>
      </c>
      <c r="K24" s="540">
        <f t="shared" si="0"/>
        <v>0.49024564329672699</v>
      </c>
      <c r="L24" s="510"/>
      <c r="M24" s="510"/>
      <c r="N24" s="510"/>
      <c r="O24" s="510"/>
      <c r="P24" s="510"/>
      <c r="Q24" s="510"/>
      <c r="R24" s="510"/>
      <c r="S24" s="510"/>
      <c r="T24" s="510"/>
      <c r="U24" s="510"/>
      <c r="V24" s="510"/>
      <c r="W24" s="510"/>
    </row>
    <row r="25" spans="1:23">
      <c r="A25" s="510"/>
      <c r="B25" s="110" t="str">
        <f>'Planilha Orçamentária'!B93</f>
        <v>3.6.5</v>
      </c>
      <c r="C25" s="535" t="str">
        <f>'Planilha Orçamentária'!C93</f>
        <v>SBC (ADAPTADA)</v>
      </c>
      <c r="D25" s="536">
        <f>'Planilha Orçamentária'!D93</f>
        <v>112561</v>
      </c>
      <c r="E25" s="542" t="str">
        <f>'Planilha Orçamentária'!E93</f>
        <v>GUARDA-CORPO EM TUBO DE AÇO INOX (NBR 9050)</v>
      </c>
      <c r="F25" s="543" t="str">
        <f>'Planilha Orçamentária'!F93</f>
        <v>M</v>
      </c>
      <c r="G25" s="537">
        <f>'Planilha Orçamentária'!G93</f>
        <v>10.95</v>
      </c>
      <c r="H25" s="538">
        <f>'Planilha Orçamentária'!K93</f>
        <v>810.83749931535556</v>
      </c>
      <c r="I25" s="538">
        <f>'Planilha Orçamentária'!L93</f>
        <v>8878.67</v>
      </c>
      <c r="J25" s="539">
        <f>'Planilha Orçamentária'!M93</f>
        <v>2.1441550386857858E-2</v>
      </c>
      <c r="K25" s="540">
        <f t="shared" si="0"/>
        <v>0.51168719368358484</v>
      </c>
      <c r="L25" s="510"/>
      <c r="M25" s="510"/>
      <c r="N25" s="510"/>
      <c r="O25" s="510"/>
      <c r="P25" s="510"/>
      <c r="Q25" s="510"/>
      <c r="R25" s="510"/>
      <c r="S25" s="510"/>
      <c r="T25" s="510"/>
      <c r="U25" s="510"/>
      <c r="V25" s="510"/>
      <c r="W25" s="510"/>
    </row>
    <row r="26" spans="1:23">
      <c r="A26" s="510"/>
      <c r="B26" s="91" t="str">
        <f>'Planilha Orçamentária'!B19</f>
        <v>1.1.1.2</v>
      </c>
      <c r="C26" s="535" t="str">
        <f>'Planilha Orçamentária'!C19</f>
        <v>SINAPI</v>
      </c>
      <c r="D26" s="536">
        <f>'Planilha Orçamentária'!D19</f>
        <v>90776</v>
      </c>
      <c r="E26" s="536" t="str">
        <f>'Planilha Orçamentária'!E19</f>
        <v>ENCARREGADO GERAL DE OBRAS COM ENCARGOS COMPLEMENTARES (MENSALISTA)</v>
      </c>
      <c r="F26" s="535" t="str">
        <f>'Planilha Orçamentária'!F19</f>
        <v>H/MES</v>
      </c>
      <c r="G26" s="537">
        <f>'Planilha Orçamentária'!G19</f>
        <v>360</v>
      </c>
      <c r="H26" s="538">
        <f>'Planilha Orçamentária'!K19</f>
        <v>24.227677030349273</v>
      </c>
      <c r="I26" s="538">
        <f>'Planilha Orçamentária'!L19</f>
        <v>8721.9599999999991</v>
      </c>
      <c r="J26" s="539">
        <f>'Planilha Orçamentária'!M19</f>
        <v>2.1063103461684999E-2</v>
      </c>
      <c r="K26" s="540">
        <f t="shared" si="0"/>
        <v>0.53275029714526989</v>
      </c>
      <c r="L26" s="510"/>
      <c r="M26" s="510"/>
      <c r="N26" s="510"/>
      <c r="O26" s="510"/>
      <c r="P26" s="510"/>
      <c r="Q26" s="510"/>
      <c r="R26" s="510"/>
      <c r="S26" s="510"/>
      <c r="T26" s="510"/>
      <c r="U26" s="510"/>
      <c r="V26" s="510"/>
      <c r="W26" s="510"/>
    </row>
    <row r="27" spans="1:23" ht="28.5">
      <c r="A27" s="510"/>
      <c r="B27" s="110" t="str">
        <f>'Planilha Orçamentária'!B84</f>
        <v>3.5.7</v>
      </c>
      <c r="C27" s="535" t="str">
        <f>'Planilha Orçamentária'!C84</f>
        <v>ORSE</v>
      </c>
      <c r="D27" s="536">
        <f>'Planilha Orçamentária'!D84</f>
        <v>10354</v>
      </c>
      <c r="E27" s="536" t="str">
        <f>'Planilha Orçamentária'!E84</f>
        <v>FORNECIMENTO E INSTALAÇÃO DE RODAPÉ DE POLIESTIRENO, COM PVC, SANTA LUZIA, REF. 480, BRANCO, 15 cm</v>
      </c>
      <c r="F27" s="543" t="str">
        <f>'Planilha Orçamentária'!F84</f>
        <v>M</v>
      </c>
      <c r="G27" s="537">
        <f>'Planilha Orçamentária'!G84</f>
        <v>150</v>
      </c>
      <c r="H27" s="538">
        <f>'Planilha Orçamentária'!K84</f>
        <v>50.517966176647995</v>
      </c>
      <c r="I27" s="538">
        <f>'Planilha Orçamentária'!L84</f>
        <v>7577.69</v>
      </c>
      <c r="J27" s="539">
        <f>'Planilha Orçamentária'!M84</f>
        <v>1.8299747817070455E-2</v>
      </c>
      <c r="K27" s="540">
        <f t="shared" si="0"/>
        <v>0.55105004496234034</v>
      </c>
      <c r="L27" s="510"/>
      <c r="M27" s="510"/>
      <c r="N27" s="510"/>
      <c r="O27" s="510"/>
      <c r="P27" s="510"/>
      <c r="Q27" s="510"/>
      <c r="R27" s="510"/>
      <c r="S27" s="510"/>
      <c r="T27" s="510"/>
      <c r="U27" s="510"/>
      <c r="V27" s="510"/>
      <c r="W27" s="510"/>
    </row>
    <row r="28" spans="1:23">
      <c r="A28" s="510"/>
      <c r="B28" s="110" t="str">
        <f>'Planilha Orçamentária'!B167</f>
        <v>3.9.1.1</v>
      </c>
      <c r="C28" s="544" t="str">
        <f>'Planilha Orçamentária'!C167</f>
        <v>COTAÇÃO</v>
      </c>
      <c r="D28" s="541" t="str">
        <f>'Planilha Orçamentária'!D167</f>
        <v>PROP_0001</v>
      </c>
      <c r="E28" s="542" t="str">
        <f>'Planilha Orçamentária'!E167</f>
        <v>FORNECIMENTO E INSTALAÇAO DE CATRACA TIPO PEDESTAL CAP 3000 UC INTELBRAS, OU SIMILAR</v>
      </c>
      <c r="F28" s="543" t="str">
        <f>'Planilha Orçamentária'!F167</f>
        <v>UN</v>
      </c>
      <c r="G28" s="537">
        <f>'Planilha Orçamentária'!G167</f>
        <v>1</v>
      </c>
      <c r="H28" s="538">
        <f>'Planilha Orçamentária'!K167</f>
        <v>6589.778532723275</v>
      </c>
      <c r="I28" s="538">
        <f>'Planilha Orçamentária'!L167</f>
        <v>6589.78</v>
      </c>
      <c r="J28" s="539">
        <f>'Planilha Orçamentária'!M167</f>
        <v>1.5913993864881584E-2</v>
      </c>
      <c r="K28" s="540">
        <f t="shared" si="0"/>
        <v>0.56696403882722191</v>
      </c>
      <c r="L28" s="510"/>
      <c r="M28" s="510"/>
      <c r="N28" s="510"/>
      <c r="O28" s="510"/>
      <c r="P28" s="510"/>
      <c r="Q28" s="510"/>
      <c r="R28" s="510"/>
      <c r="S28" s="510"/>
      <c r="T28" s="510"/>
      <c r="U28" s="510"/>
      <c r="V28" s="510"/>
      <c r="W28" s="510"/>
    </row>
    <row r="29" spans="1:23">
      <c r="A29" s="510"/>
      <c r="B29" s="110" t="str">
        <f>'Planilha Orçamentária'!B200</f>
        <v>6.1.3</v>
      </c>
      <c r="C29" s="535" t="str">
        <f>'Planilha Orçamentária'!C200</f>
        <v>COTAÇÃO</v>
      </c>
      <c r="D29" s="536" t="str">
        <f>'Planilha Orçamentária'!D200</f>
        <v>PROP_0004</v>
      </c>
      <c r="E29" s="536" t="str">
        <f>'Planilha Orçamentária'!E200</f>
        <v>PERFIL DE ALUMÍNIO</v>
      </c>
      <c r="F29" s="535" t="str">
        <f>'Planilha Orçamentária'!F200</f>
        <v>UN</v>
      </c>
      <c r="G29" s="537">
        <f>'Planilha Orçamentária'!G200</f>
        <v>1</v>
      </c>
      <c r="H29" s="538">
        <f>'Planilha Orçamentária'!K200</f>
        <v>6375.3951179774403</v>
      </c>
      <c r="I29" s="538">
        <f>'Planilha Orçamentária'!L200</f>
        <v>6375.4</v>
      </c>
      <c r="J29" s="539">
        <f>'Planilha Orçamentária'!M200</f>
        <v>1.5396276732480606E-2</v>
      </c>
      <c r="K29" s="540">
        <f t="shared" si="0"/>
        <v>0.58236031555970247</v>
      </c>
      <c r="L29" s="510"/>
      <c r="M29" s="510"/>
      <c r="N29" s="510"/>
      <c r="O29" s="510"/>
      <c r="P29" s="510"/>
      <c r="Q29" s="510"/>
      <c r="R29" s="510"/>
      <c r="S29" s="510"/>
      <c r="T29" s="510"/>
      <c r="U29" s="510"/>
      <c r="V29" s="510"/>
      <c r="W29" s="510"/>
    </row>
    <row r="30" spans="1:23">
      <c r="A30" s="510"/>
      <c r="B30" s="110" t="str">
        <f>'Planilha Orçamentária'!B95</f>
        <v>3.6.7</v>
      </c>
      <c r="C30" s="535" t="str">
        <f>'Planilha Orçamentária'!C95</f>
        <v>SBC</v>
      </c>
      <c r="D30" s="536">
        <f>'Planilha Orçamentária'!D95</f>
        <v>111040</v>
      </c>
      <c r="E30" s="542" t="str">
        <f>'Planilha Orçamentária'!E95</f>
        <v>GRADIL EXTERNO DE PROTEÇÃO EM FERRO</v>
      </c>
      <c r="F30" s="543" t="str">
        <f>'Planilha Orçamentária'!F95</f>
        <v>M2</v>
      </c>
      <c r="G30" s="537">
        <f>'Planilha Orçamentária'!G95</f>
        <v>16</v>
      </c>
      <c r="H30" s="538">
        <f>'Planilha Orçamentária'!K95</f>
        <v>369.78707444815302</v>
      </c>
      <c r="I30" s="538">
        <f>'Planilha Orçamentária'!L95</f>
        <v>5916.59</v>
      </c>
      <c r="J30" s="539">
        <f>'Planilha Orçamentária'!M95</f>
        <v>1.4288273198956527E-2</v>
      </c>
      <c r="K30" s="540">
        <f t="shared" si="0"/>
        <v>0.596648588758659</v>
      </c>
      <c r="L30" s="510"/>
      <c r="M30" s="510"/>
      <c r="N30" s="510"/>
      <c r="O30" s="510"/>
      <c r="P30" s="510"/>
      <c r="Q30" s="510"/>
      <c r="R30" s="510"/>
      <c r="S30" s="510"/>
      <c r="T30" s="510"/>
      <c r="U30" s="510"/>
      <c r="V30" s="510"/>
      <c r="W30" s="510"/>
    </row>
    <row r="31" spans="1:23">
      <c r="A31" s="510"/>
      <c r="B31" s="110" t="str">
        <f>'Planilha Orçamentária'!B83</f>
        <v>3.5.6</v>
      </c>
      <c r="C31" s="535" t="str">
        <f>'Planilha Orçamentária'!C83</f>
        <v>EMBASA</v>
      </c>
      <c r="D31" s="545" t="str">
        <f>'Planilha Orçamentária'!D83</f>
        <v>15.05.35</v>
      </c>
      <c r="E31" s="536" t="str">
        <f>'Planilha Orçamentária'!E83</f>
        <v>PISO ELEVADO</v>
      </c>
      <c r="F31" s="535" t="str">
        <f>'Planilha Orçamentária'!F83</f>
        <v>M2</v>
      </c>
      <c r="G31" s="537">
        <f>'Planilha Orçamentária'!G83</f>
        <v>20</v>
      </c>
      <c r="H31" s="538">
        <f>'Planilha Orçamentária'!K83</f>
        <v>268.88767273206338</v>
      </c>
      <c r="I31" s="538">
        <f>'Planilha Orçamentária'!L83</f>
        <v>5377.75</v>
      </c>
      <c r="J31" s="539">
        <f>'Planilha Orçamentária'!M83</f>
        <v>1.2987001160413085E-2</v>
      </c>
      <c r="K31" s="540">
        <f t="shared" si="0"/>
        <v>0.60963558991907207</v>
      </c>
      <c r="L31" s="510"/>
      <c r="M31" s="510"/>
      <c r="N31" s="510"/>
      <c r="O31" s="510"/>
      <c r="P31" s="510"/>
      <c r="Q31" s="510"/>
      <c r="R31" s="510"/>
      <c r="S31" s="510"/>
      <c r="T31" s="510"/>
      <c r="U31" s="510"/>
      <c r="V31" s="510"/>
      <c r="W31" s="510"/>
    </row>
    <row r="32" spans="1:23">
      <c r="A32" s="510"/>
      <c r="B32" s="110" t="str">
        <f>'Planilha Orçamentária'!B205</f>
        <v>7.1.1</v>
      </c>
      <c r="C32" s="535" t="str">
        <f>'Planilha Orçamentária'!C205</f>
        <v>SBC</v>
      </c>
      <c r="D32" s="536">
        <f>'Planilha Orçamentária'!D205</f>
        <v>141</v>
      </c>
      <c r="E32" s="536" t="str">
        <f>'Planilha Orçamentária'!E205</f>
        <v>PROJETO "AS BUILT" DE INSTALAÇÕES ELÉTRICAS</v>
      </c>
      <c r="F32" s="535" t="str">
        <f>'Planilha Orçamentária'!F205</f>
        <v>M2</v>
      </c>
      <c r="G32" s="537">
        <f>'Planilha Orçamentária'!G205</f>
        <v>550</v>
      </c>
      <c r="H32" s="538">
        <f>'Planilha Orçamentária'!K205</f>
        <v>9.5649629211127465</v>
      </c>
      <c r="I32" s="538">
        <f>'Planilha Orçamentária'!L205</f>
        <v>5260.73</v>
      </c>
      <c r="J32" s="539">
        <f>'Planilha Orçamentária'!M205</f>
        <v>1.2704403628770383E-2</v>
      </c>
      <c r="K32" s="540">
        <f t="shared" si="0"/>
        <v>0.62233999354784242</v>
      </c>
      <c r="L32" s="510"/>
      <c r="M32" s="510"/>
      <c r="N32" s="510"/>
      <c r="O32" s="510"/>
      <c r="P32" s="510"/>
      <c r="Q32" s="510"/>
      <c r="R32" s="510"/>
      <c r="S32" s="510"/>
      <c r="T32" s="510"/>
      <c r="U32" s="510"/>
      <c r="V32" s="510"/>
      <c r="W32" s="510"/>
    </row>
    <row r="33" spans="1:23">
      <c r="A33" s="510"/>
      <c r="B33" s="110" t="str">
        <f>'Planilha Orçamentária'!B67</f>
        <v>3.3.1</v>
      </c>
      <c r="C33" s="535" t="str">
        <f>'Planilha Orçamentária'!C67</f>
        <v>SINAPI</v>
      </c>
      <c r="D33" s="536">
        <f>'Planilha Orçamentária'!D67</f>
        <v>96114</v>
      </c>
      <c r="E33" s="536" t="str">
        <f>'Planilha Orçamentária'!E67</f>
        <v>FORRO EM DRYWALL, PARA AMBIENTES COMERCIAIS, INCLUSIVE ESTRUTURA DE FIXAÇÃO. AF_05/2017_PS</v>
      </c>
      <c r="F33" s="535" t="str">
        <f>'Planilha Orçamentária'!F67</f>
        <v>M2</v>
      </c>
      <c r="G33" s="537">
        <f>'Planilha Orçamentária'!G67</f>
        <v>74.5</v>
      </c>
      <c r="H33" s="538">
        <f>'Planilha Orçamentária'!K67</f>
        <v>69.705361094751993</v>
      </c>
      <c r="I33" s="538">
        <f>'Planilha Orçamentária'!L67</f>
        <v>5193.05</v>
      </c>
      <c r="J33" s="539">
        <f>'Planilha Orçamentária'!M67</f>
        <v>1.2540959764972931E-2</v>
      </c>
      <c r="K33" s="540">
        <f t="shared" si="0"/>
        <v>0.63488095331281535</v>
      </c>
      <c r="L33" s="510"/>
      <c r="M33" s="510"/>
      <c r="N33" s="510"/>
      <c r="O33" s="510"/>
      <c r="P33" s="510"/>
      <c r="Q33" s="510"/>
      <c r="R33" s="510"/>
      <c r="S33" s="510"/>
      <c r="T33" s="510"/>
      <c r="U33" s="510"/>
      <c r="V33" s="510"/>
      <c r="W33" s="510"/>
    </row>
    <row r="34" spans="1:23">
      <c r="A34" s="510"/>
      <c r="B34" s="91" t="str">
        <f>'Planilha Orçamentária'!B23</f>
        <v>1.2.1.2</v>
      </c>
      <c r="C34" s="535" t="str">
        <f>'Planilha Orçamentária'!C23</f>
        <v>ORSE</v>
      </c>
      <c r="D34" s="536">
        <f>'Planilha Orçamentária'!D23</f>
        <v>4657</v>
      </c>
      <c r="E34" s="536" t="str">
        <f>'Planilha Orçamentária'!E23</f>
        <v>LOCAÇÃO DE CONTAINER - ESCRITÓRIO COM BANHEIRO - 6,20 X 2,40M - REV 02_02/2022</v>
      </c>
      <c r="F34" s="535" t="str">
        <f>'Planilha Orçamentária'!F23</f>
        <v>MÊS</v>
      </c>
      <c r="G34" s="537">
        <f>'Planilha Orçamentária'!G23</f>
        <v>3</v>
      </c>
      <c r="H34" s="538">
        <f>'Planilha Orçamentária'!K23</f>
        <v>1709.9375054503234</v>
      </c>
      <c r="I34" s="538">
        <f>'Planilha Orçamentária'!L23</f>
        <v>5129.8100000000004</v>
      </c>
      <c r="J34" s="539">
        <f>'Planilha Orçamentária'!M23</f>
        <v>1.2388238282311125E-2</v>
      </c>
      <c r="K34" s="540">
        <f t="shared" si="0"/>
        <v>0.64726919159512653</v>
      </c>
      <c r="L34" s="510"/>
      <c r="M34" s="510"/>
      <c r="N34" s="510"/>
      <c r="O34" s="510"/>
      <c r="P34" s="510"/>
      <c r="Q34" s="510"/>
      <c r="R34" s="510"/>
      <c r="S34" s="510"/>
      <c r="T34" s="510"/>
      <c r="U34" s="510"/>
      <c r="V34" s="510"/>
      <c r="W34" s="510"/>
    </row>
    <row r="35" spans="1:23" ht="28.5">
      <c r="A35" s="510"/>
      <c r="B35" s="110" t="str">
        <f>'Planilha Orçamentária'!B159</f>
        <v>3.8.6.1</v>
      </c>
      <c r="C35" s="535" t="str">
        <f>'Planilha Orçamentária'!C159</f>
        <v>SINAPI</v>
      </c>
      <c r="D35" s="536">
        <f>'Planilha Orçamentária'!D159</f>
        <v>98297</v>
      </c>
      <c r="E35" s="536" t="str">
        <f>'Planilha Orçamentária'!E159</f>
        <v>CABO ELETRÔNICO CATEGORIA 6, INSTALADO EM EDIFICAÇÃO INSTITUCIONAL - FORNECIMENTO E INSTALAÇÃO. AF_11/2019</v>
      </c>
      <c r="F35" s="535" t="str">
        <f>'Planilha Orçamentária'!F159</f>
        <v>M</v>
      </c>
      <c r="G35" s="537">
        <f>'Planilha Orçamentária'!G159</f>
        <v>600</v>
      </c>
      <c r="H35" s="538">
        <f>'Planilha Orçamentária'!K159</f>
        <v>8.2265360564950303</v>
      </c>
      <c r="I35" s="538">
        <f>'Planilha Orçamentária'!L159</f>
        <v>4935.92</v>
      </c>
      <c r="J35" s="539">
        <f>'Planilha Orçamentária'!M159</f>
        <v>1.1920003489880742E-2</v>
      </c>
      <c r="K35" s="540">
        <f t="shared" si="0"/>
        <v>0.65918919508500728</v>
      </c>
      <c r="L35" s="510"/>
      <c r="M35" s="510"/>
      <c r="N35" s="510"/>
      <c r="O35" s="510"/>
      <c r="P35" s="510"/>
      <c r="Q35" s="510"/>
      <c r="R35" s="510"/>
      <c r="S35" s="510"/>
      <c r="T35" s="510"/>
      <c r="U35" s="510"/>
      <c r="V35" s="510"/>
      <c r="W35" s="510"/>
    </row>
    <row r="36" spans="1:23">
      <c r="A36" s="510"/>
      <c r="B36" s="110" t="str">
        <f>'Planilha Orçamentária'!B92</f>
        <v>3.6.4</v>
      </c>
      <c r="C36" s="535" t="str">
        <f>'Planilha Orçamentária'!C92</f>
        <v>SINAPI</v>
      </c>
      <c r="D36" s="536">
        <f>'Planilha Orçamentária'!D92</f>
        <v>104641</v>
      </c>
      <c r="E36" s="542" t="str">
        <f>'Planilha Orçamentária'!E92</f>
        <v>PINTURA PVA LATEX 2 DEMÃOS</v>
      </c>
      <c r="F36" s="543" t="str">
        <f>'Planilha Orçamentária'!F92</f>
        <v>M2</v>
      </c>
      <c r="G36" s="537">
        <f>'Planilha Orçamentária'!G92</f>
        <v>615.91000000000008</v>
      </c>
      <c r="H36" s="538">
        <f>'Planilha Orçamentária'!K92</f>
        <v>7.5190729252556574</v>
      </c>
      <c r="I36" s="538">
        <f>'Planilha Orçamentária'!L92</f>
        <v>4631.07</v>
      </c>
      <c r="J36" s="539">
        <f>'Planilha Orçamentária'!M92</f>
        <v>1.1183805767087393E-2</v>
      </c>
      <c r="K36" s="540">
        <f t="shared" si="0"/>
        <v>0.67037300085209472</v>
      </c>
      <c r="L36" s="510"/>
      <c r="M36" s="510"/>
      <c r="N36" s="510"/>
      <c r="O36" s="510"/>
      <c r="P36" s="510"/>
      <c r="Q36" s="510"/>
      <c r="R36" s="510"/>
      <c r="S36" s="510"/>
      <c r="T36" s="510"/>
      <c r="U36" s="510"/>
      <c r="V36" s="510"/>
      <c r="W36" s="510"/>
    </row>
    <row r="37" spans="1:23" ht="28.5">
      <c r="A37" s="510"/>
      <c r="B37" s="91" t="str">
        <f>'Planilha Orçamentária'!B178</f>
        <v>4.2.2</v>
      </c>
      <c r="C37" s="535" t="str">
        <f>'Planilha Orçamentária'!C178</f>
        <v>ORSE</v>
      </c>
      <c r="D37" s="536">
        <f>'Planilha Orçamentária'!D178</f>
        <v>11903</v>
      </c>
      <c r="E37" s="536" t="str">
        <f>'Planilha Orçamentária'!E178</f>
        <v>ELEMENTO TÁTIL DIRECIONAL DE BASE PLANA PARA FIXAÇÃO AUTOADESIVA, COR CRUSHED ICE, DIMENSÃO DO GABARITO: 25x25CM, FAB.: ADVCOMM OU EQUIVALENTE TÉCNICO</v>
      </c>
      <c r="F37" s="535" t="str">
        <f>'Planilha Orçamentária'!F178</f>
        <v>M</v>
      </c>
      <c r="G37" s="537">
        <f>'Planilha Orçamentária'!G178</f>
        <v>25</v>
      </c>
      <c r="H37" s="538">
        <f>'Planilha Orçamentária'!K178</f>
        <v>175.68870457952849</v>
      </c>
      <c r="I37" s="538">
        <f>'Planilha Orçamentária'!L178</f>
        <v>4392.22</v>
      </c>
      <c r="J37" s="539">
        <f>'Planilha Orçamentária'!M178</f>
        <v>1.0606994790905037E-2</v>
      </c>
      <c r="K37" s="540">
        <f t="shared" si="0"/>
        <v>0.68097999564299971</v>
      </c>
      <c r="L37" s="510"/>
      <c r="M37" s="510"/>
      <c r="N37" s="510"/>
      <c r="O37" s="510"/>
      <c r="P37" s="510"/>
      <c r="Q37" s="510"/>
      <c r="R37" s="510"/>
      <c r="S37" s="510"/>
      <c r="T37" s="510"/>
      <c r="U37" s="510"/>
      <c r="V37" s="510"/>
      <c r="W37" s="510"/>
    </row>
    <row r="38" spans="1:23">
      <c r="A38" s="510"/>
      <c r="B38" s="110" t="str">
        <f>'Planilha Orçamentária'!B97</f>
        <v>3.6.9</v>
      </c>
      <c r="C38" s="535" t="str">
        <f>'Planilha Orçamentária'!C97</f>
        <v>AGETOP</v>
      </c>
      <c r="D38" s="536">
        <f>'Planilha Orçamentária'!D97</f>
        <v>260909</v>
      </c>
      <c r="E38" s="542" t="str">
        <f>'Planilha Orçamentária'!E97</f>
        <v>PINTURA LATEX ACRILICA 3 DEMAOS C/ SELADOR</v>
      </c>
      <c r="F38" s="543" t="str">
        <f>'Planilha Orçamentária'!F97</f>
        <v>M2</v>
      </c>
      <c r="G38" s="537">
        <f>'Planilha Orçamentária'!G97</f>
        <v>250</v>
      </c>
      <c r="H38" s="538">
        <f>'Planilha Orçamentária'!K97</f>
        <v>17.202827946680873</v>
      </c>
      <c r="I38" s="538">
        <f>'Planilha Orçamentária'!L97</f>
        <v>4300.71</v>
      </c>
      <c r="J38" s="539">
        <f>'Planilha Orçamentária'!M97</f>
        <v>1.0386002651778191E-2</v>
      </c>
      <c r="K38" s="540">
        <f t="shared" si="0"/>
        <v>0.69136599829477785</v>
      </c>
      <c r="L38" s="510"/>
      <c r="M38" s="510"/>
      <c r="N38" s="510"/>
      <c r="O38" s="510"/>
      <c r="P38" s="510"/>
      <c r="Q38" s="510"/>
      <c r="R38" s="510"/>
      <c r="S38" s="510"/>
      <c r="T38" s="510"/>
      <c r="U38" s="510"/>
      <c r="V38" s="510"/>
      <c r="W38" s="510"/>
    </row>
    <row r="39" spans="1:23" ht="28.5">
      <c r="A39" s="510"/>
      <c r="B39" s="110" t="str">
        <f>'Planilha Orçamentária'!B126</f>
        <v>3.8.1.1</v>
      </c>
      <c r="C39" s="535" t="str">
        <f>'Planilha Orçamentária'!C126</f>
        <v>SETOP</v>
      </c>
      <c r="D39" s="536" t="str">
        <f>'Planilha Orçamentária'!D126</f>
        <v>ED-13338</v>
      </c>
      <c r="E39" s="536" t="str">
        <f>'Planilha Orçamentária'!E126</f>
        <v xml:space="preserve">LUMINÁRIA COMERCIAL CHANFRADA DE SOBREPOR COMPLETA, PARA DUAS (2) LÂMPADAS TUBULARES LED 120CM 2X18W-ØT8, TEMPERATURA DA COR 6500K </v>
      </c>
      <c r="F39" s="535" t="str">
        <f>'Planilha Orçamentária'!F126</f>
        <v>UN</v>
      </c>
      <c r="G39" s="537">
        <f>'Planilha Orçamentária'!G126</f>
        <v>21</v>
      </c>
      <c r="H39" s="538">
        <f>'Planilha Orçamentária'!K126</f>
        <v>194.58855954545598</v>
      </c>
      <c r="I39" s="538">
        <f>'Planilha Orçamentária'!L126</f>
        <v>4086.36</v>
      </c>
      <c r="J39" s="539">
        <f>'Planilha Orçamentária'!M126</f>
        <v>9.8683579678983998E-3</v>
      </c>
      <c r="K39" s="540">
        <f t="shared" si="0"/>
        <v>0.70123435626267627</v>
      </c>
      <c r="L39" s="510"/>
      <c r="M39" s="510"/>
      <c r="N39" s="510"/>
      <c r="O39" s="510"/>
      <c r="P39" s="510"/>
      <c r="Q39" s="510"/>
      <c r="R39" s="510"/>
      <c r="S39" s="510"/>
      <c r="T39" s="510"/>
      <c r="U39" s="510"/>
      <c r="V39" s="510"/>
      <c r="W39" s="510"/>
    </row>
    <row r="40" spans="1:23">
      <c r="A40" s="510"/>
      <c r="B40" s="110" t="str">
        <f>'Planilha Orçamentária'!B169</f>
        <v>3.9.1.3</v>
      </c>
      <c r="C40" s="544" t="str">
        <f>'Planilha Orçamentária'!C169</f>
        <v>COTAÇÃO</v>
      </c>
      <c r="D40" s="541" t="str">
        <f>'Planilha Orçamentária'!D169</f>
        <v>PROP_0003</v>
      </c>
      <c r="E40" s="542" t="str">
        <f>'Planilha Orçamentária'!E169</f>
        <v>FORNECIMENTO DE CONTROLADOR DE ACESSO POR RECONHECIMENTO FACIAL, INCLUSIVE FRETE</v>
      </c>
      <c r="F40" s="543" t="str">
        <f>'Planilha Orçamentária'!F169</f>
        <v>UN</v>
      </c>
      <c r="G40" s="537">
        <f>'Planilha Orçamentária'!G169</f>
        <v>1</v>
      </c>
      <c r="H40" s="538">
        <f>'Planilha Orçamentária'!K169</f>
        <v>4056.1320695693034</v>
      </c>
      <c r="I40" s="538">
        <f>'Planilha Orçamentária'!L169</f>
        <v>4056.13</v>
      </c>
      <c r="J40" s="539">
        <f>'Planilha Orçamentária'!M169</f>
        <v>9.7953540080491525E-3</v>
      </c>
      <c r="K40" s="540">
        <f t="shared" si="0"/>
        <v>0.71102971027072548</v>
      </c>
      <c r="L40" s="510"/>
      <c r="M40" s="510"/>
      <c r="N40" s="510"/>
      <c r="O40" s="510"/>
      <c r="P40" s="510"/>
      <c r="Q40" s="510"/>
      <c r="R40" s="510"/>
      <c r="S40" s="510"/>
      <c r="T40" s="510"/>
      <c r="U40" s="510"/>
      <c r="V40" s="510"/>
      <c r="W40" s="510"/>
    </row>
    <row r="41" spans="1:23">
      <c r="A41" s="510"/>
      <c r="B41" s="110" t="str">
        <f>'Planilha Orçamentária'!B130</f>
        <v>3.8.1.5</v>
      </c>
      <c r="C41" s="535" t="str">
        <f>'Planilha Orçamentária'!C130</f>
        <v>SBC</v>
      </c>
      <c r="D41" s="541">
        <f>'Planilha Orçamentária'!D130</f>
        <v>60386</v>
      </c>
      <c r="E41" s="536" t="str">
        <f>'Planilha Orçamentária'!E130</f>
        <v>LUMINARIA - PERFIL LED EMBUTIR SLIM 2M P/ FITA LED COMPLETA</v>
      </c>
      <c r="F41" s="535" t="str">
        <f>'Planilha Orçamentária'!F130</f>
        <v>UN</v>
      </c>
      <c r="G41" s="537">
        <f>'Planilha Orçamentária'!G130</f>
        <v>12</v>
      </c>
      <c r="H41" s="538">
        <f>'Planilha Orçamentária'!K130</f>
        <v>327.13575348475689</v>
      </c>
      <c r="I41" s="538">
        <f>'Planilha Orçamentária'!L130</f>
        <v>3925.63</v>
      </c>
      <c r="J41" s="539">
        <f>'Planilha Orçamentária'!M130</f>
        <v>9.4802029408865094E-3</v>
      </c>
      <c r="K41" s="540">
        <f t="shared" si="0"/>
        <v>0.72050991321161195</v>
      </c>
      <c r="L41" s="510"/>
      <c r="M41" s="510"/>
      <c r="N41" s="510"/>
      <c r="O41" s="510"/>
      <c r="P41" s="510"/>
      <c r="Q41" s="510"/>
      <c r="R41" s="510"/>
      <c r="S41" s="510"/>
      <c r="T41" s="510"/>
      <c r="U41" s="510"/>
      <c r="V41" s="510"/>
      <c r="W41" s="510"/>
    </row>
    <row r="42" spans="1:23">
      <c r="A42" s="510"/>
      <c r="B42" s="110" t="str">
        <f>'Planilha Orçamentária'!B78</f>
        <v>3.5.1</v>
      </c>
      <c r="C42" s="535" t="str">
        <f>'Planilha Orçamentária'!C78</f>
        <v>SINAPI</v>
      </c>
      <c r="D42" s="536">
        <f>'Planilha Orçamentária'!D78</f>
        <v>87690</v>
      </c>
      <c r="E42" s="536" t="str">
        <f>'Planilha Orçamentária'!E78</f>
        <v>CONTRAPISO REGULADOR</v>
      </c>
      <c r="F42" s="535" t="str">
        <f>'Planilha Orçamentária'!F78</f>
        <v>M2</v>
      </c>
      <c r="G42" s="537">
        <f>'Planilha Orçamentária'!G78</f>
        <v>77.424999999999997</v>
      </c>
      <c r="H42" s="538">
        <f>'Planilha Orçamentária'!K78</f>
        <v>46.692404217735493</v>
      </c>
      <c r="I42" s="538">
        <f>'Planilha Orçamentária'!L78</f>
        <v>3615.16</v>
      </c>
      <c r="J42" s="539">
        <f>'Planilha Orçamentária'!M78</f>
        <v>8.7304331951241626E-3</v>
      </c>
      <c r="K42" s="540">
        <f t="shared" si="0"/>
        <v>0.72924034640673607</v>
      </c>
      <c r="L42" s="510"/>
      <c r="M42" s="510"/>
      <c r="N42" s="510"/>
      <c r="O42" s="510"/>
      <c r="P42" s="510"/>
      <c r="Q42" s="510"/>
      <c r="R42" s="510"/>
      <c r="S42" s="510"/>
      <c r="T42" s="510"/>
      <c r="U42" s="510"/>
      <c r="V42" s="510"/>
      <c r="W42" s="510"/>
    </row>
    <row r="43" spans="1:23">
      <c r="A43" s="510"/>
      <c r="B43" s="110" t="str">
        <f>'Planilha Orçamentária'!B91</f>
        <v>3.6.3</v>
      </c>
      <c r="C43" s="535" t="str">
        <f>'Planilha Orçamentária'!C91</f>
        <v>AGETOP</v>
      </c>
      <c r="D43" s="536">
        <f>'Planilha Orçamentária'!D91</f>
        <v>261300</v>
      </c>
      <c r="E43" s="542" t="str">
        <f>'Planilha Orçamentária'!E91</f>
        <v>EMASSAMENTO COM MASSA PVA DUAS DEMAOS</v>
      </c>
      <c r="F43" s="543" t="str">
        <f>'Planilha Orçamentária'!F91</f>
        <v>M2</v>
      </c>
      <c r="G43" s="537">
        <f>'Planilha Orçamentária'!G91</f>
        <v>260.91000000000003</v>
      </c>
      <c r="H43" s="538">
        <f>'Planilha Orçamentária'!K91</f>
        <v>12.672239981798258</v>
      </c>
      <c r="I43" s="538">
        <f>'Planilha Orçamentária'!L91</f>
        <v>3306.31</v>
      </c>
      <c r="J43" s="539">
        <f>'Planilha Orçamentária'!M91</f>
        <v>7.9845756695059063E-3</v>
      </c>
      <c r="K43" s="540">
        <f t="shared" si="0"/>
        <v>0.73722492207624202</v>
      </c>
      <c r="L43" s="510"/>
      <c r="M43" s="510"/>
      <c r="N43" s="510"/>
      <c r="O43" s="510"/>
      <c r="P43" s="510"/>
      <c r="Q43" s="510"/>
      <c r="R43" s="510"/>
      <c r="S43" s="510"/>
      <c r="T43" s="510"/>
      <c r="U43" s="510"/>
      <c r="V43" s="510"/>
      <c r="W43" s="510"/>
    </row>
    <row r="44" spans="1:23" ht="42.75">
      <c r="A44" s="510"/>
      <c r="B44" s="110" t="str">
        <f>'Planilha Orçamentária'!B137</f>
        <v>3.8.2.6</v>
      </c>
      <c r="C44" s="535" t="str">
        <f>'Planilha Orçamentária'!C137</f>
        <v>SINAPI</v>
      </c>
      <c r="D44" s="536" t="str">
        <f>'Planilha Orçamentária'!D137</f>
        <v>93128 (ADAPTADA)</v>
      </c>
      <c r="E44" s="536" t="str">
        <f>'Planilha Orçamentária'!E137</f>
        <v>PONTO ELÉTRICO DE ILUMINAÇÃO, COM INTERRUPTOR SIMPLES, COM ELETRODUTO EMBUTIDO EM RASGOS NAS PAREDES, ELETROFITA NO TETO, INCLUSO CAIXA ELÉTRICA, MÓDULO DE TOMADA, ELETRODUTO, ELETROFITA, CABO, RASGO, QUEBRA E CHUMBAMENTO (SEM LUMINÁRIA E LÂMPADA)</v>
      </c>
      <c r="F44" s="535" t="str">
        <f>'Planilha Orçamentária'!F137</f>
        <v>UN</v>
      </c>
      <c r="G44" s="537">
        <f>'Planilha Orçamentária'!G137</f>
        <v>14</v>
      </c>
      <c r="H44" s="538">
        <f>'Planilha Orçamentária'!K137</f>
        <v>233.84787046663124</v>
      </c>
      <c r="I44" s="538">
        <f>'Planilha Orçamentária'!L137</f>
        <v>3273.87</v>
      </c>
      <c r="J44" s="539">
        <f>'Planilha Orçamentária'!M137</f>
        <v>7.9062346685958972E-3</v>
      </c>
      <c r="K44" s="540">
        <f t="shared" si="0"/>
        <v>0.74513115674483787</v>
      </c>
      <c r="L44" s="510"/>
      <c r="M44" s="510"/>
      <c r="N44" s="510"/>
      <c r="O44" s="510"/>
      <c r="P44" s="510"/>
      <c r="Q44" s="510"/>
      <c r="R44" s="510"/>
      <c r="S44" s="510"/>
      <c r="T44" s="510"/>
      <c r="U44" s="510"/>
      <c r="V44" s="510"/>
      <c r="W44" s="510"/>
    </row>
    <row r="45" spans="1:23" ht="28.5">
      <c r="A45" s="510"/>
      <c r="B45" s="110" t="str">
        <f>'Planilha Orçamentária'!B68</f>
        <v>3.3.2</v>
      </c>
      <c r="C45" s="535" t="str">
        <f>'Planilha Orçamentária'!C68</f>
        <v>EMBASA</v>
      </c>
      <c r="D45" s="536" t="str">
        <f>'Planilha Orçamentária'!D68</f>
        <v>15.02.07</v>
      </c>
      <c r="E45" s="536" t="str">
        <f>'Planilha Orçamentária'!E68</f>
        <v>COBERTURA C/ TELHA DE FIBROCIMENTO ONDULADAS C/ e=6mm, C/ MADEIRAMENTO, INCL.ELEMENTOS P/ FIXACAO E VEDACAO</v>
      </c>
      <c r="F45" s="535" t="str">
        <f>'Planilha Orçamentária'!F68</f>
        <v>M2</v>
      </c>
      <c r="G45" s="537">
        <f>'Planilha Orçamentária'!G68</f>
        <v>32.200000000000003</v>
      </c>
      <c r="H45" s="538">
        <f>'Planilha Orçamentária'!K68</f>
        <v>97.798732103524486</v>
      </c>
      <c r="I45" s="538">
        <f>'Planilha Orçamentária'!L68</f>
        <v>3149.12</v>
      </c>
      <c r="J45" s="539">
        <f>'Planilha Orçamentária'!M68</f>
        <v>7.6049695679940594E-3</v>
      </c>
      <c r="K45" s="540">
        <f t="shared" si="0"/>
        <v>0.75273612631283193</v>
      </c>
      <c r="L45" s="510"/>
      <c r="M45" s="510"/>
      <c r="N45" s="510"/>
      <c r="O45" s="510"/>
      <c r="P45" s="510"/>
      <c r="Q45" s="510"/>
      <c r="R45" s="510"/>
      <c r="S45" s="510"/>
      <c r="T45" s="510"/>
      <c r="U45" s="510"/>
      <c r="V45" s="510"/>
      <c r="W45" s="510"/>
    </row>
    <row r="46" spans="1:23">
      <c r="A46" s="510"/>
      <c r="B46" s="110" t="str">
        <f>'Planilha Orçamentária'!B54</f>
        <v>3.1.7</v>
      </c>
      <c r="C46" s="535" t="str">
        <f>'Planilha Orçamentária'!C54</f>
        <v>CPOS</v>
      </c>
      <c r="D46" s="536" t="str">
        <f>'Planilha Orçamentária'!D54</f>
        <v>26.02.040</v>
      </c>
      <c r="E46" s="542" t="str">
        <f>'Planilha Orçamentária'!E54</f>
        <v>VIDRO TEMPERADO INCOLOR DE 8 mm</v>
      </c>
      <c r="F46" s="535" t="str">
        <f>'Planilha Orçamentária'!F54</f>
        <v>M2</v>
      </c>
      <c r="G46" s="537">
        <f>'Planilha Orçamentária'!G54</f>
        <v>10.15</v>
      </c>
      <c r="H46" s="538">
        <f>'Planilha Orçamentária'!K54</f>
        <v>302.58013813219048</v>
      </c>
      <c r="I46" s="538">
        <f>'Planilha Orçamentária'!L54</f>
        <v>3071.19</v>
      </c>
      <c r="J46" s="539">
        <f>'Planilha Orçamentária'!M54</f>
        <v>7.4167724594577777E-3</v>
      </c>
      <c r="K46" s="540">
        <f t="shared" si="0"/>
        <v>0.76015289877228975</v>
      </c>
      <c r="L46" s="510"/>
      <c r="M46" s="510"/>
      <c r="N46" s="510"/>
      <c r="O46" s="510"/>
      <c r="P46" s="510"/>
      <c r="Q46" s="510"/>
      <c r="R46" s="510"/>
      <c r="S46" s="510"/>
      <c r="T46" s="510"/>
      <c r="U46" s="510"/>
      <c r="V46" s="510"/>
      <c r="W46" s="510"/>
    </row>
    <row r="47" spans="1:23" ht="42.75">
      <c r="A47" s="510"/>
      <c r="B47" s="110" t="str">
        <f>'Planilha Orçamentária'!B189</f>
        <v>5.1.1</v>
      </c>
      <c r="C47" s="535" t="str">
        <f>'Planilha Orçamentária'!C189</f>
        <v>SINAPI</v>
      </c>
      <c r="D47" s="536">
        <f>'Planilha Orçamentária'!D189</f>
        <v>101905</v>
      </c>
      <c r="E47" s="536" t="str">
        <f>'Planilha Orçamentária'!E189</f>
        <v xml:space="preserve">EXTINTOR DE INCÊNDIO PORTÁTIL COM CARGA DE ÁGUA PRESSURIZADA DE 10 L, CLASSE A - FORNECIMENTO E INSTALAÇÃO. AF_10/2020_PE
</v>
      </c>
      <c r="F47" s="535" t="str">
        <f>'Planilha Orçamentária'!F189</f>
        <v>UN</v>
      </c>
      <c r="G47" s="537">
        <f>'Planilha Orçamentária'!G189</f>
        <v>10</v>
      </c>
      <c r="H47" s="538">
        <f>'Planilha Orçamentária'!K189</f>
        <v>300.87288736604557</v>
      </c>
      <c r="I47" s="538">
        <f>'Planilha Orçamentária'!L189</f>
        <v>3008.73</v>
      </c>
      <c r="J47" s="539">
        <f>'Planilha Orçamentária'!M189</f>
        <v>7.2659346383468293E-3</v>
      </c>
      <c r="K47" s="540">
        <f t="shared" si="0"/>
        <v>0.76741883341063655</v>
      </c>
      <c r="L47" s="510"/>
      <c r="M47" s="510"/>
      <c r="N47" s="510"/>
      <c r="O47" s="510"/>
      <c r="P47" s="510"/>
      <c r="Q47" s="510"/>
      <c r="R47" s="510"/>
      <c r="S47" s="510"/>
      <c r="T47" s="510"/>
      <c r="U47" s="510"/>
      <c r="V47" s="510"/>
      <c r="W47" s="510"/>
    </row>
    <row r="48" spans="1:23">
      <c r="A48" s="510"/>
      <c r="B48" s="110" t="str">
        <f>'Planilha Orçamentária'!B79</f>
        <v>3.5.2</v>
      </c>
      <c r="C48" s="535" t="str">
        <f>'Planilha Orçamentária'!C79</f>
        <v>ORSE</v>
      </c>
      <c r="D48" s="536">
        <f>'Planilha Orçamentária'!D79</f>
        <v>2180</v>
      </c>
      <c r="E48" s="536" t="str">
        <f>'Planilha Orçamentária'!E79</f>
        <v>REGULARIZAÇÃO DE BASE PARA REVEST. DE PISOS COM ARG. TRAÇO T4, ESP. MÉDIA = 2,5CM</v>
      </c>
      <c r="F48" s="535" t="str">
        <f>'Planilha Orçamentária'!F79</f>
        <v>M2</v>
      </c>
      <c r="G48" s="537">
        <f>'Planilha Orçamentária'!G79</f>
        <v>106.3925</v>
      </c>
      <c r="H48" s="538">
        <f>'Planilha Orçamentária'!K79</f>
        <v>27.474420868823074</v>
      </c>
      <c r="I48" s="538">
        <f>'Planilha Orçamentária'!L79</f>
        <v>2923.07</v>
      </c>
      <c r="J48" s="539">
        <f>'Planilha Orçamentária'!M79</f>
        <v>7.0590699608514117E-3</v>
      </c>
      <c r="K48" s="540">
        <f t="shared" si="0"/>
        <v>0.77447790337148792</v>
      </c>
      <c r="L48" s="510"/>
      <c r="M48" s="510"/>
      <c r="N48" s="510"/>
      <c r="O48" s="510"/>
      <c r="P48" s="510"/>
      <c r="Q48" s="510"/>
      <c r="R48" s="510"/>
      <c r="S48" s="510"/>
      <c r="T48" s="510"/>
      <c r="U48" s="510"/>
      <c r="V48" s="510"/>
      <c r="W48" s="510"/>
    </row>
    <row r="49" spans="1:23" ht="28.5">
      <c r="A49" s="510"/>
      <c r="B49" s="110" t="str">
        <f>'Planilha Orçamentária'!B190</f>
        <v>5.1.2</v>
      </c>
      <c r="C49" s="535" t="str">
        <f>'Planilha Orçamentária'!C190</f>
        <v>SINAPI</v>
      </c>
      <c r="D49" s="536">
        <f>'Planilha Orçamentária'!D190</f>
        <v>101908</v>
      </c>
      <c r="E49" s="536" t="str">
        <f>'Planilha Orçamentária'!E190</f>
        <v>EXTINTOR DE INCÊNDIO PORTÁTIL COM CARGA DE PQS DE 4 KG, CLASSE BC - FORNECIMENTO E INSTALAÇÃO. AF_10/2020_PE</v>
      </c>
      <c r="F49" s="535" t="str">
        <f>'Planilha Orçamentária'!F190</f>
        <v>UN</v>
      </c>
      <c r="G49" s="537">
        <f>'Planilha Orçamentária'!G190</f>
        <v>10</v>
      </c>
      <c r="H49" s="538">
        <f>'Planilha Orçamentária'!K190</f>
        <v>291.64991194602288</v>
      </c>
      <c r="I49" s="538">
        <f>'Planilha Orçamentária'!L190</f>
        <v>2916.5</v>
      </c>
      <c r="J49" s="539">
        <f>'Planilha Orçamentária'!M190</f>
        <v>7.0432037347114987E-3</v>
      </c>
      <c r="K49" s="546">
        <f t="shared" si="0"/>
        <v>0.78152110710619938</v>
      </c>
      <c r="L49" s="510"/>
      <c r="M49" s="510"/>
      <c r="N49" s="510"/>
      <c r="O49" s="510"/>
      <c r="P49" s="510"/>
      <c r="Q49" s="510"/>
      <c r="R49" s="510"/>
      <c r="S49" s="510"/>
      <c r="T49" s="510"/>
      <c r="U49" s="510"/>
      <c r="V49" s="510"/>
      <c r="W49" s="510"/>
    </row>
    <row r="50" spans="1:23" ht="28.5">
      <c r="A50" s="510"/>
      <c r="B50" s="110" t="str">
        <f>'Planilha Orçamentária'!B138</f>
        <v>3.8.2.7</v>
      </c>
      <c r="C50" s="535" t="str">
        <f>'Planilha Orçamentária'!C138</f>
        <v>ORSE</v>
      </c>
      <c r="D50" s="536">
        <f>'Planilha Orçamentária'!D138</f>
        <v>3299</v>
      </c>
      <c r="E50" s="536" t="str">
        <f>'Planilha Orçamentária'!E138</f>
        <v>Ponto de tomada 2p+t de sobrepor, 10 A, de uso geral, ABNT, c/canaleta plastica 20x10mm,"Sistema X", inclusive aterramento</v>
      </c>
      <c r="F50" s="535" t="str">
        <f>'Planilha Orçamentária'!F138</f>
        <v>UN</v>
      </c>
      <c r="G50" s="537">
        <f>'Planilha Orçamentária'!G138</f>
        <v>20</v>
      </c>
      <c r="H50" s="538">
        <f>'Planilha Orçamentária'!K138</f>
        <v>273.74053772737608</v>
      </c>
      <c r="I50" s="538">
        <f>'Planilha Orçamentária'!L138</f>
        <v>5474.81</v>
      </c>
      <c r="J50" s="539">
        <f>'Planilha Orçamentária'!M138</f>
        <v>1.3221396275959495E-2</v>
      </c>
      <c r="K50" s="546">
        <f t="shared" si="0"/>
        <v>0.7947425033821589</v>
      </c>
      <c r="L50" s="510"/>
      <c r="M50" s="510"/>
      <c r="N50" s="510"/>
      <c r="O50" s="510"/>
      <c r="P50" s="510"/>
      <c r="Q50" s="510"/>
      <c r="R50" s="510"/>
      <c r="S50" s="510"/>
      <c r="T50" s="510"/>
      <c r="U50" s="510"/>
      <c r="V50" s="510"/>
      <c r="W50" s="510"/>
    </row>
    <row r="51" spans="1:23">
      <c r="A51" s="510"/>
      <c r="B51" s="91" t="str">
        <f>'Planilha Orçamentária'!B24</f>
        <v>1.2.1.3</v>
      </c>
      <c r="C51" s="535" t="str">
        <f>'Planilha Orçamentária'!C24</f>
        <v>SINAPI</v>
      </c>
      <c r="D51" s="536">
        <f>'Planilha Orçamentária'!D24</f>
        <v>98458</v>
      </c>
      <c r="E51" s="536" t="str">
        <f>'Planilha Orçamentária'!E24</f>
        <v>TAPUME C/ CHAPA DE MADEIRA COMPENSADA INTERNO</v>
      </c>
      <c r="F51" s="535" t="str">
        <f>'Planilha Orçamentária'!F24</f>
        <v>M2</v>
      </c>
      <c r="G51" s="537">
        <f>'Planilha Orçamentária'!G24</f>
        <v>24</v>
      </c>
      <c r="H51" s="538">
        <f>'Planilha Orçamentária'!K24</f>
        <v>111.3710161800158</v>
      </c>
      <c r="I51" s="538">
        <f>'Planilha Orçamentária'!L24</f>
        <v>2672.9</v>
      </c>
      <c r="J51" s="539">
        <f>'Planilha Orçamentária'!M24</f>
        <v>6.454921742674564E-3</v>
      </c>
      <c r="K51" s="546">
        <f t="shared" si="0"/>
        <v>0.8011974251248335</v>
      </c>
      <c r="L51" s="510"/>
      <c r="M51" s="510"/>
      <c r="N51" s="510"/>
      <c r="O51" s="510"/>
      <c r="P51" s="510"/>
      <c r="Q51" s="510"/>
      <c r="R51" s="510"/>
      <c r="S51" s="510"/>
      <c r="T51" s="510"/>
      <c r="U51" s="510"/>
      <c r="V51" s="510"/>
      <c r="W51" s="510"/>
    </row>
    <row r="52" spans="1:23" ht="28.5">
      <c r="A52" s="510"/>
      <c r="B52" s="110" t="str">
        <f>'Planilha Orçamentária'!B134</f>
        <v>3.8.2.1</v>
      </c>
      <c r="C52" s="535" t="str">
        <f>'Planilha Orçamentária'!C134</f>
        <v>SINAPI</v>
      </c>
      <c r="D52" s="536">
        <f>'Planilha Orçamentária'!D134</f>
        <v>104475</v>
      </c>
      <c r="E52" s="536" t="str">
        <f>'Planilha Orçamentária'!E134</f>
        <v>PONTO ELÉTRICO DE TOMADA DE USO GERAL 2P+T (10A/250V) COM ELETRODUTO EMBUTIDO EM RASGOS NAS PAREDES, INCLUSO TOMADA, ELETRODUTO, CABO, RASGO, QUEBRA E CHUMBAMENTO. AF_11/2022</v>
      </c>
      <c r="F52" s="535" t="str">
        <f>'Planilha Orçamentária'!F134</f>
        <v>UN</v>
      </c>
      <c r="G52" s="537">
        <f>'Planilha Orçamentária'!G134</f>
        <v>23</v>
      </c>
      <c r="H52" s="538">
        <f>'Planilha Orçamentária'!K134</f>
        <v>130.55612245363986</v>
      </c>
      <c r="I52" s="538">
        <f>'Planilha Orçamentária'!L134</f>
        <v>3002.79</v>
      </c>
      <c r="J52" s="539">
        <f>'Planilha Orçamentária'!M134</f>
        <v>7.2515898311518402E-3</v>
      </c>
      <c r="K52" s="546">
        <f t="shared" si="0"/>
        <v>0.80844901495598531</v>
      </c>
      <c r="L52" s="510"/>
      <c r="M52" s="510"/>
      <c r="N52" s="510"/>
      <c r="O52" s="510"/>
      <c r="P52" s="510"/>
      <c r="Q52" s="510"/>
      <c r="R52" s="510"/>
      <c r="S52" s="510"/>
      <c r="T52" s="510"/>
      <c r="U52" s="510"/>
      <c r="V52" s="510"/>
      <c r="W52" s="510"/>
    </row>
    <row r="53" spans="1:23" ht="42.75">
      <c r="A53" s="510"/>
      <c r="B53" s="110" t="str">
        <f>'Planilha Orçamentária'!B41</f>
        <v>2.1.14</v>
      </c>
      <c r="C53" s="535" t="str">
        <f>'Planilha Orçamentária'!C41</f>
        <v>EMOP</v>
      </c>
      <c r="D53" s="536" t="str">
        <f>'Planilha Orçamentária'!D41</f>
        <v>04.014.0095-0</v>
      </c>
      <c r="E53" s="536" t="str">
        <f>'Planilha Orçamentária'!E41</f>
        <v xml:space="preserve">RETIRADA DE ENTULHO DE OBRA COM CACAMBA DE ACO TIPO CONTAINER COM 5M3 DE CAPACIDADE,INCLUSIVE CARREGAMENTO,TRANSPORTE E DESCARREGAMENTO.CUSTO POR UNIDADE DE CACAMBA E INCLUI A TAXA PARA DESCARGA EM LOCAIS AUTORIZADOS	</v>
      </c>
      <c r="F53" s="535" t="str">
        <f>'Planilha Orçamentária'!F41</f>
        <v>UN</v>
      </c>
      <c r="G53" s="537">
        <f>'Planilha Orçamentária'!G41</f>
        <v>8</v>
      </c>
      <c r="H53" s="538">
        <f>'Planilha Orçamentária'!K41</f>
        <v>322.69292964028318</v>
      </c>
      <c r="I53" s="538">
        <f>'Planilha Orçamentária'!L41</f>
        <v>2581.54</v>
      </c>
      <c r="J53" s="539">
        <f>'Planilha Orçamentária'!M41</f>
        <v>6.2342918461536509E-3</v>
      </c>
      <c r="K53" s="546">
        <f t="shared" si="0"/>
        <v>0.81468330680213896</v>
      </c>
      <c r="L53" s="510"/>
      <c r="M53" s="510"/>
      <c r="N53" s="510"/>
      <c r="O53" s="510"/>
      <c r="P53" s="510"/>
      <c r="Q53" s="510"/>
      <c r="R53" s="510"/>
      <c r="S53" s="510"/>
      <c r="T53" s="510"/>
      <c r="U53" s="510"/>
      <c r="V53" s="510"/>
      <c r="W53" s="510"/>
    </row>
    <row r="54" spans="1:23" ht="42.75">
      <c r="A54" s="510"/>
      <c r="B54" s="110" t="str">
        <f>'Planilha Orçamentária'!B136</f>
        <v>3.8.2.5</v>
      </c>
      <c r="C54" s="535" t="str">
        <f>'Planilha Orçamentária'!C136</f>
        <v>SINAPI</v>
      </c>
      <c r="D54" s="536" t="str">
        <f>'Planilha Orçamentária'!D136</f>
        <v>104474 (ADAPTADA)</v>
      </c>
      <c r="E54" s="536" t="str">
        <f>'Planilha Orçamentária'!E136</f>
        <v>PONTO ELÉTRICO DE ILUMINAÇÃO, COM INTERRUPTOR PARALELO, COM ELETRODUTO EMBUTIDO EM RASGOS NAS PAREDES, ELETROFITA NO TETO, INCLUSO CAIXA ELÉTRICA, MÓDULO DE TOMADA, ELETRODUTO, ELETROFITA, CABO, RASGO, QUEBRA E CHUMBAMENTO (SEM LUMINÁRIA E LÂMPADA)</v>
      </c>
      <c r="F54" s="535" t="str">
        <f>'Planilha Orçamentária'!F136</f>
        <v>UN</v>
      </c>
      <c r="G54" s="537">
        <f>'Planilha Orçamentária'!G136</f>
        <v>6</v>
      </c>
      <c r="H54" s="538">
        <f>'Planilha Orçamentária'!K136</f>
        <v>424.93442575151295</v>
      </c>
      <c r="I54" s="538">
        <f>'Planilha Orçamentária'!L136</f>
        <v>2549.61</v>
      </c>
      <c r="J54" s="539">
        <f>'Planilha Orçamentária'!M136</f>
        <v>6.1571824701038185E-3</v>
      </c>
      <c r="K54" s="546">
        <f t="shared" si="0"/>
        <v>0.82084048927224273</v>
      </c>
      <c r="L54" s="510"/>
      <c r="M54" s="510"/>
      <c r="N54" s="510"/>
      <c r="O54" s="510"/>
      <c r="P54" s="510"/>
      <c r="Q54" s="510"/>
      <c r="R54" s="510"/>
      <c r="S54" s="510"/>
      <c r="T54" s="510"/>
      <c r="U54" s="510"/>
      <c r="V54" s="510"/>
      <c r="W54" s="510"/>
    </row>
    <row r="55" spans="1:23">
      <c r="A55" s="510"/>
      <c r="B55" s="110" t="str">
        <f>'Planilha Orçamentária'!B70</f>
        <v>3.3.4</v>
      </c>
      <c r="C55" s="535" t="str">
        <f>'Planilha Orçamentária'!C70</f>
        <v>SBC</v>
      </c>
      <c r="D55" s="536">
        <f>'Planilha Orçamentária'!D70</f>
        <v>160359</v>
      </c>
      <c r="E55" s="536" t="str">
        <f>'Planilha Orçamentária'!E70</f>
        <v>IMPERMEABILIZAÇÃO DE CANALETAS/VIGAS BALDRAME</v>
      </c>
      <c r="F55" s="535" t="str">
        <f>'Planilha Orçamentária'!F70</f>
        <v>M2</v>
      </c>
      <c r="G55" s="537">
        <f>'Planilha Orçamentária'!G70</f>
        <v>32.58</v>
      </c>
      <c r="H55" s="538">
        <f>'Planilha Orçamentária'!K70</f>
        <v>76.659170146690272</v>
      </c>
      <c r="I55" s="538">
        <f>'Planilha Orçamentária'!L70</f>
        <v>2497.56</v>
      </c>
      <c r="J55" s="539">
        <f>'Planilha Orçamentária'!M70</f>
        <v>6.0314842858446944E-3</v>
      </c>
      <c r="K55" s="546">
        <f t="shared" si="0"/>
        <v>0.82687197355808739</v>
      </c>
      <c r="L55" s="510"/>
      <c r="M55" s="510"/>
      <c r="N55" s="510"/>
      <c r="O55" s="510"/>
      <c r="P55" s="510"/>
      <c r="Q55" s="510"/>
      <c r="R55" s="510"/>
      <c r="S55" s="510"/>
      <c r="T55" s="510"/>
      <c r="U55" s="510"/>
      <c r="V55" s="510"/>
      <c r="W55" s="510"/>
    </row>
    <row r="56" spans="1:23">
      <c r="A56" s="510"/>
      <c r="B56" s="110" t="str">
        <f>'Planilha Orçamentária'!B53</f>
        <v>3.1.6</v>
      </c>
      <c r="C56" s="535" t="str">
        <f>'Planilha Orçamentária'!C53</f>
        <v>ORSE</v>
      </c>
      <c r="D56" s="536">
        <f>'Planilha Orçamentária'!D53</f>
        <v>180</v>
      </c>
      <c r="E56" s="536" t="str">
        <f>'Planilha Orçamentária'!E53</f>
        <v>MONTAGEM DIVISÓRIA REAPROVEITADA</v>
      </c>
      <c r="F56" s="535" t="str">
        <f>'Planilha Orçamentária'!F53</f>
        <v>M²</v>
      </c>
      <c r="G56" s="537">
        <f>'Planilha Orçamentária'!G53</f>
        <v>22.5</v>
      </c>
      <c r="H56" s="538">
        <f>'Planilha Orçamentária'!K53</f>
        <v>110.91616500197615</v>
      </c>
      <c r="I56" s="538">
        <f>'Planilha Orçamentária'!L53</f>
        <v>2495.61</v>
      </c>
      <c r="J56" s="539">
        <f>'Planilha Orçamentária'!M53</f>
        <v>6.0267751319675522E-3</v>
      </c>
      <c r="K56" s="546">
        <f t="shared" si="0"/>
        <v>0.83289874869005498</v>
      </c>
      <c r="L56" s="510"/>
      <c r="M56" s="510"/>
      <c r="N56" s="510"/>
      <c r="O56" s="510"/>
      <c r="P56" s="510"/>
      <c r="Q56" s="510"/>
      <c r="R56" s="510"/>
      <c r="S56" s="510"/>
      <c r="T56" s="510"/>
      <c r="U56" s="510"/>
      <c r="V56" s="510"/>
      <c r="W56" s="510"/>
    </row>
    <row r="57" spans="1:23">
      <c r="A57" s="510"/>
      <c r="B57" s="110" t="str">
        <f>'Planilha Orçamentária'!B94</f>
        <v>3.6.6</v>
      </c>
      <c r="C57" s="535" t="str">
        <f>'Planilha Orçamentária'!C94</f>
        <v>ORSE (ADAPTADA)</v>
      </c>
      <c r="D57" s="536">
        <f>'Planilha Orçamentária'!D94</f>
        <v>8759</v>
      </c>
      <c r="E57" s="542" t="str">
        <f>'Planilha Orçamentária'!E94</f>
        <v>CORRIMÃO EM AÇO INOX ø = 1 1/2", DUPLO, h = 90cm</v>
      </c>
      <c r="F57" s="543" t="str">
        <f>'Planilha Orçamentária'!F94</f>
        <v>M</v>
      </c>
      <c r="G57" s="537">
        <f>'Planilha Orçamentária'!G94</f>
        <v>18.5</v>
      </c>
      <c r="H57" s="538">
        <f>'Planilha Orçamentária'!K94</f>
        <v>134.81788519534894</v>
      </c>
      <c r="I57" s="538">
        <f>'Planilha Orçamentária'!L94</f>
        <v>2494.13</v>
      </c>
      <c r="J57" s="539">
        <f>'Planilha Orçamentária'!M94</f>
        <v>6.0232010049223357E-3</v>
      </c>
      <c r="K57" s="546">
        <f t="shared" si="0"/>
        <v>0.83892194969497735</v>
      </c>
      <c r="L57" s="510"/>
      <c r="M57" s="510"/>
      <c r="N57" s="510"/>
      <c r="O57" s="510"/>
      <c r="P57" s="510"/>
      <c r="Q57" s="510"/>
      <c r="R57" s="510"/>
      <c r="S57" s="510"/>
      <c r="T57" s="510"/>
      <c r="U57" s="510"/>
      <c r="V57" s="510"/>
      <c r="W57" s="510"/>
    </row>
    <row r="58" spans="1:23">
      <c r="A58" s="510"/>
      <c r="B58" s="110" t="str">
        <f>'Planilha Orçamentária'!B127</f>
        <v>3.8.1.2</v>
      </c>
      <c r="C58" s="535" t="str">
        <f>'Planilha Orçamentária'!C127</f>
        <v>SBC</v>
      </c>
      <c r="D58" s="536">
        <f>'Planilha Orçamentária'!D127</f>
        <v>60876</v>
      </c>
      <c r="E58" s="536" t="str">
        <f>'Planilha Orçamentária'!E127</f>
        <v>PLAFON DE SOBREPOR BOX QUADRADO METAL AR70 11,7X11,7CM</v>
      </c>
      <c r="F58" s="535" t="str">
        <f>'Planilha Orçamentária'!F127</f>
        <v>UN</v>
      </c>
      <c r="G58" s="537">
        <f>'Planilha Orçamentária'!G127</f>
        <v>10</v>
      </c>
      <c r="H58" s="538">
        <f>'Planilha Orçamentária'!K127</f>
        <v>238.81032610274016</v>
      </c>
      <c r="I58" s="538">
        <f>'Planilha Orçamentária'!L127</f>
        <v>2388.1</v>
      </c>
      <c r="J58" s="539">
        <f>'Planilha Orçamentária'!M127</f>
        <v>5.7671437815410703E-3</v>
      </c>
      <c r="K58" s="546">
        <f t="shared" si="0"/>
        <v>0.84468909347651844</v>
      </c>
      <c r="L58" s="510"/>
      <c r="M58" s="510"/>
      <c r="N58" s="510"/>
      <c r="O58" s="510"/>
      <c r="P58" s="510"/>
      <c r="Q58" s="510"/>
      <c r="R58" s="510"/>
      <c r="S58" s="510"/>
      <c r="T58" s="510"/>
      <c r="U58" s="510"/>
      <c r="V58" s="510"/>
      <c r="W58" s="510"/>
    </row>
    <row r="59" spans="1:23" ht="28.5">
      <c r="A59" s="510"/>
      <c r="B59" s="110" t="str">
        <f>'Planilha Orçamentária'!B153</f>
        <v>3.8.5.2</v>
      </c>
      <c r="C59" s="535" t="str">
        <f>'Planilha Orçamentária'!C153</f>
        <v>SINAPI</v>
      </c>
      <c r="D59" s="541">
        <f>'Planilha Orçamentária'!D153</f>
        <v>101512</v>
      </c>
      <c r="E59" s="536" t="str">
        <f>'Planilha Orçamentária'!E153</f>
        <v>ENTRADA DE ENERGIA ELÉTRICA, AÉREA, TRIFÁSICA, COM CAIXA DE EMBUTIR, CABO DE 35 MM2 E DISJUNTOR DIN 50A (NÃO INCLUSO O POSTE DE CONCRETO). AF_07/2020_PS</v>
      </c>
      <c r="F59" s="535" t="str">
        <f>'Planilha Orçamentária'!F153</f>
        <v>UND</v>
      </c>
      <c r="G59" s="537">
        <f>'Planilha Orçamentária'!G153</f>
        <v>1</v>
      </c>
      <c r="H59" s="538">
        <f>'Planilha Orçamentária'!K153</f>
        <v>2384.1333857238924</v>
      </c>
      <c r="I59" s="538">
        <f>'Planilha Orçamentária'!L153</f>
        <v>2384.13</v>
      </c>
      <c r="J59" s="539">
        <f>'Planilha Orçamentária'!M153</f>
        <v>5.7575564272373484E-3</v>
      </c>
      <c r="K59" s="546">
        <f t="shared" si="0"/>
        <v>0.85044664990375574</v>
      </c>
      <c r="L59" s="510"/>
      <c r="M59" s="510"/>
      <c r="N59" s="510"/>
      <c r="O59" s="510"/>
      <c r="P59" s="510"/>
      <c r="Q59" s="510"/>
      <c r="R59" s="510"/>
      <c r="S59" s="510"/>
      <c r="T59" s="510"/>
      <c r="U59" s="510"/>
      <c r="V59" s="510"/>
      <c r="W59" s="510"/>
    </row>
    <row r="60" spans="1:23" ht="28.5">
      <c r="A60" s="510"/>
      <c r="B60" s="110" t="str">
        <f>'Planilha Orçamentária'!B63</f>
        <v>3.2.5</v>
      </c>
      <c r="C60" s="535" t="str">
        <f>'Planilha Orçamentária'!C63</f>
        <v>SINAPI</v>
      </c>
      <c r="D60" s="536">
        <f>'Planilha Orçamentária'!D63</f>
        <v>90796</v>
      </c>
      <c r="E60" s="536" t="str">
        <f>'Planilha Orçamentária'!E63</f>
        <v xml:space="preserve">KIT DE PORTA-PRONTA DE MADEIRA EM ACABAMENTO MELAMÍNICO BRANCO, FOLHA LEVE OU MÉDIA, E BATENTE METÁLICO, 80X210CM, FIXAÇÃO COM ARGAMASSA - FORNECIMENTO E INSTALAÇÃO. AF_12/2019        </v>
      </c>
      <c r="F60" s="535" t="str">
        <f>'Planilha Orçamentária'!F63</f>
        <v>UN</v>
      </c>
      <c r="G60" s="537">
        <f>'Planilha Orçamentária'!G63</f>
        <v>3</v>
      </c>
      <c r="H60" s="538">
        <f>'Planilha Orçamentária'!K63</f>
        <v>785.6247614868663</v>
      </c>
      <c r="I60" s="538">
        <f>'Planilha Orçamentária'!L63</f>
        <v>2356.87</v>
      </c>
      <c r="J60" s="539">
        <f>'Planilha Orçamentária'!M63</f>
        <v>5.6917248709855957E-3</v>
      </c>
      <c r="K60" s="546">
        <f t="shared" si="0"/>
        <v>0.85613837477474131</v>
      </c>
      <c r="L60" s="510"/>
      <c r="M60" s="510"/>
      <c r="N60" s="510"/>
      <c r="O60" s="510"/>
      <c r="P60" s="510"/>
      <c r="Q60" s="510"/>
      <c r="R60" s="510"/>
      <c r="S60" s="510"/>
      <c r="T60" s="510"/>
      <c r="U60" s="510"/>
      <c r="V60" s="510"/>
      <c r="W60" s="510"/>
    </row>
    <row r="61" spans="1:23">
      <c r="A61" s="510"/>
      <c r="B61" s="110" t="str">
        <f>'Planilha Orçamentária'!B31</f>
        <v>2.1.4</v>
      </c>
      <c r="C61" s="535" t="str">
        <f>'Planilha Orçamentária'!C31</f>
        <v>SINAPI</v>
      </c>
      <c r="D61" s="536">
        <f>'Planilha Orçamentária'!D31</f>
        <v>97634</v>
      </c>
      <c r="E61" s="536" t="str">
        <f>'Planilha Orçamentária'!E31</f>
        <v>RETIRADA DE PISO VINÍLICO (PISO ELEVADO)</v>
      </c>
      <c r="F61" s="535" t="str">
        <f>'Planilha Orçamentária'!F31</f>
        <v>M2</v>
      </c>
      <c r="G61" s="537">
        <f>'Planilha Orçamentária'!G31</f>
        <v>205</v>
      </c>
      <c r="H61" s="538">
        <f>'Planilha Orçamentária'!K31</f>
        <v>10.859108816604948</v>
      </c>
      <c r="I61" s="538">
        <f>'Planilha Orçamentária'!L31</f>
        <v>2226.12</v>
      </c>
      <c r="J61" s="539">
        <f>'Planilha Orçamentária'!M31</f>
        <v>5.3759700661463955E-3</v>
      </c>
      <c r="K61" s="546">
        <f t="shared" si="0"/>
        <v>0.86151434484088774</v>
      </c>
      <c r="L61" s="510"/>
      <c r="M61" s="510"/>
      <c r="N61" s="510"/>
      <c r="O61" s="510"/>
      <c r="P61" s="510"/>
      <c r="Q61" s="510"/>
      <c r="R61" s="510"/>
      <c r="S61" s="510"/>
      <c r="T61" s="510"/>
      <c r="U61" s="510"/>
      <c r="V61" s="510"/>
      <c r="W61" s="510"/>
    </row>
    <row r="62" spans="1:23">
      <c r="A62" s="510"/>
      <c r="B62" s="110" t="str">
        <f>'Planilha Orçamentária'!B168</f>
        <v>3.9.1.2</v>
      </c>
      <c r="C62" s="544" t="str">
        <f>'Planilha Orçamentária'!C168</f>
        <v>COTAÇÃO</v>
      </c>
      <c r="D62" s="541" t="str">
        <f>'Planilha Orçamentária'!D168</f>
        <v>PROP_0002</v>
      </c>
      <c r="E62" s="542" t="str">
        <f>'Planilha Orçamentária'!E168</f>
        <v>FORNECIMENTO DE SUPORTE PARA CONTROLADOR FACIAL INTELBRAS OU SIMILAR, INCLUSIVE FRETE</v>
      </c>
      <c r="F62" s="543" t="str">
        <f>'Planilha Orçamentária'!F168</f>
        <v>UN</v>
      </c>
      <c r="G62" s="537">
        <f>'Planilha Orçamentária'!G168</f>
        <v>2</v>
      </c>
      <c r="H62" s="538">
        <f>'Planilha Orçamentária'!K168</f>
        <v>1071.5643991186726</v>
      </c>
      <c r="I62" s="538">
        <f>'Planilha Orçamentária'!L168</f>
        <v>2143.13</v>
      </c>
      <c r="J62" s="539">
        <f>'Planilha Orçamentária'!M168</f>
        <v>5.1755533070366039E-3</v>
      </c>
      <c r="K62" s="546">
        <f t="shared" si="0"/>
        <v>0.8666898981479243</v>
      </c>
      <c r="L62" s="510"/>
      <c r="M62" s="510"/>
      <c r="N62" s="510"/>
      <c r="O62" s="510"/>
      <c r="P62" s="510"/>
      <c r="Q62" s="510"/>
      <c r="R62" s="510"/>
      <c r="S62" s="510"/>
      <c r="T62" s="510"/>
      <c r="U62" s="510"/>
      <c r="V62" s="510"/>
      <c r="W62" s="510"/>
    </row>
    <row r="63" spans="1:23" ht="42.75">
      <c r="A63" s="510"/>
      <c r="B63" s="110" t="str">
        <f>'Planilha Orçamentária'!B75</f>
        <v>3.4.3</v>
      </c>
      <c r="C63" s="535" t="str">
        <f>'Planilha Orçamentária'!C75</f>
        <v>ORSE</v>
      </c>
      <c r="D63" s="536">
        <f>'Planilha Orçamentária'!D75</f>
        <v>9775</v>
      </c>
      <c r="E63" s="536" t="str">
        <f>'Planilha Orçamentária'!E75</f>
        <v>REVESTIMENTO CERÂMICO PARA PISO OU PAREDE, 61 x 61 cm, C/ PISO PORCELANATO MERANO BRANCO, INCEPA OU SIMILAR, PEI 5, APLICADO COM ARGAMASSA INDUSTRIALIZADA AC-III, REJUNTADO, EXCLUSIVE REGULARIZAÇÃO DE BASE OU EMBOÇO</v>
      </c>
      <c r="F63" s="535" t="str">
        <f>'Planilha Orçamentária'!F75</f>
        <v>M2</v>
      </c>
      <c r="G63" s="537">
        <f>'Planilha Orçamentária'!G75</f>
        <v>22.799999999999997</v>
      </c>
      <c r="H63" s="538">
        <f>'Planilha Orçamentária'!K75</f>
        <v>86.904901937160417</v>
      </c>
      <c r="I63" s="538">
        <f>'Planilha Orçamentária'!L75</f>
        <v>1981.43</v>
      </c>
      <c r="J63" s="539">
        <f>'Planilha Orçamentária'!M75</f>
        <v>4.7850557778396727E-3</v>
      </c>
      <c r="K63" s="546">
        <f t="shared" si="0"/>
        <v>0.87147495392576402</v>
      </c>
      <c r="L63" s="510"/>
      <c r="M63" s="510"/>
      <c r="N63" s="510"/>
      <c r="O63" s="510"/>
      <c r="P63" s="510"/>
      <c r="Q63" s="510"/>
      <c r="R63" s="510"/>
      <c r="S63" s="510"/>
      <c r="T63" s="510"/>
      <c r="U63" s="510"/>
      <c r="V63" s="510"/>
      <c r="W63" s="510"/>
    </row>
    <row r="64" spans="1:23" ht="28.5">
      <c r="A64" s="510"/>
      <c r="B64" s="110" t="str">
        <f>'Planilha Orçamentária'!B142</f>
        <v>3.8.3.3</v>
      </c>
      <c r="C64" s="535" t="str">
        <f>'Planilha Orçamentária'!C142</f>
        <v>SINAPI</v>
      </c>
      <c r="D64" s="536">
        <f>'Planilha Orçamentária'!D142</f>
        <v>92984</v>
      </c>
      <c r="E64" s="536" t="str">
        <f>'Planilha Orçamentária'!E142</f>
        <v>CABO DE COBRE FLEXÍVEL ISOLADO, 25 MM², ANTI-CHAMA 0,6/1,0 KV, PARA REDE ENTERRADA DE DISTRIBUIÇÃO DE ENERGIA ELÉTRICA - FORNECIMENTO E INSTALAÇÃO. AF_12/2021</v>
      </c>
      <c r="F64" s="535" t="str">
        <f>'Planilha Orçamentária'!F142</f>
        <v>M</v>
      </c>
      <c r="G64" s="537">
        <f>'Planilha Orçamentária'!G142</f>
        <v>70</v>
      </c>
      <c r="H64" s="538">
        <f>'Planilha Orçamentária'!K142</f>
        <v>28.030599416689608</v>
      </c>
      <c r="I64" s="538">
        <f>'Planilha Orçamentária'!L142</f>
        <v>1962.14</v>
      </c>
      <c r="J64" s="539">
        <f>'Planilha Orçamentária'!M142</f>
        <v>4.7384713787165514E-3</v>
      </c>
      <c r="K64" s="546">
        <f t="shared" si="0"/>
        <v>0.87621342530448054</v>
      </c>
      <c r="L64" s="510"/>
      <c r="M64" s="510"/>
      <c r="N64" s="510"/>
      <c r="O64" s="510"/>
      <c r="P64" s="510"/>
      <c r="Q64" s="510"/>
      <c r="R64" s="510"/>
      <c r="S64" s="510"/>
      <c r="T64" s="510"/>
      <c r="U64" s="510"/>
      <c r="V64" s="510"/>
      <c r="W64" s="510"/>
    </row>
    <row r="65" spans="1:23">
      <c r="A65" s="510"/>
      <c r="B65" s="110" t="str">
        <f>'Planilha Orçamentária'!B184</f>
        <v>4.3.5</v>
      </c>
      <c r="C65" s="535" t="str">
        <f>'Planilha Orçamentária'!C184</f>
        <v>ORSE</v>
      </c>
      <c r="D65" s="536">
        <f>'Planilha Orçamentária'!D184</f>
        <v>12044</v>
      </c>
      <c r="E65" s="536" t="str">
        <f>'Planilha Orçamentária'!E184</f>
        <v>LETRA EM AÇO INOX ESCOVADO/POLIDO 25 x 25 cm - INSTALADO</v>
      </c>
      <c r="F65" s="535" t="str">
        <f>'Planilha Orçamentária'!F184</f>
        <v>UN</v>
      </c>
      <c r="G65" s="537">
        <f>'Planilha Orçamentária'!G184</f>
        <v>14</v>
      </c>
      <c r="H65" s="538">
        <f>'Planilha Orçamentária'!K184</f>
        <v>135.28544623199551</v>
      </c>
      <c r="I65" s="538">
        <f>'Planilha Orçamentária'!L184</f>
        <v>1894</v>
      </c>
      <c r="J65" s="539">
        <f>'Planilha Orçamentária'!M184</f>
        <v>4.5739166375942325E-3</v>
      </c>
      <c r="K65" s="546">
        <f t="shared" si="0"/>
        <v>0.88078734194207475</v>
      </c>
      <c r="L65" s="510"/>
      <c r="M65" s="510"/>
      <c r="N65" s="510"/>
      <c r="O65" s="510"/>
      <c r="P65" s="510"/>
      <c r="Q65" s="510"/>
      <c r="R65" s="510"/>
      <c r="S65" s="510"/>
      <c r="T65" s="510"/>
      <c r="U65" s="510"/>
      <c r="V65" s="510"/>
      <c r="W65" s="510"/>
    </row>
    <row r="66" spans="1:23" ht="42.75">
      <c r="A66" s="510"/>
      <c r="B66" s="110" t="str">
        <f>'Planilha Orçamentária'!B81</f>
        <v>3.5.4</v>
      </c>
      <c r="C66" s="535" t="str">
        <f>'Planilha Orçamentária'!C81</f>
        <v>ORSE</v>
      </c>
      <c r="D66" s="536">
        <f>'Planilha Orçamentária'!D81</f>
        <v>9775</v>
      </c>
      <c r="E66" s="536" t="str">
        <f>'Planilha Orçamentária'!E81</f>
        <v>REVESTIMENTO CERÂMICO PARA PISO OU PAREDE, 61 x 61 cm, C/ PISO PORCELANATO MERANO BRANCO, INCEPA OU SIMILAR, PEI 5, APLICADO COM ARGAMASSA INDUSTRIALIZADA AC-III, REJUNTADO, EXCLUSIVE REGULARIZAÇÃO DE BASE OU EMBOÇO</v>
      </c>
      <c r="F66" s="535" t="str">
        <f>'Planilha Orçamentária'!F81</f>
        <v>M2</v>
      </c>
      <c r="G66" s="537">
        <f>'Planilha Orçamentária'!G81</f>
        <v>20.594999999999999</v>
      </c>
      <c r="H66" s="538">
        <f>'Planilha Orçamentária'!K81</f>
        <v>86.904901937160417</v>
      </c>
      <c r="I66" s="538">
        <f>'Planilha Orçamentária'!L81</f>
        <v>1789.81</v>
      </c>
      <c r="J66" s="539">
        <f>'Planilha Orçamentária'!M81</f>
        <v>4.3223029235124255E-3</v>
      </c>
      <c r="K66" s="546">
        <f t="shared" si="0"/>
        <v>0.88510964486558719</v>
      </c>
      <c r="L66" s="510"/>
      <c r="M66" s="510"/>
      <c r="N66" s="510"/>
      <c r="O66" s="510"/>
      <c r="P66" s="510"/>
      <c r="Q66" s="510"/>
      <c r="R66" s="510"/>
      <c r="S66" s="510"/>
      <c r="T66" s="510"/>
      <c r="U66" s="510"/>
      <c r="V66" s="510"/>
      <c r="W66" s="510"/>
    </row>
    <row r="67" spans="1:23" ht="28.5">
      <c r="A67" s="510"/>
      <c r="B67" s="110" t="str">
        <f>'Planilha Orçamentária'!B40</f>
        <v>2.1.13</v>
      </c>
      <c r="C67" s="535" t="str">
        <f>'Planilha Orçamentária'!C40</f>
        <v>EMOP</v>
      </c>
      <c r="D67" s="536" t="str">
        <f>'Planilha Orçamentária'!D40</f>
        <v>05.001.0173-0</v>
      </c>
      <c r="E67" s="536" t="str">
        <f>'Planilha Orçamentária'!E40</f>
        <v>TRANSPORTE HORIZONTAL DE MATERIAL DE 1ªCATEGORIA OU ENTULHO, EM CARRINHOS,A 60,00M DE DISTANCIA,INCLUSIVE CARGA A PA</v>
      </c>
      <c r="F67" s="535" t="str">
        <f>'Planilha Orçamentária'!F40</f>
        <v>M3</v>
      </c>
      <c r="G67" s="537">
        <f>'Planilha Orçamentária'!G40</f>
        <v>35.333699999999986</v>
      </c>
      <c r="H67" s="538">
        <f>'Planilha Orçamentária'!K40</f>
        <v>50.003130711530432</v>
      </c>
      <c r="I67" s="538">
        <f>'Planilha Orçamentária'!L40</f>
        <v>1766.8</v>
      </c>
      <c r="J67" s="539">
        <f>'Planilha Orçamentária'!M40</f>
        <v>4.2667349077621384E-3</v>
      </c>
      <c r="K67" s="546">
        <f t="shared" si="0"/>
        <v>0.88937637977334938</v>
      </c>
      <c r="L67" s="510"/>
      <c r="M67" s="510"/>
      <c r="N67" s="510"/>
      <c r="O67" s="510"/>
      <c r="P67" s="510"/>
      <c r="Q67" s="510"/>
      <c r="R67" s="510"/>
      <c r="S67" s="510"/>
      <c r="T67" s="510"/>
      <c r="U67" s="510"/>
      <c r="V67" s="510"/>
      <c r="W67" s="510"/>
    </row>
    <row r="68" spans="1:23" ht="42.75">
      <c r="A68" s="510"/>
      <c r="B68" s="110" t="str">
        <f>'Planilha Orçamentária'!B101</f>
        <v>3.7.1.1</v>
      </c>
      <c r="C68" s="535" t="str">
        <f>'Planilha Orçamentária'!C101</f>
        <v>SBC</v>
      </c>
      <c r="D68" s="536">
        <f>'Planilha Orçamentária'!D101</f>
        <v>190192</v>
      </c>
      <c r="E68" s="536" t="str">
        <f>'Planilha Orçamentária'!E101</f>
        <v>BACIA PARA CAIXA ACOPLADA EM LOUÇA COR BRANCO. MODELO P.210.017, LINHA QUADRA, FABRICANTE DECA OU EQUIVALENTE TÉCNICO, COM CAIXA ACOPLADA EM LOUÇA BRANCA, COM SISTEMA DE ACIONAMENTO HYDRA DUO. MODELO P.210.017, LINHA QUADRA, FABRICANTE DECA OU EQUIVALENTE TÉCNICO</v>
      </c>
      <c r="F68" s="535" t="str">
        <f>'Planilha Orçamentária'!F101</f>
        <v>UN</v>
      </c>
      <c r="G68" s="537">
        <f>'Planilha Orçamentária'!G101</f>
        <v>1</v>
      </c>
      <c r="H68" s="538">
        <f>'Planilha Orçamentária'!K101</f>
        <v>1747.709017508796</v>
      </c>
      <c r="I68" s="538">
        <f>'Planilha Orçamentária'!L101</f>
        <v>1747.71</v>
      </c>
      <c r="J68" s="539">
        <f>'Planilha Orçamentária'!M101</f>
        <v>4.2206334987802624E-3</v>
      </c>
      <c r="K68" s="546">
        <f t="shared" si="0"/>
        <v>0.89359701327212959</v>
      </c>
      <c r="L68" s="510"/>
      <c r="M68" s="510"/>
      <c r="N68" s="510"/>
      <c r="O68" s="510"/>
      <c r="P68" s="510"/>
      <c r="Q68" s="510"/>
      <c r="R68" s="510"/>
      <c r="S68" s="510"/>
      <c r="T68" s="510"/>
      <c r="U68" s="510"/>
      <c r="V68" s="510"/>
      <c r="W68" s="510"/>
    </row>
    <row r="69" spans="1:23" ht="28.5">
      <c r="A69" s="510"/>
      <c r="B69" s="91" t="str">
        <f>'Planilha Orçamentária'!B177</f>
        <v>4.2.1</v>
      </c>
      <c r="C69" s="535" t="str">
        <f>'Planilha Orçamentária'!C177</f>
        <v>ORSE</v>
      </c>
      <c r="D69" s="536">
        <f>'Planilha Orçamentária'!D177</f>
        <v>11902</v>
      </c>
      <c r="E69" s="536" t="str">
        <f>'Planilha Orçamentária'!E177</f>
        <v>ELEMENTO TÁTIL DE ALERTA, DE BASE PLANA PARA FIXAÇÃO AUTOADESIVA, COR CRUSHED ICE, DIMENSÃO DO GABARITO: 25x25CM, FAB.: ADVCOMM OU EQUIVALENTE TÉCNICO</v>
      </c>
      <c r="F69" s="535" t="str">
        <f>'Planilha Orçamentária'!F177</f>
        <v>M</v>
      </c>
      <c r="G69" s="537">
        <f>'Planilha Orçamentária'!G177</f>
        <v>10</v>
      </c>
      <c r="H69" s="538">
        <f>'Planilha Orçamentária'!K177</f>
        <v>161.8809592230171</v>
      </c>
      <c r="I69" s="538">
        <f>'Planilha Orçamentária'!L177</f>
        <v>1618.81</v>
      </c>
      <c r="J69" s="539">
        <f>'Planilha Orçamentária'!M177</f>
        <v>3.9093463527475813E-3</v>
      </c>
      <c r="K69" s="546">
        <f t="shared" si="0"/>
        <v>0.89750635962487713</v>
      </c>
      <c r="L69" s="510"/>
      <c r="M69" s="510"/>
      <c r="N69" s="510"/>
      <c r="O69" s="510"/>
      <c r="P69" s="510"/>
      <c r="Q69" s="510"/>
      <c r="R69" s="510"/>
      <c r="S69" s="510"/>
      <c r="T69" s="510"/>
      <c r="U69" s="510"/>
      <c r="V69" s="510"/>
      <c r="W69" s="510"/>
    </row>
    <row r="70" spans="1:23">
      <c r="A70" s="510"/>
      <c r="B70" s="110" t="str">
        <f>'Planilha Orçamentária'!B150</f>
        <v>3.8.4.4</v>
      </c>
      <c r="C70" s="535" t="str">
        <f>'Planilha Orçamentária'!C150</f>
        <v>ORSE       (ADAPTADA)</v>
      </c>
      <c r="D70" s="536">
        <f>'Planilha Orçamentária'!D150</f>
        <v>769</v>
      </c>
      <c r="E70" s="536" t="str">
        <f>'Planilha Orçamentária'!E150</f>
        <v>FORNECIMENTO E INSTALAÇÃO DE CANALETE  RESISTENTE DE CHÃO 52X14 CINZA</v>
      </c>
      <c r="F70" s="535" t="str">
        <f>'Planilha Orçamentária'!F150</f>
        <v>M</v>
      </c>
      <c r="G70" s="537">
        <f>'Planilha Orçamentária'!G150</f>
        <v>25</v>
      </c>
      <c r="H70" s="538">
        <f>'Planilha Orçamentária'!K150</f>
        <v>62.544567320432606</v>
      </c>
      <c r="I70" s="538">
        <f>'Planilha Orçamentária'!L150</f>
        <v>1563.61</v>
      </c>
      <c r="J70" s="539">
        <f>'Planilha Orçamentária'!M150</f>
        <v>3.7760410737638426E-3</v>
      </c>
      <c r="K70" s="546">
        <f t="shared" si="0"/>
        <v>0.90128240069864096</v>
      </c>
      <c r="L70" s="510"/>
      <c r="M70" s="510"/>
      <c r="N70" s="510"/>
      <c r="O70" s="510"/>
      <c r="P70" s="510"/>
      <c r="Q70" s="510"/>
      <c r="R70" s="510"/>
      <c r="S70" s="510"/>
      <c r="T70" s="510"/>
      <c r="U70" s="510"/>
      <c r="V70" s="510"/>
      <c r="W70" s="510"/>
    </row>
    <row r="71" spans="1:23">
      <c r="A71" s="510"/>
      <c r="B71" s="91" t="str">
        <f>'Planilha Orçamentária'!B22</f>
        <v>1.2.1.1</v>
      </c>
      <c r="C71" s="535" t="str">
        <f>'Planilha Orçamentária'!C22</f>
        <v>CCU</v>
      </c>
      <c r="D71" s="536" t="str">
        <f>'Planilha Orçamentária'!D22</f>
        <v>OBR_004</v>
      </c>
      <c r="E71" s="536" t="str">
        <f>'Planilha Orçamentária'!E22</f>
        <v>FORNECIMENTO E INSTALAÇÃO DE PLACA DE OBRA EM CHAPA GALVANIZADA *N. 22*, ADESIVADA</v>
      </c>
      <c r="F71" s="535" t="str">
        <f>'Planilha Orçamentária'!F22</f>
        <v>M2</v>
      </c>
      <c r="G71" s="537">
        <f>'Planilha Orçamentária'!G22</f>
        <v>3.75</v>
      </c>
      <c r="H71" s="538">
        <f>'Planilha Orçamentária'!K22</f>
        <v>403.55818268866136</v>
      </c>
      <c r="I71" s="538">
        <f>'Planilha Orçamentária'!L22</f>
        <v>1513.34</v>
      </c>
      <c r="J71" s="539">
        <f>'Planilha Orçamentária'!M22</f>
        <v>3.6546415017618033E-3</v>
      </c>
      <c r="K71" s="546">
        <f t="shared" si="0"/>
        <v>0.90493704220040272</v>
      </c>
      <c r="L71" s="510"/>
      <c r="M71" s="510"/>
      <c r="N71" s="510"/>
      <c r="O71" s="510"/>
      <c r="P71" s="510"/>
      <c r="Q71" s="510"/>
      <c r="R71" s="510"/>
      <c r="S71" s="510"/>
      <c r="T71" s="510"/>
      <c r="U71" s="510"/>
      <c r="V71" s="510"/>
      <c r="W71" s="510"/>
    </row>
    <row r="72" spans="1:23">
      <c r="A72" s="510"/>
      <c r="B72" s="110" t="str">
        <f>'Planilha Orçamentária'!B161</f>
        <v>3.8.6.3</v>
      </c>
      <c r="C72" s="535" t="str">
        <f>'Planilha Orçamentária'!C161</f>
        <v>SBC</v>
      </c>
      <c r="D72" s="536">
        <f>'Planilha Orçamentária'!D161</f>
        <v>63036</v>
      </c>
      <c r="E72" s="536" t="str">
        <f>'Planilha Orçamentária'!E161</f>
        <v>ELETROCALHA TIPO PERFILADO 50X50MM</v>
      </c>
      <c r="F72" s="535" t="str">
        <f>'Planilha Orçamentária'!F161</f>
        <v>M</v>
      </c>
      <c r="G72" s="537">
        <f>'Planilha Orçamentária'!G161</f>
        <v>40</v>
      </c>
      <c r="H72" s="538">
        <f>'Planilha Orçamentária'!K161</f>
        <v>36.506858449706343</v>
      </c>
      <c r="I72" s="538">
        <f>'Planilha Orçamentária'!L161</f>
        <v>1460.27</v>
      </c>
      <c r="J72" s="539">
        <f>'Planilha Orçamentária'!M161</f>
        <v>3.5264800677823286E-3</v>
      </c>
      <c r="K72" s="546">
        <f t="shared" si="0"/>
        <v>0.90846352226818505</v>
      </c>
      <c r="L72" s="510"/>
      <c r="M72" s="510"/>
      <c r="N72" s="510"/>
      <c r="O72" s="510"/>
      <c r="P72" s="510"/>
      <c r="Q72" s="510"/>
      <c r="R72" s="510"/>
      <c r="S72" s="510"/>
      <c r="T72" s="510"/>
      <c r="U72" s="510"/>
      <c r="V72" s="510"/>
      <c r="W72" s="510"/>
    </row>
    <row r="73" spans="1:23" ht="28.5">
      <c r="A73" s="510"/>
      <c r="B73" s="110" t="str">
        <f>'Planilha Orçamentária'!B49</f>
        <v>3.1.2</v>
      </c>
      <c r="C73" s="535" t="str">
        <f>'Planilha Orçamentária'!C49</f>
        <v>SINAPI</v>
      </c>
      <c r="D73" s="536">
        <f>'Planilha Orçamentária'!D49</f>
        <v>103326</v>
      </c>
      <c r="E73" s="536" t="str">
        <f>'Planilha Orçamentária'!E49</f>
        <v>ALVENARIA DE VEDAÇÃO DE BLOCOS CERÂMICOS FURADOS NA VERTICAL DE 19X19X39 CM (ESPESSURA 19 CM) E ARGAMASSA DE ASSENTAMENTO COM PREPARO EM BETONEIRA. AF_12/2021</v>
      </c>
      <c r="F73" s="535" t="str">
        <f>'Planilha Orçamentária'!F49</f>
        <v>M2</v>
      </c>
      <c r="G73" s="537">
        <f>'Planilha Orçamentária'!G49</f>
        <v>16.29</v>
      </c>
      <c r="H73" s="538">
        <f>'Planilha Orçamentária'!K49</f>
        <v>86.073959943808717</v>
      </c>
      <c r="I73" s="538">
        <f>'Planilha Orçamentária'!L49</f>
        <v>1402.14</v>
      </c>
      <c r="J73" s="539">
        <f>'Planilha Orçamentária'!M49</f>
        <v>3.386098983229344E-3</v>
      </c>
      <c r="K73" s="546">
        <f t="shared" si="0"/>
        <v>0.91184962125141444</v>
      </c>
      <c r="L73" s="510"/>
      <c r="M73" s="510"/>
      <c r="N73" s="510"/>
      <c r="O73" s="510"/>
      <c r="P73" s="510"/>
      <c r="Q73" s="510"/>
      <c r="R73" s="510"/>
      <c r="S73" s="510"/>
      <c r="T73" s="510"/>
      <c r="U73" s="510"/>
      <c r="V73" s="510"/>
      <c r="W73" s="510"/>
    </row>
    <row r="74" spans="1:23">
      <c r="A74" s="510"/>
      <c r="B74" s="110" t="str">
        <f>'Planilha Orçamentária'!B160</f>
        <v>3.8.6.2</v>
      </c>
      <c r="C74" s="535" t="str">
        <f>'Planilha Orçamentária'!C160</f>
        <v>SINAPI</v>
      </c>
      <c r="D74" s="536">
        <f>'Planilha Orçamentária'!D160</f>
        <v>98307</v>
      </c>
      <c r="E74" s="536" t="str">
        <f>'Planilha Orçamentária'!E160</f>
        <v>TOMADA DE REDE RJ45 - FORNECIMENTO E INSTALAÇÃO. AF_11/2019</v>
      </c>
      <c r="F74" s="535" t="str">
        <f>'Planilha Orçamentária'!F160</f>
        <v>UN</v>
      </c>
      <c r="G74" s="537">
        <f>'Planilha Orçamentária'!G160</f>
        <v>30</v>
      </c>
      <c r="H74" s="538">
        <f>'Planilha Orçamentária'!K160</f>
        <v>45.261992333723015</v>
      </c>
      <c r="I74" s="538">
        <f>'Planilha Orçamentária'!L160</f>
        <v>1357.86</v>
      </c>
      <c r="J74" s="539">
        <f>'Planilha Orçamentária'!M160</f>
        <v>3.2791649659576053E-3</v>
      </c>
      <c r="K74" s="546">
        <f t="shared" si="0"/>
        <v>0.91512878621737204</v>
      </c>
      <c r="L74" s="510"/>
      <c r="M74" s="510"/>
      <c r="N74" s="510"/>
      <c r="O74" s="510"/>
      <c r="P74" s="510"/>
      <c r="Q74" s="510"/>
      <c r="R74" s="510"/>
      <c r="S74" s="510"/>
      <c r="T74" s="510"/>
      <c r="U74" s="510"/>
      <c r="V74" s="510"/>
      <c r="W74" s="510"/>
    </row>
    <row r="75" spans="1:23">
      <c r="A75" s="510"/>
      <c r="B75" s="110" t="str">
        <f>'Planilha Orçamentária'!B209</f>
        <v>8.1.1</v>
      </c>
      <c r="C75" s="535" t="str">
        <f>'Planilha Orçamentária'!C209</f>
        <v>ORSE</v>
      </c>
      <c r="D75" s="536">
        <f>'Planilha Orçamentária'!D209</f>
        <v>2450</v>
      </c>
      <c r="E75" s="536" t="str">
        <f>'Planilha Orçamentária'!E209</f>
        <v>LIMPEZA FINAL DE OBRA</v>
      </c>
      <c r="F75" s="535" t="str">
        <f>'Planilha Orçamentária'!F209</f>
        <v>M2</v>
      </c>
      <c r="G75" s="537">
        <f>'Planilha Orçamentária'!G209</f>
        <v>550</v>
      </c>
      <c r="H75" s="538">
        <f>'Planilha Orçamentária'!K209</f>
        <v>2.4438747441178297</v>
      </c>
      <c r="I75" s="538">
        <f>'Planilha Orçamentária'!L209</f>
        <v>1344.13</v>
      </c>
      <c r="J75" s="539">
        <f>'Planilha Orçamentária'!M209</f>
        <v>3.2460076927611067E-3</v>
      </c>
      <c r="K75" s="546">
        <f t="shared" si="0"/>
        <v>0.9183747939101331</v>
      </c>
      <c r="L75" s="510"/>
      <c r="M75" s="510"/>
      <c r="N75" s="510"/>
      <c r="O75" s="510"/>
      <c r="P75" s="510"/>
      <c r="Q75" s="510"/>
      <c r="R75" s="510"/>
      <c r="S75" s="510"/>
      <c r="T75" s="510"/>
      <c r="U75" s="510"/>
      <c r="V75" s="510"/>
      <c r="W75" s="510"/>
    </row>
    <row r="76" spans="1:23">
      <c r="A76" s="510"/>
      <c r="B76" s="110" t="str">
        <f>'Planilha Orçamentária'!B201</f>
        <v>6.1.4</v>
      </c>
      <c r="C76" s="535" t="str">
        <f>'Planilha Orçamentária'!C201</f>
        <v>SBC (ADAPTADA)</v>
      </c>
      <c r="D76" s="536">
        <f>'Planilha Orçamentária'!D201</f>
        <v>190251</v>
      </c>
      <c r="E76" s="536" t="str">
        <f>'Planilha Orçamentária'!E201</f>
        <v>BANCADA EM MÁRMORE VERDE UBATUBA</v>
      </c>
      <c r="F76" s="535" t="str">
        <f>'Planilha Orçamentária'!F201</f>
        <v>M²</v>
      </c>
      <c r="G76" s="537">
        <f>'Planilha Orçamentária'!G201</f>
        <v>3</v>
      </c>
      <c r="H76" s="538">
        <f>'Planilha Orçamentária'!K201</f>
        <v>447.56962291488264</v>
      </c>
      <c r="I76" s="538">
        <f>'Planilha Orçamentária'!L201</f>
        <v>1342.71</v>
      </c>
      <c r="J76" s="539">
        <f>'Planilha Orçamentária'!M201</f>
        <v>3.2425784627582643E-3</v>
      </c>
      <c r="K76" s="546">
        <f t="shared" si="0"/>
        <v>0.92161737237289132</v>
      </c>
      <c r="L76" s="510"/>
      <c r="M76" s="510"/>
      <c r="N76" s="510"/>
      <c r="O76" s="510"/>
      <c r="P76" s="510"/>
      <c r="Q76" s="510"/>
      <c r="R76" s="510"/>
      <c r="S76" s="510"/>
      <c r="T76" s="510"/>
      <c r="U76" s="510"/>
      <c r="V76" s="510"/>
      <c r="W76" s="510"/>
    </row>
    <row r="77" spans="1:23" ht="28.5">
      <c r="A77" s="510"/>
      <c r="B77" s="110" t="str">
        <f>'Planilha Orçamentária'!B164</f>
        <v>3.8.6.6</v>
      </c>
      <c r="C77" s="535" t="str">
        <f>'Planilha Orçamentária'!C164</f>
        <v>SINAPI</v>
      </c>
      <c r="D77" s="536">
        <f>'Planilha Orçamentária'!D164</f>
        <v>91854</v>
      </c>
      <c r="E77" s="536" t="str">
        <f>'Planilha Orçamentária'!E164</f>
        <v>ELETRODUTO FLEXÍVEL CORRUGADO, PVC, DN 25 MM (3/4"), PARA CIRCUITOS TERMINAIS, INSTALADO EM PAREDE - FORNECIMENTO E INSTALAÇÃO. AF_03/2023</v>
      </c>
      <c r="F77" s="535" t="str">
        <f>'Planilha Orçamentária'!F164</f>
        <v>M</v>
      </c>
      <c r="G77" s="537">
        <f>'Planilha Orçamentária'!G164</f>
        <v>150</v>
      </c>
      <c r="H77" s="538">
        <f>'Planilha Orçamentária'!K164</f>
        <v>8.87639246188672</v>
      </c>
      <c r="I77" s="538">
        <f>'Planilha Orçamentária'!L164</f>
        <v>1331.46</v>
      </c>
      <c r="J77" s="539">
        <f>'Planilha Orçamentária'!M164</f>
        <v>3.2154102673132086E-3</v>
      </c>
      <c r="K77" s="546">
        <f t="shared" si="0"/>
        <v>0.92483278264020452</v>
      </c>
      <c r="L77" s="510"/>
      <c r="M77" s="510"/>
      <c r="N77" s="510"/>
      <c r="O77" s="510"/>
      <c r="P77" s="510"/>
      <c r="Q77" s="510"/>
      <c r="R77" s="510"/>
      <c r="S77" s="510"/>
      <c r="T77" s="510"/>
      <c r="U77" s="510"/>
      <c r="V77" s="510"/>
      <c r="W77" s="510"/>
    </row>
    <row r="78" spans="1:23">
      <c r="A78" s="510"/>
      <c r="B78" s="110" t="str">
        <f>'Planilha Orçamentária'!B175</f>
        <v>4.1.3</v>
      </c>
      <c r="C78" s="535" t="str">
        <f>'Planilha Orçamentária'!C175</f>
        <v>SBC</v>
      </c>
      <c r="D78" s="536">
        <f>'Planilha Orçamentária'!D175</f>
        <v>180050</v>
      </c>
      <c r="E78" s="536" t="str">
        <f>'Planilha Orçamentária'!E175</f>
        <v>PINTURA FAIXA DEMARCAÇÃO ESTACIONAMENTO</v>
      </c>
      <c r="F78" s="535" t="str">
        <f>'Planilha Orçamentária'!F175</f>
        <v>M2</v>
      </c>
      <c r="G78" s="537">
        <f>'Planilha Orçamentária'!G175</f>
        <v>42.75</v>
      </c>
      <c r="H78" s="538">
        <f>'Planilha Orçamentária'!K175</f>
        <v>29.502849928557698</v>
      </c>
      <c r="I78" s="538">
        <f>'Planilha Orçamentária'!L175</f>
        <v>1261.25</v>
      </c>
      <c r="J78" s="539">
        <f>'Planilha Orçamentária'!M175</f>
        <v>3.0458565782289998E-3</v>
      </c>
      <c r="K78" s="546">
        <f t="shared" si="0"/>
        <v>0.9278786392184335</v>
      </c>
      <c r="L78" s="510"/>
      <c r="M78" s="510"/>
      <c r="N78" s="510"/>
      <c r="O78" s="510"/>
      <c r="P78" s="510"/>
      <c r="Q78" s="510"/>
      <c r="R78" s="510"/>
      <c r="S78" s="510"/>
      <c r="T78" s="510"/>
      <c r="U78" s="510"/>
      <c r="V78" s="510"/>
      <c r="W78" s="510"/>
    </row>
    <row r="79" spans="1:23">
      <c r="A79" s="510"/>
      <c r="B79" s="110" t="str">
        <f>'Planilha Orçamentária'!B96</f>
        <v>3.6.8</v>
      </c>
      <c r="C79" s="535" t="str">
        <f>'Planilha Orçamentária'!C96</f>
        <v>SBC</v>
      </c>
      <c r="D79" s="536">
        <f>'Planilha Orçamentária'!D96</f>
        <v>180256</v>
      </c>
      <c r="E79" s="542" t="str">
        <f>'Planilha Orçamentária'!E96</f>
        <v>PINTURA EXTERNA ACRÍLICA TEXTURIZADA COM ANDAIME TUBULAR</v>
      </c>
      <c r="F79" s="543" t="str">
        <f>'Planilha Orçamentária'!F96</f>
        <v>M2</v>
      </c>
      <c r="G79" s="537">
        <f>'Planilha Orçamentária'!G96</f>
        <v>50</v>
      </c>
      <c r="H79" s="538">
        <f>'Planilha Orçamentária'!K96</f>
        <v>24.575468495258391</v>
      </c>
      <c r="I79" s="538">
        <f>'Planilha Orçamentária'!L96</f>
        <v>1228.77</v>
      </c>
      <c r="J79" s="539">
        <f>'Planilha Orçamentária'!M96</f>
        <v>2.9674189792907417E-3</v>
      </c>
      <c r="K79" s="546">
        <f t="shared" si="0"/>
        <v>0.93084605819772426</v>
      </c>
      <c r="L79" s="510"/>
      <c r="M79" s="510"/>
      <c r="N79" s="510"/>
      <c r="O79" s="510"/>
      <c r="P79" s="510"/>
      <c r="Q79" s="510"/>
      <c r="R79" s="510"/>
      <c r="S79" s="510"/>
      <c r="T79" s="510"/>
      <c r="U79" s="510"/>
      <c r="V79" s="510"/>
      <c r="W79" s="510"/>
    </row>
    <row r="80" spans="1:23" ht="42.75">
      <c r="A80" s="510"/>
      <c r="B80" s="110" t="str">
        <f>'Planilha Orçamentária'!B135</f>
        <v>3.8.2.2</v>
      </c>
      <c r="C80" s="535" t="str">
        <f>'Planilha Orçamentária'!C135</f>
        <v>SINAPI</v>
      </c>
      <c r="D80" s="536">
        <f>'Planilha Orçamentária'!D135</f>
        <v>104476</v>
      </c>
      <c r="E80" s="536" t="str">
        <f>'Planilha Orçamentária'!E135</f>
        <v>PONTO ELÉTRICO DE TOMADA DE USO ESPECÍFICO 2P+T (20A/250V) COM ELETRODUTO EMBUTIDO EM RASGOS NAS PAREDES, INCLUSO TOMADA, ELETRODUTO, CABO, RASGO, QUEBRA E CHUMBAMENTO (EXCETO CHUVEIRO). AF_11/2022</v>
      </c>
      <c r="F80" s="535" t="str">
        <f>'Planilha Orçamentária'!F135</f>
        <v>UN</v>
      </c>
      <c r="G80" s="537">
        <f>'Planilha Orçamentária'!G135</f>
        <v>7</v>
      </c>
      <c r="H80" s="538">
        <f>'Planilha Orçamentária'!K135</f>
        <v>164.9202534433297</v>
      </c>
      <c r="I80" s="538">
        <f>'Planilha Orçamentária'!L135</f>
        <v>1154.44</v>
      </c>
      <c r="J80" s="539">
        <f>'Planilha Orçamentária'!M135</f>
        <v>2.7879156932968776E-3</v>
      </c>
      <c r="K80" s="546">
        <f t="shared" si="0"/>
        <v>0.9336339738910211</v>
      </c>
      <c r="L80" s="510"/>
      <c r="M80" s="510"/>
      <c r="N80" s="510"/>
      <c r="O80" s="510"/>
      <c r="P80" s="510"/>
      <c r="Q80" s="510"/>
      <c r="R80" s="510"/>
      <c r="S80" s="510"/>
      <c r="T80" s="510"/>
      <c r="U80" s="510"/>
      <c r="V80" s="510"/>
      <c r="W80" s="510"/>
    </row>
    <row r="81" spans="1:23">
      <c r="A81" s="510"/>
      <c r="B81" s="110" t="str">
        <f>'Planilha Orçamentária'!B69</f>
        <v>3.3.3</v>
      </c>
      <c r="C81" s="535" t="str">
        <f>'Planilha Orçamentária'!C69</f>
        <v>SBC</v>
      </c>
      <c r="D81" s="536">
        <f>'Planilha Orçamentária'!D69</f>
        <v>160189</v>
      </c>
      <c r="E81" s="536" t="str">
        <f>'Planilha Orçamentária'!E69</f>
        <v>IMPERMEABILIZAÇÃO DE LAJE EXPOSTA MANTA ASFALTASTICA 3mm</v>
      </c>
      <c r="F81" s="535" t="str">
        <f>'Planilha Orçamentária'!F69</f>
        <v>M2</v>
      </c>
      <c r="G81" s="537">
        <f>'Planilha Orçamentária'!G69</f>
        <v>8</v>
      </c>
      <c r="H81" s="538">
        <f>'Planilha Orçamentária'!K69</f>
        <v>139.67972913037704</v>
      </c>
      <c r="I81" s="538">
        <f>'Planilha Orçamentária'!L69</f>
        <v>1117.44</v>
      </c>
      <c r="J81" s="539">
        <f>'Planilha Orçamentária'!M69</f>
        <v>2.6985625171664727E-3</v>
      </c>
      <c r="K81" s="546">
        <f t="shared" si="0"/>
        <v>0.93633253640818759</v>
      </c>
      <c r="L81" s="510"/>
      <c r="M81" s="510"/>
      <c r="N81" s="510"/>
      <c r="O81" s="510"/>
      <c r="P81" s="510"/>
      <c r="Q81" s="510"/>
      <c r="R81" s="510"/>
      <c r="S81" s="510"/>
      <c r="T81" s="510"/>
      <c r="U81" s="510"/>
      <c r="V81" s="510"/>
      <c r="W81" s="510"/>
    </row>
    <row r="82" spans="1:23" ht="28.5">
      <c r="A82" s="510"/>
      <c r="B82" s="110" t="str">
        <f>'Planilha Orçamentária'!B152</f>
        <v>3.8.5.1</v>
      </c>
      <c r="C82" s="535" t="str">
        <f>'Planilha Orçamentária'!C152</f>
        <v>SINAPI</v>
      </c>
      <c r="D82" s="541">
        <f>'Planilha Orçamentária'!D152</f>
        <v>101883</v>
      </c>
      <c r="E82" s="536" t="str">
        <f>'Planilha Orçamentária'!E152</f>
        <v>QUADRO DE DISTRIBUIÇÃO DE ENERGIA EM CHAPA DE AÇO GALVANIZADO, DE EMBUTIR, COM BARRAMENTO TRIFÁSICO, PARA 18 DISJUNTORES DIN 100A - FORNECIMENTO E INSTALAÇÃO. AF_10/2020</v>
      </c>
      <c r="F82" s="535" t="str">
        <f>'Planilha Orçamentária'!F152</f>
        <v>UN</v>
      </c>
      <c r="G82" s="537">
        <f>'Planilha Orçamentária'!G152</f>
        <v>2</v>
      </c>
      <c r="H82" s="538">
        <f>'Planilha Orçamentária'!K152</f>
        <v>525.97887028125274</v>
      </c>
      <c r="I82" s="538">
        <f>'Planilha Orçamentária'!L152</f>
        <v>1051.96</v>
      </c>
      <c r="J82" s="539">
        <f>'Planilha Orçamentária'!M152</f>
        <v>2.5404315449227186E-3</v>
      </c>
      <c r="K82" s="546">
        <f t="shared" si="0"/>
        <v>0.93887296795311026</v>
      </c>
      <c r="L82" s="510"/>
      <c r="M82" s="510"/>
      <c r="N82" s="510"/>
      <c r="O82" s="510"/>
      <c r="P82" s="510"/>
      <c r="Q82" s="510"/>
      <c r="R82" s="510"/>
      <c r="S82" s="510"/>
      <c r="T82" s="510"/>
      <c r="U82" s="510"/>
      <c r="V82" s="510"/>
      <c r="W82" s="510"/>
    </row>
    <row r="83" spans="1:23" ht="28.5">
      <c r="A83" s="510"/>
      <c r="B83" s="110" t="str">
        <f>'Planilha Orçamentária'!B198</f>
        <v>6.1.1</v>
      </c>
      <c r="C83" s="535" t="str">
        <f>'Planilha Orçamentária'!C198</f>
        <v>ORSE (ADAPTADA)</v>
      </c>
      <c r="D83" s="536">
        <f>'Planilha Orçamentária'!D198</f>
        <v>8854</v>
      </c>
      <c r="E83" s="536" t="str">
        <f>'Planilha Orçamentária'!E198</f>
        <v>REVESTIMENTO COM PLACA MDF 9MM REVESTIDO COM CHAPA EM FÓRMICA PADRÃO MADEIRADO, MEL LINHEIRO, REF.:M814, ACABAMENTO TX OU SIMILAR</v>
      </c>
      <c r="F83" s="535" t="str">
        <f>'Planilha Orçamentária'!F198</f>
        <v>M²</v>
      </c>
      <c r="G83" s="537">
        <f>'Planilha Orçamentária'!G198</f>
        <v>6.4</v>
      </c>
      <c r="H83" s="538">
        <f>'Planilha Orçamentária'!K198</f>
        <v>161.26527484996095</v>
      </c>
      <c r="I83" s="538">
        <f>'Planilha Orçamentária'!L198</f>
        <v>1032.0999999999999</v>
      </c>
      <c r="J83" s="539">
        <f>'Planilha Orçamentária'!M198</f>
        <v>2.492470623897047E-3</v>
      </c>
      <c r="K83" s="546">
        <f t="shared" si="0"/>
        <v>0.94136543857700727</v>
      </c>
      <c r="L83" s="510"/>
      <c r="M83" s="510"/>
      <c r="N83" s="510"/>
      <c r="O83" s="510"/>
      <c r="P83" s="510"/>
      <c r="Q83" s="510"/>
      <c r="R83" s="510"/>
      <c r="S83" s="510"/>
      <c r="T83" s="510"/>
      <c r="U83" s="510"/>
      <c r="V83" s="510"/>
      <c r="W83" s="510"/>
    </row>
    <row r="84" spans="1:23">
      <c r="A84" s="510"/>
      <c r="B84" s="110" t="str">
        <f>'Planilha Orçamentária'!B162</f>
        <v>3.8.6.4</v>
      </c>
      <c r="C84" s="535" t="str">
        <f>'Planilha Orçamentária'!C162</f>
        <v>SBC</v>
      </c>
      <c r="D84" s="536">
        <f>'Planilha Orçamentária'!D162</f>
        <v>59413</v>
      </c>
      <c r="E84" s="536" t="str">
        <f>'Planilha Orçamentária'!E162</f>
        <v>ELETROCALHA TIPO PERFILADO 100X75MM</v>
      </c>
      <c r="F84" s="535" t="str">
        <f>'Planilha Orçamentária'!F162</f>
        <v>M</v>
      </c>
      <c r="G84" s="537">
        <f>'Planilha Orçamentária'!G162</f>
        <v>25</v>
      </c>
      <c r="H84" s="538">
        <f>'Planilha Orçamentária'!K162</f>
        <v>40.905867310357593</v>
      </c>
      <c r="I84" s="538">
        <f>'Planilha Orçamentária'!L162</f>
        <v>1022.65</v>
      </c>
      <c r="J84" s="539">
        <f>'Planilha Orçamentária'!M162</f>
        <v>2.4696493397232005E-3</v>
      </c>
      <c r="K84" s="546">
        <f t="shared" si="0"/>
        <v>0.94383508791673043</v>
      </c>
      <c r="L84" s="510"/>
      <c r="M84" s="510"/>
      <c r="N84" s="510"/>
      <c r="O84" s="510"/>
      <c r="P84" s="510"/>
      <c r="Q84" s="510"/>
      <c r="R84" s="510"/>
      <c r="S84" s="510"/>
      <c r="T84" s="510"/>
      <c r="U84" s="510"/>
      <c r="V84" s="510"/>
      <c r="W84" s="510"/>
    </row>
    <row r="85" spans="1:23">
      <c r="A85" s="510"/>
      <c r="B85" s="110" t="str">
        <f>'Planilha Orçamentária'!B85</f>
        <v>3.5.8</v>
      </c>
      <c r="C85" s="535" t="str">
        <f>'Planilha Orçamentária'!C85</f>
        <v>SBC</v>
      </c>
      <c r="D85" s="536" t="str">
        <f>'Planilha Orçamentária'!D85</f>
        <v>130115 (ADAPTADA)</v>
      </c>
      <c r="E85" s="536" t="str">
        <f>'Planilha Orçamentária'!E85</f>
        <v>SOLEIRA EM GRANITO SÃO GABRIEL 20 cm</v>
      </c>
      <c r="F85" s="543" t="str">
        <f>'Planilha Orçamentária'!F85</f>
        <v>M</v>
      </c>
      <c r="G85" s="537">
        <f>'Planilha Orçamentária'!G85</f>
        <v>10</v>
      </c>
      <c r="H85" s="538">
        <f>'Planilha Orçamentária'!K85</f>
        <v>95.99140297002937</v>
      </c>
      <c r="I85" s="538">
        <f>'Planilha Orçamentária'!L85</f>
        <v>959.91</v>
      </c>
      <c r="J85" s="539">
        <f>'Planilha Orçamentária'!M85</f>
        <v>2.3181353324145089E-3</v>
      </c>
      <c r="K85" s="546">
        <f t="shared" si="0"/>
        <v>0.94615322324914497</v>
      </c>
      <c r="L85" s="510"/>
      <c r="M85" s="510"/>
      <c r="N85" s="510"/>
      <c r="O85" s="510"/>
      <c r="P85" s="510"/>
      <c r="Q85" s="510"/>
      <c r="R85" s="510"/>
      <c r="S85" s="510"/>
      <c r="T85" s="510"/>
      <c r="U85" s="510"/>
      <c r="V85" s="510"/>
      <c r="W85" s="510"/>
    </row>
    <row r="86" spans="1:23">
      <c r="A86" s="510"/>
      <c r="B86" s="110" t="str">
        <f>'Planilha Orçamentária'!B38</f>
        <v>2.1.11</v>
      </c>
      <c r="C86" s="535" t="str">
        <f>'Planilha Orçamentária'!C38</f>
        <v>IPOES</v>
      </c>
      <c r="D86" s="536" t="str">
        <f>'Planilha Orçamentária'!D38</f>
        <v>010239</v>
      </c>
      <c r="E86" s="536" t="str">
        <f>'Planilha Orçamentária'!E38</f>
        <v>RETIRADA DE DIVISÓRIAS COM REAPROVEITAMENTO</v>
      </c>
      <c r="F86" s="535" t="str">
        <f>'Planilha Orçamentária'!F38</f>
        <v>M2</v>
      </c>
      <c r="G86" s="537">
        <f>'Planilha Orçamentária'!G38</f>
        <v>23.55</v>
      </c>
      <c r="H86" s="538">
        <f>'Planilha Orçamentária'!K38</f>
        <v>39.530014637718303</v>
      </c>
      <c r="I86" s="538">
        <f>'Planilha Orçamentária'!L38</f>
        <v>930.93</v>
      </c>
      <c r="J86" s="539">
        <f>'Planilha Orçamentária'!M38</f>
        <v>2.2481500609480456E-3</v>
      </c>
      <c r="K86" s="546">
        <f t="shared" si="0"/>
        <v>0.948401373310093</v>
      </c>
      <c r="L86" s="510"/>
      <c r="M86" s="510"/>
      <c r="N86" s="510"/>
      <c r="O86" s="510"/>
      <c r="P86" s="510"/>
      <c r="Q86" s="510"/>
      <c r="R86" s="510"/>
      <c r="S86" s="510"/>
      <c r="T86" s="510"/>
      <c r="U86" s="510"/>
      <c r="V86" s="510"/>
      <c r="W86" s="510"/>
    </row>
    <row r="87" spans="1:23">
      <c r="A87" s="510"/>
      <c r="B87" s="110" t="str">
        <f>'Planilha Orçamentária'!B131</f>
        <v>3.8.1.6</v>
      </c>
      <c r="C87" s="535" t="str">
        <f>'Planilha Orçamentária'!C131</f>
        <v>ORSE</v>
      </c>
      <c r="D87" s="541">
        <f>'Planilha Orçamentária'!D131</f>
        <v>12971</v>
      </c>
      <c r="E87" s="536" t="str">
        <f>'Planilha Orçamentária'!E131</f>
        <v>LUMINÁRIA PAINEL LED EMBUTIR 18W QUADRADA, 6000K</v>
      </c>
      <c r="F87" s="535" t="str">
        <f>'Planilha Orçamentária'!F131</f>
        <v>UN</v>
      </c>
      <c r="G87" s="537">
        <f>'Planilha Orçamentária'!G131</f>
        <v>13</v>
      </c>
      <c r="H87" s="538">
        <f>'Planilha Orçamentária'!K131</f>
        <v>71.496621030905288</v>
      </c>
      <c r="I87" s="538">
        <f>'Planilha Orçamentária'!L131</f>
        <v>929.46</v>
      </c>
      <c r="J87" s="539">
        <f>'Planilha Orçamentária'!M131</f>
        <v>2.2446000834098921E-3</v>
      </c>
      <c r="K87" s="546">
        <f t="shared" si="0"/>
        <v>0.95064597339350287</v>
      </c>
      <c r="L87" s="510"/>
      <c r="M87" s="510"/>
      <c r="N87" s="510"/>
      <c r="O87" s="510"/>
      <c r="P87" s="510"/>
      <c r="Q87" s="510"/>
      <c r="R87" s="510"/>
      <c r="S87" s="510"/>
      <c r="T87" s="510"/>
      <c r="U87" s="510"/>
      <c r="V87" s="510"/>
      <c r="W87" s="510"/>
    </row>
    <row r="88" spans="1:23">
      <c r="A88" s="510"/>
      <c r="B88" s="110" t="str">
        <f>'Planilha Orçamentária'!B28</f>
        <v>2.1.1</v>
      </c>
      <c r="C88" s="535" t="str">
        <f>'Planilha Orçamentária'!C28</f>
        <v>SINAPI</v>
      </c>
      <c r="D88" s="536">
        <f>'Planilha Orçamentária'!D28</f>
        <v>97622</v>
      </c>
      <c r="E88" s="536" t="str">
        <f>'Planilha Orçamentária'!E28</f>
        <v>DEMOLIÇÃO DE ALVENARIA DE BLOCO FURADO, DE FORMA MANUAL, SEM REAPROVEITAMENTO. AF_12/2017</v>
      </c>
      <c r="F88" s="535" t="str">
        <f>'Planilha Orçamentária'!F28</f>
        <v>M3</v>
      </c>
      <c r="G88" s="537">
        <f>'Planilha Orçamentária'!G28</f>
        <v>17.683499999999995</v>
      </c>
      <c r="H88" s="538">
        <f>'Planilha Orçamentária'!K28</f>
        <v>50.863801037125327</v>
      </c>
      <c r="I88" s="538">
        <f>'Planilha Orçamentária'!L28</f>
        <v>899.45</v>
      </c>
      <c r="J88" s="539">
        <f>'Planilha Orçamentária'!M28</f>
        <v>2.1721274127160153E-3</v>
      </c>
      <c r="K88" s="546">
        <f t="shared" si="0"/>
        <v>0.95281810080621887</v>
      </c>
      <c r="L88" s="510"/>
      <c r="M88" s="510"/>
      <c r="N88" s="510"/>
      <c r="O88" s="510"/>
      <c r="P88" s="510"/>
      <c r="Q88" s="510"/>
      <c r="R88" s="510"/>
      <c r="S88" s="510"/>
      <c r="T88" s="510"/>
      <c r="U88" s="510"/>
      <c r="V88" s="510"/>
      <c r="W88" s="510"/>
    </row>
    <row r="89" spans="1:23">
      <c r="A89" s="510"/>
      <c r="B89" s="110" t="str">
        <f>'Planilha Orçamentária'!B42</f>
        <v>2.1.15</v>
      </c>
      <c r="C89" s="535" t="str">
        <f>'Planilha Orçamentária'!C42</f>
        <v>SBC</v>
      </c>
      <c r="D89" s="536">
        <f>'Planilha Orçamentária'!D42</f>
        <v>22090</v>
      </c>
      <c r="E89" s="536" t="str">
        <f>'Planilha Orçamentária'!E42</f>
        <v>RETIRADA DE PISO ELEVADO</v>
      </c>
      <c r="F89" s="535" t="str">
        <f>'Planilha Orçamentária'!F42</f>
        <v>M²</v>
      </c>
      <c r="G89" s="537">
        <f>'Planilha Orçamentária'!G42</f>
        <v>29.71</v>
      </c>
      <c r="H89" s="538">
        <f>'Planilha Orçamentária'!K42</f>
        <v>29.046248859380057</v>
      </c>
      <c r="I89" s="538">
        <f>'Planilha Orçamentária'!L42</f>
        <v>862.96405361218149</v>
      </c>
      <c r="J89" s="539">
        <f>'Planilha Orçamentária'!M42</f>
        <v>2.0840156507193866E-3</v>
      </c>
      <c r="K89" s="546">
        <f t="shared" si="0"/>
        <v>0.95490211645693823</v>
      </c>
      <c r="L89" s="510"/>
      <c r="M89" s="510"/>
      <c r="N89" s="510"/>
      <c r="O89" s="510"/>
      <c r="P89" s="510"/>
      <c r="Q89" s="510"/>
      <c r="R89" s="510"/>
      <c r="S89" s="510"/>
      <c r="T89" s="510"/>
      <c r="U89" s="510"/>
      <c r="V89" s="510"/>
      <c r="W89" s="510"/>
    </row>
    <row r="90" spans="1:23">
      <c r="A90" s="510"/>
      <c r="B90" s="110" t="str">
        <f>'Planilha Orçamentária'!B199</f>
        <v>6.1.2</v>
      </c>
      <c r="C90" s="535" t="str">
        <f>'Planilha Orçamentária'!C199</f>
        <v>ORSE (ADAPTADA)</v>
      </c>
      <c r="D90" s="536">
        <f>'Planilha Orçamentária'!D199</f>
        <v>9565</v>
      </c>
      <c r="E90" s="536" t="str">
        <f>'Planilha Orçamentária'!E199</f>
        <v>VIDRO TEMPERADO</v>
      </c>
      <c r="F90" s="535" t="str">
        <f>'Planilha Orçamentária'!F199</f>
        <v>M²</v>
      </c>
      <c r="G90" s="537">
        <f>'Planilha Orçamentária'!G199</f>
        <v>1.4400000000000002</v>
      </c>
      <c r="H90" s="538">
        <f>'Planilha Orçamentária'!K199</f>
        <v>675.82538361960576</v>
      </c>
      <c r="I90" s="538">
        <f>'Planilha Orçamentária'!L199</f>
        <v>973.19</v>
      </c>
      <c r="J90" s="539">
        <f>'Planilha Orçamentária'!M199</f>
        <v>2.3502058777932055E-3</v>
      </c>
      <c r="K90" s="546">
        <f t="shared" si="0"/>
        <v>0.95725232233473145</v>
      </c>
      <c r="L90" s="510"/>
      <c r="M90" s="510"/>
      <c r="N90" s="510"/>
      <c r="O90" s="510"/>
      <c r="P90" s="510"/>
      <c r="Q90" s="510"/>
      <c r="R90" s="510"/>
      <c r="S90" s="510"/>
      <c r="T90" s="510"/>
      <c r="U90" s="510"/>
      <c r="V90" s="510"/>
      <c r="W90" s="510"/>
    </row>
    <row r="91" spans="1:23" ht="28.5">
      <c r="A91" s="510"/>
      <c r="B91" s="110" t="str">
        <f>'Planilha Orçamentária'!B62</f>
        <v>3.2.4</v>
      </c>
      <c r="C91" s="535" t="str">
        <f>'Planilha Orçamentária'!C62</f>
        <v>SINAPI</v>
      </c>
      <c r="D91" s="536">
        <f>'Planilha Orçamentária'!D62</f>
        <v>90795</v>
      </c>
      <c r="E91" s="536" t="str">
        <f>'Planilha Orçamentária'!E62</f>
        <v>KIT DE PORTA-PRONTA DE MADEIRA EM ACABAMENTO MELAMÍNICO BRANCO, FOLHA LEVE OU MÉDIA, E BATENTE METÁLICO, 70X210CM, FIXAÇÃO COM ARGAMASSA - FORNECIMENTO E INSTALAÇÃO. AF_12/2019</v>
      </c>
      <c r="F91" s="535" t="str">
        <f>'Planilha Orçamentária'!F62</f>
        <v>UN</v>
      </c>
      <c r="G91" s="537">
        <f>'Planilha Orçamentária'!G62</f>
        <v>1</v>
      </c>
      <c r="H91" s="538">
        <f>'Planilha Orçamentária'!K62</f>
        <v>778.86115070733899</v>
      </c>
      <c r="I91" s="538">
        <f>'Planilha Orçamentária'!L62</f>
        <v>778.86</v>
      </c>
      <c r="J91" s="539">
        <f>'Planilha Orçamentária'!M62</f>
        <v>1.8809085070520823E-3</v>
      </c>
      <c r="K91" s="546">
        <f t="shared" si="0"/>
        <v>0.95913323084178359</v>
      </c>
      <c r="L91" s="510"/>
      <c r="M91" s="510"/>
      <c r="N91" s="510"/>
      <c r="O91" s="510"/>
      <c r="P91" s="510"/>
      <c r="Q91" s="510"/>
      <c r="R91" s="510"/>
      <c r="S91" s="510"/>
      <c r="T91" s="510"/>
      <c r="U91" s="510"/>
      <c r="V91" s="510"/>
      <c r="W91" s="510"/>
    </row>
    <row r="92" spans="1:23" ht="42.75">
      <c r="A92" s="510"/>
      <c r="B92" s="110" t="str">
        <f>'Planilha Orçamentária'!B74</f>
        <v>3.4.2</v>
      </c>
      <c r="C92" s="535" t="str">
        <f>'Planilha Orçamentária'!C74</f>
        <v>SINAPI</v>
      </c>
      <c r="D92" s="536">
        <f>'Planilha Orçamentária'!D74</f>
        <v>87536</v>
      </c>
      <c r="E92" s="536" t="str">
        <f>'Planilha Orçamentária'!E74</f>
        <v>EMBOÇO, PARA RECEBIMENTO DE CERÂMICA, EM ARGAMASSA TRAÇO 1:2:8, PREPARO MANUAL, APLICADO MANUALMENTE EM FACES INTERNAS DE PAREDES, PARA AMBIENTE COM ÁREA  MAIOR QUE 10M2, ESPESSURA DE 20MM, COM EXECUÇÃO DE TALISCAS. AF_06/2014</v>
      </c>
      <c r="F92" s="535" t="str">
        <f>'Planilha Orçamentária'!F74</f>
        <v>M2</v>
      </c>
      <c r="G92" s="537">
        <f>'Planilha Orçamentária'!G74</f>
        <v>20.72</v>
      </c>
      <c r="H92" s="538">
        <f>'Planilha Orçamentária'!K74</f>
        <v>34.890483952617579</v>
      </c>
      <c r="I92" s="538">
        <f>'Planilha Orçamentária'!L74</f>
        <v>722.93</v>
      </c>
      <c r="J92" s="539">
        <f>'Planilha Orçamentária'!M74</f>
        <v>1.7458403140527975E-3</v>
      </c>
      <c r="K92" s="546">
        <f t="shared" si="0"/>
        <v>0.96087907115583637</v>
      </c>
      <c r="L92" s="510"/>
      <c r="M92" s="510"/>
      <c r="N92" s="510"/>
      <c r="O92" s="510"/>
      <c r="P92" s="510"/>
      <c r="Q92" s="510"/>
      <c r="R92" s="510"/>
      <c r="S92" s="510"/>
      <c r="T92" s="510"/>
      <c r="U92" s="510"/>
      <c r="V92" s="510"/>
      <c r="W92" s="510"/>
    </row>
    <row r="93" spans="1:23">
      <c r="A93" s="510"/>
      <c r="B93" s="91" t="str">
        <f>'Planilha Orçamentária'!B182</f>
        <v>4.3.3</v>
      </c>
      <c r="C93" s="535" t="str">
        <f>'Planilha Orçamentária'!C182</f>
        <v>ORSE</v>
      </c>
      <c r="D93" s="536">
        <f>'Planilha Orçamentária'!D182</f>
        <v>7320</v>
      </c>
      <c r="E93" s="536" t="str">
        <f>'Planilha Orçamentária'!E182</f>
        <v>SINALIZAÇÃO PARA DEFICIENTES - PLACA EM BRAILLE - EM PVC (PS), DIM: 23 x 15 cm</v>
      </c>
      <c r="F93" s="535" t="str">
        <f>'Planilha Orçamentária'!F182</f>
        <v>UN</v>
      </c>
      <c r="G93" s="537">
        <f>'Planilha Orçamentária'!G182</f>
        <v>5</v>
      </c>
      <c r="H93" s="538">
        <f>'Planilha Orçamentária'!K182</f>
        <v>138.72295497342111</v>
      </c>
      <c r="I93" s="538">
        <f>'Planilha Orçamentária'!L182</f>
        <v>693.61</v>
      </c>
      <c r="J93" s="539">
        <f>'Planilha Orçamentária'!M182</f>
        <v>1.6750339593462173E-3</v>
      </c>
      <c r="K93" s="546">
        <f t="shared" si="0"/>
        <v>0.96255410511518258</v>
      </c>
      <c r="L93" s="510"/>
      <c r="M93" s="510"/>
      <c r="N93" s="510"/>
      <c r="O93" s="510"/>
      <c r="P93" s="510"/>
      <c r="Q93" s="510"/>
      <c r="R93" s="510"/>
      <c r="S93" s="510"/>
      <c r="T93" s="510"/>
      <c r="U93" s="510"/>
      <c r="V93" s="510"/>
      <c r="W93" s="510"/>
    </row>
    <row r="94" spans="1:23">
      <c r="A94" s="510"/>
      <c r="B94" s="110" t="str">
        <f>'Planilha Orçamentária'!B60</f>
        <v>3.2.2</v>
      </c>
      <c r="C94" s="535" t="str">
        <f>'Planilha Orçamentária'!C60</f>
        <v>AGETOP CIVIL</v>
      </c>
      <c r="D94" s="536">
        <f>'Planilha Orçamentária'!D60</f>
        <v>180506</v>
      </c>
      <c r="E94" s="536" t="str">
        <f>'Planilha Orçamentária'!E60</f>
        <v>PORTA DE CORRER/VIDRO C/ FERRAGENS (ADAPTADA)</v>
      </c>
      <c r="F94" s="535" t="str">
        <f>'Planilha Orçamentária'!F60</f>
        <v>M2</v>
      </c>
      <c r="G94" s="537">
        <f>'Planilha Orçamentária'!G60</f>
        <v>1.8900000000000001</v>
      </c>
      <c r="H94" s="538">
        <f>'Planilha Orçamentária'!K60</f>
        <v>366.08656517094158</v>
      </c>
      <c r="I94" s="538">
        <f>'Planilha Orçamentária'!L60</f>
        <v>691.9</v>
      </c>
      <c r="J94" s="539">
        <f>'Planilha Orçamentária'!M60</f>
        <v>1.670904393638569E-3</v>
      </c>
      <c r="K94" s="546">
        <f t="shared" si="0"/>
        <v>0.96422500950882117</v>
      </c>
      <c r="L94" s="510"/>
      <c r="M94" s="510"/>
      <c r="N94" s="510"/>
      <c r="O94" s="510"/>
      <c r="P94" s="510"/>
      <c r="Q94" s="510"/>
      <c r="R94" s="510"/>
      <c r="S94" s="510"/>
      <c r="T94" s="510"/>
      <c r="U94" s="510"/>
      <c r="V94" s="510"/>
      <c r="W94" s="510"/>
    </row>
    <row r="95" spans="1:23">
      <c r="A95" s="510"/>
      <c r="B95" s="110" t="str">
        <f>'Planilha Orçamentária'!B117</f>
        <v>3.7.4.2</v>
      </c>
      <c r="C95" s="535" t="str">
        <f>'Planilha Orçamentária'!C117</f>
        <v>SBC</v>
      </c>
      <c r="D95" s="536">
        <f>'Planilha Orçamentária'!D117</f>
        <v>30356</v>
      </c>
      <c r="E95" s="536" t="str">
        <f>'Planilha Orçamentária'!E117</f>
        <v>CAIXA DE PASSAGEM CONCRETO 0,70x0,70x0,55m</v>
      </c>
      <c r="F95" s="535" t="str">
        <f>'Planilha Orçamentária'!F117</f>
        <v>UN</v>
      </c>
      <c r="G95" s="537">
        <f>'Planilha Orçamentária'!G117</f>
        <v>1</v>
      </c>
      <c r="H95" s="538">
        <f>'Planilha Orçamentária'!K117</f>
        <v>672.74116232345091</v>
      </c>
      <c r="I95" s="538">
        <f>'Planilha Orçamentária'!L117</f>
        <v>672.74</v>
      </c>
      <c r="J95" s="539">
        <f>'Planilha Orçamentária'!M117</f>
        <v>1.6246339381072567E-3</v>
      </c>
      <c r="K95" s="546">
        <f t="shared" si="0"/>
        <v>0.96584964344692847</v>
      </c>
      <c r="L95" s="510"/>
      <c r="M95" s="510"/>
      <c r="N95" s="510"/>
      <c r="O95" s="510"/>
      <c r="P95" s="510"/>
      <c r="Q95" s="510"/>
      <c r="R95" s="510"/>
      <c r="S95" s="510"/>
      <c r="T95" s="510"/>
      <c r="U95" s="510"/>
      <c r="V95" s="510"/>
      <c r="W95" s="510"/>
    </row>
    <row r="96" spans="1:23" ht="28.5">
      <c r="A96" s="510"/>
      <c r="B96" s="110" t="str">
        <f>'Planilha Orçamentária'!B155</f>
        <v>3.8.5.4</v>
      </c>
      <c r="C96" s="535" t="str">
        <f>'Planilha Orçamentária'!C155</f>
        <v>SINAPI</v>
      </c>
      <c r="D96" s="541">
        <f>'Planilha Orçamentária'!D155</f>
        <v>92986</v>
      </c>
      <c r="E96" s="536" t="str">
        <f>'Planilha Orçamentária'!E155</f>
        <v>CABO DE COBRE FLEXÍVEL ISOLADO, 35 MM², ANTI-CHAMA 0,6/1,0 KV, PARA REDE ENTERRADA DE DISTRIBUIÇÃO DE ENERGIA ELÉTRICA - FORNECIMENTO E INSTALAÇÃO. AF_12/2021</v>
      </c>
      <c r="F96" s="535" t="str">
        <f>'Planilha Orçamentária'!F155</f>
        <v>M</v>
      </c>
      <c r="G96" s="537">
        <f>'Planilha Orçamentária'!G155</f>
        <v>17</v>
      </c>
      <c r="H96" s="538">
        <f>'Planilha Orçamentária'!K155</f>
        <v>38.867675688536821</v>
      </c>
      <c r="I96" s="538">
        <f>'Planilha Orçamentária'!L155</f>
        <v>660.75</v>
      </c>
      <c r="J96" s="539">
        <f>'Planilha Orçamentária'!M155</f>
        <v>1.595678679139593E-3</v>
      </c>
      <c r="K96" s="546">
        <f t="shared" si="0"/>
        <v>0.96744532212606804</v>
      </c>
      <c r="L96" s="510"/>
      <c r="M96" s="510"/>
      <c r="N96" s="510"/>
      <c r="O96" s="510"/>
      <c r="P96" s="510"/>
      <c r="Q96" s="510"/>
      <c r="R96" s="510"/>
      <c r="S96" s="510"/>
      <c r="T96" s="510"/>
      <c r="U96" s="510"/>
      <c r="V96" s="510"/>
      <c r="W96" s="510"/>
    </row>
    <row r="97" spans="1:23">
      <c r="A97" s="510"/>
      <c r="B97" s="110" t="str">
        <f>'Planilha Orçamentária'!B141</f>
        <v>3.8.3.2</v>
      </c>
      <c r="C97" s="535" t="str">
        <f>'Planilha Orçamentária'!C141</f>
        <v>SINAPI</v>
      </c>
      <c r="D97" s="536">
        <f>'Planilha Orçamentária'!D141</f>
        <v>91928</v>
      </c>
      <c r="E97" s="536" t="str">
        <f>'Planilha Orçamentária'!E141</f>
        <v>CABO DE COBRE FLEXÍVEL ISOLADO, 4 MM², ANTI-CHAMA 450/750 V, PARA CIRCUITOS TERMINAIS</v>
      </c>
      <c r="F97" s="535" t="str">
        <f>'Planilha Orçamentária'!F141</f>
        <v>M</v>
      </c>
      <c r="G97" s="537">
        <f>'Planilha Orçamentária'!G141</f>
        <v>100</v>
      </c>
      <c r="H97" s="538">
        <f>'Planilha Orçamentária'!K141</f>
        <v>6.5787301990161842</v>
      </c>
      <c r="I97" s="538">
        <f>'Planilha Orçamentária'!L141</f>
        <v>657.87</v>
      </c>
      <c r="J97" s="539">
        <f>'Planilha Orçamentária'!M141</f>
        <v>1.5887236211056589E-3</v>
      </c>
      <c r="K97" s="546">
        <f t="shared" si="0"/>
        <v>0.96903404574717367</v>
      </c>
      <c r="L97" s="510"/>
      <c r="M97" s="510"/>
      <c r="N97" s="510"/>
      <c r="O97" s="510"/>
      <c r="P97" s="510"/>
      <c r="Q97" s="510"/>
      <c r="R97" s="510"/>
      <c r="S97" s="510"/>
      <c r="T97" s="510"/>
      <c r="U97" s="510"/>
      <c r="V97" s="510"/>
      <c r="W97" s="510"/>
    </row>
    <row r="98" spans="1:23">
      <c r="A98" s="510"/>
      <c r="B98" s="110" t="str">
        <f>'Planilha Orçamentária'!B89</f>
        <v>3.6.1</v>
      </c>
      <c r="C98" s="535" t="str">
        <f>'Planilha Orçamentária'!C89</f>
        <v>SBC</v>
      </c>
      <c r="D98" s="536">
        <f>'Planilha Orçamentária'!D89</f>
        <v>150160</v>
      </c>
      <c r="E98" s="536" t="str">
        <f>'Planilha Orçamentária'!E89</f>
        <v>ESPELHO CRISTAL</v>
      </c>
      <c r="F98" s="543" t="str">
        <f>'Planilha Orçamentária'!F89</f>
        <v>M2</v>
      </c>
      <c r="G98" s="537">
        <f>'Planilha Orçamentária'!G89</f>
        <v>0.9</v>
      </c>
      <c r="H98" s="538">
        <f>'Planilha Orçamentária'!K89</f>
        <v>703.59501748563582</v>
      </c>
      <c r="I98" s="538">
        <f>'Planilha Orçamentária'!L89</f>
        <v>633.24</v>
      </c>
      <c r="J98" s="539">
        <f>'Planilha Orçamentária'!M89</f>
        <v>1.5292433852112841E-3</v>
      </c>
      <c r="K98" s="546">
        <f t="shared" si="0"/>
        <v>0.97056328913238499</v>
      </c>
      <c r="L98" s="510"/>
      <c r="M98" s="510"/>
      <c r="N98" s="510"/>
      <c r="O98" s="510"/>
      <c r="P98" s="510"/>
      <c r="Q98" s="510"/>
      <c r="R98" s="510"/>
      <c r="S98" s="510"/>
      <c r="T98" s="510"/>
      <c r="U98" s="510"/>
      <c r="V98" s="510"/>
      <c r="W98" s="510"/>
    </row>
    <row r="99" spans="1:23" ht="28.5">
      <c r="A99" s="510"/>
      <c r="B99" s="110" t="str">
        <f>'Planilha Orçamentária'!B149</f>
        <v>3.8.4.3</v>
      </c>
      <c r="C99" s="535" t="str">
        <f>'Planilha Orçamentária'!C149</f>
        <v>SINAPI</v>
      </c>
      <c r="D99" s="536">
        <f>'Planilha Orçamentária'!D149</f>
        <v>91873</v>
      </c>
      <c r="E99" s="536" t="str">
        <f>'Planilha Orçamentária'!E149</f>
        <v>ELETRODUTO RÍGIDO ROSCÁVEL, PVC, DN 40 MM (1 1/4"), PARA CIRCUITOS TERMINAIS, INSTALADO EM PAREDE - FORNECIMENTO E INSTALAÇÃO. AF_03/2023</v>
      </c>
      <c r="F99" s="535" t="str">
        <f>'Planilha Orçamentária'!F149</f>
        <v>M</v>
      </c>
      <c r="G99" s="537">
        <f>'Planilha Orçamentária'!G149</f>
        <v>30</v>
      </c>
      <c r="H99" s="538">
        <f>'Planilha Orçamentária'!K149</f>
        <v>21.094237925830367</v>
      </c>
      <c r="I99" s="538">
        <f>'Planilha Orçamentária'!L149</f>
        <v>632.83000000000004</v>
      </c>
      <c r="J99" s="539">
        <f>'Planilha Orçamentária'!M149</f>
        <v>1.5282532554217309E-3</v>
      </c>
      <c r="K99" s="546">
        <f t="shared" si="0"/>
        <v>0.97209154238780671</v>
      </c>
      <c r="L99" s="510"/>
      <c r="M99" s="510"/>
      <c r="N99" s="510"/>
      <c r="O99" s="510"/>
      <c r="P99" s="510"/>
      <c r="Q99" s="510"/>
      <c r="R99" s="510"/>
      <c r="S99" s="510"/>
      <c r="T99" s="510"/>
      <c r="U99" s="510"/>
      <c r="V99" s="510"/>
      <c r="W99" s="510"/>
    </row>
    <row r="100" spans="1:23" ht="28.5">
      <c r="A100" s="510"/>
      <c r="B100" s="110" t="str">
        <f>'Planilha Orçamentária'!B143</f>
        <v>3.8.3.4</v>
      </c>
      <c r="C100" s="535" t="str">
        <f>'Planilha Orçamentária'!C143</f>
        <v>SINAPI</v>
      </c>
      <c r="D100" s="536">
        <f>'Planilha Orçamentária'!D143</f>
        <v>91935</v>
      </c>
      <c r="E100" s="536" t="str">
        <f>'Planilha Orçamentária'!E143</f>
        <v>CABO DE COBRE FLEXÍVEL ISOLADO, 16 MM², ANTI-CHAMA 0,6/1,0 KV, PARA CIRCUITOS TERMINAIS - FORNECIMENTO E INSTALAÇÃO. AF_03/2023</v>
      </c>
      <c r="F100" s="535" t="str">
        <f>'Planilha Orçamentária'!F143</f>
        <v>M</v>
      </c>
      <c r="G100" s="537">
        <f>'Planilha Orçamentária'!G143</f>
        <v>25</v>
      </c>
      <c r="H100" s="538">
        <f>'Planilha Orçamentária'!K143</f>
        <v>25.127217441575876</v>
      </c>
      <c r="I100" s="538">
        <f>'Planilha Orçamentária'!L143</f>
        <v>628.17999999999995</v>
      </c>
      <c r="J100" s="539">
        <f>'Planilha Orçamentária'!M143</f>
        <v>1.5170237346377744E-3</v>
      </c>
      <c r="K100" s="546">
        <f t="shared" si="0"/>
        <v>0.97360856612244451</v>
      </c>
      <c r="L100" s="510"/>
      <c r="M100" s="510"/>
      <c r="N100" s="510"/>
      <c r="O100" s="510"/>
      <c r="P100" s="510"/>
      <c r="Q100" s="510"/>
      <c r="R100" s="510"/>
      <c r="S100" s="510"/>
      <c r="T100" s="510"/>
      <c r="U100" s="510"/>
      <c r="V100" s="510"/>
      <c r="W100" s="510"/>
    </row>
    <row r="101" spans="1:23">
      <c r="A101" s="510"/>
      <c r="B101" s="110" t="str">
        <f>'Planilha Orçamentária'!B163</f>
        <v>3.8.6.5</v>
      </c>
      <c r="C101" s="535" t="str">
        <f>'Planilha Orçamentária'!C163</f>
        <v>SINAPI</v>
      </c>
      <c r="D101" s="536">
        <f>'Planilha Orçamentária'!D163</f>
        <v>91863</v>
      </c>
      <c r="E101" s="536" t="str">
        <f>'Planilha Orçamentária'!E163</f>
        <v>ELETRODUTO RÍGIDO ROSCÁVEL, PVC, DN 25 MM (3/4"), PARA CIRCUITOS TERMINAIS, INSTALADO EM FORRO</v>
      </c>
      <c r="F101" s="535" t="str">
        <f>'Planilha Orçamentária'!F163</f>
        <v>M</v>
      </c>
      <c r="G101" s="537">
        <f>'Planilha Orçamentária'!G163</f>
        <v>50</v>
      </c>
      <c r="H101" s="538">
        <f>'Planilha Orçamentária'!K163</f>
        <v>10.753262616306632</v>
      </c>
      <c r="I101" s="538">
        <f>'Planilha Orçamentária'!L163</f>
        <v>537.66</v>
      </c>
      <c r="J101" s="539">
        <f>'Planilha Orçamentária'!M163</f>
        <v>1.2984223967100923E-3</v>
      </c>
      <c r="K101" s="546">
        <f t="shared" si="0"/>
        <v>0.97490698851915458</v>
      </c>
      <c r="L101" s="510"/>
      <c r="M101" s="510"/>
      <c r="N101" s="510"/>
      <c r="O101" s="510"/>
      <c r="P101" s="510"/>
      <c r="Q101" s="510"/>
      <c r="R101" s="510"/>
      <c r="S101" s="510"/>
      <c r="T101" s="510"/>
      <c r="U101" s="510"/>
      <c r="V101" s="510"/>
      <c r="W101" s="510"/>
    </row>
    <row r="102" spans="1:23">
      <c r="A102" s="510"/>
      <c r="B102" s="91" t="str">
        <f>'Planilha Orçamentária'!B181</f>
        <v>4.3.2</v>
      </c>
      <c r="C102" s="535" t="str">
        <f>'Planilha Orçamentária'!C181</f>
        <v>ORSE</v>
      </c>
      <c r="D102" s="536">
        <f>'Planilha Orçamentária'!D181</f>
        <v>7322</v>
      </c>
      <c r="E102" s="536" t="str">
        <f>'Planilha Orçamentária'!E181</f>
        <v>SINALIZAÇÃO - FAIXA PARA DEGRAUS EM BORRACHA, DIM 200 x 30mm</v>
      </c>
      <c r="F102" s="535" t="str">
        <f>'Planilha Orçamentária'!F181</f>
        <v>UN</v>
      </c>
      <c r="G102" s="537">
        <f>'Planilha Orçamentária'!G181</f>
        <v>84</v>
      </c>
      <c r="H102" s="538">
        <f>'Planilha Orçamentária'!K181</f>
        <v>6.3876852937978645</v>
      </c>
      <c r="I102" s="538">
        <f>'Planilha Orçamentária'!L181</f>
        <v>536.57000000000005</v>
      </c>
      <c r="J102" s="539">
        <f>'Planilha Orçamentária'!M181</f>
        <v>1.295790100440305E-3</v>
      </c>
      <c r="K102" s="546">
        <f t="shared" si="0"/>
        <v>0.97620277861959492</v>
      </c>
      <c r="L102" s="510"/>
      <c r="M102" s="510"/>
      <c r="N102" s="510"/>
      <c r="O102" s="510"/>
      <c r="P102" s="510"/>
      <c r="Q102" s="510"/>
      <c r="R102" s="510"/>
      <c r="S102" s="510"/>
      <c r="T102" s="510"/>
      <c r="U102" s="510"/>
      <c r="V102" s="510"/>
      <c r="W102" s="510"/>
    </row>
    <row r="103" spans="1:23">
      <c r="A103" s="510"/>
      <c r="B103" s="110" t="str">
        <f>'Planilha Orçamentária'!B154</f>
        <v>3.8.5.3</v>
      </c>
      <c r="C103" s="535" t="str">
        <f>'Planilha Orçamentária'!C154</f>
        <v>ORSE</v>
      </c>
      <c r="D103" s="541">
        <f>'Planilha Orçamentária'!D154</f>
        <v>3249</v>
      </c>
      <c r="E103" s="536" t="str">
        <f>'Planilha Orçamentária'!E154</f>
        <v>Poste auxiliar p/entrada energia, trifasico, em ferro galvanizado d=3" e h=6,0m, completo</v>
      </c>
      <c r="F103" s="535" t="str">
        <f>'Planilha Orçamentária'!F154</f>
        <v>UND</v>
      </c>
      <c r="G103" s="537">
        <f>'Planilha Orçamentária'!G154</f>
        <v>1</v>
      </c>
      <c r="H103" s="538">
        <f>'Planilha Orçamentária'!K154</f>
        <v>506.16479951180747</v>
      </c>
      <c r="I103" s="538">
        <f>'Planilha Orçamentária'!L154</f>
        <v>506.16</v>
      </c>
      <c r="J103" s="539">
        <f>'Planilha Orçamentária'!M154</f>
        <v>1.2223514494639372E-3</v>
      </c>
      <c r="K103" s="546">
        <f t="shared" si="0"/>
        <v>0.97742513006905885</v>
      </c>
      <c r="L103" s="510"/>
      <c r="M103" s="510"/>
      <c r="N103" s="510"/>
      <c r="O103" s="510"/>
      <c r="P103" s="510"/>
      <c r="Q103" s="510"/>
      <c r="R103" s="510"/>
      <c r="S103" s="510"/>
      <c r="T103" s="510"/>
      <c r="U103" s="510"/>
      <c r="V103" s="510"/>
      <c r="W103" s="510"/>
    </row>
    <row r="104" spans="1:23">
      <c r="A104" s="510"/>
      <c r="B104" s="110" t="str">
        <f>'Planilha Orçamentária'!B122</f>
        <v>3.7.5.1</v>
      </c>
      <c r="C104" s="535" t="str">
        <f>'Planilha Orçamentária'!C122</f>
        <v>ORSE</v>
      </c>
      <c r="D104" s="536">
        <f>'Planilha Orçamentária'!D122</f>
        <v>1200</v>
      </c>
      <c r="E104" s="536" t="str">
        <f>'Planilha Orçamentária'!E122</f>
        <v>PONTO DE ÁGUA FRIA EMBUTIDO, C/ MATERIAL PVC RÍGIDO SOLDÁVEL Ø 25 mm</v>
      </c>
      <c r="F104" s="535" t="str">
        <f>'Planilha Orçamentária'!F122</f>
        <v>UN</v>
      </c>
      <c r="G104" s="537">
        <f>'Planilha Orçamentária'!G122</f>
        <v>4</v>
      </c>
      <c r="H104" s="538">
        <f>'Planilha Orçamentária'!K122</f>
        <v>124.7491234227676</v>
      </c>
      <c r="I104" s="538">
        <f>'Planilha Orçamentária'!L122</f>
        <v>499</v>
      </c>
      <c r="J104" s="539">
        <f>'Planilha Orçamentária'!M122</f>
        <v>1.2050604024073507E-3</v>
      </c>
      <c r="K104" s="546">
        <f t="shared" si="0"/>
        <v>0.97863019047146615</v>
      </c>
      <c r="L104" s="510"/>
      <c r="M104" s="510"/>
      <c r="N104" s="510"/>
      <c r="O104" s="510"/>
      <c r="P104" s="510"/>
      <c r="Q104" s="510"/>
      <c r="R104" s="510"/>
      <c r="S104" s="510"/>
      <c r="T104" s="510"/>
      <c r="U104" s="510"/>
      <c r="V104" s="510"/>
      <c r="W104" s="510"/>
    </row>
    <row r="105" spans="1:23">
      <c r="A105" s="510"/>
      <c r="B105" s="110" t="str">
        <f>'Planilha Orçamentária'!B185</f>
        <v>4.3.6</v>
      </c>
      <c r="C105" s="535" t="str">
        <f>'Planilha Orçamentária'!C185</f>
        <v>ORSE</v>
      </c>
      <c r="D105" s="536">
        <f>'Planilha Orçamentária'!D185</f>
        <v>12045</v>
      </c>
      <c r="E105" s="536" t="str">
        <f>'Planilha Orçamentária'!E185</f>
        <v>LETRA EM AÇO INOX ESCOVADO/POLIDO 40 x 40 cm - INSTALADO</v>
      </c>
      <c r="F105" s="535" t="str">
        <f>'Planilha Orçamentária'!F185</f>
        <v>UN</v>
      </c>
      <c r="G105" s="537">
        <f>'Planilha Orçamentária'!G185</f>
        <v>2</v>
      </c>
      <c r="H105" s="538">
        <f>'Planilha Orçamentária'!K185</f>
        <v>213.01279296412179</v>
      </c>
      <c r="I105" s="538">
        <f>'Planilha Orçamentária'!L185</f>
        <v>426.03</v>
      </c>
      <c r="J105" s="539">
        <f>'Planilha Orçamentária'!M185</f>
        <v>1.0288414493739551E-3</v>
      </c>
      <c r="K105" s="546">
        <f t="shared" si="0"/>
        <v>0.97965903192084014</v>
      </c>
      <c r="L105" s="510"/>
      <c r="M105" s="510"/>
      <c r="N105" s="510"/>
      <c r="O105" s="510"/>
      <c r="P105" s="510"/>
      <c r="Q105" s="510"/>
      <c r="R105" s="510"/>
      <c r="S105" s="510"/>
      <c r="T105" s="510"/>
      <c r="U105" s="510"/>
      <c r="V105" s="510"/>
      <c r="W105" s="510"/>
    </row>
    <row r="106" spans="1:23" ht="28.5">
      <c r="A106" s="510"/>
      <c r="B106" s="110" t="str">
        <f>'Planilha Orçamentária'!B157</f>
        <v>3.8.5.6</v>
      </c>
      <c r="C106" s="535" t="str">
        <f>'Planilha Orçamentária'!C157</f>
        <v>SINAPI</v>
      </c>
      <c r="D106" s="541">
        <f>'Planilha Orçamentária'!D157</f>
        <v>101895</v>
      </c>
      <c r="E106" s="536" t="str">
        <f>'Planilha Orçamentária'!E157</f>
        <v>DISJUNTOR TERMOMAGNÉTICO TRIPOLAR , CORRENTE NOMINAL DE 125A - FORNECIMENTO E INSTALAÇÃO. AF_10/2020</v>
      </c>
      <c r="F106" s="535" t="str">
        <f>'Planilha Orçamentária'!F157</f>
        <v>UN</v>
      </c>
      <c r="G106" s="537">
        <f>'Planilha Orçamentária'!G157</f>
        <v>1</v>
      </c>
      <c r="H106" s="538">
        <f>'Planilha Orçamentária'!K157</f>
        <v>425.34182466825166</v>
      </c>
      <c r="I106" s="538">
        <f>'Planilha Orçamentária'!L157</f>
        <v>425.34</v>
      </c>
      <c r="J106" s="539">
        <f>'Planilha Orçamentária'!M157</f>
        <v>1.0271751333866582E-3</v>
      </c>
      <c r="K106" s="546">
        <f t="shared" si="0"/>
        <v>0.98068620705422682</v>
      </c>
      <c r="L106" s="510"/>
      <c r="M106" s="510"/>
      <c r="N106" s="510"/>
      <c r="O106" s="510"/>
      <c r="P106" s="510"/>
      <c r="Q106" s="510"/>
      <c r="R106" s="510"/>
      <c r="S106" s="510"/>
      <c r="T106" s="510"/>
      <c r="U106" s="510"/>
      <c r="V106" s="510"/>
      <c r="W106" s="510"/>
    </row>
    <row r="107" spans="1:23">
      <c r="A107" s="510"/>
      <c r="B107" s="110" t="str">
        <f>'Planilha Orçamentária'!B140</f>
        <v>3.8.3.1</v>
      </c>
      <c r="C107" s="535" t="str">
        <f>'Planilha Orçamentária'!C140</f>
        <v>SINAPI</v>
      </c>
      <c r="D107" s="536">
        <f>'Planilha Orçamentária'!D140</f>
        <v>91926</v>
      </c>
      <c r="E107" s="536" t="str">
        <f>'Planilha Orçamentária'!E140</f>
        <v>CABO DE COBRE FLEXÍVEL ISOLADO, 2,5 MM², ANTI-CHAMA 450/750 V, PARA CIRCUITOS TERMINAIS</v>
      </c>
      <c r="F107" s="535" t="str">
        <f>'Planilha Orçamentária'!F140</f>
        <v>M</v>
      </c>
      <c r="G107" s="537">
        <f>'Planilha Orçamentária'!G140</f>
        <v>100</v>
      </c>
      <c r="H107" s="538">
        <f>'Planilha Orçamentária'!K140</f>
        <v>4.2269655134731998</v>
      </c>
      <c r="I107" s="538">
        <f>'Planilha Orçamentária'!L140</f>
        <v>422.7</v>
      </c>
      <c r="J107" s="539">
        <f>'Planilha Orçamentária'!M140</f>
        <v>1.0207996635222187E-3</v>
      </c>
      <c r="K107" s="546">
        <f t="shared" si="0"/>
        <v>0.98170700671774902</v>
      </c>
      <c r="L107" s="510"/>
      <c r="M107" s="510"/>
      <c r="N107" s="510"/>
      <c r="O107" s="510"/>
      <c r="P107" s="510"/>
      <c r="Q107" s="510"/>
      <c r="R107" s="510"/>
      <c r="S107" s="510"/>
      <c r="T107" s="510"/>
      <c r="U107" s="510"/>
      <c r="V107" s="510"/>
      <c r="W107" s="510"/>
    </row>
    <row r="108" spans="1:23">
      <c r="A108" s="510"/>
      <c r="B108" s="110" t="str">
        <f>'Planilha Orçamentária'!B43</f>
        <v>2.1.16</v>
      </c>
      <c r="C108" s="535" t="str">
        <f>'Planilha Orçamentária'!C43</f>
        <v>EMBASA</v>
      </c>
      <c r="D108" s="545">
        <f>'Planilha Orçamentária'!D43</f>
        <v>18630</v>
      </c>
      <c r="E108" s="536" t="str">
        <f>'Planilha Orçamentária'!E43</f>
        <v>REMOÇÃO DE GUARDA-CORPO EM TUBO DE FERRO GALVANIZADO</v>
      </c>
      <c r="F108" s="535" t="str">
        <f>'Planilha Orçamentária'!F43</f>
        <v>M²</v>
      </c>
      <c r="G108" s="537">
        <f>'Planilha Orçamentária'!G43</f>
        <v>11.399999999999999</v>
      </c>
      <c r="H108" s="538">
        <f>'Planilha Orçamentária'!K43</f>
        <v>35.267461049912924</v>
      </c>
      <c r="I108" s="538">
        <f>'Planilha Orçamentária'!L43</f>
        <v>402.04905596900727</v>
      </c>
      <c r="J108" s="539">
        <f>'Planilha Orçamentária'!M43</f>
        <v>9.7092865165031533E-4</v>
      </c>
      <c r="K108" s="546">
        <f t="shared" si="0"/>
        <v>0.98267793536939929</v>
      </c>
      <c r="L108" s="510"/>
      <c r="M108" s="510"/>
      <c r="N108" s="510"/>
      <c r="O108" s="510"/>
      <c r="P108" s="510"/>
      <c r="Q108" s="510"/>
      <c r="R108" s="510"/>
      <c r="S108" s="510"/>
      <c r="T108" s="510"/>
      <c r="U108" s="510"/>
      <c r="V108" s="510"/>
      <c r="W108" s="510"/>
    </row>
    <row r="109" spans="1:23" ht="28.5">
      <c r="A109" s="510"/>
      <c r="B109" s="110" t="str">
        <f>'Planilha Orçamentária'!B148</f>
        <v>3.8.4.2</v>
      </c>
      <c r="C109" s="535" t="str">
        <f>'Planilha Orçamentária'!C148</f>
        <v>SINAPI</v>
      </c>
      <c r="D109" s="536">
        <f>'Planilha Orçamentária'!D148</f>
        <v>91863</v>
      </c>
      <c r="E109" s="536" t="str">
        <f>'Planilha Orçamentária'!E148</f>
        <v>ELETRODUTO RÍGIDO ROSCÁVEL, PVC, DN 25 MM (3/4"), PARA CIRCUITOS TERMINAIS, INSTALADO EM PAREDE - FORNECIMENTO E INSTALAÇÃO. AF_03/2023</v>
      </c>
      <c r="F109" s="535" t="str">
        <f>'Planilha Orçamentária'!F148</f>
        <v>M</v>
      </c>
      <c r="G109" s="537">
        <f>'Planilha Orçamentária'!G148</f>
        <v>30</v>
      </c>
      <c r="H109" s="538">
        <f>'Planilha Orçamentária'!K148</f>
        <v>13.372138776997891</v>
      </c>
      <c r="I109" s="538">
        <f>'Planilha Orçamentária'!L148</f>
        <v>401.16</v>
      </c>
      <c r="J109" s="539">
        <f>'Planilha Orçamentária'!M148</f>
        <v>9.6878162531008577E-4</v>
      </c>
      <c r="K109" s="546">
        <f t="shared" si="0"/>
        <v>0.9836467169947094</v>
      </c>
      <c r="L109" s="510"/>
      <c r="M109" s="510"/>
      <c r="N109" s="510"/>
      <c r="O109" s="510"/>
      <c r="P109" s="510"/>
      <c r="Q109" s="510"/>
      <c r="R109" s="510"/>
      <c r="S109" s="510"/>
      <c r="T109" s="510"/>
      <c r="U109" s="510"/>
      <c r="V109" s="510"/>
      <c r="W109" s="510"/>
    </row>
    <row r="110" spans="1:23" ht="28.5">
      <c r="A110" s="510"/>
      <c r="B110" s="110" t="str">
        <f>'Planilha Orçamentária'!B29</f>
        <v>2.1.2</v>
      </c>
      <c r="C110" s="535" t="str">
        <f>'Planilha Orçamentária'!C29</f>
        <v>SINAPI</v>
      </c>
      <c r="D110" s="536">
        <f>'Planilha Orçamentária'!D29</f>
        <v>97627</v>
      </c>
      <c r="E110" s="536" t="str">
        <f>'Planilha Orçamentária'!E29</f>
        <v>DEMOLIÇÃO DE PILARES E VIGAS EM CONCRETO ARMADO, DE FORMA MECANIZADA COM MARTELETE, SEM REAPROVEITAMENTO. AF_12/2017</v>
      </c>
      <c r="F110" s="535" t="str">
        <f>'Planilha Orçamentária'!F29</f>
        <v>M3</v>
      </c>
      <c r="G110" s="537">
        <f>'Planilha Orçamentária'!G29</f>
        <v>1.52</v>
      </c>
      <c r="H110" s="538">
        <f>'Planilha Orçamentária'!K29</f>
        <v>260.57317321544423</v>
      </c>
      <c r="I110" s="538">
        <f>'Planilha Orçamentária'!L29</f>
        <v>396.07</v>
      </c>
      <c r="J110" s="539">
        <f>'Planilha Orçamentária'!M29</f>
        <v>9.5648952621538944E-4</v>
      </c>
      <c r="K110" s="546">
        <f t="shared" si="0"/>
        <v>0.98460320652092481</v>
      </c>
      <c r="L110" s="510"/>
      <c r="M110" s="510"/>
      <c r="N110" s="510"/>
      <c r="O110" s="510"/>
      <c r="P110" s="510"/>
      <c r="Q110" s="510"/>
      <c r="R110" s="510"/>
      <c r="S110" s="510"/>
      <c r="T110" s="510"/>
      <c r="U110" s="510"/>
      <c r="V110" s="510"/>
      <c r="W110" s="510"/>
    </row>
    <row r="111" spans="1:23">
      <c r="A111" s="510"/>
      <c r="B111" s="110" t="str">
        <f>'Planilha Orçamentária'!B86</f>
        <v>3.5.9</v>
      </c>
      <c r="C111" s="535" t="str">
        <f>'Planilha Orçamentária'!C86</f>
        <v>IOPES</v>
      </c>
      <c r="D111" s="536">
        <f>'Planilha Orçamentária'!D86</f>
        <v>120208</v>
      </c>
      <c r="E111" s="536" t="str">
        <f>'Planilha Orçamentária'!E86</f>
        <v>ACABAMENTO COM CANTONEIRA DE ALUMÍNIO SEXTAVADA</v>
      </c>
      <c r="F111" s="535" t="str">
        <f>'Planilha Orçamentária'!F86</f>
        <v>M</v>
      </c>
      <c r="G111" s="537">
        <f>'Planilha Orçamentária'!G86</f>
        <v>20</v>
      </c>
      <c r="H111" s="538">
        <f>'Planilha Orçamentária'!K86</f>
        <v>19.677811193190596</v>
      </c>
      <c r="I111" s="538">
        <f>'Planilha Orçamentária'!L86</f>
        <v>393.56</v>
      </c>
      <c r="J111" s="539">
        <f>'Planilha Orçamentária'!M86</f>
        <v>9.5042799994275934E-4</v>
      </c>
      <c r="K111" s="546">
        <f t="shared" si="0"/>
        <v>0.98555363452086753</v>
      </c>
      <c r="L111" s="510"/>
      <c r="M111" s="510"/>
      <c r="N111" s="510"/>
      <c r="O111" s="510"/>
      <c r="P111" s="510"/>
      <c r="Q111" s="510"/>
      <c r="R111" s="510"/>
      <c r="S111" s="510"/>
      <c r="T111" s="510"/>
      <c r="U111" s="510"/>
      <c r="V111" s="510"/>
      <c r="W111" s="510"/>
    </row>
    <row r="112" spans="1:23" ht="28.5">
      <c r="A112" s="510"/>
      <c r="B112" s="110" t="str">
        <f>'Planilha Orçamentária'!B102</f>
        <v>3.7.1.2</v>
      </c>
      <c r="C112" s="535" t="str">
        <f>'Planilha Orçamentária'!C102</f>
        <v>ORSE</v>
      </c>
      <c r="D112" s="536">
        <f>'Planilha Orçamentária'!D102</f>
        <v>2086</v>
      </c>
      <c r="E112" s="536" t="str">
        <f>'Planilha Orçamentária'!E102</f>
        <v>CUBA DE LOUÇA DE EMBUTIR (OVAL OU CIRCULAR) INCLUSIVE SIFÃO CROMADO, VÁLVULA CROMADA PARA PIA E ENGATE CROMADO</v>
      </c>
      <c r="F112" s="535" t="str">
        <f>'Planilha Orçamentária'!F102</f>
        <v>UN</v>
      </c>
      <c r="G112" s="537">
        <f>'Planilha Orçamentária'!G102</f>
        <v>1</v>
      </c>
      <c r="H112" s="538">
        <f>'Planilha Orçamentária'!K102</f>
        <v>381.40738127812006</v>
      </c>
      <c r="I112" s="538">
        <f>'Planilha Orçamentária'!L102</f>
        <v>381.41</v>
      </c>
      <c r="J112" s="539">
        <f>'Planilha Orçamentária'!M102</f>
        <v>9.2108634886209947E-4</v>
      </c>
      <c r="K112" s="546">
        <f t="shared" si="0"/>
        <v>0.98647472086972965</v>
      </c>
      <c r="L112" s="510"/>
      <c r="M112" s="510"/>
      <c r="N112" s="510"/>
      <c r="O112" s="510"/>
      <c r="P112" s="510"/>
      <c r="Q112" s="510"/>
      <c r="R112" s="510"/>
      <c r="S112" s="510"/>
      <c r="T112" s="510"/>
      <c r="U112" s="510"/>
      <c r="V112" s="510"/>
      <c r="W112" s="510"/>
    </row>
    <row r="113" spans="1:23">
      <c r="A113" s="510"/>
      <c r="B113" s="91" t="str">
        <f>'Planilha Orçamentária'!B180</f>
        <v>4.3.1</v>
      </c>
      <c r="C113" s="535" t="str">
        <f>'Planilha Orçamentária'!C180</f>
        <v>ORSE</v>
      </c>
      <c r="D113" s="536">
        <f>'Planilha Orçamentária'!D180</f>
        <v>2228</v>
      </c>
      <c r="E113" s="536" t="str">
        <f>'Planilha Orçamentária'!E180</f>
        <v>FITA ANTIDERRAPANTE SAFETY-WALK 3M L = 5cm OU SIMILAR</v>
      </c>
      <c r="F113" s="535" t="str">
        <f>'Planilha Orçamentária'!F180</f>
        <v>M</v>
      </c>
      <c r="G113" s="537">
        <f>'Planilha Orçamentária'!G180</f>
        <v>25.2</v>
      </c>
      <c r="H113" s="538">
        <f>'Planilha Orçamentária'!K180</f>
        <v>15.038472876059235</v>
      </c>
      <c r="I113" s="538">
        <f>'Planilha Orçamentária'!L180</f>
        <v>378.97</v>
      </c>
      <c r="J113" s="539">
        <f>'Planilha Orçamentária'!M180</f>
        <v>9.1519386913890518E-4</v>
      </c>
      <c r="K113" s="546">
        <f t="shared" si="0"/>
        <v>0.9873899147388685</v>
      </c>
      <c r="L113" s="510"/>
      <c r="M113" s="510"/>
      <c r="N113" s="510"/>
      <c r="O113" s="510"/>
      <c r="P113" s="510"/>
      <c r="Q113" s="510"/>
      <c r="R113" s="510"/>
      <c r="S113" s="510"/>
      <c r="T113" s="510"/>
      <c r="U113" s="510"/>
      <c r="V113" s="510"/>
      <c r="W113" s="510"/>
    </row>
    <row r="114" spans="1:23">
      <c r="A114" s="510"/>
      <c r="B114" s="110" t="str">
        <f>'Planilha Orçamentária'!B147</f>
        <v>3.8.4.1</v>
      </c>
      <c r="C114" s="535" t="str">
        <f>'Planilha Orçamentária'!C147</f>
        <v>SBC</v>
      </c>
      <c r="D114" s="541">
        <f>'Planilha Orçamentária'!D147</f>
        <v>63036</v>
      </c>
      <c r="E114" s="536" t="str">
        <f>'Planilha Orçamentária'!E147</f>
        <v xml:space="preserve">ELETROCALHA LISA TIPO ""U"" 50x50mm CHAPA 20	</v>
      </c>
      <c r="F114" s="535" t="str">
        <f>'Planilha Orçamentária'!F147</f>
        <v>M</v>
      </c>
      <c r="G114" s="537">
        <f>'Planilha Orçamentária'!G147</f>
        <v>10</v>
      </c>
      <c r="H114" s="538">
        <f>'Planilha Orçamentária'!K147</f>
        <v>36.506858449706343</v>
      </c>
      <c r="I114" s="538">
        <f>'Planilha Orçamentária'!L147</f>
        <v>365.07</v>
      </c>
      <c r="J114" s="539">
        <f>'Planilha Orçamentária'!M147</f>
        <v>8.8162605432234766E-4</v>
      </c>
      <c r="K114" s="546">
        <f t="shared" si="0"/>
        <v>0.98827154079319079</v>
      </c>
      <c r="L114" s="510"/>
      <c r="M114" s="510"/>
      <c r="N114" s="510"/>
      <c r="O114" s="510"/>
      <c r="P114" s="510"/>
      <c r="Q114" s="510"/>
      <c r="R114" s="510"/>
      <c r="S114" s="510"/>
      <c r="T114" s="510"/>
      <c r="U114" s="510"/>
      <c r="V114" s="510"/>
      <c r="W114" s="510"/>
    </row>
    <row r="115" spans="1:23">
      <c r="A115" s="510"/>
      <c r="B115" s="110" t="str">
        <f>'Planilha Orçamentária'!B128</f>
        <v>3.8.1.3</v>
      </c>
      <c r="C115" s="535" t="str">
        <f>'Planilha Orçamentária'!C128</f>
        <v>SBC</v>
      </c>
      <c r="D115" s="541">
        <f>'Planilha Orçamentária'!D128</f>
        <v>60046</v>
      </c>
      <c r="E115" s="536" t="str">
        <f>'Planilha Orçamentária'!E128</f>
        <v>SPOT FLAT BRANCO EMBUTIR 1X50W PAR20 B65003BT NEWLINE</v>
      </c>
      <c r="F115" s="535" t="str">
        <f>'Planilha Orçamentária'!F128</f>
        <v>UN</v>
      </c>
      <c r="G115" s="537">
        <f>'Planilha Orçamentária'!G128</f>
        <v>4</v>
      </c>
      <c r="H115" s="538">
        <f>'Planilha Orçamentária'!K128</f>
        <v>86.540394416752974</v>
      </c>
      <c r="I115" s="538">
        <f>'Planilha Orçamentária'!L128</f>
        <v>346.16</v>
      </c>
      <c r="J115" s="539">
        <f>'Planilha Orçamentária'!M128</f>
        <v>8.3595933646759223E-4</v>
      </c>
      <c r="K115" s="546">
        <f t="shared" si="0"/>
        <v>0.98910750012965842</v>
      </c>
      <c r="L115" s="510"/>
      <c r="M115" s="510"/>
      <c r="N115" s="510"/>
      <c r="O115" s="510"/>
      <c r="P115" s="510"/>
      <c r="Q115" s="510"/>
      <c r="R115" s="510"/>
      <c r="S115" s="510"/>
      <c r="T115" s="510"/>
      <c r="U115" s="510"/>
      <c r="V115" s="510"/>
      <c r="W115" s="510"/>
    </row>
    <row r="116" spans="1:23">
      <c r="A116" s="510"/>
      <c r="B116" s="110" t="str">
        <f>'Planilha Orçamentária'!B90</f>
        <v>3.6.2</v>
      </c>
      <c r="C116" s="535" t="str">
        <f>'Planilha Orçamentária'!C90</f>
        <v>SBC</v>
      </c>
      <c r="D116" s="536" t="str">
        <f>'Planilha Orçamentária'!D90</f>
        <v>190404 (ADAPTADA)</v>
      </c>
      <c r="E116" s="536" t="str">
        <f>'Planilha Orçamentária'!E90</f>
        <v>BANCADA EM GRANITO PRETO SÃO GABRIEL</v>
      </c>
      <c r="F116" s="543" t="str">
        <f>'Planilha Orçamentária'!F90</f>
        <v>M2</v>
      </c>
      <c r="G116" s="537">
        <f>'Planilha Orçamentária'!G90</f>
        <v>0.5</v>
      </c>
      <c r="H116" s="538">
        <f>'Planilha Orçamentária'!K90</f>
        <v>687.71068127406784</v>
      </c>
      <c r="I116" s="538">
        <f>'Planilha Orçamentária'!L90</f>
        <v>343.86</v>
      </c>
      <c r="J116" s="539">
        <f>'Planilha Orçamentária'!M90</f>
        <v>8.3040494984326977E-4</v>
      </c>
      <c r="K116" s="546">
        <f t="shared" si="0"/>
        <v>0.98993790507950175</v>
      </c>
      <c r="L116" s="510"/>
      <c r="M116" s="510"/>
      <c r="N116" s="510"/>
      <c r="O116" s="510"/>
      <c r="P116" s="510"/>
      <c r="Q116" s="510"/>
      <c r="R116" s="510"/>
      <c r="S116" s="510"/>
      <c r="T116" s="510"/>
      <c r="U116" s="510"/>
      <c r="V116" s="510"/>
      <c r="W116" s="510"/>
    </row>
    <row r="117" spans="1:23" ht="28.5">
      <c r="A117" s="510"/>
      <c r="B117" s="110" t="str">
        <f>'Planilha Orçamentária'!B129</f>
        <v>3.8.1.4</v>
      </c>
      <c r="C117" s="535" t="str">
        <f>'Planilha Orçamentária'!C129</f>
        <v>SETOP</v>
      </c>
      <c r="D117" s="536" t="str">
        <f>'Planilha Orçamentária'!D129</f>
        <v>ED-13337</v>
      </c>
      <c r="E117" s="536" t="str">
        <f>'Planilha Orçamentária'!E129</f>
        <v>LUMINÁRIA COMERCIAL CHANFRADA DE SOBREPOR COMPLETA, PARA DUAS (2) LÂMPADAS TUBULARES LED 60CM 2X9W-ØT8, TEMPERATURA DA COR 6500K</v>
      </c>
      <c r="F117" s="535" t="str">
        <f>'Planilha Orçamentária'!F129</f>
        <v>UN</v>
      </c>
      <c r="G117" s="537">
        <f>'Planilha Orçamentária'!G129</f>
        <v>2</v>
      </c>
      <c r="H117" s="538">
        <f>'Planilha Orçamentária'!K129</f>
        <v>170.77493057355056</v>
      </c>
      <c r="I117" s="538">
        <f>'Planilha Orçamentária'!L129</f>
        <v>341.55</v>
      </c>
      <c r="J117" s="539">
        <f>'Planilha Orçamentária'!M129</f>
        <v>8.2482641371188503E-4</v>
      </c>
      <c r="K117" s="546">
        <f t="shared" si="0"/>
        <v>0.99076273149321359</v>
      </c>
      <c r="L117" s="510"/>
      <c r="M117" s="510"/>
      <c r="N117" s="510"/>
      <c r="O117" s="510"/>
      <c r="P117" s="510"/>
      <c r="Q117" s="510"/>
      <c r="R117" s="510"/>
      <c r="S117" s="510"/>
      <c r="T117" s="510"/>
      <c r="U117" s="510"/>
      <c r="V117" s="510"/>
      <c r="W117" s="510"/>
    </row>
    <row r="118" spans="1:23">
      <c r="A118" s="510"/>
      <c r="B118" s="110" t="str">
        <f>'Planilha Orçamentária'!B110</f>
        <v>3.7.3.2</v>
      </c>
      <c r="C118" s="535" t="str">
        <f>'Planilha Orçamentária'!C110</f>
        <v>SBC</v>
      </c>
      <c r="D118" s="536">
        <f>'Planilha Orçamentária'!D110</f>
        <v>190332</v>
      </c>
      <c r="E118" s="536" t="str">
        <f>'Planilha Orçamentária'!E110</f>
        <v>DUCHA HIGIENICA COM REGISTRO E ACABAMENTO POLIDO DOCOL</v>
      </c>
      <c r="F118" s="535" t="str">
        <f>'Planilha Orçamentária'!F110</f>
        <v>UN</v>
      </c>
      <c r="G118" s="537">
        <f>'Planilha Orçamentária'!G110</f>
        <v>1</v>
      </c>
      <c r="H118" s="538">
        <f>'Planilha Orçamentária'!K110</f>
        <v>341.34096966489142</v>
      </c>
      <c r="I118" s="538">
        <f>'Planilha Orçamentária'!L110</f>
        <v>341.34</v>
      </c>
      <c r="J118" s="539">
        <f>'Planilha Orçamentária'!M110</f>
        <v>8.2431927406357718E-4</v>
      </c>
      <c r="K118" s="546">
        <f t="shared" si="0"/>
        <v>0.99158705076727716</v>
      </c>
      <c r="L118" s="510"/>
      <c r="M118" s="510"/>
      <c r="N118" s="510"/>
      <c r="O118" s="510"/>
      <c r="P118" s="510"/>
      <c r="Q118" s="510"/>
      <c r="R118" s="510"/>
      <c r="S118" s="510"/>
      <c r="T118" s="510"/>
      <c r="U118" s="510"/>
      <c r="V118" s="510"/>
      <c r="W118" s="510"/>
    </row>
    <row r="119" spans="1:23" ht="28.5">
      <c r="A119" s="510"/>
      <c r="B119" s="110" t="str">
        <f>'Planilha Orçamentária'!B73</f>
        <v>3.4.1</v>
      </c>
      <c r="C119" s="535" t="str">
        <f>'Planilha Orçamentária'!C73</f>
        <v>SINAPI</v>
      </c>
      <c r="D119" s="536">
        <f>'Planilha Orçamentária'!D73</f>
        <v>87879</v>
      </c>
      <c r="E119" s="536" t="str">
        <f>'Planilha Orçamentária'!E73</f>
        <v>CHAPISCO APLICADO EM ALVENARIAS E ESTRUTURAS DE CONCRETO INTERNAS, COM COLHER DE PEDREIRO.  ARGAMASSA TRAÇO 1:3 COM PREPARO EM BETONEIRA 400L. AF_06/2014</v>
      </c>
      <c r="F119" s="535" t="str">
        <f>'Planilha Orçamentária'!F73</f>
        <v>M2</v>
      </c>
      <c r="G119" s="537">
        <f>'Planilha Orçamentária'!G73</f>
        <v>81.784999999999997</v>
      </c>
      <c r="H119" s="538">
        <f>'Planilha Orçamentária'!K73</f>
        <v>4.106963168051637</v>
      </c>
      <c r="I119" s="538">
        <f>'Planilha Orçamentária'!L73</f>
        <v>335.89</v>
      </c>
      <c r="J119" s="539">
        <f>'Planilha Orçamentária'!M73</f>
        <v>8.1115779271463922E-4</v>
      </c>
      <c r="K119" s="546">
        <f t="shared" si="0"/>
        <v>0.99239820855999183</v>
      </c>
      <c r="L119" s="510"/>
      <c r="M119" s="510"/>
      <c r="N119" s="510"/>
      <c r="O119" s="510"/>
      <c r="P119" s="510"/>
      <c r="Q119" s="510"/>
      <c r="R119" s="510"/>
      <c r="S119" s="510"/>
      <c r="T119" s="510"/>
      <c r="U119" s="510"/>
      <c r="V119" s="510"/>
      <c r="W119" s="510"/>
    </row>
    <row r="120" spans="1:23">
      <c r="A120" s="510"/>
      <c r="B120" s="91" t="str">
        <f>'Planilha Orçamentária'!B173</f>
        <v>4.1.1</v>
      </c>
      <c r="C120" s="535" t="str">
        <f>'Planilha Orçamentária'!C173</f>
        <v>SINAPI</v>
      </c>
      <c r="D120" s="536">
        <f>'Planilha Orçamentária'!D173</f>
        <v>102494</v>
      </c>
      <c r="E120" s="536" t="str">
        <f>'Planilha Orçamentária'!E173</f>
        <v>PINTURA DE VAGA ACESSÍVEL NO ESTACIONAMENTO</v>
      </c>
      <c r="F120" s="535" t="str">
        <f>'Planilha Orçamentária'!F173</f>
        <v>M2</v>
      </c>
      <c r="G120" s="537">
        <f>'Planilha Orçamentária'!G173</f>
        <v>5.3999999999999995</v>
      </c>
      <c r="H120" s="538">
        <f>'Planilha Orçamentária'!K173</f>
        <v>60.621743230259433</v>
      </c>
      <c r="I120" s="538">
        <f>'Planilha Orçamentária'!L173</f>
        <v>327.36</v>
      </c>
      <c r="J120" s="539">
        <f>'Planilha Orçamentária'!M173</f>
        <v>7.9055826319052169E-4</v>
      </c>
      <c r="K120" s="546">
        <f t="shared" si="0"/>
        <v>0.99318876682318236</v>
      </c>
      <c r="L120" s="510"/>
      <c r="M120" s="510"/>
      <c r="N120" s="510"/>
      <c r="O120" s="510"/>
      <c r="P120" s="510"/>
      <c r="Q120" s="510"/>
      <c r="R120" s="510"/>
      <c r="S120" s="510"/>
      <c r="T120" s="510"/>
      <c r="U120" s="510"/>
      <c r="V120" s="510"/>
      <c r="W120" s="510"/>
    </row>
    <row r="121" spans="1:23">
      <c r="A121" s="510"/>
      <c r="B121" s="91" t="str">
        <f>'Planilha Orçamentária'!B174</f>
        <v>4.1.2</v>
      </c>
      <c r="C121" s="535" t="str">
        <f>'Planilha Orçamentária'!C174</f>
        <v>SINAPI</v>
      </c>
      <c r="D121" s="536">
        <f>'Planilha Orçamentária'!D174</f>
        <v>102494</v>
      </c>
      <c r="E121" s="536" t="str">
        <f>'Planilha Orçamentária'!E174</f>
        <v>PINTURA DE VAGA DE IDOSOS</v>
      </c>
      <c r="F121" s="535" t="str">
        <f>'Planilha Orçamentária'!F174</f>
        <v>M2</v>
      </c>
      <c r="G121" s="537">
        <f>'Planilha Orçamentária'!G174</f>
        <v>5</v>
      </c>
      <c r="H121" s="538">
        <f>'Planilha Orçamentária'!K174</f>
        <v>60.621743230259433</v>
      </c>
      <c r="I121" s="538">
        <f>'Planilha Orçamentária'!L174</f>
        <v>303.11</v>
      </c>
      <c r="J121" s="539">
        <f>'Planilha Orçamentária'!M174</f>
        <v>7.319957085645132E-4</v>
      </c>
      <c r="K121" s="546">
        <f t="shared" si="0"/>
        <v>0.99392076253174688</v>
      </c>
      <c r="L121" s="510"/>
      <c r="M121" s="510"/>
      <c r="N121" s="510"/>
      <c r="O121" s="510"/>
      <c r="P121" s="510"/>
      <c r="Q121" s="510"/>
      <c r="R121" s="510"/>
      <c r="S121" s="510"/>
      <c r="T121" s="510"/>
      <c r="U121" s="510"/>
      <c r="V121" s="510"/>
      <c r="W121" s="510"/>
    </row>
    <row r="122" spans="1:23">
      <c r="A122" s="510"/>
      <c r="B122" s="110" t="str">
        <f>'Planilha Orçamentária'!B33</f>
        <v>2.1.6</v>
      </c>
      <c r="C122" s="535" t="str">
        <f>'Planilha Orçamentária'!C33</f>
        <v>SINAPI</v>
      </c>
      <c r="D122" s="536">
        <f>'Planilha Orçamentária'!D33</f>
        <v>97644</v>
      </c>
      <c r="E122" s="536" t="str">
        <f>'Planilha Orçamentária'!E33</f>
        <v>RETIRADA DE ESQUADRIAS EXISTENTES</v>
      </c>
      <c r="F122" s="535" t="str">
        <f>'Planilha Orçamentária'!F33</f>
        <v>M2</v>
      </c>
      <c r="G122" s="537">
        <f>'Planilha Orçamentária'!G33</f>
        <v>34.200000000000003</v>
      </c>
      <c r="H122" s="538">
        <f>'Planilha Orçamentária'!K33</f>
        <v>8.2626210814147356</v>
      </c>
      <c r="I122" s="538">
        <f>'Planilha Orçamentária'!L33</f>
        <v>282.58</v>
      </c>
      <c r="J122" s="539">
        <f>'Planilha Orçamentária'!M33</f>
        <v>6.8241677056566957E-4</v>
      </c>
      <c r="K122" s="546">
        <f t="shared" si="0"/>
        <v>0.99460317930231257</v>
      </c>
      <c r="L122" s="510"/>
      <c r="M122" s="510"/>
      <c r="N122" s="510"/>
      <c r="O122" s="510"/>
      <c r="P122" s="510"/>
      <c r="Q122" s="510"/>
      <c r="R122" s="510"/>
      <c r="S122" s="510"/>
      <c r="T122" s="510"/>
      <c r="U122" s="510"/>
      <c r="V122" s="510"/>
      <c r="W122" s="510"/>
    </row>
    <row r="123" spans="1:23" ht="28.5">
      <c r="A123" s="510"/>
      <c r="B123" s="110" t="str">
        <f>'Planilha Orçamentária'!B111</f>
        <v>3.7.3.3</v>
      </c>
      <c r="C123" s="535" t="str">
        <f>'Planilha Orçamentária'!C111</f>
        <v>ORSE</v>
      </c>
      <c r="D123" s="536">
        <f>'Planilha Orçamentária'!D111</f>
        <v>9676</v>
      </c>
      <c r="E123" s="536" t="str">
        <f>'Planilha Orçamentária'!E111</f>
        <v>TORNEIRA PARA LAVATÓRIO DE MESA COM FECHAMENTO AUTOMÁTICO - LINHA WATERPRESS, COR CROMADA, INCEPA OU SIMILAR</v>
      </c>
      <c r="F123" s="535" t="str">
        <f>'Planilha Orçamentária'!F111</f>
        <v>UN</v>
      </c>
      <c r="G123" s="537">
        <f>'Planilha Orçamentária'!G111</f>
        <v>1</v>
      </c>
      <c r="H123" s="538">
        <f>'Planilha Orçamentária'!K111</f>
        <v>281.93919555887646</v>
      </c>
      <c r="I123" s="538">
        <f>'Planilha Orçamentária'!L111</f>
        <v>281.94</v>
      </c>
      <c r="J123" s="539">
        <f>'Planilha Orçamentária'!M111</f>
        <v>6.8087120211368418E-4</v>
      </c>
      <c r="K123" s="546">
        <f t="shared" si="0"/>
        <v>0.99528405050442625</v>
      </c>
      <c r="L123" s="510"/>
      <c r="M123" s="510"/>
      <c r="N123" s="510"/>
      <c r="O123" s="510"/>
      <c r="P123" s="510"/>
      <c r="Q123" s="510"/>
      <c r="R123" s="510"/>
      <c r="S123" s="510"/>
      <c r="T123" s="510"/>
      <c r="U123" s="510"/>
      <c r="V123" s="510"/>
      <c r="W123" s="510"/>
    </row>
    <row r="124" spans="1:23" ht="42.75">
      <c r="A124" s="510"/>
      <c r="B124" s="110" t="str">
        <f>'Planilha Orçamentária'!B119</f>
        <v>3.7.4.4</v>
      </c>
      <c r="C124" s="535" t="str">
        <f>'Planilha Orçamentária'!C119</f>
        <v>ORSE</v>
      </c>
      <c r="D124" s="536">
        <f>'Planilha Orçamentária'!D119</f>
        <v>1679</v>
      </c>
      <c r="E124" s="536" t="str">
        <f>'Planilha Orçamentária'!E119</f>
        <v xml:space="preserve">PONTO DE ESGOTO COM TUBO DE PVC RÍGIDO SOLDÁVEL DE Ø 40 mm (LAVATÓRIOS, MICTÓRIOS, RALOS SIFONADOS, ETC)
 </v>
      </c>
      <c r="F124" s="535" t="str">
        <f>'Planilha Orçamentária'!F119</f>
        <v>UN</v>
      </c>
      <c r="G124" s="537">
        <f>'Planilha Orçamentária'!G119</f>
        <v>3</v>
      </c>
      <c r="H124" s="538">
        <f>'Planilha Orçamentária'!K119</f>
        <v>84.516215426031025</v>
      </c>
      <c r="I124" s="538">
        <f>'Planilha Orçamentária'!L119</f>
        <v>253.55</v>
      </c>
      <c r="J124" s="539">
        <f>'Planilha Orçamentária'!M119</f>
        <v>6.1231075156389534E-4</v>
      </c>
      <c r="K124" s="546">
        <f t="shared" si="0"/>
        <v>0.99589636125599013</v>
      </c>
      <c r="L124" s="510"/>
      <c r="M124" s="510"/>
      <c r="N124" s="510"/>
      <c r="O124" s="510"/>
      <c r="P124" s="510"/>
      <c r="Q124" s="510"/>
      <c r="R124" s="510"/>
      <c r="S124" s="510"/>
      <c r="T124" s="510"/>
      <c r="U124" s="510"/>
      <c r="V124" s="510"/>
      <c r="W124" s="510"/>
    </row>
    <row r="125" spans="1:23">
      <c r="A125" s="510"/>
      <c r="B125" s="110" t="str">
        <f>'Planilha Orçamentária'!B112</f>
        <v>3.7.3.4</v>
      </c>
      <c r="C125" s="535" t="str">
        <f>'Planilha Orçamentária'!C112</f>
        <v>ORSE</v>
      </c>
      <c r="D125" s="536">
        <f>'Planilha Orçamentária'!D112</f>
        <v>1703</v>
      </c>
      <c r="E125" s="536" t="str">
        <f>'Planilha Orçamentária'!E112</f>
        <v>RALO CLICK INTELIGENTE INOX GRAFITE</v>
      </c>
      <c r="F125" s="535" t="str">
        <f>'Planilha Orçamentária'!F112</f>
        <v>UN</v>
      </c>
      <c r="G125" s="537">
        <f>'Planilha Orçamentária'!G112</f>
        <v>2</v>
      </c>
      <c r="H125" s="538">
        <f>'Planilha Orçamentária'!K112</f>
        <v>84.008372298065368</v>
      </c>
      <c r="I125" s="538">
        <f>'Planilha Orçamentária'!L112</f>
        <v>168.02</v>
      </c>
      <c r="J125" s="539">
        <f>'Planilha Orçamentária'!M112</f>
        <v>4.0576001766028672E-4</v>
      </c>
      <c r="K125" s="546">
        <f t="shared" si="0"/>
        <v>0.99630212127365037</v>
      </c>
      <c r="L125" s="510"/>
      <c r="M125" s="510"/>
      <c r="N125" s="510"/>
      <c r="O125" s="510"/>
      <c r="P125" s="510"/>
      <c r="Q125" s="510"/>
      <c r="R125" s="510"/>
      <c r="S125" s="510"/>
      <c r="T125" s="510"/>
      <c r="U125" s="510"/>
      <c r="V125" s="510"/>
      <c r="W125" s="510"/>
    </row>
    <row r="126" spans="1:23" ht="28.5">
      <c r="A126" s="510"/>
      <c r="B126" s="110" t="str">
        <f>'Planilha Orçamentária'!B156</f>
        <v>3.8.5.5</v>
      </c>
      <c r="C126" s="535" t="str">
        <f>'Planilha Orçamentária'!C156</f>
        <v>SINAPI</v>
      </c>
      <c r="D126" s="541">
        <f>'Planilha Orçamentária'!D156</f>
        <v>101894</v>
      </c>
      <c r="E126" s="536" t="str">
        <f>'Planilha Orçamentária'!E156</f>
        <v>DISJUNTOR TRIPOLAR TIPO NEMA, CORRENTE NOMINAL DE 60 ATÉ 100A - FORNECIMENTO E INSTALAÇÃO. AF_10/2020</v>
      </c>
      <c r="F126" s="535" t="str">
        <f>'Planilha Orçamentária'!F156</f>
        <v>UN</v>
      </c>
      <c r="G126" s="537">
        <f>'Planilha Orçamentária'!G156</f>
        <v>1</v>
      </c>
      <c r="H126" s="538">
        <f>'Planilha Orçamentária'!K156</f>
        <v>155.67030589658043</v>
      </c>
      <c r="I126" s="538">
        <f>'Planilha Orçamentária'!L156</f>
        <v>155.66999999999999</v>
      </c>
      <c r="J126" s="539">
        <f>'Planilha Orçamentária'!M156</f>
        <v>3.7593537643838126E-4</v>
      </c>
      <c r="K126" s="546">
        <f t="shared" si="0"/>
        <v>0.9966780566500888</v>
      </c>
      <c r="L126" s="510"/>
      <c r="M126" s="510"/>
      <c r="N126" s="510"/>
      <c r="O126" s="510"/>
      <c r="P126" s="510"/>
      <c r="Q126" s="510"/>
      <c r="R126" s="510"/>
      <c r="S126" s="510"/>
      <c r="T126" s="510"/>
      <c r="U126" s="510"/>
      <c r="V126" s="510"/>
      <c r="W126" s="510"/>
    </row>
    <row r="127" spans="1:23">
      <c r="A127" s="510"/>
      <c r="B127" s="110" t="str">
        <f>'Planilha Orçamentária'!B39</f>
        <v>2.1.12</v>
      </c>
      <c r="C127" s="535" t="str">
        <f>'Planilha Orçamentária'!C39</f>
        <v>CPOS</v>
      </c>
      <c r="D127" s="536" t="str">
        <f>'Planilha Orçamentária'!D39</f>
        <v>04.07.040</v>
      </c>
      <c r="E127" s="536" t="str">
        <f>'Planilha Orçamentária'!E39</f>
        <v>RETIRADA DE FORRO QUALQUER EM PLACAS OU TIRAS APOIADAS (COM REAPROVEITAMENTO)</v>
      </c>
      <c r="F127" s="535" t="str">
        <f>'Planilha Orçamentária'!F39</f>
        <v>M2</v>
      </c>
      <c r="G127" s="537">
        <f>'Planilha Orçamentária'!G39</f>
        <v>20</v>
      </c>
      <c r="H127" s="538">
        <f>'Planilha Orçamentária'!K39</f>
        <v>7.2378448472889474</v>
      </c>
      <c r="I127" s="538">
        <f>'Planilha Orçamentária'!L39</f>
        <v>144.76</v>
      </c>
      <c r="J127" s="539">
        <f>'Planilha Orçamentária'!M39</f>
        <v>3.4958826423344303E-4</v>
      </c>
      <c r="K127" s="546">
        <f t="shared" si="0"/>
        <v>0.99702764491432228</v>
      </c>
      <c r="L127" s="510"/>
      <c r="M127" s="510"/>
      <c r="N127" s="510"/>
      <c r="O127" s="510"/>
      <c r="P127" s="510"/>
      <c r="Q127" s="510"/>
      <c r="R127" s="510"/>
      <c r="S127" s="510"/>
      <c r="T127" s="510"/>
      <c r="U127" s="510"/>
      <c r="V127" s="510"/>
      <c r="W127" s="510"/>
    </row>
    <row r="128" spans="1:23">
      <c r="A128" s="510"/>
      <c r="B128" s="91" t="str">
        <f>'Planilha Orçamentária'!B183</f>
        <v>4.3.4</v>
      </c>
      <c r="C128" s="535" t="str">
        <f>'Planilha Orçamentária'!C183</f>
        <v>ORSE</v>
      </c>
      <c r="D128" s="536">
        <f>'Planilha Orçamentária'!D183</f>
        <v>12434</v>
      </c>
      <c r="E128" s="536" t="str">
        <f>'Planilha Orçamentária'!E183</f>
        <v>PLACA EM AÇO INOX COM TEXTO EM BRAILLE PARA CORRIMÃO, FORNECIMENTO E INSTALAÇÃO</v>
      </c>
      <c r="F128" s="535" t="str">
        <f>'Planilha Orçamentária'!F183</f>
        <v>UN</v>
      </c>
      <c r="G128" s="537">
        <f>'Planilha Orçamentária'!G183</f>
        <v>2</v>
      </c>
      <c r="H128" s="538">
        <f>'Planilha Orçamentária'!K183</f>
        <v>70.812786944461521</v>
      </c>
      <c r="I128" s="538">
        <f>'Planilha Orçamentária'!L183</f>
        <v>141.63</v>
      </c>
      <c r="J128" s="539">
        <f>'Planilha Orçamentária'!M183</f>
        <v>3.4202946852295203E-4</v>
      </c>
      <c r="K128" s="546">
        <f t="shared" si="0"/>
        <v>0.99736967438284518</v>
      </c>
      <c r="L128" s="510"/>
      <c r="M128" s="510"/>
      <c r="N128" s="510"/>
      <c r="O128" s="510"/>
      <c r="P128" s="510"/>
      <c r="Q128" s="510"/>
      <c r="R128" s="510"/>
      <c r="S128" s="510"/>
      <c r="T128" s="510"/>
      <c r="U128" s="510"/>
      <c r="V128" s="510"/>
      <c r="W128" s="510"/>
    </row>
    <row r="129" spans="1:23" ht="28.5">
      <c r="A129" s="510"/>
      <c r="B129" s="110" t="str">
        <f>'Planilha Orçamentária'!B118</f>
        <v>3.7.4.3</v>
      </c>
      <c r="C129" s="535" t="str">
        <f>'Planilha Orçamentária'!C118</f>
        <v>ORSE</v>
      </c>
      <c r="D129" s="536">
        <f>'Planilha Orçamentária'!D118</f>
        <v>1683</v>
      </c>
      <c r="E129" s="536" t="str">
        <f>'Planilha Orçamentária'!E118</f>
        <v xml:space="preserve">PONTO DE ESGOTO COM TUBO DE PVC RÍGIDO SOLDÁVEL DE Ø 100 mm (VASO SANITÁRIO)
 </v>
      </c>
      <c r="F129" s="535" t="str">
        <f>'Planilha Orçamentária'!F118</f>
        <v>UN</v>
      </c>
      <c r="G129" s="537">
        <f>'Planilha Orçamentária'!G118</f>
        <v>1</v>
      </c>
      <c r="H129" s="538">
        <f>'Planilha Orçamentária'!K118</f>
        <v>124.98608181765431</v>
      </c>
      <c r="I129" s="538">
        <f>'Planilha Orçamentária'!L118</f>
        <v>124.99</v>
      </c>
      <c r="J129" s="539">
        <f>'Planilha Orçamentária'!M118</f>
        <v>3.0184468877133218E-4</v>
      </c>
      <c r="K129" s="546">
        <f t="shared" si="0"/>
        <v>0.99767151907161655</v>
      </c>
      <c r="L129" s="510"/>
      <c r="M129" s="510"/>
      <c r="N129" s="510"/>
      <c r="O129" s="510"/>
      <c r="P129" s="510"/>
      <c r="Q129" s="510"/>
      <c r="R129" s="510"/>
      <c r="S129" s="510"/>
      <c r="T129" s="510"/>
      <c r="U129" s="510"/>
      <c r="V129" s="510"/>
      <c r="W129" s="510"/>
    </row>
    <row r="130" spans="1:23">
      <c r="A130" s="510"/>
      <c r="B130" s="110" t="str">
        <f>'Planilha Orçamentária'!B30</f>
        <v>2.1.3</v>
      </c>
      <c r="C130" s="535" t="str">
        <f>'Planilha Orçamentária'!C30</f>
        <v>SINAPI</v>
      </c>
      <c r="D130" s="536">
        <f>'Planilha Orçamentária'!D30</f>
        <v>97633</v>
      </c>
      <c r="E130" s="536" t="str">
        <f>'Planilha Orçamentária'!E30</f>
        <v>DEMOLIÇÃO DE REVESTIMENTO DE PAREDE</v>
      </c>
      <c r="F130" s="535" t="str">
        <f>'Planilha Orçamentária'!F30</f>
        <v>M2</v>
      </c>
      <c r="G130" s="537">
        <f>'Planilha Orçamentária'!G30</f>
        <v>6</v>
      </c>
      <c r="H130" s="538">
        <f>'Planilha Orçamentária'!K30</f>
        <v>20.264818845569462</v>
      </c>
      <c r="I130" s="538">
        <f>'Planilha Orçamentária'!L30</f>
        <v>121.59</v>
      </c>
      <c r="J130" s="539">
        <f>'Planilha Orçamentária'!M30</f>
        <v>2.9363385637015986E-4</v>
      </c>
      <c r="K130" s="546">
        <f t="shared" si="0"/>
        <v>0.99796515292798671</v>
      </c>
      <c r="L130" s="510"/>
      <c r="M130" s="510"/>
      <c r="N130" s="510"/>
      <c r="O130" s="510"/>
      <c r="P130" s="510"/>
      <c r="Q130" s="510"/>
      <c r="R130" s="510"/>
      <c r="S130" s="510"/>
      <c r="T130" s="510"/>
      <c r="U130" s="510"/>
      <c r="V130" s="510"/>
      <c r="W130" s="510"/>
    </row>
    <row r="131" spans="1:23">
      <c r="A131" s="510"/>
      <c r="B131" s="110" t="str">
        <f>'Planilha Orçamentária'!B113</f>
        <v>3.7.3.5</v>
      </c>
      <c r="C131" s="535" t="str">
        <f>'Planilha Orçamentária'!C113</f>
        <v>SINAPI</v>
      </c>
      <c r="D131" s="536">
        <f>'Planilha Orçamentária'!D113</f>
        <v>100860</v>
      </c>
      <c r="E131" s="536" t="str">
        <f>'Planilha Orçamentária'!E113</f>
        <v>CHUVEIRO ELÉTRICO COMUM CORPO PLÁSTICO, TIPO DUCHA  FORNECIMENTO E INSTALAÇÃO. AF_01/2020</v>
      </c>
      <c r="F131" s="535" t="str">
        <f>'Planilha Orçamentária'!F113</f>
        <v>UN</v>
      </c>
      <c r="G131" s="537">
        <f>'Planilha Orçamentária'!G113</f>
        <v>1</v>
      </c>
      <c r="H131" s="538">
        <f>'Planilha Orçamentária'!K113</f>
        <v>114.50637436877128</v>
      </c>
      <c r="I131" s="538">
        <f>'Planilha Orçamentária'!L113</f>
        <v>114.51</v>
      </c>
      <c r="J131" s="539">
        <f>'Planilha Orçamentária'!M113</f>
        <v>2.765360053700716E-4</v>
      </c>
      <c r="K131" s="546">
        <f t="shared" si="0"/>
        <v>0.99824168893335674</v>
      </c>
      <c r="L131" s="510"/>
      <c r="M131" s="510"/>
      <c r="N131" s="510"/>
      <c r="O131" s="510"/>
      <c r="P131" s="510"/>
      <c r="Q131" s="510"/>
      <c r="R131" s="510"/>
      <c r="S131" s="510"/>
      <c r="T131" s="510"/>
      <c r="U131" s="510"/>
      <c r="V131" s="510"/>
      <c r="W131" s="510"/>
    </row>
    <row r="132" spans="1:23">
      <c r="A132" s="510"/>
      <c r="B132" s="110" t="str">
        <f>'Planilha Orçamentária'!B194</f>
        <v>5.1.6</v>
      </c>
      <c r="C132" s="535" t="str">
        <f>'Planilha Orçamentária'!C194</f>
        <v>SBC</v>
      </c>
      <c r="D132" s="536">
        <f>'Planilha Orçamentária'!D194</f>
        <v>180051</v>
      </c>
      <c r="E132" s="536" t="str">
        <f>'Planilha Orçamentária'!E194</f>
        <v>PINTURA FAIXA DEMARCACAO AVISO EM PISO-(0,4m2)-EXTINTORES</v>
      </c>
      <c r="F132" s="535" t="str">
        <f>'Planilha Orçamentária'!F194</f>
        <v>M</v>
      </c>
      <c r="G132" s="537">
        <f>'Planilha Orçamentária'!G194</f>
        <v>15</v>
      </c>
      <c r="H132" s="538">
        <f>'Planilha Orçamentária'!K194</f>
        <v>6.3175137334179476</v>
      </c>
      <c r="I132" s="538">
        <f>'Planilha Orçamentária'!L194</f>
        <v>94.76</v>
      </c>
      <c r="J132" s="539">
        <f>'Planilha Orçamentária'!M194</f>
        <v>2.2884072892208527E-4</v>
      </c>
      <c r="K132" s="546">
        <f t="shared" si="0"/>
        <v>0.99847052966227878</v>
      </c>
      <c r="L132" s="510"/>
      <c r="M132" s="510"/>
      <c r="N132" s="510"/>
      <c r="O132" s="510"/>
      <c r="P132" s="510"/>
      <c r="Q132" s="510"/>
      <c r="R132" s="510"/>
      <c r="S132" s="510"/>
      <c r="T132" s="510"/>
      <c r="U132" s="510"/>
      <c r="V132" s="510"/>
      <c r="W132" s="510"/>
    </row>
    <row r="133" spans="1:23">
      <c r="A133" s="510"/>
      <c r="B133" s="110" t="str">
        <f>'Planilha Orçamentária'!B109</f>
        <v>3.7.3.1</v>
      </c>
      <c r="C133" s="535" t="str">
        <f>'Planilha Orçamentária'!C109</f>
        <v>SINAPI</v>
      </c>
      <c r="D133" s="536">
        <f>'Planilha Orçamentária'!D109</f>
        <v>89986</v>
      </c>
      <c r="E133" s="536" t="str">
        <f>'Planilha Orçamentária'!E109</f>
        <v>REGISTRO DE GAVETA COM ACABAMENTO 1/2" - REF. 4900.C26.PQ - DECA OU SIMILAR</v>
      </c>
      <c r="F133" s="535" t="str">
        <f>'Planilha Orçamentária'!F109</f>
        <v>UN</v>
      </c>
      <c r="G133" s="537">
        <f>'Planilha Orçamentária'!G109</f>
        <v>1</v>
      </c>
      <c r="H133" s="538">
        <f>'Planilha Orçamentária'!K109</f>
        <v>93.087969696790466</v>
      </c>
      <c r="I133" s="538">
        <f>'Planilha Orçamentária'!L109</f>
        <v>93.09</v>
      </c>
      <c r="J133" s="539">
        <f>'Planilha Orçamentária'!M109</f>
        <v>2.2480776124268593E-4</v>
      </c>
      <c r="K133" s="546">
        <f t="shared" si="0"/>
        <v>0.99869533742352146</v>
      </c>
      <c r="L133" s="510"/>
      <c r="M133" s="510"/>
      <c r="N133" s="510"/>
      <c r="O133" s="510"/>
      <c r="P133" s="510"/>
      <c r="Q133" s="510"/>
      <c r="R133" s="510"/>
      <c r="S133" s="510"/>
      <c r="T133" s="510"/>
      <c r="U133" s="510"/>
      <c r="V133" s="510"/>
      <c r="W133" s="510"/>
    </row>
    <row r="134" spans="1:23" ht="28.5">
      <c r="A134" s="510"/>
      <c r="B134" s="110" t="str">
        <f>'Planilha Orçamentária'!B192</f>
        <v>5.1.4</v>
      </c>
      <c r="C134" s="535" t="str">
        <f>'Planilha Orçamentária'!C192</f>
        <v>ORSE</v>
      </c>
      <c r="D134" s="536">
        <f>'Planilha Orçamentária'!D192</f>
        <v>12137</v>
      </c>
      <c r="E134" s="536" t="str">
        <f>'Planilha Orçamentária'!E192</f>
        <v>Placa de sinalizacao de seguranca contra incendio, fotoluminescente, quadrada, *20 x 20* cm, em pvc *2* mm anti-chamas (simbolos, cores e pictogramas conforme nbr 13434)</v>
      </c>
      <c r="F134" s="535" t="str">
        <f>'Planilha Orçamentária'!F192</f>
        <v>UN</v>
      </c>
      <c r="G134" s="537">
        <f>'Planilha Orçamentária'!G192</f>
        <v>3</v>
      </c>
      <c r="H134" s="538">
        <f>'Planilha Orçamentária'!K192</f>
        <v>30.719027285415066</v>
      </c>
      <c r="I134" s="538">
        <f>'Planilha Orçamentária'!L192</f>
        <v>92.16</v>
      </c>
      <c r="J134" s="539">
        <f>'Planilha Orçamentária'!M192</f>
        <v>2.2256185708589466E-4</v>
      </c>
      <c r="K134" s="546">
        <f t="shared" si="0"/>
        <v>0.99891789928060737</v>
      </c>
      <c r="L134" s="510"/>
      <c r="M134" s="510"/>
      <c r="N134" s="510"/>
      <c r="O134" s="510"/>
      <c r="P134" s="510"/>
      <c r="Q134" s="510"/>
      <c r="R134" s="510"/>
      <c r="S134" s="510"/>
      <c r="T134" s="510"/>
      <c r="U134" s="510"/>
      <c r="V134" s="510"/>
      <c r="W134" s="510"/>
    </row>
    <row r="135" spans="1:23">
      <c r="A135" s="510"/>
      <c r="B135" s="110" t="str">
        <f>'Planilha Orçamentária'!B116</f>
        <v>3.7.4.1</v>
      </c>
      <c r="C135" s="535" t="str">
        <f>'Planilha Orçamentária'!C116</f>
        <v>SINAPI</v>
      </c>
      <c r="D135" s="536">
        <f>'Planilha Orçamentária'!D116</f>
        <v>89708</v>
      </c>
      <c r="E135" s="536" t="str">
        <f>'Planilha Orçamentária'!E116</f>
        <v>CAIXA SIFONADA PVC 100MM</v>
      </c>
      <c r="F135" s="535" t="str">
        <f>'Planilha Orçamentária'!F116</f>
        <v>UN</v>
      </c>
      <c r="G135" s="537">
        <f>'Planilha Orçamentária'!G116</f>
        <v>1</v>
      </c>
      <c r="H135" s="538">
        <f>'Planilha Orçamentária'!K116</f>
        <v>88.810714921281971</v>
      </c>
      <c r="I135" s="538">
        <f>'Planilha Orçamentária'!L116</f>
        <v>88.81</v>
      </c>
      <c r="J135" s="539">
        <f>'Planilha Orçamentária'!M116</f>
        <v>2.144717722200337E-4</v>
      </c>
      <c r="K135" s="546">
        <f t="shared" si="0"/>
        <v>0.99913237105282737</v>
      </c>
      <c r="L135" s="510"/>
      <c r="M135" s="510"/>
      <c r="N135" s="510"/>
      <c r="O135" s="510"/>
      <c r="P135" s="510"/>
      <c r="Q135" s="510"/>
      <c r="R135" s="510"/>
      <c r="S135" s="510"/>
      <c r="T135" s="510"/>
      <c r="U135" s="510"/>
      <c r="V135" s="510"/>
      <c r="W135" s="510"/>
    </row>
    <row r="136" spans="1:23">
      <c r="A136" s="510"/>
      <c r="B136" s="110" t="str">
        <f>'Planilha Orçamentária'!B105</f>
        <v>3.7.2.1</v>
      </c>
      <c r="C136" s="535" t="str">
        <f>'Planilha Orçamentária'!C105</f>
        <v>AGESUL</v>
      </c>
      <c r="D136" s="536">
        <f>'Planilha Orçamentária'!D105</f>
        <v>1301004064</v>
      </c>
      <c r="E136" s="536" t="str">
        <f>'Planilha Orçamentária'!E105</f>
        <v>TOALHEIRO PLASTICO TIPO DISPENSER PARA PAPEL TOALHA INTERFOLHADO</v>
      </c>
      <c r="F136" s="535" t="str">
        <f>'Planilha Orçamentária'!F105</f>
        <v>UN</v>
      </c>
      <c r="G136" s="537">
        <f>'Planilha Orçamentária'!G105</f>
        <v>1</v>
      </c>
      <c r="H136" s="538">
        <f>'Planilha Orçamentária'!K105</f>
        <v>80.366053893036991</v>
      </c>
      <c r="I136" s="538">
        <f>'Planilha Orçamentária'!L105</f>
        <v>80.37</v>
      </c>
      <c r="J136" s="539">
        <f>'Planilha Orçamentária'!M105</f>
        <v>1.9408958825947649E-4</v>
      </c>
      <c r="K136" s="546">
        <f t="shared" si="0"/>
        <v>0.99932646064108688</v>
      </c>
      <c r="L136" s="510"/>
      <c r="M136" s="510"/>
      <c r="N136" s="510"/>
      <c r="O136" s="510"/>
      <c r="P136" s="510"/>
      <c r="Q136" s="510"/>
      <c r="R136" s="510"/>
      <c r="S136" s="510"/>
      <c r="T136" s="510"/>
      <c r="U136" s="510"/>
      <c r="V136" s="510"/>
      <c r="W136" s="510"/>
    </row>
    <row r="137" spans="1:23" ht="28.5">
      <c r="A137" s="510"/>
      <c r="B137" s="110" t="str">
        <f>'Planilha Orçamentária'!B191</f>
        <v>5.1.3</v>
      </c>
      <c r="C137" s="535" t="str">
        <f>'Planilha Orçamentária'!C191</f>
        <v>SINAPI</v>
      </c>
      <c r="D137" s="536">
        <f>'Planilha Orçamentária'!D191</f>
        <v>97599</v>
      </c>
      <c r="E137" s="536" t="str">
        <f>'Planilha Orçamentária'!E191</f>
        <v>LUMINÁRIA DE EMERGÊNCIA, COM 30 LÂMPADAS LED DE 2 W, SEM REATOR - FORNECIMENTO E INSTALAÇÃO. AF_02/2020</v>
      </c>
      <c r="F137" s="535" t="str">
        <f>'Planilha Orçamentária'!F191</f>
        <v>UN</v>
      </c>
      <c r="G137" s="537">
        <f>'Planilha Orçamentária'!G191</f>
        <v>3</v>
      </c>
      <c r="H137" s="538">
        <f>'Planilha Orçamentária'!K191</f>
        <v>26.15377949168392</v>
      </c>
      <c r="I137" s="538">
        <f>'Planilha Orçamentária'!L191</f>
        <v>78.459999999999994</v>
      </c>
      <c r="J137" s="539">
        <f>'Planilha Orçamentária'!M191</f>
        <v>1.8947703241058262E-4</v>
      </c>
      <c r="K137" s="546">
        <f t="shared" si="0"/>
        <v>0.99951593767349745</v>
      </c>
      <c r="L137" s="510"/>
      <c r="M137" s="510"/>
      <c r="N137" s="510"/>
      <c r="O137" s="510"/>
      <c r="P137" s="510"/>
      <c r="Q137" s="510"/>
      <c r="R137" s="510"/>
      <c r="S137" s="510"/>
      <c r="T137" s="510"/>
      <c r="U137" s="510"/>
      <c r="V137" s="510"/>
      <c r="W137" s="510"/>
    </row>
    <row r="138" spans="1:23">
      <c r="A138" s="510"/>
      <c r="B138" s="110" t="str">
        <f>'Planilha Orçamentária'!B193</f>
        <v>5.1.5</v>
      </c>
      <c r="C138" s="535" t="str">
        <f>'Planilha Orçamentária'!C193</f>
        <v>ORSE</v>
      </c>
      <c r="D138" s="536">
        <f>'Planilha Orçamentária'!D193</f>
        <v>12138</v>
      </c>
      <c r="E138" s="536" t="str">
        <f>'Planilha Orçamentária'!E193</f>
        <v>Placa de indicativa de "EXTINTOR" em pvc, dim.: 20 x 20 cm</v>
      </c>
      <c r="F138" s="535" t="str">
        <f>'Planilha Orçamentária'!F193</f>
        <v>UN</v>
      </c>
      <c r="G138" s="537">
        <f>'Planilha Orçamentária'!G193</f>
        <v>3</v>
      </c>
      <c r="H138" s="538">
        <f>'Planilha Orçamentária'!K193</f>
        <v>24.734246016338929</v>
      </c>
      <c r="I138" s="538">
        <f>'Planilha Orçamentária'!L193</f>
        <v>74.2</v>
      </c>
      <c r="J138" s="539">
        <f>'Planilha Orçamentária'!M193</f>
        <v>1.7918934240205496E-4</v>
      </c>
      <c r="K138" s="546">
        <f t="shared" si="0"/>
        <v>0.99969512701589947</v>
      </c>
      <c r="L138" s="510"/>
      <c r="M138" s="510"/>
      <c r="N138" s="510"/>
      <c r="O138" s="510"/>
      <c r="P138" s="510"/>
      <c r="Q138" s="510"/>
      <c r="R138" s="510"/>
      <c r="S138" s="510"/>
      <c r="T138" s="510"/>
      <c r="U138" s="510"/>
      <c r="V138" s="510"/>
      <c r="W138" s="510"/>
    </row>
    <row r="139" spans="1:23">
      <c r="A139" s="510"/>
      <c r="B139" s="110" t="str">
        <f>'Planilha Orçamentária'!B44</f>
        <v>2.1.17</v>
      </c>
      <c r="C139" s="535" t="str">
        <f>'Planilha Orçamentária'!C44</f>
        <v>CPOS</v>
      </c>
      <c r="D139" s="547" t="str">
        <f>'Planilha Orçamentária'!D44</f>
        <v>04.09.060</v>
      </c>
      <c r="E139" s="536" t="str">
        <f>'Planilha Orçamentária'!E44</f>
        <v>RETIRADA DE BATENTE, CORRIMÃO OU PEÇAS LINEARES METÁLICAS, CHUMBADOS</v>
      </c>
      <c r="F139" s="535" t="str">
        <f>'Planilha Orçamentária'!F44</f>
        <v>M²</v>
      </c>
      <c r="G139" s="537">
        <f>'Planilha Orçamentária'!G44</f>
        <v>5.7600000000000007</v>
      </c>
      <c r="H139" s="538">
        <f>'Planilha Orçamentária'!K44</f>
        <v>11.580551755662317</v>
      </c>
      <c r="I139" s="538">
        <f>'Planilha Orçamentária'!L44</f>
        <v>66.703978112614948</v>
      </c>
      <c r="J139" s="539">
        <f>'Planilha Orçamentária'!M44</f>
        <v>1.6108681905122019E-4</v>
      </c>
      <c r="K139" s="546">
        <f t="shared" si="0"/>
        <v>0.99985621383495071</v>
      </c>
      <c r="L139" s="510"/>
      <c r="M139" s="510"/>
      <c r="N139" s="510"/>
      <c r="O139" s="510"/>
      <c r="P139" s="510"/>
      <c r="Q139" s="510"/>
      <c r="R139" s="510"/>
      <c r="S139" s="510"/>
      <c r="T139" s="510"/>
      <c r="U139" s="510"/>
      <c r="V139" s="510"/>
      <c r="W139" s="510"/>
    </row>
    <row r="140" spans="1:23">
      <c r="A140" s="510"/>
      <c r="B140" s="110" t="str">
        <f>'Planilha Orçamentária'!B32</f>
        <v>2.1.5</v>
      </c>
      <c r="C140" s="535" t="str">
        <f>'Planilha Orçamentária'!C32</f>
        <v>SINAPI</v>
      </c>
      <c r="D140" s="536">
        <f>'Planilha Orçamentária'!D32</f>
        <v>93358</v>
      </c>
      <c r="E140" s="536" t="str">
        <f>'Planilha Orçamentária'!E32</f>
        <v>ESCAVAÇÃO MANUAL DE VALA COM PROFUNDIDADE MENOR OU IGUAL A 1,30 M. AF_02/2021</v>
      </c>
      <c r="F140" s="535" t="str">
        <f>'Planilha Orçamentária'!F32</f>
        <v>M3</v>
      </c>
      <c r="G140" s="537">
        <f>'Planilha Orçamentária'!G32</f>
        <v>0.38699999999999996</v>
      </c>
      <c r="H140" s="538">
        <f>'Planilha Orçamentária'!K32</f>
        <v>77.157723800623131</v>
      </c>
      <c r="I140" s="538">
        <f>'Planilha Orçamentária'!L32</f>
        <v>29.86</v>
      </c>
      <c r="J140" s="539">
        <f>'Planilha Orçamentária'!M32</f>
        <v>7.211042808794286E-5</v>
      </c>
      <c r="K140" s="546">
        <f t="shared" si="0"/>
        <v>0.99992832426303868</v>
      </c>
      <c r="L140" s="510"/>
      <c r="M140" s="510"/>
      <c r="N140" s="510"/>
      <c r="O140" s="510"/>
      <c r="P140" s="510"/>
      <c r="Q140" s="510"/>
      <c r="R140" s="510"/>
      <c r="S140" s="510"/>
      <c r="T140" s="510"/>
      <c r="U140" s="510"/>
      <c r="V140" s="510"/>
      <c r="W140" s="510"/>
    </row>
    <row r="141" spans="1:23">
      <c r="A141" s="510"/>
      <c r="B141" s="110" t="str">
        <f>'Planilha Orçamentária'!B106</f>
        <v>3.7.2.2</v>
      </c>
      <c r="C141" s="535" t="str">
        <f>'Planilha Orçamentária'!C106</f>
        <v>SINAPI</v>
      </c>
      <c r="D141" s="536">
        <f>'Planilha Orçamentária'!D106</f>
        <v>95544</v>
      </c>
      <c r="E141" s="536" t="str">
        <f>'Planilha Orçamentária'!E106</f>
        <v>DISPENSER DE PAPEL HIGIÊNICO - LINHA ELEGANCE REF. DHE10 - SANTHER OU SIMILAR</v>
      </c>
      <c r="F141" s="535" t="str">
        <f>'Planilha Orçamentária'!F106</f>
        <v>UN</v>
      </c>
      <c r="G141" s="537">
        <f>'Planilha Orçamentária'!G106</f>
        <v>1</v>
      </c>
      <c r="H141" s="538">
        <f>'Planilha Orçamentária'!K106</f>
        <v>29.67809000444089</v>
      </c>
      <c r="I141" s="538">
        <f>'Planilha Orçamentária'!L106</f>
        <v>29.68</v>
      </c>
      <c r="J141" s="539">
        <f>'Planilha Orçamentária'!M106</f>
        <v>7.1675736960821978E-5</v>
      </c>
      <c r="K141" s="546">
        <f t="shared" si="0"/>
        <v>0.99999999999999956</v>
      </c>
      <c r="L141" s="510"/>
      <c r="M141" s="510"/>
      <c r="N141" s="510"/>
      <c r="O141" s="510"/>
      <c r="P141" s="510"/>
      <c r="Q141" s="510"/>
      <c r="R141" s="510"/>
      <c r="S141" s="510"/>
      <c r="T141" s="510"/>
      <c r="U141" s="510"/>
      <c r="V141" s="510"/>
      <c r="W141" s="510"/>
    </row>
    <row r="142" spans="1:23" hidden="1">
      <c r="A142" s="510"/>
      <c r="B142" s="110" t="str">
        <f>'Planilha Orçamentária'!B34</f>
        <v>2.1.7</v>
      </c>
      <c r="C142" s="535" t="str">
        <f>'Planilha Orçamentária'!C34</f>
        <v>SINAPI</v>
      </c>
      <c r="D142" s="536">
        <f>'Planilha Orçamentária'!D34</f>
        <v>97663</v>
      </c>
      <c r="E142" s="536" t="str">
        <f>'Planilha Orçamentária'!E34</f>
        <v>RETIRADA DE LOUÇAS SANITÁRIAS</v>
      </c>
      <c r="F142" s="535" t="str">
        <f>'Planilha Orçamentária'!F34</f>
        <v>UN</v>
      </c>
      <c r="G142" s="537">
        <f>'Planilha Orçamentária'!G34</f>
        <v>0</v>
      </c>
      <c r="H142" s="538">
        <f>'Planilha Orçamentária'!K34</f>
        <v>10.896277514418733</v>
      </c>
      <c r="I142" s="538">
        <f>'Planilha Orçamentária'!L34</f>
        <v>0</v>
      </c>
      <c r="J142" s="539">
        <f>'Planilha Orçamentária'!M34</f>
        <v>0</v>
      </c>
      <c r="K142" s="546">
        <f t="shared" si="0"/>
        <v>0.99999999999999956</v>
      </c>
      <c r="L142" s="510"/>
      <c r="M142" s="510"/>
      <c r="N142" s="510"/>
      <c r="O142" s="510"/>
      <c r="P142" s="510"/>
      <c r="Q142" s="510"/>
      <c r="R142" s="510"/>
      <c r="S142" s="510"/>
      <c r="T142" s="510"/>
      <c r="U142" s="510"/>
      <c r="V142" s="510"/>
      <c r="W142" s="510"/>
    </row>
    <row r="143" spans="1:23" hidden="1">
      <c r="A143" s="510"/>
      <c r="B143" s="110" t="str">
        <f>'Planilha Orçamentária'!B35</f>
        <v>2.1.8</v>
      </c>
      <c r="C143" s="535" t="str">
        <f>'Planilha Orçamentária'!C35</f>
        <v>SINAPI</v>
      </c>
      <c r="D143" s="536">
        <f>'Planilha Orçamentária'!D35</f>
        <v>97666</v>
      </c>
      <c r="E143" s="536" t="str">
        <f>'Planilha Orçamentária'!E35</f>
        <v>RETIRADA DE METAIS SANITÁRIOS</v>
      </c>
      <c r="F143" s="535" t="str">
        <f>'Planilha Orçamentária'!F35</f>
        <v>UN</v>
      </c>
      <c r="G143" s="537">
        <f>'Planilha Orçamentária'!G35</f>
        <v>0</v>
      </c>
      <c r="H143" s="538">
        <f>'Planilha Orçamentária'!K35</f>
        <v>7.9456200421230632</v>
      </c>
      <c r="I143" s="538">
        <f>'Planilha Orçamentária'!L35</f>
        <v>0</v>
      </c>
      <c r="J143" s="539">
        <f>'Planilha Orçamentária'!M35</f>
        <v>0</v>
      </c>
      <c r="K143" s="546">
        <f t="shared" si="0"/>
        <v>0.99999999999999956</v>
      </c>
      <c r="L143" s="510"/>
      <c r="M143" s="510"/>
      <c r="N143" s="510"/>
      <c r="O143" s="510"/>
      <c r="P143" s="510"/>
      <c r="Q143" s="510"/>
      <c r="R143" s="510"/>
      <c r="S143" s="510"/>
      <c r="T143" s="510"/>
      <c r="U143" s="510"/>
      <c r="V143" s="510"/>
      <c r="W143" s="510"/>
    </row>
    <row r="144" spans="1:23" hidden="1">
      <c r="A144" s="510"/>
      <c r="B144" s="110" t="str">
        <f>'Planilha Orçamentária'!B36</f>
        <v>2.1.9</v>
      </c>
      <c r="C144" s="535" t="str">
        <f>'Planilha Orçamentária'!C36</f>
        <v>CCU</v>
      </c>
      <c r="D144" s="536" t="str">
        <f>'Planilha Orçamentária'!D36</f>
        <v>DEM_022</v>
      </c>
      <c r="E144" s="536" t="str">
        <f>'Planilha Orçamentária'!E36</f>
        <v>RETIRADA DE BANCADAS E DIVISÓRIAS DE GRANITO</v>
      </c>
      <c r="F144" s="535" t="str">
        <f>'Planilha Orçamentária'!F36</f>
        <v>M2</v>
      </c>
      <c r="G144" s="537">
        <f>'Planilha Orçamentária'!G36</f>
        <v>0</v>
      </c>
      <c r="H144" s="538">
        <f>'Planilha Orçamentária'!K36</f>
        <v>17.873414602517315</v>
      </c>
      <c r="I144" s="538">
        <f>'Planilha Orçamentária'!L36</f>
        <v>0</v>
      </c>
      <c r="J144" s="539">
        <f>'Planilha Orçamentária'!M36</f>
        <v>0</v>
      </c>
      <c r="K144" s="546">
        <f t="shared" si="0"/>
        <v>0.99999999999999956</v>
      </c>
      <c r="L144" s="510"/>
      <c r="M144" s="510"/>
      <c r="N144" s="510"/>
      <c r="O144" s="510"/>
      <c r="P144" s="510"/>
      <c r="Q144" s="510"/>
      <c r="R144" s="510"/>
      <c r="S144" s="510"/>
      <c r="T144" s="510"/>
      <c r="U144" s="510"/>
      <c r="V144" s="510"/>
      <c r="W144" s="510"/>
    </row>
    <row r="145" spans="1:23" ht="28.5" hidden="1">
      <c r="A145" s="510"/>
      <c r="B145" s="110" t="str">
        <f>'Planilha Orçamentária'!B37</f>
        <v>2.1.10</v>
      </c>
      <c r="C145" s="535" t="str">
        <f>'Planilha Orçamentária'!C37</f>
        <v>SINAPI</v>
      </c>
      <c r="D145" s="536">
        <f>'Planilha Orçamentária'!D37</f>
        <v>97640</v>
      </c>
      <c r="E145" s="536" t="str">
        <f>'Planilha Orçamentária'!E37</f>
        <v>REMOÇÃO DE FORROS DE DRYWALL, PVC E FIBROMINERAL, DE FORMA MANUAL, SEM REAPROVEITAMENTO. AF_12/2017</v>
      </c>
      <c r="F145" s="535" t="str">
        <f>'Planilha Orçamentária'!F37</f>
        <v>M2</v>
      </c>
      <c r="G145" s="537">
        <f>'Planilha Orçamentária'!G37</f>
        <v>0</v>
      </c>
      <c r="H145" s="538">
        <f>'Planilha Orçamentária'!K37</f>
        <v>1.4705473233982191</v>
      </c>
      <c r="I145" s="538">
        <f>'Planilha Orçamentária'!L37</f>
        <v>0</v>
      </c>
      <c r="J145" s="539">
        <f>'Planilha Orçamentária'!M37</f>
        <v>0</v>
      </c>
      <c r="K145" s="546">
        <f t="shared" si="0"/>
        <v>0.99999999999999956</v>
      </c>
      <c r="L145" s="510"/>
      <c r="M145" s="510"/>
      <c r="N145" s="510"/>
      <c r="O145" s="510"/>
      <c r="P145" s="510"/>
      <c r="Q145" s="510"/>
      <c r="R145" s="510"/>
      <c r="S145" s="510"/>
      <c r="T145" s="510"/>
      <c r="U145" s="510"/>
      <c r="V145" s="510"/>
      <c r="W145" s="510"/>
    </row>
    <row r="146" spans="1:23" ht="71.25" hidden="1">
      <c r="A146" s="510"/>
      <c r="B146" s="110" t="str">
        <f>'Planilha Orçamentária'!B50</f>
        <v>3.1.3</v>
      </c>
      <c r="C146" s="535" t="str">
        <f>'Planilha Orçamentária'!C50</f>
        <v>EMOP</v>
      </c>
      <c r="D146" s="536" t="str">
        <f>'Planilha Orçamentária'!D50</f>
        <v>12.016.0026-0</v>
      </c>
      <c r="E146" s="536" t="str">
        <f>'Planilha Orçamentária'!E50</f>
        <v>PAREDE DRYWALL ESP.78MM,ESTRUT.MONTANTES AUTOPORTANTES 48MM, ESPACADOS ENTRE SI A CADA 400MM,GUIAS HORIZONTAIS 48MM,AMBOS ACO GALV.ESP.0,5MM,C/DUAS CHAPAS GESSO ACARTONADO,RU(RESIST ENTE UMIDADE),ADICAO DE LA MINERAL,ESP.15MM,LARG.1200MM,C/TR ATAMENTO JUNTAS C/MASSA E FITA P/UNIF.DA SUPERF.DAS CHAPAS D E GESSO ACARTONADO.APLIC.EM AREA SECA E UMIDA.FORN.E COLOC.</v>
      </c>
      <c r="F146" s="535" t="str">
        <f>'Planilha Orçamentária'!F50</f>
        <v>M2</v>
      </c>
      <c r="G146" s="537">
        <f>'Planilha Orçamentária'!G50</f>
        <v>0</v>
      </c>
      <c r="H146" s="538">
        <f>'Planilha Orçamentária'!K50</f>
        <v>125.95684736309592</v>
      </c>
      <c r="I146" s="538">
        <f>'Planilha Orçamentária'!L50</f>
        <v>0</v>
      </c>
      <c r="J146" s="539">
        <f>'Planilha Orçamentária'!M50</f>
        <v>0</v>
      </c>
      <c r="K146" s="546">
        <f t="shared" si="0"/>
        <v>0.99999999999999956</v>
      </c>
      <c r="L146" s="510"/>
      <c r="M146" s="510"/>
      <c r="N146" s="510"/>
      <c r="O146" s="510"/>
      <c r="P146" s="510"/>
      <c r="Q146" s="510"/>
      <c r="R146" s="510"/>
      <c r="S146" s="510"/>
      <c r="T146" s="510"/>
      <c r="U146" s="510"/>
      <c r="V146" s="510"/>
      <c r="W146" s="510"/>
    </row>
    <row r="147" spans="1:23" ht="28.5" hidden="1">
      <c r="A147" s="510"/>
      <c r="B147" s="110" t="str">
        <f>'Planilha Orçamentária'!B51</f>
        <v>3.1.4</v>
      </c>
      <c r="C147" s="535" t="str">
        <f>'Planilha Orçamentária'!C51</f>
        <v>SINAPI</v>
      </c>
      <c r="D147" s="536">
        <f>'Planilha Orçamentária'!D51</f>
        <v>96367</v>
      </c>
      <c r="E147" s="536" t="str">
        <f>'Planilha Orçamentária'!E51</f>
        <v>PAREDE COM PLACAS DE GESSO ACARTONADO (DRYWALL), PARA USO INTERNO, COM DUAS FACES DUPLAS E ESTRUTURA METÁLICA COM GUIAS SIMPLES, COM VÃOS. AF_06/2017_PS</v>
      </c>
      <c r="F147" s="535" t="str">
        <f>'Planilha Orçamentária'!F51</f>
        <v>M2</v>
      </c>
      <c r="G147" s="537">
        <f>'Planilha Orçamentária'!G51</f>
        <v>0</v>
      </c>
      <c r="H147" s="538">
        <f>'Planilha Orçamentária'!K51</f>
        <v>155.77062151775951</v>
      </c>
      <c r="I147" s="538">
        <f>'Planilha Orçamentária'!L51</f>
        <v>0</v>
      </c>
      <c r="J147" s="539">
        <f>'Planilha Orçamentária'!M51</f>
        <v>0</v>
      </c>
      <c r="K147" s="546">
        <f t="shared" si="0"/>
        <v>0.99999999999999956</v>
      </c>
      <c r="L147" s="510"/>
      <c r="M147" s="510"/>
      <c r="N147" s="510"/>
      <c r="O147" s="510"/>
      <c r="P147" s="510"/>
      <c r="Q147" s="510"/>
      <c r="R147" s="510"/>
      <c r="S147" s="510"/>
      <c r="T147" s="510"/>
      <c r="U147" s="510"/>
      <c r="V147" s="510"/>
      <c r="W147" s="510"/>
    </row>
    <row r="148" spans="1:23">
      <c r="A148" s="510"/>
      <c r="B148" s="511"/>
      <c r="C148" s="510"/>
      <c r="D148" s="512"/>
      <c r="E148" s="510"/>
      <c r="F148" s="513"/>
      <c r="G148" s="514"/>
      <c r="H148" s="510"/>
      <c r="I148" s="515"/>
      <c r="J148" s="510"/>
      <c r="K148" s="516"/>
      <c r="L148" s="510"/>
      <c r="M148" s="510"/>
      <c r="N148" s="510"/>
      <c r="O148" s="510"/>
      <c r="P148" s="510"/>
      <c r="Q148" s="510"/>
      <c r="R148" s="510"/>
      <c r="S148" s="510"/>
      <c r="T148" s="510"/>
      <c r="U148" s="510"/>
      <c r="V148" s="510"/>
      <c r="W148" s="510"/>
    </row>
    <row r="149" spans="1:23">
      <c r="A149" s="510"/>
      <c r="B149" s="511"/>
      <c r="C149" s="510"/>
      <c r="D149" s="512"/>
      <c r="E149" s="510"/>
      <c r="F149" s="513"/>
      <c r="G149" s="514"/>
      <c r="H149" s="510"/>
      <c r="I149" s="515"/>
      <c r="J149" s="510"/>
      <c r="K149" s="516"/>
      <c r="L149" s="510"/>
      <c r="M149" s="510"/>
      <c r="N149" s="510"/>
      <c r="O149" s="510"/>
      <c r="P149" s="510"/>
      <c r="Q149" s="510"/>
      <c r="R149" s="510"/>
      <c r="S149" s="510"/>
      <c r="T149" s="510"/>
      <c r="U149" s="510"/>
      <c r="V149" s="510"/>
      <c r="W149" s="510"/>
    </row>
    <row r="150" spans="1:23">
      <c r="A150" s="510"/>
      <c r="B150" s="511"/>
      <c r="C150" s="510"/>
      <c r="D150" s="512"/>
      <c r="E150" s="510"/>
      <c r="F150" s="513"/>
      <c r="G150" s="514"/>
      <c r="H150" s="510"/>
      <c r="I150" s="515"/>
      <c r="J150" s="510"/>
      <c r="K150" s="516"/>
      <c r="L150" s="510"/>
      <c r="M150" s="510"/>
      <c r="N150" s="510"/>
      <c r="O150" s="510"/>
      <c r="P150" s="510"/>
      <c r="Q150" s="510"/>
      <c r="R150" s="510"/>
      <c r="S150" s="510"/>
      <c r="T150" s="510"/>
      <c r="U150" s="510"/>
      <c r="V150" s="510"/>
      <c r="W150" s="510"/>
    </row>
    <row r="151" spans="1:23">
      <c r="A151" s="510"/>
      <c r="B151" s="511"/>
      <c r="C151" s="510"/>
      <c r="D151" s="512"/>
      <c r="E151" s="510"/>
      <c r="F151" s="513"/>
      <c r="G151" s="514"/>
      <c r="H151" s="510"/>
      <c r="I151" s="515"/>
      <c r="J151" s="510"/>
      <c r="K151" s="516"/>
      <c r="L151" s="510"/>
      <c r="M151" s="510"/>
      <c r="N151" s="510"/>
      <c r="O151" s="510"/>
      <c r="P151" s="510"/>
      <c r="Q151" s="510"/>
      <c r="R151" s="510"/>
      <c r="S151" s="510"/>
      <c r="T151" s="510"/>
      <c r="U151" s="510"/>
      <c r="V151" s="510"/>
      <c r="W151" s="510"/>
    </row>
    <row r="152" spans="1:23">
      <c r="A152" s="510"/>
      <c r="B152" s="511"/>
      <c r="C152" s="510"/>
      <c r="D152" s="512"/>
      <c r="E152" s="510"/>
      <c r="F152" s="513"/>
      <c r="G152" s="514"/>
      <c r="H152" s="510"/>
      <c r="I152" s="548">
        <f>SUM(I14:I147)</f>
        <v>414087.12708769372</v>
      </c>
      <c r="J152" s="510"/>
      <c r="K152" s="516"/>
      <c r="L152" s="510"/>
      <c r="M152" s="510"/>
      <c r="N152" s="510"/>
      <c r="O152" s="510"/>
      <c r="P152" s="510"/>
      <c r="Q152" s="510"/>
      <c r="R152" s="510"/>
      <c r="S152" s="510"/>
      <c r="T152" s="510"/>
      <c r="U152" s="510"/>
      <c r="V152" s="510"/>
      <c r="W152" s="510"/>
    </row>
    <row r="153" spans="1:23">
      <c r="A153" s="510"/>
      <c r="B153" s="511"/>
      <c r="C153" s="510"/>
      <c r="D153" s="512"/>
      <c r="E153" s="510"/>
      <c r="F153" s="513"/>
      <c r="G153" s="514"/>
      <c r="H153" s="510"/>
      <c r="I153" s="515"/>
      <c r="J153" s="510"/>
      <c r="K153" s="516"/>
      <c r="L153" s="510"/>
      <c r="M153" s="510"/>
      <c r="N153" s="510"/>
      <c r="O153" s="510"/>
      <c r="P153" s="510"/>
      <c r="Q153" s="510"/>
      <c r="R153" s="510"/>
      <c r="S153" s="510"/>
      <c r="T153" s="510"/>
      <c r="U153" s="510"/>
      <c r="V153" s="510"/>
      <c r="W153" s="510"/>
    </row>
    <row r="154" spans="1:23">
      <c r="A154" s="510"/>
      <c r="B154" s="511"/>
      <c r="C154" s="510"/>
      <c r="D154" s="512"/>
      <c r="E154" s="510"/>
      <c r="F154" s="513"/>
      <c r="G154" s="514"/>
      <c r="H154" s="510"/>
      <c r="I154" s="515"/>
      <c r="J154" s="510"/>
      <c r="K154" s="516"/>
      <c r="L154" s="510"/>
      <c r="M154" s="510"/>
      <c r="N154" s="510"/>
      <c r="O154" s="510"/>
      <c r="P154" s="510"/>
      <c r="Q154" s="510"/>
      <c r="R154" s="510"/>
      <c r="S154" s="510"/>
      <c r="T154" s="510"/>
      <c r="U154" s="510"/>
      <c r="V154" s="510"/>
      <c r="W154" s="510"/>
    </row>
    <row r="155" spans="1:23">
      <c r="A155" s="510"/>
      <c r="B155" s="511"/>
      <c r="C155" s="510"/>
      <c r="D155" s="512"/>
      <c r="E155" s="510"/>
      <c r="F155" s="513"/>
      <c r="G155" s="514"/>
      <c r="H155" s="510"/>
      <c r="I155" s="515"/>
      <c r="J155" s="510"/>
      <c r="K155" s="516"/>
      <c r="L155" s="510"/>
      <c r="M155" s="510"/>
      <c r="N155" s="510"/>
      <c r="O155" s="510"/>
      <c r="P155" s="510"/>
      <c r="Q155" s="510"/>
      <c r="R155" s="510"/>
      <c r="S155" s="510"/>
      <c r="T155" s="510"/>
      <c r="U155" s="510"/>
      <c r="V155" s="510"/>
      <c r="W155" s="510"/>
    </row>
    <row r="156" spans="1:23">
      <c r="A156" s="510"/>
      <c r="B156" s="511"/>
      <c r="C156" s="510"/>
      <c r="D156" s="512"/>
      <c r="E156" s="510"/>
      <c r="F156" s="513"/>
      <c r="G156" s="514"/>
      <c r="H156" s="510"/>
      <c r="I156" s="515"/>
      <c r="J156" s="510"/>
      <c r="K156" s="516"/>
      <c r="L156" s="510"/>
      <c r="M156" s="510"/>
      <c r="N156" s="510"/>
      <c r="O156" s="510"/>
      <c r="P156" s="510"/>
      <c r="Q156" s="510"/>
      <c r="R156" s="510"/>
      <c r="S156" s="510"/>
      <c r="T156" s="510"/>
      <c r="U156" s="510"/>
      <c r="V156" s="510"/>
      <c r="W156" s="510"/>
    </row>
    <row r="157" spans="1:23">
      <c r="A157" s="510"/>
      <c r="B157" s="511"/>
      <c r="C157" s="510"/>
      <c r="D157" s="512"/>
      <c r="E157" s="510"/>
      <c r="F157" s="513"/>
      <c r="G157" s="514"/>
      <c r="H157" s="510"/>
      <c r="I157" s="515"/>
      <c r="J157" s="510"/>
      <c r="K157" s="516"/>
      <c r="L157" s="510"/>
      <c r="M157" s="510"/>
      <c r="N157" s="510"/>
      <c r="O157" s="510"/>
      <c r="P157" s="510"/>
      <c r="Q157" s="510"/>
      <c r="R157" s="510"/>
      <c r="S157" s="510"/>
      <c r="T157" s="510"/>
      <c r="U157" s="510"/>
      <c r="V157" s="510"/>
      <c r="W157" s="510"/>
    </row>
    <row r="158" spans="1:23">
      <c r="A158" s="510"/>
      <c r="B158" s="511"/>
      <c r="C158" s="510"/>
      <c r="D158" s="512"/>
      <c r="E158" s="510"/>
      <c r="F158" s="513"/>
      <c r="G158" s="514"/>
      <c r="H158" s="510"/>
      <c r="I158" s="515"/>
      <c r="J158" s="510"/>
      <c r="K158" s="516"/>
      <c r="L158" s="510"/>
      <c r="M158" s="510"/>
      <c r="N158" s="510"/>
      <c r="O158" s="510"/>
      <c r="P158" s="510"/>
      <c r="Q158" s="510"/>
      <c r="R158" s="510"/>
      <c r="S158" s="510"/>
      <c r="T158" s="510"/>
      <c r="U158" s="510"/>
      <c r="V158" s="510"/>
      <c r="W158" s="510"/>
    </row>
    <row r="159" spans="1:23">
      <c r="A159" s="510"/>
      <c r="B159" s="511"/>
      <c r="C159" s="510"/>
      <c r="D159" s="512"/>
      <c r="E159" s="510"/>
      <c r="F159" s="513"/>
      <c r="G159" s="514"/>
      <c r="H159" s="510"/>
      <c r="I159" s="515"/>
      <c r="J159" s="510"/>
      <c r="K159" s="516"/>
      <c r="L159" s="510"/>
      <c r="M159" s="510"/>
      <c r="N159" s="510"/>
      <c r="O159" s="510"/>
      <c r="P159" s="510"/>
      <c r="Q159" s="510"/>
      <c r="R159" s="510"/>
      <c r="S159" s="510"/>
      <c r="T159" s="510"/>
      <c r="U159" s="510"/>
      <c r="V159" s="510"/>
      <c r="W159" s="510"/>
    </row>
    <row r="160" spans="1:23">
      <c r="A160" s="510"/>
      <c r="B160" s="511"/>
      <c r="C160" s="510"/>
      <c r="D160" s="512"/>
      <c r="E160" s="510"/>
      <c r="F160" s="513"/>
      <c r="G160" s="514"/>
      <c r="H160" s="510"/>
      <c r="I160" s="515"/>
      <c r="J160" s="510"/>
      <c r="K160" s="516"/>
      <c r="L160" s="510"/>
      <c r="M160" s="510"/>
      <c r="N160" s="510"/>
      <c r="O160" s="510"/>
      <c r="P160" s="510"/>
      <c r="Q160" s="510"/>
      <c r="R160" s="510"/>
      <c r="S160" s="510"/>
      <c r="T160" s="510"/>
      <c r="U160" s="510"/>
      <c r="V160" s="510"/>
      <c r="W160" s="510"/>
    </row>
    <row r="161" spans="1:23">
      <c r="A161" s="510"/>
      <c r="B161" s="511"/>
      <c r="C161" s="510"/>
      <c r="D161" s="512"/>
      <c r="E161" s="510"/>
      <c r="F161" s="513"/>
      <c r="G161" s="514"/>
      <c r="H161" s="510"/>
      <c r="I161" s="515"/>
      <c r="J161" s="510"/>
      <c r="K161" s="516"/>
      <c r="L161" s="510"/>
      <c r="M161" s="510"/>
      <c r="N161" s="510"/>
      <c r="O161" s="510"/>
      <c r="P161" s="510"/>
      <c r="Q161" s="510"/>
      <c r="R161" s="510"/>
      <c r="S161" s="510"/>
      <c r="T161" s="510"/>
      <c r="U161" s="510"/>
      <c r="V161" s="510"/>
      <c r="W161" s="510"/>
    </row>
    <row r="162" spans="1:23">
      <c r="A162" s="510"/>
      <c r="B162" s="511"/>
      <c r="C162" s="510"/>
      <c r="D162" s="512"/>
      <c r="E162" s="510"/>
      <c r="F162" s="513"/>
      <c r="G162" s="514"/>
      <c r="H162" s="510"/>
      <c r="I162" s="515"/>
      <c r="J162" s="510"/>
      <c r="K162" s="516"/>
      <c r="L162" s="510"/>
      <c r="M162" s="510"/>
      <c r="N162" s="510"/>
      <c r="O162" s="510"/>
      <c r="P162" s="510"/>
      <c r="Q162" s="510"/>
      <c r="R162" s="510"/>
      <c r="S162" s="510"/>
      <c r="T162" s="510"/>
      <c r="U162" s="510"/>
      <c r="V162" s="510"/>
      <c r="W162" s="510"/>
    </row>
    <row r="163" spans="1:23">
      <c r="A163" s="510"/>
      <c r="B163" s="511"/>
      <c r="C163" s="510"/>
      <c r="D163" s="512"/>
      <c r="E163" s="510"/>
      <c r="F163" s="513"/>
      <c r="G163" s="514"/>
      <c r="H163" s="510"/>
      <c r="I163" s="515"/>
      <c r="J163" s="510"/>
      <c r="K163" s="516"/>
      <c r="L163" s="510"/>
      <c r="M163" s="510"/>
      <c r="N163" s="510"/>
      <c r="O163" s="510"/>
      <c r="P163" s="510"/>
      <c r="Q163" s="510"/>
      <c r="R163" s="510"/>
      <c r="S163" s="510"/>
      <c r="T163" s="510"/>
      <c r="U163" s="510"/>
      <c r="V163" s="510"/>
      <c r="W163" s="510"/>
    </row>
    <row r="164" spans="1:23">
      <c r="A164" s="510"/>
      <c r="B164" s="511"/>
      <c r="C164" s="510"/>
      <c r="D164" s="512"/>
      <c r="E164" s="510"/>
      <c r="F164" s="513"/>
      <c r="G164" s="514"/>
      <c r="H164" s="510"/>
      <c r="I164" s="515"/>
      <c r="J164" s="510"/>
      <c r="K164" s="516"/>
      <c r="L164" s="510"/>
      <c r="M164" s="510"/>
      <c r="N164" s="510"/>
      <c r="O164" s="510"/>
      <c r="P164" s="510"/>
      <c r="Q164" s="510"/>
      <c r="R164" s="510"/>
      <c r="S164" s="510"/>
      <c r="T164" s="510"/>
      <c r="U164" s="510"/>
      <c r="V164" s="510"/>
      <c r="W164" s="510"/>
    </row>
    <row r="165" spans="1:23">
      <c r="A165" s="510"/>
      <c r="B165" s="511"/>
      <c r="C165" s="510"/>
      <c r="D165" s="512"/>
      <c r="E165" s="510"/>
      <c r="F165" s="513"/>
      <c r="G165" s="514"/>
      <c r="H165" s="510"/>
      <c r="I165" s="515"/>
      <c r="J165" s="510"/>
      <c r="K165" s="516"/>
      <c r="L165" s="510"/>
      <c r="M165" s="510"/>
      <c r="N165" s="510"/>
      <c r="O165" s="510"/>
      <c r="P165" s="510"/>
      <c r="Q165" s="510"/>
      <c r="R165" s="510"/>
      <c r="S165" s="510"/>
      <c r="T165" s="510"/>
      <c r="U165" s="510"/>
      <c r="V165" s="510"/>
      <c r="W165" s="510"/>
    </row>
    <row r="166" spans="1:23">
      <c r="A166" s="510"/>
      <c r="B166" s="511"/>
      <c r="C166" s="510"/>
      <c r="D166" s="512"/>
      <c r="E166" s="510"/>
      <c r="F166" s="513"/>
      <c r="G166" s="514"/>
      <c r="H166" s="510"/>
      <c r="I166" s="515"/>
      <c r="J166" s="510"/>
      <c r="K166" s="516"/>
      <c r="L166" s="510"/>
      <c r="M166" s="510"/>
      <c r="N166" s="510"/>
      <c r="O166" s="510"/>
      <c r="P166" s="510"/>
      <c r="Q166" s="510"/>
      <c r="R166" s="510"/>
      <c r="S166" s="510"/>
      <c r="T166" s="510"/>
      <c r="U166" s="510"/>
      <c r="V166" s="510"/>
      <c r="W166" s="510"/>
    </row>
    <row r="167" spans="1:23">
      <c r="A167" s="510"/>
      <c r="B167" s="511"/>
      <c r="C167" s="510"/>
      <c r="D167" s="512"/>
      <c r="E167" s="510"/>
      <c r="F167" s="513"/>
      <c r="G167" s="514"/>
      <c r="H167" s="510"/>
      <c r="I167" s="515"/>
      <c r="J167" s="510"/>
      <c r="K167" s="516"/>
      <c r="L167" s="510"/>
      <c r="M167" s="510"/>
      <c r="N167" s="510"/>
      <c r="O167" s="510"/>
      <c r="P167" s="510"/>
      <c r="Q167" s="510"/>
      <c r="R167" s="510"/>
      <c r="S167" s="510"/>
      <c r="T167" s="510"/>
      <c r="U167" s="510"/>
      <c r="V167" s="510"/>
      <c r="W167" s="510"/>
    </row>
    <row r="168" spans="1:23">
      <c r="A168" s="510"/>
      <c r="B168" s="511"/>
      <c r="C168" s="510"/>
      <c r="D168" s="512"/>
      <c r="E168" s="510"/>
      <c r="F168" s="513"/>
      <c r="G168" s="514"/>
      <c r="H168" s="510"/>
      <c r="I168" s="515"/>
      <c r="J168" s="510"/>
      <c r="K168" s="516"/>
      <c r="L168" s="510"/>
      <c r="M168" s="510"/>
      <c r="N168" s="510"/>
      <c r="O168" s="510"/>
      <c r="P168" s="510"/>
      <c r="Q168" s="510"/>
      <c r="R168" s="510"/>
      <c r="S168" s="510"/>
      <c r="T168" s="510"/>
      <c r="U168" s="510"/>
      <c r="V168" s="510"/>
      <c r="W168" s="510"/>
    </row>
    <row r="169" spans="1:23">
      <c r="A169" s="510"/>
      <c r="B169" s="511"/>
      <c r="C169" s="510"/>
      <c r="D169" s="512"/>
      <c r="E169" s="510"/>
      <c r="F169" s="513"/>
      <c r="G169" s="514"/>
      <c r="H169" s="510"/>
      <c r="I169" s="515"/>
      <c r="J169" s="510"/>
      <c r="K169" s="516"/>
      <c r="L169" s="510"/>
      <c r="M169" s="510"/>
      <c r="N169" s="510"/>
      <c r="O169" s="510"/>
      <c r="P169" s="510"/>
      <c r="Q169" s="510"/>
      <c r="R169" s="510"/>
      <c r="S169" s="510"/>
      <c r="T169" s="510"/>
      <c r="U169" s="510"/>
      <c r="V169" s="510"/>
      <c r="W169" s="510"/>
    </row>
    <row r="170" spans="1:23">
      <c r="A170" s="510"/>
      <c r="B170" s="511"/>
      <c r="C170" s="510"/>
      <c r="D170" s="512"/>
      <c r="E170" s="510"/>
      <c r="F170" s="513"/>
      <c r="G170" s="514"/>
      <c r="H170" s="510"/>
      <c r="I170" s="515"/>
      <c r="J170" s="510"/>
      <c r="K170" s="516"/>
      <c r="L170" s="510"/>
      <c r="M170" s="510"/>
      <c r="N170" s="510"/>
      <c r="O170" s="510"/>
      <c r="P170" s="510"/>
      <c r="Q170" s="510"/>
      <c r="R170" s="510"/>
      <c r="S170" s="510"/>
      <c r="T170" s="510"/>
      <c r="U170" s="510"/>
      <c r="V170" s="510"/>
      <c r="W170" s="510"/>
    </row>
    <row r="171" spans="1:23">
      <c r="A171" s="510"/>
      <c r="B171" s="511"/>
      <c r="C171" s="510"/>
      <c r="D171" s="512"/>
      <c r="E171" s="510"/>
      <c r="F171" s="513"/>
      <c r="G171" s="514"/>
      <c r="H171" s="510"/>
      <c r="I171" s="515"/>
      <c r="J171" s="510"/>
      <c r="K171" s="516"/>
      <c r="L171" s="510"/>
      <c r="M171" s="510"/>
      <c r="N171" s="510"/>
      <c r="O171" s="510"/>
      <c r="P171" s="510"/>
      <c r="Q171" s="510"/>
      <c r="R171" s="510"/>
      <c r="S171" s="510"/>
      <c r="T171" s="510"/>
      <c r="U171" s="510"/>
      <c r="V171" s="510"/>
      <c r="W171" s="510"/>
    </row>
    <row r="172" spans="1:23">
      <c r="A172" s="510"/>
      <c r="B172" s="511"/>
      <c r="C172" s="510"/>
      <c r="D172" s="512"/>
      <c r="E172" s="510"/>
      <c r="F172" s="513"/>
      <c r="G172" s="514"/>
      <c r="H172" s="510"/>
      <c r="I172" s="515"/>
      <c r="J172" s="510"/>
      <c r="K172" s="516"/>
      <c r="L172" s="510"/>
      <c r="M172" s="510"/>
      <c r="N172" s="510"/>
      <c r="O172" s="510"/>
      <c r="P172" s="510"/>
      <c r="Q172" s="510"/>
      <c r="R172" s="510"/>
      <c r="S172" s="510"/>
      <c r="T172" s="510"/>
      <c r="U172" s="510"/>
      <c r="V172" s="510"/>
      <c r="W172" s="510"/>
    </row>
    <row r="173" spans="1:23">
      <c r="A173" s="510"/>
      <c r="B173" s="511"/>
      <c r="C173" s="510"/>
      <c r="D173" s="512"/>
      <c r="E173" s="510"/>
      <c r="F173" s="513"/>
      <c r="G173" s="514"/>
      <c r="H173" s="510"/>
      <c r="I173" s="515"/>
      <c r="J173" s="510"/>
      <c r="K173" s="516"/>
      <c r="L173" s="510"/>
      <c r="M173" s="510"/>
      <c r="N173" s="510"/>
      <c r="O173" s="510"/>
      <c r="P173" s="510"/>
      <c r="Q173" s="510"/>
      <c r="R173" s="510"/>
      <c r="S173" s="510"/>
      <c r="T173" s="510"/>
      <c r="U173" s="510"/>
      <c r="V173" s="510"/>
      <c r="W173" s="510"/>
    </row>
    <row r="174" spans="1:23">
      <c r="A174" s="510"/>
      <c r="B174" s="511"/>
      <c r="C174" s="510"/>
      <c r="D174" s="512"/>
      <c r="E174" s="510"/>
      <c r="F174" s="513"/>
      <c r="G174" s="514"/>
      <c r="H174" s="510"/>
      <c r="I174" s="515"/>
      <c r="J174" s="510"/>
      <c r="K174" s="516"/>
      <c r="L174" s="510"/>
      <c r="M174" s="510"/>
      <c r="N174" s="510"/>
      <c r="O174" s="510"/>
      <c r="P174" s="510"/>
      <c r="Q174" s="510"/>
      <c r="R174" s="510"/>
      <c r="S174" s="510"/>
      <c r="T174" s="510"/>
      <c r="U174" s="510"/>
      <c r="V174" s="510"/>
      <c r="W174" s="510"/>
    </row>
    <row r="175" spans="1:23">
      <c r="A175" s="510"/>
      <c r="B175" s="511"/>
      <c r="C175" s="510"/>
      <c r="D175" s="512"/>
      <c r="E175" s="510"/>
      <c r="F175" s="513"/>
      <c r="G175" s="514"/>
      <c r="H175" s="510"/>
      <c r="I175" s="515"/>
      <c r="J175" s="510"/>
      <c r="K175" s="516"/>
      <c r="L175" s="510"/>
      <c r="M175" s="510"/>
      <c r="N175" s="510"/>
      <c r="O175" s="510"/>
      <c r="P175" s="510"/>
      <c r="Q175" s="510"/>
      <c r="R175" s="510"/>
      <c r="S175" s="510"/>
      <c r="T175" s="510"/>
      <c r="U175" s="510"/>
      <c r="V175" s="510"/>
      <c r="W175" s="510"/>
    </row>
    <row r="176" spans="1:23">
      <c r="A176" s="510"/>
      <c r="B176" s="511"/>
      <c r="C176" s="510"/>
      <c r="D176" s="512"/>
      <c r="E176" s="510"/>
      <c r="F176" s="513"/>
      <c r="G176" s="514"/>
      <c r="H176" s="510"/>
      <c r="I176" s="515"/>
      <c r="J176" s="510"/>
      <c r="K176" s="516"/>
      <c r="L176" s="510"/>
      <c r="M176" s="510"/>
      <c r="N176" s="510"/>
      <c r="O176" s="510"/>
      <c r="P176" s="510"/>
      <c r="Q176" s="510"/>
      <c r="R176" s="510"/>
      <c r="S176" s="510"/>
      <c r="T176" s="510"/>
      <c r="U176" s="510"/>
      <c r="V176" s="510"/>
      <c r="W176" s="510"/>
    </row>
    <row r="177" spans="1:23">
      <c r="A177" s="510"/>
      <c r="B177" s="511"/>
      <c r="C177" s="510"/>
      <c r="D177" s="512"/>
      <c r="E177" s="510"/>
      <c r="F177" s="513"/>
      <c r="G177" s="514"/>
      <c r="H177" s="510"/>
      <c r="I177" s="515"/>
      <c r="J177" s="510"/>
      <c r="K177" s="516"/>
      <c r="L177" s="510"/>
      <c r="M177" s="510"/>
      <c r="N177" s="510"/>
      <c r="O177" s="510"/>
      <c r="P177" s="510"/>
      <c r="Q177" s="510"/>
      <c r="R177" s="510"/>
      <c r="S177" s="510"/>
      <c r="T177" s="510"/>
      <c r="U177" s="510"/>
      <c r="V177" s="510"/>
      <c r="W177" s="510"/>
    </row>
    <row r="178" spans="1:23">
      <c r="A178" s="510"/>
      <c r="B178" s="511"/>
      <c r="C178" s="510"/>
      <c r="D178" s="512"/>
      <c r="E178" s="510"/>
      <c r="F178" s="513"/>
      <c r="G178" s="514"/>
      <c r="H178" s="510"/>
      <c r="I178" s="515"/>
      <c r="J178" s="510"/>
      <c r="K178" s="516"/>
      <c r="L178" s="510"/>
      <c r="M178" s="510"/>
      <c r="N178" s="510"/>
      <c r="O178" s="510"/>
      <c r="P178" s="510"/>
      <c r="Q178" s="510"/>
      <c r="R178" s="510"/>
      <c r="S178" s="510"/>
      <c r="T178" s="510"/>
      <c r="U178" s="510"/>
      <c r="V178" s="510"/>
      <c r="W178" s="510"/>
    </row>
    <row r="179" spans="1:23">
      <c r="A179" s="510"/>
      <c r="B179" s="511"/>
      <c r="C179" s="510"/>
      <c r="D179" s="512"/>
      <c r="E179" s="510"/>
      <c r="F179" s="513"/>
      <c r="G179" s="514"/>
      <c r="H179" s="510"/>
      <c r="I179" s="515"/>
      <c r="J179" s="510"/>
      <c r="K179" s="516"/>
      <c r="L179" s="510"/>
      <c r="M179" s="510"/>
      <c r="N179" s="510"/>
      <c r="O179" s="510"/>
      <c r="P179" s="510"/>
      <c r="Q179" s="510"/>
      <c r="R179" s="510"/>
      <c r="S179" s="510"/>
      <c r="T179" s="510"/>
      <c r="U179" s="510"/>
      <c r="V179" s="510"/>
      <c r="W179" s="510"/>
    </row>
    <row r="180" spans="1:23">
      <c r="A180" s="510"/>
      <c r="B180" s="511"/>
      <c r="C180" s="510"/>
      <c r="D180" s="512"/>
      <c r="E180" s="510"/>
      <c r="F180" s="513"/>
      <c r="G180" s="514"/>
      <c r="H180" s="510"/>
      <c r="I180" s="515"/>
      <c r="J180" s="510"/>
      <c r="K180" s="516"/>
      <c r="L180" s="510"/>
      <c r="M180" s="510"/>
      <c r="N180" s="510"/>
      <c r="O180" s="510"/>
      <c r="P180" s="510"/>
      <c r="Q180" s="510"/>
      <c r="R180" s="510"/>
      <c r="S180" s="510"/>
      <c r="T180" s="510"/>
      <c r="U180" s="510"/>
      <c r="V180" s="510"/>
      <c r="W180" s="510"/>
    </row>
    <row r="181" spans="1:23">
      <c r="A181" s="510"/>
      <c r="B181" s="511"/>
      <c r="C181" s="510"/>
      <c r="D181" s="512"/>
      <c r="E181" s="510"/>
      <c r="F181" s="513"/>
      <c r="G181" s="514"/>
      <c r="H181" s="510"/>
      <c r="I181" s="515"/>
      <c r="J181" s="510"/>
      <c r="K181" s="516"/>
      <c r="L181" s="510"/>
      <c r="M181" s="510"/>
      <c r="N181" s="510"/>
      <c r="O181" s="510"/>
      <c r="P181" s="510"/>
      <c r="Q181" s="510"/>
      <c r="R181" s="510"/>
      <c r="S181" s="510"/>
      <c r="T181" s="510"/>
      <c r="U181" s="510"/>
      <c r="V181" s="510"/>
      <c r="W181" s="510"/>
    </row>
    <row r="182" spans="1:23">
      <c r="A182" s="510"/>
      <c r="B182" s="511"/>
      <c r="C182" s="510"/>
      <c r="D182" s="512"/>
      <c r="E182" s="510"/>
      <c r="F182" s="513"/>
      <c r="G182" s="514"/>
      <c r="H182" s="510"/>
      <c r="I182" s="515"/>
      <c r="J182" s="510"/>
      <c r="K182" s="516"/>
      <c r="L182" s="510"/>
      <c r="M182" s="510"/>
      <c r="N182" s="510"/>
      <c r="O182" s="510"/>
      <c r="P182" s="510"/>
      <c r="Q182" s="510"/>
      <c r="R182" s="510"/>
      <c r="S182" s="510"/>
      <c r="T182" s="510"/>
      <c r="U182" s="510"/>
      <c r="V182" s="510"/>
      <c r="W182" s="510"/>
    </row>
    <row r="183" spans="1:23">
      <c r="A183" s="510"/>
      <c r="B183" s="511"/>
      <c r="C183" s="510"/>
      <c r="D183" s="512"/>
      <c r="E183" s="510"/>
      <c r="F183" s="513"/>
      <c r="G183" s="514"/>
      <c r="H183" s="510"/>
      <c r="I183" s="515"/>
      <c r="J183" s="510"/>
      <c r="K183" s="516"/>
      <c r="L183" s="510"/>
      <c r="M183" s="510"/>
      <c r="N183" s="510"/>
      <c r="O183" s="510"/>
      <c r="P183" s="510"/>
      <c r="Q183" s="510"/>
      <c r="R183" s="510"/>
      <c r="S183" s="510"/>
      <c r="T183" s="510"/>
      <c r="U183" s="510"/>
      <c r="V183" s="510"/>
      <c r="W183" s="510"/>
    </row>
    <row r="184" spans="1:23">
      <c r="A184" s="510"/>
      <c r="B184" s="511"/>
      <c r="C184" s="510"/>
      <c r="D184" s="512"/>
      <c r="E184" s="510"/>
      <c r="F184" s="513"/>
      <c r="G184" s="514"/>
      <c r="H184" s="510"/>
      <c r="I184" s="515"/>
      <c r="J184" s="510"/>
      <c r="K184" s="516"/>
      <c r="L184" s="510"/>
      <c r="M184" s="510"/>
      <c r="N184" s="510"/>
      <c r="O184" s="510"/>
      <c r="P184" s="510"/>
      <c r="Q184" s="510"/>
      <c r="R184" s="510"/>
      <c r="S184" s="510"/>
      <c r="T184" s="510"/>
      <c r="U184" s="510"/>
      <c r="V184" s="510"/>
      <c r="W184" s="510"/>
    </row>
    <row r="185" spans="1:23">
      <c r="A185" s="510"/>
      <c r="B185" s="511"/>
      <c r="C185" s="510"/>
      <c r="D185" s="512"/>
      <c r="E185" s="510"/>
      <c r="F185" s="513"/>
      <c r="G185" s="514"/>
      <c r="H185" s="510"/>
      <c r="I185" s="515"/>
      <c r="J185" s="510"/>
      <c r="K185" s="516"/>
      <c r="L185" s="510"/>
      <c r="M185" s="510"/>
      <c r="N185" s="510"/>
      <c r="O185" s="510"/>
      <c r="P185" s="510"/>
      <c r="Q185" s="510"/>
      <c r="R185" s="510"/>
      <c r="S185" s="510"/>
      <c r="T185" s="510"/>
      <c r="U185" s="510"/>
      <c r="V185" s="510"/>
      <c r="W185" s="510"/>
    </row>
    <row r="186" spans="1:23">
      <c r="A186" s="510"/>
      <c r="B186" s="511"/>
      <c r="C186" s="510"/>
      <c r="D186" s="512"/>
      <c r="E186" s="510"/>
      <c r="F186" s="513"/>
      <c r="G186" s="514"/>
      <c r="H186" s="510"/>
      <c r="I186" s="515"/>
      <c r="J186" s="510"/>
      <c r="K186" s="516"/>
      <c r="L186" s="510"/>
      <c r="M186" s="510"/>
      <c r="N186" s="510"/>
      <c r="O186" s="510"/>
      <c r="P186" s="510"/>
      <c r="Q186" s="510"/>
      <c r="R186" s="510"/>
      <c r="S186" s="510"/>
      <c r="T186" s="510"/>
      <c r="U186" s="510"/>
      <c r="V186" s="510"/>
      <c r="W186" s="510"/>
    </row>
    <row r="187" spans="1:23">
      <c r="A187" s="510"/>
      <c r="B187" s="511"/>
      <c r="C187" s="510"/>
      <c r="D187" s="512"/>
      <c r="E187" s="510"/>
      <c r="F187" s="513"/>
      <c r="G187" s="514"/>
      <c r="H187" s="510"/>
      <c r="I187" s="515"/>
      <c r="J187" s="510"/>
      <c r="K187" s="516"/>
      <c r="L187" s="510"/>
      <c r="M187" s="510"/>
      <c r="N187" s="510"/>
      <c r="O187" s="510"/>
      <c r="P187" s="510"/>
      <c r="Q187" s="510"/>
      <c r="R187" s="510"/>
      <c r="S187" s="510"/>
      <c r="T187" s="510"/>
      <c r="U187" s="510"/>
      <c r="V187" s="510"/>
      <c r="W187" s="510"/>
    </row>
    <row r="188" spans="1:23">
      <c r="A188" s="510"/>
      <c r="B188" s="511"/>
      <c r="C188" s="510"/>
      <c r="D188" s="512"/>
      <c r="E188" s="510"/>
      <c r="F188" s="513"/>
      <c r="G188" s="514"/>
      <c r="H188" s="510"/>
      <c r="I188" s="515"/>
      <c r="J188" s="510"/>
      <c r="K188" s="516"/>
      <c r="L188" s="510"/>
      <c r="M188" s="510"/>
      <c r="N188" s="510"/>
      <c r="O188" s="510"/>
      <c r="P188" s="510"/>
      <c r="Q188" s="510"/>
      <c r="R188" s="510"/>
      <c r="S188" s="510"/>
      <c r="T188" s="510"/>
      <c r="U188" s="510"/>
      <c r="V188" s="510"/>
      <c r="W188" s="510"/>
    </row>
    <row r="189" spans="1:23">
      <c r="A189" s="510"/>
      <c r="B189" s="511"/>
      <c r="C189" s="510"/>
      <c r="D189" s="512"/>
      <c r="E189" s="510"/>
      <c r="F189" s="513"/>
      <c r="G189" s="514"/>
      <c r="H189" s="510"/>
      <c r="I189" s="515"/>
      <c r="J189" s="510"/>
      <c r="K189" s="516"/>
      <c r="L189" s="510"/>
      <c r="M189" s="510"/>
      <c r="N189" s="510"/>
      <c r="O189" s="510"/>
      <c r="P189" s="510"/>
      <c r="Q189" s="510"/>
      <c r="R189" s="510"/>
      <c r="S189" s="510"/>
      <c r="T189" s="510"/>
      <c r="U189" s="510"/>
      <c r="V189" s="510"/>
      <c r="W189" s="510"/>
    </row>
    <row r="190" spans="1:23">
      <c r="A190" s="510"/>
      <c r="B190" s="511"/>
      <c r="C190" s="510"/>
      <c r="D190" s="512"/>
      <c r="E190" s="510"/>
      <c r="F190" s="513"/>
      <c r="G190" s="514"/>
      <c r="H190" s="510"/>
      <c r="I190" s="515"/>
      <c r="J190" s="510"/>
      <c r="K190" s="516"/>
      <c r="L190" s="510"/>
      <c r="M190" s="510"/>
      <c r="N190" s="510"/>
      <c r="O190" s="510"/>
      <c r="P190" s="510"/>
      <c r="Q190" s="510"/>
      <c r="R190" s="510"/>
      <c r="S190" s="510"/>
      <c r="T190" s="510"/>
      <c r="U190" s="510"/>
      <c r="V190" s="510"/>
      <c r="W190" s="510"/>
    </row>
    <row r="191" spans="1:23">
      <c r="A191" s="510"/>
      <c r="B191" s="511"/>
      <c r="C191" s="510"/>
      <c r="D191" s="512"/>
      <c r="E191" s="510"/>
      <c r="F191" s="513"/>
      <c r="G191" s="514"/>
      <c r="H191" s="510"/>
      <c r="I191" s="515"/>
      <c r="J191" s="510"/>
      <c r="K191" s="516"/>
      <c r="L191" s="510"/>
      <c r="M191" s="510"/>
      <c r="N191" s="510"/>
      <c r="O191" s="510"/>
      <c r="P191" s="510"/>
      <c r="Q191" s="510"/>
      <c r="R191" s="510"/>
      <c r="S191" s="510"/>
      <c r="T191" s="510"/>
      <c r="U191" s="510"/>
      <c r="V191" s="510"/>
      <c r="W191" s="510"/>
    </row>
    <row r="192" spans="1:23">
      <c r="A192" s="510"/>
      <c r="B192" s="511"/>
      <c r="C192" s="510"/>
      <c r="D192" s="512"/>
      <c r="E192" s="510"/>
      <c r="F192" s="513"/>
      <c r="G192" s="514"/>
      <c r="H192" s="510"/>
      <c r="I192" s="515"/>
      <c r="J192" s="510"/>
      <c r="K192" s="516"/>
      <c r="L192" s="510"/>
      <c r="M192" s="510"/>
      <c r="N192" s="510"/>
      <c r="O192" s="510"/>
      <c r="P192" s="510"/>
      <c r="Q192" s="510"/>
      <c r="R192" s="510"/>
      <c r="S192" s="510"/>
      <c r="T192" s="510"/>
      <c r="U192" s="510"/>
      <c r="V192" s="510"/>
      <c r="W192" s="510"/>
    </row>
    <row r="193" spans="1:23">
      <c r="A193" s="510"/>
      <c r="B193" s="511"/>
      <c r="C193" s="510"/>
      <c r="D193" s="512"/>
      <c r="E193" s="510"/>
      <c r="F193" s="513"/>
      <c r="G193" s="514"/>
      <c r="H193" s="510"/>
      <c r="I193" s="515"/>
      <c r="J193" s="510"/>
      <c r="K193" s="516"/>
      <c r="L193" s="510"/>
      <c r="M193" s="510"/>
      <c r="N193" s="510"/>
      <c r="O193" s="510"/>
      <c r="P193" s="510"/>
      <c r="Q193" s="510"/>
      <c r="R193" s="510"/>
      <c r="S193" s="510"/>
      <c r="T193" s="510"/>
      <c r="U193" s="510"/>
      <c r="V193" s="510"/>
      <c r="W193" s="510"/>
    </row>
    <row r="194" spans="1:23">
      <c r="A194" s="510"/>
      <c r="B194" s="511"/>
      <c r="C194" s="510"/>
      <c r="D194" s="512"/>
      <c r="E194" s="510"/>
      <c r="F194" s="513"/>
      <c r="G194" s="514"/>
      <c r="H194" s="510"/>
      <c r="I194" s="515"/>
      <c r="J194" s="510"/>
      <c r="K194" s="516"/>
      <c r="L194" s="510"/>
      <c r="M194" s="510"/>
      <c r="N194" s="510"/>
      <c r="O194" s="510"/>
      <c r="P194" s="510"/>
      <c r="Q194" s="510"/>
      <c r="R194" s="510"/>
      <c r="S194" s="510"/>
      <c r="T194" s="510"/>
      <c r="U194" s="510"/>
      <c r="V194" s="510"/>
      <c r="W194" s="510"/>
    </row>
    <row r="195" spans="1:23">
      <c r="A195" s="510"/>
      <c r="B195" s="511"/>
      <c r="C195" s="510"/>
      <c r="D195" s="512"/>
      <c r="E195" s="510"/>
      <c r="F195" s="513"/>
      <c r="G195" s="514"/>
      <c r="H195" s="510"/>
      <c r="I195" s="515"/>
      <c r="J195" s="510"/>
      <c r="K195" s="516"/>
      <c r="L195" s="510"/>
      <c r="M195" s="510"/>
      <c r="N195" s="510"/>
      <c r="O195" s="510"/>
      <c r="P195" s="510"/>
      <c r="Q195" s="510"/>
      <c r="R195" s="510"/>
      <c r="S195" s="510"/>
      <c r="T195" s="510"/>
      <c r="U195" s="510"/>
      <c r="V195" s="510"/>
      <c r="W195" s="510"/>
    </row>
    <row r="196" spans="1:23">
      <c r="A196" s="510"/>
      <c r="B196" s="511"/>
      <c r="C196" s="510"/>
      <c r="D196" s="512"/>
      <c r="E196" s="510"/>
      <c r="F196" s="513"/>
      <c r="G196" s="514"/>
      <c r="H196" s="510"/>
      <c r="I196" s="515"/>
      <c r="J196" s="510"/>
      <c r="K196" s="516"/>
      <c r="L196" s="510"/>
      <c r="M196" s="510"/>
      <c r="N196" s="510"/>
      <c r="O196" s="510"/>
      <c r="P196" s="510"/>
      <c r="Q196" s="510"/>
      <c r="R196" s="510"/>
      <c r="S196" s="510"/>
      <c r="T196" s="510"/>
      <c r="U196" s="510"/>
      <c r="V196" s="510"/>
      <c r="W196" s="510"/>
    </row>
    <row r="197" spans="1:23">
      <c r="A197" s="510"/>
      <c r="B197" s="511"/>
      <c r="C197" s="510"/>
      <c r="D197" s="512"/>
      <c r="E197" s="510"/>
      <c r="F197" s="513"/>
      <c r="G197" s="514"/>
      <c r="H197" s="510"/>
      <c r="I197" s="515"/>
      <c r="J197" s="510"/>
      <c r="K197" s="516"/>
      <c r="L197" s="510"/>
      <c r="M197" s="510"/>
      <c r="N197" s="510"/>
      <c r="O197" s="510"/>
      <c r="P197" s="510"/>
      <c r="Q197" s="510"/>
      <c r="R197" s="510"/>
      <c r="S197" s="510"/>
      <c r="T197" s="510"/>
      <c r="U197" s="510"/>
      <c r="V197" s="510"/>
      <c r="W197" s="510"/>
    </row>
    <row r="198" spans="1:23">
      <c r="A198" s="510"/>
      <c r="B198" s="511"/>
      <c r="C198" s="510"/>
      <c r="D198" s="512"/>
      <c r="E198" s="510"/>
      <c r="F198" s="513"/>
      <c r="G198" s="514"/>
      <c r="H198" s="510"/>
      <c r="I198" s="515"/>
      <c r="J198" s="510"/>
      <c r="K198" s="516"/>
      <c r="L198" s="510"/>
      <c r="M198" s="510"/>
      <c r="N198" s="510"/>
      <c r="O198" s="510"/>
      <c r="P198" s="510"/>
      <c r="Q198" s="510"/>
      <c r="R198" s="510"/>
      <c r="S198" s="510"/>
      <c r="T198" s="510"/>
      <c r="U198" s="510"/>
      <c r="V198" s="510"/>
      <c r="W198" s="510"/>
    </row>
    <row r="199" spans="1:23">
      <c r="A199" s="510"/>
      <c r="B199" s="511"/>
      <c r="C199" s="510"/>
      <c r="D199" s="512"/>
      <c r="E199" s="510"/>
      <c r="F199" s="513"/>
      <c r="G199" s="514"/>
      <c r="H199" s="510"/>
      <c r="I199" s="515"/>
      <c r="J199" s="510"/>
      <c r="K199" s="516"/>
      <c r="L199" s="510"/>
      <c r="M199" s="510"/>
      <c r="N199" s="510"/>
      <c r="O199" s="510"/>
      <c r="P199" s="510"/>
      <c r="Q199" s="510"/>
      <c r="R199" s="510"/>
      <c r="S199" s="510"/>
      <c r="T199" s="510"/>
      <c r="U199" s="510"/>
      <c r="V199" s="510"/>
      <c r="W199" s="510"/>
    </row>
    <row r="200" spans="1:23">
      <c r="A200" s="510"/>
      <c r="B200" s="511"/>
      <c r="C200" s="510"/>
      <c r="D200" s="512"/>
      <c r="E200" s="510"/>
      <c r="F200" s="513"/>
      <c r="G200" s="514"/>
      <c r="H200" s="510"/>
      <c r="I200" s="515"/>
      <c r="J200" s="510"/>
      <c r="K200" s="516"/>
      <c r="L200" s="510"/>
      <c r="M200" s="510"/>
      <c r="N200" s="510"/>
      <c r="O200" s="510"/>
      <c r="P200" s="510"/>
      <c r="Q200" s="510"/>
      <c r="R200" s="510"/>
      <c r="S200" s="510"/>
      <c r="T200" s="510"/>
      <c r="U200" s="510"/>
      <c r="V200" s="510"/>
      <c r="W200" s="510"/>
    </row>
    <row r="201" spans="1:23">
      <c r="A201" s="510"/>
      <c r="B201" s="511"/>
      <c r="C201" s="510"/>
      <c r="D201" s="512"/>
      <c r="E201" s="510"/>
      <c r="F201" s="513"/>
      <c r="G201" s="514"/>
      <c r="H201" s="510"/>
      <c r="I201" s="515"/>
      <c r="J201" s="510"/>
      <c r="K201" s="516"/>
      <c r="L201" s="510"/>
      <c r="M201" s="510"/>
      <c r="N201" s="510"/>
      <c r="O201" s="510"/>
      <c r="P201" s="510"/>
      <c r="Q201" s="510"/>
      <c r="R201" s="510"/>
      <c r="S201" s="510"/>
      <c r="T201" s="510"/>
      <c r="U201" s="510"/>
      <c r="V201" s="510"/>
      <c r="W201" s="510"/>
    </row>
    <row r="202" spans="1:23">
      <c r="A202" s="510"/>
      <c r="B202" s="511"/>
      <c r="C202" s="510"/>
      <c r="D202" s="512"/>
      <c r="E202" s="510"/>
      <c r="F202" s="513"/>
      <c r="G202" s="514"/>
      <c r="H202" s="510"/>
      <c r="I202" s="515"/>
      <c r="J202" s="510"/>
      <c r="K202" s="516"/>
      <c r="L202" s="510"/>
      <c r="M202" s="510"/>
      <c r="N202" s="510"/>
      <c r="O202" s="510"/>
      <c r="P202" s="510"/>
      <c r="Q202" s="510"/>
      <c r="R202" s="510"/>
      <c r="S202" s="510"/>
      <c r="T202" s="510"/>
      <c r="U202" s="510"/>
      <c r="V202" s="510"/>
      <c r="W202" s="510"/>
    </row>
    <row r="203" spans="1:23">
      <c r="A203" s="510"/>
      <c r="B203" s="511"/>
      <c r="C203" s="510"/>
      <c r="D203" s="512"/>
      <c r="E203" s="510"/>
      <c r="F203" s="513"/>
      <c r="G203" s="514"/>
      <c r="H203" s="510"/>
      <c r="I203" s="515"/>
      <c r="J203" s="510"/>
      <c r="K203" s="516"/>
      <c r="L203" s="510"/>
      <c r="M203" s="510"/>
      <c r="N203" s="510"/>
      <c r="O203" s="510"/>
      <c r="P203" s="510"/>
      <c r="Q203" s="510"/>
      <c r="R203" s="510"/>
      <c r="S203" s="510"/>
      <c r="T203" s="510"/>
      <c r="U203" s="510"/>
      <c r="V203" s="510"/>
      <c r="W203" s="510"/>
    </row>
    <row r="204" spans="1:23">
      <c r="A204" s="510"/>
      <c r="B204" s="511"/>
      <c r="C204" s="510"/>
      <c r="D204" s="512"/>
      <c r="E204" s="510"/>
      <c r="F204" s="513"/>
      <c r="G204" s="514"/>
      <c r="H204" s="510"/>
      <c r="I204" s="515"/>
      <c r="J204" s="510"/>
      <c r="K204" s="516"/>
      <c r="L204" s="510"/>
      <c r="M204" s="510"/>
      <c r="N204" s="510"/>
      <c r="O204" s="510"/>
      <c r="P204" s="510"/>
      <c r="Q204" s="510"/>
      <c r="R204" s="510"/>
      <c r="S204" s="510"/>
      <c r="T204" s="510"/>
      <c r="U204" s="510"/>
      <c r="V204" s="510"/>
      <c r="W204" s="510"/>
    </row>
    <row r="205" spans="1:23">
      <c r="A205" s="510"/>
      <c r="B205" s="511"/>
      <c r="C205" s="510"/>
      <c r="D205" s="512"/>
      <c r="E205" s="510"/>
      <c r="F205" s="513"/>
      <c r="G205" s="514"/>
      <c r="H205" s="510"/>
      <c r="I205" s="515"/>
      <c r="J205" s="510"/>
      <c r="K205" s="516"/>
      <c r="L205" s="510"/>
      <c r="M205" s="510"/>
      <c r="N205" s="510"/>
      <c r="O205" s="510"/>
      <c r="P205" s="510"/>
      <c r="Q205" s="510"/>
      <c r="R205" s="510"/>
      <c r="S205" s="510"/>
      <c r="T205" s="510"/>
      <c r="U205" s="510"/>
      <c r="V205" s="510"/>
      <c r="W205" s="510"/>
    </row>
    <row r="206" spans="1:23">
      <c r="A206" s="510"/>
      <c r="B206" s="511"/>
      <c r="C206" s="510"/>
      <c r="D206" s="512"/>
      <c r="E206" s="510"/>
      <c r="F206" s="513"/>
      <c r="G206" s="514"/>
      <c r="H206" s="510"/>
      <c r="I206" s="515"/>
      <c r="J206" s="510"/>
      <c r="K206" s="516"/>
      <c r="L206" s="510"/>
      <c r="M206" s="510"/>
      <c r="N206" s="510"/>
      <c r="O206" s="510"/>
      <c r="P206" s="510"/>
      <c r="Q206" s="510"/>
      <c r="R206" s="510"/>
      <c r="S206" s="510"/>
      <c r="T206" s="510"/>
      <c r="U206" s="510"/>
      <c r="V206" s="510"/>
      <c r="W206" s="510"/>
    </row>
    <row r="207" spans="1:23">
      <c r="A207" s="510"/>
      <c r="B207" s="511"/>
      <c r="C207" s="510"/>
      <c r="D207" s="512"/>
      <c r="E207" s="510"/>
      <c r="F207" s="513"/>
      <c r="G207" s="514"/>
      <c r="H207" s="510"/>
      <c r="I207" s="515"/>
      <c r="J207" s="510"/>
      <c r="K207" s="516"/>
      <c r="L207" s="510"/>
      <c r="M207" s="510"/>
      <c r="N207" s="510"/>
      <c r="O207" s="510"/>
      <c r="P207" s="510"/>
      <c r="Q207" s="510"/>
      <c r="R207" s="510"/>
      <c r="S207" s="510"/>
      <c r="T207" s="510"/>
      <c r="U207" s="510"/>
      <c r="V207" s="510"/>
      <c r="W207" s="510"/>
    </row>
    <row r="208" spans="1:23">
      <c r="A208" s="510"/>
      <c r="B208" s="511"/>
      <c r="C208" s="510"/>
      <c r="D208" s="512"/>
      <c r="E208" s="510"/>
      <c r="F208" s="513"/>
      <c r="G208" s="514"/>
      <c r="H208" s="510"/>
      <c r="I208" s="515"/>
      <c r="J208" s="510"/>
      <c r="K208" s="516"/>
      <c r="L208" s="510"/>
      <c r="M208" s="510"/>
      <c r="N208" s="510"/>
      <c r="O208" s="510"/>
      <c r="P208" s="510"/>
      <c r="Q208" s="510"/>
      <c r="R208" s="510"/>
      <c r="S208" s="510"/>
      <c r="T208" s="510"/>
      <c r="U208" s="510"/>
      <c r="V208" s="510"/>
      <c r="W208" s="510"/>
    </row>
    <row r="209" spans="1:23">
      <c r="A209" s="510"/>
      <c r="B209" s="511"/>
      <c r="C209" s="510"/>
      <c r="D209" s="512"/>
      <c r="E209" s="510"/>
      <c r="F209" s="513"/>
      <c r="G209" s="514"/>
      <c r="H209" s="510"/>
      <c r="I209" s="515"/>
      <c r="J209" s="510"/>
      <c r="K209" s="516"/>
      <c r="L209" s="510"/>
      <c r="M209" s="510"/>
      <c r="N209" s="510"/>
      <c r="O209" s="510"/>
      <c r="P209" s="510"/>
      <c r="Q209" s="510"/>
      <c r="R209" s="510"/>
      <c r="S209" s="510"/>
      <c r="T209" s="510"/>
      <c r="U209" s="510"/>
      <c r="V209" s="510"/>
      <c r="W209" s="510"/>
    </row>
    <row r="210" spans="1:23">
      <c r="A210" s="510"/>
      <c r="B210" s="511"/>
      <c r="C210" s="510"/>
      <c r="D210" s="512"/>
      <c r="E210" s="510"/>
      <c r="F210" s="513"/>
      <c r="G210" s="514"/>
      <c r="H210" s="510"/>
      <c r="I210" s="515"/>
      <c r="J210" s="510"/>
      <c r="K210" s="516"/>
      <c r="L210" s="510"/>
      <c r="M210" s="510"/>
      <c r="N210" s="510"/>
      <c r="O210" s="510"/>
      <c r="P210" s="510"/>
      <c r="Q210" s="510"/>
      <c r="R210" s="510"/>
      <c r="S210" s="510"/>
      <c r="T210" s="510"/>
      <c r="U210" s="510"/>
      <c r="V210" s="510"/>
      <c r="W210" s="510"/>
    </row>
    <row r="211" spans="1:23">
      <c r="A211" s="510"/>
      <c r="B211" s="511"/>
      <c r="C211" s="510"/>
      <c r="D211" s="512"/>
      <c r="E211" s="510"/>
      <c r="F211" s="513"/>
      <c r="G211" s="514"/>
      <c r="H211" s="510"/>
      <c r="I211" s="515"/>
      <c r="J211" s="510"/>
      <c r="K211" s="516"/>
      <c r="L211" s="510"/>
      <c r="M211" s="510"/>
      <c r="N211" s="510"/>
      <c r="O211" s="510"/>
      <c r="P211" s="510"/>
      <c r="Q211" s="510"/>
      <c r="R211" s="510"/>
      <c r="S211" s="510"/>
      <c r="T211" s="510"/>
      <c r="U211" s="510"/>
      <c r="V211" s="510"/>
      <c r="W211" s="510"/>
    </row>
    <row r="212" spans="1:23">
      <c r="A212" s="510"/>
      <c r="B212" s="511"/>
      <c r="C212" s="510"/>
      <c r="D212" s="512"/>
      <c r="E212" s="510"/>
      <c r="F212" s="513"/>
      <c r="G212" s="514"/>
      <c r="H212" s="510"/>
      <c r="I212" s="515"/>
      <c r="J212" s="510"/>
      <c r="K212" s="516"/>
      <c r="L212" s="510"/>
      <c r="M212" s="510"/>
      <c r="N212" s="510"/>
      <c r="O212" s="510"/>
      <c r="P212" s="510"/>
      <c r="Q212" s="510"/>
      <c r="R212" s="510"/>
      <c r="S212" s="510"/>
      <c r="T212" s="510"/>
      <c r="U212" s="510"/>
      <c r="V212" s="510"/>
      <c r="W212" s="510"/>
    </row>
    <row r="213" spans="1:23">
      <c r="A213" s="510"/>
      <c r="B213" s="511"/>
      <c r="C213" s="510"/>
      <c r="D213" s="512"/>
      <c r="E213" s="510"/>
      <c r="F213" s="513"/>
      <c r="G213" s="514"/>
      <c r="H213" s="510"/>
      <c r="I213" s="515"/>
      <c r="J213" s="510"/>
      <c r="K213" s="516"/>
      <c r="L213" s="510"/>
      <c r="M213" s="510"/>
      <c r="N213" s="510"/>
      <c r="O213" s="510"/>
      <c r="P213" s="510"/>
      <c r="Q213" s="510"/>
      <c r="R213" s="510"/>
      <c r="S213" s="510"/>
      <c r="T213" s="510"/>
      <c r="U213" s="510"/>
      <c r="V213" s="510"/>
      <c r="W213" s="510"/>
    </row>
    <row r="214" spans="1:23">
      <c r="A214" s="510"/>
      <c r="B214" s="511"/>
      <c r="C214" s="510"/>
      <c r="D214" s="512"/>
      <c r="E214" s="510"/>
      <c r="F214" s="513"/>
      <c r="G214" s="514"/>
      <c r="H214" s="510"/>
      <c r="I214" s="515"/>
      <c r="J214" s="510"/>
      <c r="K214" s="516"/>
      <c r="L214" s="510"/>
      <c r="M214" s="510"/>
      <c r="N214" s="510"/>
      <c r="O214" s="510"/>
      <c r="P214" s="510"/>
      <c r="Q214" s="510"/>
      <c r="R214" s="510"/>
      <c r="S214" s="510"/>
      <c r="T214" s="510"/>
      <c r="U214" s="510"/>
      <c r="V214" s="510"/>
      <c r="W214" s="510"/>
    </row>
    <row r="215" spans="1:23">
      <c r="A215" s="510"/>
      <c r="B215" s="511"/>
      <c r="C215" s="510"/>
      <c r="D215" s="512"/>
      <c r="E215" s="510"/>
      <c r="F215" s="513"/>
      <c r="G215" s="514"/>
      <c r="H215" s="510"/>
      <c r="I215" s="515"/>
      <c r="J215" s="510"/>
      <c r="K215" s="516"/>
      <c r="L215" s="510"/>
      <c r="M215" s="510"/>
      <c r="N215" s="510"/>
      <c r="O215" s="510"/>
      <c r="P215" s="510"/>
      <c r="Q215" s="510"/>
      <c r="R215" s="510"/>
      <c r="S215" s="510"/>
      <c r="T215" s="510"/>
      <c r="U215" s="510"/>
      <c r="V215" s="510"/>
      <c r="W215" s="510"/>
    </row>
    <row r="216" spans="1:23">
      <c r="A216" s="510"/>
      <c r="B216" s="511"/>
      <c r="C216" s="510"/>
      <c r="D216" s="512"/>
      <c r="E216" s="510"/>
      <c r="F216" s="513"/>
      <c r="G216" s="514"/>
      <c r="H216" s="510"/>
      <c r="I216" s="515"/>
      <c r="J216" s="510"/>
      <c r="K216" s="516"/>
      <c r="L216" s="510"/>
      <c r="M216" s="510"/>
      <c r="N216" s="510"/>
      <c r="O216" s="510"/>
      <c r="P216" s="510"/>
      <c r="Q216" s="510"/>
      <c r="R216" s="510"/>
      <c r="S216" s="510"/>
      <c r="T216" s="510"/>
      <c r="U216" s="510"/>
      <c r="V216" s="510"/>
      <c r="W216" s="510"/>
    </row>
    <row r="217" spans="1:23">
      <c r="A217" s="510"/>
      <c r="B217" s="511"/>
      <c r="C217" s="510"/>
      <c r="D217" s="512"/>
      <c r="E217" s="510"/>
      <c r="F217" s="513"/>
      <c r="G217" s="514"/>
      <c r="H217" s="510"/>
      <c r="I217" s="515"/>
      <c r="J217" s="510"/>
      <c r="K217" s="516"/>
      <c r="L217" s="510"/>
      <c r="M217" s="510"/>
      <c r="N217" s="510"/>
      <c r="O217" s="510"/>
      <c r="P217" s="510"/>
      <c r="Q217" s="510"/>
      <c r="R217" s="510"/>
      <c r="S217" s="510"/>
      <c r="T217" s="510"/>
      <c r="U217" s="510"/>
      <c r="V217" s="510"/>
      <c r="W217" s="510"/>
    </row>
    <row r="218" spans="1:23">
      <c r="A218" s="510"/>
      <c r="B218" s="511"/>
      <c r="C218" s="510"/>
      <c r="D218" s="512"/>
      <c r="E218" s="510"/>
      <c r="F218" s="513"/>
      <c r="G218" s="514"/>
      <c r="H218" s="510"/>
      <c r="I218" s="515"/>
      <c r="J218" s="510"/>
      <c r="K218" s="516"/>
      <c r="L218" s="510"/>
      <c r="M218" s="510"/>
      <c r="N218" s="510"/>
      <c r="O218" s="510"/>
      <c r="P218" s="510"/>
      <c r="Q218" s="510"/>
      <c r="R218" s="510"/>
      <c r="S218" s="510"/>
      <c r="T218" s="510"/>
      <c r="U218" s="510"/>
      <c r="V218" s="510"/>
      <c r="W218" s="510"/>
    </row>
    <row r="219" spans="1:23">
      <c r="A219" s="510"/>
      <c r="B219" s="511"/>
      <c r="C219" s="510"/>
      <c r="D219" s="512"/>
      <c r="E219" s="510"/>
      <c r="F219" s="513"/>
      <c r="G219" s="514"/>
      <c r="H219" s="510"/>
      <c r="I219" s="515"/>
      <c r="J219" s="510"/>
      <c r="K219" s="516"/>
      <c r="L219" s="510"/>
      <c r="M219" s="510"/>
      <c r="N219" s="510"/>
      <c r="O219" s="510"/>
      <c r="P219" s="510"/>
      <c r="Q219" s="510"/>
      <c r="R219" s="510"/>
      <c r="S219" s="510"/>
      <c r="T219" s="510"/>
      <c r="U219" s="510"/>
      <c r="V219" s="510"/>
      <c r="W219" s="510"/>
    </row>
    <row r="220" spans="1:23">
      <c r="A220" s="510"/>
      <c r="B220" s="511"/>
      <c r="C220" s="510"/>
      <c r="D220" s="512"/>
      <c r="E220" s="510"/>
      <c r="F220" s="513"/>
      <c r="G220" s="514"/>
      <c r="H220" s="510"/>
      <c r="I220" s="515"/>
      <c r="J220" s="510"/>
      <c r="K220" s="516"/>
      <c r="L220" s="510"/>
      <c r="M220" s="510"/>
      <c r="N220" s="510"/>
      <c r="O220" s="510"/>
      <c r="P220" s="510"/>
      <c r="Q220" s="510"/>
      <c r="R220" s="510"/>
      <c r="S220" s="510"/>
      <c r="T220" s="510"/>
      <c r="U220" s="510"/>
      <c r="V220" s="510"/>
      <c r="W220" s="510"/>
    </row>
    <row r="221" spans="1:23">
      <c r="A221" s="510"/>
      <c r="B221" s="511"/>
      <c r="C221" s="510"/>
      <c r="D221" s="512"/>
      <c r="E221" s="510"/>
      <c r="F221" s="513"/>
      <c r="G221" s="514"/>
      <c r="H221" s="510"/>
      <c r="I221" s="515"/>
      <c r="J221" s="510"/>
      <c r="K221" s="516"/>
      <c r="L221" s="510"/>
      <c r="M221" s="510"/>
      <c r="N221" s="510"/>
      <c r="O221" s="510"/>
      <c r="P221" s="510"/>
      <c r="Q221" s="510"/>
      <c r="R221" s="510"/>
      <c r="S221" s="510"/>
      <c r="T221" s="510"/>
      <c r="U221" s="510"/>
      <c r="V221" s="510"/>
      <c r="W221" s="510"/>
    </row>
    <row r="222" spans="1:23">
      <c r="A222" s="510"/>
      <c r="B222" s="511"/>
      <c r="C222" s="510"/>
      <c r="D222" s="512"/>
      <c r="E222" s="510"/>
      <c r="F222" s="513"/>
      <c r="G222" s="514"/>
      <c r="H222" s="510"/>
      <c r="I222" s="515"/>
      <c r="J222" s="510"/>
      <c r="K222" s="516"/>
      <c r="L222" s="510"/>
      <c r="M222" s="510"/>
      <c r="N222" s="510"/>
      <c r="O222" s="510"/>
      <c r="P222" s="510"/>
      <c r="Q222" s="510"/>
      <c r="R222" s="510"/>
      <c r="S222" s="510"/>
      <c r="T222" s="510"/>
      <c r="U222" s="510"/>
      <c r="V222" s="510"/>
      <c r="W222" s="510"/>
    </row>
    <row r="223" spans="1:23">
      <c r="A223" s="510"/>
      <c r="B223" s="511"/>
      <c r="C223" s="510"/>
      <c r="D223" s="512"/>
      <c r="E223" s="510"/>
      <c r="F223" s="513"/>
      <c r="G223" s="514"/>
      <c r="H223" s="510"/>
      <c r="I223" s="515"/>
      <c r="J223" s="510"/>
      <c r="K223" s="516"/>
      <c r="L223" s="510"/>
      <c r="M223" s="510"/>
      <c r="N223" s="510"/>
      <c r="O223" s="510"/>
      <c r="P223" s="510"/>
      <c r="Q223" s="510"/>
      <c r="R223" s="510"/>
      <c r="S223" s="510"/>
      <c r="T223" s="510"/>
      <c r="U223" s="510"/>
      <c r="V223" s="510"/>
      <c r="W223" s="510"/>
    </row>
    <row r="224" spans="1:23">
      <c r="A224" s="510"/>
      <c r="B224" s="511"/>
      <c r="C224" s="510"/>
      <c r="D224" s="512"/>
      <c r="E224" s="510"/>
      <c r="F224" s="513"/>
      <c r="G224" s="514"/>
      <c r="H224" s="510"/>
      <c r="I224" s="515"/>
      <c r="J224" s="510"/>
      <c r="K224" s="516"/>
      <c r="L224" s="510"/>
      <c r="M224" s="510"/>
      <c r="N224" s="510"/>
      <c r="O224" s="510"/>
      <c r="P224" s="510"/>
      <c r="Q224" s="510"/>
      <c r="R224" s="510"/>
      <c r="S224" s="510"/>
      <c r="T224" s="510"/>
      <c r="U224" s="510"/>
      <c r="V224" s="510"/>
      <c r="W224" s="510"/>
    </row>
    <row r="225" spans="1:23">
      <c r="A225" s="510"/>
      <c r="B225" s="511"/>
      <c r="C225" s="510"/>
      <c r="D225" s="512"/>
      <c r="E225" s="510"/>
      <c r="F225" s="513"/>
      <c r="G225" s="514"/>
      <c r="H225" s="510"/>
      <c r="I225" s="515"/>
      <c r="J225" s="510"/>
      <c r="K225" s="516"/>
      <c r="L225" s="510"/>
      <c r="M225" s="510"/>
      <c r="N225" s="510"/>
      <c r="O225" s="510"/>
      <c r="P225" s="510"/>
      <c r="Q225" s="510"/>
      <c r="R225" s="510"/>
      <c r="S225" s="510"/>
      <c r="T225" s="510"/>
      <c r="U225" s="510"/>
      <c r="V225" s="510"/>
      <c r="W225" s="510"/>
    </row>
    <row r="226" spans="1:23">
      <c r="A226" s="510"/>
      <c r="B226" s="511"/>
      <c r="C226" s="510"/>
      <c r="D226" s="512"/>
      <c r="E226" s="510"/>
      <c r="F226" s="513"/>
      <c r="G226" s="514"/>
      <c r="H226" s="510"/>
      <c r="I226" s="515"/>
      <c r="J226" s="510"/>
      <c r="K226" s="516"/>
      <c r="L226" s="510"/>
      <c r="M226" s="510"/>
      <c r="N226" s="510"/>
      <c r="O226" s="510"/>
      <c r="P226" s="510"/>
      <c r="Q226" s="510"/>
      <c r="R226" s="510"/>
      <c r="S226" s="510"/>
      <c r="T226" s="510"/>
      <c r="U226" s="510"/>
      <c r="V226" s="510"/>
      <c r="W226" s="510"/>
    </row>
    <row r="227" spans="1:23">
      <c r="A227" s="510"/>
      <c r="B227" s="511"/>
      <c r="C227" s="510"/>
      <c r="D227" s="512"/>
      <c r="E227" s="510"/>
      <c r="F227" s="513"/>
      <c r="G227" s="514"/>
      <c r="H227" s="510"/>
      <c r="I227" s="515"/>
      <c r="J227" s="510"/>
      <c r="K227" s="516"/>
      <c r="L227" s="510"/>
      <c r="M227" s="510"/>
      <c r="N227" s="510"/>
      <c r="O227" s="510"/>
      <c r="P227" s="510"/>
      <c r="Q227" s="510"/>
      <c r="R227" s="510"/>
      <c r="S227" s="510"/>
      <c r="T227" s="510"/>
      <c r="U227" s="510"/>
      <c r="V227" s="510"/>
      <c r="W227" s="510"/>
    </row>
    <row r="228" spans="1:23">
      <c r="A228" s="510"/>
      <c r="B228" s="511"/>
      <c r="C228" s="510"/>
      <c r="D228" s="512"/>
      <c r="E228" s="510"/>
      <c r="F228" s="513"/>
      <c r="G228" s="514"/>
      <c r="H228" s="510"/>
      <c r="I228" s="515"/>
      <c r="J228" s="510"/>
      <c r="K228" s="516"/>
      <c r="L228" s="510"/>
      <c r="M228" s="510"/>
      <c r="N228" s="510"/>
      <c r="O228" s="510"/>
      <c r="P228" s="510"/>
      <c r="Q228" s="510"/>
      <c r="R228" s="510"/>
      <c r="S228" s="510"/>
      <c r="T228" s="510"/>
      <c r="U228" s="510"/>
      <c r="V228" s="510"/>
      <c r="W228" s="510"/>
    </row>
    <row r="229" spans="1:23">
      <c r="A229" s="510"/>
      <c r="B229" s="511"/>
      <c r="C229" s="510"/>
      <c r="D229" s="512"/>
      <c r="E229" s="510"/>
      <c r="F229" s="513"/>
      <c r="G229" s="514"/>
      <c r="H229" s="510"/>
      <c r="I229" s="515"/>
      <c r="J229" s="510"/>
      <c r="K229" s="516"/>
      <c r="L229" s="510"/>
      <c r="M229" s="510"/>
      <c r="N229" s="510"/>
      <c r="O229" s="510"/>
      <c r="P229" s="510"/>
      <c r="Q229" s="510"/>
      <c r="R229" s="510"/>
      <c r="S229" s="510"/>
      <c r="T229" s="510"/>
      <c r="U229" s="510"/>
      <c r="V229" s="510"/>
      <c r="W229" s="510"/>
    </row>
    <row r="230" spans="1:23">
      <c r="A230" s="510"/>
      <c r="B230" s="511"/>
      <c r="C230" s="510"/>
      <c r="D230" s="512"/>
      <c r="E230" s="510"/>
      <c r="F230" s="513"/>
      <c r="G230" s="514"/>
      <c r="H230" s="510"/>
      <c r="I230" s="515"/>
      <c r="J230" s="510"/>
      <c r="K230" s="516"/>
      <c r="L230" s="510"/>
      <c r="M230" s="510"/>
      <c r="N230" s="510"/>
      <c r="O230" s="510"/>
      <c r="P230" s="510"/>
      <c r="Q230" s="510"/>
      <c r="R230" s="510"/>
      <c r="S230" s="510"/>
      <c r="T230" s="510"/>
      <c r="U230" s="510"/>
      <c r="V230" s="510"/>
      <c r="W230" s="510"/>
    </row>
    <row r="231" spans="1:23">
      <c r="A231" s="510"/>
      <c r="B231" s="511"/>
      <c r="C231" s="510"/>
      <c r="D231" s="512"/>
      <c r="E231" s="510"/>
      <c r="F231" s="513"/>
      <c r="G231" s="514"/>
      <c r="H231" s="510"/>
      <c r="I231" s="515"/>
      <c r="J231" s="510"/>
      <c r="K231" s="516"/>
      <c r="L231" s="510"/>
      <c r="M231" s="510"/>
      <c r="N231" s="510"/>
      <c r="O231" s="510"/>
      <c r="P231" s="510"/>
      <c r="Q231" s="510"/>
      <c r="R231" s="510"/>
      <c r="S231" s="510"/>
      <c r="T231" s="510"/>
      <c r="U231" s="510"/>
      <c r="V231" s="510"/>
      <c r="W231" s="510"/>
    </row>
    <row r="232" spans="1:23">
      <c r="A232" s="510"/>
      <c r="B232" s="511"/>
      <c r="C232" s="510"/>
      <c r="D232" s="512"/>
      <c r="E232" s="510"/>
      <c r="F232" s="513"/>
      <c r="G232" s="514"/>
      <c r="H232" s="510"/>
      <c r="I232" s="515"/>
      <c r="J232" s="510"/>
      <c r="K232" s="516"/>
      <c r="L232" s="510"/>
      <c r="M232" s="510"/>
      <c r="N232" s="510"/>
      <c r="O232" s="510"/>
      <c r="P232" s="510"/>
      <c r="Q232" s="510"/>
      <c r="R232" s="510"/>
      <c r="S232" s="510"/>
      <c r="T232" s="510"/>
      <c r="U232" s="510"/>
      <c r="V232" s="510"/>
      <c r="W232" s="510"/>
    </row>
    <row r="233" spans="1:23">
      <c r="A233" s="510"/>
      <c r="B233" s="511"/>
      <c r="C233" s="510"/>
      <c r="D233" s="512"/>
      <c r="E233" s="510"/>
      <c r="F233" s="513"/>
      <c r="G233" s="514"/>
      <c r="H233" s="510"/>
      <c r="I233" s="515"/>
      <c r="J233" s="510"/>
      <c r="K233" s="516"/>
      <c r="L233" s="510"/>
      <c r="M233" s="510"/>
      <c r="N233" s="510"/>
      <c r="O233" s="510"/>
      <c r="P233" s="510"/>
      <c r="Q233" s="510"/>
      <c r="R233" s="510"/>
      <c r="S233" s="510"/>
      <c r="T233" s="510"/>
      <c r="U233" s="510"/>
      <c r="V233" s="510"/>
      <c r="W233" s="510"/>
    </row>
    <row r="234" spans="1:23">
      <c r="A234" s="510"/>
      <c r="B234" s="511"/>
      <c r="C234" s="510"/>
      <c r="D234" s="512"/>
      <c r="E234" s="510"/>
      <c r="F234" s="513"/>
      <c r="G234" s="514"/>
      <c r="H234" s="510"/>
      <c r="I234" s="515"/>
      <c r="J234" s="510"/>
      <c r="K234" s="516"/>
      <c r="L234" s="510"/>
      <c r="M234" s="510"/>
      <c r="N234" s="510"/>
      <c r="O234" s="510"/>
      <c r="P234" s="510"/>
      <c r="Q234" s="510"/>
      <c r="R234" s="510"/>
      <c r="S234" s="510"/>
      <c r="T234" s="510"/>
      <c r="U234" s="510"/>
      <c r="V234" s="510"/>
      <c r="W234" s="510"/>
    </row>
    <row r="235" spans="1:23">
      <c r="A235" s="510"/>
      <c r="B235" s="511"/>
      <c r="C235" s="510"/>
      <c r="D235" s="512"/>
      <c r="E235" s="510"/>
      <c r="F235" s="513"/>
      <c r="G235" s="514"/>
      <c r="H235" s="510"/>
      <c r="I235" s="515"/>
      <c r="J235" s="510"/>
      <c r="K235" s="516"/>
      <c r="L235" s="510"/>
      <c r="M235" s="510"/>
      <c r="N235" s="510"/>
      <c r="O235" s="510"/>
      <c r="P235" s="510"/>
      <c r="Q235" s="510"/>
      <c r="R235" s="510"/>
      <c r="S235" s="510"/>
      <c r="T235" s="510"/>
      <c r="U235" s="510"/>
      <c r="V235" s="510"/>
      <c r="W235" s="510"/>
    </row>
    <row r="236" spans="1:23">
      <c r="A236" s="510"/>
      <c r="B236" s="511"/>
      <c r="C236" s="510"/>
      <c r="D236" s="512"/>
      <c r="E236" s="510"/>
      <c r="F236" s="513"/>
      <c r="G236" s="514"/>
      <c r="H236" s="510"/>
      <c r="I236" s="515"/>
      <c r="J236" s="510"/>
      <c r="K236" s="516"/>
      <c r="L236" s="510"/>
      <c r="M236" s="510"/>
      <c r="N236" s="510"/>
      <c r="O236" s="510"/>
      <c r="P236" s="510"/>
      <c r="Q236" s="510"/>
      <c r="R236" s="510"/>
      <c r="S236" s="510"/>
      <c r="T236" s="510"/>
      <c r="U236" s="510"/>
      <c r="V236" s="510"/>
      <c r="W236" s="510"/>
    </row>
    <row r="237" spans="1:23">
      <c r="A237" s="510"/>
      <c r="B237" s="511"/>
      <c r="C237" s="510"/>
      <c r="D237" s="512"/>
      <c r="E237" s="510"/>
      <c r="F237" s="513"/>
      <c r="G237" s="514"/>
      <c r="H237" s="510"/>
      <c r="I237" s="515"/>
      <c r="J237" s="510"/>
      <c r="K237" s="516"/>
      <c r="L237" s="510"/>
      <c r="M237" s="510"/>
      <c r="N237" s="510"/>
      <c r="O237" s="510"/>
      <c r="P237" s="510"/>
      <c r="Q237" s="510"/>
      <c r="R237" s="510"/>
      <c r="S237" s="510"/>
      <c r="T237" s="510"/>
      <c r="U237" s="510"/>
      <c r="V237" s="510"/>
      <c r="W237" s="510"/>
    </row>
    <row r="238" spans="1:23">
      <c r="A238" s="510"/>
      <c r="B238" s="511"/>
      <c r="C238" s="510"/>
      <c r="D238" s="512"/>
      <c r="E238" s="510"/>
      <c r="F238" s="513"/>
      <c r="G238" s="514"/>
      <c r="H238" s="510"/>
      <c r="I238" s="515"/>
      <c r="J238" s="510"/>
      <c r="K238" s="516"/>
      <c r="L238" s="510"/>
      <c r="M238" s="510"/>
      <c r="N238" s="510"/>
      <c r="O238" s="510"/>
      <c r="P238" s="510"/>
      <c r="Q238" s="510"/>
      <c r="R238" s="510"/>
      <c r="S238" s="510"/>
      <c r="T238" s="510"/>
      <c r="U238" s="510"/>
      <c r="V238" s="510"/>
      <c r="W238" s="510"/>
    </row>
    <row r="239" spans="1:23">
      <c r="A239" s="510"/>
      <c r="B239" s="511"/>
      <c r="C239" s="510"/>
      <c r="D239" s="512"/>
      <c r="E239" s="510"/>
      <c r="F239" s="513"/>
      <c r="G239" s="514"/>
      <c r="H239" s="510"/>
      <c r="I239" s="515"/>
      <c r="J239" s="510"/>
      <c r="K239" s="516"/>
      <c r="L239" s="510"/>
      <c r="M239" s="510"/>
      <c r="N239" s="510"/>
      <c r="O239" s="510"/>
      <c r="P239" s="510"/>
      <c r="Q239" s="510"/>
      <c r="R239" s="510"/>
      <c r="S239" s="510"/>
      <c r="T239" s="510"/>
      <c r="U239" s="510"/>
      <c r="V239" s="510"/>
      <c r="W239" s="510"/>
    </row>
    <row r="240" spans="1:23">
      <c r="A240" s="510"/>
      <c r="B240" s="511"/>
      <c r="C240" s="510"/>
      <c r="D240" s="512"/>
      <c r="E240" s="510"/>
      <c r="F240" s="513"/>
      <c r="G240" s="514"/>
      <c r="H240" s="510"/>
      <c r="I240" s="515"/>
      <c r="J240" s="510"/>
      <c r="K240" s="516"/>
      <c r="L240" s="510"/>
      <c r="M240" s="510"/>
      <c r="N240" s="510"/>
      <c r="O240" s="510"/>
      <c r="P240" s="510"/>
      <c r="Q240" s="510"/>
      <c r="R240" s="510"/>
      <c r="S240" s="510"/>
      <c r="T240" s="510"/>
      <c r="U240" s="510"/>
      <c r="V240" s="510"/>
      <c r="W240" s="510"/>
    </row>
    <row r="241" spans="1:23">
      <c r="A241" s="510"/>
      <c r="B241" s="511"/>
      <c r="C241" s="510"/>
      <c r="D241" s="512"/>
      <c r="E241" s="510"/>
      <c r="F241" s="513"/>
      <c r="G241" s="514"/>
      <c r="H241" s="510"/>
      <c r="I241" s="515"/>
      <c r="J241" s="510"/>
      <c r="K241" s="516"/>
      <c r="L241" s="510"/>
      <c r="M241" s="510"/>
      <c r="N241" s="510"/>
      <c r="O241" s="510"/>
      <c r="P241" s="510"/>
      <c r="Q241" s="510"/>
      <c r="R241" s="510"/>
      <c r="S241" s="510"/>
      <c r="T241" s="510"/>
      <c r="U241" s="510"/>
      <c r="V241" s="510"/>
      <c r="W241" s="510"/>
    </row>
    <row r="242" spans="1:23">
      <c r="A242" s="510"/>
      <c r="B242" s="511"/>
      <c r="C242" s="510"/>
      <c r="D242" s="512"/>
      <c r="E242" s="510"/>
      <c r="F242" s="513"/>
      <c r="G242" s="514"/>
      <c r="H242" s="510"/>
      <c r="I242" s="515"/>
      <c r="J242" s="510"/>
      <c r="K242" s="516"/>
      <c r="L242" s="510"/>
      <c r="M242" s="510"/>
      <c r="N242" s="510"/>
      <c r="O242" s="510"/>
      <c r="P242" s="510"/>
      <c r="Q242" s="510"/>
      <c r="R242" s="510"/>
      <c r="S242" s="510"/>
      <c r="T242" s="510"/>
      <c r="U242" s="510"/>
      <c r="V242" s="510"/>
      <c r="W242" s="510"/>
    </row>
    <row r="243" spans="1:23">
      <c r="A243" s="510"/>
      <c r="B243" s="511"/>
      <c r="C243" s="510"/>
      <c r="D243" s="512"/>
      <c r="E243" s="510"/>
      <c r="F243" s="513"/>
      <c r="G243" s="514"/>
      <c r="H243" s="510"/>
      <c r="I243" s="515"/>
      <c r="J243" s="510"/>
      <c r="K243" s="516"/>
      <c r="L243" s="510"/>
      <c r="M243" s="510"/>
      <c r="N243" s="510"/>
      <c r="O243" s="510"/>
      <c r="P243" s="510"/>
      <c r="Q243" s="510"/>
      <c r="R243" s="510"/>
      <c r="S243" s="510"/>
      <c r="T243" s="510"/>
      <c r="U243" s="510"/>
      <c r="V243" s="510"/>
      <c r="W243" s="510"/>
    </row>
    <row r="244" spans="1:23">
      <c r="A244" s="510"/>
      <c r="B244" s="511"/>
      <c r="C244" s="510"/>
      <c r="D244" s="512"/>
      <c r="E244" s="510"/>
      <c r="F244" s="513"/>
      <c r="G244" s="514"/>
      <c r="H244" s="510"/>
      <c r="I244" s="515"/>
      <c r="J244" s="510"/>
      <c r="K244" s="516"/>
      <c r="L244" s="510"/>
      <c r="M244" s="510"/>
      <c r="N244" s="510"/>
      <c r="O244" s="510"/>
      <c r="P244" s="510"/>
      <c r="Q244" s="510"/>
      <c r="R244" s="510"/>
      <c r="S244" s="510"/>
      <c r="T244" s="510"/>
      <c r="U244" s="510"/>
      <c r="V244" s="510"/>
      <c r="W244" s="510"/>
    </row>
    <row r="245" spans="1:23">
      <c r="A245" s="510"/>
      <c r="B245" s="511"/>
      <c r="C245" s="510"/>
      <c r="D245" s="512"/>
      <c r="E245" s="510"/>
      <c r="F245" s="513"/>
      <c r="G245" s="514"/>
      <c r="H245" s="510"/>
      <c r="I245" s="515"/>
      <c r="J245" s="510"/>
      <c r="K245" s="516"/>
      <c r="L245" s="510"/>
      <c r="M245" s="510"/>
      <c r="N245" s="510"/>
      <c r="O245" s="510"/>
      <c r="P245" s="510"/>
      <c r="Q245" s="510"/>
      <c r="R245" s="510"/>
      <c r="S245" s="510"/>
      <c r="T245" s="510"/>
      <c r="U245" s="510"/>
      <c r="V245" s="510"/>
      <c r="W245" s="510"/>
    </row>
    <row r="246" spans="1:23">
      <c r="A246" s="510"/>
      <c r="B246" s="511"/>
      <c r="C246" s="510"/>
      <c r="D246" s="512"/>
      <c r="E246" s="510"/>
      <c r="F246" s="513"/>
      <c r="G246" s="514"/>
      <c r="H246" s="510"/>
      <c r="I246" s="515"/>
      <c r="J246" s="510"/>
      <c r="K246" s="516"/>
      <c r="L246" s="510"/>
      <c r="M246" s="510"/>
      <c r="N246" s="510"/>
      <c r="O246" s="510"/>
      <c r="P246" s="510"/>
      <c r="Q246" s="510"/>
      <c r="R246" s="510"/>
      <c r="S246" s="510"/>
      <c r="T246" s="510"/>
      <c r="U246" s="510"/>
      <c r="V246" s="510"/>
      <c r="W246" s="510"/>
    </row>
    <row r="247" spans="1:23">
      <c r="A247" s="510"/>
      <c r="B247" s="511"/>
      <c r="C247" s="510"/>
      <c r="D247" s="512"/>
      <c r="E247" s="510"/>
      <c r="F247" s="513"/>
      <c r="G247" s="514"/>
      <c r="H247" s="510"/>
      <c r="I247" s="515"/>
      <c r="J247" s="510"/>
      <c r="K247" s="516"/>
      <c r="L247" s="510"/>
      <c r="M247" s="510"/>
      <c r="N247" s="510"/>
      <c r="O247" s="510"/>
      <c r="P247" s="510"/>
      <c r="Q247" s="510"/>
      <c r="R247" s="510"/>
      <c r="S247" s="510"/>
      <c r="T247" s="510"/>
      <c r="U247" s="510"/>
      <c r="V247" s="510"/>
      <c r="W247" s="510"/>
    </row>
    <row r="248" spans="1:23">
      <c r="A248" s="510"/>
      <c r="B248" s="511"/>
      <c r="C248" s="510"/>
      <c r="D248" s="512"/>
      <c r="E248" s="510"/>
      <c r="F248" s="513"/>
      <c r="G248" s="514"/>
      <c r="H248" s="510"/>
      <c r="I248" s="515"/>
      <c r="J248" s="510"/>
      <c r="K248" s="516"/>
      <c r="L248" s="510"/>
      <c r="M248" s="510"/>
      <c r="N248" s="510"/>
      <c r="O248" s="510"/>
      <c r="P248" s="510"/>
      <c r="Q248" s="510"/>
      <c r="R248" s="510"/>
      <c r="S248" s="510"/>
      <c r="T248" s="510"/>
      <c r="U248" s="510"/>
      <c r="V248" s="510"/>
      <c r="W248" s="510"/>
    </row>
    <row r="249" spans="1:23">
      <c r="A249" s="510"/>
      <c r="B249" s="511"/>
      <c r="C249" s="510"/>
      <c r="D249" s="512"/>
      <c r="E249" s="510"/>
      <c r="F249" s="513"/>
      <c r="G249" s="514"/>
      <c r="H249" s="510"/>
      <c r="I249" s="515"/>
      <c r="J249" s="510"/>
      <c r="K249" s="516"/>
      <c r="L249" s="510"/>
      <c r="M249" s="510"/>
      <c r="N249" s="510"/>
      <c r="O249" s="510"/>
      <c r="P249" s="510"/>
      <c r="Q249" s="510"/>
      <c r="R249" s="510"/>
      <c r="S249" s="510"/>
      <c r="T249" s="510"/>
      <c r="U249" s="510"/>
      <c r="V249" s="510"/>
      <c r="W249" s="510"/>
    </row>
    <row r="250" spans="1:23">
      <c r="A250" s="510"/>
      <c r="B250" s="511"/>
      <c r="C250" s="510"/>
      <c r="D250" s="512"/>
      <c r="E250" s="510"/>
      <c r="F250" s="513"/>
      <c r="G250" s="514"/>
      <c r="H250" s="510"/>
      <c r="I250" s="515"/>
      <c r="J250" s="510"/>
      <c r="K250" s="516"/>
      <c r="L250" s="510"/>
      <c r="M250" s="510"/>
      <c r="N250" s="510"/>
      <c r="O250" s="510"/>
      <c r="P250" s="510"/>
      <c r="Q250" s="510"/>
      <c r="R250" s="510"/>
      <c r="S250" s="510"/>
      <c r="T250" s="510"/>
      <c r="U250" s="510"/>
      <c r="V250" s="510"/>
      <c r="W250" s="510"/>
    </row>
    <row r="251" spans="1:23">
      <c r="A251" s="510"/>
      <c r="B251" s="511"/>
      <c r="C251" s="510"/>
      <c r="D251" s="512"/>
      <c r="E251" s="510"/>
      <c r="F251" s="513"/>
      <c r="G251" s="514"/>
      <c r="H251" s="510"/>
      <c r="I251" s="515"/>
      <c r="J251" s="510"/>
      <c r="K251" s="516"/>
      <c r="L251" s="510"/>
      <c r="M251" s="510"/>
      <c r="N251" s="510"/>
      <c r="O251" s="510"/>
      <c r="P251" s="510"/>
      <c r="Q251" s="510"/>
      <c r="R251" s="510"/>
      <c r="S251" s="510"/>
      <c r="T251" s="510"/>
      <c r="U251" s="510"/>
      <c r="V251" s="510"/>
      <c r="W251" s="510"/>
    </row>
    <row r="252" spans="1:23">
      <c r="A252" s="510"/>
      <c r="B252" s="511"/>
      <c r="C252" s="510"/>
      <c r="D252" s="512"/>
      <c r="E252" s="510"/>
      <c r="F252" s="513"/>
      <c r="G252" s="514"/>
      <c r="H252" s="510"/>
      <c r="I252" s="515"/>
      <c r="J252" s="510"/>
      <c r="K252" s="516"/>
      <c r="L252" s="510"/>
      <c r="M252" s="510"/>
      <c r="N252" s="510"/>
      <c r="O252" s="510"/>
      <c r="P252" s="510"/>
      <c r="Q252" s="510"/>
      <c r="R252" s="510"/>
      <c r="S252" s="510"/>
      <c r="T252" s="510"/>
      <c r="U252" s="510"/>
      <c r="V252" s="510"/>
      <c r="W252" s="510"/>
    </row>
    <row r="253" spans="1:23">
      <c r="A253" s="510"/>
      <c r="B253" s="511"/>
      <c r="C253" s="510"/>
      <c r="D253" s="512"/>
      <c r="E253" s="510"/>
      <c r="F253" s="513"/>
      <c r="G253" s="514"/>
      <c r="H253" s="510"/>
      <c r="I253" s="515"/>
      <c r="J253" s="510"/>
      <c r="K253" s="516"/>
      <c r="L253" s="510"/>
      <c r="M253" s="510"/>
      <c r="N253" s="510"/>
      <c r="O253" s="510"/>
      <c r="P253" s="510"/>
      <c r="Q253" s="510"/>
      <c r="R253" s="510"/>
      <c r="S253" s="510"/>
      <c r="T253" s="510"/>
      <c r="U253" s="510"/>
      <c r="V253" s="510"/>
      <c r="W253" s="510"/>
    </row>
    <row r="254" spans="1:23">
      <c r="A254" s="510"/>
      <c r="B254" s="511"/>
      <c r="C254" s="510"/>
      <c r="D254" s="512"/>
      <c r="E254" s="510"/>
      <c r="F254" s="513"/>
      <c r="G254" s="514"/>
      <c r="H254" s="510"/>
      <c r="I254" s="515"/>
      <c r="J254" s="510"/>
      <c r="K254" s="516"/>
      <c r="L254" s="510"/>
      <c r="M254" s="510"/>
      <c r="N254" s="510"/>
      <c r="O254" s="510"/>
      <c r="P254" s="510"/>
      <c r="Q254" s="510"/>
      <c r="R254" s="510"/>
      <c r="S254" s="510"/>
      <c r="T254" s="510"/>
      <c r="U254" s="510"/>
      <c r="V254" s="510"/>
      <c r="W254" s="510"/>
    </row>
    <row r="255" spans="1:23">
      <c r="A255" s="510"/>
      <c r="B255" s="511"/>
      <c r="C255" s="510"/>
      <c r="D255" s="512"/>
      <c r="E255" s="510"/>
      <c r="F255" s="513"/>
      <c r="G255" s="514"/>
      <c r="H255" s="510"/>
      <c r="I255" s="515"/>
      <c r="J255" s="510"/>
      <c r="K255" s="516"/>
      <c r="L255" s="510"/>
      <c r="M255" s="510"/>
      <c r="N255" s="510"/>
      <c r="O255" s="510"/>
      <c r="P255" s="510"/>
      <c r="Q255" s="510"/>
      <c r="R255" s="510"/>
      <c r="S255" s="510"/>
      <c r="T255" s="510"/>
      <c r="U255" s="510"/>
      <c r="V255" s="510"/>
      <c r="W255" s="510"/>
    </row>
    <row r="256" spans="1:23">
      <c r="A256" s="510"/>
      <c r="B256" s="511"/>
      <c r="C256" s="510"/>
      <c r="D256" s="512"/>
      <c r="E256" s="510"/>
      <c r="F256" s="513"/>
      <c r="G256" s="514"/>
      <c r="H256" s="510"/>
      <c r="I256" s="515"/>
      <c r="J256" s="510"/>
      <c r="K256" s="516"/>
      <c r="L256" s="510"/>
      <c r="M256" s="510"/>
      <c r="N256" s="510"/>
      <c r="O256" s="510"/>
      <c r="P256" s="510"/>
      <c r="Q256" s="510"/>
      <c r="R256" s="510"/>
      <c r="S256" s="510"/>
      <c r="T256" s="510"/>
      <c r="U256" s="510"/>
      <c r="V256" s="510"/>
      <c r="W256" s="510"/>
    </row>
    <row r="257" spans="1:23">
      <c r="A257" s="510"/>
      <c r="B257" s="511"/>
      <c r="C257" s="510"/>
      <c r="D257" s="512"/>
      <c r="E257" s="510"/>
      <c r="F257" s="513"/>
      <c r="G257" s="514"/>
      <c r="H257" s="510"/>
      <c r="I257" s="515"/>
      <c r="J257" s="510"/>
      <c r="K257" s="516"/>
      <c r="L257" s="510"/>
      <c r="M257" s="510"/>
      <c r="N257" s="510"/>
      <c r="O257" s="510"/>
      <c r="P257" s="510"/>
      <c r="Q257" s="510"/>
      <c r="R257" s="510"/>
      <c r="S257" s="510"/>
      <c r="T257" s="510"/>
      <c r="U257" s="510"/>
      <c r="V257" s="510"/>
      <c r="W257" s="510"/>
    </row>
    <row r="258" spans="1:23">
      <c r="A258" s="510"/>
      <c r="B258" s="511"/>
      <c r="C258" s="510"/>
      <c r="D258" s="512"/>
      <c r="E258" s="510"/>
      <c r="F258" s="513"/>
      <c r="G258" s="514"/>
      <c r="H258" s="510"/>
      <c r="I258" s="515"/>
      <c r="J258" s="510"/>
      <c r="K258" s="516"/>
      <c r="L258" s="510"/>
      <c r="M258" s="510"/>
      <c r="N258" s="510"/>
      <c r="O258" s="510"/>
      <c r="P258" s="510"/>
      <c r="Q258" s="510"/>
      <c r="R258" s="510"/>
      <c r="S258" s="510"/>
      <c r="T258" s="510"/>
      <c r="U258" s="510"/>
      <c r="V258" s="510"/>
      <c r="W258" s="510"/>
    </row>
    <row r="259" spans="1:23">
      <c r="A259" s="510"/>
      <c r="B259" s="511"/>
      <c r="C259" s="510"/>
      <c r="D259" s="512"/>
      <c r="E259" s="510"/>
      <c r="F259" s="513"/>
      <c r="G259" s="514"/>
      <c r="H259" s="510"/>
      <c r="I259" s="515"/>
      <c r="J259" s="510"/>
      <c r="K259" s="516"/>
      <c r="L259" s="510"/>
      <c r="M259" s="510"/>
      <c r="N259" s="510"/>
      <c r="O259" s="510"/>
      <c r="P259" s="510"/>
      <c r="Q259" s="510"/>
      <c r="R259" s="510"/>
      <c r="S259" s="510"/>
      <c r="T259" s="510"/>
      <c r="U259" s="510"/>
      <c r="V259" s="510"/>
      <c r="W259" s="510"/>
    </row>
    <row r="260" spans="1:23">
      <c r="A260" s="510"/>
      <c r="B260" s="511"/>
      <c r="C260" s="510"/>
      <c r="D260" s="512"/>
      <c r="E260" s="510"/>
      <c r="F260" s="513"/>
      <c r="G260" s="514"/>
      <c r="H260" s="510"/>
      <c r="I260" s="515"/>
      <c r="J260" s="510"/>
      <c r="K260" s="516"/>
      <c r="L260" s="510"/>
      <c r="M260" s="510"/>
      <c r="N260" s="510"/>
      <c r="O260" s="510"/>
      <c r="P260" s="510"/>
      <c r="Q260" s="510"/>
      <c r="R260" s="510"/>
      <c r="S260" s="510"/>
      <c r="T260" s="510"/>
      <c r="U260" s="510"/>
      <c r="V260" s="510"/>
      <c r="W260" s="510"/>
    </row>
    <row r="261" spans="1:23">
      <c r="A261" s="510"/>
      <c r="B261" s="511"/>
      <c r="C261" s="510"/>
      <c r="D261" s="512"/>
      <c r="E261" s="510"/>
      <c r="F261" s="513"/>
      <c r="G261" s="514"/>
      <c r="H261" s="510"/>
      <c r="I261" s="515"/>
      <c r="J261" s="510"/>
      <c r="K261" s="516"/>
      <c r="L261" s="510"/>
      <c r="M261" s="510"/>
      <c r="N261" s="510"/>
      <c r="O261" s="510"/>
      <c r="P261" s="510"/>
      <c r="Q261" s="510"/>
      <c r="R261" s="510"/>
      <c r="S261" s="510"/>
      <c r="T261" s="510"/>
      <c r="U261" s="510"/>
      <c r="V261" s="510"/>
      <c r="W261" s="510"/>
    </row>
    <row r="262" spans="1:23">
      <c r="A262" s="510"/>
      <c r="B262" s="511"/>
      <c r="C262" s="510"/>
      <c r="D262" s="512"/>
      <c r="E262" s="510"/>
      <c r="F262" s="513"/>
      <c r="G262" s="514"/>
      <c r="H262" s="510"/>
      <c r="I262" s="515"/>
      <c r="J262" s="510"/>
      <c r="K262" s="516"/>
      <c r="L262" s="510"/>
      <c r="M262" s="510"/>
      <c r="N262" s="510"/>
      <c r="O262" s="510"/>
      <c r="P262" s="510"/>
      <c r="Q262" s="510"/>
      <c r="R262" s="510"/>
      <c r="S262" s="510"/>
      <c r="T262" s="510"/>
      <c r="U262" s="510"/>
      <c r="V262" s="510"/>
      <c r="W262" s="510"/>
    </row>
    <row r="263" spans="1:23">
      <c r="A263" s="510"/>
      <c r="B263" s="511"/>
      <c r="C263" s="510"/>
      <c r="D263" s="512"/>
      <c r="E263" s="510"/>
      <c r="F263" s="513"/>
      <c r="G263" s="514"/>
      <c r="H263" s="510"/>
      <c r="I263" s="515"/>
      <c r="J263" s="510"/>
      <c r="K263" s="516"/>
      <c r="L263" s="510"/>
      <c r="M263" s="510"/>
      <c r="N263" s="510"/>
      <c r="O263" s="510"/>
      <c r="P263" s="510"/>
      <c r="Q263" s="510"/>
      <c r="R263" s="510"/>
      <c r="S263" s="510"/>
      <c r="T263" s="510"/>
      <c r="U263" s="510"/>
      <c r="V263" s="510"/>
      <c r="W263" s="510"/>
    </row>
    <row r="264" spans="1:23">
      <c r="A264" s="510"/>
      <c r="B264" s="511"/>
      <c r="C264" s="510"/>
      <c r="D264" s="512"/>
      <c r="E264" s="510"/>
      <c r="F264" s="513"/>
      <c r="G264" s="514"/>
      <c r="H264" s="510"/>
      <c r="I264" s="515"/>
      <c r="J264" s="510"/>
      <c r="K264" s="516"/>
      <c r="L264" s="510"/>
      <c r="M264" s="510"/>
      <c r="N264" s="510"/>
      <c r="O264" s="510"/>
      <c r="P264" s="510"/>
      <c r="Q264" s="510"/>
      <c r="R264" s="510"/>
      <c r="S264" s="510"/>
      <c r="T264" s="510"/>
      <c r="U264" s="510"/>
      <c r="V264" s="510"/>
      <c r="W264" s="510"/>
    </row>
    <row r="265" spans="1:23">
      <c r="A265" s="510"/>
      <c r="B265" s="511"/>
      <c r="C265" s="510"/>
      <c r="D265" s="512"/>
      <c r="E265" s="510"/>
      <c r="F265" s="513"/>
      <c r="G265" s="514"/>
      <c r="H265" s="510"/>
      <c r="I265" s="515"/>
      <c r="J265" s="510"/>
      <c r="K265" s="516"/>
      <c r="L265" s="510"/>
      <c r="M265" s="510"/>
      <c r="N265" s="510"/>
      <c r="O265" s="510"/>
      <c r="P265" s="510"/>
      <c r="Q265" s="510"/>
      <c r="R265" s="510"/>
      <c r="S265" s="510"/>
      <c r="T265" s="510"/>
      <c r="U265" s="510"/>
      <c r="V265" s="510"/>
      <c r="W265" s="510"/>
    </row>
    <row r="266" spans="1:23">
      <c r="A266" s="510"/>
      <c r="B266" s="511"/>
      <c r="C266" s="510"/>
      <c r="D266" s="512"/>
      <c r="E266" s="510"/>
      <c r="F266" s="513"/>
      <c r="G266" s="514"/>
      <c r="H266" s="510"/>
      <c r="I266" s="515"/>
      <c r="J266" s="510"/>
      <c r="K266" s="516"/>
      <c r="L266" s="510"/>
      <c r="M266" s="510"/>
      <c r="N266" s="510"/>
      <c r="O266" s="510"/>
      <c r="P266" s="510"/>
      <c r="Q266" s="510"/>
      <c r="R266" s="510"/>
      <c r="S266" s="510"/>
      <c r="T266" s="510"/>
      <c r="U266" s="510"/>
      <c r="V266" s="510"/>
      <c r="W266" s="510"/>
    </row>
    <row r="267" spans="1:23">
      <c r="A267" s="510"/>
      <c r="B267" s="511"/>
      <c r="C267" s="510"/>
      <c r="D267" s="512"/>
      <c r="E267" s="510"/>
      <c r="F267" s="513"/>
      <c r="G267" s="514"/>
      <c r="H267" s="510"/>
      <c r="I267" s="515"/>
      <c r="J267" s="510"/>
      <c r="K267" s="516"/>
      <c r="L267" s="510"/>
      <c r="M267" s="510"/>
      <c r="N267" s="510"/>
      <c r="O267" s="510"/>
      <c r="P267" s="510"/>
      <c r="Q267" s="510"/>
      <c r="R267" s="510"/>
      <c r="S267" s="510"/>
      <c r="T267" s="510"/>
      <c r="U267" s="510"/>
      <c r="V267" s="510"/>
      <c r="W267" s="510"/>
    </row>
    <row r="268" spans="1:23">
      <c r="A268" s="510"/>
      <c r="B268" s="511"/>
      <c r="C268" s="510"/>
      <c r="D268" s="512"/>
      <c r="E268" s="510"/>
      <c r="F268" s="513"/>
      <c r="G268" s="514"/>
      <c r="H268" s="510"/>
      <c r="I268" s="515"/>
      <c r="J268" s="510"/>
      <c r="K268" s="516"/>
      <c r="L268" s="510"/>
      <c r="M268" s="510"/>
      <c r="N268" s="510"/>
      <c r="O268" s="510"/>
      <c r="P268" s="510"/>
      <c r="Q268" s="510"/>
      <c r="R268" s="510"/>
      <c r="S268" s="510"/>
      <c r="T268" s="510"/>
      <c r="U268" s="510"/>
      <c r="V268" s="510"/>
      <c r="W268" s="510"/>
    </row>
    <row r="269" spans="1:23">
      <c r="A269" s="510"/>
      <c r="B269" s="511"/>
      <c r="C269" s="510"/>
      <c r="D269" s="512"/>
      <c r="E269" s="510"/>
      <c r="F269" s="513"/>
      <c r="G269" s="514"/>
      <c r="H269" s="510"/>
      <c r="I269" s="515"/>
      <c r="J269" s="510"/>
      <c r="K269" s="516"/>
      <c r="L269" s="510"/>
      <c r="M269" s="510"/>
      <c r="N269" s="510"/>
      <c r="O269" s="510"/>
      <c r="P269" s="510"/>
      <c r="Q269" s="510"/>
      <c r="R269" s="510"/>
      <c r="S269" s="510"/>
      <c r="T269" s="510"/>
      <c r="U269" s="510"/>
      <c r="V269" s="510"/>
      <c r="W269" s="510"/>
    </row>
    <row r="270" spans="1:23">
      <c r="A270" s="510"/>
      <c r="B270" s="511"/>
      <c r="C270" s="510"/>
      <c r="D270" s="512"/>
      <c r="E270" s="510"/>
      <c r="F270" s="513"/>
      <c r="G270" s="514"/>
      <c r="H270" s="510"/>
      <c r="I270" s="515"/>
      <c r="J270" s="510"/>
      <c r="K270" s="516"/>
      <c r="L270" s="510"/>
      <c r="M270" s="510"/>
      <c r="N270" s="510"/>
      <c r="O270" s="510"/>
      <c r="P270" s="510"/>
      <c r="Q270" s="510"/>
      <c r="R270" s="510"/>
      <c r="S270" s="510"/>
      <c r="T270" s="510"/>
      <c r="U270" s="510"/>
      <c r="V270" s="510"/>
      <c r="W270" s="510"/>
    </row>
    <row r="271" spans="1:23">
      <c r="A271" s="510"/>
      <c r="B271" s="511"/>
      <c r="C271" s="510"/>
      <c r="D271" s="512"/>
      <c r="E271" s="510"/>
      <c r="F271" s="513"/>
      <c r="G271" s="514"/>
      <c r="H271" s="510"/>
      <c r="I271" s="515"/>
      <c r="J271" s="510"/>
      <c r="K271" s="516"/>
      <c r="L271" s="510"/>
      <c r="M271" s="510"/>
      <c r="N271" s="510"/>
      <c r="O271" s="510"/>
      <c r="P271" s="510"/>
      <c r="Q271" s="510"/>
      <c r="R271" s="510"/>
      <c r="S271" s="510"/>
      <c r="T271" s="510"/>
      <c r="U271" s="510"/>
      <c r="V271" s="510"/>
      <c r="W271" s="510"/>
    </row>
    <row r="272" spans="1:23">
      <c r="A272" s="510"/>
      <c r="B272" s="511"/>
      <c r="C272" s="510"/>
      <c r="D272" s="512"/>
      <c r="E272" s="510"/>
      <c r="F272" s="513"/>
      <c r="G272" s="514"/>
      <c r="H272" s="510"/>
      <c r="I272" s="515"/>
      <c r="J272" s="510"/>
      <c r="K272" s="516"/>
      <c r="L272" s="510"/>
      <c r="M272" s="510"/>
      <c r="N272" s="510"/>
      <c r="O272" s="510"/>
      <c r="P272" s="510"/>
      <c r="Q272" s="510"/>
      <c r="R272" s="510"/>
      <c r="S272" s="510"/>
      <c r="T272" s="510"/>
      <c r="U272" s="510"/>
      <c r="V272" s="510"/>
      <c r="W272" s="510"/>
    </row>
    <row r="273" spans="1:23">
      <c r="A273" s="510"/>
      <c r="B273" s="511"/>
      <c r="C273" s="510"/>
      <c r="D273" s="512"/>
      <c r="E273" s="510"/>
      <c r="F273" s="513"/>
      <c r="G273" s="514"/>
      <c r="H273" s="510"/>
      <c r="I273" s="515"/>
      <c r="J273" s="510"/>
      <c r="K273" s="516"/>
      <c r="L273" s="510"/>
      <c r="M273" s="510"/>
      <c r="N273" s="510"/>
      <c r="O273" s="510"/>
      <c r="P273" s="510"/>
      <c r="Q273" s="510"/>
      <c r="R273" s="510"/>
      <c r="S273" s="510"/>
      <c r="T273" s="510"/>
      <c r="U273" s="510"/>
      <c r="V273" s="510"/>
      <c r="W273" s="510"/>
    </row>
    <row r="274" spans="1:23">
      <c r="A274" s="510"/>
      <c r="B274" s="511"/>
      <c r="C274" s="510"/>
      <c r="D274" s="512"/>
      <c r="E274" s="510"/>
      <c r="F274" s="513"/>
      <c r="G274" s="514"/>
      <c r="H274" s="510"/>
      <c r="I274" s="515"/>
      <c r="J274" s="510"/>
      <c r="K274" s="516"/>
      <c r="L274" s="510"/>
      <c r="M274" s="510"/>
      <c r="N274" s="510"/>
      <c r="O274" s="510"/>
      <c r="P274" s="510"/>
      <c r="Q274" s="510"/>
      <c r="R274" s="510"/>
      <c r="S274" s="510"/>
      <c r="T274" s="510"/>
      <c r="U274" s="510"/>
      <c r="V274" s="510"/>
      <c r="W274" s="510"/>
    </row>
    <row r="275" spans="1:23">
      <c r="A275" s="510"/>
      <c r="B275" s="511"/>
      <c r="C275" s="510"/>
      <c r="D275" s="512"/>
      <c r="E275" s="510"/>
      <c r="F275" s="513"/>
      <c r="G275" s="514"/>
      <c r="H275" s="510"/>
      <c r="I275" s="515"/>
      <c r="J275" s="510"/>
      <c r="K275" s="516"/>
      <c r="L275" s="510"/>
      <c r="M275" s="510"/>
      <c r="N275" s="510"/>
      <c r="O275" s="510"/>
      <c r="P275" s="510"/>
      <c r="Q275" s="510"/>
      <c r="R275" s="510"/>
      <c r="S275" s="510"/>
      <c r="T275" s="510"/>
      <c r="U275" s="510"/>
      <c r="V275" s="510"/>
      <c r="W275" s="510"/>
    </row>
    <row r="276" spans="1:23">
      <c r="A276" s="510"/>
      <c r="B276" s="511"/>
      <c r="C276" s="510"/>
      <c r="D276" s="512"/>
      <c r="E276" s="510"/>
      <c r="F276" s="513"/>
      <c r="G276" s="514"/>
      <c r="H276" s="510"/>
      <c r="I276" s="515"/>
      <c r="J276" s="510"/>
      <c r="K276" s="516"/>
      <c r="L276" s="510"/>
      <c r="M276" s="510"/>
      <c r="N276" s="510"/>
      <c r="O276" s="510"/>
      <c r="P276" s="510"/>
      <c r="Q276" s="510"/>
      <c r="R276" s="510"/>
      <c r="S276" s="510"/>
      <c r="T276" s="510"/>
      <c r="U276" s="510"/>
      <c r="V276" s="510"/>
      <c r="W276" s="510"/>
    </row>
    <row r="277" spans="1:23">
      <c r="A277" s="510"/>
      <c r="B277" s="511"/>
      <c r="C277" s="510"/>
      <c r="D277" s="512"/>
      <c r="E277" s="510"/>
      <c r="F277" s="513"/>
      <c r="G277" s="514"/>
      <c r="H277" s="510"/>
      <c r="I277" s="515"/>
      <c r="J277" s="510"/>
      <c r="K277" s="516"/>
      <c r="L277" s="510"/>
      <c r="M277" s="510"/>
      <c r="N277" s="510"/>
      <c r="O277" s="510"/>
      <c r="P277" s="510"/>
      <c r="Q277" s="510"/>
      <c r="R277" s="510"/>
      <c r="S277" s="510"/>
      <c r="T277" s="510"/>
      <c r="U277" s="510"/>
      <c r="V277" s="510"/>
      <c r="W277" s="510"/>
    </row>
    <row r="278" spans="1:23">
      <c r="A278" s="510"/>
      <c r="B278" s="511"/>
      <c r="C278" s="510"/>
      <c r="D278" s="512"/>
      <c r="E278" s="510"/>
      <c r="F278" s="513"/>
      <c r="G278" s="514"/>
      <c r="H278" s="510"/>
      <c r="I278" s="515"/>
      <c r="J278" s="510"/>
      <c r="K278" s="516"/>
      <c r="L278" s="510"/>
      <c r="M278" s="510"/>
      <c r="N278" s="510"/>
      <c r="O278" s="510"/>
      <c r="P278" s="510"/>
      <c r="Q278" s="510"/>
      <c r="R278" s="510"/>
      <c r="S278" s="510"/>
      <c r="T278" s="510"/>
      <c r="U278" s="510"/>
      <c r="V278" s="510"/>
      <c r="W278" s="510"/>
    </row>
    <row r="279" spans="1:23">
      <c r="A279" s="510"/>
      <c r="B279" s="511"/>
      <c r="C279" s="510"/>
      <c r="D279" s="512"/>
      <c r="E279" s="510"/>
      <c r="F279" s="513"/>
      <c r="G279" s="514"/>
      <c r="H279" s="510"/>
      <c r="I279" s="515"/>
      <c r="J279" s="510"/>
      <c r="K279" s="516"/>
      <c r="L279" s="510"/>
      <c r="M279" s="510"/>
      <c r="N279" s="510"/>
      <c r="O279" s="510"/>
      <c r="P279" s="510"/>
      <c r="Q279" s="510"/>
      <c r="R279" s="510"/>
      <c r="S279" s="510"/>
      <c r="T279" s="510"/>
      <c r="U279" s="510"/>
      <c r="V279" s="510"/>
      <c r="W279" s="510"/>
    </row>
    <row r="280" spans="1:23">
      <c r="A280" s="510"/>
      <c r="B280" s="511"/>
      <c r="C280" s="510"/>
      <c r="D280" s="512"/>
      <c r="E280" s="510"/>
      <c r="F280" s="513"/>
      <c r="G280" s="514"/>
      <c r="H280" s="510"/>
      <c r="I280" s="515"/>
      <c r="J280" s="510"/>
      <c r="K280" s="516"/>
      <c r="L280" s="510"/>
      <c r="M280" s="510"/>
      <c r="N280" s="510"/>
      <c r="O280" s="510"/>
      <c r="P280" s="510"/>
      <c r="Q280" s="510"/>
      <c r="R280" s="510"/>
      <c r="S280" s="510"/>
      <c r="T280" s="510"/>
      <c r="U280" s="510"/>
      <c r="V280" s="510"/>
      <c r="W280" s="510"/>
    </row>
    <row r="281" spans="1:23">
      <c r="A281" s="510"/>
      <c r="B281" s="511"/>
      <c r="C281" s="510"/>
      <c r="D281" s="512"/>
      <c r="E281" s="510"/>
      <c r="F281" s="513"/>
      <c r="G281" s="514"/>
      <c r="H281" s="510"/>
      <c r="I281" s="515"/>
      <c r="J281" s="510"/>
      <c r="K281" s="516"/>
      <c r="L281" s="510"/>
      <c r="M281" s="510"/>
      <c r="N281" s="510"/>
      <c r="O281" s="510"/>
      <c r="P281" s="510"/>
      <c r="Q281" s="510"/>
      <c r="R281" s="510"/>
      <c r="S281" s="510"/>
      <c r="T281" s="510"/>
      <c r="U281" s="510"/>
      <c r="V281" s="510"/>
      <c r="W281" s="510"/>
    </row>
    <row r="282" spans="1:23">
      <c r="A282" s="510"/>
      <c r="B282" s="511"/>
      <c r="C282" s="510"/>
      <c r="D282" s="512"/>
      <c r="E282" s="510"/>
      <c r="F282" s="513"/>
      <c r="G282" s="514"/>
      <c r="H282" s="510"/>
      <c r="I282" s="515"/>
      <c r="J282" s="510"/>
      <c r="K282" s="516"/>
      <c r="L282" s="510"/>
      <c r="M282" s="510"/>
      <c r="N282" s="510"/>
      <c r="O282" s="510"/>
      <c r="P282" s="510"/>
      <c r="Q282" s="510"/>
      <c r="R282" s="510"/>
      <c r="S282" s="510"/>
      <c r="T282" s="510"/>
      <c r="U282" s="510"/>
      <c r="V282" s="510"/>
      <c r="W282" s="510"/>
    </row>
    <row r="283" spans="1:23">
      <c r="A283" s="510"/>
      <c r="B283" s="511"/>
      <c r="C283" s="510"/>
      <c r="D283" s="512"/>
      <c r="E283" s="510"/>
      <c r="F283" s="513"/>
      <c r="G283" s="514"/>
      <c r="H283" s="510"/>
      <c r="I283" s="515"/>
      <c r="J283" s="510"/>
      <c r="K283" s="516"/>
      <c r="L283" s="510"/>
      <c r="M283" s="510"/>
      <c r="N283" s="510"/>
      <c r="O283" s="510"/>
      <c r="P283" s="510"/>
      <c r="Q283" s="510"/>
      <c r="R283" s="510"/>
      <c r="S283" s="510"/>
      <c r="T283" s="510"/>
      <c r="U283" s="510"/>
      <c r="V283" s="510"/>
      <c r="W283" s="510"/>
    </row>
    <row r="284" spans="1:23">
      <c r="A284" s="510"/>
      <c r="B284" s="511"/>
      <c r="C284" s="510"/>
      <c r="D284" s="512"/>
      <c r="E284" s="510"/>
      <c r="F284" s="513"/>
      <c r="G284" s="514"/>
      <c r="H284" s="510"/>
      <c r="I284" s="515"/>
      <c r="J284" s="510"/>
      <c r="K284" s="516"/>
      <c r="L284" s="510"/>
      <c r="M284" s="510"/>
      <c r="N284" s="510"/>
      <c r="O284" s="510"/>
      <c r="P284" s="510"/>
      <c r="Q284" s="510"/>
      <c r="R284" s="510"/>
      <c r="S284" s="510"/>
      <c r="T284" s="510"/>
      <c r="U284" s="510"/>
      <c r="V284" s="510"/>
      <c r="W284" s="510"/>
    </row>
    <row r="285" spans="1:23">
      <c r="A285" s="510"/>
      <c r="B285" s="511"/>
      <c r="C285" s="510"/>
      <c r="D285" s="512"/>
      <c r="E285" s="510"/>
      <c r="F285" s="513"/>
      <c r="G285" s="514"/>
      <c r="H285" s="510"/>
      <c r="I285" s="515"/>
      <c r="J285" s="510"/>
      <c r="K285" s="516"/>
      <c r="L285" s="510"/>
      <c r="M285" s="510"/>
      <c r="N285" s="510"/>
      <c r="O285" s="510"/>
      <c r="P285" s="510"/>
      <c r="Q285" s="510"/>
      <c r="R285" s="510"/>
      <c r="S285" s="510"/>
      <c r="T285" s="510"/>
      <c r="U285" s="510"/>
      <c r="V285" s="510"/>
      <c r="W285" s="510"/>
    </row>
    <row r="286" spans="1:23">
      <c r="A286" s="510"/>
      <c r="B286" s="511"/>
      <c r="C286" s="510"/>
      <c r="D286" s="512"/>
      <c r="E286" s="510"/>
      <c r="F286" s="513"/>
      <c r="G286" s="514"/>
      <c r="H286" s="510"/>
      <c r="I286" s="515"/>
      <c r="J286" s="510"/>
      <c r="K286" s="516"/>
      <c r="L286" s="510"/>
      <c r="M286" s="510"/>
      <c r="N286" s="510"/>
      <c r="O286" s="510"/>
      <c r="P286" s="510"/>
      <c r="Q286" s="510"/>
      <c r="R286" s="510"/>
      <c r="S286" s="510"/>
      <c r="T286" s="510"/>
      <c r="U286" s="510"/>
      <c r="V286" s="510"/>
      <c r="W286" s="510"/>
    </row>
    <row r="287" spans="1:23">
      <c r="A287" s="510"/>
      <c r="B287" s="511"/>
      <c r="C287" s="510"/>
      <c r="D287" s="512"/>
      <c r="E287" s="510"/>
      <c r="F287" s="513"/>
      <c r="G287" s="514"/>
      <c r="H287" s="510"/>
      <c r="I287" s="515"/>
      <c r="J287" s="510"/>
      <c r="K287" s="516"/>
      <c r="L287" s="510"/>
      <c r="M287" s="510"/>
      <c r="N287" s="510"/>
      <c r="O287" s="510"/>
      <c r="P287" s="510"/>
      <c r="Q287" s="510"/>
      <c r="R287" s="510"/>
      <c r="S287" s="510"/>
      <c r="T287" s="510"/>
      <c r="U287" s="510"/>
      <c r="V287" s="510"/>
      <c r="W287" s="510"/>
    </row>
    <row r="288" spans="1:23">
      <c r="A288" s="510"/>
      <c r="B288" s="511"/>
      <c r="C288" s="510"/>
      <c r="D288" s="512"/>
      <c r="E288" s="510"/>
      <c r="F288" s="513"/>
      <c r="G288" s="514"/>
      <c r="H288" s="510"/>
      <c r="I288" s="515"/>
      <c r="J288" s="510"/>
      <c r="K288" s="516"/>
      <c r="L288" s="510"/>
      <c r="M288" s="510"/>
      <c r="N288" s="510"/>
      <c r="O288" s="510"/>
      <c r="P288" s="510"/>
      <c r="Q288" s="510"/>
      <c r="R288" s="510"/>
      <c r="S288" s="510"/>
      <c r="T288" s="510"/>
      <c r="U288" s="510"/>
      <c r="V288" s="510"/>
      <c r="W288" s="510"/>
    </row>
    <row r="289" spans="1:23">
      <c r="A289" s="510"/>
      <c r="B289" s="511"/>
      <c r="C289" s="510"/>
      <c r="D289" s="512"/>
      <c r="E289" s="510"/>
      <c r="F289" s="513"/>
      <c r="G289" s="514"/>
      <c r="H289" s="510"/>
      <c r="I289" s="515"/>
      <c r="J289" s="510"/>
      <c r="K289" s="516"/>
      <c r="L289" s="510"/>
      <c r="M289" s="510"/>
      <c r="N289" s="510"/>
      <c r="O289" s="510"/>
      <c r="P289" s="510"/>
      <c r="Q289" s="510"/>
      <c r="R289" s="510"/>
      <c r="S289" s="510"/>
      <c r="T289" s="510"/>
      <c r="U289" s="510"/>
      <c r="V289" s="510"/>
      <c r="W289" s="510"/>
    </row>
    <row r="290" spans="1:23">
      <c r="A290" s="510"/>
      <c r="B290" s="511"/>
      <c r="C290" s="510"/>
      <c r="D290" s="512"/>
      <c r="E290" s="510"/>
      <c r="F290" s="513"/>
      <c r="G290" s="514"/>
      <c r="H290" s="510"/>
      <c r="I290" s="515"/>
      <c r="J290" s="510"/>
      <c r="K290" s="516"/>
      <c r="L290" s="510"/>
      <c r="M290" s="510"/>
      <c r="N290" s="510"/>
      <c r="O290" s="510"/>
      <c r="P290" s="510"/>
      <c r="Q290" s="510"/>
      <c r="R290" s="510"/>
      <c r="S290" s="510"/>
      <c r="T290" s="510"/>
      <c r="U290" s="510"/>
      <c r="V290" s="510"/>
      <c r="W290" s="510"/>
    </row>
    <row r="291" spans="1:23">
      <c r="A291" s="510"/>
      <c r="B291" s="511"/>
      <c r="C291" s="510"/>
      <c r="D291" s="512"/>
      <c r="E291" s="510"/>
      <c r="F291" s="513"/>
      <c r="G291" s="514"/>
      <c r="H291" s="510"/>
      <c r="I291" s="515"/>
      <c r="J291" s="510"/>
      <c r="K291" s="516"/>
      <c r="L291" s="510"/>
      <c r="M291" s="510"/>
      <c r="N291" s="510"/>
      <c r="O291" s="510"/>
      <c r="P291" s="510"/>
      <c r="Q291" s="510"/>
      <c r="R291" s="510"/>
      <c r="S291" s="510"/>
      <c r="T291" s="510"/>
      <c r="U291" s="510"/>
      <c r="V291" s="510"/>
      <c r="W291" s="510"/>
    </row>
    <row r="292" spans="1:23">
      <c r="A292" s="510"/>
      <c r="B292" s="511"/>
      <c r="C292" s="510"/>
      <c r="D292" s="512"/>
      <c r="E292" s="510"/>
      <c r="F292" s="513"/>
      <c r="G292" s="514"/>
      <c r="H292" s="510"/>
      <c r="I292" s="515"/>
      <c r="J292" s="510"/>
      <c r="K292" s="516"/>
      <c r="L292" s="510"/>
      <c r="M292" s="510"/>
      <c r="N292" s="510"/>
      <c r="O292" s="510"/>
      <c r="P292" s="510"/>
      <c r="Q292" s="510"/>
      <c r="R292" s="510"/>
      <c r="S292" s="510"/>
      <c r="T292" s="510"/>
      <c r="U292" s="510"/>
      <c r="V292" s="510"/>
      <c r="W292" s="510"/>
    </row>
    <row r="293" spans="1:23">
      <c r="A293" s="510"/>
      <c r="B293" s="511"/>
      <c r="C293" s="510"/>
      <c r="D293" s="512"/>
      <c r="E293" s="510"/>
      <c r="F293" s="513"/>
      <c r="G293" s="514"/>
      <c r="H293" s="510"/>
      <c r="I293" s="515"/>
      <c r="J293" s="510"/>
      <c r="K293" s="516"/>
      <c r="L293" s="510"/>
      <c r="M293" s="510"/>
      <c r="N293" s="510"/>
      <c r="O293" s="510"/>
      <c r="P293" s="510"/>
      <c r="Q293" s="510"/>
      <c r="R293" s="510"/>
      <c r="S293" s="510"/>
      <c r="T293" s="510"/>
      <c r="U293" s="510"/>
      <c r="V293" s="510"/>
      <c r="W293" s="510"/>
    </row>
    <row r="294" spans="1:23">
      <c r="A294" s="510"/>
      <c r="B294" s="511"/>
      <c r="C294" s="510"/>
      <c r="D294" s="512"/>
      <c r="E294" s="510"/>
      <c r="F294" s="513"/>
      <c r="G294" s="514"/>
      <c r="H294" s="510"/>
      <c r="I294" s="515"/>
      <c r="J294" s="510"/>
      <c r="K294" s="516"/>
      <c r="L294" s="510"/>
      <c r="M294" s="510"/>
      <c r="N294" s="510"/>
      <c r="O294" s="510"/>
      <c r="P294" s="510"/>
      <c r="Q294" s="510"/>
      <c r="R294" s="510"/>
      <c r="S294" s="510"/>
      <c r="T294" s="510"/>
      <c r="U294" s="510"/>
      <c r="V294" s="510"/>
      <c r="W294" s="510"/>
    </row>
    <row r="295" spans="1:23">
      <c r="A295" s="510"/>
      <c r="B295" s="511"/>
      <c r="C295" s="510"/>
      <c r="D295" s="512"/>
      <c r="E295" s="510"/>
      <c r="F295" s="513"/>
      <c r="G295" s="514"/>
      <c r="H295" s="510"/>
      <c r="I295" s="515"/>
      <c r="J295" s="510"/>
      <c r="K295" s="516"/>
      <c r="L295" s="510"/>
      <c r="M295" s="510"/>
      <c r="N295" s="510"/>
      <c r="O295" s="510"/>
      <c r="P295" s="510"/>
      <c r="Q295" s="510"/>
      <c r="R295" s="510"/>
      <c r="S295" s="510"/>
      <c r="T295" s="510"/>
      <c r="U295" s="510"/>
      <c r="V295" s="510"/>
      <c r="W295" s="510"/>
    </row>
    <row r="296" spans="1:23">
      <c r="A296" s="510"/>
      <c r="B296" s="511"/>
      <c r="C296" s="510"/>
      <c r="D296" s="512"/>
      <c r="E296" s="510"/>
      <c r="F296" s="513"/>
      <c r="G296" s="514"/>
      <c r="H296" s="510"/>
      <c r="I296" s="515"/>
      <c r="J296" s="510"/>
      <c r="K296" s="516"/>
      <c r="L296" s="510"/>
      <c r="M296" s="510"/>
      <c r="N296" s="510"/>
      <c r="O296" s="510"/>
      <c r="P296" s="510"/>
      <c r="Q296" s="510"/>
      <c r="R296" s="510"/>
      <c r="S296" s="510"/>
      <c r="T296" s="510"/>
      <c r="U296" s="510"/>
      <c r="V296" s="510"/>
      <c r="W296" s="510"/>
    </row>
    <row r="297" spans="1:23">
      <c r="A297" s="510"/>
      <c r="B297" s="511"/>
      <c r="C297" s="510"/>
      <c r="D297" s="512"/>
      <c r="E297" s="510"/>
      <c r="F297" s="513"/>
      <c r="G297" s="514"/>
      <c r="H297" s="510"/>
      <c r="I297" s="515"/>
      <c r="J297" s="510"/>
      <c r="K297" s="516"/>
      <c r="L297" s="510"/>
      <c r="M297" s="510"/>
      <c r="N297" s="510"/>
      <c r="O297" s="510"/>
      <c r="P297" s="510"/>
      <c r="Q297" s="510"/>
      <c r="R297" s="510"/>
      <c r="S297" s="510"/>
      <c r="T297" s="510"/>
      <c r="U297" s="510"/>
      <c r="V297" s="510"/>
      <c r="W297" s="510"/>
    </row>
    <row r="298" spans="1:23">
      <c r="A298" s="510"/>
      <c r="B298" s="511"/>
      <c r="C298" s="510"/>
      <c r="D298" s="512"/>
      <c r="E298" s="510"/>
      <c r="F298" s="513"/>
      <c r="G298" s="514"/>
      <c r="H298" s="510"/>
      <c r="I298" s="515"/>
      <c r="J298" s="510"/>
      <c r="K298" s="516"/>
      <c r="L298" s="510"/>
      <c r="M298" s="510"/>
      <c r="N298" s="510"/>
      <c r="O298" s="510"/>
      <c r="P298" s="510"/>
      <c r="Q298" s="510"/>
      <c r="R298" s="510"/>
      <c r="S298" s="510"/>
      <c r="T298" s="510"/>
      <c r="U298" s="510"/>
      <c r="V298" s="510"/>
      <c r="W298" s="510"/>
    </row>
    <row r="299" spans="1:23">
      <c r="A299" s="510"/>
      <c r="B299" s="511"/>
      <c r="C299" s="510"/>
      <c r="D299" s="512"/>
      <c r="E299" s="510"/>
      <c r="F299" s="513"/>
      <c r="G299" s="514"/>
      <c r="H299" s="510"/>
      <c r="I299" s="515"/>
      <c r="J299" s="510"/>
      <c r="K299" s="516"/>
      <c r="L299" s="510"/>
      <c r="M299" s="510"/>
      <c r="N299" s="510"/>
      <c r="O299" s="510"/>
      <c r="P299" s="510"/>
      <c r="Q299" s="510"/>
      <c r="R299" s="510"/>
      <c r="S299" s="510"/>
      <c r="T299" s="510"/>
      <c r="U299" s="510"/>
      <c r="V299" s="510"/>
      <c r="W299" s="510"/>
    </row>
    <row r="300" spans="1:23">
      <c r="A300" s="510"/>
      <c r="B300" s="511"/>
      <c r="C300" s="510"/>
      <c r="D300" s="512"/>
      <c r="E300" s="510"/>
      <c r="F300" s="513"/>
      <c r="G300" s="514"/>
      <c r="H300" s="510"/>
      <c r="I300" s="515"/>
      <c r="J300" s="510"/>
      <c r="K300" s="516"/>
      <c r="L300" s="510"/>
      <c r="M300" s="510"/>
      <c r="N300" s="510"/>
      <c r="O300" s="510"/>
      <c r="P300" s="510"/>
      <c r="Q300" s="510"/>
      <c r="R300" s="510"/>
      <c r="S300" s="510"/>
      <c r="T300" s="510"/>
      <c r="U300" s="510"/>
      <c r="V300" s="510"/>
      <c r="W300" s="510"/>
    </row>
    <row r="301" spans="1:23">
      <c r="A301" s="510"/>
      <c r="B301" s="511"/>
      <c r="C301" s="510"/>
      <c r="D301" s="512"/>
      <c r="E301" s="510"/>
      <c r="F301" s="513"/>
      <c r="G301" s="514"/>
      <c r="H301" s="510"/>
      <c r="I301" s="515"/>
      <c r="J301" s="510"/>
      <c r="K301" s="516"/>
      <c r="L301" s="510"/>
      <c r="M301" s="510"/>
      <c r="N301" s="510"/>
      <c r="O301" s="510"/>
      <c r="P301" s="510"/>
      <c r="Q301" s="510"/>
      <c r="R301" s="510"/>
      <c r="S301" s="510"/>
      <c r="T301" s="510"/>
      <c r="U301" s="510"/>
      <c r="V301" s="510"/>
      <c r="W301" s="510"/>
    </row>
    <row r="302" spans="1:23">
      <c r="A302" s="510"/>
      <c r="B302" s="511"/>
      <c r="C302" s="510"/>
      <c r="D302" s="512"/>
      <c r="E302" s="510"/>
      <c r="F302" s="513"/>
      <c r="G302" s="514"/>
      <c r="H302" s="510"/>
      <c r="I302" s="515"/>
      <c r="J302" s="510"/>
      <c r="K302" s="516"/>
      <c r="L302" s="510"/>
      <c r="M302" s="510"/>
      <c r="N302" s="510"/>
      <c r="O302" s="510"/>
      <c r="P302" s="510"/>
      <c r="Q302" s="510"/>
      <c r="R302" s="510"/>
      <c r="S302" s="510"/>
      <c r="T302" s="510"/>
      <c r="U302" s="510"/>
      <c r="V302" s="510"/>
      <c r="W302" s="510"/>
    </row>
    <row r="303" spans="1:23">
      <c r="A303" s="510"/>
      <c r="B303" s="511"/>
      <c r="C303" s="510"/>
      <c r="D303" s="512"/>
      <c r="E303" s="510"/>
      <c r="F303" s="513"/>
      <c r="G303" s="514"/>
      <c r="H303" s="510"/>
      <c r="I303" s="515"/>
      <c r="J303" s="510"/>
      <c r="K303" s="516"/>
      <c r="L303" s="510"/>
      <c r="M303" s="510"/>
      <c r="N303" s="510"/>
      <c r="O303" s="510"/>
      <c r="P303" s="510"/>
      <c r="Q303" s="510"/>
      <c r="R303" s="510"/>
      <c r="S303" s="510"/>
      <c r="T303" s="510"/>
      <c r="U303" s="510"/>
      <c r="V303" s="510"/>
      <c r="W303" s="510"/>
    </row>
    <row r="304" spans="1:23">
      <c r="A304" s="510"/>
      <c r="B304" s="511"/>
      <c r="C304" s="510"/>
      <c r="D304" s="512"/>
      <c r="E304" s="510"/>
      <c r="F304" s="513"/>
      <c r="G304" s="514"/>
      <c r="H304" s="510"/>
      <c r="I304" s="515"/>
      <c r="J304" s="510"/>
      <c r="K304" s="516"/>
      <c r="L304" s="510"/>
      <c r="M304" s="510"/>
      <c r="N304" s="510"/>
      <c r="O304" s="510"/>
      <c r="P304" s="510"/>
      <c r="Q304" s="510"/>
      <c r="R304" s="510"/>
      <c r="S304" s="510"/>
      <c r="T304" s="510"/>
      <c r="U304" s="510"/>
      <c r="V304" s="510"/>
      <c r="W304" s="510"/>
    </row>
    <row r="305" spans="1:23">
      <c r="A305" s="510"/>
      <c r="B305" s="511"/>
      <c r="C305" s="510"/>
      <c r="D305" s="512"/>
      <c r="E305" s="510"/>
      <c r="F305" s="513"/>
      <c r="G305" s="514"/>
      <c r="H305" s="510"/>
      <c r="I305" s="515"/>
      <c r="J305" s="510"/>
      <c r="K305" s="516"/>
      <c r="L305" s="510"/>
      <c r="M305" s="510"/>
      <c r="N305" s="510"/>
      <c r="O305" s="510"/>
      <c r="P305" s="510"/>
      <c r="Q305" s="510"/>
      <c r="R305" s="510"/>
      <c r="S305" s="510"/>
      <c r="T305" s="510"/>
      <c r="U305" s="510"/>
      <c r="V305" s="510"/>
      <c r="W305" s="510"/>
    </row>
    <row r="306" spans="1:23">
      <c r="A306" s="510"/>
      <c r="B306" s="511"/>
      <c r="C306" s="510"/>
      <c r="D306" s="512"/>
      <c r="E306" s="510"/>
      <c r="F306" s="513"/>
      <c r="G306" s="514"/>
      <c r="H306" s="510"/>
      <c r="I306" s="515"/>
      <c r="J306" s="510"/>
      <c r="K306" s="516"/>
      <c r="L306" s="510"/>
      <c r="M306" s="510"/>
      <c r="N306" s="510"/>
      <c r="O306" s="510"/>
      <c r="P306" s="510"/>
      <c r="Q306" s="510"/>
      <c r="R306" s="510"/>
      <c r="S306" s="510"/>
      <c r="T306" s="510"/>
      <c r="U306" s="510"/>
      <c r="V306" s="510"/>
      <c r="W306" s="510"/>
    </row>
    <row r="307" spans="1:23">
      <c r="A307" s="510"/>
      <c r="B307" s="511"/>
      <c r="C307" s="510"/>
      <c r="D307" s="512"/>
      <c r="E307" s="510"/>
      <c r="F307" s="513"/>
      <c r="G307" s="514"/>
      <c r="H307" s="510"/>
      <c r="I307" s="515"/>
      <c r="J307" s="510"/>
      <c r="K307" s="516"/>
      <c r="L307" s="510"/>
      <c r="M307" s="510"/>
      <c r="N307" s="510"/>
      <c r="O307" s="510"/>
      <c r="P307" s="510"/>
      <c r="Q307" s="510"/>
      <c r="R307" s="510"/>
      <c r="S307" s="510"/>
      <c r="T307" s="510"/>
      <c r="U307" s="510"/>
      <c r="V307" s="510"/>
      <c r="W307" s="510"/>
    </row>
    <row r="308" spans="1:23">
      <c r="A308" s="510"/>
      <c r="B308" s="511"/>
      <c r="C308" s="510"/>
      <c r="D308" s="512"/>
      <c r="E308" s="510"/>
      <c r="F308" s="513"/>
      <c r="G308" s="514"/>
      <c r="H308" s="510"/>
      <c r="I308" s="515"/>
      <c r="J308" s="510"/>
      <c r="K308" s="516"/>
      <c r="L308" s="510"/>
      <c r="M308" s="510"/>
      <c r="N308" s="510"/>
      <c r="O308" s="510"/>
      <c r="P308" s="510"/>
      <c r="Q308" s="510"/>
      <c r="R308" s="510"/>
      <c r="S308" s="510"/>
      <c r="T308" s="510"/>
      <c r="U308" s="510"/>
      <c r="V308" s="510"/>
      <c r="W308" s="510"/>
    </row>
    <row r="309" spans="1:23">
      <c r="A309" s="510"/>
      <c r="B309" s="511"/>
      <c r="C309" s="510"/>
      <c r="D309" s="512"/>
      <c r="E309" s="510"/>
      <c r="F309" s="513"/>
      <c r="G309" s="514"/>
      <c r="H309" s="510"/>
      <c r="I309" s="515"/>
      <c r="J309" s="510"/>
      <c r="K309" s="516"/>
      <c r="L309" s="510"/>
      <c r="M309" s="510"/>
      <c r="N309" s="510"/>
      <c r="O309" s="510"/>
      <c r="P309" s="510"/>
      <c r="Q309" s="510"/>
      <c r="R309" s="510"/>
      <c r="S309" s="510"/>
      <c r="T309" s="510"/>
      <c r="U309" s="510"/>
      <c r="V309" s="510"/>
      <c r="W309" s="510"/>
    </row>
    <row r="310" spans="1:23">
      <c r="A310" s="510"/>
      <c r="B310" s="511"/>
      <c r="C310" s="510"/>
      <c r="D310" s="512"/>
      <c r="E310" s="510"/>
      <c r="F310" s="513"/>
      <c r="G310" s="514"/>
      <c r="H310" s="510"/>
      <c r="I310" s="515"/>
      <c r="J310" s="510"/>
      <c r="K310" s="516"/>
      <c r="L310" s="510"/>
      <c r="M310" s="510"/>
      <c r="N310" s="510"/>
      <c r="O310" s="510"/>
      <c r="P310" s="510"/>
      <c r="Q310" s="510"/>
      <c r="R310" s="510"/>
      <c r="S310" s="510"/>
      <c r="T310" s="510"/>
      <c r="U310" s="510"/>
      <c r="V310" s="510"/>
      <c r="W310" s="510"/>
    </row>
    <row r="311" spans="1:23">
      <c r="A311" s="510"/>
      <c r="B311" s="511"/>
      <c r="C311" s="510"/>
      <c r="D311" s="512"/>
      <c r="E311" s="510"/>
      <c r="F311" s="513"/>
      <c r="G311" s="514"/>
      <c r="H311" s="510"/>
      <c r="I311" s="515"/>
      <c r="J311" s="510"/>
      <c r="K311" s="516"/>
      <c r="L311" s="510"/>
      <c r="M311" s="510"/>
      <c r="N311" s="510"/>
      <c r="O311" s="510"/>
      <c r="P311" s="510"/>
      <c r="Q311" s="510"/>
      <c r="R311" s="510"/>
      <c r="S311" s="510"/>
      <c r="T311" s="510"/>
      <c r="U311" s="510"/>
      <c r="V311" s="510"/>
      <c r="W311" s="510"/>
    </row>
    <row r="312" spans="1:23">
      <c r="A312" s="510"/>
      <c r="B312" s="511"/>
      <c r="C312" s="510"/>
      <c r="D312" s="512"/>
      <c r="E312" s="510"/>
      <c r="F312" s="513"/>
      <c r="G312" s="514"/>
      <c r="H312" s="510"/>
      <c r="I312" s="515"/>
      <c r="J312" s="510"/>
      <c r="K312" s="516"/>
      <c r="L312" s="510"/>
      <c r="M312" s="510"/>
      <c r="N312" s="510"/>
      <c r="O312" s="510"/>
      <c r="P312" s="510"/>
      <c r="Q312" s="510"/>
      <c r="R312" s="510"/>
      <c r="S312" s="510"/>
      <c r="T312" s="510"/>
      <c r="U312" s="510"/>
      <c r="V312" s="510"/>
      <c r="W312" s="510"/>
    </row>
    <row r="313" spans="1:23">
      <c r="A313" s="510"/>
      <c r="B313" s="511"/>
      <c r="C313" s="510"/>
      <c r="D313" s="512"/>
      <c r="E313" s="510"/>
      <c r="F313" s="513"/>
      <c r="G313" s="514"/>
      <c r="H313" s="510"/>
      <c r="I313" s="515"/>
      <c r="J313" s="510"/>
      <c r="K313" s="516"/>
      <c r="L313" s="510"/>
      <c r="M313" s="510"/>
      <c r="N313" s="510"/>
      <c r="O313" s="510"/>
      <c r="P313" s="510"/>
      <c r="Q313" s="510"/>
      <c r="R313" s="510"/>
      <c r="S313" s="510"/>
      <c r="T313" s="510"/>
      <c r="U313" s="510"/>
      <c r="V313" s="510"/>
      <c r="W313" s="510"/>
    </row>
    <row r="314" spans="1:23">
      <c r="A314" s="510"/>
      <c r="B314" s="511"/>
      <c r="C314" s="510"/>
      <c r="D314" s="512"/>
      <c r="E314" s="510"/>
      <c r="F314" s="513"/>
      <c r="G314" s="514"/>
      <c r="H314" s="510"/>
      <c r="I314" s="515"/>
      <c r="J314" s="510"/>
      <c r="K314" s="516"/>
      <c r="L314" s="510"/>
      <c r="M314" s="510"/>
      <c r="N314" s="510"/>
      <c r="O314" s="510"/>
      <c r="P314" s="510"/>
      <c r="Q314" s="510"/>
      <c r="R314" s="510"/>
      <c r="S314" s="510"/>
      <c r="T314" s="510"/>
      <c r="U314" s="510"/>
      <c r="V314" s="510"/>
      <c r="W314" s="510"/>
    </row>
    <row r="315" spans="1:23">
      <c r="A315" s="510"/>
      <c r="B315" s="511"/>
      <c r="C315" s="510"/>
      <c r="D315" s="512"/>
      <c r="E315" s="510"/>
      <c r="F315" s="513"/>
      <c r="G315" s="514"/>
      <c r="H315" s="510"/>
      <c r="I315" s="515"/>
      <c r="J315" s="510"/>
      <c r="K315" s="516"/>
      <c r="L315" s="510"/>
      <c r="M315" s="510"/>
      <c r="N315" s="510"/>
      <c r="O315" s="510"/>
      <c r="P315" s="510"/>
      <c r="Q315" s="510"/>
      <c r="R315" s="510"/>
      <c r="S315" s="510"/>
      <c r="T315" s="510"/>
      <c r="U315" s="510"/>
      <c r="V315" s="510"/>
      <c r="W315" s="510"/>
    </row>
    <row r="316" spans="1:23">
      <c r="A316" s="510"/>
      <c r="B316" s="511"/>
      <c r="C316" s="510"/>
      <c r="D316" s="512"/>
      <c r="E316" s="510"/>
      <c r="F316" s="513"/>
      <c r="G316" s="514"/>
      <c r="H316" s="510"/>
      <c r="I316" s="515"/>
      <c r="J316" s="510"/>
      <c r="K316" s="516"/>
      <c r="L316" s="510"/>
      <c r="M316" s="510"/>
      <c r="N316" s="510"/>
      <c r="O316" s="510"/>
      <c r="P316" s="510"/>
      <c r="Q316" s="510"/>
      <c r="R316" s="510"/>
      <c r="S316" s="510"/>
      <c r="T316" s="510"/>
      <c r="U316" s="510"/>
      <c r="V316" s="510"/>
      <c r="W316" s="510"/>
    </row>
    <row r="317" spans="1:23">
      <c r="A317" s="510"/>
      <c r="B317" s="511"/>
      <c r="C317" s="510"/>
      <c r="D317" s="512"/>
      <c r="E317" s="510"/>
      <c r="F317" s="513"/>
      <c r="G317" s="514"/>
      <c r="H317" s="510"/>
      <c r="I317" s="515"/>
      <c r="J317" s="510"/>
      <c r="K317" s="516"/>
      <c r="L317" s="510"/>
      <c r="M317" s="510"/>
      <c r="N317" s="510"/>
      <c r="O317" s="510"/>
      <c r="P317" s="510"/>
      <c r="Q317" s="510"/>
      <c r="R317" s="510"/>
      <c r="S317" s="510"/>
      <c r="T317" s="510"/>
      <c r="U317" s="510"/>
      <c r="V317" s="510"/>
      <c r="W317" s="510"/>
    </row>
    <row r="318" spans="1:23">
      <c r="A318" s="510"/>
      <c r="B318" s="511"/>
      <c r="C318" s="510"/>
      <c r="D318" s="512"/>
      <c r="E318" s="510"/>
      <c r="F318" s="513"/>
      <c r="G318" s="514"/>
      <c r="H318" s="510"/>
      <c r="I318" s="515"/>
      <c r="J318" s="510"/>
      <c r="K318" s="516"/>
      <c r="L318" s="510"/>
      <c r="M318" s="510"/>
      <c r="N318" s="510"/>
      <c r="O318" s="510"/>
      <c r="P318" s="510"/>
      <c r="Q318" s="510"/>
      <c r="R318" s="510"/>
      <c r="S318" s="510"/>
      <c r="T318" s="510"/>
      <c r="U318" s="510"/>
      <c r="V318" s="510"/>
      <c r="W318" s="510"/>
    </row>
    <row r="319" spans="1:23">
      <c r="A319" s="510"/>
      <c r="B319" s="511"/>
      <c r="C319" s="510"/>
      <c r="D319" s="512"/>
      <c r="E319" s="510"/>
      <c r="F319" s="513"/>
      <c r="G319" s="514"/>
      <c r="H319" s="510"/>
      <c r="I319" s="515"/>
      <c r="J319" s="510"/>
      <c r="K319" s="516"/>
      <c r="L319" s="510"/>
      <c r="M319" s="510"/>
      <c r="N319" s="510"/>
      <c r="O319" s="510"/>
      <c r="P319" s="510"/>
      <c r="Q319" s="510"/>
      <c r="R319" s="510"/>
      <c r="S319" s="510"/>
      <c r="T319" s="510"/>
      <c r="U319" s="510"/>
      <c r="V319" s="510"/>
      <c r="W319" s="510"/>
    </row>
    <row r="320" spans="1:23">
      <c r="A320" s="510"/>
      <c r="B320" s="511"/>
      <c r="C320" s="510"/>
      <c r="D320" s="512"/>
      <c r="E320" s="510"/>
      <c r="F320" s="513"/>
      <c r="G320" s="514"/>
      <c r="H320" s="510"/>
      <c r="I320" s="515"/>
      <c r="J320" s="510"/>
      <c r="K320" s="516"/>
      <c r="L320" s="510"/>
      <c r="M320" s="510"/>
      <c r="N320" s="510"/>
      <c r="O320" s="510"/>
      <c r="P320" s="510"/>
      <c r="Q320" s="510"/>
      <c r="R320" s="510"/>
      <c r="S320" s="510"/>
      <c r="T320" s="510"/>
      <c r="U320" s="510"/>
      <c r="V320" s="510"/>
      <c r="W320" s="510"/>
    </row>
    <row r="321" spans="1:23">
      <c r="A321" s="510"/>
      <c r="B321" s="511"/>
      <c r="C321" s="510"/>
      <c r="D321" s="512"/>
      <c r="E321" s="510"/>
      <c r="F321" s="513"/>
      <c r="G321" s="514"/>
      <c r="H321" s="510"/>
      <c r="I321" s="515"/>
      <c r="J321" s="510"/>
      <c r="K321" s="516"/>
      <c r="L321" s="510"/>
      <c r="M321" s="510"/>
      <c r="N321" s="510"/>
      <c r="O321" s="510"/>
      <c r="P321" s="510"/>
      <c r="Q321" s="510"/>
      <c r="R321" s="510"/>
      <c r="S321" s="510"/>
      <c r="T321" s="510"/>
      <c r="U321" s="510"/>
      <c r="V321" s="510"/>
      <c r="W321" s="510"/>
    </row>
    <row r="322" spans="1:23">
      <c r="A322" s="510"/>
      <c r="B322" s="511"/>
      <c r="C322" s="510"/>
      <c r="D322" s="512"/>
      <c r="E322" s="510"/>
      <c r="F322" s="513"/>
      <c r="G322" s="514"/>
      <c r="H322" s="510"/>
      <c r="I322" s="515"/>
      <c r="J322" s="510"/>
      <c r="K322" s="516"/>
      <c r="L322" s="510"/>
      <c r="M322" s="510"/>
      <c r="N322" s="510"/>
      <c r="O322" s="510"/>
      <c r="P322" s="510"/>
      <c r="Q322" s="510"/>
      <c r="R322" s="510"/>
      <c r="S322" s="510"/>
      <c r="T322" s="510"/>
      <c r="U322" s="510"/>
      <c r="V322" s="510"/>
      <c r="W322" s="510"/>
    </row>
    <row r="323" spans="1:23">
      <c r="A323" s="510"/>
      <c r="B323" s="511"/>
      <c r="C323" s="510"/>
      <c r="D323" s="512"/>
      <c r="E323" s="510"/>
      <c r="F323" s="513"/>
      <c r="G323" s="514"/>
      <c r="H323" s="510"/>
      <c r="I323" s="515"/>
      <c r="J323" s="510"/>
      <c r="K323" s="516"/>
      <c r="L323" s="510"/>
      <c r="M323" s="510"/>
      <c r="N323" s="510"/>
      <c r="O323" s="510"/>
      <c r="P323" s="510"/>
      <c r="Q323" s="510"/>
      <c r="R323" s="510"/>
      <c r="S323" s="510"/>
      <c r="T323" s="510"/>
      <c r="U323" s="510"/>
      <c r="V323" s="510"/>
      <c r="W323" s="510"/>
    </row>
    <row r="324" spans="1:23">
      <c r="A324" s="510"/>
      <c r="B324" s="511"/>
      <c r="C324" s="510"/>
      <c r="D324" s="512"/>
      <c r="E324" s="510"/>
      <c r="F324" s="513"/>
      <c r="G324" s="514"/>
      <c r="H324" s="510"/>
      <c r="I324" s="515"/>
      <c r="J324" s="510"/>
      <c r="K324" s="516"/>
      <c r="L324" s="510"/>
      <c r="M324" s="510"/>
      <c r="N324" s="510"/>
      <c r="O324" s="510"/>
      <c r="P324" s="510"/>
      <c r="Q324" s="510"/>
      <c r="R324" s="510"/>
      <c r="S324" s="510"/>
      <c r="T324" s="510"/>
      <c r="U324" s="510"/>
      <c r="V324" s="510"/>
      <c r="W324" s="510"/>
    </row>
    <row r="325" spans="1:23">
      <c r="A325" s="510"/>
      <c r="B325" s="511"/>
      <c r="C325" s="510"/>
      <c r="D325" s="512"/>
      <c r="E325" s="510"/>
      <c r="F325" s="513"/>
      <c r="G325" s="514"/>
      <c r="H325" s="510"/>
      <c r="I325" s="515"/>
      <c r="J325" s="510"/>
      <c r="K325" s="516"/>
      <c r="L325" s="510"/>
      <c r="M325" s="510"/>
      <c r="N325" s="510"/>
      <c r="O325" s="510"/>
      <c r="P325" s="510"/>
      <c r="Q325" s="510"/>
      <c r="R325" s="510"/>
      <c r="S325" s="510"/>
      <c r="T325" s="510"/>
      <c r="U325" s="510"/>
      <c r="V325" s="510"/>
      <c r="W325" s="510"/>
    </row>
    <row r="326" spans="1:23">
      <c r="A326" s="510"/>
      <c r="B326" s="511"/>
      <c r="C326" s="510"/>
      <c r="D326" s="512"/>
      <c r="E326" s="510"/>
      <c r="F326" s="513"/>
      <c r="G326" s="514"/>
      <c r="H326" s="510"/>
      <c r="I326" s="515"/>
      <c r="J326" s="510"/>
      <c r="K326" s="516"/>
      <c r="L326" s="510"/>
      <c r="M326" s="510"/>
      <c r="N326" s="510"/>
      <c r="O326" s="510"/>
      <c r="P326" s="510"/>
      <c r="Q326" s="510"/>
      <c r="R326" s="510"/>
      <c r="S326" s="510"/>
      <c r="T326" s="510"/>
      <c r="U326" s="510"/>
      <c r="V326" s="510"/>
      <c r="W326" s="510"/>
    </row>
    <row r="327" spans="1:23">
      <c r="A327" s="510"/>
      <c r="B327" s="511"/>
      <c r="C327" s="510"/>
      <c r="D327" s="512"/>
      <c r="E327" s="510"/>
      <c r="F327" s="513"/>
      <c r="G327" s="514"/>
      <c r="H327" s="510"/>
      <c r="I327" s="515"/>
      <c r="J327" s="510"/>
      <c r="K327" s="516"/>
      <c r="L327" s="510"/>
      <c r="M327" s="510"/>
      <c r="N327" s="510"/>
      <c r="O327" s="510"/>
      <c r="P327" s="510"/>
      <c r="Q327" s="510"/>
      <c r="R327" s="510"/>
      <c r="S327" s="510"/>
      <c r="T327" s="510"/>
      <c r="U327" s="510"/>
      <c r="V327" s="510"/>
      <c r="W327" s="510"/>
    </row>
    <row r="328" spans="1:23">
      <c r="A328" s="510"/>
      <c r="B328" s="511"/>
      <c r="C328" s="510"/>
      <c r="D328" s="512"/>
      <c r="E328" s="510"/>
      <c r="F328" s="513"/>
      <c r="G328" s="514"/>
      <c r="H328" s="510"/>
      <c r="I328" s="515"/>
      <c r="J328" s="510"/>
      <c r="K328" s="516"/>
      <c r="L328" s="510"/>
      <c r="M328" s="510"/>
      <c r="N328" s="510"/>
      <c r="O328" s="510"/>
      <c r="P328" s="510"/>
      <c r="Q328" s="510"/>
      <c r="R328" s="510"/>
      <c r="S328" s="510"/>
      <c r="T328" s="510"/>
      <c r="U328" s="510"/>
      <c r="V328" s="510"/>
      <c r="W328" s="510"/>
    </row>
    <row r="329" spans="1:23">
      <c r="A329" s="510"/>
      <c r="B329" s="511"/>
      <c r="C329" s="510"/>
      <c r="D329" s="512"/>
      <c r="E329" s="510"/>
      <c r="F329" s="513"/>
      <c r="G329" s="514"/>
      <c r="H329" s="510"/>
      <c r="I329" s="515"/>
      <c r="J329" s="510"/>
      <c r="K329" s="516"/>
      <c r="L329" s="510"/>
      <c r="M329" s="510"/>
      <c r="N329" s="510"/>
      <c r="O329" s="510"/>
      <c r="P329" s="510"/>
      <c r="Q329" s="510"/>
      <c r="R329" s="510"/>
      <c r="S329" s="510"/>
      <c r="T329" s="510"/>
      <c r="U329" s="510"/>
      <c r="V329" s="510"/>
      <c r="W329" s="510"/>
    </row>
    <row r="330" spans="1:23">
      <c r="A330" s="510"/>
      <c r="B330" s="511"/>
      <c r="C330" s="510"/>
      <c r="D330" s="512"/>
      <c r="E330" s="510"/>
      <c r="F330" s="513"/>
      <c r="G330" s="514"/>
      <c r="H330" s="510"/>
      <c r="I330" s="515"/>
      <c r="J330" s="510"/>
      <c r="K330" s="516"/>
      <c r="L330" s="510"/>
      <c r="M330" s="510"/>
      <c r="N330" s="510"/>
      <c r="O330" s="510"/>
      <c r="P330" s="510"/>
      <c r="Q330" s="510"/>
      <c r="R330" s="510"/>
      <c r="S330" s="510"/>
      <c r="T330" s="510"/>
      <c r="U330" s="510"/>
      <c r="V330" s="510"/>
      <c r="W330" s="510"/>
    </row>
    <row r="331" spans="1:23">
      <c r="A331" s="510"/>
      <c r="B331" s="511"/>
      <c r="C331" s="510"/>
      <c r="D331" s="512"/>
      <c r="E331" s="510"/>
      <c r="F331" s="513"/>
      <c r="G331" s="514"/>
      <c r="H331" s="510"/>
      <c r="I331" s="515"/>
      <c r="J331" s="510"/>
      <c r="K331" s="516"/>
      <c r="L331" s="510"/>
      <c r="M331" s="510"/>
      <c r="N331" s="510"/>
      <c r="O331" s="510"/>
      <c r="P331" s="510"/>
      <c r="Q331" s="510"/>
      <c r="R331" s="510"/>
      <c r="S331" s="510"/>
      <c r="T331" s="510"/>
      <c r="U331" s="510"/>
      <c r="V331" s="510"/>
      <c r="W331" s="510"/>
    </row>
    <row r="332" spans="1:23">
      <c r="A332" s="510"/>
      <c r="B332" s="511"/>
      <c r="C332" s="510"/>
      <c r="D332" s="512"/>
      <c r="E332" s="510"/>
      <c r="F332" s="513"/>
      <c r="G332" s="514"/>
      <c r="H332" s="510"/>
      <c r="I332" s="515"/>
      <c r="J332" s="510"/>
      <c r="K332" s="516"/>
      <c r="L332" s="510"/>
      <c r="M332" s="510"/>
      <c r="N332" s="510"/>
      <c r="O332" s="510"/>
      <c r="P332" s="510"/>
      <c r="Q332" s="510"/>
      <c r="R332" s="510"/>
      <c r="S332" s="510"/>
      <c r="T332" s="510"/>
      <c r="U332" s="510"/>
      <c r="V332" s="510"/>
      <c r="W332" s="510"/>
    </row>
    <row r="333" spans="1:23">
      <c r="A333" s="510"/>
      <c r="B333" s="511"/>
      <c r="C333" s="510"/>
      <c r="D333" s="512"/>
      <c r="E333" s="510"/>
      <c r="F333" s="513"/>
      <c r="G333" s="514"/>
      <c r="H333" s="510"/>
      <c r="I333" s="515"/>
      <c r="J333" s="510"/>
      <c r="K333" s="516"/>
      <c r="L333" s="510"/>
      <c r="M333" s="510"/>
      <c r="N333" s="510"/>
      <c r="O333" s="510"/>
      <c r="P333" s="510"/>
      <c r="Q333" s="510"/>
      <c r="R333" s="510"/>
      <c r="S333" s="510"/>
      <c r="T333" s="510"/>
      <c r="U333" s="510"/>
      <c r="V333" s="510"/>
      <c r="W333" s="510"/>
    </row>
    <row r="334" spans="1:23">
      <c r="A334" s="510"/>
      <c r="B334" s="511"/>
      <c r="C334" s="510"/>
      <c r="D334" s="512"/>
      <c r="E334" s="510"/>
      <c r="F334" s="513"/>
      <c r="G334" s="514"/>
      <c r="H334" s="510"/>
      <c r="I334" s="515"/>
      <c r="J334" s="510"/>
      <c r="K334" s="516"/>
      <c r="L334" s="510"/>
      <c r="M334" s="510"/>
      <c r="N334" s="510"/>
      <c r="O334" s="510"/>
      <c r="P334" s="510"/>
      <c r="Q334" s="510"/>
      <c r="R334" s="510"/>
      <c r="S334" s="510"/>
      <c r="T334" s="510"/>
      <c r="U334" s="510"/>
      <c r="V334" s="510"/>
      <c r="W334" s="510"/>
    </row>
    <row r="335" spans="1:23">
      <c r="A335" s="510"/>
      <c r="B335" s="511"/>
      <c r="C335" s="510"/>
      <c r="D335" s="512"/>
      <c r="E335" s="510"/>
      <c r="F335" s="513"/>
      <c r="G335" s="514"/>
      <c r="H335" s="510"/>
      <c r="I335" s="515"/>
      <c r="J335" s="510"/>
      <c r="K335" s="516"/>
      <c r="L335" s="510"/>
      <c r="M335" s="510"/>
      <c r="N335" s="510"/>
      <c r="O335" s="510"/>
      <c r="P335" s="510"/>
      <c r="Q335" s="510"/>
      <c r="R335" s="510"/>
      <c r="S335" s="510"/>
      <c r="T335" s="510"/>
      <c r="U335" s="510"/>
      <c r="V335" s="510"/>
      <c r="W335" s="510"/>
    </row>
    <row r="336" spans="1:23">
      <c r="A336" s="510"/>
      <c r="B336" s="511"/>
      <c r="C336" s="510"/>
      <c r="D336" s="512"/>
      <c r="E336" s="510"/>
      <c r="F336" s="513"/>
      <c r="G336" s="514"/>
      <c r="H336" s="510"/>
      <c r="I336" s="515"/>
      <c r="J336" s="510"/>
      <c r="K336" s="516"/>
      <c r="L336" s="510"/>
      <c r="M336" s="510"/>
      <c r="N336" s="510"/>
      <c r="O336" s="510"/>
      <c r="P336" s="510"/>
      <c r="Q336" s="510"/>
      <c r="R336" s="510"/>
      <c r="S336" s="510"/>
      <c r="T336" s="510"/>
      <c r="U336" s="510"/>
      <c r="V336" s="510"/>
      <c r="W336" s="510"/>
    </row>
    <row r="337" spans="1:23">
      <c r="A337" s="510"/>
      <c r="B337" s="511"/>
      <c r="C337" s="510"/>
      <c r="D337" s="512"/>
      <c r="E337" s="510"/>
      <c r="F337" s="513"/>
      <c r="G337" s="514"/>
      <c r="H337" s="510"/>
      <c r="I337" s="515"/>
      <c r="J337" s="510"/>
      <c r="K337" s="516"/>
      <c r="L337" s="510"/>
      <c r="M337" s="510"/>
      <c r="N337" s="510"/>
      <c r="O337" s="510"/>
      <c r="P337" s="510"/>
      <c r="Q337" s="510"/>
      <c r="R337" s="510"/>
      <c r="S337" s="510"/>
      <c r="T337" s="510"/>
      <c r="U337" s="510"/>
      <c r="V337" s="510"/>
      <c r="W337" s="510"/>
    </row>
    <row r="338" spans="1:23">
      <c r="A338" s="510"/>
      <c r="B338" s="511"/>
      <c r="C338" s="510"/>
      <c r="D338" s="512"/>
      <c r="E338" s="510"/>
      <c r="F338" s="513"/>
      <c r="G338" s="514"/>
      <c r="H338" s="510"/>
      <c r="I338" s="515"/>
      <c r="J338" s="510"/>
      <c r="K338" s="516"/>
      <c r="L338" s="510"/>
      <c r="M338" s="510"/>
      <c r="N338" s="510"/>
      <c r="O338" s="510"/>
      <c r="P338" s="510"/>
      <c r="Q338" s="510"/>
      <c r="R338" s="510"/>
      <c r="S338" s="510"/>
      <c r="T338" s="510"/>
      <c r="U338" s="510"/>
      <c r="V338" s="510"/>
      <c r="W338" s="510"/>
    </row>
    <row r="339" spans="1:23">
      <c r="A339" s="510"/>
      <c r="B339" s="511"/>
      <c r="C339" s="510"/>
      <c r="D339" s="512"/>
      <c r="E339" s="510"/>
      <c r="F339" s="513"/>
      <c r="G339" s="514"/>
      <c r="H339" s="510"/>
      <c r="I339" s="515"/>
      <c r="J339" s="510"/>
      <c r="K339" s="516"/>
      <c r="L339" s="510"/>
      <c r="M339" s="510"/>
      <c r="N339" s="510"/>
      <c r="O339" s="510"/>
      <c r="P339" s="510"/>
      <c r="Q339" s="510"/>
      <c r="R339" s="510"/>
      <c r="S339" s="510"/>
      <c r="T339" s="510"/>
      <c r="U339" s="510"/>
      <c r="V339" s="510"/>
      <c r="W339" s="510"/>
    </row>
    <row r="340" spans="1:23">
      <c r="A340" s="510"/>
      <c r="B340" s="511"/>
      <c r="C340" s="510"/>
      <c r="D340" s="512"/>
      <c r="E340" s="510"/>
      <c r="F340" s="513"/>
      <c r="G340" s="514"/>
      <c r="H340" s="510"/>
      <c r="I340" s="515"/>
      <c r="J340" s="510"/>
      <c r="K340" s="516"/>
      <c r="L340" s="510"/>
      <c r="M340" s="510"/>
      <c r="N340" s="510"/>
      <c r="O340" s="510"/>
      <c r="P340" s="510"/>
      <c r="Q340" s="510"/>
      <c r="R340" s="510"/>
      <c r="S340" s="510"/>
      <c r="T340" s="510"/>
      <c r="U340" s="510"/>
      <c r="V340" s="510"/>
      <c r="W340" s="510"/>
    </row>
    <row r="341" spans="1:23">
      <c r="A341" s="510"/>
      <c r="B341" s="511"/>
      <c r="C341" s="510"/>
      <c r="D341" s="512"/>
      <c r="E341" s="510"/>
      <c r="F341" s="513"/>
      <c r="G341" s="514"/>
      <c r="H341" s="510"/>
      <c r="I341" s="515"/>
      <c r="J341" s="510"/>
      <c r="K341" s="516"/>
      <c r="L341" s="510"/>
      <c r="M341" s="510"/>
      <c r="N341" s="510"/>
      <c r="O341" s="510"/>
      <c r="P341" s="510"/>
      <c r="Q341" s="510"/>
      <c r="R341" s="510"/>
      <c r="S341" s="510"/>
      <c r="T341" s="510"/>
      <c r="U341" s="510"/>
      <c r="V341" s="510"/>
      <c r="W341" s="510"/>
    </row>
    <row r="342" spans="1:23">
      <c r="A342" s="510"/>
      <c r="B342" s="511"/>
      <c r="C342" s="510"/>
      <c r="D342" s="512"/>
      <c r="E342" s="510"/>
      <c r="F342" s="513"/>
      <c r="G342" s="514"/>
      <c r="H342" s="510"/>
      <c r="I342" s="515"/>
      <c r="J342" s="510"/>
      <c r="K342" s="516"/>
      <c r="L342" s="510"/>
      <c r="M342" s="510"/>
      <c r="N342" s="510"/>
      <c r="O342" s="510"/>
      <c r="P342" s="510"/>
      <c r="Q342" s="510"/>
      <c r="R342" s="510"/>
      <c r="S342" s="510"/>
      <c r="T342" s="510"/>
      <c r="U342" s="510"/>
      <c r="V342" s="510"/>
      <c r="W342" s="510"/>
    </row>
    <row r="343" spans="1:23">
      <c r="A343" s="510"/>
      <c r="B343" s="511"/>
      <c r="C343" s="510"/>
      <c r="D343" s="512"/>
      <c r="E343" s="510"/>
      <c r="F343" s="513"/>
      <c r="G343" s="514"/>
      <c r="H343" s="510"/>
      <c r="I343" s="515"/>
      <c r="J343" s="510"/>
      <c r="K343" s="516"/>
      <c r="L343" s="510"/>
      <c r="M343" s="510"/>
      <c r="N343" s="510"/>
      <c r="O343" s="510"/>
      <c r="P343" s="510"/>
      <c r="Q343" s="510"/>
      <c r="R343" s="510"/>
      <c r="S343" s="510"/>
      <c r="T343" s="510"/>
      <c r="U343" s="510"/>
      <c r="V343" s="510"/>
      <c r="W343" s="510"/>
    </row>
    <row r="344" spans="1:23">
      <c r="A344" s="510"/>
      <c r="B344" s="511"/>
      <c r="C344" s="510"/>
      <c r="D344" s="512"/>
      <c r="E344" s="510"/>
      <c r="F344" s="513"/>
      <c r="G344" s="514"/>
      <c r="H344" s="510"/>
      <c r="I344" s="515"/>
      <c r="J344" s="510"/>
      <c r="K344" s="516"/>
      <c r="L344" s="510"/>
      <c r="M344" s="510"/>
      <c r="N344" s="510"/>
      <c r="O344" s="510"/>
      <c r="P344" s="510"/>
      <c r="Q344" s="510"/>
      <c r="R344" s="510"/>
      <c r="S344" s="510"/>
      <c r="T344" s="510"/>
      <c r="U344" s="510"/>
      <c r="V344" s="510"/>
      <c r="W344" s="510"/>
    </row>
    <row r="345" spans="1:23">
      <c r="A345" s="510"/>
      <c r="B345" s="511"/>
      <c r="C345" s="510"/>
      <c r="D345" s="512"/>
      <c r="E345" s="510"/>
      <c r="F345" s="513"/>
      <c r="G345" s="514"/>
      <c r="H345" s="510"/>
      <c r="I345" s="515"/>
      <c r="J345" s="510"/>
      <c r="K345" s="516"/>
      <c r="L345" s="510"/>
      <c r="M345" s="510"/>
      <c r="N345" s="510"/>
      <c r="O345" s="510"/>
      <c r="P345" s="510"/>
      <c r="Q345" s="510"/>
      <c r="R345" s="510"/>
      <c r="S345" s="510"/>
      <c r="T345" s="510"/>
      <c r="U345" s="510"/>
      <c r="V345" s="510"/>
      <c r="W345" s="510"/>
    </row>
    <row r="346" spans="1:23">
      <c r="A346" s="510"/>
      <c r="B346" s="511"/>
      <c r="C346" s="510"/>
      <c r="D346" s="512"/>
      <c r="E346" s="510"/>
      <c r="F346" s="513"/>
      <c r="G346" s="514"/>
      <c r="H346" s="510"/>
      <c r="I346" s="515"/>
      <c r="J346" s="510"/>
      <c r="K346" s="516"/>
      <c r="L346" s="510"/>
      <c r="M346" s="510"/>
      <c r="N346" s="510"/>
      <c r="O346" s="510"/>
      <c r="P346" s="510"/>
      <c r="Q346" s="510"/>
      <c r="R346" s="510"/>
      <c r="S346" s="510"/>
      <c r="T346" s="510"/>
      <c r="U346" s="510"/>
      <c r="V346" s="510"/>
      <c r="W346" s="510"/>
    </row>
    <row r="347" spans="1:23">
      <c r="A347" s="510"/>
      <c r="B347" s="511"/>
      <c r="C347" s="510"/>
      <c r="D347" s="512"/>
      <c r="E347" s="510"/>
      <c r="F347" s="513"/>
      <c r="G347" s="514"/>
      <c r="H347" s="510"/>
      <c r="I347" s="515"/>
      <c r="J347" s="510"/>
      <c r="K347" s="516"/>
      <c r="L347" s="510"/>
      <c r="M347" s="510"/>
      <c r="N347" s="510"/>
      <c r="O347" s="510"/>
      <c r="P347" s="510"/>
      <c r="Q347" s="510"/>
      <c r="R347" s="510"/>
      <c r="S347" s="510"/>
      <c r="T347" s="510"/>
      <c r="U347" s="510"/>
      <c r="V347" s="510"/>
      <c r="W347" s="510"/>
    </row>
    <row r="348" spans="1:23">
      <c r="A348" s="510"/>
      <c r="B348" s="511"/>
      <c r="C348" s="510"/>
      <c r="D348" s="512"/>
      <c r="E348" s="510"/>
      <c r="F348" s="513"/>
      <c r="G348" s="514"/>
      <c r="H348" s="510"/>
      <c r="I348" s="515"/>
      <c r="J348" s="510"/>
      <c r="K348" s="516"/>
      <c r="L348" s="510"/>
      <c r="M348" s="510"/>
      <c r="N348" s="510"/>
      <c r="O348" s="510"/>
      <c r="P348" s="510"/>
      <c r="Q348" s="510"/>
      <c r="R348" s="510"/>
      <c r="S348" s="510"/>
      <c r="T348" s="510"/>
      <c r="U348" s="510"/>
      <c r="V348" s="510"/>
      <c r="W348" s="510"/>
    </row>
    <row r="349" spans="1:23">
      <c r="A349" s="510"/>
      <c r="B349" s="511"/>
      <c r="C349" s="510"/>
      <c r="D349" s="512"/>
      <c r="E349" s="510"/>
      <c r="F349" s="513"/>
      <c r="G349" s="514"/>
      <c r="H349" s="510"/>
      <c r="I349" s="515"/>
      <c r="J349" s="510"/>
      <c r="K349" s="516"/>
      <c r="L349" s="510"/>
      <c r="M349" s="510"/>
      <c r="N349" s="510"/>
      <c r="O349" s="510"/>
      <c r="P349" s="510"/>
      <c r="Q349" s="510"/>
      <c r="R349" s="510"/>
      <c r="S349" s="510"/>
      <c r="T349" s="510"/>
      <c r="U349" s="510"/>
      <c r="V349" s="510"/>
      <c r="W349" s="510"/>
    </row>
    <row r="350" spans="1:23">
      <c r="A350" s="510"/>
      <c r="B350" s="511"/>
      <c r="C350" s="510"/>
      <c r="D350" s="512"/>
      <c r="E350" s="510"/>
      <c r="F350" s="513"/>
      <c r="G350" s="514"/>
      <c r="H350" s="510"/>
      <c r="I350" s="515"/>
      <c r="J350" s="510"/>
      <c r="K350" s="516"/>
      <c r="L350" s="510"/>
      <c r="M350" s="510"/>
      <c r="N350" s="510"/>
      <c r="O350" s="510"/>
      <c r="P350" s="510"/>
      <c r="Q350" s="510"/>
      <c r="R350" s="510"/>
      <c r="S350" s="510"/>
      <c r="T350" s="510"/>
      <c r="U350" s="510"/>
      <c r="V350" s="510"/>
      <c r="W350" s="510"/>
    </row>
    <row r="351" spans="1:23">
      <c r="A351" s="510"/>
      <c r="B351" s="511"/>
      <c r="C351" s="510"/>
      <c r="D351" s="512"/>
      <c r="E351" s="510"/>
      <c r="F351" s="513"/>
      <c r="G351" s="514"/>
      <c r="H351" s="510"/>
      <c r="I351" s="515"/>
      <c r="J351" s="510"/>
      <c r="K351" s="516"/>
      <c r="L351" s="510"/>
      <c r="M351" s="510"/>
      <c r="N351" s="510"/>
      <c r="O351" s="510"/>
      <c r="P351" s="510"/>
      <c r="Q351" s="510"/>
      <c r="R351" s="510"/>
      <c r="S351" s="510"/>
      <c r="T351" s="510"/>
      <c r="U351" s="510"/>
      <c r="V351" s="510"/>
      <c r="W351" s="510"/>
    </row>
    <row r="352" spans="1:23">
      <c r="A352" s="510"/>
      <c r="B352" s="511"/>
      <c r="C352" s="510"/>
      <c r="D352" s="512"/>
      <c r="E352" s="510"/>
      <c r="F352" s="513"/>
      <c r="G352" s="514"/>
      <c r="H352" s="510"/>
      <c r="I352" s="515"/>
      <c r="J352" s="510"/>
      <c r="K352" s="516"/>
      <c r="L352" s="510"/>
      <c r="M352" s="510"/>
      <c r="N352" s="510"/>
      <c r="O352" s="510"/>
      <c r="P352" s="510"/>
      <c r="Q352" s="510"/>
      <c r="R352" s="510"/>
      <c r="S352" s="510"/>
      <c r="T352" s="510"/>
      <c r="U352" s="510"/>
      <c r="V352" s="510"/>
      <c r="W352" s="510"/>
    </row>
    <row r="353" spans="1:23">
      <c r="A353" s="510"/>
      <c r="B353" s="511"/>
      <c r="C353" s="510"/>
      <c r="D353" s="512"/>
      <c r="E353" s="510"/>
      <c r="F353" s="513"/>
      <c r="G353" s="514"/>
      <c r="H353" s="510"/>
      <c r="I353" s="515"/>
      <c r="J353" s="510"/>
      <c r="K353" s="516"/>
      <c r="L353" s="510"/>
      <c r="M353" s="510"/>
      <c r="N353" s="510"/>
      <c r="O353" s="510"/>
      <c r="P353" s="510"/>
      <c r="Q353" s="510"/>
      <c r="R353" s="510"/>
      <c r="S353" s="510"/>
      <c r="T353" s="510"/>
      <c r="U353" s="510"/>
      <c r="V353" s="510"/>
      <c r="W353" s="510"/>
    </row>
    <row r="354" spans="1:23">
      <c r="A354" s="510"/>
      <c r="B354" s="511"/>
      <c r="C354" s="510"/>
      <c r="D354" s="512"/>
      <c r="E354" s="510"/>
      <c r="F354" s="513"/>
      <c r="G354" s="514"/>
      <c r="H354" s="510"/>
      <c r="I354" s="515"/>
      <c r="J354" s="510"/>
      <c r="K354" s="516"/>
      <c r="L354" s="510"/>
      <c r="M354" s="510"/>
      <c r="N354" s="510"/>
      <c r="O354" s="510"/>
      <c r="P354" s="510"/>
      <c r="Q354" s="510"/>
      <c r="R354" s="510"/>
      <c r="S354" s="510"/>
      <c r="T354" s="510"/>
      <c r="U354" s="510"/>
      <c r="V354" s="510"/>
      <c r="W354" s="510"/>
    </row>
    <row r="355" spans="1:23">
      <c r="A355" s="510"/>
      <c r="B355" s="511"/>
      <c r="C355" s="510"/>
      <c r="D355" s="512"/>
      <c r="E355" s="510"/>
      <c r="F355" s="513"/>
      <c r="G355" s="514"/>
      <c r="H355" s="510"/>
      <c r="I355" s="515"/>
      <c r="J355" s="510"/>
      <c r="K355" s="516"/>
      <c r="L355" s="510"/>
      <c r="M355" s="510"/>
      <c r="N355" s="510"/>
      <c r="O355" s="510"/>
      <c r="P355" s="510"/>
      <c r="Q355" s="510"/>
      <c r="R355" s="510"/>
      <c r="S355" s="510"/>
      <c r="T355" s="510"/>
      <c r="U355" s="510"/>
      <c r="V355" s="510"/>
      <c r="W355" s="510"/>
    </row>
    <row r="356" spans="1:23">
      <c r="A356" s="510"/>
      <c r="B356" s="511"/>
      <c r="C356" s="510"/>
      <c r="D356" s="512"/>
      <c r="E356" s="510"/>
      <c r="F356" s="513"/>
      <c r="G356" s="514"/>
      <c r="H356" s="510"/>
      <c r="I356" s="515"/>
      <c r="J356" s="510"/>
      <c r="K356" s="516"/>
      <c r="L356" s="510"/>
      <c r="M356" s="510"/>
      <c r="N356" s="510"/>
      <c r="O356" s="510"/>
      <c r="P356" s="510"/>
      <c r="Q356" s="510"/>
      <c r="R356" s="510"/>
      <c r="S356" s="510"/>
      <c r="T356" s="510"/>
      <c r="U356" s="510"/>
      <c r="V356" s="510"/>
      <c r="W356" s="510"/>
    </row>
    <row r="357" spans="1:23">
      <c r="A357" s="510"/>
      <c r="B357" s="511"/>
      <c r="C357" s="510"/>
      <c r="D357" s="512"/>
      <c r="E357" s="510"/>
      <c r="F357" s="513"/>
      <c r="G357" s="514"/>
      <c r="H357" s="510"/>
      <c r="I357" s="515"/>
      <c r="J357" s="510"/>
      <c r="K357" s="516"/>
      <c r="L357" s="510"/>
      <c r="M357" s="510"/>
      <c r="N357" s="510"/>
      <c r="O357" s="510"/>
      <c r="P357" s="510"/>
      <c r="Q357" s="510"/>
      <c r="R357" s="510"/>
      <c r="S357" s="510"/>
      <c r="T357" s="510"/>
      <c r="U357" s="510"/>
      <c r="V357" s="510"/>
      <c r="W357" s="510"/>
    </row>
    <row r="358" spans="1:23">
      <c r="A358" s="510"/>
      <c r="B358" s="511"/>
      <c r="C358" s="510"/>
      <c r="D358" s="512"/>
      <c r="E358" s="510"/>
      <c r="F358" s="513"/>
      <c r="G358" s="514"/>
      <c r="H358" s="510"/>
      <c r="I358" s="515"/>
      <c r="J358" s="510"/>
      <c r="K358" s="516"/>
      <c r="L358" s="510"/>
      <c r="M358" s="510"/>
      <c r="N358" s="510"/>
      <c r="O358" s="510"/>
      <c r="P358" s="510"/>
      <c r="Q358" s="510"/>
      <c r="R358" s="510"/>
      <c r="S358" s="510"/>
      <c r="T358" s="510"/>
      <c r="U358" s="510"/>
      <c r="V358" s="510"/>
      <c r="W358" s="510"/>
    </row>
    <row r="359" spans="1:23">
      <c r="A359" s="510"/>
      <c r="B359" s="511"/>
      <c r="C359" s="510"/>
      <c r="D359" s="512"/>
      <c r="E359" s="510"/>
      <c r="F359" s="513"/>
      <c r="G359" s="514"/>
      <c r="H359" s="510"/>
      <c r="I359" s="515"/>
      <c r="J359" s="510"/>
      <c r="K359" s="516"/>
      <c r="L359" s="510"/>
      <c r="M359" s="510"/>
      <c r="N359" s="510"/>
      <c r="O359" s="510"/>
      <c r="P359" s="510"/>
      <c r="Q359" s="510"/>
      <c r="R359" s="510"/>
      <c r="S359" s="510"/>
      <c r="T359" s="510"/>
      <c r="U359" s="510"/>
      <c r="V359" s="510"/>
      <c r="W359" s="510"/>
    </row>
    <row r="360" spans="1:23">
      <c r="A360" s="510"/>
      <c r="B360" s="511"/>
      <c r="C360" s="510"/>
      <c r="D360" s="512"/>
      <c r="E360" s="510"/>
      <c r="F360" s="513"/>
      <c r="G360" s="514"/>
      <c r="H360" s="510"/>
      <c r="I360" s="515"/>
      <c r="J360" s="510"/>
      <c r="K360" s="516"/>
      <c r="L360" s="510"/>
      <c r="M360" s="510"/>
      <c r="N360" s="510"/>
      <c r="O360" s="510"/>
      <c r="P360" s="510"/>
      <c r="Q360" s="510"/>
      <c r="R360" s="510"/>
      <c r="S360" s="510"/>
      <c r="T360" s="510"/>
      <c r="U360" s="510"/>
      <c r="V360" s="510"/>
      <c r="W360" s="510"/>
    </row>
    <row r="361" spans="1:23">
      <c r="A361" s="510"/>
      <c r="B361" s="511"/>
      <c r="C361" s="510"/>
      <c r="D361" s="512"/>
      <c r="E361" s="510"/>
      <c r="F361" s="513"/>
      <c r="G361" s="514"/>
      <c r="H361" s="510"/>
      <c r="I361" s="515"/>
      <c r="J361" s="510"/>
      <c r="K361" s="516"/>
      <c r="L361" s="510"/>
      <c r="M361" s="510"/>
      <c r="N361" s="510"/>
      <c r="O361" s="510"/>
      <c r="P361" s="510"/>
      <c r="Q361" s="510"/>
      <c r="R361" s="510"/>
      <c r="S361" s="510"/>
      <c r="T361" s="510"/>
      <c r="U361" s="510"/>
      <c r="V361" s="510"/>
      <c r="W361" s="510"/>
    </row>
    <row r="362" spans="1:23">
      <c r="A362" s="510"/>
      <c r="B362" s="511"/>
      <c r="C362" s="510"/>
      <c r="D362" s="512"/>
      <c r="E362" s="510"/>
      <c r="F362" s="513"/>
      <c r="G362" s="514"/>
      <c r="H362" s="510"/>
      <c r="I362" s="515"/>
      <c r="J362" s="510"/>
      <c r="K362" s="516"/>
      <c r="L362" s="510"/>
      <c r="M362" s="510"/>
      <c r="N362" s="510"/>
      <c r="O362" s="510"/>
      <c r="P362" s="510"/>
      <c r="Q362" s="510"/>
      <c r="R362" s="510"/>
      <c r="S362" s="510"/>
      <c r="T362" s="510"/>
      <c r="U362" s="510"/>
      <c r="V362" s="510"/>
      <c r="W362" s="510"/>
    </row>
    <row r="363" spans="1:23">
      <c r="A363" s="510"/>
      <c r="B363" s="511"/>
      <c r="C363" s="510"/>
      <c r="D363" s="512"/>
      <c r="E363" s="510"/>
      <c r="F363" s="513"/>
      <c r="G363" s="514"/>
      <c r="H363" s="510"/>
      <c r="I363" s="515"/>
      <c r="J363" s="510"/>
      <c r="K363" s="516"/>
      <c r="L363" s="510"/>
      <c r="M363" s="510"/>
      <c r="N363" s="510"/>
      <c r="O363" s="510"/>
      <c r="P363" s="510"/>
      <c r="Q363" s="510"/>
      <c r="R363" s="510"/>
      <c r="S363" s="510"/>
      <c r="T363" s="510"/>
      <c r="U363" s="510"/>
      <c r="V363" s="510"/>
      <c r="W363" s="510"/>
    </row>
    <row r="364" spans="1:23">
      <c r="A364" s="510"/>
      <c r="B364" s="511"/>
      <c r="C364" s="510"/>
      <c r="D364" s="512"/>
      <c r="E364" s="510"/>
      <c r="F364" s="513"/>
      <c r="G364" s="514"/>
      <c r="H364" s="510"/>
      <c r="I364" s="515"/>
      <c r="J364" s="510"/>
      <c r="K364" s="516"/>
      <c r="L364" s="510"/>
      <c r="M364" s="510"/>
      <c r="N364" s="510"/>
      <c r="O364" s="510"/>
      <c r="P364" s="510"/>
      <c r="Q364" s="510"/>
      <c r="R364" s="510"/>
      <c r="S364" s="510"/>
      <c r="T364" s="510"/>
      <c r="U364" s="510"/>
      <c r="V364" s="510"/>
      <c r="W364" s="510"/>
    </row>
    <row r="365" spans="1:23">
      <c r="A365" s="510"/>
      <c r="B365" s="511"/>
      <c r="C365" s="510"/>
      <c r="D365" s="512"/>
      <c r="E365" s="510"/>
      <c r="F365" s="513"/>
      <c r="G365" s="514"/>
      <c r="H365" s="510"/>
      <c r="I365" s="515"/>
      <c r="J365" s="510"/>
      <c r="K365" s="516"/>
      <c r="L365" s="510"/>
      <c r="M365" s="510"/>
      <c r="N365" s="510"/>
      <c r="O365" s="510"/>
      <c r="P365" s="510"/>
      <c r="Q365" s="510"/>
      <c r="R365" s="510"/>
      <c r="S365" s="510"/>
      <c r="T365" s="510"/>
      <c r="U365" s="510"/>
      <c r="V365" s="510"/>
      <c r="W365" s="510"/>
    </row>
    <row r="366" spans="1:23">
      <c r="A366" s="510"/>
      <c r="B366" s="511"/>
      <c r="C366" s="510"/>
      <c r="D366" s="512"/>
      <c r="E366" s="510"/>
      <c r="F366" s="513"/>
      <c r="G366" s="514"/>
      <c r="H366" s="510"/>
      <c r="I366" s="515"/>
      <c r="J366" s="510"/>
      <c r="K366" s="516"/>
      <c r="L366" s="510"/>
      <c r="M366" s="510"/>
      <c r="N366" s="510"/>
      <c r="O366" s="510"/>
      <c r="P366" s="510"/>
      <c r="Q366" s="510"/>
      <c r="R366" s="510"/>
      <c r="S366" s="510"/>
      <c r="T366" s="510"/>
      <c r="U366" s="510"/>
      <c r="V366" s="510"/>
      <c r="W366" s="510"/>
    </row>
    <row r="367" spans="1:23">
      <c r="A367" s="510"/>
      <c r="B367" s="511"/>
      <c r="C367" s="510"/>
      <c r="D367" s="512"/>
      <c r="E367" s="510"/>
      <c r="F367" s="513"/>
      <c r="G367" s="514"/>
      <c r="H367" s="510"/>
      <c r="I367" s="515"/>
      <c r="J367" s="510"/>
      <c r="K367" s="516"/>
      <c r="L367" s="510"/>
      <c r="M367" s="510"/>
      <c r="N367" s="510"/>
      <c r="O367" s="510"/>
      <c r="P367" s="510"/>
      <c r="Q367" s="510"/>
      <c r="R367" s="510"/>
      <c r="S367" s="510"/>
      <c r="T367" s="510"/>
      <c r="U367" s="510"/>
      <c r="V367" s="510"/>
      <c r="W367" s="510"/>
    </row>
    <row r="368" spans="1:23">
      <c r="A368" s="510"/>
      <c r="B368" s="511"/>
      <c r="C368" s="510"/>
      <c r="D368" s="512"/>
      <c r="E368" s="510"/>
      <c r="F368" s="513"/>
      <c r="G368" s="514"/>
      <c r="H368" s="510"/>
      <c r="I368" s="515"/>
      <c r="J368" s="510"/>
      <c r="K368" s="516"/>
      <c r="L368" s="510"/>
      <c r="M368" s="510"/>
      <c r="N368" s="510"/>
      <c r="O368" s="510"/>
      <c r="P368" s="510"/>
      <c r="Q368" s="510"/>
      <c r="R368" s="510"/>
      <c r="S368" s="510"/>
      <c r="T368" s="510"/>
      <c r="U368" s="510"/>
      <c r="V368" s="510"/>
      <c r="W368" s="510"/>
    </row>
    <row r="369" spans="1:23">
      <c r="A369" s="510"/>
      <c r="B369" s="511"/>
      <c r="C369" s="510"/>
      <c r="D369" s="512"/>
      <c r="E369" s="510"/>
      <c r="F369" s="513"/>
      <c r="G369" s="514"/>
      <c r="H369" s="510"/>
      <c r="I369" s="515"/>
      <c r="J369" s="510"/>
      <c r="K369" s="516"/>
      <c r="L369" s="510"/>
      <c r="M369" s="510"/>
      <c r="N369" s="510"/>
      <c r="O369" s="510"/>
      <c r="P369" s="510"/>
      <c r="Q369" s="510"/>
      <c r="R369" s="510"/>
      <c r="S369" s="510"/>
      <c r="T369" s="510"/>
      <c r="U369" s="510"/>
      <c r="V369" s="510"/>
      <c r="W369" s="510"/>
    </row>
    <row r="370" spans="1:23">
      <c r="A370" s="510"/>
      <c r="B370" s="511"/>
      <c r="C370" s="510"/>
      <c r="D370" s="512"/>
      <c r="E370" s="510"/>
      <c r="F370" s="513"/>
      <c r="G370" s="514"/>
      <c r="H370" s="510"/>
      <c r="I370" s="515"/>
      <c r="J370" s="510"/>
      <c r="K370" s="516"/>
      <c r="L370" s="510"/>
      <c r="M370" s="510"/>
      <c r="N370" s="510"/>
      <c r="O370" s="510"/>
      <c r="P370" s="510"/>
      <c r="Q370" s="510"/>
      <c r="R370" s="510"/>
      <c r="S370" s="510"/>
      <c r="T370" s="510"/>
      <c r="U370" s="510"/>
      <c r="V370" s="510"/>
      <c r="W370" s="510"/>
    </row>
    <row r="371" spans="1:23">
      <c r="A371" s="510"/>
      <c r="B371" s="511"/>
      <c r="C371" s="510"/>
      <c r="D371" s="512"/>
      <c r="E371" s="510"/>
      <c r="F371" s="513"/>
      <c r="G371" s="514"/>
      <c r="H371" s="510"/>
      <c r="I371" s="515"/>
      <c r="J371" s="510"/>
      <c r="K371" s="516"/>
      <c r="L371" s="510"/>
      <c r="M371" s="510"/>
      <c r="N371" s="510"/>
      <c r="O371" s="510"/>
      <c r="P371" s="510"/>
      <c r="Q371" s="510"/>
      <c r="R371" s="510"/>
      <c r="S371" s="510"/>
      <c r="T371" s="510"/>
      <c r="U371" s="510"/>
      <c r="V371" s="510"/>
      <c r="W371" s="510"/>
    </row>
    <row r="372" spans="1:23">
      <c r="A372" s="510"/>
      <c r="B372" s="511"/>
      <c r="C372" s="510"/>
      <c r="D372" s="512"/>
      <c r="E372" s="510"/>
      <c r="F372" s="513"/>
      <c r="G372" s="514"/>
      <c r="H372" s="510"/>
      <c r="I372" s="515"/>
      <c r="J372" s="510"/>
      <c r="K372" s="516"/>
      <c r="L372" s="510"/>
      <c r="M372" s="510"/>
      <c r="N372" s="510"/>
      <c r="O372" s="510"/>
      <c r="P372" s="510"/>
      <c r="Q372" s="510"/>
      <c r="R372" s="510"/>
      <c r="S372" s="510"/>
      <c r="T372" s="510"/>
      <c r="U372" s="510"/>
      <c r="V372" s="510"/>
      <c r="W372" s="510"/>
    </row>
    <row r="373" spans="1:23">
      <c r="A373" s="510"/>
      <c r="B373" s="511"/>
      <c r="C373" s="510"/>
      <c r="D373" s="512"/>
      <c r="E373" s="510"/>
      <c r="F373" s="513"/>
      <c r="G373" s="514"/>
      <c r="H373" s="510"/>
      <c r="I373" s="515"/>
      <c r="J373" s="510"/>
      <c r="K373" s="516"/>
      <c r="L373" s="510"/>
      <c r="M373" s="510"/>
      <c r="N373" s="510"/>
      <c r="O373" s="510"/>
      <c r="P373" s="510"/>
      <c r="Q373" s="510"/>
      <c r="R373" s="510"/>
      <c r="S373" s="510"/>
      <c r="T373" s="510"/>
      <c r="U373" s="510"/>
      <c r="V373" s="510"/>
      <c r="W373" s="510"/>
    </row>
    <row r="374" spans="1:23">
      <c r="A374" s="510"/>
      <c r="B374" s="511"/>
      <c r="C374" s="510"/>
      <c r="D374" s="512"/>
      <c r="E374" s="510"/>
      <c r="F374" s="513"/>
      <c r="G374" s="514"/>
      <c r="H374" s="510"/>
      <c r="I374" s="515"/>
      <c r="J374" s="510"/>
      <c r="K374" s="516"/>
      <c r="L374" s="510"/>
      <c r="M374" s="510"/>
      <c r="N374" s="510"/>
      <c r="O374" s="510"/>
      <c r="P374" s="510"/>
      <c r="Q374" s="510"/>
      <c r="R374" s="510"/>
      <c r="S374" s="510"/>
      <c r="T374" s="510"/>
      <c r="U374" s="510"/>
      <c r="V374" s="510"/>
      <c r="W374" s="510"/>
    </row>
    <row r="375" spans="1:23">
      <c r="A375" s="510"/>
      <c r="B375" s="511"/>
      <c r="C375" s="510"/>
      <c r="D375" s="512"/>
      <c r="E375" s="510"/>
      <c r="F375" s="513"/>
      <c r="G375" s="514"/>
      <c r="H375" s="510"/>
      <c r="I375" s="515"/>
      <c r="J375" s="510"/>
      <c r="K375" s="516"/>
      <c r="L375" s="510"/>
      <c r="M375" s="510"/>
      <c r="N375" s="510"/>
      <c r="O375" s="510"/>
      <c r="P375" s="510"/>
      <c r="Q375" s="510"/>
      <c r="R375" s="510"/>
      <c r="S375" s="510"/>
      <c r="T375" s="510"/>
      <c r="U375" s="510"/>
      <c r="V375" s="510"/>
      <c r="W375" s="510"/>
    </row>
    <row r="376" spans="1:23">
      <c r="A376" s="510"/>
      <c r="B376" s="511"/>
      <c r="C376" s="510"/>
      <c r="D376" s="512"/>
      <c r="E376" s="510"/>
      <c r="F376" s="513"/>
      <c r="G376" s="514"/>
      <c r="H376" s="510"/>
      <c r="I376" s="515"/>
      <c r="J376" s="510"/>
      <c r="K376" s="516"/>
      <c r="L376" s="510"/>
      <c r="M376" s="510"/>
      <c r="N376" s="510"/>
      <c r="O376" s="510"/>
      <c r="P376" s="510"/>
      <c r="Q376" s="510"/>
      <c r="R376" s="510"/>
      <c r="S376" s="510"/>
      <c r="T376" s="510"/>
      <c r="U376" s="510"/>
      <c r="V376" s="510"/>
      <c r="W376" s="510"/>
    </row>
    <row r="377" spans="1:23">
      <c r="A377" s="510"/>
      <c r="B377" s="511"/>
      <c r="C377" s="510"/>
      <c r="D377" s="512"/>
      <c r="E377" s="510"/>
      <c r="F377" s="513"/>
      <c r="G377" s="514"/>
      <c r="H377" s="510"/>
      <c r="I377" s="515"/>
      <c r="J377" s="510"/>
      <c r="K377" s="516"/>
      <c r="L377" s="510"/>
      <c r="M377" s="510"/>
      <c r="N377" s="510"/>
      <c r="O377" s="510"/>
      <c r="P377" s="510"/>
      <c r="Q377" s="510"/>
      <c r="R377" s="510"/>
      <c r="S377" s="510"/>
      <c r="T377" s="510"/>
      <c r="U377" s="510"/>
      <c r="V377" s="510"/>
      <c r="W377" s="510"/>
    </row>
    <row r="378" spans="1:23">
      <c r="A378" s="510"/>
      <c r="B378" s="511"/>
      <c r="C378" s="510"/>
      <c r="D378" s="512"/>
      <c r="E378" s="510"/>
      <c r="F378" s="513"/>
      <c r="G378" s="514"/>
      <c r="H378" s="510"/>
      <c r="I378" s="515"/>
      <c r="J378" s="510"/>
      <c r="K378" s="516"/>
      <c r="L378" s="510"/>
      <c r="M378" s="510"/>
      <c r="N378" s="510"/>
      <c r="O378" s="510"/>
      <c r="P378" s="510"/>
      <c r="Q378" s="510"/>
      <c r="R378" s="510"/>
      <c r="S378" s="510"/>
      <c r="T378" s="510"/>
      <c r="U378" s="510"/>
      <c r="V378" s="510"/>
      <c r="W378" s="510"/>
    </row>
    <row r="379" spans="1:23">
      <c r="A379" s="510"/>
      <c r="B379" s="511"/>
      <c r="C379" s="510"/>
      <c r="D379" s="512"/>
      <c r="E379" s="510"/>
      <c r="F379" s="513"/>
      <c r="G379" s="514"/>
      <c r="H379" s="510"/>
      <c r="I379" s="515"/>
      <c r="J379" s="510"/>
      <c r="K379" s="516"/>
      <c r="L379" s="510"/>
      <c r="M379" s="510"/>
      <c r="N379" s="510"/>
      <c r="O379" s="510"/>
      <c r="P379" s="510"/>
      <c r="Q379" s="510"/>
      <c r="R379" s="510"/>
      <c r="S379" s="510"/>
      <c r="T379" s="510"/>
      <c r="U379" s="510"/>
      <c r="V379" s="510"/>
      <c r="W379" s="510"/>
    </row>
    <row r="380" spans="1:23">
      <c r="A380" s="510"/>
      <c r="B380" s="511"/>
      <c r="C380" s="510"/>
      <c r="D380" s="512"/>
      <c r="E380" s="510"/>
      <c r="F380" s="513"/>
      <c r="G380" s="514"/>
      <c r="H380" s="510"/>
      <c r="I380" s="515"/>
      <c r="J380" s="510"/>
      <c r="K380" s="516"/>
      <c r="L380" s="510"/>
      <c r="M380" s="510"/>
      <c r="N380" s="510"/>
      <c r="O380" s="510"/>
      <c r="P380" s="510"/>
      <c r="Q380" s="510"/>
      <c r="R380" s="510"/>
      <c r="S380" s="510"/>
      <c r="T380" s="510"/>
      <c r="U380" s="510"/>
      <c r="V380" s="510"/>
      <c r="W380" s="510"/>
    </row>
    <row r="381" spans="1:23">
      <c r="A381" s="510"/>
      <c r="B381" s="511"/>
      <c r="C381" s="510"/>
      <c r="D381" s="512"/>
      <c r="E381" s="510"/>
      <c r="F381" s="513"/>
      <c r="G381" s="514"/>
      <c r="H381" s="510"/>
      <c r="I381" s="515"/>
      <c r="J381" s="510"/>
      <c r="K381" s="516"/>
      <c r="L381" s="510"/>
      <c r="M381" s="510"/>
      <c r="N381" s="510"/>
      <c r="O381" s="510"/>
      <c r="P381" s="510"/>
      <c r="Q381" s="510"/>
      <c r="R381" s="510"/>
      <c r="S381" s="510"/>
      <c r="T381" s="510"/>
      <c r="U381" s="510"/>
      <c r="V381" s="510"/>
      <c r="W381" s="510"/>
    </row>
    <row r="382" spans="1:23">
      <c r="A382" s="510"/>
      <c r="B382" s="511"/>
      <c r="C382" s="510"/>
      <c r="D382" s="512"/>
      <c r="E382" s="510"/>
      <c r="F382" s="513"/>
      <c r="G382" s="514"/>
      <c r="H382" s="510"/>
      <c r="I382" s="515"/>
      <c r="J382" s="510"/>
      <c r="K382" s="516"/>
      <c r="L382" s="510"/>
      <c r="M382" s="510"/>
      <c r="N382" s="510"/>
      <c r="O382" s="510"/>
      <c r="P382" s="510"/>
      <c r="Q382" s="510"/>
      <c r="R382" s="510"/>
      <c r="S382" s="510"/>
      <c r="T382" s="510"/>
      <c r="U382" s="510"/>
      <c r="V382" s="510"/>
      <c r="W382" s="510"/>
    </row>
    <row r="383" spans="1:23">
      <c r="A383" s="510"/>
      <c r="B383" s="511"/>
      <c r="C383" s="510"/>
      <c r="D383" s="512"/>
      <c r="E383" s="510"/>
      <c r="F383" s="513"/>
      <c r="G383" s="514"/>
      <c r="H383" s="510"/>
      <c r="I383" s="515"/>
      <c r="J383" s="510"/>
      <c r="K383" s="516"/>
      <c r="L383" s="510"/>
      <c r="M383" s="510"/>
      <c r="N383" s="510"/>
      <c r="O383" s="510"/>
      <c r="P383" s="510"/>
      <c r="Q383" s="510"/>
      <c r="R383" s="510"/>
      <c r="S383" s="510"/>
      <c r="T383" s="510"/>
      <c r="U383" s="510"/>
      <c r="V383" s="510"/>
      <c r="W383" s="510"/>
    </row>
    <row r="384" spans="1:23">
      <c r="A384" s="510"/>
      <c r="B384" s="511"/>
      <c r="C384" s="510"/>
      <c r="D384" s="512"/>
      <c r="E384" s="510"/>
      <c r="F384" s="513"/>
      <c r="G384" s="514"/>
      <c r="H384" s="510"/>
      <c r="I384" s="515"/>
      <c r="J384" s="510"/>
      <c r="K384" s="516"/>
      <c r="L384" s="510"/>
      <c r="M384" s="510"/>
      <c r="N384" s="510"/>
      <c r="O384" s="510"/>
      <c r="P384" s="510"/>
      <c r="Q384" s="510"/>
      <c r="R384" s="510"/>
      <c r="S384" s="510"/>
      <c r="T384" s="510"/>
      <c r="U384" s="510"/>
      <c r="V384" s="510"/>
      <c r="W384" s="510"/>
    </row>
    <row r="385" spans="1:23">
      <c r="A385" s="510"/>
      <c r="B385" s="511"/>
      <c r="C385" s="510"/>
      <c r="D385" s="512"/>
      <c r="E385" s="510"/>
      <c r="F385" s="513"/>
      <c r="G385" s="514"/>
      <c r="H385" s="510"/>
      <c r="I385" s="515"/>
      <c r="J385" s="510"/>
      <c r="K385" s="516"/>
      <c r="L385" s="510"/>
      <c r="M385" s="510"/>
      <c r="N385" s="510"/>
      <c r="O385" s="510"/>
      <c r="P385" s="510"/>
      <c r="Q385" s="510"/>
      <c r="R385" s="510"/>
      <c r="S385" s="510"/>
      <c r="T385" s="510"/>
      <c r="U385" s="510"/>
      <c r="V385" s="510"/>
      <c r="W385" s="510"/>
    </row>
    <row r="386" spans="1:23">
      <c r="A386" s="510"/>
      <c r="B386" s="511"/>
      <c r="C386" s="510"/>
      <c r="D386" s="512"/>
      <c r="E386" s="510"/>
      <c r="F386" s="513"/>
      <c r="G386" s="514"/>
      <c r="H386" s="510"/>
      <c r="I386" s="515"/>
      <c r="J386" s="510"/>
      <c r="K386" s="516"/>
      <c r="L386" s="510"/>
      <c r="M386" s="510"/>
      <c r="N386" s="510"/>
      <c r="O386" s="510"/>
      <c r="P386" s="510"/>
      <c r="Q386" s="510"/>
      <c r="R386" s="510"/>
      <c r="S386" s="510"/>
      <c r="T386" s="510"/>
      <c r="U386" s="510"/>
      <c r="V386" s="510"/>
      <c r="W386" s="510"/>
    </row>
    <row r="387" spans="1:23">
      <c r="A387" s="510"/>
      <c r="B387" s="511"/>
      <c r="C387" s="510"/>
      <c r="D387" s="512"/>
      <c r="E387" s="510"/>
      <c r="F387" s="513"/>
      <c r="G387" s="514"/>
      <c r="H387" s="510"/>
      <c r="I387" s="515"/>
      <c r="J387" s="510"/>
      <c r="K387" s="516"/>
      <c r="L387" s="510"/>
      <c r="M387" s="510"/>
      <c r="N387" s="510"/>
      <c r="O387" s="510"/>
      <c r="P387" s="510"/>
      <c r="Q387" s="510"/>
      <c r="R387" s="510"/>
      <c r="S387" s="510"/>
      <c r="T387" s="510"/>
      <c r="U387" s="510"/>
      <c r="V387" s="510"/>
      <c r="W387" s="510"/>
    </row>
    <row r="388" spans="1:23">
      <c r="A388" s="510"/>
      <c r="B388" s="511"/>
      <c r="C388" s="510"/>
      <c r="D388" s="512"/>
      <c r="E388" s="510"/>
      <c r="F388" s="513"/>
      <c r="G388" s="514"/>
      <c r="H388" s="510"/>
      <c r="I388" s="515"/>
      <c r="J388" s="510"/>
      <c r="K388" s="516"/>
      <c r="L388" s="510"/>
      <c r="M388" s="510"/>
      <c r="N388" s="510"/>
      <c r="O388" s="510"/>
      <c r="P388" s="510"/>
      <c r="Q388" s="510"/>
      <c r="R388" s="510"/>
      <c r="S388" s="510"/>
      <c r="T388" s="510"/>
      <c r="U388" s="510"/>
      <c r="V388" s="510"/>
      <c r="W388" s="510"/>
    </row>
    <row r="389" spans="1:23">
      <c r="A389" s="510"/>
      <c r="B389" s="511"/>
      <c r="C389" s="510"/>
      <c r="D389" s="512"/>
      <c r="E389" s="510"/>
      <c r="F389" s="513"/>
      <c r="G389" s="514"/>
      <c r="H389" s="510"/>
      <c r="I389" s="515"/>
      <c r="J389" s="510"/>
      <c r="K389" s="516"/>
      <c r="L389" s="510"/>
      <c r="M389" s="510"/>
      <c r="N389" s="510"/>
      <c r="O389" s="510"/>
      <c r="P389" s="510"/>
      <c r="Q389" s="510"/>
      <c r="R389" s="510"/>
      <c r="S389" s="510"/>
      <c r="T389" s="510"/>
      <c r="U389" s="510"/>
      <c r="V389" s="510"/>
      <c r="W389" s="510"/>
    </row>
    <row r="390" spans="1:23">
      <c r="A390" s="510"/>
      <c r="B390" s="511"/>
      <c r="C390" s="510"/>
      <c r="D390" s="512"/>
      <c r="E390" s="510"/>
      <c r="F390" s="513"/>
      <c r="G390" s="514"/>
      <c r="H390" s="510"/>
      <c r="I390" s="515"/>
      <c r="J390" s="510"/>
      <c r="K390" s="516"/>
      <c r="L390" s="510"/>
      <c r="M390" s="510"/>
      <c r="N390" s="510"/>
      <c r="O390" s="510"/>
      <c r="P390" s="510"/>
      <c r="Q390" s="510"/>
      <c r="R390" s="510"/>
      <c r="S390" s="510"/>
      <c r="T390" s="510"/>
      <c r="U390" s="510"/>
      <c r="V390" s="510"/>
      <c r="W390" s="510"/>
    </row>
    <row r="391" spans="1:23">
      <c r="A391" s="510"/>
      <c r="B391" s="511"/>
      <c r="C391" s="510"/>
      <c r="D391" s="512"/>
      <c r="E391" s="510"/>
      <c r="F391" s="513"/>
      <c r="G391" s="514"/>
      <c r="H391" s="510"/>
      <c r="I391" s="515"/>
      <c r="J391" s="510"/>
      <c r="K391" s="516"/>
      <c r="L391" s="510"/>
      <c r="M391" s="510"/>
      <c r="N391" s="510"/>
      <c r="O391" s="510"/>
      <c r="P391" s="510"/>
      <c r="Q391" s="510"/>
      <c r="R391" s="510"/>
      <c r="S391" s="510"/>
      <c r="T391" s="510"/>
      <c r="U391" s="510"/>
      <c r="V391" s="510"/>
      <c r="W391" s="510"/>
    </row>
    <row r="392" spans="1:23">
      <c r="A392" s="510"/>
      <c r="B392" s="511"/>
      <c r="C392" s="510"/>
      <c r="D392" s="512"/>
      <c r="E392" s="510"/>
      <c r="F392" s="513"/>
      <c r="G392" s="514"/>
      <c r="H392" s="510"/>
      <c r="I392" s="515"/>
      <c r="J392" s="510"/>
      <c r="K392" s="516"/>
      <c r="L392" s="510"/>
      <c r="M392" s="510"/>
      <c r="N392" s="510"/>
      <c r="O392" s="510"/>
      <c r="P392" s="510"/>
      <c r="Q392" s="510"/>
      <c r="R392" s="510"/>
      <c r="S392" s="510"/>
      <c r="T392" s="510"/>
      <c r="U392" s="510"/>
      <c r="V392" s="510"/>
      <c r="W392" s="510"/>
    </row>
    <row r="393" spans="1:23">
      <c r="A393" s="510"/>
      <c r="B393" s="511"/>
      <c r="C393" s="510"/>
      <c r="D393" s="512"/>
      <c r="E393" s="510"/>
      <c r="F393" s="513"/>
      <c r="G393" s="514"/>
      <c r="H393" s="510"/>
      <c r="I393" s="515"/>
      <c r="J393" s="510"/>
      <c r="K393" s="516"/>
      <c r="L393" s="510"/>
      <c r="M393" s="510"/>
      <c r="N393" s="510"/>
      <c r="O393" s="510"/>
      <c r="P393" s="510"/>
      <c r="Q393" s="510"/>
      <c r="R393" s="510"/>
      <c r="S393" s="510"/>
      <c r="T393" s="510"/>
      <c r="U393" s="510"/>
      <c r="V393" s="510"/>
      <c r="W393" s="510"/>
    </row>
    <row r="394" spans="1:23">
      <c r="A394" s="510"/>
      <c r="B394" s="511"/>
      <c r="C394" s="510"/>
      <c r="D394" s="512"/>
      <c r="E394" s="510"/>
      <c r="F394" s="513"/>
      <c r="G394" s="514"/>
      <c r="H394" s="510"/>
      <c r="I394" s="515"/>
      <c r="J394" s="510"/>
      <c r="K394" s="516"/>
      <c r="L394" s="510"/>
      <c r="M394" s="510"/>
      <c r="N394" s="510"/>
      <c r="O394" s="510"/>
      <c r="P394" s="510"/>
      <c r="Q394" s="510"/>
      <c r="R394" s="510"/>
      <c r="S394" s="510"/>
      <c r="T394" s="510"/>
      <c r="U394" s="510"/>
      <c r="V394" s="510"/>
      <c r="W394" s="510"/>
    </row>
    <row r="395" spans="1:23">
      <c r="A395" s="510"/>
      <c r="B395" s="511"/>
      <c r="C395" s="510"/>
      <c r="D395" s="512"/>
      <c r="E395" s="510"/>
      <c r="F395" s="513"/>
      <c r="G395" s="514"/>
      <c r="H395" s="510"/>
      <c r="I395" s="515"/>
      <c r="J395" s="510"/>
      <c r="K395" s="516"/>
      <c r="L395" s="510"/>
      <c r="M395" s="510"/>
      <c r="N395" s="510"/>
      <c r="O395" s="510"/>
      <c r="P395" s="510"/>
      <c r="Q395" s="510"/>
      <c r="R395" s="510"/>
      <c r="S395" s="510"/>
      <c r="T395" s="510"/>
      <c r="U395" s="510"/>
      <c r="V395" s="510"/>
      <c r="W395" s="510"/>
    </row>
    <row r="396" spans="1:23">
      <c r="A396" s="510"/>
      <c r="B396" s="511"/>
      <c r="C396" s="510"/>
      <c r="D396" s="512"/>
      <c r="E396" s="510"/>
      <c r="F396" s="513"/>
      <c r="G396" s="514"/>
      <c r="H396" s="510"/>
      <c r="I396" s="515"/>
      <c r="J396" s="510"/>
      <c r="K396" s="516"/>
      <c r="L396" s="510"/>
      <c r="M396" s="510"/>
      <c r="N396" s="510"/>
      <c r="O396" s="510"/>
      <c r="P396" s="510"/>
      <c r="Q396" s="510"/>
      <c r="R396" s="510"/>
      <c r="S396" s="510"/>
      <c r="T396" s="510"/>
      <c r="U396" s="510"/>
      <c r="V396" s="510"/>
      <c r="W396" s="510"/>
    </row>
    <row r="397" spans="1:23">
      <c r="A397" s="510"/>
      <c r="B397" s="511"/>
      <c r="C397" s="510"/>
      <c r="D397" s="512"/>
      <c r="E397" s="510"/>
      <c r="F397" s="513"/>
      <c r="G397" s="514"/>
      <c r="H397" s="510"/>
      <c r="I397" s="515"/>
      <c r="J397" s="510"/>
      <c r="K397" s="516"/>
      <c r="L397" s="510"/>
      <c r="M397" s="510"/>
      <c r="N397" s="510"/>
      <c r="O397" s="510"/>
      <c r="P397" s="510"/>
      <c r="Q397" s="510"/>
      <c r="R397" s="510"/>
      <c r="S397" s="510"/>
      <c r="T397" s="510"/>
      <c r="U397" s="510"/>
      <c r="V397" s="510"/>
      <c r="W397" s="510"/>
    </row>
    <row r="398" spans="1:23">
      <c r="A398" s="510"/>
      <c r="B398" s="511"/>
      <c r="C398" s="510"/>
      <c r="D398" s="512"/>
      <c r="E398" s="510"/>
      <c r="F398" s="513"/>
      <c r="G398" s="514"/>
      <c r="H398" s="510"/>
      <c r="I398" s="515"/>
      <c r="J398" s="510"/>
      <c r="K398" s="516"/>
      <c r="L398" s="510"/>
      <c r="M398" s="510"/>
      <c r="N398" s="510"/>
      <c r="O398" s="510"/>
      <c r="P398" s="510"/>
      <c r="Q398" s="510"/>
      <c r="R398" s="510"/>
      <c r="S398" s="510"/>
      <c r="T398" s="510"/>
      <c r="U398" s="510"/>
      <c r="V398" s="510"/>
      <c r="W398" s="510"/>
    </row>
    <row r="399" spans="1:23">
      <c r="A399" s="510"/>
      <c r="B399" s="511"/>
      <c r="C399" s="510"/>
      <c r="D399" s="512"/>
      <c r="E399" s="510"/>
      <c r="F399" s="513"/>
      <c r="G399" s="514"/>
      <c r="H399" s="510"/>
      <c r="I399" s="515"/>
      <c r="J399" s="510"/>
      <c r="K399" s="516"/>
      <c r="L399" s="510"/>
      <c r="M399" s="510"/>
      <c r="N399" s="510"/>
      <c r="O399" s="510"/>
      <c r="P399" s="510"/>
      <c r="Q399" s="510"/>
      <c r="R399" s="510"/>
      <c r="S399" s="510"/>
      <c r="T399" s="510"/>
      <c r="U399" s="510"/>
      <c r="V399" s="510"/>
      <c r="W399" s="510"/>
    </row>
    <row r="400" spans="1:23">
      <c r="A400" s="510"/>
      <c r="B400" s="511"/>
      <c r="C400" s="510"/>
      <c r="D400" s="512"/>
      <c r="E400" s="510"/>
      <c r="F400" s="513"/>
      <c r="G400" s="514"/>
      <c r="H400" s="510"/>
      <c r="I400" s="515"/>
      <c r="J400" s="510"/>
      <c r="K400" s="516"/>
      <c r="L400" s="510"/>
      <c r="M400" s="510"/>
      <c r="N400" s="510"/>
      <c r="O400" s="510"/>
      <c r="P400" s="510"/>
      <c r="Q400" s="510"/>
      <c r="R400" s="510"/>
      <c r="S400" s="510"/>
      <c r="T400" s="510"/>
      <c r="U400" s="510"/>
      <c r="V400" s="510"/>
      <c r="W400" s="510"/>
    </row>
    <row r="401" spans="1:23">
      <c r="A401" s="510"/>
      <c r="B401" s="511"/>
      <c r="C401" s="510"/>
      <c r="D401" s="512"/>
      <c r="E401" s="510"/>
      <c r="F401" s="513"/>
      <c r="G401" s="514"/>
      <c r="H401" s="510"/>
      <c r="I401" s="515"/>
      <c r="J401" s="510"/>
      <c r="K401" s="516"/>
      <c r="L401" s="510"/>
      <c r="M401" s="510"/>
      <c r="N401" s="510"/>
      <c r="O401" s="510"/>
      <c r="P401" s="510"/>
      <c r="Q401" s="510"/>
      <c r="R401" s="510"/>
      <c r="S401" s="510"/>
      <c r="T401" s="510"/>
      <c r="U401" s="510"/>
      <c r="V401" s="510"/>
      <c r="W401" s="510"/>
    </row>
    <row r="402" spans="1:23">
      <c r="A402" s="510"/>
      <c r="B402" s="511"/>
      <c r="C402" s="510"/>
      <c r="D402" s="512"/>
      <c r="E402" s="510"/>
      <c r="F402" s="513"/>
      <c r="G402" s="514"/>
      <c r="H402" s="510"/>
      <c r="I402" s="515"/>
      <c r="J402" s="510"/>
      <c r="K402" s="516"/>
      <c r="L402" s="510"/>
      <c r="M402" s="510"/>
      <c r="N402" s="510"/>
      <c r="O402" s="510"/>
      <c r="P402" s="510"/>
      <c r="Q402" s="510"/>
      <c r="R402" s="510"/>
      <c r="S402" s="510"/>
      <c r="T402" s="510"/>
      <c r="U402" s="510"/>
      <c r="V402" s="510"/>
      <c r="W402" s="510"/>
    </row>
    <row r="403" spans="1:23">
      <c r="A403" s="510"/>
      <c r="B403" s="511"/>
      <c r="C403" s="510"/>
      <c r="D403" s="512"/>
      <c r="E403" s="510"/>
      <c r="F403" s="513"/>
      <c r="G403" s="514"/>
      <c r="H403" s="510"/>
      <c r="I403" s="515"/>
      <c r="J403" s="510"/>
      <c r="K403" s="516"/>
      <c r="L403" s="510"/>
      <c r="M403" s="510"/>
      <c r="N403" s="510"/>
      <c r="O403" s="510"/>
      <c r="P403" s="510"/>
      <c r="Q403" s="510"/>
      <c r="R403" s="510"/>
      <c r="S403" s="510"/>
      <c r="T403" s="510"/>
      <c r="U403" s="510"/>
      <c r="V403" s="510"/>
      <c r="W403" s="510"/>
    </row>
    <row r="404" spans="1:23">
      <c r="A404" s="510"/>
      <c r="B404" s="511"/>
      <c r="C404" s="510"/>
      <c r="D404" s="512"/>
      <c r="E404" s="510"/>
      <c r="F404" s="513"/>
      <c r="G404" s="514"/>
      <c r="H404" s="510"/>
      <c r="I404" s="515"/>
      <c r="J404" s="510"/>
      <c r="K404" s="516"/>
      <c r="L404" s="510"/>
      <c r="M404" s="510"/>
      <c r="N404" s="510"/>
      <c r="O404" s="510"/>
      <c r="P404" s="510"/>
      <c r="Q404" s="510"/>
      <c r="R404" s="510"/>
      <c r="S404" s="510"/>
      <c r="T404" s="510"/>
      <c r="U404" s="510"/>
      <c r="V404" s="510"/>
      <c r="W404" s="510"/>
    </row>
    <row r="405" spans="1:23">
      <c r="A405" s="510"/>
      <c r="B405" s="511"/>
      <c r="C405" s="510"/>
      <c r="D405" s="512"/>
      <c r="E405" s="510"/>
      <c r="F405" s="513"/>
      <c r="G405" s="514"/>
      <c r="H405" s="510"/>
      <c r="I405" s="515"/>
      <c r="J405" s="510"/>
      <c r="K405" s="516"/>
      <c r="L405" s="510"/>
      <c r="M405" s="510"/>
      <c r="N405" s="510"/>
      <c r="O405" s="510"/>
      <c r="P405" s="510"/>
      <c r="Q405" s="510"/>
      <c r="R405" s="510"/>
      <c r="S405" s="510"/>
      <c r="T405" s="510"/>
      <c r="U405" s="510"/>
      <c r="V405" s="510"/>
      <c r="W405" s="510"/>
    </row>
    <row r="406" spans="1:23">
      <c r="A406" s="510"/>
      <c r="B406" s="511"/>
      <c r="C406" s="510"/>
      <c r="D406" s="512"/>
      <c r="E406" s="510"/>
      <c r="F406" s="513"/>
      <c r="G406" s="514"/>
      <c r="H406" s="510"/>
      <c r="I406" s="515"/>
      <c r="J406" s="510"/>
      <c r="K406" s="516"/>
      <c r="L406" s="510"/>
      <c r="M406" s="510"/>
      <c r="N406" s="510"/>
      <c r="O406" s="510"/>
      <c r="P406" s="510"/>
      <c r="Q406" s="510"/>
      <c r="R406" s="510"/>
      <c r="S406" s="510"/>
      <c r="T406" s="510"/>
      <c r="U406" s="510"/>
      <c r="V406" s="510"/>
      <c r="W406" s="510"/>
    </row>
    <row r="407" spans="1:23">
      <c r="A407" s="510"/>
      <c r="B407" s="511"/>
      <c r="C407" s="510"/>
      <c r="D407" s="512"/>
      <c r="E407" s="510"/>
      <c r="F407" s="513"/>
      <c r="G407" s="514"/>
      <c r="H407" s="510"/>
      <c r="I407" s="515"/>
      <c r="J407" s="510"/>
      <c r="K407" s="516"/>
      <c r="L407" s="510"/>
      <c r="M407" s="510"/>
      <c r="N407" s="510"/>
      <c r="O407" s="510"/>
      <c r="P407" s="510"/>
      <c r="Q407" s="510"/>
      <c r="R407" s="510"/>
      <c r="S407" s="510"/>
      <c r="T407" s="510"/>
      <c r="U407" s="510"/>
      <c r="V407" s="510"/>
      <c r="W407" s="510"/>
    </row>
    <row r="408" spans="1:23">
      <c r="A408" s="510"/>
      <c r="B408" s="511"/>
      <c r="C408" s="510"/>
      <c r="D408" s="512"/>
      <c r="E408" s="510"/>
      <c r="F408" s="513"/>
      <c r="G408" s="514"/>
      <c r="H408" s="510"/>
      <c r="I408" s="515"/>
      <c r="J408" s="510"/>
      <c r="K408" s="516"/>
      <c r="L408" s="510"/>
      <c r="M408" s="510"/>
      <c r="N408" s="510"/>
      <c r="O408" s="510"/>
      <c r="P408" s="510"/>
      <c r="Q408" s="510"/>
      <c r="R408" s="510"/>
      <c r="S408" s="510"/>
      <c r="T408" s="510"/>
      <c r="U408" s="510"/>
      <c r="V408" s="510"/>
      <c r="W408" s="510"/>
    </row>
    <row r="409" spans="1:23">
      <c r="A409" s="510"/>
      <c r="B409" s="511"/>
      <c r="C409" s="510"/>
      <c r="D409" s="512"/>
      <c r="E409" s="510"/>
      <c r="F409" s="513"/>
      <c r="G409" s="514"/>
      <c r="H409" s="510"/>
      <c r="I409" s="515"/>
      <c r="J409" s="510"/>
      <c r="K409" s="516"/>
      <c r="L409" s="510"/>
      <c r="M409" s="510"/>
      <c r="N409" s="510"/>
      <c r="O409" s="510"/>
      <c r="P409" s="510"/>
      <c r="Q409" s="510"/>
      <c r="R409" s="510"/>
      <c r="S409" s="510"/>
      <c r="T409" s="510"/>
      <c r="U409" s="510"/>
      <c r="V409" s="510"/>
      <c r="W409" s="510"/>
    </row>
    <row r="410" spans="1:23">
      <c r="A410" s="510"/>
      <c r="B410" s="511"/>
      <c r="C410" s="510"/>
      <c r="D410" s="512"/>
      <c r="E410" s="510"/>
      <c r="F410" s="513"/>
      <c r="G410" s="514"/>
      <c r="H410" s="510"/>
      <c r="I410" s="515"/>
      <c r="J410" s="510"/>
      <c r="K410" s="516"/>
      <c r="L410" s="510"/>
      <c r="M410" s="510"/>
      <c r="N410" s="510"/>
      <c r="O410" s="510"/>
      <c r="P410" s="510"/>
      <c r="Q410" s="510"/>
      <c r="R410" s="510"/>
      <c r="S410" s="510"/>
      <c r="T410" s="510"/>
      <c r="U410" s="510"/>
      <c r="V410" s="510"/>
      <c r="W410" s="510"/>
    </row>
    <row r="411" spans="1:23">
      <c r="A411" s="510"/>
      <c r="B411" s="511"/>
      <c r="C411" s="510"/>
      <c r="D411" s="512"/>
      <c r="E411" s="510"/>
      <c r="F411" s="513"/>
      <c r="G411" s="514"/>
      <c r="H411" s="510"/>
      <c r="I411" s="515"/>
      <c r="J411" s="510"/>
      <c r="K411" s="516"/>
      <c r="L411" s="510"/>
      <c r="M411" s="510"/>
      <c r="N411" s="510"/>
      <c r="O411" s="510"/>
      <c r="P411" s="510"/>
      <c r="Q411" s="510"/>
      <c r="R411" s="510"/>
      <c r="S411" s="510"/>
      <c r="T411" s="510"/>
      <c r="U411" s="510"/>
      <c r="V411" s="510"/>
      <c r="W411" s="510"/>
    </row>
    <row r="412" spans="1:23">
      <c r="A412" s="510"/>
      <c r="B412" s="511"/>
      <c r="C412" s="510"/>
      <c r="D412" s="512"/>
      <c r="E412" s="510"/>
      <c r="F412" s="513"/>
      <c r="G412" s="514"/>
      <c r="H412" s="510"/>
      <c r="I412" s="515"/>
      <c r="J412" s="510"/>
      <c r="K412" s="516"/>
      <c r="L412" s="510"/>
      <c r="M412" s="510"/>
      <c r="N412" s="510"/>
      <c r="O412" s="510"/>
      <c r="P412" s="510"/>
      <c r="Q412" s="510"/>
      <c r="R412" s="510"/>
      <c r="S412" s="510"/>
      <c r="T412" s="510"/>
      <c r="U412" s="510"/>
      <c r="V412" s="510"/>
      <c r="W412" s="510"/>
    </row>
    <row r="413" spans="1:23">
      <c r="A413" s="510"/>
      <c r="B413" s="511"/>
      <c r="C413" s="510"/>
      <c r="D413" s="512"/>
      <c r="E413" s="510"/>
      <c r="F413" s="513"/>
      <c r="G413" s="514"/>
      <c r="H413" s="510"/>
      <c r="I413" s="515"/>
      <c r="J413" s="510"/>
      <c r="K413" s="516"/>
      <c r="L413" s="510"/>
      <c r="M413" s="510"/>
      <c r="N413" s="510"/>
      <c r="O413" s="510"/>
      <c r="P413" s="510"/>
      <c r="Q413" s="510"/>
      <c r="R413" s="510"/>
      <c r="S413" s="510"/>
      <c r="T413" s="510"/>
      <c r="U413" s="510"/>
      <c r="V413" s="510"/>
      <c r="W413" s="510"/>
    </row>
    <row r="414" spans="1:23">
      <c r="A414" s="510"/>
      <c r="B414" s="511"/>
      <c r="C414" s="510"/>
      <c r="D414" s="512"/>
      <c r="E414" s="510"/>
      <c r="F414" s="513"/>
      <c r="G414" s="514"/>
      <c r="H414" s="510"/>
      <c r="I414" s="515"/>
      <c r="J414" s="510"/>
      <c r="K414" s="516"/>
      <c r="L414" s="510"/>
      <c r="M414" s="510"/>
      <c r="N414" s="510"/>
      <c r="O414" s="510"/>
      <c r="P414" s="510"/>
      <c r="Q414" s="510"/>
      <c r="R414" s="510"/>
      <c r="S414" s="510"/>
      <c r="T414" s="510"/>
      <c r="U414" s="510"/>
      <c r="V414" s="510"/>
      <c r="W414" s="510"/>
    </row>
    <row r="415" spans="1:23">
      <c r="A415" s="510"/>
      <c r="B415" s="511"/>
      <c r="C415" s="510"/>
      <c r="D415" s="512"/>
      <c r="E415" s="510"/>
      <c r="F415" s="513"/>
      <c r="G415" s="514"/>
      <c r="H415" s="510"/>
      <c r="I415" s="515"/>
      <c r="J415" s="510"/>
      <c r="K415" s="516"/>
      <c r="L415" s="510"/>
      <c r="M415" s="510"/>
      <c r="N415" s="510"/>
      <c r="O415" s="510"/>
      <c r="P415" s="510"/>
      <c r="Q415" s="510"/>
      <c r="R415" s="510"/>
      <c r="S415" s="510"/>
      <c r="T415" s="510"/>
      <c r="U415" s="510"/>
      <c r="V415" s="510"/>
      <c r="W415" s="510"/>
    </row>
    <row r="416" spans="1:23">
      <c r="A416" s="510"/>
      <c r="B416" s="511"/>
      <c r="C416" s="510"/>
      <c r="D416" s="512"/>
      <c r="E416" s="510"/>
      <c r="F416" s="513"/>
      <c r="G416" s="514"/>
      <c r="H416" s="510"/>
      <c r="I416" s="515"/>
      <c r="J416" s="510"/>
      <c r="K416" s="516"/>
      <c r="L416" s="510"/>
      <c r="M416" s="510"/>
      <c r="N416" s="510"/>
      <c r="O416" s="510"/>
      <c r="P416" s="510"/>
      <c r="Q416" s="510"/>
      <c r="R416" s="510"/>
      <c r="S416" s="510"/>
      <c r="T416" s="510"/>
      <c r="U416" s="510"/>
      <c r="V416" s="510"/>
      <c r="W416" s="510"/>
    </row>
    <row r="417" spans="1:23">
      <c r="A417" s="510"/>
      <c r="B417" s="511"/>
      <c r="C417" s="510"/>
      <c r="D417" s="512"/>
      <c r="E417" s="510"/>
      <c r="F417" s="513"/>
      <c r="G417" s="514"/>
      <c r="H417" s="510"/>
      <c r="I417" s="515"/>
      <c r="J417" s="510"/>
      <c r="K417" s="516"/>
      <c r="L417" s="510"/>
      <c r="M417" s="510"/>
      <c r="N417" s="510"/>
      <c r="O417" s="510"/>
      <c r="P417" s="510"/>
      <c r="Q417" s="510"/>
      <c r="R417" s="510"/>
      <c r="S417" s="510"/>
      <c r="T417" s="510"/>
      <c r="U417" s="510"/>
      <c r="V417" s="510"/>
      <c r="W417" s="510"/>
    </row>
    <row r="418" spans="1:23">
      <c r="A418" s="510"/>
      <c r="B418" s="511"/>
      <c r="C418" s="510"/>
      <c r="D418" s="512"/>
      <c r="E418" s="510"/>
      <c r="F418" s="513"/>
      <c r="G418" s="514"/>
      <c r="H418" s="510"/>
      <c r="I418" s="515"/>
      <c r="J418" s="510"/>
      <c r="K418" s="516"/>
      <c r="L418" s="510"/>
      <c r="M418" s="510"/>
      <c r="N418" s="510"/>
      <c r="O418" s="510"/>
      <c r="P418" s="510"/>
      <c r="Q418" s="510"/>
      <c r="R418" s="510"/>
      <c r="S418" s="510"/>
      <c r="T418" s="510"/>
      <c r="U418" s="510"/>
      <c r="V418" s="510"/>
      <c r="W418" s="510"/>
    </row>
    <row r="419" spans="1:23">
      <c r="A419" s="510"/>
      <c r="B419" s="511"/>
      <c r="C419" s="510"/>
      <c r="D419" s="512"/>
      <c r="E419" s="510"/>
      <c r="F419" s="513"/>
      <c r="G419" s="514"/>
      <c r="H419" s="510"/>
      <c r="I419" s="515"/>
      <c r="J419" s="510"/>
      <c r="K419" s="516"/>
      <c r="L419" s="510"/>
      <c r="M419" s="510"/>
      <c r="N419" s="510"/>
      <c r="O419" s="510"/>
      <c r="P419" s="510"/>
      <c r="Q419" s="510"/>
      <c r="R419" s="510"/>
      <c r="S419" s="510"/>
      <c r="T419" s="510"/>
      <c r="U419" s="510"/>
      <c r="V419" s="510"/>
      <c r="W419" s="510"/>
    </row>
    <row r="420" spans="1:23">
      <c r="A420" s="510"/>
      <c r="B420" s="511"/>
      <c r="C420" s="510"/>
      <c r="D420" s="512"/>
      <c r="E420" s="510"/>
      <c r="F420" s="513"/>
      <c r="G420" s="514"/>
      <c r="H420" s="510"/>
      <c r="I420" s="515"/>
      <c r="J420" s="510"/>
      <c r="K420" s="516"/>
      <c r="L420" s="510"/>
      <c r="M420" s="510"/>
      <c r="N420" s="510"/>
      <c r="O420" s="510"/>
      <c r="P420" s="510"/>
      <c r="Q420" s="510"/>
      <c r="R420" s="510"/>
      <c r="S420" s="510"/>
      <c r="T420" s="510"/>
      <c r="U420" s="510"/>
      <c r="V420" s="510"/>
      <c r="W420" s="510"/>
    </row>
    <row r="421" spans="1:23">
      <c r="A421" s="510"/>
      <c r="B421" s="511"/>
      <c r="C421" s="510"/>
      <c r="D421" s="512"/>
      <c r="E421" s="510"/>
      <c r="F421" s="513"/>
      <c r="G421" s="514"/>
      <c r="H421" s="510"/>
      <c r="I421" s="515"/>
      <c r="J421" s="510"/>
      <c r="K421" s="516"/>
      <c r="L421" s="510"/>
      <c r="M421" s="510"/>
      <c r="N421" s="510"/>
      <c r="O421" s="510"/>
      <c r="P421" s="510"/>
      <c r="Q421" s="510"/>
      <c r="R421" s="510"/>
      <c r="S421" s="510"/>
      <c r="T421" s="510"/>
      <c r="U421" s="510"/>
      <c r="V421" s="510"/>
      <c r="W421" s="510"/>
    </row>
    <row r="422" spans="1:23">
      <c r="A422" s="510"/>
      <c r="B422" s="511"/>
      <c r="C422" s="510"/>
      <c r="D422" s="512"/>
      <c r="E422" s="510"/>
      <c r="F422" s="513"/>
      <c r="G422" s="514"/>
      <c r="H422" s="510"/>
      <c r="I422" s="515"/>
      <c r="J422" s="510"/>
      <c r="K422" s="516"/>
      <c r="L422" s="510"/>
      <c r="M422" s="510"/>
      <c r="N422" s="510"/>
      <c r="O422" s="510"/>
      <c r="P422" s="510"/>
      <c r="Q422" s="510"/>
      <c r="R422" s="510"/>
      <c r="S422" s="510"/>
      <c r="T422" s="510"/>
      <c r="U422" s="510"/>
      <c r="V422" s="510"/>
      <c r="W422" s="510"/>
    </row>
    <row r="423" spans="1:23">
      <c r="A423" s="510"/>
      <c r="B423" s="511"/>
      <c r="C423" s="510"/>
      <c r="D423" s="512"/>
      <c r="E423" s="510"/>
      <c r="F423" s="513"/>
      <c r="G423" s="514"/>
      <c r="H423" s="510"/>
      <c r="I423" s="515"/>
      <c r="J423" s="510"/>
      <c r="K423" s="516"/>
      <c r="L423" s="510"/>
      <c r="M423" s="510"/>
      <c r="N423" s="510"/>
      <c r="O423" s="510"/>
      <c r="P423" s="510"/>
      <c r="Q423" s="510"/>
      <c r="R423" s="510"/>
      <c r="S423" s="510"/>
      <c r="T423" s="510"/>
      <c r="U423" s="510"/>
      <c r="V423" s="510"/>
      <c r="W423" s="510"/>
    </row>
    <row r="424" spans="1:23">
      <c r="A424" s="510"/>
      <c r="B424" s="511"/>
      <c r="C424" s="510"/>
      <c r="D424" s="512"/>
      <c r="E424" s="510"/>
      <c r="F424" s="513"/>
      <c r="G424" s="514"/>
      <c r="H424" s="510"/>
      <c r="I424" s="515"/>
      <c r="J424" s="510"/>
      <c r="K424" s="516"/>
      <c r="L424" s="510"/>
      <c r="M424" s="510"/>
      <c r="N424" s="510"/>
      <c r="O424" s="510"/>
      <c r="P424" s="510"/>
      <c r="Q424" s="510"/>
      <c r="R424" s="510"/>
      <c r="S424" s="510"/>
      <c r="T424" s="510"/>
      <c r="U424" s="510"/>
      <c r="V424" s="510"/>
      <c r="W424" s="510"/>
    </row>
    <row r="425" spans="1:23">
      <c r="A425" s="510"/>
      <c r="B425" s="511"/>
      <c r="C425" s="510"/>
      <c r="D425" s="512"/>
      <c r="E425" s="510"/>
      <c r="F425" s="513"/>
      <c r="G425" s="514"/>
      <c r="H425" s="510"/>
      <c r="I425" s="515"/>
      <c r="J425" s="510"/>
      <c r="K425" s="516"/>
      <c r="L425" s="510"/>
      <c r="M425" s="510"/>
      <c r="N425" s="510"/>
      <c r="O425" s="510"/>
      <c r="P425" s="510"/>
      <c r="Q425" s="510"/>
      <c r="R425" s="510"/>
      <c r="S425" s="510"/>
      <c r="T425" s="510"/>
      <c r="U425" s="510"/>
      <c r="V425" s="510"/>
      <c r="W425" s="510"/>
    </row>
    <row r="426" spans="1:23">
      <c r="A426" s="510"/>
      <c r="B426" s="511"/>
      <c r="C426" s="510"/>
      <c r="D426" s="512"/>
      <c r="E426" s="510"/>
      <c r="F426" s="513"/>
      <c r="G426" s="514"/>
      <c r="H426" s="510"/>
      <c r="I426" s="515"/>
      <c r="J426" s="510"/>
      <c r="K426" s="516"/>
      <c r="L426" s="510"/>
      <c r="M426" s="510"/>
      <c r="N426" s="510"/>
      <c r="O426" s="510"/>
      <c r="P426" s="510"/>
      <c r="Q426" s="510"/>
      <c r="R426" s="510"/>
      <c r="S426" s="510"/>
      <c r="T426" s="510"/>
      <c r="U426" s="510"/>
      <c r="V426" s="510"/>
      <c r="W426" s="510"/>
    </row>
    <row r="427" spans="1:23">
      <c r="A427" s="510"/>
      <c r="B427" s="511"/>
      <c r="C427" s="510"/>
      <c r="D427" s="512"/>
      <c r="E427" s="510"/>
      <c r="F427" s="513"/>
      <c r="G427" s="514"/>
      <c r="H427" s="510"/>
      <c r="I427" s="515"/>
      <c r="J427" s="510"/>
      <c r="K427" s="516"/>
      <c r="L427" s="510"/>
      <c r="M427" s="510"/>
      <c r="N427" s="510"/>
      <c r="O427" s="510"/>
      <c r="P427" s="510"/>
      <c r="Q427" s="510"/>
      <c r="R427" s="510"/>
      <c r="S427" s="510"/>
      <c r="T427" s="510"/>
      <c r="U427" s="510"/>
      <c r="V427" s="510"/>
      <c r="W427" s="510"/>
    </row>
    <row r="428" spans="1:23">
      <c r="A428" s="510"/>
      <c r="B428" s="511"/>
      <c r="C428" s="510"/>
      <c r="D428" s="512"/>
      <c r="E428" s="510"/>
      <c r="F428" s="513"/>
      <c r="G428" s="514"/>
      <c r="H428" s="510"/>
      <c r="I428" s="515"/>
      <c r="J428" s="510"/>
      <c r="K428" s="516"/>
      <c r="L428" s="510"/>
      <c r="M428" s="510"/>
      <c r="N428" s="510"/>
      <c r="O428" s="510"/>
      <c r="P428" s="510"/>
      <c r="Q428" s="510"/>
      <c r="R428" s="510"/>
      <c r="S428" s="510"/>
      <c r="T428" s="510"/>
      <c r="U428" s="510"/>
      <c r="V428" s="510"/>
      <c r="W428" s="510"/>
    </row>
    <row r="429" spans="1:23">
      <c r="A429" s="510"/>
      <c r="B429" s="511"/>
      <c r="C429" s="510"/>
      <c r="D429" s="512"/>
      <c r="E429" s="510"/>
      <c r="F429" s="513"/>
      <c r="G429" s="514"/>
      <c r="H429" s="510"/>
      <c r="I429" s="515"/>
      <c r="J429" s="510"/>
      <c r="K429" s="516"/>
      <c r="L429" s="510"/>
      <c r="M429" s="510"/>
      <c r="N429" s="510"/>
      <c r="O429" s="510"/>
      <c r="P429" s="510"/>
      <c r="Q429" s="510"/>
      <c r="R429" s="510"/>
      <c r="S429" s="510"/>
      <c r="T429" s="510"/>
      <c r="U429" s="510"/>
      <c r="V429" s="510"/>
      <c r="W429" s="510"/>
    </row>
    <row r="430" spans="1:23">
      <c r="A430" s="510"/>
      <c r="B430" s="511"/>
      <c r="C430" s="510"/>
      <c r="D430" s="512"/>
      <c r="E430" s="510"/>
      <c r="F430" s="513"/>
      <c r="G430" s="514"/>
      <c r="H430" s="510"/>
      <c r="I430" s="515"/>
      <c r="J430" s="510"/>
      <c r="K430" s="516"/>
      <c r="L430" s="510"/>
      <c r="M430" s="510"/>
      <c r="N430" s="510"/>
      <c r="O430" s="510"/>
      <c r="P430" s="510"/>
      <c r="Q430" s="510"/>
      <c r="R430" s="510"/>
      <c r="S430" s="510"/>
      <c r="T430" s="510"/>
      <c r="U430" s="510"/>
      <c r="V430" s="510"/>
      <c r="W430" s="510"/>
    </row>
    <row r="431" spans="1:23">
      <c r="A431" s="510"/>
      <c r="B431" s="511"/>
      <c r="C431" s="510"/>
      <c r="D431" s="512"/>
      <c r="E431" s="510"/>
      <c r="F431" s="513"/>
      <c r="G431" s="514"/>
      <c r="H431" s="510"/>
      <c r="I431" s="515"/>
      <c r="J431" s="510"/>
      <c r="K431" s="516"/>
      <c r="L431" s="510"/>
      <c r="M431" s="510"/>
      <c r="N431" s="510"/>
      <c r="O431" s="510"/>
      <c r="P431" s="510"/>
      <c r="Q431" s="510"/>
      <c r="R431" s="510"/>
      <c r="S431" s="510"/>
      <c r="T431" s="510"/>
      <c r="U431" s="510"/>
      <c r="V431" s="510"/>
      <c r="W431" s="510"/>
    </row>
    <row r="432" spans="1:23">
      <c r="A432" s="510"/>
      <c r="B432" s="511"/>
      <c r="C432" s="510"/>
      <c r="D432" s="512"/>
      <c r="E432" s="510"/>
      <c r="F432" s="513"/>
      <c r="G432" s="514"/>
      <c r="H432" s="510"/>
      <c r="I432" s="515"/>
      <c r="J432" s="510"/>
      <c r="K432" s="516"/>
      <c r="L432" s="510"/>
      <c r="M432" s="510"/>
      <c r="N432" s="510"/>
      <c r="O432" s="510"/>
      <c r="P432" s="510"/>
      <c r="Q432" s="510"/>
      <c r="R432" s="510"/>
      <c r="S432" s="510"/>
      <c r="T432" s="510"/>
      <c r="U432" s="510"/>
      <c r="V432" s="510"/>
      <c r="W432" s="510"/>
    </row>
    <row r="433" spans="1:23">
      <c r="A433" s="510"/>
      <c r="B433" s="511"/>
      <c r="C433" s="510"/>
      <c r="D433" s="512"/>
      <c r="E433" s="510"/>
      <c r="F433" s="513"/>
      <c r="G433" s="514"/>
      <c r="H433" s="510"/>
      <c r="I433" s="515"/>
      <c r="J433" s="510"/>
      <c r="K433" s="516"/>
      <c r="L433" s="510"/>
      <c r="M433" s="510"/>
      <c r="N433" s="510"/>
      <c r="O433" s="510"/>
      <c r="P433" s="510"/>
      <c r="Q433" s="510"/>
      <c r="R433" s="510"/>
      <c r="S433" s="510"/>
      <c r="T433" s="510"/>
      <c r="U433" s="510"/>
      <c r="V433" s="510"/>
      <c r="W433" s="510"/>
    </row>
    <row r="434" spans="1:23">
      <c r="A434" s="510"/>
      <c r="B434" s="511"/>
      <c r="C434" s="510"/>
      <c r="D434" s="512"/>
      <c r="E434" s="510"/>
      <c r="F434" s="513"/>
      <c r="G434" s="514"/>
      <c r="H434" s="510"/>
      <c r="I434" s="515"/>
      <c r="J434" s="510"/>
      <c r="K434" s="516"/>
      <c r="L434" s="510"/>
      <c r="M434" s="510"/>
      <c r="N434" s="510"/>
      <c r="O434" s="510"/>
      <c r="P434" s="510"/>
      <c r="Q434" s="510"/>
      <c r="R434" s="510"/>
      <c r="S434" s="510"/>
      <c r="T434" s="510"/>
      <c r="U434" s="510"/>
      <c r="V434" s="510"/>
      <c r="W434" s="510"/>
    </row>
    <row r="435" spans="1:23">
      <c r="A435" s="510"/>
      <c r="B435" s="511"/>
      <c r="C435" s="510"/>
      <c r="D435" s="512"/>
      <c r="E435" s="510"/>
      <c r="F435" s="513"/>
      <c r="G435" s="514"/>
      <c r="H435" s="510"/>
      <c r="I435" s="515"/>
      <c r="J435" s="510"/>
      <c r="K435" s="516"/>
      <c r="L435" s="510"/>
      <c r="M435" s="510"/>
      <c r="N435" s="510"/>
      <c r="O435" s="510"/>
      <c r="P435" s="510"/>
      <c r="Q435" s="510"/>
      <c r="R435" s="510"/>
      <c r="S435" s="510"/>
      <c r="T435" s="510"/>
      <c r="U435" s="510"/>
      <c r="V435" s="510"/>
      <c r="W435" s="510"/>
    </row>
    <row r="436" spans="1:23">
      <c r="A436" s="510"/>
      <c r="B436" s="511"/>
      <c r="C436" s="510"/>
      <c r="D436" s="512"/>
      <c r="E436" s="510"/>
      <c r="F436" s="513"/>
      <c r="G436" s="514"/>
      <c r="H436" s="510"/>
      <c r="I436" s="515"/>
      <c r="J436" s="510"/>
      <c r="K436" s="516"/>
      <c r="L436" s="510"/>
      <c r="M436" s="510"/>
      <c r="N436" s="510"/>
      <c r="O436" s="510"/>
      <c r="P436" s="510"/>
      <c r="Q436" s="510"/>
      <c r="R436" s="510"/>
      <c r="S436" s="510"/>
      <c r="T436" s="510"/>
      <c r="U436" s="510"/>
      <c r="V436" s="510"/>
      <c r="W436" s="510"/>
    </row>
    <row r="437" spans="1:23">
      <c r="A437" s="510"/>
      <c r="B437" s="511"/>
      <c r="C437" s="510"/>
      <c r="D437" s="512"/>
      <c r="E437" s="510"/>
      <c r="F437" s="513"/>
      <c r="G437" s="514"/>
      <c r="H437" s="510"/>
      <c r="I437" s="515"/>
      <c r="J437" s="510"/>
      <c r="K437" s="516"/>
      <c r="L437" s="510"/>
      <c r="M437" s="510"/>
      <c r="N437" s="510"/>
      <c r="O437" s="510"/>
      <c r="P437" s="510"/>
      <c r="Q437" s="510"/>
      <c r="R437" s="510"/>
      <c r="S437" s="510"/>
      <c r="T437" s="510"/>
      <c r="U437" s="510"/>
      <c r="V437" s="510"/>
      <c r="W437" s="510"/>
    </row>
    <row r="438" spans="1:23">
      <c r="A438" s="510"/>
      <c r="B438" s="511"/>
      <c r="C438" s="510"/>
      <c r="D438" s="512"/>
      <c r="E438" s="510"/>
      <c r="F438" s="513"/>
      <c r="G438" s="514"/>
      <c r="H438" s="510"/>
      <c r="I438" s="515"/>
      <c r="J438" s="510"/>
      <c r="K438" s="516"/>
      <c r="L438" s="510"/>
      <c r="M438" s="510"/>
      <c r="N438" s="510"/>
      <c r="O438" s="510"/>
      <c r="P438" s="510"/>
      <c r="Q438" s="510"/>
      <c r="R438" s="510"/>
      <c r="S438" s="510"/>
      <c r="T438" s="510"/>
      <c r="U438" s="510"/>
      <c r="V438" s="510"/>
      <c r="W438" s="510"/>
    </row>
    <row r="439" spans="1:23">
      <c r="A439" s="510"/>
      <c r="B439" s="511"/>
      <c r="C439" s="510"/>
      <c r="D439" s="512"/>
      <c r="E439" s="510"/>
      <c r="F439" s="513"/>
      <c r="G439" s="514"/>
      <c r="H439" s="510"/>
      <c r="I439" s="515"/>
      <c r="J439" s="510"/>
      <c r="K439" s="516"/>
      <c r="L439" s="510"/>
      <c r="M439" s="510"/>
      <c r="N439" s="510"/>
      <c r="O439" s="510"/>
      <c r="P439" s="510"/>
      <c r="Q439" s="510"/>
      <c r="R439" s="510"/>
      <c r="S439" s="510"/>
      <c r="T439" s="510"/>
      <c r="U439" s="510"/>
      <c r="V439" s="510"/>
      <c r="W439" s="510"/>
    </row>
    <row r="440" spans="1:23">
      <c r="A440" s="510"/>
      <c r="B440" s="511"/>
      <c r="C440" s="510"/>
      <c r="D440" s="512"/>
      <c r="E440" s="510"/>
      <c r="F440" s="513"/>
      <c r="G440" s="514"/>
      <c r="H440" s="510"/>
      <c r="I440" s="515"/>
      <c r="J440" s="510"/>
      <c r="K440" s="516"/>
      <c r="L440" s="510"/>
      <c r="M440" s="510"/>
      <c r="N440" s="510"/>
      <c r="O440" s="510"/>
      <c r="P440" s="510"/>
      <c r="Q440" s="510"/>
      <c r="R440" s="510"/>
      <c r="S440" s="510"/>
      <c r="T440" s="510"/>
      <c r="U440" s="510"/>
      <c r="V440" s="510"/>
      <c r="W440" s="510"/>
    </row>
    <row r="441" spans="1:23">
      <c r="A441" s="510"/>
      <c r="B441" s="511"/>
      <c r="C441" s="510"/>
      <c r="D441" s="512"/>
      <c r="E441" s="510"/>
      <c r="F441" s="513"/>
      <c r="G441" s="514"/>
      <c r="H441" s="510"/>
      <c r="I441" s="515"/>
      <c r="J441" s="510"/>
      <c r="K441" s="516"/>
      <c r="L441" s="510"/>
      <c r="M441" s="510"/>
      <c r="N441" s="510"/>
      <c r="O441" s="510"/>
      <c r="P441" s="510"/>
      <c r="Q441" s="510"/>
      <c r="R441" s="510"/>
      <c r="S441" s="510"/>
      <c r="T441" s="510"/>
      <c r="U441" s="510"/>
      <c r="V441" s="510"/>
      <c r="W441" s="510"/>
    </row>
    <row r="442" spans="1:23">
      <c r="A442" s="510"/>
      <c r="B442" s="511"/>
      <c r="C442" s="510"/>
      <c r="D442" s="512"/>
      <c r="E442" s="510"/>
      <c r="F442" s="513"/>
      <c r="G442" s="514"/>
      <c r="H442" s="510"/>
      <c r="I442" s="515"/>
      <c r="J442" s="510"/>
      <c r="K442" s="516"/>
      <c r="L442" s="510"/>
      <c r="M442" s="510"/>
      <c r="N442" s="510"/>
      <c r="O442" s="510"/>
      <c r="P442" s="510"/>
      <c r="Q442" s="510"/>
      <c r="R442" s="510"/>
      <c r="S442" s="510"/>
      <c r="T442" s="510"/>
      <c r="U442" s="510"/>
      <c r="V442" s="510"/>
      <c r="W442" s="510"/>
    </row>
    <row r="443" spans="1:23">
      <c r="A443" s="510"/>
      <c r="B443" s="511"/>
      <c r="C443" s="510"/>
      <c r="D443" s="512"/>
      <c r="E443" s="510"/>
      <c r="F443" s="513"/>
      <c r="G443" s="514"/>
      <c r="H443" s="510"/>
      <c r="I443" s="515"/>
      <c r="J443" s="510"/>
      <c r="K443" s="516"/>
      <c r="L443" s="510"/>
      <c r="M443" s="510"/>
      <c r="N443" s="510"/>
      <c r="O443" s="510"/>
      <c r="P443" s="510"/>
      <c r="Q443" s="510"/>
      <c r="R443" s="510"/>
      <c r="S443" s="510"/>
      <c r="T443" s="510"/>
      <c r="U443" s="510"/>
      <c r="V443" s="510"/>
      <c r="W443" s="510"/>
    </row>
    <row r="444" spans="1:23">
      <c r="A444" s="510"/>
      <c r="B444" s="511"/>
      <c r="C444" s="510"/>
      <c r="D444" s="512"/>
      <c r="E444" s="510"/>
      <c r="F444" s="513"/>
      <c r="G444" s="514"/>
      <c r="H444" s="510"/>
      <c r="I444" s="515"/>
      <c r="J444" s="510"/>
      <c r="K444" s="516"/>
      <c r="L444" s="510"/>
      <c r="M444" s="510"/>
      <c r="N444" s="510"/>
      <c r="O444" s="510"/>
      <c r="P444" s="510"/>
      <c r="Q444" s="510"/>
      <c r="R444" s="510"/>
      <c r="S444" s="510"/>
      <c r="T444" s="510"/>
      <c r="U444" s="510"/>
      <c r="V444" s="510"/>
      <c r="W444" s="510"/>
    </row>
    <row r="445" spans="1:23">
      <c r="A445" s="510"/>
      <c r="B445" s="511"/>
      <c r="C445" s="510"/>
      <c r="D445" s="512"/>
      <c r="E445" s="510"/>
      <c r="F445" s="513"/>
      <c r="G445" s="514"/>
      <c r="H445" s="510"/>
      <c r="I445" s="515"/>
      <c r="J445" s="510"/>
      <c r="K445" s="516"/>
      <c r="L445" s="510"/>
      <c r="M445" s="510"/>
      <c r="N445" s="510"/>
      <c r="O445" s="510"/>
      <c r="P445" s="510"/>
      <c r="Q445" s="510"/>
      <c r="R445" s="510"/>
      <c r="S445" s="510"/>
      <c r="T445" s="510"/>
      <c r="U445" s="510"/>
      <c r="V445" s="510"/>
      <c r="W445" s="510"/>
    </row>
    <row r="446" spans="1:23">
      <c r="A446" s="510"/>
      <c r="B446" s="511"/>
      <c r="C446" s="510"/>
      <c r="D446" s="512"/>
      <c r="E446" s="510"/>
      <c r="F446" s="513"/>
      <c r="G446" s="514"/>
      <c r="H446" s="510"/>
      <c r="I446" s="515"/>
      <c r="J446" s="510"/>
      <c r="K446" s="516"/>
      <c r="L446" s="510"/>
      <c r="M446" s="510"/>
      <c r="N446" s="510"/>
      <c r="O446" s="510"/>
      <c r="P446" s="510"/>
      <c r="Q446" s="510"/>
      <c r="R446" s="510"/>
      <c r="S446" s="510"/>
      <c r="T446" s="510"/>
      <c r="U446" s="510"/>
      <c r="V446" s="510"/>
      <c r="W446" s="510"/>
    </row>
    <row r="447" spans="1:23">
      <c r="A447" s="510"/>
      <c r="B447" s="511"/>
      <c r="C447" s="510"/>
      <c r="D447" s="512"/>
      <c r="E447" s="510"/>
      <c r="F447" s="513"/>
      <c r="G447" s="514"/>
      <c r="H447" s="510"/>
      <c r="I447" s="515"/>
      <c r="J447" s="510"/>
      <c r="K447" s="516"/>
      <c r="L447" s="510"/>
      <c r="M447" s="510"/>
      <c r="N447" s="510"/>
      <c r="O447" s="510"/>
      <c r="P447" s="510"/>
      <c r="Q447" s="510"/>
      <c r="R447" s="510"/>
      <c r="S447" s="510"/>
      <c r="T447" s="510"/>
      <c r="U447" s="510"/>
      <c r="V447" s="510"/>
      <c r="W447" s="510"/>
    </row>
    <row r="448" spans="1:23">
      <c r="A448" s="510"/>
      <c r="B448" s="511"/>
      <c r="C448" s="510"/>
      <c r="D448" s="512"/>
      <c r="E448" s="510"/>
      <c r="F448" s="513"/>
      <c r="G448" s="514"/>
      <c r="H448" s="510"/>
      <c r="I448" s="515"/>
      <c r="J448" s="510"/>
      <c r="K448" s="516"/>
      <c r="L448" s="510"/>
      <c r="M448" s="510"/>
      <c r="N448" s="510"/>
      <c r="O448" s="510"/>
      <c r="P448" s="510"/>
      <c r="Q448" s="510"/>
      <c r="R448" s="510"/>
      <c r="S448" s="510"/>
      <c r="T448" s="510"/>
      <c r="U448" s="510"/>
      <c r="V448" s="510"/>
      <c r="W448" s="510"/>
    </row>
    <row r="449" spans="1:23">
      <c r="A449" s="510"/>
      <c r="B449" s="511"/>
      <c r="C449" s="510"/>
      <c r="D449" s="512"/>
      <c r="E449" s="510"/>
      <c r="F449" s="513"/>
      <c r="G449" s="514"/>
      <c r="H449" s="510"/>
      <c r="I449" s="515"/>
      <c r="J449" s="510"/>
      <c r="K449" s="516"/>
      <c r="L449" s="510"/>
      <c r="M449" s="510"/>
      <c r="N449" s="510"/>
      <c r="O449" s="510"/>
      <c r="P449" s="510"/>
      <c r="Q449" s="510"/>
      <c r="R449" s="510"/>
      <c r="S449" s="510"/>
      <c r="T449" s="510"/>
      <c r="U449" s="510"/>
      <c r="V449" s="510"/>
      <c r="W449" s="510"/>
    </row>
    <row r="450" spans="1:23">
      <c r="A450" s="510"/>
      <c r="B450" s="511"/>
      <c r="C450" s="510"/>
      <c r="D450" s="512"/>
      <c r="E450" s="510"/>
      <c r="F450" s="513"/>
      <c r="G450" s="514"/>
      <c r="H450" s="510"/>
      <c r="I450" s="515"/>
      <c r="J450" s="510"/>
      <c r="K450" s="516"/>
      <c r="L450" s="510"/>
      <c r="M450" s="510"/>
      <c r="N450" s="510"/>
      <c r="O450" s="510"/>
      <c r="P450" s="510"/>
      <c r="Q450" s="510"/>
      <c r="R450" s="510"/>
      <c r="S450" s="510"/>
      <c r="T450" s="510"/>
      <c r="U450" s="510"/>
      <c r="V450" s="510"/>
      <c r="W450" s="510"/>
    </row>
    <row r="451" spans="1:23">
      <c r="A451" s="510"/>
      <c r="B451" s="511"/>
      <c r="C451" s="510"/>
      <c r="D451" s="512"/>
      <c r="E451" s="510"/>
      <c r="F451" s="513"/>
      <c r="G451" s="514"/>
      <c r="H451" s="510"/>
      <c r="I451" s="515"/>
      <c r="J451" s="510"/>
      <c r="K451" s="516"/>
      <c r="L451" s="510"/>
      <c r="M451" s="510"/>
      <c r="N451" s="510"/>
      <c r="O451" s="510"/>
      <c r="P451" s="510"/>
      <c r="Q451" s="510"/>
      <c r="R451" s="510"/>
      <c r="S451" s="510"/>
      <c r="T451" s="510"/>
      <c r="U451" s="510"/>
      <c r="V451" s="510"/>
      <c r="W451" s="510"/>
    </row>
    <row r="452" spans="1:23">
      <c r="A452" s="510"/>
      <c r="B452" s="511"/>
      <c r="C452" s="510"/>
      <c r="D452" s="512"/>
      <c r="E452" s="510"/>
      <c r="F452" s="513"/>
      <c r="G452" s="514"/>
      <c r="H452" s="510"/>
      <c r="I452" s="515"/>
      <c r="J452" s="510"/>
      <c r="K452" s="516"/>
      <c r="L452" s="510"/>
      <c r="M452" s="510"/>
      <c r="N452" s="510"/>
      <c r="O452" s="510"/>
      <c r="P452" s="510"/>
      <c r="Q452" s="510"/>
      <c r="R452" s="510"/>
      <c r="S452" s="510"/>
      <c r="T452" s="510"/>
      <c r="U452" s="510"/>
      <c r="V452" s="510"/>
      <c r="W452" s="510"/>
    </row>
    <row r="453" spans="1:23">
      <c r="A453" s="510"/>
      <c r="B453" s="511"/>
      <c r="C453" s="510"/>
      <c r="D453" s="512"/>
      <c r="E453" s="510"/>
      <c r="F453" s="513"/>
      <c r="G453" s="514"/>
      <c r="H453" s="510"/>
      <c r="I453" s="515"/>
      <c r="J453" s="510"/>
      <c r="K453" s="516"/>
      <c r="L453" s="510"/>
      <c r="M453" s="510"/>
      <c r="N453" s="510"/>
      <c r="O453" s="510"/>
      <c r="P453" s="510"/>
      <c r="Q453" s="510"/>
      <c r="R453" s="510"/>
      <c r="S453" s="510"/>
      <c r="T453" s="510"/>
      <c r="U453" s="510"/>
      <c r="V453" s="510"/>
      <c r="W453" s="510"/>
    </row>
    <row r="454" spans="1:23">
      <c r="A454" s="510"/>
      <c r="B454" s="511"/>
      <c r="C454" s="510"/>
      <c r="D454" s="512"/>
      <c r="E454" s="510"/>
      <c r="F454" s="513"/>
      <c r="G454" s="514"/>
      <c r="H454" s="510"/>
      <c r="I454" s="515"/>
      <c r="J454" s="510"/>
      <c r="K454" s="516"/>
      <c r="L454" s="510"/>
      <c r="M454" s="510"/>
      <c r="N454" s="510"/>
      <c r="O454" s="510"/>
      <c r="P454" s="510"/>
      <c r="Q454" s="510"/>
      <c r="R454" s="510"/>
      <c r="S454" s="510"/>
      <c r="T454" s="510"/>
      <c r="U454" s="510"/>
      <c r="V454" s="510"/>
      <c r="W454" s="510"/>
    </row>
    <row r="455" spans="1:23">
      <c r="A455" s="510"/>
      <c r="B455" s="511"/>
      <c r="C455" s="510"/>
      <c r="D455" s="512"/>
      <c r="E455" s="510"/>
      <c r="F455" s="513"/>
      <c r="G455" s="514"/>
      <c r="H455" s="510"/>
      <c r="I455" s="515"/>
      <c r="J455" s="510"/>
      <c r="K455" s="516"/>
      <c r="L455" s="510"/>
      <c r="M455" s="510"/>
      <c r="N455" s="510"/>
      <c r="O455" s="510"/>
      <c r="P455" s="510"/>
      <c r="Q455" s="510"/>
      <c r="R455" s="510"/>
      <c r="S455" s="510"/>
      <c r="T455" s="510"/>
      <c r="U455" s="510"/>
      <c r="V455" s="510"/>
      <c r="W455" s="510"/>
    </row>
    <row r="456" spans="1:23">
      <c r="A456" s="510"/>
      <c r="B456" s="511"/>
      <c r="C456" s="510"/>
      <c r="D456" s="512"/>
      <c r="E456" s="510"/>
      <c r="F456" s="513"/>
      <c r="G456" s="514"/>
      <c r="H456" s="510"/>
      <c r="I456" s="515"/>
      <c r="J456" s="510"/>
      <c r="K456" s="516"/>
      <c r="L456" s="510"/>
      <c r="M456" s="510"/>
      <c r="N456" s="510"/>
      <c r="O456" s="510"/>
      <c r="P456" s="510"/>
      <c r="Q456" s="510"/>
      <c r="R456" s="510"/>
      <c r="S456" s="510"/>
      <c r="T456" s="510"/>
      <c r="U456" s="510"/>
      <c r="V456" s="510"/>
      <c r="W456" s="510"/>
    </row>
    <row r="457" spans="1:23">
      <c r="A457" s="510"/>
      <c r="B457" s="511"/>
      <c r="C457" s="510"/>
      <c r="D457" s="512"/>
      <c r="E457" s="510"/>
      <c r="F457" s="513"/>
      <c r="G457" s="514"/>
      <c r="H457" s="510"/>
      <c r="I457" s="515"/>
      <c r="J457" s="510"/>
      <c r="K457" s="516"/>
      <c r="L457" s="510"/>
      <c r="M457" s="510"/>
      <c r="N457" s="510"/>
      <c r="O457" s="510"/>
      <c r="P457" s="510"/>
      <c r="Q457" s="510"/>
      <c r="R457" s="510"/>
      <c r="S457" s="510"/>
      <c r="T457" s="510"/>
      <c r="U457" s="510"/>
      <c r="V457" s="510"/>
      <c r="W457" s="510"/>
    </row>
    <row r="458" spans="1:23">
      <c r="A458" s="510"/>
      <c r="B458" s="511"/>
      <c r="C458" s="510"/>
      <c r="D458" s="512"/>
      <c r="E458" s="510"/>
      <c r="F458" s="513"/>
      <c r="G458" s="514"/>
      <c r="H458" s="510"/>
      <c r="I458" s="515"/>
      <c r="J458" s="510"/>
      <c r="K458" s="516"/>
      <c r="L458" s="510"/>
      <c r="M458" s="510"/>
      <c r="N458" s="510"/>
      <c r="O458" s="510"/>
      <c r="P458" s="510"/>
      <c r="Q458" s="510"/>
      <c r="R458" s="510"/>
      <c r="S458" s="510"/>
      <c r="T458" s="510"/>
      <c r="U458" s="510"/>
      <c r="V458" s="510"/>
      <c r="W458" s="510"/>
    </row>
    <row r="459" spans="1:23">
      <c r="A459" s="510"/>
      <c r="B459" s="511"/>
      <c r="C459" s="510"/>
      <c r="D459" s="512"/>
      <c r="E459" s="510"/>
      <c r="F459" s="513"/>
      <c r="G459" s="514"/>
      <c r="H459" s="510"/>
      <c r="I459" s="515"/>
      <c r="J459" s="510"/>
      <c r="K459" s="516"/>
      <c r="L459" s="510"/>
      <c r="M459" s="510"/>
      <c r="N459" s="510"/>
      <c r="O459" s="510"/>
      <c r="P459" s="510"/>
      <c r="Q459" s="510"/>
      <c r="R459" s="510"/>
      <c r="S459" s="510"/>
      <c r="T459" s="510"/>
      <c r="U459" s="510"/>
      <c r="V459" s="510"/>
      <c r="W459" s="510"/>
    </row>
    <row r="460" spans="1:23">
      <c r="A460" s="510"/>
      <c r="B460" s="511"/>
      <c r="C460" s="510"/>
      <c r="D460" s="512"/>
      <c r="E460" s="510"/>
      <c r="F460" s="513"/>
      <c r="G460" s="514"/>
      <c r="H460" s="510"/>
      <c r="I460" s="515"/>
      <c r="J460" s="510"/>
      <c r="K460" s="516"/>
      <c r="L460" s="510"/>
      <c r="M460" s="510"/>
      <c r="N460" s="510"/>
      <c r="O460" s="510"/>
      <c r="P460" s="510"/>
      <c r="Q460" s="510"/>
      <c r="R460" s="510"/>
      <c r="S460" s="510"/>
      <c r="T460" s="510"/>
      <c r="U460" s="510"/>
      <c r="V460" s="510"/>
      <c r="W460" s="510"/>
    </row>
    <row r="461" spans="1:23">
      <c r="A461" s="510"/>
      <c r="B461" s="511"/>
      <c r="C461" s="510"/>
      <c r="D461" s="512"/>
      <c r="E461" s="510"/>
      <c r="F461" s="513"/>
      <c r="G461" s="514"/>
      <c r="H461" s="510"/>
      <c r="I461" s="515"/>
      <c r="J461" s="510"/>
      <c r="K461" s="516"/>
      <c r="L461" s="510"/>
      <c r="M461" s="510"/>
      <c r="N461" s="510"/>
      <c r="O461" s="510"/>
      <c r="P461" s="510"/>
      <c r="Q461" s="510"/>
      <c r="R461" s="510"/>
      <c r="S461" s="510"/>
      <c r="T461" s="510"/>
      <c r="U461" s="510"/>
      <c r="V461" s="510"/>
      <c r="W461" s="510"/>
    </row>
    <row r="462" spans="1:23">
      <c r="A462" s="510"/>
      <c r="B462" s="511"/>
      <c r="C462" s="510"/>
      <c r="D462" s="512"/>
      <c r="E462" s="510"/>
      <c r="F462" s="513"/>
      <c r="G462" s="514"/>
      <c r="H462" s="510"/>
      <c r="I462" s="515"/>
      <c r="J462" s="510"/>
      <c r="K462" s="516"/>
      <c r="L462" s="510"/>
      <c r="M462" s="510"/>
      <c r="N462" s="510"/>
      <c r="O462" s="510"/>
      <c r="P462" s="510"/>
      <c r="Q462" s="510"/>
      <c r="R462" s="510"/>
      <c r="S462" s="510"/>
      <c r="T462" s="510"/>
      <c r="U462" s="510"/>
      <c r="V462" s="510"/>
      <c r="W462" s="510"/>
    </row>
    <row r="463" spans="1:23">
      <c r="A463" s="510"/>
      <c r="B463" s="511"/>
      <c r="C463" s="510"/>
      <c r="D463" s="512"/>
      <c r="E463" s="510"/>
      <c r="F463" s="513"/>
      <c r="G463" s="514"/>
      <c r="H463" s="510"/>
      <c r="I463" s="515"/>
      <c r="J463" s="510"/>
      <c r="K463" s="516"/>
      <c r="L463" s="510"/>
      <c r="M463" s="510"/>
      <c r="N463" s="510"/>
      <c r="O463" s="510"/>
      <c r="P463" s="510"/>
      <c r="Q463" s="510"/>
      <c r="R463" s="510"/>
      <c r="S463" s="510"/>
      <c r="T463" s="510"/>
      <c r="U463" s="510"/>
      <c r="V463" s="510"/>
      <c r="W463" s="510"/>
    </row>
    <row r="464" spans="1:23">
      <c r="A464" s="510"/>
      <c r="B464" s="511"/>
      <c r="C464" s="510"/>
      <c r="D464" s="512"/>
      <c r="E464" s="510"/>
      <c r="F464" s="513"/>
      <c r="G464" s="514"/>
      <c r="H464" s="510"/>
      <c r="I464" s="515"/>
      <c r="J464" s="510"/>
      <c r="K464" s="516"/>
      <c r="L464" s="510"/>
      <c r="M464" s="510"/>
      <c r="N464" s="510"/>
      <c r="O464" s="510"/>
      <c r="P464" s="510"/>
      <c r="Q464" s="510"/>
      <c r="R464" s="510"/>
      <c r="S464" s="510"/>
      <c r="T464" s="510"/>
      <c r="U464" s="510"/>
      <c r="V464" s="510"/>
      <c r="W464" s="510"/>
    </row>
    <row r="465" spans="1:23">
      <c r="A465" s="510"/>
      <c r="B465" s="511"/>
      <c r="C465" s="510"/>
      <c r="D465" s="512"/>
      <c r="E465" s="510"/>
      <c r="F465" s="513"/>
      <c r="G465" s="514"/>
      <c r="H465" s="510"/>
      <c r="I465" s="515"/>
      <c r="J465" s="510"/>
      <c r="K465" s="516"/>
      <c r="L465" s="510"/>
      <c r="M465" s="510"/>
      <c r="N465" s="510"/>
      <c r="O465" s="510"/>
      <c r="P465" s="510"/>
      <c r="Q465" s="510"/>
      <c r="R465" s="510"/>
      <c r="S465" s="510"/>
      <c r="T465" s="510"/>
      <c r="U465" s="510"/>
      <c r="V465" s="510"/>
      <c r="W465" s="510"/>
    </row>
    <row r="466" spans="1:23">
      <c r="A466" s="510"/>
      <c r="B466" s="511"/>
      <c r="C466" s="510"/>
      <c r="D466" s="512"/>
      <c r="E466" s="510"/>
      <c r="F466" s="513"/>
      <c r="G466" s="514"/>
      <c r="H466" s="510"/>
      <c r="I466" s="515"/>
      <c r="J466" s="510"/>
      <c r="K466" s="516"/>
      <c r="L466" s="510"/>
      <c r="M466" s="510"/>
      <c r="N466" s="510"/>
      <c r="O466" s="510"/>
      <c r="P466" s="510"/>
      <c r="Q466" s="510"/>
      <c r="R466" s="510"/>
      <c r="S466" s="510"/>
      <c r="T466" s="510"/>
      <c r="U466" s="510"/>
      <c r="V466" s="510"/>
      <c r="W466" s="510"/>
    </row>
    <row r="467" spans="1:23">
      <c r="A467" s="510"/>
      <c r="B467" s="511"/>
      <c r="C467" s="510"/>
      <c r="D467" s="512"/>
      <c r="E467" s="510"/>
      <c r="F467" s="513"/>
      <c r="G467" s="514"/>
      <c r="H467" s="510"/>
      <c r="I467" s="515"/>
      <c r="J467" s="510"/>
      <c r="K467" s="516"/>
      <c r="L467" s="510"/>
      <c r="M467" s="510"/>
      <c r="N467" s="510"/>
      <c r="O467" s="510"/>
      <c r="P467" s="510"/>
      <c r="Q467" s="510"/>
      <c r="R467" s="510"/>
      <c r="S467" s="510"/>
      <c r="T467" s="510"/>
      <c r="U467" s="510"/>
      <c r="V467" s="510"/>
      <c r="W467" s="510"/>
    </row>
    <row r="468" spans="1:23">
      <c r="A468" s="510"/>
      <c r="B468" s="511"/>
      <c r="C468" s="510"/>
      <c r="D468" s="512"/>
      <c r="E468" s="510"/>
      <c r="F468" s="513"/>
      <c r="G468" s="514"/>
      <c r="H468" s="510"/>
      <c r="I468" s="515"/>
      <c r="J468" s="510"/>
      <c r="K468" s="516"/>
      <c r="L468" s="510"/>
      <c r="M468" s="510"/>
      <c r="N468" s="510"/>
      <c r="O468" s="510"/>
      <c r="P468" s="510"/>
      <c r="Q468" s="510"/>
      <c r="R468" s="510"/>
      <c r="S468" s="510"/>
      <c r="T468" s="510"/>
      <c r="U468" s="510"/>
      <c r="V468" s="510"/>
      <c r="W468" s="510"/>
    </row>
    <row r="469" spans="1:23">
      <c r="A469" s="510"/>
      <c r="B469" s="511"/>
      <c r="C469" s="510"/>
      <c r="D469" s="512"/>
      <c r="E469" s="510"/>
      <c r="F469" s="513"/>
      <c r="G469" s="514"/>
      <c r="H469" s="510"/>
      <c r="I469" s="515"/>
      <c r="J469" s="510"/>
      <c r="K469" s="516"/>
      <c r="L469" s="510"/>
      <c r="M469" s="510"/>
      <c r="N469" s="510"/>
      <c r="O469" s="510"/>
      <c r="P469" s="510"/>
      <c r="Q469" s="510"/>
      <c r="R469" s="510"/>
      <c r="S469" s="510"/>
      <c r="T469" s="510"/>
      <c r="U469" s="510"/>
      <c r="V469" s="510"/>
      <c r="W469" s="510"/>
    </row>
    <row r="470" spans="1:23">
      <c r="A470" s="510"/>
      <c r="B470" s="511"/>
      <c r="C470" s="510"/>
      <c r="D470" s="512"/>
      <c r="E470" s="510"/>
      <c r="F470" s="513"/>
      <c r="G470" s="514"/>
      <c r="H470" s="510"/>
      <c r="I470" s="515"/>
      <c r="J470" s="510"/>
      <c r="K470" s="516"/>
      <c r="L470" s="510"/>
      <c r="M470" s="510"/>
      <c r="N470" s="510"/>
      <c r="O470" s="510"/>
      <c r="P470" s="510"/>
      <c r="Q470" s="510"/>
      <c r="R470" s="510"/>
      <c r="S470" s="510"/>
      <c r="T470" s="510"/>
      <c r="U470" s="510"/>
      <c r="V470" s="510"/>
      <c r="W470" s="510"/>
    </row>
    <row r="471" spans="1:23">
      <c r="A471" s="510"/>
      <c r="B471" s="511"/>
      <c r="C471" s="510"/>
      <c r="D471" s="512"/>
      <c r="E471" s="510"/>
      <c r="F471" s="513"/>
      <c r="G471" s="514"/>
      <c r="H471" s="510"/>
      <c r="I471" s="515"/>
      <c r="J471" s="510"/>
      <c r="K471" s="516"/>
      <c r="L471" s="510"/>
      <c r="M471" s="510"/>
      <c r="N471" s="510"/>
      <c r="O471" s="510"/>
      <c r="P471" s="510"/>
      <c r="Q471" s="510"/>
      <c r="R471" s="510"/>
      <c r="S471" s="510"/>
      <c r="T471" s="510"/>
      <c r="U471" s="510"/>
      <c r="V471" s="510"/>
      <c r="W471" s="510"/>
    </row>
    <row r="472" spans="1:23">
      <c r="A472" s="510"/>
      <c r="B472" s="511"/>
      <c r="C472" s="510"/>
      <c r="D472" s="512"/>
      <c r="E472" s="510"/>
      <c r="F472" s="513"/>
      <c r="G472" s="514"/>
      <c r="H472" s="510"/>
      <c r="I472" s="515"/>
      <c r="J472" s="510"/>
      <c r="K472" s="516"/>
      <c r="L472" s="510"/>
      <c r="M472" s="510"/>
      <c r="N472" s="510"/>
      <c r="O472" s="510"/>
      <c r="P472" s="510"/>
      <c r="Q472" s="510"/>
      <c r="R472" s="510"/>
      <c r="S472" s="510"/>
      <c r="T472" s="510"/>
      <c r="U472" s="510"/>
      <c r="V472" s="510"/>
      <c r="W472" s="510"/>
    </row>
    <row r="473" spans="1:23">
      <c r="A473" s="510"/>
      <c r="B473" s="511"/>
      <c r="C473" s="510"/>
      <c r="D473" s="512"/>
      <c r="E473" s="510"/>
      <c r="F473" s="513"/>
      <c r="G473" s="514"/>
      <c r="H473" s="510"/>
      <c r="I473" s="515"/>
      <c r="J473" s="510"/>
      <c r="K473" s="516"/>
      <c r="L473" s="510"/>
      <c r="M473" s="510"/>
      <c r="N473" s="510"/>
      <c r="O473" s="510"/>
      <c r="P473" s="510"/>
      <c r="Q473" s="510"/>
      <c r="R473" s="510"/>
      <c r="S473" s="510"/>
      <c r="T473" s="510"/>
      <c r="U473" s="510"/>
      <c r="V473" s="510"/>
      <c r="W473" s="510"/>
    </row>
    <row r="474" spans="1:23">
      <c r="A474" s="510"/>
      <c r="B474" s="511"/>
      <c r="C474" s="510"/>
      <c r="D474" s="512"/>
      <c r="E474" s="510"/>
      <c r="F474" s="513"/>
      <c r="G474" s="514"/>
      <c r="H474" s="510"/>
      <c r="I474" s="515"/>
      <c r="J474" s="510"/>
      <c r="K474" s="516"/>
      <c r="L474" s="510"/>
      <c r="M474" s="510"/>
      <c r="N474" s="510"/>
      <c r="O474" s="510"/>
      <c r="P474" s="510"/>
      <c r="Q474" s="510"/>
      <c r="R474" s="510"/>
      <c r="S474" s="510"/>
      <c r="T474" s="510"/>
      <c r="U474" s="510"/>
      <c r="V474" s="510"/>
      <c r="W474" s="510"/>
    </row>
    <row r="475" spans="1:23">
      <c r="A475" s="510"/>
      <c r="B475" s="511"/>
      <c r="C475" s="510"/>
      <c r="D475" s="512"/>
      <c r="E475" s="510"/>
      <c r="F475" s="513"/>
      <c r="G475" s="514"/>
      <c r="H475" s="510"/>
      <c r="I475" s="515"/>
      <c r="J475" s="510"/>
      <c r="K475" s="516"/>
      <c r="L475" s="510"/>
      <c r="M475" s="510"/>
      <c r="N475" s="510"/>
      <c r="O475" s="510"/>
      <c r="P475" s="510"/>
      <c r="Q475" s="510"/>
      <c r="R475" s="510"/>
      <c r="S475" s="510"/>
      <c r="T475" s="510"/>
      <c r="U475" s="510"/>
      <c r="V475" s="510"/>
      <c r="W475" s="510"/>
    </row>
    <row r="476" spans="1:23">
      <c r="A476" s="510"/>
      <c r="B476" s="511"/>
      <c r="C476" s="510"/>
      <c r="D476" s="512"/>
      <c r="E476" s="510"/>
      <c r="F476" s="513"/>
      <c r="G476" s="514"/>
      <c r="H476" s="510"/>
      <c r="I476" s="515"/>
      <c r="J476" s="510"/>
      <c r="K476" s="516"/>
      <c r="L476" s="510"/>
      <c r="M476" s="510"/>
      <c r="N476" s="510"/>
      <c r="O476" s="510"/>
      <c r="P476" s="510"/>
      <c r="Q476" s="510"/>
      <c r="R476" s="510"/>
      <c r="S476" s="510"/>
      <c r="T476" s="510"/>
      <c r="U476" s="510"/>
      <c r="V476" s="510"/>
      <c r="W476" s="510"/>
    </row>
    <row r="477" spans="1:23">
      <c r="A477" s="510"/>
      <c r="B477" s="511"/>
      <c r="C477" s="510"/>
      <c r="D477" s="512"/>
      <c r="E477" s="510"/>
      <c r="F477" s="513"/>
      <c r="G477" s="514"/>
      <c r="H477" s="510"/>
      <c r="I477" s="515"/>
      <c r="J477" s="510"/>
      <c r="K477" s="516"/>
      <c r="L477" s="510"/>
      <c r="M477" s="510"/>
      <c r="N477" s="510"/>
      <c r="O477" s="510"/>
      <c r="P477" s="510"/>
      <c r="Q477" s="510"/>
      <c r="R477" s="510"/>
      <c r="S477" s="510"/>
      <c r="T477" s="510"/>
      <c r="U477" s="510"/>
      <c r="V477" s="510"/>
      <c r="W477" s="510"/>
    </row>
    <row r="478" spans="1:23">
      <c r="A478" s="510"/>
      <c r="B478" s="511"/>
      <c r="C478" s="510"/>
      <c r="D478" s="512"/>
      <c r="E478" s="510"/>
      <c r="F478" s="513"/>
      <c r="G478" s="514"/>
      <c r="H478" s="510"/>
      <c r="I478" s="515"/>
      <c r="J478" s="510"/>
      <c r="K478" s="516"/>
      <c r="L478" s="510"/>
      <c r="M478" s="510"/>
      <c r="N478" s="510"/>
      <c r="O478" s="510"/>
      <c r="P478" s="510"/>
      <c r="Q478" s="510"/>
      <c r="R478" s="510"/>
      <c r="S478" s="510"/>
      <c r="T478" s="510"/>
      <c r="U478" s="510"/>
      <c r="V478" s="510"/>
      <c r="W478" s="510"/>
    </row>
    <row r="479" spans="1:23">
      <c r="A479" s="510"/>
      <c r="B479" s="511"/>
      <c r="C479" s="510"/>
      <c r="D479" s="512"/>
      <c r="E479" s="510"/>
      <c r="F479" s="513"/>
      <c r="G479" s="514"/>
      <c r="H479" s="510"/>
      <c r="I479" s="515"/>
      <c r="J479" s="510"/>
      <c r="K479" s="516"/>
      <c r="L479" s="510"/>
      <c r="M479" s="510"/>
      <c r="N479" s="510"/>
      <c r="O479" s="510"/>
      <c r="P479" s="510"/>
      <c r="Q479" s="510"/>
      <c r="R479" s="510"/>
      <c r="S479" s="510"/>
      <c r="T479" s="510"/>
      <c r="U479" s="510"/>
      <c r="V479" s="510"/>
      <c r="W479" s="510"/>
    </row>
    <row r="480" spans="1:23">
      <c r="A480" s="510"/>
      <c r="B480" s="511"/>
      <c r="C480" s="510"/>
      <c r="D480" s="512"/>
      <c r="E480" s="510"/>
      <c r="F480" s="513"/>
      <c r="G480" s="514"/>
      <c r="H480" s="510"/>
      <c r="I480" s="515"/>
      <c r="J480" s="510"/>
      <c r="K480" s="516"/>
      <c r="L480" s="510"/>
      <c r="M480" s="510"/>
      <c r="N480" s="510"/>
      <c r="O480" s="510"/>
      <c r="P480" s="510"/>
      <c r="Q480" s="510"/>
      <c r="R480" s="510"/>
      <c r="S480" s="510"/>
      <c r="T480" s="510"/>
      <c r="U480" s="510"/>
      <c r="V480" s="510"/>
      <c r="W480" s="510"/>
    </row>
    <row r="481" spans="1:23">
      <c r="A481" s="510"/>
      <c r="B481" s="511"/>
      <c r="C481" s="510"/>
      <c r="D481" s="512"/>
      <c r="E481" s="510"/>
      <c r="F481" s="513"/>
      <c r="G481" s="514"/>
      <c r="H481" s="510"/>
      <c r="I481" s="515"/>
      <c r="J481" s="510"/>
      <c r="K481" s="516"/>
      <c r="L481" s="510"/>
      <c r="M481" s="510"/>
      <c r="N481" s="510"/>
      <c r="O481" s="510"/>
      <c r="P481" s="510"/>
      <c r="Q481" s="510"/>
      <c r="R481" s="510"/>
      <c r="S481" s="510"/>
      <c r="T481" s="510"/>
      <c r="U481" s="510"/>
      <c r="V481" s="510"/>
      <c r="W481" s="510"/>
    </row>
    <row r="482" spans="1:23">
      <c r="A482" s="510"/>
      <c r="B482" s="511"/>
      <c r="C482" s="510"/>
      <c r="D482" s="512"/>
      <c r="E482" s="510"/>
      <c r="F482" s="513"/>
      <c r="G482" s="514"/>
      <c r="H482" s="510"/>
      <c r="I482" s="515"/>
      <c r="J482" s="510"/>
      <c r="K482" s="516"/>
      <c r="L482" s="510"/>
      <c r="M482" s="510"/>
      <c r="N482" s="510"/>
      <c r="O482" s="510"/>
      <c r="P482" s="510"/>
      <c r="Q482" s="510"/>
      <c r="R482" s="510"/>
      <c r="S482" s="510"/>
      <c r="T482" s="510"/>
      <c r="U482" s="510"/>
      <c r="V482" s="510"/>
      <c r="W482" s="510"/>
    </row>
    <row r="483" spans="1:23">
      <c r="A483" s="510"/>
      <c r="B483" s="511"/>
      <c r="C483" s="510"/>
      <c r="D483" s="512"/>
      <c r="E483" s="510"/>
      <c r="F483" s="513"/>
      <c r="G483" s="514"/>
      <c r="H483" s="510"/>
      <c r="I483" s="515"/>
      <c r="J483" s="510"/>
      <c r="K483" s="516"/>
      <c r="L483" s="510"/>
      <c r="M483" s="510"/>
      <c r="N483" s="510"/>
      <c r="O483" s="510"/>
      <c r="P483" s="510"/>
      <c r="Q483" s="510"/>
      <c r="R483" s="510"/>
      <c r="S483" s="510"/>
      <c r="T483" s="510"/>
      <c r="U483" s="510"/>
      <c r="V483" s="510"/>
      <c r="W483" s="510"/>
    </row>
    <row r="484" spans="1:23">
      <c r="A484" s="510"/>
      <c r="B484" s="511"/>
      <c r="C484" s="510"/>
      <c r="D484" s="512"/>
      <c r="E484" s="510"/>
      <c r="F484" s="513"/>
      <c r="G484" s="514"/>
      <c r="H484" s="510"/>
      <c r="I484" s="515"/>
      <c r="J484" s="510"/>
      <c r="K484" s="516"/>
      <c r="L484" s="510"/>
      <c r="M484" s="510"/>
      <c r="N484" s="510"/>
      <c r="O484" s="510"/>
      <c r="P484" s="510"/>
      <c r="Q484" s="510"/>
      <c r="R484" s="510"/>
      <c r="S484" s="510"/>
      <c r="T484" s="510"/>
      <c r="U484" s="510"/>
      <c r="V484" s="510"/>
      <c r="W484" s="510"/>
    </row>
    <row r="485" spans="1:23">
      <c r="A485" s="510"/>
      <c r="B485" s="511"/>
      <c r="C485" s="510"/>
      <c r="D485" s="512"/>
      <c r="E485" s="510"/>
      <c r="F485" s="513"/>
      <c r="G485" s="514"/>
      <c r="H485" s="510"/>
      <c r="I485" s="515"/>
      <c r="J485" s="510"/>
      <c r="K485" s="516"/>
      <c r="L485" s="510"/>
      <c r="M485" s="510"/>
      <c r="N485" s="510"/>
      <c r="O485" s="510"/>
      <c r="P485" s="510"/>
      <c r="Q485" s="510"/>
      <c r="R485" s="510"/>
      <c r="S485" s="510"/>
      <c r="T485" s="510"/>
      <c r="U485" s="510"/>
      <c r="V485" s="510"/>
      <c r="W485" s="510"/>
    </row>
    <row r="486" spans="1:23">
      <c r="A486" s="510"/>
      <c r="B486" s="511"/>
      <c r="C486" s="510"/>
      <c r="D486" s="512"/>
      <c r="E486" s="510"/>
      <c r="F486" s="513"/>
      <c r="G486" s="514"/>
      <c r="H486" s="510"/>
      <c r="I486" s="515"/>
      <c r="J486" s="510"/>
      <c r="K486" s="516"/>
      <c r="L486" s="510"/>
      <c r="M486" s="510"/>
      <c r="N486" s="510"/>
      <c r="O486" s="510"/>
      <c r="P486" s="510"/>
      <c r="Q486" s="510"/>
      <c r="R486" s="510"/>
      <c r="S486" s="510"/>
      <c r="T486" s="510"/>
      <c r="U486" s="510"/>
      <c r="V486" s="510"/>
      <c r="W486" s="510"/>
    </row>
    <row r="487" spans="1:23">
      <c r="A487" s="510"/>
      <c r="B487" s="511"/>
      <c r="C487" s="510"/>
      <c r="D487" s="512"/>
      <c r="E487" s="510"/>
      <c r="F487" s="513"/>
      <c r="G487" s="514"/>
      <c r="H487" s="510"/>
      <c r="I487" s="515"/>
      <c r="J487" s="510"/>
      <c r="K487" s="516"/>
      <c r="L487" s="510"/>
      <c r="M487" s="510"/>
      <c r="N487" s="510"/>
      <c r="O487" s="510"/>
      <c r="P487" s="510"/>
      <c r="Q487" s="510"/>
      <c r="R487" s="510"/>
      <c r="S487" s="510"/>
      <c r="T487" s="510"/>
      <c r="U487" s="510"/>
      <c r="V487" s="510"/>
      <c r="W487" s="510"/>
    </row>
    <row r="488" spans="1:23">
      <c r="A488" s="510"/>
      <c r="B488" s="511"/>
      <c r="C488" s="510"/>
      <c r="D488" s="512"/>
      <c r="E488" s="510"/>
      <c r="F488" s="513"/>
      <c r="G488" s="514"/>
      <c r="H488" s="510"/>
      <c r="I488" s="515"/>
      <c r="J488" s="510"/>
      <c r="K488" s="516"/>
      <c r="L488" s="510"/>
      <c r="M488" s="510"/>
      <c r="N488" s="510"/>
      <c r="O488" s="510"/>
      <c r="P488" s="510"/>
      <c r="Q488" s="510"/>
      <c r="R488" s="510"/>
      <c r="S488" s="510"/>
      <c r="T488" s="510"/>
      <c r="U488" s="510"/>
      <c r="V488" s="510"/>
      <c r="W488" s="510"/>
    </row>
    <row r="489" spans="1:23">
      <c r="A489" s="510"/>
      <c r="B489" s="511"/>
      <c r="C489" s="510"/>
      <c r="D489" s="512"/>
      <c r="E489" s="510"/>
      <c r="F489" s="513"/>
      <c r="G489" s="514"/>
      <c r="H489" s="510"/>
      <c r="I489" s="515"/>
      <c r="J489" s="510"/>
      <c r="K489" s="516"/>
      <c r="L489" s="510"/>
      <c r="M489" s="510"/>
      <c r="N489" s="510"/>
      <c r="O489" s="510"/>
      <c r="P489" s="510"/>
      <c r="Q489" s="510"/>
      <c r="R489" s="510"/>
      <c r="S489" s="510"/>
      <c r="T489" s="510"/>
      <c r="U489" s="510"/>
      <c r="V489" s="510"/>
      <c r="W489" s="510"/>
    </row>
    <row r="490" spans="1:23">
      <c r="A490" s="510"/>
      <c r="B490" s="511"/>
      <c r="C490" s="510"/>
      <c r="D490" s="512"/>
      <c r="E490" s="510"/>
      <c r="F490" s="513"/>
      <c r="G490" s="514"/>
      <c r="H490" s="510"/>
      <c r="I490" s="515"/>
      <c r="J490" s="510"/>
      <c r="K490" s="516"/>
      <c r="L490" s="510"/>
      <c r="M490" s="510"/>
      <c r="N490" s="510"/>
      <c r="O490" s="510"/>
      <c r="P490" s="510"/>
      <c r="Q490" s="510"/>
      <c r="R490" s="510"/>
      <c r="S490" s="510"/>
      <c r="T490" s="510"/>
      <c r="U490" s="510"/>
      <c r="V490" s="510"/>
      <c r="W490" s="510"/>
    </row>
    <row r="491" spans="1:23">
      <c r="A491" s="510"/>
      <c r="B491" s="511"/>
      <c r="C491" s="510"/>
      <c r="D491" s="512"/>
      <c r="E491" s="510"/>
      <c r="F491" s="513"/>
      <c r="G491" s="514"/>
      <c r="H491" s="510"/>
      <c r="I491" s="515"/>
      <c r="J491" s="510"/>
      <c r="K491" s="516"/>
      <c r="L491" s="510"/>
      <c r="M491" s="510"/>
      <c r="N491" s="510"/>
      <c r="O491" s="510"/>
      <c r="P491" s="510"/>
      <c r="Q491" s="510"/>
      <c r="R491" s="510"/>
      <c r="S491" s="510"/>
      <c r="T491" s="510"/>
      <c r="U491" s="510"/>
      <c r="V491" s="510"/>
      <c r="W491" s="510"/>
    </row>
    <row r="492" spans="1:23">
      <c r="A492" s="510"/>
      <c r="B492" s="511"/>
      <c r="C492" s="510"/>
      <c r="D492" s="512"/>
      <c r="E492" s="510"/>
      <c r="F492" s="513"/>
      <c r="G492" s="514"/>
      <c r="H492" s="510"/>
      <c r="I492" s="515"/>
      <c r="J492" s="510"/>
      <c r="K492" s="516"/>
      <c r="L492" s="510"/>
      <c r="M492" s="510"/>
      <c r="N492" s="510"/>
      <c r="O492" s="510"/>
      <c r="P492" s="510"/>
      <c r="Q492" s="510"/>
      <c r="R492" s="510"/>
      <c r="S492" s="510"/>
      <c r="T492" s="510"/>
      <c r="U492" s="510"/>
      <c r="V492" s="510"/>
      <c r="W492" s="510"/>
    </row>
    <row r="493" spans="1:23">
      <c r="A493" s="510"/>
      <c r="B493" s="511"/>
      <c r="C493" s="510"/>
      <c r="D493" s="512"/>
      <c r="E493" s="510"/>
      <c r="F493" s="513"/>
      <c r="G493" s="514"/>
      <c r="H493" s="510"/>
      <c r="I493" s="515"/>
      <c r="J493" s="510"/>
      <c r="K493" s="516"/>
      <c r="L493" s="510"/>
      <c r="M493" s="510"/>
      <c r="N493" s="510"/>
      <c r="O493" s="510"/>
      <c r="P493" s="510"/>
      <c r="Q493" s="510"/>
      <c r="R493" s="510"/>
      <c r="S493" s="510"/>
      <c r="T493" s="510"/>
      <c r="U493" s="510"/>
      <c r="V493" s="510"/>
      <c r="W493" s="510"/>
    </row>
    <row r="494" spans="1:23">
      <c r="A494" s="510"/>
      <c r="B494" s="511"/>
      <c r="C494" s="510"/>
      <c r="D494" s="512"/>
      <c r="E494" s="510"/>
      <c r="F494" s="513"/>
      <c r="G494" s="514"/>
      <c r="H494" s="510"/>
      <c r="I494" s="515"/>
      <c r="J494" s="510"/>
      <c r="K494" s="516"/>
      <c r="L494" s="510"/>
      <c r="M494" s="510"/>
      <c r="N494" s="510"/>
      <c r="O494" s="510"/>
      <c r="P494" s="510"/>
      <c r="Q494" s="510"/>
      <c r="R494" s="510"/>
      <c r="S494" s="510"/>
      <c r="T494" s="510"/>
      <c r="U494" s="510"/>
      <c r="V494" s="510"/>
      <c r="W494" s="510"/>
    </row>
    <row r="495" spans="1:23">
      <c r="A495" s="510"/>
      <c r="B495" s="511"/>
      <c r="C495" s="510"/>
      <c r="D495" s="512"/>
      <c r="E495" s="510"/>
      <c r="F495" s="513"/>
      <c r="G495" s="514"/>
      <c r="H495" s="510"/>
      <c r="I495" s="515"/>
      <c r="J495" s="510"/>
      <c r="K495" s="516"/>
      <c r="L495" s="510"/>
      <c r="M495" s="510"/>
      <c r="N495" s="510"/>
      <c r="O495" s="510"/>
      <c r="P495" s="510"/>
      <c r="Q495" s="510"/>
      <c r="R495" s="510"/>
      <c r="S495" s="510"/>
      <c r="T495" s="510"/>
      <c r="U495" s="510"/>
      <c r="V495" s="510"/>
      <c r="W495" s="510"/>
    </row>
    <row r="496" spans="1:23">
      <c r="A496" s="510"/>
      <c r="B496" s="511"/>
      <c r="C496" s="510"/>
      <c r="D496" s="512"/>
      <c r="E496" s="510"/>
      <c r="F496" s="513"/>
      <c r="G496" s="514"/>
      <c r="H496" s="510"/>
      <c r="I496" s="515"/>
      <c r="J496" s="510"/>
      <c r="K496" s="516"/>
      <c r="L496" s="510"/>
      <c r="M496" s="510"/>
      <c r="N496" s="510"/>
      <c r="O496" s="510"/>
      <c r="P496" s="510"/>
      <c r="Q496" s="510"/>
      <c r="R496" s="510"/>
      <c r="S496" s="510"/>
      <c r="T496" s="510"/>
      <c r="U496" s="510"/>
      <c r="V496" s="510"/>
      <c r="W496" s="510"/>
    </row>
    <row r="497" spans="1:23">
      <c r="A497" s="510"/>
      <c r="B497" s="511"/>
      <c r="C497" s="510"/>
      <c r="D497" s="512"/>
      <c r="E497" s="510"/>
      <c r="F497" s="513"/>
      <c r="G497" s="514"/>
      <c r="H497" s="510"/>
      <c r="I497" s="515"/>
      <c r="J497" s="510"/>
      <c r="K497" s="516"/>
      <c r="L497" s="510"/>
      <c r="M497" s="510"/>
      <c r="N497" s="510"/>
      <c r="O497" s="510"/>
      <c r="P497" s="510"/>
      <c r="Q497" s="510"/>
      <c r="R497" s="510"/>
      <c r="S497" s="510"/>
      <c r="T497" s="510"/>
      <c r="U497" s="510"/>
      <c r="V497" s="510"/>
      <c r="W497" s="510"/>
    </row>
    <row r="498" spans="1:23">
      <c r="A498" s="510"/>
      <c r="B498" s="511"/>
      <c r="C498" s="510"/>
      <c r="D498" s="512"/>
      <c r="E498" s="510"/>
      <c r="F498" s="513"/>
      <c r="G498" s="514"/>
      <c r="H498" s="510"/>
      <c r="I498" s="515"/>
      <c r="J498" s="510"/>
      <c r="K498" s="516"/>
      <c r="L498" s="510"/>
      <c r="M498" s="510"/>
      <c r="N498" s="510"/>
      <c r="O498" s="510"/>
      <c r="P498" s="510"/>
      <c r="Q498" s="510"/>
      <c r="R498" s="510"/>
      <c r="S498" s="510"/>
      <c r="T498" s="510"/>
      <c r="U498" s="510"/>
      <c r="V498" s="510"/>
      <c r="W498" s="510"/>
    </row>
    <row r="499" spans="1:23">
      <c r="A499" s="510"/>
      <c r="B499" s="511"/>
      <c r="C499" s="510"/>
      <c r="D499" s="512"/>
      <c r="E499" s="510"/>
      <c r="F499" s="513"/>
      <c r="G499" s="514"/>
      <c r="H499" s="510"/>
      <c r="I499" s="515"/>
      <c r="J499" s="510"/>
      <c r="K499" s="516"/>
      <c r="L499" s="510"/>
      <c r="M499" s="510"/>
      <c r="N499" s="510"/>
      <c r="O499" s="510"/>
      <c r="P499" s="510"/>
      <c r="Q499" s="510"/>
      <c r="R499" s="510"/>
      <c r="S499" s="510"/>
      <c r="T499" s="510"/>
      <c r="U499" s="510"/>
      <c r="V499" s="510"/>
      <c r="W499" s="510"/>
    </row>
    <row r="500" spans="1:23">
      <c r="A500" s="510"/>
      <c r="B500" s="511"/>
      <c r="C500" s="510"/>
      <c r="D500" s="512"/>
      <c r="E500" s="510"/>
      <c r="F500" s="513"/>
      <c r="G500" s="514"/>
      <c r="H500" s="510"/>
      <c r="I500" s="515"/>
      <c r="J500" s="510"/>
      <c r="K500" s="516"/>
      <c r="L500" s="510"/>
      <c r="M500" s="510"/>
      <c r="N500" s="510"/>
      <c r="O500" s="510"/>
      <c r="P500" s="510"/>
      <c r="Q500" s="510"/>
      <c r="R500" s="510"/>
      <c r="S500" s="510"/>
      <c r="T500" s="510"/>
      <c r="U500" s="510"/>
      <c r="V500" s="510"/>
      <c r="W500" s="510"/>
    </row>
    <row r="501" spans="1:23">
      <c r="A501" s="510"/>
      <c r="B501" s="511"/>
      <c r="C501" s="510"/>
      <c r="D501" s="512"/>
      <c r="E501" s="510"/>
      <c r="F501" s="513"/>
      <c r="G501" s="514"/>
      <c r="H501" s="510"/>
      <c r="I501" s="515"/>
      <c r="J501" s="510"/>
      <c r="K501" s="516"/>
      <c r="L501" s="510"/>
      <c r="M501" s="510"/>
      <c r="N501" s="510"/>
      <c r="O501" s="510"/>
      <c r="P501" s="510"/>
      <c r="Q501" s="510"/>
      <c r="R501" s="510"/>
      <c r="S501" s="510"/>
      <c r="T501" s="510"/>
      <c r="U501" s="510"/>
      <c r="V501" s="510"/>
      <c r="W501" s="510"/>
    </row>
    <row r="502" spans="1:23">
      <c r="A502" s="510"/>
      <c r="B502" s="511"/>
      <c r="C502" s="510"/>
      <c r="D502" s="512"/>
      <c r="E502" s="510"/>
      <c r="F502" s="513"/>
      <c r="G502" s="514"/>
      <c r="H502" s="510"/>
      <c r="I502" s="515"/>
      <c r="J502" s="510"/>
      <c r="K502" s="516"/>
      <c r="L502" s="510"/>
      <c r="M502" s="510"/>
      <c r="N502" s="510"/>
      <c r="O502" s="510"/>
      <c r="P502" s="510"/>
      <c r="Q502" s="510"/>
      <c r="R502" s="510"/>
      <c r="S502" s="510"/>
      <c r="T502" s="510"/>
      <c r="U502" s="510"/>
      <c r="V502" s="510"/>
      <c r="W502" s="510"/>
    </row>
    <row r="503" spans="1:23">
      <c r="A503" s="510"/>
      <c r="B503" s="511"/>
      <c r="C503" s="510"/>
      <c r="D503" s="512"/>
      <c r="E503" s="510"/>
      <c r="F503" s="513"/>
      <c r="G503" s="514"/>
      <c r="H503" s="510"/>
      <c r="I503" s="515"/>
      <c r="J503" s="510"/>
      <c r="K503" s="516"/>
      <c r="L503" s="510"/>
      <c r="M503" s="510"/>
      <c r="N503" s="510"/>
      <c r="O503" s="510"/>
      <c r="P503" s="510"/>
      <c r="Q503" s="510"/>
      <c r="R503" s="510"/>
      <c r="S503" s="510"/>
      <c r="T503" s="510"/>
      <c r="U503" s="510"/>
      <c r="V503" s="510"/>
      <c r="W503" s="510"/>
    </row>
    <row r="504" spans="1:23">
      <c r="A504" s="510"/>
      <c r="B504" s="511"/>
      <c r="C504" s="510"/>
      <c r="D504" s="512"/>
      <c r="E504" s="510"/>
      <c r="F504" s="513"/>
      <c r="G504" s="514"/>
      <c r="H504" s="510"/>
      <c r="I504" s="515"/>
      <c r="J504" s="510"/>
      <c r="K504" s="516"/>
      <c r="L504" s="510"/>
      <c r="M504" s="510"/>
      <c r="N504" s="510"/>
      <c r="O504" s="510"/>
      <c r="P504" s="510"/>
      <c r="Q504" s="510"/>
      <c r="R504" s="510"/>
      <c r="S504" s="510"/>
      <c r="T504" s="510"/>
      <c r="U504" s="510"/>
      <c r="V504" s="510"/>
      <c r="W504" s="510"/>
    </row>
    <row r="505" spans="1:23">
      <c r="A505" s="510"/>
      <c r="B505" s="511"/>
      <c r="C505" s="510"/>
      <c r="D505" s="512"/>
      <c r="E505" s="510"/>
      <c r="F505" s="513"/>
      <c r="G505" s="514"/>
      <c r="H505" s="510"/>
      <c r="I505" s="515"/>
      <c r="J505" s="510"/>
      <c r="K505" s="516"/>
      <c r="L505" s="510"/>
      <c r="M505" s="510"/>
      <c r="N505" s="510"/>
      <c r="O505" s="510"/>
      <c r="P505" s="510"/>
      <c r="Q505" s="510"/>
      <c r="R505" s="510"/>
      <c r="S505" s="510"/>
      <c r="T505" s="510"/>
      <c r="U505" s="510"/>
      <c r="V505" s="510"/>
      <c r="W505" s="510"/>
    </row>
    <row r="506" spans="1:23">
      <c r="A506" s="510"/>
      <c r="B506" s="511"/>
      <c r="C506" s="510"/>
      <c r="D506" s="512"/>
      <c r="E506" s="510"/>
      <c r="F506" s="513"/>
      <c r="G506" s="514"/>
      <c r="H506" s="510"/>
      <c r="I506" s="515"/>
      <c r="J506" s="510"/>
      <c r="K506" s="516"/>
      <c r="L506" s="510"/>
      <c r="M506" s="510"/>
      <c r="N506" s="510"/>
      <c r="O506" s="510"/>
      <c r="P506" s="510"/>
      <c r="Q506" s="510"/>
      <c r="R506" s="510"/>
      <c r="S506" s="510"/>
      <c r="T506" s="510"/>
      <c r="U506" s="510"/>
      <c r="V506" s="510"/>
      <c r="W506" s="510"/>
    </row>
    <row r="507" spans="1:23">
      <c r="A507" s="510"/>
      <c r="B507" s="511"/>
      <c r="C507" s="510"/>
      <c r="D507" s="512"/>
      <c r="E507" s="510"/>
      <c r="F507" s="513"/>
      <c r="G507" s="514"/>
      <c r="H507" s="510"/>
      <c r="I507" s="515"/>
      <c r="J507" s="510"/>
      <c r="K507" s="516"/>
      <c r="L507" s="510"/>
      <c r="M507" s="510"/>
      <c r="N507" s="510"/>
      <c r="O507" s="510"/>
      <c r="P507" s="510"/>
      <c r="Q507" s="510"/>
      <c r="R507" s="510"/>
      <c r="S507" s="510"/>
      <c r="T507" s="510"/>
      <c r="U507" s="510"/>
      <c r="V507" s="510"/>
      <c r="W507" s="510"/>
    </row>
    <row r="508" spans="1:23">
      <c r="A508" s="510"/>
      <c r="B508" s="511"/>
      <c r="C508" s="510"/>
      <c r="D508" s="512"/>
      <c r="E508" s="510"/>
      <c r="F508" s="513"/>
      <c r="G508" s="514"/>
      <c r="H508" s="510"/>
      <c r="I508" s="515"/>
      <c r="J508" s="510"/>
      <c r="K508" s="516"/>
      <c r="L508" s="510"/>
      <c r="M508" s="510"/>
      <c r="N508" s="510"/>
      <c r="O508" s="510"/>
      <c r="P508" s="510"/>
      <c r="Q508" s="510"/>
      <c r="R508" s="510"/>
      <c r="S508" s="510"/>
      <c r="T508" s="510"/>
      <c r="U508" s="510"/>
      <c r="V508" s="510"/>
      <c r="W508" s="510"/>
    </row>
    <row r="509" spans="1:23">
      <c r="A509" s="510"/>
      <c r="B509" s="511"/>
      <c r="C509" s="510"/>
      <c r="D509" s="512"/>
      <c r="E509" s="510"/>
      <c r="F509" s="513"/>
      <c r="G509" s="514"/>
      <c r="H509" s="510"/>
      <c r="I509" s="515"/>
      <c r="J509" s="510"/>
      <c r="K509" s="516"/>
      <c r="L509" s="510"/>
      <c r="M509" s="510"/>
      <c r="N509" s="510"/>
      <c r="O509" s="510"/>
      <c r="P509" s="510"/>
      <c r="Q509" s="510"/>
      <c r="R509" s="510"/>
      <c r="S509" s="510"/>
      <c r="T509" s="510"/>
      <c r="U509" s="510"/>
      <c r="V509" s="510"/>
      <c r="W509" s="510"/>
    </row>
    <row r="510" spans="1:23">
      <c r="A510" s="510"/>
      <c r="B510" s="511"/>
      <c r="C510" s="510"/>
      <c r="D510" s="512"/>
      <c r="E510" s="510"/>
      <c r="F510" s="513"/>
      <c r="G510" s="514"/>
      <c r="H510" s="510"/>
      <c r="I510" s="515"/>
      <c r="J510" s="510"/>
      <c r="K510" s="516"/>
      <c r="L510" s="510"/>
      <c r="M510" s="510"/>
      <c r="N510" s="510"/>
      <c r="O510" s="510"/>
      <c r="P510" s="510"/>
      <c r="Q510" s="510"/>
      <c r="R510" s="510"/>
      <c r="S510" s="510"/>
      <c r="T510" s="510"/>
      <c r="U510" s="510"/>
      <c r="V510" s="510"/>
      <c r="W510" s="510"/>
    </row>
    <row r="511" spans="1:23">
      <c r="A511" s="510"/>
      <c r="B511" s="511"/>
      <c r="C511" s="510"/>
      <c r="D511" s="512"/>
      <c r="E511" s="510"/>
      <c r="F511" s="513"/>
      <c r="G511" s="514"/>
      <c r="H511" s="510"/>
      <c r="I511" s="515"/>
      <c r="J511" s="510"/>
      <c r="K511" s="516"/>
      <c r="L511" s="510"/>
      <c r="M511" s="510"/>
      <c r="N511" s="510"/>
      <c r="O511" s="510"/>
      <c r="P511" s="510"/>
      <c r="Q511" s="510"/>
      <c r="R511" s="510"/>
      <c r="S511" s="510"/>
      <c r="T511" s="510"/>
      <c r="U511" s="510"/>
      <c r="V511" s="510"/>
      <c r="W511" s="510"/>
    </row>
    <row r="512" spans="1:23">
      <c r="A512" s="510"/>
      <c r="B512" s="511"/>
      <c r="C512" s="510"/>
      <c r="D512" s="512"/>
      <c r="E512" s="510"/>
      <c r="F512" s="513"/>
      <c r="G512" s="514"/>
      <c r="H512" s="510"/>
      <c r="I512" s="515"/>
      <c r="J512" s="510"/>
      <c r="K512" s="516"/>
      <c r="L512" s="510"/>
      <c r="M512" s="510"/>
      <c r="N512" s="510"/>
      <c r="O512" s="510"/>
      <c r="P512" s="510"/>
      <c r="Q512" s="510"/>
      <c r="R512" s="510"/>
      <c r="S512" s="510"/>
      <c r="T512" s="510"/>
      <c r="U512" s="510"/>
      <c r="V512" s="510"/>
      <c r="W512" s="510"/>
    </row>
    <row r="513" spans="1:23">
      <c r="A513" s="510"/>
      <c r="B513" s="511"/>
      <c r="C513" s="510"/>
      <c r="D513" s="512"/>
      <c r="E513" s="510"/>
      <c r="F513" s="513"/>
      <c r="G513" s="514"/>
      <c r="H513" s="510"/>
      <c r="I513" s="515"/>
      <c r="J513" s="510"/>
      <c r="K513" s="516"/>
      <c r="L513" s="510"/>
      <c r="M513" s="510"/>
      <c r="N513" s="510"/>
      <c r="O513" s="510"/>
      <c r="P513" s="510"/>
      <c r="Q513" s="510"/>
      <c r="R513" s="510"/>
      <c r="S513" s="510"/>
      <c r="T513" s="510"/>
      <c r="U513" s="510"/>
      <c r="V513" s="510"/>
      <c r="W513" s="510"/>
    </row>
    <row r="514" spans="1:23">
      <c r="A514" s="510"/>
      <c r="B514" s="511"/>
      <c r="C514" s="510"/>
      <c r="D514" s="512"/>
      <c r="E514" s="510"/>
      <c r="F514" s="513"/>
      <c r="G514" s="514"/>
      <c r="H514" s="510"/>
      <c r="I514" s="515"/>
      <c r="J514" s="510"/>
      <c r="K514" s="516"/>
      <c r="L514" s="510"/>
      <c r="M514" s="510"/>
      <c r="N514" s="510"/>
      <c r="O514" s="510"/>
      <c r="P514" s="510"/>
      <c r="Q514" s="510"/>
      <c r="R514" s="510"/>
      <c r="S514" s="510"/>
      <c r="T514" s="510"/>
      <c r="U514" s="510"/>
      <c r="V514" s="510"/>
      <c r="W514" s="510"/>
    </row>
    <row r="515" spans="1:23">
      <c r="A515" s="510"/>
      <c r="B515" s="511"/>
      <c r="C515" s="510"/>
      <c r="D515" s="512"/>
      <c r="E515" s="510"/>
      <c r="F515" s="513"/>
      <c r="G515" s="514"/>
      <c r="H515" s="510"/>
      <c r="I515" s="515"/>
      <c r="J515" s="510"/>
      <c r="K515" s="516"/>
      <c r="L515" s="510"/>
      <c r="M515" s="510"/>
      <c r="N515" s="510"/>
      <c r="O515" s="510"/>
      <c r="P515" s="510"/>
      <c r="Q515" s="510"/>
      <c r="R515" s="510"/>
      <c r="S515" s="510"/>
      <c r="T515" s="510"/>
      <c r="U515" s="510"/>
      <c r="V515" s="510"/>
      <c r="W515" s="510"/>
    </row>
    <row r="516" spans="1:23">
      <c r="A516" s="510"/>
      <c r="B516" s="511"/>
      <c r="C516" s="510"/>
      <c r="D516" s="512"/>
      <c r="E516" s="510"/>
      <c r="F516" s="513"/>
      <c r="G516" s="514"/>
      <c r="H516" s="510"/>
      <c r="I516" s="515"/>
      <c r="J516" s="510"/>
      <c r="K516" s="516"/>
      <c r="L516" s="510"/>
      <c r="M516" s="510"/>
      <c r="N516" s="510"/>
      <c r="O516" s="510"/>
      <c r="P516" s="510"/>
      <c r="Q516" s="510"/>
      <c r="R516" s="510"/>
      <c r="S516" s="510"/>
      <c r="T516" s="510"/>
      <c r="U516" s="510"/>
      <c r="V516" s="510"/>
      <c r="W516" s="510"/>
    </row>
    <row r="517" spans="1:23">
      <c r="A517" s="510"/>
      <c r="B517" s="511"/>
      <c r="C517" s="510"/>
      <c r="D517" s="512"/>
      <c r="E517" s="510"/>
      <c r="F517" s="513"/>
      <c r="G517" s="514"/>
      <c r="H517" s="510"/>
      <c r="I517" s="515"/>
      <c r="J517" s="510"/>
      <c r="K517" s="516"/>
      <c r="L517" s="510"/>
      <c r="M517" s="510"/>
      <c r="N517" s="510"/>
      <c r="O517" s="510"/>
      <c r="P517" s="510"/>
      <c r="Q517" s="510"/>
      <c r="R517" s="510"/>
      <c r="S517" s="510"/>
      <c r="T517" s="510"/>
      <c r="U517" s="510"/>
      <c r="V517" s="510"/>
      <c r="W517" s="510"/>
    </row>
    <row r="518" spans="1:23">
      <c r="A518" s="510"/>
      <c r="B518" s="511"/>
      <c r="C518" s="510"/>
      <c r="D518" s="512"/>
      <c r="E518" s="510"/>
      <c r="F518" s="513"/>
      <c r="G518" s="514"/>
      <c r="H518" s="510"/>
      <c r="I518" s="515"/>
      <c r="J518" s="510"/>
      <c r="K518" s="516"/>
      <c r="L518" s="510"/>
      <c r="M518" s="510"/>
      <c r="N518" s="510"/>
      <c r="O518" s="510"/>
      <c r="P518" s="510"/>
      <c r="Q518" s="510"/>
      <c r="R518" s="510"/>
      <c r="S518" s="510"/>
      <c r="T518" s="510"/>
      <c r="U518" s="510"/>
      <c r="V518" s="510"/>
      <c r="W518" s="510"/>
    </row>
    <row r="519" spans="1:23">
      <c r="A519" s="510"/>
      <c r="B519" s="511"/>
      <c r="C519" s="510"/>
      <c r="D519" s="512"/>
      <c r="E519" s="510"/>
      <c r="F519" s="513"/>
      <c r="G519" s="514"/>
      <c r="H519" s="510"/>
      <c r="I519" s="515"/>
      <c r="J519" s="510"/>
      <c r="K519" s="516"/>
      <c r="L519" s="510"/>
      <c r="M519" s="510"/>
      <c r="N519" s="510"/>
      <c r="O519" s="510"/>
      <c r="P519" s="510"/>
      <c r="Q519" s="510"/>
      <c r="R519" s="510"/>
      <c r="S519" s="510"/>
      <c r="T519" s="510"/>
      <c r="U519" s="510"/>
      <c r="V519" s="510"/>
      <c r="W519" s="510"/>
    </row>
    <row r="520" spans="1:23">
      <c r="A520" s="510"/>
      <c r="B520" s="511"/>
      <c r="C520" s="510"/>
      <c r="D520" s="512"/>
      <c r="E520" s="510"/>
      <c r="F520" s="513"/>
      <c r="G520" s="514"/>
      <c r="H520" s="510"/>
      <c r="I520" s="515"/>
      <c r="J520" s="510"/>
      <c r="K520" s="516"/>
      <c r="L520" s="510"/>
      <c r="M520" s="510"/>
      <c r="N520" s="510"/>
      <c r="O520" s="510"/>
      <c r="P520" s="510"/>
      <c r="Q520" s="510"/>
      <c r="R520" s="510"/>
      <c r="S520" s="510"/>
      <c r="T520" s="510"/>
      <c r="U520" s="510"/>
      <c r="V520" s="510"/>
      <c r="W520" s="510"/>
    </row>
    <row r="521" spans="1:23">
      <c r="A521" s="510"/>
      <c r="B521" s="511"/>
      <c r="C521" s="510"/>
      <c r="D521" s="512"/>
      <c r="E521" s="510"/>
      <c r="F521" s="513"/>
      <c r="G521" s="514"/>
      <c r="H521" s="510"/>
      <c r="I521" s="515"/>
      <c r="J521" s="510"/>
      <c r="K521" s="516"/>
      <c r="L521" s="510"/>
      <c r="M521" s="510"/>
      <c r="N521" s="510"/>
      <c r="O521" s="510"/>
      <c r="P521" s="510"/>
      <c r="Q521" s="510"/>
      <c r="R521" s="510"/>
      <c r="S521" s="510"/>
      <c r="T521" s="510"/>
      <c r="U521" s="510"/>
      <c r="V521" s="510"/>
      <c r="W521" s="510"/>
    </row>
    <row r="522" spans="1:23">
      <c r="A522" s="510"/>
      <c r="B522" s="511"/>
      <c r="C522" s="510"/>
      <c r="D522" s="512"/>
      <c r="E522" s="510"/>
      <c r="F522" s="513"/>
      <c r="G522" s="514"/>
      <c r="H522" s="510"/>
      <c r="I522" s="515"/>
      <c r="J522" s="510"/>
      <c r="K522" s="516"/>
      <c r="L522" s="510"/>
      <c r="M522" s="510"/>
      <c r="N522" s="510"/>
      <c r="O522" s="510"/>
      <c r="P522" s="510"/>
      <c r="Q522" s="510"/>
      <c r="R522" s="510"/>
      <c r="S522" s="510"/>
      <c r="T522" s="510"/>
      <c r="U522" s="510"/>
      <c r="V522" s="510"/>
      <c r="W522" s="510"/>
    </row>
    <row r="523" spans="1:23">
      <c r="A523" s="510"/>
      <c r="B523" s="511"/>
      <c r="C523" s="510"/>
      <c r="D523" s="512"/>
      <c r="E523" s="510"/>
      <c r="F523" s="513"/>
      <c r="G523" s="514"/>
      <c r="H523" s="510"/>
      <c r="I523" s="515"/>
      <c r="J523" s="510"/>
      <c r="K523" s="516"/>
      <c r="L523" s="510"/>
      <c r="M523" s="510"/>
      <c r="N523" s="510"/>
      <c r="O523" s="510"/>
      <c r="P523" s="510"/>
      <c r="Q523" s="510"/>
      <c r="R523" s="510"/>
      <c r="S523" s="510"/>
      <c r="T523" s="510"/>
      <c r="U523" s="510"/>
      <c r="V523" s="510"/>
      <c r="W523" s="510"/>
    </row>
    <row r="524" spans="1:23">
      <c r="A524" s="510"/>
      <c r="B524" s="511"/>
      <c r="C524" s="510"/>
      <c r="D524" s="512"/>
      <c r="E524" s="510"/>
      <c r="F524" s="513"/>
      <c r="G524" s="514"/>
      <c r="H524" s="510"/>
      <c r="I524" s="515"/>
      <c r="J524" s="510"/>
      <c r="K524" s="516"/>
      <c r="L524" s="510"/>
      <c r="M524" s="510"/>
      <c r="N524" s="510"/>
      <c r="O524" s="510"/>
      <c r="P524" s="510"/>
      <c r="Q524" s="510"/>
      <c r="R524" s="510"/>
      <c r="S524" s="510"/>
      <c r="T524" s="510"/>
      <c r="U524" s="510"/>
      <c r="V524" s="510"/>
      <c r="W524" s="510"/>
    </row>
    <row r="525" spans="1:23">
      <c r="A525" s="510"/>
      <c r="B525" s="511"/>
      <c r="C525" s="510"/>
      <c r="D525" s="512"/>
      <c r="E525" s="510"/>
      <c r="F525" s="513"/>
      <c r="G525" s="514"/>
      <c r="H525" s="510"/>
      <c r="I525" s="515"/>
      <c r="J525" s="510"/>
      <c r="K525" s="516"/>
      <c r="L525" s="510"/>
      <c r="M525" s="510"/>
      <c r="N525" s="510"/>
      <c r="O525" s="510"/>
      <c r="P525" s="510"/>
      <c r="Q525" s="510"/>
      <c r="R525" s="510"/>
      <c r="S525" s="510"/>
      <c r="T525" s="510"/>
      <c r="U525" s="510"/>
      <c r="V525" s="510"/>
      <c r="W525" s="510"/>
    </row>
    <row r="526" spans="1:23">
      <c r="A526" s="510"/>
      <c r="B526" s="511"/>
      <c r="C526" s="510"/>
      <c r="D526" s="512"/>
      <c r="E526" s="510"/>
      <c r="F526" s="513"/>
      <c r="G526" s="514"/>
      <c r="H526" s="510"/>
      <c r="I526" s="515"/>
      <c r="J526" s="510"/>
      <c r="K526" s="516"/>
      <c r="L526" s="510"/>
      <c r="M526" s="510"/>
      <c r="N526" s="510"/>
      <c r="O526" s="510"/>
      <c r="P526" s="510"/>
      <c r="Q526" s="510"/>
      <c r="R526" s="510"/>
      <c r="S526" s="510"/>
      <c r="T526" s="510"/>
      <c r="U526" s="510"/>
      <c r="V526" s="510"/>
      <c r="W526" s="510"/>
    </row>
    <row r="527" spans="1:23">
      <c r="A527" s="510"/>
      <c r="B527" s="511"/>
      <c r="C527" s="510"/>
      <c r="D527" s="512"/>
      <c r="E527" s="510"/>
      <c r="F527" s="513"/>
      <c r="G527" s="514"/>
      <c r="H527" s="510"/>
      <c r="I527" s="515"/>
      <c r="J527" s="510"/>
      <c r="K527" s="516"/>
      <c r="L527" s="510"/>
      <c r="M527" s="510"/>
      <c r="N527" s="510"/>
      <c r="O527" s="510"/>
      <c r="P527" s="510"/>
      <c r="Q527" s="510"/>
      <c r="R527" s="510"/>
      <c r="S527" s="510"/>
      <c r="T527" s="510"/>
      <c r="U527" s="510"/>
      <c r="V527" s="510"/>
      <c r="W527" s="510"/>
    </row>
    <row r="528" spans="1:23">
      <c r="A528" s="510"/>
      <c r="B528" s="511"/>
      <c r="C528" s="510"/>
      <c r="D528" s="512"/>
      <c r="E528" s="510"/>
      <c r="F528" s="513"/>
      <c r="G528" s="514"/>
      <c r="H528" s="510"/>
      <c r="I528" s="515"/>
      <c r="J528" s="510"/>
      <c r="K528" s="516"/>
      <c r="L528" s="510"/>
      <c r="M528" s="510"/>
      <c r="N528" s="510"/>
      <c r="O528" s="510"/>
      <c r="P528" s="510"/>
      <c r="Q528" s="510"/>
      <c r="R528" s="510"/>
      <c r="S528" s="510"/>
      <c r="T528" s="510"/>
      <c r="U528" s="510"/>
      <c r="V528" s="510"/>
      <c r="W528" s="510"/>
    </row>
    <row r="529" spans="1:23">
      <c r="A529" s="510"/>
      <c r="B529" s="511"/>
      <c r="C529" s="510"/>
      <c r="D529" s="512"/>
      <c r="E529" s="510"/>
      <c r="F529" s="513"/>
      <c r="G529" s="514"/>
      <c r="H529" s="510"/>
      <c r="I529" s="515"/>
      <c r="J529" s="510"/>
      <c r="K529" s="516"/>
      <c r="L529" s="510"/>
      <c r="M529" s="510"/>
      <c r="N529" s="510"/>
      <c r="O529" s="510"/>
      <c r="P529" s="510"/>
      <c r="Q529" s="510"/>
      <c r="R529" s="510"/>
      <c r="S529" s="510"/>
      <c r="T529" s="510"/>
      <c r="U529" s="510"/>
      <c r="V529" s="510"/>
      <c r="W529" s="510"/>
    </row>
    <row r="530" spans="1:23">
      <c r="A530" s="510"/>
      <c r="B530" s="511"/>
      <c r="C530" s="510"/>
      <c r="D530" s="512"/>
      <c r="E530" s="510"/>
      <c r="F530" s="513"/>
      <c r="G530" s="514"/>
      <c r="H530" s="510"/>
      <c r="I530" s="515"/>
      <c r="J530" s="510"/>
      <c r="K530" s="516"/>
      <c r="L530" s="510"/>
      <c r="M530" s="510"/>
      <c r="N530" s="510"/>
      <c r="O530" s="510"/>
      <c r="P530" s="510"/>
      <c r="Q530" s="510"/>
      <c r="R530" s="510"/>
      <c r="S530" s="510"/>
      <c r="T530" s="510"/>
      <c r="U530" s="510"/>
      <c r="V530" s="510"/>
      <c r="W530" s="510"/>
    </row>
    <row r="531" spans="1:23">
      <c r="A531" s="510"/>
      <c r="B531" s="511"/>
      <c r="C531" s="510"/>
      <c r="D531" s="512"/>
      <c r="E531" s="510"/>
      <c r="F531" s="513"/>
      <c r="G531" s="514"/>
      <c r="H531" s="510"/>
      <c r="I531" s="515"/>
      <c r="J531" s="510"/>
      <c r="K531" s="516"/>
      <c r="L531" s="510"/>
      <c r="M531" s="510"/>
      <c r="N531" s="510"/>
      <c r="O531" s="510"/>
      <c r="P531" s="510"/>
      <c r="Q531" s="510"/>
      <c r="R531" s="510"/>
      <c r="S531" s="510"/>
      <c r="T531" s="510"/>
      <c r="U531" s="510"/>
      <c r="V531" s="510"/>
      <c r="W531" s="510"/>
    </row>
    <row r="532" spans="1:23">
      <c r="A532" s="510"/>
      <c r="B532" s="511"/>
      <c r="C532" s="510"/>
      <c r="D532" s="512"/>
      <c r="E532" s="510"/>
      <c r="F532" s="513"/>
      <c r="G532" s="514"/>
      <c r="H532" s="510"/>
      <c r="I532" s="515"/>
      <c r="J532" s="510"/>
      <c r="K532" s="516"/>
      <c r="L532" s="510"/>
      <c r="M532" s="510"/>
      <c r="N532" s="510"/>
      <c r="O532" s="510"/>
      <c r="P532" s="510"/>
      <c r="Q532" s="510"/>
      <c r="R532" s="510"/>
      <c r="S532" s="510"/>
      <c r="T532" s="510"/>
      <c r="U532" s="510"/>
      <c r="V532" s="510"/>
      <c r="W532" s="510"/>
    </row>
    <row r="533" spans="1:23">
      <c r="A533" s="510"/>
      <c r="B533" s="511"/>
      <c r="C533" s="510"/>
      <c r="D533" s="512"/>
      <c r="E533" s="510"/>
      <c r="F533" s="513"/>
      <c r="G533" s="514"/>
      <c r="H533" s="510"/>
      <c r="I533" s="515"/>
      <c r="J533" s="510"/>
      <c r="K533" s="516"/>
      <c r="L533" s="510"/>
      <c r="M533" s="510"/>
      <c r="N533" s="510"/>
      <c r="O533" s="510"/>
      <c r="P533" s="510"/>
      <c r="Q533" s="510"/>
      <c r="R533" s="510"/>
      <c r="S533" s="510"/>
      <c r="T533" s="510"/>
      <c r="U533" s="510"/>
      <c r="V533" s="510"/>
      <c r="W533" s="510"/>
    </row>
    <row r="534" spans="1:23">
      <c r="A534" s="510"/>
      <c r="B534" s="511"/>
      <c r="C534" s="510"/>
      <c r="D534" s="512"/>
      <c r="E534" s="510"/>
      <c r="F534" s="513"/>
      <c r="G534" s="514"/>
      <c r="H534" s="510"/>
      <c r="I534" s="515"/>
      <c r="J534" s="510"/>
      <c r="K534" s="516"/>
      <c r="L534" s="510"/>
      <c r="M534" s="510"/>
      <c r="N534" s="510"/>
      <c r="O534" s="510"/>
      <c r="P534" s="510"/>
      <c r="Q534" s="510"/>
      <c r="R534" s="510"/>
      <c r="S534" s="510"/>
      <c r="T534" s="510"/>
      <c r="U534" s="510"/>
      <c r="V534" s="510"/>
      <c r="W534" s="510"/>
    </row>
    <row r="535" spans="1:23">
      <c r="A535" s="510"/>
      <c r="B535" s="511"/>
      <c r="C535" s="510"/>
      <c r="D535" s="512"/>
      <c r="E535" s="510"/>
      <c r="F535" s="513"/>
      <c r="G535" s="514"/>
      <c r="H535" s="510"/>
      <c r="I535" s="515"/>
      <c r="J535" s="510"/>
      <c r="K535" s="516"/>
      <c r="L535" s="510"/>
      <c r="M535" s="510"/>
      <c r="N535" s="510"/>
      <c r="O535" s="510"/>
      <c r="P535" s="510"/>
      <c r="Q535" s="510"/>
      <c r="R535" s="510"/>
      <c r="S535" s="510"/>
      <c r="T535" s="510"/>
      <c r="U535" s="510"/>
      <c r="V535" s="510"/>
      <c r="W535" s="510"/>
    </row>
    <row r="536" spans="1:23">
      <c r="A536" s="510"/>
      <c r="B536" s="511"/>
      <c r="C536" s="510"/>
      <c r="D536" s="512"/>
      <c r="E536" s="510"/>
      <c r="F536" s="513"/>
      <c r="G536" s="514"/>
      <c r="H536" s="510"/>
      <c r="I536" s="515"/>
      <c r="J536" s="510"/>
      <c r="K536" s="516"/>
      <c r="L536" s="510"/>
      <c r="M536" s="510"/>
      <c r="N536" s="510"/>
      <c r="O536" s="510"/>
      <c r="P536" s="510"/>
      <c r="Q536" s="510"/>
      <c r="R536" s="510"/>
      <c r="S536" s="510"/>
      <c r="T536" s="510"/>
      <c r="U536" s="510"/>
      <c r="V536" s="510"/>
      <c r="W536" s="510"/>
    </row>
    <row r="537" spans="1:23">
      <c r="A537" s="510"/>
      <c r="B537" s="511"/>
      <c r="C537" s="510"/>
      <c r="D537" s="512"/>
      <c r="E537" s="510"/>
      <c r="F537" s="513"/>
      <c r="G537" s="514"/>
      <c r="H537" s="510"/>
      <c r="I537" s="515"/>
      <c r="J537" s="510"/>
      <c r="K537" s="516"/>
      <c r="L537" s="510"/>
      <c r="M537" s="510"/>
      <c r="N537" s="510"/>
      <c r="O537" s="510"/>
      <c r="P537" s="510"/>
      <c r="Q537" s="510"/>
      <c r="R537" s="510"/>
      <c r="S537" s="510"/>
      <c r="T537" s="510"/>
      <c r="U537" s="510"/>
      <c r="V537" s="510"/>
      <c r="W537" s="510"/>
    </row>
    <row r="538" spans="1:23">
      <c r="A538" s="510"/>
      <c r="B538" s="511"/>
      <c r="C538" s="510"/>
      <c r="D538" s="512"/>
      <c r="E538" s="510"/>
      <c r="F538" s="513"/>
      <c r="G538" s="514"/>
      <c r="H538" s="510"/>
      <c r="I538" s="515"/>
      <c r="J538" s="510"/>
      <c r="K538" s="516"/>
      <c r="L538" s="510"/>
      <c r="M538" s="510"/>
      <c r="N538" s="510"/>
      <c r="O538" s="510"/>
      <c r="P538" s="510"/>
      <c r="Q538" s="510"/>
      <c r="R538" s="510"/>
      <c r="S538" s="510"/>
      <c r="T538" s="510"/>
      <c r="U538" s="510"/>
      <c r="V538" s="510"/>
      <c r="W538" s="510"/>
    </row>
    <row r="539" spans="1:23">
      <c r="A539" s="510"/>
      <c r="B539" s="511"/>
      <c r="C539" s="510"/>
      <c r="D539" s="512"/>
      <c r="E539" s="510"/>
      <c r="F539" s="513"/>
      <c r="G539" s="514"/>
      <c r="H539" s="510"/>
      <c r="I539" s="515"/>
      <c r="J539" s="510"/>
      <c r="K539" s="516"/>
      <c r="L539" s="510"/>
      <c r="M539" s="510"/>
      <c r="N539" s="510"/>
      <c r="O539" s="510"/>
      <c r="P539" s="510"/>
      <c r="Q539" s="510"/>
      <c r="R539" s="510"/>
      <c r="S539" s="510"/>
      <c r="T539" s="510"/>
      <c r="U539" s="510"/>
      <c r="V539" s="510"/>
      <c r="W539" s="510"/>
    </row>
    <row r="540" spans="1:23">
      <c r="A540" s="510"/>
      <c r="B540" s="511"/>
      <c r="C540" s="510"/>
      <c r="D540" s="512"/>
      <c r="E540" s="510"/>
      <c r="F540" s="513"/>
      <c r="G540" s="514"/>
      <c r="H540" s="510"/>
      <c r="I540" s="515"/>
      <c r="J540" s="510"/>
      <c r="K540" s="516"/>
      <c r="L540" s="510"/>
      <c r="M540" s="510"/>
      <c r="N540" s="510"/>
      <c r="O540" s="510"/>
      <c r="P540" s="510"/>
      <c r="Q540" s="510"/>
      <c r="R540" s="510"/>
      <c r="S540" s="510"/>
      <c r="T540" s="510"/>
      <c r="U540" s="510"/>
      <c r="V540" s="510"/>
      <c r="W540" s="510"/>
    </row>
    <row r="541" spans="1:23">
      <c r="A541" s="510"/>
      <c r="B541" s="511"/>
      <c r="C541" s="510"/>
      <c r="D541" s="512"/>
      <c r="E541" s="510"/>
      <c r="F541" s="513"/>
      <c r="G541" s="514"/>
      <c r="H541" s="510"/>
      <c r="I541" s="515"/>
      <c r="J541" s="510"/>
      <c r="K541" s="516"/>
      <c r="L541" s="510"/>
      <c r="M541" s="510"/>
      <c r="N541" s="510"/>
      <c r="O541" s="510"/>
      <c r="P541" s="510"/>
      <c r="Q541" s="510"/>
      <c r="R541" s="510"/>
      <c r="S541" s="510"/>
      <c r="T541" s="510"/>
      <c r="U541" s="510"/>
      <c r="V541" s="510"/>
      <c r="W541" s="510"/>
    </row>
    <row r="542" spans="1:23">
      <c r="A542" s="510"/>
      <c r="B542" s="511"/>
      <c r="C542" s="510"/>
      <c r="D542" s="512"/>
      <c r="E542" s="510"/>
      <c r="F542" s="513"/>
      <c r="G542" s="514"/>
      <c r="H542" s="510"/>
      <c r="I542" s="515"/>
      <c r="J542" s="510"/>
      <c r="K542" s="516"/>
      <c r="L542" s="510"/>
      <c r="M542" s="510"/>
      <c r="N542" s="510"/>
      <c r="O542" s="510"/>
      <c r="P542" s="510"/>
      <c r="Q542" s="510"/>
      <c r="R542" s="510"/>
      <c r="S542" s="510"/>
      <c r="T542" s="510"/>
      <c r="U542" s="510"/>
      <c r="V542" s="510"/>
      <c r="W542" s="510"/>
    </row>
    <row r="543" spans="1:23">
      <c r="A543" s="510"/>
      <c r="B543" s="511"/>
      <c r="C543" s="510"/>
      <c r="D543" s="512"/>
      <c r="E543" s="510"/>
      <c r="F543" s="513"/>
      <c r="G543" s="514"/>
      <c r="H543" s="510"/>
      <c r="I543" s="515"/>
      <c r="J543" s="510"/>
      <c r="K543" s="516"/>
      <c r="L543" s="510"/>
      <c r="M543" s="510"/>
      <c r="N543" s="510"/>
      <c r="O543" s="510"/>
      <c r="P543" s="510"/>
      <c r="Q543" s="510"/>
      <c r="R543" s="510"/>
      <c r="S543" s="510"/>
      <c r="T543" s="510"/>
      <c r="U543" s="510"/>
      <c r="V543" s="510"/>
      <c r="W543" s="510"/>
    </row>
    <row r="544" spans="1:23">
      <c r="A544" s="510"/>
      <c r="B544" s="511"/>
      <c r="C544" s="510"/>
      <c r="D544" s="512"/>
      <c r="E544" s="510"/>
      <c r="F544" s="513"/>
      <c r="G544" s="514"/>
      <c r="H544" s="510"/>
      <c r="I544" s="515"/>
      <c r="J544" s="510"/>
      <c r="K544" s="516"/>
      <c r="L544" s="510"/>
      <c r="M544" s="510"/>
      <c r="N544" s="510"/>
      <c r="O544" s="510"/>
      <c r="P544" s="510"/>
      <c r="Q544" s="510"/>
      <c r="R544" s="510"/>
      <c r="S544" s="510"/>
      <c r="T544" s="510"/>
      <c r="U544" s="510"/>
      <c r="V544" s="510"/>
      <c r="W544" s="510"/>
    </row>
    <row r="545" spans="1:23">
      <c r="A545" s="510"/>
      <c r="B545" s="511"/>
      <c r="C545" s="510"/>
      <c r="D545" s="512"/>
      <c r="E545" s="510"/>
      <c r="F545" s="513"/>
      <c r="G545" s="514"/>
      <c r="H545" s="510"/>
      <c r="I545" s="515"/>
      <c r="J545" s="510"/>
      <c r="K545" s="516"/>
      <c r="L545" s="510"/>
      <c r="M545" s="510"/>
      <c r="N545" s="510"/>
      <c r="O545" s="510"/>
      <c r="P545" s="510"/>
      <c r="Q545" s="510"/>
      <c r="R545" s="510"/>
      <c r="S545" s="510"/>
      <c r="T545" s="510"/>
      <c r="U545" s="510"/>
      <c r="V545" s="510"/>
      <c r="W545" s="510"/>
    </row>
    <row r="546" spans="1:23">
      <c r="A546" s="510"/>
      <c r="B546" s="511"/>
      <c r="C546" s="510"/>
      <c r="D546" s="512"/>
      <c r="E546" s="510"/>
      <c r="F546" s="513"/>
      <c r="G546" s="514"/>
      <c r="H546" s="510"/>
      <c r="I546" s="515"/>
      <c r="J546" s="510"/>
      <c r="K546" s="516"/>
      <c r="L546" s="510"/>
      <c r="M546" s="510"/>
      <c r="N546" s="510"/>
      <c r="O546" s="510"/>
      <c r="P546" s="510"/>
      <c r="Q546" s="510"/>
      <c r="R546" s="510"/>
      <c r="S546" s="510"/>
      <c r="T546" s="510"/>
      <c r="U546" s="510"/>
      <c r="V546" s="510"/>
      <c r="W546" s="510"/>
    </row>
    <row r="547" spans="1:23">
      <c r="A547" s="510"/>
      <c r="B547" s="511"/>
      <c r="C547" s="510"/>
      <c r="D547" s="512"/>
      <c r="E547" s="510"/>
      <c r="F547" s="513"/>
      <c r="G547" s="514"/>
      <c r="H547" s="510"/>
      <c r="I547" s="515"/>
      <c r="J547" s="510"/>
      <c r="K547" s="516"/>
      <c r="L547" s="510"/>
      <c r="M547" s="510"/>
      <c r="N547" s="510"/>
      <c r="O547" s="510"/>
      <c r="P547" s="510"/>
      <c r="Q547" s="510"/>
      <c r="R547" s="510"/>
      <c r="S547" s="510"/>
      <c r="T547" s="510"/>
      <c r="U547" s="510"/>
      <c r="V547" s="510"/>
      <c r="W547" s="510"/>
    </row>
    <row r="548" spans="1:23">
      <c r="A548" s="510"/>
      <c r="B548" s="511"/>
      <c r="C548" s="510"/>
      <c r="D548" s="512"/>
      <c r="E548" s="510"/>
      <c r="F548" s="513"/>
      <c r="G548" s="514"/>
      <c r="H548" s="510"/>
      <c r="I548" s="515"/>
      <c r="J548" s="510"/>
      <c r="K548" s="516"/>
      <c r="L548" s="510"/>
      <c r="M548" s="510"/>
      <c r="N548" s="510"/>
      <c r="O548" s="510"/>
      <c r="P548" s="510"/>
      <c r="Q548" s="510"/>
      <c r="R548" s="510"/>
      <c r="S548" s="510"/>
      <c r="T548" s="510"/>
      <c r="U548" s="510"/>
      <c r="V548" s="510"/>
      <c r="W548" s="510"/>
    </row>
    <row r="549" spans="1:23">
      <c r="A549" s="510"/>
      <c r="B549" s="511"/>
      <c r="C549" s="510"/>
      <c r="D549" s="512"/>
      <c r="E549" s="510"/>
      <c r="F549" s="513"/>
      <c r="G549" s="514"/>
      <c r="H549" s="510"/>
      <c r="I549" s="515"/>
      <c r="J549" s="510"/>
      <c r="K549" s="516"/>
      <c r="L549" s="510"/>
      <c r="M549" s="510"/>
      <c r="N549" s="510"/>
      <c r="O549" s="510"/>
      <c r="P549" s="510"/>
      <c r="Q549" s="510"/>
      <c r="R549" s="510"/>
      <c r="S549" s="510"/>
      <c r="T549" s="510"/>
      <c r="U549" s="510"/>
      <c r="V549" s="510"/>
      <c r="W549" s="510"/>
    </row>
    <row r="550" spans="1:23">
      <c r="A550" s="510"/>
      <c r="B550" s="511"/>
      <c r="C550" s="510"/>
      <c r="D550" s="512"/>
      <c r="E550" s="510"/>
      <c r="F550" s="513"/>
      <c r="G550" s="514"/>
      <c r="H550" s="510"/>
      <c r="I550" s="515"/>
      <c r="J550" s="510"/>
      <c r="K550" s="516"/>
      <c r="L550" s="510"/>
      <c r="M550" s="510"/>
      <c r="N550" s="510"/>
      <c r="O550" s="510"/>
      <c r="P550" s="510"/>
      <c r="Q550" s="510"/>
      <c r="R550" s="510"/>
      <c r="S550" s="510"/>
      <c r="T550" s="510"/>
      <c r="U550" s="510"/>
      <c r="V550" s="510"/>
      <c r="W550" s="510"/>
    </row>
    <row r="551" spans="1:23">
      <c r="A551" s="510"/>
      <c r="B551" s="511"/>
      <c r="C551" s="510"/>
      <c r="D551" s="512"/>
      <c r="E551" s="510"/>
      <c r="F551" s="513"/>
      <c r="G551" s="514"/>
      <c r="H551" s="510"/>
      <c r="I551" s="515"/>
      <c r="J551" s="510"/>
      <c r="K551" s="516"/>
      <c r="L551" s="510"/>
      <c r="M551" s="510"/>
      <c r="N551" s="510"/>
      <c r="O551" s="510"/>
      <c r="P551" s="510"/>
      <c r="Q551" s="510"/>
      <c r="R551" s="510"/>
      <c r="S551" s="510"/>
      <c r="T551" s="510"/>
      <c r="U551" s="510"/>
      <c r="V551" s="510"/>
      <c r="W551" s="510"/>
    </row>
    <row r="552" spans="1:23">
      <c r="A552" s="510"/>
      <c r="B552" s="511"/>
      <c r="C552" s="510"/>
      <c r="D552" s="512"/>
      <c r="E552" s="510"/>
      <c r="F552" s="513"/>
      <c r="G552" s="514"/>
      <c r="H552" s="510"/>
      <c r="I552" s="515"/>
      <c r="J552" s="510"/>
      <c r="K552" s="516"/>
      <c r="L552" s="510"/>
      <c r="M552" s="510"/>
      <c r="N552" s="510"/>
      <c r="O552" s="510"/>
      <c r="P552" s="510"/>
      <c r="Q552" s="510"/>
      <c r="R552" s="510"/>
      <c r="S552" s="510"/>
      <c r="T552" s="510"/>
      <c r="U552" s="510"/>
      <c r="V552" s="510"/>
      <c r="W552" s="510"/>
    </row>
    <row r="553" spans="1:23">
      <c r="A553" s="510"/>
      <c r="B553" s="511"/>
      <c r="C553" s="510"/>
      <c r="D553" s="512"/>
      <c r="E553" s="510"/>
      <c r="F553" s="513"/>
      <c r="G553" s="514"/>
      <c r="H553" s="510"/>
      <c r="I553" s="515"/>
      <c r="J553" s="510"/>
      <c r="K553" s="516"/>
      <c r="L553" s="510"/>
      <c r="M553" s="510"/>
      <c r="N553" s="510"/>
      <c r="O553" s="510"/>
      <c r="P553" s="510"/>
      <c r="Q553" s="510"/>
      <c r="R553" s="510"/>
      <c r="S553" s="510"/>
      <c r="T553" s="510"/>
      <c r="U553" s="510"/>
      <c r="V553" s="510"/>
      <c r="W553" s="510"/>
    </row>
    <row r="554" spans="1:23">
      <c r="A554" s="510"/>
      <c r="B554" s="511"/>
      <c r="C554" s="510"/>
      <c r="D554" s="512"/>
      <c r="E554" s="510"/>
      <c r="F554" s="513"/>
      <c r="G554" s="514"/>
      <c r="H554" s="510"/>
      <c r="I554" s="515"/>
      <c r="J554" s="510"/>
      <c r="K554" s="516"/>
      <c r="L554" s="510"/>
      <c r="M554" s="510"/>
      <c r="N554" s="510"/>
      <c r="O554" s="510"/>
      <c r="P554" s="510"/>
      <c r="Q554" s="510"/>
      <c r="R554" s="510"/>
      <c r="S554" s="510"/>
      <c r="T554" s="510"/>
      <c r="U554" s="510"/>
      <c r="V554" s="510"/>
      <c r="W554" s="510"/>
    </row>
    <row r="555" spans="1:23">
      <c r="A555" s="510"/>
      <c r="B555" s="511"/>
      <c r="C555" s="510"/>
      <c r="D555" s="512"/>
      <c r="E555" s="510"/>
      <c r="F555" s="513"/>
      <c r="G555" s="514"/>
      <c r="H555" s="510"/>
      <c r="I555" s="515"/>
      <c r="J555" s="510"/>
      <c r="K555" s="516"/>
      <c r="L555" s="510"/>
      <c r="M555" s="510"/>
      <c r="N555" s="510"/>
      <c r="O555" s="510"/>
      <c r="P555" s="510"/>
      <c r="Q555" s="510"/>
      <c r="R555" s="510"/>
      <c r="S555" s="510"/>
      <c r="T555" s="510"/>
      <c r="U555" s="510"/>
      <c r="V555" s="510"/>
      <c r="W555" s="510"/>
    </row>
    <row r="556" spans="1:23">
      <c r="A556" s="510"/>
      <c r="B556" s="511"/>
      <c r="C556" s="510"/>
      <c r="D556" s="512"/>
      <c r="E556" s="510"/>
      <c r="F556" s="513"/>
      <c r="G556" s="514"/>
      <c r="H556" s="510"/>
      <c r="I556" s="515"/>
      <c r="J556" s="510"/>
      <c r="K556" s="516"/>
      <c r="L556" s="510"/>
      <c r="M556" s="510"/>
      <c r="N556" s="510"/>
      <c r="O556" s="510"/>
      <c r="P556" s="510"/>
      <c r="Q556" s="510"/>
      <c r="R556" s="510"/>
      <c r="S556" s="510"/>
      <c r="T556" s="510"/>
      <c r="U556" s="510"/>
      <c r="V556" s="510"/>
      <c r="W556" s="510"/>
    </row>
    <row r="557" spans="1:23">
      <c r="A557" s="510"/>
      <c r="B557" s="511"/>
      <c r="C557" s="510"/>
      <c r="D557" s="512"/>
      <c r="E557" s="510"/>
      <c r="F557" s="513"/>
      <c r="G557" s="514"/>
      <c r="H557" s="510"/>
      <c r="I557" s="515"/>
      <c r="J557" s="510"/>
      <c r="K557" s="516"/>
      <c r="L557" s="510"/>
      <c r="M557" s="510"/>
      <c r="N557" s="510"/>
      <c r="O557" s="510"/>
      <c r="P557" s="510"/>
      <c r="Q557" s="510"/>
      <c r="R557" s="510"/>
      <c r="S557" s="510"/>
      <c r="T557" s="510"/>
      <c r="U557" s="510"/>
      <c r="V557" s="510"/>
      <c r="W557" s="510"/>
    </row>
    <row r="558" spans="1:23">
      <c r="A558" s="510"/>
      <c r="B558" s="511"/>
      <c r="C558" s="510"/>
      <c r="D558" s="512"/>
      <c r="E558" s="510"/>
      <c r="F558" s="513"/>
      <c r="G558" s="514"/>
      <c r="H558" s="510"/>
      <c r="I558" s="515"/>
      <c r="J558" s="510"/>
      <c r="K558" s="516"/>
      <c r="L558" s="510"/>
      <c r="M558" s="510"/>
      <c r="N558" s="510"/>
      <c r="O558" s="510"/>
      <c r="P558" s="510"/>
      <c r="Q558" s="510"/>
      <c r="R558" s="510"/>
      <c r="S558" s="510"/>
      <c r="T558" s="510"/>
      <c r="U558" s="510"/>
      <c r="V558" s="510"/>
      <c r="W558" s="510"/>
    </row>
    <row r="559" spans="1:23">
      <c r="A559" s="510"/>
      <c r="B559" s="511"/>
      <c r="C559" s="510"/>
      <c r="D559" s="512"/>
      <c r="E559" s="510"/>
      <c r="F559" s="513"/>
      <c r="G559" s="514"/>
      <c r="H559" s="510"/>
      <c r="I559" s="515"/>
      <c r="J559" s="510"/>
      <c r="K559" s="516"/>
      <c r="L559" s="510"/>
      <c r="M559" s="510"/>
      <c r="N559" s="510"/>
      <c r="O559" s="510"/>
      <c r="P559" s="510"/>
      <c r="Q559" s="510"/>
      <c r="R559" s="510"/>
      <c r="S559" s="510"/>
      <c r="T559" s="510"/>
      <c r="U559" s="510"/>
      <c r="V559" s="510"/>
      <c r="W559" s="510"/>
    </row>
    <row r="560" spans="1:23">
      <c r="A560" s="510"/>
      <c r="B560" s="511"/>
      <c r="C560" s="510"/>
      <c r="D560" s="512"/>
      <c r="E560" s="510"/>
      <c r="F560" s="513"/>
      <c r="G560" s="514"/>
      <c r="H560" s="510"/>
      <c r="I560" s="515"/>
      <c r="J560" s="510"/>
      <c r="K560" s="516"/>
      <c r="L560" s="510"/>
      <c r="M560" s="510"/>
      <c r="N560" s="510"/>
      <c r="O560" s="510"/>
      <c r="P560" s="510"/>
      <c r="Q560" s="510"/>
      <c r="R560" s="510"/>
      <c r="S560" s="510"/>
      <c r="T560" s="510"/>
      <c r="U560" s="510"/>
      <c r="V560" s="510"/>
      <c r="W560" s="510"/>
    </row>
    <row r="561" spans="1:23">
      <c r="A561" s="510"/>
      <c r="B561" s="511"/>
      <c r="C561" s="510"/>
      <c r="D561" s="512"/>
      <c r="E561" s="510"/>
      <c r="F561" s="513"/>
      <c r="G561" s="514"/>
      <c r="H561" s="510"/>
      <c r="I561" s="515"/>
      <c r="J561" s="510"/>
      <c r="K561" s="516"/>
      <c r="L561" s="510"/>
      <c r="M561" s="510"/>
      <c r="N561" s="510"/>
      <c r="O561" s="510"/>
      <c r="P561" s="510"/>
      <c r="Q561" s="510"/>
      <c r="R561" s="510"/>
      <c r="S561" s="510"/>
      <c r="T561" s="510"/>
      <c r="U561" s="510"/>
      <c r="V561" s="510"/>
      <c r="W561" s="510"/>
    </row>
    <row r="562" spans="1:23">
      <c r="A562" s="510"/>
      <c r="B562" s="511"/>
      <c r="C562" s="510"/>
      <c r="D562" s="512"/>
      <c r="E562" s="510"/>
      <c r="F562" s="513"/>
      <c r="G562" s="514"/>
      <c r="H562" s="510"/>
      <c r="I562" s="515"/>
      <c r="J562" s="510"/>
      <c r="K562" s="516"/>
      <c r="L562" s="510"/>
      <c r="M562" s="510"/>
      <c r="N562" s="510"/>
      <c r="O562" s="510"/>
      <c r="P562" s="510"/>
      <c r="Q562" s="510"/>
      <c r="R562" s="510"/>
      <c r="S562" s="510"/>
      <c r="T562" s="510"/>
      <c r="U562" s="510"/>
      <c r="V562" s="510"/>
      <c r="W562" s="510"/>
    </row>
    <row r="563" spans="1:23">
      <c r="A563" s="510"/>
      <c r="B563" s="511"/>
      <c r="C563" s="510"/>
      <c r="D563" s="512"/>
      <c r="E563" s="510"/>
      <c r="F563" s="513"/>
      <c r="G563" s="514"/>
      <c r="H563" s="510"/>
      <c r="I563" s="515"/>
      <c r="J563" s="510"/>
      <c r="K563" s="516"/>
      <c r="L563" s="510"/>
      <c r="M563" s="510"/>
      <c r="N563" s="510"/>
      <c r="O563" s="510"/>
      <c r="P563" s="510"/>
      <c r="Q563" s="510"/>
      <c r="R563" s="510"/>
      <c r="S563" s="510"/>
      <c r="T563" s="510"/>
      <c r="U563" s="510"/>
      <c r="V563" s="510"/>
      <c r="W563" s="510"/>
    </row>
    <row r="564" spans="1:23">
      <c r="A564" s="510"/>
      <c r="B564" s="511"/>
      <c r="C564" s="510"/>
      <c r="D564" s="512"/>
      <c r="E564" s="510"/>
      <c r="F564" s="513"/>
      <c r="G564" s="514"/>
      <c r="H564" s="510"/>
      <c r="I564" s="515"/>
      <c r="J564" s="510"/>
      <c r="K564" s="516"/>
      <c r="L564" s="510"/>
      <c r="M564" s="510"/>
      <c r="N564" s="510"/>
      <c r="O564" s="510"/>
      <c r="P564" s="510"/>
      <c r="Q564" s="510"/>
      <c r="R564" s="510"/>
      <c r="S564" s="510"/>
      <c r="T564" s="510"/>
      <c r="U564" s="510"/>
      <c r="V564" s="510"/>
      <c r="W564" s="510"/>
    </row>
    <row r="565" spans="1:23">
      <c r="A565" s="510"/>
      <c r="B565" s="511"/>
      <c r="C565" s="510"/>
      <c r="D565" s="512"/>
      <c r="E565" s="510"/>
      <c r="F565" s="513"/>
      <c r="G565" s="514"/>
      <c r="H565" s="510"/>
      <c r="I565" s="515"/>
      <c r="J565" s="510"/>
      <c r="K565" s="516"/>
      <c r="L565" s="510"/>
      <c r="M565" s="510"/>
      <c r="N565" s="510"/>
      <c r="O565" s="510"/>
      <c r="P565" s="510"/>
      <c r="Q565" s="510"/>
      <c r="R565" s="510"/>
      <c r="S565" s="510"/>
      <c r="T565" s="510"/>
      <c r="U565" s="510"/>
      <c r="V565" s="510"/>
      <c r="W565" s="510"/>
    </row>
    <row r="566" spans="1:23">
      <c r="A566" s="510"/>
      <c r="B566" s="511"/>
      <c r="C566" s="510"/>
      <c r="D566" s="512"/>
      <c r="E566" s="510"/>
      <c r="F566" s="513"/>
      <c r="G566" s="514"/>
      <c r="H566" s="510"/>
      <c r="I566" s="515"/>
      <c r="J566" s="510"/>
      <c r="K566" s="516"/>
      <c r="L566" s="510"/>
      <c r="M566" s="510"/>
      <c r="N566" s="510"/>
      <c r="O566" s="510"/>
      <c r="P566" s="510"/>
      <c r="Q566" s="510"/>
      <c r="R566" s="510"/>
      <c r="S566" s="510"/>
      <c r="T566" s="510"/>
      <c r="U566" s="510"/>
      <c r="V566" s="510"/>
      <c r="W566" s="510"/>
    </row>
    <row r="567" spans="1:23">
      <c r="A567" s="510"/>
      <c r="B567" s="511"/>
      <c r="C567" s="510"/>
      <c r="D567" s="512"/>
      <c r="E567" s="510"/>
      <c r="F567" s="513"/>
      <c r="G567" s="514"/>
      <c r="H567" s="510"/>
      <c r="I567" s="515"/>
      <c r="J567" s="510"/>
      <c r="K567" s="516"/>
      <c r="L567" s="510"/>
      <c r="M567" s="510"/>
      <c r="N567" s="510"/>
      <c r="O567" s="510"/>
      <c r="P567" s="510"/>
      <c r="Q567" s="510"/>
      <c r="R567" s="510"/>
      <c r="S567" s="510"/>
      <c r="T567" s="510"/>
      <c r="U567" s="510"/>
      <c r="V567" s="510"/>
      <c r="W567" s="510"/>
    </row>
    <row r="568" spans="1:23">
      <c r="A568" s="510"/>
      <c r="B568" s="511"/>
      <c r="C568" s="510"/>
      <c r="D568" s="512"/>
      <c r="E568" s="510"/>
      <c r="F568" s="513"/>
      <c r="G568" s="514"/>
      <c r="H568" s="510"/>
      <c r="I568" s="515"/>
      <c r="J568" s="510"/>
      <c r="K568" s="516"/>
      <c r="L568" s="510"/>
      <c r="M568" s="510"/>
      <c r="N568" s="510"/>
      <c r="O568" s="510"/>
      <c r="P568" s="510"/>
      <c r="Q568" s="510"/>
      <c r="R568" s="510"/>
      <c r="S568" s="510"/>
      <c r="T568" s="510"/>
      <c r="U568" s="510"/>
      <c r="V568" s="510"/>
      <c r="W568" s="510"/>
    </row>
    <row r="569" spans="1:23">
      <c r="A569" s="510"/>
      <c r="B569" s="511"/>
      <c r="C569" s="510"/>
      <c r="D569" s="512"/>
      <c r="E569" s="510"/>
      <c r="F569" s="513"/>
      <c r="G569" s="514"/>
      <c r="H569" s="510"/>
      <c r="I569" s="515"/>
      <c r="J569" s="510"/>
      <c r="K569" s="516"/>
      <c r="L569" s="510"/>
      <c r="M569" s="510"/>
      <c r="N569" s="510"/>
      <c r="O569" s="510"/>
      <c r="P569" s="510"/>
      <c r="Q569" s="510"/>
      <c r="R569" s="510"/>
      <c r="S569" s="510"/>
      <c r="T569" s="510"/>
      <c r="U569" s="510"/>
      <c r="V569" s="510"/>
      <c r="W569" s="510"/>
    </row>
    <row r="570" spans="1:23">
      <c r="A570" s="510"/>
      <c r="B570" s="511"/>
      <c r="C570" s="510"/>
      <c r="D570" s="512"/>
      <c r="E570" s="510"/>
      <c r="F570" s="513"/>
      <c r="G570" s="514"/>
      <c r="H570" s="510"/>
      <c r="I570" s="515"/>
      <c r="J570" s="510"/>
      <c r="K570" s="516"/>
      <c r="L570" s="510"/>
      <c r="M570" s="510"/>
      <c r="N570" s="510"/>
      <c r="O570" s="510"/>
      <c r="P570" s="510"/>
      <c r="Q570" s="510"/>
      <c r="R570" s="510"/>
      <c r="S570" s="510"/>
      <c r="T570" s="510"/>
      <c r="U570" s="510"/>
      <c r="V570" s="510"/>
      <c r="W570" s="510"/>
    </row>
    <row r="571" spans="1:23">
      <c r="A571" s="510"/>
      <c r="B571" s="511"/>
      <c r="C571" s="510"/>
      <c r="D571" s="512"/>
      <c r="E571" s="510"/>
      <c r="F571" s="513"/>
      <c r="G571" s="514"/>
      <c r="H571" s="510"/>
      <c r="I571" s="515"/>
      <c r="J571" s="510"/>
      <c r="K571" s="516"/>
      <c r="L571" s="510"/>
      <c r="M571" s="510"/>
      <c r="N571" s="510"/>
      <c r="O571" s="510"/>
      <c r="P571" s="510"/>
      <c r="Q571" s="510"/>
      <c r="R571" s="510"/>
      <c r="S571" s="510"/>
      <c r="T571" s="510"/>
      <c r="U571" s="510"/>
      <c r="V571" s="510"/>
      <c r="W571" s="510"/>
    </row>
    <row r="572" spans="1:23">
      <c r="A572" s="510"/>
      <c r="B572" s="511"/>
      <c r="C572" s="510"/>
      <c r="D572" s="512"/>
      <c r="E572" s="510"/>
      <c r="F572" s="513"/>
      <c r="G572" s="514"/>
      <c r="H572" s="510"/>
      <c r="I572" s="515"/>
      <c r="J572" s="510"/>
      <c r="K572" s="516"/>
      <c r="L572" s="510"/>
      <c r="M572" s="510"/>
      <c r="N572" s="510"/>
      <c r="O572" s="510"/>
      <c r="P572" s="510"/>
      <c r="Q572" s="510"/>
      <c r="R572" s="510"/>
      <c r="S572" s="510"/>
      <c r="T572" s="510"/>
      <c r="U572" s="510"/>
      <c r="V572" s="510"/>
      <c r="W572" s="510"/>
    </row>
    <row r="573" spans="1:23">
      <c r="A573" s="510"/>
      <c r="B573" s="511"/>
      <c r="C573" s="510"/>
      <c r="D573" s="512"/>
      <c r="E573" s="510"/>
      <c r="F573" s="513"/>
      <c r="G573" s="514"/>
      <c r="H573" s="510"/>
      <c r="I573" s="515"/>
      <c r="J573" s="510"/>
      <c r="K573" s="516"/>
      <c r="L573" s="510"/>
      <c r="M573" s="510"/>
      <c r="N573" s="510"/>
      <c r="O573" s="510"/>
      <c r="P573" s="510"/>
      <c r="Q573" s="510"/>
      <c r="R573" s="510"/>
      <c r="S573" s="510"/>
      <c r="T573" s="510"/>
      <c r="U573" s="510"/>
      <c r="V573" s="510"/>
      <c r="W573" s="510"/>
    </row>
    <row r="574" spans="1:23">
      <c r="A574" s="510"/>
      <c r="B574" s="511"/>
      <c r="C574" s="510"/>
      <c r="D574" s="512"/>
      <c r="E574" s="510"/>
      <c r="F574" s="513"/>
      <c r="G574" s="514"/>
      <c r="H574" s="510"/>
      <c r="I574" s="515"/>
      <c r="J574" s="510"/>
      <c r="K574" s="516"/>
      <c r="L574" s="510"/>
      <c r="M574" s="510"/>
      <c r="N574" s="510"/>
      <c r="O574" s="510"/>
      <c r="P574" s="510"/>
      <c r="Q574" s="510"/>
      <c r="R574" s="510"/>
      <c r="S574" s="510"/>
      <c r="T574" s="510"/>
      <c r="U574" s="510"/>
      <c r="V574" s="510"/>
      <c r="W574" s="510"/>
    </row>
    <row r="575" spans="1:23">
      <c r="A575" s="510"/>
      <c r="B575" s="511"/>
      <c r="C575" s="510"/>
      <c r="D575" s="512"/>
      <c r="E575" s="510"/>
      <c r="F575" s="513"/>
      <c r="G575" s="514"/>
      <c r="H575" s="510"/>
      <c r="I575" s="515"/>
      <c r="J575" s="510"/>
      <c r="K575" s="516"/>
      <c r="L575" s="510"/>
      <c r="M575" s="510"/>
      <c r="N575" s="510"/>
      <c r="O575" s="510"/>
      <c r="P575" s="510"/>
      <c r="Q575" s="510"/>
      <c r="R575" s="510"/>
      <c r="S575" s="510"/>
      <c r="T575" s="510"/>
      <c r="U575" s="510"/>
      <c r="V575" s="510"/>
      <c r="W575" s="510"/>
    </row>
    <row r="576" spans="1:23">
      <c r="A576" s="510"/>
      <c r="B576" s="511"/>
      <c r="C576" s="510"/>
      <c r="D576" s="512"/>
      <c r="E576" s="510"/>
      <c r="F576" s="513"/>
      <c r="G576" s="514"/>
      <c r="H576" s="510"/>
      <c r="I576" s="515"/>
      <c r="J576" s="510"/>
      <c r="K576" s="516"/>
      <c r="L576" s="510"/>
      <c r="M576" s="510"/>
      <c r="N576" s="510"/>
      <c r="O576" s="510"/>
      <c r="P576" s="510"/>
      <c r="Q576" s="510"/>
      <c r="R576" s="510"/>
      <c r="S576" s="510"/>
      <c r="T576" s="510"/>
      <c r="U576" s="510"/>
      <c r="V576" s="510"/>
      <c r="W576" s="510"/>
    </row>
    <row r="577" spans="1:23">
      <c r="A577" s="510"/>
      <c r="B577" s="511"/>
      <c r="C577" s="510"/>
      <c r="D577" s="512"/>
      <c r="E577" s="510"/>
      <c r="F577" s="513"/>
      <c r="G577" s="514"/>
      <c r="H577" s="510"/>
      <c r="I577" s="515"/>
      <c r="J577" s="510"/>
      <c r="K577" s="516"/>
      <c r="L577" s="510"/>
      <c r="M577" s="510"/>
      <c r="N577" s="510"/>
      <c r="O577" s="510"/>
      <c r="P577" s="510"/>
      <c r="Q577" s="510"/>
      <c r="R577" s="510"/>
      <c r="S577" s="510"/>
      <c r="T577" s="510"/>
      <c r="U577" s="510"/>
      <c r="V577" s="510"/>
      <c r="W577" s="510"/>
    </row>
    <row r="578" spans="1:23">
      <c r="A578" s="510"/>
      <c r="B578" s="511"/>
      <c r="C578" s="510"/>
      <c r="D578" s="512"/>
      <c r="E578" s="510"/>
      <c r="F578" s="513"/>
      <c r="G578" s="514"/>
      <c r="H578" s="510"/>
      <c r="I578" s="515"/>
      <c r="J578" s="510"/>
      <c r="K578" s="516"/>
      <c r="L578" s="510"/>
      <c r="M578" s="510"/>
      <c r="N578" s="510"/>
      <c r="O578" s="510"/>
      <c r="P578" s="510"/>
      <c r="Q578" s="510"/>
      <c r="R578" s="510"/>
      <c r="S578" s="510"/>
      <c r="T578" s="510"/>
      <c r="U578" s="510"/>
      <c r="V578" s="510"/>
      <c r="W578" s="510"/>
    </row>
    <row r="579" spans="1:23">
      <c r="A579" s="510"/>
      <c r="B579" s="511"/>
      <c r="C579" s="510"/>
      <c r="D579" s="512"/>
      <c r="E579" s="510"/>
      <c r="F579" s="513"/>
      <c r="G579" s="514"/>
      <c r="H579" s="510"/>
      <c r="I579" s="515"/>
      <c r="J579" s="510"/>
      <c r="K579" s="516"/>
      <c r="L579" s="510"/>
      <c r="M579" s="510"/>
      <c r="N579" s="510"/>
      <c r="O579" s="510"/>
      <c r="P579" s="510"/>
      <c r="Q579" s="510"/>
      <c r="R579" s="510"/>
      <c r="S579" s="510"/>
      <c r="T579" s="510"/>
      <c r="U579" s="510"/>
      <c r="V579" s="510"/>
      <c r="W579" s="510"/>
    </row>
    <row r="580" spans="1:23">
      <c r="A580" s="510"/>
      <c r="B580" s="511"/>
      <c r="C580" s="510"/>
      <c r="D580" s="512"/>
      <c r="E580" s="510"/>
      <c r="F580" s="513"/>
      <c r="G580" s="514"/>
      <c r="H580" s="510"/>
      <c r="I580" s="515"/>
      <c r="J580" s="510"/>
      <c r="K580" s="516"/>
      <c r="L580" s="510"/>
      <c r="M580" s="510"/>
      <c r="N580" s="510"/>
      <c r="O580" s="510"/>
      <c r="P580" s="510"/>
      <c r="Q580" s="510"/>
      <c r="R580" s="510"/>
      <c r="S580" s="510"/>
      <c r="T580" s="510"/>
      <c r="U580" s="510"/>
      <c r="V580" s="510"/>
      <c r="W580" s="510"/>
    </row>
    <row r="581" spans="1:23">
      <c r="A581" s="510"/>
      <c r="B581" s="511"/>
      <c r="C581" s="510"/>
      <c r="D581" s="512"/>
      <c r="E581" s="510"/>
      <c r="F581" s="513"/>
      <c r="G581" s="514"/>
      <c r="H581" s="510"/>
      <c r="I581" s="515"/>
      <c r="J581" s="510"/>
      <c r="K581" s="516"/>
      <c r="L581" s="510"/>
      <c r="M581" s="510"/>
      <c r="N581" s="510"/>
      <c r="O581" s="510"/>
      <c r="P581" s="510"/>
      <c r="Q581" s="510"/>
      <c r="R581" s="510"/>
      <c r="S581" s="510"/>
      <c r="T581" s="510"/>
      <c r="U581" s="510"/>
      <c r="V581" s="510"/>
      <c r="W581" s="510"/>
    </row>
    <row r="582" spans="1:23">
      <c r="A582" s="510"/>
      <c r="B582" s="511"/>
      <c r="C582" s="510"/>
      <c r="D582" s="512"/>
      <c r="E582" s="510"/>
      <c r="F582" s="513"/>
      <c r="G582" s="514"/>
      <c r="H582" s="510"/>
      <c r="I582" s="515"/>
      <c r="J582" s="510"/>
      <c r="K582" s="516"/>
      <c r="L582" s="510"/>
      <c r="M582" s="510"/>
      <c r="N582" s="510"/>
      <c r="O582" s="510"/>
      <c r="P582" s="510"/>
      <c r="Q582" s="510"/>
      <c r="R582" s="510"/>
      <c r="S582" s="510"/>
      <c r="T582" s="510"/>
      <c r="U582" s="510"/>
      <c r="V582" s="510"/>
      <c r="W582" s="510"/>
    </row>
    <row r="583" spans="1:23">
      <c r="A583" s="510"/>
      <c r="B583" s="511"/>
      <c r="C583" s="510"/>
      <c r="D583" s="512"/>
      <c r="E583" s="510"/>
      <c r="F583" s="513"/>
      <c r="G583" s="514"/>
      <c r="H583" s="510"/>
      <c r="I583" s="515"/>
      <c r="J583" s="510"/>
      <c r="K583" s="516"/>
      <c r="L583" s="510"/>
      <c r="M583" s="510"/>
      <c r="N583" s="510"/>
      <c r="O583" s="510"/>
      <c r="P583" s="510"/>
      <c r="Q583" s="510"/>
      <c r="R583" s="510"/>
      <c r="S583" s="510"/>
      <c r="T583" s="510"/>
      <c r="U583" s="510"/>
      <c r="V583" s="510"/>
      <c r="W583" s="510"/>
    </row>
    <row r="584" spans="1:23">
      <c r="A584" s="510"/>
      <c r="B584" s="511"/>
      <c r="C584" s="510"/>
      <c r="D584" s="512"/>
      <c r="E584" s="510"/>
      <c r="F584" s="513"/>
      <c r="G584" s="514"/>
      <c r="H584" s="510"/>
      <c r="I584" s="515"/>
      <c r="J584" s="510"/>
      <c r="K584" s="516"/>
      <c r="L584" s="510"/>
      <c r="M584" s="510"/>
      <c r="N584" s="510"/>
      <c r="O584" s="510"/>
      <c r="P584" s="510"/>
      <c r="Q584" s="510"/>
      <c r="R584" s="510"/>
      <c r="S584" s="510"/>
      <c r="T584" s="510"/>
      <c r="U584" s="510"/>
      <c r="V584" s="510"/>
      <c r="W584" s="510"/>
    </row>
    <row r="585" spans="1:23">
      <c r="A585" s="510"/>
      <c r="B585" s="511"/>
      <c r="C585" s="510"/>
      <c r="D585" s="512"/>
      <c r="E585" s="510"/>
      <c r="F585" s="513"/>
      <c r="G585" s="514"/>
      <c r="H585" s="510"/>
      <c r="I585" s="515"/>
      <c r="J585" s="510"/>
      <c r="K585" s="516"/>
      <c r="L585" s="510"/>
      <c r="M585" s="510"/>
      <c r="N585" s="510"/>
      <c r="O585" s="510"/>
      <c r="P585" s="510"/>
      <c r="Q585" s="510"/>
      <c r="R585" s="510"/>
      <c r="S585" s="510"/>
      <c r="T585" s="510"/>
      <c r="U585" s="510"/>
      <c r="V585" s="510"/>
      <c r="W585" s="510"/>
    </row>
    <row r="586" spans="1:23">
      <c r="A586" s="510"/>
      <c r="B586" s="511"/>
      <c r="C586" s="510"/>
      <c r="D586" s="512"/>
      <c r="E586" s="510"/>
      <c r="F586" s="513"/>
      <c r="G586" s="514"/>
      <c r="H586" s="510"/>
      <c r="I586" s="515"/>
      <c r="J586" s="510"/>
      <c r="K586" s="516"/>
      <c r="L586" s="510"/>
      <c r="M586" s="510"/>
      <c r="N586" s="510"/>
      <c r="O586" s="510"/>
      <c r="P586" s="510"/>
      <c r="Q586" s="510"/>
      <c r="R586" s="510"/>
      <c r="S586" s="510"/>
      <c r="T586" s="510"/>
      <c r="U586" s="510"/>
      <c r="V586" s="510"/>
      <c r="W586" s="510"/>
    </row>
    <row r="587" spans="1:23">
      <c r="A587" s="510"/>
      <c r="B587" s="511"/>
      <c r="C587" s="510"/>
      <c r="D587" s="512"/>
      <c r="E587" s="510"/>
      <c r="F587" s="513"/>
      <c r="G587" s="514"/>
      <c r="H587" s="510"/>
      <c r="I587" s="515"/>
      <c r="J587" s="510"/>
      <c r="K587" s="516"/>
      <c r="L587" s="510"/>
      <c r="M587" s="510"/>
      <c r="N587" s="510"/>
      <c r="O587" s="510"/>
      <c r="P587" s="510"/>
      <c r="Q587" s="510"/>
      <c r="R587" s="510"/>
      <c r="S587" s="510"/>
      <c r="T587" s="510"/>
      <c r="U587" s="510"/>
      <c r="V587" s="510"/>
      <c r="W587" s="510"/>
    </row>
    <row r="588" spans="1:23">
      <c r="A588" s="510"/>
      <c r="B588" s="511"/>
      <c r="C588" s="510"/>
      <c r="D588" s="512"/>
      <c r="E588" s="510"/>
      <c r="F588" s="513"/>
      <c r="G588" s="514"/>
      <c r="H588" s="510"/>
      <c r="I588" s="515"/>
      <c r="J588" s="510"/>
      <c r="K588" s="516"/>
      <c r="L588" s="510"/>
      <c r="M588" s="510"/>
      <c r="N588" s="510"/>
      <c r="O588" s="510"/>
      <c r="P588" s="510"/>
      <c r="Q588" s="510"/>
      <c r="R588" s="510"/>
      <c r="S588" s="510"/>
      <c r="T588" s="510"/>
      <c r="U588" s="510"/>
      <c r="V588" s="510"/>
      <c r="W588" s="510"/>
    </row>
    <row r="589" spans="1:23">
      <c r="A589" s="510"/>
      <c r="B589" s="511"/>
      <c r="C589" s="510"/>
      <c r="D589" s="512"/>
      <c r="E589" s="510"/>
      <c r="F589" s="513"/>
      <c r="G589" s="514"/>
      <c r="H589" s="510"/>
      <c r="I589" s="515"/>
      <c r="J589" s="510"/>
      <c r="K589" s="516"/>
      <c r="L589" s="510"/>
      <c r="M589" s="510"/>
      <c r="N589" s="510"/>
      <c r="O589" s="510"/>
      <c r="P589" s="510"/>
      <c r="Q589" s="510"/>
      <c r="R589" s="510"/>
      <c r="S589" s="510"/>
      <c r="T589" s="510"/>
      <c r="U589" s="510"/>
      <c r="V589" s="510"/>
      <c r="W589" s="510"/>
    </row>
    <row r="590" spans="1:23">
      <c r="A590" s="510"/>
      <c r="B590" s="511"/>
      <c r="C590" s="510"/>
      <c r="D590" s="512"/>
      <c r="E590" s="510"/>
      <c r="F590" s="513"/>
      <c r="G590" s="514"/>
      <c r="H590" s="510"/>
      <c r="I590" s="515"/>
      <c r="J590" s="510"/>
      <c r="K590" s="516"/>
      <c r="L590" s="510"/>
      <c r="M590" s="510"/>
      <c r="N590" s="510"/>
      <c r="O590" s="510"/>
      <c r="P590" s="510"/>
      <c r="Q590" s="510"/>
      <c r="R590" s="510"/>
      <c r="S590" s="510"/>
      <c r="T590" s="510"/>
      <c r="U590" s="510"/>
      <c r="V590" s="510"/>
      <c r="W590" s="510"/>
    </row>
    <row r="591" spans="1:23">
      <c r="A591" s="510"/>
      <c r="B591" s="511"/>
      <c r="C591" s="510"/>
      <c r="D591" s="512"/>
      <c r="E591" s="510"/>
      <c r="F591" s="513"/>
      <c r="G591" s="514"/>
      <c r="H591" s="510"/>
      <c r="I591" s="515"/>
      <c r="J591" s="510"/>
      <c r="K591" s="516"/>
      <c r="L591" s="510"/>
      <c r="M591" s="510"/>
      <c r="N591" s="510"/>
      <c r="O591" s="510"/>
      <c r="P591" s="510"/>
      <c r="Q591" s="510"/>
      <c r="R591" s="510"/>
      <c r="S591" s="510"/>
      <c r="T591" s="510"/>
      <c r="U591" s="510"/>
      <c r="V591" s="510"/>
      <c r="W591" s="510"/>
    </row>
    <row r="592" spans="1:23">
      <c r="A592" s="510"/>
      <c r="B592" s="511"/>
      <c r="C592" s="510"/>
      <c r="D592" s="512"/>
      <c r="E592" s="510"/>
      <c r="F592" s="513"/>
      <c r="G592" s="514"/>
      <c r="H592" s="510"/>
      <c r="I592" s="515"/>
      <c r="J592" s="510"/>
      <c r="K592" s="516"/>
      <c r="L592" s="510"/>
      <c r="M592" s="510"/>
      <c r="N592" s="510"/>
      <c r="O592" s="510"/>
      <c r="P592" s="510"/>
      <c r="Q592" s="510"/>
      <c r="R592" s="510"/>
      <c r="S592" s="510"/>
      <c r="T592" s="510"/>
      <c r="U592" s="510"/>
      <c r="V592" s="510"/>
      <c r="W592" s="510"/>
    </row>
    <row r="593" spans="1:23">
      <c r="A593" s="510"/>
      <c r="B593" s="511"/>
      <c r="C593" s="510"/>
      <c r="D593" s="512"/>
      <c r="E593" s="510"/>
      <c r="F593" s="513"/>
      <c r="G593" s="514"/>
      <c r="H593" s="510"/>
      <c r="I593" s="515"/>
      <c r="J593" s="510"/>
      <c r="K593" s="516"/>
      <c r="L593" s="510"/>
      <c r="M593" s="510"/>
      <c r="N593" s="510"/>
      <c r="O593" s="510"/>
      <c r="P593" s="510"/>
      <c r="Q593" s="510"/>
      <c r="R593" s="510"/>
      <c r="S593" s="510"/>
      <c r="T593" s="510"/>
      <c r="U593" s="510"/>
      <c r="V593" s="510"/>
      <c r="W593" s="510"/>
    </row>
    <row r="594" spans="1:23">
      <c r="A594" s="510"/>
      <c r="B594" s="511"/>
      <c r="C594" s="510"/>
      <c r="D594" s="512"/>
      <c r="E594" s="510"/>
      <c r="F594" s="513"/>
      <c r="G594" s="514"/>
      <c r="H594" s="510"/>
      <c r="I594" s="515"/>
      <c r="J594" s="510"/>
      <c r="K594" s="516"/>
      <c r="L594" s="510"/>
      <c r="M594" s="510"/>
      <c r="N594" s="510"/>
      <c r="O594" s="510"/>
      <c r="P594" s="510"/>
      <c r="Q594" s="510"/>
      <c r="R594" s="510"/>
      <c r="S594" s="510"/>
      <c r="T594" s="510"/>
      <c r="U594" s="510"/>
      <c r="V594" s="510"/>
      <c r="W594" s="510"/>
    </row>
    <row r="595" spans="1:23">
      <c r="A595" s="510"/>
      <c r="B595" s="511"/>
      <c r="C595" s="510"/>
      <c r="D595" s="512"/>
      <c r="E595" s="510"/>
      <c r="F595" s="513"/>
      <c r="G595" s="514"/>
      <c r="H595" s="510"/>
      <c r="I595" s="515"/>
      <c r="J595" s="510"/>
      <c r="K595" s="516"/>
      <c r="L595" s="510"/>
      <c r="M595" s="510"/>
      <c r="N595" s="510"/>
      <c r="O595" s="510"/>
      <c r="P595" s="510"/>
      <c r="Q595" s="510"/>
      <c r="R595" s="510"/>
      <c r="S595" s="510"/>
      <c r="T595" s="510"/>
      <c r="U595" s="510"/>
      <c r="V595" s="510"/>
      <c r="W595" s="510"/>
    </row>
    <row r="596" spans="1:23">
      <c r="A596" s="510"/>
      <c r="B596" s="511"/>
      <c r="C596" s="510"/>
      <c r="D596" s="512"/>
      <c r="E596" s="510"/>
      <c r="F596" s="513"/>
      <c r="G596" s="514"/>
      <c r="H596" s="510"/>
      <c r="I596" s="515"/>
      <c r="J596" s="510"/>
      <c r="K596" s="516"/>
      <c r="L596" s="510"/>
      <c r="M596" s="510"/>
      <c r="N596" s="510"/>
      <c r="O596" s="510"/>
      <c r="P596" s="510"/>
      <c r="Q596" s="510"/>
      <c r="R596" s="510"/>
      <c r="S596" s="510"/>
      <c r="T596" s="510"/>
      <c r="U596" s="510"/>
      <c r="V596" s="510"/>
      <c r="W596" s="510"/>
    </row>
    <row r="597" spans="1:23">
      <c r="A597" s="510"/>
      <c r="B597" s="511"/>
      <c r="C597" s="510"/>
      <c r="D597" s="512"/>
      <c r="E597" s="510"/>
      <c r="F597" s="513"/>
      <c r="G597" s="514"/>
      <c r="H597" s="510"/>
      <c r="I597" s="515"/>
      <c r="J597" s="510"/>
      <c r="K597" s="516"/>
      <c r="L597" s="510"/>
      <c r="M597" s="510"/>
      <c r="N597" s="510"/>
      <c r="O597" s="510"/>
      <c r="P597" s="510"/>
      <c r="Q597" s="510"/>
      <c r="R597" s="510"/>
      <c r="S597" s="510"/>
      <c r="T597" s="510"/>
      <c r="U597" s="510"/>
      <c r="V597" s="510"/>
      <c r="W597" s="510"/>
    </row>
    <row r="598" spans="1:23">
      <c r="A598" s="510"/>
      <c r="B598" s="511"/>
      <c r="C598" s="510"/>
      <c r="D598" s="512"/>
      <c r="E598" s="510"/>
      <c r="F598" s="513"/>
      <c r="G598" s="514"/>
      <c r="H598" s="510"/>
      <c r="I598" s="515"/>
      <c r="J598" s="510"/>
      <c r="K598" s="516"/>
      <c r="L598" s="510"/>
      <c r="M598" s="510"/>
      <c r="N598" s="510"/>
      <c r="O598" s="510"/>
      <c r="P598" s="510"/>
      <c r="Q598" s="510"/>
      <c r="R598" s="510"/>
      <c r="S598" s="510"/>
      <c r="T598" s="510"/>
      <c r="U598" s="510"/>
      <c r="V598" s="510"/>
      <c r="W598" s="510"/>
    </row>
    <row r="599" spans="1:23">
      <c r="A599" s="510"/>
      <c r="B599" s="511"/>
      <c r="C599" s="510"/>
      <c r="D599" s="512"/>
      <c r="E599" s="510"/>
      <c r="F599" s="513"/>
      <c r="G599" s="514"/>
      <c r="H599" s="510"/>
      <c r="I599" s="515"/>
      <c r="J599" s="510"/>
      <c r="K599" s="516"/>
      <c r="L599" s="510"/>
      <c r="M599" s="510"/>
      <c r="N599" s="510"/>
      <c r="O599" s="510"/>
      <c r="P599" s="510"/>
      <c r="Q599" s="510"/>
      <c r="R599" s="510"/>
      <c r="S599" s="510"/>
      <c r="T599" s="510"/>
      <c r="U599" s="510"/>
      <c r="V599" s="510"/>
      <c r="W599" s="510"/>
    </row>
    <row r="600" spans="1:23">
      <c r="A600" s="510"/>
      <c r="B600" s="511"/>
      <c r="C600" s="510"/>
      <c r="D600" s="512"/>
      <c r="E600" s="510"/>
      <c r="F600" s="513"/>
      <c r="G600" s="514"/>
      <c r="H600" s="510"/>
      <c r="I600" s="515"/>
      <c r="J600" s="510"/>
      <c r="K600" s="516"/>
      <c r="L600" s="510"/>
      <c r="M600" s="510"/>
      <c r="N600" s="510"/>
      <c r="O600" s="510"/>
      <c r="P600" s="510"/>
      <c r="Q600" s="510"/>
      <c r="R600" s="510"/>
      <c r="S600" s="510"/>
      <c r="T600" s="510"/>
      <c r="U600" s="510"/>
      <c r="V600" s="510"/>
      <c r="W600" s="510"/>
    </row>
    <row r="601" spans="1:23">
      <c r="A601" s="510"/>
      <c r="B601" s="511"/>
      <c r="C601" s="510"/>
      <c r="D601" s="512"/>
      <c r="E601" s="510"/>
      <c r="F601" s="513"/>
      <c r="G601" s="514"/>
      <c r="H601" s="510"/>
      <c r="I601" s="515"/>
      <c r="J601" s="510"/>
      <c r="K601" s="516"/>
      <c r="L601" s="510"/>
      <c r="M601" s="510"/>
      <c r="N601" s="510"/>
      <c r="O601" s="510"/>
      <c r="P601" s="510"/>
      <c r="Q601" s="510"/>
      <c r="R601" s="510"/>
      <c r="S601" s="510"/>
      <c r="T601" s="510"/>
      <c r="U601" s="510"/>
      <c r="V601" s="510"/>
      <c r="W601" s="510"/>
    </row>
    <row r="602" spans="1:23">
      <c r="A602" s="510"/>
      <c r="B602" s="511"/>
      <c r="C602" s="510"/>
      <c r="D602" s="512"/>
      <c r="E602" s="510"/>
      <c r="F602" s="513"/>
      <c r="G602" s="514"/>
      <c r="H602" s="510"/>
      <c r="I602" s="515"/>
      <c r="J602" s="510"/>
      <c r="K602" s="516"/>
      <c r="L602" s="510"/>
      <c r="M602" s="510"/>
      <c r="N602" s="510"/>
      <c r="O602" s="510"/>
      <c r="P602" s="510"/>
      <c r="Q602" s="510"/>
      <c r="R602" s="510"/>
      <c r="S602" s="510"/>
      <c r="T602" s="510"/>
      <c r="U602" s="510"/>
      <c r="V602" s="510"/>
      <c r="W602" s="510"/>
    </row>
    <row r="603" spans="1:23">
      <c r="A603" s="510"/>
      <c r="B603" s="511"/>
      <c r="C603" s="510"/>
      <c r="D603" s="512"/>
      <c r="E603" s="510"/>
      <c r="F603" s="513"/>
      <c r="G603" s="514"/>
      <c r="H603" s="510"/>
      <c r="I603" s="515"/>
      <c r="J603" s="510"/>
      <c r="K603" s="516"/>
      <c r="L603" s="510"/>
      <c r="M603" s="510"/>
      <c r="N603" s="510"/>
      <c r="O603" s="510"/>
      <c r="P603" s="510"/>
      <c r="Q603" s="510"/>
      <c r="R603" s="510"/>
      <c r="S603" s="510"/>
      <c r="T603" s="510"/>
      <c r="U603" s="510"/>
      <c r="V603" s="510"/>
      <c r="W603" s="510"/>
    </row>
    <row r="604" spans="1:23">
      <c r="A604" s="510"/>
      <c r="B604" s="511"/>
      <c r="C604" s="510"/>
      <c r="D604" s="512"/>
      <c r="E604" s="510"/>
      <c r="F604" s="513"/>
      <c r="G604" s="514"/>
      <c r="H604" s="510"/>
      <c r="I604" s="515"/>
      <c r="J604" s="510"/>
      <c r="K604" s="516"/>
      <c r="L604" s="510"/>
      <c r="M604" s="510"/>
      <c r="N604" s="510"/>
      <c r="O604" s="510"/>
      <c r="P604" s="510"/>
      <c r="Q604" s="510"/>
      <c r="R604" s="510"/>
      <c r="S604" s="510"/>
      <c r="T604" s="510"/>
      <c r="U604" s="510"/>
      <c r="V604" s="510"/>
      <c r="W604" s="510"/>
    </row>
    <row r="605" spans="1:23">
      <c r="A605" s="510"/>
      <c r="B605" s="511"/>
      <c r="C605" s="510"/>
      <c r="D605" s="512"/>
      <c r="E605" s="510"/>
      <c r="F605" s="513"/>
      <c r="G605" s="514"/>
      <c r="H605" s="510"/>
      <c r="I605" s="515"/>
      <c r="J605" s="510"/>
      <c r="K605" s="516"/>
      <c r="L605" s="510"/>
      <c r="M605" s="510"/>
      <c r="N605" s="510"/>
      <c r="O605" s="510"/>
      <c r="P605" s="510"/>
      <c r="Q605" s="510"/>
      <c r="R605" s="510"/>
      <c r="S605" s="510"/>
      <c r="T605" s="510"/>
      <c r="U605" s="510"/>
      <c r="V605" s="510"/>
      <c r="W605" s="510"/>
    </row>
    <row r="606" spans="1:23">
      <c r="A606" s="510"/>
      <c r="B606" s="511"/>
      <c r="C606" s="510"/>
      <c r="D606" s="512"/>
      <c r="E606" s="510"/>
      <c r="F606" s="513"/>
      <c r="G606" s="514"/>
      <c r="H606" s="510"/>
      <c r="I606" s="515"/>
      <c r="J606" s="510"/>
      <c r="K606" s="516"/>
      <c r="L606" s="510"/>
      <c r="M606" s="510"/>
      <c r="N606" s="510"/>
      <c r="O606" s="510"/>
      <c r="P606" s="510"/>
      <c r="Q606" s="510"/>
      <c r="R606" s="510"/>
      <c r="S606" s="510"/>
      <c r="T606" s="510"/>
      <c r="U606" s="510"/>
      <c r="V606" s="510"/>
      <c r="W606" s="510"/>
    </row>
    <row r="607" spans="1:23">
      <c r="A607" s="510"/>
      <c r="B607" s="511"/>
      <c r="C607" s="510"/>
      <c r="D607" s="512"/>
      <c r="E607" s="510"/>
      <c r="F607" s="513"/>
      <c r="G607" s="514"/>
      <c r="H607" s="510"/>
      <c r="I607" s="515"/>
      <c r="J607" s="510"/>
      <c r="K607" s="516"/>
      <c r="L607" s="510"/>
      <c r="M607" s="510"/>
      <c r="N607" s="510"/>
      <c r="O607" s="510"/>
      <c r="P607" s="510"/>
      <c r="Q607" s="510"/>
      <c r="R607" s="510"/>
      <c r="S607" s="510"/>
      <c r="T607" s="510"/>
      <c r="U607" s="510"/>
      <c r="V607" s="510"/>
      <c r="W607" s="510"/>
    </row>
    <row r="608" spans="1:23">
      <c r="A608" s="510"/>
      <c r="B608" s="511"/>
      <c r="C608" s="510"/>
      <c r="D608" s="512"/>
      <c r="E608" s="510"/>
      <c r="F608" s="513"/>
      <c r="G608" s="514"/>
      <c r="H608" s="510"/>
      <c r="I608" s="515"/>
      <c r="J608" s="510"/>
      <c r="K608" s="516"/>
      <c r="L608" s="510"/>
      <c r="M608" s="510"/>
      <c r="N608" s="510"/>
      <c r="O608" s="510"/>
      <c r="P608" s="510"/>
      <c r="Q608" s="510"/>
      <c r="R608" s="510"/>
      <c r="S608" s="510"/>
      <c r="T608" s="510"/>
      <c r="U608" s="510"/>
      <c r="V608" s="510"/>
      <c r="W608" s="510"/>
    </row>
    <row r="609" spans="1:23">
      <c r="A609" s="510"/>
      <c r="B609" s="511"/>
      <c r="C609" s="510"/>
      <c r="D609" s="512"/>
      <c r="E609" s="510"/>
      <c r="F609" s="513"/>
      <c r="G609" s="514"/>
      <c r="H609" s="510"/>
      <c r="I609" s="515"/>
      <c r="J609" s="510"/>
      <c r="K609" s="516"/>
      <c r="L609" s="510"/>
      <c r="M609" s="510"/>
      <c r="N609" s="510"/>
      <c r="O609" s="510"/>
      <c r="P609" s="510"/>
      <c r="Q609" s="510"/>
      <c r="R609" s="510"/>
      <c r="S609" s="510"/>
      <c r="T609" s="510"/>
      <c r="U609" s="510"/>
      <c r="V609" s="510"/>
      <c r="W609" s="510"/>
    </row>
    <row r="610" spans="1:23">
      <c r="A610" s="510"/>
      <c r="B610" s="511"/>
      <c r="C610" s="510"/>
      <c r="D610" s="512"/>
      <c r="E610" s="510"/>
      <c r="F610" s="513"/>
      <c r="G610" s="514"/>
      <c r="H610" s="510"/>
      <c r="I610" s="515"/>
      <c r="J610" s="510"/>
      <c r="K610" s="516"/>
      <c r="L610" s="510"/>
      <c r="M610" s="510"/>
      <c r="N610" s="510"/>
      <c r="O610" s="510"/>
      <c r="P610" s="510"/>
      <c r="Q610" s="510"/>
      <c r="R610" s="510"/>
      <c r="S610" s="510"/>
      <c r="T610" s="510"/>
      <c r="U610" s="510"/>
      <c r="V610" s="510"/>
      <c r="W610" s="510"/>
    </row>
    <row r="611" spans="1:23">
      <c r="A611" s="510"/>
      <c r="B611" s="511"/>
      <c r="C611" s="510"/>
      <c r="D611" s="512"/>
      <c r="E611" s="510"/>
      <c r="F611" s="513"/>
      <c r="G611" s="514"/>
      <c r="H611" s="510"/>
      <c r="I611" s="515"/>
      <c r="J611" s="510"/>
      <c r="K611" s="516"/>
      <c r="L611" s="510"/>
      <c r="M611" s="510"/>
      <c r="N611" s="510"/>
      <c r="O611" s="510"/>
      <c r="P611" s="510"/>
      <c r="Q611" s="510"/>
      <c r="R611" s="510"/>
      <c r="S611" s="510"/>
      <c r="T611" s="510"/>
      <c r="U611" s="510"/>
      <c r="V611" s="510"/>
      <c r="W611" s="510"/>
    </row>
    <row r="612" spans="1:23">
      <c r="A612" s="510"/>
      <c r="B612" s="511"/>
      <c r="C612" s="510"/>
      <c r="D612" s="512"/>
      <c r="E612" s="510"/>
      <c r="F612" s="513"/>
      <c r="G612" s="514"/>
      <c r="H612" s="510"/>
      <c r="I612" s="515"/>
      <c r="J612" s="510"/>
      <c r="K612" s="516"/>
      <c r="L612" s="510"/>
      <c r="M612" s="510"/>
      <c r="N612" s="510"/>
      <c r="O612" s="510"/>
      <c r="P612" s="510"/>
      <c r="Q612" s="510"/>
      <c r="R612" s="510"/>
      <c r="S612" s="510"/>
      <c r="T612" s="510"/>
      <c r="U612" s="510"/>
      <c r="V612" s="510"/>
      <c r="W612" s="510"/>
    </row>
    <row r="613" spans="1:23">
      <c r="A613" s="510"/>
      <c r="B613" s="511"/>
      <c r="C613" s="510"/>
      <c r="D613" s="512"/>
      <c r="E613" s="510"/>
      <c r="F613" s="513"/>
      <c r="G613" s="514"/>
      <c r="H613" s="510"/>
      <c r="I613" s="515"/>
      <c r="J613" s="510"/>
      <c r="K613" s="516"/>
      <c r="L613" s="510"/>
      <c r="M613" s="510"/>
      <c r="N613" s="510"/>
      <c r="O613" s="510"/>
      <c r="P613" s="510"/>
      <c r="Q613" s="510"/>
      <c r="R613" s="510"/>
      <c r="S613" s="510"/>
      <c r="T613" s="510"/>
      <c r="U613" s="510"/>
      <c r="V613" s="510"/>
      <c r="W613" s="510"/>
    </row>
    <row r="614" spans="1:23">
      <c r="A614" s="510"/>
      <c r="B614" s="511"/>
      <c r="C614" s="510"/>
      <c r="D614" s="512"/>
      <c r="E614" s="510"/>
      <c r="F614" s="513"/>
      <c r="G614" s="514"/>
      <c r="H614" s="510"/>
      <c r="I614" s="515"/>
      <c r="J614" s="510"/>
      <c r="K614" s="516"/>
      <c r="L614" s="510"/>
      <c r="M614" s="510"/>
      <c r="N614" s="510"/>
      <c r="O614" s="510"/>
      <c r="P614" s="510"/>
      <c r="Q614" s="510"/>
      <c r="R614" s="510"/>
      <c r="S614" s="510"/>
      <c r="T614" s="510"/>
      <c r="U614" s="510"/>
      <c r="V614" s="510"/>
      <c r="W614" s="510"/>
    </row>
    <row r="615" spans="1:23">
      <c r="A615" s="510"/>
      <c r="B615" s="511"/>
      <c r="C615" s="510"/>
      <c r="D615" s="512"/>
      <c r="E615" s="510"/>
      <c r="F615" s="513"/>
      <c r="G615" s="514"/>
      <c r="H615" s="510"/>
      <c r="I615" s="515"/>
      <c r="J615" s="510"/>
      <c r="K615" s="516"/>
      <c r="L615" s="510"/>
      <c r="M615" s="510"/>
      <c r="N615" s="510"/>
      <c r="O615" s="510"/>
      <c r="P615" s="510"/>
      <c r="Q615" s="510"/>
      <c r="R615" s="510"/>
      <c r="S615" s="510"/>
      <c r="T615" s="510"/>
      <c r="U615" s="510"/>
      <c r="V615" s="510"/>
      <c r="W615" s="510"/>
    </row>
    <row r="616" spans="1:23">
      <c r="A616" s="510"/>
      <c r="B616" s="511"/>
      <c r="C616" s="510"/>
      <c r="D616" s="512"/>
      <c r="E616" s="510"/>
      <c r="F616" s="513"/>
      <c r="G616" s="514"/>
      <c r="H616" s="510"/>
      <c r="I616" s="515"/>
      <c r="J616" s="510"/>
      <c r="K616" s="516"/>
      <c r="L616" s="510"/>
      <c r="M616" s="510"/>
      <c r="N616" s="510"/>
      <c r="O616" s="510"/>
      <c r="P616" s="510"/>
      <c r="Q616" s="510"/>
      <c r="R616" s="510"/>
      <c r="S616" s="510"/>
      <c r="T616" s="510"/>
      <c r="U616" s="510"/>
      <c r="V616" s="510"/>
      <c r="W616" s="510"/>
    </row>
    <row r="617" spans="1:23">
      <c r="A617" s="510"/>
      <c r="B617" s="511"/>
      <c r="C617" s="510"/>
      <c r="D617" s="512"/>
      <c r="E617" s="510"/>
      <c r="F617" s="513"/>
      <c r="G617" s="514"/>
      <c r="H617" s="510"/>
      <c r="I617" s="515"/>
      <c r="J617" s="510"/>
      <c r="K617" s="516"/>
      <c r="L617" s="510"/>
      <c r="M617" s="510"/>
      <c r="N617" s="510"/>
      <c r="O617" s="510"/>
      <c r="P617" s="510"/>
      <c r="Q617" s="510"/>
      <c r="R617" s="510"/>
      <c r="S617" s="510"/>
      <c r="T617" s="510"/>
      <c r="U617" s="510"/>
      <c r="V617" s="510"/>
      <c r="W617" s="510"/>
    </row>
    <row r="618" spans="1:23">
      <c r="A618" s="510"/>
      <c r="B618" s="511"/>
      <c r="C618" s="510"/>
      <c r="D618" s="512"/>
      <c r="E618" s="510"/>
      <c r="F618" s="513"/>
      <c r="G618" s="514"/>
      <c r="H618" s="510"/>
      <c r="I618" s="515"/>
      <c r="J618" s="510"/>
      <c r="K618" s="516"/>
      <c r="L618" s="510"/>
      <c r="M618" s="510"/>
      <c r="N618" s="510"/>
      <c r="O618" s="510"/>
      <c r="P618" s="510"/>
      <c r="Q618" s="510"/>
      <c r="R618" s="510"/>
      <c r="S618" s="510"/>
      <c r="T618" s="510"/>
      <c r="U618" s="510"/>
      <c r="V618" s="510"/>
      <c r="W618" s="510"/>
    </row>
    <row r="619" spans="1:23">
      <c r="A619" s="510"/>
      <c r="B619" s="511"/>
      <c r="C619" s="510"/>
      <c r="D619" s="512"/>
      <c r="E619" s="510"/>
      <c r="F619" s="513"/>
      <c r="G619" s="514"/>
      <c r="H619" s="510"/>
      <c r="I619" s="515"/>
      <c r="J619" s="510"/>
      <c r="K619" s="516"/>
      <c r="L619" s="510"/>
      <c r="M619" s="510"/>
      <c r="N619" s="510"/>
      <c r="O619" s="510"/>
      <c r="P619" s="510"/>
      <c r="Q619" s="510"/>
      <c r="R619" s="510"/>
      <c r="S619" s="510"/>
      <c r="T619" s="510"/>
      <c r="U619" s="510"/>
      <c r="V619" s="510"/>
      <c r="W619" s="510"/>
    </row>
    <row r="620" spans="1:23">
      <c r="A620" s="510"/>
      <c r="B620" s="511"/>
      <c r="C620" s="510"/>
      <c r="D620" s="512"/>
      <c r="E620" s="510"/>
      <c r="F620" s="513"/>
      <c r="G620" s="514"/>
      <c r="H620" s="510"/>
      <c r="I620" s="515"/>
      <c r="J620" s="510"/>
      <c r="K620" s="516"/>
      <c r="L620" s="510"/>
      <c r="M620" s="510"/>
      <c r="N620" s="510"/>
      <c r="O620" s="510"/>
      <c r="P620" s="510"/>
      <c r="Q620" s="510"/>
      <c r="R620" s="510"/>
      <c r="S620" s="510"/>
      <c r="T620" s="510"/>
      <c r="U620" s="510"/>
      <c r="V620" s="510"/>
      <c r="W620" s="510"/>
    </row>
    <row r="621" spans="1:23">
      <c r="A621" s="510"/>
      <c r="B621" s="511"/>
      <c r="C621" s="510"/>
      <c r="D621" s="512"/>
      <c r="E621" s="510"/>
      <c r="F621" s="513"/>
      <c r="G621" s="514"/>
      <c r="H621" s="510"/>
      <c r="I621" s="515"/>
      <c r="J621" s="510"/>
      <c r="K621" s="516"/>
      <c r="L621" s="510"/>
      <c r="M621" s="510"/>
      <c r="N621" s="510"/>
      <c r="O621" s="510"/>
      <c r="P621" s="510"/>
      <c r="Q621" s="510"/>
      <c r="R621" s="510"/>
      <c r="S621" s="510"/>
      <c r="T621" s="510"/>
      <c r="U621" s="510"/>
      <c r="V621" s="510"/>
      <c r="W621" s="510"/>
    </row>
    <row r="622" spans="1:23">
      <c r="A622" s="510"/>
      <c r="B622" s="511"/>
      <c r="C622" s="510"/>
      <c r="D622" s="512"/>
      <c r="E622" s="510"/>
      <c r="F622" s="513"/>
      <c r="G622" s="514"/>
      <c r="H622" s="510"/>
      <c r="I622" s="515"/>
      <c r="J622" s="510"/>
      <c r="K622" s="516"/>
      <c r="L622" s="510"/>
      <c r="M622" s="510"/>
      <c r="N622" s="510"/>
      <c r="O622" s="510"/>
      <c r="P622" s="510"/>
      <c r="Q622" s="510"/>
      <c r="R622" s="510"/>
      <c r="S622" s="510"/>
      <c r="T622" s="510"/>
      <c r="U622" s="510"/>
      <c r="V622" s="510"/>
      <c r="W622" s="510"/>
    </row>
    <row r="623" spans="1:23">
      <c r="A623" s="510"/>
      <c r="B623" s="511"/>
      <c r="C623" s="510"/>
      <c r="D623" s="512"/>
      <c r="E623" s="510"/>
      <c r="F623" s="513"/>
      <c r="G623" s="514"/>
      <c r="H623" s="510"/>
      <c r="I623" s="515"/>
      <c r="J623" s="510"/>
      <c r="K623" s="516"/>
      <c r="L623" s="510"/>
      <c r="M623" s="510"/>
      <c r="N623" s="510"/>
      <c r="O623" s="510"/>
      <c r="P623" s="510"/>
      <c r="Q623" s="510"/>
      <c r="R623" s="510"/>
      <c r="S623" s="510"/>
      <c r="T623" s="510"/>
      <c r="U623" s="510"/>
      <c r="V623" s="510"/>
      <c r="W623" s="510"/>
    </row>
    <row r="624" spans="1:23">
      <c r="A624" s="510"/>
      <c r="B624" s="511"/>
      <c r="C624" s="510"/>
      <c r="D624" s="512"/>
      <c r="E624" s="510"/>
      <c r="F624" s="513"/>
      <c r="G624" s="514"/>
      <c r="H624" s="510"/>
      <c r="I624" s="515"/>
      <c r="J624" s="510"/>
      <c r="K624" s="516"/>
      <c r="L624" s="510"/>
      <c r="M624" s="510"/>
      <c r="N624" s="510"/>
      <c r="O624" s="510"/>
      <c r="P624" s="510"/>
      <c r="Q624" s="510"/>
      <c r="R624" s="510"/>
      <c r="S624" s="510"/>
      <c r="T624" s="510"/>
      <c r="U624" s="510"/>
      <c r="V624" s="510"/>
      <c r="W624" s="510"/>
    </row>
    <row r="625" spans="1:23">
      <c r="A625" s="510"/>
      <c r="B625" s="511"/>
      <c r="C625" s="510"/>
      <c r="D625" s="512"/>
      <c r="E625" s="510"/>
      <c r="F625" s="513"/>
      <c r="G625" s="514"/>
      <c r="H625" s="510"/>
      <c r="I625" s="515"/>
      <c r="J625" s="510"/>
      <c r="K625" s="516"/>
      <c r="L625" s="510"/>
      <c r="M625" s="510"/>
      <c r="N625" s="510"/>
      <c r="O625" s="510"/>
      <c r="P625" s="510"/>
      <c r="Q625" s="510"/>
      <c r="R625" s="510"/>
      <c r="S625" s="510"/>
      <c r="T625" s="510"/>
      <c r="U625" s="510"/>
      <c r="V625" s="510"/>
      <c r="W625" s="510"/>
    </row>
    <row r="626" spans="1:23">
      <c r="A626" s="510"/>
      <c r="B626" s="511"/>
      <c r="C626" s="510"/>
      <c r="D626" s="512"/>
      <c r="E626" s="510"/>
      <c r="F626" s="513"/>
      <c r="G626" s="514"/>
      <c r="H626" s="510"/>
      <c r="I626" s="515"/>
      <c r="J626" s="510"/>
      <c r="K626" s="516"/>
      <c r="L626" s="510"/>
      <c r="M626" s="510"/>
      <c r="N626" s="510"/>
      <c r="O626" s="510"/>
      <c r="P626" s="510"/>
      <c r="Q626" s="510"/>
      <c r="R626" s="510"/>
      <c r="S626" s="510"/>
      <c r="T626" s="510"/>
      <c r="U626" s="510"/>
      <c r="V626" s="510"/>
      <c r="W626" s="510"/>
    </row>
    <row r="627" spans="1:23">
      <c r="A627" s="510"/>
      <c r="B627" s="511"/>
      <c r="C627" s="510"/>
      <c r="D627" s="512"/>
      <c r="E627" s="510"/>
      <c r="F627" s="513"/>
      <c r="G627" s="514"/>
      <c r="H627" s="510"/>
      <c r="I627" s="515"/>
      <c r="J627" s="510"/>
      <c r="K627" s="516"/>
      <c r="L627" s="510"/>
      <c r="M627" s="510"/>
      <c r="N627" s="510"/>
      <c r="O627" s="510"/>
      <c r="P627" s="510"/>
      <c r="Q627" s="510"/>
      <c r="R627" s="510"/>
      <c r="S627" s="510"/>
      <c r="T627" s="510"/>
      <c r="U627" s="510"/>
      <c r="V627" s="510"/>
      <c r="W627" s="510"/>
    </row>
    <row r="628" spans="1:23">
      <c r="A628" s="510"/>
      <c r="B628" s="511"/>
      <c r="C628" s="510"/>
      <c r="D628" s="512"/>
      <c r="E628" s="510"/>
      <c r="F628" s="513"/>
      <c r="G628" s="514"/>
      <c r="H628" s="510"/>
      <c r="I628" s="515"/>
      <c r="J628" s="510"/>
      <c r="K628" s="516"/>
      <c r="L628" s="510"/>
      <c r="M628" s="510"/>
      <c r="N628" s="510"/>
      <c r="O628" s="510"/>
      <c r="P628" s="510"/>
      <c r="Q628" s="510"/>
      <c r="R628" s="510"/>
      <c r="S628" s="510"/>
      <c r="T628" s="510"/>
      <c r="U628" s="510"/>
      <c r="V628" s="510"/>
      <c r="W628" s="510"/>
    </row>
    <row r="629" spans="1:23">
      <c r="A629" s="510"/>
      <c r="B629" s="511"/>
      <c r="C629" s="510"/>
      <c r="D629" s="512"/>
      <c r="E629" s="510"/>
      <c r="F629" s="513"/>
      <c r="G629" s="514"/>
      <c r="H629" s="510"/>
      <c r="I629" s="515"/>
      <c r="J629" s="510"/>
      <c r="K629" s="516"/>
      <c r="L629" s="510"/>
      <c r="M629" s="510"/>
      <c r="N629" s="510"/>
      <c r="O629" s="510"/>
      <c r="P629" s="510"/>
      <c r="Q629" s="510"/>
      <c r="R629" s="510"/>
      <c r="S629" s="510"/>
      <c r="T629" s="510"/>
      <c r="U629" s="510"/>
      <c r="V629" s="510"/>
      <c r="W629" s="510"/>
    </row>
    <row r="630" spans="1:23">
      <c r="A630" s="510"/>
      <c r="B630" s="511"/>
      <c r="C630" s="510"/>
      <c r="D630" s="512"/>
      <c r="E630" s="510"/>
      <c r="F630" s="513"/>
      <c r="G630" s="514"/>
      <c r="H630" s="510"/>
      <c r="I630" s="515"/>
      <c r="J630" s="510"/>
      <c r="K630" s="516"/>
      <c r="L630" s="510"/>
      <c r="M630" s="510"/>
      <c r="N630" s="510"/>
      <c r="O630" s="510"/>
      <c r="P630" s="510"/>
      <c r="Q630" s="510"/>
      <c r="R630" s="510"/>
      <c r="S630" s="510"/>
      <c r="T630" s="510"/>
      <c r="U630" s="510"/>
      <c r="V630" s="510"/>
      <c r="W630" s="510"/>
    </row>
    <row r="631" spans="1:23">
      <c r="A631" s="510"/>
      <c r="B631" s="511"/>
      <c r="C631" s="510"/>
      <c r="D631" s="512"/>
      <c r="E631" s="510"/>
      <c r="F631" s="513"/>
      <c r="G631" s="514"/>
      <c r="H631" s="510"/>
      <c r="I631" s="515"/>
      <c r="J631" s="510"/>
      <c r="K631" s="516"/>
      <c r="L631" s="510"/>
      <c r="M631" s="510"/>
      <c r="N631" s="510"/>
      <c r="O631" s="510"/>
      <c r="P631" s="510"/>
      <c r="Q631" s="510"/>
      <c r="R631" s="510"/>
      <c r="S631" s="510"/>
      <c r="T631" s="510"/>
      <c r="U631" s="510"/>
      <c r="V631" s="510"/>
      <c r="W631" s="510"/>
    </row>
    <row r="632" spans="1:23">
      <c r="A632" s="510"/>
      <c r="B632" s="511"/>
      <c r="C632" s="510"/>
      <c r="D632" s="512"/>
      <c r="E632" s="510"/>
      <c r="F632" s="513"/>
      <c r="G632" s="514"/>
      <c r="H632" s="510"/>
      <c r="I632" s="515"/>
      <c r="J632" s="510"/>
      <c r="K632" s="516"/>
      <c r="L632" s="510"/>
      <c r="M632" s="510"/>
      <c r="N632" s="510"/>
      <c r="O632" s="510"/>
      <c r="P632" s="510"/>
      <c r="Q632" s="510"/>
      <c r="R632" s="510"/>
      <c r="S632" s="510"/>
      <c r="T632" s="510"/>
      <c r="U632" s="510"/>
      <c r="V632" s="510"/>
      <c r="W632" s="510"/>
    </row>
    <row r="633" spans="1:23">
      <c r="A633" s="510"/>
      <c r="B633" s="511"/>
      <c r="C633" s="510"/>
      <c r="D633" s="512"/>
      <c r="E633" s="510"/>
      <c r="F633" s="513"/>
      <c r="G633" s="514"/>
      <c r="H633" s="510"/>
      <c r="I633" s="515"/>
      <c r="J633" s="510"/>
      <c r="K633" s="516"/>
      <c r="L633" s="510"/>
      <c r="M633" s="510"/>
      <c r="N633" s="510"/>
      <c r="O633" s="510"/>
      <c r="P633" s="510"/>
      <c r="Q633" s="510"/>
      <c r="R633" s="510"/>
      <c r="S633" s="510"/>
      <c r="T633" s="510"/>
      <c r="U633" s="510"/>
      <c r="V633" s="510"/>
      <c r="W633" s="510"/>
    </row>
    <row r="634" spans="1:23">
      <c r="A634" s="510"/>
      <c r="B634" s="511"/>
      <c r="C634" s="510"/>
      <c r="D634" s="512"/>
      <c r="E634" s="510"/>
      <c r="F634" s="513"/>
      <c r="G634" s="514"/>
      <c r="H634" s="510"/>
      <c r="I634" s="515"/>
      <c r="J634" s="510"/>
      <c r="K634" s="516"/>
      <c r="L634" s="510"/>
      <c r="M634" s="510"/>
      <c r="N634" s="510"/>
      <c r="O634" s="510"/>
      <c r="P634" s="510"/>
      <c r="Q634" s="510"/>
      <c r="R634" s="510"/>
      <c r="S634" s="510"/>
      <c r="T634" s="510"/>
      <c r="U634" s="510"/>
      <c r="V634" s="510"/>
      <c r="W634" s="510"/>
    </row>
    <row r="635" spans="1:23">
      <c r="A635" s="510"/>
      <c r="B635" s="511"/>
      <c r="C635" s="510"/>
      <c r="D635" s="512"/>
      <c r="E635" s="510"/>
      <c r="F635" s="513"/>
      <c r="G635" s="514"/>
      <c r="H635" s="510"/>
      <c r="I635" s="515"/>
      <c r="J635" s="510"/>
      <c r="K635" s="516"/>
      <c r="L635" s="510"/>
      <c r="M635" s="510"/>
      <c r="N635" s="510"/>
      <c r="O635" s="510"/>
      <c r="P635" s="510"/>
      <c r="Q635" s="510"/>
      <c r="R635" s="510"/>
      <c r="S635" s="510"/>
      <c r="T635" s="510"/>
      <c r="U635" s="510"/>
      <c r="V635" s="510"/>
      <c r="W635" s="510"/>
    </row>
    <row r="636" spans="1:23">
      <c r="A636" s="510"/>
      <c r="B636" s="511"/>
      <c r="C636" s="510"/>
      <c r="D636" s="512"/>
      <c r="E636" s="510"/>
      <c r="F636" s="513"/>
      <c r="G636" s="514"/>
      <c r="H636" s="510"/>
      <c r="I636" s="515"/>
      <c r="J636" s="510"/>
      <c r="K636" s="516"/>
      <c r="L636" s="510"/>
      <c r="M636" s="510"/>
      <c r="N636" s="510"/>
      <c r="O636" s="510"/>
      <c r="P636" s="510"/>
      <c r="Q636" s="510"/>
      <c r="R636" s="510"/>
      <c r="S636" s="510"/>
      <c r="T636" s="510"/>
      <c r="U636" s="510"/>
      <c r="V636" s="510"/>
      <c r="W636" s="510"/>
    </row>
    <row r="637" spans="1:23">
      <c r="A637" s="510"/>
      <c r="B637" s="511"/>
      <c r="C637" s="510"/>
      <c r="D637" s="512"/>
      <c r="E637" s="510"/>
      <c r="F637" s="513"/>
      <c r="G637" s="514"/>
      <c r="H637" s="510"/>
      <c r="I637" s="515"/>
      <c r="J637" s="510"/>
      <c r="K637" s="516"/>
      <c r="L637" s="510"/>
      <c r="M637" s="510"/>
      <c r="N637" s="510"/>
      <c r="O637" s="510"/>
      <c r="P637" s="510"/>
      <c r="Q637" s="510"/>
      <c r="R637" s="510"/>
      <c r="S637" s="510"/>
      <c r="T637" s="510"/>
      <c r="U637" s="510"/>
      <c r="V637" s="510"/>
      <c r="W637" s="510"/>
    </row>
    <row r="638" spans="1:23">
      <c r="A638" s="510"/>
      <c r="B638" s="511"/>
      <c r="C638" s="510"/>
      <c r="D638" s="512"/>
      <c r="E638" s="510"/>
      <c r="F638" s="513"/>
      <c r="G638" s="514"/>
      <c r="H638" s="510"/>
      <c r="I638" s="515"/>
      <c r="J638" s="510"/>
      <c r="K638" s="516"/>
      <c r="L638" s="510"/>
      <c r="M638" s="510"/>
      <c r="N638" s="510"/>
      <c r="O638" s="510"/>
      <c r="P638" s="510"/>
      <c r="Q638" s="510"/>
      <c r="R638" s="510"/>
      <c r="S638" s="510"/>
      <c r="T638" s="510"/>
      <c r="U638" s="510"/>
      <c r="V638" s="510"/>
      <c r="W638" s="510"/>
    </row>
    <row r="639" spans="1:23">
      <c r="A639" s="510"/>
      <c r="B639" s="511"/>
      <c r="C639" s="510"/>
      <c r="D639" s="512"/>
      <c r="E639" s="510"/>
      <c r="F639" s="513"/>
      <c r="G639" s="514"/>
      <c r="H639" s="510"/>
      <c r="I639" s="515"/>
      <c r="J639" s="510"/>
      <c r="K639" s="516"/>
      <c r="L639" s="510"/>
      <c r="M639" s="510"/>
      <c r="N639" s="510"/>
      <c r="O639" s="510"/>
      <c r="P639" s="510"/>
      <c r="Q639" s="510"/>
      <c r="R639" s="510"/>
      <c r="S639" s="510"/>
      <c r="T639" s="510"/>
      <c r="U639" s="510"/>
      <c r="V639" s="510"/>
      <c r="W639" s="510"/>
    </row>
    <row r="640" spans="1:23">
      <c r="A640" s="510"/>
      <c r="B640" s="511"/>
      <c r="C640" s="510"/>
      <c r="D640" s="512"/>
      <c r="E640" s="510"/>
      <c r="F640" s="513"/>
      <c r="G640" s="514"/>
      <c r="H640" s="510"/>
      <c r="I640" s="515"/>
      <c r="J640" s="510"/>
      <c r="K640" s="516"/>
      <c r="L640" s="510"/>
      <c r="M640" s="510"/>
      <c r="N640" s="510"/>
      <c r="O640" s="510"/>
      <c r="P640" s="510"/>
      <c r="Q640" s="510"/>
      <c r="R640" s="510"/>
      <c r="S640" s="510"/>
      <c r="T640" s="510"/>
      <c r="U640" s="510"/>
      <c r="V640" s="510"/>
      <c r="W640" s="510"/>
    </row>
    <row r="641" spans="1:23">
      <c r="A641" s="510"/>
      <c r="B641" s="511"/>
      <c r="C641" s="510"/>
      <c r="D641" s="512"/>
      <c r="E641" s="510"/>
      <c r="F641" s="513"/>
      <c r="G641" s="514"/>
      <c r="H641" s="510"/>
      <c r="I641" s="515"/>
      <c r="J641" s="510"/>
      <c r="K641" s="516"/>
      <c r="L641" s="510"/>
      <c r="M641" s="510"/>
      <c r="N641" s="510"/>
      <c r="O641" s="510"/>
      <c r="P641" s="510"/>
      <c r="Q641" s="510"/>
      <c r="R641" s="510"/>
      <c r="S641" s="510"/>
      <c r="T641" s="510"/>
      <c r="U641" s="510"/>
      <c r="V641" s="510"/>
      <c r="W641" s="510"/>
    </row>
    <row r="642" spans="1:23">
      <c r="A642" s="510"/>
      <c r="B642" s="511"/>
      <c r="C642" s="510"/>
      <c r="D642" s="512"/>
      <c r="E642" s="510"/>
      <c r="F642" s="513"/>
      <c r="G642" s="514"/>
      <c r="H642" s="510"/>
      <c r="I642" s="515"/>
      <c r="J642" s="510"/>
      <c r="K642" s="516"/>
      <c r="L642" s="510"/>
      <c r="M642" s="510"/>
      <c r="N642" s="510"/>
      <c r="O642" s="510"/>
      <c r="P642" s="510"/>
      <c r="Q642" s="510"/>
      <c r="R642" s="510"/>
      <c r="S642" s="510"/>
      <c r="T642" s="510"/>
      <c r="U642" s="510"/>
      <c r="V642" s="510"/>
      <c r="W642" s="510"/>
    </row>
    <row r="643" spans="1:23">
      <c r="A643" s="510"/>
      <c r="B643" s="511"/>
      <c r="C643" s="510"/>
      <c r="D643" s="512"/>
      <c r="E643" s="510"/>
      <c r="F643" s="513"/>
      <c r="G643" s="514"/>
      <c r="H643" s="510"/>
      <c r="I643" s="515"/>
      <c r="J643" s="510"/>
      <c r="K643" s="516"/>
      <c r="L643" s="510"/>
      <c r="M643" s="510"/>
      <c r="N643" s="510"/>
      <c r="O643" s="510"/>
      <c r="P643" s="510"/>
      <c r="Q643" s="510"/>
      <c r="R643" s="510"/>
      <c r="S643" s="510"/>
      <c r="T643" s="510"/>
      <c r="U643" s="510"/>
      <c r="V643" s="510"/>
      <c r="W643" s="510"/>
    </row>
    <row r="644" spans="1:23">
      <c r="A644" s="510"/>
      <c r="B644" s="511"/>
      <c r="C644" s="510"/>
      <c r="D644" s="512"/>
      <c r="E644" s="510"/>
      <c r="F644" s="513"/>
      <c r="G644" s="514"/>
      <c r="H644" s="510"/>
      <c r="I644" s="515"/>
      <c r="J644" s="510"/>
      <c r="K644" s="516"/>
      <c r="L644" s="510"/>
      <c r="M644" s="510"/>
      <c r="N644" s="510"/>
      <c r="O644" s="510"/>
      <c r="P644" s="510"/>
      <c r="Q644" s="510"/>
      <c r="R644" s="510"/>
      <c r="S644" s="510"/>
      <c r="T644" s="510"/>
      <c r="U644" s="510"/>
      <c r="V644" s="510"/>
      <c r="W644" s="510"/>
    </row>
    <row r="645" spans="1:23">
      <c r="A645" s="510"/>
      <c r="B645" s="511"/>
      <c r="C645" s="510"/>
      <c r="D645" s="512"/>
      <c r="E645" s="510"/>
      <c r="F645" s="513"/>
      <c r="G645" s="514"/>
      <c r="H645" s="510"/>
      <c r="I645" s="515"/>
      <c r="J645" s="510"/>
      <c r="K645" s="516"/>
      <c r="L645" s="510"/>
      <c r="M645" s="510"/>
      <c r="N645" s="510"/>
      <c r="O645" s="510"/>
      <c r="P645" s="510"/>
      <c r="Q645" s="510"/>
      <c r="R645" s="510"/>
      <c r="S645" s="510"/>
      <c r="T645" s="510"/>
      <c r="U645" s="510"/>
      <c r="V645" s="510"/>
      <c r="W645" s="510"/>
    </row>
    <row r="646" spans="1:23">
      <c r="A646" s="510"/>
      <c r="B646" s="511"/>
      <c r="C646" s="510"/>
      <c r="D646" s="512"/>
      <c r="E646" s="510"/>
      <c r="F646" s="513"/>
      <c r="G646" s="514"/>
      <c r="H646" s="510"/>
      <c r="I646" s="515"/>
      <c r="J646" s="510"/>
      <c r="K646" s="516"/>
      <c r="L646" s="510"/>
      <c r="M646" s="510"/>
      <c r="N646" s="510"/>
      <c r="O646" s="510"/>
      <c r="P646" s="510"/>
      <c r="Q646" s="510"/>
      <c r="R646" s="510"/>
      <c r="S646" s="510"/>
      <c r="T646" s="510"/>
      <c r="U646" s="510"/>
      <c r="V646" s="510"/>
      <c r="W646" s="510"/>
    </row>
    <row r="647" spans="1:23">
      <c r="A647" s="510"/>
      <c r="B647" s="511"/>
      <c r="C647" s="510"/>
      <c r="D647" s="512"/>
      <c r="E647" s="510"/>
      <c r="F647" s="513"/>
      <c r="G647" s="514"/>
      <c r="H647" s="510"/>
      <c r="I647" s="515"/>
      <c r="J647" s="510"/>
      <c r="K647" s="516"/>
      <c r="L647" s="510"/>
      <c r="M647" s="510"/>
      <c r="N647" s="510"/>
      <c r="O647" s="510"/>
      <c r="P647" s="510"/>
      <c r="Q647" s="510"/>
      <c r="R647" s="510"/>
      <c r="S647" s="510"/>
      <c r="T647" s="510"/>
      <c r="U647" s="510"/>
      <c r="V647" s="510"/>
      <c r="W647" s="510"/>
    </row>
    <row r="648" spans="1:23">
      <c r="A648" s="510"/>
      <c r="B648" s="511"/>
      <c r="C648" s="510"/>
      <c r="D648" s="512"/>
      <c r="E648" s="510"/>
      <c r="F648" s="513"/>
      <c r="G648" s="514"/>
      <c r="H648" s="510"/>
      <c r="I648" s="515"/>
      <c r="J648" s="510"/>
      <c r="K648" s="516"/>
      <c r="L648" s="510"/>
      <c r="M648" s="510"/>
      <c r="N648" s="510"/>
      <c r="O648" s="510"/>
      <c r="P648" s="510"/>
      <c r="Q648" s="510"/>
      <c r="R648" s="510"/>
      <c r="S648" s="510"/>
      <c r="T648" s="510"/>
      <c r="U648" s="510"/>
      <c r="V648" s="510"/>
      <c r="W648" s="510"/>
    </row>
    <row r="649" spans="1:23">
      <c r="A649" s="510"/>
      <c r="B649" s="511"/>
      <c r="C649" s="510"/>
      <c r="D649" s="512"/>
      <c r="E649" s="510"/>
      <c r="F649" s="513"/>
      <c r="G649" s="514"/>
      <c r="H649" s="510"/>
      <c r="I649" s="515"/>
      <c r="J649" s="510"/>
      <c r="K649" s="516"/>
      <c r="L649" s="510"/>
      <c r="M649" s="510"/>
      <c r="N649" s="510"/>
      <c r="O649" s="510"/>
      <c r="P649" s="510"/>
      <c r="Q649" s="510"/>
      <c r="R649" s="510"/>
      <c r="S649" s="510"/>
      <c r="T649" s="510"/>
      <c r="U649" s="510"/>
      <c r="V649" s="510"/>
      <c r="W649" s="510"/>
    </row>
    <row r="650" spans="1:23">
      <c r="A650" s="510"/>
      <c r="B650" s="511"/>
      <c r="C650" s="510"/>
      <c r="D650" s="512"/>
      <c r="E650" s="510"/>
      <c r="F650" s="513"/>
      <c r="G650" s="514"/>
      <c r="H650" s="510"/>
      <c r="I650" s="515"/>
      <c r="J650" s="510"/>
      <c r="K650" s="516"/>
      <c r="L650" s="510"/>
      <c r="M650" s="510"/>
      <c r="N650" s="510"/>
      <c r="O650" s="510"/>
      <c r="P650" s="510"/>
      <c r="Q650" s="510"/>
      <c r="R650" s="510"/>
      <c r="S650" s="510"/>
      <c r="T650" s="510"/>
      <c r="U650" s="510"/>
      <c r="V650" s="510"/>
      <c r="W650" s="510"/>
    </row>
    <row r="651" spans="1:23">
      <c r="A651" s="510"/>
      <c r="B651" s="511"/>
      <c r="C651" s="510"/>
      <c r="D651" s="512"/>
      <c r="E651" s="510"/>
      <c r="F651" s="513"/>
      <c r="G651" s="514"/>
      <c r="H651" s="510"/>
      <c r="I651" s="515"/>
      <c r="J651" s="510"/>
      <c r="K651" s="516"/>
      <c r="L651" s="510"/>
      <c r="M651" s="510"/>
      <c r="N651" s="510"/>
      <c r="O651" s="510"/>
      <c r="P651" s="510"/>
      <c r="Q651" s="510"/>
      <c r="R651" s="510"/>
      <c r="S651" s="510"/>
      <c r="T651" s="510"/>
      <c r="U651" s="510"/>
      <c r="V651" s="510"/>
      <c r="W651" s="510"/>
    </row>
    <row r="652" spans="1:23">
      <c r="A652" s="510"/>
      <c r="B652" s="511"/>
      <c r="C652" s="510"/>
      <c r="D652" s="512"/>
      <c r="E652" s="510"/>
      <c r="F652" s="513"/>
      <c r="G652" s="514"/>
      <c r="H652" s="510"/>
      <c r="I652" s="515"/>
      <c r="J652" s="510"/>
      <c r="K652" s="516"/>
      <c r="L652" s="510"/>
      <c r="M652" s="510"/>
      <c r="N652" s="510"/>
      <c r="O652" s="510"/>
      <c r="P652" s="510"/>
      <c r="Q652" s="510"/>
      <c r="R652" s="510"/>
      <c r="S652" s="510"/>
      <c r="T652" s="510"/>
      <c r="U652" s="510"/>
      <c r="V652" s="510"/>
      <c r="W652" s="510"/>
    </row>
    <row r="653" spans="1:23">
      <c r="A653" s="510"/>
      <c r="B653" s="511"/>
      <c r="C653" s="510"/>
      <c r="D653" s="512"/>
      <c r="E653" s="510"/>
      <c r="F653" s="513"/>
      <c r="G653" s="514"/>
      <c r="H653" s="510"/>
      <c r="I653" s="515"/>
      <c r="J653" s="510"/>
      <c r="K653" s="516"/>
      <c r="L653" s="510"/>
      <c r="M653" s="510"/>
      <c r="N653" s="510"/>
      <c r="O653" s="510"/>
      <c r="P653" s="510"/>
      <c r="Q653" s="510"/>
      <c r="R653" s="510"/>
      <c r="S653" s="510"/>
      <c r="T653" s="510"/>
      <c r="U653" s="510"/>
      <c r="V653" s="510"/>
      <c r="W653" s="510"/>
    </row>
    <row r="654" spans="1:23">
      <c r="A654" s="510"/>
      <c r="B654" s="511"/>
      <c r="C654" s="510"/>
      <c r="D654" s="512"/>
      <c r="E654" s="510"/>
      <c r="F654" s="513"/>
      <c r="G654" s="514"/>
      <c r="H654" s="510"/>
      <c r="I654" s="515"/>
      <c r="J654" s="510"/>
      <c r="K654" s="516"/>
      <c r="L654" s="510"/>
      <c r="M654" s="510"/>
      <c r="N654" s="510"/>
      <c r="O654" s="510"/>
      <c r="P654" s="510"/>
      <c r="Q654" s="510"/>
      <c r="R654" s="510"/>
      <c r="S654" s="510"/>
      <c r="T654" s="510"/>
      <c r="U654" s="510"/>
      <c r="V654" s="510"/>
      <c r="W654" s="510"/>
    </row>
    <row r="655" spans="1:23">
      <c r="A655" s="510"/>
      <c r="B655" s="511"/>
      <c r="C655" s="510"/>
      <c r="D655" s="512"/>
      <c r="E655" s="510"/>
      <c r="F655" s="513"/>
      <c r="G655" s="514"/>
      <c r="H655" s="510"/>
      <c r="I655" s="515"/>
      <c r="J655" s="510"/>
      <c r="K655" s="516"/>
      <c r="L655" s="510"/>
      <c r="M655" s="510"/>
      <c r="N655" s="510"/>
      <c r="O655" s="510"/>
      <c r="P655" s="510"/>
      <c r="Q655" s="510"/>
      <c r="R655" s="510"/>
      <c r="S655" s="510"/>
      <c r="T655" s="510"/>
      <c r="U655" s="510"/>
      <c r="V655" s="510"/>
      <c r="W655" s="510"/>
    </row>
    <row r="656" spans="1:23">
      <c r="A656" s="510"/>
      <c r="B656" s="511"/>
      <c r="C656" s="510"/>
      <c r="D656" s="512"/>
      <c r="E656" s="510"/>
      <c r="F656" s="513"/>
      <c r="G656" s="514"/>
      <c r="H656" s="510"/>
      <c r="I656" s="515"/>
      <c r="J656" s="510"/>
      <c r="K656" s="516"/>
      <c r="L656" s="510"/>
      <c r="M656" s="510"/>
      <c r="N656" s="510"/>
      <c r="O656" s="510"/>
      <c r="P656" s="510"/>
      <c r="Q656" s="510"/>
      <c r="R656" s="510"/>
      <c r="S656" s="510"/>
      <c r="T656" s="510"/>
      <c r="U656" s="510"/>
      <c r="V656" s="510"/>
      <c r="W656" s="510"/>
    </row>
    <row r="657" spans="1:23">
      <c r="A657" s="510"/>
      <c r="B657" s="511"/>
      <c r="C657" s="510"/>
      <c r="D657" s="512"/>
      <c r="E657" s="510"/>
      <c r="F657" s="513"/>
      <c r="G657" s="514"/>
      <c r="H657" s="510"/>
      <c r="I657" s="515"/>
      <c r="J657" s="510"/>
      <c r="K657" s="516"/>
      <c r="L657" s="510"/>
      <c r="M657" s="510"/>
      <c r="N657" s="510"/>
      <c r="O657" s="510"/>
      <c r="P657" s="510"/>
      <c r="Q657" s="510"/>
      <c r="R657" s="510"/>
      <c r="S657" s="510"/>
      <c r="T657" s="510"/>
      <c r="U657" s="510"/>
      <c r="V657" s="510"/>
      <c r="W657" s="510"/>
    </row>
    <row r="658" spans="1:23">
      <c r="A658" s="510"/>
      <c r="B658" s="511"/>
      <c r="C658" s="510"/>
      <c r="D658" s="512"/>
      <c r="E658" s="510"/>
      <c r="F658" s="513"/>
      <c r="G658" s="514"/>
      <c r="H658" s="510"/>
      <c r="I658" s="515"/>
      <c r="J658" s="510"/>
      <c r="K658" s="516"/>
      <c r="L658" s="510"/>
      <c r="M658" s="510"/>
      <c r="N658" s="510"/>
      <c r="O658" s="510"/>
      <c r="P658" s="510"/>
      <c r="Q658" s="510"/>
      <c r="R658" s="510"/>
      <c r="S658" s="510"/>
      <c r="T658" s="510"/>
      <c r="U658" s="510"/>
      <c r="V658" s="510"/>
      <c r="W658" s="510"/>
    </row>
    <row r="659" spans="1:23">
      <c r="A659" s="510"/>
      <c r="B659" s="511"/>
      <c r="C659" s="510"/>
      <c r="D659" s="512"/>
      <c r="E659" s="510"/>
      <c r="F659" s="513"/>
      <c r="G659" s="514"/>
      <c r="H659" s="510"/>
      <c r="I659" s="515"/>
      <c r="J659" s="510"/>
      <c r="K659" s="516"/>
      <c r="L659" s="510"/>
      <c r="M659" s="510"/>
      <c r="N659" s="510"/>
      <c r="O659" s="510"/>
      <c r="P659" s="510"/>
      <c r="Q659" s="510"/>
      <c r="R659" s="510"/>
      <c r="S659" s="510"/>
      <c r="T659" s="510"/>
      <c r="U659" s="510"/>
      <c r="V659" s="510"/>
      <c r="W659" s="510"/>
    </row>
    <row r="660" spans="1:23">
      <c r="A660" s="510"/>
      <c r="B660" s="511"/>
      <c r="C660" s="510"/>
      <c r="D660" s="512"/>
      <c r="E660" s="510"/>
      <c r="F660" s="513"/>
      <c r="G660" s="514"/>
      <c r="H660" s="510"/>
      <c r="I660" s="515"/>
      <c r="J660" s="510"/>
      <c r="K660" s="516"/>
      <c r="L660" s="510"/>
      <c r="M660" s="510"/>
      <c r="N660" s="510"/>
      <c r="O660" s="510"/>
      <c r="P660" s="510"/>
      <c r="Q660" s="510"/>
      <c r="R660" s="510"/>
      <c r="S660" s="510"/>
      <c r="T660" s="510"/>
      <c r="U660" s="510"/>
      <c r="V660" s="510"/>
      <c r="W660" s="510"/>
    </row>
    <row r="661" spans="1:23">
      <c r="A661" s="510"/>
      <c r="B661" s="511"/>
      <c r="C661" s="510"/>
      <c r="D661" s="512"/>
      <c r="E661" s="510"/>
      <c r="F661" s="513"/>
      <c r="G661" s="514"/>
      <c r="H661" s="510"/>
      <c r="I661" s="515"/>
      <c r="J661" s="510"/>
      <c r="K661" s="516"/>
      <c r="L661" s="510"/>
      <c r="M661" s="510"/>
      <c r="N661" s="510"/>
      <c r="O661" s="510"/>
      <c r="P661" s="510"/>
      <c r="Q661" s="510"/>
      <c r="R661" s="510"/>
      <c r="S661" s="510"/>
      <c r="T661" s="510"/>
      <c r="U661" s="510"/>
      <c r="V661" s="510"/>
      <c r="W661" s="510"/>
    </row>
    <row r="662" spans="1:23">
      <c r="A662" s="510"/>
      <c r="B662" s="511"/>
      <c r="C662" s="510"/>
      <c r="D662" s="512"/>
      <c r="E662" s="510"/>
      <c r="F662" s="513"/>
      <c r="G662" s="514"/>
      <c r="H662" s="510"/>
      <c r="I662" s="515"/>
      <c r="J662" s="510"/>
      <c r="K662" s="516"/>
      <c r="L662" s="510"/>
      <c r="M662" s="510"/>
      <c r="N662" s="510"/>
      <c r="O662" s="510"/>
      <c r="P662" s="510"/>
      <c r="Q662" s="510"/>
      <c r="R662" s="510"/>
      <c r="S662" s="510"/>
      <c r="T662" s="510"/>
      <c r="U662" s="510"/>
      <c r="V662" s="510"/>
      <c r="W662" s="510"/>
    </row>
    <row r="663" spans="1:23">
      <c r="A663" s="510"/>
      <c r="B663" s="511"/>
      <c r="C663" s="510"/>
      <c r="D663" s="512"/>
      <c r="E663" s="510"/>
      <c r="F663" s="513"/>
      <c r="G663" s="514"/>
      <c r="H663" s="510"/>
      <c r="I663" s="515"/>
      <c r="J663" s="510"/>
      <c r="K663" s="516"/>
      <c r="L663" s="510"/>
      <c r="M663" s="510"/>
      <c r="N663" s="510"/>
      <c r="O663" s="510"/>
      <c r="P663" s="510"/>
      <c r="Q663" s="510"/>
      <c r="R663" s="510"/>
      <c r="S663" s="510"/>
      <c r="T663" s="510"/>
      <c r="U663" s="510"/>
      <c r="V663" s="510"/>
      <c r="W663" s="510"/>
    </row>
    <row r="664" spans="1:23">
      <c r="A664" s="510"/>
      <c r="B664" s="511"/>
      <c r="C664" s="510"/>
      <c r="D664" s="512"/>
      <c r="E664" s="510"/>
      <c r="F664" s="513"/>
      <c r="G664" s="514"/>
      <c r="H664" s="510"/>
      <c r="I664" s="515"/>
      <c r="J664" s="510"/>
      <c r="K664" s="516"/>
      <c r="L664" s="510"/>
      <c r="M664" s="510"/>
      <c r="N664" s="510"/>
      <c r="O664" s="510"/>
      <c r="P664" s="510"/>
      <c r="Q664" s="510"/>
      <c r="R664" s="510"/>
      <c r="S664" s="510"/>
      <c r="T664" s="510"/>
      <c r="U664" s="510"/>
      <c r="V664" s="510"/>
      <c r="W664" s="510"/>
    </row>
    <row r="665" spans="1:23">
      <c r="A665" s="510"/>
      <c r="B665" s="511"/>
      <c r="C665" s="510"/>
      <c r="D665" s="512"/>
      <c r="E665" s="510"/>
      <c r="F665" s="513"/>
      <c r="G665" s="514"/>
      <c r="H665" s="510"/>
      <c r="I665" s="515"/>
      <c r="J665" s="510"/>
      <c r="K665" s="516"/>
      <c r="L665" s="510"/>
      <c r="M665" s="510"/>
      <c r="N665" s="510"/>
      <c r="O665" s="510"/>
      <c r="P665" s="510"/>
      <c r="Q665" s="510"/>
      <c r="R665" s="510"/>
      <c r="S665" s="510"/>
      <c r="T665" s="510"/>
      <c r="U665" s="510"/>
      <c r="V665" s="510"/>
      <c r="W665" s="510"/>
    </row>
    <row r="666" spans="1:23">
      <c r="A666" s="510"/>
      <c r="B666" s="511"/>
      <c r="C666" s="510"/>
      <c r="D666" s="512"/>
      <c r="E666" s="510"/>
      <c r="F666" s="513"/>
      <c r="G666" s="514"/>
      <c r="H666" s="510"/>
      <c r="I666" s="515"/>
      <c r="J666" s="510"/>
      <c r="K666" s="516"/>
      <c r="L666" s="510"/>
      <c r="M666" s="510"/>
      <c r="N666" s="510"/>
      <c r="O666" s="510"/>
      <c r="P666" s="510"/>
      <c r="Q666" s="510"/>
      <c r="R666" s="510"/>
      <c r="S666" s="510"/>
      <c r="T666" s="510"/>
      <c r="U666" s="510"/>
      <c r="V666" s="510"/>
      <c r="W666" s="510"/>
    </row>
    <row r="667" spans="1:23">
      <c r="A667" s="510"/>
      <c r="B667" s="511"/>
      <c r="C667" s="510"/>
      <c r="D667" s="512"/>
      <c r="E667" s="510"/>
      <c r="F667" s="513"/>
      <c r="G667" s="514"/>
      <c r="H667" s="510"/>
      <c r="I667" s="515"/>
      <c r="J667" s="510"/>
      <c r="K667" s="516"/>
      <c r="L667" s="510"/>
      <c r="M667" s="510"/>
      <c r="N667" s="510"/>
      <c r="O667" s="510"/>
      <c r="P667" s="510"/>
      <c r="Q667" s="510"/>
      <c r="R667" s="510"/>
      <c r="S667" s="510"/>
      <c r="T667" s="510"/>
      <c r="U667" s="510"/>
      <c r="V667" s="510"/>
      <c r="W667" s="510"/>
    </row>
    <row r="668" spans="1:23">
      <c r="A668" s="510"/>
      <c r="B668" s="511"/>
      <c r="C668" s="510"/>
      <c r="D668" s="512"/>
      <c r="E668" s="510"/>
      <c r="F668" s="513"/>
      <c r="G668" s="514"/>
      <c r="H668" s="510"/>
      <c r="I668" s="515"/>
      <c r="J668" s="510"/>
      <c r="K668" s="516"/>
      <c r="L668" s="510"/>
      <c r="M668" s="510"/>
      <c r="N668" s="510"/>
      <c r="O668" s="510"/>
      <c r="P668" s="510"/>
      <c r="Q668" s="510"/>
      <c r="R668" s="510"/>
      <c r="S668" s="510"/>
      <c r="T668" s="510"/>
      <c r="U668" s="510"/>
      <c r="V668" s="510"/>
      <c r="W668" s="510"/>
    </row>
    <row r="669" spans="1:23">
      <c r="A669" s="510"/>
      <c r="B669" s="511"/>
      <c r="C669" s="510"/>
      <c r="D669" s="512"/>
      <c r="E669" s="510"/>
      <c r="F669" s="513"/>
      <c r="G669" s="514"/>
      <c r="H669" s="510"/>
      <c r="I669" s="515"/>
      <c r="J669" s="510"/>
      <c r="K669" s="516"/>
      <c r="L669" s="510"/>
      <c r="M669" s="510"/>
      <c r="N669" s="510"/>
      <c r="O669" s="510"/>
      <c r="P669" s="510"/>
      <c r="Q669" s="510"/>
      <c r="R669" s="510"/>
      <c r="S669" s="510"/>
      <c r="T669" s="510"/>
      <c r="U669" s="510"/>
      <c r="V669" s="510"/>
      <c r="W669" s="510"/>
    </row>
    <row r="670" spans="1:23">
      <c r="A670" s="510"/>
      <c r="B670" s="511"/>
      <c r="C670" s="510"/>
      <c r="D670" s="512"/>
      <c r="E670" s="510"/>
      <c r="F670" s="513"/>
      <c r="G670" s="514"/>
      <c r="H670" s="510"/>
      <c r="I670" s="515"/>
      <c r="J670" s="510"/>
      <c r="K670" s="516"/>
      <c r="L670" s="510"/>
      <c r="M670" s="510"/>
      <c r="N670" s="510"/>
      <c r="O670" s="510"/>
      <c r="P670" s="510"/>
      <c r="Q670" s="510"/>
      <c r="R670" s="510"/>
      <c r="S670" s="510"/>
      <c r="T670" s="510"/>
      <c r="U670" s="510"/>
      <c r="V670" s="510"/>
      <c r="W670" s="510"/>
    </row>
    <row r="671" spans="1:23">
      <c r="A671" s="510"/>
      <c r="B671" s="511"/>
      <c r="C671" s="510"/>
      <c r="D671" s="512"/>
      <c r="E671" s="510"/>
      <c r="F671" s="513"/>
      <c r="G671" s="514"/>
      <c r="H671" s="510"/>
      <c r="I671" s="515"/>
      <c r="J671" s="510"/>
      <c r="K671" s="516"/>
      <c r="L671" s="510"/>
      <c r="M671" s="510"/>
      <c r="N671" s="510"/>
      <c r="O671" s="510"/>
      <c r="P671" s="510"/>
      <c r="Q671" s="510"/>
      <c r="R671" s="510"/>
      <c r="S671" s="510"/>
      <c r="T671" s="510"/>
      <c r="U671" s="510"/>
      <c r="V671" s="510"/>
      <c r="W671" s="510"/>
    </row>
    <row r="672" spans="1:23">
      <c r="A672" s="510"/>
      <c r="B672" s="511"/>
      <c r="C672" s="510"/>
      <c r="D672" s="512"/>
      <c r="E672" s="510"/>
      <c r="F672" s="513"/>
      <c r="G672" s="514"/>
      <c r="H672" s="510"/>
      <c r="I672" s="515"/>
      <c r="J672" s="510"/>
      <c r="K672" s="516"/>
      <c r="L672" s="510"/>
      <c r="M672" s="510"/>
      <c r="N672" s="510"/>
      <c r="O672" s="510"/>
      <c r="P672" s="510"/>
      <c r="Q672" s="510"/>
      <c r="R672" s="510"/>
      <c r="S672" s="510"/>
      <c r="T672" s="510"/>
      <c r="U672" s="510"/>
      <c r="V672" s="510"/>
      <c r="W672" s="510"/>
    </row>
    <row r="673" spans="1:23">
      <c r="A673" s="510"/>
      <c r="B673" s="511"/>
      <c r="C673" s="510"/>
      <c r="D673" s="512"/>
      <c r="E673" s="510"/>
      <c r="F673" s="513"/>
      <c r="G673" s="514"/>
      <c r="H673" s="510"/>
      <c r="I673" s="515"/>
      <c r="J673" s="510"/>
      <c r="K673" s="516"/>
      <c r="L673" s="510"/>
      <c r="M673" s="510"/>
      <c r="N673" s="510"/>
      <c r="O673" s="510"/>
      <c r="P673" s="510"/>
      <c r="Q673" s="510"/>
      <c r="R673" s="510"/>
      <c r="S673" s="510"/>
      <c r="T673" s="510"/>
      <c r="U673" s="510"/>
      <c r="V673" s="510"/>
      <c r="W673" s="510"/>
    </row>
    <row r="674" spans="1:23">
      <c r="A674" s="510"/>
      <c r="B674" s="511"/>
      <c r="C674" s="510"/>
      <c r="D674" s="512"/>
      <c r="E674" s="510"/>
      <c r="F674" s="513"/>
      <c r="G674" s="514"/>
      <c r="H674" s="510"/>
      <c r="I674" s="515"/>
      <c r="J674" s="510"/>
      <c r="K674" s="516"/>
      <c r="L674" s="510"/>
      <c r="M674" s="510"/>
      <c r="N674" s="510"/>
      <c r="O674" s="510"/>
      <c r="P674" s="510"/>
      <c r="Q674" s="510"/>
      <c r="R674" s="510"/>
      <c r="S674" s="510"/>
      <c r="T674" s="510"/>
      <c r="U674" s="510"/>
      <c r="V674" s="510"/>
      <c r="W674" s="510"/>
    </row>
    <row r="675" spans="1:23">
      <c r="A675" s="510"/>
      <c r="B675" s="511"/>
      <c r="C675" s="510"/>
      <c r="D675" s="512"/>
      <c r="E675" s="510"/>
      <c r="F675" s="513"/>
      <c r="G675" s="514"/>
      <c r="H675" s="510"/>
      <c r="I675" s="515"/>
      <c r="J675" s="510"/>
      <c r="K675" s="516"/>
      <c r="L675" s="510"/>
      <c r="M675" s="510"/>
      <c r="N675" s="510"/>
      <c r="O675" s="510"/>
      <c r="P675" s="510"/>
      <c r="Q675" s="510"/>
      <c r="R675" s="510"/>
      <c r="S675" s="510"/>
      <c r="T675" s="510"/>
      <c r="U675" s="510"/>
      <c r="V675" s="510"/>
      <c r="W675" s="510"/>
    </row>
    <row r="676" spans="1:23">
      <c r="A676" s="510"/>
      <c r="B676" s="511"/>
      <c r="C676" s="510"/>
      <c r="D676" s="512"/>
      <c r="E676" s="510"/>
      <c r="F676" s="513"/>
      <c r="G676" s="514"/>
      <c r="H676" s="510"/>
      <c r="I676" s="515"/>
      <c r="J676" s="510"/>
      <c r="K676" s="516"/>
      <c r="L676" s="510"/>
      <c r="M676" s="510"/>
      <c r="N676" s="510"/>
      <c r="O676" s="510"/>
      <c r="P676" s="510"/>
      <c r="Q676" s="510"/>
      <c r="R676" s="510"/>
      <c r="S676" s="510"/>
      <c r="T676" s="510"/>
      <c r="U676" s="510"/>
      <c r="V676" s="510"/>
      <c r="W676" s="510"/>
    </row>
    <row r="677" spans="1:23">
      <c r="A677" s="510"/>
      <c r="B677" s="511"/>
      <c r="C677" s="510"/>
      <c r="D677" s="512"/>
      <c r="E677" s="510"/>
      <c r="F677" s="513"/>
      <c r="G677" s="514"/>
      <c r="H677" s="510"/>
      <c r="I677" s="515"/>
      <c r="J677" s="510"/>
      <c r="K677" s="516"/>
      <c r="L677" s="510"/>
      <c r="M677" s="510"/>
      <c r="N677" s="510"/>
      <c r="O677" s="510"/>
      <c r="P677" s="510"/>
      <c r="Q677" s="510"/>
      <c r="R677" s="510"/>
      <c r="S677" s="510"/>
      <c r="T677" s="510"/>
      <c r="U677" s="510"/>
      <c r="V677" s="510"/>
      <c r="W677" s="510"/>
    </row>
    <row r="678" spans="1:23">
      <c r="A678" s="510"/>
      <c r="B678" s="511"/>
      <c r="C678" s="510"/>
      <c r="D678" s="512"/>
      <c r="E678" s="510"/>
      <c r="F678" s="513"/>
      <c r="G678" s="514"/>
      <c r="H678" s="510"/>
      <c r="I678" s="515"/>
      <c r="J678" s="510"/>
      <c r="K678" s="516"/>
      <c r="L678" s="510"/>
      <c r="M678" s="510"/>
      <c r="N678" s="510"/>
      <c r="O678" s="510"/>
      <c r="P678" s="510"/>
      <c r="Q678" s="510"/>
      <c r="R678" s="510"/>
      <c r="S678" s="510"/>
      <c r="T678" s="510"/>
      <c r="U678" s="510"/>
      <c r="V678" s="510"/>
      <c r="W678" s="510"/>
    </row>
    <row r="679" spans="1:23">
      <c r="A679" s="510"/>
      <c r="B679" s="511"/>
      <c r="C679" s="510"/>
      <c r="D679" s="512"/>
      <c r="E679" s="510"/>
      <c r="F679" s="513"/>
      <c r="G679" s="514"/>
      <c r="H679" s="510"/>
      <c r="I679" s="515"/>
      <c r="J679" s="510"/>
      <c r="K679" s="516"/>
      <c r="L679" s="510"/>
      <c r="M679" s="510"/>
      <c r="N679" s="510"/>
      <c r="O679" s="510"/>
      <c r="P679" s="510"/>
      <c r="Q679" s="510"/>
      <c r="R679" s="510"/>
      <c r="S679" s="510"/>
      <c r="T679" s="510"/>
      <c r="U679" s="510"/>
      <c r="V679" s="510"/>
      <c r="W679" s="510"/>
    </row>
    <row r="680" spans="1:23">
      <c r="A680" s="510"/>
      <c r="B680" s="511"/>
      <c r="C680" s="510"/>
      <c r="D680" s="512"/>
      <c r="E680" s="510"/>
      <c r="F680" s="513"/>
      <c r="G680" s="514"/>
      <c r="H680" s="510"/>
      <c r="I680" s="515"/>
      <c r="J680" s="510"/>
      <c r="K680" s="516"/>
      <c r="L680" s="510"/>
      <c r="M680" s="510"/>
      <c r="N680" s="510"/>
      <c r="O680" s="510"/>
      <c r="P680" s="510"/>
      <c r="Q680" s="510"/>
      <c r="R680" s="510"/>
      <c r="S680" s="510"/>
      <c r="T680" s="510"/>
      <c r="U680" s="510"/>
      <c r="V680" s="510"/>
      <c r="W680" s="510"/>
    </row>
    <row r="681" spans="1:23">
      <c r="A681" s="510"/>
      <c r="B681" s="511"/>
      <c r="C681" s="510"/>
      <c r="D681" s="512"/>
      <c r="E681" s="510"/>
      <c r="F681" s="513"/>
      <c r="G681" s="514"/>
      <c r="H681" s="510"/>
      <c r="I681" s="515"/>
      <c r="J681" s="510"/>
      <c r="K681" s="516"/>
      <c r="L681" s="510"/>
      <c r="M681" s="510"/>
      <c r="N681" s="510"/>
      <c r="O681" s="510"/>
      <c r="P681" s="510"/>
      <c r="Q681" s="510"/>
      <c r="R681" s="510"/>
      <c r="S681" s="510"/>
      <c r="T681" s="510"/>
      <c r="U681" s="510"/>
      <c r="V681" s="510"/>
      <c r="W681" s="510"/>
    </row>
    <row r="682" spans="1:23">
      <c r="A682" s="510"/>
      <c r="B682" s="511"/>
      <c r="C682" s="510"/>
      <c r="D682" s="512"/>
      <c r="E682" s="510"/>
      <c r="F682" s="513"/>
      <c r="G682" s="514"/>
      <c r="H682" s="510"/>
      <c r="I682" s="515"/>
      <c r="J682" s="510"/>
      <c r="K682" s="516"/>
      <c r="L682" s="510"/>
      <c r="M682" s="510"/>
      <c r="N682" s="510"/>
      <c r="O682" s="510"/>
      <c r="P682" s="510"/>
      <c r="Q682" s="510"/>
      <c r="R682" s="510"/>
      <c r="S682" s="510"/>
      <c r="T682" s="510"/>
      <c r="U682" s="510"/>
      <c r="V682" s="510"/>
      <c r="W682" s="510"/>
    </row>
    <row r="683" spans="1:23">
      <c r="A683" s="510"/>
      <c r="B683" s="511"/>
      <c r="C683" s="510"/>
      <c r="D683" s="512"/>
      <c r="E683" s="510"/>
      <c r="F683" s="513"/>
      <c r="G683" s="514"/>
      <c r="H683" s="510"/>
      <c r="I683" s="515"/>
      <c r="J683" s="510"/>
      <c r="K683" s="516"/>
      <c r="L683" s="510"/>
      <c r="M683" s="510"/>
      <c r="N683" s="510"/>
      <c r="O683" s="510"/>
      <c r="P683" s="510"/>
      <c r="Q683" s="510"/>
      <c r="R683" s="510"/>
      <c r="S683" s="510"/>
      <c r="T683" s="510"/>
      <c r="U683" s="510"/>
      <c r="V683" s="510"/>
      <c r="W683" s="510"/>
    </row>
    <row r="684" spans="1:23">
      <c r="A684" s="510"/>
      <c r="B684" s="511"/>
      <c r="C684" s="510"/>
      <c r="D684" s="512"/>
      <c r="E684" s="510"/>
      <c r="F684" s="513"/>
      <c r="G684" s="514"/>
      <c r="H684" s="510"/>
      <c r="I684" s="515"/>
      <c r="J684" s="510"/>
      <c r="K684" s="516"/>
      <c r="L684" s="510"/>
      <c r="M684" s="510"/>
      <c r="N684" s="510"/>
      <c r="O684" s="510"/>
      <c r="P684" s="510"/>
      <c r="Q684" s="510"/>
      <c r="R684" s="510"/>
      <c r="S684" s="510"/>
      <c r="T684" s="510"/>
      <c r="U684" s="510"/>
      <c r="V684" s="510"/>
      <c r="W684" s="510"/>
    </row>
    <row r="685" spans="1:23">
      <c r="A685" s="510"/>
      <c r="B685" s="511"/>
      <c r="C685" s="510"/>
      <c r="D685" s="512"/>
      <c r="E685" s="510"/>
      <c r="F685" s="513"/>
      <c r="G685" s="514"/>
      <c r="H685" s="510"/>
      <c r="I685" s="515"/>
      <c r="J685" s="510"/>
      <c r="K685" s="516"/>
      <c r="L685" s="510"/>
      <c r="M685" s="510"/>
      <c r="N685" s="510"/>
      <c r="O685" s="510"/>
      <c r="P685" s="510"/>
      <c r="Q685" s="510"/>
      <c r="R685" s="510"/>
      <c r="S685" s="510"/>
      <c r="T685" s="510"/>
      <c r="U685" s="510"/>
      <c r="V685" s="510"/>
      <c r="W685" s="510"/>
    </row>
    <row r="686" spans="1:23">
      <c r="A686" s="510"/>
      <c r="B686" s="511"/>
      <c r="C686" s="510"/>
      <c r="D686" s="512"/>
      <c r="E686" s="510"/>
      <c r="F686" s="513"/>
      <c r="G686" s="514"/>
      <c r="H686" s="510"/>
      <c r="I686" s="515"/>
      <c r="J686" s="510"/>
      <c r="K686" s="516"/>
      <c r="L686" s="510"/>
      <c r="M686" s="510"/>
      <c r="N686" s="510"/>
      <c r="O686" s="510"/>
      <c r="P686" s="510"/>
      <c r="Q686" s="510"/>
      <c r="R686" s="510"/>
      <c r="S686" s="510"/>
      <c r="T686" s="510"/>
      <c r="U686" s="510"/>
      <c r="V686" s="510"/>
      <c r="W686" s="510"/>
    </row>
    <row r="687" spans="1:23">
      <c r="A687" s="510"/>
      <c r="B687" s="511"/>
      <c r="C687" s="510"/>
      <c r="D687" s="512"/>
      <c r="E687" s="510"/>
      <c r="F687" s="513"/>
      <c r="G687" s="514"/>
      <c r="H687" s="510"/>
      <c r="I687" s="515"/>
      <c r="J687" s="510"/>
      <c r="K687" s="516"/>
      <c r="L687" s="510"/>
      <c r="M687" s="510"/>
      <c r="N687" s="510"/>
      <c r="O687" s="510"/>
      <c r="P687" s="510"/>
      <c r="Q687" s="510"/>
      <c r="R687" s="510"/>
      <c r="S687" s="510"/>
      <c r="T687" s="510"/>
      <c r="U687" s="510"/>
      <c r="V687" s="510"/>
      <c r="W687" s="510"/>
    </row>
    <row r="688" spans="1:23">
      <c r="A688" s="510"/>
      <c r="B688" s="511"/>
      <c r="C688" s="510"/>
      <c r="D688" s="512"/>
      <c r="E688" s="510"/>
      <c r="F688" s="513"/>
      <c r="G688" s="514"/>
      <c r="H688" s="510"/>
      <c r="I688" s="515"/>
      <c r="J688" s="510"/>
      <c r="K688" s="516"/>
      <c r="L688" s="510"/>
      <c r="M688" s="510"/>
      <c r="N688" s="510"/>
      <c r="O688" s="510"/>
      <c r="P688" s="510"/>
      <c r="Q688" s="510"/>
      <c r="R688" s="510"/>
      <c r="S688" s="510"/>
      <c r="T688" s="510"/>
      <c r="U688" s="510"/>
      <c r="V688" s="510"/>
      <c r="W688" s="510"/>
    </row>
    <row r="689" spans="1:23">
      <c r="A689" s="510"/>
      <c r="B689" s="511"/>
      <c r="C689" s="510"/>
      <c r="D689" s="512"/>
      <c r="E689" s="510"/>
      <c r="F689" s="513"/>
      <c r="G689" s="514"/>
      <c r="H689" s="510"/>
      <c r="I689" s="515"/>
      <c r="J689" s="510"/>
      <c r="K689" s="516"/>
      <c r="L689" s="510"/>
      <c r="M689" s="510"/>
      <c r="N689" s="510"/>
      <c r="O689" s="510"/>
      <c r="P689" s="510"/>
      <c r="Q689" s="510"/>
      <c r="R689" s="510"/>
      <c r="S689" s="510"/>
      <c r="T689" s="510"/>
      <c r="U689" s="510"/>
      <c r="V689" s="510"/>
      <c r="W689" s="510"/>
    </row>
    <row r="690" spans="1:23">
      <c r="A690" s="510"/>
      <c r="B690" s="511"/>
      <c r="C690" s="510"/>
      <c r="D690" s="512"/>
      <c r="E690" s="510"/>
      <c r="F690" s="513"/>
      <c r="G690" s="514"/>
      <c r="H690" s="510"/>
      <c r="I690" s="515"/>
      <c r="J690" s="510"/>
      <c r="K690" s="516"/>
      <c r="L690" s="510"/>
      <c r="M690" s="510"/>
      <c r="N690" s="510"/>
      <c r="O690" s="510"/>
      <c r="P690" s="510"/>
      <c r="Q690" s="510"/>
      <c r="R690" s="510"/>
      <c r="S690" s="510"/>
      <c r="T690" s="510"/>
      <c r="U690" s="510"/>
      <c r="V690" s="510"/>
      <c r="W690" s="510"/>
    </row>
    <row r="691" spans="1:23">
      <c r="A691" s="510"/>
      <c r="B691" s="511"/>
      <c r="C691" s="510"/>
      <c r="D691" s="512"/>
      <c r="E691" s="510"/>
      <c r="F691" s="513"/>
      <c r="G691" s="514"/>
      <c r="H691" s="510"/>
      <c r="I691" s="515"/>
      <c r="J691" s="510"/>
      <c r="K691" s="516"/>
      <c r="L691" s="510"/>
      <c r="M691" s="510"/>
      <c r="N691" s="510"/>
      <c r="O691" s="510"/>
      <c r="P691" s="510"/>
      <c r="Q691" s="510"/>
      <c r="R691" s="510"/>
      <c r="S691" s="510"/>
      <c r="T691" s="510"/>
      <c r="U691" s="510"/>
      <c r="V691" s="510"/>
      <c r="W691" s="510"/>
    </row>
    <row r="692" spans="1:23">
      <c r="A692" s="510"/>
      <c r="B692" s="511"/>
      <c r="C692" s="510"/>
      <c r="D692" s="512"/>
      <c r="E692" s="510"/>
      <c r="F692" s="513"/>
      <c r="G692" s="514"/>
      <c r="H692" s="510"/>
      <c r="I692" s="515"/>
      <c r="J692" s="510"/>
      <c r="K692" s="516"/>
      <c r="L692" s="510"/>
      <c r="M692" s="510"/>
      <c r="N692" s="510"/>
      <c r="O692" s="510"/>
      <c r="P692" s="510"/>
      <c r="Q692" s="510"/>
      <c r="R692" s="510"/>
      <c r="S692" s="510"/>
      <c r="T692" s="510"/>
      <c r="U692" s="510"/>
      <c r="V692" s="510"/>
      <c r="W692" s="510"/>
    </row>
    <row r="693" spans="1:23">
      <c r="A693" s="510"/>
      <c r="B693" s="511"/>
      <c r="C693" s="510"/>
      <c r="D693" s="512"/>
      <c r="E693" s="510"/>
      <c r="F693" s="513"/>
      <c r="G693" s="514"/>
      <c r="H693" s="510"/>
      <c r="I693" s="515"/>
      <c r="J693" s="510"/>
      <c r="K693" s="516"/>
      <c r="L693" s="510"/>
      <c r="M693" s="510"/>
      <c r="N693" s="510"/>
      <c r="O693" s="510"/>
      <c r="P693" s="510"/>
      <c r="Q693" s="510"/>
      <c r="R693" s="510"/>
      <c r="S693" s="510"/>
      <c r="T693" s="510"/>
      <c r="U693" s="510"/>
      <c r="V693" s="510"/>
      <c r="W693" s="510"/>
    </row>
    <row r="694" spans="1:23">
      <c r="A694" s="510"/>
      <c r="B694" s="511"/>
      <c r="C694" s="510"/>
      <c r="D694" s="512"/>
      <c r="E694" s="510"/>
      <c r="F694" s="513"/>
      <c r="G694" s="514"/>
      <c r="H694" s="510"/>
      <c r="I694" s="515"/>
      <c r="J694" s="510"/>
      <c r="K694" s="516"/>
      <c r="L694" s="510"/>
      <c r="M694" s="510"/>
      <c r="N694" s="510"/>
      <c r="O694" s="510"/>
      <c r="P694" s="510"/>
      <c r="Q694" s="510"/>
      <c r="R694" s="510"/>
      <c r="S694" s="510"/>
      <c r="T694" s="510"/>
      <c r="U694" s="510"/>
      <c r="V694" s="510"/>
      <c r="W694" s="510"/>
    </row>
    <row r="695" spans="1:23">
      <c r="A695" s="510"/>
      <c r="B695" s="511"/>
      <c r="C695" s="510"/>
      <c r="D695" s="512"/>
      <c r="E695" s="510"/>
      <c r="F695" s="513"/>
      <c r="G695" s="514"/>
      <c r="H695" s="510"/>
      <c r="I695" s="515"/>
      <c r="J695" s="510"/>
      <c r="K695" s="516"/>
      <c r="L695" s="510"/>
      <c r="M695" s="510"/>
      <c r="N695" s="510"/>
      <c r="O695" s="510"/>
      <c r="P695" s="510"/>
      <c r="Q695" s="510"/>
      <c r="R695" s="510"/>
      <c r="S695" s="510"/>
      <c r="T695" s="510"/>
      <c r="U695" s="510"/>
      <c r="V695" s="510"/>
      <c r="W695" s="510"/>
    </row>
    <row r="696" spans="1:23">
      <c r="A696" s="510"/>
      <c r="B696" s="511"/>
      <c r="C696" s="510"/>
      <c r="D696" s="512"/>
      <c r="E696" s="510"/>
      <c r="F696" s="513"/>
      <c r="G696" s="514"/>
      <c r="H696" s="510"/>
      <c r="I696" s="515"/>
      <c r="J696" s="510"/>
      <c r="K696" s="516"/>
      <c r="L696" s="510"/>
      <c r="M696" s="510"/>
      <c r="N696" s="510"/>
      <c r="O696" s="510"/>
      <c r="P696" s="510"/>
      <c r="Q696" s="510"/>
      <c r="R696" s="510"/>
      <c r="S696" s="510"/>
      <c r="T696" s="510"/>
      <c r="U696" s="510"/>
      <c r="V696" s="510"/>
      <c r="W696" s="510"/>
    </row>
    <row r="697" spans="1:23">
      <c r="A697" s="510"/>
      <c r="B697" s="511"/>
      <c r="C697" s="510"/>
      <c r="D697" s="512"/>
      <c r="E697" s="510"/>
      <c r="F697" s="513"/>
      <c r="G697" s="514"/>
      <c r="H697" s="510"/>
      <c r="I697" s="515"/>
      <c r="J697" s="510"/>
      <c r="K697" s="516"/>
      <c r="L697" s="510"/>
      <c r="M697" s="510"/>
      <c r="N697" s="510"/>
      <c r="O697" s="510"/>
      <c r="P697" s="510"/>
      <c r="Q697" s="510"/>
      <c r="R697" s="510"/>
      <c r="S697" s="510"/>
      <c r="T697" s="510"/>
      <c r="U697" s="510"/>
      <c r="V697" s="510"/>
      <c r="W697" s="510"/>
    </row>
    <row r="698" spans="1:23">
      <c r="A698" s="510"/>
      <c r="B698" s="511"/>
      <c r="C698" s="510"/>
      <c r="D698" s="512"/>
      <c r="E698" s="510"/>
      <c r="F698" s="513"/>
      <c r="G698" s="514"/>
      <c r="H698" s="510"/>
      <c r="I698" s="515"/>
      <c r="J698" s="510"/>
      <c r="K698" s="516"/>
      <c r="L698" s="510"/>
      <c r="M698" s="510"/>
      <c r="N698" s="510"/>
      <c r="O698" s="510"/>
      <c r="P698" s="510"/>
      <c r="Q698" s="510"/>
      <c r="R698" s="510"/>
      <c r="S698" s="510"/>
      <c r="T698" s="510"/>
      <c r="U698" s="510"/>
      <c r="V698" s="510"/>
      <c r="W698" s="510"/>
    </row>
    <row r="699" spans="1:23">
      <c r="A699" s="510"/>
      <c r="B699" s="511"/>
      <c r="C699" s="510"/>
      <c r="D699" s="512"/>
      <c r="E699" s="510"/>
      <c r="F699" s="513"/>
      <c r="G699" s="514"/>
      <c r="H699" s="510"/>
      <c r="I699" s="515"/>
      <c r="J699" s="510"/>
      <c r="K699" s="516"/>
      <c r="L699" s="510"/>
      <c r="M699" s="510"/>
      <c r="N699" s="510"/>
      <c r="O699" s="510"/>
      <c r="P699" s="510"/>
      <c r="Q699" s="510"/>
      <c r="R699" s="510"/>
      <c r="S699" s="510"/>
      <c r="T699" s="510"/>
      <c r="U699" s="510"/>
      <c r="V699" s="510"/>
      <c r="W699" s="510"/>
    </row>
    <row r="700" spans="1:23">
      <c r="A700" s="510"/>
      <c r="B700" s="511"/>
      <c r="C700" s="510"/>
      <c r="D700" s="512"/>
      <c r="E700" s="510"/>
      <c r="F700" s="513"/>
      <c r="G700" s="514"/>
      <c r="H700" s="510"/>
      <c r="I700" s="515"/>
      <c r="J700" s="510"/>
      <c r="K700" s="516"/>
      <c r="L700" s="510"/>
      <c r="M700" s="510"/>
      <c r="N700" s="510"/>
      <c r="O700" s="510"/>
      <c r="P700" s="510"/>
      <c r="Q700" s="510"/>
      <c r="R700" s="510"/>
      <c r="S700" s="510"/>
      <c r="T700" s="510"/>
      <c r="U700" s="510"/>
      <c r="V700" s="510"/>
      <c r="W700" s="510"/>
    </row>
    <row r="701" spans="1:23">
      <c r="A701" s="510"/>
      <c r="B701" s="511"/>
      <c r="C701" s="510"/>
      <c r="D701" s="512"/>
      <c r="E701" s="510"/>
      <c r="F701" s="513"/>
      <c r="G701" s="514"/>
      <c r="H701" s="510"/>
      <c r="I701" s="515"/>
      <c r="J701" s="510"/>
      <c r="K701" s="516"/>
      <c r="L701" s="510"/>
      <c r="M701" s="510"/>
      <c r="N701" s="510"/>
      <c r="O701" s="510"/>
      <c r="P701" s="510"/>
      <c r="Q701" s="510"/>
      <c r="R701" s="510"/>
      <c r="S701" s="510"/>
      <c r="T701" s="510"/>
      <c r="U701" s="510"/>
      <c r="V701" s="510"/>
      <c r="W701" s="510"/>
    </row>
    <row r="702" spans="1:23">
      <c r="A702" s="510"/>
      <c r="B702" s="511"/>
      <c r="C702" s="510"/>
      <c r="D702" s="512"/>
      <c r="E702" s="510"/>
      <c r="F702" s="513"/>
      <c r="G702" s="514"/>
      <c r="H702" s="510"/>
      <c r="I702" s="515"/>
      <c r="J702" s="510"/>
      <c r="K702" s="516"/>
      <c r="L702" s="510"/>
      <c r="M702" s="510"/>
      <c r="N702" s="510"/>
      <c r="O702" s="510"/>
      <c r="P702" s="510"/>
      <c r="Q702" s="510"/>
      <c r="R702" s="510"/>
      <c r="S702" s="510"/>
      <c r="T702" s="510"/>
      <c r="U702" s="510"/>
      <c r="V702" s="510"/>
      <c r="W702" s="510"/>
    </row>
    <row r="703" spans="1:23">
      <c r="A703" s="510"/>
      <c r="B703" s="511"/>
      <c r="C703" s="510"/>
      <c r="D703" s="512"/>
      <c r="E703" s="510"/>
      <c r="F703" s="513"/>
      <c r="G703" s="514"/>
      <c r="H703" s="510"/>
      <c r="I703" s="515"/>
      <c r="J703" s="510"/>
      <c r="K703" s="516"/>
      <c r="L703" s="510"/>
      <c r="M703" s="510"/>
      <c r="N703" s="510"/>
      <c r="O703" s="510"/>
      <c r="P703" s="510"/>
      <c r="Q703" s="510"/>
      <c r="R703" s="510"/>
      <c r="S703" s="510"/>
      <c r="T703" s="510"/>
      <c r="U703" s="510"/>
      <c r="V703" s="510"/>
      <c r="W703" s="510"/>
    </row>
    <row r="704" spans="1:23">
      <c r="A704" s="510"/>
      <c r="B704" s="511"/>
      <c r="C704" s="510"/>
      <c r="D704" s="512"/>
      <c r="E704" s="510"/>
      <c r="F704" s="513"/>
      <c r="G704" s="514"/>
      <c r="H704" s="510"/>
      <c r="I704" s="515"/>
      <c r="J704" s="510"/>
      <c r="K704" s="516"/>
      <c r="L704" s="510"/>
      <c r="M704" s="510"/>
      <c r="N704" s="510"/>
      <c r="O704" s="510"/>
      <c r="P704" s="510"/>
      <c r="Q704" s="510"/>
      <c r="R704" s="510"/>
      <c r="S704" s="510"/>
      <c r="T704" s="510"/>
      <c r="U704" s="510"/>
      <c r="V704" s="510"/>
      <c r="W704" s="510"/>
    </row>
    <row r="705" spans="1:23">
      <c r="A705" s="510"/>
      <c r="B705" s="511"/>
      <c r="C705" s="510"/>
      <c r="D705" s="512"/>
      <c r="E705" s="510"/>
      <c r="F705" s="513"/>
      <c r="G705" s="514"/>
      <c r="H705" s="510"/>
      <c r="I705" s="515"/>
      <c r="J705" s="510"/>
      <c r="K705" s="516"/>
      <c r="L705" s="510"/>
      <c r="M705" s="510"/>
      <c r="N705" s="510"/>
      <c r="O705" s="510"/>
      <c r="P705" s="510"/>
      <c r="Q705" s="510"/>
      <c r="R705" s="510"/>
      <c r="S705" s="510"/>
      <c r="T705" s="510"/>
      <c r="U705" s="510"/>
      <c r="V705" s="510"/>
      <c r="W705" s="510"/>
    </row>
    <row r="706" spans="1:23">
      <c r="A706" s="510"/>
      <c r="B706" s="511"/>
      <c r="C706" s="510"/>
      <c r="D706" s="512"/>
      <c r="E706" s="510"/>
      <c r="F706" s="513"/>
      <c r="G706" s="514"/>
      <c r="H706" s="510"/>
      <c r="I706" s="515"/>
      <c r="J706" s="510"/>
      <c r="K706" s="516"/>
      <c r="L706" s="510"/>
      <c r="M706" s="510"/>
      <c r="N706" s="510"/>
      <c r="O706" s="510"/>
      <c r="P706" s="510"/>
      <c r="Q706" s="510"/>
      <c r="R706" s="510"/>
      <c r="S706" s="510"/>
      <c r="T706" s="510"/>
      <c r="U706" s="510"/>
      <c r="V706" s="510"/>
      <c r="W706" s="510"/>
    </row>
    <row r="707" spans="1:23">
      <c r="A707" s="510"/>
      <c r="B707" s="511"/>
      <c r="C707" s="510"/>
      <c r="D707" s="512"/>
      <c r="E707" s="510"/>
      <c r="F707" s="513"/>
      <c r="G707" s="514"/>
      <c r="H707" s="510"/>
      <c r="I707" s="515"/>
      <c r="J707" s="510"/>
      <c r="K707" s="516"/>
      <c r="L707" s="510"/>
      <c r="M707" s="510"/>
      <c r="N707" s="510"/>
      <c r="O707" s="510"/>
      <c r="P707" s="510"/>
      <c r="Q707" s="510"/>
      <c r="R707" s="510"/>
      <c r="S707" s="510"/>
      <c r="T707" s="510"/>
      <c r="U707" s="510"/>
      <c r="V707" s="510"/>
      <c r="W707" s="510"/>
    </row>
    <row r="708" spans="1:23">
      <c r="A708" s="510"/>
      <c r="B708" s="511"/>
      <c r="C708" s="510"/>
      <c r="D708" s="512"/>
      <c r="E708" s="510"/>
      <c r="F708" s="513"/>
      <c r="G708" s="514"/>
      <c r="H708" s="510"/>
      <c r="I708" s="515"/>
      <c r="J708" s="510"/>
      <c r="K708" s="516"/>
      <c r="L708" s="510"/>
      <c r="M708" s="510"/>
      <c r="N708" s="510"/>
      <c r="O708" s="510"/>
      <c r="P708" s="510"/>
      <c r="Q708" s="510"/>
      <c r="R708" s="510"/>
      <c r="S708" s="510"/>
      <c r="T708" s="510"/>
      <c r="U708" s="510"/>
      <c r="V708" s="510"/>
      <c r="W708" s="510"/>
    </row>
    <row r="709" spans="1:23">
      <c r="A709" s="510"/>
      <c r="B709" s="511"/>
      <c r="C709" s="510"/>
      <c r="D709" s="512"/>
      <c r="E709" s="510"/>
      <c r="F709" s="513"/>
      <c r="G709" s="514"/>
      <c r="H709" s="510"/>
      <c r="I709" s="515"/>
      <c r="J709" s="510"/>
      <c r="K709" s="516"/>
      <c r="L709" s="510"/>
      <c r="M709" s="510"/>
      <c r="N709" s="510"/>
      <c r="O709" s="510"/>
      <c r="P709" s="510"/>
      <c r="Q709" s="510"/>
      <c r="R709" s="510"/>
      <c r="S709" s="510"/>
      <c r="T709" s="510"/>
      <c r="U709" s="510"/>
      <c r="V709" s="510"/>
      <c r="W709" s="510"/>
    </row>
    <row r="710" spans="1:23">
      <c r="A710" s="510"/>
      <c r="B710" s="511"/>
      <c r="C710" s="510"/>
      <c r="D710" s="512"/>
      <c r="E710" s="510"/>
      <c r="F710" s="513"/>
      <c r="G710" s="514"/>
      <c r="H710" s="510"/>
      <c r="I710" s="515"/>
      <c r="J710" s="510"/>
      <c r="K710" s="516"/>
      <c r="L710" s="510"/>
      <c r="M710" s="510"/>
      <c r="N710" s="510"/>
      <c r="O710" s="510"/>
      <c r="P710" s="510"/>
      <c r="Q710" s="510"/>
      <c r="R710" s="510"/>
      <c r="S710" s="510"/>
      <c r="T710" s="510"/>
      <c r="U710" s="510"/>
      <c r="V710" s="510"/>
      <c r="W710" s="510"/>
    </row>
    <row r="711" spans="1:23">
      <c r="A711" s="510"/>
      <c r="B711" s="511"/>
      <c r="C711" s="510"/>
      <c r="D711" s="512"/>
      <c r="E711" s="510"/>
      <c r="F711" s="513"/>
      <c r="G711" s="514"/>
      <c r="H711" s="510"/>
      <c r="I711" s="515"/>
      <c r="J711" s="510"/>
      <c r="K711" s="516"/>
      <c r="L711" s="510"/>
      <c r="M711" s="510"/>
      <c r="N711" s="510"/>
      <c r="O711" s="510"/>
      <c r="P711" s="510"/>
      <c r="Q711" s="510"/>
      <c r="R711" s="510"/>
      <c r="S711" s="510"/>
      <c r="T711" s="510"/>
      <c r="U711" s="510"/>
      <c r="V711" s="510"/>
      <c r="W711" s="510"/>
    </row>
    <row r="712" spans="1:23">
      <c r="A712" s="510"/>
      <c r="B712" s="511"/>
      <c r="C712" s="510"/>
      <c r="D712" s="512"/>
      <c r="E712" s="510"/>
      <c r="F712" s="513"/>
      <c r="G712" s="514"/>
      <c r="H712" s="510"/>
      <c r="I712" s="515"/>
      <c r="J712" s="510"/>
      <c r="K712" s="516"/>
      <c r="L712" s="510"/>
      <c r="M712" s="510"/>
      <c r="N712" s="510"/>
      <c r="O712" s="510"/>
      <c r="P712" s="510"/>
      <c r="Q712" s="510"/>
      <c r="R712" s="510"/>
      <c r="S712" s="510"/>
      <c r="T712" s="510"/>
      <c r="U712" s="510"/>
      <c r="V712" s="510"/>
      <c r="W712" s="510"/>
    </row>
    <row r="713" spans="1:23">
      <c r="A713" s="510"/>
      <c r="B713" s="511"/>
      <c r="C713" s="510"/>
      <c r="D713" s="512"/>
      <c r="E713" s="510"/>
      <c r="F713" s="513"/>
      <c r="G713" s="514"/>
      <c r="H713" s="510"/>
      <c r="I713" s="515"/>
      <c r="J713" s="510"/>
      <c r="K713" s="516"/>
      <c r="L713" s="510"/>
      <c r="M713" s="510"/>
      <c r="N713" s="510"/>
      <c r="O713" s="510"/>
      <c r="P713" s="510"/>
      <c r="Q713" s="510"/>
      <c r="R713" s="510"/>
      <c r="S713" s="510"/>
      <c r="T713" s="510"/>
      <c r="U713" s="510"/>
      <c r="V713" s="510"/>
      <c r="W713" s="510"/>
    </row>
    <row r="714" spans="1:23">
      <c r="A714" s="510"/>
      <c r="B714" s="511"/>
      <c r="C714" s="510"/>
      <c r="D714" s="512"/>
      <c r="E714" s="510"/>
      <c r="F714" s="513"/>
      <c r="G714" s="514"/>
      <c r="H714" s="510"/>
      <c r="I714" s="515"/>
      <c r="J714" s="510"/>
      <c r="K714" s="516"/>
      <c r="L714" s="510"/>
      <c r="M714" s="510"/>
      <c r="N714" s="510"/>
      <c r="O714" s="510"/>
      <c r="P714" s="510"/>
      <c r="Q714" s="510"/>
      <c r="R714" s="510"/>
      <c r="S714" s="510"/>
      <c r="T714" s="510"/>
      <c r="U714" s="510"/>
      <c r="V714" s="510"/>
      <c r="W714" s="510"/>
    </row>
    <row r="715" spans="1:23">
      <c r="A715" s="510"/>
      <c r="B715" s="511"/>
      <c r="C715" s="510"/>
      <c r="D715" s="512"/>
      <c r="E715" s="510"/>
      <c r="F715" s="513"/>
      <c r="G715" s="514"/>
      <c r="H715" s="510"/>
      <c r="I715" s="515"/>
      <c r="J715" s="510"/>
      <c r="K715" s="516"/>
      <c r="L715" s="510"/>
      <c r="M715" s="510"/>
      <c r="N715" s="510"/>
      <c r="O715" s="510"/>
      <c r="P715" s="510"/>
      <c r="Q715" s="510"/>
      <c r="R715" s="510"/>
      <c r="S715" s="510"/>
      <c r="T715" s="510"/>
      <c r="U715" s="510"/>
      <c r="V715" s="510"/>
      <c r="W715" s="510"/>
    </row>
    <row r="716" spans="1:23">
      <c r="A716" s="510"/>
      <c r="B716" s="511"/>
      <c r="C716" s="510"/>
      <c r="D716" s="512"/>
      <c r="E716" s="510"/>
      <c r="F716" s="513"/>
      <c r="G716" s="514"/>
      <c r="H716" s="510"/>
      <c r="I716" s="515"/>
      <c r="J716" s="510"/>
      <c r="K716" s="516"/>
      <c r="L716" s="510"/>
      <c r="M716" s="510"/>
      <c r="N716" s="510"/>
      <c r="O716" s="510"/>
      <c r="P716" s="510"/>
      <c r="Q716" s="510"/>
      <c r="R716" s="510"/>
      <c r="S716" s="510"/>
      <c r="T716" s="510"/>
      <c r="U716" s="510"/>
      <c r="V716" s="510"/>
      <c r="W716" s="510"/>
    </row>
    <row r="717" spans="1:23">
      <c r="A717" s="510"/>
      <c r="B717" s="511"/>
      <c r="C717" s="510"/>
      <c r="D717" s="512"/>
      <c r="E717" s="510"/>
      <c r="F717" s="513"/>
      <c r="G717" s="514"/>
      <c r="H717" s="510"/>
      <c r="I717" s="515"/>
      <c r="J717" s="510"/>
      <c r="K717" s="516"/>
      <c r="L717" s="510"/>
      <c r="M717" s="510"/>
      <c r="N717" s="510"/>
      <c r="O717" s="510"/>
      <c r="P717" s="510"/>
      <c r="Q717" s="510"/>
      <c r="R717" s="510"/>
      <c r="S717" s="510"/>
      <c r="T717" s="510"/>
      <c r="U717" s="510"/>
      <c r="V717" s="510"/>
      <c r="W717" s="510"/>
    </row>
    <row r="718" spans="1:23">
      <c r="A718" s="510"/>
      <c r="B718" s="511"/>
      <c r="C718" s="510"/>
      <c r="D718" s="512"/>
      <c r="E718" s="510"/>
      <c r="F718" s="513"/>
      <c r="G718" s="514"/>
      <c r="H718" s="510"/>
      <c r="I718" s="515"/>
      <c r="J718" s="510"/>
      <c r="K718" s="516"/>
      <c r="L718" s="510"/>
      <c r="M718" s="510"/>
      <c r="N718" s="510"/>
      <c r="O718" s="510"/>
      <c r="P718" s="510"/>
      <c r="Q718" s="510"/>
      <c r="R718" s="510"/>
      <c r="S718" s="510"/>
      <c r="T718" s="510"/>
      <c r="U718" s="510"/>
      <c r="V718" s="510"/>
      <c r="W718" s="510"/>
    </row>
    <row r="719" spans="1:23">
      <c r="A719" s="510"/>
      <c r="B719" s="511"/>
      <c r="C719" s="510"/>
      <c r="D719" s="512"/>
      <c r="E719" s="510"/>
      <c r="F719" s="513"/>
      <c r="G719" s="514"/>
      <c r="H719" s="510"/>
      <c r="I719" s="515"/>
      <c r="J719" s="510"/>
      <c r="K719" s="516"/>
      <c r="L719" s="510"/>
      <c r="M719" s="510"/>
      <c r="N719" s="510"/>
      <c r="O719" s="510"/>
      <c r="P719" s="510"/>
      <c r="Q719" s="510"/>
      <c r="R719" s="510"/>
      <c r="S719" s="510"/>
      <c r="T719" s="510"/>
      <c r="U719" s="510"/>
      <c r="V719" s="510"/>
      <c r="W719" s="510"/>
    </row>
    <row r="720" spans="1:23">
      <c r="A720" s="510"/>
      <c r="B720" s="511"/>
      <c r="C720" s="510"/>
      <c r="D720" s="512"/>
      <c r="E720" s="510"/>
      <c r="F720" s="513"/>
      <c r="G720" s="514"/>
      <c r="H720" s="510"/>
      <c r="I720" s="515"/>
      <c r="J720" s="510"/>
      <c r="K720" s="516"/>
      <c r="L720" s="510"/>
      <c r="M720" s="510"/>
      <c r="N720" s="510"/>
      <c r="O720" s="510"/>
      <c r="P720" s="510"/>
      <c r="Q720" s="510"/>
      <c r="R720" s="510"/>
      <c r="S720" s="510"/>
      <c r="T720" s="510"/>
      <c r="U720" s="510"/>
      <c r="V720" s="510"/>
      <c r="W720" s="510"/>
    </row>
    <row r="721" spans="1:23">
      <c r="A721" s="510"/>
      <c r="B721" s="511"/>
      <c r="C721" s="510"/>
      <c r="D721" s="512"/>
      <c r="E721" s="510"/>
      <c r="F721" s="513"/>
      <c r="G721" s="514"/>
      <c r="H721" s="510"/>
      <c r="I721" s="515"/>
      <c r="J721" s="510"/>
      <c r="K721" s="516"/>
      <c r="L721" s="510"/>
      <c r="M721" s="510"/>
      <c r="N721" s="510"/>
      <c r="O721" s="510"/>
      <c r="P721" s="510"/>
      <c r="Q721" s="510"/>
      <c r="R721" s="510"/>
      <c r="S721" s="510"/>
      <c r="T721" s="510"/>
      <c r="U721" s="510"/>
      <c r="V721" s="510"/>
      <c r="W721" s="510"/>
    </row>
    <row r="722" spans="1:23">
      <c r="A722" s="510"/>
      <c r="B722" s="511"/>
      <c r="C722" s="510"/>
      <c r="D722" s="512"/>
      <c r="E722" s="510"/>
      <c r="F722" s="513"/>
      <c r="G722" s="514"/>
      <c r="H722" s="510"/>
      <c r="I722" s="515"/>
      <c r="J722" s="510"/>
      <c r="K722" s="516"/>
      <c r="L722" s="510"/>
      <c r="M722" s="510"/>
      <c r="N722" s="510"/>
      <c r="O722" s="510"/>
      <c r="P722" s="510"/>
      <c r="Q722" s="510"/>
      <c r="R722" s="510"/>
      <c r="S722" s="510"/>
      <c r="T722" s="510"/>
      <c r="U722" s="510"/>
      <c r="V722" s="510"/>
      <c r="W722" s="510"/>
    </row>
    <row r="723" spans="1:23">
      <c r="A723" s="510"/>
      <c r="B723" s="511"/>
      <c r="C723" s="510"/>
      <c r="D723" s="512"/>
      <c r="E723" s="510"/>
      <c r="F723" s="513"/>
      <c r="G723" s="514"/>
      <c r="H723" s="510"/>
      <c r="I723" s="515"/>
      <c r="J723" s="510"/>
      <c r="K723" s="516"/>
      <c r="L723" s="510"/>
      <c r="M723" s="510"/>
      <c r="N723" s="510"/>
      <c r="O723" s="510"/>
      <c r="P723" s="510"/>
      <c r="Q723" s="510"/>
      <c r="R723" s="510"/>
      <c r="S723" s="510"/>
      <c r="T723" s="510"/>
      <c r="U723" s="510"/>
      <c r="V723" s="510"/>
      <c r="W723" s="510"/>
    </row>
    <row r="724" spans="1:23">
      <c r="A724" s="510"/>
      <c r="B724" s="511"/>
      <c r="C724" s="510"/>
      <c r="D724" s="512"/>
      <c r="E724" s="510"/>
      <c r="F724" s="513"/>
      <c r="G724" s="514"/>
      <c r="H724" s="510"/>
      <c r="I724" s="515"/>
      <c r="J724" s="510"/>
      <c r="K724" s="516"/>
      <c r="L724" s="510"/>
      <c r="M724" s="510"/>
      <c r="N724" s="510"/>
      <c r="O724" s="510"/>
      <c r="P724" s="510"/>
      <c r="Q724" s="510"/>
      <c r="R724" s="510"/>
      <c r="S724" s="510"/>
      <c r="T724" s="510"/>
      <c r="U724" s="510"/>
      <c r="V724" s="510"/>
      <c r="W724" s="510"/>
    </row>
    <row r="725" spans="1:23">
      <c r="A725" s="510"/>
      <c r="B725" s="511"/>
      <c r="C725" s="510"/>
      <c r="D725" s="512"/>
      <c r="E725" s="510"/>
      <c r="F725" s="513"/>
      <c r="G725" s="514"/>
      <c r="H725" s="510"/>
      <c r="I725" s="515"/>
      <c r="J725" s="510"/>
      <c r="K725" s="516"/>
      <c r="L725" s="510"/>
      <c r="M725" s="510"/>
      <c r="N725" s="510"/>
      <c r="O725" s="510"/>
      <c r="P725" s="510"/>
      <c r="Q725" s="510"/>
      <c r="R725" s="510"/>
      <c r="S725" s="510"/>
      <c r="T725" s="510"/>
      <c r="U725" s="510"/>
      <c r="V725" s="510"/>
      <c r="W725" s="510"/>
    </row>
    <row r="726" spans="1:23">
      <c r="A726" s="510"/>
      <c r="B726" s="511"/>
      <c r="C726" s="510"/>
      <c r="D726" s="512"/>
      <c r="E726" s="510"/>
      <c r="F726" s="513"/>
      <c r="G726" s="514"/>
      <c r="H726" s="510"/>
      <c r="I726" s="515"/>
      <c r="J726" s="510"/>
      <c r="K726" s="516"/>
      <c r="L726" s="510"/>
      <c r="M726" s="510"/>
      <c r="N726" s="510"/>
      <c r="O726" s="510"/>
      <c r="P726" s="510"/>
      <c r="Q726" s="510"/>
      <c r="R726" s="510"/>
      <c r="S726" s="510"/>
      <c r="T726" s="510"/>
      <c r="U726" s="510"/>
      <c r="V726" s="510"/>
      <c r="W726" s="510"/>
    </row>
    <row r="727" spans="1:23">
      <c r="A727" s="510"/>
      <c r="B727" s="511"/>
      <c r="C727" s="510"/>
      <c r="D727" s="512"/>
      <c r="E727" s="510"/>
      <c r="F727" s="513"/>
      <c r="G727" s="514"/>
      <c r="H727" s="510"/>
      <c r="I727" s="515"/>
      <c r="J727" s="510"/>
      <c r="K727" s="516"/>
      <c r="L727" s="510"/>
      <c r="M727" s="510"/>
      <c r="N727" s="510"/>
      <c r="O727" s="510"/>
      <c r="P727" s="510"/>
      <c r="Q727" s="510"/>
      <c r="R727" s="510"/>
      <c r="S727" s="510"/>
      <c r="T727" s="510"/>
      <c r="U727" s="510"/>
      <c r="V727" s="510"/>
      <c r="W727" s="510"/>
    </row>
    <row r="728" spans="1:23">
      <c r="A728" s="510"/>
      <c r="B728" s="511"/>
      <c r="C728" s="510"/>
      <c r="D728" s="512"/>
      <c r="E728" s="510"/>
      <c r="F728" s="513"/>
      <c r="G728" s="514"/>
      <c r="H728" s="510"/>
      <c r="I728" s="515"/>
      <c r="J728" s="510"/>
      <c r="K728" s="516"/>
      <c r="L728" s="510"/>
      <c r="M728" s="510"/>
      <c r="N728" s="510"/>
      <c r="O728" s="510"/>
      <c r="P728" s="510"/>
      <c r="Q728" s="510"/>
      <c r="R728" s="510"/>
      <c r="S728" s="510"/>
      <c r="T728" s="510"/>
      <c r="U728" s="510"/>
      <c r="V728" s="510"/>
      <c r="W728" s="510"/>
    </row>
    <row r="729" spans="1:23">
      <c r="A729" s="510"/>
      <c r="B729" s="511"/>
      <c r="C729" s="510"/>
      <c r="D729" s="512"/>
      <c r="E729" s="510"/>
      <c r="F729" s="513"/>
      <c r="G729" s="514"/>
      <c r="H729" s="510"/>
      <c r="I729" s="515"/>
      <c r="J729" s="510"/>
      <c r="K729" s="516"/>
      <c r="L729" s="510"/>
      <c r="M729" s="510"/>
      <c r="N729" s="510"/>
      <c r="O729" s="510"/>
      <c r="P729" s="510"/>
      <c r="Q729" s="510"/>
      <c r="R729" s="510"/>
      <c r="S729" s="510"/>
      <c r="T729" s="510"/>
      <c r="U729" s="510"/>
      <c r="V729" s="510"/>
      <c r="W729" s="510"/>
    </row>
    <row r="730" spans="1:23">
      <c r="A730" s="510"/>
      <c r="B730" s="511"/>
      <c r="C730" s="510"/>
      <c r="D730" s="512"/>
      <c r="E730" s="510"/>
      <c r="F730" s="513"/>
      <c r="G730" s="514"/>
      <c r="H730" s="510"/>
      <c r="I730" s="515"/>
      <c r="J730" s="510"/>
      <c r="K730" s="516"/>
      <c r="L730" s="510"/>
      <c r="M730" s="510"/>
      <c r="N730" s="510"/>
      <c r="O730" s="510"/>
      <c r="P730" s="510"/>
      <c r="Q730" s="510"/>
      <c r="R730" s="510"/>
      <c r="S730" s="510"/>
      <c r="T730" s="510"/>
      <c r="U730" s="510"/>
      <c r="V730" s="510"/>
      <c r="W730" s="510"/>
    </row>
    <row r="731" spans="1:23">
      <c r="A731" s="510"/>
      <c r="B731" s="511"/>
      <c r="C731" s="510"/>
      <c r="D731" s="512"/>
      <c r="E731" s="510"/>
      <c r="F731" s="513"/>
      <c r="G731" s="514"/>
      <c r="H731" s="510"/>
      <c r="I731" s="515"/>
      <c r="J731" s="510"/>
      <c r="K731" s="516"/>
      <c r="L731" s="510"/>
      <c r="M731" s="510"/>
      <c r="N731" s="510"/>
      <c r="O731" s="510"/>
      <c r="P731" s="510"/>
      <c r="Q731" s="510"/>
      <c r="R731" s="510"/>
      <c r="S731" s="510"/>
      <c r="T731" s="510"/>
      <c r="U731" s="510"/>
      <c r="V731" s="510"/>
      <c r="W731" s="510"/>
    </row>
    <row r="732" spans="1:23">
      <c r="A732" s="510"/>
      <c r="B732" s="511"/>
      <c r="C732" s="510"/>
      <c r="D732" s="512"/>
      <c r="E732" s="510"/>
      <c r="F732" s="513"/>
      <c r="G732" s="514"/>
      <c r="H732" s="510"/>
      <c r="I732" s="515"/>
      <c r="J732" s="510"/>
      <c r="K732" s="516"/>
      <c r="L732" s="510"/>
      <c r="M732" s="510"/>
      <c r="N732" s="510"/>
      <c r="O732" s="510"/>
      <c r="P732" s="510"/>
      <c r="Q732" s="510"/>
      <c r="R732" s="510"/>
      <c r="S732" s="510"/>
      <c r="T732" s="510"/>
      <c r="U732" s="510"/>
      <c r="V732" s="510"/>
      <c r="W732" s="510"/>
    </row>
    <row r="733" spans="1:23">
      <c r="A733" s="510"/>
      <c r="B733" s="511"/>
      <c r="C733" s="510"/>
      <c r="D733" s="512"/>
      <c r="E733" s="510"/>
      <c r="F733" s="513"/>
      <c r="G733" s="514"/>
      <c r="H733" s="510"/>
      <c r="I733" s="515"/>
      <c r="J733" s="510"/>
      <c r="K733" s="516"/>
      <c r="L733" s="510"/>
      <c r="M733" s="510"/>
      <c r="N733" s="510"/>
      <c r="O733" s="510"/>
      <c r="P733" s="510"/>
      <c r="Q733" s="510"/>
      <c r="R733" s="510"/>
      <c r="S733" s="510"/>
      <c r="T733" s="510"/>
      <c r="U733" s="510"/>
      <c r="V733" s="510"/>
      <c r="W733" s="510"/>
    </row>
    <row r="734" spans="1:23">
      <c r="A734" s="510"/>
      <c r="B734" s="511"/>
      <c r="C734" s="510"/>
      <c r="D734" s="512"/>
      <c r="E734" s="510"/>
      <c r="F734" s="513"/>
      <c r="G734" s="514"/>
      <c r="H734" s="510"/>
      <c r="I734" s="515"/>
      <c r="J734" s="510"/>
      <c r="K734" s="516"/>
      <c r="L734" s="510"/>
      <c r="M734" s="510"/>
      <c r="N734" s="510"/>
      <c r="O734" s="510"/>
      <c r="P734" s="510"/>
      <c r="Q734" s="510"/>
      <c r="R734" s="510"/>
      <c r="S734" s="510"/>
      <c r="T734" s="510"/>
      <c r="U734" s="510"/>
      <c r="V734" s="510"/>
      <c r="W734" s="510"/>
    </row>
    <row r="735" spans="1:23">
      <c r="A735" s="510"/>
      <c r="B735" s="511"/>
      <c r="C735" s="510"/>
      <c r="D735" s="512"/>
      <c r="E735" s="510"/>
      <c r="F735" s="513"/>
      <c r="G735" s="514"/>
      <c r="H735" s="510"/>
      <c r="I735" s="515"/>
      <c r="J735" s="510"/>
      <c r="K735" s="516"/>
      <c r="L735" s="510"/>
      <c r="M735" s="510"/>
      <c r="N735" s="510"/>
      <c r="O735" s="510"/>
      <c r="P735" s="510"/>
      <c r="Q735" s="510"/>
      <c r="R735" s="510"/>
      <c r="S735" s="510"/>
      <c r="T735" s="510"/>
      <c r="U735" s="510"/>
      <c r="V735" s="510"/>
      <c r="W735" s="510"/>
    </row>
    <row r="736" spans="1:23">
      <c r="A736" s="510"/>
      <c r="B736" s="511"/>
      <c r="C736" s="510"/>
      <c r="D736" s="512"/>
      <c r="E736" s="510"/>
      <c r="F736" s="513"/>
      <c r="G736" s="514"/>
      <c r="H736" s="510"/>
      <c r="I736" s="515"/>
      <c r="J736" s="510"/>
      <c r="K736" s="516"/>
      <c r="L736" s="510"/>
      <c r="M736" s="510"/>
      <c r="N736" s="510"/>
      <c r="O736" s="510"/>
      <c r="P736" s="510"/>
      <c r="Q736" s="510"/>
      <c r="R736" s="510"/>
      <c r="S736" s="510"/>
      <c r="T736" s="510"/>
      <c r="U736" s="510"/>
      <c r="V736" s="510"/>
      <c r="W736" s="510"/>
    </row>
    <row r="737" spans="1:23">
      <c r="A737" s="510"/>
      <c r="B737" s="511"/>
      <c r="C737" s="510"/>
      <c r="D737" s="512"/>
      <c r="E737" s="510"/>
      <c r="F737" s="513"/>
      <c r="G737" s="514"/>
      <c r="H737" s="510"/>
      <c r="I737" s="515"/>
      <c r="J737" s="510"/>
      <c r="K737" s="516"/>
      <c r="L737" s="510"/>
      <c r="M737" s="510"/>
      <c r="N737" s="510"/>
      <c r="O737" s="510"/>
      <c r="P737" s="510"/>
      <c r="Q737" s="510"/>
      <c r="R737" s="510"/>
      <c r="S737" s="510"/>
      <c r="T737" s="510"/>
      <c r="U737" s="510"/>
      <c r="V737" s="510"/>
      <c r="W737" s="510"/>
    </row>
    <row r="738" spans="1:23">
      <c r="A738" s="510"/>
      <c r="B738" s="511"/>
      <c r="C738" s="510"/>
      <c r="D738" s="512"/>
      <c r="E738" s="510"/>
      <c r="F738" s="513"/>
      <c r="G738" s="514"/>
      <c r="H738" s="510"/>
      <c r="I738" s="515"/>
      <c r="J738" s="510"/>
      <c r="K738" s="516"/>
      <c r="L738" s="510"/>
      <c r="M738" s="510"/>
      <c r="N738" s="510"/>
      <c r="O738" s="510"/>
      <c r="P738" s="510"/>
      <c r="Q738" s="510"/>
      <c r="R738" s="510"/>
      <c r="S738" s="510"/>
      <c r="T738" s="510"/>
      <c r="U738" s="510"/>
      <c r="V738" s="510"/>
      <c r="W738" s="510"/>
    </row>
    <row r="739" spans="1:23">
      <c r="A739" s="510"/>
      <c r="B739" s="511"/>
      <c r="C739" s="510"/>
      <c r="D739" s="512"/>
      <c r="E739" s="510"/>
      <c r="F739" s="513"/>
      <c r="G739" s="514"/>
      <c r="H739" s="510"/>
      <c r="I739" s="515"/>
      <c r="J739" s="510"/>
      <c r="K739" s="516"/>
      <c r="L739" s="510"/>
      <c r="M739" s="510"/>
      <c r="N739" s="510"/>
      <c r="O739" s="510"/>
      <c r="P739" s="510"/>
      <c r="Q739" s="510"/>
      <c r="R739" s="510"/>
      <c r="S739" s="510"/>
      <c r="T739" s="510"/>
      <c r="U739" s="510"/>
      <c r="V739" s="510"/>
      <c r="W739" s="510"/>
    </row>
    <row r="740" spans="1:23">
      <c r="A740" s="510"/>
      <c r="B740" s="511"/>
      <c r="C740" s="510"/>
      <c r="D740" s="512"/>
      <c r="E740" s="510"/>
      <c r="F740" s="513"/>
      <c r="G740" s="514"/>
      <c r="H740" s="510"/>
      <c r="I740" s="515"/>
      <c r="J740" s="510"/>
      <c r="K740" s="516"/>
      <c r="L740" s="510"/>
      <c r="M740" s="510"/>
      <c r="N740" s="510"/>
      <c r="O740" s="510"/>
      <c r="P740" s="510"/>
      <c r="Q740" s="510"/>
      <c r="R740" s="510"/>
      <c r="S740" s="510"/>
      <c r="T740" s="510"/>
      <c r="U740" s="510"/>
      <c r="V740" s="510"/>
      <c r="W740" s="510"/>
    </row>
    <row r="741" spans="1:23">
      <c r="A741" s="510"/>
      <c r="B741" s="511"/>
      <c r="C741" s="510"/>
      <c r="D741" s="512"/>
      <c r="E741" s="510"/>
      <c r="F741" s="513"/>
      <c r="G741" s="514"/>
      <c r="H741" s="510"/>
      <c r="I741" s="515"/>
      <c r="J741" s="510"/>
      <c r="K741" s="516"/>
      <c r="L741" s="510"/>
      <c r="M741" s="510"/>
      <c r="N741" s="510"/>
      <c r="O741" s="510"/>
      <c r="P741" s="510"/>
      <c r="Q741" s="510"/>
      <c r="R741" s="510"/>
      <c r="S741" s="510"/>
      <c r="T741" s="510"/>
      <c r="U741" s="510"/>
      <c r="V741" s="510"/>
      <c r="W741" s="510"/>
    </row>
    <row r="742" spans="1:23">
      <c r="A742" s="510"/>
      <c r="B742" s="511"/>
      <c r="C742" s="510"/>
      <c r="D742" s="512"/>
      <c r="E742" s="510"/>
      <c r="F742" s="513"/>
      <c r="G742" s="514"/>
      <c r="H742" s="510"/>
      <c r="I742" s="515"/>
      <c r="J742" s="510"/>
      <c r="K742" s="516"/>
      <c r="L742" s="510"/>
      <c r="M742" s="510"/>
      <c r="N742" s="510"/>
      <c r="O742" s="510"/>
      <c r="P742" s="510"/>
      <c r="Q742" s="510"/>
      <c r="R742" s="510"/>
      <c r="S742" s="510"/>
      <c r="T742" s="510"/>
      <c r="U742" s="510"/>
      <c r="V742" s="510"/>
      <c r="W742" s="510"/>
    </row>
    <row r="743" spans="1:23">
      <c r="A743" s="510"/>
      <c r="B743" s="511"/>
      <c r="C743" s="510"/>
      <c r="D743" s="512"/>
      <c r="E743" s="510"/>
      <c r="F743" s="513"/>
      <c r="G743" s="514"/>
      <c r="H743" s="510"/>
      <c r="I743" s="515"/>
      <c r="J743" s="510"/>
      <c r="K743" s="516"/>
      <c r="L743" s="510"/>
      <c r="M743" s="510"/>
      <c r="N743" s="510"/>
      <c r="O743" s="510"/>
      <c r="P743" s="510"/>
      <c r="Q743" s="510"/>
      <c r="R743" s="510"/>
      <c r="S743" s="510"/>
      <c r="T743" s="510"/>
      <c r="U743" s="510"/>
      <c r="V743" s="510"/>
      <c r="W743" s="510"/>
    </row>
    <row r="744" spans="1:23">
      <c r="A744" s="510"/>
      <c r="B744" s="511"/>
      <c r="C744" s="510"/>
      <c r="D744" s="512"/>
      <c r="E744" s="510"/>
      <c r="F744" s="513"/>
      <c r="G744" s="514"/>
      <c r="H744" s="510"/>
      <c r="I744" s="515"/>
      <c r="J744" s="510"/>
      <c r="K744" s="516"/>
      <c r="L744" s="510"/>
      <c r="M744" s="510"/>
      <c r="N744" s="510"/>
      <c r="O744" s="510"/>
      <c r="P744" s="510"/>
      <c r="Q744" s="510"/>
      <c r="R744" s="510"/>
      <c r="S744" s="510"/>
      <c r="T744" s="510"/>
      <c r="U744" s="510"/>
      <c r="V744" s="510"/>
      <c r="W744" s="510"/>
    </row>
    <row r="745" spans="1:23">
      <c r="A745" s="510"/>
      <c r="B745" s="511"/>
      <c r="C745" s="510"/>
      <c r="D745" s="512"/>
      <c r="E745" s="510"/>
      <c r="F745" s="513"/>
      <c r="G745" s="514"/>
      <c r="H745" s="510"/>
      <c r="I745" s="515"/>
      <c r="J745" s="510"/>
      <c r="K745" s="516"/>
      <c r="L745" s="510"/>
      <c r="M745" s="510"/>
      <c r="N745" s="510"/>
      <c r="O745" s="510"/>
      <c r="P745" s="510"/>
      <c r="Q745" s="510"/>
      <c r="R745" s="510"/>
      <c r="S745" s="510"/>
      <c r="T745" s="510"/>
      <c r="U745" s="510"/>
      <c r="V745" s="510"/>
      <c r="W745" s="510"/>
    </row>
    <row r="746" spans="1:23">
      <c r="A746" s="510"/>
      <c r="B746" s="511"/>
      <c r="C746" s="510"/>
      <c r="D746" s="512"/>
      <c r="E746" s="510"/>
      <c r="F746" s="513"/>
      <c r="G746" s="514"/>
      <c r="H746" s="510"/>
      <c r="I746" s="515"/>
      <c r="J746" s="510"/>
      <c r="K746" s="516"/>
      <c r="L746" s="510"/>
      <c r="M746" s="510"/>
      <c r="N746" s="510"/>
      <c r="O746" s="510"/>
      <c r="P746" s="510"/>
      <c r="Q746" s="510"/>
      <c r="R746" s="510"/>
      <c r="S746" s="510"/>
      <c r="T746" s="510"/>
      <c r="U746" s="510"/>
      <c r="V746" s="510"/>
      <c r="W746" s="510"/>
    </row>
    <row r="747" spans="1:23">
      <c r="A747" s="510"/>
      <c r="B747" s="511"/>
      <c r="C747" s="510"/>
      <c r="D747" s="512"/>
      <c r="E747" s="510"/>
      <c r="F747" s="513"/>
      <c r="G747" s="514"/>
      <c r="H747" s="510"/>
      <c r="I747" s="515"/>
      <c r="J747" s="510"/>
      <c r="K747" s="516"/>
      <c r="L747" s="510"/>
      <c r="M747" s="510"/>
      <c r="N747" s="510"/>
      <c r="O747" s="510"/>
      <c r="P747" s="510"/>
      <c r="Q747" s="510"/>
      <c r="R747" s="510"/>
      <c r="S747" s="510"/>
      <c r="T747" s="510"/>
      <c r="U747" s="510"/>
      <c r="V747" s="510"/>
      <c r="W747" s="510"/>
    </row>
    <row r="748" spans="1:23">
      <c r="A748" s="510"/>
      <c r="B748" s="511"/>
      <c r="C748" s="510"/>
      <c r="D748" s="512"/>
      <c r="E748" s="510"/>
      <c r="F748" s="513"/>
      <c r="G748" s="514"/>
      <c r="H748" s="510"/>
      <c r="I748" s="515"/>
      <c r="J748" s="510"/>
      <c r="K748" s="516"/>
      <c r="L748" s="510"/>
      <c r="M748" s="510"/>
      <c r="N748" s="510"/>
      <c r="O748" s="510"/>
      <c r="P748" s="510"/>
      <c r="Q748" s="510"/>
      <c r="R748" s="510"/>
      <c r="S748" s="510"/>
      <c r="T748" s="510"/>
      <c r="U748" s="510"/>
      <c r="V748" s="510"/>
      <c r="W748" s="510"/>
    </row>
    <row r="749" spans="1:23">
      <c r="A749" s="510"/>
      <c r="B749" s="511"/>
      <c r="C749" s="510"/>
      <c r="D749" s="512"/>
      <c r="E749" s="510"/>
      <c r="F749" s="513"/>
      <c r="G749" s="514"/>
      <c r="H749" s="510"/>
      <c r="I749" s="515"/>
      <c r="J749" s="510"/>
      <c r="K749" s="516"/>
      <c r="L749" s="510"/>
      <c r="M749" s="510"/>
      <c r="N749" s="510"/>
      <c r="O749" s="510"/>
      <c r="P749" s="510"/>
      <c r="Q749" s="510"/>
      <c r="R749" s="510"/>
      <c r="S749" s="510"/>
      <c r="T749" s="510"/>
      <c r="U749" s="510"/>
      <c r="V749" s="510"/>
      <c r="W749" s="510"/>
    </row>
    <row r="750" spans="1:23">
      <c r="A750" s="510"/>
      <c r="B750" s="511"/>
      <c r="C750" s="510"/>
      <c r="D750" s="512"/>
      <c r="E750" s="510"/>
      <c r="F750" s="513"/>
      <c r="G750" s="514"/>
      <c r="H750" s="510"/>
      <c r="I750" s="515"/>
      <c r="J750" s="510"/>
      <c r="K750" s="516"/>
      <c r="L750" s="510"/>
      <c r="M750" s="510"/>
      <c r="N750" s="510"/>
      <c r="O750" s="510"/>
      <c r="P750" s="510"/>
      <c r="Q750" s="510"/>
      <c r="R750" s="510"/>
      <c r="S750" s="510"/>
      <c r="T750" s="510"/>
      <c r="U750" s="510"/>
      <c r="V750" s="510"/>
      <c r="W750" s="510"/>
    </row>
    <row r="751" spans="1:23">
      <c r="A751" s="510"/>
      <c r="B751" s="511"/>
      <c r="C751" s="510"/>
      <c r="D751" s="512"/>
      <c r="E751" s="510"/>
      <c r="F751" s="513"/>
      <c r="G751" s="514"/>
      <c r="H751" s="510"/>
      <c r="I751" s="515"/>
      <c r="J751" s="510"/>
      <c r="K751" s="516"/>
      <c r="L751" s="510"/>
      <c r="M751" s="510"/>
      <c r="N751" s="510"/>
      <c r="O751" s="510"/>
      <c r="P751" s="510"/>
      <c r="Q751" s="510"/>
      <c r="R751" s="510"/>
      <c r="S751" s="510"/>
      <c r="T751" s="510"/>
      <c r="U751" s="510"/>
      <c r="V751" s="510"/>
      <c r="W751" s="510"/>
    </row>
    <row r="752" spans="1:23">
      <c r="A752" s="510"/>
      <c r="B752" s="511"/>
      <c r="C752" s="510"/>
      <c r="D752" s="512"/>
      <c r="E752" s="510"/>
      <c r="F752" s="513"/>
      <c r="G752" s="514"/>
      <c r="H752" s="510"/>
      <c r="I752" s="515"/>
      <c r="J752" s="510"/>
      <c r="K752" s="516"/>
      <c r="L752" s="510"/>
      <c r="M752" s="510"/>
      <c r="N752" s="510"/>
      <c r="O752" s="510"/>
      <c r="P752" s="510"/>
      <c r="Q752" s="510"/>
      <c r="R752" s="510"/>
      <c r="S752" s="510"/>
      <c r="T752" s="510"/>
      <c r="U752" s="510"/>
      <c r="V752" s="510"/>
      <c r="W752" s="510"/>
    </row>
    <row r="753" spans="1:23">
      <c r="A753" s="510"/>
      <c r="B753" s="511"/>
      <c r="C753" s="510"/>
      <c r="D753" s="512"/>
      <c r="E753" s="510"/>
      <c r="F753" s="513"/>
      <c r="G753" s="514"/>
      <c r="H753" s="510"/>
      <c r="I753" s="515"/>
      <c r="J753" s="510"/>
      <c r="K753" s="516"/>
      <c r="L753" s="510"/>
      <c r="M753" s="510"/>
      <c r="N753" s="510"/>
      <c r="O753" s="510"/>
      <c r="P753" s="510"/>
      <c r="Q753" s="510"/>
      <c r="R753" s="510"/>
      <c r="S753" s="510"/>
      <c r="T753" s="510"/>
      <c r="U753" s="510"/>
      <c r="V753" s="510"/>
      <c r="W753" s="510"/>
    </row>
    <row r="754" spans="1:23">
      <c r="A754" s="510"/>
      <c r="B754" s="511"/>
      <c r="C754" s="510"/>
      <c r="D754" s="512"/>
      <c r="E754" s="510"/>
      <c r="F754" s="513"/>
      <c r="G754" s="514"/>
      <c r="H754" s="510"/>
      <c r="I754" s="515"/>
      <c r="J754" s="510"/>
      <c r="K754" s="516"/>
      <c r="L754" s="510"/>
      <c r="M754" s="510"/>
      <c r="N754" s="510"/>
      <c r="O754" s="510"/>
      <c r="P754" s="510"/>
      <c r="Q754" s="510"/>
      <c r="R754" s="510"/>
      <c r="S754" s="510"/>
      <c r="T754" s="510"/>
      <c r="U754" s="510"/>
      <c r="V754" s="510"/>
      <c r="W754" s="510"/>
    </row>
    <row r="755" spans="1:23">
      <c r="A755" s="510"/>
      <c r="B755" s="511"/>
      <c r="C755" s="510"/>
      <c r="D755" s="512"/>
      <c r="E755" s="510"/>
      <c r="F755" s="513"/>
      <c r="G755" s="514"/>
      <c r="H755" s="510"/>
      <c r="I755" s="515"/>
      <c r="J755" s="510"/>
      <c r="K755" s="516"/>
      <c r="L755" s="510"/>
      <c r="M755" s="510"/>
      <c r="N755" s="510"/>
      <c r="O755" s="510"/>
      <c r="P755" s="510"/>
      <c r="Q755" s="510"/>
      <c r="R755" s="510"/>
      <c r="S755" s="510"/>
      <c r="T755" s="510"/>
      <c r="U755" s="510"/>
      <c r="V755" s="510"/>
      <c r="W755" s="510"/>
    </row>
    <row r="756" spans="1:23">
      <c r="A756" s="510"/>
      <c r="B756" s="511"/>
      <c r="C756" s="510"/>
      <c r="D756" s="512"/>
      <c r="E756" s="510"/>
      <c r="F756" s="513"/>
      <c r="G756" s="514"/>
      <c r="H756" s="510"/>
      <c r="I756" s="515"/>
      <c r="J756" s="510"/>
      <c r="K756" s="516"/>
      <c r="L756" s="510"/>
      <c r="M756" s="510"/>
      <c r="N756" s="510"/>
      <c r="O756" s="510"/>
      <c r="P756" s="510"/>
      <c r="Q756" s="510"/>
      <c r="R756" s="510"/>
      <c r="S756" s="510"/>
      <c r="T756" s="510"/>
      <c r="U756" s="510"/>
      <c r="V756" s="510"/>
      <c r="W756" s="510"/>
    </row>
    <row r="757" spans="1:23">
      <c r="A757" s="510"/>
      <c r="B757" s="511"/>
      <c r="C757" s="510"/>
      <c r="D757" s="512"/>
      <c r="E757" s="510"/>
      <c r="F757" s="513"/>
      <c r="G757" s="514"/>
      <c r="H757" s="510"/>
      <c r="I757" s="515"/>
      <c r="J757" s="510"/>
      <c r="K757" s="516"/>
      <c r="L757" s="510"/>
      <c r="M757" s="510"/>
      <c r="N757" s="510"/>
      <c r="O757" s="510"/>
      <c r="P757" s="510"/>
      <c r="Q757" s="510"/>
      <c r="R757" s="510"/>
      <c r="S757" s="510"/>
      <c r="T757" s="510"/>
      <c r="U757" s="510"/>
      <c r="V757" s="510"/>
      <c r="W757" s="510"/>
    </row>
    <row r="758" spans="1:23">
      <c r="A758" s="510"/>
      <c r="B758" s="511"/>
      <c r="C758" s="510"/>
      <c r="D758" s="512"/>
      <c r="E758" s="510"/>
      <c r="F758" s="513"/>
      <c r="G758" s="514"/>
      <c r="H758" s="510"/>
      <c r="I758" s="515"/>
      <c r="J758" s="510"/>
      <c r="K758" s="516"/>
      <c r="L758" s="510"/>
      <c r="M758" s="510"/>
      <c r="N758" s="510"/>
      <c r="O758" s="510"/>
      <c r="P758" s="510"/>
      <c r="Q758" s="510"/>
      <c r="R758" s="510"/>
      <c r="S758" s="510"/>
      <c r="T758" s="510"/>
      <c r="U758" s="510"/>
      <c r="V758" s="510"/>
      <c r="W758" s="510"/>
    </row>
    <row r="759" spans="1:23">
      <c r="A759" s="510"/>
      <c r="B759" s="511"/>
      <c r="C759" s="510"/>
      <c r="D759" s="512"/>
      <c r="E759" s="510"/>
      <c r="F759" s="513"/>
      <c r="G759" s="514"/>
      <c r="H759" s="510"/>
      <c r="I759" s="515"/>
      <c r="J759" s="510"/>
      <c r="K759" s="516"/>
      <c r="L759" s="510"/>
      <c r="M759" s="510"/>
      <c r="N759" s="510"/>
      <c r="O759" s="510"/>
      <c r="P759" s="510"/>
      <c r="Q759" s="510"/>
      <c r="R759" s="510"/>
      <c r="S759" s="510"/>
      <c r="T759" s="510"/>
      <c r="U759" s="510"/>
      <c r="V759" s="510"/>
      <c r="W759" s="510"/>
    </row>
    <row r="760" spans="1:23">
      <c r="A760" s="510"/>
      <c r="B760" s="511"/>
      <c r="C760" s="510"/>
      <c r="D760" s="512"/>
      <c r="E760" s="510"/>
      <c r="F760" s="513"/>
      <c r="G760" s="514"/>
      <c r="H760" s="510"/>
      <c r="I760" s="515"/>
      <c r="J760" s="510"/>
      <c r="K760" s="516"/>
      <c r="L760" s="510"/>
      <c r="M760" s="510"/>
      <c r="N760" s="510"/>
      <c r="O760" s="510"/>
      <c r="P760" s="510"/>
      <c r="Q760" s="510"/>
      <c r="R760" s="510"/>
      <c r="S760" s="510"/>
      <c r="T760" s="510"/>
      <c r="U760" s="510"/>
      <c r="V760" s="510"/>
      <c r="W760" s="510"/>
    </row>
    <row r="761" spans="1:23">
      <c r="A761" s="510"/>
      <c r="B761" s="511"/>
      <c r="C761" s="510"/>
      <c r="D761" s="512"/>
      <c r="E761" s="510"/>
      <c r="F761" s="513"/>
      <c r="G761" s="514"/>
      <c r="H761" s="510"/>
      <c r="I761" s="515"/>
      <c r="J761" s="510"/>
      <c r="K761" s="516"/>
      <c r="L761" s="510"/>
      <c r="M761" s="510"/>
      <c r="N761" s="510"/>
      <c r="O761" s="510"/>
      <c r="P761" s="510"/>
      <c r="Q761" s="510"/>
      <c r="R761" s="510"/>
      <c r="S761" s="510"/>
      <c r="T761" s="510"/>
      <c r="U761" s="510"/>
      <c r="V761" s="510"/>
      <c r="W761" s="510"/>
    </row>
    <row r="762" spans="1:23">
      <c r="A762" s="510"/>
      <c r="B762" s="511"/>
      <c r="C762" s="510"/>
      <c r="D762" s="512"/>
      <c r="E762" s="510"/>
      <c r="F762" s="513"/>
      <c r="G762" s="514"/>
      <c r="H762" s="510"/>
      <c r="I762" s="515"/>
      <c r="J762" s="510"/>
      <c r="K762" s="516"/>
      <c r="L762" s="510"/>
      <c r="M762" s="510"/>
      <c r="N762" s="510"/>
      <c r="O762" s="510"/>
      <c r="P762" s="510"/>
      <c r="Q762" s="510"/>
      <c r="R762" s="510"/>
      <c r="S762" s="510"/>
      <c r="T762" s="510"/>
      <c r="U762" s="510"/>
      <c r="V762" s="510"/>
      <c r="W762" s="510"/>
    </row>
    <row r="763" spans="1:23">
      <c r="A763" s="510"/>
      <c r="B763" s="511"/>
      <c r="C763" s="510"/>
      <c r="D763" s="512"/>
      <c r="E763" s="510"/>
      <c r="F763" s="513"/>
      <c r="G763" s="514"/>
      <c r="H763" s="510"/>
      <c r="I763" s="515"/>
      <c r="J763" s="510"/>
      <c r="K763" s="516"/>
      <c r="L763" s="510"/>
      <c r="M763" s="510"/>
      <c r="N763" s="510"/>
      <c r="O763" s="510"/>
      <c r="P763" s="510"/>
      <c r="Q763" s="510"/>
      <c r="R763" s="510"/>
      <c r="S763" s="510"/>
      <c r="T763" s="510"/>
      <c r="U763" s="510"/>
      <c r="V763" s="510"/>
      <c r="W763" s="510"/>
    </row>
    <row r="764" spans="1:23">
      <c r="A764" s="510"/>
      <c r="B764" s="511"/>
      <c r="C764" s="510"/>
      <c r="D764" s="512"/>
      <c r="E764" s="510"/>
      <c r="F764" s="513"/>
      <c r="G764" s="514"/>
      <c r="H764" s="510"/>
      <c r="I764" s="515"/>
      <c r="J764" s="510"/>
      <c r="K764" s="516"/>
      <c r="L764" s="510"/>
      <c r="M764" s="510"/>
      <c r="N764" s="510"/>
      <c r="O764" s="510"/>
      <c r="P764" s="510"/>
      <c r="Q764" s="510"/>
      <c r="R764" s="510"/>
      <c r="S764" s="510"/>
      <c r="T764" s="510"/>
      <c r="U764" s="510"/>
      <c r="V764" s="510"/>
      <c r="W764" s="510"/>
    </row>
    <row r="765" spans="1:23">
      <c r="A765" s="510"/>
      <c r="B765" s="511"/>
      <c r="C765" s="510"/>
      <c r="D765" s="512"/>
      <c r="E765" s="510"/>
      <c r="F765" s="513"/>
      <c r="G765" s="514"/>
      <c r="H765" s="510"/>
      <c r="I765" s="515"/>
      <c r="J765" s="510"/>
      <c r="K765" s="516"/>
      <c r="L765" s="510"/>
      <c r="M765" s="510"/>
      <c r="N765" s="510"/>
      <c r="O765" s="510"/>
      <c r="P765" s="510"/>
      <c r="Q765" s="510"/>
      <c r="R765" s="510"/>
      <c r="S765" s="510"/>
      <c r="T765" s="510"/>
      <c r="U765" s="510"/>
      <c r="V765" s="510"/>
      <c r="W765" s="510"/>
    </row>
    <row r="766" spans="1:23">
      <c r="A766" s="510"/>
      <c r="B766" s="511"/>
      <c r="C766" s="510"/>
      <c r="D766" s="512"/>
      <c r="E766" s="510"/>
      <c r="F766" s="513"/>
      <c r="G766" s="514"/>
      <c r="H766" s="510"/>
      <c r="I766" s="515"/>
      <c r="J766" s="510"/>
      <c r="K766" s="516"/>
      <c r="L766" s="510"/>
      <c r="M766" s="510"/>
      <c r="N766" s="510"/>
      <c r="O766" s="510"/>
      <c r="P766" s="510"/>
      <c r="Q766" s="510"/>
      <c r="R766" s="510"/>
      <c r="S766" s="510"/>
      <c r="T766" s="510"/>
      <c r="U766" s="510"/>
      <c r="V766" s="510"/>
      <c r="W766" s="510"/>
    </row>
    <row r="767" spans="1:23">
      <c r="A767" s="510"/>
      <c r="B767" s="511"/>
      <c r="C767" s="510"/>
      <c r="D767" s="512"/>
      <c r="E767" s="510"/>
      <c r="F767" s="513"/>
      <c r="G767" s="514"/>
      <c r="H767" s="510"/>
      <c r="I767" s="515"/>
      <c r="J767" s="510"/>
      <c r="K767" s="516"/>
      <c r="L767" s="510"/>
      <c r="M767" s="510"/>
      <c r="N767" s="510"/>
      <c r="O767" s="510"/>
      <c r="P767" s="510"/>
      <c r="Q767" s="510"/>
      <c r="R767" s="510"/>
      <c r="S767" s="510"/>
      <c r="T767" s="510"/>
      <c r="U767" s="510"/>
      <c r="V767" s="510"/>
      <c r="W767" s="510"/>
    </row>
    <row r="768" spans="1:23">
      <c r="A768" s="510"/>
      <c r="B768" s="511"/>
      <c r="C768" s="510"/>
      <c r="D768" s="512"/>
      <c r="E768" s="510"/>
      <c r="F768" s="513"/>
      <c r="G768" s="514"/>
      <c r="H768" s="510"/>
      <c r="I768" s="515"/>
      <c r="J768" s="510"/>
      <c r="K768" s="516"/>
      <c r="L768" s="510"/>
      <c r="M768" s="510"/>
      <c r="N768" s="510"/>
      <c r="O768" s="510"/>
      <c r="P768" s="510"/>
      <c r="Q768" s="510"/>
      <c r="R768" s="510"/>
      <c r="S768" s="510"/>
      <c r="T768" s="510"/>
      <c r="U768" s="510"/>
      <c r="V768" s="510"/>
      <c r="W768" s="510"/>
    </row>
    <row r="769" spans="1:23">
      <c r="A769" s="510"/>
      <c r="B769" s="511"/>
      <c r="C769" s="510"/>
      <c r="D769" s="512"/>
      <c r="E769" s="510"/>
      <c r="F769" s="513"/>
      <c r="G769" s="514"/>
      <c r="H769" s="510"/>
      <c r="I769" s="515"/>
      <c r="J769" s="510"/>
      <c r="K769" s="516"/>
      <c r="L769" s="510"/>
      <c r="M769" s="510"/>
      <c r="N769" s="510"/>
      <c r="O769" s="510"/>
      <c r="P769" s="510"/>
      <c r="Q769" s="510"/>
      <c r="R769" s="510"/>
      <c r="S769" s="510"/>
      <c r="T769" s="510"/>
      <c r="U769" s="510"/>
      <c r="V769" s="510"/>
      <c r="W769" s="510"/>
    </row>
    <row r="770" spans="1:23">
      <c r="A770" s="510"/>
      <c r="B770" s="511"/>
      <c r="C770" s="510"/>
      <c r="D770" s="512"/>
      <c r="E770" s="510"/>
      <c r="F770" s="513"/>
      <c r="G770" s="514"/>
      <c r="H770" s="510"/>
      <c r="I770" s="515"/>
      <c r="J770" s="510"/>
      <c r="K770" s="516"/>
      <c r="L770" s="510"/>
      <c r="M770" s="510"/>
      <c r="N770" s="510"/>
      <c r="O770" s="510"/>
      <c r="P770" s="510"/>
      <c r="Q770" s="510"/>
      <c r="R770" s="510"/>
      <c r="S770" s="510"/>
      <c r="T770" s="510"/>
      <c r="U770" s="510"/>
      <c r="V770" s="510"/>
      <c r="W770" s="510"/>
    </row>
    <row r="771" spans="1:23">
      <c r="A771" s="510"/>
      <c r="B771" s="511"/>
      <c r="C771" s="510"/>
      <c r="D771" s="512"/>
      <c r="E771" s="510"/>
      <c r="F771" s="513"/>
      <c r="G771" s="514"/>
      <c r="H771" s="510"/>
      <c r="I771" s="515"/>
      <c r="J771" s="510"/>
      <c r="K771" s="516"/>
      <c r="L771" s="510"/>
      <c r="M771" s="510"/>
      <c r="N771" s="510"/>
      <c r="O771" s="510"/>
      <c r="P771" s="510"/>
      <c r="Q771" s="510"/>
      <c r="R771" s="510"/>
      <c r="S771" s="510"/>
      <c r="T771" s="510"/>
      <c r="U771" s="510"/>
      <c r="V771" s="510"/>
      <c r="W771" s="510"/>
    </row>
    <row r="772" spans="1:23">
      <c r="A772" s="510"/>
      <c r="B772" s="511"/>
      <c r="C772" s="510"/>
      <c r="D772" s="512"/>
      <c r="E772" s="510"/>
      <c r="F772" s="513"/>
      <c r="G772" s="514"/>
      <c r="H772" s="510"/>
      <c r="I772" s="515"/>
      <c r="J772" s="510"/>
      <c r="K772" s="516"/>
      <c r="L772" s="510"/>
      <c r="M772" s="510"/>
      <c r="N772" s="510"/>
      <c r="O772" s="510"/>
      <c r="P772" s="510"/>
      <c r="Q772" s="510"/>
      <c r="R772" s="510"/>
      <c r="S772" s="510"/>
      <c r="T772" s="510"/>
      <c r="U772" s="510"/>
      <c r="V772" s="510"/>
      <c r="W772" s="510"/>
    </row>
    <row r="773" spans="1:23">
      <c r="A773" s="510"/>
      <c r="B773" s="511"/>
      <c r="C773" s="510"/>
      <c r="D773" s="512"/>
      <c r="E773" s="510"/>
      <c r="F773" s="513"/>
      <c r="G773" s="514"/>
      <c r="H773" s="510"/>
      <c r="I773" s="515"/>
      <c r="J773" s="510"/>
      <c r="K773" s="516"/>
      <c r="L773" s="510"/>
      <c r="M773" s="510"/>
      <c r="N773" s="510"/>
      <c r="O773" s="510"/>
      <c r="P773" s="510"/>
      <c r="Q773" s="510"/>
      <c r="R773" s="510"/>
      <c r="S773" s="510"/>
      <c r="T773" s="510"/>
      <c r="U773" s="510"/>
      <c r="V773" s="510"/>
      <c r="W773" s="510"/>
    </row>
    <row r="774" spans="1:23">
      <c r="A774" s="510"/>
      <c r="B774" s="511"/>
      <c r="C774" s="510"/>
      <c r="D774" s="512"/>
      <c r="E774" s="510"/>
      <c r="F774" s="513"/>
      <c r="G774" s="514"/>
      <c r="H774" s="510"/>
      <c r="I774" s="515"/>
      <c r="J774" s="510"/>
      <c r="K774" s="516"/>
      <c r="L774" s="510"/>
      <c r="M774" s="510"/>
      <c r="N774" s="510"/>
      <c r="O774" s="510"/>
      <c r="P774" s="510"/>
      <c r="Q774" s="510"/>
      <c r="R774" s="510"/>
      <c r="S774" s="510"/>
      <c r="T774" s="510"/>
      <c r="U774" s="510"/>
      <c r="V774" s="510"/>
      <c r="W774" s="510"/>
    </row>
    <row r="775" spans="1:23">
      <c r="A775" s="510"/>
      <c r="B775" s="511"/>
      <c r="C775" s="510"/>
      <c r="D775" s="512"/>
      <c r="E775" s="510"/>
      <c r="F775" s="513"/>
      <c r="G775" s="514"/>
      <c r="H775" s="510"/>
      <c r="I775" s="515"/>
      <c r="J775" s="510"/>
      <c r="K775" s="516"/>
      <c r="L775" s="510"/>
      <c r="M775" s="510"/>
      <c r="N775" s="510"/>
      <c r="O775" s="510"/>
      <c r="P775" s="510"/>
      <c r="Q775" s="510"/>
      <c r="R775" s="510"/>
      <c r="S775" s="510"/>
      <c r="T775" s="510"/>
      <c r="U775" s="510"/>
      <c r="V775" s="510"/>
      <c r="W775" s="510"/>
    </row>
    <row r="776" spans="1:23">
      <c r="A776" s="510"/>
      <c r="B776" s="511"/>
      <c r="C776" s="510"/>
      <c r="D776" s="512"/>
      <c r="E776" s="510"/>
      <c r="F776" s="513"/>
      <c r="G776" s="514"/>
      <c r="H776" s="510"/>
      <c r="I776" s="515"/>
      <c r="J776" s="510"/>
      <c r="K776" s="516"/>
      <c r="L776" s="510"/>
      <c r="M776" s="510"/>
      <c r="N776" s="510"/>
      <c r="O776" s="510"/>
      <c r="P776" s="510"/>
      <c r="Q776" s="510"/>
      <c r="R776" s="510"/>
      <c r="S776" s="510"/>
      <c r="T776" s="510"/>
      <c r="U776" s="510"/>
      <c r="V776" s="510"/>
      <c r="W776" s="510"/>
    </row>
    <row r="777" spans="1:23">
      <c r="A777" s="510"/>
      <c r="B777" s="511"/>
      <c r="C777" s="510"/>
      <c r="D777" s="512"/>
      <c r="E777" s="510"/>
      <c r="F777" s="513"/>
      <c r="G777" s="514"/>
      <c r="H777" s="510"/>
      <c r="I777" s="515"/>
      <c r="J777" s="510"/>
      <c r="K777" s="516"/>
      <c r="L777" s="510"/>
      <c r="M777" s="510"/>
      <c r="N777" s="510"/>
      <c r="O777" s="510"/>
      <c r="P777" s="510"/>
      <c r="Q777" s="510"/>
      <c r="R777" s="510"/>
      <c r="S777" s="510"/>
      <c r="T777" s="510"/>
      <c r="U777" s="510"/>
      <c r="V777" s="510"/>
      <c r="W777" s="510"/>
    </row>
    <row r="778" spans="1:23">
      <c r="A778" s="510"/>
      <c r="B778" s="511"/>
      <c r="C778" s="510"/>
      <c r="D778" s="512"/>
      <c r="E778" s="510"/>
      <c r="F778" s="513"/>
      <c r="G778" s="514"/>
      <c r="H778" s="510"/>
      <c r="I778" s="515"/>
      <c r="J778" s="510"/>
      <c r="K778" s="516"/>
      <c r="L778" s="510"/>
      <c r="M778" s="510"/>
      <c r="N778" s="510"/>
      <c r="O778" s="510"/>
      <c r="P778" s="510"/>
      <c r="Q778" s="510"/>
      <c r="R778" s="510"/>
      <c r="S778" s="510"/>
      <c r="T778" s="510"/>
      <c r="U778" s="510"/>
      <c r="V778" s="510"/>
      <c r="W778" s="510"/>
    </row>
    <row r="779" spans="1:23">
      <c r="A779" s="510"/>
      <c r="B779" s="511"/>
      <c r="C779" s="510"/>
      <c r="D779" s="512"/>
      <c r="E779" s="510"/>
      <c r="F779" s="513"/>
      <c r="G779" s="514"/>
      <c r="H779" s="510"/>
      <c r="I779" s="515"/>
      <c r="J779" s="510"/>
      <c r="K779" s="516"/>
      <c r="L779" s="510"/>
      <c r="M779" s="510"/>
      <c r="N779" s="510"/>
      <c r="O779" s="510"/>
      <c r="P779" s="510"/>
      <c r="Q779" s="510"/>
      <c r="R779" s="510"/>
      <c r="S779" s="510"/>
      <c r="T779" s="510"/>
      <c r="U779" s="510"/>
      <c r="V779" s="510"/>
      <c r="W779" s="510"/>
    </row>
    <row r="780" spans="1:23">
      <c r="A780" s="510"/>
      <c r="B780" s="511"/>
      <c r="C780" s="510"/>
      <c r="D780" s="512"/>
      <c r="E780" s="510"/>
      <c r="F780" s="513"/>
      <c r="G780" s="514"/>
      <c r="H780" s="510"/>
      <c r="I780" s="515"/>
      <c r="J780" s="510"/>
      <c r="K780" s="516"/>
      <c r="L780" s="510"/>
      <c r="M780" s="510"/>
      <c r="N780" s="510"/>
      <c r="O780" s="510"/>
      <c r="P780" s="510"/>
      <c r="Q780" s="510"/>
      <c r="R780" s="510"/>
      <c r="S780" s="510"/>
      <c r="T780" s="510"/>
      <c r="U780" s="510"/>
      <c r="V780" s="510"/>
      <c r="W780" s="510"/>
    </row>
    <row r="781" spans="1:23">
      <c r="A781" s="510"/>
      <c r="B781" s="511"/>
      <c r="C781" s="510"/>
      <c r="D781" s="512"/>
      <c r="E781" s="510"/>
      <c r="F781" s="513"/>
      <c r="G781" s="514"/>
      <c r="H781" s="510"/>
      <c r="I781" s="515"/>
      <c r="J781" s="510"/>
      <c r="K781" s="516"/>
      <c r="L781" s="510"/>
      <c r="M781" s="510"/>
      <c r="N781" s="510"/>
      <c r="O781" s="510"/>
      <c r="P781" s="510"/>
      <c r="Q781" s="510"/>
      <c r="R781" s="510"/>
      <c r="S781" s="510"/>
      <c r="T781" s="510"/>
      <c r="U781" s="510"/>
      <c r="V781" s="510"/>
      <c r="W781" s="510"/>
    </row>
    <row r="782" spans="1:23">
      <c r="A782" s="510"/>
      <c r="B782" s="511"/>
      <c r="C782" s="510"/>
      <c r="D782" s="512"/>
      <c r="E782" s="510"/>
      <c r="F782" s="513"/>
      <c r="G782" s="514"/>
      <c r="H782" s="510"/>
      <c r="I782" s="515"/>
      <c r="J782" s="510"/>
      <c r="K782" s="516"/>
      <c r="L782" s="510"/>
      <c r="M782" s="510"/>
      <c r="N782" s="510"/>
      <c r="O782" s="510"/>
      <c r="P782" s="510"/>
      <c r="Q782" s="510"/>
      <c r="R782" s="510"/>
      <c r="S782" s="510"/>
      <c r="T782" s="510"/>
      <c r="U782" s="510"/>
      <c r="V782" s="510"/>
      <c r="W782" s="510"/>
    </row>
    <row r="783" spans="1:23">
      <c r="A783" s="510"/>
      <c r="B783" s="511"/>
      <c r="C783" s="510"/>
      <c r="D783" s="512"/>
      <c r="E783" s="510"/>
      <c r="F783" s="513"/>
      <c r="G783" s="514"/>
      <c r="H783" s="510"/>
      <c r="I783" s="515"/>
      <c r="J783" s="510"/>
      <c r="K783" s="516"/>
      <c r="L783" s="510"/>
      <c r="M783" s="510"/>
      <c r="N783" s="510"/>
      <c r="O783" s="510"/>
      <c r="P783" s="510"/>
      <c r="Q783" s="510"/>
      <c r="R783" s="510"/>
      <c r="S783" s="510"/>
      <c r="T783" s="510"/>
      <c r="U783" s="510"/>
      <c r="V783" s="510"/>
      <c r="W783" s="510"/>
    </row>
  </sheetData>
  <mergeCells count="20">
    <mergeCell ref="H4:K4"/>
    <mergeCell ref="H2:K2"/>
    <mergeCell ref="H3:K3"/>
    <mergeCell ref="C5:E5"/>
    <mergeCell ref="F5:G5"/>
    <mergeCell ref="H5:K5"/>
    <mergeCell ref="F4:G4"/>
    <mergeCell ref="C2:E2"/>
    <mergeCell ref="F2:G2"/>
    <mergeCell ref="C3:E3"/>
    <mergeCell ref="F3:G3"/>
    <mergeCell ref="C4:E4"/>
    <mergeCell ref="B6:K6"/>
    <mergeCell ref="B7:K7"/>
    <mergeCell ref="B8:K8"/>
    <mergeCell ref="B9:K9"/>
    <mergeCell ref="C11:D11"/>
    <mergeCell ref="F11:K11"/>
    <mergeCell ref="C10:D10"/>
    <mergeCell ref="F10:K10"/>
  </mergeCells>
  <conditionalFormatting sqref="K14:K147">
    <cfRule type="cellIs" dxfId="26" priority="1" operator="lessThan">
      <formula>"70%"</formula>
    </cfRule>
    <cfRule type="cellIs" dxfId="25" priority="2" operator="between">
      <formula>"70%"</formula>
      <formula>"90%"</formula>
    </cfRule>
    <cfRule type="cellIs" dxfId="24" priority="3" operator="greaterThan">
      <formula>"90%"</formula>
    </cfRule>
  </conditionalFormatting>
  <printOptions horizontalCentered="1"/>
  <pageMargins left="0.47244094488188981" right="0.47244094488188981" top="0.98425196850393704" bottom="0.78740157480314965" header="0" footer="0"/>
  <pageSetup paperSize="9" scale="34" fitToHeight="0" orientation="portrait" r:id="rId1"/>
  <headerFooter>
    <oddFooter>&amp;R&amp;P/</oddFooter>
  </headerFooter>
  <drawing r:id="rId2"/>
</worksheet>
</file>

<file path=xl/worksheets/sheet8.xml><?xml version="1.0" encoding="utf-8"?>
<worksheet xmlns="http://schemas.openxmlformats.org/spreadsheetml/2006/main" xmlns:r="http://schemas.openxmlformats.org/officeDocument/2006/relationships">
  <sheetPr>
    <pageSetUpPr fitToPage="1"/>
  </sheetPr>
  <dimension ref="A1:AD284"/>
  <sheetViews>
    <sheetView showGridLines="0" view="pageBreakPreview" topLeftCell="A11" zoomScaleNormal="100" zoomScaleSheetLayoutView="100" workbookViewId="0">
      <selection activeCell="B89" sqref="B89"/>
    </sheetView>
  </sheetViews>
  <sheetFormatPr defaultColWidth="14.42578125" defaultRowHeight="15" customHeight="1"/>
  <cols>
    <col min="1" max="1" width="15.85546875" customWidth="1"/>
    <col min="2" max="2" width="52.140625" customWidth="1"/>
    <col min="3" max="7" width="13.42578125" customWidth="1"/>
    <col min="8" max="8" width="16.140625" customWidth="1"/>
    <col min="9" max="9" width="4.85546875" customWidth="1"/>
    <col min="10" max="10" width="8.7109375" customWidth="1"/>
    <col min="11" max="30" width="9.140625" customWidth="1"/>
  </cols>
  <sheetData>
    <row r="1" spans="1:30" ht="4.5" customHeight="1">
      <c r="A1" s="200"/>
      <c r="B1" s="201"/>
      <c r="C1" s="201"/>
      <c r="D1" s="201"/>
      <c r="E1" s="201"/>
      <c r="F1" s="201"/>
      <c r="G1" s="201"/>
      <c r="H1" s="218"/>
      <c r="I1" s="1"/>
      <c r="J1" s="1"/>
      <c r="K1" s="1"/>
      <c r="L1" s="1"/>
      <c r="M1" s="1"/>
      <c r="N1" s="1"/>
      <c r="O1" s="1"/>
      <c r="P1" s="1"/>
      <c r="Q1" s="1"/>
      <c r="R1" s="1"/>
      <c r="S1" s="1"/>
      <c r="T1" s="1"/>
      <c r="U1" s="1"/>
      <c r="V1" s="1"/>
      <c r="W1" s="1"/>
      <c r="X1" s="1"/>
      <c r="Y1" s="1"/>
      <c r="Z1" s="1"/>
      <c r="AA1" s="1"/>
      <c r="AB1" s="1"/>
      <c r="AC1" s="1"/>
      <c r="AD1" s="1"/>
    </row>
    <row r="2" spans="1:30" ht="30" customHeight="1">
      <c r="A2" s="64" t="str">
        <f>'Planilha Orçamentária'!B2</f>
        <v>CONTRATANTE:</v>
      </c>
      <c r="B2" s="549" t="str">
        <f>'Planilha Orçamentária'!C2</f>
        <v xml:space="preserve">JFBP | JUSTIÇA DE FEDERAL DE PRIMEIRO GRAU – SEÇÃO JUDICIÁRIA DA PARAÍBA </v>
      </c>
      <c r="C2" s="210"/>
      <c r="D2" s="210"/>
      <c r="E2" s="210"/>
      <c r="F2" s="550"/>
      <c r="G2" s="209"/>
      <c r="H2" s="6"/>
      <c r="I2" s="1"/>
      <c r="J2" s="1"/>
      <c r="K2" s="1"/>
      <c r="L2" s="1"/>
      <c r="M2" s="1"/>
      <c r="N2" s="1"/>
      <c r="O2" s="1"/>
      <c r="P2" s="1"/>
      <c r="Q2" s="1"/>
      <c r="R2" s="1"/>
      <c r="S2" s="1"/>
      <c r="T2" s="1"/>
      <c r="U2" s="1"/>
      <c r="V2" s="1"/>
      <c r="W2" s="1"/>
      <c r="X2" s="1"/>
      <c r="Y2" s="1"/>
      <c r="Z2" s="1"/>
      <c r="AA2" s="1"/>
      <c r="AB2" s="1"/>
      <c r="AC2" s="1"/>
      <c r="AD2" s="1"/>
    </row>
    <row r="3" spans="1:30" ht="30" customHeight="1">
      <c r="A3" s="2" t="str">
        <f>'Planilha Orçamentária'!B3</f>
        <v>PROJETO:</v>
      </c>
      <c r="B3" s="549" t="str">
        <f>'Planilha Orçamentária'!C3</f>
        <v>Reforma, adequação e modernização das instalações físicas e sistemas prediais da Subseção Judiciária de Guarabira/PB</v>
      </c>
      <c r="C3" s="210"/>
      <c r="D3" s="210"/>
      <c r="E3" s="210"/>
      <c r="F3" s="551"/>
      <c r="G3" s="24"/>
      <c r="H3" s="11"/>
      <c r="I3" s="1"/>
      <c r="J3" s="1"/>
      <c r="K3" s="1"/>
      <c r="L3" s="1"/>
      <c r="M3" s="1"/>
      <c r="N3" s="1"/>
      <c r="O3" s="1"/>
      <c r="P3" s="1"/>
      <c r="Q3" s="1"/>
      <c r="R3" s="1"/>
      <c r="S3" s="1"/>
      <c r="T3" s="1"/>
      <c r="U3" s="1"/>
      <c r="V3" s="1"/>
      <c r="W3" s="1"/>
      <c r="X3" s="1"/>
      <c r="Y3" s="1"/>
      <c r="Z3" s="1"/>
      <c r="AA3" s="1"/>
      <c r="AB3" s="1"/>
      <c r="AC3" s="1"/>
      <c r="AD3" s="1"/>
    </row>
    <row r="4" spans="1:30" ht="30" customHeight="1">
      <c r="A4" s="552" t="str">
        <f>'Planilha Orçamentária'!B4</f>
        <v>ENDEREÇO:</v>
      </c>
      <c r="B4" s="549" t="str">
        <f>'Planilha Orçamentária'!C4</f>
        <v>Rua Augusto de Almeida, nº 258, Bairro Novo, Guarabira/PB - CEP: 58200-000</v>
      </c>
      <c r="C4" s="210"/>
      <c r="D4" s="210"/>
      <c r="E4" s="210"/>
      <c r="F4" s="550"/>
      <c r="G4" s="1"/>
      <c r="H4" s="11"/>
      <c r="I4" s="1"/>
      <c r="J4" s="1"/>
      <c r="K4" s="1"/>
      <c r="L4" s="1"/>
      <c r="M4" s="1"/>
      <c r="N4" s="1"/>
      <c r="O4" s="1"/>
      <c r="P4" s="1"/>
      <c r="Q4" s="1"/>
      <c r="R4" s="1"/>
      <c r="S4" s="1"/>
      <c r="T4" s="1"/>
      <c r="U4" s="1"/>
      <c r="V4" s="1"/>
      <c r="W4" s="1"/>
      <c r="X4" s="1"/>
      <c r="Y4" s="1"/>
      <c r="Z4" s="1"/>
      <c r="AA4" s="1"/>
      <c r="AB4" s="1"/>
      <c r="AC4" s="1"/>
      <c r="AD4" s="1"/>
    </row>
    <row r="5" spans="1:30" ht="30" customHeight="1">
      <c r="A5" s="553" t="str">
        <f>'Planilha Orçamentária'!B5</f>
        <v>EMPRESA</v>
      </c>
      <c r="B5" s="554" t="str">
        <f>'Planilha Orçamentária'!C5</f>
        <v>B3M CONSTRUTORA EIRELI - 27.343.319/0001-76</v>
      </c>
      <c r="C5" s="555"/>
      <c r="D5" s="555"/>
      <c r="E5" s="555"/>
      <c r="F5" s="550"/>
      <c r="G5" s="556"/>
      <c r="H5" s="16"/>
      <c r="I5" s="1"/>
      <c r="J5" s="1"/>
      <c r="K5" s="1"/>
      <c r="L5" s="1"/>
      <c r="M5" s="1"/>
      <c r="N5" s="1"/>
      <c r="O5" s="1"/>
      <c r="P5" s="1"/>
      <c r="Q5" s="1"/>
      <c r="R5" s="1"/>
      <c r="S5" s="1"/>
      <c r="T5" s="1"/>
      <c r="U5" s="1"/>
      <c r="V5" s="1"/>
      <c r="W5" s="1"/>
      <c r="X5" s="1"/>
      <c r="Y5" s="1"/>
      <c r="Z5" s="1"/>
      <c r="AA5" s="1"/>
      <c r="AB5" s="1"/>
      <c r="AC5" s="1"/>
      <c r="AD5" s="1"/>
    </row>
    <row r="6" spans="1:30" ht="4.5" customHeight="1">
      <c r="A6" s="557"/>
      <c r="B6" s="202"/>
      <c r="C6" s="202"/>
      <c r="D6" s="202"/>
      <c r="E6" s="202"/>
      <c r="F6" s="202"/>
      <c r="G6" s="202"/>
      <c r="H6" s="558"/>
      <c r="I6" s="1"/>
      <c r="J6" s="1"/>
      <c r="K6" s="1"/>
      <c r="L6" s="1"/>
      <c r="M6" s="1"/>
      <c r="N6" s="1"/>
      <c r="O6" s="1"/>
      <c r="P6" s="1"/>
      <c r="Q6" s="1"/>
      <c r="R6" s="1"/>
      <c r="S6" s="1"/>
      <c r="T6" s="1"/>
      <c r="U6" s="1"/>
      <c r="V6" s="1"/>
      <c r="W6" s="1"/>
      <c r="X6" s="1"/>
      <c r="Y6" s="1"/>
      <c r="Z6" s="1"/>
      <c r="AA6" s="1"/>
      <c r="AB6" s="1"/>
      <c r="AC6" s="1"/>
      <c r="AD6" s="1"/>
    </row>
    <row r="7" spans="1:30" ht="33" customHeight="1">
      <c r="A7" s="1110" t="s">
        <v>1486</v>
      </c>
      <c r="B7" s="1111"/>
      <c r="C7" s="1111"/>
      <c r="D7" s="1111"/>
      <c r="E7" s="1111"/>
      <c r="F7" s="1111"/>
      <c r="G7" s="1111"/>
      <c r="H7" s="1112"/>
      <c r="I7" s="1"/>
      <c r="J7" s="1"/>
      <c r="K7" s="1"/>
      <c r="L7" s="1"/>
      <c r="M7" s="1"/>
      <c r="N7" s="1"/>
      <c r="O7" s="1"/>
      <c r="P7" s="1"/>
      <c r="Q7" s="1"/>
      <c r="R7" s="1"/>
      <c r="S7" s="1"/>
      <c r="T7" s="1"/>
      <c r="U7" s="1"/>
      <c r="V7" s="1"/>
      <c r="W7" s="1"/>
      <c r="X7" s="1"/>
      <c r="Y7" s="1"/>
      <c r="Z7" s="1"/>
      <c r="AA7" s="1"/>
      <c r="AB7" s="1"/>
      <c r="AC7" s="1"/>
      <c r="AD7" s="1"/>
    </row>
    <row r="8" spans="1:30" ht="4.5" customHeight="1">
      <c r="A8" s="559"/>
      <c r="B8" s="560"/>
      <c r="C8" s="560"/>
      <c r="D8" s="560"/>
      <c r="E8" s="560"/>
      <c r="F8" s="560"/>
      <c r="G8" s="560"/>
      <c r="H8" s="561"/>
      <c r="I8" s="1"/>
      <c r="J8" s="1"/>
      <c r="K8" s="1"/>
      <c r="L8" s="1"/>
      <c r="M8" s="1"/>
      <c r="N8" s="1"/>
      <c r="O8" s="1"/>
      <c r="P8" s="1"/>
      <c r="Q8" s="1"/>
      <c r="R8" s="1"/>
      <c r="S8" s="1"/>
      <c r="T8" s="1"/>
      <c r="U8" s="1"/>
      <c r="V8" s="1"/>
      <c r="W8" s="1"/>
      <c r="X8" s="1"/>
      <c r="Y8" s="1"/>
      <c r="Z8" s="1"/>
      <c r="AA8" s="1"/>
      <c r="AB8" s="1"/>
      <c r="AC8" s="1"/>
      <c r="AD8" s="1"/>
    </row>
    <row r="9" spans="1:30" ht="19.5" customHeight="1">
      <c r="A9" s="989" t="s">
        <v>1</v>
      </c>
      <c r="B9" s="982"/>
      <c r="C9" s="982"/>
      <c r="D9" s="982"/>
      <c r="E9" s="982"/>
      <c r="F9" s="982"/>
      <c r="G9" s="982"/>
      <c r="H9" s="983"/>
      <c r="I9" s="1"/>
      <c r="J9" s="1"/>
      <c r="K9" s="1"/>
      <c r="L9" s="1"/>
      <c r="M9" s="1"/>
      <c r="N9" s="1"/>
      <c r="O9" s="1"/>
      <c r="P9" s="1"/>
      <c r="Q9" s="1"/>
      <c r="R9" s="1"/>
      <c r="S9" s="1"/>
      <c r="T9" s="1"/>
      <c r="U9" s="1"/>
      <c r="V9" s="1"/>
      <c r="W9" s="1"/>
      <c r="X9" s="1"/>
      <c r="Y9" s="1"/>
      <c r="Z9" s="1"/>
      <c r="AA9" s="1"/>
      <c r="AB9" s="1"/>
      <c r="AC9" s="1"/>
      <c r="AD9" s="1"/>
    </row>
    <row r="10" spans="1:30" ht="19.5" customHeight="1">
      <c r="A10" s="12" t="str">
        <f>'Planilha Orçamentária'!B10</f>
        <v>VERSÃO</v>
      </c>
      <c r="B10" s="1001" t="str">
        <f>'Planilha Orçamentária'!D10</f>
        <v xml:space="preserve">DESCRIÇÃO E/OU FOLHAS ALTERADAS </v>
      </c>
      <c r="C10" s="982"/>
      <c r="D10" s="982"/>
      <c r="E10" s="983"/>
      <c r="F10" s="1001" t="str">
        <f>'Planilha Orçamentária'!H10</f>
        <v>ATUALIZAÇÃO</v>
      </c>
      <c r="G10" s="982"/>
      <c r="H10" s="983"/>
      <c r="I10" s="1"/>
      <c r="J10" s="1"/>
      <c r="K10" s="1"/>
      <c r="L10" s="1"/>
      <c r="M10" s="1"/>
      <c r="N10" s="1"/>
      <c r="O10" s="1"/>
      <c r="P10" s="1"/>
      <c r="Q10" s="1"/>
      <c r="R10" s="1"/>
      <c r="S10" s="1"/>
      <c r="T10" s="1"/>
      <c r="U10" s="1"/>
      <c r="V10" s="1"/>
      <c r="W10" s="1"/>
      <c r="X10" s="1"/>
      <c r="Y10" s="1"/>
      <c r="Z10" s="1"/>
      <c r="AA10" s="1"/>
      <c r="AB10" s="1"/>
      <c r="AC10" s="1"/>
      <c r="AD10" s="1"/>
    </row>
    <row r="11" spans="1:30" ht="19.5" customHeight="1">
      <c r="A11" s="91" t="str">
        <f>IF('Planilha Orçamentária'!B11="","",'Planilha Orçamentária'!B11)</f>
        <v>R01</v>
      </c>
      <c r="B11" s="1048" t="str">
        <f>IF('Planilha Orçamentária'!D11="","",'Planilha Orçamentária'!D11)</f>
        <v>Adequação à Progamação do Plano de Obras 2023</v>
      </c>
      <c r="C11" s="982"/>
      <c r="D11" s="982"/>
      <c r="E11" s="983"/>
      <c r="F11" s="1048" t="str">
        <f>IF('Planilha Orçamentária'!H11="","",'Planilha Orçamentária'!H11)</f>
        <v>Francis Araújo</v>
      </c>
      <c r="G11" s="982"/>
      <c r="H11" s="983"/>
      <c r="I11" s="1"/>
      <c r="J11" s="1"/>
      <c r="K11" s="1"/>
      <c r="L11" s="1"/>
      <c r="M11" s="1"/>
      <c r="N11" s="1"/>
      <c r="O11" s="1"/>
      <c r="P11" s="1"/>
      <c r="Q11" s="1"/>
      <c r="R11" s="1"/>
      <c r="S11" s="1"/>
      <c r="T11" s="1"/>
      <c r="U11" s="1"/>
      <c r="V11" s="1"/>
      <c r="W11" s="1"/>
      <c r="X11" s="1"/>
      <c r="Y11" s="1"/>
      <c r="Z11" s="1"/>
      <c r="AA11" s="1"/>
      <c r="AB11" s="1"/>
      <c r="AC11" s="1"/>
      <c r="AD11" s="1"/>
    </row>
    <row r="12" spans="1:30" ht="19.5" customHeight="1">
      <c r="A12" s="91"/>
      <c r="B12" s="30" t="s">
        <v>1487</v>
      </c>
      <c r="C12" s="219"/>
      <c r="D12" s="219"/>
      <c r="E12" s="219"/>
      <c r="F12" s="562"/>
      <c r="G12" s="1091"/>
      <c r="H12" s="983"/>
      <c r="I12" s="1"/>
      <c r="J12" s="1"/>
      <c r="K12" s="1"/>
      <c r="L12" s="1"/>
      <c r="M12" s="1"/>
      <c r="N12" s="1"/>
      <c r="O12" s="1"/>
      <c r="P12" s="1"/>
      <c r="Q12" s="1"/>
      <c r="R12" s="1"/>
      <c r="S12" s="1"/>
      <c r="T12" s="1"/>
      <c r="U12" s="1"/>
      <c r="V12" s="1"/>
      <c r="W12" s="1"/>
      <c r="X12" s="1"/>
      <c r="Y12" s="1"/>
      <c r="Z12" s="1"/>
      <c r="AA12" s="1"/>
      <c r="AB12" s="1"/>
      <c r="AC12" s="1"/>
      <c r="AD12" s="1"/>
    </row>
    <row r="13" spans="1:30" ht="4.5" customHeight="1">
      <c r="A13" s="557"/>
      <c r="B13" s="202"/>
      <c r="C13" s="202"/>
      <c r="D13" s="202"/>
      <c r="E13" s="202"/>
      <c r="F13" s="202"/>
      <c r="G13" s="202"/>
      <c r="H13" s="558"/>
      <c r="I13" s="52"/>
      <c r="J13" s="52"/>
      <c r="K13" s="52"/>
      <c r="L13" s="52"/>
      <c r="M13" s="52"/>
      <c r="N13" s="52"/>
      <c r="O13" s="52"/>
      <c r="P13" s="52"/>
      <c r="Q13" s="52"/>
      <c r="R13" s="52"/>
      <c r="S13" s="52"/>
      <c r="T13" s="52"/>
      <c r="U13" s="52"/>
      <c r="V13" s="52"/>
      <c r="W13" s="52"/>
      <c r="X13" s="52"/>
      <c r="Y13" s="52"/>
      <c r="Z13" s="52"/>
      <c r="AA13" s="52"/>
      <c r="AB13" s="52"/>
      <c r="AC13" s="52"/>
      <c r="AD13" s="52"/>
    </row>
    <row r="14" spans="1:30" ht="18" customHeight="1">
      <c r="A14" s="1101" t="s">
        <v>37</v>
      </c>
      <c r="B14" s="1104" t="s">
        <v>1488</v>
      </c>
      <c r="C14" s="1107" t="s">
        <v>1489</v>
      </c>
      <c r="D14" s="1107" t="s">
        <v>1490</v>
      </c>
      <c r="E14" s="1108" t="s">
        <v>1491</v>
      </c>
      <c r="F14" s="1086"/>
      <c r="G14" s="1109"/>
      <c r="H14" s="1092" t="s">
        <v>1492</v>
      </c>
      <c r="I14" s="1"/>
      <c r="J14" s="1"/>
      <c r="K14" s="1"/>
      <c r="L14" s="1"/>
      <c r="M14" s="1"/>
      <c r="N14" s="1"/>
      <c r="O14" s="1"/>
      <c r="P14" s="1"/>
      <c r="Q14" s="1"/>
      <c r="R14" s="1"/>
      <c r="S14" s="1"/>
      <c r="T14" s="1"/>
      <c r="U14" s="1"/>
      <c r="V14" s="1"/>
      <c r="W14" s="1"/>
      <c r="X14" s="1"/>
      <c r="Y14" s="1"/>
      <c r="Z14" s="1"/>
      <c r="AA14" s="1"/>
      <c r="AB14" s="1"/>
      <c r="AC14" s="1"/>
      <c r="AD14" s="1"/>
    </row>
    <row r="15" spans="1:30" ht="18" customHeight="1">
      <c r="A15" s="1102"/>
      <c r="B15" s="1105"/>
      <c r="C15" s="1042"/>
      <c r="D15" s="1042"/>
      <c r="E15" s="563" t="s">
        <v>1493</v>
      </c>
      <c r="F15" s="563" t="s">
        <v>1494</v>
      </c>
      <c r="G15" s="563" t="s">
        <v>1495</v>
      </c>
      <c r="H15" s="1093"/>
      <c r="I15" s="1"/>
      <c r="J15" s="564">
        <f>COUNTA(E15)</f>
        <v>1</v>
      </c>
      <c r="K15" s="1"/>
      <c r="L15" s="1"/>
      <c r="M15" s="1"/>
      <c r="N15" s="1"/>
      <c r="O15" s="1"/>
      <c r="P15" s="1"/>
      <c r="Q15" s="1"/>
      <c r="R15" s="1"/>
      <c r="S15" s="1"/>
      <c r="T15" s="1"/>
      <c r="U15" s="1"/>
      <c r="V15" s="1"/>
      <c r="W15" s="1"/>
      <c r="X15" s="1"/>
      <c r="Y15" s="1"/>
      <c r="Z15" s="1"/>
      <c r="AA15" s="1"/>
      <c r="AB15" s="1"/>
      <c r="AC15" s="1"/>
      <c r="AD15" s="1"/>
    </row>
    <row r="16" spans="1:30" ht="15" customHeight="1">
      <c r="A16" s="1103"/>
      <c r="B16" s="1106"/>
      <c r="C16" s="565" t="s">
        <v>1496</v>
      </c>
      <c r="D16" s="565" t="s">
        <v>1497</v>
      </c>
      <c r="E16" s="566">
        <v>30</v>
      </c>
      <c r="F16" s="566">
        <v>60</v>
      </c>
      <c r="G16" s="566">
        <v>90</v>
      </c>
      <c r="H16" s="1094"/>
      <c r="I16" s="1"/>
      <c r="J16" s="1"/>
      <c r="K16" s="1"/>
      <c r="L16" s="1"/>
      <c r="M16" s="1"/>
      <c r="N16" s="1"/>
      <c r="O16" s="1"/>
      <c r="P16" s="1"/>
      <c r="Q16" s="1"/>
      <c r="R16" s="1"/>
      <c r="S16" s="1"/>
      <c r="T16" s="1"/>
      <c r="U16" s="1"/>
      <c r="V16" s="1"/>
      <c r="W16" s="1"/>
      <c r="X16" s="1"/>
      <c r="Y16" s="1"/>
      <c r="Z16" s="1"/>
      <c r="AA16" s="1"/>
      <c r="AB16" s="1"/>
      <c r="AC16" s="1"/>
      <c r="AD16" s="1"/>
    </row>
    <row r="17" spans="1:30" ht="15" customHeight="1">
      <c r="A17" s="567"/>
      <c r="B17" s="568"/>
      <c r="C17" s="568"/>
      <c r="D17" s="568"/>
      <c r="E17" s="568"/>
      <c r="F17" s="568"/>
      <c r="G17" s="568"/>
      <c r="H17" s="569"/>
      <c r="I17" s="1"/>
      <c r="J17" s="1"/>
      <c r="K17" s="1"/>
      <c r="L17" s="1"/>
      <c r="M17" s="1"/>
      <c r="N17" s="1"/>
      <c r="O17" s="1"/>
      <c r="P17" s="1"/>
      <c r="Q17" s="1"/>
      <c r="R17" s="1"/>
      <c r="S17" s="1"/>
      <c r="T17" s="1"/>
      <c r="U17" s="1"/>
      <c r="V17" s="1"/>
      <c r="W17" s="1"/>
      <c r="X17" s="1"/>
      <c r="Y17" s="1"/>
      <c r="Z17" s="1"/>
      <c r="AA17" s="1"/>
      <c r="AB17" s="1"/>
      <c r="AC17" s="1"/>
      <c r="AD17" s="1"/>
    </row>
    <row r="18" spans="1:30" ht="30" customHeight="1">
      <c r="A18" s="570">
        <f>'Planilha Orçamentária'!B15</f>
        <v>1</v>
      </c>
      <c r="B18" s="571" t="str">
        <f>VLOOKUP(A18,'Planilha Orçamentária'!$B:$M,4,0)</f>
        <v>INSTALAÇÃO DE OBRA</v>
      </c>
      <c r="C18" s="572">
        <f t="shared" ref="C18:D18" si="0">SUM(C19:C22)</f>
        <v>34066.369999999995</v>
      </c>
      <c r="D18" s="573">
        <f t="shared" si="0"/>
        <v>8.2268604290095582E-2</v>
      </c>
      <c r="E18" s="574">
        <f t="shared" ref="E18:G18" si="1">E20+E22</f>
        <v>10845.605</v>
      </c>
      <c r="F18" s="574">
        <f t="shared" si="1"/>
        <v>11923.229499999998</v>
      </c>
      <c r="G18" s="574">
        <f t="shared" si="1"/>
        <v>11297.5355</v>
      </c>
      <c r="H18" s="575">
        <f>ROUND((VLOOKUP(A18,'Planilha Orçamentária'!$B:$M,11,0)),2)</f>
        <v>34066.370000000003</v>
      </c>
      <c r="I18" s="1"/>
      <c r="K18" s="1"/>
      <c r="L18" s="1"/>
      <c r="M18" s="1"/>
      <c r="N18" s="1"/>
      <c r="O18" s="1"/>
      <c r="P18" s="1"/>
      <c r="Q18" s="1"/>
      <c r="R18" s="1"/>
      <c r="S18" s="1"/>
      <c r="T18" s="1"/>
      <c r="U18" s="1"/>
      <c r="V18" s="1"/>
      <c r="W18" s="1"/>
      <c r="X18" s="1"/>
      <c r="Y18" s="1"/>
      <c r="Z18" s="1"/>
      <c r="AA18" s="1"/>
      <c r="AB18" s="1"/>
      <c r="AC18" s="1"/>
      <c r="AD18" s="1"/>
    </row>
    <row r="19" spans="1:30" ht="15" customHeight="1">
      <c r="A19" s="576" t="str">
        <f>'Planilha Orçamentária'!B16</f>
        <v>1.1</v>
      </c>
      <c r="B19" s="577" t="str">
        <f>VLOOKUP(A19,'Planilha Orçamentária'!$B:$M,4,0)</f>
        <v>ADMINISTRAÇÃO LOCAL DE OBRA - PESSOAL</v>
      </c>
      <c r="C19" s="578">
        <f>'Planilha Resumo'!F16</f>
        <v>24750.32</v>
      </c>
      <c r="D19" s="579">
        <f>C19/C$73</f>
        <v>5.9770802763348091E-2</v>
      </c>
      <c r="E19" s="580">
        <v>0.25</v>
      </c>
      <c r="F19" s="580">
        <v>0.35</v>
      </c>
      <c r="G19" s="580">
        <f>1-(E19+F19)</f>
        <v>0.4</v>
      </c>
      <c r="H19" s="581">
        <f t="shared" ref="H19:H22" si="2">SUM(E19:G19)</f>
        <v>1</v>
      </c>
      <c r="I19" s="1"/>
      <c r="J19" s="582">
        <f>SUM(E19:G19)</f>
        <v>1</v>
      </c>
      <c r="K19" s="1"/>
      <c r="L19" s="1"/>
      <c r="M19" s="1"/>
      <c r="N19" s="1"/>
      <c r="O19" s="1"/>
      <c r="P19" s="1"/>
      <c r="Q19" s="1"/>
      <c r="R19" s="1"/>
      <c r="S19" s="1"/>
      <c r="T19" s="1"/>
      <c r="U19" s="1"/>
      <c r="V19" s="1"/>
      <c r="W19" s="1"/>
      <c r="X19" s="1"/>
      <c r="Y19" s="1"/>
      <c r="Z19" s="1"/>
      <c r="AA19" s="1"/>
      <c r="AB19" s="1"/>
      <c r="AC19" s="1"/>
      <c r="AD19" s="1"/>
    </row>
    <row r="20" spans="1:30" ht="15" customHeight="1">
      <c r="A20" s="583"/>
      <c r="B20" s="93"/>
      <c r="C20" s="584"/>
      <c r="D20" s="584"/>
      <c r="E20" s="585">
        <f t="shared" ref="E20:G20" si="3">$C19*E19</f>
        <v>6187.58</v>
      </c>
      <c r="F20" s="585">
        <f t="shared" si="3"/>
        <v>8662.6119999999992</v>
      </c>
      <c r="G20" s="585">
        <f t="shared" si="3"/>
        <v>9900.1280000000006</v>
      </c>
      <c r="H20" s="586">
        <f t="shared" si="2"/>
        <v>24750.32</v>
      </c>
      <c r="I20" s="1"/>
      <c r="J20" s="587"/>
      <c r="K20" s="1"/>
      <c r="L20" s="1"/>
      <c r="M20" s="1"/>
      <c r="N20" s="1"/>
      <c r="O20" s="1"/>
      <c r="P20" s="1"/>
      <c r="Q20" s="1"/>
      <c r="R20" s="1"/>
      <c r="S20" s="1"/>
      <c r="T20" s="1"/>
      <c r="U20" s="1"/>
      <c r="V20" s="1"/>
      <c r="W20" s="1"/>
      <c r="X20" s="1"/>
      <c r="Y20" s="1"/>
      <c r="Z20" s="1"/>
      <c r="AA20" s="1"/>
      <c r="AB20" s="1"/>
      <c r="AC20" s="1"/>
      <c r="AD20" s="1"/>
    </row>
    <row r="21" spans="1:30" ht="15" customHeight="1">
      <c r="A21" s="576" t="s">
        <v>4</v>
      </c>
      <c r="B21" s="577" t="str">
        <f>VLOOKUP(A21,'Planilha Orçamentária'!$B:$M,4,0)</f>
        <v>INSTALAÇÕES PROVISÓRIAS - CANTEIRO DE OBRAS</v>
      </c>
      <c r="C21" s="578">
        <f>'Planilha Resumo'!F17</f>
        <v>9316.0499999999993</v>
      </c>
      <c r="D21" s="588">
        <f>C21/C$73</f>
        <v>2.2497801526747491E-2</v>
      </c>
      <c r="E21" s="580">
        <v>0.5</v>
      </c>
      <c r="F21" s="580">
        <v>0.35</v>
      </c>
      <c r="G21" s="580">
        <f>1-(E21+F21)</f>
        <v>0.15000000000000002</v>
      </c>
      <c r="H21" s="581">
        <f t="shared" si="2"/>
        <v>1</v>
      </c>
      <c r="I21" s="1"/>
      <c r="J21" s="582">
        <f>SUM(E21:G21)</f>
        <v>1</v>
      </c>
      <c r="K21" s="1"/>
      <c r="L21" s="1"/>
      <c r="M21" s="1"/>
      <c r="N21" s="1"/>
      <c r="O21" s="1"/>
      <c r="P21" s="1"/>
      <c r="Q21" s="1"/>
      <c r="R21" s="1"/>
      <c r="S21" s="1"/>
      <c r="T21" s="1"/>
      <c r="U21" s="1"/>
      <c r="V21" s="1"/>
      <c r="W21" s="1"/>
      <c r="X21" s="1"/>
      <c r="Y21" s="1"/>
      <c r="Z21" s="1"/>
      <c r="AA21" s="1"/>
      <c r="AB21" s="1"/>
      <c r="AC21" s="1"/>
      <c r="AD21" s="1"/>
    </row>
    <row r="22" spans="1:30" ht="15" customHeight="1">
      <c r="A22" s="583"/>
      <c r="B22" s="93"/>
      <c r="C22" s="584"/>
      <c r="D22" s="584"/>
      <c r="E22" s="585">
        <f t="shared" ref="E22:G22" si="4">$C21*E21</f>
        <v>4658.0249999999996</v>
      </c>
      <c r="F22" s="585">
        <f t="shared" si="4"/>
        <v>3260.6174999999994</v>
      </c>
      <c r="G22" s="585">
        <f t="shared" si="4"/>
        <v>1397.4075</v>
      </c>
      <c r="H22" s="586">
        <f t="shared" si="2"/>
        <v>9316.0499999999993</v>
      </c>
      <c r="I22" s="1"/>
      <c r="J22" s="587"/>
      <c r="K22" s="1"/>
      <c r="L22" s="1"/>
      <c r="M22" s="1"/>
      <c r="N22" s="1"/>
      <c r="O22" s="1"/>
      <c r="P22" s="1"/>
      <c r="Q22" s="1"/>
      <c r="R22" s="1"/>
      <c r="S22" s="1"/>
      <c r="T22" s="1"/>
      <c r="U22" s="1"/>
      <c r="V22" s="1"/>
      <c r="W22" s="1"/>
      <c r="X22" s="1"/>
      <c r="Y22" s="1"/>
      <c r="Z22" s="1"/>
      <c r="AA22" s="1"/>
      <c r="AB22" s="1"/>
      <c r="AC22" s="1"/>
      <c r="AD22" s="1"/>
    </row>
    <row r="23" spans="1:30" ht="15" customHeight="1">
      <c r="A23" s="589"/>
      <c r="B23" s="590"/>
      <c r="C23" s="591"/>
      <c r="D23" s="591"/>
      <c r="E23" s="590"/>
      <c r="F23" s="590"/>
      <c r="G23" s="590"/>
      <c r="H23" s="592"/>
      <c r="I23" s="1"/>
      <c r="J23" s="1"/>
      <c r="K23" s="1"/>
      <c r="L23" s="1"/>
      <c r="M23" s="1"/>
      <c r="N23" s="1"/>
      <c r="O23" s="1"/>
      <c r="P23" s="1"/>
      <c r="Q23" s="1"/>
      <c r="R23" s="1"/>
      <c r="S23" s="1"/>
      <c r="T23" s="1"/>
      <c r="U23" s="1"/>
      <c r="V23" s="1"/>
      <c r="W23" s="1"/>
      <c r="X23" s="1"/>
      <c r="Y23" s="1"/>
      <c r="Z23" s="1"/>
      <c r="AA23" s="1"/>
      <c r="AB23" s="1"/>
      <c r="AC23" s="1"/>
      <c r="AD23" s="1"/>
    </row>
    <row r="24" spans="1:30" ht="30" customHeight="1">
      <c r="A24" s="593">
        <v>2</v>
      </c>
      <c r="B24" s="594" t="str">
        <f>VLOOKUP(A19,'Planilha Orçamentária'!$B:$M,4,0)</f>
        <v>ADMINISTRAÇÃO LOCAL DE OBRA - PESSOAL</v>
      </c>
      <c r="C24" s="595">
        <f t="shared" ref="C24:D24" si="5">C25</f>
        <v>10711.417087693804</v>
      </c>
      <c r="D24" s="596">
        <f t="shared" si="5"/>
        <v>2.5867544260619775E-2</v>
      </c>
      <c r="E24" s="597">
        <f t="shared" ref="E24:G24" si="6">E26</f>
        <v>5355.7085438469021</v>
      </c>
      <c r="F24" s="597">
        <f t="shared" si="6"/>
        <v>3748.9959806928314</v>
      </c>
      <c r="G24" s="597">
        <f t="shared" si="6"/>
        <v>1606.7125631540709</v>
      </c>
      <c r="H24" s="598">
        <f t="shared" ref="H24:H26" si="7">SUM(E24:G24)</f>
        <v>10711.417087693804</v>
      </c>
      <c r="I24" s="1"/>
      <c r="K24" s="1"/>
      <c r="L24" s="1"/>
      <c r="M24" s="1"/>
      <c r="N24" s="1"/>
      <c r="O24" s="1"/>
      <c r="P24" s="1"/>
      <c r="Q24" s="1"/>
      <c r="R24" s="1"/>
      <c r="S24" s="1"/>
      <c r="T24" s="1"/>
      <c r="U24" s="1"/>
      <c r="V24" s="1"/>
      <c r="W24" s="1"/>
      <c r="X24" s="1"/>
      <c r="Y24" s="1"/>
      <c r="Z24" s="1"/>
      <c r="AA24" s="1"/>
      <c r="AB24" s="1"/>
      <c r="AC24" s="1"/>
      <c r="AD24" s="1"/>
    </row>
    <row r="25" spans="1:30" ht="15" customHeight="1">
      <c r="A25" s="576" t="s">
        <v>5</v>
      </c>
      <c r="B25" s="599" t="str">
        <f>VLOOKUP(A25,'Planilha Orçamentária'!$B:$M,4,0)</f>
        <v>DEMOLIÇÕES, ESCAVAÇÕES, RETIRADAS, DESMONTAGENS E REMOÇÕES</v>
      </c>
      <c r="C25" s="578">
        <f>'Planilha Resumo'!F20</f>
        <v>10711.417087693804</v>
      </c>
      <c r="D25" s="579">
        <f>C25/C$73</f>
        <v>2.5867544260619775E-2</v>
      </c>
      <c r="E25" s="580">
        <v>0.5</v>
      </c>
      <c r="F25" s="580">
        <v>0.35</v>
      </c>
      <c r="G25" s="580">
        <f>1-(E25+F25)</f>
        <v>0.15000000000000002</v>
      </c>
      <c r="H25" s="581">
        <f t="shared" si="7"/>
        <v>1</v>
      </c>
      <c r="I25" s="1"/>
      <c r="J25" s="582">
        <f>SUM(E25:G25)</f>
        <v>1</v>
      </c>
      <c r="K25" s="1"/>
      <c r="L25" s="1"/>
      <c r="M25" s="1"/>
      <c r="N25" s="1"/>
      <c r="O25" s="1"/>
      <c r="P25" s="1"/>
      <c r="Q25" s="1"/>
      <c r="R25" s="1"/>
      <c r="S25" s="1"/>
      <c r="T25" s="1"/>
      <c r="U25" s="1"/>
      <c r="V25" s="1"/>
      <c r="W25" s="1"/>
      <c r="X25" s="1"/>
      <c r="Y25" s="1"/>
      <c r="Z25" s="1"/>
      <c r="AA25" s="1"/>
      <c r="AB25" s="1"/>
      <c r="AC25" s="1"/>
      <c r="AD25" s="1"/>
    </row>
    <row r="26" spans="1:30" ht="15" customHeight="1">
      <c r="A26" s="583"/>
      <c r="B26" s="93"/>
      <c r="C26" s="584"/>
      <c r="D26" s="584"/>
      <c r="E26" s="585">
        <f t="shared" ref="E26:G26" si="8">$C25*E25</f>
        <v>5355.7085438469021</v>
      </c>
      <c r="F26" s="585">
        <f t="shared" si="8"/>
        <v>3748.9959806928314</v>
      </c>
      <c r="G26" s="585">
        <f t="shared" si="8"/>
        <v>1606.7125631540709</v>
      </c>
      <c r="H26" s="586">
        <f t="shared" si="7"/>
        <v>10711.417087693804</v>
      </c>
      <c r="I26" s="1"/>
      <c r="K26" s="1"/>
      <c r="L26" s="1"/>
      <c r="M26" s="1"/>
      <c r="N26" s="1"/>
      <c r="O26" s="1"/>
      <c r="P26" s="1"/>
      <c r="Q26" s="1"/>
      <c r="R26" s="1"/>
      <c r="S26" s="1"/>
      <c r="T26" s="1"/>
      <c r="U26" s="1"/>
      <c r="V26" s="1"/>
      <c r="W26" s="1"/>
      <c r="X26" s="1"/>
      <c r="Y26" s="1"/>
      <c r="Z26" s="1"/>
      <c r="AA26" s="1"/>
      <c r="AB26" s="1"/>
      <c r="AC26" s="1"/>
      <c r="AD26" s="1"/>
    </row>
    <row r="27" spans="1:30" ht="15" customHeight="1">
      <c r="A27" s="589"/>
      <c r="B27" s="590"/>
      <c r="C27" s="591"/>
      <c r="D27" s="591"/>
      <c r="E27" s="590"/>
      <c r="F27" s="590"/>
      <c r="G27" s="590"/>
      <c r="H27" s="592"/>
      <c r="I27" s="1"/>
      <c r="K27" s="1"/>
      <c r="L27" s="1"/>
      <c r="M27" s="1"/>
      <c r="N27" s="1"/>
      <c r="O27" s="1"/>
      <c r="P27" s="1"/>
      <c r="Q27" s="1"/>
      <c r="R27" s="1"/>
      <c r="S27" s="1"/>
      <c r="T27" s="1"/>
      <c r="U27" s="1"/>
      <c r="V27" s="1"/>
      <c r="W27" s="1"/>
      <c r="X27" s="1"/>
      <c r="Y27" s="1"/>
      <c r="Z27" s="1"/>
      <c r="AA27" s="1"/>
      <c r="AB27" s="1"/>
      <c r="AC27" s="1"/>
      <c r="AD27" s="1"/>
    </row>
    <row r="28" spans="1:30" ht="30" customHeight="1">
      <c r="A28" s="593">
        <v>3</v>
      </c>
      <c r="B28" s="594" t="str">
        <f>'Planilha Resumo'!B22</f>
        <v>SERVIÇOS EXECUTIVOS</v>
      </c>
      <c r="C28" s="595">
        <f t="shared" ref="C28:D28" si="9">SUM(C29:C46)</f>
        <v>334742.70999999996</v>
      </c>
      <c r="D28" s="596">
        <f t="shared" si="9"/>
        <v>0.80838714391889199</v>
      </c>
      <c r="E28" s="597">
        <f t="shared" ref="E28:G28" si="10">E30+E32+E34+E36+E38+E40+E42+E44+E46</f>
        <v>82526.011999999988</v>
      </c>
      <c r="F28" s="597">
        <f t="shared" si="10"/>
        <v>130779.03599999999</v>
      </c>
      <c r="G28" s="597">
        <f t="shared" si="10"/>
        <v>121437.66200000001</v>
      </c>
      <c r="H28" s="598">
        <f t="shared" ref="H28:H46" si="11">SUM(E28:G28)</f>
        <v>334742.70999999996</v>
      </c>
      <c r="I28" s="1"/>
      <c r="K28" s="1"/>
      <c r="L28" s="1"/>
      <c r="M28" s="1"/>
      <c r="N28" s="1"/>
      <c r="O28" s="1"/>
      <c r="P28" s="1"/>
      <c r="Q28" s="1"/>
      <c r="R28" s="1"/>
      <c r="S28" s="1"/>
      <c r="T28" s="1"/>
      <c r="U28" s="1"/>
      <c r="V28" s="1"/>
      <c r="W28" s="1"/>
      <c r="X28" s="1"/>
      <c r="Y28" s="1"/>
      <c r="Z28" s="1"/>
      <c r="AA28" s="1"/>
      <c r="AB28" s="1"/>
      <c r="AC28" s="1"/>
      <c r="AD28" s="1"/>
    </row>
    <row r="29" spans="1:30" ht="15" customHeight="1">
      <c r="A29" s="576" t="s">
        <v>6</v>
      </c>
      <c r="B29" s="599" t="str">
        <f>VLOOKUP(A29,'Planilha Orçamentária'!$B:$M,4,0)</f>
        <v>PAREDES E PAINEIS</v>
      </c>
      <c r="C29" s="578">
        <f>'Planilha Resumo'!F23</f>
        <v>57830.71</v>
      </c>
      <c r="D29" s="600">
        <f>C29/C$73</f>
        <v>0.13965831395611783</v>
      </c>
      <c r="E29" s="580">
        <v>0.2</v>
      </c>
      <c r="F29" s="580">
        <v>0.5</v>
      </c>
      <c r="G29" s="580">
        <f>1-(E29+F29)</f>
        <v>0.30000000000000004</v>
      </c>
      <c r="H29" s="581">
        <f t="shared" si="11"/>
        <v>1</v>
      </c>
      <c r="I29" s="1"/>
      <c r="J29" s="601">
        <f>SUM(E29:G29)</f>
        <v>1</v>
      </c>
      <c r="K29" s="1"/>
      <c r="L29" s="1"/>
      <c r="M29" s="1"/>
      <c r="N29" s="1"/>
      <c r="O29" s="1"/>
      <c r="P29" s="1"/>
      <c r="Q29" s="1"/>
      <c r="R29" s="1"/>
      <c r="S29" s="1"/>
      <c r="T29" s="1"/>
      <c r="U29" s="1"/>
      <c r="V29" s="1"/>
      <c r="W29" s="1"/>
      <c r="X29" s="1"/>
      <c r="Y29" s="1"/>
      <c r="Z29" s="1"/>
      <c r="AA29" s="1"/>
      <c r="AB29" s="1"/>
      <c r="AC29" s="1"/>
      <c r="AD29" s="1"/>
    </row>
    <row r="30" spans="1:30" ht="15" customHeight="1">
      <c r="A30" s="583"/>
      <c r="B30" s="93"/>
      <c r="C30" s="584"/>
      <c r="D30" s="584"/>
      <c r="E30" s="585">
        <f t="shared" ref="E30:G30" si="12">$C29*E29</f>
        <v>11566.142</v>
      </c>
      <c r="F30" s="585">
        <f t="shared" si="12"/>
        <v>28915.355</v>
      </c>
      <c r="G30" s="585">
        <f t="shared" si="12"/>
        <v>17349.213000000003</v>
      </c>
      <c r="H30" s="586">
        <f t="shared" si="11"/>
        <v>57830.710000000006</v>
      </c>
      <c r="I30" s="1"/>
      <c r="J30" s="587"/>
      <c r="K30" s="1"/>
      <c r="L30" s="1"/>
      <c r="M30" s="1"/>
      <c r="N30" s="1"/>
      <c r="O30" s="1"/>
      <c r="P30" s="1"/>
      <c r="Q30" s="1"/>
      <c r="R30" s="1"/>
      <c r="S30" s="1"/>
      <c r="T30" s="1"/>
      <c r="U30" s="1"/>
      <c r="V30" s="1"/>
      <c r="W30" s="1"/>
      <c r="X30" s="1"/>
      <c r="Y30" s="1"/>
      <c r="Z30" s="1"/>
      <c r="AA30" s="1"/>
      <c r="AB30" s="1"/>
      <c r="AC30" s="1"/>
      <c r="AD30" s="1"/>
    </row>
    <row r="31" spans="1:30" ht="15" customHeight="1">
      <c r="A31" s="576" t="s">
        <v>7</v>
      </c>
      <c r="B31" s="599" t="str">
        <f>VLOOKUP(A31,'Planilha Orçamentária'!$B:$M,4,0)</f>
        <v>ESQUADRIAS</v>
      </c>
      <c r="C31" s="578">
        <f>'Planilha Resumo'!F24</f>
        <v>47690.100000000006</v>
      </c>
      <c r="D31" s="600">
        <f>C31/C$73</f>
        <v>0.11516924067504368</v>
      </c>
      <c r="E31" s="580">
        <v>0.1</v>
      </c>
      <c r="F31" s="580">
        <v>0.5</v>
      </c>
      <c r="G31" s="580">
        <f>1-(E31+F31)</f>
        <v>0.4</v>
      </c>
      <c r="H31" s="581">
        <f t="shared" si="11"/>
        <v>1</v>
      </c>
      <c r="I31" s="1"/>
      <c r="J31" s="601">
        <f>SUM(E31:G31)</f>
        <v>1</v>
      </c>
      <c r="K31" s="1"/>
      <c r="L31" s="1"/>
      <c r="M31" s="1"/>
      <c r="N31" s="1"/>
      <c r="O31" s="1"/>
      <c r="P31" s="1"/>
      <c r="Q31" s="1"/>
      <c r="R31" s="1"/>
      <c r="S31" s="1"/>
      <c r="T31" s="1"/>
      <c r="U31" s="1"/>
      <c r="V31" s="1"/>
      <c r="W31" s="1"/>
      <c r="X31" s="1"/>
      <c r="Y31" s="1"/>
      <c r="Z31" s="1"/>
      <c r="AA31" s="1"/>
      <c r="AB31" s="1"/>
      <c r="AC31" s="1"/>
      <c r="AD31" s="1"/>
    </row>
    <row r="32" spans="1:30" ht="15" customHeight="1">
      <c r="A32" s="583"/>
      <c r="B32" s="93"/>
      <c r="C32" s="584"/>
      <c r="D32" s="584"/>
      <c r="E32" s="585">
        <f t="shared" ref="E32:G32" si="13">$C31*E31</f>
        <v>4769.0100000000011</v>
      </c>
      <c r="F32" s="585">
        <f t="shared" si="13"/>
        <v>23845.050000000003</v>
      </c>
      <c r="G32" s="585">
        <f t="shared" si="13"/>
        <v>19076.040000000005</v>
      </c>
      <c r="H32" s="586">
        <f t="shared" si="11"/>
        <v>47690.100000000006</v>
      </c>
      <c r="I32" s="1"/>
      <c r="J32" s="587"/>
      <c r="K32" s="1"/>
      <c r="L32" s="1"/>
      <c r="M32" s="1"/>
      <c r="N32" s="1"/>
      <c r="O32" s="1"/>
      <c r="P32" s="1"/>
      <c r="Q32" s="1"/>
      <c r="R32" s="1"/>
      <c r="S32" s="1"/>
      <c r="T32" s="1"/>
      <c r="U32" s="1"/>
      <c r="V32" s="1"/>
      <c r="W32" s="1"/>
      <c r="X32" s="1"/>
      <c r="Y32" s="1"/>
      <c r="Z32" s="1"/>
      <c r="AA32" s="1"/>
      <c r="AB32" s="1"/>
      <c r="AC32" s="1"/>
      <c r="AD32" s="1"/>
    </row>
    <row r="33" spans="1:30" ht="15" customHeight="1">
      <c r="A33" s="576" t="s">
        <v>8</v>
      </c>
      <c r="B33" s="599" t="str">
        <f>VLOOKUP(A33,'Planilha Orçamentária'!$B:$M,4,0)</f>
        <v>COBERTURA, FORROS E IMPERMEABILIZAÇÕES</v>
      </c>
      <c r="C33" s="578">
        <f>'Planilha Resumo'!F25</f>
        <v>11957.17</v>
      </c>
      <c r="D33" s="600">
        <f>C33/C$73</f>
        <v>2.8875976135978157E-2</v>
      </c>
      <c r="E33" s="580">
        <v>0.3</v>
      </c>
      <c r="F33" s="580">
        <v>0.6</v>
      </c>
      <c r="G33" s="580">
        <f>1-(E33+F33)</f>
        <v>0.10000000000000009</v>
      </c>
      <c r="H33" s="581">
        <f t="shared" si="11"/>
        <v>1</v>
      </c>
      <c r="I33" s="1"/>
      <c r="J33" s="601">
        <f>SUM(E33:G33)</f>
        <v>1</v>
      </c>
      <c r="K33" s="1"/>
      <c r="L33" s="1"/>
      <c r="M33" s="1"/>
      <c r="N33" s="1"/>
      <c r="O33" s="1"/>
      <c r="P33" s="1"/>
      <c r="Q33" s="1"/>
      <c r="R33" s="1"/>
      <c r="S33" s="1"/>
      <c r="T33" s="1"/>
      <c r="U33" s="1"/>
      <c r="V33" s="1"/>
      <c r="W33" s="1"/>
      <c r="X33" s="1"/>
      <c r="Y33" s="1"/>
      <c r="Z33" s="1"/>
      <c r="AA33" s="1"/>
      <c r="AB33" s="1"/>
      <c r="AC33" s="1"/>
      <c r="AD33" s="1"/>
    </row>
    <row r="34" spans="1:30" ht="15" customHeight="1">
      <c r="A34" s="583"/>
      <c r="B34" s="93"/>
      <c r="C34" s="584"/>
      <c r="D34" s="584"/>
      <c r="E34" s="585">
        <f t="shared" ref="E34:G34" si="14">$C33*E33</f>
        <v>3587.1509999999998</v>
      </c>
      <c r="F34" s="585">
        <f t="shared" si="14"/>
        <v>7174.3019999999997</v>
      </c>
      <c r="G34" s="585">
        <f t="shared" si="14"/>
        <v>1195.717000000001</v>
      </c>
      <c r="H34" s="586">
        <f t="shared" si="11"/>
        <v>11957.17</v>
      </c>
      <c r="I34" s="1"/>
      <c r="J34" s="587"/>
      <c r="K34" s="1"/>
      <c r="L34" s="1"/>
      <c r="M34" s="1"/>
      <c r="N34" s="1"/>
      <c r="O34" s="1"/>
      <c r="P34" s="1"/>
      <c r="Q34" s="1"/>
      <c r="R34" s="1"/>
      <c r="S34" s="1"/>
      <c r="T34" s="1"/>
      <c r="U34" s="1"/>
      <c r="V34" s="1"/>
      <c r="W34" s="1"/>
      <c r="X34" s="1"/>
      <c r="Y34" s="1"/>
      <c r="Z34" s="1"/>
      <c r="AA34" s="1"/>
      <c r="AB34" s="1"/>
      <c r="AC34" s="1"/>
      <c r="AD34" s="1"/>
    </row>
    <row r="35" spans="1:30" ht="15" customHeight="1">
      <c r="A35" s="576" t="s">
        <v>9</v>
      </c>
      <c r="B35" s="599" t="str">
        <f>VLOOKUP(A35,'Planilha Orçamentária'!$B:$M,4,0)</f>
        <v>REVESTIMENTOS DE PAREDES INTERNAS E EXTERNAS</v>
      </c>
      <c r="C35" s="578">
        <f>'Planilha Resumo'!F26</f>
        <v>3040.25</v>
      </c>
      <c r="D35" s="600">
        <f>C35/C$73</f>
        <v>7.3420538846071101E-3</v>
      </c>
      <c r="E35" s="580">
        <v>0.3</v>
      </c>
      <c r="F35" s="580">
        <v>0.3</v>
      </c>
      <c r="G35" s="580">
        <f>1-(E35+F35)</f>
        <v>0.4</v>
      </c>
      <c r="H35" s="581">
        <f t="shared" si="11"/>
        <v>1</v>
      </c>
      <c r="I35" s="1"/>
      <c r="J35" s="601">
        <f>SUM(E35:G35)</f>
        <v>1</v>
      </c>
      <c r="K35" s="1"/>
      <c r="L35" s="1"/>
      <c r="M35" s="1"/>
      <c r="N35" s="1"/>
      <c r="O35" s="1"/>
      <c r="P35" s="1"/>
      <c r="Q35" s="1"/>
      <c r="R35" s="1"/>
      <c r="S35" s="1"/>
      <c r="T35" s="1"/>
      <c r="U35" s="1"/>
      <c r="V35" s="1"/>
      <c r="W35" s="1"/>
      <c r="X35" s="1"/>
      <c r="Y35" s="1"/>
      <c r="Z35" s="1"/>
      <c r="AA35" s="1"/>
      <c r="AB35" s="1"/>
      <c r="AC35" s="1"/>
      <c r="AD35" s="1"/>
    </row>
    <row r="36" spans="1:30" ht="15" customHeight="1">
      <c r="A36" s="583"/>
      <c r="B36" s="93"/>
      <c r="C36" s="584"/>
      <c r="D36" s="584"/>
      <c r="E36" s="585">
        <f t="shared" ref="E36:G36" si="15">$C35*E35</f>
        <v>912.07499999999993</v>
      </c>
      <c r="F36" s="585">
        <f t="shared" si="15"/>
        <v>912.07499999999993</v>
      </c>
      <c r="G36" s="585">
        <f t="shared" si="15"/>
        <v>1216.1000000000001</v>
      </c>
      <c r="H36" s="586">
        <f t="shared" si="11"/>
        <v>3040.25</v>
      </c>
      <c r="I36" s="1"/>
      <c r="J36" s="587"/>
      <c r="K36" s="1"/>
      <c r="L36" s="1"/>
      <c r="M36" s="1"/>
      <c r="N36" s="1"/>
      <c r="O36" s="1"/>
      <c r="P36" s="1"/>
      <c r="Q36" s="1"/>
      <c r="R36" s="1"/>
      <c r="S36" s="1"/>
      <c r="T36" s="1"/>
      <c r="U36" s="1"/>
      <c r="V36" s="1"/>
      <c r="W36" s="1"/>
      <c r="X36" s="1"/>
      <c r="Y36" s="1"/>
      <c r="Z36" s="1"/>
      <c r="AA36" s="1"/>
      <c r="AB36" s="1"/>
      <c r="AC36" s="1"/>
      <c r="AD36" s="1"/>
    </row>
    <row r="37" spans="1:30" ht="15" customHeight="1">
      <c r="A37" s="576" t="s">
        <v>10</v>
      </c>
      <c r="B37" s="599" t="str">
        <f>VLOOKUP(A37,'Planilha Orçamentária'!$B:$M,4,0)</f>
        <v>CONTRAPISOS E ACABAMENTO DE PISO</v>
      </c>
      <c r="C37" s="578">
        <f>'Planilha Resumo'!F27</f>
        <v>105803.44</v>
      </c>
      <c r="D37" s="600">
        <f>C37/C$73</f>
        <v>0.25551009214926246</v>
      </c>
      <c r="E37" s="580">
        <v>0.4</v>
      </c>
      <c r="F37" s="580">
        <v>0.3</v>
      </c>
      <c r="G37" s="580">
        <f>1-(E37+F37)</f>
        <v>0.30000000000000004</v>
      </c>
      <c r="H37" s="581">
        <f t="shared" si="11"/>
        <v>1</v>
      </c>
      <c r="I37" s="1"/>
      <c r="J37" s="601">
        <f>SUM(E37:G37)</f>
        <v>1</v>
      </c>
      <c r="K37" s="1"/>
      <c r="L37" s="1"/>
      <c r="M37" s="1"/>
      <c r="N37" s="1"/>
      <c r="O37" s="1"/>
      <c r="P37" s="1"/>
      <c r="Q37" s="1"/>
      <c r="R37" s="1"/>
      <c r="S37" s="1"/>
      <c r="T37" s="1"/>
      <c r="U37" s="1"/>
      <c r="V37" s="1"/>
      <c r="W37" s="1"/>
      <c r="X37" s="1"/>
      <c r="Y37" s="1"/>
      <c r="Z37" s="1"/>
      <c r="AA37" s="1"/>
      <c r="AB37" s="1"/>
      <c r="AC37" s="1"/>
      <c r="AD37" s="1"/>
    </row>
    <row r="38" spans="1:30" ht="15" customHeight="1">
      <c r="A38" s="583"/>
      <c r="B38" s="93"/>
      <c r="C38" s="584"/>
      <c r="D38" s="584"/>
      <c r="E38" s="585">
        <f t="shared" ref="E38:G38" si="16">$C37*E37</f>
        <v>42321.376000000004</v>
      </c>
      <c r="F38" s="585">
        <f t="shared" si="16"/>
        <v>31741.031999999999</v>
      </c>
      <c r="G38" s="585">
        <f t="shared" si="16"/>
        <v>31741.032000000007</v>
      </c>
      <c r="H38" s="586">
        <f t="shared" si="11"/>
        <v>105803.44</v>
      </c>
      <c r="I38" s="1"/>
      <c r="J38" s="587"/>
      <c r="K38" s="1"/>
      <c r="L38" s="1"/>
      <c r="M38" s="1"/>
      <c r="N38" s="1"/>
      <c r="O38" s="1"/>
      <c r="P38" s="1"/>
      <c r="Q38" s="1"/>
      <c r="R38" s="1"/>
      <c r="S38" s="1"/>
      <c r="T38" s="1"/>
      <c r="U38" s="1"/>
      <c r="V38" s="1"/>
      <c r="W38" s="1"/>
      <c r="X38" s="1"/>
      <c r="Y38" s="1"/>
      <c r="Z38" s="1"/>
      <c r="AA38" s="1"/>
      <c r="AB38" s="1"/>
      <c r="AC38" s="1"/>
      <c r="AD38" s="1"/>
    </row>
    <row r="39" spans="1:30" ht="15" customHeight="1">
      <c r="A39" s="576" t="s">
        <v>11</v>
      </c>
      <c r="B39" s="599" t="str">
        <f>VLOOKUP(A39,'Planilha Orçamentária'!$B:$M,4,0)</f>
        <v>ACABAMENTOS, BANCADAS, PINTURAS E SINALIZAÇÕES</v>
      </c>
      <c r="C39" s="578">
        <f>'Planilha Resumo'!F28</f>
        <v>31733.350000000002</v>
      </c>
      <c r="D39" s="600">
        <f>C39/C$73</f>
        <v>7.6634475993453507E-2</v>
      </c>
      <c r="E39" s="580">
        <v>0.2</v>
      </c>
      <c r="F39" s="580">
        <v>0.35</v>
      </c>
      <c r="G39" s="580">
        <f>1-(E39+F39)</f>
        <v>0.44999999999999996</v>
      </c>
      <c r="H39" s="581">
        <f t="shared" si="11"/>
        <v>1</v>
      </c>
      <c r="I39" s="1"/>
      <c r="J39" s="601">
        <f>SUM(E39:G39)</f>
        <v>1</v>
      </c>
      <c r="K39" s="1"/>
      <c r="L39" s="1"/>
      <c r="M39" s="1"/>
      <c r="N39" s="1"/>
      <c r="O39" s="1"/>
      <c r="P39" s="1"/>
      <c r="Q39" s="1"/>
      <c r="R39" s="1"/>
      <c r="S39" s="1"/>
      <c r="T39" s="1"/>
      <c r="U39" s="1"/>
      <c r="V39" s="1"/>
      <c r="W39" s="1"/>
      <c r="X39" s="1"/>
      <c r="Y39" s="1"/>
      <c r="Z39" s="1"/>
      <c r="AA39" s="1"/>
      <c r="AB39" s="1"/>
      <c r="AC39" s="1"/>
      <c r="AD39" s="1"/>
    </row>
    <row r="40" spans="1:30" ht="15" customHeight="1">
      <c r="A40" s="583"/>
      <c r="B40" s="93"/>
      <c r="C40" s="584"/>
      <c r="D40" s="584"/>
      <c r="E40" s="585">
        <f t="shared" ref="E40:G40" si="17">$C39*E39</f>
        <v>6346.670000000001</v>
      </c>
      <c r="F40" s="585">
        <f t="shared" si="17"/>
        <v>11106.672500000001</v>
      </c>
      <c r="G40" s="585">
        <f t="shared" si="17"/>
        <v>14280.0075</v>
      </c>
      <c r="H40" s="586">
        <f t="shared" si="11"/>
        <v>31733.350000000002</v>
      </c>
      <c r="I40" s="1"/>
      <c r="J40" s="587"/>
      <c r="K40" s="1"/>
      <c r="L40" s="1"/>
      <c r="M40" s="1"/>
      <c r="N40" s="1"/>
      <c r="O40" s="1"/>
      <c r="P40" s="1"/>
      <c r="Q40" s="1"/>
      <c r="R40" s="1"/>
      <c r="S40" s="1"/>
      <c r="T40" s="1"/>
      <c r="U40" s="1"/>
      <c r="V40" s="1"/>
      <c r="W40" s="1"/>
      <c r="X40" s="1"/>
      <c r="Y40" s="1"/>
      <c r="Z40" s="1"/>
      <c r="AA40" s="1"/>
      <c r="AB40" s="1"/>
      <c r="AC40" s="1"/>
      <c r="AD40" s="1"/>
    </row>
    <row r="41" spans="1:30" ht="15" customHeight="1">
      <c r="A41" s="602">
        <v>45110</v>
      </c>
      <c r="B41" s="599" t="str">
        <f>'Planilha Resumo'!B29</f>
        <v>INSTALAÇÕES HIDROSSANITÁRIAS</v>
      </c>
      <c r="C41" s="578">
        <f>'Planilha Resumo'!F29</f>
        <v>4877.16</v>
      </c>
      <c r="D41" s="600">
        <f>C41/C$73</f>
        <v>1.1778100986382833E-2</v>
      </c>
      <c r="E41" s="580">
        <v>0.25</v>
      </c>
      <c r="F41" s="580">
        <v>0.4</v>
      </c>
      <c r="G41" s="580">
        <f>1-(E41+F41)</f>
        <v>0.35</v>
      </c>
      <c r="H41" s="581">
        <f t="shared" si="11"/>
        <v>1</v>
      </c>
      <c r="I41" s="1"/>
      <c r="J41" s="601">
        <f>SUM(E41:G41)</f>
        <v>1</v>
      </c>
      <c r="K41" s="1"/>
      <c r="L41" s="1"/>
      <c r="M41" s="1"/>
      <c r="N41" s="1"/>
      <c r="O41" s="1"/>
      <c r="P41" s="1"/>
      <c r="Q41" s="1"/>
      <c r="R41" s="1"/>
      <c r="S41" s="1"/>
      <c r="T41" s="1"/>
      <c r="U41" s="1"/>
      <c r="V41" s="1"/>
      <c r="W41" s="1"/>
      <c r="X41" s="1"/>
      <c r="Y41" s="1"/>
      <c r="Z41" s="1"/>
      <c r="AA41" s="1"/>
      <c r="AB41" s="1"/>
      <c r="AC41" s="1"/>
      <c r="AD41" s="1"/>
    </row>
    <row r="42" spans="1:30" ht="15" customHeight="1">
      <c r="A42" s="583"/>
      <c r="B42" s="93"/>
      <c r="C42" s="584"/>
      <c r="D42" s="584"/>
      <c r="E42" s="585">
        <f t="shared" ref="E42:G42" si="18">$C41*E41</f>
        <v>1219.29</v>
      </c>
      <c r="F42" s="585">
        <f t="shared" si="18"/>
        <v>1950.864</v>
      </c>
      <c r="G42" s="585">
        <f t="shared" si="18"/>
        <v>1707.0059999999999</v>
      </c>
      <c r="H42" s="586">
        <f t="shared" si="11"/>
        <v>4877.16</v>
      </c>
      <c r="I42" s="1"/>
      <c r="J42" s="587"/>
      <c r="K42" s="1"/>
      <c r="L42" s="1"/>
      <c r="M42" s="1"/>
      <c r="N42" s="1"/>
      <c r="O42" s="1"/>
      <c r="P42" s="1"/>
      <c r="Q42" s="1"/>
      <c r="R42" s="1"/>
      <c r="S42" s="1"/>
      <c r="T42" s="1"/>
      <c r="U42" s="1"/>
      <c r="V42" s="1"/>
      <c r="W42" s="1"/>
      <c r="X42" s="1"/>
      <c r="Y42" s="1"/>
      <c r="Z42" s="1"/>
      <c r="AA42" s="1"/>
      <c r="AB42" s="1"/>
      <c r="AC42" s="1"/>
      <c r="AD42" s="1"/>
    </row>
    <row r="43" spans="1:30" ht="15" customHeight="1">
      <c r="A43" s="602">
        <v>45141</v>
      </c>
      <c r="B43" s="599" t="str">
        <f>'Planilha Resumo'!B30</f>
        <v>INSTALAÇÕES ELÉTRICAS E DE LÓGICA</v>
      </c>
      <c r="C43" s="578">
        <f>'Planilha Resumo'!F30</f>
        <v>59021.49</v>
      </c>
      <c r="D43" s="600">
        <f>C43/C$73</f>
        <v>0.14253398895807901</v>
      </c>
      <c r="E43" s="580">
        <v>0.2</v>
      </c>
      <c r="F43" s="580">
        <v>0.35</v>
      </c>
      <c r="G43" s="580">
        <f>1-(E43+F43)</f>
        <v>0.44999999999999996</v>
      </c>
      <c r="H43" s="581">
        <f t="shared" si="11"/>
        <v>1</v>
      </c>
      <c r="I43" s="1"/>
      <c r="J43" s="601">
        <f>SUM(E43:G43)</f>
        <v>1</v>
      </c>
      <c r="K43" s="1"/>
      <c r="L43" s="1"/>
      <c r="M43" s="1"/>
      <c r="N43" s="1"/>
      <c r="O43" s="1"/>
      <c r="P43" s="1"/>
      <c r="Q43" s="1"/>
      <c r="R43" s="1"/>
      <c r="S43" s="1"/>
      <c r="T43" s="1"/>
      <c r="U43" s="1"/>
      <c r="V43" s="1"/>
      <c r="W43" s="1"/>
      <c r="X43" s="1"/>
      <c r="Y43" s="1"/>
      <c r="Z43" s="1"/>
      <c r="AA43" s="1"/>
      <c r="AB43" s="1"/>
      <c r="AC43" s="1"/>
      <c r="AD43" s="1"/>
    </row>
    <row r="44" spans="1:30" ht="15" customHeight="1">
      <c r="A44" s="583"/>
      <c r="B44" s="93"/>
      <c r="C44" s="584"/>
      <c r="D44" s="584"/>
      <c r="E44" s="585">
        <f t="shared" ref="E44:G44" si="19">$C43*E43</f>
        <v>11804.298000000001</v>
      </c>
      <c r="F44" s="585">
        <f t="shared" si="19"/>
        <v>20657.521499999999</v>
      </c>
      <c r="G44" s="585">
        <f t="shared" si="19"/>
        <v>26559.670499999997</v>
      </c>
      <c r="H44" s="586">
        <f t="shared" si="11"/>
        <v>59021.489999999991</v>
      </c>
      <c r="I44" s="1"/>
      <c r="J44" s="587"/>
      <c r="K44" s="1"/>
      <c r="L44" s="1"/>
      <c r="M44" s="1"/>
      <c r="N44" s="1"/>
      <c r="O44" s="1"/>
      <c r="P44" s="1"/>
      <c r="Q44" s="1"/>
      <c r="R44" s="1"/>
      <c r="S44" s="1"/>
      <c r="T44" s="1"/>
      <c r="U44" s="1"/>
      <c r="V44" s="1"/>
      <c r="W44" s="1"/>
      <c r="X44" s="1"/>
      <c r="Y44" s="1"/>
      <c r="Z44" s="1"/>
      <c r="AA44" s="1"/>
      <c r="AB44" s="1"/>
      <c r="AC44" s="1"/>
      <c r="AD44" s="1"/>
    </row>
    <row r="45" spans="1:30" ht="15" customHeight="1">
      <c r="A45" s="602">
        <v>45172</v>
      </c>
      <c r="B45" s="599" t="str">
        <f>'Planilha Resumo'!B31</f>
        <v>CONTRAOLDOR FACIAL</v>
      </c>
      <c r="C45" s="578">
        <f>'Planilha Resumo'!F31</f>
        <v>12789.04</v>
      </c>
      <c r="D45" s="600">
        <f>C45/C$73</f>
        <v>3.0884901179967342E-2</v>
      </c>
      <c r="E45" s="580"/>
      <c r="F45" s="580">
        <v>0.35</v>
      </c>
      <c r="G45" s="580">
        <f>1-(E45+F45)</f>
        <v>0.65</v>
      </c>
      <c r="H45" s="581">
        <f t="shared" si="11"/>
        <v>1</v>
      </c>
      <c r="I45" s="1"/>
      <c r="J45" s="601">
        <f>SUM(E45:G45)</f>
        <v>1</v>
      </c>
      <c r="K45" s="1"/>
      <c r="L45" s="1"/>
      <c r="M45" s="1"/>
      <c r="N45" s="1"/>
      <c r="O45" s="1"/>
      <c r="P45" s="1"/>
      <c r="Q45" s="1"/>
      <c r="R45" s="1"/>
      <c r="S45" s="1"/>
      <c r="T45" s="1"/>
      <c r="U45" s="1"/>
      <c r="V45" s="1"/>
      <c r="W45" s="1"/>
      <c r="X45" s="1"/>
      <c r="Y45" s="1"/>
      <c r="Z45" s="1"/>
      <c r="AA45" s="1"/>
      <c r="AB45" s="1"/>
      <c r="AC45" s="1"/>
      <c r="AD45" s="1"/>
    </row>
    <row r="46" spans="1:30" ht="15" customHeight="1">
      <c r="A46" s="583"/>
      <c r="B46" s="93"/>
      <c r="C46" s="584"/>
      <c r="D46" s="584"/>
      <c r="E46" s="585">
        <f t="shared" ref="E46:G46" si="20">$C45*E45</f>
        <v>0</v>
      </c>
      <c r="F46" s="585">
        <f t="shared" si="20"/>
        <v>4476.1639999999998</v>
      </c>
      <c r="G46" s="585">
        <f t="shared" si="20"/>
        <v>8312.8760000000002</v>
      </c>
      <c r="H46" s="586">
        <f t="shared" si="11"/>
        <v>12789.04</v>
      </c>
      <c r="I46" s="1"/>
      <c r="J46" s="587"/>
      <c r="K46" s="1"/>
      <c r="L46" s="1"/>
      <c r="M46" s="1"/>
      <c r="N46" s="1"/>
      <c r="O46" s="1"/>
      <c r="P46" s="1"/>
      <c r="Q46" s="1"/>
      <c r="R46" s="1"/>
      <c r="S46" s="1"/>
      <c r="T46" s="1"/>
      <c r="U46" s="1"/>
      <c r="V46" s="1"/>
      <c r="W46" s="1"/>
      <c r="X46" s="1"/>
      <c r="Y46" s="1"/>
      <c r="Z46" s="1"/>
      <c r="AA46" s="1"/>
      <c r="AB46" s="1"/>
      <c r="AC46" s="1"/>
      <c r="AD46" s="1"/>
    </row>
    <row r="47" spans="1:30" ht="15" customHeight="1">
      <c r="A47" s="589"/>
      <c r="B47" s="590"/>
      <c r="C47" s="591"/>
      <c r="D47" s="591"/>
      <c r="E47" s="590"/>
      <c r="F47" s="590"/>
      <c r="G47" s="590"/>
      <c r="H47" s="603"/>
      <c r="I47" s="1"/>
      <c r="J47" s="1"/>
      <c r="K47" s="1"/>
      <c r="L47" s="1"/>
      <c r="M47" s="1"/>
      <c r="N47" s="1"/>
      <c r="O47" s="1"/>
      <c r="P47" s="1"/>
      <c r="Q47" s="1"/>
      <c r="R47" s="1"/>
      <c r="S47" s="1"/>
      <c r="T47" s="1"/>
      <c r="U47" s="1"/>
      <c r="V47" s="1"/>
      <c r="W47" s="1"/>
      <c r="X47" s="1"/>
      <c r="Y47" s="1"/>
      <c r="Z47" s="1"/>
      <c r="AA47" s="1"/>
      <c r="AB47" s="1"/>
      <c r="AC47" s="1"/>
      <c r="AD47" s="1"/>
    </row>
    <row r="48" spans="1:30" ht="30" customHeight="1">
      <c r="A48" s="593">
        <v>4</v>
      </c>
      <c r="B48" s="594" t="str">
        <f>VLOOKUP(A48,'Planilha Orçamentária'!$B:$M,4,0)</f>
        <v>SINALIZAÇÃO E ACESSIBILIDADE</v>
      </c>
      <c r="C48" s="595">
        <f>SUM(C49:C53)</f>
        <v>11973.560000000001</v>
      </c>
      <c r="D48" s="596">
        <f>D49+D51+D53</f>
        <v>2.8915557178053223E-2</v>
      </c>
      <c r="E48" s="597">
        <f t="shared" ref="E48:G48" si="21">E50+E52+E54</f>
        <v>0</v>
      </c>
      <c r="F48" s="597">
        <f t="shared" si="21"/>
        <v>4190.7460000000001</v>
      </c>
      <c r="G48" s="597">
        <f t="shared" si="21"/>
        <v>7782.8140000000003</v>
      </c>
      <c r="H48" s="604">
        <f t="shared" ref="H48:H54" si="22">SUM(E48:G48)</f>
        <v>11973.560000000001</v>
      </c>
      <c r="I48" s="1"/>
      <c r="K48" s="1"/>
      <c r="L48" s="1"/>
      <c r="M48" s="1"/>
      <c r="N48" s="1"/>
      <c r="O48" s="1"/>
      <c r="P48" s="1"/>
      <c r="Q48" s="1"/>
      <c r="R48" s="1"/>
      <c r="S48" s="1"/>
      <c r="T48" s="1"/>
      <c r="U48" s="1"/>
      <c r="V48" s="1"/>
      <c r="W48" s="1"/>
      <c r="X48" s="1"/>
      <c r="Y48" s="1"/>
      <c r="Z48" s="1"/>
      <c r="AA48" s="1"/>
      <c r="AB48" s="1"/>
      <c r="AC48" s="1"/>
      <c r="AD48" s="1"/>
    </row>
    <row r="49" spans="1:30" ht="15" customHeight="1">
      <c r="A49" s="576" t="s">
        <v>12</v>
      </c>
      <c r="B49" s="599" t="str">
        <f>VLOOKUP(A49,'Planilha Orçamentária'!$B:$M,4,0)</f>
        <v>PINTURA DE PISO</v>
      </c>
      <c r="C49" s="578">
        <f>'Planilha Resumo'!F34</f>
        <v>1891.72</v>
      </c>
      <c r="D49" s="600">
        <f>C49/C$73</f>
        <v>4.5684105499840351E-3</v>
      </c>
      <c r="E49" s="580"/>
      <c r="F49" s="580">
        <v>0.35</v>
      </c>
      <c r="G49" s="580">
        <f>1-(E49+F49)</f>
        <v>0.65</v>
      </c>
      <c r="H49" s="581">
        <f t="shared" si="22"/>
        <v>1</v>
      </c>
      <c r="I49" s="1"/>
      <c r="J49" s="601">
        <f>SUM(E49:G49)</f>
        <v>1</v>
      </c>
      <c r="K49" s="1"/>
      <c r="L49" s="1"/>
      <c r="M49" s="1"/>
      <c r="N49" s="1"/>
      <c r="O49" s="1"/>
      <c r="P49" s="1"/>
      <c r="Q49" s="1"/>
      <c r="R49" s="1"/>
      <c r="S49" s="1"/>
      <c r="T49" s="1"/>
      <c r="U49" s="1"/>
      <c r="V49" s="1"/>
      <c r="W49" s="1"/>
      <c r="X49" s="1"/>
      <c r="Y49" s="1"/>
      <c r="Z49" s="1"/>
      <c r="AA49" s="1"/>
      <c r="AB49" s="1"/>
      <c r="AC49" s="1"/>
      <c r="AD49" s="1"/>
    </row>
    <row r="50" spans="1:30" ht="15" customHeight="1">
      <c r="A50" s="583"/>
      <c r="B50" s="93"/>
      <c r="C50" s="584"/>
      <c r="D50" s="584"/>
      <c r="E50" s="585">
        <f t="shared" ref="E50:G50" si="23">$C49*E49</f>
        <v>0</v>
      </c>
      <c r="F50" s="585">
        <f t="shared" si="23"/>
        <v>662.10199999999998</v>
      </c>
      <c r="G50" s="585">
        <f t="shared" si="23"/>
        <v>1229.6180000000002</v>
      </c>
      <c r="H50" s="586">
        <f t="shared" si="22"/>
        <v>1891.7200000000003</v>
      </c>
      <c r="I50" s="1"/>
      <c r="J50" s="587"/>
      <c r="K50" s="1"/>
      <c r="L50" s="1"/>
      <c r="M50" s="1"/>
      <c r="N50" s="1"/>
      <c r="O50" s="1"/>
      <c r="P50" s="1"/>
      <c r="Q50" s="1"/>
      <c r="R50" s="1"/>
      <c r="S50" s="1"/>
      <c r="T50" s="1"/>
      <c r="U50" s="1"/>
      <c r="V50" s="1"/>
      <c r="W50" s="1"/>
      <c r="X50" s="1"/>
      <c r="Y50" s="1"/>
      <c r="Z50" s="1"/>
      <c r="AA50" s="1"/>
      <c r="AB50" s="1"/>
      <c r="AC50" s="1"/>
      <c r="AD50" s="1"/>
    </row>
    <row r="51" spans="1:30" ht="15" customHeight="1">
      <c r="A51" s="576" t="s">
        <v>13</v>
      </c>
      <c r="B51" s="599" t="str">
        <f>VLOOKUP(A51,'Planilha Orçamentária'!$B:$M,4,0)</f>
        <v>PISO TÁTIL</v>
      </c>
      <c r="C51" s="578">
        <f>'Planilha Resumo'!F35</f>
        <v>6011.0300000000007</v>
      </c>
      <c r="D51" s="605">
        <f>C51/C$73</f>
        <v>1.451634114365262E-2</v>
      </c>
      <c r="E51" s="580"/>
      <c r="F51" s="580">
        <v>0.35</v>
      </c>
      <c r="G51" s="580">
        <f>1-(E51+F51)</f>
        <v>0.65</v>
      </c>
      <c r="H51" s="581">
        <f t="shared" si="22"/>
        <v>1</v>
      </c>
      <c r="I51" s="1"/>
      <c r="J51" s="601">
        <f>SUM(E51:G51)</f>
        <v>1</v>
      </c>
      <c r="K51" s="1"/>
      <c r="L51" s="1"/>
      <c r="M51" s="1"/>
      <c r="N51" s="1"/>
      <c r="O51" s="1"/>
      <c r="P51" s="1"/>
      <c r="Q51" s="1"/>
      <c r="R51" s="1"/>
      <c r="S51" s="1"/>
      <c r="T51" s="1"/>
      <c r="U51" s="1"/>
      <c r="V51" s="1"/>
      <c r="W51" s="1"/>
      <c r="X51" s="1"/>
      <c r="Y51" s="1"/>
      <c r="Z51" s="1"/>
      <c r="AA51" s="1"/>
      <c r="AB51" s="1"/>
      <c r="AC51" s="1"/>
      <c r="AD51" s="1"/>
    </row>
    <row r="52" spans="1:30" ht="15" customHeight="1">
      <c r="A52" s="583"/>
      <c r="B52" s="93"/>
      <c r="C52" s="584"/>
      <c r="D52" s="584"/>
      <c r="E52" s="585">
        <f t="shared" ref="E52:G52" si="24">$C51*E51</f>
        <v>0</v>
      </c>
      <c r="F52" s="585">
        <f t="shared" si="24"/>
        <v>2103.8605000000002</v>
      </c>
      <c r="G52" s="585">
        <f t="shared" si="24"/>
        <v>3907.1695000000004</v>
      </c>
      <c r="H52" s="586">
        <f t="shared" si="22"/>
        <v>6011.0300000000007</v>
      </c>
      <c r="I52" s="1"/>
      <c r="J52" s="587"/>
      <c r="K52" s="1"/>
      <c r="L52" s="1"/>
      <c r="M52" s="1"/>
      <c r="N52" s="1"/>
      <c r="O52" s="1"/>
      <c r="P52" s="1"/>
      <c r="Q52" s="1"/>
      <c r="R52" s="1"/>
      <c r="S52" s="1"/>
      <c r="T52" s="1"/>
      <c r="U52" s="1"/>
      <c r="V52" s="1"/>
      <c r="W52" s="1"/>
      <c r="X52" s="1"/>
      <c r="Y52" s="1"/>
      <c r="Z52" s="1"/>
      <c r="AA52" s="1"/>
      <c r="AB52" s="1"/>
      <c r="AC52" s="1"/>
      <c r="AD52" s="1"/>
    </row>
    <row r="53" spans="1:30" ht="15" customHeight="1">
      <c r="A53" s="576" t="s">
        <v>14</v>
      </c>
      <c r="B53" s="599" t="str">
        <f>VLOOKUP(A53,'Planilha Orçamentária'!$B:$M,4,0)</f>
        <v>SINALIZAÇÃO</v>
      </c>
      <c r="C53" s="578">
        <f>'Planilha Resumo'!F36</f>
        <v>4070.8100000000004</v>
      </c>
      <c r="D53" s="605">
        <f>C53/C$73</f>
        <v>9.8308054844165674E-3</v>
      </c>
      <c r="E53" s="580"/>
      <c r="F53" s="580">
        <v>0.35</v>
      </c>
      <c r="G53" s="580">
        <f>1-(E53+F53)</f>
        <v>0.65</v>
      </c>
      <c r="H53" s="581">
        <f t="shared" si="22"/>
        <v>1</v>
      </c>
      <c r="I53" s="1"/>
      <c r="J53" s="601">
        <f>SUM(E53:G53)</f>
        <v>1</v>
      </c>
      <c r="K53" s="1"/>
      <c r="L53" s="1"/>
      <c r="M53" s="1"/>
      <c r="N53" s="1"/>
      <c r="O53" s="1"/>
      <c r="P53" s="1"/>
      <c r="Q53" s="1"/>
      <c r="R53" s="1"/>
      <c r="S53" s="1"/>
      <c r="T53" s="1"/>
      <c r="U53" s="1"/>
      <c r="V53" s="1"/>
      <c r="W53" s="1"/>
      <c r="X53" s="1"/>
      <c r="Y53" s="1"/>
      <c r="Z53" s="1"/>
      <c r="AA53" s="1"/>
      <c r="AB53" s="1"/>
      <c r="AC53" s="1"/>
      <c r="AD53" s="1"/>
    </row>
    <row r="54" spans="1:30" ht="15" customHeight="1">
      <c r="A54" s="606"/>
      <c r="B54" s="607"/>
      <c r="C54" s="608"/>
      <c r="D54" s="609"/>
      <c r="E54" s="585">
        <f t="shared" ref="E54:G54" si="25">$C53*E53</f>
        <v>0</v>
      </c>
      <c r="F54" s="585">
        <f t="shared" si="25"/>
        <v>1424.7835</v>
      </c>
      <c r="G54" s="585">
        <f t="shared" si="25"/>
        <v>2646.0265000000004</v>
      </c>
      <c r="H54" s="586">
        <f t="shared" si="22"/>
        <v>4070.8100000000004</v>
      </c>
      <c r="I54" s="1"/>
      <c r="J54" s="1"/>
      <c r="K54" s="1"/>
      <c r="L54" s="1"/>
      <c r="M54" s="1"/>
      <c r="N54" s="1"/>
      <c r="O54" s="1"/>
      <c r="P54" s="1"/>
      <c r="Q54" s="1"/>
      <c r="R54" s="1"/>
      <c r="S54" s="1"/>
      <c r="T54" s="1"/>
      <c r="U54" s="1"/>
      <c r="V54" s="1"/>
      <c r="W54" s="1"/>
      <c r="X54" s="1"/>
      <c r="Y54" s="1"/>
      <c r="Z54" s="1"/>
      <c r="AA54" s="1"/>
      <c r="AB54" s="1"/>
      <c r="AC54" s="1"/>
      <c r="AD54" s="1"/>
    </row>
    <row r="55" spans="1:30" ht="15" customHeight="1">
      <c r="A55" s="589"/>
      <c r="B55" s="590"/>
      <c r="C55" s="591"/>
      <c r="D55" s="591"/>
      <c r="E55" s="590"/>
      <c r="F55" s="590"/>
      <c r="G55" s="590"/>
      <c r="H55" s="603"/>
      <c r="I55" s="1"/>
      <c r="J55" s="1"/>
      <c r="K55" s="1"/>
      <c r="L55" s="1"/>
      <c r="M55" s="1"/>
      <c r="N55" s="1"/>
      <c r="O55" s="1"/>
      <c r="P55" s="1"/>
      <c r="Q55" s="1"/>
      <c r="R55" s="1"/>
      <c r="S55" s="1"/>
      <c r="T55" s="1"/>
      <c r="U55" s="1"/>
      <c r="V55" s="1"/>
      <c r="W55" s="1"/>
      <c r="X55" s="1"/>
      <c r="Y55" s="1"/>
      <c r="Z55" s="1"/>
      <c r="AA55" s="1"/>
      <c r="AB55" s="1"/>
      <c r="AC55" s="1"/>
      <c r="AD55" s="1"/>
    </row>
    <row r="56" spans="1:30" ht="30" customHeight="1">
      <c r="A56" s="593">
        <v>5</v>
      </c>
      <c r="B56" s="594" t="str">
        <f>VLOOKUP(A56,'Planilha Orçamentária'!$B:$M,4,0)</f>
        <v>COMBATE A INCÊNDIOS</v>
      </c>
      <c r="C56" s="595">
        <f>SUM(C57)</f>
        <v>6264.8099999999995</v>
      </c>
      <c r="D56" s="596">
        <f>D57</f>
        <v>1.5129207333878946E-2</v>
      </c>
      <c r="E56" s="597">
        <f t="shared" ref="E56:G56" si="26">E58</f>
        <v>0</v>
      </c>
      <c r="F56" s="597">
        <f t="shared" si="26"/>
        <v>0</v>
      </c>
      <c r="G56" s="597">
        <f t="shared" si="26"/>
        <v>6264.8099999999995</v>
      </c>
      <c r="H56" s="604">
        <f t="shared" ref="H56:H58" si="27">SUM(E56:G56)</f>
        <v>6264.8099999999995</v>
      </c>
      <c r="I56" s="1"/>
      <c r="K56" s="1"/>
      <c r="L56" s="1"/>
      <c r="M56" s="1"/>
      <c r="N56" s="1"/>
      <c r="O56" s="1"/>
      <c r="P56" s="1"/>
      <c r="Q56" s="1"/>
      <c r="R56" s="1"/>
      <c r="S56" s="1"/>
      <c r="T56" s="1"/>
      <c r="U56" s="1"/>
      <c r="V56" s="1"/>
      <c r="W56" s="1"/>
      <c r="X56" s="1"/>
      <c r="Y56" s="1"/>
      <c r="Z56" s="1"/>
      <c r="AA56" s="1"/>
      <c r="AB56" s="1"/>
      <c r="AC56" s="1"/>
      <c r="AD56" s="1"/>
    </row>
    <row r="57" spans="1:30" ht="15" customHeight="1">
      <c r="A57" s="576" t="s">
        <v>15</v>
      </c>
      <c r="B57" s="599" t="str">
        <f>VLOOKUP(A57,'Planilha Orçamentária'!$B:$M,4,0)</f>
        <v>EXTINTORES E SINALIZAÇÃO</v>
      </c>
      <c r="C57" s="578">
        <f>'Planilha Resumo'!F39</f>
        <v>6264.8099999999995</v>
      </c>
      <c r="D57" s="600">
        <f>C57/C$73</f>
        <v>1.5129207333878946E-2</v>
      </c>
      <c r="E57" s="580"/>
      <c r="F57" s="580"/>
      <c r="G57" s="580">
        <f>1-(E57+F57)</f>
        <v>1</v>
      </c>
      <c r="H57" s="581">
        <f t="shared" si="27"/>
        <v>1</v>
      </c>
      <c r="I57" s="1"/>
      <c r="J57" s="601">
        <f>SUM(E57:G57)</f>
        <v>1</v>
      </c>
      <c r="K57" s="1"/>
      <c r="L57" s="1"/>
      <c r="M57" s="1"/>
      <c r="N57" s="1"/>
      <c r="O57" s="1"/>
      <c r="P57" s="1"/>
      <c r="Q57" s="1"/>
      <c r="R57" s="1"/>
      <c r="S57" s="1"/>
      <c r="T57" s="1"/>
      <c r="U57" s="1"/>
      <c r="V57" s="1"/>
      <c r="W57" s="1"/>
      <c r="X57" s="1"/>
      <c r="Y57" s="1"/>
      <c r="Z57" s="1"/>
      <c r="AA57" s="1"/>
      <c r="AB57" s="1"/>
      <c r="AC57" s="1"/>
      <c r="AD57" s="1"/>
    </row>
    <row r="58" spans="1:30" ht="15" customHeight="1">
      <c r="A58" s="606"/>
      <c r="B58" s="607"/>
      <c r="C58" s="608"/>
      <c r="D58" s="609"/>
      <c r="E58" s="585">
        <f t="shared" ref="E58:G58" si="28">$C57*E57</f>
        <v>0</v>
      </c>
      <c r="F58" s="585">
        <f t="shared" si="28"/>
        <v>0</v>
      </c>
      <c r="G58" s="585">
        <f t="shared" si="28"/>
        <v>6264.8099999999995</v>
      </c>
      <c r="H58" s="586">
        <f t="shared" si="27"/>
        <v>6264.8099999999995</v>
      </c>
      <c r="I58" s="1"/>
      <c r="J58" s="1"/>
      <c r="K58" s="1"/>
      <c r="L58" s="1"/>
      <c r="M58" s="1"/>
      <c r="N58" s="1"/>
      <c r="O58" s="1"/>
      <c r="P58" s="1"/>
      <c r="Q58" s="1"/>
      <c r="R58" s="1"/>
      <c r="S58" s="1"/>
      <c r="T58" s="1"/>
      <c r="U58" s="1"/>
      <c r="V58" s="1"/>
      <c r="W58" s="1"/>
      <c r="X58" s="1"/>
      <c r="Y58" s="1"/>
      <c r="Z58" s="1"/>
      <c r="AA58" s="1"/>
      <c r="AB58" s="1"/>
      <c r="AC58" s="1"/>
      <c r="AD58" s="1"/>
    </row>
    <row r="59" spans="1:30" ht="15" customHeight="1">
      <c r="A59" s="589"/>
      <c r="B59" s="590"/>
      <c r="C59" s="591"/>
      <c r="D59" s="591"/>
      <c r="E59" s="590"/>
      <c r="F59" s="590"/>
      <c r="G59" s="590"/>
      <c r="H59" s="603"/>
      <c r="I59" s="1"/>
      <c r="J59" s="1"/>
      <c r="K59" s="1"/>
      <c r="L59" s="1"/>
      <c r="M59" s="1"/>
      <c r="N59" s="1"/>
      <c r="O59" s="1"/>
      <c r="P59" s="1"/>
      <c r="Q59" s="1"/>
      <c r="R59" s="1"/>
      <c r="S59" s="1"/>
      <c r="T59" s="1"/>
      <c r="U59" s="1"/>
      <c r="V59" s="1"/>
      <c r="W59" s="1"/>
      <c r="X59" s="1"/>
      <c r="Y59" s="1"/>
      <c r="Z59" s="1"/>
      <c r="AA59" s="1"/>
      <c r="AB59" s="1"/>
      <c r="AC59" s="1"/>
      <c r="AD59" s="1"/>
    </row>
    <row r="60" spans="1:30" ht="15" customHeight="1">
      <c r="A60" s="593">
        <f>'Planilha Resumo'!A41</f>
        <v>6</v>
      </c>
      <c r="B60" s="594" t="str">
        <f>VLOOKUP(A60,'Planilha Orçamentária'!$B:$M,4,0)</f>
        <v>RECEPÇÃO</v>
      </c>
      <c r="C60" s="595">
        <f>SUM(C61)</f>
        <v>9723.3999999999978</v>
      </c>
      <c r="D60" s="596">
        <f>D61</f>
        <v>2.3481531696929119E-2</v>
      </c>
      <c r="E60" s="597">
        <f t="shared" ref="E60:G60" si="29">E62</f>
        <v>0</v>
      </c>
      <c r="F60" s="597">
        <f t="shared" si="29"/>
        <v>2917.0199999999991</v>
      </c>
      <c r="G60" s="597">
        <f t="shared" si="29"/>
        <v>6806.3799999999983</v>
      </c>
      <c r="H60" s="604">
        <f t="shared" ref="H60:H62" si="30">SUM(E60:G60)</f>
        <v>9723.3999999999978</v>
      </c>
      <c r="I60" s="1"/>
      <c r="K60" s="1"/>
      <c r="L60" s="1"/>
      <c r="M60" s="1"/>
      <c r="N60" s="1"/>
      <c r="O60" s="1"/>
      <c r="P60" s="1"/>
      <c r="Q60" s="1"/>
      <c r="R60" s="1"/>
      <c r="S60" s="1"/>
      <c r="T60" s="1"/>
      <c r="U60" s="1"/>
      <c r="V60" s="1"/>
      <c r="W60" s="1"/>
      <c r="X60" s="1"/>
      <c r="Y60" s="1"/>
      <c r="Z60" s="1"/>
      <c r="AA60" s="1"/>
      <c r="AB60" s="1"/>
      <c r="AC60" s="1"/>
      <c r="AD60" s="1"/>
    </row>
    <row r="61" spans="1:30" ht="15" customHeight="1">
      <c r="A61" s="610" t="str">
        <f>'Planilha Resumo'!A42</f>
        <v>6.1</v>
      </c>
      <c r="B61" s="599" t="str">
        <f>VLOOKUP(A61,'Planilha Orçamentária'!$B:$M,4,0)</f>
        <v>PAINEIS E ESTRUTURA</v>
      </c>
      <c r="C61" s="578">
        <f>'Planilha Resumo'!F42</f>
        <v>9723.3999999999978</v>
      </c>
      <c r="D61" s="600">
        <f>C61/C$73</f>
        <v>2.3481531696929119E-2</v>
      </c>
      <c r="E61" s="580"/>
      <c r="F61" s="580">
        <v>0.3</v>
      </c>
      <c r="G61" s="580">
        <f>1-(E61+F61)</f>
        <v>0.7</v>
      </c>
      <c r="H61" s="581">
        <f t="shared" si="30"/>
        <v>1</v>
      </c>
      <c r="I61" s="1"/>
      <c r="J61" s="601">
        <f>SUM(E61:G61)</f>
        <v>1</v>
      </c>
      <c r="K61" s="1"/>
      <c r="L61" s="1"/>
      <c r="M61" s="1"/>
      <c r="N61" s="1"/>
      <c r="O61" s="1"/>
      <c r="P61" s="1"/>
      <c r="Q61" s="1"/>
      <c r="R61" s="1"/>
      <c r="S61" s="1"/>
      <c r="T61" s="1"/>
      <c r="U61" s="1"/>
      <c r="V61" s="1"/>
      <c r="W61" s="1"/>
      <c r="X61" s="1"/>
      <c r="Y61" s="1"/>
      <c r="Z61" s="1"/>
      <c r="AA61" s="1"/>
      <c r="AB61" s="1"/>
      <c r="AC61" s="1"/>
      <c r="AD61" s="1"/>
    </row>
    <row r="62" spans="1:30" ht="15" customHeight="1">
      <c r="A62" s="606"/>
      <c r="B62" s="607"/>
      <c r="C62" s="608"/>
      <c r="D62" s="609"/>
      <c r="E62" s="585">
        <f t="shared" ref="E62:G62" si="31">$C61*E61</f>
        <v>0</v>
      </c>
      <c r="F62" s="585">
        <f t="shared" si="31"/>
        <v>2917.0199999999991</v>
      </c>
      <c r="G62" s="585">
        <f t="shared" si="31"/>
        <v>6806.3799999999983</v>
      </c>
      <c r="H62" s="586">
        <f t="shared" si="30"/>
        <v>9723.3999999999978</v>
      </c>
      <c r="I62" s="1"/>
      <c r="J62" s="1"/>
      <c r="K62" s="1"/>
      <c r="L62" s="1"/>
      <c r="M62" s="1"/>
      <c r="N62" s="1"/>
      <c r="O62" s="1"/>
      <c r="P62" s="1"/>
      <c r="Q62" s="1"/>
      <c r="R62" s="1"/>
      <c r="S62" s="1"/>
      <c r="T62" s="1"/>
      <c r="U62" s="1"/>
      <c r="V62" s="1"/>
      <c r="W62" s="1"/>
      <c r="X62" s="1"/>
      <c r="Y62" s="1"/>
      <c r="Z62" s="1"/>
      <c r="AA62" s="1"/>
      <c r="AB62" s="1"/>
      <c r="AC62" s="1"/>
      <c r="AD62" s="1"/>
    </row>
    <row r="63" spans="1:30" ht="15" customHeight="1">
      <c r="A63" s="589"/>
      <c r="B63" s="590"/>
      <c r="C63" s="591"/>
      <c r="D63" s="591"/>
      <c r="E63" s="590"/>
      <c r="F63" s="590"/>
      <c r="G63" s="590"/>
      <c r="H63" s="603"/>
      <c r="I63" s="1"/>
      <c r="J63" s="1"/>
      <c r="K63" s="1"/>
      <c r="L63" s="1"/>
      <c r="M63" s="1"/>
      <c r="N63" s="1"/>
      <c r="O63" s="1"/>
      <c r="P63" s="1"/>
      <c r="Q63" s="1"/>
      <c r="R63" s="1"/>
      <c r="S63" s="1"/>
      <c r="T63" s="1"/>
      <c r="U63" s="1"/>
      <c r="V63" s="1"/>
      <c r="W63" s="1"/>
      <c r="X63" s="1"/>
      <c r="Y63" s="1"/>
      <c r="Z63" s="1"/>
      <c r="AA63" s="1"/>
      <c r="AB63" s="1"/>
      <c r="AC63" s="1"/>
      <c r="AD63" s="1"/>
    </row>
    <row r="64" spans="1:30" ht="15" customHeight="1">
      <c r="A64" s="593">
        <f>'Planilha Resumo'!A44</f>
        <v>7</v>
      </c>
      <c r="B64" s="594" t="str">
        <f>VLOOKUP(A64,'Planilha Orçamentária'!$B:$M,4,0)</f>
        <v>COMPLEMENTAÇÃO DA OBRA</v>
      </c>
      <c r="C64" s="595">
        <f>SUM(C65)</f>
        <v>5260.73</v>
      </c>
      <c r="D64" s="596">
        <f>D65</f>
        <v>1.2704403628770383E-2</v>
      </c>
      <c r="E64" s="597">
        <f t="shared" ref="E64:G64" si="32">E66</f>
        <v>5260.73</v>
      </c>
      <c r="F64" s="597">
        <f t="shared" si="32"/>
        <v>0</v>
      </c>
      <c r="G64" s="597">
        <f t="shared" si="32"/>
        <v>0</v>
      </c>
      <c r="H64" s="604">
        <f t="shared" ref="H64:H66" si="33">SUM(E64:G64)</f>
        <v>5260.73</v>
      </c>
      <c r="I64" s="1"/>
      <c r="K64" s="1"/>
      <c r="L64" s="1"/>
      <c r="M64" s="1"/>
      <c r="N64" s="1"/>
      <c r="O64" s="1"/>
      <c r="P64" s="1"/>
      <c r="Q64" s="1"/>
      <c r="R64" s="1"/>
      <c r="S64" s="1"/>
      <c r="T64" s="1"/>
      <c r="U64" s="1"/>
      <c r="V64" s="1"/>
      <c r="W64" s="1"/>
      <c r="X64" s="1"/>
      <c r="Y64" s="1"/>
      <c r="Z64" s="1"/>
      <c r="AA64" s="1"/>
      <c r="AB64" s="1"/>
      <c r="AC64" s="1"/>
      <c r="AD64" s="1"/>
    </row>
    <row r="65" spans="1:30" ht="15" customHeight="1">
      <c r="A65" s="610" t="str">
        <f>'Planilha Resumo'!A45</f>
        <v>7.1</v>
      </c>
      <c r="B65" s="599" t="str">
        <f>VLOOKUP(A65,'Planilha Orçamentária'!$B:$M,4,0)</f>
        <v>PROJETO AS BUILT</v>
      </c>
      <c r="C65" s="578">
        <f>'Planilha Resumo'!F45</f>
        <v>5260.73</v>
      </c>
      <c r="D65" s="600">
        <f>C65/C$73</f>
        <v>1.2704403628770383E-2</v>
      </c>
      <c r="E65" s="580">
        <v>1</v>
      </c>
      <c r="F65" s="580"/>
      <c r="G65" s="580"/>
      <c r="H65" s="581">
        <f t="shared" si="33"/>
        <v>1</v>
      </c>
      <c r="I65" s="1"/>
      <c r="J65" s="601">
        <f>SUM(E65:G65)</f>
        <v>1</v>
      </c>
      <c r="K65" s="1"/>
      <c r="L65" s="1"/>
      <c r="M65" s="1"/>
      <c r="N65" s="1"/>
      <c r="O65" s="1"/>
      <c r="P65" s="1"/>
      <c r="Q65" s="1"/>
      <c r="R65" s="1"/>
      <c r="S65" s="1"/>
      <c r="T65" s="1"/>
      <c r="U65" s="1"/>
      <c r="V65" s="1"/>
      <c r="W65" s="1"/>
      <c r="X65" s="1"/>
      <c r="Y65" s="1"/>
      <c r="Z65" s="1"/>
      <c r="AA65" s="1"/>
      <c r="AB65" s="1"/>
      <c r="AC65" s="1"/>
      <c r="AD65" s="1"/>
    </row>
    <row r="66" spans="1:30" ht="15" customHeight="1">
      <c r="A66" s="606"/>
      <c r="B66" s="607"/>
      <c r="C66" s="608"/>
      <c r="D66" s="609"/>
      <c r="E66" s="585">
        <f t="shared" ref="E66:G66" si="34">$C65*E65</f>
        <v>5260.73</v>
      </c>
      <c r="F66" s="585">
        <f t="shared" si="34"/>
        <v>0</v>
      </c>
      <c r="G66" s="585">
        <f t="shared" si="34"/>
        <v>0</v>
      </c>
      <c r="H66" s="586">
        <f t="shared" si="33"/>
        <v>5260.73</v>
      </c>
      <c r="I66" s="1"/>
      <c r="J66" s="1"/>
      <c r="K66" s="1"/>
      <c r="L66" s="1"/>
      <c r="M66" s="1"/>
      <c r="N66" s="1"/>
      <c r="O66" s="1"/>
      <c r="P66" s="1"/>
      <c r="Q66" s="1"/>
      <c r="R66" s="1"/>
      <c r="S66" s="1"/>
      <c r="T66" s="1"/>
      <c r="U66" s="1"/>
      <c r="V66" s="1"/>
      <c r="W66" s="1"/>
      <c r="X66" s="1"/>
      <c r="Y66" s="1"/>
      <c r="Z66" s="1"/>
      <c r="AA66" s="1"/>
      <c r="AB66" s="1"/>
      <c r="AC66" s="1"/>
      <c r="AD66" s="1"/>
    </row>
    <row r="67" spans="1:30" ht="15" customHeight="1">
      <c r="A67" s="589"/>
      <c r="B67" s="590"/>
      <c r="C67" s="591"/>
      <c r="D67" s="591"/>
      <c r="E67" s="590"/>
      <c r="F67" s="590"/>
      <c r="G67" s="590"/>
      <c r="H67" s="603"/>
      <c r="I67" s="1"/>
      <c r="J67" s="1"/>
      <c r="K67" s="1"/>
      <c r="L67" s="1"/>
      <c r="M67" s="1"/>
      <c r="N67" s="1"/>
      <c r="O67" s="1"/>
      <c r="P67" s="1"/>
      <c r="Q67" s="1"/>
      <c r="R67" s="1"/>
      <c r="S67" s="1"/>
      <c r="T67" s="1"/>
      <c r="U67" s="1"/>
      <c r="V67" s="1"/>
      <c r="W67" s="1"/>
      <c r="X67" s="1"/>
      <c r="Y67" s="1"/>
      <c r="Z67" s="1"/>
      <c r="AA67" s="1"/>
      <c r="AB67" s="1"/>
      <c r="AC67" s="1"/>
      <c r="AD67" s="1"/>
    </row>
    <row r="68" spans="1:30" ht="15" customHeight="1">
      <c r="A68" s="611" t="str">
        <f>'Planilha Resumo'!A47</f>
        <v>8</v>
      </c>
      <c r="B68" s="594" t="str">
        <f>VLOOKUP(A68,'Planilha Orçamentária'!$B:$M,4,0)</f>
        <v>GERAL</v>
      </c>
      <c r="C68" s="595">
        <f>SUM(C69)</f>
        <v>1344.13</v>
      </c>
      <c r="D68" s="596">
        <f>D69</f>
        <v>3.2460076927611067E-3</v>
      </c>
      <c r="E68" s="597">
        <f t="shared" ref="E68:G68" si="35">E70</f>
        <v>0</v>
      </c>
      <c r="F68" s="597">
        <f t="shared" si="35"/>
        <v>0</v>
      </c>
      <c r="G68" s="597">
        <f t="shared" si="35"/>
        <v>1344.13</v>
      </c>
      <c r="H68" s="604">
        <f t="shared" ref="H68:H70" si="36">SUM(E68:G68)</f>
        <v>1344.13</v>
      </c>
      <c r="I68" s="1"/>
      <c r="K68" s="1"/>
      <c r="L68" s="1"/>
      <c r="M68" s="1"/>
      <c r="N68" s="1"/>
      <c r="O68" s="1"/>
      <c r="P68" s="1"/>
      <c r="Q68" s="1"/>
      <c r="R68" s="1"/>
      <c r="S68" s="1"/>
      <c r="T68" s="1"/>
      <c r="U68" s="1"/>
      <c r="V68" s="1"/>
      <c r="W68" s="1"/>
      <c r="X68" s="1"/>
      <c r="Y68" s="1"/>
      <c r="Z68" s="1"/>
      <c r="AA68" s="1"/>
      <c r="AB68" s="1"/>
      <c r="AC68" s="1"/>
      <c r="AD68" s="1"/>
    </row>
    <row r="69" spans="1:30" ht="15" customHeight="1">
      <c r="A69" s="610" t="str">
        <f>'Planilha Resumo'!A48</f>
        <v>8.1</v>
      </c>
      <c r="B69" s="599" t="str">
        <f>VLOOKUP(A69,'Planilha Orçamentária'!$B:$M,4,0)</f>
        <v>LIMPEZA</v>
      </c>
      <c r="C69" s="578">
        <f>'Planilha Resumo'!F48</f>
        <v>1344.13</v>
      </c>
      <c r="D69" s="600">
        <f>C69/C$73</f>
        <v>3.2460076927611067E-3</v>
      </c>
      <c r="E69" s="580"/>
      <c r="F69" s="580"/>
      <c r="G69" s="580">
        <f>1-(E69+F69)</f>
        <v>1</v>
      </c>
      <c r="H69" s="581">
        <f t="shared" si="36"/>
        <v>1</v>
      </c>
      <c r="I69" s="1"/>
      <c r="J69" s="601">
        <f>SUM(E69:G69)</f>
        <v>1</v>
      </c>
      <c r="K69" s="1"/>
      <c r="L69" s="1"/>
      <c r="M69" s="1"/>
      <c r="N69" s="1"/>
      <c r="O69" s="1"/>
      <c r="P69" s="1"/>
      <c r="Q69" s="1"/>
      <c r="R69" s="1"/>
      <c r="S69" s="1"/>
      <c r="T69" s="1"/>
      <c r="U69" s="1"/>
      <c r="V69" s="1"/>
      <c r="W69" s="1"/>
      <c r="X69" s="1"/>
      <c r="Y69" s="1"/>
      <c r="Z69" s="1"/>
      <c r="AA69" s="1"/>
      <c r="AB69" s="1"/>
      <c r="AC69" s="1"/>
      <c r="AD69" s="1"/>
    </row>
    <row r="70" spans="1:30" ht="15" customHeight="1">
      <c r="A70" s="606"/>
      <c r="B70" s="607"/>
      <c r="C70" s="608"/>
      <c r="D70" s="609"/>
      <c r="E70" s="585">
        <f t="shared" ref="E70:G70" si="37">$C69*E69</f>
        <v>0</v>
      </c>
      <c r="F70" s="585">
        <f t="shared" si="37"/>
        <v>0</v>
      </c>
      <c r="G70" s="585">
        <f t="shared" si="37"/>
        <v>1344.13</v>
      </c>
      <c r="H70" s="586">
        <f t="shared" si="36"/>
        <v>1344.13</v>
      </c>
      <c r="I70" s="1"/>
      <c r="J70" s="1"/>
      <c r="K70" s="1"/>
      <c r="L70" s="1"/>
      <c r="M70" s="1"/>
      <c r="N70" s="1"/>
      <c r="O70" s="1"/>
      <c r="P70" s="1"/>
      <c r="Q70" s="1"/>
      <c r="R70" s="1"/>
      <c r="S70" s="1"/>
      <c r="T70" s="1"/>
      <c r="U70" s="1"/>
      <c r="V70" s="1"/>
      <c r="W70" s="1"/>
      <c r="X70" s="1"/>
      <c r="Y70" s="1"/>
      <c r="Z70" s="1"/>
      <c r="AA70" s="1"/>
      <c r="AB70" s="1"/>
      <c r="AC70" s="1"/>
      <c r="AD70" s="1"/>
    </row>
    <row r="71" spans="1:30" ht="15" customHeight="1">
      <c r="A71" s="589"/>
      <c r="B71" s="590"/>
      <c r="C71" s="591"/>
      <c r="D71" s="591"/>
      <c r="E71" s="590"/>
      <c r="F71" s="590"/>
      <c r="G71" s="590"/>
      <c r="H71" s="603"/>
      <c r="I71" s="1"/>
      <c r="J71" s="1"/>
      <c r="K71" s="1"/>
      <c r="L71" s="1"/>
      <c r="M71" s="1"/>
      <c r="N71" s="1"/>
      <c r="O71" s="1"/>
      <c r="P71" s="1"/>
      <c r="Q71" s="1"/>
      <c r="R71" s="1"/>
      <c r="S71" s="1"/>
      <c r="T71" s="1"/>
      <c r="U71" s="1"/>
      <c r="V71" s="1"/>
      <c r="W71" s="1"/>
      <c r="X71" s="1"/>
      <c r="Y71" s="1"/>
      <c r="Z71" s="1"/>
      <c r="AA71" s="1"/>
      <c r="AB71" s="1"/>
      <c r="AC71" s="1"/>
      <c r="AD71" s="1"/>
    </row>
    <row r="72" spans="1:30" ht="15" customHeight="1">
      <c r="A72" s="589"/>
      <c r="B72" s="590"/>
      <c r="C72" s="591"/>
      <c r="D72" s="591"/>
      <c r="E72" s="590"/>
      <c r="F72" s="590"/>
      <c r="G72" s="590"/>
      <c r="H72" s="603"/>
      <c r="I72" s="1"/>
      <c r="J72" s="1"/>
      <c r="K72" s="1"/>
      <c r="L72" s="1"/>
      <c r="M72" s="1"/>
      <c r="N72" s="1"/>
      <c r="O72" s="1"/>
      <c r="P72" s="1"/>
      <c r="Q72" s="1"/>
      <c r="R72" s="1"/>
      <c r="S72" s="1"/>
      <c r="T72" s="1"/>
      <c r="U72" s="1"/>
      <c r="V72" s="1"/>
      <c r="W72" s="1"/>
      <c r="X72" s="1"/>
      <c r="Y72" s="1"/>
      <c r="Z72" s="1"/>
      <c r="AA72" s="1"/>
      <c r="AB72" s="1"/>
      <c r="AC72" s="1"/>
      <c r="AD72" s="1"/>
    </row>
    <row r="73" spans="1:30" ht="24.75" customHeight="1">
      <c r="A73" s="1095" t="s">
        <v>1498</v>
      </c>
      <c r="B73" s="995"/>
      <c r="C73" s="612">
        <f>C18+C24+C28+C48+C56+C60+C64+C68</f>
        <v>414087.12708769378</v>
      </c>
      <c r="D73" s="613">
        <f>D56+D48+D28+D24+D18+D60+D64+D68</f>
        <v>1.0000000000000002</v>
      </c>
      <c r="E73" s="614">
        <f t="shared" ref="E73:G73" si="38">E18+E24+E28+E48+E56+E60+E64+E68</f>
        <v>103988.05554384689</v>
      </c>
      <c r="F73" s="614">
        <f t="shared" si="38"/>
        <v>153559.02748069284</v>
      </c>
      <c r="G73" s="614">
        <f t="shared" si="38"/>
        <v>156540.04406315411</v>
      </c>
      <c r="H73" s="615">
        <f t="shared" ref="H73:H74" si="39">SUM(E73:G73)</f>
        <v>414087.12708769384</v>
      </c>
      <c r="I73" s="1"/>
      <c r="J73" s="1"/>
      <c r="K73" s="1"/>
      <c r="L73" s="1"/>
      <c r="M73" s="1"/>
      <c r="N73" s="1"/>
      <c r="O73" s="1"/>
      <c r="P73" s="1"/>
      <c r="Q73" s="1"/>
      <c r="R73" s="1"/>
      <c r="S73" s="1"/>
      <c r="T73" s="1"/>
      <c r="U73" s="1"/>
      <c r="V73" s="1"/>
      <c r="W73" s="1"/>
      <c r="X73" s="1"/>
      <c r="Y73" s="1"/>
      <c r="Z73" s="1"/>
      <c r="AA73" s="1"/>
      <c r="AB73" s="1"/>
      <c r="AC73" s="1"/>
      <c r="AD73" s="1"/>
    </row>
    <row r="74" spans="1:30" ht="25.5" customHeight="1">
      <c r="A74" s="1096" t="s">
        <v>1499</v>
      </c>
      <c r="B74" s="983"/>
      <c r="C74" s="1097" t="s">
        <v>89</v>
      </c>
      <c r="D74" s="1100" t="s">
        <v>89</v>
      </c>
      <c r="E74" s="616">
        <f>E73/C73</f>
        <v>0.25112602817480173</v>
      </c>
      <c r="F74" s="616">
        <f>F73/C73</f>
        <v>0.37083748186205434</v>
      </c>
      <c r="G74" s="616">
        <f>G73/C73</f>
        <v>0.3780364899631441</v>
      </c>
      <c r="H74" s="617">
        <f t="shared" si="39"/>
        <v>1.0000000000000002</v>
      </c>
      <c r="I74" s="1"/>
      <c r="J74" s="1"/>
      <c r="K74" s="1"/>
      <c r="L74" s="1"/>
      <c r="M74" s="1"/>
      <c r="N74" s="1"/>
      <c r="O74" s="1"/>
      <c r="P74" s="1"/>
      <c r="Q74" s="1"/>
      <c r="R74" s="1"/>
      <c r="S74" s="1"/>
      <c r="T74" s="1"/>
      <c r="U74" s="1"/>
      <c r="V74" s="1"/>
      <c r="W74" s="1"/>
      <c r="X74" s="1"/>
      <c r="Y74" s="1"/>
      <c r="Z74" s="1"/>
      <c r="AA74" s="1"/>
      <c r="AB74" s="1"/>
      <c r="AC74" s="1"/>
      <c r="AD74" s="1"/>
    </row>
    <row r="75" spans="1:30" ht="25.5" customHeight="1">
      <c r="A75" s="1096" t="s">
        <v>1500</v>
      </c>
      <c r="B75" s="983"/>
      <c r="C75" s="1042"/>
      <c r="D75" s="1042"/>
      <c r="E75" s="618">
        <f t="shared" ref="E75:E76" si="40">E73</f>
        <v>103988.05554384689</v>
      </c>
      <c r="F75" s="618">
        <f t="shared" ref="F75:G75" si="41">E75+F73</f>
        <v>257547.08302453972</v>
      </c>
      <c r="G75" s="618">
        <f t="shared" si="41"/>
        <v>414087.12708769384</v>
      </c>
      <c r="H75" s="619"/>
      <c r="I75" s="1"/>
      <c r="J75" s="1"/>
      <c r="K75" s="1"/>
      <c r="L75" s="1"/>
      <c r="M75" s="1"/>
      <c r="N75" s="1"/>
      <c r="O75" s="1"/>
      <c r="P75" s="1"/>
      <c r="Q75" s="1"/>
      <c r="R75" s="1"/>
      <c r="S75" s="1"/>
      <c r="T75" s="1"/>
      <c r="U75" s="1"/>
      <c r="V75" s="1"/>
      <c r="W75" s="1"/>
      <c r="X75" s="1"/>
      <c r="Y75" s="1"/>
      <c r="Z75" s="1"/>
      <c r="AA75" s="1"/>
      <c r="AB75" s="1"/>
      <c r="AC75" s="1"/>
      <c r="AD75" s="1"/>
    </row>
    <row r="76" spans="1:30" ht="27" customHeight="1">
      <c r="A76" s="1099" t="s">
        <v>1501</v>
      </c>
      <c r="B76" s="1072"/>
      <c r="C76" s="1098"/>
      <c r="D76" s="1098"/>
      <c r="E76" s="620">
        <f t="shared" si="40"/>
        <v>0.25112602817480173</v>
      </c>
      <c r="F76" s="620">
        <f t="shared" ref="F76:G76" si="42">E76+F74</f>
        <v>0.62196351003685613</v>
      </c>
      <c r="G76" s="621">
        <f t="shared" si="42"/>
        <v>1.0000000000000002</v>
      </c>
      <c r="H76" s="619"/>
      <c r="I76" s="1"/>
      <c r="J76" s="1"/>
      <c r="K76" s="1"/>
      <c r="L76" s="1"/>
      <c r="M76" s="1"/>
      <c r="N76" s="1"/>
      <c r="O76" s="1"/>
      <c r="P76" s="1"/>
      <c r="Q76" s="1"/>
      <c r="R76" s="1"/>
      <c r="S76" s="1"/>
      <c r="T76" s="1"/>
      <c r="U76" s="1"/>
      <c r="V76" s="1"/>
      <c r="W76" s="1"/>
      <c r="X76" s="1"/>
      <c r="Y76" s="1"/>
      <c r="Z76" s="1"/>
      <c r="AA76" s="1"/>
      <c r="AB76" s="1"/>
      <c r="AC76" s="1"/>
      <c r="AD76" s="1"/>
    </row>
    <row r="77" spans="1:30" ht="15.75" customHeight="1">
      <c r="A77" s="1"/>
      <c r="B77" s="1"/>
      <c r="C77" s="622"/>
      <c r="D77" s="622"/>
      <c r="E77" s="622"/>
      <c r="F77" s="622"/>
      <c r="G77" s="622"/>
      <c r="H77" s="1"/>
      <c r="I77" s="1"/>
      <c r="J77" s="1"/>
      <c r="K77" s="1"/>
      <c r="L77" s="1"/>
      <c r="M77" s="1"/>
      <c r="N77" s="1"/>
      <c r="O77" s="1"/>
      <c r="P77" s="1"/>
      <c r="Q77" s="1"/>
      <c r="R77" s="1"/>
      <c r="S77" s="1"/>
      <c r="T77" s="1"/>
      <c r="U77" s="1"/>
      <c r="V77" s="1"/>
      <c r="W77" s="1"/>
      <c r="X77" s="1"/>
      <c r="Y77" s="1"/>
      <c r="Z77" s="1"/>
      <c r="AA77" s="1"/>
      <c r="AB77" s="1"/>
      <c r="AC77" s="1"/>
      <c r="AD77" s="1"/>
    </row>
    <row r="78" spans="1:30" ht="75.75" customHeight="1">
      <c r="A78" s="980" t="s">
        <v>20298</v>
      </c>
      <c r="B78" s="980"/>
      <c r="C78" s="980"/>
      <c r="D78" s="980" t="s">
        <v>20299</v>
      </c>
      <c r="E78" s="980"/>
      <c r="F78" s="980"/>
      <c r="G78" s="980"/>
      <c r="I78" s="1"/>
      <c r="J78" s="1"/>
      <c r="K78" s="1"/>
      <c r="L78" s="1"/>
      <c r="M78" s="1"/>
      <c r="N78" s="1"/>
      <c r="O78" s="1"/>
      <c r="P78" s="1"/>
      <c r="Q78" s="1"/>
      <c r="R78" s="1"/>
      <c r="S78" s="1"/>
      <c r="T78" s="1"/>
      <c r="U78" s="1"/>
      <c r="V78" s="1"/>
      <c r="W78" s="1"/>
      <c r="X78" s="1"/>
      <c r="Y78" s="1"/>
      <c r="Z78" s="1"/>
      <c r="AA78" s="1"/>
      <c r="AB78" s="1"/>
      <c r="AC78" s="1"/>
      <c r="AD78" s="1"/>
    </row>
    <row r="79" spans="1:30" ht="15.75" customHeight="1">
      <c r="A79" s="1"/>
      <c r="B79" s="623"/>
      <c r="C79" s="52"/>
      <c r="D79" s="52"/>
      <c r="E79" s="52"/>
      <c r="F79" s="52"/>
      <c r="G79" s="52"/>
      <c r="I79" s="1"/>
      <c r="J79" s="1"/>
      <c r="K79" s="1"/>
      <c r="L79" s="1"/>
      <c r="M79" s="1"/>
      <c r="N79" s="1"/>
      <c r="O79" s="1"/>
      <c r="P79" s="1"/>
      <c r="Q79" s="1"/>
      <c r="R79" s="1"/>
      <c r="S79" s="1"/>
      <c r="T79" s="1"/>
      <c r="U79" s="1"/>
      <c r="V79" s="1"/>
      <c r="W79" s="1"/>
      <c r="X79" s="1"/>
      <c r="Y79" s="1"/>
      <c r="Z79" s="1"/>
      <c r="AA79" s="1"/>
      <c r="AB79" s="1"/>
      <c r="AC79" s="1"/>
      <c r="AD79" s="1"/>
    </row>
    <row r="80" spans="1:30" ht="15.75" customHeight="1">
      <c r="A80" s="1"/>
      <c r="B80" s="624"/>
      <c r="C80" s="52"/>
      <c r="D80" s="52"/>
      <c r="E80" s="52"/>
      <c r="F80" s="52"/>
      <c r="G80" s="52"/>
      <c r="I80" s="1"/>
      <c r="J80" s="1"/>
      <c r="K80" s="1"/>
      <c r="L80" s="1"/>
      <c r="M80" s="1"/>
      <c r="N80" s="1"/>
      <c r="O80" s="1"/>
      <c r="P80" s="1"/>
      <c r="Q80" s="1"/>
      <c r="R80" s="1"/>
      <c r="S80" s="1"/>
      <c r="T80" s="1"/>
      <c r="U80" s="1"/>
      <c r="V80" s="1"/>
      <c r="W80" s="1"/>
      <c r="X80" s="1"/>
      <c r="Y80" s="1"/>
      <c r="Z80" s="1"/>
      <c r="AA80" s="1"/>
      <c r="AB80" s="1"/>
      <c r="AC80" s="1"/>
      <c r="AD80" s="1"/>
    </row>
    <row r="81" spans="1:30" ht="15.75" customHeight="1">
      <c r="A81" s="1"/>
      <c r="B81" s="624"/>
      <c r="C81" s="52"/>
      <c r="D81" s="52"/>
      <c r="E81" s="52"/>
      <c r="F81" s="52"/>
      <c r="G81" s="52"/>
      <c r="I81" s="1"/>
      <c r="J81" s="1"/>
      <c r="K81" s="1"/>
      <c r="L81" s="1"/>
      <c r="M81" s="1"/>
      <c r="N81" s="1"/>
      <c r="O81" s="1"/>
      <c r="P81" s="1"/>
      <c r="Q81" s="1"/>
      <c r="R81" s="1"/>
      <c r="S81" s="1"/>
      <c r="T81" s="1"/>
      <c r="U81" s="1"/>
      <c r="V81" s="1"/>
      <c r="W81" s="1"/>
      <c r="X81" s="1"/>
      <c r="Y81" s="1"/>
      <c r="Z81" s="1"/>
      <c r="AA81" s="1"/>
      <c r="AB81" s="1"/>
      <c r="AC81" s="1"/>
      <c r="AD81" s="1"/>
    </row>
    <row r="82" spans="1:30" ht="15.75" customHeight="1">
      <c r="A82" s="1"/>
      <c r="B82" s="624"/>
      <c r="C82" s="52"/>
      <c r="D82" s="52"/>
      <c r="E82" s="52"/>
      <c r="F82" s="52"/>
      <c r="G82" s="52"/>
      <c r="I82" s="1"/>
      <c r="J82" s="1"/>
      <c r="K82" s="1"/>
      <c r="L82" s="1"/>
      <c r="M82" s="1"/>
      <c r="N82" s="1"/>
      <c r="O82" s="1"/>
      <c r="P82" s="1"/>
      <c r="Q82" s="1"/>
      <c r="R82" s="1"/>
      <c r="S82" s="1"/>
      <c r="T82" s="1"/>
      <c r="U82" s="1"/>
      <c r="V82" s="1"/>
      <c r="W82" s="1"/>
      <c r="X82" s="1"/>
      <c r="Y82" s="1"/>
      <c r="Z82" s="1"/>
      <c r="AA82" s="1"/>
      <c r="AB82" s="1"/>
      <c r="AC82" s="1"/>
      <c r="AD82" s="1"/>
    </row>
    <row r="83" spans="1:30" ht="15.75" customHeight="1">
      <c r="A83" s="1"/>
      <c r="B83" s="625"/>
      <c r="C83" s="52"/>
      <c r="D83" s="52"/>
      <c r="E83" s="52"/>
      <c r="F83" s="52"/>
      <c r="G83" s="52"/>
      <c r="I83" s="1"/>
      <c r="J83" s="1"/>
      <c r="K83" s="1"/>
      <c r="L83" s="1"/>
      <c r="M83" s="1"/>
      <c r="N83" s="1"/>
      <c r="O83" s="1"/>
      <c r="P83" s="1"/>
      <c r="Q83" s="1"/>
      <c r="R83" s="1"/>
      <c r="S83" s="1"/>
      <c r="T83" s="1"/>
      <c r="U83" s="1"/>
      <c r="V83" s="1"/>
      <c r="W83" s="1"/>
      <c r="X83" s="1"/>
      <c r="Y83" s="1"/>
      <c r="Z83" s="1"/>
      <c r="AA83" s="1"/>
      <c r="AB83" s="1"/>
      <c r="AC83" s="1"/>
      <c r="AD83" s="1"/>
    </row>
    <row r="84" spans="1:30" ht="15.75" customHeight="1">
      <c r="A84" s="1"/>
      <c r="B84" s="626"/>
      <c r="C84" s="52"/>
      <c r="D84" s="52"/>
      <c r="E84" s="52"/>
      <c r="F84" s="52"/>
      <c r="G84" s="622"/>
      <c r="H84" s="1"/>
      <c r="I84" s="1"/>
      <c r="J84" s="1"/>
      <c r="K84" s="1"/>
      <c r="L84" s="1"/>
      <c r="M84" s="1"/>
      <c r="N84" s="1"/>
      <c r="O84" s="1"/>
      <c r="P84" s="1"/>
      <c r="Q84" s="1"/>
      <c r="R84" s="1"/>
      <c r="S84" s="1"/>
      <c r="T84" s="1"/>
      <c r="U84" s="1"/>
      <c r="V84" s="1"/>
      <c r="W84" s="1"/>
      <c r="X84" s="1"/>
      <c r="Y84" s="1"/>
      <c r="Z84" s="1"/>
      <c r="AA84" s="1"/>
      <c r="AB84" s="1"/>
      <c r="AC84" s="1"/>
      <c r="AD84" s="1"/>
    </row>
    <row r="85" spans="1:30" ht="15.75" customHeight="1">
      <c r="A85" s="1"/>
      <c r="B85" s="1"/>
      <c r="C85" s="622"/>
      <c r="D85" s="622"/>
      <c r="E85" s="622"/>
      <c r="F85" s="622"/>
      <c r="G85" s="622"/>
      <c r="H85" s="1"/>
      <c r="I85" s="1"/>
      <c r="J85" s="1"/>
      <c r="K85" s="1"/>
      <c r="L85" s="1"/>
      <c r="M85" s="1"/>
      <c r="N85" s="1"/>
      <c r="O85" s="1"/>
      <c r="P85" s="1"/>
      <c r="Q85" s="1"/>
      <c r="R85" s="1"/>
      <c r="S85" s="1"/>
      <c r="T85" s="1"/>
      <c r="U85" s="1"/>
      <c r="V85" s="1"/>
      <c r="W85" s="1"/>
      <c r="X85" s="1"/>
      <c r="Y85" s="1"/>
      <c r="Z85" s="1"/>
      <c r="AA85" s="1"/>
      <c r="AB85" s="1"/>
      <c r="AC85" s="1"/>
      <c r="AD85" s="1"/>
    </row>
    <row r="86" spans="1:30" ht="15.75" customHeight="1">
      <c r="H86" s="1"/>
      <c r="I86" s="1"/>
      <c r="J86" s="1"/>
      <c r="K86" s="1"/>
      <c r="L86" s="1"/>
      <c r="M86" s="1"/>
      <c r="N86" s="1"/>
      <c r="O86" s="1"/>
      <c r="P86" s="1"/>
      <c r="Q86" s="1"/>
      <c r="R86" s="1"/>
      <c r="S86" s="1"/>
      <c r="T86" s="1"/>
      <c r="U86" s="1"/>
      <c r="V86" s="1"/>
      <c r="W86" s="1"/>
      <c r="X86" s="1"/>
      <c r="Y86" s="1"/>
      <c r="Z86" s="1"/>
      <c r="AA86" s="1"/>
      <c r="AB86" s="1"/>
      <c r="AC86" s="1"/>
      <c r="AD86" s="1"/>
    </row>
    <row r="87" spans="1:30" ht="15.75" customHeight="1">
      <c r="A87" s="1"/>
      <c r="C87" s="52"/>
      <c r="D87" s="52"/>
      <c r="E87" s="52"/>
      <c r="F87" s="52"/>
      <c r="G87" s="622"/>
      <c r="H87" s="1"/>
      <c r="I87" s="1"/>
      <c r="J87" s="1"/>
      <c r="K87" s="1"/>
      <c r="L87" s="1"/>
      <c r="M87" s="1"/>
      <c r="N87" s="1"/>
      <c r="O87" s="1"/>
      <c r="P87" s="1"/>
      <c r="Q87" s="1"/>
      <c r="R87" s="1"/>
      <c r="S87" s="1"/>
      <c r="T87" s="1"/>
      <c r="U87" s="1"/>
      <c r="V87" s="1"/>
      <c r="W87" s="1"/>
      <c r="X87" s="1"/>
      <c r="Y87" s="1"/>
      <c r="Z87" s="1"/>
      <c r="AA87" s="1"/>
      <c r="AB87" s="1"/>
      <c r="AC87" s="1"/>
      <c r="AD87" s="1"/>
    </row>
    <row r="88" spans="1:30" ht="15.75" customHeight="1">
      <c r="A88" s="1"/>
      <c r="C88" s="52"/>
      <c r="D88" s="52"/>
      <c r="E88" s="52"/>
      <c r="F88" s="52"/>
      <c r="G88" s="622"/>
      <c r="H88" s="1"/>
      <c r="I88" s="1"/>
      <c r="J88" s="1"/>
      <c r="K88" s="1"/>
      <c r="L88" s="1"/>
      <c r="M88" s="1"/>
      <c r="N88" s="1"/>
      <c r="O88" s="1"/>
      <c r="P88" s="1"/>
      <c r="Q88" s="1"/>
      <c r="R88" s="1"/>
      <c r="S88" s="1"/>
      <c r="T88" s="1"/>
      <c r="U88" s="1"/>
      <c r="V88" s="1"/>
      <c r="W88" s="1"/>
      <c r="X88" s="1"/>
      <c r="Y88" s="1"/>
      <c r="Z88" s="1"/>
      <c r="AA88" s="1"/>
      <c r="AB88" s="1"/>
      <c r="AC88" s="1"/>
      <c r="AD88" s="1"/>
    </row>
    <row r="89" spans="1:30" ht="15.75" customHeight="1">
      <c r="A89" s="1"/>
      <c r="C89" s="52"/>
      <c r="D89" s="52"/>
      <c r="E89" s="52"/>
      <c r="F89" s="52"/>
      <c r="G89" s="622"/>
      <c r="H89" s="1"/>
      <c r="I89" s="1"/>
      <c r="J89" s="1"/>
      <c r="K89" s="1"/>
      <c r="L89" s="1"/>
      <c r="M89" s="1"/>
      <c r="N89" s="1"/>
      <c r="O89" s="1"/>
      <c r="P89" s="1"/>
      <c r="Q89" s="1"/>
      <c r="R89" s="1"/>
      <c r="S89" s="1"/>
      <c r="T89" s="1"/>
      <c r="U89" s="1"/>
      <c r="V89" s="1"/>
      <c r="W89" s="1"/>
      <c r="X89" s="1"/>
      <c r="Y89" s="1"/>
      <c r="Z89" s="1"/>
      <c r="AA89" s="1"/>
      <c r="AB89" s="1"/>
      <c r="AC89" s="1"/>
      <c r="AD89" s="1"/>
    </row>
    <row r="90" spans="1:30" ht="15.75" customHeight="1">
      <c r="A90" s="1"/>
      <c r="C90" s="52"/>
      <c r="D90" s="52"/>
      <c r="E90" s="52"/>
      <c r="F90" s="52"/>
      <c r="G90" s="622"/>
      <c r="H90" s="1"/>
      <c r="I90" s="1"/>
      <c r="J90" s="1"/>
      <c r="K90" s="1"/>
      <c r="L90" s="1"/>
      <c r="M90" s="1"/>
      <c r="N90" s="1"/>
      <c r="O90" s="1"/>
      <c r="P90" s="1"/>
      <c r="Q90" s="1"/>
      <c r="R90" s="1"/>
      <c r="S90" s="1"/>
      <c r="T90" s="1"/>
      <c r="U90" s="1"/>
      <c r="V90" s="1"/>
      <c r="W90" s="1"/>
      <c r="X90" s="1"/>
      <c r="Y90" s="1"/>
      <c r="Z90" s="1"/>
      <c r="AA90" s="1"/>
      <c r="AB90" s="1"/>
      <c r="AC90" s="1"/>
      <c r="AD90" s="1"/>
    </row>
    <row r="91" spans="1:30" ht="15.75" customHeight="1">
      <c r="A91" s="1"/>
      <c r="C91" s="52"/>
      <c r="D91" s="52"/>
      <c r="E91" s="52"/>
      <c r="F91" s="52"/>
      <c r="G91" s="622"/>
      <c r="H91" s="1"/>
      <c r="I91" s="1"/>
      <c r="J91" s="1"/>
      <c r="K91" s="1"/>
      <c r="L91" s="1"/>
      <c r="M91" s="1"/>
      <c r="N91" s="1"/>
      <c r="O91" s="1"/>
      <c r="P91" s="1"/>
      <c r="Q91" s="1"/>
      <c r="R91" s="1"/>
      <c r="S91" s="1"/>
      <c r="T91" s="1"/>
      <c r="U91" s="1"/>
      <c r="V91" s="1"/>
      <c r="W91" s="1"/>
      <c r="X91" s="1"/>
      <c r="Y91" s="1"/>
      <c r="Z91" s="1"/>
      <c r="AA91" s="1"/>
      <c r="AB91" s="1"/>
      <c r="AC91" s="1"/>
      <c r="AD91" s="1"/>
    </row>
    <row r="92" spans="1:30" ht="15.75" customHeight="1">
      <c r="A92" s="1"/>
      <c r="C92" s="52"/>
      <c r="D92" s="52"/>
      <c r="E92" s="52"/>
      <c r="F92" s="52"/>
      <c r="G92" s="622"/>
      <c r="H92" s="1"/>
      <c r="I92" s="1"/>
      <c r="J92" s="1"/>
      <c r="K92" s="1"/>
      <c r="L92" s="1"/>
      <c r="M92" s="1"/>
      <c r="N92" s="1"/>
      <c r="O92" s="1"/>
      <c r="P92" s="1"/>
      <c r="Q92" s="1"/>
      <c r="R92" s="1"/>
      <c r="S92" s="1"/>
      <c r="T92" s="1"/>
      <c r="U92" s="1"/>
      <c r="V92" s="1"/>
      <c r="W92" s="1"/>
      <c r="X92" s="1"/>
      <c r="Y92" s="1"/>
      <c r="Z92" s="1"/>
      <c r="AA92" s="1"/>
      <c r="AB92" s="1"/>
      <c r="AC92" s="1"/>
      <c r="AD92" s="1"/>
    </row>
    <row r="93" spans="1:30" ht="15.75" customHeight="1">
      <c r="A93" s="1"/>
      <c r="C93" s="52"/>
      <c r="D93" s="52"/>
      <c r="E93" s="52"/>
      <c r="F93" s="52"/>
      <c r="G93" s="622"/>
      <c r="H93" s="1"/>
      <c r="I93" s="1"/>
      <c r="J93" s="1"/>
      <c r="K93" s="1"/>
      <c r="L93" s="1"/>
      <c r="M93" s="1"/>
      <c r="N93" s="1"/>
      <c r="O93" s="1"/>
      <c r="P93" s="1"/>
      <c r="Q93" s="1"/>
      <c r="R93" s="1"/>
      <c r="S93" s="1"/>
      <c r="T93" s="1"/>
      <c r="U93" s="1"/>
      <c r="V93" s="1"/>
      <c r="W93" s="1"/>
      <c r="X93" s="1"/>
      <c r="Y93" s="1"/>
      <c r="Z93" s="1"/>
      <c r="AA93" s="1"/>
      <c r="AB93" s="1"/>
      <c r="AC93" s="1"/>
      <c r="AD93" s="1"/>
    </row>
    <row r="94" spans="1:30" ht="15.75" customHeight="1">
      <c r="A94" s="1"/>
      <c r="C94" s="52"/>
      <c r="D94" s="52"/>
      <c r="E94" s="52"/>
      <c r="F94" s="52"/>
      <c r="G94" s="622"/>
      <c r="H94" s="1"/>
      <c r="I94" s="1"/>
      <c r="J94" s="1"/>
      <c r="K94" s="1"/>
      <c r="L94" s="1"/>
      <c r="M94" s="1"/>
      <c r="N94" s="1"/>
      <c r="O94" s="1"/>
      <c r="P94" s="1"/>
      <c r="Q94" s="1"/>
      <c r="R94" s="1"/>
      <c r="S94" s="1"/>
      <c r="T94" s="1"/>
      <c r="U94" s="1"/>
      <c r="V94" s="1"/>
      <c r="W94" s="1"/>
      <c r="X94" s="1"/>
      <c r="Y94" s="1"/>
      <c r="Z94" s="1"/>
      <c r="AA94" s="1"/>
      <c r="AB94" s="1"/>
      <c r="AC94" s="1"/>
      <c r="AD94" s="1"/>
    </row>
    <row r="95" spans="1:30" ht="15.75" customHeight="1">
      <c r="A95" s="1"/>
      <c r="C95" s="52"/>
      <c r="D95" s="52"/>
      <c r="E95" s="52"/>
      <c r="F95" s="52"/>
      <c r="G95" s="622"/>
      <c r="H95" s="1"/>
      <c r="I95" s="1"/>
      <c r="J95" s="1"/>
      <c r="K95" s="1"/>
      <c r="L95" s="1"/>
      <c r="M95" s="1"/>
      <c r="N95" s="1"/>
      <c r="O95" s="1"/>
      <c r="P95" s="1"/>
      <c r="Q95" s="1"/>
      <c r="R95" s="1"/>
      <c r="S95" s="1"/>
      <c r="T95" s="1"/>
      <c r="U95" s="1"/>
      <c r="V95" s="1"/>
      <c r="W95" s="1"/>
      <c r="X95" s="1"/>
      <c r="Y95" s="1"/>
      <c r="Z95" s="1"/>
      <c r="AA95" s="1"/>
      <c r="AB95" s="1"/>
      <c r="AC95" s="1"/>
      <c r="AD95" s="1"/>
    </row>
    <row r="96" spans="1:30" ht="15.75" customHeight="1">
      <c r="A96" s="1"/>
      <c r="C96" s="52"/>
      <c r="D96" s="52"/>
      <c r="E96" s="52"/>
      <c r="F96" s="52"/>
      <c r="G96" s="622"/>
      <c r="H96" s="1"/>
      <c r="I96" s="1"/>
      <c r="J96" s="1"/>
      <c r="K96" s="1"/>
      <c r="L96" s="1"/>
      <c r="M96" s="1"/>
      <c r="N96" s="1"/>
      <c r="O96" s="1"/>
      <c r="P96" s="1"/>
      <c r="Q96" s="1"/>
      <c r="R96" s="1"/>
      <c r="S96" s="1"/>
      <c r="T96" s="1"/>
      <c r="U96" s="1"/>
      <c r="V96" s="1"/>
      <c r="W96" s="1"/>
      <c r="X96" s="1"/>
      <c r="Y96" s="1"/>
      <c r="Z96" s="1"/>
      <c r="AA96" s="1"/>
      <c r="AB96" s="1"/>
      <c r="AC96" s="1"/>
      <c r="AD96" s="1"/>
    </row>
    <row r="97" spans="1:30" ht="15.75" customHeight="1">
      <c r="A97" s="1"/>
      <c r="B97" s="1"/>
      <c r="C97" s="622"/>
      <c r="D97" s="622"/>
      <c r="E97" s="622"/>
      <c r="F97" s="622"/>
      <c r="G97" s="622"/>
      <c r="H97" s="1"/>
      <c r="I97" s="1"/>
      <c r="J97" s="1"/>
      <c r="K97" s="1"/>
      <c r="L97" s="1"/>
      <c r="M97" s="1"/>
      <c r="N97" s="1"/>
      <c r="O97" s="1"/>
      <c r="P97" s="1"/>
      <c r="Q97" s="1"/>
      <c r="R97" s="1"/>
      <c r="S97" s="1"/>
      <c r="T97" s="1"/>
      <c r="U97" s="1"/>
      <c r="V97" s="1"/>
      <c r="W97" s="1"/>
      <c r="X97" s="1"/>
      <c r="Y97" s="1"/>
      <c r="Z97" s="1"/>
      <c r="AA97" s="1"/>
      <c r="AB97" s="1"/>
      <c r="AC97" s="1"/>
      <c r="AD97" s="1"/>
    </row>
    <row r="98" spans="1:30" ht="15.75" customHeight="1">
      <c r="A98" s="1"/>
      <c r="B98" s="1"/>
      <c r="C98" s="622"/>
      <c r="D98" s="622"/>
      <c r="E98" s="622"/>
      <c r="F98" s="622"/>
      <c r="G98" s="622"/>
      <c r="H98" s="1"/>
      <c r="I98" s="1"/>
      <c r="J98" s="1"/>
      <c r="K98" s="1"/>
      <c r="L98" s="1"/>
      <c r="M98" s="1"/>
      <c r="N98" s="1"/>
      <c r="O98" s="1"/>
      <c r="P98" s="1"/>
      <c r="Q98" s="1"/>
      <c r="R98" s="1"/>
      <c r="S98" s="1"/>
      <c r="T98" s="1"/>
      <c r="U98" s="1"/>
      <c r="V98" s="1"/>
      <c r="W98" s="1"/>
      <c r="X98" s="1"/>
      <c r="Y98" s="1"/>
      <c r="Z98" s="1"/>
      <c r="AA98" s="1"/>
      <c r="AB98" s="1"/>
      <c r="AC98" s="1"/>
      <c r="AD98" s="1"/>
    </row>
    <row r="99" spans="1:30" ht="15.75" customHeight="1">
      <c r="A99" s="1"/>
      <c r="B99" s="1"/>
      <c r="C99" s="622"/>
      <c r="D99" s="622"/>
      <c r="E99" s="622"/>
      <c r="F99" s="622"/>
      <c r="G99" s="622"/>
      <c r="H99" s="1"/>
      <c r="I99" s="1"/>
      <c r="J99" s="1"/>
      <c r="K99" s="1"/>
      <c r="L99" s="1"/>
      <c r="M99" s="1"/>
      <c r="N99" s="1"/>
      <c r="O99" s="1"/>
      <c r="P99" s="1"/>
      <c r="Q99" s="1"/>
      <c r="R99" s="1"/>
      <c r="S99" s="1"/>
      <c r="T99" s="1"/>
      <c r="U99" s="1"/>
      <c r="V99" s="1"/>
      <c r="W99" s="1"/>
      <c r="X99" s="1"/>
      <c r="Y99" s="1"/>
      <c r="Z99" s="1"/>
      <c r="AA99" s="1"/>
      <c r="AB99" s="1"/>
      <c r="AC99" s="1"/>
      <c r="AD99" s="1"/>
    </row>
    <row r="100" spans="1:30" ht="15.75" customHeight="1">
      <c r="A100" s="1"/>
      <c r="B100" s="1"/>
      <c r="C100" s="622"/>
      <c r="D100" s="622"/>
      <c r="E100" s="622"/>
      <c r="F100" s="622"/>
      <c r="G100" s="622"/>
      <c r="H100" s="1"/>
      <c r="I100" s="1"/>
      <c r="J100" s="1"/>
      <c r="K100" s="1"/>
      <c r="L100" s="1"/>
      <c r="M100" s="1"/>
      <c r="N100" s="1"/>
      <c r="O100" s="1"/>
      <c r="P100" s="1"/>
      <c r="Q100" s="1"/>
      <c r="R100" s="1"/>
      <c r="S100" s="1"/>
      <c r="T100" s="1"/>
      <c r="U100" s="1"/>
      <c r="V100" s="1"/>
      <c r="W100" s="1"/>
      <c r="X100" s="1"/>
      <c r="Y100" s="1"/>
      <c r="Z100" s="1"/>
      <c r="AA100" s="1"/>
      <c r="AB100" s="1"/>
      <c r="AC100" s="1"/>
      <c r="AD100" s="1"/>
    </row>
    <row r="101" spans="1:30" ht="15.75" customHeight="1">
      <c r="A101" s="1"/>
      <c r="B101" s="1"/>
      <c r="C101" s="622"/>
      <c r="D101" s="622"/>
      <c r="E101" s="622"/>
      <c r="F101" s="622"/>
      <c r="G101" s="622"/>
      <c r="H101" s="1"/>
      <c r="I101" s="1"/>
      <c r="J101" s="1"/>
      <c r="K101" s="1"/>
      <c r="L101" s="1"/>
      <c r="M101" s="1"/>
      <c r="N101" s="1"/>
      <c r="O101" s="1"/>
      <c r="P101" s="1"/>
      <c r="Q101" s="1"/>
      <c r="R101" s="1"/>
      <c r="S101" s="1"/>
      <c r="T101" s="1"/>
      <c r="U101" s="1"/>
      <c r="V101" s="1"/>
      <c r="W101" s="1"/>
      <c r="X101" s="1"/>
      <c r="Y101" s="1"/>
      <c r="Z101" s="1"/>
      <c r="AA101" s="1"/>
      <c r="AB101" s="1"/>
      <c r="AC101" s="1"/>
      <c r="AD101" s="1"/>
    </row>
    <row r="102" spans="1:30" ht="15.75" customHeight="1">
      <c r="A102" s="1"/>
      <c r="B102" s="1"/>
      <c r="C102" s="622"/>
      <c r="D102" s="622"/>
      <c r="E102" s="622"/>
      <c r="F102" s="622"/>
      <c r="G102" s="622"/>
      <c r="H102" s="1"/>
      <c r="I102" s="1"/>
      <c r="J102" s="1"/>
      <c r="K102" s="1"/>
      <c r="L102" s="1"/>
      <c r="M102" s="1"/>
      <c r="N102" s="1"/>
      <c r="O102" s="1"/>
      <c r="P102" s="1"/>
      <c r="Q102" s="1"/>
      <c r="R102" s="1"/>
      <c r="S102" s="1"/>
      <c r="T102" s="1"/>
      <c r="U102" s="1"/>
      <c r="V102" s="1"/>
      <c r="W102" s="1"/>
      <c r="X102" s="1"/>
      <c r="Y102" s="1"/>
      <c r="Z102" s="1"/>
      <c r="AA102" s="1"/>
      <c r="AB102" s="1"/>
      <c r="AC102" s="1"/>
      <c r="AD102" s="1"/>
    </row>
    <row r="103" spans="1:30" ht="15.75" customHeight="1">
      <c r="A103" s="1"/>
      <c r="B103" s="1"/>
      <c r="C103" s="622"/>
      <c r="D103" s="622"/>
      <c r="E103" s="622"/>
      <c r="F103" s="622"/>
      <c r="G103" s="622"/>
      <c r="H103" s="1"/>
      <c r="I103" s="1"/>
      <c r="J103" s="1"/>
      <c r="K103" s="1"/>
      <c r="L103" s="1"/>
      <c r="M103" s="1"/>
      <c r="N103" s="1"/>
      <c r="O103" s="1"/>
      <c r="P103" s="1"/>
      <c r="Q103" s="1"/>
      <c r="R103" s="1"/>
      <c r="S103" s="1"/>
      <c r="T103" s="1"/>
      <c r="U103" s="1"/>
      <c r="V103" s="1"/>
      <c r="W103" s="1"/>
      <c r="X103" s="1"/>
      <c r="Y103" s="1"/>
      <c r="Z103" s="1"/>
      <c r="AA103" s="1"/>
      <c r="AB103" s="1"/>
      <c r="AC103" s="1"/>
      <c r="AD103" s="1"/>
    </row>
    <row r="104" spans="1:30" ht="15.75" customHeight="1">
      <c r="A104" s="1"/>
      <c r="B104" s="1"/>
      <c r="C104" s="622"/>
      <c r="D104" s="622"/>
      <c r="E104" s="622"/>
      <c r="F104" s="622"/>
      <c r="G104" s="622"/>
      <c r="H104" s="1"/>
      <c r="I104" s="1"/>
      <c r="J104" s="1"/>
      <c r="K104" s="1"/>
      <c r="L104" s="1"/>
      <c r="M104" s="1"/>
      <c r="N104" s="1"/>
      <c r="O104" s="1"/>
      <c r="P104" s="1"/>
      <c r="Q104" s="1"/>
      <c r="R104" s="1"/>
      <c r="S104" s="1"/>
      <c r="T104" s="1"/>
      <c r="U104" s="1"/>
      <c r="V104" s="1"/>
      <c r="W104" s="1"/>
      <c r="X104" s="1"/>
      <c r="Y104" s="1"/>
      <c r="Z104" s="1"/>
      <c r="AA104" s="1"/>
      <c r="AB104" s="1"/>
      <c r="AC104" s="1"/>
      <c r="AD104" s="1"/>
    </row>
    <row r="105" spans="1:30" ht="15.75" customHeight="1">
      <c r="A105" s="1"/>
      <c r="B105" s="1"/>
      <c r="C105" s="622"/>
      <c r="D105" s="622"/>
      <c r="E105" s="622"/>
      <c r="F105" s="622"/>
      <c r="G105" s="622"/>
      <c r="H105" s="1"/>
      <c r="I105" s="1"/>
      <c r="J105" s="1"/>
      <c r="K105" s="1"/>
      <c r="L105" s="1"/>
      <c r="M105" s="1"/>
      <c r="N105" s="1"/>
      <c r="O105" s="1"/>
      <c r="P105" s="1"/>
      <c r="Q105" s="1"/>
      <c r="R105" s="1"/>
      <c r="S105" s="1"/>
      <c r="T105" s="1"/>
      <c r="U105" s="1"/>
      <c r="V105" s="1"/>
      <c r="W105" s="1"/>
      <c r="X105" s="1"/>
      <c r="Y105" s="1"/>
      <c r="Z105" s="1"/>
      <c r="AA105" s="1"/>
      <c r="AB105" s="1"/>
      <c r="AC105" s="1"/>
      <c r="AD105" s="1"/>
    </row>
    <row r="106" spans="1:30" ht="15.75" customHeight="1">
      <c r="A106" s="1"/>
      <c r="B106" s="1"/>
      <c r="C106" s="622"/>
      <c r="D106" s="622"/>
      <c r="E106" s="622"/>
      <c r="F106" s="622"/>
      <c r="G106" s="622"/>
      <c r="H106" s="1"/>
      <c r="I106" s="1"/>
      <c r="J106" s="1"/>
      <c r="K106" s="1"/>
      <c r="L106" s="1"/>
      <c r="M106" s="1"/>
      <c r="N106" s="1"/>
      <c r="O106" s="1"/>
      <c r="P106" s="1"/>
      <c r="Q106" s="1"/>
      <c r="R106" s="1"/>
      <c r="S106" s="1"/>
      <c r="T106" s="1"/>
      <c r="U106" s="1"/>
      <c r="V106" s="1"/>
      <c r="W106" s="1"/>
      <c r="X106" s="1"/>
      <c r="Y106" s="1"/>
      <c r="Z106" s="1"/>
      <c r="AA106" s="1"/>
      <c r="AB106" s="1"/>
      <c r="AC106" s="1"/>
      <c r="AD106" s="1"/>
    </row>
    <row r="107" spans="1:30" ht="15.75" customHeight="1">
      <c r="A107" s="1"/>
      <c r="B107" s="1"/>
      <c r="C107" s="622"/>
      <c r="D107" s="622"/>
      <c r="E107" s="622"/>
      <c r="F107" s="622"/>
      <c r="G107" s="622"/>
      <c r="H107" s="1"/>
      <c r="I107" s="1"/>
      <c r="J107" s="1"/>
      <c r="K107" s="1"/>
      <c r="L107" s="1"/>
      <c r="M107" s="1"/>
      <c r="N107" s="1"/>
      <c r="O107" s="1"/>
      <c r="P107" s="1"/>
      <c r="Q107" s="1"/>
      <c r="R107" s="1"/>
      <c r="S107" s="1"/>
      <c r="T107" s="1"/>
      <c r="U107" s="1"/>
      <c r="V107" s="1"/>
      <c r="W107" s="1"/>
      <c r="X107" s="1"/>
      <c r="Y107" s="1"/>
      <c r="Z107" s="1"/>
      <c r="AA107" s="1"/>
      <c r="AB107" s="1"/>
      <c r="AC107" s="1"/>
      <c r="AD107" s="1"/>
    </row>
    <row r="108" spans="1:30" ht="15.75" customHeight="1">
      <c r="A108" s="1"/>
      <c r="B108" s="1"/>
      <c r="C108" s="622"/>
      <c r="D108" s="622"/>
      <c r="E108" s="622"/>
      <c r="F108" s="622"/>
      <c r="G108" s="622"/>
      <c r="H108" s="1"/>
      <c r="I108" s="1"/>
      <c r="J108" s="1"/>
      <c r="K108" s="1"/>
      <c r="L108" s="1"/>
      <c r="M108" s="1"/>
      <c r="N108" s="1"/>
      <c r="O108" s="1"/>
      <c r="P108" s="1"/>
      <c r="Q108" s="1"/>
      <c r="R108" s="1"/>
      <c r="S108" s="1"/>
      <c r="T108" s="1"/>
      <c r="U108" s="1"/>
      <c r="V108" s="1"/>
      <c r="W108" s="1"/>
      <c r="X108" s="1"/>
      <c r="Y108" s="1"/>
      <c r="Z108" s="1"/>
      <c r="AA108" s="1"/>
      <c r="AB108" s="1"/>
      <c r="AC108" s="1"/>
      <c r="AD108" s="1"/>
    </row>
    <row r="109" spans="1:30" ht="15.75" customHeight="1">
      <c r="A109" s="1"/>
      <c r="B109" s="1"/>
      <c r="C109" s="622"/>
      <c r="D109" s="622"/>
      <c r="E109" s="622"/>
      <c r="F109" s="622"/>
      <c r="G109" s="622"/>
      <c r="H109" s="1"/>
      <c r="I109" s="1"/>
      <c r="J109" s="1"/>
      <c r="K109" s="1"/>
      <c r="L109" s="1"/>
      <c r="M109" s="1"/>
      <c r="N109" s="1"/>
      <c r="O109" s="1"/>
      <c r="P109" s="1"/>
      <c r="Q109" s="1"/>
      <c r="R109" s="1"/>
      <c r="S109" s="1"/>
      <c r="T109" s="1"/>
      <c r="U109" s="1"/>
      <c r="V109" s="1"/>
      <c r="W109" s="1"/>
      <c r="X109" s="1"/>
      <c r="Y109" s="1"/>
      <c r="Z109" s="1"/>
      <c r="AA109" s="1"/>
      <c r="AB109" s="1"/>
      <c r="AC109" s="1"/>
      <c r="AD109" s="1"/>
    </row>
    <row r="110" spans="1:30" ht="15.75" customHeight="1">
      <c r="A110" s="1"/>
      <c r="B110" s="1"/>
      <c r="C110" s="622"/>
      <c r="D110" s="622"/>
      <c r="E110" s="622"/>
      <c r="F110" s="622"/>
      <c r="G110" s="622"/>
      <c r="H110" s="1"/>
      <c r="I110" s="1"/>
      <c r="J110" s="1"/>
      <c r="K110" s="1"/>
      <c r="L110" s="1"/>
      <c r="M110" s="1"/>
      <c r="N110" s="1"/>
      <c r="O110" s="1"/>
      <c r="P110" s="1"/>
      <c r="Q110" s="1"/>
      <c r="R110" s="1"/>
      <c r="S110" s="1"/>
      <c r="T110" s="1"/>
      <c r="U110" s="1"/>
      <c r="V110" s="1"/>
      <c r="W110" s="1"/>
      <c r="X110" s="1"/>
      <c r="Y110" s="1"/>
      <c r="Z110" s="1"/>
      <c r="AA110" s="1"/>
      <c r="AB110" s="1"/>
      <c r="AC110" s="1"/>
      <c r="AD110" s="1"/>
    </row>
    <row r="111" spans="1:30" ht="15.75" customHeight="1">
      <c r="A111" s="1"/>
      <c r="B111" s="1"/>
      <c r="C111" s="622"/>
      <c r="D111" s="622"/>
      <c r="E111" s="622"/>
      <c r="F111" s="622"/>
      <c r="G111" s="622"/>
      <c r="H111" s="1"/>
      <c r="I111" s="1"/>
      <c r="J111" s="1"/>
      <c r="K111" s="1"/>
      <c r="L111" s="1"/>
      <c r="M111" s="1"/>
      <c r="N111" s="1"/>
      <c r="O111" s="1"/>
      <c r="P111" s="1"/>
      <c r="Q111" s="1"/>
      <c r="R111" s="1"/>
      <c r="S111" s="1"/>
      <c r="T111" s="1"/>
      <c r="U111" s="1"/>
      <c r="V111" s="1"/>
      <c r="W111" s="1"/>
      <c r="X111" s="1"/>
      <c r="Y111" s="1"/>
      <c r="Z111" s="1"/>
      <c r="AA111" s="1"/>
      <c r="AB111" s="1"/>
      <c r="AC111" s="1"/>
      <c r="AD111" s="1"/>
    </row>
    <row r="112" spans="1:30" ht="15.75" customHeight="1">
      <c r="A112" s="1"/>
      <c r="B112" s="1"/>
      <c r="C112" s="622"/>
      <c r="D112" s="622"/>
      <c r="E112" s="622"/>
      <c r="F112" s="622"/>
      <c r="G112" s="622"/>
      <c r="H112" s="1"/>
      <c r="I112" s="1"/>
      <c r="J112" s="1"/>
      <c r="K112" s="1"/>
      <c r="L112" s="1"/>
      <c r="M112" s="1"/>
      <c r="N112" s="1"/>
      <c r="O112" s="1"/>
      <c r="P112" s="1"/>
      <c r="Q112" s="1"/>
      <c r="R112" s="1"/>
      <c r="S112" s="1"/>
      <c r="T112" s="1"/>
      <c r="U112" s="1"/>
      <c r="V112" s="1"/>
      <c r="W112" s="1"/>
      <c r="X112" s="1"/>
      <c r="Y112" s="1"/>
      <c r="Z112" s="1"/>
      <c r="AA112" s="1"/>
      <c r="AB112" s="1"/>
      <c r="AC112" s="1"/>
      <c r="AD112" s="1"/>
    </row>
    <row r="113" spans="1:30" ht="15.75" customHeight="1">
      <c r="A113" s="1"/>
      <c r="B113" s="1"/>
      <c r="C113" s="622"/>
      <c r="D113" s="622"/>
      <c r="E113" s="622"/>
      <c r="F113" s="622"/>
      <c r="G113" s="622"/>
      <c r="H113" s="1"/>
      <c r="I113" s="1"/>
      <c r="J113" s="1"/>
      <c r="K113" s="1"/>
      <c r="L113" s="1"/>
      <c r="M113" s="1"/>
      <c r="N113" s="1"/>
      <c r="O113" s="1"/>
      <c r="P113" s="1"/>
      <c r="Q113" s="1"/>
      <c r="R113" s="1"/>
      <c r="S113" s="1"/>
      <c r="T113" s="1"/>
      <c r="U113" s="1"/>
      <c r="V113" s="1"/>
      <c r="W113" s="1"/>
      <c r="X113" s="1"/>
      <c r="Y113" s="1"/>
      <c r="Z113" s="1"/>
      <c r="AA113" s="1"/>
      <c r="AB113" s="1"/>
      <c r="AC113" s="1"/>
      <c r="AD113" s="1"/>
    </row>
    <row r="114" spans="1:30" ht="15.75" customHeight="1">
      <c r="A114" s="1"/>
      <c r="B114" s="1"/>
      <c r="C114" s="622"/>
      <c r="D114" s="622"/>
      <c r="E114" s="622"/>
      <c r="F114" s="622"/>
      <c r="G114" s="622"/>
      <c r="H114" s="1"/>
      <c r="I114" s="1"/>
      <c r="J114" s="1"/>
      <c r="K114" s="1"/>
      <c r="L114" s="1"/>
      <c r="M114" s="1"/>
      <c r="N114" s="1"/>
      <c r="O114" s="1"/>
      <c r="P114" s="1"/>
      <c r="Q114" s="1"/>
      <c r="R114" s="1"/>
      <c r="S114" s="1"/>
      <c r="T114" s="1"/>
      <c r="U114" s="1"/>
      <c r="V114" s="1"/>
      <c r="W114" s="1"/>
      <c r="X114" s="1"/>
      <c r="Y114" s="1"/>
      <c r="Z114" s="1"/>
      <c r="AA114" s="1"/>
      <c r="AB114" s="1"/>
      <c r="AC114" s="1"/>
      <c r="AD114" s="1"/>
    </row>
    <row r="115" spans="1:30" ht="15.75" customHeight="1">
      <c r="A115" s="1"/>
      <c r="B115" s="1"/>
      <c r="C115" s="622"/>
      <c r="D115" s="622"/>
      <c r="E115" s="622"/>
      <c r="F115" s="622"/>
      <c r="G115" s="622"/>
      <c r="H115" s="1"/>
      <c r="I115" s="1"/>
      <c r="J115" s="1"/>
      <c r="K115" s="1"/>
      <c r="L115" s="1"/>
      <c r="M115" s="1"/>
      <c r="N115" s="1"/>
      <c r="O115" s="1"/>
      <c r="P115" s="1"/>
      <c r="Q115" s="1"/>
      <c r="R115" s="1"/>
      <c r="S115" s="1"/>
      <c r="T115" s="1"/>
      <c r="U115" s="1"/>
      <c r="V115" s="1"/>
      <c r="W115" s="1"/>
      <c r="X115" s="1"/>
      <c r="Y115" s="1"/>
      <c r="Z115" s="1"/>
      <c r="AA115" s="1"/>
      <c r="AB115" s="1"/>
      <c r="AC115" s="1"/>
      <c r="AD115" s="1"/>
    </row>
    <row r="116" spans="1:30" ht="15.75" customHeight="1">
      <c r="A116" s="1"/>
      <c r="B116" s="1"/>
      <c r="C116" s="622"/>
      <c r="D116" s="622"/>
      <c r="E116" s="622"/>
      <c r="F116" s="622"/>
      <c r="G116" s="622"/>
      <c r="H116" s="1"/>
      <c r="I116" s="1"/>
      <c r="J116" s="1"/>
      <c r="K116" s="1"/>
      <c r="L116" s="1"/>
      <c r="M116" s="1"/>
      <c r="N116" s="1"/>
      <c r="O116" s="1"/>
      <c r="P116" s="1"/>
      <c r="Q116" s="1"/>
      <c r="R116" s="1"/>
      <c r="S116" s="1"/>
      <c r="T116" s="1"/>
      <c r="U116" s="1"/>
      <c r="V116" s="1"/>
      <c r="W116" s="1"/>
      <c r="X116" s="1"/>
      <c r="Y116" s="1"/>
      <c r="Z116" s="1"/>
      <c r="AA116" s="1"/>
      <c r="AB116" s="1"/>
      <c r="AC116" s="1"/>
      <c r="AD116" s="1"/>
    </row>
    <row r="117" spans="1:30" ht="15.75" customHeight="1">
      <c r="A117" s="1"/>
      <c r="B117" s="1"/>
      <c r="C117" s="622"/>
      <c r="D117" s="622"/>
      <c r="E117" s="622"/>
      <c r="F117" s="622"/>
      <c r="G117" s="622"/>
      <c r="H117" s="1"/>
      <c r="I117" s="1"/>
      <c r="J117" s="1"/>
      <c r="K117" s="1"/>
      <c r="L117" s="1"/>
      <c r="M117" s="1"/>
      <c r="N117" s="1"/>
      <c r="O117" s="1"/>
      <c r="P117" s="1"/>
      <c r="Q117" s="1"/>
      <c r="R117" s="1"/>
      <c r="S117" s="1"/>
      <c r="T117" s="1"/>
      <c r="U117" s="1"/>
      <c r="V117" s="1"/>
      <c r="W117" s="1"/>
      <c r="X117" s="1"/>
      <c r="Y117" s="1"/>
      <c r="Z117" s="1"/>
      <c r="AA117" s="1"/>
      <c r="AB117" s="1"/>
      <c r="AC117" s="1"/>
      <c r="AD117" s="1"/>
    </row>
    <row r="118" spans="1:30" ht="15.75" customHeight="1">
      <c r="A118" s="1"/>
      <c r="B118" s="1"/>
      <c r="C118" s="622"/>
      <c r="D118" s="622"/>
      <c r="E118" s="622"/>
      <c r="F118" s="622"/>
      <c r="G118" s="622"/>
      <c r="H118" s="1"/>
      <c r="I118" s="1"/>
      <c r="J118" s="1"/>
      <c r="K118" s="1"/>
      <c r="L118" s="1"/>
      <c r="M118" s="1"/>
      <c r="N118" s="1"/>
      <c r="O118" s="1"/>
      <c r="P118" s="1"/>
      <c r="Q118" s="1"/>
      <c r="R118" s="1"/>
      <c r="S118" s="1"/>
      <c r="T118" s="1"/>
      <c r="U118" s="1"/>
      <c r="V118" s="1"/>
      <c r="W118" s="1"/>
      <c r="X118" s="1"/>
      <c r="Y118" s="1"/>
      <c r="Z118" s="1"/>
      <c r="AA118" s="1"/>
      <c r="AB118" s="1"/>
      <c r="AC118" s="1"/>
      <c r="AD118" s="1"/>
    </row>
    <row r="119" spans="1:30" ht="15.75" customHeight="1">
      <c r="A119" s="1"/>
      <c r="B119" s="1"/>
      <c r="C119" s="622"/>
      <c r="D119" s="622"/>
      <c r="E119" s="622"/>
      <c r="F119" s="622"/>
      <c r="G119" s="622"/>
      <c r="H119" s="1"/>
      <c r="I119" s="1"/>
      <c r="J119" s="1"/>
      <c r="K119" s="1"/>
      <c r="L119" s="1"/>
      <c r="M119" s="1"/>
      <c r="N119" s="1"/>
      <c r="O119" s="1"/>
      <c r="P119" s="1"/>
      <c r="Q119" s="1"/>
      <c r="R119" s="1"/>
      <c r="S119" s="1"/>
      <c r="T119" s="1"/>
      <c r="U119" s="1"/>
      <c r="V119" s="1"/>
      <c r="W119" s="1"/>
      <c r="X119" s="1"/>
      <c r="Y119" s="1"/>
      <c r="Z119" s="1"/>
      <c r="AA119" s="1"/>
      <c r="AB119" s="1"/>
      <c r="AC119" s="1"/>
      <c r="AD119" s="1"/>
    </row>
    <row r="120" spans="1:30" ht="15.75" customHeight="1">
      <c r="A120" s="1"/>
      <c r="B120" s="1"/>
      <c r="C120" s="622"/>
      <c r="D120" s="622"/>
      <c r="E120" s="622"/>
      <c r="F120" s="622"/>
      <c r="G120" s="622"/>
      <c r="H120" s="1"/>
      <c r="I120" s="1"/>
      <c r="J120" s="1"/>
      <c r="K120" s="1"/>
      <c r="L120" s="1"/>
      <c r="M120" s="1"/>
      <c r="N120" s="1"/>
      <c r="O120" s="1"/>
      <c r="P120" s="1"/>
      <c r="Q120" s="1"/>
      <c r="R120" s="1"/>
      <c r="S120" s="1"/>
      <c r="T120" s="1"/>
      <c r="U120" s="1"/>
      <c r="V120" s="1"/>
      <c r="W120" s="1"/>
      <c r="X120" s="1"/>
      <c r="Y120" s="1"/>
      <c r="Z120" s="1"/>
      <c r="AA120" s="1"/>
      <c r="AB120" s="1"/>
      <c r="AC120" s="1"/>
      <c r="AD120" s="1"/>
    </row>
    <row r="121" spans="1:30" ht="15.75" customHeight="1">
      <c r="A121" s="1"/>
      <c r="B121" s="1"/>
      <c r="C121" s="622"/>
      <c r="D121" s="622"/>
      <c r="E121" s="622"/>
      <c r="F121" s="622"/>
      <c r="G121" s="622"/>
      <c r="H121" s="1"/>
      <c r="I121" s="1"/>
      <c r="J121" s="1"/>
      <c r="K121" s="1"/>
      <c r="L121" s="1"/>
      <c r="M121" s="1"/>
      <c r="N121" s="1"/>
      <c r="O121" s="1"/>
      <c r="P121" s="1"/>
      <c r="Q121" s="1"/>
      <c r="R121" s="1"/>
      <c r="S121" s="1"/>
      <c r="T121" s="1"/>
      <c r="U121" s="1"/>
      <c r="V121" s="1"/>
      <c r="W121" s="1"/>
      <c r="X121" s="1"/>
      <c r="Y121" s="1"/>
      <c r="Z121" s="1"/>
      <c r="AA121" s="1"/>
      <c r="AB121" s="1"/>
      <c r="AC121" s="1"/>
      <c r="AD121" s="1"/>
    </row>
    <row r="122" spans="1:30" ht="15.75" customHeight="1">
      <c r="A122" s="1"/>
      <c r="B122" s="1"/>
      <c r="C122" s="622"/>
      <c r="D122" s="622"/>
      <c r="E122" s="622"/>
      <c r="F122" s="622"/>
      <c r="G122" s="622"/>
      <c r="H122" s="1"/>
      <c r="I122" s="1"/>
      <c r="J122" s="1"/>
      <c r="K122" s="1"/>
      <c r="L122" s="1"/>
      <c r="M122" s="1"/>
      <c r="N122" s="1"/>
      <c r="O122" s="1"/>
      <c r="P122" s="1"/>
      <c r="Q122" s="1"/>
      <c r="R122" s="1"/>
      <c r="S122" s="1"/>
      <c r="T122" s="1"/>
      <c r="U122" s="1"/>
      <c r="V122" s="1"/>
      <c r="W122" s="1"/>
      <c r="X122" s="1"/>
      <c r="Y122" s="1"/>
      <c r="Z122" s="1"/>
      <c r="AA122" s="1"/>
      <c r="AB122" s="1"/>
      <c r="AC122" s="1"/>
      <c r="AD122" s="1"/>
    </row>
    <row r="123" spans="1:30" ht="15.75" customHeight="1">
      <c r="A123" s="1"/>
      <c r="B123" s="1"/>
      <c r="C123" s="622"/>
      <c r="D123" s="622"/>
      <c r="E123" s="622"/>
      <c r="F123" s="622"/>
      <c r="G123" s="622"/>
      <c r="H123" s="1"/>
      <c r="I123" s="1"/>
      <c r="J123" s="1"/>
      <c r="K123" s="1"/>
      <c r="L123" s="1"/>
      <c r="M123" s="1"/>
      <c r="N123" s="1"/>
      <c r="O123" s="1"/>
      <c r="P123" s="1"/>
      <c r="Q123" s="1"/>
      <c r="R123" s="1"/>
      <c r="S123" s="1"/>
      <c r="T123" s="1"/>
      <c r="U123" s="1"/>
      <c r="V123" s="1"/>
      <c r="W123" s="1"/>
      <c r="X123" s="1"/>
      <c r="Y123" s="1"/>
      <c r="Z123" s="1"/>
      <c r="AA123" s="1"/>
      <c r="AB123" s="1"/>
      <c r="AC123" s="1"/>
      <c r="AD123" s="1"/>
    </row>
    <row r="124" spans="1:30" ht="15.75" customHeight="1">
      <c r="A124" s="1"/>
      <c r="B124" s="1"/>
      <c r="C124" s="622"/>
      <c r="D124" s="622"/>
      <c r="E124" s="622"/>
      <c r="F124" s="622"/>
      <c r="G124" s="622"/>
      <c r="H124" s="1"/>
      <c r="I124" s="1"/>
      <c r="J124" s="1"/>
      <c r="K124" s="1"/>
      <c r="L124" s="1"/>
      <c r="M124" s="1"/>
      <c r="N124" s="1"/>
      <c r="O124" s="1"/>
      <c r="P124" s="1"/>
      <c r="Q124" s="1"/>
      <c r="R124" s="1"/>
      <c r="S124" s="1"/>
      <c r="T124" s="1"/>
      <c r="U124" s="1"/>
      <c r="V124" s="1"/>
      <c r="W124" s="1"/>
      <c r="X124" s="1"/>
      <c r="Y124" s="1"/>
      <c r="Z124" s="1"/>
      <c r="AA124" s="1"/>
      <c r="AB124" s="1"/>
      <c r="AC124" s="1"/>
      <c r="AD124" s="1"/>
    </row>
    <row r="125" spans="1:30" ht="15.75" customHeight="1">
      <c r="A125" s="1"/>
      <c r="B125" s="1"/>
      <c r="C125" s="622"/>
      <c r="D125" s="622"/>
      <c r="E125" s="622"/>
      <c r="F125" s="622"/>
      <c r="G125" s="622"/>
      <c r="H125" s="1"/>
      <c r="I125" s="1"/>
      <c r="J125" s="1"/>
      <c r="K125" s="1"/>
      <c r="L125" s="1"/>
      <c r="M125" s="1"/>
      <c r="N125" s="1"/>
      <c r="O125" s="1"/>
      <c r="P125" s="1"/>
      <c r="Q125" s="1"/>
      <c r="R125" s="1"/>
      <c r="S125" s="1"/>
      <c r="T125" s="1"/>
      <c r="U125" s="1"/>
      <c r="V125" s="1"/>
      <c r="W125" s="1"/>
      <c r="X125" s="1"/>
      <c r="Y125" s="1"/>
      <c r="Z125" s="1"/>
      <c r="AA125" s="1"/>
      <c r="AB125" s="1"/>
      <c r="AC125" s="1"/>
      <c r="AD125" s="1"/>
    </row>
    <row r="126" spans="1:30" ht="15.75" customHeight="1">
      <c r="A126" s="1"/>
      <c r="B126" s="1"/>
      <c r="C126" s="622"/>
      <c r="D126" s="622"/>
      <c r="E126" s="622"/>
      <c r="F126" s="622"/>
      <c r="G126" s="622"/>
      <c r="H126" s="1"/>
      <c r="I126" s="1"/>
      <c r="J126" s="1"/>
      <c r="K126" s="1"/>
      <c r="L126" s="1"/>
      <c r="M126" s="1"/>
      <c r="N126" s="1"/>
      <c r="O126" s="1"/>
      <c r="P126" s="1"/>
      <c r="Q126" s="1"/>
      <c r="R126" s="1"/>
      <c r="S126" s="1"/>
      <c r="T126" s="1"/>
      <c r="U126" s="1"/>
      <c r="V126" s="1"/>
      <c r="W126" s="1"/>
      <c r="X126" s="1"/>
      <c r="Y126" s="1"/>
      <c r="Z126" s="1"/>
      <c r="AA126" s="1"/>
      <c r="AB126" s="1"/>
      <c r="AC126" s="1"/>
      <c r="AD126" s="1"/>
    </row>
    <row r="127" spans="1:30" ht="15.75" customHeight="1">
      <c r="A127" s="1"/>
      <c r="B127" s="1"/>
      <c r="C127" s="622"/>
      <c r="D127" s="622"/>
      <c r="E127" s="622"/>
      <c r="F127" s="622"/>
      <c r="G127" s="622"/>
      <c r="H127" s="1"/>
      <c r="I127" s="1"/>
      <c r="J127" s="1"/>
      <c r="K127" s="1"/>
      <c r="L127" s="1"/>
      <c r="M127" s="1"/>
      <c r="N127" s="1"/>
      <c r="O127" s="1"/>
      <c r="P127" s="1"/>
      <c r="Q127" s="1"/>
      <c r="R127" s="1"/>
      <c r="S127" s="1"/>
      <c r="T127" s="1"/>
      <c r="U127" s="1"/>
      <c r="V127" s="1"/>
      <c r="W127" s="1"/>
      <c r="X127" s="1"/>
      <c r="Y127" s="1"/>
      <c r="Z127" s="1"/>
      <c r="AA127" s="1"/>
      <c r="AB127" s="1"/>
      <c r="AC127" s="1"/>
      <c r="AD127" s="1"/>
    </row>
    <row r="128" spans="1:30" ht="15.75" customHeight="1">
      <c r="A128" s="1"/>
      <c r="B128" s="1"/>
      <c r="C128" s="622"/>
      <c r="D128" s="622"/>
      <c r="E128" s="622"/>
      <c r="F128" s="622"/>
      <c r="G128" s="622"/>
      <c r="H128" s="1"/>
      <c r="I128" s="1"/>
      <c r="J128" s="1"/>
      <c r="K128" s="1"/>
      <c r="L128" s="1"/>
      <c r="M128" s="1"/>
      <c r="N128" s="1"/>
      <c r="O128" s="1"/>
      <c r="P128" s="1"/>
      <c r="Q128" s="1"/>
      <c r="R128" s="1"/>
      <c r="S128" s="1"/>
      <c r="T128" s="1"/>
      <c r="U128" s="1"/>
      <c r="V128" s="1"/>
      <c r="W128" s="1"/>
      <c r="X128" s="1"/>
      <c r="Y128" s="1"/>
      <c r="Z128" s="1"/>
      <c r="AA128" s="1"/>
      <c r="AB128" s="1"/>
      <c r="AC128" s="1"/>
      <c r="AD128" s="1"/>
    </row>
    <row r="129" spans="1:30" ht="15.75" customHeight="1">
      <c r="A129" s="1"/>
      <c r="B129" s="1"/>
      <c r="C129" s="622"/>
      <c r="D129" s="622"/>
      <c r="E129" s="622"/>
      <c r="F129" s="622"/>
      <c r="G129" s="622"/>
      <c r="H129" s="1"/>
      <c r="I129" s="1"/>
      <c r="J129" s="1"/>
      <c r="K129" s="1"/>
      <c r="L129" s="1"/>
      <c r="M129" s="1"/>
      <c r="N129" s="1"/>
      <c r="O129" s="1"/>
      <c r="P129" s="1"/>
      <c r="Q129" s="1"/>
      <c r="R129" s="1"/>
      <c r="S129" s="1"/>
      <c r="T129" s="1"/>
      <c r="U129" s="1"/>
      <c r="V129" s="1"/>
      <c r="W129" s="1"/>
      <c r="X129" s="1"/>
      <c r="Y129" s="1"/>
      <c r="Z129" s="1"/>
      <c r="AA129" s="1"/>
      <c r="AB129" s="1"/>
      <c r="AC129" s="1"/>
      <c r="AD129" s="1"/>
    </row>
    <row r="130" spans="1:30" ht="15.75" customHeight="1">
      <c r="A130" s="1"/>
      <c r="B130" s="1"/>
      <c r="C130" s="622"/>
      <c r="D130" s="622"/>
      <c r="E130" s="622"/>
      <c r="F130" s="622"/>
      <c r="G130" s="622"/>
      <c r="H130" s="1"/>
      <c r="I130" s="1"/>
      <c r="J130" s="1"/>
      <c r="K130" s="1"/>
      <c r="L130" s="1"/>
      <c r="M130" s="1"/>
      <c r="N130" s="1"/>
      <c r="O130" s="1"/>
      <c r="P130" s="1"/>
      <c r="Q130" s="1"/>
      <c r="R130" s="1"/>
      <c r="S130" s="1"/>
      <c r="T130" s="1"/>
      <c r="U130" s="1"/>
      <c r="V130" s="1"/>
      <c r="W130" s="1"/>
      <c r="X130" s="1"/>
      <c r="Y130" s="1"/>
      <c r="Z130" s="1"/>
      <c r="AA130" s="1"/>
      <c r="AB130" s="1"/>
      <c r="AC130" s="1"/>
      <c r="AD130" s="1"/>
    </row>
    <row r="131" spans="1:30" ht="15.75" customHeight="1">
      <c r="A131" s="1"/>
      <c r="B131" s="1"/>
      <c r="C131" s="622"/>
      <c r="D131" s="622"/>
      <c r="E131" s="622"/>
      <c r="F131" s="622"/>
      <c r="G131" s="622"/>
      <c r="H131" s="1"/>
      <c r="I131" s="1"/>
      <c r="J131" s="1"/>
      <c r="K131" s="1"/>
      <c r="L131" s="1"/>
      <c r="M131" s="1"/>
      <c r="N131" s="1"/>
      <c r="O131" s="1"/>
      <c r="P131" s="1"/>
      <c r="Q131" s="1"/>
      <c r="R131" s="1"/>
      <c r="S131" s="1"/>
      <c r="T131" s="1"/>
      <c r="U131" s="1"/>
      <c r="V131" s="1"/>
      <c r="W131" s="1"/>
      <c r="X131" s="1"/>
      <c r="Y131" s="1"/>
      <c r="Z131" s="1"/>
      <c r="AA131" s="1"/>
      <c r="AB131" s="1"/>
      <c r="AC131" s="1"/>
      <c r="AD131" s="1"/>
    </row>
    <row r="132" spans="1:30" ht="15.75" customHeight="1">
      <c r="A132" s="1"/>
      <c r="B132" s="1"/>
      <c r="C132" s="622"/>
      <c r="D132" s="622"/>
      <c r="E132" s="622"/>
      <c r="F132" s="622"/>
      <c r="G132" s="622"/>
      <c r="H132" s="1"/>
      <c r="I132" s="1"/>
      <c r="J132" s="1"/>
      <c r="K132" s="1"/>
      <c r="L132" s="1"/>
      <c r="M132" s="1"/>
      <c r="N132" s="1"/>
      <c r="O132" s="1"/>
      <c r="P132" s="1"/>
      <c r="Q132" s="1"/>
      <c r="R132" s="1"/>
      <c r="S132" s="1"/>
      <c r="T132" s="1"/>
      <c r="U132" s="1"/>
      <c r="V132" s="1"/>
      <c r="W132" s="1"/>
      <c r="X132" s="1"/>
      <c r="Y132" s="1"/>
      <c r="Z132" s="1"/>
      <c r="AA132" s="1"/>
      <c r="AB132" s="1"/>
      <c r="AC132" s="1"/>
      <c r="AD132" s="1"/>
    </row>
    <row r="133" spans="1:30" ht="15.75" customHeight="1">
      <c r="A133" s="1"/>
      <c r="B133" s="1"/>
      <c r="C133" s="622"/>
      <c r="D133" s="622"/>
      <c r="E133" s="622"/>
      <c r="F133" s="622"/>
      <c r="G133" s="622"/>
      <c r="H133" s="1"/>
      <c r="I133" s="1"/>
      <c r="J133" s="1"/>
      <c r="K133" s="1"/>
      <c r="L133" s="1"/>
      <c r="M133" s="1"/>
      <c r="N133" s="1"/>
      <c r="O133" s="1"/>
      <c r="P133" s="1"/>
      <c r="Q133" s="1"/>
      <c r="R133" s="1"/>
      <c r="S133" s="1"/>
      <c r="T133" s="1"/>
      <c r="U133" s="1"/>
      <c r="V133" s="1"/>
      <c r="W133" s="1"/>
      <c r="X133" s="1"/>
      <c r="Y133" s="1"/>
      <c r="Z133" s="1"/>
      <c r="AA133" s="1"/>
      <c r="AB133" s="1"/>
      <c r="AC133" s="1"/>
      <c r="AD133" s="1"/>
    </row>
    <row r="134" spans="1:30" ht="15.75" customHeight="1">
      <c r="A134" s="1"/>
      <c r="B134" s="1"/>
      <c r="C134" s="622"/>
      <c r="D134" s="622"/>
      <c r="E134" s="622"/>
      <c r="F134" s="622"/>
      <c r="G134" s="622"/>
      <c r="H134" s="1"/>
      <c r="I134" s="1"/>
      <c r="J134" s="1"/>
      <c r="K134" s="1"/>
      <c r="L134" s="1"/>
      <c r="M134" s="1"/>
      <c r="N134" s="1"/>
      <c r="O134" s="1"/>
      <c r="P134" s="1"/>
      <c r="Q134" s="1"/>
      <c r="R134" s="1"/>
      <c r="S134" s="1"/>
      <c r="T134" s="1"/>
      <c r="U134" s="1"/>
      <c r="V134" s="1"/>
      <c r="W134" s="1"/>
      <c r="X134" s="1"/>
      <c r="Y134" s="1"/>
      <c r="Z134" s="1"/>
      <c r="AA134" s="1"/>
      <c r="AB134" s="1"/>
      <c r="AC134" s="1"/>
      <c r="AD134" s="1"/>
    </row>
    <row r="135" spans="1:30" ht="15.75" customHeight="1">
      <c r="A135" s="1"/>
      <c r="B135" s="1"/>
      <c r="C135" s="622"/>
      <c r="D135" s="622"/>
      <c r="E135" s="622"/>
      <c r="F135" s="622"/>
      <c r="G135" s="622"/>
      <c r="H135" s="1"/>
      <c r="I135" s="1"/>
      <c r="J135" s="1"/>
      <c r="K135" s="1"/>
      <c r="L135" s="1"/>
      <c r="M135" s="1"/>
      <c r="N135" s="1"/>
      <c r="O135" s="1"/>
      <c r="P135" s="1"/>
      <c r="Q135" s="1"/>
      <c r="R135" s="1"/>
      <c r="S135" s="1"/>
      <c r="T135" s="1"/>
      <c r="U135" s="1"/>
      <c r="V135" s="1"/>
      <c r="W135" s="1"/>
      <c r="X135" s="1"/>
      <c r="Y135" s="1"/>
      <c r="Z135" s="1"/>
      <c r="AA135" s="1"/>
      <c r="AB135" s="1"/>
      <c r="AC135" s="1"/>
      <c r="AD135" s="1"/>
    </row>
    <row r="136" spans="1:30" ht="15.75" customHeight="1">
      <c r="A136" s="1"/>
      <c r="B136" s="1"/>
      <c r="C136" s="622"/>
      <c r="D136" s="622"/>
      <c r="E136" s="622"/>
      <c r="F136" s="622"/>
      <c r="G136" s="622"/>
      <c r="H136" s="1"/>
      <c r="I136" s="1"/>
      <c r="J136" s="1"/>
      <c r="K136" s="1"/>
      <c r="L136" s="1"/>
      <c r="M136" s="1"/>
      <c r="N136" s="1"/>
      <c r="O136" s="1"/>
      <c r="P136" s="1"/>
      <c r="Q136" s="1"/>
      <c r="R136" s="1"/>
      <c r="S136" s="1"/>
      <c r="T136" s="1"/>
      <c r="U136" s="1"/>
      <c r="V136" s="1"/>
      <c r="W136" s="1"/>
      <c r="X136" s="1"/>
      <c r="Y136" s="1"/>
      <c r="Z136" s="1"/>
      <c r="AA136" s="1"/>
      <c r="AB136" s="1"/>
      <c r="AC136" s="1"/>
      <c r="AD136" s="1"/>
    </row>
    <row r="137" spans="1:30" ht="15.75" customHeight="1">
      <c r="A137" s="1"/>
      <c r="B137" s="1"/>
      <c r="C137" s="622"/>
      <c r="D137" s="622"/>
      <c r="E137" s="622"/>
      <c r="F137" s="622"/>
      <c r="G137" s="622"/>
      <c r="H137" s="1"/>
      <c r="I137" s="1"/>
      <c r="J137" s="1"/>
      <c r="K137" s="1"/>
      <c r="L137" s="1"/>
      <c r="M137" s="1"/>
      <c r="N137" s="1"/>
      <c r="O137" s="1"/>
      <c r="P137" s="1"/>
      <c r="Q137" s="1"/>
      <c r="R137" s="1"/>
      <c r="S137" s="1"/>
      <c r="T137" s="1"/>
      <c r="U137" s="1"/>
      <c r="V137" s="1"/>
      <c r="W137" s="1"/>
      <c r="X137" s="1"/>
      <c r="Y137" s="1"/>
      <c r="Z137" s="1"/>
      <c r="AA137" s="1"/>
      <c r="AB137" s="1"/>
      <c r="AC137" s="1"/>
      <c r="AD137" s="1"/>
    </row>
    <row r="138" spans="1:30" ht="15.75" customHeight="1">
      <c r="A138" s="1"/>
      <c r="B138" s="1"/>
      <c r="C138" s="622"/>
      <c r="D138" s="622"/>
      <c r="E138" s="622"/>
      <c r="F138" s="622"/>
      <c r="G138" s="622"/>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ht="15.75" customHeight="1">
      <c r="A139" s="1"/>
      <c r="B139" s="1"/>
      <c r="C139" s="622"/>
      <c r="D139" s="622"/>
      <c r="E139" s="622"/>
      <c r="F139" s="622"/>
      <c r="G139" s="622"/>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ht="15.75" customHeight="1">
      <c r="A140" s="1"/>
      <c r="B140" s="1"/>
      <c r="C140" s="622"/>
      <c r="D140" s="622"/>
      <c r="E140" s="622"/>
      <c r="F140" s="622"/>
      <c r="G140" s="622"/>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ht="15.75" customHeight="1">
      <c r="A141" s="1"/>
      <c r="B141" s="1"/>
      <c r="C141" s="622"/>
      <c r="D141" s="622"/>
      <c r="E141" s="622"/>
      <c r="F141" s="622"/>
      <c r="G141" s="622"/>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ht="15.75" customHeight="1">
      <c r="A142" s="1"/>
      <c r="B142" s="1"/>
      <c r="C142" s="622"/>
      <c r="D142" s="622"/>
      <c r="E142" s="622"/>
      <c r="F142" s="622"/>
      <c r="G142" s="622"/>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ht="15.75" customHeight="1">
      <c r="A143" s="1"/>
      <c r="B143" s="1"/>
      <c r="C143" s="622"/>
      <c r="D143" s="622"/>
      <c r="E143" s="622"/>
      <c r="F143" s="622"/>
      <c r="G143" s="622"/>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ht="15.75" customHeight="1">
      <c r="A144" s="1"/>
      <c r="B144" s="1"/>
      <c r="C144" s="622"/>
      <c r="D144" s="622"/>
      <c r="E144" s="622"/>
      <c r="F144" s="622"/>
      <c r="G144" s="622"/>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ht="15.75" customHeight="1">
      <c r="A145" s="1"/>
      <c r="B145" s="1"/>
      <c r="C145" s="622"/>
      <c r="D145" s="622"/>
      <c r="E145" s="622"/>
      <c r="F145" s="622"/>
      <c r="G145" s="622"/>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ht="15.75" customHeight="1">
      <c r="A146" s="1"/>
      <c r="B146" s="1"/>
      <c r="C146" s="622"/>
      <c r="D146" s="622"/>
      <c r="E146" s="622"/>
      <c r="F146" s="622"/>
      <c r="G146" s="622"/>
      <c r="H146" s="1"/>
      <c r="I146" s="1"/>
      <c r="J146" s="1"/>
      <c r="K146" s="1"/>
      <c r="L146" s="1"/>
      <c r="M146" s="1"/>
      <c r="N146" s="1"/>
      <c r="O146" s="1"/>
      <c r="P146" s="1"/>
      <c r="Q146" s="1"/>
      <c r="R146" s="1"/>
      <c r="S146" s="1"/>
      <c r="T146" s="1"/>
      <c r="U146" s="1"/>
      <c r="V146" s="1"/>
      <c r="W146" s="1"/>
      <c r="X146" s="1"/>
      <c r="Y146" s="1"/>
      <c r="Z146" s="1"/>
      <c r="AA146" s="1"/>
      <c r="AB146" s="1"/>
      <c r="AC146" s="1"/>
      <c r="AD146" s="1"/>
    </row>
    <row r="147" spans="1:30" ht="15.75" customHeight="1">
      <c r="A147" s="1"/>
      <c r="B147" s="1"/>
      <c r="C147" s="622"/>
      <c r="D147" s="622"/>
      <c r="E147" s="622"/>
      <c r="F147" s="622"/>
      <c r="G147" s="622"/>
      <c r="H147" s="1"/>
      <c r="I147" s="1"/>
      <c r="J147" s="1"/>
      <c r="K147" s="1"/>
      <c r="L147" s="1"/>
      <c r="M147" s="1"/>
      <c r="N147" s="1"/>
      <c r="O147" s="1"/>
      <c r="P147" s="1"/>
      <c r="Q147" s="1"/>
      <c r="R147" s="1"/>
      <c r="S147" s="1"/>
      <c r="T147" s="1"/>
      <c r="U147" s="1"/>
      <c r="V147" s="1"/>
      <c r="W147" s="1"/>
      <c r="X147" s="1"/>
      <c r="Y147" s="1"/>
      <c r="Z147" s="1"/>
      <c r="AA147" s="1"/>
      <c r="AB147" s="1"/>
      <c r="AC147" s="1"/>
      <c r="AD147" s="1"/>
    </row>
    <row r="148" spans="1:30" ht="15.75" customHeight="1">
      <c r="A148" s="1"/>
      <c r="B148" s="1"/>
      <c r="C148" s="622"/>
      <c r="D148" s="622"/>
      <c r="E148" s="622"/>
      <c r="F148" s="622"/>
      <c r="G148" s="622"/>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ht="15.75" customHeight="1">
      <c r="A149" s="1"/>
      <c r="B149" s="1"/>
      <c r="C149" s="622"/>
      <c r="D149" s="622"/>
      <c r="E149" s="622"/>
      <c r="F149" s="622"/>
      <c r="G149" s="622"/>
      <c r="H149" s="1"/>
      <c r="I149" s="1"/>
      <c r="J149" s="1"/>
      <c r="K149" s="1"/>
      <c r="L149" s="1"/>
      <c r="M149" s="1"/>
      <c r="N149" s="1"/>
      <c r="O149" s="1"/>
      <c r="P149" s="1"/>
      <c r="Q149" s="1"/>
      <c r="R149" s="1"/>
      <c r="S149" s="1"/>
      <c r="T149" s="1"/>
      <c r="U149" s="1"/>
      <c r="V149" s="1"/>
      <c r="W149" s="1"/>
      <c r="X149" s="1"/>
      <c r="Y149" s="1"/>
      <c r="Z149" s="1"/>
      <c r="AA149" s="1"/>
      <c r="AB149" s="1"/>
      <c r="AC149" s="1"/>
      <c r="AD149" s="1"/>
    </row>
    <row r="150" spans="1:30" ht="15.75" customHeight="1">
      <c r="A150" s="1"/>
      <c r="B150" s="1"/>
      <c r="C150" s="622"/>
      <c r="D150" s="622"/>
      <c r="E150" s="622"/>
      <c r="F150" s="622"/>
      <c r="G150" s="622"/>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ht="15.75" customHeight="1">
      <c r="A151" s="1"/>
      <c r="B151" s="1"/>
      <c r="C151" s="622"/>
      <c r="D151" s="622"/>
      <c r="E151" s="622"/>
      <c r="F151" s="622"/>
      <c r="G151" s="622"/>
      <c r="H151" s="1"/>
      <c r="I151" s="1"/>
      <c r="J151" s="1"/>
      <c r="K151" s="1"/>
      <c r="L151" s="1"/>
      <c r="M151" s="1"/>
      <c r="N151" s="1"/>
      <c r="O151" s="1"/>
      <c r="P151" s="1"/>
      <c r="Q151" s="1"/>
      <c r="R151" s="1"/>
      <c r="S151" s="1"/>
      <c r="T151" s="1"/>
      <c r="U151" s="1"/>
      <c r="V151" s="1"/>
      <c r="W151" s="1"/>
      <c r="X151" s="1"/>
      <c r="Y151" s="1"/>
      <c r="Z151" s="1"/>
      <c r="AA151" s="1"/>
      <c r="AB151" s="1"/>
      <c r="AC151" s="1"/>
      <c r="AD151" s="1"/>
    </row>
    <row r="152" spans="1:30" ht="15.75" customHeight="1">
      <c r="A152" s="1"/>
      <c r="B152" s="1"/>
      <c r="C152" s="622"/>
      <c r="D152" s="622"/>
      <c r="E152" s="622"/>
      <c r="F152" s="622"/>
      <c r="G152" s="622"/>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ht="15.75" customHeight="1">
      <c r="A153" s="1"/>
      <c r="B153" s="1"/>
      <c r="C153" s="622"/>
      <c r="D153" s="622"/>
      <c r="E153" s="622"/>
      <c r="F153" s="622"/>
      <c r="G153" s="622"/>
      <c r="H153" s="1"/>
      <c r="I153" s="1"/>
      <c r="J153" s="1"/>
      <c r="K153" s="1"/>
      <c r="L153" s="1"/>
      <c r="M153" s="1"/>
      <c r="N153" s="1"/>
      <c r="O153" s="1"/>
      <c r="P153" s="1"/>
      <c r="Q153" s="1"/>
      <c r="R153" s="1"/>
      <c r="S153" s="1"/>
      <c r="T153" s="1"/>
      <c r="U153" s="1"/>
      <c r="V153" s="1"/>
      <c r="W153" s="1"/>
      <c r="X153" s="1"/>
      <c r="Y153" s="1"/>
      <c r="Z153" s="1"/>
      <c r="AA153" s="1"/>
      <c r="AB153" s="1"/>
      <c r="AC153" s="1"/>
      <c r="AD153" s="1"/>
    </row>
    <row r="154" spans="1:30" ht="15.75" customHeight="1">
      <c r="A154" s="1"/>
      <c r="B154" s="1"/>
      <c r="C154" s="622"/>
      <c r="D154" s="622"/>
      <c r="E154" s="622"/>
      <c r="F154" s="622"/>
      <c r="G154" s="622"/>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ht="15.75" customHeight="1">
      <c r="A155" s="1"/>
      <c r="B155" s="1"/>
      <c r="C155" s="622"/>
      <c r="D155" s="622"/>
      <c r="E155" s="622"/>
      <c r="F155" s="622"/>
      <c r="G155" s="622"/>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ht="15.75" customHeight="1">
      <c r="A156" s="1"/>
      <c r="B156" s="1"/>
      <c r="C156" s="622"/>
      <c r="D156" s="622"/>
      <c r="E156" s="622"/>
      <c r="F156" s="622"/>
      <c r="G156" s="622"/>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ht="15.75" customHeight="1">
      <c r="A157" s="1"/>
      <c r="B157" s="1"/>
      <c r="C157" s="622"/>
      <c r="D157" s="622"/>
      <c r="E157" s="622"/>
      <c r="F157" s="622"/>
      <c r="G157" s="622"/>
      <c r="H157" s="1"/>
      <c r="I157" s="1"/>
      <c r="J157" s="1"/>
      <c r="K157" s="1"/>
      <c r="L157" s="1"/>
      <c r="M157" s="1"/>
      <c r="N157" s="1"/>
      <c r="O157" s="1"/>
      <c r="P157" s="1"/>
      <c r="Q157" s="1"/>
      <c r="R157" s="1"/>
      <c r="S157" s="1"/>
      <c r="T157" s="1"/>
      <c r="U157" s="1"/>
      <c r="V157" s="1"/>
      <c r="W157" s="1"/>
      <c r="X157" s="1"/>
      <c r="Y157" s="1"/>
      <c r="Z157" s="1"/>
      <c r="AA157" s="1"/>
      <c r="AB157" s="1"/>
      <c r="AC157" s="1"/>
      <c r="AD157" s="1"/>
    </row>
    <row r="158" spans="1:30" ht="15.75" customHeight="1">
      <c r="A158" s="1"/>
      <c r="B158" s="1"/>
      <c r="C158" s="622"/>
      <c r="D158" s="622"/>
      <c r="E158" s="622"/>
      <c r="F158" s="622"/>
      <c r="G158" s="622"/>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ht="15.75" customHeight="1">
      <c r="A159" s="1"/>
      <c r="B159" s="1"/>
      <c r="C159" s="622"/>
      <c r="D159" s="622"/>
      <c r="E159" s="622"/>
      <c r="F159" s="622"/>
      <c r="G159" s="622"/>
      <c r="H159" s="1"/>
      <c r="I159" s="1"/>
      <c r="J159" s="1"/>
      <c r="K159" s="1"/>
      <c r="L159" s="1"/>
      <c r="M159" s="1"/>
      <c r="N159" s="1"/>
      <c r="O159" s="1"/>
      <c r="P159" s="1"/>
      <c r="Q159" s="1"/>
      <c r="R159" s="1"/>
      <c r="S159" s="1"/>
      <c r="T159" s="1"/>
      <c r="U159" s="1"/>
      <c r="V159" s="1"/>
      <c r="W159" s="1"/>
      <c r="X159" s="1"/>
      <c r="Y159" s="1"/>
      <c r="Z159" s="1"/>
      <c r="AA159" s="1"/>
      <c r="AB159" s="1"/>
      <c r="AC159" s="1"/>
      <c r="AD159" s="1"/>
    </row>
    <row r="160" spans="1:30" ht="15.75" customHeight="1">
      <c r="A160" s="1"/>
      <c r="B160" s="1"/>
      <c r="C160" s="622"/>
      <c r="D160" s="622"/>
      <c r="E160" s="622"/>
      <c r="F160" s="622"/>
      <c r="G160" s="622"/>
      <c r="H160" s="1"/>
      <c r="I160" s="1"/>
      <c r="J160" s="1"/>
      <c r="K160" s="1"/>
      <c r="L160" s="1"/>
      <c r="M160" s="1"/>
      <c r="N160" s="1"/>
      <c r="O160" s="1"/>
      <c r="P160" s="1"/>
      <c r="Q160" s="1"/>
      <c r="R160" s="1"/>
      <c r="S160" s="1"/>
      <c r="T160" s="1"/>
      <c r="U160" s="1"/>
      <c r="V160" s="1"/>
      <c r="W160" s="1"/>
      <c r="X160" s="1"/>
      <c r="Y160" s="1"/>
      <c r="Z160" s="1"/>
      <c r="AA160" s="1"/>
      <c r="AB160" s="1"/>
      <c r="AC160" s="1"/>
      <c r="AD160" s="1"/>
    </row>
    <row r="161" spans="1:30" ht="15.75" customHeight="1">
      <c r="A161" s="1"/>
      <c r="B161" s="1"/>
      <c r="C161" s="622"/>
      <c r="D161" s="622"/>
      <c r="E161" s="622"/>
      <c r="F161" s="622"/>
      <c r="G161" s="622"/>
      <c r="H161" s="1"/>
      <c r="I161" s="1"/>
      <c r="J161" s="1"/>
      <c r="K161" s="1"/>
      <c r="L161" s="1"/>
      <c r="M161" s="1"/>
      <c r="N161" s="1"/>
      <c r="O161" s="1"/>
      <c r="P161" s="1"/>
      <c r="Q161" s="1"/>
      <c r="R161" s="1"/>
      <c r="S161" s="1"/>
      <c r="T161" s="1"/>
      <c r="U161" s="1"/>
      <c r="V161" s="1"/>
      <c r="W161" s="1"/>
      <c r="X161" s="1"/>
      <c r="Y161" s="1"/>
      <c r="Z161" s="1"/>
      <c r="AA161" s="1"/>
      <c r="AB161" s="1"/>
      <c r="AC161" s="1"/>
      <c r="AD161" s="1"/>
    </row>
    <row r="162" spans="1:30" ht="15.75" customHeight="1">
      <c r="A162" s="1"/>
      <c r="B162" s="1"/>
      <c r="C162" s="622"/>
      <c r="D162" s="622"/>
      <c r="E162" s="622"/>
      <c r="F162" s="622"/>
      <c r="G162" s="622"/>
      <c r="H162" s="1"/>
      <c r="I162" s="1"/>
      <c r="J162" s="1"/>
      <c r="K162" s="1"/>
      <c r="L162" s="1"/>
      <c r="M162" s="1"/>
      <c r="N162" s="1"/>
      <c r="O162" s="1"/>
      <c r="P162" s="1"/>
      <c r="Q162" s="1"/>
      <c r="R162" s="1"/>
      <c r="S162" s="1"/>
      <c r="T162" s="1"/>
      <c r="U162" s="1"/>
      <c r="V162" s="1"/>
      <c r="W162" s="1"/>
      <c r="X162" s="1"/>
      <c r="Y162" s="1"/>
      <c r="Z162" s="1"/>
      <c r="AA162" s="1"/>
      <c r="AB162" s="1"/>
      <c r="AC162" s="1"/>
      <c r="AD162" s="1"/>
    </row>
    <row r="163" spans="1:30" ht="15.75" customHeight="1">
      <c r="A163" s="1"/>
      <c r="B163" s="1"/>
      <c r="C163" s="622"/>
      <c r="D163" s="622"/>
      <c r="E163" s="622"/>
      <c r="F163" s="622"/>
      <c r="G163" s="622"/>
      <c r="H163" s="1"/>
      <c r="I163" s="1"/>
      <c r="J163" s="1"/>
      <c r="K163" s="1"/>
      <c r="L163" s="1"/>
      <c r="M163" s="1"/>
      <c r="N163" s="1"/>
      <c r="O163" s="1"/>
      <c r="P163" s="1"/>
      <c r="Q163" s="1"/>
      <c r="R163" s="1"/>
      <c r="S163" s="1"/>
      <c r="T163" s="1"/>
      <c r="U163" s="1"/>
      <c r="V163" s="1"/>
      <c r="W163" s="1"/>
      <c r="X163" s="1"/>
      <c r="Y163" s="1"/>
      <c r="Z163" s="1"/>
      <c r="AA163" s="1"/>
      <c r="AB163" s="1"/>
      <c r="AC163" s="1"/>
      <c r="AD163" s="1"/>
    </row>
    <row r="164" spans="1:30" ht="15.75" customHeight="1">
      <c r="A164" s="1"/>
      <c r="B164" s="1"/>
      <c r="C164" s="622"/>
      <c r="D164" s="622"/>
      <c r="E164" s="622"/>
      <c r="F164" s="622"/>
      <c r="G164" s="622"/>
      <c r="H164" s="1"/>
      <c r="I164" s="1"/>
      <c r="J164" s="1"/>
      <c r="K164" s="1"/>
      <c r="L164" s="1"/>
      <c r="M164" s="1"/>
      <c r="N164" s="1"/>
      <c r="O164" s="1"/>
      <c r="P164" s="1"/>
      <c r="Q164" s="1"/>
      <c r="R164" s="1"/>
      <c r="S164" s="1"/>
      <c r="T164" s="1"/>
      <c r="U164" s="1"/>
      <c r="V164" s="1"/>
      <c r="W164" s="1"/>
      <c r="X164" s="1"/>
      <c r="Y164" s="1"/>
      <c r="Z164" s="1"/>
      <c r="AA164" s="1"/>
      <c r="AB164" s="1"/>
      <c r="AC164" s="1"/>
      <c r="AD164" s="1"/>
    </row>
    <row r="165" spans="1:30" ht="15.75" customHeight="1">
      <c r="A165" s="1"/>
      <c r="B165" s="1"/>
      <c r="C165" s="622"/>
      <c r="D165" s="622"/>
      <c r="E165" s="622"/>
      <c r="F165" s="622"/>
      <c r="G165" s="622"/>
      <c r="H165" s="1"/>
      <c r="I165" s="1"/>
      <c r="J165" s="1"/>
      <c r="K165" s="1"/>
      <c r="L165" s="1"/>
      <c r="M165" s="1"/>
      <c r="N165" s="1"/>
      <c r="O165" s="1"/>
      <c r="P165" s="1"/>
      <c r="Q165" s="1"/>
      <c r="R165" s="1"/>
      <c r="S165" s="1"/>
      <c r="T165" s="1"/>
      <c r="U165" s="1"/>
      <c r="V165" s="1"/>
      <c r="W165" s="1"/>
      <c r="X165" s="1"/>
      <c r="Y165" s="1"/>
      <c r="Z165" s="1"/>
      <c r="AA165" s="1"/>
      <c r="AB165" s="1"/>
      <c r="AC165" s="1"/>
      <c r="AD165" s="1"/>
    </row>
    <row r="166" spans="1:30" ht="15.75" customHeight="1">
      <c r="A166" s="1"/>
      <c r="B166" s="1"/>
      <c r="C166" s="622"/>
      <c r="D166" s="622"/>
      <c r="E166" s="622"/>
      <c r="F166" s="622"/>
      <c r="G166" s="622"/>
      <c r="H166" s="1"/>
      <c r="I166" s="1"/>
      <c r="J166" s="1"/>
      <c r="K166" s="1"/>
      <c r="L166" s="1"/>
      <c r="M166" s="1"/>
      <c r="N166" s="1"/>
      <c r="O166" s="1"/>
      <c r="P166" s="1"/>
      <c r="Q166" s="1"/>
      <c r="R166" s="1"/>
      <c r="S166" s="1"/>
      <c r="T166" s="1"/>
      <c r="U166" s="1"/>
      <c r="V166" s="1"/>
      <c r="W166" s="1"/>
      <c r="X166" s="1"/>
      <c r="Y166" s="1"/>
      <c r="Z166" s="1"/>
      <c r="AA166" s="1"/>
      <c r="AB166" s="1"/>
      <c r="AC166" s="1"/>
      <c r="AD166" s="1"/>
    </row>
    <row r="167" spans="1:30" ht="15.75" customHeight="1">
      <c r="A167" s="1"/>
      <c r="B167" s="1"/>
      <c r="C167" s="622"/>
      <c r="D167" s="622"/>
      <c r="E167" s="622"/>
      <c r="F167" s="622"/>
      <c r="G167" s="622"/>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ht="15.75" customHeight="1">
      <c r="A168" s="1"/>
      <c r="B168" s="1"/>
      <c r="C168" s="622"/>
      <c r="D168" s="622"/>
      <c r="E168" s="622"/>
      <c r="F168" s="622"/>
      <c r="G168" s="622"/>
      <c r="H168" s="1"/>
      <c r="I168" s="1"/>
      <c r="J168" s="1"/>
      <c r="K168" s="1"/>
      <c r="L168" s="1"/>
      <c r="M168" s="1"/>
      <c r="N168" s="1"/>
      <c r="O168" s="1"/>
      <c r="P168" s="1"/>
      <c r="Q168" s="1"/>
      <c r="R168" s="1"/>
      <c r="S168" s="1"/>
      <c r="T168" s="1"/>
      <c r="U168" s="1"/>
      <c r="V168" s="1"/>
      <c r="W168" s="1"/>
      <c r="X168" s="1"/>
      <c r="Y168" s="1"/>
      <c r="Z168" s="1"/>
      <c r="AA168" s="1"/>
      <c r="AB168" s="1"/>
      <c r="AC168" s="1"/>
      <c r="AD168" s="1"/>
    </row>
    <row r="169" spans="1:30" ht="15.75" customHeight="1">
      <c r="A169" s="1"/>
      <c r="B169" s="1"/>
      <c r="C169" s="622"/>
      <c r="D169" s="622"/>
      <c r="E169" s="622"/>
      <c r="F169" s="622"/>
      <c r="G169" s="622"/>
      <c r="H169" s="1"/>
      <c r="I169" s="1"/>
      <c r="J169" s="1"/>
      <c r="K169" s="1"/>
      <c r="L169" s="1"/>
      <c r="M169" s="1"/>
      <c r="N169" s="1"/>
      <c r="O169" s="1"/>
      <c r="P169" s="1"/>
      <c r="Q169" s="1"/>
      <c r="R169" s="1"/>
      <c r="S169" s="1"/>
      <c r="T169" s="1"/>
      <c r="U169" s="1"/>
      <c r="V169" s="1"/>
      <c r="W169" s="1"/>
      <c r="X169" s="1"/>
      <c r="Y169" s="1"/>
      <c r="Z169" s="1"/>
      <c r="AA169" s="1"/>
      <c r="AB169" s="1"/>
      <c r="AC169" s="1"/>
      <c r="AD169" s="1"/>
    </row>
    <row r="170" spans="1:30" ht="15.75" customHeight="1">
      <c r="A170" s="1"/>
      <c r="B170" s="1"/>
      <c r="C170" s="622"/>
      <c r="D170" s="622"/>
      <c r="E170" s="622"/>
      <c r="F170" s="622"/>
      <c r="G170" s="622"/>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ht="15.75" customHeight="1">
      <c r="A171" s="1"/>
      <c r="B171" s="1"/>
      <c r="C171" s="622"/>
      <c r="D171" s="622"/>
      <c r="E171" s="622"/>
      <c r="F171" s="622"/>
      <c r="G171" s="622"/>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ht="15.75" customHeight="1">
      <c r="A172" s="1"/>
      <c r="B172" s="1"/>
      <c r="C172" s="622"/>
      <c r="D172" s="622"/>
      <c r="E172" s="622"/>
      <c r="F172" s="622"/>
      <c r="G172" s="622"/>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ht="15.75" customHeight="1">
      <c r="A173" s="1"/>
      <c r="B173" s="1"/>
      <c r="C173" s="622"/>
      <c r="D173" s="622"/>
      <c r="E173" s="622"/>
      <c r="F173" s="622"/>
      <c r="G173" s="622"/>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ht="15.75" customHeight="1">
      <c r="A174" s="1"/>
      <c r="B174" s="1"/>
      <c r="C174" s="622"/>
      <c r="D174" s="622"/>
      <c r="E174" s="622"/>
      <c r="F174" s="622"/>
      <c r="G174" s="622"/>
      <c r="H174" s="1"/>
      <c r="I174" s="1"/>
      <c r="J174" s="1"/>
      <c r="K174" s="1"/>
      <c r="L174" s="1"/>
      <c r="M174" s="1"/>
      <c r="N174" s="1"/>
      <c r="O174" s="1"/>
      <c r="P174" s="1"/>
      <c r="Q174" s="1"/>
      <c r="R174" s="1"/>
      <c r="S174" s="1"/>
      <c r="T174" s="1"/>
      <c r="U174" s="1"/>
      <c r="V174" s="1"/>
      <c r="W174" s="1"/>
      <c r="X174" s="1"/>
      <c r="Y174" s="1"/>
      <c r="Z174" s="1"/>
      <c r="AA174" s="1"/>
      <c r="AB174" s="1"/>
      <c r="AC174" s="1"/>
      <c r="AD174" s="1"/>
    </row>
    <row r="175" spans="1:30" ht="15.75" customHeight="1">
      <c r="A175" s="1"/>
      <c r="B175" s="1"/>
      <c r="C175" s="622"/>
      <c r="D175" s="622"/>
      <c r="E175" s="622"/>
      <c r="F175" s="622"/>
      <c r="G175" s="622"/>
      <c r="H175" s="1"/>
      <c r="I175" s="1"/>
      <c r="J175" s="1"/>
      <c r="K175" s="1"/>
      <c r="L175" s="1"/>
      <c r="M175" s="1"/>
      <c r="N175" s="1"/>
      <c r="O175" s="1"/>
      <c r="P175" s="1"/>
      <c r="Q175" s="1"/>
      <c r="R175" s="1"/>
      <c r="S175" s="1"/>
      <c r="T175" s="1"/>
      <c r="U175" s="1"/>
      <c r="V175" s="1"/>
      <c r="W175" s="1"/>
      <c r="X175" s="1"/>
      <c r="Y175" s="1"/>
      <c r="Z175" s="1"/>
      <c r="AA175" s="1"/>
      <c r="AB175" s="1"/>
      <c r="AC175" s="1"/>
      <c r="AD175" s="1"/>
    </row>
    <row r="176" spans="1:30" ht="15.75" customHeight="1">
      <c r="A176" s="1"/>
      <c r="B176" s="1"/>
      <c r="C176" s="622"/>
      <c r="D176" s="622"/>
      <c r="E176" s="622"/>
      <c r="F176" s="622"/>
      <c r="G176" s="622"/>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ht="15.75" customHeight="1">
      <c r="A177" s="1"/>
      <c r="B177" s="1"/>
      <c r="C177" s="622"/>
      <c r="D177" s="622"/>
      <c r="E177" s="622"/>
      <c r="F177" s="622"/>
      <c r="G177" s="622"/>
      <c r="H177" s="1"/>
      <c r="I177" s="1"/>
      <c r="J177" s="1"/>
      <c r="K177" s="1"/>
      <c r="L177" s="1"/>
      <c r="M177" s="1"/>
      <c r="N177" s="1"/>
      <c r="O177" s="1"/>
      <c r="P177" s="1"/>
      <c r="Q177" s="1"/>
      <c r="R177" s="1"/>
      <c r="S177" s="1"/>
      <c r="T177" s="1"/>
      <c r="U177" s="1"/>
      <c r="V177" s="1"/>
      <c r="W177" s="1"/>
      <c r="X177" s="1"/>
      <c r="Y177" s="1"/>
      <c r="Z177" s="1"/>
      <c r="AA177" s="1"/>
      <c r="AB177" s="1"/>
      <c r="AC177" s="1"/>
      <c r="AD177" s="1"/>
    </row>
    <row r="178" spans="1:30" ht="15.75" customHeight="1">
      <c r="A178" s="1"/>
      <c r="B178" s="1"/>
      <c r="C178" s="622"/>
      <c r="D178" s="622"/>
      <c r="E178" s="622"/>
      <c r="F178" s="622"/>
      <c r="G178" s="622"/>
      <c r="H178" s="1"/>
      <c r="I178" s="1"/>
      <c r="J178" s="1"/>
      <c r="K178" s="1"/>
      <c r="L178" s="1"/>
      <c r="M178" s="1"/>
      <c r="N178" s="1"/>
      <c r="O178" s="1"/>
      <c r="P178" s="1"/>
      <c r="Q178" s="1"/>
      <c r="R178" s="1"/>
      <c r="S178" s="1"/>
      <c r="T178" s="1"/>
      <c r="U178" s="1"/>
      <c r="V178" s="1"/>
      <c r="W178" s="1"/>
      <c r="X178" s="1"/>
      <c r="Y178" s="1"/>
      <c r="Z178" s="1"/>
      <c r="AA178" s="1"/>
      <c r="AB178" s="1"/>
      <c r="AC178" s="1"/>
      <c r="AD178" s="1"/>
    </row>
    <row r="179" spans="1:30" ht="15.75" customHeight="1">
      <c r="A179" s="1"/>
      <c r="B179" s="1"/>
      <c r="C179" s="622"/>
      <c r="D179" s="622"/>
      <c r="E179" s="622"/>
      <c r="F179" s="622"/>
      <c r="G179" s="622"/>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ht="15.75" customHeight="1">
      <c r="A180" s="1"/>
      <c r="B180" s="1"/>
      <c r="C180" s="622"/>
      <c r="D180" s="622"/>
      <c r="E180" s="622"/>
      <c r="F180" s="622"/>
      <c r="G180" s="622"/>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ht="15.75" customHeight="1">
      <c r="A181" s="1"/>
      <c r="B181" s="1"/>
      <c r="C181" s="622"/>
      <c r="D181" s="622"/>
      <c r="E181" s="622"/>
      <c r="F181" s="622"/>
      <c r="G181" s="622"/>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ht="15.75" customHeight="1">
      <c r="A182" s="1"/>
      <c r="B182" s="1"/>
      <c r="C182" s="622"/>
      <c r="D182" s="622"/>
      <c r="E182" s="622"/>
      <c r="F182" s="622"/>
      <c r="G182" s="622"/>
      <c r="H182" s="1"/>
      <c r="I182" s="1"/>
      <c r="J182" s="1"/>
      <c r="K182" s="1"/>
      <c r="L182" s="1"/>
      <c r="M182" s="1"/>
      <c r="N182" s="1"/>
      <c r="O182" s="1"/>
      <c r="P182" s="1"/>
      <c r="Q182" s="1"/>
      <c r="R182" s="1"/>
      <c r="S182" s="1"/>
      <c r="T182" s="1"/>
      <c r="U182" s="1"/>
      <c r="V182" s="1"/>
      <c r="W182" s="1"/>
      <c r="X182" s="1"/>
      <c r="Y182" s="1"/>
      <c r="Z182" s="1"/>
      <c r="AA182" s="1"/>
      <c r="AB182" s="1"/>
      <c r="AC182" s="1"/>
      <c r="AD182" s="1"/>
    </row>
    <row r="183" spans="1:30" ht="15.75" customHeight="1">
      <c r="A183" s="1"/>
      <c r="B183" s="1"/>
      <c r="C183" s="622"/>
      <c r="D183" s="622"/>
      <c r="E183" s="622"/>
      <c r="F183" s="622"/>
      <c r="G183" s="622"/>
      <c r="H183" s="1"/>
      <c r="I183" s="1"/>
      <c r="J183" s="1"/>
      <c r="K183" s="1"/>
      <c r="L183" s="1"/>
      <c r="M183" s="1"/>
      <c r="N183" s="1"/>
      <c r="O183" s="1"/>
      <c r="P183" s="1"/>
      <c r="Q183" s="1"/>
      <c r="R183" s="1"/>
      <c r="S183" s="1"/>
      <c r="T183" s="1"/>
      <c r="U183" s="1"/>
      <c r="V183" s="1"/>
      <c r="W183" s="1"/>
      <c r="X183" s="1"/>
      <c r="Y183" s="1"/>
      <c r="Z183" s="1"/>
      <c r="AA183" s="1"/>
      <c r="AB183" s="1"/>
      <c r="AC183" s="1"/>
      <c r="AD183" s="1"/>
    </row>
    <row r="184" spans="1:30" ht="15.75" customHeight="1">
      <c r="A184" s="1"/>
      <c r="B184" s="1"/>
      <c r="C184" s="622"/>
      <c r="D184" s="622"/>
      <c r="E184" s="622"/>
      <c r="F184" s="622"/>
      <c r="G184" s="622"/>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ht="15.75" customHeight="1">
      <c r="A185" s="1"/>
      <c r="B185" s="1"/>
      <c r="C185" s="622"/>
      <c r="D185" s="622"/>
      <c r="E185" s="622"/>
      <c r="F185" s="622"/>
      <c r="G185" s="622"/>
      <c r="H185" s="1"/>
      <c r="I185" s="1"/>
      <c r="J185" s="1"/>
      <c r="K185" s="1"/>
      <c r="L185" s="1"/>
      <c r="M185" s="1"/>
      <c r="N185" s="1"/>
      <c r="O185" s="1"/>
      <c r="P185" s="1"/>
      <c r="Q185" s="1"/>
      <c r="R185" s="1"/>
      <c r="S185" s="1"/>
      <c r="T185" s="1"/>
      <c r="U185" s="1"/>
      <c r="V185" s="1"/>
      <c r="W185" s="1"/>
      <c r="X185" s="1"/>
      <c r="Y185" s="1"/>
      <c r="Z185" s="1"/>
      <c r="AA185" s="1"/>
      <c r="AB185" s="1"/>
      <c r="AC185" s="1"/>
      <c r="AD185" s="1"/>
    </row>
    <row r="186" spans="1:30" ht="15.75" customHeight="1">
      <c r="A186" s="1"/>
      <c r="B186" s="1"/>
      <c r="C186" s="622"/>
      <c r="D186" s="622"/>
      <c r="E186" s="622"/>
      <c r="F186" s="622"/>
      <c r="G186" s="622"/>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ht="15.75" customHeight="1">
      <c r="A187" s="1"/>
      <c r="B187" s="1"/>
      <c r="C187" s="622"/>
      <c r="D187" s="622"/>
      <c r="E187" s="622"/>
      <c r="F187" s="622"/>
      <c r="G187" s="622"/>
      <c r="H187" s="1"/>
      <c r="I187" s="1"/>
      <c r="J187" s="1"/>
      <c r="K187" s="1"/>
      <c r="L187" s="1"/>
      <c r="M187" s="1"/>
      <c r="N187" s="1"/>
      <c r="O187" s="1"/>
      <c r="P187" s="1"/>
      <c r="Q187" s="1"/>
      <c r="R187" s="1"/>
      <c r="S187" s="1"/>
      <c r="T187" s="1"/>
      <c r="U187" s="1"/>
      <c r="V187" s="1"/>
      <c r="W187" s="1"/>
      <c r="X187" s="1"/>
      <c r="Y187" s="1"/>
      <c r="Z187" s="1"/>
      <c r="AA187" s="1"/>
      <c r="AB187" s="1"/>
      <c r="AC187" s="1"/>
      <c r="AD187" s="1"/>
    </row>
    <row r="188" spans="1:30" ht="15.75" customHeight="1">
      <c r="A188" s="1"/>
      <c r="B188" s="1"/>
      <c r="C188" s="622"/>
      <c r="D188" s="622"/>
      <c r="E188" s="622"/>
      <c r="F188" s="622"/>
      <c r="G188" s="622"/>
      <c r="H188" s="1"/>
      <c r="I188" s="1"/>
      <c r="J188" s="1"/>
      <c r="K188" s="1"/>
      <c r="L188" s="1"/>
      <c r="M188" s="1"/>
      <c r="N188" s="1"/>
      <c r="O188" s="1"/>
      <c r="P188" s="1"/>
      <c r="Q188" s="1"/>
      <c r="R188" s="1"/>
      <c r="S188" s="1"/>
      <c r="T188" s="1"/>
      <c r="U188" s="1"/>
      <c r="V188" s="1"/>
      <c r="W188" s="1"/>
      <c r="X188" s="1"/>
      <c r="Y188" s="1"/>
      <c r="Z188" s="1"/>
      <c r="AA188" s="1"/>
      <c r="AB188" s="1"/>
      <c r="AC188" s="1"/>
      <c r="AD188" s="1"/>
    </row>
    <row r="189" spans="1:30" ht="15.75" customHeight="1">
      <c r="A189" s="1"/>
      <c r="B189" s="1"/>
      <c r="C189" s="622"/>
      <c r="D189" s="622"/>
      <c r="E189" s="622"/>
      <c r="F189" s="622"/>
      <c r="G189" s="622"/>
      <c r="H189" s="1"/>
      <c r="I189" s="1"/>
      <c r="J189" s="1"/>
      <c r="K189" s="1"/>
      <c r="L189" s="1"/>
      <c r="M189" s="1"/>
      <c r="N189" s="1"/>
      <c r="O189" s="1"/>
      <c r="P189" s="1"/>
      <c r="Q189" s="1"/>
      <c r="R189" s="1"/>
      <c r="S189" s="1"/>
      <c r="T189" s="1"/>
      <c r="U189" s="1"/>
      <c r="V189" s="1"/>
      <c r="W189" s="1"/>
      <c r="X189" s="1"/>
      <c r="Y189" s="1"/>
      <c r="Z189" s="1"/>
      <c r="AA189" s="1"/>
      <c r="AB189" s="1"/>
      <c r="AC189" s="1"/>
      <c r="AD189" s="1"/>
    </row>
    <row r="190" spans="1:30" ht="15.75" customHeight="1">
      <c r="A190" s="1"/>
      <c r="B190" s="1"/>
      <c r="C190" s="622"/>
      <c r="D190" s="622"/>
      <c r="E190" s="622"/>
      <c r="F190" s="622"/>
      <c r="G190" s="622"/>
      <c r="H190" s="1"/>
      <c r="I190" s="1"/>
      <c r="J190" s="1"/>
      <c r="K190" s="1"/>
      <c r="L190" s="1"/>
      <c r="M190" s="1"/>
      <c r="N190" s="1"/>
      <c r="O190" s="1"/>
      <c r="P190" s="1"/>
      <c r="Q190" s="1"/>
      <c r="R190" s="1"/>
      <c r="S190" s="1"/>
      <c r="T190" s="1"/>
      <c r="U190" s="1"/>
      <c r="V190" s="1"/>
      <c r="W190" s="1"/>
      <c r="X190" s="1"/>
      <c r="Y190" s="1"/>
      <c r="Z190" s="1"/>
      <c r="AA190" s="1"/>
      <c r="AB190" s="1"/>
      <c r="AC190" s="1"/>
      <c r="AD190" s="1"/>
    </row>
    <row r="191" spans="1:30" ht="15.75" customHeight="1">
      <c r="A191" s="1"/>
      <c r="B191" s="1"/>
      <c r="C191" s="622"/>
      <c r="D191" s="622"/>
      <c r="E191" s="622"/>
      <c r="F191" s="622"/>
      <c r="G191" s="622"/>
      <c r="H191" s="1"/>
      <c r="I191" s="1"/>
      <c r="J191" s="1"/>
      <c r="K191" s="1"/>
      <c r="L191" s="1"/>
      <c r="M191" s="1"/>
      <c r="N191" s="1"/>
      <c r="O191" s="1"/>
      <c r="P191" s="1"/>
      <c r="Q191" s="1"/>
      <c r="R191" s="1"/>
      <c r="S191" s="1"/>
      <c r="T191" s="1"/>
      <c r="U191" s="1"/>
      <c r="V191" s="1"/>
      <c r="W191" s="1"/>
      <c r="X191" s="1"/>
      <c r="Y191" s="1"/>
      <c r="Z191" s="1"/>
      <c r="AA191" s="1"/>
      <c r="AB191" s="1"/>
      <c r="AC191" s="1"/>
      <c r="AD191" s="1"/>
    </row>
    <row r="192" spans="1:30" ht="15.75" customHeight="1">
      <c r="A192" s="1"/>
      <c r="B192" s="1"/>
      <c r="C192" s="622"/>
      <c r="D192" s="622"/>
      <c r="E192" s="622"/>
      <c r="F192" s="622"/>
      <c r="G192" s="622"/>
      <c r="H192" s="1"/>
      <c r="I192" s="1"/>
      <c r="J192" s="1"/>
      <c r="K192" s="1"/>
      <c r="L192" s="1"/>
      <c r="M192" s="1"/>
      <c r="N192" s="1"/>
      <c r="O192" s="1"/>
      <c r="P192" s="1"/>
      <c r="Q192" s="1"/>
      <c r="R192" s="1"/>
      <c r="S192" s="1"/>
      <c r="T192" s="1"/>
      <c r="U192" s="1"/>
      <c r="V192" s="1"/>
      <c r="W192" s="1"/>
      <c r="X192" s="1"/>
      <c r="Y192" s="1"/>
      <c r="Z192" s="1"/>
      <c r="AA192" s="1"/>
      <c r="AB192" s="1"/>
      <c r="AC192" s="1"/>
      <c r="AD192" s="1"/>
    </row>
    <row r="193" spans="1:30" ht="15.75" customHeight="1">
      <c r="A193" s="1"/>
      <c r="B193" s="1"/>
      <c r="C193" s="622"/>
      <c r="D193" s="622"/>
      <c r="E193" s="622"/>
      <c r="F193" s="622"/>
      <c r="G193" s="622"/>
      <c r="H193" s="1"/>
      <c r="I193" s="1"/>
      <c r="J193" s="1"/>
      <c r="K193" s="1"/>
      <c r="L193" s="1"/>
      <c r="M193" s="1"/>
      <c r="N193" s="1"/>
      <c r="O193" s="1"/>
      <c r="P193" s="1"/>
      <c r="Q193" s="1"/>
      <c r="R193" s="1"/>
      <c r="S193" s="1"/>
      <c r="T193" s="1"/>
      <c r="U193" s="1"/>
      <c r="V193" s="1"/>
      <c r="W193" s="1"/>
      <c r="X193" s="1"/>
      <c r="Y193" s="1"/>
      <c r="Z193" s="1"/>
      <c r="AA193" s="1"/>
      <c r="AB193" s="1"/>
      <c r="AC193" s="1"/>
      <c r="AD193" s="1"/>
    </row>
    <row r="194" spans="1:30" ht="15.75" customHeight="1">
      <c r="A194" s="1"/>
      <c r="B194" s="1"/>
      <c r="C194" s="622"/>
      <c r="D194" s="622"/>
      <c r="E194" s="622"/>
      <c r="F194" s="622"/>
      <c r="G194" s="622"/>
      <c r="H194" s="1"/>
      <c r="I194" s="1"/>
      <c r="J194" s="1"/>
      <c r="K194" s="1"/>
      <c r="L194" s="1"/>
      <c r="M194" s="1"/>
      <c r="N194" s="1"/>
      <c r="O194" s="1"/>
      <c r="P194" s="1"/>
      <c r="Q194" s="1"/>
      <c r="R194" s="1"/>
      <c r="S194" s="1"/>
      <c r="T194" s="1"/>
      <c r="U194" s="1"/>
      <c r="V194" s="1"/>
      <c r="W194" s="1"/>
      <c r="X194" s="1"/>
      <c r="Y194" s="1"/>
      <c r="Z194" s="1"/>
      <c r="AA194" s="1"/>
      <c r="AB194" s="1"/>
      <c r="AC194" s="1"/>
      <c r="AD194" s="1"/>
    </row>
    <row r="195" spans="1:30" ht="15.75" customHeight="1">
      <c r="A195" s="1"/>
      <c r="B195" s="1"/>
      <c r="C195" s="622"/>
      <c r="D195" s="622"/>
      <c r="E195" s="622"/>
      <c r="F195" s="622"/>
      <c r="G195" s="622"/>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ht="15.75" customHeight="1">
      <c r="A196" s="1"/>
      <c r="B196" s="1"/>
      <c r="C196" s="622"/>
      <c r="D196" s="622"/>
      <c r="E196" s="622"/>
      <c r="F196" s="622"/>
      <c r="G196" s="622"/>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ht="15.75" customHeight="1">
      <c r="A197" s="1"/>
      <c r="B197" s="1"/>
      <c r="C197" s="622"/>
      <c r="D197" s="622"/>
      <c r="E197" s="622"/>
      <c r="F197" s="622"/>
      <c r="G197" s="622"/>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ht="15.75" customHeight="1">
      <c r="A198" s="1"/>
      <c r="B198" s="1"/>
      <c r="C198" s="622"/>
      <c r="D198" s="622"/>
      <c r="E198" s="622"/>
      <c r="F198" s="622"/>
      <c r="G198" s="622"/>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ht="15.75" customHeight="1">
      <c r="A199" s="1"/>
      <c r="B199" s="1"/>
      <c r="C199" s="622"/>
      <c r="D199" s="622"/>
      <c r="E199" s="622"/>
      <c r="F199" s="622"/>
      <c r="G199" s="622"/>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ht="15.75" customHeight="1">
      <c r="A200" s="1"/>
      <c r="B200" s="1"/>
      <c r="C200" s="622"/>
      <c r="D200" s="622"/>
      <c r="E200" s="622"/>
      <c r="F200" s="622"/>
      <c r="G200" s="622"/>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ht="15.75" customHeight="1">
      <c r="A201" s="1"/>
      <c r="B201" s="1"/>
      <c r="C201" s="622"/>
      <c r="D201" s="622"/>
      <c r="E201" s="622"/>
      <c r="F201" s="622"/>
      <c r="G201" s="622"/>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ht="15.75" customHeight="1">
      <c r="A202" s="1"/>
      <c r="B202" s="1"/>
      <c r="C202" s="622"/>
      <c r="D202" s="622"/>
      <c r="E202" s="622"/>
      <c r="F202" s="622"/>
      <c r="G202" s="622"/>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ht="15.75" customHeight="1">
      <c r="A203" s="1"/>
      <c r="B203" s="1"/>
      <c r="C203" s="622"/>
      <c r="D203" s="622"/>
      <c r="E203" s="622"/>
      <c r="F203" s="622"/>
      <c r="G203" s="622"/>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ht="15.75" customHeight="1">
      <c r="A204" s="1"/>
      <c r="B204" s="1"/>
      <c r="C204" s="622"/>
      <c r="D204" s="622"/>
      <c r="E204" s="622"/>
      <c r="F204" s="622"/>
      <c r="G204" s="622"/>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ht="15.75" customHeight="1">
      <c r="A205" s="1"/>
      <c r="B205" s="1"/>
      <c r="C205" s="622"/>
      <c r="D205" s="622"/>
      <c r="E205" s="622"/>
      <c r="F205" s="622"/>
      <c r="G205" s="622"/>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ht="15.75" customHeight="1">
      <c r="A206" s="1"/>
      <c r="B206" s="1"/>
      <c r="C206" s="622"/>
      <c r="D206" s="622"/>
      <c r="E206" s="622"/>
      <c r="F206" s="622"/>
      <c r="G206" s="622"/>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ht="15.75" customHeight="1">
      <c r="A207" s="1"/>
      <c r="B207" s="1"/>
      <c r="C207" s="622"/>
      <c r="D207" s="622"/>
      <c r="E207" s="622"/>
      <c r="F207" s="622"/>
      <c r="G207" s="622"/>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ht="15.75" customHeight="1">
      <c r="A208" s="1"/>
      <c r="B208" s="1"/>
      <c r="C208" s="622"/>
      <c r="D208" s="622"/>
      <c r="E208" s="622"/>
      <c r="F208" s="622"/>
      <c r="G208" s="622"/>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ht="15.75" customHeight="1">
      <c r="A209" s="1"/>
      <c r="B209" s="1"/>
      <c r="C209" s="622"/>
      <c r="D209" s="622"/>
      <c r="E209" s="622"/>
      <c r="F209" s="622"/>
      <c r="G209" s="622"/>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ht="15.75" customHeight="1">
      <c r="A210" s="1"/>
      <c r="B210" s="1"/>
      <c r="C210" s="622"/>
      <c r="D210" s="622"/>
      <c r="E210" s="622"/>
      <c r="F210" s="622"/>
      <c r="G210" s="622"/>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ht="15.75" customHeight="1">
      <c r="A211" s="1"/>
      <c r="B211" s="1"/>
      <c r="C211" s="622"/>
      <c r="D211" s="622"/>
      <c r="E211" s="622"/>
      <c r="F211" s="622"/>
      <c r="G211" s="622"/>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ht="15.75" customHeight="1">
      <c r="A212" s="1"/>
      <c r="B212" s="1"/>
      <c r="C212" s="622"/>
      <c r="D212" s="622"/>
      <c r="E212" s="622"/>
      <c r="F212" s="622"/>
      <c r="G212" s="622"/>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ht="15.75" customHeight="1">
      <c r="A213" s="1"/>
      <c r="B213" s="1"/>
      <c r="C213" s="622"/>
      <c r="D213" s="622"/>
      <c r="E213" s="622"/>
      <c r="F213" s="622"/>
      <c r="G213" s="622"/>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ht="15.75" customHeight="1">
      <c r="A214" s="1"/>
      <c r="B214" s="1"/>
      <c r="C214" s="622"/>
      <c r="D214" s="622"/>
      <c r="E214" s="622"/>
      <c r="F214" s="622"/>
      <c r="G214" s="622"/>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ht="15.75" customHeight="1">
      <c r="A215" s="1"/>
      <c r="B215" s="1"/>
      <c r="C215" s="622"/>
      <c r="D215" s="622"/>
      <c r="E215" s="622"/>
      <c r="F215" s="622"/>
      <c r="G215" s="622"/>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ht="15.75" customHeight="1">
      <c r="A216" s="1"/>
      <c r="B216" s="1"/>
      <c r="C216" s="622"/>
      <c r="D216" s="622"/>
      <c r="E216" s="622"/>
      <c r="F216" s="622"/>
      <c r="G216" s="622"/>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ht="15.75" customHeight="1">
      <c r="A217" s="1"/>
      <c r="B217" s="1"/>
      <c r="C217" s="622"/>
      <c r="D217" s="622"/>
      <c r="E217" s="622"/>
      <c r="F217" s="622"/>
      <c r="G217" s="622"/>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ht="15.75" customHeight="1">
      <c r="A218" s="1"/>
      <c r="B218" s="1"/>
      <c r="C218" s="622"/>
      <c r="D218" s="622"/>
      <c r="E218" s="622"/>
      <c r="F218" s="622"/>
      <c r="G218" s="622"/>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ht="15.75" customHeight="1">
      <c r="A219" s="1"/>
      <c r="B219" s="1"/>
      <c r="C219" s="622"/>
      <c r="D219" s="622"/>
      <c r="E219" s="622"/>
      <c r="F219" s="622"/>
      <c r="G219" s="622"/>
      <c r="H219" s="1"/>
      <c r="I219" s="1"/>
      <c r="J219" s="1"/>
      <c r="K219" s="1"/>
      <c r="L219" s="1"/>
      <c r="M219" s="1"/>
      <c r="N219" s="1"/>
      <c r="O219" s="1"/>
      <c r="P219" s="1"/>
      <c r="Q219" s="1"/>
      <c r="R219" s="1"/>
      <c r="S219" s="1"/>
      <c r="T219" s="1"/>
      <c r="U219" s="1"/>
      <c r="V219" s="1"/>
      <c r="W219" s="1"/>
      <c r="X219" s="1"/>
      <c r="Y219" s="1"/>
      <c r="Z219" s="1"/>
      <c r="AA219" s="1"/>
      <c r="AB219" s="1"/>
      <c r="AC219" s="1"/>
      <c r="AD219" s="1"/>
    </row>
    <row r="220" spans="1:30" ht="15.75" customHeight="1">
      <c r="A220" s="1"/>
      <c r="B220" s="1"/>
      <c r="C220" s="622"/>
      <c r="D220" s="622"/>
      <c r="E220" s="622"/>
      <c r="F220" s="622"/>
      <c r="G220" s="622"/>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ht="15.75" customHeight="1">
      <c r="A221" s="1"/>
      <c r="B221" s="1"/>
      <c r="C221" s="622"/>
      <c r="D221" s="622"/>
      <c r="E221" s="622"/>
      <c r="F221" s="622"/>
      <c r="G221" s="622"/>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ht="15.75" customHeight="1">
      <c r="A222" s="1"/>
      <c r="B222" s="1"/>
      <c r="C222" s="622"/>
      <c r="D222" s="622"/>
      <c r="E222" s="622"/>
      <c r="F222" s="622"/>
      <c r="G222" s="622"/>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ht="15.75" customHeight="1">
      <c r="A223" s="1"/>
      <c r="B223" s="1"/>
      <c r="C223" s="622"/>
      <c r="D223" s="622"/>
      <c r="E223" s="622"/>
      <c r="F223" s="622"/>
      <c r="G223" s="622"/>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ht="15.75" customHeight="1">
      <c r="A224" s="1"/>
      <c r="B224" s="1"/>
      <c r="C224" s="622"/>
      <c r="D224" s="622"/>
      <c r="E224" s="622"/>
      <c r="F224" s="622"/>
      <c r="G224" s="622"/>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ht="15.75" customHeight="1">
      <c r="A225" s="1"/>
      <c r="B225" s="1"/>
      <c r="C225" s="622"/>
      <c r="D225" s="622"/>
      <c r="E225" s="622"/>
      <c r="F225" s="622"/>
      <c r="G225" s="622"/>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ht="15.75" customHeight="1">
      <c r="A226" s="1"/>
      <c r="B226" s="1"/>
      <c r="C226" s="622"/>
      <c r="D226" s="622"/>
      <c r="E226" s="622"/>
      <c r="F226" s="622"/>
      <c r="G226" s="622"/>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ht="15.75" customHeight="1">
      <c r="A227" s="1"/>
      <c r="B227" s="1"/>
      <c r="C227" s="622"/>
      <c r="D227" s="622"/>
      <c r="E227" s="622"/>
      <c r="F227" s="622"/>
      <c r="G227" s="622"/>
      <c r="H227" s="1"/>
      <c r="I227" s="1"/>
      <c r="J227" s="1"/>
      <c r="K227" s="1"/>
      <c r="L227" s="1"/>
      <c r="M227" s="1"/>
      <c r="N227" s="1"/>
      <c r="O227" s="1"/>
      <c r="P227" s="1"/>
      <c r="Q227" s="1"/>
      <c r="R227" s="1"/>
      <c r="S227" s="1"/>
      <c r="T227" s="1"/>
      <c r="U227" s="1"/>
      <c r="V227" s="1"/>
      <c r="W227" s="1"/>
      <c r="X227" s="1"/>
      <c r="Y227" s="1"/>
      <c r="Z227" s="1"/>
      <c r="AA227" s="1"/>
      <c r="AB227" s="1"/>
      <c r="AC227" s="1"/>
      <c r="AD227" s="1"/>
    </row>
    <row r="228" spans="1:30" ht="15.75" customHeight="1">
      <c r="A228" s="1"/>
      <c r="B228" s="1"/>
      <c r="C228" s="622"/>
      <c r="D228" s="622"/>
      <c r="E228" s="622"/>
      <c r="F228" s="622"/>
      <c r="G228" s="622"/>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ht="15.75" customHeight="1">
      <c r="A229" s="1"/>
      <c r="B229" s="1"/>
      <c r="C229" s="622"/>
      <c r="D229" s="622"/>
      <c r="E229" s="622"/>
      <c r="F229" s="622"/>
      <c r="G229" s="622"/>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ht="15.75" customHeight="1">
      <c r="A230" s="1"/>
      <c r="B230" s="1"/>
      <c r="C230" s="622"/>
      <c r="D230" s="622"/>
      <c r="E230" s="622"/>
      <c r="F230" s="622"/>
      <c r="G230" s="622"/>
      <c r="H230" s="1"/>
      <c r="I230" s="1"/>
      <c r="J230" s="1"/>
      <c r="K230" s="1"/>
      <c r="L230" s="1"/>
      <c r="M230" s="1"/>
      <c r="N230" s="1"/>
      <c r="O230" s="1"/>
      <c r="P230" s="1"/>
      <c r="Q230" s="1"/>
      <c r="R230" s="1"/>
      <c r="S230" s="1"/>
      <c r="T230" s="1"/>
      <c r="U230" s="1"/>
      <c r="V230" s="1"/>
      <c r="W230" s="1"/>
      <c r="X230" s="1"/>
      <c r="Y230" s="1"/>
      <c r="Z230" s="1"/>
      <c r="AA230" s="1"/>
      <c r="AB230" s="1"/>
      <c r="AC230" s="1"/>
      <c r="AD230" s="1"/>
    </row>
    <row r="231" spans="1:30" ht="15.75" customHeight="1">
      <c r="A231" s="1"/>
      <c r="B231" s="1"/>
      <c r="C231" s="622"/>
      <c r="D231" s="622"/>
      <c r="E231" s="622"/>
      <c r="F231" s="622"/>
      <c r="G231" s="622"/>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ht="15.75" customHeight="1">
      <c r="A232" s="1"/>
      <c r="B232" s="1"/>
      <c r="C232" s="622"/>
      <c r="D232" s="622"/>
      <c r="E232" s="622"/>
      <c r="F232" s="622"/>
      <c r="G232" s="622"/>
      <c r="H232" s="1"/>
      <c r="I232" s="1"/>
      <c r="J232" s="1"/>
      <c r="K232" s="1"/>
      <c r="L232" s="1"/>
      <c r="M232" s="1"/>
      <c r="N232" s="1"/>
      <c r="O232" s="1"/>
      <c r="P232" s="1"/>
      <c r="Q232" s="1"/>
      <c r="R232" s="1"/>
      <c r="S232" s="1"/>
      <c r="T232" s="1"/>
      <c r="U232" s="1"/>
      <c r="V232" s="1"/>
      <c r="W232" s="1"/>
      <c r="X232" s="1"/>
      <c r="Y232" s="1"/>
      <c r="Z232" s="1"/>
      <c r="AA232" s="1"/>
      <c r="AB232" s="1"/>
      <c r="AC232" s="1"/>
      <c r="AD232" s="1"/>
    </row>
    <row r="233" spans="1:30" ht="15.75" customHeight="1">
      <c r="A233" s="1"/>
      <c r="B233" s="1"/>
      <c r="C233" s="622"/>
      <c r="D233" s="622"/>
      <c r="E233" s="622"/>
      <c r="F233" s="622"/>
      <c r="G233" s="622"/>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ht="15.75" customHeight="1">
      <c r="A234" s="1"/>
      <c r="B234" s="1"/>
      <c r="C234" s="622"/>
      <c r="D234" s="622"/>
      <c r="E234" s="622"/>
      <c r="F234" s="622"/>
      <c r="G234" s="622"/>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ht="15.75" customHeight="1">
      <c r="A235" s="1"/>
      <c r="B235" s="1"/>
      <c r="C235" s="622"/>
      <c r="D235" s="622"/>
      <c r="E235" s="622"/>
      <c r="F235" s="622"/>
      <c r="G235" s="622"/>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ht="15.75" customHeight="1">
      <c r="A236" s="1"/>
      <c r="B236" s="1"/>
      <c r="C236" s="622"/>
      <c r="D236" s="622"/>
      <c r="E236" s="622"/>
      <c r="F236" s="622"/>
      <c r="G236" s="622"/>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ht="15.75" customHeight="1">
      <c r="A237" s="1"/>
      <c r="B237" s="1"/>
      <c r="C237" s="622"/>
      <c r="D237" s="622"/>
      <c r="E237" s="622"/>
      <c r="F237" s="622"/>
      <c r="G237" s="622"/>
      <c r="H237" s="1"/>
      <c r="I237" s="1"/>
      <c r="J237" s="1"/>
      <c r="K237" s="1"/>
      <c r="L237" s="1"/>
      <c r="M237" s="1"/>
      <c r="N237" s="1"/>
      <c r="O237" s="1"/>
      <c r="P237" s="1"/>
      <c r="Q237" s="1"/>
      <c r="R237" s="1"/>
      <c r="S237" s="1"/>
      <c r="T237" s="1"/>
      <c r="U237" s="1"/>
      <c r="V237" s="1"/>
      <c r="W237" s="1"/>
      <c r="X237" s="1"/>
      <c r="Y237" s="1"/>
      <c r="Z237" s="1"/>
      <c r="AA237" s="1"/>
      <c r="AB237" s="1"/>
      <c r="AC237" s="1"/>
      <c r="AD237" s="1"/>
    </row>
    <row r="238" spans="1:30" ht="15.75" customHeight="1">
      <c r="A238" s="1"/>
      <c r="B238" s="1"/>
      <c r="C238" s="622"/>
      <c r="D238" s="622"/>
      <c r="E238" s="622"/>
      <c r="F238" s="622"/>
      <c r="G238" s="622"/>
      <c r="H238" s="1"/>
      <c r="I238" s="1"/>
      <c r="J238" s="1"/>
      <c r="K238" s="1"/>
      <c r="L238" s="1"/>
      <c r="M238" s="1"/>
      <c r="N238" s="1"/>
      <c r="O238" s="1"/>
      <c r="P238" s="1"/>
      <c r="Q238" s="1"/>
      <c r="R238" s="1"/>
      <c r="S238" s="1"/>
      <c r="T238" s="1"/>
      <c r="U238" s="1"/>
      <c r="V238" s="1"/>
      <c r="W238" s="1"/>
      <c r="X238" s="1"/>
      <c r="Y238" s="1"/>
      <c r="Z238" s="1"/>
      <c r="AA238" s="1"/>
      <c r="AB238" s="1"/>
      <c r="AC238" s="1"/>
      <c r="AD238" s="1"/>
    </row>
    <row r="239" spans="1:30" ht="15.75" customHeight="1">
      <c r="A239" s="1"/>
      <c r="B239" s="1"/>
      <c r="C239" s="622"/>
      <c r="D239" s="622"/>
      <c r="E239" s="622"/>
      <c r="F239" s="622"/>
      <c r="G239" s="622"/>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ht="15.75" customHeight="1">
      <c r="A240" s="1"/>
      <c r="B240" s="1"/>
      <c r="C240" s="622"/>
      <c r="D240" s="622"/>
      <c r="E240" s="622"/>
      <c r="F240" s="622"/>
      <c r="G240" s="622"/>
      <c r="H240" s="1"/>
      <c r="I240" s="1"/>
      <c r="J240" s="1"/>
      <c r="K240" s="1"/>
      <c r="L240" s="1"/>
      <c r="M240" s="1"/>
      <c r="N240" s="1"/>
      <c r="O240" s="1"/>
      <c r="P240" s="1"/>
      <c r="Q240" s="1"/>
      <c r="R240" s="1"/>
      <c r="S240" s="1"/>
      <c r="T240" s="1"/>
      <c r="U240" s="1"/>
      <c r="V240" s="1"/>
      <c r="W240" s="1"/>
      <c r="X240" s="1"/>
      <c r="Y240" s="1"/>
      <c r="Z240" s="1"/>
      <c r="AA240" s="1"/>
      <c r="AB240" s="1"/>
      <c r="AC240" s="1"/>
      <c r="AD240" s="1"/>
    </row>
    <row r="241" spans="1:30" ht="15.75" customHeight="1">
      <c r="A241" s="1"/>
      <c r="B241" s="1"/>
      <c r="C241" s="622"/>
      <c r="D241" s="622"/>
      <c r="E241" s="622"/>
      <c r="F241" s="622"/>
      <c r="G241" s="622"/>
      <c r="H241" s="1"/>
      <c r="I241" s="1"/>
      <c r="J241" s="1"/>
      <c r="K241" s="1"/>
      <c r="L241" s="1"/>
      <c r="M241" s="1"/>
      <c r="N241" s="1"/>
      <c r="O241" s="1"/>
      <c r="P241" s="1"/>
      <c r="Q241" s="1"/>
      <c r="R241" s="1"/>
      <c r="S241" s="1"/>
      <c r="T241" s="1"/>
      <c r="U241" s="1"/>
      <c r="V241" s="1"/>
      <c r="W241" s="1"/>
      <c r="X241" s="1"/>
      <c r="Y241" s="1"/>
      <c r="Z241" s="1"/>
      <c r="AA241" s="1"/>
      <c r="AB241" s="1"/>
      <c r="AC241" s="1"/>
      <c r="AD241" s="1"/>
    </row>
    <row r="242" spans="1:30" ht="15.75" customHeight="1">
      <c r="A242" s="1"/>
      <c r="B242" s="1"/>
      <c r="C242" s="622"/>
      <c r="D242" s="622"/>
      <c r="E242" s="622"/>
      <c r="F242" s="622"/>
      <c r="G242" s="622"/>
      <c r="H242" s="1"/>
      <c r="I242" s="1"/>
      <c r="J242" s="1"/>
      <c r="K242" s="1"/>
      <c r="L242" s="1"/>
      <c r="M242" s="1"/>
      <c r="N242" s="1"/>
      <c r="O242" s="1"/>
      <c r="P242" s="1"/>
      <c r="Q242" s="1"/>
      <c r="R242" s="1"/>
      <c r="S242" s="1"/>
      <c r="T242" s="1"/>
      <c r="U242" s="1"/>
      <c r="V242" s="1"/>
      <c r="W242" s="1"/>
      <c r="X242" s="1"/>
      <c r="Y242" s="1"/>
      <c r="Z242" s="1"/>
      <c r="AA242" s="1"/>
      <c r="AB242" s="1"/>
      <c r="AC242" s="1"/>
      <c r="AD242" s="1"/>
    </row>
    <row r="243" spans="1:30" ht="15.75" customHeight="1">
      <c r="A243" s="1"/>
      <c r="B243" s="1"/>
      <c r="C243" s="622"/>
      <c r="D243" s="622"/>
      <c r="E243" s="622"/>
      <c r="F243" s="622"/>
      <c r="G243" s="622"/>
      <c r="H243" s="1"/>
      <c r="I243" s="1"/>
      <c r="J243" s="1"/>
      <c r="K243" s="1"/>
      <c r="L243" s="1"/>
      <c r="M243" s="1"/>
      <c r="N243" s="1"/>
      <c r="O243" s="1"/>
      <c r="P243" s="1"/>
      <c r="Q243" s="1"/>
      <c r="R243" s="1"/>
      <c r="S243" s="1"/>
      <c r="T243" s="1"/>
      <c r="U243" s="1"/>
      <c r="V243" s="1"/>
      <c r="W243" s="1"/>
      <c r="X243" s="1"/>
      <c r="Y243" s="1"/>
      <c r="Z243" s="1"/>
      <c r="AA243" s="1"/>
      <c r="AB243" s="1"/>
      <c r="AC243" s="1"/>
      <c r="AD243" s="1"/>
    </row>
    <row r="244" spans="1:30" ht="15.75" customHeight="1">
      <c r="A244" s="1"/>
      <c r="B244" s="1"/>
      <c r="C244" s="622"/>
      <c r="D244" s="622"/>
      <c r="E244" s="622"/>
      <c r="F244" s="622"/>
      <c r="G244" s="622"/>
      <c r="H244" s="1"/>
      <c r="I244" s="1"/>
      <c r="J244" s="1"/>
      <c r="K244" s="1"/>
      <c r="L244" s="1"/>
      <c r="M244" s="1"/>
      <c r="N244" s="1"/>
      <c r="O244" s="1"/>
      <c r="P244" s="1"/>
      <c r="Q244" s="1"/>
      <c r="R244" s="1"/>
      <c r="S244" s="1"/>
      <c r="T244" s="1"/>
      <c r="U244" s="1"/>
      <c r="V244" s="1"/>
      <c r="W244" s="1"/>
      <c r="X244" s="1"/>
      <c r="Y244" s="1"/>
      <c r="Z244" s="1"/>
      <c r="AA244" s="1"/>
      <c r="AB244" s="1"/>
      <c r="AC244" s="1"/>
      <c r="AD244" s="1"/>
    </row>
    <row r="245" spans="1:30" ht="15.75" customHeight="1">
      <c r="A245" s="1"/>
      <c r="B245" s="1"/>
      <c r="C245" s="622"/>
      <c r="D245" s="622"/>
      <c r="E245" s="622"/>
      <c r="F245" s="622"/>
      <c r="G245" s="622"/>
      <c r="H245" s="1"/>
      <c r="I245" s="1"/>
      <c r="J245" s="1"/>
      <c r="K245" s="1"/>
      <c r="L245" s="1"/>
      <c r="M245" s="1"/>
      <c r="N245" s="1"/>
      <c r="O245" s="1"/>
      <c r="P245" s="1"/>
      <c r="Q245" s="1"/>
      <c r="R245" s="1"/>
      <c r="S245" s="1"/>
      <c r="T245" s="1"/>
      <c r="U245" s="1"/>
      <c r="V245" s="1"/>
      <c r="W245" s="1"/>
      <c r="X245" s="1"/>
      <c r="Y245" s="1"/>
      <c r="Z245" s="1"/>
      <c r="AA245" s="1"/>
      <c r="AB245" s="1"/>
      <c r="AC245" s="1"/>
      <c r="AD245" s="1"/>
    </row>
    <row r="246" spans="1:30" ht="15.75" customHeight="1">
      <c r="A246" s="1"/>
      <c r="B246" s="1"/>
      <c r="C246" s="622"/>
      <c r="D246" s="622"/>
      <c r="E246" s="622"/>
      <c r="F246" s="622"/>
      <c r="G246" s="622"/>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ht="15.75" customHeight="1">
      <c r="A247" s="1"/>
      <c r="B247" s="1"/>
      <c r="C247" s="622"/>
      <c r="D247" s="622"/>
      <c r="E247" s="622"/>
      <c r="F247" s="622"/>
      <c r="G247" s="622"/>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ht="15.75" customHeight="1">
      <c r="A248" s="1"/>
      <c r="B248" s="1"/>
      <c r="C248" s="622"/>
      <c r="D248" s="622"/>
      <c r="E248" s="622"/>
      <c r="F248" s="622"/>
      <c r="G248" s="622"/>
      <c r="H248" s="1"/>
      <c r="I248" s="1"/>
      <c r="J248" s="1"/>
      <c r="K248" s="1"/>
      <c r="L248" s="1"/>
      <c r="M248" s="1"/>
      <c r="N248" s="1"/>
      <c r="O248" s="1"/>
      <c r="P248" s="1"/>
      <c r="Q248" s="1"/>
      <c r="R248" s="1"/>
      <c r="S248" s="1"/>
      <c r="T248" s="1"/>
      <c r="U248" s="1"/>
      <c r="V248" s="1"/>
      <c r="W248" s="1"/>
      <c r="X248" s="1"/>
      <c r="Y248" s="1"/>
      <c r="Z248" s="1"/>
      <c r="AA248" s="1"/>
      <c r="AB248" s="1"/>
      <c r="AC248" s="1"/>
      <c r="AD248" s="1"/>
    </row>
    <row r="249" spans="1:30" ht="15.75" customHeight="1">
      <c r="A249" s="1"/>
      <c r="B249" s="1"/>
      <c r="C249" s="622"/>
      <c r="D249" s="622"/>
      <c r="E249" s="622"/>
      <c r="F249" s="622"/>
      <c r="G249" s="622"/>
      <c r="H249" s="1"/>
      <c r="I249" s="1"/>
      <c r="J249" s="1"/>
      <c r="K249" s="1"/>
      <c r="L249" s="1"/>
      <c r="M249" s="1"/>
      <c r="N249" s="1"/>
      <c r="O249" s="1"/>
      <c r="P249" s="1"/>
      <c r="Q249" s="1"/>
      <c r="R249" s="1"/>
      <c r="S249" s="1"/>
      <c r="T249" s="1"/>
      <c r="U249" s="1"/>
      <c r="V249" s="1"/>
      <c r="W249" s="1"/>
      <c r="X249" s="1"/>
      <c r="Y249" s="1"/>
      <c r="Z249" s="1"/>
      <c r="AA249" s="1"/>
      <c r="AB249" s="1"/>
      <c r="AC249" s="1"/>
      <c r="AD249" s="1"/>
    </row>
    <row r="250" spans="1:30" ht="15.75" customHeight="1">
      <c r="A250" s="1"/>
      <c r="B250" s="1"/>
      <c r="C250" s="622"/>
      <c r="D250" s="622"/>
      <c r="E250" s="622"/>
      <c r="F250" s="622"/>
      <c r="G250" s="622"/>
      <c r="H250" s="1"/>
      <c r="I250" s="1"/>
      <c r="J250" s="1"/>
      <c r="K250" s="1"/>
      <c r="L250" s="1"/>
      <c r="M250" s="1"/>
      <c r="N250" s="1"/>
      <c r="O250" s="1"/>
      <c r="P250" s="1"/>
      <c r="Q250" s="1"/>
      <c r="R250" s="1"/>
      <c r="S250" s="1"/>
      <c r="T250" s="1"/>
      <c r="U250" s="1"/>
      <c r="V250" s="1"/>
      <c r="W250" s="1"/>
      <c r="X250" s="1"/>
      <c r="Y250" s="1"/>
      <c r="Z250" s="1"/>
      <c r="AA250" s="1"/>
      <c r="AB250" s="1"/>
      <c r="AC250" s="1"/>
      <c r="AD250" s="1"/>
    </row>
    <row r="251" spans="1:30" ht="15.75" customHeight="1">
      <c r="A251" s="1"/>
      <c r="B251" s="1"/>
      <c r="C251" s="622"/>
      <c r="D251" s="622"/>
      <c r="E251" s="622"/>
      <c r="F251" s="622"/>
      <c r="G251" s="622"/>
      <c r="H251" s="1"/>
      <c r="I251" s="1"/>
      <c r="J251" s="1"/>
      <c r="K251" s="1"/>
      <c r="L251" s="1"/>
      <c r="M251" s="1"/>
      <c r="N251" s="1"/>
      <c r="O251" s="1"/>
      <c r="P251" s="1"/>
      <c r="Q251" s="1"/>
      <c r="R251" s="1"/>
      <c r="S251" s="1"/>
      <c r="T251" s="1"/>
      <c r="U251" s="1"/>
      <c r="V251" s="1"/>
      <c r="W251" s="1"/>
      <c r="X251" s="1"/>
      <c r="Y251" s="1"/>
      <c r="Z251" s="1"/>
      <c r="AA251" s="1"/>
      <c r="AB251" s="1"/>
      <c r="AC251" s="1"/>
      <c r="AD251" s="1"/>
    </row>
    <row r="252" spans="1:30" ht="15.75" customHeight="1">
      <c r="A252" s="1"/>
      <c r="B252" s="1"/>
      <c r="C252" s="622"/>
      <c r="D252" s="622"/>
      <c r="E252" s="622"/>
      <c r="F252" s="622"/>
      <c r="G252" s="622"/>
      <c r="H252" s="1"/>
      <c r="I252" s="1"/>
      <c r="J252" s="1"/>
      <c r="K252" s="1"/>
      <c r="L252" s="1"/>
      <c r="M252" s="1"/>
      <c r="N252" s="1"/>
      <c r="O252" s="1"/>
      <c r="P252" s="1"/>
      <c r="Q252" s="1"/>
      <c r="R252" s="1"/>
      <c r="S252" s="1"/>
      <c r="T252" s="1"/>
      <c r="U252" s="1"/>
      <c r="V252" s="1"/>
      <c r="W252" s="1"/>
      <c r="X252" s="1"/>
      <c r="Y252" s="1"/>
      <c r="Z252" s="1"/>
      <c r="AA252" s="1"/>
      <c r="AB252" s="1"/>
      <c r="AC252" s="1"/>
      <c r="AD252" s="1"/>
    </row>
    <row r="253" spans="1:30" ht="15.75" customHeight="1">
      <c r="A253" s="1"/>
      <c r="B253" s="1"/>
      <c r="C253" s="622"/>
      <c r="D253" s="622"/>
      <c r="E253" s="622"/>
      <c r="F253" s="622"/>
      <c r="G253" s="622"/>
      <c r="H253" s="1"/>
      <c r="I253" s="1"/>
      <c r="J253" s="1"/>
      <c r="K253" s="1"/>
      <c r="L253" s="1"/>
      <c r="M253" s="1"/>
      <c r="N253" s="1"/>
      <c r="O253" s="1"/>
      <c r="P253" s="1"/>
      <c r="Q253" s="1"/>
      <c r="R253" s="1"/>
      <c r="S253" s="1"/>
      <c r="T253" s="1"/>
      <c r="U253" s="1"/>
      <c r="V253" s="1"/>
      <c r="W253" s="1"/>
      <c r="X253" s="1"/>
      <c r="Y253" s="1"/>
      <c r="Z253" s="1"/>
      <c r="AA253" s="1"/>
      <c r="AB253" s="1"/>
      <c r="AC253" s="1"/>
      <c r="AD253" s="1"/>
    </row>
    <row r="254" spans="1:30" ht="15.75" customHeight="1">
      <c r="A254" s="1"/>
      <c r="B254" s="1"/>
      <c r="C254" s="622"/>
      <c r="D254" s="622"/>
      <c r="E254" s="622"/>
      <c r="F254" s="622"/>
      <c r="G254" s="622"/>
      <c r="H254" s="1"/>
      <c r="I254" s="1"/>
      <c r="J254" s="1"/>
      <c r="K254" s="1"/>
      <c r="L254" s="1"/>
      <c r="M254" s="1"/>
      <c r="N254" s="1"/>
      <c r="O254" s="1"/>
      <c r="P254" s="1"/>
      <c r="Q254" s="1"/>
      <c r="R254" s="1"/>
      <c r="S254" s="1"/>
      <c r="T254" s="1"/>
      <c r="U254" s="1"/>
      <c r="V254" s="1"/>
      <c r="W254" s="1"/>
      <c r="X254" s="1"/>
      <c r="Y254" s="1"/>
      <c r="Z254" s="1"/>
      <c r="AA254" s="1"/>
      <c r="AB254" s="1"/>
      <c r="AC254" s="1"/>
      <c r="AD254" s="1"/>
    </row>
    <row r="255" spans="1:30" ht="15.75" customHeight="1">
      <c r="A255" s="1"/>
      <c r="B255" s="1"/>
      <c r="C255" s="622"/>
      <c r="D255" s="622"/>
      <c r="E255" s="622"/>
      <c r="F255" s="622"/>
      <c r="G255" s="622"/>
      <c r="H255" s="1"/>
      <c r="I255" s="1"/>
      <c r="J255" s="1"/>
      <c r="K255" s="1"/>
      <c r="L255" s="1"/>
      <c r="M255" s="1"/>
      <c r="N255" s="1"/>
      <c r="O255" s="1"/>
      <c r="P255" s="1"/>
      <c r="Q255" s="1"/>
      <c r="R255" s="1"/>
      <c r="S255" s="1"/>
      <c r="T255" s="1"/>
      <c r="U255" s="1"/>
      <c r="V255" s="1"/>
      <c r="W255" s="1"/>
      <c r="X255" s="1"/>
      <c r="Y255" s="1"/>
      <c r="Z255" s="1"/>
      <c r="AA255" s="1"/>
      <c r="AB255" s="1"/>
      <c r="AC255" s="1"/>
      <c r="AD255" s="1"/>
    </row>
    <row r="256" spans="1:30" ht="15.75" customHeight="1">
      <c r="A256" s="1"/>
      <c r="B256" s="1"/>
      <c r="C256" s="622"/>
      <c r="D256" s="622"/>
      <c r="E256" s="622"/>
      <c r="F256" s="622"/>
      <c r="G256" s="622"/>
      <c r="H256" s="1"/>
      <c r="I256" s="1"/>
      <c r="J256" s="1"/>
      <c r="K256" s="1"/>
      <c r="L256" s="1"/>
      <c r="M256" s="1"/>
      <c r="N256" s="1"/>
      <c r="O256" s="1"/>
      <c r="P256" s="1"/>
      <c r="Q256" s="1"/>
      <c r="R256" s="1"/>
      <c r="S256" s="1"/>
      <c r="T256" s="1"/>
      <c r="U256" s="1"/>
      <c r="V256" s="1"/>
      <c r="W256" s="1"/>
      <c r="X256" s="1"/>
      <c r="Y256" s="1"/>
      <c r="Z256" s="1"/>
      <c r="AA256" s="1"/>
      <c r="AB256" s="1"/>
      <c r="AC256" s="1"/>
      <c r="AD256" s="1"/>
    </row>
    <row r="257" spans="1:30" ht="15.75" customHeight="1">
      <c r="A257" s="1"/>
      <c r="B257" s="1"/>
      <c r="C257" s="622"/>
      <c r="D257" s="622"/>
      <c r="E257" s="622"/>
      <c r="F257" s="622"/>
      <c r="G257" s="622"/>
      <c r="H257" s="1"/>
      <c r="I257" s="1"/>
      <c r="J257" s="1"/>
      <c r="K257" s="1"/>
      <c r="L257" s="1"/>
      <c r="M257" s="1"/>
      <c r="N257" s="1"/>
      <c r="O257" s="1"/>
      <c r="P257" s="1"/>
      <c r="Q257" s="1"/>
      <c r="R257" s="1"/>
      <c r="S257" s="1"/>
      <c r="T257" s="1"/>
      <c r="U257" s="1"/>
      <c r="V257" s="1"/>
      <c r="W257" s="1"/>
      <c r="X257" s="1"/>
      <c r="Y257" s="1"/>
      <c r="Z257" s="1"/>
      <c r="AA257" s="1"/>
      <c r="AB257" s="1"/>
      <c r="AC257" s="1"/>
      <c r="AD257" s="1"/>
    </row>
    <row r="258" spans="1:30" ht="15.75" customHeight="1">
      <c r="A258" s="1"/>
      <c r="B258" s="1"/>
      <c r="C258" s="622"/>
      <c r="D258" s="622"/>
      <c r="E258" s="622"/>
      <c r="F258" s="622"/>
      <c r="G258" s="622"/>
      <c r="H258" s="1"/>
      <c r="I258" s="1"/>
      <c r="J258" s="1"/>
      <c r="K258" s="1"/>
      <c r="L258" s="1"/>
      <c r="M258" s="1"/>
      <c r="N258" s="1"/>
      <c r="O258" s="1"/>
      <c r="P258" s="1"/>
      <c r="Q258" s="1"/>
      <c r="R258" s="1"/>
      <c r="S258" s="1"/>
      <c r="T258" s="1"/>
      <c r="U258" s="1"/>
      <c r="V258" s="1"/>
      <c r="W258" s="1"/>
      <c r="X258" s="1"/>
      <c r="Y258" s="1"/>
      <c r="Z258" s="1"/>
      <c r="AA258" s="1"/>
      <c r="AB258" s="1"/>
      <c r="AC258" s="1"/>
      <c r="AD258" s="1"/>
    </row>
    <row r="259" spans="1:30" ht="15.75" customHeight="1">
      <c r="A259" s="1"/>
      <c r="B259" s="1"/>
      <c r="C259" s="622"/>
      <c r="D259" s="622"/>
      <c r="E259" s="622"/>
      <c r="F259" s="622"/>
      <c r="G259" s="622"/>
      <c r="H259" s="1"/>
      <c r="I259" s="1"/>
      <c r="J259" s="1"/>
      <c r="K259" s="1"/>
      <c r="L259" s="1"/>
      <c r="M259" s="1"/>
      <c r="N259" s="1"/>
      <c r="O259" s="1"/>
      <c r="P259" s="1"/>
      <c r="Q259" s="1"/>
      <c r="R259" s="1"/>
      <c r="S259" s="1"/>
      <c r="T259" s="1"/>
      <c r="U259" s="1"/>
      <c r="V259" s="1"/>
      <c r="W259" s="1"/>
      <c r="X259" s="1"/>
      <c r="Y259" s="1"/>
      <c r="Z259" s="1"/>
      <c r="AA259" s="1"/>
      <c r="AB259" s="1"/>
      <c r="AC259" s="1"/>
      <c r="AD259" s="1"/>
    </row>
    <row r="260" spans="1:30" ht="15.75" customHeight="1">
      <c r="A260" s="1"/>
      <c r="B260" s="1"/>
      <c r="C260" s="622"/>
      <c r="D260" s="622"/>
      <c r="E260" s="622"/>
      <c r="F260" s="622"/>
      <c r="G260" s="622"/>
      <c r="H260" s="1"/>
      <c r="I260" s="1"/>
      <c r="J260" s="1"/>
      <c r="K260" s="1"/>
      <c r="L260" s="1"/>
      <c r="M260" s="1"/>
      <c r="N260" s="1"/>
      <c r="O260" s="1"/>
      <c r="P260" s="1"/>
      <c r="Q260" s="1"/>
      <c r="R260" s="1"/>
      <c r="S260" s="1"/>
      <c r="T260" s="1"/>
      <c r="U260" s="1"/>
      <c r="V260" s="1"/>
      <c r="W260" s="1"/>
      <c r="X260" s="1"/>
      <c r="Y260" s="1"/>
      <c r="Z260" s="1"/>
      <c r="AA260" s="1"/>
      <c r="AB260" s="1"/>
      <c r="AC260" s="1"/>
      <c r="AD260" s="1"/>
    </row>
    <row r="261" spans="1:30" ht="15.75" customHeight="1">
      <c r="A261" s="1"/>
      <c r="B261" s="1"/>
      <c r="C261" s="622"/>
      <c r="D261" s="622"/>
      <c r="E261" s="622"/>
      <c r="F261" s="622"/>
      <c r="G261" s="622"/>
      <c r="H261" s="1"/>
      <c r="I261" s="1"/>
      <c r="J261" s="1"/>
      <c r="K261" s="1"/>
      <c r="L261" s="1"/>
      <c r="M261" s="1"/>
      <c r="N261" s="1"/>
      <c r="O261" s="1"/>
      <c r="P261" s="1"/>
      <c r="Q261" s="1"/>
      <c r="R261" s="1"/>
      <c r="S261" s="1"/>
      <c r="T261" s="1"/>
      <c r="U261" s="1"/>
      <c r="V261" s="1"/>
      <c r="W261" s="1"/>
      <c r="X261" s="1"/>
      <c r="Y261" s="1"/>
      <c r="Z261" s="1"/>
      <c r="AA261" s="1"/>
      <c r="AB261" s="1"/>
      <c r="AC261" s="1"/>
      <c r="AD261" s="1"/>
    </row>
    <row r="262" spans="1:30" ht="15.75" customHeight="1">
      <c r="A262" s="1"/>
      <c r="B262" s="1"/>
      <c r="C262" s="622"/>
      <c r="D262" s="622"/>
      <c r="E262" s="622"/>
      <c r="F262" s="622"/>
      <c r="G262" s="622"/>
      <c r="H262" s="1"/>
      <c r="I262" s="1"/>
      <c r="J262" s="1"/>
      <c r="K262" s="1"/>
      <c r="L262" s="1"/>
      <c r="M262" s="1"/>
      <c r="N262" s="1"/>
      <c r="O262" s="1"/>
      <c r="P262" s="1"/>
      <c r="Q262" s="1"/>
      <c r="R262" s="1"/>
      <c r="S262" s="1"/>
      <c r="T262" s="1"/>
      <c r="U262" s="1"/>
      <c r="V262" s="1"/>
      <c r="W262" s="1"/>
      <c r="X262" s="1"/>
      <c r="Y262" s="1"/>
      <c r="Z262" s="1"/>
      <c r="AA262" s="1"/>
      <c r="AB262" s="1"/>
      <c r="AC262" s="1"/>
      <c r="AD262" s="1"/>
    </row>
    <row r="263" spans="1:30" ht="15.75" customHeight="1">
      <c r="A263" s="1"/>
      <c r="B263" s="1"/>
      <c r="C263" s="622"/>
      <c r="D263" s="622"/>
      <c r="E263" s="622"/>
      <c r="F263" s="622"/>
      <c r="G263" s="622"/>
      <c r="H263" s="1"/>
      <c r="I263" s="1"/>
      <c r="J263" s="1"/>
      <c r="K263" s="1"/>
      <c r="L263" s="1"/>
      <c r="M263" s="1"/>
      <c r="N263" s="1"/>
      <c r="O263" s="1"/>
      <c r="P263" s="1"/>
      <c r="Q263" s="1"/>
      <c r="R263" s="1"/>
      <c r="S263" s="1"/>
      <c r="T263" s="1"/>
      <c r="U263" s="1"/>
      <c r="V263" s="1"/>
      <c r="W263" s="1"/>
      <c r="X263" s="1"/>
      <c r="Y263" s="1"/>
      <c r="Z263" s="1"/>
      <c r="AA263" s="1"/>
      <c r="AB263" s="1"/>
      <c r="AC263" s="1"/>
      <c r="AD263" s="1"/>
    </row>
    <row r="264" spans="1:30" ht="15.75" customHeight="1">
      <c r="A264" s="1"/>
      <c r="B264" s="1"/>
      <c r="C264" s="622"/>
      <c r="D264" s="622"/>
      <c r="E264" s="622"/>
      <c r="F264" s="622"/>
      <c r="G264" s="622"/>
      <c r="H264" s="1"/>
      <c r="I264" s="1"/>
      <c r="J264" s="1"/>
      <c r="K264" s="1"/>
      <c r="L264" s="1"/>
      <c r="M264" s="1"/>
      <c r="N264" s="1"/>
      <c r="O264" s="1"/>
      <c r="P264" s="1"/>
      <c r="Q264" s="1"/>
      <c r="R264" s="1"/>
      <c r="S264" s="1"/>
      <c r="T264" s="1"/>
      <c r="U264" s="1"/>
      <c r="V264" s="1"/>
      <c r="W264" s="1"/>
      <c r="X264" s="1"/>
      <c r="Y264" s="1"/>
      <c r="Z264" s="1"/>
      <c r="AA264" s="1"/>
      <c r="AB264" s="1"/>
      <c r="AC264" s="1"/>
      <c r="AD264" s="1"/>
    </row>
    <row r="265" spans="1:30" ht="15.75" customHeight="1">
      <c r="A265" s="1"/>
      <c r="B265" s="1"/>
      <c r="C265" s="622"/>
      <c r="D265" s="622"/>
      <c r="E265" s="622"/>
      <c r="F265" s="622"/>
      <c r="G265" s="622"/>
      <c r="H265" s="1"/>
      <c r="I265" s="1"/>
      <c r="J265" s="1"/>
      <c r="K265" s="1"/>
      <c r="L265" s="1"/>
      <c r="M265" s="1"/>
      <c r="N265" s="1"/>
      <c r="O265" s="1"/>
      <c r="P265" s="1"/>
      <c r="Q265" s="1"/>
      <c r="R265" s="1"/>
      <c r="S265" s="1"/>
      <c r="T265" s="1"/>
      <c r="U265" s="1"/>
      <c r="V265" s="1"/>
      <c r="W265" s="1"/>
      <c r="X265" s="1"/>
      <c r="Y265" s="1"/>
      <c r="Z265" s="1"/>
      <c r="AA265" s="1"/>
      <c r="AB265" s="1"/>
      <c r="AC265" s="1"/>
      <c r="AD265" s="1"/>
    </row>
    <row r="266" spans="1:30" ht="15.75" customHeight="1">
      <c r="A266" s="1"/>
      <c r="B266" s="1"/>
      <c r="C266" s="622"/>
      <c r="D266" s="622"/>
      <c r="E266" s="622"/>
      <c r="F266" s="622"/>
      <c r="G266" s="622"/>
      <c r="H266" s="1"/>
      <c r="I266" s="1"/>
      <c r="J266" s="1"/>
      <c r="K266" s="1"/>
      <c r="L266" s="1"/>
      <c r="M266" s="1"/>
      <c r="N266" s="1"/>
      <c r="O266" s="1"/>
      <c r="P266" s="1"/>
      <c r="Q266" s="1"/>
      <c r="R266" s="1"/>
      <c r="S266" s="1"/>
      <c r="T266" s="1"/>
      <c r="U266" s="1"/>
      <c r="V266" s="1"/>
      <c r="W266" s="1"/>
      <c r="X266" s="1"/>
      <c r="Y266" s="1"/>
      <c r="Z266" s="1"/>
      <c r="AA266" s="1"/>
      <c r="AB266" s="1"/>
      <c r="AC266" s="1"/>
      <c r="AD266" s="1"/>
    </row>
    <row r="267" spans="1:30" ht="15.75" customHeight="1">
      <c r="A267" s="1"/>
      <c r="B267" s="1"/>
      <c r="C267" s="622"/>
      <c r="D267" s="622"/>
      <c r="E267" s="622"/>
      <c r="F267" s="622"/>
      <c r="G267" s="622"/>
      <c r="H267" s="1"/>
      <c r="I267" s="1"/>
      <c r="J267" s="1"/>
      <c r="K267" s="1"/>
      <c r="L267" s="1"/>
      <c r="M267" s="1"/>
      <c r="N267" s="1"/>
      <c r="O267" s="1"/>
      <c r="P267" s="1"/>
      <c r="Q267" s="1"/>
      <c r="R267" s="1"/>
      <c r="S267" s="1"/>
      <c r="T267" s="1"/>
      <c r="U267" s="1"/>
      <c r="V267" s="1"/>
      <c r="W267" s="1"/>
      <c r="X267" s="1"/>
      <c r="Y267" s="1"/>
      <c r="Z267" s="1"/>
      <c r="AA267" s="1"/>
      <c r="AB267" s="1"/>
      <c r="AC267" s="1"/>
      <c r="AD267" s="1"/>
    </row>
    <row r="268" spans="1:30" ht="15.75" customHeight="1">
      <c r="A268" s="1"/>
      <c r="B268" s="1"/>
      <c r="C268" s="622"/>
      <c r="D268" s="622"/>
      <c r="E268" s="622"/>
      <c r="F268" s="622"/>
      <c r="G268" s="622"/>
      <c r="H268" s="1"/>
      <c r="I268" s="1"/>
      <c r="J268" s="1"/>
      <c r="K268" s="1"/>
      <c r="L268" s="1"/>
      <c r="M268" s="1"/>
      <c r="N268" s="1"/>
      <c r="O268" s="1"/>
      <c r="P268" s="1"/>
      <c r="Q268" s="1"/>
      <c r="R268" s="1"/>
      <c r="S268" s="1"/>
      <c r="T268" s="1"/>
      <c r="U268" s="1"/>
      <c r="V268" s="1"/>
      <c r="W268" s="1"/>
      <c r="X268" s="1"/>
      <c r="Y268" s="1"/>
      <c r="Z268" s="1"/>
      <c r="AA268" s="1"/>
      <c r="AB268" s="1"/>
      <c r="AC268" s="1"/>
      <c r="AD268" s="1"/>
    </row>
    <row r="269" spans="1:30" ht="15.75" customHeight="1">
      <c r="A269" s="1"/>
      <c r="B269" s="1"/>
      <c r="C269" s="622"/>
      <c r="D269" s="622"/>
      <c r="E269" s="622"/>
      <c r="F269" s="622"/>
      <c r="G269" s="622"/>
      <c r="H269" s="1"/>
      <c r="I269" s="1"/>
      <c r="J269" s="1"/>
      <c r="K269" s="1"/>
      <c r="L269" s="1"/>
      <c r="M269" s="1"/>
      <c r="N269" s="1"/>
      <c r="O269" s="1"/>
      <c r="P269" s="1"/>
      <c r="Q269" s="1"/>
      <c r="R269" s="1"/>
      <c r="S269" s="1"/>
      <c r="T269" s="1"/>
      <c r="U269" s="1"/>
      <c r="V269" s="1"/>
      <c r="W269" s="1"/>
      <c r="X269" s="1"/>
      <c r="Y269" s="1"/>
      <c r="Z269" s="1"/>
      <c r="AA269" s="1"/>
      <c r="AB269" s="1"/>
      <c r="AC269" s="1"/>
      <c r="AD269" s="1"/>
    </row>
    <row r="270" spans="1:30" ht="15.75" customHeight="1">
      <c r="A270" s="1"/>
      <c r="B270" s="1"/>
      <c r="C270" s="622"/>
      <c r="D270" s="622"/>
      <c r="E270" s="622"/>
      <c r="F270" s="622"/>
      <c r="G270" s="622"/>
      <c r="H270" s="1"/>
      <c r="I270" s="1"/>
      <c r="J270" s="1"/>
      <c r="K270" s="1"/>
      <c r="L270" s="1"/>
      <c r="M270" s="1"/>
      <c r="N270" s="1"/>
      <c r="O270" s="1"/>
      <c r="P270" s="1"/>
      <c r="Q270" s="1"/>
      <c r="R270" s="1"/>
      <c r="S270" s="1"/>
      <c r="T270" s="1"/>
      <c r="U270" s="1"/>
      <c r="V270" s="1"/>
      <c r="W270" s="1"/>
      <c r="X270" s="1"/>
      <c r="Y270" s="1"/>
      <c r="Z270" s="1"/>
      <c r="AA270" s="1"/>
      <c r="AB270" s="1"/>
      <c r="AC270" s="1"/>
      <c r="AD270" s="1"/>
    </row>
    <row r="271" spans="1:30" ht="15.75" customHeight="1">
      <c r="A271" s="1"/>
      <c r="B271" s="1"/>
      <c r="C271" s="622"/>
      <c r="D271" s="622"/>
      <c r="E271" s="622"/>
      <c r="F271" s="622"/>
      <c r="G271" s="622"/>
      <c r="H271" s="1"/>
      <c r="I271" s="1"/>
      <c r="J271" s="1"/>
      <c r="K271" s="1"/>
      <c r="L271" s="1"/>
      <c r="M271" s="1"/>
      <c r="N271" s="1"/>
      <c r="O271" s="1"/>
      <c r="P271" s="1"/>
      <c r="Q271" s="1"/>
      <c r="R271" s="1"/>
      <c r="S271" s="1"/>
      <c r="T271" s="1"/>
      <c r="U271" s="1"/>
      <c r="V271" s="1"/>
      <c r="W271" s="1"/>
      <c r="X271" s="1"/>
      <c r="Y271" s="1"/>
      <c r="Z271" s="1"/>
      <c r="AA271" s="1"/>
      <c r="AB271" s="1"/>
      <c r="AC271" s="1"/>
      <c r="AD271" s="1"/>
    </row>
    <row r="272" spans="1:30" ht="15.75" customHeight="1">
      <c r="A272" s="1"/>
      <c r="B272" s="1"/>
      <c r="C272" s="622"/>
      <c r="D272" s="622"/>
      <c r="E272" s="622"/>
      <c r="F272" s="622"/>
      <c r="G272" s="622"/>
      <c r="H272" s="1"/>
      <c r="I272" s="1"/>
      <c r="J272" s="1"/>
      <c r="K272" s="1"/>
      <c r="L272" s="1"/>
      <c r="M272" s="1"/>
      <c r="N272" s="1"/>
      <c r="O272" s="1"/>
      <c r="P272" s="1"/>
      <c r="Q272" s="1"/>
      <c r="R272" s="1"/>
      <c r="S272" s="1"/>
      <c r="T272" s="1"/>
      <c r="U272" s="1"/>
      <c r="V272" s="1"/>
      <c r="W272" s="1"/>
      <c r="X272" s="1"/>
      <c r="Y272" s="1"/>
      <c r="Z272" s="1"/>
      <c r="AA272" s="1"/>
      <c r="AB272" s="1"/>
      <c r="AC272" s="1"/>
      <c r="AD272" s="1"/>
    </row>
    <row r="273" spans="1:30" ht="15.75" customHeight="1">
      <c r="A273" s="1"/>
      <c r="B273" s="1"/>
      <c r="C273" s="622"/>
      <c r="D273" s="622"/>
      <c r="E273" s="622"/>
      <c r="F273" s="622"/>
      <c r="G273" s="622"/>
      <c r="H273" s="1"/>
      <c r="I273" s="1"/>
      <c r="J273" s="1"/>
      <c r="K273" s="1"/>
      <c r="L273" s="1"/>
      <c r="M273" s="1"/>
      <c r="N273" s="1"/>
      <c r="O273" s="1"/>
      <c r="P273" s="1"/>
      <c r="Q273" s="1"/>
      <c r="R273" s="1"/>
      <c r="S273" s="1"/>
      <c r="T273" s="1"/>
      <c r="U273" s="1"/>
      <c r="V273" s="1"/>
      <c r="W273" s="1"/>
      <c r="X273" s="1"/>
      <c r="Y273" s="1"/>
      <c r="Z273" s="1"/>
      <c r="AA273" s="1"/>
      <c r="AB273" s="1"/>
      <c r="AC273" s="1"/>
      <c r="AD273" s="1"/>
    </row>
    <row r="274" spans="1:30" ht="15.75" customHeight="1">
      <c r="A274" s="1"/>
      <c r="B274" s="1"/>
      <c r="C274" s="622"/>
      <c r="D274" s="622"/>
      <c r="E274" s="622"/>
      <c r="F274" s="622"/>
      <c r="G274" s="622"/>
      <c r="H274" s="1"/>
      <c r="I274" s="1"/>
      <c r="J274" s="1"/>
      <c r="K274" s="1"/>
      <c r="L274" s="1"/>
      <c r="M274" s="1"/>
      <c r="N274" s="1"/>
      <c r="O274" s="1"/>
      <c r="P274" s="1"/>
      <c r="Q274" s="1"/>
      <c r="R274" s="1"/>
      <c r="S274" s="1"/>
      <c r="T274" s="1"/>
      <c r="U274" s="1"/>
      <c r="V274" s="1"/>
      <c r="W274" s="1"/>
      <c r="X274" s="1"/>
      <c r="Y274" s="1"/>
      <c r="Z274" s="1"/>
      <c r="AA274" s="1"/>
      <c r="AB274" s="1"/>
      <c r="AC274" s="1"/>
      <c r="AD274" s="1"/>
    </row>
    <row r="275" spans="1:30" ht="15.75" customHeight="1">
      <c r="A275" s="1"/>
      <c r="B275" s="1"/>
      <c r="C275" s="622"/>
      <c r="D275" s="622"/>
      <c r="E275" s="622"/>
      <c r="F275" s="622"/>
      <c r="G275" s="622"/>
      <c r="H275" s="1"/>
      <c r="I275" s="1"/>
      <c r="J275" s="1"/>
      <c r="K275" s="1"/>
      <c r="L275" s="1"/>
      <c r="M275" s="1"/>
      <c r="N275" s="1"/>
      <c r="O275" s="1"/>
      <c r="P275" s="1"/>
      <c r="Q275" s="1"/>
      <c r="R275" s="1"/>
      <c r="S275" s="1"/>
      <c r="T275" s="1"/>
      <c r="U275" s="1"/>
      <c r="V275" s="1"/>
      <c r="W275" s="1"/>
      <c r="X275" s="1"/>
      <c r="Y275" s="1"/>
      <c r="Z275" s="1"/>
      <c r="AA275" s="1"/>
      <c r="AB275" s="1"/>
      <c r="AC275" s="1"/>
      <c r="AD275" s="1"/>
    </row>
    <row r="276" spans="1:30" ht="15.75" customHeight="1">
      <c r="A276" s="1"/>
      <c r="B276" s="1"/>
      <c r="C276" s="622"/>
      <c r="D276" s="622"/>
      <c r="E276" s="622"/>
      <c r="F276" s="622"/>
      <c r="G276" s="622"/>
      <c r="H276" s="1"/>
      <c r="I276" s="1"/>
      <c r="J276" s="1"/>
      <c r="K276" s="1"/>
      <c r="L276" s="1"/>
      <c r="M276" s="1"/>
      <c r="N276" s="1"/>
      <c r="O276" s="1"/>
      <c r="P276" s="1"/>
      <c r="Q276" s="1"/>
      <c r="R276" s="1"/>
      <c r="S276" s="1"/>
      <c r="T276" s="1"/>
      <c r="U276" s="1"/>
      <c r="V276" s="1"/>
      <c r="W276" s="1"/>
      <c r="X276" s="1"/>
      <c r="Y276" s="1"/>
      <c r="Z276" s="1"/>
      <c r="AA276" s="1"/>
      <c r="AB276" s="1"/>
      <c r="AC276" s="1"/>
      <c r="AD276" s="1"/>
    </row>
    <row r="277" spans="1:30" ht="15.75" customHeight="1">
      <c r="A277" s="1"/>
      <c r="B277" s="1"/>
      <c r="C277" s="622"/>
      <c r="D277" s="622"/>
      <c r="E277" s="622"/>
      <c r="F277" s="622"/>
      <c r="G277" s="622"/>
      <c r="H277" s="1"/>
      <c r="I277" s="1"/>
      <c r="J277" s="1"/>
      <c r="K277" s="1"/>
      <c r="L277" s="1"/>
      <c r="M277" s="1"/>
      <c r="N277" s="1"/>
      <c r="O277" s="1"/>
      <c r="P277" s="1"/>
      <c r="Q277" s="1"/>
      <c r="R277" s="1"/>
      <c r="S277" s="1"/>
      <c r="T277" s="1"/>
      <c r="U277" s="1"/>
      <c r="V277" s="1"/>
      <c r="W277" s="1"/>
      <c r="X277" s="1"/>
      <c r="Y277" s="1"/>
      <c r="Z277" s="1"/>
      <c r="AA277" s="1"/>
      <c r="AB277" s="1"/>
      <c r="AC277" s="1"/>
      <c r="AD277" s="1"/>
    </row>
    <row r="278" spans="1:30" ht="15.75" customHeight="1">
      <c r="A278" s="1"/>
      <c r="B278" s="1"/>
      <c r="C278" s="622"/>
      <c r="D278" s="622"/>
      <c r="E278" s="622"/>
      <c r="F278" s="622"/>
      <c r="G278" s="622"/>
      <c r="H278" s="1"/>
      <c r="I278" s="1"/>
      <c r="J278" s="1"/>
      <c r="K278" s="1"/>
      <c r="L278" s="1"/>
      <c r="M278" s="1"/>
      <c r="N278" s="1"/>
      <c r="O278" s="1"/>
      <c r="P278" s="1"/>
      <c r="Q278" s="1"/>
      <c r="R278" s="1"/>
      <c r="S278" s="1"/>
      <c r="T278" s="1"/>
      <c r="U278" s="1"/>
      <c r="V278" s="1"/>
      <c r="W278" s="1"/>
      <c r="X278" s="1"/>
      <c r="Y278" s="1"/>
      <c r="Z278" s="1"/>
      <c r="AA278" s="1"/>
      <c r="AB278" s="1"/>
      <c r="AC278" s="1"/>
      <c r="AD278" s="1"/>
    </row>
    <row r="279" spans="1:30" ht="15.75" customHeight="1">
      <c r="A279" s="1"/>
      <c r="B279" s="1"/>
      <c r="C279" s="622"/>
      <c r="D279" s="622"/>
      <c r="E279" s="622"/>
      <c r="F279" s="622"/>
      <c r="G279" s="622"/>
      <c r="H279" s="1"/>
      <c r="I279" s="1"/>
      <c r="J279" s="1"/>
      <c r="K279" s="1"/>
      <c r="L279" s="1"/>
      <c r="M279" s="1"/>
      <c r="N279" s="1"/>
      <c r="O279" s="1"/>
      <c r="P279" s="1"/>
      <c r="Q279" s="1"/>
      <c r="R279" s="1"/>
      <c r="S279" s="1"/>
      <c r="T279" s="1"/>
      <c r="U279" s="1"/>
      <c r="V279" s="1"/>
      <c r="W279" s="1"/>
      <c r="X279" s="1"/>
      <c r="Y279" s="1"/>
      <c r="Z279" s="1"/>
      <c r="AA279" s="1"/>
      <c r="AB279" s="1"/>
      <c r="AC279" s="1"/>
      <c r="AD279" s="1"/>
    </row>
    <row r="280" spans="1:30" ht="15.75" customHeight="1">
      <c r="A280" s="1"/>
      <c r="B280" s="1"/>
      <c r="C280" s="622"/>
      <c r="D280" s="622"/>
      <c r="E280" s="622"/>
      <c r="F280" s="622"/>
      <c r="G280" s="622"/>
      <c r="H280" s="1"/>
      <c r="I280" s="1"/>
      <c r="J280" s="1"/>
      <c r="K280" s="1"/>
      <c r="L280" s="1"/>
      <c r="M280" s="1"/>
      <c r="N280" s="1"/>
      <c r="O280" s="1"/>
      <c r="P280" s="1"/>
      <c r="Q280" s="1"/>
      <c r="R280" s="1"/>
      <c r="S280" s="1"/>
      <c r="T280" s="1"/>
      <c r="U280" s="1"/>
      <c r="V280" s="1"/>
      <c r="W280" s="1"/>
      <c r="X280" s="1"/>
      <c r="Y280" s="1"/>
      <c r="Z280" s="1"/>
      <c r="AA280" s="1"/>
      <c r="AB280" s="1"/>
      <c r="AC280" s="1"/>
      <c r="AD280" s="1"/>
    </row>
    <row r="281" spans="1:30" ht="15.75" customHeight="1">
      <c r="A281" s="1"/>
      <c r="B281" s="1"/>
      <c r="C281" s="622"/>
      <c r="D281" s="622"/>
      <c r="E281" s="622"/>
      <c r="F281" s="622"/>
      <c r="G281" s="622"/>
      <c r="H281" s="1"/>
      <c r="I281" s="1"/>
      <c r="J281" s="1"/>
      <c r="K281" s="1"/>
      <c r="L281" s="1"/>
      <c r="M281" s="1"/>
      <c r="N281" s="1"/>
      <c r="O281" s="1"/>
      <c r="P281" s="1"/>
      <c r="Q281" s="1"/>
      <c r="R281" s="1"/>
      <c r="S281" s="1"/>
      <c r="T281" s="1"/>
      <c r="U281" s="1"/>
      <c r="V281" s="1"/>
      <c r="W281" s="1"/>
      <c r="X281" s="1"/>
      <c r="Y281" s="1"/>
      <c r="Z281" s="1"/>
      <c r="AA281" s="1"/>
      <c r="AB281" s="1"/>
      <c r="AC281" s="1"/>
      <c r="AD281" s="1"/>
    </row>
    <row r="282" spans="1:30" ht="15.75" customHeight="1">
      <c r="A282" s="1"/>
      <c r="B282" s="1"/>
      <c r="C282" s="622"/>
      <c r="D282" s="622"/>
      <c r="E282" s="622"/>
      <c r="F282" s="622"/>
      <c r="G282" s="622"/>
      <c r="H282" s="1"/>
      <c r="I282" s="1"/>
      <c r="J282" s="1"/>
      <c r="K282" s="1"/>
      <c r="L282" s="1"/>
      <c r="M282" s="1"/>
      <c r="N282" s="1"/>
      <c r="O282" s="1"/>
      <c r="P282" s="1"/>
      <c r="Q282" s="1"/>
      <c r="R282" s="1"/>
      <c r="S282" s="1"/>
      <c r="T282" s="1"/>
      <c r="U282" s="1"/>
      <c r="V282" s="1"/>
      <c r="W282" s="1"/>
      <c r="X282" s="1"/>
      <c r="Y282" s="1"/>
      <c r="Z282" s="1"/>
      <c r="AA282" s="1"/>
      <c r="AB282" s="1"/>
      <c r="AC282" s="1"/>
      <c r="AD282" s="1"/>
    </row>
    <row r="283" spans="1:30" ht="15.75" customHeight="1">
      <c r="A283" s="1"/>
      <c r="B283" s="1"/>
      <c r="C283" s="622"/>
      <c r="D283" s="622"/>
      <c r="E283" s="622"/>
      <c r="F283" s="622"/>
      <c r="G283" s="622"/>
      <c r="H283" s="1"/>
      <c r="I283" s="1"/>
      <c r="J283" s="1"/>
      <c r="K283" s="1"/>
      <c r="L283" s="1"/>
      <c r="M283" s="1"/>
      <c r="N283" s="1"/>
      <c r="O283" s="1"/>
      <c r="P283" s="1"/>
      <c r="Q283" s="1"/>
      <c r="R283" s="1"/>
      <c r="S283" s="1"/>
      <c r="T283" s="1"/>
      <c r="U283" s="1"/>
      <c r="V283" s="1"/>
      <c r="W283" s="1"/>
      <c r="X283" s="1"/>
      <c r="Y283" s="1"/>
      <c r="Z283" s="1"/>
      <c r="AA283" s="1"/>
      <c r="AB283" s="1"/>
      <c r="AC283" s="1"/>
      <c r="AD283" s="1"/>
    </row>
    <row r="284" spans="1:30" ht="15.75" customHeight="1">
      <c r="A284" s="1"/>
      <c r="B284" s="1"/>
      <c r="C284" s="622"/>
      <c r="D284" s="622"/>
      <c r="E284" s="622"/>
      <c r="F284" s="622"/>
      <c r="G284" s="622"/>
      <c r="H284" s="1"/>
      <c r="I284" s="1"/>
      <c r="J284" s="1"/>
      <c r="K284" s="1"/>
      <c r="L284" s="1"/>
      <c r="M284" s="1"/>
      <c r="N284" s="1"/>
      <c r="O284" s="1"/>
      <c r="P284" s="1"/>
      <c r="Q284" s="1"/>
      <c r="R284" s="1"/>
      <c r="S284" s="1"/>
      <c r="T284" s="1"/>
      <c r="U284" s="1"/>
      <c r="V284" s="1"/>
      <c r="W284" s="1"/>
      <c r="X284" s="1"/>
      <c r="Y284" s="1"/>
      <c r="Z284" s="1"/>
      <c r="AA284" s="1"/>
      <c r="AB284" s="1"/>
      <c r="AC284" s="1"/>
      <c r="AD284" s="1"/>
    </row>
  </sheetData>
  <mergeCells count="21">
    <mergeCell ref="B10:E10"/>
    <mergeCell ref="F10:H10"/>
    <mergeCell ref="A7:H7"/>
    <mergeCell ref="A9:H9"/>
    <mergeCell ref="B11:E11"/>
    <mergeCell ref="F11:H11"/>
    <mergeCell ref="A78:C78"/>
    <mergeCell ref="D78:G78"/>
    <mergeCell ref="G12:H12"/>
    <mergeCell ref="H14:H16"/>
    <mergeCell ref="A73:B73"/>
    <mergeCell ref="A74:B74"/>
    <mergeCell ref="C74:C76"/>
    <mergeCell ref="A75:B75"/>
    <mergeCell ref="A76:B76"/>
    <mergeCell ref="D74:D76"/>
    <mergeCell ref="A14:A16"/>
    <mergeCell ref="B14:B16"/>
    <mergeCell ref="C14:C15"/>
    <mergeCell ref="D14:D15"/>
    <mergeCell ref="E14:G14"/>
  </mergeCells>
  <conditionalFormatting sqref="C25">
    <cfRule type="cellIs" dxfId="23" priority="1" stopIfTrue="1" operator="equal">
      <formula>0</formula>
    </cfRule>
    <cfRule type="cellIs" dxfId="22" priority="2" stopIfTrue="1" operator="between">
      <formula>0.01</formula>
      <formula>1</formula>
    </cfRule>
  </conditionalFormatting>
  <conditionalFormatting sqref="C29">
    <cfRule type="cellIs" dxfId="21" priority="26" stopIfTrue="1" operator="equal">
      <formula>0</formula>
    </cfRule>
    <cfRule type="cellIs" dxfId="20" priority="27" stopIfTrue="1" operator="between">
      <formula>0.01</formula>
      <formula>1</formula>
    </cfRule>
  </conditionalFormatting>
  <conditionalFormatting sqref="C31">
    <cfRule type="cellIs" dxfId="19" priority="28" stopIfTrue="1" operator="equal">
      <formula>0</formula>
    </cfRule>
    <cfRule type="cellIs" dxfId="18" priority="29" stopIfTrue="1" operator="between">
      <formula>0.01</formula>
      <formula>1</formula>
    </cfRule>
  </conditionalFormatting>
  <conditionalFormatting sqref="C33 C41">
    <cfRule type="cellIs" dxfId="17" priority="30" stopIfTrue="1" operator="equal">
      <formula>0</formula>
    </cfRule>
    <cfRule type="cellIs" dxfId="16" priority="31" stopIfTrue="1" operator="between">
      <formula>0.01</formula>
      <formula>1</formula>
    </cfRule>
  </conditionalFormatting>
  <conditionalFormatting sqref="C35 C43">
    <cfRule type="cellIs" dxfId="15" priority="32" stopIfTrue="1" operator="equal">
      <formula>0</formula>
    </cfRule>
    <cfRule type="cellIs" dxfId="14" priority="33" stopIfTrue="1" operator="between">
      <formula>0.01</formula>
      <formula>1</formula>
    </cfRule>
  </conditionalFormatting>
  <conditionalFormatting sqref="C37 C45">
    <cfRule type="cellIs" dxfId="13" priority="34" stopIfTrue="1" operator="equal">
      <formula>0</formula>
    </cfRule>
    <cfRule type="cellIs" dxfId="12" priority="35" stopIfTrue="1" operator="between">
      <formula>0.01</formula>
      <formula>1</formula>
    </cfRule>
  </conditionalFormatting>
  <conditionalFormatting sqref="C39">
    <cfRule type="cellIs" dxfId="11" priority="36" stopIfTrue="1" operator="equal">
      <formula>0</formula>
    </cfRule>
    <cfRule type="cellIs" dxfId="10" priority="37" stopIfTrue="1" operator="between">
      <formula>0.01</formula>
      <formula>1</formula>
    </cfRule>
  </conditionalFormatting>
  <conditionalFormatting sqref="C49">
    <cfRule type="cellIs" dxfId="9" priority="38" stopIfTrue="1" operator="equal">
      <formula>0</formula>
    </cfRule>
    <cfRule type="cellIs" dxfId="8" priority="39" stopIfTrue="1" operator="between">
      <formula>0.01</formula>
      <formula>1</formula>
    </cfRule>
  </conditionalFormatting>
  <conditionalFormatting sqref="C51">
    <cfRule type="cellIs" dxfId="7" priority="40" stopIfTrue="1" operator="equal">
      <formula>0</formula>
    </cfRule>
    <cfRule type="cellIs" dxfId="6" priority="41" stopIfTrue="1" operator="between">
      <formula>0.01</formula>
      <formula>1</formula>
    </cfRule>
  </conditionalFormatting>
  <conditionalFormatting sqref="C53">
    <cfRule type="cellIs" dxfId="5" priority="42" stopIfTrue="1" operator="equal">
      <formula>0</formula>
    </cfRule>
    <cfRule type="cellIs" dxfId="4" priority="43" stopIfTrue="1" operator="between">
      <formula>0.01</formula>
      <formula>1</formula>
    </cfRule>
  </conditionalFormatting>
  <conditionalFormatting sqref="C57 C61 C65 C69">
    <cfRule type="cellIs" dxfId="3" priority="44" stopIfTrue="1" operator="equal">
      <formula>0</formula>
    </cfRule>
    <cfRule type="cellIs" dxfId="2" priority="45" stopIfTrue="1" operator="between">
      <formula>0.01</formula>
      <formula>1</formula>
    </cfRule>
  </conditionalFormatting>
  <conditionalFormatting sqref="J19:J23 J25:J27 J49:J55 J57:J72">
    <cfRule type="cellIs" dxfId="1" priority="3" stopIfTrue="1" operator="equal">
      <formula>1</formula>
    </cfRule>
  </conditionalFormatting>
  <conditionalFormatting sqref="J29:J47">
    <cfRule type="cellIs" dxfId="0" priority="4" stopIfTrue="1" operator="equal">
      <formula>1</formula>
    </cfRule>
  </conditionalFormatting>
  <printOptions horizontalCentered="1"/>
  <pageMargins left="0.31496062992125984" right="0.31496062992125984" top="0.59055118110236227" bottom="0.59055118110236227" header="0" footer="0"/>
  <pageSetup paperSize="8" fitToHeight="0" orientation="landscape" r:id="rId1"/>
  <headerFooter>
    <oddFooter>&amp;CB3M CONSTRUTORA EIRELI- CNPJ: 27.343.319/0001-76
Av. Antônio Rabelo Junior, 161, sala 1711- Miramar – João Pessoa/PB – CEP 58032-090
Fone: (83) 9 9862-3007&amp;R&amp;P/</oddFooter>
  </headerFooter>
  <drawing r:id="rId2"/>
</worksheet>
</file>

<file path=xl/worksheets/sheet9.xml><?xml version="1.0" encoding="utf-8"?>
<worksheet xmlns="http://schemas.openxmlformats.org/spreadsheetml/2006/main" xmlns:r="http://schemas.openxmlformats.org/officeDocument/2006/relationships">
  <sheetPr>
    <pageSetUpPr fitToPage="1"/>
  </sheetPr>
  <dimension ref="A1:H3954"/>
  <sheetViews>
    <sheetView showGridLines="0" workbookViewId="0"/>
  </sheetViews>
  <sheetFormatPr defaultColWidth="14.42578125" defaultRowHeight="15" customHeight="1"/>
  <cols>
    <col min="1" max="1" width="15.85546875" customWidth="1"/>
    <col min="2" max="2" width="15" customWidth="1"/>
    <col min="3" max="3" width="112.5703125" customWidth="1"/>
    <col min="4" max="5" width="12.85546875" customWidth="1"/>
    <col min="6" max="6" width="15" customWidth="1"/>
    <col min="7" max="7" width="16.7109375" customWidth="1"/>
    <col min="8" max="8" width="12.5703125" customWidth="1"/>
  </cols>
  <sheetData>
    <row r="1" spans="1:8" ht="4.5" customHeight="1">
      <c r="B1" s="201"/>
      <c r="C1" s="670"/>
      <c r="D1" s="202"/>
      <c r="E1" s="202"/>
      <c r="F1" s="671"/>
      <c r="G1" s="558"/>
      <c r="H1" s="673"/>
    </row>
    <row r="2" spans="1:8" ht="29.25" customHeight="1">
      <c r="A2" s="2" t="str">
        <f>'Planilha Orçamentária'!B2</f>
        <v>CONTRATANTE:</v>
      </c>
      <c r="B2" s="1008" t="str">
        <f>'Planilha Orçamentária'!C2</f>
        <v xml:space="preserve">JFBP | JUSTIÇA DE FEDERAL DE PRIMEIRO GRAU – SEÇÃO JUDICIÁRIA DA PARAÍBA </v>
      </c>
      <c r="C2" s="983"/>
      <c r="D2" s="4" t="s">
        <v>19</v>
      </c>
      <c r="E2" s="209"/>
      <c r="F2" s="674"/>
      <c r="G2" s="6"/>
      <c r="H2" s="673"/>
    </row>
    <row r="3" spans="1:8" ht="29.25" customHeight="1">
      <c r="A3" s="2" t="str">
        <f>'Planilha Orçamentária'!B3</f>
        <v>PROJETO:</v>
      </c>
      <c r="B3" s="1008" t="str">
        <f>'Planilha Orçamentária'!C3</f>
        <v>Reforma, adequação e modernização das instalações físicas e sistemas prediais da Subseção Judiciária de Guarabira/PB</v>
      </c>
      <c r="C3" s="983"/>
      <c r="D3" s="675" t="str">
        <f>'Planilha Resumo'!D3&amp;" "&amp;'Planilha Resumo'!C3</f>
        <v>SINAPI - JOAO PESSOA</v>
      </c>
      <c r="E3" s="1"/>
      <c r="F3" s="676"/>
      <c r="G3" s="677"/>
      <c r="H3" s="673"/>
    </row>
    <row r="4" spans="1:8" ht="29.25" customHeight="1">
      <c r="A4" s="2" t="str">
        <f>'Planilha Orçamentária'!B4</f>
        <v>ENDEREÇO:</v>
      </c>
      <c r="B4" s="1008" t="str">
        <f>'Planilha Orçamentária'!$C$4</f>
        <v>Rua Augusto de Almeida, nº 258, Bairro Novo, Guarabira/PB - CEP: 58200-000</v>
      </c>
      <c r="C4" s="983"/>
      <c r="D4" s="678">
        <f>'Planilha Resumo'!E3</f>
        <v>45078</v>
      </c>
      <c r="E4" s="24"/>
      <c r="F4" s="679"/>
      <c r="G4" s="11"/>
      <c r="H4" s="673"/>
    </row>
    <row r="5" spans="1:8" ht="29.25" customHeight="1">
      <c r="A5" s="2" t="str">
        <f>'Planilha Orçamentária'!B5</f>
        <v>EMPRESA</v>
      </c>
      <c r="B5" s="1011" t="str">
        <f>'Planilha Orçamentária'!$C$5</f>
        <v>B3M CONSTRUTORA EIRELI - 27.343.319/0001-76</v>
      </c>
      <c r="C5" s="983"/>
      <c r="D5" s="680" t="str">
        <f>'Planilha Resumo'!D2</f>
        <v>NÃO DESONERADO</v>
      </c>
      <c r="E5" s="681"/>
      <c r="F5" s="682"/>
      <c r="G5" s="16"/>
      <c r="H5" s="673"/>
    </row>
    <row r="6" spans="1:8" ht="4.5" customHeight="1">
      <c r="A6" s="200"/>
      <c r="B6" s="201"/>
      <c r="C6" s="670"/>
      <c r="D6" s="201"/>
      <c r="E6" s="201"/>
      <c r="F6" s="683"/>
      <c r="G6" s="218"/>
      <c r="H6" s="673"/>
    </row>
    <row r="7" spans="1:8" ht="33" customHeight="1">
      <c r="A7" s="1124" t="s">
        <v>2229</v>
      </c>
      <c r="B7" s="982"/>
      <c r="C7" s="982"/>
      <c r="D7" s="982"/>
      <c r="E7" s="982"/>
      <c r="F7" s="982"/>
      <c r="G7" s="983"/>
      <c r="H7" s="673"/>
    </row>
    <row r="8" spans="1:8" ht="4.5" customHeight="1">
      <c r="A8" s="200"/>
      <c r="B8" s="201"/>
      <c r="C8" s="670"/>
      <c r="D8" s="201"/>
      <c r="E8" s="201"/>
      <c r="F8" s="683"/>
      <c r="G8" s="218"/>
      <c r="H8" s="673"/>
    </row>
    <row r="9" spans="1:8" ht="19.5" customHeight="1">
      <c r="A9" s="96"/>
      <c r="B9" s="96"/>
      <c r="C9" s="684"/>
      <c r="D9" s="96"/>
      <c r="E9" s="96"/>
      <c r="F9" s="685"/>
      <c r="G9" s="96"/>
      <c r="H9" s="673"/>
    </row>
    <row r="10" spans="1:8" ht="19.5" customHeight="1">
      <c r="A10" s="989" t="s">
        <v>1</v>
      </c>
      <c r="B10" s="982"/>
      <c r="C10" s="982"/>
      <c r="D10" s="982"/>
      <c r="E10" s="982"/>
      <c r="F10" s="982"/>
      <c r="G10" s="983"/>
      <c r="H10" s="673"/>
    </row>
    <row r="11" spans="1:8" ht="19.5" customHeight="1">
      <c r="A11" s="12" t="str">
        <f>'Planilha Orçamentária'!B10</f>
        <v>VERSÃO</v>
      </c>
      <c r="B11" s="1001" t="str">
        <f>'Planilha Orçamentária'!D10</f>
        <v xml:space="preserve">DESCRIÇÃO E/OU FOLHAS ALTERADAS </v>
      </c>
      <c r="C11" s="983"/>
      <c r="D11" s="1001" t="str">
        <f>'Planilha Orçamentária'!F10</f>
        <v>DATA</v>
      </c>
      <c r="E11" s="983"/>
      <c r="F11" s="1001" t="str">
        <f>'Planilha Orçamentária'!H10</f>
        <v>ATUALIZAÇÃO</v>
      </c>
      <c r="G11" s="983"/>
      <c r="H11" s="673"/>
    </row>
    <row r="12" spans="1:8" ht="19.5" hidden="1" customHeight="1">
      <c r="A12" s="91" t="e">
        <f t="shared" ref="A12:B12" si="0">IF(#REF!="","",#REF!)</f>
        <v>#REF!</v>
      </c>
      <c r="B12" s="1048" t="e">
        <f t="shared" si="0"/>
        <v>#REF!</v>
      </c>
      <c r="C12" s="982"/>
      <c r="D12" s="1053" t="e">
        <f t="shared" ref="D12:D16" si="1">IF(#REF!="","",#REF!)</f>
        <v>#REF!</v>
      </c>
      <c r="E12" s="983"/>
      <c r="F12" s="1048" t="e">
        <f t="shared" ref="F12:F16" si="2">IF(#REF!="","",#REF!)</f>
        <v>#REF!</v>
      </c>
      <c r="G12" s="983"/>
      <c r="H12" s="673"/>
    </row>
    <row r="13" spans="1:8" ht="19.5" hidden="1" customHeight="1">
      <c r="A13" s="91" t="e">
        <f t="shared" ref="A13:B13" si="3">IF(#REF!="","",#REF!)</f>
        <v>#REF!</v>
      </c>
      <c r="B13" s="1048" t="e">
        <f t="shared" si="3"/>
        <v>#REF!</v>
      </c>
      <c r="C13" s="982"/>
      <c r="D13" s="1053" t="e">
        <f t="shared" si="1"/>
        <v>#REF!</v>
      </c>
      <c r="E13" s="983"/>
      <c r="F13" s="1048" t="e">
        <f t="shared" si="2"/>
        <v>#REF!</v>
      </c>
      <c r="G13" s="983"/>
      <c r="H13" s="673"/>
    </row>
    <row r="14" spans="1:8" ht="19.5" hidden="1" customHeight="1">
      <c r="A14" s="91" t="e">
        <f t="shared" ref="A14:B14" si="4">IF(#REF!="","",#REF!)</f>
        <v>#REF!</v>
      </c>
      <c r="B14" s="1048" t="e">
        <f t="shared" si="4"/>
        <v>#REF!</v>
      </c>
      <c r="C14" s="982"/>
      <c r="D14" s="1053" t="e">
        <f t="shared" si="1"/>
        <v>#REF!</v>
      </c>
      <c r="E14" s="983"/>
      <c r="F14" s="1048" t="e">
        <f t="shared" si="2"/>
        <v>#REF!</v>
      </c>
      <c r="G14" s="983"/>
      <c r="H14" s="673"/>
    </row>
    <row r="15" spans="1:8" ht="19.5" hidden="1" customHeight="1">
      <c r="A15" s="91" t="e">
        <f t="shared" ref="A15:B15" si="5">IF(#REF!="","",#REF!)</f>
        <v>#REF!</v>
      </c>
      <c r="B15" s="1048" t="e">
        <f t="shared" si="5"/>
        <v>#REF!</v>
      </c>
      <c r="C15" s="982"/>
      <c r="D15" s="1053" t="e">
        <f t="shared" si="1"/>
        <v>#REF!</v>
      </c>
      <c r="E15" s="983"/>
      <c r="F15" s="1048" t="e">
        <f t="shared" si="2"/>
        <v>#REF!</v>
      </c>
      <c r="G15" s="983"/>
      <c r="H15" s="673"/>
    </row>
    <row r="16" spans="1:8" ht="19.5" hidden="1" customHeight="1">
      <c r="A16" s="91" t="e">
        <f t="shared" ref="A16:B16" si="6">IF(#REF!="","",#REF!)</f>
        <v>#REF!</v>
      </c>
      <c r="B16" s="1048" t="e">
        <f t="shared" si="6"/>
        <v>#REF!</v>
      </c>
      <c r="C16" s="982"/>
      <c r="D16" s="1053" t="e">
        <f t="shared" si="1"/>
        <v>#REF!</v>
      </c>
      <c r="E16" s="983"/>
      <c r="F16" s="1048" t="e">
        <f t="shared" si="2"/>
        <v>#REF!</v>
      </c>
      <c r="G16" s="983"/>
      <c r="H16" s="673"/>
    </row>
    <row r="17" spans="1:8" ht="19.5" customHeight="1">
      <c r="A17" s="18" t="str">
        <f>IF('Planilha Orçamentária'!B11="","",'Planilha Orçamentária'!B11)</f>
        <v>R01</v>
      </c>
      <c r="B17" s="990" t="str">
        <f>IF('Planilha Orçamentária'!D11="","",'Planilha Orçamentária'!D11)</f>
        <v>Adequação à Progamação do Plano de Obras 2023</v>
      </c>
      <c r="C17" s="982"/>
      <c r="D17" s="987">
        <f>IF('Planilha Orçamentária'!F11="","",'Planilha Orçamentária'!F11)</f>
        <v>45045</v>
      </c>
      <c r="E17" s="983"/>
      <c r="F17" s="990" t="str">
        <f>IF('Planilha Orçamentária'!H11="","",'Planilha Orçamentária'!H11)</f>
        <v>Francis Araújo</v>
      </c>
      <c r="G17" s="983"/>
      <c r="H17" s="673"/>
    </row>
    <row r="18" spans="1:8" ht="19.5" customHeight="1">
      <c r="A18" s="96"/>
      <c r="B18" s="96"/>
      <c r="C18" s="684"/>
      <c r="D18" s="96"/>
      <c r="E18" s="96"/>
      <c r="F18" s="685"/>
      <c r="G18" s="96"/>
      <c r="H18" s="673"/>
    </row>
    <row r="19" spans="1:8">
      <c r="A19" s="200"/>
      <c r="B19" s="201"/>
      <c r="C19" s="670"/>
      <c r="D19" s="201"/>
      <c r="E19" s="201"/>
      <c r="F19" s="683"/>
      <c r="G19" s="218"/>
      <c r="H19" s="673"/>
    </row>
    <row r="20" spans="1:8">
      <c r="A20" s="723" t="s">
        <v>46</v>
      </c>
      <c r="B20" s="724" t="s">
        <v>37</v>
      </c>
      <c r="C20" s="1025" t="s">
        <v>105</v>
      </c>
      <c r="D20" s="1026"/>
      <c r="E20" s="1026"/>
      <c r="F20" s="1022"/>
      <c r="G20" s="725" t="s">
        <v>40</v>
      </c>
      <c r="H20" s="690"/>
    </row>
    <row r="21" spans="1:8">
      <c r="A21" s="726" t="s">
        <v>2230</v>
      </c>
      <c r="B21" s="727" t="s">
        <v>2231</v>
      </c>
      <c r="C21" s="1125" t="s">
        <v>2232</v>
      </c>
      <c r="D21" s="1015"/>
      <c r="E21" s="1016"/>
      <c r="F21" s="728" t="e">
        <f>G40</f>
        <v>#REF!</v>
      </c>
      <c r="G21" s="729" t="s">
        <v>141</v>
      </c>
      <c r="H21" s="731"/>
    </row>
    <row r="22" spans="1:8" ht="12.75" customHeight="1">
      <c r="A22" s="1028" t="s">
        <v>1802</v>
      </c>
      <c r="B22" s="1015"/>
      <c r="C22" s="1015"/>
      <c r="D22" s="1015"/>
      <c r="E22" s="1015"/>
      <c r="F22" s="1015"/>
      <c r="G22" s="1029"/>
      <c r="H22" s="690"/>
    </row>
    <row r="23" spans="1:8" ht="12.75" customHeight="1">
      <c r="A23" s="732" t="s">
        <v>1480</v>
      </c>
      <c r="B23" s="732" t="s">
        <v>46</v>
      </c>
      <c r="C23" s="733" t="s">
        <v>1803</v>
      </c>
      <c r="D23" s="732" t="s">
        <v>141</v>
      </c>
      <c r="E23" s="734" t="s">
        <v>106</v>
      </c>
      <c r="F23" s="735" t="s">
        <v>1804</v>
      </c>
      <c r="G23" s="735" t="s">
        <v>1805</v>
      </c>
      <c r="H23" s="690"/>
    </row>
    <row r="24" spans="1:8" ht="12.75" customHeight="1">
      <c r="A24" s="736" t="s">
        <v>2233</v>
      </c>
      <c r="B24" s="736" t="s">
        <v>2234</v>
      </c>
      <c r="C24" s="737" t="e">
        <f>VLOOKUP(B24,#REF!,2,0)</f>
        <v>#REF!</v>
      </c>
      <c r="D24" s="736" t="e">
        <f>VLOOKUP(B24,#REF!,3,0)</f>
        <v>#REF!</v>
      </c>
      <c r="E24" s="738">
        <v>1</v>
      </c>
      <c r="F24" s="739" t="e">
        <f>VLOOKUP(B24,#REF!,13,0)</f>
        <v>#REF!</v>
      </c>
      <c r="G24" s="739" t="e">
        <f>IF(D24="","",E24*F24)</f>
        <v>#REF!</v>
      </c>
      <c r="H24" s="690"/>
    </row>
    <row r="25" spans="1:8" ht="12.75" customHeight="1">
      <c r="A25" s="736"/>
      <c r="B25" s="736"/>
      <c r="C25" s="737"/>
      <c r="D25" s="736"/>
      <c r="E25" s="738"/>
      <c r="F25" s="739"/>
      <c r="G25" s="739"/>
      <c r="H25" s="690"/>
    </row>
    <row r="26" spans="1:8" ht="12.75" customHeight="1">
      <c r="A26" s="1030" t="s">
        <v>1806</v>
      </c>
      <c r="B26" s="982"/>
      <c r="C26" s="982"/>
      <c r="D26" s="982"/>
      <c r="E26" s="982"/>
      <c r="F26" s="983"/>
      <c r="G26" s="740" t="e">
        <f>IF(F24="","",(SUM(G24:G25)))</f>
        <v>#REF!</v>
      </c>
      <c r="H26" s="690"/>
    </row>
    <row r="27" spans="1:8" ht="12.75" customHeight="1">
      <c r="A27" s="741"/>
      <c r="B27" s="742"/>
      <c r="C27" s="743"/>
      <c r="D27" s="744"/>
      <c r="E27" s="745"/>
      <c r="F27" s="746"/>
      <c r="G27" s="747"/>
      <c r="H27" s="690"/>
    </row>
    <row r="28" spans="1:8" ht="12.75" customHeight="1">
      <c r="A28" s="1031" t="s">
        <v>1570</v>
      </c>
      <c r="B28" s="982"/>
      <c r="C28" s="982"/>
      <c r="D28" s="982"/>
      <c r="E28" s="982"/>
      <c r="F28" s="982"/>
      <c r="G28" s="983"/>
      <c r="H28" s="690"/>
    </row>
    <row r="29" spans="1:8" ht="12.75" customHeight="1">
      <c r="A29" s="732" t="s">
        <v>1480</v>
      </c>
      <c r="B29" s="732" t="s">
        <v>46</v>
      </c>
      <c r="C29" s="733" t="s">
        <v>1803</v>
      </c>
      <c r="D29" s="732" t="s">
        <v>141</v>
      </c>
      <c r="E29" s="734" t="s">
        <v>106</v>
      </c>
      <c r="F29" s="735" t="s">
        <v>1804</v>
      </c>
      <c r="G29" s="735" t="s">
        <v>1805</v>
      </c>
      <c r="H29" s="690"/>
    </row>
    <row r="30" spans="1:8" ht="12.75" customHeight="1">
      <c r="A30" s="736"/>
      <c r="B30" s="736"/>
      <c r="C30" s="737"/>
      <c r="D30" s="736"/>
      <c r="E30" s="738"/>
      <c r="F30" s="739"/>
      <c r="G30" s="739"/>
      <c r="H30" s="690"/>
    </row>
    <row r="31" spans="1:8" ht="12.75" customHeight="1">
      <c r="A31" s="736"/>
      <c r="B31" s="736"/>
      <c r="C31" s="737"/>
      <c r="D31" s="736"/>
      <c r="E31" s="738"/>
      <c r="F31" s="739"/>
      <c r="G31" s="739"/>
      <c r="H31" s="690"/>
    </row>
    <row r="32" spans="1:8" ht="12.75" customHeight="1">
      <c r="A32" s="1030" t="s">
        <v>1806</v>
      </c>
      <c r="B32" s="982"/>
      <c r="C32" s="982"/>
      <c r="D32" s="982"/>
      <c r="E32" s="982"/>
      <c r="F32" s="983"/>
      <c r="G32" s="740" t="str">
        <f>IF(F30="","",(SUM(G30:G31)))</f>
        <v/>
      </c>
      <c r="H32" s="690"/>
    </row>
    <row r="33" spans="1:8" ht="12.75" customHeight="1">
      <c r="A33" s="741"/>
      <c r="B33" s="742"/>
      <c r="C33" s="748"/>
      <c r="D33" s="742"/>
      <c r="E33" s="749"/>
      <c r="F33" s="750"/>
      <c r="G33" s="747"/>
      <c r="H33" s="690"/>
    </row>
    <row r="34" spans="1:8" ht="12.75" customHeight="1">
      <c r="A34" s="1031" t="s">
        <v>1807</v>
      </c>
      <c r="B34" s="982"/>
      <c r="C34" s="982"/>
      <c r="D34" s="982"/>
      <c r="E34" s="982"/>
      <c r="F34" s="982"/>
      <c r="G34" s="983"/>
      <c r="H34" s="690"/>
    </row>
    <row r="35" spans="1:8" ht="12.75" customHeight="1">
      <c r="A35" s="732" t="s">
        <v>1480</v>
      </c>
      <c r="B35" s="732" t="s">
        <v>46</v>
      </c>
      <c r="C35" s="733" t="s">
        <v>1803</v>
      </c>
      <c r="D35" s="732" t="s">
        <v>141</v>
      </c>
      <c r="E35" s="734" t="s">
        <v>106</v>
      </c>
      <c r="F35" s="735" t="s">
        <v>1804</v>
      </c>
      <c r="G35" s="735" t="s">
        <v>1805</v>
      </c>
      <c r="H35" s="690"/>
    </row>
    <row r="36" spans="1:8" ht="12.75" customHeight="1">
      <c r="A36" s="736"/>
      <c r="B36" s="736"/>
      <c r="C36" s="737" t="str">
        <f>IF(B36="","",IF(A36="SINAPI",VLOOKUP(B36,'Referência NÃO DESONERADO'!$A:$D,2,0),IF(A36="COTAÇÃO",VLOOKUP(B36,'Mapa Cotações'!$A:$N,2,0))))</f>
        <v/>
      </c>
      <c r="D36" s="736" t="str">
        <f>IF(B36="","",IF(A36="SINAPI",VLOOKUP(B36,'Referência NÃO DESONERADO'!$A:$D,3,0),IF(A36="COTAÇÃO",VLOOKUP(B36,'Mapa Cotações'!$A:$N,3,0))))</f>
        <v/>
      </c>
      <c r="E36" s="738"/>
      <c r="F36" s="739" t="str">
        <f>IF(B36="","",IF('Planilha Orçamentária'!$H$2="NÃO DESONERADO",(IF(A36="SINAPI",VLOOKUP(B36,'Referência NÃO DESONERADO'!$A:$D,4,0),IF(A36="ORSE",VLOOKUP(B36,'Referência NÃO DESONERADO'!$F:$I,4,0),IF(A36="COTAÇÃO",VLOOKUP(B36,'Mapa Cotações'!$A:$N,13,0))))),(IF(A36="SINAPI",VLOOKUP(B36,'Referência DESONERADO'!$A:$D,4,0),IF(A36="ORSE",VLOOKUP(B36,'Referência DESONERADO'!$F:$I,4,0),IF(A36="COTAÇÃO",VLOOKUP(B36,'Mapa Cotações'!$A:$N,13,0)))))))</f>
        <v/>
      </c>
      <c r="G36" s="739" t="str">
        <f t="shared" ref="G36:G37" si="7">IF(D36="","",E36*F36)</f>
        <v/>
      </c>
      <c r="H36" s="690"/>
    </row>
    <row r="37" spans="1:8" ht="12.75" customHeight="1">
      <c r="A37" s="736"/>
      <c r="B37" s="736"/>
      <c r="C37" s="737" t="str">
        <f>IF(B37="","",IF(A37="SINAPI",VLOOKUP(B37,'Referência NÃO DESONERADO'!$A:$D,2,0),IF(A37="COTAÇÃO",VLOOKUP(B37,'Mapa Cotações'!$A:$N,2,0))))</f>
        <v/>
      </c>
      <c r="D37" s="736" t="str">
        <f>IF(B37="","",IF(A37="SINAPI",VLOOKUP(B37,'Referência NÃO DESONERADO'!$A:$D,3,0),IF(A37="COTAÇÃO",VLOOKUP(B37,'Mapa Cotações'!$A:$N,3,0))))</f>
        <v/>
      </c>
      <c r="E37" s="738"/>
      <c r="F37" s="739" t="str">
        <f>IF(B37="","",IF('Planilha Orçamentária'!$H$2="NÃO DESONERADO",(IF(A37="SINAPI",VLOOKUP(B37,'Referência NÃO DESONERADO'!$A:$D,4,0),IF(A37="ORSE",VLOOKUP(B37,'Referência NÃO DESONERADO'!$F:$I,4,0),IF(A37="COTAÇÃO",VLOOKUP(B37,'Mapa Cotações'!$A:$N,13,0))))),(IF(A37="SINAPI",VLOOKUP(B37,'Referência DESONERADO'!$A:$D,4,0),IF(A37="ORSE",VLOOKUP(B37,'Referência DESONERADO'!$F:$I,4,0),IF(A37="COTAÇÃO",VLOOKUP(B37,'Mapa Cotações'!$A:$N,13,0)))))))</f>
        <v/>
      </c>
      <c r="G37" s="739" t="str">
        <f t="shared" si="7"/>
        <v/>
      </c>
      <c r="H37" s="690"/>
    </row>
    <row r="38" spans="1:8" ht="12.75" customHeight="1">
      <c r="A38" s="1030" t="s">
        <v>1806</v>
      </c>
      <c r="B38" s="982"/>
      <c r="C38" s="982"/>
      <c r="D38" s="982"/>
      <c r="E38" s="982"/>
      <c r="F38" s="983"/>
      <c r="G38" s="740" t="str">
        <f>IF(F36="","",(SUM(G36:G37)))</f>
        <v/>
      </c>
      <c r="H38" s="690"/>
    </row>
    <row r="39" spans="1:8" ht="12.75" customHeight="1">
      <c r="A39" s="741"/>
      <c r="B39" s="742"/>
      <c r="C39" s="751"/>
      <c r="D39" s="752"/>
      <c r="E39" s="753"/>
      <c r="F39" s="754"/>
      <c r="G39" s="755"/>
      <c r="H39" s="690"/>
    </row>
    <row r="40" spans="1:8" ht="12.75" customHeight="1">
      <c r="A40" s="1032" t="s">
        <v>173</v>
      </c>
      <c r="B40" s="982"/>
      <c r="C40" s="982"/>
      <c r="D40" s="982"/>
      <c r="E40" s="982"/>
      <c r="F40" s="1033"/>
      <c r="G40" s="756" t="e">
        <f>SUM(G26,G32,G38)</f>
        <v>#REF!</v>
      </c>
      <c r="H40" s="690"/>
    </row>
    <row r="41" spans="1:8" ht="12.75" customHeight="1">
      <c r="A41" s="757"/>
      <c r="B41" s="757"/>
      <c r="C41" s="758"/>
      <c r="D41" s="757"/>
      <c r="E41" s="759"/>
      <c r="F41" s="760" t="s">
        <v>2235</v>
      </c>
      <c r="G41" s="760" t="e">
        <f>G40*#REF!</f>
        <v>#REF!</v>
      </c>
      <c r="H41" s="690"/>
    </row>
    <row r="42" spans="1:8" ht="12.75" customHeight="1">
      <c r="A42" s="757"/>
      <c r="B42" s="757"/>
      <c r="C42" s="758"/>
      <c r="D42" s="757"/>
      <c r="E42" s="759"/>
      <c r="F42" s="760"/>
      <c r="G42" s="760"/>
      <c r="H42" s="690"/>
    </row>
    <row r="43" spans="1:8">
      <c r="A43" s="200"/>
      <c r="B43" s="201"/>
      <c r="C43" s="670"/>
      <c r="D43" s="201"/>
      <c r="E43" s="201"/>
      <c r="F43" s="683"/>
      <c r="G43" s="218"/>
      <c r="H43" s="690"/>
    </row>
    <row r="44" spans="1:8">
      <c r="A44" s="821" t="s">
        <v>46</v>
      </c>
      <c r="B44" s="822" t="s">
        <v>37</v>
      </c>
      <c r="C44" s="1113" t="s">
        <v>105</v>
      </c>
      <c r="D44" s="1026"/>
      <c r="E44" s="1026"/>
      <c r="F44" s="1022"/>
      <c r="G44" s="823" t="s">
        <v>40</v>
      </c>
      <c r="H44" s="690"/>
    </row>
    <row r="45" spans="1:8">
      <c r="A45" s="726" t="s">
        <v>2236</v>
      </c>
      <c r="B45" s="727" t="s">
        <v>2237</v>
      </c>
      <c r="C45" s="1123" t="s">
        <v>2238</v>
      </c>
      <c r="D45" s="1015"/>
      <c r="E45" s="1016"/>
      <c r="F45" s="728" t="e">
        <f>G64</f>
        <v>#REF!</v>
      </c>
      <c r="G45" s="824" t="s">
        <v>141</v>
      </c>
      <c r="H45" s="690"/>
    </row>
    <row r="46" spans="1:8" ht="12.75" customHeight="1">
      <c r="A46" s="1028" t="s">
        <v>1802</v>
      </c>
      <c r="B46" s="1015"/>
      <c r="C46" s="1015"/>
      <c r="D46" s="1015"/>
      <c r="E46" s="1015"/>
      <c r="F46" s="1015"/>
      <c r="G46" s="1029"/>
      <c r="H46" s="690"/>
    </row>
    <row r="47" spans="1:8" ht="12.75" customHeight="1">
      <c r="A47" s="732" t="s">
        <v>1480</v>
      </c>
      <c r="B47" s="732" t="s">
        <v>46</v>
      </c>
      <c r="C47" s="733" t="s">
        <v>1803</v>
      </c>
      <c r="D47" s="732" t="s">
        <v>141</v>
      </c>
      <c r="E47" s="734" t="s">
        <v>106</v>
      </c>
      <c r="F47" s="735" t="s">
        <v>1804</v>
      </c>
      <c r="G47" s="735" t="s">
        <v>1805</v>
      </c>
      <c r="H47" s="690"/>
    </row>
    <row r="48" spans="1:8" ht="12.75" customHeight="1">
      <c r="A48" s="736" t="s">
        <v>2233</v>
      </c>
      <c r="B48" s="736" t="s">
        <v>2239</v>
      </c>
      <c r="C48" s="737" t="e">
        <f>VLOOKUP(B48,#REF!,2,0)</f>
        <v>#REF!</v>
      </c>
      <c r="D48" s="736" t="e">
        <f>VLOOKUP(B48,#REF!,3,0)</f>
        <v>#REF!</v>
      </c>
      <c r="E48" s="738">
        <v>1</v>
      </c>
      <c r="F48" s="739" t="e">
        <f>VLOOKUP(B48,#REF!,13,0)</f>
        <v>#REF!</v>
      </c>
      <c r="G48" s="739" t="e">
        <f>IF(D48="","",E48*F48)</f>
        <v>#REF!</v>
      </c>
      <c r="H48" s="690"/>
    </row>
    <row r="49" spans="1:8" ht="12.75" customHeight="1">
      <c r="A49" s="736"/>
      <c r="B49" s="736"/>
      <c r="C49" s="737"/>
      <c r="D49" s="736"/>
      <c r="E49" s="738"/>
      <c r="F49" s="739"/>
      <c r="G49" s="739"/>
      <c r="H49" s="690"/>
    </row>
    <row r="50" spans="1:8" ht="12.75" customHeight="1">
      <c r="A50" s="1030" t="s">
        <v>1806</v>
      </c>
      <c r="B50" s="982"/>
      <c r="C50" s="982"/>
      <c r="D50" s="982"/>
      <c r="E50" s="982"/>
      <c r="F50" s="983"/>
      <c r="G50" s="740" t="e">
        <f>IF(F48="","",(SUM(G48:G49)))</f>
        <v>#REF!</v>
      </c>
      <c r="H50" s="690"/>
    </row>
    <row r="51" spans="1:8" ht="12.75" customHeight="1">
      <c r="A51" s="741"/>
      <c r="B51" s="742"/>
      <c r="C51" s="743"/>
      <c r="D51" s="744"/>
      <c r="E51" s="745"/>
      <c r="F51" s="746"/>
      <c r="G51" s="747"/>
      <c r="H51" s="690"/>
    </row>
    <row r="52" spans="1:8" ht="12.75" customHeight="1">
      <c r="A52" s="1031" t="s">
        <v>1570</v>
      </c>
      <c r="B52" s="982"/>
      <c r="C52" s="982"/>
      <c r="D52" s="982"/>
      <c r="E52" s="982"/>
      <c r="F52" s="982"/>
      <c r="G52" s="983"/>
      <c r="H52" s="690"/>
    </row>
    <row r="53" spans="1:8" ht="12.75" customHeight="1">
      <c r="A53" s="732" t="s">
        <v>1480</v>
      </c>
      <c r="B53" s="732" t="s">
        <v>46</v>
      </c>
      <c r="C53" s="733" t="s">
        <v>1803</v>
      </c>
      <c r="D53" s="732" t="s">
        <v>141</v>
      </c>
      <c r="E53" s="734" t="s">
        <v>106</v>
      </c>
      <c r="F53" s="735" t="s">
        <v>1804</v>
      </c>
      <c r="G53" s="735" t="s">
        <v>1805</v>
      </c>
      <c r="H53" s="690"/>
    </row>
    <row r="54" spans="1:8" ht="12.75" customHeight="1">
      <c r="A54" s="736"/>
      <c r="B54" s="736"/>
      <c r="C54" s="737"/>
      <c r="D54" s="736"/>
      <c r="E54" s="738"/>
      <c r="F54" s="739"/>
      <c r="G54" s="739"/>
      <c r="H54" s="690"/>
    </row>
    <row r="55" spans="1:8" ht="12.75" customHeight="1">
      <c r="A55" s="736"/>
      <c r="B55" s="736"/>
      <c r="C55" s="737"/>
      <c r="D55" s="736"/>
      <c r="E55" s="738"/>
      <c r="F55" s="739"/>
      <c r="G55" s="739"/>
      <c r="H55" s="690"/>
    </row>
    <row r="56" spans="1:8" ht="12.75" customHeight="1">
      <c r="A56" s="1030" t="s">
        <v>1806</v>
      </c>
      <c r="B56" s="982"/>
      <c r="C56" s="982"/>
      <c r="D56" s="982"/>
      <c r="E56" s="982"/>
      <c r="F56" s="983"/>
      <c r="G56" s="740" t="str">
        <f>IF(F54="","",(SUM(G54:G55)))</f>
        <v/>
      </c>
      <c r="H56" s="690"/>
    </row>
    <row r="57" spans="1:8" ht="12.75" customHeight="1">
      <c r="A57" s="741"/>
      <c r="B57" s="742"/>
      <c r="C57" s="748"/>
      <c r="D57" s="742"/>
      <c r="E57" s="749"/>
      <c r="F57" s="750"/>
      <c r="G57" s="747"/>
      <c r="H57" s="690"/>
    </row>
    <row r="58" spans="1:8" ht="12.75" customHeight="1">
      <c r="A58" s="1031" t="s">
        <v>1807</v>
      </c>
      <c r="B58" s="982"/>
      <c r="C58" s="982"/>
      <c r="D58" s="982"/>
      <c r="E58" s="982"/>
      <c r="F58" s="982"/>
      <c r="G58" s="983"/>
      <c r="H58" s="690"/>
    </row>
    <row r="59" spans="1:8" ht="12.75" customHeight="1">
      <c r="A59" s="732" t="s">
        <v>1480</v>
      </c>
      <c r="B59" s="732" t="s">
        <v>46</v>
      </c>
      <c r="C59" s="733" t="s">
        <v>1803</v>
      </c>
      <c r="D59" s="732" t="s">
        <v>141</v>
      </c>
      <c r="E59" s="734" t="s">
        <v>106</v>
      </c>
      <c r="F59" s="735" t="s">
        <v>1804</v>
      </c>
      <c r="G59" s="735" t="s">
        <v>1805</v>
      </c>
      <c r="H59" s="690"/>
    </row>
    <row r="60" spans="1:8" ht="12.75" customHeight="1">
      <c r="A60" s="736"/>
      <c r="B60" s="736"/>
      <c r="C60" s="737" t="str">
        <f>IF(B60="","",IF(A60="SINAPI",VLOOKUP(B60,'Referência NÃO DESONERADO'!$A:$D,2,0),IF(A60="COTAÇÃO",VLOOKUP(B60,'Mapa Cotações'!$A:$N,2,0))))</f>
        <v/>
      </c>
      <c r="D60" s="736" t="str">
        <f>IF(B60="","",IF(A60="SINAPI",VLOOKUP(B60,'Referência NÃO DESONERADO'!$A:$D,3,0),IF(A60="COTAÇÃO",VLOOKUP(B60,'Mapa Cotações'!$A:$N,3,0))))</f>
        <v/>
      </c>
      <c r="E60" s="738"/>
      <c r="F60" s="739" t="str">
        <f>IF(B60="","",IF('Planilha Orçamentária'!$H$2="NÃO DESONERADO",(IF(A60="SINAPI",VLOOKUP(B60,'Referência NÃO DESONERADO'!$A:$D,4,0),IF(A60="ORSE",VLOOKUP(B60,'Referência NÃO DESONERADO'!$F:$I,4,0),IF(A60="COTAÇÃO",VLOOKUP(B60,'Mapa Cotações'!$A:$N,13,0))))),(IF(A60="SINAPI",VLOOKUP(B60,'Referência DESONERADO'!$A:$D,4,0),IF(A60="ORSE",VLOOKUP(B60,'Referência DESONERADO'!$F:$I,4,0),IF(A60="COTAÇÃO",VLOOKUP(B60,'Mapa Cotações'!$A:$N,13,0)))))))</f>
        <v/>
      </c>
      <c r="G60" s="739" t="str">
        <f t="shared" ref="G60:G61" si="8">IF(D60="","",E60*F60)</f>
        <v/>
      </c>
      <c r="H60" s="690"/>
    </row>
    <row r="61" spans="1:8" ht="12.75" customHeight="1">
      <c r="A61" s="736"/>
      <c r="B61" s="736"/>
      <c r="C61" s="737" t="str">
        <f>IF(B61="","",IF(A61="SINAPI",VLOOKUP(B61,'Referência NÃO DESONERADO'!$A:$D,2,0),IF(A61="COTAÇÃO",VLOOKUP(B61,'Mapa Cotações'!$A:$N,2,0))))</f>
        <v/>
      </c>
      <c r="D61" s="736" t="str">
        <f>IF(B61="","",IF(A61="SINAPI",VLOOKUP(B61,'Referência NÃO DESONERADO'!$A:$D,3,0),IF(A61="COTAÇÃO",VLOOKUP(B61,'Mapa Cotações'!$A:$N,3,0))))</f>
        <v/>
      </c>
      <c r="E61" s="738"/>
      <c r="F61" s="739" t="str">
        <f>IF(B61="","",IF('Planilha Orçamentária'!$H$2="NÃO DESONERADO",(IF(A61="SINAPI",VLOOKUP(B61,'Referência NÃO DESONERADO'!$A:$D,4,0),IF(A61="ORSE",VLOOKUP(B61,'Referência NÃO DESONERADO'!$F:$I,4,0),IF(A61="COTAÇÃO",VLOOKUP(B61,'Mapa Cotações'!$A:$N,13,0))))),(IF(A61="SINAPI",VLOOKUP(B61,'Referência DESONERADO'!$A:$D,4,0),IF(A61="ORSE",VLOOKUP(B61,'Referência DESONERADO'!$F:$I,4,0),IF(A61="COTAÇÃO",VLOOKUP(B61,'Mapa Cotações'!$A:$N,13,0)))))))</f>
        <v/>
      </c>
      <c r="G61" s="739" t="str">
        <f t="shared" si="8"/>
        <v/>
      </c>
      <c r="H61" s="690"/>
    </row>
    <row r="62" spans="1:8" ht="12.75" customHeight="1">
      <c r="A62" s="1030" t="s">
        <v>1806</v>
      </c>
      <c r="B62" s="982"/>
      <c r="C62" s="982"/>
      <c r="D62" s="982"/>
      <c r="E62" s="982"/>
      <c r="F62" s="983"/>
      <c r="G62" s="740" t="str">
        <f>IF(F60="","",(SUM(G60:G61)))</f>
        <v/>
      </c>
      <c r="H62" s="690"/>
    </row>
    <row r="63" spans="1:8" ht="12.75" customHeight="1">
      <c r="A63" s="741"/>
      <c r="B63" s="742"/>
      <c r="C63" s="751"/>
      <c r="D63" s="752"/>
      <c r="E63" s="753"/>
      <c r="F63" s="754"/>
      <c r="G63" s="755"/>
      <c r="H63" s="690"/>
    </row>
    <row r="64" spans="1:8" ht="12.75" customHeight="1">
      <c r="A64" s="1032" t="s">
        <v>173</v>
      </c>
      <c r="B64" s="982"/>
      <c r="C64" s="982"/>
      <c r="D64" s="982"/>
      <c r="E64" s="982"/>
      <c r="F64" s="1033"/>
      <c r="G64" s="756" t="e">
        <f>SUM(G50,G56,G62)</f>
        <v>#REF!</v>
      </c>
      <c r="H64" s="690"/>
    </row>
    <row r="65" spans="1:8" ht="12.75" customHeight="1">
      <c r="A65" s="757"/>
      <c r="B65" s="757"/>
      <c r="C65" s="758"/>
      <c r="D65" s="757"/>
      <c r="E65" s="759"/>
      <c r="F65" s="760" t="s">
        <v>2235</v>
      </c>
      <c r="G65" s="760" t="e">
        <f>G64*#REF!</f>
        <v>#REF!</v>
      </c>
      <c r="H65" s="690"/>
    </row>
    <row r="66" spans="1:8" ht="12.75" customHeight="1">
      <c r="A66" s="757"/>
      <c r="B66" s="757"/>
      <c r="C66" s="758"/>
      <c r="D66" s="757"/>
      <c r="E66" s="759"/>
      <c r="F66" s="760"/>
      <c r="G66" s="760"/>
      <c r="H66" s="690"/>
    </row>
    <row r="67" spans="1:8" ht="12.75" customHeight="1">
      <c r="A67" s="200"/>
      <c r="B67" s="201"/>
      <c r="C67" s="670"/>
      <c r="D67" s="201"/>
      <c r="E67" s="201"/>
      <c r="F67" s="683"/>
      <c r="G67" s="218"/>
      <c r="H67" s="690"/>
    </row>
    <row r="68" spans="1:8" ht="12.75" customHeight="1">
      <c r="A68" s="821" t="s">
        <v>46</v>
      </c>
      <c r="B68" s="822" t="s">
        <v>37</v>
      </c>
      <c r="C68" s="1113" t="s">
        <v>105</v>
      </c>
      <c r="D68" s="1026"/>
      <c r="E68" s="1026"/>
      <c r="F68" s="1022"/>
      <c r="G68" s="823" t="s">
        <v>40</v>
      </c>
      <c r="H68" s="690"/>
    </row>
    <row r="69" spans="1:8" ht="12.75" customHeight="1">
      <c r="A69" s="726" t="s">
        <v>2240</v>
      </c>
      <c r="B69" s="727" t="s">
        <v>2241</v>
      </c>
      <c r="C69" s="1123" t="s">
        <v>2242</v>
      </c>
      <c r="D69" s="1015"/>
      <c r="E69" s="1016"/>
      <c r="F69" s="728" t="e">
        <f>G88</f>
        <v>#REF!</v>
      </c>
      <c r="G69" s="824" t="s">
        <v>141</v>
      </c>
      <c r="H69" s="690"/>
    </row>
    <row r="70" spans="1:8" ht="12.75" customHeight="1">
      <c r="A70" s="1028" t="s">
        <v>1802</v>
      </c>
      <c r="B70" s="1015"/>
      <c r="C70" s="1015"/>
      <c r="D70" s="1015"/>
      <c r="E70" s="1015"/>
      <c r="F70" s="1015"/>
      <c r="G70" s="1029"/>
      <c r="H70" s="690"/>
    </row>
    <row r="71" spans="1:8" ht="12.75" customHeight="1">
      <c r="A71" s="732" t="s">
        <v>1480</v>
      </c>
      <c r="B71" s="732" t="s">
        <v>46</v>
      </c>
      <c r="C71" s="733" t="s">
        <v>1803</v>
      </c>
      <c r="D71" s="732" t="s">
        <v>141</v>
      </c>
      <c r="E71" s="734" t="s">
        <v>106</v>
      </c>
      <c r="F71" s="735" t="s">
        <v>1804</v>
      </c>
      <c r="G71" s="735" t="s">
        <v>1805</v>
      </c>
      <c r="H71" s="690"/>
    </row>
    <row r="72" spans="1:8" ht="12.75" customHeight="1">
      <c r="A72" s="736" t="s">
        <v>2233</v>
      </c>
      <c r="B72" s="736" t="s">
        <v>2243</v>
      </c>
      <c r="C72" s="737" t="e">
        <f>VLOOKUP(B72,#REF!,2,0)</f>
        <v>#REF!</v>
      </c>
      <c r="D72" s="736" t="e">
        <f>VLOOKUP(B72,#REF!,3,0)</f>
        <v>#REF!</v>
      </c>
      <c r="E72" s="738">
        <v>1</v>
      </c>
      <c r="F72" s="739" t="e">
        <f>VLOOKUP(B72,#REF!,13,0)</f>
        <v>#REF!</v>
      </c>
      <c r="G72" s="739" t="e">
        <f>IF(D72="","",E72*F72)</f>
        <v>#REF!</v>
      </c>
      <c r="H72" s="690"/>
    </row>
    <row r="73" spans="1:8" ht="12.75" customHeight="1">
      <c r="A73" s="736"/>
      <c r="B73" s="736"/>
      <c r="C73" s="737"/>
      <c r="D73" s="736"/>
      <c r="E73" s="738"/>
      <c r="F73" s="739"/>
      <c r="G73" s="739"/>
      <c r="H73" s="690"/>
    </row>
    <row r="74" spans="1:8" ht="12.75" customHeight="1">
      <c r="A74" s="1030" t="s">
        <v>1806</v>
      </c>
      <c r="B74" s="982"/>
      <c r="C74" s="982"/>
      <c r="D74" s="982"/>
      <c r="E74" s="982"/>
      <c r="F74" s="983"/>
      <c r="G74" s="740" t="e">
        <f>IF(F72="","",(SUM(G72:G73)))</f>
        <v>#REF!</v>
      </c>
      <c r="H74" s="690"/>
    </row>
    <row r="75" spans="1:8" ht="12.75" customHeight="1">
      <c r="A75" s="741"/>
      <c r="B75" s="742"/>
      <c r="C75" s="743"/>
      <c r="D75" s="744"/>
      <c r="E75" s="745"/>
      <c r="F75" s="746"/>
      <c r="G75" s="747"/>
      <c r="H75" s="690"/>
    </row>
    <row r="76" spans="1:8" ht="12.75" customHeight="1">
      <c r="A76" s="1031" t="s">
        <v>1570</v>
      </c>
      <c r="B76" s="982"/>
      <c r="C76" s="982"/>
      <c r="D76" s="982"/>
      <c r="E76" s="982"/>
      <c r="F76" s="982"/>
      <c r="G76" s="983"/>
      <c r="H76" s="690"/>
    </row>
    <row r="77" spans="1:8" ht="12.75" customHeight="1">
      <c r="A77" s="732" t="s">
        <v>1480</v>
      </c>
      <c r="B77" s="732" t="s">
        <v>46</v>
      </c>
      <c r="C77" s="733" t="s">
        <v>1803</v>
      </c>
      <c r="D77" s="732" t="s">
        <v>141</v>
      </c>
      <c r="E77" s="734" t="s">
        <v>106</v>
      </c>
      <c r="F77" s="735" t="s">
        <v>1804</v>
      </c>
      <c r="G77" s="735" t="s">
        <v>1805</v>
      </c>
      <c r="H77" s="690"/>
    </row>
    <row r="78" spans="1:8" ht="12.75" customHeight="1">
      <c r="A78" s="736"/>
      <c r="B78" s="736"/>
      <c r="C78" s="737"/>
      <c r="D78" s="736"/>
      <c r="E78" s="738"/>
      <c r="F78" s="739"/>
      <c r="G78" s="739"/>
      <c r="H78" s="690"/>
    </row>
    <row r="79" spans="1:8" ht="12.75" customHeight="1">
      <c r="A79" s="736"/>
      <c r="B79" s="736"/>
      <c r="C79" s="737"/>
      <c r="D79" s="736"/>
      <c r="E79" s="738"/>
      <c r="F79" s="739"/>
      <c r="G79" s="739"/>
      <c r="H79" s="690"/>
    </row>
    <row r="80" spans="1:8" ht="12.75" customHeight="1">
      <c r="A80" s="1030" t="s">
        <v>1806</v>
      </c>
      <c r="B80" s="982"/>
      <c r="C80" s="982"/>
      <c r="D80" s="982"/>
      <c r="E80" s="982"/>
      <c r="F80" s="983"/>
      <c r="G80" s="740" t="str">
        <f>IF(F78="","",(SUM(G78:G79)))</f>
        <v/>
      </c>
      <c r="H80" s="690"/>
    </row>
    <row r="81" spans="1:8" ht="12.75" customHeight="1">
      <c r="A81" s="741"/>
      <c r="B81" s="742"/>
      <c r="C81" s="748"/>
      <c r="D81" s="742"/>
      <c r="E81" s="749"/>
      <c r="F81" s="750"/>
      <c r="G81" s="747"/>
      <c r="H81" s="690"/>
    </row>
    <row r="82" spans="1:8" ht="12.75" customHeight="1">
      <c r="A82" s="1031" t="s">
        <v>1807</v>
      </c>
      <c r="B82" s="982"/>
      <c r="C82" s="982"/>
      <c r="D82" s="982"/>
      <c r="E82" s="982"/>
      <c r="F82" s="982"/>
      <c r="G82" s="983"/>
      <c r="H82" s="690"/>
    </row>
    <row r="83" spans="1:8" ht="12.75" customHeight="1">
      <c r="A83" s="732" t="s">
        <v>1480</v>
      </c>
      <c r="B83" s="732" t="s">
        <v>46</v>
      </c>
      <c r="C83" s="733" t="s">
        <v>1803</v>
      </c>
      <c r="D83" s="732" t="s">
        <v>141</v>
      </c>
      <c r="E83" s="734" t="s">
        <v>106</v>
      </c>
      <c r="F83" s="735" t="s">
        <v>1804</v>
      </c>
      <c r="G83" s="735" t="s">
        <v>1805</v>
      </c>
      <c r="H83" s="690"/>
    </row>
    <row r="84" spans="1:8" ht="12.75" customHeight="1">
      <c r="A84" s="736"/>
      <c r="B84" s="736"/>
      <c r="C84" s="737" t="str">
        <f>IF(B84="","",IF(A84="SINAPI",VLOOKUP(B84,'Referência NÃO DESONERADO'!$A:$D,2,0),IF(A84="COTAÇÃO",VLOOKUP(B84,'Mapa Cotações'!$A:$N,2,0))))</f>
        <v/>
      </c>
      <c r="D84" s="736" t="str">
        <f>IF(B84="","",IF(A84="SINAPI",VLOOKUP(B84,'Referência NÃO DESONERADO'!$A:$D,3,0),IF(A84="COTAÇÃO",VLOOKUP(B84,'Mapa Cotações'!$A:$N,3,0))))</f>
        <v/>
      </c>
      <c r="E84" s="738"/>
      <c r="F84" s="739" t="str">
        <f>IF(B84="","",IF('Planilha Orçamentária'!$H$2="NÃO DESONERADO",(IF(A84="SINAPI",VLOOKUP(B84,'Referência NÃO DESONERADO'!$A:$D,4,0),IF(A84="ORSE",VLOOKUP(B84,'Referência NÃO DESONERADO'!$F:$I,4,0),IF(A84="COTAÇÃO",VLOOKUP(B84,'Mapa Cotações'!$A:$N,13,0))))),(IF(A84="SINAPI",VLOOKUP(B84,'Referência DESONERADO'!$A:$D,4,0),IF(A84="ORSE",VLOOKUP(B84,'Referência DESONERADO'!$F:$I,4,0),IF(A84="COTAÇÃO",VLOOKUP(B84,'Mapa Cotações'!$A:$N,13,0)))))))</f>
        <v/>
      </c>
      <c r="G84" s="739" t="str">
        <f t="shared" ref="G84:G85" si="9">IF(D84="","",E84*F84)</f>
        <v/>
      </c>
      <c r="H84" s="690"/>
    </row>
    <row r="85" spans="1:8" ht="12.75" customHeight="1">
      <c r="A85" s="736"/>
      <c r="B85" s="736"/>
      <c r="C85" s="737" t="str">
        <f>IF(B85="","",IF(A85="SINAPI",VLOOKUP(B85,'Referência NÃO DESONERADO'!$A:$D,2,0),IF(A85="COTAÇÃO",VLOOKUP(B85,'Mapa Cotações'!$A:$N,2,0))))</f>
        <v/>
      </c>
      <c r="D85" s="736" t="str">
        <f>IF(B85="","",IF(A85="SINAPI",VLOOKUP(B85,'Referência NÃO DESONERADO'!$A:$D,3,0),IF(A85="COTAÇÃO",VLOOKUP(B85,'Mapa Cotações'!$A:$N,3,0))))</f>
        <v/>
      </c>
      <c r="E85" s="738"/>
      <c r="F85" s="739" t="str">
        <f>IF(B85="","",IF('Planilha Orçamentária'!$H$2="NÃO DESONERADO",(IF(A85="SINAPI",VLOOKUP(B85,'Referência NÃO DESONERADO'!$A:$D,4,0),IF(A85="ORSE",VLOOKUP(B85,'Referência NÃO DESONERADO'!$F:$I,4,0),IF(A85="COTAÇÃO",VLOOKUP(B85,'Mapa Cotações'!$A:$N,13,0))))),(IF(A85="SINAPI",VLOOKUP(B85,'Referência DESONERADO'!$A:$D,4,0),IF(A85="ORSE",VLOOKUP(B85,'Referência DESONERADO'!$F:$I,4,0),IF(A85="COTAÇÃO",VLOOKUP(B85,'Mapa Cotações'!$A:$N,13,0)))))))</f>
        <v/>
      </c>
      <c r="G85" s="739" t="str">
        <f t="shared" si="9"/>
        <v/>
      </c>
      <c r="H85" s="690"/>
    </row>
    <row r="86" spans="1:8" ht="12.75" customHeight="1">
      <c r="A86" s="1030" t="s">
        <v>1806</v>
      </c>
      <c r="B86" s="982"/>
      <c r="C86" s="982"/>
      <c r="D86" s="982"/>
      <c r="E86" s="982"/>
      <c r="F86" s="983"/>
      <c r="G86" s="740" t="str">
        <f>IF(F84="","",(SUM(G84:G85)))</f>
        <v/>
      </c>
      <c r="H86" s="690"/>
    </row>
    <row r="87" spans="1:8" ht="12.75" customHeight="1">
      <c r="A87" s="741"/>
      <c r="B87" s="742"/>
      <c r="C87" s="751"/>
      <c r="D87" s="752"/>
      <c r="E87" s="753"/>
      <c r="F87" s="754"/>
      <c r="G87" s="755"/>
      <c r="H87" s="690"/>
    </row>
    <row r="88" spans="1:8" ht="12.75" customHeight="1">
      <c r="A88" s="1032" t="s">
        <v>173</v>
      </c>
      <c r="B88" s="982"/>
      <c r="C88" s="982"/>
      <c r="D88" s="982"/>
      <c r="E88" s="982"/>
      <c r="F88" s="1033"/>
      <c r="G88" s="756" t="e">
        <f>SUM(G74,G80,G86)</f>
        <v>#REF!</v>
      </c>
      <c r="H88" s="690"/>
    </row>
    <row r="89" spans="1:8" ht="12.75" customHeight="1">
      <c r="A89" s="757"/>
      <c r="B89" s="757"/>
      <c r="C89" s="758"/>
      <c r="D89" s="757"/>
      <c r="E89" s="759"/>
      <c r="F89" s="760" t="s">
        <v>2235</v>
      </c>
      <c r="G89" s="760" t="e">
        <f>G88*#REF!</f>
        <v>#REF!</v>
      </c>
      <c r="H89" s="690"/>
    </row>
    <row r="90" spans="1:8" ht="12.75" customHeight="1">
      <c r="A90" s="757"/>
      <c r="B90" s="757"/>
      <c r="C90" s="758"/>
      <c r="D90" s="757"/>
      <c r="E90" s="759"/>
      <c r="F90" s="760"/>
      <c r="G90" s="760"/>
      <c r="H90" s="690"/>
    </row>
    <row r="91" spans="1:8" ht="12.75" customHeight="1">
      <c r="A91" s="200"/>
      <c r="B91" s="201"/>
      <c r="C91" s="670"/>
      <c r="D91" s="201"/>
      <c r="E91" s="201"/>
      <c r="F91" s="683"/>
      <c r="G91" s="218"/>
      <c r="H91" s="690"/>
    </row>
    <row r="92" spans="1:8">
      <c r="A92" s="821" t="s">
        <v>46</v>
      </c>
      <c r="B92" s="822" t="s">
        <v>37</v>
      </c>
      <c r="C92" s="1113" t="s">
        <v>105</v>
      </c>
      <c r="D92" s="1026"/>
      <c r="E92" s="1026"/>
      <c r="F92" s="1022"/>
      <c r="G92" s="823" t="s">
        <v>40</v>
      </c>
      <c r="H92" s="690"/>
    </row>
    <row r="93" spans="1:8">
      <c r="A93" s="726" t="s">
        <v>2244</v>
      </c>
      <c r="B93" s="727" t="s">
        <v>2245</v>
      </c>
      <c r="C93" s="1123" t="s">
        <v>2246</v>
      </c>
      <c r="D93" s="1015"/>
      <c r="E93" s="1016"/>
      <c r="F93" s="728" t="e">
        <f>G112</f>
        <v>#REF!</v>
      </c>
      <c r="G93" s="824" t="s">
        <v>141</v>
      </c>
      <c r="H93" s="690"/>
    </row>
    <row r="94" spans="1:8" ht="12.75" customHeight="1">
      <c r="A94" s="1028" t="s">
        <v>1802</v>
      </c>
      <c r="B94" s="1015"/>
      <c r="C94" s="1015"/>
      <c r="D94" s="1015"/>
      <c r="E94" s="1015"/>
      <c r="F94" s="1015"/>
      <c r="G94" s="1029"/>
      <c r="H94" s="690"/>
    </row>
    <row r="95" spans="1:8" ht="12.75" customHeight="1">
      <c r="A95" s="732" t="s">
        <v>1480</v>
      </c>
      <c r="B95" s="732" t="s">
        <v>46</v>
      </c>
      <c r="C95" s="733" t="s">
        <v>1803</v>
      </c>
      <c r="D95" s="732" t="s">
        <v>141</v>
      </c>
      <c r="E95" s="734" t="s">
        <v>106</v>
      </c>
      <c r="F95" s="735" t="s">
        <v>1804</v>
      </c>
      <c r="G95" s="735" t="s">
        <v>1805</v>
      </c>
      <c r="H95" s="690"/>
    </row>
    <row r="96" spans="1:8" ht="12.75" customHeight="1">
      <c r="A96" s="736" t="s">
        <v>2233</v>
      </c>
      <c r="B96" s="736" t="s">
        <v>2247</v>
      </c>
      <c r="C96" s="737" t="e">
        <f>VLOOKUP(B96,#REF!,2,0)</f>
        <v>#REF!</v>
      </c>
      <c r="D96" s="736" t="e">
        <f>VLOOKUP(B96,#REF!,3,0)</f>
        <v>#REF!</v>
      </c>
      <c r="E96" s="738">
        <v>1</v>
      </c>
      <c r="F96" s="739" t="e">
        <f>VLOOKUP(B96,#REF!,13,0)</f>
        <v>#REF!</v>
      </c>
      <c r="G96" s="739" t="e">
        <f>IF(D96="","",E96*F96)</f>
        <v>#REF!</v>
      </c>
      <c r="H96" s="690"/>
    </row>
    <row r="97" spans="1:8" ht="12.75" customHeight="1">
      <c r="A97" s="736"/>
      <c r="B97" s="736"/>
      <c r="C97" s="737"/>
      <c r="D97" s="736"/>
      <c r="E97" s="738"/>
      <c r="F97" s="739"/>
      <c r="G97" s="739"/>
      <c r="H97" s="690"/>
    </row>
    <row r="98" spans="1:8" ht="12.75" customHeight="1">
      <c r="A98" s="1030" t="s">
        <v>1806</v>
      </c>
      <c r="B98" s="982"/>
      <c r="C98" s="982"/>
      <c r="D98" s="982"/>
      <c r="E98" s="982"/>
      <c r="F98" s="983"/>
      <c r="G98" s="740" t="e">
        <f>IF(F96="","",(SUM(G96:G97)))</f>
        <v>#REF!</v>
      </c>
      <c r="H98" s="690"/>
    </row>
    <row r="99" spans="1:8" ht="12.75" customHeight="1">
      <c r="A99" s="741"/>
      <c r="B99" s="742"/>
      <c r="C99" s="743"/>
      <c r="D99" s="744"/>
      <c r="E99" s="745"/>
      <c r="F99" s="746"/>
      <c r="G99" s="747"/>
      <c r="H99" s="690"/>
    </row>
    <row r="100" spans="1:8" ht="12.75" customHeight="1">
      <c r="A100" s="1031" t="s">
        <v>1570</v>
      </c>
      <c r="B100" s="982"/>
      <c r="C100" s="982"/>
      <c r="D100" s="982"/>
      <c r="E100" s="982"/>
      <c r="F100" s="982"/>
      <c r="G100" s="983"/>
      <c r="H100" s="690"/>
    </row>
    <row r="101" spans="1:8" ht="12.75" customHeight="1">
      <c r="A101" s="732" t="s">
        <v>1480</v>
      </c>
      <c r="B101" s="732" t="s">
        <v>46</v>
      </c>
      <c r="C101" s="733" t="s">
        <v>1803</v>
      </c>
      <c r="D101" s="732" t="s">
        <v>141</v>
      </c>
      <c r="E101" s="734" t="s">
        <v>106</v>
      </c>
      <c r="F101" s="735" t="s">
        <v>1804</v>
      </c>
      <c r="G101" s="735" t="s">
        <v>1805</v>
      </c>
      <c r="H101" s="690"/>
    </row>
    <row r="102" spans="1:8" ht="12.75" customHeight="1">
      <c r="A102" s="736"/>
      <c r="B102" s="736"/>
      <c r="C102" s="737"/>
      <c r="D102" s="736"/>
      <c r="E102" s="738"/>
      <c r="F102" s="739"/>
      <c r="G102" s="739"/>
      <c r="H102" s="690"/>
    </row>
    <row r="103" spans="1:8" ht="12.75" customHeight="1">
      <c r="A103" s="736"/>
      <c r="B103" s="736"/>
      <c r="C103" s="737"/>
      <c r="D103" s="736"/>
      <c r="E103" s="738"/>
      <c r="F103" s="739"/>
      <c r="G103" s="739"/>
      <c r="H103" s="690"/>
    </row>
    <row r="104" spans="1:8" ht="12.75" customHeight="1">
      <c r="A104" s="1030" t="s">
        <v>1806</v>
      </c>
      <c r="B104" s="982"/>
      <c r="C104" s="982"/>
      <c r="D104" s="982"/>
      <c r="E104" s="982"/>
      <c r="F104" s="983"/>
      <c r="G104" s="740" t="str">
        <f>IF(F102="","",(SUM(G102:G103)))</f>
        <v/>
      </c>
      <c r="H104" s="690"/>
    </row>
    <row r="105" spans="1:8" ht="12.75" customHeight="1">
      <c r="A105" s="741"/>
      <c r="B105" s="742"/>
      <c r="C105" s="748"/>
      <c r="D105" s="742"/>
      <c r="E105" s="749"/>
      <c r="F105" s="750"/>
      <c r="G105" s="747"/>
      <c r="H105" s="690"/>
    </row>
    <row r="106" spans="1:8" ht="12.75" customHeight="1">
      <c r="A106" s="1031" t="s">
        <v>1807</v>
      </c>
      <c r="B106" s="982"/>
      <c r="C106" s="982"/>
      <c r="D106" s="982"/>
      <c r="E106" s="982"/>
      <c r="F106" s="982"/>
      <c r="G106" s="983"/>
      <c r="H106" s="690"/>
    </row>
    <row r="107" spans="1:8" ht="12.75" customHeight="1">
      <c r="A107" s="732" t="s">
        <v>1480</v>
      </c>
      <c r="B107" s="732" t="s">
        <v>46</v>
      </c>
      <c r="C107" s="733" t="s">
        <v>1803</v>
      </c>
      <c r="D107" s="732" t="s">
        <v>141</v>
      </c>
      <c r="E107" s="734" t="s">
        <v>106</v>
      </c>
      <c r="F107" s="735" t="s">
        <v>1804</v>
      </c>
      <c r="G107" s="735" t="s">
        <v>1805</v>
      </c>
      <c r="H107" s="690"/>
    </row>
    <row r="108" spans="1:8" ht="12.75" customHeight="1">
      <c r="A108" s="736"/>
      <c r="B108" s="736"/>
      <c r="C108" s="737" t="str">
        <f>IF(B108="","",IF(A108="SINAPI",VLOOKUP(B108,'Referência NÃO DESONERADO'!$A:$D,2,0),IF(A108="COTAÇÃO",VLOOKUP(B108,'Mapa Cotações'!$A:$N,2,0))))</f>
        <v/>
      </c>
      <c r="D108" s="736" t="str">
        <f>IF(B108="","",IF(A108="SINAPI",VLOOKUP(B108,'Referência NÃO DESONERADO'!$A:$D,3,0),IF(A108="COTAÇÃO",VLOOKUP(B108,'Mapa Cotações'!$A:$N,3,0))))</f>
        <v/>
      </c>
      <c r="E108" s="738"/>
      <c r="F108" s="739" t="str">
        <f>IF(B108="","",IF('Planilha Orçamentária'!$H$2="NÃO DESONERADO",(IF(A108="SINAPI",VLOOKUP(B108,'Referência NÃO DESONERADO'!$A:$D,4,0),IF(A108="ORSE",VLOOKUP(B108,'Referência NÃO DESONERADO'!$F:$I,4,0),IF(A108="COTAÇÃO",VLOOKUP(B108,'Mapa Cotações'!$A:$N,13,0))))),(IF(A108="SINAPI",VLOOKUP(B108,'Referência DESONERADO'!$A:$D,4,0),IF(A108="ORSE",VLOOKUP(B108,'Referência DESONERADO'!$F:$I,4,0),IF(A108="COTAÇÃO",VLOOKUP(B108,'Mapa Cotações'!$A:$N,13,0)))))))</f>
        <v/>
      </c>
      <c r="G108" s="739" t="str">
        <f t="shared" ref="G108:G109" si="10">IF(D108="","",E108*F108)</f>
        <v/>
      </c>
      <c r="H108" s="690"/>
    </row>
    <row r="109" spans="1:8" ht="12.75" customHeight="1">
      <c r="A109" s="736"/>
      <c r="B109" s="736"/>
      <c r="C109" s="737" t="str">
        <f>IF(B109="","",IF(A109="SINAPI",VLOOKUP(B109,'Referência NÃO DESONERADO'!$A:$D,2,0),IF(A109="COTAÇÃO",VLOOKUP(B109,'Mapa Cotações'!$A:$N,2,0))))</f>
        <v/>
      </c>
      <c r="D109" s="736" t="str">
        <f>IF(B109="","",IF(A109="SINAPI",VLOOKUP(B109,'Referência NÃO DESONERADO'!$A:$D,3,0),IF(A109="COTAÇÃO",VLOOKUP(B109,'Mapa Cotações'!$A:$N,3,0))))</f>
        <v/>
      </c>
      <c r="E109" s="738"/>
      <c r="F109" s="739" t="str">
        <f>IF(B109="","",IF('Planilha Orçamentária'!$H$2="NÃO DESONERADO",(IF(A109="SINAPI",VLOOKUP(B109,'Referência NÃO DESONERADO'!$A:$D,4,0),IF(A109="ORSE",VLOOKUP(B109,'Referência NÃO DESONERADO'!$F:$I,4,0),IF(A109="COTAÇÃO",VLOOKUP(B109,'Mapa Cotações'!$A:$N,13,0))))),(IF(A109="SINAPI",VLOOKUP(B109,'Referência DESONERADO'!$A:$D,4,0),IF(A109="ORSE",VLOOKUP(B109,'Referência DESONERADO'!$F:$I,4,0),IF(A109="COTAÇÃO",VLOOKUP(B109,'Mapa Cotações'!$A:$N,13,0)))))))</f>
        <v/>
      </c>
      <c r="G109" s="739" t="str">
        <f t="shared" si="10"/>
        <v/>
      </c>
      <c r="H109" s="690"/>
    </row>
    <row r="110" spans="1:8" ht="12.75" customHeight="1">
      <c r="A110" s="1030" t="s">
        <v>1806</v>
      </c>
      <c r="B110" s="982"/>
      <c r="C110" s="982"/>
      <c r="D110" s="982"/>
      <c r="E110" s="982"/>
      <c r="F110" s="983"/>
      <c r="G110" s="740" t="str">
        <f>IF(F108="","",(SUM(G108:G109)))</f>
        <v/>
      </c>
      <c r="H110" s="690"/>
    </row>
    <row r="111" spans="1:8" ht="12.75" customHeight="1">
      <c r="A111" s="741"/>
      <c r="B111" s="742"/>
      <c r="C111" s="751"/>
      <c r="D111" s="752"/>
      <c r="E111" s="753"/>
      <c r="F111" s="754"/>
      <c r="G111" s="755"/>
      <c r="H111" s="690"/>
    </row>
    <row r="112" spans="1:8" ht="12.75" customHeight="1">
      <c r="A112" s="1032" t="s">
        <v>173</v>
      </c>
      <c r="B112" s="982"/>
      <c r="C112" s="982"/>
      <c r="D112" s="982"/>
      <c r="E112" s="982"/>
      <c r="F112" s="1033"/>
      <c r="G112" s="756" t="e">
        <f>SUM(G98,G104,G110)</f>
        <v>#REF!</v>
      </c>
      <c r="H112" s="690"/>
    </row>
    <row r="113" spans="1:8" ht="12.75" customHeight="1">
      <c r="A113" s="757"/>
      <c r="B113" s="757"/>
      <c r="C113" s="758"/>
      <c r="D113" s="757"/>
      <c r="E113" s="759"/>
      <c r="F113" s="760" t="s">
        <v>2235</v>
      </c>
      <c r="G113" s="760" t="e">
        <f>G112*#REF!</f>
        <v>#REF!</v>
      </c>
      <c r="H113" s="690"/>
    </row>
    <row r="114" spans="1:8" ht="12.75" customHeight="1">
      <c r="A114" s="757"/>
      <c r="B114" s="757"/>
      <c r="C114" s="758"/>
      <c r="D114" s="757"/>
      <c r="E114" s="759"/>
      <c r="F114" s="760"/>
      <c r="G114" s="760"/>
      <c r="H114" s="690"/>
    </row>
    <row r="115" spans="1:8" ht="12.75" customHeight="1">
      <c r="A115" s="200"/>
      <c r="B115" s="201"/>
      <c r="C115" s="670"/>
      <c r="D115" s="201"/>
      <c r="E115" s="201"/>
      <c r="F115" s="683"/>
      <c r="G115" s="218"/>
      <c r="H115" s="690"/>
    </row>
    <row r="116" spans="1:8" ht="12.75" customHeight="1">
      <c r="A116" s="821" t="s">
        <v>46</v>
      </c>
      <c r="B116" s="822" t="s">
        <v>37</v>
      </c>
      <c r="C116" s="1113" t="s">
        <v>105</v>
      </c>
      <c r="D116" s="1026"/>
      <c r="E116" s="1026"/>
      <c r="F116" s="1022"/>
      <c r="G116" s="823" t="s">
        <v>40</v>
      </c>
      <c r="H116" s="690"/>
    </row>
    <row r="117" spans="1:8" ht="12.75" customHeight="1">
      <c r="A117" s="726" t="s">
        <v>2248</v>
      </c>
      <c r="B117" s="727" t="s">
        <v>2249</v>
      </c>
      <c r="C117" s="1123" t="s">
        <v>2250</v>
      </c>
      <c r="D117" s="1015"/>
      <c r="E117" s="1016"/>
      <c r="F117" s="728" t="e">
        <f>G136</f>
        <v>#REF!</v>
      </c>
      <c r="G117" s="824" t="s">
        <v>141</v>
      </c>
      <c r="H117" s="690"/>
    </row>
    <row r="118" spans="1:8" ht="12.75" customHeight="1">
      <c r="A118" s="1028" t="s">
        <v>1802</v>
      </c>
      <c r="B118" s="1015"/>
      <c r="C118" s="1015"/>
      <c r="D118" s="1015"/>
      <c r="E118" s="1015"/>
      <c r="F118" s="1015"/>
      <c r="G118" s="1029"/>
      <c r="H118" s="690"/>
    </row>
    <row r="119" spans="1:8" ht="12.75" customHeight="1">
      <c r="A119" s="732" t="s">
        <v>1480</v>
      </c>
      <c r="B119" s="732" t="s">
        <v>46</v>
      </c>
      <c r="C119" s="733" t="s">
        <v>1803</v>
      </c>
      <c r="D119" s="732" t="s">
        <v>141</v>
      </c>
      <c r="E119" s="734" t="s">
        <v>106</v>
      </c>
      <c r="F119" s="735" t="s">
        <v>1804</v>
      </c>
      <c r="G119" s="735" t="s">
        <v>1805</v>
      </c>
      <c r="H119" s="690"/>
    </row>
    <row r="120" spans="1:8" ht="12.75" customHeight="1">
      <c r="A120" s="736" t="s">
        <v>2233</v>
      </c>
      <c r="B120" s="736" t="s">
        <v>2251</v>
      </c>
      <c r="C120" s="737" t="e">
        <f>VLOOKUP(B120,#REF!,2,0)</f>
        <v>#REF!</v>
      </c>
      <c r="D120" s="736" t="e">
        <f>VLOOKUP(B120,#REF!,3,0)</f>
        <v>#REF!</v>
      </c>
      <c r="E120" s="738">
        <v>1</v>
      </c>
      <c r="F120" s="739" t="e">
        <f>VLOOKUP(B120,#REF!,13,0)</f>
        <v>#REF!</v>
      </c>
      <c r="G120" s="739" t="e">
        <f>IF(D120="","",E120*F120)</f>
        <v>#REF!</v>
      </c>
      <c r="H120" s="690"/>
    </row>
    <row r="121" spans="1:8" ht="12.75" customHeight="1">
      <c r="A121" s="736"/>
      <c r="B121" s="736"/>
      <c r="C121" s="737"/>
      <c r="D121" s="736"/>
      <c r="E121" s="738"/>
      <c r="F121" s="739"/>
      <c r="G121" s="739"/>
      <c r="H121" s="690"/>
    </row>
    <row r="122" spans="1:8" ht="12.75" customHeight="1">
      <c r="A122" s="1030" t="s">
        <v>1806</v>
      </c>
      <c r="B122" s="982"/>
      <c r="C122" s="982"/>
      <c r="D122" s="982"/>
      <c r="E122" s="982"/>
      <c r="F122" s="983"/>
      <c r="G122" s="740" t="e">
        <f>IF(F120="","",(SUM(G120:G121)))</f>
        <v>#REF!</v>
      </c>
      <c r="H122" s="690"/>
    </row>
    <row r="123" spans="1:8" ht="12.75" customHeight="1">
      <c r="A123" s="741"/>
      <c r="B123" s="742"/>
      <c r="C123" s="743"/>
      <c r="D123" s="744"/>
      <c r="E123" s="745"/>
      <c r="F123" s="746"/>
      <c r="G123" s="747"/>
      <c r="H123" s="690"/>
    </row>
    <row r="124" spans="1:8" ht="12.75" customHeight="1">
      <c r="A124" s="1031" t="s">
        <v>1570</v>
      </c>
      <c r="B124" s="982"/>
      <c r="C124" s="982"/>
      <c r="D124" s="982"/>
      <c r="E124" s="982"/>
      <c r="F124" s="982"/>
      <c r="G124" s="983"/>
      <c r="H124" s="690"/>
    </row>
    <row r="125" spans="1:8" ht="12.75" customHeight="1">
      <c r="A125" s="732" t="s">
        <v>1480</v>
      </c>
      <c r="B125" s="732" t="s">
        <v>46</v>
      </c>
      <c r="C125" s="733" t="s">
        <v>1803</v>
      </c>
      <c r="D125" s="732" t="s">
        <v>141</v>
      </c>
      <c r="E125" s="734" t="s">
        <v>106</v>
      </c>
      <c r="F125" s="735" t="s">
        <v>1804</v>
      </c>
      <c r="G125" s="735" t="s">
        <v>1805</v>
      </c>
      <c r="H125" s="690"/>
    </row>
    <row r="126" spans="1:8" ht="12.75" customHeight="1">
      <c r="A126" s="736"/>
      <c r="B126" s="736"/>
      <c r="C126" s="737"/>
      <c r="D126" s="736"/>
      <c r="E126" s="738"/>
      <c r="F126" s="739"/>
      <c r="G126" s="739"/>
      <c r="H126" s="690"/>
    </row>
    <row r="127" spans="1:8" ht="12.75" customHeight="1">
      <c r="A127" s="736"/>
      <c r="B127" s="736"/>
      <c r="C127" s="737"/>
      <c r="D127" s="736"/>
      <c r="E127" s="738"/>
      <c r="F127" s="739"/>
      <c r="G127" s="739"/>
      <c r="H127" s="690"/>
    </row>
    <row r="128" spans="1:8" ht="12.75" customHeight="1">
      <c r="A128" s="1030" t="s">
        <v>1806</v>
      </c>
      <c r="B128" s="982"/>
      <c r="C128" s="982"/>
      <c r="D128" s="982"/>
      <c r="E128" s="982"/>
      <c r="F128" s="983"/>
      <c r="G128" s="740" t="str">
        <f>IF(F126="","",(SUM(G126:G127)))</f>
        <v/>
      </c>
      <c r="H128" s="690"/>
    </row>
    <row r="129" spans="1:8" ht="12.75" customHeight="1">
      <c r="A129" s="741"/>
      <c r="B129" s="742"/>
      <c r="C129" s="748"/>
      <c r="D129" s="742"/>
      <c r="E129" s="749"/>
      <c r="F129" s="750"/>
      <c r="G129" s="747"/>
      <c r="H129" s="690"/>
    </row>
    <row r="130" spans="1:8" ht="12.75" customHeight="1">
      <c r="A130" s="1031" t="s">
        <v>1807</v>
      </c>
      <c r="B130" s="982"/>
      <c r="C130" s="982"/>
      <c r="D130" s="982"/>
      <c r="E130" s="982"/>
      <c r="F130" s="982"/>
      <c r="G130" s="983"/>
      <c r="H130" s="690"/>
    </row>
    <row r="131" spans="1:8" ht="12.75" customHeight="1">
      <c r="A131" s="732" t="s">
        <v>1480</v>
      </c>
      <c r="B131" s="732" t="s">
        <v>46</v>
      </c>
      <c r="C131" s="733" t="s">
        <v>1803</v>
      </c>
      <c r="D131" s="732" t="s">
        <v>141</v>
      </c>
      <c r="E131" s="734" t="s">
        <v>106</v>
      </c>
      <c r="F131" s="735" t="s">
        <v>1804</v>
      </c>
      <c r="G131" s="735" t="s">
        <v>1805</v>
      </c>
      <c r="H131" s="690"/>
    </row>
    <row r="132" spans="1:8" ht="12.75" customHeight="1">
      <c r="A132" s="736"/>
      <c r="B132" s="736"/>
      <c r="C132" s="737" t="str">
        <f>IF(B132="","",IF(A132="SINAPI",VLOOKUP(B132,'Referência NÃO DESONERADO'!$A:$D,2,0),IF(A132="COTAÇÃO",VLOOKUP(B132,'Mapa Cotações'!$A:$N,2,0))))</f>
        <v/>
      </c>
      <c r="D132" s="736" t="str">
        <f>IF(B132="","",IF(A132="SINAPI",VLOOKUP(B132,'Referência NÃO DESONERADO'!$A:$D,3,0),IF(A132="COTAÇÃO",VLOOKUP(B132,'Mapa Cotações'!$A:$N,3,0))))</f>
        <v/>
      </c>
      <c r="E132" s="738"/>
      <c r="F132" s="739" t="str">
        <f>IF(B132="","",IF('Planilha Orçamentária'!$H$2="NÃO DESONERADO",(IF(A132="SINAPI",VLOOKUP(B132,'Referência NÃO DESONERADO'!$A:$D,4,0),IF(A132="ORSE",VLOOKUP(B132,'Referência NÃO DESONERADO'!$F:$I,4,0),IF(A132="COTAÇÃO",VLOOKUP(B132,'Mapa Cotações'!$A:$N,13,0))))),(IF(A132="SINAPI",VLOOKUP(B132,'Referência DESONERADO'!$A:$D,4,0),IF(A132="ORSE",VLOOKUP(B132,'Referência DESONERADO'!$F:$I,4,0),IF(A132="COTAÇÃO",VLOOKUP(B132,'Mapa Cotações'!$A:$N,13,0)))))))</f>
        <v/>
      </c>
      <c r="G132" s="739" t="str">
        <f t="shared" ref="G132:G133" si="11">IF(D132="","",E132*F132)</f>
        <v/>
      </c>
      <c r="H132" s="690"/>
    </row>
    <row r="133" spans="1:8" ht="12.75" customHeight="1">
      <c r="A133" s="736"/>
      <c r="B133" s="736"/>
      <c r="C133" s="737" t="str">
        <f>IF(B133="","",IF(A133="SINAPI",VLOOKUP(B133,'Referência NÃO DESONERADO'!$A:$D,2,0),IF(A133="COTAÇÃO",VLOOKUP(B133,'Mapa Cotações'!$A:$N,2,0))))</f>
        <v/>
      </c>
      <c r="D133" s="736" t="str">
        <f>IF(B133="","",IF(A133="SINAPI",VLOOKUP(B133,'Referência NÃO DESONERADO'!$A:$D,3,0),IF(A133="COTAÇÃO",VLOOKUP(B133,'Mapa Cotações'!$A:$N,3,0))))</f>
        <v/>
      </c>
      <c r="E133" s="738"/>
      <c r="F133" s="739" t="str">
        <f>IF(B133="","",IF('Planilha Orçamentária'!$H$2="NÃO DESONERADO",(IF(A133="SINAPI",VLOOKUP(B133,'Referência NÃO DESONERADO'!$A:$D,4,0),IF(A133="ORSE",VLOOKUP(B133,'Referência NÃO DESONERADO'!$F:$I,4,0),IF(A133="COTAÇÃO",VLOOKUP(B133,'Mapa Cotações'!$A:$N,13,0))))),(IF(A133="SINAPI",VLOOKUP(B133,'Referência DESONERADO'!$A:$D,4,0),IF(A133="ORSE",VLOOKUP(B133,'Referência DESONERADO'!$F:$I,4,0),IF(A133="COTAÇÃO",VLOOKUP(B133,'Mapa Cotações'!$A:$N,13,0)))))))</f>
        <v/>
      </c>
      <c r="G133" s="739" t="str">
        <f t="shared" si="11"/>
        <v/>
      </c>
      <c r="H133" s="690"/>
    </row>
    <row r="134" spans="1:8" ht="12.75" customHeight="1">
      <c r="A134" s="1030" t="s">
        <v>1806</v>
      </c>
      <c r="B134" s="982"/>
      <c r="C134" s="982"/>
      <c r="D134" s="982"/>
      <c r="E134" s="982"/>
      <c r="F134" s="983"/>
      <c r="G134" s="740" t="str">
        <f>IF(F132="","",(SUM(G132:G133)))</f>
        <v/>
      </c>
      <c r="H134" s="690"/>
    </row>
    <row r="135" spans="1:8" ht="12.75" customHeight="1">
      <c r="A135" s="741"/>
      <c r="B135" s="742"/>
      <c r="C135" s="751"/>
      <c r="D135" s="752"/>
      <c r="E135" s="753"/>
      <c r="F135" s="754"/>
      <c r="G135" s="755"/>
      <c r="H135" s="690"/>
    </row>
    <row r="136" spans="1:8" ht="12.75" customHeight="1">
      <c r="A136" s="1032" t="s">
        <v>173</v>
      </c>
      <c r="B136" s="982"/>
      <c r="C136" s="982"/>
      <c r="D136" s="982"/>
      <c r="E136" s="982"/>
      <c r="F136" s="1033"/>
      <c r="G136" s="756" t="e">
        <f>SUM(G122,G128,G134)</f>
        <v>#REF!</v>
      </c>
      <c r="H136" s="690"/>
    </row>
    <row r="137" spans="1:8" ht="12.75" customHeight="1">
      <c r="A137" s="757"/>
      <c r="B137" s="757"/>
      <c r="C137" s="758"/>
      <c r="D137" s="757"/>
      <c r="E137" s="759"/>
      <c r="F137" s="760" t="s">
        <v>2235</v>
      </c>
      <c r="G137" s="760" t="e">
        <f>G136*#REF!</f>
        <v>#REF!</v>
      </c>
      <c r="H137" s="690"/>
    </row>
    <row r="138" spans="1:8" ht="12.75" customHeight="1">
      <c r="A138" s="757"/>
      <c r="B138" s="757"/>
      <c r="C138" s="758"/>
      <c r="D138" s="757"/>
      <c r="E138" s="759"/>
      <c r="F138" s="760"/>
      <c r="G138" s="760"/>
      <c r="H138" s="690"/>
    </row>
    <row r="139" spans="1:8" ht="12.75" customHeight="1">
      <c r="A139" s="200"/>
      <c r="B139" s="201"/>
      <c r="C139" s="670"/>
      <c r="D139" s="201"/>
      <c r="E139" s="201"/>
      <c r="F139" s="683"/>
      <c r="G139" s="218"/>
      <c r="H139" s="690"/>
    </row>
    <row r="140" spans="1:8" ht="12.75" customHeight="1">
      <c r="A140" s="821" t="s">
        <v>46</v>
      </c>
      <c r="B140" s="822" t="s">
        <v>37</v>
      </c>
      <c r="C140" s="1113" t="s">
        <v>105</v>
      </c>
      <c r="D140" s="1026"/>
      <c r="E140" s="1026"/>
      <c r="F140" s="1022"/>
      <c r="G140" s="823" t="s">
        <v>40</v>
      </c>
      <c r="H140" s="690"/>
    </row>
    <row r="141" spans="1:8" ht="12.75" customHeight="1">
      <c r="A141" s="726" t="s">
        <v>2252</v>
      </c>
      <c r="B141" s="727" t="s">
        <v>2253</v>
      </c>
      <c r="C141" s="1123" t="s">
        <v>2254</v>
      </c>
      <c r="D141" s="1015"/>
      <c r="E141" s="1016"/>
      <c r="F141" s="728" t="e">
        <f>G160</f>
        <v>#REF!</v>
      </c>
      <c r="G141" s="824" t="s">
        <v>141</v>
      </c>
      <c r="H141" s="690"/>
    </row>
    <row r="142" spans="1:8" ht="12.75" customHeight="1">
      <c r="A142" s="1028" t="s">
        <v>1802</v>
      </c>
      <c r="B142" s="1015"/>
      <c r="C142" s="1015"/>
      <c r="D142" s="1015"/>
      <c r="E142" s="1015"/>
      <c r="F142" s="1015"/>
      <c r="G142" s="1029"/>
      <c r="H142" s="690"/>
    </row>
    <row r="143" spans="1:8" ht="12.75" customHeight="1">
      <c r="A143" s="732" t="s">
        <v>1480</v>
      </c>
      <c r="B143" s="732" t="s">
        <v>46</v>
      </c>
      <c r="C143" s="733" t="s">
        <v>1803</v>
      </c>
      <c r="D143" s="732" t="s">
        <v>141</v>
      </c>
      <c r="E143" s="734" t="s">
        <v>106</v>
      </c>
      <c r="F143" s="735" t="s">
        <v>1804</v>
      </c>
      <c r="G143" s="735" t="s">
        <v>1805</v>
      </c>
      <c r="H143" s="690"/>
    </row>
    <row r="144" spans="1:8" ht="12.75" customHeight="1">
      <c r="A144" s="736" t="s">
        <v>2233</v>
      </c>
      <c r="B144" s="736" t="s">
        <v>2255</v>
      </c>
      <c r="C144" s="737" t="e">
        <f>VLOOKUP(B144,#REF!,2,0)</f>
        <v>#REF!</v>
      </c>
      <c r="D144" s="736" t="e">
        <f>VLOOKUP(B144,#REF!,3,0)</f>
        <v>#REF!</v>
      </c>
      <c r="E144" s="738">
        <v>1</v>
      </c>
      <c r="F144" s="739" t="e">
        <f>VLOOKUP(B144,#REF!,13,0)</f>
        <v>#REF!</v>
      </c>
      <c r="G144" s="739" t="e">
        <f>IF(D144="","",E144*F144)</f>
        <v>#REF!</v>
      </c>
      <c r="H144" s="690"/>
    </row>
    <row r="145" spans="1:8" ht="12.75" customHeight="1">
      <c r="A145" s="736"/>
      <c r="B145" s="736"/>
      <c r="C145" s="737"/>
      <c r="D145" s="736"/>
      <c r="E145" s="738"/>
      <c r="F145" s="739"/>
      <c r="G145" s="739"/>
      <c r="H145" s="690"/>
    </row>
    <row r="146" spans="1:8" ht="12.75" customHeight="1">
      <c r="A146" s="1030" t="s">
        <v>1806</v>
      </c>
      <c r="B146" s="982"/>
      <c r="C146" s="982"/>
      <c r="D146" s="982"/>
      <c r="E146" s="982"/>
      <c r="F146" s="983"/>
      <c r="G146" s="740" t="e">
        <f>IF(F144="","",(SUM(G144:G145)))</f>
        <v>#REF!</v>
      </c>
      <c r="H146" s="690"/>
    </row>
    <row r="147" spans="1:8" ht="12.75" customHeight="1">
      <c r="A147" s="741"/>
      <c r="B147" s="742"/>
      <c r="C147" s="743"/>
      <c r="D147" s="744"/>
      <c r="E147" s="745"/>
      <c r="F147" s="746"/>
      <c r="G147" s="747"/>
      <c r="H147" s="690"/>
    </row>
    <row r="148" spans="1:8" ht="12.75" customHeight="1">
      <c r="A148" s="1031" t="s">
        <v>1570</v>
      </c>
      <c r="B148" s="982"/>
      <c r="C148" s="982"/>
      <c r="D148" s="982"/>
      <c r="E148" s="982"/>
      <c r="F148" s="982"/>
      <c r="G148" s="983"/>
      <c r="H148" s="690"/>
    </row>
    <row r="149" spans="1:8" ht="12.75" customHeight="1">
      <c r="A149" s="732" t="s">
        <v>1480</v>
      </c>
      <c r="B149" s="732" t="s">
        <v>46</v>
      </c>
      <c r="C149" s="733" t="s">
        <v>1803</v>
      </c>
      <c r="D149" s="732" t="s">
        <v>141</v>
      </c>
      <c r="E149" s="734" t="s">
        <v>106</v>
      </c>
      <c r="F149" s="735" t="s">
        <v>1804</v>
      </c>
      <c r="G149" s="735" t="s">
        <v>1805</v>
      </c>
      <c r="H149" s="690"/>
    </row>
    <row r="150" spans="1:8" ht="12.75" customHeight="1">
      <c r="A150" s="736"/>
      <c r="B150" s="736"/>
      <c r="C150" s="737"/>
      <c r="D150" s="736"/>
      <c r="E150" s="738"/>
      <c r="F150" s="739"/>
      <c r="G150" s="739"/>
      <c r="H150" s="690"/>
    </row>
    <row r="151" spans="1:8" ht="12.75" customHeight="1">
      <c r="A151" s="736"/>
      <c r="B151" s="736"/>
      <c r="C151" s="737"/>
      <c r="D151" s="736"/>
      <c r="E151" s="738"/>
      <c r="F151" s="739"/>
      <c r="G151" s="739"/>
      <c r="H151" s="690"/>
    </row>
    <row r="152" spans="1:8" ht="12.75" customHeight="1">
      <c r="A152" s="1030" t="s">
        <v>1806</v>
      </c>
      <c r="B152" s="982"/>
      <c r="C152" s="982"/>
      <c r="D152" s="982"/>
      <c r="E152" s="982"/>
      <c r="F152" s="983"/>
      <c r="G152" s="740" t="str">
        <f>IF(F150="","",(SUM(G150:G151)))</f>
        <v/>
      </c>
      <c r="H152" s="690"/>
    </row>
    <row r="153" spans="1:8" ht="12.75" customHeight="1">
      <c r="A153" s="741"/>
      <c r="B153" s="742"/>
      <c r="C153" s="748"/>
      <c r="D153" s="742"/>
      <c r="E153" s="749"/>
      <c r="F153" s="750"/>
      <c r="G153" s="747"/>
      <c r="H153" s="690"/>
    </row>
    <row r="154" spans="1:8" ht="12.75" customHeight="1">
      <c r="A154" s="1031" t="s">
        <v>1807</v>
      </c>
      <c r="B154" s="982"/>
      <c r="C154" s="982"/>
      <c r="D154" s="982"/>
      <c r="E154" s="982"/>
      <c r="F154" s="982"/>
      <c r="G154" s="983"/>
      <c r="H154" s="690"/>
    </row>
    <row r="155" spans="1:8" ht="12.75" customHeight="1">
      <c r="A155" s="732" t="s">
        <v>1480</v>
      </c>
      <c r="B155" s="732" t="s">
        <v>46</v>
      </c>
      <c r="C155" s="733" t="s">
        <v>1803</v>
      </c>
      <c r="D155" s="732" t="s">
        <v>141</v>
      </c>
      <c r="E155" s="734" t="s">
        <v>106</v>
      </c>
      <c r="F155" s="735" t="s">
        <v>1804</v>
      </c>
      <c r="G155" s="735" t="s">
        <v>1805</v>
      </c>
      <c r="H155" s="690"/>
    </row>
    <row r="156" spans="1:8" ht="12.75" customHeight="1">
      <c r="A156" s="736"/>
      <c r="B156" s="736"/>
      <c r="C156" s="737" t="str">
        <f>IF(B156="","",IF(A156="SINAPI",VLOOKUP(B156,'Referência NÃO DESONERADO'!$A:$D,2,0),IF(A156="COTAÇÃO",VLOOKUP(B156,'Mapa Cotações'!$A:$N,2,0))))</f>
        <v/>
      </c>
      <c r="D156" s="736" t="str">
        <f>IF(B156="","",IF(A156="SINAPI",VLOOKUP(B156,'Referência NÃO DESONERADO'!$A:$D,3,0),IF(A156="COTAÇÃO",VLOOKUP(B156,'Mapa Cotações'!$A:$N,3,0))))</f>
        <v/>
      </c>
      <c r="E156" s="738"/>
      <c r="F156" s="739" t="str">
        <f>IF(B156="","",IF('Planilha Orçamentária'!$H$2="NÃO DESONERADO",(IF(A156="SINAPI",VLOOKUP(B156,'Referência NÃO DESONERADO'!$A:$D,4,0),IF(A156="ORSE",VLOOKUP(B156,'Referência NÃO DESONERADO'!$F:$I,4,0),IF(A156="COTAÇÃO",VLOOKUP(B156,'Mapa Cotações'!$A:$N,13,0))))),(IF(A156="SINAPI",VLOOKUP(B156,'Referência DESONERADO'!$A:$D,4,0),IF(A156="ORSE",VLOOKUP(B156,'Referência DESONERADO'!$F:$I,4,0),IF(A156="COTAÇÃO",VLOOKUP(B156,'Mapa Cotações'!$A:$N,13,0)))))))</f>
        <v/>
      </c>
      <c r="G156" s="739" t="str">
        <f t="shared" ref="G156:G157" si="12">IF(D156="","",E156*F156)</f>
        <v/>
      </c>
      <c r="H156" s="690"/>
    </row>
    <row r="157" spans="1:8" ht="12.75" customHeight="1">
      <c r="A157" s="736"/>
      <c r="B157" s="736"/>
      <c r="C157" s="737" t="str">
        <f>IF(B157="","",IF(A157="SINAPI",VLOOKUP(B157,'Referência NÃO DESONERADO'!$A:$D,2,0),IF(A157="COTAÇÃO",VLOOKUP(B157,'Mapa Cotações'!$A:$N,2,0))))</f>
        <v/>
      </c>
      <c r="D157" s="736" t="str">
        <f>IF(B157="","",IF(A157="SINAPI",VLOOKUP(B157,'Referência NÃO DESONERADO'!$A:$D,3,0),IF(A157="COTAÇÃO",VLOOKUP(B157,'Mapa Cotações'!$A:$N,3,0))))</f>
        <v/>
      </c>
      <c r="E157" s="738"/>
      <c r="F157" s="739" t="str">
        <f>IF(B157="","",IF('Planilha Orçamentária'!$H$2="NÃO DESONERADO",(IF(A157="SINAPI",VLOOKUP(B157,'Referência NÃO DESONERADO'!$A:$D,4,0),IF(A157="ORSE",VLOOKUP(B157,'Referência NÃO DESONERADO'!$F:$I,4,0),IF(A157="COTAÇÃO",VLOOKUP(B157,'Mapa Cotações'!$A:$N,13,0))))),(IF(A157="SINAPI",VLOOKUP(B157,'Referência DESONERADO'!$A:$D,4,0),IF(A157="ORSE",VLOOKUP(B157,'Referência DESONERADO'!$F:$I,4,0),IF(A157="COTAÇÃO",VLOOKUP(B157,'Mapa Cotações'!$A:$N,13,0)))))))</f>
        <v/>
      </c>
      <c r="G157" s="739" t="str">
        <f t="shared" si="12"/>
        <v/>
      </c>
      <c r="H157" s="690"/>
    </row>
    <row r="158" spans="1:8" ht="12.75" customHeight="1">
      <c r="A158" s="1030" t="s">
        <v>1806</v>
      </c>
      <c r="B158" s="982"/>
      <c r="C158" s="982"/>
      <c r="D158" s="982"/>
      <c r="E158" s="982"/>
      <c r="F158" s="983"/>
      <c r="G158" s="740" t="str">
        <f>IF(F156="","",(SUM(G156:G157)))</f>
        <v/>
      </c>
      <c r="H158" s="690"/>
    </row>
    <row r="159" spans="1:8" ht="12.75" customHeight="1">
      <c r="A159" s="741"/>
      <c r="B159" s="742"/>
      <c r="C159" s="751"/>
      <c r="D159" s="752"/>
      <c r="E159" s="753"/>
      <c r="F159" s="754"/>
      <c r="G159" s="755"/>
      <c r="H159" s="690"/>
    </row>
    <row r="160" spans="1:8" ht="12.75" customHeight="1">
      <c r="A160" s="1032" t="s">
        <v>173</v>
      </c>
      <c r="B160" s="982"/>
      <c r="C160" s="982"/>
      <c r="D160" s="982"/>
      <c r="E160" s="982"/>
      <c r="F160" s="1033"/>
      <c r="G160" s="756" t="e">
        <f>SUM(G146,G152,G158)</f>
        <v>#REF!</v>
      </c>
      <c r="H160" s="690"/>
    </row>
    <row r="161" spans="1:8" ht="12.75" customHeight="1">
      <c r="A161" s="757"/>
      <c r="B161" s="757"/>
      <c r="C161" s="758"/>
      <c r="D161" s="757"/>
      <c r="E161" s="759"/>
      <c r="F161" s="760" t="s">
        <v>2235</v>
      </c>
      <c r="G161" s="760" t="e">
        <f>G160*#REF!</f>
        <v>#REF!</v>
      </c>
      <c r="H161" s="690"/>
    </row>
    <row r="162" spans="1:8" ht="12.75" customHeight="1">
      <c r="A162" s="757"/>
      <c r="B162" s="757"/>
      <c r="C162" s="758"/>
      <c r="D162" s="757"/>
      <c r="E162" s="759"/>
      <c r="F162" s="760"/>
      <c r="G162" s="760"/>
      <c r="H162" s="690"/>
    </row>
    <row r="163" spans="1:8" ht="12.75" customHeight="1">
      <c r="A163" s="200"/>
      <c r="B163" s="201"/>
      <c r="C163" s="670"/>
      <c r="D163" s="201"/>
      <c r="E163" s="201"/>
      <c r="F163" s="683"/>
      <c r="G163" s="218"/>
      <c r="H163" s="690"/>
    </row>
    <row r="164" spans="1:8" ht="12.75" customHeight="1">
      <c r="A164" s="821" t="s">
        <v>46</v>
      </c>
      <c r="B164" s="822" t="s">
        <v>37</v>
      </c>
      <c r="C164" s="1113" t="s">
        <v>105</v>
      </c>
      <c r="D164" s="1026"/>
      <c r="E164" s="1026"/>
      <c r="F164" s="1022"/>
      <c r="G164" s="823" t="s">
        <v>40</v>
      </c>
      <c r="H164" s="690"/>
    </row>
    <row r="165" spans="1:8" ht="12.75" customHeight="1">
      <c r="A165" s="726" t="s">
        <v>2256</v>
      </c>
      <c r="B165" s="727" t="s">
        <v>2257</v>
      </c>
      <c r="C165" s="1123" t="s">
        <v>2258</v>
      </c>
      <c r="D165" s="1015"/>
      <c r="E165" s="1016"/>
      <c r="F165" s="728" t="e">
        <f>G184</f>
        <v>#REF!</v>
      </c>
      <c r="G165" s="824" t="s">
        <v>141</v>
      </c>
      <c r="H165" s="690"/>
    </row>
    <row r="166" spans="1:8" ht="12.75" customHeight="1">
      <c r="A166" s="1028" t="s">
        <v>1802</v>
      </c>
      <c r="B166" s="1015"/>
      <c r="C166" s="1015"/>
      <c r="D166" s="1015"/>
      <c r="E166" s="1015"/>
      <c r="F166" s="1015"/>
      <c r="G166" s="1029"/>
      <c r="H166" s="690"/>
    </row>
    <row r="167" spans="1:8" ht="12.75" customHeight="1">
      <c r="A167" s="732" t="s">
        <v>1480</v>
      </c>
      <c r="B167" s="732" t="s">
        <v>46</v>
      </c>
      <c r="C167" s="733" t="s">
        <v>1803</v>
      </c>
      <c r="D167" s="732" t="s">
        <v>141</v>
      </c>
      <c r="E167" s="734" t="s">
        <v>106</v>
      </c>
      <c r="F167" s="735" t="s">
        <v>1804</v>
      </c>
      <c r="G167" s="735" t="s">
        <v>1805</v>
      </c>
      <c r="H167" s="690"/>
    </row>
    <row r="168" spans="1:8" ht="12.75" customHeight="1">
      <c r="A168" s="736" t="s">
        <v>2233</v>
      </c>
      <c r="B168" s="736" t="s">
        <v>2259</v>
      </c>
      <c r="C168" s="737" t="e">
        <f>VLOOKUP(B168,#REF!,2,0)</f>
        <v>#REF!</v>
      </c>
      <c r="D168" s="736" t="e">
        <f>VLOOKUP(B168,#REF!,3,0)</f>
        <v>#REF!</v>
      </c>
      <c r="E168" s="738">
        <v>1</v>
      </c>
      <c r="F168" s="739" t="e">
        <f>VLOOKUP(B168,#REF!,13,0)</f>
        <v>#REF!</v>
      </c>
      <c r="G168" s="739" t="e">
        <f>IF(D168="","",E168*F168)</f>
        <v>#REF!</v>
      </c>
      <c r="H168" s="690"/>
    </row>
    <row r="169" spans="1:8" ht="12.75" customHeight="1">
      <c r="A169" s="736"/>
      <c r="B169" s="736"/>
      <c r="C169" s="737"/>
      <c r="D169" s="736"/>
      <c r="E169" s="738"/>
      <c r="F169" s="739"/>
      <c r="G169" s="739"/>
      <c r="H169" s="690"/>
    </row>
    <row r="170" spans="1:8" ht="12.75" customHeight="1">
      <c r="A170" s="1030" t="s">
        <v>1806</v>
      </c>
      <c r="B170" s="982"/>
      <c r="C170" s="982"/>
      <c r="D170" s="982"/>
      <c r="E170" s="982"/>
      <c r="F170" s="983"/>
      <c r="G170" s="740" t="e">
        <f>IF(F168="","",(SUM(G168:G169)))</f>
        <v>#REF!</v>
      </c>
      <c r="H170" s="690"/>
    </row>
    <row r="171" spans="1:8" ht="12.75" customHeight="1">
      <c r="A171" s="741"/>
      <c r="B171" s="742"/>
      <c r="C171" s="743"/>
      <c r="D171" s="744"/>
      <c r="E171" s="745"/>
      <c r="F171" s="746"/>
      <c r="G171" s="747"/>
      <c r="H171" s="690"/>
    </row>
    <row r="172" spans="1:8" ht="12.75" customHeight="1">
      <c r="A172" s="1031" t="s">
        <v>1570</v>
      </c>
      <c r="B172" s="982"/>
      <c r="C172" s="982"/>
      <c r="D172" s="982"/>
      <c r="E172" s="982"/>
      <c r="F172" s="982"/>
      <c r="G172" s="983"/>
      <c r="H172" s="690"/>
    </row>
    <row r="173" spans="1:8" ht="12.75" customHeight="1">
      <c r="A173" s="732" t="s">
        <v>1480</v>
      </c>
      <c r="B173" s="732" t="s">
        <v>46</v>
      </c>
      <c r="C173" s="733" t="s">
        <v>1803</v>
      </c>
      <c r="D173" s="732" t="s">
        <v>141</v>
      </c>
      <c r="E173" s="734" t="s">
        <v>106</v>
      </c>
      <c r="F173" s="735" t="s">
        <v>1804</v>
      </c>
      <c r="G173" s="735" t="s">
        <v>1805</v>
      </c>
      <c r="H173" s="690"/>
    </row>
    <row r="174" spans="1:8" ht="12.75" customHeight="1">
      <c r="A174" s="736"/>
      <c r="B174" s="736"/>
      <c r="C174" s="737"/>
      <c r="D174" s="736"/>
      <c r="E174" s="738"/>
      <c r="F174" s="739"/>
      <c r="G174" s="739"/>
      <c r="H174" s="690"/>
    </row>
    <row r="175" spans="1:8" ht="12.75" customHeight="1">
      <c r="A175" s="736"/>
      <c r="B175" s="736"/>
      <c r="C175" s="737"/>
      <c r="D175" s="736"/>
      <c r="E175" s="738"/>
      <c r="F175" s="739"/>
      <c r="G175" s="739"/>
      <c r="H175" s="690"/>
    </row>
    <row r="176" spans="1:8" ht="12.75" customHeight="1">
      <c r="A176" s="1030" t="s">
        <v>1806</v>
      </c>
      <c r="B176" s="982"/>
      <c r="C176" s="982"/>
      <c r="D176" s="982"/>
      <c r="E176" s="982"/>
      <c r="F176" s="983"/>
      <c r="G176" s="740" t="str">
        <f>IF(F174="","",(SUM(G174:G175)))</f>
        <v/>
      </c>
      <c r="H176" s="690"/>
    </row>
    <row r="177" spans="1:8" ht="12.75" customHeight="1">
      <c r="A177" s="741"/>
      <c r="B177" s="742"/>
      <c r="C177" s="748"/>
      <c r="D177" s="742"/>
      <c r="E177" s="749"/>
      <c r="F177" s="750"/>
      <c r="G177" s="747"/>
      <c r="H177" s="690"/>
    </row>
    <row r="178" spans="1:8" ht="12.75" customHeight="1">
      <c r="A178" s="1031" t="s">
        <v>1807</v>
      </c>
      <c r="B178" s="982"/>
      <c r="C178" s="982"/>
      <c r="D178" s="982"/>
      <c r="E178" s="982"/>
      <c r="F178" s="982"/>
      <c r="G178" s="983"/>
      <c r="H178" s="690"/>
    </row>
    <row r="179" spans="1:8" ht="12.75" customHeight="1">
      <c r="A179" s="732" t="s">
        <v>1480</v>
      </c>
      <c r="B179" s="732" t="s">
        <v>46</v>
      </c>
      <c r="C179" s="733" t="s">
        <v>1803</v>
      </c>
      <c r="D179" s="732" t="s">
        <v>141</v>
      </c>
      <c r="E179" s="734" t="s">
        <v>106</v>
      </c>
      <c r="F179" s="735" t="s">
        <v>1804</v>
      </c>
      <c r="G179" s="735" t="s">
        <v>1805</v>
      </c>
      <c r="H179" s="690"/>
    </row>
    <row r="180" spans="1:8" ht="12.75" customHeight="1">
      <c r="A180" s="736"/>
      <c r="B180" s="736"/>
      <c r="C180" s="737" t="str">
        <f>IF(B180="","",IF(A180="SINAPI",VLOOKUP(B180,'Referência NÃO DESONERADO'!$A:$D,2,0),IF(A180="COTAÇÃO",VLOOKUP(B180,'Mapa Cotações'!$A:$N,2,0))))</f>
        <v/>
      </c>
      <c r="D180" s="736" t="str">
        <f>IF(B180="","",IF(A180="SINAPI",VLOOKUP(B180,'Referência NÃO DESONERADO'!$A:$D,3,0),IF(A180="COTAÇÃO",VLOOKUP(B180,'Mapa Cotações'!$A:$N,3,0))))</f>
        <v/>
      </c>
      <c r="E180" s="738"/>
      <c r="F180" s="739" t="str">
        <f>IF(B180="","",IF('Planilha Orçamentária'!$H$2="NÃO DESONERADO",(IF(A180="SINAPI",VLOOKUP(B180,'Referência NÃO DESONERADO'!$A:$D,4,0),IF(A180="ORSE",VLOOKUP(B180,'Referência NÃO DESONERADO'!$F:$I,4,0),IF(A180="COTAÇÃO",VLOOKUP(B180,'Mapa Cotações'!$A:$N,13,0))))),(IF(A180="SINAPI",VLOOKUP(B180,'Referência DESONERADO'!$A:$D,4,0),IF(A180="ORSE",VLOOKUP(B180,'Referência DESONERADO'!$F:$I,4,0),IF(A180="COTAÇÃO",VLOOKUP(B180,'Mapa Cotações'!$A:$N,13,0)))))))</f>
        <v/>
      </c>
      <c r="G180" s="739" t="str">
        <f t="shared" ref="G180:G181" si="13">IF(D180="","",E180*F180)</f>
        <v/>
      </c>
      <c r="H180" s="690"/>
    </row>
    <row r="181" spans="1:8" ht="12.75" customHeight="1">
      <c r="A181" s="736"/>
      <c r="B181" s="736"/>
      <c r="C181" s="737" t="str">
        <f>IF(B181="","",IF(A181="SINAPI",VLOOKUP(B181,'Referência NÃO DESONERADO'!$A:$D,2,0),IF(A181="COTAÇÃO",VLOOKUP(B181,'Mapa Cotações'!$A:$N,2,0))))</f>
        <v/>
      </c>
      <c r="D181" s="736" t="str">
        <f>IF(B181="","",IF(A181="SINAPI",VLOOKUP(B181,'Referência NÃO DESONERADO'!$A:$D,3,0),IF(A181="COTAÇÃO",VLOOKUP(B181,'Mapa Cotações'!$A:$N,3,0))))</f>
        <v/>
      </c>
      <c r="E181" s="738"/>
      <c r="F181" s="739" t="str">
        <f>IF(B181="","",IF('Planilha Orçamentária'!$H$2="NÃO DESONERADO",(IF(A181="SINAPI",VLOOKUP(B181,'Referência NÃO DESONERADO'!$A:$D,4,0),IF(A181="ORSE",VLOOKUP(B181,'Referência NÃO DESONERADO'!$F:$I,4,0),IF(A181="COTAÇÃO",VLOOKUP(B181,'Mapa Cotações'!$A:$N,13,0))))),(IF(A181="SINAPI",VLOOKUP(B181,'Referência DESONERADO'!$A:$D,4,0),IF(A181="ORSE",VLOOKUP(B181,'Referência DESONERADO'!$F:$I,4,0),IF(A181="COTAÇÃO",VLOOKUP(B181,'Mapa Cotações'!$A:$N,13,0)))))))</f>
        <v/>
      </c>
      <c r="G181" s="739" t="str">
        <f t="shared" si="13"/>
        <v/>
      </c>
      <c r="H181" s="690"/>
    </row>
    <row r="182" spans="1:8" ht="12.75" customHeight="1">
      <c r="A182" s="1030" t="s">
        <v>1806</v>
      </c>
      <c r="B182" s="982"/>
      <c r="C182" s="982"/>
      <c r="D182" s="982"/>
      <c r="E182" s="982"/>
      <c r="F182" s="983"/>
      <c r="G182" s="740" t="str">
        <f>IF(F180="","",(SUM(G180:G181)))</f>
        <v/>
      </c>
      <c r="H182" s="690"/>
    </row>
    <row r="183" spans="1:8" ht="12.75" customHeight="1">
      <c r="A183" s="741"/>
      <c r="B183" s="742"/>
      <c r="C183" s="751"/>
      <c r="D183" s="752"/>
      <c r="E183" s="753"/>
      <c r="F183" s="754"/>
      <c r="G183" s="755"/>
      <c r="H183" s="690"/>
    </row>
    <row r="184" spans="1:8" ht="12.75" customHeight="1">
      <c r="A184" s="1032" t="s">
        <v>173</v>
      </c>
      <c r="B184" s="982"/>
      <c r="C184" s="982"/>
      <c r="D184" s="982"/>
      <c r="E184" s="982"/>
      <c r="F184" s="1033"/>
      <c r="G184" s="756" t="e">
        <f>SUM(G170,G176,G182)</f>
        <v>#REF!</v>
      </c>
      <c r="H184" s="690"/>
    </row>
    <row r="185" spans="1:8" ht="12.75" customHeight="1">
      <c r="A185" s="757"/>
      <c r="B185" s="757"/>
      <c r="C185" s="758"/>
      <c r="D185" s="757"/>
      <c r="E185" s="759"/>
      <c r="F185" s="760" t="s">
        <v>2235</v>
      </c>
      <c r="G185" s="760" t="e">
        <f>G184*#REF!</f>
        <v>#REF!</v>
      </c>
      <c r="H185" s="690"/>
    </row>
    <row r="186" spans="1:8" ht="12.75" customHeight="1">
      <c r="A186" s="757"/>
      <c r="B186" s="757"/>
      <c r="C186" s="758"/>
      <c r="D186" s="757"/>
      <c r="E186" s="759"/>
      <c r="F186" s="760"/>
      <c r="G186" s="760"/>
      <c r="H186" s="690"/>
    </row>
    <row r="187" spans="1:8" ht="12.75" customHeight="1">
      <c r="A187" s="200"/>
      <c r="B187" s="201"/>
      <c r="C187" s="670"/>
      <c r="D187" s="201"/>
      <c r="E187" s="201"/>
      <c r="F187" s="683"/>
      <c r="G187" s="218"/>
      <c r="H187" s="690"/>
    </row>
    <row r="188" spans="1:8" ht="12.75" customHeight="1">
      <c r="A188" s="821" t="s">
        <v>46</v>
      </c>
      <c r="B188" s="822" t="s">
        <v>37</v>
      </c>
      <c r="C188" s="1113" t="s">
        <v>105</v>
      </c>
      <c r="D188" s="1026"/>
      <c r="E188" s="1026"/>
      <c r="F188" s="1022"/>
      <c r="G188" s="823" t="s">
        <v>40</v>
      </c>
      <c r="H188" s="690"/>
    </row>
    <row r="189" spans="1:8" ht="12.75" customHeight="1">
      <c r="A189" s="726" t="s">
        <v>2260</v>
      </c>
      <c r="B189" s="727" t="s">
        <v>2261</v>
      </c>
      <c r="C189" s="1123" t="s">
        <v>2262</v>
      </c>
      <c r="D189" s="1015"/>
      <c r="E189" s="1016"/>
      <c r="F189" s="728" t="e">
        <f>G208</f>
        <v>#REF!</v>
      </c>
      <c r="G189" s="824" t="s">
        <v>141</v>
      </c>
      <c r="H189" s="690"/>
    </row>
    <row r="190" spans="1:8" ht="12.75" customHeight="1">
      <c r="A190" s="1028" t="s">
        <v>1802</v>
      </c>
      <c r="B190" s="1015"/>
      <c r="C190" s="1015"/>
      <c r="D190" s="1015"/>
      <c r="E190" s="1015"/>
      <c r="F190" s="1015"/>
      <c r="G190" s="1029"/>
      <c r="H190" s="690"/>
    </row>
    <row r="191" spans="1:8" ht="12.75" customHeight="1">
      <c r="A191" s="732" t="s">
        <v>1480</v>
      </c>
      <c r="B191" s="732" t="s">
        <v>46</v>
      </c>
      <c r="C191" s="733" t="s">
        <v>1803</v>
      </c>
      <c r="D191" s="732" t="s">
        <v>141</v>
      </c>
      <c r="E191" s="734" t="s">
        <v>106</v>
      </c>
      <c r="F191" s="735" t="s">
        <v>1804</v>
      </c>
      <c r="G191" s="735" t="s">
        <v>1805</v>
      </c>
      <c r="H191" s="690"/>
    </row>
    <row r="192" spans="1:8" ht="12.75" customHeight="1">
      <c r="A192" s="736" t="s">
        <v>2233</v>
      </c>
      <c r="B192" s="736" t="s">
        <v>2263</v>
      </c>
      <c r="C192" s="737" t="e">
        <f>VLOOKUP(B192,#REF!,2,0)</f>
        <v>#REF!</v>
      </c>
      <c r="D192" s="736" t="e">
        <f>VLOOKUP(B192,#REF!,3,0)</f>
        <v>#REF!</v>
      </c>
      <c r="E192" s="738">
        <v>1</v>
      </c>
      <c r="F192" s="739" t="e">
        <f>VLOOKUP(B192,#REF!,13,0)</f>
        <v>#REF!</v>
      </c>
      <c r="G192" s="739" t="e">
        <f>IF(D192="","",E192*F192)</f>
        <v>#REF!</v>
      </c>
      <c r="H192" s="690"/>
    </row>
    <row r="193" spans="1:8" ht="12.75" customHeight="1">
      <c r="A193" s="736"/>
      <c r="B193" s="736"/>
      <c r="C193" s="737"/>
      <c r="D193" s="736"/>
      <c r="E193" s="738"/>
      <c r="F193" s="739"/>
      <c r="G193" s="739"/>
      <c r="H193" s="690"/>
    </row>
    <row r="194" spans="1:8" ht="12.75" customHeight="1">
      <c r="A194" s="1030" t="s">
        <v>1806</v>
      </c>
      <c r="B194" s="982"/>
      <c r="C194" s="982"/>
      <c r="D194" s="982"/>
      <c r="E194" s="982"/>
      <c r="F194" s="983"/>
      <c r="G194" s="740" t="e">
        <f>IF(F192="","",(SUM(G192:G193)))</f>
        <v>#REF!</v>
      </c>
      <c r="H194" s="690"/>
    </row>
    <row r="195" spans="1:8" ht="12.75" customHeight="1">
      <c r="A195" s="741"/>
      <c r="B195" s="742"/>
      <c r="C195" s="743"/>
      <c r="D195" s="744"/>
      <c r="E195" s="745"/>
      <c r="F195" s="746"/>
      <c r="G195" s="747"/>
      <c r="H195" s="690"/>
    </row>
    <row r="196" spans="1:8" ht="12.75" customHeight="1">
      <c r="A196" s="1031" t="s">
        <v>1570</v>
      </c>
      <c r="B196" s="982"/>
      <c r="C196" s="982"/>
      <c r="D196" s="982"/>
      <c r="E196" s="982"/>
      <c r="F196" s="982"/>
      <c r="G196" s="983"/>
      <c r="H196" s="690"/>
    </row>
    <row r="197" spans="1:8" ht="12.75" customHeight="1">
      <c r="A197" s="732" t="s">
        <v>1480</v>
      </c>
      <c r="B197" s="732" t="s">
        <v>46</v>
      </c>
      <c r="C197" s="733" t="s">
        <v>1803</v>
      </c>
      <c r="D197" s="732" t="s">
        <v>141</v>
      </c>
      <c r="E197" s="734" t="s">
        <v>106</v>
      </c>
      <c r="F197" s="735" t="s">
        <v>1804</v>
      </c>
      <c r="G197" s="735" t="s">
        <v>1805</v>
      </c>
      <c r="H197" s="690"/>
    </row>
    <row r="198" spans="1:8" ht="12.75" customHeight="1">
      <c r="A198" s="736"/>
      <c r="B198" s="736"/>
      <c r="C198" s="737"/>
      <c r="D198" s="736"/>
      <c r="E198" s="738"/>
      <c r="F198" s="739"/>
      <c r="G198" s="739"/>
      <c r="H198" s="690"/>
    </row>
    <row r="199" spans="1:8" ht="12.75" customHeight="1">
      <c r="A199" s="736"/>
      <c r="B199" s="736"/>
      <c r="C199" s="737"/>
      <c r="D199" s="736"/>
      <c r="E199" s="738"/>
      <c r="F199" s="739"/>
      <c r="G199" s="739"/>
      <c r="H199" s="690"/>
    </row>
    <row r="200" spans="1:8" ht="12.75" customHeight="1">
      <c r="A200" s="1030" t="s">
        <v>1806</v>
      </c>
      <c r="B200" s="982"/>
      <c r="C200" s="982"/>
      <c r="D200" s="982"/>
      <c r="E200" s="982"/>
      <c r="F200" s="983"/>
      <c r="G200" s="740" t="str">
        <f>IF(F198="","",(SUM(G198:G199)))</f>
        <v/>
      </c>
      <c r="H200" s="690"/>
    </row>
    <row r="201" spans="1:8" ht="12.75" customHeight="1">
      <c r="A201" s="741"/>
      <c r="B201" s="742"/>
      <c r="C201" s="748"/>
      <c r="D201" s="742"/>
      <c r="E201" s="749"/>
      <c r="F201" s="750"/>
      <c r="G201" s="747"/>
      <c r="H201" s="690"/>
    </row>
    <row r="202" spans="1:8" ht="12.75" customHeight="1">
      <c r="A202" s="1031" t="s">
        <v>1807</v>
      </c>
      <c r="B202" s="982"/>
      <c r="C202" s="982"/>
      <c r="D202" s="982"/>
      <c r="E202" s="982"/>
      <c r="F202" s="982"/>
      <c r="G202" s="983"/>
      <c r="H202" s="690"/>
    </row>
    <row r="203" spans="1:8" ht="12.75" customHeight="1">
      <c r="A203" s="732" t="s">
        <v>1480</v>
      </c>
      <c r="B203" s="732" t="s">
        <v>46</v>
      </c>
      <c r="C203" s="733" t="s">
        <v>1803</v>
      </c>
      <c r="D203" s="732" t="s">
        <v>141</v>
      </c>
      <c r="E203" s="734" t="s">
        <v>106</v>
      </c>
      <c r="F203" s="735" t="s">
        <v>1804</v>
      </c>
      <c r="G203" s="735" t="s">
        <v>1805</v>
      </c>
      <c r="H203" s="690"/>
    </row>
    <row r="204" spans="1:8" ht="12.75" customHeight="1">
      <c r="A204" s="736"/>
      <c r="B204" s="736"/>
      <c r="C204" s="737" t="str">
        <f>IF(B204="","",IF(A204="SINAPI",VLOOKUP(B204,'Referência NÃO DESONERADO'!$A:$D,2,0),IF(A204="COTAÇÃO",VLOOKUP(B204,'Mapa Cotações'!$A:$N,2,0))))</f>
        <v/>
      </c>
      <c r="D204" s="736" t="str">
        <f>IF(B204="","",IF(A204="SINAPI",VLOOKUP(B204,'Referência NÃO DESONERADO'!$A:$D,3,0),IF(A204="COTAÇÃO",VLOOKUP(B204,'Mapa Cotações'!$A:$N,3,0))))</f>
        <v/>
      </c>
      <c r="E204" s="738"/>
      <c r="F204" s="739" t="str">
        <f>IF(B204="","",IF('Planilha Orçamentária'!$H$2="NÃO DESONERADO",(IF(A204="SINAPI",VLOOKUP(B204,'Referência NÃO DESONERADO'!$A:$D,4,0),IF(A204="ORSE",VLOOKUP(B204,'Referência NÃO DESONERADO'!$F:$I,4,0),IF(A204="COTAÇÃO",VLOOKUP(B204,'Mapa Cotações'!$A:$N,13,0))))),(IF(A204="SINAPI",VLOOKUP(B204,'Referência DESONERADO'!$A:$D,4,0),IF(A204="ORSE",VLOOKUP(B204,'Referência DESONERADO'!$F:$I,4,0),IF(A204="COTAÇÃO",VLOOKUP(B204,'Mapa Cotações'!$A:$N,13,0)))))))</f>
        <v/>
      </c>
      <c r="G204" s="739" t="str">
        <f t="shared" ref="G204:G205" si="14">IF(D204="","",E204*F204)</f>
        <v/>
      </c>
      <c r="H204" s="690"/>
    </row>
    <row r="205" spans="1:8" ht="12.75" customHeight="1">
      <c r="A205" s="736"/>
      <c r="B205" s="736"/>
      <c r="C205" s="737" t="str">
        <f>IF(B205="","",IF(A205="SINAPI",VLOOKUP(B205,'Referência NÃO DESONERADO'!$A:$D,2,0),IF(A205="COTAÇÃO",VLOOKUP(B205,'Mapa Cotações'!$A:$N,2,0))))</f>
        <v/>
      </c>
      <c r="D205" s="736" t="str">
        <f>IF(B205="","",IF(A205="SINAPI",VLOOKUP(B205,'Referência NÃO DESONERADO'!$A:$D,3,0),IF(A205="COTAÇÃO",VLOOKUP(B205,'Mapa Cotações'!$A:$N,3,0))))</f>
        <v/>
      </c>
      <c r="E205" s="738"/>
      <c r="F205" s="739" t="str">
        <f>IF(B205="","",IF('Planilha Orçamentária'!$H$2="NÃO DESONERADO",(IF(A205="SINAPI",VLOOKUP(B205,'Referência NÃO DESONERADO'!$A:$D,4,0),IF(A205="ORSE",VLOOKUP(B205,'Referência NÃO DESONERADO'!$F:$I,4,0),IF(A205="COTAÇÃO",VLOOKUP(B205,'Mapa Cotações'!$A:$N,13,0))))),(IF(A205="SINAPI",VLOOKUP(B205,'Referência DESONERADO'!$A:$D,4,0),IF(A205="ORSE",VLOOKUP(B205,'Referência DESONERADO'!$F:$I,4,0),IF(A205="COTAÇÃO",VLOOKUP(B205,'Mapa Cotações'!$A:$N,13,0)))))))</f>
        <v/>
      </c>
      <c r="G205" s="739" t="str">
        <f t="shared" si="14"/>
        <v/>
      </c>
      <c r="H205" s="690"/>
    </row>
    <row r="206" spans="1:8" ht="12.75" customHeight="1">
      <c r="A206" s="1030" t="s">
        <v>1806</v>
      </c>
      <c r="B206" s="982"/>
      <c r="C206" s="982"/>
      <c r="D206" s="982"/>
      <c r="E206" s="982"/>
      <c r="F206" s="983"/>
      <c r="G206" s="740" t="str">
        <f>IF(F204="","",(SUM(G204:G205)))</f>
        <v/>
      </c>
      <c r="H206" s="690"/>
    </row>
    <row r="207" spans="1:8" ht="12.75" customHeight="1">
      <c r="A207" s="741"/>
      <c r="B207" s="742"/>
      <c r="C207" s="751"/>
      <c r="D207" s="752"/>
      <c r="E207" s="753"/>
      <c r="F207" s="754"/>
      <c r="G207" s="755"/>
      <c r="H207" s="690"/>
    </row>
    <row r="208" spans="1:8" ht="12.75" customHeight="1">
      <c r="A208" s="1032" t="s">
        <v>173</v>
      </c>
      <c r="B208" s="982"/>
      <c r="C208" s="982"/>
      <c r="D208" s="982"/>
      <c r="E208" s="982"/>
      <c r="F208" s="1033"/>
      <c r="G208" s="756" t="e">
        <f>SUM(G194,G200,G206)</f>
        <v>#REF!</v>
      </c>
      <c r="H208" s="690"/>
    </row>
    <row r="209" spans="1:8" ht="12.75" customHeight="1">
      <c r="A209" s="757"/>
      <c r="B209" s="757"/>
      <c r="C209" s="758"/>
      <c r="D209" s="757"/>
      <c r="E209" s="759"/>
      <c r="F209" s="760" t="s">
        <v>2235</v>
      </c>
      <c r="G209" s="760" t="e">
        <f>G208*#REF!</f>
        <v>#REF!</v>
      </c>
      <c r="H209" s="690"/>
    </row>
    <row r="210" spans="1:8" ht="12.75" customHeight="1">
      <c r="A210" s="757"/>
      <c r="B210" s="757"/>
      <c r="C210" s="758"/>
      <c r="D210" s="757"/>
      <c r="E210" s="759"/>
      <c r="F210" s="760"/>
      <c r="G210" s="760"/>
      <c r="H210" s="690"/>
    </row>
    <row r="211" spans="1:8" ht="12.75" customHeight="1">
      <c r="A211" s="200"/>
      <c r="B211" s="201"/>
      <c r="C211" s="670"/>
      <c r="D211" s="201"/>
      <c r="E211" s="201"/>
      <c r="F211" s="683"/>
      <c r="G211" s="218"/>
      <c r="H211" s="690"/>
    </row>
    <row r="212" spans="1:8" ht="12.75" customHeight="1">
      <c r="A212" s="821" t="s">
        <v>46</v>
      </c>
      <c r="B212" s="822" t="s">
        <v>37</v>
      </c>
      <c r="C212" s="1113" t="s">
        <v>105</v>
      </c>
      <c r="D212" s="1026"/>
      <c r="E212" s="1026"/>
      <c r="F212" s="1022"/>
      <c r="G212" s="823" t="s">
        <v>40</v>
      </c>
      <c r="H212" s="690"/>
    </row>
    <row r="213" spans="1:8" ht="12.75" customHeight="1">
      <c r="A213" s="726" t="s">
        <v>2264</v>
      </c>
      <c r="B213" s="727" t="s">
        <v>2265</v>
      </c>
      <c r="C213" s="1123" t="s">
        <v>2266</v>
      </c>
      <c r="D213" s="1015"/>
      <c r="E213" s="1016"/>
      <c r="F213" s="728" t="e">
        <f>G232</f>
        <v>#REF!</v>
      </c>
      <c r="G213" s="824" t="s">
        <v>141</v>
      </c>
      <c r="H213" s="690"/>
    </row>
    <row r="214" spans="1:8" ht="12.75" customHeight="1">
      <c r="A214" s="1028" t="s">
        <v>1802</v>
      </c>
      <c r="B214" s="1015"/>
      <c r="C214" s="1015"/>
      <c r="D214" s="1015"/>
      <c r="E214" s="1015"/>
      <c r="F214" s="1015"/>
      <c r="G214" s="1029"/>
      <c r="H214" s="690"/>
    </row>
    <row r="215" spans="1:8" ht="12.75" customHeight="1">
      <c r="A215" s="732" t="s">
        <v>1480</v>
      </c>
      <c r="B215" s="732" t="s">
        <v>46</v>
      </c>
      <c r="C215" s="733" t="s">
        <v>1803</v>
      </c>
      <c r="D215" s="732" t="s">
        <v>141</v>
      </c>
      <c r="E215" s="734" t="s">
        <v>106</v>
      </c>
      <c r="F215" s="735" t="s">
        <v>1804</v>
      </c>
      <c r="G215" s="735" t="s">
        <v>1805</v>
      </c>
      <c r="H215" s="690"/>
    </row>
    <row r="216" spans="1:8" ht="12.75" customHeight="1">
      <c r="A216" s="736"/>
      <c r="B216" s="736"/>
      <c r="C216" s="737"/>
      <c r="D216" s="736"/>
      <c r="E216" s="738"/>
      <c r="F216" s="739"/>
      <c r="G216" s="739"/>
      <c r="H216" s="690"/>
    </row>
    <row r="217" spans="1:8" ht="12.75" customHeight="1">
      <c r="A217" s="736"/>
      <c r="B217" s="736"/>
      <c r="C217" s="737"/>
      <c r="D217" s="736"/>
      <c r="E217" s="738"/>
      <c r="F217" s="739"/>
      <c r="G217" s="739"/>
      <c r="H217" s="690"/>
    </row>
    <row r="218" spans="1:8" ht="12.75" customHeight="1">
      <c r="A218" s="1030" t="s">
        <v>1806</v>
      </c>
      <c r="B218" s="982"/>
      <c r="C218" s="982"/>
      <c r="D218" s="982"/>
      <c r="E218" s="982"/>
      <c r="F218" s="983"/>
      <c r="G218" s="740" t="str">
        <f>IF(F216="","",(SUM(G216:G217)))</f>
        <v/>
      </c>
      <c r="H218" s="690"/>
    </row>
    <row r="219" spans="1:8" ht="12.75" customHeight="1">
      <c r="A219" s="741"/>
      <c r="B219" s="742"/>
      <c r="C219" s="743"/>
      <c r="D219" s="744"/>
      <c r="E219" s="745"/>
      <c r="F219" s="746"/>
      <c r="G219" s="747"/>
      <c r="H219" s="690"/>
    </row>
    <row r="220" spans="1:8" ht="12.75" customHeight="1">
      <c r="A220" s="1031" t="s">
        <v>1570</v>
      </c>
      <c r="B220" s="982"/>
      <c r="C220" s="982"/>
      <c r="D220" s="982"/>
      <c r="E220" s="982"/>
      <c r="F220" s="982"/>
      <c r="G220" s="983"/>
      <c r="H220" s="690"/>
    </row>
    <row r="221" spans="1:8" ht="12.75" customHeight="1">
      <c r="A221" s="732" t="s">
        <v>1480</v>
      </c>
      <c r="B221" s="732" t="s">
        <v>46</v>
      </c>
      <c r="C221" s="733" t="s">
        <v>1803</v>
      </c>
      <c r="D221" s="732" t="s">
        <v>141</v>
      </c>
      <c r="E221" s="734" t="s">
        <v>106</v>
      </c>
      <c r="F221" s="735" t="s">
        <v>1804</v>
      </c>
      <c r="G221" s="735" t="s">
        <v>1805</v>
      </c>
      <c r="H221" s="690"/>
    </row>
    <row r="222" spans="1:8" ht="12.75" customHeight="1">
      <c r="A222" s="736" t="s">
        <v>2233</v>
      </c>
      <c r="B222" s="736" t="s">
        <v>2267</v>
      </c>
      <c r="C222" s="737" t="e">
        <f>VLOOKUP(B222,#REF!,2,0)</f>
        <v>#REF!</v>
      </c>
      <c r="D222" s="736" t="e">
        <f>VLOOKUP(B222,#REF!,3,0)</f>
        <v>#REF!</v>
      </c>
      <c r="E222" s="738">
        <v>1</v>
      </c>
      <c r="F222" s="739" t="e">
        <f>VLOOKUP(B222,#REF!,13,0)</f>
        <v>#REF!</v>
      </c>
      <c r="G222" s="739" t="e">
        <f>IF(D222="","",E222*F222)</f>
        <v>#REF!</v>
      </c>
      <c r="H222" s="690"/>
    </row>
    <row r="223" spans="1:8" ht="12.75" customHeight="1">
      <c r="A223" s="736"/>
      <c r="B223" s="736"/>
      <c r="C223" s="737"/>
      <c r="D223" s="736"/>
      <c r="E223" s="738"/>
      <c r="F223" s="739"/>
      <c r="G223" s="739"/>
      <c r="H223" s="690"/>
    </row>
    <row r="224" spans="1:8" ht="12.75" customHeight="1">
      <c r="A224" s="1030" t="s">
        <v>1806</v>
      </c>
      <c r="B224" s="982"/>
      <c r="C224" s="982"/>
      <c r="D224" s="982"/>
      <c r="E224" s="982"/>
      <c r="F224" s="983"/>
      <c r="G224" s="740" t="e">
        <f>IF(F222="","",(SUM(G222:G223)))</f>
        <v>#REF!</v>
      </c>
      <c r="H224" s="690"/>
    </row>
    <row r="225" spans="1:8" ht="12.75" customHeight="1">
      <c r="A225" s="741"/>
      <c r="B225" s="742"/>
      <c r="C225" s="748"/>
      <c r="D225" s="742"/>
      <c r="E225" s="749"/>
      <c r="F225" s="750"/>
      <c r="G225" s="747"/>
      <c r="H225" s="690"/>
    </row>
    <row r="226" spans="1:8" ht="12.75" customHeight="1">
      <c r="A226" s="1031" t="s">
        <v>1807</v>
      </c>
      <c r="B226" s="982"/>
      <c r="C226" s="982"/>
      <c r="D226" s="982"/>
      <c r="E226" s="982"/>
      <c r="F226" s="982"/>
      <c r="G226" s="983"/>
      <c r="H226" s="690"/>
    </row>
    <row r="227" spans="1:8" ht="12.75" customHeight="1">
      <c r="A227" s="732" t="s">
        <v>1480</v>
      </c>
      <c r="B227" s="732" t="s">
        <v>46</v>
      </c>
      <c r="C227" s="733" t="s">
        <v>1803</v>
      </c>
      <c r="D227" s="732" t="s">
        <v>141</v>
      </c>
      <c r="E227" s="734" t="s">
        <v>106</v>
      </c>
      <c r="F227" s="735" t="s">
        <v>1804</v>
      </c>
      <c r="G227" s="735" t="s">
        <v>1805</v>
      </c>
      <c r="H227" s="690"/>
    </row>
    <row r="228" spans="1:8" ht="12.75" customHeight="1">
      <c r="A228" s="736"/>
      <c r="B228" s="736"/>
      <c r="C228" s="737" t="str">
        <f>IF(B228="","",IF(A228="SINAPI",VLOOKUP(B228,'Referência NÃO DESONERADO'!$A:$D,2,0),IF(A228="COTAÇÃO",VLOOKUP(B228,'Mapa Cotações'!$A:$N,2,0))))</f>
        <v/>
      </c>
      <c r="D228" s="736" t="str">
        <f>IF(B228="","",IF(A228="SINAPI",VLOOKUP(B228,'Referência NÃO DESONERADO'!$A:$D,3,0),IF(A228="COTAÇÃO",VLOOKUP(B228,'Mapa Cotações'!$A:$N,3,0))))</f>
        <v/>
      </c>
      <c r="E228" s="738"/>
      <c r="F228" s="739" t="str">
        <f>IF(B228="","",IF('Planilha Orçamentária'!$H$2="NÃO DESONERADO",(IF(A228="SINAPI",VLOOKUP(B228,'Referência NÃO DESONERADO'!$A:$D,4,0),IF(A228="ORSE",VLOOKUP(B228,'Referência NÃO DESONERADO'!$F:$I,4,0),IF(A228="COTAÇÃO",VLOOKUP(B228,'Mapa Cotações'!$A:$N,13,0))))),(IF(A228="SINAPI",VLOOKUP(B228,'Referência DESONERADO'!$A:$D,4,0),IF(A228="ORSE",VLOOKUP(B228,'Referência DESONERADO'!$F:$I,4,0),IF(A228="COTAÇÃO",VLOOKUP(B228,'Mapa Cotações'!$A:$N,13,0)))))))</f>
        <v/>
      </c>
      <c r="G228" s="739" t="str">
        <f t="shared" ref="G228:G229" si="15">IF(D228="","",E228*F228)</f>
        <v/>
      </c>
      <c r="H228" s="690"/>
    </row>
    <row r="229" spans="1:8" ht="12.75" customHeight="1">
      <c r="A229" s="736"/>
      <c r="B229" s="736"/>
      <c r="C229" s="737" t="str">
        <f>IF(B229="","",IF(A229="SINAPI",VLOOKUP(B229,'Referência NÃO DESONERADO'!$A:$D,2,0),IF(A229="COTAÇÃO",VLOOKUP(B229,'Mapa Cotações'!$A:$N,2,0))))</f>
        <v/>
      </c>
      <c r="D229" s="736" t="str">
        <f>IF(B229="","",IF(A229="SINAPI",VLOOKUP(B229,'Referência NÃO DESONERADO'!$A:$D,3,0),IF(A229="COTAÇÃO",VLOOKUP(B229,'Mapa Cotações'!$A:$N,3,0))))</f>
        <v/>
      </c>
      <c r="E229" s="738"/>
      <c r="F229" s="739" t="str">
        <f>IF(B229="","",IF('Planilha Orçamentária'!$H$2="NÃO DESONERADO",(IF(A229="SINAPI",VLOOKUP(B229,'Referência NÃO DESONERADO'!$A:$D,4,0),IF(A229="ORSE",VLOOKUP(B229,'Referência NÃO DESONERADO'!$F:$I,4,0),IF(A229="COTAÇÃO",VLOOKUP(B229,'Mapa Cotações'!$A:$N,13,0))))),(IF(A229="SINAPI",VLOOKUP(B229,'Referência DESONERADO'!$A:$D,4,0),IF(A229="ORSE",VLOOKUP(B229,'Referência DESONERADO'!$F:$I,4,0),IF(A229="COTAÇÃO",VLOOKUP(B229,'Mapa Cotações'!$A:$N,13,0)))))))</f>
        <v/>
      </c>
      <c r="G229" s="739" t="str">
        <f t="shared" si="15"/>
        <v/>
      </c>
      <c r="H229" s="690"/>
    </row>
    <row r="230" spans="1:8" ht="12.75" customHeight="1">
      <c r="A230" s="1030" t="s">
        <v>1806</v>
      </c>
      <c r="B230" s="982"/>
      <c r="C230" s="982"/>
      <c r="D230" s="982"/>
      <c r="E230" s="982"/>
      <c r="F230" s="983"/>
      <c r="G230" s="740" t="str">
        <f>IF(F228="","",(SUM(G228:G229)))</f>
        <v/>
      </c>
      <c r="H230" s="690"/>
    </row>
    <row r="231" spans="1:8" ht="12.75" customHeight="1">
      <c r="A231" s="741"/>
      <c r="B231" s="742"/>
      <c r="C231" s="751"/>
      <c r="D231" s="752"/>
      <c r="E231" s="753"/>
      <c r="F231" s="754"/>
      <c r="G231" s="755"/>
      <c r="H231" s="690"/>
    </row>
    <row r="232" spans="1:8" ht="12.75" customHeight="1">
      <c r="A232" s="1032" t="s">
        <v>173</v>
      </c>
      <c r="B232" s="982"/>
      <c r="C232" s="982"/>
      <c r="D232" s="982"/>
      <c r="E232" s="982"/>
      <c r="F232" s="1033"/>
      <c r="G232" s="756" t="e">
        <f>SUM(G218,G224,G230)</f>
        <v>#REF!</v>
      </c>
      <c r="H232" s="690"/>
    </row>
    <row r="233" spans="1:8" ht="12.75" customHeight="1">
      <c r="A233" s="757"/>
      <c r="B233" s="757"/>
      <c r="C233" s="758"/>
      <c r="D233" s="757"/>
      <c r="E233" s="759"/>
      <c r="F233" s="760" t="s">
        <v>2235</v>
      </c>
      <c r="G233" s="760" t="e">
        <f>G232*#REF!</f>
        <v>#REF!</v>
      </c>
      <c r="H233" s="690"/>
    </row>
    <row r="234" spans="1:8" ht="12.75" customHeight="1">
      <c r="A234" s="757"/>
      <c r="B234" s="757"/>
      <c r="C234" s="758"/>
      <c r="D234" s="757"/>
      <c r="E234" s="759"/>
      <c r="F234" s="760"/>
      <c r="G234" s="760"/>
      <c r="H234" s="690"/>
    </row>
    <row r="235" spans="1:8" ht="12.75" customHeight="1">
      <c r="A235" s="200"/>
      <c r="B235" s="201"/>
      <c r="C235" s="670"/>
      <c r="D235" s="201"/>
      <c r="E235" s="201"/>
      <c r="F235" s="683"/>
      <c r="G235" s="218"/>
      <c r="H235" s="690"/>
    </row>
    <row r="236" spans="1:8" ht="12.75" customHeight="1">
      <c r="A236" s="821" t="s">
        <v>46</v>
      </c>
      <c r="B236" s="822" t="s">
        <v>37</v>
      </c>
      <c r="C236" s="1113" t="s">
        <v>105</v>
      </c>
      <c r="D236" s="1026"/>
      <c r="E236" s="1026"/>
      <c r="F236" s="1022"/>
      <c r="G236" s="823" t="s">
        <v>40</v>
      </c>
      <c r="H236" s="690"/>
    </row>
    <row r="237" spans="1:8" ht="12.75" customHeight="1">
      <c r="A237" s="726" t="s">
        <v>2268</v>
      </c>
      <c r="B237" s="727" t="s">
        <v>2269</v>
      </c>
      <c r="C237" s="1123" t="s">
        <v>2270</v>
      </c>
      <c r="D237" s="1015"/>
      <c r="E237" s="1016"/>
      <c r="F237" s="728" t="e">
        <f>G256</f>
        <v>#REF!</v>
      </c>
      <c r="G237" s="824" t="s">
        <v>141</v>
      </c>
      <c r="H237" s="690"/>
    </row>
    <row r="238" spans="1:8" ht="12.75" customHeight="1">
      <c r="A238" s="1028" t="s">
        <v>1802</v>
      </c>
      <c r="B238" s="1015"/>
      <c r="C238" s="1015"/>
      <c r="D238" s="1015"/>
      <c r="E238" s="1015"/>
      <c r="F238" s="1015"/>
      <c r="G238" s="1029"/>
      <c r="H238" s="690"/>
    </row>
    <row r="239" spans="1:8" ht="12.75" customHeight="1">
      <c r="A239" s="732" t="s">
        <v>1480</v>
      </c>
      <c r="B239" s="732" t="s">
        <v>46</v>
      </c>
      <c r="C239" s="733" t="s">
        <v>1803</v>
      </c>
      <c r="D239" s="732" t="s">
        <v>141</v>
      </c>
      <c r="E239" s="734" t="s">
        <v>106</v>
      </c>
      <c r="F239" s="735" t="s">
        <v>1804</v>
      </c>
      <c r="G239" s="735" t="s">
        <v>1805</v>
      </c>
      <c r="H239" s="690"/>
    </row>
    <row r="240" spans="1:8" ht="12.75" customHeight="1">
      <c r="A240" s="736"/>
      <c r="B240" s="736"/>
      <c r="C240" s="737"/>
      <c r="D240" s="736"/>
      <c r="E240" s="738"/>
      <c r="F240" s="739"/>
      <c r="G240" s="739"/>
      <c r="H240" s="690"/>
    </row>
    <row r="241" spans="1:8" ht="12.75" customHeight="1">
      <c r="A241" s="736"/>
      <c r="B241" s="736"/>
      <c r="C241" s="737"/>
      <c r="D241" s="736"/>
      <c r="E241" s="738"/>
      <c r="F241" s="739"/>
      <c r="G241" s="739"/>
      <c r="H241" s="690"/>
    </row>
    <row r="242" spans="1:8" ht="12.75" customHeight="1">
      <c r="A242" s="1030" t="s">
        <v>1806</v>
      </c>
      <c r="B242" s="982"/>
      <c r="C242" s="982"/>
      <c r="D242" s="982"/>
      <c r="E242" s="982"/>
      <c r="F242" s="983"/>
      <c r="G242" s="740" t="str">
        <f>IF(F240="","",(SUM(G240:G241)))</f>
        <v/>
      </c>
      <c r="H242" s="690"/>
    </row>
    <row r="243" spans="1:8" ht="12.75" customHeight="1">
      <c r="A243" s="741"/>
      <c r="B243" s="742"/>
      <c r="C243" s="743"/>
      <c r="D243" s="744"/>
      <c r="E243" s="745"/>
      <c r="F243" s="746"/>
      <c r="G243" s="747"/>
      <c r="H243" s="690"/>
    </row>
    <row r="244" spans="1:8" ht="12.75" customHeight="1">
      <c r="A244" s="1031" t="s">
        <v>1570</v>
      </c>
      <c r="B244" s="982"/>
      <c r="C244" s="982"/>
      <c r="D244" s="982"/>
      <c r="E244" s="982"/>
      <c r="F244" s="982"/>
      <c r="G244" s="983"/>
      <c r="H244" s="690"/>
    </row>
    <row r="245" spans="1:8" ht="12.75" customHeight="1">
      <c r="A245" s="732" t="s">
        <v>1480</v>
      </c>
      <c r="B245" s="732" t="s">
        <v>46</v>
      </c>
      <c r="C245" s="733" t="s">
        <v>1803</v>
      </c>
      <c r="D245" s="732" t="s">
        <v>141</v>
      </c>
      <c r="E245" s="734" t="s">
        <v>106</v>
      </c>
      <c r="F245" s="735" t="s">
        <v>1804</v>
      </c>
      <c r="G245" s="735" t="s">
        <v>1805</v>
      </c>
      <c r="H245" s="690"/>
    </row>
    <row r="246" spans="1:8" ht="12.75" customHeight="1">
      <c r="A246" s="736" t="s">
        <v>2233</v>
      </c>
      <c r="B246" s="736" t="s">
        <v>2271</v>
      </c>
      <c r="C246" s="737" t="e">
        <f>VLOOKUP(B246,#REF!,2,0)</f>
        <v>#REF!</v>
      </c>
      <c r="D246" s="736" t="e">
        <f>VLOOKUP(B246,#REF!,3,0)</f>
        <v>#REF!</v>
      </c>
      <c r="E246" s="738">
        <v>1</v>
      </c>
      <c r="F246" s="739" t="e">
        <f>VLOOKUP(B246,#REF!,13,0)</f>
        <v>#REF!</v>
      </c>
      <c r="G246" s="739" t="e">
        <f>IF(D246="","",E246*F246)</f>
        <v>#REF!</v>
      </c>
      <c r="H246" s="690"/>
    </row>
    <row r="247" spans="1:8" ht="12.75" customHeight="1">
      <c r="A247" s="736"/>
      <c r="B247" s="736"/>
      <c r="C247" s="737"/>
      <c r="D247" s="736"/>
      <c r="E247" s="738"/>
      <c r="F247" s="739"/>
      <c r="G247" s="739"/>
      <c r="H247" s="690"/>
    </row>
    <row r="248" spans="1:8" ht="12.75" customHeight="1">
      <c r="A248" s="1030" t="s">
        <v>1806</v>
      </c>
      <c r="B248" s="982"/>
      <c r="C248" s="982"/>
      <c r="D248" s="982"/>
      <c r="E248" s="982"/>
      <c r="F248" s="983"/>
      <c r="G248" s="740" t="e">
        <f>IF(F246="","",(SUM(G246:G247)))</f>
        <v>#REF!</v>
      </c>
      <c r="H248" s="690"/>
    </row>
    <row r="249" spans="1:8" ht="12.75" customHeight="1">
      <c r="A249" s="741"/>
      <c r="B249" s="742"/>
      <c r="C249" s="748"/>
      <c r="D249" s="742"/>
      <c r="E249" s="749"/>
      <c r="F249" s="750"/>
      <c r="G249" s="747"/>
      <c r="H249" s="690"/>
    </row>
    <row r="250" spans="1:8" ht="12.75" customHeight="1">
      <c r="A250" s="1031" t="s">
        <v>1807</v>
      </c>
      <c r="B250" s="982"/>
      <c r="C250" s="982"/>
      <c r="D250" s="982"/>
      <c r="E250" s="982"/>
      <c r="F250" s="982"/>
      <c r="G250" s="983"/>
      <c r="H250" s="690"/>
    </row>
    <row r="251" spans="1:8" ht="12.75" customHeight="1">
      <c r="A251" s="732" t="s">
        <v>1480</v>
      </c>
      <c r="B251" s="732" t="s">
        <v>46</v>
      </c>
      <c r="C251" s="733" t="s">
        <v>1803</v>
      </c>
      <c r="D251" s="732" t="s">
        <v>141</v>
      </c>
      <c r="E251" s="734" t="s">
        <v>106</v>
      </c>
      <c r="F251" s="735" t="s">
        <v>1804</v>
      </c>
      <c r="G251" s="735" t="s">
        <v>1805</v>
      </c>
      <c r="H251" s="690"/>
    </row>
    <row r="252" spans="1:8" ht="12.75" customHeight="1">
      <c r="A252" s="736"/>
      <c r="B252" s="736"/>
      <c r="C252" s="737" t="str">
        <f>IF(B252="","",IF(A252="SINAPI",VLOOKUP(B252,'Referência NÃO DESONERADO'!$A:$D,2,0),IF(A252="COTAÇÃO",VLOOKUP(B252,'Mapa Cotações'!$A:$N,2,0))))</f>
        <v/>
      </c>
      <c r="D252" s="736" t="str">
        <f>IF(B252="","",IF(A252="SINAPI",VLOOKUP(B252,'Referência NÃO DESONERADO'!$A:$D,3,0),IF(A252="COTAÇÃO",VLOOKUP(B252,'Mapa Cotações'!$A:$N,3,0))))</f>
        <v/>
      </c>
      <c r="E252" s="738"/>
      <c r="F252" s="739" t="str">
        <f>IF(B252="","",IF('Planilha Orçamentária'!$H$2="NÃO DESONERADO",(IF(A252="SINAPI",VLOOKUP(B252,'Referência NÃO DESONERADO'!$A:$D,4,0),IF(A252="ORSE",VLOOKUP(B252,'Referência NÃO DESONERADO'!$F:$I,4,0),IF(A252="COTAÇÃO",VLOOKUP(B252,'Mapa Cotações'!$A:$N,13,0))))),(IF(A252="SINAPI",VLOOKUP(B252,'Referência DESONERADO'!$A:$D,4,0),IF(A252="ORSE",VLOOKUP(B252,'Referência DESONERADO'!$F:$I,4,0),IF(A252="COTAÇÃO",VLOOKUP(B252,'Mapa Cotações'!$A:$N,13,0)))))))</f>
        <v/>
      </c>
      <c r="G252" s="739" t="str">
        <f t="shared" ref="G252:G253" si="16">IF(D252="","",E252*F252)</f>
        <v/>
      </c>
      <c r="H252" s="690"/>
    </row>
    <row r="253" spans="1:8" ht="12.75" customHeight="1">
      <c r="A253" s="736"/>
      <c r="B253" s="736"/>
      <c r="C253" s="737" t="str">
        <f>IF(B253="","",IF(A253="SINAPI",VLOOKUP(B253,'Referência NÃO DESONERADO'!$A:$D,2,0),IF(A253="COTAÇÃO",VLOOKUP(B253,'Mapa Cotações'!$A:$N,2,0))))</f>
        <v/>
      </c>
      <c r="D253" s="736" t="str">
        <f>IF(B253="","",IF(A253="SINAPI",VLOOKUP(B253,'Referência NÃO DESONERADO'!$A:$D,3,0),IF(A253="COTAÇÃO",VLOOKUP(B253,'Mapa Cotações'!$A:$N,3,0))))</f>
        <v/>
      </c>
      <c r="E253" s="738"/>
      <c r="F253" s="739" t="str">
        <f>IF(B253="","",IF('Planilha Orçamentária'!$H$2="NÃO DESONERADO",(IF(A253="SINAPI",VLOOKUP(B253,'Referência NÃO DESONERADO'!$A:$D,4,0),IF(A253="ORSE",VLOOKUP(B253,'Referência NÃO DESONERADO'!$F:$I,4,0),IF(A253="COTAÇÃO",VLOOKUP(B253,'Mapa Cotações'!$A:$N,13,0))))),(IF(A253="SINAPI",VLOOKUP(B253,'Referência DESONERADO'!$A:$D,4,0),IF(A253="ORSE",VLOOKUP(B253,'Referência DESONERADO'!$F:$I,4,0),IF(A253="COTAÇÃO",VLOOKUP(B253,'Mapa Cotações'!$A:$N,13,0)))))))</f>
        <v/>
      </c>
      <c r="G253" s="739" t="str">
        <f t="shared" si="16"/>
        <v/>
      </c>
      <c r="H253" s="690"/>
    </row>
    <row r="254" spans="1:8" ht="12.75" customHeight="1">
      <c r="A254" s="1030" t="s">
        <v>1806</v>
      </c>
      <c r="B254" s="982"/>
      <c r="C254" s="982"/>
      <c r="D254" s="982"/>
      <c r="E254" s="982"/>
      <c r="F254" s="983"/>
      <c r="G254" s="740" t="str">
        <f>IF(F252="","",(SUM(G252:G253)))</f>
        <v/>
      </c>
      <c r="H254" s="690"/>
    </row>
    <row r="255" spans="1:8" ht="12.75" customHeight="1">
      <c r="A255" s="741"/>
      <c r="B255" s="742"/>
      <c r="C255" s="751"/>
      <c r="D255" s="752"/>
      <c r="E255" s="753"/>
      <c r="F255" s="754"/>
      <c r="G255" s="755"/>
      <c r="H255" s="690"/>
    </row>
    <row r="256" spans="1:8" ht="12.75" customHeight="1">
      <c r="A256" s="1032" t="s">
        <v>173</v>
      </c>
      <c r="B256" s="982"/>
      <c r="C256" s="982"/>
      <c r="D256" s="982"/>
      <c r="E256" s="982"/>
      <c r="F256" s="1033"/>
      <c r="G256" s="756" t="e">
        <f>SUM(G242,G248,G254)</f>
        <v>#REF!</v>
      </c>
      <c r="H256" s="690"/>
    </row>
    <row r="257" spans="1:8" ht="12.75" customHeight="1">
      <c r="A257" s="757"/>
      <c r="B257" s="757"/>
      <c r="C257" s="758"/>
      <c r="D257" s="757"/>
      <c r="E257" s="759"/>
      <c r="F257" s="760" t="s">
        <v>2235</v>
      </c>
      <c r="G257" s="760" t="e">
        <f>G256*#REF!</f>
        <v>#REF!</v>
      </c>
      <c r="H257" s="690"/>
    </row>
    <row r="258" spans="1:8" ht="12.75" customHeight="1">
      <c r="A258" s="757"/>
      <c r="B258" s="757"/>
      <c r="C258" s="758"/>
      <c r="D258" s="757"/>
      <c r="E258" s="759"/>
      <c r="F258" s="760"/>
      <c r="G258" s="760"/>
      <c r="H258" s="690"/>
    </row>
    <row r="259" spans="1:8" ht="12.75" customHeight="1">
      <c r="A259" s="200"/>
      <c r="B259" s="201"/>
      <c r="C259" s="670"/>
      <c r="D259" s="201"/>
      <c r="E259" s="201"/>
      <c r="F259" s="683"/>
      <c r="G259" s="218"/>
      <c r="H259" s="690"/>
    </row>
    <row r="260" spans="1:8" ht="12.75" customHeight="1">
      <c r="A260" s="821" t="s">
        <v>46</v>
      </c>
      <c r="B260" s="822" t="s">
        <v>37</v>
      </c>
      <c r="C260" s="1113" t="s">
        <v>105</v>
      </c>
      <c r="D260" s="1026"/>
      <c r="E260" s="1026"/>
      <c r="F260" s="1022"/>
      <c r="G260" s="823" t="s">
        <v>40</v>
      </c>
      <c r="H260" s="690"/>
    </row>
    <row r="261" spans="1:8" ht="12.75" customHeight="1">
      <c r="A261" s="726" t="s">
        <v>2272</v>
      </c>
      <c r="B261" s="727" t="s">
        <v>2273</v>
      </c>
      <c r="C261" s="1123" t="s">
        <v>2274</v>
      </c>
      <c r="D261" s="1015"/>
      <c r="E261" s="1016"/>
      <c r="F261" s="728" t="e">
        <f>G280</f>
        <v>#REF!</v>
      </c>
      <c r="G261" s="824" t="s">
        <v>141</v>
      </c>
      <c r="H261" s="690"/>
    </row>
    <row r="262" spans="1:8" ht="12.75" customHeight="1">
      <c r="A262" s="1028" t="s">
        <v>1802</v>
      </c>
      <c r="B262" s="1015"/>
      <c r="C262" s="1015"/>
      <c r="D262" s="1015"/>
      <c r="E262" s="1015"/>
      <c r="F262" s="1015"/>
      <c r="G262" s="1029"/>
      <c r="H262" s="690"/>
    </row>
    <row r="263" spans="1:8" ht="12.75" customHeight="1">
      <c r="A263" s="732" t="s">
        <v>1480</v>
      </c>
      <c r="B263" s="732" t="s">
        <v>46</v>
      </c>
      <c r="C263" s="733" t="s">
        <v>1803</v>
      </c>
      <c r="D263" s="732" t="s">
        <v>141</v>
      </c>
      <c r="E263" s="734" t="s">
        <v>106</v>
      </c>
      <c r="F263" s="735" t="s">
        <v>1804</v>
      </c>
      <c r="G263" s="735" t="s">
        <v>1805</v>
      </c>
      <c r="H263" s="690"/>
    </row>
    <row r="264" spans="1:8" ht="12.75" customHeight="1">
      <c r="A264" s="736"/>
      <c r="B264" s="736"/>
      <c r="C264" s="737"/>
      <c r="D264" s="736"/>
      <c r="E264" s="738"/>
      <c r="F264" s="739"/>
      <c r="G264" s="739"/>
      <c r="H264" s="690"/>
    </row>
    <row r="265" spans="1:8" ht="12.75" customHeight="1">
      <c r="A265" s="736"/>
      <c r="B265" s="736"/>
      <c r="C265" s="737"/>
      <c r="D265" s="736"/>
      <c r="E265" s="738"/>
      <c r="F265" s="739"/>
      <c r="G265" s="739"/>
      <c r="H265" s="690"/>
    </row>
    <row r="266" spans="1:8" ht="12.75" customHeight="1">
      <c r="A266" s="1030" t="s">
        <v>1806</v>
      </c>
      <c r="B266" s="982"/>
      <c r="C266" s="982"/>
      <c r="D266" s="982"/>
      <c r="E266" s="982"/>
      <c r="F266" s="983"/>
      <c r="G266" s="740" t="str">
        <f>IF(F264="","",(SUM(G264:G265)))</f>
        <v/>
      </c>
      <c r="H266" s="690"/>
    </row>
    <row r="267" spans="1:8" ht="12.75" customHeight="1">
      <c r="A267" s="741"/>
      <c r="B267" s="742"/>
      <c r="C267" s="743"/>
      <c r="D267" s="744"/>
      <c r="E267" s="745"/>
      <c r="F267" s="746"/>
      <c r="G267" s="747"/>
      <c r="H267" s="690"/>
    </row>
    <row r="268" spans="1:8" ht="12.75" customHeight="1">
      <c r="A268" s="1031" t="s">
        <v>1570</v>
      </c>
      <c r="B268" s="982"/>
      <c r="C268" s="982"/>
      <c r="D268" s="982"/>
      <c r="E268" s="982"/>
      <c r="F268" s="982"/>
      <c r="G268" s="983"/>
      <c r="H268" s="690"/>
    </row>
    <row r="269" spans="1:8" ht="12.75" customHeight="1">
      <c r="A269" s="732" t="s">
        <v>1480</v>
      </c>
      <c r="B269" s="732" t="s">
        <v>46</v>
      </c>
      <c r="C269" s="733" t="s">
        <v>1803</v>
      </c>
      <c r="D269" s="732" t="s">
        <v>141</v>
      </c>
      <c r="E269" s="734" t="s">
        <v>106</v>
      </c>
      <c r="F269" s="735" t="s">
        <v>1804</v>
      </c>
      <c r="G269" s="735" t="s">
        <v>1805</v>
      </c>
      <c r="H269" s="690"/>
    </row>
    <row r="270" spans="1:8" ht="12.75" customHeight="1">
      <c r="A270" s="736" t="s">
        <v>2233</v>
      </c>
      <c r="B270" s="736" t="s">
        <v>2275</v>
      </c>
      <c r="C270" s="737" t="e">
        <f>VLOOKUP(B270,#REF!,2,0)</f>
        <v>#REF!</v>
      </c>
      <c r="D270" s="736" t="e">
        <f>VLOOKUP(B270,#REF!,3,0)</f>
        <v>#REF!</v>
      </c>
      <c r="E270" s="738">
        <v>1</v>
      </c>
      <c r="F270" s="739" t="e">
        <f>VLOOKUP(B270,#REF!,13,0)</f>
        <v>#REF!</v>
      </c>
      <c r="G270" s="739" t="e">
        <f>IF(D270="","",E270*F270)</f>
        <v>#REF!</v>
      </c>
      <c r="H270" s="690"/>
    </row>
    <row r="271" spans="1:8" ht="12.75" customHeight="1">
      <c r="A271" s="736"/>
      <c r="B271" s="736"/>
      <c r="C271" s="737"/>
      <c r="D271" s="736"/>
      <c r="E271" s="738"/>
      <c r="F271" s="739"/>
      <c r="G271" s="739"/>
      <c r="H271" s="690"/>
    </row>
    <row r="272" spans="1:8" ht="12.75" customHeight="1">
      <c r="A272" s="1030" t="s">
        <v>1806</v>
      </c>
      <c r="B272" s="982"/>
      <c r="C272" s="982"/>
      <c r="D272" s="982"/>
      <c r="E272" s="982"/>
      <c r="F272" s="983"/>
      <c r="G272" s="740" t="e">
        <f>IF(F270="","",(SUM(G270:G271)))</f>
        <v>#REF!</v>
      </c>
      <c r="H272" s="690"/>
    </row>
    <row r="273" spans="1:8" ht="12.75" customHeight="1">
      <c r="A273" s="741"/>
      <c r="B273" s="742"/>
      <c r="C273" s="748"/>
      <c r="D273" s="742"/>
      <c r="E273" s="749"/>
      <c r="F273" s="750"/>
      <c r="G273" s="747"/>
      <c r="H273" s="690"/>
    </row>
    <row r="274" spans="1:8" ht="12.75" customHeight="1">
      <c r="A274" s="1031" t="s">
        <v>1807</v>
      </c>
      <c r="B274" s="982"/>
      <c r="C274" s="982"/>
      <c r="D274" s="982"/>
      <c r="E274" s="982"/>
      <c r="F274" s="982"/>
      <c r="G274" s="983"/>
      <c r="H274" s="690"/>
    </row>
    <row r="275" spans="1:8" ht="12.75" customHeight="1">
      <c r="A275" s="732" t="s">
        <v>1480</v>
      </c>
      <c r="B275" s="732" t="s">
        <v>46</v>
      </c>
      <c r="C275" s="733" t="s">
        <v>1803</v>
      </c>
      <c r="D275" s="732" t="s">
        <v>141</v>
      </c>
      <c r="E275" s="734" t="s">
        <v>106</v>
      </c>
      <c r="F275" s="735" t="s">
        <v>1804</v>
      </c>
      <c r="G275" s="735" t="s">
        <v>1805</v>
      </c>
      <c r="H275" s="690"/>
    </row>
    <row r="276" spans="1:8" ht="12.75" customHeight="1">
      <c r="A276" s="736"/>
      <c r="B276" s="736"/>
      <c r="C276" s="737" t="str">
        <f>IF(B276="","",IF(A276="SINAPI",VLOOKUP(B276,'Referência NÃO DESONERADO'!$A:$D,2,0),IF(A276="COTAÇÃO",VLOOKUP(B276,'Mapa Cotações'!$A:$N,2,0))))</f>
        <v/>
      </c>
      <c r="D276" s="736" t="str">
        <f>IF(B276="","",IF(A276="SINAPI",VLOOKUP(B276,'Referência NÃO DESONERADO'!$A:$D,3,0),IF(A276="COTAÇÃO",VLOOKUP(B276,'Mapa Cotações'!$A:$N,3,0))))</f>
        <v/>
      </c>
      <c r="E276" s="738"/>
      <c r="F276" s="739" t="str">
        <f>IF(B276="","",IF('Planilha Orçamentária'!$H$2="NÃO DESONERADO",(IF(A276="SINAPI",VLOOKUP(B276,'Referência NÃO DESONERADO'!$A:$D,4,0),IF(A276="ORSE",VLOOKUP(B276,'Referência NÃO DESONERADO'!$F:$I,4,0),IF(A276="COTAÇÃO",VLOOKUP(B276,'Mapa Cotações'!$A:$N,13,0))))),(IF(A276="SINAPI",VLOOKUP(B276,'Referência DESONERADO'!$A:$D,4,0),IF(A276="ORSE",VLOOKUP(B276,'Referência DESONERADO'!$F:$I,4,0),IF(A276="COTAÇÃO",VLOOKUP(B276,'Mapa Cotações'!$A:$N,13,0)))))))</f>
        <v/>
      </c>
      <c r="G276" s="739" t="str">
        <f t="shared" ref="G276:G277" si="17">IF(D276="","",E276*F276)</f>
        <v/>
      </c>
      <c r="H276" s="690"/>
    </row>
    <row r="277" spans="1:8" ht="12.75" customHeight="1">
      <c r="A277" s="736"/>
      <c r="B277" s="736"/>
      <c r="C277" s="737" t="str">
        <f>IF(B277="","",IF(A277="SINAPI",VLOOKUP(B277,'Referência NÃO DESONERADO'!$A:$D,2,0),IF(A277="COTAÇÃO",VLOOKUP(B277,'Mapa Cotações'!$A:$N,2,0))))</f>
        <v/>
      </c>
      <c r="D277" s="736" t="str">
        <f>IF(B277="","",IF(A277="SINAPI",VLOOKUP(B277,'Referência NÃO DESONERADO'!$A:$D,3,0),IF(A277="COTAÇÃO",VLOOKUP(B277,'Mapa Cotações'!$A:$N,3,0))))</f>
        <v/>
      </c>
      <c r="E277" s="738"/>
      <c r="F277" s="739" t="str">
        <f>IF(B277="","",IF('Planilha Orçamentária'!$H$2="NÃO DESONERADO",(IF(A277="SINAPI",VLOOKUP(B277,'Referência NÃO DESONERADO'!$A:$D,4,0),IF(A277="ORSE",VLOOKUP(B277,'Referência NÃO DESONERADO'!$F:$I,4,0),IF(A277="COTAÇÃO",VLOOKUP(B277,'Mapa Cotações'!$A:$N,13,0))))),(IF(A277="SINAPI",VLOOKUP(B277,'Referência DESONERADO'!$A:$D,4,0),IF(A277="ORSE",VLOOKUP(B277,'Referência DESONERADO'!$F:$I,4,0),IF(A277="COTAÇÃO",VLOOKUP(B277,'Mapa Cotações'!$A:$N,13,0)))))))</f>
        <v/>
      </c>
      <c r="G277" s="739" t="str">
        <f t="shared" si="17"/>
        <v/>
      </c>
      <c r="H277" s="690"/>
    </row>
    <row r="278" spans="1:8" ht="12.75" customHeight="1">
      <c r="A278" s="1030" t="s">
        <v>1806</v>
      </c>
      <c r="B278" s="982"/>
      <c r="C278" s="982"/>
      <c r="D278" s="982"/>
      <c r="E278" s="982"/>
      <c r="F278" s="983"/>
      <c r="G278" s="740" t="str">
        <f>IF(F276="","",(SUM(G276:G277)))</f>
        <v/>
      </c>
      <c r="H278" s="690"/>
    </row>
    <row r="279" spans="1:8" ht="12.75" customHeight="1">
      <c r="A279" s="741"/>
      <c r="B279" s="742"/>
      <c r="C279" s="751"/>
      <c r="D279" s="752"/>
      <c r="E279" s="753"/>
      <c r="F279" s="754"/>
      <c r="G279" s="755"/>
      <c r="H279" s="690"/>
    </row>
    <row r="280" spans="1:8" ht="12.75" customHeight="1">
      <c r="A280" s="1032" t="s">
        <v>173</v>
      </c>
      <c r="B280" s="982"/>
      <c r="C280" s="982"/>
      <c r="D280" s="982"/>
      <c r="E280" s="982"/>
      <c r="F280" s="1033"/>
      <c r="G280" s="756" t="e">
        <f>SUM(G266,G272,G278)</f>
        <v>#REF!</v>
      </c>
      <c r="H280" s="690"/>
    </row>
    <row r="281" spans="1:8" ht="12.75" customHeight="1">
      <c r="A281" s="757"/>
      <c r="B281" s="757"/>
      <c r="C281" s="758"/>
      <c r="D281" s="757"/>
      <c r="E281" s="759"/>
      <c r="F281" s="760" t="s">
        <v>2235</v>
      </c>
      <c r="G281" s="760" t="e">
        <f>G280*#REF!</f>
        <v>#REF!</v>
      </c>
      <c r="H281" s="690"/>
    </row>
    <row r="282" spans="1:8" ht="12.75" customHeight="1">
      <c r="A282" s="757"/>
      <c r="B282" s="757"/>
      <c r="C282" s="758"/>
      <c r="D282" s="757"/>
      <c r="E282" s="759"/>
      <c r="F282" s="760"/>
      <c r="G282" s="760"/>
      <c r="H282" s="690"/>
    </row>
    <row r="283" spans="1:8" ht="12.75" customHeight="1">
      <c r="A283" s="200"/>
      <c r="B283" s="201"/>
      <c r="C283" s="670"/>
      <c r="D283" s="201"/>
      <c r="E283" s="201"/>
      <c r="F283" s="683"/>
      <c r="G283" s="218"/>
      <c r="H283" s="690"/>
    </row>
    <row r="284" spans="1:8" ht="12.75" customHeight="1">
      <c r="A284" s="821" t="s">
        <v>46</v>
      </c>
      <c r="B284" s="822" t="s">
        <v>37</v>
      </c>
      <c r="C284" s="1113" t="s">
        <v>105</v>
      </c>
      <c r="D284" s="1026"/>
      <c r="E284" s="1026"/>
      <c r="F284" s="1022"/>
      <c r="G284" s="823" t="s">
        <v>40</v>
      </c>
      <c r="H284" s="690"/>
    </row>
    <row r="285" spans="1:8" ht="12.75" customHeight="1">
      <c r="A285" s="726" t="s">
        <v>2276</v>
      </c>
      <c r="B285" s="727" t="s">
        <v>2277</v>
      </c>
      <c r="C285" s="1123" t="s">
        <v>2278</v>
      </c>
      <c r="D285" s="1015"/>
      <c r="E285" s="1016"/>
      <c r="F285" s="728" t="e">
        <f>G304</f>
        <v>#REF!</v>
      </c>
      <c r="G285" s="824" t="s">
        <v>141</v>
      </c>
      <c r="H285" s="690"/>
    </row>
    <row r="286" spans="1:8" ht="12.75" customHeight="1">
      <c r="A286" s="1028" t="s">
        <v>1802</v>
      </c>
      <c r="B286" s="1015"/>
      <c r="C286" s="1015"/>
      <c r="D286" s="1015"/>
      <c r="E286" s="1015"/>
      <c r="F286" s="1015"/>
      <c r="G286" s="1029"/>
      <c r="H286" s="690"/>
    </row>
    <row r="287" spans="1:8" ht="12.75" customHeight="1">
      <c r="A287" s="732" t="s">
        <v>1480</v>
      </c>
      <c r="B287" s="732" t="s">
        <v>46</v>
      </c>
      <c r="C287" s="733" t="s">
        <v>1803</v>
      </c>
      <c r="D287" s="732" t="s">
        <v>141</v>
      </c>
      <c r="E287" s="734" t="s">
        <v>106</v>
      </c>
      <c r="F287" s="735" t="s">
        <v>1804</v>
      </c>
      <c r="G287" s="735" t="s">
        <v>1805</v>
      </c>
      <c r="H287" s="690"/>
    </row>
    <row r="288" spans="1:8" ht="12.75" customHeight="1">
      <c r="A288" s="736"/>
      <c r="B288" s="736"/>
      <c r="C288" s="737"/>
      <c r="D288" s="736"/>
      <c r="E288" s="738"/>
      <c r="F288" s="739"/>
      <c r="G288" s="739"/>
      <c r="H288" s="690"/>
    </row>
    <row r="289" spans="1:8" ht="12.75" customHeight="1">
      <c r="A289" s="736"/>
      <c r="B289" s="736"/>
      <c r="C289" s="737"/>
      <c r="D289" s="736"/>
      <c r="E289" s="738"/>
      <c r="F289" s="739"/>
      <c r="G289" s="739"/>
      <c r="H289" s="690"/>
    </row>
    <row r="290" spans="1:8" ht="12.75" customHeight="1">
      <c r="A290" s="1030" t="s">
        <v>1806</v>
      </c>
      <c r="B290" s="982"/>
      <c r="C290" s="982"/>
      <c r="D290" s="982"/>
      <c r="E290" s="982"/>
      <c r="F290" s="983"/>
      <c r="G290" s="740" t="str">
        <f>IF(F288="","",(SUM(G288:G289)))</f>
        <v/>
      </c>
      <c r="H290" s="690"/>
    </row>
    <row r="291" spans="1:8" ht="12.75" customHeight="1">
      <c r="A291" s="741"/>
      <c r="B291" s="742"/>
      <c r="C291" s="743"/>
      <c r="D291" s="744"/>
      <c r="E291" s="745"/>
      <c r="F291" s="746"/>
      <c r="G291" s="747"/>
      <c r="H291" s="690"/>
    </row>
    <row r="292" spans="1:8" ht="12.75" customHeight="1">
      <c r="A292" s="1031" t="s">
        <v>1570</v>
      </c>
      <c r="B292" s="982"/>
      <c r="C292" s="982"/>
      <c r="D292" s="982"/>
      <c r="E292" s="982"/>
      <c r="F292" s="982"/>
      <c r="G292" s="983"/>
      <c r="H292" s="690"/>
    </row>
    <row r="293" spans="1:8" ht="12.75" customHeight="1">
      <c r="A293" s="732" t="s">
        <v>1480</v>
      </c>
      <c r="B293" s="732" t="s">
        <v>46</v>
      </c>
      <c r="C293" s="733" t="s">
        <v>1803</v>
      </c>
      <c r="D293" s="732" t="s">
        <v>141</v>
      </c>
      <c r="E293" s="734" t="s">
        <v>106</v>
      </c>
      <c r="F293" s="735" t="s">
        <v>1804</v>
      </c>
      <c r="G293" s="735" t="s">
        <v>1805</v>
      </c>
      <c r="H293" s="690"/>
    </row>
    <row r="294" spans="1:8" ht="12.75" customHeight="1">
      <c r="A294" s="736" t="s">
        <v>2233</v>
      </c>
      <c r="B294" s="736" t="s">
        <v>2279</v>
      </c>
      <c r="C294" s="737" t="e">
        <f>VLOOKUP(B294,#REF!,2,0)</f>
        <v>#REF!</v>
      </c>
      <c r="D294" s="736" t="e">
        <f>VLOOKUP(B294,#REF!,3,0)</f>
        <v>#REF!</v>
      </c>
      <c r="E294" s="738">
        <v>1</v>
      </c>
      <c r="F294" s="739" t="e">
        <f>VLOOKUP(B294,#REF!,13,0)</f>
        <v>#REF!</v>
      </c>
      <c r="G294" s="739" t="e">
        <f>IF(D294="","",E294*F294)</f>
        <v>#REF!</v>
      </c>
      <c r="H294" s="690"/>
    </row>
    <row r="295" spans="1:8" ht="12.75" customHeight="1">
      <c r="A295" s="736"/>
      <c r="B295" s="736"/>
      <c r="C295" s="737"/>
      <c r="D295" s="736"/>
      <c r="E295" s="738"/>
      <c r="F295" s="739"/>
      <c r="G295" s="739"/>
      <c r="H295" s="690"/>
    </row>
    <row r="296" spans="1:8" ht="12.75" customHeight="1">
      <c r="A296" s="1030" t="s">
        <v>1806</v>
      </c>
      <c r="B296" s="982"/>
      <c r="C296" s="982"/>
      <c r="D296" s="982"/>
      <c r="E296" s="982"/>
      <c r="F296" s="983"/>
      <c r="G296" s="740" t="e">
        <f>IF(F294="","",(SUM(G294:G295)))</f>
        <v>#REF!</v>
      </c>
      <c r="H296" s="690"/>
    </row>
    <row r="297" spans="1:8" ht="12.75" customHeight="1">
      <c r="A297" s="741"/>
      <c r="B297" s="742"/>
      <c r="C297" s="748"/>
      <c r="D297" s="742"/>
      <c r="E297" s="749"/>
      <c r="F297" s="750"/>
      <c r="G297" s="747"/>
      <c r="H297" s="690"/>
    </row>
    <row r="298" spans="1:8" ht="12.75" customHeight="1">
      <c r="A298" s="1031" t="s">
        <v>1807</v>
      </c>
      <c r="B298" s="982"/>
      <c r="C298" s="982"/>
      <c r="D298" s="982"/>
      <c r="E298" s="982"/>
      <c r="F298" s="982"/>
      <c r="G298" s="983"/>
      <c r="H298" s="690"/>
    </row>
    <row r="299" spans="1:8" ht="12.75" customHeight="1">
      <c r="A299" s="732" t="s">
        <v>1480</v>
      </c>
      <c r="B299" s="732" t="s">
        <v>46</v>
      </c>
      <c r="C299" s="733" t="s">
        <v>1803</v>
      </c>
      <c r="D299" s="732" t="s">
        <v>141</v>
      </c>
      <c r="E299" s="734" t="s">
        <v>106</v>
      </c>
      <c r="F299" s="735" t="s">
        <v>1804</v>
      </c>
      <c r="G299" s="735" t="s">
        <v>1805</v>
      </c>
      <c r="H299" s="690"/>
    </row>
    <row r="300" spans="1:8" ht="12.75" customHeight="1">
      <c r="A300" s="736"/>
      <c r="B300" s="736"/>
      <c r="C300" s="737" t="str">
        <f>IF(B300="","",IF(A300="SINAPI",VLOOKUP(B300,'Referência NÃO DESONERADO'!$A:$D,2,0),IF(A300="COTAÇÃO",VLOOKUP(B300,'Mapa Cotações'!$A:$N,2,0))))</f>
        <v/>
      </c>
      <c r="D300" s="736" t="str">
        <f>IF(B300="","",IF(A300="SINAPI",VLOOKUP(B300,'Referência NÃO DESONERADO'!$A:$D,3,0),IF(A300="COTAÇÃO",VLOOKUP(B300,'Mapa Cotações'!$A:$N,3,0))))</f>
        <v/>
      </c>
      <c r="E300" s="738"/>
      <c r="F300" s="739" t="str">
        <f>IF(B300="","",IF('Planilha Orçamentária'!$H$2="NÃO DESONERADO",(IF(A300="SINAPI",VLOOKUP(B300,'Referência NÃO DESONERADO'!$A:$D,4,0),IF(A300="ORSE",VLOOKUP(B300,'Referência NÃO DESONERADO'!$F:$I,4,0),IF(A300="COTAÇÃO",VLOOKUP(B300,'Mapa Cotações'!$A:$N,13,0))))),(IF(A300="SINAPI",VLOOKUP(B300,'Referência DESONERADO'!$A:$D,4,0),IF(A300="ORSE",VLOOKUP(B300,'Referência DESONERADO'!$F:$I,4,0),IF(A300="COTAÇÃO",VLOOKUP(B300,'Mapa Cotações'!$A:$N,13,0)))))))</f>
        <v/>
      </c>
      <c r="G300" s="739" t="str">
        <f t="shared" ref="G300:G301" si="18">IF(D300="","",E300*F300)</f>
        <v/>
      </c>
      <c r="H300" s="690"/>
    </row>
    <row r="301" spans="1:8" ht="12.75" customHeight="1">
      <c r="A301" s="736"/>
      <c r="B301" s="736"/>
      <c r="C301" s="737" t="str">
        <f>IF(B301="","",IF(A301="SINAPI",VLOOKUP(B301,'Referência NÃO DESONERADO'!$A:$D,2,0),IF(A301="COTAÇÃO",VLOOKUP(B301,'Mapa Cotações'!$A:$N,2,0))))</f>
        <v/>
      </c>
      <c r="D301" s="736" t="str">
        <f>IF(B301="","",IF(A301="SINAPI",VLOOKUP(B301,'Referência NÃO DESONERADO'!$A:$D,3,0),IF(A301="COTAÇÃO",VLOOKUP(B301,'Mapa Cotações'!$A:$N,3,0))))</f>
        <v/>
      </c>
      <c r="E301" s="738"/>
      <c r="F301" s="739" t="str">
        <f>IF(B301="","",IF('Planilha Orçamentária'!$H$2="NÃO DESONERADO",(IF(A301="SINAPI",VLOOKUP(B301,'Referência NÃO DESONERADO'!$A:$D,4,0),IF(A301="ORSE",VLOOKUP(B301,'Referência NÃO DESONERADO'!$F:$I,4,0),IF(A301="COTAÇÃO",VLOOKUP(B301,'Mapa Cotações'!$A:$N,13,0))))),(IF(A301="SINAPI",VLOOKUP(B301,'Referência DESONERADO'!$A:$D,4,0),IF(A301="ORSE",VLOOKUP(B301,'Referência DESONERADO'!$F:$I,4,0),IF(A301="COTAÇÃO",VLOOKUP(B301,'Mapa Cotações'!$A:$N,13,0)))))))</f>
        <v/>
      </c>
      <c r="G301" s="739" t="str">
        <f t="shared" si="18"/>
        <v/>
      </c>
      <c r="H301" s="690"/>
    </row>
    <row r="302" spans="1:8" ht="12.75" customHeight="1">
      <c r="A302" s="1030" t="s">
        <v>1806</v>
      </c>
      <c r="B302" s="982"/>
      <c r="C302" s="982"/>
      <c r="D302" s="982"/>
      <c r="E302" s="982"/>
      <c r="F302" s="983"/>
      <c r="G302" s="740" t="str">
        <f>IF(F300="","",(SUM(G300:G301)))</f>
        <v/>
      </c>
      <c r="H302" s="690"/>
    </row>
    <row r="303" spans="1:8" ht="12.75" customHeight="1">
      <c r="A303" s="741"/>
      <c r="B303" s="742"/>
      <c r="C303" s="751"/>
      <c r="D303" s="752"/>
      <c r="E303" s="753"/>
      <c r="F303" s="754"/>
      <c r="G303" s="755"/>
      <c r="H303" s="690"/>
    </row>
    <row r="304" spans="1:8" ht="12.75" customHeight="1">
      <c r="A304" s="1032" t="s">
        <v>173</v>
      </c>
      <c r="B304" s="982"/>
      <c r="C304" s="982"/>
      <c r="D304" s="982"/>
      <c r="E304" s="982"/>
      <c r="F304" s="1033"/>
      <c r="G304" s="756" t="e">
        <f>SUM(G290,G296,G302)</f>
        <v>#REF!</v>
      </c>
      <c r="H304" s="690"/>
    </row>
    <row r="305" spans="1:8" ht="12.75" customHeight="1">
      <c r="A305" s="757"/>
      <c r="B305" s="757"/>
      <c r="C305" s="758"/>
      <c r="D305" s="757"/>
      <c r="E305" s="759"/>
      <c r="F305" s="760" t="s">
        <v>2235</v>
      </c>
      <c r="G305" s="760" t="e">
        <f>G304*#REF!</f>
        <v>#REF!</v>
      </c>
      <c r="H305" s="690"/>
    </row>
    <row r="306" spans="1:8" ht="12.75" customHeight="1">
      <c r="A306" s="757"/>
      <c r="B306" s="757"/>
      <c r="C306" s="758"/>
      <c r="D306" s="757"/>
      <c r="E306" s="759"/>
      <c r="F306" s="760"/>
      <c r="G306" s="760"/>
      <c r="H306" s="690"/>
    </row>
    <row r="307" spans="1:8" ht="12.75" customHeight="1">
      <c r="A307" s="200"/>
      <c r="B307" s="201"/>
      <c r="C307" s="670"/>
      <c r="D307" s="201"/>
      <c r="E307" s="201"/>
      <c r="F307" s="683"/>
      <c r="G307" s="218"/>
      <c r="H307" s="690"/>
    </row>
    <row r="308" spans="1:8" ht="12.75" customHeight="1">
      <c r="A308" s="821" t="s">
        <v>46</v>
      </c>
      <c r="B308" s="822" t="s">
        <v>37</v>
      </c>
      <c r="C308" s="1113" t="s">
        <v>105</v>
      </c>
      <c r="D308" s="1026"/>
      <c r="E308" s="1026"/>
      <c r="F308" s="1022"/>
      <c r="G308" s="823" t="s">
        <v>40</v>
      </c>
      <c r="H308" s="690"/>
    </row>
    <row r="309" spans="1:8" ht="12.75" customHeight="1">
      <c r="A309" s="726" t="s">
        <v>2280</v>
      </c>
      <c r="B309" s="727" t="s">
        <v>2281</v>
      </c>
      <c r="C309" s="1123" t="s">
        <v>2282</v>
      </c>
      <c r="D309" s="1015"/>
      <c r="E309" s="1016"/>
      <c r="F309" s="728" t="e">
        <f>G328</f>
        <v>#REF!</v>
      </c>
      <c r="G309" s="824" t="s">
        <v>141</v>
      </c>
      <c r="H309" s="690"/>
    </row>
    <row r="310" spans="1:8" ht="12.75" customHeight="1">
      <c r="A310" s="1028" t="s">
        <v>1802</v>
      </c>
      <c r="B310" s="1015"/>
      <c r="C310" s="1015"/>
      <c r="D310" s="1015"/>
      <c r="E310" s="1015"/>
      <c r="F310" s="1015"/>
      <c r="G310" s="1029"/>
      <c r="H310" s="690"/>
    </row>
    <row r="311" spans="1:8" ht="12.75" customHeight="1">
      <c r="A311" s="732" t="s">
        <v>1480</v>
      </c>
      <c r="B311" s="732" t="s">
        <v>46</v>
      </c>
      <c r="C311" s="733" t="s">
        <v>1803</v>
      </c>
      <c r="D311" s="732" t="s">
        <v>141</v>
      </c>
      <c r="E311" s="734" t="s">
        <v>106</v>
      </c>
      <c r="F311" s="735" t="s">
        <v>1804</v>
      </c>
      <c r="G311" s="735" t="s">
        <v>1805</v>
      </c>
      <c r="H311" s="690"/>
    </row>
    <row r="312" spans="1:8" ht="12.75" customHeight="1">
      <c r="A312" s="736"/>
      <c r="B312" s="736"/>
      <c r="C312" s="737"/>
      <c r="D312" s="736"/>
      <c r="E312" s="738"/>
      <c r="F312" s="739"/>
      <c r="G312" s="739"/>
      <c r="H312" s="690"/>
    </row>
    <row r="313" spans="1:8" ht="12.75" customHeight="1">
      <c r="A313" s="736"/>
      <c r="B313" s="736"/>
      <c r="C313" s="737"/>
      <c r="D313" s="736"/>
      <c r="E313" s="738"/>
      <c r="F313" s="739"/>
      <c r="G313" s="739"/>
      <c r="H313" s="690"/>
    </row>
    <row r="314" spans="1:8" ht="12.75" customHeight="1">
      <c r="A314" s="1030" t="s">
        <v>1806</v>
      </c>
      <c r="B314" s="982"/>
      <c r="C314" s="982"/>
      <c r="D314" s="982"/>
      <c r="E314" s="982"/>
      <c r="F314" s="983"/>
      <c r="G314" s="740" t="str">
        <f>IF(F312="","",(SUM(G312:G313)))</f>
        <v/>
      </c>
      <c r="H314" s="690"/>
    </row>
    <row r="315" spans="1:8" ht="12.75" customHeight="1">
      <c r="A315" s="741"/>
      <c r="B315" s="742"/>
      <c r="C315" s="743"/>
      <c r="D315" s="744"/>
      <c r="E315" s="745"/>
      <c r="F315" s="746"/>
      <c r="G315" s="747"/>
      <c r="H315" s="690"/>
    </row>
    <row r="316" spans="1:8" ht="12.75" customHeight="1">
      <c r="A316" s="1031" t="s">
        <v>1570</v>
      </c>
      <c r="B316" s="982"/>
      <c r="C316" s="982"/>
      <c r="D316" s="982"/>
      <c r="E316" s="982"/>
      <c r="F316" s="982"/>
      <c r="G316" s="983"/>
      <c r="H316" s="690"/>
    </row>
    <row r="317" spans="1:8" ht="12.75" customHeight="1">
      <c r="A317" s="732" t="s">
        <v>1480</v>
      </c>
      <c r="B317" s="732" t="s">
        <v>46</v>
      </c>
      <c r="C317" s="733" t="s">
        <v>1803</v>
      </c>
      <c r="D317" s="732" t="s">
        <v>141</v>
      </c>
      <c r="E317" s="734" t="s">
        <v>106</v>
      </c>
      <c r="F317" s="735" t="s">
        <v>1804</v>
      </c>
      <c r="G317" s="735" t="s">
        <v>1805</v>
      </c>
      <c r="H317" s="690"/>
    </row>
    <row r="318" spans="1:8" ht="12.75" customHeight="1">
      <c r="A318" s="736" t="s">
        <v>2233</v>
      </c>
      <c r="B318" s="736" t="s">
        <v>2283</v>
      </c>
      <c r="C318" s="737" t="e">
        <f>VLOOKUP(B318,#REF!,2,0)</f>
        <v>#REF!</v>
      </c>
      <c r="D318" s="736" t="e">
        <f>VLOOKUP(B318,#REF!,3,0)</f>
        <v>#REF!</v>
      </c>
      <c r="E318" s="738">
        <v>1</v>
      </c>
      <c r="F318" s="739" t="e">
        <f>VLOOKUP(B318,#REF!,13,0)</f>
        <v>#REF!</v>
      </c>
      <c r="G318" s="739" t="e">
        <f>IF(D318="","",E318*F318)</f>
        <v>#REF!</v>
      </c>
      <c r="H318" s="690"/>
    </row>
    <row r="319" spans="1:8" ht="12.75" customHeight="1">
      <c r="A319" s="736"/>
      <c r="B319" s="736"/>
      <c r="C319" s="737"/>
      <c r="D319" s="736"/>
      <c r="E319" s="738"/>
      <c r="F319" s="739"/>
      <c r="G319" s="739"/>
      <c r="H319" s="690"/>
    </row>
    <row r="320" spans="1:8" ht="12.75" customHeight="1">
      <c r="A320" s="1030" t="s">
        <v>1806</v>
      </c>
      <c r="B320" s="982"/>
      <c r="C320" s="982"/>
      <c r="D320" s="982"/>
      <c r="E320" s="982"/>
      <c r="F320" s="983"/>
      <c r="G320" s="740" t="e">
        <f>IF(F318="","",(SUM(G318:G319)))</f>
        <v>#REF!</v>
      </c>
      <c r="H320" s="690"/>
    </row>
    <row r="321" spans="1:8" ht="12.75" customHeight="1">
      <c r="A321" s="741"/>
      <c r="B321" s="742"/>
      <c r="C321" s="748"/>
      <c r="D321" s="742"/>
      <c r="E321" s="749"/>
      <c r="F321" s="750"/>
      <c r="G321" s="747"/>
      <c r="H321" s="690"/>
    </row>
    <row r="322" spans="1:8" ht="12.75" customHeight="1">
      <c r="A322" s="1031" t="s">
        <v>1807</v>
      </c>
      <c r="B322" s="982"/>
      <c r="C322" s="982"/>
      <c r="D322" s="982"/>
      <c r="E322" s="982"/>
      <c r="F322" s="982"/>
      <c r="G322" s="983"/>
      <c r="H322" s="690"/>
    </row>
    <row r="323" spans="1:8" ht="12.75" customHeight="1">
      <c r="A323" s="732" t="s">
        <v>1480</v>
      </c>
      <c r="B323" s="732" t="s">
        <v>46</v>
      </c>
      <c r="C323" s="733" t="s">
        <v>1803</v>
      </c>
      <c r="D323" s="732" t="s">
        <v>141</v>
      </c>
      <c r="E323" s="734" t="s">
        <v>106</v>
      </c>
      <c r="F323" s="735" t="s">
        <v>1804</v>
      </c>
      <c r="G323" s="735" t="s">
        <v>1805</v>
      </c>
      <c r="H323" s="690"/>
    </row>
    <row r="324" spans="1:8" ht="12.75" customHeight="1">
      <c r="A324" s="736"/>
      <c r="B324" s="736"/>
      <c r="C324" s="737" t="str">
        <f>IF(B324="","",IF(A324="SINAPI",VLOOKUP(B324,'Referência NÃO DESONERADO'!$A:$D,2,0),IF(A324="COTAÇÃO",VLOOKUP(B324,'Mapa Cotações'!$A:$N,2,0))))</f>
        <v/>
      </c>
      <c r="D324" s="736" t="str">
        <f>IF(B324="","",IF(A324="SINAPI",VLOOKUP(B324,'Referência NÃO DESONERADO'!$A:$D,3,0),IF(A324="COTAÇÃO",VLOOKUP(B324,'Mapa Cotações'!$A:$N,3,0))))</f>
        <v/>
      </c>
      <c r="E324" s="738"/>
      <c r="F324" s="739" t="str">
        <f>IF(B324="","",IF('Planilha Orçamentária'!$H$2="NÃO DESONERADO",(IF(A324="SINAPI",VLOOKUP(B324,'Referência NÃO DESONERADO'!$A:$D,4,0),IF(A324="ORSE",VLOOKUP(B324,'Referência NÃO DESONERADO'!$F:$I,4,0),IF(A324="COTAÇÃO",VLOOKUP(B324,'Mapa Cotações'!$A:$N,13,0))))),(IF(A324="SINAPI",VLOOKUP(B324,'Referência DESONERADO'!$A:$D,4,0),IF(A324="ORSE",VLOOKUP(B324,'Referência DESONERADO'!$F:$I,4,0),IF(A324="COTAÇÃO",VLOOKUP(B324,'Mapa Cotações'!$A:$N,13,0)))))))</f>
        <v/>
      </c>
      <c r="G324" s="739" t="str">
        <f t="shared" ref="G324:G325" si="19">IF(D324="","",E324*F324)</f>
        <v/>
      </c>
      <c r="H324" s="690"/>
    </row>
    <row r="325" spans="1:8" ht="12.75" customHeight="1">
      <c r="A325" s="736"/>
      <c r="B325" s="736"/>
      <c r="C325" s="737" t="str">
        <f>IF(B325="","",IF(A325="SINAPI",VLOOKUP(B325,'Referência NÃO DESONERADO'!$A:$D,2,0),IF(A325="COTAÇÃO",VLOOKUP(B325,'Mapa Cotações'!$A:$N,2,0))))</f>
        <v/>
      </c>
      <c r="D325" s="736" t="str">
        <f>IF(B325="","",IF(A325="SINAPI",VLOOKUP(B325,'Referência NÃO DESONERADO'!$A:$D,3,0),IF(A325="COTAÇÃO",VLOOKUP(B325,'Mapa Cotações'!$A:$N,3,0))))</f>
        <v/>
      </c>
      <c r="E325" s="738"/>
      <c r="F325" s="739" t="str">
        <f>IF(B325="","",IF('Planilha Orçamentária'!$H$2="NÃO DESONERADO",(IF(A325="SINAPI",VLOOKUP(B325,'Referência NÃO DESONERADO'!$A:$D,4,0),IF(A325="ORSE",VLOOKUP(B325,'Referência NÃO DESONERADO'!$F:$I,4,0),IF(A325="COTAÇÃO",VLOOKUP(B325,'Mapa Cotações'!$A:$N,13,0))))),(IF(A325="SINAPI",VLOOKUP(B325,'Referência DESONERADO'!$A:$D,4,0),IF(A325="ORSE",VLOOKUP(B325,'Referência DESONERADO'!$F:$I,4,0),IF(A325="COTAÇÃO",VLOOKUP(B325,'Mapa Cotações'!$A:$N,13,0)))))))</f>
        <v/>
      </c>
      <c r="G325" s="739" t="str">
        <f t="shared" si="19"/>
        <v/>
      </c>
      <c r="H325" s="690"/>
    </row>
    <row r="326" spans="1:8" ht="12.75" customHeight="1">
      <c r="A326" s="1030" t="s">
        <v>1806</v>
      </c>
      <c r="B326" s="982"/>
      <c r="C326" s="982"/>
      <c r="D326" s="982"/>
      <c r="E326" s="982"/>
      <c r="F326" s="983"/>
      <c r="G326" s="740" t="str">
        <f>IF(F324="","",(SUM(G324:G325)))</f>
        <v/>
      </c>
      <c r="H326" s="690"/>
    </row>
    <row r="327" spans="1:8" ht="12.75" customHeight="1">
      <c r="A327" s="741"/>
      <c r="B327" s="742"/>
      <c r="C327" s="751"/>
      <c r="D327" s="752"/>
      <c r="E327" s="753"/>
      <c r="F327" s="754"/>
      <c r="G327" s="755"/>
      <c r="H327" s="690"/>
    </row>
    <row r="328" spans="1:8" ht="12.75" customHeight="1">
      <c r="A328" s="1032" t="s">
        <v>173</v>
      </c>
      <c r="B328" s="982"/>
      <c r="C328" s="982"/>
      <c r="D328" s="982"/>
      <c r="E328" s="982"/>
      <c r="F328" s="1033"/>
      <c r="G328" s="756" t="e">
        <f>SUM(G314,G320,G326)</f>
        <v>#REF!</v>
      </c>
      <c r="H328" s="690"/>
    </row>
    <row r="329" spans="1:8" ht="12.75" customHeight="1">
      <c r="A329" s="757"/>
      <c r="B329" s="757"/>
      <c r="C329" s="758"/>
      <c r="D329" s="757"/>
      <c r="E329" s="759"/>
      <c r="F329" s="760" t="s">
        <v>2235</v>
      </c>
      <c r="G329" s="760" t="e">
        <f>G328*#REF!</f>
        <v>#REF!</v>
      </c>
      <c r="H329" s="690"/>
    </row>
    <row r="330" spans="1:8" ht="12.75" customHeight="1">
      <c r="A330" s="757"/>
      <c r="B330" s="757"/>
      <c r="C330" s="758"/>
      <c r="D330" s="757"/>
      <c r="E330" s="759"/>
      <c r="F330" s="760"/>
      <c r="G330" s="760"/>
      <c r="H330" s="690"/>
    </row>
    <row r="331" spans="1:8" ht="12.75" customHeight="1">
      <c r="A331" s="200"/>
      <c r="B331" s="201"/>
      <c r="C331" s="670"/>
      <c r="D331" s="201"/>
      <c r="E331" s="201"/>
      <c r="F331" s="683"/>
      <c r="G331" s="218"/>
      <c r="H331" s="690"/>
    </row>
    <row r="332" spans="1:8" ht="12.75" customHeight="1">
      <c r="A332" s="821" t="s">
        <v>46</v>
      </c>
      <c r="B332" s="822" t="s">
        <v>37</v>
      </c>
      <c r="C332" s="1113" t="s">
        <v>105</v>
      </c>
      <c r="D332" s="1026"/>
      <c r="E332" s="1026"/>
      <c r="F332" s="1022"/>
      <c r="G332" s="823" t="s">
        <v>40</v>
      </c>
      <c r="H332" s="690"/>
    </row>
    <row r="333" spans="1:8" ht="12.75" customHeight="1">
      <c r="A333" s="726" t="s">
        <v>2284</v>
      </c>
      <c r="B333" s="727" t="s">
        <v>2285</v>
      </c>
      <c r="C333" s="1123" t="s">
        <v>2286</v>
      </c>
      <c r="D333" s="1015"/>
      <c r="E333" s="1016"/>
      <c r="F333" s="728" t="e">
        <f>G352</f>
        <v>#REF!</v>
      </c>
      <c r="G333" s="824" t="s">
        <v>141</v>
      </c>
      <c r="H333" s="690"/>
    </row>
    <row r="334" spans="1:8" ht="12.75" customHeight="1">
      <c r="A334" s="1028" t="s">
        <v>1802</v>
      </c>
      <c r="B334" s="1015"/>
      <c r="C334" s="1015"/>
      <c r="D334" s="1015"/>
      <c r="E334" s="1015"/>
      <c r="F334" s="1015"/>
      <c r="G334" s="1029"/>
      <c r="H334" s="690"/>
    </row>
    <row r="335" spans="1:8" ht="12.75" customHeight="1">
      <c r="A335" s="732" t="s">
        <v>1480</v>
      </c>
      <c r="B335" s="732" t="s">
        <v>46</v>
      </c>
      <c r="C335" s="733" t="s">
        <v>1803</v>
      </c>
      <c r="D335" s="732" t="s">
        <v>141</v>
      </c>
      <c r="E335" s="734" t="s">
        <v>106</v>
      </c>
      <c r="F335" s="735" t="s">
        <v>1804</v>
      </c>
      <c r="G335" s="735" t="s">
        <v>1805</v>
      </c>
      <c r="H335" s="690"/>
    </row>
    <row r="336" spans="1:8" ht="12.75" customHeight="1">
      <c r="A336" s="736"/>
      <c r="B336" s="736"/>
      <c r="C336" s="737"/>
      <c r="D336" s="736"/>
      <c r="E336" s="738"/>
      <c r="F336" s="739"/>
      <c r="G336" s="739"/>
      <c r="H336" s="690"/>
    </row>
    <row r="337" spans="1:8" ht="12.75" customHeight="1">
      <c r="A337" s="736"/>
      <c r="B337" s="736"/>
      <c r="C337" s="737"/>
      <c r="D337" s="736"/>
      <c r="E337" s="738"/>
      <c r="F337" s="739"/>
      <c r="G337" s="739"/>
      <c r="H337" s="690"/>
    </row>
    <row r="338" spans="1:8" ht="12.75" customHeight="1">
      <c r="A338" s="1030" t="s">
        <v>1806</v>
      </c>
      <c r="B338" s="982"/>
      <c r="C338" s="982"/>
      <c r="D338" s="982"/>
      <c r="E338" s="982"/>
      <c r="F338" s="983"/>
      <c r="G338" s="740" t="str">
        <f>IF(F336="","",(SUM(G336:G337)))</f>
        <v/>
      </c>
      <c r="H338" s="690"/>
    </row>
    <row r="339" spans="1:8" ht="12.75" customHeight="1">
      <c r="A339" s="741"/>
      <c r="B339" s="742"/>
      <c r="C339" s="743"/>
      <c r="D339" s="744"/>
      <c r="E339" s="745"/>
      <c r="F339" s="746"/>
      <c r="G339" s="747"/>
      <c r="H339" s="690"/>
    </row>
    <row r="340" spans="1:8" ht="12.75" customHeight="1">
      <c r="A340" s="1031" t="s">
        <v>1570</v>
      </c>
      <c r="B340" s="982"/>
      <c r="C340" s="982"/>
      <c r="D340" s="982"/>
      <c r="E340" s="982"/>
      <c r="F340" s="982"/>
      <c r="G340" s="983"/>
      <c r="H340" s="690"/>
    </row>
    <row r="341" spans="1:8" ht="12.75" customHeight="1">
      <c r="A341" s="732" t="s">
        <v>1480</v>
      </c>
      <c r="B341" s="732" t="s">
        <v>46</v>
      </c>
      <c r="C341" s="733" t="s">
        <v>1803</v>
      </c>
      <c r="D341" s="732" t="s">
        <v>141</v>
      </c>
      <c r="E341" s="734" t="s">
        <v>106</v>
      </c>
      <c r="F341" s="735" t="s">
        <v>1804</v>
      </c>
      <c r="G341" s="735" t="s">
        <v>1805</v>
      </c>
      <c r="H341" s="690"/>
    </row>
    <row r="342" spans="1:8" ht="12.75" customHeight="1">
      <c r="A342" s="736" t="s">
        <v>2233</v>
      </c>
      <c r="B342" s="736" t="s">
        <v>2287</v>
      </c>
      <c r="C342" s="737" t="e">
        <f>VLOOKUP(B342,#REF!,2,0)</f>
        <v>#REF!</v>
      </c>
      <c r="D342" s="736" t="e">
        <f>VLOOKUP(B342,#REF!,3,0)</f>
        <v>#REF!</v>
      </c>
      <c r="E342" s="738">
        <v>1</v>
      </c>
      <c r="F342" s="739" t="e">
        <f>VLOOKUP(B342,#REF!,13,0)</f>
        <v>#REF!</v>
      </c>
      <c r="G342" s="739" t="e">
        <f>IF(D342="","",E342*F342)</f>
        <v>#REF!</v>
      </c>
      <c r="H342" s="690"/>
    </row>
    <row r="343" spans="1:8" ht="12.75" customHeight="1">
      <c r="A343" s="736"/>
      <c r="B343" s="736"/>
      <c r="C343" s="737"/>
      <c r="D343" s="736"/>
      <c r="E343" s="738"/>
      <c r="F343" s="739"/>
      <c r="G343" s="739"/>
      <c r="H343" s="690"/>
    </row>
    <row r="344" spans="1:8" ht="12.75" customHeight="1">
      <c r="A344" s="1030" t="s">
        <v>1806</v>
      </c>
      <c r="B344" s="982"/>
      <c r="C344" s="982"/>
      <c r="D344" s="982"/>
      <c r="E344" s="982"/>
      <c r="F344" s="983"/>
      <c r="G344" s="740" t="e">
        <f>IF(F342="","",(SUM(G342:G343)))</f>
        <v>#REF!</v>
      </c>
      <c r="H344" s="690"/>
    </row>
    <row r="345" spans="1:8" ht="12.75" customHeight="1">
      <c r="A345" s="741"/>
      <c r="B345" s="742"/>
      <c r="C345" s="748"/>
      <c r="D345" s="742"/>
      <c r="E345" s="749"/>
      <c r="F345" s="750"/>
      <c r="G345" s="747"/>
      <c r="H345" s="690"/>
    </row>
    <row r="346" spans="1:8" ht="12.75" customHeight="1">
      <c r="A346" s="1031" t="s">
        <v>1807</v>
      </c>
      <c r="B346" s="982"/>
      <c r="C346" s="982"/>
      <c r="D346" s="982"/>
      <c r="E346" s="982"/>
      <c r="F346" s="982"/>
      <c r="G346" s="983"/>
      <c r="H346" s="690"/>
    </row>
    <row r="347" spans="1:8" ht="12.75" customHeight="1">
      <c r="A347" s="732" t="s">
        <v>1480</v>
      </c>
      <c r="B347" s="732" t="s">
        <v>46</v>
      </c>
      <c r="C347" s="733" t="s">
        <v>1803</v>
      </c>
      <c r="D347" s="732" t="s">
        <v>141</v>
      </c>
      <c r="E347" s="734" t="s">
        <v>106</v>
      </c>
      <c r="F347" s="735" t="s">
        <v>1804</v>
      </c>
      <c r="G347" s="735" t="s">
        <v>1805</v>
      </c>
      <c r="H347" s="690"/>
    </row>
    <row r="348" spans="1:8" ht="12.75" customHeight="1">
      <c r="A348" s="736"/>
      <c r="B348" s="736"/>
      <c r="C348" s="737" t="str">
        <f>IF(B348="","",IF(A348="SINAPI",VLOOKUP(B348,'Referência NÃO DESONERADO'!$A:$D,2,0),IF(A348="COTAÇÃO",VLOOKUP(B348,'Mapa Cotações'!$A:$N,2,0))))</f>
        <v/>
      </c>
      <c r="D348" s="736" t="str">
        <f>IF(B348="","",IF(A348="SINAPI",VLOOKUP(B348,'Referência NÃO DESONERADO'!$A:$D,3,0),IF(A348="COTAÇÃO",VLOOKUP(B348,'Mapa Cotações'!$A:$N,3,0))))</f>
        <v/>
      </c>
      <c r="E348" s="738"/>
      <c r="F348" s="739" t="str">
        <f>IF(B348="","",IF('Planilha Orçamentária'!$H$2="NÃO DESONERADO",(IF(A348="SINAPI",VLOOKUP(B348,'Referência NÃO DESONERADO'!$A:$D,4,0),IF(A348="ORSE",VLOOKUP(B348,'Referência NÃO DESONERADO'!$F:$I,4,0),IF(A348="COTAÇÃO",VLOOKUP(B348,'Mapa Cotações'!$A:$N,13,0))))),(IF(A348="SINAPI",VLOOKUP(B348,'Referência DESONERADO'!$A:$D,4,0),IF(A348="ORSE",VLOOKUP(B348,'Referência DESONERADO'!$F:$I,4,0),IF(A348="COTAÇÃO",VLOOKUP(B348,'Mapa Cotações'!$A:$N,13,0)))))))</f>
        <v/>
      </c>
      <c r="G348" s="739" t="str">
        <f t="shared" ref="G348:G349" si="20">IF(D348="","",E348*F348)</f>
        <v/>
      </c>
      <c r="H348" s="690"/>
    </row>
    <row r="349" spans="1:8" ht="12.75" customHeight="1">
      <c r="A349" s="736"/>
      <c r="B349" s="736"/>
      <c r="C349" s="737" t="str">
        <f>IF(B349="","",IF(A349="SINAPI",VLOOKUP(B349,'Referência NÃO DESONERADO'!$A:$D,2,0),IF(A349="COTAÇÃO",VLOOKUP(B349,'Mapa Cotações'!$A:$N,2,0))))</f>
        <v/>
      </c>
      <c r="D349" s="736" t="str">
        <f>IF(B349="","",IF(A349="SINAPI",VLOOKUP(B349,'Referência NÃO DESONERADO'!$A:$D,3,0),IF(A349="COTAÇÃO",VLOOKUP(B349,'Mapa Cotações'!$A:$N,3,0))))</f>
        <v/>
      </c>
      <c r="E349" s="738"/>
      <c r="F349" s="739" t="str">
        <f>IF(B349="","",IF('Planilha Orçamentária'!$H$2="NÃO DESONERADO",(IF(A349="SINAPI",VLOOKUP(B349,'Referência NÃO DESONERADO'!$A:$D,4,0),IF(A349="ORSE",VLOOKUP(B349,'Referência NÃO DESONERADO'!$F:$I,4,0),IF(A349="COTAÇÃO",VLOOKUP(B349,'Mapa Cotações'!$A:$N,13,0))))),(IF(A349="SINAPI",VLOOKUP(B349,'Referência DESONERADO'!$A:$D,4,0),IF(A349="ORSE",VLOOKUP(B349,'Referência DESONERADO'!$F:$I,4,0),IF(A349="COTAÇÃO",VLOOKUP(B349,'Mapa Cotações'!$A:$N,13,0)))))))</f>
        <v/>
      </c>
      <c r="G349" s="739" t="str">
        <f t="shared" si="20"/>
        <v/>
      </c>
      <c r="H349" s="690"/>
    </row>
    <row r="350" spans="1:8" ht="12.75" customHeight="1">
      <c r="A350" s="1030" t="s">
        <v>1806</v>
      </c>
      <c r="B350" s="982"/>
      <c r="C350" s="982"/>
      <c r="D350" s="982"/>
      <c r="E350" s="982"/>
      <c r="F350" s="983"/>
      <c r="G350" s="740" t="str">
        <f>IF(F348="","",(SUM(G348:G349)))</f>
        <v/>
      </c>
      <c r="H350" s="690"/>
    </row>
    <row r="351" spans="1:8" ht="12.75" customHeight="1">
      <c r="A351" s="741"/>
      <c r="B351" s="742"/>
      <c r="C351" s="751"/>
      <c r="D351" s="752"/>
      <c r="E351" s="753"/>
      <c r="F351" s="754"/>
      <c r="G351" s="755"/>
      <c r="H351" s="690"/>
    </row>
    <row r="352" spans="1:8" ht="12.75" customHeight="1">
      <c r="A352" s="1032" t="s">
        <v>173</v>
      </c>
      <c r="B352" s="982"/>
      <c r="C352" s="982"/>
      <c r="D352" s="982"/>
      <c r="E352" s="982"/>
      <c r="F352" s="1033"/>
      <c r="G352" s="756" t="e">
        <f>SUM(G338,G344,G350)</f>
        <v>#REF!</v>
      </c>
      <c r="H352" s="690"/>
    </row>
    <row r="353" spans="1:8" ht="12.75" customHeight="1">
      <c r="A353" s="757"/>
      <c r="B353" s="757"/>
      <c r="C353" s="758"/>
      <c r="D353" s="757"/>
      <c r="E353" s="759"/>
      <c r="F353" s="760" t="s">
        <v>2235</v>
      </c>
      <c r="G353" s="760" t="e">
        <f>G352*#REF!</f>
        <v>#REF!</v>
      </c>
      <c r="H353" s="690"/>
    </row>
    <row r="354" spans="1:8" ht="12.75" customHeight="1">
      <c r="A354" s="757"/>
      <c r="B354" s="757"/>
      <c r="C354" s="758"/>
      <c r="D354" s="757"/>
      <c r="E354" s="759"/>
      <c r="F354" s="760"/>
      <c r="G354" s="760"/>
      <c r="H354" s="690"/>
    </row>
    <row r="355" spans="1:8" ht="12.75" customHeight="1">
      <c r="A355" s="200"/>
      <c r="B355" s="201"/>
      <c r="C355" s="670"/>
      <c r="D355" s="201"/>
      <c r="E355" s="201"/>
      <c r="F355" s="683"/>
      <c r="G355" s="218"/>
      <c r="H355" s="690"/>
    </row>
    <row r="356" spans="1:8" ht="12.75" customHeight="1">
      <c r="A356" s="821" t="s">
        <v>46</v>
      </c>
      <c r="B356" s="822" t="s">
        <v>37</v>
      </c>
      <c r="C356" s="1113" t="s">
        <v>105</v>
      </c>
      <c r="D356" s="1026"/>
      <c r="E356" s="1026"/>
      <c r="F356" s="1022"/>
      <c r="G356" s="823" t="s">
        <v>40</v>
      </c>
      <c r="H356" s="690"/>
    </row>
    <row r="357" spans="1:8" ht="12.75" customHeight="1">
      <c r="A357" s="726" t="s">
        <v>2288</v>
      </c>
      <c r="B357" s="727" t="s">
        <v>2289</v>
      </c>
      <c r="C357" s="1123" t="s">
        <v>2290</v>
      </c>
      <c r="D357" s="1015"/>
      <c r="E357" s="1016"/>
      <c r="F357" s="728" t="e">
        <f>G376</f>
        <v>#REF!</v>
      </c>
      <c r="G357" s="824" t="s">
        <v>141</v>
      </c>
      <c r="H357" s="690"/>
    </row>
    <row r="358" spans="1:8" ht="12.75" customHeight="1">
      <c r="A358" s="1028" t="s">
        <v>1802</v>
      </c>
      <c r="B358" s="1015"/>
      <c r="C358" s="1015"/>
      <c r="D358" s="1015"/>
      <c r="E358" s="1015"/>
      <c r="F358" s="1015"/>
      <c r="G358" s="1029"/>
      <c r="H358" s="690"/>
    </row>
    <row r="359" spans="1:8" ht="12.75" customHeight="1">
      <c r="A359" s="732" t="s">
        <v>1480</v>
      </c>
      <c r="B359" s="732" t="s">
        <v>46</v>
      </c>
      <c r="C359" s="733" t="s">
        <v>1803</v>
      </c>
      <c r="D359" s="732" t="s">
        <v>141</v>
      </c>
      <c r="E359" s="734" t="s">
        <v>106</v>
      </c>
      <c r="F359" s="735" t="s">
        <v>1804</v>
      </c>
      <c r="G359" s="735" t="s">
        <v>1805</v>
      </c>
      <c r="H359" s="690"/>
    </row>
    <row r="360" spans="1:8" ht="12.75" customHeight="1">
      <c r="A360" s="736"/>
      <c r="B360" s="736"/>
      <c r="C360" s="737"/>
      <c r="D360" s="736"/>
      <c r="E360" s="738"/>
      <c r="F360" s="739"/>
      <c r="G360" s="739"/>
      <c r="H360" s="690"/>
    </row>
    <row r="361" spans="1:8" ht="12.75" customHeight="1">
      <c r="A361" s="736"/>
      <c r="B361" s="736"/>
      <c r="C361" s="737"/>
      <c r="D361" s="736"/>
      <c r="E361" s="738"/>
      <c r="F361" s="739"/>
      <c r="G361" s="739"/>
      <c r="H361" s="690"/>
    </row>
    <row r="362" spans="1:8" ht="12.75" customHeight="1">
      <c r="A362" s="1030" t="s">
        <v>1806</v>
      </c>
      <c r="B362" s="982"/>
      <c r="C362" s="982"/>
      <c r="D362" s="982"/>
      <c r="E362" s="982"/>
      <c r="F362" s="983"/>
      <c r="G362" s="740" t="str">
        <f>IF(F360="","",(SUM(G360:G361)))</f>
        <v/>
      </c>
      <c r="H362" s="690"/>
    </row>
    <row r="363" spans="1:8" ht="12.75" customHeight="1">
      <c r="A363" s="741"/>
      <c r="B363" s="742"/>
      <c r="C363" s="743"/>
      <c r="D363" s="744"/>
      <c r="E363" s="745"/>
      <c r="F363" s="746"/>
      <c r="G363" s="747"/>
      <c r="H363" s="690"/>
    </row>
    <row r="364" spans="1:8" ht="12.75" customHeight="1">
      <c r="A364" s="1031" t="s">
        <v>1570</v>
      </c>
      <c r="B364" s="982"/>
      <c r="C364" s="982"/>
      <c r="D364" s="982"/>
      <c r="E364" s="982"/>
      <c r="F364" s="982"/>
      <c r="G364" s="983"/>
      <c r="H364" s="690"/>
    </row>
    <row r="365" spans="1:8" ht="12.75" customHeight="1">
      <c r="A365" s="732" t="s">
        <v>1480</v>
      </c>
      <c r="B365" s="732" t="s">
        <v>46</v>
      </c>
      <c r="C365" s="733" t="s">
        <v>1803</v>
      </c>
      <c r="D365" s="732" t="s">
        <v>141</v>
      </c>
      <c r="E365" s="734" t="s">
        <v>106</v>
      </c>
      <c r="F365" s="735" t="s">
        <v>1804</v>
      </c>
      <c r="G365" s="735" t="s">
        <v>1805</v>
      </c>
      <c r="H365" s="690"/>
    </row>
    <row r="366" spans="1:8" ht="12.75" customHeight="1">
      <c r="A366" s="736" t="s">
        <v>2233</v>
      </c>
      <c r="B366" s="736" t="s">
        <v>2291</v>
      </c>
      <c r="C366" s="737" t="e">
        <f>VLOOKUP(B366,#REF!,2,0)</f>
        <v>#REF!</v>
      </c>
      <c r="D366" s="736" t="e">
        <f>VLOOKUP(B366,#REF!,3,0)</f>
        <v>#REF!</v>
      </c>
      <c r="E366" s="738">
        <v>1</v>
      </c>
      <c r="F366" s="739" t="e">
        <f>VLOOKUP(B366,#REF!,13,0)</f>
        <v>#REF!</v>
      </c>
      <c r="G366" s="739" t="e">
        <f>IF(D366="","",E366*F366)</f>
        <v>#REF!</v>
      </c>
      <c r="H366" s="690"/>
    </row>
    <row r="367" spans="1:8" ht="12.75" customHeight="1">
      <c r="A367" s="736"/>
      <c r="B367" s="736"/>
      <c r="C367" s="737"/>
      <c r="D367" s="736"/>
      <c r="E367" s="738"/>
      <c r="F367" s="739"/>
      <c r="G367" s="739"/>
      <c r="H367" s="690"/>
    </row>
    <row r="368" spans="1:8" ht="12.75" customHeight="1">
      <c r="A368" s="1030" t="s">
        <v>1806</v>
      </c>
      <c r="B368" s="982"/>
      <c r="C368" s="982"/>
      <c r="D368" s="982"/>
      <c r="E368" s="982"/>
      <c r="F368" s="983"/>
      <c r="G368" s="740" t="e">
        <f>IF(F366="","",(SUM(G366:G367)))</f>
        <v>#REF!</v>
      </c>
      <c r="H368" s="690"/>
    </row>
    <row r="369" spans="1:8" ht="12.75" customHeight="1">
      <c r="A369" s="741"/>
      <c r="B369" s="742"/>
      <c r="C369" s="748"/>
      <c r="D369" s="742"/>
      <c r="E369" s="749"/>
      <c r="F369" s="750"/>
      <c r="G369" s="747"/>
      <c r="H369" s="690"/>
    </row>
    <row r="370" spans="1:8" ht="12.75" customHeight="1">
      <c r="A370" s="1031" t="s">
        <v>1807</v>
      </c>
      <c r="B370" s="982"/>
      <c r="C370" s="982"/>
      <c r="D370" s="982"/>
      <c r="E370" s="982"/>
      <c r="F370" s="982"/>
      <c r="G370" s="983"/>
      <c r="H370" s="690"/>
    </row>
    <row r="371" spans="1:8" ht="12.75" customHeight="1">
      <c r="A371" s="732" t="s">
        <v>1480</v>
      </c>
      <c r="B371" s="732" t="s">
        <v>46</v>
      </c>
      <c r="C371" s="733" t="s">
        <v>1803</v>
      </c>
      <c r="D371" s="732" t="s">
        <v>141</v>
      </c>
      <c r="E371" s="734" t="s">
        <v>106</v>
      </c>
      <c r="F371" s="735" t="s">
        <v>1804</v>
      </c>
      <c r="G371" s="735" t="s">
        <v>1805</v>
      </c>
      <c r="H371" s="690"/>
    </row>
    <row r="372" spans="1:8" ht="12.75" customHeight="1">
      <c r="A372" s="736"/>
      <c r="B372" s="736"/>
      <c r="C372" s="737" t="str">
        <f>IF(B372="","",IF(A372="SINAPI",VLOOKUP(B372,'Referência NÃO DESONERADO'!$A:$D,2,0),IF(A372="COTAÇÃO",VLOOKUP(B372,'Mapa Cotações'!$A:$N,2,0))))</f>
        <v/>
      </c>
      <c r="D372" s="736" t="str">
        <f>IF(B372="","",IF(A372="SINAPI",VLOOKUP(B372,'Referência NÃO DESONERADO'!$A:$D,3,0),IF(A372="COTAÇÃO",VLOOKUP(B372,'Mapa Cotações'!$A:$N,3,0))))</f>
        <v/>
      </c>
      <c r="E372" s="738"/>
      <c r="F372" s="739" t="str">
        <f>IF(B372="","",IF('Planilha Orçamentária'!$H$2="NÃO DESONERADO",(IF(A372="SINAPI",VLOOKUP(B372,'Referência NÃO DESONERADO'!$A:$D,4,0),IF(A372="ORSE",VLOOKUP(B372,'Referência NÃO DESONERADO'!$F:$I,4,0),IF(A372="COTAÇÃO",VLOOKUP(B372,'Mapa Cotações'!$A:$N,13,0))))),(IF(A372="SINAPI",VLOOKUP(B372,'Referência DESONERADO'!$A:$D,4,0),IF(A372="ORSE",VLOOKUP(B372,'Referência DESONERADO'!$F:$I,4,0),IF(A372="COTAÇÃO",VLOOKUP(B372,'Mapa Cotações'!$A:$N,13,0)))))))</f>
        <v/>
      </c>
      <c r="G372" s="739" t="str">
        <f t="shared" ref="G372:G373" si="21">IF(D372="","",E372*F372)</f>
        <v/>
      </c>
      <c r="H372" s="690"/>
    </row>
    <row r="373" spans="1:8" ht="12.75" customHeight="1">
      <c r="A373" s="736"/>
      <c r="B373" s="736"/>
      <c r="C373" s="737" t="str">
        <f>IF(B373="","",IF(A373="SINAPI",VLOOKUP(B373,'Referência NÃO DESONERADO'!$A:$D,2,0),IF(A373="COTAÇÃO",VLOOKUP(B373,'Mapa Cotações'!$A:$N,2,0))))</f>
        <v/>
      </c>
      <c r="D373" s="736" t="str">
        <f>IF(B373="","",IF(A373="SINAPI",VLOOKUP(B373,'Referência NÃO DESONERADO'!$A:$D,3,0),IF(A373="COTAÇÃO",VLOOKUP(B373,'Mapa Cotações'!$A:$N,3,0))))</f>
        <v/>
      </c>
      <c r="E373" s="738"/>
      <c r="F373" s="739" t="str">
        <f>IF(B373="","",IF('Planilha Orçamentária'!$H$2="NÃO DESONERADO",(IF(A373="SINAPI",VLOOKUP(B373,'Referência NÃO DESONERADO'!$A:$D,4,0),IF(A373="ORSE",VLOOKUP(B373,'Referência NÃO DESONERADO'!$F:$I,4,0),IF(A373="COTAÇÃO",VLOOKUP(B373,'Mapa Cotações'!$A:$N,13,0))))),(IF(A373="SINAPI",VLOOKUP(B373,'Referência DESONERADO'!$A:$D,4,0),IF(A373="ORSE",VLOOKUP(B373,'Referência DESONERADO'!$F:$I,4,0),IF(A373="COTAÇÃO",VLOOKUP(B373,'Mapa Cotações'!$A:$N,13,0)))))))</f>
        <v/>
      </c>
      <c r="G373" s="739" t="str">
        <f t="shared" si="21"/>
        <v/>
      </c>
      <c r="H373" s="690"/>
    </row>
    <row r="374" spans="1:8" ht="12.75" customHeight="1">
      <c r="A374" s="1030" t="s">
        <v>1806</v>
      </c>
      <c r="B374" s="982"/>
      <c r="C374" s="982"/>
      <c r="D374" s="982"/>
      <c r="E374" s="982"/>
      <c r="F374" s="983"/>
      <c r="G374" s="740" t="str">
        <f>IF(F372="","",(SUM(G372:G373)))</f>
        <v/>
      </c>
      <c r="H374" s="690"/>
    </row>
    <row r="375" spans="1:8" ht="12.75" customHeight="1">
      <c r="A375" s="741"/>
      <c r="B375" s="742"/>
      <c r="C375" s="751"/>
      <c r="D375" s="752"/>
      <c r="E375" s="753"/>
      <c r="F375" s="754"/>
      <c r="G375" s="755"/>
      <c r="H375" s="690"/>
    </row>
    <row r="376" spans="1:8" ht="12.75" customHeight="1">
      <c r="A376" s="1032" t="s">
        <v>173</v>
      </c>
      <c r="B376" s="982"/>
      <c r="C376" s="982"/>
      <c r="D376" s="982"/>
      <c r="E376" s="982"/>
      <c r="F376" s="1033"/>
      <c r="G376" s="756" t="e">
        <f>SUM(G362,G368,G374)</f>
        <v>#REF!</v>
      </c>
      <c r="H376" s="690"/>
    </row>
    <row r="377" spans="1:8" ht="12.75" customHeight="1">
      <c r="A377" s="757"/>
      <c r="B377" s="757"/>
      <c r="C377" s="758"/>
      <c r="D377" s="757"/>
      <c r="E377" s="759"/>
      <c r="F377" s="760" t="s">
        <v>2235</v>
      </c>
      <c r="G377" s="760" t="e">
        <f>G376*#REF!</f>
        <v>#REF!</v>
      </c>
      <c r="H377" s="690"/>
    </row>
    <row r="378" spans="1:8" ht="12.75" customHeight="1">
      <c r="A378" s="757"/>
      <c r="B378" s="757"/>
      <c r="C378" s="758"/>
      <c r="D378" s="757"/>
      <c r="E378" s="759"/>
      <c r="F378" s="760"/>
      <c r="G378" s="760"/>
      <c r="H378" s="690"/>
    </row>
    <row r="379" spans="1:8" ht="12.75" customHeight="1">
      <c r="A379" s="200"/>
      <c r="B379" s="201"/>
      <c r="C379" s="670"/>
      <c r="D379" s="201"/>
      <c r="E379" s="201"/>
      <c r="F379" s="683"/>
      <c r="G379" s="218"/>
      <c r="H379" s="690"/>
    </row>
    <row r="380" spans="1:8" ht="12.75" customHeight="1">
      <c r="A380" s="821" t="s">
        <v>46</v>
      </c>
      <c r="B380" s="822" t="s">
        <v>37</v>
      </c>
      <c r="C380" s="1113" t="s">
        <v>105</v>
      </c>
      <c r="D380" s="1026"/>
      <c r="E380" s="1026"/>
      <c r="F380" s="1022"/>
      <c r="G380" s="823" t="s">
        <v>40</v>
      </c>
      <c r="H380" s="690"/>
    </row>
    <row r="381" spans="1:8" ht="12.75" customHeight="1">
      <c r="A381" s="726" t="s">
        <v>2292</v>
      </c>
      <c r="B381" s="727" t="s">
        <v>2293</v>
      </c>
      <c r="C381" s="1123" t="s">
        <v>2294</v>
      </c>
      <c r="D381" s="1015"/>
      <c r="E381" s="1016"/>
      <c r="F381" s="728" t="e">
        <f>G400</f>
        <v>#REF!</v>
      </c>
      <c r="G381" s="824" t="s">
        <v>141</v>
      </c>
      <c r="H381" s="690"/>
    </row>
    <row r="382" spans="1:8" ht="12.75" customHeight="1">
      <c r="A382" s="1028" t="s">
        <v>1802</v>
      </c>
      <c r="B382" s="1015"/>
      <c r="C382" s="1015"/>
      <c r="D382" s="1015"/>
      <c r="E382" s="1015"/>
      <c r="F382" s="1015"/>
      <c r="G382" s="1029"/>
      <c r="H382" s="690"/>
    </row>
    <row r="383" spans="1:8" ht="12.75" customHeight="1">
      <c r="A383" s="732" t="s">
        <v>1480</v>
      </c>
      <c r="B383" s="732" t="s">
        <v>46</v>
      </c>
      <c r="C383" s="733" t="s">
        <v>1803</v>
      </c>
      <c r="D383" s="732" t="s">
        <v>141</v>
      </c>
      <c r="E383" s="734" t="s">
        <v>106</v>
      </c>
      <c r="F383" s="735" t="s">
        <v>1804</v>
      </c>
      <c r="G383" s="735" t="s">
        <v>1805</v>
      </c>
      <c r="H383" s="690"/>
    </row>
    <row r="384" spans="1:8" ht="12.75" customHeight="1">
      <c r="A384" s="736"/>
      <c r="B384" s="736"/>
      <c r="C384" s="737"/>
      <c r="D384" s="736"/>
      <c r="E384" s="738"/>
      <c r="F384" s="739"/>
      <c r="G384" s="739"/>
      <c r="H384" s="690"/>
    </row>
    <row r="385" spans="1:8" ht="12.75" customHeight="1">
      <c r="A385" s="736"/>
      <c r="B385" s="736"/>
      <c r="C385" s="737"/>
      <c r="D385" s="736"/>
      <c r="E385" s="738"/>
      <c r="F385" s="739"/>
      <c r="G385" s="739"/>
      <c r="H385" s="690"/>
    </row>
    <row r="386" spans="1:8" ht="12.75" customHeight="1">
      <c r="A386" s="1030" t="s">
        <v>1806</v>
      </c>
      <c r="B386" s="982"/>
      <c r="C386" s="982"/>
      <c r="D386" s="982"/>
      <c r="E386" s="982"/>
      <c r="F386" s="983"/>
      <c r="G386" s="740" t="str">
        <f>IF(F384="","",(SUM(G384:G385)))</f>
        <v/>
      </c>
      <c r="H386" s="690"/>
    </row>
    <row r="387" spans="1:8" ht="12.75" customHeight="1">
      <c r="A387" s="741"/>
      <c r="B387" s="742"/>
      <c r="C387" s="743"/>
      <c r="D387" s="744"/>
      <c r="E387" s="745"/>
      <c r="F387" s="746"/>
      <c r="G387" s="747"/>
      <c r="H387" s="690"/>
    </row>
    <row r="388" spans="1:8" ht="12.75" customHeight="1">
      <c r="A388" s="1031" t="s">
        <v>1570</v>
      </c>
      <c r="B388" s="982"/>
      <c r="C388" s="982"/>
      <c r="D388" s="982"/>
      <c r="E388" s="982"/>
      <c r="F388" s="982"/>
      <c r="G388" s="983"/>
      <c r="H388" s="690"/>
    </row>
    <row r="389" spans="1:8" ht="12.75" customHeight="1">
      <c r="A389" s="732" t="s">
        <v>1480</v>
      </c>
      <c r="B389" s="732" t="s">
        <v>46</v>
      </c>
      <c r="C389" s="733" t="s">
        <v>1803</v>
      </c>
      <c r="D389" s="732" t="s">
        <v>141</v>
      </c>
      <c r="E389" s="734" t="s">
        <v>106</v>
      </c>
      <c r="F389" s="735" t="s">
        <v>1804</v>
      </c>
      <c r="G389" s="735" t="s">
        <v>1805</v>
      </c>
      <c r="H389" s="690"/>
    </row>
    <row r="390" spans="1:8" ht="12.75" customHeight="1">
      <c r="A390" s="736" t="s">
        <v>2233</v>
      </c>
      <c r="B390" s="736" t="s">
        <v>2295</v>
      </c>
      <c r="C390" s="737" t="e">
        <f>VLOOKUP(B390,#REF!,2,0)</f>
        <v>#REF!</v>
      </c>
      <c r="D390" s="736" t="e">
        <f>VLOOKUP(B390,#REF!,3,0)</f>
        <v>#REF!</v>
      </c>
      <c r="E390" s="738">
        <v>1</v>
      </c>
      <c r="F390" s="739" t="e">
        <f>VLOOKUP(B390,#REF!,13,0)</f>
        <v>#REF!</v>
      </c>
      <c r="G390" s="739" t="e">
        <f>IF(D390="","",E390*F390)</f>
        <v>#REF!</v>
      </c>
      <c r="H390" s="690"/>
    </row>
    <row r="391" spans="1:8" ht="12.75" customHeight="1">
      <c r="A391" s="736"/>
      <c r="B391" s="736"/>
      <c r="C391" s="737"/>
      <c r="D391" s="736"/>
      <c r="E391" s="738"/>
      <c r="F391" s="739"/>
      <c r="G391" s="739"/>
      <c r="H391" s="690"/>
    </row>
    <row r="392" spans="1:8" ht="12.75" customHeight="1">
      <c r="A392" s="1030" t="s">
        <v>1806</v>
      </c>
      <c r="B392" s="982"/>
      <c r="C392" s="982"/>
      <c r="D392" s="982"/>
      <c r="E392" s="982"/>
      <c r="F392" s="983"/>
      <c r="G392" s="740" t="e">
        <f>IF(F390="","",(SUM(G390:G391)))</f>
        <v>#REF!</v>
      </c>
      <c r="H392" s="690"/>
    </row>
    <row r="393" spans="1:8" ht="12.75" customHeight="1">
      <c r="A393" s="741"/>
      <c r="B393" s="742"/>
      <c r="C393" s="748"/>
      <c r="D393" s="742"/>
      <c r="E393" s="749"/>
      <c r="F393" s="750"/>
      <c r="G393" s="747"/>
      <c r="H393" s="690"/>
    </row>
    <row r="394" spans="1:8" ht="12.75" customHeight="1">
      <c r="A394" s="1031" t="s">
        <v>1807</v>
      </c>
      <c r="B394" s="982"/>
      <c r="C394" s="982"/>
      <c r="D394" s="982"/>
      <c r="E394" s="982"/>
      <c r="F394" s="982"/>
      <c r="G394" s="983"/>
      <c r="H394" s="690"/>
    </row>
    <row r="395" spans="1:8" ht="12.75" customHeight="1">
      <c r="A395" s="732" t="s">
        <v>1480</v>
      </c>
      <c r="B395" s="732" t="s">
        <v>46</v>
      </c>
      <c r="C395" s="733" t="s">
        <v>1803</v>
      </c>
      <c r="D395" s="732" t="s">
        <v>141</v>
      </c>
      <c r="E395" s="734" t="s">
        <v>106</v>
      </c>
      <c r="F395" s="735" t="s">
        <v>1804</v>
      </c>
      <c r="G395" s="735" t="s">
        <v>1805</v>
      </c>
      <c r="H395" s="690"/>
    </row>
    <row r="396" spans="1:8" ht="12.75" customHeight="1">
      <c r="A396" s="736"/>
      <c r="B396" s="736"/>
      <c r="C396" s="737" t="str">
        <f>IF(B396="","",IF(A396="SINAPI",VLOOKUP(B396,'Referência NÃO DESONERADO'!$A:$D,2,0),IF(A396="COTAÇÃO",VLOOKUP(B396,'Mapa Cotações'!$A:$N,2,0))))</f>
        <v/>
      </c>
      <c r="D396" s="736" t="str">
        <f>IF(B396="","",IF(A396="SINAPI",VLOOKUP(B396,'Referência NÃO DESONERADO'!$A:$D,3,0),IF(A396="COTAÇÃO",VLOOKUP(B396,'Mapa Cotações'!$A:$N,3,0))))</f>
        <v/>
      </c>
      <c r="E396" s="738"/>
      <c r="F396" s="739" t="str">
        <f>IF(B396="","",IF('Planilha Orçamentária'!$H$2="NÃO DESONERADO",(IF(A396="SINAPI",VLOOKUP(B396,'Referência NÃO DESONERADO'!$A:$D,4,0),IF(A396="ORSE",VLOOKUP(B396,'Referência NÃO DESONERADO'!$F:$I,4,0),IF(A396="COTAÇÃO",VLOOKUP(B396,'Mapa Cotações'!$A:$N,13,0))))),(IF(A396="SINAPI",VLOOKUP(B396,'Referência DESONERADO'!$A:$D,4,0),IF(A396="ORSE",VLOOKUP(B396,'Referência DESONERADO'!$F:$I,4,0),IF(A396="COTAÇÃO",VLOOKUP(B396,'Mapa Cotações'!$A:$N,13,0)))))))</f>
        <v/>
      </c>
      <c r="G396" s="739" t="str">
        <f t="shared" ref="G396:G397" si="22">IF(D396="","",E396*F396)</f>
        <v/>
      </c>
      <c r="H396" s="690"/>
    </row>
    <row r="397" spans="1:8" ht="12.75" customHeight="1">
      <c r="A397" s="736"/>
      <c r="B397" s="736"/>
      <c r="C397" s="737" t="str">
        <f>IF(B397="","",IF(A397="SINAPI",VLOOKUP(B397,'Referência NÃO DESONERADO'!$A:$D,2,0),IF(A397="COTAÇÃO",VLOOKUP(B397,'Mapa Cotações'!$A:$N,2,0))))</f>
        <v/>
      </c>
      <c r="D397" s="736" t="str">
        <f>IF(B397="","",IF(A397="SINAPI",VLOOKUP(B397,'Referência NÃO DESONERADO'!$A:$D,3,0),IF(A397="COTAÇÃO",VLOOKUP(B397,'Mapa Cotações'!$A:$N,3,0))))</f>
        <v/>
      </c>
      <c r="E397" s="738"/>
      <c r="F397" s="739" t="str">
        <f>IF(B397="","",IF('Planilha Orçamentária'!$H$2="NÃO DESONERADO",(IF(A397="SINAPI",VLOOKUP(B397,'Referência NÃO DESONERADO'!$A:$D,4,0),IF(A397="ORSE",VLOOKUP(B397,'Referência NÃO DESONERADO'!$F:$I,4,0),IF(A397="COTAÇÃO",VLOOKUP(B397,'Mapa Cotações'!$A:$N,13,0))))),(IF(A397="SINAPI",VLOOKUP(B397,'Referência DESONERADO'!$A:$D,4,0),IF(A397="ORSE",VLOOKUP(B397,'Referência DESONERADO'!$F:$I,4,0),IF(A397="COTAÇÃO",VLOOKUP(B397,'Mapa Cotações'!$A:$N,13,0)))))))</f>
        <v/>
      </c>
      <c r="G397" s="739" t="str">
        <f t="shared" si="22"/>
        <v/>
      </c>
      <c r="H397" s="690"/>
    </row>
    <row r="398" spans="1:8" ht="12.75" customHeight="1">
      <c r="A398" s="1030" t="s">
        <v>1806</v>
      </c>
      <c r="B398" s="982"/>
      <c r="C398" s="982"/>
      <c r="D398" s="982"/>
      <c r="E398" s="982"/>
      <c r="F398" s="983"/>
      <c r="G398" s="740" t="str">
        <f>IF(F396="","",(SUM(G396:G397)))</f>
        <v/>
      </c>
      <c r="H398" s="690"/>
    </row>
    <row r="399" spans="1:8" ht="12.75" customHeight="1">
      <c r="A399" s="741"/>
      <c r="B399" s="742"/>
      <c r="C399" s="751"/>
      <c r="D399" s="752"/>
      <c r="E399" s="753"/>
      <c r="F399" s="754"/>
      <c r="G399" s="755"/>
      <c r="H399" s="690"/>
    </row>
    <row r="400" spans="1:8" ht="12.75" customHeight="1">
      <c r="A400" s="1032" t="s">
        <v>173</v>
      </c>
      <c r="B400" s="982"/>
      <c r="C400" s="982"/>
      <c r="D400" s="982"/>
      <c r="E400" s="982"/>
      <c r="F400" s="1033"/>
      <c r="G400" s="756" t="e">
        <f>SUM(G386,G392,G398)</f>
        <v>#REF!</v>
      </c>
      <c r="H400" s="690"/>
    </row>
    <row r="401" spans="1:8" ht="12.75" customHeight="1">
      <c r="A401" s="757"/>
      <c r="B401" s="757"/>
      <c r="C401" s="758"/>
      <c r="D401" s="757"/>
      <c r="E401" s="759"/>
      <c r="F401" s="760" t="s">
        <v>2235</v>
      </c>
      <c r="G401" s="760" t="e">
        <f>G400*#REF!</f>
        <v>#REF!</v>
      </c>
      <c r="H401" s="690"/>
    </row>
    <row r="402" spans="1:8" ht="12.75" customHeight="1">
      <c r="A402" s="757"/>
      <c r="B402" s="757"/>
      <c r="C402" s="758"/>
      <c r="D402" s="757"/>
      <c r="E402" s="759"/>
      <c r="F402" s="760"/>
      <c r="G402" s="760"/>
      <c r="H402" s="690"/>
    </row>
    <row r="403" spans="1:8" ht="12.75" customHeight="1">
      <c r="A403" s="200"/>
      <c r="B403" s="201"/>
      <c r="C403" s="670"/>
      <c r="D403" s="201"/>
      <c r="E403" s="201"/>
      <c r="F403" s="683"/>
      <c r="G403" s="218"/>
      <c r="H403" s="690"/>
    </row>
    <row r="404" spans="1:8" ht="12.75" customHeight="1">
      <c r="A404" s="821" t="s">
        <v>46</v>
      </c>
      <c r="B404" s="822" t="s">
        <v>37</v>
      </c>
      <c r="C404" s="1113" t="s">
        <v>105</v>
      </c>
      <c r="D404" s="1026"/>
      <c r="E404" s="1026"/>
      <c r="F404" s="1022"/>
      <c r="G404" s="823" t="s">
        <v>40</v>
      </c>
      <c r="H404" s="690"/>
    </row>
    <row r="405" spans="1:8" ht="12.75" customHeight="1">
      <c r="A405" s="726" t="s">
        <v>2296</v>
      </c>
      <c r="B405" s="727" t="s">
        <v>2297</v>
      </c>
      <c r="C405" s="1123" t="s">
        <v>2298</v>
      </c>
      <c r="D405" s="1015"/>
      <c r="E405" s="1016"/>
      <c r="F405" s="728" t="e">
        <f>G424</f>
        <v>#REF!</v>
      </c>
      <c r="G405" s="824" t="s">
        <v>141</v>
      </c>
      <c r="H405" s="690"/>
    </row>
    <row r="406" spans="1:8" ht="12.75" customHeight="1">
      <c r="A406" s="1028" t="s">
        <v>1802</v>
      </c>
      <c r="B406" s="1015"/>
      <c r="C406" s="1015"/>
      <c r="D406" s="1015"/>
      <c r="E406" s="1015"/>
      <c r="F406" s="1015"/>
      <c r="G406" s="1029"/>
      <c r="H406" s="690"/>
    </row>
    <row r="407" spans="1:8" ht="12.75" customHeight="1">
      <c r="A407" s="732" t="s">
        <v>1480</v>
      </c>
      <c r="B407" s="732" t="s">
        <v>46</v>
      </c>
      <c r="C407" s="733" t="s">
        <v>1803</v>
      </c>
      <c r="D407" s="732" t="s">
        <v>141</v>
      </c>
      <c r="E407" s="734" t="s">
        <v>106</v>
      </c>
      <c r="F407" s="735" t="s">
        <v>1804</v>
      </c>
      <c r="G407" s="735" t="s">
        <v>1805</v>
      </c>
      <c r="H407" s="690"/>
    </row>
    <row r="408" spans="1:8" ht="12.75" customHeight="1">
      <c r="A408" s="736"/>
      <c r="B408" s="736"/>
      <c r="C408" s="737"/>
      <c r="D408" s="736"/>
      <c r="E408" s="738"/>
      <c r="F408" s="739"/>
      <c r="G408" s="739"/>
      <c r="H408" s="690"/>
    </row>
    <row r="409" spans="1:8" ht="12.75" customHeight="1">
      <c r="A409" s="736"/>
      <c r="B409" s="736"/>
      <c r="C409" s="737"/>
      <c r="D409" s="736"/>
      <c r="E409" s="738"/>
      <c r="F409" s="739"/>
      <c r="G409" s="739"/>
      <c r="H409" s="690"/>
    </row>
    <row r="410" spans="1:8" ht="12.75" customHeight="1">
      <c r="A410" s="1030" t="s">
        <v>1806</v>
      </c>
      <c r="B410" s="982"/>
      <c r="C410" s="982"/>
      <c r="D410" s="982"/>
      <c r="E410" s="982"/>
      <c r="F410" s="983"/>
      <c r="G410" s="740" t="str">
        <f>IF(F408="","",(SUM(G408:G409)))</f>
        <v/>
      </c>
      <c r="H410" s="690"/>
    </row>
    <row r="411" spans="1:8" ht="12.75" customHeight="1">
      <c r="A411" s="741"/>
      <c r="B411" s="742"/>
      <c r="C411" s="743"/>
      <c r="D411" s="744"/>
      <c r="E411" s="745"/>
      <c r="F411" s="746"/>
      <c r="G411" s="747"/>
      <c r="H411" s="690"/>
    </row>
    <row r="412" spans="1:8" ht="12.75" customHeight="1">
      <c r="A412" s="1031" t="s">
        <v>1570</v>
      </c>
      <c r="B412" s="982"/>
      <c r="C412" s="982"/>
      <c r="D412" s="982"/>
      <c r="E412" s="982"/>
      <c r="F412" s="982"/>
      <c r="G412" s="983"/>
      <c r="H412" s="690"/>
    </row>
    <row r="413" spans="1:8" ht="12.75" customHeight="1">
      <c r="A413" s="732" t="s">
        <v>1480</v>
      </c>
      <c r="B413" s="732" t="s">
        <v>46</v>
      </c>
      <c r="C413" s="733" t="s">
        <v>1803</v>
      </c>
      <c r="D413" s="732" t="s">
        <v>141</v>
      </c>
      <c r="E413" s="734" t="s">
        <v>106</v>
      </c>
      <c r="F413" s="735" t="s">
        <v>1804</v>
      </c>
      <c r="G413" s="735" t="s">
        <v>1805</v>
      </c>
      <c r="H413" s="690"/>
    </row>
    <row r="414" spans="1:8" ht="12.75" customHeight="1">
      <c r="A414" s="736" t="s">
        <v>2233</v>
      </c>
      <c r="B414" s="736" t="s">
        <v>2299</v>
      </c>
      <c r="C414" s="737" t="e">
        <f>VLOOKUP(B414,#REF!,2,0)</f>
        <v>#REF!</v>
      </c>
      <c r="D414" s="736" t="e">
        <f>VLOOKUP(B414,#REF!,3,0)</f>
        <v>#REF!</v>
      </c>
      <c r="E414" s="738">
        <v>1</v>
      </c>
      <c r="F414" s="739" t="e">
        <f>VLOOKUP(B414,#REF!,13,0)</f>
        <v>#REF!</v>
      </c>
      <c r="G414" s="739" t="e">
        <f>IF(D414="","",E414*F414)</f>
        <v>#REF!</v>
      </c>
      <c r="H414" s="690"/>
    </row>
    <row r="415" spans="1:8" ht="12.75" customHeight="1">
      <c r="A415" s="736"/>
      <c r="B415" s="736"/>
      <c r="C415" s="737"/>
      <c r="D415" s="736"/>
      <c r="E415" s="738"/>
      <c r="F415" s="739"/>
      <c r="G415" s="739"/>
      <c r="H415" s="690"/>
    </row>
    <row r="416" spans="1:8" ht="12.75" customHeight="1">
      <c r="A416" s="1030" t="s">
        <v>1806</v>
      </c>
      <c r="B416" s="982"/>
      <c r="C416" s="982"/>
      <c r="D416" s="982"/>
      <c r="E416" s="982"/>
      <c r="F416" s="983"/>
      <c r="G416" s="740" t="e">
        <f>IF(F414="","",(SUM(G414:G415)))</f>
        <v>#REF!</v>
      </c>
      <c r="H416" s="690"/>
    </row>
    <row r="417" spans="1:8" ht="12.75" customHeight="1">
      <c r="A417" s="741"/>
      <c r="B417" s="742"/>
      <c r="C417" s="748"/>
      <c r="D417" s="742"/>
      <c r="E417" s="749"/>
      <c r="F417" s="750"/>
      <c r="G417" s="747"/>
      <c r="H417" s="690"/>
    </row>
    <row r="418" spans="1:8" ht="12.75" customHeight="1">
      <c r="A418" s="1031" t="s">
        <v>1807</v>
      </c>
      <c r="B418" s="982"/>
      <c r="C418" s="982"/>
      <c r="D418" s="982"/>
      <c r="E418" s="982"/>
      <c r="F418" s="982"/>
      <c r="G418" s="983"/>
      <c r="H418" s="690"/>
    </row>
    <row r="419" spans="1:8" ht="12.75" customHeight="1">
      <c r="A419" s="732" t="s">
        <v>1480</v>
      </c>
      <c r="B419" s="732" t="s">
        <v>46</v>
      </c>
      <c r="C419" s="733" t="s">
        <v>1803</v>
      </c>
      <c r="D419" s="732" t="s">
        <v>141</v>
      </c>
      <c r="E419" s="734" t="s">
        <v>106</v>
      </c>
      <c r="F419" s="735" t="s">
        <v>1804</v>
      </c>
      <c r="G419" s="735" t="s">
        <v>1805</v>
      </c>
      <c r="H419" s="690"/>
    </row>
    <row r="420" spans="1:8" ht="12.75" customHeight="1">
      <c r="A420" s="736"/>
      <c r="B420" s="736"/>
      <c r="C420" s="737" t="str">
        <f>IF(B420="","",IF(A420="SINAPI",VLOOKUP(B420,'Referência NÃO DESONERADO'!$A:$D,2,0),IF(A420="COTAÇÃO",VLOOKUP(B420,'Mapa Cotações'!$A:$N,2,0))))</f>
        <v/>
      </c>
      <c r="D420" s="736" t="str">
        <f>IF(B420="","",IF(A420="SINAPI",VLOOKUP(B420,'Referência NÃO DESONERADO'!$A:$D,3,0),IF(A420="COTAÇÃO",VLOOKUP(B420,'Mapa Cotações'!$A:$N,3,0))))</f>
        <v/>
      </c>
      <c r="E420" s="738"/>
      <c r="F420" s="739" t="str">
        <f>IF(B420="","",IF('Planilha Orçamentária'!$H$2="NÃO DESONERADO",(IF(A420="SINAPI",VLOOKUP(B420,'Referência NÃO DESONERADO'!$A:$D,4,0),IF(A420="ORSE",VLOOKUP(B420,'Referência NÃO DESONERADO'!$F:$I,4,0),IF(A420="COTAÇÃO",VLOOKUP(B420,'Mapa Cotações'!$A:$N,13,0))))),(IF(A420="SINAPI",VLOOKUP(B420,'Referência DESONERADO'!$A:$D,4,0),IF(A420="ORSE",VLOOKUP(B420,'Referência DESONERADO'!$F:$I,4,0),IF(A420="COTAÇÃO",VLOOKUP(B420,'Mapa Cotações'!$A:$N,13,0)))))))</f>
        <v/>
      </c>
      <c r="G420" s="739" t="str">
        <f t="shared" ref="G420:G421" si="23">IF(D420="","",E420*F420)</f>
        <v/>
      </c>
      <c r="H420" s="690"/>
    </row>
    <row r="421" spans="1:8" ht="12.75" customHeight="1">
      <c r="A421" s="736"/>
      <c r="B421" s="736"/>
      <c r="C421" s="737" t="str">
        <f>IF(B421="","",IF(A421="SINAPI",VLOOKUP(B421,'Referência NÃO DESONERADO'!$A:$D,2,0),IF(A421="COTAÇÃO",VLOOKUP(B421,'Mapa Cotações'!$A:$N,2,0))))</f>
        <v/>
      </c>
      <c r="D421" s="736" t="str">
        <f>IF(B421="","",IF(A421="SINAPI",VLOOKUP(B421,'Referência NÃO DESONERADO'!$A:$D,3,0),IF(A421="COTAÇÃO",VLOOKUP(B421,'Mapa Cotações'!$A:$N,3,0))))</f>
        <v/>
      </c>
      <c r="E421" s="738"/>
      <c r="F421" s="739" t="str">
        <f>IF(B421="","",IF('Planilha Orçamentária'!$H$2="NÃO DESONERADO",(IF(A421="SINAPI",VLOOKUP(B421,'Referência NÃO DESONERADO'!$A:$D,4,0),IF(A421="ORSE",VLOOKUP(B421,'Referência NÃO DESONERADO'!$F:$I,4,0),IF(A421="COTAÇÃO",VLOOKUP(B421,'Mapa Cotações'!$A:$N,13,0))))),(IF(A421="SINAPI",VLOOKUP(B421,'Referência DESONERADO'!$A:$D,4,0),IF(A421="ORSE",VLOOKUP(B421,'Referência DESONERADO'!$F:$I,4,0),IF(A421="COTAÇÃO",VLOOKUP(B421,'Mapa Cotações'!$A:$N,13,0)))))))</f>
        <v/>
      </c>
      <c r="G421" s="739" t="str">
        <f t="shared" si="23"/>
        <v/>
      </c>
      <c r="H421" s="690"/>
    </row>
    <row r="422" spans="1:8" ht="12.75" customHeight="1">
      <c r="A422" s="1030" t="s">
        <v>1806</v>
      </c>
      <c r="B422" s="982"/>
      <c r="C422" s="982"/>
      <c r="D422" s="982"/>
      <c r="E422" s="982"/>
      <c r="F422" s="983"/>
      <c r="G422" s="740" t="str">
        <f>IF(F420="","",(SUM(G420:G421)))</f>
        <v/>
      </c>
      <c r="H422" s="690"/>
    </row>
    <row r="423" spans="1:8" ht="12.75" customHeight="1">
      <c r="A423" s="741"/>
      <c r="B423" s="742"/>
      <c r="C423" s="751"/>
      <c r="D423" s="752"/>
      <c r="E423" s="753"/>
      <c r="F423" s="754"/>
      <c r="G423" s="755"/>
      <c r="H423" s="690"/>
    </row>
    <row r="424" spans="1:8" ht="12.75" customHeight="1">
      <c r="A424" s="1032" t="s">
        <v>173</v>
      </c>
      <c r="B424" s="982"/>
      <c r="C424" s="982"/>
      <c r="D424" s="982"/>
      <c r="E424" s="982"/>
      <c r="F424" s="1033"/>
      <c r="G424" s="756" t="e">
        <f>SUM(G410,G416,G422)</f>
        <v>#REF!</v>
      </c>
      <c r="H424" s="690"/>
    </row>
    <row r="425" spans="1:8" ht="12.75" customHeight="1">
      <c r="A425" s="757"/>
      <c r="B425" s="757"/>
      <c r="C425" s="758"/>
      <c r="D425" s="757"/>
      <c r="E425" s="759"/>
      <c r="F425" s="760" t="s">
        <v>2235</v>
      </c>
      <c r="G425" s="760" t="e">
        <f>G424*#REF!</f>
        <v>#REF!</v>
      </c>
      <c r="H425" s="690"/>
    </row>
    <row r="426" spans="1:8" ht="12.75" customHeight="1">
      <c r="A426" s="757"/>
      <c r="B426" s="757"/>
      <c r="C426" s="758"/>
      <c r="D426" s="757"/>
      <c r="E426" s="759"/>
      <c r="F426" s="760"/>
      <c r="G426" s="760"/>
      <c r="H426" s="690"/>
    </row>
    <row r="427" spans="1:8" ht="12.75" customHeight="1">
      <c r="A427" s="200"/>
      <c r="B427" s="201"/>
      <c r="C427" s="670"/>
      <c r="D427" s="201"/>
      <c r="E427" s="201"/>
      <c r="F427" s="683"/>
      <c r="G427" s="218"/>
      <c r="H427" s="690"/>
    </row>
    <row r="428" spans="1:8" ht="12.75" customHeight="1">
      <c r="A428" s="821" t="s">
        <v>46</v>
      </c>
      <c r="B428" s="822" t="s">
        <v>37</v>
      </c>
      <c r="C428" s="1113" t="s">
        <v>105</v>
      </c>
      <c r="D428" s="1026"/>
      <c r="E428" s="1026"/>
      <c r="F428" s="1022"/>
      <c r="G428" s="823" t="s">
        <v>40</v>
      </c>
      <c r="H428" s="690"/>
    </row>
    <row r="429" spans="1:8" ht="12.75" customHeight="1">
      <c r="A429" s="726" t="s">
        <v>2300</v>
      </c>
      <c r="B429" s="727" t="s">
        <v>2301</v>
      </c>
      <c r="C429" s="1123" t="s">
        <v>2302</v>
      </c>
      <c r="D429" s="1015"/>
      <c r="E429" s="1016"/>
      <c r="F429" s="728" t="e">
        <f>G448</f>
        <v>#REF!</v>
      </c>
      <c r="G429" s="824" t="s">
        <v>141</v>
      </c>
      <c r="H429" s="690"/>
    </row>
    <row r="430" spans="1:8" ht="12.75" customHeight="1">
      <c r="A430" s="1028" t="s">
        <v>1802</v>
      </c>
      <c r="B430" s="1015"/>
      <c r="C430" s="1015"/>
      <c r="D430" s="1015"/>
      <c r="E430" s="1015"/>
      <c r="F430" s="1015"/>
      <c r="G430" s="1029"/>
      <c r="H430" s="690"/>
    </row>
    <row r="431" spans="1:8" ht="12.75" customHeight="1">
      <c r="A431" s="732" t="s">
        <v>1480</v>
      </c>
      <c r="B431" s="732" t="s">
        <v>46</v>
      </c>
      <c r="C431" s="733" t="s">
        <v>1803</v>
      </c>
      <c r="D431" s="732" t="s">
        <v>141</v>
      </c>
      <c r="E431" s="734" t="s">
        <v>106</v>
      </c>
      <c r="F431" s="735" t="s">
        <v>1804</v>
      </c>
      <c r="G431" s="735" t="s">
        <v>1805</v>
      </c>
      <c r="H431" s="690"/>
    </row>
    <row r="432" spans="1:8" ht="12.75" customHeight="1">
      <c r="A432" s="736"/>
      <c r="B432" s="736"/>
      <c r="C432" s="737"/>
      <c r="D432" s="736"/>
      <c r="E432" s="738"/>
      <c r="F432" s="739"/>
      <c r="G432" s="739"/>
      <c r="H432" s="690"/>
    </row>
    <row r="433" spans="1:8" ht="12.75" customHeight="1">
      <c r="A433" s="736"/>
      <c r="B433" s="736"/>
      <c r="C433" s="737"/>
      <c r="D433" s="736"/>
      <c r="E433" s="738"/>
      <c r="F433" s="739"/>
      <c r="G433" s="739"/>
      <c r="H433" s="690"/>
    </row>
    <row r="434" spans="1:8" ht="12.75" customHeight="1">
      <c r="A434" s="1030" t="s">
        <v>1806</v>
      </c>
      <c r="B434" s="982"/>
      <c r="C434" s="982"/>
      <c r="D434" s="982"/>
      <c r="E434" s="982"/>
      <c r="F434" s="983"/>
      <c r="G434" s="740" t="str">
        <f>IF(F432="","",(SUM(G432:G433)))</f>
        <v/>
      </c>
      <c r="H434" s="690"/>
    </row>
    <row r="435" spans="1:8" ht="12.75" customHeight="1">
      <c r="A435" s="741"/>
      <c r="B435" s="742"/>
      <c r="C435" s="743"/>
      <c r="D435" s="744"/>
      <c r="E435" s="745"/>
      <c r="F435" s="746"/>
      <c r="G435" s="747"/>
      <c r="H435" s="690"/>
    </row>
    <row r="436" spans="1:8" ht="12.75" customHeight="1">
      <c r="A436" s="1031" t="s">
        <v>1570</v>
      </c>
      <c r="B436" s="982"/>
      <c r="C436" s="982"/>
      <c r="D436" s="982"/>
      <c r="E436" s="982"/>
      <c r="F436" s="982"/>
      <c r="G436" s="983"/>
      <c r="H436" s="690"/>
    </row>
    <row r="437" spans="1:8" ht="12.75" customHeight="1">
      <c r="A437" s="732" t="s">
        <v>1480</v>
      </c>
      <c r="B437" s="732" t="s">
        <v>46</v>
      </c>
      <c r="C437" s="733" t="s">
        <v>1803</v>
      </c>
      <c r="D437" s="732" t="s">
        <v>141</v>
      </c>
      <c r="E437" s="734" t="s">
        <v>106</v>
      </c>
      <c r="F437" s="735" t="s">
        <v>1804</v>
      </c>
      <c r="G437" s="735" t="s">
        <v>1805</v>
      </c>
      <c r="H437" s="690"/>
    </row>
    <row r="438" spans="1:8" ht="12.75" customHeight="1">
      <c r="A438" s="736" t="s">
        <v>2233</v>
      </c>
      <c r="B438" s="736" t="s">
        <v>2303</v>
      </c>
      <c r="C438" s="737" t="e">
        <f>VLOOKUP(B438,#REF!,2,0)</f>
        <v>#REF!</v>
      </c>
      <c r="D438" s="736" t="e">
        <f>VLOOKUP(B438,#REF!,3,0)</f>
        <v>#REF!</v>
      </c>
      <c r="E438" s="738">
        <v>1</v>
      </c>
      <c r="F438" s="739" t="e">
        <f>VLOOKUP(B438,#REF!,13,0)</f>
        <v>#REF!</v>
      </c>
      <c r="G438" s="739" t="e">
        <f>IF(D438="","",E438*F438)</f>
        <v>#REF!</v>
      </c>
      <c r="H438" s="690"/>
    </row>
    <row r="439" spans="1:8" ht="12.75" customHeight="1">
      <c r="A439" s="736"/>
      <c r="B439" s="736"/>
      <c r="C439" s="737"/>
      <c r="D439" s="736"/>
      <c r="E439" s="738"/>
      <c r="F439" s="739"/>
      <c r="G439" s="739"/>
      <c r="H439" s="690"/>
    </row>
    <row r="440" spans="1:8" ht="12.75" customHeight="1">
      <c r="A440" s="1030" t="s">
        <v>1806</v>
      </c>
      <c r="B440" s="982"/>
      <c r="C440" s="982"/>
      <c r="D440" s="982"/>
      <c r="E440" s="982"/>
      <c r="F440" s="983"/>
      <c r="G440" s="740" t="e">
        <f>IF(F438="","",(SUM(G438:G439)))</f>
        <v>#REF!</v>
      </c>
      <c r="H440" s="690"/>
    </row>
    <row r="441" spans="1:8" ht="12.75" customHeight="1">
      <c r="A441" s="741"/>
      <c r="B441" s="742"/>
      <c r="C441" s="748"/>
      <c r="D441" s="742"/>
      <c r="E441" s="749"/>
      <c r="F441" s="750"/>
      <c r="G441" s="747"/>
      <c r="H441" s="690"/>
    </row>
    <row r="442" spans="1:8" ht="12.75" customHeight="1">
      <c r="A442" s="1031" t="s">
        <v>1807</v>
      </c>
      <c r="B442" s="982"/>
      <c r="C442" s="982"/>
      <c r="D442" s="982"/>
      <c r="E442" s="982"/>
      <c r="F442" s="982"/>
      <c r="G442" s="983"/>
      <c r="H442" s="690"/>
    </row>
    <row r="443" spans="1:8" ht="12.75" customHeight="1">
      <c r="A443" s="732" t="s">
        <v>1480</v>
      </c>
      <c r="B443" s="732" t="s">
        <v>46</v>
      </c>
      <c r="C443" s="733" t="s">
        <v>1803</v>
      </c>
      <c r="D443" s="732" t="s">
        <v>141</v>
      </c>
      <c r="E443" s="734" t="s">
        <v>106</v>
      </c>
      <c r="F443" s="735" t="s">
        <v>1804</v>
      </c>
      <c r="G443" s="735" t="s">
        <v>1805</v>
      </c>
      <c r="H443" s="690"/>
    </row>
    <row r="444" spans="1:8" ht="12.75" customHeight="1">
      <c r="A444" s="736"/>
      <c r="B444" s="736"/>
      <c r="C444" s="737" t="str">
        <f>IF(B444="","",IF(A444="SINAPI",VLOOKUP(B444,'Referência NÃO DESONERADO'!$A:$D,2,0),IF(A444="COTAÇÃO",VLOOKUP(B444,'Mapa Cotações'!$A:$N,2,0))))</f>
        <v/>
      </c>
      <c r="D444" s="736" t="str">
        <f>IF(B444="","",IF(A444="SINAPI",VLOOKUP(B444,'Referência NÃO DESONERADO'!$A:$D,3,0),IF(A444="COTAÇÃO",VLOOKUP(B444,'Mapa Cotações'!$A:$N,3,0))))</f>
        <v/>
      </c>
      <c r="E444" s="738"/>
      <c r="F444" s="739" t="str">
        <f>IF(B444="","",IF('Planilha Orçamentária'!$H$2="NÃO DESONERADO",(IF(A444="SINAPI",VLOOKUP(B444,'Referência NÃO DESONERADO'!$A:$D,4,0),IF(A444="ORSE",VLOOKUP(B444,'Referência NÃO DESONERADO'!$F:$I,4,0),IF(A444="COTAÇÃO",VLOOKUP(B444,'Mapa Cotações'!$A:$N,13,0))))),(IF(A444="SINAPI",VLOOKUP(B444,'Referência DESONERADO'!$A:$D,4,0),IF(A444="ORSE",VLOOKUP(B444,'Referência DESONERADO'!$F:$I,4,0),IF(A444="COTAÇÃO",VLOOKUP(B444,'Mapa Cotações'!$A:$N,13,0)))))))</f>
        <v/>
      </c>
      <c r="G444" s="739" t="str">
        <f t="shared" ref="G444:G445" si="24">IF(D444="","",E444*F444)</f>
        <v/>
      </c>
      <c r="H444" s="690"/>
    </row>
    <row r="445" spans="1:8" ht="12.75" customHeight="1">
      <c r="A445" s="736"/>
      <c r="B445" s="736"/>
      <c r="C445" s="737" t="str">
        <f>IF(B445="","",IF(A445="SINAPI",VLOOKUP(B445,'Referência NÃO DESONERADO'!$A:$D,2,0),IF(A445="COTAÇÃO",VLOOKUP(B445,'Mapa Cotações'!$A:$N,2,0))))</f>
        <v/>
      </c>
      <c r="D445" s="736" t="str">
        <f>IF(B445="","",IF(A445="SINAPI",VLOOKUP(B445,'Referência NÃO DESONERADO'!$A:$D,3,0),IF(A445="COTAÇÃO",VLOOKUP(B445,'Mapa Cotações'!$A:$N,3,0))))</f>
        <v/>
      </c>
      <c r="E445" s="738"/>
      <c r="F445" s="739" t="str">
        <f>IF(B445="","",IF('Planilha Orçamentária'!$H$2="NÃO DESONERADO",(IF(A445="SINAPI",VLOOKUP(B445,'Referência NÃO DESONERADO'!$A:$D,4,0),IF(A445="ORSE",VLOOKUP(B445,'Referência NÃO DESONERADO'!$F:$I,4,0),IF(A445="COTAÇÃO",VLOOKUP(B445,'Mapa Cotações'!$A:$N,13,0))))),(IF(A445="SINAPI",VLOOKUP(B445,'Referência DESONERADO'!$A:$D,4,0),IF(A445="ORSE",VLOOKUP(B445,'Referência DESONERADO'!$F:$I,4,0),IF(A445="COTAÇÃO",VLOOKUP(B445,'Mapa Cotações'!$A:$N,13,0)))))))</f>
        <v/>
      </c>
      <c r="G445" s="739" t="str">
        <f t="shared" si="24"/>
        <v/>
      </c>
      <c r="H445" s="690"/>
    </row>
    <row r="446" spans="1:8" ht="12.75" customHeight="1">
      <c r="A446" s="1030" t="s">
        <v>1806</v>
      </c>
      <c r="B446" s="982"/>
      <c r="C446" s="982"/>
      <c r="D446" s="982"/>
      <c r="E446" s="982"/>
      <c r="F446" s="983"/>
      <c r="G446" s="740" t="str">
        <f>IF(F444="","",(SUM(G444:G445)))</f>
        <v/>
      </c>
      <c r="H446" s="690"/>
    </row>
    <row r="447" spans="1:8" ht="12.75" customHeight="1">
      <c r="A447" s="741"/>
      <c r="B447" s="742"/>
      <c r="C447" s="751"/>
      <c r="D447" s="752"/>
      <c r="E447" s="753"/>
      <c r="F447" s="754"/>
      <c r="G447" s="755"/>
      <c r="H447" s="690"/>
    </row>
    <row r="448" spans="1:8" ht="12.75" customHeight="1">
      <c r="A448" s="1032" t="s">
        <v>173</v>
      </c>
      <c r="B448" s="982"/>
      <c r="C448" s="982"/>
      <c r="D448" s="982"/>
      <c r="E448" s="982"/>
      <c r="F448" s="1033"/>
      <c r="G448" s="756" t="e">
        <f>SUM(G434,G440,G446)</f>
        <v>#REF!</v>
      </c>
      <c r="H448" s="690"/>
    </row>
    <row r="449" spans="1:8" ht="12.75" customHeight="1">
      <c r="A449" s="757"/>
      <c r="B449" s="757"/>
      <c r="C449" s="758"/>
      <c r="D449" s="757"/>
      <c r="E449" s="759"/>
      <c r="F449" s="760" t="s">
        <v>2235</v>
      </c>
      <c r="G449" s="760" t="e">
        <f>G448*#REF!</f>
        <v>#REF!</v>
      </c>
      <c r="H449" s="690"/>
    </row>
    <row r="450" spans="1:8" ht="12.75" customHeight="1">
      <c r="A450" s="757"/>
      <c r="B450" s="757"/>
      <c r="C450" s="758"/>
      <c r="D450" s="757"/>
      <c r="E450" s="759"/>
      <c r="F450" s="760"/>
      <c r="G450" s="760"/>
      <c r="H450" s="690"/>
    </row>
    <row r="451" spans="1:8" ht="12.75" customHeight="1">
      <c r="A451" s="200"/>
      <c r="B451" s="201"/>
      <c r="C451" s="670"/>
      <c r="D451" s="201"/>
      <c r="E451" s="201"/>
      <c r="F451" s="683"/>
      <c r="G451" s="218"/>
      <c r="H451" s="690"/>
    </row>
    <row r="452" spans="1:8" ht="12.75" customHeight="1">
      <c r="A452" s="821" t="s">
        <v>46</v>
      </c>
      <c r="B452" s="822" t="s">
        <v>37</v>
      </c>
      <c r="C452" s="1113" t="s">
        <v>105</v>
      </c>
      <c r="D452" s="1026"/>
      <c r="E452" s="1026"/>
      <c r="F452" s="1022"/>
      <c r="G452" s="823" t="s">
        <v>40</v>
      </c>
      <c r="H452" s="690"/>
    </row>
    <row r="453" spans="1:8" ht="12.75" customHeight="1">
      <c r="A453" s="726" t="s">
        <v>2304</v>
      </c>
      <c r="B453" s="727" t="s">
        <v>2305</v>
      </c>
      <c r="C453" s="1123" t="s">
        <v>2306</v>
      </c>
      <c r="D453" s="1015"/>
      <c r="E453" s="1016"/>
      <c r="F453" s="728" t="e">
        <f>G472</f>
        <v>#REF!</v>
      </c>
      <c r="G453" s="824" t="s">
        <v>141</v>
      </c>
      <c r="H453" s="690"/>
    </row>
    <row r="454" spans="1:8" ht="12.75" customHeight="1">
      <c r="A454" s="1028" t="s">
        <v>1802</v>
      </c>
      <c r="B454" s="1015"/>
      <c r="C454" s="1015"/>
      <c r="D454" s="1015"/>
      <c r="E454" s="1015"/>
      <c r="F454" s="1015"/>
      <c r="G454" s="1029"/>
      <c r="H454" s="690"/>
    </row>
    <row r="455" spans="1:8" ht="12.75" customHeight="1">
      <c r="A455" s="732" t="s">
        <v>1480</v>
      </c>
      <c r="B455" s="732" t="s">
        <v>46</v>
      </c>
      <c r="C455" s="733" t="s">
        <v>1803</v>
      </c>
      <c r="D455" s="732" t="s">
        <v>141</v>
      </c>
      <c r="E455" s="734" t="s">
        <v>106</v>
      </c>
      <c r="F455" s="735" t="s">
        <v>1804</v>
      </c>
      <c r="G455" s="735" t="s">
        <v>1805</v>
      </c>
      <c r="H455" s="690"/>
    </row>
    <row r="456" spans="1:8" ht="12.75" customHeight="1">
      <c r="A456" s="736"/>
      <c r="B456" s="736"/>
      <c r="C456" s="737"/>
      <c r="D456" s="736"/>
      <c r="E456" s="738"/>
      <c r="F456" s="739"/>
      <c r="G456" s="739"/>
      <c r="H456" s="690"/>
    </row>
    <row r="457" spans="1:8" ht="12.75" customHeight="1">
      <c r="A457" s="736"/>
      <c r="B457" s="736"/>
      <c r="C457" s="737"/>
      <c r="D457" s="736"/>
      <c r="E457" s="738"/>
      <c r="F457" s="739"/>
      <c r="G457" s="739"/>
      <c r="H457" s="690"/>
    </row>
    <row r="458" spans="1:8" ht="12.75" customHeight="1">
      <c r="A458" s="1030" t="s">
        <v>1806</v>
      </c>
      <c r="B458" s="982"/>
      <c r="C458" s="982"/>
      <c r="D458" s="982"/>
      <c r="E458" s="982"/>
      <c r="F458" s="983"/>
      <c r="G458" s="740" t="str">
        <f>IF(F456="","",(SUM(G456:G457)))</f>
        <v/>
      </c>
      <c r="H458" s="690"/>
    </row>
    <row r="459" spans="1:8" ht="12.75" customHeight="1">
      <c r="A459" s="741"/>
      <c r="B459" s="742"/>
      <c r="C459" s="743"/>
      <c r="D459" s="744"/>
      <c r="E459" s="745"/>
      <c r="F459" s="746"/>
      <c r="G459" s="747"/>
      <c r="H459" s="690"/>
    </row>
    <row r="460" spans="1:8" ht="12.75" customHeight="1">
      <c r="A460" s="1031" t="s">
        <v>1570</v>
      </c>
      <c r="B460" s="982"/>
      <c r="C460" s="982"/>
      <c r="D460" s="982"/>
      <c r="E460" s="982"/>
      <c r="F460" s="982"/>
      <c r="G460" s="983"/>
      <c r="H460" s="690"/>
    </row>
    <row r="461" spans="1:8" ht="12.75" customHeight="1">
      <c r="A461" s="732" t="s">
        <v>1480</v>
      </c>
      <c r="B461" s="732" t="s">
        <v>46</v>
      </c>
      <c r="C461" s="733" t="s">
        <v>1803</v>
      </c>
      <c r="D461" s="732" t="s">
        <v>141</v>
      </c>
      <c r="E461" s="734" t="s">
        <v>106</v>
      </c>
      <c r="F461" s="735" t="s">
        <v>1804</v>
      </c>
      <c r="G461" s="735" t="s">
        <v>1805</v>
      </c>
      <c r="H461" s="690"/>
    </row>
    <row r="462" spans="1:8" ht="12.75" customHeight="1">
      <c r="A462" s="736" t="s">
        <v>2233</v>
      </c>
      <c r="B462" s="736" t="s">
        <v>2307</v>
      </c>
      <c r="C462" s="737" t="e">
        <f>VLOOKUP(B462,#REF!,2,0)</f>
        <v>#REF!</v>
      </c>
      <c r="D462" s="736" t="e">
        <f>VLOOKUP(B462,#REF!,3,0)</f>
        <v>#REF!</v>
      </c>
      <c r="E462" s="738">
        <v>1</v>
      </c>
      <c r="F462" s="739" t="e">
        <f>VLOOKUP(B462,#REF!,13,0)</f>
        <v>#REF!</v>
      </c>
      <c r="G462" s="739" t="e">
        <f>IF(D462="","",E462*F462)</f>
        <v>#REF!</v>
      </c>
      <c r="H462" s="690"/>
    </row>
    <row r="463" spans="1:8" ht="12.75" customHeight="1">
      <c r="A463" s="736"/>
      <c r="B463" s="736"/>
      <c r="C463" s="737"/>
      <c r="D463" s="736"/>
      <c r="E463" s="738"/>
      <c r="F463" s="739"/>
      <c r="G463" s="739"/>
      <c r="H463" s="690"/>
    </row>
    <row r="464" spans="1:8" ht="12.75" customHeight="1">
      <c r="A464" s="1030" t="s">
        <v>1806</v>
      </c>
      <c r="B464" s="982"/>
      <c r="C464" s="982"/>
      <c r="D464" s="982"/>
      <c r="E464" s="982"/>
      <c r="F464" s="983"/>
      <c r="G464" s="740" t="e">
        <f>IF(F462="","",(SUM(G462:G463)))</f>
        <v>#REF!</v>
      </c>
      <c r="H464" s="690"/>
    </row>
    <row r="465" spans="1:8" ht="12.75" customHeight="1">
      <c r="A465" s="741"/>
      <c r="B465" s="742"/>
      <c r="C465" s="748"/>
      <c r="D465" s="742"/>
      <c r="E465" s="749"/>
      <c r="F465" s="750"/>
      <c r="G465" s="747"/>
      <c r="H465" s="690"/>
    </row>
    <row r="466" spans="1:8" ht="12.75" customHeight="1">
      <c r="A466" s="1031" t="s">
        <v>1807</v>
      </c>
      <c r="B466" s="982"/>
      <c r="C466" s="982"/>
      <c r="D466" s="982"/>
      <c r="E466" s="982"/>
      <c r="F466" s="982"/>
      <c r="G466" s="983"/>
      <c r="H466" s="690"/>
    </row>
    <row r="467" spans="1:8" ht="12.75" customHeight="1">
      <c r="A467" s="732" t="s">
        <v>1480</v>
      </c>
      <c r="B467" s="732" t="s">
        <v>46</v>
      </c>
      <c r="C467" s="733" t="s">
        <v>1803</v>
      </c>
      <c r="D467" s="732" t="s">
        <v>141</v>
      </c>
      <c r="E467" s="734" t="s">
        <v>106</v>
      </c>
      <c r="F467" s="735" t="s">
        <v>1804</v>
      </c>
      <c r="G467" s="735" t="s">
        <v>1805</v>
      </c>
      <c r="H467" s="690"/>
    </row>
    <row r="468" spans="1:8" ht="12.75" customHeight="1">
      <c r="A468" s="736"/>
      <c r="B468" s="736"/>
      <c r="C468" s="737" t="str">
        <f>IF(B468="","",IF(A468="SINAPI",VLOOKUP(B468,'Referência NÃO DESONERADO'!$A:$D,2,0),IF(A468="COTAÇÃO",VLOOKUP(B468,'Mapa Cotações'!$A:$N,2,0))))</f>
        <v/>
      </c>
      <c r="D468" s="736" t="str">
        <f>IF(B468="","",IF(A468="SINAPI",VLOOKUP(B468,'Referência NÃO DESONERADO'!$A:$D,3,0),IF(A468="COTAÇÃO",VLOOKUP(B468,'Mapa Cotações'!$A:$N,3,0))))</f>
        <v/>
      </c>
      <c r="E468" s="738"/>
      <c r="F468" s="739" t="str">
        <f>IF(B468="","",IF('Planilha Orçamentária'!$H$2="NÃO DESONERADO",(IF(A468="SINAPI",VLOOKUP(B468,'Referência NÃO DESONERADO'!$A:$D,4,0),IF(A468="ORSE",VLOOKUP(B468,'Referência NÃO DESONERADO'!$F:$I,4,0),IF(A468="COTAÇÃO",VLOOKUP(B468,'Mapa Cotações'!$A:$N,13,0))))),(IF(A468="SINAPI",VLOOKUP(B468,'Referência DESONERADO'!$A:$D,4,0),IF(A468="ORSE",VLOOKUP(B468,'Referência DESONERADO'!$F:$I,4,0),IF(A468="COTAÇÃO",VLOOKUP(B468,'Mapa Cotações'!$A:$N,13,0)))))))</f>
        <v/>
      </c>
      <c r="G468" s="739" t="str">
        <f t="shared" ref="G468:G469" si="25">IF(D468="","",E468*F468)</f>
        <v/>
      </c>
      <c r="H468" s="690"/>
    </row>
    <row r="469" spans="1:8" ht="12.75" customHeight="1">
      <c r="A469" s="736"/>
      <c r="B469" s="736"/>
      <c r="C469" s="737" t="str">
        <f>IF(B469="","",IF(A469="SINAPI",VLOOKUP(B469,'Referência NÃO DESONERADO'!$A:$D,2,0),IF(A469="COTAÇÃO",VLOOKUP(B469,'Mapa Cotações'!$A:$N,2,0))))</f>
        <v/>
      </c>
      <c r="D469" s="736" t="str">
        <f>IF(B469="","",IF(A469="SINAPI",VLOOKUP(B469,'Referência NÃO DESONERADO'!$A:$D,3,0),IF(A469="COTAÇÃO",VLOOKUP(B469,'Mapa Cotações'!$A:$N,3,0))))</f>
        <v/>
      </c>
      <c r="E469" s="738"/>
      <c r="F469" s="739" t="str">
        <f>IF(B469="","",IF('Planilha Orçamentária'!$H$2="NÃO DESONERADO",(IF(A469="SINAPI",VLOOKUP(B469,'Referência NÃO DESONERADO'!$A:$D,4,0),IF(A469="ORSE",VLOOKUP(B469,'Referência NÃO DESONERADO'!$F:$I,4,0),IF(A469="COTAÇÃO",VLOOKUP(B469,'Mapa Cotações'!$A:$N,13,0))))),(IF(A469="SINAPI",VLOOKUP(B469,'Referência DESONERADO'!$A:$D,4,0),IF(A469="ORSE",VLOOKUP(B469,'Referência DESONERADO'!$F:$I,4,0),IF(A469="COTAÇÃO",VLOOKUP(B469,'Mapa Cotações'!$A:$N,13,0)))))))</f>
        <v/>
      </c>
      <c r="G469" s="739" t="str">
        <f t="shared" si="25"/>
        <v/>
      </c>
      <c r="H469" s="690"/>
    </row>
    <row r="470" spans="1:8" ht="12.75" customHeight="1">
      <c r="A470" s="1030" t="s">
        <v>1806</v>
      </c>
      <c r="B470" s="982"/>
      <c r="C470" s="982"/>
      <c r="D470" s="982"/>
      <c r="E470" s="982"/>
      <c r="F470" s="983"/>
      <c r="G470" s="740" t="str">
        <f>IF(F468="","",(SUM(G468:G469)))</f>
        <v/>
      </c>
      <c r="H470" s="690"/>
    </row>
    <row r="471" spans="1:8" ht="12.75" customHeight="1">
      <c r="A471" s="741"/>
      <c r="B471" s="742"/>
      <c r="C471" s="751"/>
      <c r="D471" s="752"/>
      <c r="E471" s="753"/>
      <c r="F471" s="754"/>
      <c r="G471" s="755"/>
      <c r="H471" s="690"/>
    </row>
    <row r="472" spans="1:8" ht="12.75" customHeight="1">
      <c r="A472" s="1032" t="s">
        <v>173</v>
      </c>
      <c r="B472" s="982"/>
      <c r="C472" s="982"/>
      <c r="D472" s="982"/>
      <c r="E472" s="982"/>
      <c r="F472" s="1033"/>
      <c r="G472" s="756" t="e">
        <f>SUM(G458,G464,G470)</f>
        <v>#REF!</v>
      </c>
      <c r="H472" s="690"/>
    </row>
    <row r="473" spans="1:8" ht="12.75" customHeight="1">
      <c r="A473" s="757"/>
      <c r="B473" s="757"/>
      <c r="C473" s="758"/>
      <c r="D473" s="757"/>
      <c r="E473" s="759"/>
      <c r="F473" s="760" t="s">
        <v>2235</v>
      </c>
      <c r="G473" s="760" t="e">
        <f>G472*#REF!</f>
        <v>#REF!</v>
      </c>
      <c r="H473" s="690"/>
    </row>
    <row r="474" spans="1:8" ht="12.75" customHeight="1">
      <c r="A474" s="757"/>
      <c r="B474" s="757"/>
      <c r="C474" s="758"/>
      <c r="D474" s="757"/>
      <c r="E474" s="759"/>
      <c r="F474" s="760"/>
      <c r="G474" s="760"/>
      <c r="H474" s="690"/>
    </row>
    <row r="475" spans="1:8" ht="12.75" customHeight="1">
      <c r="A475" s="200"/>
      <c r="B475" s="201"/>
      <c r="C475" s="670"/>
      <c r="D475" s="201"/>
      <c r="E475" s="201"/>
      <c r="F475" s="683"/>
      <c r="G475" s="218"/>
      <c r="H475" s="690"/>
    </row>
    <row r="476" spans="1:8" ht="12.75" customHeight="1">
      <c r="A476" s="821" t="s">
        <v>46</v>
      </c>
      <c r="B476" s="822" t="s">
        <v>37</v>
      </c>
      <c r="C476" s="1113" t="s">
        <v>105</v>
      </c>
      <c r="D476" s="1026"/>
      <c r="E476" s="1026"/>
      <c r="F476" s="1022"/>
      <c r="G476" s="823" t="s">
        <v>40</v>
      </c>
      <c r="H476" s="690"/>
    </row>
    <row r="477" spans="1:8" ht="12.75" customHeight="1">
      <c r="A477" s="726" t="s">
        <v>2308</v>
      </c>
      <c r="B477" s="727" t="s">
        <v>2309</v>
      </c>
      <c r="C477" s="1123" t="s">
        <v>2310</v>
      </c>
      <c r="D477" s="1015"/>
      <c r="E477" s="1016"/>
      <c r="F477" s="728" t="e">
        <f>G496</f>
        <v>#REF!</v>
      </c>
      <c r="G477" s="824" t="s">
        <v>141</v>
      </c>
      <c r="H477" s="690"/>
    </row>
    <row r="478" spans="1:8" ht="12.75" customHeight="1">
      <c r="A478" s="1028" t="s">
        <v>1802</v>
      </c>
      <c r="B478" s="1015"/>
      <c r="C478" s="1015"/>
      <c r="D478" s="1015"/>
      <c r="E478" s="1015"/>
      <c r="F478" s="1015"/>
      <c r="G478" s="1029"/>
      <c r="H478" s="690"/>
    </row>
    <row r="479" spans="1:8" ht="12.75" customHeight="1">
      <c r="A479" s="732" t="s">
        <v>1480</v>
      </c>
      <c r="B479" s="732" t="s">
        <v>46</v>
      </c>
      <c r="C479" s="733" t="s">
        <v>1803</v>
      </c>
      <c r="D479" s="732" t="s">
        <v>141</v>
      </c>
      <c r="E479" s="734" t="s">
        <v>106</v>
      </c>
      <c r="F479" s="735" t="s">
        <v>1804</v>
      </c>
      <c r="G479" s="735" t="s">
        <v>1805</v>
      </c>
      <c r="H479" s="690"/>
    </row>
    <row r="480" spans="1:8" ht="12.75" customHeight="1">
      <c r="A480" s="736"/>
      <c r="B480" s="736"/>
      <c r="C480" s="737"/>
      <c r="D480" s="736"/>
      <c r="E480" s="738"/>
      <c r="F480" s="739"/>
      <c r="G480" s="739"/>
      <c r="H480" s="690"/>
    </row>
    <row r="481" spans="1:8" ht="12.75" customHeight="1">
      <c r="A481" s="736"/>
      <c r="B481" s="736"/>
      <c r="C481" s="737"/>
      <c r="D481" s="736"/>
      <c r="E481" s="738"/>
      <c r="F481" s="739"/>
      <c r="G481" s="739"/>
      <c r="H481" s="690"/>
    </row>
    <row r="482" spans="1:8" ht="12.75" customHeight="1">
      <c r="A482" s="1030" t="s">
        <v>1806</v>
      </c>
      <c r="B482" s="982"/>
      <c r="C482" s="982"/>
      <c r="D482" s="982"/>
      <c r="E482" s="982"/>
      <c r="F482" s="983"/>
      <c r="G482" s="740" t="str">
        <f>IF(F480="","",(SUM(G480:G481)))</f>
        <v/>
      </c>
      <c r="H482" s="690"/>
    </row>
    <row r="483" spans="1:8" ht="12.75" customHeight="1">
      <c r="A483" s="741"/>
      <c r="B483" s="742"/>
      <c r="C483" s="743"/>
      <c r="D483" s="744"/>
      <c r="E483" s="745"/>
      <c r="F483" s="746"/>
      <c r="G483" s="747"/>
      <c r="H483" s="690"/>
    </row>
    <row r="484" spans="1:8" ht="12.75" customHeight="1">
      <c r="A484" s="1031" t="s">
        <v>1570</v>
      </c>
      <c r="B484" s="982"/>
      <c r="C484" s="982"/>
      <c r="D484" s="982"/>
      <c r="E484" s="982"/>
      <c r="F484" s="982"/>
      <c r="G484" s="983"/>
      <c r="H484" s="690"/>
    </row>
    <row r="485" spans="1:8" ht="12.75" customHeight="1">
      <c r="A485" s="732" t="s">
        <v>1480</v>
      </c>
      <c r="B485" s="732" t="s">
        <v>46</v>
      </c>
      <c r="C485" s="733" t="s">
        <v>1803</v>
      </c>
      <c r="D485" s="732" t="s">
        <v>141</v>
      </c>
      <c r="E485" s="734" t="s">
        <v>106</v>
      </c>
      <c r="F485" s="735" t="s">
        <v>1804</v>
      </c>
      <c r="G485" s="735" t="s">
        <v>1805</v>
      </c>
      <c r="H485" s="690"/>
    </row>
    <row r="486" spans="1:8" ht="12.75" customHeight="1">
      <c r="A486" s="736" t="s">
        <v>2233</v>
      </c>
      <c r="B486" s="736" t="s">
        <v>2311</v>
      </c>
      <c r="C486" s="737" t="e">
        <f>VLOOKUP(B486,#REF!,2,0)</f>
        <v>#REF!</v>
      </c>
      <c r="D486" s="736" t="e">
        <f>VLOOKUP(B486,#REF!,3,0)</f>
        <v>#REF!</v>
      </c>
      <c r="E486" s="738">
        <v>1</v>
      </c>
      <c r="F486" s="739" t="e">
        <f>VLOOKUP(B486,#REF!,13,0)</f>
        <v>#REF!</v>
      </c>
      <c r="G486" s="739" t="e">
        <f>IF(D486="","",E486*F486)</f>
        <v>#REF!</v>
      </c>
      <c r="H486" s="690"/>
    </row>
    <row r="487" spans="1:8" ht="12.75" customHeight="1">
      <c r="A487" s="736"/>
      <c r="B487" s="736"/>
      <c r="C487" s="737"/>
      <c r="D487" s="736"/>
      <c r="E487" s="738"/>
      <c r="F487" s="739"/>
      <c r="G487" s="739"/>
      <c r="H487" s="690"/>
    </row>
    <row r="488" spans="1:8" ht="12.75" customHeight="1">
      <c r="A488" s="1030" t="s">
        <v>1806</v>
      </c>
      <c r="B488" s="982"/>
      <c r="C488" s="982"/>
      <c r="D488" s="982"/>
      <c r="E488" s="982"/>
      <c r="F488" s="983"/>
      <c r="G488" s="740" t="e">
        <f>IF(F486="","",(SUM(G486:G487)))</f>
        <v>#REF!</v>
      </c>
      <c r="H488" s="690"/>
    </row>
    <row r="489" spans="1:8" ht="12.75" customHeight="1">
      <c r="A489" s="741"/>
      <c r="B489" s="742"/>
      <c r="C489" s="748"/>
      <c r="D489" s="742"/>
      <c r="E489" s="749"/>
      <c r="F489" s="750"/>
      <c r="G489" s="747"/>
      <c r="H489" s="690"/>
    </row>
    <row r="490" spans="1:8" ht="12.75" customHeight="1">
      <c r="A490" s="1031" t="s">
        <v>1807</v>
      </c>
      <c r="B490" s="982"/>
      <c r="C490" s="982"/>
      <c r="D490" s="982"/>
      <c r="E490" s="982"/>
      <c r="F490" s="982"/>
      <c r="G490" s="983"/>
      <c r="H490" s="690"/>
    </row>
    <row r="491" spans="1:8" ht="12.75" customHeight="1">
      <c r="A491" s="732" t="s">
        <v>1480</v>
      </c>
      <c r="B491" s="732" t="s">
        <v>46</v>
      </c>
      <c r="C491" s="733" t="s">
        <v>1803</v>
      </c>
      <c r="D491" s="732" t="s">
        <v>141</v>
      </c>
      <c r="E491" s="734" t="s">
        <v>106</v>
      </c>
      <c r="F491" s="735" t="s">
        <v>1804</v>
      </c>
      <c r="G491" s="735" t="s">
        <v>1805</v>
      </c>
      <c r="H491" s="690"/>
    </row>
    <row r="492" spans="1:8" ht="12.75" customHeight="1">
      <c r="A492" s="736"/>
      <c r="B492" s="736"/>
      <c r="C492" s="737" t="str">
        <f>IF(B492="","",IF(A492="SINAPI",VLOOKUP(B492,'Referência NÃO DESONERADO'!$A:$D,2,0),IF(A492="COTAÇÃO",VLOOKUP(B492,'Mapa Cotações'!$A:$N,2,0))))</f>
        <v/>
      </c>
      <c r="D492" s="736" t="str">
        <f>IF(B492="","",IF(A492="SINAPI",VLOOKUP(B492,'Referência NÃO DESONERADO'!$A:$D,3,0),IF(A492="COTAÇÃO",VLOOKUP(B492,'Mapa Cotações'!$A:$N,3,0))))</f>
        <v/>
      </c>
      <c r="E492" s="738"/>
      <c r="F492" s="739" t="str">
        <f>IF(B492="","",IF('Planilha Orçamentária'!$H$2="NÃO DESONERADO",(IF(A492="SINAPI",VLOOKUP(B492,'Referência NÃO DESONERADO'!$A:$D,4,0),IF(A492="ORSE",VLOOKUP(B492,'Referência NÃO DESONERADO'!$F:$I,4,0),IF(A492="COTAÇÃO",VLOOKUP(B492,'Mapa Cotações'!$A:$N,13,0))))),(IF(A492="SINAPI",VLOOKUP(B492,'Referência DESONERADO'!$A:$D,4,0),IF(A492="ORSE",VLOOKUP(B492,'Referência DESONERADO'!$F:$I,4,0),IF(A492="COTAÇÃO",VLOOKUP(B492,'Mapa Cotações'!$A:$N,13,0)))))))</f>
        <v/>
      </c>
      <c r="G492" s="739" t="str">
        <f t="shared" ref="G492:G493" si="26">IF(D492="","",E492*F492)</f>
        <v/>
      </c>
      <c r="H492" s="690"/>
    </row>
    <row r="493" spans="1:8" ht="12.75" customHeight="1">
      <c r="A493" s="736"/>
      <c r="B493" s="736"/>
      <c r="C493" s="737" t="str">
        <f>IF(B493="","",IF(A493="SINAPI",VLOOKUP(B493,'Referência NÃO DESONERADO'!$A:$D,2,0),IF(A493="COTAÇÃO",VLOOKUP(B493,'Mapa Cotações'!$A:$N,2,0))))</f>
        <v/>
      </c>
      <c r="D493" s="736" t="str">
        <f>IF(B493="","",IF(A493="SINAPI",VLOOKUP(B493,'Referência NÃO DESONERADO'!$A:$D,3,0),IF(A493="COTAÇÃO",VLOOKUP(B493,'Mapa Cotações'!$A:$N,3,0))))</f>
        <v/>
      </c>
      <c r="E493" s="738"/>
      <c r="F493" s="739" t="str">
        <f>IF(B493="","",IF('Planilha Orçamentária'!$H$2="NÃO DESONERADO",(IF(A493="SINAPI",VLOOKUP(B493,'Referência NÃO DESONERADO'!$A:$D,4,0),IF(A493="ORSE",VLOOKUP(B493,'Referência NÃO DESONERADO'!$F:$I,4,0),IF(A493="COTAÇÃO",VLOOKUP(B493,'Mapa Cotações'!$A:$N,13,0))))),(IF(A493="SINAPI",VLOOKUP(B493,'Referência DESONERADO'!$A:$D,4,0),IF(A493="ORSE",VLOOKUP(B493,'Referência DESONERADO'!$F:$I,4,0),IF(A493="COTAÇÃO",VLOOKUP(B493,'Mapa Cotações'!$A:$N,13,0)))))))</f>
        <v/>
      </c>
      <c r="G493" s="739" t="str">
        <f t="shared" si="26"/>
        <v/>
      </c>
      <c r="H493" s="690"/>
    </row>
    <row r="494" spans="1:8" ht="12.75" customHeight="1">
      <c r="A494" s="1030" t="s">
        <v>1806</v>
      </c>
      <c r="B494" s="982"/>
      <c r="C494" s="982"/>
      <c r="D494" s="982"/>
      <c r="E494" s="982"/>
      <c r="F494" s="983"/>
      <c r="G494" s="740" t="str">
        <f>IF(F492="","",(SUM(G492:G493)))</f>
        <v/>
      </c>
      <c r="H494" s="690"/>
    </row>
    <row r="495" spans="1:8" ht="12.75" customHeight="1">
      <c r="A495" s="741"/>
      <c r="B495" s="742"/>
      <c r="C495" s="751"/>
      <c r="D495" s="752"/>
      <c r="E495" s="753"/>
      <c r="F495" s="754"/>
      <c r="G495" s="755"/>
      <c r="H495" s="690"/>
    </row>
    <row r="496" spans="1:8" ht="12.75" customHeight="1">
      <c r="A496" s="1032" t="s">
        <v>173</v>
      </c>
      <c r="B496" s="982"/>
      <c r="C496" s="982"/>
      <c r="D496" s="982"/>
      <c r="E496" s="982"/>
      <c r="F496" s="1033"/>
      <c r="G496" s="756" t="e">
        <f>SUM(G482,G488,G494)</f>
        <v>#REF!</v>
      </c>
      <c r="H496" s="690"/>
    </row>
    <row r="497" spans="1:8" ht="12.75" customHeight="1">
      <c r="A497" s="757"/>
      <c r="B497" s="757"/>
      <c r="C497" s="758"/>
      <c r="D497" s="757"/>
      <c r="E497" s="759"/>
      <c r="F497" s="760" t="s">
        <v>2235</v>
      </c>
      <c r="G497" s="760" t="e">
        <f>G496*#REF!</f>
        <v>#REF!</v>
      </c>
      <c r="H497" s="690"/>
    </row>
    <row r="498" spans="1:8" ht="12.75" customHeight="1">
      <c r="A498" s="757"/>
      <c r="B498" s="757"/>
      <c r="C498" s="758"/>
      <c r="D498" s="757"/>
      <c r="E498" s="759"/>
      <c r="F498" s="760"/>
      <c r="G498" s="760"/>
      <c r="H498" s="690"/>
    </row>
    <row r="499" spans="1:8" ht="12.75" customHeight="1">
      <c r="A499" s="200"/>
      <c r="B499" s="201"/>
      <c r="C499" s="670"/>
      <c r="D499" s="201"/>
      <c r="E499" s="201"/>
      <c r="F499" s="683"/>
      <c r="G499" s="218"/>
      <c r="H499" s="690"/>
    </row>
    <row r="500" spans="1:8" ht="12.75" customHeight="1">
      <c r="A500" s="821" t="s">
        <v>46</v>
      </c>
      <c r="B500" s="822" t="s">
        <v>37</v>
      </c>
      <c r="C500" s="1113" t="s">
        <v>105</v>
      </c>
      <c r="D500" s="1026"/>
      <c r="E500" s="1026"/>
      <c r="F500" s="1022"/>
      <c r="G500" s="823" t="s">
        <v>40</v>
      </c>
      <c r="H500" s="690"/>
    </row>
    <row r="501" spans="1:8" ht="12.75" customHeight="1">
      <c r="A501" s="726" t="s">
        <v>2312</v>
      </c>
      <c r="B501" s="727" t="s">
        <v>2313</v>
      </c>
      <c r="C501" s="1123" t="s">
        <v>2314</v>
      </c>
      <c r="D501" s="1015"/>
      <c r="E501" s="1016"/>
      <c r="F501" s="728" t="e">
        <f>G520</f>
        <v>#REF!</v>
      </c>
      <c r="G501" s="824" t="s">
        <v>141</v>
      </c>
      <c r="H501" s="690"/>
    </row>
    <row r="502" spans="1:8" ht="12.75" customHeight="1">
      <c r="A502" s="1028" t="s">
        <v>1802</v>
      </c>
      <c r="B502" s="1015"/>
      <c r="C502" s="1015"/>
      <c r="D502" s="1015"/>
      <c r="E502" s="1015"/>
      <c r="F502" s="1015"/>
      <c r="G502" s="1029"/>
      <c r="H502" s="690"/>
    </row>
    <row r="503" spans="1:8" ht="12.75" customHeight="1">
      <c r="A503" s="732" t="s">
        <v>1480</v>
      </c>
      <c r="B503" s="732" t="s">
        <v>46</v>
      </c>
      <c r="C503" s="733" t="s">
        <v>1803</v>
      </c>
      <c r="D503" s="732" t="s">
        <v>141</v>
      </c>
      <c r="E503" s="734" t="s">
        <v>106</v>
      </c>
      <c r="F503" s="735" t="s">
        <v>1804</v>
      </c>
      <c r="G503" s="735" t="s">
        <v>1805</v>
      </c>
      <c r="H503" s="690"/>
    </row>
    <row r="504" spans="1:8" ht="12.75" customHeight="1">
      <c r="A504" s="736"/>
      <c r="B504" s="736"/>
      <c r="C504" s="737"/>
      <c r="D504" s="736"/>
      <c r="E504" s="738"/>
      <c r="F504" s="739"/>
      <c r="G504" s="739"/>
      <c r="H504" s="690"/>
    </row>
    <row r="505" spans="1:8" ht="12.75" customHeight="1">
      <c r="A505" s="736"/>
      <c r="B505" s="736"/>
      <c r="C505" s="737"/>
      <c r="D505" s="736"/>
      <c r="E505" s="738"/>
      <c r="F505" s="739"/>
      <c r="G505" s="739"/>
      <c r="H505" s="690"/>
    </row>
    <row r="506" spans="1:8" ht="12.75" customHeight="1">
      <c r="A506" s="1030" t="s">
        <v>1806</v>
      </c>
      <c r="B506" s="982"/>
      <c r="C506" s="982"/>
      <c r="D506" s="982"/>
      <c r="E506" s="982"/>
      <c r="F506" s="983"/>
      <c r="G506" s="740" t="str">
        <f>IF(F504="","",(SUM(G504:G505)))</f>
        <v/>
      </c>
      <c r="H506" s="690"/>
    </row>
    <row r="507" spans="1:8" ht="12.75" customHeight="1">
      <c r="A507" s="741"/>
      <c r="B507" s="742"/>
      <c r="C507" s="743"/>
      <c r="D507" s="744"/>
      <c r="E507" s="745"/>
      <c r="F507" s="746"/>
      <c r="G507" s="747"/>
      <c r="H507" s="690"/>
    </row>
    <row r="508" spans="1:8" ht="12.75" customHeight="1">
      <c r="A508" s="1031" t="s">
        <v>1570</v>
      </c>
      <c r="B508" s="982"/>
      <c r="C508" s="982"/>
      <c r="D508" s="982"/>
      <c r="E508" s="982"/>
      <c r="F508" s="982"/>
      <c r="G508" s="983"/>
      <c r="H508" s="690"/>
    </row>
    <row r="509" spans="1:8" ht="12.75" customHeight="1">
      <c r="A509" s="732" t="s">
        <v>1480</v>
      </c>
      <c r="B509" s="732" t="s">
        <v>46</v>
      </c>
      <c r="C509" s="733" t="s">
        <v>1803</v>
      </c>
      <c r="D509" s="732" t="s">
        <v>141</v>
      </c>
      <c r="E509" s="734" t="s">
        <v>106</v>
      </c>
      <c r="F509" s="735" t="s">
        <v>1804</v>
      </c>
      <c r="G509" s="735" t="s">
        <v>1805</v>
      </c>
      <c r="H509" s="690"/>
    </row>
    <row r="510" spans="1:8" ht="12.75" customHeight="1">
      <c r="A510" s="736" t="s">
        <v>2233</v>
      </c>
      <c r="B510" s="736" t="s">
        <v>2315</v>
      </c>
      <c r="C510" s="737" t="e">
        <f>VLOOKUP(B510,#REF!,2,0)</f>
        <v>#REF!</v>
      </c>
      <c r="D510" s="736" t="e">
        <f>VLOOKUP(B510,#REF!,3,0)</f>
        <v>#REF!</v>
      </c>
      <c r="E510" s="738">
        <v>1</v>
      </c>
      <c r="F510" s="739" t="e">
        <f>VLOOKUP(B510,#REF!,13,0)</f>
        <v>#REF!</v>
      </c>
      <c r="G510" s="739" t="e">
        <f>IF(D510="","",E510*F510)</f>
        <v>#REF!</v>
      </c>
      <c r="H510" s="690"/>
    </row>
    <row r="511" spans="1:8" ht="12.75" customHeight="1">
      <c r="A511" s="736"/>
      <c r="B511" s="736"/>
      <c r="C511" s="737"/>
      <c r="D511" s="736"/>
      <c r="E511" s="738"/>
      <c r="F511" s="739"/>
      <c r="G511" s="739"/>
      <c r="H511" s="690"/>
    </row>
    <row r="512" spans="1:8" ht="12.75" customHeight="1">
      <c r="A512" s="1030" t="s">
        <v>1806</v>
      </c>
      <c r="B512" s="982"/>
      <c r="C512" s="982"/>
      <c r="D512" s="982"/>
      <c r="E512" s="982"/>
      <c r="F512" s="983"/>
      <c r="G512" s="740" t="e">
        <f>IF(F510="","",(SUM(G510:G511)))</f>
        <v>#REF!</v>
      </c>
      <c r="H512" s="690"/>
    </row>
    <row r="513" spans="1:8" ht="12.75" customHeight="1">
      <c r="A513" s="741"/>
      <c r="B513" s="742"/>
      <c r="C513" s="748"/>
      <c r="D513" s="742"/>
      <c r="E513" s="749"/>
      <c r="F513" s="750"/>
      <c r="G513" s="747"/>
      <c r="H513" s="690"/>
    </row>
    <row r="514" spans="1:8" ht="12.75" customHeight="1">
      <c r="A514" s="1031" t="s">
        <v>1807</v>
      </c>
      <c r="B514" s="982"/>
      <c r="C514" s="982"/>
      <c r="D514" s="982"/>
      <c r="E514" s="982"/>
      <c r="F514" s="982"/>
      <c r="G514" s="983"/>
      <c r="H514" s="690"/>
    </row>
    <row r="515" spans="1:8" ht="12.75" customHeight="1">
      <c r="A515" s="732" t="s">
        <v>1480</v>
      </c>
      <c r="B515" s="732" t="s">
        <v>46</v>
      </c>
      <c r="C515" s="733" t="s">
        <v>1803</v>
      </c>
      <c r="D515" s="732" t="s">
        <v>141</v>
      </c>
      <c r="E515" s="734" t="s">
        <v>106</v>
      </c>
      <c r="F515" s="735" t="s">
        <v>1804</v>
      </c>
      <c r="G515" s="735" t="s">
        <v>1805</v>
      </c>
      <c r="H515" s="690"/>
    </row>
    <row r="516" spans="1:8" ht="12.75" customHeight="1">
      <c r="A516" s="736"/>
      <c r="B516" s="736"/>
      <c r="C516" s="737" t="str">
        <f>IF(B516="","",IF(A516="SINAPI",VLOOKUP(B516,'Referência NÃO DESONERADO'!$A:$D,2,0),IF(A516="COTAÇÃO",VLOOKUP(B516,'Mapa Cotações'!$A:$N,2,0))))</f>
        <v/>
      </c>
      <c r="D516" s="736" t="str">
        <f>IF(B516="","",IF(A516="SINAPI",VLOOKUP(B516,'Referência NÃO DESONERADO'!$A:$D,3,0),IF(A516="COTAÇÃO",VLOOKUP(B516,'Mapa Cotações'!$A:$N,3,0))))</f>
        <v/>
      </c>
      <c r="E516" s="738"/>
      <c r="F516" s="739" t="str">
        <f>IF(B516="","",IF('Planilha Orçamentária'!$H$2="NÃO DESONERADO",(IF(A516="SINAPI",VLOOKUP(B516,'Referência NÃO DESONERADO'!$A:$D,4,0),IF(A516="ORSE",VLOOKUP(B516,'Referência NÃO DESONERADO'!$F:$I,4,0),IF(A516="COTAÇÃO",VLOOKUP(B516,'Mapa Cotações'!$A:$N,13,0))))),(IF(A516="SINAPI",VLOOKUP(B516,'Referência DESONERADO'!$A:$D,4,0),IF(A516="ORSE",VLOOKUP(B516,'Referência DESONERADO'!$F:$I,4,0),IF(A516="COTAÇÃO",VLOOKUP(B516,'Mapa Cotações'!$A:$N,13,0)))))))</f>
        <v/>
      </c>
      <c r="G516" s="739" t="str">
        <f t="shared" ref="G516:G517" si="27">IF(D516="","",E516*F516)</f>
        <v/>
      </c>
      <c r="H516" s="690"/>
    </row>
    <row r="517" spans="1:8" ht="12.75" customHeight="1">
      <c r="A517" s="736"/>
      <c r="B517" s="736"/>
      <c r="C517" s="737" t="str">
        <f>IF(B517="","",IF(A517="SINAPI",VLOOKUP(B517,'Referência NÃO DESONERADO'!$A:$D,2,0),IF(A517="COTAÇÃO",VLOOKUP(B517,'Mapa Cotações'!$A:$N,2,0))))</f>
        <v/>
      </c>
      <c r="D517" s="736" t="str">
        <f>IF(B517="","",IF(A517="SINAPI",VLOOKUP(B517,'Referência NÃO DESONERADO'!$A:$D,3,0),IF(A517="COTAÇÃO",VLOOKUP(B517,'Mapa Cotações'!$A:$N,3,0))))</f>
        <v/>
      </c>
      <c r="E517" s="738"/>
      <c r="F517" s="739" t="str">
        <f>IF(B517="","",IF('Planilha Orçamentária'!$H$2="NÃO DESONERADO",(IF(A517="SINAPI",VLOOKUP(B517,'Referência NÃO DESONERADO'!$A:$D,4,0),IF(A517="ORSE",VLOOKUP(B517,'Referência NÃO DESONERADO'!$F:$I,4,0),IF(A517="COTAÇÃO",VLOOKUP(B517,'Mapa Cotações'!$A:$N,13,0))))),(IF(A517="SINAPI",VLOOKUP(B517,'Referência DESONERADO'!$A:$D,4,0),IF(A517="ORSE",VLOOKUP(B517,'Referência DESONERADO'!$F:$I,4,0),IF(A517="COTAÇÃO",VLOOKUP(B517,'Mapa Cotações'!$A:$N,13,0)))))))</f>
        <v/>
      </c>
      <c r="G517" s="739" t="str">
        <f t="shared" si="27"/>
        <v/>
      </c>
      <c r="H517" s="690"/>
    </row>
    <row r="518" spans="1:8" ht="12.75" customHeight="1">
      <c r="A518" s="1030" t="s">
        <v>1806</v>
      </c>
      <c r="B518" s="982"/>
      <c r="C518" s="982"/>
      <c r="D518" s="982"/>
      <c r="E518" s="982"/>
      <c r="F518" s="983"/>
      <c r="G518" s="740" t="str">
        <f>IF(F516="","",(SUM(G516:G517)))</f>
        <v/>
      </c>
      <c r="H518" s="690"/>
    </row>
    <row r="519" spans="1:8" ht="12.75" customHeight="1">
      <c r="A519" s="741"/>
      <c r="B519" s="742"/>
      <c r="C519" s="751"/>
      <c r="D519" s="752"/>
      <c r="E519" s="753"/>
      <c r="F519" s="754"/>
      <c r="G519" s="755"/>
      <c r="H519" s="690"/>
    </row>
    <row r="520" spans="1:8" ht="12.75" customHeight="1">
      <c r="A520" s="1032" t="s">
        <v>173</v>
      </c>
      <c r="B520" s="982"/>
      <c r="C520" s="982"/>
      <c r="D520" s="982"/>
      <c r="E520" s="982"/>
      <c r="F520" s="1033"/>
      <c r="G520" s="756" t="e">
        <f>SUM(G506,G512,G518)</f>
        <v>#REF!</v>
      </c>
      <c r="H520" s="690"/>
    </row>
    <row r="521" spans="1:8" ht="12.75" customHeight="1">
      <c r="A521" s="757"/>
      <c r="B521" s="757"/>
      <c r="C521" s="758"/>
      <c r="D521" s="757"/>
      <c r="E521" s="759"/>
      <c r="F521" s="760" t="s">
        <v>2235</v>
      </c>
      <c r="G521" s="760" t="e">
        <f>G520*#REF!</f>
        <v>#REF!</v>
      </c>
      <c r="H521" s="690"/>
    </row>
    <row r="522" spans="1:8" ht="12.75" customHeight="1">
      <c r="A522" s="757"/>
      <c r="B522" s="757"/>
      <c r="C522" s="758"/>
      <c r="D522" s="757"/>
      <c r="E522" s="759"/>
      <c r="F522" s="760"/>
      <c r="G522" s="760"/>
      <c r="H522" s="690"/>
    </row>
    <row r="523" spans="1:8" ht="12.75" customHeight="1">
      <c r="A523" s="200"/>
      <c r="B523" s="201"/>
      <c r="C523" s="670"/>
      <c r="D523" s="201"/>
      <c r="E523" s="201"/>
      <c r="F523" s="683"/>
      <c r="G523" s="218"/>
      <c r="H523" s="690"/>
    </row>
    <row r="524" spans="1:8" ht="12.75" customHeight="1">
      <c r="A524" s="821" t="s">
        <v>46</v>
      </c>
      <c r="B524" s="822" t="s">
        <v>37</v>
      </c>
      <c r="C524" s="1113" t="s">
        <v>105</v>
      </c>
      <c r="D524" s="1026"/>
      <c r="E524" s="1026"/>
      <c r="F524" s="1022"/>
      <c r="G524" s="823" t="s">
        <v>40</v>
      </c>
      <c r="H524" s="690"/>
    </row>
    <row r="525" spans="1:8" ht="12.75" customHeight="1">
      <c r="A525" s="726" t="s">
        <v>2316</v>
      </c>
      <c r="B525" s="727" t="s">
        <v>2317</v>
      </c>
      <c r="C525" s="1123" t="s">
        <v>2318</v>
      </c>
      <c r="D525" s="1015"/>
      <c r="E525" s="1016"/>
      <c r="F525" s="728" t="e">
        <f>G544</f>
        <v>#REF!</v>
      </c>
      <c r="G525" s="824" t="s">
        <v>141</v>
      </c>
      <c r="H525" s="690"/>
    </row>
    <row r="526" spans="1:8" ht="12.75" customHeight="1">
      <c r="A526" s="1028" t="s">
        <v>1802</v>
      </c>
      <c r="B526" s="1015"/>
      <c r="C526" s="1015"/>
      <c r="D526" s="1015"/>
      <c r="E526" s="1015"/>
      <c r="F526" s="1015"/>
      <c r="G526" s="1029"/>
      <c r="H526" s="690"/>
    </row>
    <row r="527" spans="1:8" ht="12.75" customHeight="1">
      <c r="A527" s="732" t="s">
        <v>1480</v>
      </c>
      <c r="B527" s="732" t="s">
        <v>46</v>
      </c>
      <c r="C527" s="733" t="s">
        <v>1803</v>
      </c>
      <c r="D527" s="732" t="s">
        <v>141</v>
      </c>
      <c r="E527" s="734" t="s">
        <v>106</v>
      </c>
      <c r="F527" s="735" t="s">
        <v>1804</v>
      </c>
      <c r="G527" s="735" t="s">
        <v>1805</v>
      </c>
      <c r="H527" s="690"/>
    </row>
    <row r="528" spans="1:8" ht="12.75" customHeight="1">
      <c r="A528" s="736"/>
      <c r="B528" s="736"/>
      <c r="C528" s="737"/>
      <c r="D528" s="736"/>
      <c r="E528" s="738"/>
      <c r="F528" s="739"/>
      <c r="G528" s="739"/>
      <c r="H528" s="690"/>
    </row>
    <row r="529" spans="1:8" ht="12.75" customHeight="1">
      <c r="A529" s="736"/>
      <c r="B529" s="736"/>
      <c r="C529" s="737"/>
      <c r="D529" s="736"/>
      <c r="E529" s="738"/>
      <c r="F529" s="739"/>
      <c r="G529" s="739"/>
      <c r="H529" s="690"/>
    </row>
    <row r="530" spans="1:8" ht="12.75" customHeight="1">
      <c r="A530" s="1030" t="s">
        <v>1806</v>
      </c>
      <c r="B530" s="982"/>
      <c r="C530" s="982"/>
      <c r="D530" s="982"/>
      <c r="E530" s="982"/>
      <c r="F530" s="983"/>
      <c r="G530" s="740" t="str">
        <f>IF(F528="","",(SUM(G528:G529)))</f>
        <v/>
      </c>
      <c r="H530" s="690"/>
    </row>
    <row r="531" spans="1:8" ht="12.75" customHeight="1">
      <c r="A531" s="741"/>
      <c r="B531" s="742"/>
      <c r="C531" s="743"/>
      <c r="D531" s="744"/>
      <c r="E531" s="745"/>
      <c r="F531" s="746"/>
      <c r="G531" s="747"/>
      <c r="H531" s="690"/>
    </row>
    <row r="532" spans="1:8" ht="12.75" customHeight="1">
      <c r="A532" s="1031" t="s">
        <v>1570</v>
      </c>
      <c r="B532" s="982"/>
      <c r="C532" s="982"/>
      <c r="D532" s="982"/>
      <c r="E532" s="982"/>
      <c r="F532" s="982"/>
      <c r="G532" s="983"/>
      <c r="H532" s="690"/>
    </row>
    <row r="533" spans="1:8" ht="12.75" customHeight="1">
      <c r="A533" s="732" t="s">
        <v>1480</v>
      </c>
      <c r="B533" s="732" t="s">
        <v>46</v>
      </c>
      <c r="C533" s="733" t="s">
        <v>1803</v>
      </c>
      <c r="D533" s="732" t="s">
        <v>141</v>
      </c>
      <c r="E533" s="734" t="s">
        <v>106</v>
      </c>
      <c r="F533" s="735" t="s">
        <v>1804</v>
      </c>
      <c r="G533" s="735" t="s">
        <v>1805</v>
      </c>
      <c r="H533" s="690"/>
    </row>
    <row r="534" spans="1:8" ht="12.75" customHeight="1">
      <c r="A534" s="736" t="s">
        <v>2233</v>
      </c>
      <c r="B534" s="736" t="s">
        <v>2319</v>
      </c>
      <c r="C534" s="737" t="e">
        <f>VLOOKUP(B534,#REF!,2,0)</f>
        <v>#REF!</v>
      </c>
      <c r="D534" s="736" t="e">
        <f>VLOOKUP(B534,#REF!,3,0)</f>
        <v>#REF!</v>
      </c>
      <c r="E534" s="738">
        <v>1</v>
      </c>
      <c r="F534" s="739" t="e">
        <f>VLOOKUP(B534,#REF!,13,0)</f>
        <v>#REF!</v>
      </c>
      <c r="G534" s="739" t="e">
        <f>IF(D534="","",E534*F534)</f>
        <v>#REF!</v>
      </c>
      <c r="H534" s="690"/>
    </row>
    <row r="535" spans="1:8" ht="12.75" customHeight="1">
      <c r="A535" s="736"/>
      <c r="B535" s="736"/>
      <c r="C535" s="737"/>
      <c r="D535" s="736"/>
      <c r="E535" s="738"/>
      <c r="F535" s="739"/>
      <c r="G535" s="739"/>
      <c r="H535" s="690"/>
    </row>
    <row r="536" spans="1:8" ht="12.75" customHeight="1">
      <c r="A536" s="1030" t="s">
        <v>1806</v>
      </c>
      <c r="B536" s="982"/>
      <c r="C536" s="982"/>
      <c r="D536" s="982"/>
      <c r="E536" s="982"/>
      <c r="F536" s="983"/>
      <c r="G536" s="740" t="e">
        <f>IF(F534="","",(SUM(G534:G535)))</f>
        <v>#REF!</v>
      </c>
      <c r="H536" s="690"/>
    </row>
    <row r="537" spans="1:8" ht="12.75" customHeight="1">
      <c r="A537" s="741"/>
      <c r="B537" s="742"/>
      <c r="C537" s="748"/>
      <c r="D537" s="742"/>
      <c r="E537" s="749"/>
      <c r="F537" s="750"/>
      <c r="G537" s="747"/>
      <c r="H537" s="690"/>
    </row>
    <row r="538" spans="1:8" ht="12.75" customHeight="1">
      <c r="A538" s="1031" t="s">
        <v>1807</v>
      </c>
      <c r="B538" s="982"/>
      <c r="C538" s="982"/>
      <c r="D538" s="982"/>
      <c r="E538" s="982"/>
      <c r="F538" s="982"/>
      <c r="G538" s="983"/>
      <c r="H538" s="690"/>
    </row>
    <row r="539" spans="1:8" ht="12.75" customHeight="1">
      <c r="A539" s="732" t="s">
        <v>1480</v>
      </c>
      <c r="B539" s="732" t="s">
        <v>46</v>
      </c>
      <c r="C539" s="733" t="s">
        <v>1803</v>
      </c>
      <c r="D539" s="732" t="s">
        <v>141</v>
      </c>
      <c r="E539" s="734" t="s">
        <v>106</v>
      </c>
      <c r="F539" s="735" t="s">
        <v>1804</v>
      </c>
      <c r="G539" s="735" t="s">
        <v>1805</v>
      </c>
      <c r="H539" s="690"/>
    </row>
    <row r="540" spans="1:8" ht="12.75" customHeight="1">
      <c r="A540" s="736"/>
      <c r="B540" s="736"/>
      <c r="C540" s="737" t="str">
        <f>IF(B540="","",IF(A540="SINAPI",VLOOKUP(B540,'Referência NÃO DESONERADO'!$A:$D,2,0),IF(A540="COTAÇÃO",VLOOKUP(B540,'Mapa Cotações'!$A:$N,2,0))))</f>
        <v/>
      </c>
      <c r="D540" s="736" t="str">
        <f>IF(B540="","",IF(A540="SINAPI",VLOOKUP(B540,'Referência NÃO DESONERADO'!$A:$D,3,0),IF(A540="COTAÇÃO",VLOOKUP(B540,'Mapa Cotações'!$A:$N,3,0))))</f>
        <v/>
      </c>
      <c r="E540" s="738"/>
      <c r="F540" s="739" t="str">
        <f>IF(B540="","",IF('Planilha Orçamentária'!$H$2="NÃO DESONERADO",(IF(A540="SINAPI",VLOOKUP(B540,'Referência NÃO DESONERADO'!$A:$D,4,0),IF(A540="ORSE",VLOOKUP(B540,'Referência NÃO DESONERADO'!$F:$I,4,0),IF(A540="COTAÇÃO",VLOOKUP(B540,'Mapa Cotações'!$A:$N,13,0))))),(IF(A540="SINAPI",VLOOKUP(B540,'Referência DESONERADO'!$A:$D,4,0),IF(A540="ORSE",VLOOKUP(B540,'Referência DESONERADO'!$F:$I,4,0),IF(A540="COTAÇÃO",VLOOKUP(B540,'Mapa Cotações'!$A:$N,13,0)))))))</f>
        <v/>
      </c>
      <c r="G540" s="739" t="str">
        <f t="shared" ref="G540:G541" si="28">IF(D540="","",E540*F540)</f>
        <v/>
      </c>
      <c r="H540" s="690"/>
    </row>
    <row r="541" spans="1:8" ht="12.75" customHeight="1">
      <c r="A541" s="736"/>
      <c r="B541" s="736"/>
      <c r="C541" s="737" t="str">
        <f>IF(B541="","",IF(A541="SINAPI",VLOOKUP(B541,'Referência NÃO DESONERADO'!$A:$D,2,0),IF(A541="COTAÇÃO",VLOOKUP(B541,'Mapa Cotações'!$A:$N,2,0))))</f>
        <v/>
      </c>
      <c r="D541" s="736" t="str">
        <f>IF(B541="","",IF(A541="SINAPI",VLOOKUP(B541,'Referência NÃO DESONERADO'!$A:$D,3,0),IF(A541="COTAÇÃO",VLOOKUP(B541,'Mapa Cotações'!$A:$N,3,0))))</f>
        <v/>
      </c>
      <c r="E541" s="738"/>
      <c r="F541" s="739" t="str">
        <f>IF(B541="","",IF('Planilha Orçamentária'!$H$2="NÃO DESONERADO",(IF(A541="SINAPI",VLOOKUP(B541,'Referência NÃO DESONERADO'!$A:$D,4,0),IF(A541="ORSE",VLOOKUP(B541,'Referência NÃO DESONERADO'!$F:$I,4,0),IF(A541="COTAÇÃO",VLOOKUP(B541,'Mapa Cotações'!$A:$N,13,0))))),(IF(A541="SINAPI",VLOOKUP(B541,'Referência DESONERADO'!$A:$D,4,0),IF(A541="ORSE",VLOOKUP(B541,'Referência DESONERADO'!$F:$I,4,0),IF(A541="COTAÇÃO",VLOOKUP(B541,'Mapa Cotações'!$A:$N,13,0)))))))</f>
        <v/>
      </c>
      <c r="G541" s="739" t="str">
        <f t="shared" si="28"/>
        <v/>
      </c>
      <c r="H541" s="690"/>
    </row>
    <row r="542" spans="1:8" ht="12.75" customHeight="1">
      <c r="A542" s="1030" t="s">
        <v>1806</v>
      </c>
      <c r="B542" s="982"/>
      <c r="C542" s="982"/>
      <c r="D542" s="982"/>
      <c r="E542" s="982"/>
      <c r="F542" s="983"/>
      <c r="G542" s="740" t="str">
        <f>IF(F540="","",(SUM(G540:G541)))</f>
        <v/>
      </c>
      <c r="H542" s="690"/>
    </row>
    <row r="543" spans="1:8" ht="12.75" customHeight="1">
      <c r="A543" s="741"/>
      <c r="B543" s="742"/>
      <c r="C543" s="751"/>
      <c r="D543" s="752"/>
      <c r="E543" s="753"/>
      <c r="F543" s="754"/>
      <c r="G543" s="755"/>
      <c r="H543" s="690"/>
    </row>
    <row r="544" spans="1:8" ht="12.75" customHeight="1">
      <c r="A544" s="1032" t="s">
        <v>173</v>
      </c>
      <c r="B544" s="982"/>
      <c r="C544" s="982"/>
      <c r="D544" s="982"/>
      <c r="E544" s="982"/>
      <c r="F544" s="1033"/>
      <c r="G544" s="756" t="e">
        <f>SUM(G530,G536,G542)</f>
        <v>#REF!</v>
      </c>
      <c r="H544" s="690"/>
    </row>
    <row r="545" spans="1:8" ht="12.75" customHeight="1">
      <c r="A545" s="757"/>
      <c r="B545" s="757"/>
      <c r="C545" s="758"/>
      <c r="D545" s="757"/>
      <c r="E545" s="759"/>
      <c r="F545" s="760" t="s">
        <v>2235</v>
      </c>
      <c r="G545" s="760" t="e">
        <f>G544*#REF!</f>
        <v>#REF!</v>
      </c>
      <c r="H545" s="690"/>
    </row>
    <row r="546" spans="1:8" ht="12.75" customHeight="1">
      <c r="A546" s="757"/>
      <c r="B546" s="757"/>
      <c r="C546" s="758"/>
      <c r="D546" s="757"/>
      <c r="E546" s="759"/>
      <c r="F546" s="760"/>
      <c r="G546" s="760"/>
      <c r="H546" s="690"/>
    </row>
    <row r="547" spans="1:8" ht="12.75" customHeight="1">
      <c r="A547" s="200"/>
      <c r="B547" s="201"/>
      <c r="C547" s="670"/>
      <c r="D547" s="201"/>
      <c r="E547" s="201"/>
      <c r="F547" s="683"/>
      <c r="G547" s="218"/>
      <c r="H547" s="690"/>
    </row>
    <row r="548" spans="1:8" ht="12.75" customHeight="1">
      <c r="A548" s="821" t="s">
        <v>46</v>
      </c>
      <c r="B548" s="822" t="s">
        <v>37</v>
      </c>
      <c r="C548" s="1113" t="s">
        <v>105</v>
      </c>
      <c r="D548" s="1026"/>
      <c r="E548" s="1026"/>
      <c r="F548" s="1022"/>
      <c r="G548" s="823" t="s">
        <v>40</v>
      </c>
      <c r="H548" s="690"/>
    </row>
    <row r="549" spans="1:8" ht="12.75" customHeight="1">
      <c r="A549" s="726" t="s">
        <v>2320</v>
      </c>
      <c r="B549" s="727" t="s">
        <v>2321</v>
      </c>
      <c r="C549" s="1123" t="s">
        <v>2322</v>
      </c>
      <c r="D549" s="1015"/>
      <c r="E549" s="1016"/>
      <c r="F549" s="728" t="e">
        <f>G568</f>
        <v>#REF!</v>
      </c>
      <c r="G549" s="824" t="s">
        <v>141</v>
      </c>
      <c r="H549" s="690"/>
    </row>
    <row r="550" spans="1:8" ht="12.75" customHeight="1">
      <c r="A550" s="1028" t="s">
        <v>1802</v>
      </c>
      <c r="B550" s="1015"/>
      <c r="C550" s="1015"/>
      <c r="D550" s="1015"/>
      <c r="E550" s="1015"/>
      <c r="F550" s="1015"/>
      <c r="G550" s="1029"/>
      <c r="H550" s="690"/>
    </row>
    <row r="551" spans="1:8" ht="12.75" customHeight="1">
      <c r="A551" s="732" t="s">
        <v>1480</v>
      </c>
      <c r="B551" s="732" t="s">
        <v>46</v>
      </c>
      <c r="C551" s="733" t="s">
        <v>1803</v>
      </c>
      <c r="D551" s="732" t="s">
        <v>141</v>
      </c>
      <c r="E551" s="734" t="s">
        <v>106</v>
      </c>
      <c r="F551" s="735" t="s">
        <v>1804</v>
      </c>
      <c r="G551" s="735" t="s">
        <v>1805</v>
      </c>
      <c r="H551" s="690"/>
    </row>
    <row r="552" spans="1:8" ht="12.75" customHeight="1">
      <c r="A552" s="736"/>
      <c r="B552" s="736"/>
      <c r="C552" s="737"/>
      <c r="D552" s="736"/>
      <c r="E552" s="738"/>
      <c r="F552" s="739"/>
      <c r="G552" s="739"/>
      <c r="H552" s="690"/>
    </row>
    <row r="553" spans="1:8" ht="12.75" customHeight="1">
      <c r="A553" s="736"/>
      <c r="B553" s="736"/>
      <c r="C553" s="737"/>
      <c r="D553" s="736"/>
      <c r="E553" s="738"/>
      <c r="F553" s="739"/>
      <c r="G553" s="739"/>
      <c r="H553" s="690"/>
    </row>
    <row r="554" spans="1:8" ht="12.75" customHeight="1">
      <c r="A554" s="1030" t="s">
        <v>1806</v>
      </c>
      <c r="B554" s="982"/>
      <c r="C554" s="982"/>
      <c r="D554" s="982"/>
      <c r="E554" s="982"/>
      <c r="F554" s="983"/>
      <c r="G554" s="740" t="str">
        <f>IF(F552="","",(SUM(G552:G553)))</f>
        <v/>
      </c>
      <c r="H554" s="690"/>
    </row>
    <row r="555" spans="1:8" ht="12.75" customHeight="1">
      <c r="A555" s="741"/>
      <c r="B555" s="742"/>
      <c r="C555" s="743"/>
      <c r="D555" s="744"/>
      <c r="E555" s="745"/>
      <c r="F555" s="746"/>
      <c r="G555" s="747"/>
      <c r="H555" s="690"/>
    </row>
    <row r="556" spans="1:8" ht="12.75" customHeight="1">
      <c r="A556" s="1031" t="s">
        <v>1570</v>
      </c>
      <c r="B556" s="982"/>
      <c r="C556" s="982"/>
      <c r="D556" s="982"/>
      <c r="E556" s="982"/>
      <c r="F556" s="982"/>
      <c r="G556" s="983"/>
      <c r="H556" s="690"/>
    </row>
    <row r="557" spans="1:8" ht="12.75" customHeight="1">
      <c r="A557" s="732" t="s">
        <v>1480</v>
      </c>
      <c r="B557" s="732" t="s">
        <v>46</v>
      </c>
      <c r="C557" s="733" t="s">
        <v>1803</v>
      </c>
      <c r="D557" s="732" t="s">
        <v>141</v>
      </c>
      <c r="E557" s="734" t="s">
        <v>106</v>
      </c>
      <c r="F557" s="735" t="s">
        <v>1804</v>
      </c>
      <c r="G557" s="735" t="s">
        <v>1805</v>
      </c>
      <c r="H557" s="690"/>
    </row>
    <row r="558" spans="1:8" ht="12.75" customHeight="1">
      <c r="A558" s="736" t="s">
        <v>2233</v>
      </c>
      <c r="B558" s="736" t="s">
        <v>2323</v>
      </c>
      <c r="C558" s="737" t="e">
        <f>VLOOKUP(B558,#REF!,2,0)</f>
        <v>#REF!</v>
      </c>
      <c r="D558" s="736" t="e">
        <f>VLOOKUP(B558,#REF!,3,0)</f>
        <v>#REF!</v>
      </c>
      <c r="E558" s="738">
        <v>1</v>
      </c>
      <c r="F558" s="739" t="e">
        <f>VLOOKUP(B558,#REF!,13,0)</f>
        <v>#REF!</v>
      </c>
      <c r="G558" s="739" t="e">
        <f>IF(D558="","",E558*F558)</f>
        <v>#REF!</v>
      </c>
      <c r="H558" s="690"/>
    </row>
    <row r="559" spans="1:8" ht="12.75" customHeight="1">
      <c r="A559" s="736"/>
      <c r="B559" s="736"/>
      <c r="C559" s="737"/>
      <c r="D559" s="736"/>
      <c r="E559" s="738"/>
      <c r="F559" s="739"/>
      <c r="G559" s="739"/>
      <c r="H559" s="690"/>
    </row>
    <row r="560" spans="1:8" ht="12.75" customHeight="1">
      <c r="A560" s="1030" t="s">
        <v>1806</v>
      </c>
      <c r="B560" s="982"/>
      <c r="C560" s="982"/>
      <c r="D560" s="982"/>
      <c r="E560" s="982"/>
      <c r="F560" s="983"/>
      <c r="G560" s="740" t="e">
        <f>IF(F558="","",(SUM(G558:G559)))</f>
        <v>#REF!</v>
      </c>
      <c r="H560" s="690"/>
    </row>
    <row r="561" spans="1:8" ht="12.75" customHeight="1">
      <c r="A561" s="741"/>
      <c r="B561" s="742"/>
      <c r="C561" s="748"/>
      <c r="D561" s="742"/>
      <c r="E561" s="749"/>
      <c r="F561" s="750"/>
      <c r="G561" s="747"/>
      <c r="H561" s="690"/>
    </row>
    <row r="562" spans="1:8" ht="12.75" customHeight="1">
      <c r="A562" s="1031" t="s">
        <v>1807</v>
      </c>
      <c r="B562" s="982"/>
      <c r="C562" s="982"/>
      <c r="D562" s="982"/>
      <c r="E562" s="982"/>
      <c r="F562" s="982"/>
      <c r="G562" s="983"/>
      <c r="H562" s="690"/>
    </row>
    <row r="563" spans="1:8" ht="12.75" customHeight="1">
      <c r="A563" s="732" t="s">
        <v>1480</v>
      </c>
      <c r="B563" s="732" t="s">
        <v>46</v>
      </c>
      <c r="C563" s="733" t="s">
        <v>1803</v>
      </c>
      <c r="D563" s="732" t="s">
        <v>141</v>
      </c>
      <c r="E563" s="734" t="s">
        <v>106</v>
      </c>
      <c r="F563" s="735" t="s">
        <v>1804</v>
      </c>
      <c r="G563" s="735" t="s">
        <v>1805</v>
      </c>
      <c r="H563" s="690"/>
    </row>
    <row r="564" spans="1:8" ht="12.75" customHeight="1">
      <c r="A564" s="736"/>
      <c r="B564" s="736"/>
      <c r="C564" s="737" t="str">
        <f>IF(B564="","",IF(A564="SINAPI",VLOOKUP(B564,'Referência NÃO DESONERADO'!$A:$D,2,0),IF(A564="COTAÇÃO",VLOOKUP(B564,'Mapa Cotações'!$A:$N,2,0))))</f>
        <v/>
      </c>
      <c r="D564" s="736" t="str">
        <f>IF(B564="","",IF(A564="SINAPI",VLOOKUP(B564,'Referência NÃO DESONERADO'!$A:$D,3,0),IF(A564="COTAÇÃO",VLOOKUP(B564,'Mapa Cotações'!$A:$N,3,0))))</f>
        <v/>
      </c>
      <c r="E564" s="738"/>
      <c r="F564" s="739" t="str">
        <f>IF(B564="","",IF('Planilha Orçamentária'!$H$2="NÃO DESONERADO",(IF(A564="SINAPI",VLOOKUP(B564,'Referência NÃO DESONERADO'!$A:$D,4,0),IF(A564="ORSE",VLOOKUP(B564,'Referência NÃO DESONERADO'!$F:$I,4,0),IF(A564="COTAÇÃO",VLOOKUP(B564,'Mapa Cotações'!$A:$N,13,0))))),(IF(A564="SINAPI",VLOOKUP(B564,'Referência DESONERADO'!$A:$D,4,0),IF(A564="ORSE",VLOOKUP(B564,'Referência DESONERADO'!$F:$I,4,0),IF(A564="COTAÇÃO",VLOOKUP(B564,'Mapa Cotações'!$A:$N,13,0)))))))</f>
        <v/>
      </c>
      <c r="G564" s="739" t="str">
        <f t="shared" ref="G564:G565" si="29">IF(D564="","",E564*F564)</f>
        <v/>
      </c>
      <c r="H564" s="690"/>
    </row>
    <row r="565" spans="1:8" ht="12.75" customHeight="1">
      <c r="A565" s="736"/>
      <c r="B565" s="736"/>
      <c r="C565" s="737" t="str">
        <f>IF(B565="","",IF(A565="SINAPI",VLOOKUP(B565,'Referência NÃO DESONERADO'!$A:$D,2,0),IF(A565="COTAÇÃO",VLOOKUP(B565,'Mapa Cotações'!$A:$N,2,0))))</f>
        <v/>
      </c>
      <c r="D565" s="736" t="str">
        <f>IF(B565="","",IF(A565="SINAPI",VLOOKUP(B565,'Referência NÃO DESONERADO'!$A:$D,3,0),IF(A565="COTAÇÃO",VLOOKUP(B565,'Mapa Cotações'!$A:$N,3,0))))</f>
        <v/>
      </c>
      <c r="E565" s="738"/>
      <c r="F565" s="739" t="str">
        <f>IF(B565="","",IF('Planilha Orçamentária'!$H$2="NÃO DESONERADO",(IF(A565="SINAPI",VLOOKUP(B565,'Referência NÃO DESONERADO'!$A:$D,4,0),IF(A565="ORSE",VLOOKUP(B565,'Referência NÃO DESONERADO'!$F:$I,4,0),IF(A565="COTAÇÃO",VLOOKUP(B565,'Mapa Cotações'!$A:$N,13,0))))),(IF(A565="SINAPI",VLOOKUP(B565,'Referência DESONERADO'!$A:$D,4,0),IF(A565="ORSE",VLOOKUP(B565,'Referência DESONERADO'!$F:$I,4,0),IF(A565="COTAÇÃO",VLOOKUP(B565,'Mapa Cotações'!$A:$N,13,0)))))))</f>
        <v/>
      </c>
      <c r="G565" s="739" t="str">
        <f t="shared" si="29"/>
        <v/>
      </c>
      <c r="H565" s="690"/>
    </row>
    <row r="566" spans="1:8" ht="12.75" customHeight="1">
      <c r="A566" s="1030" t="s">
        <v>1806</v>
      </c>
      <c r="B566" s="982"/>
      <c r="C566" s="982"/>
      <c r="D566" s="982"/>
      <c r="E566" s="982"/>
      <c r="F566" s="983"/>
      <c r="G566" s="740" t="str">
        <f>IF(F564="","",(SUM(G564:G565)))</f>
        <v/>
      </c>
      <c r="H566" s="690"/>
    </row>
    <row r="567" spans="1:8" ht="12.75" customHeight="1">
      <c r="A567" s="741"/>
      <c r="B567" s="742"/>
      <c r="C567" s="751"/>
      <c r="D567" s="752"/>
      <c r="E567" s="753"/>
      <c r="F567" s="754"/>
      <c r="G567" s="755"/>
      <c r="H567" s="690"/>
    </row>
    <row r="568" spans="1:8" ht="12.75" customHeight="1">
      <c r="A568" s="1032" t="s">
        <v>173</v>
      </c>
      <c r="B568" s="982"/>
      <c r="C568" s="982"/>
      <c r="D568" s="982"/>
      <c r="E568" s="982"/>
      <c r="F568" s="1033"/>
      <c r="G568" s="756" t="e">
        <f>SUM(G554,G560,G566)</f>
        <v>#REF!</v>
      </c>
      <c r="H568" s="690"/>
    </row>
    <row r="569" spans="1:8" ht="12.75" customHeight="1">
      <c r="A569" s="757"/>
      <c r="B569" s="757"/>
      <c r="C569" s="758"/>
      <c r="D569" s="757"/>
      <c r="E569" s="759"/>
      <c r="F569" s="760" t="s">
        <v>2235</v>
      </c>
      <c r="G569" s="760" t="e">
        <f>G568*#REF!</f>
        <v>#REF!</v>
      </c>
      <c r="H569" s="690"/>
    </row>
    <row r="570" spans="1:8" ht="12.75" customHeight="1">
      <c r="A570" s="757"/>
      <c r="B570" s="757"/>
      <c r="C570" s="758"/>
      <c r="D570" s="757"/>
      <c r="E570" s="759"/>
      <c r="F570" s="760"/>
      <c r="G570" s="760"/>
      <c r="H570" s="690"/>
    </row>
    <row r="571" spans="1:8" ht="12.75" customHeight="1">
      <c r="A571" s="200"/>
      <c r="B571" s="201"/>
      <c r="C571" s="670"/>
      <c r="D571" s="201"/>
      <c r="E571" s="201"/>
      <c r="F571" s="683"/>
      <c r="G571" s="218"/>
      <c r="H571" s="690"/>
    </row>
    <row r="572" spans="1:8" ht="12.75" customHeight="1">
      <c r="A572" s="821" t="s">
        <v>46</v>
      </c>
      <c r="B572" s="822" t="s">
        <v>37</v>
      </c>
      <c r="C572" s="1113" t="s">
        <v>105</v>
      </c>
      <c r="D572" s="1026"/>
      <c r="E572" s="1026"/>
      <c r="F572" s="1022"/>
      <c r="G572" s="823" t="s">
        <v>40</v>
      </c>
      <c r="H572" s="690"/>
    </row>
    <row r="573" spans="1:8" ht="12.75" customHeight="1">
      <c r="A573" s="726" t="s">
        <v>2324</v>
      </c>
      <c r="B573" s="727" t="s">
        <v>2325</v>
      </c>
      <c r="C573" s="1123" t="s">
        <v>2326</v>
      </c>
      <c r="D573" s="1015"/>
      <c r="E573" s="1016"/>
      <c r="F573" s="728" t="e">
        <f>G592</f>
        <v>#REF!</v>
      </c>
      <c r="G573" s="824" t="s">
        <v>141</v>
      </c>
      <c r="H573" s="690"/>
    </row>
    <row r="574" spans="1:8" ht="12.75" customHeight="1">
      <c r="A574" s="1028" t="s">
        <v>1802</v>
      </c>
      <c r="B574" s="1015"/>
      <c r="C574" s="1015"/>
      <c r="D574" s="1015"/>
      <c r="E574" s="1015"/>
      <c r="F574" s="1015"/>
      <c r="G574" s="1029"/>
      <c r="H574" s="690"/>
    </row>
    <row r="575" spans="1:8" ht="12.75" customHeight="1">
      <c r="A575" s="732" t="s">
        <v>1480</v>
      </c>
      <c r="B575" s="732" t="s">
        <v>46</v>
      </c>
      <c r="C575" s="733" t="s">
        <v>1803</v>
      </c>
      <c r="D575" s="732" t="s">
        <v>141</v>
      </c>
      <c r="E575" s="734" t="s">
        <v>106</v>
      </c>
      <c r="F575" s="735" t="s">
        <v>1804</v>
      </c>
      <c r="G575" s="735" t="s">
        <v>1805</v>
      </c>
      <c r="H575" s="690"/>
    </row>
    <row r="576" spans="1:8" ht="12.75" customHeight="1">
      <c r="A576" s="736"/>
      <c r="B576" s="736"/>
      <c r="C576" s="737"/>
      <c r="D576" s="736"/>
      <c r="E576" s="738"/>
      <c r="F576" s="739"/>
      <c r="G576" s="739"/>
      <c r="H576" s="690"/>
    </row>
    <row r="577" spans="1:8" ht="12.75" customHeight="1">
      <c r="A577" s="736"/>
      <c r="B577" s="736"/>
      <c r="C577" s="737"/>
      <c r="D577" s="736"/>
      <c r="E577" s="738"/>
      <c r="F577" s="739"/>
      <c r="G577" s="739"/>
      <c r="H577" s="690"/>
    </row>
    <row r="578" spans="1:8" ht="12.75" customHeight="1">
      <c r="A578" s="1030" t="s">
        <v>1806</v>
      </c>
      <c r="B578" s="982"/>
      <c r="C578" s="982"/>
      <c r="D578" s="982"/>
      <c r="E578" s="982"/>
      <c r="F578" s="983"/>
      <c r="G578" s="740" t="str">
        <f>IF(F576="","",(SUM(G576:G577)))</f>
        <v/>
      </c>
      <c r="H578" s="690"/>
    </row>
    <row r="579" spans="1:8" ht="12.75" customHeight="1">
      <c r="A579" s="741"/>
      <c r="B579" s="742"/>
      <c r="C579" s="743"/>
      <c r="D579" s="744"/>
      <c r="E579" s="745"/>
      <c r="F579" s="746"/>
      <c r="G579" s="747"/>
      <c r="H579" s="690"/>
    </row>
    <row r="580" spans="1:8" ht="12.75" customHeight="1">
      <c r="A580" s="1031" t="s">
        <v>1570</v>
      </c>
      <c r="B580" s="982"/>
      <c r="C580" s="982"/>
      <c r="D580" s="982"/>
      <c r="E580" s="982"/>
      <c r="F580" s="982"/>
      <c r="G580" s="983"/>
      <c r="H580" s="690"/>
    </row>
    <row r="581" spans="1:8" ht="12.75" customHeight="1">
      <c r="A581" s="732" t="s">
        <v>1480</v>
      </c>
      <c r="B581" s="732" t="s">
        <v>46</v>
      </c>
      <c r="C581" s="733" t="s">
        <v>1803</v>
      </c>
      <c r="D581" s="732" t="s">
        <v>141</v>
      </c>
      <c r="E581" s="734" t="s">
        <v>106</v>
      </c>
      <c r="F581" s="735" t="s">
        <v>1804</v>
      </c>
      <c r="G581" s="735" t="s">
        <v>1805</v>
      </c>
      <c r="H581" s="690"/>
    </row>
    <row r="582" spans="1:8" ht="12.75" customHeight="1">
      <c r="A582" s="736" t="s">
        <v>2233</v>
      </c>
      <c r="B582" s="736" t="s">
        <v>2327</v>
      </c>
      <c r="C582" s="737" t="e">
        <f>VLOOKUP(B582,#REF!,2,0)</f>
        <v>#REF!</v>
      </c>
      <c r="D582" s="736" t="e">
        <f>VLOOKUP(B582,#REF!,3,0)</f>
        <v>#REF!</v>
      </c>
      <c r="E582" s="738">
        <v>1</v>
      </c>
      <c r="F582" s="739" t="e">
        <f>VLOOKUP(B582,#REF!,13,0)</f>
        <v>#REF!</v>
      </c>
      <c r="G582" s="739" t="e">
        <f>IF(D582="","",E582*F582)</f>
        <v>#REF!</v>
      </c>
      <c r="H582" s="690"/>
    </row>
    <row r="583" spans="1:8" ht="12.75" customHeight="1">
      <c r="A583" s="736"/>
      <c r="B583" s="736"/>
      <c r="C583" s="737"/>
      <c r="D583" s="736"/>
      <c r="E583" s="738"/>
      <c r="F583" s="739"/>
      <c r="G583" s="739"/>
      <c r="H583" s="690"/>
    </row>
    <row r="584" spans="1:8" ht="12.75" customHeight="1">
      <c r="A584" s="1030" t="s">
        <v>1806</v>
      </c>
      <c r="B584" s="982"/>
      <c r="C584" s="982"/>
      <c r="D584" s="982"/>
      <c r="E584" s="982"/>
      <c r="F584" s="983"/>
      <c r="G584" s="740" t="e">
        <f>IF(F582="","",(SUM(G582:G583)))</f>
        <v>#REF!</v>
      </c>
      <c r="H584" s="690"/>
    </row>
    <row r="585" spans="1:8" ht="12.75" customHeight="1">
      <c r="A585" s="741"/>
      <c r="B585" s="742"/>
      <c r="C585" s="748"/>
      <c r="D585" s="742"/>
      <c r="E585" s="749"/>
      <c r="F585" s="750"/>
      <c r="G585" s="747"/>
      <c r="H585" s="690"/>
    </row>
    <row r="586" spans="1:8" ht="12.75" customHeight="1">
      <c r="A586" s="1031" t="s">
        <v>1807</v>
      </c>
      <c r="B586" s="982"/>
      <c r="C586" s="982"/>
      <c r="D586" s="982"/>
      <c r="E586" s="982"/>
      <c r="F586" s="982"/>
      <c r="G586" s="983"/>
      <c r="H586" s="690"/>
    </row>
    <row r="587" spans="1:8" ht="12.75" customHeight="1">
      <c r="A587" s="732" t="s">
        <v>1480</v>
      </c>
      <c r="B587" s="732" t="s">
        <v>46</v>
      </c>
      <c r="C587" s="733" t="s">
        <v>1803</v>
      </c>
      <c r="D587" s="732" t="s">
        <v>141</v>
      </c>
      <c r="E587" s="734" t="s">
        <v>106</v>
      </c>
      <c r="F587" s="735" t="s">
        <v>1804</v>
      </c>
      <c r="G587" s="735" t="s">
        <v>1805</v>
      </c>
      <c r="H587" s="690"/>
    </row>
    <row r="588" spans="1:8" ht="12.75" customHeight="1">
      <c r="A588" s="736"/>
      <c r="B588" s="736"/>
      <c r="C588" s="737" t="str">
        <f>IF(B588="","",IF(A588="SINAPI",VLOOKUP(B588,'Referência NÃO DESONERADO'!$A:$D,2,0),IF(A588="COTAÇÃO",VLOOKUP(B588,'Mapa Cotações'!$A:$N,2,0))))</f>
        <v/>
      </c>
      <c r="D588" s="736" t="str">
        <f>IF(B588="","",IF(A588="SINAPI",VLOOKUP(B588,'Referência NÃO DESONERADO'!$A:$D,3,0),IF(A588="COTAÇÃO",VLOOKUP(B588,'Mapa Cotações'!$A:$N,3,0))))</f>
        <v/>
      </c>
      <c r="E588" s="738"/>
      <c r="F588" s="739" t="str">
        <f>IF(B588="","",IF('Planilha Orçamentária'!$H$2="NÃO DESONERADO",(IF(A588="SINAPI",VLOOKUP(B588,'Referência NÃO DESONERADO'!$A:$D,4,0),IF(A588="ORSE",VLOOKUP(B588,'Referência NÃO DESONERADO'!$F:$I,4,0),IF(A588="COTAÇÃO",VLOOKUP(B588,'Mapa Cotações'!$A:$N,13,0))))),(IF(A588="SINAPI",VLOOKUP(B588,'Referência DESONERADO'!$A:$D,4,0),IF(A588="ORSE",VLOOKUP(B588,'Referência DESONERADO'!$F:$I,4,0),IF(A588="COTAÇÃO",VLOOKUP(B588,'Mapa Cotações'!$A:$N,13,0)))))))</f>
        <v/>
      </c>
      <c r="G588" s="739" t="str">
        <f t="shared" ref="G588:G589" si="30">IF(D588="","",E588*F588)</f>
        <v/>
      </c>
      <c r="H588" s="690"/>
    </row>
    <row r="589" spans="1:8" ht="12.75" customHeight="1">
      <c r="A589" s="736"/>
      <c r="B589" s="736"/>
      <c r="C589" s="737" t="str">
        <f>IF(B589="","",IF(A589="SINAPI",VLOOKUP(B589,'Referência NÃO DESONERADO'!$A:$D,2,0),IF(A589="COTAÇÃO",VLOOKUP(B589,'Mapa Cotações'!$A:$N,2,0))))</f>
        <v/>
      </c>
      <c r="D589" s="736" t="str">
        <f>IF(B589="","",IF(A589="SINAPI",VLOOKUP(B589,'Referência NÃO DESONERADO'!$A:$D,3,0),IF(A589="COTAÇÃO",VLOOKUP(B589,'Mapa Cotações'!$A:$N,3,0))))</f>
        <v/>
      </c>
      <c r="E589" s="738"/>
      <c r="F589" s="739" t="str">
        <f>IF(B589="","",IF('Planilha Orçamentária'!$H$2="NÃO DESONERADO",(IF(A589="SINAPI",VLOOKUP(B589,'Referência NÃO DESONERADO'!$A:$D,4,0),IF(A589="ORSE",VLOOKUP(B589,'Referência NÃO DESONERADO'!$F:$I,4,0),IF(A589="COTAÇÃO",VLOOKUP(B589,'Mapa Cotações'!$A:$N,13,0))))),(IF(A589="SINAPI",VLOOKUP(B589,'Referência DESONERADO'!$A:$D,4,0),IF(A589="ORSE",VLOOKUP(B589,'Referência DESONERADO'!$F:$I,4,0),IF(A589="COTAÇÃO",VLOOKUP(B589,'Mapa Cotações'!$A:$N,13,0)))))))</f>
        <v/>
      </c>
      <c r="G589" s="739" t="str">
        <f t="shared" si="30"/>
        <v/>
      </c>
      <c r="H589" s="690"/>
    </row>
    <row r="590" spans="1:8" ht="12.75" customHeight="1">
      <c r="A590" s="1030" t="s">
        <v>1806</v>
      </c>
      <c r="B590" s="982"/>
      <c r="C590" s="982"/>
      <c r="D590" s="982"/>
      <c r="E590" s="982"/>
      <c r="F590" s="983"/>
      <c r="G590" s="740" t="str">
        <f>IF(F588="","",(SUM(G588:G589)))</f>
        <v/>
      </c>
      <c r="H590" s="690"/>
    </row>
    <row r="591" spans="1:8" ht="12.75" customHeight="1">
      <c r="A591" s="741"/>
      <c r="B591" s="742"/>
      <c r="C591" s="751"/>
      <c r="D591" s="752"/>
      <c r="E591" s="753"/>
      <c r="F591" s="754"/>
      <c r="G591" s="755"/>
      <c r="H591" s="690"/>
    </row>
    <row r="592" spans="1:8" ht="12.75" customHeight="1">
      <c r="A592" s="1032" t="s">
        <v>173</v>
      </c>
      <c r="B592" s="982"/>
      <c r="C592" s="982"/>
      <c r="D592" s="982"/>
      <c r="E592" s="982"/>
      <c r="F592" s="1033"/>
      <c r="G592" s="756" t="e">
        <f>SUM(G578,G584,G590)</f>
        <v>#REF!</v>
      </c>
      <c r="H592" s="690"/>
    </row>
    <row r="593" spans="1:8" ht="12.75" customHeight="1">
      <c r="A593" s="757"/>
      <c r="B593" s="757"/>
      <c r="C593" s="758"/>
      <c r="D593" s="757"/>
      <c r="E593" s="759"/>
      <c r="F593" s="760" t="s">
        <v>2235</v>
      </c>
      <c r="G593" s="760" t="e">
        <f>G592*#REF!</f>
        <v>#REF!</v>
      </c>
      <c r="H593" s="690"/>
    </row>
    <row r="594" spans="1:8" ht="12.75" customHeight="1">
      <c r="A594" s="757"/>
      <c r="B594" s="757"/>
      <c r="C594" s="758"/>
      <c r="D594" s="757"/>
      <c r="E594" s="759"/>
      <c r="F594" s="760"/>
      <c r="G594" s="760"/>
      <c r="H594" s="690"/>
    </row>
    <row r="595" spans="1:8" ht="12.75" customHeight="1">
      <c r="A595" s="200"/>
      <c r="B595" s="201"/>
      <c r="C595" s="670"/>
      <c r="D595" s="201"/>
      <c r="E595" s="201"/>
      <c r="F595" s="683"/>
      <c r="G595" s="218"/>
      <c r="H595" s="690"/>
    </row>
    <row r="596" spans="1:8" ht="12.75" customHeight="1">
      <c r="A596" s="821" t="s">
        <v>46</v>
      </c>
      <c r="B596" s="822" t="s">
        <v>37</v>
      </c>
      <c r="C596" s="1113" t="s">
        <v>105</v>
      </c>
      <c r="D596" s="1026"/>
      <c r="E596" s="1026"/>
      <c r="F596" s="1022"/>
      <c r="G596" s="823" t="s">
        <v>40</v>
      </c>
      <c r="H596" s="690"/>
    </row>
    <row r="597" spans="1:8" ht="12.75" customHeight="1">
      <c r="A597" s="726" t="s">
        <v>2328</v>
      </c>
      <c r="B597" s="727" t="s">
        <v>2329</v>
      </c>
      <c r="C597" s="1123" t="s">
        <v>2330</v>
      </c>
      <c r="D597" s="1015"/>
      <c r="E597" s="1016"/>
      <c r="F597" s="728" t="e">
        <f>G616</f>
        <v>#REF!</v>
      </c>
      <c r="G597" s="824" t="s">
        <v>141</v>
      </c>
      <c r="H597" s="690"/>
    </row>
    <row r="598" spans="1:8" ht="12.75" customHeight="1">
      <c r="A598" s="1028" t="s">
        <v>1802</v>
      </c>
      <c r="B598" s="1015"/>
      <c r="C598" s="1015"/>
      <c r="D598" s="1015"/>
      <c r="E598" s="1015"/>
      <c r="F598" s="1015"/>
      <c r="G598" s="1029"/>
      <c r="H598" s="690"/>
    </row>
    <row r="599" spans="1:8" ht="12.75" customHeight="1">
      <c r="A599" s="732" t="s">
        <v>1480</v>
      </c>
      <c r="B599" s="732" t="s">
        <v>46</v>
      </c>
      <c r="C599" s="733" t="s">
        <v>1803</v>
      </c>
      <c r="D599" s="732" t="s">
        <v>141</v>
      </c>
      <c r="E599" s="734" t="s">
        <v>106</v>
      </c>
      <c r="F599" s="735" t="s">
        <v>1804</v>
      </c>
      <c r="G599" s="735" t="s">
        <v>1805</v>
      </c>
      <c r="H599" s="690"/>
    </row>
    <row r="600" spans="1:8" ht="12.75" customHeight="1">
      <c r="A600" s="736"/>
      <c r="B600" s="736"/>
      <c r="C600" s="737"/>
      <c r="D600" s="736"/>
      <c r="E600" s="738"/>
      <c r="F600" s="739"/>
      <c r="G600" s="739"/>
      <c r="H600" s="690"/>
    </row>
    <row r="601" spans="1:8" ht="12.75" customHeight="1">
      <c r="A601" s="736"/>
      <c r="B601" s="736"/>
      <c r="C601" s="737"/>
      <c r="D601" s="736"/>
      <c r="E601" s="738"/>
      <c r="F601" s="739"/>
      <c r="G601" s="739"/>
      <c r="H601" s="690"/>
    </row>
    <row r="602" spans="1:8" ht="12.75" customHeight="1">
      <c r="A602" s="1030" t="s">
        <v>1806</v>
      </c>
      <c r="B602" s="982"/>
      <c r="C602" s="982"/>
      <c r="D602" s="982"/>
      <c r="E602" s="982"/>
      <c r="F602" s="983"/>
      <c r="G602" s="740" t="str">
        <f>IF(F600="","",(SUM(G600:G601)))</f>
        <v/>
      </c>
      <c r="H602" s="690"/>
    </row>
    <row r="603" spans="1:8" ht="12.75" customHeight="1">
      <c r="A603" s="741"/>
      <c r="B603" s="742"/>
      <c r="C603" s="743"/>
      <c r="D603" s="744"/>
      <c r="E603" s="745"/>
      <c r="F603" s="746"/>
      <c r="G603" s="747"/>
      <c r="H603" s="690"/>
    </row>
    <row r="604" spans="1:8" ht="12.75" customHeight="1">
      <c r="A604" s="1031" t="s">
        <v>1570</v>
      </c>
      <c r="B604" s="982"/>
      <c r="C604" s="982"/>
      <c r="D604" s="982"/>
      <c r="E604" s="982"/>
      <c r="F604" s="982"/>
      <c r="G604" s="983"/>
      <c r="H604" s="690"/>
    </row>
    <row r="605" spans="1:8" ht="12.75" customHeight="1">
      <c r="A605" s="732" t="s">
        <v>1480</v>
      </c>
      <c r="B605" s="732" t="s">
        <v>46</v>
      </c>
      <c r="C605" s="733" t="s">
        <v>1803</v>
      </c>
      <c r="D605" s="732" t="s">
        <v>141</v>
      </c>
      <c r="E605" s="734" t="s">
        <v>106</v>
      </c>
      <c r="F605" s="735" t="s">
        <v>1804</v>
      </c>
      <c r="G605" s="735" t="s">
        <v>1805</v>
      </c>
      <c r="H605" s="690"/>
    </row>
    <row r="606" spans="1:8" ht="12.75" customHeight="1">
      <c r="A606" s="736" t="s">
        <v>2233</v>
      </c>
      <c r="B606" s="736" t="s">
        <v>2331</v>
      </c>
      <c r="C606" s="737" t="e">
        <f>VLOOKUP(B606,#REF!,2,0)</f>
        <v>#REF!</v>
      </c>
      <c r="D606" s="736" t="e">
        <f>VLOOKUP(B606,#REF!,3,0)</f>
        <v>#REF!</v>
      </c>
      <c r="E606" s="738">
        <v>1</v>
      </c>
      <c r="F606" s="739" t="e">
        <f>VLOOKUP(B606,#REF!,13,0)</f>
        <v>#REF!</v>
      </c>
      <c r="G606" s="739" t="e">
        <f>IF(D606="","",E606*F606)</f>
        <v>#REF!</v>
      </c>
      <c r="H606" s="690"/>
    </row>
    <row r="607" spans="1:8" ht="12.75" customHeight="1">
      <c r="A607" s="736"/>
      <c r="B607" s="736"/>
      <c r="C607" s="737"/>
      <c r="D607" s="736"/>
      <c r="E607" s="738"/>
      <c r="F607" s="739"/>
      <c r="G607" s="739"/>
      <c r="H607" s="690"/>
    </row>
    <row r="608" spans="1:8" ht="12.75" customHeight="1">
      <c r="A608" s="1030" t="s">
        <v>1806</v>
      </c>
      <c r="B608" s="982"/>
      <c r="C608" s="982"/>
      <c r="D608" s="982"/>
      <c r="E608" s="982"/>
      <c r="F608" s="983"/>
      <c r="G608" s="740" t="e">
        <f>IF(F606="","",(SUM(G606:G607)))</f>
        <v>#REF!</v>
      </c>
      <c r="H608" s="690"/>
    </row>
    <row r="609" spans="1:8" ht="12.75" customHeight="1">
      <c r="A609" s="741"/>
      <c r="B609" s="742"/>
      <c r="C609" s="748"/>
      <c r="D609" s="742"/>
      <c r="E609" s="749"/>
      <c r="F609" s="750"/>
      <c r="G609" s="747"/>
      <c r="H609" s="690"/>
    </row>
    <row r="610" spans="1:8" ht="12.75" customHeight="1">
      <c r="A610" s="1031" t="s">
        <v>1807</v>
      </c>
      <c r="B610" s="982"/>
      <c r="C610" s="982"/>
      <c r="D610" s="982"/>
      <c r="E610" s="982"/>
      <c r="F610" s="982"/>
      <c r="G610" s="983"/>
      <c r="H610" s="690"/>
    </row>
    <row r="611" spans="1:8" ht="12.75" customHeight="1">
      <c r="A611" s="732" t="s">
        <v>1480</v>
      </c>
      <c r="B611" s="732" t="s">
        <v>46</v>
      </c>
      <c r="C611" s="733" t="s">
        <v>1803</v>
      </c>
      <c r="D611" s="732" t="s">
        <v>141</v>
      </c>
      <c r="E611" s="734" t="s">
        <v>106</v>
      </c>
      <c r="F611" s="735" t="s">
        <v>1804</v>
      </c>
      <c r="G611" s="735" t="s">
        <v>1805</v>
      </c>
      <c r="H611" s="690"/>
    </row>
    <row r="612" spans="1:8" ht="12.75" customHeight="1">
      <c r="A612" s="736"/>
      <c r="B612" s="736"/>
      <c r="C612" s="737" t="str">
        <f>IF(B612="","",IF(A612="SINAPI",VLOOKUP(B612,'Referência NÃO DESONERADO'!$A:$D,2,0),IF(A612="COTAÇÃO",VLOOKUP(B612,'Mapa Cotações'!$A:$N,2,0))))</f>
        <v/>
      </c>
      <c r="D612" s="736" t="str">
        <f>IF(B612="","",IF(A612="SINAPI",VLOOKUP(B612,'Referência NÃO DESONERADO'!$A:$D,3,0),IF(A612="COTAÇÃO",VLOOKUP(B612,'Mapa Cotações'!$A:$N,3,0))))</f>
        <v/>
      </c>
      <c r="E612" s="738"/>
      <c r="F612" s="739" t="str">
        <f>IF(B612="","",IF('Planilha Orçamentária'!$H$2="NÃO DESONERADO",(IF(A612="SINAPI",VLOOKUP(B612,'Referência NÃO DESONERADO'!$A:$D,4,0),IF(A612="ORSE",VLOOKUP(B612,'Referência NÃO DESONERADO'!$F:$I,4,0),IF(A612="COTAÇÃO",VLOOKUP(B612,'Mapa Cotações'!$A:$N,13,0))))),(IF(A612="SINAPI",VLOOKUP(B612,'Referência DESONERADO'!$A:$D,4,0),IF(A612="ORSE",VLOOKUP(B612,'Referência DESONERADO'!$F:$I,4,0),IF(A612="COTAÇÃO",VLOOKUP(B612,'Mapa Cotações'!$A:$N,13,0)))))))</f>
        <v/>
      </c>
      <c r="G612" s="739" t="str">
        <f t="shared" ref="G612:G613" si="31">IF(D612="","",E612*F612)</f>
        <v/>
      </c>
      <c r="H612" s="690"/>
    </row>
    <row r="613" spans="1:8" ht="12.75" customHeight="1">
      <c r="A613" s="736"/>
      <c r="B613" s="736"/>
      <c r="C613" s="737" t="str">
        <f>IF(B613="","",IF(A613="SINAPI",VLOOKUP(B613,'Referência NÃO DESONERADO'!$A:$D,2,0),IF(A613="COTAÇÃO",VLOOKUP(B613,'Mapa Cotações'!$A:$N,2,0))))</f>
        <v/>
      </c>
      <c r="D613" s="736" t="str">
        <f>IF(B613="","",IF(A613="SINAPI",VLOOKUP(B613,'Referência NÃO DESONERADO'!$A:$D,3,0),IF(A613="COTAÇÃO",VLOOKUP(B613,'Mapa Cotações'!$A:$N,3,0))))</f>
        <v/>
      </c>
      <c r="E613" s="738"/>
      <c r="F613" s="739" t="str">
        <f>IF(B613="","",IF('Planilha Orçamentária'!$H$2="NÃO DESONERADO",(IF(A613="SINAPI",VLOOKUP(B613,'Referência NÃO DESONERADO'!$A:$D,4,0),IF(A613="ORSE",VLOOKUP(B613,'Referência NÃO DESONERADO'!$F:$I,4,0),IF(A613="COTAÇÃO",VLOOKUP(B613,'Mapa Cotações'!$A:$N,13,0))))),(IF(A613="SINAPI",VLOOKUP(B613,'Referência DESONERADO'!$A:$D,4,0),IF(A613="ORSE",VLOOKUP(B613,'Referência DESONERADO'!$F:$I,4,0),IF(A613="COTAÇÃO",VLOOKUP(B613,'Mapa Cotações'!$A:$N,13,0)))))))</f>
        <v/>
      </c>
      <c r="G613" s="739" t="str">
        <f t="shared" si="31"/>
        <v/>
      </c>
      <c r="H613" s="690"/>
    </row>
    <row r="614" spans="1:8" ht="12.75" customHeight="1">
      <c r="A614" s="1030" t="s">
        <v>1806</v>
      </c>
      <c r="B614" s="982"/>
      <c r="C614" s="982"/>
      <c r="D614" s="982"/>
      <c r="E614" s="982"/>
      <c r="F614" s="983"/>
      <c r="G614" s="740" t="str">
        <f>IF(F612="","",(SUM(G612:G613)))</f>
        <v/>
      </c>
      <c r="H614" s="690"/>
    </row>
    <row r="615" spans="1:8" ht="12.75" customHeight="1">
      <c r="A615" s="741"/>
      <c r="B615" s="742"/>
      <c r="C615" s="751"/>
      <c r="D615" s="752"/>
      <c r="E615" s="753"/>
      <c r="F615" s="754"/>
      <c r="G615" s="755"/>
      <c r="H615" s="690"/>
    </row>
    <row r="616" spans="1:8" ht="12.75" customHeight="1">
      <c r="A616" s="1032" t="s">
        <v>173</v>
      </c>
      <c r="B616" s="982"/>
      <c r="C616" s="982"/>
      <c r="D616" s="982"/>
      <c r="E616" s="982"/>
      <c r="F616" s="1033"/>
      <c r="G616" s="756" t="e">
        <f>SUM(G602,G608,G614)</f>
        <v>#REF!</v>
      </c>
      <c r="H616" s="690"/>
    </row>
    <row r="617" spans="1:8" ht="12.75" customHeight="1">
      <c r="A617" s="757"/>
      <c r="B617" s="757"/>
      <c r="C617" s="758"/>
      <c r="D617" s="757"/>
      <c r="E617" s="759"/>
      <c r="F617" s="760" t="s">
        <v>2235</v>
      </c>
      <c r="G617" s="760" t="e">
        <f>G616*#REF!</f>
        <v>#REF!</v>
      </c>
      <c r="H617" s="690"/>
    </row>
    <row r="618" spans="1:8" ht="12.75" customHeight="1">
      <c r="A618" s="757"/>
      <c r="B618" s="757"/>
      <c r="C618" s="758"/>
      <c r="D618" s="757"/>
      <c r="E618" s="759"/>
      <c r="F618" s="760"/>
      <c r="G618" s="760"/>
      <c r="H618" s="690"/>
    </row>
    <row r="619" spans="1:8" ht="12.75" customHeight="1">
      <c r="A619" s="200"/>
      <c r="B619" s="201"/>
      <c r="C619" s="670"/>
      <c r="D619" s="201"/>
      <c r="E619" s="201"/>
      <c r="F619" s="683"/>
      <c r="G619" s="218"/>
      <c r="H619" s="690"/>
    </row>
    <row r="620" spans="1:8" ht="12.75" customHeight="1">
      <c r="A620" s="821" t="s">
        <v>46</v>
      </c>
      <c r="B620" s="822" t="s">
        <v>37</v>
      </c>
      <c r="C620" s="1113" t="s">
        <v>105</v>
      </c>
      <c r="D620" s="1026"/>
      <c r="E620" s="1026"/>
      <c r="F620" s="1022"/>
      <c r="G620" s="823" t="s">
        <v>40</v>
      </c>
      <c r="H620" s="690"/>
    </row>
    <row r="621" spans="1:8" ht="12.75" customHeight="1">
      <c r="A621" s="726" t="s">
        <v>2332</v>
      </c>
      <c r="B621" s="727" t="s">
        <v>2333</v>
      </c>
      <c r="C621" s="1123" t="s">
        <v>2334</v>
      </c>
      <c r="D621" s="1015"/>
      <c r="E621" s="1016"/>
      <c r="F621" s="728" t="e">
        <f>G640</f>
        <v>#REF!</v>
      </c>
      <c r="G621" s="824" t="s">
        <v>141</v>
      </c>
      <c r="H621" s="690"/>
    </row>
    <row r="622" spans="1:8" ht="12.75" customHeight="1">
      <c r="A622" s="1028" t="s">
        <v>1802</v>
      </c>
      <c r="B622" s="1015"/>
      <c r="C622" s="1015"/>
      <c r="D622" s="1015"/>
      <c r="E622" s="1015"/>
      <c r="F622" s="1015"/>
      <c r="G622" s="1029"/>
      <c r="H622" s="690"/>
    </row>
    <row r="623" spans="1:8" ht="12.75" customHeight="1">
      <c r="A623" s="732" t="s">
        <v>1480</v>
      </c>
      <c r="B623" s="732" t="s">
        <v>46</v>
      </c>
      <c r="C623" s="733" t="s">
        <v>1803</v>
      </c>
      <c r="D623" s="732" t="s">
        <v>141</v>
      </c>
      <c r="E623" s="734" t="s">
        <v>106</v>
      </c>
      <c r="F623" s="735" t="s">
        <v>1804</v>
      </c>
      <c r="G623" s="735" t="s">
        <v>1805</v>
      </c>
      <c r="H623" s="690"/>
    </row>
    <row r="624" spans="1:8" ht="12.75" customHeight="1">
      <c r="A624" s="736"/>
      <c r="B624" s="736"/>
      <c r="C624" s="737"/>
      <c r="D624" s="736"/>
      <c r="E624" s="738"/>
      <c r="F624" s="739"/>
      <c r="G624" s="739"/>
      <c r="H624" s="690"/>
    </row>
    <row r="625" spans="1:8" ht="12.75" customHeight="1">
      <c r="A625" s="736"/>
      <c r="B625" s="736"/>
      <c r="C625" s="737"/>
      <c r="D625" s="736"/>
      <c r="E625" s="738"/>
      <c r="F625" s="739"/>
      <c r="G625" s="739"/>
      <c r="H625" s="690"/>
    </row>
    <row r="626" spans="1:8" ht="12.75" customHeight="1">
      <c r="A626" s="1030" t="s">
        <v>1806</v>
      </c>
      <c r="B626" s="982"/>
      <c r="C626" s="982"/>
      <c r="D626" s="982"/>
      <c r="E626" s="982"/>
      <c r="F626" s="983"/>
      <c r="G626" s="740" t="str">
        <f>IF(F624="","",(SUM(G624:G625)))</f>
        <v/>
      </c>
      <c r="H626" s="690"/>
    </row>
    <row r="627" spans="1:8" ht="12.75" customHeight="1">
      <c r="A627" s="741"/>
      <c r="B627" s="742"/>
      <c r="C627" s="743"/>
      <c r="D627" s="744"/>
      <c r="E627" s="745"/>
      <c r="F627" s="746"/>
      <c r="G627" s="747"/>
      <c r="H627" s="690"/>
    </row>
    <row r="628" spans="1:8" ht="12.75" customHeight="1">
      <c r="A628" s="1031" t="s">
        <v>1570</v>
      </c>
      <c r="B628" s="982"/>
      <c r="C628" s="982"/>
      <c r="D628" s="982"/>
      <c r="E628" s="982"/>
      <c r="F628" s="982"/>
      <c r="G628" s="983"/>
      <c r="H628" s="690"/>
    </row>
    <row r="629" spans="1:8" ht="12.75" customHeight="1">
      <c r="A629" s="732" t="s">
        <v>1480</v>
      </c>
      <c r="B629" s="732" t="s">
        <v>46</v>
      </c>
      <c r="C629" s="733" t="s">
        <v>1803</v>
      </c>
      <c r="D629" s="732" t="s">
        <v>141</v>
      </c>
      <c r="E629" s="734" t="s">
        <v>106</v>
      </c>
      <c r="F629" s="735" t="s">
        <v>1804</v>
      </c>
      <c r="G629" s="735" t="s">
        <v>1805</v>
      </c>
      <c r="H629" s="690"/>
    </row>
    <row r="630" spans="1:8" ht="12.75" customHeight="1">
      <c r="A630" s="736" t="s">
        <v>2233</v>
      </c>
      <c r="B630" s="736" t="s">
        <v>2335</v>
      </c>
      <c r="C630" s="737" t="e">
        <f>VLOOKUP(B630,#REF!,2,0)</f>
        <v>#REF!</v>
      </c>
      <c r="D630" s="736" t="e">
        <f>VLOOKUP(B630,#REF!,3,0)</f>
        <v>#REF!</v>
      </c>
      <c r="E630" s="738">
        <v>1</v>
      </c>
      <c r="F630" s="739" t="e">
        <f>VLOOKUP(B630,#REF!,13,0)</f>
        <v>#REF!</v>
      </c>
      <c r="G630" s="739" t="e">
        <f>IF(D630="","",E630*F630)</f>
        <v>#REF!</v>
      </c>
      <c r="H630" s="690"/>
    </row>
    <row r="631" spans="1:8" ht="12.75" customHeight="1">
      <c r="A631" s="736"/>
      <c r="B631" s="736"/>
      <c r="C631" s="737"/>
      <c r="D631" s="736"/>
      <c r="E631" s="738"/>
      <c r="F631" s="739"/>
      <c r="G631" s="739"/>
      <c r="H631" s="690"/>
    </row>
    <row r="632" spans="1:8" ht="12.75" customHeight="1">
      <c r="A632" s="1030" t="s">
        <v>1806</v>
      </c>
      <c r="B632" s="982"/>
      <c r="C632" s="982"/>
      <c r="D632" s="982"/>
      <c r="E632" s="982"/>
      <c r="F632" s="983"/>
      <c r="G632" s="740" t="e">
        <f>IF(F630="","",(SUM(G630:G631)))</f>
        <v>#REF!</v>
      </c>
      <c r="H632" s="690"/>
    </row>
    <row r="633" spans="1:8" ht="12.75" customHeight="1">
      <c r="A633" s="741"/>
      <c r="B633" s="742"/>
      <c r="C633" s="748"/>
      <c r="D633" s="742"/>
      <c r="E633" s="749"/>
      <c r="F633" s="750"/>
      <c r="G633" s="747"/>
      <c r="H633" s="690"/>
    </row>
    <row r="634" spans="1:8" ht="12.75" customHeight="1">
      <c r="A634" s="1031" t="s">
        <v>1807</v>
      </c>
      <c r="B634" s="982"/>
      <c r="C634" s="982"/>
      <c r="D634" s="982"/>
      <c r="E634" s="982"/>
      <c r="F634" s="982"/>
      <c r="G634" s="983"/>
      <c r="H634" s="690"/>
    </row>
    <row r="635" spans="1:8" ht="12.75" customHeight="1">
      <c r="A635" s="732" t="s">
        <v>1480</v>
      </c>
      <c r="B635" s="732" t="s">
        <v>46</v>
      </c>
      <c r="C635" s="733" t="s">
        <v>1803</v>
      </c>
      <c r="D635" s="732" t="s">
        <v>141</v>
      </c>
      <c r="E635" s="734" t="s">
        <v>106</v>
      </c>
      <c r="F635" s="735" t="s">
        <v>1804</v>
      </c>
      <c r="G635" s="735" t="s">
        <v>1805</v>
      </c>
      <c r="H635" s="690"/>
    </row>
    <row r="636" spans="1:8" ht="12.75" customHeight="1">
      <c r="A636" s="736"/>
      <c r="B636" s="736"/>
      <c r="C636" s="737" t="str">
        <f>IF(B636="","",IF(A636="SINAPI",VLOOKUP(B636,'Referência NÃO DESONERADO'!$A:$D,2,0),IF(A636="COTAÇÃO",VLOOKUP(B636,'Mapa Cotações'!$A:$N,2,0))))</f>
        <v/>
      </c>
      <c r="D636" s="736" t="str">
        <f>IF(B636="","",IF(A636="SINAPI",VLOOKUP(B636,'Referência NÃO DESONERADO'!$A:$D,3,0),IF(A636="COTAÇÃO",VLOOKUP(B636,'Mapa Cotações'!$A:$N,3,0))))</f>
        <v/>
      </c>
      <c r="E636" s="738"/>
      <c r="F636" s="739" t="str">
        <f>IF(B636="","",IF('Planilha Orçamentária'!$H$2="NÃO DESONERADO",(IF(A636="SINAPI",VLOOKUP(B636,'Referência NÃO DESONERADO'!$A:$D,4,0),IF(A636="ORSE",VLOOKUP(B636,'Referência NÃO DESONERADO'!$F:$I,4,0),IF(A636="COTAÇÃO",VLOOKUP(B636,'Mapa Cotações'!$A:$N,13,0))))),(IF(A636="SINAPI",VLOOKUP(B636,'Referência DESONERADO'!$A:$D,4,0),IF(A636="ORSE",VLOOKUP(B636,'Referência DESONERADO'!$F:$I,4,0),IF(A636="COTAÇÃO",VLOOKUP(B636,'Mapa Cotações'!$A:$N,13,0)))))))</f>
        <v/>
      </c>
      <c r="G636" s="739" t="str">
        <f t="shared" ref="G636:G637" si="32">IF(D636="","",E636*F636)</f>
        <v/>
      </c>
      <c r="H636" s="690"/>
    </row>
    <row r="637" spans="1:8" ht="12.75" customHeight="1">
      <c r="A637" s="736"/>
      <c r="B637" s="736"/>
      <c r="C637" s="737" t="str">
        <f>IF(B637="","",IF(A637="SINAPI",VLOOKUP(B637,'Referência NÃO DESONERADO'!$A:$D,2,0),IF(A637="COTAÇÃO",VLOOKUP(B637,'Mapa Cotações'!$A:$N,2,0))))</f>
        <v/>
      </c>
      <c r="D637" s="736" t="str">
        <f>IF(B637="","",IF(A637="SINAPI",VLOOKUP(B637,'Referência NÃO DESONERADO'!$A:$D,3,0),IF(A637="COTAÇÃO",VLOOKUP(B637,'Mapa Cotações'!$A:$N,3,0))))</f>
        <v/>
      </c>
      <c r="E637" s="738"/>
      <c r="F637" s="739" t="str">
        <f>IF(B637="","",IF('Planilha Orçamentária'!$H$2="NÃO DESONERADO",(IF(A637="SINAPI",VLOOKUP(B637,'Referência NÃO DESONERADO'!$A:$D,4,0),IF(A637="ORSE",VLOOKUP(B637,'Referência NÃO DESONERADO'!$F:$I,4,0),IF(A637="COTAÇÃO",VLOOKUP(B637,'Mapa Cotações'!$A:$N,13,0))))),(IF(A637="SINAPI",VLOOKUP(B637,'Referência DESONERADO'!$A:$D,4,0),IF(A637="ORSE",VLOOKUP(B637,'Referência DESONERADO'!$F:$I,4,0),IF(A637="COTAÇÃO",VLOOKUP(B637,'Mapa Cotações'!$A:$N,13,0)))))))</f>
        <v/>
      </c>
      <c r="G637" s="739" t="str">
        <f t="shared" si="32"/>
        <v/>
      </c>
      <c r="H637" s="690"/>
    </row>
    <row r="638" spans="1:8" ht="12.75" customHeight="1">
      <c r="A638" s="1030" t="s">
        <v>1806</v>
      </c>
      <c r="B638" s="982"/>
      <c r="C638" s="982"/>
      <c r="D638" s="982"/>
      <c r="E638" s="982"/>
      <c r="F638" s="983"/>
      <c r="G638" s="740" t="str">
        <f>IF(F636="","",(SUM(G636:G637)))</f>
        <v/>
      </c>
      <c r="H638" s="690"/>
    </row>
    <row r="639" spans="1:8" ht="12.75" customHeight="1">
      <c r="A639" s="741"/>
      <c r="B639" s="742"/>
      <c r="C639" s="751"/>
      <c r="D639" s="752"/>
      <c r="E639" s="753"/>
      <c r="F639" s="754"/>
      <c r="G639" s="755"/>
      <c r="H639" s="690"/>
    </row>
    <row r="640" spans="1:8" ht="12.75" customHeight="1">
      <c r="A640" s="1032" t="s">
        <v>173</v>
      </c>
      <c r="B640" s="982"/>
      <c r="C640" s="982"/>
      <c r="D640" s="982"/>
      <c r="E640" s="982"/>
      <c r="F640" s="1033"/>
      <c r="G640" s="756" t="e">
        <f>SUM(G626,G632,G638)</f>
        <v>#REF!</v>
      </c>
      <c r="H640" s="690"/>
    </row>
    <row r="641" spans="1:8" ht="12.75" customHeight="1">
      <c r="A641" s="757"/>
      <c r="B641" s="757"/>
      <c r="C641" s="758"/>
      <c r="D641" s="757"/>
      <c r="E641" s="759"/>
      <c r="F641" s="760" t="s">
        <v>2235</v>
      </c>
      <c r="G641" s="760" t="e">
        <f>G640*#REF!</f>
        <v>#REF!</v>
      </c>
      <c r="H641" s="690"/>
    </row>
    <row r="642" spans="1:8" ht="12.75" customHeight="1">
      <c r="A642" s="757"/>
      <c r="B642" s="757"/>
      <c r="C642" s="758"/>
      <c r="D642" s="757"/>
      <c r="E642" s="759"/>
      <c r="F642" s="760"/>
      <c r="G642" s="760"/>
      <c r="H642" s="690"/>
    </row>
    <row r="643" spans="1:8" ht="12.75" customHeight="1">
      <c r="A643" s="200"/>
      <c r="B643" s="201"/>
      <c r="C643" s="670"/>
      <c r="D643" s="201"/>
      <c r="E643" s="201"/>
      <c r="F643" s="683"/>
      <c r="G643" s="218"/>
      <c r="H643" s="690"/>
    </row>
    <row r="644" spans="1:8" ht="12.75" customHeight="1">
      <c r="A644" s="821" t="s">
        <v>46</v>
      </c>
      <c r="B644" s="822" t="s">
        <v>37</v>
      </c>
      <c r="C644" s="1113" t="s">
        <v>105</v>
      </c>
      <c r="D644" s="1026"/>
      <c r="E644" s="1026"/>
      <c r="F644" s="1022"/>
      <c r="G644" s="823" t="s">
        <v>40</v>
      </c>
      <c r="H644" s="690"/>
    </row>
    <row r="645" spans="1:8" ht="12.75" customHeight="1">
      <c r="A645" s="726" t="s">
        <v>2336</v>
      </c>
      <c r="B645" s="727" t="s">
        <v>2337</v>
      </c>
      <c r="C645" s="1123" t="s">
        <v>2338</v>
      </c>
      <c r="D645" s="1015"/>
      <c r="E645" s="1016"/>
      <c r="F645" s="728" t="e">
        <f>G664</f>
        <v>#REF!</v>
      </c>
      <c r="G645" s="824" t="s">
        <v>141</v>
      </c>
      <c r="H645" s="690"/>
    </row>
    <row r="646" spans="1:8" ht="12.75" customHeight="1">
      <c r="A646" s="1028" t="s">
        <v>1802</v>
      </c>
      <c r="B646" s="1015"/>
      <c r="C646" s="1015"/>
      <c r="D646" s="1015"/>
      <c r="E646" s="1015"/>
      <c r="F646" s="1015"/>
      <c r="G646" s="1029"/>
      <c r="H646" s="690"/>
    </row>
    <row r="647" spans="1:8" ht="12.75" customHeight="1">
      <c r="A647" s="732" t="s">
        <v>1480</v>
      </c>
      <c r="B647" s="732" t="s">
        <v>46</v>
      </c>
      <c r="C647" s="733" t="s">
        <v>1803</v>
      </c>
      <c r="D647" s="732" t="s">
        <v>141</v>
      </c>
      <c r="E647" s="734" t="s">
        <v>106</v>
      </c>
      <c r="F647" s="735" t="s">
        <v>1804</v>
      </c>
      <c r="G647" s="735" t="s">
        <v>1805</v>
      </c>
      <c r="H647" s="690"/>
    </row>
    <row r="648" spans="1:8" ht="12.75" customHeight="1">
      <c r="A648" s="736"/>
      <c r="B648" s="736"/>
      <c r="C648" s="737"/>
      <c r="D648" s="736"/>
      <c r="E648" s="738"/>
      <c r="F648" s="739"/>
      <c r="G648" s="739"/>
      <c r="H648" s="690"/>
    </row>
    <row r="649" spans="1:8" ht="12.75" customHeight="1">
      <c r="A649" s="736"/>
      <c r="B649" s="736"/>
      <c r="C649" s="737"/>
      <c r="D649" s="736"/>
      <c r="E649" s="738"/>
      <c r="F649" s="739"/>
      <c r="G649" s="739"/>
      <c r="H649" s="690"/>
    </row>
    <row r="650" spans="1:8" ht="12.75" customHeight="1">
      <c r="A650" s="1030" t="s">
        <v>1806</v>
      </c>
      <c r="B650" s="982"/>
      <c r="C650" s="982"/>
      <c r="D650" s="982"/>
      <c r="E650" s="982"/>
      <c r="F650" s="983"/>
      <c r="G650" s="740" t="str">
        <f>IF(F648="","",(SUM(G648:G649)))</f>
        <v/>
      </c>
      <c r="H650" s="690"/>
    </row>
    <row r="651" spans="1:8" ht="12.75" customHeight="1">
      <c r="A651" s="741"/>
      <c r="B651" s="742"/>
      <c r="C651" s="743"/>
      <c r="D651" s="744"/>
      <c r="E651" s="745"/>
      <c r="F651" s="746"/>
      <c r="G651" s="747"/>
      <c r="H651" s="690"/>
    </row>
    <row r="652" spans="1:8" ht="12.75" customHeight="1">
      <c r="A652" s="1031" t="s">
        <v>1570</v>
      </c>
      <c r="B652" s="982"/>
      <c r="C652" s="982"/>
      <c r="D652" s="982"/>
      <c r="E652" s="982"/>
      <c r="F652" s="982"/>
      <c r="G652" s="983"/>
      <c r="H652" s="690"/>
    </row>
    <row r="653" spans="1:8" ht="12.75" customHeight="1">
      <c r="A653" s="732" t="s">
        <v>1480</v>
      </c>
      <c r="B653" s="732" t="s">
        <v>46</v>
      </c>
      <c r="C653" s="733" t="s">
        <v>1803</v>
      </c>
      <c r="D653" s="732" t="s">
        <v>141</v>
      </c>
      <c r="E653" s="734" t="s">
        <v>106</v>
      </c>
      <c r="F653" s="735" t="s">
        <v>1804</v>
      </c>
      <c r="G653" s="735" t="s">
        <v>1805</v>
      </c>
      <c r="H653" s="690"/>
    </row>
    <row r="654" spans="1:8" ht="12.75" customHeight="1">
      <c r="A654" s="736" t="s">
        <v>2233</v>
      </c>
      <c r="B654" s="736" t="s">
        <v>2339</v>
      </c>
      <c r="C654" s="737" t="e">
        <f>VLOOKUP(B654,#REF!,2,0)</f>
        <v>#REF!</v>
      </c>
      <c r="D654" s="736" t="e">
        <f>VLOOKUP(B654,#REF!,3,0)</f>
        <v>#REF!</v>
      </c>
      <c r="E654" s="738">
        <v>1</v>
      </c>
      <c r="F654" s="739" t="e">
        <f>VLOOKUP(B654,#REF!,13,0)</f>
        <v>#REF!</v>
      </c>
      <c r="G654" s="739" t="e">
        <f>IF(D654="","",E654*F654)</f>
        <v>#REF!</v>
      </c>
      <c r="H654" s="690"/>
    </row>
    <row r="655" spans="1:8" ht="12.75" customHeight="1">
      <c r="A655" s="736"/>
      <c r="B655" s="736"/>
      <c r="C655" s="737"/>
      <c r="D655" s="736"/>
      <c r="E655" s="738"/>
      <c r="F655" s="739"/>
      <c r="G655" s="739"/>
      <c r="H655" s="690"/>
    </row>
    <row r="656" spans="1:8" ht="12.75" customHeight="1">
      <c r="A656" s="1030" t="s">
        <v>1806</v>
      </c>
      <c r="B656" s="982"/>
      <c r="C656" s="982"/>
      <c r="D656" s="982"/>
      <c r="E656" s="982"/>
      <c r="F656" s="983"/>
      <c r="G656" s="740" t="e">
        <f>IF(F654="","",(SUM(G654:G655)))</f>
        <v>#REF!</v>
      </c>
      <c r="H656" s="690"/>
    </row>
    <row r="657" spans="1:8" ht="12.75" customHeight="1">
      <c r="A657" s="741"/>
      <c r="B657" s="742"/>
      <c r="C657" s="748"/>
      <c r="D657" s="742"/>
      <c r="E657" s="749"/>
      <c r="F657" s="750"/>
      <c r="G657" s="747"/>
      <c r="H657" s="690"/>
    </row>
    <row r="658" spans="1:8" ht="12.75" customHeight="1">
      <c r="A658" s="1031" t="s">
        <v>1807</v>
      </c>
      <c r="B658" s="982"/>
      <c r="C658" s="982"/>
      <c r="D658" s="982"/>
      <c r="E658" s="982"/>
      <c r="F658" s="982"/>
      <c r="G658" s="983"/>
      <c r="H658" s="690"/>
    </row>
    <row r="659" spans="1:8" ht="12.75" customHeight="1">
      <c r="A659" s="732" t="s">
        <v>1480</v>
      </c>
      <c r="B659" s="732" t="s">
        <v>46</v>
      </c>
      <c r="C659" s="733" t="s">
        <v>1803</v>
      </c>
      <c r="D659" s="732" t="s">
        <v>141</v>
      </c>
      <c r="E659" s="734" t="s">
        <v>106</v>
      </c>
      <c r="F659" s="735" t="s">
        <v>1804</v>
      </c>
      <c r="G659" s="735" t="s">
        <v>1805</v>
      </c>
      <c r="H659" s="690"/>
    </row>
    <row r="660" spans="1:8" ht="12.75" customHeight="1">
      <c r="A660" s="736"/>
      <c r="B660" s="736"/>
      <c r="C660" s="737" t="str">
        <f>IF(B660="","",IF(A660="SINAPI",VLOOKUP(B660,'Referência NÃO DESONERADO'!$A:$D,2,0),IF(A660="COTAÇÃO",VLOOKUP(B660,'Mapa Cotações'!$A:$N,2,0))))</f>
        <v/>
      </c>
      <c r="D660" s="736" t="str">
        <f>IF(B660="","",IF(A660="SINAPI",VLOOKUP(B660,'Referência NÃO DESONERADO'!$A:$D,3,0),IF(A660="COTAÇÃO",VLOOKUP(B660,'Mapa Cotações'!$A:$N,3,0))))</f>
        <v/>
      </c>
      <c r="E660" s="738"/>
      <c r="F660" s="739" t="str">
        <f>IF(B660="","",IF('Planilha Orçamentária'!$H$2="NÃO DESONERADO",(IF(A660="SINAPI",VLOOKUP(B660,'Referência NÃO DESONERADO'!$A:$D,4,0),IF(A660="ORSE",VLOOKUP(B660,'Referência NÃO DESONERADO'!$F:$I,4,0),IF(A660="COTAÇÃO",VLOOKUP(B660,'Mapa Cotações'!$A:$N,13,0))))),(IF(A660="SINAPI",VLOOKUP(B660,'Referência DESONERADO'!$A:$D,4,0),IF(A660="ORSE",VLOOKUP(B660,'Referência DESONERADO'!$F:$I,4,0),IF(A660="COTAÇÃO",VLOOKUP(B660,'Mapa Cotações'!$A:$N,13,0)))))))</f>
        <v/>
      </c>
      <c r="G660" s="739" t="str">
        <f t="shared" ref="G660:G661" si="33">IF(D660="","",E660*F660)</f>
        <v/>
      </c>
      <c r="H660" s="690"/>
    </row>
    <row r="661" spans="1:8" ht="12.75" customHeight="1">
      <c r="A661" s="736"/>
      <c r="B661" s="736"/>
      <c r="C661" s="737" t="str">
        <f>IF(B661="","",IF(A661="SINAPI",VLOOKUP(B661,'Referência NÃO DESONERADO'!$A:$D,2,0),IF(A661="COTAÇÃO",VLOOKUP(B661,'Mapa Cotações'!$A:$N,2,0))))</f>
        <v/>
      </c>
      <c r="D661" s="736" t="str">
        <f>IF(B661="","",IF(A661="SINAPI",VLOOKUP(B661,'Referência NÃO DESONERADO'!$A:$D,3,0),IF(A661="COTAÇÃO",VLOOKUP(B661,'Mapa Cotações'!$A:$N,3,0))))</f>
        <v/>
      </c>
      <c r="E661" s="738"/>
      <c r="F661" s="739" t="str">
        <f>IF(B661="","",IF('Planilha Orçamentária'!$H$2="NÃO DESONERADO",(IF(A661="SINAPI",VLOOKUP(B661,'Referência NÃO DESONERADO'!$A:$D,4,0),IF(A661="ORSE",VLOOKUP(B661,'Referência NÃO DESONERADO'!$F:$I,4,0),IF(A661="COTAÇÃO",VLOOKUP(B661,'Mapa Cotações'!$A:$N,13,0))))),(IF(A661="SINAPI",VLOOKUP(B661,'Referência DESONERADO'!$A:$D,4,0),IF(A661="ORSE",VLOOKUP(B661,'Referência DESONERADO'!$F:$I,4,0),IF(A661="COTAÇÃO",VLOOKUP(B661,'Mapa Cotações'!$A:$N,13,0)))))))</f>
        <v/>
      </c>
      <c r="G661" s="739" t="str">
        <f t="shared" si="33"/>
        <v/>
      </c>
      <c r="H661" s="690"/>
    </row>
    <row r="662" spans="1:8" ht="12.75" customHeight="1">
      <c r="A662" s="1030" t="s">
        <v>1806</v>
      </c>
      <c r="B662" s="982"/>
      <c r="C662" s="982"/>
      <c r="D662" s="982"/>
      <c r="E662" s="982"/>
      <c r="F662" s="983"/>
      <c r="G662" s="740" t="str">
        <f>IF(F660="","",(SUM(G660:G661)))</f>
        <v/>
      </c>
      <c r="H662" s="690"/>
    </row>
    <row r="663" spans="1:8" ht="12.75" customHeight="1">
      <c r="A663" s="741"/>
      <c r="B663" s="742"/>
      <c r="C663" s="751"/>
      <c r="D663" s="752"/>
      <c r="E663" s="753"/>
      <c r="F663" s="754"/>
      <c r="G663" s="755"/>
      <c r="H663" s="690"/>
    </row>
    <row r="664" spans="1:8" ht="12.75" customHeight="1">
      <c r="A664" s="1032" t="s">
        <v>173</v>
      </c>
      <c r="B664" s="982"/>
      <c r="C664" s="982"/>
      <c r="D664" s="982"/>
      <c r="E664" s="982"/>
      <c r="F664" s="1033"/>
      <c r="G664" s="756" t="e">
        <f>SUM(G650,G656,G662)</f>
        <v>#REF!</v>
      </c>
      <c r="H664" s="690"/>
    </row>
    <row r="665" spans="1:8" ht="12.75" customHeight="1">
      <c r="A665" s="757"/>
      <c r="B665" s="757"/>
      <c r="C665" s="758"/>
      <c r="D665" s="757"/>
      <c r="E665" s="759"/>
      <c r="F665" s="760" t="s">
        <v>2235</v>
      </c>
      <c r="G665" s="760" t="e">
        <f>G664*#REF!</f>
        <v>#REF!</v>
      </c>
      <c r="H665" s="690"/>
    </row>
    <row r="666" spans="1:8" ht="12.75" customHeight="1">
      <c r="A666" s="757"/>
      <c r="B666" s="757"/>
      <c r="C666" s="758"/>
      <c r="D666" s="757"/>
      <c r="E666" s="759"/>
      <c r="F666" s="760"/>
      <c r="G666" s="760"/>
      <c r="H666" s="690"/>
    </row>
    <row r="667" spans="1:8" ht="12.75" customHeight="1">
      <c r="A667" s="200"/>
      <c r="B667" s="201"/>
      <c r="C667" s="670"/>
      <c r="D667" s="201"/>
      <c r="E667" s="201"/>
      <c r="F667" s="683"/>
      <c r="G667" s="218"/>
      <c r="H667" s="690"/>
    </row>
    <row r="668" spans="1:8" ht="12.75" customHeight="1">
      <c r="A668" s="821" t="s">
        <v>46</v>
      </c>
      <c r="B668" s="822" t="s">
        <v>37</v>
      </c>
      <c r="C668" s="1113" t="s">
        <v>105</v>
      </c>
      <c r="D668" s="1026"/>
      <c r="E668" s="1026"/>
      <c r="F668" s="1022"/>
      <c r="G668" s="823" t="s">
        <v>40</v>
      </c>
      <c r="H668" s="690"/>
    </row>
    <row r="669" spans="1:8" ht="12.75" customHeight="1">
      <c r="A669" s="726" t="s">
        <v>2340</v>
      </c>
      <c r="B669" s="727" t="s">
        <v>2341</v>
      </c>
      <c r="C669" s="1123" t="s">
        <v>2342</v>
      </c>
      <c r="D669" s="1015"/>
      <c r="E669" s="1016"/>
      <c r="F669" s="728" t="e">
        <f>G688</f>
        <v>#REF!</v>
      </c>
      <c r="G669" s="824" t="s">
        <v>141</v>
      </c>
      <c r="H669" s="690"/>
    </row>
    <row r="670" spans="1:8" ht="12.75" customHeight="1">
      <c r="A670" s="1028" t="s">
        <v>1802</v>
      </c>
      <c r="B670" s="1015"/>
      <c r="C670" s="1015"/>
      <c r="D670" s="1015"/>
      <c r="E670" s="1015"/>
      <c r="F670" s="1015"/>
      <c r="G670" s="1029"/>
      <c r="H670" s="690"/>
    </row>
    <row r="671" spans="1:8" ht="12.75" customHeight="1">
      <c r="A671" s="732" t="s">
        <v>1480</v>
      </c>
      <c r="B671" s="732" t="s">
        <v>46</v>
      </c>
      <c r="C671" s="733" t="s">
        <v>1803</v>
      </c>
      <c r="D671" s="732" t="s">
        <v>141</v>
      </c>
      <c r="E671" s="734" t="s">
        <v>106</v>
      </c>
      <c r="F671" s="735" t="s">
        <v>1804</v>
      </c>
      <c r="G671" s="735" t="s">
        <v>1805</v>
      </c>
      <c r="H671" s="690"/>
    </row>
    <row r="672" spans="1:8" ht="12.75" customHeight="1">
      <c r="A672" s="736"/>
      <c r="B672" s="736"/>
      <c r="C672" s="737"/>
      <c r="D672" s="736"/>
      <c r="E672" s="738"/>
      <c r="F672" s="739"/>
      <c r="G672" s="739"/>
      <c r="H672" s="690"/>
    </row>
    <row r="673" spans="1:8" ht="12.75" customHeight="1">
      <c r="A673" s="736"/>
      <c r="B673" s="736"/>
      <c r="C673" s="737"/>
      <c r="D673" s="736"/>
      <c r="E673" s="738"/>
      <c r="F673" s="739"/>
      <c r="G673" s="739"/>
      <c r="H673" s="690"/>
    </row>
    <row r="674" spans="1:8" ht="12.75" customHeight="1">
      <c r="A674" s="1030" t="s">
        <v>1806</v>
      </c>
      <c r="B674" s="982"/>
      <c r="C674" s="982"/>
      <c r="D674" s="982"/>
      <c r="E674" s="982"/>
      <c r="F674" s="983"/>
      <c r="G674" s="740" t="str">
        <f>IF(F672="","",(SUM(G672:G673)))</f>
        <v/>
      </c>
      <c r="H674" s="690"/>
    </row>
    <row r="675" spans="1:8" ht="12.75" customHeight="1">
      <c r="A675" s="741"/>
      <c r="B675" s="742"/>
      <c r="C675" s="743"/>
      <c r="D675" s="744"/>
      <c r="E675" s="745"/>
      <c r="F675" s="746"/>
      <c r="G675" s="747"/>
      <c r="H675" s="690"/>
    </row>
    <row r="676" spans="1:8" ht="12.75" customHeight="1">
      <c r="A676" s="1031" t="s">
        <v>1570</v>
      </c>
      <c r="B676" s="982"/>
      <c r="C676" s="982"/>
      <c r="D676" s="982"/>
      <c r="E676" s="982"/>
      <c r="F676" s="982"/>
      <c r="G676" s="983"/>
      <c r="H676" s="690"/>
    </row>
    <row r="677" spans="1:8" ht="12.75" customHeight="1">
      <c r="A677" s="732" t="s">
        <v>1480</v>
      </c>
      <c r="B677" s="732" t="s">
        <v>46</v>
      </c>
      <c r="C677" s="733" t="s">
        <v>1803</v>
      </c>
      <c r="D677" s="732" t="s">
        <v>141</v>
      </c>
      <c r="E677" s="734" t="s">
        <v>106</v>
      </c>
      <c r="F677" s="735" t="s">
        <v>1804</v>
      </c>
      <c r="G677" s="735" t="s">
        <v>1805</v>
      </c>
      <c r="H677" s="690"/>
    </row>
    <row r="678" spans="1:8" ht="12.75" customHeight="1">
      <c r="A678" s="736" t="s">
        <v>2233</v>
      </c>
      <c r="B678" s="736" t="s">
        <v>2343</v>
      </c>
      <c r="C678" s="737" t="e">
        <f>VLOOKUP(B678,#REF!,2,0)</f>
        <v>#REF!</v>
      </c>
      <c r="D678" s="736" t="e">
        <f>VLOOKUP(B678,#REF!,3,0)</f>
        <v>#REF!</v>
      </c>
      <c r="E678" s="738">
        <v>1</v>
      </c>
      <c r="F678" s="739" t="e">
        <f>VLOOKUP(B678,#REF!,13,0)</f>
        <v>#REF!</v>
      </c>
      <c r="G678" s="739" t="e">
        <f>IF(D678="","",E678*F678)</f>
        <v>#REF!</v>
      </c>
      <c r="H678" s="690"/>
    </row>
    <row r="679" spans="1:8" ht="12.75" customHeight="1">
      <c r="A679" s="736"/>
      <c r="B679" s="736"/>
      <c r="C679" s="737"/>
      <c r="D679" s="736"/>
      <c r="E679" s="738"/>
      <c r="F679" s="739"/>
      <c r="G679" s="739"/>
      <c r="H679" s="690"/>
    </row>
    <row r="680" spans="1:8" ht="12.75" customHeight="1">
      <c r="A680" s="1030" t="s">
        <v>1806</v>
      </c>
      <c r="B680" s="982"/>
      <c r="C680" s="982"/>
      <c r="D680" s="982"/>
      <c r="E680" s="982"/>
      <c r="F680" s="983"/>
      <c r="G680" s="740" t="e">
        <f>IF(F678="","",(SUM(G678:G679)))</f>
        <v>#REF!</v>
      </c>
      <c r="H680" s="690"/>
    </row>
    <row r="681" spans="1:8" ht="12.75" customHeight="1">
      <c r="A681" s="741"/>
      <c r="B681" s="742"/>
      <c r="C681" s="748"/>
      <c r="D681" s="742"/>
      <c r="E681" s="749"/>
      <c r="F681" s="750"/>
      <c r="G681" s="747"/>
      <c r="H681" s="690"/>
    </row>
    <row r="682" spans="1:8" ht="12.75" customHeight="1">
      <c r="A682" s="1031" t="s">
        <v>1807</v>
      </c>
      <c r="B682" s="982"/>
      <c r="C682" s="982"/>
      <c r="D682" s="982"/>
      <c r="E682" s="982"/>
      <c r="F682" s="982"/>
      <c r="G682" s="983"/>
      <c r="H682" s="690"/>
    </row>
    <row r="683" spans="1:8" ht="12.75" customHeight="1">
      <c r="A683" s="732" t="s">
        <v>1480</v>
      </c>
      <c r="B683" s="732" t="s">
        <v>46</v>
      </c>
      <c r="C683" s="733" t="s">
        <v>1803</v>
      </c>
      <c r="D683" s="732" t="s">
        <v>141</v>
      </c>
      <c r="E683" s="734" t="s">
        <v>106</v>
      </c>
      <c r="F683" s="735" t="s">
        <v>1804</v>
      </c>
      <c r="G683" s="735" t="s">
        <v>1805</v>
      </c>
      <c r="H683" s="690"/>
    </row>
    <row r="684" spans="1:8" ht="12.75" customHeight="1">
      <c r="A684" s="736"/>
      <c r="B684" s="736"/>
      <c r="C684" s="737" t="str">
        <f>IF(B684="","",IF(A684="SINAPI",VLOOKUP(B684,'Referência NÃO DESONERADO'!$A:$D,2,0),IF(A684="COTAÇÃO",VLOOKUP(B684,'Mapa Cotações'!$A:$N,2,0))))</f>
        <v/>
      </c>
      <c r="D684" s="736" t="str">
        <f>IF(B684="","",IF(A684="SINAPI",VLOOKUP(B684,'Referência NÃO DESONERADO'!$A:$D,3,0),IF(A684="COTAÇÃO",VLOOKUP(B684,'Mapa Cotações'!$A:$N,3,0))))</f>
        <v/>
      </c>
      <c r="E684" s="738"/>
      <c r="F684" s="739" t="str">
        <f>IF(B684="","",IF('Planilha Orçamentária'!$H$2="NÃO DESONERADO",(IF(A684="SINAPI",VLOOKUP(B684,'Referência NÃO DESONERADO'!$A:$D,4,0),IF(A684="ORSE",VLOOKUP(B684,'Referência NÃO DESONERADO'!$F:$I,4,0),IF(A684="COTAÇÃO",VLOOKUP(B684,'Mapa Cotações'!$A:$N,13,0))))),(IF(A684="SINAPI",VLOOKUP(B684,'Referência DESONERADO'!$A:$D,4,0),IF(A684="ORSE",VLOOKUP(B684,'Referência DESONERADO'!$F:$I,4,0),IF(A684="COTAÇÃO",VLOOKUP(B684,'Mapa Cotações'!$A:$N,13,0)))))))</f>
        <v/>
      </c>
      <c r="G684" s="739" t="str">
        <f t="shared" ref="G684:G685" si="34">IF(D684="","",E684*F684)</f>
        <v/>
      </c>
      <c r="H684" s="690"/>
    </row>
    <row r="685" spans="1:8" ht="12.75" customHeight="1">
      <c r="A685" s="736"/>
      <c r="B685" s="736"/>
      <c r="C685" s="737" t="str">
        <f>IF(B685="","",IF(A685="SINAPI",VLOOKUP(B685,'Referência NÃO DESONERADO'!$A:$D,2,0),IF(A685="COTAÇÃO",VLOOKUP(B685,'Mapa Cotações'!$A:$N,2,0))))</f>
        <v/>
      </c>
      <c r="D685" s="736" t="str">
        <f>IF(B685="","",IF(A685="SINAPI",VLOOKUP(B685,'Referência NÃO DESONERADO'!$A:$D,3,0),IF(A685="COTAÇÃO",VLOOKUP(B685,'Mapa Cotações'!$A:$N,3,0))))</f>
        <v/>
      </c>
      <c r="E685" s="738"/>
      <c r="F685" s="739" t="str">
        <f>IF(B685="","",IF('Planilha Orçamentária'!$H$2="NÃO DESONERADO",(IF(A685="SINAPI",VLOOKUP(B685,'Referência NÃO DESONERADO'!$A:$D,4,0),IF(A685="ORSE",VLOOKUP(B685,'Referência NÃO DESONERADO'!$F:$I,4,0),IF(A685="COTAÇÃO",VLOOKUP(B685,'Mapa Cotações'!$A:$N,13,0))))),(IF(A685="SINAPI",VLOOKUP(B685,'Referência DESONERADO'!$A:$D,4,0),IF(A685="ORSE",VLOOKUP(B685,'Referência DESONERADO'!$F:$I,4,0),IF(A685="COTAÇÃO",VLOOKUP(B685,'Mapa Cotações'!$A:$N,13,0)))))))</f>
        <v/>
      </c>
      <c r="G685" s="739" t="str">
        <f t="shared" si="34"/>
        <v/>
      </c>
      <c r="H685" s="690"/>
    </row>
    <row r="686" spans="1:8" ht="12.75" customHeight="1">
      <c r="A686" s="1030" t="s">
        <v>1806</v>
      </c>
      <c r="B686" s="982"/>
      <c r="C686" s="982"/>
      <c r="D686" s="982"/>
      <c r="E686" s="982"/>
      <c r="F686" s="983"/>
      <c r="G686" s="740" t="str">
        <f>IF(F684="","",(SUM(G684:G685)))</f>
        <v/>
      </c>
      <c r="H686" s="690"/>
    </row>
    <row r="687" spans="1:8" ht="12.75" customHeight="1">
      <c r="A687" s="741"/>
      <c r="B687" s="742"/>
      <c r="C687" s="751"/>
      <c r="D687" s="752"/>
      <c r="E687" s="753"/>
      <c r="F687" s="754"/>
      <c r="G687" s="755"/>
      <c r="H687" s="690"/>
    </row>
    <row r="688" spans="1:8" ht="12.75" customHeight="1">
      <c r="A688" s="1032" t="s">
        <v>173</v>
      </c>
      <c r="B688" s="982"/>
      <c r="C688" s="982"/>
      <c r="D688" s="982"/>
      <c r="E688" s="982"/>
      <c r="F688" s="1033"/>
      <c r="G688" s="756" t="e">
        <f>SUM(G674,G680,G686)</f>
        <v>#REF!</v>
      </c>
      <c r="H688" s="690"/>
    </row>
    <row r="689" spans="1:8" ht="12.75" customHeight="1">
      <c r="A689" s="757"/>
      <c r="B689" s="757"/>
      <c r="C689" s="758"/>
      <c r="D689" s="757"/>
      <c r="E689" s="759"/>
      <c r="F689" s="760" t="s">
        <v>2235</v>
      </c>
      <c r="G689" s="760" t="e">
        <f>G688*#REF!</f>
        <v>#REF!</v>
      </c>
      <c r="H689" s="690"/>
    </row>
    <row r="690" spans="1:8" ht="12.75" customHeight="1">
      <c r="A690" s="757"/>
      <c r="B690" s="757"/>
      <c r="C690" s="758"/>
      <c r="D690" s="757"/>
      <c r="E690" s="759"/>
      <c r="F690" s="760"/>
      <c r="G690" s="760"/>
      <c r="H690" s="690"/>
    </row>
    <row r="691" spans="1:8" ht="12.75" customHeight="1">
      <c r="A691" s="200"/>
      <c r="B691" s="201"/>
      <c r="C691" s="670"/>
      <c r="D691" s="201"/>
      <c r="E691" s="201"/>
      <c r="F691" s="683"/>
      <c r="G691" s="218"/>
      <c r="H691" s="690"/>
    </row>
    <row r="692" spans="1:8" ht="12.75" customHeight="1">
      <c r="A692" s="821" t="s">
        <v>46</v>
      </c>
      <c r="B692" s="822" t="s">
        <v>37</v>
      </c>
      <c r="C692" s="1113" t="s">
        <v>105</v>
      </c>
      <c r="D692" s="1026"/>
      <c r="E692" s="1026"/>
      <c r="F692" s="1022"/>
      <c r="G692" s="823" t="s">
        <v>40</v>
      </c>
      <c r="H692" s="690"/>
    </row>
    <row r="693" spans="1:8" ht="12.75" customHeight="1">
      <c r="A693" s="726" t="s">
        <v>2344</v>
      </c>
      <c r="B693" s="727" t="s">
        <v>2345</v>
      </c>
      <c r="C693" s="1123" t="s">
        <v>2346</v>
      </c>
      <c r="D693" s="1015"/>
      <c r="E693" s="1016"/>
      <c r="F693" s="728" t="e">
        <f>G712</f>
        <v>#REF!</v>
      </c>
      <c r="G693" s="824" t="s">
        <v>141</v>
      </c>
      <c r="H693" s="690"/>
    </row>
    <row r="694" spans="1:8" ht="12.75" customHeight="1">
      <c r="A694" s="1028" t="s">
        <v>1802</v>
      </c>
      <c r="B694" s="1015"/>
      <c r="C694" s="1015"/>
      <c r="D694" s="1015"/>
      <c r="E694" s="1015"/>
      <c r="F694" s="1015"/>
      <c r="G694" s="1029"/>
      <c r="H694" s="690"/>
    </row>
    <row r="695" spans="1:8" ht="12.75" customHeight="1">
      <c r="A695" s="732" t="s">
        <v>1480</v>
      </c>
      <c r="B695" s="732" t="s">
        <v>46</v>
      </c>
      <c r="C695" s="733" t="s">
        <v>1803</v>
      </c>
      <c r="D695" s="732" t="s">
        <v>141</v>
      </c>
      <c r="E695" s="734" t="s">
        <v>106</v>
      </c>
      <c r="F695" s="735" t="s">
        <v>1804</v>
      </c>
      <c r="G695" s="735" t="s">
        <v>1805</v>
      </c>
      <c r="H695" s="690"/>
    </row>
    <row r="696" spans="1:8" ht="12.75" customHeight="1">
      <c r="A696" s="736"/>
      <c r="B696" s="736"/>
      <c r="C696" s="737"/>
      <c r="D696" s="736"/>
      <c r="E696" s="738"/>
      <c r="F696" s="739"/>
      <c r="G696" s="739"/>
      <c r="H696" s="690"/>
    </row>
    <row r="697" spans="1:8" ht="12.75" customHeight="1">
      <c r="A697" s="736"/>
      <c r="B697" s="736"/>
      <c r="C697" s="737"/>
      <c r="D697" s="736"/>
      <c r="E697" s="738"/>
      <c r="F697" s="739"/>
      <c r="G697" s="739"/>
      <c r="H697" s="690"/>
    </row>
    <row r="698" spans="1:8" ht="12.75" customHeight="1">
      <c r="A698" s="1030" t="s">
        <v>1806</v>
      </c>
      <c r="B698" s="982"/>
      <c r="C698" s="982"/>
      <c r="D698" s="982"/>
      <c r="E698" s="982"/>
      <c r="F698" s="983"/>
      <c r="G698" s="740" t="str">
        <f>IF(F696="","",(SUM(G696:G697)))</f>
        <v/>
      </c>
      <c r="H698" s="690"/>
    </row>
    <row r="699" spans="1:8" ht="12.75" customHeight="1">
      <c r="A699" s="741"/>
      <c r="B699" s="742"/>
      <c r="C699" s="743"/>
      <c r="D699" s="744"/>
      <c r="E699" s="745"/>
      <c r="F699" s="746"/>
      <c r="G699" s="747"/>
      <c r="H699" s="690"/>
    </row>
    <row r="700" spans="1:8" ht="12.75" customHeight="1">
      <c r="A700" s="1031" t="s">
        <v>1570</v>
      </c>
      <c r="B700" s="982"/>
      <c r="C700" s="982"/>
      <c r="D700" s="982"/>
      <c r="E700" s="982"/>
      <c r="F700" s="982"/>
      <c r="G700" s="983"/>
      <c r="H700" s="690"/>
    </row>
    <row r="701" spans="1:8" ht="12.75" customHeight="1">
      <c r="A701" s="732" t="s">
        <v>1480</v>
      </c>
      <c r="B701" s="732" t="s">
        <v>46</v>
      </c>
      <c r="C701" s="733" t="s">
        <v>1803</v>
      </c>
      <c r="D701" s="732" t="s">
        <v>141</v>
      </c>
      <c r="E701" s="734" t="s">
        <v>106</v>
      </c>
      <c r="F701" s="735" t="s">
        <v>1804</v>
      </c>
      <c r="G701" s="735" t="s">
        <v>1805</v>
      </c>
      <c r="H701" s="690"/>
    </row>
    <row r="702" spans="1:8" ht="12.75" customHeight="1">
      <c r="A702" s="736" t="s">
        <v>2233</v>
      </c>
      <c r="B702" s="736" t="s">
        <v>2347</v>
      </c>
      <c r="C702" s="737" t="e">
        <f>VLOOKUP(B702,#REF!,2,0)</f>
        <v>#REF!</v>
      </c>
      <c r="D702" s="736" t="e">
        <f>VLOOKUP(B702,#REF!,3,0)</f>
        <v>#REF!</v>
      </c>
      <c r="E702" s="738">
        <v>1</v>
      </c>
      <c r="F702" s="739" t="e">
        <f>VLOOKUP(B702,#REF!,13,0)</f>
        <v>#REF!</v>
      </c>
      <c r="G702" s="739" t="e">
        <f>IF(D702="","",E702*F702)</f>
        <v>#REF!</v>
      </c>
      <c r="H702" s="690"/>
    </row>
    <row r="703" spans="1:8" ht="12.75" customHeight="1">
      <c r="A703" s="736"/>
      <c r="B703" s="736"/>
      <c r="C703" s="737"/>
      <c r="D703" s="736"/>
      <c r="E703" s="738"/>
      <c r="F703" s="739"/>
      <c r="G703" s="739"/>
      <c r="H703" s="690"/>
    </row>
    <row r="704" spans="1:8" ht="12.75" customHeight="1">
      <c r="A704" s="1030" t="s">
        <v>1806</v>
      </c>
      <c r="B704" s="982"/>
      <c r="C704" s="982"/>
      <c r="D704" s="982"/>
      <c r="E704" s="982"/>
      <c r="F704" s="983"/>
      <c r="G704" s="740" t="e">
        <f>IF(F702="","",(SUM(G702:G703)))</f>
        <v>#REF!</v>
      </c>
      <c r="H704" s="690"/>
    </row>
    <row r="705" spans="1:8" ht="12.75" customHeight="1">
      <c r="A705" s="741"/>
      <c r="B705" s="742"/>
      <c r="C705" s="748"/>
      <c r="D705" s="742"/>
      <c r="E705" s="749"/>
      <c r="F705" s="750"/>
      <c r="G705" s="747"/>
      <c r="H705" s="690"/>
    </row>
    <row r="706" spans="1:8" ht="12.75" customHeight="1">
      <c r="A706" s="1031" t="s">
        <v>1807</v>
      </c>
      <c r="B706" s="982"/>
      <c r="C706" s="982"/>
      <c r="D706" s="982"/>
      <c r="E706" s="982"/>
      <c r="F706" s="982"/>
      <c r="G706" s="983"/>
      <c r="H706" s="690"/>
    </row>
    <row r="707" spans="1:8" ht="12.75" customHeight="1">
      <c r="A707" s="732" t="s">
        <v>1480</v>
      </c>
      <c r="B707" s="732" t="s">
        <v>46</v>
      </c>
      <c r="C707" s="733" t="s">
        <v>1803</v>
      </c>
      <c r="D707" s="732" t="s">
        <v>141</v>
      </c>
      <c r="E707" s="734" t="s">
        <v>106</v>
      </c>
      <c r="F707" s="735" t="s">
        <v>1804</v>
      </c>
      <c r="G707" s="735" t="s">
        <v>1805</v>
      </c>
      <c r="H707" s="690"/>
    </row>
    <row r="708" spans="1:8" ht="12.75" customHeight="1">
      <c r="A708" s="736"/>
      <c r="B708" s="736"/>
      <c r="C708" s="737" t="str">
        <f>IF(B708="","",IF(A708="SINAPI",VLOOKUP(B708,'Referência NÃO DESONERADO'!$A:$D,2,0),IF(A708="COTAÇÃO",VLOOKUP(B708,'Mapa Cotações'!$A:$N,2,0))))</f>
        <v/>
      </c>
      <c r="D708" s="736" t="str">
        <f>IF(B708="","",IF(A708="SINAPI",VLOOKUP(B708,'Referência NÃO DESONERADO'!$A:$D,3,0),IF(A708="COTAÇÃO",VLOOKUP(B708,'Mapa Cotações'!$A:$N,3,0))))</f>
        <v/>
      </c>
      <c r="E708" s="738"/>
      <c r="F708" s="739" t="str">
        <f>IF(B708="","",IF('Planilha Orçamentária'!$H$2="NÃO DESONERADO",(IF(A708="SINAPI",VLOOKUP(B708,'Referência NÃO DESONERADO'!$A:$D,4,0),IF(A708="ORSE",VLOOKUP(B708,'Referência NÃO DESONERADO'!$F:$I,4,0),IF(A708="COTAÇÃO",VLOOKUP(B708,'Mapa Cotações'!$A:$N,13,0))))),(IF(A708="SINAPI",VLOOKUP(B708,'Referência DESONERADO'!$A:$D,4,0),IF(A708="ORSE",VLOOKUP(B708,'Referência DESONERADO'!$F:$I,4,0),IF(A708="COTAÇÃO",VLOOKUP(B708,'Mapa Cotações'!$A:$N,13,0)))))))</f>
        <v/>
      </c>
      <c r="G708" s="739" t="str">
        <f t="shared" ref="G708:G709" si="35">IF(D708="","",E708*F708)</f>
        <v/>
      </c>
      <c r="H708" s="690"/>
    </row>
    <row r="709" spans="1:8" ht="12.75" customHeight="1">
      <c r="A709" s="736"/>
      <c r="B709" s="736"/>
      <c r="C709" s="737" t="str">
        <f>IF(B709="","",IF(A709="SINAPI",VLOOKUP(B709,'Referência NÃO DESONERADO'!$A:$D,2,0),IF(A709="COTAÇÃO",VLOOKUP(B709,'Mapa Cotações'!$A:$N,2,0))))</f>
        <v/>
      </c>
      <c r="D709" s="736" t="str">
        <f>IF(B709="","",IF(A709="SINAPI",VLOOKUP(B709,'Referência NÃO DESONERADO'!$A:$D,3,0),IF(A709="COTAÇÃO",VLOOKUP(B709,'Mapa Cotações'!$A:$N,3,0))))</f>
        <v/>
      </c>
      <c r="E709" s="738"/>
      <c r="F709" s="739" t="str">
        <f>IF(B709="","",IF('Planilha Orçamentária'!$H$2="NÃO DESONERADO",(IF(A709="SINAPI",VLOOKUP(B709,'Referência NÃO DESONERADO'!$A:$D,4,0),IF(A709="ORSE",VLOOKUP(B709,'Referência NÃO DESONERADO'!$F:$I,4,0),IF(A709="COTAÇÃO",VLOOKUP(B709,'Mapa Cotações'!$A:$N,13,0))))),(IF(A709="SINAPI",VLOOKUP(B709,'Referência DESONERADO'!$A:$D,4,0),IF(A709="ORSE",VLOOKUP(B709,'Referência DESONERADO'!$F:$I,4,0),IF(A709="COTAÇÃO",VLOOKUP(B709,'Mapa Cotações'!$A:$N,13,0)))))))</f>
        <v/>
      </c>
      <c r="G709" s="739" t="str">
        <f t="shared" si="35"/>
        <v/>
      </c>
      <c r="H709" s="690"/>
    </row>
    <row r="710" spans="1:8" ht="12.75" customHeight="1">
      <c r="A710" s="1030" t="s">
        <v>1806</v>
      </c>
      <c r="B710" s="982"/>
      <c r="C710" s="982"/>
      <c r="D710" s="982"/>
      <c r="E710" s="982"/>
      <c r="F710" s="983"/>
      <c r="G710" s="740" t="str">
        <f>IF(F708="","",(SUM(G708:G709)))</f>
        <v/>
      </c>
      <c r="H710" s="690"/>
    </row>
    <row r="711" spans="1:8" ht="12.75" customHeight="1">
      <c r="A711" s="741"/>
      <c r="B711" s="742"/>
      <c r="C711" s="751"/>
      <c r="D711" s="752"/>
      <c r="E711" s="753"/>
      <c r="F711" s="754"/>
      <c r="G711" s="755"/>
      <c r="H711" s="690"/>
    </row>
    <row r="712" spans="1:8" ht="12.75" customHeight="1">
      <c r="A712" s="1032" t="s">
        <v>173</v>
      </c>
      <c r="B712" s="982"/>
      <c r="C712" s="982"/>
      <c r="D712" s="982"/>
      <c r="E712" s="982"/>
      <c r="F712" s="1033"/>
      <c r="G712" s="756" t="e">
        <f>SUM(G698,G704,G710)</f>
        <v>#REF!</v>
      </c>
      <c r="H712" s="690"/>
    </row>
    <row r="713" spans="1:8" ht="12.75" customHeight="1">
      <c r="A713" s="757"/>
      <c r="B713" s="757"/>
      <c r="C713" s="758"/>
      <c r="D713" s="757"/>
      <c r="E713" s="759"/>
      <c r="F713" s="760" t="s">
        <v>2235</v>
      </c>
      <c r="G713" s="760" t="e">
        <f>G712*#REF!</f>
        <v>#REF!</v>
      </c>
      <c r="H713" s="690"/>
    </row>
    <row r="714" spans="1:8" ht="12.75" customHeight="1">
      <c r="A714" s="757"/>
      <c r="B714" s="757"/>
      <c r="C714" s="758"/>
      <c r="D714" s="757"/>
      <c r="E714" s="759"/>
      <c r="F714" s="760"/>
      <c r="G714" s="760"/>
      <c r="H714" s="690"/>
    </row>
    <row r="715" spans="1:8" ht="12.75" customHeight="1">
      <c r="A715" s="200"/>
      <c r="B715" s="201"/>
      <c r="C715" s="670"/>
      <c r="D715" s="201"/>
      <c r="E715" s="201"/>
      <c r="F715" s="683"/>
      <c r="G715" s="218"/>
      <c r="H715" s="690"/>
    </row>
    <row r="716" spans="1:8" ht="12.75" customHeight="1">
      <c r="A716" s="821" t="s">
        <v>46</v>
      </c>
      <c r="B716" s="822" t="s">
        <v>37</v>
      </c>
      <c r="C716" s="1113" t="s">
        <v>105</v>
      </c>
      <c r="D716" s="1026"/>
      <c r="E716" s="1026"/>
      <c r="F716" s="1022"/>
      <c r="G716" s="823" t="s">
        <v>40</v>
      </c>
      <c r="H716" s="690"/>
    </row>
    <row r="717" spans="1:8" ht="12.75" customHeight="1">
      <c r="A717" s="726" t="s">
        <v>2348</v>
      </c>
      <c r="B717" s="727" t="s">
        <v>2349</v>
      </c>
      <c r="C717" s="1123" t="s">
        <v>2350</v>
      </c>
      <c r="D717" s="1015"/>
      <c r="E717" s="1016"/>
      <c r="F717" s="728" t="e">
        <f>G736</f>
        <v>#REF!</v>
      </c>
      <c r="G717" s="824" t="s">
        <v>141</v>
      </c>
      <c r="H717" s="690"/>
    </row>
    <row r="718" spans="1:8" ht="12.75" customHeight="1">
      <c r="A718" s="1028" t="s">
        <v>1802</v>
      </c>
      <c r="B718" s="1015"/>
      <c r="C718" s="1015"/>
      <c r="D718" s="1015"/>
      <c r="E718" s="1015"/>
      <c r="F718" s="1015"/>
      <c r="G718" s="1029"/>
      <c r="H718" s="690"/>
    </row>
    <row r="719" spans="1:8" ht="12.75" customHeight="1">
      <c r="A719" s="732" t="s">
        <v>1480</v>
      </c>
      <c r="B719" s="732" t="s">
        <v>46</v>
      </c>
      <c r="C719" s="733" t="s">
        <v>1803</v>
      </c>
      <c r="D719" s="732" t="s">
        <v>141</v>
      </c>
      <c r="E719" s="734" t="s">
        <v>106</v>
      </c>
      <c r="F719" s="735" t="s">
        <v>1804</v>
      </c>
      <c r="G719" s="735" t="s">
        <v>1805</v>
      </c>
      <c r="H719" s="690"/>
    </row>
    <row r="720" spans="1:8" ht="12.75" customHeight="1">
      <c r="A720" s="736"/>
      <c r="B720" s="736"/>
      <c r="C720" s="737"/>
      <c r="D720" s="736"/>
      <c r="E720" s="738"/>
      <c r="F720" s="739"/>
      <c r="G720" s="739"/>
      <c r="H720" s="690"/>
    </row>
    <row r="721" spans="1:8" ht="12.75" customHeight="1">
      <c r="A721" s="736"/>
      <c r="B721" s="736"/>
      <c r="C721" s="737"/>
      <c r="D721" s="736"/>
      <c r="E721" s="738"/>
      <c r="F721" s="739"/>
      <c r="G721" s="739"/>
      <c r="H721" s="690"/>
    </row>
    <row r="722" spans="1:8" ht="12.75" customHeight="1">
      <c r="A722" s="1030" t="s">
        <v>1806</v>
      </c>
      <c r="B722" s="982"/>
      <c r="C722" s="982"/>
      <c r="D722" s="982"/>
      <c r="E722" s="982"/>
      <c r="F722" s="983"/>
      <c r="G722" s="740" t="str">
        <f>IF(F720="","",(SUM(G720:G721)))</f>
        <v/>
      </c>
      <c r="H722" s="690"/>
    </row>
    <row r="723" spans="1:8" ht="12.75" customHeight="1">
      <c r="A723" s="741"/>
      <c r="B723" s="742"/>
      <c r="C723" s="743"/>
      <c r="D723" s="744"/>
      <c r="E723" s="745"/>
      <c r="F723" s="746"/>
      <c r="G723" s="747"/>
      <c r="H723" s="690"/>
    </row>
    <row r="724" spans="1:8" ht="12.75" customHeight="1">
      <c r="A724" s="1031" t="s">
        <v>1570</v>
      </c>
      <c r="B724" s="982"/>
      <c r="C724" s="982"/>
      <c r="D724" s="982"/>
      <c r="E724" s="982"/>
      <c r="F724" s="982"/>
      <c r="G724" s="983"/>
      <c r="H724" s="690"/>
    </row>
    <row r="725" spans="1:8" ht="12.75" customHeight="1">
      <c r="A725" s="732" t="s">
        <v>1480</v>
      </c>
      <c r="B725" s="732" t="s">
        <v>46</v>
      </c>
      <c r="C725" s="733" t="s">
        <v>1803</v>
      </c>
      <c r="D725" s="732" t="s">
        <v>141</v>
      </c>
      <c r="E725" s="734" t="s">
        <v>106</v>
      </c>
      <c r="F725" s="735" t="s">
        <v>1804</v>
      </c>
      <c r="G725" s="735" t="s">
        <v>1805</v>
      </c>
      <c r="H725" s="690"/>
    </row>
    <row r="726" spans="1:8" ht="12.75" customHeight="1">
      <c r="A726" s="736" t="s">
        <v>2233</v>
      </c>
      <c r="B726" s="736" t="s">
        <v>2351</v>
      </c>
      <c r="C726" s="737" t="e">
        <f>VLOOKUP(B726,#REF!,2,0)</f>
        <v>#REF!</v>
      </c>
      <c r="D726" s="736" t="e">
        <f>VLOOKUP(B726,#REF!,3,0)</f>
        <v>#REF!</v>
      </c>
      <c r="E726" s="738">
        <v>1</v>
      </c>
      <c r="F726" s="739" t="e">
        <f>VLOOKUP(B726,#REF!,13,0)</f>
        <v>#REF!</v>
      </c>
      <c r="G726" s="739" t="e">
        <f>IF(D726="","",E726*F726)</f>
        <v>#REF!</v>
      </c>
      <c r="H726" s="690"/>
    </row>
    <row r="727" spans="1:8" ht="12.75" customHeight="1">
      <c r="A727" s="736"/>
      <c r="B727" s="736"/>
      <c r="C727" s="737"/>
      <c r="D727" s="736"/>
      <c r="E727" s="738"/>
      <c r="F727" s="739"/>
      <c r="G727" s="739"/>
      <c r="H727" s="690"/>
    </row>
    <row r="728" spans="1:8" ht="12.75" customHeight="1">
      <c r="A728" s="1030" t="s">
        <v>1806</v>
      </c>
      <c r="B728" s="982"/>
      <c r="C728" s="982"/>
      <c r="D728" s="982"/>
      <c r="E728" s="982"/>
      <c r="F728" s="983"/>
      <c r="G728" s="740" t="e">
        <f>IF(F726="","",(SUM(G726:G727)))</f>
        <v>#REF!</v>
      </c>
      <c r="H728" s="690"/>
    </row>
    <row r="729" spans="1:8" ht="12.75" customHeight="1">
      <c r="A729" s="741"/>
      <c r="B729" s="742"/>
      <c r="C729" s="748"/>
      <c r="D729" s="742"/>
      <c r="E729" s="749"/>
      <c r="F729" s="750"/>
      <c r="G729" s="747"/>
      <c r="H729" s="690"/>
    </row>
    <row r="730" spans="1:8" ht="12.75" customHeight="1">
      <c r="A730" s="1031" t="s">
        <v>1807</v>
      </c>
      <c r="B730" s="982"/>
      <c r="C730" s="982"/>
      <c r="D730" s="982"/>
      <c r="E730" s="982"/>
      <c r="F730" s="982"/>
      <c r="G730" s="983"/>
      <c r="H730" s="690"/>
    </row>
    <row r="731" spans="1:8" ht="12.75" customHeight="1">
      <c r="A731" s="732" t="s">
        <v>1480</v>
      </c>
      <c r="B731" s="732" t="s">
        <v>46</v>
      </c>
      <c r="C731" s="733" t="s">
        <v>1803</v>
      </c>
      <c r="D731" s="732" t="s">
        <v>141</v>
      </c>
      <c r="E731" s="734" t="s">
        <v>106</v>
      </c>
      <c r="F731" s="735" t="s">
        <v>1804</v>
      </c>
      <c r="G731" s="735" t="s">
        <v>1805</v>
      </c>
      <c r="H731" s="690"/>
    </row>
    <row r="732" spans="1:8" ht="12.75" customHeight="1">
      <c r="A732" s="736"/>
      <c r="B732" s="736"/>
      <c r="C732" s="737" t="str">
        <f>IF(B732="","",IF(A732="SINAPI",VLOOKUP(B732,'Referência NÃO DESONERADO'!$A:$D,2,0),IF(A732="COTAÇÃO",VLOOKUP(B732,'Mapa Cotações'!$A:$N,2,0))))</f>
        <v/>
      </c>
      <c r="D732" s="736" t="str">
        <f>IF(B732="","",IF(A732="SINAPI",VLOOKUP(B732,'Referência NÃO DESONERADO'!$A:$D,3,0),IF(A732="COTAÇÃO",VLOOKUP(B732,'Mapa Cotações'!$A:$N,3,0))))</f>
        <v/>
      </c>
      <c r="E732" s="738"/>
      <c r="F732" s="739" t="str">
        <f>IF(B732="","",IF('Planilha Orçamentária'!$H$2="NÃO DESONERADO",(IF(A732="SINAPI",VLOOKUP(B732,'Referência NÃO DESONERADO'!$A:$D,4,0),IF(A732="ORSE",VLOOKUP(B732,'Referência NÃO DESONERADO'!$F:$I,4,0),IF(A732="COTAÇÃO",VLOOKUP(B732,'Mapa Cotações'!$A:$N,13,0))))),(IF(A732="SINAPI",VLOOKUP(B732,'Referência DESONERADO'!$A:$D,4,0),IF(A732="ORSE",VLOOKUP(B732,'Referência DESONERADO'!$F:$I,4,0),IF(A732="COTAÇÃO",VLOOKUP(B732,'Mapa Cotações'!$A:$N,13,0)))))))</f>
        <v/>
      </c>
      <c r="G732" s="739" t="str">
        <f t="shared" ref="G732:G733" si="36">IF(D732="","",E732*F732)</f>
        <v/>
      </c>
      <c r="H732" s="690"/>
    </row>
    <row r="733" spans="1:8" ht="12.75" customHeight="1">
      <c r="A733" s="736"/>
      <c r="B733" s="736"/>
      <c r="C733" s="737" t="str">
        <f>IF(B733="","",IF(A733="SINAPI",VLOOKUP(B733,'Referência NÃO DESONERADO'!$A:$D,2,0),IF(A733="COTAÇÃO",VLOOKUP(B733,'Mapa Cotações'!$A:$N,2,0))))</f>
        <v/>
      </c>
      <c r="D733" s="736" t="str">
        <f>IF(B733="","",IF(A733="SINAPI",VLOOKUP(B733,'Referência NÃO DESONERADO'!$A:$D,3,0),IF(A733="COTAÇÃO",VLOOKUP(B733,'Mapa Cotações'!$A:$N,3,0))))</f>
        <v/>
      </c>
      <c r="E733" s="738"/>
      <c r="F733" s="739" t="str">
        <f>IF(B733="","",IF('Planilha Orçamentária'!$H$2="NÃO DESONERADO",(IF(A733="SINAPI",VLOOKUP(B733,'Referência NÃO DESONERADO'!$A:$D,4,0),IF(A733="ORSE",VLOOKUP(B733,'Referência NÃO DESONERADO'!$F:$I,4,0),IF(A733="COTAÇÃO",VLOOKUP(B733,'Mapa Cotações'!$A:$N,13,0))))),(IF(A733="SINAPI",VLOOKUP(B733,'Referência DESONERADO'!$A:$D,4,0),IF(A733="ORSE",VLOOKUP(B733,'Referência DESONERADO'!$F:$I,4,0),IF(A733="COTAÇÃO",VLOOKUP(B733,'Mapa Cotações'!$A:$N,13,0)))))))</f>
        <v/>
      </c>
      <c r="G733" s="739" t="str">
        <f t="shared" si="36"/>
        <v/>
      </c>
      <c r="H733" s="690"/>
    </row>
    <row r="734" spans="1:8" ht="12.75" customHeight="1">
      <c r="A734" s="1030" t="s">
        <v>1806</v>
      </c>
      <c r="B734" s="982"/>
      <c r="C734" s="982"/>
      <c r="D734" s="982"/>
      <c r="E734" s="982"/>
      <c r="F734" s="983"/>
      <c r="G734" s="740" t="str">
        <f>IF(F732="","",(SUM(G732:G733)))</f>
        <v/>
      </c>
      <c r="H734" s="690"/>
    </row>
    <row r="735" spans="1:8" ht="12.75" customHeight="1">
      <c r="A735" s="741"/>
      <c r="B735" s="742"/>
      <c r="C735" s="751"/>
      <c r="D735" s="752"/>
      <c r="E735" s="753"/>
      <c r="F735" s="754"/>
      <c r="G735" s="755"/>
      <c r="H735" s="690"/>
    </row>
    <row r="736" spans="1:8" ht="12.75" customHeight="1">
      <c r="A736" s="1032" t="s">
        <v>173</v>
      </c>
      <c r="B736" s="982"/>
      <c r="C736" s="982"/>
      <c r="D736" s="982"/>
      <c r="E736" s="982"/>
      <c r="F736" s="1033"/>
      <c r="G736" s="756" t="e">
        <f>SUM(G722,G728,G734)</f>
        <v>#REF!</v>
      </c>
      <c r="H736" s="690"/>
    </row>
    <row r="737" spans="1:8" ht="12.75" customHeight="1">
      <c r="A737" s="757"/>
      <c r="B737" s="757"/>
      <c r="C737" s="758"/>
      <c r="D737" s="757"/>
      <c r="E737" s="759"/>
      <c r="F737" s="760" t="s">
        <v>2235</v>
      </c>
      <c r="G737" s="760" t="e">
        <f>G736*#REF!</f>
        <v>#REF!</v>
      </c>
      <c r="H737" s="690"/>
    </row>
    <row r="738" spans="1:8" ht="12.75" customHeight="1">
      <c r="A738" s="757"/>
      <c r="B738" s="757"/>
      <c r="C738" s="758"/>
      <c r="D738" s="757"/>
      <c r="E738" s="759"/>
      <c r="F738" s="760"/>
      <c r="G738" s="760"/>
      <c r="H738" s="690"/>
    </row>
    <row r="739" spans="1:8" ht="12.75" customHeight="1">
      <c r="A739" s="200"/>
      <c r="B739" s="201"/>
      <c r="C739" s="670"/>
      <c r="D739" s="201"/>
      <c r="E739" s="201"/>
      <c r="F739" s="683"/>
      <c r="G739" s="218"/>
      <c r="H739" s="690"/>
    </row>
    <row r="740" spans="1:8" ht="12.75" customHeight="1">
      <c r="A740" s="821" t="s">
        <v>46</v>
      </c>
      <c r="B740" s="822" t="s">
        <v>37</v>
      </c>
      <c r="C740" s="1113" t="s">
        <v>105</v>
      </c>
      <c r="D740" s="1026"/>
      <c r="E740" s="1026"/>
      <c r="F740" s="1022"/>
      <c r="G740" s="823" t="s">
        <v>40</v>
      </c>
      <c r="H740" s="690"/>
    </row>
    <row r="741" spans="1:8" ht="12.75" customHeight="1">
      <c r="A741" s="726" t="s">
        <v>2352</v>
      </c>
      <c r="B741" s="727" t="s">
        <v>2353</v>
      </c>
      <c r="C741" s="1123" t="s">
        <v>2354</v>
      </c>
      <c r="D741" s="1015"/>
      <c r="E741" s="1016"/>
      <c r="F741" s="728" t="e">
        <f>G760</f>
        <v>#REF!</v>
      </c>
      <c r="G741" s="824" t="s">
        <v>141</v>
      </c>
      <c r="H741" s="690"/>
    </row>
    <row r="742" spans="1:8" ht="12.75" customHeight="1">
      <c r="A742" s="1028" t="s">
        <v>1802</v>
      </c>
      <c r="B742" s="1015"/>
      <c r="C742" s="1015"/>
      <c r="D742" s="1015"/>
      <c r="E742" s="1015"/>
      <c r="F742" s="1015"/>
      <c r="G742" s="1029"/>
      <c r="H742" s="690"/>
    </row>
    <row r="743" spans="1:8" ht="12.75" customHeight="1">
      <c r="A743" s="732" t="s">
        <v>1480</v>
      </c>
      <c r="B743" s="732" t="s">
        <v>46</v>
      </c>
      <c r="C743" s="733" t="s">
        <v>1803</v>
      </c>
      <c r="D743" s="732" t="s">
        <v>141</v>
      </c>
      <c r="E743" s="734" t="s">
        <v>106</v>
      </c>
      <c r="F743" s="735" t="s">
        <v>1804</v>
      </c>
      <c r="G743" s="735" t="s">
        <v>1805</v>
      </c>
      <c r="H743" s="690"/>
    </row>
    <row r="744" spans="1:8" ht="12.75" customHeight="1">
      <c r="A744" s="736"/>
      <c r="B744" s="736"/>
      <c r="C744" s="737"/>
      <c r="D744" s="736"/>
      <c r="E744" s="738"/>
      <c r="F744" s="739"/>
      <c r="G744" s="739"/>
      <c r="H744" s="690"/>
    </row>
    <row r="745" spans="1:8" ht="12.75" customHeight="1">
      <c r="A745" s="736"/>
      <c r="B745" s="736"/>
      <c r="C745" s="737"/>
      <c r="D745" s="736"/>
      <c r="E745" s="738"/>
      <c r="F745" s="739"/>
      <c r="G745" s="739"/>
      <c r="H745" s="690"/>
    </row>
    <row r="746" spans="1:8" ht="12.75" customHeight="1">
      <c r="A746" s="1030" t="s">
        <v>1806</v>
      </c>
      <c r="B746" s="982"/>
      <c r="C746" s="982"/>
      <c r="D746" s="982"/>
      <c r="E746" s="982"/>
      <c r="F746" s="983"/>
      <c r="G746" s="740" t="str">
        <f>IF(F744="","",(SUM(G744:G745)))</f>
        <v/>
      </c>
      <c r="H746" s="690"/>
    </row>
    <row r="747" spans="1:8" ht="12.75" customHeight="1">
      <c r="A747" s="741"/>
      <c r="B747" s="742"/>
      <c r="C747" s="743"/>
      <c r="D747" s="744"/>
      <c r="E747" s="745"/>
      <c r="F747" s="746"/>
      <c r="G747" s="747"/>
      <c r="H747" s="690"/>
    </row>
    <row r="748" spans="1:8" ht="12.75" customHeight="1">
      <c r="A748" s="1031" t="s">
        <v>1570</v>
      </c>
      <c r="B748" s="982"/>
      <c r="C748" s="982"/>
      <c r="D748" s="982"/>
      <c r="E748" s="982"/>
      <c r="F748" s="982"/>
      <c r="G748" s="983"/>
      <c r="H748" s="690"/>
    </row>
    <row r="749" spans="1:8" ht="12.75" customHeight="1">
      <c r="A749" s="732" t="s">
        <v>1480</v>
      </c>
      <c r="B749" s="732" t="s">
        <v>46</v>
      </c>
      <c r="C749" s="733" t="s">
        <v>1803</v>
      </c>
      <c r="D749" s="732" t="s">
        <v>141</v>
      </c>
      <c r="E749" s="734" t="s">
        <v>106</v>
      </c>
      <c r="F749" s="735" t="s">
        <v>1804</v>
      </c>
      <c r="G749" s="735" t="s">
        <v>1805</v>
      </c>
      <c r="H749" s="690"/>
    </row>
    <row r="750" spans="1:8" ht="12.75" customHeight="1">
      <c r="A750" s="736" t="s">
        <v>2233</v>
      </c>
      <c r="B750" s="736" t="s">
        <v>2355</v>
      </c>
      <c r="C750" s="737" t="e">
        <f>VLOOKUP(B750,#REF!,2,0)</f>
        <v>#REF!</v>
      </c>
      <c r="D750" s="736" t="e">
        <f>VLOOKUP(B750,#REF!,3,0)</f>
        <v>#REF!</v>
      </c>
      <c r="E750" s="738">
        <v>1</v>
      </c>
      <c r="F750" s="739" t="e">
        <f>VLOOKUP(B750,#REF!,13,0)</f>
        <v>#REF!</v>
      </c>
      <c r="G750" s="739" t="e">
        <f>IF(D750="","",E750*F750)</f>
        <v>#REF!</v>
      </c>
      <c r="H750" s="690"/>
    </row>
    <row r="751" spans="1:8" ht="12.75" customHeight="1">
      <c r="A751" s="736"/>
      <c r="B751" s="736"/>
      <c r="C751" s="737"/>
      <c r="D751" s="736"/>
      <c r="E751" s="738"/>
      <c r="F751" s="739"/>
      <c r="G751" s="739"/>
      <c r="H751" s="690"/>
    </row>
    <row r="752" spans="1:8" ht="12.75" customHeight="1">
      <c r="A752" s="1030" t="s">
        <v>1806</v>
      </c>
      <c r="B752" s="982"/>
      <c r="C752" s="982"/>
      <c r="D752" s="982"/>
      <c r="E752" s="982"/>
      <c r="F752" s="983"/>
      <c r="G752" s="740" t="e">
        <f>IF(F750="","",(SUM(G750:G751)))</f>
        <v>#REF!</v>
      </c>
      <c r="H752" s="690"/>
    </row>
    <row r="753" spans="1:8" ht="12.75" customHeight="1">
      <c r="A753" s="741"/>
      <c r="B753" s="742"/>
      <c r="C753" s="748"/>
      <c r="D753" s="742"/>
      <c r="E753" s="749"/>
      <c r="F753" s="750"/>
      <c r="G753" s="747"/>
      <c r="H753" s="690"/>
    </row>
    <row r="754" spans="1:8" ht="12.75" customHeight="1">
      <c r="A754" s="1031" t="s">
        <v>1807</v>
      </c>
      <c r="B754" s="982"/>
      <c r="C754" s="982"/>
      <c r="D754" s="982"/>
      <c r="E754" s="982"/>
      <c r="F754" s="982"/>
      <c r="G754" s="983"/>
      <c r="H754" s="690"/>
    </row>
    <row r="755" spans="1:8" ht="12.75" customHeight="1">
      <c r="A755" s="732" t="s">
        <v>1480</v>
      </c>
      <c r="B755" s="732" t="s">
        <v>46</v>
      </c>
      <c r="C755" s="733" t="s">
        <v>1803</v>
      </c>
      <c r="D755" s="732" t="s">
        <v>141</v>
      </c>
      <c r="E755" s="734" t="s">
        <v>106</v>
      </c>
      <c r="F755" s="735" t="s">
        <v>1804</v>
      </c>
      <c r="G755" s="735" t="s">
        <v>1805</v>
      </c>
      <c r="H755" s="690"/>
    </row>
    <row r="756" spans="1:8" ht="12.75" customHeight="1">
      <c r="A756" s="736"/>
      <c r="B756" s="736"/>
      <c r="C756" s="737" t="str">
        <f>IF(B756="","",IF(A756="SINAPI",VLOOKUP(B756,'Referência NÃO DESONERADO'!$A:$D,2,0),IF(A756="COTAÇÃO",VLOOKUP(B756,'Mapa Cotações'!$A:$N,2,0))))</f>
        <v/>
      </c>
      <c r="D756" s="736" t="str">
        <f>IF(B756="","",IF(A756="SINAPI",VLOOKUP(B756,'Referência NÃO DESONERADO'!$A:$D,3,0),IF(A756="COTAÇÃO",VLOOKUP(B756,'Mapa Cotações'!$A:$N,3,0))))</f>
        <v/>
      </c>
      <c r="E756" s="738"/>
      <c r="F756" s="739" t="str">
        <f>IF(B756="","",IF('Planilha Orçamentária'!$H$2="NÃO DESONERADO",(IF(A756="SINAPI",VLOOKUP(B756,'Referência NÃO DESONERADO'!$A:$D,4,0),IF(A756="ORSE",VLOOKUP(B756,'Referência NÃO DESONERADO'!$F:$I,4,0),IF(A756="COTAÇÃO",VLOOKUP(B756,'Mapa Cotações'!$A:$N,13,0))))),(IF(A756="SINAPI",VLOOKUP(B756,'Referência DESONERADO'!$A:$D,4,0),IF(A756="ORSE",VLOOKUP(B756,'Referência DESONERADO'!$F:$I,4,0),IF(A756="COTAÇÃO",VLOOKUP(B756,'Mapa Cotações'!$A:$N,13,0)))))))</f>
        <v/>
      </c>
      <c r="G756" s="739" t="str">
        <f t="shared" ref="G756:G757" si="37">IF(D756="","",E756*F756)</f>
        <v/>
      </c>
      <c r="H756" s="690"/>
    </row>
    <row r="757" spans="1:8" ht="12.75" customHeight="1">
      <c r="A757" s="736"/>
      <c r="B757" s="736"/>
      <c r="C757" s="737" t="str">
        <f>IF(B757="","",IF(A757="SINAPI",VLOOKUP(B757,'Referência NÃO DESONERADO'!$A:$D,2,0),IF(A757="COTAÇÃO",VLOOKUP(B757,'Mapa Cotações'!$A:$N,2,0))))</f>
        <v/>
      </c>
      <c r="D757" s="736" t="str">
        <f>IF(B757="","",IF(A757="SINAPI",VLOOKUP(B757,'Referência NÃO DESONERADO'!$A:$D,3,0),IF(A757="COTAÇÃO",VLOOKUP(B757,'Mapa Cotações'!$A:$N,3,0))))</f>
        <v/>
      </c>
      <c r="E757" s="738"/>
      <c r="F757" s="739" t="str">
        <f>IF(B757="","",IF('Planilha Orçamentária'!$H$2="NÃO DESONERADO",(IF(A757="SINAPI",VLOOKUP(B757,'Referência NÃO DESONERADO'!$A:$D,4,0),IF(A757="ORSE",VLOOKUP(B757,'Referência NÃO DESONERADO'!$F:$I,4,0),IF(A757="COTAÇÃO",VLOOKUP(B757,'Mapa Cotações'!$A:$N,13,0))))),(IF(A757="SINAPI",VLOOKUP(B757,'Referência DESONERADO'!$A:$D,4,0),IF(A757="ORSE",VLOOKUP(B757,'Referência DESONERADO'!$F:$I,4,0),IF(A757="COTAÇÃO",VLOOKUP(B757,'Mapa Cotações'!$A:$N,13,0)))))))</f>
        <v/>
      </c>
      <c r="G757" s="739" t="str">
        <f t="shared" si="37"/>
        <v/>
      </c>
      <c r="H757" s="690"/>
    </row>
    <row r="758" spans="1:8" ht="12.75" customHeight="1">
      <c r="A758" s="1030" t="s">
        <v>1806</v>
      </c>
      <c r="B758" s="982"/>
      <c r="C758" s="982"/>
      <c r="D758" s="982"/>
      <c r="E758" s="982"/>
      <c r="F758" s="983"/>
      <c r="G758" s="740" t="str">
        <f>IF(F756="","",(SUM(G756:G757)))</f>
        <v/>
      </c>
      <c r="H758" s="690"/>
    </row>
    <row r="759" spans="1:8" ht="12.75" customHeight="1">
      <c r="A759" s="741"/>
      <c r="B759" s="742"/>
      <c r="C759" s="751"/>
      <c r="D759" s="752"/>
      <c r="E759" s="753"/>
      <c r="F759" s="754"/>
      <c r="G759" s="755"/>
      <c r="H759" s="690"/>
    </row>
    <row r="760" spans="1:8" ht="12.75" customHeight="1">
      <c r="A760" s="1032" t="s">
        <v>173</v>
      </c>
      <c r="B760" s="982"/>
      <c r="C760" s="982"/>
      <c r="D760" s="982"/>
      <c r="E760" s="982"/>
      <c r="F760" s="1033"/>
      <c r="G760" s="756" t="e">
        <f>SUM(G746,G752,G758)</f>
        <v>#REF!</v>
      </c>
      <c r="H760" s="690"/>
    </row>
    <row r="761" spans="1:8" ht="12.75" customHeight="1">
      <c r="A761" s="825"/>
      <c r="B761" s="825"/>
      <c r="C761" s="825"/>
      <c r="D761" s="825"/>
      <c r="E761" s="825"/>
      <c r="F761" s="760" t="s">
        <v>2235</v>
      </c>
      <c r="G761" s="760" t="e">
        <f>G760*#REF!</f>
        <v>#REF!</v>
      </c>
      <c r="H761" s="690"/>
    </row>
    <row r="762" spans="1:8" ht="12.75" customHeight="1">
      <c r="A762" s="825"/>
      <c r="B762" s="825"/>
      <c r="C762" s="825"/>
      <c r="D762" s="825"/>
      <c r="E762" s="825"/>
      <c r="F762" s="760"/>
      <c r="G762" s="760"/>
      <c r="H762" s="690"/>
    </row>
    <row r="763" spans="1:8" ht="12.75" customHeight="1">
      <c r="A763" s="723" t="s">
        <v>46</v>
      </c>
      <c r="B763" s="724" t="s">
        <v>37</v>
      </c>
      <c r="C763" s="1025" t="s">
        <v>105</v>
      </c>
      <c r="D763" s="1026"/>
      <c r="E763" s="1026"/>
      <c r="F763" s="1022"/>
      <c r="G763" s="725" t="s">
        <v>40</v>
      </c>
      <c r="H763" s="690"/>
    </row>
    <row r="764" spans="1:8" ht="12.75" customHeight="1">
      <c r="A764" s="727" t="s">
        <v>2230</v>
      </c>
      <c r="B764" s="726" t="s">
        <v>2231</v>
      </c>
      <c r="C764" s="1027" t="s">
        <v>2356</v>
      </c>
      <c r="D764" s="1015"/>
      <c r="E764" s="1016"/>
      <c r="F764" s="728" t="str">
        <f>G785</f>
        <v>R$ 132.635,04</v>
      </c>
      <c r="G764" s="729" t="s">
        <v>40</v>
      </c>
      <c r="H764" s="690"/>
    </row>
    <row r="765" spans="1:8" ht="12.75" customHeight="1">
      <c r="A765" s="1028" t="s">
        <v>1802</v>
      </c>
      <c r="B765" s="1015"/>
      <c r="C765" s="1015"/>
      <c r="D765" s="1015"/>
      <c r="E765" s="1015"/>
      <c r="F765" s="1015"/>
      <c r="G765" s="1029"/>
      <c r="H765" s="690"/>
    </row>
    <row r="766" spans="1:8" ht="12.75" customHeight="1">
      <c r="A766" s="732" t="s">
        <v>1480</v>
      </c>
      <c r="B766" s="732" t="s">
        <v>46</v>
      </c>
      <c r="C766" s="733" t="s">
        <v>1803</v>
      </c>
      <c r="D766" s="732" t="s">
        <v>141</v>
      </c>
      <c r="E766" s="734" t="s">
        <v>106</v>
      </c>
      <c r="F766" s="735" t="s">
        <v>1804</v>
      </c>
      <c r="G766" s="735" t="s">
        <v>1805</v>
      </c>
      <c r="H766" s="690"/>
    </row>
    <row r="767" spans="1:8" ht="12.75" customHeight="1">
      <c r="A767" s="736" t="s">
        <v>2357</v>
      </c>
      <c r="B767" s="736">
        <v>1</v>
      </c>
      <c r="C767" s="826" t="s">
        <v>2358</v>
      </c>
      <c r="D767" s="736" t="s">
        <v>141</v>
      </c>
      <c r="E767" s="789">
        <v>1</v>
      </c>
      <c r="F767" s="827" t="s">
        <v>2359</v>
      </c>
      <c r="G767" s="827" t="s">
        <v>2359</v>
      </c>
      <c r="H767" s="690"/>
    </row>
    <row r="768" spans="1:8" ht="12.75" customHeight="1">
      <c r="A768" s="736"/>
      <c r="B768" s="736"/>
      <c r="C768" s="737"/>
      <c r="D768" s="736"/>
      <c r="E768" s="789"/>
      <c r="F768" s="739"/>
      <c r="G768" s="739"/>
      <c r="H768" s="690"/>
    </row>
    <row r="769" spans="1:8" ht="12.75" customHeight="1">
      <c r="B769" s="211"/>
      <c r="C769" s="737"/>
      <c r="D769" s="736"/>
      <c r="E769" s="789"/>
      <c r="F769" s="739"/>
      <c r="G769" s="739"/>
      <c r="H769" s="690"/>
    </row>
    <row r="770" spans="1:8" ht="12.75" customHeight="1">
      <c r="A770" s="736"/>
      <c r="B770" s="736"/>
      <c r="C770" s="737" t="str">
        <f>IF(B770="","",IF(A770="SINAPI",VLOOKUP(B770,'Referência NÃO DESONERADO'!$A:$D,2,0),IF(A770="COTAÇÃO",VLOOKUP(B770,'Mapa Cotações'!$A:$N,2,0))))</f>
        <v/>
      </c>
      <c r="D770" s="736" t="str">
        <f>IF(B770="","",IF(A770="SINAPI",VLOOKUP(B770,'Referência NÃO DESONERADO'!$A:$D,3,0),IF(A770="COTAÇÃO",VLOOKUP(B770,'Mapa Cotações'!$A:$N,3,0))))</f>
        <v/>
      </c>
      <c r="E770" s="738"/>
      <c r="F770" s="739" t="str">
        <f>IF(B770="","",IF('Planilha Orçamentária'!$H$2="NÃO DESONERADO",(IF(A770="SINAPI",VLOOKUP(B770,'Referência NÃO DESONERADO'!$A:$D,4,0),IF(A770="ORSE",VLOOKUP(B770,'Referência NÃO DESONERADO'!$F:$I,4,0),IF(A770="COTAÇÃO",VLOOKUP(B770,'Mapa Cotações'!$A:$N,13,0))))),(IF(A770="SINAPI",VLOOKUP(B770,'Referência DESONERADO'!$A:$D,4,0),IF(A770="ORSE",VLOOKUP(B770,'Referência DESONERADO'!$F:$I,4,0),IF(A770="COTAÇÃO",VLOOKUP(B770,'Mapa Cotações'!$A:$N,13,0)))))))</f>
        <v/>
      </c>
      <c r="G770" s="739" t="str">
        <f>IF(D770="","",E770*F770)</f>
        <v/>
      </c>
      <c r="H770" s="690"/>
    </row>
    <row r="771" spans="1:8" ht="12.75" customHeight="1">
      <c r="A771" s="1030" t="s">
        <v>1806</v>
      </c>
      <c r="B771" s="982"/>
      <c r="C771" s="982"/>
      <c r="D771" s="982"/>
      <c r="E771" s="982"/>
      <c r="F771" s="983"/>
      <c r="G771" s="740">
        <f>SUM(G767:G770)</f>
        <v>0</v>
      </c>
      <c r="H771" s="690"/>
    </row>
    <row r="772" spans="1:8" ht="12.75" customHeight="1">
      <c r="A772" s="741"/>
      <c r="B772" s="742"/>
      <c r="C772" s="743"/>
      <c r="D772" s="744"/>
      <c r="E772" s="745"/>
      <c r="F772" s="746"/>
      <c r="G772" s="747"/>
      <c r="H772" s="690"/>
    </row>
    <row r="773" spans="1:8" ht="12.75" customHeight="1">
      <c r="A773" s="1031" t="s">
        <v>1570</v>
      </c>
      <c r="B773" s="982"/>
      <c r="C773" s="982"/>
      <c r="D773" s="982"/>
      <c r="E773" s="982"/>
      <c r="F773" s="982"/>
      <c r="G773" s="983"/>
      <c r="H773" s="690"/>
    </row>
    <row r="774" spans="1:8" ht="12.75" customHeight="1">
      <c r="A774" s="732" t="s">
        <v>1480</v>
      </c>
      <c r="B774" s="732" t="s">
        <v>46</v>
      </c>
      <c r="C774" s="733" t="s">
        <v>1803</v>
      </c>
      <c r="D774" s="732" t="s">
        <v>141</v>
      </c>
      <c r="E774" s="734" t="s">
        <v>106</v>
      </c>
      <c r="F774" s="735" t="s">
        <v>1804</v>
      </c>
      <c r="G774" s="735" t="s">
        <v>1805</v>
      </c>
      <c r="H774" s="690"/>
    </row>
    <row r="775" spans="1:8" ht="12.75" customHeight="1">
      <c r="A775" s="736"/>
      <c r="B775" s="828"/>
      <c r="C775" s="737"/>
      <c r="D775" s="736"/>
      <c r="E775" s="770"/>
      <c r="F775" s="739"/>
      <c r="G775" s="739"/>
      <c r="H775" s="690"/>
    </row>
    <row r="776" spans="1:8" ht="12.75" customHeight="1">
      <c r="A776" s="736"/>
      <c r="B776" s="829"/>
      <c r="C776" s="737"/>
      <c r="D776" s="736"/>
      <c r="E776" s="770"/>
      <c r="F776" s="739"/>
      <c r="G776" s="739"/>
      <c r="H776" s="690"/>
    </row>
    <row r="777" spans="1:8" ht="12.75" customHeight="1">
      <c r="A777" s="736"/>
      <c r="B777" s="736"/>
      <c r="C777" s="737"/>
      <c r="D777" s="736"/>
      <c r="E777" s="738"/>
      <c r="F777" s="739"/>
      <c r="G777" s="739"/>
      <c r="H777" s="690"/>
    </row>
    <row r="778" spans="1:8" ht="12.75" customHeight="1">
      <c r="A778" s="1030" t="s">
        <v>1806</v>
      </c>
      <c r="B778" s="982"/>
      <c r="C778" s="982"/>
      <c r="D778" s="982"/>
      <c r="E778" s="982"/>
      <c r="F778" s="983"/>
      <c r="G778" s="740">
        <f>SUM(G775:G777)</f>
        <v>0</v>
      </c>
      <c r="H778" s="690"/>
    </row>
    <row r="779" spans="1:8" ht="12.75" customHeight="1">
      <c r="A779" s="741"/>
      <c r="B779" s="742"/>
      <c r="C779" s="748"/>
      <c r="D779" s="742"/>
      <c r="E779" s="749"/>
      <c r="F779" s="750"/>
      <c r="G779" s="747"/>
      <c r="H779" s="690"/>
    </row>
    <row r="780" spans="1:8" ht="12.75" customHeight="1">
      <c r="A780" s="1031" t="s">
        <v>1807</v>
      </c>
      <c r="B780" s="982"/>
      <c r="C780" s="982"/>
      <c r="D780" s="982"/>
      <c r="E780" s="982"/>
      <c r="F780" s="982"/>
      <c r="G780" s="983"/>
      <c r="H780" s="690"/>
    </row>
    <row r="781" spans="1:8" ht="12.75" customHeight="1">
      <c r="A781" s="732" t="s">
        <v>1480</v>
      </c>
      <c r="B781" s="732" t="s">
        <v>46</v>
      </c>
      <c r="C781" s="733" t="s">
        <v>1803</v>
      </c>
      <c r="D781" s="732" t="s">
        <v>141</v>
      </c>
      <c r="E781" s="734" t="s">
        <v>106</v>
      </c>
      <c r="F781" s="735" t="s">
        <v>1804</v>
      </c>
      <c r="G781" s="735" t="s">
        <v>1805</v>
      </c>
      <c r="H781" s="690"/>
    </row>
    <row r="782" spans="1:8" ht="12.75" customHeight="1">
      <c r="A782" s="736"/>
      <c r="B782" s="736"/>
      <c r="C782" s="737" t="str">
        <f>IF(B782="","",IF(A782="SINAPI",VLOOKUP(B782,'Referência NÃO DESONERADO'!$A:$D,2,0),IF(A782="COTAÇÃO",VLOOKUP(B782,'Mapa Cotações'!$A:$N,2,0))))</f>
        <v/>
      </c>
      <c r="D782" s="736" t="str">
        <f>IF(B782="","",IF(A782="SINAPI",VLOOKUP(B782,'Referência NÃO DESONERADO'!$A:$D,3,0),IF(A782="COTAÇÃO",VLOOKUP(B782,'Mapa Cotações'!$A:$N,3,0))))</f>
        <v/>
      </c>
      <c r="E782" s="738"/>
      <c r="F782" s="739" t="str">
        <f>IF(B782="","",IF('Planilha Orçamentária'!$H$2="NÃO DESONERADO",(IF(A782="SINAPI",VLOOKUP(B782,'Referência NÃO DESONERADO'!$A:$D,4,0),IF(A782="ORSE",VLOOKUP(B782,'Referência NÃO DESONERADO'!$F:$I,4,0),IF(A782="COTAÇÃO",VLOOKUP(B782,'Mapa Cotações'!$A:$N,13,0))))),(IF(A782="SINAPI",VLOOKUP(B782,'Referência DESONERADO'!$A:$D,4,0),IF(A782="ORSE",VLOOKUP(B782,'Referência DESONERADO'!$F:$I,4,0),IF(A782="COTAÇÃO",VLOOKUP(B782,'Mapa Cotações'!$A:$N,13,0)))))))</f>
        <v/>
      </c>
      <c r="G782" s="739" t="str">
        <f>IF(D782="","",E782*F782)</f>
        <v/>
      </c>
      <c r="H782" s="690"/>
    </row>
    <row r="783" spans="1:8" ht="12.75" customHeight="1">
      <c r="A783" s="1030" t="s">
        <v>1806</v>
      </c>
      <c r="B783" s="982"/>
      <c r="C783" s="982"/>
      <c r="D783" s="982"/>
      <c r="E783" s="982"/>
      <c r="F783" s="983"/>
      <c r="G783" s="740">
        <f>SUM(G782)</f>
        <v>0</v>
      </c>
      <c r="H783" s="690"/>
    </row>
    <row r="784" spans="1:8" ht="12.75" customHeight="1">
      <c r="A784" s="741"/>
      <c r="B784" s="742"/>
      <c r="C784" s="751"/>
      <c r="D784" s="752"/>
      <c r="E784" s="753"/>
      <c r="F784" s="754"/>
      <c r="G784" s="755"/>
      <c r="H784" s="690"/>
    </row>
    <row r="785" spans="1:8" ht="12.75" customHeight="1">
      <c r="A785" s="1032" t="s">
        <v>173</v>
      </c>
      <c r="B785" s="982"/>
      <c r="C785" s="982"/>
      <c r="D785" s="982"/>
      <c r="E785" s="982"/>
      <c r="F785" s="1033"/>
      <c r="G785" s="756" t="str">
        <f>G767</f>
        <v>R$ 132.635,04</v>
      </c>
      <c r="H785" s="690"/>
    </row>
    <row r="786" spans="1:8" ht="12.75" customHeight="1">
      <c r="A786" s="757"/>
      <c r="B786" s="757"/>
      <c r="C786" s="758"/>
      <c r="D786" s="757"/>
      <c r="E786" s="759"/>
      <c r="F786" s="760"/>
      <c r="G786" s="760"/>
      <c r="H786" s="690"/>
    </row>
    <row r="787" spans="1:8" ht="12.75" customHeight="1">
      <c r="A787" s="757"/>
      <c r="B787" s="757"/>
      <c r="C787" s="758"/>
      <c r="D787" s="757"/>
      <c r="E787" s="759"/>
      <c r="F787" s="760"/>
      <c r="G787" s="760"/>
      <c r="H787" s="690"/>
    </row>
    <row r="788" spans="1:8" ht="12.75" customHeight="1">
      <c r="A788" s="723" t="s">
        <v>46</v>
      </c>
      <c r="B788" s="724" t="s">
        <v>37</v>
      </c>
      <c r="C788" s="1025" t="s">
        <v>105</v>
      </c>
      <c r="D788" s="1026"/>
      <c r="E788" s="1026"/>
      <c r="F788" s="1022"/>
      <c r="G788" s="725" t="s">
        <v>40</v>
      </c>
      <c r="H788" s="690"/>
    </row>
    <row r="789" spans="1:8" ht="12.75" customHeight="1">
      <c r="A789" s="727" t="s">
        <v>2236</v>
      </c>
      <c r="B789" s="726" t="s">
        <v>2237</v>
      </c>
      <c r="C789" s="1027" t="s">
        <v>2360</v>
      </c>
      <c r="D789" s="1015"/>
      <c r="E789" s="1016"/>
      <c r="F789" s="728"/>
      <c r="G789" s="729" t="s">
        <v>40</v>
      </c>
      <c r="H789" s="690"/>
    </row>
    <row r="790" spans="1:8" ht="12.75" customHeight="1">
      <c r="A790" s="1028" t="s">
        <v>1802</v>
      </c>
      <c r="B790" s="1015"/>
      <c r="C790" s="1015"/>
      <c r="D790" s="1015"/>
      <c r="E790" s="1015"/>
      <c r="F790" s="1015"/>
      <c r="G790" s="1029"/>
      <c r="H790" s="690"/>
    </row>
    <row r="791" spans="1:8" ht="12.75" customHeight="1">
      <c r="A791" s="732" t="s">
        <v>1480</v>
      </c>
      <c r="B791" s="732" t="s">
        <v>46</v>
      </c>
      <c r="C791" s="733" t="s">
        <v>1803</v>
      </c>
      <c r="D791" s="732" t="s">
        <v>141</v>
      </c>
      <c r="E791" s="734" t="s">
        <v>106</v>
      </c>
      <c r="F791" s="735" t="s">
        <v>1804</v>
      </c>
      <c r="G791" s="735" t="s">
        <v>1805</v>
      </c>
      <c r="H791" s="690"/>
    </row>
    <row r="792" spans="1:8" ht="12.75" customHeight="1">
      <c r="A792" s="736" t="s">
        <v>2357</v>
      </c>
      <c r="B792" s="736">
        <v>2</v>
      </c>
      <c r="C792" s="826" t="s">
        <v>2361</v>
      </c>
      <c r="D792" s="736" t="s">
        <v>141</v>
      </c>
      <c r="E792" s="789">
        <v>1</v>
      </c>
      <c r="F792" s="830"/>
      <c r="G792" s="827"/>
      <c r="H792" s="690"/>
    </row>
    <row r="793" spans="1:8" ht="12.75" customHeight="1">
      <c r="A793" s="736"/>
      <c r="B793" s="736"/>
      <c r="C793" s="737"/>
      <c r="D793" s="736"/>
      <c r="E793" s="789"/>
      <c r="F793" s="739"/>
      <c r="G793" s="739"/>
      <c r="H793" s="690"/>
    </row>
    <row r="794" spans="1:8" ht="12.75" customHeight="1">
      <c r="B794" s="211"/>
      <c r="C794" s="737"/>
      <c r="D794" s="736"/>
      <c r="E794" s="789"/>
      <c r="F794" s="739"/>
      <c r="G794" s="739"/>
      <c r="H794" s="690"/>
    </row>
    <row r="795" spans="1:8" ht="12.75" customHeight="1">
      <c r="A795" s="736"/>
      <c r="B795" s="736"/>
      <c r="C795" s="737" t="str">
        <f>IF(B795="","",IF(A795="SINAPI",VLOOKUP(B795,'Referência NÃO DESONERADO'!$A:$D,2,0),IF(A795="COTAÇÃO",VLOOKUP(B795,'Mapa Cotações'!$A:$N,2,0))))</f>
        <v/>
      </c>
      <c r="D795" s="736" t="str">
        <f>IF(B795="","",IF(A795="SINAPI",VLOOKUP(B795,'Referência NÃO DESONERADO'!$A:$D,3,0),IF(A795="COTAÇÃO",VLOOKUP(B795,'Mapa Cotações'!$A:$N,3,0))))</f>
        <v/>
      </c>
      <c r="E795" s="738"/>
      <c r="F795" s="739" t="str">
        <f>IF(B795="","",IF('Planilha Orçamentária'!$H$2="NÃO DESONERADO",(IF(A795="SINAPI",VLOOKUP(B795,'Referência NÃO DESONERADO'!$A:$D,4,0),IF(A795="ORSE",VLOOKUP(B795,'Referência NÃO DESONERADO'!$F:$I,4,0),IF(A795="COTAÇÃO",VLOOKUP(B795,'Mapa Cotações'!$A:$N,13,0))))),(IF(A795="SINAPI",VLOOKUP(B795,'Referência DESONERADO'!$A:$D,4,0),IF(A795="ORSE",VLOOKUP(B795,'Referência DESONERADO'!$F:$I,4,0),IF(A795="COTAÇÃO",VLOOKUP(B795,'Mapa Cotações'!$A:$N,13,0)))))))</f>
        <v/>
      </c>
      <c r="G795" s="739" t="str">
        <f>IF(D795="","",E795*F795)</f>
        <v/>
      </c>
      <c r="H795" s="690"/>
    </row>
    <row r="796" spans="1:8" ht="12.75" customHeight="1">
      <c r="A796" s="1030" t="s">
        <v>1806</v>
      </c>
      <c r="B796" s="982"/>
      <c r="C796" s="982"/>
      <c r="D796" s="982"/>
      <c r="E796" s="982"/>
      <c r="F796" s="983"/>
      <c r="G796" s="740">
        <f>SUM(G792:G795)</f>
        <v>0</v>
      </c>
      <c r="H796" s="690"/>
    </row>
    <row r="797" spans="1:8" ht="12.75" customHeight="1">
      <c r="A797" s="741"/>
      <c r="B797" s="742"/>
      <c r="C797" s="743"/>
      <c r="D797" s="744"/>
      <c r="E797" s="745"/>
      <c r="F797" s="746"/>
      <c r="G797" s="747"/>
      <c r="H797" s="690"/>
    </row>
    <row r="798" spans="1:8" ht="12.75" customHeight="1">
      <c r="A798" s="1031" t="s">
        <v>1570</v>
      </c>
      <c r="B798" s="982"/>
      <c r="C798" s="982"/>
      <c r="D798" s="982"/>
      <c r="E798" s="982"/>
      <c r="F798" s="982"/>
      <c r="G798" s="983"/>
      <c r="H798" s="690"/>
    </row>
    <row r="799" spans="1:8" ht="12.75" customHeight="1">
      <c r="A799" s="732" t="s">
        <v>1480</v>
      </c>
      <c r="B799" s="732" t="s">
        <v>46</v>
      </c>
      <c r="C799" s="733" t="s">
        <v>1803</v>
      </c>
      <c r="D799" s="732" t="s">
        <v>141</v>
      </c>
      <c r="E799" s="734" t="s">
        <v>106</v>
      </c>
      <c r="F799" s="735" t="s">
        <v>1804</v>
      </c>
      <c r="G799" s="735" t="s">
        <v>1805</v>
      </c>
      <c r="H799" s="690"/>
    </row>
    <row r="800" spans="1:8" ht="12.75" customHeight="1">
      <c r="A800" s="736"/>
      <c r="B800" s="828"/>
      <c r="C800" s="737"/>
      <c r="D800" s="736"/>
      <c r="E800" s="770"/>
      <c r="F800" s="739"/>
      <c r="G800" s="739"/>
      <c r="H800" s="690"/>
    </row>
    <row r="801" spans="1:8" ht="12.75" customHeight="1">
      <c r="A801" s="736"/>
      <c r="B801" s="829"/>
      <c r="C801" s="737"/>
      <c r="D801" s="736"/>
      <c r="E801" s="770"/>
      <c r="F801" s="739"/>
      <c r="G801" s="739"/>
      <c r="H801" s="690"/>
    </row>
    <row r="802" spans="1:8" ht="12.75" customHeight="1">
      <c r="A802" s="736"/>
      <c r="B802" s="736"/>
      <c r="C802" s="737"/>
      <c r="D802" s="736"/>
      <c r="E802" s="738"/>
      <c r="F802" s="739"/>
      <c r="G802" s="739"/>
      <c r="H802" s="690"/>
    </row>
    <row r="803" spans="1:8" ht="12.75" customHeight="1">
      <c r="A803" s="1030" t="s">
        <v>1806</v>
      </c>
      <c r="B803" s="982"/>
      <c r="C803" s="982"/>
      <c r="D803" s="982"/>
      <c r="E803" s="982"/>
      <c r="F803" s="983"/>
      <c r="G803" s="740">
        <f>SUM(G800:G802)</f>
        <v>0</v>
      </c>
      <c r="H803" s="690"/>
    </row>
    <row r="804" spans="1:8" ht="12.75" customHeight="1">
      <c r="A804" s="741"/>
      <c r="B804" s="742"/>
      <c r="C804" s="748"/>
      <c r="D804" s="742"/>
      <c r="E804" s="749"/>
      <c r="F804" s="750"/>
      <c r="G804" s="747"/>
      <c r="H804" s="690"/>
    </row>
    <row r="805" spans="1:8" ht="12.75" customHeight="1">
      <c r="A805" s="1031" t="s">
        <v>1807</v>
      </c>
      <c r="B805" s="982"/>
      <c r="C805" s="982"/>
      <c r="D805" s="982"/>
      <c r="E805" s="982"/>
      <c r="F805" s="982"/>
      <c r="G805" s="983"/>
      <c r="H805" s="690"/>
    </row>
    <row r="806" spans="1:8" ht="12.75" customHeight="1">
      <c r="A806" s="732" t="s">
        <v>1480</v>
      </c>
      <c r="B806" s="732" t="s">
        <v>46</v>
      </c>
      <c r="C806" s="733" t="s">
        <v>1803</v>
      </c>
      <c r="D806" s="732" t="s">
        <v>141</v>
      </c>
      <c r="E806" s="734" t="s">
        <v>106</v>
      </c>
      <c r="F806" s="735" t="s">
        <v>1804</v>
      </c>
      <c r="G806" s="735" t="s">
        <v>1805</v>
      </c>
      <c r="H806" s="690"/>
    </row>
    <row r="807" spans="1:8" ht="12.75" customHeight="1">
      <c r="A807" s="736"/>
      <c r="B807" s="736"/>
      <c r="C807" s="737" t="str">
        <f>IF(B807="","",IF(A807="SINAPI",VLOOKUP(B807,'Referência NÃO DESONERADO'!$A:$D,2,0),IF(A807="COTAÇÃO",VLOOKUP(B807,'Mapa Cotações'!$A:$N,2,0))))</f>
        <v/>
      </c>
      <c r="D807" s="736" t="str">
        <f>IF(B807="","",IF(A807="SINAPI",VLOOKUP(B807,'Referência NÃO DESONERADO'!$A:$D,3,0),IF(A807="COTAÇÃO",VLOOKUP(B807,'Mapa Cotações'!$A:$N,3,0))))</f>
        <v/>
      </c>
      <c r="E807" s="738"/>
      <c r="F807" s="739" t="str">
        <f>IF(B807="","",IF('Planilha Orçamentária'!$H$2="NÃO DESONERADO",(IF(A807="SINAPI",VLOOKUP(B807,'Referência NÃO DESONERADO'!$A:$D,4,0),IF(A807="ORSE",VLOOKUP(B807,'Referência NÃO DESONERADO'!$F:$I,4,0),IF(A807="COTAÇÃO",VLOOKUP(B807,'Mapa Cotações'!$A:$N,13,0))))),(IF(A807="SINAPI",VLOOKUP(B807,'Referência DESONERADO'!$A:$D,4,0),IF(A807="ORSE",VLOOKUP(B807,'Referência DESONERADO'!$F:$I,4,0),IF(A807="COTAÇÃO",VLOOKUP(B807,'Mapa Cotações'!$A:$N,13,0)))))))</f>
        <v/>
      </c>
      <c r="G807" s="739" t="str">
        <f>IF(D807="","",E807*F807)</f>
        <v/>
      </c>
      <c r="H807" s="690"/>
    </row>
    <row r="808" spans="1:8" ht="12.75" customHeight="1">
      <c r="A808" s="1030" t="s">
        <v>1806</v>
      </c>
      <c r="B808" s="982"/>
      <c r="C808" s="982"/>
      <c r="D808" s="982"/>
      <c r="E808" s="982"/>
      <c r="F808" s="983"/>
      <c r="G808" s="740">
        <f>SUM(G807)</f>
        <v>0</v>
      </c>
      <c r="H808" s="690"/>
    </row>
    <row r="809" spans="1:8" ht="12.75" customHeight="1">
      <c r="A809" s="741"/>
      <c r="B809" s="742"/>
      <c r="C809" s="751"/>
      <c r="D809" s="752"/>
      <c r="E809" s="753"/>
      <c r="F809" s="754"/>
      <c r="G809" s="755"/>
      <c r="H809" s="690"/>
    </row>
    <row r="810" spans="1:8" ht="12.75" customHeight="1">
      <c r="A810" s="1032" t="s">
        <v>173</v>
      </c>
      <c r="B810" s="982"/>
      <c r="C810" s="982"/>
      <c r="D810" s="982"/>
      <c r="E810" s="982"/>
      <c r="F810" s="1033"/>
      <c r="G810" s="756">
        <f>SUM(G796,G803,G808)</f>
        <v>0</v>
      </c>
      <c r="H810" s="690"/>
    </row>
    <row r="811" spans="1:8" ht="12.75" customHeight="1">
      <c r="A811" s="757"/>
      <c r="B811" s="757"/>
      <c r="C811" s="758"/>
      <c r="D811" s="757"/>
      <c r="E811" s="759"/>
      <c r="F811" s="760"/>
      <c r="G811" s="760"/>
      <c r="H811" s="690"/>
    </row>
    <row r="812" spans="1:8" ht="12.75" customHeight="1">
      <c r="A812" s="757"/>
      <c r="B812" s="757"/>
      <c r="C812" s="758"/>
      <c r="D812" s="757"/>
      <c r="E812" s="759"/>
      <c r="F812" s="760"/>
      <c r="G812" s="760"/>
      <c r="H812" s="690"/>
    </row>
    <row r="813" spans="1:8" ht="12.75" customHeight="1">
      <c r="A813" s="723" t="s">
        <v>46</v>
      </c>
      <c r="B813" s="724" t="s">
        <v>37</v>
      </c>
      <c r="C813" s="1025" t="s">
        <v>105</v>
      </c>
      <c r="D813" s="1026"/>
      <c r="E813" s="1026"/>
      <c r="F813" s="1022"/>
      <c r="G813" s="725" t="s">
        <v>40</v>
      </c>
      <c r="H813" s="690"/>
    </row>
    <row r="814" spans="1:8" ht="12.75" customHeight="1">
      <c r="A814" s="727" t="s">
        <v>2240</v>
      </c>
      <c r="B814" s="726" t="s">
        <v>2241</v>
      </c>
      <c r="C814" s="1027" t="s">
        <v>2242</v>
      </c>
      <c r="D814" s="1015"/>
      <c r="E814" s="1016"/>
      <c r="F814" s="728" t="str">
        <f>G817</f>
        <v xml:space="preserve"> R$9.430,43 
</v>
      </c>
      <c r="G814" s="729" t="s">
        <v>40</v>
      </c>
      <c r="H814" s="690"/>
    </row>
    <row r="815" spans="1:8" ht="12.75" customHeight="1">
      <c r="A815" s="1028" t="s">
        <v>1802</v>
      </c>
      <c r="B815" s="1015"/>
      <c r="C815" s="1015"/>
      <c r="D815" s="1015"/>
      <c r="E815" s="1015"/>
      <c r="F815" s="1015"/>
      <c r="G815" s="1029"/>
      <c r="H815" s="690"/>
    </row>
    <row r="816" spans="1:8" ht="12.75" customHeight="1">
      <c r="A816" s="732" t="s">
        <v>1480</v>
      </c>
      <c r="B816" s="732" t="s">
        <v>46</v>
      </c>
      <c r="C816" s="733" t="s">
        <v>1803</v>
      </c>
      <c r="D816" s="732" t="s">
        <v>141</v>
      </c>
      <c r="E816" s="734" t="s">
        <v>106</v>
      </c>
      <c r="F816" s="735" t="s">
        <v>1804</v>
      </c>
      <c r="G816" s="735" t="s">
        <v>1805</v>
      </c>
      <c r="H816" s="690"/>
    </row>
    <row r="817" spans="1:8" ht="12.75" customHeight="1">
      <c r="A817" s="736" t="s">
        <v>2357</v>
      </c>
      <c r="B817" s="736">
        <v>3</v>
      </c>
      <c r="C817" s="826" t="s">
        <v>2362</v>
      </c>
      <c r="D817" s="736" t="s">
        <v>141</v>
      </c>
      <c r="E817" s="789">
        <v>1</v>
      </c>
      <c r="F817" s="827" t="s">
        <v>2363</v>
      </c>
      <c r="G817" s="827" t="s">
        <v>2364</v>
      </c>
      <c r="H817" s="690"/>
    </row>
    <row r="818" spans="1:8" ht="12.75" customHeight="1">
      <c r="A818" s="736"/>
      <c r="B818" s="736"/>
      <c r="C818" s="737"/>
      <c r="D818" s="736"/>
      <c r="E818" s="789"/>
      <c r="F818" s="739"/>
      <c r="G818" s="739"/>
      <c r="H818" s="690"/>
    </row>
    <row r="819" spans="1:8" ht="12.75" customHeight="1">
      <c r="B819" s="211"/>
      <c r="C819" s="737"/>
      <c r="D819" s="736"/>
      <c r="E819" s="789"/>
      <c r="F819" s="739"/>
      <c r="G819" s="739"/>
      <c r="H819" s="690"/>
    </row>
    <row r="820" spans="1:8" ht="12.75" customHeight="1">
      <c r="A820" s="736"/>
      <c r="B820" s="736"/>
      <c r="C820" s="737" t="str">
        <f>IF(B820="","",IF(A820="SINAPI",VLOOKUP(B820,'Referência NÃO DESONERADO'!$A:$D,2,0),IF(A820="COTAÇÃO",VLOOKUP(B820,'Mapa Cotações'!$A:$N,2,0))))</f>
        <v/>
      </c>
      <c r="D820" s="736" t="str">
        <f>IF(B820="","",IF(A820="SINAPI",VLOOKUP(B820,'Referência NÃO DESONERADO'!$A:$D,3,0),IF(A820="COTAÇÃO",VLOOKUP(B820,'Mapa Cotações'!$A:$N,3,0))))</f>
        <v/>
      </c>
      <c r="E820" s="738"/>
      <c r="F820" s="739" t="str">
        <f>IF(B820="","",IF('Planilha Orçamentária'!$H$2="NÃO DESONERADO",(IF(A820="SINAPI",VLOOKUP(B820,'Referência NÃO DESONERADO'!$A:$D,4,0),IF(A820="ORSE",VLOOKUP(B820,'Referência NÃO DESONERADO'!$F:$I,4,0),IF(A820="COTAÇÃO",VLOOKUP(B820,'Mapa Cotações'!$A:$N,13,0))))),(IF(A820="SINAPI",VLOOKUP(B820,'Referência DESONERADO'!$A:$D,4,0),IF(A820="ORSE",VLOOKUP(B820,'Referência DESONERADO'!$F:$I,4,0),IF(A820="COTAÇÃO",VLOOKUP(B820,'Mapa Cotações'!$A:$N,13,0)))))))</f>
        <v/>
      </c>
      <c r="G820" s="739" t="str">
        <f>IF(D820="","",E820*F820)</f>
        <v/>
      </c>
      <c r="H820" s="690"/>
    </row>
    <row r="821" spans="1:8" ht="12.75" customHeight="1">
      <c r="A821" s="1030" t="s">
        <v>1806</v>
      </c>
      <c r="B821" s="982"/>
      <c r="C821" s="982"/>
      <c r="D821" s="982"/>
      <c r="E821" s="982"/>
      <c r="F821" s="983"/>
      <c r="G821" s="740"/>
      <c r="H821" s="690"/>
    </row>
    <row r="822" spans="1:8" ht="12.75" customHeight="1">
      <c r="A822" s="741"/>
      <c r="B822" s="742"/>
      <c r="C822" s="743"/>
      <c r="D822" s="744"/>
      <c r="E822" s="745"/>
      <c r="F822" s="746"/>
      <c r="G822" s="747"/>
      <c r="H822" s="690"/>
    </row>
    <row r="823" spans="1:8" ht="12.75" customHeight="1">
      <c r="A823" s="1031" t="s">
        <v>1570</v>
      </c>
      <c r="B823" s="982"/>
      <c r="C823" s="982"/>
      <c r="D823" s="982"/>
      <c r="E823" s="982"/>
      <c r="F823" s="982"/>
      <c r="G823" s="983"/>
      <c r="H823" s="690"/>
    </row>
    <row r="824" spans="1:8" ht="12.75" customHeight="1">
      <c r="A824" s="732" t="s">
        <v>1480</v>
      </c>
      <c r="B824" s="732" t="s">
        <v>46</v>
      </c>
      <c r="C824" s="733" t="s">
        <v>1803</v>
      </c>
      <c r="D824" s="732" t="s">
        <v>141</v>
      </c>
      <c r="E824" s="734" t="s">
        <v>106</v>
      </c>
      <c r="F824" s="735" t="s">
        <v>1804</v>
      </c>
      <c r="G824" s="735" t="s">
        <v>1805</v>
      </c>
      <c r="H824" s="690"/>
    </row>
    <row r="825" spans="1:8" ht="12.75" customHeight="1">
      <c r="A825" s="736"/>
      <c r="B825" s="828"/>
      <c r="C825" s="737"/>
      <c r="D825" s="736"/>
      <c r="E825" s="770"/>
      <c r="F825" s="739"/>
      <c r="G825" s="739"/>
      <c r="H825" s="690"/>
    </row>
    <row r="826" spans="1:8" ht="12.75" customHeight="1">
      <c r="A826" s="736"/>
      <c r="B826" s="829"/>
      <c r="C826" s="737"/>
      <c r="D826" s="736"/>
      <c r="E826" s="770"/>
      <c r="F826" s="739"/>
      <c r="G826" s="739"/>
      <c r="H826" s="690"/>
    </row>
    <row r="827" spans="1:8" ht="12.75" customHeight="1">
      <c r="A827" s="736"/>
      <c r="B827" s="736"/>
      <c r="C827" s="737"/>
      <c r="D827" s="736"/>
      <c r="E827" s="738"/>
      <c r="F827" s="739"/>
      <c r="G827" s="739"/>
      <c r="H827" s="690"/>
    </row>
    <row r="828" spans="1:8" ht="12.75" customHeight="1">
      <c r="A828" s="1030" t="s">
        <v>1806</v>
      </c>
      <c r="B828" s="982"/>
      <c r="C828" s="982"/>
      <c r="D828" s="982"/>
      <c r="E828" s="982"/>
      <c r="F828" s="983"/>
      <c r="G828" s="740">
        <f>SUM(G825:G827)</f>
        <v>0</v>
      </c>
      <c r="H828" s="690"/>
    </row>
    <row r="829" spans="1:8" ht="12.75" customHeight="1">
      <c r="A829" s="741"/>
      <c r="B829" s="742"/>
      <c r="C829" s="748"/>
      <c r="D829" s="742"/>
      <c r="E829" s="749"/>
      <c r="F829" s="750"/>
      <c r="G829" s="747"/>
      <c r="H829" s="690"/>
    </row>
    <row r="830" spans="1:8" ht="12.75" customHeight="1">
      <c r="A830" s="1031" t="s">
        <v>1807</v>
      </c>
      <c r="B830" s="982"/>
      <c r="C830" s="982"/>
      <c r="D830" s="982"/>
      <c r="E830" s="982"/>
      <c r="F830" s="982"/>
      <c r="G830" s="983"/>
      <c r="H830" s="690"/>
    </row>
    <row r="831" spans="1:8" ht="12.75" customHeight="1">
      <c r="A831" s="732" t="s">
        <v>1480</v>
      </c>
      <c r="B831" s="732" t="s">
        <v>46</v>
      </c>
      <c r="C831" s="733" t="s">
        <v>1803</v>
      </c>
      <c r="D831" s="732" t="s">
        <v>141</v>
      </c>
      <c r="E831" s="734" t="s">
        <v>106</v>
      </c>
      <c r="F831" s="735" t="s">
        <v>1804</v>
      </c>
      <c r="G831" s="735" t="s">
        <v>1805</v>
      </c>
      <c r="H831" s="690"/>
    </row>
    <row r="832" spans="1:8" ht="12.75" customHeight="1">
      <c r="A832" s="736"/>
      <c r="B832" s="736"/>
      <c r="C832" s="737" t="str">
        <f>IF(B832="","",IF(A832="SINAPI",VLOOKUP(B832,'Referência NÃO DESONERADO'!$A:$D,2,0),IF(A832="COTAÇÃO",VLOOKUP(B832,'Mapa Cotações'!$A:$N,2,0))))</f>
        <v/>
      </c>
      <c r="D832" s="736" t="str">
        <f>IF(B832="","",IF(A832="SINAPI",VLOOKUP(B832,'Referência NÃO DESONERADO'!$A:$D,3,0),IF(A832="COTAÇÃO",VLOOKUP(B832,'Mapa Cotações'!$A:$N,3,0))))</f>
        <v/>
      </c>
      <c r="E832" s="738"/>
      <c r="F832" s="739" t="str">
        <f>IF(B832="","",IF('Planilha Orçamentária'!$H$2="NÃO DESONERADO",(IF(A832="SINAPI",VLOOKUP(B832,'Referência NÃO DESONERADO'!$A:$D,4,0),IF(A832="ORSE",VLOOKUP(B832,'Referência NÃO DESONERADO'!$F:$I,4,0),IF(A832="COTAÇÃO",VLOOKUP(B832,'Mapa Cotações'!$A:$N,13,0))))),(IF(A832="SINAPI",VLOOKUP(B832,'Referência DESONERADO'!$A:$D,4,0),IF(A832="ORSE",VLOOKUP(B832,'Referência DESONERADO'!$F:$I,4,0),IF(A832="COTAÇÃO",VLOOKUP(B832,'Mapa Cotações'!$A:$N,13,0)))))))</f>
        <v/>
      </c>
      <c r="G832" s="739" t="str">
        <f>IF(D832="","",E832*F832)</f>
        <v/>
      </c>
      <c r="H832" s="690"/>
    </row>
    <row r="833" spans="1:8" ht="12.75" customHeight="1">
      <c r="A833" s="1030" t="s">
        <v>1806</v>
      </c>
      <c r="B833" s="982"/>
      <c r="C833" s="982"/>
      <c r="D833" s="982"/>
      <c r="E833" s="982"/>
      <c r="F833" s="983"/>
      <c r="G833" s="740">
        <f>SUM(G832)</f>
        <v>0</v>
      </c>
      <c r="H833" s="690"/>
    </row>
    <row r="834" spans="1:8" ht="12.75" customHeight="1">
      <c r="A834" s="741"/>
      <c r="B834" s="742"/>
      <c r="C834" s="751"/>
      <c r="D834" s="752"/>
      <c r="E834" s="753"/>
      <c r="F834" s="754"/>
      <c r="G834" s="755"/>
      <c r="H834" s="690"/>
    </row>
    <row r="835" spans="1:8" ht="12.75" customHeight="1">
      <c r="A835" s="1032" t="s">
        <v>173</v>
      </c>
      <c r="B835" s="982"/>
      <c r="C835" s="982"/>
      <c r="D835" s="982"/>
      <c r="E835" s="982"/>
      <c r="F835" s="1033"/>
      <c r="G835" s="756" t="str">
        <f>G817</f>
        <v xml:space="preserve"> R$9.430,43 
</v>
      </c>
      <c r="H835" s="690"/>
    </row>
    <row r="836" spans="1:8" ht="12.75" customHeight="1">
      <c r="A836" s="757"/>
      <c r="B836" s="757"/>
      <c r="C836" s="758"/>
      <c r="D836" s="757"/>
      <c r="E836" s="759"/>
      <c r="F836" s="760"/>
      <c r="G836" s="760"/>
      <c r="H836" s="690"/>
    </row>
    <row r="837" spans="1:8" ht="12.75" customHeight="1">
      <c r="A837" s="757"/>
      <c r="B837" s="757"/>
      <c r="C837" s="758"/>
      <c r="D837" s="757"/>
      <c r="E837" s="759"/>
      <c r="F837" s="760"/>
      <c r="G837" s="760"/>
      <c r="H837" s="690"/>
    </row>
    <row r="838" spans="1:8" ht="12.75" customHeight="1">
      <c r="A838" s="723" t="s">
        <v>46</v>
      </c>
      <c r="B838" s="724" t="s">
        <v>37</v>
      </c>
      <c r="C838" s="1025" t="s">
        <v>105</v>
      </c>
      <c r="D838" s="1026"/>
      <c r="E838" s="1026"/>
      <c r="F838" s="1022"/>
      <c r="G838" s="725" t="s">
        <v>40</v>
      </c>
      <c r="H838" s="690"/>
    </row>
    <row r="839" spans="1:8" ht="12.75" customHeight="1">
      <c r="A839" s="727" t="s">
        <v>2244</v>
      </c>
      <c r="B839" s="726" t="s">
        <v>2245</v>
      </c>
      <c r="C839" s="1027" t="s">
        <v>2365</v>
      </c>
      <c r="D839" s="1015"/>
      <c r="E839" s="1016"/>
      <c r="F839" s="728">
        <f>G842</f>
        <v>0</v>
      </c>
      <c r="G839" s="729" t="s">
        <v>40</v>
      </c>
      <c r="H839" s="690"/>
    </row>
    <row r="840" spans="1:8" ht="12.75" customHeight="1">
      <c r="A840" s="1028" t="s">
        <v>1802</v>
      </c>
      <c r="B840" s="1015"/>
      <c r="C840" s="1015"/>
      <c r="D840" s="1015"/>
      <c r="E840" s="1015"/>
      <c r="F840" s="1015"/>
      <c r="G840" s="1029"/>
      <c r="H840" s="690"/>
    </row>
    <row r="841" spans="1:8" ht="12.75" customHeight="1">
      <c r="A841" s="732" t="s">
        <v>1480</v>
      </c>
      <c r="B841" s="732" t="s">
        <v>46</v>
      </c>
      <c r="C841" s="733" t="s">
        <v>1803</v>
      </c>
      <c r="D841" s="732" t="s">
        <v>141</v>
      </c>
      <c r="E841" s="734" t="s">
        <v>106</v>
      </c>
      <c r="F841" s="735" t="s">
        <v>1804</v>
      </c>
      <c r="G841" s="735" t="s">
        <v>1805</v>
      </c>
      <c r="H841" s="690"/>
    </row>
    <row r="842" spans="1:8" ht="12.75" customHeight="1">
      <c r="A842" s="736" t="s">
        <v>2357</v>
      </c>
      <c r="B842" s="736">
        <v>4</v>
      </c>
      <c r="C842" s="826" t="s">
        <v>2366</v>
      </c>
      <c r="D842" s="736" t="s">
        <v>141</v>
      </c>
      <c r="E842" s="831"/>
      <c r="F842" s="832"/>
      <c r="G842" s="832"/>
      <c r="H842" s="690"/>
    </row>
    <row r="843" spans="1:8" ht="12.75" customHeight="1">
      <c r="A843" s="736"/>
      <c r="B843" s="736"/>
      <c r="C843" s="737"/>
      <c r="D843" s="736"/>
      <c r="E843" s="789"/>
      <c r="F843" s="739"/>
      <c r="G843" s="739"/>
      <c r="H843" s="690"/>
    </row>
    <row r="844" spans="1:8" ht="12.75" customHeight="1">
      <c r="B844" s="211"/>
      <c r="C844" s="737"/>
      <c r="D844" s="736"/>
      <c r="E844" s="789"/>
      <c r="F844" s="739"/>
      <c r="G844" s="739"/>
      <c r="H844" s="690"/>
    </row>
    <row r="845" spans="1:8" ht="12.75" customHeight="1">
      <c r="A845" s="736"/>
      <c r="B845" s="736"/>
      <c r="C845" s="737" t="str">
        <f>IF(B845="","",IF(A845="SINAPI",VLOOKUP(B845,'Referência NÃO DESONERADO'!$A:$D,2,0),IF(A845="COTAÇÃO",VLOOKUP(B845,'Mapa Cotações'!$A:$N,2,0))))</f>
        <v/>
      </c>
      <c r="D845" s="736" t="str">
        <f>IF(B845="","",IF(A845="SINAPI",VLOOKUP(B845,'Referência NÃO DESONERADO'!$A:$D,3,0),IF(A845="COTAÇÃO",VLOOKUP(B845,'Mapa Cotações'!$A:$N,3,0))))</f>
        <v/>
      </c>
      <c r="E845" s="738"/>
      <c r="F845" s="739" t="str">
        <f>IF(B845="","",IF('Planilha Orçamentária'!$H$2="NÃO DESONERADO",(IF(A845="SINAPI",VLOOKUP(B845,'Referência NÃO DESONERADO'!$A:$D,4,0),IF(A845="ORSE",VLOOKUP(B845,'Referência NÃO DESONERADO'!$F:$I,4,0),IF(A845="COTAÇÃO",VLOOKUP(B845,'Mapa Cotações'!$A:$N,13,0))))),(IF(A845="SINAPI",VLOOKUP(B845,'Referência DESONERADO'!$A:$D,4,0),IF(A845="ORSE",VLOOKUP(B845,'Referência DESONERADO'!$F:$I,4,0),IF(A845="COTAÇÃO",VLOOKUP(B845,'Mapa Cotações'!$A:$N,13,0)))))))</f>
        <v/>
      </c>
      <c r="G845" s="739" t="str">
        <f>IF(D845="","",E845*F845)</f>
        <v/>
      </c>
      <c r="H845" s="690"/>
    </row>
    <row r="846" spans="1:8" ht="12.75" customHeight="1">
      <c r="A846" s="1030" t="s">
        <v>1806</v>
      </c>
      <c r="B846" s="982"/>
      <c r="C846" s="982"/>
      <c r="D846" s="982"/>
      <c r="E846" s="982"/>
      <c r="F846" s="983"/>
      <c r="G846" s="740"/>
      <c r="H846" s="690"/>
    </row>
    <row r="847" spans="1:8" ht="12.75" customHeight="1">
      <c r="A847" s="741"/>
      <c r="B847" s="742"/>
      <c r="C847" s="743"/>
      <c r="D847" s="744"/>
      <c r="E847" s="745"/>
      <c r="F847" s="746"/>
      <c r="G847" s="747"/>
      <c r="H847" s="690"/>
    </row>
    <row r="848" spans="1:8" ht="12.75" customHeight="1">
      <c r="A848" s="1031" t="s">
        <v>1570</v>
      </c>
      <c r="B848" s="982"/>
      <c r="C848" s="982"/>
      <c r="D848" s="982"/>
      <c r="E848" s="982"/>
      <c r="F848" s="982"/>
      <c r="G848" s="983"/>
      <c r="H848" s="690"/>
    </row>
    <row r="849" spans="1:8" ht="12.75" customHeight="1">
      <c r="A849" s="732" t="s">
        <v>1480</v>
      </c>
      <c r="B849" s="732" t="s">
        <v>46</v>
      </c>
      <c r="C849" s="733" t="s">
        <v>1803</v>
      </c>
      <c r="D849" s="732" t="s">
        <v>141</v>
      </c>
      <c r="E849" s="734" t="s">
        <v>106</v>
      </c>
      <c r="F849" s="735" t="s">
        <v>1804</v>
      </c>
      <c r="G849" s="735" t="s">
        <v>1805</v>
      </c>
      <c r="H849" s="690"/>
    </row>
    <row r="850" spans="1:8" ht="12.75" customHeight="1">
      <c r="A850" s="736"/>
      <c r="B850" s="828"/>
      <c r="C850" s="737"/>
      <c r="D850" s="736"/>
      <c r="E850" s="770"/>
      <c r="F850" s="739"/>
      <c r="G850" s="739"/>
      <c r="H850" s="690"/>
    </row>
    <row r="851" spans="1:8" ht="12.75" customHeight="1">
      <c r="A851" s="736"/>
      <c r="B851" s="829"/>
      <c r="C851" s="737"/>
      <c r="D851" s="736"/>
      <c r="E851" s="770"/>
      <c r="F851" s="739"/>
      <c r="G851" s="739"/>
      <c r="H851" s="690"/>
    </row>
    <row r="852" spans="1:8" ht="12.75" customHeight="1">
      <c r="A852" s="736"/>
      <c r="B852" s="736"/>
      <c r="C852" s="737"/>
      <c r="D852" s="736"/>
      <c r="E852" s="738"/>
      <c r="F852" s="739"/>
      <c r="G852" s="739"/>
      <c r="H852" s="690"/>
    </row>
    <row r="853" spans="1:8" ht="12.75" customHeight="1">
      <c r="A853" s="1030" t="s">
        <v>1806</v>
      </c>
      <c r="B853" s="982"/>
      <c r="C853" s="982"/>
      <c r="D853" s="982"/>
      <c r="E853" s="982"/>
      <c r="F853" s="983"/>
      <c r="G853" s="740">
        <f>SUM(G850:G852)</f>
        <v>0</v>
      </c>
      <c r="H853" s="690"/>
    </row>
    <row r="854" spans="1:8" ht="12.75" customHeight="1">
      <c r="A854" s="741"/>
      <c r="B854" s="742"/>
      <c r="C854" s="748"/>
      <c r="D854" s="742"/>
      <c r="E854" s="749"/>
      <c r="F854" s="750"/>
      <c r="G854" s="747"/>
      <c r="H854" s="690"/>
    </row>
    <row r="855" spans="1:8" ht="12.75" customHeight="1">
      <c r="A855" s="1031" t="s">
        <v>1807</v>
      </c>
      <c r="B855" s="982"/>
      <c r="C855" s="982"/>
      <c r="D855" s="982"/>
      <c r="E855" s="982"/>
      <c r="F855" s="982"/>
      <c r="G855" s="983"/>
      <c r="H855" s="690"/>
    </row>
    <row r="856" spans="1:8" ht="12.75" customHeight="1">
      <c r="A856" s="732" t="s">
        <v>1480</v>
      </c>
      <c r="B856" s="732" t="s">
        <v>46</v>
      </c>
      <c r="C856" s="733" t="s">
        <v>1803</v>
      </c>
      <c r="D856" s="732" t="s">
        <v>141</v>
      </c>
      <c r="E856" s="734" t="s">
        <v>106</v>
      </c>
      <c r="F856" s="735" t="s">
        <v>1804</v>
      </c>
      <c r="G856" s="735" t="s">
        <v>1805</v>
      </c>
      <c r="H856" s="690"/>
    </row>
    <row r="857" spans="1:8" ht="12.75" customHeight="1">
      <c r="A857" s="736"/>
      <c r="B857" s="736"/>
      <c r="C857" s="737" t="str">
        <f>IF(B857="","",IF(A857="SINAPI",VLOOKUP(B857,'Referência NÃO DESONERADO'!$A:$D,2,0),IF(A857="COTAÇÃO",VLOOKUP(B857,'Mapa Cotações'!$A:$N,2,0))))</f>
        <v/>
      </c>
      <c r="D857" s="736" t="str">
        <f>IF(B857="","",IF(A857="SINAPI",VLOOKUP(B857,'Referência NÃO DESONERADO'!$A:$D,3,0),IF(A857="COTAÇÃO",VLOOKUP(B857,'Mapa Cotações'!$A:$N,3,0))))</f>
        <v/>
      </c>
      <c r="E857" s="738"/>
      <c r="F857" s="739" t="str">
        <f>IF(B857="","",IF('Planilha Orçamentária'!$H$2="NÃO DESONERADO",(IF(A857="SINAPI",VLOOKUP(B857,'Referência NÃO DESONERADO'!$A:$D,4,0),IF(A857="ORSE",VLOOKUP(B857,'Referência NÃO DESONERADO'!$F:$I,4,0),IF(A857="COTAÇÃO",VLOOKUP(B857,'Mapa Cotações'!$A:$N,13,0))))),(IF(A857="SINAPI",VLOOKUP(B857,'Referência DESONERADO'!$A:$D,4,0),IF(A857="ORSE",VLOOKUP(B857,'Referência DESONERADO'!$F:$I,4,0),IF(A857="COTAÇÃO",VLOOKUP(B857,'Mapa Cotações'!$A:$N,13,0)))))))</f>
        <v/>
      </c>
      <c r="G857" s="739" t="str">
        <f>IF(D857="","",E857*F857)</f>
        <v/>
      </c>
      <c r="H857" s="690"/>
    </row>
    <row r="858" spans="1:8" ht="12.75" customHeight="1">
      <c r="A858" s="1030" t="s">
        <v>1806</v>
      </c>
      <c r="B858" s="982"/>
      <c r="C858" s="982"/>
      <c r="D858" s="982"/>
      <c r="E858" s="982"/>
      <c r="F858" s="983"/>
      <c r="G858" s="740">
        <f>SUM(G857)</f>
        <v>0</v>
      </c>
      <c r="H858" s="690"/>
    </row>
    <row r="859" spans="1:8" ht="12.75" customHeight="1">
      <c r="A859" s="741"/>
      <c r="B859" s="742"/>
      <c r="C859" s="751"/>
      <c r="D859" s="752"/>
      <c r="E859" s="753"/>
      <c r="F859" s="754"/>
      <c r="G859" s="755"/>
      <c r="H859" s="690"/>
    </row>
    <row r="860" spans="1:8" ht="12.75" customHeight="1">
      <c r="A860" s="1032" t="s">
        <v>173</v>
      </c>
      <c r="B860" s="982"/>
      <c r="C860" s="982"/>
      <c r="D860" s="982"/>
      <c r="E860" s="982"/>
      <c r="F860" s="1033"/>
      <c r="G860" s="756">
        <f>G842</f>
        <v>0</v>
      </c>
      <c r="H860" s="690"/>
    </row>
    <row r="861" spans="1:8" ht="12.75" customHeight="1">
      <c r="A861" s="757"/>
      <c r="B861" s="757"/>
      <c r="C861" s="758"/>
      <c r="D861" s="757"/>
      <c r="E861" s="759"/>
      <c r="F861" s="760"/>
      <c r="G861" s="760"/>
      <c r="H861" s="690"/>
    </row>
    <row r="862" spans="1:8" ht="12.75" customHeight="1">
      <c r="A862" s="757"/>
      <c r="B862" s="757"/>
      <c r="C862" s="758"/>
      <c r="D862" s="757"/>
      <c r="E862" s="759"/>
      <c r="F862" s="760"/>
      <c r="G862" s="760"/>
      <c r="H862" s="690"/>
    </row>
    <row r="863" spans="1:8" ht="12.75" customHeight="1">
      <c r="A863" s="723" t="s">
        <v>46</v>
      </c>
      <c r="B863" s="724" t="s">
        <v>37</v>
      </c>
      <c r="C863" s="1025" t="s">
        <v>105</v>
      </c>
      <c r="D863" s="1026"/>
      <c r="E863" s="1026"/>
      <c r="F863" s="1022"/>
      <c r="G863" s="725" t="s">
        <v>40</v>
      </c>
      <c r="H863" s="690"/>
    </row>
    <row r="864" spans="1:8" ht="12.75" customHeight="1">
      <c r="A864" s="727" t="s">
        <v>2248</v>
      </c>
      <c r="B864" s="726" t="s">
        <v>2249</v>
      </c>
      <c r="C864" s="1027" t="s">
        <v>2250</v>
      </c>
      <c r="D864" s="1015"/>
      <c r="E864" s="1016"/>
      <c r="F864" s="728" t="str">
        <f>G867</f>
        <v xml:space="preserve"> R$9.585,76 
</v>
      </c>
      <c r="G864" s="729" t="s">
        <v>40</v>
      </c>
      <c r="H864" s="690"/>
    </row>
    <row r="865" spans="1:8" ht="12.75" customHeight="1">
      <c r="A865" s="1028" t="s">
        <v>1802</v>
      </c>
      <c r="B865" s="1015"/>
      <c r="C865" s="1015"/>
      <c r="D865" s="1015"/>
      <c r="E865" s="1015"/>
      <c r="F865" s="1015"/>
      <c r="G865" s="1029"/>
      <c r="H865" s="690"/>
    </row>
    <row r="866" spans="1:8" ht="12.75" customHeight="1">
      <c r="A866" s="732" t="s">
        <v>1480</v>
      </c>
      <c r="B866" s="732" t="s">
        <v>46</v>
      </c>
      <c r="C866" s="733" t="s">
        <v>1803</v>
      </c>
      <c r="D866" s="732" t="s">
        <v>141</v>
      </c>
      <c r="E866" s="734" t="s">
        <v>106</v>
      </c>
      <c r="F866" s="735" t="s">
        <v>1804</v>
      </c>
      <c r="G866" s="735" t="s">
        <v>1805</v>
      </c>
      <c r="H866" s="690"/>
    </row>
    <row r="867" spans="1:8" ht="12.75" customHeight="1">
      <c r="A867" s="736" t="s">
        <v>2357</v>
      </c>
      <c r="B867" s="736">
        <v>5</v>
      </c>
      <c r="C867" s="826" t="s">
        <v>2367</v>
      </c>
      <c r="D867" s="736" t="s">
        <v>141</v>
      </c>
      <c r="E867" s="789">
        <v>1</v>
      </c>
      <c r="F867" s="833" t="s">
        <v>2368</v>
      </c>
      <c r="G867" s="833" t="s">
        <v>2368</v>
      </c>
      <c r="H867" s="690"/>
    </row>
    <row r="868" spans="1:8" ht="12.75" customHeight="1">
      <c r="A868" s="736"/>
      <c r="B868" s="736"/>
      <c r="C868" s="737"/>
      <c r="D868" s="736"/>
      <c r="E868" s="789"/>
      <c r="F868" s="739"/>
      <c r="G868" s="739"/>
      <c r="H868" s="690"/>
    </row>
    <row r="869" spans="1:8" ht="12.75" customHeight="1">
      <c r="B869" s="211"/>
      <c r="C869" s="737"/>
      <c r="D869" s="736"/>
      <c r="E869" s="789"/>
      <c r="F869" s="739"/>
      <c r="G869" s="739"/>
      <c r="H869" s="690"/>
    </row>
    <row r="870" spans="1:8" ht="12.75" customHeight="1">
      <c r="A870" s="736"/>
      <c r="B870" s="736"/>
      <c r="C870" s="737" t="str">
        <f>IF(B870="","",IF(A870="SINAPI",VLOOKUP(B870,'Referência NÃO DESONERADO'!$A:$D,2,0),IF(A870="COTAÇÃO",VLOOKUP(B870,'Mapa Cotações'!$A:$N,2,0))))</f>
        <v/>
      </c>
      <c r="D870" s="736" t="str">
        <f>IF(B870="","",IF(A870="SINAPI",VLOOKUP(B870,'Referência NÃO DESONERADO'!$A:$D,3,0),IF(A870="COTAÇÃO",VLOOKUP(B870,'Mapa Cotações'!$A:$N,3,0))))</f>
        <v/>
      </c>
      <c r="E870" s="738"/>
      <c r="F870" s="739" t="str">
        <f>IF(B870="","",IF('Planilha Orçamentária'!$H$2="NÃO DESONERADO",(IF(A870="SINAPI",VLOOKUP(B870,'Referência NÃO DESONERADO'!$A:$D,4,0),IF(A870="ORSE",VLOOKUP(B870,'Referência NÃO DESONERADO'!$F:$I,4,0),IF(A870="COTAÇÃO",VLOOKUP(B870,'Mapa Cotações'!$A:$N,13,0))))),(IF(A870="SINAPI",VLOOKUP(B870,'Referência DESONERADO'!$A:$D,4,0),IF(A870="ORSE",VLOOKUP(B870,'Referência DESONERADO'!$F:$I,4,0),IF(A870="COTAÇÃO",VLOOKUP(B870,'Mapa Cotações'!$A:$N,13,0)))))))</f>
        <v/>
      </c>
      <c r="G870" s="739" t="str">
        <f>IF(D870="","",E870*F870)</f>
        <v/>
      </c>
      <c r="H870" s="690"/>
    </row>
    <row r="871" spans="1:8" ht="12.75" customHeight="1">
      <c r="A871" s="1030" t="s">
        <v>1806</v>
      </c>
      <c r="B871" s="982"/>
      <c r="C871" s="982"/>
      <c r="D871" s="982"/>
      <c r="E871" s="982"/>
      <c r="F871" s="983"/>
      <c r="G871" s="740" t="str">
        <f>G867</f>
        <v xml:space="preserve"> R$9.585,76 
</v>
      </c>
      <c r="H871" s="690"/>
    </row>
    <row r="872" spans="1:8" ht="12.75" customHeight="1">
      <c r="A872" s="741"/>
      <c r="B872" s="742"/>
      <c r="C872" s="743"/>
      <c r="D872" s="744"/>
      <c r="E872" s="745"/>
      <c r="F872" s="746"/>
      <c r="G872" s="747"/>
      <c r="H872" s="690"/>
    </row>
    <row r="873" spans="1:8" ht="12.75" customHeight="1">
      <c r="A873" s="1031" t="s">
        <v>1570</v>
      </c>
      <c r="B873" s="982"/>
      <c r="C873" s="982"/>
      <c r="D873" s="982"/>
      <c r="E873" s="982"/>
      <c r="F873" s="982"/>
      <c r="G873" s="983"/>
      <c r="H873" s="690"/>
    </row>
    <row r="874" spans="1:8" ht="12.75" customHeight="1">
      <c r="A874" s="732" t="s">
        <v>1480</v>
      </c>
      <c r="B874" s="732" t="s">
        <v>46</v>
      </c>
      <c r="C874" s="733" t="s">
        <v>1803</v>
      </c>
      <c r="D874" s="732" t="s">
        <v>141</v>
      </c>
      <c r="E874" s="734" t="s">
        <v>106</v>
      </c>
      <c r="F874" s="735" t="s">
        <v>1804</v>
      </c>
      <c r="G874" s="735" t="s">
        <v>1805</v>
      </c>
      <c r="H874" s="690"/>
    </row>
    <row r="875" spans="1:8" ht="12.75" customHeight="1">
      <c r="A875" s="736"/>
      <c r="B875" s="828"/>
      <c r="C875" s="737"/>
      <c r="D875" s="736"/>
      <c r="E875" s="770"/>
      <c r="F875" s="739"/>
      <c r="G875" s="739"/>
      <c r="H875" s="690"/>
    </row>
    <row r="876" spans="1:8" ht="12.75" customHeight="1">
      <c r="A876" s="736"/>
      <c r="B876" s="829"/>
      <c r="C876" s="737"/>
      <c r="D876" s="736"/>
      <c r="E876" s="770"/>
      <c r="F876" s="739"/>
      <c r="G876" s="739"/>
      <c r="H876" s="690"/>
    </row>
    <row r="877" spans="1:8" ht="12.75" customHeight="1">
      <c r="A877" s="736"/>
      <c r="B877" s="736"/>
      <c r="C877" s="737"/>
      <c r="D877" s="736"/>
      <c r="E877" s="738"/>
      <c r="F877" s="739"/>
      <c r="G877" s="739"/>
      <c r="H877" s="690"/>
    </row>
    <row r="878" spans="1:8" ht="12.75" customHeight="1">
      <c r="A878" s="1030" t="s">
        <v>1806</v>
      </c>
      <c r="B878" s="982"/>
      <c r="C878" s="982"/>
      <c r="D878" s="982"/>
      <c r="E878" s="982"/>
      <c r="F878" s="983"/>
      <c r="G878" s="740">
        <f>SUM(G875:G877)</f>
        <v>0</v>
      </c>
      <c r="H878" s="690"/>
    </row>
    <row r="879" spans="1:8" ht="12.75" customHeight="1">
      <c r="A879" s="741"/>
      <c r="B879" s="742"/>
      <c r="C879" s="748"/>
      <c r="D879" s="742"/>
      <c r="E879" s="749"/>
      <c r="F879" s="750"/>
      <c r="G879" s="747"/>
      <c r="H879" s="690"/>
    </row>
    <row r="880" spans="1:8" ht="12.75" customHeight="1">
      <c r="A880" s="1031" t="s">
        <v>1807</v>
      </c>
      <c r="B880" s="982"/>
      <c r="C880" s="982"/>
      <c r="D880" s="982"/>
      <c r="E880" s="982"/>
      <c r="F880" s="982"/>
      <c r="G880" s="983"/>
      <c r="H880" s="690"/>
    </row>
    <row r="881" spans="1:8" ht="12.75" customHeight="1">
      <c r="A881" s="732" t="s">
        <v>1480</v>
      </c>
      <c r="B881" s="732" t="s">
        <v>46</v>
      </c>
      <c r="C881" s="733" t="s">
        <v>1803</v>
      </c>
      <c r="D881" s="732" t="s">
        <v>141</v>
      </c>
      <c r="E881" s="734" t="s">
        <v>106</v>
      </c>
      <c r="F881" s="735" t="s">
        <v>1804</v>
      </c>
      <c r="G881" s="735" t="s">
        <v>1805</v>
      </c>
      <c r="H881" s="690"/>
    </row>
    <row r="882" spans="1:8" ht="12.75" customHeight="1">
      <c r="A882" s="736"/>
      <c r="B882" s="736"/>
      <c r="C882" s="737" t="str">
        <f>IF(B882="","",IF(A882="SINAPI",VLOOKUP(B882,'Referência NÃO DESONERADO'!$A:$D,2,0),IF(A882="COTAÇÃO",VLOOKUP(B882,'Mapa Cotações'!$A:$N,2,0))))</f>
        <v/>
      </c>
      <c r="D882" s="736" t="str">
        <f>IF(B882="","",IF(A882="SINAPI",VLOOKUP(B882,'Referência NÃO DESONERADO'!$A:$D,3,0),IF(A882="COTAÇÃO",VLOOKUP(B882,'Mapa Cotações'!$A:$N,3,0))))</f>
        <v/>
      </c>
      <c r="E882" s="738"/>
      <c r="F882" s="739" t="str">
        <f>IF(B882="","",IF('Planilha Orçamentária'!$H$2="NÃO DESONERADO",(IF(A882="SINAPI",VLOOKUP(B882,'Referência NÃO DESONERADO'!$A:$D,4,0),IF(A882="ORSE",VLOOKUP(B882,'Referência NÃO DESONERADO'!$F:$I,4,0),IF(A882="COTAÇÃO",VLOOKUP(B882,'Mapa Cotações'!$A:$N,13,0))))),(IF(A882="SINAPI",VLOOKUP(B882,'Referência DESONERADO'!$A:$D,4,0),IF(A882="ORSE",VLOOKUP(B882,'Referência DESONERADO'!$F:$I,4,0),IF(A882="COTAÇÃO",VLOOKUP(B882,'Mapa Cotações'!$A:$N,13,0)))))))</f>
        <v/>
      </c>
      <c r="G882" s="739" t="str">
        <f>IF(D882="","",E882*F882)</f>
        <v/>
      </c>
      <c r="H882" s="690"/>
    </row>
    <row r="883" spans="1:8" ht="12.75" customHeight="1">
      <c r="A883" s="1030" t="s">
        <v>1806</v>
      </c>
      <c r="B883" s="982"/>
      <c r="C883" s="982"/>
      <c r="D883" s="982"/>
      <c r="E883" s="982"/>
      <c r="F883" s="983"/>
      <c r="G883" s="740">
        <f>SUM(G882)</f>
        <v>0</v>
      </c>
      <c r="H883" s="690"/>
    </row>
    <row r="884" spans="1:8" ht="12.75" customHeight="1">
      <c r="A884" s="741"/>
      <c r="B884" s="742"/>
      <c r="C884" s="751"/>
      <c r="D884" s="752"/>
      <c r="E884" s="753"/>
      <c r="F884" s="754"/>
      <c r="G884" s="755"/>
      <c r="H884" s="690"/>
    </row>
    <row r="885" spans="1:8" ht="12.75" customHeight="1">
      <c r="A885" s="1032" t="s">
        <v>173</v>
      </c>
      <c r="B885" s="982"/>
      <c r="C885" s="982"/>
      <c r="D885" s="982"/>
      <c r="E885" s="982"/>
      <c r="F885" s="1033"/>
      <c r="G885" s="756" t="str">
        <f>G867</f>
        <v xml:space="preserve"> R$9.585,76 
</v>
      </c>
      <c r="H885" s="690"/>
    </row>
    <row r="886" spans="1:8" ht="12.75" customHeight="1">
      <c r="A886" s="834"/>
      <c r="B886" s="834"/>
      <c r="C886" s="834"/>
      <c r="D886" s="834"/>
      <c r="E886" s="835"/>
      <c r="F886" s="836"/>
      <c r="G886" s="837"/>
      <c r="H886" s="690"/>
    </row>
    <row r="887" spans="1:8" ht="12.75" customHeight="1">
      <c r="A887" s="707"/>
      <c r="B887" s="707"/>
      <c r="C887" s="707"/>
      <c r="D887" s="707"/>
      <c r="E887" s="708"/>
      <c r="F887" s="709"/>
      <c r="G887" s="709"/>
      <c r="H887" s="690"/>
    </row>
    <row r="888" spans="1:8" ht="12.75" customHeight="1">
      <c r="A888" s="838" t="s">
        <v>46</v>
      </c>
      <c r="B888" s="839" t="s">
        <v>37</v>
      </c>
      <c r="C888" s="1120" t="s">
        <v>105</v>
      </c>
      <c r="D888" s="1063"/>
      <c r="E888" s="1063"/>
      <c r="F888" s="1121"/>
      <c r="G888" s="840" t="s">
        <v>40</v>
      </c>
      <c r="H888" s="690"/>
    </row>
    <row r="889" spans="1:8" ht="12.75" customHeight="1">
      <c r="A889" s="841" t="s">
        <v>2252</v>
      </c>
      <c r="B889" s="842" t="s">
        <v>2253</v>
      </c>
      <c r="C889" s="1122" t="s">
        <v>2254</v>
      </c>
      <c r="D889" s="1015"/>
      <c r="E889" s="1029"/>
      <c r="F889" s="843" t="str">
        <f>G910</f>
        <v xml:space="preserve"> R$140,55</v>
      </c>
      <c r="G889" s="844" t="s">
        <v>40</v>
      </c>
      <c r="H889" s="690"/>
    </row>
    <row r="890" spans="1:8" ht="12.75" customHeight="1">
      <c r="A890" s="1116" t="s">
        <v>1802</v>
      </c>
      <c r="B890" s="1015"/>
      <c r="C890" s="1015"/>
      <c r="D890" s="1015"/>
      <c r="E890" s="1015"/>
      <c r="F890" s="1015"/>
      <c r="G890" s="1029"/>
      <c r="H890" s="690"/>
    </row>
    <row r="891" spans="1:8" ht="12.75" customHeight="1">
      <c r="A891" s="845" t="s">
        <v>1480</v>
      </c>
      <c r="B891" s="846" t="s">
        <v>46</v>
      </c>
      <c r="C891" s="847" t="s">
        <v>1803</v>
      </c>
      <c r="D891" s="846" t="s">
        <v>141</v>
      </c>
      <c r="E891" s="848" t="s">
        <v>106</v>
      </c>
      <c r="F891" s="849" t="s">
        <v>1804</v>
      </c>
      <c r="G891" s="849" t="s">
        <v>1805</v>
      </c>
      <c r="H891" s="690"/>
    </row>
    <row r="892" spans="1:8" ht="12.75" customHeight="1">
      <c r="A892" s="711" t="s">
        <v>2357</v>
      </c>
      <c r="B892" s="712">
        <v>9</v>
      </c>
      <c r="C892" s="702" t="s">
        <v>2369</v>
      </c>
      <c r="D892" s="712" t="s">
        <v>141</v>
      </c>
      <c r="E892" s="802">
        <v>1</v>
      </c>
      <c r="F892" s="850" t="s">
        <v>2370</v>
      </c>
      <c r="G892" s="850" t="s">
        <v>2370</v>
      </c>
      <c r="H892" s="690"/>
    </row>
    <row r="893" spans="1:8" ht="12.75" customHeight="1">
      <c r="A893" s="711"/>
      <c r="B893" s="712"/>
      <c r="C893" s="420"/>
      <c r="D893" s="712"/>
      <c r="E893" s="802"/>
      <c r="F893" s="710"/>
      <c r="G893" s="710"/>
      <c r="H893" s="690"/>
    </row>
    <row r="894" spans="1:8" ht="12.75" customHeight="1">
      <c r="A894" s="851"/>
      <c r="B894" s="851"/>
      <c r="C894" s="420"/>
      <c r="D894" s="712"/>
      <c r="E894" s="802"/>
      <c r="F894" s="710"/>
      <c r="G894" s="710"/>
      <c r="H894" s="690"/>
    </row>
    <row r="895" spans="1:8" ht="12.75" customHeight="1">
      <c r="A895" s="721"/>
      <c r="B895" s="420"/>
      <c r="C895" s="420" t="str">
        <f>IF(B895="","",IF(A895="SINAPI",VLOOKUP(B895,'Referência NÃO DESONERADO'!$A:$D,2,0),IF(A895="COTAÇÃO",VLOOKUP(B895,'Mapa Cotações'!$A:$N,2,0))))</f>
        <v/>
      </c>
      <c r="D895" s="420" t="str">
        <f>IF(B895="","",IF(A895="SINAPI",VLOOKUP(B895,'Referência NÃO DESONERADO'!$A:$D,3,0),IF(A895="COTAÇÃO",VLOOKUP(B895,'Mapa Cotações'!$A:$N,3,0))))</f>
        <v/>
      </c>
      <c r="E895" s="722"/>
      <c r="F895" s="710" t="str">
        <f>IF(B895="","",IF('Planilha Orçamentária'!$H$2="NÃO DESONERADO",(IF(A895="SINAPI",VLOOKUP(B895,'Referência NÃO DESONERADO'!$A:$D,4,0),IF(A895="ORSE",VLOOKUP(B895,'Referência NÃO DESONERADO'!$F:$I,4,0),IF(A895="COTAÇÃO",VLOOKUP(B895,'Mapa Cotações'!$A:$N,13,0))))),(IF(A895="SINAPI",VLOOKUP(B895,'Referência DESONERADO'!$A:$D,4,0),IF(A895="ORSE",VLOOKUP(B895,'Referência DESONERADO'!$F:$I,4,0),IF(A895="COTAÇÃO",VLOOKUP(B895,'Mapa Cotações'!$A:$N,13,0)))))))</f>
        <v/>
      </c>
      <c r="G895" s="710" t="str">
        <f>IF(D895="","",E895*F895)</f>
        <v/>
      </c>
      <c r="H895" s="690"/>
    </row>
    <row r="896" spans="1:8" ht="12.75" customHeight="1">
      <c r="A896" s="1117" t="s">
        <v>1806</v>
      </c>
      <c r="B896" s="1015"/>
      <c r="C896" s="1015"/>
      <c r="D896" s="1015"/>
      <c r="E896" s="1015"/>
      <c r="F896" s="1029"/>
      <c r="G896" s="852" t="str">
        <f>G892</f>
        <v xml:space="preserve"> R$140,55</v>
      </c>
      <c r="H896" s="690"/>
    </row>
    <row r="897" spans="1:8" ht="12.75" customHeight="1">
      <c r="A897" s="706"/>
      <c r="B897" s="707"/>
      <c r="C897" s="707"/>
      <c r="D897" s="707"/>
      <c r="E897" s="708"/>
      <c r="F897" s="709"/>
      <c r="G897" s="710"/>
      <c r="H897" s="690"/>
    </row>
    <row r="898" spans="1:8" ht="12.75" customHeight="1">
      <c r="A898" s="1116" t="s">
        <v>1570</v>
      </c>
      <c r="B898" s="1015"/>
      <c r="C898" s="1015"/>
      <c r="D898" s="1015"/>
      <c r="E898" s="1015"/>
      <c r="F898" s="1015"/>
      <c r="G898" s="1029"/>
      <c r="H898" s="690"/>
    </row>
    <row r="899" spans="1:8" ht="12.75" customHeight="1">
      <c r="A899" s="845" t="s">
        <v>1480</v>
      </c>
      <c r="B899" s="846" t="s">
        <v>46</v>
      </c>
      <c r="C899" s="847" t="s">
        <v>1803</v>
      </c>
      <c r="D899" s="846" t="s">
        <v>141</v>
      </c>
      <c r="E899" s="848" t="s">
        <v>106</v>
      </c>
      <c r="F899" s="849" t="s">
        <v>1804</v>
      </c>
      <c r="G899" s="849" t="s">
        <v>1805</v>
      </c>
      <c r="H899" s="690"/>
    </row>
    <row r="900" spans="1:8" ht="12.75" customHeight="1">
      <c r="A900" s="711"/>
      <c r="B900" s="420"/>
      <c r="C900" s="420"/>
      <c r="D900" s="712"/>
      <c r="E900" s="804"/>
      <c r="F900" s="710"/>
      <c r="G900" s="710"/>
      <c r="H900" s="690"/>
    </row>
    <row r="901" spans="1:8" ht="12.75" customHeight="1">
      <c r="A901" s="711"/>
      <c r="B901" s="420"/>
      <c r="C901" s="420"/>
      <c r="D901" s="712"/>
      <c r="E901" s="804"/>
      <c r="F901" s="710"/>
      <c r="G901" s="710"/>
      <c r="H901" s="690"/>
    </row>
    <row r="902" spans="1:8" ht="12.75" customHeight="1">
      <c r="A902" s="711"/>
      <c r="B902" s="712"/>
      <c r="C902" s="420"/>
      <c r="D902" s="712"/>
      <c r="E902" s="722"/>
      <c r="F902" s="710"/>
      <c r="G902" s="710"/>
      <c r="H902" s="690"/>
    </row>
    <row r="903" spans="1:8" ht="12.75" customHeight="1">
      <c r="A903" s="1117" t="s">
        <v>1806</v>
      </c>
      <c r="B903" s="1015"/>
      <c r="C903" s="1015"/>
      <c r="D903" s="1015"/>
      <c r="E903" s="1015"/>
      <c r="F903" s="1029"/>
      <c r="G903" s="852">
        <f>SUM(G900:G902)</f>
        <v>0</v>
      </c>
      <c r="H903" s="690"/>
    </row>
    <row r="904" spans="1:8" ht="12.75" customHeight="1">
      <c r="A904" s="706"/>
      <c r="B904" s="707"/>
      <c r="C904" s="707"/>
      <c r="D904" s="707"/>
      <c r="E904" s="708"/>
      <c r="F904" s="709"/>
      <c r="G904" s="710"/>
      <c r="H904" s="690"/>
    </row>
    <row r="905" spans="1:8" ht="12.75" customHeight="1">
      <c r="A905" s="1116" t="s">
        <v>1807</v>
      </c>
      <c r="B905" s="1015"/>
      <c r="C905" s="1015"/>
      <c r="D905" s="1015"/>
      <c r="E905" s="1015"/>
      <c r="F905" s="1015"/>
      <c r="G905" s="1029"/>
      <c r="H905" s="690"/>
    </row>
    <row r="906" spans="1:8" ht="12.75" customHeight="1">
      <c r="A906" s="845" t="s">
        <v>1480</v>
      </c>
      <c r="B906" s="846" t="s">
        <v>46</v>
      </c>
      <c r="C906" s="847" t="s">
        <v>1803</v>
      </c>
      <c r="D906" s="846" t="s">
        <v>141</v>
      </c>
      <c r="E906" s="848" t="s">
        <v>106</v>
      </c>
      <c r="F906" s="849" t="s">
        <v>1804</v>
      </c>
      <c r="G906" s="849" t="s">
        <v>1805</v>
      </c>
      <c r="H906" s="690"/>
    </row>
    <row r="907" spans="1:8" ht="12.75" customHeight="1">
      <c r="A907" s="721"/>
      <c r="B907" s="420"/>
      <c r="C907" s="420" t="str">
        <f>IF(B907="","",IF(A907="SINAPI",VLOOKUP(B907,'Referência NÃO DESONERADO'!$A:$D,2,0),IF(A907="COTAÇÃO",VLOOKUP(B907,'Mapa Cotações'!$A:$N,2,0))))</f>
        <v/>
      </c>
      <c r="D907" s="420" t="str">
        <f>IF(B907="","",IF(A907="SINAPI",VLOOKUP(B907,'Referência NÃO DESONERADO'!$A:$D,3,0),IF(A907="COTAÇÃO",VLOOKUP(B907,'Mapa Cotações'!$A:$N,3,0))))</f>
        <v/>
      </c>
      <c r="E907" s="722"/>
      <c r="F907" s="710" t="str">
        <f>IF(B907="","",IF('Planilha Orçamentária'!$H$2="NÃO DESONERADO",(IF(A907="SINAPI",VLOOKUP(B907,'Referência NÃO DESONERADO'!$A:$D,4,0),IF(A907="ORSE",VLOOKUP(B907,'Referência NÃO DESONERADO'!$F:$I,4,0),IF(A907="COTAÇÃO",VLOOKUP(B907,'Mapa Cotações'!$A:$N,13,0))))),(IF(A907="SINAPI",VLOOKUP(B907,'Referência DESONERADO'!$A:$D,4,0),IF(A907="ORSE",VLOOKUP(B907,'Referência DESONERADO'!$F:$I,4,0),IF(A907="COTAÇÃO",VLOOKUP(B907,'Mapa Cotações'!$A:$N,13,0)))))))</f>
        <v/>
      </c>
      <c r="G907" s="710" t="str">
        <f>IF(D907="","",E907*F907)</f>
        <v/>
      </c>
      <c r="H907" s="690"/>
    </row>
    <row r="908" spans="1:8" ht="12.75" customHeight="1">
      <c r="A908" s="1117" t="s">
        <v>1806</v>
      </c>
      <c r="B908" s="1015"/>
      <c r="C908" s="1015"/>
      <c r="D908" s="1015"/>
      <c r="E908" s="1015"/>
      <c r="F908" s="1029"/>
      <c r="G908" s="852">
        <f>SUM(G907)</f>
        <v>0</v>
      </c>
      <c r="H908" s="690"/>
    </row>
    <row r="909" spans="1:8" ht="12.75" customHeight="1">
      <c r="A909" s="706"/>
      <c r="B909" s="707"/>
      <c r="C909" s="707"/>
      <c r="D909" s="707"/>
      <c r="E909" s="708"/>
      <c r="F909" s="709"/>
      <c r="G909" s="715"/>
      <c r="H909" s="690"/>
    </row>
    <row r="910" spans="1:8" ht="12.75" customHeight="1">
      <c r="A910" s="1118" t="s">
        <v>173</v>
      </c>
      <c r="B910" s="1015"/>
      <c r="C910" s="1015"/>
      <c r="D910" s="1015"/>
      <c r="E910" s="1015"/>
      <c r="F910" s="1119"/>
      <c r="G910" s="853" t="str">
        <f>G892</f>
        <v xml:space="preserve"> R$140,55</v>
      </c>
      <c r="H910" s="690"/>
    </row>
    <row r="911" spans="1:8" ht="12.75" customHeight="1">
      <c r="A911" s="834"/>
      <c r="B911" s="834"/>
      <c r="C911" s="834"/>
      <c r="D911" s="834"/>
      <c r="E911" s="835"/>
      <c r="F911" s="836"/>
      <c r="G911" s="837"/>
      <c r="H911" s="690"/>
    </row>
    <row r="912" spans="1:8" ht="12.75" customHeight="1">
      <c r="A912" s="707"/>
      <c r="B912" s="707"/>
      <c r="C912" s="707"/>
      <c r="D912" s="707"/>
      <c r="E912" s="708"/>
      <c r="F912" s="709"/>
      <c r="G912" s="709"/>
      <c r="H912" s="690"/>
    </row>
    <row r="913" spans="1:8" ht="12.75" customHeight="1">
      <c r="A913" s="838" t="s">
        <v>46</v>
      </c>
      <c r="B913" s="839" t="s">
        <v>37</v>
      </c>
      <c r="C913" s="1120" t="s">
        <v>105</v>
      </c>
      <c r="D913" s="1063"/>
      <c r="E913" s="1063"/>
      <c r="F913" s="1121"/>
      <c r="G913" s="840" t="s">
        <v>40</v>
      </c>
      <c r="H913" s="690"/>
    </row>
    <row r="914" spans="1:8" ht="12.75" customHeight="1">
      <c r="A914" s="841" t="s">
        <v>2256</v>
      </c>
      <c r="B914" s="842" t="s">
        <v>2257</v>
      </c>
      <c r="C914" s="1122" t="s">
        <v>2371</v>
      </c>
      <c r="D914" s="1015"/>
      <c r="E914" s="1029"/>
      <c r="F914" s="843" t="str">
        <f>G935</f>
        <v>R$ 630,71</v>
      </c>
      <c r="G914" s="844" t="s">
        <v>40</v>
      </c>
      <c r="H914" s="690"/>
    </row>
    <row r="915" spans="1:8" ht="12.75" customHeight="1">
      <c r="A915" s="1116" t="s">
        <v>1802</v>
      </c>
      <c r="B915" s="1015"/>
      <c r="C915" s="1015"/>
      <c r="D915" s="1015"/>
      <c r="E915" s="1015"/>
      <c r="F915" s="1015"/>
      <c r="G915" s="1029"/>
      <c r="H915" s="690"/>
    </row>
    <row r="916" spans="1:8" ht="12.75" customHeight="1">
      <c r="A916" s="845" t="s">
        <v>1480</v>
      </c>
      <c r="B916" s="846" t="s">
        <v>46</v>
      </c>
      <c r="C916" s="847" t="s">
        <v>1803</v>
      </c>
      <c r="D916" s="846" t="s">
        <v>141</v>
      </c>
      <c r="E916" s="848" t="s">
        <v>106</v>
      </c>
      <c r="F916" s="849" t="s">
        <v>1804</v>
      </c>
      <c r="G916" s="849" t="s">
        <v>1805</v>
      </c>
      <c r="H916" s="690"/>
    </row>
    <row r="917" spans="1:8" ht="12.75" customHeight="1">
      <c r="A917" s="711" t="s">
        <v>2357</v>
      </c>
      <c r="B917" s="712">
        <v>10</v>
      </c>
      <c r="C917" s="702" t="s">
        <v>2372</v>
      </c>
      <c r="D917" s="712" t="s">
        <v>141</v>
      </c>
      <c r="E917" s="802">
        <v>1</v>
      </c>
      <c r="F917" s="827" t="s">
        <v>2373</v>
      </c>
      <c r="G917" s="827" t="s">
        <v>2373</v>
      </c>
      <c r="H917" s="690"/>
    </row>
    <row r="918" spans="1:8" ht="12.75" customHeight="1">
      <c r="A918" s="711"/>
      <c r="B918" s="712"/>
      <c r="C918" s="420"/>
      <c r="D918" s="712"/>
      <c r="E918" s="802"/>
      <c r="F918" s="710"/>
      <c r="G918" s="710"/>
      <c r="H918" s="690"/>
    </row>
    <row r="919" spans="1:8" ht="12.75" customHeight="1">
      <c r="A919" s="854"/>
      <c r="B919" s="851"/>
      <c r="C919" s="420"/>
      <c r="D919" s="712"/>
      <c r="E919" s="802"/>
      <c r="F919" s="710"/>
      <c r="G919" s="710"/>
      <c r="H919" s="690"/>
    </row>
    <row r="920" spans="1:8" ht="12.75" customHeight="1">
      <c r="A920" s="721"/>
      <c r="B920" s="420"/>
      <c r="C920" s="420" t="str">
        <f>IF(B920="","",IF(A920="SINAPI",VLOOKUP(B920,'Referência NÃO DESONERADO'!$A:$D,2,0),IF(A920="COTAÇÃO",VLOOKUP(B920,'Mapa Cotações'!$A:$N,2,0))))</f>
        <v/>
      </c>
      <c r="D920" s="420" t="str">
        <f>IF(B920="","",IF(A920="SINAPI",VLOOKUP(B920,'Referência NÃO DESONERADO'!$A:$D,3,0),IF(A920="COTAÇÃO",VLOOKUP(B920,'Mapa Cotações'!$A:$N,3,0))))</f>
        <v/>
      </c>
      <c r="E920" s="722"/>
      <c r="F920" s="710" t="str">
        <f>IF(B920="","",IF('Planilha Orçamentária'!$H$2="NÃO DESONERADO",(IF(A920="SINAPI",VLOOKUP(B920,'Referência NÃO DESONERADO'!$A:$D,4,0),IF(A920="ORSE",VLOOKUP(B920,'Referência NÃO DESONERADO'!$F:$I,4,0),IF(A920="COTAÇÃO",VLOOKUP(B920,'Mapa Cotações'!$A:$N,13,0))))),(IF(A920="SINAPI",VLOOKUP(B920,'Referência DESONERADO'!$A:$D,4,0),IF(A920="ORSE",VLOOKUP(B920,'Referência DESONERADO'!$F:$I,4,0),IF(A920="COTAÇÃO",VLOOKUP(B920,'Mapa Cotações'!$A:$N,13,0)))))))</f>
        <v/>
      </c>
      <c r="G920" s="710" t="str">
        <f>IF(D920="","",E920*F920)</f>
        <v/>
      </c>
      <c r="H920" s="690"/>
    </row>
    <row r="921" spans="1:8" ht="12.75" customHeight="1">
      <c r="A921" s="1117" t="s">
        <v>1806</v>
      </c>
      <c r="B921" s="1015"/>
      <c r="C921" s="1015"/>
      <c r="D921" s="1015"/>
      <c r="E921" s="1015"/>
      <c r="F921" s="1029"/>
      <c r="G921" s="852" t="str">
        <f>G917</f>
        <v>R$ 630,71</v>
      </c>
      <c r="H921" s="690"/>
    </row>
    <row r="922" spans="1:8" ht="12.75" customHeight="1">
      <c r="A922" s="706"/>
      <c r="B922" s="707"/>
      <c r="C922" s="707"/>
      <c r="D922" s="707"/>
      <c r="E922" s="708"/>
      <c r="F922" s="709"/>
      <c r="G922" s="710"/>
      <c r="H922" s="690"/>
    </row>
    <row r="923" spans="1:8" ht="12.75" customHeight="1">
      <c r="A923" s="1116" t="s">
        <v>1570</v>
      </c>
      <c r="B923" s="1015"/>
      <c r="C923" s="1015"/>
      <c r="D923" s="1015"/>
      <c r="E923" s="1015"/>
      <c r="F923" s="1015"/>
      <c r="G923" s="1029"/>
      <c r="H923" s="690"/>
    </row>
    <row r="924" spans="1:8" ht="12.75" customHeight="1">
      <c r="A924" s="845" t="s">
        <v>1480</v>
      </c>
      <c r="B924" s="846" t="s">
        <v>46</v>
      </c>
      <c r="C924" s="847" t="s">
        <v>1803</v>
      </c>
      <c r="D924" s="846" t="s">
        <v>141</v>
      </c>
      <c r="E924" s="848" t="s">
        <v>106</v>
      </c>
      <c r="F924" s="849" t="s">
        <v>1804</v>
      </c>
      <c r="G924" s="849" t="s">
        <v>1805</v>
      </c>
      <c r="H924" s="690"/>
    </row>
    <row r="925" spans="1:8" ht="12.75" customHeight="1">
      <c r="A925" s="711"/>
      <c r="B925" s="420"/>
      <c r="C925" s="420"/>
      <c r="D925" s="712"/>
      <c r="E925" s="804"/>
      <c r="F925" s="710"/>
      <c r="G925" s="710"/>
      <c r="H925" s="690"/>
    </row>
    <row r="926" spans="1:8" ht="12.75" customHeight="1">
      <c r="A926" s="711"/>
      <c r="B926" s="420"/>
      <c r="C926" s="420"/>
      <c r="D926" s="712"/>
      <c r="E926" s="804"/>
      <c r="F926" s="710"/>
      <c r="G926" s="710"/>
      <c r="H926" s="690"/>
    </row>
    <row r="927" spans="1:8" ht="12.75" customHeight="1">
      <c r="A927" s="711"/>
      <c r="B927" s="712"/>
      <c r="C927" s="420"/>
      <c r="D927" s="712"/>
      <c r="E927" s="722"/>
      <c r="F927" s="710"/>
      <c r="G927" s="710"/>
      <c r="H927" s="690"/>
    </row>
    <row r="928" spans="1:8" ht="12.75" customHeight="1">
      <c r="A928" s="1117" t="s">
        <v>1806</v>
      </c>
      <c r="B928" s="1015"/>
      <c r="C928" s="1015"/>
      <c r="D928" s="1015"/>
      <c r="E928" s="1015"/>
      <c r="F928" s="1029"/>
      <c r="G928" s="852">
        <f>SUM(G925:G927)</f>
        <v>0</v>
      </c>
      <c r="H928" s="690"/>
    </row>
    <row r="929" spans="1:8" ht="12.75" customHeight="1">
      <c r="A929" s="706"/>
      <c r="B929" s="707"/>
      <c r="C929" s="707"/>
      <c r="D929" s="707"/>
      <c r="E929" s="708"/>
      <c r="F929" s="709"/>
      <c r="G929" s="710"/>
      <c r="H929" s="690"/>
    </row>
    <row r="930" spans="1:8" ht="12.75" customHeight="1">
      <c r="A930" s="1116" t="s">
        <v>1807</v>
      </c>
      <c r="B930" s="1015"/>
      <c r="C930" s="1015"/>
      <c r="D930" s="1015"/>
      <c r="E930" s="1015"/>
      <c r="F930" s="1015"/>
      <c r="G930" s="1029"/>
      <c r="H930" s="690"/>
    </row>
    <row r="931" spans="1:8" ht="12.75" customHeight="1">
      <c r="A931" s="845" t="s">
        <v>1480</v>
      </c>
      <c r="B931" s="846" t="s">
        <v>46</v>
      </c>
      <c r="C931" s="847" t="s">
        <v>1803</v>
      </c>
      <c r="D931" s="846" t="s">
        <v>141</v>
      </c>
      <c r="E931" s="848" t="s">
        <v>106</v>
      </c>
      <c r="F931" s="849" t="s">
        <v>1804</v>
      </c>
      <c r="G931" s="849" t="s">
        <v>1805</v>
      </c>
      <c r="H931" s="690"/>
    </row>
    <row r="932" spans="1:8" ht="12.75" customHeight="1">
      <c r="A932" s="721"/>
      <c r="B932" s="420"/>
      <c r="C932" s="420" t="str">
        <f>IF(B932="","",IF(A932="SINAPI",VLOOKUP(B932,'Referência NÃO DESONERADO'!$A:$D,2,0),IF(A932="COTAÇÃO",VLOOKUP(B932,'Mapa Cotações'!$A:$N,2,0))))</f>
        <v/>
      </c>
      <c r="D932" s="420" t="str">
        <f>IF(B932="","",IF(A932="SINAPI",VLOOKUP(B932,'Referência NÃO DESONERADO'!$A:$D,3,0),IF(A932="COTAÇÃO",VLOOKUP(B932,'Mapa Cotações'!$A:$N,3,0))))</f>
        <v/>
      </c>
      <c r="E932" s="722"/>
      <c r="F932" s="710" t="str">
        <f>IF(B932="","",IF('Planilha Orçamentária'!$H$2="NÃO DESONERADO",(IF(A932="SINAPI",VLOOKUP(B932,'Referência NÃO DESONERADO'!$A:$D,4,0),IF(A932="ORSE",VLOOKUP(B932,'Referência NÃO DESONERADO'!$F:$I,4,0),IF(A932="COTAÇÃO",VLOOKUP(B932,'Mapa Cotações'!$A:$N,13,0))))),(IF(A932="SINAPI",VLOOKUP(B932,'Referência DESONERADO'!$A:$D,4,0),IF(A932="ORSE",VLOOKUP(B932,'Referência DESONERADO'!$F:$I,4,0),IF(A932="COTAÇÃO",VLOOKUP(B932,'Mapa Cotações'!$A:$N,13,0)))))))</f>
        <v/>
      </c>
      <c r="G932" s="710" t="str">
        <f>IF(D932="","",E932*F932)</f>
        <v/>
      </c>
      <c r="H932" s="690"/>
    </row>
    <row r="933" spans="1:8" ht="12.75" customHeight="1">
      <c r="A933" s="1117" t="s">
        <v>1806</v>
      </c>
      <c r="B933" s="1015"/>
      <c r="C933" s="1015"/>
      <c r="D933" s="1015"/>
      <c r="E933" s="1015"/>
      <c r="F933" s="1029"/>
      <c r="G933" s="852">
        <f>SUM(G932)</f>
        <v>0</v>
      </c>
      <c r="H933" s="690"/>
    </row>
    <row r="934" spans="1:8" ht="12.75" customHeight="1">
      <c r="A934" s="706"/>
      <c r="B934" s="707"/>
      <c r="C934" s="707"/>
      <c r="D934" s="707"/>
      <c r="E934" s="708"/>
      <c r="F934" s="709"/>
      <c r="G934" s="715"/>
      <c r="H934" s="690"/>
    </row>
    <row r="935" spans="1:8" ht="12.75" customHeight="1">
      <c r="A935" s="1118" t="s">
        <v>173</v>
      </c>
      <c r="B935" s="1015"/>
      <c r="C935" s="1015"/>
      <c r="D935" s="1015"/>
      <c r="E935" s="1015"/>
      <c r="F935" s="1119"/>
      <c r="G935" s="853" t="str">
        <f>G917</f>
        <v>R$ 630,71</v>
      </c>
      <c r="H935" s="690"/>
    </row>
    <row r="936" spans="1:8" ht="12.75" customHeight="1">
      <c r="A936" s="834"/>
      <c r="B936" s="834"/>
      <c r="C936" s="834"/>
      <c r="D936" s="834"/>
      <c r="E936" s="835"/>
      <c r="F936" s="836"/>
      <c r="G936" s="837"/>
      <c r="H936" s="690"/>
    </row>
    <row r="937" spans="1:8" ht="12.75" customHeight="1">
      <c r="A937" s="707"/>
      <c r="B937" s="707"/>
      <c r="C937" s="707"/>
      <c r="D937" s="707"/>
      <c r="E937" s="708"/>
      <c r="F937" s="709"/>
      <c r="G937" s="709"/>
      <c r="H937" s="690"/>
    </row>
    <row r="938" spans="1:8" ht="12.75" customHeight="1">
      <c r="A938" s="838" t="s">
        <v>46</v>
      </c>
      <c r="B938" s="839" t="s">
        <v>37</v>
      </c>
      <c r="C938" s="1120" t="s">
        <v>105</v>
      </c>
      <c r="D938" s="1063"/>
      <c r="E938" s="1063"/>
      <c r="F938" s="1121"/>
      <c r="G938" s="840" t="s">
        <v>40</v>
      </c>
      <c r="H938" s="690"/>
    </row>
    <row r="939" spans="1:8" ht="12.75" customHeight="1">
      <c r="A939" s="841" t="s">
        <v>2260</v>
      </c>
      <c r="B939" s="842" t="s">
        <v>2261</v>
      </c>
      <c r="C939" s="1122" t="s">
        <v>2374</v>
      </c>
      <c r="D939" s="1015"/>
      <c r="E939" s="1029"/>
      <c r="F939" s="843" t="str">
        <f>G960</f>
        <v xml:space="preserve"> R$938,96 
</v>
      </c>
      <c r="G939" s="844" t="s">
        <v>40</v>
      </c>
      <c r="H939" s="690"/>
    </row>
    <row r="940" spans="1:8" ht="12.75" customHeight="1">
      <c r="A940" s="1116" t="s">
        <v>1802</v>
      </c>
      <c r="B940" s="1015"/>
      <c r="C940" s="1015"/>
      <c r="D940" s="1015"/>
      <c r="E940" s="1015"/>
      <c r="F940" s="1015"/>
      <c r="G940" s="1029"/>
      <c r="H940" s="690"/>
    </row>
    <row r="941" spans="1:8" ht="12.75" customHeight="1">
      <c r="A941" s="845" t="s">
        <v>1480</v>
      </c>
      <c r="B941" s="846" t="s">
        <v>46</v>
      </c>
      <c r="C941" s="847" t="s">
        <v>1803</v>
      </c>
      <c r="D941" s="846" t="s">
        <v>141</v>
      </c>
      <c r="E941" s="848" t="s">
        <v>106</v>
      </c>
      <c r="F941" s="849" t="s">
        <v>1804</v>
      </c>
      <c r="G941" s="849" t="s">
        <v>1805</v>
      </c>
      <c r="H941" s="690"/>
    </row>
    <row r="942" spans="1:8" ht="12.75" customHeight="1">
      <c r="A942" s="711" t="s">
        <v>2357</v>
      </c>
      <c r="B942" s="712">
        <v>11</v>
      </c>
      <c r="C942" s="702" t="s">
        <v>2375</v>
      </c>
      <c r="D942" s="712" t="s">
        <v>141</v>
      </c>
      <c r="E942" s="802">
        <v>1</v>
      </c>
      <c r="F942" s="827" t="s">
        <v>2376</v>
      </c>
      <c r="G942" s="827" t="s">
        <v>2376</v>
      </c>
      <c r="H942" s="690"/>
    </row>
    <row r="943" spans="1:8" ht="12.75" customHeight="1">
      <c r="A943" s="711"/>
      <c r="B943" s="712"/>
      <c r="C943" s="420"/>
      <c r="D943" s="712"/>
      <c r="E943" s="802"/>
      <c r="F943" s="710"/>
      <c r="G943" s="710"/>
      <c r="H943" s="690"/>
    </row>
    <row r="944" spans="1:8" ht="12.75" customHeight="1">
      <c r="A944" s="851"/>
      <c r="B944" s="851"/>
      <c r="C944" s="420"/>
      <c r="D944" s="712"/>
      <c r="E944" s="802"/>
      <c r="F944" s="710"/>
      <c r="G944" s="710"/>
      <c r="H944" s="690"/>
    </row>
    <row r="945" spans="1:8" ht="12.75" customHeight="1">
      <c r="A945" s="721"/>
      <c r="B945" s="420"/>
      <c r="C945" s="420" t="str">
        <f>IF(B945="","",IF(A945="SINAPI",VLOOKUP(B945,'Referência NÃO DESONERADO'!$A:$D,2,0),IF(A945="COTAÇÃO",VLOOKUP(B945,'Mapa Cotações'!$A:$N,2,0))))</f>
        <v/>
      </c>
      <c r="D945" s="420" t="str">
        <f>IF(B945="","",IF(A945="SINAPI",VLOOKUP(B945,'Referência NÃO DESONERADO'!$A:$D,3,0),IF(A945="COTAÇÃO",VLOOKUP(B945,'Mapa Cotações'!$A:$N,3,0))))</f>
        <v/>
      </c>
      <c r="E945" s="722"/>
      <c r="F945" s="710" t="str">
        <f>IF(B945="","",IF('Planilha Orçamentária'!$H$2="NÃO DESONERADO",(IF(A945="SINAPI",VLOOKUP(B945,'Referência NÃO DESONERADO'!$A:$D,4,0),IF(A945="ORSE",VLOOKUP(B945,'Referência NÃO DESONERADO'!$F:$I,4,0),IF(A945="COTAÇÃO",VLOOKUP(B945,'Mapa Cotações'!$A:$N,13,0))))),(IF(A945="SINAPI",VLOOKUP(B945,'Referência DESONERADO'!$A:$D,4,0),IF(A945="ORSE",VLOOKUP(B945,'Referência DESONERADO'!$F:$I,4,0),IF(A945="COTAÇÃO",VLOOKUP(B945,'Mapa Cotações'!$A:$N,13,0)))))))</f>
        <v/>
      </c>
      <c r="G945" s="710" t="str">
        <f>IF(D945="","",E945*F945)</f>
        <v/>
      </c>
      <c r="H945" s="690"/>
    </row>
    <row r="946" spans="1:8" ht="12.75" customHeight="1">
      <c r="A946" s="1117" t="s">
        <v>1806</v>
      </c>
      <c r="B946" s="1015"/>
      <c r="C946" s="1015"/>
      <c r="D946" s="1015"/>
      <c r="E946" s="1015"/>
      <c r="F946" s="1029"/>
      <c r="G946" s="852" t="str">
        <f>G942</f>
        <v xml:space="preserve"> R$938,96 
</v>
      </c>
      <c r="H946" s="690"/>
    </row>
    <row r="947" spans="1:8" ht="12.75" customHeight="1">
      <c r="A947" s="706"/>
      <c r="B947" s="707"/>
      <c r="C947" s="707"/>
      <c r="D947" s="707"/>
      <c r="E947" s="708"/>
      <c r="F947" s="709"/>
      <c r="G947" s="710"/>
      <c r="H947" s="690"/>
    </row>
    <row r="948" spans="1:8" ht="12.75" customHeight="1">
      <c r="A948" s="1116" t="s">
        <v>1570</v>
      </c>
      <c r="B948" s="1015"/>
      <c r="C948" s="1015"/>
      <c r="D948" s="1015"/>
      <c r="E948" s="1015"/>
      <c r="F948" s="1015"/>
      <c r="G948" s="1029"/>
      <c r="H948" s="690"/>
    </row>
    <row r="949" spans="1:8" ht="12.75" customHeight="1">
      <c r="A949" s="845" t="s">
        <v>1480</v>
      </c>
      <c r="B949" s="846" t="s">
        <v>46</v>
      </c>
      <c r="C949" s="847" t="s">
        <v>1803</v>
      </c>
      <c r="D949" s="846" t="s">
        <v>141</v>
      </c>
      <c r="E949" s="848" t="s">
        <v>106</v>
      </c>
      <c r="F949" s="849" t="s">
        <v>1804</v>
      </c>
      <c r="G949" s="849" t="s">
        <v>1805</v>
      </c>
      <c r="H949" s="690"/>
    </row>
    <row r="950" spans="1:8" ht="12.75" customHeight="1">
      <c r="A950" s="711"/>
      <c r="B950" s="420"/>
      <c r="C950" s="420"/>
      <c r="D950" s="712"/>
      <c r="E950" s="804"/>
      <c r="F950" s="710"/>
      <c r="G950" s="710"/>
      <c r="H950" s="690"/>
    </row>
    <row r="951" spans="1:8" ht="12.75" customHeight="1">
      <c r="A951" s="711"/>
      <c r="B951" s="420"/>
      <c r="C951" s="420"/>
      <c r="D951" s="712"/>
      <c r="E951" s="804"/>
      <c r="F951" s="710"/>
      <c r="G951" s="710"/>
      <c r="H951" s="690"/>
    </row>
    <row r="952" spans="1:8" ht="12.75" customHeight="1">
      <c r="A952" s="711"/>
      <c r="B952" s="712"/>
      <c r="C952" s="420"/>
      <c r="D952" s="712"/>
      <c r="E952" s="722"/>
      <c r="F952" s="710"/>
      <c r="G952" s="710"/>
      <c r="H952" s="690"/>
    </row>
    <row r="953" spans="1:8" ht="12.75" customHeight="1">
      <c r="A953" s="1117" t="s">
        <v>1806</v>
      </c>
      <c r="B953" s="1015"/>
      <c r="C953" s="1015"/>
      <c r="D953" s="1015"/>
      <c r="E953" s="1015"/>
      <c r="F953" s="1029"/>
      <c r="G953" s="852">
        <f>SUM(G950:G952)</f>
        <v>0</v>
      </c>
      <c r="H953" s="690"/>
    </row>
    <row r="954" spans="1:8" ht="12.75" customHeight="1">
      <c r="A954" s="706"/>
      <c r="B954" s="707"/>
      <c r="C954" s="707"/>
      <c r="D954" s="707"/>
      <c r="E954" s="708"/>
      <c r="F954" s="709"/>
      <c r="G954" s="710"/>
      <c r="H954" s="690"/>
    </row>
    <row r="955" spans="1:8" ht="12.75" customHeight="1">
      <c r="A955" s="1116" t="s">
        <v>1807</v>
      </c>
      <c r="B955" s="1015"/>
      <c r="C955" s="1015"/>
      <c r="D955" s="1015"/>
      <c r="E955" s="1015"/>
      <c r="F955" s="1015"/>
      <c r="G955" s="1029"/>
      <c r="H955" s="690"/>
    </row>
    <row r="956" spans="1:8" ht="12.75" customHeight="1">
      <c r="A956" s="845" t="s">
        <v>1480</v>
      </c>
      <c r="B956" s="846" t="s">
        <v>46</v>
      </c>
      <c r="C956" s="847" t="s">
        <v>1803</v>
      </c>
      <c r="D956" s="846" t="s">
        <v>141</v>
      </c>
      <c r="E956" s="848" t="s">
        <v>106</v>
      </c>
      <c r="F956" s="849" t="s">
        <v>1804</v>
      </c>
      <c r="G956" s="849" t="s">
        <v>1805</v>
      </c>
      <c r="H956" s="690"/>
    </row>
    <row r="957" spans="1:8" ht="12.75" customHeight="1">
      <c r="A957" s="721"/>
      <c r="B957" s="420"/>
      <c r="C957" s="420" t="str">
        <f>IF(B957="","",IF(A957="SINAPI",VLOOKUP(B957,'Referência NÃO DESONERADO'!$A:$D,2,0),IF(A957="COTAÇÃO",VLOOKUP(B957,'Mapa Cotações'!$A:$N,2,0))))</f>
        <v/>
      </c>
      <c r="D957" s="420" t="str">
        <f>IF(B957="","",IF(A957="SINAPI",VLOOKUP(B957,'Referência NÃO DESONERADO'!$A:$D,3,0),IF(A957="COTAÇÃO",VLOOKUP(B957,'Mapa Cotações'!$A:$N,3,0))))</f>
        <v/>
      </c>
      <c r="E957" s="722"/>
      <c r="F957" s="710" t="str">
        <f>IF(B957="","",IF('Planilha Orçamentária'!$H$2="NÃO DESONERADO",(IF(A957="SINAPI",VLOOKUP(B957,'Referência NÃO DESONERADO'!$A:$D,4,0),IF(A957="ORSE",VLOOKUP(B957,'Referência NÃO DESONERADO'!$F:$I,4,0),IF(A957="COTAÇÃO",VLOOKUP(B957,'Mapa Cotações'!$A:$N,13,0))))),(IF(A957="SINAPI",VLOOKUP(B957,'Referência DESONERADO'!$A:$D,4,0),IF(A957="ORSE",VLOOKUP(B957,'Referência DESONERADO'!$F:$I,4,0),IF(A957="COTAÇÃO",VLOOKUP(B957,'Mapa Cotações'!$A:$N,13,0)))))))</f>
        <v/>
      </c>
      <c r="G957" s="710" t="str">
        <f>IF(D957="","",E957*F957)</f>
        <v/>
      </c>
      <c r="H957" s="690"/>
    </row>
    <row r="958" spans="1:8" ht="12.75" customHeight="1">
      <c r="A958" s="1117" t="s">
        <v>1806</v>
      </c>
      <c r="B958" s="1015"/>
      <c r="C958" s="1015"/>
      <c r="D958" s="1015"/>
      <c r="E958" s="1015"/>
      <c r="F958" s="1029"/>
      <c r="G958" s="852">
        <f>SUM(G957)</f>
        <v>0</v>
      </c>
      <c r="H958" s="690"/>
    </row>
    <row r="959" spans="1:8" ht="12.75" customHeight="1">
      <c r="A959" s="706"/>
      <c r="B959" s="707"/>
      <c r="C959" s="707"/>
      <c r="D959" s="707"/>
      <c r="E959" s="708"/>
      <c r="F959" s="709"/>
      <c r="G959" s="715"/>
      <c r="H959" s="690"/>
    </row>
    <row r="960" spans="1:8" ht="12.75" customHeight="1">
      <c r="A960" s="1118" t="s">
        <v>173</v>
      </c>
      <c r="B960" s="1015"/>
      <c r="C960" s="1015"/>
      <c r="D960" s="1015"/>
      <c r="E960" s="1015"/>
      <c r="F960" s="1119"/>
      <c r="G960" s="853" t="str">
        <f>G942</f>
        <v xml:space="preserve"> R$938,96 
</v>
      </c>
      <c r="H960" s="690"/>
    </row>
    <row r="961" spans="1:8" ht="12.75" customHeight="1">
      <c r="A961" s="834"/>
      <c r="B961" s="834"/>
      <c r="C961" s="834"/>
      <c r="D961" s="834"/>
      <c r="E961" s="835"/>
      <c r="F961" s="836"/>
      <c r="G961" s="837"/>
      <c r="H961" s="690"/>
    </row>
    <row r="962" spans="1:8" ht="12.75" customHeight="1">
      <c r="A962" s="707"/>
      <c r="B962" s="707"/>
      <c r="C962" s="707"/>
      <c r="D962" s="707"/>
      <c r="E962" s="708"/>
      <c r="F962" s="709"/>
      <c r="G962" s="709"/>
      <c r="H962" s="690"/>
    </row>
    <row r="963" spans="1:8" ht="12.75" customHeight="1">
      <c r="A963" s="838" t="s">
        <v>46</v>
      </c>
      <c r="B963" s="839" t="s">
        <v>37</v>
      </c>
      <c r="C963" s="1120" t="s">
        <v>105</v>
      </c>
      <c r="D963" s="1063"/>
      <c r="E963" s="1063"/>
      <c r="F963" s="1121"/>
      <c r="G963" s="840" t="s">
        <v>40</v>
      </c>
      <c r="H963" s="690"/>
    </row>
    <row r="964" spans="1:8" ht="12.75" customHeight="1">
      <c r="A964" s="841" t="s">
        <v>2264</v>
      </c>
      <c r="B964" s="842" t="s">
        <v>2265</v>
      </c>
      <c r="C964" s="1122" t="s">
        <v>2377</v>
      </c>
      <c r="D964" s="1015"/>
      <c r="E964" s="1029"/>
      <c r="F964" s="843" t="str">
        <f>G985</f>
        <v>R$ 1.403,57</v>
      </c>
      <c r="G964" s="844" t="s">
        <v>40</v>
      </c>
      <c r="H964" s="690"/>
    </row>
    <row r="965" spans="1:8" ht="12.75" customHeight="1">
      <c r="A965" s="1116" t="s">
        <v>1802</v>
      </c>
      <c r="B965" s="1015"/>
      <c r="C965" s="1015"/>
      <c r="D965" s="1015"/>
      <c r="E965" s="1015"/>
      <c r="F965" s="1015"/>
      <c r="G965" s="1029"/>
      <c r="H965" s="690"/>
    </row>
    <row r="966" spans="1:8" ht="12.75" customHeight="1">
      <c r="A966" s="845" t="s">
        <v>1480</v>
      </c>
      <c r="B966" s="846" t="s">
        <v>46</v>
      </c>
      <c r="C966" s="847" t="s">
        <v>1803</v>
      </c>
      <c r="D966" s="846" t="s">
        <v>141</v>
      </c>
      <c r="E966" s="848" t="s">
        <v>106</v>
      </c>
      <c r="F966" s="849" t="s">
        <v>1804</v>
      </c>
      <c r="G966" s="849" t="s">
        <v>1805</v>
      </c>
      <c r="H966" s="690"/>
    </row>
    <row r="967" spans="1:8" ht="12.75" customHeight="1">
      <c r="A967" s="700" t="s">
        <v>2357</v>
      </c>
      <c r="B967" s="701">
        <v>12</v>
      </c>
      <c r="C967" s="855" t="s">
        <v>2378</v>
      </c>
      <c r="D967" s="701" t="s">
        <v>141</v>
      </c>
      <c r="E967" s="856">
        <v>1</v>
      </c>
      <c r="F967" s="833" t="s">
        <v>2379</v>
      </c>
      <c r="G967" s="833" t="s">
        <v>2379</v>
      </c>
      <c r="H967" s="690"/>
    </row>
    <row r="968" spans="1:8" ht="12.75" customHeight="1">
      <c r="A968" s="711"/>
      <c r="B968" s="712"/>
      <c r="C968" s="420"/>
      <c r="D968" s="712"/>
      <c r="E968" s="802"/>
      <c r="F968" s="710"/>
      <c r="G968" s="710"/>
      <c r="H968" s="690"/>
    </row>
    <row r="969" spans="1:8" ht="12.75" customHeight="1">
      <c r="A969" s="851"/>
      <c r="B969" s="851"/>
      <c r="C969" s="420"/>
      <c r="D969" s="712"/>
      <c r="E969" s="802"/>
      <c r="F969" s="710"/>
      <c r="G969" s="710"/>
      <c r="H969" s="690"/>
    </row>
    <row r="970" spans="1:8" ht="12.75" customHeight="1">
      <c r="A970" s="721"/>
      <c r="B970" s="420"/>
      <c r="C970" s="420" t="str">
        <f>IF(B970="","",IF(A970="SINAPI",VLOOKUP(B970,'Referência NÃO DESONERADO'!$A:$D,2,0),IF(A970="COTAÇÃO",VLOOKUP(B970,'Mapa Cotações'!$A:$N,2,0))))</f>
        <v/>
      </c>
      <c r="D970" s="420" t="str">
        <f>IF(B970="","",IF(A970="SINAPI",VLOOKUP(B970,'Referência NÃO DESONERADO'!$A:$D,3,0),IF(A970="COTAÇÃO",VLOOKUP(B970,'Mapa Cotações'!$A:$N,3,0))))</f>
        <v/>
      </c>
      <c r="E970" s="722"/>
      <c r="F970" s="710" t="str">
        <f>IF(B970="","",IF('Planilha Orçamentária'!$H$2="NÃO DESONERADO",(IF(A970="SINAPI",VLOOKUP(B970,'Referência NÃO DESONERADO'!$A:$D,4,0),IF(A970="ORSE",VLOOKUP(B970,'Referência NÃO DESONERADO'!$F:$I,4,0),IF(A970="COTAÇÃO",VLOOKUP(B970,'Mapa Cotações'!$A:$N,13,0))))),(IF(A970="SINAPI",VLOOKUP(B970,'Referência DESONERADO'!$A:$D,4,0),IF(A970="ORSE",VLOOKUP(B970,'Referência DESONERADO'!$F:$I,4,0),IF(A970="COTAÇÃO",VLOOKUP(B970,'Mapa Cotações'!$A:$N,13,0)))))))</f>
        <v/>
      </c>
      <c r="G970" s="710" t="str">
        <f>IF(D970="","",E970*F970)</f>
        <v/>
      </c>
      <c r="H970" s="690"/>
    </row>
    <row r="971" spans="1:8" ht="12.75" customHeight="1">
      <c r="A971" s="1117" t="s">
        <v>1806</v>
      </c>
      <c r="B971" s="1015"/>
      <c r="C971" s="1015"/>
      <c r="D971" s="1015"/>
      <c r="E971" s="1015"/>
      <c r="F971" s="1029"/>
      <c r="G971" s="852" t="str">
        <f>G967</f>
        <v>R$ 1.403,57</v>
      </c>
      <c r="H971" s="690"/>
    </row>
    <row r="972" spans="1:8" ht="12.75" customHeight="1">
      <c r="A972" s="706"/>
      <c r="B972" s="707"/>
      <c r="C972" s="707"/>
      <c r="D972" s="707"/>
      <c r="E972" s="708"/>
      <c r="F972" s="709"/>
      <c r="G972" s="710"/>
      <c r="H972" s="690"/>
    </row>
    <row r="973" spans="1:8" ht="12.75" customHeight="1">
      <c r="A973" s="1116" t="s">
        <v>1570</v>
      </c>
      <c r="B973" s="1015"/>
      <c r="C973" s="1015"/>
      <c r="D973" s="1015"/>
      <c r="E973" s="1015"/>
      <c r="F973" s="1015"/>
      <c r="G973" s="1029"/>
      <c r="H973" s="690"/>
    </row>
    <row r="974" spans="1:8" ht="12.75" customHeight="1">
      <c r="A974" s="845" t="s">
        <v>1480</v>
      </c>
      <c r="B974" s="846" t="s">
        <v>46</v>
      </c>
      <c r="C974" s="847" t="s">
        <v>1803</v>
      </c>
      <c r="D974" s="846" t="s">
        <v>141</v>
      </c>
      <c r="E974" s="848" t="s">
        <v>106</v>
      </c>
      <c r="F974" s="849" t="s">
        <v>1804</v>
      </c>
      <c r="G974" s="849" t="s">
        <v>1805</v>
      </c>
      <c r="H974" s="690"/>
    </row>
    <row r="975" spans="1:8" ht="12.75" customHeight="1">
      <c r="A975" s="711"/>
      <c r="B975" s="420"/>
      <c r="C975" s="420"/>
      <c r="D975" s="712"/>
      <c r="E975" s="804"/>
      <c r="F975" s="710"/>
      <c r="G975" s="710"/>
      <c r="H975" s="690"/>
    </row>
    <row r="976" spans="1:8" ht="12.75" customHeight="1">
      <c r="A976" s="711"/>
      <c r="B976" s="420"/>
      <c r="C976" s="420"/>
      <c r="D976" s="712"/>
      <c r="E976" s="804"/>
      <c r="F976" s="710"/>
      <c r="G976" s="710"/>
      <c r="H976" s="690"/>
    </row>
    <row r="977" spans="1:8" ht="12.75" customHeight="1">
      <c r="A977" s="711"/>
      <c r="B977" s="712"/>
      <c r="C977" s="420"/>
      <c r="D977" s="712"/>
      <c r="E977" s="722"/>
      <c r="F977" s="710"/>
      <c r="G977" s="710"/>
      <c r="H977" s="690"/>
    </row>
    <row r="978" spans="1:8" ht="12.75" customHeight="1">
      <c r="A978" s="1117" t="s">
        <v>1806</v>
      </c>
      <c r="B978" s="1015"/>
      <c r="C978" s="1015"/>
      <c r="D978" s="1015"/>
      <c r="E978" s="1015"/>
      <c r="F978" s="1029"/>
      <c r="G978" s="852">
        <f>SUM(G975:G977)</f>
        <v>0</v>
      </c>
      <c r="H978" s="690"/>
    </row>
    <row r="979" spans="1:8" ht="12.75" customHeight="1">
      <c r="A979" s="706"/>
      <c r="B979" s="707"/>
      <c r="C979" s="707"/>
      <c r="D979" s="707"/>
      <c r="E979" s="708"/>
      <c r="F979" s="709"/>
      <c r="G979" s="710"/>
      <c r="H979" s="690"/>
    </row>
    <row r="980" spans="1:8" ht="12.75" customHeight="1">
      <c r="A980" s="1116" t="s">
        <v>1807</v>
      </c>
      <c r="B980" s="1015"/>
      <c r="C980" s="1015"/>
      <c r="D980" s="1015"/>
      <c r="E980" s="1015"/>
      <c r="F980" s="1015"/>
      <c r="G980" s="1029"/>
      <c r="H980" s="690"/>
    </row>
    <row r="981" spans="1:8" ht="12.75" customHeight="1">
      <c r="A981" s="845" t="s">
        <v>1480</v>
      </c>
      <c r="B981" s="846" t="s">
        <v>46</v>
      </c>
      <c r="C981" s="847" t="s">
        <v>1803</v>
      </c>
      <c r="D981" s="846" t="s">
        <v>141</v>
      </c>
      <c r="E981" s="848" t="s">
        <v>106</v>
      </c>
      <c r="F981" s="849" t="s">
        <v>1804</v>
      </c>
      <c r="G981" s="849" t="s">
        <v>1805</v>
      </c>
      <c r="H981" s="690"/>
    </row>
    <row r="982" spans="1:8" ht="12.75" customHeight="1">
      <c r="A982" s="721"/>
      <c r="B982" s="420"/>
      <c r="C982" s="420" t="str">
        <f>IF(B982="","",IF(A982="SINAPI",VLOOKUP(B982,'Referência NÃO DESONERADO'!$A:$D,2,0),IF(A982="COTAÇÃO",VLOOKUP(B982,'Mapa Cotações'!$A:$N,2,0))))</f>
        <v/>
      </c>
      <c r="D982" s="420" t="str">
        <f>IF(B982="","",IF(A982="SINAPI",VLOOKUP(B982,'Referência NÃO DESONERADO'!$A:$D,3,0),IF(A982="COTAÇÃO",VLOOKUP(B982,'Mapa Cotações'!$A:$N,3,0))))</f>
        <v/>
      </c>
      <c r="E982" s="722"/>
      <c r="F982" s="710" t="str">
        <f>IF(B982="","",IF('Planilha Orçamentária'!$H$2="NÃO DESONERADO",(IF(A982="SINAPI",VLOOKUP(B982,'Referência NÃO DESONERADO'!$A:$D,4,0),IF(A982="ORSE",VLOOKUP(B982,'Referência NÃO DESONERADO'!$F:$I,4,0),IF(A982="COTAÇÃO",VLOOKUP(B982,'Mapa Cotações'!$A:$N,13,0))))),(IF(A982="SINAPI",VLOOKUP(B982,'Referência DESONERADO'!$A:$D,4,0),IF(A982="ORSE",VLOOKUP(B982,'Referência DESONERADO'!$F:$I,4,0),IF(A982="COTAÇÃO",VLOOKUP(B982,'Mapa Cotações'!$A:$N,13,0)))))))</f>
        <v/>
      </c>
      <c r="G982" s="710" t="str">
        <f>IF(D982="","",E982*F982)</f>
        <v/>
      </c>
      <c r="H982" s="690"/>
    </row>
    <row r="983" spans="1:8" ht="12.75" customHeight="1">
      <c r="A983" s="1117" t="s">
        <v>1806</v>
      </c>
      <c r="B983" s="1015"/>
      <c r="C983" s="1015"/>
      <c r="D983" s="1015"/>
      <c r="E983" s="1015"/>
      <c r="F983" s="1029"/>
      <c r="G983" s="852">
        <f>SUM(G982)</f>
        <v>0</v>
      </c>
      <c r="H983" s="690"/>
    </row>
    <row r="984" spans="1:8" ht="12.75" customHeight="1">
      <c r="A984" s="706"/>
      <c r="B984" s="707"/>
      <c r="C984" s="707"/>
      <c r="D984" s="707"/>
      <c r="E984" s="708"/>
      <c r="F984" s="709"/>
      <c r="G984" s="715"/>
      <c r="H984" s="690"/>
    </row>
    <row r="985" spans="1:8" ht="12.75" customHeight="1">
      <c r="A985" s="1118" t="s">
        <v>173</v>
      </c>
      <c r="B985" s="1015"/>
      <c r="C985" s="1015"/>
      <c r="D985" s="1015"/>
      <c r="E985" s="1015"/>
      <c r="F985" s="1119"/>
      <c r="G985" s="853" t="str">
        <f>G967</f>
        <v>R$ 1.403,57</v>
      </c>
      <c r="H985" s="690"/>
    </row>
    <row r="986" spans="1:8" ht="12.75" customHeight="1">
      <c r="A986" s="834"/>
      <c r="B986" s="834"/>
      <c r="C986" s="834"/>
      <c r="D986" s="834"/>
      <c r="E986" s="835"/>
      <c r="F986" s="836"/>
      <c r="G986" s="837"/>
      <c r="H986" s="690"/>
    </row>
    <row r="987" spans="1:8" ht="12.75" customHeight="1">
      <c r="A987" s="707"/>
      <c r="B987" s="707"/>
      <c r="C987" s="707"/>
      <c r="D987" s="707"/>
      <c r="E987" s="708"/>
      <c r="F987" s="709"/>
      <c r="G987" s="709"/>
      <c r="H987" s="690"/>
    </row>
    <row r="988" spans="1:8" ht="12.75" customHeight="1">
      <c r="A988" s="838" t="s">
        <v>46</v>
      </c>
      <c r="B988" s="839" t="s">
        <v>37</v>
      </c>
      <c r="C988" s="1120" t="s">
        <v>105</v>
      </c>
      <c r="D988" s="1063"/>
      <c r="E988" s="1063"/>
      <c r="F988" s="1121"/>
      <c r="G988" s="840" t="s">
        <v>40</v>
      </c>
      <c r="H988" s="690"/>
    </row>
    <row r="989" spans="1:8" ht="12.75" customHeight="1">
      <c r="A989" s="841" t="s">
        <v>2268</v>
      </c>
      <c r="B989" s="842" t="s">
        <v>2269</v>
      </c>
      <c r="C989" s="1122" t="s">
        <v>2380</v>
      </c>
      <c r="D989" s="1015"/>
      <c r="E989" s="1029"/>
      <c r="F989" s="843" t="str">
        <f>G1010</f>
        <v>R$ 1.161,88</v>
      </c>
      <c r="G989" s="844" t="s">
        <v>40</v>
      </c>
      <c r="H989" s="690"/>
    </row>
    <row r="990" spans="1:8" ht="12.75" customHeight="1">
      <c r="A990" s="1116" t="s">
        <v>1802</v>
      </c>
      <c r="B990" s="1015"/>
      <c r="C990" s="1015"/>
      <c r="D990" s="1015"/>
      <c r="E990" s="1015"/>
      <c r="F990" s="1015"/>
      <c r="G990" s="1029"/>
      <c r="H990" s="690"/>
    </row>
    <row r="991" spans="1:8" ht="12.75" customHeight="1">
      <c r="A991" s="845" t="s">
        <v>1480</v>
      </c>
      <c r="B991" s="846" t="s">
        <v>46</v>
      </c>
      <c r="C991" s="847" t="s">
        <v>1803</v>
      </c>
      <c r="D991" s="846" t="s">
        <v>141</v>
      </c>
      <c r="E991" s="848" t="s">
        <v>106</v>
      </c>
      <c r="F991" s="849" t="s">
        <v>1804</v>
      </c>
      <c r="G991" s="849" t="s">
        <v>1805</v>
      </c>
      <c r="H991" s="690"/>
    </row>
    <row r="992" spans="1:8" ht="12.75" customHeight="1">
      <c r="A992" s="700" t="s">
        <v>2357</v>
      </c>
      <c r="B992" s="701">
        <v>13</v>
      </c>
      <c r="C992" s="855" t="s">
        <v>2381</v>
      </c>
      <c r="D992" s="701" t="s">
        <v>141</v>
      </c>
      <c r="E992" s="856">
        <v>1</v>
      </c>
      <c r="F992" s="833" t="s">
        <v>2382</v>
      </c>
      <c r="G992" s="833" t="s">
        <v>2382</v>
      </c>
      <c r="H992" s="690"/>
    </row>
    <row r="993" spans="1:8" ht="12.75" customHeight="1">
      <c r="A993" s="711"/>
      <c r="B993" s="712"/>
      <c r="C993" s="420"/>
      <c r="D993" s="712"/>
      <c r="E993" s="802"/>
      <c r="F993" s="710"/>
      <c r="G993" s="710"/>
      <c r="H993" s="690"/>
    </row>
    <row r="994" spans="1:8" ht="12.75" customHeight="1">
      <c r="A994" s="851"/>
      <c r="B994" s="851"/>
      <c r="C994" s="420"/>
      <c r="D994" s="712"/>
      <c r="E994" s="802"/>
      <c r="F994" s="710"/>
      <c r="G994" s="710"/>
      <c r="H994" s="690"/>
    </row>
    <row r="995" spans="1:8" ht="12.75" customHeight="1">
      <c r="A995" s="721"/>
      <c r="B995" s="420"/>
      <c r="C995" s="420" t="str">
        <f>IF(B995="","",IF(A995="SINAPI",VLOOKUP(B995,'Referência NÃO DESONERADO'!$A:$D,2,0),IF(A995="COTAÇÃO",VLOOKUP(B995,'Mapa Cotações'!$A:$N,2,0))))</f>
        <v/>
      </c>
      <c r="D995" s="420" t="str">
        <f>IF(B995="","",IF(A995="SINAPI",VLOOKUP(B995,'Referência NÃO DESONERADO'!$A:$D,3,0),IF(A995="COTAÇÃO",VLOOKUP(B995,'Mapa Cotações'!$A:$N,3,0))))</f>
        <v/>
      </c>
      <c r="E995" s="722"/>
      <c r="F995" s="710" t="str">
        <f>IF(B995="","",IF('Planilha Orçamentária'!$H$2="NÃO DESONERADO",(IF(A995="SINAPI",VLOOKUP(B995,'Referência NÃO DESONERADO'!$A:$D,4,0),IF(A995="ORSE",VLOOKUP(B995,'Referência NÃO DESONERADO'!$F:$I,4,0),IF(A995="COTAÇÃO",VLOOKUP(B995,'Mapa Cotações'!$A:$N,13,0))))),(IF(A995="SINAPI",VLOOKUP(B995,'Referência DESONERADO'!$A:$D,4,0),IF(A995="ORSE",VLOOKUP(B995,'Referência DESONERADO'!$F:$I,4,0),IF(A995="COTAÇÃO",VLOOKUP(B995,'Mapa Cotações'!$A:$N,13,0)))))))</f>
        <v/>
      </c>
      <c r="G995" s="710" t="str">
        <f>IF(D995="","",E995*F995)</f>
        <v/>
      </c>
      <c r="H995" s="690"/>
    </row>
    <row r="996" spans="1:8" ht="12.75" customHeight="1">
      <c r="A996" s="1117" t="s">
        <v>1806</v>
      </c>
      <c r="B996" s="1015"/>
      <c r="C996" s="1015"/>
      <c r="D996" s="1015"/>
      <c r="E996" s="1015"/>
      <c r="F996" s="1029"/>
      <c r="G996" s="852" t="str">
        <f>G992</f>
        <v>R$ 1.161,88</v>
      </c>
      <c r="H996" s="690"/>
    </row>
    <row r="997" spans="1:8" ht="12.75" customHeight="1">
      <c r="A997" s="706"/>
      <c r="B997" s="707"/>
      <c r="C997" s="707"/>
      <c r="D997" s="707"/>
      <c r="E997" s="708"/>
      <c r="F997" s="709"/>
      <c r="G997" s="710"/>
      <c r="H997" s="690"/>
    </row>
    <row r="998" spans="1:8" ht="12.75" customHeight="1">
      <c r="A998" s="1116" t="s">
        <v>1570</v>
      </c>
      <c r="B998" s="1015"/>
      <c r="C998" s="1015"/>
      <c r="D998" s="1015"/>
      <c r="E998" s="1015"/>
      <c r="F998" s="1015"/>
      <c r="G998" s="1029"/>
      <c r="H998" s="690"/>
    </row>
    <row r="999" spans="1:8" ht="12.75" customHeight="1">
      <c r="A999" s="845" t="s">
        <v>1480</v>
      </c>
      <c r="B999" s="846" t="s">
        <v>46</v>
      </c>
      <c r="C999" s="847" t="s">
        <v>1803</v>
      </c>
      <c r="D999" s="846" t="s">
        <v>141</v>
      </c>
      <c r="E999" s="848" t="s">
        <v>106</v>
      </c>
      <c r="F999" s="849" t="s">
        <v>1804</v>
      </c>
      <c r="G999" s="849" t="s">
        <v>1805</v>
      </c>
      <c r="H999" s="690"/>
    </row>
    <row r="1000" spans="1:8" ht="12.75" customHeight="1">
      <c r="A1000" s="711"/>
      <c r="B1000" s="420"/>
      <c r="C1000" s="420"/>
      <c r="D1000" s="712"/>
      <c r="E1000" s="804"/>
      <c r="F1000" s="710"/>
      <c r="G1000" s="710"/>
      <c r="H1000" s="690"/>
    </row>
    <row r="1001" spans="1:8" ht="12.75" customHeight="1">
      <c r="A1001" s="711"/>
      <c r="B1001" s="420"/>
      <c r="C1001" s="420"/>
      <c r="D1001" s="712"/>
      <c r="E1001" s="804"/>
      <c r="F1001" s="710"/>
      <c r="G1001" s="710"/>
      <c r="H1001" s="690"/>
    </row>
    <row r="1002" spans="1:8" ht="12.75" customHeight="1">
      <c r="A1002" s="711"/>
      <c r="B1002" s="712"/>
      <c r="C1002" s="420"/>
      <c r="D1002" s="712"/>
      <c r="E1002" s="722"/>
      <c r="F1002" s="710"/>
      <c r="G1002" s="710"/>
      <c r="H1002" s="690"/>
    </row>
    <row r="1003" spans="1:8" ht="12.75" customHeight="1">
      <c r="A1003" s="1117" t="s">
        <v>1806</v>
      </c>
      <c r="B1003" s="1015"/>
      <c r="C1003" s="1015"/>
      <c r="D1003" s="1015"/>
      <c r="E1003" s="1015"/>
      <c r="F1003" s="1029"/>
      <c r="G1003" s="852">
        <f>SUM(G1000:G1002)</f>
        <v>0</v>
      </c>
      <c r="H1003" s="690"/>
    </row>
    <row r="1004" spans="1:8" ht="12.75" customHeight="1">
      <c r="A1004" s="706"/>
      <c r="B1004" s="707"/>
      <c r="C1004" s="707"/>
      <c r="D1004" s="707"/>
      <c r="E1004" s="708"/>
      <c r="F1004" s="709"/>
      <c r="G1004" s="710"/>
      <c r="H1004" s="690"/>
    </row>
    <row r="1005" spans="1:8" ht="12.75" customHeight="1">
      <c r="A1005" s="1116" t="s">
        <v>1807</v>
      </c>
      <c r="B1005" s="1015"/>
      <c r="C1005" s="1015"/>
      <c r="D1005" s="1015"/>
      <c r="E1005" s="1015"/>
      <c r="F1005" s="1015"/>
      <c r="G1005" s="1029"/>
      <c r="H1005" s="690"/>
    </row>
    <row r="1006" spans="1:8" ht="12.75" customHeight="1">
      <c r="A1006" s="845" t="s">
        <v>1480</v>
      </c>
      <c r="B1006" s="846" t="s">
        <v>46</v>
      </c>
      <c r="C1006" s="847" t="s">
        <v>1803</v>
      </c>
      <c r="D1006" s="846" t="s">
        <v>141</v>
      </c>
      <c r="E1006" s="848" t="s">
        <v>106</v>
      </c>
      <c r="F1006" s="849" t="s">
        <v>1804</v>
      </c>
      <c r="G1006" s="849" t="s">
        <v>1805</v>
      </c>
      <c r="H1006" s="690"/>
    </row>
    <row r="1007" spans="1:8" ht="12.75" customHeight="1">
      <c r="A1007" s="721"/>
      <c r="B1007" s="420"/>
      <c r="C1007" s="420" t="str">
        <f>IF(B1007="","",IF(A1007="SINAPI",VLOOKUP(B1007,'Referência NÃO DESONERADO'!$A:$D,2,0),IF(A1007="COTAÇÃO",VLOOKUP(B1007,'Mapa Cotações'!$A:$N,2,0))))</f>
        <v/>
      </c>
      <c r="D1007" s="420" t="str">
        <f>IF(B1007="","",IF(A1007="SINAPI",VLOOKUP(B1007,'Referência NÃO DESONERADO'!$A:$D,3,0),IF(A1007="COTAÇÃO",VLOOKUP(B1007,'Mapa Cotações'!$A:$N,3,0))))</f>
        <v/>
      </c>
      <c r="E1007" s="722"/>
      <c r="F1007" s="710" t="str">
        <f>IF(B1007="","",IF('Planilha Orçamentária'!$H$2="NÃO DESONERADO",(IF(A1007="SINAPI",VLOOKUP(B1007,'Referência NÃO DESONERADO'!$A:$D,4,0),IF(A1007="ORSE",VLOOKUP(B1007,'Referência NÃO DESONERADO'!$F:$I,4,0),IF(A1007="COTAÇÃO",VLOOKUP(B1007,'Mapa Cotações'!$A:$N,13,0))))),(IF(A1007="SINAPI",VLOOKUP(B1007,'Referência DESONERADO'!$A:$D,4,0),IF(A1007="ORSE",VLOOKUP(B1007,'Referência DESONERADO'!$F:$I,4,0),IF(A1007="COTAÇÃO",VLOOKUP(B1007,'Mapa Cotações'!$A:$N,13,0)))))))</f>
        <v/>
      </c>
      <c r="G1007" s="710" t="str">
        <f>IF(D1007="","",E1007*F1007)</f>
        <v/>
      </c>
      <c r="H1007" s="690"/>
    </row>
    <row r="1008" spans="1:8" ht="12.75" customHeight="1">
      <c r="A1008" s="1117" t="s">
        <v>1806</v>
      </c>
      <c r="B1008" s="1015"/>
      <c r="C1008" s="1015"/>
      <c r="D1008" s="1015"/>
      <c r="E1008" s="1015"/>
      <c r="F1008" s="1029"/>
      <c r="G1008" s="852">
        <f>SUM(G1007)</f>
        <v>0</v>
      </c>
      <c r="H1008" s="690"/>
    </row>
    <row r="1009" spans="1:8" ht="12.75" customHeight="1">
      <c r="A1009" s="706"/>
      <c r="B1009" s="707"/>
      <c r="C1009" s="707"/>
      <c r="D1009" s="707"/>
      <c r="E1009" s="708"/>
      <c r="F1009" s="709"/>
      <c r="G1009" s="715"/>
      <c r="H1009" s="690"/>
    </row>
    <row r="1010" spans="1:8" ht="12.75" customHeight="1">
      <c r="A1010" s="1118" t="s">
        <v>173</v>
      </c>
      <c r="B1010" s="1015"/>
      <c r="C1010" s="1015"/>
      <c r="D1010" s="1015"/>
      <c r="E1010" s="1015"/>
      <c r="F1010" s="1119"/>
      <c r="G1010" s="853" t="str">
        <f>G992</f>
        <v>R$ 1.161,88</v>
      </c>
      <c r="H1010" s="690"/>
    </row>
    <row r="1011" spans="1:8" ht="12.75" customHeight="1">
      <c r="A1011" s="834"/>
      <c r="B1011" s="834"/>
      <c r="C1011" s="834"/>
      <c r="D1011" s="834"/>
      <c r="E1011" s="835"/>
      <c r="F1011" s="836"/>
      <c r="G1011" s="837"/>
      <c r="H1011" s="690"/>
    </row>
    <row r="1012" spans="1:8" ht="12.75" customHeight="1">
      <c r="A1012" s="707"/>
      <c r="B1012" s="707"/>
      <c r="C1012" s="707"/>
      <c r="D1012" s="707"/>
      <c r="E1012" s="708"/>
      <c r="F1012" s="709"/>
      <c r="G1012" s="709"/>
      <c r="H1012" s="690"/>
    </row>
    <row r="1013" spans="1:8" ht="12.75" customHeight="1">
      <c r="A1013" s="838" t="s">
        <v>46</v>
      </c>
      <c r="B1013" s="839" t="s">
        <v>37</v>
      </c>
      <c r="C1013" s="1120" t="s">
        <v>105</v>
      </c>
      <c r="D1013" s="1063"/>
      <c r="E1013" s="1063"/>
      <c r="F1013" s="1121"/>
      <c r="G1013" s="840" t="s">
        <v>40</v>
      </c>
      <c r="H1013" s="690"/>
    </row>
    <row r="1014" spans="1:8" ht="12.75" customHeight="1">
      <c r="A1014" s="841" t="s">
        <v>2272</v>
      </c>
      <c r="B1014" s="842" t="s">
        <v>2273</v>
      </c>
      <c r="C1014" s="1122" t="s">
        <v>2383</v>
      </c>
      <c r="D1014" s="1015"/>
      <c r="E1014" s="1029"/>
      <c r="F1014" s="843" t="str">
        <f>G1035</f>
        <v>R$ 1.226,11</v>
      </c>
      <c r="G1014" s="844" t="s">
        <v>40</v>
      </c>
      <c r="H1014" s="690"/>
    </row>
    <row r="1015" spans="1:8" ht="12.75" customHeight="1">
      <c r="A1015" s="1116" t="s">
        <v>1802</v>
      </c>
      <c r="B1015" s="1015"/>
      <c r="C1015" s="1015"/>
      <c r="D1015" s="1015"/>
      <c r="E1015" s="1015"/>
      <c r="F1015" s="1015"/>
      <c r="G1015" s="1029"/>
      <c r="H1015" s="690"/>
    </row>
    <row r="1016" spans="1:8" ht="12.75" customHeight="1">
      <c r="A1016" s="845" t="s">
        <v>1480</v>
      </c>
      <c r="B1016" s="846" t="s">
        <v>46</v>
      </c>
      <c r="C1016" s="847" t="s">
        <v>1803</v>
      </c>
      <c r="D1016" s="846" t="s">
        <v>141</v>
      </c>
      <c r="E1016" s="848" t="s">
        <v>106</v>
      </c>
      <c r="F1016" s="849" t="s">
        <v>1804</v>
      </c>
      <c r="G1016" s="849" t="s">
        <v>1805</v>
      </c>
      <c r="H1016" s="690"/>
    </row>
    <row r="1017" spans="1:8" ht="12.75" customHeight="1">
      <c r="A1017" s="700" t="s">
        <v>2357</v>
      </c>
      <c r="B1017" s="701">
        <v>14</v>
      </c>
      <c r="C1017" s="855" t="s">
        <v>2384</v>
      </c>
      <c r="D1017" s="701" t="s">
        <v>141</v>
      </c>
      <c r="E1017" s="856">
        <v>1</v>
      </c>
      <c r="F1017" s="833" t="s">
        <v>2385</v>
      </c>
      <c r="G1017" s="833" t="s">
        <v>2385</v>
      </c>
      <c r="H1017" s="690"/>
    </row>
    <row r="1018" spans="1:8" ht="12.75" customHeight="1">
      <c r="A1018" s="711"/>
      <c r="B1018" s="712"/>
      <c r="C1018" s="420"/>
      <c r="D1018" s="712"/>
      <c r="E1018" s="802"/>
      <c r="F1018" s="710"/>
      <c r="G1018" s="710"/>
      <c r="H1018" s="690"/>
    </row>
    <row r="1019" spans="1:8" ht="12.75" customHeight="1">
      <c r="A1019" s="851"/>
      <c r="B1019" s="851"/>
      <c r="C1019" s="420"/>
      <c r="D1019" s="712"/>
      <c r="E1019" s="802"/>
      <c r="F1019" s="710"/>
      <c r="G1019" s="710"/>
      <c r="H1019" s="690"/>
    </row>
    <row r="1020" spans="1:8" ht="12.75" customHeight="1">
      <c r="A1020" s="721"/>
      <c r="B1020" s="420"/>
      <c r="C1020" s="420" t="str">
        <f>IF(B1020="","",IF(A1020="SINAPI",VLOOKUP(B1020,'Referência NÃO DESONERADO'!$A:$D,2,0),IF(A1020="COTAÇÃO",VLOOKUP(B1020,'Mapa Cotações'!$A:$N,2,0))))</f>
        <v/>
      </c>
      <c r="D1020" s="420" t="str">
        <f>IF(B1020="","",IF(A1020="SINAPI",VLOOKUP(B1020,'Referência NÃO DESONERADO'!$A:$D,3,0),IF(A1020="COTAÇÃO",VLOOKUP(B1020,'Mapa Cotações'!$A:$N,3,0))))</f>
        <v/>
      </c>
      <c r="E1020" s="722"/>
      <c r="F1020" s="710" t="str">
        <f>IF(B1020="","",IF('Planilha Orçamentária'!$H$2="NÃO DESONERADO",(IF(A1020="SINAPI",VLOOKUP(B1020,'Referência NÃO DESONERADO'!$A:$D,4,0),IF(A1020="ORSE",VLOOKUP(B1020,'Referência NÃO DESONERADO'!$F:$I,4,0),IF(A1020="COTAÇÃO",VLOOKUP(B1020,'Mapa Cotações'!$A:$N,13,0))))),(IF(A1020="SINAPI",VLOOKUP(B1020,'Referência DESONERADO'!$A:$D,4,0),IF(A1020="ORSE",VLOOKUP(B1020,'Referência DESONERADO'!$F:$I,4,0),IF(A1020="COTAÇÃO",VLOOKUP(B1020,'Mapa Cotações'!$A:$N,13,0)))))))</f>
        <v/>
      </c>
      <c r="G1020" s="710" t="str">
        <f>IF(D1020="","",E1020*F1020)</f>
        <v/>
      </c>
      <c r="H1020" s="690"/>
    </row>
    <row r="1021" spans="1:8" ht="12.75" customHeight="1">
      <c r="A1021" s="1117" t="s">
        <v>1806</v>
      </c>
      <c r="B1021" s="1015"/>
      <c r="C1021" s="1015"/>
      <c r="D1021" s="1015"/>
      <c r="E1021" s="1015"/>
      <c r="F1021" s="1029"/>
      <c r="G1021" s="852" t="str">
        <f>G1017</f>
        <v>R$ 1.226,11</v>
      </c>
      <c r="H1021" s="690"/>
    </row>
    <row r="1022" spans="1:8" ht="12.75" customHeight="1">
      <c r="A1022" s="706"/>
      <c r="B1022" s="707"/>
      <c r="C1022" s="707"/>
      <c r="D1022" s="707"/>
      <c r="E1022" s="708"/>
      <c r="F1022" s="709"/>
      <c r="G1022" s="710"/>
      <c r="H1022" s="690"/>
    </row>
    <row r="1023" spans="1:8" ht="12.75" customHeight="1">
      <c r="A1023" s="1116" t="s">
        <v>1570</v>
      </c>
      <c r="B1023" s="1015"/>
      <c r="C1023" s="1015"/>
      <c r="D1023" s="1015"/>
      <c r="E1023" s="1015"/>
      <c r="F1023" s="1015"/>
      <c r="G1023" s="1029"/>
      <c r="H1023" s="690"/>
    </row>
    <row r="1024" spans="1:8" ht="12.75" customHeight="1">
      <c r="A1024" s="845" t="s">
        <v>1480</v>
      </c>
      <c r="B1024" s="846" t="s">
        <v>46</v>
      </c>
      <c r="C1024" s="847" t="s">
        <v>1803</v>
      </c>
      <c r="D1024" s="846" t="s">
        <v>141</v>
      </c>
      <c r="E1024" s="848" t="s">
        <v>106</v>
      </c>
      <c r="F1024" s="849" t="s">
        <v>1804</v>
      </c>
      <c r="G1024" s="849" t="s">
        <v>1805</v>
      </c>
      <c r="H1024" s="690"/>
    </row>
    <row r="1025" spans="1:8" ht="12.75" customHeight="1">
      <c r="A1025" s="711"/>
      <c r="B1025" s="420"/>
      <c r="C1025" s="420"/>
      <c r="D1025" s="712"/>
      <c r="E1025" s="804"/>
      <c r="F1025" s="710"/>
      <c r="G1025" s="710"/>
      <c r="H1025" s="690"/>
    </row>
    <row r="1026" spans="1:8" ht="12.75" customHeight="1">
      <c r="A1026" s="711"/>
      <c r="B1026" s="420"/>
      <c r="C1026" s="420"/>
      <c r="D1026" s="712"/>
      <c r="E1026" s="804"/>
      <c r="F1026" s="710"/>
      <c r="G1026" s="710"/>
      <c r="H1026" s="690"/>
    </row>
    <row r="1027" spans="1:8" ht="12.75" customHeight="1">
      <c r="A1027" s="711"/>
      <c r="B1027" s="712"/>
      <c r="C1027" s="420"/>
      <c r="D1027" s="712"/>
      <c r="E1027" s="722"/>
      <c r="F1027" s="710"/>
      <c r="G1027" s="710"/>
      <c r="H1027" s="690"/>
    </row>
    <row r="1028" spans="1:8" ht="12.75" customHeight="1">
      <c r="A1028" s="1117" t="s">
        <v>1806</v>
      </c>
      <c r="B1028" s="1015"/>
      <c r="C1028" s="1015"/>
      <c r="D1028" s="1015"/>
      <c r="E1028" s="1015"/>
      <c r="F1028" s="1029"/>
      <c r="G1028" s="852">
        <f>SUM(G1025:G1027)</f>
        <v>0</v>
      </c>
      <c r="H1028" s="690"/>
    </row>
    <row r="1029" spans="1:8" ht="12.75" customHeight="1">
      <c r="A1029" s="706"/>
      <c r="B1029" s="707"/>
      <c r="C1029" s="707"/>
      <c r="D1029" s="707"/>
      <c r="E1029" s="708"/>
      <c r="F1029" s="709"/>
      <c r="G1029" s="710"/>
      <c r="H1029" s="690"/>
    </row>
    <row r="1030" spans="1:8" ht="12.75" customHeight="1">
      <c r="A1030" s="1116" t="s">
        <v>1807</v>
      </c>
      <c r="B1030" s="1015"/>
      <c r="C1030" s="1015"/>
      <c r="D1030" s="1015"/>
      <c r="E1030" s="1015"/>
      <c r="F1030" s="1015"/>
      <c r="G1030" s="1029"/>
      <c r="H1030" s="690"/>
    </row>
    <row r="1031" spans="1:8" ht="12.75" customHeight="1">
      <c r="A1031" s="845" t="s">
        <v>1480</v>
      </c>
      <c r="B1031" s="846" t="s">
        <v>46</v>
      </c>
      <c r="C1031" s="847" t="s">
        <v>1803</v>
      </c>
      <c r="D1031" s="846" t="s">
        <v>141</v>
      </c>
      <c r="E1031" s="848" t="s">
        <v>106</v>
      </c>
      <c r="F1031" s="849" t="s">
        <v>1804</v>
      </c>
      <c r="G1031" s="849" t="s">
        <v>1805</v>
      </c>
      <c r="H1031" s="690"/>
    </row>
    <row r="1032" spans="1:8" ht="12.75" customHeight="1">
      <c r="A1032" s="721"/>
      <c r="B1032" s="420"/>
      <c r="C1032" s="420" t="str">
        <f>IF(B1032="","",IF(A1032="SINAPI",VLOOKUP(B1032,'Referência NÃO DESONERADO'!$A:$D,2,0),IF(A1032="COTAÇÃO",VLOOKUP(B1032,'Mapa Cotações'!$A:$N,2,0))))</f>
        <v/>
      </c>
      <c r="D1032" s="420" t="str">
        <f>IF(B1032="","",IF(A1032="SINAPI",VLOOKUP(B1032,'Referência NÃO DESONERADO'!$A:$D,3,0),IF(A1032="COTAÇÃO",VLOOKUP(B1032,'Mapa Cotações'!$A:$N,3,0))))</f>
        <v/>
      </c>
      <c r="E1032" s="722"/>
      <c r="F1032" s="710" t="str">
        <f>IF(B1032="","",IF('Planilha Orçamentária'!$H$2="NÃO DESONERADO",(IF(A1032="SINAPI",VLOOKUP(B1032,'Referência NÃO DESONERADO'!$A:$D,4,0),IF(A1032="ORSE",VLOOKUP(B1032,'Referência NÃO DESONERADO'!$F:$I,4,0),IF(A1032="COTAÇÃO",VLOOKUP(B1032,'Mapa Cotações'!$A:$N,13,0))))),(IF(A1032="SINAPI",VLOOKUP(B1032,'Referência DESONERADO'!$A:$D,4,0),IF(A1032="ORSE",VLOOKUP(B1032,'Referência DESONERADO'!$F:$I,4,0),IF(A1032="COTAÇÃO",VLOOKUP(B1032,'Mapa Cotações'!$A:$N,13,0)))))))</f>
        <v/>
      </c>
      <c r="G1032" s="710" t="str">
        <f>IF(D1032="","",E1032*F1032)</f>
        <v/>
      </c>
      <c r="H1032" s="690"/>
    </row>
    <row r="1033" spans="1:8" ht="12.75" customHeight="1">
      <c r="A1033" s="1117" t="s">
        <v>1806</v>
      </c>
      <c r="B1033" s="1015"/>
      <c r="C1033" s="1015"/>
      <c r="D1033" s="1015"/>
      <c r="E1033" s="1015"/>
      <c r="F1033" s="1029"/>
      <c r="G1033" s="852">
        <f>SUM(G1032)</f>
        <v>0</v>
      </c>
      <c r="H1033" s="690"/>
    </row>
    <row r="1034" spans="1:8" ht="12.75" customHeight="1">
      <c r="A1034" s="706"/>
      <c r="B1034" s="707"/>
      <c r="C1034" s="707"/>
      <c r="D1034" s="707"/>
      <c r="E1034" s="708"/>
      <c r="F1034" s="709"/>
      <c r="G1034" s="715"/>
      <c r="H1034" s="690"/>
    </row>
    <row r="1035" spans="1:8" ht="12.75" customHeight="1">
      <c r="A1035" s="1118" t="s">
        <v>173</v>
      </c>
      <c r="B1035" s="1015"/>
      <c r="C1035" s="1015"/>
      <c r="D1035" s="1015"/>
      <c r="E1035" s="1015"/>
      <c r="F1035" s="1119"/>
      <c r="G1035" s="853" t="str">
        <f>G1017</f>
        <v>R$ 1.226,11</v>
      </c>
      <c r="H1035" s="690"/>
    </row>
    <row r="1036" spans="1:8" ht="12.75" customHeight="1">
      <c r="A1036" s="834"/>
      <c r="B1036" s="834"/>
      <c r="C1036" s="834"/>
      <c r="D1036" s="834"/>
      <c r="E1036" s="835"/>
      <c r="F1036" s="836"/>
      <c r="G1036" s="837"/>
      <c r="H1036" s="690"/>
    </row>
    <row r="1037" spans="1:8" ht="12.75" customHeight="1">
      <c r="A1037" s="707"/>
      <c r="B1037" s="707"/>
      <c r="C1037" s="707"/>
      <c r="D1037" s="707"/>
      <c r="E1037" s="708"/>
      <c r="F1037" s="709"/>
      <c r="G1037" s="709"/>
      <c r="H1037" s="690"/>
    </row>
    <row r="1038" spans="1:8" ht="12.75" customHeight="1">
      <c r="A1038" s="838" t="s">
        <v>46</v>
      </c>
      <c r="B1038" s="839" t="s">
        <v>37</v>
      </c>
      <c r="C1038" s="1120" t="s">
        <v>105</v>
      </c>
      <c r="D1038" s="1063"/>
      <c r="E1038" s="1063"/>
      <c r="F1038" s="1121"/>
      <c r="G1038" s="840" t="s">
        <v>40</v>
      </c>
      <c r="H1038" s="690"/>
    </row>
    <row r="1039" spans="1:8" ht="12.75" customHeight="1">
      <c r="A1039" s="791" t="s">
        <v>2276</v>
      </c>
      <c r="B1039" s="772" t="s">
        <v>2277</v>
      </c>
      <c r="C1039" s="1115" t="s">
        <v>2386</v>
      </c>
      <c r="D1039" s="1015"/>
      <c r="E1039" s="1029"/>
      <c r="F1039" s="857" t="str">
        <f>G1060</f>
        <v>R$ 571,64</v>
      </c>
      <c r="G1039" s="858" t="s">
        <v>40</v>
      </c>
      <c r="H1039" s="690"/>
    </row>
    <row r="1040" spans="1:8" ht="12.75" customHeight="1">
      <c r="A1040" s="1116" t="s">
        <v>1802</v>
      </c>
      <c r="B1040" s="1015"/>
      <c r="C1040" s="1015"/>
      <c r="D1040" s="1015"/>
      <c r="E1040" s="1015"/>
      <c r="F1040" s="1015"/>
      <c r="G1040" s="1029"/>
      <c r="H1040" s="690"/>
    </row>
    <row r="1041" spans="1:8" ht="12.75" customHeight="1">
      <c r="A1041" s="845" t="s">
        <v>1480</v>
      </c>
      <c r="B1041" s="846" t="s">
        <v>46</v>
      </c>
      <c r="C1041" s="847" t="s">
        <v>1803</v>
      </c>
      <c r="D1041" s="846" t="s">
        <v>141</v>
      </c>
      <c r="E1041" s="848" t="s">
        <v>106</v>
      </c>
      <c r="F1041" s="849" t="s">
        <v>1804</v>
      </c>
      <c r="G1041" s="849" t="s">
        <v>1805</v>
      </c>
      <c r="H1041" s="690"/>
    </row>
    <row r="1042" spans="1:8" ht="12.75" customHeight="1">
      <c r="A1042" s="700" t="s">
        <v>2357</v>
      </c>
      <c r="B1042" s="701">
        <v>15</v>
      </c>
      <c r="C1042" s="855" t="s">
        <v>2387</v>
      </c>
      <c r="D1042" s="701" t="s">
        <v>141</v>
      </c>
      <c r="E1042" s="856">
        <v>1</v>
      </c>
      <c r="F1042" s="833" t="s">
        <v>2388</v>
      </c>
      <c r="G1042" s="833" t="s">
        <v>2388</v>
      </c>
      <c r="H1042" s="690"/>
    </row>
    <row r="1043" spans="1:8" ht="12.75" customHeight="1">
      <c r="A1043" s="711"/>
      <c r="B1043" s="712"/>
      <c r="C1043" s="420"/>
      <c r="D1043" s="712"/>
      <c r="E1043" s="802"/>
      <c r="F1043" s="710"/>
      <c r="G1043" s="710"/>
      <c r="H1043" s="690"/>
    </row>
    <row r="1044" spans="1:8" ht="12.75" customHeight="1">
      <c r="A1044" s="851"/>
      <c r="B1044" s="851"/>
      <c r="C1044" s="420"/>
      <c r="D1044" s="712"/>
      <c r="E1044" s="802"/>
      <c r="F1044" s="710"/>
      <c r="G1044" s="710"/>
      <c r="H1044" s="690"/>
    </row>
    <row r="1045" spans="1:8" ht="12.75" customHeight="1">
      <c r="A1045" s="721"/>
      <c r="B1045" s="420"/>
      <c r="C1045" s="420" t="str">
        <f>IF(B1045="","",IF(A1045="SINAPI",VLOOKUP(B1045,'Referência NÃO DESONERADO'!$A:$D,2,0),IF(A1045="COTAÇÃO",VLOOKUP(B1045,'Mapa Cotações'!$A:$N,2,0))))</f>
        <v/>
      </c>
      <c r="D1045" s="420" t="str">
        <f>IF(B1045="","",IF(A1045="SINAPI",VLOOKUP(B1045,'Referência NÃO DESONERADO'!$A:$D,3,0),IF(A1045="COTAÇÃO",VLOOKUP(B1045,'Mapa Cotações'!$A:$N,3,0))))</f>
        <v/>
      </c>
      <c r="E1045" s="722"/>
      <c r="F1045" s="710" t="str">
        <f>IF(B1045="","",IF('Planilha Orçamentária'!$H$2="NÃO DESONERADO",(IF(A1045="SINAPI",VLOOKUP(B1045,'Referência NÃO DESONERADO'!$A:$D,4,0),IF(A1045="ORSE",VLOOKUP(B1045,'Referência NÃO DESONERADO'!$F:$I,4,0),IF(A1045="COTAÇÃO",VLOOKUP(B1045,'Mapa Cotações'!$A:$N,13,0))))),(IF(A1045="SINAPI",VLOOKUP(B1045,'Referência DESONERADO'!$A:$D,4,0),IF(A1045="ORSE",VLOOKUP(B1045,'Referência DESONERADO'!$F:$I,4,0),IF(A1045="COTAÇÃO",VLOOKUP(B1045,'Mapa Cotações'!$A:$N,13,0)))))))</f>
        <v/>
      </c>
      <c r="G1045" s="710" t="str">
        <f>IF(D1045="","",E1045*F1045)</f>
        <v/>
      </c>
      <c r="H1045" s="690"/>
    </row>
    <row r="1046" spans="1:8" ht="12.75" customHeight="1">
      <c r="A1046" s="1117" t="s">
        <v>1806</v>
      </c>
      <c r="B1046" s="1015"/>
      <c r="C1046" s="1015"/>
      <c r="D1046" s="1015"/>
      <c r="E1046" s="1015"/>
      <c r="F1046" s="1029"/>
      <c r="G1046" s="852" t="str">
        <f>G1042</f>
        <v>R$ 571,64</v>
      </c>
      <c r="H1046" s="690"/>
    </row>
    <row r="1047" spans="1:8" ht="12.75" customHeight="1">
      <c r="A1047" s="706"/>
      <c r="B1047" s="707"/>
      <c r="C1047" s="707"/>
      <c r="D1047" s="707"/>
      <c r="E1047" s="708"/>
      <c r="F1047" s="709"/>
      <c r="G1047" s="710"/>
      <c r="H1047" s="690"/>
    </row>
    <row r="1048" spans="1:8" ht="12.75" customHeight="1">
      <c r="A1048" s="1116" t="s">
        <v>1570</v>
      </c>
      <c r="B1048" s="1015"/>
      <c r="C1048" s="1015"/>
      <c r="D1048" s="1015"/>
      <c r="E1048" s="1015"/>
      <c r="F1048" s="1015"/>
      <c r="G1048" s="1029"/>
      <c r="H1048" s="690"/>
    </row>
    <row r="1049" spans="1:8" ht="12.75" customHeight="1">
      <c r="A1049" s="845" t="s">
        <v>1480</v>
      </c>
      <c r="B1049" s="846" t="s">
        <v>46</v>
      </c>
      <c r="C1049" s="847" t="s">
        <v>1803</v>
      </c>
      <c r="D1049" s="846" t="s">
        <v>141</v>
      </c>
      <c r="E1049" s="848" t="s">
        <v>106</v>
      </c>
      <c r="F1049" s="849" t="s">
        <v>1804</v>
      </c>
      <c r="G1049" s="849" t="s">
        <v>1805</v>
      </c>
      <c r="H1049" s="690"/>
    </row>
    <row r="1050" spans="1:8" ht="12.75" customHeight="1">
      <c r="A1050" s="711"/>
      <c r="B1050" s="420"/>
      <c r="C1050" s="420"/>
      <c r="D1050" s="712"/>
      <c r="E1050" s="804"/>
      <c r="F1050" s="710"/>
      <c r="G1050" s="710"/>
      <c r="H1050" s="690"/>
    </row>
    <row r="1051" spans="1:8" ht="12.75" customHeight="1">
      <c r="A1051" s="711"/>
      <c r="B1051" s="420"/>
      <c r="C1051" s="420"/>
      <c r="D1051" s="712"/>
      <c r="E1051" s="804"/>
      <c r="F1051" s="710"/>
      <c r="G1051" s="710"/>
      <c r="H1051" s="690"/>
    </row>
    <row r="1052" spans="1:8" ht="12.75" customHeight="1">
      <c r="A1052" s="711"/>
      <c r="B1052" s="712"/>
      <c r="C1052" s="420"/>
      <c r="D1052" s="712"/>
      <c r="E1052" s="722"/>
      <c r="F1052" s="710"/>
      <c r="G1052" s="710"/>
      <c r="H1052" s="690"/>
    </row>
    <row r="1053" spans="1:8" ht="12.75" customHeight="1">
      <c r="A1053" s="1117" t="s">
        <v>1806</v>
      </c>
      <c r="B1053" s="1015"/>
      <c r="C1053" s="1015"/>
      <c r="D1053" s="1015"/>
      <c r="E1053" s="1015"/>
      <c r="F1053" s="1029"/>
      <c r="G1053" s="852">
        <f>SUM(G1050:G1052)</f>
        <v>0</v>
      </c>
      <c r="H1053" s="690"/>
    </row>
    <row r="1054" spans="1:8" ht="12.75" customHeight="1">
      <c r="A1054" s="706"/>
      <c r="B1054" s="707"/>
      <c r="C1054" s="707"/>
      <c r="D1054" s="707"/>
      <c r="E1054" s="708"/>
      <c r="F1054" s="709"/>
      <c r="G1054" s="710"/>
      <c r="H1054" s="690"/>
    </row>
    <row r="1055" spans="1:8" ht="12.75" customHeight="1">
      <c r="A1055" s="1116" t="s">
        <v>1807</v>
      </c>
      <c r="B1055" s="1015"/>
      <c r="C1055" s="1015"/>
      <c r="D1055" s="1015"/>
      <c r="E1055" s="1015"/>
      <c r="F1055" s="1015"/>
      <c r="G1055" s="1029"/>
      <c r="H1055" s="690"/>
    </row>
    <row r="1056" spans="1:8" ht="12.75" customHeight="1">
      <c r="A1056" s="845" t="s">
        <v>1480</v>
      </c>
      <c r="B1056" s="846" t="s">
        <v>46</v>
      </c>
      <c r="C1056" s="847" t="s">
        <v>1803</v>
      </c>
      <c r="D1056" s="846" t="s">
        <v>141</v>
      </c>
      <c r="E1056" s="848" t="s">
        <v>106</v>
      </c>
      <c r="F1056" s="849" t="s">
        <v>1804</v>
      </c>
      <c r="G1056" s="849" t="s">
        <v>1805</v>
      </c>
      <c r="H1056" s="690"/>
    </row>
    <row r="1057" spans="1:8" ht="12.75" customHeight="1">
      <c r="A1057" s="721"/>
      <c r="B1057" s="420"/>
      <c r="C1057" s="420" t="str">
        <f>IF(B1057="","",IF(A1057="SINAPI",VLOOKUP(B1057,'Referência NÃO DESONERADO'!$A:$D,2,0),IF(A1057="COTAÇÃO",VLOOKUP(B1057,'Mapa Cotações'!$A:$N,2,0))))</f>
        <v/>
      </c>
      <c r="D1057" s="420" t="str">
        <f>IF(B1057="","",IF(A1057="SINAPI",VLOOKUP(B1057,'Referência NÃO DESONERADO'!$A:$D,3,0),IF(A1057="COTAÇÃO",VLOOKUP(B1057,'Mapa Cotações'!$A:$N,3,0))))</f>
        <v/>
      </c>
      <c r="E1057" s="722"/>
      <c r="F1057" s="710" t="str">
        <f>IF(B1057="","",IF('Planilha Orçamentária'!$H$2="NÃO DESONERADO",(IF(A1057="SINAPI",VLOOKUP(B1057,'Referência NÃO DESONERADO'!$A:$D,4,0),IF(A1057="ORSE",VLOOKUP(B1057,'Referência NÃO DESONERADO'!$F:$I,4,0),IF(A1057="COTAÇÃO",VLOOKUP(B1057,'Mapa Cotações'!$A:$N,13,0))))),(IF(A1057="SINAPI",VLOOKUP(B1057,'Referência DESONERADO'!$A:$D,4,0),IF(A1057="ORSE",VLOOKUP(B1057,'Referência DESONERADO'!$F:$I,4,0),IF(A1057="COTAÇÃO",VLOOKUP(B1057,'Mapa Cotações'!$A:$N,13,0)))))))</f>
        <v/>
      </c>
      <c r="G1057" s="710" t="str">
        <f>IF(D1057="","",E1057*F1057)</f>
        <v/>
      </c>
      <c r="H1057" s="690"/>
    </row>
    <row r="1058" spans="1:8" ht="12.75" customHeight="1">
      <c r="A1058" s="1117" t="s">
        <v>1806</v>
      </c>
      <c r="B1058" s="1015"/>
      <c r="C1058" s="1015"/>
      <c r="D1058" s="1015"/>
      <c r="E1058" s="1015"/>
      <c r="F1058" s="1029"/>
      <c r="G1058" s="852">
        <f>SUM(G1057)</f>
        <v>0</v>
      </c>
      <c r="H1058" s="690"/>
    </row>
    <row r="1059" spans="1:8" ht="12.75" customHeight="1">
      <c r="A1059" s="706"/>
      <c r="B1059" s="707"/>
      <c r="C1059" s="707"/>
      <c r="D1059" s="707"/>
      <c r="E1059" s="708"/>
      <c r="F1059" s="709"/>
      <c r="G1059" s="715"/>
      <c r="H1059" s="690"/>
    </row>
    <row r="1060" spans="1:8" ht="12.75" customHeight="1">
      <c r="A1060" s="1118" t="s">
        <v>173</v>
      </c>
      <c r="B1060" s="1015"/>
      <c r="C1060" s="1015"/>
      <c r="D1060" s="1015"/>
      <c r="E1060" s="1015"/>
      <c r="F1060" s="1119"/>
      <c r="G1060" s="853" t="str">
        <f>G1042</f>
        <v>R$ 571,64</v>
      </c>
      <c r="H1060" s="690"/>
    </row>
    <row r="1061" spans="1:8" ht="12.75" customHeight="1">
      <c r="A1061" s="834"/>
      <c r="B1061" s="834"/>
      <c r="C1061" s="834"/>
      <c r="D1061" s="834"/>
      <c r="E1061" s="835"/>
      <c r="F1061" s="836"/>
      <c r="G1061" s="837"/>
      <c r="H1061" s="690"/>
    </row>
    <row r="1062" spans="1:8" ht="12.75" customHeight="1">
      <c r="A1062" s="707"/>
      <c r="B1062" s="707"/>
      <c r="C1062" s="707"/>
      <c r="D1062" s="707"/>
      <c r="E1062" s="708"/>
      <c r="F1062" s="709"/>
      <c r="G1062" s="709"/>
      <c r="H1062" s="690"/>
    </row>
    <row r="1063" spans="1:8" ht="12.75" customHeight="1">
      <c r="A1063" s="838" t="s">
        <v>46</v>
      </c>
      <c r="B1063" s="839" t="s">
        <v>37</v>
      </c>
      <c r="C1063" s="1120" t="s">
        <v>105</v>
      </c>
      <c r="D1063" s="1063"/>
      <c r="E1063" s="1063"/>
      <c r="F1063" s="1121"/>
      <c r="G1063" s="840" t="s">
        <v>40</v>
      </c>
      <c r="H1063" s="690"/>
    </row>
    <row r="1064" spans="1:8" ht="12.75" customHeight="1">
      <c r="A1064" s="791" t="s">
        <v>2280</v>
      </c>
      <c r="B1064" s="772" t="s">
        <v>2281</v>
      </c>
      <c r="C1064" s="1115" t="s">
        <v>2389</v>
      </c>
      <c r="D1064" s="1015"/>
      <c r="E1064" s="1029"/>
      <c r="F1064" s="857" t="str">
        <f>G1085</f>
        <v xml:space="preserve"> R$237,02 
</v>
      </c>
      <c r="G1064" s="858" t="s">
        <v>40</v>
      </c>
      <c r="H1064" s="690"/>
    </row>
    <row r="1065" spans="1:8" ht="12.75" customHeight="1">
      <c r="A1065" s="1116" t="s">
        <v>1802</v>
      </c>
      <c r="B1065" s="1015"/>
      <c r="C1065" s="1015"/>
      <c r="D1065" s="1015"/>
      <c r="E1065" s="1015"/>
      <c r="F1065" s="1015"/>
      <c r="G1065" s="1029"/>
      <c r="H1065" s="690"/>
    </row>
    <row r="1066" spans="1:8" ht="12.75" customHeight="1">
      <c r="A1066" s="845" t="s">
        <v>1480</v>
      </c>
      <c r="B1066" s="846" t="s">
        <v>46</v>
      </c>
      <c r="C1066" s="847" t="s">
        <v>1803</v>
      </c>
      <c r="D1066" s="846" t="s">
        <v>141</v>
      </c>
      <c r="E1066" s="848" t="s">
        <v>106</v>
      </c>
      <c r="F1066" s="849" t="s">
        <v>1804</v>
      </c>
      <c r="G1066" s="849" t="s">
        <v>1805</v>
      </c>
      <c r="H1066" s="690"/>
    </row>
    <row r="1067" spans="1:8" ht="12.75" customHeight="1">
      <c r="A1067" s="700" t="s">
        <v>2357</v>
      </c>
      <c r="B1067" s="701">
        <v>16</v>
      </c>
      <c r="C1067" s="855" t="s">
        <v>2390</v>
      </c>
      <c r="D1067" s="701" t="s">
        <v>141</v>
      </c>
      <c r="E1067" s="856">
        <v>1</v>
      </c>
      <c r="F1067" s="833" t="s">
        <v>2391</v>
      </c>
      <c r="G1067" s="833" t="s">
        <v>2391</v>
      </c>
      <c r="H1067" s="690"/>
    </row>
    <row r="1068" spans="1:8" ht="12.75" customHeight="1">
      <c r="A1068" s="711"/>
      <c r="B1068" s="712"/>
      <c r="C1068" s="420"/>
      <c r="D1068" s="712"/>
      <c r="E1068" s="802"/>
      <c r="F1068" s="710"/>
      <c r="G1068" s="710"/>
      <c r="H1068" s="690"/>
    </row>
    <row r="1069" spans="1:8" ht="12.75" customHeight="1">
      <c r="A1069" s="851"/>
      <c r="B1069" s="851"/>
      <c r="C1069" s="420"/>
      <c r="D1069" s="712"/>
      <c r="E1069" s="802"/>
      <c r="F1069" s="710"/>
      <c r="G1069" s="710"/>
      <c r="H1069" s="690"/>
    </row>
    <row r="1070" spans="1:8" ht="12.75" customHeight="1">
      <c r="A1070" s="721"/>
      <c r="B1070" s="420"/>
      <c r="C1070" s="420" t="str">
        <f>IF(B1070="","",IF(A1070="SINAPI",VLOOKUP(B1070,'Referência NÃO DESONERADO'!$A:$D,2,0),IF(A1070="COTAÇÃO",VLOOKUP(B1070,'Mapa Cotações'!$A:$N,2,0))))</f>
        <v/>
      </c>
      <c r="D1070" s="420" t="str">
        <f>IF(B1070="","",IF(A1070="SINAPI",VLOOKUP(B1070,'Referência NÃO DESONERADO'!$A:$D,3,0),IF(A1070="COTAÇÃO",VLOOKUP(B1070,'Mapa Cotações'!$A:$N,3,0))))</f>
        <v/>
      </c>
      <c r="E1070" s="722"/>
      <c r="F1070" s="710" t="str">
        <f>IF(B1070="","",IF('Planilha Orçamentária'!$H$2="NÃO DESONERADO",(IF(A1070="SINAPI",VLOOKUP(B1070,'Referência NÃO DESONERADO'!$A:$D,4,0),IF(A1070="ORSE",VLOOKUP(B1070,'Referência NÃO DESONERADO'!$F:$I,4,0),IF(A1070="COTAÇÃO",VLOOKUP(B1070,'Mapa Cotações'!$A:$N,13,0))))),(IF(A1070="SINAPI",VLOOKUP(B1070,'Referência DESONERADO'!$A:$D,4,0),IF(A1070="ORSE",VLOOKUP(B1070,'Referência DESONERADO'!$F:$I,4,0),IF(A1070="COTAÇÃO",VLOOKUP(B1070,'Mapa Cotações'!$A:$N,13,0)))))))</f>
        <v/>
      </c>
      <c r="G1070" s="710" t="str">
        <f>IF(D1070="","",E1070*F1070)</f>
        <v/>
      </c>
      <c r="H1070" s="690"/>
    </row>
    <row r="1071" spans="1:8" ht="12.75" customHeight="1">
      <c r="A1071" s="1117" t="s">
        <v>1806</v>
      </c>
      <c r="B1071" s="1015"/>
      <c r="C1071" s="1015"/>
      <c r="D1071" s="1015"/>
      <c r="E1071" s="1015"/>
      <c r="F1071" s="1029"/>
      <c r="G1071" s="852" t="str">
        <f>G1067</f>
        <v xml:space="preserve"> R$237,02 
</v>
      </c>
      <c r="H1071" s="690"/>
    </row>
    <row r="1072" spans="1:8" ht="12.75" customHeight="1">
      <c r="A1072" s="706"/>
      <c r="B1072" s="707"/>
      <c r="C1072" s="707"/>
      <c r="D1072" s="707"/>
      <c r="E1072" s="708"/>
      <c r="F1072" s="709"/>
      <c r="G1072" s="710"/>
      <c r="H1072" s="690"/>
    </row>
    <row r="1073" spans="1:8" ht="12.75" customHeight="1">
      <c r="A1073" s="1116" t="s">
        <v>1570</v>
      </c>
      <c r="B1073" s="1015"/>
      <c r="C1073" s="1015"/>
      <c r="D1073" s="1015"/>
      <c r="E1073" s="1015"/>
      <c r="F1073" s="1015"/>
      <c r="G1073" s="1029"/>
      <c r="H1073" s="690"/>
    </row>
    <row r="1074" spans="1:8" ht="12.75" customHeight="1">
      <c r="A1074" s="845" t="s">
        <v>1480</v>
      </c>
      <c r="B1074" s="846" t="s">
        <v>46</v>
      </c>
      <c r="C1074" s="847" t="s">
        <v>1803</v>
      </c>
      <c r="D1074" s="846" t="s">
        <v>141</v>
      </c>
      <c r="E1074" s="848" t="s">
        <v>106</v>
      </c>
      <c r="F1074" s="849" t="s">
        <v>1804</v>
      </c>
      <c r="G1074" s="849" t="s">
        <v>1805</v>
      </c>
      <c r="H1074" s="690"/>
    </row>
    <row r="1075" spans="1:8" ht="12.75" customHeight="1">
      <c r="A1075" s="711"/>
      <c r="B1075" s="420"/>
      <c r="C1075" s="420"/>
      <c r="D1075" s="712"/>
      <c r="E1075" s="804"/>
      <c r="F1075" s="710"/>
      <c r="G1075" s="710"/>
      <c r="H1075" s="690"/>
    </row>
    <row r="1076" spans="1:8" ht="12.75" customHeight="1">
      <c r="A1076" s="711"/>
      <c r="B1076" s="420"/>
      <c r="C1076" s="420"/>
      <c r="D1076" s="712"/>
      <c r="E1076" s="804"/>
      <c r="F1076" s="710"/>
      <c r="G1076" s="710"/>
      <c r="H1076" s="690"/>
    </row>
    <row r="1077" spans="1:8" ht="12.75" customHeight="1">
      <c r="A1077" s="711"/>
      <c r="B1077" s="712"/>
      <c r="C1077" s="420"/>
      <c r="D1077" s="712"/>
      <c r="E1077" s="722"/>
      <c r="F1077" s="710"/>
      <c r="G1077" s="710"/>
      <c r="H1077" s="690"/>
    </row>
    <row r="1078" spans="1:8" ht="12.75" customHeight="1">
      <c r="A1078" s="1117" t="s">
        <v>1806</v>
      </c>
      <c r="B1078" s="1015"/>
      <c r="C1078" s="1015"/>
      <c r="D1078" s="1015"/>
      <c r="E1078" s="1015"/>
      <c r="F1078" s="1029"/>
      <c r="G1078" s="852">
        <f>SUM(G1075:G1077)</f>
        <v>0</v>
      </c>
      <c r="H1078" s="690"/>
    </row>
    <row r="1079" spans="1:8" ht="12.75" customHeight="1">
      <c r="A1079" s="706"/>
      <c r="B1079" s="707"/>
      <c r="C1079" s="707"/>
      <c r="D1079" s="707"/>
      <c r="E1079" s="708"/>
      <c r="F1079" s="709"/>
      <c r="G1079" s="710"/>
      <c r="H1079" s="690"/>
    </row>
    <row r="1080" spans="1:8" ht="12.75" customHeight="1">
      <c r="A1080" s="1116" t="s">
        <v>1807</v>
      </c>
      <c r="B1080" s="1015"/>
      <c r="C1080" s="1015"/>
      <c r="D1080" s="1015"/>
      <c r="E1080" s="1015"/>
      <c r="F1080" s="1015"/>
      <c r="G1080" s="1029"/>
      <c r="H1080" s="690"/>
    </row>
    <row r="1081" spans="1:8" ht="12.75" customHeight="1">
      <c r="A1081" s="845" t="s">
        <v>1480</v>
      </c>
      <c r="B1081" s="846" t="s">
        <v>46</v>
      </c>
      <c r="C1081" s="847" t="s">
        <v>1803</v>
      </c>
      <c r="D1081" s="846" t="s">
        <v>141</v>
      </c>
      <c r="E1081" s="848" t="s">
        <v>106</v>
      </c>
      <c r="F1081" s="849" t="s">
        <v>1804</v>
      </c>
      <c r="G1081" s="849" t="s">
        <v>1805</v>
      </c>
      <c r="H1081" s="690"/>
    </row>
    <row r="1082" spans="1:8" ht="12.75" customHeight="1">
      <c r="A1082" s="721"/>
      <c r="B1082" s="420"/>
      <c r="C1082" s="420" t="str">
        <f>IF(B1082="","",IF(A1082="SINAPI",VLOOKUP(B1082,'Referência NÃO DESONERADO'!$A:$D,2,0),IF(A1082="COTAÇÃO",VLOOKUP(B1082,'Mapa Cotações'!$A:$N,2,0))))</f>
        <v/>
      </c>
      <c r="D1082" s="420" t="str">
        <f>IF(B1082="","",IF(A1082="SINAPI",VLOOKUP(B1082,'Referência NÃO DESONERADO'!$A:$D,3,0),IF(A1082="COTAÇÃO",VLOOKUP(B1082,'Mapa Cotações'!$A:$N,3,0))))</f>
        <v/>
      </c>
      <c r="E1082" s="722"/>
      <c r="F1082" s="710" t="str">
        <f>IF(B1082="","",IF('Planilha Orçamentária'!$H$2="NÃO DESONERADO",(IF(A1082="SINAPI",VLOOKUP(B1082,'Referência NÃO DESONERADO'!$A:$D,4,0),IF(A1082="ORSE",VLOOKUP(B1082,'Referência NÃO DESONERADO'!$F:$I,4,0),IF(A1082="COTAÇÃO",VLOOKUP(B1082,'Mapa Cotações'!$A:$N,13,0))))),(IF(A1082="SINAPI",VLOOKUP(B1082,'Referência DESONERADO'!$A:$D,4,0),IF(A1082="ORSE",VLOOKUP(B1082,'Referência DESONERADO'!$F:$I,4,0),IF(A1082="COTAÇÃO",VLOOKUP(B1082,'Mapa Cotações'!$A:$N,13,0)))))))</f>
        <v/>
      </c>
      <c r="G1082" s="710" t="str">
        <f>IF(D1082="","",E1082*F1082)</f>
        <v/>
      </c>
      <c r="H1082" s="690"/>
    </row>
    <row r="1083" spans="1:8" ht="12.75" customHeight="1">
      <c r="A1083" s="1117" t="s">
        <v>1806</v>
      </c>
      <c r="B1083" s="1015"/>
      <c r="C1083" s="1015"/>
      <c r="D1083" s="1015"/>
      <c r="E1083" s="1015"/>
      <c r="F1083" s="1029"/>
      <c r="G1083" s="852">
        <f>SUM(G1082)</f>
        <v>0</v>
      </c>
      <c r="H1083" s="690"/>
    </row>
    <row r="1084" spans="1:8" ht="12.75" customHeight="1">
      <c r="A1084" s="706"/>
      <c r="B1084" s="707"/>
      <c r="C1084" s="707"/>
      <c r="D1084" s="707"/>
      <c r="E1084" s="708"/>
      <c r="F1084" s="709"/>
      <c r="G1084" s="715"/>
      <c r="H1084" s="690"/>
    </row>
    <row r="1085" spans="1:8" ht="12.75" customHeight="1">
      <c r="A1085" s="1118" t="s">
        <v>173</v>
      </c>
      <c r="B1085" s="1015"/>
      <c r="C1085" s="1015"/>
      <c r="D1085" s="1015"/>
      <c r="E1085" s="1015"/>
      <c r="F1085" s="1119"/>
      <c r="G1085" s="853" t="str">
        <f>G1067</f>
        <v xml:space="preserve"> R$237,02 
</v>
      </c>
      <c r="H1085" s="690"/>
    </row>
    <row r="1086" spans="1:8" ht="12.75" customHeight="1">
      <c r="A1086" s="834"/>
      <c r="B1086" s="834"/>
      <c r="C1086" s="834"/>
      <c r="D1086" s="834"/>
      <c r="E1086" s="835"/>
      <c r="F1086" s="836"/>
      <c r="G1086" s="837"/>
      <c r="H1086" s="690"/>
    </row>
    <row r="1087" spans="1:8" ht="12.75" customHeight="1">
      <c r="A1087" s="707"/>
      <c r="B1087" s="707"/>
      <c r="C1087" s="707"/>
      <c r="D1087" s="707"/>
      <c r="E1087" s="708"/>
      <c r="F1087" s="709"/>
      <c r="G1087" s="709"/>
      <c r="H1087" s="690"/>
    </row>
    <row r="1088" spans="1:8" ht="12.75" customHeight="1">
      <c r="A1088" s="838" t="s">
        <v>46</v>
      </c>
      <c r="B1088" s="839" t="s">
        <v>37</v>
      </c>
      <c r="C1088" s="1120" t="s">
        <v>105</v>
      </c>
      <c r="D1088" s="1063"/>
      <c r="E1088" s="1063"/>
      <c r="F1088" s="1121"/>
      <c r="G1088" s="840" t="s">
        <v>40</v>
      </c>
      <c r="H1088" s="690"/>
    </row>
    <row r="1089" spans="1:8" ht="12.75" customHeight="1">
      <c r="A1089" s="791" t="s">
        <v>2284</v>
      </c>
      <c r="B1089" s="772" t="s">
        <v>2285</v>
      </c>
      <c r="C1089" s="1115" t="s">
        <v>2392</v>
      </c>
      <c r="D1089" s="1015"/>
      <c r="E1089" s="1029"/>
      <c r="F1089" s="857" t="str">
        <f>G1110</f>
        <v>R$ 312,35</v>
      </c>
      <c r="G1089" s="858"/>
      <c r="H1089" s="690"/>
    </row>
    <row r="1090" spans="1:8" ht="12.75" customHeight="1">
      <c r="A1090" s="1116" t="s">
        <v>1802</v>
      </c>
      <c r="B1090" s="1015"/>
      <c r="C1090" s="1015"/>
      <c r="D1090" s="1015"/>
      <c r="E1090" s="1015"/>
      <c r="F1090" s="1015"/>
      <c r="G1090" s="1029"/>
      <c r="H1090" s="690"/>
    </row>
    <row r="1091" spans="1:8" ht="12.75" customHeight="1">
      <c r="A1091" s="845" t="s">
        <v>1480</v>
      </c>
      <c r="B1091" s="846" t="s">
        <v>46</v>
      </c>
      <c r="C1091" s="847" t="s">
        <v>1803</v>
      </c>
      <c r="D1091" s="846" t="s">
        <v>141</v>
      </c>
      <c r="E1091" s="848" t="s">
        <v>106</v>
      </c>
      <c r="F1091" s="849" t="s">
        <v>1804</v>
      </c>
      <c r="G1091" s="849" t="s">
        <v>1805</v>
      </c>
      <c r="H1091" s="690"/>
    </row>
    <row r="1092" spans="1:8" ht="12.75" customHeight="1">
      <c r="A1092" s="700" t="s">
        <v>2357</v>
      </c>
      <c r="B1092" s="701">
        <v>17</v>
      </c>
      <c r="C1092" s="855" t="s">
        <v>2393</v>
      </c>
      <c r="D1092" s="701" t="s">
        <v>141</v>
      </c>
      <c r="E1092" s="856">
        <v>1</v>
      </c>
      <c r="F1092" s="833" t="s">
        <v>2394</v>
      </c>
      <c r="G1092" s="833" t="s">
        <v>2394</v>
      </c>
      <c r="H1092" s="690"/>
    </row>
    <row r="1093" spans="1:8" ht="12.75" customHeight="1">
      <c r="A1093" s="711"/>
      <c r="B1093" s="712"/>
      <c r="C1093" s="420"/>
      <c r="D1093" s="712"/>
      <c r="E1093" s="802"/>
      <c r="F1093" s="710"/>
      <c r="G1093" s="710"/>
      <c r="H1093" s="690"/>
    </row>
    <row r="1094" spans="1:8" ht="12.75" customHeight="1">
      <c r="A1094" s="851"/>
      <c r="B1094" s="851"/>
      <c r="C1094" s="420"/>
      <c r="D1094" s="712"/>
      <c r="E1094" s="802"/>
      <c r="F1094" s="710"/>
      <c r="G1094" s="710"/>
      <c r="H1094" s="690"/>
    </row>
    <row r="1095" spans="1:8" ht="12.75" customHeight="1">
      <c r="A1095" s="721"/>
      <c r="B1095" s="420"/>
      <c r="C1095" s="420" t="str">
        <f>IF(B1095="","",IF(A1095="SINAPI",VLOOKUP(B1095,'Referência NÃO DESONERADO'!$A:$D,2,0),IF(A1095="COTAÇÃO",VLOOKUP(B1095,'Mapa Cotações'!$A:$N,2,0))))</f>
        <v/>
      </c>
      <c r="D1095" s="420" t="str">
        <f>IF(B1095="","",IF(A1095="SINAPI",VLOOKUP(B1095,'Referência NÃO DESONERADO'!$A:$D,3,0),IF(A1095="COTAÇÃO",VLOOKUP(B1095,'Mapa Cotações'!$A:$N,3,0))))</f>
        <v/>
      </c>
      <c r="E1095" s="722"/>
      <c r="F1095" s="710" t="str">
        <f>IF(B1095="","",IF('Planilha Orçamentária'!$H$2="NÃO DESONERADO",(IF(A1095="SINAPI",VLOOKUP(B1095,'Referência NÃO DESONERADO'!$A:$D,4,0),IF(A1095="ORSE",VLOOKUP(B1095,'Referência NÃO DESONERADO'!$F:$I,4,0),IF(A1095="COTAÇÃO",VLOOKUP(B1095,'Mapa Cotações'!$A:$N,13,0))))),(IF(A1095="SINAPI",VLOOKUP(B1095,'Referência DESONERADO'!$A:$D,4,0),IF(A1095="ORSE",VLOOKUP(B1095,'Referência DESONERADO'!$F:$I,4,0),IF(A1095="COTAÇÃO",VLOOKUP(B1095,'Mapa Cotações'!$A:$N,13,0)))))))</f>
        <v/>
      </c>
      <c r="G1095" s="710" t="str">
        <f>IF(D1095="","",E1095*F1095)</f>
        <v/>
      </c>
      <c r="H1095" s="690"/>
    </row>
    <row r="1096" spans="1:8" ht="12.75" customHeight="1">
      <c r="A1096" s="1117" t="s">
        <v>1806</v>
      </c>
      <c r="B1096" s="1015"/>
      <c r="C1096" s="1015"/>
      <c r="D1096" s="1015"/>
      <c r="E1096" s="1015"/>
      <c r="F1096" s="1029"/>
      <c r="G1096" s="852" t="str">
        <f>G1092</f>
        <v>R$ 312,35</v>
      </c>
      <c r="H1096" s="690"/>
    </row>
    <row r="1097" spans="1:8" ht="12.75" customHeight="1">
      <c r="A1097" s="706"/>
      <c r="B1097" s="707"/>
      <c r="C1097" s="707"/>
      <c r="D1097" s="707"/>
      <c r="E1097" s="708"/>
      <c r="F1097" s="709"/>
      <c r="G1097" s="710"/>
      <c r="H1097" s="690"/>
    </row>
    <row r="1098" spans="1:8" ht="12.75" customHeight="1">
      <c r="A1098" s="1116" t="s">
        <v>1570</v>
      </c>
      <c r="B1098" s="1015"/>
      <c r="C1098" s="1015"/>
      <c r="D1098" s="1015"/>
      <c r="E1098" s="1015"/>
      <c r="F1098" s="1015"/>
      <c r="G1098" s="1029"/>
      <c r="H1098" s="690"/>
    </row>
    <row r="1099" spans="1:8" ht="12.75" customHeight="1">
      <c r="A1099" s="845" t="s">
        <v>1480</v>
      </c>
      <c r="B1099" s="846" t="s">
        <v>46</v>
      </c>
      <c r="C1099" s="847" t="s">
        <v>1803</v>
      </c>
      <c r="D1099" s="846" t="s">
        <v>141</v>
      </c>
      <c r="E1099" s="848" t="s">
        <v>106</v>
      </c>
      <c r="F1099" s="849" t="s">
        <v>1804</v>
      </c>
      <c r="G1099" s="849" t="s">
        <v>1805</v>
      </c>
      <c r="H1099" s="690"/>
    </row>
    <row r="1100" spans="1:8" ht="12.75" customHeight="1">
      <c r="A1100" s="711"/>
      <c r="B1100" s="420"/>
      <c r="C1100" s="420"/>
      <c r="D1100" s="712"/>
      <c r="E1100" s="804"/>
      <c r="F1100" s="710"/>
      <c r="G1100" s="710"/>
      <c r="H1100" s="690"/>
    </row>
    <row r="1101" spans="1:8" ht="12.75" customHeight="1">
      <c r="A1101" s="711"/>
      <c r="B1101" s="420"/>
      <c r="C1101" s="420"/>
      <c r="D1101" s="712"/>
      <c r="E1101" s="804"/>
      <c r="F1101" s="710"/>
      <c r="G1101" s="710"/>
      <c r="H1101" s="690"/>
    </row>
    <row r="1102" spans="1:8" ht="12.75" customHeight="1">
      <c r="A1102" s="711"/>
      <c r="B1102" s="712"/>
      <c r="C1102" s="420"/>
      <c r="D1102" s="712"/>
      <c r="E1102" s="722"/>
      <c r="F1102" s="710"/>
      <c r="G1102" s="710"/>
      <c r="H1102" s="690"/>
    </row>
    <row r="1103" spans="1:8" ht="12.75" customHeight="1">
      <c r="A1103" s="1117" t="s">
        <v>1806</v>
      </c>
      <c r="B1103" s="1015"/>
      <c r="C1103" s="1015"/>
      <c r="D1103" s="1015"/>
      <c r="E1103" s="1015"/>
      <c r="F1103" s="1029"/>
      <c r="G1103" s="852">
        <f>SUM(G1100:G1102)</f>
        <v>0</v>
      </c>
      <c r="H1103" s="690"/>
    </row>
    <row r="1104" spans="1:8" ht="12.75" customHeight="1">
      <c r="A1104" s="706"/>
      <c r="B1104" s="707"/>
      <c r="C1104" s="707"/>
      <c r="D1104" s="707"/>
      <c r="E1104" s="708"/>
      <c r="F1104" s="709"/>
      <c r="G1104" s="710"/>
      <c r="H1104" s="690"/>
    </row>
    <row r="1105" spans="1:8" ht="12.75" customHeight="1">
      <c r="A1105" s="1116" t="s">
        <v>1807</v>
      </c>
      <c r="B1105" s="1015"/>
      <c r="C1105" s="1015"/>
      <c r="D1105" s="1015"/>
      <c r="E1105" s="1015"/>
      <c r="F1105" s="1015"/>
      <c r="G1105" s="1029"/>
      <c r="H1105" s="690"/>
    </row>
    <row r="1106" spans="1:8" ht="12.75" customHeight="1">
      <c r="A1106" s="845" t="s">
        <v>1480</v>
      </c>
      <c r="B1106" s="846" t="s">
        <v>46</v>
      </c>
      <c r="C1106" s="847" t="s">
        <v>1803</v>
      </c>
      <c r="D1106" s="846" t="s">
        <v>141</v>
      </c>
      <c r="E1106" s="848" t="s">
        <v>106</v>
      </c>
      <c r="F1106" s="849" t="s">
        <v>1804</v>
      </c>
      <c r="G1106" s="849" t="s">
        <v>1805</v>
      </c>
      <c r="H1106" s="690"/>
    </row>
    <row r="1107" spans="1:8" ht="12.75" customHeight="1">
      <c r="A1107" s="721"/>
      <c r="B1107" s="420"/>
      <c r="C1107" s="420" t="str">
        <f>IF(B1107="","",IF(A1107="SINAPI",VLOOKUP(B1107,'Referência NÃO DESONERADO'!$A:$D,2,0),IF(A1107="COTAÇÃO",VLOOKUP(B1107,'Mapa Cotações'!$A:$N,2,0))))</f>
        <v/>
      </c>
      <c r="D1107" s="420" t="str">
        <f>IF(B1107="","",IF(A1107="SINAPI",VLOOKUP(B1107,'Referência NÃO DESONERADO'!$A:$D,3,0),IF(A1107="COTAÇÃO",VLOOKUP(B1107,'Mapa Cotações'!$A:$N,3,0))))</f>
        <v/>
      </c>
      <c r="E1107" s="722"/>
      <c r="F1107" s="710" t="str">
        <f>IF(B1107="","",IF('Planilha Orçamentária'!$H$2="NÃO DESONERADO",(IF(A1107="SINAPI",VLOOKUP(B1107,'Referência NÃO DESONERADO'!$A:$D,4,0),IF(A1107="ORSE",VLOOKUP(B1107,'Referência NÃO DESONERADO'!$F:$I,4,0),IF(A1107="COTAÇÃO",VLOOKUP(B1107,'Mapa Cotações'!$A:$N,13,0))))),(IF(A1107="SINAPI",VLOOKUP(B1107,'Referência DESONERADO'!$A:$D,4,0),IF(A1107="ORSE",VLOOKUP(B1107,'Referência DESONERADO'!$F:$I,4,0),IF(A1107="COTAÇÃO",VLOOKUP(B1107,'Mapa Cotações'!$A:$N,13,0)))))))</f>
        <v/>
      </c>
      <c r="G1107" s="710" t="str">
        <f>IF(D1107="","",E1107*F1107)</f>
        <v/>
      </c>
      <c r="H1107" s="690"/>
    </row>
    <row r="1108" spans="1:8" ht="12.75" customHeight="1">
      <c r="A1108" s="1117" t="s">
        <v>1806</v>
      </c>
      <c r="B1108" s="1015"/>
      <c r="C1108" s="1015"/>
      <c r="D1108" s="1015"/>
      <c r="E1108" s="1015"/>
      <c r="F1108" s="1029"/>
      <c r="G1108" s="852">
        <f>SUM(G1107)</f>
        <v>0</v>
      </c>
      <c r="H1108" s="690"/>
    </row>
    <row r="1109" spans="1:8" ht="12.75" customHeight="1">
      <c r="A1109" s="706"/>
      <c r="B1109" s="707"/>
      <c r="C1109" s="707"/>
      <c r="D1109" s="707"/>
      <c r="E1109" s="708"/>
      <c r="F1109" s="709"/>
      <c r="G1109" s="715"/>
      <c r="H1109" s="690"/>
    </row>
    <row r="1110" spans="1:8" ht="12.75" customHeight="1">
      <c r="A1110" s="1118" t="s">
        <v>173</v>
      </c>
      <c r="B1110" s="1015"/>
      <c r="C1110" s="1015"/>
      <c r="D1110" s="1015"/>
      <c r="E1110" s="1015"/>
      <c r="F1110" s="1119"/>
      <c r="G1110" s="853" t="str">
        <f>G1092</f>
        <v>R$ 312,35</v>
      </c>
      <c r="H1110" s="690"/>
    </row>
    <row r="1111" spans="1:8" ht="12.75" customHeight="1">
      <c r="A1111" s="834"/>
      <c r="B1111" s="834"/>
      <c r="C1111" s="834"/>
      <c r="D1111" s="834"/>
      <c r="E1111" s="835"/>
      <c r="F1111" s="836"/>
      <c r="G1111" s="837"/>
      <c r="H1111" s="690"/>
    </row>
    <row r="1112" spans="1:8" ht="12.75" customHeight="1">
      <c r="A1112" s="707"/>
      <c r="B1112" s="707"/>
      <c r="C1112" s="707"/>
      <c r="D1112" s="707"/>
      <c r="E1112" s="708"/>
      <c r="F1112" s="709"/>
      <c r="G1112" s="709"/>
      <c r="H1112" s="690"/>
    </row>
    <row r="1113" spans="1:8" ht="12.75" customHeight="1">
      <c r="A1113" s="838" t="s">
        <v>46</v>
      </c>
      <c r="B1113" s="839" t="s">
        <v>37</v>
      </c>
      <c r="C1113" s="1120" t="s">
        <v>105</v>
      </c>
      <c r="D1113" s="1063"/>
      <c r="E1113" s="1063"/>
      <c r="F1113" s="1121"/>
      <c r="G1113" s="840" t="s">
        <v>40</v>
      </c>
      <c r="H1113" s="690"/>
    </row>
    <row r="1114" spans="1:8" ht="12.75" customHeight="1">
      <c r="A1114" s="791" t="s">
        <v>2288</v>
      </c>
      <c r="B1114" s="772" t="s">
        <v>2289</v>
      </c>
      <c r="C1114" s="1115" t="s">
        <v>2395</v>
      </c>
      <c r="D1114" s="1015"/>
      <c r="E1114" s="1029"/>
      <c r="F1114" s="857" t="str">
        <f>G1135</f>
        <v>R$ 713,71</v>
      </c>
      <c r="G1114" s="858" t="s">
        <v>40</v>
      </c>
      <c r="H1114" s="690"/>
    </row>
    <row r="1115" spans="1:8" ht="12.75" customHeight="1">
      <c r="A1115" s="1116" t="s">
        <v>1802</v>
      </c>
      <c r="B1115" s="1015"/>
      <c r="C1115" s="1015"/>
      <c r="D1115" s="1015"/>
      <c r="E1115" s="1015"/>
      <c r="F1115" s="1015"/>
      <c r="G1115" s="1029"/>
      <c r="H1115" s="690"/>
    </row>
    <row r="1116" spans="1:8" ht="12.75" customHeight="1">
      <c r="A1116" s="845" t="s">
        <v>1480</v>
      </c>
      <c r="B1116" s="846" t="s">
        <v>46</v>
      </c>
      <c r="C1116" s="847" t="s">
        <v>1803</v>
      </c>
      <c r="D1116" s="846" t="s">
        <v>141</v>
      </c>
      <c r="E1116" s="848" t="s">
        <v>106</v>
      </c>
      <c r="F1116" s="849" t="s">
        <v>1804</v>
      </c>
      <c r="G1116" s="849" t="s">
        <v>1805</v>
      </c>
      <c r="H1116" s="690"/>
    </row>
    <row r="1117" spans="1:8" ht="12.75" customHeight="1">
      <c r="A1117" s="700" t="s">
        <v>2357</v>
      </c>
      <c r="B1117" s="701">
        <v>18</v>
      </c>
      <c r="C1117" s="855" t="s">
        <v>2396</v>
      </c>
      <c r="D1117" s="701" t="s">
        <v>141</v>
      </c>
      <c r="E1117" s="856">
        <v>1</v>
      </c>
      <c r="F1117" s="833" t="s">
        <v>2397</v>
      </c>
      <c r="G1117" s="833" t="s">
        <v>2397</v>
      </c>
      <c r="H1117" s="690"/>
    </row>
    <row r="1118" spans="1:8" ht="12.75" customHeight="1">
      <c r="A1118" s="711"/>
      <c r="B1118" s="712"/>
      <c r="C1118" s="420"/>
      <c r="D1118" s="712"/>
      <c r="E1118" s="802"/>
      <c r="F1118" s="710"/>
      <c r="G1118" s="710"/>
      <c r="H1118" s="690"/>
    </row>
    <row r="1119" spans="1:8" ht="12.75" customHeight="1">
      <c r="A1119" s="851"/>
      <c r="B1119" s="851"/>
      <c r="C1119" s="420"/>
      <c r="D1119" s="712"/>
      <c r="E1119" s="802"/>
      <c r="F1119" s="710"/>
      <c r="G1119" s="710"/>
      <c r="H1119" s="690"/>
    </row>
    <row r="1120" spans="1:8" ht="12.75" customHeight="1">
      <c r="A1120" s="721"/>
      <c r="B1120" s="420"/>
      <c r="C1120" s="420" t="str">
        <f>IF(B1120="","",IF(A1120="SINAPI",VLOOKUP(B1120,'Referência NÃO DESONERADO'!$A:$D,2,0),IF(A1120="COTAÇÃO",VLOOKUP(B1120,'Mapa Cotações'!$A:$N,2,0))))</f>
        <v/>
      </c>
      <c r="D1120" s="420" t="str">
        <f>IF(B1120="","",IF(A1120="SINAPI",VLOOKUP(B1120,'Referência NÃO DESONERADO'!$A:$D,3,0),IF(A1120="COTAÇÃO",VLOOKUP(B1120,'Mapa Cotações'!$A:$N,3,0))))</f>
        <v/>
      </c>
      <c r="E1120" s="722"/>
      <c r="F1120" s="710" t="str">
        <f>IF(B1120="","",IF('Planilha Orçamentária'!$H$2="NÃO DESONERADO",(IF(A1120="SINAPI",VLOOKUP(B1120,'Referência NÃO DESONERADO'!$A:$D,4,0),IF(A1120="ORSE",VLOOKUP(B1120,'Referência NÃO DESONERADO'!$F:$I,4,0),IF(A1120="COTAÇÃO",VLOOKUP(B1120,'Mapa Cotações'!$A:$N,13,0))))),(IF(A1120="SINAPI",VLOOKUP(B1120,'Referência DESONERADO'!$A:$D,4,0),IF(A1120="ORSE",VLOOKUP(B1120,'Referência DESONERADO'!$F:$I,4,0),IF(A1120="COTAÇÃO",VLOOKUP(B1120,'Mapa Cotações'!$A:$N,13,0)))))))</f>
        <v/>
      </c>
      <c r="G1120" s="710" t="str">
        <f>IF(D1120="","",E1120*F1120)</f>
        <v/>
      </c>
      <c r="H1120" s="690"/>
    </row>
    <row r="1121" spans="1:8" ht="12.75" customHeight="1">
      <c r="A1121" s="1117" t="s">
        <v>1806</v>
      </c>
      <c r="B1121" s="1015"/>
      <c r="C1121" s="1015"/>
      <c r="D1121" s="1015"/>
      <c r="E1121" s="1015"/>
      <c r="F1121" s="1029"/>
      <c r="G1121" s="852" t="str">
        <f>G1117</f>
        <v>R$ 713,71</v>
      </c>
      <c r="H1121" s="690"/>
    </row>
    <row r="1122" spans="1:8" ht="12.75" customHeight="1">
      <c r="A1122" s="706"/>
      <c r="B1122" s="707"/>
      <c r="C1122" s="707"/>
      <c r="D1122" s="707"/>
      <c r="E1122" s="708"/>
      <c r="F1122" s="709"/>
      <c r="G1122" s="710"/>
      <c r="H1122" s="690"/>
    </row>
    <row r="1123" spans="1:8" ht="12.75" customHeight="1">
      <c r="A1123" s="1116" t="s">
        <v>1570</v>
      </c>
      <c r="B1123" s="1015"/>
      <c r="C1123" s="1015"/>
      <c r="D1123" s="1015"/>
      <c r="E1123" s="1015"/>
      <c r="F1123" s="1015"/>
      <c r="G1123" s="1029"/>
      <c r="H1123" s="690"/>
    </row>
    <row r="1124" spans="1:8" ht="12.75" customHeight="1">
      <c r="A1124" s="845" t="s">
        <v>1480</v>
      </c>
      <c r="B1124" s="846" t="s">
        <v>46</v>
      </c>
      <c r="C1124" s="847" t="s">
        <v>1803</v>
      </c>
      <c r="D1124" s="846" t="s">
        <v>141</v>
      </c>
      <c r="E1124" s="848" t="s">
        <v>106</v>
      </c>
      <c r="F1124" s="849" t="s">
        <v>1804</v>
      </c>
      <c r="G1124" s="849" t="s">
        <v>1805</v>
      </c>
      <c r="H1124" s="690"/>
    </row>
    <row r="1125" spans="1:8" ht="12.75" customHeight="1">
      <c r="A1125" s="711"/>
      <c r="B1125" s="420"/>
      <c r="C1125" s="420"/>
      <c r="D1125" s="712"/>
      <c r="E1125" s="804"/>
      <c r="F1125" s="710"/>
      <c r="G1125" s="710"/>
      <c r="H1125" s="690"/>
    </row>
    <row r="1126" spans="1:8" ht="12.75" customHeight="1">
      <c r="A1126" s="711"/>
      <c r="B1126" s="420"/>
      <c r="C1126" s="420"/>
      <c r="D1126" s="712"/>
      <c r="E1126" s="804"/>
      <c r="F1126" s="710"/>
      <c r="G1126" s="710"/>
      <c r="H1126" s="690"/>
    </row>
    <row r="1127" spans="1:8" ht="12.75" customHeight="1">
      <c r="A1127" s="711"/>
      <c r="B1127" s="712"/>
      <c r="C1127" s="420"/>
      <c r="D1127" s="712"/>
      <c r="E1127" s="722"/>
      <c r="F1127" s="710"/>
      <c r="G1127" s="710"/>
      <c r="H1127" s="690"/>
    </row>
    <row r="1128" spans="1:8" ht="12.75" customHeight="1">
      <c r="A1128" s="1117" t="s">
        <v>1806</v>
      </c>
      <c r="B1128" s="1015"/>
      <c r="C1128" s="1015"/>
      <c r="D1128" s="1015"/>
      <c r="E1128" s="1015"/>
      <c r="F1128" s="1029"/>
      <c r="G1128" s="852">
        <f>SUM(G1125:G1127)</f>
        <v>0</v>
      </c>
      <c r="H1128" s="690"/>
    </row>
    <row r="1129" spans="1:8" ht="12.75" customHeight="1">
      <c r="A1129" s="706"/>
      <c r="B1129" s="707"/>
      <c r="C1129" s="707"/>
      <c r="D1129" s="707"/>
      <c r="E1129" s="708"/>
      <c r="F1129" s="709"/>
      <c r="G1129" s="710"/>
      <c r="H1129" s="690"/>
    </row>
    <row r="1130" spans="1:8" ht="12.75" customHeight="1">
      <c r="A1130" s="1116" t="s">
        <v>1807</v>
      </c>
      <c r="B1130" s="1015"/>
      <c r="C1130" s="1015"/>
      <c r="D1130" s="1015"/>
      <c r="E1130" s="1015"/>
      <c r="F1130" s="1015"/>
      <c r="G1130" s="1029"/>
      <c r="H1130" s="690"/>
    </row>
    <row r="1131" spans="1:8" ht="12.75" customHeight="1">
      <c r="A1131" s="845" t="s">
        <v>1480</v>
      </c>
      <c r="B1131" s="846" t="s">
        <v>46</v>
      </c>
      <c r="C1131" s="847" t="s">
        <v>1803</v>
      </c>
      <c r="D1131" s="846" t="s">
        <v>141</v>
      </c>
      <c r="E1131" s="848" t="s">
        <v>106</v>
      </c>
      <c r="F1131" s="849" t="s">
        <v>1804</v>
      </c>
      <c r="G1131" s="849" t="s">
        <v>1805</v>
      </c>
      <c r="H1131" s="690"/>
    </row>
    <row r="1132" spans="1:8" ht="12.75" customHeight="1">
      <c r="A1132" s="721"/>
      <c r="B1132" s="420"/>
      <c r="C1132" s="420" t="str">
        <f>IF(B1132="","",IF(A1132="SINAPI",VLOOKUP(B1132,'Referência NÃO DESONERADO'!$A:$D,2,0),IF(A1132="COTAÇÃO",VLOOKUP(B1132,'Mapa Cotações'!$A:$N,2,0))))</f>
        <v/>
      </c>
      <c r="D1132" s="420" t="str">
        <f>IF(B1132="","",IF(A1132="SINAPI",VLOOKUP(B1132,'Referência NÃO DESONERADO'!$A:$D,3,0),IF(A1132="COTAÇÃO",VLOOKUP(B1132,'Mapa Cotações'!$A:$N,3,0))))</f>
        <v/>
      </c>
      <c r="E1132" s="722"/>
      <c r="F1132" s="710" t="str">
        <f>IF(B1132="","",IF('Planilha Orçamentária'!$H$2="NÃO DESONERADO",(IF(A1132="SINAPI",VLOOKUP(B1132,'Referência NÃO DESONERADO'!$A:$D,4,0),IF(A1132="ORSE",VLOOKUP(B1132,'Referência NÃO DESONERADO'!$F:$I,4,0),IF(A1132="COTAÇÃO",VLOOKUP(B1132,'Mapa Cotações'!$A:$N,13,0))))),(IF(A1132="SINAPI",VLOOKUP(B1132,'Referência DESONERADO'!$A:$D,4,0),IF(A1132="ORSE",VLOOKUP(B1132,'Referência DESONERADO'!$F:$I,4,0),IF(A1132="COTAÇÃO",VLOOKUP(B1132,'Mapa Cotações'!$A:$N,13,0)))))))</f>
        <v/>
      </c>
      <c r="G1132" s="710" t="str">
        <f>IF(D1132="","",E1132*F1132)</f>
        <v/>
      </c>
      <c r="H1132" s="690"/>
    </row>
    <row r="1133" spans="1:8" ht="12.75" customHeight="1">
      <c r="A1133" s="1117" t="s">
        <v>1806</v>
      </c>
      <c r="B1133" s="1015"/>
      <c r="C1133" s="1015"/>
      <c r="D1133" s="1015"/>
      <c r="E1133" s="1015"/>
      <c r="F1133" s="1029"/>
      <c r="G1133" s="852">
        <f>SUM(G1132)</f>
        <v>0</v>
      </c>
      <c r="H1133" s="690"/>
    </row>
    <row r="1134" spans="1:8" ht="12.75" customHeight="1">
      <c r="A1134" s="706"/>
      <c r="B1134" s="707"/>
      <c r="C1134" s="707"/>
      <c r="D1134" s="707"/>
      <c r="E1134" s="708"/>
      <c r="F1134" s="709"/>
      <c r="G1134" s="715"/>
      <c r="H1134" s="690"/>
    </row>
    <row r="1135" spans="1:8" ht="12.75" customHeight="1">
      <c r="A1135" s="1118" t="s">
        <v>173</v>
      </c>
      <c r="B1135" s="1015"/>
      <c r="C1135" s="1015"/>
      <c r="D1135" s="1015"/>
      <c r="E1135" s="1015"/>
      <c r="F1135" s="1119"/>
      <c r="G1135" s="853" t="str">
        <f>G1117</f>
        <v>R$ 713,71</v>
      </c>
      <c r="H1135" s="690"/>
    </row>
    <row r="1136" spans="1:8" ht="12.75" customHeight="1">
      <c r="A1136" s="834"/>
      <c r="B1136" s="834"/>
      <c r="C1136" s="834"/>
      <c r="D1136" s="834"/>
      <c r="E1136" s="835"/>
      <c r="F1136" s="836"/>
      <c r="G1136" s="837"/>
      <c r="H1136" s="690"/>
    </row>
    <row r="1137" spans="1:8" ht="12.75" customHeight="1">
      <c r="A1137" s="707"/>
      <c r="B1137" s="707"/>
      <c r="C1137" s="707"/>
      <c r="D1137" s="707"/>
      <c r="E1137" s="708"/>
      <c r="F1137" s="709"/>
      <c r="G1137" s="709"/>
      <c r="H1137" s="690"/>
    </row>
    <row r="1138" spans="1:8" ht="12.75" customHeight="1">
      <c r="A1138" s="838" t="s">
        <v>46</v>
      </c>
      <c r="B1138" s="839" t="s">
        <v>37</v>
      </c>
      <c r="C1138" s="1120" t="s">
        <v>105</v>
      </c>
      <c r="D1138" s="1063"/>
      <c r="E1138" s="1063"/>
      <c r="F1138" s="1121"/>
      <c r="G1138" s="840" t="s">
        <v>40</v>
      </c>
      <c r="H1138" s="690"/>
    </row>
    <row r="1139" spans="1:8" ht="12.75" customHeight="1">
      <c r="A1139" s="791" t="s">
        <v>2292</v>
      </c>
      <c r="B1139" s="772" t="s">
        <v>2293</v>
      </c>
      <c r="C1139" s="1115" t="s">
        <v>2398</v>
      </c>
      <c r="D1139" s="1015"/>
      <c r="E1139" s="1029"/>
      <c r="F1139" s="857" t="str">
        <f>G1160</f>
        <v>R$ 32,24</v>
      </c>
      <c r="G1139" s="858" t="s">
        <v>164</v>
      </c>
      <c r="H1139" s="690"/>
    </row>
    <row r="1140" spans="1:8" ht="12.75" customHeight="1">
      <c r="A1140" s="1116" t="s">
        <v>1802</v>
      </c>
      <c r="B1140" s="1015"/>
      <c r="C1140" s="1015"/>
      <c r="D1140" s="1015"/>
      <c r="E1140" s="1015"/>
      <c r="F1140" s="1015"/>
      <c r="G1140" s="1029"/>
      <c r="H1140" s="690"/>
    </row>
    <row r="1141" spans="1:8" ht="12.75" customHeight="1">
      <c r="A1141" s="845" t="s">
        <v>1480</v>
      </c>
      <c r="B1141" s="846" t="s">
        <v>46</v>
      </c>
      <c r="C1141" s="847" t="s">
        <v>1803</v>
      </c>
      <c r="D1141" s="846" t="s">
        <v>141</v>
      </c>
      <c r="E1141" s="848" t="s">
        <v>106</v>
      </c>
      <c r="F1141" s="849" t="s">
        <v>1804</v>
      </c>
      <c r="G1141" s="849" t="s">
        <v>1805</v>
      </c>
      <c r="H1141" s="690"/>
    </row>
    <row r="1142" spans="1:8" ht="12.75" customHeight="1">
      <c r="A1142" s="700" t="s">
        <v>2357</v>
      </c>
      <c r="B1142" s="701">
        <v>19</v>
      </c>
      <c r="C1142" s="855" t="s">
        <v>2399</v>
      </c>
      <c r="D1142" s="701" t="s">
        <v>164</v>
      </c>
      <c r="E1142" s="856">
        <v>1</v>
      </c>
      <c r="F1142" s="833" t="s">
        <v>2400</v>
      </c>
      <c r="G1142" s="833" t="s">
        <v>2400</v>
      </c>
      <c r="H1142" s="690"/>
    </row>
    <row r="1143" spans="1:8" ht="12.75" customHeight="1">
      <c r="A1143" s="711"/>
      <c r="B1143" s="712"/>
      <c r="C1143" s="420"/>
      <c r="D1143" s="712"/>
      <c r="E1143" s="802"/>
      <c r="F1143" s="710"/>
      <c r="G1143" s="710"/>
      <c r="H1143" s="690"/>
    </row>
    <row r="1144" spans="1:8" ht="12.75" customHeight="1">
      <c r="A1144" s="851"/>
      <c r="B1144" s="851"/>
      <c r="C1144" s="420"/>
      <c r="D1144" s="712"/>
      <c r="E1144" s="802"/>
      <c r="F1144" s="710"/>
      <c r="G1144" s="710"/>
      <c r="H1144" s="690"/>
    </row>
    <row r="1145" spans="1:8" ht="12.75" customHeight="1">
      <c r="A1145" s="721"/>
      <c r="B1145" s="420"/>
      <c r="C1145" s="420" t="str">
        <f>IF(B1145="","",IF(A1145="SINAPI",VLOOKUP(B1145,'Referência NÃO DESONERADO'!$A:$D,2,0),IF(A1145="COTAÇÃO",VLOOKUP(B1145,'Mapa Cotações'!$A:$N,2,0))))</f>
        <v/>
      </c>
      <c r="D1145" s="420" t="str">
        <f>IF(B1145="","",IF(A1145="SINAPI",VLOOKUP(B1145,'Referência NÃO DESONERADO'!$A:$D,3,0),IF(A1145="COTAÇÃO",VLOOKUP(B1145,'Mapa Cotações'!$A:$N,3,0))))</f>
        <v/>
      </c>
      <c r="E1145" s="722"/>
      <c r="F1145" s="710" t="str">
        <f>IF(B1145="","",IF('Planilha Orçamentária'!$H$2="NÃO DESONERADO",(IF(A1145="SINAPI",VLOOKUP(B1145,'Referência NÃO DESONERADO'!$A:$D,4,0),IF(A1145="ORSE",VLOOKUP(B1145,'Referência NÃO DESONERADO'!$F:$I,4,0),IF(A1145="COTAÇÃO",VLOOKUP(B1145,'Mapa Cotações'!$A:$N,13,0))))),(IF(A1145="SINAPI",VLOOKUP(B1145,'Referência DESONERADO'!$A:$D,4,0),IF(A1145="ORSE",VLOOKUP(B1145,'Referência DESONERADO'!$F:$I,4,0),IF(A1145="COTAÇÃO",VLOOKUP(B1145,'Mapa Cotações'!$A:$N,13,0)))))))</f>
        <v/>
      </c>
      <c r="G1145" s="710" t="str">
        <f>IF(D1145="","",E1145*F1145)</f>
        <v/>
      </c>
      <c r="H1145" s="690"/>
    </row>
    <row r="1146" spans="1:8" ht="12.75" customHeight="1">
      <c r="A1146" s="1117" t="s">
        <v>1806</v>
      </c>
      <c r="B1146" s="1015"/>
      <c r="C1146" s="1015"/>
      <c r="D1146" s="1015"/>
      <c r="E1146" s="1015"/>
      <c r="F1146" s="1029"/>
      <c r="G1146" s="852" t="str">
        <f>G1142</f>
        <v>R$ 32,24</v>
      </c>
      <c r="H1146" s="690"/>
    </row>
    <row r="1147" spans="1:8" ht="12.75" customHeight="1">
      <c r="A1147" s="706"/>
      <c r="B1147" s="707"/>
      <c r="C1147" s="707"/>
      <c r="D1147" s="707"/>
      <c r="E1147" s="708"/>
      <c r="F1147" s="709"/>
      <c r="G1147" s="710"/>
      <c r="H1147" s="690"/>
    </row>
    <row r="1148" spans="1:8" ht="12.75" customHeight="1">
      <c r="A1148" s="1116" t="s">
        <v>1570</v>
      </c>
      <c r="B1148" s="1015"/>
      <c r="C1148" s="1015"/>
      <c r="D1148" s="1015"/>
      <c r="E1148" s="1015"/>
      <c r="F1148" s="1015"/>
      <c r="G1148" s="1029"/>
      <c r="H1148" s="690"/>
    </row>
    <row r="1149" spans="1:8" ht="12.75" customHeight="1">
      <c r="A1149" s="845" t="s">
        <v>1480</v>
      </c>
      <c r="B1149" s="846" t="s">
        <v>46</v>
      </c>
      <c r="C1149" s="847" t="s">
        <v>1803</v>
      </c>
      <c r="D1149" s="846" t="s">
        <v>141</v>
      </c>
      <c r="E1149" s="848" t="s">
        <v>106</v>
      </c>
      <c r="F1149" s="849" t="s">
        <v>1804</v>
      </c>
      <c r="G1149" s="849" t="s">
        <v>1805</v>
      </c>
      <c r="H1149" s="690"/>
    </row>
    <row r="1150" spans="1:8" ht="12.75" customHeight="1">
      <c r="A1150" s="711"/>
      <c r="B1150" s="420"/>
      <c r="C1150" s="420"/>
      <c r="D1150" s="712"/>
      <c r="E1150" s="804"/>
      <c r="F1150" s="710"/>
      <c r="G1150" s="710"/>
      <c r="H1150" s="690"/>
    </row>
    <row r="1151" spans="1:8" ht="12.75" customHeight="1">
      <c r="A1151" s="711"/>
      <c r="B1151" s="420"/>
      <c r="C1151" s="420"/>
      <c r="D1151" s="712"/>
      <c r="E1151" s="804"/>
      <c r="F1151" s="710"/>
      <c r="G1151" s="710"/>
      <c r="H1151" s="690"/>
    </row>
    <row r="1152" spans="1:8" ht="12.75" customHeight="1">
      <c r="A1152" s="711"/>
      <c r="B1152" s="712"/>
      <c r="C1152" s="420"/>
      <c r="D1152" s="712"/>
      <c r="E1152" s="722"/>
      <c r="F1152" s="710"/>
      <c r="G1152" s="710"/>
      <c r="H1152" s="690"/>
    </row>
    <row r="1153" spans="1:8" ht="12.75" customHeight="1">
      <c r="A1153" s="1117" t="s">
        <v>1806</v>
      </c>
      <c r="B1153" s="1015"/>
      <c r="C1153" s="1015"/>
      <c r="D1153" s="1015"/>
      <c r="E1153" s="1015"/>
      <c r="F1153" s="1029"/>
      <c r="G1153" s="852">
        <f>SUM(G1150:G1152)</f>
        <v>0</v>
      </c>
      <c r="H1153" s="690"/>
    </row>
    <row r="1154" spans="1:8" ht="12.75" customHeight="1">
      <c r="A1154" s="706"/>
      <c r="B1154" s="707"/>
      <c r="C1154" s="707"/>
      <c r="D1154" s="707"/>
      <c r="E1154" s="708"/>
      <c r="F1154" s="709"/>
      <c r="G1154" s="710"/>
      <c r="H1154" s="690"/>
    </row>
    <row r="1155" spans="1:8" ht="12.75" customHeight="1">
      <c r="A1155" s="1116" t="s">
        <v>1807</v>
      </c>
      <c r="B1155" s="1015"/>
      <c r="C1155" s="1015"/>
      <c r="D1155" s="1015"/>
      <c r="E1155" s="1015"/>
      <c r="F1155" s="1015"/>
      <c r="G1155" s="1029"/>
      <c r="H1155" s="690"/>
    </row>
    <row r="1156" spans="1:8" ht="12.75" customHeight="1">
      <c r="A1156" s="845" t="s">
        <v>1480</v>
      </c>
      <c r="B1156" s="846" t="s">
        <v>46</v>
      </c>
      <c r="C1156" s="847" t="s">
        <v>1803</v>
      </c>
      <c r="D1156" s="846" t="s">
        <v>141</v>
      </c>
      <c r="E1156" s="848" t="s">
        <v>106</v>
      </c>
      <c r="F1156" s="849" t="s">
        <v>1804</v>
      </c>
      <c r="G1156" s="849" t="s">
        <v>1805</v>
      </c>
      <c r="H1156" s="690"/>
    </row>
    <row r="1157" spans="1:8" ht="12.75" customHeight="1">
      <c r="A1157" s="721"/>
      <c r="B1157" s="420"/>
      <c r="C1157" s="420" t="str">
        <f>IF(B1157="","",IF(A1157="SINAPI",VLOOKUP(B1157,'Referência NÃO DESONERADO'!$A:$D,2,0),IF(A1157="COTAÇÃO",VLOOKUP(B1157,'Mapa Cotações'!$A:$N,2,0))))</f>
        <v/>
      </c>
      <c r="D1157" s="420" t="str">
        <f>IF(B1157="","",IF(A1157="SINAPI",VLOOKUP(B1157,'Referência NÃO DESONERADO'!$A:$D,3,0),IF(A1157="COTAÇÃO",VLOOKUP(B1157,'Mapa Cotações'!$A:$N,3,0))))</f>
        <v/>
      </c>
      <c r="E1157" s="722"/>
      <c r="F1157" s="710" t="str">
        <f>IF(B1157="","",IF('Planilha Orçamentária'!$H$2="NÃO DESONERADO",(IF(A1157="SINAPI",VLOOKUP(B1157,'Referência NÃO DESONERADO'!$A:$D,4,0),IF(A1157="ORSE",VLOOKUP(B1157,'Referência NÃO DESONERADO'!$F:$I,4,0),IF(A1157="COTAÇÃO",VLOOKUP(B1157,'Mapa Cotações'!$A:$N,13,0))))),(IF(A1157="SINAPI",VLOOKUP(B1157,'Referência DESONERADO'!$A:$D,4,0),IF(A1157="ORSE",VLOOKUP(B1157,'Referência DESONERADO'!$F:$I,4,0),IF(A1157="COTAÇÃO",VLOOKUP(B1157,'Mapa Cotações'!$A:$N,13,0)))))))</f>
        <v/>
      </c>
      <c r="G1157" s="710" t="str">
        <f>IF(D1157="","",E1157*F1157)</f>
        <v/>
      </c>
      <c r="H1157" s="690"/>
    </row>
    <row r="1158" spans="1:8" ht="12.75" customHeight="1">
      <c r="A1158" s="1117" t="s">
        <v>1806</v>
      </c>
      <c r="B1158" s="1015"/>
      <c r="C1158" s="1015"/>
      <c r="D1158" s="1015"/>
      <c r="E1158" s="1015"/>
      <c r="F1158" s="1029"/>
      <c r="G1158" s="852">
        <f>SUM(G1157)</f>
        <v>0</v>
      </c>
      <c r="H1158" s="690"/>
    </row>
    <row r="1159" spans="1:8" ht="12.75" customHeight="1">
      <c r="A1159" s="706"/>
      <c r="B1159" s="707"/>
      <c r="C1159" s="707"/>
      <c r="D1159" s="707"/>
      <c r="E1159" s="708"/>
      <c r="F1159" s="709"/>
      <c r="G1159" s="715"/>
      <c r="H1159" s="690"/>
    </row>
    <row r="1160" spans="1:8" ht="12.75" customHeight="1">
      <c r="A1160" s="1118" t="s">
        <v>173</v>
      </c>
      <c r="B1160" s="1015"/>
      <c r="C1160" s="1015"/>
      <c r="D1160" s="1015"/>
      <c r="E1160" s="1015"/>
      <c r="F1160" s="1119"/>
      <c r="G1160" s="853" t="str">
        <f>G1142</f>
        <v>R$ 32,24</v>
      </c>
      <c r="H1160" s="690"/>
    </row>
    <row r="1161" spans="1:8" ht="12.75" customHeight="1">
      <c r="A1161" s="834"/>
      <c r="B1161" s="834"/>
      <c r="C1161" s="834"/>
      <c r="D1161" s="834"/>
      <c r="E1161" s="835"/>
      <c r="F1161" s="836"/>
      <c r="G1161" s="837"/>
      <c r="H1161" s="690"/>
    </row>
    <row r="1162" spans="1:8" ht="12.75" customHeight="1">
      <c r="A1162" s="707"/>
      <c r="B1162" s="707"/>
      <c r="C1162" s="707"/>
      <c r="D1162" s="707"/>
      <c r="E1162" s="708"/>
      <c r="F1162" s="709"/>
      <c r="G1162" s="709"/>
      <c r="H1162" s="690"/>
    </row>
    <row r="1163" spans="1:8" ht="12.75" customHeight="1">
      <c r="A1163" s="838" t="s">
        <v>46</v>
      </c>
      <c r="B1163" s="839" t="s">
        <v>37</v>
      </c>
      <c r="C1163" s="1120" t="s">
        <v>105</v>
      </c>
      <c r="D1163" s="1063"/>
      <c r="E1163" s="1063"/>
      <c r="F1163" s="1121"/>
      <c r="G1163" s="840" t="s">
        <v>40</v>
      </c>
      <c r="H1163" s="690"/>
    </row>
    <row r="1164" spans="1:8" ht="12.75" customHeight="1">
      <c r="A1164" s="791" t="s">
        <v>2296</v>
      </c>
      <c r="B1164" s="772" t="s">
        <v>2297</v>
      </c>
      <c r="C1164" s="1115" t="s">
        <v>2298</v>
      </c>
      <c r="D1164" s="1015"/>
      <c r="E1164" s="1029"/>
      <c r="F1164" s="857" t="str">
        <f>G1185</f>
        <v>R$ 43,82</v>
      </c>
      <c r="G1164" s="858" t="s">
        <v>164</v>
      </c>
      <c r="H1164" s="690"/>
    </row>
    <row r="1165" spans="1:8" ht="12.75" customHeight="1">
      <c r="A1165" s="1116" t="s">
        <v>1802</v>
      </c>
      <c r="B1165" s="1015"/>
      <c r="C1165" s="1015"/>
      <c r="D1165" s="1015"/>
      <c r="E1165" s="1015"/>
      <c r="F1165" s="1015"/>
      <c r="G1165" s="1029"/>
      <c r="H1165" s="690"/>
    </row>
    <row r="1166" spans="1:8" ht="12.75" customHeight="1">
      <c r="A1166" s="845" t="s">
        <v>1480</v>
      </c>
      <c r="B1166" s="846" t="s">
        <v>46</v>
      </c>
      <c r="C1166" s="847" t="s">
        <v>1803</v>
      </c>
      <c r="D1166" s="846" t="s">
        <v>141</v>
      </c>
      <c r="E1166" s="848" t="s">
        <v>106</v>
      </c>
      <c r="F1166" s="849" t="s">
        <v>1804</v>
      </c>
      <c r="G1166" s="849" t="s">
        <v>1805</v>
      </c>
      <c r="H1166" s="690"/>
    </row>
    <row r="1167" spans="1:8" ht="12.75" customHeight="1">
      <c r="A1167" s="700" t="s">
        <v>2357</v>
      </c>
      <c r="B1167" s="701">
        <v>20</v>
      </c>
      <c r="C1167" s="855" t="s">
        <v>2401</v>
      </c>
      <c r="D1167" s="701" t="s">
        <v>164</v>
      </c>
      <c r="E1167" s="856">
        <v>1</v>
      </c>
      <c r="F1167" s="833" t="s">
        <v>2402</v>
      </c>
      <c r="G1167" s="833" t="s">
        <v>2402</v>
      </c>
      <c r="H1167" s="690"/>
    </row>
    <row r="1168" spans="1:8" ht="12.75" customHeight="1">
      <c r="A1168" s="711"/>
      <c r="B1168" s="712"/>
      <c r="C1168" s="420"/>
      <c r="D1168" s="712"/>
      <c r="E1168" s="802"/>
      <c r="F1168" s="710"/>
      <c r="G1168" s="710"/>
      <c r="H1168" s="690"/>
    </row>
    <row r="1169" spans="1:8" ht="12.75" customHeight="1">
      <c r="A1169" s="851"/>
      <c r="B1169" s="851"/>
      <c r="C1169" s="420"/>
      <c r="D1169" s="712"/>
      <c r="E1169" s="802"/>
      <c r="F1169" s="710"/>
      <c r="G1169" s="710"/>
      <c r="H1169" s="690"/>
    </row>
    <row r="1170" spans="1:8" ht="12.75" customHeight="1">
      <c r="A1170" s="721"/>
      <c r="B1170" s="420"/>
      <c r="C1170" s="420" t="str">
        <f>IF(B1170="","",IF(A1170="SINAPI",VLOOKUP(B1170,'Referência NÃO DESONERADO'!$A:$D,2,0),IF(A1170="COTAÇÃO",VLOOKUP(B1170,'Mapa Cotações'!$A:$N,2,0))))</f>
        <v/>
      </c>
      <c r="D1170" s="420" t="str">
        <f>IF(B1170="","",IF(A1170="SINAPI",VLOOKUP(B1170,'Referência NÃO DESONERADO'!$A:$D,3,0),IF(A1170="COTAÇÃO",VLOOKUP(B1170,'Mapa Cotações'!$A:$N,3,0))))</f>
        <v/>
      </c>
      <c r="E1170" s="722"/>
      <c r="F1170" s="710" t="str">
        <f>IF(B1170="","",IF('Planilha Orçamentária'!$H$2="NÃO DESONERADO",(IF(A1170="SINAPI",VLOOKUP(B1170,'Referência NÃO DESONERADO'!$A:$D,4,0),IF(A1170="ORSE",VLOOKUP(B1170,'Referência NÃO DESONERADO'!$F:$I,4,0),IF(A1170="COTAÇÃO",VLOOKUP(B1170,'Mapa Cotações'!$A:$N,13,0))))),(IF(A1170="SINAPI",VLOOKUP(B1170,'Referência DESONERADO'!$A:$D,4,0),IF(A1170="ORSE",VLOOKUP(B1170,'Referência DESONERADO'!$F:$I,4,0),IF(A1170="COTAÇÃO",VLOOKUP(B1170,'Mapa Cotações'!$A:$N,13,0)))))))</f>
        <v/>
      </c>
      <c r="G1170" s="710" t="str">
        <f>IF(D1170="","",E1170*F1170)</f>
        <v/>
      </c>
      <c r="H1170" s="690"/>
    </row>
    <row r="1171" spans="1:8" ht="12.75" customHeight="1">
      <c r="A1171" s="1117" t="s">
        <v>1806</v>
      </c>
      <c r="B1171" s="1015"/>
      <c r="C1171" s="1015"/>
      <c r="D1171" s="1015"/>
      <c r="E1171" s="1015"/>
      <c r="F1171" s="1029"/>
      <c r="G1171" s="852" t="str">
        <f>G1167</f>
        <v>R$ 43,82</v>
      </c>
      <c r="H1171" s="690"/>
    </row>
    <row r="1172" spans="1:8" ht="12.75" customHeight="1">
      <c r="A1172" s="706"/>
      <c r="B1172" s="707"/>
      <c r="C1172" s="707"/>
      <c r="D1172" s="707"/>
      <c r="E1172" s="708"/>
      <c r="F1172" s="709"/>
      <c r="G1172" s="710"/>
      <c r="H1172" s="690"/>
    </row>
    <row r="1173" spans="1:8" ht="12.75" customHeight="1">
      <c r="A1173" s="1116" t="s">
        <v>1570</v>
      </c>
      <c r="B1173" s="1015"/>
      <c r="C1173" s="1015"/>
      <c r="D1173" s="1015"/>
      <c r="E1173" s="1015"/>
      <c r="F1173" s="1015"/>
      <c r="G1173" s="1029"/>
      <c r="H1173" s="690"/>
    </row>
    <row r="1174" spans="1:8" ht="12.75" customHeight="1">
      <c r="A1174" s="845" t="s">
        <v>1480</v>
      </c>
      <c r="B1174" s="846" t="s">
        <v>46</v>
      </c>
      <c r="C1174" s="847" t="s">
        <v>1803</v>
      </c>
      <c r="D1174" s="846" t="s">
        <v>141</v>
      </c>
      <c r="E1174" s="848" t="s">
        <v>106</v>
      </c>
      <c r="F1174" s="849" t="s">
        <v>1804</v>
      </c>
      <c r="G1174" s="849" t="s">
        <v>1805</v>
      </c>
      <c r="H1174" s="690"/>
    </row>
    <row r="1175" spans="1:8" ht="12.75" customHeight="1">
      <c r="A1175" s="711"/>
      <c r="B1175" s="420"/>
      <c r="C1175" s="420"/>
      <c r="D1175" s="712"/>
      <c r="E1175" s="804"/>
      <c r="F1175" s="710"/>
      <c r="G1175" s="710"/>
      <c r="H1175" s="690"/>
    </row>
    <row r="1176" spans="1:8" ht="12.75" customHeight="1">
      <c r="A1176" s="711"/>
      <c r="B1176" s="420"/>
      <c r="C1176" s="420"/>
      <c r="D1176" s="712"/>
      <c r="E1176" s="804"/>
      <c r="F1176" s="710"/>
      <c r="G1176" s="710"/>
      <c r="H1176" s="690"/>
    </row>
    <row r="1177" spans="1:8" ht="12.75" customHeight="1">
      <c r="A1177" s="711"/>
      <c r="B1177" s="712"/>
      <c r="C1177" s="420"/>
      <c r="D1177" s="712"/>
      <c r="E1177" s="722"/>
      <c r="F1177" s="710"/>
      <c r="G1177" s="710"/>
      <c r="H1177" s="690"/>
    </row>
    <row r="1178" spans="1:8" ht="12.75" customHeight="1">
      <c r="A1178" s="1117" t="s">
        <v>1806</v>
      </c>
      <c r="B1178" s="1015"/>
      <c r="C1178" s="1015"/>
      <c r="D1178" s="1015"/>
      <c r="E1178" s="1015"/>
      <c r="F1178" s="1029"/>
      <c r="G1178" s="852">
        <f>SUM(G1175:G1177)</f>
        <v>0</v>
      </c>
      <c r="H1178" s="690"/>
    </row>
    <row r="1179" spans="1:8" ht="12.75" customHeight="1">
      <c r="A1179" s="706"/>
      <c r="B1179" s="707"/>
      <c r="C1179" s="707"/>
      <c r="D1179" s="707"/>
      <c r="E1179" s="708"/>
      <c r="F1179" s="709"/>
      <c r="G1179" s="710"/>
      <c r="H1179" s="690"/>
    </row>
    <row r="1180" spans="1:8" ht="12.75" customHeight="1">
      <c r="A1180" s="1116" t="s">
        <v>1807</v>
      </c>
      <c r="B1180" s="1015"/>
      <c r="C1180" s="1015"/>
      <c r="D1180" s="1015"/>
      <c r="E1180" s="1015"/>
      <c r="F1180" s="1015"/>
      <c r="G1180" s="1029"/>
      <c r="H1180" s="690"/>
    </row>
    <row r="1181" spans="1:8" ht="12.75" customHeight="1">
      <c r="A1181" s="845" t="s">
        <v>1480</v>
      </c>
      <c r="B1181" s="846" t="s">
        <v>46</v>
      </c>
      <c r="C1181" s="847" t="s">
        <v>1803</v>
      </c>
      <c r="D1181" s="846" t="s">
        <v>141</v>
      </c>
      <c r="E1181" s="848" t="s">
        <v>106</v>
      </c>
      <c r="F1181" s="849" t="s">
        <v>1804</v>
      </c>
      <c r="G1181" s="849" t="s">
        <v>1805</v>
      </c>
      <c r="H1181" s="690"/>
    </row>
    <row r="1182" spans="1:8" ht="12.75" customHeight="1">
      <c r="A1182" s="721"/>
      <c r="B1182" s="420"/>
      <c r="C1182" s="420" t="str">
        <f>IF(B1182="","",IF(A1182="SINAPI",VLOOKUP(B1182,'Referência NÃO DESONERADO'!$A:$D,2,0),IF(A1182="COTAÇÃO",VLOOKUP(B1182,'Mapa Cotações'!$A:$N,2,0))))</f>
        <v/>
      </c>
      <c r="D1182" s="420" t="str">
        <f>IF(B1182="","",IF(A1182="SINAPI",VLOOKUP(B1182,'Referência NÃO DESONERADO'!$A:$D,3,0),IF(A1182="COTAÇÃO",VLOOKUP(B1182,'Mapa Cotações'!$A:$N,3,0))))</f>
        <v/>
      </c>
      <c r="E1182" s="722"/>
      <c r="F1182" s="710" t="str">
        <f>IF(B1182="","",IF('Planilha Orçamentária'!$H$2="NÃO DESONERADO",(IF(A1182="SINAPI",VLOOKUP(B1182,'Referência NÃO DESONERADO'!$A:$D,4,0),IF(A1182="ORSE",VLOOKUP(B1182,'Referência NÃO DESONERADO'!$F:$I,4,0),IF(A1182="COTAÇÃO",VLOOKUP(B1182,'Mapa Cotações'!$A:$N,13,0))))),(IF(A1182="SINAPI",VLOOKUP(B1182,'Referência DESONERADO'!$A:$D,4,0),IF(A1182="ORSE",VLOOKUP(B1182,'Referência DESONERADO'!$F:$I,4,0),IF(A1182="COTAÇÃO",VLOOKUP(B1182,'Mapa Cotações'!$A:$N,13,0)))))))</f>
        <v/>
      </c>
      <c r="G1182" s="710" t="str">
        <f>IF(D1182="","",E1182*F1182)</f>
        <v/>
      </c>
      <c r="H1182" s="690"/>
    </row>
    <row r="1183" spans="1:8" ht="12.75" customHeight="1">
      <c r="A1183" s="1117" t="s">
        <v>1806</v>
      </c>
      <c r="B1183" s="1015"/>
      <c r="C1183" s="1015"/>
      <c r="D1183" s="1015"/>
      <c r="E1183" s="1015"/>
      <c r="F1183" s="1029"/>
      <c r="G1183" s="852">
        <f>SUM(G1182)</f>
        <v>0</v>
      </c>
      <c r="H1183" s="690"/>
    </row>
    <row r="1184" spans="1:8" ht="12.75" customHeight="1">
      <c r="A1184" s="706"/>
      <c r="B1184" s="707"/>
      <c r="C1184" s="707"/>
      <c r="D1184" s="707"/>
      <c r="E1184" s="708"/>
      <c r="F1184" s="709"/>
      <c r="G1184" s="715"/>
      <c r="H1184" s="690"/>
    </row>
    <row r="1185" spans="1:8" ht="12.75" customHeight="1">
      <c r="A1185" s="1118" t="s">
        <v>173</v>
      </c>
      <c r="B1185" s="1015"/>
      <c r="C1185" s="1015"/>
      <c r="D1185" s="1015"/>
      <c r="E1185" s="1015"/>
      <c r="F1185" s="1119"/>
      <c r="G1185" s="853" t="str">
        <f>G1167</f>
        <v>R$ 43,82</v>
      </c>
      <c r="H1185" s="690"/>
    </row>
    <row r="1186" spans="1:8" ht="12.75" customHeight="1">
      <c r="A1186" s="834"/>
      <c r="B1186" s="834"/>
      <c r="C1186" s="834"/>
      <c r="D1186" s="834"/>
      <c r="E1186" s="835"/>
      <c r="F1186" s="836"/>
      <c r="G1186" s="837"/>
      <c r="H1186" s="690"/>
    </row>
    <row r="1187" spans="1:8" ht="12.75" customHeight="1">
      <c r="A1187" s="707"/>
      <c r="B1187" s="707"/>
      <c r="C1187" s="707"/>
      <c r="D1187" s="707"/>
      <c r="E1187" s="708"/>
      <c r="F1187" s="709"/>
      <c r="G1187" s="709"/>
      <c r="H1187" s="690"/>
    </row>
    <row r="1188" spans="1:8" ht="12.75" customHeight="1">
      <c r="A1188" s="838" t="s">
        <v>46</v>
      </c>
      <c r="B1188" s="839" t="s">
        <v>37</v>
      </c>
      <c r="C1188" s="1120" t="s">
        <v>105</v>
      </c>
      <c r="D1188" s="1063"/>
      <c r="E1188" s="1063"/>
      <c r="F1188" s="1121"/>
      <c r="G1188" s="840" t="s">
        <v>40</v>
      </c>
      <c r="H1188" s="690"/>
    </row>
    <row r="1189" spans="1:8" ht="12.75" customHeight="1">
      <c r="A1189" s="791" t="s">
        <v>2300</v>
      </c>
      <c r="B1189" s="772" t="s">
        <v>2301</v>
      </c>
      <c r="C1189" s="1115" t="s">
        <v>2302</v>
      </c>
      <c r="D1189" s="1015"/>
      <c r="E1189" s="1029"/>
      <c r="F1189" s="857" t="str">
        <f>G1210</f>
        <v>R$ 118,96</v>
      </c>
      <c r="G1189" s="858" t="s">
        <v>164</v>
      </c>
      <c r="H1189" s="690"/>
    </row>
    <row r="1190" spans="1:8" ht="12.75" customHeight="1">
      <c r="A1190" s="1116" t="s">
        <v>1802</v>
      </c>
      <c r="B1190" s="1015"/>
      <c r="C1190" s="1015"/>
      <c r="D1190" s="1015"/>
      <c r="E1190" s="1015"/>
      <c r="F1190" s="1015"/>
      <c r="G1190" s="1029"/>
      <c r="H1190" s="690"/>
    </row>
    <row r="1191" spans="1:8" ht="12.75" customHeight="1">
      <c r="A1191" s="845" t="s">
        <v>1480</v>
      </c>
      <c r="B1191" s="846" t="s">
        <v>46</v>
      </c>
      <c r="C1191" s="847" t="s">
        <v>1803</v>
      </c>
      <c r="D1191" s="846" t="s">
        <v>141</v>
      </c>
      <c r="E1191" s="848" t="s">
        <v>106</v>
      </c>
      <c r="F1191" s="849" t="s">
        <v>1804</v>
      </c>
      <c r="G1191" s="849" t="s">
        <v>1805</v>
      </c>
      <c r="H1191" s="690"/>
    </row>
    <row r="1192" spans="1:8" ht="12.75" customHeight="1">
      <c r="A1192" s="700" t="s">
        <v>2357</v>
      </c>
      <c r="B1192" s="701">
        <v>22</v>
      </c>
      <c r="C1192" s="855" t="s">
        <v>2403</v>
      </c>
      <c r="D1192" s="701" t="s">
        <v>164</v>
      </c>
      <c r="E1192" s="856">
        <v>1</v>
      </c>
      <c r="F1192" s="833" t="s">
        <v>2404</v>
      </c>
      <c r="G1192" s="833" t="s">
        <v>2404</v>
      </c>
      <c r="H1192" s="690"/>
    </row>
    <row r="1193" spans="1:8" ht="12.75" customHeight="1">
      <c r="A1193" s="711"/>
      <c r="B1193" s="712"/>
      <c r="C1193" s="420"/>
      <c r="D1193" s="712"/>
      <c r="E1193" s="802"/>
      <c r="F1193" s="710"/>
      <c r="G1193" s="710"/>
      <c r="H1193" s="690"/>
    </row>
    <row r="1194" spans="1:8" ht="12.75" customHeight="1">
      <c r="A1194" s="851"/>
      <c r="B1194" s="851"/>
      <c r="C1194" s="420"/>
      <c r="D1194" s="712"/>
      <c r="E1194" s="802"/>
      <c r="F1194" s="710"/>
      <c r="G1194" s="710"/>
      <c r="H1194" s="690"/>
    </row>
    <row r="1195" spans="1:8" ht="12.75" customHeight="1">
      <c r="A1195" s="721"/>
      <c r="B1195" s="420"/>
      <c r="C1195" s="420" t="str">
        <f>IF(B1195="","",IF(A1195="SINAPI",VLOOKUP(B1195,'Referência NÃO DESONERADO'!$A:$D,2,0),IF(A1195="COTAÇÃO",VLOOKUP(B1195,'Mapa Cotações'!$A:$N,2,0))))</f>
        <v/>
      </c>
      <c r="D1195" s="420" t="str">
        <f>IF(B1195="","",IF(A1195="SINAPI",VLOOKUP(B1195,'Referência NÃO DESONERADO'!$A:$D,3,0),IF(A1195="COTAÇÃO",VLOOKUP(B1195,'Mapa Cotações'!$A:$N,3,0))))</f>
        <v/>
      </c>
      <c r="E1195" s="722"/>
      <c r="F1195" s="710" t="str">
        <f>IF(B1195="","",IF('Planilha Orçamentária'!$H$2="NÃO DESONERADO",(IF(A1195="SINAPI",VLOOKUP(B1195,'Referência NÃO DESONERADO'!$A:$D,4,0),IF(A1195="ORSE",VLOOKUP(B1195,'Referência NÃO DESONERADO'!$F:$I,4,0),IF(A1195="COTAÇÃO",VLOOKUP(B1195,'Mapa Cotações'!$A:$N,13,0))))),(IF(A1195="SINAPI",VLOOKUP(B1195,'Referência DESONERADO'!$A:$D,4,0),IF(A1195="ORSE",VLOOKUP(B1195,'Referência DESONERADO'!$F:$I,4,0),IF(A1195="COTAÇÃO",VLOOKUP(B1195,'Mapa Cotações'!$A:$N,13,0)))))))</f>
        <v/>
      </c>
      <c r="G1195" s="710" t="str">
        <f>IF(D1195="","",E1195*F1195)</f>
        <v/>
      </c>
      <c r="H1195" s="690"/>
    </row>
    <row r="1196" spans="1:8" ht="12.75" customHeight="1">
      <c r="A1196" s="1117" t="s">
        <v>1806</v>
      </c>
      <c r="B1196" s="1015"/>
      <c r="C1196" s="1015"/>
      <c r="D1196" s="1015"/>
      <c r="E1196" s="1015"/>
      <c r="F1196" s="1029"/>
      <c r="G1196" s="852" t="str">
        <f>G1192</f>
        <v>R$ 118,96</v>
      </c>
      <c r="H1196" s="690"/>
    </row>
    <row r="1197" spans="1:8" ht="12.75" customHeight="1">
      <c r="A1197" s="706"/>
      <c r="B1197" s="707"/>
      <c r="C1197" s="707"/>
      <c r="D1197" s="707"/>
      <c r="E1197" s="708"/>
      <c r="F1197" s="709"/>
      <c r="G1197" s="710"/>
      <c r="H1197" s="690"/>
    </row>
    <row r="1198" spans="1:8" ht="12.75" customHeight="1">
      <c r="A1198" s="1116" t="s">
        <v>1570</v>
      </c>
      <c r="B1198" s="1015"/>
      <c r="C1198" s="1015"/>
      <c r="D1198" s="1015"/>
      <c r="E1198" s="1015"/>
      <c r="F1198" s="1015"/>
      <c r="G1198" s="1029"/>
      <c r="H1198" s="690"/>
    </row>
    <row r="1199" spans="1:8" ht="12.75" customHeight="1">
      <c r="A1199" s="845" t="s">
        <v>1480</v>
      </c>
      <c r="B1199" s="846" t="s">
        <v>46</v>
      </c>
      <c r="C1199" s="847" t="s">
        <v>1803</v>
      </c>
      <c r="D1199" s="846" t="s">
        <v>141</v>
      </c>
      <c r="E1199" s="848" t="s">
        <v>106</v>
      </c>
      <c r="F1199" s="849" t="s">
        <v>1804</v>
      </c>
      <c r="G1199" s="849" t="s">
        <v>1805</v>
      </c>
      <c r="H1199" s="690"/>
    </row>
    <row r="1200" spans="1:8" ht="12.75" customHeight="1">
      <c r="A1200" s="711"/>
      <c r="B1200" s="420"/>
      <c r="C1200" s="420"/>
      <c r="D1200" s="712"/>
      <c r="E1200" s="804"/>
      <c r="F1200" s="710"/>
      <c r="G1200" s="710"/>
      <c r="H1200" s="690"/>
    </row>
    <row r="1201" spans="1:8" ht="12.75" customHeight="1">
      <c r="A1201" s="711"/>
      <c r="B1201" s="420"/>
      <c r="C1201" s="420"/>
      <c r="D1201" s="712"/>
      <c r="E1201" s="804"/>
      <c r="F1201" s="710"/>
      <c r="G1201" s="710"/>
      <c r="H1201" s="690"/>
    </row>
    <row r="1202" spans="1:8" ht="12.75" customHeight="1">
      <c r="A1202" s="711"/>
      <c r="B1202" s="712"/>
      <c r="C1202" s="420"/>
      <c r="D1202" s="712"/>
      <c r="E1202" s="722"/>
      <c r="F1202" s="710"/>
      <c r="G1202" s="710"/>
      <c r="H1202" s="690"/>
    </row>
    <row r="1203" spans="1:8" ht="12.75" customHeight="1">
      <c r="A1203" s="1117" t="s">
        <v>1806</v>
      </c>
      <c r="B1203" s="1015"/>
      <c r="C1203" s="1015"/>
      <c r="D1203" s="1015"/>
      <c r="E1203" s="1015"/>
      <c r="F1203" s="1029"/>
      <c r="G1203" s="852">
        <f>SUM(G1200:G1202)</f>
        <v>0</v>
      </c>
      <c r="H1203" s="690"/>
    </row>
    <row r="1204" spans="1:8" ht="12.75" customHeight="1">
      <c r="A1204" s="706"/>
      <c r="B1204" s="707"/>
      <c r="C1204" s="707"/>
      <c r="D1204" s="707"/>
      <c r="E1204" s="708"/>
      <c r="F1204" s="709"/>
      <c r="G1204" s="710"/>
      <c r="H1204" s="690"/>
    </row>
    <row r="1205" spans="1:8" ht="12.75" customHeight="1">
      <c r="A1205" s="1116" t="s">
        <v>1807</v>
      </c>
      <c r="B1205" s="1015"/>
      <c r="C1205" s="1015"/>
      <c r="D1205" s="1015"/>
      <c r="E1205" s="1015"/>
      <c r="F1205" s="1015"/>
      <c r="G1205" s="1029"/>
      <c r="H1205" s="690"/>
    </row>
    <row r="1206" spans="1:8" ht="12.75" customHeight="1">
      <c r="A1206" s="845" t="s">
        <v>1480</v>
      </c>
      <c r="B1206" s="846" t="s">
        <v>46</v>
      </c>
      <c r="C1206" s="847" t="s">
        <v>1803</v>
      </c>
      <c r="D1206" s="846" t="s">
        <v>141</v>
      </c>
      <c r="E1206" s="848" t="s">
        <v>106</v>
      </c>
      <c r="F1206" s="849" t="s">
        <v>1804</v>
      </c>
      <c r="G1206" s="849" t="s">
        <v>1805</v>
      </c>
      <c r="H1206" s="690"/>
    </row>
    <row r="1207" spans="1:8" ht="12.75" customHeight="1">
      <c r="A1207" s="721"/>
      <c r="B1207" s="420"/>
      <c r="C1207" s="420" t="str">
        <f>IF(B1207="","",IF(A1207="SINAPI",VLOOKUP(B1207,'Referência NÃO DESONERADO'!$A:$D,2,0),IF(A1207="COTAÇÃO",VLOOKUP(B1207,'Mapa Cotações'!$A:$N,2,0))))</f>
        <v/>
      </c>
      <c r="D1207" s="420" t="str">
        <f>IF(B1207="","",IF(A1207="SINAPI",VLOOKUP(B1207,'Referência NÃO DESONERADO'!$A:$D,3,0),IF(A1207="COTAÇÃO",VLOOKUP(B1207,'Mapa Cotações'!$A:$N,3,0))))</f>
        <v/>
      </c>
      <c r="E1207" s="722"/>
      <c r="F1207" s="710" t="str">
        <f>IF(B1207="","",IF('Planilha Orçamentária'!$H$2="NÃO DESONERADO",(IF(A1207="SINAPI",VLOOKUP(B1207,'Referência NÃO DESONERADO'!$A:$D,4,0),IF(A1207="ORSE",VLOOKUP(B1207,'Referência NÃO DESONERADO'!$F:$I,4,0),IF(A1207="COTAÇÃO",VLOOKUP(B1207,'Mapa Cotações'!$A:$N,13,0))))),(IF(A1207="SINAPI",VLOOKUP(B1207,'Referência DESONERADO'!$A:$D,4,0),IF(A1207="ORSE",VLOOKUP(B1207,'Referência DESONERADO'!$F:$I,4,0),IF(A1207="COTAÇÃO",VLOOKUP(B1207,'Mapa Cotações'!$A:$N,13,0)))))))</f>
        <v/>
      </c>
      <c r="G1207" s="710" t="str">
        <f>IF(D1207="","",E1207*F1207)</f>
        <v/>
      </c>
      <c r="H1207" s="690"/>
    </row>
    <row r="1208" spans="1:8" ht="12.75" customHeight="1">
      <c r="A1208" s="1117" t="s">
        <v>1806</v>
      </c>
      <c r="B1208" s="1015"/>
      <c r="C1208" s="1015"/>
      <c r="D1208" s="1015"/>
      <c r="E1208" s="1015"/>
      <c r="F1208" s="1029"/>
      <c r="G1208" s="852">
        <f>SUM(G1207)</f>
        <v>0</v>
      </c>
      <c r="H1208" s="690"/>
    </row>
    <row r="1209" spans="1:8" ht="12.75" customHeight="1">
      <c r="A1209" s="706"/>
      <c r="B1209" s="707"/>
      <c r="C1209" s="707"/>
      <c r="D1209" s="707"/>
      <c r="E1209" s="708"/>
      <c r="F1209" s="709"/>
      <c r="G1209" s="715"/>
      <c r="H1209" s="690"/>
    </row>
    <row r="1210" spans="1:8" ht="12.75" customHeight="1">
      <c r="A1210" s="1118" t="s">
        <v>173</v>
      </c>
      <c r="B1210" s="1015"/>
      <c r="C1210" s="1015"/>
      <c r="D1210" s="1015"/>
      <c r="E1210" s="1015"/>
      <c r="F1210" s="1119"/>
      <c r="G1210" s="853" t="str">
        <f>G1192</f>
        <v>R$ 118,96</v>
      </c>
      <c r="H1210" s="690"/>
    </row>
    <row r="1211" spans="1:8" ht="12.75" customHeight="1">
      <c r="A1211" s="834"/>
      <c r="B1211" s="834"/>
      <c r="C1211" s="834"/>
      <c r="D1211" s="834"/>
      <c r="E1211" s="835"/>
      <c r="F1211" s="836"/>
      <c r="G1211" s="837"/>
      <c r="H1211" s="690"/>
    </row>
    <row r="1212" spans="1:8" ht="12.75" customHeight="1">
      <c r="A1212" s="707"/>
      <c r="B1212" s="707"/>
      <c r="C1212" s="707"/>
      <c r="D1212" s="707"/>
      <c r="E1212" s="708"/>
      <c r="F1212" s="709"/>
      <c r="G1212" s="709"/>
      <c r="H1212" s="690"/>
    </row>
    <row r="1213" spans="1:8" ht="12.75" customHeight="1">
      <c r="A1213" s="838" t="s">
        <v>46</v>
      </c>
      <c r="B1213" s="839" t="s">
        <v>37</v>
      </c>
      <c r="C1213" s="1120" t="s">
        <v>105</v>
      </c>
      <c r="D1213" s="1063"/>
      <c r="E1213" s="1063"/>
      <c r="F1213" s="1121"/>
      <c r="G1213" s="840" t="s">
        <v>40</v>
      </c>
      <c r="H1213" s="690"/>
    </row>
    <row r="1214" spans="1:8" ht="12.75" customHeight="1">
      <c r="A1214" s="791" t="s">
        <v>2304</v>
      </c>
      <c r="B1214" s="772" t="s">
        <v>2305</v>
      </c>
      <c r="C1214" s="1115" t="s">
        <v>2306</v>
      </c>
      <c r="D1214" s="1015"/>
      <c r="E1214" s="1029"/>
      <c r="F1214" s="857" t="str">
        <f>G1235</f>
        <v>R$ 144,11</v>
      </c>
      <c r="G1214" s="858" t="s">
        <v>164</v>
      </c>
      <c r="H1214" s="690"/>
    </row>
    <row r="1215" spans="1:8" ht="12.75" customHeight="1">
      <c r="A1215" s="1116" t="s">
        <v>1802</v>
      </c>
      <c r="B1215" s="1015"/>
      <c r="C1215" s="1015"/>
      <c r="D1215" s="1015"/>
      <c r="E1215" s="1015"/>
      <c r="F1215" s="1015"/>
      <c r="G1215" s="1029"/>
      <c r="H1215" s="690"/>
    </row>
    <row r="1216" spans="1:8" ht="12.75" customHeight="1">
      <c r="A1216" s="845" t="s">
        <v>1480</v>
      </c>
      <c r="B1216" s="846" t="s">
        <v>46</v>
      </c>
      <c r="C1216" s="847" t="s">
        <v>1803</v>
      </c>
      <c r="D1216" s="846" t="s">
        <v>141</v>
      </c>
      <c r="E1216" s="848" t="s">
        <v>106</v>
      </c>
      <c r="F1216" s="849" t="s">
        <v>1804</v>
      </c>
      <c r="G1216" s="849" t="s">
        <v>1805</v>
      </c>
      <c r="H1216" s="690"/>
    </row>
    <row r="1217" spans="1:8" ht="12.75" customHeight="1">
      <c r="A1217" s="700" t="s">
        <v>2357</v>
      </c>
      <c r="B1217" s="701">
        <v>23</v>
      </c>
      <c r="C1217" s="855" t="s">
        <v>2405</v>
      </c>
      <c r="D1217" s="701" t="s">
        <v>164</v>
      </c>
      <c r="E1217" s="856">
        <v>1</v>
      </c>
      <c r="F1217" s="833" t="s">
        <v>2406</v>
      </c>
      <c r="G1217" s="833" t="s">
        <v>2406</v>
      </c>
      <c r="H1217" s="690"/>
    </row>
    <row r="1218" spans="1:8" ht="12.75" customHeight="1">
      <c r="A1218" s="711"/>
      <c r="B1218" s="712"/>
      <c r="C1218" s="420"/>
      <c r="D1218" s="712"/>
      <c r="E1218" s="802"/>
      <c r="F1218" s="710"/>
      <c r="G1218" s="710"/>
      <c r="H1218" s="690"/>
    </row>
    <row r="1219" spans="1:8" ht="12.75" customHeight="1">
      <c r="A1219" s="851"/>
      <c r="B1219" s="851"/>
      <c r="C1219" s="420"/>
      <c r="D1219" s="712"/>
      <c r="E1219" s="802"/>
      <c r="F1219" s="710"/>
      <c r="G1219" s="710"/>
      <c r="H1219" s="690"/>
    </row>
    <row r="1220" spans="1:8" ht="12.75" customHeight="1">
      <c r="A1220" s="721"/>
      <c r="B1220" s="420"/>
      <c r="C1220" s="420" t="str">
        <f>IF(B1220="","",IF(A1220="SINAPI",VLOOKUP(B1220,'Referência NÃO DESONERADO'!$A:$D,2,0),IF(A1220="COTAÇÃO",VLOOKUP(B1220,'Mapa Cotações'!$A:$N,2,0))))</f>
        <v/>
      </c>
      <c r="D1220" s="420" t="str">
        <f>IF(B1220="","",IF(A1220="SINAPI",VLOOKUP(B1220,'Referência NÃO DESONERADO'!$A:$D,3,0),IF(A1220="COTAÇÃO",VLOOKUP(B1220,'Mapa Cotações'!$A:$N,3,0))))</f>
        <v/>
      </c>
      <c r="E1220" s="722"/>
      <c r="F1220" s="710" t="str">
        <f>IF(B1220="","",IF('Planilha Orçamentária'!$H$2="NÃO DESONERADO",(IF(A1220="SINAPI",VLOOKUP(B1220,'Referência NÃO DESONERADO'!$A:$D,4,0),IF(A1220="ORSE",VLOOKUP(B1220,'Referência NÃO DESONERADO'!$F:$I,4,0),IF(A1220="COTAÇÃO",VLOOKUP(B1220,'Mapa Cotações'!$A:$N,13,0))))),(IF(A1220="SINAPI",VLOOKUP(B1220,'Referência DESONERADO'!$A:$D,4,0),IF(A1220="ORSE",VLOOKUP(B1220,'Referência DESONERADO'!$F:$I,4,0),IF(A1220="COTAÇÃO",VLOOKUP(B1220,'Mapa Cotações'!$A:$N,13,0)))))))</f>
        <v/>
      </c>
      <c r="G1220" s="710" t="str">
        <f>IF(D1220="","",E1220*F1220)</f>
        <v/>
      </c>
      <c r="H1220" s="690"/>
    </row>
    <row r="1221" spans="1:8" ht="12.75" customHeight="1">
      <c r="A1221" s="1117" t="s">
        <v>1806</v>
      </c>
      <c r="B1221" s="1015"/>
      <c r="C1221" s="1015"/>
      <c r="D1221" s="1015"/>
      <c r="E1221" s="1015"/>
      <c r="F1221" s="1029"/>
      <c r="G1221" s="852" t="str">
        <f>G1217</f>
        <v>R$ 144,11</v>
      </c>
      <c r="H1221" s="690"/>
    </row>
    <row r="1222" spans="1:8" ht="12.75" customHeight="1">
      <c r="A1222" s="706"/>
      <c r="B1222" s="707"/>
      <c r="C1222" s="707"/>
      <c r="D1222" s="707"/>
      <c r="E1222" s="708"/>
      <c r="F1222" s="709"/>
      <c r="G1222" s="710"/>
      <c r="H1222" s="690"/>
    </row>
    <row r="1223" spans="1:8" ht="12.75" customHeight="1">
      <c r="A1223" s="1116" t="s">
        <v>1570</v>
      </c>
      <c r="B1223" s="1015"/>
      <c r="C1223" s="1015"/>
      <c r="D1223" s="1015"/>
      <c r="E1223" s="1015"/>
      <c r="F1223" s="1015"/>
      <c r="G1223" s="1029"/>
      <c r="H1223" s="690"/>
    </row>
    <row r="1224" spans="1:8" ht="12.75" customHeight="1">
      <c r="A1224" s="845" t="s">
        <v>1480</v>
      </c>
      <c r="B1224" s="846" t="s">
        <v>46</v>
      </c>
      <c r="C1224" s="847" t="s">
        <v>1803</v>
      </c>
      <c r="D1224" s="846" t="s">
        <v>141</v>
      </c>
      <c r="E1224" s="848" t="s">
        <v>106</v>
      </c>
      <c r="F1224" s="849" t="s">
        <v>1804</v>
      </c>
      <c r="G1224" s="849" t="s">
        <v>1805</v>
      </c>
      <c r="H1224" s="690"/>
    </row>
    <row r="1225" spans="1:8" ht="12.75" customHeight="1">
      <c r="A1225" s="711"/>
      <c r="B1225" s="420"/>
      <c r="C1225" s="420"/>
      <c r="D1225" s="712"/>
      <c r="E1225" s="804"/>
      <c r="F1225" s="710"/>
      <c r="G1225" s="710"/>
      <c r="H1225" s="690"/>
    </row>
    <row r="1226" spans="1:8" ht="12.75" customHeight="1">
      <c r="A1226" s="711"/>
      <c r="B1226" s="420"/>
      <c r="C1226" s="420"/>
      <c r="D1226" s="712"/>
      <c r="E1226" s="804"/>
      <c r="F1226" s="710"/>
      <c r="G1226" s="710"/>
      <c r="H1226" s="690"/>
    </row>
    <row r="1227" spans="1:8" ht="12.75" customHeight="1">
      <c r="A1227" s="711"/>
      <c r="B1227" s="712"/>
      <c r="C1227" s="420"/>
      <c r="D1227" s="712"/>
      <c r="E1227" s="722"/>
      <c r="F1227" s="710"/>
      <c r="G1227" s="710"/>
      <c r="H1227" s="690"/>
    </row>
    <row r="1228" spans="1:8" ht="12.75" customHeight="1">
      <c r="A1228" s="1117" t="s">
        <v>1806</v>
      </c>
      <c r="B1228" s="1015"/>
      <c r="C1228" s="1015"/>
      <c r="D1228" s="1015"/>
      <c r="E1228" s="1015"/>
      <c r="F1228" s="1029"/>
      <c r="G1228" s="852">
        <f>SUM(G1225:G1227)</f>
        <v>0</v>
      </c>
      <c r="H1228" s="690"/>
    </row>
    <row r="1229" spans="1:8" ht="12.75" customHeight="1">
      <c r="A1229" s="706"/>
      <c r="B1229" s="707"/>
      <c r="C1229" s="707"/>
      <c r="D1229" s="707"/>
      <c r="E1229" s="708"/>
      <c r="F1229" s="709"/>
      <c r="G1229" s="710"/>
      <c r="H1229" s="690"/>
    </row>
    <row r="1230" spans="1:8" ht="12.75" customHeight="1">
      <c r="A1230" s="1116" t="s">
        <v>1807</v>
      </c>
      <c r="B1230" s="1015"/>
      <c r="C1230" s="1015"/>
      <c r="D1230" s="1015"/>
      <c r="E1230" s="1015"/>
      <c r="F1230" s="1015"/>
      <c r="G1230" s="1029"/>
      <c r="H1230" s="690"/>
    </row>
    <row r="1231" spans="1:8" ht="12.75" customHeight="1">
      <c r="A1231" s="845" t="s">
        <v>1480</v>
      </c>
      <c r="B1231" s="846" t="s">
        <v>46</v>
      </c>
      <c r="C1231" s="847" t="s">
        <v>1803</v>
      </c>
      <c r="D1231" s="846" t="s">
        <v>141</v>
      </c>
      <c r="E1231" s="848" t="s">
        <v>106</v>
      </c>
      <c r="F1231" s="849" t="s">
        <v>1804</v>
      </c>
      <c r="G1231" s="849" t="s">
        <v>1805</v>
      </c>
      <c r="H1231" s="690"/>
    </row>
    <row r="1232" spans="1:8" ht="12.75" customHeight="1">
      <c r="A1232" s="721"/>
      <c r="B1232" s="420"/>
      <c r="C1232" s="420" t="str">
        <f>IF(B1232="","",IF(A1232="SINAPI",VLOOKUP(B1232,'Referência NÃO DESONERADO'!$A:$D,2,0),IF(A1232="COTAÇÃO",VLOOKUP(B1232,'Mapa Cotações'!$A:$N,2,0))))</f>
        <v/>
      </c>
      <c r="D1232" s="420" t="str">
        <f>IF(B1232="","",IF(A1232="SINAPI",VLOOKUP(B1232,'Referência NÃO DESONERADO'!$A:$D,3,0),IF(A1232="COTAÇÃO",VLOOKUP(B1232,'Mapa Cotações'!$A:$N,3,0))))</f>
        <v/>
      </c>
      <c r="E1232" s="722"/>
      <c r="F1232" s="710" t="str">
        <f>IF(B1232="","",IF('Planilha Orçamentária'!$H$2="NÃO DESONERADO",(IF(A1232="SINAPI",VLOOKUP(B1232,'Referência NÃO DESONERADO'!$A:$D,4,0),IF(A1232="ORSE",VLOOKUP(B1232,'Referência NÃO DESONERADO'!$F:$I,4,0),IF(A1232="COTAÇÃO",VLOOKUP(B1232,'Mapa Cotações'!$A:$N,13,0))))),(IF(A1232="SINAPI",VLOOKUP(B1232,'Referência DESONERADO'!$A:$D,4,0),IF(A1232="ORSE",VLOOKUP(B1232,'Referência DESONERADO'!$F:$I,4,0),IF(A1232="COTAÇÃO",VLOOKUP(B1232,'Mapa Cotações'!$A:$N,13,0)))))))</f>
        <v/>
      </c>
      <c r="G1232" s="710" t="str">
        <f>IF(D1232="","",E1232*F1232)</f>
        <v/>
      </c>
      <c r="H1232" s="690"/>
    </row>
    <row r="1233" spans="1:8" ht="12.75" customHeight="1">
      <c r="A1233" s="1117" t="s">
        <v>1806</v>
      </c>
      <c r="B1233" s="1015"/>
      <c r="C1233" s="1015"/>
      <c r="D1233" s="1015"/>
      <c r="E1233" s="1015"/>
      <c r="F1233" s="1029"/>
      <c r="G1233" s="852">
        <f>SUM(G1232)</f>
        <v>0</v>
      </c>
      <c r="H1233" s="690"/>
    </row>
    <row r="1234" spans="1:8" ht="12.75" customHeight="1">
      <c r="A1234" s="706"/>
      <c r="B1234" s="707"/>
      <c r="C1234" s="707"/>
      <c r="D1234" s="707"/>
      <c r="E1234" s="708"/>
      <c r="F1234" s="709"/>
      <c r="G1234" s="715"/>
      <c r="H1234" s="690"/>
    </row>
    <row r="1235" spans="1:8" ht="12.75" customHeight="1">
      <c r="A1235" s="1118" t="s">
        <v>173</v>
      </c>
      <c r="B1235" s="1015"/>
      <c r="C1235" s="1015"/>
      <c r="D1235" s="1015"/>
      <c r="E1235" s="1015"/>
      <c r="F1235" s="1119"/>
      <c r="G1235" s="853" t="str">
        <f>G1217</f>
        <v>R$ 144,11</v>
      </c>
      <c r="H1235" s="690"/>
    </row>
    <row r="1236" spans="1:8" ht="12.75" customHeight="1">
      <c r="A1236" s="834"/>
      <c r="B1236" s="834"/>
      <c r="C1236" s="834"/>
      <c r="D1236" s="834"/>
      <c r="E1236" s="835"/>
      <c r="F1236" s="836"/>
      <c r="G1236" s="837"/>
      <c r="H1236" s="690"/>
    </row>
    <row r="1237" spans="1:8" ht="12.75" customHeight="1">
      <c r="A1237" s="707"/>
      <c r="B1237" s="707"/>
      <c r="C1237" s="707"/>
      <c r="D1237" s="707"/>
      <c r="E1237" s="708"/>
      <c r="F1237" s="709"/>
      <c r="G1237" s="709"/>
      <c r="H1237" s="690"/>
    </row>
    <row r="1238" spans="1:8" ht="12.75" customHeight="1">
      <c r="A1238" s="838" t="s">
        <v>46</v>
      </c>
      <c r="B1238" s="839" t="s">
        <v>37</v>
      </c>
      <c r="C1238" s="1120" t="s">
        <v>105</v>
      </c>
      <c r="D1238" s="1063"/>
      <c r="E1238" s="1063"/>
      <c r="F1238" s="1121"/>
      <c r="G1238" s="840" t="s">
        <v>40</v>
      </c>
      <c r="H1238" s="690"/>
    </row>
    <row r="1239" spans="1:8" ht="12.75" customHeight="1">
      <c r="A1239" s="791" t="s">
        <v>2308</v>
      </c>
      <c r="B1239" s="772" t="s">
        <v>2309</v>
      </c>
      <c r="C1239" s="1115" t="s">
        <v>2310</v>
      </c>
      <c r="D1239" s="1015"/>
      <c r="E1239" s="1029"/>
      <c r="F1239" s="857" t="str">
        <f>G1260</f>
        <v xml:space="preserve"> R$293,91 
</v>
      </c>
      <c r="G1239" s="858" t="s">
        <v>164</v>
      </c>
      <c r="H1239" s="690"/>
    </row>
    <row r="1240" spans="1:8" ht="12.75" customHeight="1">
      <c r="A1240" s="1116" t="s">
        <v>1802</v>
      </c>
      <c r="B1240" s="1015"/>
      <c r="C1240" s="1015"/>
      <c r="D1240" s="1015"/>
      <c r="E1240" s="1015"/>
      <c r="F1240" s="1015"/>
      <c r="G1240" s="1029"/>
      <c r="H1240" s="690"/>
    </row>
    <row r="1241" spans="1:8" ht="12.75" customHeight="1">
      <c r="A1241" s="845" t="s">
        <v>1480</v>
      </c>
      <c r="B1241" s="846" t="s">
        <v>46</v>
      </c>
      <c r="C1241" s="847" t="s">
        <v>1803</v>
      </c>
      <c r="D1241" s="846" t="s">
        <v>141</v>
      </c>
      <c r="E1241" s="848" t="s">
        <v>106</v>
      </c>
      <c r="F1241" s="849" t="s">
        <v>1804</v>
      </c>
      <c r="G1241" s="849" t="s">
        <v>1805</v>
      </c>
      <c r="H1241" s="690"/>
    </row>
    <row r="1242" spans="1:8" ht="12.75" customHeight="1">
      <c r="A1242" s="700" t="s">
        <v>2357</v>
      </c>
      <c r="B1242" s="701">
        <v>24</v>
      </c>
      <c r="C1242" s="855" t="s">
        <v>2407</v>
      </c>
      <c r="D1242" s="701" t="s">
        <v>164</v>
      </c>
      <c r="E1242" s="856">
        <v>1</v>
      </c>
      <c r="F1242" s="833" t="s">
        <v>2408</v>
      </c>
      <c r="G1242" s="833" t="s">
        <v>2408</v>
      </c>
      <c r="H1242" s="690"/>
    </row>
    <row r="1243" spans="1:8" ht="12.75" customHeight="1">
      <c r="A1243" s="711"/>
      <c r="B1243" s="712"/>
      <c r="C1243" s="420"/>
      <c r="D1243" s="712"/>
      <c r="E1243" s="802"/>
      <c r="F1243" s="710"/>
      <c r="G1243" s="710"/>
      <c r="H1243" s="690"/>
    </row>
    <row r="1244" spans="1:8" ht="12.75" customHeight="1">
      <c r="A1244" s="851"/>
      <c r="B1244" s="851"/>
      <c r="C1244" s="420"/>
      <c r="D1244" s="712"/>
      <c r="E1244" s="802"/>
      <c r="F1244" s="710"/>
      <c r="G1244" s="710"/>
      <c r="H1244" s="690"/>
    </row>
    <row r="1245" spans="1:8" ht="12.75" customHeight="1">
      <c r="A1245" s="721"/>
      <c r="B1245" s="420"/>
      <c r="C1245" s="420" t="str">
        <f>IF(B1245="","",IF(A1245="SINAPI",VLOOKUP(B1245,'Referência NÃO DESONERADO'!$A:$D,2,0),IF(A1245="COTAÇÃO",VLOOKUP(B1245,'Mapa Cotações'!$A:$N,2,0))))</f>
        <v/>
      </c>
      <c r="D1245" s="420" t="str">
        <f>IF(B1245="","",IF(A1245="SINAPI",VLOOKUP(B1245,'Referência NÃO DESONERADO'!$A:$D,3,0),IF(A1245="COTAÇÃO",VLOOKUP(B1245,'Mapa Cotações'!$A:$N,3,0))))</f>
        <v/>
      </c>
      <c r="E1245" s="722"/>
      <c r="F1245" s="710" t="str">
        <f>IF(B1245="","",IF('Planilha Orçamentária'!$H$2="NÃO DESONERADO",(IF(A1245="SINAPI",VLOOKUP(B1245,'Referência NÃO DESONERADO'!$A:$D,4,0),IF(A1245="ORSE",VLOOKUP(B1245,'Referência NÃO DESONERADO'!$F:$I,4,0),IF(A1245="COTAÇÃO",VLOOKUP(B1245,'Mapa Cotações'!$A:$N,13,0))))),(IF(A1245="SINAPI",VLOOKUP(B1245,'Referência DESONERADO'!$A:$D,4,0),IF(A1245="ORSE",VLOOKUP(B1245,'Referência DESONERADO'!$F:$I,4,0),IF(A1245="COTAÇÃO",VLOOKUP(B1245,'Mapa Cotações'!$A:$N,13,0)))))))</f>
        <v/>
      </c>
      <c r="G1245" s="710" t="str">
        <f>IF(D1245="","",E1245*F1245)</f>
        <v/>
      </c>
      <c r="H1245" s="690"/>
    </row>
    <row r="1246" spans="1:8" ht="12.75" customHeight="1">
      <c r="A1246" s="1117" t="s">
        <v>1806</v>
      </c>
      <c r="B1246" s="1015"/>
      <c r="C1246" s="1015"/>
      <c r="D1246" s="1015"/>
      <c r="E1246" s="1015"/>
      <c r="F1246" s="1029"/>
      <c r="G1246" s="852" t="str">
        <f>G1242</f>
        <v xml:space="preserve"> R$293,91 
</v>
      </c>
      <c r="H1246" s="690"/>
    </row>
    <row r="1247" spans="1:8" ht="12.75" customHeight="1">
      <c r="A1247" s="706"/>
      <c r="B1247" s="707"/>
      <c r="C1247" s="707"/>
      <c r="D1247" s="707"/>
      <c r="E1247" s="708"/>
      <c r="F1247" s="709"/>
      <c r="G1247" s="710"/>
      <c r="H1247" s="690"/>
    </row>
    <row r="1248" spans="1:8" ht="12.75" customHeight="1">
      <c r="A1248" s="1116" t="s">
        <v>1570</v>
      </c>
      <c r="B1248" s="1015"/>
      <c r="C1248" s="1015"/>
      <c r="D1248" s="1015"/>
      <c r="E1248" s="1015"/>
      <c r="F1248" s="1015"/>
      <c r="G1248" s="1029"/>
      <c r="H1248" s="690"/>
    </row>
    <row r="1249" spans="1:8" ht="12.75" customHeight="1">
      <c r="A1249" s="845" t="s">
        <v>1480</v>
      </c>
      <c r="B1249" s="846" t="s">
        <v>46</v>
      </c>
      <c r="C1249" s="847" t="s">
        <v>1803</v>
      </c>
      <c r="D1249" s="846" t="s">
        <v>141</v>
      </c>
      <c r="E1249" s="848" t="s">
        <v>106</v>
      </c>
      <c r="F1249" s="849" t="s">
        <v>1804</v>
      </c>
      <c r="G1249" s="849" t="s">
        <v>1805</v>
      </c>
      <c r="H1249" s="690"/>
    </row>
    <row r="1250" spans="1:8" ht="12.75" customHeight="1">
      <c r="A1250" s="711"/>
      <c r="B1250" s="420"/>
      <c r="C1250" s="420"/>
      <c r="D1250" s="712"/>
      <c r="E1250" s="804"/>
      <c r="F1250" s="710"/>
      <c r="G1250" s="710"/>
      <c r="H1250" s="690"/>
    </row>
    <row r="1251" spans="1:8" ht="12.75" customHeight="1">
      <c r="A1251" s="711"/>
      <c r="B1251" s="420"/>
      <c r="C1251" s="420"/>
      <c r="D1251" s="712"/>
      <c r="E1251" s="804"/>
      <c r="F1251" s="710"/>
      <c r="G1251" s="710"/>
      <c r="H1251" s="690"/>
    </row>
    <row r="1252" spans="1:8" ht="12.75" customHeight="1">
      <c r="A1252" s="711"/>
      <c r="B1252" s="712"/>
      <c r="C1252" s="420"/>
      <c r="D1252" s="712"/>
      <c r="E1252" s="722"/>
      <c r="F1252" s="710"/>
      <c r="G1252" s="710"/>
      <c r="H1252" s="690"/>
    </row>
    <row r="1253" spans="1:8" ht="12.75" customHeight="1">
      <c r="A1253" s="1117" t="s">
        <v>1806</v>
      </c>
      <c r="B1253" s="1015"/>
      <c r="C1253" s="1015"/>
      <c r="D1253" s="1015"/>
      <c r="E1253" s="1015"/>
      <c r="F1253" s="1029"/>
      <c r="G1253" s="852">
        <f>SUM(G1250:G1252)</f>
        <v>0</v>
      </c>
      <c r="H1253" s="690"/>
    </row>
    <row r="1254" spans="1:8" ht="12.75" customHeight="1">
      <c r="A1254" s="706"/>
      <c r="B1254" s="707"/>
      <c r="C1254" s="707"/>
      <c r="D1254" s="707"/>
      <c r="E1254" s="708"/>
      <c r="F1254" s="709"/>
      <c r="G1254" s="710"/>
      <c r="H1254" s="690"/>
    </row>
    <row r="1255" spans="1:8" ht="12.75" customHeight="1">
      <c r="A1255" s="1116" t="s">
        <v>1807</v>
      </c>
      <c r="B1255" s="1015"/>
      <c r="C1255" s="1015"/>
      <c r="D1255" s="1015"/>
      <c r="E1255" s="1015"/>
      <c r="F1255" s="1015"/>
      <c r="G1255" s="1029"/>
      <c r="H1255" s="690"/>
    </row>
    <row r="1256" spans="1:8" ht="12.75" customHeight="1">
      <c r="A1256" s="845" t="s">
        <v>1480</v>
      </c>
      <c r="B1256" s="846" t="s">
        <v>46</v>
      </c>
      <c r="C1256" s="847" t="s">
        <v>1803</v>
      </c>
      <c r="D1256" s="846" t="s">
        <v>141</v>
      </c>
      <c r="E1256" s="848" t="s">
        <v>106</v>
      </c>
      <c r="F1256" s="849" t="s">
        <v>1804</v>
      </c>
      <c r="G1256" s="849" t="s">
        <v>1805</v>
      </c>
      <c r="H1256" s="690"/>
    </row>
    <row r="1257" spans="1:8" ht="12.75" customHeight="1">
      <c r="A1257" s="721"/>
      <c r="B1257" s="420"/>
      <c r="C1257" s="420" t="str">
        <f>IF(B1257="","",IF(A1257="SINAPI",VLOOKUP(B1257,'Referência NÃO DESONERADO'!$A:$D,2,0),IF(A1257="COTAÇÃO",VLOOKUP(B1257,'Mapa Cotações'!$A:$N,2,0))))</f>
        <v/>
      </c>
      <c r="D1257" s="420" t="str">
        <f>IF(B1257="","",IF(A1257="SINAPI",VLOOKUP(B1257,'Referência NÃO DESONERADO'!$A:$D,3,0),IF(A1257="COTAÇÃO",VLOOKUP(B1257,'Mapa Cotações'!$A:$N,3,0))))</f>
        <v/>
      </c>
      <c r="E1257" s="722"/>
      <c r="F1257" s="710" t="str">
        <f>IF(B1257="","",IF('Planilha Orçamentária'!$H$2="NÃO DESONERADO",(IF(A1257="SINAPI",VLOOKUP(B1257,'Referência NÃO DESONERADO'!$A:$D,4,0),IF(A1257="ORSE",VLOOKUP(B1257,'Referência NÃO DESONERADO'!$F:$I,4,0),IF(A1257="COTAÇÃO",VLOOKUP(B1257,'Mapa Cotações'!$A:$N,13,0))))),(IF(A1257="SINAPI",VLOOKUP(B1257,'Referência DESONERADO'!$A:$D,4,0),IF(A1257="ORSE",VLOOKUP(B1257,'Referência DESONERADO'!$F:$I,4,0),IF(A1257="COTAÇÃO",VLOOKUP(B1257,'Mapa Cotações'!$A:$N,13,0)))))))</f>
        <v/>
      </c>
      <c r="G1257" s="710" t="str">
        <f>IF(D1257="","",E1257*F1257)</f>
        <v/>
      </c>
      <c r="H1257" s="690"/>
    </row>
    <row r="1258" spans="1:8" ht="12.75" customHeight="1">
      <c r="A1258" s="1117" t="s">
        <v>1806</v>
      </c>
      <c r="B1258" s="1015"/>
      <c r="C1258" s="1015"/>
      <c r="D1258" s="1015"/>
      <c r="E1258" s="1015"/>
      <c r="F1258" s="1029"/>
      <c r="G1258" s="852">
        <f>SUM(G1257)</f>
        <v>0</v>
      </c>
      <c r="H1258" s="690"/>
    </row>
    <row r="1259" spans="1:8" ht="12.75" customHeight="1">
      <c r="A1259" s="706"/>
      <c r="B1259" s="707"/>
      <c r="C1259" s="707"/>
      <c r="D1259" s="707"/>
      <c r="E1259" s="708"/>
      <c r="F1259" s="709"/>
      <c r="G1259" s="715"/>
      <c r="H1259" s="690"/>
    </row>
    <row r="1260" spans="1:8" ht="12.75" customHeight="1">
      <c r="A1260" s="1118" t="s">
        <v>173</v>
      </c>
      <c r="B1260" s="1015"/>
      <c r="C1260" s="1015"/>
      <c r="D1260" s="1015"/>
      <c r="E1260" s="1015"/>
      <c r="F1260" s="1119"/>
      <c r="G1260" s="853" t="str">
        <f>G1242</f>
        <v xml:space="preserve"> R$293,91 
</v>
      </c>
      <c r="H1260" s="690"/>
    </row>
    <row r="1261" spans="1:8" ht="12.75" customHeight="1">
      <c r="A1261" s="834"/>
      <c r="B1261" s="834"/>
      <c r="C1261" s="834"/>
      <c r="D1261" s="834"/>
      <c r="E1261" s="835"/>
      <c r="F1261" s="836"/>
      <c r="G1261" s="837"/>
      <c r="H1261" s="690"/>
    </row>
    <row r="1262" spans="1:8" ht="12.75" customHeight="1">
      <c r="A1262" s="707"/>
      <c r="B1262" s="707"/>
      <c r="C1262" s="707"/>
      <c r="D1262" s="707"/>
      <c r="E1262" s="708"/>
      <c r="F1262" s="709"/>
      <c r="G1262" s="709"/>
      <c r="H1262" s="690"/>
    </row>
    <row r="1263" spans="1:8" ht="12.75" customHeight="1">
      <c r="A1263" s="838" t="s">
        <v>46</v>
      </c>
      <c r="B1263" s="839" t="s">
        <v>37</v>
      </c>
      <c r="C1263" s="1120" t="s">
        <v>105</v>
      </c>
      <c r="D1263" s="1063"/>
      <c r="E1263" s="1063"/>
      <c r="F1263" s="1121"/>
      <c r="G1263" s="840" t="s">
        <v>40</v>
      </c>
      <c r="H1263" s="690"/>
    </row>
    <row r="1264" spans="1:8" ht="12.75" customHeight="1">
      <c r="A1264" s="791" t="s">
        <v>2312</v>
      </c>
      <c r="B1264" s="772" t="s">
        <v>2313</v>
      </c>
      <c r="C1264" s="1115" t="s">
        <v>2314</v>
      </c>
      <c r="D1264" s="1015"/>
      <c r="E1264" s="1029"/>
      <c r="F1264" s="857" t="str">
        <f>G1285</f>
        <v>R$ 118,96</v>
      </c>
      <c r="G1264" s="858" t="s">
        <v>164</v>
      </c>
      <c r="H1264" s="690"/>
    </row>
    <row r="1265" spans="1:8" ht="12.75" customHeight="1">
      <c r="A1265" s="1116" t="s">
        <v>1802</v>
      </c>
      <c r="B1265" s="1015"/>
      <c r="C1265" s="1015"/>
      <c r="D1265" s="1015"/>
      <c r="E1265" s="1015"/>
      <c r="F1265" s="1015"/>
      <c r="G1265" s="1029"/>
      <c r="H1265" s="690"/>
    </row>
    <row r="1266" spans="1:8" ht="12.75" customHeight="1">
      <c r="A1266" s="845" t="s">
        <v>1480</v>
      </c>
      <c r="B1266" s="846" t="s">
        <v>46</v>
      </c>
      <c r="C1266" s="847" t="s">
        <v>1803</v>
      </c>
      <c r="D1266" s="846" t="s">
        <v>141</v>
      </c>
      <c r="E1266" s="848" t="s">
        <v>106</v>
      </c>
      <c r="F1266" s="849" t="s">
        <v>1804</v>
      </c>
      <c r="G1266" s="849" t="s">
        <v>1805</v>
      </c>
      <c r="H1266" s="690"/>
    </row>
    <row r="1267" spans="1:8" ht="12.75" customHeight="1">
      <c r="A1267" s="700" t="s">
        <v>2357</v>
      </c>
      <c r="B1267" s="701">
        <v>25</v>
      </c>
      <c r="C1267" s="855" t="s">
        <v>2403</v>
      </c>
      <c r="D1267" s="701" t="s">
        <v>164</v>
      </c>
      <c r="E1267" s="856">
        <v>1</v>
      </c>
      <c r="F1267" s="833" t="s">
        <v>2404</v>
      </c>
      <c r="G1267" s="833" t="s">
        <v>2404</v>
      </c>
      <c r="H1267" s="690"/>
    </row>
    <row r="1268" spans="1:8" ht="12.75" customHeight="1">
      <c r="A1268" s="711"/>
      <c r="B1268" s="712"/>
      <c r="C1268" s="420"/>
      <c r="D1268" s="712"/>
      <c r="E1268" s="802"/>
      <c r="F1268" s="710"/>
      <c r="G1268" s="710"/>
      <c r="H1268" s="690"/>
    </row>
    <row r="1269" spans="1:8" ht="12.75" customHeight="1">
      <c r="A1269" s="851"/>
      <c r="B1269" s="851"/>
      <c r="C1269" s="420"/>
      <c r="D1269" s="712"/>
      <c r="E1269" s="802"/>
      <c r="F1269" s="710"/>
      <c r="G1269" s="710"/>
      <c r="H1269" s="690"/>
    </row>
    <row r="1270" spans="1:8" ht="12.75" customHeight="1">
      <c r="A1270" s="721"/>
      <c r="B1270" s="420"/>
      <c r="C1270" s="420" t="str">
        <f>IF(B1270="","",IF(A1270="SINAPI",VLOOKUP(B1270,'Referência NÃO DESONERADO'!$A:$D,2,0),IF(A1270="COTAÇÃO",VLOOKUP(B1270,'Mapa Cotações'!$A:$N,2,0))))</f>
        <v/>
      </c>
      <c r="D1270" s="420" t="str">
        <f>IF(B1270="","",IF(A1270="SINAPI",VLOOKUP(B1270,'Referência NÃO DESONERADO'!$A:$D,3,0),IF(A1270="COTAÇÃO",VLOOKUP(B1270,'Mapa Cotações'!$A:$N,3,0))))</f>
        <v/>
      </c>
      <c r="E1270" s="722"/>
      <c r="F1270" s="710" t="str">
        <f>IF(B1270="","",IF('Planilha Orçamentária'!$H$2="NÃO DESONERADO",(IF(A1270="SINAPI",VLOOKUP(B1270,'Referência NÃO DESONERADO'!$A:$D,4,0),IF(A1270="ORSE",VLOOKUP(B1270,'Referência NÃO DESONERADO'!$F:$I,4,0),IF(A1270="COTAÇÃO",VLOOKUP(B1270,'Mapa Cotações'!$A:$N,13,0))))),(IF(A1270="SINAPI",VLOOKUP(B1270,'Referência DESONERADO'!$A:$D,4,0),IF(A1270="ORSE",VLOOKUP(B1270,'Referência DESONERADO'!$F:$I,4,0),IF(A1270="COTAÇÃO",VLOOKUP(B1270,'Mapa Cotações'!$A:$N,13,0)))))))</f>
        <v/>
      </c>
      <c r="G1270" s="710" t="str">
        <f>IF(D1270="","",E1270*F1270)</f>
        <v/>
      </c>
      <c r="H1270" s="690"/>
    </row>
    <row r="1271" spans="1:8" ht="12.75" customHeight="1">
      <c r="A1271" s="1117" t="s">
        <v>1806</v>
      </c>
      <c r="B1271" s="1015"/>
      <c r="C1271" s="1015"/>
      <c r="D1271" s="1015"/>
      <c r="E1271" s="1015"/>
      <c r="F1271" s="1029"/>
      <c r="G1271" s="852" t="str">
        <f>G1267</f>
        <v>R$ 118,96</v>
      </c>
      <c r="H1271" s="690"/>
    </row>
    <row r="1272" spans="1:8" ht="12.75" customHeight="1">
      <c r="A1272" s="706"/>
      <c r="B1272" s="707"/>
      <c r="C1272" s="707"/>
      <c r="D1272" s="707"/>
      <c r="E1272" s="708"/>
      <c r="F1272" s="709"/>
      <c r="G1272" s="710"/>
      <c r="H1272" s="690"/>
    </row>
    <row r="1273" spans="1:8" ht="12.75" customHeight="1">
      <c r="A1273" s="1116" t="s">
        <v>1570</v>
      </c>
      <c r="B1273" s="1015"/>
      <c r="C1273" s="1015"/>
      <c r="D1273" s="1015"/>
      <c r="E1273" s="1015"/>
      <c r="F1273" s="1015"/>
      <c r="G1273" s="1029"/>
      <c r="H1273" s="690"/>
    </row>
    <row r="1274" spans="1:8" ht="12.75" customHeight="1">
      <c r="A1274" s="845" t="s">
        <v>1480</v>
      </c>
      <c r="B1274" s="846" t="s">
        <v>46</v>
      </c>
      <c r="C1274" s="847" t="s">
        <v>1803</v>
      </c>
      <c r="D1274" s="846" t="s">
        <v>141</v>
      </c>
      <c r="E1274" s="848" t="s">
        <v>106</v>
      </c>
      <c r="F1274" s="849" t="s">
        <v>1804</v>
      </c>
      <c r="G1274" s="849" t="s">
        <v>1805</v>
      </c>
      <c r="H1274" s="690"/>
    </row>
    <row r="1275" spans="1:8" ht="12.75" customHeight="1">
      <c r="A1275" s="711"/>
      <c r="B1275" s="420"/>
      <c r="C1275" s="420"/>
      <c r="D1275" s="712"/>
      <c r="E1275" s="804"/>
      <c r="F1275" s="710"/>
      <c r="G1275" s="710"/>
      <c r="H1275" s="690"/>
    </row>
    <row r="1276" spans="1:8" ht="12.75" customHeight="1">
      <c r="A1276" s="711"/>
      <c r="B1276" s="420"/>
      <c r="C1276" s="420"/>
      <c r="D1276" s="712"/>
      <c r="E1276" s="804"/>
      <c r="F1276" s="710"/>
      <c r="G1276" s="710"/>
      <c r="H1276" s="690"/>
    </row>
    <row r="1277" spans="1:8" ht="12.75" customHeight="1">
      <c r="A1277" s="711"/>
      <c r="B1277" s="712"/>
      <c r="C1277" s="420"/>
      <c r="D1277" s="712"/>
      <c r="E1277" s="722"/>
      <c r="F1277" s="710"/>
      <c r="G1277" s="710"/>
      <c r="H1277" s="690"/>
    </row>
    <row r="1278" spans="1:8" ht="12.75" customHeight="1">
      <c r="A1278" s="1117" t="s">
        <v>1806</v>
      </c>
      <c r="B1278" s="1015"/>
      <c r="C1278" s="1015"/>
      <c r="D1278" s="1015"/>
      <c r="E1278" s="1015"/>
      <c r="F1278" s="1029"/>
      <c r="G1278" s="852">
        <f>SUM(G1275:G1277)</f>
        <v>0</v>
      </c>
      <c r="H1278" s="690"/>
    </row>
    <row r="1279" spans="1:8" ht="12.75" customHeight="1">
      <c r="A1279" s="706"/>
      <c r="B1279" s="707"/>
      <c r="C1279" s="707"/>
      <c r="D1279" s="707"/>
      <c r="E1279" s="708"/>
      <c r="F1279" s="709"/>
      <c r="G1279" s="710"/>
      <c r="H1279" s="690"/>
    </row>
    <row r="1280" spans="1:8" ht="12.75" customHeight="1">
      <c r="A1280" s="1116" t="s">
        <v>1807</v>
      </c>
      <c r="B1280" s="1015"/>
      <c r="C1280" s="1015"/>
      <c r="D1280" s="1015"/>
      <c r="E1280" s="1015"/>
      <c r="F1280" s="1015"/>
      <c r="G1280" s="1029"/>
      <c r="H1280" s="690"/>
    </row>
    <row r="1281" spans="1:8" ht="12.75" customHeight="1">
      <c r="A1281" s="845" t="s">
        <v>1480</v>
      </c>
      <c r="B1281" s="846" t="s">
        <v>46</v>
      </c>
      <c r="C1281" s="847" t="s">
        <v>1803</v>
      </c>
      <c r="D1281" s="846" t="s">
        <v>141</v>
      </c>
      <c r="E1281" s="848" t="s">
        <v>106</v>
      </c>
      <c r="F1281" s="849" t="s">
        <v>1804</v>
      </c>
      <c r="G1281" s="849" t="s">
        <v>1805</v>
      </c>
      <c r="H1281" s="690"/>
    </row>
    <row r="1282" spans="1:8" ht="12.75" customHeight="1">
      <c r="A1282" s="721"/>
      <c r="B1282" s="420"/>
      <c r="C1282" s="420" t="str">
        <f>IF(B1282="","",IF(A1282="SINAPI",VLOOKUP(B1282,'Referência NÃO DESONERADO'!$A:$D,2,0),IF(A1282="COTAÇÃO",VLOOKUP(B1282,'Mapa Cotações'!$A:$N,2,0))))</f>
        <v/>
      </c>
      <c r="D1282" s="420" t="str">
        <f>IF(B1282="","",IF(A1282="SINAPI",VLOOKUP(B1282,'Referência NÃO DESONERADO'!$A:$D,3,0),IF(A1282="COTAÇÃO",VLOOKUP(B1282,'Mapa Cotações'!$A:$N,3,0))))</f>
        <v/>
      </c>
      <c r="E1282" s="722"/>
      <c r="F1282" s="710" t="str">
        <f>IF(B1282="","",IF('Planilha Orçamentária'!$H$2="NÃO DESONERADO",(IF(A1282="SINAPI",VLOOKUP(B1282,'Referência NÃO DESONERADO'!$A:$D,4,0),IF(A1282="ORSE",VLOOKUP(B1282,'Referência NÃO DESONERADO'!$F:$I,4,0),IF(A1282="COTAÇÃO",VLOOKUP(B1282,'Mapa Cotações'!$A:$N,13,0))))),(IF(A1282="SINAPI",VLOOKUP(B1282,'Referência DESONERADO'!$A:$D,4,0),IF(A1282="ORSE",VLOOKUP(B1282,'Referência DESONERADO'!$F:$I,4,0),IF(A1282="COTAÇÃO",VLOOKUP(B1282,'Mapa Cotações'!$A:$N,13,0)))))))</f>
        <v/>
      </c>
      <c r="G1282" s="710" t="str">
        <f>IF(D1282="","",E1282*F1282)</f>
        <v/>
      </c>
      <c r="H1282" s="690"/>
    </row>
    <row r="1283" spans="1:8" ht="12.75" customHeight="1">
      <c r="A1283" s="1117" t="s">
        <v>1806</v>
      </c>
      <c r="B1283" s="1015"/>
      <c r="C1283" s="1015"/>
      <c r="D1283" s="1015"/>
      <c r="E1283" s="1015"/>
      <c r="F1283" s="1029"/>
      <c r="G1283" s="852">
        <f>SUM(G1282)</f>
        <v>0</v>
      </c>
      <c r="H1283" s="690"/>
    </row>
    <row r="1284" spans="1:8" ht="12.75" customHeight="1">
      <c r="A1284" s="706"/>
      <c r="B1284" s="707"/>
      <c r="C1284" s="707"/>
      <c r="D1284" s="707"/>
      <c r="E1284" s="708"/>
      <c r="F1284" s="709"/>
      <c r="G1284" s="715"/>
      <c r="H1284" s="690"/>
    </row>
    <row r="1285" spans="1:8" ht="12.75" customHeight="1">
      <c r="A1285" s="1118" t="s">
        <v>173</v>
      </c>
      <c r="B1285" s="1015"/>
      <c r="C1285" s="1015"/>
      <c r="D1285" s="1015"/>
      <c r="E1285" s="1015"/>
      <c r="F1285" s="1119"/>
      <c r="G1285" s="853" t="str">
        <f>G1267</f>
        <v>R$ 118,96</v>
      </c>
      <c r="H1285" s="690"/>
    </row>
    <row r="1286" spans="1:8" ht="12.75" customHeight="1">
      <c r="A1286" s="834"/>
      <c r="B1286" s="834"/>
      <c r="C1286" s="834"/>
      <c r="D1286" s="834"/>
      <c r="E1286" s="835"/>
      <c r="F1286" s="836"/>
      <c r="G1286" s="837"/>
      <c r="H1286" s="690"/>
    </row>
    <row r="1287" spans="1:8" ht="12.75" customHeight="1">
      <c r="A1287" s="707"/>
      <c r="B1287" s="707"/>
      <c r="C1287" s="707"/>
      <c r="D1287" s="707"/>
      <c r="E1287" s="708"/>
      <c r="F1287" s="709"/>
      <c r="G1287" s="709"/>
      <c r="H1287" s="690"/>
    </row>
    <row r="1288" spans="1:8" ht="12.75" customHeight="1">
      <c r="A1288" s="838" t="s">
        <v>46</v>
      </c>
      <c r="B1288" s="839" t="s">
        <v>37</v>
      </c>
      <c r="C1288" s="1120" t="s">
        <v>105</v>
      </c>
      <c r="D1288" s="1063"/>
      <c r="E1288" s="1063"/>
      <c r="F1288" s="1121"/>
      <c r="G1288" s="840" t="s">
        <v>40</v>
      </c>
      <c r="H1288" s="690"/>
    </row>
    <row r="1289" spans="1:8" ht="12.75" customHeight="1">
      <c r="A1289" s="791" t="s">
        <v>2316</v>
      </c>
      <c r="B1289" s="772" t="s">
        <v>2317</v>
      </c>
      <c r="C1289" s="1115" t="s">
        <v>2318</v>
      </c>
      <c r="D1289" s="1015"/>
      <c r="E1289" s="1029"/>
      <c r="F1289" s="857" t="str">
        <f>G1310</f>
        <v>R$ 217,44</v>
      </c>
      <c r="G1289" s="858" t="s">
        <v>164</v>
      </c>
      <c r="H1289" s="690"/>
    </row>
    <row r="1290" spans="1:8" ht="12.75" customHeight="1">
      <c r="A1290" s="1116" t="s">
        <v>1802</v>
      </c>
      <c r="B1290" s="1015"/>
      <c r="C1290" s="1015"/>
      <c r="D1290" s="1015"/>
      <c r="E1290" s="1015"/>
      <c r="F1290" s="1015"/>
      <c r="G1290" s="1029"/>
      <c r="H1290" s="690"/>
    </row>
    <row r="1291" spans="1:8" ht="12.75" customHeight="1">
      <c r="A1291" s="845" t="s">
        <v>1480</v>
      </c>
      <c r="B1291" s="846" t="s">
        <v>46</v>
      </c>
      <c r="C1291" s="847" t="s">
        <v>1803</v>
      </c>
      <c r="D1291" s="846" t="s">
        <v>141</v>
      </c>
      <c r="E1291" s="848" t="s">
        <v>106</v>
      </c>
      <c r="F1291" s="849" t="s">
        <v>1804</v>
      </c>
      <c r="G1291" s="849" t="s">
        <v>1805</v>
      </c>
      <c r="H1291" s="690"/>
    </row>
    <row r="1292" spans="1:8" ht="12.75" customHeight="1">
      <c r="A1292" s="700" t="s">
        <v>2357</v>
      </c>
      <c r="B1292" s="701">
        <v>26</v>
      </c>
      <c r="C1292" s="855" t="s">
        <v>2409</v>
      </c>
      <c r="D1292" s="701" t="s">
        <v>164</v>
      </c>
      <c r="E1292" s="856">
        <v>1</v>
      </c>
      <c r="F1292" s="833" t="s">
        <v>2410</v>
      </c>
      <c r="G1292" s="833" t="s">
        <v>2410</v>
      </c>
      <c r="H1292" s="690"/>
    </row>
    <row r="1293" spans="1:8" ht="12.75" customHeight="1">
      <c r="A1293" s="711"/>
      <c r="B1293" s="712"/>
      <c r="C1293" s="420"/>
      <c r="D1293" s="712"/>
      <c r="E1293" s="802"/>
      <c r="F1293" s="710"/>
      <c r="G1293" s="710"/>
      <c r="H1293" s="690"/>
    </row>
    <row r="1294" spans="1:8" ht="12.75" customHeight="1">
      <c r="A1294" s="851"/>
      <c r="B1294" s="851"/>
      <c r="C1294" s="420"/>
      <c r="D1294" s="712"/>
      <c r="E1294" s="802"/>
      <c r="F1294" s="710"/>
      <c r="G1294" s="710"/>
      <c r="H1294" s="690"/>
    </row>
    <row r="1295" spans="1:8" ht="12.75" customHeight="1">
      <c r="A1295" s="721"/>
      <c r="B1295" s="420"/>
      <c r="C1295" s="420" t="str">
        <f>IF(B1295="","",IF(A1295="SINAPI",VLOOKUP(B1295,'Referência NÃO DESONERADO'!$A:$D,2,0),IF(A1295="COTAÇÃO",VLOOKUP(B1295,'Mapa Cotações'!$A:$N,2,0))))</f>
        <v/>
      </c>
      <c r="D1295" s="420" t="str">
        <f>IF(B1295="","",IF(A1295="SINAPI",VLOOKUP(B1295,'Referência NÃO DESONERADO'!$A:$D,3,0),IF(A1295="COTAÇÃO",VLOOKUP(B1295,'Mapa Cotações'!$A:$N,3,0))))</f>
        <v/>
      </c>
      <c r="E1295" s="722"/>
      <c r="F1295" s="710" t="str">
        <f>IF(B1295="","",IF('Planilha Orçamentária'!$H$2="NÃO DESONERADO",(IF(A1295="SINAPI",VLOOKUP(B1295,'Referência NÃO DESONERADO'!$A:$D,4,0),IF(A1295="ORSE",VLOOKUP(B1295,'Referência NÃO DESONERADO'!$F:$I,4,0),IF(A1295="COTAÇÃO",VLOOKUP(B1295,'Mapa Cotações'!$A:$N,13,0))))),(IF(A1295="SINAPI",VLOOKUP(B1295,'Referência DESONERADO'!$A:$D,4,0),IF(A1295="ORSE",VLOOKUP(B1295,'Referência DESONERADO'!$F:$I,4,0),IF(A1295="COTAÇÃO",VLOOKUP(B1295,'Mapa Cotações'!$A:$N,13,0)))))))</f>
        <v/>
      </c>
      <c r="G1295" s="710" t="str">
        <f>IF(D1295="","",E1295*F1295)</f>
        <v/>
      </c>
      <c r="H1295" s="690"/>
    </row>
    <row r="1296" spans="1:8" ht="12.75" customHeight="1">
      <c r="A1296" s="1117" t="s">
        <v>1806</v>
      </c>
      <c r="B1296" s="1015"/>
      <c r="C1296" s="1015"/>
      <c r="D1296" s="1015"/>
      <c r="E1296" s="1015"/>
      <c r="F1296" s="1029"/>
      <c r="G1296" s="852" t="str">
        <f>G1292</f>
        <v>R$ 217,44</v>
      </c>
      <c r="H1296" s="690"/>
    </row>
    <row r="1297" spans="1:8" ht="12.75" customHeight="1">
      <c r="A1297" s="706"/>
      <c r="B1297" s="707"/>
      <c r="C1297" s="707"/>
      <c r="D1297" s="707"/>
      <c r="E1297" s="708"/>
      <c r="F1297" s="709"/>
      <c r="G1297" s="710"/>
      <c r="H1297" s="690"/>
    </row>
    <row r="1298" spans="1:8" ht="12.75" customHeight="1">
      <c r="A1298" s="1116" t="s">
        <v>1570</v>
      </c>
      <c r="B1298" s="1015"/>
      <c r="C1298" s="1015"/>
      <c r="D1298" s="1015"/>
      <c r="E1298" s="1015"/>
      <c r="F1298" s="1015"/>
      <c r="G1298" s="1029"/>
      <c r="H1298" s="690"/>
    </row>
    <row r="1299" spans="1:8" ht="12.75" customHeight="1">
      <c r="A1299" s="845" t="s">
        <v>1480</v>
      </c>
      <c r="B1299" s="846" t="s">
        <v>46</v>
      </c>
      <c r="C1299" s="847" t="s">
        <v>1803</v>
      </c>
      <c r="D1299" s="846" t="s">
        <v>141</v>
      </c>
      <c r="E1299" s="848" t="s">
        <v>106</v>
      </c>
      <c r="F1299" s="849" t="s">
        <v>1804</v>
      </c>
      <c r="G1299" s="849" t="s">
        <v>1805</v>
      </c>
      <c r="H1299" s="690"/>
    </row>
    <row r="1300" spans="1:8" ht="12.75" customHeight="1">
      <c r="A1300" s="711"/>
      <c r="B1300" s="420"/>
      <c r="C1300" s="420"/>
      <c r="D1300" s="712"/>
      <c r="E1300" s="804"/>
      <c r="F1300" s="710"/>
      <c r="G1300" s="710"/>
      <c r="H1300" s="690"/>
    </row>
    <row r="1301" spans="1:8" ht="12.75" customHeight="1">
      <c r="A1301" s="711"/>
      <c r="B1301" s="420"/>
      <c r="C1301" s="420"/>
      <c r="D1301" s="712"/>
      <c r="E1301" s="804"/>
      <c r="F1301" s="710"/>
      <c r="G1301" s="710"/>
      <c r="H1301" s="690"/>
    </row>
    <row r="1302" spans="1:8" ht="12.75" customHeight="1">
      <c r="A1302" s="711"/>
      <c r="B1302" s="712"/>
      <c r="C1302" s="420"/>
      <c r="D1302" s="712"/>
      <c r="E1302" s="722"/>
      <c r="F1302" s="710"/>
      <c r="G1302" s="710"/>
      <c r="H1302" s="690"/>
    </row>
    <row r="1303" spans="1:8" ht="12.75" customHeight="1">
      <c r="A1303" s="1117" t="s">
        <v>1806</v>
      </c>
      <c r="B1303" s="1015"/>
      <c r="C1303" s="1015"/>
      <c r="D1303" s="1015"/>
      <c r="E1303" s="1015"/>
      <c r="F1303" s="1029"/>
      <c r="G1303" s="852">
        <f>SUM(G1300:G1302)</f>
        <v>0</v>
      </c>
      <c r="H1303" s="690"/>
    </row>
    <row r="1304" spans="1:8" ht="12.75" customHeight="1">
      <c r="A1304" s="706"/>
      <c r="B1304" s="707"/>
      <c r="C1304" s="707"/>
      <c r="D1304" s="707"/>
      <c r="E1304" s="708"/>
      <c r="F1304" s="709"/>
      <c r="G1304" s="710"/>
      <c r="H1304" s="690"/>
    </row>
    <row r="1305" spans="1:8" ht="12.75" customHeight="1">
      <c r="A1305" s="1116" t="s">
        <v>1807</v>
      </c>
      <c r="B1305" s="1015"/>
      <c r="C1305" s="1015"/>
      <c r="D1305" s="1015"/>
      <c r="E1305" s="1015"/>
      <c r="F1305" s="1015"/>
      <c r="G1305" s="1029"/>
      <c r="H1305" s="690"/>
    </row>
    <row r="1306" spans="1:8" ht="12.75" customHeight="1">
      <c r="A1306" s="845" t="s">
        <v>1480</v>
      </c>
      <c r="B1306" s="846" t="s">
        <v>46</v>
      </c>
      <c r="C1306" s="847" t="s">
        <v>1803</v>
      </c>
      <c r="D1306" s="846" t="s">
        <v>141</v>
      </c>
      <c r="E1306" s="848" t="s">
        <v>106</v>
      </c>
      <c r="F1306" s="849" t="s">
        <v>1804</v>
      </c>
      <c r="G1306" s="849" t="s">
        <v>1805</v>
      </c>
      <c r="H1306" s="690"/>
    </row>
    <row r="1307" spans="1:8" ht="12.75" customHeight="1">
      <c r="A1307" s="721"/>
      <c r="B1307" s="420"/>
      <c r="C1307" s="420" t="str">
        <f>IF(B1307="","",IF(A1307="SINAPI",VLOOKUP(B1307,'Referência NÃO DESONERADO'!$A:$D,2,0),IF(A1307="COTAÇÃO",VLOOKUP(B1307,'Mapa Cotações'!$A:$N,2,0))))</f>
        <v/>
      </c>
      <c r="D1307" s="420" t="str">
        <f>IF(B1307="","",IF(A1307="SINAPI",VLOOKUP(B1307,'Referência NÃO DESONERADO'!$A:$D,3,0),IF(A1307="COTAÇÃO",VLOOKUP(B1307,'Mapa Cotações'!$A:$N,3,0))))</f>
        <v/>
      </c>
      <c r="E1307" s="722"/>
      <c r="F1307" s="710" t="str">
        <f>IF(B1307="","",IF('Planilha Orçamentária'!$H$2="NÃO DESONERADO",(IF(A1307="SINAPI",VLOOKUP(B1307,'Referência NÃO DESONERADO'!$A:$D,4,0),IF(A1307="ORSE",VLOOKUP(B1307,'Referência NÃO DESONERADO'!$F:$I,4,0),IF(A1307="COTAÇÃO",VLOOKUP(B1307,'Mapa Cotações'!$A:$N,13,0))))),(IF(A1307="SINAPI",VLOOKUP(B1307,'Referência DESONERADO'!$A:$D,4,0),IF(A1307="ORSE",VLOOKUP(B1307,'Referência DESONERADO'!$F:$I,4,0),IF(A1307="COTAÇÃO",VLOOKUP(B1307,'Mapa Cotações'!$A:$N,13,0)))))))</f>
        <v/>
      </c>
      <c r="G1307" s="710" t="str">
        <f>IF(D1307="","",E1307*F1307)</f>
        <v/>
      </c>
      <c r="H1307" s="690"/>
    </row>
    <row r="1308" spans="1:8" ht="12.75" customHeight="1">
      <c r="A1308" s="1117" t="s">
        <v>1806</v>
      </c>
      <c r="B1308" s="1015"/>
      <c r="C1308" s="1015"/>
      <c r="D1308" s="1015"/>
      <c r="E1308" s="1015"/>
      <c r="F1308" s="1029"/>
      <c r="G1308" s="852">
        <f>SUM(G1307)</f>
        <v>0</v>
      </c>
      <c r="H1308" s="690"/>
    </row>
    <row r="1309" spans="1:8" ht="12.75" customHeight="1">
      <c r="A1309" s="706"/>
      <c r="B1309" s="707"/>
      <c r="C1309" s="707"/>
      <c r="D1309" s="707"/>
      <c r="E1309" s="708"/>
      <c r="F1309" s="709"/>
      <c r="G1309" s="715"/>
      <c r="H1309" s="690"/>
    </row>
    <row r="1310" spans="1:8" ht="12.75" customHeight="1">
      <c r="A1310" s="1118" t="s">
        <v>173</v>
      </c>
      <c r="B1310" s="1015"/>
      <c r="C1310" s="1015"/>
      <c r="D1310" s="1015"/>
      <c r="E1310" s="1015"/>
      <c r="F1310" s="1119"/>
      <c r="G1310" s="853" t="str">
        <f>G1292</f>
        <v>R$ 217,44</v>
      </c>
      <c r="H1310" s="690"/>
    </row>
    <row r="1311" spans="1:8" ht="12.75" customHeight="1">
      <c r="A1311" s="834"/>
      <c r="B1311" s="834"/>
      <c r="C1311" s="834"/>
      <c r="D1311" s="834"/>
      <c r="E1311" s="835"/>
      <c r="F1311" s="836"/>
      <c r="G1311" s="837"/>
      <c r="H1311" s="690"/>
    </row>
    <row r="1312" spans="1:8" ht="12.75" customHeight="1">
      <c r="A1312" s="707"/>
      <c r="B1312" s="707"/>
      <c r="C1312" s="707"/>
      <c r="D1312" s="707"/>
      <c r="E1312" s="708"/>
      <c r="F1312" s="709"/>
      <c r="G1312" s="709"/>
      <c r="H1312" s="690"/>
    </row>
    <row r="1313" spans="1:8" ht="12.75" customHeight="1">
      <c r="A1313" s="838" t="s">
        <v>46</v>
      </c>
      <c r="B1313" s="839" t="s">
        <v>37</v>
      </c>
      <c r="C1313" s="1120" t="s">
        <v>105</v>
      </c>
      <c r="D1313" s="1063"/>
      <c r="E1313" s="1063"/>
      <c r="F1313" s="1121"/>
      <c r="G1313" s="840" t="s">
        <v>40</v>
      </c>
      <c r="H1313" s="690"/>
    </row>
    <row r="1314" spans="1:8" ht="12.75" customHeight="1">
      <c r="A1314" s="791" t="s">
        <v>2320</v>
      </c>
      <c r="B1314" s="772" t="s">
        <v>2321</v>
      </c>
      <c r="C1314" s="1115" t="s">
        <v>2322</v>
      </c>
      <c r="D1314" s="1015"/>
      <c r="E1314" s="1029"/>
      <c r="F1314" s="857" t="str">
        <f>G1335</f>
        <v>R$ 94,21</v>
      </c>
      <c r="G1314" s="858" t="s">
        <v>164</v>
      </c>
      <c r="H1314" s="690"/>
    </row>
    <row r="1315" spans="1:8" ht="12.75" customHeight="1">
      <c r="A1315" s="1116" t="s">
        <v>1802</v>
      </c>
      <c r="B1315" s="1015"/>
      <c r="C1315" s="1015"/>
      <c r="D1315" s="1015"/>
      <c r="E1315" s="1015"/>
      <c r="F1315" s="1015"/>
      <c r="G1315" s="1029"/>
      <c r="H1315" s="690"/>
    </row>
    <row r="1316" spans="1:8" ht="12.75" customHeight="1">
      <c r="A1316" s="845" t="s">
        <v>1480</v>
      </c>
      <c r="B1316" s="846" t="s">
        <v>46</v>
      </c>
      <c r="C1316" s="847" t="s">
        <v>1803</v>
      </c>
      <c r="D1316" s="846" t="s">
        <v>141</v>
      </c>
      <c r="E1316" s="848" t="s">
        <v>106</v>
      </c>
      <c r="F1316" s="849" t="s">
        <v>1804</v>
      </c>
      <c r="G1316" s="849" t="s">
        <v>1805</v>
      </c>
      <c r="H1316" s="690"/>
    </row>
    <row r="1317" spans="1:8" ht="12.75" customHeight="1">
      <c r="A1317" s="700" t="s">
        <v>2357</v>
      </c>
      <c r="B1317" s="701">
        <v>27</v>
      </c>
      <c r="C1317" s="855" t="s">
        <v>2411</v>
      </c>
      <c r="D1317" s="701" t="s">
        <v>164</v>
      </c>
      <c r="E1317" s="856">
        <v>1</v>
      </c>
      <c r="F1317" s="833" t="s">
        <v>2412</v>
      </c>
      <c r="G1317" s="833" t="s">
        <v>2412</v>
      </c>
      <c r="H1317" s="690"/>
    </row>
    <row r="1318" spans="1:8" ht="12.75" customHeight="1">
      <c r="A1318" s="711"/>
      <c r="B1318" s="712"/>
      <c r="C1318" s="420"/>
      <c r="D1318" s="712"/>
      <c r="E1318" s="802"/>
      <c r="F1318" s="710"/>
      <c r="G1318" s="710"/>
      <c r="H1318" s="690"/>
    </row>
    <row r="1319" spans="1:8" ht="12.75" customHeight="1">
      <c r="A1319" s="851"/>
      <c r="B1319" s="851"/>
      <c r="C1319" s="420"/>
      <c r="D1319" s="712"/>
      <c r="E1319" s="802"/>
      <c r="F1319" s="710"/>
      <c r="G1319" s="710"/>
      <c r="H1319" s="690"/>
    </row>
    <row r="1320" spans="1:8" ht="12.75" customHeight="1">
      <c r="A1320" s="721"/>
      <c r="B1320" s="420"/>
      <c r="C1320" s="420" t="str">
        <f>IF(B1320="","",IF(A1320="SINAPI",VLOOKUP(B1320,'Referência NÃO DESONERADO'!$A:$D,2,0),IF(A1320="COTAÇÃO",VLOOKUP(B1320,'Mapa Cotações'!$A:$N,2,0))))</f>
        <v/>
      </c>
      <c r="D1320" s="420" t="str">
        <f>IF(B1320="","",IF(A1320="SINAPI",VLOOKUP(B1320,'Referência NÃO DESONERADO'!$A:$D,3,0),IF(A1320="COTAÇÃO",VLOOKUP(B1320,'Mapa Cotações'!$A:$N,3,0))))</f>
        <v/>
      </c>
      <c r="E1320" s="722"/>
      <c r="F1320" s="710" t="str">
        <f>IF(B1320="","",IF('Planilha Orçamentária'!$H$2="NÃO DESONERADO",(IF(A1320="SINAPI",VLOOKUP(B1320,'Referência NÃO DESONERADO'!$A:$D,4,0),IF(A1320="ORSE",VLOOKUP(B1320,'Referência NÃO DESONERADO'!$F:$I,4,0),IF(A1320="COTAÇÃO",VLOOKUP(B1320,'Mapa Cotações'!$A:$N,13,0))))),(IF(A1320="SINAPI",VLOOKUP(B1320,'Referência DESONERADO'!$A:$D,4,0),IF(A1320="ORSE",VLOOKUP(B1320,'Referência DESONERADO'!$F:$I,4,0),IF(A1320="COTAÇÃO",VLOOKUP(B1320,'Mapa Cotações'!$A:$N,13,0)))))))</f>
        <v/>
      </c>
      <c r="G1320" s="710" t="str">
        <f>IF(D1320="","",E1320*F1320)</f>
        <v/>
      </c>
      <c r="H1320" s="690"/>
    </row>
    <row r="1321" spans="1:8" ht="12.75" customHeight="1">
      <c r="A1321" s="1117" t="s">
        <v>1806</v>
      </c>
      <c r="B1321" s="1015"/>
      <c r="C1321" s="1015"/>
      <c r="D1321" s="1015"/>
      <c r="E1321" s="1015"/>
      <c r="F1321" s="1029"/>
      <c r="G1321" s="852" t="str">
        <f>G1317</f>
        <v>R$ 94,21</v>
      </c>
      <c r="H1321" s="690"/>
    </row>
    <row r="1322" spans="1:8" ht="12.75" customHeight="1">
      <c r="A1322" s="706"/>
      <c r="B1322" s="707"/>
      <c r="C1322" s="707"/>
      <c r="D1322" s="707"/>
      <c r="E1322" s="708"/>
      <c r="F1322" s="709"/>
      <c r="G1322" s="710"/>
      <c r="H1322" s="690"/>
    </row>
    <row r="1323" spans="1:8" ht="12.75" customHeight="1">
      <c r="A1323" s="1116" t="s">
        <v>1570</v>
      </c>
      <c r="B1323" s="1015"/>
      <c r="C1323" s="1015"/>
      <c r="D1323" s="1015"/>
      <c r="E1323" s="1015"/>
      <c r="F1323" s="1015"/>
      <c r="G1323" s="1029"/>
      <c r="H1323" s="690"/>
    </row>
    <row r="1324" spans="1:8" ht="12.75" customHeight="1">
      <c r="A1324" s="845" t="s">
        <v>1480</v>
      </c>
      <c r="B1324" s="846" t="s">
        <v>46</v>
      </c>
      <c r="C1324" s="847" t="s">
        <v>1803</v>
      </c>
      <c r="D1324" s="846" t="s">
        <v>141</v>
      </c>
      <c r="E1324" s="848" t="s">
        <v>106</v>
      </c>
      <c r="F1324" s="849" t="s">
        <v>1804</v>
      </c>
      <c r="G1324" s="849" t="s">
        <v>1805</v>
      </c>
      <c r="H1324" s="690"/>
    </row>
    <row r="1325" spans="1:8" ht="12.75" customHeight="1">
      <c r="A1325" s="711"/>
      <c r="B1325" s="420"/>
      <c r="C1325" s="420"/>
      <c r="D1325" s="712"/>
      <c r="E1325" s="804"/>
      <c r="F1325" s="710"/>
      <c r="G1325" s="710"/>
      <c r="H1325" s="690"/>
    </row>
    <row r="1326" spans="1:8" ht="12.75" customHeight="1">
      <c r="A1326" s="711"/>
      <c r="B1326" s="420"/>
      <c r="C1326" s="420"/>
      <c r="D1326" s="712"/>
      <c r="E1326" s="804"/>
      <c r="F1326" s="710"/>
      <c r="G1326" s="710"/>
      <c r="H1326" s="690"/>
    </row>
    <row r="1327" spans="1:8" ht="12.75" customHeight="1">
      <c r="A1327" s="711"/>
      <c r="B1327" s="712"/>
      <c r="C1327" s="420"/>
      <c r="D1327" s="712"/>
      <c r="E1327" s="722"/>
      <c r="F1327" s="710"/>
      <c r="G1327" s="710"/>
      <c r="H1327" s="690"/>
    </row>
    <row r="1328" spans="1:8" ht="12.75" customHeight="1">
      <c r="A1328" s="1117" t="s">
        <v>1806</v>
      </c>
      <c r="B1328" s="1015"/>
      <c r="C1328" s="1015"/>
      <c r="D1328" s="1015"/>
      <c r="E1328" s="1015"/>
      <c r="F1328" s="1029"/>
      <c r="G1328" s="852">
        <f>SUM(G1325:G1327)</f>
        <v>0</v>
      </c>
      <c r="H1328" s="690"/>
    </row>
    <row r="1329" spans="1:8" ht="12.75" customHeight="1">
      <c r="A1329" s="706"/>
      <c r="B1329" s="707"/>
      <c r="C1329" s="707"/>
      <c r="D1329" s="707"/>
      <c r="E1329" s="708"/>
      <c r="F1329" s="709"/>
      <c r="G1329" s="710"/>
      <c r="H1329" s="690"/>
    </row>
    <row r="1330" spans="1:8" ht="12.75" customHeight="1">
      <c r="A1330" s="1116" t="s">
        <v>1807</v>
      </c>
      <c r="B1330" s="1015"/>
      <c r="C1330" s="1015"/>
      <c r="D1330" s="1015"/>
      <c r="E1330" s="1015"/>
      <c r="F1330" s="1015"/>
      <c r="G1330" s="1029"/>
      <c r="H1330" s="690"/>
    </row>
    <row r="1331" spans="1:8" ht="12.75" customHeight="1">
      <c r="A1331" s="845" t="s">
        <v>1480</v>
      </c>
      <c r="B1331" s="846" t="s">
        <v>46</v>
      </c>
      <c r="C1331" s="847" t="s">
        <v>1803</v>
      </c>
      <c r="D1331" s="846" t="s">
        <v>141</v>
      </c>
      <c r="E1331" s="848" t="s">
        <v>106</v>
      </c>
      <c r="F1331" s="849" t="s">
        <v>1804</v>
      </c>
      <c r="G1331" s="849" t="s">
        <v>1805</v>
      </c>
      <c r="H1331" s="690"/>
    </row>
    <row r="1332" spans="1:8" ht="12.75" customHeight="1">
      <c r="A1332" s="721"/>
      <c r="B1332" s="420"/>
      <c r="C1332" s="420" t="str">
        <f>IF(B1332="","",IF(A1332="SINAPI",VLOOKUP(B1332,'Referência NÃO DESONERADO'!$A:$D,2,0),IF(A1332="COTAÇÃO",VLOOKUP(B1332,'Mapa Cotações'!$A:$N,2,0))))</f>
        <v/>
      </c>
      <c r="D1332" s="420" t="str">
        <f>IF(B1332="","",IF(A1332="SINAPI",VLOOKUP(B1332,'Referência NÃO DESONERADO'!$A:$D,3,0),IF(A1332="COTAÇÃO",VLOOKUP(B1332,'Mapa Cotações'!$A:$N,3,0))))</f>
        <v/>
      </c>
      <c r="E1332" s="722"/>
      <c r="F1332" s="710" t="str">
        <f>IF(B1332="","",IF('Planilha Orçamentária'!$H$2="NÃO DESONERADO",(IF(A1332="SINAPI",VLOOKUP(B1332,'Referência NÃO DESONERADO'!$A:$D,4,0),IF(A1332="ORSE",VLOOKUP(B1332,'Referência NÃO DESONERADO'!$F:$I,4,0),IF(A1332="COTAÇÃO",VLOOKUP(B1332,'Mapa Cotações'!$A:$N,13,0))))),(IF(A1332="SINAPI",VLOOKUP(B1332,'Referência DESONERADO'!$A:$D,4,0),IF(A1332="ORSE",VLOOKUP(B1332,'Referência DESONERADO'!$F:$I,4,0),IF(A1332="COTAÇÃO",VLOOKUP(B1332,'Mapa Cotações'!$A:$N,13,0)))))))</f>
        <v/>
      </c>
      <c r="G1332" s="710" t="str">
        <f>IF(D1332="","",E1332*F1332)</f>
        <v/>
      </c>
      <c r="H1332" s="690"/>
    </row>
    <row r="1333" spans="1:8" ht="12.75" customHeight="1">
      <c r="A1333" s="1117" t="s">
        <v>1806</v>
      </c>
      <c r="B1333" s="1015"/>
      <c r="C1333" s="1015"/>
      <c r="D1333" s="1015"/>
      <c r="E1333" s="1015"/>
      <c r="F1333" s="1029"/>
      <c r="G1333" s="852">
        <f>SUM(G1332)</f>
        <v>0</v>
      </c>
      <c r="H1333" s="690"/>
    </row>
    <row r="1334" spans="1:8" ht="12.75" customHeight="1">
      <c r="A1334" s="706"/>
      <c r="B1334" s="707"/>
      <c r="C1334" s="707"/>
      <c r="D1334" s="707"/>
      <c r="E1334" s="708"/>
      <c r="F1334" s="709"/>
      <c r="G1334" s="715"/>
      <c r="H1334" s="690"/>
    </row>
    <row r="1335" spans="1:8" ht="12.75" customHeight="1">
      <c r="A1335" s="1118" t="s">
        <v>173</v>
      </c>
      <c r="B1335" s="1015"/>
      <c r="C1335" s="1015"/>
      <c r="D1335" s="1015"/>
      <c r="E1335" s="1015"/>
      <c r="F1335" s="1119"/>
      <c r="G1335" s="853" t="str">
        <f>G1317</f>
        <v>R$ 94,21</v>
      </c>
      <c r="H1335" s="690"/>
    </row>
    <row r="1336" spans="1:8" ht="12.75" customHeight="1">
      <c r="A1336" s="834"/>
      <c r="B1336" s="834"/>
      <c r="C1336" s="834"/>
      <c r="D1336" s="834"/>
      <c r="E1336" s="835"/>
      <c r="F1336" s="836"/>
      <c r="G1336" s="837"/>
      <c r="H1336" s="690"/>
    </row>
    <row r="1337" spans="1:8" ht="12.75" customHeight="1">
      <c r="A1337" s="707"/>
      <c r="B1337" s="707"/>
      <c r="C1337" s="707"/>
      <c r="D1337" s="707"/>
      <c r="E1337" s="708"/>
      <c r="F1337" s="709"/>
      <c r="G1337" s="709"/>
      <c r="H1337" s="690"/>
    </row>
    <row r="1338" spans="1:8" ht="12.75" customHeight="1">
      <c r="A1338" s="838" t="s">
        <v>46</v>
      </c>
      <c r="B1338" s="839" t="s">
        <v>37</v>
      </c>
      <c r="C1338" s="1120" t="s">
        <v>105</v>
      </c>
      <c r="D1338" s="1063"/>
      <c r="E1338" s="1063"/>
      <c r="F1338" s="1121"/>
      <c r="G1338" s="840" t="s">
        <v>40</v>
      </c>
      <c r="H1338" s="690"/>
    </row>
    <row r="1339" spans="1:8" ht="12.75" customHeight="1">
      <c r="A1339" s="791" t="s">
        <v>2324</v>
      </c>
      <c r="B1339" s="772" t="s">
        <v>2325</v>
      </c>
      <c r="C1339" s="1115" t="s">
        <v>2326</v>
      </c>
      <c r="D1339" s="1015"/>
      <c r="E1339" s="1029"/>
      <c r="F1339" s="857" t="str">
        <f>G1360</f>
        <v>R$ 192,19</v>
      </c>
      <c r="G1339" s="858" t="s">
        <v>164</v>
      </c>
      <c r="H1339" s="690"/>
    </row>
    <row r="1340" spans="1:8" ht="12.75" customHeight="1">
      <c r="A1340" s="1116" t="s">
        <v>1802</v>
      </c>
      <c r="B1340" s="1015"/>
      <c r="C1340" s="1015"/>
      <c r="D1340" s="1015"/>
      <c r="E1340" s="1015"/>
      <c r="F1340" s="1015"/>
      <c r="G1340" s="1029"/>
      <c r="H1340" s="690"/>
    </row>
    <row r="1341" spans="1:8" ht="12.75" customHeight="1">
      <c r="A1341" s="845" t="s">
        <v>1480</v>
      </c>
      <c r="B1341" s="846" t="s">
        <v>46</v>
      </c>
      <c r="C1341" s="847" t="s">
        <v>1803</v>
      </c>
      <c r="D1341" s="846" t="s">
        <v>141</v>
      </c>
      <c r="E1341" s="848" t="s">
        <v>106</v>
      </c>
      <c r="F1341" s="849" t="s">
        <v>1804</v>
      </c>
      <c r="G1341" s="849" t="s">
        <v>1805</v>
      </c>
      <c r="H1341" s="690"/>
    </row>
    <row r="1342" spans="1:8" ht="12.75" customHeight="1">
      <c r="A1342" s="700" t="s">
        <v>2357</v>
      </c>
      <c r="B1342" s="701">
        <v>28</v>
      </c>
      <c r="C1342" s="855" t="s">
        <v>2413</v>
      </c>
      <c r="D1342" s="701" t="s">
        <v>164</v>
      </c>
      <c r="E1342" s="856">
        <v>1</v>
      </c>
      <c r="F1342" s="827" t="s">
        <v>2414</v>
      </c>
      <c r="G1342" s="827" t="s">
        <v>2414</v>
      </c>
      <c r="H1342" s="690"/>
    </row>
    <row r="1343" spans="1:8" ht="12.75" customHeight="1">
      <c r="A1343" s="711"/>
      <c r="B1343" s="712"/>
      <c r="C1343" s="420"/>
      <c r="D1343" s="712"/>
      <c r="E1343" s="802"/>
      <c r="F1343" s="710"/>
      <c r="G1343" s="710"/>
      <c r="H1343" s="690"/>
    </row>
    <row r="1344" spans="1:8" ht="12.75" customHeight="1">
      <c r="A1344" s="851"/>
      <c r="B1344" s="851"/>
      <c r="C1344" s="420"/>
      <c r="D1344" s="712"/>
      <c r="E1344" s="802"/>
      <c r="F1344" s="710"/>
      <c r="G1344" s="710"/>
      <c r="H1344" s="690"/>
    </row>
    <row r="1345" spans="1:8" ht="12.75" customHeight="1">
      <c r="A1345" s="721"/>
      <c r="B1345" s="420"/>
      <c r="C1345" s="420" t="str">
        <f>IF(B1345="","",IF(A1345="SINAPI",VLOOKUP(B1345,'Referência NÃO DESONERADO'!$A:$D,2,0),IF(A1345="COTAÇÃO",VLOOKUP(B1345,'Mapa Cotações'!$A:$N,2,0))))</f>
        <v/>
      </c>
      <c r="D1345" s="420" t="str">
        <f>IF(B1345="","",IF(A1345="SINAPI",VLOOKUP(B1345,'Referência NÃO DESONERADO'!$A:$D,3,0),IF(A1345="COTAÇÃO",VLOOKUP(B1345,'Mapa Cotações'!$A:$N,3,0))))</f>
        <v/>
      </c>
      <c r="E1345" s="722"/>
      <c r="F1345" s="710" t="str">
        <f>IF(B1345="","",IF('Planilha Orçamentária'!$H$2="NÃO DESONERADO",(IF(A1345="SINAPI",VLOOKUP(B1345,'Referência NÃO DESONERADO'!$A:$D,4,0),IF(A1345="ORSE",VLOOKUP(B1345,'Referência NÃO DESONERADO'!$F:$I,4,0),IF(A1345="COTAÇÃO",VLOOKUP(B1345,'Mapa Cotações'!$A:$N,13,0))))),(IF(A1345="SINAPI",VLOOKUP(B1345,'Referência DESONERADO'!$A:$D,4,0),IF(A1345="ORSE",VLOOKUP(B1345,'Referência DESONERADO'!$F:$I,4,0),IF(A1345="COTAÇÃO",VLOOKUP(B1345,'Mapa Cotações'!$A:$N,13,0)))))))</f>
        <v/>
      </c>
      <c r="G1345" s="710" t="str">
        <f>IF(D1345="","",E1345*F1345)</f>
        <v/>
      </c>
      <c r="H1345" s="690"/>
    </row>
    <row r="1346" spans="1:8" ht="12.75" customHeight="1">
      <c r="A1346" s="1117" t="s">
        <v>1806</v>
      </c>
      <c r="B1346" s="1015"/>
      <c r="C1346" s="1015"/>
      <c r="D1346" s="1015"/>
      <c r="E1346" s="1015"/>
      <c r="F1346" s="1029"/>
      <c r="G1346" s="852" t="str">
        <f>G1342</f>
        <v>R$ 192,19</v>
      </c>
      <c r="H1346" s="690"/>
    </row>
    <row r="1347" spans="1:8" ht="12.75" customHeight="1">
      <c r="A1347" s="706"/>
      <c r="B1347" s="707"/>
      <c r="C1347" s="707"/>
      <c r="D1347" s="707"/>
      <c r="E1347" s="708"/>
      <c r="F1347" s="709"/>
      <c r="G1347" s="710"/>
      <c r="H1347" s="690"/>
    </row>
    <row r="1348" spans="1:8" ht="12.75" customHeight="1">
      <c r="A1348" s="1116" t="s">
        <v>1570</v>
      </c>
      <c r="B1348" s="1015"/>
      <c r="C1348" s="1015"/>
      <c r="D1348" s="1015"/>
      <c r="E1348" s="1015"/>
      <c r="F1348" s="1015"/>
      <c r="G1348" s="1029"/>
      <c r="H1348" s="690"/>
    </row>
    <row r="1349" spans="1:8" ht="12.75" customHeight="1">
      <c r="A1349" s="845" t="s">
        <v>1480</v>
      </c>
      <c r="B1349" s="846" t="s">
        <v>46</v>
      </c>
      <c r="C1349" s="847" t="s">
        <v>1803</v>
      </c>
      <c r="D1349" s="846" t="s">
        <v>141</v>
      </c>
      <c r="E1349" s="848" t="s">
        <v>106</v>
      </c>
      <c r="F1349" s="849" t="s">
        <v>1804</v>
      </c>
      <c r="G1349" s="849" t="s">
        <v>1805</v>
      </c>
      <c r="H1349" s="690"/>
    </row>
    <row r="1350" spans="1:8" ht="12.75" customHeight="1">
      <c r="A1350" s="711"/>
      <c r="B1350" s="420"/>
      <c r="C1350" s="420"/>
      <c r="D1350" s="712"/>
      <c r="E1350" s="804"/>
      <c r="F1350" s="710"/>
      <c r="G1350" s="710"/>
      <c r="H1350" s="690"/>
    </row>
    <row r="1351" spans="1:8" ht="12.75" customHeight="1">
      <c r="A1351" s="711"/>
      <c r="B1351" s="420"/>
      <c r="C1351" s="420"/>
      <c r="D1351" s="712"/>
      <c r="E1351" s="804"/>
      <c r="F1351" s="710"/>
      <c r="G1351" s="710"/>
      <c r="H1351" s="690"/>
    </row>
    <row r="1352" spans="1:8" ht="12.75" customHeight="1">
      <c r="A1352" s="711"/>
      <c r="B1352" s="712"/>
      <c r="C1352" s="420"/>
      <c r="D1352" s="712"/>
      <c r="E1352" s="722"/>
      <c r="F1352" s="710"/>
      <c r="G1352" s="710"/>
      <c r="H1352" s="690"/>
    </row>
    <row r="1353" spans="1:8" ht="12.75" customHeight="1">
      <c r="A1353" s="1117" t="s">
        <v>1806</v>
      </c>
      <c r="B1353" s="1015"/>
      <c r="C1353" s="1015"/>
      <c r="D1353" s="1015"/>
      <c r="E1353" s="1015"/>
      <c r="F1353" s="1029"/>
      <c r="G1353" s="852">
        <f>SUM(G1350:G1352)</f>
        <v>0</v>
      </c>
      <c r="H1353" s="690"/>
    </row>
    <row r="1354" spans="1:8" ht="12.75" customHeight="1">
      <c r="A1354" s="706"/>
      <c r="B1354" s="707"/>
      <c r="C1354" s="707"/>
      <c r="D1354" s="707"/>
      <c r="E1354" s="708"/>
      <c r="F1354" s="709"/>
      <c r="G1354" s="710"/>
      <c r="H1354" s="690"/>
    </row>
    <row r="1355" spans="1:8" ht="12.75" customHeight="1">
      <c r="A1355" s="1116" t="s">
        <v>1807</v>
      </c>
      <c r="B1355" s="1015"/>
      <c r="C1355" s="1015"/>
      <c r="D1355" s="1015"/>
      <c r="E1355" s="1015"/>
      <c r="F1355" s="1015"/>
      <c r="G1355" s="1029"/>
      <c r="H1355" s="690"/>
    </row>
    <row r="1356" spans="1:8" ht="12.75" customHeight="1">
      <c r="A1356" s="845" t="s">
        <v>1480</v>
      </c>
      <c r="B1356" s="846" t="s">
        <v>46</v>
      </c>
      <c r="C1356" s="847" t="s">
        <v>1803</v>
      </c>
      <c r="D1356" s="846" t="s">
        <v>141</v>
      </c>
      <c r="E1356" s="848" t="s">
        <v>106</v>
      </c>
      <c r="F1356" s="849" t="s">
        <v>1804</v>
      </c>
      <c r="G1356" s="849" t="s">
        <v>1805</v>
      </c>
      <c r="H1356" s="690"/>
    </row>
    <row r="1357" spans="1:8" ht="12.75" customHeight="1">
      <c r="A1357" s="721"/>
      <c r="B1357" s="420"/>
      <c r="C1357" s="420" t="str">
        <f>IF(B1357="","",IF(A1357="SINAPI",VLOOKUP(B1357,'Referência NÃO DESONERADO'!$A:$D,2,0),IF(A1357="COTAÇÃO",VLOOKUP(B1357,'Mapa Cotações'!$A:$N,2,0))))</f>
        <v/>
      </c>
      <c r="D1357" s="420" t="str">
        <f>IF(B1357="","",IF(A1357="SINAPI",VLOOKUP(B1357,'Referência NÃO DESONERADO'!$A:$D,3,0),IF(A1357="COTAÇÃO",VLOOKUP(B1357,'Mapa Cotações'!$A:$N,3,0))))</f>
        <v/>
      </c>
      <c r="E1357" s="722"/>
      <c r="F1357" s="710" t="str">
        <f>IF(B1357="","",IF('Planilha Orçamentária'!$H$2="NÃO DESONERADO",(IF(A1357="SINAPI",VLOOKUP(B1357,'Referência NÃO DESONERADO'!$A:$D,4,0),IF(A1357="ORSE",VLOOKUP(B1357,'Referência NÃO DESONERADO'!$F:$I,4,0),IF(A1357="COTAÇÃO",VLOOKUP(B1357,'Mapa Cotações'!$A:$N,13,0))))),(IF(A1357="SINAPI",VLOOKUP(B1357,'Referência DESONERADO'!$A:$D,4,0),IF(A1357="ORSE",VLOOKUP(B1357,'Referência DESONERADO'!$F:$I,4,0),IF(A1357="COTAÇÃO",VLOOKUP(B1357,'Mapa Cotações'!$A:$N,13,0)))))))</f>
        <v/>
      </c>
      <c r="G1357" s="710" t="str">
        <f>IF(D1357="","",E1357*F1357)</f>
        <v/>
      </c>
      <c r="H1357" s="690"/>
    </row>
    <row r="1358" spans="1:8" ht="12.75" customHeight="1">
      <c r="A1358" s="1117" t="s">
        <v>1806</v>
      </c>
      <c r="B1358" s="1015"/>
      <c r="C1358" s="1015"/>
      <c r="D1358" s="1015"/>
      <c r="E1358" s="1015"/>
      <c r="F1358" s="1029"/>
      <c r="G1358" s="852">
        <f>SUM(G1357)</f>
        <v>0</v>
      </c>
      <c r="H1358" s="690"/>
    </row>
    <row r="1359" spans="1:8" ht="12.75" customHeight="1">
      <c r="A1359" s="706"/>
      <c r="B1359" s="707"/>
      <c r="C1359" s="707"/>
      <c r="D1359" s="707"/>
      <c r="E1359" s="708"/>
      <c r="F1359" s="709"/>
      <c r="G1359" s="715"/>
      <c r="H1359" s="690"/>
    </row>
    <row r="1360" spans="1:8" ht="12.75" customHeight="1">
      <c r="A1360" s="1118" t="s">
        <v>173</v>
      </c>
      <c r="B1360" s="1015"/>
      <c r="C1360" s="1015"/>
      <c r="D1360" s="1015"/>
      <c r="E1360" s="1015"/>
      <c r="F1360" s="1119"/>
      <c r="G1360" s="853" t="str">
        <f>G1342</f>
        <v>R$ 192,19</v>
      </c>
      <c r="H1360" s="690"/>
    </row>
    <row r="1361" spans="1:8" ht="12.75" customHeight="1">
      <c r="A1361" s="834"/>
      <c r="B1361" s="834"/>
      <c r="C1361" s="834"/>
      <c r="D1361" s="834"/>
      <c r="E1361" s="835"/>
      <c r="F1361" s="836"/>
      <c r="G1361" s="837"/>
      <c r="H1361" s="690"/>
    </row>
    <row r="1362" spans="1:8" ht="12.75" customHeight="1">
      <c r="A1362" s="707"/>
      <c r="B1362" s="707"/>
      <c r="C1362" s="707"/>
      <c r="D1362" s="707"/>
      <c r="E1362" s="708"/>
      <c r="F1362" s="709"/>
      <c r="G1362" s="709"/>
      <c r="H1362" s="690"/>
    </row>
    <row r="1363" spans="1:8" ht="12.75" customHeight="1">
      <c r="A1363" s="838" t="s">
        <v>46</v>
      </c>
      <c r="B1363" s="839" t="s">
        <v>37</v>
      </c>
      <c r="C1363" s="1120" t="s">
        <v>105</v>
      </c>
      <c r="D1363" s="1063"/>
      <c r="E1363" s="1063"/>
      <c r="F1363" s="1121"/>
      <c r="G1363" s="840" t="s">
        <v>40</v>
      </c>
      <c r="H1363" s="690"/>
    </row>
    <row r="1364" spans="1:8" ht="12.75" customHeight="1">
      <c r="A1364" s="791" t="s">
        <v>2328</v>
      </c>
      <c r="B1364" s="772" t="s">
        <v>2329</v>
      </c>
      <c r="C1364" s="1115" t="s">
        <v>2415</v>
      </c>
      <c r="D1364" s="1015"/>
      <c r="E1364" s="1029"/>
      <c r="F1364" s="857" t="str">
        <f>G1385</f>
        <v>R$ 31,19</v>
      </c>
      <c r="G1364" s="858" t="s">
        <v>40</v>
      </c>
      <c r="H1364" s="690"/>
    </row>
    <row r="1365" spans="1:8" ht="12.75" customHeight="1">
      <c r="A1365" s="1116" t="s">
        <v>1802</v>
      </c>
      <c r="B1365" s="1015"/>
      <c r="C1365" s="1015"/>
      <c r="D1365" s="1015"/>
      <c r="E1365" s="1015"/>
      <c r="F1365" s="1015"/>
      <c r="G1365" s="1029"/>
      <c r="H1365" s="690"/>
    </row>
    <row r="1366" spans="1:8" ht="12.75" customHeight="1">
      <c r="A1366" s="845" t="s">
        <v>1480</v>
      </c>
      <c r="B1366" s="846" t="s">
        <v>46</v>
      </c>
      <c r="C1366" s="847" t="s">
        <v>1803</v>
      </c>
      <c r="D1366" s="846" t="s">
        <v>141</v>
      </c>
      <c r="E1366" s="848" t="s">
        <v>106</v>
      </c>
      <c r="F1366" s="849" t="s">
        <v>1804</v>
      </c>
      <c r="G1366" s="849" t="s">
        <v>1805</v>
      </c>
      <c r="H1366" s="690"/>
    </row>
    <row r="1367" spans="1:8" ht="12.75" customHeight="1">
      <c r="A1367" s="700" t="s">
        <v>2357</v>
      </c>
      <c r="B1367" s="701">
        <v>29</v>
      </c>
      <c r="C1367" s="855" t="s">
        <v>2416</v>
      </c>
      <c r="D1367" s="701" t="s">
        <v>141</v>
      </c>
      <c r="E1367" s="856">
        <v>1</v>
      </c>
      <c r="F1367" s="833" t="s">
        <v>2417</v>
      </c>
      <c r="G1367" s="833" t="s">
        <v>2417</v>
      </c>
      <c r="H1367" s="690"/>
    </row>
    <row r="1368" spans="1:8" ht="12.75" customHeight="1">
      <c r="A1368" s="711"/>
      <c r="B1368" s="712"/>
      <c r="C1368" s="420"/>
      <c r="D1368" s="712"/>
      <c r="E1368" s="802"/>
      <c r="F1368" s="710"/>
      <c r="G1368" s="710"/>
      <c r="H1368" s="690"/>
    </row>
    <row r="1369" spans="1:8" ht="12.75" customHeight="1">
      <c r="A1369" s="851"/>
      <c r="B1369" s="851"/>
      <c r="C1369" s="420"/>
      <c r="D1369" s="712"/>
      <c r="E1369" s="802"/>
      <c r="F1369" s="710"/>
      <c r="G1369" s="710"/>
      <c r="H1369" s="690"/>
    </row>
    <row r="1370" spans="1:8" ht="12.75" customHeight="1">
      <c r="A1370" s="721"/>
      <c r="B1370" s="420"/>
      <c r="C1370" s="420" t="str">
        <f>IF(B1370="","",IF(A1370="SINAPI",VLOOKUP(B1370,'Referência NÃO DESONERADO'!$A:$D,2,0),IF(A1370="COTAÇÃO",VLOOKUP(B1370,'Mapa Cotações'!$A:$N,2,0))))</f>
        <v/>
      </c>
      <c r="D1370" s="420" t="str">
        <f>IF(B1370="","",IF(A1370="SINAPI",VLOOKUP(B1370,'Referência NÃO DESONERADO'!$A:$D,3,0),IF(A1370="COTAÇÃO",VLOOKUP(B1370,'Mapa Cotações'!$A:$N,3,0))))</f>
        <v/>
      </c>
      <c r="E1370" s="722"/>
      <c r="F1370" s="710" t="str">
        <f>IF(B1370="","",IF('Planilha Orçamentária'!$H$2="NÃO DESONERADO",(IF(A1370="SINAPI",VLOOKUP(B1370,'Referência NÃO DESONERADO'!$A:$D,4,0),IF(A1370="ORSE",VLOOKUP(B1370,'Referência NÃO DESONERADO'!$F:$I,4,0),IF(A1370="COTAÇÃO",VLOOKUP(B1370,'Mapa Cotações'!$A:$N,13,0))))),(IF(A1370="SINAPI",VLOOKUP(B1370,'Referência DESONERADO'!$A:$D,4,0),IF(A1370="ORSE",VLOOKUP(B1370,'Referência DESONERADO'!$F:$I,4,0),IF(A1370="COTAÇÃO",VLOOKUP(B1370,'Mapa Cotações'!$A:$N,13,0)))))))</f>
        <v/>
      </c>
      <c r="G1370" s="710" t="str">
        <f>IF(D1370="","",E1370*F1370)</f>
        <v/>
      </c>
      <c r="H1370" s="690"/>
    </row>
    <row r="1371" spans="1:8" ht="12.75" customHeight="1">
      <c r="A1371" s="1117" t="s">
        <v>1806</v>
      </c>
      <c r="B1371" s="1015"/>
      <c r="C1371" s="1015"/>
      <c r="D1371" s="1015"/>
      <c r="E1371" s="1015"/>
      <c r="F1371" s="1029"/>
      <c r="G1371" s="852" t="str">
        <f>G1367</f>
        <v>R$ 31,19</v>
      </c>
      <c r="H1371" s="690"/>
    </row>
    <row r="1372" spans="1:8" ht="12.75" customHeight="1">
      <c r="A1372" s="706"/>
      <c r="B1372" s="707"/>
      <c r="C1372" s="707"/>
      <c r="D1372" s="707"/>
      <c r="E1372" s="708"/>
      <c r="F1372" s="709"/>
      <c r="G1372" s="710"/>
      <c r="H1372" s="690"/>
    </row>
    <row r="1373" spans="1:8" ht="12.75" customHeight="1">
      <c r="A1373" s="1116" t="s">
        <v>1570</v>
      </c>
      <c r="B1373" s="1015"/>
      <c r="C1373" s="1015"/>
      <c r="D1373" s="1015"/>
      <c r="E1373" s="1015"/>
      <c r="F1373" s="1015"/>
      <c r="G1373" s="1029"/>
      <c r="H1373" s="690"/>
    </row>
    <row r="1374" spans="1:8" ht="12.75" customHeight="1">
      <c r="A1374" s="845" t="s">
        <v>1480</v>
      </c>
      <c r="B1374" s="846" t="s">
        <v>46</v>
      </c>
      <c r="C1374" s="847" t="s">
        <v>1803</v>
      </c>
      <c r="D1374" s="846" t="s">
        <v>141</v>
      </c>
      <c r="E1374" s="848" t="s">
        <v>106</v>
      </c>
      <c r="F1374" s="849" t="s">
        <v>1804</v>
      </c>
      <c r="G1374" s="849" t="s">
        <v>1805</v>
      </c>
      <c r="H1374" s="690"/>
    </row>
    <row r="1375" spans="1:8" ht="12.75" customHeight="1">
      <c r="A1375" s="711"/>
      <c r="B1375" s="420"/>
      <c r="C1375" s="420"/>
      <c r="D1375" s="712"/>
      <c r="E1375" s="804"/>
      <c r="F1375" s="710"/>
      <c r="G1375" s="710"/>
      <c r="H1375" s="690"/>
    </row>
    <row r="1376" spans="1:8" ht="12.75" customHeight="1">
      <c r="A1376" s="711"/>
      <c r="B1376" s="420"/>
      <c r="C1376" s="420"/>
      <c r="D1376" s="712"/>
      <c r="E1376" s="804"/>
      <c r="F1376" s="710"/>
      <c r="G1376" s="710"/>
      <c r="H1376" s="690"/>
    </row>
    <row r="1377" spans="1:8" ht="12.75" customHeight="1">
      <c r="A1377" s="711"/>
      <c r="B1377" s="712"/>
      <c r="C1377" s="420"/>
      <c r="D1377" s="712"/>
      <c r="E1377" s="722"/>
      <c r="F1377" s="710"/>
      <c r="G1377" s="710"/>
      <c r="H1377" s="690"/>
    </row>
    <row r="1378" spans="1:8" ht="12.75" customHeight="1">
      <c r="A1378" s="1117" t="s">
        <v>1806</v>
      </c>
      <c r="B1378" s="1015"/>
      <c r="C1378" s="1015"/>
      <c r="D1378" s="1015"/>
      <c r="E1378" s="1015"/>
      <c r="F1378" s="1029"/>
      <c r="G1378" s="852">
        <f>SUM(G1375:G1377)</f>
        <v>0</v>
      </c>
      <c r="H1378" s="690"/>
    </row>
    <row r="1379" spans="1:8" ht="12.75" customHeight="1">
      <c r="A1379" s="706"/>
      <c r="B1379" s="707"/>
      <c r="C1379" s="707"/>
      <c r="D1379" s="707"/>
      <c r="E1379" s="708"/>
      <c r="F1379" s="709"/>
      <c r="G1379" s="710"/>
      <c r="H1379" s="690"/>
    </row>
    <row r="1380" spans="1:8" ht="12.75" customHeight="1">
      <c r="A1380" s="1116" t="s">
        <v>1807</v>
      </c>
      <c r="B1380" s="1015"/>
      <c r="C1380" s="1015"/>
      <c r="D1380" s="1015"/>
      <c r="E1380" s="1015"/>
      <c r="F1380" s="1015"/>
      <c r="G1380" s="1029"/>
      <c r="H1380" s="690"/>
    </row>
    <row r="1381" spans="1:8" ht="12.75" customHeight="1">
      <c r="A1381" s="845" t="s">
        <v>1480</v>
      </c>
      <c r="B1381" s="846" t="s">
        <v>46</v>
      </c>
      <c r="C1381" s="847" t="s">
        <v>1803</v>
      </c>
      <c r="D1381" s="846" t="s">
        <v>141</v>
      </c>
      <c r="E1381" s="848" t="s">
        <v>106</v>
      </c>
      <c r="F1381" s="849" t="s">
        <v>1804</v>
      </c>
      <c r="G1381" s="849" t="s">
        <v>1805</v>
      </c>
      <c r="H1381" s="690"/>
    </row>
    <row r="1382" spans="1:8" ht="12.75" customHeight="1">
      <c r="A1382" s="721"/>
      <c r="B1382" s="420"/>
      <c r="C1382" s="420" t="str">
        <f>IF(B1382="","",IF(A1382="SINAPI",VLOOKUP(B1382,'Referência NÃO DESONERADO'!$A:$D,2,0),IF(A1382="COTAÇÃO",VLOOKUP(B1382,'Mapa Cotações'!$A:$N,2,0))))</f>
        <v/>
      </c>
      <c r="D1382" s="420" t="str">
        <f>IF(B1382="","",IF(A1382="SINAPI",VLOOKUP(B1382,'Referência NÃO DESONERADO'!$A:$D,3,0),IF(A1382="COTAÇÃO",VLOOKUP(B1382,'Mapa Cotações'!$A:$N,3,0))))</f>
        <v/>
      </c>
      <c r="E1382" s="722"/>
      <c r="F1382" s="710" t="str">
        <f>IF(B1382="","",IF('Planilha Orçamentária'!$H$2="NÃO DESONERADO",(IF(A1382="SINAPI",VLOOKUP(B1382,'Referência NÃO DESONERADO'!$A:$D,4,0),IF(A1382="ORSE",VLOOKUP(B1382,'Referência NÃO DESONERADO'!$F:$I,4,0),IF(A1382="COTAÇÃO",VLOOKUP(B1382,'Mapa Cotações'!$A:$N,13,0))))),(IF(A1382="SINAPI",VLOOKUP(B1382,'Referência DESONERADO'!$A:$D,4,0),IF(A1382="ORSE",VLOOKUP(B1382,'Referência DESONERADO'!$F:$I,4,0),IF(A1382="COTAÇÃO",VLOOKUP(B1382,'Mapa Cotações'!$A:$N,13,0)))))))</f>
        <v/>
      </c>
      <c r="G1382" s="710" t="str">
        <f>IF(D1382="","",E1382*F1382)</f>
        <v/>
      </c>
      <c r="H1382" s="690"/>
    </row>
    <row r="1383" spans="1:8" ht="12.75" customHeight="1">
      <c r="A1383" s="1117" t="s">
        <v>1806</v>
      </c>
      <c r="B1383" s="1015"/>
      <c r="C1383" s="1015"/>
      <c r="D1383" s="1015"/>
      <c r="E1383" s="1015"/>
      <c r="F1383" s="1029"/>
      <c r="G1383" s="852">
        <f>SUM(G1382)</f>
        <v>0</v>
      </c>
      <c r="H1383" s="690"/>
    </row>
    <row r="1384" spans="1:8" ht="12.75" customHeight="1">
      <c r="A1384" s="706"/>
      <c r="B1384" s="707"/>
      <c r="C1384" s="707"/>
      <c r="D1384" s="707"/>
      <c r="E1384" s="708"/>
      <c r="F1384" s="709"/>
      <c r="G1384" s="715"/>
      <c r="H1384" s="690"/>
    </row>
    <row r="1385" spans="1:8" ht="12.75" customHeight="1">
      <c r="A1385" s="1118" t="s">
        <v>173</v>
      </c>
      <c r="B1385" s="1015"/>
      <c r="C1385" s="1015"/>
      <c r="D1385" s="1015"/>
      <c r="E1385" s="1015"/>
      <c r="F1385" s="1119"/>
      <c r="G1385" s="853" t="str">
        <f>G1367</f>
        <v>R$ 31,19</v>
      </c>
      <c r="H1385" s="690"/>
    </row>
    <row r="1386" spans="1:8" ht="12.75" customHeight="1">
      <c r="A1386" s="834"/>
      <c r="B1386" s="834"/>
      <c r="C1386" s="834"/>
      <c r="D1386" s="834"/>
      <c r="E1386" s="835"/>
      <c r="F1386" s="836"/>
      <c r="G1386" s="837"/>
      <c r="H1386" s="690"/>
    </row>
    <row r="1387" spans="1:8" ht="12.75" customHeight="1">
      <c r="A1387" s="707"/>
      <c r="B1387" s="707"/>
      <c r="C1387" s="707"/>
      <c r="D1387" s="707"/>
      <c r="E1387" s="708"/>
      <c r="F1387" s="709"/>
      <c r="G1387" s="709"/>
      <c r="H1387" s="690"/>
    </row>
    <row r="1388" spans="1:8" ht="12.75" customHeight="1">
      <c r="A1388" s="838" t="s">
        <v>46</v>
      </c>
      <c r="B1388" s="839" t="s">
        <v>37</v>
      </c>
      <c r="C1388" s="1120" t="s">
        <v>105</v>
      </c>
      <c r="D1388" s="1063"/>
      <c r="E1388" s="1063"/>
      <c r="F1388" s="1121"/>
      <c r="G1388" s="840" t="s">
        <v>40</v>
      </c>
      <c r="H1388" s="690"/>
    </row>
    <row r="1389" spans="1:8" ht="12.75" customHeight="1">
      <c r="A1389" s="791" t="s">
        <v>2332</v>
      </c>
      <c r="B1389" s="772" t="s">
        <v>2333</v>
      </c>
      <c r="C1389" s="1115" t="s">
        <v>2418</v>
      </c>
      <c r="D1389" s="1015"/>
      <c r="E1389" s="1029"/>
      <c r="F1389" s="857" t="str">
        <f>G1410</f>
        <v>R$ 50,99</v>
      </c>
      <c r="G1389" s="858" t="s">
        <v>164</v>
      </c>
      <c r="H1389" s="690"/>
    </row>
    <row r="1390" spans="1:8" ht="12.75" customHeight="1">
      <c r="A1390" s="1116" t="s">
        <v>1802</v>
      </c>
      <c r="B1390" s="1015"/>
      <c r="C1390" s="1015"/>
      <c r="D1390" s="1015"/>
      <c r="E1390" s="1015"/>
      <c r="F1390" s="1015"/>
      <c r="G1390" s="1029"/>
      <c r="H1390" s="690"/>
    </row>
    <row r="1391" spans="1:8" ht="12.75" customHeight="1">
      <c r="A1391" s="845" t="s">
        <v>1480</v>
      </c>
      <c r="B1391" s="846" t="s">
        <v>46</v>
      </c>
      <c r="C1391" s="847" t="s">
        <v>1803</v>
      </c>
      <c r="D1391" s="846" t="s">
        <v>141</v>
      </c>
      <c r="E1391" s="848" t="s">
        <v>106</v>
      </c>
      <c r="F1391" s="849" t="s">
        <v>1804</v>
      </c>
      <c r="G1391" s="849" t="s">
        <v>1805</v>
      </c>
      <c r="H1391" s="690"/>
    </row>
    <row r="1392" spans="1:8" ht="12.75" customHeight="1">
      <c r="A1392" s="700" t="s">
        <v>2357</v>
      </c>
      <c r="B1392" s="701">
        <v>30</v>
      </c>
      <c r="C1392" s="855" t="s">
        <v>2419</v>
      </c>
      <c r="D1392" s="701" t="s">
        <v>164</v>
      </c>
      <c r="E1392" s="856">
        <v>1</v>
      </c>
      <c r="F1392" s="833" t="s">
        <v>2420</v>
      </c>
      <c r="G1392" s="833" t="s">
        <v>2420</v>
      </c>
      <c r="H1392" s="690"/>
    </row>
    <row r="1393" spans="1:8" ht="12.75" customHeight="1">
      <c r="A1393" s="711"/>
      <c r="B1393" s="712"/>
      <c r="C1393" s="420"/>
      <c r="D1393" s="712"/>
      <c r="E1393" s="802"/>
      <c r="F1393" s="710"/>
      <c r="G1393" s="710"/>
      <c r="H1393" s="690"/>
    </row>
    <row r="1394" spans="1:8" ht="12.75" customHeight="1">
      <c r="A1394" s="851"/>
      <c r="B1394" s="851"/>
      <c r="C1394" s="420"/>
      <c r="D1394" s="712"/>
      <c r="E1394" s="802"/>
      <c r="F1394" s="710"/>
      <c r="G1394" s="710"/>
      <c r="H1394" s="690"/>
    </row>
    <row r="1395" spans="1:8" ht="12.75" customHeight="1">
      <c r="A1395" s="721"/>
      <c r="B1395" s="420"/>
      <c r="C1395" s="420" t="str">
        <f>IF(B1395="","",IF(A1395="SINAPI",VLOOKUP(B1395,'Referência NÃO DESONERADO'!$A:$D,2,0),IF(A1395="COTAÇÃO",VLOOKUP(B1395,'Mapa Cotações'!$A:$N,2,0))))</f>
        <v/>
      </c>
      <c r="D1395" s="420" t="str">
        <f>IF(B1395="","",IF(A1395="SINAPI",VLOOKUP(B1395,'Referência NÃO DESONERADO'!$A:$D,3,0),IF(A1395="COTAÇÃO",VLOOKUP(B1395,'Mapa Cotações'!$A:$N,3,0))))</f>
        <v/>
      </c>
      <c r="E1395" s="722"/>
      <c r="F1395" s="710" t="str">
        <f>IF(B1395="","",IF('Planilha Orçamentária'!$H$2="NÃO DESONERADO",(IF(A1395="SINAPI",VLOOKUP(B1395,'Referência NÃO DESONERADO'!$A:$D,4,0),IF(A1395="ORSE",VLOOKUP(B1395,'Referência NÃO DESONERADO'!$F:$I,4,0),IF(A1395="COTAÇÃO",VLOOKUP(B1395,'Mapa Cotações'!$A:$N,13,0))))),(IF(A1395="SINAPI",VLOOKUP(B1395,'Referência DESONERADO'!$A:$D,4,0),IF(A1395="ORSE",VLOOKUP(B1395,'Referência DESONERADO'!$F:$I,4,0),IF(A1395="COTAÇÃO",VLOOKUP(B1395,'Mapa Cotações'!$A:$N,13,0)))))))</f>
        <v/>
      </c>
      <c r="G1395" s="710" t="str">
        <f>IF(D1395="","",E1395*F1395)</f>
        <v/>
      </c>
      <c r="H1395" s="690"/>
    </row>
    <row r="1396" spans="1:8" ht="12.75" customHeight="1">
      <c r="A1396" s="1117" t="s">
        <v>1806</v>
      </c>
      <c r="B1396" s="1015"/>
      <c r="C1396" s="1015"/>
      <c r="D1396" s="1015"/>
      <c r="E1396" s="1015"/>
      <c r="F1396" s="1029"/>
      <c r="G1396" s="852" t="str">
        <f>G1392</f>
        <v>R$ 50,99</v>
      </c>
      <c r="H1396" s="690"/>
    </row>
    <row r="1397" spans="1:8" ht="12.75" customHeight="1">
      <c r="A1397" s="706"/>
      <c r="B1397" s="707"/>
      <c r="C1397" s="707"/>
      <c r="D1397" s="707"/>
      <c r="E1397" s="708"/>
      <c r="F1397" s="709"/>
      <c r="G1397" s="710"/>
      <c r="H1397" s="690"/>
    </row>
    <row r="1398" spans="1:8" ht="12.75" customHeight="1">
      <c r="A1398" s="1116" t="s">
        <v>1570</v>
      </c>
      <c r="B1398" s="1015"/>
      <c r="C1398" s="1015"/>
      <c r="D1398" s="1015"/>
      <c r="E1398" s="1015"/>
      <c r="F1398" s="1015"/>
      <c r="G1398" s="1029"/>
      <c r="H1398" s="690"/>
    </row>
    <row r="1399" spans="1:8" ht="12.75" customHeight="1">
      <c r="A1399" s="845" t="s">
        <v>1480</v>
      </c>
      <c r="B1399" s="846" t="s">
        <v>46</v>
      </c>
      <c r="C1399" s="847" t="s">
        <v>1803</v>
      </c>
      <c r="D1399" s="846" t="s">
        <v>141</v>
      </c>
      <c r="E1399" s="848" t="s">
        <v>106</v>
      </c>
      <c r="F1399" s="849" t="s">
        <v>1804</v>
      </c>
      <c r="G1399" s="849" t="s">
        <v>1805</v>
      </c>
      <c r="H1399" s="690"/>
    </row>
    <row r="1400" spans="1:8" ht="12.75" customHeight="1">
      <c r="A1400" s="711"/>
      <c r="B1400" s="420"/>
      <c r="C1400" s="420"/>
      <c r="D1400" s="712"/>
      <c r="E1400" s="804"/>
      <c r="F1400" s="710"/>
      <c r="G1400" s="710"/>
      <c r="H1400" s="690"/>
    </row>
    <row r="1401" spans="1:8" ht="12.75" customHeight="1">
      <c r="A1401" s="711"/>
      <c r="B1401" s="420"/>
      <c r="C1401" s="420"/>
      <c r="D1401" s="712"/>
      <c r="E1401" s="804"/>
      <c r="F1401" s="710"/>
      <c r="G1401" s="710"/>
      <c r="H1401" s="690"/>
    </row>
    <row r="1402" spans="1:8" ht="12.75" customHeight="1">
      <c r="A1402" s="711"/>
      <c r="B1402" s="712"/>
      <c r="C1402" s="420"/>
      <c r="D1402" s="712"/>
      <c r="E1402" s="722"/>
      <c r="F1402" s="710"/>
      <c r="G1402" s="710"/>
      <c r="H1402" s="690"/>
    </row>
    <row r="1403" spans="1:8" ht="12.75" customHeight="1">
      <c r="A1403" s="1117" t="s">
        <v>1806</v>
      </c>
      <c r="B1403" s="1015"/>
      <c r="C1403" s="1015"/>
      <c r="D1403" s="1015"/>
      <c r="E1403" s="1015"/>
      <c r="F1403" s="1029"/>
      <c r="G1403" s="852">
        <f>SUM(G1400:G1402)</f>
        <v>0</v>
      </c>
      <c r="H1403" s="690"/>
    </row>
    <row r="1404" spans="1:8" ht="12.75" customHeight="1">
      <c r="A1404" s="706"/>
      <c r="B1404" s="707"/>
      <c r="C1404" s="707"/>
      <c r="D1404" s="707"/>
      <c r="E1404" s="708"/>
      <c r="F1404" s="709"/>
      <c r="G1404" s="710"/>
      <c r="H1404" s="690"/>
    </row>
    <row r="1405" spans="1:8" ht="12.75" customHeight="1">
      <c r="A1405" s="1116" t="s">
        <v>1807</v>
      </c>
      <c r="B1405" s="1015"/>
      <c r="C1405" s="1015"/>
      <c r="D1405" s="1015"/>
      <c r="E1405" s="1015"/>
      <c r="F1405" s="1015"/>
      <c r="G1405" s="1029"/>
      <c r="H1405" s="690"/>
    </row>
    <row r="1406" spans="1:8" ht="12.75" customHeight="1">
      <c r="A1406" s="845" t="s">
        <v>1480</v>
      </c>
      <c r="B1406" s="846" t="s">
        <v>46</v>
      </c>
      <c r="C1406" s="847" t="s">
        <v>1803</v>
      </c>
      <c r="D1406" s="846" t="s">
        <v>141</v>
      </c>
      <c r="E1406" s="848" t="s">
        <v>106</v>
      </c>
      <c r="F1406" s="849" t="s">
        <v>1804</v>
      </c>
      <c r="G1406" s="849" t="s">
        <v>1805</v>
      </c>
      <c r="H1406" s="690"/>
    </row>
    <row r="1407" spans="1:8" ht="12.75" customHeight="1">
      <c r="A1407" s="721"/>
      <c r="B1407" s="420"/>
      <c r="C1407" s="420" t="str">
        <f>IF(B1407="","",IF(A1407="SINAPI",VLOOKUP(B1407,'Referência NÃO DESONERADO'!$A:$D,2,0),IF(A1407="COTAÇÃO",VLOOKUP(B1407,'Mapa Cotações'!$A:$N,2,0))))</f>
        <v/>
      </c>
      <c r="D1407" s="420" t="str">
        <f>IF(B1407="","",IF(A1407="SINAPI",VLOOKUP(B1407,'Referência NÃO DESONERADO'!$A:$D,3,0),IF(A1407="COTAÇÃO",VLOOKUP(B1407,'Mapa Cotações'!$A:$N,3,0))))</f>
        <v/>
      </c>
      <c r="E1407" s="722"/>
      <c r="F1407" s="710" t="str">
        <f>IF(B1407="","",IF('Planilha Orçamentária'!$H$2="NÃO DESONERADO",(IF(A1407="SINAPI",VLOOKUP(B1407,'Referência NÃO DESONERADO'!$A:$D,4,0),IF(A1407="ORSE",VLOOKUP(B1407,'Referência NÃO DESONERADO'!$F:$I,4,0),IF(A1407="COTAÇÃO",VLOOKUP(B1407,'Mapa Cotações'!$A:$N,13,0))))),(IF(A1407="SINAPI",VLOOKUP(B1407,'Referência DESONERADO'!$A:$D,4,0),IF(A1407="ORSE",VLOOKUP(B1407,'Referência DESONERADO'!$F:$I,4,0),IF(A1407="COTAÇÃO",VLOOKUP(B1407,'Mapa Cotações'!$A:$N,13,0)))))))</f>
        <v/>
      </c>
      <c r="G1407" s="710" t="str">
        <f>IF(D1407="","",E1407*F1407)</f>
        <v/>
      </c>
      <c r="H1407" s="690"/>
    </row>
    <row r="1408" spans="1:8" ht="12.75" customHeight="1">
      <c r="A1408" s="1117" t="s">
        <v>1806</v>
      </c>
      <c r="B1408" s="1015"/>
      <c r="C1408" s="1015"/>
      <c r="D1408" s="1015"/>
      <c r="E1408" s="1015"/>
      <c r="F1408" s="1029"/>
      <c r="G1408" s="852">
        <f>SUM(G1407)</f>
        <v>0</v>
      </c>
      <c r="H1408" s="690"/>
    </row>
    <row r="1409" spans="1:8" ht="12.75" customHeight="1">
      <c r="A1409" s="706"/>
      <c r="B1409" s="707"/>
      <c r="C1409" s="707"/>
      <c r="D1409" s="707"/>
      <c r="E1409" s="708"/>
      <c r="F1409" s="709"/>
      <c r="G1409" s="715"/>
      <c r="H1409" s="690"/>
    </row>
    <row r="1410" spans="1:8" ht="12.75" customHeight="1">
      <c r="A1410" s="1118" t="s">
        <v>173</v>
      </c>
      <c r="B1410" s="1015"/>
      <c r="C1410" s="1015"/>
      <c r="D1410" s="1015"/>
      <c r="E1410" s="1015"/>
      <c r="F1410" s="1119"/>
      <c r="G1410" s="853" t="str">
        <f>G1392</f>
        <v>R$ 50,99</v>
      </c>
      <c r="H1410" s="690"/>
    </row>
    <row r="1411" spans="1:8" ht="12.75" customHeight="1">
      <c r="A1411" s="834"/>
      <c r="B1411" s="834"/>
      <c r="C1411" s="834"/>
      <c r="D1411" s="834"/>
      <c r="E1411" s="835"/>
      <c r="F1411" s="836"/>
      <c r="G1411" s="837"/>
      <c r="H1411" s="690"/>
    </row>
    <row r="1412" spans="1:8" ht="12.75" customHeight="1">
      <c r="A1412" s="707"/>
      <c r="B1412" s="707"/>
      <c r="C1412" s="707"/>
      <c r="D1412" s="707"/>
      <c r="E1412" s="708"/>
      <c r="F1412" s="709"/>
      <c r="G1412" s="709"/>
      <c r="H1412" s="690"/>
    </row>
    <row r="1413" spans="1:8" ht="12.75" customHeight="1">
      <c r="A1413" s="838" t="s">
        <v>46</v>
      </c>
      <c r="B1413" s="839" t="s">
        <v>37</v>
      </c>
      <c r="C1413" s="1120" t="s">
        <v>105</v>
      </c>
      <c r="D1413" s="1063"/>
      <c r="E1413" s="1063"/>
      <c r="F1413" s="1121"/>
      <c r="G1413" s="840" t="s">
        <v>40</v>
      </c>
      <c r="H1413" s="690"/>
    </row>
    <row r="1414" spans="1:8" ht="12.75" customHeight="1">
      <c r="A1414" s="791" t="s">
        <v>2336</v>
      </c>
      <c r="B1414" s="772" t="s">
        <v>2337</v>
      </c>
      <c r="C1414" s="1115" t="s">
        <v>2421</v>
      </c>
      <c r="D1414" s="1015"/>
      <c r="E1414" s="1029"/>
      <c r="F1414" s="857" t="str">
        <f>G1435</f>
        <v>R$ 1.555,94</v>
      </c>
      <c r="G1414" s="858" t="s">
        <v>40</v>
      </c>
      <c r="H1414" s="690"/>
    </row>
    <row r="1415" spans="1:8" ht="12.75" customHeight="1">
      <c r="A1415" s="1116" t="s">
        <v>1802</v>
      </c>
      <c r="B1415" s="1015"/>
      <c r="C1415" s="1015"/>
      <c r="D1415" s="1015"/>
      <c r="E1415" s="1015"/>
      <c r="F1415" s="1015"/>
      <c r="G1415" s="1029"/>
      <c r="H1415" s="690"/>
    </row>
    <row r="1416" spans="1:8" ht="12.75" customHeight="1">
      <c r="A1416" s="845" t="s">
        <v>1480</v>
      </c>
      <c r="B1416" s="846" t="s">
        <v>46</v>
      </c>
      <c r="C1416" s="847" t="s">
        <v>1803</v>
      </c>
      <c r="D1416" s="846" t="s">
        <v>141</v>
      </c>
      <c r="E1416" s="848" t="s">
        <v>106</v>
      </c>
      <c r="F1416" s="849" t="s">
        <v>1804</v>
      </c>
      <c r="G1416" s="849" t="s">
        <v>1805</v>
      </c>
      <c r="H1416" s="690"/>
    </row>
    <row r="1417" spans="1:8" ht="12.75" customHeight="1">
      <c r="A1417" s="700" t="s">
        <v>2357</v>
      </c>
      <c r="B1417" s="701">
        <v>31</v>
      </c>
      <c r="C1417" s="855" t="s">
        <v>2422</v>
      </c>
      <c r="D1417" s="701" t="s">
        <v>141</v>
      </c>
      <c r="E1417" s="856">
        <v>1</v>
      </c>
      <c r="F1417" s="827" t="s">
        <v>2423</v>
      </c>
      <c r="G1417" s="827" t="s">
        <v>2423</v>
      </c>
      <c r="H1417" s="690"/>
    </row>
    <row r="1418" spans="1:8" ht="12.75" customHeight="1">
      <c r="A1418" s="711"/>
      <c r="B1418" s="712"/>
      <c r="C1418" s="420"/>
      <c r="D1418" s="712"/>
      <c r="E1418" s="802"/>
      <c r="F1418" s="710"/>
      <c r="G1418" s="710"/>
      <c r="H1418" s="690"/>
    </row>
    <row r="1419" spans="1:8" ht="12.75" customHeight="1">
      <c r="A1419" s="851"/>
      <c r="B1419" s="851"/>
      <c r="C1419" s="420"/>
      <c r="D1419" s="712"/>
      <c r="E1419" s="802"/>
      <c r="F1419" s="710"/>
      <c r="G1419" s="710"/>
      <c r="H1419" s="690"/>
    </row>
    <row r="1420" spans="1:8" ht="12.75" customHeight="1">
      <c r="A1420" s="721"/>
      <c r="B1420" s="420"/>
      <c r="C1420" s="420" t="str">
        <f>IF(B1420="","",IF(A1420="SINAPI",VLOOKUP(B1420,'Referência NÃO DESONERADO'!$A:$D,2,0),IF(A1420="COTAÇÃO",VLOOKUP(B1420,'Mapa Cotações'!$A:$N,2,0))))</f>
        <v/>
      </c>
      <c r="D1420" s="420" t="str">
        <f>IF(B1420="","",IF(A1420="SINAPI",VLOOKUP(B1420,'Referência NÃO DESONERADO'!$A:$D,3,0),IF(A1420="COTAÇÃO",VLOOKUP(B1420,'Mapa Cotações'!$A:$N,3,0))))</f>
        <v/>
      </c>
      <c r="E1420" s="722"/>
      <c r="F1420" s="710" t="str">
        <f>IF(B1420="","",IF('Planilha Orçamentária'!$H$2="NÃO DESONERADO",(IF(A1420="SINAPI",VLOOKUP(B1420,'Referência NÃO DESONERADO'!$A:$D,4,0),IF(A1420="ORSE",VLOOKUP(B1420,'Referência NÃO DESONERADO'!$F:$I,4,0),IF(A1420="COTAÇÃO",VLOOKUP(B1420,'Mapa Cotações'!$A:$N,13,0))))),(IF(A1420="SINAPI",VLOOKUP(B1420,'Referência DESONERADO'!$A:$D,4,0),IF(A1420="ORSE",VLOOKUP(B1420,'Referência DESONERADO'!$F:$I,4,0),IF(A1420="COTAÇÃO",VLOOKUP(B1420,'Mapa Cotações'!$A:$N,13,0)))))))</f>
        <v/>
      </c>
      <c r="G1420" s="710" t="str">
        <f>IF(D1420="","",E1420*F1420)</f>
        <v/>
      </c>
      <c r="H1420" s="690"/>
    </row>
    <row r="1421" spans="1:8" ht="12.75" customHeight="1">
      <c r="A1421" s="1117" t="s">
        <v>1806</v>
      </c>
      <c r="B1421" s="1015"/>
      <c r="C1421" s="1015"/>
      <c r="D1421" s="1015"/>
      <c r="E1421" s="1015"/>
      <c r="F1421" s="1029"/>
      <c r="G1421" s="852" t="str">
        <f>G1417</f>
        <v>R$ 1.555,94</v>
      </c>
      <c r="H1421" s="690"/>
    </row>
    <row r="1422" spans="1:8" ht="12.75" customHeight="1">
      <c r="A1422" s="706"/>
      <c r="B1422" s="707"/>
      <c r="C1422" s="707"/>
      <c r="D1422" s="707"/>
      <c r="E1422" s="708"/>
      <c r="F1422" s="709"/>
      <c r="G1422" s="710"/>
      <c r="H1422" s="690"/>
    </row>
    <row r="1423" spans="1:8" ht="12.75" customHeight="1">
      <c r="A1423" s="1116" t="s">
        <v>1570</v>
      </c>
      <c r="B1423" s="1015"/>
      <c r="C1423" s="1015"/>
      <c r="D1423" s="1015"/>
      <c r="E1423" s="1015"/>
      <c r="F1423" s="1015"/>
      <c r="G1423" s="1029"/>
      <c r="H1423" s="690"/>
    </row>
    <row r="1424" spans="1:8" ht="12.75" customHeight="1">
      <c r="A1424" s="845" t="s">
        <v>1480</v>
      </c>
      <c r="B1424" s="846" t="s">
        <v>46</v>
      </c>
      <c r="C1424" s="847" t="s">
        <v>1803</v>
      </c>
      <c r="D1424" s="846" t="s">
        <v>141</v>
      </c>
      <c r="E1424" s="848" t="s">
        <v>106</v>
      </c>
      <c r="F1424" s="849" t="s">
        <v>1804</v>
      </c>
      <c r="G1424" s="849" t="s">
        <v>1805</v>
      </c>
      <c r="H1424" s="690"/>
    </row>
    <row r="1425" spans="1:8" ht="12.75" customHeight="1">
      <c r="A1425" s="711"/>
      <c r="B1425" s="420"/>
      <c r="C1425" s="420"/>
      <c r="D1425" s="712"/>
      <c r="E1425" s="804"/>
      <c r="F1425" s="710"/>
      <c r="G1425" s="710"/>
      <c r="H1425" s="690"/>
    </row>
    <row r="1426" spans="1:8" ht="12.75" customHeight="1">
      <c r="A1426" s="711"/>
      <c r="B1426" s="420"/>
      <c r="C1426" s="420"/>
      <c r="D1426" s="712"/>
      <c r="E1426" s="804"/>
      <c r="F1426" s="710"/>
      <c r="G1426" s="710"/>
      <c r="H1426" s="690"/>
    </row>
    <row r="1427" spans="1:8" ht="12.75" customHeight="1">
      <c r="A1427" s="711"/>
      <c r="B1427" s="712"/>
      <c r="C1427" s="420"/>
      <c r="D1427" s="712"/>
      <c r="E1427" s="722"/>
      <c r="F1427" s="710"/>
      <c r="G1427" s="710"/>
      <c r="H1427" s="690"/>
    </row>
    <row r="1428" spans="1:8" ht="12.75" customHeight="1">
      <c r="A1428" s="1117" t="s">
        <v>1806</v>
      </c>
      <c r="B1428" s="1015"/>
      <c r="C1428" s="1015"/>
      <c r="D1428" s="1015"/>
      <c r="E1428" s="1015"/>
      <c r="F1428" s="1029"/>
      <c r="G1428" s="852">
        <f>SUM(G1425:G1427)</f>
        <v>0</v>
      </c>
      <c r="H1428" s="690"/>
    </row>
    <row r="1429" spans="1:8" ht="12.75" customHeight="1">
      <c r="A1429" s="706"/>
      <c r="B1429" s="707"/>
      <c r="C1429" s="707"/>
      <c r="D1429" s="707"/>
      <c r="E1429" s="708"/>
      <c r="F1429" s="709"/>
      <c r="G1429" s="710"/>
      <c r="H1429" s="690"/>
    </row>
    <row r="1430" spans="1:8" ht="12.75" customHeight="1">
      <c r="A1430" s="1116" t="s">
        <v>1807</v>
      </c>
      <c r="B1430" s="1015"/>
      <c r="C1430" s="1015"/>
      <c r="D1430" s="1015"/>
      <c r="E1430" s="1015"/>
      <c r="F1430" s="1015"/>
      <c r="G1430" s="1029"/>
      <c r="H1430" s="690"/>
    </row>
    <row r="1431" spans="1:8" ht="12.75" customHeight="1">
      <c r="A1431" s="845" t="s">
        <v>1480</v>
      </c>
      <c r="B1431" s="846" t="s">
        <v>46</v>
      </c>
      <c r="C1431" s="847" t="s">
        <v>1803</v>
      </c>
      <c r="D1431" s="846" t="s">
        <v>141</v>
      </c>
      <c r="E1431" s="848" t="s">
        <v>106</v>
      </c>
      <c r="F1431" s="849" t="s">
        <v>1804</v>
      </c>
      <c r="G1431" s="849" t="s">
        <v>1805</v>
      </c>
      <c r="H1431" s="690"/>
    </row>
    <row r="1432" spans="1:8" ht="12.75" customHeight="1">
      <c r="A1432" s="721"/>
      <c r="B1432" s="420"/>
      <c r="C1432" s="420" t="str">
        <f>IF(B1432="","",IF(A1432="SINAPI",VLOOKUP(B1432,'Referência NÃO DESONERADO'!$A:$D,2,0),IF(A1432="COTAÇÃO",VLOOKUP(B1432,'Mapa Cotações'!$A:$N,2,0))))</f>
        <v/>
      </c>
      <c r="D1432" s="420" t="str">
        <f>IF(B1432="","",IF(A1432="SINAPI",VLOOKUP(B1432,'Referência NÃO DESONERADO'!$A:$D,3,0),IF(A1432="COTAÇÃO",VLOOKUP(B1432,'Mapa Cotações'!$A:$N,3,0))))</f>
        <v/>
      </c>
      <c r="E1432" s="722"/>
      <c r="F1432" s="710" t="str">
        <f>IF(B1432="","",IF('Planilha Orçamentária'!$H$2="NÃO DESONERADO",(IF(A1432="SINAPI",VLOOKUP(B1432,'Referência NÃO DESONERADO'!$A:$D,4,0),IF(A1432="ORSE",VLOOKUP(B1432,'Referência NÃO DESONERADO'!$F:$I,4,0),IF(A1432="COTAÇÃO",VLOOKUP(B1432,'Mapa Cotações'!$A:$N,13,0))))),(IF(A1432="SINAPI",VLOOKUP(B1432,'Referência DESONERADO'!$A:$D,4,0),IF(A1432="ORSE",VLOOKUP(B1432,'Referência DESONERADO'!$F:$I,4,0),IF(A1432="COTAÇÃO",VLOOKUP(B1432,'Mapa Cotações'!$A:$N,13,0)))))))</f>
        <v/>
      </c>
      <c r="G1432" s="710" t="str">
        <f>IF(D1432="","",E1432*F1432)</f>
        <v/>
      </c>
      <c r="H1432" s="690"/>
    </row>
    <row r="1433" spans="1:8" ht="12.75" customHeight="1">
      <c r="A1433" s="1117" t="s">
        <v>1806</v>
      </c>
      <c r="B1433" s="1015"/>
      <c r="C1433" s="1015"/>
      <c r="D1433" s="1015"/>
      <c r="E1433" s="1015"/>
      <c r="F1433" s="1029"/>
      <c r="G1433" s="852">
        <f>SUM(G1432)</f>
        <v>0</v>
      </c>
      <c r="H1433" s="690"/>
    </row>
    <row r="1434" spans="1:8" ht="12.75" customHeight="1">
      <c r="A1434" s="706"/>
      <c r="B1434" s="707"/>
      <c r="C1434" s="707"/>
      <c r="D1434" s="707"/>
      <c r="E1434" s="708"/>
      <c r="F1434" s="709"/>
      <c r="G1434" s="715"/>
      <c r="H1434" s="690"/>
    </row>
    <row r="1435" spans="1:8" ht="12.75" customHeight="1">
      <c r="A1435" s="1118" t="s">
        <v>173</v>
      </c>
      <c r="B1435" s="1015"/>
      <c r="C1435" s="1015"/>
      <c r="D1435" s="1015"/>
      <c r="E1435" s="1015"/>
      <c r="F1435" s="1119"/>
      <c r="G1435" s="853" t="str">
        <f>G1417</f>
        <v>R$ 1.555,94</v>
      </c>
      <c r="H1435" s="690"/>
    </row>
    <row r="1436" spans="1:8" ht="12.75" customHeight="1">
      <c r="A1436" s="834"/>
      <c r="B1436" s="834"/>
      <c r="C1436" s="834"/>
      <c r="D1436" s="834"/>
      <c r="E1436" s="835"/>
      <c r="F1436" s="836"/>
      <c r="G1436" s="837"/>
      <c r="H1436" s="690"/>
    </row>
    <row r="1437" spans="1:8" ht="12.75" customHeight="1">
      <c r="A1437" s="707"/>
      <c r="B1437" s="707"/>
      <c r="C1437" s="707"/>
      <c r="D1437" s="707"/>
      <c r="E1437" s="708"/>
      <c r="F1437" s="709"/>
      <c r="G1437" s="709"/>
      <c r="H1437" s="690"/>
    </row>
    <row r="1438" spans="1:8" ht="12.75" customHeight="1">
      <c r="A1438" s="838" t="s">
        <v>46</v>
      </c>
      <c r="B1438" s="839" t="s">
        <v>37</v>
      </c>
      <c r="C1438" s="1120" t="s">
        <v>105</v>
      </c>
      <c r="D1438" s="1063"/>
      <c r="E1438" s="1063"/>
      <c r="F1438" s="1121"/>
      <c r="G1438" s="840" t="s">
        <v>40</v>
      </c>
      <c r="H1438" s="690"/>
    </row>
    <row r="1439" spans="1:8" ht="12.75" customHeight="1">
      <c r="A1439" s="791" t="s">
        <v>2340</v>
      </c>
      <c r="B1439" s="772" t="s">
        <v>2341</v>
      </c>
      <c r="C1439" s="1115" t="s">
        <v>2424</v>
      </c>
      <c r="D1439" s="1015"/>
      <c r="E1439" s="1029"/>
      <c r="F1439" s="857" t="str">
        <f>G1460</f>
        <v>R$ 6.032,46</v>
      </c>
      <c r="G1439" s="858" t="s">
        <v>40</v>
      </c>
      <c r="H1439" s="690"/>
    </row>
    <row r="1440" spans="1:8" ht="12.75" customHeight="1">
      <c r="A1440" s="1116" t="s">
        <v>1802</v>
      </c>
      <c r="B1440" s="1015"/>
      <c r="C1440" s="1015"/>
      <c r="D1440" s="1015"/>
      <c r="E1440" s="1015"/>
      <c r="F1440" s="1015"/>
      <c r="G1440" s="1029"/>
      <c r="H1440" s="690"/>
    </row>
    <row r="1441" spans="1:8" ht="12.75" customHeight="1">
      <c r="A1441" s="845" t="s">
        <v>1480</v>
      </c>
      <c r="B1441" s="846" t="s">
        <v>46</v>
      </c>
      <c r="C1441" s="847" t="s">
        <v>1803</v>
      </c>
      <c r="D1441" s="846" t="s">
        <v>141</v>
      </c>
      <c r="E1441" s="848" t="s">
        <v>106</v>
      </c>
      <c r="F1441" s="849" t="s">
        <v>1804</v>
      </c>
      <c r="G1441" s="849" t="s">
        <v>1805</v>
      </c>
      <c r="H1441" s="690"/>
    </row>
    <row r="1442" spans="1:8" ht="12.75" customHeight="1">
      <c r="A1442" s="700" t="s">
        <v>2357</v>
      </c>
      <c r="B1442" s="701">
        <v>32</v>
      </c>
      <c r="C1442" s="855" t="s">
        <v>2425</v>
      </c>
      <c r="D1442" s="701" t="s">
        <v>141</v>
      </c>
      <c r="E1442" s="856">
        <v>1</v>
      </c>
      <c r="F1442" s="833" t="s">
        <v>2426</v>
      </c>
      <c r="G1442" s="833" t="s">
        <v>2426</v>
      </c>
      <c r="H1442" s="690"/>
    </row>
    <row r="1443" spans="1:8" ht="12.75" customHeight="1">
      <c r="A1443" s="711"/>
      <c r="B1443" s="712"/>
      <c r="C1443" s="420"/>
      <c r="D1443" s="712"/>
      <c r="E1443" s="802"/>
      <c r="F1443" s="710"/>
      <c r="G1443" s="710"/>
      <c r="H1443" s="690"/>
    </row>
    <row r="1444" spans="1:8" ht="12.75" customHeight="1">
      <c r="A1444" s="851"/>
      <c r="B1444" s="851"/>
      <c r="C1444" s="420"/>
      <c r="D1444" s="712"/>
      <c r="E1444" s="802"/>
      <c r="F1444" s="710"/>
      <c r="G1444" s="710"/>
      <c r="H1444" s="690"/>
    </row>
    <row r="1445" spans="1:8" ht="12.75" customHeight="1">
      <c r="A1445" s="721"/>
      <c r="B1445" s="420"/>
      <c r="C1445" s="420" t="str">
        <f>IF(B1445="","",IF(A1445="SINAPI",VLOOKUP(B1445,'Referência NÃO DESONERADO'!$A:$D,2,0),IF(A1445="COTAÇÃO",VLOOKUP(B1445,'Mapa Cotações'!$A:$N,2,0))))</f>
        <v/>
      </c>
      <c r="D1445" s="420" t="str">
        <f>IF(B1445="","",IF(A1445="SINAPI",VLOOKUP(B1445,'Referência NÃO DESONERADO'!$A:$D,3,0),IF(A1445="COTAÇÃO",VLOOKUP(B1445,'Mapa Cotações'!$A:$N,3,0))))</f>
        <v/>
      </c>
      <c r="E1445" s="722"/>
      <c r="F1445" s="710" t="str">
        <f>IF(B1445="","",IF('Planilha Orçamentária'!$H$2="NÃO DESONERADO",(IF(A1445="SINAPI",VLOOKUP(B1445,'Referência NÃO DESONERADO'!$A:$D,4,0),IF(A1445="ORSE",VLOOKUP(B1445,'Referência NÃO DESONERADO'!$F:$I,4,0),IF(A1445="COTAÇÃO",VLOOKUP(B1445,'Mapa Cotações'!$A:$N,13,0))))),(IF(A1445="SINAPI",VLOOKUP(B1445,'Referência DESONERADO'!$A:$D,4,0),IF(A1445="ORSE",VLOOKUP(B1445,'Referência DESONERADO'!$F:$I,4,0),IF(A1445="COTAÇÃO",VLOOKUP(B1445,'Mapa Cotações'!$A:$N,13,0)))))))</f>
        <v/>
      </c>
      <c r="G1445" s="710" t="str">
        <f>IF(D1445="","",E1445*F1445)</f>
        <v/>
      </c>
      <c r="H1445" s="690"/>
    </row>
    <row r="1446" spans="1:8" ht="12.75" customHeight="1">
      <c r="A1446" s="1117" t="s">
        <v>1806</v>
      </c>
      <c r="B1446" s="1015"/>
      <c r="C1446" s="1015"/>
      <c r="D1446" s="1015"/>
      <c r="E1446" s="1015"/>
      <c r="F1446" s="1029"/>
      <c r="G1446" s="852" t="str">
        <f>G1442</f>
        <v>R$ 6.032,46</v>
      </c>
      <c r="H1446" s="690"/>
    </row>
    <row r="1447" spans="1:8" ht="12.75" customHeight="1">
      <c r="A1447" s="706"/>
      <c r="B1447" s="707"/>
      <c r="C1447" s="707"/>
      <c r="D1447" s="707"/>
      <c r="E1447" s="708"/>
      <c r="F1447" s="709"/>
      <c r="G1447" s="710"/>
      <c r="H1447" s="690"/>
    </row>
    <row r="1448" spans="1:8" ht="12.75" customHeight="1">
      <c r="A1448" s="1116" t="s">
        <v>1570</v>
      </c>
      <c r="B1448" s="1015"/>
      <c r="C1448" s="1015"/>
      <c r="D1448" s="1015"/>
      <c r="E1448" s="1015"/>
      <c r="F1448" s="1015"/>
      <c r="G1448" s="1029"/>
      <c r="H1448" s="690"/>
    </row>
    <row r="1449" spans="1:8" ht="12.75" customHeight="1">
      <c r="A1449" s="845" t="s">
        <v>1480</v>
      </c>
      <c r="B1449" s="846" t="s">
        <v>46</v>
      </c>
      <c r="C1449" s="847" t="s">
        <v>1803</v>
      </c>
      <c r="D1449" s="846" t="s">
        <v>141</v>
      </c>
      <c r="E1449" s="848" t="s">
        <v>106</v>
      </c>
      <c r="F1449" s="849" t="s">
        <v>1804</v>
      </c>
      <c r="G1449" s="849" t="s">
        <v>1805</v>
      </c>
      <c r="H1449" s="690"/>
    </row>
    <row r="1450" spans="1:8" ht="12.75" customHeight="1">
      <c r="A1450" s="711"/>
      <c r="B1450" s="420"/>
      <c r="C1450" s="420"/>
      <c r="D1450" s="712"/>
      <c r="E1450" s="804"/>
      <c r="F1450" s="710"/>
      <c r="G1450" s="710"/>
      <c r="H1450" s="690"/>
    </row>
    <row r="1451" spans="1:8" ht="12.75" customHeight="1">
      <c r="A1451" s="711"/>
      <c r="B1451" s="420"/>
      <c r="C1451" s="420"/>
      <c r="D1451" s="712"/>
      <c r="E1451" s="804"/>
      <c r="F1451" s="710"/>
      <c r="G1451" s="710"/>
      <c r="H1451" s="690"/>
    </row>
    <row r="1452" spans="1:8" ht="12.75" customHeight="1">
      <c r="A1452" s="711"/>
      <c r="B1452" s="712"/>
      <c r="C1452" s="420"/>
      <c r="D1452" s="712"/>
      <c r="E1452" s="722"/>
      <c r="F1452" s="710"/>
      <c r="G1452" s="710"/>
      <c r="H1452" s="690"/>
    </row>
    <row r="1453" spans="1:8" ht="12.75" customHeight="1">
      <c r="A1453" s="1117" t="s">
        <v>1806</v>
      </c>
      <c r="B1453" s="1015"/>
      <c r="C1453" s="1015"/>
      <c r="D1453" s="1015"/>
      <c r="E1453" s="1015"/>
      <c r="F1453" s="1029"/>
      <c r="G1453" s="852">
        <f>SUM(G1450:G1452)</f>
        <v>0</v>
      </c>
      <c r="H1453" s="690"/>
    </row>
    <row r="1454" spans="1:8" ht="12.75" customHeight="1">
      <c r="A1454" s="706"/>
      <c r="B1454" s="707"/>
      <c r="C1454" s="707"/>
      <c r="D1454" s="707"/>
      <c r="E1454" s="708"/>
      <c r="F1454" s="709"/>
      <c r="G1454" s="710"/>
      <c r="H1454" s="690"/>
    </row>
    <row r="1455" spans="1:8" ht="12.75" customHeight="1">
      <c r="A1455" s="1116" t="s">
        <v>1807</v>
      </c>
      <c r="B1455" s="1015"/>
      <c r="C1455" s="1015"/>
      <c r="D1455" s="1015"/>
      <c r="E1455" s="1015"/>
      <c r="F1455" s="1015"/>
      <c r="G1455" s="1029"/>
      <c r="H1455" s="690"/>
    </row>
    <row r="1456" spans="1:8" ht="12.75" customHeight="1">
      <c r="A1456" s="845" t="s">
        <v>1480</v>
      </c>
      <c r="B1456" s="846" t="s">
        <v>46</v>
      </c>
      <c r="C1456" s="847" t="s">
        <v>1803</v>
      </c>
      <c r="D1456" s="846" t="s">
        <v>141</v>
      </c>
      <c r="E1456" s="848" t="s">
        <v>106</v>
      </c>
      <c r="F1456" s="849" t="s">
        <v>1804</v>
      </c>
      <c r="G1456" s="849" t="s">
        <v>1805</v>
      </c>
      <c r="H1456" s="690"/>
    </row>
    <row r="1457" spans="1:8" ht="12.75" customHeight="1">
      <c r="A1457" s="721"/>
      <c r="B1457" s="420"/>
      <c r="C1457" s="420" t="str">
        <f>IF(B1457="","",IF(A1457="SINAPI",VLOOKUP(B1457,'Referência NÃO DESONERADO'!$A:$D,2,0),IF(A1457="COTAÇÃO",VLOOKUP(B1457,'Mapa Cotações'!$A:$N,2,0))))</f>
        <v/>
      </c>
      <c r="D1457" s="420" t="str">
        <f>IF(B1457="","",IF(A1457="SINAPI",VLOOKUP(B1457,'Referência NÃO DESONERADO'!$A:$D,3,0),IF(A1457="COTAÇÃO",VLOOKUP(B1457,'Mapa Cotações'!$A:$N,3,0))))</f>
        <v/>
      </c>
      <c r="E1457" s="722"/>
      <c r="F1457" s="710" t="str">
        <f>IF(B1457="","",IF('Planilha Orçamentária'!$H$2="NÃO DESONERADO",(IF(A1457="SINAPI",VLOOKUP(B1457,'Referência NÃO DESONERADO'!$A:$D,4,0),IF(A1457="ORSE",VLOOKUP(B1457,'Referência NÃO DESONERADO'!$F:$I,4,0),IF(A1457="COTAÇÃO",VLOOKUP(B1457,'Mapa Cotações'!$A:$N,13,0))))),(IF(A1457="SINAPI",VLOOKUP(B1457,'Referência DESONERADO'!$A:$D,4,0),IF(A1457="ORSE",VLOOKUP(B1457,'Referência DESONERADO'!$F:$I,4,0),IF(A1457="COTAÇÃO",VLOOKUP(B1457,'Mapa Cotações'!$A:$N,13,0)))))))</f>
        <v/>
      </c>
      <c r="G1457" s="710" t="str">
        <f>IF(D1457="","",E1457*F1457)</f>
        <v/>
      </c>
      <c r="H1457" s="690"/>
    </row>
    <row r="1458" spans="1:8" ht="12.75" customHeight="1">
      <c r="A1458" s="1117" t="s">
        <v>1806</v>
      </c>
      <c r="B1458" s="1015"/>
      <c r="C1458" s="1015"/>
      <c r="D1458" s="1015"/>
      <c r="E1458" s="1015"/>
      <c r="F1458" s="1029"/>
      <c r="G1458" s="852">
        <f>SUM(G1457)</f>
        <v>0</v>
      </c>
      <c r="H1458" s="690"/>
    </row>
    <row r="1459" spans="1:8" ht="12.75" customHeight="1">
      <c r="A1459" s="706"/>
      <c r="B1459" s="707"/>
      <c r="C1459" s="707"/>
      <c r="D1459" s="707"/>
      <c r="E1459" s="708"/>
      <c r="F1459" s="709"/>
      <c r="G1459" s="715"/>
      <c r="H1459" s="690"/>
    </row>
    <row r="1460" spans="1:8" ht="12.75" customHeight="1">
      <c r="A1460" s="1118" t="s">
        <v>173</v>
      </c>
      <c r="B1460" s="1015"/>
      <c r="C1460" s="1015"/>
      <c r="D1460" s="1015"/>
      <c r="E1460" s="1015"/>
      <c r="F1460" s="1119"/>
      <c r="G1460" s="853" t="str">
        <f>G1442</f>
        <v>R$ 6.032,46</v>
      </c>
      <c r="H1460" s="690"/>
    </row>
    <row r="1461" spans="1:8" ht="12.75" customHeight="1">
      <c r="A1461" s="834"/>
      <c r="B1461" s="834"/>
      <c r="C1461" s="834"/>
      <c r="D1461" s="834"/>
      <c r="E1461" s="835"/>
      <c r="F1461" s="836"/>
      <c r="G1461" s="837"/>
      <c r="H1461" s="690"/>
    </row>
    <row r="1462" spans="1:8" ht="12.75" customHeight="1">
      <c r="A1462" s="707"/>
      <c r="B1462" s="707"/>
      <c r="C1462" s="707"/>
      <c r="D1462" s="707"/>
      <c r="E1462" s="708"/>
      <c r="F1462" s="709"/>
      <c r="G1462" s="709"/>
      <c r="H1462" s="690"/>
    </row>
    <row r="1463" spans="1:8" ht="12.75" customHeight="1">
      <c r="A1463" s="838" t="s">
        <v>46</v>
      </c>
      <c r="B1463" s="839" t="s">
        <v>37</v>
      </c>
      <c r="C1463" s="1120" t="s">
        <v>105</v>
      </c>
      <c r="D1463" s="1063"/>
      <c r="E1463" s="1063"/>
      <c r="F1463" s="1121"/>
      <c r="G1463" s="840" t="s">
        <v>40</v>
      </c>
      <c r="H1463" s="690"/>
    </row>
    <row r="1464" spans="1:8" ht="12.75" customHeight="1">
      <c r="A1464" s="791" t="s">
        <v>2344</v>
      </c>
      <c r="B1464" s="772" t="s">
        <v>2345</v>
      </c>
      <c r="C1464" s="1115" t="s">
        <v>2427</v>
      </c>
      <c r="D1464" s="1015"/>
      <c r="E1464" s="1029"/>
      <c r="F1464" s="857" t="str">
        <f>G1485</f>
        <v>R$ 934,66</v>
      </c>
      <c r="G1464" s="858" t="s">
        <v>40</v>
      </c>
      <c r="H1464" s="690"/>
    </row>
    <row r="1465" spans="1:8" ht="12.75" customHeight="1">
      <c r="A1465" s="1116" t="s">
        <v>1802</v>
      </c>
      <c r="B1465" s="1015"/>
      <c r="C1465" s="1015"/>
      <c r="D1465" s="1015"/>
      <c r="E1465" s="1015"/>
      <c r="F1465" s="1015"/>
      <c r="G1465" s="1029"/>
      <c r="H1465" s="690"/>
    </row>
    <row r="1466" spans="1:8" ht="12.75" customHeight="1">
      <c r="A1466" s="845" t="s">
        <v>1480</v>
      </c>
      <c r="B1466" s="846" t="s">
        <v>46</v>
      </c>
      <c r="C1466" s="847" t="s">
        <v>1803</v>
      </c>
      <c r="D1466" s="846" t="s">
        <v>141</v>
      </c>
      <c r="E1466" s="848" t="s">
        <v>106</v>
      </c>
      <c r="F1466" s="849" t="s">
        <v>1804</v>
      </c>
      <c r="G1466" s="849" t="s">
        <v>1805</v>
      </c>
      <c r="H1466" s="690"/>
    </row>
    <row r="1467" spans="1:8" ht="12.75" customHeight="1">
      <c r="A1467" s="700" t="s">
        <v>2357</v>
      </c>
      <c r="B1467" s="701">
        <v>33</v>
      </c>
      <c r="C1467" s="855" t="s">
        <v>2428</v>
      </c>
      <c r="D1467" s="701" t="s">
        <v>141</v>
      </c>
      <c r="E1467" s="856">
        <v>1</v>
      </c>
      <c r="F1467" s="833" t="s">
        <v>2429</v>
      </c>
      <c r="G1467" s="833" t="s">
        <v>2429</v>
      </c>
      <c r="H1467" s="690"/>
    </row>
    <row r="1468" spans="1:8" ht="12.75" customHeight="1">
      <c r="A1468" s="711"/>
      <c r="B1468" s="712"/>
      <c r="C1468" s="420"/>
      <c r="D1468" s="712"/>
      <c r="E1468" s="802"/>
      <c r="F1468" s="710"/>
      <c r="G1468" s="710"/>
      <c r="H1468" s="690"/>
    </row>
    <row r="1469" spans="1:8" ht="12.75" customHeight="1">
      <c r="A1469" s="851"/>
      <c r="B1469" s="851"/>
      <c r="C1469" s="420"/>
      <c r="D1469" s="712"/>
      <c r="E1469" s="802"/>
      <c r="F1469" s="710"/>
      <c r="G1469" s="710"/>
      <c r="H1469" s="690"/>
    </row>
    <row r="1470" spans="1:8" ht="12.75" customHeight="1">
      <c r="A1470" s="721"/>
      <c r="B1470" s="420"/>
      <c r="C1470" s="420" t="str">
        <f>IF(B1470="","",IF(A1470="SINAPI",VLOOKUP(B1470,'Referência NÃO DESONERADO'!$A:$D,2,0),IF(A1470="COTAÇÃO",VLOOKUP(B1470,'Mapa Cotações'!$A:$N,2,0))))</f>
        <v/>
      </c>
      <c r="D1470" s="420" t="str">
        <f>IF(B1470="","",IF(A1470="SINAPI",VLOOKUP(B1470,'Referência NÃO DESONERADO'!$A:$D,3,0),IF(A1470="COTAÇÃO",VLOOKUP(B1470,'Mapa Cotações'!$A:$N,3,0))))</f>
        <v/>
      </c>
      <c r="E1470" s="722"/>
      <c r="F1470" s="710" t="str">
        <f>IF(B1470="","",IF('Planilha Orçamentária'!$H$2="NÃO DESONERADO",(IF(A1470="SINAPI",VLOOKUP(B1470,'Referência NÃO DESONERADO'!$A:$D,4,0),IF(A1470="ORSE",VLOOKUP(B1470,'Referência NÃO DESONERADO'!$F:$I,4,0),IF(A1470="COTAÇÃO",VLOOKUP(B1470,'Mapa Cotações'!$A:$N,13,0))))),(IF(A1470="SINAPI",VLOOKUP(B1470,'Referência DESONERADO'!$A:$D,4,0),IF(A1470="ORSE",VLOOKUP(B1470,'Referência DESONERADO'!$F:$I,4,0),IF(A1470="COTAÇÃO",VLOOKUP(B1470,'Mapa Cotações'!$A:$N,13,0)))))))</f>
        <v/>
      </c>
      <c r="G1470" s="710" t="str">
        <f>IF(D1470="","",E1470*F1470)</f>
        <v/>
      </c>
      <c r="H1470" s="690"/>
    </row>
    <row r="1471" spans="1:8" ht="12.75" customHeight="1">
      <c r="A1471" s="1117" t="s">
        <v>1806</v>
      </c>
      <c r="B1471" s="1015"/>
      <c r="C1471" s="1015"/>
      <c r="D1471" s="1015"/>
      <c r="E1471" s="1015"/>
      <c r="F1471" s="1029"/>
      <c r="G1471" s="852" t="str">
        <f>G1467</f>
        <v>R$ 934,66</v>
      </c>
      <c r="H1471" s="690"/>
    </row>
    <row r="1472" spans="1:8" ht="12.75" customHeight="1">
      <c r="A1472" s="706"/>
      <c r="B1472" s="707"/>
      <c r="C1472" s="707"/>
      <c r="D1472" s="707"/>
      <c r="E1472" s="708"/>
      <c r="F1472" s="709"/>
      <c r="G1472" s="710"/>
      <c r="H1472" s="690"/>
    </row>
    <row r="1473" spans="1:8" ht="12.75" customHeight="1">
      <c r="A1473" s="1116" t="s">
        <v>1570</v>
      </c>
      <c r="B1473" s="1015"/>
      <c r="C1473" s="1015"/>
      <c r="D1473" s="1015"/>
      <c r="E1473" s="1015"/>
      <c r="F1473" s="1015"/>
      <c r="G1473" s="1029"/>
      <c r="H1473" s="690"/>
    </row>
    <row r="1474" spans="1:8" ht="12.75" customHeight="1">
      <c r="A1474" s="845" t="s">
        <v>1480</v>
      </c>
      <c r="B1474" s="846" t="s">
        <v>46</v>
      </c>
      <c r="C1474" s="847" t="s">
        <v>1803</v>
      </c>
      <c r="D1474" s="846" t="s">
        <v>141</v>
      </c>
      <c r="E1474" s="848" t="s">
        <v>106</v>
      </c>
      <c r="F1474" s="849" t="s">
        <v>1804</v>
      </c>
      <c r="G1474" s="849" t="s">
        <v>1805</v>
      </c>
      <c r="H1474" s="690"/>
    </row>
    <row r="1475" spans="1:8" ht="12.75" customHeight="1">
      <c r="A1475" s="711"/>
      <c r="B1475" s="420"/>
      <c r="C1475" s="420"/>
      <c r="D1475" s="712"/>
      <c r="E1475" s="804"/>
      <c r="F1475" s="710"/>
      <c r="G1475" s="710"/>
      <c r="H1475" s="690"/>
    </row>
    <row r="1476" spans="1:8" ht="12.75" customHeight="1">
      <c r="A1476" s="711"/>
      <c r="B1476" s="420"/>
      <c r="C1476" s="420"/>
      <c r="D1476" s="712"/>
      <c r="E1476" s="804"/>
      <c r="F1476" s="710"/>
      <c r="G1476" s="710"/>
      <c r="H1476" s="690"/>
    </row>
    <row r="1477" spans="1:8" ht="12.75" customHeight="1">
      <c r="A1477" s="711"/>
      <c r="B1477" s="712"/>
      <c r="C1477" s="420"/>
      <c r="D1477" s="712"/>
      <c r="E1477" s="722"/>
      <c r="F1477" s="710"/>
      <c r="G1477" s="710"/>
      <c r="H1477" s="690"/>
    </row>
    <row r="1478" spans="1:8" ht="12.75" customHeight="1">
      <c r="A1478" s="1117" t="s">
        <v>1806</v>
      </c>
      <c r="B1478" s="1015"/>
      <c r="C1478" s="1015"/>
      <c r="D1478" s="1015"/>
      <c r="E1478" s="1015"/>
      <c r="F1478" s="1029"/>
      <c r="G1478" s="852">
        <f>SUM(G1475:G1477)</f>
        <v>0</v>
      </c>
      <c r="H1478" s="690"/>
    </row>
    <row r="1479" spans="1:8" ht="12.75" customHeight="1">
      <c r="A1479" s="706"/>
      <c r="B1479" s="707"/>
      <c r="C1479" s="707"/>
      <c r="D1479" s="707"/>
      <c r="E1479" s="708"/>
      <c r="F1479" s="709"/>
      <c r="G1479" s="710"/>
      <c r="H1479" s="690"/>
    </row>
    <row r="1480" spans="1:8" ht="12.75" customHeight="1">
      <c r="A1480" s="1116" t="s">
        <v>1807</v>
      </c>
      <c r="B1480" s="1015"/>
      <c r="C1480" s="1015"/>
      <c r="D1480" s="1015"/>
      <c r="E1480" s="1015"/>
      <c r="F1480" s="1015"/>
      <c r="G1480" s="1029"/>
      <c r="H1480" s="690"/>
    </row>
    <row r="1481" spans="1:8" ht="12.75" customHeight="1">
      <c r="A1481" s="845" t="s">
        <v>1480</v>
      </c>
      <c r="B1481" s="846" t="s">
        <v>46</v>
      </c>
      <c r="C1481" s="847" t="s">
        <v>1803</v>
      </c>
      <c r="D1481" s="846" t="s">
        <v>141</v>
      </c>
      <c r="E1481" s="848" t="s">
        <v>106</v>
      </c>
      <c r="F1481" s="849" t="s">
        <v>1804</v>
      </c>
      <c r="G1481" s="849" t="s">
        <v>1805</v>
      </c>
      <c r="H1481" s="690"/>
    </row>
    <row r="1482" spans="1:8" ht="12.75" customHeight="1">
      <c r="A1482" s="721"/>
      <c r="B1482" s="420"/>
      <c r="C1482" s="420" t="str">
        <f>IF(B1482="","",IF(A1482="SINAPI",VLOOKUP(B1482,'Referência NÃO DESONERADO'!$A:$D,2,0),IF(A1482="COTAÇÃO",VLOOKUP(B1482,'Mapa Cotações'!$A:$N,2,0))))</f>
        <v/>
      </c>
      <c r="D1482" s="420" t="str">
        <f>IF(B1482="","",IF(A1482="SINAPI",VLOOKUP(B1482,'Referência NÃO DESONERADO'!$A:$D,3,0),IF(A1482="COTAÇÃO",VLOOKUP(B1482,'Mapa Cotações'!$A:$N,3,0))))</f>
        <v/>
      </c>
      <c r="E1482" s="722"/>
      <c r="F1482" s="710" t="str">
        <f>IF(B1482="","",IF('Planilha Orçamentária'!$H$2="NÃO DESONERADO",(IF(A1482="SINAPI",VLOOKUP(B1482,'Referência NÃO DESONERADO'!$A:$D,4,0),IF(A1482="ORSE",VLOOKUP(B1482,'Referência NÃO DESONERADO'!$F:$I,4,0),IF(A1482="COTAÇÃO",VLOOKUP(B1482,'Mapa Cotações'!$A:$N,13,0))))),(IF(A1482="SINAPI",VLOOKUP(B1482,'Referência DESONERADO'!$A:$D,4,0),IF(A1482="ORSE",VLOOKUP(B1482,'Referência DESONERADO'!$F:$I,4,0),IF(A1482="COTAÇÃO",VLOOKUP(B1482,'Mapa Cotações'!$A:$N,13,0)))))))</f>
        <v/>
      </c>
      <c r="G1482" s="710" t="str">
        <f>IF(D1482="","",E1482*F1482)</f>
        <v/>
      </c>
      <c r="H1482" s="690"/>
    </row>
    <row r="1483" spans="1:8" ht="12.75" customHeight="1">
      <c r="A1483" s="1117" t="s">
        <v>1806</v>
      </c>
      <c r="B1483" s="1015"/>
      <c r="C1483" s="1015"/>
      <c r="D1483" s="1015"/>
      <c r="E1483" s="1015"/>
      <c r="F1483" s="1029"/>
      <c r="G1483" s="852">
        <f>SUM(G1482)</f>
        <v>0</v>
      </c>
      <c r="H1483" s="690"/>
    </row>
    <row r="1484" spans="1:8" ht="12.75" customHeight="1">
      <c r="A1484" s="706"/>
      <c r="B1484" s="707"/>
      <c r="C1484" s="707"/>
      <c r="D1484" s="707"/>
      <c r="E1484" s="708"/>
      <c r="F1484" s="709"/>
      <c r="G1484" s="715"/>
      <c r="H1484" s="690"/>
    </row>
    <row r="1485" spans="1:8" ht="12.75" customHeight="1">
      <c r="A1485" s="1118" t="s">
        <v>173</v>
      </c>
      <c r="B1485" s="1015"/>
      <c r="C1485" s="1015"/>
      <c r="D1485" s="1015"/>
      <c r="E1485" s="1015"/>
      <c r="F1485" s="1119"/>
      <c r="G1485" s="853" t="str">
        <f>G1467</f>
        <v>R$ 934,66</v>
      </c>
      <c r="H1485" s="690"/>
    </row>
    <row r="1486" spans="1:8" ht="12.75" customHeight="1">
      <c r="A1486" s="834"/>
      <c r="B1486" s="834"/>
      <c r="C1486" s="834"/>
      <c r="D1486" s="834"/>
      <c r="E1486" s="835"/>
      <c r="F1486" s="836"/>
      <c r="G1486" s="837"/>
      <c r="H1486" s="690"/>
    </row>
    <row r="1487" spans="1:8" ht="12.75" customHeight="1">
      <c r="A1487" s="707"/>
      <c r="B1487" s="707"/>
      <c r="C1487" s="707"/>
      <c r="D1487" s="707"/>
      <c r="E1487" s="708"/>
      <c r="F1487" s="709"/>
      <c r="G1487" s="709"/>
      <c r="H1487" s="690"/>
    </row>
    <row r="1488" spans="1:8" ht="12.75" customHeight="1">
      <c r="A1488" s="838" t="s">
        <v>46</v>
      </c>
      <c r="B1488" s="839" t="s">
        <v>37</v>
      </c>
      <c r="C1488" s="1120" t="s">
        <v>105</v>
      </c>
      <c r="D1488" s="1063"/>
      <c r="E1488" s="1063"/>
      <c r="F1488" s="1121"/>
      <c r="G1488" s="840" t="s">
        <v>40</v>
      </c>
      <c r="H1488" s="690"/>
    </row>
    <row r="1489" spans="1:8" ht="12.75" customHeight="1">
      <c r="A1489" s="791" t="s">
        <v>2348</v>
      </c>
      <c r="B1489" s="772" t="s">
        <v>2349</v>
      </c>
      <c r="C1489" s="1115" t="s">
        <v>2430</v>
      </c>
      <c r="D1489" s="1015"/>
      <c r="E1489" s="1029"/>
      <c r="F1489" s="857" t="str">
        <f>G1510</f>
        <v>R$ 93,64</v>
      </c>
      <c r="G1489" s="858" t="s">
        <v>1607</v>
      </c>
      <c r="H1489" s="690"/>
    </row>
    <row r="1490" spans="1:8" ht="12.75" customHeight="1">
      <c r="A1490" s="1116" t="s">
        <v>1802</v>
      </c>
      <c r="B1490" s="1015"/>
      <c r="C1490" s="1015"/>
      <c r="D1490" s="1015"/>
      <c r="E1490" s="1015"/>
      <c r="F1490" s="1015"/>
      <c r="G1490" s="1029"/>
      <c r="H1490" s="690"/>
    </row>
    <row r="1491" spans="1:8" ht="12.75" customHeight="1">
      <c r="A1491" s="845" t="s">
        <v>1480</v>
      </c>
      <c r="B1491" s="846" t="s">
        <v>46</v>
      </c>
      <c r="C1491" s="847" t="s">
        <v>1803</v>
      </c>
      <c r="D1491" s="846" t="s">
        <v>141</v>
      </c>
      <c r="E1491" s="848" t="s">
        <v>106</v>
      </c>
      <c r="F1491" s="849" t="s">
        <v>1804</v>
      </c>
      <c r="G1491" s="849" t="s">
        <v>1805</v>
      </c>
      <c r="H1491" s="690"/>
    </row>
    <row r="1492" spans="1:8" ht="12.75" customHeight="1">
      <c r="A1492" s="700" t="s">
        <v>2357</v>
      </c>
      <c r="B1492" s="701">
        <v>34</v>
      </c>
      <c r="C1492" s="855" t="s">
        <v>2431</v>
      </c>
      <c r="D1492" s="701" t="s">
        <v>1607</v>
      </c>
      <c r="E1492" s="856">
        <v>1</v>
      </c>
      <c r="F1492" s="833" t="s">
        <v>2432</v>
      </c>
      <c r="G1492" s="833" t="s">
        <v>2433</v>
      </c>
      <c r="H1492" s="690"/>
    </row>
    <row r="1493" spans="1:8" ht="12.75" customHeight="1">
      <c r="A1493" s="711"/>
      <c r="B1493" s="712"/>
      <c r="C1493" s="420"/>
      <c r="D1493" s="712"/>
      <c r="E1493" s="802"/>
      <c r="F1493" s="710"/>
      <c r="G1493" s="710"/>
      <c r="H1493" s="690"/>
    </row>
    <row r="1494" spans="1:8" ht="12.75" customHeight="1">
      <c r="A1494" s="851"/>
      <c r="B1494" s="851"/>
      <c r="C1494" s="420"/>
      <c r="D1494" s="712"/>
      <c r="E1494" s="802"/>
      <c r="F1494" s="710"/>
      <c r="G1494" s="710"/>
      <c r="H1494" s="690"/>
    </row>
    <row r="1495" spans="1:8" ht="12.75" customHeight="1">
      <c r="A1495" s="721"/>
      <c r="B1495" s="420"/>
      <c r="C1495" s="420" t="str">
        <f>IF(B1495="","",IF(A1495="SINAPI",VLOOKUP(B1495,'Referência NÃO DESONERADO'!$A:$D,2,0),IF(A1495="COTAÇÃO",VLOOKUP(B1495,'Mapa Cotações'!$A:$N,2,0))))</f>
        <v/>
      </c>
      <c r="D1495" s="420" t="str">
        <f>IF(B1495="","",IF(A1495="SINAPI",VLOOKUP(B1495,'Referência NÃO DESONERADO'!$A:$D,3,0),IF(A1495="COTAÇÃO",VLOOKUP(B1495,'Mapa Cotações'!$A:$N,3,0))))</f>
        <v/>
      </c>
      <c r="E1495" s="722"/>
      <c r="F1495" s="710" t="str">
        <f>IF(B1495="","",IF('Planilha Orçamentária'!$H$2="NÃO DESONERADO",(IF(A1495="SINAPI",VLOOKUP(B1495,'Referência NÃO DESONERADO'!$A:$D,4,0),IF(A1495="ORSE",VLOOKUP(B1495,'Referência NÃO DESONERADO'!$F:$I,4,0),IF(A1495="COTAÇÃO",VLOOKUP(B1495,'Mapa Cotações'!$A:$N,13,0))))),(IF(A1495="SINAPI",VLOOKUP(B1495,'Referência DESONERADO'!$A:$D,4,0),IF(A1495="ORSE",VLOOKUP(B1495,'Referência DESONERADO'!$F:$I,4,0),IF(A1495="COTAÇÃO",VLOOKUP(B1495,'Mapa Cotações'!$A:$N,13,0)))))))</f>
        <v/>
      </c>
      <c r="G1495" s="710" t="str">
        <f>IF(D1495="","",E1495*F1495)</f>
        <v/>
      </c>
      <c r="H1495" s="690"/>
    </row>
    <row r="1496" spans="1:8" ht="12.75" customHeight="1">
      <c r="A1496" s="1117" t="s">
        <v>1806</v>
      </c>
      <c r="B1496" s="1015"/>
      <c r="C1496" s="1015"/>
      <c r="D1496" s="1015"/>
      <c r="E1496" s="1015"/>
      <c r="F1496" s="1029"/>
      <c r="G1496" s="852" t="str">
        <f>G1492</f>
        <v>R$ 93,64</v>
      </c>
      <c r="H1496" s="690"/>
    </row>
    <row r="1497" spans="1:8" ht="12.75" customHeight="1">
      <c r="A1497" s="706"/>
      <c r="B1497" s="707"/>
      <c r="C1497" s="707"/>
      <c r="D1497" s="707"/>
      <c r="E1497" s="708"/>
      <c r="F1497" s="709"/>
      <c r="G1497" s="710"/>
      <c r="H1497" s="690"/>
    </row>
    <row r="1498" spans="1:8" ht="12.75" customHeight="1">
      <c r="A1498" s="1116" t="s">
        <v>1570</v>
      </c>
      <c r="B1498" s="1015"/>
      <c r="C1498" s="1015"/>
      <c r="D1498" s="1015"/>
      <c r="E1498" s="1015"/>
      <c r="F1498" s="1015"/>
      <c r="G1498" s="1029"/>
      <c r="H1498" s="690"/>
    </row>
    <row r="1499" spans="1:8" ht="12.75" customHeight="1">
      <c r="A1499" s="845" t="s">
        <v>1480</v>
      </c>
      <c r="B1499" s="846" t="s">
        <v>46</v>
      </c>
      <c r="C1499" s="847" t="s">
        <v>1803</v>
      </c>
      <c r="D1499" s="846" t="s">
        <v>141</v>
      </c>
      <c r="E1499" s="848" t="s">
        <v>106</v>
      </c>
      <c r="F1499" s="849" t="s">
        <v>1804</v>
      </c>
      <c r="G1499" s="849" t="s">
        <v>1805</v>
      </c>
      <c r="H1499" s="690"/>
    </row>
    <row r="1500" spans="1:8" ht="12.75" customHeight="1">
      <c r="A1500" s="711"/>
      <c r="B1500" s="420"/>
      <c r="C1500" s="420"/>
      <c r="D1500" s="712"/>
      <c r="E1500" s="804"/>
      <c r="F1500" s="710"/>
      <c r="G1500" s="710"/>
      <c r="H1500" s="690"/>
    </row>
    <row r="1501" spans="1:8" ht="12.75" customHeight="1">
      <c r="A1501" s="711"/>
      <c r="B1501" s="420"/>
      <c r="C1501" s="420"/>
      <c r="D1501" s="712"/>
      <c r="E1501" s="804"/>
      <c r="F1501" s="710"/>
      <c r="G1501" s="710"/>
      <c r="H1501" s="690"/>
    </row>
    <row r="1502" spans="1:8" ht="12.75" customHeight="1">
      <c r="A1502" s="711"/>
      <c r="B1502" s="712"/>
      <c r="C1502" s="420"/>
      <c r="D1502" s="712"/>
      <c r="E1502" s="722"/>
      <c r="F1502" s="710"/>
      <c r="G1502" s="710"/>
      <c r="H1502" s="690"/>
    </row>
    <row r="1503" spans="1:8" ht="12.75" customHeight="1">
      <c r="A1503" s="1117" t="s">
        <v>1806</v>
      </c>
      <c r="B1503" s="1015"/>
      <c r="C1503" s="1015"/>
      <c r="D1503" s="1015"/>
      <c r="E1503" s="1015"/>
      <c r="F1503" s="1029"/>
      <c r="G1503" s="852">
        <f>SUM(G1500:G1502)</f>
        <v>0</v>
      </c>
      <c r="H1503" s="690"/>
    </row>
    <row r="1504" spans="1:8" ht="12.75" customHeight="1">
      <c r="A1504" s="706"/>
      <c r="B1504" s="707"/>
      <c r="C1504" s="707"/>
      <c r="D1504" s="707"/>
      <c r="E1504" s="708"/>
      <c r="F1504" s="709"/>
      <c r="G1504" s="710"/>
      <c r="H1504" s="690"/>
    </row>
    <row r="1505" spans="1:8" ht="12.75" customHeight="1">
      <c r="A1505" s="1116" t="s">
        <v>1807</v>
      </c>
      <c r="B1505" s="1015"/>
      <c r="C1505" s="1015"/>
      <c r="D1505" s="1015"/>
      <c r="E1505" s="1015"/>
      <c r="F1505" s="1015"/>
      <c r="G1505" s="1029"/>
      <c r="H1505" s="690"/>
    </row>
    <row r="1506" spans="1:8" ht="12.75" customHeight="1">
      <c r="A1506" s="845" t="s">
        <v>1480</v>
      </c>
      <c r="B1506" s="846" t="s">
        <v>46</v>
      </c>
      <c r="C1506" s="847" t="s">
        <v>1803</v>
      </c>
      <c r="D1506" s="846" t="s">
        <v>141</v>
      </c>
      <c r="E1506" s="848" t="s">
        <v>106</v>
      </c>
      <c r="F1506" s="849" t="s">
        <v>1804</v>
      </c>
      <c r="G1506" s="849" t="s">
        <v>1805</v>
      </c>
      <c r="H1506" s="690"/>
    </row>
    <row r="1507" spans="1:8" ht="12.75" customHeight="1">
      <c r="A1507" s="721"/>
      <c r="B1507" s="420"/>
      <c r="C1507" s="420" t="str">
        <f>IF(B1507="","",IF(A1507="SINAPI",VLOOKUP(B1507,'Referência NÃO DESONERADO'!$A:$D,2,0),IF(A1507="COTAÇÃO",VLOOKUP(B1507,'Mapa Cotações'!$A:$N,2,0))))</f>
        <v/>
      </c>
      <c r="D1507" s="420" t="str">
        <f>IF(B1507="","",IF(A1507="SINAPI",VLOOKUP(B1507,'Referência NÃO DESONERADO'!$A:$D,3,0),IF(A1507="COTAÇÃO",VLOOKUP(B1507,'Mapa Cotações'!$A:$N,3,0))))</f>
        <v/>
      </c>
      <c r="E1507" s="722"/>
      <c r="F1507" s="710" t="str">
        <f>IF(B1507="","",IF('Planilha Orçamentária'!$H$2="NÃO DESONERADO",(IF(A1507="SINAPI",VLOOKUP(B1507,'Referência NÃO DESONERADO'!$A:$D,4,0),IF(A1507="ORSE",VLOOKUP(B1507,'Referência NÃO DESONERADO'!$F:$I,4,0),IF(A1507="COTAÇÃO",VLOOKUP(B1507,'Mapa Cotações'!$A:$N,13,0))))),(IF(A1507="SINAPI",VLOOKUP(B1507,'Referência DESONERADO'!$A:$D,4,0),IF(A1507="ORSE",VLOOKUP(B1507,'Referência DESONERADO'!$F:$I,4,0),IF(A1507="COTAÇÃO",VLOOKUP(B1507,'Mapa Cotações'!$A:$N,13,0)))))))</f>
        <v/>
      </c>
      <c r="G1507" s="710" t="str">
        <f>IF(D1507="","",E1507*F1507)</f>
        <v/>
      </c>
      <c r="H1507" s="690"/>
    </row>
    <row r="1508" spans="1:8" ht="12.75" customHeight="1">
      <c r="A1508" s="1117" t="s">
        <v>1806</v>
      </c>
      <c r="B1508" s="1015"/>
      <c r="C1508" s="1015"/>
      <c r="D1508" s="1015"/>
      <c r="E1508" s="1015"/>
      <c r="F1508" s="1029"/>
      <c r="G1508" s="852">
        <f>SUM(G1507)</f>
        <v>0</v>
      </c>
      <c r="H1508" s="690"/>
    </row>
    <row r="1509" spans="1:8" ht="12.75" customHeight="1">
      <c r="A1509" s="706"/>
      <c r="B1509" s="707"/>
      <c r="C1509" s="707"/>
      <c r="D1509" s="707"/>
      <c r="E1509" s="708"/>
      <c r="F1509" s="709"/>
      <c r="G1509" s="715"/>
      <c r="H1509" s="690"/>
    </row>
    <row r="1510" spans="1:8" ht="12.75" customHeight="1">
      <c r="A1510" s="1118" t="s">
        <v>173</v>
      </c>
      <c r="B1510" s="1015"/>
      <c r="C1510" s="1015"/>
      <c r="D1510" s="1015"/>
      <c r="E1510" s="1015"/>
      <c r="F1510" s="1119"/>
      <c r="G1510" s="853" t="str">
        <f>G1492</f>
        <v>R$ 93,64</v>
      </c>
      <c r="H1510" s="690"/>
    </row>
    <row r="1511" spans="1:8" ht="12.75" customHeight="1">
      <c r="A1511" s="834"/>
      <c r="B1511" s="834"/>
      <c r="C1511" s="834"/>
      <c r="D1511" s="834"/>
      <c r="E1511" s="835"/>
      <c r="F1511" s="836"/>
      <c r="G1511" s="837"/>
      <c r="H1511" s="690"/>
    </row>
    <row r="1512" spans="1:8" ht="12.75" customHeight="1">
      <c r="A1512" s="707"/>
      <c r="B1512" s="707"/>
      <c r="C1512" s="707"/>
      <c r="D1512" s="707"/>
      <c r="E1512" s="708"/>
      <c r="F1512" s="709"/>
      <c r="G1512" s="709"/>
      <c r="H1512" s="690"/>
    </row>
    <row r="1513" spans="1:8" ht="12.75" customHeight="1">
      <c r="A1513" s="838" t="s">
        <v>46</v>
      </c>
      <c r="B1513" s="839" t="s">
        <v>37</v>
      </c>
      <c r="C1513" s="1120" t="s">
        <v>105</v>
      </c>
      <c r="D1513" s="1063"/>
      <c r="E1513" s="1063"/>
      <c r="F1513" s="1121"/>
      <c r="G1513" s="840" t="s">
        <v>40</v>
      </c>
      <c r="H1513" s="690"/>
    </row>
    <row r="1514" spans="1:8" ht="12.75" customHeight="1">
      <c r="A1514" s="791" t="s">
        <v>2352</v>
      </c>
      <c r="B1514" s="772" t="s">
        <v>2353</v>
      </c>
      <c r="C1514" s="1115" t="s">
        <v>2354</v>
      </c>
      <c r="D1514" s="1015"/>
      <c r="E1514" s="1029"/>
      <c r="F1514" s="857" t="str">
        <f>G1535</f>
        <v>R$ 455,61</v>
      </c>
      <c r="G1514" s="858" t="s">
        <v>122</v>
      </c>
      <c r="H1514" s="690"/>
    </row>
    <row r="1515" spans="1:8" ht="12.75" customHeight="1">
      <c r="A1515" s="1116" t="s">
        <v>1802</v>
      </c>
      <c r="B1515" s="1015"/>
      <c r="C1515" s="1015"/>
      <c r="D1515" s="1015"/>
      <c r="E1515" s="1015"/>
      <c r="F1515" s="1015"/>
      <c r="G1515" s="1029"/>
      <c r="H1515" s="690"/>
    </row>
    <row r="1516" spans="1:8" ht="12.75" customHeight="1">
      <c r="A1516" s="845" t="s">
        <v>1480</v>
      </c>
      <c r="B1516" s="846" t="s">
        <v>46</v>
      </c>
      <c r="C1516" s="847" t="s">
        <v>1803</v>
      </c>
      <c r="D1516" s="846" t="s">
        <v>141</v>
      </c>
      <c r="E1516" s="848" t="s">
        <v>106</v>
      </c>
      <c r="F1516" s="849" t="s">
        <v>1804</v>
      </c>
      <c r="G1516" s="849" t="s">
        <v>1805</v>
      </c>
      <c r="H1516" s="690"/>
    </row>
    <row r="1517" spans="1:8" ht="12.75" customHeight="1">
      <c r="A1517" s="700" t="s">
        <v>2357</v>
      </c>
      <c r="B1517" s="701">
        <v>35</v>
      </c>
      <c r="C1517" s="855" t="s">
        <v>2434</v>
      </c>
      <c r="D1517" s="701" t="s">
        <v>122</v>
      </c>
      <c r="E1517" s="856">
        <v>1</v>
      </c>
      <c r="F1517" s="833" t="s">
        <v>2435</v>
      </c>
      <c r="G1517" s="833" t="s">
        <v>2435</v>
      </c>
      <c r="H1517" s="690"/>
    </row>
    <row r="1518" spans="1:8" ht="12.75" customHeight="1">
      <c r="A1518" s="711"/>
      <c r="B1518" s="712"/>
      <c r="C1518" s="420"/>
      <c r="D1518" s="712"/>
      <c r="E1518" s="802"/>
      <c r="F1518" s="710"/>
      <c r="G1518" s="710"/>
      <c r="H1518" s="690"/>
    </row>
    <row r="1519" spans="1:8" ht="12.75" customHeight="1">
      <c r="A1519" s="851"/>
      <c r="B1519" s="851"/>
      <c r="C1519" s="420"/>
      <c r="D1519" s="712"/>
      <c r="E1519" s="802"/>
      <c r="F1519" s="710"/>
      <c r="G1519" s="710"/>
      <c r="H1519" s="690"/>
    </row>
    <row r="1520" spans="1:8" ht="12.75" customHeight="1">
      <c r="A1520" s="721"/>
      <c r="B1520" s="420"/>
      <c r="C1520" s="420" t="str">
        <f>IF(B1520="","",IF(A1520="SINAPI",VLOOKUP(B1520,'Referência NÃO DESONERADO'!$A:$D,2,0),IF(A1520="COTAÇÃO",VLOOKUP(B1520,'Mapa Cotações'!$A:$N,2,0))))</f>
        <v/>
      </c>
      <c r="D1520" s="420" t="str">
        <f>IF(B1520="","",IF(A1520="SINAPI",VLOOKUP(B1520,'Referência NÃO DESONERADO'!$A:$D,3,0),IF(A1520="COTAÇÃO",VLOOKUP(B1520,'Mapa Cotações'!$A:$N,3,0))))</f>
        <v/>
      </c>
      <c r="E1520" s="722"/>
      <c r="F1520" s="710" t="str">
        <f>IF(B1520="","",IF('Planilha Orçamentária'!$H$2="NÃO DESONERADO",(IF(A1520="SINAPI",VLOOKUP(B1520,'Referência NÃO DESONERADO'!$A:$D,4,0),IF(A1520="ORSE",VLOOKUP(B1520,'Referência NÃO DESONERADO'!$F:$I,4,0),IF(A1520="COTAÇÃO",VLOOKUP(B1520,'Mapa Cotações'!$A:$N,13,0))))),(IF(A1520="SINAPI",VLOOKUP(B1520,'Referência DESONERADO'!$A:$D,4,0),IF(A1520="ORSE",VLOOKUP(B1520,'Referência DESONERADO'!$F:$I,4,0),IF(A1520="COTAÇÃO",VLOOKUP(B1520,'Mapa Cotações'!$A:$N,13,0)))))))</f>
        <v/>
      </c>
      <c r="G1520" s="710" t="str">
        <f>IF(D1520="","",E1520*F1520)</f>
        <v/>
      </c>
      <c r="H1520" s="690"/>
    </row>
    <row r="1521" spans="1:8" ht="12.75" customHeight="1">
      <c r="A1521" s="1117" t="s">
        <v>1806</v>
      </c>
      <c r="B1521" s="1015"/>
      <c r="C1521" s="1015"/>
      <c r="D1521" s="1015"/>
      <c r="E1521" s="1015"/>
      <c r="F1521" s="1029"/>
      <c r="G1521" s="852" t="str">
        <f>G1517</f>
        <v>R$ 455,61</v>
      </c>
      <c r="H1521" s="690"/>
    </row>
    <row r="1522" spans="1:8" ht="12.75" customHeight="1">
      <c r="A1522" s="706"/>
      <c r="B1522" s="707"/>
      <c r="C1522" s="707"/>
      <c r="D1522" s="707"/>
      <c r="E1522" s="708"/>
      <c r="F1522" s="709"/>
      <c r="G1522" s="710"/>
      <c r="H1522" s="690"/>
    </row>
    <row r="1523" spans="1:8" ht="12.75" customHeight="1">
      <c r="A1523" s="1116" t="s">
        <v>1570</v>
      </c>
      <c r="B1523" s="1015"/>
      <c r="C1523" s="1015"/>
      <c r="D1523" s="1015"/>
      <c r="E1523" s="1015"/>
      <c r="F1523" s="1015"/>
      <c r="G1523" s="1029"/>
      <c r="H1523" s="690"/>
    </row>
    <row r="1524" spans="1:8" ht="12.75" customHeight="1">
      <c r="A1524" s="845" t="s">
        <v>1480</v>
      </c>
      <c r="B1524" s="846" t="s">
        <v>46</v>
      </c>
      <c r="C1524" s="847" t="s">
        <v>1803</v>
      </c>
      <c r="D1524" s="846" t="s">
        <v>141</v>
      </c>
      <c r="E1524" s="848" t="s">
        <v>106</v>
      </c>
      <c r="F1524" s="849" t="s">
        <v>1804</v>
      </c>
      <c r="G1524" s="849" t="s">
        <v>1805</v>
      </c>
      <c r="H1524" s="690"/>
    </row>
    <row r="1525" spans="1:8" ht="12.75" customHeight="1">
      <c r="A1525" s="711"/>
      <c r="B1525" s="420"/>
      <c r="C1525" s="420"/>
      <c r="D1525" s="712"/>
      <c r="E1525" s="804"/>
      <c r="F1525" s="710"/>
      <c r="G1525" s="710"/>
      <c r="H1525" s="690"/>
    </row>
    <row r="1526" spans="1:8" ht="12.75" customHeight="1">
      <c r="A1526" s="711"/>
      <c r="B1526" s="420"/>
      <c r="C1526" s="420"/>
      <c r="D1526" s="712"/>
      <c r="E1526" s="804"/>
      <c r="F1526" s="710"/>
      <c r="G1526" s="710"/>
      <c r="H1526" s="690"/>
    </row>
    <row r="1527" spans="1:8" ht="12.75" customHeight="1">
      <c r="A1527" s="711"/>
      <c r="B1527" s="712"/>
      <c r="C1527" s="420"/>
      <c r="D1527" s="712"/>
      <c r="E1527" s="722"/>
      <c r="F1527" s="710"/>
      <c r="G1527" s="710"/>
      <c r="H1527" s="690"/>
    </row>
    <row r="1528" spans="1:8" ht="12.75" customHeight="1">
      <c r="A1528" s="1117" t="s">
        <v>1806</v>
      </c>
      <c r="B1528" s="1015"/>
      <c r="C1528" s="1015"/>
      <c r="D1528" s="1015"/>
      <c r="E1528" s="1015"/>
      <c r="F1528" s="1029"/>
      <c r="G1528" s="852">
        <f>SUM(G1525:G1527)</f>
        <v>0</v>
      </c>
      <c r="H1528" s="690"/>
    </row>
    <row r="1529" spans="1:8" ht="12.75" customHeight="1">
      <c r="A1529" s="706"/>
      <c r="B1529" s="707"/>
      <c r="C1529" s="707"/>
      <c r="D1529" s="707"/>
      <c r="E1529" s="708"/>
      <c r="F1529" s="709"/>
      <c r="G1529" s="710"/>
      <c r="H1529" s="690"/>
    </row>
    <row r="1530" spans="1:8" ht="12.75" customHeight="1">
      <c r="A1530" s="1116" t="s">
        <v>1807</v>
      </c>
      <c r="B1530" s="1015"/>
      <c r="C1530" s="1015"/>
      <c r="D1530" s="1015"/>
      <c r="E1530" s="1015"/>
      <c r="F1530" s="1015"/>
      <c r="G1530" s="1029"/>
      <c r="H1530" s="690"/>
    </row>
    <row r="1531" spans="1:8" ht="12.75" customHeight="1">
      <c r="A1531" s="845" t="s">
        <v>1480</v>
      </c>
      <c r="B1531" s="846" t="s">
        <v>46</v>
      </c>
      <c r="C1531" s="847" t="s">
        <v>1803</v>
      </c>
      <c r="D1531" s="846" t="s">
        <v>141</v>
      </c>
      <c r="E1531" s="848" t="s">
        <v>106</v>
      </c>
      <c r="F1531" s="849" t="s">
        <v>1804</v>
      </c>
      <c r="G1531" s="849" t="s">
        <v>1805</v>
      </c>
      <c r="H1531" s="690"/>
    </row>
    <row r="1532" spans="1:8" ht="12.75" customHeight="1">
      <c r="A1532" s="721"/>
      <c r="B1532" s="420"/>
      <c r="C1532" s="420" t="str">
        <f>IF(B1532="","",IF(A1532="SINAPI",VLOOKUP(B1532,'Referência NÃO DESONERADO'!$A:$D,2,0),IF(A1532="COTAÇÃO",VLOOKUP(B1532,'Mapa Cotações'!$A:$N,2,0))))</f>
        <v/>
      </c>
      <c r="D1532" s="420" t="str">
        <f>IF(B1532="","",IF(A1532="SINAPI",VLOOKUP(B1532,'Referência NÃO DESONERADO'!$A:$D,3,0),IF(A1532="COTAÇÃO",VLOOKUP(B1532,'Mapa Cotações'!$A:$N,3,0))))</f>
        <v/>
      </c>
      <c r="E1532" s="722"/>
      <c r="F1532" s="710" t="str">
        <f>IF(B1532="","",IF('Planilha Orçamentária'!$H$2="NÃO DESONERADO",(IF(A1532="SINAPI",VLOOKUP(B1532,'Referência NÃO DESONERADO'!$A:$D,4,0),IF(A1532="ORSE",VLOOKUP(B1532,'Referência NÃO DESONERADO'!$F:$I,4,0),IF(A1532="COTAÇÃO",VLOOKUP(B1532,'Mapa Cotações'!$A:$N,13,0))))),(IF(A1532="SINAPI",VLOOKUP(B1532,'Referência DESONERADO'!$A:$D,4,0),IF(A1532="ORSE",VLOOKUP(B1532,'Referência DESONERADO'!$F:$I,4,0),IF(A1532="COTAÇÃO",VLOOKUP(B1532,'Mapa Cotações'!$A:$N,13,0)))))))</f>
        <v/>
      </c>
      <c r="G1532" s="710" t="str">
        <f>IF(D1532="","",E1532*F1532)</f>
        <v/>
      </c>
      <c r="H1532" s="690"/>
    </row>
    <row r="1533" spans="1:8" ht="12.75" customHeight="1">
      <c r="A1533" s="1117" t="s">
        <v>1806</v>
      </c>
      <c r="B1533" s="1015"/>
      <c r="C1533" s="1015"/>
      <c r="D1533" s="1015"/>
      <c r="E1533" s="1015"/>
      <c r="F1533" s="1029"/>
      <c r="G1533" s="852">
        <f>SUM(G1532)</f>
        <v>0</v>
      </c>
      <c r="H1533" s="690"/>
    </row>
    <row r="1534" spans="1:8" ht="12.75" customHeight="1">
      <c r="A1534" s="706"/>
      <c r="B1534" s="707"/>
      <c r="C1534" s="707"/>
      <c r="D1534" s="707"/>
      <c r="E1534" s="708"/>
      <c r="F1534" s="709"/>
      <c r="G1534" s="715"/>
      <c r="H1534" s="690"/>
    </row>
    <row r="1535" spans="1:8" ht="12.75" customHeight="1">
      <c r="A1535" s="1118" t="s">
        <v>173</v>
      </c>
      <c r="B1535" s="1015"/>
      <c r="C1535" s="1015"/>
      <c r="D1535" s="1015"/>
      <c r="E1535" s="1015"/>
      <c r="F1535" s="1119"/>
      <c r="G1535" s="853" t="str">
        <f>G1517</f>
        <v>R$ 455,61</v>
      </c>
      <c r="H1535" s="690"/>
    </row>
    <row r="1536" spans="1:8" ht="12.75" customHeight="1">
      <c r="A1536" s="52"/>
      <c r="B1536" s="52"/>
      <c r="C1536" s="52"/>
      <c r="D1536" s="52"/>
      <c r="E1536" s="859"/>
      <c r="F1536" s="860"/>
      <c r="G1536" s="860"/>
      <c r="H1536" s="690"/>
    </row>
    <row r="1537" spans="1:8" ht="12.75" customHeight="1">
      <c r="A1537" s="52"/>
      <c r="B1537" s="52"/>
      <c r="C1537" s="52"/>
      <c r="D1537" s="52"/>
      <c r="E1537" s="859"/>
      <c r="F1537" s="860"/>
      <c r="G1537" s="860"/>
      <c r="H1537" s="690"/>
    </row>
    <row r="1538" spans="1:8" ht="12.75" customHeight="1">
      <c r="A1538" s="723" t="s">
        <v>46</v>
      </c>
      <c r="B1538" s="723" t="s">
        <v>37</v>
      </c>
      <c r="C1538" s="1025" t="s">
        <v>105</v>
      </c>
      <c r="D1538" s="1026"/>
      <c r="E1538" s="1026"/>
      <c r="F1538" s="1022"/>
      <c r="G1538" s="725" t="s">
        <v>40</v>
      </c>
      <c r="H1538" s="690" t="s">
        <v>129</v>
      </c>
    </row>
    <row r="1539" spans="1:8" ht="12.75" customHeight="1">
      <c r="A1539" s="776">
        <v>666</v>
      </c>
      <c r="B1539" s="772" t="s">
        <v>2436</v>
      </c>
      <c r="C1539" s="1034" t="s">
        <v>2437</v>
      </c>
      <c r="D1539" s="1015"/>
      <c r="E1539" s="1016"/>
      <c r="F1539" s="728">
        <f>G1560</f>
        <v>92</v>
      </c>
      <c r="G1539" s="729" t="s">
        <v>141</v>
      </c>
      <c r="H1539" s="861">
        <v>44501</v>
      </c>
    </row>
    <row r="1540" spans="1:8" ht="12.75" customHeight="1">
      <c r="A1540" s="1028" t="s">
        <v>1802</v>
      </c>
      <c r="B1540" s="1015"/>
      <c r="C1540" s="1015"/>
      <c r="D1540" s="1015"/>
      <c r="E1540" s="1015"/>
      <c r="F1540" s="1015"/>
      <c r="G1540" s="1029"/>
      <c r="H1540" s="690"/>
    </row>
    <row r="1541" spans="1:8" ht="12.75" customHeight="1">
      <c r="A1541" s="732" t="s">
        <v>1480</v>
      </c>
      <c r="B1541" s="732" t="s">
        <v>46</v>
      </c>
      <c r="C1541" s="733" t="s">
        <v>1803</v>
      </c>
      <c r="D1541" s="732" t="s">
        <v>141</v>
      </c>
      <c r="E1541" s="734" t="s">
        <v>106</v>
      </c>
      <c r="F1541" s="735" t="s">
        <v>1804</v>
      </c>
      <c r="G1541" s="735" t="s">
        <v>1805</v>
      </c>
      <c r="H1541" s="690"/>
    </row>
    <row r="1542" spans="1:8" ht="12.75" customHeight="1">
      <c r="A1542" s="736" t="s">
        <v>129</v>
      </c>
      <c r="B1542" s="736">
        <v>485</v>
      </c>
      <c r="C1542" s="862" t="s">
        <v>2438</v>
      </c>
      <c r="D1542" s="736" t="s">
        <v>1753</v>
      </c>
      <c r="E1542" s="789">
        <v>1</v>
      </c>
      <c r="F1542" s="739">
        <v>92</v>
      </c>
      <c r="G1542" s="739">
        <f>TRUNC(E1542*F1542,2)</f>
        <v>92</v>
      </c>
      <c r="H1542" s="690"/>
    </row>
    <row r="1543" spans="1:8" ht="12.75" customHeight="1">
      <c r="A1543" s="736"/>
      <c r="B1543" s="736"/>
      <c r="C1543" s="737" t="str">
        <f>IF(B1543="","",IF(A1543="SINAPI",VLOOKUP(B1543,'Referência NÃO DESONERADO'!$A:$D,2,0),IF(A1543="COTAÇÃO",VLOOKUP(B1543,'Mapa Cotações'!$A:$N,2,0))))</f>
        <v/>
      </c>
      <c r="D1543" s="736" t="str">
        <f>IF(B1543="","",IF(A1543="SINAPI",VLOOKUP(B1543,'Referência NÃO DESONERADO'!$A:$D,3,0),IF(A1543="COTAÇÃO",VLOOKUP(B1543,'Mapa Cotações'!$A:$N,3,0))))</f>
        <v/>
      </c>
      <c r="E1543" s="738"/>
      <c r="F1543" s="739" t="str">
        <f>IF(B1543="","",IF('Planilha Orçamentária'!$H$2="NÃO DESONERADO",(IF(A1543="SINAPI",VLOOKUP(B1543,'Referência NÃO DESONERADO'!$A:$D,4,0),IF(A1543="ORSE",VLOOKUP(B1543,'Referência NÃO DESONERADO'!$F:$I,4,0),IF(A1543="COTAÇÃO",VLOOKUP(B1543,'Mapa Cotações'!$A:$N,13,0))))),(IF(A1543="SINAPI",VLOOKUP(B1543,'Referência DESONERADO'!$A:$D,4,0),IF(A1543="ORSE",VLOOKUP(B1543,'Referência DESONERADO'!$F:$I,4,0),IF(A1543="COTAÇÃO",VLOOKUP(B1543,'Mapa Cotações'!$A:$N,13,0)))))))</f>
        <v/>
      </c>
      <c r="G1543" s="739" t="str">
        <f>IF(D1543="","",E1543*F1543)</f>
        <v/>
      </c>
      <c r="H1543" s="690"/>
    </row>
    <row r="1544" spans="1:8" ht="12.75" customHeight="1">
      <c r="A1544" s="1030" t="s">
        <v>1806</v>
      </c>
      <c r="B1544" s="982"/>
      <c r="C1544" s="982"/>
      <c r="D1544" s="982"/>
      <c r="E1544" s="982"/>
      <c r="F1544" s="983"/>
      <c r="G1544" s="740">
        <f>SUM(G1542:G1543)</f>
        <v>92</v>
      </c>
      <c r="H1544" s="690"/>
    </row>
    <row r="1545" spans="1:8" ht="12.75" customHeight="1">
      <c r="A1545" s="741"/>
      <c r="B1545" s="742"/>
      <c r="C1545" s="743"/>
      <c r="D1545" s="744"/>
      <c r="E1545" s="745"/>
      <c r="F1545" s="746"/>
      <c r="G1545" s="747"/>
      <c r="H1545" s="690"/>
    </row>
    <row r="1546" spans="1:8" ht="12.75" customHeight="1">
      <c r="A1546" s="1031" t="s">
        <v>1570</v>
      </c>
      <c r="B1546" s="982"/>
      <c r="C1546" s="982"/>
      <c r="D1546" s="982"/>
      <c r="E1546" s="982"/>
      <c r="F1546" s="982"/>
      <c r="G1546" s="983"/>
      <c r="H1546" s="690"/>
    </row>
    <row r="1547" spans="1:8" ht="12.75" customHeight="1">
      <c r="A1547" s="732" t="s">
        <v>1480</v>
      </c>
      <c r="B1547" s="732" t="s">
        <v>46</v>
      </c>
      <c r="C1547" s="733" t="s">
        <v>1803</v>
      </c>
      <c r="D1547" s="732" t="s">
        <v>141</v>
      </c>
      <c r="E1547" s="734" t="s">
        <v>106</v>
      </c>
      <c r="F1547" s="735" t="s">
        <v>1804</v>
      </c>
      <c r="G1547" s="735" t="s">
        <v>1805</v>
      </c>
      <c r="H1547" s="690"/>
    </row>
    <row r="1548" spans="1:8" ht="12.75" customHeight="1">
      <c r="A1548" s="736"/>
      <c r="B1548" s="828"/>
      <c r="C1548" s="737"/>
      <c r="D1548" s="736"/>
      <c r="E1548" s="739"/>
      <c r="F1548" s="739"/>
      <c r="G1548" s="739"/>
      <c r="H1548" s="690"/>
    </row>
    <row r="1549" spans="1:8" ht="12.75" customHeight="1">
      <c r="A1549" s="736"/>
      <c r="B1549" s="828"/>
      <c r="C1549" s="737"/>
      <c r="D1549" s="736"/>
      <c r="E1549" s="739"/>
      <c r="F1549" s="739"/>
      <c r="G1549" s="739"/>
      <c r="H1549" s="690"/>
    </row>
    <row r="1550" spans="1:8" ht="12.75" customHeight="1">
      <c r="A1550" s="736"/>
      <c r="B1550" s="828"/>
      <c r="C1550" s="737"/>
      <c r="D1550" s="736"/>
      <c r="E1550" s="739"/>
      <c r="F1550" s="739"/>
      <c r="G1550" s="739"/>
      <c r="H1550" s="690"/>
    </row>
    <row r="1551" spans="1:8" ht="12.75" customHeight="1">
      <c r="A1551" s="736"/>
      <c r="B1551" s="829"/>
      <c r="C1551" s="737"/>
      <c r="D1551" s="736"/>
      <c r="E1551" s="739"/>
      <c r="F1551" s="739"/>
      <c r="G1551" s="739"/>
      <c r="H1551" s="690"/>
    </row>
    <row r="1552" spans="1:8" ht="12.75" customHeight="1">
      <c r="A1552" s="736"/>
      <c r="B1552" s="736"/>
      <c r="C1552" s="737"/>
      <c r="D1552" s="736"/>
      <c r="E1552" s="738"/>
      <c r="F1552" s="739"/>
      <c r="G1552" s="739"/>
      <c r="H1552" s="690"/>
    </row>
    <row r="1553" spans="1:8" ht="12.75" customHeight="1">
      <c r="A1553" s="1030" t="s">
        <v>1806</v>
      </c>
      <c r="B1553" s="982"/>
      <c r="C1553" s="982"/>
      <c r="D1553" s="982"/>
      <c r="E1553" s="982"/>
      <c r="F1553" s="983"/>
      <c r="G1553" s="740">
        <f>SUM(G1548:G1552)</f>
        <v>0</v>
      </c>
      <c r="H1553" s="690"/>
    </row>
    <row r="1554" spans="1:8" ht="12.75" customHeight="1">
      <c r="A1554" s="741"/>
      <c r="B1554" s="742"/>
      <c r="C1554" s="748"/>
      <c r="D1554" s="742"/>
      <c r="E1554" s="749"/>
      <c r="F1554" s="750"/>
      <c r="G1554" s="747"/>
      <c r="H1554" s="690"/>
    </row>
    <row r="1555" spans="1:8" ht="12.75" customHeight="1">
      <c r="A1555" s="1031" t="s">
        <v>1807</v>
      </c>
      <c r="B1555" s="982"/>
      <c r="C1555" s="982"/>
      <c r="D1555" s="982"/>
      <c r="E1555" s="982"/>
      <c r="F1555" s="982"/>
      <c r="G1555" s="983"/>
      <c r="H1555" s="690"/>
    </row>
    <row r="1556" spans="1:8" ht="12.75" customHeight="1">
      <c r="A1556" s="732" t="s">
        <v>1480</v>
      </c>
      <c r="B1556" s="732" t="s">
        <v>46</v>
      </c>
      <c r="C1556" s="733" t="s">
        <v>1803</v>
      </c>
      <c r="D1556" s="732" t="s">
        <v>141</v>
      </c>
      <c r="E1556" s="734" t="s">
        <v>106</v>
      </c>
      <c r="F1556" s="735" t="s">
        <v>1804</v>
      </c>
      <c r="G1556" s="735" t="s">
        <v>1805</v>
      </c>
      <c r="H1556" s="690"/>
    </row>
    <row r="1557" spans="1:8" ht="12.75" customHeight="1">
      <c r="A1557" s="736"/>
      <c r="B1557" s="736"/>
      <c r="C1557" s="737" t="str">
        <f>IF(B1557="","",IF(A1557="SINAPI",VLOOKUP(B1557,'Referência NÃO DESONERADO'!$A:$D,2,0),IF(A1557="COTAÇÃO",VLOOKUP(B1557,'Mapa Cotações'!$A:$N,2,0))))</f>
        <v/>
      </c>
      <c r="D1557" s="736" t="str">
        <f>IF(B1557="","",IF(A1557="SINAPI",VLOOKUP(B1557,'Referência NÃO DESONERADO'!$A:$D,3,0),IF(A1557="COTAÇÃO",VLOOKUP(B1557,'Mapa Cotações'!$A:$N,3,0))))</f>
        <v/>
      </c>
      <c r="E1557" s="738"/>
      <c r="F1557" s="739" t="str">
        <f>IF(B1557="","",IF('Planilha Orçamentária'!$H$2="NÃO DESONERADO",(IF(A1557="SINAPI",VLOOKUP(B1557,'Referência NÃO DESONERADO'!$A:$D,4,0),IF(A1557="ORSE",VLOOKUP(B1557,'Referência NÃO DESONERADO'!$F:$I,4,0),IF(A1557="COTAÇÃO",VLOOKUP(B1557,'Mapa Cotações'!$A:$N,13,0))))),(IF(A1557="SINAPI",VLOOKUP(B1557,'Referência DESONERADO'!$A:$D,4,0),IF(A1557="ORSE",VLOOKUP(B1557,'Referência DESONERADO'!$F:$I,4,0),IF(A1557="COTAÇÃO",VLOOKUP(B1557,'Mapa Cotações'!$A:$N,13,0)))))))</f>
        <v/>
      </c>
      <c r="G1557" s="739" t="str">
        <f>IF(D1557="","",E1557*F1557)</f>
        <v/>
      </c>
      <c r="H1557" s="690"/>
    </row>
    <row r="1558" spans="1:8" ht="12.75" customHeight="1">
      <c r="A1558" s="1030" t="s">
        <v>1806</v>
      </c>
      <c r="B1558" s="982"/>
      <c r="C1558" s="982"/>
      <c r="D1558" s="982"/>
      <c r="E1558" s="982"/>
      <c r="F1558" s="983"/>
      <c r="G1558" s="740">
        <f>SUM(G1557)</f>
        <v>0</v>
      </c>
      <c r="H1558" s="690"/>
    </row>
    <row r="1559" spans="1:8" ht="12.75" customHeight="1">
      <c r="A1559" s="741"/>
      <c r="B1559" s="742"/>
      <c r="C1559" s="751"/>
      <c r="D1559" s="752"/>
      <c r="E1559" s="753"/>
      <c r="F1559" s="754"/>
      <c r="G1559" s="755"/>
      <c r="H1559" s="690"/>
    </row>
    <row r="1560" spans="1:8" ht="12.75" customHeight="1">
      <c r="A1560" s="1032" t="s">
        <v>173</v>
      </c>
      <c r="B1560" s="982"/>
      <c r="C1560" s="982"/>
      <c r="D1560" s="982"/>
      <c r="E1560" s="982"/>
      <c r="F1560" s="1033"/>
      <c r="G1560" s="756">
        <f>SUM(G1544,G1553,G1558)</f>
        <v>92</v>
      </c>
      <c r="H1560" s="690"/>
    </row>
    <row r="1561" spans="1:8" ht="12.75" customHeight="1">
      <c r="A1561" s="52"/>
      <c r="B1561" s="52"/>
      <c r="C1561" s="52"/>
      <c r="D1561" s="52"/>
      <c r="E1561" s="859"/>
      <c r="F1561" s="860"/>
      <c r="G1561" s="860"/>
      <c r="H1561" s="690"/>
    </row>
    <row r="1562" spans="1:8" ht="12.75" customHeight="1">
      <c r="A1562" s="52"/>
      <c r="B1562" s="52"/>
      <c r="C1562" s="52"/>
      <c r="D1562" s="52"/>
      <c r="E1562" s="859"/>
      <c r="F1562" s="860"/>
      <c r="G1562" s="860"/>
      <c r="H1562" s="690"/>
    </row>
    <row r="1563" spans="1:8" ht="12.75" customHeight="1">
      <c r="A1563" s="723" t="s">
        <v>46</v>
      </c>
      <c r="B1563" s="723" t="s">
        <v>37</v>
      </c>
      <c r="C1563" s="1025" t="s">
        <v>105</v>
      </c>
      <c r="D1563" s="1026"/>
      <c r="E1563" s="1026"/>
      <c r="F1563" s="1022"/>
      <c r="G1563" s="725" t="s">
        <v>40</v>
      </c>
      <c r="H1563" s="690" t="s">
        <v>129</v>
      </c>
    </row>
    <row r="1564" spans="1:8" ht="12.75" customHeight="1">
      <c r="A1564" s="776">
        <v>356</v>
      </c>
      <c r="B1564" s="772" t="s">
        <v>2439</v>
      </c>
      <c r="C1564" s="1034" t="s">
        <v>2440</v>
      </c>
      <c r="D1564" s="1015"/>
      <c r="E1564" s="1016"/>
      <c r="F1564" s="728">
        <f>G1585</f>
        <v>21.329000000000001</v>
      </c>
      <c r="G1564" s="729" t="s">
        <v>141</v>
      </c>
      <c r="H1564" s="861">
        <v>44501</v>
      </c>
    </row>
    <row r="1565" spans="1:8" ht="12.75" customHeight="1">
      <c r="A1565" s="1028" t="s">
        <v>1802</v>
      </c>
      <c r="B1565" s="1015"/>
      <c r="C1565" s="1015"/>
      <c r="D1565" s="1015"/>
      <c r="E1565" s="1015"/>
      <c r="F1565" s="1015"/>
      <c r="G1565" s="1029"/>
      <c r="H1565" s="690"/>
    </row>
    <row r="1566" spans="1:8" ht="12.75" customHeight="1">
      <c r="A1566" s="732" t="s">
        <v>1480</v>
      </c>
      <c r="B1566" s="732" t="s">
        <v>46</v>
      </c>
      <c r="C1566" s="733" t="s">
        <v>1803</v>
      </c>
      <c r="D1566" s="732" t="s">
        <v>141</v>
      </c>
      <c r="E1566" s="734" t="s">
        <v>106</v>
      </c>
      <c r="F1566" s="735" t="s">
        <v>1804</v>
      </c>
      <c r="G1566" s="735" t="s">
        <v>1805</v>
      </c>
      <c r="H1566" s="690"/>
    </row>
    <row r="1567" spans="1:8" ht="12.75" customHeight="1">
      <c r="A1567" s="736" t="s">
        <v>116</v>
      </c>
      <c r="B1567" s="736">
        <v>2680</v>
      </c>
      <c r="C1567" s="862" t="s">
        <v>2441</v>
      </c>
      <c r="D1567" s="736" t="s">
        <v>1753</v>
      </c>
      <c r="E1567" s="789">
        <v>1.05</v>
      </c>
      <c r="F1567" s="739">
        <v>11.25</v>
      </c>
      <c r="G1567" s="739">
        <f>TRUNC(E1567*F1567,2)</f>
        <v>11.81</v>
      </c>
      <c r="H1567" s="690"/>
    </row>
    <row r="1568" spans="1:8" ht="12.75" customHeight="1">
      <c r="A1568" s="736"/>
      <c r="B1568" s="736"/>
      <c r="C1568" s="737" t="str">
        <f>IF(B1568="","",IF(A1568="SINAPI",VLOOKUP(B1568,'Referência NÃO DESONERADO'!$A:$D,2,0),IF(A1568="COTAÇÃO",VLOOKUP(B1568,'Mapa Cotações'!$A:$N,2,0))))</f>
        <v/>
      </c>
      <c r="D1568" s="736" t="str">
        <f>IF(B1568="","",IF(A1568="SINAPI",VLOOKUP(B1568,'Referência NÃO DESONERADO'!$A:$D,3,0),IF(A1568="COTAÇÃO",VLOOKUP(B1568,'Mapa Cotações'!$A:$N,3,0))))</f>
        <v/>
      </c>
      <c r="E1568" s="738"/>
      <c r="F1568" s="739" t="str">
        <f>IF(B1568="","",IF('Planilha Orçamentária'!$H$2="NÃO DESONERADO",(IF(A1568="SINAPI",VLOOKUP(B1568,'Referência NÃO DESONERADO'!$A:$D,4,0),IF(A1568="ORSE",VLOOKUP(B1568,'Referência NÃO DESONERADO'!$F:$I,4,0),IF(A1568="COTAÇÃO",VLOOKUP(B1568,'Mapa Cotações'!$A:$N,13,0))))),(IF(A1568="SINAPI",VLOOKUP(B1568,'Referência DESONERADO'!$A:$D,4,0),IF(A1568="ORSE",VLOOKUP(B1568,'Referência DESONERADO'!$F:$I,4,0),IF(A1568="COTAÇÃO",VLOOKUP(B1568,'Mapa Cotações'!$A:$N,13,0)))))))</f>
        <v/>
      </c>
      <c r="G1568" s="739" t="str">
        <f>IF(D1568="","",E1568*F1568)</f>
        <v/>
      </c>
      <c r="H1568" s="690"/>
    </row>
    <row r="1569" spans="1:8" ht="12.75" customHeight="1">
      <c r="A1569" s="1030" t="s">
        <v>1806</v>
      </c>
      <c r="B1569" s="982"/>
      <c r="C1569" s="982"/>
      <c r="D1569" s="982"/>
      <c r="E1569" s="982"/>
      <c r="F1569" s="983"/>
      <c r="G1569" s="740">
        <f>SUM(G1567:G1568)</f>
        <v>11.81</v>
      </c>
      <c r="H1569" s="690"/>
    </row>
    <row r="1570" spans="1:8" ht="12.75" customHeight="1">
      <c r="A1570" s="741"/>
      <c r="B1570" s="742"/>
      <c r="C1570" s="743"/>
      <c r="D1570" s="744"/>
      <c r="E1570" s="745"/>
      <c r="F1570" s="746"/>
      <c r="G1570" s="747"/>
      <c r="H1570" s="690"/>
    </row>
    <row r="1571" spans="1:8" ht="12.75" customHeight="1">
      <c r="A1571" s="1031" t="s">
        <v>1570</v>
      </c>
      <c r="B1571" s="982"/>
      <c r="C1571" s="982"/>
      <c r="D1571" s="982"/>
      <c r="E1571" s="982"/>
      <c r="F1571" s="982"/>
      <c r="G1571" s="983"/>
      <c r="H1571" s="690"/>
    </row>
    <row r="1572" spans="1:8" ht="12.75" customHeight="1">
      <c r="A1572" s="732" t="s">
        <v>1480</v>
      </c>
      <c r="B1572" s="732" t="s">
        <v>46</v>
      </c>
      <c r="C1572" s="733" t="s">
        <v>1803</v>
      </c>
      <c r="D1572" s="732" t="s">
        <v>141</v>
      </c>
      <c r="E1572" s="734" t="s">
        <v>106</v>
      </c>
      <c r="F1572" s="735" t="s">
        <v>1804</v>
      </c>
      <c r="G1572" s="735" t="s">
        <v>1805</v>
      </c>
      <c r="H1572" s="690"/>
    </row>
    <row r="1573" spans="1:8" ht="12.75" customHeight="1">
      <c r="A1573" s="736" t="s">
        <v>129</v>
      </c>
      <c r="B1573" s="828">
        <v>10549</v>
      </c>
      <c r="C1573" s="737" t="s">
        <v>1867</v>
      </c>
      <c r="D1573" s="736" t="s">
        <v>1788</v>
      </c>
      <c r="E1573" s="739">
        <v>0.3</v>
      </c>
      <c r="F1573" s="739">
        <v>3.78</v>
      </c>
      <c r="G1573" s="739">
        <f t="shared" ref="G1573:G1576" si="38">E1573*F1573</f>
        <v>1.1339999999999999</v>
      </c>
      <c r="H1573" s="690"/>
    </row>
    <row r="1574" spans="1:8" ht="12.75" customHeight="1">
      <c r="A1574" s="736" t="s">
        <v>129</v>
      </c>
      <c r="B1574" s="829">
        <v>10552</v>
      </c>
      <c r="C1574" s="737" t="s">
        <v>2136</v>
      </c>
      <c r="D1574" s="736" t="s">
        <v>1788</v>
      </c>
      <c r="E1574" s="739">
        <v>0.3</v>
      </c>
      <c r="F1574" s="739">
        <v>3.62</v>
      </c>
      <c r="G1574" s="739">
        <f t="shared" si="38"/>
        <v>1.0860000000000001</v>
      </c>
      <c r="H1574" s="690"/>
    </row>
    <row r="1575" spans="1:8" ht="12.75" customHeight="1">
      <c r="A1575" s="736" t="s">
        <v>116</v>
      </c>
      <c r="B1575" s="828">
        <v>2436</v>
      </c>
      <c r="C1575" s="737" t="s">
        <v>2442</v>
      </c>
      <c r="D1575" s="736" t="s">
        <v>1522</v>
      </c>
      <c r="E1575" s="739">
        <v>0.3</v>
      </c>
      <c r="F1575" s="739">
        <v>14.26</v>
      </c>
      <c r="G1575" s="739">
        <f t="shared" si="38"/>
        <v>4.2779999999999996</v>
      </c>
      <c r="H1575" s="690"/>
    </row>
    <row r="1576" spans="1:8" ht="12.75" customHeight="1">
      <c r="A1576" s="736" t="s">
        <v>116</v>
      </c>
      <c r="B1576" s="828">
        <v>6111</v>
      </c>
      <c r="C1576" s="737" t="s">
        <v>2443</v>
      </c>
      <c r="D1576" s="736" t="s">
        <v>1522</v>
      </c>
      <c r="E1576" s="739">
        <v>0.3</v>
      </c>
      <c r="F1576" s="739">
        <v>10.07</v>
      </c>
      <c r="G1576" s="739">
        <f t="shared" si="38"/>
        <v>3.0209999999999999</v>
      </c>
    </row>
    <row r="1577" spans="1:8" ht="12.75" customHeight="1">
      <c r="A1577" s="736"/>
      <c r="B1577" s="736"/>
      <c r="C1577" s="737"/>
      <c r="D1577" s="736"/>
      <c r="E1577" s="738"/>
      <c r="F1577" s="739"/>
      <c r="G1577" s="739"/>
    </row>
    <row r="1578" spans="1:8" ht="12.75" customHeight="1">
      <c r="A1578" s="1030" t="s">
        <v>1806</v>
      </c>
      <c r="B1578" s="982"/>
      <c r="C1578" s="982"/>
      <c r="D1578" s="982"/>
      <c r="E1578" s="982"/>
      <c r="F1578" s="983"/>
      <c r="G1578" s="740">
        <f>SUM(G1573:G1577)</f>
        <v>9.5189999999999984</v>
      </c>
      <c r="H1578" s="690"/>
    </row>
    <row r="1579" spans="1:8" ht="12.75" customHeight="1">
      <c r="A1579" s="741"/>
      <c r="B1579" s="742"/>
      <c r="C1579" s="748"/>
      <c r="D1579" s="742"/>
      <c r="E1579" s="749"/>
      <c r="F1579" s="750"/>
      <c r="G1579" s="747"/>
      <c r="H1579" s="690"/>
    </row>
    <row r="1580" spans="1:8" ht="12.75" customHeight="1">
      <c r="A1580" s="1031" t="s">
        <v>1807</v>
      </c>
      <c r="B1580" s="982"/>
      <c r="C1580" s="982"/>
      <c r="D1580" s="982"/>
      <c r="E1580" s="982"/>
      <c r="F1580" s="982"/>
      <c r="G1580" s="983"/>
      <c r="H1580" s="690"/>
    </row>
    <row r="1581" spans="1:8" ht="12.75" customHeight="1">
      <c r="A1581" s="732" t="s">
        <v>1480</v>
      </c>
      <c r="B1581" s="732" t="s">
        <v>46</v>
      </c>
      <c r="C1581" s="733" t="s">
        <v>1803</v>
      </c>
      <c r="D1581" s="732" t="s">
        <v>141</v>
      </c>
      <c r="E1581" s="734" t="s">
        <v>106</v>
      </c>
      <c r="F1581" s="735" t="s">
        <v>1804</v>
      </c>
      <c r="G1581" s="735" t="s">
        <v>1805</v>
      </c>
      <c r="H1581" s="690"/>
    </row>
    <row r="1582" spans="1:8" ht="12.75" customHeight="1">
      <c r="A1582" s="736"/>
      <c r="B1582" s="736"/>
      <c r="C1582" s="737" t="str">
        <f>IF(B1582="","",IF(A1582="SINAPI",VLOOKUP(B1582,'Referência NÃO DESONERADO'!$A:$D,2,0),IF(A1582="COTAÇÃO",VLOOKUP(B1582,'Mapa Cotações'!$A:$N,2,0))))</f>
        <v/>
      </c>
      <c r="D1582" s="736" t="str">
        <f>IF(B1582="","",IF(A1582="SINAPI",VLOOKUP(B1582,'Referência NÃO DESONERADO'!$A:$D,3,0),IF(A1582="COTAÇÃO",VLOOKUP(B1582,'Mapa Cotações'!$A:$N,3,0))))</f>
        <v/>
      </c>
      <c r="E1582" s="738"/>
      <c r="F1582" s="739" t="str">
        <f>IF(B1582="","",IF('Planilha Orçamentária'!$H$2="NÃO DESONERADO",(IF(A1582="SINAPI",VLOOKUP(B1582,'Referência NÃO DESONERADO'!$A:$D,4,0),IF(A1582="ORSE",VLOOKUP(B1582,'Referência NÃO DESONERADO'!$F:$I,4,0),IF(A1582="COTAÇÃO",VLOOKUP(B1582,'Mapa Cotações'!$A:$N,13,0))))),(IF(A1582="SINAPI",VLOOKUP(B1582,'Referência DESONERADO'!$A:$D,4,0),IF(A1582="ORSE",VLOOKUP(B1582,'Referência DESONERADO'!$F:$I,4,0),IF(A1582="COTAÇÃO",VLOOKUP(B1582,'Mapa Cotações'!$A:$N,13,0)))))))</f>
        <v/>
      </c>
      <c r="G1582" s="739" t="str">
        <f>IF(D1582="","",E1582*F1582)</f>
        <v/>
      </c>
      <c r="H1582" s="690"/>
    </row>
    <row r="1583" spans="1:8" ht="12.75" customHeight="1">
      <c r="A1583" s="1030" t="s">
        <v>1806</v>
      </c>
      <c r="B1583" s="982"/>
      <c r="C1583" s="982"/>
      <c r="D1583" s="982"/>
      <c r="E1583" s="982"/>
      <c r="F1583" s="983"/>
      <c r="G1583" s="740">
        <f>SUM(G1582)</f>
        <v>0</v>
      </c>
      <c r="H1583" s="690"/>
    </row>
    <row r="1584" spans="1:8" ht="12.75" customHeight="1">
      <c r="A1584" s="741"/>
      <c r="B1584" s="742"/>
      <c r="C1584" s="751"/>
      <c r="D1584" s="752"/>
      <c r="E1584" s="753"/>
      <c r="F1584" s="754"/>
      <c r="G1584" s="755"/>
      <c r="H1584" s="690"/>
    </row>
    <row r="1585" spans="1:8" ht="12.75" customHeight="1">
      <c r="A1585" s="1032" t="s">
        <v>173</v>
      </c>
      <c r="B1585" s="982"/>
      <c r="C1585" s="982"/>
      <c r="D1585" s="982"/>
      <c r="E1585" s="982"/>
      <c r="F1585" s="1033"/>
      <c r="G1585" s="756">
        <f>SUM(G1569,G1578,G1583)</f>
        <v>21.329000000000001</v>
      </c>
      <c r="H1585" s="690"/>
    </row>
    <row r="1586" spans="1:8" ht="12.75" customHeight="1">
      <c r="A1586" s="52"/>
      <c r="B1586" s="52"/>
      <c r="C1586" s="52"/>
      <c r="D1586" s="52"/>
      <c r="E1586" s="859"/>
      <c r="F1586" s="860"/>
      <c r="G1586" s="860"/>
      <c r="H1586" s="690"/>
    </row>
    <row r="1587" spans="1:8" ht="12.75" customHeight="1">
      <c r="A1587" s="52"/>
      <c r="B1587" s="52"/>
      <c r="C1587" s="52"/>
      <c r="D1587" s="52"/>
      <c r="E1587" s="859"/>
      <c r="F1587" s="860"/>
      <c r="G1587" s="860"/>
      <c r="H1587" s="690"/>
    </row>
    <row r="1588" spans="1:8" ht="12.75" customHeight="1">
      <c r="A1588" s="723" t="s">
        <v>46</v>
      </c>
      <c r="B1588" s="723" t="s">
        <v>37</v>
      </c>
      <c r="C1588" s="1025" t="s">
        <v>105</v>
      </c>
      <c r="D1588" s="1026"/>
      <c r="E1588" s="1026"/>
      <c r="F1588" s="1022"/>
      <c r="G1588" s="725" t="s">
        <v>40</v>
      </c>
      <c r="H1588" s="690" t="s">
        <v>129</v>
      </c>
    </row>
    <row r="1589" spans="1:8" ht="12.75" customHeight="1">
      <c r="A1589" s="776">
        <v>365</v>
      </c>
      <c r="B1589" s="772" t="s">
        <v>2444</v>
      </c>
      <c r="C1589" s="1034" t="s">
        <v>2445</v>
      </c>
      <c r="D1589" s="1015"/>
      <c r="E1589" s="1016"/>
      <c r="F1589" s="728">
        <f>G1610</f>
        <v>11.376000000000001</v>
      </c>
      <c r="G1589" s="729" t="s">
        <v>141</v>
      </c>
      <c r="H1589" s="861">
        <v>44501</v>
      </c>
    </row>
    <row r="1590" spans="1:8" ht="12.75" customHeight="1">
      <c r="A1590" s="1028" t="s">
        <v>1802</v>
      </c>
      <c r="B1590" s="1015"/>
      <c r="C1590" s="1015"/>
      <c r="D1590" s="1015"/>
      <c r="E1590" s="1015"/>
      <c r="F1590" s="1015"/>
      <c r="G1590" s="1029"/>
      <c r="H1590" s="690"/>
    </row>
    <row r="1591" spans="1:8" ht="12.75" customHeight="1">
      <c r="A1591" s="732" t="s">
        <v>1480</v>
      </c>
      <c r="B1591" s="732" t="s">
        <v>46</v>
      </c>
      <c r="C1591" s="733" t="s">
        <v>1803</v>
      </c>
      <c r="D1591" s="732" t="s">
        <v>141</v>
      </c>
      <c r="E1591" s="734" t="s">
        <v>106</v>
      </c>
      <c r="F1591" s="735" t="s">
        <v>1804</v>
      </c>
      <c r="G1591" s="735" t="s">
        <v>1805</v>
      </c>
      <c r="H1591" s="690"/>
    </row>
    <row r="1592" spans="1:8" ht="12.75" customHeight="1">
      <c r="A1592" s="736" t="s">
        <v>116</v>
      </c>
      <c r="B1592" s="736">
        <v>1875</v>
      </c>
      <c r="C1592" s="862" t="s">
        <v>2446</v>
      </c>
      <c r="D1592" s="736" t="s">
        <v>1753</v>
      </c>
      <c r="E1592" s="789">
        <v>1</v>
      </c>
      <c r="F1592" s="739">
        <v>5.03</v>
      </c>
      <c r="G1592" s="739">
        <f>(E1592*F1592)</f>
        <v>5.03</v>
      </c>
      <c r="H1592" s="690"/>
    </row>
    <row r="1593" spans="1:8" ht="12.75" customHeight="1">
      <c r="A1593" s="736"/>
      <c r="B1593" s="736"/>
      <c r="C1593" s="737" t="str">
        <f>IF(B1593="","",IF(A1593="SINAPI",VLOOKUP(B1593,'Referência NÃO DESONERADO'!$A:$D,2,0),IF(A1593="COTAÇÃO",VLOOKUP(B1593,'Mapa Cotações'!$A:$N,2,0))))</f>
        <v/>
      </c>
      <c r="D1593" s="736" t="str">
        <f>IF(B1593="","",IF(A1593="SINAPI",VLOOKUP(B1593,'Referência NÃO DESONERADO'!$A:$D,3,0),IF(A1593="COTAÇÃO",VLOOKUP(B1593,'Mapa Cotações'!$A:$N,3,0))))</f>
        <v/>
      </c>
      <c r="E1593" s="738"/>
      <c r="F1593" s="739" t="str">
        <f>IF(B1593="","",IF('Planilha Orçamentária'!$H$2="NÃO DESONERADO",(IF(A1593="SINAPI",VLOOKUP(B1593,'Referência NÃO DESONERADO'!$A:$D,4,0),IF(A1593="ORSE",VLOOKUP(B1593,'Referência NÃO DESONERADO'!$F:$I,4,0),IF(A1593="COTAÇÃO",VLOOKUP(B1593,'Mapa Cotações'!$A:$N,13,0))))),(IF(A1593="SINAPI",VLOOKUP(B1593,'Referência DESONERADO'!$A:$D,4,0),IF(A1593="ORSE",VLOOKUP(B1593,'Referência DESONERADO'!$F:$I,4,0),IF(A1593="COTAÇÃO",VLOOKUP(B1593,'Mapa Cotações'!$A:$N,13,0)))))))</f>
        <v/>
      </c>
      <c r="G1593" s="739"/>
      <c r="H1593" s="690"/>
    </row>
    <row r="1594" spans="1:8" ht="12.75" customHeight="1">
      <c r="A1594" s="1030" t="s">
        <v>1806</v>
      </c>
      <c r="B1594" s="982"/>
      <c r="C1594" s="982"/>
      <c r="D1594" s="982"/>
      <c r="E1594" s="982"/>
      <c r="F1594" s="983"/>
      <c r="G1594" s="740">
        <f>SUM(G1592:G1593)</f>
        <v>5.03</v>
      </c>
      <c r="H1594" s="690"/>
    </row>
    <row r="1595" spans="1:8" ht="12.75" customHeight="1">
      <c r="A1595" s="741"/>
      <c r="B1595" s="742"/>
      <c r="C1595" s="743"/>
      <c r="D1595" s="744"/>
      <c r="E1595" s="745"/>
      <c r="F1595" s="746"/>
      <c r="G1595" s="747"/>
      <c r="H1595" s="690"/>
    </row>
    <row r="1596" spans="1:8" ht="12.75" customHeight="1">
      <c r="A1596" s="1031" t="s">
        <v>1570</v>
      </c>
      <c r="B1596" s="982"/>
      <c r="C1596" s="982"/>
      <c r="D1596" s="982"/>
      <c r="E1596" s="982"/>
      <c r="F1596" s="982"/>
      <c r="G1596" s="983"/>
      <c r="H1596" s="690"/>
    </row>
    <row r="1597" spans="1:8" ht="12.75" customHeight="1">
      <c r="A1597" s="732" t="s">
        <v>1480</v>
      </c>
      <c r="B1597" s="732" t="s">
        <v>46</v>
      </c>
      <c r="C1597" s="733" t="s">
        <v>1803</v>
      </c>
      <c r="D1597" s="732" t="s">
        <v>141</v>
      </c>
      <c r="E1597" s="734" t="s">
        <v>106</v>
      </c>
      <c r="F1597" s="735" t="s">
        <v>1804</v>
      </c>
      <c r="G1597" s="735" t="s">
        <v>1805</v>
      </c>
      <c r="H1597" s="690"/>
    </row>
    <row r="1598" spans="1:8" ht="12.75" customHeight="1">
      <c r="A1598" s="736" t="s">
        <v>129</v>
      </c>
      <c r="B1598" s="828">
        <v>10549</v>
      </c>
      <c r="C1598" s="737" t="s">
        <v>2447</v>
      </c>
      <c r="D1598" s="736" t="s">
        <v>1788</v>
      </c>
      <c r="E1598" s="739">
        <v>0.2</v>
      </c>
      <c r="F1598" s="739">
        <v>3.78</v>
      </c>
      <c r="G1598" s="739">
        <f t="shared" ref="G1598:G1601" si="39">E1598*F1598</f>
        <v>0.75600000000000001</v>
      </c>
      <c r="H1598" s="690"/>
    </row>
    <row r="1599" spans="1:8" ht="12.75" customHeight="1">
      <c r="A1599" s="736" t="s">
        <v>129</v>
      </c>
      <c r="B1599" s="828">
        <v>10552</v>
      </c>
      <c r="C1599" s="737" t="s">
        <v>2448</v>
      </c>
      <c r="D1599" s="736" t="s">
        <v>1788</v>
      </c>
      <c r="E1599" s="739">
        <v>0.2</v>
      </c>
      <c r="F1599" s="739">
        <v>3.62</v>
      </c>
      <c r="G1599" s="739">
        <f t="shared" si="39"/>
        <v>0.72400000000000009</v>
      </c>
      <c r="H1599" s="690"/>
    </row>
    <row r="1600" spans="1:8" ht="12.75" customHeight="1">
      <c r="A1600" s="736" t="s">
        <v>116</v>
      </c>
      <c r="B1600" s="863" t="s">
        <v>2449</v>
      </c>
      <c r="C1600" s="737" t="s">
        <v>2450</v>
      </c>
      <c r="D1600" s="736" t="s">
        <v>1788</v>
      </c>
      <c r="E1600" s="739">
        <v>0.2</v>
      </c>
      <c r="F1600" s="739">
        <v>14.26</v>
      </c>
      <c r="G1600" s="739">
        <f t="shared" si="39"/>
        <v>2.8520000000000003</v>
      </c>
      <c r="H1600" s="690"/>
    </row>
    <row r="1601" spans="1:8" ht="12.75" customHeight="1">
      <c r="A1601" s="736" t="s">
        <v>116</v>
      </c>
      <c r="B1601" s="864" t="s">
        <v>2451</v>
      </c>
      <c r="C1601" s="737" t="s">
        <v>1870</v>
      </c>
      <c r="D1601" s="736" t="s">
        <v>1788</v>
      </c>
      <c r="E1601" s="739">
        <v>0.2</v>
      </c>
      <c r="F1601" s="739">
        <v>10.07</v>
      </c>
      <c r="G1601" s="739">
        <f t="shared" si="39"/>
        <v>2.0140000000000002</v>
      </c>
      <c r="H1601" s="690"/>
    </row>
    <row r="1602" spans="1:8" ht="12.75" customHeight="1">
      <c r="A1602" s="736"/>
      <c r="B1602" s="736"/>
      <c r="C1602" s="737"/>
      <c r="D1602" s="736"/>
      <c r="E1602" s="738"/>
      <c r="F1602" s="739"/>
      <c r="G1602" s="739"/>
      <c r="H1602" s="690"/>
    </row>
    <row r="1603" spans="1:8" ht="12.75" customHeight="1">
      <c r="A1603" s="1030" t="s">
        <v>1806</v>
      </c>
      <c r="B1603" s="982"/>
      <c r="C1603" s="982"/>
      <c r="D1603" s="982"/>
      <c r="E1603" s="982"/>
      <c r="F1603" s="983"/>
      <c r="G1603" s="740">
        <f>SUM(G1598:G1602)</f>
        <v>6.346000000000001</v>
      </c>
      <c r="H1603" s="690"/>
    </row>
    <row r="1604" spans="1:8" ht="12.75" customHeight="1">
      <c r="A1604" s="741"/>
      <c r="B1604" s="742"/>
      <c r="C1604" s="748"/>
      <c r="D1604" s="742"/>
      <c r="E1604" s="749"/>
      <c r="F1604" s="750"/>
      <c r="G1604" s="747"/>
      <c r="H1604" s="690"/>
    </row>
    <row r="1605" spans="1:8" ht="12.75" customHeight="1">
      <c r="A1605" s="1031" t="s">
        <v>1807</v>
      </c>
      <c r="B1605" s="982"/>
      <c r="C1605" s="982"/>
      <c r="D1605" s="982"/>
      <c r="E1605" s="982"/>
      <c r="F1605" s="982"/>
      <c r="G1605" s="983"/>
      <c r="H1605" s="690"/>
    </row>
    <row r="1606" spans="1:8" ht="12.75" customHeight="1">
      <c r="A1606" s="732" t="s">
        <v>1480</v>
      </c>
      <c r="B1606" s="732" t="s">
        <v>46</v>
      </c>
      <c r="C1606" s="733" t="s">
        <v>1803</v>
      </c>
      <c r="D1606" s="732" t="s">
        <v>141</v>
      </c>
      <c r="E1606" s="734" t="s">
        <v>106</v>
      </c>
      <c r="F1606" s="735" t="s">
        <v>1804</v>
      </c>
      <c r="G1606" s="735" t="s">
        <v>1805</v>
      </c>
      <c r="H1606" s="690"/>
    </row>
    <row r="1607" spans="1:8" ht="12.75" customHeight="1">
      <c r="A1607" s="736"/>
      <c r="B1607" s="736"/>
      <c r="C1607" s="737" t="str">
        <f>IF(B1607="","",IF(A1607="SINAPI",VLOOKUP(B1607,'Referência NÃO DESONERADO'!$A:$D,2,0),IF(A1607="COTAÇÃO",VLOOKUP(B1607,'Mapa Cotações'!$A:$N,2,0))))</f>
        <v/>
      </c>
      <c r="D1607" s="736" t="str">
        <f>IF(B1607="","",IF(A1607="SINAPI",VLOOKUP(B1607,'Referência NÃO DESONERADO'!$A:$D,3,0),IF(A1607="COTAÇÃO",VLOOKUP(B1607,'Mapa Cotações'!$A:$N,3,0))))</f>
        <v/>
      </c>
      <c r="E1607" s="738"/>
      <c r="F1607" s="739" t="str">
        <f>IF(B1607="","",IF('Planilha Orçamentária'!$H$2="NÃO DESONERADO",(IF(A1607="SINAPI",VLOOKUP(B1607,'Referência NÃO DESONERADO'!$A:$D,4,0),IF(A1607="ORSE",VLOOKUP(B1607,'Referência NÃO DESONERADO'!$F:$I,4,0),IF(A1607="COTAÇÃO",VLOOKUP(B1607,'Mapa Cotações'!$A:$N,13,0))))),(IF(A1607="SINAPI",VLOOKUP(B1607,'Referência DESONERADO'!$A:$D,4,0),IF(A1607="ORSE",VLOOKUP(B1607,'Referência DESONERADO'!$F:$I,4,0),IF(A1607="COTAÇÃO",VLOOKUP(B1607,'Mapa Cotações'!$A:$N,13,0)))))))</f>
        <v/>
      </c>
      <c r="G1607" s="739" t="str">
        <f>IF(D1607="","",E1607*F1607)</f>
        <v/>
      </c>
      <c r="H1607" s="690"/>
    </row>
    <row r="1608" spans="1:8" ht="12.75" customHeight="1">
      <c r="A1608" s="1030" t="s">
        <v>1806</v>
      </c>
      <c r="B1608" s="982"/>
      <c r="C1608" s="982"/>
      <c r="D1608" s="982"/>
      <c r="E1608" s="982"/>
      <c r="F1608" s="983"/>
      <c r="G1608" s="740">
        <f>SUM(G1607)</f>
        <v>0</v>
      </c>
      <c r="H1608" s="690"/>
    </row>
    <row r="1609" spans="1:8" ht="12.75" customHeight="1">
      <c r="A1609" s="741"/>
      <c r="B1609" s="742"/>
      <c r="C1609" s="751"/>
      <c r="D1609" s="752"/>
      <c r="E1609" s="753"/>
      <c r="F1609" s="754"/>
      <c r="G1609" s="755"/>
      <c r="H1609" s="690"/>
    </row>
    <row r="1610" spans="1:8" ht="12.75" customHeight="1">
      <c r="A1610" s="1032" t="s">
        <v>173</v>
      </c>
      <c r="B1610" s="982"/>
      <c r="C1610" s="982"/>
      <c r="D1610" s="982"/>
      <c r="E1610" s="982"/>
      <c r="F1610" s="1033"/>
      <c r="G1610" s="756">
        <f>SUM(G1594,G1603,G1608)</f>
        <v>11.376000000000001</v>
      </c>
      <c r="H1610" s="690"/>
    </row>
    <row r="1611" spans="1:8" ht="12.75" customHeight="1">
      <c r="A1611" s="52"/>
      <c r="B1611" s="52"/>
      <c r="C1611" s="52"/>
      <c r="D1611" s="52"/>
      <c r="E1611" s="859"/>
      <c r="F1611" s="860"/>
      <c r="G1611" s="860"/>
      <c r="H1611" s="690"/>
    </row>
    <row r="1612" spans="1:8" ht="12.75" customHeight="1">
      <c r="A1612" s="52"/>
      <c r="B1612" s="52"/>
      <c r="C1612" s="52"/>
      <c r="D1612" s="52"/>
      <c r="E1612" s="859"/>
      <c r="F1612" s="860"/>
      <c r="G1612" s="860"/>
      <c r="H1612" s="690"/>
    </row>
    <row r="1613" spans="1:8" ht="12.75" customHeight="1">
      <c r="A1613" s="723" t="s">
        <v>46</v>
      </c>
      <c r="B1613" s="723" t="s">
        <v>37</v>
      </c>
      <c r="C1613" s="1025" t="s">
        <v>105</v>
      </c>
      <c r="D1613" s="1026"/>
      <c r="E1613" s="1026"/>
      <c r="F1613" s="1022"/>
      <c r="G1613" s="725" t="s">
        <v>40</v>
      </c>
      <c r="H1613" s="690" t="s">
        <v>129</v>
      </c>
    </row>
    <row r="1614" spans="1:8" ht="12.75" customHeight="1">
      <c r="A1614" s="776">
        <v>374</v>
      </c>
      <c r="B1614" s="772" t="s">
        <v>2452</v>
      </c>
      <c r="C1614" s="1034" t="s">
        <v>2453</v>
      </c>
      <c r="D1614" s="1015"/>
      <c r="E1614" s="1016"/>
      <c r="F1614" s="728">
        <f>G1635</f>
        <v>5.9956999999999994</v>
      </c>
      <c r="G1614" s="729" t="s">
        <v>141</v>
      </c>
      <c r="H1614" s="861">
        <v>44501</v>
      </c>
    </row>
    <row r="1615" spans="1:8" ht="12.75" customHeight="1">
      <c r="A1615" s="1028" t="s">
        <v>1802</v>
      </c>
      <c r="B1615" s="1015"/>
      <c r="C1615" s="1015"/>
      <c r="D1615" s="1015"/>
      <c r="E1615" s="1015"/>
      <c r="F1615" s="1015"/>
      <c r="G1615" s="1029"/>
      <c r="H1615" s="690"/>
    </row>
    <row r="1616" spans="1:8" ht="12.75" customHeight="1">
      <c r="A1616" s="732" t="s">
        <v>1480</v>
      </c>
      <c r="B1616" s="732" t="s">
        <v>46</v>
      </c>
      <c r="C1616" s="733" t="s">
        <v>1803</v>
      </c>
      <c r="D1616" s="732" t="s">
        <v>141</v>
      </c>
      <c r="E1616" s="734" t="s">
        <v>106</v>
      </c>
      <c r="F1616" s="735" t="s">
        <v>1804</v>
      </c>
      <c r="G1616" s="735" t="s">
        <v>1805</v>
      </c>
      <c r="H1616" s="690"/>
    </row>
    <row r="1617" spans="1:8" ht="12.75" customHeight="1">
      <c r="A1617" s="736" t="s">
        <v>116</v>
      </c>
      <c r="B1617" s="736">
        <v>1893</v>
      </c>
      <c r="C1617" s="862" t="s">
        <v>2454</v>
      </c>
      <c r="D1617" s="736" t="s">
        <v>1753</v>
      </c>
      <c r="E1617" s="789">
        <v>1</v>
      </c>
      <c r="F1617" s="739">
        <v>3.14</v>
      </c>
      <c r="G1617" s="739">
        <f>TRUNC(E1617*F1617,2)</f>
        <v>3.14</v>
      </c>
      <c r="H1617" s="690"/>
    </row>
    <row r="1618" spans="1:8" ht="12.75" customHeight="1">
      <c r="A1618" s="736"/>
      <c r="B1618" s="736"/>
      <c r="C1618" s="737" t="str">
        <f>IF(B1618="","",IF(A1618="SINAPI",VLOOKUP(B1618,'Referência NÃO DESONERADO'!$A:$D,2,0),IF(A1618="COTAÇÃO",VLOOKUP(B1618,'Mapa Cotações'!$A:$N,2,0))))</f>
        <v/>
      </c>
      <c r="D1618" s="736" t="str">
        <f>IF(B1618="","",IF(A1618="SINAPI",VLOOKUP(B1618,'Referência NÃO DESONERADO'!$A:$D,3,0),IF(A1618="COTAÇÃO",VLOOKUP(B1618,'Mapa Cotações'!$A:$N,3,0))))</f>
        <v/>
      </c>
      <c r="E1618" s="738"/>
      <c r="F1618" s="739" t="str">
        <f>IF(B1618="","",IF('Planilha Orçamentária'!$H$2="NÃO DESONERADO",(IF(A1618="SINAPI",VLOOKUP(B1618,'Referência NÃO DESONERADO'!$A:$D,4,0),IF(A1618="ORSE",VLOOKUP(B1618,'Referência NÃO DESONERADO'!$F:$I,4,0),IF(A1618="COTAÇÃO",VLOOKUP(B1618,'Mapa Cotações'!$A:$N,13,0))))),(IF(A1618="SINAPI",VLOOKUP(B1618,'Referência DESONERADO'!$A:$D,4,0),IF(A1618="ORSE",VLOOKUP(B1618,'Referência DESONERADO'!$F:$I,4,0),IF(A1618="COTAÇÃO",VLOOKUP(B1618,'Mapa Cotações'!$A:$N,13,0)))))))</f>
        <v/>
      </c>
      <c r="G1618" s="739" t="str">
        <f>IF(D1618="","",E1618*F1618)</f>
        <v/>
      </c>
      <c r="H1618" s="690"/>
    </row>
    <row r="1619" spans="1:8" ht="12.75" customHeight="1">
      <c r="A1619" s="1030" t="s">
        <v>1806</v>
      </c>
      <c r="B1619" s="982"/>
      <c r="C1619" s="982"/>
      <c r="D1619" s="982"/>
      <c r="E1619" s="982"/>
      <c r="F1619" s="983"/>
      <c r="G1619" s="740">
        <f>SUM(G1617:G1618)</f>
        <v>3.14</v>
      </c>
      <c r="H1619" s="690"/>
    </row>
    <row r="1620" spans="1:8" ht="12.75" customHeight="1">
      <c r="A1620" s="741"/>
      <c r="B1620" s="742"/>
      <c r="C1620" s="743"/>
      <c r="D1620" s="744"/>
      <c r="E1620" s="745"/>
      <c r="F1620" s="746"/>
      <c r="G1620" s="747"/>
      <c r="H1620" s="690"/>
    </row>
    <row r="1621" spans="1:8" ht="12.75" customHeight="1">
      <c r="A1621" s="1031" t="s">
        <v>1570</v>
      </c>
      <c r="B1621" s="982"/>
      <c r="C1621" s="982"/>
      <c r="D1621" s="982"/>
      <c r="E1621" s="982"/>
      <c r="F1621" s="982"/>
      <c r="G1621" s="983"/>
      <c r="H1621" s="690"/>
    </row>
    <row r="1622" spans="1:8" ht="12.75" customHeight="1">
      <c r="A1622" s="732" t="s">
        <v>1480</v>
      </c>
      <c r="B1622" s="732" t="s">
        <v>46</v>
      </c>
      <c r="C1622" s="733" t="s">
        <v>1803</v>
      </c>
      <c r="D1622" s="732" t="s">
        <v>141</v>
      </c>
      <c r="E1622" s="734" t="s">
        <v>106</v>
      </c>
      <c r="F1622" s="735" t="s">
        <v>1804</v>
      </c>
      <c r="G1622" s="735" t="s">
        <v>1805</v>
      </c>
      <c r="H1622" s="690"/>
    </row>
    <row r="1623" spans="1:8" ht="12.75" customHeight="1">
      <c r="A1623" s="736" t="s">
        <v>129</v>
      </c>
      <c r="B1623" s="828">
        <v>10549</v>
      </c>
      <c r="C1623" s="737" t="s">
        <v>2447</v>
      </c>
      <c r="D1623" s="736" t="s">
        <v>1788</v>
      </c>
      <c r="E1623" s="739">
        <v>0.09</v>
      </c>
      <c r="F1623" s="739">
        <v>3.78</v>
      </c>
      <c r="G1623" s="739">
        <f t="shared" ref="G1623:G1626" si="40">E1623*F1623</f>
        <v>0.34019999999999995</v>
      </c>
      <c r="H1623" s="690"/>
    </row>
    <row r="1624" spans="1:8" ht="12.75" customHeight="1">
      <c r="A1624" s="736" t="s">
        <v>129</v>
      </c>
      <c r="B1624" s="828">
        <v>10552</v>
      </c>
      <c r="C1624" s="737" t="s">
        <v>2448</v>
      </c>
      <c r="D1624" s="736" t="s">
        <v>1788</v>
      </c>
      <c r="E1624" s="739">
        <v>0.09</v>
      </c>
      <c r="F1624" s="739">
        <v>3.62</v>
      </c>
      <c r="G1624" s="739">
        <f t="shared" si="40"/>
        <v>0.32579999999999998</v>
      </c>
      <c r="H1624" s="690"/>
    </row>
    <row r="1625" spans="1:8" ht="12.75" customHeight="1">
      <c r="A1625" s="736" t="s">
        <v>116</v>
      </c>
      <c r="B1625" s="863" t="s">
        <v>2449</v>
      </c>
      <c r="C1625" s="737" t="s">
        <v>2450</v>
      </c>
      <c r="D1625" s="736" t="s">
        <v>1788</v>
      </c>
      <c r="E1625" s="739">
        <v>0.09</v>
      </c>
      <c r="F1625" s="739">
        <v>14.26</v>
      </c>
      <c r="G1625" s="739">
        <f t="shared" si="40"/>
        <v>1.2833999999999999</v>
      </c>
      <c r="H1625" s="690"/>
    </row>
    <row r="1626" spans="1:8" ht="12.75" customHeight="1">
      <c r="A1626" s="736" t="s">
        <v>116</v>
      </c>
      <c r="B1626" s="864" t="s">
        <v>2451</v>
      </c>
      <c r="C1626" s="737" t="s">
        <v>1870</v>
      </c>
      <c r="D1626" s="736" t="s">
        <v>1788</v>
      </c>
      <c r="E1626" s="739">
        <v>0.09</v>
      </c>
      <c r="F1626" s="739">
        <v>10.07</v>
      </c>
      <c r="G1626" s="739">
        <f t="shared" si="40"/>
        <v>0.90629999999999999</v>
      </c>
      <c r="H1626" s="690"/>
    </row>
    <row r="1627" spans="1:8" ht="12.75" customHeight="1">
      <c r="A1627" s="736"/>
      <c r="B1627" s="736"/>
      <c r="C1627" s="737"/>
      <c r="D1627" s="736"/>
      <c r="E1627" s="738"/>
      <c r="F1627" s="739"/>
      <c r="G1627" s="739"/>
      <c r="H1627" s="690"/>
    </row>
    <row r="1628" spans="1:8" ht="12.75" customHeight="1">
      <c r="A1628" s="1030" t="s">
        <v>1806</v>
      </c>
      <c r="B1628" s="982"/>
      <c r="C1628" s="982"/>
      <c r="D1628" s="982"/>
      <c r="E1628" s="982"/>
      <c r="F1628" s="983"/>
      <c r="G1628" s="740">
        <f>SUM(G1623:G1627)</f>
        <v>2.8556999999999997</v>
      </c>
      <c r="H1628" s="690"/>
    </row>
    <row r="1629" spans="1:8" ht="12.75" customHeight="1">
      <c r="A1629" s="741"/>
      <c r="B1629" s="742"/>
      <c r="C1629" s="748"/>
      <c r="D1629" s="742"/>
      <c r="E1629" s="749"/>
      <c r="F1629" s="750"/>
      <c r="G1629" s="747"/>
      <c r="H1629" s="690"/>
    </row>
    <row r="1630" spans="1:8" ht="12.75" customHeight="1">
      <c r="A1630" s="1031" t="s">
        <v>1807</v>
      </c>
      <c r="B1630" s="982"/>
      <c r="C1630" s="982"/>
      <c r="D1630" s="982"/>
      <c r="E1630" s="982"/>
      <c r="F1630" s="982"/>
      <c r="G1630" s="983"/>
      <c r="H1630" s="690"/>
    </row>
    <row r="1631" spans="1:8" ht="12.75" customHeight="1">
      <c r="A1631" s="732" t="s">
        <v>1480</v>
      </c>
      <c r="B1631" s="732" t="s">
        <v>46</v>
      </c>
      <c r="C1631" s="733" t="s">
        <v>1803</v>
      </c>
      <c r="D1631" s="732" t="s">
        <v>141</v>
      </c>
      <c r="E1631" s="734" t="s">
        <v>106</v>
      </c>
      <c r="F1631" s="735" t="s">
        <v>1804</v>
      </c>
      <c r="G1631" s="735" t="s">
        <v>1805</v>
      </c>
      <c r="H1631" s="690"/>
    </row>
    <row r="1632" spans="1:8" ht="12.75" customHeight="1">
      <c r="A1632" s="736"/>
      <c r="B1632" s="736"/>
      <c r="C1632" s="737" t="str">
        <f>IF(B1632="","",IF(A1632="SINAPI",VLOOKUP(B1632,'Referência NÃO DESONERADO'!$A:$D,2,0),IF(A1632="COTAÇÃO",VLOOKUP(B1632,'Mapa Cotações'!$A:$N,2,0))))</f>
        <v/>
      </c>
      <c r="D1632" s="736" t="str">
        <f>IF(B1632="","",IF(A1632="SINAPI",VLOOKUP(B1632,'Referência NÃO DESONERADO'!$A:$D,3,0),IF(A1632="COTAÇÃO",VLOOKUP(B1632,'Mapa Cotações'!$A:$N,3,0))))</f>
        <v/>
      </c>
      <c r="E1632" s="738"/>
      <c r="F1632" s="739" t="str">
        <f>IF(B1632="","",IF('Planilha Orçamentária'!$H$2="NÃO DESONERADO",(IF(A1632="SINAPI",VLOOKUP(B1632,'Referência NÃO DESONERADO'!$A:$D,4,0),IF(A1632="ORSE",VLOOKUP(B1632,'Referência NÃO DESONERADO'!$F:$I,4,0),IF(A1632="COTAÇÃO",VLOOKUP(B1632,'Mapa Cotações'!$A:$N,13,0))))),(IF(A1632="SINAPI",VLOOKUP(B1632,'Referência DESONERADO'!$A:$D,4,0),IF(A1632="ORSE",VLOOKUP(B1632,'Referência DESONERADO'!$F:$I,4,0),IF(A1632="COTAÇÃO",VLOOKUP(B1632,'Mapa Cotações'!$A:$N,13,0)))))))</f>
        <v/>
      </c>
      <c r="G1632" s="739" t="str">
        <f>IF(D1632="","",E1632*F1632)</f>
        <v/>
      </c>
      <c r="H1632" s="690"/>
    </row>
    <row r="1633" spans="1:8" ht="12.75" customHeight="1">
      <c r="A1633" s="1030" t="s">
        <v>1806</v>
      </c>
      <c r="B1633" s="982"/>
      <c r="C1633" s="982"/>
      <c r="D1633" s="982"/>
      <c r="E1633" s="982"/>
      <c r="F1633" s="983"/>
      <c r="G1633" s="740">
        <f>SUM(G1632)</f>
        <v>0</v>
      </c>
      <c r="H1633" s="690"/>
    </row>
    <row r="1634" spans="1:8" ht="12.75" customHeight="1">
      <c r="A1634" s="741"/>
      <c r="B1634" s="742"/>
      <c r="C1634" s="751"/>
      <c r="D1634" s="752"/>
      <c r="E1634" s="753"/>
      <c r="F1634" s="754"/>
      <c r="G1634" s="755"/>
      <c r="H1634" s="690"/>
    </row>
    <row r="1635" spans="1:8" ht="12.75" customHeight="1">
      <c r="A1635" s="1032" t="s">
        <v>173</v>
      </c>
      <c r="B1635" s="982"/>
      <c r="C1635" s="982"/>
      <c r="D1635" s="982"/>
      <c r="E1635" s="982"/>
      <c r="F1635" s="1033"/>
      <c r="G1635" s="756">
        <f>SUM(G1619,G1628,G1633)</f>
        <v>5.9956999999999994</v>
      </c>
      <c r="H1635" s="690"/>
    </row>
    <row r="1636" spans="1:8" ht="12.75" customHeight="1">
      <c r="A1636" s="52"/>
      <c r="B1636" s="52"/>
      <c r="C1636" s="52"/>
      <c r="D1636" s="52"/>
      <c r="E1636" s="859"/>
      <c r="F1636" s="860"/>
      <c r="G1636" s="860"/>
      <c r="H1636" s="690"/>
    </row>
    <row r="1637" spans="1:8" ht="12.75" customHeight="1">
      <c r="A1637" s="52"/>
      <c r="B1637" s="52"/>
      <c r="C1637" s="52"/>
      <c r="D1637" s="52"/>
      <c r="E1637" s="859"/>
      <c r="F1637" s="860"/>
      <c r="G1637" s="860"/>
      <c r="H1637" s="690"/>
    </row>
    <row r="1638" spans="1:8" ht="12.75" customHeight="1">
      <c r="A1638" s="723" t="s">
        <v>46</v>
      </c>
      <c r="B1638" s="723" t="s">
        <v>37</v>
      </c>
      <c r="C1638" s="1025" t="s">
        <v>105</v>
      </c>
      <c r="D1638" s="1026"/>
      <c r="E1638" s="1026"/>
      <c r="F1638" s="1022"/>
      <c r="G1638" s="725" t="s">
        <v>40</v>
      </c>
      <c r="H1638" s="690" t="s">
        <v>129</v>
      </c>
    </row>
    <row r="1639" spans="1:8" ht="12.75" customHeight="1">
      <c r="A1639" s="776">
        <v>4223</v>
      </c>
      <c r="B1639" s="772" t="s">
        <v>2455</v>
      </c>
      <c r="C1639" s="1034" t="s">
        <v>2456</v>
      </c>
      <c r="D1639" s="1015"/>
      <c r="E1639" s="1016"/>
      <c r="F1639" s="728">
        <f>G1660</f>
        <v>12.05</v>
      </c>
      <c r="G1639" s="774" t="s">
        <v>164</v>
      </c>
      <c r="H1639" s="861">
        <v>44501</v>
      </c>
    </row>
    <row r="1640" spans="1:8" ht="12.75" customHeight="1">
      <c r="A1640" s="1028" t="s">
        <v>1802</v>
      </c>
      <c r="B1640" s="1015"/>
      <c r="C1640" s="1015"/>
      <c r="D1640" s="1015"/>
      <c r="E1640" s="1015"/>
      <c r="F1640" s="1015"/>
      <c r="G1640" s="1029"/>
      <c r="H1640" s="690"/>
    </row>
    <row r="1641" spans="1:8" ht="12.75" customHeight="1">
      <c r="A1641" s="732" t="s">
        <v>1480</v>
      </c>
      <c r="B1641" s="732" t="s">
        <v>46</v>
      </c>
      <c r="C1641" s="733" t="s">
        <v>1803</v>
      </c>
      <c r="D1641" s="732" t="s">
        <v>141</v>
      </c>
      <c r="E1641" s="734" t="s">
        <v>106</v>
      </c>
      <c r="F1641" s="735" t="s">
        <v>1804</v>
      </c>
      <c r="G1641" s="735" t="s">
        <v>1805</v>
      </c>
      <c r="H1641" s="690"/>
    </row>
    <row r="1642" spans="1:8" ht="12.75" customHeight="1">
      <c r="A1642" s="736" t="s">
        <v>129</v>
      </c>
      <c r="B1642" s="736">
        <v>3821</v>
      </c>
      <c r="C1642" s="862" t="s">
        <v>2457</v>
      </c>
      <c r="D1642" s="736" t="s">
        <v>164</v>
      </c>
      <c r="E1642" s="789">
        <v>1</v>
      </c>
      <c r="F1642" s="739">
        <v>12.05</v>
      </c>
      <c r="G1642" s="739">
        <f>TRUNC(E1642*F1642,2)</f>
        <v>12.05</v>
      </c>
      <c r="H1642" s="690"/>
    </row>
    <row r="1643" spans="1:8" ht="12.75" customHeight="1">
      <c r="A1643" s="736"/>
      <c r="B1643" s="736"/>
      <c r="C1643" s="737" t="str">
        <f>IF(B1643="","",IF(A1643="SINAPI",VLOOKUP(B1643,'Referência NÃO DESONERADO'!$A:$D,2,0),IF(A1643="COTAÇÃO",VLOOKUP(B1643,'Mapa Cotações'!$A:$N,2,0))))</f>
        <v/>
      </c>
      <c r="D1643" s="736"/>
      <c r="E1643" s="738"/>
      <c r="F1643" s="739" t="str">
        <f>IF(B1643="","",IF('Planilha Orçamentária'!$H$2="NÃO DESONERADO",(IF(A1643="SINAPI",VLOOKUP(B1643,'Referência NÃO DESONERADO'!$A:$D,4,0),IF(A1643="ORSE",VLOOKUP(B1643,'Referência NÃO DESONERADO'!$F:$I,4,0),IF(A1643="COTAÇÃO",VLOOKUP(B1643,'Mapa Cotações'!$A:$N,13,0))))),(IF(A1643="SINAPI",VLOOKUP(B1643,'Referência DESONERADO'!$A:$D,4,0),IF(A1643="ORSE",VLOOKUP(B1643,'Referência DESONERADO'!$F:$I,4,0),IF(A1643="COTAÇÃO",VLOOKUP(B1643,'Mapa Cotações'!$A:$N,13,0)))))))</f>
        <v/>
      </c>
      <c r="G1643" s="739" t="str">
        <f>IF(D1643="","",E1643*F1643)</f>
        <v/>
      </c>
      <c r="H1643" s="690"/>
    </row>
    <row r="1644" spans="1:8" ht="12.75" customHeight="1">
      <c r="A1644" s="1030" t="s">
        <v>1806</v>
      </c>
      <c r="B1644" s="982"/>
      <c r="C1644" s="982"/>
      <c r="D1644" s="982"/>
      <c r="E1644" s="982"/>
      <c r="F1644" s="983"/>
      <c r="G1644" s="740">
        <f>SUM(G1642:G1643)</f>
        <v>12.05</v>
      </c>
      <c r="H1644" s="690"/>
    </row>
    <row r="1645" spans="1:8" ht="12.75" customHeight="1">
      <c r="A1645" s="741"/>
      <c r="B1645" s="742"/>
      <c r="C1645" s="743"/>
      <c r="D1645" s="744"/>
      <c r="E1645" s="745"/>
      <c r="F1645" s="746"/>
      <c r="G1645" s="747"/>
      <c r="H1645" s="690"/>
    </row>
    <row r="1646" spans="1:8" ht="12.75" customHeight="1">
      <c r="A1646" s="1031" t="s">
        <v>1570</v>
      </c>
      <c r="B1646" s="982"/>
      <c r="C1646" s="982"/>
      <c r="D1646" s="982"/>
      <c r="E1646" s="982"/>
      <c r="F1646" s="982"/>
      <c r="G1646" s="983"/>
      <c r="H1646" s="690"/>
    </row>
    <row r="1647" spans="1:8" ht="12.75" customHeight="1">
      <c r="A1647" s="732" t="s">
        <v>1480</v>
      </c>
      <c r="B1647" s="732" t="s">
        <v>46</v>
      </c>
      <c r="C1647" s="733" t="s">
        <v>1803</v>
      </c>
      <c r="D1647" s="732" t="s">
        <v>141</v>
      </c>
      <c r="E1647" s="734" t="s">
        <v>106</v>
      </c>
      <c r="F1647" s="735" t="s">
        <v>1804</v>
      </c>
      <c r="G1647" s="735" t="s">
        <v>1805</v>
      </c>
      <c r="H1647" s="690"/>
    </row>
    <row r="1648" spans="1:8" ht="12.75" customHeight="1">
      <c r="A1648" s="736"/>
      <c r="B1648" s="828"/>
      <c r="C1648" s="737"/>
      <c r="D1648" s="736"/>
      <c r="E1648" s="739"/>
      <c r="F1648" s="739"/>
      <c r="G1648" s="739"/>
      <c r="H1648" s="690"/>
    </row>
    <row r="1649" spans="1:8" ht="12.75" customHeight="1">
      <c r="A1649" s="736"/>
      <c r="B1649" s="828"/>
      <c r="C1649" s="737"/>
      <c r="D1649" s="736"/>
      <c r="E1649" s="739"/>
      <c r="F1649" s="739"/>
      <c r="G1649" s="739"/>
      <c r="H1649" s="690"/>
    </row>
    <row r="1650" spans="1:8" ht="12.75" customHeight="1">
      <c r="A1650" s="736"/>
      <c r="B1650" s="828"/>
      <c r="C1650" s="737"/>
      <c r="D1650" s="736"/>
      <c r="E1650" s="739"/>
      <c r="F1650" s="739"/>
      <c r="G1650" s="739"/>
      <c r="H1650" s="690"/>
    </row>
    <row r="1651" spans="1:8" ht="12.75" customHeight="1">
      <c r="A1651" s="736"/>
      <c r="B1651" s="829"/>
      <c r="C1651" s="737"/>
      <c r="D1651" s="736"/>
      <c r="E1651" s="739"/>
      <c r="F1651" s="739"/>
      <c r="G1651" s="739"/>
      <c r="H1651" s="690"/>
    </row>
    <row r="1652" spans="1:8" ht="12.75" customHeight="1">
      <c r="A1652" s="736"/>
      <c r="B1652" s="736"/>
      <c r="C1652" s="737"/>
      <c r="D1652" s="736"/>
      <c r="E1652" s="738"/>
      <c r="F1652" s="739"/>
      <c r="G1652" s="739"/>
      <c r="H1652" s="690"/>
    </row>
    <row r="1653" spans="1:8" ht="12.75" customHeight="1">
      <c r="A1653" s="1030" t="s">
        <v>1806</v>
      </c>
      <c r="B1653" s="982"/>
      <c r="C1653" s="982"/>
      <c r="D1653" s="982"/>
      <c r="E1653" s="982"/>
      <c r="F1653" s="983"/>
      <c r="G1653" s="740">
        <f>SUM(G1648:G1652)</f>
        <v>0</v>
      </c>
      <c r="H1653" s="690"/>
    </row>
    <row r="1654" spans="1:8" ht="12.75" customHeight="1">
      <c r="A1654" s="741"/>
      <c r="B1654" s="742"/>
      <c r="C1654" s="748"/>
      <c r="D1654" s="742"/>
      <c r="E1654" s="749"/>
      <c r="F1654" s="750"/>
      <c r="G1654" s="747"/>
      <c r="H1654" s="690"/>
    </row>
    <row r="1655" spans="1:8" ht="12.75" customHeight="1">
      <c r="A1655" s="1031" t="s">
        <v>1807</v>
      </c>
      <c r="B1655" s="982"/>
      <c r="C1655" s="982"/>
      <c r="D1655" s="982"/>
      <c r="E1655" s="982"/>
      <c r="F1655" s="982"/>
      <c r="G1655" s="983"/>
      <c r="H1655" s="690"/>
    </row>
    <row r="1656" spans="1:8" ht="12.75" customHeight="1">
      <c r="A1656" s="732" t="s">
        <v>1480</v>
      </c>
      <c r="B1656" s="732" t="s">
        <v>46</v>
      </c>
      <c r="C1656" s="733" t="s">
        <v>1803</v>
      </c>
      <c r="D1656" s="732" t="s">
        <v>141</v>
      </c>
      <c r="E1656" s="734" t="s">
        <v>106</v>
      </c>
      <c r="F1656" s="735" t="s">
        <v>1804</v>
      </c>
      <c r="G1656" s="735" t="s">
        <v>1805</v>
      </c>
      <c r="H1656" s="690"/>
    </row>
    <row r="1657" spans="1:8" ht="12.75" customHeight="1">
      <c r="A1657" s="736"/>
      <c r="B1657" s="736"/>
      <c r="C1657" s="737" t="str">
        <f>IF(B1657="","",IF(A1657="SINAPI",VLOOKUP(B1657,'Referência NÃO DESONERADO'!$A:$D,2,0),IF(A1657="COTAÇÃO",VLOOKUP(B1657,'Mapa Cotações'!$A:$N,2,0))))</f>
        <v/>
      </c>
      <c r="D1657" s="736" t="str">
        <f>IF(B1657="","",IF(A1657="SINAPI",VLOOKUP(B1657,'Referência NÃO DESONERADO'!$A:$D,3,0),IF(A1657="COTAÇÃO",VLOOKUP(B1657,'Mapa Cotações'!$A:$N,3,0))))</f>
        <v/>
      </c>
      <c r="E1657" s="738"/>
      <c r="F1657" s="739" t="str">
        <f>IF(B1657="","",IF('Planilha Orçamentária'!$H$2="NÃO DESONERADO",(IF(A1657="SINAPI",VLOOKUP(B1657,'Referência NÃO DESONERADO'!$A:$D,4,0),IF(A1657="ORSE",VLOOKUP(B1657,'Referência NÃO DESONERADO'!$F:$I,4,0),IF(A1657="COTAÇÃO",VLOOKUP(B1657,'Mapa Cotações'!$A:$N,13,0))))),(IF(A1657="SINAPI",VLOOKUP(B1657,'Referência DESONERADO'!$A:$D,4,0),IF(A1657="ORSE",VLOOKUP(B1657,'Referência DESONERADO'!$F:$I,4,0),IF(A1657="COTAÇÃO",VLOOKUP(B1657,'Mapa Cotações'!$A:$N,13,0)))))))</f>
        <v/>
      </c>
      <c r="G1657" s="739" t="str">
        <f>IF(D1657="","",E1657*F1657)</f>
        <v/>
      </c>
      <c r="H1657" s="690"/>
    </row>
    <row r="1658" spans="1:8" ht="12.75" customHeight="1">
      <c r="A1658" s="1030" t="s">
        <v>1806</v>
      </c>
      <c r="B1658" s="982"/>
      <c r="C1658" s="982"/>
      <c r="D1658" s="982"/>
      <c r="E1658" s="982"/>
      <c r="F1658" s="983"/>
      <c r="G1658" s="740">
        <f>SUM(G1657)</f>
        <v>0</v>
      </c>
      <c r="H1658" s="690"/>
    </row>
    <row r="1659" spans="1:8" ht="12.75" customHeight="1">
      <c r="A1659" s="741"/>
      <c r="B1659" s="742"/>
      <c r="C1659" s="751"/>
      <c r="D1659" s="752"/>
      <c r="E1659" s="753"/>
      <c r="F1659" s="754"/>
      <c r="G1659" s="755"/>
      <c r="H1659" s="690"/>
    </row>
    <row r="1660" spans="1:8" ht="12.75" customHeight="1">
      <c r="A1660" s="1032" t="s">
        <v>173</v>
      </c>
      <c r="B1660" s="982"/>
      <c r="C1660" s="982"/>
      <c r="D1660" s="982"/>
      <c r="E1660" s="982"/>
      <c r="F1660" s="1033"/>
      <c r="G1660" s="756">
        <f>SUM(G1644,G1653,G1658)</f>
        <v>12.05</v>
      </c>
      <c r="H1660" s="690"/>
    </row>
    <row r="1661" spans="1:8" ht="12.75" customHeight="1">
      <c r="A1661" s="52"/>
      <c r="B1661" s="52"/>
      <c r="C1661" s="52"/>
      <c r="D1661" s="52"/>
      <c r="E1661" s="859"/>
      <c r="F1661" s="860"/>
      <c r="G1661" s="860"/>
      <c r="H1661" s="690"/>
    </row>
    <row r="1662" spans="1:8" ht="12.75" customHeight="1">
      <c r="A1662" s="52"/>
      <c r="B1662" s="52"/>
      <c r="C1662" s="52"/>
      <c r="D1662" s="52"/>
      <c r="E1662" s="859"/>
      <c r="F1662" s="860"/>
      <c r="G1662" s="860"/>
      <c r="H1662" s="690"/>
    </row>
    <row r="1663" spans="1:8" ht="12.75" customHeight="1">
      <c r="A1663" s="723" t="s">
        <v>46</v>
      </c>
      <c r="B1663" s="723" t="s">
        <v>37</v>
      </c>
      <c r="C1663" s="1025" t="s">
        <v>105</v>
      </c>
      <c r="D1663" s="1026"/>
      <c r="E1663" s="1026"/>
      <c r="F1663" s="1022"/>
      <c r="G1663" s="725" t="s">
        <v>40</v>
      </c>
      <c r="H1663" s="690" t="s">
        <v>129</v>
      </c>
    </row>
    <row r="1664" spans="1:8" ht="12.75" customHeight="1">
      <c r="A1664" s="776">
        <v>4225</v>
      </c>
      <c r="B1664" s="772" t="s">
        <v>2458</v>
      </c>
      <c r="C1664" s="1034" t="s">
        <v>2459</v>
      </c>
      <c r="D1664" s="1015"/>
      <c r="E1664" s="1016"/>
      <c r="F1664" s="728">
        <f>G1685</f>
        <v>24</v>
      </c>
      <c r="G1664" s="729" t="s">
        <v>141</v>
      </c>
      <c r="H1664" s="861">
        <v>44501</v>
      </c>
    </row>
    <row r="1665" spans="1:8" ht="12.75" customHeight="1">
      <c r="A1665" s="1028" t="s">
        <v>1802</v>
      </c>
      <c r="B1665" s="1015"/>
      <c r="C1665" s="1015"/>
      <c r="D1665" s="1015"/>
      <c r="E1665" s="1015"/>
      <c r="F1665" s="1015"/>
      <c r="G1665" s="1029"/>
      <c r="H1665" s="690"/>
    </row>
    <row r="1666" spans="1:8" ht="12.75" customHeight="1">
      <c r="A1666" s="732" t="s">
        <v>1480</v>
      </c>
      <c r="B1666" s="732" t="s">
        <v>46</v>
      </c>
      <c r="C1666" s="733" t="s">
        <v>1803</v>
      </c>
      <c r="D1666" s="732" t="s">
        <v>141</v>
      </c>
      <c r="E1666" s="734" t="s">
        <v>106</v>
      </c>
      <c r="F1666" s="735" t="s">
        <v>1804</v>
      </c>
      <c r="G1666" s="735" t="s">
        <v>1805</v>
      </c>
      <c r="H1666" s="690"/>
    </row>
    <row r="1667" spans="1:8" ht="12.75" customHeight="1">
      <c r="A1667" s="736" t="s">
        <v>129</v>
      </c>
      <c r="B1667" s="736">
        <v>3828</v>
      </c>
      <c r="C1667" s="862" t="s">
        <v>2460</v>
      </c>
      <c r="D1667" s="736" t="s">
        <v>1753</v>
      </c>
      <c r="E1667" s="789">
        <v>1</v>
      </c>
      <c r="F1667" s="739">
        <v>24</v>
      </c>
      <c r="G1667" s="739">
        <f>TRUNC(E1667*F1667,2)</f>
        <v>24</v>
      </c>
      <c r="H1667" s="690"/>
    </row>
    <row r="1668" spans="1:8" ht="12.75" customHeight="1">
      <c r="A1668" s="736"/>
      <c r="B1668" s="736"/>
      <c r="C1668" s="737" t="str">
        <f>IF(B1668="","",IF(A1668="SINAPI",VLOOKUP(B1668,'Referência NÃO DESONERADO'!$A:$D,2,0),IF(A1668="COTAÇÃO",VLOOKUP(B1668,'Mapa Cotações'!$A:$N,2,0))))</f>
        <v/>
      </c>
      <c r="D1668" s="736" t="str">
        <f>IF(B1668="","",IF(A1668="SINAPI",VLOOKUP(B1668,'Referência NÃO DESONERADO'!$A:$D,3,0),IF(A1668="COTAÇÃO",VLOOKUP(B1668,'Mapa Cotações'!$A:$N,3,0))))</f>
        <v/>
      </c>
      <c r="E1668" s="738"/>
      <c r="F1668" s="739" t="str">
        <f>IF(B1668="","",IF('Planilha Orçamentária'!$H$2="NÃO DESONERADO",(IF(A1668="SINAPI",VLOOKUP(B1668,'Referência NÃO DESONERADO'!$A:$D,4,0),IF(A1668="ORSE",VLOOKUP(B1668,'Referência NÃO DESONERADO'!$F:$I,4,0),IF(A1668="COTAÇÃO",VLOOKUP(B1668,'Mapa Cotações'!$A:$N,13,0))))),(IF(A1668="SINAPI",VLOOKUP(B1668,'Referência DESONERADO'!$A:$D,4,0),IF(A1668="ORSE",VLOOKUP(B1668,'Referência DESONERADO'!$F:$I,4,0),IF(A1668="COTAÇÃO",VLOOKUP(B1668,'Mapa Cotações'!$A:$N,13,0)))))))</f>
        <v/>
      </c>
      <c r="G1668" s="739" t="str">
        <f>IF(D1668="","",E1668*F1668)</f>
        <v/>
      </c>
      <c r="H1668" s="690"/>
    </row>
    <row r="1669" spans="1:8" ht="12.75" customHeight="1">
      <c r="A1669" s="1030" t="s">
        <v>1806</v>
      </c>
      <c r="B1669" s="982"/>
      <c r="C1669" s="982"/>
      <c r="D1669" s="982"/>
      <c r="E1669" s="982"/>
      <c r="F1669" s="983"/>
      <c r="G1669" s="740">
        <f>SUM(G1667:G1668)</f>
        <v>24</v>
      </c>
      <c r="H1669" s="690"/>
    </row>
    <row r="1670" spans="1:8" ht="12.75" customHeight="1">
      <c r="A1670" s="741"/>
      <c r="B1670" s="742"/>
      <c r="C1670" s="743"/>
      <c r="D1670" s="744"/>
      <c r="E1670" s="745"/>
      <c r="F1670" s="746"/>
      <c r="G1670" s="747"/>
      <c r="H1670" s="690"/>
    </row>
    <row r="1671" spans="1:8" ht="12.75" customHeight="1">
      <c r="A1671" s="1031" t="s">
        <v>1570</v>
      </c>
      <c r="B1671" s="982"/>
      <c r="C1671" s="982"/>
      <c r="D1671" s="982"/>
      <c r="E1671" s="982"/>
      <c r="F1671" s="982"/>
      <c r="G1671" s="983"/>
      <c r="H1671" s="690"/>
    </row>
    <row r="1672" spans="1:8" ht="12.75" customHeight="1">
      <c r="A1672" s="732" t="s">
        <v>1480</v>
      </c>
      <c r="B1672" s="732" t="s">
        <v>46</v>
      </c>
      <c r="C1672" s="733" t="s">
        <v>1803</v>
      </c>
      <c r="D1672" s="732" t="s">
        <v>141</v>
      </c>
      <c r="E1672" s="734" t="s">
        <v>106</v>
      </c>
      <c r="F1672" s="735" t="s">
        <v>1804</v>
      </c>
      <c r="G1672" s="735" t="s">
        <v>1805</v>
      </c>
      <c r="H1672" s="690"/>
    </row>
    <row r="1673" spans="1:8" ht="12.75" customHeight="1">
      <c r="A1673" s="736"/>
      <c r="B1673" s="828"/>
      <c r="C1673" s="737"/>
      <c r="D1673" s="736"/>
      <c r="E1673" s="739"/>
      <c r="F1673" s="739"/>
      <c r="G1673" s="739"/>
      <c r="H1673" s="690"/>
    </row>
    <row r="1674" spans="1:8" ht="12.75" customHeight="1">
      <c r="A1674" s="736"/>
      <c r="B1674" s="828"/>
      <c r="C1674" s="737"/>
      <c r="D1674" s="736"/>
      <c r="E1674" s="739"/>
      <c r="F1674" s="739"/>
      <c r="G1674" s="739"/>
      <c r="H1674" s="690"/>
    </row>
    <row r="1675" spans="1:8" ht="12.75" customHeight="1">
      <c r="A1675" s="736"/>
      <c r="B1675" s="828"/>
      <c r="C1675" s="737"/>
      <c r="D1675" s="736"/>
      <c r="E1675" s="739"/>
      <c r="F1675" s="739"/>
      <c r="G1675" s="739"/>
      <c r="H1675" s="690"/>
    </row>
    <row r="1676" spans="1:8" ht="12.75" customHeight="1">
      <c r="A1676" s="736"/>
      <c r="B1676" s="829"/>
      <c r="C1676" s="737"/>
      <c r="D1676" s="736"/>
      <c r="E1676" s="739"/>
      <c r="F1676" s="739"/>
      <c r="G1676" s="739"/>
      <c r="H1676" s="690"/>
    </row>
    <row r="1677" spans="1:8" ht="12.75" customHeight="1">
      <c r="A1677" s="736"/>
      <c r="B1677" s="736"/>
      <c r="C1677" s="737"/>
      <c r="D1677" s="736"/>
      <c r="E1677" s="738"/>
      <c r="F1677" s="739"/>
      <c r="G1677" s="739"/>
      <c r="H1677" s="690"/>
    </row>
    <row r="1678" spans="1:8" ht="12.75" customHeight="1">
      <c r="A1678" s="1030" t="s">
        <v>1806</v>
      </c>
      <c r="B1678" s="982"/>
      <c r="C1678" s="982"/>
      <c r="D1678" s="982"/>
      <c r="E1678" s="982"/>
      <c r="F1678" s="983"/>
      <c r="G1678" s="740">
        <f>SUM(G1673:G1677)</f>
        <v>0</v>
      </c>
      <c r="H1678" s="690"/>
    </row>
    <row r="1679" spans="1:8" ht="12.75" customHeight="1">
      <c r="A1679" s="741"/>
      <c r="B1679" s="742"/>
      <c r="C1679" s="748"/>
      <c r="D1679" s="742"/>
      <c r="E1679" s="749"/>
      <c r="F1679" s="750"/>
      <c r="G1679" s="747"/>
      <c r="H1679" s="690"/>
    </row>
    <row r="1680" spans="1:8" ht="12.75" customHeight="1">
      <c r="A1680" s="1031" t="s">
        <v>1807</v>
      </c>
      <c r="B1680" s="982"/>
      <c r="C1680" s="982"/>
      <c r="D1680" s="982"/>
      <c r="E1680" s="982"/>
      <c r="F1680" s="982"/>
      <c r="G1680" s="983"/>
      <c r="H1680" s="690"/>
    </row>
    <row r="1681" spans="1:8" ht="12.75" customHeight="1">
      <c r="A1681" s="732" t="s">
        <v>1480</v>
      </c>
      <c r="B1681" s="732" t="s">
        <v>46</v>
      </c>
      <c r="C1681" s="733" t="s">
        <v>1803</v>
      </c>
      <c r="D1681" s="732" t="s">
        <v>141</v>
      </c>
      <c r="E1681" s="734" t="s">
        <v>106</v>
      </c>
      <c r="F1681" s="735" t="s">
        <v>1804</v>
      </c>
      <c r="G1681" s="735" t="s">
        <v>1805</v>
      </c>
      <c r="H1681" s="690"/>
    </row>
    <row r="1682" spans="1:8" ht="12.75" customHeight="1">
      <c r="A1682" s="736"/>
      <c r="B1682" s="736"/>
      <c r="C1682" s="737" t="str">
        <f>IF(B1682="","",IF(A1682="SINAPI",VLOOKUP(B1682,'Referência NÃO DESONERADO'!$A:$D,2,0),IF(A1682="COTAÇÃO",VLOOKUP(B1682,'Mapa Cotações'!$A:$N,2,0))))</f>
        <v/>
      </c>
      <c r="D1682" s="736" t="str">
        <f>IF(B1682="","",IF(A1682="SINAPI",VLOOKUP(B1682,'Referência NÃO DESONERADO'!$A:$D,3,0),IF(A1682="COTAÇÃO",VLOOKUP(B1682,'Mapa Cotações'!$A:$N,3,0))))</f>
        <v/>
      </c>
      <c r="E1682" s="738"/>
      <c r="F1682" s="739" t="str">
        <f>IF(B1682="","",IF('Planilha Orçamentária'!$H$2="NÃO DESONERADO",(IF(A1682="SINAPI",VLOOKUP(B1682,'Referência NÃO DESONERADO'!$A:$D,4,0),IF(A1682="ORSE",VLOOKUP(B1682,'Referência NÃO DESONERADO'!$F:$I,4,0),IF(A1682="COTAÇÃO",VLOOKUP(B1682,'Mapa Cotações'!$A:$N,13,0))))),(IF(A1682="SINAPI",VLOOKUP(B1682,'Referência DESONERADO'!$A:$D,4,0),IF(A1682="ORSE",VLOOKUP(B1682,'Referência DESONERADO'!$F:$I,4,0),IF(A1682="COTAÇÃO",VLOOKUP(B1682,'Mapa Cotações'!$A:$N,13,0)))))))</f>
        <v/>
      </c>
      <c r="G1682" s="739" t="str">
        <f>IF(D1682="","",E1682*F1682)</f>
        <v/>
      </c>
      <c r="H1682" s="690"/>
    </row>
    <row r="1683" spans="1:8" ht="12.75" customHeight="1">
      <c r="A1683" s="1030" t="s">
        <v>1806</v>
      </c>
      <c r="B1683" s="982"/>
      <c r="C1683" s="982"/>
      <c r="D1683" s="982"/>
      <c r="E1683" s="982"/>
      <c r="F1683" s="983"/>
      <c r="G1683" s="740">
        <f>SUM(G1682)</f>
        <v>0</v>
      </c>
      <c r="H1683" s="690"/>
    </row>
    <row r="1684" spans="1:8" ht="12.75" customHeight="1">
      <c r="A1684" s="741"/>
      <c r="B1684" s="742"/>
      <c r="C1684" s="751"/>
      <c r="D1684" s="752"/>
      <c r="E1684" s="753"/>
      <c r="F1684" s="754"/>
      <c r="G1684" s="755"/>
      <c r="H1684" s="690"/>
    </row>
    <row r="1685" spans="1:8" ht="12.75" customHeight="1">
      <c r="A1685" s="1032" t="s">
        <v>173</v>
      </c>
      <c r="B1685" s="982"/>
      <c r="C1685" s="982"/>
      <c r="D1685" s="982"/>
      <c r="E1685" s="982"/>
      <c r="F1685" s="1033"/>
      <c r="G1685" s="756">
        <f>SUM(G1669,G1678,G1683)</f>
        <v>24</v>
      </c>
      <c r="H1685" s="690"/>
    </row>
    <row r="1686" spans="1:8" ht="12.75" customHeight="1">
      <c r="A1686" s="52"/>
      <c r="B1686" s="52"/>
      <c r="C1686" s="52"/>
      <c r="D1686" s="52"/>
      <c r="E1686" s="859"/>
      <c r="F1686" s="860"/>
      <c r="G1686" s="860"/>
      <c r="H1686" s="690"/>
    </row>
    <row r="1687" spans="1:8" ht="12.75" customHeight="1">
      <c r="A1687" s="52"/>
      <c r="B1687" s="52"/>
      <c r="C1687" s="52"/>
      <c r="D1687" s="52"/>
      <c r="E1687" s="859"/>
      <c r="F1687" s="860"/>
      <c r="G1687" s="860"/>
      <c r="H1687" s="690"/>
    </row>
    <row r="1688" spans="1:8" ht="12.75" customHeight="1">
      <c r="A1688" s="723" t="s">
        <v>46</v>
      </c>
      <c r="B1688" s="723" t="s">
        <v>37</v>
      </c>
      <c r="C1688" s="1025" t="s">
        <v>105</v>
      </c>
      <c r="D1688" s="1026"/>
      <c r="E1688" s="1026"/>
      <c r="F1688" s="1022"/>
      <c r="G1688" s="725" t="s">
        <v>40</v>
      </c>
      <c r="H1688" s="690" t="s">
        <v>129</v>
      </c>
    </row>
    <row r="1689" spans="1:8" ht="12.75" customHeight="1">
      <c r="A1689" s="776">
        <v>9427</v>
      </c>
      <c r="B1689" s="772" t="s">
        <v>2461</v>
      </c>
      <c r="C1689" s="1034" t="s">
        <v>2462</v>
      </c>
      <c r="D1689" s="1015"/>
      <c r="E1689" s="1016"/>
      <c r="F1689" s="728">
        <f>G1710</f>
        <v>5.9809999999999999</v>
      </c>
      <c r="G1689" s="729" t="s">
        <v>141</v>
      </c>
      <c r="H1689" s="861">
        <v>44501</v>
      </c>
    </row>
    <row r="1690" spans="1:8" ht="12.75" customHeight="1">
      <c r="A1690" s="1028" t="s">
        <v>1802</v>
      </c>
      <c r="B1690" s="1015"/>
      <c r="C1690" s="1015"/>
      <c r="D1690" s="1015"/>
      <c r="E1690" s="1015"/>
      <c r="F1690" s="1015"/>
      <c r="G1690" s="1029"/>
      <c r="H1690" s="690"/>
    </row>
    <row r="1691" spans="1:8" ht="12.75" customHeight="1">
      <c r="A1691" s="732" t="s">
        <v>1480</v>
      </c>
      <c r="B1691" s="732" t="s">
        <v>46</v>
      </c>
      <c r="C1691" s="733" t="s">
        <v>1803</v>
      </c>
      <c r="D1691" s="732" t="s">
        <v>141</v>
      </c>
      <c r="E1691" s="734" t="s">
        <v>106</v>
      </c>
      <c r="F1691" s="735" t="s">
        <v>1804</v>
      </c>
      <c r="G1691" s="735" t="s">
        <v>1805</v>
      </c>
      <c r="H1691" s="690"/>
    </row>
    <row r="1692" spans="1:8" ht="12.75" customHeight="1">
      <c r="A1692" s="736" t="s">
        <v>116</v>
      </c>
      <c r="B1692" s="736">
        <v>2696</v>
      </c>
      <c r="C1692" s="862" t="s">
        <v>2463</v>
      </c>
      <c r="D1692" s="736" t="s">
        <v>1753</v>
      </c>
      <c r="E1692" s="789">
        <v>1</v>
      </c>
      <c r="F1692" s="739">
        <v>2.8</v>
      </c>
      <c r="G1692" s="739">
        <f>TRUNC(E1692*F1692,2)</f>
        <v>2.8</v>
      </c>
      <c r="H1692" s="690"/>
    </row>
    <row r="1693" spans="1:8" ht="12.75" customHeight="1">
      <c r="A1693" s="736"/>
      <c r="B1693" s="736"/>
      <c r="C1693" s="737" t="str">
        <f>IF(B1693="","",IF(A1693="SINAPI",VLOOKUP(B1693,'Referência NÃO DESONERADO'!$A:$D,2,0),IF(A1693="COTAÇÃO",VLOOKUP(B1693,'Mapa Cotações'!$A:$N,2,0))))</f>
        <v/>
      </c>
      <c r="D1693" s="736" t="str">
        <f>IF(B1693="","",IF(A1693="SINAPI",VLOOKUP(B1693,'Referência NÃO DESONERADO'!$A:$D,3,0),IF(A1693="COTAÇÃO",VLOOKUP(B1693,'Mapa Cotações'!$A:$N,3,0))))</f>
        <v/>
      </c>
      <c r="E1693" s="738"/>
      <c r="F1693" s="739" t="str">
        <f>IF(B1693="","",IF('Planilha Orçamentária'!$H$2="NÃO DESONERADO",(IF(A1693="SINAPI",VLOOKUP(B1693,'Referência NÃO DESONERADO'!$A:$D,4,0),IF(A1693="ORSE",VLOOKUP(B1693,'Referência NÃO DESONERADO'!$F:$I,4,0),IF(A1693="COTAÇÃO",VLOOKUP(B1693,'Mapa Cotações'!$A:$N,13,0))))),(IF(A1693="SINAPI",VLOOKUP(B1693,'Referência DESONERADO'!$A:$D,4,0),IF(A1693="ORSE",VLOOKUP(B1693,'Referência DESONERADO'!$F:$I,4,0),IF(A1693="COTAÇÃO",VLOOKUP(B1693,'Mapa Cotações'!$A:$N,13,0)))))))</f>
        <v/>
      </c>
      <c r="G1693" s="739" t="str">
        <f>IF(D1693="","",E1693*F1693)</f>
        <v/>
      </c>
      <c r="H1693" s="690"/>
    </row>
    <row r="1694" spans="1:8" ht="12.75" customHeight="1">
      <c r="A1694" s="1030" t="s">
        <v>1806</v>
      </c>
      <c r="B1694" s="982"/>
      <c r="C1694" s="982"/>
      <c r="D1694" s="982"/>
      <c r="E1694" s="982"/>
      <c r="F1694" s="983"/>
      <c r="G1694" s="740">
        <f>SUM(G1692:G1693)</f>
        <v>2.8</v>
      </c>
      <c r="H1694" s="690"/>
    </row>
    <row r="1695" spans="1:8" ht="12.75" customHeight="1">
      <c r="A1695" s="741"/>
      <c r="B1695" s="742"/>
      <c r="C1695" s="743"/>
      <c r="D1695" s="744"/>
      <c r="E1695" s="745"/>
      <c r="F1695" s="746"/>
      <c r="G1695" s="747"/>
      <c r="H1695" s="690"/>
    </row>
    <row r="1696" spans="1:8" ht="12.75" customHeight="1">
      <c r="A1696" s="1031" t="s">
        <v>1570</v>
      </c>
      <c r="B1696" s="982"/>
      <c r="C1696" s="982"/>
      <c r="D1696" s="982"/>
      <c r="E1696" s="982"/>
      <c r="F1696" s="982"/>
      <c r="G1696" s="983"/>
      <c r="H1696" s="690"/>
    </row>
    <row r="1697" spans="1:8" ht="12.75" customHeight="1">
      <c r="A1697" s="732" t="s">
        <v>1480</v>
      </c>
      <c r="B1697" s="732" t="s">
        <v>46</v>
      </c>
      <c r="C1697" s="733" t="s">
        <v>1803</v>
      </c>
      <c r="D1697" s="732" t="s">
        <v>141</v>
      </c>
      <c r="E1697" s="734" t="s">
        <v>106</v>
      </c>
      <c r="F1697" s="735" t="s">
        <v>1804</v>
      </c>
      <c r="G1697" s="735" t="s">
        <v>1805</v>
      </c>
      <c r="H1697" s="690"/>
    </row>
    <row r="1698" spans="1:8" ht="12.75" customHeight="1">
      <c r="A1698" s="736" t="s">
        <v>129</v>
      </c>
      <c r="B1698" s="828">
        <v>10549</v>
      </c>
      <c r="C1698" s="737" t="s">
        <v>2447</v>
      </c>
      <c r="D1698" s="736" t="s">
        <v>1788</v>
      </c>
      <c r="E1698" s="739">
        <v>0.1</v>
      </c>
      <c r="F1698" s="739">
        <v>3.78</v>
      </c>
      <c r="G1698" s="739">
        <f t="shared" ref="G1698:G1701" si="41">E1698*F1698</f>
        <v>0.378</v>
      </c>
      <c r="H1698" s="690"/>
    </row>
    <row r="1699" spans="1:8" ht="12.75" customHeight="1">
      <c r="A1699" s="736" t="s">
        <v>129</v>
      </c>
      <c r="B1699" s="828">
        <v>10554</v>
      </c>
      <c r="C1699" s="737" t="s">
        <v>2059</v>
      </c>
      <c r="D1699" s="736" t="s">
        <v>1788</v>
      </c>
      <c r="E1699" s="739">
        <v>0.1</v>
      </c>
      <c r="F1699" s="739">
        <v>3.7</v>
      </c>
      <c r="G1699" s="739">
        <f t="shared" si="41"/>
        <v>0.37000000000000005</v>
      </c>
      <c r="H1699" s="690"/>
    </row>
    <row r="1700" spans="1:8" ht="12.75" customHeight="1">
      <c r="A1700" s="736" t="s">
        <v>116</v>
      </c>
      <c r="B1700" s="863" t="s">
        <v>2449</v>
      </c>
      <c r="C1700" s="737" t="s">
        <v>2450</v>
      </c>
      <c r="D1700" s="736" t="s">
        <v>1788</v>
      </c>
      <c r="E1700" s="739">
        <v>0.1</v>
      </c>
      <c r="F1700" s="739">
        <v>14.26</v>
      </c>
      <c r="G1700" s="739">
        <f t="shared" si="41"/>
        <v>1.4260000000000002</v>
      </c>
      <c r="H1700" s="690"/>
    </row>
    <row r="1701" spans="1:8" ht="12.75" customHeight="1">
      <c r="A1701" s="736" t="s">
        <v>116</v>
      </c>
      <c r="B1701" s="864" t="s">
        <v>2451</v>
      </c>
      <c r="C1701" s="737" t="s">
        <v>1870</v>
      </c>
      <c r="D1701" s="736" t="s">
        <v>1788</v>
      </c>
      <c r="E1701" s="739">
        <v>0.1</v>
      </c>
      <c r="F1701" s="739">
        <v>10.07</v>
      </c>
      <c r="G1701" s="739">
        <f t="shared" si="41"/>
        <v>1.0070000000000001</v>
      </c>
      <c r="H1701" s="690"/>
    </row>
    <row r="1702" spans="1:8" ht="12.75" customHeight="1">
      <c r="A1702" s="736"/>
      <c r="B1702" s="736"/>
      <c r="C1702" s="737"/>
      <c r="D1702" s="736"/>
      <c r="E1702" s="738"/>
      <c r="F1702" s="739"/>
      <c r="G1702" s="739"/>
      <c r="H1702" s="690"/>
    </row>
    <row r="1703" spans="1:8" ht="12.75" customHeight="1">
      <c r="A1703" s="1030" t="s">
        <v>1806</v>
      </c>
      <c r="B1703" s="982"/>
      <c r="C1703" s="982"/>
      <c r="D1703" s="982"/>
      <c r="E1703" s="982"/>
      <c r="F1703" s="983"/>
      <c r="G1703" s="740">
        <f>SUM(G1698:G1702)</f>
        <v>3.1810000000000005</v>
      </c>
      <c r="H1703" s="690"/>
    </row>
    <row r="1704" spans="1:8" ht="12.75" customHeight="1">
      <c r="A1704" s="741"/>
      <c r="B1704" s="742"/>
      <c r="C1704" s="748"/>
      <c r="D1704" s="742"/>
      <c r="E1704" s="749"/>
      <c r="F1704" s="750"/>
      <c r="G1704" s="747"/>
      <c r="H1704" s="690"/>
    </row>
    <row r="1705" spans="1:8" ht="12.75" customHeight="1">
      <c r="A1705" s="1031" t="s">
        <v>1807</v>
      </c>
      <c r="B1705" s="982"/>
      <c r="C1705" s="982"/>
      <c r="D1705" s="982"/>
      <c r="E1705" s="982"/>
      <c r="F1705" s="982"/>
      <c r="G1705" s="983"/>
      <c r="H1705" s="690"/>
    </row>
    <row r="1706" spans="1:8" ht="12.75" customHeight="1">
      <c r="A1706" s="732" t="s">
        <v>1480</v>
      </c>
      <c r="B1706" s="732" t="s">
        <v>46</v>
      </c>
      <c r="C1706" s="733" t="s">
        <v>1803</v>
      </c>
      <c r="D1706" s="732" t="s">
        <v>141</v>
      </c>
      <c r="E1706" s="734" t="s">
        <v>106</v>
      </c>
      <c r="F1706" s="735" t="s">
        <v>1804</v>
      </c>
      <c r="G1706" s="735" t="s">
        <v>1805</v>
      </c>
      <c r="H1706" s="690"/>
    </row>
    <row r="1707" spans="1:8" ht="12.75" customHeight="1">
      <c r="A1707" s="736"/>
      <c r="B1707" s="736"/>
      <c r="C1707" s="737" t="str">
        <f>IF(B1707="","",IF(A1707="SINAPI",VLOOKUP(B1707,'Referência NÃO DESONERADO'!$A:$D,2,0),IF(A1707="COTAÇÃO",VLOOKUP(B1707,'Mapa Cotações'!$A:$N,2,0))))</f>
        <v/>
      </c>
      <c r="D1707" s="736" t="str">
        <f>IF(B1707="","",IF(A1707="SINAPI",VLOOKUP(B1707,'Referência NÃO DESONERADO'!$A:$D,3,0),IF(A1707="COTAÇÃO",VLOOKUP(B1707,'Mapa Cotações'!$A:$N,3,0))))</f>
        <v/>
      </c>
      <c r="E1707" s="738"/>
      <c r="F1707" s="739" t="str">
        <f>IF(B1707="","",IF('Planilha Orçamentária'!$H$2="NÃO DESONERADO",(IF(A1707="SINAPI",VLOOKUP(B1707,'Referência NÃO DESONERADO'!$A:$D,4,0),IF(A1707="ORSE",VLOOKUP(B1707,'Referência NÃO DESONERADO'!$F:$I,4,0),IF(A1707="COTAÇÃO",VLOOKUP(B1707,'Mapa Cotações'!$A:$N,13,0))))),(IF(A1707="SINAPI",VLOOKUP(B1707,'Referência DESONERADO'!$A:$D,4,0),IF(A1707="ORSE",VLOOKUP(B1707,'Referência DESONERADO'!$F:$I,4,0),IF(A1707="COTAÇÃO",VLOOKUP(B1707,'Mapa Cotações'!$A:$N,13,0)))))))</f>
        <v/>
      </c>
      <c r="G1707" s="739" t="str">
        <f>IF(D1707="","",E1707*F1707)</f>
        <v/>
      </c>
      <c r="H1707" s="690"/>
    </row>
    <row r="1708" spans="1:8" ht="12.75" customHeight="1">
      <c r="A1708" s="1030" t="s">
        <v>1806</v>
      </c>
      <c r="B1708" s="982"/>
      <c r="C1708" s="982"/>
      <c r="D1708" s="982"/>
      <c r="E1708" s="982"/>
      <c r="F1708" s="983"/>
      <c r="G1708" s="740">
        <f>SUM(G1707)</f>
        <v>0</v>
      </c>
      <c r="H1708" s="690"/>
    </row>
    <row r="1709" spans="1:8" ht="12.75" customHeight="1">
      <c r="A1709" s="741"/>
      <c r="B1709" s="742"/>
      <c r="C1709" s="751"/>
      <c r="D1709" s="752"/>
      <c r="E1709" s="753"/>
      <c r="F1709" s="754"/>
      <c r="G1709" s="755"/>
      <c r="H1709" s="690"/>
    </row>
    <row r="1710" spans="1:8" ht="12.75" customHeight="1">
      <c r="A1710" s="1032" t="s">
        <v>173</v>
      </c>
      <c r="B1710" s="982"/>
      <c r="C1710" s="982"/>
      <c r="D1710" s="982"/>
      <c r="E1710" s="982"/>
      <c r="F1710" s="1033"/>
      <c r="G1710" s="756">
        <f>SUM(G1694,G1703,G1708)</f>
        <v>5.9809999999999999</v>
      </c>
      <c r="H1710" s="690"/>
    </row>
    <row r="1711" spans="1:8" ht="12.75" customHeight="1">
      <c r="A1711" s="52"/>
      <c r="B1711" s="52"/>
      <c r="C1711" s="52"/>
      <c r="D1711" s="52"/>
      <c r="E1711" s="859"/>
      <c r="F1711" s="860"/>
      <c r="G1711" s="860"/>
      <c r="H1711" s="690"/>
    </row>
    <row r="1712" spans="1:8" ht="12.75" customHeight="1">
      <c r="A1712" s="52"/>
      <c r="B1712" s="52"/>
      <c r="C1712" s="52"/>
      <c r="D1712" s="52"/>
      <c r="E1712" s="859"/>
      <c r="F1712" s="860"/>
      <c r="G1712" s="860"/>
      <c r="H1712" s="690"/>
    </row>
    <row r="1713" spans="1:8" ht="12.75" customHeight="1">
      <c r="A1713" s="723" t="s">
        <v>46</v>
      </c>
      <c r="B1713" s="723" t="s">
        <v>37</v>
      </c>
      <c r="C1713" s="1025" t="s">
        <v>105</v>
      </c>
      <c r="D1713" s="1026"/>
      <c r="E1713" s="1026"/>
      <c r="F1713" s="1022"/>
      <c r="G1713" s="725" t="s">
        <v>40</v>
      </c>
      <c r="H1713" s="690" t="s">
        <v>129</v>
      </c>
    </row>
    <row r="1714" spans="1:8" ht="12.75" customHeight="1">
      <c r="A1714" s="776">
        <v>4178</v>
      </c>
      <c r="B1714" s="772" t="s">
        <v>2464</v>
      </c>
      <c r="C1714" s="1034" t="s">
        <v>2465</v>
      </c>
      <c r="D1714" s="1015"/>
      <c r="E1714" s="1016"/>
      <c r="F1714" s="728">
        <f>G1735</f>
        <v>1.6</v>
      </c>
      <c r="G1714" s="729" t="s">
        <v>141</v>
      </c>
      <c r="H1714" s="861">
        <v>44501</v>
      </c>
    </row>
    <row r="1715" spans="1:8" ht="12.75" customHeight="1">
      <c r="A1715" s="1028" t="s">
        <v>1802</v>
      </c>
      <c r="B1715" s="1015"/>
      <c r="C1715" s="1015"/>
      <c r="D1715" s="1015"/>
      <c r="E1715" s="1015"/>
      <c r="F1715" s="1015"/>
      <c r="G1715" s="1029"/>
      <c r="H1715" s="690"/>
    </row>
    <row r="1716" spans="1:8" ht="12.75" customHeight="1">
      <c r="A1716" s="732" t="s">
        <v>1480</v>
      </c>
      <c r="B1716" s="732" t="s">
        <v>46</v>
      </c>
      <c r="C1716" s="733" t="s">
        <v>1803</v>
      </c>
      <c r="D1716" s="732" t="s">
        <v>141</v>
      </c>
      <c r="E1716" s="734" t="s">
        <v>106</v>
      </c>
      <c r="F1716" s="735" t="s">
        <v>1804</v>
      </c>
      <c r="G1716" s="735" t="s">
        <v>1805</v>
      </c>
      <c r="H1716" s="690"/>
    </row>
    <row r="1717" spans="1:8" ht="12.75" customHeight="1">
      <c r="A1717" s="736" t="s">
        <v>129</v>
      </c>
      <c r="B1717" s="736">
        <v>3309</v>
      </c>
      <c r="C1717" s="862" t="s">
        <v>2466</v>
      </c>
      <c r="D1717" s="736" t="s">
        <v>1753</v>
      </c>
      <c r="E1717" s="789">
        <v>1</v>
      </c>
      <c r="F1717" s="739">
        <v>1.6</v>
      </c>
      <c r="G1717" s="739">
        <f>TRUNC(E1717*F1717,2)</f>
        <v>1.6</v>
      </c>
      <c r="H1717" s="690"/>
    </row>
    <row r="1718" spans="1:8" ht="12.75" customHeight="1">
      <c r="A1718" s="736"/>
      <c r="B1718" s="736"/>
      <c r="C1718" s="737" t="str">
        <f>IF(B1718="","",IF(A1718="SINAPI",VLOOKUP(B1718,'Referência NÃO DESONERADO'!$A:$D,2,0),IF(A1718="COTAÇÃO",VLOOKUP(B1718,'Mapa Cotações'!$A:$N,2,0))))</f>
        <v/>
      </c>
      <c r="D1718" s="736" t="str">
        <f>IF(B1718="","",IF(A1718="SINAPI",VLOOKUP(B1718,'Referência NÃO DESONERADO'!$A:$D,3,0),IF(A1718="COTAÇÃO",VLOOKUP(B1718,'Mapa Cotações'!$A:$N,3,0))))</f>
        <v/>
      </c>
      <c r="E1718" s="738"/>
      <c r="F1718" s="739" t="str">
        <f>IF(B1718="","",IF('Planilha Orçamentária'!$H$2="NÃO DESONERADO",(IF(A1718="SINAPI",VLOOKUP(B1718,'Referência NÃO DESONERADO'!$A:$D,4,0),IF(A1718="ORSE",VLOOKUP(B1718,'Referência NÃO DESONERADO'!$F:$I,4,0),IF(A1718="COTAÇÃO",VLOOKUP(B1718,'Mapa Cotações'!$A:$N,13,0))))),(IF(A1718="SINAPI",VLOOKUP(B1718,'Referência DESONERADO'!$A:$D,4,0),IF(A1718="ORSE",VLOOKUP(B1718,'Referência DESONERADO'!$F:$I,4,0),IF(A1718="COTAÇÃO",VLOOKUP(B1718,'Mapa Cotações'!$A:$N,13,0)))))))</f>
        <v/>
      </c>
      <c r="G1718" s="739" t="str">
        <f>IF(D1718="","",E1718*F1718)</f>
        <v/>
      </c>
      <c r="H1718" s="690"/>
    </row>
    <row r="1719" spans="1:8" ht="12.75" customHeight="1">
      <c r="A1719" s="1030" t="s">
        <v>1806</v>
      </c>
      <c r="B1719" s="982"/>
      <c r="C1719" s="982"/>
      <c r="D1719" s="982"/>
      <c r="E1719" s="982"/>
      <c r="F1719" s="983"/>
      <c r="G1719" s="740">
        <f>SUM(G1717:G1718)</f>
        <v>1.6</v>
      </c>
      <c r="H1719" s="690"/>
    </row>
    <row r="1720" spans="1:8" ht="12.75" customHeight="1">
      <c r="A1720" s="741"/>
      <c r="B1720" s="742"/>
      <c r="C1720" s="743"/>
      <c r="D1720" s="744"/>
      <c r="E1720" s="745"/>
      <c r="F1720" s="746"/>
      <c r="G1720" s="747"/>
      <c r="H1720" s="690"/>
    </row>
    <row r="1721" spans="1:8" ht="12.75" customHeight="1">
      <c r="A1721" s="1031" t="s">
        <v>1570</v>
      </c>
      <c r="B1721" s="982"/>
      <c r="C1721" s="982"/>
      <c r="D1721" s="982"/>
      <c r="E1721" s="982"/>
      <c r="F1721" s="982"/>
      <c r="G1721" s="983"/>
      <c r="H1721" s="690"/>
    </row>
    <row r="1722" spans="1:8" ht="12.75" customHeight="1">
      <c r="A1722" s="732" t="s">
        <v>1480</v>
      </c>
      <c r="B1722" s="732" t="s">
        <v>46</v>
      </c>
      <c r="C1722" s="733" t="s">
        <v>1803</v>
      </c>
      <c r="D1722" s="732" t="s">
        <v>141</v>
      </c>
      <c r="E1722" s="734" t="s">
        <v>106</v>
      </c>
      <c r="F1722" s="735" t="s">
        <v>1804</v>
      </c>
      <c r="G1722" s="735" t="s">
        <v>1805</v>
      </c>
      <c r="H1722" s="690"/>
    </row>
    <row r="1723" spans="1:8" ht="12.75" customHeight="1">
      <c r="A1723" s="736"/>
      <c r="B1723" s="828"/>
      <c r="C1723" s="737"/>
      <c r="D1723" s="736"/>
      <c r="E1723" s="739"/>
      <c r="F1723" s="739"/>
      <c r="G1723" s="739"/>
      <c r="H1723" s="690"/>
    </row>
    <row r="1724" spans="1:8" ht="12.75" customHeight="1">
      <c r="A1724" s="736"/>
      <c r="B1724" s="828"/>
      <c r="C1724" s="737"/>
      <c r="D1724" s="736"/>
      <c r="E1724" s="739"/>
      <c r="F1724" s="739"/>
      <c r="G1724" s="739"/>
      <c r="H1724" s="690"/>
    </row>
    <row r="1725" spans="1:8" ht="12.75" customHeight="1">
      <c r="A1725" s="736"/>
      <c r="B1725" s="828"/>
      <c r="C1725" s="737"/>
      <c r="D1725" s="736"/>
      <c r="E1725" s="739"/>
      <c r="F1725" s="739"/>
      <c r="G1725" s="739"/>
      <c r="H1725" s="690"/>
    </row>
    <row r="1726" spans="1:8" ht="12.75" customHeight="1">
      <c r="A1726" s="736"/>
      <c r="B1726" s="829"/>
      <c r="C1726" s="737"/>
      <c r="D1726" s="736"/>
      <c r="E1726" s="739"/>
      <c r="F1726" s="739"/>
      <c r="G1726" s="739"/>
      <c r="H1726" s="690"/>
    </row>
    <row r="1727" spans="1:8" ht="12.75" customHeight="1">
      <c r="A1727" s="736"/>
      <c r="B1727" s="736"/>
      <c r="C1727" s="737"/>
      <c r="D1727" s="736"/>
      <c r="E1727" s="738"/>
      <c r="F1727" s="739"/>
      <c r="G1727" s="739"/>
      <c r="H1727" s="690"/>
    </row>
    <row r="1728" spans="1:8" ht="12.75" customHeight="1">
      <c r="A1728" s="1030" t="s">
        <v>1806</v>
      </c>
      <c r="B1728" s="982"/>
      <c r="C1728" s="982"/>
      <c r="D1728" s="982"/>
      <c r="E1728" s="982"/>
      <c r="F1728" s="983"/>
      <c r="G1728" s="740">
        <f>SUM(G1723:G1727)</f>
        <v>0</v>
      </c>
      <c r="H1728" s="690"/>
    </row>
    <row r="1729" spans="1:8" ht="12.75" customHeight="1">
      <c r="A1729" s="741"/>
      <c r="B1729" s="742"/>
      <c r="C1729" s="748"/>
      <c r="D1729" s="742"/>
      <c r="E1729" s="749"/>
      <c r="F1729" s="750"/>
      <c r="G1729" s="747"/>
      <c r="H1729" s="690"/>
    </row>
    <row r="1730" spans="1:8" ht="12.75" customHeight="1">
      <c r="A1730" s="1031" t="s">
        <v>1807</v>
      </c>
      <c r="B1730" s="982"/>
      <c r="C1730" s="982"/>
      <c r="D1730" s="982"/>
      <c r="E1730" s="982"/>
      <c r="F1730" s="982"/>
      <c r="G1730" s="983"/>
      <c r="H1730" s="690"/>
    </row>
    <row r="1731" spans="1:8" ht="12.75" customHeight="1">
      <c r="A1731" s="732" t="s">
        <v>1480</v>
      </c>
      <c r="B1731" s="732" t="s">
        <v>46</v>
      </c>
      <c r="C1731" s="733" t="s">
        <v>1803</v>
      </c>
      <c r="D1731" s="732" t="s">
        <v>141</v>
      </c>
      <c r="E1731" s="734" t="s">
        <v>106</v>
      </c>
      <c r="F1731" s="735" t="s">
        <v>1804</v>
      </c>
      <c r="G1731" s="735" t="s">
        <v>1805</v>
      </c>
      <c r="H1731" s="690"/>
    </row>
    <row r="1732" spans="1:8" ht="12.75" customHeight="1">
      <c r="A1732" s="736"/>
      <c r="B1732" s="736"/>
      <c r="C1732" s="737" t="str">
        <f>IF(B1732="","",IF(A1732="SINAPI",VLOOKUP(B1732,'Referência NÃO DESONERADO'!$A:$D,2,0),IF(A1732="COTAÇÃO",VLOOKUP(B1732,'Mapa Cotações'!$A:$N,2,0))))</f>
        <v/>
      </c>
      <c r="D1732" s="736" t="str">
        <f>IF(B1732="","",IF(A1732="SINAPI",VLOOKUP(B1732,'Referência NÃO DESONERADO'!$A:$D,3,0),IF(A1732="COTAÇÃO",VLOOKUP(B1732,'Mapa Cotações'!$A:$N,3,0))))</f>
        <v/>
      </c>
      <c r="E1732" s="738"/>
      <c r="F1732" s="739" t="str">
        <f>IF(B1732="","",IF('Planilha Orçamentária'!$H$2="NÃO DESONERADO",(IF(A1732="SINAPI",VLOOKUP(B1732,'Referência NÃO DESONERADO'!$A:$D,4,0),IF(A1732="ORSE",VLOOKUP(B1732,'Referência NÃO DESONERADO'!$F:$I,4,0),IF(A1732="COTAÇÃO",VLOOKUP(B1732,'Mapa Cotações'!$A:$N,13,0))))),(IF(A1732="SINAPI",VLOOKUP(B1732,'Referência DESONERADO'!$A:$D,4,0),IF(A1732="ORSE",VLOOKUP(B1732,'Referência DESONERADO'!$F:$I,4,0),IF(A1732="COTAÇÃO",VLOOKUP(B1732,'Mapa Cotações'!$A:$N,13,0)))))))</f>
        <v/>
      </c>
      <c r="G1732" s="739" t="str">
        <f>IF(D1732="","",E1732*F1732)</f>
        <v/>
      </c>
      <c r="H1732" s="690"/>
    </row>
    <row r="1733" spans="1:8" ht="12.75" customHeight="1">
      <c r="A1733" s="1030" t="s">
        <v>1806</v>
      </c>
      <c r="B1733" s="982"/>
      <c r="C1733" s="982"/>
      <c r="D1733" s="982"/>
      <c r="E1733" s="982"/>
      <c r="F1733" s="983"/>
      <c r="G1733" s="740">
        <f>SUM(G1732)</f>
        <v>0</v>
      </c>
      <c r="H1733" s="690"/>
    </row>
    <row r="1734" spans="1:8" ht="12.75" customHeight="1">
      <c r="A1734" s="741"/>
      <c r="B1734" s="742"/>
      <c r="C1734" s="751"/>
      <c r="D1734" s="752"/>
      <c r="E1734" s="753"/>
      <c r="F1734" s="754"/>
      <c r="G1734" s="755"/>
      <c r="H1734" s="690"/>
    </row>
    <row r="1735" spans="1:8" ht="12.75" customHeight="1">
      <c r="A1735" s="1032" t="s">
        <v>173</v>
      </c>
      <c r="B1735" s="982"/>
      <c r="C1735" s="982"/>
      <c r="D1735" s="982"/>
      <c r="E1735" s="982"/>
      <c r="F1735" s="1033"/>
      <c r="G1735" s="756">
        <f>SUM(G1719,G1728,G1733)</f>
        <v>1.6</v>
      </c>
      <c r="H1735" s="690"/>
    </row>
    <row r="1736" spans="1:8" ht="12.75" customHeight="1">
      <c r="A1736" s="52"/>
      <c r="B1736" s="52"/>
      <c r="C1736" s="52"/>
      <c r="D1736" s="52"/>
      <c r="E1736" s="859"/>
      <c r="F1736" s="860"/>
      <c r="G1736" s="860"/>
      <c r="H1736" s="690"/>
    </row>
    <row r="1737" spans="1:8" ht="12.75" customHeight="1">
      <c r="A1737" s="52"/>
      <c r="B1737" s="52"/>
      <c r="C1737" s="52"/>
      <c r="D1737" s="52"/>
      <c r="E1737" s="859"/>
      <c r="F1737" s="860"/>
      <c r="G1737" s="860"/>
      <c r="H1737" s="690"/>
    </row>
    <row r="1738" spans="1:8" ht="12.75" customHeight="1">
      <c r="A1738" s="723" t="s">
        <v>46</v>
      </c>
      <c r="B1738" s="723" t="s">
        <v>37</v>
      </c>
      <c r="C1738" s="1025" t="s">
        <v>105</v>
      </c>
      <c r="D1738" s="1026"/>
      <c r="E1738" s="1026"/>
      <c r="F1738" s="1022"/>
      <c r="G1738" s="725" t="s">
        <v>40</v>
      </c>
      <c r="H1738" s="690" t="s">
        <v>129</v>
      </c>
    </row>
    <row r="1739" spans="1:8" ht="12.75" customHeight="1">
      <c r="A1739" s="776">
        <v>346</v>
      </c>
      <c r="B1739" s="772" t="s">
        <v>2467</v>
      </c>
      <c r="C1739" s="1034" t="s">
        <v>2468</v>
      </c>
      <c r="D1739" s="1015"/>
      <c r="E1739" s="1016"/>
      <c r="F1739" s="728">
        <f>G1760</f>
        <v>3.5092000000000003</v>
      </c>
      <c r="G1739" s="729" t="s">
        <v>141</v>
      </c>
      <c r="H1739" s="861">
        <v>44501</v>
      </c>
    </row>
    <row r="1740" spans="1:8" ht="12.75" customHeight="1">
      <c r="A1740" s="1028" t="s">
        <v>1802</v>
      </c>
      <c r="B1740" s="1015"/>
      <c r="C1740" s="1015"/>
      <c r="D1740" s="1015"/>
      <c r="E1740" s="1015"/>
      <c r="F1740" s="1015"/>
      <c r="G1740" s="1029"/>
      <c r="H1740" s="690"/>
    </row>
    <row r="1741" spans="1:8" ht="12.75" customHeight="1">
      <c r="A1741" s="732" t="s">
        <v>1480</v>
      </c>
      <c r="B1741" s="732" t="s">
        <v>46</v>
      </c>
      <c r="C1741" s="733" t="s">
        <v>1803</v>
      </c>
      <c r="D1741" s="732" t="s">
        <v>141</v>
      </c>
      <c r="E1741" s="734" t="s">
        <v>106</v>
      </c>
      <c r="F1741" s="735" t="s">
        <v>1804</v>
      </c>
      <c r="G1741" s="735" t="s">
        <v>1805</v>
      </c>
      <c r="H1741" s="690"/>
    </row>
    <row r="1742" spans="1:8" ht="12.75" customHeight="1">
      <c r="A1742" s="736" t="s">
        <v>129</v>
      </c>
      <c r="B1742" s="736">
        <v>216</v>
      </c>
      <c r="C1742" s="862" t="s">
        <v>2469</v>
      </c>
      <c r="D1742" s="736" t="s">
        <v>1753</v>
      </c>
      <c r="E1742" s="789">
        <v>1</v>
      </c>
      <c r="F1742" s="739">
        <v>0.96</v>
      </c>
      <c r="G1742" s="739">
        <f>TRUNC(E1742*F1742,2)</f>
        <v>0.96</v>
      </c>
      <c r="H1742" s="690"/>
    </row>
    <row r="1743" spans="1:8" ht="12.75" customHeight="1">
      <c r="A1743" s="736" t="s">
        <v>129</v>
      </c>
      <c r="B1743" s="736">
        <v>327</v>
      </c>
      <c r="C1743" s="737" t="s">
        <v>2470</v>
      </c>
      <c r="D1743" s="736" t="s">
        <v>141</v>
      </c>
      <c r="E1743" s="789">
        <v>1</v>
      </c>
      <c r="F1743" s="739">
        <v>1.28</v>
      </c>
      <c r="G1743" s="739">
        <f>IF(D1743="","",E1743*F1743)</f>
        <v>1.28</v>
      </c>
      <c r="H1743" s="690"/>
    </row>
    <row r="1744" spans="1:8" ht="12.75" customHeight="1">
      <c r="A1744" s="1030" t="s">
        <v>1806</v>
      </c>
      <c r="B1744" s="982"/>
      <c r="C1744" s="982"/>
      <c r="D1744" s="982"/>
      <c r="E1744" s="982"/>
      <c r="F1744" s="983"/>
      <c r="G1744" s="740">
        <f>SUM(G1742:G1743)</f>
        <v>2.2400000000000002</v>
      </c>
      <c r="H1744" s="690"/>
    </row>
    <row r="1745" spans="1:8" ht="12.75" customHeight="1">
      <c r="A1745" s="741"/>
      <c r="B1745" s="742"/>
      <c r="C1745" s="743"/>
      <c r="D1745" s="744"/>
      <c r="E1745" s="745"/>
      <c r="F1745" s="746"/>
      <c r="G1745" s="747"/>
      <c r="H1745" s="690"/>
    </row>
    <row r="1746" spans="1:8" ht="12.75" customHeight="1">
      <c r="A1746" s="1031" t="s">
        <v>1570</v>
      </c>
      <c r="B1746" s="982"/>
      <c r="C1746" s="982"/>
      <c r="D1746" s="982"/>
      <c r="E1746" s="982"/>
      <c r="F1746" s="982"/>
      <c r="G1746" s="983"/>
      <c r="H1746" s="690"/>
    </row>
    <row r="1747" spans="1:8" ht="12.75" customHeight="1">
      <c r="A1747" s="732" t="s">
        <v>1480</v>
      </c>
      <c r="B1747" s="732" t="s">
        <v>46</v>
      </c>
      <c r="C1747" s="733" t="s">
        <v>1803</v>
      </c>
      <c r="D1747" s="732" t="s">
        <v>141</v>
      </c>
      <c r="E1747" s="734" t="s">
        <v>106</v>
      </c>
      <c r="F1747" s="735" t="s">
        <v>1804</v>
      </c>
      <c r="G1747" s="735" t="s">
        <v>1805</v>
      </c>
      <c r="H1747" s="690"/>
    </row>
    <row r="1748" spans="1:8" ht="12.75" customHeight="1">
      <c r="A1748" s="736" t="s">
        <v>129</v>
      </c>
      <c r="B1748" s="828">
        <v>10549</v>
      </c>
      <c r="C1748" s="737" t="s">
        <v>2447</v>
      </c>
      <c r="D1748" s="736" t="s">
        <v>1788</v>
      </c>
      <c r="E1748" s="739">
        <v>0.04</v>
      </c>
      <c r="F1748" s="739">
        <v>3.78</v>
      </c>
      <c r="G1748" s="739">
        <f t="shared" ref="G1748:G1751" si="42">E1748*F1748</f>
        <v>0.1512</v>
      </c>
      <c r="H1748" s="690"/>
    </row>
    <row r="1749" spans="1:8" ht="12.75" customHeight="1">
      <c r="A1749" s="736" t="s">
        <v>129</v>
      </c>
      <c r="B1749" s="828">
        <v>10552</v>
      </c>
      <c r="C1749" s="737" t="s">
        <v>2448</v>
      </c>
      <c r="D1749" s="736" t="s">
        <v>1788</v>
      </c>
      <c r="E1749" s="739">
        <v>0.04</v>
      </c>
      <c r="F1749" s="739">
        <v>3.62</v>
      </c>
      <c r="G1749" s="739">
        <f t="shared" si="42"/>
        <v>0.14480000000000001</v>
      </c>
      <c r="H1749" s="690"/>
    </row>
    <row r="1750" spans="1:8" ht="12.75" customHeight="1">
      <c r="A1750" s="736" t="s">
        <v>116</v>
      </c>
      <c r="B1750" s="863" t="s">
        <v>2449</v>
      </c>
      <c r="C1750" s="737" t="s">
        <v>2450</v>
      </c>
      <c r="D1750" s="736" t="s">
        <v>1788</v>
      </c>
      <c r="E1750" s="739">
        <v>0.04</v>
      </c>
      <c r="F1750" s="739">
        <v>14.26</v>
      </c>
      <c r="G1750" s="739">
        <f t="shared" si="42"/>
        <v>0.57040000000000002</v>
      </c>
      <c r="H1750" s="690"/>
    </row>
    <row r="1751" spans="1:8" ht="12.75" customHeight="1">
      <c r="A1751" s="736" t="s">
        <v>116</v>
      </c>
      <c r="B1751" s="864" t="s">
        <v>2451</v>
      </c>
      <c r="C1751" s="737" t="s">
        <v>1870</v>
      </c>
      <c r="D1751" s="736" t="s">
        <v>1788</v>
      </c>
      <c r="E1751" s="739">
        <v>0.04</v>
      </c>
      <c r="F1751" s="739">
        <v>10.07</v>
      </c>
      <c r="G1751" s="739">
        <f t="shared" si="42"/>
        <v>0.40280000000000005</v>
      </c>
      <c r="H1751" s="690"/>
    </row>
    <row r="1752" spans="1:8" ht="12.75" customHeight="1">
      <c r="A1752" s="736"/>
      <c r="B1752" s="736"/>
      <c r="C1752" s="737"/>
      <c r="D1752" s="736"/>
      <c r="E1752" s="738"/>
      <c r="F1752" s="739"/>
      <c r="G1752" s="739"/>
      <c r="H1752" s="690"/>
    </row>
    <row r="1753" spans="1:8" ht="12.75" customHeight="1">
      <c r="A1753" s="1030" t="s">
        <v>1806</v>
      </c>
      <c r="B1753" s="982"/>
      <c r="C1753" s="982"/>
      <c r="D1753" s="982"/>
      <c r="E1753" s="982"/>
      <c r="F1753" s="983"/>
      <c r="G1753" s="740">
        <f>SUM(G1748:G1752)</f>
        <v>1.2692000000000001</v>
      </c>
      <c r="H1753" s="690"/>
    </row>
    <row r="1754" spans="1:8" ht="12.75" customHeight="1">
      <c r="A1754" s="741"/>
      <c r="B1754" s="742"/>
      <c r="C1754" s="748"/>
      <c r="D1754" s="742"/>
      <c r="E1754" s="749"/>
      <c r="F1754" s="750"/>
      <c r="G1754" s="747"/>
      <c r="H1754" s="690"/>
    </row>
    <row r="1755" spans="1:8" ht="12.75" customHeight="1">
      <c r="A1755" s="1031" t="s">
        <v>1807</v>
      </c>
      <c r="B1755" s="982"/>
      <c r="C1755" s="982"/>
      <c r="D1755" s="982"/>
      <c r="E1755" s="982"/>
      <c r="F1755" s="982"/>
      <c r="G1755" s="983"/>
      <c r="H1755" s="690"/>
    </row>
    <row r="1756" spans="1:8" ht="12.75" customHeight="1">
      <c r="A1756" s="732" t="s">
        <v>1480</v>
      </c>
      <c r="B1756" s="732" t="s">
        <v>46</v>
      </c>
      <c r="C1756" s="733" t="s">
        <v>1803</v>
      </c>
      <c r="D1756" s="732" t="s">
        <v>141</v>
      </c>
      <c r="E1756" s="734" t="s">
        <v>106</v>
      </c>
      <c r="F1756" s="735" t="s">
        <v>1804</v>
      </c>
      <c r="G1756" s="735" t="s">
        <v>1805</v>
      </c>
      <c r="H1756" s="690"/>
    </row>
    <row r="1757" spans="1:8" ht="12.75" customHeight="1">
      <c r="A1757" s="736"/>
      <c r="B1757" s="736"/>
      <c r="C1757" s="737" t="str">
        <f>IF(B1757="","",IF(A1757="SINAPI",VLOOKUP(B1757,'Referência NÃO DESONERADO'!$A:$D,2,0),IF(A1757="COTAÇÃO",VLOOKUP(B1757,'Mapa Cotações'!$A:$N,2,0))))</f>
        <v/>
      </c>
      <c r="D1757" s="736" t="str">
        <f>IF(B1757="","",IF(A1757="SINAPI",VLOOKUP(B1757,'Referência NÃO DESONERADO'!$A:$D,3,0),IF(A1757="COTAÇÃO",VLOOKUP(B1757,'Mapa Cotações'!$A:$N,3,0))))</f>
        <v/>
      </c>
      <c r="E1757" s="738"/>
      <c r="F1757" s="739" t="str">
        <f>IF(B1757="","",IF('Planilha Orçamentária'!$H$2="NÃO DESONERADO",(IF(A1757="SINAPI",VLOOKUP(B1757,'Referência NÃO DESONERADO'!$A:$D,4,0),IF(A1757="ORSE",VLOOKUP(B1757,'Referência NÃO DESONERADO'!$F:$I,4,0),IF(A1757="COTAÇÃO",VLOOKUP(B1757,'Mapa Cotações'!$A:$N,13,0))))),(IF(A1757="SINAPI",VLOOKUP(B1757,'Referência DESONERADO'!$A:$D,4,0),IF(A1757="ORSE",VLOOKUP(B1757,'Referência DESONERADO'!$F:$I,4,0),IF(A1757="COTAÇÃO",VLOOKUP(B1757,'Mapa Cotações'!$A:$N,13,0)))))))</f>
        <v/>
      </c>
      <c r="G1757" s="739" t="str">
        <f>IF(D1757="","",E1757*F1757)</f>
        <v/>
      </c>
      <c r="H1757" s="690"/>
    </row>
    <row r="1758" spans="1:8" ht="12.75" customHeight="1">
      <c r="A1758" s="1030" t="s">
        <v>1806</v>
      </c>
      <c r="B1758" s="982"/>
      <c r="C1758" s="982"/>
      <c r="D1758" s="982"/>
      <c r="E1758" s="982"/>
      <c r="F1758" s="983"/>
      <c r="G1758" s="740">
        <f>SUM(G1757)</f>
        <v>0</v>
      </c>
      <c r="H1758" s="690"/>
    </row>
    <row r="1759" spans="1:8" ht="12.75" customHeight="1">
      <c r="A1759" s="741"/>
      <c r="B1759" s="742"/>
      <c r="C1759" s="751"/>
      <c r="D1759" s="752"/>
      <c r="E1759" s="753"/>
      <c r="F1759" s="754"/>
      <c r="G1759" s="755"/>
      <c r="H1759" s="690"/>
    </row>
    <row r="1760" spans="1:8" ht="12.75" customHeight="1">
      <c r="A1760" s="1032" t="s">
        <v>173</v>
      </c>
      <c r="B1760" s="982"/>
      <c r="C1760" s="982"/>
      <c r="D1760" s="982"/>
      <c r="E1760" s="982"/>
      <c r="F1760" s="1033"/>
      <c r="G1760" s="756">
        <f>SUM(G1744,G1753,G1758)</f>
        <v>3.5092000000000003</v>
      </c>
      <c r="H1760" s="690"/>
    </row>
    <row r="1761" spans="1:8" ht="12.75" customHeight="1">
      <c r="A1761" s="52"/>
      <c r="B1761" s="52"/>
      <c r="C1761" s="52"/>
      <c r="D1761" s="52"/>
      <c r="E1761" s="859"/>
      <c r="F1761" s="860"/>
      <c r="G1761" s="860"/>
      <c r="H1761" s="690"/>
    </row>
    <row r="1762" spans="1:8" ht="12.75" customHeight="1">
      <c r="A1762" s="52"/>
      <c r="B1762" s="52"/>
      <c r="C1762" s="52"/>
      <c r="D1762" s="52"/>
      <c r="E1762" s="859"/>
      <c r="F1762" s="860"/>
      <c r="G1762" s="860"/>
      <c r="H1762" s="690"/>
    </row>
    <row r="1763" spans="1:8" ht="12.75" customHeight="1">
      <c r="A1763" s="723" t="s">
        <v>46</v>
      </c>
      <c r="B1763" s="723" t="s">
        <v>37</v>
      </c>
      <c r="C1763" s="1025" t="s">
        <v>105</v>
      </c>
      <c r="D1763" s="1026"/>
      <c r="E1763" s="1026"/>
      <c r="F1763" s="1022"/>
      <c r="G1763" s="725" t="s">
        <v>40</v>
      </c>
      <c r="H1763" s="690" t="s">
        <v>129</v>
      </c>
    </row>
    <row r="1764" spans="1:8" ht="12.75" customHeight="1">
      <c r="A1764" s="776">
        <v>344</v>
      </c>
      <c r="B1764" s="772" t="s">
        <v>2471</v>
      </c>
      <c r="C1764" s="1034" t="s">
        <v>2472</v>
      </c>
      <c r="D1764" s="1015"/>
      <c r="E1764" s="1016"/>
      <c r="F1764" s="728">
        <f>G1785</f>
        <v>1.5573000000000001</v>
      </c>
      <c r="G1764" s="729" t="s">
        <v>141</v>
      </c>
      <c r="H1764" s="861">
        <v>44501</v>
      </c>
    </row>
    <row r="1765" spans="1:8" ht="12.75" customHeight="1">
      <c r="A1765" s="1028" t="s">
        <v>1802</v>
      </c>
      <c r="B1765" s="1015"/>
      <c r="C1765" s="1015"/>
      <c r="D1765" s="1015"/>
      <c r="E1765" s="1015"/>
      <c r="F1765" s="1015"/>
      <c r="G1765" s="1029"/>
      <c r="H1765" s="690"/>
    </row>
    <row r="1766" spans="1:8" ht="12.75" customHeight="1">
      <c r="A1766" s="732" t="s">
        <v>1480</v>
      </c>
      <c r="B1766" s="732" t="s">
        <v>46</v>
      </c>
      <c r="C1766" s="733" t="s">
        <v>1803</v>
      </c>
      <c r="D1766" s="732" t="s">
        <v>141</v>
      </c>
      <c r="E1766" s="734" t="s">
        <v>106</v>
      </c>
      <c r="F1766" s="735" t="s">
        <v>1804</v>
      </c>
      <c r="G1766" s="735" t="s">
        <v>1805</v>
      </c>
      <c r="H1766" s="690"/>
    </row>
    <row r="1767" spans="1:8" ht="12.75" customHeight="1">
      <c r="A1767" s="736" t="s">
        <v>129</v>
      </c>
      <c r="B1767" s="736">
        <v>214</v>
      </c>
      <c r="C1767" s="737" t="s">
        <v>2473</v>
      </c>
      <c r="D1767" s="736" t="s">
        <v>1753</v>
      </c>
      <c r="E1767" s="789">
        <v>1</v>
      </c>
      <c r="F1767" s="739">
        <v>0.56999999999999995</v>
      </c>
      <c r="G1767" s="739">
        <f>TRUNC(E1767*F1767,2)</f>
        <v>0.56999999999999995</v>
      </c>
      <c r="H1767" s="690"/>
    </row>
    <row r="1768" spans="1:8" ht="12.75" customHeight="1">
      <c r="A1768" s="736" t="s">
        <v>129</v>
      </c>
      <c r="B1768" s="736">
        <v>325</v>
      </c>
      <c r="C1768" s="52" t="s">
        <v>2474</v>
      </c>
      <c r="D1768" s="736" t="s">
        <v>141</v>
      </c>
      <c r="E1768" s="789">
        <v>1</v>
      </c>
      <c r="F1768" s="739">
        <v>0.67</v>
      </c>
      <c r="G1768" s="739">
        <f>IF(D1768="","",E1768*F1768)</f>
        <v>0.67</v>
      </c>
      <c r="H1768" s="690"/>
    </row>
    <row r="1769" spans="1:8" ht="12.75" customHeight="1">
      <c r="A1769" s="1030" t="s">
        <v>1806</v>
      </c>
      <c r="B1769" s="982"/>
      <c r="C1769" s="982"/>
      <c r="D1769" s="982"/>
      <c r="E1769" s="982"/>
      <c r="F1769" s="983"/>
      <c r="G1769" s="740">
        <f>SUM(G1767:G1768)</f>
        <v>1.24</v>
      </c>
      <c r="H1769" s="690"/>
    </row>
    <row r="1770" spans="1:8" ht="12.75" customHeight="1">
      <c r="A1770" s="741"/>
      <c r="B1770" s="742"/>
      <c r="C1770" s="743"/>
      <c r="D1770" s="744"/>
      <c r="E1770" s="745"/>
      <c r="F1770" s="746"/>
      <c r="G1770" s="747"/>
      <c r="H1770" s="690"/>
    </row>
    <row r="1771" spans="1:8" ht="12.75" customHeight="1">
      <c r="A1771" s="1031" t="s">
        <v>1570</v>
      </c>
      <c r="B1771" s="982"/>
      <c r="C1771" s="982"/>
      <c r="D1771" s="982"/>
      <c r="E1771" s="982"/>
      <c r="F1771" s="982"/>
      <c r="G1771" s="983"/>
      <c r="H1771" s="690"/>
    </row>
    <row r="1772" spans="1:8" ht="12.75" customHeight="1">
      <c r="A1772" s="732" t="s">
        <v>1480</v>
      </c>
      <c r="B1772" s="732" t="s">
        <v>46</v>
      </c>
      <c r="C1772" s="733" t="s">
        <v>1803</v>
      </c>
      <c r="D1772" s="732" t="s">
        <v>141</v>
      </c>
      <c r="E1772" s="734" t="s">
        <v>106</v>
      </c>
      <c r="F1772" s="735" t="s">
        <v>1804</v>
      </c>
      <c r="G1772" s="735" t="s">
        <v>1805</v>
      </c>
      <c r="H1772" s="690"/>
    </row>
    <row r="1773" spans="1:8" ht="12.75" customHeight="1">
      <c r="A1773" s="736" t="s">
        <v>129</v>
      </c>
      <c r="B1773" s="828">
        <v>10549</v>
      </c>
      <c r="C1773" s="737" t="s">
        <v>2447</v>
      </c>
      <c r="D1773" s="736" t="s">
        <v>1788</v>
      </c>
      <c r="E1773" s="739">
        <v>0.01</v>
      </c>
      <c r="F1773" s="739">
        <v>3.78</v>
      </c>
      <c r="G1773" s="739">
        <f t="shared" ref="G1773:G1776" si="43">E1773*F1773</f>
        <v>3.78E-2</v>
      </c>
      <c r="H1773" s="690"/>
    </row>
    <row r="1774" spans="1:8" ht="12.75" customHeight="1">
      <c r="A1774" s="736" t="s">
        <v>129</v>
      </c>
      <c r="B1774" s="828">
        <v>10552</v>
      </c>
      <c r="C1774" s="737" t="s">
        <v>2448</v>
      </c>
      <c r="D1774" s="736" t="s">
        <v>1788</v>
      </c>
      <c r="E1774" s="739">
        <v>0.01</v>
      </c>
      <c r="F1774" s="739">
        <v>3.62</v>
      </c>
      <c r="G1774" s="739">
        <f t="shared" si="43"/>
        <v>3.6200000000000003E-2</v>
      </c>
      <c r="H1774" s="690"/>
    </row>
    <row r="1775" spans="1:8" ht="12.75" customHeight="1">
      <c r="A1775" s="736" t="s">
        <v>116</v>
      </c>
      <c r="B1775" s="863" t="s">
        <v>2449</v>
      </c>
      <c r="C1775" s="737" t="s">
        <v>2450</v>
      </c>
      <c r="D1775" s="736" t="s">
        <v>1788</v>
      </c>
      <c r="E1775" s="739">
        <v>0.01</v>
      </c>
      <c r="F1775" s="739">
        <v>14.26</v>
      </c>
      <c r="G1775" s="739">
        <f t="shared" si="43"/>
        <v>0.1426</v>
      </c>
      <c r="H1775" s="690"/>
    </row>
    <row r="1776" spans="1:8" ht="12.75" customHeight="1">
      <c r="A1776" s="736" t="s">
        <v>116</v>
      </c>
      <c r="B1776" s="864" t="s">
        <v>2451</v>
      </c>
      <c r="C1776" s="737" t="s">
        <v>1870</v>
      </c>
      <c r="D1776" s="736" t="s">
        <v>1788</v>
      </c>
      <c r="E1776" s="739">
        <v>0.01</v>
      </c>
      <c r="F1776" s="739">
        <v>10.07</v>
      </c>
      <c r="G1776" s="739">
        <f t="shared" si="43"/>
        <v>0.10070000000000001</v>
      </c>
      <c r="H1776" s="690"/>
    </row>
    <row r="1777" spans="1:8" ht="12.75" customHeight="1">
      <c r="A1777" s="736"/>
      <c r="B1777" s="736"/>
      <c r="C1777" s="737"/>
      <c r="D1777" s="736"/>
      <c r="E1777" s="738"/>
      <c r="F1777" s="739"/>
      <c r="G1777" s="739"/>
      <c r="H1777" s="690"/>
    </row>
    <row r="1778" spans="1:8" ht="12.75" customHeight="1">
      <c r="A1778" s="1030" t="s">
        <v>1806</v>
      </c>
      <c r="B1778" s="982"/>
      <c r="C1778" s="982"/>
      <c r="D1778" s="982"/>
      <c r="E1778" s="982"/>
      <c r="F1778" s="983"/>
      <c r="G1778" s="740">
        <f>SUM(G1773:G1777)</f>
        <v>0.31730000000000003</v>
      </c>
      <c r="H1778" s="690"/>
    </row>
    <row r="1779" spans="1:8" ht="12.75" customHeight="1">
      <c r="A1779" s="741"/>
      <c r="B1779" s="742"/>
      <c r="C1779" s="748"/>
      <c r="D1779" s="742"/>
      <c r="E1779" s="749"/>
      <c r="F1779" s="750"/>
      <c r="G1779" s="747"/>
      <c r="H1779" s="690"/>
    </row>
    <row r="1780" spans="1:8" ht="12.75" customHeight="1">
      <c r="A1780" s="1031" t="s">
        <v>1807</v>
      </c>
      <c r="B1780" s="982"/>
      <c r="C1780" s="982"/>
      <c r="D1780" s="982"/>
      <c r="E1780" s="982"/>
      <c r="F1780" s="982"/>
      <c r="G1780" s="983"/>
      <c r="H1780" s="690"/>
    </row>
    <row r="1781" spans="1:8" ht="12.75" customHeight="1">
      <c r="A1781" s="732" t="s">
        <v>1480</v>
      </c>
      <c r="B1781" s="732" t="s">
        <v>46</v>
      </c>
      <c r="C1781" s="733" t="s">
        <v>1803</v>
      </c>
      <c r="D1781" s="732" t="s">
        <v>141</v>
      </c>
      <c r="E1781" s="734" t="s">
        <v>106</v>
      </c>
      <c r="F1781" s="735" t="s">
        <v>1804</v>
      </c>
      <c r="G1781" s="735" t="s">
        <v>1805</v>
      </c>
      <c r="H1781" s="690"/>
    </row>
    <row r="1782" spans="1:8" ht="12.75" customHeight="1">
      <c r="A1782" s="736"/>
      <c r="B1782" s="736"/>
      <c r="C1782" s="737" t="str">
        <f>IF(B1782="","",IF(A1782="SINAPI",VLOOKUP(B1782,'Referência NÃO DESONERADO'!$A:$D,2,0),IF(A1782="COTAÇÃO",VLOOKUP(B1782,'Mapa Cotações'!$A:$N,2,0))))</f>
        <v/>
      </c>
      <c r="D1782" s="736" t="str">
        <f>IF(B1782="","",IF(A1782="SINAPI",VLOOKUP(B1782,'Referência NÃO DESONERADO'!$A:$D,3,0),IF(A1782="COTAÇÃO",VLOOKUP(B1782,'Mapa Cotações'!$A:$N,3,0))))</f>
        <v/>
      </c>
      <c r="E1782" s="738"/>
      <c r="F1782" s="739" t="str">
        <f>IF(B1782="","",IF('Planilha Orçamentária'!$H$2="NÃO DESONERADO",(IF(A1782="SINAPI",VLOOKUP(B1782,'Referência NÃO DESONERADO'!$A:$D,4,0),IF(A1782="ORSE",VLOOKUP(B1782,'Referência NÃO DESONERADO'!$F:$I,4,0),IF(A1782="COTAÇÃO",VLOOKUP(B1782,'Mapa Cotações'!$A:$N,13,0))))),(IF(A1782="SINAPI",VLOOKUP(B1782,'Referência DESONERADO'!$A:$D,4,0),IF(A1782="ORSE",VLOOKUP(B1782,'Referência DESONERADO'!$F:$I,4,0),IF(A1782="COTAÇÃO",VLOOKUP(B1782,'Mapa Cotações'!$A:$N,13,0)))))))</f>
        <v/>
      </c>
      <c r="G1782" s="739" t="str">
        <f>IF(D1782="","",E1782*F1782)</f>
        <v/>
      </c>
      <c r="H1782" s="690"/>
    </row>
    <row r="1783" spans="1:8" ht="12.75" customHeight="1">
      <c r="A1783" s="1030" t="s">
        <v>1806</v>
      </c>
      <c r="B1783" s="982"/>
      <c r="C1783" s="982"/>
      <c r="D1783" s="982"/>
      <c r="E1783" s="982"/>
      <c r="F1783" s="983"/>
      <c r="G1783" s="740">
        <f>SUM(G1782)</f>
        <v>0</v>
      </c>
      <c r="H1783" s="690"/>
    </row>
    <row r="1784" spans="1:8" ht="12.75" customHeight="1">
      <c r="A1784" s="741"/>
      <c r="B1784" s="742"/>
      <c r="C1784" s="751"/>
      <c r="D1784" s="752"/>
      <c r="E1784" s="753"/>
      <c r="F1784" s="754"/>
      <c r="G1784" s="755"/>
      <c r="H1784" s="690"/>
    </row>
    <row r="1785" spans="1:8" ht="12.75" customHeight="1">
      <c r="A1785" s="1032" t="s">
        <v>173</v>
      </c>
      <c r="B1785" s="982"/>
      <c r="C1785" s="982"/>
      <c r="D1785" s="982"/>
      <c r="E1785" s="982"/>
      <c r="F1785" s="1033"/>
      <c r="G1785" s="756">
        <f>SUM(G1769,G1778,G1783)</f>
        <v>1.5573000000000001</v>
      </c>
      <c r="H1785" s="690"/>
    </row>
    <row r="1786" spans="1:8" ht="12.75" customHeight="1">
      <c r="A1786" s="52"/>
      <c r="B1786" s="52"/>
      <c r="C1786" s="52"/>
      <c r="D1786" s="52"/>
      <c r="E1786" s="859"/>
      <c r="F1786" s="860"/>
      <c r="G1786" s="860"/>
      <c r="H1786" s="690"/>
    </row>
    <row r="1787" spans="1:8" ht="12.75" customHeight="1">
      <c r="A1787" s="52"/>
      <c r="B1787" s="52"/>
      <c r="C1787" s="52"/>
      <c r="D1787" s="52"/>
      <c r="E1787" s="859"/>
      <c r="F1787" s="860"/>
      <c r="G1787" s="860"/>
      <c r="H1787" s="690"/>
    </row>
    <row r="1788" spans="1:8" ht="12.75" customHeight="1">
      <c r="A1788" s="723" t="s">
        <v>46</v>
      </c>
      <c r="B1788" s="723" t="s">
        <v>37</v>
      </c>
      <c r="C1788" s="1025" t="s">
        <v>105</v>
      </c>
      <c r="D1788" s="1026"/>
      <c r="E1788" s="1026"/>
      <c r="F1788" s="1022"/>
      <c r="G1788" s="725" t="s">
        <v>40</v>
      </c>
      <c r="H1788" s="690" t="s">
        <v>129</v>
      </c>
    </row>
    <row r="1789" spans="1:8" ht="12.75" customHeight="1">
      <c r="A1789" s="776">
        <v>11190</v>
      </c>
      <c r="B1789" s="772" t="s">
        <v>2475</v>
      </c>
      <c r="C1789" s="1034" t="s">
        <v>2476</v>
      </c>
      <c r="D1789" s="1015"/>
      <c r="E1789" s="1016"/>
      <c r="F1789" s="728">
        <f>G1810</f>
        <v>13.8222</v>
      </c>
      <c r="G1789" s="729" t="s">
        <v>141</v>
      </c>
      <c r="H1789" s="861">
        <v>44501</v>
      </c>
    </row>
    <row r="1790" spans="1:8" ht="12.75" customHeight="1">
      <c r="A1790" s="1028" t="s">
        <v>1802</v>
      </c>
      <c r="B1790" s="1015"/>
      <c r="C1790" s="1015"/>
      <c r="D1790" s="1015"/>
      <c r="E1790" s="1015"/>
      <c r="F1790" s="1015"/>
      <c r="G1790" s="1029"/>
      <c r="H1790" s="690"/>
    </row>
    <row r="1791" spans="1:8" ht="12.75" customHeight="1">
      <c r="A1791" s="732" t="s">
        <v>1480</v>
      </c>
      <c r="B1791" s="732" t="s">
        <v>46</v>
      </c>
      <c r="C1791" s="733" t="s">
        <v>1803</v>
      </c>
      <c r="D1791" s="732" t="s">
        <v>141</v>
      </c>
      <c r="E1791" s="734" t="s">
        <v>106</v>
      </c>
      <c r="F1791" s="735" t="s">
        <v>1804</v>
      </c>
      <c r="G1791" s="735" t="s">
        <v>1805</v>
      </c>
      <c r="H1791" s="690"/>
    </row>
    <row r="1792" spans="1:8" ht="12.75" customHeight="1">
      <c r="A1792" s="736" t="s">
        <v>129</v>
      </c>
      <c r="B1792" s="736">
        <v>12038</v>
      </c>
      <c r="C1792" s="862" t="s">
        <v>2477</v>
      </c>
      <c r="D1792" s="736" t="s">
        <v>164</v>
      </c>
      <c r="E1792" s="789">
        <v>1.02</v>
      </c>
      <c r="F1792" s="739">
        <v>9.1999999999999993</v>
      </c>
      <c r="G1792" s="739">
        <f>TRUNC(E1792*F1792,2)</f>
        <v>9.3800000000000008</v>
      </c>
      <c r="H1792" s="690"/>
    </row>
    <row r="1793" spans="1:8" ht="12.75" customHeight="1">
      <c r="A1793" s="736"/>
      <c r="B1793" s="736"/>
      <c r="C1793" s="737" t="str">
        <f>IF(B1793="","",IF(A1793="SINAPI",VLOOKUP(B1793,'Referência NÃO DESONERADO'!$A:$D,2,0),IF(A1793="COTAÇÃO",VLOOKUP(B1793,'Mapa Cotações'!$A:$N,2,0))))</f>
        <v/>
      </c>
      <c r="D1793" s="736" t="str">
        <f>IF(B1793="","",IF(A1793="SINAPI",VLOOKUP(B1793,'Referência NÃO DESONERADO'!$A:$D,3,0),IF(A1793="COTAÇÃO",VLOOKUP(B1793,'Mapa Cotações'!$A:$N,3,0))))</f>
        <v/>
      </c>
      <c r="E1793" s="738"/>
      <c r="F1793" s="739" t="str">
        <f>IF(B1793="","",IF('Planilha Orçamentária'!$H$2="NÃO DESONERADO",(IF(A1793="SINAPI",VLOOKUP(B1793,'Referência NÃO DESONERADO'!$A:$D,4,0),IF(A1793="ORSE",VLOOKUP(B1793,'Referência NÃO DESONERADO'!$F:$I,4,0),IF(A1793="COTAÇÃO",VLOOKUP(B1793,'Mapa Cotações'!$A:$N,13,0))))),(IF(A1793="SINAPI",VLOOKUP(B1793,'Referência DESONERADO'!$A:$D,4,0),IF(A1793="ORSE",VLOOKUP(B1793,'Referência DESONERADO'!$F:$I,4,0),IF(A1793="COTAÇÃO",VLOOKUP(B1793,'Mapa Cotações'!$A:$N,13,0)))))))</f>
        <v/>
      </c>
      <c r="G1793" s="739" t="str">
        <f>IF(D1793="","",E1793*F1793)</f>
        <v/>
      </c>
      <c r="H1793" s="690"/>
    </row>
    <row r="1794" spans="1:8" ht="12.75" customHeight="1">
      <c r="A1794" s="1030" t="s">
        <v>1806</v>
      </c>
      <c r="B1794" s="982"/>
      <c r="C1794" s="982"/>
      <c r="D1794" s="982"/>
      <c r="E1794" s="982"/>
      <c r="F1794" s="983"/>
      <c r="G1794" s="740">
        <f>SUM(G1792:G1793)</f>
        <v>9.3800000000000008</v>
      </c>
      <c r="H1794" s="690"/>
    </row>
    <row r="1795" spans="1:8" ht="12.75" customHeight="1">
      <c r="A1795" s="741"/>
      <c r="B1795" s="742"/>
      <c r="C1795" s="743"/>
      <c r="D1795" s="744"/>
      <c r="E1795" s="745"/>
      <c r="F1795" s="746"/>
      <c r="G1795" s="747"/>
      <c r="H1795" s="690"/>
    </row>
    <row r="1796" spans="1:8" ht="12.75" customHeight="1">
      <c r="A1796" s="1031" t="s">
        <v>1570</v>
      </c>
      <c r="B1796" s="982"/>
      <c r="C1796" s="982"/>
      <c r="D1796" s="982"/>
      <c r="E1796" s="982"/>
      <c r="F1796" s="982"/>
      <c r="G1796" s="983"/>
      <c r="H1796" s="690"/>
    </row>
    <row r="1797" spans="1:8" ht="12.75" customHeight="1">
      <c r="A1797" s="732" t="s">
        <v>1480</v>
      </c>
      <c r="B1797" s="732" t="s">
        <v>46</v>
      </c>
      <c r="C1797" s="733" t="s">
        <v>1803</v>
      </c>
      <c r="D1797" s="732" t="s">
        <v>141</v>
      </c>
      <c r="E1797" s="734" t="s">
        <v>106</v>
      </c>
      <c r="F1797" s="735" t="s">
        <v>1804</v>
      </c>
      <c r="G1797" s="735" t="s">
        <v>1805</v>
      </c>
      <c r="H1797" s="690"/>
    </row>
    <row r="1798" spans="1:8" ht="12.75" customHeight="1">
      <c r="A1798" s="736" t="s">
        <v>129</v>
      </c>
      <c r="B1798" s="828">
        <v>10549</v>
      </c>
      <c r="C1798" s="737" t="s">
        <v>2447</v>
      </c>
      <c r="D1798" s="736" t="s">
        <v>1788</v>
      </c>
      <c r="E1798" s="739">
        <v>0.14000000000000001</v>
      </c>
      <c r="F1798" s="739">
        <v>3.78</v>
      </c>
      <c r="G1798" s="739">
        <f t="shared" ref="G1798:G1801" si="44">E1798*F1798</f>
        <v>0.5292</v>
      </c>
      <c r="H1798" s="690"/>
    </row>
    <row r="1799" spans="1:8" ht="12.75" customHeight="1">
      <c r="A1799" s="736" t="s">
        <v>129</v>
      </c>
      <c r="B1799" s="828">
        <v>10552</v>
      </c>
      <c r="C1799" s="737" t="s">
        <v>2448</v>
      </c>
      <c r="D1799" s="736" t="s">
        <v>1788</v>
      </c>
      <c r="E1799" s="739">
        <v>0.14000000000000001</v>
      </c>
      <c r="F1799" s="739">
        <v>3.62</v>
      </c>
      <c r="G1799" s="739">
        <f t="shared" si="44"/>
        <v>0.50680000000000003</v>
      </c>
      <c r="H1799" s="690"/>
    </row>
    <row r="1800" spans="1:8" ht="12.75" customHeight="1">
      <c r="A1800" s="736" t="s">
        <v>116</v>
      </c>
      <c r="B1800" s="863" t="s">
        <v>2449</v>
      </c>
      <c r="C1800" s="737" t="s">
        <v>2450</v>
      </c>
      <c r="D1800" s="736" t="s">
        <v>1788</v>
      </c>
      <c r="E1800" s="739">
        <v>0.14000000000000001</v>
      </c>
      <c r="F1800" s="739">
        <v>14.26</v>
      </c>
      <c r="G1800" s="739">
        <f t="shared" si="44"/>
        <v>1.9964000000000002</v>
      </c>
      <c r="H1800" s="690"/>
    </row>
    <row r="1801" spans="1:8" ht="12.75" customHeight="1">
      <c r="A1801" s="736" t="s">
        <v>116</v>
      </c>
      <c r="B1801" s="864" t="s">
        <v>2451</v>
      </c>
      <c r="C1801" s="737" t="s">
        <v>1870</v>
      </c>
      <c r="D1801" s="736" t="s">
        <v>1788</v>
      </c>
      <c r="E1801" s="739">
        <v>0.14000000000000001</v>
      </c>
      <c r="F1801" s="739">
        <v>10.07</v>
      </c>
      <c r="G1801" s="739">
        <f t="shared" si="44"/>
        <v>1.4098000000000002</v>
      </c>
      <c r="H1801" s="690"/>
    </row>
    <row r="1802" spans="1:8" ht="12.75" customHeight="1">
      <c r="A1802" s="736"/>
      <c r="B1802" s="736"/>
      <c r="C1802" s="737"/>
      <c r="D1802" s="736"/>
      <c r="E1802" s="738"/>
      <c r="F1802" s="739"/>
      <c r="G1802" s="739"/>
      <c r="H1802" s="690"/>
    </row>
    <row r="1803" spans="1:8" ht="12.75" customHeight="1">
      <c r="A1803" s="1030" t="s">
        <v>1806</v>
      </c>
      <c r="B1803" s="982"/>
      <c r="C1803" s="982"/>
      <c r="D1803" s="982"/>
      <c r="E1803" s="982"/>
      <c r="F1803" s="983"/>
      <c r="G1803" s="740">
        <f>SUM(G1798:G1802)</f>
        <v>4.4421999999999997</v>
      </c>
      <c r="H1803" s="690"/>
    </row>
    <row r="1804" spans="1:8" ht="12.75" customHeight="1">
      <c r="A1804" s="741"/>
      <c r="B1804" s="742"/>
      <c r="C1804" s="748"/>
      <c r="D1804" s="742"/>
      <c r="E1804" s="749"/>
      <c r="F1804" s="750"/>
      <c r="G1804" s="747"/>
      <c r="H1804" s="690"/>
    </row>
    <row r="1805" spans="1:8" ht="12.75" customHeight="1">
      <c r="A1805" s="1031" t="s">
        <v>1807</v>
      </c>
      <c r="B1805" s="982"/>
      <c r="C1805" s="982"/>
      <c r="D1805" s="982"/>
      <c r="E1805" s="982"/>
      <c r="F1805" s="982"/>
      <c r="G1805" s="983"/>
      <c r="H1805" s="690"/>
    </row>
    <row r="1806" spans="1:8" ht="12.75" customHeight="1">
      <c r="A1806" s="732" t="s">
        <v>1480</v>
      </c>
      <c r="B1806" s="732" t="s">
        <v>46</v>
      </c>
      <c r="C1806" s="733" t="s">
        <v>1803</v>
      </c>
      <c r="D1806" s="732" t="s">
        <v>141</v>
      </c>
      <c r="E1806" s="734" t="s">
        <v>106</v>
      </c>
      <c r="F1806" s="735" t="s">
        <v>1804</v>
      </c>
      <c r="G1806" s="735" t="s">
        <v>1805</v>
      </c>
      <c r="H1806" s="690"/>
    </row>
    <row r="1807" spans="1:8" ht="12.75" customHeight="1">
      <c r="A1807" s="736"/>
      <c r="B1807" s="736"/>
      <c r="C1807" s="737" t="str">
        <f>IF(B1807="","",IF(A1807="SINAPI",VLOOKUP(B1807,'Referência NÃO DESONERADO'!$A:$D,2,0),IF(A1807="COTAÇÃO",VLOOKUP(B1807,'Mapa Cotações'!$A:$N,2,0))))</f>
        <v/>
      </c>
      <c r="D1807" s="736" t="str">
        <f>IF(B1807="","",IF(A1807="SINAPI",VLOOKUP(B1807,'Referência NÃO DESONERADO'!$A:$D,3,0),IF(A1807="COTAÇÃO",VLOOKUP(B1807,'Mapa Cotações'!$A:$N,3,0))))</f>
        <v/>
      </c>
      <c r="E1807" s="738"/>
      <c r="F1807" s="739" t="str">
        <f>IF(B1807="","",IF('Planilha Orçamentária'!$H$2="NÃO DESONERADO",(IF(A1807="SINAPI",VLOOKUP(B1807,'Referência NÃO DESONERADO'!$A:$D,4,0),IF(A1807="ORSE",VLOOKUP(B1807,'Referência NÃO DESONERADO'!$F:$I,4,0),IF(A1807="COTAÇÃO",VLOOKUP(B1807,'Mapa Cotações'!$A:$N,13,0))))),(IF(A1807="SINAPI",VLOOKUP(B1807,'Referência DESONERADO'!$A:$D,4,0),IF(A1807="ORSE",VLOOKUP(B1807,'Referência DESONERADO'!$F:$I,4,0),IF(A1807="COTAÇÃO",VLOOKUP(B1807,'Mapa Cotações'!$A:$N,13,0)))))))</f>
        <v/>
      </c>
      <c r="G1807" s="739" t="str">
        <f>IF(D1807="","",E1807*F1807)</f>
        <v/>
      </c>
      <c r="H1807" s="690"/>
    </row>
    <row r="1808" spans="1:8" ht="12.75" customHeight="1">
      <c r="A1808" s="1030" t="s">
        <v>1806</v>
      </c>
      <c r="B1808" s="982"/>
      <c r="C1808" s="982"/>
      <c r="D1808" s="982"/>
      <c r="E1808" s="982"/>
      <c r="F1808" s="983"/>
      <c r="G1808" s="740">
        <f>SUM(G1807)</f>
        <v>0</v>
      </c>
      <c r="H1808" s="690"/>
    </row>
    <row r="1809" spans="1:8" ht="12.75" customHeight="1">
      <c r="A1809" s="741"/>
      <c r="B1809" s="742"/>
      <c r="C1809" s="751"/>
      <c r="D1809" s="752"/>
      <c r="E1809" s="753"/>
      <c r="F1809" s="754"/>
      <c r="G1809" s="755"/>
      <c r="H1809" s="690"/>
    </row>
    <row r="1810" spans="1:8" ht="12.75" customHeight="1">
      <c r="A1810" s="1032" t="s">
        <v>173</v>
      </c>
      <c r="B1810" s="982"/>
      <c r="C1810" s="982"/>
      <c r="D1810" s="982"/>
      <c r="E1810" s="982"/>
      <c r="F1810" s="1033"/>
      <c r="G1810" s="756">
        <f>SUM(G1794,G1803,G1808)</f>
        <v>13.8222</v>
      </c>
      <c r="H1810" s="690"/>
    </row>
    <row r="1811" spans="1:8" ht="12.75" customHeight="1">
      <c r="A1811" s="52"/>
      <c r="B1811" s="52"/>
      <c r="C1811" s="52"/>
      <c r="D1811" s="52"/>
      <c r="E1811" s="859"/>
      <c r="F1811" s="860"/>
      <c r="G1811" s="860"/>
      <c r="H1811" s="690"/>
    </row>
    <row r="1812" spans="1:8" ht="12.75" customHeight="1">
      <c r="A1812" s="52"/>
      <c r="B1812" s="52"/>
      <c r="C1812" s="52"/>
      <c r="D1812" s="52"/>
      <c r="E1812" s="859"/>
      <c r="F1812" s="860"/>
      <c r="G1812" s="860"/>
      <c r="H1812" s="690"/>
    </row>
    <row r="1813" spans="1:8" ht="12.75" customHeight="1">
      <c r="A1813" s="723" t="s">
        <v>46</v>
      </c>
      <c r="B1813" s="724" t="s">
        <v>37</v>
      </c>
      <c r="C1813" s="1025" t="s">
        <v>105</v>
      </c>
      <c r="D1813" s="1026"/>
      <c r="E1813" s="1026"/>
      <c r="F1813" s="1022"/>
      <c r="G1813" s="725" t="s">
        <v>40</v>
      </c>
      <c r="H1813" s="690" t="s">
        <v>129</v>
      </c>
    </row>
    <row r="1814" spans="1:8" ht="12.75" customHeight="1">
      <c r="A1814" s="776" t="s">
        <v>2478</v>
      </c>
      <c r="B1814" s="727" t="s">
        <v>2479</v>
      </c>
      <c r="C1814" s="1027" t="e">
        <f>VLOOKUP(B1814,'Memória de Cálculo'!$A:$J,2,0)</f>
        <v>#N/A</v>
      </c>
      <c r="D1814" s="1015"/>
      <c r="E1814" s="1016"/>
      <c r="F1814" s="728">
        <f>G1835</f>
        <v>1139.8</v>
      </c>
      <c r="G1814" s="729" t="s">
        <v>141</v>
      </c>
      <c r="H1814" s="861">
        <v>44501</v>
      </c>
    </row>
    <row r="1815" spans="1:8" ht="12.75" customHeight="1">
      <c r="A1815" s="1028" t="s">
        <v>1802</v>
      </c>
      <c r="B1815" s="1015"/>
      <c r="C1815" s="1015"/>
      <c r="D1815" s="1015"/>
      <c r="E1815" s="1015"/>
      <c r="F1815" s="1015"/>
      <c r="G1815" s="1029"/>
      <c r="H1815" s="690"/>
    </row>
    <row r="1816" spans="1:8" ht="12.75" customHeight="1">
      <c r="A1816" s="732" t="s">
        <v>1480</v>
      </c>
      <c r="B1816" s="732" t="s">
        <v>46</v>
      </c>
      <c r="C1816" s="733" t="s">
        <v>1803</v>
      </c>
      <c r="D1816" s="732" t="s">
        <v>141</v>
      </c>
      <c r="E1816" s="734" t="s">
        <v>106</v>
      </c>
      <c r="F1816" s="735" t="s">
        <v>1804</v>
      </c>
      <c r="G1816" s="735" t="s">
        <v>1805</v>
      </c>
      <c r="H1816" s="690"/>
    </row>
    <row r="1817" spans="1:8" ht="12.75" customHeight="1">
      <c r="A1817" s="736" t="s">
        <v>116</v>
      </c>
      <c r="B1817" s="736">
        <v>93654</v>
      </c>
      <c r="C1817" s="737" t="str">
        <f>IF(B1817="","",IF(A1817="SINAPI",VLOOKUP(B1817,'Referência NÃO DESONERADO'!$A:$D,2,0),IF(A1817="COTAÇÃO",VLOOKUP(B1817,'Mapa Cotações'!$A:$N,2,0))))</f>
        <v>DISJUNTOR MONOPOLAR TIPO DIN, CORRENTE NOMINAL DE 16A - FORNECIMENTO E INSTALAÇÃO. AF_10/2020</v>
      </c>
      <c r="D1817" s="736" t="str">
        <f>IF(B1817="","",IF(A1817="SINAPI",VLOOKUP(B1817,'Referência NÃO DESONERADO'!$A:$D,3,0),IF(A1817="COTAÇÃO",VLOOKUP(B1817,'Mapa Cotações'!$A:$N,3,0))))</f>
        <v>UN</v>
      </c>
      <c r="E1817" s="738">
        <v>4</v>
      </c>
      <c r="F1817" s="739">
        <f>IF(B1817="","",IF('Planilha Orçamentária'!$H$2="NÃO DESONERADO",(IF(A1817="SINAPI",VLOOKUP(B1817,'Referência NÃO DESONERADO'!$A:$D,4,0),IF(A1817="ORSE",VLOOKUP(B1817,'Referência NÃO DESONERADO'!$F:$I,4,0),IF(A1817="COTAÇÃO",VLOOKUP(B1817,'Mapa Cotações'!$A:$N,13,0))))),(IF(A1817="SINAPI",VLOOKUP(B1817,'Referência DESONERADO'!$A:$D,4,0),IF(A1817="ORSE",VLOOKUP(B1817,'Referência DESONERADO'!$F:$I,4,0),IF(A1817="COTAÇÃO",VLOOKUP(B1817,'Mapa Cotações'!$A:$N,13,0)))))))</f>
        <v>11.12</v>
      </c>
      <c r="G1817" s="739">
        <f t="shared" ref="G1817:G1820" si="45">IF(D1817="","",E1817*F1817)</f>
        <v>44.48</v>
      </c>
      <c r="H1817" s="690"/>
    </row>
    <row r="1818" spans="1:8" ht="12.75" customHeight="1">
      <c r="A1818" s="736" t="s">
        <v>116</v>
      </c>
      <c r="B1818" s="736">
        <v>93658</v>
      </c>
      <c r="C1818" s="737" t="str">
        <f>IF(B1818="","",IF(A1818="SINAPI",VLOOKUP(B1818,'Referência NÃO DESONERADO'!$A:$D,2,0),IF(A1818="COTAÇÃO",VLOOKUP(B1818,'Mapa Cotações'!$A:$N,2,0))))</f>
        <v>DISJUNTOR MONOPOLAR TIPO DIN, CORRENTE NOMINAL DE 40A - FORNECIMENTO E INSTALAÇÃO. AF_10/2020</v>
      </c>
      <c r="D1818" s="736" t="str">
        <f>IF(B1818="","",IF(A1818="SINAPI",VLOOKUP(B1818,'Referência NÃO DESONERADO'!$A:$D,3,0),IF(A1818="COTAÇÃO",VLOOKUP(B1818,'Mapa Cotações'!$A:$N,3,0))))</f>
        <v>UN</v>
      </c>
      <c r="E1818" s="738">
        <v>3</v>
      </c>
      <c r="F1818" s="739">
        <f>IF(B1818="","",IF('Planilha Orçamentária'!$H$2="NÃO DESONERADO",(IF(A1818="SINAPI",VLOOKUP(B1818,'Referência NÃO DESONERADO'!$A:$D,4,0),IF(A1818="ORSE",VLOOKUP(B1818,'Referência NÃO DESONERADO'!$F:$I,4,0),IF(A1818="COTAÇÃO",VLOOKUP(B1818,'Mapa Cotações'!$A:$N,13,0))))),(IF(A1818="SINAPI",VLOOKUP(B1818,'Referência DESONERADO'!$A:$D,4,0),IF(A1818="ORSE",VLOOKUP(B1818,'Referência DESONERADO'!$F:$I,4,0),IF(A1818="COTAÇÃO",VLOOKUP(B1818,'Mapa Cotações'!$A:$N,13,0)))))))</f>
        <v>19.2</v>
      </c>
      <c r="G1818" s="739">
        <f t="shared" si="45"/>
        <v>57.599999999999994</v>
      </c>
      <c r="H1818" s="690"/>
    </row>
    <row r="1819" spans="1:8" ht="12.75" customHeight="1">
      <c r="A1819" s="736" t="s">
        <v>116</v>
      </c>
      <c r="B1819" s="736">
        <v>93672</v>
      </c>
      <c r="C1819" s="737" t="str">
        <f>IF(B1819="","",IF(A1819="SINAPI",VLOOKUP(B1819,'Referência NÃO DESONERADO'!$A:$D,2,0),IF(A1819="COTAÇÃO",VLOOKUP(B1819,'Mapa Cotações'!$A:$N,2,0))))</f>
        <v>DISJUNTOR TRIPOLAR TIPO DIN, CORRENTE NOMINAL DE 40A - FORNECIMENTO E INSTALAÇÃO. AF_10/2020</v>
      </c>
      <c r="D1819" s="736" t="str">
        <f>IF(B1819="","",IF(A1819="SINAPI",VLOOKUP(B1819,'Referência NÃO DESONERADO'!$A:$D,3,0),IF(A1819="COTAÇÃO",VLOOKUP(B1819,'Mapa Cotações'!$A:$N,3,0))))</f>
        <v>UN</v>
      </c>
      <c r="E1819" s="738">
        <v>1</v>
      </c>
      <c r="F1819" s="739">
        <f>IF(B1819="","",IF('Planilha Orçamentária'!$H$2="NÃO DESONERADO",(IF(A1819="SINAPI",VLOOKUP(B1819,'Referência NÃO DESONERADO'!$A:$D,4,0),IF(A1819="ORSE",VLOOKUP(B1819,'Referência NÃO DESONERADO'!$F:$I,4,0),IF(A1819="COTAÇÃO",VLOOKUP(B1819,'Mapa Cotações'!$A:$N,13,0))))),(IF(A1819="SINAPI",VLOOKUP(B1819,'Referência DESONERADO'!$A:$D,4,0),IF(A1819="ORSE",VLOOKUP(B1819,'Referência DESONERADO'!$F:$I,4,0),IF(A1819="COTAÇÃO",VLOOKUP(B1819,'Mapa Cotações'!$A:$N,13,0)))))))</f>
        <v>79.47</v>
      </c>
      <c r="G1819" s="739">
        <f t="shared" si="45"/>
        <v>79.47</v>
      </c>
      <c r="H1819" s="690"/>
    </row>
    <row r="1820" spans="1:8" ht="12.75" customHeight="1">
      <c r="A1820" s="736" t="s">
        <v>116</v>
      </c>
      <c r="B1820" s="736">
        <v>39469</v>
      </c>
      <c r="C1820" s="737" t="str">
        <f>IF(B1820="","",IF(A1820="SINAPI",VLOOKUP(B1820,'Referência NÃO DESONERADO'!$A:$D,2,0),IF(A1820="COTAÇÃO",VLOOKUP(B1820,'Mapa Cotações'!$A:$N,2,0))))</f>
        <v xml:space="preserve">DISPOSITIVO DPS CLASSE II, 1 POLO, TENSAO MAXIMA DE 275 V, CORRENTE MAXIMA DE *20* KA (TIPO AC)                                                                                                                                                                                                                                                                                                                                                                                                           </v>
      </c>
      <c r="D1820" s="736" t="str">
        <f>IF(B1820="","",IF(A1820="SINAPI",VLOOKUP(B1820,'Referência NÃO DESONERADO'!$A:$D,3,0),IF(A1820="COTAÇÃO",VLOOKUP(B1820,'Mapa Cotações'!$A:$N,3,0))))</f>
        <v xml:space="preserve">UN    </v>
      </c>
      <c r="E1820" s="738">
        <v>4</v>
      </c>
      <c r="F1820" s="739">
        <f>IF(B1820="","",IF('Planilha Orçamentária'!$H$2="NÃO DESONERADO",(IF(A1820="SINAPI",VLOOKUP(B1820,'Referência NÃO DESONERADO'!$A:$D,4,0),IF(A1820="ORSE",VLOOKUP(B1820,'Referência NÃO DESONERADO'!$F:$I,4,0),IF(A1820="COTAÇÃO",VLOOKUP(B1820,'Mapa Cotações'!$A:$N,13,0))))),(IF(A1820="SINAPI",VLOOKUP(B1820,'Referência DESONERADO'!$A:$D,4,0),IF(A1820="ORSE",VLOOKUP(B1820,'Referência DESONERADO'!$F:$I,4,0),IF(A1820="COTAÇÃO",VLOOKUP(B1820,'Mapa Cotações'!$A:$N,13,0)))))))</f>
        <v>66.09</v>
      </c>
      <c r="G1820" s="739">
        <f t="shared" si="45"/>
        <v>264.36</v>
      </c>
      <c r="H1820" s="690"/>
    </row>
    <row r="1821" spans="1:8" ht="12.75" customHeight="1">
      <c r="A1821" s="1030" t="s">
        <v>1806</v>
      </c>
      <c r="B1821" s="982"/>
      <c r="C1821" s="982"/>
      <c r="D1821" s="982"/>
      <c r="E1821" s="982"/>
      <c r="F1821" s="983"/>
      <c r="G1821" s="740">
        <f>IF(F1817="","",(SUM(G1817:G1820)))</f>
        <v>445.90999999999997</v>
      </c>
      <c r="H1821" s="690"/>
    </row>
    <row r="1822" spans="1:8" ht="12.75" customHeight="1">
      <c r="A1822" s="741"/>
      <c r="B1822" s="742"/>
      <c r="C1822" s="743"/>
      <c r="D1822" s="744"/>
      <c r="E1822" s="745"/>
      <c r="F1822" s="746"/>
      <c r="G1822" s="747"/>
      <c r="H1822" s="690"/>
    </row>
    <row r="1823" spans="1:8" ht="12.75" customHeight="1">
      <c r="A1823" s="1031" t="s">
        <v>1570</v>
      </c>
      <c r="B1823" s="982"/>
      <c r="C1823" s="982"/>
      <c r="D1823" s="982"/>
      <c r="E1823" s="982"/>
      <c r="F1823" s="982"/>
      <c r="G1823" s="983"/>
      <c r="H1823" s="690"/>
    </row>
    <row r="1824" spans="1:8" ht="12.75" customHeight="1">
      <c r="A1824" s="732" t="s">
        <v>1480</v>
      </c>
      <c r="B1824" s="732" t="s">
        <v>46</v>
      </c>
      <c r="C1824" s="733" t="s">
        <v>1803</v>
      </c>
      <c r="D1824" s="732" t="s">
        <v>141</v>
      </c>
      <c r="E1824" s="734" t="s">
        <v>106</v>
      </c>
      <c r="F1824" s="735" t="s">
        <v>1804</v>
      </c>
      <c r="G1824" s="735" t="s">
        <v>1805</v>
      </c>
      <c r="H1824" s="690"/>
    </row>
    <row r="1825" spans="1:8" ht="12.75" customHeight="1">
      <c r="A1825" s="736" t="s">
        <v>116</v>
      </c>
      <c r="B1825" s="736">
        <v>88247</v>
      </c>
      <c r="C1825" s="737" t="str">
        <f>IF(B1825="","",IF(A1825="SINAPI",VLOOKUP(B1825,'Referência NÃO DESONERADO'!$A:$D,2,0),IF(A1825="COTAÇÃO",VLOOKUP(B1825,'Mapa Cotações'!$A:$N,2,0))))</f>
        <v>AUXILIAR DE ELETRICISTA COM ENCARGOS COMPLEMENTARES</v>
      </c>
      <c r="D1825" s="736" t="str">
        <f>IF(B1825="","",IF(A1825="SINAPI",VLOOKUP(B1825,'Referência NÃO DESONERADO'!$A:$D,3,0),IF(A1825="COTAÇÃO",VLOOKUP(B1825,'Mapa Cotações'!$A:$N,3,0))))</f>
        <v>H</v>
      </c>
      <c r="E1825" s="738">
        <v>4</v>
      </c>
      <c r="F1825" s="739">
        <f>IF(B1825="","",IF('Planilha Orçamentária'!$H$2="NÃO DESONERADO",(IF(A1825="SINAPI",VLOOKUP(B1825,'Referência NÃO DESONERADO'!$A:$D,4,0),IF(A1825="ORSE",VLOOKUP(B1825,'Referência NÃO DESONERADO'!$F:$I,4,0),IF(A1825="COTAÇÃO",VLOOKUP(B1825,'Mapa Cotações'!$A:$N,13,0))))),(IF(A1825="SINAPI",VLOOKUP(B1825,'Referência DESONERADO'!$A:$D,4,0),IF(A1825="ORSE",VLOOKUP(B1825,'Referência DESONERADO'!$F:$I,4,0),IF(A1825="COTAÇÃO",VLOOKUP(B1825,'Mapa Cotações'!$A:$N,13,0)))))))</f>
        <v>17.489999999999998</v>
      </c>
      <c r="G1825" s="739">
        <f t="shared" ref="G1825:G1826" si="46">IF(D1825="","",E1825*F1825)</f>
        <v>69.959999999999994</v>
      </c>
      <c r="H1825" s="690"/>
    </row>
    <row r="1826" spans="1:8" ht="12.75" customHeight="1">
      <c r="A1826" s="736" t="s">
        <v>116</v>
      </c>
      <c r="B1826" s="736">
        <v>88264</v>
      </c>
      <c r="C1826" s="737" t="str">
        <f>IF(B1826="","",IF(A1826="SINAPI",VLOOKUP(B1826,'Referência NÃO DESONERADO'!$A:$D,2,0),IF(A1826="COTAÇÃO",VLOOKUP(B1826,'Mapa Cotações'!$A:$N,2,0))))</f>
        <v>ELETRICISTA COM ENCARGOS COMPLEMENTARES</v>
      </c>
      <c r="D1826" s="736" t="str">
        <f>IF(B1826="","",IF(A1826="SINAPI",VLOOKUP(B1826,'Referência NÃO DESONERADO'!$A:$D,3,0),IF(A1826="COTAÇÃO",VLOOKUP(B1826,'Mapa Cotações'!$A:$N,3,0))))</f>
        <v>H</v>
      </c>
      <c r="E1826" s="738">
        <v>4</v>
      </c>
      <c r="F1826" s="739">
        <f>IF(B1826="","",IF('Planilha Orçamentária'!$H$2="NÃO DESONERADO",(IF(A1826="SINAPI",VLOOKUP(B1826,'Referência NÃO DESONERADO'!$A:$D,4,0),IF(A1826="ORSE",VLOOKUP(B1826,'Referência NÃO DESONERADO'!$F:$I,4,0),IF(A1826="COTAÇÃO",VLOOKUP(B1826,'Mapa Cotações'!$A:$N,13,0))))),(IF(A1826="SINAPI",VLOOKUP(B1826,'Referência DESONERADO'!$A:$D,4,0),IF(A1826="ORSE",VLOOKUP(B1826,'Referência DESONERADO'!$F:$I,4,0),IF(A1826="COTAÇÃO",VLOOKUP(B1826,'Mapa Cotações'!$A:$N,13,0)))))))</f>
        <v>22.11</v>
      </c>
      <c r="G1826" s="739">
        <f t="shared" si="46"/>
        <v>88.44</v>
      </c>
      <c r="H1826" s="690"/>
    </row>
    <row r="1827" spans="1:8" ht="12.75" customHeight="1">
      <c r="A1827" s="1030" t="s">
        <v>1806</v>
      </c>
      <c r="B1827" s="982"/>
      <c r="C1827" s="982"/>
      <c r="D1827" s="982"/>
      <c r="E1827" s="982"/>
      <c r="F1827" s="983"/>
      <c r="G1827" s="740">
        <f>IF(F1825="","",(SUM(G1825:G1826)))</f>
        <v>158.39999999999998</v>
      </c>
      <c r="H1827" s="690"/>
    </row>
    <row r="1828" spans="1:8" ht="12.75" customHeight="1">
      <c r="A1828" s="741"/>
      <c r="B1828" s="742"/>
      <c r="C1828" s="748"/>
      <c r="D1828" s="742"/>
      <c r="E1828" s="749"/>
      <c r="F1828" s="750"/>
      <c r="G1828" s="747"/>
      <c r="H1828" s="690"/>
    </row>
    <row r="1829" spans="1:8" ht="12.75" customHeight="1">
      <c r="A1829" s="1031" t="s">
        <v>1807</v>
      </c>
      <c r="B1829" s="982"/>
      <c r="C1829" s="982"/>
      <c r="D1829" s="982"/>
      <c r="E1829" s="982"/>
      <c r="F1829" s="982"/>
      <c r="G1829" s="983"/>
      <c r="H1829" s="690"/>
    </row>
    <row r="1830" spans="1:8" ht="12.75" customHeight="1">
      <c r="A1830" s="732" t="s">
        <v>1480</v>
      </c>
      <c r="B1830" s="732" t="s">
        <v>46</v>
      </c>
      <c r="C1830" s="733" t="s">
        <v>1803</v>
      </c>
      <c r="D1830" s="732" t="s">
        <v>141</v>
      </c>
      <c r="E1830" s="734" t="s">
        <v>106</v>
      </c>
      <c r="F1830" s="735" t="s">
        <v>1804</v>
      </c>
      <c r="G1830" s="735" t="s">
        <v>1805</v>
      </c>
      <c r="H1830" s="690"/>
    </row>
    <row r="1831" spans="1:8" ht="12.75" customHeight="1">
      <c r="A1831" s="736" t="s">
        <v>116</v>
      </c>
      <c r="B1831" s="736">
        <v>101879</v>
      </c>
      <c r="C1831" s="737" t="str">
        <f>IF(B1831="","",IF(A1831="SINAPI",VLOOKUP(B1831,'Referência NÃO DESONERADO'!$A:$D,2,0),IF(A1831="COTAÇÃO",VLOOKUP(B1831,'Mapa Cotações'!$A:$N,2,0))))</f>
        <v>QUADRO DE DISTRIBUIÇÃO DE ENERGIA EM CHAPA DE AÇO GALVANIZADO, DE EMBUTIR, COM BARRAMENTO TRIFÁSICO, PARA 24 DISJUNTORES DIN 100A - FORNECIMENTO E INSTALAÇÃO. AF_10/2020</v>
      </c>
      <c r="D1831" s="736" t="str">
        <f>IF(B1831="","",IF(A1831="SINAPI",VLOOKUP(B1831,'Referência NÃO DESONERADO'!$A:$D,3,0),IF(A1831="COTAÇÃO",VLOOKUP(B1831,'Mapa Cotações'!$A:$N,3,0))))</f>
        <v>UN</v>
      </c>
      <c r="E1831" s="738">
        <v>1</v>
      </c>
      <c r="F1831" s="739">
        <f>IF(B1831="","",IF('Planilha Orçamentária'!$H$2="NÃO DESONERADO",(IF(A1831="SINAPI",VLOOKUP(B1831,'Referência NÃO DESONERADO'!$A:$D,4,0),IF(A1831="ORSE",VLOOKUP(B1831,'Referência NÃO DESONERADO'!$F:$I,4,0),IF(A1831="COTAÇÃO",VLOOKUP(B1831,'Mapa Cotações'!$A:$N,13,0))))),(IF(A1831="SINAPI",VLOOKUP(B1831,'Referência DESONERADO'!$A:$D,4,0),IF(A1831="ORSE",VLOOKUP(B1831,'Referência DESONERADO'!$F:$I,4,0),IF(A1831="COTAÇÃO",VLOOKUP(B1831,'Mapa Cotações'!$A:$N,13,0)))))))</f>
        <v>535.49</v>
      </c>
      <c r="G1831" s="739">
        <f t="shared" ref="G1831:G1832" si="47">IF(D1831="","",E1831*F1831)</f>
        <v>535.49</v>
      </c>
      <c r="H1831" s="690"/>
    </row>
    <row r="1832" spans="1:8" ht="12.75" customHeight="1">
      <c r="A1832" s="736"/>
      <c r="B1832" s="736"/>
      <c r="C1832" s="737" t="str">
        <f>IF(B1832="","",IF(A1832="SINAPI",VLOOKUP(B1832,'Referência NÃO DESONERADO'!$A:$D,2,0),IF(A1832="COTAÇÃO",VLOOKUP(B1832,'Mapa Cotações'!$A:$N,2,0))))</f>
        <v/>
      </c>
      <c r="D1832" s="736" t="str">
        <f>IF(B1832="","",IF(A1832="SINAPI",VLOOKUP(B1832,'Referência NÃO DESONERADO'!$A:$D,3,0),IF(A1832="COTAÇÃO",VLOOKUP(B1832,'Mapa Cotações'!$A:$N,3,0))))</f>
        <v/>
      </c>
      <c r="E1832" s="738"/>
      <c r="F1832" s="739" t="str">
        <f>IF(B1832="","",IF('Planilha Orçamentária'!$H$2="NÃO DESONERADO",(IF(A1832="SINAPI",VLOOKUP(B1832,'Referência NÃO DESONERADO'!$A:$D,4,0),IF(A1832="ORSE",VLOOKUP(B1832,'Referência NÃO DESONERADO'!$F:$I,4,0),IF(A1832="COTAÇÃO",VLOOKUP(B1832,'Mapa Cotações'!$A:$N,13,0))))),(IF(A1832="SINAPI",VLOOKUP(B1832,'Referência DESONERADO'!$A:$D,4,0),IF(A1832="ORSE",VLOOKUP(B1832,'Referência DESONERADO'!$F:$I,4,0),IF(A1832="COTAÇÃO",VLOOKUP(B1832,'Mapa Cotações'!$A:$N,13,0)))))))</f>
        <v/>
      </c>
      <c r="G1832" s="739" t="str">
        <f t="shared" si="47"/>
        <v/>
      </c>
      <c r="H1832" s="690"/>
    </row>
    <row r="1833" spans="1:8" ht="12.75" customHeight="1">
      <c r="A1833" s="1030" t="s">
        <v>1806</v>
      </c>
      <c r="B1833" s="982"/>
      <c r="C1833" s="982"/>
      <c r="D1833" s="982"/>
      <c r="E1833" s="982"/>
      <c r="F1833" s="983"/>
      <c r="G1833" s="740">
        <f>IF(F1831="","",(SUM(G1831:G1832)))</f>
        <v>535.49</v>
      </c>
      <c r="H1833" s="690"/>
    </row>
    <row r="1834" spans="1:8" ht="12.75" customHeight="1">
      <c r="A1834" s="741"/>
      <c r="B1834" s="742"/>
      <c r="C1834" s="751"/>
      <c r="D1834" s="752"/>
      <c r="E1834" s="753"/>
      <c r="F1834" s="754"/>
      <c r="G1834" s="755"/>
      <c r="H1834" s="690"/>
    </row>
    <row r="1835" spans="1:8" ht="12.75" customHeight="1">
      <c r="A1835" s="1032" t="s">
        <v>173</v>
      </c>
      <c r="B1835" s="982"/>
      <c r="C1835" s="982"/>
      <c r="D1835" s="982"/>
      <c r="E1835" s="982"/>
      <c r="F1835" s="1033"/>
      <c r="G1835" s="756">
        <f>SUM(G1821,G1827,G1833)</f>
        <v>1139.8</v>
      </c>
      <c r="H1835" s="690"/>
    </row>
    <row r="1837" spans="1:8" ht="12.75" customHeight="1">
      <c r="A1837" s="52"/>
      <c r="B1837" s="52"/>
      <c r="C1837" s="52"/>
      <c r="D1837" s="52"/>
      <c r="E1837" s="859"/>
      <c r="F1837" s="860"/>
      <c r="G1837" s="860"/>
      <c r="H1837" s="690"/>
    </row>
    <row r="1838" spans="1:8" ht="12.75" customHeight="1">
      <c r="A1838" s="52"/>
      <c r="B1838" s="52"/>
      <c r="C1838" s="52"/>
      <c r="D1838" s="52"/>
      <c r="E1838" s="859"/>
      <c r="F1838" s="860"/>
      <c r="G1838" s="860"/>
      <c r="H1838" s="690"/>
    </row>
    <row r="1839" spans="1:8" ht="12.75" customHeight="1">
      <c r="A1839" s="723" t="s">
        <v>46</v>
      </c>
      <c r="B1839" s="723" t="s">
        <v>37</v>
      </c>
      <c r="C1839" s="1025" t="s">
        <v>105</v>
      </c>
      <c r="D1839" s="1026"/>
      <c r="E1839" s="1026"/>
      <c r="F1839" s="1022"/>
      <c r="G1839" s="725" t="s">
        <v>40</v>
      </c>
      <c r="H1839" s="690" t="s">
        <v>129</v>
      </c>
    </row>
    <row r="1840" spans="1:8" ht="12.75" customHeight="1">
      <c r="A1840" s="786">
        <v>168</v>
      </c>
      <c r="B1840" s="772" t="s">
        <v>2480</v>
      </c>
      <c r="C1840" s="1034" t="s">
        <v>2481</v>
      </c>
      <c r="D1840" s="1015"/>
      <c r="E1840" s="1016"/>
      <c r="F1840" s="728">
        <f>G1861</f>
        <v>300.44229999999999</v>
      </c>
      <c r="G1840" s="774" t="s">
        <v>1584</v>
      </c>
      <c r="H1840" s="861">
        <v>44501</v>
      </c>
    </row>
    <row r="1841" spans="1:8" ht="12.75" customHeight="1">
      <c r="A1841" s="1028" t="s">
        <v>1802</v>
      </c>
      <c r="B1841" s="1015"/>
      <c r="C1841" s="1015"/>
      <c r="D1841" s="1015"/>
      <c r="E1841" s="1015"/>
      <c r="F1841" s="1015"/>
      <c r="G1841" s="1029"/>
      <c r="H1841" s="690"/>
    </row>
    <row r="1842" spans="1:8" ht="12.75" customHeight="1">
      <c r="A1842" s="732" t="s">
        <v>1480</v>
      </c>
      <c r="B1842" s="732" t="s">
        <v>46</v>
      </c>
      <c r="C1842" s="733" t="s">
        <v>1803</v>
      </c>
      <c r="D1842" s="732" t="s">
        <v>141</v>
      </c>
      <c r="E1842" s="734" t="s">
        <v>106</v>
      </c>
      <c r="F1842" s="735" t="s">
        <v>1804</v>
      </c>
      <c r="G1842" s="735" t="s">
        <v>1805</v>
      </c>
      <c r="H1842" s="690"/>
    </row>
    <row r="1843" spans="1:8" ht="12.75" customHeight="1">
      <c r="A1843" s="736" t="s">
        <v>129</v>
      </c>
      <c r="B1843" s="736">
        <v>3407</v>
      </c>
      <c r="C1843" s="865" t="s">
        <v>2482</v>
      </c>
      <c r="D1843" s="736" t="s">
        <v>1607</v>
      </c>
      <c r="E1843" s="789">
        <v>37</v>
      </c>
      <c r="F1843" s="739">
        <v>1.28</v>
      </c>
      <c r="G1843" s="739">
        <f t="shared" ref="G1843:G1844" si="48">TRUNC(E1843*F1843,2)</f>
        <v>47.36</v>
      </c>
      <c r="H1843" s="690"/>
    </row>
    <row r="1844" spans="1:8" ht="12.75" customHeight="1">
      <c r="A1844" s="736" t="s">
        <v>129</v>
      </c>
      <c r="B1844" s="736">
        <v>2213</v>
      </c>
      <c r="C1844" s="862" t="s">
        <v>2483</v>
      </c>
      <c r="D1844" s="736" t="s">
        <v>141</v>
      </c>
      <c r="E1844" s="789">
        <v>69</v>
      </c>
      <c r="F1844" s="739">
        <v>3.09</v>
      </c>
      <c r="G1844" s="739">
        <f t="shared" si="48"/>
        <v>213.21</v>
      </c>
      <c r="H1844" s="690"/>
    </row>
    <row r="1845" spans="1:8" ht="12.75" customHeight="1">
      <c r="A1845" s="1030" t="s">
        <v>1806</v>
      </c>
      <c r="B1845" s="982"/>
      <c r="C1845" s="982"/>
      <c r="D1845" s="982"/>
      <c r="E1845" s="982"/>
      <c r="F1845" s="983"/>
      <c r="G1845" s="740">
        <f>SUM(G1843:G1844)</f>
        <v>260.57</v>
      </c>
      <c r="H1845" s="690"/>
    </row>
    <row r="1846" spans="1:8" ht="12.75" customHeight="1">
      <c r="A1846" s="741"/>
      <c r="B1846" s="742"/>
      <c r="C1846" s="743"/>
      <c r="D1846" s="744"/>
      <c r="E1846" s="745"/>
      <c r="F1846" s="746"/>
      <c r="G1846" s="747"/>
      <c r="H1846" s="690"/>
    </row>
    <row r="1847" spans="1:8" ht="12.75" customHeight="1">
      <c r="A1847" s="1031" t="s">
        <v>1570</v>
      </c>
      <c r="B1847" s="982"/>
      <c r="C1847" s="982"/>
      <c r="D1847" s="982"/>
      <c r="E1847" s="982"/>
      <c r="F1847" s="982"/>
      <c r="G1847" s="983"/>
      <c r="H1847" s="690"/>
    </row>
    <row r="1848" spans="1:8" ht="12.75" customHeight="1">
      <c r="A1848" s="732" t="s">
        <v>1480</v>
      </c>
      <c r="B1848" s="732" t="s">
        <v>46</v>
      </c>
      <c r="C1848" s="733" t="s">
        <v>1803</v>
      </c>
      <c r="D1848" s="732" t="s">
        <v>141</v>
      </c>
      <c r="E1848" s="734" t="s">
        <v>106</v>
      </c>
      <c r="F1848" s="735" t="s">
        <v>1804</v>
      </c>
      <c r="G1848" s="735" t="s">
        <v>1805</v>
      </c>
      <c r="H1848" s="690"/>
    </row>
    <row r="1849" spans="1:8" ht="12.75" customHeight="1">
      <c r="A1849" s="736" t="s">
        <v>129</v>
      </c>
      <c r="B1849" s="828">
        <v>10549</v>
      </c>
      <c r="C1849" s="737" t="s">
        <v>2447</v>
      </c>
      <c r="D1849" s="736" t="s">
        <v>1788</v>
      </c>
      <c r="E1849" s="739">
        <v>0.91</v>
      </c>
      <c r="F1849" s="739">
        <v>3.78</v>
      </c>
      <c r="G1849" s="739">
        <f t="shared" ref="G1849:G1852" si="49">E1849*F1849</f>
        <v>3.4398</v>
      </c>
      <c r="H1849" s="690"/>
    </row>
    <row r="1850" spans="1:8" ht="12.75" customHeight="1">
      <c r="A1850" s="736" t="s">
        <v>129</v>
      </c>
      <c r="B1850" s="828">
        <v>10550</v>
      </c>
      <c r="C1850" s="737" t="s">
        <v>1953</v>
      </c>
      <c r="D1850" s="736" t="s">
        <v>1788</v>
      </c>
      <c r="E1850" s="739">
        <v>1.52</v>
      </c>
      <c r="F1850" s="739">
        <v>3.68</v>
      </c>
      <c r="G1850" s="739">
        <f t="shared" si="49"/>
        <v>5.5936000000000003</v>
      </c>
      <c r="H1850" s="690"/>
    </row>
    <row r="1851" spans="1:8" ht="12.75" customHeight="1">
      <c r="A1851" s="736" t="s">
        <v>116</v>
      </c>
      <c r="B1851" s="828">
        <v>4750</v>
      </c>
      <c r="C1851" s="737" t="s">
        <v>2484</v>
      </c>
      <c r="D1851" s="736" t="s">
        <v>1788</v>
      </c>
      <c r="E1851" s="739">
        <v>1.52</v>
      </c>
      <c r="F1851" s="739">
        <v>14.26</v>
      </c>
      <c r="G1851" s="739">
        <f t="shared" si="49"/>
        <v>21.6752</v>
      </c>
      <c r="H1851" s="690"/>
    </row>
    <row r="1852" spans="1:8" ht="12.75" customHeight="1">
      <c r="A1852" s="736" t="s">
        <v>116</v>
      </c>
      <c r="B1852" s="864" t="s">
        <v>2451</v>
      </c>
      <c r="C1852" s="737" t="s">
        <v>1870</v>
      </c>
      <c r="D1852" s="736" t="s">
        <v>1788</v>
      </c>
      <c r="E1852" s="739">
        <v>0.91</v>
      </c>
      <c r="F1852" s="739">
        <v>10.07</v>
      </c>
      <c r="G1852" s="739">
        <f t="shared" si="49"/>
        <v>9.1637000000000004</v>
      </c>
      <c r="H1852" s="690"/>
    </row>
    <row r="1853" spans="1:8" ht="12.75" customHeight="1">
      <c r="A1853" s="736"/>
      <c r="B1853" s="736"/>
      <c r="C1853" s="737"/>
      <c r="D1853" s="736"/>
      <c r="E1853" s="738"/>
      <c r="F1853" s="739"/>
      <c r="G1853" s="739"/>
      <c r="H1853" s="690"/>
    </row>
    <row r="1854" spans="1:8" ht="12.75" customHeight="1">
      <c r="A1854" s="1030" t="s">
        <v>1806</v>
      </c>
      <c r="B1854" s="982"/>
      <c r="C1854" s="982"/>
      <c r="D1854" s="982"/>
      <c r="E1854" s="982"/>
      <c r="F1854" s="983"/>
      <c r="G1854" s="740">
        <f>SUM(G1849:G1853)</f>
        <v>39.872300000000003</v>
      </c>
      <c r="H1854" s="690"/>
    </row>
    <row r="1855" spans="1:8" ht="12.75" customHeight="1">
      <c r="A1855" s="741"/>
      <c r="B1855" s="742"/>
      <c r="C1855" s="748"/>
      <c r="D1855" s="742"/>
      <c r="E1855" s="749"/>
      <c r="F1855" s="750"/>
      <c r="G1855" s="747"/>
      <c r="H1855" s="690"/>
    </row>
    <row r="1856" spans="1:8" ht="12.75" customHeight="1">
      <c r="A1856" s="1031" t="s">
        <v>1807</v>
      </c>
      <c r="B1856" s="982"/>
      <c r="C1856" s="982"/>
      <c r="D1856" s="982"/>
      <c r="E1856" s="982"/>
      <c r="F1856" s="982"/>
      <c r="G1856" s="983"/>
      <c r="H1856" s="690"/>
    </row>
    <row r="1857" spans="1:8" ht="12.75" customHeight="1">
      <c r="A1857" s="732" t="s">
        <v>1480</v>
      </c>
      <c r="B1857" s="732" t="s">
        <v>46</v>
      </c>
      <c r="C1857" s="733" t="s">
        <v>1803</v>
      </c>
      <c r="D1857" s="732" t="s">
        <v>141</v>
      </c>
      <c r="E1857" s="734" t="s">
        <v>106</v>
      </c>
      <c r="F1857" s="735" t="s">
        <v>1804</v>
      </c>
      <c r="G1857" s="735" t="s">
        <v>1805</v>
      </c>
      <c r="H1857" s="690"/>
    </row>
    <row r="1858" spans="1:8" ht="12.75" customHeight="1">
      <c r="A1858" s="736"/>
      <c r="B1858" s="736"/>
      <c r="C1858" s="737" t="str">
        <f>IF(B1858="","",IF(A1858="SINAPI",VLOOKUP(B1858,'Referência NÃO DESONERADO'!$A:$D,2,0),IF(A1858="COTAÇÃO",VLOOKUP(B1858,'Mapa Cotações'!$A:$N,2,0))))</f>
        <v/>
      </c>
      <c r="D1858" s="736" t="str">
        <f>IF(B1858="","",IF(A1858="SINAPI",VLOOKUP(B1858,'Referência NÃO DESONERADO'!$A:$D,3,0),IF(A1858="COTAÇÃO",VLOOKUP(B1858,'Mapa Cotações'!$A:$N,3,0))))</f>
        <v/>
      </c>
      <c r="E1858" s="738"/>
      <c r="F1858" s="739" t="str">
        <f>IF(B1858="","",IF('Planilha Orçamentária'!$H$2="NÃO DESONERADO",(IF(A1858="SINAPI",VLOOKUP(B1858,'Referência NÃO DESONERADO'!$A:$D,4,0),IF(A1858="ORSE",VLOOKUP(B1858,'Referência NÃO DESONERADO'!$F:$I,4,0),IF(A1858="COTAÇÃO",VLOOKUP(B1858,'Mapa Cotações'!$A:$N,13,0))))),(IF(A1858="SINAPI",VLOOKUP(B1858,'Referência DESONERADO'!$A:$D,4,0),IF(A1858="ORSE",VLOOKUP(B1858,'Referência DESONERADO'!$F:$I,4,0),IF(A1858="COTAÇÃO",VLOOKUP(B1858,'Mapa Cotações'!$A:$N,13,0)))))))</f>
        <v/>
      </c>
      <c r="G1858" s="739" t="str">
        <f>IF(D1858="","",E1858*F1858)</f>
        <v/>
      </c>
      <c r="H1858" s="690"/>
    </row>
    <row r="1859" spans="1:8" ht="12.75" customHeight="1">
      <c r="A1859" s="1030" t="s">
        <v>1806</v>
      </c>
      <c r="B1859" s="982"/>
      <c r="C1859" s="982"/>
      <c r="D1859" s="982"/>
      <c r="E1859" s="982"/>
      <c r="F1859" s="983"/>
      <c r="G1859" s="740">
        <f>SUM(G1858)</f>
        <v>0</v>
      </c>
      <c r="H1859" s="690"/>
    </row>
    <row r="1860" spans="1:8" ht="12.75" customHeight="1">
      <c r="A1860" s="741"/>
      <c r="B1860" s="742"/>
      <c r="C1860" s="751"/>
      <c r="D1860" s="752"/>
      <c r="E1860" s="753"/>
      <c r="F1860" s="754"/>
      <c r="G1860" s="755"/>
      <c r="H1860" s="690"/>
    </row>
    <row r="1861" spans="1:8" ht="12.75" customHeight="1">
      <c r="A1861" s="1032" t="s">
        <v>173</v>
      </c>
      <c r="B1861" s="982"/>
      <c r="C1861" s="982"/>
      <c r="D1861" s="982"/>
      <c r="E1861" s="982"/>
      <c r="F1861" s="1033"/>
      <c r="G1861" s="756">
        <f>SUM(G1845,G1854,G1859)</f>
        <v>300.44229999999999</v>
      </c>
      <c r="H1861" s="690"/>
    </row>
    <row r="1862" spans="1:8" ht="12.75" customHeight="1">
      <c r="A1862" s="52"/>
      <c r="B1862" s="52"/>
      <c r="C1862" s="52"/>
      <c r="D1862" s="52"/>
      <c r="E1862" s="859"/>
      <c r="F1862" s="860"/>
      <c r="G1862" s="860"/>
      <c r="H1862" s="690"/>
    </row>
    <row r="1863" spans="1:8" ht="12.75" customHeight="1">
      <c r="A1863" s="52"/>
      <c r="B1863" s="52"/>
      <c r="C1863" s="52"/>
      <c r="D1863" s="52"/>
      <c r="E1863" s="859"/>
      <c r="F1863" s="860"/>
      <c r="G1863" s="860"/>
      <c r="H1863" s="690"/>
    </row>
    <row r="1864" spans="1:8" ht="12.75" customHeight="1">
      <c r="A1864" s="723" t="s">
        <v>46</v>
      </c>
      <c r="B1864" s="723" t="s">
        <v>37</v>
      </c>
      <c r="C1864" s="1025" t="s">
        <v>105</v>
      </c>
      <c r="D1864" s="1026"/>
      <c r="E1864" s="1026"/>
      <c r="F1864" s="1022"/>
      <c r="G1864" s="725" t="s">
        <v>40</v>
      </c>
      <c r="H1864" s="690" t="s">
        <v>129</v>
      </c>
    </row>
    <row r="1865" spans="1:8" ht="12.75" customHeight="1">
      <c r="A1865" s="786">
        <v>2286</v>
      </c>
      <c r="B1865" s="772" t="s">
        <v>2485</v>
      </c>
      <c r="C1865" s="1034" t="s">
        <v>2486</v>
      </c>
      <c r="D1865" s="1015"/>
      <c r="E1865" s="1016"/>
      <c r="F1865" s="728">
        <f>G1886</f>
        <v>6.4769999999999994</v>
      </c>
      <c r="G1865" s="774" t="s">
        <v>1584</v>
      </c>
      <c r="H1865" s="861">
        <v>44501</v>
      </c>
    </row>
    <row r="1866" spans="1:8" ht="12.75" customHeight="1">
      <c r="A1866" s="1028" t="s">
        <v>1802</v>
      </c>
      <c r="B1866" s="1015"/>
      <c r="C1866" s="1015"/>
      <c r="D1866" s="1015"/>
      <c r="E1866" s="1015"/>
      <c r="F1866" s="1015"/>
      <c r="G1866" s="1029"/>
      <c r="H1866" s="690"/>
    </row>
    <row r="1867" spans="1:8" ht="12.75" customHeight="1">
      <c r="A1867" s="732" t="s">
        <v>1480</v>
      </c>
      <c r="B1867" s="732" t="s">
        <v>46</v>
      </c>
      <c r="C1867" s="733" t="s">
        <v>1803</v>
      </c>
      <c r="D1867" s="732" t="s">
        <v>141</v>
      </c>
      <c r="E1867" s="734" t="s">
        <v>106</v>
      </c>
      <c r="F1867" s="735" t="s">
        <v>1804</v>
      </c>
      <c r="G1867" s="735" t="s">
        <v>1805</v>
      </c>
      <c r="H1867" s="690"/>
    </row>
    <row r="1868" spans="1:8" ht="12.75" customHeight="1">
      <c r="A1868" s="736" t="s">
        <v>129</v>
      </c>
      <c r="B1868" s="736">
        <v>2231</v>
      </c>
      <c r="C1868" s="865" t="s">
        <v>2487</v>
      </c>
      <c r="D1868" s="736" t="s">
        <v>2488</v>
      </c>
      <c r="E1868" s="789">
        <v>0.09</v>
      </c>
      <c r="F1868" s="739">
        <v>16.350000000000001</v>
      </c>
      <c r="G1868" s="739">
        <f>TRUNC(E1868*F1868,2)</f>
        <v>1.47</v>
      </c>
      <c r="H1868" s="690"/>
    </row>
    <row r="1869" spans="1:8" ht="12.75" customHeight="1">
      <c r="A1869" s="736"/>
      <c r="B1869" s="736"/>
      <c r="C1869" s="862"/>
      <c r="D1869" s="736"/>
      <c r="E1869" s="789"/>
      <c r="F1869" s="739"/>
      <c r="G1869" s="739"/>
      <c r="H1869" s="690"/>
    </row>
    <row r="1870" spans="1:8" ht="12.75" customHeight="1">
      <c r="A1870" s="1030" t="s">
        <v>1806</v>
      </c>
      <c r="B1870" s="982"/>
      <c r="C1870" s="982"/>
      <c r="D1870" s="982"/>
      <c r="E1870" s="982"/>
      <c r="F1870" s="983"/>
      <c r="G1870" s="740">
        <f>SUM(G1868:G1869)</f>
        <v>1.47</v>
      </c>
      <c r="H1870" s="690"/>
    </row>
    <row r="1871" spans="1:8" ht="12.75" customHeight="1">
      <c r="A1871" s="741"/>
      <c r="B1871" s="742"/>
      <c r="C1871" s="743"/>
      <c r="D1871" s="744"/>
      <c r="E1871" s="745"/>
      <c r="F1871" s="746"/>
      <c r="G1871" s="747"/>
      <c r="H1871" s="690"/>
    </row>
    <row r="1872" spans="1:8" ht="12.75" customHeight="1">
      <c r="A1872" s="1031" t="s">
        <v>1570</v>
      </c>
      <c r="B1872" s="982"/>
      <c r="C1872" s="982"/>
      <c r="D1872" s="982"/>
      <c r="E1872" s="982"/>
      <c r="F1872" s="982"/>
      <c r="G1872" s="983"/>
      <c r="H1872" s="690"/>
    </row>
    <row r="1873" spans="1:8" ht="12.75" customHeight="1">
      <c r="A1873" s="732" t="s">
        <v>1480</v>
      </c>
      <c r="B1873" s="732" t="s">
        <v>46</v>
      </c>
      <c r="C1873" s="733" t="s">
        <v>1803</v>
      </c>
      <c r="D1873" s="732" t="s">
        <v>141</v>
      </c>
      <c r="E1873" s="734" t="s">
        <v>106</v>
      </c>
      <c r="F1873" s="735" t="s">
        <v>1804</v>
      </c>
      <c r="G1873" s="735" t="s">
        <v>1805</v>
      </c>
      <c r="H1873" s="690"/>
    </row>
    <row r="1874" spans="1:8" ht="12.75" customHeight="1">
      <c r="A1874" s="736" t="s">
        <v>129</v>
      </c>
      <c r="B1874" s="828">
        <v>10549</v>
      </c>
      <c r="C1874" s="737" t="s">
        <v>2447</v>
      </c>
      <c r="D1874" s="736" t="s">
        <v>1788</v>
      </c>
      <c r="E1874" s="739">
        <v>0.1</v>
      </c>
      <c r="F1874" s="739">
        <v>3.78</v>
      </c>
      <c r="G1874" s="739">
        <f t="shared" ref="G1874:G1877" si="50">E1874*F1874</f>
        <v>0.378</v>
      </c>
      <c r="H1874" s="690"/>
    </row>
    <row r="1875" spans="1:8" ht="12.75" customHeight="1">
      <c r="A1875" s="736" t="s">
        <v>129</v>
      </c>
      <c r="B1875" s="828">
        <v>10553</v>
      </c>
      <c r="C1875" s="737" t="s">
        <v>2489</v>
      </c>
      <c r="D1875" s="736" t="s">
        <v>1788</v>
      </c>
      <c r="E1875" s="739">
        <v>0.2</v>
      </c>
      <c r="F1875" s="739">
        <v>3.85</v>
      </c>
      <c r="G1875" s="739">
        <f t="shared" si="50"/>
        <v>0.77</v>
      </c>
      <c r="H1875" s="690"/>
    </row>
    <row r="1876" spans="1:8" ht="12.75" customHeight="1">
      <c r="A1876" s="736" t="s">
        <v>116</v>
      </c>
      <c r="B1876" s="828">
        <v>4783</v>
      </c>
      <c r="C1876" s="737" t="s">
        <v>2490</v>
      </c>
      <c r="D1876" s="736" t="s">
        <v>1788</v>
      </c>
      <c r="E1876" s="739">
        <v>0.2</v>
      </c>
      <c r="F1876" s="739">
        <v>14.26</v>
      </c>
      <c r="G1876" s="739">
        <f t="shared" si="50"/>
        <v>2.8520000000000003</v>
      </c>
      <c r="H1876" s="690"/>
    </row>
    <row r="1877" spans="1:8" ht="12.75" customHeight="1">
      <c r="A1877" s="736" t="s">
        <v>116</v>
      </c>
      <c r="B1877" s="864" t="s">
        <v>2451</v>
      </c>
      <c r="C1877" s="737" t="s">
        <v>1870</v>
      </c>
      <c r="D1877" s="736" t="s">
        <v>1788</v>
      </c>
      <c r="E1877" s="739">
        <v>0.1</v>
      </c>
      <c r="F1877" s="739">
        <v>10.07</v>
      </c>
      <c r="G1877" s="739">
        <f t="shared" si="50"/>
        <v>1.0070000000000001</v>
      </c>
      <c r="H1877" s="690"/>
    </row>
    <row r="1878" spans="1:8" ht="12.75" customHeight="1">
      <c r="A1878" s="736"/>
      <c r="B1878" s="736"/>
      <c r="C1878" s="737"/>
      <c r="D1878" s="736"/>
      <c r="E1878" s="738"/>
      <c r="F1878" s="739"/>
      <c r="G1878" s="739"/>
      <c r="H1878" s="690"/>
    </row>
    <row r="1879" spans="1:8" ht="12.75" customHeight="1">
      <c r="A1879" s="1030" t="s">
        <v>1806</v>
      </c>
      <c r="B1879" s="982"/>
      <c r="C1879" s="982"/>
      <c r="D1879" s="982"/>
      <c r="E1879" s="982"/>
      <c r="F1879" s="983"/>
      <c r="G1879" s="740">
        <f>SUM(G1874:G1878)</f>
        <v>5.0069999999999997</v>
      </c>
      <c r="H1879" s="690"/>
    </row>
    <row r="1880" spans="1:8" ht="12.75" customHeight="1">
      <c r="A1880" s="741"/>
      <c r="B1880" s="742"/>
      <c r="C1880" s="748"/>
      <c r="D1880" s="742"/>
      <c r="E1880" s="749"/>
      <c r="F1880" s="750"/>
      <c r="G1880" s="747"/>
      <c r="H1880" s="690"/>
    </row>
    <row r="1881" spans="1:8" ht="12.75" customHeight="1">
      <c r="A1881" s="1031" t="s">
        <v>1807</v>
      </c>
      <c r="B1881" s="982"/>
      <c r="C1881" s="982"/>
      <c r="D1881" s="982"/>
      <c r="E1881" s="982"/>
      <c r="F1881" s="982"/>
      <c r="G1881" s="983"/>
      <c r="H1881" s="690"/>
    </row>
    <row r="1882" spans="1:8" ht="12.75" customHeight="1">
      <c r="A1882" s="732" t="s">
        <v>1480</v>
      </c>
      <c r="B1882" s="732" t="s">
        <v>46</v>
      </c>
      <c r="C1882" s="733" t="s">
        <v>1803</v>
      </c>
      <c r="D1882" s="732" t="s">
        <v>141</v>
      </c>
      <c r="E1882" s="734" t="s">
        <v>106</v>
      </c>
      <c r="F1882" s="735" t="s">
        <v>1804</v>
      </c>
      <c r="G1882" s="735" t="s">
        <v>1805</v>
      </c>
      <c r="H1882" s="690"/>
    </row>
    <row r="1883" spans="1:8" ht="12.75" customHeight="1">
      <c r="A1883" s="736"/>
      <c r="B1883" s="736"/>
      <c r="C1883" s="737" t="str">
        <f>IF(B1883="","",IF(A1883="SINAPI",VLOOKUP(B1883,'Referência NÃO DESONERADO'!$A:$D,2,0),IF(A1883="COTAÇÃO",VLOOKUP(B1883,'Mapa Cotações'!$A:$N,2,0))))</f>
        <v/>
      </c>
      <c r="D1883" s="736" t="str">
        <f>IF(B1883="","",IF(A1883="SINAPI",VLOOKUP(B1883,'Referência NÃO DESONERADO'!$A:$D,3,0),IF(A1883="COTAÇÃO",VLOOKUP(B1883,'Mapa Cotações'!$A:$N,3,0))))</f>
        <v/>
      </c>
      <c r="E1883" s="738"/>
      <c r="F1883" s="739" t="str">
        <f>IF(B1883="","",IF('Planilha Orçamentária'!$H$2="NÃO DESONERADO",(IF(A1883="SINAPI",VLOOKUP(B1883,'Referência NÃO DESONERADO'!$A:$D,4,0),IF(A1883="ORSE",VLOOKUP(B1883,'Referência NÃO DESONERADO'!$F:$I,4,0),IF(A1883="COTAÇÃO",VLOOKUP(B1883,'Mapa Cotações'!$A:$N,13,0))))),(IF(A1883="SINAPI",VLOOKUP(B1883,'Referência DESONERADO'!$A:$D,4,0),IF(A1883="ORSE",VLOOKUP(B1883,'Referência DESONERADO'!$F:$I,4,0),IF(A1883="COTAÇÃO",VLOOKUP(B1883,'Mapa Cotações'!$A:$N,13,0)))))))</f>
        <v/>
      </c>
      <c r="G1883" s="739" t="str">
        <f>IF(D1883="","",E1883*F1883)</f>
        <v/>
      </c>
      <c r="H1883" s="690"/>
    </row>
    <row r="1884" spans="1:8" ht="12.75" customHeight="1">
      <c r="A1884" s="1030" t="s">
        <v>1806</v>
      </c>
      <c r="B1884" s="982"/>
      <c r="C1884" s="982"/>
      <c r="D1884" s="982"/>
      <c r="E1884" s="982"/>
      <c r="F1884" s="983"/>
      <c r="G1884" s="740">
        <f>SUM(G1883)</f>
        <v>0</v>
      </c>
      <c r="H1884" s="690"/>
    </row>
    <row r="1885" spans="1:8" ht="12.75" customHeight="1">
      <c r="A1885" s="741"/>
      <c r="B1885" s="742"/>
      <c r="C1885" s="751"/>
      <c r="D1885" s="752"/>
      <c r="E1885" s="753"/>
      <c r="F1885" s="754"/>
      <c r="G1885" s="755"/>
      <c r="H1885" s="690"/>
    </row>
    <row r="1886" spans="1:8" ht="12.75" customHeight="1">
      <c r="A1886" s="1032" t="s">
        <v>173</v>
      </c>
      <c r="B1886" s="982"/>
      <c r="C1886" s="982"/>
      <c r="D1886" s="982"/>
      <c r="E1886" s="982"/>
      <c r="F1886" s="1033"/>
      <c r="G1886" s="756">
        <f>SUM(G1870,G1879,G1884)</f>
        <v>6.4769999999999994</v>
      </c>
      <c r="H1886" s="690"/>
    </row>
    <row r="1887" spans="1:8" ht="12.75" customHeight="1">
      <c r="A1887" s="52"/>
      <c r="B1887" s="52"/>
      <c r="C1887" s="52"/>
      <c r="D1887" s="52"/>
      <c r="E1887" s="859"/>
      <c r="F1887" s="860"/>
      <c r="G1887" s="860"/>
      <c r="H1887" s="690"/>
    </row>
    <row r="1888" spans="1:8" ht="12.75" customHeight="1">
      <c r="A1888" s="52"/>
      <c r="B1888" s="52"/>
      <c r="C1888" s="52"/>
      <c r="D1888" s="52"/>
      <c r="E1888" s="859"/>
      <c r="F1888" s="860"/>
      <c r="G1888" s="860"/>
      <c r="H1888" s="690"/>
    </row>
    <row r="1889" spans="1:8" ht="12.75" customHeight="1">
      <c r="A1889" s="723" t="s">
        <v>46</v>
      </c>
      <c r="B1889" s="723" t="s">
        <v>37</v>
      </c>
      <c r="C1889" s="1025" t="s">
        <v>105</v>
      </c>
      <c r="D1889" s="1026"/>
      <c r="E1889" s="1026"/>
      <c r="F1889" s="1022"/>
      <c r="G1889" s="725" t="s">
        <v>40</v>
      </c>
      <c r="H1889" s="690" t="s">
        <v>129</v>
      </c>
    </row>
    <row r="1890" spans="1:8" ht="12.75" customHeight="1">
      <c r="A1890" s="786">
        <v>26</v>
      </c>
      <c r="B1890" s="772" t="s">
        <v>2491</v>
      </c>
      <c r="C1890" s="1034" t="s">
        <v>2492</v>
      </c>
      <c r="D1890" s="1015"/>
      <c r="E1890" s="1016"/>
      <c r="F1890" s="728">
        <f>G1911</f>
        <v>13.85</v>
      </c>
      <c r="G1890" s="774" t="s">
        <v>1669</v>
      </c>
      <c r="H1890" s="861">
        <v>44501</v>
      </c>
    </row>
    <row r="1891" spans="1:8" ht="12.75" customHeight="1">
      <c r="A1891" s="1028" t="s">
        <v>1802</v>
      </c>
      <c r="B1891" s="1015"/>
      <c r="C1891" s="1015"/>
      <c r="D1891" s="1015"/>
      <c r="E1891" s="1015"/>
      <c r="F1891" s="1015"/>
      <c r="G1891" s="1029"/>
      <c r="H1891" s="690"/>
    </row>
    <row r="1892" spans="1:8" ht="12.75" customHeight="1">
      <c r="A1892" s="732" t="s">
        <v>1480</v>
      </c>
      <c r="B1892" s="732" t="s">
        <v>46</v>
      </c>
      <c r="C1892" s="733" t="s">
        <v>1803</v>
      </c>
      <c r="D1892" s="732" t="s">
        <v>141</v>
      </c>
      <c r="E1892" s="734" t="s">
        <v>106</v>
      </c>
      <c r="F1892" s="735" t="s">
        <v>1804</v>
      </c>
      <c r="G1892" s="735" t="s">
        <v>1805</v>
      </c>
      <c r="H1892" s="690"/>
    </row>
    <row r="1893" spans="1:8" ht="12.75" customHeight="1">
      <c r="A1893" s="736"/>
      <c r="B1893" s="736"/>
      <c r="C1893" s="865"/>
      <c r="D1893" s="736"/>
      <c r="E1893" s="789"/>
      <c r="F1893" s="739"/>
      <c r="G1893" s="739"/>
      <c r="H1893" s="690"/>
    </row>
    <row r="1894" spans="1:8" ht="12.75" customHeight="1">
      <c r="A1894" s="736"/>
      <c r="B1894" s="736"/>
      <c r="C1894" s="862"/>
      <c r="D1894" s="736"/>
      <c r="E1894" s="789"/>
      <c r="F1894" s="739"/>
      <c r="G1894" s="739"/>
      <c r="H1894" s="690"/>
    </row>
    <row r="1895" spans="1:8" ht="12.75" customHeight="1">
      <c r="A1895" s="1030" t="s">
        <v>1806</v>
      </c>
      <c r="B1895" s="982"/>
      <c r="C1895" s="982"/>
      <c r="D1895" s="982"/>
      <c r="E1895" s="982"/>
      <c r="F1895" s="983"/>
      <c r="G1895" s="740">
        <f>SUM(G1893:G1894)</f>
        <v>0</v>
      </c>
      <c r="H1895" s="690"/>
    </row>
    <row r="1896" spans="1:8" ht="12.75" customHeight="1">
      <c r="A1896" s="741"/>
      <c r="B1896" s="742"/>
      <c r="C1896" s="743"/>
      <c r="D1896" s="744"/>
      <c r="E1896" s="745"/>
      <c r="F1896" s="746"/>
      <c r="G1896" s="747"/>
      <c r="H1896" s="690"/>
    </row>
    <row r="1897" spans="1:8" ht="12.75" customHeight="1">
      <c r="A1897" s="1031" t="s">
        <v>1570</v>
      </c>
      <c r="B1897" s="982"/>
      <c r="C1897" s="982"/>
      <c r="D1897" s="982"/>
      <c r="E1897" s="982"/>
      <c r="F1897" s="982"/>
      <c r="G1897" s="983"/>
      <c r="H1897" s="690"/>
    </row>
    <row r="1898" spans="1:8" ht="12.75" customHeight="1">
      <c r="A1898" s="732" t="s">
        <v>1480</v>
      </c>
      <c r="B1898" s="732" t="s">
        <v>46</v>
      </c>
      <c r="C1898" s="733" t="s">
        <v>1803</v>
      </c>
      <c r="D1898" s="732" t="s">
        <v>141</v>
      </c>
      <c r="E1898" s="734" t="s">
        <v>106</v>
      </c>
      <c r="F1898" s="735" t="s">
        <v>1804</v>
      </c>
      <c r="G1898" s="735" t="s">
        <v>1805</v>
      </c>
      <c r="H1898" s="690"/>
    </row>
    <row r="1899" spans="1:8" ht="12.75" customHeight="1">
      <c r="A1899" s="736" t="s">
        <v>129</v>
      </c>
      <c r="B1899" s="828">
        <v>10549</v>
      </c>
      <c r="C1899" s="737" t="s">
        <v>2447</v>
      </c>
      <c r="D1899" s="736" t="s">
        <v>1788</v>
      </c>
      <c r="E1899" s="739">
        <v>1</v>
      </c>
      <c r="F1899" s="739">
        <v>3.78</v>
      </c>
      <c r="G1899" s="739">
        <f t="shared" ref="G1899:G1900" si="51">E1899*F1899</f>
        <v>3.78</v>
      </c>
      <c r="H1899" s="690"/>
    </row>
    <row r="1900" spans="1:8" ht="12.75" customHeight="1">
      <c r="A1900" s="736" t="s">
        <v>116</v>
      </c>
      <c r="B1900" s="863" t="s">
        <v>2451</v>
      </c>
      <c r="C1900" s="737" t="s">
        <v>1870</v>
      </c>
      <c r="D1900" s="736" t="s">
        <v>1788</v>
      </c>
      <c r="E1900" s="739">
        <v>1</v>
      </c>
      <c r="F1900" s="739">
        <v>10.07</v>
      </c>
      <c r="G1900" s="739">
        <f t="shared" si="51"/>
        <v>10.07</v>
      </c>
      <c r="H1900" s="690"/>
    </row>
    <row r="1901" spans="1:8" ht="12.75" customHeight="1">
      <c r="A1901" s="736"/>
      <c r="B1901" s="829"/>
      <c r="C1901" s="737"/>
      <c r="D1901" s="736"/>
      <c r="E1901" s="739"/>
      <c r="F1901" s="739"/>
      <c r="G1901" s="739"/>
      <c r="H1901" s="690"/>
    </row>
    <row r="1902" spans="1:8" ht="12.75" customHeight="1">
      <c r="A1902" s="736"/>
      <c r="B1902" s="736"/>
      <c r="C1902" s="737"/>
      <c r="D1902" s="736"/>
      <c r="E1902" s="739"/>
      <c r="F1902" s="739"/>
      <c r="G1902" s="739"/>
      <c r="H1902" s="690"/>
    </row>
    <row r="1903" spans="1:8" ht="12.75" customHeight="1">
      <c r="A1903" s="736"/>
      <c r="B1903" s="736"/>
      <c r="C1903" s="737"/>
      <c r="D1903" s="736"/>
      <c r="E1903" s="738"/>
      <c r="F1903" s="739"/>
      <c r="G1903" s="739"/>
      <c r="H1903" s="690"/>
    </row>
    <row r="1904" spans="1:8" ht="12.75" customHeight="1">
      <c r="A1904" s="1030" t="s">
        <v>1806</v>
      </c>
      <c r="B1904" s="982"/>
      <c r="C1904" s="982"/>
      <c r="D1904" s="982"/>
      <c r="E1904" s="982"/>
      <c r="F1904" s="983"/>
      <c r="G1904" s="740">
        <f>SUM(G1899:G1903)</f>
        <v>13.85</v>
      </c>
      <c r="H1904" s="690"/>
    </row>
    <row r="1905" spans="1:8" ht="12.75" customHeight="1">
      <c r="A1905" s="741"/>
      <c r="B1905" s="742"/>
      <c r="C1905" s="748"/>
      <c r="D1905" s="742"/>
      <c r="E1905" s="749"/>
      <c r="F1905" s="750"/>
      <c r="G1905" s="747"/>
      <c r="H1905" s="690"/>
    </row>
    <row r="1906" spans="1:8" ht="12.75" customHeight="1">
      <c r="A1906" s="1031" t="s">
        <v>1807</v>
      </c>
      <c r="B1906" s="982"/>
      <c r="C1906" s="982"/>
      <c r="D1906" s="982"/>
      <c r="E1906" s="982"/>
      <c r="F1906" s="982"/>
      <c r="G1906" s="983"/>
      <c r="H1906" s="690"/>
    </row>
    <row r="1907" spans="1:8" ht="12.75" customHeight="1">
      <c r="A1907" s="732" t="s">
        <v>1480</v>
      </c>
      <c r="B1907" s="732" t="s">
        <v>46</v>
      </c>
      <c r="C1907" s="733" t="s">
        <v>1803</v>
      </c>
      <c r="D1907" s="732" t="s">
        <v>141</v>
      </c>
      <c r="E1907" s="734" t="s">
        <v>106</v>
      </c>
      <c r="F1907" s="735" t="s">
        <v>1804</v>
      </c>
      <c r="G1907" s="735" t="s">
        <v>1805</v>
      </c>
      <c r="H1907" s="690"/>
    </row>
    <row r="1908" spans="1:8" ht="12.75" customHeight="1">
      <c r="A1908" s="736"/>
      <c r="B1908" s="736"/>
      <c r="C1908" s="737" t="str">
        <f>IF(B1908="","",IF(A1908="SINAPI",VLOOKUP(B1908,'Referência NÃO DESONERADO'!$A:$D,2,0),IF(A1908="COTAÇÃO",VLOOKUP(B1908,'Mapa Cotações'!$A:$N,2,0))))</f>
        <v/>
      </c>
      <c r="D1908" s="736" t="str">
        <f>IF(B1908="","",IF(A1908="SINAPI",VLOOKUP(B1908,'Referência NÃO DESONERADO'!$A:$D,3,0),IF(A1908="COTAÇÃO",VLOOKUP(B1908,'Mapa Cotações'!$A:$N,3,0))))</f>
        <v/>
      </c>
      <c r="E1908" s="738"/>
      <c r="F1908" s="739" t="str">
        <f>IF(B1908="","",IF('Planilha Orçamentária'!$H$2="NÃO DESONERADO",(IF(A1908="SINAPI",VLOOKUP(B1908,'Referência NÃO DESONERADO'!$A:$D,4,0),IF(A1908="ORSE",VLOOKUP(B1908,'Referência NÃO DESONERADO'!$F:$I,4,0),IF(A1908="COTAÇÃO",VLOOKUP(B1908,'Mapa Cotações'!$A:$N,13,0))))),(IF(A1908="SINAPI",VLOOKUP(B1908,'Referência DESONERADO'!$A:$D,4,0),IF(A1908="ORSE",VLOOKUP(B1908,'Referência DESONERADO'!$F:$I,4,0),IF(A1908="COTAÇÃO",VLOOKUP(B1908,'Mapa Cotações'!$A:$N,13,0)))))))</f>
        <v/>
      </c>
      <c r="G1908" s="739" t="str">
        <f>IF(D1908="","",E1908*F1908)</f>
        <v/>
      </c>
      <c r="H1908" s="690"/>
    </row>
    <row r="1909" spans="1:8" ht="12.75" customHeight="1">
      <c r="A1909" s="1030" t="s">
        <v>1806</v>
      </c>
      <c r="B1909" s="982"/>
      <c r="C1909" s="982"/>
      <c r="D1909" s="982"/>
      <c r="E1909" s="982"/>
      <c r="F1909" s="983"/>
      <c r="G1909" s="740">
        <f>SUM(G1908)</f>
        <v>0</v>
      </c>
      <c r="H1909" s="690"/>
    </row>
    <row r="1910" spans="1:8" ht="12.75" customHeight="1">
      <c r="A1910" s="741"/>
      <c r="B1910" s="742"/>
      <c r="C1910" s="751"/>
      <c r="D1910" s="752"/>
      <c r="E1910" s="753"/>
      <c r="F1910" s="754"/>
      <c r="G1910" s="755"/>
      <c r="H1910" s="690"/>
    </row>
    <row r="1911" spans="1:8" ht="12.75" customHeight="1">
      <c r="A1911" s="1032" t="s">
        <v>173</v>
      </c>
      <c r="B1911" s="982"/>
      <c r="C1911" s="982"/>
      <c r="D1911" s="982"/>
      <c r="E1911" s="982"/>
      <c r="F1911" s="1033"/>
      <c r="G1911" s="756">
        <f>SUM(G1895,G1904,G1909)</f>
        <v>13.85</v>
      </c>
      <c r="H1911" s="690"/>
    </row>
    <row r="1912" spans="1:8" ht="12.75" customHeight="1">
      <c r="A1912" s="825"/>
      <c r="B1912" s="825"/>
      <c r="C1912" s="825"/>
      <c r="D1912" s="825"/>
      <c r="E1912" s="825"/>
      <c r="F1912" s="760"/>
      <c r="G1912" s="760"/>
      <c r="H1912" s="690"/>
    </row>
    <row r="1913" spans="1:8" ht="12.75" customHeight="1">
      <c r="A1913" s="825"/>
      <c r="B1913" s="825"/>
      <c r="C1913" s="825"/>
      <c r="D1913" s="825"/>
      <c r="E1913" s="825"/>
      <c r="F1913" s="825"/>
      <c r="G1913" s="866"/>
      <c r="H1913" s="690"/>
    </row>
    <row r="1914" spans="1:8" ht="12.75" customHeight="1">
      <c r="A1914" s="200"/>
      <c r="B1914" s="201"/>
      <c r="C1914" s="670"/>
      <c r="D1914" s="201"/>
      <c r="E1914" s="201"/>
      <c r="F1914" s="683"/>
      <c r="G1914" s="218"/>
      <c r="H1914" s="690"/>
    </row>
    <row r="1915" spans="1:8" ht="12.75" customHeight="1">
      <c r="A1915" s="821" t="s">
        <v>46</v>
      </c>
      <c r="B1915" s="822" t="s">
        <v>37</v>
      </c>
      <c r="C1915" s="1113" t="s">
        <v>105</v>
      </c>
      <c r="D1915" s="1026"/>
      <c r="E1915" s="1026"/>
      <c r="F1915" s="1022"/>
      <c r="G1915" s="823" t="s">
        <v>40</v>
      </c>
      <c r="H1915" s="690"/>
    </row>
    <row r="1916" spans="1:8" ht="12.75" customHeight="1">
      <c r="A1916" s="772" t="s">
        <v>2493</v>
      </c>
      <c r="B1916" s="773" t="s">
        <v>2494</v>
      </c>
      <c r="C1916" s="1114" t="s">
        <v>2495</v>
      </c>
      <c r="D1916" s="1015"/>
      <c r="E1916" s="1016"/>
      <c r="F1916" s="728" t="e">
        <f>G1935</f>
        <v>#REF!</v>
      </c>
      <c r="G1916" s="824" t="s">
        <v>141</v>
      </c>
      <c r="H1916" s="690"/>
    </row>
    <row r="1917" spans="1:8" ht="12.75" customHeight="1">
      <c r="A1917" s="1028" t="s">
        <v>1802</v>
      </c>
      <c r="B1917" s="1015"/>
      <c r="C1917" s="1015"/>
      <c r="D1917" s="1015"/>
      <c r="E1917" s="1015"/>
      <c r="F1917" s="1015"/>
      <c r="G1917" s="1029"/>
      <c r="H1917" s="690"/>
    </row>
    <row r="1918" spans="1:8" ht="12.75" customHeight="1">
      <c r="A1918" s="732" t="s">
        <v>1480</v>
      </c>
      <c r="B1918" s="732" t="s">
        <v>46</v>
      </c>
      <c r="C1918" s="733" t="s">
        <v>1803</v>
      </c>
      <c r="D1918" s="732" t="s">
        <v>141</v>
      </c>
      <c r="E1918" s="734" t="s">
        <v>106</v>
      </c>
      <c r="F1918" s="735" t="s">
        <v>1804</v>
      </c>
      <c r="G1918" s="735" t="s">
        <v>1805</v>
      </c>
      <c r="H1918" s="690"/>
    </row>
    <row r="1919" spans="1:8" ht="12.75" customHeight="1">
      <c r="A1919" s="736"/>
      <c r="B1919" s="736"/>
      <c r="C1919" s="737"/>
      <c r="D1919" s="736"/>
      <c r="E1919" s="738"/>
      <c r="F1919" s="739"/>
      <c r="G1919" s="739"/>
      <c r="H1919" s="690"/>
    </row>
    <row r="1920" spans="1:8" ht="12.75" customHeight="1">
      <c r="A1920" s="736"/>
      <c r="B1920" s="736"/>
      <c r="C1920" s="737"/>
      <c r="D1920" s="736"/>
      <c r="E1920" s="738"/>
      <c r="F1920" s="739"/>
      <c r="G1920" s="739"/>
      <c r="H1920" s="690"/>
    </row>
    <row r="1921" spans="1:8" ht="12.75" customHeight="1">
      <c r="A1921" s="1030" t="s">
        <v>1806</v>
      </c>
      <c r="B1921" s="982"/>
      <c r="C1921" s="982"/>
      <c r="D1921" s="982"/>
      <c r="E1921" s="982"/>
      <c r="F1921" s="983"/>
      <c r="G1921" s="740" t="str">
        <f>IF(F1919="","",(SUM(G1919:G1920)))</f>
        <v/>
      </c>
      <c r="H1921" s="690"/>
    </row>
    <row r="1922" spans="1:8" ht="12.75" customHeight="1">
      <c r="A1922" s="741"/>
      <c r="B1922" s="742"/>
      <c r="C1922" s="743"/>
      <c r="D1922" s="744"/>
      <c r="E1922" s="745"/>
      <c r="F1922" s="746"/>
      <c r="G1922" s="747"/>
      <c r="H1922" s="690"/>
    </row>
    <row r="1923" spans="1:8" ht="12.75" customHeight="1">
      <c r="A1923" s="1031" t="s">
        <v>1570</v>
      </c>
      <c r="B1923" s="982"/>
      <c r="C1923" s="982"/>
      <c r="D1923" s="982"/>
      <c r="E1923" s="982"/>
      <c r="F1923" s="982"/>
      <c r="G1923" s="983"/>
      <c r="H1923" s="690"/>
    </row>
    <row r="1924" spans="1:8" ht="12.75" customHeight="1">
      <c r="A1924" s="732" t="s">
        <v>1480</v>
      </c>
      <c r="B1924" s="732" t="s">
        <v>46</v>
      </c>
      <c r="C1924" s="733" t="s">
        <v>1803</v>
      </c>
      <c r="D1924" s="732" t="s">
        <v>141</v>
      </c>
      <c r="E1924" s="734" t="s">
        <v>106</v>
      </c>
      <c r="F1924" s="735" t="s">
        <v>1804</v>
      </c>
      <c r="G1924" s="735" t="s">
        <v>1805</v>
      </c>
      <c r="H1924" s="690"/>
    </row>
    <row r="1925" spans="1:8" ht="12.75" customHeight="1">
      <c r="A1925" s="736" t="s">
        <v>2233</v>
      </c>
      <c r="B1925" s="736" t="s">
        <v>2496</v>
      </c>
      <c r="C1925" s="737" t="e">
        <f>VLOOKUP(B1925,#REF!,2,0)</f>
        <v>#REF!</v>
      </c>
      <c r="D1925" s="736" t="e">
        <f>VLOOKUP(B1925,#REF!,3,0)</f>
        <v>#REF!</v>
      </c>
      <c r="E1925" s="738">
        <v>1</v>
      </c>
      <c r="F1925" s="739" t="e">
        <f>VLOOKUP(B1925,#REF!,13,0)</f>
        <v>#REF!</v>
      </c>
      <c r="G1925" s="739" t="e">
        <f>IF(D1925="","",E1925*F1925)</f>
        <v>#REF!</v>
      </c>
      <c r="H1925" s="690"/>
    </row>
    <row r="1926" spans="1:8" ht="12.75" customHeight="1">
      <c r="A1926" s="736"/>
      <c r="B1926" s="736"/>
      <c r="C1926" s="737"/>
      <c r="D1926" s="736"/>
      <c r="E1926" s="738"/>
      <c r="F1926" s="739"/>
      <c r="G1926" s="739"/>
      <c r="H1926" s="690"/>
    </row>
    <row r="1927" spans="1:8" ht="12.75" customHeight="1">
      <c r="A1927" s="1030" t="s">
        <v>1806</v>
      </c>
      <c r="B1927" s="982"/>
      <c r="C1927" s="982"/>
      <c r="D1927" s="982"/>
      <c r="E1927" s="982"/>
      <c r="F1927" s="983"/>
      <c r="G1927" s="740" t="e">
        <f>IF(F1925="","",(SUM(G1925:G1926)))</f>
        <v>#REF!</v>
      </c>
      <c r="H1927" s="690"/>
    </row>
    <row r="1928" spans="1:8" ht="12.75" customHeight="1">
      <c r="A1928" s="741"/>
      <c r="B1928" s="742"/>
      <c r="C1928" s="748"/>
      <c r="D1928" s="742"/>
      <c r="E1928" s="749"/>
      <c r="F1928" s="750"/>
      <c r="G1928" s="747"/>
      <c r="H1928" s="690"/>
    </row>
    <row r="1929" spans="1:8" ht="12.75" customHeight="1">
      <c r="A1929" s="1031" t="s">
        <v>1807</v>
      </c>
      <c r="B1929" s="982"/>
      <c r="C1929" s="982"/>
      <c r="D1929" s="982"/>
      <c r="E1929" s="982"/>
      <c r="F1929" s="982"/>
      <c r="G1929" s="983"/>
      <c r="H1929" s="690"/>
    </row>
    <row r="1930" spans="1:8" ht="12.75" customHeight="1">
      <c r="A1930" s="732" t="s">
        <v>1480</v>
      </c>
      <c r="B1930" s="732" t="s">
        <v>46</v>
      </c>
      <c r="C1930" s="733" t="s">
        <v>1803</v>
      </c>
      <c r="D1930" s="732" t="s">
        <v>141</v>
      </c>
      <c r="E1930" s="734" t="s">
        <v>106</v>
      </c>
      <c r="F1930" s="735" t="s">
        <v>1804</v>
      </c>
      <c r="G1930" s="735" t="s">
        <v>1805</v>
      </c>
      <c r="H1930" s="690"/>
    </row>
    <row r="1931" spans="1:8" ht="12.75" customHeight="1">
      <c r="A1931" s="736"/>
      <c r="B1931" s="736"/>
      <c r="C1931" s="737" t="str">
        <f>IF(B1931="","",IF(A1931="SINAPI",VLOOKUP(B1931,'Referência NÃO DESONERADO'!$A:$D,2,0),IF(A1931="COTAÇÃO",VLOOKUP(B1931,'Mapa Cotações'!$A:$N,2,0))))</f>
        <v/>
      </c>
      <c r="D1931" s="736" t="str">
        <f>IF(B1931="","",IF(A1931="SINAPI",VLOOKUP(B1931,'Referência NÃO DESONERADO'!$A:$D,3,0),IF(A1931="COTAÇÃO",VLOOKUP(B1931,'Mapa Cotações'!$A:$N,3,0))))</f>
        <v/>
      </c>
      <c r="E1931" s="738"/>
      <c r="F1931" s="739" t="str">
        <f>IF(B1931="","",IF('Planilha Orçamentária'!$H$2="NÃO DESONERADO",(IF(A1931="SINAPI",VLOOKUP(B1931,'Referência NÃO DESONERADO'!$A:$D,4,0),IF(A1931="ORSE",VLOOKUP(B1931,'Referência NÃO DESONERADO'!$F:$I,4,0),IF(A1931="COTAÇÃO",VLOOKUP(B1931,'Mapa Cotações'!$A:$N,13,0))))),(IF(A1931="SINAPI",VLOOKUP(B1931,'Referência DESONERADO'!$A:$D,4,0),IF(A1931="ORSE",VLOOKUP(B1931,'Referência DESONERADO'!$F:$I,4,0),IF(A1931="COTAÇÃO",VLOOKUP(B1931,'Mapa Cotações'!$A:$N,13,0)))))))</f>
        <v/>
      </c>
      <c r="G1931" s="739" t="str">
        <f t="shared" ref="G1931:G1932" si="52">IF(D1931="","",E1931*F1931)</f>
        <v/>
      </c>
      <c r="H1931" s="690"/>
    </row>
    <row r="1932" spans="1:8" ht="12.75" customHeight="1">
      <c r="A1932" s="736"/>
      <c r="B1932" s="736"/>
      <c r="C1932" s="737" t="str">
        <f>IF(B1932="","",IF(A1932="SINAPI",VLOOKUP(B1932,'Referência NÃO DESONERADO'!$A:$D,2,0),IF(A1932="COTAÇÃO",VLOOKUP(B1932,'Mapa Cotações'!$A:$N,2,0))))</f>
        <v/>
      </c>
      <c r="D1932" s="736" t="str">
        <f>IF(B1932="","",IF(A1932="SINAPI",VLOOKUP(B1932,'Referência NÃO DESONERADO'!$A:$D,3,0),IF(A1932="COTAÇÃO",VLOOKUP(B1932,'Mapa Cotações'!$A:$N,3,0))))</f>
        <v/>
      </c>
      <c r="E1932" s="738"/>
      <c r="F1932" s="739" t="str">
        <f>IF(B1932="","",IF('Planilha Orçamentária'!$H$2="NÃO DESONERADO",(IF(A1932="SINAPI",VLOOKUP(B1932,'Referência NÃO DESONERADO'!$A:$D,4,0),IF(A1932="ORSE",VLOOKUP(B1932,'Referência NÃO DESONERADO'!$F:$I,4,0),IF(A1932="COTAÇÃO",VLOOKUP(B1932,'Mapa Cotações'!$A:$N,13,0))))),(IF(A1932="SINAPI",VLOOKUP(B1932,'Referência DESONERADO'!$A:$D,4,0),IF(A1932="ORSE",VLOOKUP(B1932,'Referência DESONERADO'!$F:$I,4,0),IF(A1932="COTAÇÃO",VLOOKUP(B1932,'Mapa Cotações'!$A:$N,13,0)))))))</f>
        <v/>
      </c>
      <c r="G1932" s="739" t="str">
        <f t="shared" si="52"/>
        <v/>
      </c>
      <c r="H1932" s="690"/>
    </row>
    <row r="1933" spans="1:8" ht="12.75" customHeight="1">
      <c r="A1933" s="1030" t="s">
        <v>1806</v>
      </c>
      <c r="B1933" s="982"/>
      <c r="C1933" s="982"/>
      <c r="D1933" s="982"/>
      <c r="E1933" s="982"/>
      <c r="F1933" s="983"/>
      <c r="G1933" s="740" t="str">
        <f>IF(F1931="","",(SUM(G1931:G1932)))</f>
        <v/>
      </c>
      <c r="H1933" s="690"/>
    </row>
    <row r="1934" spans="1:8" ht="12.75" customHeight="1">
      <c r="A1934" s="741"/>
      <c r="B1934" s="742"/>
      <c r="C1934" s="751"/>
      <c r="D1934" s="752"/>
      <c r="E1934" s="753"/>
      <c r="F1934" s="754"/>
      <c r="G1934" s="755"/>
      <c r="H1934" s="690"/>
    </row>
    <row r="1935" spans="1:8" ht="12.75" customHeight="1">
      <c r="A1935" s="1032" t="s">
        <v>173</v>
      </c>
      <c r="B1935" s="982"/>
      <c r="C1935" s="982"/>
      <c r="D1935" s="982"/>
      <c r="E1935" s="982"/>
      <c r="F1935" s="1033"/>
      <c r="G1935" s="756" t="e">
        <f>SUM(G1921,G1927,G1933)</f>
        <v>#REF!</v>
      </c>
      <c r="H1935" s="690"/>
    </row>
    <row r="1936" spans="1:8" ht="12.75" customHeight="1">
      <c r="A1936" s="825"/>
      <c r="B1936" s="825"/>
      <c r="C1936" s="825"/>
      <c r="D1936" s="825"/>
      <c r="E1936" s="825"/>
      <c r="F1936" s="825"/>
      <c r="G1936" s="866"/>
      <c r="H1936" s="690"/>
    </row>
    <row r="1937" spans="1:8" ht="12.75" customHeight="1">
      <c r="A1937" s="825"/>
      <c r="B1937" s="825"/>
      <c r="C1937" s="825"/>
      <c r="D1937" s="825"/>
      <c r="E1937" s="825"/>
      <c r="F1937" s="825"/>
      <c r="G1937" s="866"/>
      <c r="H1937" s="690"/>
    </row>
    <row r="1938" spans="1:8" ht="12.75" customHeight="1">
      <c r="A1938" s="200"/>
      <c r="B1938" s="201"/>
      <c r="C1938" s="670"/>
      <c r="D1938" s="201"/>
      <c r="E1938" s="201"/>
      <c r="F1938" s="683"/>
      <c r="G1938" s="218"/>
      <c r="H1938" s="690"/>
    </row>
    <row r="1939" spans="1:8" ht="12.75" customHeight="1">
      <c r="A1939" s="821" t="s">
        <v>46</v>
      </c>
      <c r="B1939" s="822" t="s">
        <v>37</v>
      </c>
      <c r="C1939" s="1113" t="s">
        <v>105</v>
      </c>
      <c r="D1939" s="1026"/>
      <c r="E1939" s="1026"/>
      <c r="F1939" s="1022"/>
      <c r="G1939" s="823" t="s">
        <v>40</v>
      </c>
      <c r="H1939" s="690"/>
    </row>
    <row r="1940" spans="1:8" ht="12.75" customHeight="1">
      <c r="A1940" s="772" t="s">
        <v>2497</v>
      </c>
      <c r="B1940" s="773" t="s">
        <v>2498</v>
      </c>
      <c r="C1940" s="1114" t="s">
        <v>2499</v>
      </c>
      <c r="D1940" s="1015"/>
      <c r="E1940" s="1016"/>
      <c r="F1940" s="728" t="e">
        <f>G1959</f>
        <v>#REF!</v>
      </c>
      <c r="G1940" s="824" t="s">
        <v>141</v>
      </c>
      <c r="H1940" s="690"/>
    </row>
    <row r="1941" spans="1:8" ht="12.75" customHeight="1">
      <c r="A1941" s="1028" t="s">
        <v>1802</v>
      </c>
      <c r="B1941" s="1015"/>
      <c r="C1941" s="1015"/>
      <c r="D1941" s="1015"/>
      <c r="E1941" s="1015"/>
      <c r="F1941" s="1015"/>
      <c r="G1941" s="1029"/>
      <c r="H1941" s="690"/>
    </row>
    <row r="1942" spans="1:8" ht="12.75" customHeight="1">
      <c r="A1942" s="732" t="s">
        <v>1480</v>
      </c>
      <c r="B1942" s="732" t="s">
        <v>46</v>
      </c>
      <c r="C1942" s="733" t="s">
        <v>1803</v>
      </c>
      <c r="D1942" s="732" t="s">
        <v>141</v>
      </c>
      <c r="E1942" s="734" t="s">
        <v>106</v>
      </c>
      <c r="F1942" s="735" t="s">
        <v>1804</v>
      </c>
      <c r="G1942" s="735" t="s">
        <v>1805</v>
      </c>
      <c r="H1942" s="690"/>
    </row>
    <row r="1943" spans="1:8" ht="12.75" customHeight="1">
      <c r="A1943" s="736"/>
      <c r="B1943" s="736"/>
      <c r="C1943" s="737"/>
      <c r="D1943" s="736"/>
      <c r="E1943" s="738"/>
      <c r="F1943" s="739"/>
      <c r="G1943" s="739"/>
      <c r="H1943" s="690"/>
    </row>
    <row r="1944" spans="1:8" ht="12.75" customHeight="1">
      <c r="A1944" s="736"/>
      <c r="B1944" s="736"/>
      <c r="C1944" s="737"/>
      <c r="D1944" s="736"/>
      <c r="E1944" s="738"/>
      <c r="F1944" s="739"/>
      <c r="G1944" s="739"/>
      <c r="H1944" s="690"/>
    </row>
    <row r="1945" spans="1:8" ht="12.75" customHeight="1">
      <c r="A1945" s="1030" t="s">
        <v>1806</v>
      </c>
      <c r="B1945" s="982"/>
      <c r="C1945" s="982"/>
      <c r="D1945" s="982"/>
      <c r="E1945" s="982"/>
      <c r="F1945" s="983"/>
      <c r="G1945" s="740" t="str">
        <f>IF(F1943="","",(SUM(G1943:G1944)))</f>
        <v/>
      </c>
      <c r="H1945" s="690"/>
    </row>
    <row r="1946" spans="1:8" ht="12.75" customHeight="1">
      <c r="A1946" s="741"/>
      <c r="B1946" s="742"/>
      <c r="C1946" s="743"/>
      <c r="D1946" s="744"/>
      <c r="E1946" s="745"/>
      <c r="F1946" s="746"/>
      <c r="G1946" s="747"/>
      <c r="H1946" s="690"/>
    </row>
    <row r="1947" spans="1:8" ht="12.75" customHeight="1">
      <c r="A1947" s="1031" t="s">
        <v>1570</v>
      </c>
      <c r="B1947" s="982"/>
      <c r="C1947" s="982"/>
      <c r="D1947" s="982"/>
      <c r="E1947" s="982"/>
      <c r="F1947" s="982"/>
      <c r="G1947" s="983"/>
      <c r="H1947" s="690"/>
    </row>
    <row r="1948" spans="1:8" ht="12.75" customHeight="1">
      <c r="A1948" s="732" t="s">
        <v>1480</v>
      </c>
      <c r="B1948" s="732" t="s">
        <v>46</v>
      </c>
      <c r="C1948" s="733" t="s">
        <v>1803</v>
      </c>
      <c r="D1948" s="732" t="s">
        <v>141</v>
      </c>
      <c r="E1948" s="734" t="s">
        <v>106</v>
      </c>
      <c r="F1948" s="735" t="s">
        <v>1804</v>
      </c>
      <c r="G1948" s="735" t="s">
        <v>1805</v>
      </c>
      <c r="H1948" s="690"/>
    </row>
    <row r="1949" spans="1:8" ht="12.75" customHeight="1">
      <c r="A1949" s="736" t="s">
        <v>2233</v>
      </c>
      <c r="B1949" s="736" t="s">
        <v>2500</v>
      </c>
      <c r="C1949" s="737" t="e">
        <f>VLOOKUP(B1949,#REF!,2,0)</f>
        <v>#REF!</v>
      </c>
      <c r="D1949" s="736" t="e">
        <f>VLOOKUP(B1949,#REF!,3,0)</f>
        <v>#REF!</v>
      </c>
      <c r="E1949" s="738">
        <v>1</v>
      </c>
      <c r="F1949" s="739" t="e">
        <f>VLOOKUP(B1949,#REF!,13,0)</f>
        <v>#REF!</v>
      </c>
      <c r="G1949" s="739" t="e">
        <f>IF(D1949="","",E1949*F1949)</f>
        <v>#REF!</v>
      </c>
      <c r="H1949" s="690"/>
    </row>
    <row r="1950" spans="1:8" ht="12.75" customHeight="1">
      <c r="A1950" s="736"/>
      <c r="B1950" s="736"/>
      <c r="C1950" s="737"/>
      <c r="D1950" s="736"/>
      <c r="E1950" s="738"/>
      <c r="F1950" s="739"/>
      <c r="G1950" s="739"/>
      <c r="H1950" s="690"/>
    </row>
    <row r="1951" spans="1:8" ht="12.75" customHeight="1">
      <c r="A1951" s="1030" t="s">
        <v>1806</v>
      </c>
      <c r="B1951" s="982"/>
      <c r="C1951" s="982"/>
      <c r="D1951" s="982"/>
      <c r="E1951" s="982"/>
      <c r="F1951" s="983"/>
      <c r="G1951" s="740" t="e">
        <f>IF(F1949="","",(SUM(G1949:G1950)))</f>
        <v>#REF!</v>
      </c>
      <c r="H1951" s="690"/>
    </row>
    <row r="1952" spans="1:8" ht="12.75" customHeight="1">
      <c r="A1952" s="741"/>
      <c r="B1952" s="742"/>
      <c r="C1952" s="748"/>
      <c r="D1952" s="742"/>
      <c r="E1952" s="749"/>
      <c r="F1952" s="750"/>
      <c r="G1952" s="747"/>
      <c r="H1952" s="690"/>
    </row>
    <row r="1953" spans="1:8" ht="12.75" customHeight="1">
      <c r="A1953" s="1031" t="s">
        <v>1807</v>
      </c>
      <c r="B1953" s="982"/>
      <c r="C1953" s="982"/>
      <c r="D1953" s="982"/>
      <c r="E1953" s="982"/>
      <c r="F1953" s="982"/>
      <c r="G1953" s="983"/>
      <c r="H1953" s="690"/>
    </row>
    <row r="1954" spans="1:8" ht="12.75" customHeight="1">
      <c r="A1954" s="732" t="s">
        <v>1480</v>
      </c>
      <c r="B1954" s="732" t="s">
        <v>46</v>
      </c>
      <c r="C1954" s="733" t="s">
        <v>1803</v>
      </c>
      <c r="D1954" s="732" t="s">
        <v>141</v>
      </c>
      <c r="E1954" s="734" t="s">
        <v>106</v>
      </c>
      <c r="F1954" s="735" t="s">
        <v>1804</v>
      </c>
      <c r="G1954" s="735" t="s">
        <v>1805</v>
      </c>
      <c r="H1954" s="690"/>
    </row>
    <row r="1955" spans="1:8" ht="12.75" customHeight="1">
      <c r="A1955" s="736"/>
      <c r="B1955" s="736"/>
      <c r="C1955" s="737" t="str">
        <f>IF(B1955="","",IF(A1955="SINAPI",VLOOKUP(B1955,'Referência NÃO DESONERADO'!$A:$D,2,0),IF(A1955="COTAÇÃO",VLOOKUP(B1955,'Mapa Cotações'!$A:$N,2,0))))</f>
        <v/>
      </c>
      <c r="D1955" s="736" t="str">
        <f>IF(B1955="","",IF(A1955="SINAPI",VLOOKUP(B1955,'Referência NÃO DESONERADO'!$A:$D,3,0),IF(A1955="COTAÇÃO",VLOOKUP(B1955,'Mapa Cotações'!$A:$N,3,0))))</f>
        <v/>
      </c>
      <c r="E1955" s="738"/>
      <c r="F1955" s="739" t="str">
        <f>IF(B1955="","",IF('Planilha Orçamentária'!$H$2="NÃO DESONERADO",(IF(A1955="SINAPI",VLOOKUP(B1955,'Referência NÃO DESONERADO'!$A:$D,4,0),IF(A1955="ORSE",VLOOKUP(B1955,'Referência NÃO DESONERADO'!$F:$I,4,0),IF(A1955="COTAÇÃO",VLOOKUP(B1955,'Mapa Cotações'!$A:$N,13,0))))),(IF(A1955="SINAPI",VLOOKUP(B1955,'Referência DESONERADO'!$A:$D,4,0),IF(A1955="ORSE",VLOOKUP(B1955,'Referência DESONERADO'!$F:$I,4,0),IF(A1955="COTAÇÃO",VLOOKUP(B1955,'Mapa Cotações'!$A:$N,13,0)))))))</f>
        <v/>
      </c>
      <c r="G1955" s="739" t="str">
        <f t="shared" ref="G1955:G1956" si="53">IF(D1955="","",E1955*F1955)</f>
        <v/>
      </c>
      <c r="H1955" s="690"/>
    </row>
    <row r="1956" spans="1:8" ht="12.75" customHeight="1">
      <c r="A1956" s="736"/>
      <c r="B1956" s="736"/>
      <c r="C1956" s="737" t="str">
        <f>IF(B1956="","",IF(A1956="SINAPI",VLOOKUP(B1956,'Referência NÃO DESONERADO'!$A:$D,2,0),IF(A1956="COTAÇÃO",VLOOKUP(B1956,'Mapa Cotações'!$A:$N,2,0))))</f>
        <v/>
      </c>
      <c r="D1956" s="736" t="str">
        <f>IF(B1956="","",IF(A1956="SINAPI",VLOOKUP(B1956,'Referência NÃO DESONERADO'!$A:$D,3,0),IF(A1956="COTAÇÃO",VLOOKUP(B1956,'Mapa Cotações'!$A:$N,3,0))))</f>
        <v/>
      </c>
      <c r="E1956" s="738"/>
      <c r="F1956" s="739" t="str">
        <f>IF(B1956="","",IF('Planilha Orçamentária'!$H$2="NÃO DESONERADO",(IF(A1956="SINAPI",VLOOKUP(B1956,'Referência NÃO DESONERADO'!$A:$D,4,0),IF(A1956="ORSE",VLOOKUP(B1956,'Referência NÃO DESONERADO'!$F:$I,4,0),IF(A1956="COTAÇÃO",VLOOKUP(B1956,'Mapa Cotações'!$A:$N,13,0))))),(IF(A1956="SINAPI",VLOOKUP(B1956,'Referência DESONERADO'!$A:$D,4,0),IF(A1956="ORSE",VLOOKUP(B1956,'Referência DESONERADO'!$F:$I,4,0),IF(A1956="COTAÇÃO",VLOOKUP(B1956,'Mapa Cotações'!$A:$N,13,0)))))))</f>
        <v/>
      </c>
      <c r="G1956" s="739" t="str">
        <f t="shared" si="53"/>
        <v/>
      </c>
      <c r="H1956" s="690"/>
    </row>
    <row r="1957" spans="1:8" ht="12.75" customHeight="1">
      <c r="A1957" s="1030" t="s">
        <v>1806</v>
      </c>
      <c r="B1957" s="982"/>
      <c r="C1957" s="982"/>
      <c r="D1957" s="982"/>
      <c r="E1957" s="982"/>
      <c r="F1957" s="983"/>
      <c r="G1957" s="740" t="str">
        <f>IF(F1955="","",(SUM(G1955:G1956)))</f>
        <v/>
      </c>
      <c r="H1957" s="690"/>
    </row>
    <row r="1958" spans="1:8" ht="12.75" customHeight="1">
      <c r="A1958" s="741"/>
      <c r="B1958" s="742"/>
      <c r="C1958" s="751"/>
      <c r="D1958" s="752"/>
      <c r="E1958" s="753"/>
      <c r="F1958" s="754"/>
      <c r="G1958" s="755"/>
      <c r="H1958" s="690"/>
    </row>
    <row r="1959" spans="1:8" ht="12.75" customHeight="1">
      <c r="A1959" s="1032" t="s">
        <v>173</v>
      </c>
      <c r="B1959" s="982"/>
      <c r="C1959" s="982"/>
      <c r="D1959" s="982"/>
      <c r="E1959" s="982"/>
      <c r="F1959" s="1033"/>
      <c r="G1959" s="756" t="e">
        <f>SUM(G1945,G1951,G1957)</f>
        <v>#REF!</v>
      </c>
      <c r="H1959" s="690"/>
    </row>
    <row r="1960" spans="1:8" ht="12.75" customHeight="1">
      <c r="A1960" s="825"/>
      <c r="B1960" s="825"/>
      <c r="C1960" s="825"/>
      <c r="D1960" s="825"/>
      <c r="E1960" s="825"/>
      <c r="F1960" s="825"/>
      <c r="G1960" s="866"/>
      <c r="H1960" s="690"/>
    </row>
    <row r="1961" spans="1:8" ht="12.75" customHeight="1">
      <c r="A1961" s="825"/>
      <c r="B1961" s="825"/>
      <c r="C1961" s="825"/>
      <c r="D1961" s="825"/>
      <c r="E1961" s="825"/>
      <c r="F1961" s="825"/>
      <c r="G1961" s="866"/>
      <c r="H1961" s="690"/>
    </row>
    <row r="1962" spans="1:8" ht="12.75" customHeight="1">
      <c r="A1962" s="200"/>
      <c r="B1962" s="201"/>
      <c r="C1962" s="670"/>
      <c r="D1962" s="201"/>
      <c r="E1962" s="201"/>
      <c r="F1962" s="683"/>
      <c r="G1962" s="218"/>
      <c r="H1962" s="690"/>
    </row>
    <row r="1963" spans="1:8" ht="12.75" customHeight="1">
      <c r="A1963" s="821" t="s">
        <v>46</v>
      </c>
      <c r="B1963" s="822" t="s">
        <v>37</v>
      </c>
      <c r="C1963" s="1113" t="s">
        <v>105</v>
      </c>
      <c r="D1963" s="1026"/>
      <c r="E1963" s="1026"/>
      <c r="F1963" s="1022"/>
      <c r="G1963" s="823" t="s">
        <v>40</v>
      </c>
      <c r="H1963" s="690"/>
    </row>
    <row r="1964" spans="1:8" ht="12.75" customHeight="1">
      <c r="A1964" s="772" t="s">
        <v>2501</v>
      </c>
      <c r="B1964" s="773" t="s">
        <v>2502</v>
      </c>
      <c r="C1964" s="1114" t="s">
        <v>2503</v>
      </c>
      <c r="D1964" s="1015"/>
      <c r="E1964" s="1016"/>
      <c r="F1964" s="728" t="e">
        <f>G1983</f>
        <v>#REF!</v>
      </c>
      <c r="G1964" s="824" t="s">
        <v>141</v>
      </c>
      <c r="H1964" s="690"/>
    </row>
    <row r="1965" spans="1:8" ht="12.75" customHeight="1">
      <c r="A1965" s="1028" t="s">
        <v>1802</v>
      </c>
      <c r="B1965" s="1015"/>
      <c r="C1965" s="1015"/>
      <c r="D1965" s="1015"/>
      <c r="E1965" s="1015"/>
      <c r="F1965" s="1015"/>
      <c r="G1965" s="1029"/>
      <c r="H1965" s="690"/>
    </row>
    <row r="1966" spans="1:8" ht="12.75" customHeight="1">
      <c r="A1966" s="732" t="s">
        <v>1480</v>
      </c>
      <c r="B1966" s="732" t="s">
        <v>46</v>
      </c>
      <c r="C1966" s="733" t="s">
        <v>1803</v>
      </c>
      <c r="D1966" s="732" t="s">
        <v>141</v>
      </c>
      <c r="E1966" s="734" t="s">
        <v>106</v>
      </c>
      <c r="F1966" s="735" t="s">
        <v>1804</v>
      </c>
      <c r="G1966" s="735" t="s">
        <v>1805</v>
      </c>
      <c r="H1966" s="690"/>
    </row>
    <row r="1967" spans="1:8" ht="12.75" customHeight="1">
      <c r="A1967" s="736"/>
      <c r="B1967" s="736"/>
      <c r="C1967" s="737"/>
      <c r="D1967" s="736"/>
      <c r="E1967" s="738"/>
      <c r="F1967" s="739"/>
      <c r="G1967" s="739"/>
      <c r="H1967" s="690"/>
    </row>
    <row r="1968" spans="1:8" ht="12.75" customHeight="1">
      <c r="A1968" s="736"/>
      <c r="B1968" s="736"/>
      <c r="C1968" s="737"/>
      <c r="D1968" s="736"/>
      <c r="E1968" s="738"/>
      <c r="F1968" s="739"/>
      <c r="G1968" s="739"/>
      <c r="H1968" s="690"/>
    </row>
    <row r="1969" spans="1:8" ht="12.75" customHeight="1">
      <c r="A1969" s="1030" t="s">
        <v>1806</v>
      </c>
      <c r="B1969" s="982"/>
      <c r="C1969" s="982"/>
      <c r="D1969" s="982"/>
      <c r="E1969" s="982"/>
      <c r="F1969" s="983"/>
      <c r="G1969" s="740" t="str">
        <f>IF(F1967="","",(SUM(G1967:G1968)))</f>
        <v/>
      </c>
      <c r="H1969" s="690"/>
    </row>
    <row r="1970" spans="1:8" ht="12.75" customHeight="1">
      <c r="A1970" s="741"/>
      <c r="B1970" s="742"/>
      <c r="C1970" s="743"/>
      <c r="D1970" s="744"/>
      <c r="E1970" s="745"/>
      <c r="F1970" s="746"/>
      <c r="G1970" s="747"/>
      <c r="H1970" s="690"/>
    </row>
    <row r="1971" spans="1:8" ht="12.75" customHeight="1">
      <c r="A1971" s="1031" t="s">
        <v>1570</v>
      </c>
      <c r="B1971" s="982"/>
      <c r="C1971" s="982"/>
      <c r="D1971" s="982"/>
      <c r="E1971" s="982"/>
      <c r="F1971" s="982"/>
      <c r="G1971" s="983"/>
      <c r="H1971" s="690"/>
    </row>
    <row r="1972" spans="1:8" ht="12.75" customHeight="1">
      <c r="A1972" s="732" t="s">
        <v>1480</v>
      </c>
      <c r="B1972" s="732" t="s">
        <v>46</v>
      </c>
      <c r="C1972" s="733" t="s">
        <v>1803</v>
      </c>
      <c r="D1972" s="732" t="s">
        <v>141</v>
      </c>
      <c r="E1972" s="734" t="s">
        <v>106</v>
      </c>
      <c r="F1972" s="735" t="s">
        <v>1804</v>
      </c>
      <c r="G1972" s="735" t="s">
        <v>1805</v>
      </c>
      <c r="H1972" s="690"/>
    </row>
    <row r="1973" spans="1:8" ht="12.75" customHeight="1">
      <c r="A1973" s="736" t="s">
        <v>2233</v>
      </c>
      <c r="B1973" s="736" t="s">
        <v>2504</v>
      </c>
      <c r="C1973" s="737" t="e">
        <f>VLOOKUP(B1973,#REF!,2,0)</f>
        <v>#REF!</v>
      </c>
      <c r="D1973" s="736" t="e">
        <f>VLOOKUP(B1973,#REF!,3,0)</f>
        <v>#REF!</v>
      </c>
      <c r="E1973" s="738">
        <v>1</v>
      </c>
      <c r="F1973" s="739" t="e">
        <f>VLOOKUP(B1973,#REF!,13,0)</f>
        <v>#REF!</v>
      </c>
      <c r="G1973" s="739" t="e">
        <f>IF(D1973="","",E1973*F1973)</f>
        <v>#REF!</v>
      </c>
      <c r="H1973" s="690"/>
    </row>
    <row r="1974" spans="1:8" ht="12.75" customHeight="1">
      <c r="A1974" s="736"/>
      <c r="B1974" s="736"/>
      <c r="C1974" s="737"/>
      <c r="D1974" s="736"/>
      <c r="E1974" s="738"/>
      <c r="F1974" s="739"/>
      <c r="G1974" s="739"/>
      <c r="H1974" s="690"/>
    </row>
    <row r="1975" spans="1:8" ht="12.75" customHeight="1">
      <c r="A1975" s="1030" t="s">
        <v>1806</v>
      </c>
      <c r="B1975" s="982"/>
      <c r="C1975" s="982"/>
      <c r="D1975" s="982"/>
      <c r="E1975" s="982"/>
      <c r="F1975" s="983"/>
      <c r="G1975" s="740" t="e">
        <f>IF(F1973="","",(SUM(G1973:G1974)))</f>
        <v>#REF!</v>
      </c>
      <c r="H1975" s="690"/>
    </row>
    <row r="1976" spans="1:8" ht="12.75" customHeight="1">
      <c r="A1976" s="741"/>
      <c r="B1976" s="742"/>
      <c r="C1976" s="748"/>
      <c r="D1976" s="742"/>
      <c r="E1976" s="749"/>
      <c r="F1976" s="750"/>
      <c r="G1976" s="747"/>
      <c r="H1976" s="690"/>
    </row>
    <row r="1977" spans="1:8" ht="12.75" customHeight="1">
      <c r="A1977" s="1031" t="s">
        <v>1807</v>
      </c>
      <c r="B1977" s="982"/>
      <c r="C1977" s="982"/>
      <c r="D1977" s="982"/>
      <c r="E1977" s="982"/>
      <c r="F1977" s="982"/>
      <c r="G1977" s="983"/>
      <c r="H1977" s="690"/>
    </row>
    <row r="1978" spans="1:8" ht="12.75" customHeight="1">
      <c r="A1978" s="732" t="s">
        <v>1480</v>
      </c>
      <c r="B1978" s="732" t="s">
        <v>46</v>
      </c>
      <c r="C1978" s="733" t="s">
        <v>1803</v>
      </c>
      <c r="D1978" s="732" t="s">
        <v>141</v>
      </c>
      <c r="E1978" s="734" t="s">
        <v>106</v>
      </c>
      <c r="F1978" s="735" t="s">
        <v>1804</v>
      </c>
      <c r="G1978" s="735" t="s">
        <v>1805</v>
      </c>
      <c r="H1978" s="690"/>
    </row>
    <row r="1979" spans="1:8" ht="12.75" customHeight="1">
      <c r="A1979" s="736"/>
      <c r="B1979" s="736"/>
      <c r="C1979" s="737" t="str">
        <f>IF(B1979="","",IF(A1979="SINAPI",VLOOKUP(B1979,'Referência NÃO DESONERADO'!$A:$D,2,0),IF(A1979="COTAÇÃO",VLOOKUP(B1979,'Mapa Cotações'!$A:$N,2,0))))</f>
        <v/>
      </c>
      <c r="D1979" s="736" t="str">
        <f>IF(B1979="","",IF(A1979="SINAPI",VLOOKUP(B1979,'Referência NÃO DESONERADO'!$A:$D,3,0),IF(A1979="COTAÇÃO",VLOOKUP(B1979,'Mapa Cotações'!$A:$N,3,0))))</f>
        <v/>
      </c>
      <c r="E1979" s="738"/>
      <c r="F1979" s="739" t="str">
        <f>IF(B1979="","",IF('Planilha Orçamentária'!$H$2="NÃO DESONERADO",(IF(A1979="SINAPI",VLOOKUP(B1979,'Referência NÃO DESONERADO'!$A:$D,4,0),IF(A1979="ORSE",VLOOKUP(B1979,'Referência NÃO DESONERADO'!$F:$I,4,0),IF(A1979="COTAÇÃO",VLOOKUP(B1979,'Mapa Cotações'!$A:$N,13,0))))),(IF(A1979="SINAPI",VLOOKUP(B1979,'Referência DESONERADO'!$A:$D,4,0),IF(A1979="ORSE",VLOOKUP(B1979,'Referência DESONERADO'!$F:$I,4,0),IF(A1979="COTAÇÃO",VLOOKUP(B1979,'Mapa Cotações'!$A:$N,13,0)))))))</f>
        <v/>
      </c>
      <c r="G1979" s="739" t="str">
        <f t="shared" ref="G1979:G1980" si="54">IF(D1979="","",E1979*F1979)</f>
        <v/>
      </c>
      <c r="H1979" s="690"/>
    </row>
    <row r="1980" spans="1:8" ht="12.75" customHeight="1">
      <c r="A1980" s="736"/>
      <c r="B1980" s="736"/>
      <c r="C1980" s="737" t="str">
        <f>IF(B1980="","",IF(A1980="SINAPI",VLOOKUP(B1980,'Referência NÃO DESONERADO'!$A:$D,2,0),IF(A1980="COTAÇÃO",VLOOKUP(B1980,'Mapa Cotações'!$A:$N,2,0))))</f>
        <v/>
      </c>
      <c r="D1980" s="736" t="str">
        <f>IF(B1980="","",IF(A1980="SINAPI",VLOOKUP(B1980,'Referência NÃO DESONERADO'!$A:$D,3,0),IF(A1980="COTAÇÃO",VLOOKUP(B1980,'Mapa Cotações'!$A:$N,3,0))))</f>
        <v/>
      </c>
      <c r="E1980" s="738"/>
      <c r="F1980" s="739" t="str">
        <f>IF(B1980="","",IF('Planilha Orçamentária'!$H$2="NÃO DESONERADO",(IF(A1980="SINAPI",VLOOKUP(B1980,'Referência NÃO DESONERADO'!$A:$D,4,0),IF(A1980="ORSE",VLOOKUP(B1980,'Referência NÃO DESONERADO'!$F:$I,4,0),IF(A1980="COTAÇÃO",VLOOKUP(B1980,'Mapa Cotações'!$A:$N,13,0))))),(IF(A1980="SINAPI",VLOOKUP(B1980,'Referência DESONERADO'!$A:$D,4,0),IF(A1980="ORSE",VLOOKUP(B1980,'Referência DESONERADO'!$F:$I,4,0),IF(A1980="COTAÇÃO",VLOOKUP(B1980,'Mapa Cotações'!$A:$N,13,0)))))))</f>
        <v/>
      </c>
      <c r="G1980" s="739" t="str">
        <f t="shared" si="54"/>
        <v/>
      </c>
      <c r="H1980" s="690"/>
    </row>
    <row r="1981" spans="1:8" ht="12.75" customHeight="1">
      <c r="A1981" s="1030" t="s">
        <v>1806</v>
      </c>
      <c r="B1981" s="982"/>
      <c r="C1981" s="982"/>
      <c r="D1981" s="982"/>
      <c r="E1981" s="982"/>
      <c r="F1981" s="983"/>
      <c r="G1981" s="740" t="str">
        <f>IF(F1979="","",(SUM(G1979:G1980)))</f>
        <v/>
      </c>
      <c r="H1981" s="690"/>
    </row>
    <row r="1982" spans="1:8" ht="12.75" customHeight="1">
      <c r="A1982" s="741"/>
      <c r="B1982" s="742"/>
      <c r="C1982" s="751"/>
      <c r="D1982" s="752"/>
      <c r="E1982" s="753"/>
      <c r="F1982" s="754"/>
      <c r="G1982" s="755"/>
      <c r="H1982" s="690"/>
    </row>
    <row r="1983" spans="1:8" ht="12.75" customHeight="1">
      <c r="A1983" s="1032" t="s">
        <v>173</v>
      </c>
      <c r="B1983" s="982"/>
      <c r="C1983" s="982"/>
      <c r="D1983" s="982"/>
      <c r="E1983" s="982"/>
      <c r="F1983" s="1033"/>
      <c r="G1983" s="756" t="e">
        <f>SUM(G1969,G1975,G1981)</f>
        <v>#REF!</v>
      </c>
      <c r="H1983" s="690"/>
    </row>
    <row r="1984" spans="1:8" ht="12.75" customHeight="1">
      <c r="A1984" s="825"/>
      <c r="B1984" s="825"/>
      <c r="C1984" s="825"/>
      <c r="D1984" s="825"/>
      <c r="E1984" s="825"/>
      <c r="F1984" s="825"/>
      <c r="G1984" s="866"/>
      <c r="H1984" s="690"/>
    </row>
    <row r="1985" spans="1:8" ht="12.75" customHeight="1">
      <c r="A1985" s="825"/>
      <c r="B1985" s="825"/>
      <c r="C1985" s="825"/>
      <c r="D1985" s="825"/>
      <c r="E1985" s="825"/>
      <c r="F1985" s="825"/>
      <c r="G1985" s="866"/>
      <c r="H1985" s="690"/>
    </row>
    <row r="1986" spans="1:8" ht="12.75" customHeight="1">
      <c r="A1986" s="200"/>
      <c r="B1986" s="201"/>
      <c r="C1986" s="670"/>
      <c r="D1986" s="201"/>
      <c r="E1986" s="201"/>
      <c r="F1986" s="683"/>
      <c r="G1986" s="218"/>
      <c r="H1986" s="690"/>
    </row>
    <row r="1987" spans="1:8" ht="12.75" customHeight="1">
      <c r="A1987" s="821" t="s">
        <v>46</v>
      </c>
      <c r="B1987" s="822" t="s">
        <v>37</v>
      </c>
      <c r="C1987" s="1113" t="s">
        <v>105</v>
      </c>
      <c r="D1987" s="1026"/>
      <c r="E1987" s="1026"/>
      <c r="F1987" s="1022"/>
      <c r="G1987" s="823" t="s">
        <v>40</v>
      </c>
      <c r="H1987" s="690"/>
    </row>
    <row r="1988" spans="1:8" ht="12.75" customHeight="1">
      <c r="A1988" s="772" t="s">
        <v>2505</v>
      </c>
      <c r="B1988" s="773" t="s">
        <v>2506</v>
      </c>
      <c r="C1988" s="1114" t="s">
        <v>2507</v>
      </c>
      <c r="D1988" s="1015"/>
      <c r="E1988" s="1016"/>
      <c r="F1988" s="728" t="e">
        <f>G2007</f>
        <v>#REF!</v>
      </c>
      <c r="G1988" s="824" t="s">
        <v>141</v>
      </c>
      <c r="H1988" s="690"/>
    </row>
    <row r="1989" spans="1:8" ht="12.75" customHeight="1">
      <c r="A1989" s="1028" t="s">
        <v>1802</v>
      </c>
      <c r="B1989" s="1015"/>
      <c r="C1989" s="1015"/>
      <c r="D1989" s="1015"/>
      <c r="E1989" s="1015"/>
      <c r="F1989" s="1015"/>
      <c r="G1989" s="1029"/>
      <c r="H1989" s="690"/>
    </row>
    <row r="1990" spans="1:8" ht="12.75" customHeight="1">
      <c r="A1990" s="732" t="s">
        <v>1480</v>
      </c>
      <c r="B1990" s="732" t="s">
        <v>46</v>
      </c>
      <c r="C1990" s="733" t="s">
        <v>1803</v>
      </c>
      <c r="D1990" s="732" t="s">
        <v>141</v>
      </c>
      <c r="E1990" s="734" t="s">
        <v>106</v>
      </c>
      <c r="F1990" s="735" t="s">
        <v>1804</v>
      </c>
      <c r="G1990" s="735" t="s">
        <v>1805</v>
      </c>
      <c r="H1990" s="690"/>
    </row>
    <row r="1991" spans="1:8" ht="12.75" customHeight="1">
      <c r="A1991" s="736"/>
      <c r="B1991" s="736"/>
      <c r="C1991" s="737"/>
      <c r="D1991" s="736"/>
      <c r="E1991" s="738"/>
      <c r="F1991" s="739"/>
      <c r="G1991" s="739"/>
      <c r="H1991" s="690"/>
    </row>
    <row r="1992" spans="1:8" ht="12.75" customHeight="1">
      <c r="A1992" s="736"/>
      <c r="B1992" s="736"/>
      <c r="C1992" s="737"/>
      <c r="D1992" s="736"/>
      <c r="E1992" s="738"/>
      <c r="F1992" s="739"/>
      <c r="G1992" s="739"/>
      <c r="H1992" s="690"/>
    </row>
    <row r="1993" spans="1:8" ht="12.75" customHeight="1">
      <c r="A1993" s="1030" t="s">
        <v>1806</v>
      </c>
      <c r="B1993" s="982"/>
      <c r="C1993" s="982"/>
      <c r="D1993" s="982"/>
      <c r="E1993" s="982"/>
      <c r="F1993" s="983"/>
      <c r="G1993" s="740" t="str">
        <f>IF(F1991="","",(SUM(G1991:G1992)))</f>
        <v/>
      </c>
      <c r="H1993" s="690"/>
    </row>
    <row r="1994" spans="1:8" ht="12.75" customHeight="1">
      <c r="A1994" s="741"/>
      <c r="B1994" s="742"/>
      <c r="C1994" s="743"/>
      <c r="D1994" s="744"/>
      <c r="E1994" s="745"/>
      <c r="F1994" s="746"/>
      <c r="G1994" s="747"/>
      <c r="H1994" s="690"/>
    </row>
    <row r="1995" spans="1:8" ht="12.75" customHeight="1">
      <c r="A1995" s="1031" t="s">
        <v>1570</v>
      </c>
      <c r="B1995" s="982"/>
      <c r="C1995" s="982"/>
      <c r="D1995" s="982"/>
      <c r="E1995" s="982"/>
      <c r="F1995" s="982"/>
      <c r="G1995" s="983"/>
      <c r="H1995" s="690"/>
    </row>
    <row r="1996" spans="1:8" ht="12.75" customHeight="1">
      <c r="A1996" s="732" t="s">
        <v>1480</v>
      </c>
      <c r="B1996" s="732" t="s">
        <v>46</v>
      </c>
      <c r="C1996" s="733" t="s">
        <v>1803</v>
      </c>
      <c r="D1996" s="732" t="s">
        <v>141</v>
      </c>
      <c r="E1996" s="734" t="s">
        <v>106</v>
      </c>
      <c r="F1996" s="735" t="s">
        <v>1804</v>
      </c>
      <c r="G1996" s="735" t="s">
        <v>1805</v>
      </c>
      <c r="H1996" s="690"/>
    </row>
    <row r="1997" spans="1:8" ht="12.75" customHeight="1">
      <c r="A1997" s="736" t="s">
        <v>2233</v>
      </c>
      <c r="B1997" s="736" t="s">
        <v>2508</v>
      </c>
      <c r="C1997" s="737" t="e">
        <f>VLOOKUP(B1997,#REF!,2,0)</f>
        <v>#REF!</v>
      </c>
      <c r="D1997" s="736" t="e">
        <f>VLOOKUP(B1997,#REF!,3,0)</f>
        <v>#REF!</v>
      </c>
      <c r="E1997" s="738">
        <v>1</v>
      </c>
      <c r="F1997" s="739" t="e">
        <f>VLOOKUP(B1997,#REF!,13,0)</f>
        <v>#REF!</v>
      </c>
      <c r="G1997" s="739" t="e">
        <f>IF(D1997="","",E1997*F1997)</f>
        <v>#REF!</v>
      </c>
      <c r="H1997" s="690"/>
    </row>
    <row r="1998" spans="1:8" ht="12.75" customHeight="1">
      <c r="A1998" s="736"/>
      <c r="B1998" s="736"/>
      <c r="C1998" s="737"/>
      <c r="D1998" s="736"/>
      <c r="E1998" s="738"/>
      <c r="F1998" s="739"/>
      <c r="G1998" s="739"/>
      <c r="H1998" s="690"/>
    </row>
    <row r="1999" spans="1:8" ht="12.75" customHeight="1">
      <c r="A1999" s="1030" t="s">
        <v>1806</v>
      </c>
      <c r="B1999" s="982"/>
      <c r="C1999" s="982"/>
      <c r="D1999" s="982"/>
      <c r="E1999" s="982"/>
      <c r="F1999" s="983"/>
      <c r="G1999" s="740" t="e">
        <f>IF(F1997="","",(SUM(G1997:G1998)))</f>
        <v>#REF!</v>
      </c>
      <c r="H1999" s="690"/>
    </row>
    <row r="2000" spans="1:8" ht="12.75" customHeight="1">
      <c r="A2000" s="741"/>
      <c r="B2000" s="742"/>
      <c r="C2000" s="748"/>
      <c r="D2000" s="742"/>
      <c r="E2000" s="749"/>
      <c r="F2000" s="750"/>
      <c r="G2000" s="747"/>
      <c r="H2000" s="690"/>
    </row>
    <row r="2001" spans="1:8" ht="12.75" customHeight="1">
      <c r="A2001" s="1031" t="s">
        <v>1807</v>
      </c>
      <c r="B2001" s="982"/>
      <c r="C2001" s="982"/>
      <c r="D2001" s="982"/>
      <c r="E2001" s="982"/>
      <c r="F2001" s="982"/>
      <c r="G2001" s="983"/>
      <c r="H2001" s="690"/>
    </row>
    <row r="2002" spans="1:8" ht="12.75" customHeight="1">
      <c r="A2002" s="732" t="s">
        <v>1480</v>
      </c>
      <c r="B2002" s="732" t="s">
        <v>46</v>
      </c>
      <c r="C2002" s="733" t="s">
        <v>1803</v>
      </c>
      <c r="D2002" s="732" t="s">
        <v>141</v>
      </c>
      <c r="E2002" s="734" t="s">
        <v>106</v>
      </c>
      <c r="F2002" s="735" t="s">
        <v>1804</v>
      </c>
      <c r="G2002" s="735" t="s">
        <v>1805</v>
      </c>
      <c r="H2002" s="690"/>
    </row>
    <row r="2003" spans="1:8" ht="12.75" customHeight="1">
      <c r="A2003" s="736"/>
      <c r="B2003" s="736"/>
      <c r="C2003" s="737" t="str">
        <f>IF(B2003="","",IF(A2003="SINAPI",VLOOKUP(B2003,'Referência NÃO DESONERADO'!$A:$D,2,0),IF(A2003="COTAÇÃO",VLOOKUP(B2003,'Mapa Cotações'!$A:$N,2,0))))</f>
        <v/>
      </c>
      <c r="D2003" s="736" t="str">
        <f>IF(B2003="","",IF(A2003="SINAPI",VLOOKUP(B2003,'Referência NÃO DESONERADO'!$A:$D,3,0),IF(A2003="COTAÇÃO",VLOOKUP(B2003,'Mapa Cotações'!$A:$N,3,0))))</f>
        <v/>
      </c>
      <c r="E2003" s="738"/>
      <c r="F2003" s="739" t="str">
        <f>IF(B2003="","",IF('Planilha Orçamentária'!$H$2="NÃO DESONERADO",(IF(A2003="SINAPI",VLOOKUP(B2003,'Referência NÃO DESONERADO'!$A:$D,4,0),IF(A2003="ORSE",VLOOKUP(B2003,'Referência NÃO DESONERADO'!$F:$I,4,0),IF(A2003="COTAÇÃO",VLOOKUP(B2003,'Mapa Cotações'!$A:$N,13,0))))),(IF(A2003="SINAPI",VLOOKUP(B2003,'Referência DESONERADO'!$A:$D,4,0),IF(A2003="ORSE",VLOOKUP(B2003,'Referência DESONERADO'!$F:$I,4,0),IF(A2003="COTAÇÃO",VLOOKUP(B2003,'Mapa Cotações'!$A:$N,13,0)))))))</f>
        <v/>
      </c>
      <c r="G2003" s="739" t="str">
        <f t="shared" ref="G2003:G2004" si="55">IF(D2003="","",E2003*F2003)</f>
        <v/>
      </c>
      <c r="H2003" s="690"/>
    </row>
    <row r="2004" spans="1:8" ht="12.75" customHeight="1">
      <c r="A2004" s="736"/>
      <c r="B2004" s="736"/>
      <c r="C2004" s="737" t="str">
        <f>IF(B2004="","",IF(A2004="SINAPI",VLOOKUP(B2004,'Referência NÃO DESONERADO'!$A:$D,2,0),IF(A2004="COTAÇÃO",VLOOKUP(B2004,'Mapa Cotações'!$A:$N,2,0))))</f>
        <v/>
      </c>
      <c r="D2004" s="736" t="str">
        <f>IF(B2004="","",IF(A2004="SINAPI",VLOOKUP(B2004,'Referência NÃO DESONERADO'!$A:$D,3,0),IF(A2004="COTAÇÃO",VLOOKUP(B2004,'Mapa Cotações'!$A:$N,3,0))))</f>
        <v/>
      </c>
      <c r="E2004" s="738"/>
      <c r="F2004" s="739" t="str">
        <f>IF(B2004="","",IF('Planilha Orçamentária'!$H$2="NÃO DESONERADO",(IF(A2004="SINAPI",VLOOKUP(B2004,'Referência NÃO DESONERADO'!$A:$D,4,0),IF(A2004="ORSE",VLOOKUP(B2004,'Referência NÃO DESONERADO'!$F:$I,4,0),IF(A2004="COTAÇÃO",VLOOKUP(B2004,'Mapa Cotações'!$A:$N,13,0))))),(IF(A2004="SINAPI",VLOOKUP(B2004,'Referência DESONERADO'!$A:$D,4,0),IF(A2004="ORSE",VLOOKUP(B2004,'Referência DESONERADO'!$F:$I,4,0),IF(A2004="COTAÇÃO",VLOOKUP(B2004,'Mapa Cotações'!$A:$N,13,0)))))))</f>
        <v/>
      </c>
      <c r="G2004" s="739" t="str">
        <f t="shared" si="55"/>
        <v/>
      </c>
      <c r="H2004" s="690"/>
    </row>
    <row r="2005" spans="1:8" ht="12.75" customHeight="1">
      <c r="A2005" s="1030" t="s">
        <v>1806</v>
      </c>
      <c r="B2005" s="982"/>
      <c r="C2005" s="982"/>
      <c r="D2005" s="982"/>
      <c r="E2005" s="982"/>
      <c r="F2005" s="983"/>
      <c r="G2005" s="740" t="str">
        <f>IF(F2003="","",(SUM(G2003:G2004)))</f>
        <v/>
      </c>
      <c r="H2005" s="690"/>
    </row>
    <row r="2006" spans="1:8" ht="12.75" customHeight="1">
      <c r="A2006" s="741"/>
      <c r="B2006" s="742"/>
      <c r="C2006" s="751"/>
      <c r="D2006" s="752"/>
      <c r="E2006" s="753"/>
      <c r="F2006" s="754"/>
      <c r="G2006" s="755"/>
      <c r="H2006" s="690"/>
    </row>
    <row r="2007" spans="1:8" ht="12.75" customHeight="1">
      <c r="A2007" s="1032" t="s">
        <v>173</v>
      </c>
      <c r="B2007" s="982"/>
      <c r="C2007" s="982"/>
      <c r="D2007" s="982"/>
      <c r="E2007" s="982"/>
      <c r="F2007" s="1033"/>
      <c r="G2007" s="756" t="e">
        <f>SUM(G1993,G1999,G2005)</f>
        <v>#REF!</v>
      </c>
      <c r="H2007" s="690"/>
    </row>
    <row r="2008" spans="1:8" ht="12.75" customHeight="1">
      <c r="A2008" s="825"/>
      <c r="B2008" s="825"/>
      <c r="C2008" s="825"/>
      <c r="D2008" s="825"/>
      <c r="E2008" s="825"/>
      <c r="F2008" s="825"/>
      <c r="G2008" s="866"/>
      <c r="H2008" s="690"/>
    </row>
    <row r="2009" spans="1:8" ht="12.75" customHeight="1">
      <c r="A2009" s="825"/>
      <c r="B2009" s="825"/>
      <c r="C2009" s="825"/>
      <c r="D2009" s="825"/>
      <c r="E2009" s="825"/>
      <c r="F2009" s="825"/>
      <c r="G2009" s="866"/>
      <c r="H2009" s="690"/>
    </row>
    <row r="2010" spans="1:8" ht="12.75" customHeight="1">
      <c r="A2010" s="200"/>
      <c r="B2010" s="201"/>
      <c r="C2010" s="670"/>
      <c r="D2010" s="201"/>
      <c r="E2010" s="201"/>
      <c r="F2010" s="683"/>
      <c r="G2010" s="218"/>
      <c r="H2010" s="690"/>
    </row>
    <row r="2011" spans="1:8" ht="12.75" customHeight="1">
      <c r="A2011" s="821" t="s">
        <v>46</v>
      </c>
      <c r="B2011" s="822" t="s">
        <v>37</v>
      </c>
      <c r="C2011" s="1113" t="s">
        <v>105</v>
      </c>
      <c r="D2011" s="1026"/>
      <c r="E2011" s="1026"/>
      <c r="F2011" s="1022"/>
      <c r="G2011" s="823" t="s">
        <v>40</v>
      </c>
      <c r="H2011" s="690"/>
    </row>
    <row r="2012" spans="1:8" ht="12.75" customHeight="1">
      <c r="A2012" s="772" t="s">
        <v>2509</v>
      </c>
      <c r="B2012" s="773" t="s">
        <v>2510</v>
      </c>
      <c r="C2012" s="1114" t="s">
        <v>2511</v>
      </c>
      <c r="D2012" s="1015"/>
      <c r="E2012" s="1016"/>
      <c r="F2012" s="728" t="e">
        <f>G2031</f>
        <v>#REF!</v>
      </c>
      <c r="G2012" s="824" t="s">
        <v>141</v>
      </c>
      <c r="H2012" s="690"/>
    </row>
    <row r="2013" spans="1:8" ht="12.75" customHeight="1">
      <c r="A2013" s="1028" t="s">
        <v>1802</v>
      </c>
      <c r="B2013" s="1015"/>
      <c r="C2013" s="1015"/>
      <c r="D2013" s="1015"/>
      <c r="E2013" s="1015"/>
      <c r="F2013" s="1015"/>
      <c r="G2013" s="1029"/>
      <c r="H2013" s="690"/>
    </row>
    <row r="2014" spans="1:8" ht="12.75" customHeight="1">
      <c r="A2014" s="732" t="s">
        <v>1480</v>
      </c>
      <c r="B2014" s="732" t="s">
        <v>46</v>
      </c>
      <c r="C2014" s="733" t="s">
        <v>1803</v>
      </c>
      <c r="D2014" s="732" t="s">
        <v>141</v>
      </c>
      <c r="E2014" s="734" t="s">
        <v>106</v>
      </c>
      <c r="F2014" s="735" t="s">
        <v>1804</v>
      </c>
      <c r="G2014" s="735" t="s">
        <v>1805</v>
      </c>
      <c r="H2014" s="690"/>
    </row>
    <row r="2015" spans="1:8" ht="12.75" customHeight="1">
      <c r="A2015" s="736"/>
      <c r="B2015" s="736"/>
      <c r="C2015" s="737"/>
      <c r="D2015" s="736"/>
      <c r="E2015" s="738"/>
      <c r="F2015" s="739"/>
      <c r="G2015" s="739"/>
      <c r="H2015" s="690"/>
    </row>
    <row r="2016" spans="1:8" ht="12.75" customHeight="1">
      <c r="A2016" s="736"/>
      <c r="B2016" s="736"/>
      <c r="C2016" s="737"/>
      <c r="D2016" s="736"/>
      <c r="E2016" s="738"/>
      <c r="F2016" s="739"/>
      <c r="G2016" s="739"/>
      <c r="H2016" s="690"/>
    </row>
    <row r="2017" spans="1:8" ht="12.75" customHeight="1">
      <c r="A2017" s="1030" t="s">
        <v>1806</v>
      </c>
      <c r="B2017" s="982"/>
      <c r="C2017" s="982"/>
      <c r="D2017" s="982"/>
      <c r="E2017" s="982"/>
      <c r="F2017" s="983"/>
      <c r="G2017" s="740" t="str">
        <f>IF(F2015="","",(SUM(G2015:G2016)))</f>
        <v/>
      </c>
      <c r="H2017" s="690"/>
    </row>
    <row r="2018" spans="1:8" ht="12.75" customHeight="1">
      <c r="A2018" s="741"/>
      <c r="B2018" s="742"/>
      <c r="C2018" s="743"/>
      <c r="D2018" s="744"/>
      <c r="E2018" s="745"/>
      <c r="F2018" s="746"/>
      <c r="G2018" s="747"/>
      <c r="H2018" s="690"/>
    </row>
    <row r="2019" spans="1:8" ht="12.75" customHeight="1">
      <c r="A2019" s="1031" t="s">
        <v>1570</v>
      </c>
      <c r="B2019" s="982"/>
      <c r="C2019" s="982"/>
      <c r="D2019" s="982"/>
      <c r="E2019" s="982"/>
      <c r="F2019" s="982"/>
      <c r="G2019" s="983"/>
      <c r="H2019" s="690"/>
    </row>
    <row r="2020" spans="1:8" ht="12.75" customHeight="1">
      <c r="A2020" s="732" t="s">
        <v>1480</v>
      </c>
      <c r="B2020" s="732" t="s">
        <v>46</v>
      </c>
      <c r="C2020" s="733" t="s">
        <v>1803</v>
      </c>
      <c r="D2020" s="732" t="s">
        <v>141</v>
      </c>
      <c r="E2020" s="734" t="s">
        <v>106</v>
      </c>
      <c r="F2020" s="735" t="s">
        <v>1804</v>
      </c>
      <c r="G2020" s="735" t="s">
        <v>1805</v>
      </c>
      <c r="H2020" s="690"/>
    </row>
    <row r="2021" spans="1:8" ht="12.75" customHeight="1">
      <c r="A2021" s="736" t="s">
        <v>2233</v>
      </c>
      <c r="B2021" s="736" t="s">
        <v>2512</v>
      </c>
      <c r="C2021" s="737" t="e">
        <f>VLOOKUP(B2021,#REF!,2,0)</f>
        <v>#REF!</v>
      </c>
      <c r="D2021" s="736" t="e">
        <f>VLOOKUP(B2021,#REF!,3,0)</f>
        <v>#REF!</v>
      </c>
      <c r="E2021" s="738">
        <v>1</v>
      </c>
      <c r="F2021" s="739" t="e">
        <f>VLOOKUP(B2021,#REF!,13,0)</f>
        <v>#REF!</v>
      </c>
      <c r="G2021" s="739" t="e">
        <f>IF(D2021="","",E2021*F2021)</f>
        <v>#REF!</v>
      </c>
      <c r="H2021" s="690"/>
    </row>
    <row r="2022" spans="1:8" ht="12.75" customHeight="1">
      <c r="A2022" s="736"/>
      <c r="B2022" s="736"/>
      <c r="C2022" s="737"/>
      <c r="D2022" s="736"/>
      <c r="E2022" s="738"/>
      <c r="F2022" s="739"/>
      <c r="G2022" s="739"/>
      <c r="H2022" s="690"/>
    </row>
    <row r="2023" spans="1:8" ht="12.75" customHeight="1">
      <c r="A2023" s="1030" t="s">
        <v>1806</v>
      </c>
      <c r="B2023" s="982"/>
      <c r="C2023" s="982"/>
      <c r="D2023" s="982"/>
      <c r="E2023" s="982"/>
      <c r="F2023" s="983"/>
      <c r="G2023" s="740" t="e">
        <f>IF(F2021="","",(SUM(G2021:G2022)))</f>
        <v>#REF!</v>
      </c>
      <c r="H2023" s="690"/>
    </row>
    <row r="2024" spans="1:8" ht="12.75" customHeight="1">
      <c r="A2024" s="741"/>
      <c r="B2024" s="742"/>
      <c r="C2024" s="748"/>
      <c r="D2024" s="742"/>
      <c r="E2024" s="749"/>
      <c r="F2024" s="750"/>
      <c r="G2024" s="747"/>
      <c r="H2024" s="690"/>
    </row>
    <row r="2025" spans="1:8" ht="12.75" customHeight="1">
      <c r="A2025" s="1031" t="s">
        <v>1807</v>
      </c>
      <c r="B2025" s="982"/>
      <c r="C2025" s="982"/>
      <c r="D2025" s="982"/>
      <c r="E2025" s="982"/>
      <c r="F2025" s="982"/>
      <c r="G2025" s="983"/>
      <c r="H2025" s="690"/>
    </row>
    <row r="2026" spans="1:8" ht="12.75" customHeight="1">
      <c r="A2026" s="732" t="s">
        <v>1480</v>
      </c>
      <c r="B2026" s="732" t="s">
        <v>46</v>
      </c>
      <c r="C2026" s="733" t="s">
        <v>1803</v>
      </c>
      <c r="D2026" s="732" t="s">
        <v>141</v>
      </c>
      <c r="E2026" s="734" t="s">
        <v>106</v>
      </c>
      <c r="F2026" s="735" t="s">
        <v>1804</v>
      </c>
      <c r="G2026" s="735" t="s">
        <v>1805</v>
      </c>
      <c r="H2026" s="690"/>
    </row>
    <row r="2027" spans="1:8" ht="12.75" customHeight="1">
      <c r="A2027" s="736"/>
      <c r="B2027" s="736"/>
      <c r="C2027" s="737" t="str">
        <f>IF(B2027="","",IF(A2027="SINAPI",VLOOKUP(B2027,'Referência NÃO DESONERADO'!$A:$D,2,0),IF(A2027="COTAÇÃO",VLOOKUP(B2027,'Mapa Cotações'!$A:$N,2,0))))</f>
        <v/>
      </c>
      <c r="D2027" s="736" t="str">
        <f>IF(B2027="","",IF(A2027="SINAPI",VLOOKUP(B2027,'Referência NÃO DESONERADO'!$A:$D,3,0),IF(A2027="COTAÇÃO",VLOOKUP(B2027,'Mapa Cotações'!$A:$N,3,0))))</f>
        <v/>
      </c>
      <c r="E2027" s="738"/>
      <c r="F2027" s="739" t="str">
        <f>IF(B2027="","",IF('Planilha Orçamentária'!$H$2="NÃO DESONERADO",(IF(A2027="SINAPI",VLOOKUP(B2027,'Referência NÃO DESONERADO'!$A:$D,4,0),IF(A2027="ORSE",VLOOKUP(B2027,'Referência NÃO DESONERADO'!$F:$I,4,0),IF(A2027="COTAÇÃO",VLOOKUP(B2027,'Mapa Cotações'!$A:$N,13,0))))),(IF(A2027="SINAPI",VLOOKUP(B2027,'Referência DESONERADO'!$A:$D,4,0),IF(A2027="ORSE",VLOOKUP(B2027,'Referência DESONERADO'!$F:$I,4,0),IF(A2027="COTAÇÃO",VLOOKUP(B2027,'Mapa Cotações'!$A:$N,13,0)))))))</f>
        <v/>
      </c>
      <c r="G2027" s="739" t="str">
        <f t="shared" ref="G2027:G2028" si="56">IF(D2027="","",E2027*F2027)</f>
        <v/>
      </c>
      <c r="H2027" s="690"/>
    </row>
    <row r="2028" spans="1:8" ht="12.75" customHeight="1">
      <c r="A2028" s="736"/>
      <c r="B2028" s="736"/>
      <c r="C2028" s="737" t="str">
        <f>IF(B2028="","",IF(A2028="SINAPI",VLOOKUP(B2028,'Referência NÃO DESONERADO'!$A:$D,2,0),IF(A2028="COTAÇÃO",VLOOKUP(B2028,'Mapa Cotações'!$A:$N,2,0))))</f>
        <v/>
      </c>
      <c r="D2028" s="736" t="str">
        <f>IF(B2028="","",IF(A2028="SINAPI",VLOOKUP(B2028,'Referência NÃO DESONERADO'!$A:$D,3,0),IF(A2028="COTAÇÃO",VLOOKUP(B2028,'Mapa Cotações'!$A:$N,3,0))))</f>
        <v/>
      </c>
      <c r="E2028" s="738"/>
      <c r="F2028" s="739" t="str">
        <f>IF(B2028="","",IF('Planilha Orçamentária'!$H$2="NÃO DESONERADO",(IF(A2028="SINAPI",VLOOKUP(B2028,'Referência NÃO DESONERADO'!$A:$D,4,0),IF(A2028="ORSE",VLOOKUP(B2028,'Referência NÃO DESONERADO'!$F:$I,4,0),IF(A2028="COTAÇÃO",VLOOKUP(B2028,'Mapa Cotações'!$A:$N,13,0))))),(IF(A2028="SINAPI",VLOOKUP(B2028,'Referência DESONERADO'!$A:$D,4,0),IF(A2028="ORSE",VLOOKUP(B2028,'Referência DESONERADO'!$F:$I,4,0),IF(A2028="COTAÇÃO",VLOOKUP(B2028,'Mapa Cotações'!$A:$N,13,0)))))))</f>
        <v/>
      </c>
      <c r="G2028" s="739" t="str">
        <f t="shared" si="56"/>
        <v/>
      </c>
      <c r="H2028" s="690"/>
    </row>
    <row r="2029" spans="1:8" ht="12.75" customHeight="1">
      <c r="A2029" s="1030" t="s">
        <v>1806</v>
      </c>
      <c r="B2029" s="982"/>
      <c r="C2029" s="982"/>
      <c r="D2029" s="982"/>
      <c r="E2029" s="982"/>
      <c r="F2029" s="983"/>
      <c r="G2029" s="740" t="str">
        <f>IF(F2027="","",(SUM(G2027:G2028)))</f>
        <v/>
      </c>
      <c r="H2029" s="690"/>
    </row>
    <row r="2030" spans="1:8" ht="12.75" customHeight="1">
      <c r="A2030" s="741"/>
      <c r="B2030" s="742"/>
      <c r="C2030" s="751"/>
      <c r="D2030" s="752"/>
      <c r="E2030" s="753"/>
      <c r="F2030" s="754"/>
      <c r="G2030" s="755"/>
      <c r="H2030" s="690"/>
    </row>
    <row r="2031" spans="1:8" ht="12.75" customHeight="1">
      <c r="A2031" s="1032" t="s">
        <v>173</v>
      </c>
      <c r="B2031" s="982"/>
      <c r="C2031" s="982"/>
      <c r="D2031" s="982"/>
      <c r="E2031" s="982"/>
      <c r="F2031" s="1033"/>
      <c r="G2031" s="756" t="e">
        <f>SUM(G2017,G2023,G2029)</f>
        <v>#REF!</v>
      </c>
      <c r="H2031" s="690"/>
    </row>
    <row r="2032" spans="1:8" ht="12.75" customHeight="1">
      <c r="A2032" s="825"/>
      <c r="B2032" s="825"/>
      <c r="C2032" s="825"/>
      <c r="D2032" s="825"/>
      <c r="E2032" s="825"/>
      <c r="F2032" s="825"/>
      <c r="G2032" s="866"/>
      <c r="H2032" s="690"/>
    </row>
    <row r="2033" spans="1:8" ht="12.75" customHeight="1">
      <c r="A2033" s="825"/>
      <c r="B2033" s="825"/>
      <c r="C2033" s="825"/>
      <c r="D2033" s="825"/>
      <c r="E2033" s="825"/>
      <c r="F2033" s="825"/>
      <c r="G2033" s="866"/>
      <c r="H2033" s="690"/>
    </row>
    <row r="2034" spans="1:8" ht="12.75" customHeight="1">
      <c r="A2034" s="200"/>
      <c r="B2034" s="201"/>
      <c r="C2034" s="670"/>
      <c r="D2034" s="201"/>
      <c r="E2034" s="201"/>
      <c r="F2034" s="683"/>
      <c r="G2034" s="218"/>
      <c r="H2034" s="690"/>
    </row>
    <row r="2035" spans="1:8" ht="12.75" customHeight="1">
      <c r="A2035" s="821" t="s">
        <v>46</v>
      </c>
      <c r="B2035" s="822" t="s">
        <v>37</v>
      </c>
      <c r="C2035" s="1113" t="s">
        <v>105</v>
      </c>
      <c r="D2035" s="1026"/>
      <c r="E2035" s="1026"/>
      <c r="F2035" s="1022"/>
      <c r="G2035" s="823" t="s">
        <v>40</v>
      </c>
      <c r="H2035" s="690"/>
    </row>
    <row r="2036" spans="1:8" ht="12.75" customHeight="1">
      <c r="A2036" s="772" t="s">
        <v>2513</v>
      </c>
      <c r="B2036" s="773" t="s">
        <v>2514</v>
      </c>
      <c r="C2036" s="1114" t="s">
        <v>2515</v>
      </c>
      <c r="D2036" s="1015"/>
      <c r="E2036" s="1016"/>
      <c r="F2036" s="728" t="e">
        <f>G2055</f>
        <v>#REF!</v>
      </c>
      <c r="G2036" s="824" t="s">
        <v>141</v>
      </c>
      <c r="H2036" s="690"/>
    </row>
    <row r="2037" spans="1:8" ht="12.75" customHeight="1">
      <c r="A2037" s="1028" t="s">
        <v>1802</v>
      </c>
      <c r="B2037" s="1015"/>
      <c r="C2037" s="1015"/>
      <c r="D2037" s="1015"/>
      <c r="E2037" s="1015"/>
      <c r="F2037" s="1015"/>
      <c r="G2037" s="1029"/>
      <c r="H2037" s="690"/>
    </row>
    <row r="2038" spans="1:8" ht="12.75" customHeight="1">
      <c r="A2038" s="732" t="s">
        <v>1480</v>
      </c>
      <c r="B2038" s="732" t="s">
        <v>46</v>
      </c>
      <c r="C2038" s="733" t="s">
        <v>1803</v>
      </c>
      <c r="D2038" s="732" t="s">
        <v>141</v>
      </c>
      <c r="E2038" s="734" t="s">
        <v>106</v>
      </c>
      <c r="F2038" s="735" t="s">
        <v>1804</v>
      </c>
      <c r="G2038" s="735" t="s">
        <v>1805</v>
      </c>
      <c r="H2038" s="690"/>
    </row>
    <row r="2039" spans="1:8" ht="12.75" customHeight="1">
      <c r="A2039" s="736"/>
      <c r="B2039" s="736"/>
      <c r="C2039" s="737"/>
      <c r="D2039" s="736"/>
      <c r="E2039" s="738"/>
      <c r="F2039" s="739"/>
      <c r="G2039" s="739"/>
      <c r="H2039" s="690"/>
    </row>
    <row r="2040" spans="1:8" ht="12.75" customHeight="1">
      <c r="A2040" s="736"/>
      <c r="B2040" s="736"/>
      <c r="C2040" s="737"/>
      <c r="D2040" s="736"/>
      <c r="E2040" s="738"/>
      <c r="F2040" s="739"/>
      <c r="G2040" s="739"/>
      <c r="H2040" s="690"/>
    </row>
    <row r="2041" spans="1:8" ht="12.75" customHeight="1">
      <c r="A2041" s="1030" t="s">
        <v>1806</v>
      </c>
      <c r="B2041" s="982"/>
      <c r="C2041" s="982"/>
      <c r="D2041" s="982"/>
      <c r="E2041" s="982"/>
      <c r="F2041" s="983"/>
      <c r="G2041" s="740" t="str">
        <f>IF(F2039="","",(SUM(G2039:G2040)))</f>
        <v/>
      </c>
      <c r="H2041" s="690"/>
    </row>
    <row r="2042" spans="1:8" ht="12.75" customHeight="1">
      <c r="A2042" s="741"/>
      <c r="B2042" s="742"/>
      <c r="C2042" s="743"/>
      <c r="D2042" s="744"/>
      <c r="E2042" s="745"/>
      <c r="F2042" s="746"/>
      <c r="G2042" s="747"/>
      <c r="H2042" s="690"/>
    </row>
    <row r="2043" spans="1:8" ht="12.75" customHeight="1">
      <c r="A2043" s="1031" t="s">
        <v>1570</v>
      </c>
      <c r="B2043" s="982"/>
      <c r="C2043" s="982"/>
      <c r="D2043" s="982"/>
      <c r="E2043" s="982"/>
      <c r="F2043" s="982"/>
      <c r="G2043" s="983"/>
      <c r="H2043" s="690"/>
    </row>
    <row r="2044" spans="1:8" ht="12.75" customHeight="1">
      <c r="A2044" s="732" t="s">
        <v>1480</v>
      </c>
      <c r="B2044" s="732" t="s">
        <v>46</v>
      </c>
      <c r="C2044" s="733" t="s">
        <v>1803</v>
      </c>
      <c r="D2044" s="732" t="s">
        <v>141</v>
      </c>
      <c r="E2044" s="734" t="s">
        <v>106</v>
      </c>
      <c r="F2044" s="735" t="s">
        <v>1804</v>
      </c>
      <c r="G2044" s="735" t="s">
        <v>1805</v>
      </c>
      <c r="H2044" s="690"/>
    </row>
    <row r="2045" spans="1:8" ht="12.75" customHeight="1">
      <c r="A2045" s="736" t="s">
        <v>2233</v>
      </c>
      <c r="B2045" s="736" t="s">
        <v>2516</v>
      </c>
      <c r="C2045" s="737" t="e">
        <f>VLOOKUP(B2045,#REF!,2,0)</f>
        <v>#REF!</v>
      </c>
      <c r="D2045" s="736" t="e">
        <f>VLOOKUP(B2045,#REF!,3,0)</f>
        <v>#REF!</v>
      </c>
      <c r="E2045" s="738">
        <v>1</v>
      </c>
      <c r="F2045" s="739" t="e">
        <f>VLOOKUP(B2045,#REF!,13,0)</f>
        <v>#REF!</v>
      </c>
      <c r="G2045" s="739" t="e">
        <f>IF(D2045="","",E2045*F2045)</f>
        <v>#REF!</v>
      </c>
      <c r="H2045" s="690"/>
    </row>
    <row r="2046" spans="1:8" ht="12.75" customHeight="1">
      <c r="A2046" s="736"/>
      <c r="B2046" s="736"/>
      <c r="C2046" s="737"/>
      <c r="D2046" s="736"/>
      <c r="E2046" s="738"/>
      <c r="F2046" s="739"/>
      <c r="G2046" s="739"/>
      <c r="H2046" s="690"/>
    </row>
    <row r="2047" spans="1:8" ht="12.75" customHeight="1">
      <c r="A2047" s="1030" t="s">
        <v>1806</v>
      </c>
      <c r="B2047" s="982"/>
      <c r="C2047" s="982"/>
      <c r="D2047" s="982"/>
      <c r="E2047" s="982"/>
      <c r="F2047" s="983"/>
      <c r="G2047" s="740" t="e">
        <f>IF(F2045="","",(SUM(G2045:G2046)))</f>
        <v>#REF!</v>
      </c>
      <c r="H2047" s="690"/>
    </row>
    <row r="2048" spans="1:8" ht="12.75" customHeight="1">
      <c r="A2048" s="741"/>
      <c r="B2048" s="742"/>
      <c r="C2048" s="748"/>
      <c r="D2048" s="742"/>
      <c r="E2048" s="749"/>
      <c r="F2048" s="750"/>
      <c r="G2048" s="747"/>
      <c r="H2048" s="690"/>
    </row>
    <row r="2049" spans="1:8" ht="12.75" customHeight="1">
      <c r="A2049" s="1031" t="s">
        <v>1807</v>
      </c>
      <c r="B2049" s="982"/>
      <c r="C2049" s="982"/>
      <c r="D2049" s="982"/>
      <c r="E2049" s="982"/>
      <c r="F2049" s="982"/>
      <c r="G2049" s="983"/>
      <c r="H2049" s="690"/>
    </row>
    <row r="2050" spans="1:8" ht="12.75" customHeight="1">
      <c r="A2050" s="732" t="s">
        <v>1480</v>
      </c>
      <c r="B2050" s="732" t="s">
        <v>46</v>
      </c>
      <c r="C2050" s="733" t="s">
        <v>1803</v>
      </c>
      <c r="D2050" s="732" t="s">
        <v>141</v>
      </c>
      <c r="E2050" s="734" t="s">
        <v>106</v>
      </c>
      <c r="F2050" s="735" t="s">
        <v>1804</v>
      </c>
      <c r="G2050" s="735" t="s">
        <v>1805</v>
      </c>
      <c r="H2050" s="690"/>
    </row>
    <row r="2051" spans="1:8" ht="12.75" customHeight="1">
      <c r="A2051" s="736"/>
      <c r="B2051" s="736"/>
      <c r="C2051" s="737" t="str">
        <f>IF(B2051="","",IF(A2051="SINAPI",VLOOKUP(B2051,'Referência NÃO DESONERADO'!$A:$D,2,0),IF(A2051="COTAÇÃO",VLOOKUP(B2051,'Mapa Cotações'!$A:$N,2,0))))</f>
        <v/>
      </c>
      <c r="D2051" s="736" t="str">
        <f>IF(B2051="","",IF(A2051="SINAPI",VLOOKUP(B2051,'Referência NÃO DESONERADO'!$A:$D,3,0),IF(A2051="COTAÇÃO",VLOOKUP(B2051,'Mapa Cotações'!$A:$N,3,0))))</f>
        <v/>
      </c>
      <c r="E2051" s="738"/>
      <c r="F2051" s="739" t="str">
        <f>IF(B2051="","",IF('Planilha Orçamentária'!$H$2="NÃO DESONERADO",(IF(A2051="SINAPI",VLOOKUP(B2051,'Referência NÃO DESONERADO'!$A:$D,4,0),IF(A2051="ORSE",VLOOKUP(B2051,'Referência NÃO DESONERADO'!$F:$I,4,0),IF(A2051="COTAÇÃO",VLOOKUP(B2051,'Mapa Cotações'!$A:$N,13,0))))),(IF(A2051="SINAPI",VLOOKUP(B2051,'Referência DESONERADO'!$A:$D,4,0),IF(A2051="ORSE",VLOOKUP(B2051,'Referência DESONERADO'!$F:$I,4,0),IF(A2051="COTAÇÃO",VLOOKUP(B2051,'Mapa Cotações'!$A:$N,13,0)))))))</f>
        <v/>
      </c>
      <c r="G2051" s="739" t="str">
        <f t="shared" ref="G2051:G2052" si="57">IF(D2051="","",E2051*F2051)</f>
        <v/>
      </c>
      <c r="H2051" s="690"/>
    </row>
    <row r="2052" spans="1:8" ht="12.75" customHeight="1">
      <c r="A2052" s="736"/>
      <c r="B2052" s="736"/>
      <c r="C2052" s="737" t="str">
        <f>IF(B2052="","",IF(A2052="SINAPI",VLOOKUP(B2052,'Referência NÃO DESONERADO'!$A:$D,2,0),IF(A2052="COTAÇÃO",VLOOKUP(B2052,'Mapa Cotações'!$A:$N,2,0))))</f>
        <v/>
      </c>
      <c r="D2052" s="736" t="str">
        <f>IF(B2052="","",IF(A2052="SINAPI",VLOOKUP(B2052,'Referência NÃO DESONERADO'!$A:$D,3,0),IF(A2052="COTAÇÃO",VLOOKUP(B2052,'Mapa Cotações'!$A:$N,3,0))))</f>
        <v/>
      </c>
      <c r="E2052" s="738"/>
      <c r="F2052" s="739" t="str">
        <f>IF(B2052="","",IF('Planilha Orçamentária'!$H$2="NÃO DESONERADO",(IF(A2052="SINAPI",VLOOKUP(B2052,'Referência NÃO DESONERADO'!$A:$D,4,0),IF(A2052="ORSE",VLOOKUP(B2052,'Referência NÃO DESONERADO'!$F:$I,4,0),IF(A2052="COTAÇÃO",VLOOKUP(B2052,'Mapa Cotações'!$A:$N,13,0))))),(IF(A2052="SINAPI",VLOOKUP(B2052,'Referência DESONERADO'!$A:$D,4,0),IF(A2052="ORSE",VLOOKUP(B2052,'Referência DESONERADO'!$F:$I,4,0),IF(A2052="COTAÇÃO",VLOOKUP(B2052,'Mapa Cotações'!$A:$N,13,0)))))))</f>
        <v/>
      </c>
      <c r="G2052" s="739" t="str">
        <f t="shared" si="57"/>
        <v/>
      </c>
      <c r="H2052" s="690"/>
    </row>
    <row r="2053" spans="1:8" ht="12.75" customHeight="1">
      <c r="A2053" s="1030" t="s">
        <v>1806</v>
      </c>
      <c r="B2053" s="982"/>
      <c r="C2053" s="982"/>
      <c r="D2053" s="982"/>
      <c r="E2053" s="982"/>
      <c r="F2053" s="983"/>
      <c r="G2053" s="740" t="str">
        <f>IF(F2051="","",(SUM(G2051:G2052)))</f>
        <v/>
      </c>
      <c r="H2053" s="690"/>
    </row>
    <row r="2054" spans="1:8" ht="12.75" customHeight="1">
      <c r="A2054" s="741"/>
      <c r="B2054" s="742"/>
      <c r="C2054" s="751"/>
      <c r="D2054" s="752"/>
      <c r="E2054" s="753"/>
      <c r="F2054" s="754"/>
      <c r="G2054" s="755"/>
      <c r="H2054" s="690"/>
    </row>
    <row r="2055" spans="1:8" ht="12.75" customHeight="1">
      <c r="A2055" s="1032" t="s">
        <v>173</v>
      </c>
      <c r="B2055" s="982"/>
      <c r="C2055" s="982"/>
      <c r="D2055" s="982"/>
      <c r="E2055" s="982"/>
      <c r="F2055" s="1033"/>
      <c r="G2055" s="756" t="e">
        <f>SUM(G2041,G2047,G2053)</f>
        <v>#REF!</v>
      </c>
      <c r="H2055" s="690"/>
    </row>
    <row r="2056" spans="1:8" ht="12.75" customHeight="1">
      <c r="A2056" s="825"/>
      <c r="B2056" s="825"/>
      <c r="C2056" s="825"/>
      <c r="D2056" s="825"/>
      <c r="E2056" s="825"/>
      <c r="F2056" s="825"/>
      <c r="G2056" s="866"/>
      <c r="H2056" s="690"/>
    </row>
    <row r="2057" spans="1:8" ht="12.75" customHeight="1">
      <c r="A2057" s="825"/>
      <c r="B2057" s="825"/>
      <c r="C2057" s="825"/>
      <c r="D2057" s="825"/>
      <c r="E2057" s="825"/>
      <c r="F2057" s="825"/>
      <c r="G2057" s="866"/>
      <c r="H2057" s="690"/>
    </row>
    <row r="2058" spans="1:8" ht="12.75" customHeight="1">
      <c r="A2058" s="200"/>
      <c r="B2058" s="201"/>
      <c r="C2058" s="670"/>
      <c r="D2058" s="201"/>
      <c r="E2058" s="201"/>
      <c r="F2058" s="683"/>
      <c r="G2058" s="218"/>
      <c r="H2058" s="690"/>
    </row>
    <row r="2059" spans="1:8" ht="12.75" customHeight="1">
      <c r="A2059" s="821" t="s">
        <v>46</v>
      </c>
      <c r="B2059" s="822" t="s">
        <v>37</v>
      </c>
      <c r="C2059" s="1113" t="s">
        <v>105</v>
      </c>
      <c r="D2059" s="1026"/>
      <c r="E2059" s="1026"/>
      <c r="F2059" s="1022"/>
      <c r="G2059" s="823" t="s">
        <v>40</v>
      </c>
      <c r="H2059" s="690"/>
    </row>
    <row r="2060" spans="1:8" ht="12.75" customHeight="1">
      <c r="A2060" s="772" t="s">
        <v>2517</v>
      </c>
      <c r="B2060" s="773" t="s">
        <v>2518</v>
      </c>
      <c r="C2060" s="1114" t="s">
        <v>2519</v>
      </c>
      <c r="D2060" s="1015"/>
      <c r="E2060" s="1016"/>
      <c r="F2060" s="728" t="e">
        <f>G2079</f>
        <v>#REF!</v>
      </c>
      <c r="G2060" s="824" t="s">
        <v>141</v>
      </c>
      <c r="H2060" s="690"/>
    </row>
    <row r="2061" spans="1:8" ht="12.75" customHeight="1">
      <c r="A2061" s="1028" t="s">
        <v>1802</v>
      </c>
      <c r="B2061" s="1015"/>
      <c r="C2061" s="1015"/>
      <c r="D2061" s="1015"/>
      <c r="E2061" s="1015"/>
      <c r="F2061" s="1015"/>
      <c r="G2061" s="1029"/>
      <c r="H2061" s="690"/>
    </row>
    <row r="2062" spans="1:8" ht="12.75" customHeight="1">
      <c r="A2062" s="732" t="s">
        <v>1480</v>
      </c>
      <c r="B2062" s="732" t="s">
        <v>46</v>
      </c>
      <c r="C2062" s="733" t="s">
        <v>1803</v>
      </c>
      <c r="D2062" s="732" t="s">
        <v>141</v>
      </c>
      <c r="E2062" s="734" t="s">
        <v>106</v>
      </c>
      <c r="F2062" s="735" t="s">
        <v>1804</v>
      </c>
      <c r="G2062" s="735" t="s">
        <v>1805</v>
      </c>
      <c r="H2062" s="690"/>
    </row>
    <row r="2063" spans="1:8" ht="12.75" customHeight="1">
      <c r="A2063" s="736"/>
      <c r="B2063" s="736"/>
      <c r="C2063" s="737"/>
      <c r="D2063" s="736"/>
      <c r="E2063" s="738"/>
      <c r="F2063" s="739"/>
      <c r="G2063" s="739"/>
      <c r="H2063" s="690"/>
    </row>
    <row r="2064" spans="1:8" ht="12.75" customHeight="1">
      <c r="A2064" s="736"/>
      <c r="B2064" s="736"/>
      <c r="C2064" s="737"/>
      <c r="D2064" s="736"/>
      <c r="E2064" s="738"/>
      <c r="F2064" s="739"/>
      <c r="G2064" s="739"/>
      <c r="H2064" s="690"/>
    </row>
    <row r="2065" spans="1:8" ht="12.75" customHeight="1">
      <c r="A2065" s="1030" t="s">
        <v>1806</v>
      </c>
      <c r="B2065" s="982"/>
      <c r="C2065" s="982"/>
      <c r="D2065" s="982"/>
      <c r="E2065" s="982"/>
      <c r="F2065" s="983"/>
      <c r="G2065" s="740" t="str">
        <f>IF(F2063="","",(SUM(G2063:G2064)))</f>
        <v/>
      </c>
      <c r="H2065" s="690"/>
    </row>
    <row r="2066" spans="1:8" ht="12.75" customHeight="1">
      <c r="A2066" s="741"/>
      <c r="B2066" s="742"/>
      <c r="C2066" s="743"/>
      <c r="D2066" s="744"/>
      <c r="E2066" s="745"/>
      <c r="F2066" s="746"/>
      <c r="G2066" s="747"/>
      <c r="H2066" s="690"/>
    </row>
    <row r="2067" spans="1:8" ht="12.75" customHeight="1">
      <c r="A2067" s="1031" t="s">
        <v>1570</v>
      </c>
      <c r="B2067" s="982"/>
      <c r="C2067" s="982"/>
      <c r="D2067" s="982"/>
      <c r="E2067" s="982"/>
      <c r="F2067" s="982"/>
      <c r="G2067" s="983"/>
      <c r="H2067" s="690"/>
    </row>
    <row r="2068" spans="1:8" ht="12.75" customHeight="1">
      <c r="A2068" s="732" t="s">
        <v>1480</v>
      </c>
      <c r="B2068" s="732" t="s">
        <v>46</v>
      </c>
      <c r="C2068" s="733" t="s">
        <v>1803</v>
      </c>
      <c r="D2068" s="732" t="s">
        <v>141</v>
      </c>
      <c r="E2068" s="734" t="s">
        <v>106</v>
      </c>
      <c r="F2068" s="735" t="s">
        <v>1804</v>
      </c>
      <c r="G2068" s="735" t="s">
        <v>1805</v>
      </c>
      <c r="H2068" s="690"/>
    </row>
    <row r="2069" spans="1:8" ht="12.75" customHeight="1">
      <c r="A2069" s="736" t="s">
        <v>2233</v>
      </c>
      <c r="B2069" s="736" t="s">
        <v>2520</v>
      </c>
      <c r="C2069" s="737" t="e">
        <f>VLOOKUP(B2069,#REF!,2,0)</f>
        <v>#REF!</v>
      </c>
      <c r="D2069" s="736" t="e">
        <f>VLOOKUP(B2069,#REF!,3,0)</f>
        <v>#REF!</v>
      </c>
      <c r="E2069" s="738">
        <v>1</v>
      </c>
      <c r="F2069" s="739" t="e">
        <f>VLOOKUP(B2069,#REF!,13,0)</f>
        <v>#REF!</v>
      </c>
      <c r="G2069" s="739" t="e">
        <f>IF(D2069="","",E2069*F2069)</f>
        <v>#REF!</v>
      </c>
      <c r="H2069" s="690"/>
    </row>
    <row r="2070" spans="1:8" ht="12.75" customHeight="1">
      <c r="A2070" s="736"/>
      <c r="B2070" s="736"/>
      <c r="C2070" s="737"/>
      <c r="D2070" s="736"/>
      <c r="E2070" s="738"/>
      <c r="F2070" s="739"/>
      <c r="G2070" s="739"/>
      <c r="H2070" s="690"/>
    </row>
    <row r="2071" spans="1:8" ht="12.75" customHeight="1">
      <c r="A2071" s="1030" t="s">
        <v>1806</v>
      </c>
      <c r="B2071" s="982"/>
      <c r="C2071" s="982"/>
      <c r="D2071" s="982"/>
      <c r="E2071" s="982"/>
      <c r="F2071" s="983"/>
      <c r="G2071" s="740" t="e">
        <f>IF(F2069="","",(SUM(G2069:G2070)))</f>
        <v>#REF!</v>
      </c>
      <c r="H2071" s="690"/>
    </row>
    <row r="2072" spans="1:8" ht="12.75" customHeight="1">
      <c r="A2072" s="741"/>
      <c r="B2072" s="742"/>
      <c r="C2072" s="748"/>
      <c r="D2072" s="742"/>
      <c r="E2072" s="749"/>
      <c r="F2072" s="750"/>
      <c r="G2072" s="747"/>
      <c r="H2072" s="690"/>
    </row>
    <row r="2073" spans="1:8" ht="12.75" customHeight="1">
      <c r="A2073" s="1031" t="s">
        <v>1807</v>
      </c>
      <c r="B2073" s="982"/>
      <c r="C2073" s="982"/>
      <c r="D2073" s="982"/>
      <c r="E2073" s="982"/>
      <c r="F2073" s="982"/>
      <c r="G2073" s="983"/>
      <c r="H2073" s="690"/>
    </row>
    <row r="2074" spans="1:8" ht="12.75" customHeight="1">
      <c r="A2074" s="732" t="s">
        <v>1480</v>
      </c>
      <c r="B2074" s="732" t="s">
        <v>46</v>
      </c>
      <c r="C2074" s="733" t="s">
        <v>1803</v>
      </c>
      <c r="D2074" s="732" t="s">
        <v>141</v>
      </c>
      <c r="E2074" s="734" t="s">
        <v>106</v>
      </c>
      <c r="F2074" s="735" t="s">
        <v>1804</v>
      </c>
      <c r="G2074" s="735" t="s">
        <v>1805</v>
      </c>
      <c r="H2074" s="690"/>
    </row>
    <row r="2075" spans="1:8" ht="12.75" customHeight="1">
      <c r="A2075" s="736"/>
      <c r="B2075" s="736"/>
      <c r="C2075" s="737" t="str">
        <f>IF(B2075="","",IF(A2075="SINAPI",VLOOKUP(B2075,'Referência NÃO DESONERADO'!$A:$D,2,0),IF(A2075="COTAÇÃO",VLOOKUP(B2075,'Mapa Cotações'!$A:$N,2,0))))</f>
        <v/>
      </c>
      <c r="D2075" s="736" t="str">
        <f>IF(B2075="","",IF(A2075="SINAPI",VLOOKUP(B2075,'Referência NÃO DESONERADO'!$A:$D,3,0),IF(A2075="COTAÇÃO",VLOOKUP(B2075,'Mapa Cotações'!$A:$N,3,0))))</f>
        <v/>
      </c>
      <c r="E2075" s="738"/>
      <c r="F2075" s="739" t="str">
        <f>IF(B2075="","",IF('Planilha Orçamentária'!$H$2="NÃO DESONERADO",(IF(A2075="SINAPI",VLOOKUP(B2075,'Referência NÃO DESONERADO'!$A:$D,4,0),IF(A2075="ORSE",VLOOKUP(B2075,'Referência NÃO DESONERADO'!$F:$I,4,0),IF(A2075="COTAÇÃO",VLOOKUP(B2075,'Mapa Cotações'!$A:$N,13,0))))),(IF(A2075="SINAPI",VLOOKUP(B2075,'Referência DESONERADO'!$A:$D,4,0),IF(A2075="ORSE",VLOOKUP(B2075,'Referência DESONERADO'!$F:$I,4,0),IF(A2075="COTAÇÃO",VLOOKUP(B2075,'Mapa Cotações'!$A:$N,13,0)))))))</f>
        <v/>
      </c>
      <c r="G2075" s="739" t="str">
        <f t="shared" ref="G2075:G2076" si="58">IF(D2075="","",E2075*F2075)</f>
        <v/>
      </c>
      <c r="H2075" s="690"/>
    </row>
    <row r="2076" spans="1:8" ht="12.75" customHeight="1">
      <c r="A2076" s="736"/>
      <c r="B2076" s="736"/>
      <c r="C2076" s="737" t="str">
        <f>IF(B2076="","",IF(A2076="SINAPI",VLOOKUP(B2076,'Referência NÃO DESONERADO'!$A:$D,2,0),IF(A2076="COTAÇÃO",VLOOKUP(B2076,'Mapa Cotações'!$A:$N,2,0))))</f>
        <v/>
      </c>
      <c r="D2076" s="736" t="str">
        <f>IF(B2076="","",IF(A2076="SINAPI",VLOOKUP(B2076,'Referência NÃO DESONERADO'!$A:$D,3,0),IF(A2076="COTAÇÃO",VLOOKUP(B2076,'Mapa Cotações'!$A:$N,3,0))))</f>
        <v/>
      </c>
      <c r="E2076" s="738"/>
      <c r="F2076" s="739" t="str">
        <f>IF(B2076="","",IF('Planilha Orçamentária'!$H$2="NÃO DESONERADO",(IF(A2076="SINAPI",VLOOKUP(B2076,'Referência NÃO DESONERADO'!$A:$D,4,0),IF(A2076="ORSE",VLOOKUP(B2076,'Referência NÃO DESONERADO'!$F:$I,4,0),IF(A2076="COTAÇÃO",VLOOKUP(B2076,'Mapa Cotações'!$A:$N,13,0))))),(IF(A2076="SINAPI",VLOOKUP(B2076,'Referência DESONERADO'!$A:$D,4,0),IF(A2076="ORSE",VLOOKUP(B2076,'Referência DESONERADO'!$F:$I,4,0),IF(A2076="COTAÇÃO",VLOOKUP(B2076,'Mapa Cotações'!$A:$N,13,0)))))))</f>
        <v/>
      </c>
      <c r="G2076" s="739" t="str">
        <f t="shared" si="58"/>
        <v/>
      </c>
      <c r="H2076" s="690"/>
    </row>
    <row r="2077" spans="1:8" ht="12.75" customHeight="1">
      <c r="A2077" s="1030" t="s">
        <v>1806</v>
      </c>
      <c r="B2077" s="982"/>
      <c r="C2077" s="982"/>
      <c r="D2077" s="982"/>
      <c r="E2077" s="982"/>
      <c r="F2077" s="983"/>
      <c r="G2077" s="740" t="str">
        <f>IF(F2075="","",(SUM(G2075:G2076)))</f>
        <v/>
      </c>
      <c r="H2077" s="690"/>
    </row>
    <row r="2078" spans="1:8" ht="12.75" customHeight="1">
      <c r="A2078" s="741"/>
      <c r="B2078" s="742"/>
      <c r="C2078" s="751"/>
      <c r="D2078" s="752"/>
      <c r="E2078" s="753"/>
      <c r="F2078" s="754"/>
      <c r="G2078" s="755"/>
      <c r="H2078" s="690"/>
    </row>
    <row r="2079" spans="1:8" ht="12.75" customHeight="1">
      <c r="A2079" s="1032" t="s">
        <v>173</v>
      </c>
      <c r="B2079" s="982"/>
      <c r="C2079" s="982"/>
      <c r="D2079" s="982"/>
      <c r="E2079" s="982"/>
      <c r="F2079" s="1033"/>
      <c r="G2079" s="756" t="e">
        <f>SUM(G2065,G2071,G2077)</f>
        <v>#REF!</v>
      </c>
      <c r="H2079" s="690"/>
    </row>
    <row r="2080" spans="1:8" ht="12.75" customHeight="1">
      <c r="A2080" s="825"/>
      <c r="B2080" s="825"/>
      <c r="C2080" s="825"/>
      <c r="D2080" s="825"/>
      <c r="E2080" s="825"/>
      <c r="F2080" s="825"/>
      <c r="G2080" s="866"/>
      <c r="H2080" s="690"/>
    </row>
    <row r="2081" spans="1:8" ht="12.75" customHeight="1">
      <c r="A2081" s="825"/>
      <c r="B2081" s="825"/>
      <c r="C2081" s="825"/>
      <c r="D2081" s="825"/>
      <c r="E2081" s="825"/>
      <c r="F2081" s="825"/>
      <c r="G2081" s="866"/>
      <c r="H2081" s="690"/>
    </row>
    <row r="2082" spans="1:8" ht="12.75" customHeight="1">
      <c r="A2082" s="200"/>
      <c r="B2082" s="201"/>
      <c r="C2082" s="670"/>
      <c r="D2082" s="201"/>
      <c r="E2082" s="201"/>
      <c r="F2082" s="683"/>
      <c r="G2082" s="218"/>
      <c r="H2082" s="690"/>
    </row>
    <row r="2083" spans="1:8" ht="12.75" customHeight="1">
      <c r="A2083" s="821" t="s">
        <v>46</v>
      </c>
      <c r="B2083" s="822" t="s">
        <v>37</v>
      </c>
      <c r="C2083" s="1113" t="s">
        <v>105</v>
      </c>
      <c r="D2083" s="1026"/>
      <c r="E2083" s="1026"/>
      <c r="F2083" s="1022"/>
      <c r="G2083" s="823" t="s">
        <v>40</v>
      </c>
      <c r="H2083" s="690"/>
    </row>
    <row r="2084" spans="1:8" ht="12.75" customHeight="1">
      <c r="A2084" s="772" t="s">
        <v>2521</v>
      </c>
      <c r="B2084" s="773" t="s">
        <v>2522</v>
      </c>
      <c r="C2084" s="1114" t="s">
        <v>2523</v>
      </c>
      <c r="D2084" s="1015"/>
      <c r="E2084" s="1016"/>
      <c r="F2084" s="728" t="e">
        <f>G2103</f>
        <v>#REF!</v>
      </c>
      <c r="G2084" s="824" t="s">
        <v>141</v>
      </c>
      <c r="H2084" s="690"/>
    </row>
    <row r="2085" spans="1:8" ht="12.75" customHeight="1">
      <c r="A2085" s="1028" t="s">
        <v>1802</v>
      </c>
      <c r="B2085" s="1015"/>
      <c r="C2085" s="1015"/>
      <c r="D2085" s="1015"/>
      <c r="E2085" s="1015"/>
      <c r="F2085" s="1015"/>
      <c r="G2085" s="1029"/>
      <c r="H2085" s="690"/>
    </row>
    <row r="2086" spans="1:8" ht="12.75" customHeight="1">
      <c r="A2086" s="732" t="s">
        <v>1480</v>
      </c>
      <c r="B2086" s="732" t="s">
        <v>46</v>
      </c>
      <c r="C2086" s="733" t="s">
        <v>1803</v>
      </c>
      <c r="D2086" s="732" t="s">
        <v>141</v>
      </c>
      <c r="E2086" s="734" t="s">
        <v>106</v>
      </c>
      <c r="F2086" s="735" t="s">
        <v>1804</v>
      </c>
      <c r="G2086" s="735" t="s">
        <v>1805</v>
      </c>
      <c r="H2086" s="690"/>
    </row>
    <row r="2087" spans="1:8" ht="12.75" customHeight="1">
      <c r="A2087" s="736"/>
      <c r="B2087" s="736"/>
      <c r="C2087" s="737"/>
      <c r="D2087" s="736"/>
      <c r="E2087" s="738"/>
      <c r="F2087" s="739"/>
      <c r="G2087" s="739"/>
      <c r="H2087" s="690"/>
    </row>
    <row r="2088" spans="1:8" ht="12.75" customHeight="1">
      <c r="A2088" s="736"/>
      <c r="B2088" s="736"/>
      <c r="C2088" s="737"/>
      <c r="D2088" s="736"/>
      <c r="E2088" s="738"/>
      <c r="F2088" s="739"/>
      <c r="G2088" s="739"/>
      <c r="H2088" s="690"/>
    </row>
    <row r="2089" spans="1:8" ht="12.75" customHeight="1">
      <c r="A2089" s="1030" t="s">
        <v>1806</v>
      </c>
      <c r="B2089" s="982"/>
      <c r="C2089" s="982"/>
      <c r="D2089" s="982"/>
      <c r="E2089" s="982"/>
      <c r="F2089" s="983"/>
      <c r="G2089" s="740" t="str">
        <f>IF(F2087="","",(SUM(G2087:G2088)))</f>
        <v/>
      </c>
      <c r="H2089" s="690"/>
    </row>
    <row r="2090" spans="1:8" ht="12.75" customHeight="1">
      <c r="A2090" s="741"/>
      <c r="B2090" s="742"/>
      <c r="C2090" s="743"/>
      <c r="D2090" s="744"/>
      <c r="E2090" s="745"/>
      <c r="F2090" s="746"/>
      <c r="G2090" s="747"/>
      <c r="H2090" s="690"/>
    </row>
    <row r="2091" spans="1:8" ht="12.75" customHeight="1">
      <c r="A2091" s="1031" t="s">
        <v>1570</v>
      </c>
      <c r="B2091" s="982"/>
      <c r="C2091" s="982"/>
      <c r="D2091" s="982"/>
      <c r="E2091" s="982"/>
      <c r="F2091" s="982"/>
      <c r="G2091" s="983"/>
      <c r="H2091" s="690"/>
    </row>
    <row r="2092" spans="1:8" ht="12.75" customHeight="1">
      <c r="A2092" s="732" t="s">
        <v>1480</v>
      </c>
      <c r="B2092" s="732" t="s">
        <v>46</v>
      </c>
      <c r="C2092" s="733" t="s">
        <v>1803</v>
      </c>
      <c r="D2092" s="732" t="s">
        <v>141</v>
      </c>
      <c r="E2092" s="734" t="s">
        <v>106</v>
      </c>
      <c r="F2092" s="735" t="s">
        <v>1804</v>
      </c>
      <c r="G2092" s="735" t="s">
        <v>1805</v>
      </c>
      <c r="H2092" s="690"/>
    </row>
    <row r="2093" spans="1:8" ht="12.75" customHeight="1">
      <c r="A2093" s="736" t="s">
        <v>2233</v>
      </c>
      <c r="B2093" s="736" t="s">
        <v>2524</v>
      </c>
      <c r="C2093" s="737" t="e">
        <f>VLOOKUP(B2093,#REF!,2,0)</f>
        <v>#REF!</v>
      </c>
      <c r="D2093" s="736" t="e">
        <f>VLOOKUP(B2093,#REF!,3,0)</f>
        <v>#REF!</v>
      </c>
      <c r="E2093" s="738">
        <v>1</v>
      </c>
      <c r="F2093" s="739" t="e">
        <f>VLOOKUP(B2093,#REF!,13,0)</f>
        <v>#REF!</v>
      </c>
      <c r="G2093" s="739" t="e">
        <f>IF(D2093="","",E2093*F2093)</f>
        <v>#REF!</v>
      </c>
      <c r="H2093" s="690"/>
    </row>
    <row r="2094" spans="1:8" ht="12.75" customHeight="1">
      <c r="A2094" s="736"/>
      <c r="B2094" s="736"/>
      <c r="C2094" s="737"/>
      <c r="D2094" s="736"/>
      <c r="E2094" s="738"/>
      <c r="F2094" s="739"/>
      <c r="G2094" s="739"/>
      <c r="H2094" s="690"/>
    </row>
    <row r="2095" spans="1:8" ht="12.75" customHeight="1">
      <c r="A2095" s="1030" t="s">
        <v>1806</v>
      </c>
      <c r="B2095" s="982"/>
      <c r="C2095" s="982"/>
      <c r="D2095" s="982"/>
      <c r="E2095" s="982"/>
      <c r="F2095" s="983"/>
      <c r="G2095" s="740" t="e">
        <f>IF(F2093="","",(SUM(G2093:G2094)))</f>
        <v>#REF!</v>
      </c>
      <c r="H2095" s="690"/>
    </row>
    <row r="2096" spans="1:8" ht="12.75" customHeight="1">
      <c r="A2096" s="741"/>
      <c r="B2096" s="742"/>
      <c r="C2096" s="748"/>
      <c r="D2096" s="742"/>
      <c r="E2096" s="749"/>
      <c r="F2096" s="750"/>
      <c r="G2096" s="747"/>
      <c r="H2096" s="690"/>
    </row>
    <row r="2097" spans="1:8" ht="12.75" customHeight="1">
      <c r="A2097" s="1031" t="s">
        <v>1807</v>
      </c>
      <c r="B2097" s="982"/>
      <c r="C2097" s="982"/>
      <c r="D2097" s="982"/>
      <c r="E2097" s="982"/>
      <c r="F2097" s="982"/>
      <c r="G2097" s="983"/>
      <c r="H2097" s="690"/>
    </row>
    <row r="2098" spans="1:8" ht="12.75" customHeight="1">
      <c r="A2098" s="732" t="s">
        <v>1480</v>
      </c>
      <c r="B2098" s="732" t="s">
        <v>46</v>
      </c>
      <c r="C2098" s="733" t="s">
        <v>1803</v>
      </c>
      <c r="D2098" s="732" t="s">
        <v>141</v>
      </c>
      <c r="E2098" s="734" t="s">
        <v>106</v>
      </c>
      <c r="F2098" s="735" t="s">
        <v>1804</v>
      </c>
      <c r="G2098" s="735" t="s">
        <v>1805</v>
      </c>
      <c r="H2098" s="690"/>
    </row>
    <row r="2099" spans="1:8" ht="12.75" customHeight="1">
      <c r="A2099" s="736"/>
      <c r="B2099" s="736"/>
      <c r="C2099" s="737" t="str">
        <f>IF(B2099="","",IF(A2099="SINAPI",VLOOKUP(B2099,'Referência NÃO DESONERADO'!$A:$D,2,0),IF(A2099="COTAÇÃO",VLOOKUP(B2099,'Mapa Cotações'!$A:$N,2,0))))</f>
        <v/>
      </c>
      <c r="D2099" s="736" t="str">
        <f>IF(B2099="","",IF(A2099="SINAPI",VLOOKUP(B2099,'Referência NÃO DESONERADO'!$A:$D,3,0),IF(A2099="COTAÇÃO",VLOOKUP(B2099,'Mapa Cotações'!$A:$N,3,0))))</f>
        <v/>
      </c>
      <c r="E2099" s="738"/>
      <c r="F2099" s="739" t="str">
        <f>IF(B2099="","",IF('Planilha Orçamentária'!$H$2="NÃO DESONERADO",(IF(A2099="SINAPI",VLOOKUP(B2099,'Referência NÃO DESONERADO'!$A:$D,4,0),IF(A2099="ORSE",VLOOKUP(B2099,'Referência NÃO DESONERADO'!$F:$I,4,0),IF(A2099="COTAÇÃO",VLOOKUP(B2099,'Mapa Cotações'!$A:$N,13,0))))),(IF(A2099="SINAPI",VLOOKUP(B2099,'Referência DESONERADO'!$A:$D,4,0),IF(A2099="ORSE",VLOOKUP(B2099,'Referência DESONERADO'!$F:$I,4,0),IF(A2099="COTAÇÃO",VLOOKUP(B2099,'Mapa Cotações'!$A:$N,13,0)))))))</f>
        <v/>
      </c>
      <c r="G2099" s="739" t="str">
        <f t="shared" ref="G2099:G2100" si="59">IF(D2099="","",E2099*F2099)</f>
        <v/>
      </c>
      <c r="H2099" s="690"/>
    </row>
    <row r="2100" spans="1:8" ht="12.75" customHeight="1">
      <c r="A2100" s="736"/>
      <c r="B2100" s="736"/>
      <c r="C2100" s="737" t="str">
        <f>IF(B2100="","",IF(A2100="SINAPI",VLOOKUP(B2100,'Referência NÃO DESONERADO'!$A:$D,2,0),IF(A2100="COTAÇÃO",VLOOKUP(B2100,'Mapa Cotações'!$A:$N,2,0))))</f>
        <v/>
      </c>
      <c r="D2100" s="736" t="str">
        <f>IF(B2100="","",IF(A2100="SINAPI",VLOOKUP(B2100,'Referência NÃO DESONERADO'!$A:$D,3,0),IF(A2100="COTAÇÃO",VLOOKUP(B2100,'Mapa Cotações'!$A:$N,3,0))))</f>
        <v/>
      </c>
      <c r="E2100" s="738"/>
      <c r="F2100" s="739" t="str">
        <f>IF(B2100="","",IF('Planilha Orçamentária'!$H$2="NÃO DESONERADO",(IF(A2100="SINAPI",VLOOKUP(B2100,'Referência NÃO DESONERADO'!$A:$D,4,0),IF(A2100="ORSE",VLOOKUP(B2100,'Referência NÃO DESONERADO'!$F:$I,4,0),IF(A2100="COTAÇÃO",VLOOKUP(B2100,'Mapa Cotações'!$A:$N,13,0))))),(IF(A2100="SINAPI",VLOOKUP(B2100,'Referência DESONERADO'!$A:$D,4,0),IF(A2100="ORSE",VLOOKUP(B2100,'Referência DESONERADO'!$F:$I,4,0),IF(A2100="COTAÇÃO",VLOOKUP(B2100,'Mapa Cotações'!$A:$N,13,0)))))))</f>
        <v/>
      </c>
      <c r="G2100" s="739" t="str">
        <f t="shared" si="59"/>
        <v/>
      </c>
      <c r="H2100" s="690"/>
    </row>
    <row r="2101" spans="1:8" ht="12.75" customHeight="1">
      <c r="A2101" s="1030" t="s">
        <v>1806</v>
      </c>
      <c r="B2101" s="982"/>
      <c r="C2101" s="982"/>
      <c r="D2101" s="982"/>
      <c r="E2101" s="982"/>
      <c r="F2101" s="983"/>
      <c r="G2101" s="740" t="str">
        <f>IF(F2099="","",(SUM(G2099:G2100)))</f>
        <v/>
      </c>
      <c r="H2101" s="690"/>
    </row>
    <row r="2102" spans="1:8" ht="12.75" customHeight="1">
      <c r="A2102" s="741"/>
      <c r="B2102" s="742"/>
      <c r="C2102" s="751"/>
      <c r="D2102" s="752"/>
      <c r="E2102" s="753"/>
      <c r="F2102" s="754"/>
      <c r="G2102" s="755"/>
      <c r="H2102" s="690"/>
    </row>
    <row r="2103" spans="1:8" ht="12.75" customHeight="1">
      <c r="A2103" s="1032" t="s">
        <v>173</v>
      </c>
      <c r="B2103" s="982"/>
      <c r="C2103" s="982"/>
      <c r="D2103" s="982"/>
      <c r="E2103" s="982"/>
      <c r="F2103" s="1033"/>
      <c r="G2103" s="756" t="e">
        <f>SUM(G2089,G2095,G2101)</f>
        <v>#REF!</v>
      </c>
      <c r="H2103" s="690"/>
    </row>
    <row r="2104" spans="1:8" ht="12.75" customHeight="1">
      <c r="A2104" s="825"/>
      <c r="B2104" s="825"/>
      <c r="C2104" s="825"/>
      <c r="D2104" s="825"/>
      <c r="E2104" s="825"/>
      <c r="F2104" s="825"/>
      <c r="G2104" s="866"/>
      <c r="H2104" s="690"/>
    </row>
    <row r="2105" spans="1:8" ht="12.75" customHeight="1">
      <c r="A2105" s="825"/>
      <c r="B2105" s="825"/>
      <c r="C2105" s="825"/>
      <c r="D2105" s="825"/>
      <c r="E2105" s="825"/>
      <c r="F2105" s="825"/>
      <c r="G2105" s="866"/>
      <c r="H2105" s="690"/>
    </row>
    <row r="2106" spans="1:8" ht="12.75" customHeight="1">
      <c r="A2106" s="200"/>
      <c r="B2106" s="201"/>
      <c r="C2106" s="670"/>
      <c r="D2106" s="201"/>
      <c r="E2106" s="201"/>
      <c r="F2106" s="683"/>
      <c r="G2106" s="218"/>
      <c r="H2106" s="690"/>
    </row>
    <row r="2107" spans="1:8" ht="12.75" customHeight="1">
      <c r="A2107" s="821" t="s">
        <v>46</v>
      </c>
      <c r="B2107" s="822" t="s">
        <v>37</v>
      </c>
      <c r="C2107" s="1113" t="s">
        <v>105</v>
      </c>
      <c r="D2107" s="1026"/>
      <c r="E2107" s="1026"/>
      <c r="F2107" s="1022"/>
      <c r="G2107" s="823" t="s">
        <v>40</v>
      </c>
      <c r="H2107" s="690"/>
    </row>
    <row r="2108" spans="1:8" ht="12.75" customHeight="1">
      <c r="A2108" s="772" t="s">
        <v>2525</v>
      </c>
      <c r="B2108" s="773" t="s">
        <v>2526</v>
      </c>
      <c r="C2108" s="1114" t="s">
        <v>2527</v>
      </c>
      <c r="D2108" s="1015"/>
      <c r="E2108" s="1016"/>
      <c r="F2108" s="728" t="e">
        <f>G2127</f>
        <v>#REF!</v>
      </c>
      <c r="G2108" s="824" t="s">
        <v>141</v>
      </c>
      <c r="H2108" s="690"/>
    </row>
    <row r="2109" spans="1:8" ht="12.75" customHeight="1">
      <c r="A2109" s="1028" t="s">
        <v>1802</v>
      </c>
      <c r="B2109" s="1015"/>
      <c r="C2109" s="1015"/>
      <c r="D2109" s="1015"/>
      <c r="E2109" s="1015"/>
      <c r="F2109" s="1015"/>
      <c r="G2109" s="1029"/>
      <c r="H2109" s="690"/>
    </row>
    <row r="2110" spans="1:8" ht="12.75" customHeight="1">
      <c r="A2110" s="732" t="s">
        <v>1480</v>
      </c>
      <c r="B2110" s="732" t="s">
        <v>46</v>
      </c>
      <c r="C2110" s="733" t="s">
        <v>1803</v>
      </c>
      <c r="D2110" s="732" t="s">
        <v>141</v>
      </c>
      <c r="E2110" s="734" t="s">
        <v>106</v>
      </c>
      <c r="F2110" s="735" t="s">
        <v>1804</v>
      </c>
      <c r="G2110" s="735" t="s">
        <v>1805</v>
      </c>
      <c r="H2110" s="690"/>
    </row>
    <row r="2111" spans="1:8" ht="12.75" customHeight="1">
      <c r="A2111" s="736"/>
      <c r="B2111" s="736"/>
      <c r="C2111" s="737"/>
      <c r="D2111" s="736"/>
      <c r="E2111" s="738"/>
      <c r="F2111" s="739"/>
      <c r="G2111" s="739"/>
      <c r="H2111" s="690"/>
    </row>
    <row r="2112" spans="1:8" ht="12.75" customHeight="1">
      <c r="A2112" s="736"/>
      <c r="B2112" s="736"/>
      <c r="C2112" s="737"/>
      <c r="D2112" s="736"/>
      <c r="E2112" s="738"/>
      <c r="F2112" s="739"/>
      <c r="G2112" s="739"/>
      <c r="H2112" s="690"/>
    </row>
    <row r="2113" spans="1:8" ht="12.75" customHeight="1">
      <c r="A2113" s="1030" t="s">
        <v>1806</v>
      </c>
      <c r="B2113" s="982"/>
      <c r="C2113" s="982"/>
      <c r="D2113" s="982"/>
      <c r="E2113" s="982"/>
      <c r="F2113" s="983"/>
      <c r="G2113" s="740" t="str">
        <f>IF(F2111="","",(SUM(G2111:G2112)))</f>
        <v/>
      </c>
      <c r="H2113" s="690"/>
    </row>
    <row r="2114" spans="1:8" ht="12.75" customHeight="1">
      <c r="A2114" s="741"/>
      <c r="B2114" s="742"/>
      <c r="C2114" s="743"/>
      <c r="D2114" s="744"/>
      <c r="E2114" s="745"/>
      <c r="F2114" s="746"/>
      <c r="G2114" s="747"/>
      <c r="H2114" s="690"/>
    </row>
    <row r="2115" spans="1:8" ht="12.75" customHeight="1">
      <c r="A2115" s="1031" t="s">
        <v>1570</v>
      </c>
      <c r="B2115" s="982"/>
      <c r="C2115" s="982"/>
      <c r="D2115" s="982"/>
      <c r="E2115" s="982"/>
      <c r="F2115" s="982"/>
      <c r="G2115" s="983"/>
      <c r="H2115" s="690"/>
    </row>
    <row r="2116" spans="1:8" ht="12.75" customHeight="1">
      <c r="A2116" s="732" t="s">
        <v>1480</v>
      </c>
      <c r="B2116" s="732" t="s">
        <v>46</v>
      </c>
      <c r="C2116" s="733" t="s">
        <v>1803</v>
      </c>
      <c r="D2116" s="732" t="s">
        <v>141</v>
      </c>
      <c r="E2116" s="734" t="s">
        <v>106</v>
      </c>
      <c r="F2116" s="735" t="s">
        <v>1804</v>
      </c>
      <c r="G2116" s="735" t="s">
        <v>1805</v>
      </c>
      <c r="H2116" s="690"/>
    </row>
    <row r="2117" spans="1:8">
      <c r="A2117" s="736" t="s">
        <v>2233</v>
      </c>
      <c r="B2117" s="736" t="s">
        <v>2528</v>
      </c>
      <c r="C2117" s="737" t="e">
        <f>VLOOKUP(B2117,#REF!,2,0)</f>
        <v>#REF!</v>
      </c>
      <c r="D2117" s="736" t="e">
        <f>VLOOKUP(B2117,#REF!,3,0)</f>
        <v>#REF!</v>
      </c>
      <c r="E2117" s="738">
        <v>1</v>
      </c>
      <c r="F2117" s="739" t="e">
        <f>VLOOKUP(B2117,#REF!,13,0)</f>
        <v>#REF!</v>
      </c>
      <c r="G2117" s="739" t="e">
        <f>IF(D2117="","",E2117*F2117)</f>
        <v>#REF!</v>
      </c>
      <c r="H2117" s="690"/>
    </row>
    <row r="2118" spans="1:8" ht="12.75" customHeight="1">
      <c r="A2118" s="736"/>
      <c r="B2118" s="736"/>
      <c r="C2118" s="737"/>
      <c r="D2118" s="736"/>
      <c r="E2118" s="738"/>
      <c r="F2118" s="739"/>
      <c r="G2118" s="739"/>
      <c r="H2118" s="690"/>
    </row>
    <row r="2119" spans="1:8" ht="12.75" customHeight="1">
      <c r="A2119" s="1030" t="s">
        <v>1806</v>
      </c>
      <c r="B2119" s="982"/>
      <c r="C2119" s="982"/>
      <c r="D2119" s="982"/>
      <c r="E2119" s="982"/>
      <c r="F2119" s="983"/>
      <c r="G2119" s="740" t="e">
        <f>IF(F2117="","",(SUM(G2117:G2118)))</f>
        <v>#REF!</v>
      </c>
      <c r="H2119" s="690"/>
    </row>
    <row r="2120" spans="1:8" ht="12.75" customHeight="1">
      <c r="A2120" s="741"/>
      <c r="B2120" s="742"/>
      <c r="C2120" s="748"/>
      <c r="D2120" s="742"/>
      <c r="E2120" s="749"/>
      <c r="F2120" s="750"/>
      <c r="G2120" s="747"/>
      <c r="H2120" s="690"/>
    </row>
    <row r="2121" spans="1:8" ht="12.75" customHeight="1">
      <c r="A2121" s="1031" t="s">
        <v>1807</v>
      </c>
      <c r="B2121" s="982"/>
      <c r="C2121" s="982"/>
      <c r="D2121" s="982"/>
      <c r="E2121" s="982"/>
      <c r="F2121" s="982"/>
      <c r="G2121" s="983"/>
      <c r="H2121" s="690"/>
    </row>
    <row r="2122" spans="1:8" ht="12.75" customHeight="1">
      <c r="A2122" s="732" t="s">
        <v>1480</v>
      </c>
      <c r="B2122" s="732" t="s">
        <v>46</v>
      </c>
      <c r="C2122" s="733" t="s">
        <v>1803</v>
      </c>
      <c r="D2122" s="732" t="s">
        <v>141</v>
      </c>
      <c r="E2122" s="734" t="s">
        <v>106</v>
      </c>
      <c r="F2122" s="735" t="s">
        <v>1804</v>
      </c>
      <c r="G2122" s="735" t="s">
        <v>1805</v>
      </c>
      <c r="H2122" s="690"/>
    </row>
    <row r="2123" spans="1:8" ht="12.75" customHeight="1">
      <c r="A2123" s="736"/>
      <c r="B2123" s="736"/>
      <c r="C2123" s="737" t="str">
        <f>IF(B2123="","",IF(A2123="SINAPI",VLOOKUP(B2123,'Referência NÃO DESONERADO'!$A:$D,2,0),IF(A2123="COTAÇÃO",VLOOKUP(B2123,'Mapa Cotações'!$A:$N,2,0))))</f>
        <v/>
      </c>
      <c r="D2123" s="736" t="str">
        <f>IF(B2123="","",IF(A2123="SINAPI",VLOOKUP(B2123,'Referência NÃO DESONERADO'!$A:$D,3,0),IF(A2123="COTAÇÃO",VLOOKUP(B2123,'Mapa Cotações'!$A:$N,3,0))))</f>
        <v/>
      </c>
      <c r="E2123" s="738"/>
      <c r="F2123" s="739" t="str">
        <f>IF(B2123="","",IF('Planilha Orçamentária'!$H$2="NÃO DESONERADO",(IF(A2123="SINAPI",VLOOKUP(B2123,'Referência NÃO DESONERADO'!$A:$D,4,0),IF(A2123="ORSE",VLOOKUP(B2123,'Referência NÃO DESONERADO'!$F:$I,4,0),IF(A2123="COTAÇÃO",VLOOKUP(B2123,'Mapa Cotações'!$A:$N,13,0))))),(IF(A2123="SINAPI",VLOOKUP(B2123,'Referência DESONERADO'!$A:$D,4,0),IF(A2123="ORSE",VLOOKUP(B2123,'Referência DESONERADO'!$F:$I,4,0),IF(A2123="COTAÇÃO",VLOOKUP(B2123,'Mapa Cotações'!$A:$N,13,0)))))))</f>
        <v/>
      </c>
      <c r="G2123" s="739" t="str">
        <f t="shared" ref="G2123:G2124" si="60">IF(D2123="","",E2123*F2123)</f>
        <v/>
      </c>
      <c r="H2123" s="690"/>
    </row>
    <row r="2124" spans="1:8" ht="12.75" customHeight="1">
      <c r="A2124" s="736"/>
      <c r="B2124" s="736"/>
      <c r="C2124" s="737" t="str">
        <f>IF(B2124="","",IF(A2124="SINAPI",VLOOKUP(B2124,'Referência NÃO DESONERADO'!$A:$D,2,0),IF(A2124="COTAÇÃO",VLOOKUP(B2124,'Mapa Cotações'!$A:$N,2,0))))</f>
        <v/>
      </c>
      <c r="D2124" s="736" t="str">
        <f>IF(B2124="","",IF(A2124="SINAPI",VLOOKUP(B2124,'Referência NÃO DESONERADO'!$A:$D,3,0),IF(A2124="COTAÇÃO",VLOOKUP(B2124,'Mapa Cotações'!$A:$N,3,0))))</f>
        <v/>
      </c>
      <c r="E2124" s="738"/>
      <c r="F2124" s="739" t="str">
        <f>IF(B2124="","",IF('Planilha Orçamentária'!$H$2="NÃO DESONERADO",(IF(A2124="SINAPI",VLOOKUP(B2124,'Referência NÃO DESONERADO'!$A:$D,4,0),IF(A2124="ORSE",VLOOKUP(B2124,'Referência NÃO DESONERADO'!$F:$I,4,0),IF(A2124="COTAÇÃO",VLOOKUP(B2124,'Mapa Cotações'!$A:$N,13,0))))),(IF(A2124="SINAPI",VLOOKUP(B2124,'Referência DESONERADO'!$A:$D,4,0),IF(A2124="ORSE",VLOOKUP(B2124,'Referência DESONERADO'!$F:$I,4,0),IF(A2124="COTAÇÃO",VLOOKUP(B2124,'Mapa Cotações'!$A:$N,13,0)))))))</f>
        <v/>
      </c>
      <c r="G2124" s="739" t="str">
        <f t="shared" si="60"/>
        <v/>
      </c>
      <c r="H2124" s="690"/>
    </row>
    <row r="2125" spans="1:8" ht="12.75" customHeight="1">
      <c r="A2125" s="1030" t="s">
        <v>1806</v>
      </c>
      <c r="B2125" s="982"/>
      <c r="C2125" s="982"/>
      <c r="D2125" s="982"/>
      <c r="E2125" s="982"/>
      <c r="F2125" s="983"/>
      <c r="G2125" s="740" t="str">
        <f>IF(F2123="","",(SUM(G2123:G2124)))</f>
        <v/>
      </c>
      <c r="H2125" s="690"/>
    </row>
    <row r="2126" spans="1:8" ht="12.75" customHeight="1">
      <c r="A2126" s="741"/>
      <c r="B2126" s="742"/>
      <c r="C2126" s="751"/>
      <c r="D2126" s="752"/>
      <c r="E2126" s="753"/>
      <c r="F2126" s="754"/>
      <c r="G2126" s="755"/>
      <c r="H2126" s="690"/>
    </row>
    <row r="2127" spans="1:8" ht="12.75" customHeight="1">
      <c r="A2127" s="1032" t="s">
        <v>173</v>
      </c>
      <c r="B2127" s="982"/>
      <c r="C2127" s="982"/>
      <c r="D2127" s="982"/>
      <c r="E2127" s="982"/>
      <c r="F2127" s="1033"/>
      <c r="G2127" s="756" t="e">
        <f>SUM(G2113,G2119,G2125)</f>
        <v>#REF!</v>
      </c>
      <c r="H2127" s="690"/>
    </row>
    <row r="2128" spans="1:8" ht="12.75" customHeight="1">
      <c r="A2128" s="825"/>
      <c r="B2128" s="825"/>
      <c r="C2128" s="825"/>
      <c r="D2128" s="825"/>
      <c r="E2128" s="825"/>
      <c r="F2128" s="825"/>
      <c r="G2128" s="866"/>
      <c r="H2128" s="690"/>
    </row>
    <row r="2129" spans="1:8" ht="12.75" customHeight="1">
      <c r="A2129" s="825"/>
      <c r="B2129" s="825"/>
      <c r="C2129" s="825"/>
      <c r="D2129" s="825"/>
      <c r="E2129" s="825"/>
      <c r="F2129" s="825"/>
      <c r="G2129" s="866"/>
      <c r="H2129" s="690"/>
    </row>
    <row r="2130" spans="1:8" ht="12.75" customHeight="1">
      <c r="A2130" s="200"/>
      <c r="B2130" s="201"/>
      <c r="C2130" s="670"/>
      <c r="D2130" s="201"/>
      <c r="E2130" s="201"/>
      <c r="F2130" s="683"/>
      <c r="G2130" s="218"/>
      <c r="H2130" s="690"/>
    </row>
    <row r="2131" spans="1:8" ht="12.75" customHeight="1">
      <c r="A2131" s="821" t="s">
        <v>46</v>
      </c>
      <c r="B2131" s="822" t="s">
        <v>37</v>
      </c>
      <c r="C2131" s="1113" t="s">
        <v>105</v>
      </c>
      <c r="D2131" s="1026"/>
      <c r="E2131" s="1026"/>
      <c r="F2131" s="1022"/>
      <c r="G2131" s="823" t="s">
        <v>40</v>
      </c>
      <c r="H2131" s="690"/>
    </row>
    <row r="2132" spans="1:8" ht="12.75" customHeight="1">
      <c r="A2132" s="772" t="s">
        <v>2529</v>
      </c>
      <c r="B2132" s="773" t="s">
        <v>2530</v>
      </c>
      <c r="C2132" s="1114" t="s">
        <v>2531</v>
      </c>
      <c r="D2132" s="1015"/>
      <c r="E2132" s="1016"/>
      <c r="F2132" s="728" t="e">
        <f>G2151</f>
        <v>#REF!</v>
      </c>
      <c r="G2132" s="824" t="s">
        <v>141</v>
      </c>
      <c r="H2132" s="690"/>
    </row>
    <row r="2133" spans="1:8" ht="12.75" customHeight="1">
      <c r="A2133" s="1028" t="s">
        <v>1802</v>
      </c>
      <c r="B2133" s="1015"/>
      <c r="C2133" s="1015"/>
      <c r="D2133" s="1015"/>
      <c r="E2133" s="1015"/>
      <c r="F2133" s="1015"/>
      <c r="G2133" s="1029"/>
      <c r="H2133" s="690"/>
    </row>
    <row r="2134" spans="1:8" ht="12.75" customHeight="1">
      <c r="A2134" s="732" t="s">
        <v>1480</v>
      </c>
      <c r="B2134" s="732" t="s">
        <v>46</v>
      </c>
      <c r="C2134" s="733" t="s">
        <v>1803</v>
      </c>
      <c r="D2134" s="732" t="s">
        <v>141</v>
      </c>
      <c r="E2134" s="734" t="s">
        <v>106</v>
      </c>
      <c r="F2134" s="735" t="s">
        <v>1804</v>
      </c>
      <c r="G2134" s="735" t="s">
        <v>1805</v>
      </c>
      <c r="H2134" s="690"/>
    </row>
    <row r="2135" spans="1:8" ht="12.75" customHeight="1">
      <c r="A2135" s="736"/>
      <c r="B2135" s="736"/>
      <c r="C2135" s="737"/>
      <c r="D2135" s="736"/>
      <c r="E2135" s="738"/>
      <c r="F2135" s="739"/>
      <c r="G2135" s="739"/>
      <c r="H2135" s="690"/>
    </row>
    <row r="2136" spans="1:8" ht="12.75" customHeight="1">
      <c r="A2136" s="736"/>
      <c r="B2136" s="736"/>
      <c r="C2136" s="737"/>
      <c r="D2136" s="736"/>
      <c r="E2136" s="738"/>
      <c r="F2136" s="739"/>
      <c r="G2136" s="739"/>
      <c r="H2136" s="690"/>
    </row>
    <row r="2137" spans="1:8" ht="12.75" customHeight="1">
      <c r="A2137" s="1030" t="s">
        <v>1806</v>
      </c>
      <c r="B2137" s="982"/>
      <c r="C2137" s="982"/>
      <c r="D2137" s="982"/>
      <c r="E2137" s="982"/>
      <c r="F2137" s="983"/>
      <c r="G2137" s="740" t="str">
        <f>IF(F2135="","",(SUM(G2135:G2136)))</f>
        <v/>
      </c>
      <c r="H2137" s="690"/>
    </row>
    <row r="2138" spans="1:8" ht="12.75" customHeight="1">
      <c r="A2138" s="741"/>
      <c r="B2138" s="742"/>
      <c r="C2138" s="743"/>
      <c r="D2138" s="744"/>
      <c r="E2138" s="745"/>
      <c r="F2138" s="746"/>
      <c r="G2138" s="747"/>
      <c r="H2138" s="690"/>
    </row>
    <row r="2139" spans="1:8" ht="12.75" customHeight="1">
      <c r="A2139" s="1031" t="s">
        <v>1570</v>
      </c>
      <c r="B2139" s="982"/>
      <c r="C2139" s="982"/>
      <c r="D2139" s="982"/>
      <c r="E2139" s="982"/>
      <c r="F2139" s="982"/>
      <c r="G2139" s="983"/>
      <c r="H2139" s="690"/>
    </row>
    <row r="2140" spans="1:8" ht="12.75" customHeight="1">
      <c r="A2140" s="732" t="s">
        <v>1480</v>
      </c>
      <c r="B2140" s="732" t="s">
        <v>46</v>
      </c>
      <c r="C2140" s="733" t="s">
        <v>1803</v>
      </c>
      <c r="D2140" s="732" t="s">
        <v>141</v>
      </c>
      <c r="E2140" s="734" t="s">
        <v>106</v>
      </c>
      <c r="F2140" s="735" t="s">
        <v>1804</v>
      </c>
      <c r="G2140" s="735" t="s">
        <v>1805</v>
      </c>
      <c r="H2140" s="690"/>
    </row>
    <row r="2141" spans="1:8" ht="12.75" customHeight="1">
      <c r="A2141" s="736" t="s">
        <v>2233</v>
      </c>
      <c r="B2141" s="736" t="s">
        <v>2532</v>
      </c>
      <c r="C2141" s="737" t="e">
        <f>VLOOKUP(B2141,#REF!,2,0)</f>
        <v>#REF!</v>
      </c>
      <c r="D2141" s="736" t="e">
        <f>VLOOKUP(B2141,#REF!,3,0)</f>
        <v>#REF!</v>
      </c>
      <c r="E2141" s="738">
        <v>1</v>
      </c>
      <c r="F2141" s="739" t="e">
        <f>VLOOKUP(B2141,#REF!,13,0)</f>
        <v>#REF!</v>
      </c>
      <c r="G2141" s="739" t="e">
        <f>IF(D2141="","",E2141*F2141)</f>
        <v>#REF!</v>
      </c>
      <c r="H2141" s="690"/>
    </row>
    <row r="2142" spans="1:8" ht="12.75" customHeight="1">
      <c r="A2142" s="736"/>
      <c r="B2142" s="736"/>
      <c r="C2142" s="737"/>
      <c r="D2142" s="736"/>
      <c r="E2142" s="738"/>
      <c r="F2142" s="739"/>
      <c r="G2142" s="739"/>
      <c r="H2142" s="690"/>
    </row>
    <row r="2143" spans="1:8" ht="12.75" customHeight="1">
      <c r="A2143" s="1030" t="s">
        <v>1806</v>
      </c>
      <c r="B2143" s="982"/>
      <c r="C2143" s="982"/>
      <c r="D2143" s="982"/>
      <c r="E2143" s="982"/>
      <c r="F2143" s="983"/>
      <c r="G2143" s="740" t="e">
        <f>IF(F2141="","",(SUM(G2141:G2142)))</f>
        <v>#REF!</v>
      </c>
      <c r="H2143" s="690"/>
    </row>
    <row r="2144" spans="1:8" ht="12.75" customHeight="1">
      <c r="A2144" s="741"/>
      <c r="B2144" s="742"/>
      <c r="C2144" s="748"/>
      <c r="D2144" s="742"/>
      <c r="E2144" s="749"/>
      <c r="F2144" s="750"/>
      <c r="G2144" s="747"/>
      <c r="H2144" s="690"/>
    </row>
    <row r="2145" spans="1:8" ht="12.75" customHeight="1">
      <c r="A2145" s="1031" t="s">
        <v>1807</v>
      </c>
      <c r="B2145" s="982"/>
      <c r="C2145" s="982"/>
      <c r="D2145" s="982"/>
      <c r="E2145" s="982"/>
      <c r="F2145" s="982"/>
      <c r="G2145" s="983"/>
      <c r="H2145" s="690"/>
    </row>
    <row r="2146" spans="1:8" ht="12.75" customHeight="1">
      <c r="A2146" s="732" t="s">
        <v>1480</v>
      </c>
      <c r="B2146" s="732" t="s">
        <v>46</v>
      </c>
      <c r="C2146" s="733" t="s">
        <v>1803</v>
      </c>
      <c r="D2146" s="732" t="s">
        <v>141</v>
      </c>
      <c r="E2146" s="734" t="s">
        <v>106</v>
      </c>
      <c r="F2146" s="735" t="s">
        <v>1804</v>
      </c>
      <c r="G2146" s="735" t="s">
        <v>1805</v>
      </c>
      <c r="H2146" s="690"/>
    </row>
    <row r="2147" spans="1:8" ht="12.75" customHeight="1">
      <c r="A2147" s="736"/>
      <c r="B2147" s="736"/>
      <c r="C2147" s="737" t="str">
        <f>IF(B2147="","",IF(A2147="SINAPI",VLOOKUP(B2147,'Referência NÃO DESONERADO'!$A:$D,2,0),IF(A2147="COTAÇÃO",VLOOKUP(B2147,'Mapa Cotações'!$A:$N,2,0))))</f>
        <v/>
      </c>
      <c r="D2147" s="736" t="str">
        <f>IF(B2147="","",IF(A2147="SINAPI",VLOOKUP(B2147,'Referência NÃO DESONERADO'!$A:$D,3,0),IF(A2147="COTAÇÃO",VLOOKUP(B2147,'Mapa Cotações'!$A:$N,3,0))))</f>
        <v/>
      </c>
      <c r="E2147" s="738"/>
      <c r="F2147" s="739" t="str">
        <f>IF(B2147="","",IF('Planilha Orçamentária'!$H$2="NÃO DESONERADO",(IF(A2147="SINAPI",VLOOKUP(B2147,'Referência NÃO DESONERADO'!$A:$D,4,0),IF(A2147="ORSE",VLOOKUP(B2147,'Referência NÃO DESONERADO'!$F:$I,4,0),IF(A2147="COTAÇÃO",VLOOKUP(B2147,'Mapa Cotações'!$A:$N,13,0))))),(IF(A2147="SINAPI",VLOOKUP(B2147,'Referência DESONERADO'!$A:$D,4,0),IF(A2147="ORSE",VLOOKUP(B2147,'Referência DESONERADO'!$F:$I,4,0),IF(A2147="COTAÇÃO",VLOOKUP(B2147,'Mapa Cotações'!$A:$N,13,0)))))))</f>
        <v/>
      </c>
      <c r="G2147" s="739" t="str">
        <f t="shared" ref="G2147:G2148" si="61">IF(D2147="","",E2147*F2147)</f>
        <v/>
      </c>
      <c r="H2147" s="690"/>
    </row>
    <row r="2148" spans="1:8" ht="12.75" customHeight="1">
      <c r="A2148" s="736"/>
      <c r="B2148" s="736"/>
      <c r="C2148" s="737" t="str">
        <f>IF(B2148="","",IF(A2148="SINAPI",VLOOKUP(B2148,'Referência NÃO DESONERADO'!$A:$D,2,0),IF(A2148="COTAÇÃO",VLOOKUP(B2148,'Mapa Cotações'!$A:$N,2,0))))</f>
        <v/>
      </c>
      <c r="D2148" s="736" t="str">
        <f>IF(B2148="","",IF(A2148="SINAPI",VLOOKUP(B2148,'Referência NÃO DESONERADO'!$A:$D,3,0),IF(A2148="COTAÇÃO",VLOOKUP(B2148,'Mapa Cotações'!$A:$N,3,0))))</f>
        <v/>
      </c>
      <c r="E2148" s="738"/>
      <c r="F2148" s="739" t="str">
        <f>IF(B2148="","",IF('Planilha Orçamentária'!$H$2="NÃO DESONERADO",(IF(A2148="SINAPI",VLOOKUP(B2148,'Referência NÃO DESONERADO'!$A:$D,4,0),IF(A2148="ORSE",VLOOKUP(B2148,'Referência NÃO DESONERADO'!$F:$I,4,0),IF(A2148="COTAÇÃO",VLOOKUP(B2148,'Mapa Cotações'!$A:$N,13,0))))),(IF(A2148="SINAPI",VLOOKUP(B2148,'Referência DESONERADO'!$A:$D,4,0),IF(A2148="ORSE",VLOOKUP(B2148,'Referência DESONERADO'!$F:$I,4,0),IF(A2148="COTAÇÃO",VLOOKUP(B2148,'Mapa Cotações'!$A:$N,13,0)))))))</f>
        <v/>
      </c>
      <c r="G2148" s="739" t="str">
        <f t="shared" si="61"/>
        <v/>
      </c>
      <c r="H2148" s="690"/>
    </row>
    <row r="2149" spans="1:8" ht="12.75" customHeight="1">
      <c r="A2149" s="1030" t="s">
        <v>1806</v>
      </c>
      <c r="B2149" s="982"/>
      <c r="C2149" s="982"/>
      <c r="D2149" s="982"/>
      <c r="E2149" s="982"/>
      <c r="F2149" s="983"/>
      <c r="G2149" s="740" t="str">
        <f>IF(F2147="","",(SUM(G2147:G2148)))</f>
        <v/>
      </c>
      <c r="H2149" s="690"/>
    </row>
    <row r="2150" spans="1:8" ht="12.75" customHeight="1">
      <c r="A2150" s="741"/>
      <c r="B2150" s="742"/>
      <c r="C2150" s="751"/>
      <c r="D2150" s="752"/>
      <c r="E2150" s="753"/>
      <c r="F2150" s="754"/>
      <c r="G2150" s="755"/>
      <c r="H2150" s="690"/>
    </row>
    <row r="2151" spans="1:8" ht="12.75" customHeight="1">
      <c r="A2151" s="1032" t="s">
        <v>173</v>
      </c>
      <c r="B2151" s="982"/>
      <c r="C2151" s="982"/>
      <c r="D2151" s="982"/>
      <c r="E2151" s="982"/>
      <c r="F2151" s="1033"/>
      <c r="G2151" s="756" t="e">
        <f>SUM(G2137,G2143,G2149)</f>
        <v>#REF!</v>
      </c>
      <c r="H2151" s="690"/>
    </row>
    <row r="2152" spans="1:8" ht="12.75" customHeight="1">
      <c r="A2152" s="825"/>
      <c r="B2152" s="825"/>
      <c r="C2152" s="825"/>
      <c r="D2152" s="825"/>
      <c r="E2152" s="825"/>
      <c r="F2152" s="825"/>
      <c r="G2152" s="866"/>
      <c r="H2152" s="690"/>
    </row>
    <row r="2153" spans="1:8" ht="12.75" customHeight="1">
      <c r="A2153" s="825"/>
      <c r="B2153" s="825"/>
      <c r="C2153" s="825"/>
      <c r="D2153" s="825"/>
      <c r="E2153" s="825"/>
      <c r="F2153" s="825"/>
      <c r="G2153" s="866"/>
      <c r="H2153" s="690"/>
    </row>
    <row r="2154" spans="1:8" ht="12.75" customHeight="1">
      <c r="A2154" s="200"/>
      <c r="B2154" s="201"/>
      <c r="C2154" s="670"/>
      <c r="D2154" s="201"/>
      <c r="E2154" s="201"/>
      <c r="F2154" s="683"/>
      <c r="G2154" s="218"/>
      <c r="H2154" s="690"/>
    </row>
    <row r="2155" spans="1:8" ht="12.75" customHeight="1">
      <c r="A2155" s="821" t="s">
        <v>46</v>
      </c>
      <c r="B2155" s="822" t="s">
        <v>37</v>
      </c>
      <c r="C2155" s="1113" t="s">
        <v>105</v>
      </c>
      <c r="D2155" s="1026"/>
      <c r="E2155" s="1026"/>
      <c r="F2155" s="1022"/>
      <c r="G2155" s="823" t="s">
        <v>40</v>
      </c>
      <c r="H2155" s="690"/>
    </row>
    <row r="2156" spans="1:8" ht="12.75" customHeight="1">
      <c r="A2156" s="772" t="s">
        <v>2533</v>
      </c>
      <c r="B2156" s="773" t="s">
        <v>2534</v>
      </c>
      <c r="C2156" s="1114" t="s">
        <v>2535</v>
      </c>
      <c r="D2156" s="1015"/>
      <c r="E2156" s="1016"/>
      <c r="F2156" s="728" t="e">
        <f>G2175</f>
        <v>#REF!</v>
      </c>
      <c r="G2156" s="824" t="s">
        <v>141</v>
      </c>
      <c r="H2156" s="690"/>
    </row>
    <row r="2157" spans="1:8" ht="12.75" customHeight="1">
      <c r="A2157" s="1028" t="s">
        <v>1802</v>
      </c>
      <c r="B2157" s="1015"/>
      <c r="C2157" s="1015"/>
      <c r="D2157" s="1015"/>
      <c r="E2157" s="1015"/>
      <c r="F2157" s="1015"/>
      <c r="G2157" s="1029"/>
      <c r="H2157" s="690"/>
    </row>
    <row r="2158" spans="1:8" ht="12.75" customHeight="1">
      <c r="A2158" s="732" t="s">
        <v>1480</v>
      </c>
      <c r="B2158" s="732" t="s">
        <v>46</v>
      </c>
      <c r="C2158" s="733" t="s">
        <v>1803</v>
      </c>
      <c r="D2158" s="732" t="s">
        <v>141</v>
      </c>
      <c r="E2158" s="734" t="s">
        <v>106</v>
      </c>
      <c r="F2158" s="735" t="s">
        <v>1804</v>
      </c>
      <c r="G2158" s="735" t="s">
        <v>1805</v>
      </c>
      <c r="H2158" s="690"/>
    </row>
    <row r="2159" spans="1:8" ht="12.75" customHeight="1">
      <c r="A2159" s="736"/>
      <c r="B2159" s="736"/>
      <c r="C2159" s="737"/>
      <c r="D2159" s="736"/>
      <c r="E2159" s="738"/>
      <c r="F2159" s="739"/>
      <c r="G2159" s="739"/>
      <c r="H2159" s="690"/>
    </row>
    <row r="2160" spans="1:8" ht="12.75" customHeight="1">
      <c r="A2160" s="736"/>
      <c r="B2160" s="736"/>
      <c r="C2160" s="737"/>
      <c r="D2160" s="736"/>
      <c r="E2160" s="738"/>
      <c r="F2160" s="739"/>
      <c r="G2160" s="739"/>
      <c r="H2160" s="690"/>
    </row>
    <row r="2161" spans="1:8" ht="12.75" customHeight="1">
      <c r="A2161" s="1030" t="s">
        <v>1806</v>
      </c>
      <c r="B2161" s="982"/>
      <c r="C2161" s="982"/>
      <c r="D2161" s="982"/>
      <c r="E2161" s="982"/>
      <c r="F2161" s="983"/>
      <c r="G2161" s="740" t="str">
        <f>IF(F2159="","",(SUM(G2159:G2160)))</f>
        <v/>
      </c>
      <c r="H2161" s="690"/>
    </row>
    <row r="2162" spans="1:8" ht="12.75" customHeight="1">
      <c r="A2162" s="741"/>
      <c r="B2162" s="742"/>
      <c r="C2162" s="743"/>
      <c r="D2162" s="744"/>
      <c r="E2162" s="745"/>
      <c r="F2162" s="746"/>
      <c r="G2162" s="747"/>
      <c r="H2162" s="690"/>
    </row>
    <row r="2163" spans="1:8" ht="12.75" customHeight="1">
      <c r="A2163" s="1031" t="s">
        <v>1570</v>
      </c>
      <c r="B2163" s="982"/>
      <c r="C2163" s="982"/>
      <c r="D2163" s="982"/>
      <c r="E2163" s="982"/>
      <c r="F2163" s="982"/>
      <c r="G2163" s="983"/>
      <c r="H2163" s="690"/>
    </row>
    <row r="2164" spans="1:8" ht="12.75" customHeight="1">
      <c r="A2164" s="732" t="s">
        <v>1480</v>
      </c>
      <c r="B2164" s="732" t="s">
        <v>46</v>
      </c>
      <c r="C2164" s="733" t="s">
        <v>1803</v>
      </c>
      <c r="D2164" s="732" t="s">
        <v>141</v>
      </c>
      <c r="E2164" s="734" t="s">
        <v>106</v>
      </c>
      <c r="F2164" s="735" t="s">
        <v>1804</v>
      </c>
      <c r="G2164" s="735" t="s">
        <v>1805</v>
      </c>
      <c r="H2164" s="690"/>
    </row>
    <row r="2165" spans="1:8" ht="12.75" customHeight="1">
      <c r="A2165" s="736" t="s">
        <v>2233</v>
      </c>
      <c r="B2165" s="736" t="s">
        <v>2536</v>
      </c>
      <c r="C2165" s="737" t="e">
        <f>VLOOKUP(B2165,#REF!,2,0)</f>
        <v>#REF!</v>
      </c>
      <c r="D2165" s="736" t="e">
        <f>VLOOKUP(B2165,#REF!,3,0)</f>
        <v>#REF!</v>
      </c>
      <c r="E2165" s="738">
        <v>1</v>
      </c>
      <c r="F2165" s="739" t="e">
        <f>VLOOKUP(B2165,#REF!,13,0)</f>
        <v>#REF!</v>
      </c>
      <c r="G2165" s="739" t="e">
        <f>IF(D2165="","",E2165*F2165)</f>
        <v>#REF!</v>
      </c>
      <c r="H2165" s="690"/>
    </row>
    <row r="2166" spans="1:8" ht="12.75" customHeight="1">
      <c r="A2166" s="736"/>
      <c r="B2166" s="736"/>
      <c r="C2166" s="737"/>
      <c r="D2166" s="736"/>
      <c r="E2166" s="738"/>
      <c r="F2166" s="739"/>
      <c r="G2166" s="739"/>
      <c r="H2166" s="690"/>
    </row>
    <row r="2167" spans="1:8" ht="12.75" customHeight="1">
      <c r="A2167" s="1030" t="s">
        <v>1806</v>
      </c>
      <c r="B2167" s="982"/>
      <c r="C2167" s="982"/>
      <c r="D2167" s="982"/>
      <c r="E2167" s="982"/>
      <c r="F2167" s="983"/>
      <c r="G2167" s="740" t="e">
        <f>IF(F2165="","",(SUM(G2165:G2166)))</f>
        <v>#REF!</v>
      </c>
      <c r="H2167" s="690"/>
    </row>
    <row r="2168" spans="1:8" ht="12.75" customHeight="1">
      <c r="A2168" s="741"/>
      <c r="B2168" s="742"/>
      <c r="C2168" s="748"/>
      <c r="D2168" s="742"/>
      <c r="E2168" s="749"/>
      <c r="F2168" s="750"/>
      <c r="G2168" s="747"/>
      <c r="H2168" s="690"/>
    </row>
    <row r="2169" spans="1:8" ht="12.75" customHeight="1">
      <c r="A2169" s="1031" t="s">
        <v>1807</v>
      </c>
      <c r="B2169" s="982"/>
      <c r="C2169" s="982"/>
      <c r="D2169" s="982"/>
      <c r="E2169" s="982"/>
      <c r="F2169" s="982"/>
      <c r="G2169" s="983"/>
      <c r="H2169" s="690"/>
    </row>
    <row r="2170" spans="1:8" ht="12.75" customHeight="1">
      <c r="A2170" s="732" t="s">
        <v>1480</v>
      </c>
      <c r="B2170" s="732" t="s">
        <v>46</v>
      </c>
      <c r="C2170" s="733" t="s">
        <v>1803</v>
      </c>
      <c r="D2170" s="732" t="s">
        <v>141</v>
      </c>
      <c r="E2170" s="734" t="s">
        <v>106</v>
      </c>
      <c r="F2170" s="735" t="s">
        <v>1804</v>
      </c>
      <c r="G2170" s="735" t="s">
        <v>1805</v>
      </c>
      <c r="H2170" s="690"/>
    </row>
    <row r="2171" spans="1:8" ht="12.75" customHeight="1">
      <c r="A2171" s="736"/>
      <c r="B2171" s="736"/>
      <c r="C2171" s="737" t="str">
        <f>IF(B2171="","",IF(A2171="SINAPI",VLOOKUP(B2171,'Referência NÃO DESONERADO'!$A:$D,2,0),IF(A2171="COTAÇÃO",VLOOKUP(B2171,'Mapa Cotações'!$A:$N,2,0))))</f>
        <v/>
      </c>
      <c r="D2171" s="736" t="str">
        <f>IF(B2171="","",IF(A2171="SINAPI",VLOOKUP(B2171,'Referência NÃO DESONERADO'!$A:$D,3,0),IF(A2171="COTAÇÃO",VLOOKUP(B2171,'Mapa Cotações'!$A:$N,3,0))))</f>
        <v/>
      </c>
      <c r="E2171" s="738"/>
      <c r="F2171" s="739" t="str">
        <f>IF(B2171="","",IF('Planilha Orçamentária'!$H$2="NÃO DESONERADO",(IF(A2171="SINAPI",VLOOKUP(B2171,'Referência NÃO DESONERADO'!$A:$D,4,0),IF(A2171="ORSE",VLOOKUP(B2171,'Referência NÃO DESONERADO'!$F:$I,4,0),IF(A2171="COTAÇÃO",VLOOKUP(B2171,'Mapa Cotações'!$A:$N,13,0))))),(IF(A2171="SINAPI",VLOOKUP(B2171,'Referência DESONERADO'!$A:$D,4,0),IF(A2171="ORSE",VLOOKUP(B2171,'Referência DESONERADO'!$F:$I,4,0),IF(A2171="COTAÇÃO",VLOOKUP(B2171,'Mapa Cotações'!$A:$N,13,0)))))))</f>
        <v/>
      </c>
      <c r="G2171" s="739" t="str">
        <f t="shared" ref="G2171:G2172" si="62">IF(D2171="","",E2171*F2171)</f>
        <v/>
      </c>
      <c r="H2171" s="690"/>
    </row>
    <row r="2172" spans="1:8" ht="12.75" customHeight="1">
      <c r="A2172" s="736"/>
      <c r="B2172" s="736"/>
      <c r="C2172" s="737" t="str">
        <f>IF(B2172="","",IF(A2172="SINAPI",VLOOKUP(B2172,'Referência NÃO DESONERADO'!$A:$D,2,0),IF(A2172="COTAÇÃO",VLOOKUP(B2172,'Mapa Cotações'!$A:$N,2,0))))</f>
        <v/>
      </c>
      <c r="D2172" s="736" t="str">
        <f>IF(B2172="","",IF(A2172="SINAPI",VLOOKUP(B2172,'Referência NÃO DESONERADO'!$A:$D,3,0),IF(A2172="COTAÇÃO",VLOOKUP(B2172,'Mapa Cotações'!$A:$N,3,0))))</f>
        <v/>
      </c>
      <c r="E2172" s="738"/>
      <c r="F2172" s="739" t="str">
        <f>IF(B2172="","",IF('Planilha Orçamentária'!$H$2="NÃO DESONERADO",(IF(A2172="SINAPI",VLOOKUP(B2172,'Referência NÃO DESONERADO'!$A:$D,4,0),IF(A2172="ORSE",VLOOKUP(B2172,'Referência NÃO DESONERADO'!$F:$I,4,0),IF(A2172="COTAÇÃO",VLOOKUP(B2172,'Mapa Cotações'!$A:$N,13,0))))),(IF(A2172="SINAPI",VLOOKUP(B2172,'Referência DESONERADO'!$A:$D,4,0),IF(A2172="ORSE",VLOOKUP(B2172,'Referência DESONERADO'!$F:$I,4,0),IF(A2172="COTAÇÃO",VLOOKUP(B2172,'Mapa Cotações'!$A:$N,13,0)))))))</f>
        <v/>
      </c>
      <c r="G2172" s="739" t="str">
        <f t="shared" si="62"/>
        <v/>
      </c>
      <c r="H2172" s="690"/>
    </row>
    <row r="2173" spans="1:8" ht="12.75" customHeight="1">
      <c r="A2173" s="1030" t="s">
        <v>1806</v>
      </c>
      <c r="B2173" s="982"/>
      <c r="C2173" s="982"/>
      <c r="D2173" s="982"/>
      <c r="E2173" s="982"/>
      <c r="F2173" s="983"/>
      <c r="G2173" s="740" t="str">
        <f>IF(F2171="","",(SUM(G2171:G2172)))</f>
        <v/>
      </c>
      <c r="H2173" s="690"/>
    </row>
    <row r="2174" spans="1:8" ht="12.75" customHeight="1">
      <c r="A2174" s="741"/>
      <c r="B2174" s="742"/>
      <c r="C2174" s="751"/>
      <c r="D2174" s="752"/>
      <c r="E2174" s="753"/>
      <c r="F2174" s="754"/>
      <c r="G2174" s="755"/>
      <c r="H2174" s="690"/>
    </row>
    <row r="2175" spans="1:8" ht="12.75" customHeight="1">
      <c r="A2175" s="1032" t="s">
        <v>173</v>
      </c>
      <c r="B2175" s="982"/>
      <c r="C2175" s="982"/>
      <c r="D2175" s="982"/>
      <c r="E2175" s="982"/>
      <c r="F2175" s="1033"/>
      <c r="G2175" s="756" t="e">
        <f>SUM(G2161,G2167,G2173)</f>
        <v>#REF!</v>
      </c>
      <c r="H2175" s="690"/>
    </row>
    <row r="2176" spans="1:8" ht="12.75" customHeight="1">
      <c r="A2176" s="825"/>
      <c r="B2176" s="825"/>
      <c r="C2176" s="825"/>
      <c r="D2176" s="825"/>
      <c r="E2176" s="825"/>
      <c r="F2176" s="825"/>
      <c r="G2176" s="866"/>
      <c r="H2176" s="690"/>
    </row>
    <row r="2177" spans="1:8" ht="12.75" customHeight="1">
      <c r="A2177" s="825"/>
      <c r="B2177" s="825"/>
      <c r="C2177" s="825"/>
      <c r="D2177" s="825"/>
      <c r="E2177" s="825"/>
      <c r="F2177" s="825"/>
      <c r="G2177" s="866"/>
      <c r="H2177" s="690"/>
    </row>
    <row r="2178" spans="1:8" ht="12.75" customHeight="1">
      <c r="A2178" s="200"/>
      <c r="B2178" s="201"/>
      <c r="C2178" s="670"/>
      <c r="D2178" s="201"/>
      <c r="E2178" s="201"/>
      <c r="F2178" s="683"/>
      <c r="G2178" s="218"/>
      <c r="H2178" s="690"/>
    </row>
    <row r="2179" spans="1:8" ht="12.75" customHeight="1">
      <c r="A2179" s="821" t="s">
        <v>46</v>
      </c>
      <c r="B2179" s="822" t="s">
        <v>37</v>
      </c>
      <c r="C2179" s="1113" t="s">
        <v>105</v>
      </c>
      <c r="D2179" s="1026"/>
      <c r="E2179" s="1026"/>
      <c r="F2179" s="1022"/>
      <c r="G2179" s="823" t="s">
        <v>40</v>
      </c>
      <c r="H2179" s="690"/>
    </row>
    <row r="2180" spans="1:8" ht="12.75" customHeight="1">
      <c r="A2180" s="772" t="s">
        <v>2537</v>
      </c>
      <c r="B2180" s="773" t="s">
        <v>2538</v>
      </c>
      <c r="C2180" s="1114" t="s">
        <v>2539</v>
      </c>
      <c r="D2180" s="1015"/>
      <c r="E2180" s="1016"/>
      <c r="F2180" s="728" t="e">
        <f>G2199</f>
        <v>#REF!</v>
      </c>
      <c r="G2180" s="824" t="s">
        <v>141</v>
      </c>
      <c r="H2180" s="690"/>
    </row>
    <row r="2181" spans="1:8" ht="12.75" customHeight="1">
      <c r="A2181" s="1028" t="s">
        <v>1802</v>
      </c>
      <c r="B2181" s="1015"/>
      <c r="C2181" s="1015"/>
      <c r="D2181" s="1015"/>
      <c r="E2181" s="1015"/>
      <c r="F2181" s="1015"/>
      <c r="G2181" s="1029"/>
      <c r="H2181" s="690"/>
    </row>
    <row r="2182" spans="1:8" ht="12.75" customHeight="1">
      <c r="A2182" s="732" t="s">
        <v>1480</v>
      </c>
      <c r="B2182" s="732" t="s">
        <v>46</v>
      </c>
      <c r="C2182" s="733" t="s">
        <v>1803</v>
      </c>
      <c r="D2182" s="732" t="s">
        <v>141</v>
      </c>
      <c r="E2182" s="734" t="s">
        <v>106</v>
      </c>
      <c r="F2182" s="735" t="s">
        <v>1804</v>
      </c>
      <c r="G2182" s="735" t="s">
        <v>1805</v>
      </c>
      <c r="H2182" s="690"/>
    </row>
    <row r="2183" spans="1:8" ht="12.75" customHeight="1">
      <c r="A2183" s="736"/>
      <c r="B2183" s="736"/>
      <c r="C2183" s="737"/>
      <c r="D2183" s="736"/>
      <c r="E2183" s="738"/>
      <c r="F2183" s="739"/>
      <c r="G2183" s="739"/>
      <c r="H2183" s="690"/>
    </row>
    <row r="2184" spans="1:8" ht="12.75" customHeight="1">
      <c r="A2184" s="736"/>
      <c r="B2184" s="736"/>
      <c r="C2184" s="737"/>
      <c r="D2184" s="736"/>
      <c r="E2184" s="738"/>
      <c r="F2184" s="739"/>
      <c r="G2184" s="739"/>
      <c r="H2184" s="690"/>
    </row>
    <row r="2185" spans="1:8" ht="12.75" customHeight="1">
      <c r="A2185" s="1030" t="s">
        <v>1806</v>
      </c>
      <c r="B2185" s="982"/>
      <c r="C2185" s="982"/>
      <c r="D2185" s="982"/>
      <c r="E2185" s="982"/>
      <c r="F2185" s="983"/>
      <c r="G2185" s="740" t="str">
        <f>IF(F2183="","",(SUM(G2183:G2184)))</f>
        <v/>
      </c>
      <c r="H2185" s="690"/>
    </row>
    <row r="2186" spans="1:8" ht="12.75" customHeight="1">
      <c r="A2186" s="741"/>
      <c r="B2186" s="742"/>
      <c r="C2186" s="743"/>
      <c r="D2186" s="744"/>
      <c r="E2186" s="745"/>
      <c r="F2186" s="746"/>
      <c r="G2186" s="747"/>
      <c r="H2186" s="690"/>
    </row>
    <row r="2187" spans="1:8" ht="12.75" customHeight="1">
      <c r="A2187" s="1031" t="s">
        <v>1570</v>
      </c>
      <c r="B2187" s="982"/>
      <c r="C2187" s="982"/>
      <c r="D2187" s="982"/>
      <c r="E2187" s="982"/>
      <c r="F2187" s="982"/>
      <c r="G2187" s="983"/>
      <c r="H2187" s="690"/>
    </row>
    <row r="2188" spans="1:8" ht="12.75" customHeight="1">
      <c r="A2188" s="732" t="s">
        <v>1480</v>
      </c>
      <c r="B2188" s="732" t="s">
        <v>46</v>
      </c>
      <c r="C2188" s="733" t="s">
        <v>1803</v>
      </c>
      <c r="D2188" s="732" t="s">
        <v>141</v>
      </c>
      <c r="E2188" s="734" t="s">
        <v>106</v>
      </c>
      <c r="F2188" s="735" t="s">
        <v>1804</v>
      </c>
      <c r="G2188" s="735" t="s">
        <v>1805</v>
      </c>
      <c r="H2188" s="690"/>
    </row>
    <row r="2189" spans="1:8" ht="12.75" customHeight="1">
      <c r="A2189" s="736" t="s">
        <v>2233</v>
      </c>
      <c r="B2189" s="736" t="s">
        <v>2540</v>
      </c>
      <c r="C2189" s="737" t="e">
        <f>VLOOKUP(B2189,#REF!,2,0)</f>
        <v>#REF!</v>
      </c>
      <c r="D2189" s="736" t="e">
        <f>VLOOKUP(B2189,#REF!,3,0)</f>
        <v>#REF!</v>
      </c>
      <c r="E2189" s="738">
        <v>1</v>
      </c>
      <c r="F2189" s="739" t="e">
        <f>VLOOKUP(B2189,#REF!,13,0)</f>
        <v>#REF!</v>
      </c>
      <c r="G2189" s="739" t="e">
        <f>IF(D2189="","",E2189*F2189)</f>
        <v>#REF!</v>
      </c>
      <c r="H2189" s="690"/>
    </row>
    <row r="2190" spans="1:8" ht="12.75" customHeight="1">
      <c r="A2190" s="736"/>
      <c r="B2190" s="736"/>
      <c r="C2190" s="737"/>
      <c r="D2190" s="736"/>
      <c r="E2190" s="738"/>
      <c r="F2190" s="739"/>
      <c r="G2190" s="739"/>
      <c r="H2190" s="690"/>
    </row>
    <row r="2191" spans="1:8" ht="12.75" customHeight="1">
      <c r="A2191" s="1030" t="s">
        <v>1806</v>
      </c>
      <c r="B2191" s="982"/>
      <c r="C2191" s="982"/>
      <c r="D2191" s="982"/>
      <c r="E2191" s="982"/>
      <c r="F2191" s="983"/>
      <c r="G2191" s="740" t="e">
        <f>IF(F2189="","",(SUM(G2189:G2190)))</f>
        <v>#REF!</v>
      </c>
      <c r="H2191" s="690"/>
    </row>
    <row r="2192" spans="1:8" ht="12.75" customHeight="1">
      <c r="A2192" s="741"/>
      <c r="B2192" s="742"/>
      <c r="C2192" s="748"/>
      <c r="D2192" s="742"/>
      <c r="E2192" s="749"/>
      <c r="F2192" s="750"/>
      <c r="G2192" s="747"/>
      <c r="H2192" s="690"/>
    </row>
    <row r="2193" spans="1:8" ht="12.75" customHeight="1">
      <c r="A2193" s="1031" t="s">
        <v>1807</v>
      </c>
      <c r="B2193" s="982"/>
      <c r="C2193" s="982"/>
      <c r="D2193" s="982"/>
      <c r="E2193" s="982"/>
      <c r="F2193" s="982"/>
      <c r="G2193" s="983"/>
      <c r="H2193" s="690"/>
    </row>
    <row r="2194" spans="1:8" ht="12.75" customHeight="1">
      <c r="A2194" s="732" t="s">
        <v>1480</v>
      </c>
      <c r="B2194" s="732" t="s">
        <v>46</v>
      </c>
      <c r="C2194" s="733" t="s">
        <v>1803</v>
      </c>
      <c r="D2194" s="732" t="s">
        <v>141</v>
      </c>
      <c r="E2194" s="734" t="s">
        <v>106</v>
      </c>
      <c r="F2194" s="735" t="s">
        <v>1804</v>
      </c>
      <c r="G2194" s="735" t="s">
        <v>1805</v>
      </c>
      <c r="H2194" s="690"/>
    </row>
    <row r="2195" spans="1:8" ht="12.75" customHeight="1">
      <c r="A2195" s="736"/>
      <c r="B2195" s="736"/>
      <c r="C2195" s="737" t="str">
        <f>IF(B2195="","",IF(A2195="SINAPI",VLOOKUP(B2195,'Referência NÃO DESONERADO'!$A:$D,2,0),IF(A2195="COTAÇÃO",VLOOKUP(B2195,'Mapa Cotações'!$A:$N,2,0))))</f>
        <v/>
      </c>
      <c r="D2195" s="736" t="str">
        <f>IF(B2195="","",IF(A2195="SINAPI",VLOOKUP(B2195,'Referência NÃO DESONERADO'!$A:$D,3,0),IF(A2195="COTAÇÃO",VLOOKUP(B2195,'Mapa Cotações'!$A:$N,3,0))))</f>
        <v/>
      </c>
      <c r="E2195" s="738"/>
      <c r="F2195" s="739" t="str">
        <f>IF(B2195="","",IF('Planilha Orçamentária'!$H$2="NÃO DESONERADO",(IF(A2195="SINAPI",VLOOKUP(B2195,'Referência NÃO DESONERADO'!$A:$D,4,0),IF(A2195="ORSE",VLOOKUP(B2195,'Referência NÃO DESONERADO'!$F:$I,4,0),IF(A2195="COTAÇÃO",VLOOKUP(B2195,'Mapa Cotações'!$A:$N,13,0))))),(IF(A2195="SINAPI",VLOOKUP(B2195,'Referência DESONERADO'!$A:$D,4,0),IF(A2195="ORSE",VLOOKUP(B2195,'Referência DESONERADO'!$F:$I,4,0),IF(A2195="COTAÇÃO",VLOOKUP(B2195,'Mapa Cotações'!$A:$N,13,0)))))))</f>
        <v/>
      </c>
      <c r="G2195" s="739" t="str">
        <f t="shared" ref="G2195:G2196" si="63">IF(D2195="","",E2195*F2195)</f>
        <v/>
      </c>
      <c r="H2195" s="690"/>
    </row>
    <row r="2196" spans="1:8" ht="12.75" customHeight="1">
      <c r="A2196" s="736"/>
      <c r="B2196" s="736"/>
      <c r="C2196" s="737" t="str">
        <f>IF(B2196="","",IF(A2196="SINAPI",VLOOKUP(B2196,'Referência NÃO DESONERADO'!$A:$D,2,0),IF(A2196="COTAÇÃO",VLOOKUP(B2196,'Mapa Cotações'!$A:$N,2,0))))</f>
        <v/>
      </c>
      <c r="D2196" s="736" t="str">
        <f>IF(B2196="","",IF(A2196="SINAPI",VLOOKUP(B2196,'Referência NÃO DESONERADO'!$A:$D,3,0),IF(A2196="COTAÇÃO",VLOOKUP(B2196,'Mapa Cotações'!$A:$N,3,0))))</f>
        <v/>
      </c>
      <c r="E2196" s="738"/>
      <c r="F2196" s="739" t="str">
        <f>IF(B2196="","",IF('Planilha Orçamentária'!$H$2="NÃO DESONERADO",(IF(A2196="SINAPI",VLOOKUP(B2196,'Referência NÃO DESONERADO'!$A:$D,4,0),IF(A2196="ORSE",VLOOKUP(B2196,'Referência NÃO DESONERADO'!$F:$I,4,0),IF(A2196="COTAÇÃO",VLOOKUP(B2196,'Mapa Cotações'!$A:$N,13,0))))),(IF(A2196="SINAPI",VLOOKUP(B2196,'Referência DESONERADO'!$A:$D,4,0),IF(A2196="ORSE",VLOOKUP(B2196,'Referência DESONERADO'!$F:$I,4,0),IF(A2196="COTAÇÃO",VLOOKUP(B2196,'Mapa Cotações'!$A:$N,13,0)))))))</f>
        <v/>
      </c>
      <c r="G2196" s="739" t="str">
        <f t="shared" si="63"/>
        <v/>
      </c>
      <c r="H2196" s="690"/>
    </row>
    <row r="2197" spans="1:8" ht="12.75" customHeight="1">
      <c r="A2197" s="1030" t="s">
        <v>1806</v>
      </c>
      <c r="B2197" s="982"/>
      <c r="C2197" s="982"/>
      <c r="D2197" s="982"/>
      <c r="E2197" s="982"/>
      <c r="F2197" s="983"/>
      <c r="G2197" s="740" t="str">
        <f>IF(F2195="","",(SUM(G2195:G2196)))</f>
        <v/>
      </c>
      <c r="H2197" s="690"/>
    </row>
    <row r="2198" spans="1:8" ht="12.75" customHeight="1">
      <c r="A2198" s="741"/>
      <c r="B2198" s="742"/>
      <c r="C2198" s="751"/>
      <c r="D2198" s="752"/>
      <c r="E2198" s="753"/>
      <c r="F2198" s="754"/>
      <c r="G2198" s="755"/>
      <c r="H2198" s="690"/>
    </row>
    <row r="2199" spans="1:8" ht="12.75" customHeight="1">
      <c r="A2199" s="1032" t="s">
        <v>173</v>
      </c>
      <c r="B2199" s="982"/>
      <c r="C2199" s="982"/>
      <c r="D2199" s="982"/>
      <c r="E2199" s="982"/>
      <c r="F2199" s="1033"/>
      <c r="G2199" s="756" t="e">
        <f>SUM(G2185,G2191,G2197)</f>
        <v>#REF!</v>
      </c>
      <c r="H2199" s="690"/>
    </row>
    <row r="2200" spans="1:8" ht="12.75" customHeight="1">
      <c r="A2200" s="825"/>
      <c r="B2200" s="825"/>
      <c r="C2200" s="825"/>
      <c r="D2200" s="825"/>
      <c r="E2200" s="825"/>
      <c r="F2200" s="825"/>
      <c r="G2200" s="866"/>
      <c r="H2200" s="690"/>
    </row>
    <row r="2201" spans="1:8" ht="12.75" customHeight="1">
      <c r="A2201" s="825"/>
      <c r="B2201" s="825"/>
      <c r="C2201" s="825"/>
      <c r="D2201" s="825"/>
      <c r="E2201" s="825"/>
      <c r="F2201" s="825"/>
      <c r="G2201" s="866"/>
      <c r="H2201" s="690"/>
    </row>
    <row r="2202" spans="1:8" ht="12.75" customHeight="1">
      <c r="A2202" s="200"/>
      <c r="B2202" s="201"/>
      <c r="C2202" s="670"/>
      <c r="D2202" s="201"/>
      <c r="E2202" s="201"/>
      <c r="F2202" s="683"/>
      <c r="G2202" s="218"/>
      <c r="H2202" s="690"/>
    </row>
    <row r="2203" spans="1:8" ht="12.75" customHeight="1">
      <c r="A2203" s="821" t="s">
        <v>46</v>
      </c>
      <c r="B2203" s="822" t="s">
        <v>37</v>
      </c>
      <c r="C2203" s="1113" t="s">
        <v>105</v>
      </c>
      <c r="D2203" s="1026"/>
      <c r="E2203" s="1026"/>
      <c r="F2203" s="1022"/>
      <c r="G2203" s="823" t="s">
        <v>40</v>
      </c>
      <c r="H2203" s="690"/>
    </row>
    <row r="2204" spans="1:8" ht="12.75" customHeight="1">
      <c r="A2204" s="772" t="s">
        <v>2541</v>
      </c>
      <c r="B2204" s="773" t="s">
        <v>2542</v>
      </c>
      <c r="C2204" s="1114" t="s">
        <v>2543</v>
      </c>
      <c r="D2204" s="1015"/>
      <c r="E2204" s="1016"/>
      <c r="F2204" s="728" t="e">
        <f>G2223</f>
        <v>#REF!</v>
      </c>
      <c r="G2204" s="824" t="s">
        <v>141</v>
      </c>
      <c r="H2204" s="690"/>
    </row>
    <row r="2205" spans="1:8" ht="12.75" customHeight="1">
      <c r="A2205" s="1028" t="s">
        <v>1802</v>
      </c>
      <c r="B2205" s="1015"/>
      <c r="C2205" s="1015"/>
      <c r="D2205" s="1015"/>
      <c r="E2205" s="1015"/>
      <c r="F2205" s="1015"/>
      <c r="G2205" s="1029"/>
      <c r="H2205" s="690"/>
    </row>
    <row r="2206" spans="1:8" ht="12.75" customHeight="1">
      <c r="A2206" s="732" t="s">
        <v>1480</v>
      </c>
      <c r="B2206" s="732" t="s">
        <v>46</v>
      </c>
      <c r="C2206" s="733" t="s">
        <v>1803</v>
      </c>
      <c r="D2206" s="732" t="s">
        <v>141</v>
      </c>
      <c r="E2206" s="734" t="s">
        <v>106</v>
      </c>
      <c r="F2206" s="735" t="s">
        <v>1804</v>
      </c>
      <c r="G2206" s="735" t="s">
        <v>1805</v>
      </c>
      <c r="H2206" s="690"/>
    </row>
    <row r="2207" spans="1:8" ht="12.75" customHeight="1">
      <c r="A2207" s="736"/>
      <c r="B2207" s="736"/>
      <c r="C2207" s="737"/>
      <c r="D2207" s="736"/>
      <c r="E2207" s="738"/>
      <c r="F2207" s="739"/>
      <c r="G2207" s="739"/>
      <c r="H2207" s="690"/>
    </row>
    <row r="2208" spans="1:8" ht="12.75" customHeight="1">
      <c r="A2208" s="736"/>
      <c r="B2208" s="736"/>
      <c r="C2208" s="737"/>
      <c r="D2208" s="736"/>
      <c r="E2208" s="738"/>
      <c r="F2208" s="739"/>
      <c r="G2208" s="739"/>
      <c r="H2208" s="690"/>
    </row>
    <row r="2209" spans="1:8" ht="12.75" customHeight="1">
      <c r="A2209" s="1030" t="s">
        <v>1806</v>
      </c>
      <c r="B2209" s="982"/>
      <c r="C2209" s="982"/>
      <c r="D2209" s="982"/>
      <c r="E2209" s="982"/>
      <c r="F2209" s="983"/>
      <c r="G2209" s="740" t="str">
        <f>IF(F2207="","",(SUM(G2207:G2208)))</f>
        <v/>
      </c>
      <c r="H2209" s="690"/>
    </row>
    <row r="2210" spans="1:8" ht="12.75" customHeight="1">
      <c r="A2210" s="741"/>
      <c r="B2210" s="742"/>
      <c r="C2210" s="743"/>
      <c r="D2210" s="744"/>
      <c r="E2210" s="745"/>
      <c r="F2210" s="746"/>
      <c r="G2210" s="747"/>
      <c r="H2210" s="690"/>
    </row>
    <row r="2211" spans="1:8" ht="12.75" customHeight="1">
      <c r="A2211" s="1031" t="s">
        <v>1570</v>
      </c>
      <c r="B2211" s="982"/>
      <c r="C2211" s="982"/>
      <c r="D2211" s="982"/>
      <c r="E2211" s="982"/>
      <c r="F2211" s="982"/>
      <c r="G2211" s="983"/>
      <c r="H2211" s="690"/>
    </row>
    <row r="2212" spans="1:8" ht="12.75" customHeight="1">
      <c r="A2212" s="732" t="s">
        <v>1480</v>
      </c>
      <c r="B2212" s="732" t="s">
        <v>46</v>
      </c>
      <c r="C2212" s="733" t="s">
        <v>1803</v>
      </c>
      <c r="D2212" s="732" t="s">
        <v>141</v>
      </c>
      <c r="E2212" s="734" t="s">
        <v>106</v>
      </c>
      <c r="F2212" s="735" t="s">
        <v>1804</v>
      </c>
      <c r="G2212" s="735" t="s">
        <v>1805</v>
      </c>
      <c r="H2212" s="690"/>
    </row>
    <row r="2213" spans="1:8" ht="12.75" customHeight="1">
      <c r="A2213" s="736" t="s">
        <v>2233</v>
      </c>
      <c r="B2213" s="736" t="s">
        <v>2544</v>
      </c>
      <c r="C2213" s="737" t="e">
        <f>VLOOKUP(B2213,#REF!,2,0)</f>
        <v>#REF!</v>
      </c>
      <c r="D2213" s="736" t="e">
        <f>VLOOKUP(B2213,#REF!,3,0)</f>
        <v>#REF!</v>
      </c>
      <c r="E2213" s="738">
        <v>1</v>
      </c>
      <c r="F2213" s="739" t="e">
        <f>VLOOKUP(B2213,#REF!,13,0)</f>
        <v>#REF!</v>
      </c>
      <c r="G2213" s="739" t="e">
        <f>IF(D2213="","",E2213*F2213)</f>
        <v>#REF!</v>
      </c>
      <c r="H2213" s="690"/>
    </row>
    <row r="2214" spans="1:8" ht="12.75" customHeight="1">
      <c r="A2214" s="736"/>
      <c r="B2214" s="736"/>
      <c r="C2214" s="737"/>
      <c r="D2214" s="736"/>
      <c r="E2214" s="738"/>
      <c r="F2214" s="739"/>
      <c r="G2214" s="739"/>
      <c r="H2214" s="690"/>
    </row>
    <row r="2215" spans="1:8" ht="12.75" customHeight="1">
      <c r="A2215" s="1030" t="s">
        <v>1806</v>
      </c>
      <c r="B2215" s="982"/>
      <c r="C2215" s="982"/>
      <c r="D2215" s="982"/>
      <c r="E2215" s="982"/>
      <c r="F2215" s="983"/>
      <c r="G2215" s="740" t="e">
        <f>IF(F2213="","",(SUM(G2213:G2214)))</f>
        <v>#REF!</v>
      </c>
      <c r="H2215" s="690"/>
    </row>
    <row r="2216" spans="1:8" ht="12.75" customHeight="1">
      <c r="A2216" s="741"/>
      <c r="B2216" s="742"/>
      <c r="C2216" s="748"/>
      <c r="D2216" s="742"/>
      <c r="E2216" s="749"/>
      <c r="F2216" s="750"/>
      <c r="G2216" s="747"/>
      <c r="H2216" s="690"/>
    </row>
    <row r="2217" spans="1:8" ht="12.75" customHeight="1">
      <c r="A2217" s="1031" t="s">
        <v>1807</v>
      </c>
      <c r="B2217" s="982"/>
      <c r="C2217" s="982"/>
      <c r="D2217" s="982"/>
      <c r="E2217" s="982"/>
      <c r="F2217" s="982"/>
      <c r="G2217" s="983"/>
      <c r="H2217" s="690"/>
    </row>
    <row r="2218" spans="1:8" ht="12.75" customHeight="1">
      <c r="A2218" s="732" t="s">
        <v>1480</v>
      </c>
      <c r="B2218" s="732" t="s">
        <v>46</v>
      </c>
      <c r="C2218" s="733" t="s">
        <v>1803</v>
      </c>
      <c r="D2218" s="732" t="s">
        <v>141</v>
      </c>
      <c r="E2218" s="734" t="s">
        <v>106</v>
      </c>
      <c r="F2218" s="735" t="s">
        <v>1804</v>
      </c>
      <c r="G2218" s="735" t="s">
        <v>1805</v>
      </c>
      <c r="H2218" s="690"/>
    </row>
    <row r="2219" spans="1:8" ht="12.75" customHeight="1">
      <c r="A2219" s="736"/>
      <c r="B2219" s="736"/>
      <c r="C2219" s="737" t="str">
        <f>IF(B2219="","",IF(A2219="SINAPI",VLOOKUP(B2219,'Referência NÃO DESONERADO'!$A:$D,2,0),IF(A2219="COTAÇÃO",VLOOKUP(B2219,'Mapa Cotações'!$A:$N,2,0))))</f>
        <v/>
      </c>
      <c r="D2219" s="736" t="str">
        <f>IF(B2219="","",IF(A2219="SINAPI",VLOOKUP(B2219,'Referência NÃO DESONERADO'!$A:$D,3,0),IF(A2219="COTAÇÃO",VLOOKUP(B2219,'Mapa Cotações'!$A:$N,3,0))))</f>
        <v/>
      </c>
      <c r="E2219" s="738"/>
      <c r="F2219" s="739" t="str">
        <f>IF(B2219="","",IF('Planilha Orçamentária'!$H$2="NÃO DESONERADO",(IF(A2219="SINAPI",VLOOKUP(B2219,'Referência NÃO DESONERADO'!$A:$D,4,0),IF(A2219="ORSE",VLOOKUP(B2219,'Referência NÃO DESONERADO'!$F:$I,4,0),IF(A2219="COTAÇÃO",VLOOKUP(B2219,'Mapa Cotações'!$A:$N,13,0))))),(IF(A2219="SINAPI",VLOOKUP(B2219,'Referência DESONERADO'!$A:$D,4,0),IF(A2219="ORSE",VLOOKUP(B2219,'Referência DESONERADO'!$F:$I,4,0),IF(A2219="COTAÇÃO",VLOOKUP(B2219,'Mapa Cotações'!$A:$N,13,0)))))))</f>
        <v/>
      </c>
      <c r="G2219" s="739" t="str">
        <f t="shared" ref="G2219:G2220" si="64">IF(D2219="","",E2219*F2219)</f>
        <v/>
      </c>
      <c r="H2219" s="690"/>
    </row>
    <row r="2220" spans="1:8" ht="12.75" customHeight="1">
      <c r="A2220" s="736"/>
      <c r="B2220" s="736"/>
      <c r="C2220" s="737" t="str">
        <f>IF(B2220="","",IF(A2220="SINAPI",VLOOKUP(B2220,'Referência NÃO DESONERADO'!$A:$D,2,0),IF(A2220="COTAÇÃO",VLOOKUP(B2220,'Mapa Cotações'!$A:$N,2,0))))</f>
        <v/>
      </c>
      <c r="D2220" s="736" t="str">
        <f>IF(B2220="","",IF(A2220="SINAPI",VLOOKUP(B2220,'Referência NÃO DESONERADO'!$A:$D,3,0),IF(A2220="COTAÇÃO",VLOOKUP(B2220,'Mapa Cotações'!$A:$N,3,0))))</f>
        <v/>
      </c>
      <c r="E2220" s="738"/>
      <c r="F2220" s="739" t="str">
        <f>IF(B2220="","",IF('Planilha Orçamentária'!$H$2="NÃO DESONERADO",(IF(A2220="SINAPI",VLOOKUP(B2220,'Referência NÃO DESONERADO'!$A:$D,4,0),IF(A2220="ORSE",VLOOKUP(B2220,'Referência NÃO DESONERADO'!$F:$I,4,0),IF(A2220="COTAÇÃO",VLOOKUP(B2220,'Mapa Cotações'!$A:$N,13,0))))),(IF(A2220="SINAPI",VLOOKUP(B2220,'Referência DESONERADO'!$A:$D,4,0),IF(A2220="ORSE",VLOOKUP(B2220,'Referência DESONERADO'!$F:$I,4,0),IF(A2220="COTAÇÃO",VLOOKUP(B2220,'Mapa Cotações'!$A:$N,13,0)))))))</f>
        <v/>
      </c>
      <c r="G2220" s="739" t="str">
        <f t="shared" si="64"/>
        <v/>
      </c>
      <c r="H2220" s="690"/>
    </row>
    <row r="2221" spans="1:8" ht="12.75" customHeight="1">
      <c r="A2221" s="1030" t="s">
        <v>1806</v>
      </c>
      <c r="B2221" s="982"/>
      <c r="C2221" s="982"/>
      <c r="D2221" s="982"/>
      <c r="E2221" s="982"/>
      <c r="F2221" s="983"/>
      <c r="G2221" s="740" t="str">
        <f>IF(F2219="","",(SUM(G2219:G2220)))</f>
        <v/>
      </c>
      <c r="H2221" s="690"/>
    </row>
    <row r="2222" spans="1:8" ht="12.75" customHeight="1">
      <c r="A2222" s="741"/>
      <c r="B2222" s="742"/>
      <c r="C2222" s="751"/>
      <c r="D2222" s="752"/>
      <c r="E2222" s="753"/>
      <c r="F2222" s="754"/>
      <c r="G2222" s="755"/>
      <c r="H2222" s="690"/>
    </row>
    <row r="2223" spans="1:8" ht="12.75" customHeight="1">
      <c r="A2223" s="1032" t="s">
        <v>173</v>
      </c>
      <c r="B2223" s="982"/>
      <c r="C2223" s="982"/>
      <c r="D2223" s="982"/>
      <c r="E2223" s="982"/>
      <c r="F2223" s="1033"/>
      <c r="G2223" s="756" t="e">
        <f>SUM(G2209,G2215,G2221)</f>
        <v>#REF!</v>
      </c>
      <c r="H2223" s="690"/>
    </row>
    <row r="2224" spans="1:8" ht="12.75" customHeight="1">
      <c r="A2224" s="825"/>
      <c r="B2224" s="825"/>
      <c r="C2224" s="825"/>
      <c r="D2224" s="825"/>
      <c r="E2224" s="825"/>
      <c r="F2224" s="825"/>
      <c r="G2224" s="866"/>
      <c r="H2224" s="690"/>
    </row>
    <row r="2225" spans="1:8" ht="12.75" customHeight="1">
      <c r="A2225" s="825"/>
      <c r="B2225" s="825"/>
      <c r="C2225" s="825"/>
      <c r="D2225" s="825"/>
      <c r="E2225" s="825"/>
      <c r="F2225" s="825"/>
      <c r="G2225" s="866"/>
      <c r="H2225" s="690"/>
    </row>
    <row r="2226" spans="1:8" ht="12.75" customHeight="1">
      <c r="A2226" s="200"/>
      <c r="B2226" s="201"/>
      <c r="C2226" s="670"/>
      <c r="D2226" s="201"/>
      <c r="E2226" s="201"/>
      <c r="F2226" s="683"/>
      <c r="G2226" s="218"/>
      <c r="H2226" s="690"/>
    </row>
    <row r="2227" spans="1:8" ht="12.75" customHeight="1">
      <c r="A2227" s="821" t="s">
        <v>46</v>
      </c>
      <c r="B2227" s="822" t="s">
        <v>37</v>
      </c>
      <c r="C2227" s="1113" t="s">
        <v>105</v>
      </c>
      <c r="D2227" s="1026"/>
      <c r="E2227" s="1026"/>
      <c r="F2227" s="1022"/>
      <c r="G2227" s="823" t="s">
        <v>40</v>
      </c>
      <c r="H2227" s="690"/>
    </row>
    <row r="2228" spans="1:8" ht="12.75" customHeight="1">
      <c r="A2228" s="772" t="s">
        <v>2545</v>
      </c>
      <c r="B2228" s="773" t="s">
        <v>2546</v>
      </c>
      <c r="C2228" s="1114" t="s">
        <v>2547</v>
      </c>
      <c r="D2228" s="1015"/>
      <c r="E2228" s="1016"/>
      <c r="F2228" s="728" t="e">
        <f>G2247</f>
        <v>#REF!</v>
      </c>
      <c r="G2228" s="824" t="s">
        <v>141</v>
      </c>
      <c r="H2228" s="690"/>
    </row>
    <row r="2229" spans="1:8" ht="12.75" customHeight="1">
      <c r="A2229" s="1028" t="s">
        <v>1802</v>
      </c>
      <c r="B2229" s="1015"/>
      <c r="C2229" s="1015"/>
      <c r="D2229" s="1015"/>
      <c r="E2229" s="1015"/>
      <c r="F2229" s="1015"/>
      <c r="G2229" s="1029"/>
      <c r="H2229" s="690"/>
    </row>
    <row r="2230" spans="1:8" ht="12.75" customHeight="1">
      <c r="A2230" s="732" t="s">
        <v>1480</v>
      </c>
      <c r="B2230" s="732" t="s">
        <v>46</v>
      </c>
      <c r="C2230" s="733" t="s">
        <v>1803</v>
      </c>
      <c r="D2230" s="732" t="s">
        <v>141</v>
      </c>
      <c r="E2230" s="734" t="s">
        <v>106</v>
      </c>
      <c r="F2230" s="735" t="s">
        <v>1804</v>
      </c>
      <c r="G2230" s="735" t="s">
        <v>1805</v>
      </c>
      <c r="H2230" s="690"/>
    </row>
    <row r="2231" spans="1:8" ht="12.75" customHeight="1">
      <c r="A2231" s="736"/>
      <c r="B2231" s="736"/>
      <c r="C2231" s="737"/>
      <c r="D2231" s="736"/>
      <c r="E2231" s="738"/>
      <c r="F2231" s="739"/>
      <c r="G2231" s="739"/>
      <c r="H2231" s="690"/>
    </row>
    <row r="2232" spans="1:8" ht="12.75" customHeight="1">
      <c r="A2232" s="736"/>
      <c r="B2232" s="736"/>
      <c r="C2232" s="737"/>
      <c r="D2232" s="736"/>
      <c r="E2232" s="738"/>
      <c r="F2232" s="739"/>
      <c r="G2232" s="739"/>
      <c r="H2232" s="690"/>
    </row>
    <row r="2233" spans="1:8" ht="12.75" customHeight="1">
      <c r="A2233" s="1030" t="s">
        <v>1806</v>
      </c>
      <c r="B2233" s="982"/>
      <c r="C2233" s="982"/>
      <c r="D2233" s="982"/>
      <c r="E2233" s="982"/>
      <c r="F2233" s="983"/>
      <c r="G2233" s="740" t="str">
        <f>IF(F2231="","",(SUM(G2231:G2232)))</f>
        <v/>
      </c>
      <c r="H2233" s="690"/>
    </row>
    <row r="2234" spans="1:8" ht="12.75" customHeight="1">
      <c r="A2234" s="741"/>
      <c r="B2234" s="742"/>
      <c r="C2234" s="743"/>
      <c r="D2234" s="744"/>
      <c r="E2234" s="745"/>
      <c r="F2234" s="746"/>
      <c r="G2234" s="747"/>
      <c r="H2234" s="690"/>
    </row>
    <row r="2235" spans="1:8" ht="12.75" customHeight="1">
      <c r="A2235" s="1031" t="s">
        <v>1570</v>
      </c>
      <c r="B2235" s="982"/>
      <c r="C2235" s="982"/>
      <c r="D2235" s="982"/>
      <c r="E2235" s="982"/>
      <c r="F2235" s="982"/>
      <c r="G2235" s="983"/>
      <c r="H2235" s="690"/>
    </row>
    <row r="2236" spans="1:8" ht="12.75" customHeight="1">
      <c r="A2236" s="732" t="s">
        <v>1480</v>
      </c>
      <c r="B2236" s="732" t="s">
        <v>46</v>
      </c>
      <c r="C2236" s="733" t="s">
        <v>1803</v>
      </c>
      <c r="D2236" s="732" t="s">
        <v>141</v>
      </c>
      <c r="E2236" s="734" t="s">
        <v>106</v>
      </c>
      <c r="F2236" s="735" t="s">
        <v>1804</v>
      </c>
      <c r="G2236" s="735" t="s">
        <v>1805</v>
      </c>
      <c r="H2236" s="690"/>
    </row>
    <row r="2237" spans="1:8" ht="12.75" customHeight="1">
      <c r="A2237" s="736" t="s">
        <v>2233</v>
      </c>
      <c r="B2237" s="736" t="s">
        <v>2548</v>
      </c>
      <c r="C2237" s="737" t="e">
        <f>VLOOKUP(B2237,#REF!,2,0)</f>
        <v>#REF!</v>
      </c>
      <c r="D2237" s="736" t="e">
        <f>VLOOKUP(B2237,#REF!,3,0)</f>
        <v>#REF!</v>
      </c>
      <c r="E2237" s="738">
        <v>1</v>
      </c>
      <c r="F2237" s="739" t="e">
        <f>VLOOKUP(B2237,#REF!,13,0)</f>
        <v>#REF!</v>
      </c>
      <c r="G2237" s="739" t="e">
        <f>IF(D2237="","",E2237*F2237)</f>
        <v>#REF!</v>
      </c>
      <c r="H2237" s="690"/>
    </row>
    <row r="2238" spans="1:8" ht="12.75" customHeight="1">
      <c r="A2238" s="736"/>
      <c r="B2238" s="736"/>
      <c r="C2238" s="737"/>
      <c r="D2238" s="736"/>
      <c r="E2238" s="738"/>
      <c r="F2238" s="739"/>
      <c r="G2238" s="739"/>
      <c r="H2238" s="690"/>
    </row>
    <row r="2239" spans="1:8" ht="12.75" customHeight="1">
      <c r="A2239" s="1030" t="s">
        <v>1806</v>
      </c>
      <c r="B2239" s="982"/>
      <c r="C2239" s="982"/>
      <c r="D2239" s="982"/>
      <c r="E2239" s="982"/>
      <c r="F2239" s="983"/>
      <c r="G2239" s="740" t="e">
        <f>IF(F2237="","",(SUM(G2237:G2238)))</f>
        <v>#REF!</v>
      </c>
      <c r="H2239" s="690"/>
    </row>
    <row r="2240" spans="1:8" ht="12.75" customHeight="1">
      <c r="A2240" s="741"/>
      <c r="B2240" s="742"/>
      <c r="C2240" s="748"/>
      <c r="D2240" s="742"/>
      <c r="E2240" s="749"/>
      <c r="F2240" s="750"/>
      <c r="G2240" s="747"/>
      <c r="H2240" s="690"/>
    </row>
    <row r="2241" spans="1:8" ht="12.75" customHeight="1">
      <c r="A2241" s="1031" t="s">
        <v>1807</v>
      </c>
      <c r="B2241" s="982"/>
      <c r="C2241" s="982"/>
      <c r="D2241" s="982"/>
      <c r="E2241" s="982"/>
      <c r="F2241" s="982"/>
      <c r="G2241" s="983"/>
      <c r="H2241" s="690"/>
    </row>
    <row r="2242" spans="1:8" ht="12.75" customHeight="1">
      <c r="A2242" s="732" t="s">
        <v>1480</v>
      </c>
      <c r="B2242" s="732" t="s">
        <v>46</v>
      </c>
      <c r="C2242" s="733" t="s">
        <v>1803</v>
      </c>
      <c r="D2242" s="732" t="s">
        <v>141</v>
      </c>
      <c r="E2242" s="734" t="s">
        <v>106</v>
      </c>
      <c r="F2242" s="735" t="s">
        <v>1804</v>
      </c>
      <c r="G2242" s="735" t="s">
        <v>1805</v>
      </c>
      <c r="H2242" s="690"/>
    </row>
    <row r="2243" spans="1:8" ht="12.75" customHeight="1">
      <c r="A2243" s="736"/>
      <c r="B2243" s="736"/>
      <c r="C2243" s="737" t="str">
        <f>IF(B2243="","",IF(A2243="SINAPI",VLOOKUP(B2243,'Referência NÃO DESONERADO'!$A:$D,2,0),IF(A2243="COTAÇÃO",VLOOKUP(B2243,'Mapa Cotações'!$A:$N,2,0))))</f>
        <v/>
      </c>
      <c r="D2243" s="736" t="str">
        <f>IF(B2243="","",IF(A2243="SINAPI",VLOOKUP(B2243,'Referência NÃO DESONERADO'!$A:$D,3,0),IF(A2243="COTAÇÃO",VLOOKUP(B2243,'Mapa Cotações'!$A:$N,3,0))))</f>
        <v/>
      </c>
      <c r="E2243" s="738"/>
      <c r="F2243" s="739" t="str">
        <f>IF(B2243="","",IF('Planilha Orçamentária'!$H$2="NÃO DESONERADO",(IF(A2243="SINAPI",VLOOKUP(B2243,'Referência NÃO DESONERADO'!$A:$D,4,0),IF(A2243="ORSE",VLOOKUP(B2243,'Referência NÃO DESONERADO'!$F:$I,4,0),IF(A2243="COTAÇÃO",VLOOKUP(B2243,'Mapa Cotações'!$A:$N,13,0))))),(IF(A2243="SINAPI",VLOOKUP(B2243,'Referência DESONERADO'!$A:$D,4,0),IF(A2243="ORSE",VLOOKUP(B2243,'Referência DESONERADO'!$F:$I,4,0),IF(A2243="COTAÇÃO",VLOOKUP(B2243,'Mapa Cotações'!$A:$N,13,0)))))))</f>
        <v/>
      </c>
      <c r="G2243" s="739" t="str">
        <f t="shared" ref="G2243:G2244" si="65">IF(D2243="","",E2243*F2243)</f>
        <v/>
      </c>
      <c r="H2243" s="690"/>
    </row>
    <row r="2244" spans="1:8" ht="12.75" customHeight="1">
      <c r="A2244" s="736"/>
      <c r="B2244" s="736"/>
      <c r="C2244" s="737" t="str">
        <f>IF(B2244="","",IF(A2244="SINAPI",VLOOKUP(B2244,'Referência NÃO DESONERADO'!$A:$D,2,0),IF(A2244="COTAÇÃO",VLOOKUP(B2244,'Mapa Cotações'!$A:$N,2,0))))</f>
        <v/>
      </c>
      <c r="D2244" s="736" t="str">
        <f>IF(B2244="","",IF(A2244="SINAPI",VLOOKUP(B2244,'Referência NÃO DESONERADO'!$A:$D,3,0),IF(A2244="COTAÇÃO",VLOOKUP(B2244,'Mapa Cotações'!$A:$N,3,0))))</f>
        <v/>
      </c>
      <c r="E2244" s="738"/>
      <c r="F2244" s="739" t="str">
        <f>IF(B2244="","",IF('Planilha Orçamentária'!$H$2="NÃO DESONERADO",(IF(A2244="SINAPI",VLOOKUP(B2244,'Referência NÃO DESONERADO'!$A:$D,4,0),IF(A2244="ORSE",VLOOKUP(B2244,'Referência NÃO DESONERADO'!$F:$I,4,0),IF(A2244="COTAÇÃO",VLOOKUP(B2244,'Mapa Cotações'!$A:$N,13,0))))),(IF(A2244="SINAPI",VLOOKUP(B2244,'Referência DESONERADO'!$A:$D,4,0),IF(A2244="ORSE",VLOOKUP(B2244,'Referência DESONERADO'!$F:$I,4,0),IF(A2244="COTAÇÃO",VLOOKUP(B2244,'Mapa Cotações'!$A:$N,13,0)))))))</f>
        <v/>
      </c>
      <c r="G2244" s="739" t="str">
        <f t="shared" si="65"/>
        <v/>
      </c>
      <c r="H2244" s="690"/>
    </row>
    <row r="2245" spans="1:8" ht="12.75" customHeight="1">
      <c r="A2245" s="1030" t="s">
        <v>1806</v>
      </c>
      <c r="B2245" s="982"/>
      <c r="C2245" s="982"/>
      <c r="D2245" s="982"/>
      <c r="E2245" s="982"/>
      <c r="F2245" s="983"/>
      <c r="G2245" s="740" t="str">
        <f>IF(F2243="","",(SUM(G2243:G2244)))</f>
        <v/>
      </c>
      <c r="H2245" s="690"/>
    </row>
    <row r="2246" spans="1:8" ht="12.75" customHeight="1">
      <c r="A2246" s="741"/>
      <c r="B2246" s="742"/>
      <c r="C2246" s="751"/>
      <c r="D2246" s="752"/>
      <c r="E2246" s="753"/>
      <c r="F2246" s="754"/>
      <c r="G2246" s="755"/>
      <c r="H2246" s="690"/>
    </row>
    <row r="2247" spans="1:8" ht="12.75" customHeight="1">
      <c r="A2247" s="1032" t="s">
        <v>173</v>
      </c>
      <c r="B2247" s="982"/>
      <c r="C2247" s="982"/>
      <c r="D2247" s="982"/>
      <c r="E2247" s="982"/>
      <c r="F2247" s="1033"/>
      <c r="G2247" s="756" t="e">
        <f>SUM(G2233,G2239,G2245)</f>
        <v>#REF!</v>
      </c>
      <c r="H2247" s="690"/>
    </row>
    <row r="2248" spans="1:8" ht="12.75" customHeight="1">
      <c r="A2248" s="825"/>
      <c r="B2248" s="825"/>
      <c r="C2248" s="825"/>
      <c r="D2248" s="825"/>
      <c r="E2248" s="825"/>
      <c r="F2248" s="825"/>
      <c r="G2248" s="866"/>
      <c r="H2248" s="690"/>
    </row>
    <row r="2249" spans="1:8" ht="12.75" customHeight="1">
      <c r="A2249" s="825"/>
      <c r="B2249" s="825"/>
      <c r="C2249" s="825"/>
      <c r="D2249" s="825"/>
      <c r="E2249" s="825"/>
      <c r="F2249" s="825"/>
      <c r="G2249" s="866"/>
      <c r="H2249" s="690"/>
    </row>
    <row r="2250" spans="1:8" ht="12.75" customHeight="1">
      <c r="A2250" s="200"/>
      <c r="B2250" s="201"/>
      <c r="C2250" s="670"/>
      <c r="D2250" s="201"/>
      <c r="E2250" s="201"/>
      <c r="F2250" s="683"/>
      <c r="G2250" s="218"/>
      <c r="H2250" s="690"/>
    </row>
    <row r="2251" spans="1:8" ht="12.75" customHeight="1">
      <c r="A2251" s="821" t="s">
        <v>46</v>
      </c>
      <c r="B2251" s="822" t="s">
        <v>37</v>
      </c>
      <c r="C2251" s="1113" t="s">
        <v>105</v>
      </c>
      <c r="D2251" s="1026"/>
      <c r="E2251" s="1026"/>
      <c r="F2251" s="1022"/>
      <c r="G2251" s="823" t="s">
        <v>40</v>
      </c>
      <c r="H2251" s="690"/>
    </row>
    <row r="2252" spans="1:8" ht="12.75" customHeight="1">
      <c r="A2252" s="772" t="s">
        <v>2549</v>
      </c>
      <c r="B2252" s="773" t="s">
        <v>2550</v>
      </c>
      <c r="C2252" s="1114" t="s">
        <v>2551</v>
      </c>
      <c r="D2252" s="1015"/>
      <c r="E2252" s="1016"/>
      <c r="F2252" s="728" t="e">
        <f>G2271</f>
        <v>#REF!</v>
      </c>
      <c r="G2252" s="824" t="s">
        <v>141</v>
      </c>
      <c r="H2252" s="690"/>
    </row>
    <row r="2253" spans="1:8" ht="12.75" customHeight="1">
      <c r="A2253" s="1028" t="s">
        <v>1802</v>
      </c>
      <c r="B2253" s="1015"/>
      <c r="C2253" s="1015"/>
      <c r="D2253" s="1015"/>
      <c r="E2253" s="1015"/>
      <c r="F2253" s="1015"/>
      <c r="G2253" s="1029"/>
      <c r="H2253" s="690"/>
    </row>
    <row r="2254" spans="1:8" ht="12.75" customHeight="1">
      <c r="A2254" s="732" t="s">
        <v>1480</v>
      </c>
      <c r="B2254" s="732" t="s">
        <v>46</v>
      </c>
      <c r="C2254" s="733" t="s">
        <v>1803</v>
      </c>
      <c r="D2254" s="732" t="s">
        <v>141</v>
      </c>
      <c r="E2254" s="734" t="s">
        <v>106</v>
      </c>
      <c r="F2254" s="735" t="s">
        <v>1804</v>
      </c>
      <c r="G2254" s="735" t="s">
        <v>1805</v>
      </c>
      <c r="H2254" s="690"/>
    </row>
    <row r="2255" spans="1:8" ht="12.75" customHeight="1">
      <c r="A2255" s="736"/>
      <c r="B2255" s="736"/>
      <c r="C2255" s="737"/>
      <c r="D2255" s="736"/>
      <c r="E2255" s="738"/>
      <c r="F2255" s="739"/>
      <c r="G2255" s="739"/>
      <c r="H2255" s="690"/>
    </row>
    <row r="2256" spans="1:8" ht="12.75" customHeight="1">
      <c r="A2256" s="736"/>
      <c r="B2256" s="736"/>
      <c r="C2256" s="737"/>
      <c r="D2256" s="736"/>
      <c r="E2256" s="738"/>
      <c r="F2256" s="739"/>
      <c r="G2256" s="739"/>
      <c r="H2256" s="690"/>
    </row>
    <row r="2257" spans="1:8" ht="12.75" customHeight="1">
      <c r="A2257" s="1030" t="s">
        <v>1806</v>
      </c>
      <c r="B2257" s="982"/>
      <c r="C2257" s="982"/>
      <c r="D2257" s="982"/>
      <c r="E2257" s="982"/>
      <c r="F2257" s="983"/>
      <c r="G2257" s="740" t="str">
        <f>IF(F2255="","",(SUM(G2255:G2256)))</f>
        <v/>
      </c>
      <c r="H2257" s="690"/>
    </row>
    <row r="2258" spans="1:8" ht="12.75" customHeight="1">
      <c r="A2258" s="741"/>
      <c r="B2258" s="742"/>
      <c r="C2258" s="743"/>
      <c r="D2258" s="744"/>
      <c r="E2258" s="745"/>
      <c r="F2258" s="746"/>
      <c r="G2258" s="747"/>
      <c r="H2258" s="690"/>
    </row>
    <row r="2259" spans="1:8" ht="12.75" customHeight="1">
      <c r="A2259" s="1031" t="s">
        <v>1570</v>
      </c>
      <c r="B2259" s="982"/>
      <c r="C2259" s="982"/>
      <c r="D2259" s="982"/>
      <c r="E2259" s="982"/>
      <c r="F2259" s="982"/>
      <c r="G2259" s="983"/>
      <c r="H2259" s="690"/>
    </row>
    <row r="2260" spans="1:8" ht="12.75" customHeight="1">
      <c r="A2260" s="732" t="s">
        <v>1480</v>
      </c>
      <c r="B2260" s="732" t="s">
        <v>46</v>
      </c>
      <c r="C2260" s="733" t="s">
        <v>1803</v>
      </c>
      <c r="D2260" s="732" t="s">
        <v>141</v>
      </c>
      <c r="E2260" s="734" t="s">
        <v>106</v>
      </c>
      <c r="F2260" s="735" t="s">
        <v>1804</v>
      </c>
      <c r="G2260" s="735" t="s">
        <v>1805</v>
      </c>
      <c r="H2260" s="690"/>
    </row>
    <row r="2261" spans="1:8" ht="12.75" customHeight="1">
      <c r="A2261" s="736" t="s">
        <v>2233</v>
      </c>
      <c r="B2261" s="736" t="s">
        <v>2552</v>
      </c>
      <c r="C2261" s="737" t="e">
        <f>VLOOKUP(B2261,#REF!,2,0)</f>
        <v>#REF!</v>
      </c>
      <c r="D2261" s="736" t="e">
        <f>VLOOKUP(B2261,#REF!,3,0)</f>
        <v>#REF!</v>
      </c>
      <c r="E2261" s="738">
        <v>1</v>
      </c>
      <c r="F2261" s="739" t="e">
        <f>VLOOKUP(B2261,#REF!,13,0)</f>
        <v>#REF!</v>
      </c>
      <c r="G2261" s="739" t="e">
        <f>IF(D2261="","",E2261*F2261)</f>
        <v>#REF!</v>
      </c>
      <c r="H2261" s="690"/>
    </row>
    <row r="2262" spans="1:8" ht="12.75" customHeight="1">
      <c r="A2262" s="736"/>
      <c r="B2262" s="736"/>
      <c r="C2262" s="737"/>
      <c r="D2262" s="736"/>
      <c r="E2262" s="738"/>
      <c r="F2262" s="739"/>
      <c r="G2262" s="739"/>
      <c r="H2262" s="690"/>
    </row>
    <row r="2263" spans="1:8" ht="12.75" customHeight="1">
      <c r="A2263" s="1030" t="s">
        <v>1806</v>
      </c>
      <c r="B2263" s="982"/>
      <c r="C2263" s="982"/>
      <c r="D2263" s="982"/>
      <c r="E2263" s="982"/>
      <c r="F2263" s="983"/>
      <c r="G2263" s="740" t="e">
        <f>IF(F2261="","",(SUM(G2261:G2262)))</f>
        <v>#REF!</v>
      </c>
      <c r="H2263" s="690"/>
    </row>
    <row r="2264" spans="1:8" ht="12.75" customHeight="1">
      <c r="A2264" s="741"/>
      <c r="B2264" s="742"/>
      <c r="C2264" s="748"/>
      <c r="D2264" s="742"/>
      <c r="E2264" s="749"/>
      <c r="F2264" s="750"/>
      <c r="G2264" s="747"/>
      <c r="H2264" s="690"/>
    </row>
    <row r="2265" spans="1:8" ht="12.75" customHeight="1">
      <c r="A2265" s="1031" t="s">
        <v>1807</v>
      </c>
      <c r="B2265" s="982"/>
      <c r="C2265" s="982"/>
      <c r="D2265" s="982"/>
      <c r="E2265" s="982"/>
      <c r="F2265" s="982"/>
      <c r="G2265" s="983"/>
      <c r="H2265" s="690"/>
    </row>
    <row r="2266" spans="1:8" ht="12.75" customHeight="1">
      <c r="A2266" s="732" t="s">
        <v>1480</v>
      </c>
      <c r="B2266" s="732" t="s">
        <v>46</v>
      </c>
      <c r="C2266" s="733" t="s">
        <v>1803</v>
      </c>
      <c r="D2266" s="732" t="s">
        <v>141</v>
      </c>
      <c r="E2266" s="734" t="s">
        <v>106</v>
      </c>
      <c r="F2266" s="735" t="s">
        <v>1804</v>
      </c>
      <c r="G2266" s="735" t="s">
        <v>1805</v>
      </c>
      <c r="H2266" s="690"/>
    </row>
    <row r="2267" spans="1:8" ht="12.75" customHeight="1">
      <c r="A2267" s="736"/>
      <c r="B2267" s="736"/>
      <c r="C2267" s="737" t="str">
        <f>IF(B2267="","",IF(A2267="SINAPI",VLOOKUP(B2267,'Referência NÃO DESONERADO'!$A:$D,2,0),IF(A2267="COTAÇÃO",VLOOKUP(B2267,'Mapa Cotações'!$A:$N,2,0))))</f>
        <v/>
      </c>
      <c r="D2267" s="736" t="str">
        <f>IF(B2267="","",IF(A2267="SINAPI",VLOOKUP(B2267,'Referência NÃO DESONERADO'!$A:$D,3,0),IF(A2267="COTAÇÃO",VLOOKUP(B2267,'Mapa Cotações'!$A:$N,3,0))))</f>
        <v/>
      </c>
      <c r="E2267" s="738"/>
      <c r="F2267" s="739" t="str">
        <f>IF(B2267="","",IF('Planilha Orçamentária'!$H$2="NÃO DESONERADO",(IF(A2267="SINAPI",VLOOKUP(B2267,'Referência NÃO DESONERADO'!$A:$D,4,0),IF(A2267="ORSE",VLOOKUP(B2267,'Referência NÃO DESONERADO'!$F:$I,4,0),IF(A2267="COTAÇÃO",VLOOKUP(B2267,'Mapa Cotações'!$A:$N,13,0))))),(IF(A2267="SINAPI",VLOOKUP(B2267,'Referência DESONERADO'!$A:$D,4,0),IF(A2267="ORSE",VLOOKUP(B2267,'Referência DESONERADO'!$F:$I,4,0),IF(A2267="COTAÇÃO",VLOOKUP(B2267,'Mapa Cotações'!$A:$N,13,0)))))))</f>
        <v/>
      </c>
      <c r="G2267" s="739" t="str">
        <f t="shared" ref="G2267:G2268" si="66">IF(D2267="","",E2267*F2267)</f>
        <v/>
      </c>
      <c r="H2267" s="690"/>
    </row>
    <row r="2268" spans="1:8" ht="12.75" customHeight="1">
      <c r="A2268" s="736"/>
      <c r="B2268" s="736"/>
      <c r="C2268" s="737" t="str">
        <f>IF(B2268="","",IF(A2268="SINAPI",VLOOKUP(B2268,'Referência NÃO DESONERADO'!$A:$D,2,0),IF(A2268="COTAÇÃO",VLOOKUP(B2268,'Mapa Cotações'!$A:$N,2,0))))</f>
        <v/>
      </c>
      <c r="D2268" s="736" t="str">
        <f>IF(B2268="","",IF(A2268="SINAPI",VLOOKUP(B2268,'Referência NÃO DESONERADO'!$A:$D,3,0),IF(A2268="COTAÇÃO",VLOOKUP(B2268,'Mapa Cotações'!$A:$N,3,0))))</f>
        <v/>
      </c>
      <c r="E2268" s="738"/>
      <c r="F2268" s="739" t="str">
        <f>IF(B2268="","",IF('Planilha Orçamentária'!$H$2="NÃO DESONERADO",(IF(A2268="SINAPI",VLOOKUP(B2268,'Referência NÃO DESONERADO'!$A:$D,4,0),IF(A2268="ORSE",VLOOKUP(B2268,'Referência NÃO DESONERADO'!$F:$I,4,0),IF(A2268="COTAÇÃO",VLOOKUP(B2268,'Mapa Cotações'!$A:$N,13,0))))),(IF(A2268="SINAPI",VLOOKUP(B2268,'Referência DESONERADO'!$A:$D,4,0),IF(A2268="ORSE",VLOOKUP(B2268,'Referência DESONERADO'!$F:$I,4,0),IF(A2268="COTAÇÃO",VLOOKUP(B2268,'Mapa Cotações'!$A:$N,13,0)))))))</f>
        <v/>
      </c>
      <c r="G2268" s="739" t="str">
        <f t="shared" si="66"/>
        <v/>
      </c>
      <c r="H2268" s="690"/>
    </row>
    <row r="2269" spans="1:8" ht="12.75" customHeight="1">
      <c r="A2269" s="1030" t="s">
        <v>1806</v>
      </c>
      <c r="B2269" s="982"/>
      <c r="C2269" s="982"/>
      <c r="D2269" s="982"/>
      <c r="E2269" s="982"/>
      <c r="F2269" s="983"/>
      <c r="G2269" s="740" t="str">
        <f>IF(F2267="","",(SUM(G2267:G2268)))</f>
        <v/>
      </c>
      <c r="H2269" s="690"/>
    </row>
    <row r="2270" spans="1:8" ht="12.75" customHeight="1">
      <c r="A2270" s="741"/>
      <c r="B2270" s="742"/>
      <c r="C2270" s="751"/>
      <c r="D2270" s="752"/>
      <c r="E2270" s="753"/>
      <c r="F2270" s="754"/>
      <c r="G2270" s="755"/>
      <c r="H2270" s="690"/>
    </row>
    <row r="2271" spans="1:8" ht="12.75" customHeight="1">
      <c r="A2271" s="1032" t="s">
        <v>173</v>
      </c>
      <c r="B2271" s="982"/>
      <c r="C2271" s="982"/>
      <c r="D2271" s="982"/>
      <c r="E2271" s="982"/>
      <c r="F2271" s="1033"/>
      <c r="G2271" s="756" t="e">
        <f>SUM(G2257,G2263,G2269)</f>
        <v>#REF!</v>
      </c>
      <c r="H2271" s="690"/>
    </row>
    <row r="2272" spans="1:8" ht="12.75" customHeight="1">
      <c r="A2272" s="825"/>
      <c r="B2272" s="825"/>
      <c r="C2272" s="825"/>
      <c r="D2272" s="825"/>
      <c r="E2272" s="825"/>
      <c r="F2272" s="825"/>
      <c r="G2272" s="866"/>
      <c r="H2272" s="690"/>
    </row>
    <row r="2273" spans="1:8" ht="12.75" customHeight="1">
      <c r="A2273" s="825"/>
      <c r="B2273" s="825"/>
      <c r="C2273" s="825"/>
      <c r="D2273" s="825"/>
      <c r="E2273" s="825"/>
      <c r="F2273" s="825"/>
      <c r="G2273" s="866"/>
      <c r="H2273" s="690"/>
    </row>
    <row r="2274" spans="1:8" ht="12.75" customHeight="1">
      <c r="A2274" s="200"/>
      <c r="B2274" s="201"/>
      <c r="C2274" s="670"/>
      <c r="D2274" s="201"/>
      <c r="E2274" s="201"/>
      <c r="F2274" s="683"/>
      <c r="G2274" s="218"/>
      <c r="H2274" s="690"/>
    </row>
    <row r="2275" spans="1:8" ht="12.75" customHeight="1">
      <c r="A2275" s="821" t="s">
        <v>46</v>
      </c>
      <c r="B2275" s="822" t="s">
        <v>37</v>
      </c>
      <c r="C2275" s="1113" t="s">
        <v>105</v>
      </c>
      <c r="D2275" s="1026"/>
      <c r="E2275" s="1026"/>
      <c r="F2275" s="1022"/>
      <c r="G2275" s="823" t="s">
        <v>40</v>
      </c>
      <c r="H2275" s="690"/>
    </row>
    <row r="2276" spans="1:8" ht="12.75" customHeight="1">
      <c r="A2276" s="772" t="s">
        <v>2553</v>
      </c>
      <c r="B2276" s="773" t="s">
        <v>2554</v>
      </c>
      <c r="C2276" s="1114" t="s">
        <v>2555</v>
      </c>
      <c r="D2276" s="1015"/>
      <c r="E2276" s="1016"/>
      <c r="F2276" s="728" t="e">
        <f>G2295</f>
        <v>#REF!</v>
      </c>
      <c r="G2276" s="824" t="s">
        <v>141</v>
      </c>
      <c r="H2276" s="690"/>
    </row>
    <row r="2277" spans="1:8" ht="12.75" customHeight="1">
      <c r="A2277" s="1028" t="s">
        <v>1802</v>
      </c>
      <c r="B2277" s="1015"/>
      <c r="C2277" s="1015"/>
      <c r="D2277" s="1015"/>
      <c r="E2277" s="1015"/>
      <c r="F2277" s="1015"/>
      <c r="G2277" s="1029"/>
      <c r="H2277" s="690"/>
    </row>
    <row r="2278" spans="1:8" ht="12.75" customHeight="1">
      <c r="A2278" s="732" t="s">
        <v>1480</v>
      </c>
      <c r="B2278" s="732" t="s">
        <v>46</v>
      </c>
      <c r="C2278" s="733" t="s">
        <v>1803</v>
      </c>
      <c r="D2278" s="732" t="s">
        <v>141</v>
      </c>
      <c r="E2278" s="734" t="s">
        <v>106</v>
      </c>
      <c r="F2278" s="735" t="s">
        <v>1804</v>
      </c>
      <c r="G2278" s="735" t="s">
        <v>1805</v>
      </c>
      <c r="H2278" s="690"/>
    </row>
    <row r="2279" spans="1:8" ht="12.75" customHeight="1">
      <c r="A2279" s="736"/>
      <c r="B2279" s="736"/>
      <c r="C2279" s="737"/>
      <c r="D2279" s="736"/>
      <c r="E2279" s="738"/>
      <c r="F2279" s="739"/>
      <c r="G2279" s="739"/>
      <c r="H2279" s="690"/>
    </row>
    <row r="2280" spans="1:8" ht="12.75" customHeight="1">
      <c r="A2280" s="736"/>
      <c r="B2280" s="736"/>
      <c r="C2280" s="737"/>
      <c r="D2280" s="736"/>
      <c r="E2280" s="738"/>
      <c r="F2280" s="739"/>
      <c r="G2280" s="739"/>
      <c r="H2280" s="690"/>
    </row>
    <row r="2281" spans="1:8" ht="12.75" customHeight="1">
      <c r="A2281" s="1030" t="s">
        <v>1806</v>
      </c>
      <c r="B2281" s="982"/>
      <c r="C2281" s="982"/>
      <c r="D2281" s="982"/>
      <c r="E2281" s="982"/>
      <c r="F2281" s="983"/>
      <c r="G2281" s="740" t="str">
        <f>IF(F2279="","",(SUM(G2279:G2280)))</f>
        <v/>
      </c>
      <c r="H2281" s="690"/>
    </row>
    <row r="2282" spans="1:8" ht="12.75" customHeight="1">
      <c r="A2282" s="741"/>
      <c r="B2282" s="742"/>
      <c r="C2282" s="743"/>
      <c r="D2282" s="744"/>
      <c r="E2282" s="745"/>
      <c r="F2282" s="746"/>
      <c r="G2282" s="747"/>
      <c r="H2282" s="690"/>
    </row>
    <row r="2283" spans="1:8" ht="12.75" customHeight="1">
      <c r="A2283" s="1031" t="s">
        <v>1570</v>
      </c>
      <c r="B2283" s="982"/>
      <c r="C2283" s="982"/>
      <c r="D2283" s="982"/>
      <c r="E2283" s="982"/>
      <c r="F2283" s="982"/>
      <c r="G2283" s="983"/>
      <c r="H2283" s="690"/>
    </row>
    <row r="2284" spans="1:8" ht="12.75" customHeight="1">
      <c r="A2284" s="732" t="s">
        <v>1480</v>
      </c>
      <c r="B2284" s="732" t="s">
        <v>46</v>
      </c>
      <c r="C2284" s="733" t="s">
        <v>1803</v>
      </c>
      <c r="D2284" s="732" t="s">
        <v>141</v>
      </c>
      <c r="E2284" s="734" t="s">
        <v>106</v>
      </c>
      <c r="F2284" s="735" t="s">
        <v>1804</v>
      </c>
      <c r="G2284" s="735" t="s">
        <v>1805</v>
      </c>
      <c r="H2284" s="690"/>
    </row>
    <row r="2285" spans="1:8" ht="12.75" customHeight="1">
      <c r="A2285" s="736" t="s">
        <v>2233</v>
      </c>
      <c r="B2285" s="736" t="s">
        <v>2556</v>
      </c>
      <c r="C2285" s="737" t="e">
        <f>VLOOKUP(B2285,#REF!,2,0)</f>
        <v>#REF!</v>
      </c>
      <c r="D2285" s="736" t="e">
        <f>VLOOKUP(B2285,#REF!,3,0)</f>
        <v>#REF!</v>
      </c>
      <c r="E2285" s="738">
        <v>1</v>
      </c>
      <c r="F2285" s="739" t="e">
        <f>VLOOKUP(B2285,#REF!,13,0)</f>
        <v>#REF!</v>
      </c>
      <c r="G2285" s="739" t="e">
        <f>IF(D2285="","",E2285*F2285)</f>
        <v>#REF!</v>
      </c>
      <c r="H2285" s="690"/>
    </row>
    <row r="2286" spans="1:8" ht="12.75" customHeight="1">
      <c r="A2286" s="736"/>
      <c r="B2286" s="736"/>
      <c r="C2286" s="737"/>
      <c r="D2286" s="736"/>
      <c r="E2286" s="738"/>
      <c r="F2286" s="739"/>
      <c r="G2286" s="739"/>
      <c r="H2286" s="690"/>
    </row>
    <row r="2287" spans="1:8" ht="12.75" customHeight="1">
      <c r="A2287" s="1030" t="s">
        <v>1806</v>
      </c>
      <c r="B2287" s="982"/>
      <c r="C2287" s="982"/>
      <c r="D2287" s="982"/>
      <c r="E2287" s="982"/>
      <c r="F2287" s="983"/>
      <c r="G2287" s="740" t="e">
        <f>IF(F2285="","",(SUM(G2285:G2286)))</f>
        <v>#REF!</v>
      </c>
      <c r="H2287" s="690"/>
    </row>
    <row r="2288" spans="1:8" ht="12.75" customHeight="1">
      <c r="A2288" s="741"/>
      <c r="B2288" s="742"/>
      <c r="C2288" s="748"/>
      <c r="D2288" s="742"/>
      <c r="E2288" s="749"/>
      <c r="F2288" s="750"/>
      <c r="G2288" s="747"/>
      <c r="H2288" s="690"/>
    </row>
    <row r="2289" spans="1:8" ht="12.75" customHeight="1">
      <c r="A2289" s="1031" t="s">
        <v>1807</v>
      </c>
      <c r="B2289" s="982"/>
      <c r="C2289" s="982"/>
      <c r="D2289" s="982"/>
      <c r="E2289" s="982"/>
      <c r="F2289" s="982"/>
      <c r="G2289" s="983"/>
      <c r="H2289" s="690"/>
    </row>
    <row r="2290" spans="1:8" ht="12.75" customHeight="1">
      <c r="A2290" s="732" t="s">
        <v>1480</v>
      </c>
      <c r="B2290" s="732" t="s">
        <v>46</v>
      </c>
      <c r="C2290" s="733" t="s">
        <v>1803</v>
      </c>
      <c r="D2290" s="732" t="s">
        <v>141</v>
      </c>
      <c r="E2290" s="734" t="s">
        <v>106</v>
      </c>
      <c r="F2290" s="735" t="s">
        <v>1804</v>
      </c>
      <c r="G2290" s="735" t="s">
        <v>1805</v>
      </c>
      <c r="H2290" s="690"/>
    </row>
    <row r="2291" spans="1:8" ht="12.75" customHeight="1">
      <c r="A2291" s="736"/>
      <c r="B2291" s="736"/>
      <c r="C2291" s="737" t="str">
        <f>IF(B2291="","",IF(A2291="SINAPI",VLOOKUP(B2291,'Referência NÃO DESONERADO'!$A:$D,2,0),IF(A2291="COTAÇÃO",VLOOKUP(B2291,'Mapa Cotações'!$A:$N,2,0))))</f>
        <v/>
      </c>
      <c r="D2291" s="736" t="str">
        <f>IF(B2291="","",IF(A2291="SINAPI",VLOOKUP(B2291,'Referência NÃO DESONERADO'!$A:$D,3,0),IF(A2291="COTAÇÃO",VLOOKUP(B2291,'Mapa Cotações'!$A:$N,3,0))))</f>
        <v/>
      </c>
      <c r="E2291" s="738"/>
      <c r="F2291" s="739" t="str">
        <f>IF(B2291="","",IF('Planilha Orçamentária'!$H$2="NÃO DESONERADO",(IF(A2291="SINAPI",VLOOKUP(B2291,'Referência NÃO DESONERADO'!$A:$D,4,0),IF(A2291="ORSE",VLOOKUP(B2291,'Referência NÃO DESONERADO'!$F:$I,4,0),IF(A2291="COTAÇÃO",VLOOKUP(B2291,'Mapa Cotações'!$A:$N,13,0))))),(IF(A2291="SINAPI",VLOOKUP(B2291,'Referência DESONERADO'!$A:$D,4,0),IF(A2291="ORSE",VLOOKUP(B2291,'Referência DESONERADO'!$F:$I,4,0),IF(A2291="COTAÇÃO",VLOOKUP(B2291,'Mapa Cotações'!$A:$N,13,0)))))))</f>
        <v/>
      </c>
      <c r="G2291" s="739" t="str">
        <f t="shared" ref="G2291:G2292" si="67">IF(D2291="","",E2291*F2291)</f>
        <v/>
      </c>
      <c r="H2291" s="690"/>
    </row>
    <row r="2292" spans="1:8" ht="12.75" customHeight="1">
      <c r="A2292" s="736"/>
      <c r="B2292" s="736"/>
      <c r="C2292" s="737" t="str">
        <f>IF(B2292="","",IF(A2292="SINAPI",VLOOKUP(B2292,'Referência NÃO DESONERADO'!$A:$D,2,0),IF(A2292="COTAÇÃO",VLOOKUP(B2292,'Mapa Cotações'!$A:$N,2,0))))</f>
        <v/>
      </c>
      <c r="D2292" s="736" t="str">
        <f>IF(B2292="","",IF(A2292="SINAPI",VLOOKUP(B2292,'Referência NÃO DESONERADO'!$A:$D,3,0),IF(A2292="COTAÇÃO",VLOOKUP(B2292,'Mapa Cotações'!$A:$N,3,0))))</f>
        <v/>
      </c>
      <c r="E2292" s="738"/>
      <c r="F2292" s="739" t="str">
        <f>IF(B2292="","",IF('Planilha Orçamentária'!$H$2="NÃO DESONERADO",(IF(A2292="SINAPI",VLOOKUP(B2292,'Referência NÃO DESONERADO'!$A:$D,4,0),IF(A2292="ORSE",VLOOKUP(B2292,'Referência NÃO DESONERADO'!$F:$I,4,0),IF(A2292="COTAÇÃO",VLOOKUP(B2292,'Mapa Cotações'!$A:$N,13,0))))),(IF(A2292="SINAPI",VLOOKUP(B2292,'Referência DESONERADO'!$A:$D,4,0),IF(A2292="ORSE",VLOOKUP(B2292,'Referência DESONERADO'!$F:$I,4,0),IF(A2292="COTAÇÃO",VLOOKUP(B2292,'Mapa Cotações'!$A:$N,13,0)))))))</f>
        <v/>
      </c>
      <c r="G2292" s="739" t="str">
        <f t="shared" si="67"/>
        <v/>
      </c>
      <c r="H2292" s="690"/>
    </row>
    <row r="2293" spans="1:8" ht="12.75" customHeight="1">
      <c r="A2293" s="1030" t="s">
        <v>1806</v>
      </c>
      <c r="B2293" s="982"/>
      <c r="C2293" s="982"/>
      <c r="D2293" s="982"/>
      <c r="E2293" s="982"/>
      <c r="F2293" s="983"/>
      <c r="G2293" s="740" t="str">
        <f>IF(F2291="","",(SUM(G2291:G2292)))</f>
        <v/>
      </c>
      <c r="H2293" s="690"/>
    </row>
    <row r="2294" spans="1:8" ht="12.75" customHeight="1">
      <c r="A2294" s="741"/>
      <c r="B2294" s="742"/>
      <c r="C2294" s="751"/>
      <c r="D2294" s="752"/>
      <c r="E2294" s="753"/>
      <c r="F2294" s="754"/>
      <c r="G2294" s="755"/>
      <c r="H2294" s="690"/>
    </row>
    <row r="2295" spans="1:8" ht="12.75" customHeight="1">
      <c r="A2295" s="1032" t="s">
        <v>173</v>
      </c>
      <c r="B2295" s="982"/>
      <c r="C2295" s="982"/>
      <c r="D2295" s="982"/>
      <c r="E2295" s="982"/>
      <c r="F2295" s="1033"/>
      <c r="G2295" s="756" t="e">
        <f>SUM(G2281,G2287,G2293)</f>
        <v>#REF!</v>
      </c>
      <c r="H2295" s="690"/>
    </row>
    <row r="2296" spans="1:8" ht="12.75" customHeight="1">
      <c r="A2296" s="825"/>
      <c r="B2296" s="825"/>
      <c r="C2296" s="825"/>
      <c r="D2296" s="825"/>
      <c r="E2296" s="825"/>
      <c r="F2296" s="825"/>
      <c r="G2296" s="866"/>
      <c r="H2296" s="690"/>
    </row>
    <row r="2297" spans="1:8" ht="12.75" customHeight="1">
      <c r="A2297" s="825"/>
      <c r="B2297" s="825"/>
      <c r="C2297" s="825"/>
      <c r="D2297" s="825"/>
      <c r="E2297" s="825"/>
      <c r="F2297" s="825"/>
      <c r="G2297" s="866"/>
      <c r="H2297" s="690"/>
    </row>
    <row r="2298" spans="1:8" ht="12.75" customHeight="1">
      <c r="A2298" s="200"/>
      <c r="B2298" s="201"/>
      <c r="C2298" s="670"/>
      <c r="D2298" s="201"/>
      <c r="E2298" s="201"/>
      <c r="F2298" s="683"/>
      <c r="G2298" s="218"/>
      <c r="H2298" s="690"/>
    </row>
    <row r="2299" spans="1:8" ht="12.75" customHeight="1">
      <c r="A2299" s="821" t="s">
        <v>46</v>
      </c>
      <c r="B2299" s="822" t="s">
        <v>37</v>
      </c>
      <c r="C2299" s="1113" t="s">
        <v>105</v>
      </c>
      <c r="D2299" s="1026"/>
      <c r="E2299" s="1026"/>
      <c r="F2299" s="1022"/>
      <c r="G2299" s="823" t="s">
        <v>40</v>
      </c>
      <c r="H2299" s="690"/>
    </row>
    <row r="2300" spans="1:8" ht="12.75" customHeight="1">
      <c r="A2300" s="772" t="s">
        <v>2557</v>
      </c>
      <c r="B2300" s="773" t="s">
        <v>2558</v>
      </c>
      <c r="C2300" s="1114" t="s">
        <v>2559</v>
      </c>
      <c r="D2300" s="1015"/>
      <c r="E2300" s="1016"/>
      <c r="F2300" s="728" t="e">
        <f>G2319</f>
        <v>#REF!</v>
      </c>
      <c r="G2300" s="824" t="s">
        <v>141</v>
      </c>
      <c r="H2300" s="690"/>
    </row>
    <row r="2301" spans="1:8" ht="12.75" customHeight="1">
      <c r="A2301" s="1028" t="s">
        <v>1802</v>
      </c>
      <c r="B2301" s="1015"/>
      <c r="C2301" s="1015"/>
      <c r="D2301" s="1015"/>
      <c r="E2301" s="1015"/>
      <c r="F2301" s="1015"/>
      <c r="G2301" s="1029"/>
      <c r="H2301" s="690"/>
    </row>
    <row r="2302" spans="1:8" ht="12.75" customHeight="1">
      <c r="A2302" s="732" t="s">
        <v>1480</v>
      </c>
      <c r="B2302" s="732" t="s">
        <v>46</v>
      </c>
      <c r="C2302" s="733" t="s">
        <v>1803</v>
      </c>
      <c r="D2302" s="732" t="s">
        <v>141</v>
      </c>
      <c r="E2302" s="734" t="s">
        <v>106</v>
      </c>
      <c r="F2302" s="735" t="s">
        <v>1804</v>
      </c>
      <c r="G2302" s="735" t="s">
        <v>1805</v>
      </c>
      <c r="H2302" s="690"/>
    </row>
    <row r="2303" spans="1:8" ht="12.75" customHeight="1">
      <c r="A2303" s="736"/>
      <c r="B2303" s="736"/>
      <c r="C2303" s="737"/>
      <c r="D2303" s="736"/>
      <c r="E2303" s="738"/>
      <c r="F2303" s="739"/>
      <c r="G2303" s="739"/>
      <c r="H2303" s="690"/>
    </row>
    <row r="2304" spans="1:8" ht="12.75" customHeight="1">
      <c r="A2304" s="736"/>
      <c r="B2304" s="736"/>
      <c r="C2304" s="737"/>
      <c r="D2304" s="736"/>
      <c r="E2304" s="738"/>
      <c r="F2304" s="739"/>
      <c r="G2304" s="739"/>
      <c r="H2304" s="690"/>
    </row>
    <row r="2305" spans="1:8" ht="12.75" customHeight="1">
      <c r="A2305" s="1030" t="s">
        <v>1806</v>
      </c>
      <c r="B2305" s="982"/>
      <c r="C2305" s="982"/>
      <c r="D2305" s="982"/>
      <c r="E2305" s="982"/>
      <c r="F2305" s="983"/>
      <c r="G2305" s="740" t="str">
        <f>IF(F2303="","",(SUM(G2303:G2304)))</f>
        <v/>
      </c>
      <c r="H2305" s="690"/>
    </row>
    <row r="2306" spans="1:8" ht="12.75" customHeight="1">
      <c r="A2306" s="741"/>
      <c r="B2306" s="742"/>
      <c r="C2306" s="743"/>
      <c r="D2306" s="744"/>
      <c r="E2306" s="745"/>
      <c r="F2306" s="746"/>
      <c r="G2306" s="747"/>
      <c r="H2306" s="690"/>
    </row>
    <row r="2307" spans="1:8" ht="12.75" customHeight="1">
      <c r="A2307" s="1031" t="s">
        <v>1570</v>
      </c>
      <c r="B2307" s="982"/>
      <c r="C2307" s="982"/>
      <c r="D2307" s="982"/>
      <c r="E2307" s="982"/>
      <c r="F2307" s="982"/>
      <c r="G2307" s="983"/>
      <c r="H2307" s="690"/>
    </row>
    <row r="2308" spans="1:8" ht="12.75" customHeight="1">
      <c r="A2308" s="732" t="s">
        <v>1480</v>
      </c>
      <c r="B2308" s="732" t="s">
        <v>46</v>
      </c>
      <c r="C2308" s="733" t="s">
        <v>1803</v>
      </c>
      <c r="D2308" s="732" t="s">
        <v>141</v>
      </c>
      <c r="E2308" s="734" t="s">
        <v>106</v>
      </c>
      <c r="F2308" s="735" t="s">
        <v>1804</v>
      </c>
      <c r="G2308" s="735" t="s">
        <v>1805</v>
      </c>
      <c r="H2308" s="690"/>
    </row>
    <row r="2309" spans="1:8" ht="12.75" customHeight="1">
      <c r="A2309" s="736" t="s">
        <v>2233</v>
      </c>
      <c r="B2309" s="736" t="s">
        <v>2560</v>
      </c>
      <c r="C2309" s="737" t="e">
        <f>VLOOKUP(B2309,#REF!,2,0)</f>
        <v>#REF!</v>
      </c>
      <c r="D2309" s="736" t="e">
        <f>VLOOKUP(B2309,#REF!,3,0)</f>
        <v>#REF!</v>
      </c>
      <c r="E2309" s="738">
        <v>1</v>
      </c>
      <c r="F2309" s="739" t="e">
        <f>VLOOKUP(B2309,#REF!,13,0)</f>
        <v>#REF!</v>
      </c>
      <c r="G2309" s="739" t="e">
        <f>IF(D2309="","",E2309*F2309)</f>
        <v>#REF!</v>
      </c>
      <c r="H2309" s="690"/>
    </row>
    <row r="2310" spans="1:8" ht="12.75" customHeight="1">
      <c r="A2310" s="736"/>
      <c r="B2310" s="736"/>
      <c r="C2310" s="737"/>
      <c r="D2310" s="736"/>
      <c r="E2310" s="738"/>
      <c r="F2310" s="739"/>
      <c r="G2310" s="739"/>
      <c r="H2310" s="690"/>
    </row>
    <row r="2311" spans="1:8" ht="12.75" customHeight="1">
      <c r="A2311" s="1030" t="s">
        <v>1806</v>
      </c>
      <c r="B2311" s="982"/>
      <c r="C2311" s="982"/>
      <c r="D2311" s="982"/>
      <c r="E2311" s="982"/>
      <c r="F2311" s="983"/>
      <c r="G2311" s="740" t="e">
        <f>IF(F2309="","",(SUM(G2309:G2310)))</f>
        <v>#REF!</v>
      </c>
      <c r="H2311" s="690"/>
    </row>
    <row r="2312" spans="1:8" ht="12.75" customHeight="1">
      <c r="A2312" s="741"/>
      <c r="B2312" s="742"/>
      <c r="C2312" s="748"/>
      <c r="D2312" s="742"/>
      <c r="E2312" s="749"/>
      <c r="F2312" s="750"/>
      <c r="G2312" s="747"/>
      <c r="H2312" s="690"/>
    </row>
    <row r="2313" spans="1:8" ht="12.75" customHeight="1">
      <c r="A2313" s="1031" t="s">
        <v>1807</v>
      </c>
      <c r="B2313" s="982"/>
      <c r="C2313" s="982"/>
      <c r="D2313" s="982"/>
      <c r="E2313" s="982"/>
      <c r="F2313" s="982"/>
      <c r="G2313" s="983"/>
      <c r="H2313" s="690"/>
    </row>
    <row r="2314" spans="1:8" ht="12.75" customHeight="1">
      <c r="A2314" s="732" t="s">
        <v>1480</v>
      </c>
      <c r="B2314" s="732" t="s">
        <v>46</v>
      </c>
      <c r="C2314" s="733" t="s">
        <v>1803</v>
      </c>
      <c r="D2314" s="732" t="s">
        <v>141</v>
      </c>
      <c r="E2314" s="734" t="s">
        <v>106</v>
      </c>
      <c r="F2314" s="735" t="s">
        <v>1804</v>
      </c>
      <c r="G2314" s="735" t="s">
        <v>1805</v>
      </c>
      <c r="H2314" s="690"/>
    </row>
    <row r="2315" spans="1:8" ht="12.75" customHeight="1">
      <c r="A2315" s="736"/>
      <c r="B2315" s="736"/>
      <c r="C2315" s="737" t="str">
        <f>IF(B2315="","",IF(A2315="SINAPI",VLOOKUP(B2315,'Referência NÃO DESONERADO'!$A:$D,2,0),IF(A2315="COTAÇÃO",VLOOKUP(B2315,'Mapa Cotações'!$A:$N,2,0))))</f>
        <v/>
      </c>
      <c r="D2315" s="736" t="str">
        <f>IF(B2315="","",IF(A2315="SINAPI",VLOOKUP(B2315,'Referência NÃO DESONERADO'!$A:$D,3,0),IF(A2315="COTAÇÃO",VLOOKUP(B2315,'Mapa Cotações'!$A:$N,3,0))))</f>
        <v/>
      </c>
      <c r="E2315" s="738"/>
      <c r="F2315" s="739" t="str">
        <f>IF(B2315="","",IF('Planilha Orçamentária'!$H$2="NÃO DESONERADO",(IF(A2315="SINAPI",VLOOKUP(B2315,'Referência NÃO DESONERADO'!$A:$D,4,0),IF(A2315="ORSE",VLOOKUP(B2315,'Referência NÃO DESONERADO'!$F:$I,4,0),IF(A2315="COTAÇÃO",VLOOKUP(B2315,'Mapa Cotações'!$A:$N,13,0))))),(IF(A2315="SINAPI",VLOOKUP(B2315,'Referência DESONERADO'!$A:$D,4,0),IF(A2315="ORSE",VLOOKUP(B2315,'Referência DESONERADO'!$F:$I,4,0),IF(A2315="COTAÇÃO",VLOOKUP(B2315,'Mapa Cotações'!$A:$N,13,0)))))))</f>
        <v/>
      </c>
      <c r="G2315" s="739" t="str">
        <f t="shared" ref="G2315:G2316" si="68">IF(D2315="","",E2315*F2315)</f>
        <v/>
      </c>
      <c r="H2315" s="690"/>
    </row>
    <row r="2316" spans="1:8" ht="12.75" customHeight="1">
      <c r="A2316" s="736"/>
      <c r="B2316" s="736"/>
      <c r="C2316" s="737" t="str">
        <f>IF(B2316="","",IF(A2316="SINAPI",VLOOKUP(B2316,'Referência NÃO DESONERADO'!$A:$D,2,0),IF(A2316="COTAÇÃO",VLOOKUP(B2316,'Mapa Cotações'!$A:$N,2,0))))</f>
        <v/>
      </c>
      <c r="D2316" s="736" t="str">
        <f>IF(B2316="","",IF(A2316="SINAPI",VLOOKUP(B2316,'Referência NÃO DESONERADO'!$A:$D,3,0),IF(A2316="COTAÇÃO",VLOOKUP(B2316,'Mapa Cotações'!$A:$N,3,0))))</f>
        <v/>
      </c>
      <c r="E2316" s="738"/>
      <c r="F2316" s="739" t="str">
        <f>IF(B2316="","",IF('Planilha Orçamentária'!$H$2="NÃO DESONERADO",(IF(A2316="SINAPI",VLOOKUP(B2316,'Referência NÃO DESONERADO'!$A:$D,4,0),IF(A2316="ORSE",VLOOKUP(B2316,'Referência NÃO DESONERADO'!$F:$I,4,0),IF(A2316="COTAÇÃO",VLOOKUP(B2316,'Mapa Cotações'!$A:$N,13,0))))),(IF(A2316="SINAPI",VLOOKUP(B2316,'Referência DESONERADO'!$A:$D,4,0),IF(A2316="ORSE",VLOOKUP(B2316,'Referência DESONERADO'!$F:$I,4,0),IF(A2316="COTAÇÃO",VLOOKUP(B2316,'Mapa Cotações'!$A:$N,13,0)))))))</f>
        <v/>
      </c>
      <c r="G2316" s="739" t="str">
        <f t="shared" si="68"/>
        <v/>
      </c>
      <c r="H2316" s="690"/>
    </row>
    <row r="2317" spans="1:8" ht="12.75" customHeight="1">
      <c r="A2317" s="1030" t="s">
        <v>1806</v>
      </c>
      <c r="B2317" s="982"/>
      <c r="C2317" s="982"/>
      <c r="D2317" s="982"/>
      <c r="E2317" s="982"/>
      <c r="F2317" s="983"/>
      <c r="G2317" s="740" t="str">
        <f>IF(F2315="","",(SUM(G2315:G2316)))</f>
        <v/>
      </c>
      <c r="H2317" s="690"/>
    </row>
    <row r="2318" spans="1:8" ht="12.75" customHeight="1">
      <c r="A2318" s="741"/>
      <c r="B2318" s="742"/>
      <c r="C2318" s="751"/>
      <c r="D2318" s="752"/>
      <c r="E2318" s="753"/>
      <c r="F2318" s="754"/>
      <c r="G2318" s="755"/>
      <c r="H2318" s="690"/>
    </row>
    <row r="2319" spans="1:8" ht="12.75" customHeight="1">
      <c r="A2319" s="1032" t="s">
        <v>173</v>
      </c>
      <c r="B2319" s="982"/>
      <c r="C2319" s="982"/>
      <c r="D2319" s="982"/>
      <c r="E2319" s="982"/>
      <c r="F2319" s="1033"/>
      <c r="G2319" s="756" t="e">
        <f>SUM(G2305,G2311,G2317)</f>
        <v>#REF!</v>
      </c>
      <c r="H2319" s="690"/>
    </row>
    <row r="2320" spans="1:8" ht="12.75" customHeight="1">
      <c r="A2320" s="825"/>
      <c r="B2320" s="825"/>
      <c r="C2320" s="825"/>
      <c r="D2320" s="825"/>
      <c r="E2320" s="825"/>
      <c r="F2320" s="825"/>
      <c r="G2320" s="866"/>
      <c r="H2320" s="690"/>
    </row>
    <row r="2321" spans="1:8" ht="12.75" customHeight="1">
      <c r="A2321" s="825"/>
      <c r="B2321" s="825"/>
      <c r="C2321" s="825"/>
      <c r="D2321" s="825"/>
      <c r="E2321" s="825"/>
      <c r="F2321" s="825"/>
      <c r="G2321" s="866"/>
      <c r="H2321" s="690"/>
    </row>
    <row r="2322" spans="1:8" ht="12.75" customHeight="1">
      <c r="A2322" s="200"/>
      <c r="B2322" s="201"/>
      <c r="C2322" s="670"/>
      <c r="D2322" s="201"/>
      <c r="E2322" s="201"/>
      <c r="F2322" s="683"/>
      <c r="G2322" s="218"/>
      <c r="H2322" s="690"/>
    </row>
    <row r="2323" spans="1:8" ht="12.75" customHeight="1">
      <c r="A2323" s="821" t="s">
        <v>46</v>
      </c>
      <c r="B2323" s="822" t="s">
        <v>37</v>
      </c>
      <c r="C2323" s="1113" t="s">
        <v>105</v>
      </c>
      <c r="D2323" s="1026"/>
      <c r="E2323" s="1026"/>
      <c r="F2323" s="1022"/>
      <c r="G2323" s="823" t="s">
        <v>40</v>
      </c>
      <c r="H2323" s="690"/>
    </row>
    <row r="2324" spans="1:8" ht="12.75" customHeight="1">
      <c r="A2324" s="772" t="s">
        <v>2561</v>
      </c>
      <c r="B2324" s="773" t="s">
        <v>2562</v>
      </c>
      <c r="C2324" s="1114" t="s">
        <v>2563</v>
      </c>
      <c r="D2324" s="1015"/>
      <c r="E2324" s="1016"/>
      <c r="F2324" s="728" t="e">
        <f>G2343</f>
        <v>#REF!</v>
      </c>
      <c r="G2324" s="824" t="e">
        <f>D2333</f>
        <v>#REF!</v>
      </c>
      <c r="H2324" s="690"/>
    </row>
    <row r="2325" spans="1:8" ht="12.75" customHeight="1">
      <c r="A2325" s="1028" t="s">
        <v>1802</v>
      </c>
      <c r="B2325" s="1015"/>
      <c r="C2325" s="1015"/>
      <c r="D2325" s="1015"/>
      <c r="E2325" s="1015"/>
      <c r="F2325" s="1015"/>
      <c r="G2325" s="1029"/>
      <c r="H2325" s="690"/>
    </row>
    <row r="2326" spans="1:8" ht="12.75" customHeight="1">
      <c r="A2326" s="732" t="s">
        <v>1480</v>
      </c>
      <c r="B2326" s="732" t="s">
        <v>46</v>
      </c>
      <c r="C2326" s="733" t="s">
        <v>1803</v>
      </c>
      <c r="D2326" s="732" t="s">
        <v>141</v>
      </c>
      <c r="E2326" s="734" t="s">
        <v>106</v>
      </c>
      <c r="F2326" s="735" t="s">
        <v>1804</v>
      </c>
      <c r="G2326" s="735" t="s">
        <v>1805</v>
      </c>
      <c r="H2326" s="690"/>
    </row>
    <row r="2327" spans="1:8" ht="12.75" customHeight="1">
      <c r="A2327" s="736"/>
      <c r="B2327" s="736"/>
      <c r="C2327" s="737"/>
      <c r="D2327" s="736"/>
      <c r="E2327" s="738"/>
      <c r="F2327" s="739"/>
      <c r="G2327" s="739"/>
      <c r="H2327" s="690"/>
    </row>
    <row r="2328" spans="1:8" ht="12.75" customHeight="1">
      <c r="A2328" s="736"/>
      <c r="B2328" s="736"/>
      <c r="C2328" s="737"/>
      <c r="D2328" s="736"/>
      <c r="E2328" s="738"/>
      <c r="F2328" s="739"/>
      <c r="G2328" s="739"/>
      <c r="H2328" s="690"/>
    </row>
    <row r="2329" spans="1:8" ht="12.75" customHeight="1">
      <c r="A2329" s="1030" t="s">
        <v>1806</v>
      </c>
      <c r="B2329" s="982"/>
      <c r="C2329" s="982"/>
      <c r="D2329" s="982"/>
      <c r="E2329" s="982"/>
      <c r="F2329" s="983"/>
      <c r="G2329" s="740" t="str">
        <f>IF(F2327="","",(SUM(G2327:G2328)))</f>
        <v/>
      </c>
      <c r="H2329" s="690"/>
    </row>
    <row r="2330" spans="1:8" ht="12.75" customHeight="1">
      <c r="A2330" s="741"/>
      <c r="B2330" s="742"/>
      <c r="C2330" s="743"/>
      <c r="D2330" s="744"/>
      <c r="E2330" s="745"/>
      <c r="F2330" s="746"/>
      <c r="G2330" s="747"/>
      <c r="H2330" s="690"/>
    </row>
    <row r="2331" spans="1:8" ht="12.75" customHeight="1">
      <c r="A2331" s="1031" t="s">
        <v>1570</v>
      </c>
      <c r="B2331" s="982"/>
      <c r="C2331" s="982"/>
      <c r="D2331" s="982"/>
      <c r="E2331" s="982"/>
      <c r="F2331" s="982"/>
      <c r="G2331" s="983"/>
      <c r="H2331" s="690"/>
    </row>
    <row r="2332" spans="1:8" ht="12.75" customHeight="1">
      <c r="A2332" s="732" t="s">
        <v>1480</v>
      </c>
      <c r="B2332" s="732" t="s">
        <v>46</v>
      </c>
      <c r="C2332" s="733" t="s">
        <v>1803</v>
      </c>
      <c r="D2332" s="732" t="s">
        <v>141</v>
      </c>
      <c r="E2332" s="734" t="s">
        <v>106</v>
      </c>
      <c r="F2332" s="735" t="s">
        <v>1804</v>
      </c>
      <c r="G2332" s="735" t="s">
        <v>1805</v>
      </c>
      <c r="H2332" s="690"/>
    </row>
    <row r="2333" spans="1:8" ht="12.75" customHeight="1">
      <c r="A2333" s="736" t="s">
        <v>2233</v>
      </c>
      <c r="B2333" s="736" t="s">
        <v>2564</v>
      </c>
      <c r="C2333" s="737" t="e">
        <f>VLOOKUP(B2333,#REF!,2,0)</f>
        <v>#REF!</v>
      </c>
      <c r="D2333" s="736" t="e">
        <f>VLOOKUP(B2333,#REF!,3,0)</f>
        <v>#REF!</v>
      </c>
      <c r="E2333" s="738">
        <v>1</v>
      </c>
      <c r="F2333" s="739" t="e">
        <f>VLOOKUP(B2333,#REF!,13,0)</f>
        <v>#REF!</v>
      </c>
      <c r="G2333" s="739" t="e">
        <f>IF(D2333="","",E2333*F2333)</f>
        <v>#REF!</v>
      </c>
      <c r="H2333" s="690"/>
    </row>
    <row r="2334" spans="1:8" ht="12.75" customHeight="1">
      <c r="A2334" s="736"/>
      <c r="B2334" s="736"/>
      <c r="C2334" s="737"/>
      <c r="D2334" s="736"/>
      <c r="E2334" s="738"/>
      <c r="F2334" s="739"/>
      <c r="G2334" s="739"/>
      <c r="H2334" s="690"/>
    </row>
    <row r="2335" spans="1:8" ht="12.75" customHeight="1">
      <c r="A2335" s="1030" t="s">
        <v>1806</v>
      </c>
      <c r="B2335" s="982"/>
      <c r="C2335" s="982"/>
      <c r="D2335" s="982"/>
      <c r="E2335" s="982"/>
      <c r="F2335" s="983"/>
      <c r="G2335" s="740" t="e">
        <f>IF(F2333="","",(SUM(G2333:G2334)))</f>
        <v>#REF!</v>
      </c>
      <c r="H2335" s="690"/>
    </row>
    <row r="2336" spans="1:8" ht="12.75" customHeight="1">
      <c r="A2336" s="741"/>
      <c r="B2336" s="742"/>
      <c r="C2336" s="748"/>
      <c r="D2336" s="742"/>
      <c r="E2336" s="749"/>
      <c r="F2336" s="750"/>
      <c r="G2336" s="747"/>
      <c r="H2336" s="690"/>
    </row>
    <row r="2337" spans="1:8" ht="12.75" customHeight="1">
      <c r="A2337" s="1031" t="s">
        <v>1807</v>
      </c>
      <c r="B2337" s="982"/>
      <c r="C2337" s="982"/>
      <c r="D2337" s="982"/>
      <c r="E2337" s="982"/>
      <c r="F2337" s="982"/>
      <c r="G2337" s="983"/>
      <c r="H2337" s="690"/>
    </row>
    <row r="2338" spans="1:8" ht="12.75" customHeight="1">
      <c r="A2338" s="732" t="s">
        <v>1480</v>
      </c>
      <c r="B2338" s="732" t="s">
        <v>46</v>
      </c>
      <c r="C2338" s="733" t="s">
        <v>1803</v>
      </c>
      <c r="D2338" s="732" t="s">
        <v>141</v>
      </c>
      <c r="E2338" s="734" t="s">
        <v>106</v>
      </c>
      <c r="F2338" s="735" t="s">
        <v>1804</v>
      </c>
      <c r="G2338" s="735" t="s">
        <v>1805</v>
      </c>
      <c r="H2338" s="690"/>
    </row>
    <row r="2339" spans="1:8" ht="12.75" customHeight="1">
      <c r="A2339" s="736"/>
      <c r="B2339" s="736"/>
      <c r="C2339" s="737" t="str">
        <f>IF(B2339="","",IF(A2339="SINAPI",VLOOKUP(B2339,'Referência NÃO DESONERADO'!$A:$D,2,0),IF(A2339="COTAÇÃO",VLOOKUP(B2339,'Mapa Cotações'!$A:$N,2,0))))</f>
        <v/>
      </c>
      <c r="D2339" s="736" t="str">
        <f>IF(B2339="","",IF(A2339="SINAPI",VLOOKUP(B2339,'Referência NÃO DESONERADO'!$A:$D,3,0),IF(A2339="COTAÇÃO",VLOOKUP(B2339,'Mapa Cotações'!$A:$N,3,0))))</f>
        <v/>
      </c>
      <c r="E2339" s="738"/>
      <c r="F2339" s="739" t="str">
        <f>IF(B2339="","",IF('Planilha Orçamentária'!$H$2="NÃO DESONERADO",(IF(A2339="SINAPI",VLOOKUP(B2339,'Referência NÃO DESONERADO'!$A:$D,4,0),IF(A2339="ORSE",VLOOKUP(B2339,'Referência NÃO DESONERADO'!$F:$I,4,0),IF(A2339="COTAÇÃO",VLOOKUP(B2339,'Mapa Cotações'!$A:$N,13,0))))),(IF(A2339="SINAPI",VLOOKUP(B2339,'Referência DESONERADO'!$A:$D,4,0),IF(A2339="ORSE",VLOOKUP(B2339,'Referência DESONERADO'!$F:$I,4,0),IF(A2339="COTAÇÃO",VLOOKUP(B2339,'Mapa Cotações'!$A:$N,13,0)))))))</f>
        <v/>
      </c>
      <c r="G2339" s="739" t="str">
        <f t="shared" ref="G2339:G2340" si="69">IF(D2339="","",E2339*F2339)</f>
        <v/>
      </c>
      <c r="H2339" s="690"/>
    </row>
    <row r="2340" spans="1:8" ht="12.75" customHeight="1">
      <c r="A2340" s="736"/>
      <c r="B2340" s="736"/>
      <c r="C2340" s="737" t="str">
        <f>IF(B2340="","",IF(A2340="SINAPI",VLOOKUP(B2340,'Referência NÃO DESONERADO'!$A:$D,2,0),IF(A2340="COTAÇÃO",VLOOKUP(B2340,'Mapa Cotações'!$A:$N,2,0))))</f>
        <v/>
      </c>
      <c r="D2340" s="736" t="str">
        <f>IF(B2340="","",IF(A2340="SINAPI",VLOOKUP(B2340,'Referência NÃO DESONERADO'!$A:$D,3,0),IF(A2340="COTAÇÃO",VLOOKUP(B2340,'Mapa Cotações'!$A:$N,3,0))))</f>
        <v/>
      </c>
      <c r="E2340" s="738"/>
      <c r="F2340" s="739" t="str">
        <f>IF(B2340="","",IF('Planilha Orçamentária'!$H$2="NÃO DESONERADO",(IF(A2340="SINAPI",VLOOKUP(B2340,'Referência NÃO DESONERADO'!$A:$D,4,0),IF(A2340="ORSE",VLOOKUP(B2340,'Referência NÃO DESONERADO'!$F:$I,4,0),IF(A2340="COTAÇÃO",VLOOKUP(B2340,'Mapa Cotações'!$A:$N,13,0))))),(IF(A2340="SINAPI",VLOOKUP(B2340,'Referência DESONERADO'!$A:$D,4,0),IF(A2340="ORSE",VLOOKUP(B2340,'Referência DESONERADO'!$F:$I,4,0),IF(A2340="COTAÇÃO",VLOOKUP(B2340,'Mapa Cotações'!$A:$N,13,0)))))))</f>
        <v/>
      </c>
      <c r="G2340" s="739" t="str">
        <f t="shared" si="69"/>
        <v/>
      </c>
      <c r="H2340" s="690"/>
    </row>
    <row r="2341" spans="1:8" ht="12.75" customHeight="1">
      <c r="A2341" s="1030" t="s">
        <v>1806</v>
      </c>
      <c r="B2341" s="982"/>
      <c r="C2341" s="982"/>
      <c r="D2341" s="982"/>
      <c r="E2341" s="982"/>
      <c r="F2341" s="983"/>
      <c r="G2341" s="740" t="str">
        <f>IF(F2339="","",(SUM(G2339:G2340)))</f>
        <v/>
      </c>
      <c r="H2341" s="690"/>
    </row>
    <row r="2342" spans="1:8" ht="12.75" customHeight="1">
      <c r="A2342" s="741"/>
      <c r="B2342" s="742"/>
      <c r="C2342" s="751"/>
      <c r="D2342" s="752"/>
      <c r="E2342" s="753"/>
      <c r="F2342" s="754"/>
      <c r="G2342" s="755"/>
      <c r="H2342" s="690"/>
    </row>
    <row r="2343" spans="1:8" ht="12.75" customHeight="1">
      <c r="A2343" s="1032" t="s">
        <v>173</v>
      </c>
      <c r="B2343" s="982"/>
      <c r="C2343" s="982"/>
      <c r="D2343" s="982"/>
      <c r="E2343" s="982"/>
      <c r="F2343" s="1033"/>
      <c r="G2343" s="756" t="e">
        <f>SUM(G2329,G2335,G2341)</f>
        <v>#REF!</v>
      </c>
      <c r="H2343" s="690"/>
    </row>
    <row r="2344" spans="1:8" ht="12.75" customHeight="1">
      <c r="A2344" s="825"/>
      <c r="B2344" s="825"/>
      <c r="C2344" s="825"/>
      <c r="D2344" s="825"/>
      <c r="E2344" s="825"/>
      <c r="F2344" s="825"/>
      <c r="G2344" s="866"/>
      <c r="H2344" s="690"/>
    </row>
    <row r="2345" spans="1:8" ht="12.75" customHeight="1">
      <c r="A2345" s="825"/>
      <c r="B2345" s="825"/>
      <c r="C2345" s="825"/>
      <c r="D2345" s="825"/>
      <c r="E2345" s="825"/>
      <c r="F2345" s="825"/>
      <c r="G2345" s="866"/>
      <c r="H2345" s="690"/>
    </row>
    <row r="2346" spans="1:8" ht="12.75" customHeight="1">
      <c r="A2346" s="200"/>
      <c r="B2346" s="201"/>
      <c r="C2346" s="670"/>
      <c r="D2346" s="201"/>
      <c r="E2346" s="201"/>
      <c r="F2346" s="683"/>
      <c r="G2346" s="218"/>
      <c r="H2346" s="690"/>
    </row>
    <row r="2347" spans="1:8" ht="12.75" customHeight="1">
      <c r="A2347" s="821" t="s">
        <v>46</v>
      </c>
      <c r="B2347" s="822" t="s">
        <v>37</v>
      </c>
      <c r="C2347" s="1113" t="s">
        <v>105</v>
      </c>
      <c r="D2347" s="1026"/>
      <c r="E2347" s="1026"/>
      <c r="F2347" s="1022"/>
      <c r="G2347" s="823" t="s">
        <v>40</v>
      </c>
      <c r="H2347" s="690"/>
    </row>
    <row r="2348" spans="1:8" ht="12.75" customHeight="1">
      <c r="A2348" s="772" t="s">
        <v>2565</v>
      </c>
      <c r="B2348" s="773" t="s">
        <v>2566</v>
      </c>
      <c r="C2348" s="1114" t="s">
        <v>2567</v>
      </c>
      <c r="D2348" s="1015"/>
      <c r="E2348" s="1016"/>
      <c r="F2348" s="728" t="e">
        <f>G2367</f>
        <v>#REF!</v>
      </c>
      <c r="G2348" s="824" t="e">
        <f>D2357</f>
        <v>#REF!</v>
      </c>
      <c r="H2348" s="690"/>
    </row>
    <row r="2349" spans="1:8" ht="12.75" customHeight="1">
      <c r="A2349" s="1028" t="s">
        <v>1802</v>
      </c>
      <c r="B2349" s="1015"/>
      <c r="C2349" s="1015"/>
      <c r="D2349" s="1015"/>
      <c r="E2349" s="1015"/>
      <c r="F2349" s="1015"/>
      <c r="G2349" s="1029"/>
      <c r="H2349" s="690"/>
    </row>
    <row r="2350" spans="1:8" ht="12.75" customHeight="1">
      <c r="A2350" s="732" t="s">
        <v>1480</v>
      </c>
      <c r="B2350" s="732" t="s">
        <v>46</v>
      </c>
      <c r="C2350" s="733" t="s">
        <v>1803</v>
      </c>
      <c r="D2350" s="732" t="s">
        <v>141</v>
      </c>
      <c r="E2350" s="734" t="s">
        <v>106</v>
      </c>
      <c r="F2350" s="735" t="s">
        <v>1804</v>
      </c>
      <c r="G2350" s="735" t="s">
        <v>1805</v>
      </c>
      <c r="H2350" s="690"/>
    </row>
    <row r="2351" spans="1:8" ht="12.75" customHeight="1">
      <c r="A2351" s="736"/>
      <c r="B2351" s="736"/>
      <c r="C2351" s="737"/>
      <c r="D2351" s="736"/>
      <c r="E2351" s="738"/>
      <c r="F2351" s="739"/>
      <c r="G2351" s="739"/>
      <c r="H2351" s="690"/>
    </row>
    <row r="2352" spans="1:8" ht="12.75" customHeight="1">
      <c r="A2352" s="736"/>
      <c r="B2352" s="736"/>
      <c r="C2352" s="737"/>
      <c r="D2352" s="736"/>
      <c r="E2352" s="738"/>
      <c r="F2352" s="739"/>
      <c r="G2352" s="739"/>
      <c r="H2352" s="690"/>
    </row>
    <row r="2353" spans="1:8" ht="12.75" customHeight="1">
      <c r="A2353" s="1030" t="s">
        <v>1806</v>
      </c>
      <c r="B2353" s="982"/>
      <c r="C2353" s="982"/>
      <c r="D2353" s="982"/>
      <c r="E2353" s="982"/>
      <c r="F2353" s="983"/>
      <c r="G2353" s="740" t="str">
        <f>IF(F2351="","",(SUM(G2351:G2352)))</f>
        <v/>
      </c>
      <c r="H2353" s="690"/>
    </row>
    <row r="2354" spans="1:8" ht="12.75" customHeight="1">
      <c r="A2354" s="741"/>
      <c r="B2354" s="742"/>
      <c r="C2354" s="743"/>
      <c r="D2354" s="744"/>
      <c r="E2354" s="745"/>
      <c r="F2354" s="746"/>
      <c r="G2354" s="747"/>
      <c r="H2354" s="690"/>
    </row>
    <row r="2355" spans="1:8" ht="12.75" customHeight="1">
      <c r="A2355" s="1031" t="s">
        <v>1570</v>
      </c>
      <c r="B2355" s="982"/>
      <c r="C2355" s="982"/>
      <c r="D2355" s="982"/>
      <c r="E2355" s="982"/>
      <c r="F2355" s="982"/>
      <c r="G2355" s="983"/>
      <c r="H2355" s="690"/>
    </row>
    <row r="2356" spans="1:8" ht="12.75" customHeight="1">
      <c r="A2356" s="732" t="s">
        <v>1480</v>
      </c>
      <c r="B2356" s="732" t="s">
        <v>46</v>
      </c>
      <c r="C2356" s="733" t="s">
        <v>1803</v>
      </c>
      <c r="D2356" s="732" t="s">
        <v>141</v>
      </c>
      <c r="E2356" s="734" t="s">
        <v>106</v>
      </c>
      <c r="F2356" s="735" t="s">
        <v>1804</v>
      </c>
      <c r="G2356" s="735" t="s">
        <v>1805</v>
      </c>
      <c r="H2356" s="690"/>
    </row>
    <row r="2357" spans="1:8" ht="12.75" customHeight="1">
      <c r="A2357" s="736" t="s">
        <v>2233</v>
      </c>
      <c r="B2357" s="736" t="s">
        <v>2568</v>
      </c>
      <c r="C2357" s="737" t="e">
        <f>VLOOKUP(B2357,#REF!,2,0)</f>
        <v>#REF!</v>
      </c>
      <c r="D2357" s="736" t="e">
        <f>VLOOKUP(B2357,#REF!,3,0)</f>
        <v>#REF!</v>
      </c>
      <c r="E2357" s="738">
        <v>1</v>
      </c>
      <c r="F2357" s="739" t="e">
        <f>VLOOKUP(B2357,#REF!,13,0)</f>
        <v>#REF!</v>
      </c>
      <c r="G2357" s="739" t="e">
        <f>IF(D2357="","",E2357*F2357)</f>
        <v>#REF!</v>
      </c>
      <c r="H2357" s="690"/>
    </row>
    <row r="2358" spans="1:8" ht="12.75" customHeight="1">
      <c r="A2358" s="736"/>
      <c r="B2358" s="736"/>
      <c r="C2358" s="737"/>
      <c r="D2358" s="736"/>
      <c r="E2358" s="738"/>
      <c r="F2358" s="739"/>
      <c r="G2358" s="739"/>
      <c r="H2358" s="690"/>
    </row>
    <row r="2359" spans="1:8" ht="12.75" customHeight="1">
      <c r="A2359" s="1030" t="s">
        <v>1806</v>
      </c>
      <c r="B2359" s="982"/>
      <c r="C2359" s="982"/>
      <c r="D2359" s="982"/>
      <c r="E2359" s="982"/>
      <c r="F2359" s="983"/>
      <c r="G2359" s="740" t="e">
        <f>IF(F2357="","",(SUM(G2357:G2358)))</f>
        <v>#REF!</v>
      </c>
      <c r="H2359" s="690"/>
    </row>
    <row r="2360" spans="1:8" ht="12.75" customHeight="1">
      <c r="A2360" s="741"/>
      <c r="B2360" s="742"/>
      <c r="C2360" s="748"/>
      <c r="D2360" s="742"/>
      <c r="E2360" s="749"/>
      <c r="F2360" s="750"/>
      <c r="G2360" s="747"/>
      <c r="H2360" s="690"/>
    </row>
    <row r="2361" spans="1:8" ht="12.75" customHeight="1">
      <c r="A2361" s="1031" t="s">
        <v>1807</v>
      </c>
      <c r="B2361" s="982"/>
      <c r="C2361" s="982"/>
      <c r="D2361" s="982"/>
      <c r="E2361" s="982"/>
      <c r="F2361" s="982"/>
      <c r="G2361" s="983"/>
      <c r="H2361" s="690"/>
    </row>
    <row r="2362" spans="1:8" ht="12.75" customHeight="1">
      <c r="A2362" s="732" t="s">
        <v>1480</v>
      </c>
      <c r="B2362" s="732" t="s">
        <v>46</v>
      </c>
      <c r="C2362" s="733" t="s">
        <v>1803</v>
      </c>
      <c r="D2362" s="732" t="s">
        <v>141</v>
      </c>
      <c r="E2362" s="734" t="s">
        <v>106</v>
      </c>
      <c r="F2362" s="735" t="s">
        <v>1804</v>
      </c>
      <c r="G2362" s="735" t="s">
        <v>1805</v>
      </c>
      <c r="H2362" s="690"/>
    </row>
    <row r="2363" spans="1:8" ht="12.75" customHeight="1">
      <c r="A2363" s="736"/>
      <c r="B2363" s="736"/>
      <c r="C2363" s="737" t="str">
        <f>IF(B2363="","",IF(A2363="SINAPI",VLOOKUP(B2363,'Referência NÃO DESONERADO'!$A:$D,2,0),IF(A2363="COTAÇÃO",VLOOKUP(B2363,'Mapa Cotações'!$A:$N,2,0))))</f>
        <v/>
      </c>
      <c r="D2363" s="736" t="str">
        <f>IF(B2363="","",IF(A2363="SINAPI",VLOOKUP(B2363,'Referência NÃO DESONERADO'!$A:$D,3,0),IF(A2363="COTAÇÃO",VLOOKUP(B2363,'Mapa Cotações'!$A:$N,3,0))))</f>
        <v/>
      </c>
      <c r="E2363" s="738"/>
      <c r="F2363" s="739" t="str">
        <f>IF(B2363="","",IF('Planilha Orçamentária'!$H$2="NÃO DESONERADO",(IF(A2363="SINAPI",VLOOKUP(B2363,'Referência NÃO DESONERADO'!$A:$D,4,0),IF(A2363="ORSE",VLOOKUP(B2363,'Referência NÃO DESONERADO'!$F:$I,4,0),IF(A2363="COTAÇÃO",VLOOKUP(B2363,'Mapa Cotações'!$A:$N,13,0))))),(IF(A2363="SINAPI",VLOOKUP(B2363,'Referência DESONERADO'!$A:$D,4,0),IF(A2363="ORSE",VLOOKUP(B2363,'Referência DESONERADO'!$F:$I,4,0),IF(A2363="COTAÇÃO",VLOOKUP(B2363,'Mapa Cotações'!$A:$N,13,0)))))))</f>
        <v/>
      </c>
      <c r="G2363" s="739" t="str">
        <f t="shared" ref="G2363:G2364" si="70">IF(D2363="","",E2363*F2363)</f>
        <v/>
      </c>
      <c r="H2363" s="690"/>
    </row>
    <row r="2364" spans="1:8" ht="12.75" customHeight="1">
      <c r="A2364" s="736"/>
      <c r="B2364" s="736"/>
      <c r="C2364" s="737" t="str">
        <f>IF(B2364="","",IF(A2364="SINAPI",VLOOKUP(B2364,'Referência NÃO DESONERADO'!$A:$D,2,0),IF(A2364="COTAÇÃO",VLOOKUP(B2364,'Mapa Cotações'!$A:$N,2,0))))</f>
        <v/>
      </c>
      <c r="D2364" s="736" t="str">
        <f>IF(B2364="","",IF(A2364="SINAPI",VLOOKUP(B2364,'Referência NÃO DESONERADO'!$A:$D,3,0),IF(A2364="COTAÇÃO",VLOOKUP(B2364,'Mapa Cotações'!$A:$N,3,0))))</f>
        <v/>
      </c>
      <c r="E2364" s="738"/>
      <c r="F2364" s="739" t="str">
        <f>IF(B2364="","",IF('Planilha Orçamentária'!$H$2="NÃO DESONERADO",(IF(A2364="SINAPI",VLOOKUP(B2364,'Referência NÃO DESONERADO'!$A:$D,4,0),IF(A2364="ORSE",VLOOKUP(B2364,'Referência NÃO DESONERADO'!$F:$I,4,0),IF(A2364="COTAÇÃO",VLOOKUP(B2364,'Mapa Cotações'!$A:$N,13,0))))),(IF(A2364="SINAPI",VLOOKUP(B2364,'Referência DESONERADO'!$A:$D,4,0),IF(A2364="ORSE",VLOOKUP(B2364,'Referência DESONERADO'!$F:$I,4,0),IF(A2364="COTAÇÃO",VLOOKUP(B2364,'Mapa Cotações'!$A:$N,13,0)))))))</f>
        <v/>
      </c>
      <c r="G2364" s="739" t="str">
        <f t="shared" si="70"/>
        <v/>
      </c>
      <c r="H2364" s="690"/>
    </row>
    <row r="2365" spans="1:8" ht="12.75" customHeight="1">
      <c r="A2365" s="1030" t="s">
        <v>1806</v>
      </c>
      <c r="B2365" s="982"/>
      <c r="C2365" s="982"/>
      <c r="D2365" s="982"/>
      <c r="E2365" s="982"/>
      <c r="F2365" s="983"/>
      <c r="G2365" s="740" t="str">
        <f>IF(F2363="","",(SUM(G2363:G2364)))</f>
        <v/>
      </c>
      <c r="H2365" s="690"/>
    </row>
    <row r="2366" spans="1:8" ht="12.75" customHeight="1">
      <c r="A2366" s="741"/>
      <c r="B2366" s="742"/>
      <c r="C2366" s="751"/>
      <c r="D2366" s="752"/>
      <c r="E2366" s="753"/>
      <c r="F2366" s="754"/>
      <c r="G2366" s="755"/>
      <c r="H2366" s="690"/>
    </row>
    <row r="2367" spans="1:8" ht="12.75" customHeight="1">
      <c r="A2367" s="1032" t="s">
        <v>173</v>
      </c>
      <c r="B2367" s="982"/>
      <c r="C2367" s="982"/>
      <c r="D2367" s="982"/>
      <c r="E2367" s="982"/>
      <c r="F2367" s="1033"/>
      <c r="G2367" s="756" t="e">
        <f>SUM(G2353,G2359,G2365)</f>
        <v>#REF!</v>
      </c>
      <c r="H2367" s="690"/>
    </row>
    <row r="2368" spans="1:8" ht="12.75" customHeight="1">
      <c r="A2368" s="825"/>
      <c r="B2368" s="825"/>
      <c r="C2368" s="825"/>
      <c r="D2368" s="825"/>
      <c r="E2368" s="825"/>
      <c r="F2368" s="825"/>
      <c r="G2368" s="866"/>
      <c r="H2368" s="690"/>
    </row>
    <row r="2369" spans="1:8" ht="12.75" customHeight="1">
      <c r="A2369" s="825"/>
      <c r="B2369" s="825"/>
      <c r="C2369" s="825"/>
      <c r="D2369" s="825"/>
      <c r="E2369" s="825"/>
      <c r="F2369" s="825"/>
      <c r="G2369" s="866"/>
      <c r="H2369" s="690"/>
    </row>
    <row r="2370" spans="1:8" ht="12.75" customHeight="1">
      <c r="A2370" s="200"/>
      <c r="B2370" s="201"/>
      <c r="C2370" s="670"/>
      <c r="D2370" s="201"/>
      <c r="E2370" s="201"/>
      <c r="F2370" s="683"/>
      <c r="G2370" s="218"/>
      <c r="H2370" s="690"/>
    </row>
    <row r="2371" spans="1:8" ht="12.75" customHeight="1">
      <c r="A2371" s="821" t="s">
        <v>46</v>
      </c>
      <c r="B2371" s="822" t="s">
        <v>37</v>
      </c>
      <c r="C2371" s="1113" t="s">
        <v>105</v>
      </c>
      <c r="D2371" s="1026"/>
      <c r="E2371" s="1026"/>
      <c r="F2371" s="1022"/>
      <c r="G2371" s="823" t="s">
        <v>40</v>
      </c>
      <c r="H2371" s="690"/>
    </row>
    <row r="2372" spans="1:8" ht="12.75" customHeight="1">
      <c r="A2372" s="772" t="s">
        <v>2569</v>
      </c>
      <c r="B2372" s="773" t="s">
        <v>2570</v>
      </c>
      <c r="C2372" s="1114" t="s">
        <v>2571</v>
      </c>
      <c r="D2372" s="1015"/>
      <c r="E2372" s="1016"/>
      <c r="F2372" s="728" t="e">
        <f>G2391</f>
        <v>#REF!</v>
      </c>
      <c r="G2372" s="824" t="e">
        <f>D2381</f>
        <v>#REF!</v>
      </c>
      <c r="H2372" s="690"/>
    </row>
    <row r="2373" spans="1:8" ht="12.75" customHeight="1">
      <c r="A2373" s="1028" t="s">
        <v>1802</v>
      </c>
      <c r="B2373" s="1015"/>
      <c r="C2373" s="1015"/>
      <c r="D2373" s="1015"/>
      <c r="E2373" s="1015"/>
      <c r="F2373" s="1015"/>
      <c r="G2373" s="1029"/>
      <c r="H2373" s="690"/>
    </row>
    <row r="2374" spans="1:8" ht="12.75" customHeight="1">
      <c r="A2374" s="732" t="s">
        <v>1480</v>
      </c>
      <c r="B2374" s="732" t="s">
        <v>46</v>
      </c>
      <c r="C2374" s="733" t="s">
        <v>1803</v>
      </c>
      <c r="D2374" s="732" t="s">
        <v>141</v>
      </c>
      <c r="E2374" s="734" t="s">
        <v>106</v>
      </c>
      <c r="F2374" s="735" t="s">
        <v>1804</v>
      </c>
      <c r="G2374" s="735" t="s">
        <v>1805</v>
      </c>
      <c r="H2374" s="690"/>
    </row>
    <row r="2375" spans="1:8" ht="12.75" customHeight="1">
      <c r="A2375" s="736"/>
      <c r="B2375" s="736"/>
      <c r="C2375" s="737"/>
      <c r="D2375" s="736"/>
      <c r="E2375" s="738"/>
      <c r="F2375" s="739"/>
      <c r="G2375" s="739"/>
      <c r="H2375" s="690"/>
    </row>
    <row r="2376" spans="1:8" ht="12.75" customHeight="1">
      <c r="A2376" s="736"/>
      <c r="B2376" s="736"/>
      <c r="C2376" s="737"/>
      <c r="D2376" s="736"/>
      <c r="E2376" s="738"/>
      <c r="F2376" s="739"/>
      <c r="G2376" s="739"/>
      <c r="H2376" s="690"/>
    </row>
    <row r="2377" spans="1:8" ht="12.75" customHeight="1">
      <c r="A2377" s="1030" t="s">
        <v>1806</v>
      </c>
      <c r="B2377" s="982"/>
      <c r="C2377" s="982"/>
      <c r="D2377" s="982"/>
      <c r="E2377" s="982"/>
      <c r="F2377" s="983"/>
      <c r="G2377" s="740" t="str">
        <f>IF(F2375="","",(SUM(G2375:G2376)))</f>
        <v/>
      </c>
      <c r="H2377" s="690"/>
    </row>
    <row r="2378" spans="1:8" ht="12.75" customHeight="1">
      <c r="A2378" s="741"/>
      <c r="B2378" s="742"/>
      <c r="C2378" s="743"/>
      <c r="D2378" s="744"/>
      <c r="E2378" s="745"/>
      <c r="F2378" s="746"/>
      <c r="G2378" s="747"/>
      <c r="H2378" s="690"/>
    </row>
    <row r="2379" spans="1:8" ht="12.75" customHeight="1">
      <c r="A2379" s="1031" t="s">
        <v>1570</v>
      </c>
      <c r="B2379" s="982"/>
      <c r="C2379" s="982"/>
      <c r="D2379" s="982"/>
      <c r="E2379" s="982"/>
      <c r="F2379" s="982"/>
      <c r="G2379" s="983"/>
      <c r="H2379" s="690"/>
    </row>
    <row r="2380" spans="1:8" ht="12.75" customHeight="1">
      <c r="A2380" s="732" t="s">
        <v>1480</v>
      </c>
      <c r="B2380" s="732" t="s">
        <v>46</v>
      </c>
      <c r="C2380" s="733" t="s">
        <v>1803</v>
      </c>
      <c r="D2380" s="732" t="s">
        <v>141</v>
      </c>
      <c r="E2380" s="734" t="s">
        <v>106</v>
      </c>
      <c r="F2380" s="735" t="s">
        <v>1804</v>
      </c>
      <c r="G2380" s="735" t="s">
        <v>1805</v>
      </c>
      <c r="H2380" s="690"/>
    </row>
    <row r="2381" spans="1:8" ht="12.75" customHeight="1">
      <c r="A2381" s="736" t="s">
        <v>2233</v>
      </c>
      <c r="B2381" s="736" t="s">
        <v>2572</v>
      </c>
      <c r="C2381" s="737" t="e">
        <f>VLOOKUP(B2381,#REF!,2,0)</f>
        <v>#REF!</v>
      </c>
      <c r="D2381" s="736" t="e">
        <f>VLOOKUP(B2381,#REF!,3,0)</f>
        <v>#REF!</v>
      </c>
      <c r="E2381" s="738">
        <v>1</v>
      </c>
      <c r="F2381" s="739" t="e">
        <f>VLOOKUP(B2381,#REF!,13,0)</f>
        <v>#REF!</v>
      </c>
      <c r="G2381" s="739" t="e">
        <f>IF(D2381="","",E2381*F2381)</f>
        <v>#REF!</v>
      </c>
      <c r="H2381" s="690"/>
    </row>
    <row r="2382" spans="1:8" ht="12.75" customHeight="1">
      <c r="A2382" s="736"/>
      <c r="B2382" s="736"/>
      <c r="C2382" s="737"/>
      <c r="D2382" s="736"/>
      <c r="E2382" s="738"/>
      <c r="F2382" s="739"/>
      <c r="G2382" s="739"/>
      <c r="H2382" s="690"/>
    </row>
    <row r="2383" spans="1:8" ht="12.75" customHeight="1">
      <c r="A2383" s="1030" t="s">
        <v>1806</v>
      </c>
      <c r="B2383" s="982"/>
      <c r="C2383" s="982"/>
      <c r="D2383" s="982"/>
      <c r="E2383" s="982"/>
      <c r="F2383" s="983"/>
      <c r="G2383" s="740" t="e">
        <f>IF(F2381="","",(SUM(G2381:G2382)))</f>
        <v>#REF!</v>
      </c>
      <c r="H2383" s="690"/>
    </row>
    <row r="2384" spans="1:8" ht="12.75" customHeight="1">
      <c r="A2384" s="741"/>
      <c r="B2384" s="742"/>
      <c r="C2384" s="748"/>
      <c r="D2384" s="742"/>
      <c r="E2384" s="749"/>
      <c r="F2384" s="750"/>
      <c r="G2384" s="747"/>
      <c r="H2384" s="690"/>
    </row>
    <row r="2385" spans="1:8" ht="12.75" customHeight="1">
      <c r="A2385" s="1031" t="s">
        <v>1807</v>
      </c>
      <c r="B2385" s="982"/>
      <c r="C2385" s="982"/>
      <c r="D2385" s="982"/>
      <c r="E2385" s="982"/>
      <c r="F2385" s="982"/>
      <c r="G2385" s="983"/>
      <c r="H2385" s="690"/>
    </row>
    <row r="2386" spans="1:8" ht="12.75" customHeight="1">
      <c r="A2386" s="732" t="s">
        <v>1480</v>
      </c>
      <c r="B2386" s="732" t="s">
        <v>46</v>
      </c>
      <c r="C2386" s="733" t="s">
        <v>1803</v>
      </c>
      <c r="D2386" s="732" t="s">
        <v>141</v>
      </c>
      <c r="E2386" s="734" t="s">
        <v>106</v>
      </c>
      <c r="F2386" s="735" t="s">
        <v>1804</v>
      </c>
      <c r="G2386" s="735" t="s">
        <v>1805</v>
      </c>
      <c r="H2386" s="690"/>
    </row>
    <row r="2387" spans="1:8" ht="12.75" customHeight="1">
      <c r="A2387" s="736"/>
      <c r="B2387" s="736"/>
      <c r="C2387" s="737" t="str">
        <f>IF(B2387="","",IF(A2387="SINAPI",VLOOKUP(B2387,'Referência NÃO DESONERADO'!$A:$D,2,0),IF(A2387="COTAÇÃO",VLOOKUP(B2387,'Mapa Cotações'!$A:$N,2,0))))</f>
        <v/>
      </c>
      <c r="D2387" s="736" t="str">
        <f>IF(B2387="","",IF(A2387="SINAPI",VLOOKUP(B2387,'Referência NÃO DESONERADO'!$A:$D,3,0),IF(A2387="COTAÇÃO",VLOOKUP(B2387,'Mapa Cotações'!$A:$N,3,0))))</f>
        <v/>
      </c>
      <c r="E2387" s="738"/>
      <c r="F2387" s="739" t="str">
        <f>IF(B2387="","",IF('Planilha Orçamentária'!$H$2="NÃO DESONERADO",(IF(A2387="SINAPI",VLOOKUP(B2387,'Referência NÃO DESONERADO'!$A:$D,4,0),IF(A2387="ORSE",VLOOKUP(B2387,'Referência NÃO DESONERADO'!$F:$I,4,0),IF(A2387="COTAÇÃO",VLOOKUP(B2387,'Mapa Cotações'!$A:$N,13,0))))),(IF(A2387="SINAPI",VLOOKUP(B2387,'Referência DESONERADO'!$A:$D,4,0),IF(A2387="ORSE",VLOOKUP(B2387,'Referência DESONERADO'!$F:$I,4,0),IF(A2387="COTAÇÃO",VLOOKUP(B2387,'Mapa Cotações'!$A:$N,13,0)))))))</f>
        <v/>
      </c>
      <c r="G2387" s="739" t="str">
        <f t="shared" ref="G2387:G2388" si="71">IF(D2387="","",E2387*F2387)</f>
        <v/>
      </c>
      <c r="H2387" s="690"/>
    </row>
    <row r="2388" spans="1:8" ht="12.75" customHeight="1">
      <c r="A2388" s="736"/>
      <c r="B2388" s="736"/>
      <c r="C2388" s="737" t="str">
        <f>IF(B2388="","",IF(A2388="SINAPI",VLOOKUP(B2388,'Referência NÃO DESONERADO'!$A:$D,2,0),IF(A2388="COTAÇÃO",VLOOKUP(B2388,'Mapa Cotações'!$A:$N,2,0))))</f>
        <v/>
      </c>
      <c r="D2388" s="736" t="str">
        <f>IF(B2388="","",IF(A2388="SINAPI",VLOOKUP(B2388,'Referência NÃO DESONERADO'!$A:$D,3,0),IF(A2388="COTAÇÃO",VLOOKUP(B2388,'Mapa Cotações'!$A:$N,3,0))))</f>
        <v/>
      </c>
      <c r="E2388" s="738"/>
      <c r="F2388" s="739" t="str">
        <f>IF(B2388="","",IF('Planilha Orçamentária'!$H$2="NÃO DESONERADO",(IF(A2388="SINAPI",VLOOKUP(B2388,'Referência NÃO DESONERADO'!$A:$D,4,0),IF(A2388="ORSE",VLOOKUP(B2388,'Referência NÃO DESONERADO'!$F:$I,4,0),IF(A2388="COTAÇÃO",VLOOKUP(B2388,'Mapa Cotações'!$A:$N,13,0))))),(IF(A2388="SINAPI",VLOOKUP(B2388,'Referência DESONERADO'!$A:$D,4,0),IF(A2388="ORSE",VLOOKUP(B2388,'Referência DESONERADO'!$F:$I,4,0),IF(A2388="COTAÇÃO",VLOOKUP(B2388,'Mapa Cotações'!$A:$N,13,0)))))))</f>
        <v/>
      </c>
      <c r="G2388" s="739" t="str">
        <f t="shared" si="71"/>
        <v/>
      </c>
      <c r="H2388" s="690"/>
    </row>
    <row r="2389" spans="1:8" ht="12.75" customHeight="1">
      <c r="A2389" s="1030" t="s">
        <v>1806</v>
      </c>
      <c r="B2389" s="982"/>
      <c r="C2389" s="982"/>
      <c r="D2389" s="982"/>
      <c r="E2389" s="982"/>
      <c r="F2389" s="983"/>
      <c r="G2389" s="740" t="str">
        <f>IF(F2387="","",(SUM(G2387:G2388)))</f>
        <v/>
      </c>
      <c r="H2389" s="690"/>
    </row>
    <row r="2390" spans="1:8" ht="12.75" customHeight="1">
      <c r="A2390" s="741"/>
      <c r="B2390" s="742"/>
      <c r="C2390" s="751"/>
      <c r="D2390" s="752"/>
      <c r="E2390" s="753"/>
      <c r="F2390" s="754"/>
      <c r="G2390" s="755"/>
      <c r="H2390" s="690"/>
    </row>
    <row r="2391" spans="1:8" ht="12.75" customHeight="1">
      <c r="A2391" s="1032" t="s">
        <v>173</v>
      </c>
      <c r="B2391" s="982"/>
      <c r="C2391" s="982"/>
      <c r="D2391" s="982"/>
      <c r="E2391" s="982"/>
      <c r="F2391" s="1033"/>
      <c r="G2391" s="756" t="e">
        <f>SUM(G2377,G2383,G2389)</f>
        <v>#REF!</v>
      </c>
      <c r="H2391" s="690"/>
    </row>
    <row r="2392" spans="1:8" ht="12.75" customHeight="1">
      <c r="A2392" s="825"/>
      <c r="B2392" s="825"/>
      <c r="C2392" s="825"/>
      <c r="D2392" s="825"/>
      <c r="E2392" s="825"/>
      <c r="F2392" s="825"/>
      <c r="G2392" s="866"/>
      <c r="H2392" s="690"/>
    </row>
    <row r="2393" spans="1:8" ht="12.75" customHeight="1">
      <c r="A2393" s="825"/>
      <c r="B2393" s="825"/>
      <c r="C2393" s="825"/>
      <c r="D2393" s="825"/>
      <c r="E2393" s="825"/>
      <c r="F2393" s="825"/>
      <c r="G2393" s="866"/>
      <c r="H2393" s="690"/>
    </row>
    <row r="2394" spans="1:8" ht="12.75" customHeight="1">
      <c r="A2394" s="200"/>
      <c r="B2394" s="201"/>
      <c r="C2394" s="670"/>
      <c r="D2394" s="201"/>
      <c r="E2394" s="201"/>
      <c r="F2394" s="683"/>
      <c r="G2394" s="218"/>
      <c r="H2394" s="690"/>
    </row>
    <row r="2395" spans="1:8" ht="12.75" customHeight="1">
      <c r="A2395" s="821" t="s">
        <v>46</v>
      </c>
      <c r="B2395" s="822" t="s">
        <v>37</v>
      </c>
      <c r="C2395" s="1113" t="s">
        <v>105</v>
      </c>
      <c r="D2395" s="1026"/>
      <c r="E2395" s="1026"/>
      <c r="F2395" s="1022"/>
      <c r="G2395" s="823" t="s">
        <v>40</v>
      </c>
      <c r="H2395" s="690"/>
    </row>
    <row r="2396" spans="1:8" ht="12.75" customHeight="1">
      <c r="A2396" s="772" t="s">
        <v>2573</v>
      </c>
      <c r="B2396" s="773" t="s">
        <v>2574</v>
      </c>
      <c r="C2396" s="1114" t="s">
        <v>2575</v>
      </c>
      <c r="D2396" s="1015"/>
      <c r="E2396" s="1016"/>
      <c r="F2396" s="728" t="e">
        <f>G2415</f>
        <v>#REF!</v>
      </c>
      <c r="G2396" s="824" t="e">
        <f>D2405</f>
        <v>#REF!</v>
      </c>
      <c r="H2396" s="690"/>
    </row>
    <row r="2397" spans="1:8" ht="12.75" customHeight="1">
      <c r="A2397" s="1028" t="s">
        <v>1802</v>
      </c>
      <c r="B2397" s="1015"/>
      <c r="C2397" s="1015"/>
      <c r="D2397" s="1015"/>
      <c r="E2397" s="1015"/>
      <c r="F2397" s="1015"/>
      <c r="G2397" s="1029"/>
      <c r="H2397" s="690"/>
    </row>
    <row r="2398" spans="1:8" ht="12.75" customHeight="1">
      <c r="A2398" s="732" t="s">
        <v>1480</v>
      </c>
      <c r="B2398" s="732" t="s">
        <v>46</v>
      </c>
      <c r="C2398" s="733" t="s">
        <v>1803</v>
      </c>
      <c r="D2398" s="732" t="s">
        <v>141</v>
      </c>
      <c r="E2398" s="734" t="s">
        <v>106</v>
      </c>
      <c r="F2398" s="735" t="s">
        <v>1804</v>
      </c>
      <c r="G2398" s="735" t="s">
        <v>1805</v>
      </c>
      <c r="H2398" s="690"/>
    </row>
    <row r="2399" spans="1:8" ht="12.75" customHeight="1">
      <c r="A2399" s="736"/>
      <c r="B2399" s="736"/>
      <c r="C2399" s="737"/>
      <c r="D2399" s="736"/>
      <c r="E2399" s="738"/>
      <c r="F2399" s="739"/>
      <c r="G2399" s="739"/>
      <c r="H2399" s="690"/>
    </row>
    <row r="2400" spans="1:8" ht="12.75" customHeight="1">
      <c r="A2400" s="736"/>
      <c r="B2400" s="736"/>
      <c r="C2400" s="737"/>
      <c r="D2400" s="736"/>
      <c r="E2400" s="738"/>
      <c r="F2400" s="739"/>
      <c r="G2400" s="739"/>
      <c r="H2400" s="690"/>
    </row>
    <row r="2401" spans="1:8" ht="12.75" customHeight="1">
      <c r="A2401" s="1030" t="s">
        <v>1806</v>
      </c>
      <c r="B2401" s="982"/>
      <c r="C2401" s="982"/>
      <c r="D2401" s="982"/>
      <c r="E2401" s="982"/>
      <c r="F2401" s="983"/>
      <c r="G2401" s="740" t="str">
        <f>IF(F2399="","",(SUM(G2399:G2400)))</f>
        <v/>
      </c>
      <c r="H2401" s="690"/>
    </row>
    <row r="2402" spans="1:8" ht="12.75" customHeight="1">
      <c r="A2402" s="741"/>
      <c r="B2402" s="742"/>
      <c r="C2402" s="743"/>
      <c r="D2402" s="744"/>
      <c r="E2402" s="745"/>
      <c r="F2402" s="746"/>
      <c r="G2402" s="747"/>
      <c r="H2402" s="690"/>
    </row>
    <row r="2403" spans="1:8" ht="12.75" customHeight="1">
      <c r="A2403" s="1031" t="s">
        <v>1570</v>
      </c>
      <c r="B2403" s="982"/>
      <c r="C2403" s="982"/>
      <c r="D2403" s="982"/>
      <c r="E2403" s="982"/>
      <c r="F2403" s="982"/>
      <c r="G2403" s="983"/>
      <c r="H2403" s="690"/>
    </row>
    <row r="2404" spans="1:8" ht="12.75" customHeight="1">
      <c r="A2404" s="732" t="s">
        <v>1480</v>
      </c>
      <c r="B2404" s="732" t="s">
        <v>46</v>
      </c>
      <c r="C2404" s="733" t="s">
        <v>1803</v>
      </c>
      <c r="D2404" s="732" t="s">
        <v>141</v>
      </c>
      <c r="E2404" s="734" t="s">
        <v>106</v>
      </c>
      <c r="F2404" s="735" t="s">
        <v>1804</v>
      </c>
      <c r="G2404" s="735" t="s">
        <v>1805</v>
      </c>
      <c r="H2404" s="690"/>
    </row>
    <row r="2405" spans="1:8" ht="12.75" customHeight="1">
      <c r="A2405" s="736" t="s">
        <v>2233</v>
      </c>
      <c r="B2405" s="736" t="s">
        <v>2576</v>
      </c>
      <c r="C2405" s="737" t="e">
        <f>VLOOKUP(B2405,#REF!,2,0)</f>
        <v>#REF!</v>
      </c>
      <c r="D2405" s="736" t="e">
        <f>VLOOKUP(B2405,#REF!,3,0)</f>
        <v>#REF!</v>
      </c>
      <c r="E2405" s="738">
        <v>1</v>
      </c>
      <c r="F2405" s="739" t="e">
        <f>VLOOKUP(B2405,#REF!,13,0)</f>
        <v>#REF!</v>
      </c>
      <c r="G2405" s="739" t="e">
        <f>IF(D2405="","",E2405*F2405)</f>
        <v>#REF!</v>
      </c>
      <c r="H2405" s="690"/>
    </row>
    <row r="2406" spans="1:8" ht="12.75" customHeight="1">
      <c r="A2406" s="736"/>
      <c r="B2406" s="736"/>
      <c r="C2406" s="737"/>
      <c r="D2406" s="736"/>
      <c r="E2406" s="738"/>
      <c r="F2406" s="739"/>
      <c r="G2406" s="739"/>
      <c r="H2406" s="690"/>
    </row>
    <row r="2407" spans="1:8" ht="12.75" customHeight="1">
      <c r="A2407" s="1030" t="s">
        <v>1806</v>
      </c>
      <c r="B2407" s="982"/>
      <c r="C2407" s="982"/>
      <c r="D2407" s="982"/>
      <c r="E2407" s="982"/>
      <c r="F2407" s="983"/>
      <c r="G2407" s="740" t="e">
        <f>IF(F2405="","",(SUM(G2405:G2406)))</f>
        <v>#REF!</v>
      </c>
      <c r="H2407" s="690"/>
    </row>
    <row r="2408" spans="1:8" ht="12.75" customHeight="1">
      <c r="A2408" s="741"/>
      <c r="B2408" s="742"/>
      <c r="C2408" s="748"/>
      <c r="D2408" s="742"/>
      <c r="E2408" s="749"/>
      <c r="F2408" s="750"/>
      <c r="G2408" s="747"/>
      <c r="H2408" s="690"/>
    </row>
    <row r="2409" spans="1:8" ht="12.75" customHeight="1">
      <c r="A2409" s="1031" t="s">
        <v>1807</v>
      </c>
      <c r="B2409" s="982"/>
      <c r="C2409" s="982"/>
      <c r="D2409" s="982"/>
      <c r="E2409" s="982"/>
      <c r="F2409" s="982"/>
      <c r="G2409" s="983"/>
      <c r="H2409" s="690"/>
    </row>
    <row r="2410" spans="1:8" ht="12.75" customHeight="1">
      <c r="A2410" s="732" t="s">
        <v>1480</v>
      </c>
      <c r="B2410" s="732" t="s">
        <v>46</v>
      </c>
      <c r="C2410" s="733" t="s">
        <v>1803</v>
      </c>
      <c r="D2410" s="732" t="s">
        <v>141</v>
      </c>
      <c r="E2410" s="734" t="s">
        <v>106</v>
      </c>
      <c r="F2410" s="735" t="s">
        <v>1804</v>
      </c>
      <c r="G2410" s="735" t="s">
        <v>1805</v>
      </c>
      <c r="H2410" s="690"/>
    </row>
    <row r="2411" spans="1:8" ht="12.75" customHeight="1">
      <c r="A2411" s="736"/>
      <c r="B2411" s="736"/>
      <c r="C2411" s="737" t="str">
        <f>IF(B2411="","",IF(A2411="SINAPI",VLOOKUP(B2411,'Referência NÃO DESONERADO'!$A:$D,2,0),IF(A2411="COTAÇÃO",VLOOKUP(B2411,'Mapa Cotações'!$A:$N,2,0))))</f>
        <v/>
      </c>
      <c r="D2411" s="736" t="str">
        <f>IF(B2411="","",IF(A2411="SINAPI",VLOOKUP(B2411,'Referência NÃO DESONERADO'!$A:$D,3,0),IF(A2411="COTAÇÃO",VLOOKUP(B2411,'Mapa Cotações'!$A:$N,3,0))))</f>
        <v/>
      </c>
      <c r="E2411" s="738"/>
      <c r="F2411" s="739" t="str">
        <f>IF(B2411="","",IF('Planilha Orçamentária'!$H$2="NÃO DESONERADO",(IF(A2411="SINAPI",VLOOKUP(B2411,'Referência NÃO DESONERADO'!$A:$D,4,0),IF(A2411="ORSE",VLOOKUP(B2411,'Referência NÃO DESONERADO'!$F:$I,4,0),IF(A2411="COTAÇÃO",VLOOKUP(B2411,'Mapa Cotações'!$A:$N,13,0))))),(IF(A2411="SINAPI",VLOOKUP(B2411,'Referência DESONERADO'!$A:$D,4,0),IF(A2411="ORSE",VLOOKUP(B2411,'Referência DESONERADO'!$F:$I,4,0),IF(A2411="COTAÇÃO",VLOOKUP(B2411,'Mapa Cotações'!$A:$N,13,0)))))))</f>
        <v/>
      </c>
      <c r="G2411" s="739" t="str">
        <f t="shared" ref="G2411:G2412" si="72">IF(D2411="","",E2411*F2411)</f>
        <v/>
      </c>
      <c r="H2411" s="690"/>
    </row>
    <row r="2412" spans="1:8" ht="12.75" customHeight="1">
      <c r="A2412" s="736"/>
      <c r="B2412" s="736"/>
      <c r="C2412" s="737" t="str">
        <f>IF(B2412="","",IF(A2412="SINAPI",VLOOKUP(B2412,'Referência NÃO DESONERADO'!$A:$D,2,0),IF(A2412="COTAÇÃO",VLOOKUP(B2412,'Mapa Cotações'!$A:$N,2,0))))</f>
        <v/>
      </c>
      <c r="D2412" s="736" t="str">
        <f>IF(B2412="","",IF(A2412="SINAPI",VLOOKUP(B2412,'Referência NÃO DESONERADO'!$A:$D,3,0),IF(A2412="COTAÇÃO",VLOOKUP(B2412,'Mapa Cotações'!$A:$N,3,0))))</f>
        <v/>
      </c>
      <c r="E2412" s="738"/>
      <c r="F2412" s="739" t="str">
        <f>IF(B2412="","",IF('Planilha Orçamentária'!$H$2="NÃO DESONERADO",(IF(A2412="SINAPI",VLOOKUP(B2412,'Referência NÃO DESONERADO'!$A:$D,4,0),IF(A2412="ORSE",VLOOKUP(B2412,'Referência NÃO DESONERADO'!$F:$I,4,0),IF(A2412="COTAÇÃO",VLOOKUP(B2412,'Mapa Cotações'!$A:$N,13,0))))),(IF(A2412="SINAPI",VLOOKUP(B2412,'Referência DESONERADO'!$A:$D,4,0),IF(A2412="ORSE",VLOOKUP(B2412,'Referência DESONERADO'!$F:$I,4,0),IF(A2412="COTAÇÃO",VLOOKUP(B2412,'Mapa Cotações'!$A:$N,13,0)))))))</f>
        <v/>
      </c>
      <c r="G2412" s="739" t="str">
        <f t="shared" si="72"/>
        <v/>
      </c>
      <c r="H2412" s="690"/>
    </row>
    <row r="2413" spans="1:8" ht="12.75" customHeight="1">
      <c r="A2413" s="1030" t="s">
        <v>1806</v>
      </c>
      <c r="B2413" s="982"/>
      <c r="C2413" s="982"/>
      <c r="D2413" s="982"/>
      <c r="E2413" s="982"/>
      <c r="F2413" s="983"/>
      <c r="G2413" s="740" t="str">
        <f>IF(F2411="","",(SUM(G2411:G2412)))</f>
        <v/>
      </c>
      <c r="H2413" s="690"/>
    </row>
    <row r="2414" spans="1:8" ht="12.75" customHeight="1">
      <c r="A2414" s="741"/>
      <c r="B2414" s="742"/>
      <c r="C2414" s="751"/>
      <c r="D2414" s="752"/>
      <c r="E2414" s="753"/>
      <c r="F2414" s="754"/>
      <c r="G2414" s="755"/>
      <c r="H2414" s="690"/>
    </row>
    <row r="2415" spans="1:8" ht="12.75" customHeight="1">
      <c r="A2415" s="1032" t="s">
        <v>173</v>
      </c>
      <c r="B2415" s="982"/>
      <c r="C2415" s="982"/>
      <c r="D2415" s="982"/>
      <c r="E2415" s="982"/>
      <c r="F2415" s="1033"/>
      <c r="G2415" s="756" t="e">
        <f>SUM(G2401,G2407,G2413)</f>
        <v>#REF!</v>
      </c>
      <c r="H2415" s="690"/>
    </row>
    <row r="2416" spans="1:8" ht="12.75" customHeight="1">
      <c r="A2416" s="825"/>
      <c r="B2416" s="825"/>
      <c r="C2416" s="825"/>
      <c r="D2416" s="825"/>
      <c r="E2416" s="825"/>
      <c r="F2416" s="825"/>
      <c r="G2416" s="866"/>
      <c r="H2416" s="690"/>
    </row>
    <row r="2417" spans="1:8" ht="12.75" customHeight="1">
      <c r="A2417" s="825"/>
      <c r="B2417" s="825"/>
      <c r="C2417" s="825"/>
      <c r="D2417" s="825"/>
      <c r="E2417" s="825"/>
      <c r="F2417" s="825"/>
      <c r="G2417" s="866"/>
      <c r="H2417" s="690"/>
    </row>
    <row r="2418" spans="1:8" ht="12.75" customHeight="1">
      <c r="A2418" s="200"/>
      <c r="B2418" s="201"/>
      <c r="C2418" s="670"/>
      <c r="D2418" s="201"/>
      <c r="E2418" s="201"/>
      <c r="F2418" s="683"/>
      <c r="G2418" s="218"/>
      <c r="H2418" s="690"/>
    </row>
    <row r="2419" spans="1:8" ht="12.75" customHeight="1">
      <c r="A2419" s="821" t="s">
        <v>46</v>
      </c>
      <c r="B2419" s="822" t="s">
        <v>37</v>
      </c>
      <c r="C2419" s="1113" t="s">
        <v>105</v>
      </c>
      <c r="D2419" s="1026"/>
      <c r="E2419" s="1026"/>
      <c r="F2419" s="1022"/>
      <c r="G2419" s="823" t="s">
        <v>40</v>
      </c>
      <c r="H2419" s="690"/>
    </row>
    <row r="2420" spans="1:8" ht="12.75" customHeight="1">
      <c r="A2420" s="772" t="s">
        <v>2577</v>
      </c>
      <c r="B2420" s="773" t="s">
        <v>2578</v>
      </c>
      <c r="C2420" s="1114" t="s">
        <v>2579</v>
      </c>
      <c r="D2420" s="1015"/>
      <c r="E2420" s="1016"/>
      <c r="F2420" s="728" t="e">
        <f>G2439</f>
        <v>#REF!</v>
      </c>
      <c r="G2420" s="824" t="e">
        <f>D2429</f>
        <v>#REF!</v>
      </c>
      <c r="H2420" s="690"/>
    </row>
    <row r="2421" spans="1:8" ht="12.75" customHeight="1">
      <c r="A2421" s="1028" t="s">
        <v>1802</v>
      </c>
      <c r="B2421" s="1015"/>
      <c r="C2421" s="1015"/>
      <c r="D2421" s="1015"/>
      <c r="E2421" s="1015"/>
      <c r="F2421" s="1015"/>
      <c r="G2421" s="1029"/>
      <c r="H2421" s="690"/>
    </row>
    <row r="2422" spans="1:8" ht="12.75" customHeight="1">
      <c r="A2422" s="732" t="s">
        <v>1480</v>
      </c>
      <c r="B2422" s="732" t="s">
        <v>46</v>
      </c>
      <c r="C2422" s="733" t="s">
        <v>1803</v>
      </c>
      <c r="D2422" s="732" t="s">
        <v>141</v>
      </c>
      <c r="E2422" s="734" t="s">
        <v>106</v>
      </c>
      <c r="F2422" s="735" t="s">
        <v>1804</v>
      </c>
      <c r="G2422" s="735" t="s">
        <v>1805</v>
      </c>
      <c r="H2422" s="690"/>
    </row>
    <row r="2423" spans="1:8" ht="12.75" customHeight="1">
      <c r="A2423" s="736"/>
      <c r="B2423" s="736"/>
      <c r="C2423" s="737"/>
      <c r="D2423" s="736"/>
      <c r="E2423" s="738"/>
      <c r="F2423" s="739"/>
      <c r="G2423" s="739"/>
      <c r="H2423" s="690"/>
    </row>
    <row r="2424" spans="1:8" ht="12.75" customHeight="1">
      <c r="A2424" s="736"/>
      <c r="B2424" s="736"/>
      <c r="C2424" s="737"/>
      <c r="D2424" s="736"/>
      <c r="E2424" s="738"/>
      <c r="F2424" s="739"/>
      <c r="G2424" s="739"/>
      <c r="H2424" s="690"/>
    </row>
    <row r="2425" spans="1:8" ht="12.75" customHeight="1">
      <c r="A2425" s="1030" t="s">
        <v>1806</v>
      </c>
      <c r="B2425" s="982"/>
      <c r="C2425" s="982"/>
      <c r="D2425" s="982"/>
      <c r="E2425" s="982"/>
      <c r="F2425" s="983"/>
      <c r="G2425" s="740" t="str">
        <f>IF(F2423="","",(SUM(G2423:G2424)))</f>
        <v/>
      </c>
      <c r="H2425" s="690"/>
    </row>
    <row r="2426" spans="1:8" ht="12.75" customHeight="1">
      <c r="A2426" s="741"/>
      <c r="B2426" s="742"/>
      <c r="C2426" s="743"/>
      <c r="D2426" s="744"/>
      <c r="E2426" s="745"/>
      <c r="F2426" s="746"/>
      <c r="G2426" s="747"/>
      <c r="H2426" s="690"/>
    </row>
    <row r="2427" spans="1:8" ht="12.75" customHeight="1">
      <c r="A2427" s="1031" t="s">
        <v>1570</v>
      </c>
      <c r="B2427" s="982"/>
      <c r="C2427" s="982"/>
      <c r="D2427" s="982"/>
      <c r="E2427" s="982"/>
      <c r="F2427" s="982"/>
      <c r="G2427" s="983"/>
      <c r="H2427" s="690"/>
    </row>
    <row r="2428" spans="1:8" ht="12.75" customHeight="1">
      <c r="A2428" s="732" t="s">
        <v>1480</v>
      </c>
      <c r="B2428" s="732" t="s">
        <v>46</v>
      </c>
      <c r="C2428" s="733" t="s">
        <v>1803</v>
      </c>
      <c r="D2428" s="732" t="s">
        <v>141</v>
      </c>
      <c r="E2428" s="734" t="s">
        <v>106</v>
      </c>
      <c r="F2428" s="735" t="s">
        <v>1804</v>
      </c>
      <c r="G2428" s="735" t="s">
        <v>1805</v>
      </c>
      <c r="H2428" s="690"/>
    </row>
    <row r="2429" spans="1:8" ht="12.75" customHeight="1">
      <c r="A2429" s="736" t="s">
        <v>2233</v>
      </c>
      <c r="B2429" s="736" t="s">
        <v>2580</v>
      </c>
      <c r="C2429" s="737" t="e">
        <f>VLOOKUP(B2429,#REF!,2,0)</f>
        <v>#REF!</v>
      </c>
      <c r="D2429" s="736" t="e">
        <f>VLOOKUP(B2429,#REF!,3,0)</f>
        <v>#REF!</v>
      </c>
      <c r="E2429" s="738">
        <v>1</v>
      </c>
      <c r="F2429" s="739" t="e">
        <f>VLOOKUP(B2429,#REF!,13,0)</f>
        <v>#REF!</v>
      </c>
      <c r="G2429" s="739" t="e">
        <f>IF(D2429="","",E2429*F2429)</f>
        <v>#REF!</v>
      </c>
      <c r="H2429" s="690"/>
    </row>
    <row r="2430" spans="1:8" ht="12.75" customHeight="1">
      <c r="A2430" s="736"/>
      <c r="B2430" s="736"/>
      <c r="C2430" s="737"/>
      <c r="D2430" s="736"/>
      <c r="E2430" s="738"/>
      <c r="F2430" s="739"/>
      <c r="G2430" s="739"/>
      <c r="H2430" s="690"/>
    </row>
    <row r="2431" spans="1:8" ht="12.75" customHeight="1">
      <c r="A2431" s="1030" t="s">
        <v>1806</v>
      </c>
      <c r="B2431" s="982"/>
      <c r="C2431" s="982"/>
      <c r="D2431" s="982"/>
      <c r="E2431" s="982"/>
      <c r="F2431" s="983"/>
      <c r="G2431" s="740" t="e">
        <f>IF(F2429="","",(SUM(G2429:G2430)))</f>
        <v>#REF!</v>
      </c>
      <c r="H2431" s="690"/>
    </row>
    <row r="2432" spans="1:8" ht="12.75" customHeight="1">
      <c r="A2432" s="741"/>
      <c r="B2432" s="742"/>
      <c r="C2432" s="748"/>
      <c r="D2432" s="742"/>
      <c r="E2432" s="749"/>
      <c r="F2432" s="750"/>
      <c r="G2432" s="747"/>
      <c r="H2432" s="690"/>
    </row>
    <row r="2433" spans="1:8" ht="12.75" customHeight="1">
      <c r="A2433" s="1031" t="s">
        <v>1807</v>
      </c>
      <c r="B2433" s="982"/>
      <c r="C2433" s="982"/>
      <c r="D2433" s="982"/>
      <c r="E2433" s="982"/>
      <c r="F2433" s="982"/>
      <c r="G2433" s="983"/>
      <c r="H2433" s="690"/>
    </row>
    <row r="2434" spans="1:8" ht="12.75" customHeight="1">
      <c r="A2434" s="732" t="s">
        <v>1480</v>
      </c>
      <c r="B2434" s="732" t="s">
        <v>46</v>
      </c>
      <c r="C2434" s="733" t="s">
        <v>1803</v>
      </c>
      <c r="D2434" s="732" t="s">
        <v>141</v>
      </c>
      <c r="E2434" s="734" t="s">
        <v>106</v>
      </c>
      <c r="F2434" s="735" t="s">
        <v>1804</v>
      </c>
      <c r="G2434" s="735" t="s">
        <v>1805</v>
      </c>
      <c r="H2434" s="690"/>
    </row>
    <row r="2435" spans="1:8" ht="12.75" customHeight="1">
      <c r="A2435" s="736"/>
      <c r="B2435" s="736"/>
      <c r="C2435" s="737" t="str">
        <f>IF(B2435="","",IF(A2435="SINAPI",VLOOKUP(B2435,'Referência NÃO DESONERADO'!$A:$D,2,0),IF(A2435="COTAÇÃO",VLOOKUP(B2435,'Mapa Cotações'!$A:$N,2,0))))</f>
        <v/>
      </c>
      <c r="D2435" s="736" t="str">
        <f>IF(B2435="","",IF(A2435="SINAPI",VLOOKUP(B2435,'Referência NÃO DESONERADO'!$A:$D,3,0),IF(A2435="COTAÇÃO",VLOOKUP(B2435,'Mapa Cotações'!$A:$N,3,0))))</f>
        <v/>
      </c>
      <c r="E2435" s="738"/>
      <c r="F2435" s="739" t="str">
        <f>IF(B2435="","",IF('Planilha Orçamentária'!$H$2="NÃO DESONERADO",(IF(A2435="SINAPI",VLOOKUP(B2435,'Referência NÃO DESONERADO'!$A:$D,4,0),IF(A2435="ORSE",VLOOKUP(B2435,'Referência NÃO DESONERADO'!$F:$I,4,0),IF(A2435="COTAÇÃO",VLOOKUP(B2435,'Mapa Cotações'!$A:$N,13,0))))),(IF(A2435="SINAPI",VLOOKUP(B2435,'Referência DESONERADO'!$A:$D,4,0),IF(A2435="ORSE",VLOOKUP(B2435,'Referência DESONERADO'!$F:$I,4,0),IF(A2435="COTAÇÃO",VLOOKUP(B2435,'Mapa Cotações'!$A:$N,13,0)))))))</f>
        <v/>
      </c>
      <c r="G2435" s="739" t="str">
        <f t="shared" ref="G2435:G2436" si="73">IF(D2435="","",E2435*F2435)</f>
        <v/>
      </c>
      <c r="H2435" s="690"/>
    </row>
    <row r="2436" spans="1:8" ht="12.75" customHeight="1">
      <c r="A2436" s="736"/>
      <c r="B2436" s="736"/>
      <c r="C2436" s="737" t="str">
        <f>IF(B2436="","",IF(A2436="SINAPI",VLOOKUP(B2436,'Referência NÃO DESONERADO'!$A:$D,2,0),IF(A2436="COTAÇÃO",VLOOKUP(B2436,'Mapa Cotações'!$A:$N,2,0))))</f>
        <v/>
      </c>
      <c r="D2436" s="736" t="str">
        <f>IF(B2436="","",IF(A2436="SINAPI",VLOOKUP(B2436,'Referência NÃO DESONERADO'!$A:$D,3,0),IF(A2436="COTAÇÃO",VLOOKUP(B2436,'Mapa Cotações'!$A:$N,3,0))))</f>
        <v/>
      </c>
      <c r="E2436" s="738"/>
      <c r="F2436" s="739" t="str">
        <f>IF(B2436="","",IF('Planilha Orçamentária'!$H$2="NÃO DESONERADO",(IF(A2436="SINAPI",VLOOKUP(B2436,'Referência NÃO DESONERADO'!$A:$D,4,0),IF(A2436="ORSE",VLOOKUP(B2436,'Referência NÃO DESONERADO'!$F:$I,4,0),IF(A2436="COTAÇÃO",VLOOKUP(B2436,'Mapa Cotações'!$A:$N,13,0))))),(IF(A2436="SINAPI",VLOOKUP(B2436,'Referência DESONERADO'!$A:$D,4,0),IF(A2436="ORSE",VLOOKUP(B2436,'Referência DESONERADO'!$F:$I,4,0),IF(A2436="COTAÇÃO",VLOOKUP(B2436,'Mapa Cotações'!$A:$N,13,0)))))))</f>
        <v/>
      </c>
      <c r="G2436" s="739" t="str">
        <f t="shared" si="73"/>
        <v/>
      </c>
      <c r="H2436" s="690"/>
    </row>
    <row r="2437" spans="1:8" ht="12.75" customHeight="1">
      <c r="A2437" s="1030" t="s">
        <v>1806</v>
      </c>
      <c r="B2437" s="982"/>
      <c r="C2437" s="982"/>
      <c r="D2437" s="982"/>
      <c r="E2437" s="982"/>
      <c r="F2437" s="983"/>
      <c r="G2437" s="740" t="str">
        <f>IF(F2435="","",(SUM(G2435:G2436)))</f>
        <v/>
      </c>
      <c r="H2437" s="690"/>
    </row>
    <row r="2438" spans="1:8" ht="12.75" customHeight="1">
      <c r="A2438" s="741"/>
      <c r="B2438" s="742"/>
      <c r="C2438" s="751"/>
      <c r="D2438" s="752"/>
      <c r="E2438" s="753"/>
      <c r="F2438" s="754"/>
      <c r="G2438" s="755"/>
      <c r="H2438" s="690"/>
    </row>
    <row r="2439" spans="1:8" ht="12.75" customHeight="1">
      <c r="A2439" s="1032" t="s">
        <v>173</v>
      </c>
      <c r="B2439" s="982"/>
      <c r="C2439" s="982"/>
      <c r="D2439" s="982"/>
      <c r="E2439" s="982"/>
      <c r="F2439" s="1033"/>
      <c r="G2439" s="756" t="e">
        <f>SUM(G2425,G2431,G2437)</f>
        <v>#REF!</v>
      </c>
      <c r="H2439" s="690"/>
    </row>
    <row r="2440" spans="1:8" ht="12.75" customHeight="1">
      <c r="A2440" s="825"/>
      <c r="B2440" s="825"/>
      <c r="C2440" s="825"/>
      <c r="D2440" s="825"/>
      <c r="E2440" s="825"/>
      <c r="F2440" s="825"/>
      <c r="G2440" s="866"/>
      <c r="H2440" s="690"/>
    </row>
    <row r="2441" spans="1:8" ht="12.75" customHeight="1">
      <c r="A2441" s="825"/>
      <c r="B2441" s="825"/>
      <c r="C2441" s="825"/>
      <c r="D2441" s="825"/>
      <c r="E2441" s="825"/>
      <c r="F2441" s="825"/>
      <c r="G2441" s="866"/>
      <c r="H2441" s="690"/>
    </row>
    <row r="2442" spans="1:8" ht="12.75" customHeight="1">
      <c r="A2442" s="200"/>
      <c r="B2442" s="201"/>
      <c r="C2442" s="670"/>
      <c r="D2442" s="201"/>
      <c r="E2442" s="201"/>
      <c r="F2442" s="683"/>
      <c r="G2442" s="218"/>
      <c r="H2442" s="690"/>
    </row>
    <row r="2443" spans="1:8" ht="12.75" customHeight="1">
      <c r="A2443" s="821" t="s">
        <v>46</v>
      </c>
      <c r="B2443" s="822" t="s">
        <v>37</v>
      </c>
      <c r="C2443" s="1113" t="s">
        <v>105</v>
      </c>
      <c r="D2443" s="1026"/>
      <c r="E2443" s="1026"/>
      <c r="F2443" s="1022"/>
      <c r="G2443" s="823" t="s">
        <v>40</v>
      </c>
      <c r="H2443" s="690"/>
    </row>
    <row r="2444" spans="1:8" ht="12.75" customHeight="1">
      <c r="A2444" s="772" t="s">
        <v>2581</v>
      </c>
      <c r="B2444" s="773" t="s">
        <v>2582</v>
      </c>
      <c r="C2444" s="1114" t="s">
        <v>2583</v>
      </c>
      <c r="D2444" s="1015"/>
      <c r="E2444" s="1016"/>
      <c r="F2444" s="728" t="e">
        <f>G2463</f>
        <v>#REF!</v>
      </c>
      <c r="G2444" s="824" t="e">
        <f>D2453</f>
        <v>#REF!</v>
      </c>
      <c r="H2444" s="690"/>
    </row>
    <row r="2445" spans="1:8" ht="12.75" customHeight="1">
      <c r="A2445" s="1028" t="s">
        <v>1802</v>
      </c>
      <c r="B2445" s="1015"/>
      <c r="C2445" s="1015"/>
      <c r="D2445" s="1015"/>
      <c r="E2445" s="1015"/>
      <c r="F2445" s="1015"/>
      <c r="G2445" s="1029"/>
      <c r="H2445" s="690"/>
    </row>
    <row r="2446" spans="1:8" ht="12.75" customHeight="1">
      <c r="A2446" s="732" t="s">
        <v>1480</v>
      </c>
      <c r="B2446" s="732" t="s">
        <v>46</v>
      </c>
      <c r="C2446" s="733" t="s">
        <v>1803</v>
      </c>
      <c r="D2446" s="732" t="s">
        <v>141</v>
      </c>
      <c r="E2446" s="734" t="s">
        <v>106</v>
      </c>
      <c r="F2446" s="735" t="s">
        <v>1804</v>
      </c>
      <c r="G2446" s="735" t="s">
        <v>1805</v>
      </c>
      <c r="H2446" s="690"/>
    </row>
    <row r="2447" spans="1:8" ht="12.75" customHeight="1">
      <c r="A2447" s="736"/>
      <c r="B2447" s="736"/>
      <c r="C2447" s="737"/>
      <c r="D2447" s="736"/>
      <c r="E2447" s="738"/>
      <c r="F2447" s="739"/>
      <c r="G2447" s="739"/>
      <c r="H2447" s="690"/>
    </row>
    <row r="2448" spans="1:8" ht="12.75" customHeight="1">
      <c r="A2448" s="736"/>
      <c r="B2448" s="736"/>
      <c r="C2448" s="737"/>
      <c r="D2448" s="736"/>
      <c r="E2448" s="738"/>
      <c r="F2448" s="739"/>
      <c r="G2448" s="739"/>
      <c r="H2448" s="690"/>
    </row>
    <row r="2449" spans="1:8" ht="12.75" customHeight="1">
      <c r="A2449" s="1030" t="s">
        <v>1806</v>
      </c>
      <c r="B2449" s="982"/>
      <c r="C2449" s="982"/>
      <c r="D2449" s="982"/>
      <c r="E2449" s="982"/>
      <c r="F2449" s="983"/>
      <c r="G2449" s="740" t="str">
        <f>IF(F2447="","",(SUM(G2447:G2448)))</f>
        <v/>
      </c>
      <c r="H2449" s="690"/>
    </row>
    <row r="2450" spans="1:8" ht="12.75" customHeight="1">
      <c r="A2450" s="741"/>
      <c r="B2450" s="742"/>
      <c r="C2450" s="743"/>
      <c r="D2450" s="744"/>
      <c r="E2450" s="745"/>
      <c r="F2450" s="746"/>
      <c r="G2450" s="747"/>
      <c r="H2450" s="690"/>
    </row>
    <row r="2451" spans="1:8" ht="12.75" customHeight="1">
      <c r="A2451" s="1031" t="s">
        <v>1570</v>
      </c>
      <c r="B2451" s="982"/>
      <c r="C2451" s="982"/>
      <c r="D2451" s="982"/>
      <c r="E2451" s="982"/>
      <c r="F2451" s="982"/>
      <c r="G2451" s="983"/>
      <c r="H2451" s="690"/>
    </row>
    <row r="2452" spans="1:8" ht="12.75" customHeight="1">
      <c r="A2452" s="732" t="s">
        <v>1480</v>
      </c>
      <c r="B2452" s="732" t="s">
        <v>46</v>
      </c>
      <c r="C2452" s="733" t="s">
        <v>1803</v>
      </c>
      <c r="D2452" s="732" t="s">
        <v>141</v>
      </c>
      <c r="E2452" s="734" t="s">
        <v>106</v>
      </c>
      <c r="F2452" s="735" t="s">
        <v>1804</v>
      </c>
      <c r="G2452" s="735" t="s">
        <v>1805</v>
      </c>
      <c r="H2452" s="690"/>
    </row>
    <row r="2453" spans="1:8" ht="12.75" customHeight="1">
      <c r="A2453" s="736" t="s">
        <v>2233</v>
      </c>
      <c r="B2453" s="736" t="s">
        <v>2584</v>
      </c>
      <c r="C2453" s="737" t="e">
        <f>VLOOKUP(B2453,#REF!,2,0)</f>
        <v>#REF!</v>
      </c>
      <c r="D2453" s="736" t="e">
        <f>VLOOKUP(B2453,#REF!,3,0)</f>
        <v>#REF!</v>
      </c>
      <c r="E2453" s="738">
        <v>1</v>
      </c>
      <c r="F2453" s="739" t="e">
        <f>VLOOKUP(B2453,#REF!,13,0)</f>
        <v>#REF!</v>
      </c>
      <c r="G2453" s="739" t="e">
        <f>IF(D2453="","",E2453*F2453)</f>
        <v>#REF!</v>
      </c>
      <c r="H2453" s="690"/>
    </row>
    <row r="2454" spans="1:8" ht="12.75" customHeight="1">
      <c r="A2454" s="736"/>
      <c r="B2454" s="736"/>
      <c r="C2454" s="737"/>
      <c r="D2454" s="736"/>
      <c r="E2454" s="738"/>
      <c r="F2454" s="739"/>
      <c r="G2454" s="739"/>
      <c r="H2454" s="690"/>
    </row>
    <row r="2455" spans="1:8" ht="12.75" customHeight="1">
      <c r="A2455" s="1030" t="s">
        <v>1806</v>
      </c>
      <c r="B2455" s="982"/>
      <c r="C2455" s="982"/>
      <c r="D2455" s="982"/>
      <c r="E2455" s="982"/>
      <c r="F2455" s="983"/>
      <c r="G2455" s="740" t="e">
        <f>IF(F2453="","",(SUM(G2453:G2454)))</f>
        <v>#REF!</v>
      </c>
      <c r="H2455" s="690"/>
    </row>
    <row r="2456" spans="1:8" ht="12.75" customHeight="1">
      <c r="A2456" s="741"/>
      <c r="B2456" s="742"/>
      <c r="C2456" s="748"/>
      <c r="D2456" s="742"/>
      <c r="E2456" s="749"/>
      <c r="F2456" s="750"/>
      <c r="G2456" s="747"/>
      <c r="H2456" s="690"/>
    </row>
    <row r="2457" spans="1:8" ht="12.75" customHeight="1">
      <c r="A2457" s="1031" t="s">
        <v>1807</v>
      </c>
      <c r="B2457" s="982"/>
      <c r="C2457" s="982"/>
      <c r="D2457" s="982"/>
      <c r="E2457" s="982"/>
      <c r="F2457" s="982"/>
      <c r="G2457" s="983"/>
      <c r="H2457" s="690"/>
    </row>
    <row r="2458" spans="1:8" ht="12.75" customHeight="1">
      <c r="A2458" s="732" t="s">
        <v>1480</v>
      </c>
      <c r="B2458" s="732" t="s">
        <v>46</v>
      </c>
      <c r="C2458" s="733" t="s">
        <v>1803</v>
      </c>
      <c r="D2458" s="732" t="s">
        <v>141</v>
      </c>
      <c r="E2458" s="734" t="s">
        <v>106</v>
      </c>
      <c r="F2458" s="735" t="s">
        <v>1804</v>
      </c>
      <c r="G2458" s="735" t="s">
        <v>1805</v>
      </c>
      <c r="H2458" s="690"/>
    </row>
    <row r="2459" spans="1:8" ht="12.75" customHeight="1">
      <c r="A2459" s="736"/>
      <c r="B2459" s="736"/>
      <c r="C2459" s="737" t="str">
        <f>IF(B2459="","",IF(A2459="SINAPI",VLOOKUP(B2459,'Referência NÃO DESONERADO'!$A:$D,2,0),IF(A2459="COTAÇÃO",VLOOKUP(B2459,'Mapa Cotações'!$A:$N,2,0))))</f>
        <v/>
      </c>
      <c r="D2459" s="736" t="str">
        <f>IF(B2459="","",IF(A2459="SINAPI",VLOOKUP(B2459,'Referência NÃO DESONERADO'!$A:$D,3,0),IF(A2459="COTAÇÃO",VLOOKUP(B2459,'Mapa Cotações'!$A:$N,3,0))))</f>
        <v/>
      </c>
      <c r="E2459" s="738"/>
      <c r="F2459" s="739" t="str">
        <f>IF(B2459="","",IF('Planilha Orçamentária'!$H$2="NÃO DESONERADO",(IF(A2459="SINAPI",VLOOKUP(B2459,'Referência NÃO DESONERADO'!$A:$D,4,0),IF(A2459="ORSE",VLOOKUP(B2459,'Referência NÃO DESONERADO'!$F:$I,4,0),IF(A2459="COTAÇÃO",VLOOKUP(B2459,'Mapa Cotações'!$A:$N,13,0))))),(IF(A2459="SINAPI",VLOOKUP(B2459,'Referência DESONERADO'!$A:$D,4,0),IF(A2459="ORSE",VLOOKUP(B2459,'Referência DESONERADO'!$F:$I,4,0),IF(A2459="COTAÇÃO",VLOOKUP(B2459,'Mapa Cotações'!$A:$N,13,0)))))))</f>
        <v/>
      </c>
      <c r="G2459" s="739" t="str">
        <f t="shared" ref="G2459:G2460" si="74">IF(D2459="","",E2459*F2459)</f>
        <v/>
      </c>
      <c r="H2459" s="690"/>
    </row>
    <row r="2460" spans="1:8" ht="12.75" customHeight="1">
      <c r="A2460" s="736"/>
      <c r="B2460" s="736"/>
      <c r="C2460" s="737" t="str">
        <f>IF(B2460="","",IF(A2460="SINAPI",VLOOKUP(B2460,'Referência NÃO DESONERADO'!$A:$D,2,0),IF(A2460="COTAÇÃO",VLOOKUP(B2460,'Mapa Cotações'!$A:$N,2,0))))</f>
        <v/>
      </c>
      <c r="D2460" s="736" t="str">
        <f>IF(B2460="","",IF(A2460="SINAPI",VLOOKUP(B2460,'Referência NÃO DESONERADO'!$A:$D,3,0),IF(A2460="COTAÇÃO",VLOOKUP(B2460,'Mapa Cotações'!$A:$N,3,0))))</f>
        <v/>
      </c>
      <c r="E2460" s="738"/>
      <c r="F2460" s="739" t="str">
        <f>IF(B2460="","",IF('Planilha Orçamentária'!$H$2="NÃO DESONERADO",(IF(A2460="SINAPI",VLOOKUP(B2460,'Referência NÃO DESONERADO'!$A:$D,4,0),IF(A2460="ORSE",VLOOKUP(B2460,'Referência NÃO DESONERADO'!$F:$I,4,0),IF(A2460="COTAÇÃO",VLOOKUP(B2460,'Mapa Cotações'!$A:$N,13,0))))),(IF(A2460="SINAPI",VLOOKUP(B2460,'Referência DESONERADO'!$A:$D,4,0),IF(A2460="ORSE",VLOOKUP(B2460,'Referência DESONERADO'!$F:$I,4,0),IF(A2460="COTAÇÃO",VLOOKUP(B2460,'Mapa Cotações'!$A:$N,13,0)))))))</f>
        <v/>
      </c>
      <c r="G2460" s="739" t="str">
        <f t="shared" si="74"/>
        <v/>
      </c>
      <c r="H2460" s="690"/>
    </row>
    <row r="2461" spans="1:8" ht="12.75" customHeight="1">
      <c r="A2461" s="1030" t="s">
        <v>1806</v>
      </c>
      <c r="B2461" s="982"/>
      <c r="C2461" s="982"/>
      <c r="D2461" s="982"/>
      <c r="E2461" s="982"/>
      <c r="F2461" s="983"/>
      <c r="G2461" s="740" t="str">
        <f>IF(F2459="","",(SUM(G2459:G2460)))</f>
        <v/>
      </c>
      <c r="H2461" s="690"/>
    </row>
    <row r="2462" spans="1:8" ht="12.75" customHeight="1">
      <c r="A2462" s="741"/>
      <c r="B2462" s="742"/>
      <c r="C2462" s="751"/>
      <c r="D2462" s="752"/>
      <c r="E2462" s="753"/>
      <c r="F2462" s="754"/>
      <c r="G2462" s="755"/>
      <c r="H2462" s="690"/>
    </row>
    <row r="2463" spans="1:8" ht="12.75" customHeight="1">
      <c r="A2463" s="1032" t="s">
        <v>173</v>
      </c>
      <c r="B2463" s="982"/>
      <c r="C2463" s="982"/>
      <c r="D2463" s="982"/>
      <c r="E2463" s="982"/>
      <c r="F2463" s="1033"/>
      <c r="G2463" s="756" t="e">
        <f>SUM(G2449,G2455,G2461)</f>
        <v>#REF!</v>
      </c>
      <c r="H2463" s="690"/>
    </row>
    <row r="2464" spans="1:8" ht="12.75" customHeight="1">
      <c r="A2464" s="825"/>
      <c r="B2464" s="825"/>
      <c r="C2464" s="825"/>
      <c r="D2464" s="825"/>
      <c r="E2464" s="825"/>
      <c r="F2464" s="825"/>
      <c r="G2464" s="866"/>
      <c r="H2464" s="690"/>
    </row>
    <row r="2465" spans="1:8" ht="12.75" customHeight="1">
      <c r="A2465" s="825"/>
      <c r="B2465" s="825"/>
      <c r="C2465" s="825"/>
      <c r="D2465" s="825"/>
      <c r="E2465" s="825"/>
      <c r="F2465" s="825"/>
      <c r="G2465" s="866"/>
      <c r="H2465" s="690"/>
    </row>
    <row r="2466" spans="1:8" ht="12.75" customHeight="1">
      <c r="A2466" s="200"/>
      <c r="B2466" s="201"/>
      <c r="C2466" s="670"/>
      <c r="D2466" s="201"/>
      <c r="E2466" s="201"/>
      <c r="F2466" s="683"/>
      <c r="G2466" s="218"/>
      <c r="H2466" s="690"/>
    </row>
    <row r="2467" spans="1:8" ht="12.75" customHeight="1">
      <c r="A2467" s="821" t="s">
        <v>46</v>
      </c>
      <c r="B2467" s="822" t="s">
        <v>37</v>
      </c>
      <c r="C2467" s="1113" t="s">
        <v>105</v>
      </c>
      <c r="D2467" s="1026"/>
      <c r="E2467" s="1026"/>
      <c r="F2467" s="1022"/>
      <c r="G2467" s="823" t="s">
        <v>40</v>
      </c>
      <c r="H2467" s="690"/>
    </row>
    <row r="2468" spans="1:8" ht="12.75" customHeight="1">
      <c r="A2468" s="772" t="s">
        <v>2585</v>
      </c>
      <c r="B2468" s="773" t="s">
        <v>2586</v>
      </c>
      <c r="C2468" s="1114" t="s">
        <v>2587</v>
      </c>
      <c r="D2468" s="1015"/>
      <c r="E2468" s="1016"/>
      <c r="F2468" s="728" t="e">
        <f>G2487</f>
        <v>#REF!</v>
      </c>
      <c r="G2468" s="824" t="e">
        <f>D2477</f>
        <v>#REF!</v>
      </c>
      <c r="H2468" s="690"/>
    </row>
    <row r="2469" spans="1:8" ht="12.75" customHeight="1">
      <c r="A2469" s="1028" t="s">
        <v>1802</v>
      </c>
      <c r="B2469" s="1015"/>
      <c r="C2469" s="1015"/>
      <c r="D2469" s="1015"/>
      <c r="E2469" s="1015"/>
      <c r="F2469" s="1015"/>
      <c r="G2469" s="1029"/>
      <c r="H2469" s="690"/>
    </row>
    <row r="2470" spans="1:8" ht="12.75" customHeight="1">
      <c r="A2470" s="732" t="s">
        <v>1480</v>
      </c>
      <c r="B2470" s="732" t="s">
        <v>46</v>
      </c>
      <c r="C2470" s="733" t="s">
        <v>1803</v>
      </c>
      <c r="D2470" s="732" t="s">
        <v>141</v>
      </c>
      <c r="E2470" s="734" t="s">
        <v>106</v>
      </c>
      <c r="F2470" s="735" t="s">
        <v>1804</v>
      </c>
      <c r="G2470" s="735" t="s">
        <v>1805</v>
      </c>
      <c r="H2470" s="690"/>
    </row>
    <row r="2471" spans="1:8" ht="12.75" customHeight="1">
      <c r="A2471" s="736"/>
      <c r="B2471" s="736"/>
      <c r="C2471" s="737"/>
      <c r="D2471" s="736"/>
      <c r="E2471" s="738"/>
      <c r="F2471" s="739"/>
      <c r="G2471" s="739"/>
      <c r="H2471" s="690"/>
    </row>
    <row r="2472" spans="1:8" ht="12.75" customHeight="1">
      <c r="A2472" s="736"/>
      <c r="B2472" s="736"/>
      <c r="C2472" s="737"/>
      <c r="D2472" s="736"/>
      <c r="E2472" s="738"/>
      <c r="F2472" s="739"/>
      <c r="G2472" s="739"/>
      <c r="H2472" s="690"/>
    </row>
    <row r="2473" spans="1:8" ht="12.75" customHeight="1">
      <c r="A2473" s="1030" t="s">
        <v>1806</v>
      </c>
      <c r="B2473" s="982"/>
      <c r="C2473" s="982"/>
      <c r="D2473" s="982"/>
      <c r="E2473" s="982"/>
      <c r="F2473" s="983"/>
      <c r="G2473" s="740" t="str">
        <f>IF(F2471="","",(SUM(G2471:G2472)))</f>
        <v/>
      </c>
      <c r="H2473" s="690"/>
    </row>
    <row r="2474" spans="1:8" ht="12.75" customHeight="1">
      <c r="A2474" s="741"/>
      <c r="B2474" s="742"/>
      <c r="C2474" s="743"/>
      <c r="D2474" s="744"/>
      <c r="E2474" s="745"/>
      <c r="F2474" s="746"/>
      <c r="G2474" s="747"/>
      <c r="H2474" s="690"/>
    </row>
    <row r="2475" spans="1:8" ht="12.75" customHeight="1">
      <c r="A2475" s="1031" t="s">
        <v>1570</v>
      </c>
      <c r="B2475" s="982"/>
      <c r="C2475" s="982"/>
      <c r="D2475" s="982"/>
      <c r="E2475" s="982"/>
      <c r="F2475" s="982"/>
      <c r="G2475" s="983"/>
      <c r="H2475" s="690"/>
    </row>
    <row r="2476" spans="1:8" ht="12.75" customHeight="1">
      <c r="A2476" s="732" t="s">
        <v>1480</v>
      </c>
      <c r="B2476" s="732" t="s">
        <v>46</v>
      </c>
      <c r="C2476" s="733" t="s">
        <v>1803</v>
      </c>
      <c r="D2476" s="732" t="s">
        <v>141</v>
      </c>
      <c r="E2476" s="734" t="s">
        <v>106</v>
      </c>
      <c r="F2476" s="735" t="s">
        <v>1804</v>
      </c>
      <c r="G2476" s="735" t="s">
        <v>1805</v>
      </c>
      <c r="H2476" s="690"/>
    </row>
    <row r="2477" spans="1:8" ht="12.75" customHeight="1">
      <c r="A2477" s="736" t="s">
        <v>2233</v>
      </c>
      <c r="B2477" s="736" t="s">
        <v>2588</v>
      </c>
      <c r="C2477" s="737" t="e">
        <f>VLOOKUP(B2477,#REF!,2,0)</f>
        <v>#REF!</v>
      </c>
      <c r="D2477" s="736" t="e">
        <f>VLOOKUP(B2477,#REF!,3,0)</f>
        <v>#REF!</v>
      </c>
      <c r="E2477" s="738">
        <v>1</v>
      </c>
      <c r="F2477" s="739" t="e">
        <f>VLOOKUP(B2477,#REF!,13,0)</f>
        <v>#REF!</v>
      </c>
      <c r="G2477" s="739" t="e">
        <f>IF(D2477="","",E2477*F2477)</f>
        <v>#REF!</v>
      </c>
      <c r="H2477" s="690"/>
    </row>
    <row r="2478" spans="1:8" ht="12.75" customHeight="1">
      <c r="A2478" s="736"/>
      <c r="B2478" s="736"/>
      <c r="C2478" s="737"/>
      <c r="D2478" s="736"/>
      <c r="E2478" s="738"/>
      <c r="F2478" s="739"/>
      <c r="G2478" s="739"/>
      <c r="H2478" s="690"/>
    </row>
    <row r="2479" spans="1:8" ht="12.75" customHeight="1">
      <c r="A2479" s="1030" t="s">
        <v>1806</v>
      </c>
      <c r="B2479" s="982"/>
      <c r="C2479" s="982"/>
      <c r="D2479" s="982"/>
      <c r="E2479" s="982"/>
      <c r="F2479" s="983"/>
      <c r="G2479" s="740" t="e">
        <f>IF(F2477="","",(SUM(G2477:G2478)))</f>
        <v>#REF!</v>
      </c>
      <c r="H2479" s="690"/>
    </row>
    <row r="2480" spans="1:8" ht="12.75" customHeight="1">
      <c r="A2480" s="741"/>
      <c r="B2480" s="742"/>
      <c r="C2480" s="748"/>
      <c r="D2480" s="742"/>
      <c r="E2480" s="749"/>
      <c r="F2480" s="750"/>
      <c r="G2480" s="747"/>
      <c r="H2480" s="690"/>
    </row>
    <row r="2481" spans="1:8" ht="12.75" customHeight="1">
      <c r="A2481" s="1031" t="s">
        <v>1807</v>
      </c>
      <c r="B2481" s="982"/>
      <c r="C2481" s="982"/>
      <c r="D2481" s="982"/>
      <c r="E2481" s="982"/>
      <c r="F2481" s="982"/>
      <c r="G2481" s="983"/>
      <c r="H2481" s="690"/>
    </row>
    <row r="2482" spans="1:8" ht="12.75" customHeight="1">
      <c r="A2482" s="732" t="s">
        <v>1480</v>
      </c>
      <c r="B2482" s="732" t="s">
        <v>46</v>
      </c>
      <c r="C2482" s="733" t="s">
        <v>1803</v>
      </c>
      <c r="D2482" s="732" t="s">
        <v>141</v>
      </c>
      <c r="E2482" s="734" t="s">
        <v>106</v>
      </c>
      <c r="F2482" s="735" t="s">
        <v>1804</v>
      </c>
      <c r="G2482" s="735" t="s">
        <v>1805</v>
      </c>
      <c r="H2482" s="690"/>
    </row>
    <row r="2483" spans="1:8" ht="12.75" customHeight="1">
      <c r="A2483" s="736"/>
      <c r="B2483" s="736"/>
      <c r="C2483" s="737" t="str">
        <f>IF(B2483="","",IF(A2483="SINAPI",VLOOKUP(B2483,'Referência NÃO DESONERADO'!$A:$D,2,0),IF(A2483="COTAÇÃO",VLOOKUP(B2483,'Mapa Cotações'!$A:$N,2,0))))</f>
        <v/>
      </c>
      <c r="D2483" s="736" t="str">
        <f>IF(B2483="","",IF(A2483="SINAPI",VLOOKUP(B2483,'Referência NÃO DESONERADO'!$A:$D,3,0),IF(A2483="COTAÇÃO",VLOOKUP(B2483,'Mapa Cotações'!$A:$N,3,0))))</f>
        <v/>
      </c>
      <c r="E2483" s="738"/>
      <c r="F2483" s="739" t="str">
        <f>IF(B2483="","",IF('Planilha Orçamentária'!$H$2="NÃO DESONERADO",(IF(A2483="SINAPI",VLOOKUP(B2483,'Referência NÃO DESONERADO'!$A:$D,4,0),IF(A2483="ORSE",VLOOKUP(B2483,'Referência NÃO DESONERADO'!$F:$I,4,0),IF(A2483="COTAÇÃO",VLOOKUP(B2483,'Mapa Cotações'!$A:$N,13,0))))),(IF(A2483="SINAPI",VLOOKUP(B2483,'Referência DESONERADO'!$A:$D,4,0),IF(A2483="ORSE",VLOOKUP(B2483,'Referência DESONERADO'!$F:$I,4,0),IF(A2483="COTAÇÃO",VLOOKUP(B2483,'Mapa Cotações'!$A:$N,13,0)))))))</f>
        <v/>
      </c>
      <c r="G2483" s="739" t="str">
        <f t="shared" ref="G2483:G2484" si="75">IF(D2483="","",E2483*F2483)</f>
        <v/>
      </c>
      <c r="H2483" s="690"/>
    </row>
    <row r="2484" spans="1:8" ht="12.75" customHeight="1">
      <c r="A2484" s="736"/>
      <c r="B2484" s="736"/>
      <c r="C2484" s="737" t="str">
        <f>IF(B2484="","",IF(A2484="SINAPI",VLOOKUP(B2484,'Referência NÃO DESONERADO'!$A:$D,2,0),IF(A2484="COTAÇÃO",VLOOKUP(B2484,'Mapa Cotações'!$A:$N,2,0))))</f>
        <v/>
      </c>
      <c r="D2484" s="736" t="str">
        <f>IF(B2484="","",IF(A2484="SINAPI",VLOOKUP(B2484,'Referência NÃO DESONERADO'!$A:$D,3,0),IF(A2484="COTAÇÃO",VLOOKUP(B2484,'Mapa Cotações'!$A:$N,3,0))))</f>
        <v/>
      </c>
      <c r="E2484" s="738"/>
      <c r="F2484" s="739" t="str">
        <f>IF(B2484="","",IF('Planilha Orçamentária'!$H$2="NÃO DESONERADO",(IF(A2484="SINAPI",VLOOKUP(B2484,'Referência NÃO DESONERADO'!$A:$D,4,0),IF(A2484="ORSE",VLOOKUP(B2484,'Referência NÃO DESONERADO'!$F:$I,4,0),IF(A2484="COTAÇÃO",VLOOKUP(B2484,'Mapa Cotações'!$A:$N,13,0))))),(IF(A2484="SINAPI",VLOOKUP(B2484,'Referência DESONERADO'!$A:$D,4,0),IF(A2484="ORSE",VLOOKUP(B2484,'Referência DESONERADO'!$F:$I,4,0),IF(A2484="COTAÇÃO",VLOOKUP(B2484,'Mapa Cotações'!$A:$N,13,0)))))))</f>
        <v/>
      </c>
      <c r="G2484" s="739" t="str">
        <f t="shared" si="75"/>
        <v/>
      </c>
      <c r="H2484" s="690"/>
    </row>
    <row r="2485" spans="1:8" ht="12.75" customHeight="1">
      <c r="A2485" s="1030" t="s">
        <v>1806</v>
      </c>
      <c r="B2485" s="982"/>
      <c r="C2485" s="982"/>
      <c r="D2485" s="982"/>
      <c r="E2485" s="982"/>
      <c r="F2485" s="983"/>
      <c r="G2485" s="740" t="str">
        <f>IF(F2483="","",(SUM(G2483:G2484)))</f>
        <v/>
      </c>
      <c r="H2485" s="690"/>
    </row>
    <row r="2486" spans="1:8" ht="12.75" customHeight="1">
      <c r="A2486" s="741"/>
      <c r="B2486" s="742"/>
      <c r="C2486" s="751"/>
      <c r="D2486" s="752"/>
      <c r="E2486" s="753"/>
      <c r="F2486" s="754"/>
      <c r="G2486" s="755"/>
      <c r="H2486" s="690"/>
    </row>
    <row r="2487" spans="1:8" ht="12.75" customHeight="1">
      <c r="A2487" s="1032" t="s">
        <v>173</v>
      </c>
      <c r="B2487" s="982"/>
      <c r="C2487" s="982"/>
      <c r="D2487" s="982"/>
      <c r="E2487" s="982"/>
      <c r="F2487" s="1033"/>
      <c r="G2487" s="756" t="e">
        <f>SUM(G2473,G2479,G2485)</f>
        <v>#REF!</v>
      </c>
      <c r="H2487" s="690"/>
    </row>
    <row r="2488" spans="1:8" ht="12.75" customHeight="1">
      <c r="A2488" s="825"/>
      <c r="B2488" s="825"/>
      <c r="C2488" s="825"/>
      <c r="D2488" s="825"/>
      <c r="E2488" s="825"/>
      <c r="F2488" s="825"/>
      <c r="G2488" s="866"/>
      <c r="H2488" s="690"/>
    </row>
    <row r="2489" spans="1:8" ht="12.75" customHeight="1">
      <c r="A2489" s="825"/>
      <c r="B2489" s="825"/>
      <c r="C2489" s="825"/>
      <c r="D2489" s="825"/>
      <c r="E2489" s="825"/>
      <c r="F2489" s="825"/>
      <c r="G2489" s="866"/>
      <c r="H2489" s="690"/>
    </row>
    <row r="2490" spans="1:8" ht="12.75" customHeight="1">
      <c r="A2490" s="200"/>
      <c r="B2490" s="201"/>
      <c r="C2490" s="670"/>
      <c r="D2490" s="201"/>
      <c r="E2490" s="201"/>
      <c r="F2490" s="683"/>
      <c r="G2490" s="218"/>
      <c r="H2490" s="690"/>
    </row>
    <row r="2491" spans="1:8" ht="12.75" customHeight="1">
      <c r="A2491" s="821" t="s">
        <v>46</v>
      </c>
      <c r="B2491" s="822" t="s">
        <v>37</v>
      </c>
      <c r="C2491" s="1113" t="s">
        <v>105</v>
      </c>
      <c r="D2491" s="1026"/>
      <c r="E2491" s="1026"/>
      <c r="F2491" s="1022"/>
      <c r="G2491" s="823" t="s">
        <v>40</v>
      </c>
      <c r="H2491" s="690"/>
    </row>
    <row r="2492" spans="1:8" ht="12.75" customHeight="1">
      <c r="A2492" s="772" t="s">
        <v>2589</v>
      </c>
      <c r="B2492" s="773" t="s">
        <v>2590</v>
      </c>
      <c r="C2492" s="1114" t="s">
        <v>2591</v>
      </c>
      <c r="D2492" s="1015"/>
      <c r="E2492" s="1016"/>
      <c r="F2492" s="728" t="e">
        <f>G2511</f>
        <v>#REF!</v>
      </c>
      <c r="G2492" s="824" t="e">
        <f>D2501</f>
        <v>#REF!</v>
      </c>
      <c r="H2492" s="690"/>
    </row>
    <row r="2493" spans="1:8" ht="12.75" customHeight="1">
      <c r="A2493" s="1028" t="s">
        <v>1802</v>
      </c>
      <c r="B2493" s="1015"/>
      <c r="C2493" s="1015"/>
      <c r="D2493" s="1015"/>
      <c r="E2493" s="1015"/>
      <c r="F2493" s="1015"/>
      <c r="G2493" s="1029"/>
      <c r="H2493" s="690"/>
    </row>
    <row r="2494" spans="1:8" ht="12.75" customHeight="1">
      <c r="A2494" s="732" t="s">
        <v>1480</v>
      </c>
      <c r="B2494" s="732" t="s">
        <v>46</v>
      </c>
      <c r="C2494" s="733" t="s">
        <v>1803</v>
      </c>
      <c r="D2494" s="732" t="s">
        <v>141</v>
      </c>
      <c r="E2494" s="734" t="s">
        <v>106</v>
      </c>
      <c r="F2494" s="735" t="s">
        <v>1804</v>
      </c>
      <c r="G2494" s="735" t="s">
        <v>1805</v>
      </c>
      <c r="H2494" s="690"/>
    </row>
    <row r="2495" spans="1:8" ht="12.75" customHeight="1">
      <c r="A2495" s="736"/>
      <c r="B2495" s="736"/>
      <c r="C2495" s="737"/>
      <c r="D2495" s="736"/>
      <c r="E2495" s="738"/>
      <c r="F2495" s="739"/>
      <c r="G2495" s="739"/>
      <c r="H2495" s="690"/>
    </row>
    <row r="2496" spans="1:8" ht="12.75" customHeight="1">
      <c r="A2496" s="736"/>
      <c r="B2496" s="736"/>
      <c r="C2496" s="737"/>
      <c r="D2496" s="736"/>
      <c r="E2496" s="738"/>
      <c r="F2496" s="739"/>
      <c r="G2496" s="739"/>
      <c r="H2496" s="690"/>
    </row>
    <row r="2497" spans="1:8" ht="12.75" customHeight="1">
      <c r="A2497" s="1030" t="s">
        <v>1806</v>
      </c>
      <c r="B2497" s="982"/>
      <c r="C2497" s="982"/>
      <c r="D2497" s="982"/>
      <c r="E2497" s="982"/>
      <c r="F2497" s="983"/>
      <c r="G2497" s="740" t="str">
        <f>IF(F2495="","",(SUM(G2495:G2496)))</f>
        <v/>
      </c>
      <c r="H2497" s="690"/>
    </row>
    <row r="2498" spans="1:8" ht="12.75" customHeight="1">
      <c r="A2498" s="741"/>
      <c r="B2498" s="742"/>
      <c r="C2498" s="743"/>
      <c r="D2498" s="744"/>
      <c r="E2498" s="745"/>
      <c r="F2498" s="746"/>
      <c r="G2498" s="747"/>
      <c r="H2498" s="690"/>
    </row>
    <row r="2499" spans="1:8" ht="12.75" customHeight="1">
      <c r="A2499" s="1031" t="s">
        <v>1570</v>
      </c>
      <c r="B2499" s="982"/>
      <c r="C2499" s="982"/>
      <c r="D2499" s="982"/>
      <c r="E2499" s="982"/>
      <c r="F2499" s="982"/>
      <c r="G2499" s="983"/>
      <c r="H2499" s="690"/>
    </row>
    <row r="2500" spans="1:8" ht="12.75" customHeight="1">
      <c r="A2500" s="732" t="s">
        <v>1480</v>
      </c>
      <c r="B2500" s="732" t="s">
        <v>46</v>
      </c>
      <c r="C2500" s="733" t="s">
        <v>1803</v>
      </c>
      <c r="D2500" s="732" t="s">
        <v>141</v>
      </c>
      <c r="E2500" s="734" t="s">
        <v>106</v>
      </c>
      <c r="F2500" s="735" t="s">
        <v>1804</v>
      </c>
      <c r="G2500" s="735" t="s">
        <v>1805</v>
      </c>
      <c r="H2500" s="690"/>
    </row>
    <row r="2501" spans="1:8" ht="12.75" customHeight="1">
      <c r="A2501" s="736" t="s">
        <v>2233</v>
      </c>
      <c r="B2501" s="736" t="s">
        <v>2592</v>
      </c>
      <c r="C2501" s="737" t="e">
        <f>VLOOKUP(B2501,#REF!,2,0)</f>
        <v>#REF!</v>
      </c>
      <c r="D2501" s="736" t="e">
        <f>VLOOKUP(B2501,#REF!,3,0)</f>
        <v>#REF!</v>
      </c>
      <c r="E2501" s="738">
        <v>1</v>
      </c>
      <c r="F2501" s="739" t="e">
        <f>VLOOKUP(B2501,#REF!,13,0)</f>
        <v>#REF!</v>
      </c>
      <c r="G2501" s="739" t="e">
        <f>IF(D2501="","",E2501*F2501)</f>
        <v>#REF!</v>
      </c>
      <c r="H2501" s="690"/>
    </row>
    <row r="2502" spans="1:8" ht="12.75" customHeight="1">
      <c r="A2502" s="736"/>
      <c r="B2502" s="736"/>
      <c r="C2502" s="737"/>
      <c r="D2502" s="736"/>
      <c r="E2502" s="738"/>
      <c r="F2502" s="739"/>
      <c r="G2502" s="739"/>
      <c r="H2502" s="690"/>
    </row>
    <row r="2503" spans="1:8" ht="12.75" customHeight="1">
      <c r="A2503" s="1030" t="s">
        <v>1806</v>
      </c>
      <c r="B2503" s="982"/>
      <c r="C2503" s="982"/>
      <c r="D2503" s="982"/>
      <c r="E2503" s="982"/>
      <c r="F2503" s="983"/>
      <c r="G2503" s="740" t="e">
        <f>IF(F2501="","",(SUM(G2501:G2502)))</f>
        <v>#REF!</v>
      </c>
      <c r="H2503" s="690"/>
    </row>
    <row r="2504" spans="1:8" ht="12.75" customHeight="1">
      <c r="A2504" s="741"/>
      <c r="B2504" s="742"/>
      <c r="C2504" s="748"/>
      <c r="D2504" s="742"/>
      <c r="E2504" s="749"/>
      <c r="F2504" s="750"/>
      <c r="G2504" s="747"/>
      <c r="H2504" s="690"/>
    </row>
    <row r="2505" spans="1:8" ht="12.75" customHeight="1">
      <c r="A2505" s="1031" t="s">
        <v>1807</v>
      </c>
      <c r="B2505" s="982"/>
      <c r="C2505" s="982"/>
      <c r="D2505" s="982"/>
      <c r="E2505" s="982"/>
      <c r="F2505" s="982"/>
      <c r="G2505" s="983"/>
      <c r="H2505" s="690"/>
    </row>
    <row r="2506" spans="1:8" ht="12.75" customHeight="1">
      <c r="A2506" s="732" t="s">
        <v>1480</v>
      </c>
      <c r="B2506" s="732" t="s">
        <v>46</v>
      </c>
      <c r="C2506" s="733" t="s">
        <v>1803</v>
      </c>
      <c r="D2506" s="732" t="s">
        <v>141</v>
      </c>
      <c r="E2506" s="734" t="s">
        <v>106</v>
      </c>
      <c r="F2506" s="735" t="s">
        <v>1804</v>
      </c>
      <c r="G2506" s="735" t="s">
        <v>1805</v>
      </c>
      <c r="H2506" s="690"/>
    </row>
    <row r="2507" spans="1:8" ht="12.75" customHeight="1">
      <c r="A2507" s="736"/>
      <c r="B2507" s="736"/>
      <c r="C2507" s="737" t="str">
        <f>IF(B2507="","",IF(A2507="SINAPI",VLOOKUP(B2507,'Referência NÃO DESONERADO'!$A:$D,2,0),IF(A2507="COTAÇÃO",VLOOKUP(B2507,'Mapa Cotações'!$A:$N,2,0))))</f>
        <v/>
      </c>
      <c r="D2507" s="736" t="str">
        <f>IF(B2507="","",IF(A2507="SINAPI",VLOOKUP(B2507,'Referência NÃO DESONERADO'!$A:$D,3,0),IF(A2507="COTAÇÃO",VLOOKUP(B2507,'Mapa Cotações'!$A:$N,3,0))))</f>
        <v/>
      </c>
      <c r="E2507" s="738"/>
      <c r="F2507" s="739" t="str">
        <f>IF(B2507="","",IF('Planilha Orçamentária'!$H$2="NÃO DESONERADO",(IF(A2507="SINAPI",VLOOKUP(B2507,'Referência NÃO DESONERADO'!$A:$D,4,0),IF(A2507="ORSE",VLOOKUP(B2507,'Referência NÃO DESONERADO'!$F:$I,4,0),IF(A2507="COTAÇÃO",VLOOKUP(B2507,'Mapa Cotações'!$A:$N,13,0))))),(IF(A2507="SINAPI",VLOOKUP(B2507,'Referência DESONERADO'!$A:$D,4,0),IF(A2507="ORSE",VLOOKUP(B2507,'Referência DESONERADO'!$F:$I,4,0),IF(A2507="COTAÇÃO",VLOOKUP(B2507,'Mapa Cotações'!$A:$N,13,0)))))))</f>
        <v/>
      </c>
      <c r="G2507" s="739" t="str">
        <f t="shared" ref="G2507:G2508" si="76">IF(D2507="","",E2507*F2507)</f>
        <v/>
      </c>
      <c r="H2507" s="690"/>
    </row>
    <row r="2508" spans="1:8" ht="12.75" customHeight="1">
      <c r="A2508" s="736"/>
      <c r="B2508" s="736"/>
      <c r="C2508" s="737" t="str">
        <f>IF(B2508="","",IF(A2508="SINAPI",VLOOKUP(B2508,'Referência NÃO DESONERADO'!$A:$D,2,0),IF(A2508="COTAÇÃO",VLOOKUP(B2508,'Mapa Cotações'!$A:$N,2,0))))</f>
        <v/>
      </c>
      <c r="D2508" s="736" t="str">
        <f>IF(B2508="","",IF(A2508="SINAPI",VLOOKUP(B2508,'Referência NÃO DESONERADO'!$A:$D,3,0),IF(A2508="COTAÇÃO",VLOOKUP(B2508,'Mapa Cotações'!$A:$N,3,0))))</f>
        <v/>
      </c>
      <c r="E2508" s="738"/>
      <c r="F2508" s="739" t="str">
        <f>IF(B2508="","",IF('Planilha Orçamentária'!$H$2="NÃO DESONERADO",(IF(A2508="SINAPI",VLOOKUP(B2508,'Referência NÃO DESONERADO'!$A:$D,4,0),IF(A2508="ORSE",VLOOKUP(B2508,'Referência NÃO DESONERADO'!$F:$I,4,0),IF(A2508="COTAÇÃO",VLOOKUP(B2508,'Mapa Cotações'!$A:$N,13,0))))),(IF(A2508="SINAPI",VLOOKUP(B2508,'Referência DESONERADO'!$A:$D,4,0),IF(A2508="ORSE",VLOOKUP(B2508,'Referência DESONERADO'!$F:$I,4,0),IF(A2508="COTAÇÃO",VLOOKUP(B2508,'Mapa Cotações'!$A:$N,13,0)))))))</f>
        <v/>
      </c>
      <c r="G2508" s="739" t="str">
        <f t="shared" si="76"/>
        <v/>
      </c>
      <c r="H2508" s="690"/>
    </row>
    <row r="2509" spans="1:8" ht="12.75" customHeight="1">
      <c r="A2509" s="1030" t="s">
        <v>1806</v>
      </c>
      <c r="B2509" s="982"/>
      <c r="C2509" s="982"/>
      <c r="D2509" s="982"/>
      <c r="E2509" s="982"/>
      <c r="F2509" s="983"/>
      <c r="G2509" s="740" t="str">
        <f>IF(F2507="","",(SUM(G2507:G2508)))</f>
        <v/>
      </c>
      <c r="H2509" s="690"/>
    </row>
    <row r="2510" spans="1:8" ht="12.75" customHeight="1">
      <c r="A2510" s="741"/>
      <c r="B2510" s="742"/>
      <c r="C2510" s="751"/>
      <c r="D2510" s="752"/>
      <c r="E2510" s="753"/>
      <c r="F2510" s="754"/>
      <c r="G2510" s="755"/>
      <c r="H2510" s="690"/>
    </row>
    <row r="2511" spans="1:8" ht="12.75" customHeight="1">
      <c r="A2511" s="1032" t="s">
        <v>173</v>
      </c>
      <c r="B2511" s="982"/>
      <c r="C2511" s="982"/>
      <c r="D2511" s="982"/>
      <c r="E2511" s="982"/>
      <c r="F2511" s="1033"/>
      <c r="G2511" s="756" t="e">
        <f>SUM(G2497,G2503,G2509)</f>
        <v>#REF!</v>
      </c>
      <c r="H2511" s="690"/>
    </row>
    <row r="2512" spans="1:8" ht="12.75" customHeight="1">
      <c r="A2512" s="825"/>
      <c r="B2512" s="825"/>
      <c r="C2512" s="825"/>
      <c r="D2512" s="825"/>
      <c r="E2512" s="825"/>
      <c r="F2512" s="825"/>
      <c r="G2512" s="866"/>
      <c r="H2512" s="690"/>
    </row>
    <row r="2513" spans="1:8" ht="12.75" customHeight="1">
      <c r="A2513" s="825"/>
      <c r="B2513" s="825"/>
      <c r="C2513" s="825"/>
      <c r="D2513" s="825"/>
      <c r="E2513" s="825"/>
      <c r="F2513" s="825"/>
      <c r="G2513" s="866"/>
      <c r="H2513" s="690"/>
    </row>
    <row r="2514" spans="1:8" ht="12.75" customHeight="1">
      <c r="A2514" s="200"/>
      <c r="B2514" s="201"/>
      <c r="C2514" s="670"/>
      <c r="D2514" s="201"/>
      <c r="E2514" s="201"/>
      <c r="F2514" s="683"/>
      <c r="G2514" s="218"/>
      <c r="H2514" s="690"/>
    </row>
    <row r="2515" spans="1:8" ht="12.75" customHeight="1">
      <c r="A2515" s="821" t="s">
        <v>46</v>
      </c>
      <c r="B2515" s="822" t="s">
        <v>37</v>
      </c>
      <c r="C2515" s="1113" t="s">
        <v>105</v>
      </c>
      <c r="D2515" s="1026"/>
      <c r="E2515" s="1026"/>
      <c r="F2515" s="1022"/>
      <c r="G2515" s="823" t="s">
        <v>40</v>
      </c>
      <c r="H2515" s="690"/>
    </row>
    <row r="2516" spans="1:8" ht="12.75" customHeight="1">
      <c r="A2516" s="772" t="s">
        <v>2593</v>
      </c>
      <c r="B2516" s="773" t="s">
        <v>2594</v>
      </c>
      <c r="C2516" s="1114" t="s">
        <v>2595</v>
      </c>
      <c r="D2516" s="1015"/>
      <c r="E2516" s="1016"/>
      <c r="F2516" s="728" t="e">
        <f>G2535</f>
        <v>#REF!</v>
      </c>
      <c r="G2516" s="824" t="e">
        <f>D2525</f>
        <v>#REF!</v>
      </c>
      <c r="H2516" s="690"/>
    </row>
    <row r="2517" spans="1:8" ht="12.75" customHeight="1">
      <c r="A2517" s="1028" t="s">
        <v>1802</v>
      </c>
      <c r="B2517" s="1015"/>
      <c r="C2517" s="1015"/>
      <c r="D2517" s="1015"/>
      <c r="E2517" s="1015"/>
      <c r="F2517" s="1015"/>
      <c r="G2517" s="1029"/>
      <c r="H2517" s="690"/>
    </row>
    <row r="2518" spans="1:8" ht="12.75" customHeight="1">
      <c r="A2518" s="732" t="s">
        <v>1480</v>
      </c>
      <c r="B2518" s="732" t="s">
        <v>46</v>
      </c>
      <c r="C2518" s="733" t="s">
        <v>1803</v>
      </c>
      <c r="D2518" s="732" t="s">
        <v>141</v>
      </c>
      <c r="E2518" s="734" t="s">
        <v>106</v>
      </c>
      <c r="F2518" s="735" t="s">
        <v>1804</v>
      </c>
      <c r="G2518" s="735" t="s">
        <v>1805</v>
      </c>
      <c r="H2518" s="690"/>
    </row>
    <row r="2519" spans="1:8" ht="12.75" customHeight="1">
      <c r="A2519" s="736"/>
      <c r="B2519" s="736"/>
      <c r="C2519" s="737"/>
      <c r="D2519" s="736"/>
      <c r="E2519" s="738"/>
      <c r="F2519" s="739"/>
      <c r="G2519" s="739"/>
      <c r="H2519" s="690"/>
    </row>
    <row r="2520" spans="1:8" ht="12.75" customHeight="1">
      <c r="A2520" s="736"/>
      <c r="B2520" s="736"/>
      <c r="C2520" s="737"/>
      <c r="D2520" s="736"/>
      <c r="E2520" s="738"/>
      <c r="F2520" s="739"/>
      <c r="G2520" s="739"/>
      <c r="H2520" s="690"/>
    </row>
    <row r="2521" spans="1:8" ht="12.75" customHeight="1">
      <c r="A2521" s="1030" t="s">
        <v>1806</v>
      </c>
      <c r="B2521" s="982"/>
      <c r="C2521" s="982"/>
      <c r="D2521" s="982"/>
      <c r="E2521" s="982"/>
      <c r="F2521" s="983"/>
      <c r="G2521" s="740" t="str">
        <f>IF(F2519="","",(SUM(G2519:G2520)))</f>
        <v/>
      </c>
      <c r="H2521" s="690"/>
    </row>
    <row r="2522" spans="1:8" ht="12.75" customHeight="1">
      <c r="A2522" s="741"/>
      <c r="B2522" s="742"/>
      <c r="C2522" s="743"/>
      <c r="D2522" s="744"/>
      <c r="E2522" s="745"/>
      <c r="F2522" s="746"/>
      <c r="G2522" s="747"/>
      <c r="H2522" s="690"/>
    </row>
    <row r="2523" spans="1:8" ht="12.75" customHeight="1">
      <c r="A2523" s="1031" t="s">
        <v>1570</v>
      </c>
      <c r="B2523" s="982"/>
      <c r="C2523" s="982"/>
      <c r="D2523" s="982"/>
      <c r="E2523" s="982"/>
      <c r="F2523" s="982"/>
      <c r="G2523" s="983"/>
      <c r="H2523" s="690"/>
    </row>
    <row r="2524" spans="1:8" ht="12.75" customHeight="1">
      <c r="A2524" s="732" t="s">
        <v>1480</v>
      </c>
      <c r="B2524" s="732" t="s">
        <v>46</v>
      </c>
      <c r="C2524" s="733" t="s">
        <v>1803</v>
      </c>
      <c r="D2524" s="732" t="s">
        <v>141</v>
      </c>
      <c r="E2524" s="734" t="s">
        <v>106</v>
      </c>
      <c r="F2524" s="735" t="s">
        <v>1804</v>
      </c>
      <c r="G2524" s="735" t="s">
        <v>1805</v>
      </c>
      <c r="H2524" s="690"/>
    </row>
    <row r="2525" spans="1:8" ht="12.75" customHeight="1">
      <c r="A2525" s="736" t="s">
        <v>2233</v>
      </c>
      <c r="B2525" s="736" t="s">
        <v>2596</v>
      </c>
      <c r="C2525" s="737" t="e">
        <f>VLOOKUP(B2525,#REF!,2,0)</f>
        <v>#REF!</v>
      </c>
      <c r="D2525" s="736" t="e">
        <f>VLOOKUP(B2525,#REF!,3,0)</f>
        <v>#REF!</v>
      </c>
      <c r="E2525" s="738">
        <v>1</v>
      </c>
      <c r="F2525" s="739" t="e">
        <f>VLOOKUP(B2525,#REF!,13,0)</f>
        <v>#REF!</v>
      </c>
      <c r="G2525" s="739" t="e">
        <f>IF(D2525="","",E2525*F2525)</f>
        <v>#REF!</v>
      </c>
      <c r="H2525" s="690"/>
    </row>
    <row r="2526" spans="1:8" ht="12.75" customHeight="1">
      <c r="A2526" s="736"/>
      <c r="B2526" s="736"/>
      <c r="C2526" s="737"/>
      <c r="D2526" s="736"/>
      <c r="E2526" s="738"/>
      <c r="F2526" s="739"/>
      <c r="G2526" s="739"/>
      <c r="H2526" s="690"/>
    </row>
    <row r="2527" spans="1:8" ht="12.75" customHeight="1">
      <c r="A2527" s="1030" t="s">
        <v>1806</v>
      </c>
      <c r="B2527" s="982"/>
      <c r="C2527" s="982"/>
      <c r="D2527" s="982"/>
      <c r="E2527" s="982"/>
      <c r="F2527" s="983"/>
      <c r="G2527" s="740" t="e">
        <f>IF(F2525="","",(SUM(G2525:G2526)))</f>
        <v>#REF!</v>
      </c>
      <c r="H2527" s="690"/>
    </row>
    <row r="2528" spans="1:8" ht="12.75" customHeight="1">
      <c r="A2528" s="741"/>
      <c r="B2528" s="742"/>
      <c r="C2528" s="748"/>
      <c r="D2528" s="742"/>
      <c r="E2528" s="749"/>
      <c r="F2528" s="750"/>
      <c r="G2528" s="747"/>
      <c r="H2528" s="690"/>
    </row>
    <row r="2529" spans="1:8" ht="12.75" customHeight="1">
      <c r="A2529" s="1031" t="s">
        <v>1807</v>
      </c>
      <c r="B2529" s="982"/>
      <c r="C2529" s="982"/>
      <c r="D2529" s="982"/>
      <c r="E2529" s="982"/>
      <c r="F2529" s="982"/>
      <c r="G2529" s="983"/>
      <c r="H2529" s="690"/>
    </row>
    <row r="2530" spans="1:8" ht="12.75" customHeight="1">
      <c r="A2530" s="732" t="s">
        <v>1480</v>
      </c>
      <c r="B2530" s="732" t="s">
        <v>46</v>
      </c>
      <c r="C2530" s="733" t="s">
        <v>1803</v>
      </c>
      <c r="D2530" s="732" t="s">
        <v>141</v>
      </c>
      <c r="E2530" s="734" t="s">
        <v>106</v>
      </c>
      <c r="F2530" s="735" t="s">
        <v>1804</v>
      </c>
      <c r="G2530" s="735" t="s">
        <v>1805</v>
      </c>
      <c r="H2530" s="690"/>
    </row>
    <row r="2531" spans="1:8" ht="12.75" customHeight="1">
      <c r="A2531" s="736"/>
      <c r="B2531" s="736"/>
      <c r="C2531" s="737" t="str">
        <f>IF(B2531="","",IF(A2531="SINAPI",VLOOKUP(B2531,'Referência NÃO DESONERADO'!$A:$D,2,0),IF(A2531="COTAÇÃO",VLOOKUP(B2531,'Mapa Cotações'!$A:$N,2,0))))</f>
        <v/>
      </c>
      <c r="D2531" s="736" t="str">
        <f>IF(B2531="","",IF(A2531="SINAPI",VLOOKUP(B2531,'Referência NÃO DESONERADO'!$A:$D,3,0),IF(A2531="COTAÇÃO",VLOOKUP(B2531,'Mapa Cotações'!$A:$N,3,0))))</f>
        <v/>
      </c>
      <c r="E2531" s="738"/>
      <c r="F2531" s="739" t="str">
        <f>IF(B2531="","",IF('Planilha Orçamentária'!$H$2="NÃO DESONERADO",(IF(A2531="SINAPI",VLOOKUP(B2531,'Referência NÃO DESONERADO'!$A:$D,4,0),IF(A2531="ORSE",VLOOKUP(B2531,'Referência NÃO DESONERADO'!$F:$I,4,0),IF(A2531="COTAÇÃO",VLOOKUP(B2531,'Mapa Cotações'!$A:$N,13,0))))),(IF(A2531="SINAPI",VLOOKUP(B2531,'Referência DESONERADO'!$A:$D,4,0),IF(A2531="ORSE",VLOOKUP(B2531,'Referência DESONERADO'!$F:$I,4,0),IF(A2531="COTAÇÃO",VLOOKUP(B2531,'Mapa Cotações'!$A:$N,13,0)))))))</f>
        <v/>
      </c>
      <c r="G2531" s="739" t="str">
        <f t="shared" ref="G2531:G2532" si="77">IF(D2531="","",E2531*F2531)</f>
        <v/>
      </c>
      <c r="H2531" s="690"/>
    </row>
    <row r="2532" spans="1:8" ht="12.75" customHeight="1">
      <c r="A2532" s="736"/>
      <c r="B2532" s="736"/>
      <c r="C2532" s="737" t="str">
        <f>IF(B2532="","",IF(A2532="SINAPI",VLOOKUP(B2532,'Referência NÃO DESONERADO'!$A:$D,2,0),IF(A2532="COTAÇÃO",VLOOKUP(B2532,'Mapa Cotações'!$A:$N,2,0))))</f>
        <v/>
      </c>
      <c r="D2532" s="736" t="str">
        <f>IF(B2532="","",IF(A2532="SINAPI",VLOOKUP(B2532,'Referência NÃO DESONERADO'!$A:$D,3,0),IF(A2532="COTAÇÃO",VLOOKUP(B2532,'Mapa Cotações'!$A:$N,3,0))))</f>
        <v/>
      </c>
      <c r="E2532" s="738"/>
      <c r="F2532" s="739" t="str">
        <f>IF(B2532="","",IF('Planilha Orçamentária'!$H$2="NÃO DESONERADO",(IF(A2532="SINAPI",VLOOKUP(B2532,'Referência NÃO DESONERADO'!$A:$D,4,0),IF(A2532="ORSE",VLOOKUP(B2532,'Referência NÃO DESONERADO'!$F:$I,4,0),IF(A2532="COTAÇÃO",VLOOKUP(B2532,'Mapa Cotações'!$A:$N,13,0))))),(IF(A2532="SINAPI",VLOOKUP(B2532,'Referência DESONERADO'!$A:$D,4,0),IF(A2532="ORSE",VLOOKUP(B2532,'Referência DESONERADO'!$F:$I,4,0),IF(A2532="COTAÇÃO",VLOOKUP(B2532,'Mapa Cotações'!$A:$N,13,0)))))))</f>
        <v/>
      </c>
      <c r="G2532" s="739" t="str">
        <f t="shared" si="77"/>
        <v/>
      </c>
      <c r="H2532" s="690"/>
    </row>
    <row r="2533" spans="1:8" ht="12.75" customHeight="1">
      <c r="A2533" s="1030" t="s">
        <v>1806</v>
      </c>
      <c r="B2533" s="982"/>
      <c r="C2533" s="982"/>
      <c r="D2533" s="982"/>
      <c r="E2533" s="982"/>
      <c r="F2533" s="983"/>
      <c r="G2533" s="740" t="str">
        <f>IF(F2531="","",(SUM(G2531:G2532)))</f>
        <v/>
      </c>
      <c r="H2533" s="690"/>
    </row>
    <row r="2534" spans="1:8" ht="12.75" customHeight="1">
      <c r="A2534" s="741"/>
      <c r="B2534" s="742"/>
      <c r="C2534" s="751"/>
      <c r="D2534" s="752"/>
      <c r="E2534" s="753"/>
      <c r="F2534" s="754"/>
      <c r="G2534" s="755"/>
      <c r="H2534" s="690"/>
    </row>
    <row r="2535" spans="1:8" ht="12.75" customHeight="1">
      <c r="A2535" s="1032" t="s">
        <v>173</v>
      </c>
      <c r="B2535" s="982"/>
      <c r="C2535" s="982"/>
      <c r="D2535" s="982"/>
      <c r="E2535" s="982"/>
      <c r="F2535" s="1033"/>
      <c r="G2535" s="756" t="e">
        <f>SUM(G2521,G2527,G2533)</f>
        <v>#REF!</v>
      </c>
      <c r="H2535" s="690"/>
    </row>
    <row r="2536" spans="1:8" ht="12.75" customHeight="1">
      <c r="A2536" s="825"/>
      <c r="B2536" s="825"/>
      <c r="C2536" s="825"/>
      <c r="D2536" s="825"/>
      <c r="E2536" s="825"/>
      <c r="F2536" s="825"/>
      <c r="G2536" s="866"/>
      <c r="H2536" s="690"/>
    </row>
    <row r="2537" spans="1:8" ht="12.75" customHeight="1">
      <c r="A2537" s="825"/>
      <c r="B2537" s="825"/>
      <c r="C2537" s="825"/>
      <c r="D2537" s="825"/>
      <c r="E2537" s="825"/>
      <c r="F2537" s="825"/>
      <c r="G2537" s="866"/>
      <c r="H2537" s="690"/>
    </row>
    <row r="2538" spans="1:8" ht="12.75" customHeight="1">
      <c r="A2538" s="200"/>
      <c r="B2538" s="201"/>
      <c r="C2538" s="670"/>
      <c r="D2538" s="201"/>
      <c r="E2538" s="201"/>
      <c r="F2538" s="683"/>
      <c r="G2538" s="218"/>
      <c r="H2538" s="690"/>
    </row>
    <row r="2539" spans="1:8" ht="12.75" customHeight="1">
      <c r="A2539" s="821" t="s">
        <v>46</v>
      </c>
      <c r="B2539" s="822" t="s">
        <v>37</v>
      </c>
      <c r="C2539" s="1113" t="s">
        <v>105</v>
      </c>
      <c r="D2539" s="1026"/>
      <c r="E2539" s="1026"/>
      <c r="F2539" s="1022"/>
      <c r="G2539" s="823" t="s">
        <v>40</v>
      </c>
      <c r="H2539" s="690"/>
    </row>
    <row r="2540" spans="1:8" ht="12.75" customHeight="1">
      <c r="A2540" s="772" t="s">
        <v>2597</v>
      </c>
      <c r="B2540" s="773" t="s">
        <v>2598</v>
      </c>
      <c r="C2540" s="1114" t="s">
        <v>2599</v>
      </c>
      <c r="D2540" s="1015"/>
      <c r="E2540" s="1016"/>
      <c r="F2540" s="728" t="e">
        <f>G2559</f>
        <v>#REF!</v>
      </c>
      <c r="G2540" s="824" t="e">
        <f>D2549</f>
        <v>#REF!</v>
      </c>
      <c r="H2540" s="690"/>
    </row>
    <row r="2541" spans="1:8" ht="12.75" customHeight="1">
      <c r="A2541" s="1028" t="s">
        <v>1802</v>
      </c>
      <c r="B2541" s="1015"/>
      <c r="C2541" s="1015"/>
      <c r="D2541" s="1015"/>
      <c r="E2541" s="1015"/>
      <c r="F2541" s="1015"/>
      <c r="G2541" s="1029"/>
      <c r="H2541" s="690"/>
    </row>
    <row r="2542" spans="1:8" ht="12.75" customHeight="1">
      <c r="A2542" s="732" t="s">
        <v>1480</v>
      </c>
      <c r="B2542" s="732" t="s">
        <v>46</v>
      </c>
      <c r="C2542" s="733" t="s">
        <v>1803</v>
      </c>
      <c r="D2542" s="732" t="s">
        <v>141</v>
      </c>
      <c r="E2542" s="734" t="s">
        <v>106</v>
      </c>
      <c r="F2542" s="735" t="s">
        <v>1804</v>
      </c>
      <c r="G2542" s="735" t="s">
        <v>1805</v>
      </c>
      <c r="H2542" s="690"/>
    </row>
    <row r="2543" spans="1:8" ht="12.75" customHeight="1">
      <c r="A2543" s="736"/>
      <c r="B2543" s="736"/>
      <c r="C2543" s="737"/>
      <c r="D2543" s="736"/>
      <c r="E2543" s="738"/>
      <c r="F2543" s="739"/>
      <c r="G2543" s="739"/>
      <c r="H2543" s="690"/>
    </row>
    <row r="2544" spans="1:8" ht="12.75" customHeight="1">
      <c r="A2544" s="736"/>
      <c r="B2544" s="736"/>
      <c r="C2544" s="737"/>
      <c r="D2544" s="736"/>
      <c r="E2544" s="738"/>
      <c r="F2544" s="739"/>
      <c r="G2544" s="739"/>
      <c r="H2544" s="690"/>
    </row>
    <row r="2545" spans="1:8" ht="12.75" customHeight="1">
      <c r="A2545" s="1030" t="s">
        <v>1806</v>
      </c>
      <c r="B2545" s="982"/>
      <c r="C2545" s="982"/>
      <c r="D2545" s="982"/>
      <c r="E2545" s="982"/>
      <c r="F2545" s="983"/>
      <c r="G2545" s="740" t="str">
        <f>IF(F2543="","",(SUM(G2543:G2544)))</f>
        <v/>
      </c>
      <c r="H2545" s="690"/>
    </row>
    <row r="2546" spans="1:8" ht="12.75" customHeight="1">
      <c r="A2546" s="741"/>
      <c r="B2546" s="742"/>
      <c r="C2546" s="743"/>
      <c r="D2546" s="744"/>
      <c r="E2546" s="745"/>
      <c r="F2546" s="746"/>
      <c r="G2546" s="747"/>
      <c r="H2546" s="690"/>
    </row>
    <row r="2547" spans="1:8" ht="12.75" customHeight="1">
      <c r="A2547" s="1031" t="s">
        <v>1570</v>
      </c>
      <c r="B2547" s="982"/>
      <c r="C2547" s="982"/>
      <c r="D2547" s="982"/>
      <c r="E2547" s="982"/>
      <c r="F2547" s="982"/>
      <c r="G2547" s="983"/>
      <c r="H2547" s="690"/>
    </row>
    <row r="2548" spans="1:8" ht="12.75" customHeight="1">
      <c r="A2548" s="732" t="s">
        <v>1480</v>
      </c>
      <c r="B2548" s="732" t="s">
        <v>46</v>
      </c>
      <c r="C2548" s="733" t="s">
        <v>1803</v>
      </c>
      <c r="D2548" s="732" t="s">
        <v>141</v>
      </c>
      <c r="E2548" s="734" t="s">
        <v>106</v>
      </c>
      <c r="F2548" s="735" t="s">
        <v>1804</v>
      </c>
      <c r="G2548" s="735" t="s">
        <v>1805</v>
      </c>
      <c r="H2548" s="690"/>
    </row>
    <row r="2549" spans="1:8" ht="12.75" customHeight="1">
      <c r="A2549" s="736" t="s">
        <v>2233</v>
      </c>
      <c r="B2549" s="736" t="s">
        <v>2600</v>
      </c>
      <c r="C2549" s="737" t="e">
        <f>VLOOKUP(B2549,#REF!,2,0)</f>
        <v>#REF!</v>
      </c>
      <c r="D2549" s="736" t="e">
        <f>VLOOKUP(B2549,#REF!,3,0)</f>
        <v>#REF!</v>
      </c>
      <c r="E2549" s="738">
        <v>1</v>
      </c>
      <c r="F2549" s="739" t="e">
        <f>VLOOKUP(B2549,#REF!,13,0)</f>
        <v>#REF!</v>
      </c>
      <c r="G2549" s="739" t="e">
        <f>IF(D2549="","",E2549*F2549)</f>
        <v>#REF!</v>
      </c>
      <c r="H2549" s="690"/>
    </row>
    <row r="2550" spans="1:8" ht="12.75" customHeight="1">
      <c r="A2550" s="736"/>
      <c r="B2550" s="736"/>
      <c r="C2550" s="737"/>
      <c r="D2550" s="736"/>
      <c r="E2550" s="738"/>
      <c r="F2550" s="739"/>
      <c r="G2550" s="739"/>
      <c r="H2550" s="690"/>
    </row>
    <row r="2551" spans="1:8" ht="12.75" customHeight="1">
      <c r="A2551" s="1030" t="s">
        <v>1806</v>
      </c>
      <c r="B2551" s="982"/>
      <c r="C2551" s="982"/>
      <c r="D2551" s="982"/>
      <c r="E2551" s="982"/>
      <c r="F2551" s="983"/>
      <c r="G2551" s="740" t="e">
        <f>IF(F2549="","",(SUM(G2549:G2550)))</f>
        <v>#REF!</v>
      </c>
      <c r="H2551" s="690"/>
    </row>
    <row r="2552" spans="1:8" ht="12.75" customHeight="1">
      <c r="A2552" s="741"/>
      <c r="B2552" s="742"/>
      <c r="C2552" s="748"/>
      <c r="D2552" s="742"/>
      <c r="E2552" s="749"/>
      <c r="F2552" s="750"/>
      <c r="G2552" s="747"/>
      <c r="H2552" s="690"/>
    </row>
    <row r="2553" spans="1:8" ht="12.75" customHeight="1">
      <c r="A2553" s="1031" t="s">
        <v>1807</v>
      </c>
      <c r="B2553" s="982"/>
      <c r="C2553" s="982"/>
      <c r="D2553" s="982"/>
      <c r="E2553" s="982"/>
      <c r="F2553" s="982"/>
      <c r="G2553" s="983"/>
      <c r="H2553" s="690"/>
    </row>
    <row r="2554" spans="1:8" ht="12.75" customHeight="1">
      <c r="A2554" s="732" t="s">
        <v>1480</v>
      </c>
      <c r="B2554" s="732" t="s">
        <v>46</v>
      </c>
      <c r="C2554" s="733" t="s">
        <v>1803</v>
      </c>
      <c r="D2554" s="732" t="s">
        <v>141</v>
      </c>
      <c r="E2554" s="734" t="s">
        <v>106</v>
      </c>
      <c r="F2554" s="735" t="s">
        <v>1804</v>
      </c>
      <c r="G2554" s="735" t="s">
        <v>1805</v>
      </c>
      <c r="H2554" s="690"/>
    </row>
    <row r="2555" spans="1:8" ht="12.75" customHeight="1">
      <c r="A2555" s="736"/>
      <c r="B2555" s="736"/>
      <c r="C2555" s="737" t="str">
        <f>IF(B2555="","",IF(A2555="SINAPI",VLOOKUP(B2555,'Referência NÃO DESONERADO'!$A:$D,2,0),IF(A2555="COTAÇÃO",VLOOKUP(B2555,'Mapa Cotações'!$A:$N,2,0))))</f>
        <v/>
      </c>
      <c r="D2555" s="736" t="str">
        <f>IF(B2555="","",IF(A2555="SINAPI",VLOOKUP(B2555,'Referência NÃO DESONERADO'!$A:$D,3,0),IF(A2555="COTAÇÃO",VLOOKUP(B2555,'Mapa Cotações'!$A:$N,3,0))))</f>
        <v/>
      </c>
      <c r="E2555" s="738"/>
      <c r="F2555" s="739" t="str">
        <f>IF(B2555="","",IF('Planilha Orçamentária'!$H$2="NÃO DESONERADO",(IF(A2555="SINAPI",VLOOKUP(B2555,'Referência NÃO DESONERADO'!$A:$D,4,0),IF(A2555="ORSE",VLOOKUP(B2555,'Referência NÃO DESONERADO'!$F:$I,4,0),IF(A2555="COTAÇÃO",VLOOKUP(B2555,'Mapa Cotações'!$A:$N,13,0))))),(IF(A2555="SINAPI",VLOOKUP(B2555,'Referência DESONERADO'!$A:$D,4,0),IF(A2555="ORSE",VLOOKUP(B2555,'Referência DESONERADO'!$F:$I,4,0),IF(A2555="COTAÇÃO",VLOOKUP(B2555,'Mapa Cotações'!$A:$N,13,0)))))))</f>
        <v/>
      </c>
      <c r="G2555" s="739" t="str">
        <f t="shared" ref="G2555:G2556" si="78">IF(D2555="","",E2555*F2555)</f>
        <v/>
      </c>
      <c r="H2555" s="690"/>
    </row>
    <row r="2556" spans="1:8" ht="12.75" customHeight="1">
      <c r="A2556" s="736"/>
      <c r="B2556" s="736"/>
      <c r="C2556" s="737" t="str">
        <f>IF(B2556="","",IF(A2556="SINAPI",VLOOKUP(B2556,'Referência NÃO DESONERADO'!$A:$D,2,0),IF(A2556="COTAÇÃO",VLOOKUP(B2556,'Mapa Cotações'!$A:$N,2,0))))</f>
        <v/>
      </c>
      <c r="D2556" s="736" t="str">
        <f>IF(B2556="","",IF(A2556="SINAPI",VLOOKUP(B2556,'Referência NÃO DESONERADO'!$A:$D,3,0),IF(A2556="COTAÇÃO",VLOOKUP(B2556,'Mapa Cotações'!$A:$N,3,0))))</f>
        <v/>
      </c>
      <c r="E2556" s="738"/>
      <c r="F2556" s="739" t="str">
        <f>IF(B2556="","",IF('Planilha Orçamentária'!$H$2="NÃO DESONERADO",(IF(A2556="SINAPI",VLOOKUP(B2556,'Referência NÃO DESONERADO'!$A:$D,4,0),IF(A2556="ORSE",VLOOKUP(B2556,'Referência NÃO DESONERADO'!$F:$I,4,0),IF(A2556="COTAÇÃO",VLOOKUP(B2556,'Mapa Cotações'!$A:$N,13,0))))),(IF(A2556="SINAPI",VLOOKUP(B2556,'Referência DESONERADO'!$A:$D,4,0),IF(A2556="ORSE",VLOOKUP(B2556,'Referência DESONERADO'!$F:$I,4,0),IF(A2556="COTAÇÃO",VLOOKUP(B2556,'Mapa Cotações'!$A:$N,13,0)))))))</f>
        <v/>
      </c>
      <c r="G2556" s="739" t="str">
        <f t="shared" si="78"/>
        <v/>
      </c>
      <c r="H2556" s="690"/>
    </row>
    <row r="2557" spans="1:8" ht="12.75" customHeight="1">
      <c r="A2557" s="1030" t="s">
        <v>1806</v>
      </c>
      <c r="B2557" s="982"/>
      <c r="C2557" s="982"/>
      <c r="D2557" s="982"/>
      <c r="E2557" s="982"/>
      <c r="F2557" s="983"/>
      <c r="G2557" s="740" t="str">
        <f>IF(F2555="","",(SUM(G2555:G2556)))</f>
        <v/>
      </c>
      <c r="H2557" s="690"/>
    </row>
    <row r="2558" spans="1:8" ht="12.75" customHeight="1">
      <c r="A2558" s="741"/>
      <c r="B2558" s="742"/>
      <c r="C2558" s="751"/>
      <c r="D2558" s="752"/>
      <c r="E2558" s="753"/>
      <c r="F2558" s="754"/>
      <c r="G2558" s="755"/>
      <c r="H2558" s="690"/>
    </row>
    <row r="2559" spans="1:8" ht="12.75" customHeight="1">
      <c r="A2559" s="1032" t="s">
        <v>173</v>
      </c>
      <c r="B2559" s="982"/>
      <c r="C2559" s="982"/>
      <c r="D2559" s="982"/>
      <c r="E2559" s="982"/>
      <c r="F2559" s="1033"/>
      <c r="G2559" s="756" t="e">
        <f>SUM(G2545,G2551,G2557)</f>
        <v>#REF!</v>
      </c>
      <c r="H2559" s="690"/>
    </row>
    <row r="2560" spans="1:8" ht="12.75" customHeight="1">
      <c r="A2560" s="825"/>
      <c r="B2560" s="825"/>
      <c r="C2560" s="825"/>
      <c r="D2560" s="825"/>
      <c r="E2560" s="825"/>
      <c r="F2560" s="825"/>
      <c r="G2560" s="866"/>
      <c r="H2560" s="690"/>
    </row>
    <row r="2561" spans="1:8" ht="12.75" customHeight="1">
      <c r="A2561" s="825"/>
      <c r="B2561" s="825"/>
      <c r="C2561" s="825"/>
      <c r="D2561" s="825"/>
      <c r="E2561" s="825"/>
      <c r="F2561" s="825"/>
      <c r="G2561" s="866"/>
      <c r="H2561" s="690"/>
    </row>
    <row r="2562" spans="1:8" ht="12.75" customHeight="1">
      <c r="A2562" s="200"/>
      <c r="B2562" s="201"/>
      <c r="C2562" s="670"/>
      <c r="D2562" s="201"/>
      <c r="E2562" s="201"/>
      <c r="F2562" s="683"/>
      <c r="G2562" s="218"/>
      <c r="H2562" s="690"/>
    </row>
    <row r="2563" spans="1:8" ht="12.75" customHeight="1">
      <c r="A2563" s="821" t="s">
        <v>46</v>
      </c>
      <c r="B2563" s="822" t="s">
        <v>37</v>
      </c>
      <c r="C2563" s="1113" t="s">
        <v>105</v>
      </c>
      <c r="D2563" s="1026"/>
      <c r="E2563" s="1026"/>
      <c r="F2563" s="1022"/>
      <c r="G2563" s="823" t="s">
        <v>40</v>
      </c>
      <c r="H2563" s="690"/>
    </row>
    <row r="2564" spans="1:8" ht="12.75" customHeight="1">
      <c r="A2564" s="772" t="s">
        <v>2601</v>
      </c>
      <c r="B2564" s="773" t="s">
        <v>2602</v>
      </c>
      <c r="C2564" s="1114" t="s">
        <v>2603</v>
      </c>
      <c r="D2564" s="1015"/>
      <c r="E2564" s="1016"/>
      <c r="F2564" s="728" t="e">
        <f>G2583</f>
        <v>#REF!</v>
      </c>
      <c r="G2564" s="824" t="e">
        <f>D2573</f>
        <v>#REF!</v>
      </c>
      <c r="H2564" s="690"/>
    </row>
    <row r="2565" spans="1:8" ht="12.75" customHeight="1">
      <c r="A2565" s="1028" t="s">
        <v>1802</v>
      </c>
      <c r="B2565" s="1015"/>
      <c r="C2565" s="1015"/>
      <c r="D2565" s="1015"/>
      <c r="E2565" s="1015"/>
      <c r="F2565" s="1015"/>
      <c r="G2565" s="1029"/>
      <c r="H2565" s="690"/>
    </row>
    <row r="2566" spans="1:8" ht="12.75" customHeight="1">
      <c r="A2566" s="732" t="s">
        <v>1480</v>
      </c>
      <c r="B2566" s="732" t="s">
        <v>46</v>
      </c>
      <c r="C2566" s="733" t="s">
        <v>1803</v>
      </c>
      <c r="D2566" s="732" t="s">
        <v>141</v>
      </c>
      <c r="E2566" s="734" t="s">
        <v>106</v>
      </c>
      <c r="F2566" s="735" t="s">
        <v>1804</v>
      </c>
      <c r="G2566" s="735" t="s">
        <v>1805</v>
      </c>
      <c r="H2566" s="690"/>
    </row>
    <row r="2567" spans="1:8" ht="12.75" customHeight="1">
      <c r="A2567" s="736"/>
      <c r="B2567" s="736"/>
      <c r="C2567" s="737"/>
      <c r="D2567" s="736"/>
      <c r="E2567" s="738"/>
      <c r="F2567" s="739"/>
      <c r="G2567" s="739"/>
      <c r="H2567" s="690"/>
    </row>
    <row r="2568" spans="1:8" ht="12.75" customHeight="1">
      <c r="A2568" s="736"/>
      <c r="B2568" s="736"/>
      <c r="C2568" s="737"/>
      <c r="D2568" s="736"/>
      <c r="E2568" s="738"/>
      <c r="F2568" s="739"/>
      <c r="G2568" s="739"/>
      <c r="H2568" s="690"/>
    </row>
    <row r="2569" spans="1:8" ht="12.75" customHeight="1">
      <c r="A2569" s="1030" t="s">
        <v>1806</v>
      </c>
      <c r="B2569" s="982"/>
      <c r="C2569" s="982"/>
      <c r="D2569" s="982"/>
      <c r="E2569" s="982"/>
      <c r="F2569" s="983"/>
      <c r="G2569" s="740" t="str">
        <f>IF(F2567="","",(SUM(G2567:G2568)))</f>
        <v/>
      </c>
      <c r="H2569" s="690"/>
    </row>
    <row r="2570" spans="1:8" ht="12.75" customHeight="1">
      <c r="A2570" s="741"/>
      <c r="B2570" s="742"/>
      <c r="C2570" s="743"/>
      <c r="D2570" s="744"/>
      <c r="E2570" s="745"/>
      <c r="F2570" s="746"/>
      <c r="G2570" s="747"/>
      <c r="H2570" s="690"/>
    </row>
    <row r="2571" spans="1:8" ht="12.75" customHeight="1">
      <c r="A2571" s="1031" t="s">
        <v>1570</v>
      </c>
      <c r="B2571" s="982"/>
      <c r="C2571" s="982"/>
      <c r="D2571" s="982"/>
      <c r="E2571" s="982"/>
      <c r="F2571" s="982"/>
      <c r="G2571" s="983"/>
      <c r="H2571" s="690"/>
    </row>
    <row r="2572" spans="1:8" ht="12.75" customHeight="1">
      <c r="A2572" s="732" t="s">
        <v>1480</v>
      </c>
      <c r="B2572" s="732" t="s">
        <v>46</v>
      </c>
      <c r="C2572" s="733" t="s">
        <v>1803</v>
      </c>
      <c r="D2572" s="732" t="s">
        <v>141</v>
      </c>
      <c r="E2572" s="734" t="s">
        <v>106</v>
      </c>
      <c r="F2572" s="735" t="s">
        <v>1804</v>
      </c>
      <c r="G2572" s="735" t="s">
        <v>1805</v>
      </c>
      <c r="H2572" s="690"/>
    </row>
    <row r="2573" spans="1:8" ht="12.75" customHeight="1">
      <c r="A2573" s="736" t="s">
        <v>2233</v>
      </c>
      <c r="B2573" s="736" t="s">
        <v>2604</v>
      </c>
      <c r="C2573" s="737" t="e">
        <f>VLOOKUP(B2573,#REF!,2,0)</f>
        <v>#REF!</v>
      </c>
      <c r="D2573" s="736" t="e">
        <f>VLOOKUP(B2573,#REF!,3,0)</f>
        <v>#REF!</v>
      </c>
      <c r="E2573" s="738">
        <v>1</v>
      </c>
      <c r="F2573" s="739" t="e">
        <f>VLOOKUP(B2573,#REF!,13,0)</f>
        <v>#REF!</v>
      </c>
      <c r="G2573" s="739" t="e">
        <f>IF(D2573="","",E2573*F2573)</f>
        <v>#REF!</v>
      </c>
      <c r="H2573" s="690"/>
    </row>
    <row r="2574" spans="1:8" ht="12.75" customHeight="1">
      <c r="A2574" s="736"/>
      <c r="B2574" s="736"/>
      <c r="C2574" s="737"/>
      <c r="D2574" s="736"/>
      <c r="E2574" s="738"/>
      <c r="F2574" s="739"/>
      <c r="G2574" s="739"/>
      <c r="H2574" s="690"/>
    </row>
    <row r="2575" spans="1:8" ht="12.75" customHeight="1">
      <c r="A2575" s="1030" t="s">
        <v>1806</v>
      </c>
      <c r="B2575" s="982"/>
      <c r="C2575" s="982"/>
      <c r="D2575" s="982"/>
      <c r="E2575" s="982"/>
      <c r="F2575" s="983"/>
      <c r="G2575" s="740" t="e">
        <f>IF(F2573="","",(SUM(G2573:G2574)))</f>
        <v>#REF!</v>
      </c>
      <c r="H2575" s="690"/>
    </row>
    <row r="2576" spans="1:8" ht="12.75" customHeight="1">
      <c r="A2576" s="741"/>
      <c r="B2576" s="742"/>
      <c r="C2576" s="748"/>
      <c r="D2576" s="742"/>
      <c r="E2576" s="749"/>
      <c r="F2576" s="750"/>
      <c r="G2576" s="747"/>
      <c r="H2576" s="690"/>
    </row>
    <row r="2577" spans="1:8" ht="12.75" customHeight="1">
      <c r="A2577" s="1031" t="s">
        <v>1807</v>
      </c>
      <c r="B2577" s="982"/>
      <c r="C2577" s="982"/>
      <c r="D2577" s="982"/>
      <c r="E2577" s="982"/>
      <c r="F2577" s="982"/>
      <c r="G2577" s="983"/>
      <c r="H2577" s="690"/>
    </row>
    <row r="2578" spans="1:8" ht="12.75" customHeight="1">
      <c r="A2578" s="732" t="s">
        <v>1480</v>
      </c>
      <c r="B2578" s="732" t="s">
        <v>46</v>
      </c>
      <c r="C2578" s="733" t="s">
        <v>1803</v>
      </c>
      <c r="D2578" s="732" t="s">
        <v>141</v>
      </c>
      <c r="E2578" s="734" t="s">
        <v>106</v>
      </c>
      <c r="F2578" s="735" t="s">
        <v>1804</v>
      </c>
      <c r="G2578" s="735" t="s">
        <v>1805</v>
      </c>
      <c r="H2578" s="690"/>
    </row>
    <row r="2579" spans="1:8" ht="12.75" customHeight="1">
      <c r="A2579" s="736"/>
      <c r="B2579" s="736"/>
      <c r="C2579" s="737" t="str">
        <f>IF(B2579="","",IF(A2579="SINAPI",VLOOKUP(B2579,'Referência NÃO DESONERADO'!$A:$D,2,0),IF(A2579="COTAÇÃO",VLOOKUP(B2579,'Mapa Cotações'!$A:$N,2,0))))</f>
        <v/>
      </c>
      <c r="D2579" s="736" t="str">
        <f>IF(B2579="","",IF(A2579="SINAPI",VLOOKUP(B2579,'Referência NÃO DESONERADO'!$A:$D,3,0),IF(A2579="COTAÇÃO",VLOOKUP(B2579,'Mapa Cotações'!$A:$N,3,0))))</f>
        <v/>
      </c>
      <c r="E2579" s="738"/>
      <c r="F2579" s="739" t="str">
        <f>IF(B2579="","",IF('Planilha Orçamentária'!$H$2="NÃO DESONERADO",(IF(A2579="SINAPI",VLOOKUP(B2579,'Referência NÃO DESONERADO'!$A:$D,4,0),IF(A2579="ORSE",VLOOKUP(B2579,'Referência NÃO DESONERADO'!$F:$I,4,0),IF(A2579="COTAÇÃO",VLOOKUP(B2579,'Mapa Cotações'!$A:$N,13,0))))),(IF(A2579="SINAPI",VLOOKUP(B2579,'Referência DESONERADO'!$A:$D,4,0),IF(A2579="ORSE",VLOOKUP(B2579,'Referência DESONERADO'!$F:$I,4,0),IF(A2579="COTAÇÃO",VLOOKUP(B2579,'Mapa Cotações'!$A:$N,13,0)))))))</f>
        <v/>
      </c>
      <c r="G2579" s="739" t="str">
        <f t="shared" ref="G2579:G2580" si="79">IF(D2579="","",E2579*F2579)</f>
        <v/>
      </c>
      <c r="H2579" s="690"/>
    </row>
    <row r="2580" spans="1:8" ht="12.75" customHeight="1">
      <c r="A2580" s="736"/>
      <c r="B2580" s="736"/>
      <c r="C2580" s="737" t="str">
        <f>IF(B2580="","",IF(A2580="SINAPI",VLOOKUP(B2580,'Referência NÃO DESONERADO'!$A:$D,2,0),IF(A2580="COTAÇÃO",VLOOKUP(B2580,'Mapa Cotações'!$A:$N,2,0))))</f>
        <v/>
      </c>
      <c r="D2580" s="736" t="str">
        <f>IF(B2580="","",IF(A2580="SINAPI",VLOOKUP(B2580,'Referência NÃO DESONERADO'!$A:$D,3,0),IF(A2580="COTAÇÃO",VLOOKUP(B2580,'Mapa Cotações'!$A:$N,3,0))))</f>
        <v/>
      </c>
      <c r="E2580" s="738"/>
      <c r="F2580" s="739" t="str">
        <f>IF(B2580="","",IF('Planilha Orçamentária'!$H$2="NÃO DESONERADO",(IF(A2580="SINAPI",VLOOKUP(B2580,'Referência NÃO DESONERADO'!$A:$D,4,0),IF(A2580="ORSE",VLOOKUP(B2580,'Referência NÃO DESONERADO'!$F:$I,4,0),IF(A2580="COTAÇÃO",VLOOKUP(B2580,'Mapa Cotações'!$A:$N,13,0))))),(IF(A2580="SINAPI",VLOOKUP(B2580,'Referência DESONERADO'!$A:$D,4,0),IF(A2580="ORSE",VLOOKUP(B2580,'Referência DESONERADO'!$F:$I,4,0),IF(A2580="COTAÇÃO",VLOOKUP(B2580,'Mapa Cotações'!$A:$N,13,0)))))))</f>
        <v/>
      </c>
      <c r="G2580" s="739" t="str">
        <f t="shared" si="79"/>
        <v/>
      </c>
      <c r="H2580" s="690"/>
    </row>
    <row r="2581" spans="1:8" ht="12.75" customHeight="1">
      <c r="A2581" s="1030" t="s">
        <v>1806</v>
      </c>
      <c r="B2581" s="982"/>
      <c r="C2581" s="982"/>
      <c r="D2581" s="982"/>
      <c r="E2581" s="982"/>
      <c r="F2581" s="983"/>
      <c r="G2581" s="740" t="str">
        <f>IF(F2579="","",(SUM(G2579:G2580)))</f>
        <v/>
      </c>
      <c r="H2581" s="690"/>
    </row>
    <row r="2582" spans="1:8" ht="12.75" customHeight="1">
      <c r="A2582" s="741"/>
      <c r="B2582" s="742"/>
      <c r="C2582" s="751"/>
      <c r="D2582" s="752"/>
      <c r="E2582" s="753"/>
      <c r="F2582" s="754"/>
      <c r="G2582" s="755"/>
      <c r="H2582" s="690"/>
    </row>
    <row r="2583" spans="1:8" ht="12.75" customHeight="1">
      <c r="A2583" s="1032" t="s">
        <v>173</v>
      </c>
      <c r="B2583" s="982"/>
      <c r="C2583" s="982"/>
      <c r="D2583" s="982"/>
      <c r="E2583" s="982"/>
      <c r="F2583" s="1033"/>
      <c r="G2583" s="756" t="e">
        <f>SUM(G2569,G2575,G2581)</f>
        <v>#REF!</v>
      </c>
      <c r="H2583" s="690"/>
    </row>
    <row r="2584" spans="1:8" ht="12.75" customHeight="1">
      <c r="A2584" s="825"/>
      <c r="B2584" s="825"/>
      <c r="C2584" s="825"/>
      <c r="D2584" s="825"/>
      <c r="E2584" s="825"/>
      <c r="F2584" s="825"/>
      <c r="G2584" s="866"/>
      <c r="H2584" s="690"/>
    </row>
    <row r="2585" spans="1:8" ht="12.75" customHeight="1">
      <c r="A2585" s="825"/>
      <c r="B2585" s="825"/>
      <c r="C2585" s="825"/>
      <c r="D2585" s="825"/>
      <c r="E2585" s="825"/>
      <c r="F2585" s="825"/>
      <c r="G2585" s="866"/>
      <c r="H2585" s="690"/>
    </row>
    <row r="2586" spans="1:8" ht="12.75" customHeight="1">
      <c r="A2586" s="200"/>
      <c r="B2586" s="201"/>
      <c r="C2586" s="670"/>
      <c r="D2586" s="201"/>
      <c r="E2586" s="201"/>
      <c r="F2586" s="683"/>
      <c r="G2586" s="218"/>
      <c r="H2586" s="690"/>
    </row>
    <row r="2587" spans="1:8" ht="12.75" customHeight="1">
      <c r="A2587" s="821" t="s">
        <v>46</v>
      </c>
      <c r="B2587" s="822" t="s">
        <v>37</v>
      </c>
      <c r="C2587" s="1113" t="s">
        <v>105</v>
      </c>
      <c r="D2587" s="1026"/>
      <c r="E2587" s="1026"/>
      <c r="F2587" s="1022"/>
      <c r="G2587" s="823" t="s">
        <v>40</v>
      </c>
      <c r="H2587" s="690"/>
    </row>
    <row r="2588" spans="1:8" ht="12.75" customHeight="1">
      <c r="A2588" s="772" t="s">
        <v>2605</v>
      </c>
      <c r="B2588" s="773" t="s">
        <v>2606</v>
      </c>
      <c r="C2588" s="1114" t="s">
        <v>2607</v>
      </c>
      <c r="D2588" s="1015"/>
      <c r="E2588" s="1016"/>
      <c r="F2588" s="728" t="e">
        <f>G2607</f>
        <v>#REF!</v>
      </c>
      <c r="G2588" s="824" t="e">
        <f>D2597</f>
        <v>#REF!</v>
      </c>
      <c r="H2588" s="690"/>
    </row>
    <row r="2589" spans="1:8" ht="12.75" customHeight="1">
      <c r="A2589" s="1028" t="s">
        <v>1802</v>
      </c>
      <c r="B2589" s="1015"/>
      <c r="C2589" s="1015"/>
      <c r="D2589" s="1015"/>
      <c r="E2589" s="1015"/>
      <c r="F2589" s="1015"/>
      <c r="G2589" s="1029"/>
      <c r="H2589" s="690"/>
    </row>
    <row r="2590" spans="1:8" ht="12.75" customHeight="1">
      <c r="A2590" s="732" t="s">
        <v>1480</v>
      </c>
      <c r="B2590" s="732" t="s">
        <v>46</v>
      </c>
      <c r="C2590" s="733" t="s">
        <v>1803</v>
      </c>
      <c r="D2590" s="732" t="s">
        <v>141</v>
      </c>
      <c r="E2590" s="734" t="s">
        <v>106</v>
      </c>
      <c r="F2590" s="735" t="s">
        <v>1804</v>
      </c>
      <c r="G2590" s="735" t="s">
        <v>1805</v>
      </c>
      <c r="H2590" s="690"/>
    </row>
    <row r="2591" spans="1:8" ht="12.75" customHeight="1">
      <c r="A2591" s="736"/>
      <c r="B2591" s="736"/>
      <c r="C2591" s="737"/>
      <c r="D2591" s="736"/>
      <c r="E2591" s="738"/>
      <c r="F2591" s="739"/>
      <c r="G2591" s="739"/>
      <c r="H2591" s="690"/>
    </row>
    <row r="2592" spans="1:8" ht="12.75" customHeight="1">
      <c r="A2592" s="736"/>
      <c r="B2592" s="736"/>
      <c r="C2592" s="737"/>
      <c r="D2592" s="736"/>
      <c r="E2592" s="738"/>
      <c r="F2592" s="739"/>
      <c r="G2592" s="739"/>
      <c r="H2592" s="690"/>
    </row>
    <row r="2593" spans="1:8" ht="12.75" customHeight="1">
      <c r="A2593" s="1030" t="s">
        <v>1806</v>
      </c>
      <c r="B2593" s="982"/>
      <c r="C2593" s="982"/>
      <c r="D2593" s="982"/>
      <c r="E2593" s="982"/>
      <c r="F2593" s="983"/>
      <c r="G2593" s="740" t="str">
        <f>IF(F2591="","",(SUM(G2591:G2592)))</f>
        <v/>
      </c>
      <c r="H2593" s="690"/>
    </row>
    <row r="2594" spans="1:8" ht="12.75" customHeight="1">
      <c r="A2594" s="741"/>
      <c r="B2594" s="742"/>
      <c r="C2594" s="743"/>
      <c r="D2594" s="744"/>
      <c r="E2594" s="745"/>
      <c r="F2594" s="746"/>
      <c r="G2594" s="747"/>
      <c r="H2594" s="690"/>
    </row>
    <row r="2595" spans="1:8" ht="12.75" customHeight="1">
      <c r="A2595" s="1031" t="s">
        <v>1570</v>
      </c>
      <c r="B2595" s="982"/>
      <c r="C2595" s="982"/>
      <c r="D2595" s="982"/>
      <c r="E2595" s="982"/>
      <c r="F2595" s="982"/>
      <c r="G2595" s="983"/>
      <c r="H2595" s="690"/>
    </row>
    <row r="2596" spans="1:8" ht="12.75" customHeight="1">
      <c r="A2596" s="732" t="s">
        <v>1480</v>
      </c>
      <c r="B2596" s="732" t="s">
        <v>46</v>
      </c>
      <c r="C2596" s="733" t="s">
        <v>1803</v>
      </c>
      <c r="D2596" s="732" t="s">
        <v>141</v>
      </c>
      <c r="E2596" s="734" t="s">
        <v>106</v>
      </c>
      <c r="F2596" s="735" t="s">
        <v>1804</v>
      </c>
      <c r="G2596" s="735" t="s">
        <v>1805</v>
      </c>
      <c r="H2596" s="690"/>
    </row>
    <row r="2597" spans="1:8" ht="12.75" customHeight="1">
      <c r="A2597" s="736" t="s">
        <v>2233</v>
      </c>
      <c r="B2597" s="736" t="s">
        <v>2608</v>
      </c>
      <c r="C2597" s="737" t="e">
        <f>VLOOKUP(B2597,#REF!,2,0)</f>
        <v>#REF!</v>
      </c>
      <c r="D2597" s="736" t="e">
        <f>VLOOKUP(B2597,#REF!,3,0)</f>
        <v>#REF!</v>
      </c>
      <c r="E2597" s="738">
        <v>1</v>
      </c>
      <c r="F2597" s="739" t="e">
        <f>VLOOKUP(B2597,#REF!,13,0)</f>
        <v>#REF!</v>
      </c>
      <c r="G2597" s="739" t="e">
        <f>IF(D2597="","",E2597*F2597)</f>
        <v>#REF!</v>
      </c>
      <c r="H2597" s="690"/>
    </row>
    <row r="2598" spans="1:8" ht="12.75" customHeight="1">
      <c r="A2598" s="736"/>
      <c r="B2598" s="736"/>
      <c r="C2598" s="737"/>
      <c r="D2598" s="736"/>
      <c r="E2598" s="738"/>
      <c r="F2598" s="739"/>
      <c r="G2598" s="739"/>
      <c r="H2598" s="690"/>
    </row>
    <row r="2599" spans="1:8" ht="12.75" customHeight="1">
      <c r="A2599" s="1030" t="s">
        <v>1806</v>
      </c>
      <c r="B2599" s="982"/>
      <c r="C2599" s="982"/>
      <c r="D2599" s="982"/>
      <c r="E2599" s="982"/>
      <c r="F2599" s="983"/>
      <c r="G2599" s="740" t="e">
        <f>IF(F2597="","",(SUM(G2597:G2598)))</f>
        <v>#REF!</v>
      </c>
      <c r="H2599" s="690"/>
    </row>
    <row r="2600" spans="1:8" ht="12.75" customHeight="1">
      <c r="A2600" s="741"/>
      <c r="B2600" s="742"/>
      <c r="C2600" s="748"/>
      <c r="D2600" s="742"/>
      <c r="E2600" s="749"/>
      <c r="F2600" s="750"/>
      <c r="G2600" s="747"/>
      <c r="H2600" s="690"/>
    </row>
    <row r="2601" spans="1:8" ht="12.75" customHeight="1">
      <c r="A2601" s="1031" t="s">
        <v>1807</v>
      </c>
      <c r="B2601" s="982"/>
      <c r="C2601" s="982"/>
      <c r="D2601" s="982"/>
      <c r="E2601" s="982"/>
      <c r="F2601" s="982"/>
      <c r="G2601" s="983"/>
      <c r="H2601" s="690"/>
    </row>
    <row r="2602" spans="1:8" ht="12.75" customHeight="1">
      <c r="A2602" s="732" t="s">
        <v>1480</v>
      </c>
      <c r="B2602" s="732" t="s">
        <v>46</v>
      </c>
      <c r="C2602" s="733" t="s">
        <v>1803</v>
      </c>
      <c r="D2602" s="732" t="s">
        <v>141</v>
      </c>
      <c r="E2602" s="734" t="s">
        <v>106</v>
      </c>
      <c r="F2602" s="735" t="s">
        <v>1804</v>
      </c>
      <c r="G2602" s="735" t="s">
        <v>1805</v>
      </c>
      <c r="H2602" s="690"/>
    </row>
    <row r="2603" spans="1:8" ht="12.75" customHeight="1">
      <c r="A2603" s="736"/>
      <c r="B2603" s="736"/>
      <c r="C2603" s="737" t="str">
        <f>IF(B2603="","",IF(A2603="SINAPI",VLOOKUP(B2603,'Referência NÃO DESONERADO'!$A:$D,2,0),IF(A2603="COTAÇÃO",VLOOKUP(B2603,'Mapa Cotações'!$A:$N,2,0))))</f>
        <v/>
      </c>
      <c r="D2603" s="736" t="str">
        <f>IF(B2603="","",IF(A2603="SINAPI",VLOOKUP(B2603,'Referência NÃO DESONERADO'!$A:$D,3,0),IF(A2603="COTAÇÃO",VLOOKUP(B2603,'Mapa Cotações'!$A:$N,3,0))))</f>
        <v/>
      </c>
      <c r="E2603" s="738"/>
      <c r="F2603" s="739" t="str">
        <f>IF(B2603="","",IF('Planilha Orçamentária'!$H$2="NÃO DESONERADO",(IF(A2603="SINAPI",VLOOKUP(B2603,'Referência NÃO DESONERADO'!$A:$D,4,0),IF(A2603="ORSE",VLOOKUP(B2603,'Referência NÃO DESONERADO'!$F:$I,4,0),IF(A2603="COTAÇÃO",VLOOKUP(B2603,'Mapa Cotações'!$A:$N,13,0))))),(IF(A2603="SINAPI",VLOOKUP(B2603,'Referência DESONERADO'!$A:$D,4,0),IF(A2603="ORSE",VLOOKUP(B2603,'Referência DESONERADO'!$F:$I,4,0),IF(A2603="COTAÇÃO",VLOOKUP(B2603,'Mapa Cotações'!$A:$N,13,0)))))))</f>
        <v/>
      </c>
      <c r="G2603" s="739" t="str">
        <f t="shared" ref="G2603:G2604" si="80">IF(D2603="","",E2603*F2603)</f>
        <v/>
      </c>
      <c r="H2603" s="690"/>
    </row>
    <row r="2604" spans="1:8" ht="12.75" customHeight="1">
      <c r="A2604" s="736"/>
      <c r="B2604" s="736"/>
      <c r="C2604" s="737" t="str">
        <f>IF(B2604="","",IF(A2604="SINAPI",VLOOKUP(B2604,'Referência NÃO DESONERADO'!$A:$D,2,0),IF(A2604="COTAÇÃO",VLOOKUP(B2604,'Mapa Cotações'!$A:$N,2,0))))</f>
        <v/>
      </c>
      <c r="D2604" s="736" t="str">
        <f>IF(B2604="","",IF(A2604="SINAPI",VLOOKUP(B2604,'Referência NÃO DESONERADO'!$A:$D,3,0),IF(A2604="COTAÇÃO",VLOOKUP(B2604,'Mapa Cotações'!$A:$N,3,0))))</f>
        <v/>
      </c>
      <c r="E2604" s="738"/>
      <c r="F2604" s="739" t="str">
        <f>IF(B2604="","",IF('Planilha Orçamentária'!$H$2="NÃO DESONERADO",(IF(A2604="SINAPI",VLOOKUP(B2604,'Referência NÃO DESONERADO'!$A:$D,4,0),IF(A2604="ORSE",VLOOKUP(B2604,'Referência NÃO DESONERADO'!$F:$I,4,0),IF(A2604="COTAÇÃO",VLOOKUP(B2604,'Mapa Cotações'!$A:$N,13,0))))),(IF(A2604="SINAPI",VLOOKUP(B2604,'Referência DESONERADO'!$A:$D,4,0),IF(A2604="ORSE",VLOOKUP(B2604,'Referência DESONERADO'!$F:$I,4,0),IF(A2604="COTAÇÃO",VLOOKUP(B2604,'Mapa Cotações'!$A:$N,13,0)))))))</f>
        <v/>
      </c>
      <c r="G2604" s="739" t="str">
        <f t="shared" si="80"/>
        <v/>
      </c>
      <c r="H2604" s="690"/>
    </row>
    <row r="2605" spans="1:8" ht="12.75" customHeight="1">
      <c r="A2605" s="1030" t="s">
        <v>1806</v>
      </c>
      <c r="B2605" s="982"/>
      <c r="C2605" s="982"/>
      <c r="D2605" s="982"/>
      <c r="E2605" s="982"/>
      <c r="F2605" s="983"/>
      <c r="G2605" s="740" t="str">
        <f>IF(F2603="","",(SUM(G2603:G2604)))</f>
        <v/>
      </c>
      <c r="H2605" s="690"/>
    </row>
    <row r="2606" spans="1:8" ht="12.75" customHeight="1">
      <c r="A2606" s="741"/>
      <c r="B2606" s="742"/>
      <c r="C2606" s="751"/>
      <c r="D2606" s="752"/>
      <c r="E2606" s="753"/>
      <c r="F2606" s="754"/>
      <c r="G2606" s="755"/>
      <c r="H2606" s="690"/>
    </row>
    <row r="2607" spans="1:8" ht="12.75" customHeight="1">
      <c r="A2607" s="1032" t="s">
        <v>173</v>
      </c>
      <c r="B2607" s="982"/>
      <c r="C2607" s="982"/>
      <c r="D2607" s="982"/>
      <c r="E2607" s="982"/>
      <c r="F2607" s="1033"/>
      <c r="G2607" s="756" t="e">
        <f>SUM(G2593,G2599,G2605)</f>
        <v>#REF!</v>
      </c>
      <c r="H2607" s="690"/>
    </row>
    <row r="2608" spans="1:8" ht="12.75" customHeight="1">
      <c r="A2608" s="825"/>
      <c r="B2608" s="825"/>
      <c r="C2608" s="825"/>
      <c r="D2608" s="825"/>
      <c r="E2608" s="825"/>
      <c r="F2608" s="825"/>
      <c r="G2608" s="866"/>
      <c r="H2608" s="690"/>
    </row>
    <row r="2609" spans="1:8" ht="12.75" customHeight="1">
      <c r="A2609" s="825"/>
      <c r="B2609" s="825"/>
      <c r="C2609" s="825"/>
      <c r="D2609" s="825"/>
      <c r="E2609" s="825"/>
      <c r="F2609" s="825"/>
      <c r="G2609" s="866"/>
      <c r="H2609" s="690"/>
    </row>
    <row r="2610" spans="1:8" ht="12.75" customHeight="1">
      <c r="A2610" s="200"/>
      <c r="B2610" s="201"/>
      <c r="C2610" s="670"/>
      <c r="D2610" s="201"/>
      <c r="E2610" s="201"/>
      <c r="F2610" s="683"/>
      <c r="G2610" s="218"/>
      <c r="H2610" s="690"/>
    </row>
    <row r="2611" spans="1:8" ht="12.75" customHeight="1">
      <c r="A2611" s="821" t="s">
        <v>46</v>
      </c>
      <c r="B2611" s="822" t="s">
        <v>37</v>
      </c>
      <c r="C2611" s="1113" t="s">
        <v>105</v>
      </c>
      <c r="D2611" s="1026"/>
      <c r="E2611" s="1026"/>
      <c r="F2611" s="1022"/>
      <c r="G2611" s="823" t="s">
        <v>40</v>
      </c>
      <c r="H2611" s="690"/>
    </row>
    <row r="2612" spans="1:8" ht="12.75" customHeight="1">
      <c r="A2612" s="772" t="s">
        <v>2609</v>
      </c>
      <c r="B2612" s="773" t="s">
        <v>2610</v>
      </c>
      <c r="C2612" s="1114" t="s">
        <v>2611</v>
      </c>
      <c r="D2612" s="1015"/>
      <c r="E2612" s="1016"/>
      <c r="F2612" s="728" t="e">
        <f>G2631</f>
        <v>#REF!</v>
      </c>
      <c r="G2612" s="824" t="e">
        <f>D2621</f>
        <v>#REF!</v>
      </c>
      <c r="H2612" s="690"/>
    </row>
    <row r="2613" spans="1:8" ht="12.75" customHeight="1">
      <c r="A2613" s="1028" t="s">
        <v>1802</v>
      </c>
      <c r="B2613" s="1015"/>
      <c r="C2613" s="1015"/>
      <c r="D2613" s="1015"/>
      <c r="E2613" s="1015"/>
      <c r="F2613" s="1015"/>
      <c r="G2613" s="1029"/>
      <c r="H2613" s="690"/>
    </row>
    <row r="2614" spans="1:8" ht="12.75" customHeight="1">
      <c r="A2614" s="732" t="s">
        <v>1480</v>
      </c>
      <c r="B2614" s="732" t="s">
        <v>46</v>
      </c>
      <c r="C2614" s="733" t="s">
        <v>1803</v>
      </c>
      <c r="D2614" s="732" t="s">
        <v>141</v>
      </c>
      <c r="E2614" s="734" t="s">
        <v>106</v>
      </c>
      <c r="F2614" s="735" t="s">
        <v>1804</v>
      </c>
      <c r="G2614" s="735" t="s">
        <v>1805</v>
      </c>
      <c r="H2614" s="690"/>
    </row>
    <row r="2615" spans="1:8" ht="12.75" customHeight="1">
      <c r="A2615" s="736"/>
      <c r="B2615" s="736"/>
      <c r="C2615" s="737"/>
      <c r="D2615" s="736"/>
      <c r="E2615" s="738"/>
      <c r="F2615" s="739"/>
      <c r="G2615" s="739"/>
      <c r="H2615" s="690"/>
    </row>
    <row r="2616" spans="1:8" ht="12.75" customHeight="1">
      <c r="A2616" s="736"/>
      <c r="B2616" s="736"/>
      <c r="C2616" s="737"/>
      <c r="D2616" s="736"/>
      <c r="E2616" s="738"/>
      <c r="F2616" s="739"/>
      <c r="G2616" s="739"/>
      <c r="H2616" s="690"/>
    </row>
    <row r="2617" spans="1:8" ht="12.75" customHeight="1">
      <c r="A2617" s="1030" t="s">
        <v>1806</v>
      </c>
      <c r="B2617" s="982"/>
      <c r="C2617" s="982"/>
      <c r="D2617" s="982"/>
      <c r="E2617" s="982"/>
      <c r="F2617" s="983"/>
      <c r="G2617" s="740" t="str">
        <f>IF(F2615="","",(SUM(G2615:G2616)))</f>
        <v/>
      </c>
      <c r="H2617" s="690"/>
    </row>
    <row r="2618" spans="1:8" ht="12.75" customHeight="1">
      <c r="A2618" s="741"/>
      <c r="B2618" s="742"/>
      <c r="C2618" s="743"/>
      <c r="D2618" s="744"/>
      <c r="E2618" s="745"/>
      <c r="F2618" s="746"/>
      <c r="G2618" s="747"/>
      <c r="H2618" s="690"/>
    </row>
    <row r="2619" spans="1:8" ht="12.75" customHeight="1">
      <c r="A2619" s="1031" t="s">
        <v>1570</v>
      </c>
      <c r="B2619" s="982"/>
      <c r="C2619" s="982"/>
      <c r="D2619" s="982"/>
      <c r="E2619" s="982"/>
      <c r="F2619" s="982"/>
      <c r="G2619" s="983"/>
      <c r="H2619" s="690"/>
    </row>
    <row r="2620" spans="1:8" ht="12.75" customHeight="1">
      <c r="A2620" s="732" t="s">
        <v>1480</v>
      </c>
      <c r="B2620" s="732" t="s">
        <v>46</v>
      </c>
      <c r="C2620" s="733" t="s">
        <v>1803</v>
      </c>
      <c r="D2620" s="732" t="s">
        <v>141</v>
      </c>
      <c r="E2620" s="734" t="s">
        <v>106</v>
      </c>
      <c r="F2620" s="735" t="s">
        <v>1804</v>
      </c>
      <c r="G2620" s="735" t="s">
        <v>1805</v>
      </c>
      <c r="H2620" s="690"/>
    </row>
    <row r="2621" spans="1:8" ht="12.75" customHeight="1">
      <c r="A2621" s="736" t="s">
        <v>2233</v>
      </c>
      <c r="B2621" s="736" t="s">
        <v>2612</v>
      </c>
      <c r="C2621" s="737" t="e">
        <f>VLOOKUP(B2621,#REF!,2,0)</f>
        <v>#REF!</v>
      </c>
      <c r="D2621" s="736" t="e">
        <f>VLOOKUP(B2621,#REF!,3,0)</f>
        <v>#REF!</v>
      </c>
      <c r="E2621" s="738">
        <v>1</v>
      </c>
      <c r="F2621" s="739" t="e">
        <f>VLOOKUP(B2621,#REF!,13,0)</f>
        <v>#REF!</v>
      </c>
      <c r="G2621" s="739" t="e">
        <f>IF(D2621="","",E2621*F2621)</f>
        <v>#REF!</v>
      </c>
      <c r="H2621" s="690"/>
    </row>
    <row r="2622" spans="1:8" ht="12.75" customHeight="1">
      <c r="A2622" s="736"/>
      <c r="B2622" s="736"/>
      <c r="C2622" s="737"/>
      <c r="D2622" s="736"/>
      <c r="E2622" s="738"/>
      <c r="F2622" s="739"/>
      <c r="G2622" s="739"/>
      <c r="H2622" s="690"/>
    </row>
    <row r="2623" spans="1:8" ht="12.75" customHeight="1">
      <c r="A2623" s="1030" t="s">
        <v>1806</v>
      </c>
      <c r="B2623" s="982"/>
      <c r="C2623" s="982"/>
      <c r="D2623" s="982"/>
      <c r="E2623" s="982"/>
      <c r="F2623" s="983"/>
      <c r="G2623" s="740" t="e">
        <f>IF(F2621="","",(SUM(G2621:G2622)))</f>
        <v>#REF!</v>
      </c>
      <c r="H2623" s="690"/>
    </row>
    <row r="2624" spans="1:8" ht="12.75" customHeight="1">
      <c r="A2624" s="741"/>
      <c r="B2624" s="742"/>
      <c r="C2624" s="748"/>
      <c r="D2624" s="742"/>
      <c r="E2624" s="749"/>
      <c r="F2624" s="750"/>
      <c r="G2624" s="747"/>
      <c r="H2624" s="690"/>
    </row>
    <row r="2625" spans="1:8" ht="12.75" customHeight="1">
      <c r="A2625" s="1031" t="s">
        <v>1807</v>
      </c>
      <c r="B2625" s="982"/>
      <c r="C2625" s="982"/>
      <c r="D2625" s="982"/>
      <c r="E2625" s="982"/>
      <c r="F2625" s="982"/>
      <c r="G2625" s="983"/>
      <c r="H2625" s="690"/>
    </row>
    <row r="2626" spans="1:8" ht="12.75" customHeight="1">
      <c r="A2626" s="732" t="s">
        <v>1480</v>
      </c>
      <c r="B2626" s="732" t="s">
        <v>46</v>
      </c>
      <c r="C2626" s="733" t="s">
        <v>1803</v>
      </c>
      <c r="D2626" s="732" t="s">
        <v>141</v>
      </c>
      <c r="E2626" s="734" t="s">
        <v>106</v>
      </c>
      <c r="F2626" s="735" t="s">
        <v>1804</v>
      </c>
      <c r="G2626" s="735" t="s">
        <v>1805</v>
      </c>
      <c r="H2626" s="690"/>
    </row>
    <row r="2627" spans="1:8" ht="12.75" customHeight="1">
      <c r="A2627" s="736"/>
      <c r="B2627" s="736"/>
      <c r="C2627" s="737" t="str">
        <f>IF(B2627="","",IF(A2627="SINAPI",VLOOKUP(B2627,'Referência NÃO DESONERADO'!$A:$D,2,0),IF(A2627="COTAÇÃO",VLOOKUP(B2627,'Mapa Cotações'!$A:$N,2,0))))</f>
        <v/>
      </c>
      <c r="D2627" s="736" t="str">
        <f>IF(B2627="","",IF(A2627="SINAPI",VLOOKUP(B2627,'Referência NÃO DESONERADO'!$A:$D,3,0),IF(A2627="COTAÇÃO",VLOOKUP(B2627,'Mapa Cotações'!$A:$N,3,0))))</f>
        <v/>
      </c>
      <c r="E2627" s="738"/>
      <c r="F2627" s="739" t="str">
        <f>IF(B2627="","",IF('Planilha Orçamentária'!$H$2="NÃO DESONERADO",(IF(A2627="SINAPI",VLOOKUP(B2627,'Referência NÃO DESONERADO'!$A:$D,4,0),IF(A2627="ORSE",VLOOKUP(B2627,'Referência NÃO DESONERADO'!$F:$I,4,0),IF(A2627="COTAÇÃO",VLOOKUP(B2627,'Mapa Cotações'!$A:$N,13,0))))),(IF(A2627="SINAPI",VLOOKUP(B2627,'Referência DESONERADO'!$A:$D,4,0),IF(A2627="ORSE",VLOOKUP(B2627,'Referência DESONERADO'!$F:$I,4,0),IF(A2627="COTAÇÃO",VLOOKUP(B2627,'Mapa Cotações'!$A:$N,13,0)))))))</f>
        <v/>
      </c>
      <c r="G2627" s="739" t="str">
        <f t="shared" ref="G2627:G2628" si="81">IF(D2627="","",E2627*F2627)</f>
        <v/>
      </c>
      <c r="H2627" s="690"/>
    </row>
    <row r="2628" spans="1:8" ht="12.75" customHeight="1">
      <c r="A2628" s="736"/>
      <c r="B2628" s="736"/>
      <c r="C2628" s="737" t="str">
        <f>IF(B2628="","",IF(A2628="SINAPI",VLOOKUP(B2628,'Referência NÃO DESONERADO'!$A:$D,2,0),IF(A2628="COTAÇÃO",VLOOKUP(B2628,'Mapa Cotações'!$A:$N,2,0))))</f>
        <v/>
      </c>
      <c r="D2628" s="736" t="str">
        <f>IF(B2628="","",IF(A2628="SINAPI",VLOOKUP(B2628,'Referência NÃO DESONERADO'!$A:$D,3,0),IF(A2628="COTAÇÃO",VLOOKUP(B2628,'Mapa Cotações'!$A:$N,3,0))))</f>
        <v/>
      </c>
      <c r="E2628" s="738"/>
      <c r="F2628" s="739" t="str">
        <f>IF(B2628="","",IF('Planilha Orçamentária'!$H$2="NÃO DESONERADO",(IF(A2628="SINAPI",VLOOKUP(B2628,'Referência NÃO DESONERADO'!$A:$D,4,0),IF(A2628="ORSE",VLOOKUP(B2628,'Referência NÃO DESONERADO'!$F:$I,4,0),IF(A2628="COTAÇÃO",VLOOKUP(B2628,'Mapa Cotações'!$A:$N,13,0))))),(IF(A2628="SINAPI",VLOOKUP(B2628,'Referência DESONERADO'!$A:$D,4,0),IF(A2628="ORSE",VLOOKUP(B2628,'Referência DESONERADO'!$F:$I,4,0),IF(A2628="COTAÇÃO",VLOOKUP(B2628,'Mapa Cotações'!$A:$N,13,0)))))))</f>
        <v/>
      </c>
      <c r="G2628" s="739" t="str">
        <f t="shared" si="81"/>
        <v/>
      </c>
      <c r="H2628" s="690"/>
    </row>
    <row r="2629" spans="1:8" ht="12.75" customHeight="1">
      <c r="A2629" s="1030" t="s">
        <v>1806</v>
      </c>
      <c r="B2629" s="982"/>
      <c r="C2629" s="982"/>
      <c r="D2629" s="982"/>
      <c r="E2629" s="982"/>
      <c r="F2629" s="983"/>
      <c r="G2629" s="740" t="str">
        <f>IF(F2627="","",(SUM(G2627:G2628)))</f>
        <v/>
      </c>
      <c r="H2629" s="690"/>
    </row>
    <row r="2630" spans="1:8" ht="12.75" customHeight="1">
      <c r="A2630" s="741"/>
      <c r="B2630" s="742"/>
      <c r="C2630" s="751"/>
      <c r="D2630" s="752"/>
      <c r="E2630" s="753"/>
      <c r="F2630" s="754"/>
      <c r="G2630" s="755"/>
      <c r="H2630" s="690"/>
    </row>
    <row r="2631" spans="1:8" ht="12.75" customHeight="1">
      <c r="A2631" s="1032" t="s">
        <v>173</v>
      </c>
      <c r="B2631" s="982"/>
      <c r="C2631" s="982"/>
      <c r="D2631" s="982"/>
      <c r="E2631" s="982"/>
      <c r="F2631" s="1033"/>
      <c r="G2631" s="756" t="e">
        <f>SUM(G2617,G2623,G2629)</f>
        <v>#REF!</v>
      </c>
      <c r="H2631" s="690"/>
    </row>
    <row r="2632" spans="1:8" ht="12.75" customHeight="1">
      <c r="A2632" s="825"/>
      <c r="B2632" s="825"/>
      <c r="C2632" s="825"/>
      <c r="D2632" s="825"/>
      <c r="E2632" s="825"/>
      <c r="F2632" s="825"/>
      <c r="G2632" s="866"/>
      <c r="H2632" s="690"/>
    </row>
    <row r="2633" spans="1:8" ht="12.75" customHeight="1">
      <c r="A2633" s="825"/>
      <c r="B2633" s="825"/>
      <c r="C2633" s="825"/>
      <c r="D2633" s="825"/>
      <c r="E2633" s="825"/>
      <c r="F2633" s="825"/>
      <c r="G2633" s="866"/>
      <c r="H2633" s="690"/>
    </row>
    <row r="2634" spans="1:8" ht="12.75" customHeight="1">
      <c r="A2634" s="200"/>
      <c r="B2634" s="201"/>
      <c r="C2634" s="670"/>
      <c r="D2634" s="201"/>
      <c r="E2634" s="201"/>
      <c r="F2634" s="683"/>
      <c r="G2634" s="218"/>
      <c r="H2634" s="690"/>
    </row>
    <row r="2635" spans="1:8" ht="12.75" customHeight="1">
      <c r="A2635" s="821" t="s">
        <v>46</v>
      </c>
      <c r="B2635" s="822" t="s">
        <v>37</v>
      </c>
      <c r="C2635" s="1113" t="s">
        <v>105</v>
      </c>
      <c r="D2635" s="1026"/>
      <c r="E2635" s="1026"/>
      <c r="F2635" s="1022"/>
      <c r="G2635" s="823" t="s">
        <v>40</v>
      </c>
      <c r="H2635" s="690"/>
    </row>
    <row r="2636" spans="1:8" ht="12.75" customHeight="1">
      <c r="A2636" s="772" t="s">
        <v>2613</v>
      </c>
      <c r="B2636" s="773" t="s">
        <v>2614</v>
      </c>
      <c r="C2636" s="1114" t="s">
        <v>2615</v>
      </c>
      <c r="D2636" s="1015"/>
      <c r="E2636" s="1016"/>
      <c r="F2636" s="728" t="e">
        <f>G2655</f>
        <v>#REF!</v>
      </c>
      <c r="G2636" s="824" t="e">
        <f>D2645</f>
        <v>#REF!</v>
      </c>
      <c r="H2636" s="690"/>
    </row>
    <row r="2637" spans="1:8" ht="12.75" customHeight="1">
      <c r="A2637" s="1028" t="s">
        <v>1802</v>
      </c>
      <c r="B2637" s="1015"/>
      <c r="C2637" s="1015"/>
      <c r="D2637" s="1015"/>
      <c r="E2637" s="1015"/>
      <c r="F2637" s="1015"/>
      <c r="G2637" s="1029"/>
      <c r="H2637" s="690"/>
    </row>
    <row r="2638" spans="1:8" ht="12.75" customHeight="1">
      <c r="A2638" s="732" t="s">
        <v>1480</v>
      </c>
      <c r="B2638" s="732" t="s">
        <v>46</v>
      </c>
      <c r="C2638" s="733" t="s">
        <v>1803</v>
      </c>
      <c r="D2638" s="732" t="s">
        <v>141</v>
      </c>
      <c r="E2638" s="734" t="s">
        <v>106</v>
      </c>
      <c r="F2638" s="735" t="s">
        <v>1804</v>
      </c>
      <c r="G2638" s="735" t="s">
        <v>1805</v>
      </c>
      <c r="H2638" s="690"/>
    </row>
    <row r="2639" spans="1:8" ht="12.75" customHeight="1">
      <c r="A2639" s="736"/>
      <c r="B2639" s="736"/>
      <c r="C2639" s="737"/>
      <c r="D2639" s="736"/>
      <c r="E2639" s="738"/>
      <c r="F2639" s="739"/>
      <c r="G2639" s="739"/>
      <c r="H2639" s="690"/>
    </row>
    <row r="2640" spans="1:8" ht="12.75" customHeight="1">
      <c r="A2640" s="736"/>
      <c r="B2640" s="736"/>
      <c r="C2640" s="737"/>
      <c r="D2640" s="736"/>
      <c r="E2640" s="738"/>
      <c r="F2640" s="739"/>
      <c r="G2640" s="739"/>
      <c r="H2640" s="690"/>
    </row>
    <row r="2641" spans="1:8" ht="12.75" customHeight="1">
      <c r="A2641" s="1030" t="s">
        <v>1806</v>
      </c>
      <c r="B2641" s="982"/>
      <c r="C2641" s="982"/>
      <c r="D2641" s="982"/>
      <c r="E2641" s="982"/>
      <c r="F2641" s="983"/>
      <c r="G2641" s="740" t="str">
        <f>IF(F2639="","",(SUM(G2639:G2640)))</f>
        <v/>
      </c>
      <c r="H2641" s="690"/>
    </row>
    <row r="2642" spans="1:8" ht="12.75" customHeight="1">
      <c r="A2642" s="741"/>
      <c r="B2642" s="742"/>
      <c r="C2642" s="743"/>
      <c r="D2642" s="744"/>
      <c r="E2642" s="745"/>
      <c r="F2642" s="746"/>
      <c r="G2642" s="747"/>
      <c r="H2642" s="690"/>
    </row>
    <row r="2643" spans="1:8" ht="12.75" customHeight="1">
      <c r="A2643" s="1031" t="s">
        <v>1570</v>
      </c>
      <c r="B2643" s="982"/>
      <c r="C2643" s="982"/>
      <c r="D2643" s="982"/>
      <c r="E2643" s="982"/>
      <c r="F2643" s="982"/>
      <c r="G2643" s="983"/>
      <c r="H2643" s="690"/>
    </row>
    <row r="2644" spans="1:8" ht="12.75" customHeight="1">
      <c r="A2644" s="732" t="s">
        <v>1480</v>
      </c>
      <c r="B2644" s="732" t="s">
        <v>46</v>
      </c>
      <c r="C2644" s="733" t="s">
        <v>1803</v>
      </c>
      <c r="D2644" s="732" t="s">
        <v>141</v>
      </c>
      <c r="E2644" s="734" t="s">
        <v>106</v>
      </c>
      <c r="F2644" s="735" t="s">
        <v>1804</v>
      </c>
      <c r="G2644" s="735" t="s">
        <v>1805</v>
      </c>
      <c r="H2644" s="690"/>
    </row>
    <row r="2645" spans="1:8" ht="12.75" customHeight="1">
      <c r="A2645" s="736" t="s">
        <v>2233</v>
      </c>
      <c r="B2645" s="736" t="s">
        <v>2616</v>
      </c>
      <c r="C2645" s="737" t="e">
        <f>VLOOKUP(B2645,#REF!,2,0)</f>
        <v>#REF!</v>
      </c>
      <c r="D2645" s="736" t="e">
        <f>VLOOKUP(B2645,#REF!,3,0)</f>
        <v>#REF!</v>
      </c>
      <c r="E2645" s="738">
        <v>1</v>
      </c>
      <c r="F2645" s="739" t="e">
        <f>VLOOKUP(B2645,#REF!,13,0)</f>
        <v>#REF!</v>
      </c>
      <c r="G2645" s="739" t="e">
        <f>IF(D2645="","",E2645*F2645)</f>
        <v>#REF!</v>
      </c>
      <c r="H2645" s="690"/>
    </row>
    <row r="2646" spans="1:8" ht="12.75" customHeight="1">
      <c r="A2646" s="736"/>
      <c r="B2646" s="736"/>
      <c r="C2646" s="737"/>
      <c r="D2646" s="736"/>
      <c r="E2646" s="738"/>
      <c r="F2646" s="739"/>
      <c r="G2646" s="739"/>
      <c r="H2646" s="690"/>
    </row>
    <row r="2647" spans="1:8" ht="12.75" customHeight="1">
      <c r="A2647" s="1030" t="s">
        <v>1806</v>
      </c>
      <c r="B2647" s="982"/>
      <c r="C2647" s="982"/>
      <c r="D2647" s="982"/>
      <c r="E2647" s="982"/>
      <c r="F2647" s="983"/>
      <c r="G2647" s="740" t="e">
        <f>IF(F2645="","",(SUM(G2645:G2646)))</f>
        <v>#REF!</v>
      </c>
      <c r="H2647" s="690"/>
    </row>
    <row r="2648" spans="1:8" ht="12.75" customHeight="1">
      <c r="A2648" s="741"/>
      <c r="B2648" s="742"/>
      <c r="C2648" s="748"/>
      <c r="D2648" s="742"/>
      <c r="E2648" s="749"/>
      <c r="F2648" s="750"/>
      <c r="G2648" s="747"/>
      <c r="H2648" s="690"/>
    </row>
    <row r="2649" spans="1:8" ht="12.75" customHeight="1">
      <c r="A2649" s="1031" t="s">
        <v>1807</v>
      </c>
      <c r="B2649" s="982"/>
      <c r="C2649" s="982"/>
      <c r="D2649" s="982"/>
      <c r="E2649" s="982"/>
      <c r="F2649" s="982"/>
      <c r="G2649" s="983"/>
      <c r="H2649" s="690"/>
    </row>
    <row r="2650" spans="1:8" ht="12.75" customHeight="1">
      <c r="A2650" s="732" t="s">
        <v>1480</v>
      </c>
      <c r="B2650" s="732" t="s">
        <v>46</v>
      </c>
      <c r="C2650" s="733" t="s">
        <v>1803</v>
      </c>
      <c r="D2650" s="732" t="s">
        <v>141</v>
      </c>
      <c r="E2650" s="734" t="s">
        <v>106</v>
      </c>
      <c r="F2650" s="735" t="s">
        <v>1804</v>
      </c>
      <c r="G2650" s="735" t="s">
        <v>1805</v>
      </c>
      <c r="H2650" s="690"/>
    </row>
    <row r="2651" spans="1:8" ht="12.75" customHeight="1">
      <c r="A2651" s="736"/>
      <c r="B2651" s="736"/>
      <c r="C2651" s="737" t="str">
        <f>IF(B2651="","",IF(A2651="SINAPI",VLOOKUP(B2651,'Referência NÃO DESONERADO'!$A:$D,2,0),IF(A2651="COTAÇÃO",VLOOKUP(B2651,'Mapa Cotações'!$A:$N,2,0))))</f>
        <v/>
      </c>
      <c r="D2651" s="736" t="str">
        <f>IF(B2651="","",IF(A2651="SINAPI",VLOOKUP(B2651,'Referência NÃO DESONERADO'!$A:$D,3,0),IF(A2651="COTAÇÃO",VLOOKUP(B2651,'Mapa Cotações'!$A:$N,3,0))))</f>
        <v/>
      </c>
      <c r="E2651" s="738"/>
      <c r="F2651" s="739" t="str">
        <f>IF(B2651="","",IF('Planilha Orçamentária'!$H$2="NÃO DESONERADO",(IF(A2651="SINAPI",VLOOKUP(B2651,'Referência NÃO DESONERADO'!$A:$D,4,0),IF(A2651="ORSE",VLOOKUP(B2651,'Referência NÃO DESONERADO'!$F:$I,4,0),IF(A2651="COTAÇÃO",VLOOKUP(B2651,'Mapa Cotações'!$A:$N,13,0))))),(IF(A2651="SINAPI",VLOOKUP(B2651,'Referência DESONERADO'!$A:$D,4,0),IF(A2651="ORSE",VLOOKUP(B2651,'Referência DESONERADO'!$F:$I,4,0),IF(A2651="COTAÇÃO",VLOOKUP(B2651,'Mapa Cotações'!$A:$N,13,0)))))))</f>
        <v/>
      </c>
      <c r="G2651" s="739" t="str">
        <f t="shared" ref="G2651:G2652" si="82">IF(D2651="","",E2651*F2651)</f>
        <v/>
      </c>
      <c r="H2651" s="690"/>
    </row>
    <row r="2652" spans="1:8" ht="12.75" customHeight="1">
      <c r="A2652" s="736"/>
      <c r="B2652" s="736"/>
      <c r="C2652" s="737" t="str">
        <f>IF(B2652="","",IF(A2652="SINAPI",VLOOKUP(B2652,'Referência NÃO DESONERADO'!$A:$D,2,0),IF(A2652="COTAÇÃO",VLOOKUP(B2652,'Mapa Cotações'!$A:$N,2,0))))</f>
        <v/>
      </c>
      <c r="D2652" s="736" t="str">
        <f>IF(B2652="","",IF(A2652="SINAPI",VLOOKUP(B2652,'Referência NÃO DESONERADO'!$A:$D,3,0),IF(A2652="COTAÇÃO",VLOOKUP(B2652,'Mapa Cotações'!$A:$N,3,0))))</f>
        <v/>
      </c>
      <c r="E2652" s="738"/>
      <c r="F2652" s="739" t="str">
        <f>IF(B2652="","",IF('Planilha Orçamentária'!$H$2="NÃO DESONERADO",(IF(A2652="SINAPI",VLOOKUP(B2652,'Referência NÃO DESONERADO'!$A:$D,4,0),IF(A2652="ORSE",VLOOKUP(B2652,'Referência NÃO DESONERADO'!$F:$I,4,0),IF(A2652="COTAÇÃO",VLOOKUP(B2652,'Mapa Cotações'!$A:$N,13,0))))),(IF(A2652="SINAPI",VLOOKUP(B2652,'Referência DESONERADO'!$A:$D,4,0),IF(A2652="ORSE",VLOOKUP(B2652,'Referência DESONERADO'!$F:$I,4,0),IF(A2652="COTAÇÃO",VLOOKUP(B2652,'Mapa Cotações'!$A:$N,13,0)))))))</f>
        <v/>
      </c>
      <c r="G2652" s="739" t="str">
        <f t="shared" si="82"/>
        <v/>
      </c>
      <c r="H2652" s="690"/>
    </row>
    <row r="2653" spans="1:8" ht="12.75" customHeight="1">
      <c r="A2653" s="1030" t="s">
        <v>1806</v>
      </c>
      <c r="B2653" s="982"/>
      <c r="C2653" s="982"/>
      <c r="D2653" s="982"/>
      <c r="E2653" s="982"/>
      <c r="F2653" s="983"/>
      <c r="G2653" s="740" t="str">
        <f>IF(F2651="","",(SUM(G2651:G2652)))</f>
        <v/>
      </c>
      <c r="H2653" s="690"/>
    </row>
    <row r="2654" spans="1:8" ht="12.75" customHeight="1">
      <c r="A2654" s="741"/>
      <c r="B2654" s="742"/>
      <c r="C2654" s="751"/>
      <c r="D2654" s="752"/>
      <c r="E2654" s="753"/>
      <c r="F2654" s="754"/>
      <c r="G2654" s="755"/>
      <c r="H2654" s="690"/>
    </row>
    <row r="2655" spans="1:8" ht="12.75" customHeight="1">
      <c r="A2655" s="1032" t="s">
        <v>173</v>
      </c>
      <c r="B2655" s="982"/>
      <c r="C2655" s="982"/>
      <c r="D2655" s="982"/>
      <c r="E2655" s="982"/>
      <c r="F2655" s="1033"/>
      <c r="G2655" s="756" t="e">
        <f>SUM(G2641,G2647,G2653)</f>
        <v>#REF!</v>
      </c>
      <c r="H2655" s="690"/>
    </row>
    <row r="2656" spans="1:8" ht="12.75" customHeight="1">
      <c r="A2656" s="825"/>
      <c r="B2656" s="825"/>
      <c r="C2656" s="825"/>
      <c r="D2656" s="825"/>
      <c r="E2656" s="825"/>
      <c r="F2656" s="825"/>
      <c r="G2656" s="866"/>
      <c r="H2656" s="690"/>
    </row>
    <row r="2657" spans="1:8" ht="12.75" customHeight="1">
      <c r="A2657" s="825"/>
      <c r="B2657" s="825"/>
      <c r="C2657" s="825"/>
      <c r="D2657" s="825"/>
      <c r="E2657" s="825"/>
      <c r="F2657" s="825"/>
      <c r="G2657" s="866"/>
      <c r="H2657" s="690"/>
    </row>
    <row r="2658" spans="1:8" ht="12.75" customHeight="1">
      <c r="A2658" s="200"/>
      <c r="B2658" s="201"/>
      <c r="C2658" s="670"/>
      <c r="D2658" s="201"/>
      <c r="E2658" s="201"/>
      <c r="F2658" s="683"/>
      <c r="G2658" s="218"/>
      <c r="H2658" s="690"/>
    </row>
    <row r="2659" spans="1:8" ht="12.75" customHeight="1">
      <c r="A2659" s="821" t="s">
        <v>46</v>
      </c>
      <c r="B2659" s="822" t="s">
        <v>37</v>
      </c>
      <c r="C2659" s="1113" t="s">
        <v>105</v>
      </c>
      <c r="D2659" s="1026"/>
      <c r="E2659" s="1026"/>
      <c r="F2659" s="1022"/>
      <c r="G2659" s="823" t="s">
        <v>40</v>
      </c>
      <c r="H2659" s="690"/>
    </row>
    <row r="2660" spans="1:8" ht="12.75" customHeight="1">
      <c r="A2660" s="772" t="s">
        <v>2617</v>
      </c>
      <c r="B2660" s="773" t="s">
        <v>2618</v>
      </c>
      <c r="C2660" s="1114" t="s">
        <v>2619</v>
      </c>
      <c r="D2660" s="1015"/>
      <c r="E2660" s="1016"/>
      <c r="F2660" s="728" t="e">
        <f>G2679</f>
        <v>#REF!</v>
      </c>
      <c r="G2660" s="824" t="e">
        <f>D2669</f>
        <v>#REF!</v>
      </c>
      <c r="H2660" s="690"/>
    </row>
    <row r="2661" spans="1:8" ht="12.75" customHeight="1">
      <c r="A2661" s="1028" t="s">
        <v>1802</v>
      </c>
      <c r="B2661" s="1015"/>
      <c r="C2661" s="1015"/>
      <c r="D2661" s="1015"/>
      <c r="E2661" s="1015"/>
      <c r="F2661" s="1015"/>
      <c r="G2661" s="1029"/>
      <c r="H2661" s="690"/>
    </row>
    <row r="2662" spans="1:8" ht="12.75" customHeight="1">
      <c r="A2662" s="732" t="s">
        <v>1480</v>
      </c>
      <c r="B2662" s="732" t="s">
        <v>46</v>
      </c>
      <c r="C2662" s="733" t="s">
        <v>1803</v>
      </c>
      <c r="D2662" s="732" t="s">
        <v>141</v>
      </c>
      <c r="E2662" s="734" t="s">
        <v>106</v>
      </c>
      <c r="F2662" s="735" t="s">
        <v>1804</v>
      </c>
      <c r="G2662" s="735" t="s">
        <v>1805</v>
      </c>
      <c r="H2662" s="690"/>
    </row>
    <row r="2663" spans="1:8" ht="12.75" customHeight="1">
      <c r="A2663" s="736"/>
      <c r="B2663" s="736"/>
      <c r="C2663" s="737"/>
      <c r="D2663" s="736"/>
      <c r="E2663" s="738"/>
      <c r="F2663" s="739"/>
      <c r="G2663" s="739"/>
      <c r="H2663" s="690"/>
    </row>
    <row r="2664" spans="1:8" ht="12.75" customHeight="1">
      <c r="A2664" s="736"/>
      <c r="B2664" s="736"/>
      <c r="C2664" s="737"/>
      <c r="D2664" s="736"/>
      <c r="E2664" s="738"/>
      <c r="F2664" s="739"/>
      <c r="G2664" s="739"/>
      <c r="H2664" s="690"/>
    </row>
    <row r="2665" spans="1:8" ht="12.75" customHeight="1">
      <c r="A2665" s="1030" t="s">
        <v>1806</v>
      </c>
      <c r="B2665" s="982"/>
      <c r="C2665" s="982"/>
      <c r="D2665" s="982"/>
      <c r="E2665" s="982"/>
      <c r="F2665" s="983"/>
      <c r="G2665" s="740" t="str">
        <f>IF(F2663="","",(SUM(G2663:G2664)))</f>
        <v/>
      </c>
      <c r="H2665" s="690"/>
    </row>
    <row r="2666" spans="1:8" ht="12.75" customHeight="1">
      <c r="A2666" s="741"/>
      <c r="B2666" s="742"/>
      <c r="C2666" s="743"/>
      <c r="D2666" s="744"/>
      <c r="E2666" s="745"/>
      <c r="F2666" s="746"/>
      <c r="G2666" s="747"/>
      <c r="H2666" s="690"/>
    </row>
    <row r="2667" spans="1:8" ht="12.75" customHeight="1">
      <c r="A2667" s="1031" t="s">
        <v>1570</v>
      </c>
      <c r="B2667" s="982"/>
      <c r="C2667" s="982"/>
      <c r="D2667" s="982"/>
      <c r="E2667" s="982"/>
      <c r="F2667" s="982"/>
      <c r="G2667" s="983"/>
      <c r="H2667" s="690"/>
    </row>
    <row r="2668" spans="1:8" ht="12.75" customHeight="1">
      <c r="A2668" s="732" t="s">
        <v>1480</v>
      </c>
      <c r="B2668" s="732" t="s">
        <v>46</v>
      </c>
      <c r="C2668" s="733" t="s">
        <v>1803</v>
      </c>
      <c r="D2668" s="732" t="s">
        <v>141</v>
      </c>
      <c r="E2668" s="734" t="s">
        <v>106</v>
      </c>
      <c r="F2668" s="735" t="s">
        <v>1804</v>
      </c>
      <c r="G2668" s="735" t="s">
        <v>1805</v>
      </c>
      <c r="H2668" s="690"/>
    </row>
    <row r="2669" spans="1:8" ht="12.75" customHeight="1">
      <c r="A2669" s="736" t="s">
        <v>2233</v>
      </c>
      <c r="B2669" s="736" t="s">
        <v>2620</v>
      </c>
      <c r="C2669" s="737" t="e">
        <f>VLOOKUP(B2669,#REF!,2,0)</f>
        <v>#REF!</v>
      </c>
      <c r="D2669" s="736" t="e">
        <f>VLOOKUP(B2669,#REF!,3,0)</f>
        <v>#REF!</v>
      </c>
      <c r="E2669" s="738">
        <v>1</v>
      </c>
      <c r="F2669" s="739" t="e">
        <f>VLOOKUP(B2669,#REF!,13,0)</f>
        <v>#REF!</v>
      </c>
      <c r="G2669" s="739" t="e">
        <f>IF(D2669="","",E2669*F2669)</f>
        <v>#REF!</v>
      </c>
      <c r="H2669" s="690"/>
    </row>
    <row r="2670" spans="1:8" ht="12.75" customHeight="1">
      <c r="A2670" s="736"/>
      <c r="B2670" s="736"/>
      <c r="C2670" s="737"/>
      <c r="D2670" s="736"/>
      <c r="E2670" s="738"/>
      <c r="F2670" s="739"/>
      <c r="G2670" s="739"/>
      <c r="H2670" s="690"/>
    </row>
    <row r="2671" spans="1:8" ht="12.75" customHeight="1">
      <c r="A2671" s="1030" t="s">
        <v>1806</v>
      </c>
      <c r="B2671" s="982"/>
      <c r="C2671" s="982"/>
      <c r="D2671" s="982"/>
      <c r="E2671" s="982"/>
      <c r="F2671" s="983"/>
      <c r="G2671" s="740" t="e">
        <f>IF(F2669="","",(SUM(G2669:G2670)))</f>
        <v>#REF!</v>
      </c>
      <c r="H2671" s="690"/>
    </row>
    <row r="2672" spans="1:8" ht="12.75" customHeight="1">
      <c r="A2672" s="741"/>
      <c r="B2672" s="742"/>
      <c r="C2672" s="748"/>
      <c r="D2672" s="742"/>
      <c r="E2672" s="749"/>
      <c r="F2672" s="750"/>
      <c r="G2672" s="747"/>
      <c r="H2672" s="690"/>
    </row>
    <row r="2673" spans="1:8" ht="12.75" customHeight="1">
      <c r="A2673" s="1031" t="s">
        <v>1807</v>
      </c>
      <c r="B2673" s="982"/>
      <c r="C2673" s="982"/>
      <c r="D2673" s="982"/>
      <c r="E2673" s="982"/>
      <c r="F2673" s="982"/>
      <c r="G2673" s="983"/>
      <c r="H2673" s="690"/>
    </row>
    <row r="2674" spans="1:8" ht="12.75" customHeight="1">
      <c r="A2674" s="732" t="s">
        <v>1480</v>
      </c>
      <c r="B2674" s="732" t="s">
        <v>46</v>
      </c>
      <c r="C2674" s="733" t="s">
        <v>1803</v>
      </c>
      <c r="D2674" s="732" t="s">
        <v>141</v>
      </c>
      <c r="E2674" s="734" t="s">
        <v>106</v>
      </c>
      <c r="F2674" s="735" t="s">
        <v>1804</v>
      </c>
      <c r="G2674" s="735" t="s">
        <v>1805</v>
      </c>
      <c r="H2674" s="690"/>
    </row>
    <row r="2675" spans="1:8" ht="12.75" customHeight="1">
      <c r="A2675" s="736"/>
      <c r="B2675" s="736"/>
      <c r="C2675" s="737" t="str">
        <f>IF(B2675="","",IF(A2675="SINAPI",VLOOKUP(B2675,'Referência NÃO DESONERADO'!$A:$D,2,0),IF(A2675="COTAÇÃO",VLOOKUP(B2675,'Mapa Cotações'!$A:$N,2,0))))</f>
        <v/>
      </c>
      <c r="D2675" s="736" t="str">
        <f>IF(B2675="","",IF(A2675="SINAPI",VLOOKUP(B2675,'Referência NÃO DESONERADO'!$A:$D,3,0),IF(A2675="COTAÇÃO",VLOOKUP(B2675,'Mapa Cotações'!$A:$N,3,0))))</f>
        <v/>
      </c>
      <c r="E2675" s="738"/>
      <c r="F2675" s="739" t="str">
        <f>IF(B2675="","",IF('Planilha Orçamentária'!$H$2="NÃO DESONERADO",(IF(A2675="SINAPI",VLOOKUP(B2675,'Referência NÃO DESONERADO'!$A:$D,4,0),IF(A2675="ORSE",VLOOKUP(B2675,'Referência NÃO DESONERADO'!$F:$I,4,0),IF(A2675="COTAÇÃO",VLOOKUP(B2675,'Mapa Cotações'!$A:$N,13,0))))),(IF(A2675="SINAPI",VLOOKUP(B2675,'Referência DESONERADO'!$A:$D,4,0),IF(A2675="ORSE",VLOOKUP(B2675,'Referência DESONERADO'!$F:$I,4,0),IF(A2675="COTAÇÃO",VLOOKUP(B2675,'Mapa Cotações'!$A:$N,13,0)))))))</f>
        <v/>
      </c>
      <c r="G2675" s="739" t="str">
        <f t="shared" ref="G2675:G2676" si="83">IF(D2675="","",E2675*F2675)</f>
        <v/>
      </c>
      <c r="H2675" s="690"/>
    </row>
    <row r="2676" spans="1:8" ht="12.75" customHeight="1">
      <c r="A2676" s="736"/>
      <c r="B2676" s="736"/>
      <c r="C2676" s="737" t="str">
        <f>IF(B2676="","",IF(A2676="SINAPI",VLOOKUP(B2676,'Referência NÃO DESONERADO'!$A:$D,2,0),IF(A2676="COTAÇÃO",VLOOKUP(B2676,'Mapa Cotações'!$A:$N,2,0))))</f>
        <v/>
      </c>
      <c r="D2676" s="736" t="str">
        <f>IF(B2676="","",IF(A2676="SINAPI",VLOOKUP(B2676,'Referência NÃO DESONERADO'!$A:$D,3,0),IF(A2676="COTAÇÃO",VLOOKUP(B2676,'Mapa Cotações'!$A:$N,3,0))))</f>
        <v/>
      </c>
      <c r="E2676" s="738"/>
      <c r="F2676" s="739" t="str">
        <f>IF(B2676="","",IF('Planilha Orçamentária'!$H$2="NÃO DESONERADO",(IF(A2676="SINAPI",VLOOKUP(B2676,'Referência NÃO DESONERADO'!$A:$D,4,0),IF(A2676="ORSE",VLOOKUP(B2676,'Referência NÃO DESONERADO'!$F:$I,4,0),IF(A2676="COTAÇÃO",VLOOKUP(B2676,'Mapa Cotações'!$A:$N,13,0))))),(IF(A2676="SINAPI",VLOOKUP(B2676,'Referência DESONERADO'!$A:$D,4,0),IF(A2676="ORSE",VLOOKUP(B2676,'Referência DESONERADO'!$F:$I,4,0),IF(A2676="COTAÇÃO",VLOOKUP(B2676,'Mapa Cotações'!$A:$N,13,0)))))))</f>
        <v/>
      </c>
      <c r="G2676" s="739" t="str">
        <f t="shared" si="83"/>
        <v/>
      </c>
      <c r="H2676" s="690"/>
    </row>
    <row r="2677" spans="1:8" ht="12.75" customHeight="1">
      <c r="A2677" s="1030" t="s">
        <v>1806</v>
      </c>
      <c r="B2677" s="982"/>
      <c r="C2677" s="982"/>
      <c r="D2677" s="982"/>
      <c r="E2677" s="982"/>
      <c r="F2677" s="983"/>
      <c r="G2677" s="740" t="str">
        <f>IF(F2675="","",(SUM(G2675:G2676)))</f>
        <v/>
      </c>
      <c r="H2677" s="690"/>
    </row>
    <row r="2678" spans="1:8" ht="12.75" customHeight="1">
      <c r="A2678" s="741"/>
      <c r="B2678" s="742"/>
      <c r="C2678" s="751"/>
      <c r="D2678" s="752"/>
      <c r="E2678" s="753"/>
      <c r="F2678" s="754"/>
      <c r="G2678" s="755"/>
      <c r="H2678" s="690"/>
    </row>
    <row r="2679" spans="1:8" ht="12.75" customHeight="1">
      <c r="A2679" s="1032" t="s">
        <v>173</v>
      </c>
      <c r="B2679" s="982"/>
      <c r="C2679" s="982"/>
      <c r="D2679" s="982"/>
      <c r="E2679" s="982"/>
      <c r="F2679" s="1033"/>
      <c r="G2679" s="756" t="e">
        <f>SUM(G2665,G2671,G2677)</f>
        <v>#REF!</v>
      </c>
      <c r="H2679" s="690"/>
    </row>
    <row r="2680" spans="1:8" ht="12.75" customHeight="1">
      <c r="A2680" s="825"/>
      <c r="B2680" s="825"/>
      <c r="C2680" s="825"/>
      <c r="D2680" s="825"/>
      <c r="E2680" s="825"/>
      <c r="F2680" s="825"/>
      <c r="G2680" s="866"/>
      <c r="H2680" s="690"/>
    </row>
    <row r="2681" spans="1:8" ht="12.75" customHeight="1">
      <c r="A2681" s="825"/>
      <c r="B2681" s="825"/>
      <c r="C2681" s="825"/>
      <c r="D2681" s="825"/>
      <c r="E2681" s="825"/>
      <c r="F2681" s="825"/>
      <c r="G2681" s="866"/>
      <c r="H2681" s="690"/>
    </row>
    <row r="2682" spans="1:8" ht="12.75" customHeight="1">
      <c r="A2682" s="200"/>
      <c r="B2682" s="201"/>
      <c r="C2682" s="670"/>
      <c r="D2682" s="201"/>
      <c r="E2682" s="201"/>
      <c r="F2682" s="683"/>
      <c r="G2682" s="218"/>
      <c r="H2682" s="690"/>
    </row>
    <row r="2683" spans="1:8" ht="12.75" customHeight="1">
      <c r="A2683" s="821" t="s">
        <v>46</v>
      </c>
      <c r="B2683" s="822" t="s">
        <v>37</v>
      </c>
      <c r="C2683" s="1113" t="s">
        <v>105</v>
      </c>
      <c r="D2683" s="1026"/>
      <c r="E2683" s="1026"/>
      <c r="F2683" s="1022"/>
      <c r="G2683" s="823" t="s">
        <v>40</v>
      </c>
      <c r="H2683" s="690"/>
    </row>
    <row r="2684" spans="1:8" ht="12.75" customHeight="1">
      <c r="A2684" s="772" t="s">
        <v>2621</v>
      </c>
      <c r="B2684" s="773" t="s">
        <v>2622</v>
      </c>
      <c r="C2684" s="1114" t="s">
        <v>2623</v>
      </c>
      <c r="D2684" s="1015"/>
      <c r="E2684" s="1016"/>
      <c r="F2684" s="728" t="e">
        <f>G2703</f>
        <v>#REF!</v>
      </c>
      <c r="G2684" s="824" t="e">
        <f>D2693</f>
        <v>#REF!</v>
      </c>
      <c r="H2684" s="690"/>
    </row>
    <row r="2685" spans="1:8" ht="12.75" customHeight="1">
      <c r="A2685" s="1028" t="s">
        <v>1802</v>
      </c>
      <c r="B2685" s="1015"/>
      <c r="C2685" s="1015"/>
      <c r="D2685" s="1015"/>
      <c r="E2685" s="1015"/>
      <c r="F2685" s="1015"/>
      <c r="G2685" s="1029"/>
      <c r="H2685" s="690"/>
    </row>
    <row r="2686" spans="1:8" ht="12.75" customHeight="1">
      <c r="A2686" s="732" t="s">
        <v>1480</v>
      </c>
      <c r="B2686" s="732" t="s">
        <v>46</v>
      </c>
      <c r="C2686" s="733" t="s">
        <v>1803</v>
      </c>
      <c r="D2686" s="732" t="s">
        <v>141</v>
      </c>
      <c r="E2686" s="734" t="s">
        <v>106</v>
      </c>
      <c r="F2686" s="735" t="s">
        <v>1804</v>
      </c>
      <c r="G2686" s="735" t="s">
        <v>1805</v>
      </c>
      <c r="H2686" s="690"/>
    </row>
    <row r="2687" spans="1:8" ht="12.75" customHeight="1">
      <c r="A2687" s="736"/>
      <c r="B2687" s="736"/>
      <c r="C2687" s="737"/>
      <c r="D2687" s="736"/>
      <c r="E2687" s="738"/>
      <c r="F2687" s="739"/>
      <c r="G2687" s="739"/>
      <c r="H2687" s="690"/>
    </row>
    <row r="2688" spans="1:8" ht="12.75" customHeight="1">
      <c r="A2688" s="736"/>
      <c r="B2688" s="736"/>
      <c r="C2688" s="737"/>
      <c r="D2688" s="736"/>
      <c r="E2688" s="738"/>
      <c r="F2688" s="739"/>
      <c r="G2688" s="739"/>
      <c r="H2688" s="690"/>
    </row>
    <row r="2689" spans="1:8" ht="12.75" customHeight="1">
      <c r="A2689" s="1030" t="s">
        <v>1806</v>
      </c>
      <c r="B2689" s="982"/>
      <c r="C2689" s="982"/>
      <c r="D2689" s="982"/>
      <c r="E2689" s="982"/>
      <c r="F2689" s="983"/>
      <c r="G2689" s="740" t="str">
        <f>IF(F2687="","",(SUM(G2687:G2688)))</f>
        <v/>
      </c>
      <c r="H2689" s="690"/>
    </row>
    <row r="2690" spans="1:8" ht="12.75" customHeight="1">
      <c r="A2690" s="741"/>
      <c r="B2690" s="742"/>
      <c r="C2690" s="743"/>
      <c r="D2690" s="744"/>
      <c r="E2690" s="745"/>
      <c r="F2690" s="746"/>
      <c r="G2690" s="747"/>
      <c r="H2690" s="690"/>
    </row>
    <row r="2691" spans="1:8" ht="12.75" customHeight="1">
      <c r="A2691" s="1031" t="s">
        <v>1570</v>
      </c>
      <c r="B2691" s="982"/>
      <c r="C2691" s="982"/>
      <c r="D2691" s="982"/>
      <c r="E2691" s="982"/>
      <c r="F2691" s="982"/>
      <c r="G2691" s="983"/>
      <c r="H2691" s="690"/>
    </row>
    <row r="2692" spans="1:8" ht="12.75" customHeight="1">
      <c r="A2692" s="732" t="s">
        <v>1480</v>
      </c>
      <c r="B2692" s="732" t="s">
        <v>46</v>
      </c>
      <c r="C2692" s="733" t="s">
        <v>1803</v>
      </c>
      <c r="D2692" s="732" t="s">
        <v>141</v>
      </c>
      <c r="E2692" s="734" t="s">
        <v>106</v>
      </c>
      <c r="F2692" s="735" t="s">
        <v>1804</v>
      </c>
      <c r="G2692" s="735" t="s">
        <v>1805</v>
      </c>
      <c r="H2692" s="690"/>
    </row>
    <row r="2693" spans="1:8" ht="12.75" customHeight="1">
      <c r="A2693" s="736" t="s">
        <v>2233</v>
      </c>
      <c r="B2693" s="736" t="s">
        <v>2624</v>
      </c>
      <c r="C2693" s="737" t="e">
        <f>VLOOKUP(B2693,#REF!,2,0)</f>
        <v>#REF!</v>
      </c>
      <c r="D2693" s="736" t="e">
        <f>VLOOKUP(B2693,#REF!,3,0)</f>
        <v>#REF!</v>
      </c>
      <c r="E2693" s="738">
        <v>1</v>
      </c>
      <c r="F2693" s="739" t="e">
        <f>VLOOKUP(B2693,#REF!,13,0)</f>
        <v>#REF!</v>
      </c>
      <c r="G2693" s="739" t="e">
        <f>IF(D2693="","",E2693*F2693)</f>
        <v>#REF!</v>
      </c>
      <c r="H2693" s="690"/>
    </row>
    <row r="2694" spans="1:8" ht="12.75" customHeight="1">
      <c r="A2694" s="736"/>
      <c r="B2694" s="736"/>
      <c r="C2694" s="737"/>
      <c r="D2694" s="736"/>
      <c r="E2694" s="738"/>
      <c r="F2694" s="739"/>
      <c r="G2694" s="739"/>
      <c r="H2694" s="690"/>
    </row>
    <row r="2695" spans="1:8" ht="12.75" customHeight="1">
      <c r="A2695" s="1030" t="s">
        <v>1806</v>
      </c>
      <c r="B2695" s="982"/>
      <c r="C2695" s="982"/>
      <c r="D2695" s="982"/>
      <c r="E2695" s="982"/>
      <c r="F2695" s="983"/>
      <c r="G2695" s="740" t="e">
        <f>IF(F2693="","",(SUM(G2693:G2694)))</f>
        <v>#REF!</v>
      </c>
      <c r="H2695" s="690"/>
    </row>
    <row r="2696" spans="1:8" ht="12.75" customHeight="1">
      <c r="A2696" s="741"/>
      <c r="B2696" s="742"/>
      <c r="C2696" s="748"/>
      <c r="D2696" s="742"/>
      <c r="E2696" s="749"/>
      <c r="F2696" s="750"/>
      <c r="G2696" s="747"/>
      <c r="H2696" s="690"/>
    </row>
    <row r="2697" spans="1:8" ht="12.75" customHeight="1">
      <c r="A2697" s="1031" t="s">
        <v>1807</v>
      </c>
      <c r="B2697" s="982"/>
      <c r="C2697" s="982"/>
      <c r="D2697" s="982"/>
      <c r="E2697" s="982"/>
      <c r="F2697" s="982"/>
      <c r="G2697" s="983"/>
      <c r="H2697" s="690"/>
    </row>
    <row r="2698" spans="1:8" ht="12.75" customHeight="1">
      <c r="A2698" s="732" t="s">
        <v>1480</v>
      </c>
      <c r="B2698" s="732" t="s">
        <v>46</v>
      </c>
      <c r="C2698" s="733" t="s">
        <v>1803</v>
      </c>
      <c r="D2698" s="732" t="s">
        <v>141</v>
      </c>
      <c r="E2698" s="734" t="s">
        <v>106</v>
      </c>
      <c r="F2698" s="735" t="s">
        <v>1804</v>
      </c>
      <c r="G2698" s="735" t="s">
        <v>1805</v>
      </c>
      <c r="H2698" s="690"/>
    </row>
    <row r="2699" spans="1:8" ht="12.75" customHeight="1">
      <c r="A2699" s="736"/>
      <c r="B2699" s="736"/>
      <c r="C2699" s="737" t="str">
        <f>IF(B2699="","",IF(A2699="SINAPI",VLOOKUP(B2699,'Referência NÃO DESONERADO'!$A:$D,2,0),IF(A2699="COTAÇÃO",VLOOKUP(B2699,'Mapa Cotações'!$A:$N,2,0))))</f>
        <v/>
      </c>
      <c r="D2699" s="736" t="str">
        <f>IF(B2699="","",IF(A2699="SINAPI",VLOOKUP(B2699,'Referência NÃO DESONERADO'!$A:$D,3,0),IF(A2699="COTAÇÃO",VLOOKUP(B2699,'Mapa Cotações'!$A:$N,3,0))))</f>
        <v/>
      </c>
      <c r="E2699" s="738"/>
      <c r="F2699" s="739" t="str">
        <f>IF(B2699="","",IF('Planilha Orçamentária'!$H$2="NÃO DESONERADO",(IF(A2699="SINAPI",VLOOKUP(B2699,'Referência NÃO DESONERADO'!$A:$D,4,0),IF(A2699="ORSE",VLOOKUP(B2699,'Referência NÃO DESONERADO'!$F:$I,4,0),IF(A2699="COTAÇÃO",VLOOKUP(B2699,'Mapa Cotações'!$A:$N,13,0))))),(IF(A2699="SINAPI",VLOOKUP(B2699,'Referência DESONERADO'!$A:$D,4,0),IF(A2699="ORSE",VLOOKUP(B2699,'Referência DESONERADO'!$F:$I,4,0),IF(A2699="COTAÇÃO",VLOOKUP(B2699,'Mapa Cotações'!$A:$N,13,0)))))))</f>
        <v/>
      </c>
      <c r="G2699" s="739" t="str">
        <f t="shared" ref="G2699:G2700" si="84">IF(D2699="","",E2699*F2699)</f>
        <v/>
      </c>
      <c r="H2699" s="690"/>
    </row>
    <row r="2700" spans="1:8" ht="12.75" customHeight="1">
      <c r="A2700" s="736"/>
      <c r="B2700" s="736"/>
      <c r="C2700" s="737" t="str">
        <f>IF(B2700="","",IF(A2700="SINAPI",VLOOKUP(B2700,'Referência NÃO DESONERADO'!$A:$D,2,0),IF(A2700="COTAÇÃO",VLOOKUP(B2700,'Mapa Cotações'!$A:$N,2,0))))</f>
        <v/>
      </c>
      <c r="D2700" s="736" t="str">
        <f>IF(B2700="","",IF(A2700="SINAPI",VLOOKUP(B2700,'Referência NÃO DESONERADO'!$A:$D,3,0),IF(A2700="COTAÇÃO",VLOOKUP(B2700,'Mapa Cotações'!$A:$N,3,0))))</f>
        <v/>
      </c>
      <c r="E2700" s="738"/>
      <c r="F2700" s="739" t="str">
        <f>IF(B2700="","",IF('Planilha Orçamentária'!$H$2="NÃO DESONERADO",(IF(A2700="SINAPI",VLOOKUP(B2700,'Referência NÃO DESONERADO'!$A:$D,4,0),IF(A2700="ORSE",VLOOKUP(B2700,'Referência NÃO DESONERADO'!$F:$I,4,0),IF(A2700="COTAÇÃO",VLOOKUP(B2700,'Mapa Cotações'!$A:$N,13,0))))),(IF(A2700="SINAPI",VLOOKUP(B2700,'Referência DESONERADO'!$A:$D,4,0),IF(A2700="ORSE",VLOOKUP(B2700,'Referência DESONERADO'!$F:$I,4,0),IF(A2700="COTAÇÃO",VLOOKUP(B2700,'Mapa Cotações'!$A:$N,13,0)))))))</f>
        <v/>
      </c>
      <c r="G2700" s="739" t="str">
        <f t="shared" si="84"/>
        <v/>
      </c>
      <c r="H2700" s="690"/>
    </row>
    <row r="2701" spans="1:8" ht="12.75" customHeight="1">
      <c r="A2701" s="1030" t="s">
        <v>1806</v>
      </c>
      <c r="B2701" s="982"/>
      <c r="C2701" s="982"/>
      <c r="D2701" s="982"/>
      <c r="E2701" s="982"/>
      <c r="F2701" s="983"/>
      <c r="G2701" s="740" t="str">
        <f>IF(F2699="","",(SUM(G2699:G2700)))</f>
        <v/>
      </c>
      <c r="H2701" s="690"/>
    </row>
    <row r="2702" spans="1:8" ht="12.75" customHeight="1">
      <c r="A2702" s="741"/>
      <c r="B2702" s="742"/>
      <c r="C2702" s="751"/>
      <c r="D2702" s="752"/>
      <c r="E2702" s="753"/>
      <c r="F2702" s="754"/>
      <c r="G2702" s="755"/>
      <c r="H2702" s="690"/>
    </row>
    <row r="2703" spans="1:8" ht="12.75" customHeight="1">
      <c r="A2703" s="1032" t="s">
        <v>173</v>
      </c>
      <c r="B2703" s="982"/>
      <c r="C2703" s="982"/>
      <c r="D2703" s="982"/>
      <c r="E2703" s="982"/>
      <c r="F2703" s="1033"/>
      <c r="G2703" s="756" t="e">
        <f>SUM(G2689,G2695,G2701)</f>
        <v>#REF!</v>
      </c>
      <c r="H2703" s="690"/>
    </row>
    <row r="2704" spans="1:8" ht="12.75" customHeight="1">
      <c r="A2704" s="825"/>
      <c r="B2704" s="825"/>
      <c r="C2704" s="825"/>
      <c r="D2704" s="825"/>
      <c r="E2704" s="825"/>
      <c r="F2704" s="825"/>
      <c r="G2704" s="866"/>
      <c r="H2704" s="690"/>
    </row>
    <row r="2705" spans="1:8" ht="12.75" customHeight="1">
      <c r="A2705" s="825"/>
      <c r="B2705" s="825"/>
      <c r="C2705" s="825"/>
      <c r="D2705" s="825"/>
      <c r="E2705" s="825"/>
      <c r="F2705" s="825"/>
      <c r="G2705" s="866"/>
      <c r="H2705" s="690"/>
    </row>
    <row r="2706" spans="1:8" ht="12.75" customHeight="1">
      <c r="A2706" s="200"/>
      <c r="B2706" s="201"/>
      <c r="C2706" s="670"/>
      <c r="D2706" s="201"/>
      <c r="E2706" s="201"/>
      <c r="F2706" s="683"/>
      <c r="G2706" s="218"/>
      <c r="H2706" s="690"/>
    </row>
    <row r="2707" spans="1:8" ht="12.75" customHeight="1">
      <c r="A2707" s="821" t="s">
        <v>46</v>
      </c>
      <c r="B2707" s="822" t="s">
        <v>37</v>
      </c>
      <c r="C2707" s="1113" t="s">
        <v>105</v>
      </c>
      <c r="D2707" s="1026"/>
      <c r="E2707" s="1026"/>
      <c r="F2707" s="1022"/>
      <c r="G2707" s="823" t="s">
        <v>40</v>
      </c>
      <c r="H2707" s="690"/>
    </row>
    <row r="2708" spans="1:8" ht="12.75" customHeight="1">
      <c r="A2708" s="772" t="s">
        <v>2625</v>
      </c>
      <c r="B2708" s="773" t="s">
        <v>2626</v>
      </c>
      <c r="C2708" s="1114" t="s">
        <v>2627</v>
      </c>
      <c r="D2708" s="1015"/>
      <c r="E2708" s="1016"/>
      <c r="F2708" s="728" t="e">
        <f>G2727</f>
        <v>#REF!</v>
      </c>
      <c r="G2708" s="824" t="e">
        <f>D2717</f>
        <v>#REF!</v>
      </c>
      <c r="H2708" s="690"/>
    </row>
    <row r="2709" spans="1:8" ht="12.75" customHeight="1">
      <c r="A2709" s="1028" t="s">
        <v>1802</v>
      </c>
      <c r="B2709" s="1015"/>
      <c r="C2709" s="1015"/>
      <c r="D2709" s="1015"/>
      <c r="E2709" s="1015"/>
      <c r="F2709" s="1015"/>
      <c r="G2709" s="1029"/>
      <c r="H2709" s="690"/>
    </row>
    <row r="2710" spans="1:8" ht="12.75" customHeight="1">
      <c r="A2710" s="732" t="s">
        <v>1480</v>
      </c>
      <c r="B2710" s="732" t="s">
        <v>46</v>
      </c>
      <c r="C2710" s="733" t="s">
        <v>1803</v>
      </c>
      <c r="D2710" s="732" t="s">
        <v>141</v>
      </c>
      <c r="E2710" s="734" t="s">
        <v>106</v>
      </c>
      <c r="F2710" s="735" t="s">
        <v>1804</v>
      </c>
      <c r="G2710" s="735" t="s">
        <v>1805</v>
      </c>
      <c r="H2710" s="690"/>
    </row>
    <row r="2711" spans="1:8" ht="12.75" customHeight="1">
      <c r="A2711" s="736"/>
      <c r="B2711" s="736"/>
      <c r="C2711" s="737"/>
      <c r="D2711" s="736"/>
      <c r="E2711" s="738"/>
      <c r="F2711" s="739"/>
      <c r="G2711" s="739"/>
      <c r="H2711" s="690"/>
    </row>
    <row r="2712" spans="1:8" ht="12.75" customHeight="1">
      <c r="A2712" s="736"/>
      <c r="B2712" s="736"/>
      <c r="C2712" s="737"/>
      <c r="D2712" s="736"/>
      <c r="E2712" s="738"/>
      <c r="F2712" s="739"/>
      <c r="G2712" s="739"/>
      <c r="H2712" s="690"/>
    </row>
    <row r="2713" spans="1:8" ht="12.75" customHeight="1">
      <c r="A2713" s="1030" t="s">
        <v>1806</v>
      </c>
      <c r="B2713" s="982"/>
      <c r="C2713" s="982"/>
      <c r="D2713" s="982"/>
      <c r="E2713" s="982"/>
      <c r="F2713" s="983"/>
      <c r="G2713" s="740" t="str">
        <f>IF(F2711="","",(SUM(G2711:G2712)))</f>
        <v/>
      </c>
      <c r="H2713" s="690"/>
    </row>
    <row r="2714" spans="1:8" ht="12.75" customHeight="1">
      <c r="A2714" s="741"/>
      <c r="B2714" s="742"/>
      <c r="C2714" s="743"/>
      <c r="D2714" s="744"/>
      <c r="E2714" s="745"/>
      <c r="F2714" s="746"/>
      <c r="G2714" s="747"/>
      <c r="H2714" s="690"/>
    </row>
    <row r="2715" spans="1:8" ht="12.75" customHeight="1">
      <c r="A2715" s="1031" t="s">
        <v>1570</v>
      </c>
      <c r="B2715" s="982"/>
      <c r="C2715" s="982"/>
      <c r="D2715" s="982"/>
      <c r="E2715" s="982"/>
      <c r="F2715" s="982"/>
      <c r="G2715" s="983"/>
      <c r="H2715" s="690"/>
    </row>
    <row r="2716" spans="1:8" ht="12.75" customHeight="1">
      <c r="A2716" s="732" t="s">
        <v>1480</v>
      </c>
      <c r="B2716" s="732" t="s">
        <v>46</v>
      </c>
      <c r="C2716" s="733" t="s">
        <v>1803</v>
      </c>
      <c r="D2716" s="732" t="s">
        <v>141</v>
      </c>
      <c r="E2716" s="734" t="s">
        <v>106</v>
      </c>
      <c r="F2716" s="735" t="s">
        <v>1804</v>
      </c>
      <c r="G2716" s="735" t="s">
        <v>1805</v>
      </c>
      <c r="H2716" s="690"/>
    </row>
    <row r="2717" spans="1:8" ht="12.75" customHeight="1">
      <c r="A2717" s="736" t="s">
        <v>2233</v>
      </c>
      <c r="B2717" s="736" t="s">
        <v>2628</v>
      </c>
      <c r="C2717" s="737" t="e">
        <f>VLOOKUP(B2717,#REF!,2,0)</f>
        <v>#REF!</v>
      </c>
      <c r="D2717" s="736" t="e">
        <f>VLOOKUP(B2717,#REF!,3,0)</f>
        <v>#REF!</v>
      </c>
      <c r="E2717" s="738">
        <v>1</v>
      </c>
      <c r="F2717" s="739" t="e">
        <f>VLOOKUP(B2717,#REF!,13,0)</f>
        <v>#REF!</v>
      </c>
      <c r="G2717" s="739" t="e">
        <f>IF(D2717="","",E2717*F2717)</f>
        <v>#REF!</v>
      </c>
      <c r="H2717" s="690"/>
    </row>
    <row r="2718" spans="1:8" ht="12.75" customHeight="1">
      <c r="A2718" s="736"/>
      <c r="B2718" s="736"/>
      <c r="C2718" s="737"/>
      <c r="D2718" s="736"/>
      <c r="E2718" s="738"/>
      <c r="F2718" s="739"/>
      <c r="G2718" s="739"/>
      <c r="H2718" s="690"/>
    </row>
    <row r="2719" spans="1:8" ht="12.75" customHeight="1">
      <c r="A2719" s="1030" t="s">
        <v>1806</v>
      </c>
      <c r="B2719" s="982"/>
      <c r="C2719" s="982"/>
      <c r="D2719" s="982"/>
      <c r="E2719" s="982"/>
      <c r="F2719" s="983"/>
      <c r="G2719" s="740" t="e">
        <f>IF(F2717="","",(SUM(G2717:G2718)))</f>
        <v>#REF!</v>
      </c>
      <c r="H2719" s="690"/>
    </row>
    <row r="2720" spans="1:8" ht="12.75" customHeight="1">
      <c r="A2720" s="741"/>
      <c r="B2720" s="742"/>
      <c r="C2720" s="748"/>
      <c r="D2720" s="742"/>
      <c r="E2720" s="749"/>
      <c r="F2720" s="750"/>
      <c r="G2720" s="747"/>
      <c r="H2720" s="690"/>
    </row>
    <row r="2721" spans="1:8" ht="12.75" customHeight="1">
      <c r="A2721" s="1031" t="s">
        <v>1807</v>
      </c>
      <c r="B2721" s="982"/>
      <c r="C2721" s="982"/>
      <c r="D2721" s="982"/>
      <c r="E2721" s="982"/>
      <c r="F2721" s="982"/>
      <c r="G2721" s="983"/>
      <c r="H2721" s="690"/>
    </row>
    <row r="2722" spans="1:8" ht="12.75" customHeight="1">
      <c r="A2722" s="732" t="s">
        <v>1480</v>
      </c>
      <c r="B2722" s="732" t="s">
        <v>46</v>
      </c>
      <c r="C2722" s="733" t="s">
        <v>1803</v>
      </c>
      <c r="D2722" s="732" t="s">
        <v>141</v>
      </c>
      <c r="E2722" s="734" t="s">
        <v>106</v>
      </c>
      <c r="F2722" s="735" t="s">
        <v>1804</v>
      </c>
      <c r="G2722" s="735" t="s">
        <v>1805</v>
      </c>
      <c r="H2722" s="690"/>
    </row>
    <row r="2723" spans="1:8" ht="12.75" customHeight="1">
      <c r="A2723" s="736"/>
      <c r="B2723" s="736"/>
      <c r="C2723" s="737" t="str">
        <f>IF(B2723="","",IF(A2723="SINAPI",VLOOKUP(B2723,'Referência NÃO DESONERADO'!$A:$D,2,0),IF(A2723="COTAÇÃO",VLOOKUP(B2723,'Mapa Cotações'!$A:$N,2,0))))</f>
        <v/>
      </c>
      <c r="D2723" s="736" t="str">
        <f>IF(B2723="","",IF(A2723="SINAPI",VLOOKUP(B2723,'Referência NÃO DESONERADO'!$A:$D,3,0),IF(A2723="COTAÇÃO",VLOOKUP(B2723,'Mapa Cotações'!$A:$N,3,0))))</f>
        <v/>
      </c>
      <c r="E2723" s="738"/>
      <c r="F2723" s="739" t="str">
        <f>IF(B2723="","",IF('Planilha Orçamentária'!$H$2="NÃO DESONERADO",(IF(A2723="SINAPI",VLOOKUP(B2723,'Referência NÃO DESONERADO'!$A:$D,4,0),IF(A2723="ORSE",VLOOKUP(B2723,'Referência NÃO DESONERADO'!$F:$I,4,0),IF(A2723="COTAÇÃO",VLOOKUP(B2723,'Mapa Cotações'!$A:$N,13,0))))),(IF(A2723="SINAPI",VLOOKUP(B2723,'Referência DESONERADO'!$A:$D,4,0),IF(A2723="ORSE",VLOOKUP(B2723,'Referência DESONERADO'!$F:$I,4,0),IF(A2723="COTAÇÃO",VLOOKUP(B2723,'Mapa Cotações'!$A:$N,13,0)))))))</f>
        <v/>
      </c>
      <c r="G2723" s="739" t="str">
        <f t="shared" ref="G2723:G2724" si="85">IF(D2723="","",E2723*F2723)</f>
        <v/>
      </c>
      <c r="H2723" s="690"/>
    </row>
    <row r="2724" spans="1:8" ht="12.75" customHeight="1">
      <c r="A2724" s="736"/>
      <c r="B2724" s="736"/>
      <c r="C2724" s="737" t="str">
        <f>IF(B2724="","",IF(A2724="SINAPI",VLOOKUP(B2724,'Referência NÃO DESONERADO'!$A:$D,2,0),IF(A2724="COTAÇÃO",VLOOKUP(B2724,'Mapa Cotações'!$A:$N,2,0))))</f>
        <v/>
      </c>
      <c r="D2724" s="736" t="str">
        <f>IF(B2724="","",IF(A2724="SINAPI",VLOOKUP(B2724,'Referência NÃO DESONERADO'!$A:$D,3,0),IF(A2724="COTAÇÃO",VLOOKUP(B2724,'Mapa Cotações'!$A:$N,3,0))))</f>
        <v/>
      </c>
      <c r="E2724" s="738"/>
      <c r="F2724" s="739" t="str">
        <f>IF(B2724="","",IF('Planilha Orçamentária'!$H$2="NÃO DESONERADO",(IF(A2724="SINAPI",VLOOKUP(B2724,'Referência NÃO DESONERADO'!$A:$D,4,0),IF(A2724="ORSE",VLOOKUP(B2724,'Referência NÃO DESONERADO'!$F:$I,4,0),IF(A2724="COTAÇÃO",VLOOKUP(B2724,'Mapa Cotações'!$A:$N,13,0))))),(IF(A2724="SINAPI",VLOOKUP(B2724,'Referência DESONERADO'!$A:$D,4,0),IF(A2724="ORSE",VLOOKUP(B2724,'Referência DESONERADO'!$F:$I,4,0),IF(A2724="COTAÇÃO",VLOOKUP(B2724,'Mapa Cotações'!$A:$N,13,0)))))))</f>
        <v/>
      </c>
      <c r="G2724" s="739" t="str">
        <f t="shared" si="85"/>
        <v/>
      </c>
      <c r="H2724" s="690"/>
    </row>
    <row r="2725" spans="1:8" ht="12.75" customHeight="1">
      <c r="A2725" s="1030" t="s">
        <v>1806</v>
      </c>
      <c r="B2725" s="982"/>
      <c r="C2725" s="982"/>
      <c r="D2725" s="982"/>
      <c r="E2725" s="982"/>
      <c r="F2725" s="983"/>
      <c r="G2725" s="740" t="str">
        <f>IF(F2723="","",(SUM(G2723:G2724)))</f>
        <v/>
      </c>
      <c r="H2725" s="690"/>
    </row>
    <row r="2726" spans="1:8" ht="12.75" customHeight="1">
      <c r="A2726" s="741"/>
      <c r="B2726" s="742"/>
      <c r="C2726" s="751"/>
      <c r="D2726" s="752"/>
      <c r="E2726" s="753"/>
      <c r="F2726" s="754"/>
      <c r="G2726" s="755"/>
      <c r="H2726" s="690"/>
    </row>
    <row r="2727" spans="1:8" ht="12.75" customHeight="1">
      <c r="A2727" s="1032" t="s">
        <v>173</v>
      </c>
      <c r="B2727" s="982"/>
      <c r="C2727" s="982"/>
      <c r="D2727" s="982"/>
      <c r="E2727" s="982"/>
      <c r="F2727" s="1033"/>
      <c r="G2727" s="756" t="e">
        <f>SUM(G2713,G2719,G2725)</f>
        <v>#REF!</v>
      </c>
      <c r="H2727" s="690"/>
    </row>
    <row r="2728" spans="1:8" ht="12.75" customHeight="1">
      <c r="A2728" s="825"/>
      <c r="B2728" s="825"/>
      <c r="C2728" s="825"/>
      <c r="D2728" s="825"/>
      <c r="E2728" s="825"/>
      <c r="F2728" s="825"/>
      <c r="G2728" s="866"/>
      <c r="H2728" s="690"/>
    </row>
    <row r="2729" spans="1:8" ht="12.75" customHeight="1">
      <c r="A2729" s="825"/>
      <c r="B2729" s="825"/>
      <c r="C2729" s="825"/>
      <c r="D2729" s="825"/>
      <c r="E2729" s="825"/>
      <c r="F2729" s="825"/>
      <c r="G2729" s="866"/>
      <c r="H2729" s="690"/>
    </row>
    <row r="2730" spans="1:8" ht="12.75" customHeight="1">
      <c r="A2730" s="200"/>
      <c r="B2730" s="201"/>
      <c r="C2730" s="670"/>
      <c r="D2730" s="201"/>
      <c r="E2730" s="201"/>
      <c r="F2730" s="683"/>
      <c r="G2730" s="218"/>
      <c r="H2730" s="690"/>
    </row>
    <row r="2731" spans="1:8" ht="12.75" customHeight="1">
      <c r="A2731" s="821" t="s">
        <v>46</v>
      </c>
      <c r="B2731" s="822" t="s">
        <v>37</v>
      </c>
      <c r="C2731" s="1113" t="s">
        <v>105</v>
      </c>
      <c r="D2731" s="1026"/>
      <c r="E2731" s="1026"/>
      <c r="F2731" s="1022"/>
      <c r="G2731" s="823" t="s">
        <v>40</v>
      </c>
      <c r="H2731" s="690"/>
    </row>
    <row r="2732" spans="1:8" ht="12.75" customHeight="1">
      <c r="A2732" s="772" t="s">
        <v>2629</v>
      </c>
      <c r="B2732" s="773" t="s">
        <v>2630</v>
      </c>
      <c r="C2732" s="1114" t="s">
        <v>2631</v>
      </c>
      <c r="D2732" s="1015"/>
      <c r="E2732" s="1016"/>
      <c r="F2732" s="728" t="e">
        <f>G2751</f>
        <v>#REF!</v>
      </c>
      <c r="G2732" s="824" t="e">
        <f>D2741</f>
        <v>#REF!</v>
      </c>
      <c r="H2732" s="690"/>
    </row>
    <row r="2733" spans="1:8" ht="12.75" customHeight="1">
      <c r="A2733" s="1028" t="s">
        <v>1802</v>
      </c>
      <c r="B2733" s="1015"/>
      <c r="C2733" s="1015"/>
      <c r="D2733" s="1015"/>
      <c r="E2733" s="1015"/>
      <c r="F2733" s="1015"/>
      <c r="G2733" s="1029"/>
      <c r="H2733" s="690"/>
    </row>
    <row r="2734" spans="1:8" ht="12.75" customHeight="1">
      <c r="A2734" s="732" t="s">
        <v>1480</v>
      </c>
      <c r="B2734" s="732" t="s">
        <v>46</v>
      </c>
      <c r="C2734" s="733" t="s">
        <v>1803</v>
      </c>
      <c r="D2734" s="732" t="s">
        <v>141</v>
      </c>
      <c r="E2734" s="734" t="s">
        <v>106</v>
      </c>
      <c r="F2734" s="735" t="s">
        <v>1804</v>
      </c>
      <c r="G2734" s="735" t="s">
        <v>1805</v>
      </c>
      <c r="H2734" s="690"/>
    </row>
    <row r="2735" spans="1:8" ht="12.75" customHeight="1">
      <c r="A2735" s="736"/>
      <c r="B2735" s="736"/>
      <c r="C2735" s="737"/>
      <c r="D2735" s="736"/>
      <c r="E2735" s="738"/>
      <c r="F2735" s="739"/>
      <c r="G2735" s="739"/>
      <c r="H2735" s="690"/>
    </row>
    <row r="2736" spans="1:8" ht="12.75" customHeight="1">
      <c r="A2736" s="736"/>
      <c r="B2736" s="736"/>
      <c r="C2736" s="737"/>
      <c r="D2736" s="736"/>
      <c r="E2736" s="738"/>
      <c r="F2736" s="739"/>
      <c r="G2736" s="739"/>
      <c r="H2736" s="690"/>
    </row>
    <row r="2737" spans="1:8" ht="12.75" customHeight="1">
      <c r="A2737" s="1030" t="s">
        <v>1806</v>
      </c>
      <c r="B2737" s="982"/>
      <c r="C2737" s="982"/>
      <c r="D2737" s="982"/>
      <c r="E2737" s="982"/>
      <c r="F2737" s="983"/>
      <c r="G2737" s="740" t="str">
        <f>IF(F2735="","",(SUM(G2735:G2736)))</f>
        <v/>
      </c>
      <c r="H2737" s="690"/>
    </row>
    <row r="2738" spans="1:8" ht="12.75" customHeight="1">
      <c r="A2738" s="741"/>
      <c r="B2738" s="742"/>
      <c r="C2738" s="743"/>
      <c r="D2738" s="744"/>
      <c r="E2738" s="745"/>
      <c r="F2738" s="746"/>
      <c r="G2738" s="747"/>
      <c r="H2738" s="690"/>
    </row>
    <row r="2739" spans="1:8" ht="12.75" customHeight="1">
      <c r="A2739" s="1031" t="s">
        <v>1570</v>
      </c>
      <c r="B2739" s="982"/>
      <c r="C2739" s="982"/>
      <c r="D2739" s="982"/>
      <c r="E2739" s="982"/>
      <c r="F2739" s="982"/>
      <c r="G2739" s="983"/>
      <c r="H2739" s="690"/>
    </row>
    <row r="2740" spans="1:8" ht="12.75" customHeight="1">
      <c r="A2740" s="732" t="s">
        <v>1480</v>
      </c>
      <c r="B2740" s="732" t="s">
        <v>46</v>
      </c>
      <c r="C2740" s="733" t="s">
        <v>1803</v>
      </c>
      <c r="D2740" s="732" t="s">
        <v>141</v>
      </c>
      <c r="E2740" s="734" t="s">
        <v>106</v>
      </c>
      <c r="F2740" s="735" t="s">
        <v>1804</v>
      </c>
      <c r="G2740" s="735" t="s">
        <v>1805</v>
      </c>
      <c r="H2740" s="690"/>
    </row>
    <row r="2741" spans="1:8" ht="12.75" customHeight="1">
      <c r="A2741" s="736" t="s">
        <v>2233</v>
      </c>
      <c r="B2741" s="736" t="s">
        <v>2632</v>
      </c>
      <c r="C2741" s="737" t="e">
        <f>VLOOKUP(B2741,#REF!,2,0)</f>
        <v>#REF!</v>
      </c>
      <c r="D2741" s="736" t="e">
        <f>VLOOKUP(B2741,#REF!,3,0)</f>
        <v>#REF!</v>
      </c>
      <c r="E2741" s="738">
        <v>1</v>
      </c>
      <c r="F2741" s="739" t="e">
        <f>VLOOKUP(B2741,#REF!,13,0)</f>
        <v>#REF!</v>
      </c>
      <c r="G2741" s="739" t="e">
        <f>IF(D2741="","",E2741*F2741)</f>
        <v>#REF!</v>
      </c>
      <c r="H2741" s="690"/>
    </row>
    <row r="2742" spans="1:8" ht="12.75" customHeight="1">
      <c r="A2742" s="736"/>
      <c r="B2742" s="736"/>
      <c r="C2742" s="737"/>
      <c r="D2742" s="736"/>
      <c r="E2742" s="738"/>
      <c r="F2742" s="739"/>
      <c r="G2742" s="739"/>
      <c r="H2742" s="690"/>
    </row>
    <row r="2743" spans="1:8" ht="12.75" customHeight="1">
      <c r="A2743" s="1030" t="s">
        <v>1806</v>
      </c>
      <c r="B2743" s="982"/>
      <c r="C2743" s="982"/>
      <c r="D2743" s="982"/>
      <c r="E2743" s="982"/>
      <c r="F2743" s="983"/>
      <c r="G2743" s="740" t="e">
        <f>IF(F2741="","",(SUM(G2741:G2742)))</f>
        <v>#REF!</v>
      </c>
      <c r="H2743" s="690"/>
    </row>
    <row r="2744" spans="1:8" ht="12.75" customHeight="1">
      <c r="A2744" s="741"/>
      <c r="B2744" s="742"/>
      <c r="C2744" s="748"/>
      <c r="D2744" s="742"/>
      <c r="E2744" s="749"/>
      <c r="F2744" s="750"/>
      <c r="G2744" s="747"/>
      <c r="H2744" s="690"/>
    </row>
    <row r="2745" spans="1:8" ht="12.75" customHeight="1">
      <c r="A2745" s="1031" t="s">
        <v>1807</v>
      </c>
      <c r="B2745" s="982"/>
      <c r="C2745" s="982"/>
      <c r="D2745" s="982"/>
      <c r="E2745" s="982"/>
      <c r="F2745" s="982"/>
      <c r="G2745" s="983"/>
      <c r="H2745" s="690"/>
    </row>
    <row r="2746" spans="1:8" ht="12.75" customHeight="1">
      <c r="A2746" s="732" t="s">
        <v>1480</v>
      </c>
      <c r="B2746" s="732" t="s">
        <v>46</v>
      </c>
      <c r="C2746" s="733" t="s">
        <v>1803</v>
      </c>
      <c r="D2746" s="732" t="s">
        <v>141</v>
      </c>
      <c r="E2746" s="734" t="s">
        <v>106</v>
      </c>
      <c r="F2746" s="735" t="s">
        <v>1804</v>
      </c>
      <c r="G2746" s="735" t="s">
        <v>1805</v>
      </c>
      <c r="H2746" s="690"/>
    </row>
    <row r="2747" spans="1:8" ht="12.75" customHeight="1">
      <c r="A2747" s="736"/>
      <c r="B2747" s="736"/>
      <c r="C2747" s="737" t="str">
        <f>IF(B2747="","",IF(A2747="SINAPI",VLOOKUP(B2747,'Referência NÃO DESONERADO'!$A:$D,2,0),IF(A2747="COTAÇÃO",VLOOKUP(B2747,'Mapa Cotações'!$A:$N,2,0))))</f>
        <v/>
      </c>
      <c r="D2747" s="736" t="str">
        <f>IF(B2747="","",IF(A2747="SINAPI",VLOOKUP(B2747,'Referência NÃO DESONERADO'!$A:$D,3,0),IF(A2747="COTAÇÃO",VLOOKUP(B2747,'Mapa Cotações'!$A:$N,3,0))))</f>
        <v/>
      </c>
      <c r="E2747" s="738"/>
      <c r="F2747" s="739" t="str">
        <f>IF(B2747="","",IF('Planilha Orçamentária'!$H$2="NÃO DESONERADO",(IF(A2747="SINAPI",VLOOKUP(B2747,'Referência NÃO DESONERADO'!$A:$D,4,0),IF(A2747="ORSE",VLOOKUP(B2747,'Referência NÃO DESONERADO'!$F:$I,4,0),IF(A2747="COTAÇÃO",VLOOKUP(B2747,'Mapa Cotações'!$A:$N,13,0))))),(IF(A2747="SINAPI",VLOOKUP(B2747,'Referência DESONERADO'!$A:$D,4,0),IF(A2747="ORSE",VLOOKUP(B2747,'Referência DESONERADO'!$F:$I,4,0),IF(A2747="COTAÇÃO",VLOOKUP(B2747,'Mapa Cotações'!$A:$N,13,0)))))))</f>
        <v/>
      </c>
      <c r="G2747" s="739" t="str">
        <f t="shared" ref="G2747:G2748" si="86">IF(D2747="","",E2747*F2747)</f>
        <v/>
      </c>
      <c r="H2747" s="690"/>
    </row>
    <row r="2748" spans="1:8" ht="12.75" customHeight="1">
      <c r="A2748" s="736"/>
      <c r="B2748" s="736"/>
      <c r="C2748" s="737" t="str">
        <f>IF(B2748="","",IF(A2748="SINAPI",VLOOKUP(B2748,'Referência NÃO DESONERADO'!$A:$D,2,0),IF(A2748="COTAÇÃO",VLOOKUP(B2748,'Mapa Cotações'!$A:$N,2,0))))</f>
        <v/>
      </c>
      <c r="D2748" s="736" t="str">
        <f>IF(B2748="","",IF(A2748="SINAPI",VLOOKUP(B2748,'Referência NÃO DESONERADO'!$A:$D,3,0),IF(A2748="COTAÇÃO",VLOOKUP(B2748,'Mapa Cotações'!$A:$N,3,0))))</f>
        <v/>
      </c>
      <c r="E2748" s="738"/>
      <c r="F2748" s="739" t="str">
        <f>IF(B2748="","",IF('Planilha Orçamentária'!$H$2="NÃO DESONERADO",(IF(A2748="SINAPI",VLOOKUP(B2748,'Referência NÃO DESONERADO'!$A:$D,4,0),IF(A2748="ORSE",VLOOKUP(B2748,'Referência NÃO DESONERADO'!$F:$I,4,0),IF(A2748="COTAÇÃO",VLOOKUP(B2748,'Mapa Cotações'!$A:$N,13,0))))),(IF(A2748="SINAPI",VLOOKUP(B2748,'Referência DESONERADO'!$A:$D,4,0),IF(A2748="ORSE",VLOOKUP(B2748,'Referência DESONERADO'!$F:$I,4,0),IF(A2748="COTAÇÃO",VLOOKUP(B2748,'Mapa Cotações'!$A:$N,13,0)))))))</f>
        <v/>
      </c>
      <c r="G2748" s="739" t="str">
        <f t="shared" si="86"/>
        <v/>
      </c>
      <c r="H2748" s="690"/>
    </row>
    <row r="2749" spans="1:8" ht="12.75" customHeight="1">
      <c r="A2749" s="1030" t="s">
        <v>1806</v>
      </c>
      <c r="B2749" s="982"/>
      <c r="C2749" s="982"/>
      <c r="D2749" s="982"/>
      <c r="E2749" s="982"/>
      <c r="F2749" s="983"/>
      <c r="G2749" s="740" t="str">
        <f>IF(F2747="","",(SUM(G2747:G2748)))</f>
        <v/>
      </c>
      <c r="H2749" s="690"/>
    </row>
    <row r="2750" spans="1:8" ht="12.75" customHeight="1">
      <c r="A2750" s="741"/>
      <c r="B2750" s="742"/>
      <c r="C2750" s="751"/>
      <c r="D2750" s="752"/>
      <c r="E2750" s="753"/>
      <c r="F2750" s="754"/>
      <c r="G2750" s="755"/>
      <c r="H2750" s="690"/>
    </row>
    <row r="2751" spans="1:8" ht="12.75" customHeight="1">
      <c r="A2751" s="1032" t="s">
        <v>173</v>
      </c>
      <c r="B2751" s="982"/>
      <c r="C2751" s="982"/>
      <c r="D2751" s="982"/>
      <c r="E2751" s="982"/>
      <c r="F2751" s="1033"/>
      <c r="G2751" s="756" t="e">
        <f>SUM(G2737,G2743,G2749)</f>
        <v>#REF!</v>
      </c>
      <c r="H2751" s="690"/>
    </row>
    <row r="2752" spans="1:8" ht="12.75" customHeight="1">
      <c r="A2752" s="825"/>
      <c r="B2752" s="825"/>
      <c r="C2752" s="825"/>
      <c r="D2752" s="825"/>
      <c r="E2752" s="825"/>
      <c r="F2752" s="825"/>
      <c r="G2752" s="866"/>
      <c r="H2752" s="690"/>
    </row>
    <row r="2753" spans="1:8" ht="12.75" customHeight="1">
      <c r="A2753" s="825"/>
      <c r="B2753" s="825"/>
      <c r="C2753" s="825"/>
      <c r="D2753" s="825"/>
      <c r="E2753" s="825"/>
      <c r="F2753" s="825"/>
      <c r="G2753" s="866"/>
      <c r="H2753" s="690"/>
    </row>
    <row r="2754" spans="1:8" ht="12.75" customHeight="1">
      <c r="A2754" s="200"/>
      <c r="B2754" s="201"/>
      <c r="C2754" s="670"/>
      <c r="D2754" s="201"/>
      <c r="E2754" s="201"/>
      <c r="F2754" s="683"/>
      <c r="G2754" s="218"/>
      <c r="H2754" s="690"/>
    </row>
    <row r="2755" spans="1:8" ht="12.75" customHeight="1">
      <c r="A2755" s="821" t="s">
        <v>46</v>
      </c>
      <c r="B2755" s="822" t="s">
        <v>37</v>
      </c>
      <c r="C2755" s="1113" t="s">
        <v>105</v>
      </c>
      <c r="D2755" s="1026"/>
      <c r="E2755" s="1026"/>
      <c r="F2755" s="1022"/>
      <c r="G2755" s="823" t="s">
        <v>40</v>
      </c>
      <c r="H2755" s="690"/>
    </row>
    <row r="2756" spans="1:8" ht="12.75" customHeight="1">
      <c r="A2756" s="772" t="s">
        <v>2633</v>
      </c>
      <c r="B2756" s="773" t="s">
        <v>2634</v>
      </c>
      <c r="C2756" s="1114" t="s">
        <v>2635</v>
      </c>
      <c r="D2756" s="1015"/>
      <c r="E2756" s="1016"/>
      <c r="F2756" s="728" t="e">
        <f>G2775</f>
        <v>#REF!</v>
      </c>
      <c r="G2756" s="824" t="e">
        <f>D2765</f>
        <v>#REF!</v>
      </c>
      <c r="H2756" s="690"/>
    </row>
    <row r="2757" spans="1:8" ht="12.75" customHeight="1">
      <c r="A2757" s="1028" t="s">
        <v>1802</v>
      </c>
      <c r="B2757" s="1015"/>
      <c r="C2757" s="1015"/>
      <c r="D2757" s="1015"/>
      <c r="E2757" s="1015"/>
      <c r="F2757" s="1015"/>
      <c r="G2757" s="1029"/>
      <c r="H2757" s="690"/>
    </row>
    <row r="2758" spans="1:8" ht="12.75" customHeight="1">
      <c r="A2758" s="732" t="s">
        <v>1480</v>
      </c>
      <c r="B2758" s="732" t="s">
        <v>46</v>
      </c>
      <c r="C2758" s="733" t="s">
        <v>1803</v>
      </c>
      <c r="D2758" s="732" t="s">
        <v>141</v>
      </c>
      <c r="E2758" s="734" t="s">
        <v>106</v>
      </c>
      <c r="F2758" s="735" t="s">
        <v>1804</v>
      </c>
      <c r="G2758" s="735" t="s">
        <v>1805</v>
      </c>
      <c r="H2758" s="690"/>
    </row>
    <row r="2759" spans="1:8" ht="12.75" customHeight="1">
      <c r="A2759" s="736"/>
      <c r="B2759" s="736"/>
      <c r="C2759" s="737"/>
      <c r="D2759" s="736"/>
      <c r="E2759" s="738"/>
      <c r="F2759" s="739"/>
      <c r="G2759" s="739"/>
      <c r="H2759" s="690"/>
    </row>
    <row r="2760" spans="1:8" ht="12.75" customHeight="1">
      <c r="A2760" s="736"/>
      <c r="B2760" s="736"/>
      <c r="C2760" s="737"/>
      <c r="D2760" s="736"/>
      <c r="E2760" s="738"/>
      <c r="F2760" s="739"/>
      <c r="G2760" s="739"/>
      <c r="H2760" s="690"/>
    </row>
    <row r="2761" spans="1:8" ht="12.75" customHeight="1">
      <c r="A2761" s="1030" t="s">
        <v>1806</v>
      </c>
      <c r="B2761" s="982"/>
      <c r="C2761" s="982"/>
      <c r="D2761" s="982"/>
      <c r="E2761" s="982"/>
      <c r="F2761" s="983"/>
      <c r="G2761" s="740" t="str">
        <f>IF(F2759="","",(SUM(G2759:G2760)))</f>
        <v/>
      </c>
      <c r="H2761" s="690"/>
    </row>
    <row r="2762" spans="1:8" ht="12.75" customHeight="1">
      <c r="A2762" s="741"/>
      <c r="B2762" s="742"/>
      <c r="C2762" s="743"/>
      <c r="D2762" s="744"/>
      <c r="E2762" s="745"/>
      <c r="F2762" s="746"/>
      <c r="G2762" s="747"/>
      <c r="H2762" s="690"/>
    </row>
    <row r="2763" spans="1:8" ht="12.75" customHeight="1">
      <c r="A2763" s="1031" t="s">
        <v>1570</v>
      </c>
      <c r="B2763" s="982"/>
      <c r="C2763" s="982"/>
      <c r="D2763" s="982"/>
      <c r="E2763" s="982"/>
      <c r="F2763" s="982"/>
      <c r="G2763" s="983"/>
      <c r="H2763" s="690"/>
    </row>
    <row r="2764" spans="1:8" ht="12.75" customHeight="1">
      <c r="A2764" s="732" t="s">
        <v>1480</v>
      </c>
      <c r="B2764" s="732" t="s">
        <v>46</v>
      </c>
      <c r="C2764" s="733" t="s">
        <v>1803</v>
      </c>
      <c r="D2764" s="732" t="s">
        <v>141</v>
      </c>
      <c r="E2764" s="734" t="s">
        <v>106</v>
      </c>
      <c r="F2764" s="735" t="s">
        <v>1804</v>
      </c>
      <c r="G2764" s="735" t="s">
        <v>1805</v>
      </c>
      <c r="H2764" s="690"/>
    </row>
    <row r="2765" spans="1:8" ht="12.75" customHeight="1">
      <c r="A2765" s="736" t="s">
        <v>2233</v>
      </c>
      <c r="B2765" s="736" t="s">
        <v>2636</v>
      </c>
      <c r="C2765" s="737" t="e">
        <f>VLOOKUP(B2765,#REF!,2,0)</f>
        <v>#REF!</v>
      </c>
      <c r="D2765" s="736" t="e">
        <f>VLOOKUP(B2765,#REF!,3,0)</f>
        <v>#REF!</v>
      </c>
      <c r="E2765" s="738">
        <v>1</v>
      </c>
      <c r="F2765" s="739" t="e">
        <f>VLOOKUP(B2765,#REF!,13,0)</f>
        <v>#REF!</v>
      </c>
      <c r="G2765" s="739" t="e">
        <f>IF(D2765="","",E2765*F2765)</f>
        <v>#REF!</v>
      </c>
      <c r="H2765" s="690"/>
    </row>
    <row r="2766" spans="1:8" ht="12.75" customHeight="1">
      <c r="A2766" s="736"/>
      <c r="B2766" s="736"/>
      <c r="C2766" s="737"/>
      <c r="D2766" s="736"/>
      <c r="E2766" s="738"/>
      <c r="F2766" s="739"/>
      <c r="G2766" s="739"/>
      <c r="H2766" s="690"/>
    </row>
    <row r="2767" spans="1:8" ht="12.75" customHeight="1">
      <c r="A2767" s="1030" t="s">
        <v>1806</v>
      </c>
      <c r="B2767" s="982"/>
      <c r="C2767" s="982"/>
      <c r="D2767" s="982"/>
      <c r="E2767" s="982"/>
      <c r="F2767" s="983"/>
      <c r="G2767" s="740" t="e">
        <f>IF(F2765="","",(SUM(G2765:G2766)))</f>
        <v>#REF!</v>
      </c>
      <c r="H2767" s="690"/>
    </row>
    <row r="2768" spans="1:8" ht="12.75" customHeight="1">
      <c r="A2768" s="741"/>
      <c r="B2768" s="742"/>
      <c r="C2768" s="748"/>
      <c r="D2768" s="742"/>
      <c r="E2768" s="749"/>
      <c r="F2768" s="750"/>
      <c r="G2768" s="747"/>
      <c r="H2768" s="690"/>
    </row>
    <row r="2769" spans="1:8" ht="12.75" customHeight="1">
      <c r="A2769" s="1031" t="s">
        <v>1807</v>
      </c>
      <c r="B2769" s="982"/>
      <c r="C2769" s="982"/>
      <c r="D2769" s="982"/>
      <c r="E2769" s="982"/>
      <c r="F2769" s="982"/>
      <c r="G2769" s="983"/>
      <c r="H2769" s="690"/>
    </row>
    <row r="2770" spans="1:8" ht="12.75" customHeight="1">
      <c r="A2770" s="732" t="s">
        <v>1480</v>
      </c>
      <c r="B2770" s="732" t="s">
        <v>46</v>
      </c>
      <c r="C2770" s="733" t="s">
        <v>1803</v>
      </c>
      <c r="D2770" s="732" t="s">
        <v>141</v>
      </c>
      <c r="E2770" s="734" t="s">
        <v>106</v>
      </c>
      <c r="F2770" s="735" t="s">
        <v>1804</v>
      </c>
      <c r="G2770" s="735" t="s">
        <v>1805</v>
      </c>
      <c r="H2770" s="690"/>
    </row>
    <row r="2771" spans="1:8" ht="12.75" customHeight="1">
      <c r="A2771" s="736"/>
      <c r="B2771" s="736"/>
      <c r="C2771" s="737" t="str">
        <f>IF(B2771="","",IF(A2771="SINAPI",VLOOKUP(B2771,'Referência NÃO DESONERADO'!$A:$D,2,0),IF(A2771="COTAÇÃO",VLOOKUP(B2771,'Mapa Cotações'!$A:$N,2,0))))</f>
        <v/>
      </c>
      <c r="D2771" s="736" t="str">
        <f>IF(B2771="","",IF(A2771="SINAPI",VLOOKUP(B2771,'Referência NÃO DESONERADO'!$A:$D,3,0),IF(A2771="COTAÇÃO",VLOOKUP(B2771,'Mapa Cotações'!$A:$N,3,0))))</f>
        <v/>
      </c>
      <c r="E2771" s="738"/>
      <c r="F2771" s="739" t="str">
        <f>IF(B2771="","",IF('Planilha Orçamentária'!$H$2="NÃO DESONERADO",(IF(A2771="SINAPI",VLOOKUP(B2771,'Referência NÃO DESONERADO'!$A:$D,4,0),IF(A2771="ORSE",VLOOKUP(B2771,'Referência NÃO DESONERADO'!$F:$I,4,0),IF(A2771="COTAÇÃO",VLOOKUP(B2771,'Mapa Cotações'!$A:$N,13,0))))),(IF(A2771="SINAPI",VLOOKUP(B2771,'Referência DESONERADO'!$A:$D,4,0),IF(A2771="ORSE",VLOOKUP(B2771,'Referência DESONERADO'!$F:$I,4,0),IF(A2771="COTAÇÃO",VLOOKUP(B2771,'Mapa Cotações'!$A:$N,13,0)))))))</f>
        <v/>
      </c>
      <c r="G2771" s="739" t="str">
        <f t="shared" ref="G2771:G2772" si="87">IF(D2771="","",E2771*F2771)</f>
        <v/>
      </c>
      <c r="H2771" s="690"/>
    </row>
    <row r="2772" spans="1:8" ht="12.75" customHeight="1">
      <c r="A2772" s="736"/>
      <c r="B2772" s="736"/>
      <c r="C2772" s="737" t="str">
        <f>IF(B2772="","",IF(A2772="SINAPI",VLOOKUP(B2772,'Referência NÃO DESONERADO'!$A:$D,2,0),IF(A2772="COTAÇÃO",VLOOKUP(B2772,'Mapa Cotações'!$A:$N,2,0))))</f>
        <v/>
      </c>
      <c r="D2772" s="736" t="str">
        <f>IF(B2772="","",IF(A2772="SINAPI",VLOOKUP(B2772,'Referência NÃO DESONERADO'!$A:$D,3,0),IF(A2772="COTAÇÃO",VLOOKUP(B2772,'Mapa Cotações'!$A:$N,3,0))))</f>
        <v/>
      </c>
      <c r="E2772" s="738"/>
      <c r="F2772" s="739" t="str">
        <f>IF(B2772="","",IF('Planilha Orçamentária'!$H$2="NÃO DESONERADO",(IF(A2772="SINAPI",VLOOKUP(B2772,'Referência NÃO DESONERADO'!$A:$D,4,0),IF(A2772="ORSE",VLOOKUP(B2772,'Referência NÃO DESONERADO'!$F:$I,4,0),IF(A2772="COTAÇÃO",VLOOKUP(B2772,'Mapa Cotações'!$A:$N,13,0))))),(IF(A2772="SINAPI",VLOOKUP(B2772,'Referência DESONERADO'!$A:$D,4,0),IF(A2772="ORSE",VLOOKUP(B2772,'Referência DESONERADO'!$F:$I,4,0),IF(A2772="COTAÇÃO",VLOOKUP(B2772,'Mapa Cotações'!$A:$N,13,0)))))))</f>
        <v/>
      </c>
      <c r="G2772" s="739" t="str">
        <f t="shared" si="87"/>
        <v/>
      </c>
      <c r="H2772" s="690"/>
    </row>
    <row r="2773" spans="1:8" ht="12.75" customHeight="1">
      <c r="A2773" s="1030" t="s">
        <v>1806</v>
      </c>
      <c r="B2773" s="982"/>
      <c r="C2773" s="982"/>
      <c r="D2773" s="982"/>
      <c r="E2773" s="982"/>
      <c r="F2773" s="983"/>
      <c r="G2773" s="740" t="str">
        <f>IF(F2771="","",(SUM(G2771:G2772)))</f>
        <v/>
      </c>
      <c r="H2773" s="690"/>
    </row>
    <row r="2774" spans="1:8" ht="12.75" customHeight="1">
      <c r="A2774" s="741"/>
      <c r="B2774" s="742"/>
      <c r="C2774" s="751"/>
      <c r="D2774" s="752"/>
      <c r="E2774" s="753"/>
      <c r="F2774" s="754"/>
      <c r="G2774" s="755"/>
      <c r="H2774" s="690"/>
    </row>
    <row r="2775" spans="1:8" ht="12.75" customHeight="1">
      <c r="A2775" s="1032" t="s">
        <v>173</v>
      </c>
      <c r="B2775" s="982"/>
      <c r="C2775" s="982"/>
      <c r="D2775" s="982"/>
      <c r="E2775" s="982"/>
      <c r="F2775" s="1033"/>
      <c r="G2775" s="756" t="e">
        <f>SUM(G2761,G2767,G2773)</f>
        <v>#REF!</v>
      </c>
      <c r="H2775" s="690"/>
    </row>
    <row r="2776" spans="1:8" ht="12.75" customHeight="1">
      <c r="A2776" s="825"/>
      <c r="B2776" s="825"/>
      <c r="C2776" s="825"/>
      <c r="D2776" s="825"/>
      <c r="E2776" s="825"/>
      <c r="F2776" s="825"/>
      <c r="G2776" s="866"/>
      <c r="H2776" s="690"/>
    </row>
    <row r="2777" spans="1:8" ht="12.75" customHeight="1">
      <c r="A2777" s="825"/>
      <c r="B2777" s="825"/>
      <c r="C2777" s="825"/>
      <c r="D2777" s="825"/>
      <c r="E2777" s="825"/>
      <c r="F2777" s="825"/>
      <c r="G2777" s="866"/>
      <c r="H2777" s="690"/>
    </row>
    <row r="2778" spans="1:8" ht="12.75" customHeight="1">
      <c r="A2778" s="200"/>
      <c r="B2778" s="201"/>
      <c r="C2778" s="670"/>
      <c r="D2778" s="201"/>
      <c r="E2778" s="201"/>
      <c r="F2778" s="683"/>
      <c r="G2778" s="218"/>
      <c r="H2778" s="690"/>
    </row>
    <row r="2779" spans="1:8" ht="12.75" customHeight="1">
      <c r="A2779" s="821" t="s">
        <v>46</v>
      </c>
      <c r="B2779" s="822" t="s">
        <v>37</v>
      </c>
      <c r="C2779" s="1113" t="s">
        <v>105</v>
      </c>
      <c r="D2779" s="1026"/>
      <c r="E2779" s="1026"/>
      <c r="F2779" s="1022"/>
      <c r="G2779" s="823" t="s">
        <v>40</v>
      </c>
      <c r="H2779" s="690"/>
    </row>
    <row r="2780" spans="1:8" ht="12.75" customHeight="1">
      <c r="A2780" s="772" t="s">
        <v>2637</v>
      </c>
      <c r="B2780" s="773" t="s">
        <v>2638</v>
      </c>
      <c r="C2780" s="1114" t="s">
        <v>2639</v>
      </c>
      <c r="D2780" s="1015"/>
      <c r="E2780" s="1016"/>
      <c r="F2780" s="728" t="e">
        <f>G2799</f>
        <v>#REF!</v>
      </c>
      <c r="G2780" s="824" t="e">
        <f>D2789</f>
        <v>#REF!</v>
      </c>
      <c r="H2780" s="690"/>
    </row>
    <row r="2781" spans="1:8" ht="12.75" customHeight="1">
      <c r="A2781" s="1028" t="s">
        <v>1802</v>
      </c>
      <c r="B2781" s="1015"/>
      <c r="C2781" s="1015"/>
      <c r="D2781" s="1015"/>
      <c r="E2781" s="1015"/>
      <c r="F2781" s="1015"/>
      <c r="G2781" s="1029"/>
      <c r="H2781" s="690"/>
    </row>
    <row r="2782" spans="1:8" ht="12.75" customHeight="1">
      <c r="A2782" s="732" t="s">
        <v>1480</v>
      </c>
      <c r="B2782" s="732" t="s">
        <v>46</v>
      </c>
      <c r="C2782" s="733" t="s">
        <v>1803</v>
      </c>
      <c r="D2782" s="732" t="s">
        <v>141</v>
      </c>
      <c r="E2782" s="734" t="s">
        <v>106</v>
      </c>
      <c r="F2782" s="735" t="s">
        <v>1804</v>
      </c>
      <c r="G2782" s="735" t="s">
        <v>1805</v>
      </c>
      <c r="H2782" s="690"/>
    </row>
    <row r="2783" spans="1:8" ht="12.75" customHeight="1">
      <c r="A2783" s="736"/>
      <c r="B2783" s="736"/>
      <c r="C2783" s="737"/>
      <c r="D2783" s="736"/>
      <c r="E2783" s="738"/>
      <c r="F2783" s="739"/>
      <c r="G2783" s="739"/>
      <c r="H2783" s="690"/>
    </row>
    <row r="2784" spans="1:8" ht="12.75" customHeight="1">
      <c r="A2784" s="736"/>
      <c r="B2784" s="736"/>
      <c r="C2784" s="737"/>
      <c r="D2784" s="736"/>
      <c r="E2784" s="738"/>
      <c r="F2784" s="739"/>
      <c r="G2784" s="739"/>
      <c r="H2784" s="690"/>
    </row>
    <row r="2785" spans="1:8" ht="12.75" customHeight="1">
      <c r="A2785" s="1030" t="s">
        <v>1806</v>
      </c>
      <c r="B2785" s="982"/>
      <c r="C2785" s="982"/>
      <c r="D2785" s="982"/>
      <c r="E2785" s="982"/>
      <c r="F2785" s="983"/>
      <c r="G2785" s="740" t="str">
        <f>IF(F2783="","",(SUM(G2783:G2784)))</f>
        <v/>
      </c>
      <c r="H2785" s="690"/>
    </row>
    <row r="2786" spans="1:8" ht="12.75" customHeight="1">
      <c r="A2786" s="741"/>
      <c r="B2786" s="742"/>
      <c r="C2786" s="743"/>
      <c r="D2786" s="744"/>
      <c r="E2786" s="745"/>
      <c r="F2786" s="746"/>
      <c r="G2786" s="747"/>
      <c r="H2786" s="690"/>
    </row>
    <row r="2787" spans="1:8" ht="12.75" customHeight="1">
      <c r="A2787" s="1031" t="s">
        <v>1570</v>
      </c>
      <c r="B2787" s="982"/>
      <c r="C2787" s="982"/>
      <c r="D2787" s="982"/>
      <c r="E2787" s="982"/>
      <c r="F2787" s="982"/>
      <c r="G2787" s="983"/>
      <c r="H2787" s="690"/>
    </row>
    <row r="2788" spans="1:8" ht="12.75" customHeight="1">
      <c r="A2788" s="732" t="s">
        <v>1480</v>
      </c>
      <c r="B2788" s="732" t="s">
        <v>46</v>
      </c>
      <c r="C2788" s="733" t="s">
        <v>1803</v>
      </c>
      <c r="D2788" s="732" t="s">
        <v>141</v>
      </c>
      <c r="E2788" s="734" t="s">
        <v>106</v>
      </c>
      <c r="F2788" s="735" t="s">
        <v>1804</v>
      </c>
      <c r="G2788" s="735" t="s">
        <v>1805</v>
      </c>
      <c r="H2788" s="690"/>
    </row>
    <row r="2789" spans="1:8" ht="12.75" customHeight="1">
      <c r="A2789" s="736" t="s">
        <v>2233</v>
      </c>
      <c r="B2789" s="736" t="s">
        <v>2640</v>
      </c>
      <c r="C2789" s="737" t="e">
        <f>VLOOKUP(B2789,#REF!,2,0)</f>
        <v>#REF!</v>
      </c>
      <c r="D2789" s="736" t="e">
        <f>VLOOKUP(B2789,#REF!,3,0)</f>
        <v>#REF!</v>
      </c>
      <c r="E2789" s="738">
        <v>1</v>
      </c>
      <c r="F2789" s="739" t="e">
        <f>VLOOKUP(B2789,#REF!,13,0)</f>
        <v>#REF!</v>
      </c>
      <c r="G2789" s="739" t="e">
        <f>IF(D2789="","",E2789*F2789)</f>
        <v>#REF!</v>
      </c>
      <c r="H2789" s="690"/>
    </row>
    <row r="2790" spans="1:8" ht="12.75" customHeight="1">
      <c r="A2790" s="736"/>
      <c r="B2790" s="736"/>
      <c r="C2790" s="737"/>
      <c r="D2790" s="736"/>
      <c r="E2790" s="738"/>
      <c r="F2790" s="739"/>
      <c r="G2790" s="739"/>
      <c r="H2790" s="690"/>
    </row>
    <row r="2791" spans="1:8" ht="12.75" customHeight="1">
      <c r="A2791" s="1030" t="s">
        <v>1806</v>
      </c>
      <c r="B2791" s="982"/>
      <c r="C2791" s="982"/>
      <c r="D2791" s="982"/>
      <c r="E2791" s="982"/>
      <c r="F2791" s="983"/>
      <c r="G2791" s="740" t="e">
        <f>IF(F2789="","",(SUM(G2789:G2790)))</f>
        <v>#REF!</v>
      </c>
      <c r="H2791" s="690"/>
    </row>
    <row r="2792" spans="1:8" ht="12.75" customHeight="1">
      <c r="A2792" s="741"/>
      <c r="B2792" s="742"/>
      <c r="C2792" s="748"/>
      <c r="D2792" s="742"/>
      <c r="E2792" s="749"/>
      <c r="F2792" s="750"/>
      <c r="G2792" s="747"/>
      <c r="H2792" s="690"/>
    </row>
    <row r="2793" spans="1:8" ht="12.75" customHeight="1">
      <c r="A2793" s="1031" t="s">
        <v>1807</v>
      </c>
      <c r="B2793" s="982"/>
      <c r="C2793" s="982"/>
      <c r="D2793" s="982"/>
      <c r="E2793" s="982"/>
      <c r="F2793" s="982"/>
      <c r="G2793" s="983"/>
      <c r="H2793" s="690"/>
    </row>
    <row r="2794" spans="1:8" ht="12.75" customHeight="1">
      <c r="A2794" s="732" t="s">
        <v>1480</v>
      </c>
      <c r="B2794" s="732" t="s">
        <v>46</v>
      </c>
      <c r="C2794" s="733" t="s">
        <v>1803</v>
      </c>
      <c r="D2794" s="732" t="s">
        <v>141</v>
      </c>
      <c r="E2794" s="734" t="s">
        <v>106</v>
      </c>
      <c r="F2794" s="735" t="s">
        <v>1804</v>
      </c>
      <c r="G2794" s="735" t="s">
        <v>1805</v>
      </c>
      <c r="H2794" s="690"/>
    </row>
    <row r="2795" spans="1:8" ht="12.75" customHeight="1">
      <c r="A2795" s="736"/>
      <c r="B2795" s="736"/>
      <c r="C2795" s="737" t="str">
        <f>IF(B2795="","",IF(A2795="SINAPI",VLOOKUP(B2795,'Referência NÃO DESONERADO'!$A:$D,2,0),IF(A2795="COTAÇÃO",VLOOKUP(B2795,'Mapa Cotações'!$A:$N,2,0))))</f>
        <v/>
      </c>
      <c r="D2795" s="736" t="str">
        <f>IF(B2795="","",IF(A2795="SINAPI",VLOOKUP(B2795,'Referência NÃO DESONERADO'!$A:$D,3,0),IF(A2795="COTAÇÃO",VLOOKUP(B2795,'Mapa Cotações'!$A:$N,3,0))))</f>
        <v/>
      </c>
      <c r="E2795" s="738"/>
      <c r="F2795" s="739" t="str">
        <f>IF(B2795="","",IF('Planilha Orçamentária'!$H$2="NÃO DESONERADO",(IF(A2795="SINAPI",VLOOKUP(B2795,'Referência NÃO DESONERADO'!$A:$D,4,0),IF(A2795="ORSE",VLOOKUP(B2795,'Referência NÃO DESONERADO'!$F:$I,4,0),IF(A2795="COTAÇÃO",VLOOKUP(B2795,'Mapa Cotações'!$A:$N,13,0))))),(IF(A2795="SINAPI",VLOOKUP(B2795,'Referência DESONERADO'!$A:$D,4,0),IF(A2795="ORSE",VLOOKUP(B2795,'Referência DESONERADO'!$F:$I,4,0),IF(A2795="COTAÇÃO",VLOOKUP(B2795,'Mapa Cotações'!$A:$N,13,0)))))))</f>
        <v/>
      </c>
      <c r="G2795" s="739" t="str">
        <f t="shared" ref="G2795:G2796" si="88">IF(D2795="","",E2795*F2795)</f>
        <v/>
      </c>
      <c r="H2795" s="690"/>
    </row>
    <row r="2796" spans="1:8" ht="12.75" customHeight="1">
      <c r="A2796" s="736"/>
      <c r="B2796" s="736"/>
      <c r="C2796" s="737" t="str">
        <f>IF(B2796="","",IF(A2796="SINAPI",VLOOKUP(B2796,'Referência NÃO DESONERADO'!$A:$D,2,0),IF(A2796="COTAÇÃO",VLOOKUP(B2796,'Mapa Cotações'!$A:$N,2,0))))</f>
        <v/>
      </c>
      <c r="D2796" s="736" t="str">
        <f>IF(B2796="","",IF(A2796="SINAPI",VLOOKUP(B2796,'Referência NÃO DESONERADO'!$A:$D,3,0),IF(A2796="COTAÇÃO",VLOOKUP(B2796,'Mapa Cotações'!$A:$N,3,0))))</f>
        <v/>
      </c>
      <c r="E2796" s="738"/>
      <c r="F2796" s="739" t="str">
        <f>IF(B2796="","",IF('Planilha Orçamentária'!$H$2="NÃO DESONERADO",(IF(A2796="SINAPI",VLOOKUP(B2796,'Referência NÃO DESONERADO'!$A:$D,4,0),IF(A2796="ORSE",VLOOKUP(B2796,'Referência NÃO DESONERADO'!$F:$I,4,0),IF(A2796="COTAÇÃO",VLOOKUP(B2796,'Mapa Cotações'!$A:$N,13,0))))),(IF(A2796="SINAPI",VLOOKUP(B2796,'Referência DESONERADO'!$A:$D,4,0),IF(A2796="ORSE",VLOOKUP(B2796,'Referência DESONERADO'!$F:$I,4,0),IF(A2796="COTAÇÃO",VLOOKUP(B2796,'Mapa Cotações'!$A:$N,13,0)))))))</f>
        <v/>
      </c>
      <c r="G2796" s="739" t="str">
        <f t="shared" si="88"/>
        <v/>
      </c>
      <c r="H2796" s="690"/>
    </row>
    <row r="2797" spans="1:8" ht="12.75" customHeight="1">
      <c r="A2797" s="1030" t="s">
        <v>1806</v>
      </c>
      <c r="B2797" s="982"/>
      <c r="C2797" s="982"/>
      <c r="D2797" s="982"/>
      <c r="E2797" s="982"/>
      <c r="F2797" s="983"/>
      <c r="G2797" s="740" t="str">
        <f>IF(F2795="","",(SUM(G2795:G2796)))</f>
        <v/>
      </c>
      <c r="H2797" s="690"/>
    </row>
    <row r="2798" spans="1:8" ht="12.75" customHeight="1">
      <c r="A2798" s="741"/>
      <c r="B2798" s="742"/>
      <c r="C2798" s="751"/>
      <c r="D2798" s="752"/>
      <c r="E2798" s="753"/>
      <c r="F2798" s="754"/>
      <c r="G2798" s="755"/>
      <c r="H2798" s="690"/>
    </row>
    <row r="2799" spans="1:8" ht="12.75" customHeight="1">
      <c r="A2799" s="1032" t="s">
        <v>173</v>
      </c>
      <c r="B2799" s="982"/>
      <c r="C2799" s="982"/>
      <c r="D2799" s="982"/>
      <c r="E2799" s="982"/>
      <c r="F2799" s="1033"/>
      <c r="G2799" s="756" t="e">
        <f>SUM(G2785,G2791,G2797)</f>
        <v>#REF!</v>
      </c>
      <c r="H2799" s="690"/>
    </row>
    <row r="2800" spans="1:8" ht="12.75" customHeight="1">
      <c r="A2800" s="825"/>
      <c r="B2800" s="825"/>
      <c r="C2800" s="825"/>
      <c r="D2800" s="825"/>
      <c r="E2800" s="825"/>
      <c r="F2800" s="825"/>
      <c r="G2800" s="866"/>
      <c r="H2800" s="690"/>
    </row>
    <row r="2801" spans="1:8" ht="12.75" customHeight="1">
      <c r="A2801" s="825"/>
      <c r="B2801" s="825"/>
      <c r="C2801" s="825"/>
      <c r="D2801" s="825"/>
      <c r="E2801" s="825"/>
      <c r="F2801" s="825"/>
      <c r="G2801" s="866"/>
      <c r="H2801" s="690"/>
    </row>
    <row r="2802" spans="1:8" ht="12.75" customHeight="1">
      <c r="A2802" s="200"/>
      <c r="B2802" s="201"/>
      <c r="C2802" s="670"/>
      <c r="D2802" s="201"/>
      <c r="E2802" s="201"/>
      <c r="F2802" s="683"/>
      <c r="G2802" s="218"/>
      <c r="H2802" s="690"/>
    </row>
    <row r="2803" spans="1:8" ht="12.75" customHeight="1">
      <c r="A2803" s="821" t="s">
        <v>46</v>
      </c>
      <c r="B2803" s="822" t="s">
        <v>37</v>
      </c>
      <c r="C2803" s="1113" t="s">
        <v>105</v>
      </c>
      <c r="D2803" s="1026"/>
      <c r="E2803" s="1026"/>
      <c r="F2803" s="1022"/>
      <c r="G2803" s="823" t="s">
        <v>40</v>
      </c>
      <c r="H2803" s="690"/>
    </row>
    <row r="2804" spans="1:8" ht="12.75" customHeight="1">
      <c r="A2804" s="772" t="s">
        <v>2641</v>
      </c>
      <c r="B2804" s="773" t="s">
        <v>2642</v>
      </c>
      <c r="C2804" s="1114" t="s">
        <v>2643</v>
      </c>
      <c r="D2804" s="1015"/>
      <c r="E2804" s="1016"/>
      <c r="F2804" s="728" t="e">
        <f>G2823</f>
        <v>#REF!</v>
      </c>
      <c r="G2804" s="824" t="e">
        <f>D2813</f>
        <v>#REF!</v>
      </c>
      <c r="H2804" s="690"/>
    </row>
    <row r="2805" spans="1:8" ht="12.75" customHeight="1">
      <c r="A2805" s="1028" t="s">
        <v>1802</v>
      </c>
      <c r="B2805" s="1015"/>
      <c r="C2805" s="1015"/>
      <c r="D2805" s="1015"/>
      <c r="E2805" s="1015"/>
      <c r="F2805" s="1015"/>
      <c r="G2805" s="1029"/>
      <c r="H2805" s="690"/>
    </row>
    <row r="2806" spans="1:8" ht="12.75" customHeight="1">
      <c r="A2806" s="732" t="s">
        <v>1480</v>
      </c>
      <c r="B2806" s="732" t="s">
        <v>46</v>
      </c>
      <c r="C2806" s="733" t="s">
        <v>1803</v>
      </c>
      <c r="D2806" s="732" t="s">
        <v>141</v>
      </c>
      <c r="E2806" s="734" t="s">
        <v>106</v>
      </c>
      <c r="F2806" s="735" t="s">
        <v>1804</v>
      </c>
      <c r="G2806" s="735" t="s">
        <v>1805</v>
      </c>
      <c r="H2806" s="690"/>
    </row>
    <row r="2807" spans="1:8" ht="12.75" customHeight="1">
      <c r="A2807" s="736"/>
      <c r="B2807" s="736"/>
      <c r="C2807" s="737"/>
      <c r="D2807" s="736"/>
      <c r="E2807" s="738"/>
      <c r="F2807" s="739"/>
      <c r="G2807" s="739"/>
      <c r="H2807" s="690"/>
    </row>
    <row r="2808" spans="1:8" ht="12.75" customHeight="1">
      <c r="A2808" s="736"/>
      <c r="B2808" s="736"/>
      <c r="C2808" s="737"/>
      <c r="D2808" s="736"/>
      <c r="E2808" s="738"/>
      <c r="F2808" s="739"/>
      <c r="G2808" s="739"/>
      <c r="H2808" s="690"/>
    </row>
    <row r="2809" spans="1:8" ht="12.75" customHeight="1">
      <c r="A2809" s="1030" t="s">
        <v>1806</v>
      </c>
      <c r="B2809" s="982"/>
      <c r="C2809" s="982"/>
      <c r="D2809" s="982"/>
      <c r="E2809" s="982"/>
      <c r="F2809" s="983"/>
      <c r="G2809" s="740" t="str">
        <f>IF(F2807="","",(SUM(G2807:G2808)))</f>
        <v/>
      </c>
      <c r="H2809" s="690"/>
    </row>
    <row r="2810" spans="1:8" ht="12.75" customHeight="1">
      <c r="A2810" s="741"/>
      <c r="B2810" s="742"/>
      <c r="C2810" s="743"/>
      <c r="D2810" s="744"/>
      <c r="E2810" s="745"/>
      <c r="F2810" s="746"/>
      <c r="G2810" s="747"/>
      <c r="H2810" s="690"/>
    </row>
    <row r="2811" spans="1:8" ht="12.75" customHeight="1">
      <c r="A2811" s="1031" t="s">
        <v>1570</v>
      </c>
      <c r="B2811" s="982"/>
      <c r="C2811" s="982"/>
      <c r="D2811" s="982"/>
      <c r="E2811" s="982"/>
      <c r="F2811" s="982"/>
      <c r="G2811" s="983"/>
      <c r="H2811" s="690"/>
    </row>
    <row r="2812" spans="1:8" ht="12.75" customHeight="1">
      <c r="A2812" s="732" t="s">
        <v>1480</v>
      </c>
      <c r="B2812" s="732" t="s">
        <v>46</v>
      </c>
      <c r="C2812" s="733" t="s">
        <v>1803</v>
      </c>
      <c r="D2812" s="732" t="s">
        <v>141</v>
      </c>
      <c r="E2812" s="734" t="s">
        <v>106</v>
      </c>
      <c r="F2812" s="735" t="s">
        <v>1804</v>
      </c>
      <c r="G2812" s="735" t="s">
        <v>1805</v>
      </c>
      <c r="H2812" s="690"/>
    </row>
    <row r="2813" spans="1:8" ht="12.75" customHeight="1">
      <c r="A2813" s="736" t="s">
        <v>2233</v>
      </c>
      <c r="B2813" s="736" t="s">
        <v>2644</v>
      </c>
      <c r="C2813" s="737" t="e">
        <f>VLOOKUP(B2813,#REF!,2,0)</f>
        <v>#REF!</v>
      </c>
      <c r="D2813" s="736" t="e">
        <f>VLOOKUP(B2813,#REF!,3,0)</f>
        <v>#REF!</v>
      </c>
      <c r="E2813" s="738">
        <v>1</v>
      </c>
      <c r="F2813" s="739" t="e">
        <f>VLOOKUP(B2813,#REF!,13,0)</f>
        <v>#REF!</v>
      </c>
      <c r="G2813" s="739" t="e">
        <f>IF(D2813="","",E2813*F2813)</f>
        <v>#REF!</v>
      </c>
      <c r="H2813" s="690"/>
    </row>
    <row r="2814" spans="1:8" ht="12.75" customHeight="1">
      <c r="A2814" s="736"/>
      <c r="B2814" s="736"/>
      <c r="C2814" s="737"/>
      <c r="D2814" s="736"/>
      <c r="E2814" s="738"/>
      <c r="F2814" s="739"/>
      <c r="G2814" s="739"/>
      <c r="H2814" s="690"/>
    </row>
    <row r="2815" spans="1:8" ht="12.75" customHeight="1">
      <c r="A2815" s="1030" t="s">
        <v>1806</v>
      </c>
      <c r="B2815" s="982"/>
      <c r="C2815" s="982"/>
      <c r="D2815" s="982"/>
      <c r="E2815" s="982"/>
      <c r="F2815" s="983"/>
      <c r="G2815" s="740" t="e">
        <f>IF(F2813="","",(SUM(G2813:G2814)))</f>
        <v>#REF!</v>
      </c>
      <c r="H2815" s="690"/>
    </row>
    <row r="2816" spans="1:8" ht="12.75" customHeight="1">
      <c r="A2816" s="741"/>
      <c r="B2816" s="742"/>
      <c r="C2816" s="748"/>
      <c r="D2816" s="742"/>
      <c r="E2816" s="749"/>
      <c r="F2816" s="750"/>
      <c r="G2816" s="747"/>
      <c r="H2816" s="690"/>
    </row>
    <row r="2817" spans="1:8" ht="12.75" customHeight="1">
      <c r="A2817" s="1031" t="s">
        <v>1807</v>
      </c>
      <c r="B2817" s="982"/>
      <c r="C2817" s="982"/>
      <c r="D2817" s="982"/>
      <c r="E2817" s="982"/>
      <c r="F2817" s="982"/>
      <c r="G2817" s="983"/>
      <c r="H2817" s="690"/>
    </row>
    <row r="2818" spans="1:8" ht="12.75" customHeight="1">
      <c r="A2818" s="732" t="s">
        <v>1480</v>
      </c>
      <c r="B2818" s="732" t="s">
        <v>46</v>
      </c>
      <c r="C2818" s="733" t="s">
        <v>1803</v>
      </c>
      <c r="D2818" s="732" t="s">
        <v>141</v>
      </c>
      <c r="E2818" s="734" t="s">
        <v>106</v>
      </c>
      <c r="F2818" s="735" t="s">
        <v>1804</v>
      </c>
      <c r="G2818" s="735" t="s">
        <v>1805</v>
      </c>
      <c r="H2818" s="690"/>
    </row>
    <row r="2819" spans="1:8" ht="12.75" customHeight="1">
      <c r="A2819" s="736"/>
      <c r="B2819" s="736"/>
      <c r="C2819" s="737" t="str">
        <f>IF(B2819="","",IF(A2819="SINAPI",VLOOKUP(B2819,'Referência NÃO DESONERADO'!$A:$D,2,0),IF(A2819="COTAÇÃO",VLOOKUP(B2819,'Mapa Cotações'!$A:$N,2,0))))</f>
        <v/>
      </c>
      <c r="D2819" s="736" t="str">
        <f>IF(B2819="","",IF(A2819="SINAPI",VLOOKUP(B2819,'Referência NÃO DESONERADO'!$A:$D,3,0),IF(A2819="COTAÇÃO",VLOOKUP(B2819,'Mapa Cotações'!$A:$N,3,0))))</f>
        <v/>
      </c>
      <c r="E2819" s="738"/>
      <c r="F2819" s="739" t="str">
        <f>IF(B2819="","",IF('Planilha Orçamentária'!$H$2="NÃO DESONERADO",(IF(A2819="SINAPI",VLOOKUP(B2819,'Referência NÃO DESONERADO'!$A:$D,4,0),IF(A2819="ORSE",VLOOKUP(B2819,'Referência NÃO DESONERADO'!$F:$I,4,0),IF(A2819="COTAÇÃO",VLOOKUP(B2819,'Mapa Cotações'!$A:$N,13,0))))),(IF(A2819="SINAPI",VLOOKUP(B2819,'Referência DESONERADO'!$A:$D,4,0),IF(A2819="ORSE",VLOOKUP(B2819,'Referência DESONERADO'!$F:$I,4,0),IF(A2819="COTAÇÃO",VLOOKUP(B2819,'Mapa Cotações'!$A:$N,13,0)))))))</f>
        <v/>
      </c>
      <c r="G2819" s="739" t="str">
        <f t="shared" ref="G2819:G2820" si="89">IF(D2819="","",E2819*F2819)</f>
        <v/>
      </c>
      <c r="H2819" s="690"/>
    </row>
    <row r="2820" spans="1:8" ht="12.75" customHeight="1">
      <c r="A2820" s="736"/>
      <c r="B2820" s="736"/>
      <c r="C2820" s="737" t="str">
        <f>IF(B2820="","",IF(A2820="SINAPI",VLOOKUP(B2820,'Referência NÃO DESONERADO'!$A:$D,2,0),IF(A2820="COTAÇÃO",VLOOKUP(B2820,'Mapa Cotações'!$A:$N,2,0))))</f>
        <v/>
      </c>
      <c r="D2820" s="736" t="str">
        <f>IF(B2820="","",IF(A2820="SINAPI",VLOOKUP(B2820,'Referência NÃO DESONERADO'!$A:$D,3,0),IF(A2820="COTAÇÃO",VLOOKUP(B2820,'Mapa Cotações'!$A:$N,3,0))))</f>
        <v/>
      </c>
      <c r="E2820" s="738"/>
      <c r="F2820" s="739" t="str">
        <f>IF(B2820="","",IF('Planilha Orçamentária'!$H$2="NÃO DESONERADO",(IF(A2820="SINAPI",VLOOKUP(B2820,'Referência NÃO DESONERADO'!$A:$D,4,0),IF(A2820="ORSE",VLOOKUP(B2820,'Referência NÃO DESONERADO'!$F:$I,4,0),IF(A2820="COTAÇÃO",VLOOKUP(B2820,'Mapa Cotações'!$A:$N,13,0))))),(IF(A2820="SINAPI",VLOOKUP(B2820,'Referência DESONERADO'!$A:$D,4,0),IF(A2820="ORSE",VLOOKUP(B2820,'Referência DESONERADO'!$F:$I,4,0),IF(A2820="COTAÇÃO",VLOOKUP(B2820,'Mapa Cotações'!$A:$N,13,0)))))))</f>
        <v/>
      </c>
      <c r="G2820" s="739" t="str">
        <f t="shared" si="89"/>
        <v/>
      </c>
      <c r="H2820" s="690"/>
    </row>
    <row r="2821" spans="1:8" ht="12.75" customHeight="1">
      <c r="A2821" s="1030" t="s">
        <v>1806</v>
      </c>
      <c r="B2821" s="982"/>
      <c r="C2821" s="982"/>
      <c r="D2821" s="982"/>
      <c r="E2821" s="982"/>
      <c r="F2821" s="983"/>
      <c r="G2821" s="740" t="str">
        <f>IF(F2819="","",(SUM(G2819:G2820)))</f>
        <v/>
      </c>
      <c r="H2821" s="690"/>
    </row>
    <row r="2822" spans="1:8" ht="12.75" customHeight="1">
      <c r="A2822" s="741"/>
      <c r="B2822" s="742"/>
      <c r="C2822" s="751"/>
      <c r="D2822" s="752"/>
      <c r="E2822" s="753"/>
      <c r="F2822" s="754"/>
      <c r="G2822" s="755"/>
      <c r="H2822" s="690"/>
    </row>
    <row r="2823" spans="1:8" ht="12.75" customHeight="1">
      <c r="A2823" s="1032" t="s">
        <v>173</v>
      </c>
      <c r="B2823" s="982"/>
      <c r="C2823" s="982"/>
      <c r="D2823" s="982"/>
      <c r="E2823" s="982"/>
      <c r="F2823" s="1033"/>
      <c r="G2823" s="756" t="e">
        <f>SUM(G2809,G2815,G2821)</f>
        <v>#REF!</v>
      </c>
      <c r="H2823" s="690"/>
    </row>
    <row r="2824" spans="1:8" ht="12.75" customHeight="1">
      <c r="A2824" s="825"/>
      <c r="B2824" s="825"/>
      <c r="C2824" s="825"/>
      <c r="D2824" s="825"/>
      <c r="E2824" s="825"/>
      <c r="F2824" s="825"/>
      <c r="G2824" s="866"/>
      <c r="H2824" s="690"/>
    </row>
    <row r="2825" spans="1:8" ht="12.75" customHeight="1">
      <c r="A2825" s="825"/>
      <c r="B2825" s="825"/>
      <c r="C2825" s="825"/>
      <c r="D2825" s="825"/>
      <c r="E2825" s="825"/>
      <c r="F2825" s="825"/>
      <c r="G2825" s="866"/>
      <c r="H2825" s="690"/>
    </row>
    <row r="2826" spans="1:8" ht="12.75" customHeight="1">
      <c r="A2826" s="200"/>
      <c r="B2826" s="201"/>
      <c r="C2826" s="670"/>
      <c r="D2826" s="201"/>
      <c r="E2826" s="201"/>
      <c r="F2826" s="683"/>
      <c r="G2826" s="218"/>
      <c r="H2826" s="690"/>
    </row>
    <row r="2827" spans="1:8" ht="12.75" customHeight="1">
      <c r="A2827" s="821" t="s">
        <v>46</v>
      </c>
      <c r="B2827" s="822" t="s">
        <v>37</v>
      </c>
      <c r="C2827" s="1113" t="s">
        <v>105</v>
      </c>
      <c r="D2827" s="1026"/>
      <c r="E2827" s="1026"/>
      <c r="F2827" s="1022"/>
      <c r="G2827" s="823" t="s">
        <v>40</v>
      </c>
      <c r="H2827" s="690"/>
    </row>
    <row r="2828" spans="1:8" ht="12.75" customHeight="1">
      <c r="A2828" s="772" t="s">
        <v>2645</v>
      </c>
      <c r="B2828" s="773" t="s">
        <v>2646</v>
      </c>
      <c r="C2828" s="1114" t="s">
        <v>2647</v>
      </c>
      <c r="D2828" s="1015"/>
      <c r="E2828" s="1016"/>
      <c r="F2828" s="728" t="e">
        <f>G2847</f>
        <v>#REF!</v>
      </c>
      <c r="G2828" s="824" t="e">
        <f>D2837</f>
        <v>#REF!</v>
      </c>
      <c r="H2828" s="690"/>
    </row>
    <row r="2829" spans="1:8" ht="12.75" customHeight="1">
      <c r="A2829" s="1028" t="s">
        <v>1802</v>
      </c>
      <c r="B2829" s="1015"/>
      <c r="C2829" s="1015"/>
      <c r="D2829" s="1015"/>
      <c r="E2829" s="1015"/>
      <c r="F2829" s="1015"/>
      <c r="G2829" s="1029"/>
      <c r="H2829" s="690"/>
    </row>
    <row r="2830" spans="1:8" ht="12.75" customHeight="1">
      <c r="A2830" s="732" t="s">
        <v>1480</v>
      </c>
      <c r="B2830" s="732" t="s">
        <v>46</v>
      </c>
      <c r="C2830" s="733" t="s">
        <v>1803</v>
      </c>
      <c r="D2830" s="732" t="s">
        <v>141</v>
      </c>
      <c r="E2830" s="734" t="s">
        <v>106</v>
      </c>
      <c r="F2830" s="735" t="s">
        <v>1804</v>
      </c>
      <c r="G2830" s="735" t="s">
        <v>1805</v>
      </c>
      <c r="H2830" s="690"/>
    </row>
    <row r="2831" spans="1:8" ht="12.75" customHeight="1">
      <c r="A2831" s="736"/>
      <c r="B2831" s="736"/>
      <c r="C2831" s="737"/>
      <c r="D2831" s="736"/>
      <c r="E2831" s="738"/>
      <c r="F2831" s="739"/>
      <c r="G2831" s="739"/>
      <c r="H2831" s="690"/>
    </row>
    <row r="2832" spans="1:8" ht="12.75" customHeight="1">
      <c r="A2832" s="736"/>
      <c r="B2832" s="736"/>
      <c r="C2832" s="737"/>
      <c r="D2832" s="736"/>
      <c r="E2832" s="738"/>
      <c r="F2832" s="739"/>
      <c r="G2832" s="739"/>
      <c r="H2832" s="690"/>
    </row>
    <row r="2833" spans="1:8" ht="12.75" customHeight="1">
      <c r="A2833" s="1030" t="s">
        <v>1806</v>
      </c>
      <c r="B2833" s="982"/>
      <c r="C2833" s="982"/>
      <c r="D2833" s="982"/>
      <c r="E2833" s="982"/>
      <c r="F2833" s="983"/>
      <c r="G2833" s="740" t="str">
        <f>IF(F2831="","",(SUM(G2831:G2832)))</f>
        <v/>
      </c>
      <c r="H2833" s="690"/>
    </row>
    <row r="2834" spans="1:8" ht="12.75" customHeight="1">
      <c r="A2834" s="741"/>
      <c r="B2834" s="742"/>
      <c r="C2834" s="743"/>
      <c r="D2834" s="744"/>
      <c r="E2834" s="745"/>
      <c r="F2834" s="746"/>
      <c r="G2834" s="747"/>
      <c r="H2834" s="690"/>
    </row>
    <row r="2835" spans="1:8" ht="12.75" customHeight="1">
      <c r="A2835" s="1031" t="s">
        <v>1570</v>
      </c>
      <c r="B2835" s="982"/>
      <c r="C2835" s="982"/>
      <c r="D2835" s="982"/>
      <c r="E2835" s="982"/>
      <c r="F2835" s="982"/>
      <c r="G2835" s="983"/>
      <c r="H2835" s="690"/>
    </row>
    <row r="2836" spans="1:8" ht="12.75" customHeight="1">
      <c r="A2836" s="732" t="s">
        <v>1480</v>
      </c>
      <c r="B2836" s="732" t="s">
        <v>46</v>
      </c>
      <c r="C2836" s="733" t="s">
        <v>1803</v>
      </c>
      <c r="D2836" s="732" t="s">
        <v>141</v>
      </c>
      <c r="E2836" s="734" t="s">
        <v>106</v>
      </c>
      <c r="F2836" s="735" t="s">
        <v>1804</v>
      </c>
      <c r="G2836" s="735" t="s">
        <v>1805</v>
      </c>
      <c r="H2836" s="690"/>
    </row>
    <row r="2837" spans="1:8" ht="12.75" customHeight="1">
      <c r="A2837" s="736" t="s">
        <v>2233</v>
      </c>
      <c r="B2837" s="736" t="s">
        <v>2648</v>
      </c>
      <c r="C2837" s="737" t="e">
        <f>VLOOKUP(B2837,#REF!,2,0)</f>
        <v>#REF!</v>
      </c>
      <c r="D2837" s="736" t="e">
        <f>VLOOKUP(B2837,#REF!,3,0)</f>
        <v>#REF!</v>
      </c>
      <c r="E2837" s="738">
        <v>1</v>
      </c>
      <c r="F2837" s="739" t="e">
        <f>VLOOKUP(B2837,#REF!,13,0)</f>
        <v>#REF!</v>
      </c>
      <c r="G2837" s="739" t="e">
        <f>IF(D2837="","",E2837*F2837)</f>
        <v>#REF!</v>
      </c>
      <c r="H2837" s="690"/>
    </row>
    <row r="2838" spans="1:8" ht="12.75" customHeight="1">
      <c r="A2838" s="736"/>
      <c r="B2838" s="736"/>
      <c r="C2838" s="737"/>
      <c r="D2838" s="736"/>
      <c r="E2838" s="738"/>
      <c r="F2838" s="739"/>
      <c r="G2838" s="739"/>
      <c r="H2838" s="690"/>
    </row>
    <row r="2839" spans="1:8" ht="12.75" customHeight="1">
      <c r="A2839" s="1030" t="s">
        <v>1806</v>
      </c>
      <c r="B2839" s="982"/>
      <c r="C2839" s="982"/>
      <c r="D2839" s="982"/>
      <c r="E2839" s="982"/>
      <c r="F2839" s="983"/>
      <c r="G2839" s="740" t="e">
        <f>IF(F2837="","",(SUM(G2837:G2838)))</f>
        <v>#REF!</v>
      </c>
      <c r="H2839" s="690"/>
    </row>
    <row r="2840" spans="1:8" ht="12.75" customHeight="1">
      <c r="A2840" s="741"/>
      <c r="B2840" s="742"/>
      <c r="C2840" s="748"/>
      <c r="D2840" s="742"/>
      <c r="E2840" s="749"/>
      <c r="F2840" s="750"/>
      <c r="G2840" s="747"/>
      <c r="H2840" s="690"/>
    </row>
    <row r="2841" spans="1:8" ht="12.75" customHeight="1">
      <c r="A2841" s="1031" t="s">
        <v>1807</v>
      </c>
      <c r="B2841" s="982"/>
      <c r="C2841" s="982"/>
      <c r="D2841" s="982"/>
      <c r="E2841" s="982"/>
      <c r="F2841" s="982"/>
      <c r="G2841" s="983"/>
      <c r="H2841" s="690"/>
    </row>
    <row r="2842" spans="1:8" ht="12.75" customHeight="1">
      <c r="A2842" s="732" t="s">
        <v>1480</v>
      </c>
      <c r="B2842" s="732" t="s">
        <v>46</v>
      </c>
      <c r="C2842" s="733" t="s">
        <v>1803</v>
      </c>
      <c r="D2842" s="732" t="s">
        <v>141</v>
      </c>
      <c r="E2842" s="734" t="s">
        <v>106</v>
      </c>
      <c r="F2842" s="735" t="s">
        <v>1804</v>
      </c>
      <c r="G2842" s="735" t="s">
        <v>1805</v>
      </c>
      <c r="H2842" s="690"/>
    </row>
    <row r="2843" spans="1:8" ht="12.75" customHeight="1">
      <c r="A2843" s="736"/>
      <c r="B2843" s="736"/>
      <c r="C2843" s="737" t="str">
        <f>IF(B2843="","",IF(A2843="SINAPI",VLOOKUP(B2843,'Referência NÃO DESONERADO'!$A:$D,2,0),IF(A2843="COTAÇÃO",VLOOKUP(B2843,'Mapa Cotações'!$A:$N,2,0))))</f>
        <v/>
      </c>
      <c r="D2843" s="736" t="str">
        <f>IF(B2843="","",IF(A2843="SINAPI",VLOOKUP(B2843,'Referência NÃO DESONERADO'!$A:$D,3,0),IF(A2843="COTAÇÃO",VLOOKUP(B2843,'Mapa Cotações'!$A:$N,3,0))))</f>
        <v/>
      </c>
      <c r="E2843" s="738"/>
      <c r="F2843" s="739" t="str">
        <f>IF(B2843="","",IF('Planilha Orçamentária'!$H$2="NÃO DESONERADO",(IF(A2843="SINAPI",VLOOKUP(B2843,'Referência NÃO DESONERADO'!$A:$D,4,0),IF(A2843="ORSE",VLOOKUP(B2843,'Referência NÃO DESONERADO'!$F:$I,4,0),IF(A2843="COTAÇÃO",VLOOKUP(B2843,'Mapa Cotações'!$A:$N,13,0))))),(IF(A2843="SINAPI",VLOOKUP(B2843,'Referência DESONERADO'!$A:$D,4,0),IF(A2843="ORSE",VLOOKUP(B2843,'Referência DESONERADO'!$F:$I,4,0),IF(A2843="COTAÇÃO",VLOOKUP(B2843,'Mapa Cotações'!$A:$N,13,0)))))))</f>
        <v/>
      </c>
      <c r="G2843" s="739" t="str">
        <f t="shared" ref="G2843:G2844" si="90">IF(D2843="","",E2843*F2843)</f>
        <v/>
      </c>
      <c r="H2843" s="690"/>
    </row>
    <row r="2844" spans="1:8" ht="12.75" customHeight="1">
      <c r="A2844" s="736"/>
      <c r="B2844" s="736"/>
      <c r="C2844" s="737" t="str">
        <f>IF(B2844="","",IF(A2844="SINAPI",VLOOKUP(B2844,'Referência NÃO DESONERADO'!$A:$D,2,0),IF(A2844="COTAÇÃO",VLOOKUP(B2844,'Mapa Cotações'!$A:$N,2,0))))</f>
        <v/>
      </c>
      <c r="D2844" s="736" t="str">
        <f>IF(B2844="","",IF(A2844="SINAPI",VLOOKUP(B2844,'Referência NÃO DESONERADO'!$A:$D,3,0),IF(A2844="COTAÇÃO",VLOOKUP(B2844,'Mapa Cotações'!$A:$N,3,0))))</f>
        <v/>
      </c>
      <c r="E2844" s="738"/>
      <c r="F2844" s="739" t="str">
        <f>IF(B2844="","",IF('Planilha Orçamentária'!$H$2="NÃO DESONERADO",(IF(A2844="SINAPI",VLOOKUP(B2844,'Referência NÃO DESONERADO'!$A:$D,4,0),IF(A2844="ORSE",VLOOKUP(B2844,'Referência NÃO DESONERADO'!$F:$I,4,0),IF(A2844="COTAÇÃO",VLOOKUP(B2844,'Mapa Cotações'!$A:$N,13,0))))),(IF(A2844="SINAPI",VLOOKUP(B2844,'Referência DESONERADO'!$A:$D,4,0),IF(A2844="ORSE",VLOOKUP(B2844,'Referência DESONERADO'!$F:$I,4,0),IF(A2844="COTAÇÃO",VLOOKUP(B2844,'Mapa Cotações'!$A:$N,13,0)))))))</f>
        <v/>
      </c>
      <c r="G2844" s="739" t="str">
        <f t="shared" si="90"/>
        <v/>
      </c>
      <c r="H2844" s="690"/>
    </row>
    <row r="2845" spans="1:8" ht="12.75" customHeight="1">
      <c r="A2845" s="1030" t="s">
        <v>1806</v>
      </c>
      <c r="B2845" s="982"/>
      <c r="C2845" s="982"/>
      <c r="D2845" s="982"/>
      <c r="E2845" s="982"/>
      <c r="F2845" s="983"/>
      <c r="G2845" s="740" t="str">
        <f>IF(F2843="","",(SUM(G2843:G2844)))</f>
        <v/>
      </c>
      <c r="H2845" s="690"/>
    </row>
    <row r="2846" spans="1:8" ht="12.75" customHeight="1">
      <c r="A2846" s="741"/>
      <c r="B2846" s="742"/>
      <c r="C2846" s="751"/>
      <c r="D2846" s="752"/>
      <c r="E2846" s="753"/>
      <c r="F2846" s="754"/>
      <c r="G2846" s="755"/>
      <c r="H2846" s="690"/>
    </row>
    <row r="2847" spans="1:8" ht="12.75" customHeight="1">
      <c r="A2847" s="1032" t="s">
        <v>173</v>
      </c>
      <c r="B2847" s="982"/>
      <c r="C2847" s="982"/>
      <c r="D2847" s="982"/>
      <c r="E2847" s="982"/>
      <c r="F2847" s="1033"/>
      <c r="G2847" s="756" t="e">
        <f>SUM(G2833,G2839,G2845)</f>
        <v>#REF!</v>
      </c>
      <c r="H2847" s="690"/>
    </row>
    <row r="2848" spans="1:8" ht="12.75" customHeight="1">
      <c r="A2848" s="825"/>
      <c r="B2848" s="825"/>
      <c r="C2848" s="825"/>
      <c r="D2848" s="825"/>
      <c r="E2848" s="825"/>
      <c r="F2848" s="825"/>
      <c r="G2848" s="866"/>
      <c r="H2848" s="690"/>
    </row>
    <row r="2849" spans="1:8" ht="12.75" customHeight="1">
      <c r="A2849" s="825"/>
      <c r="B2849" s="825"/>
      <c r="C2849" s="825"/>
      <c r="D2849" s="825"/>
      <c r="E2849" s="825"/>
      <c r="F2849" s="825"/>
      <c r="G2849" s="866"/>
      <c r="H2849" s="690"/>
    </row>
    <row r="2850" spans="1:8" ht="12.75" customHeight="1">
      <c r="A2850" s="200"/>
      <c r="B2850" s="201"/>
      <c r="C2850" s="670"/>
      <c r="D2850" s="201"/>
      <c r="E2850" s="201"/>
      <c r="F2850" s="683"/>
      <c r="G2850" s="218"/>
      <c r="H2850" s="690"/>
    </row>
    <row r="2851" spans="1:8" ht="12.75" customHeight="1">
      <c r="A2851" s="821" t="s">
        <v>46</v>
      </c>
      <c r="B2851" s="822" t="s">
        <v>37</v>
      </c>
      <c r="C2851" s="1113" t="s">
        <v>105</v>
      </c>
      <c r="D2851" s="1026"/>
      <c r="E2851" s="1026"/>
      <c r="F2851" s="1022"/>
      <c r="G2851" s="823" t="s">
        <v>40</v>
      </c>
      <c r="H2851" s="690"/>
    </row>
    <row r="2852" spans="1:8" ht="12.75" customHeight="1">
      <c r="A2852" s="772" t="s">
        <v>2649</v>
      </c>
      <c r="B2852" s="773" t="s">
        <v>2650</v>
      </c>
      <c r="C2852" s="1114" t="s">
        <v>2651</v>
      </c>
      <c r="D2852" s="1015"/>
      <c r="E2852" s="1016"/>
      <c r="F2852" s="728" t="e">
        <f>G2871</f>
        <v>#REF!</v>
      </c>
      <c r="G2852" s="824" t="e">
        <f>D2861</f>
        <v>#REF!</v>
      </c>
      <c r="H2852" s="690"/>
    </row>
    <row r="2853" spans="1:8" ht="12.75" customHeight="1">
      <c r="A2853" s="1028" t="s">
        <v>1802</v>
      </c>
      <c r="B2853" s="1015"/>
      <c r="C2853" s="1015"/>
      <c r="D2853" s="1015"/>
      <c r="E2853" s="1015"/>
      <c r="F2853" s="1015"/>
      <c r="G2853" s="1029"/>
      <c r="H2853" s="690"/>
    </row>
    <row r="2854" spans="1:8" ht="12.75" customHeight="1">
      <c r="A2854" s="732" t="s">
        <v>1480</v>
      </c>
      <c r="B2854" s="732" t="s">
        <v>46</v>
      </c>
      <c r="C2854" s="733" t="s">
        <v>1803</v>
      </c>
      <c r="D2854" s="732" t="s">
        <v>141</v>
      </c>
      <c r="E2854" s="734" t="s">
        <v>106</v>
      </c>
      <c r="F2854" s="735" t="s">
        <v>1804</v>
      </c>
      <c r="G2854" s="735" t="s">
        <v>1805</v>
      </c>
      <c r="H2854" s="690"/>
    </row>
    <row r="2855" spans="1:8" ht="12.75" customHeight="1">
      <c r="A2855" s="736"/>
      <c r="B2855" s="736"/>
      <c r="C2855" s="737"/>
      <c r="D2855" s="736"/>
      <c r="E2855" s="738"/>
      <c r="F2855" s="739"/>
      <c r="G2855" s="739"/>
      <c r="H2855" s="690"/>
    </row>
    <row r="2856" spans="1:8" ht="12.75" customHeight="1">
      <c r="A2856" s="736"/>
      <c r="B2856" s="736"/>
      <c r="C2856" s="737"/>
      <c r="D2856" s="736"/>
      <c r="E2856" s="738"/>
      <c r="F2856" s="739"/>
      <c r="G2856" s="739"/>
      <c r="H2856" s="690"/>
    </row>
    <row r="2857" spans="1:8" ht="12.75" customHeight="1">
      <c r="A2857" s="1030" t="s">
        <v>1806</v>
      </c>
      <c r="B2857" s="982"/>
      <c r="C2857" s="982"/>
      <c r="D2857" s="982"/>
      <c r="E2857" s="982"/>
      <c r="F2857" s="983"/>
      <c r="G2857" s="740" t="str">
        <f>IF(F2855="","",(SUM(G2855:G2856)))</f>
        <v/>
      </c>
      <c r="H2857" s="690"/>
    </row>
    <row r="2858" spans="1:8" ht="12.75" customHeight="1">
      <c r="A2858" s="741"/>
      <c r="B2858" s="742"/>
      <c r="C2858" s="743"/>
      <c r="D2858" s="744"/>
      <c r="E2858" s="745"/>
      <c r="F2858" s="746"/>
      <c r="G2858" s="747"/>
      <c r="H2858" s="690"/>
    </row>
    <row r="2859" spans="1:8" ht="12.75" customHeight="1">
      <c r="A2859" s="1031" t="s">
        <v>1570</v>
      </c>
      <c r="B2859" s="982"/>
      <c r="C2859" s="982"/>
      <c r="D2859" s="982"/>
      <c r="E2859" s="982"/>
      <c r="F2859" s="982"/>
      <c r="G2859" s="983"/>
      <c r="H2859" s="690"/>
    </row>
    <row r="2860" spans="1:8" ht="12.75" customHeight="1">
      <c r="A2860" s="732" t="s">
        <v>1480</v>
      </c>
      <c r="B2860" s="732" t="s">
        <v>46</v>
      </c>
      <c r="C2860" s="733" t="s">
        <v>1803</v>
      </c>
      <c r="D2860" s="732" t="s">
        <v>141</v>
      </c>
      <c r="E2860" s="734" t="s">
        <v>106</v>
      </c>
      <c r="F2860" s="735" t="s">
        <v>1804</v>
      </c>
      <c r="G2860" s="735" t="s">
        <v>1805</v>
      </c>
      <c r="H2860" s="690"/>
    </row>
    <row r="2861" spans="1:8" ht="12.75" customHeight="1">
      <c r="A2861" s="736" t="s">
        <v>2233</v>
      </c>
      <c r="B2861" s="736" t="s">
        <v>2652</v>
      </c>
      <c r="C2861" s="737" t="e">
        <f>VLOOKUP(B2861,#REF!,2,0)</f>
        <v>#REF!</v>
      </c>
      <c r="D2861" s="736" t="e">
        <f>VLOOKUP(B2861,#REF!,3,0)</f>
        <v>#REF!</v>
      </c>
      <c r="E2861" s="738">
        <v>1</v>
      </c>
      <c r="F2861" s="739" t="e">
        <f>VLOOKUP(B2861,#REF!,13,0)</f>
        <v>#REF!</v>
      </c>
      <c r="G2861" s="739" t="e">
        <f>IF(D2861="","",E2861*F2861)</f>
        <v>#REF!</v>
      </c>
      <c r="H2861" s="690"/>
    </row>
    <row r="2862" spans="1:8" ht="12.75" customHeight="1">
      <c r="A2862" s="736"/>
      <c r="B2862" s="736"/>
      <c r="C2862" s="737"/>
      <c r="D2862" s="736"/>
      <c r="E2862" s="738"/>
      <c r="F2862" s="739"/>
      <c r="G2862" s="739"/>
      <c r="H2862" s="690"/>
    </row>
    <row r="2863" spans="1:8" ht="12.75" customHeight="1">
      <c r="A2863" s="1030" t="s">
        <v>1806</v>
      </c>
      <c r="B2863" s="982"/>
      <c r="C2863" s="982"/>
      <c r="D2863" s="982"/>
      <c r="E2863" s="982"/>
      <c r="F2863" s="983"/>
      <c r="G2863" s="740" t="e">
        <f>IF(F2861="","",(SUM(G2861:G2862)))</f>
        <v>#REF!</v>
      </c>
      <c r="H2863" s="690"/>
    </row>
    <row r="2864" spans="1:8" ht="12.75" customHeight="1">
      <c r="A2864" s="741"/>
      <c r="B2864" s="742"/>
      <c r="C2864" s="748"/>
      <c r="D2864" s="742"/>
      <c r="E2864" s="749"/>
      <c r="F2864" s="750"/>
      <c r="G2864" s="747"/>
      <c r="H2864" s="690"/>
    </row>
    <row r="2865" spans="1:8" ht="12.75" customHeight="1">
      <c r="A2865" s="1031" t="s">
        <v>1807</v>
      </c>
      <c r="B2865" s="982"/>
      <c r="C2865" s="982"/>
      <c r="D2865" s="982"/>
      <c r="E2865" s="982"/>
      <c r="F2865" s="982"/>
      <c r="G2865" s="983"/>
      <c r="H2865" s="690"/>
    </row>
    <row r="2866" spans="1:8" ht="12.75" customHeight="1">
      <c r="A2866" s="732" t="s">
        <v>1480</v>
      </c>
      <c r="B2866" s="732" t="s">
        <v>46</v>
      </c>
      <c r="C2866" s="733" t="s">
        <v>1803</v>
      </c>
      <c r="D2866" s="732" t="s">
        <v>141</v>
      </c>
      <c r="E2866" s="734" t="s">
        <v>106</v>
      </c>
      <c r="F2866" s="735" t="s">
        <v>1804</v>
      </c>
      <c r="G2866" s="735" t="s">
        <v>1805</v>
      </c>
      <c r="H2866" s="690"/>
    </row>
    <row r="2867" spans="1:8" ht="12.75" customHeight="1">
      <c r="A2867" s="736"/>
      <c r="B2867" s="736"/>
      <c r="C2867" s="737" t="str">
        <f>IF(B2867="","",IF(A2867="SINAPI",VLOOKUP(B2867,'Referência NÃO DESONERADO'!$A:$D,2,0),IF(A2867="COTAÇÃO",VLOOKUP(B2867,'Mapa Cotações'!$A:$N,2,0))))</f>
        <v/>
      </c>
      <c r="D2867" s="736" t="str">
        <f>IF(B2867="","",IF(A2867="SINAPI",VLOOKUP(B2867,'Referência NÃO DESONERADO'!$A:$D,3,0),IF(A2867="COTAÇÃO",VLOOKUP(B2867,'Mapa Cotações'!$A:$N,3,0))))</f>
        <v/>
      </c>
      <c r="E2867" s="738"/>
      <c r="F2867" s="739" t="str">
        <f>IF(B2867="","",IF('Planilha Orçamentária'!$H$2="NÃO DESONERADO",(IF(A2867="SINAPI",VLOOKUP(B2867,'Referência NÃO DESONERADO'!$A:$D,4,0),IF(A2867="ORSE",VLOOKUP(B2867,'Referência NÃO DESONERADO'!$F:$I,4,0),IF(A2867="COTAÇÃO",VLOOKUP(B2867,'Mapa Cotações'!$A:$N,13,0))))),(IF(A2867="SINAPI",VLOOKUP(B2867,'Referência DESONERADO'!$A:$D,4,0),IF(A2867="ORSE",VLOOKUP(B2867,'Referência DESONERADO'!$F:$I,4,0),IF(A2867="COTAÇÃO",VLOOKUP(B2867,'Mapa Cotações'!$A:$N,13,0)))))))</f>
        <v/>
      </c>
      <c r="G2867" s="739" t="str">
        <f t="shared" ref="G2867:G2868" si="91">IF(D2867="","",E2867*F2867)</f>
        <v/>
      </c>
      <c r="H2867" s="690"/>
    </row>
    <row r="2868" spans="1:8" ht="12.75" customHeight="1">
      <c r="A2868" s="736"/>
      <c r="B2868" s="736"/>
      <c r="C2868" s="737" t="str">
        <f>IF(B2868="","",IF(A2868="SINAPI",VLOOKUP(B2868,'Referência NÃO DESONERADO'!$A:$D,2,0),IF(A2868="COTAÇÃO",VLOOKUP(B2868,'Mapa Cotações'!$A:$N,2,0))))</f>
        <v/>
      </c>
      <c r="D2868" s="736" t="str">
        <f>IF(B2868="","",IF(A2868="SINAPI",VLOOKUP(B2868,'Referência NÃO DESONERADO'!$A:$D,3,0),IF(A2868="COTAÇÃO",VLOOKUP(B2868,'Mapa Cotações'!$A:$N,3,0))))</f>
        <v/>
      </c>
      <c r="E2868" s="738"/>
      <c r="F2868" s="739" t="str">
        <f>IF(B2868="","",IF('Planilha Orçamentária'!$H$2="NÃO DESONERADO",(IF(A2868="SINAPI",VLOOKUP(B2868,'Referência NÃO DESONERADO'!$A:$D,4,0),IF(A2868="ORSE",VLOOKUP(B2868,'Referência NÃO DESONERADO'!$F:$I,4,0),IF(A2868="COTAÇÃO",VLOOKUP(B2868,'Mapa Cotações'!$A:$N,13,0))))),(IF(A2868="SINAPI",VLOOKUP(B2868,'Referência DESONERADO'!$A:$D,4,0),IF(A2868="ORSE",VLOOKUP(B2868,'Referência DESONERADO'!$F:$I,4,0),IF(A2868="COTAÇÃO",VLOOKUP(B2868,'Mapa Cotações'!$A:$N,13,0)))))))</f>
        <v/>
      </c>
      <c r="G2868" s="739" t="str">
        <f t="shared" si="91"/>
        <v/>
      </c>
      <c r="H2868" s="690"/>
    </row>
    <row r="2869" spans="1:8" ht="12.75" customHeight="1">
      <c r="A2869" s="1030" t="s">
        <v>1806</v>
      </c>
      <c r="B2869" s="982"/>
      <c r="C2869" s="982"/>
      <c r="D2869" s="982"/>
      <c r="E2869" s="982"/>
      <c r="F2869" s="983"/>
      <c r="G2869" s="740" t="str">
        <f>IF(F2867="","",(SUM(G2867:G2868)))</f>
        <v/>
      </c>
      <c r="H2869" s="690"/>
    </row>
    <row r="2870" spans="1:8" ht="12.75" customHeight="1">
      <c r="A2870" s="741"/>
      <c r="B2870" s="742"/>
      <c r="C2870" s="751"/>
      <c r="D2870" s="752"/>
      <c r="E2870" s="753"/>
      <c r="F2870" s="754"/>
      <c r="G2870" s="755"/>
      <c r="H2870" s="690"/>
    </row>
    <row r="2871" spans="1:8" ht="12.75" customHeight="1">
      <c r="A2871" s="1032" t="s">
        <v>173</v>
      </c>
      <c r="B2871" s="982"/>
      <c r="C2871" s="982"/>
      <c r="D2871" s="982"/>
      <c r="E2871" s="982"/>
      <c r="F2871" s="1033"/>
      <c r="G2871" s="756" t="e">
        <f>SUM(G2857,G2863,G2869)</f>
        <v>#REF!</v>
      </c>
      <c r="H2871" s="690"/>
    </row>
    <row r="2872" spans="1:8" ht="12.75" customHeight="1">
      <c r="A2872" s="825"/>
      <c r="B2872" s="825"/>
      <c r="C2872" s="825"/>
      <c r="D2872" s="825"/>
      <c r="E2872" s="825"/>
      <c r="F2872" s="825"/>
      <c r="G2872" s="866"/>
      <c r="H2872" s="690"/>
    </row>
    <row r="2873" spans="1:8" ht="12.75" customHeight="1">
      <c r="A2873" s="825"/>
      <c r="B2873" s="825"/>
      <c r="C2873" s="825"/>
      <c r="D2873" s="825"/>
      <c r="E2873" s="825"/>
      <c r="F2873" s="825"/>
      <c r="G2873" s="866"/>
      <c r="H2873" s="690"/>
    </row>
    <row r="2874" spans="1:8" ht="12.75" customHeight="1">
      <c r="A2874" s="200"/>
      <c r="B2874" s="201"/>
      <c r="C2874" s="670"/>
      <c r="D2874" s="201"/>
      <c r="E2874" s="201"/>
      <c r="F2874" s="683"/>
      <c r="G2874" s="218"/>
      <c r="H2874" s="690"/>
    </row>
    <row r="2875" spans="1:8" ht="12.75" customHeight="1">
      <c r="A2875" s="821" t="s">
        <v>46</v>
      </c>
      <c r="B2875" s="822" t="s">
        <v>37</v>
      </c>
      <c r="C2875" s="1113" t="s">
        <v>105</v>
      </c>
      <c r="D2875" s="1026"/>
      <c r="E2875" s="1026"/>
      <c r="F2875" s="1022"/>
      <c r="G2875" s="823" t="s">
        <v>40</v>
      </c>
      <c r="H2875" s="690"/>
    </row>
    <row r="2876" spans="1:8" ht="12.75" customHeight="1">
      <c r="A2876" s="772" t="s">
        <v>2653</v>
      </c>
      <c r="B2876" s="773" t="s">
        <v>2654</v>
      </c>
      <c r="C2876" s="1114" t="s">
        <v>2655</v>
      </c>
      <c r="D2876" s="1015"/>
      <c r="E2876" s="1016"/>
      <c r="F2876" s="728" t="e">
        <f>G2895</f>
        <v>#REF!</v>
      </c>
      <c r="G2876" s="824" t="e">
        <f>D2885</f>
        <v>#REF!</v>
      </c>
      <c r="H2876" s="690"/>
    </row>
    <row r="2877" spans="1:8" ht="12.75" customHeight="1">
      <c r="A2877" s="1028" t="s">
        <v>1802</v>
      </c>
      <c r="B2877" s="1015"/>
      <c r="C2877" s="1015"/>
      <c r="D2877" s="1015"/>
      <c r="E2877" s="1015"/>
      <c r="F2877" s="1015"/>
      <c r="G2877" s="1029"/>
      <c r="H2877" s="690"/>
    </row>
    <row r="2878" spans="1:8" ht="12.75" customHeight="1">
      <c r="A2878" s="732" t="s">
        <v>1480</v>
      </c>
      <c r="B2878" s="732" t="s">
        <v>46</v>
      </c>
      <c r="C2878" s="733" t="s">
        <v>1803</v>
      </c>
      <c r="D2878" s="732" t="s">
        <v>141</v>
      </c>
      <c r="E2878" s="734" t="s">
        <v>106</v>
      </c>
      <c r="F2878" s="735" t="s">
        <v>1804</v>
      </c>
      <c r="G2878" s="735" t="s">
        <v>1805</v>
      </c>
      <c r="H2878" s="690"/>
    </row>
    <row r="2879" spans="1:8" ht="12.75" customHeight="1">
      <c r="A2879" s="736"/>
      <c r="B2879" s="736"/>
      <c r="C2879" s="737"/>
      <c r="D2879" s="736"/>
      <c r="E2879" s="738"/>
      <c r="F2879" s="739"/>
      <c r="G2879" s="739"/>
      <c r="H2879" s="690"/>
    </row>
    <row r="2880" spans="1:8" ht="12.75" customHeight="1">
      <c r="A2880" s="736"/>
      <c r="B2880" s="736"/>
      <c r="C2880" s="737"/>
      <c r="D2880" s="736"/>
      <c r="E2880" s="738"/>
      <c r="F2880" s="739"/>
      <c r="G2880" s="739"/>
      <c r="H2880" s="690"/>
    </row>
    <row r="2881" spans="1:8" ht="12.75" customHeight="1">
      <c r="A2881" s="1030" t="s">
        <v>1806</v>
      </c>
      <c r="B2881" s="982"/>
      <c r="C2881" s="982"/>
      <c r="D2881" s="982"/>
      <c r="E2881" s="982"/>
      <c r="F2881" s="983"/>
      <c r="G2881" s="740" t="str">
        <f>IF(F2879="","",(SUM(G2879:G2880)))</f>
        <v/>
      </c>
      <c r="H2881" s="690"/>
    </row>
    <row r="2882" spans="1:8" ht="12.75" customHeight="1">
      <c r="A2882" s="741"/>
      <c r="B2882" s="742"/>
      <c r="C2882" s="743"/>
      <c r="D2882" s="744"/>
      <c r="E2882" s="745"/>
      <c r="F2882" s="746"/>
      <c r="G2882" s="747"/>
      <c r="H2882" s="690"/>
    </row>
    <row r="2883" spans="1:8" ht="12.75" customHeight="1">
      <c r="A2883" s="1031" t="s">
        <v>1570</v>
      </c>
      <c r="B2883" s="982"/>
      <c r="C2883" s="982"/>
      <c r="D2883" s="982"/>
      <c r="E2883" s="982"/>
      <c r="F2883" s="982"/>
      <c r="G2883" s="983"/>
      <c r="H2883" s="690"/>
    </row>
    <row r="2884" spans="1:8" ht="12.75" customHeight="1">
      <c r="A2884" s="732" t="s">
        <v>1480</v>
      </c>
      <c r="B2884" s="732" t="s">
        <v>46</v>
      </c>
      <c r="C2884" s="733" t="s">
        <v>1803</v>
      </c>
      <c r="D2884" s="732" t="s">
        <v>141</v>
      </c>
      <c r="E2884" s="734" t="s">
        <v>106</v>
      </c>
      <c r="F2884" s="735" t="s">
        <v>1804</v>
      </c>
      <c r="G2884" s="735" t="s">
        <v>1805</v>
      </c>
      <c r="H2884" s="690"/>
    </row>
    <row r="2885" spans="1:8" ht="12.75" customHeight="1">
      <c r="A2885" s="736" t="s">
        <v>2233</v>
      </c>
      <c r="B2885" s="736" t="s">
        <v>2656</v>
      </c>
      <c r="C2885" s="737" t="e">
        <f>VLOOKUP(B2885,#REF!,2,0)</f>
        <v>#REF!</v>
      </c>
      <c r="D2885" s="736" t="e">
        <f>VLOOKUP(B2885,#REF!,3,0)</f>
        <v>#REF!</v>
      </c>
      <c r="E2885" s="738">
        <v>1</v>
      </c>
      <c r="F2885" s="739" t="e">
        <f>VLOOKUP(B2885,#REF!,13,0)</f>
        <v>#REF!</v>
      </c>
      <c r="G2885" s="739" t="e">
        <f>IF(D2885="","",E2885*F2885)</f>
        <v>#REF!</v>
      </c>
      <c r="H2885" s="690"/>
    </row>
    <row r="2886" spans="1:8" ht="12.75" customHeight="1">
      <c r="A2886" s="736"/>
      <c r="B2886" s="736"/>
      <c r="C2886" s="737"/>
      <c r="D2886" s="736"/>
      <c r="E2886" s="738"/>
      <c r="F2886" s="739"/>
      <c r="G2886" s="739"/>
      <c r="H2886" s="690"/>
    </row>
    <row r="2887" spans="1:8" ht="12.75" customHeight="1">
      <c r="A2887" s="1030" t="s">
        <v>1806</v>
      </c>
      <c r="B2887" s="982"/>
      <c r="C2887" s="982"/>
      <c r="D2887" s="982"/>
      <c r="E2887" s="982"/>
      <c r="F2887" s="983"/>
      <c r="G2887" s="740" t="e">
        <f>IF(F2885="","",(SUM(G2885:G2886)))</f>
        <v>#REF!</v>
      </c>
      <c r="H2887" s="690"/>
    </row>
    <row r="2888" spans="1:8" ht="12.75" customHeight="1">
      <c r="A2888" s="741"/>
      <c r="B2888" s="742"/>
      <c r="C2888" s="748"/>
      <c r="D2888" s="742"/>
      <c r="E2888" s="749"/>
      <c r="F2888" s="750"/>
      <c r="G2888" s="747"/>
      <c r="H2888" s="690"/>
    </row>
    <row r="2889" spans="1:8" ht="12.75" customHeight="1">
      <c r="A2889" s="1031" t="s">
        <v>1807</v>
      </c>
      <c r="B2889" s="982"/>
      <c r="C2889" s="982"/>
      <c r="D2889" s="982"/>
      <c r="E2889" s="982"/>
      <c r="F2889" s="982"/>
      <c r="G2889" s="983"/>
      <c r="H2889" s="690"/>
    </row>
    <row r="2890" spans="1:8" ht="12.75" customHeight="1">
      <c r="A2890" s="732" t="s">
        <v>1480</v>
      </c>
      <c r="B2890" s="732" t="s">
        <v>46</v>
      </c>
      <c r="C2890" s="733" t="s">
        <v>1803</v>
      </c>
      <c r="D2890" s="732" t="s">
        <v>141</v>
      </c>
      <c r="E2890" s="734" t="s">
        <v>106</v>
      </c>
      <c r="F2890" s="735" t="s">
        <v>1804</v>
      </c>
      <c r="G2890" s="735" t="s">
        <v>1805</v>
      </c>
      <c r="H2890" s="690"/>
    </row>
    <row r="2891" spans="1:8" ht="12.75" customHeight="1">
      <c r="A2891" s="736"/>
      <c r="B2891" s="736"/>
      <c r="C2891" s="737" t="str">
        <f>IF(B2891="","",IF(A2891="SINAPI",VLOOKUP(B2891,'Referência NÃO DESONERADO'!$A:$D,2,0),IF(A2891="COTAÇÃO",VLOOKUP(B2891,'Mapa Cotações'!$A:$N,2,0))))</f>
        <v/>
      </c>
      <c r="D2891" s="736" t="str">
        <f>IF(B2891="","",IF(A2891="SINAPI",VLOOKUP(B2891,'Referência NÃO DESONERADO'!$A:$D,3,0),IF(A2891="COTAÇÃO",VLOOKUP(B2891,'Mapa Cotações'!$A:$N,3,0))))</f>
        <v/>
      </c>
      <c r="E2891" s="738"/>
      <c r="F2891" s="739" t="str">
        <f>IF(B2891="","",IF('Planilha Orçamentária'!$H$2="NÃO DESONERADO",(IF(A2891="SINAPI",VLOOKUP(B2891,'Referência NÃO DESONERADO'!$A:$D,4,0),IF(A2891="ORSE",VLOOKUP(B2891,'Referência NÃO DESONERADO'!$F:$I,4,0),IF(A2891="COTAÇÃO",VLOOKUP(B2891,'Mapa Cotações'!$A:$N,13,0))))),(IF(A2891="SINAPI",VLOOKUP(B2891,'Referência DESONERADO'!$A:$D,4,0),IF(A2891="ORSE",VLOOKUP(B2891,'Referência DESONERADO'!$F:$I,4,0),IF(A2891="COTAÇÃO",VLOOKUP(B2891,'Mapa Cotações'!$A:$N,13,0)))))))</f>
        <v/>
      </c>
      <c r="G2891" s="739" t="str">
        <f t="shared" ref="G2891:G2892" si="92">IF(D2891="","",E2891*F2891)</f>
        <v/>
      </c>
      <c r="H2891" s="690"/>
    </row>
    <row r="2892" spans="1:8" ht="12.75" customHeight="1">
      <c r="A2892" s="736"/>
      <c r="B2892" s="736"/>
      <c r="C2892" s="737" t="str">
        <f>IF(B2892="","",IF(A2892="SINAPI",VLOOKUP(B2892,'Referência NÃO DESONERADO'!$A:$D,2,0),IF(A2892="COTAÇÃO",VLOOKUP(B2892,'Mapa Cotações'!$A:$N,2,0))))</f>
        <v/>
      </c>
      <c r="D2892" s="736" t="str">
        <f>IF(B2892="","",IF(A2892="SINAPI",VLOOKUP(B2892,'Referência NÃO DESONERADO'!$A:$D,3,0),IF(A2892="COTAÇÃO",VLOOKUP(B2892,'Mapa Cotações'!$A:$N,3,0))))</f>
        <v/>
      </c>
      <c r="E2892" s="738"/>
      <c r="F2892" s="739" t="str">
        <f>IF(B2892="","",IF('Planilha Orçamentária'!$H$2="NÃO DESONERADO",(IF(A2892="SINAPI",VLOOKUP(B2892,'Referência NÃO DESONERADO'!$A:$D,4,0),IF(A2892="ORSE",VLOOKUP(B2892,'Referência NÃO DESONERADO'!$F:$I,4,0),IF(A2892="COTAÇÃO",VLOOKUP(B2892,'Mapa Cotações'!$A:$N,13,0))))),(IF(A2892="SINAPI",VLOOKUP(B2892,'Referência DESONERADO'!$A:$D,4,0),IF(A2892="ORSE",VLOOKUP(B2892,'Referência DESONERADO'!$F:$I,4,0),IF(A2892="COTAÇÃO",VLOOKUP(B2892,'Mapa Cotações'!$A:$N,13,0)))))))</f>
        <v/>
      </c>
      <c r="G2892" s="739" t="str">
        <f t="shared" si="92"/>
        <v/>
      </c>
      <c r="H2892" s="690"/>
    </row>
    <row r="2893" spans="1:8" ht="12.75" customHeight="1">
      <c r="A2893" s="1030" t="s">
        <v>1806</v>
      </c>
      <c r="B2893" s="982"/>
      <c r="C2893" s="982"/>
      <c r="D2893" s="982"/>
      <c r="E2893" s="982"/>
      <c r="F2893" s="983"/>
      <c r="G2893" s="740" t="str">
        <f>IF(F2891="","",(SUM(G2891:G2892)))</f>
        <v/>
      </c>
      <c r="H2893" s="690"/>
    </row>
    <row r="2894" spans="1:8" ht="12.75" customHeight="1">
      <c r="A2894" s="741"/>
      <c r="B2894" s="742"/>
      <c r="C2894" s="751"/>
      <c r="D2894" s="752"/>
      <c r="E2894" s="753"/>
      <c r="F2894" s="754"/>
      <c r="G2894" s="755"/>
      <c r="H2894" s="690"/>
    </row>
    <row r="2895" spans="1:8" ht="12.75" customHeight="1">
      <c r="A2895" s="1032" t="s">
        <v>173</v>
      </c>
      <c r="B2895" s="982"/>
      <c r="C2895" s="982"/>
      <c r="D2895" s="982"/>
      <c r="E2895" s="982"/>
      <c r="F2895" s="1033"/>
      <c r="G2895" s="756" t="e">
        <f>SUM(G2881,G2887,G2893)</f>
        <v>#REF!</v>
      </c>
      <c r="H2895" s="690"/>
    </row>
    <row r="2896" spans="1:8" ht="12.75" customHeight="1">
      <c r="A2896" s="825"/>
      <c r="B2896" s="825"/>
      <c r="C2896" s="825"/>
      <c r="D2896" s="825"/>
      <c r="E2896" s="825"/>
      <c r="F2896" s="825"/>
      <c r="G2896" s="866"/>
      <c r="H2896" s="690"/>
    </row>
    <row r="2897" spans="1:8" ht="12.75" customHeight="1">
      <c r="A2897" s="825"/>
      <c r="B2897" s="825"/>
      <c r="C2897" s="825"/>
      <c r="D2897" s="825"/>
      <c r="E2897" s="825"/>
      <c r="F2897" s="825"/>
      <c r="G2897" s="866"/>
      <c r="H2897" s="690"/>
    </row>
    <row r="2898" spans="1:8" ht="12.75" customHeight="1">
      <c r="A2898" s="200"/>
      <c r="B2898" s="201"/>
      <c r="C2898" s="670"/>
      <c r="D2898" s="201"/>
      <c r="E2898" s="201"/>
      <c r="F2898" s="683"/>
      <c r="G2898" s="218"/>
      <c r="H2898" s="690"/>
    </row>
    <row r="2899" spans="1:8" ht="12.75" customHeight="1">
      <c r="A2899" s="821" t="s">
        <v>46</v>
      </c>
      <c r="B2899" s="822" t="s">
        <v>37</v>
      </c>
      <c r="C2899" s="1113" t="s">
        <v>105</v>
      </c>
      <c r="D2899" s="1026"/>
      <c r="E2899" s="1026"/>
      <c r="F2899" s="1022"/>
      <c r="G2899" s="823" t="s">
        <v>40</v>
      </c>
      <c r="H2899" s="690"/>
    </row>
    <row r="2900" spans="1:8" ht="12.75" customHeight="1">
      <c r="A2900" s="772" t="s">
        <v>2657</v>
      </c>
      <c r="B2900" s="773" t="s">
        <v>2658</v>
      </c>
      <c r="C2900" s="1114" t="s">
        <v>2659</v>
      </c>
      <c r="D2900" s="1015"/>
      <c r="E2900" s="1016"/>
      <c r="F2900" s="728" t="e">
        <f>G2919</f>
        <v>#REF!</v>
      </c>
      <c r="G2900" s="824" t="e">
        <f>D2909</f>
        <v>#REF!</v>
      </c>
      <c r="H2900" s="690"/>
    </row>
    <row r="2901" spans="1:8" ht="12.75" customHeight="1">
      <c r="A2901" s="1028" t="s">
        <v>1802</v>
      </c>
      <c r="B2901" s="1015"/>
      <c r="C2901" s="1015"/>
      <c r="D2901" s="1015"/>
      <c r="E2901" s="1015"/>
      <c r="F2901" s="1015"/>
      <c r="G2901" s="1029"/>
      <c r="H2901" s="690"/>
    </row>
    <row r="2902" spans="1:8" ht="12.75" customHeight="1">
      <c r="A2902" s="732" t="s">
        <v>1480</v>
      </c>
      <c r="B2902" s="732" t="s">
        <v>46</v>
      </c>
      <c r="C2902" s="733" t="s">
        <v>1803</v>
      </c>
      <c r="D2902" s="732" t="s">
        <v>141</v>
      </c>
      <c r="E2902" s="734" t="s">
        <v>106</v>
      </c>
      <c r="F2902" s="735" t="s">
        <v>1804</v>
      </c>
      <c r="G2902" s="735" t="s">
        <v>1805</v>
      </c>
      <c r="H2902" s="690"/>
    </row>
    <row r="2903" spans="1:8" ht="12.75" customHeight="1">
      <c r="A2903" s="736"/>
      <c r="B2903" s="736"/>
      <c r="C2903" s="737"/>
      <c r="D2903" s="736"/>
      <c r="E2903" s="738"/>
      <c r="F2903" s="739"/>
      <c r="G2903" s="739"/>
      <c r="H2903" s="690"/>
    </row>
    <row r="2904" spans="1:8" ht="12.75" customHeight="1">
      <c r="A2904" s="736"/>
      <c r="B2904" s="736"/>
      <c r="C2904" s="737"/>
      <c r="D2904" s="736"/>
      <c r="E2904" s="738"/>
      <c r="F2904" s="739"/>
      <c r="G2904" s="739"/>
      <c r="H2904" s="690"/>
    </row>
    <row r="2905" spans="1:8" ht="12.75" customHeight="1">
      <c r="A2905" s="1030" t="s">
        <v>1806</v>
      </c>
      <c r="B2905" s="982"/>
      <c r="C2905" s="982"/>
      <c r="D2905" s="982"/>
      <c r="E2905" s="982"/>
      <c r="F2905" s="983"/>
      <c r="G2905" s="740" t="str">
        <f>IF(F2903="","",(SUM(G2903:G2904)))</f>
        <v/>
      </c>
      <c r="H2905" s="690"/>
    </row>
    <row r="2906" spans="1:8" ht="12.75" customHeight="1">
      <c r="A2906" s="741"/>
      <c r="B2906" s="742"/>
      <c r="C2906" s="743"/>
      <c r="D2906" s="744"/>
      <c r="E2906" s="745"/>
      <c r="F2906" s="746"/>
      <c r="G2906" s="747"/>
      <c r="H2906" s="690"/>
    </row>
    <row r="2907" spans="1:8" ht="12.75" customHeight="1">
      <c r="A2907" s="1031" t="s">
        <v>1570</v>
      </c>
      <c r="B2907" s="982"/>
      <c r="C2907" s="982"/>
      <c r="D2907" s="982"/>
      <c r="E2907" s="982"/>
      <c r="F2907" s="982"/>
      <c r="G2907" s="983"/>
      <c r="H2907" s="690"/>
    </row>
    <row r="2908" spans="1:8" ht="12.75" customHeight="1">
      <c r="A2908" s="732" t="s">
        <v>1480</v>
      </c>
      <c r="B2908" s="732" t="s">
        <v>46</v>
      </c>
      <c r="C2908" s="733" t="s">
        <v>1803</v>
      </c>
      <c r="D2908" s="732" t="s">
        <v>141</v>
      </c>
      <c r="E2908" s="734" t="s">
        <v>106</v>
      </c>
      <c r="F2908" s="735" t="s">
        <v>1804</v>
      </c>
      <c r="G2908" s="735" t="s">
        <v>1805</v>
      </c>
      <c r="H2908" s="690"/>
    </row>
    <row r="2909" spans="1:8" ht="12.75" customHeight="1">
      <c r="A2909" s="736" t="s">
        <v>2233</v>
      </c>
      <c r="B2909" s="736" t="s">
        <v>2660</v>
      </c>
      <c r="C2909" s="737" t="e">
        <f>VLOOKUP(B2909,#REF!,2,0)</f>
        <v>#REF!</v>
      </c>
      <c r="D2909" s="736" t="e">
        <f>VLOOKUP(B2909,#REF!,3,0)</f>
        <v>#REF!</v>
      </c>
      <c r="E2909" s="738">
        <v>1</v>
      </c>
      <c r="F2909" s="739" t="e">
        <f>VLOOKUP(B2909,#REF!,13,0)</f>
        <v>#REF!</v>
      </c>
      <c r="G2909" s="739" t="e">
        <f>IF(D2909="","",E2909*F2909)</f>
        <v>#REF!</v>
      </c>
      <c r="H2909" s="690"/>
    </row>
    <row r="2910" spans="1:8" ht="12.75" customHeight="1">
      <c r="A2910" s="736"/>
      <c r="B2910" s="736"/>
      <c r="C2910" s="737"/>
      <c r="D2910" s="736"/>
      <c r="E2910" s="738"/>
      <c r="F2910" s="739"/>
      <c r="G2910" s="739"/>
      <c r="H2910" s="690"/>
    </row>
    <row r="2911" spans="1:8" ht="12.75" customHeight="1">
      <c r="A2911" s="1030" t="s">
        <v>1806</v>
      </c>
      <c r="B2911" s="982"/>
      <c r="C2911" s="982"/>
      <c r="D2911" s="982"/>
      <c r="E2911" s="982"/>
      <c r="F2911" s="983"/>
      <c r="G2911" s="740" t="e">
        <f>IF(F2909="","",(SUM(G2909:G2910)))</f>
        <v>#REF!</v>
      </c>
      <c r="H2911" s="690"/>
    </row>
    <row r="2912" spans="1:8" ht="12.75" customHeight="1">
      <c r="A2912" s="741"/>
      <c r="B2912" s="742"/>
      <c r="C2912" s="748"/>
      <c r="D2912" s="742"/>
      <c r="E2912" s="749"/>
      <c r="F2912" s="750"/>
      <c r="G2912" s="747"/>
      <c r="H2912" s="690"/>
    </row>
    <row r="2913" spans="1:8" ht="12.75" customHeight="1">
      <c r="A2913" s="1031" t="s">
        <v>1807</v>
      </c>
      <c r="B2913" s="982"/>
      <c r="C2913" s="982"/>
      <c r="D2913" s="982"/>
      <c r="E2913" s="982"/>
      <c r="F2913" s="982"/>
      <c r="G2913" s="983"/>
      <c r="H2913" s="690"/>
    </row>
    <row r="2914" spans="1:8" ht="12.75" customHeight="1">
      <c r="A2914" s="732" t="s">
        <v>1480</v>
      </c>
      <c r="B2914" s="732" t="s">
        <v>46</v>
      </c>
      <c r="C2914" s="733" t="s">
        <v>1803</v>
      </c>
      <c r="D2914" s="732" t="s">
        <v>141</v>
      </c>
      <c r="E2914" s="734" t="s">
        <v>106</v>
      </c>
      <c r="F2914" s="735" t="s">
        <v>1804</v>
      </c>
      <c r="G2914" s="735" t="s">
        <v>1805</v>
      </c>
      <c r="H2914" s="690"/>
    </row>
    <row r="2915" spans="1:8" ht="12.75" customHeight="1">
      <c r="A2915" s="736"/>
      <c r="B2915" s="736"/>
      <c r="C2915" s="737" t="str">
        <f>IF(B2915="","",IF(A2915="SINAPI",VLOOKUP(B2915,'Referência NÃO DESONERADO'!$A:$D,2,0),IF(A2915="COTAÇÃO",VLOOKUP(B2915,'Mapa Cotações'!$A:$N,2,0))))</f>
        <v/>
      </c>
      <c r="D2915" s="736" t="str">
        <f>IF(B2915="","",IF(A2915="SINAPI",VLOOKUP(B2915,'Referência NÃO DESONERADO'!$A:$D,3,0),IF(A2915="COTAÇÃO",VLOOKUP(B2915,'Mapa Cotações'!$A:$N,3,0))))</f>
        <v/>
      </c>
      <c r="E2915" s="738"/>
      <c r="F2915" s="739" t="str">
        <f>IF(B2915="","",IF('Planilha Orçamentária'!$H$2="NÃO DESONERADO",(IF(A2915="SINAPI",VLOOKUP(B2915,'Referência NÃO DESONERADO'!$A:$D,4,0),IF(A2915="ORSE",VLOOKUP(B2915,'Referência NÃO DESONERADO'!$F:$I,4,0),IF(A2915="COTAÇÃO",VLOOKUP(B2915,'Mapa Cotações'!$A:$N,13,0))))),(IF(A2915="SINAPI",VLOOKUP(B2915,'Referência DESONERADO'!$A:$D,4,0),IF(A2915="ORSE",VLOOKUP(B2915,'Referência DESONERADO'!$F:$I,4,0),IF(A2915="COTAÇÃO",VLOOKUP(B2915,'Mapa Cotações'!$A:$N,13,0)))))))</f>
        <v/>
      </c>
      <c r="G2915" s="739" t="str">
        <f t="shared" ref="G2915:G2916" si="93">IF(D2915="","",E2915*F2915)</f>
        <v/>
      </c>
      <c r="H2915" s="690"/>
    </row>
    <row r="2916" spans="1:8" ht="12.75" customHeight="1">
      <c r="A2916" s="736"/>
      <c r="B2916" s="736"/>
      <c r="C2916" s="737" t="str">
        <f>IF(B2916="","",IF(A2916="SINAPI",VLOOKUP(B2916,'Referência NÃO DESONERADO'!$A:$D,2,0),IF(A2916="COTAÇÃO",VLOOKUP(B2916,'Mapa Cotações'!$A:$N,2,0))))</f>
        <v/>
      </c>
      <c r="D2916" s="736" t="str">
        <f>IF(B2916="","",IF(A2916="SINAPI",VLOOKUP(B2916,'Referência NÃO DESONERADO'!$A:$D,3,0),IF(A2916="COTAÇÃO",VLOOKUP(B2916,'Mapa Cotações'!$A:$N,3,0))))</f>
        <v/>
      </c>
      <c r="E2916" s="738"/>
      <c r="F2916" s="739" t="str">
        <f>IF(B2916="","",IF('Planilha Orçamentária'!$H$2="NÃO DESONERADO",(IF(A2916="SINAPI",VLOOKUP(B2916,'Referência NÃO DESONERADO'!$A:$D,4,0),IF(A2916="ORSE",VLOOKUP(B2916,'Referência NÃO DESONERADO'!$F:$I,4,0),IF(A2916="COTAÇÃO",VLOOKUP(B2916,'Mapa Cotações'!$A:$N,13,0))))),(IF(A2916="SINAPI",VLOOKUP(B2916,'Referência DESONERADO'!$A:$D,4,0),IF(A2916="ORSE",VLOOKUP(B2916,'Referência DESONERADO'!$F:$I,4,0),IF(A2916="COTAÇÃO",VLOOKUP(B2916,'Mapa Cotações'!$A:$N,13,0)))))))</f>
        <v/>
      </c>
      <c r="G2916" s="739" t="str">
        <f t="shared" si="93"/>
        <v/>
      </c>
      <c r="H2916" s="690"/>
    </row>
    <row r="2917" spans="1:8" ht="12.75" customHeight="1">
      <c r="A2917" s="1030" t="s">
        <v>1806</v>
      </c>
      <c r="B2917" s="982"/>
      <c r="C2917" s="982"/>
      <c r="D2917" s="982"/>
      <c r="E2917" s="982"/>
      <c r="F2917" s="983"/>
      <c r="G2917" s="740" t="str">
        <f>IF(F2915="","",(SUM(G2915:G2916)))</f>
        <v/>
      </c>
      <c r="H2917" s="690"/>
    </row>
    <row r="2918" spans="1:8" ht="12.75" customHeight="1">
      <c r="A2918" s="741"/>
      <c r="B2918" s="742"/>
      <c r="C2918" s="751"/>
      <c r="D2918" s="752"/>
      <c r="E2918" s="753"/>
      <c r="F2918" s="754"/>
      <c r="G2918" s="755"/>
      <c r="H2918" s="690"/>
    </row>
    <row r="2919" spans="1:8" ht="12.75" customHeight="1">
      <c r="A2919" s="1032" t="s">
        <v>173</v>
      </c>
      <c r="B2919" s="982"/>
      <c r="C2919" s="982"/>
      <c r="D2919" s="982"/>
      <c r="E2919" s="982"/>
      <c r="F2919" s="1033"/>
      <c r="G2919" s="756" t="e">
        <f>SUM(G2905,G2911,G2917)</f>
        <v>#REF!</v>
      </c>
      <c r="H2919" s="690"/>
    </row>
    <row r="2920" spans="1:8" ht="12.75" customHeight="1">
      <c r="A2920" s="825"/>
      <c r="B2920" s="825"/>
      <c r="C2920" s="825"/>
      <c r="D2920" s="825"/>
      <c r="E2920" s="825"/>
      <c r="F2920" s="825"/>
      <c r="G2920" s="866"/>
      <c r="H2920" s="690"/>
    </row>
    <row r="2921" spans="1:8" ht="12.75" customHeight="1">
      <c r="A2921" s="825"/>
      <c r="B2921" s="825"/>
      <c r="C2921" s="825"/>
      <c r="D2921" s="825"/>
      <c r="E2921" s="825"/>
      <c r="F2921" s="825"/>
      <c r="G2921" s="866"/>
      <c r="H2921" s="690"/>
    </row>
    <row r="2922" spans="1:8" ht="12.75" customHeight="1">
      <c r="A2922" s="200"/>
      <c r="B2922" s="201"/>
      <c r="C2922" s="670"/>
      <c r="D2922" s="201"/>
      <c r="E2922" s="201"/>
      <c r="F2922" s="683"/>
      <c r="G2922" s="218"/>
      <c r="H2922" s="690"/>
    </row>
    <row r="2923" spans="1:8" ht="12.75" customHeight="1">
      <c r="A2923" s="821" t="s">
        <v>46</v>
      </c>
      <c r="B2923" s="822" t="s">
        <v>37</v>
      </c>
      <c r="C2923" s="1113" t="s">
        <v>105</v>
      </c>
      <c r="D2923" s="1026"/>
      <c r="E2923" s="1026"/>
      <c r="F2923" s="1022"/>
      <c r="G2923" s="823" t="s">
        <v>40</v>
      </c>
      <c r="H2923" s="690"/>
    </row>
    <row r="2924" spans="1:8" ht="12.75" customHeight="1">
      <c r="A2924" s="772" t="s">
        <v>2661</v>
      </c>
      <c r="B2924" s="773" t="s">
        <v>2662</v>
      </c>
      <c r="C2924" s="1114" t="s">
        <v>2663</v>
      </c>
      <c r="D2924" s="1015"/>
      <c r="E2924" s="1016"/>
      <c r="F2924" s="728" t="e">
        <f>G2943</f>
        <v>#REF!</v>
      </c>
      <c r="G2924" s="824" t="e">
        <f>D2933</f>
        <v>#REF!</v>
      </c>
      <c r="H2924" s="690"/>
    </row>
    <row r="2925" spans="1:8" ht="12.75" customHeight="1">
      <c r="A2925" s="1028" t="s">
        <v>1802</v>
      </c>
      <c r="B2925" s="1015"/>
      <c r="C2925" s="1015"/>
      <c r="D2925" s="1015"/>
      <c r="E2925" s="1015"/>
      <c r="F2925" s="1015"/>
      <c r="G2925" s="1029"/>
      <c r="H2925" s="690"/>
    </row>
    <row r="2926" spans="1:8" ht="12.75" customHeight="1">
      <c r="A2926" s="732" t="s">
        <v>1480</v>
      </c>
      <c r="B2926" s="732" t="s">
        <v>46</v>
      </c>
      <c r="C2926" s="733" t="s">
        <v>1803</v>
      </c>
      <c r="D2926" s="732" t="s">
        <v>141</v>
      </c>
      <c r="E2926" s="734" t="s">
        <v>106</v>
      </c>
      <c r="F2926" s="735" t="s">
        <v>1804</v>
      </c>
      <c r="G2926" s="735" t="s">
        <v>1805</v>
      </c>
      <c r="H2926" s="690"/>
    </row>
    <row r="2927" spans="1:8" ht="12.75" customHeight="1">
      <c r="A2927" s="736"/>
      <c r="B2927" s="736"/>
      <c r="C2927" s="737"/>
      <c r="D2927" s="736"/>
      <c r="E2927" s="738"/>
      <c r="F2927" s="739"/>
      <c r="G2927" s="739"/>
      <c r="H2927" s="690"/>
    </row>
    <row r="2928" spans="1:8" ht="12.75" customHeight="1">
      <c r="A2928" s="736"/>
      <c r="B2928" s="736"/>
      <c r="C2928" s="737"/>
      <c r="D2928" s="736"/>
      <c r="E2928" s="738"/>
      <c r="F2928" s="739"/>
      <c r="G2928" s="739"/>
      <c r="H2928" s="690"/>
    </row>
    <row r="2929" spans="1:8" ht="12.75" customHeight="1">
      <c r="A2929" s="1030" t="s">
        <v>1806</v>
      </c>
      <c r="B2929" s="982"/>
      <c r="C2929" s="982"/>
      <c r="D2929" s="982"/>
      <c r="E2929" s="982"/>
      <c r="F2929" s="983"/>
      <c r="G2929" s="740" t="str">
        <f>IF(F2927="","",(SUM(G2927:G2928)))</f>
        <v/>
      </c>
      <c r="H2929" s="690"/>
    </row>
    <row r="2930" spans="1:8" ht="12.75" customHeight="1">
      <c r="A2930" s="741"/>
      <c r="B2930" s="742"/>
      <c r="C2930" s="743"/>
      <c r="D2930" s="744"/>
      <c r="E2930" s="745"/>
      <c r="F2930" s="746"/>
      <c r="G2930" s="747"/>
      <c r="H2930" s="690"/>
    </row>
    <row r="2931" spans="1:8" ht="12.75" customHeight="1">
      <c r="A2931" s="1031" t="s">
        <v>1570</v>
      </c>
      <c r="B2931" s="982"/>
      <c r="C2931" s="982"/>
      <c r="D2931" s="982"/>
      <c r="E2931" s="982"/>
      <c r="F2931" s="982"/>
      <c r="G2931" s="983"/>
      <c r="H2931" s="690"/>
    </row>
    <row r="2932" spans="1:8" ht="12.75" customHeight="1">
      <c r="A2932" s="732" t="s">
        <v>1480</v>
      </c>
      <c r="B2932" s="732" t="s">
        <v>46</v>
      </c>
      <c r="C2932" s="733" t="s">
        <v>1803</v>
      </c>
      <c r="D2932" s="732" t="s">
        <v>141</v>
      </c>
      <c r="E2932" s="734" t="s">
        <v>106</v>
      </c>
      <c r="F2932" s="735" t="s">
        <v>1804</v>
      </c>
      <c r="G2932" s="735" t="s">
        <v>1805</v>
      </c>
      <c r="H2932" s="690"/>
    </row>
    <row r="2933" spans="1:8" ht="12.75" customHeight="1">
      <c r="A2933" s="736" t="s">
        <v>2233</v>
      </c>
      <c r="B2933" s="736" t="s">
        <v>2664</v>
      </c>
      <c r="C2933" s="737" t="e">
        <f>VLOOKUP(B2933,#REF!,2,0)</f>
        <v>#REF!</v>
      </c>
      <c r="D2933" s="736" t="e">
        <f>VLOOKUP(B2933,#REF!,3,0)</f>
        <v>#REF!</v>
      </c>
      <c r="E2933" s="738">
        <v>1</v>
      </c>
      <c r="F2933" s="739" t="e">
        <f>VLOOKUP(B2933,#REF!,13,0)</f>
        <v>#REF!</v>
      </c>
      <c r="G2933" s="739" t="e">
        <f>IF(D2933="","",E2933*F2933)</f>
        <v>#REF!</v>
      </c>
      <c r="H2933" s="690"/>
    </row>
    <row r="2934" spans="1:8" ht="12.75" customHeight="1">
      <c r="A2934" s="736"/>
      <c r="B2934" s="736"/>
      <c r="C2934" s="737"/>
      <c r="D2934" s="736"/>
      <c r="E2934" s="738"/>
      <c r="F2934" s="739"/>
      <c r="G2934" s="739"/>
      <c r="H2934" s="690"/>
    </row>
    <row r="2935" spans="1:8" ht="12.75" customHeight="1">
      <c r="A2935" s="1030" t="s">
        <v>1806</v>
      </c>
      <c r="B2935" s="982"/>
      <c r="C2935" s="982"/>
      <c r="D2935" s="982"/>
      <c r="E2935" s="982"/>
      <c r="F2935" s="983"/>
      <c r="G2935" s="740" t="e">
        <f>IF(F2933="","",(SUM(G2933:G2934)))</f>
        <v>#REF!</v>
      </c>
      <c r="H2935" s="690"/>
    </row>
    <row r="2936" spans="1:8" ht="12.75" customHeight="1">
      <c r="A2936" s="741"/>
      <c r="B2936" s="742"/>
      <c r="C2936" s="748"/>
      <c r="D2936" s="742"/>
      <c r="E2936" s="749"/>
      <c r="F2936" s="750"/>
      <c r="G2936" s="747"/>
      <c r="H2936" s="690"/>
    </row>
    <row r="2937" spans="1:8" ht="12.75" customHeight="1">
      <c r="A2937" s="1031" t="s">
        <v>1807</v>
      </c>
      <c r="B2937" s="982"/>
      <c r="C2937" s="982"/>
      <c r="D2937" s="982"/>
      <c r="E2937" s="982"/>
      <c r="F2937" s="982"/>
      <c r="G2937" s="983"/>
      <c r="H2937" s="690"/>
    </row>
    <row r="2938" spans="1:8" ht="12.75" customHeight="1">
      <c r="A2938" s="732" t="s">
        <v>1480</v>
      </c>
      <c r="B2938" s="732" t="s">
        <v>46</v>
      </c>
      <c r="C2938" s="733" t="s">
        <v>1803</v>
      </c>
      <c r="D2938" s="732" t="s">
        <v>141</v>
      </c>
      <c r="E2938" s="734" t="s">
        <v>106</v>
      </c>
      <c r="F2938" s="735" t="s">
        <v>1804</v>
      </c>
      <c r="G2938" s="735" t="s">
        <v>1805</v>
      </c>
      <c r="H2938" s="690"/>
    </row>
    <row r="2939" spans="1:8" ht="12.75" customHeight="1">
      <c r="A2939" s="736"/>
      <c r="B2939" s="736"/>
      <c r="C2939" s="737" t="str">
        <f>IF(B2939="","",IF(A2939="SINAPI",VLOOKUP(B2939,'Referência NÃO DESONERADO'!$A:$D,2,0),IF(A2939="COTAÇÃO",VLOOKUP(B2939,'Mapa Cotações'!$A:$N,2,0))))</f>
        <v/>
      </c>
      <c r="D2939" s="736" t="str">
        <f>IF(B2939="","",IF(A2939="SINAPI",VLOOKUP(B2939,'Referência NÃO DESONERADO'!$A:$D,3,0),IF(A2939="COTAÇÃO",VLOOKUP(B2939,'Mapa Cotações'!$A:$N,3,0))))</f>
        <v/>
      </c>
      <c r="E2939" s="738"/>
      <c r="F2939" s="739" t="str">
        <f>IF(B2939="","",IF('Planilha Orçamentária'!$H$2="NÃO DESONERADO",(IF(A2939="SINAPI",VLOOKUP(B2939,'Referência NÃO DESONERADO'!$A:$D,4,0),IF(A2939="ORSE",VLOOKUP(B2939,'Referência NÃO DESONERADO'!$F:$I,4,0),IF(A2939="COTAÇÃO",VLOOKUP(B2939,'Mapa Cotações'!$A:$N,13,0))))),(IF(A2939="SINAPI",VLOOKUP(B2939,'Referência DESONERADO'!$A:$D,4,0),IF(A2939="ORSE",VLOOKUP(B2939,'Referência DESONERADO'!$F:$I,4,0),IF(A2939="COTAÇÃO",VLOOKUP(B2939,'Mapa Cotações'!$A:$N,13,0)))))))</f>
        <v/>
      </c>
      <c r="G2939" s="739" t="str">
        <f t="shared" ref="G2939:G2940" si="94">IF(D2939="","",E2939*F2939)</f>
        <v/>
      </c>
      <c r="H2939" s="690"/>
    </row>
    <row r="2940" spans="1:8" ht="12.75" customHeight="1">
      <c r="A2940" s="736"/>
      <c r="B2940" s="736"/>
      <c r="C2940" s="737" t="str">
        <f>IF(B2940="","",IF(A2940="SINAPI",VLOOKUP(B2940,'Referência NÃO DESONERADO'!$A:$D,2,0),IF(A2940="COTAÇÃO",VLOOKUP(B2940,'Mapa Cotações'!$A:$N,2,0))))</f>
        <v/>
      </c>
      <c r="D2940" s="736" t="str">
        <f>IF(B2940="","",IF(A2940="SINAPI",VLOOKUP(B2940,'Referência NÃO DESONERADO'!$A:$D,3,0),IF(A2940="COTAÇÃO",VLOOKUP(B2940,'Mapa Cotações'!$A:$N,3,0))))</f>
        <v/>
      </c>
      <c r="E2940" s="738"/>
      <c r="F2940" s="739" t="str">
        <f>IF(B2940="","",IF('Planilha Orçamentária'!$H$2="NÃO DESONERADO",(IF(A2940="SINAPI",VLOOKUP(B2940,'Referência NÃO DESONERADO'!$A:$D,4,0),IF(A2940="ORSE",VLOOKUP(B2940,'Referência NÃO DESONERADO'!$F:$I,4,0),IF(A2940="COTAÇÃO",VLOOKUP(B2940,'Mapa Cotações'!$A:$N,13,0))))),(IF(A2940="SINAPI",VLOOKUP(B2940,'Referência DESONERADO'!$A:$D,4,0),IF(A2940="ORSE",VLOOKUP(B2940,'Referência DESONERADO'!$F:$I,4,0),IF(A2940="COTAÇÃO",VLOOKUP(B2940,'Mapa Cotações'!$A:$N,13,0)))))))</f>
        <v/>
      </c>
      <c r="G2940" s="739" t="str">
        <f t="shared" si="94"/>
        <v/>
      </c>
      <c r="H2940" s="690"/>
    </row>
    <row r="2941" spans="1:8" ht="12.75" customHeight="1">
      <c r="A2941" s="1030" t="s">
        <v>1806</v>
      </c>
      <c r="B2941" s="982"/>
      <c r="C2941" s="982"/>
      <c r="D2941" s="982"/>
      <c r="E2941" s="982"/>
      <c r="F2941" s="983"/>
      <c r="G2941" s="740" t="str">
        <f>IF(F2939="","",(SUM(G2939:G2940)))</f>
        <v/>
      </c>
      <c r="H2941" s="690"/>
    </row>
    <row r="2942" spans="1:8" ht="12.75" customHeight="1">
      <c r="A2942" s="741"/>
      <c r="B2942" s="742"/>
      <c r="C2942" s="751"/>
      <c r="D2942" s="752"/>
      <c r="E2942" s="753"/>
      <c r="F2942" s="754"/>
      <c r="G2942" s="755"/>
      <c r="H2942" s="690"/>
    </row>
    <row r="2943" spans="1:8" ht="12.75" customHeight="1">
      <c r="A2943" s="1032" t="s">
        <v>173</v>
      </c>
      <c r="B2943" s="982"/>
      <c r="C2943" s="982"/>
      <c r="D2943" s="982"/>
      <c r="E2943" s="982"/>
      <c r="F2943" s="1033"/>
      <c r="G2943" s="756" t="e">
        <f>SUM(G2929,G2935,G2941)</f>
        <v>#REF!</v>
      </c>
      <c r="H2943" s="690"/>
    </row>
    <row r="2944" spans="1:8" ht="12.75" customHeight="1">
      <c r="A2944" s="825"/>
      <c r="B2944" s="825"/>
      <c r="C2944" s="825"/>
      <c r="D2944" s="825"/>
      <c r="E2944" s="825"/>
      <c r="F2944" s="825"/>
      <c r="G2944" s="866"/>
      <c r="H2944" s="690"/>
    </row>
    <row r="2945" spans="1:8" ht="12.75" customHeight="1">
      <c r="A2945" s="825"/>
      <c r="B2945" s="825"/>
      <c r="C2945" s="825"/>
      <c r="D2945" s="825"/>
      <c r="E2945" s="825"/>
      <c r="F2945" s="825"/>
      <c r="G2945" s="866"/>
      <c r="H2945" s="690"/>
    </row>
    <row r="2946" spans="1:8" ht="12.75" customHeight="1">
      <c r="A2946" s="200"/>
      <c r="B2946" s="201"/>
      <c r="C2946" s="670"/>
      <c r="D2946" s="201"/>
      <c r="E2946" s="201"/>
      <c r="F2946" s="683"/>
      <c r="G2946" s="218"/>
      <c r="H2946" s="690"/>
    </row>
    <row r="2947" spans="1:8" ht="12.75" customHeight="1">
      <c r="A2947" s="821" t="s">
        <v>46</v>
      </c>
      <c r="B2947" s="822" t="s">
        <v>37</v>
      </c>
      <c r="C2947" s="1113" t="s">
        <v>105</v>
      </c>
      <c r="D2947" s="1026"/>
      <c r="E2947" s="1026"/>
      <c r="F2947" s="1022"/>
      <c r="G2947" s="823" t="s">
        <v>40</v>
      </c>
      <c r="H2947" s="690"/>
    </row>
    <row r="2948" spans="1:8" ht="12.75" customHeight="1">
      <c r="A2948" s="772" t="s">
        <v>2665</v>
      </c>
      <c r="B2948" s="773" t="s">
        <v>2666</v>
      </c>
      <c r="C2948" s="1114" t="s">
        <v>2667</v>
      </c>
      <c r="D2948" s="1015"/>
      <c r="E2948" s="1016"/>
      <c r="F2948" s="728" t="e">
        <f>G2967</f>
        <v>#REF!</v>
      </c>
      <c r="G2948" s="824" t="e">
        <f>D2957</f>
        <v>#REF!</v>
      </c>
      <c r="H2948" s="690"/>
    </row>
    <row r="2949" spans="1:8" ht="12.75" customHeight="1">
      <c r="A2949" s="1028" t="s">
        <v>1802</v>
      </c>
      <c r="B2949" s="1015"/>
      <c r="C2949" s="1015"/>
      <c r="D2949" s="1015"/>
      <c r="E2949" s="1015"/>
      <c r="F2949" s="1015"/>
      <c r="G2949" s="1029"/>
      <c r="H2949" s="690"/>
    </row>
    <row r="2950" spans="1:8" ht="12.75" customHeight="1">
      <c r="A2950" s="732" t="s">
        <v>1480</v>
      </c>
      <c r="B2950" s="732" t="s">
        <v>46</v>
      </c>
      <c r="C2950" s="733" t="s">
        <v>1803</v>
      </c>
      <c r="D2950" s="732" t="s">
        <v>141</v>
      </c>
      <c r="E2950" s="734" t="s">
        <v>106</v>
      </c>
      <c r="F2950" s="735" t="s">
        <v>1804</v>
      </c>
      <c r="G2950" s="735" t="s">
        <v>1805</v>
      </c>
      <c r="H2950" s="690"/>
    </row>
    <row r="2951" spans="1:8" ht="12.75" customHeight="1">
      <c r="A2951" s="736"/>
      <c r="B2951" s="736"/>
      <c r="C2951" s="737"/>
      <c r="D2951" s="736"/>
      <c r="E2951" s="738"/>
      <c r="F2951" s="739"/>
      <c r="G2951" s="739"/>
      <c r="H2951" s="690"/>
    </row>
    <row r="2952" spans="1:8" ht="12.75" customHeight="1">
      <c r="A2952" s="736"/>
      <c r="B2952" s="736"/>
      <c r="C2952" s="737"/>
      <c r="D2952" s="736"/>
      <c r="E2952" s="738"/>
      <c r="F2952" s="739"/>
      <c r="G2952" s="739"/>
      <c r="H2952" s="690"/>
    </row>
    <row r="2953" spans="1:8" ht="12.75" customHeight="1">
      <c r="A2953" s="1030" t="s">
        <v>1806</v>
      </c>
      <c r="B2953" s="982"/>
      <c r="C2953" s="982"/>
      <c r="D2953" s="982"/>
      <c r="E2953" s="982"/>
      <c r="F2953" s="983"/>
      <c r="G2953" s="740" t="str">
        <f>IF(F2951="","",(SUM(G2951:G2952)))</f>
        <v/>
      </c>
      <c r="H2953" s="690"/>
    </row>
    <row r="2954" spans="1:8" ht="12.75" customHeight="1">
      <c r="A2954" s="741"/>
      <c r="B2954" s="742"/>
      <c r="C2954" s="743"/>
      <c r="D2954" s="744"/>
      <c r="E2954" s="745"/>
      <c r="F2954" s="746"/>
      <c r="G2954" s="747"/>
      <c r="H2954" s="690"/>
    </row>
    <row r="2955" spans="1:8" ht="12.75" customHeight="1">
      <c r="A2955" s="1031" t="s">
        <v>1570</v>
      </c>
      <c r="B2955" s="982"/>
      <c r="C2955" s="982"/>
      <c r="D2955" s="982"/>
      <c r="E2955" s="982"/>
      <c r="F2955" s="982"/>
      <c r="G2955" s="983"/>
      <c r="H2955" s="690"/>
    </row>
    <row r="2956" spans="1:8" ht="12.75" customHeight="1">
      <c r="A2956" s="732" t="s">
        <v>1480</v>
      </c>
      <c r="B2956" s="732" t="s">
        <v>46</v>
      </c>
      <c r="C2956" s="733" t="s">
        <v>1803</v>
      </c>
      <c r="D2956" s="732" t="s">
        <v>141</v>
      </c>
      <c r="E2956" s="734" t="s">
        <v>106</v>
      </c>
      <c r="F2956" s="735" t="s">
        <v>1804</v>
      </c>
      <c r="G2956" s="735" t="s">
        <v>1805</v>
      </c>
      <c r="H2956" s="690"/>
    </row>
    <row r="2957" spans="1:8" ht="12.75" customHeight="1">
      <c r="A2957" s="736" t="s">
        <v>2233</v>
      </c>
      <c r="B2957" s="736" t="s">
        <v>2668</v>
      </c>
      <c r="C2957" s="737" t="e">
        <f>VLOOKUP(B2957,#REF!,2,0)</f>
        <v>#REF!</v>
      </c>
      <c r="D2957" s="736" t="e">
        <f>VLOOKUP(B2957,#REF!,3,0)</f>
        <v>#REF!</v>
      </c>
      <c r="E2957" s="738">
        <v>1</v>
      </c>
      <c r="F2957" s="739" t="e">
        <f>VLOOKUP(B2957,#REF!,13,0)</f>
        <v>#REF!</v>
      </c>
      <c r="G2957" s="739" t="e">
        <f>IF(D2957="","",E2957*F2957)</f>
        <v>#REF!</v>
      </c>
      <c r="H2957" s="690"/>
    </row>
    <row r="2958" spans="1:8" ht="12.75" customHeight="1">
      <c r="A2958" s="736"/>
      <c r="B2958" s="736"/>
      <c r="C2958" s="737"/>
      <c r="D2958" s="736"/>
      <c r="E2958" s="738"/>
      <c r="F2958" s="739"/>
      <c r="G2958" s="739"/>
      <c r="H2958" s="690"/>
    </row>
    <row r="2959" spans="1:8" ht="12.75" customHeight="1">
      <c r="A2959" s="1030" t="s">
        <v>1806</v>
      </c>
      <c r="B2959" s="982"/>
      <c r="C2959" s="982"/>
      <c r="D2959" s="982"/>
      <c r="E2959" s="982"/>
      <c r="F2959" s="983"/>
      <c r="G2959" s="740" t="e">
        <f>IF(F2957="","",(SUM(G2957:G2958)))</f>
        <v>#REF!</v>
      </c>
      <c r="H2959" s="690"/>
    </row>
    <row r="2960" spans="1:8" ht="12.75" customHeight="1">
      <c r="A2960" s="741"/>
      <c r="B2960" s="742"/>
      <c r="C2960" s="748"/>
      <c r="D2960" s="742"/>
      <c r="E2960" s="749"/>
      <c r="F2960" s="750"/>
      <c r="G2960" s="747"/>
      <c r="H2960" s="690"/>
    </row>
    <row r="2961" spans="1:8" ht="12.75" customHeight="1">
      <c r="A2961" s="1031" t="s">
        <v>1807</v>
      </c>
      <c r="B2961" s="982"/>
      <c r="C2961" s="982"/>
      <c r="D2961" s="982"/>
      <c r="E2961" s="982"/>
      <c r="F2961" s="982"/>
      <c r="G2961" s="983"/>
      <c r="H2961" s="690"/>
    </row>
    <row r="2962" spans="1:8" ht="12.75" customHeight="1">
      <c r="A2962" s="732" t="s">
        <v>1480</v>
      </c>
      <c r="B2962" s="732" t="s">
        <v>46</v>
      </c>
      <c r="C2962" s="733" t="s">
        <v>1803</v>
      </c>
      <c r="D2962" s="732" t="s">
        <v>141</v>
      </c>
      <c r="E2962" s="734" t="s">
        <v>106</v>
      </c>
      <c r="F2962" s="735" t="s">
        <v>1804</v>
      </c>
      <c r="G2962" s="735" t="s">
        <v>1805</v>
      </c>
      <c r="H2962" s="690"/>
    </row>
    <row r="2963" spans="1:8" ht="12.75" customHeight="1">
      <c r="A2963" s="736"/>
      <c r="B2963" s="736"/>
      <c r="C2963" s="737" t="str">
        <f>IF(B2963="","",IF(A2963="SINAPI",VLOOKUP(B2963,'Referência NÃO DESONERADO'!$A:$D,2,0),IF(A2963="COTAÇÃO",VLOOKUP(B2963,'Mapa Cotações'!$A:$N,2,0))))</f>
        <v/>
      </c>
      <c r="D2963" s="736" t="str">
        <f>IF(B2963="","",IF(A2963="SINAPI",VLOOKUP(B2963,'Referência NÃO DESONERADO'!$A:$D,3,0),IF(A2963="COTAÇÃO",VLOOKUP(B2963,'Mapa Cotações'!$A:$N,3,0))))</f>
        <v/>
      </c>
      <c r="E2963" s="738"/>
      <c r="F2963" s="739" t="str">
        <f>IF(B2963="","",IF('Planilha Orçamentária'!$H$2="NÃO DESONERADO",(IF(A2963="SINAPI",VLOOKUP(B2963,'Referência NÃO DESONERADO'!$A:$D,4,0),IF(A2963="ORSE",VLOOKUP(B2963,'Referência NÃO DESONERADO'!$F:$I,4,0),IF(A2963="COTAÇÃO",VLOOKUP(B2963,'Mapa Cotações'!$A:$N,13,0))))),(IF(A2963="SINAPI",VLOOKUP(B2963,'Referência DESONERADO'!$A:$D,4,0),IF(A2963="ORSE",VLOOKUP(B2963,'Referência DESONERADO'!$F:$I,4,0),IF(A2963="COTAÇÃO",VLOOKUP(B2963,'Mapa Cotações'!$A:$N,13,0)))))))</f>
        <v/>
      </c>
      <c r="G2963" s="739" t="str">
        <f t="shared" ref="G2963:G2964" si="95">IF(D2963="","",E2963*F2963)</f>
        <v/>
      </c>
      <c r="H2963" s="690"/>
    </row>
    <row r="2964" spans="1:8" ht="12.75" customHeight="1">
      <c r="A2964" s="736"/>
      <c r="B2964" s="736"/>
      <c r="C2964" s="737" t="str">
        <f>IF(B2964="","",IF(A2964="SINAPI",VLOOKUP(B2964,'Referência NÃO DESONERADO'!$A:$D,2,0),IF(A2964="COTAÇÃO",VLOOKUP(B2964,'Mapa Cotações'!$A:$N,2,0))))</f>
        <v/>
      </c>
      <c r="D2964" s="736" t="str">
        <f>IF(B2964="","",IF(A2964="SINAPI",VLOOKUP(B2964,'Referência NÃO DESONERADO'!$A:$D,3,0),IF(A2964="COTAÇÃO",VLOOKUP(B2964,'Mapa Cotações'!$A:$N,3,0))))</f>
        <v/>
      </c>
      <c r="E2964" s="738"/>
      <c r="F2964" s="739" t="str">
        <f>IF(B2964="","",IF('Planilha Orçamentária'!$H$2="NÃO DESONERADO",(IF(A2964="SINAPI",VLOOKUP(B2964,'Referência NÃO DESONERADO'!$A:$D,4,0),IF(A2964="ORSE",VLOOKUP(B2964,'Referência NÃO DESONERADO'!$F:$I,4,0),IF(A2964="COTAÇÃO",VLOOKUP(B2964,'Mapa Cotações'!$A:$N,13,0))))),(IF(A2964="SINAPI",VLOOKUP(B2964,'Referência DESONERADO'!$A:$D,4,0),IF(A2964="ORSE",VLOOKUP(B2964,'Referência DESONERADO'!$F:$I,4,0),IF(A2964="COTAÇÃO",VLOOKUP(B2964,'Mapa Cotações'!$A:$N,13,0)))))))</f>
        <v/>
      </c>
      <c r="G2964" s="739" t="str">
        <f t="shared" si="95"/>
        <v/>
      </c>
      <c r="H2964" s="690"/>
    </row>
    <row r="2965" spans="1:8" ht="12.75" customHeight="1">
      <c r="A2965" s="1030" t="s">
        <v>1806</v>
      </c>
      <c r="B2965" s="982"/>
      <c r="C2965" s="982"/>
      <c r="D2965" s="982"/>
      <c r="E2965" s="982"/>
      <c r="F2965" s="983"/>
      <c r="G2965" s="740" t="str">
        <f>IF(F2963="","",(SUM(G2963:G2964)))</f>
        <v/>
      </c>
      <c r="H2965" s="690"/>
    </row>
    <row r="2966" spans="1:8" ht="12.75" customHeight="1">
      <c r="A2966" s="741"/>
      <c r="B2966" s="742"/>
      <c r="C2966" s="751"/>
      <c r="D2966" s="752"/>
      <c r="E2966" s="753"/>
      <c r="F2966" s="754"/>
      <c r="G2966" s="755"/>
      <c r="H2966" s="690"/>
    </row>
    <row r="2967" spans="1:8" ht="12.75" customHeight="1">
      <c r="A2967" s="1032" t="s">
        <v>173</v>
      </c>
      <c r="B2967" s="982"/>
      <c r="C2967" s="982"/>
      <c r="D2967" s="982"/>
      <c r="E2967" s="982"/>
      <c r="F2967" s="1033"/>
      <c r="G2967" s="756" t="e">
        <f>SUM(G2953,G2959,G2965)</f>
        <v>#REF!</v>
      </c>
      <c r="H2967" s="690"/>
    </row>
    <row r="2968" spans="1:8" ht="12.75" customHeight="1">
      <c r="A2968" s="825"/>
      <c r="B2968" s="825"/>
      <c r="C2968" s="825"/>
      <c r="D2968" s="825"/>
      <c r="E2968" s="825"/>
      <c r="F2968" s="825"/>
      <c r="G2968" s="866"/>
      <c r="H2968" s="690"/>
    </row>
    <row r="2969" spans="1:8" ht="12.75" customHeight="1">
      <c r="A2969" s="825"/>
      <c r="B2969" s="825"/>
      <c r="C2969" s="825"/>
      <c r="D2969" s="825"/>
      <c r="E2969" s="825"/>
      <c r="F2969" s="825"/>
      <c r="G2969" s="866"/>
      <c r="H2969" s="690"/>
    </row>
    <row r="2970" spans="1:8" ht="12.75" customHeight="1">
      <c r="A2970" s="200"/>
      <c r="B2970" s="201"/>
      <c r="C2970" s="670"/>
      <c r="D2970" s="201"/>
      <c r="E2970" s="201"/>
      <c r="F2970" s="683"/>
      <c r="G2970" s="218"/>
      <c r="H2970" s="690"/>
    </row>
    <row r="2971" spans="1:8" ht="12.75" customHeight="1">
      <c r="A2971" s="821" t="s">
        <v>46</v>
      </c>
      <c r="B2971" s="822" t="s">
        <v>37</v>
      </c>
      <c r="C2971" s="1113" t="s">
        <v>105</v>
      </c>
      <c r="D2971" s="1026"/>
      <c r="E2971" s="1026"/>
      <c r="F2971" s="1022"/>
      <c r="G2971" s="823" t="s">
        <v>40</v>
      </c>
      <c r="H2971" s="690"/>
    </row>
    <row r="2972" spans="1:8" ht="12.75" customHeight="1">
      <c r="A2972" s="772" t="s">
        <v>2669</v>
      </c>
      <c r="B2972" s="773" t="s">
        <v>2670</v>
      </c>
      <c r="C2972" s="1114" t="s">
        <v>2671</v>
      </c>
      <c r="D2972" s="1015"/>
      <c r="E2972" s="1016"/>
      <c r="F2972" s="728" t="e">
        <f>G2991</f>
        <v>#REF!</v>
      </c>
      <c r="G2972" s="824" t="e">
        <f>D2981</f>
        <v>#REF!</v>
      </c>
      <c r="H2972" s="690"/>
    </row>
    <row r="2973" spans="1:8" ht="12.75" customHeight="1">
      <c r="A2973" s="1028" t="s">
        <v>1802</v>
      </c>
      <c r="B2973" s="1015"/>
      <c r="C2973" s="1015"/>
      <c r="D2973" s="1015"/>
      <c r="E2973" s="1015"/>
      <c r="F2973" s="1015"/>
      <c r="G2973" s="1029"/>
      <c r="H2973" s="690"/>
    </row>
    <row r="2974" spans="1:8" ht="12.75" customHeight="1">
      <c r="A2974" s="732" t="s">
        <v>1480</v>
      </c>
      <c r="B2974" s="732" t="s">
        <v>46</v>
      </c>
      <c r="C2974" s="733" t="s">
        <v>1803</v>
      </c>
      <c r="D2974" s="732" t="s">
        <v>141</v>
      </c>
      <c r="E2974" s="734" t="s">
        <v>106</v>
      </c>
      <c r="F2974" s="735" t="s">
        <v>1804</v>
      </c>
      <c r="G2974" s="735" t="s">
        <v>1805</v>
      </c>
      <c r="H2974" s="690"/>
    </row>
    <row r="2975" spans="1:8" ht="12.75" customHeight="1">
      <c r="A2975" s="736"/>
      <c r="B2975" s="736"/>
      <c r="C2975" s="737"/>
      <c r="D2975" s="736"/>
      <c r="E2975" s="738"/>
      <c r="F2975" s="739"/>
      <c r="G2975" s="739"/>
      <c r="H2975" s="690"/>
    </row>
    <row r="2976" spans="1:8" ht="12.75" customHeight="1">
      <c r="A2976" s="736"/>
      <c r="B2976" s="736"/>
      <c r="C2976" s="737"/>
      <c r="D2976" s="736"/>
      <c r="E2976" s="738"/>
      <c r="F2976" s="739"/>
      <c r="G2976" s="739"/>
      <c r="H2976" s="690"/>
    </row>
    <row r="2977" spans="1:8" ht="12.75" customHeight="1">
      <c r="A2977" s="1030" t="s">
        <v>1806</v>
      </c>
      <c r="B2977" s="982"/>
      <c r="C2977" s="982"/>
      <c r="D2977" s="982"/>
      <c r="E2977" s="982"/>
      <c r="F2977" s="983"/>
      <c r="G2977" s="740" t="str">
        <f>IF(F2975="","",(SUM(G2975:G2976)))</f>
        <v/>
      </c>
      <c r="H2977" s="690"/>
    </row>
    <row r="2978" spans="1:8" ht="12.75" customHeight="1">
      <c r="A2978" s="741"/>
      <c r="B2978" s="742"/>
      <c r="C2978" s="743"/>
      <c r="D2978" s="744"/>
      <c r="E2978" s="745"/>
      <c r="F2978" s="746"/>
      <c r="G2978" s="747"/>
      <c r="H2978" s="690"/>
    </row>
    <row r="2979" spans="1:8" ht="12.75" customHeight="1">
      <c r="A2979" s="1031" t="s">
        <v>1570</v>
      </c>
      <c r="B2979" s="982"/>
      <c r="C2979" s="982"/>
      <c r="D2979" s="982"/>
      <c r="E2979" s="982"/>
      <c r="F2979" s="982"/>
      <c r="G2979" s="983"/>
      <c r="H2979" s="690"/>
    </row>
    <row r="2980" spans="1:8" ht="12.75" customHeight="1">
      <c r="A2980" s="732" t="s">
        <v>1480</v>
      </c>
      <c r="B2980" s="732" t="s">
        <v>46</v>
      </c>
      <c r="C2980" s="733" t="s">
        <v>1803</v>
      </c>
      <c r="D2980" s="732" t="s">
        <v>141</v>
      </c>
      <c r="E2980" s="734" t="s">
        <v>106</v>
      </c>
      <c r="F2980" s="735" t="s">
        <v>1804</v>
      </c>
      <c r="G2980" s="735" t="s">
        <v>1805</v>
      </c>
      <c r="H2980" s="690"/>
    </row>
    <row r="2981" spans="1:8" ht="12.75" customHeight="1">
      <c r="A2981" s="736" t="s">
        <v>2233</v>
      </c>
      <c r="B2981" s="736" t="s">
        <v>2672</v>
      </c>
      <c r="C2981" s="737" t="e">
        <f>VLOOKUP(B2981,#REF!,2,0)</f>
        <v>#REF!</v>
      </c>
      <c r="D2981" s="736" t="e">
        <f>VLOOKUP(B2981,#REF!,3,0)</f>
        <v>#REF!</v>
      </c>
      <c r="E2981" s="738">
        <v>1</v>
      </c>
      <c r="F2981" s="739" t="e">
        <f>VLOOKUP(B2981,#REF!,13,0)</f>
        <v>#REF!</v>
      </c>
      <c r="G2981" s="739" t="e">
        <f>IF(D2981="","",E2981*F2981)</f>
        <v>#REF!</v>
      </c>
      <c r="H2981" s="690"/>
    </row>
    <row r="2982" spans="1:8" ht="12.75" customHeight="1">
      <c r="A2982" s="736"/>
      <c r="B2982" s="736"/>
      <c r="C2982" s="737"/>
      <c r="D2982" s="736"/>
      <c r="E2982" s="738"/>
      <c r="F2982" s="739"/>
      <c r="G2982" s="739"/>
      <c r="H2982" s="690"/>
    </row>
    <row r="2983" spans="1:8" ht="12.75" customHeight="1">
      <c r="A2983" s="1030" t="s">
        <v>1806</v>
      </c>
      <c r="B2983" s="982"/>
      <c r="C2983" s="982"/>
      <c r="D2983" s="982"/>
      <c r="E2983" s="982"/>
      <c r="F2983" s="983"/>
      <c r="G2983" s="740" t="e">
        <f>IF(F2981="","",(SUM(G2981:G2982)))</f>
        <v>#REF!</v>
      </c>
      <c r="H2983" s="690"/>
    </row>
    <row r="2984" spans="1:8" ht="12.75" customHeight="1">
      <c r="A2984" s="741"/>
      <c r="B2984" s="742"/>
      <c r="C2984" s="748"/>
      <c r="D2984" s="742"/>
      <c r="E2984" s="749"/>
      <c r="F2984" s="750"/>
      <c r="G2984" s="747"/>
      <c r="H2984" s="690"/>
    </row>
    <row r="2985" spans="1:8" ht="12.75" customHeight="1">
      <c r="A2985" s="1031" t="s">
        <v>1807</v>
      </c>
      <c r="B2985" s="982"/>
      <c r="C2985" s="982"/>
      <c r="D2985" s="982"/>
      <c r="E2985" s="982"/>
      <c r="F2985" s="982"/>
      <c r="G2985" s="983"/>
      <c r="H2985" s="690"/>
    </row>
    <row r="2986" spans="1:8" ht="12.75" customHeight="1">
      <c r="A2986" s="732" t="s">
        <v>1480</v>
      </c>
      <c r="B2986" s="732" t="s">
        <v>46</v>
      </c>
      <c r="C2986" s="733" t="s">
        <v>1803</v>
      </c>
      <c r="D2986" s="732" t="s">
        <v>141</v>
      </c>
      <c r="E2986" s="734" t="s">
        <v>106</v>
      </c>
      <c r="F2986" s="735" t="s">
        <v>1804</v>
      </c>
      <c r="G2986" s="735" t="s">
        <v>1805</v>
      </c>
      <c r="H2986" s="690"/>
    </row>
    <row r="2987" spans="1:8" ht="12.75" customHeight="1">
      <c r="A2987" s="736"/>
      <c r="B2987" s="736"/>
      <c r="C2987" s="737" t="str">
        <f>IF(B2987="","",IF(A2987="SINAPI",VLOOKUP(B2987,'Referência NÃO DESONERADO'!$A:$D,2,0),IF(A2987="COTAÇÃO",VLOOKUP(B2987,'Mapa Cotações'!$A:$N,2,0))))</f>
        <v/>
      </c>
      <c r="D2987" s="736" t="str">
        <f>IF(B2987="","",IF(A2987="SINAPI",VLOOKUP(B2987,'Referência NÃO DESONERADO'!$A:$D,3,0),IF(A2987="COTAÇÃO",VLOOKUP(B2987,'Mapa Cotações'!$A:$N,3,0))))</f>
        <v/>
      </c>
      <c r="E2987" s="738"/>
      <c r="F2987" s="739" t="str">
        <f>IF(B2987="","",IF('Planilha Orçamentária'!$H$2="NÃO DESONERADO",(IF(A2987="SINAPI",VLOOKUP(B2987,'Referência NÃO DESONERADO'!$A:$D,4,0),IF(A2987="ORSE",VLOOKUP(B2987,'Referência NÃO DESONERADO'!$F:$I,4,0),IF(A2987="COTAÇÃO",VLOOKUP(B2987,'Mapa Cotações'!$A:$N,13,0))))),(IF(A2987="SINAPI",VLOOKUP(B2987,'Referência DESONERADO'!$A:$D,4,0),IF(A2987="ORSE",VLOOKUP(B2987,'Referência DESONERADO'!$F:$I,4,0),IF(A2987="COTAÇÃO",VLOOKUP(B2987,'Mapa Cotações'!$A:$N,13,0)))))))</f>
        <v/>
      </c>
      <c r="G2987" s="739" t="str">
        <f t="shared" ref="G2987:G2988" si="96">IF(D2987="","",E2987*F2987)</f>
        <v/>
      </c>
      <c r="H2987" s="690"/>
    </row>
    <row r="2988" spans="1:8" ht="12.75" customHeight="1">
      <c r="A2988" s="736"/>
      <c r="B2988" s="736"/>
      <c r="C2988" s="737" t="str">
        <f>IF(B2988="","",IF(A2988="SINAPI",VLOOKUP(B2988,'Referência NÃO DESONERADO'!$A:$D,2,0),IF(A2988="COTAÇÃO",VLOOKUP(B2988,'Mapa Cotações'!$A:$N,2,0))))</f>
        <v/>
      </c>
      <c r="D2988" s="736" t="str">
        <f>IF(B2988="","",IF(A2988="SINAPI",VLOOKUP(B2988,'Referência NÃO DESONERADO'!$A:$D,3,0),IF(A2988="COTAÇÃO",VLOOKUP(B2988,'Mapa Cotações'!$A:$N,3,0))))</f>
        <v/>
      </c>
      <c r="E2988" s="738"/>
      <c r="F2988" s="739" t="str">
        <f>IF(B2988="","",IF('Planilha Orçamentária'!$H$2="NÃO DESONERADO",(IF(A2988="SINAPI",VLOOKUP(B2988,'Referência NÃO DESONERADO'!$A:$D,4,0),IF(A2988="ORSE",VLOOKUP(B2988,'Referência NÃO DESONERADO'!$F:$I,4,0),IF(A2988="COTAÇÃO",VLOOKUP(B2988,'Mapa Cotações'!$A:$N,13,0))))),(IF(A2988="SINAPI",VLOOKUP(B2988,'Referência DESONERADO'!$A:$D,4,0),IF(A2988="ORSE",VLOOKUP(B2988,'Referência DESONERADO'!$F:$I,4,0),IF(A2988="COTAÇÃO",VLOOKUP(B2988,'Mapa Cotações'!$A:$N,13,0)))))))</f>
        <v/>
      </c>
      <c r="G2988" s="739" t="str">
        <f t="shared" si="96"/>
        <v/>
      </c>
      <c r="H2988" s="690"/>
    </row>
    <row r="2989" spans="1:8" ht="12.75" customHeight="1">
      <c r="A2989" s="1030" t="s">
        <v>1806</v>
      </c>
      <c r="B2989" s="982"/>
      <c r="C2989" s="982"/>
      <c r="D2989" s="982"/>
      <c r="E2989" s="982"/>
      <c r="F2989" s="983"/>
      <c r="G2989" s="740" t="str">
        <f>IF(F2987="","",(SUM(G2987:G2988)))</f>
        <v/>
      </c>
      <c r="H2989" s="690"/>
    </row>
    <row r="2990" spans="1:8" ht="12.75" customHeight="1">
      <c r="A2990" s="741"/>
      <c r="B2990" s="742"/>
      <c r="C2990" s="751"/>
      <c r="D2990" s="752"/>
      <c r="E2990" s="753"/>
      <c r="F2990" s="754"/>
      <c r="G2990" s="755"/>
      <c r="H2990" s="690"/>
    </row>
    <row r="2991" spans="1:8" ht="12.75" customHeight="1">
      <c r="A2991" s="1032" t="s">
        <v>173</v>
      </c>
      <c r="B2991" s="982"/>
      <c r="C2991" s="982"/>
      <c r="D2991" s="982"/>
      <c r="E2991" s="982"/>
      <c r="F2991" s="1033"/>
      <c r="G2991" s="756" t="e">
        <f>SUM(G2977,G2983,G2989)</f>
        <v>#REF!</v>
      </c>
      <c r="H2991" s="690"/>
    </row>
    <row r="2992" spans="1:8" ht="12.75" customHeight="1">
      <c r="A2992" s="825"/>
      <c r="B2992" s="825"/>
      <c r="C2992" s="825"/>
      <c r="D2992" s="825"/>
      <c r="E2992" s="825"/>
      <c r="F2992" s="825"/>
      <c r="G2992" s="866"/>
      <c r="H2992" s="690"/>
    </row>
    <row r="2993" spans="1:8" ht="12.75" customHeight="1">
      <c r="A2993" s="825"/>
      <c r="B2993" s="825"/>
      <c r="C2993" s="825"/>
      <c r="D2993" s="825"/>
      <c r="E2993" s="825"/>
      <c r="F2993" s="825"/>
      <c r="G2993" s="866"/>
      <c r="H2993" s="690"/>
    </row>
    <row r="2994" spans="1:8" ht="12.75" customHeight="1">
      <c r="A2994" s="200"/>
      <c r="B2994" s="201"/>
      <c r="C2994" s="670"/>
      <c r="D2994" s="201"/>
      <c r="E2994" s="201"/>
      <c r="F2994" s="683"/>
      <c r="G2994" s="218"/>
      <c r="H2994" s="690"/>
    </row>
    <row r="2995" spans="1:8" ht="12.75" customHeight="1">
      <c r="A2995" s="821" t="s">
        <v>46</v>
      </c>
      <c r="B2995" s="822" t="s">
        <v>37</v>
      </c>
      <c r="C2995" s="1113" t="s">
        <v>105</v>
      </c>
      <c r="D2995" s="1026"/>
      <c r="E2995" s="1026"/>
      <c r="F2995" s="1022"/>
      <c r="G2995" s="823" t="s">
        <v>40</v>
      </c>
      <c r="H2995" s="690"/>
    </row>
    <row r="2996" spans="1:8" ht="12.75" customHeight="1">
      <c r="A2996" s="772" t="s">
        <v>2673</v>
      </c>
      <c r="B2996" s="773" t="s">
        <v>2674</v>
      </c>
      <c r="C2996" s="1114" t="s">
        <v>2675</v>
      </c>
      <c r="D2996" s="1015"/>
      <c r="E2996" s="1016"/>
      <c r="F2996" s="728" t="e">
        <f>G3015</f>
        <v>#REF!</v>
      </c>
      <c r="G2996" s="824" t="e">
        <f>D3005</f>
        <v>#REF!</v>
      </c>
      <c r="H2996" s="690"/>
    </row>
    <row r="2997" spans="1:8" ht="12.75" customHeight="1">
      <c r="A2997" s="1028" t="s">
        <v>1802</v>
      </c>
      <c r="B2997" s="1015"/>
      <c r="C2997" s="1015"/>
      <c r="D2997" s="1015"/>
      <c r="E2997" s="1015"/>
      <c r="F2997" s="1015"/>
      <c r="G2997" s="1029"/>
      <c r="H2997" s="690"/>
    </row>
    <row r="2998" spans="1:8" ht="12.75" customHeight="1">
      <c r="A2998" s="732" t="s">
        <v>1480</v>
      </c>
      <c r="B2998" s="732" t="s">
        <v>46</v>
      </c>
      <c r="C2998" s="733" t="s">
        <v>1803</v>
      </c>
      <c r="D2998" s="732" t="s">
        <v>141</v>
      </c>
      <c r="E2998" s="734" t="s">
        <v>106</v>
      </c>
      <c r="F2998" s="735" t="s">
        <v>1804</v>
      </c>
      <c r="G2998" s="735" t="s">
        <v>1805</v>
      </c>
      <c r="H2998" s="690"/>
    </row>
    <row r="2999" spans="1:8" ht="12.75" customHeight="1">
      <c r="A2999" s="736"/>
      <c r="B2999" s="736"/>
      <c r="C2999" s="737"/>
      <c r="D2999" s="736"/>
      <c r="E2999" s="738"/>
      <c r="F2999" s="739"/>
      <c r="G2999" s="739"/>
      <c r="H2999" s="690"/>
    </row>
    <row r="3000" spans="1:8" ht="12.75" customHeight="1">
      <c r="A3000" s="736"/>
      <c r="B3000" s="736"/>
      <c r="C3000" s="737"/>
      <c r="D3000" s="736"/>
      <c r="E3000" s="738"/>
      <c r="F3000" s="739"/>
      <c r="G3000" s="739"/>
      <c r="H3000" s="690"/>
    </row>
    <row r="3001" spans="1:8" ht="12.75" customHeight="1">
      <c r="A3001" s="1030" t="s">
        <v>1806</v>
      </c>
      <c r="B3001" s="982"/>
      <c r="C3001" s="982"/>
      <c r="D3001" s="982"/>
      <c r="E3001" s="982"/>
      <c r="F3001" s="983"/>
      <c r="G3001" s="740" t="str">
        <f>IF(F2999="","",(SUM(G2999:G3000)))</f>
        <v/>
      </c>
      <c r="H3001" s="690"/>
    </row>
    <row r="3002" spans="1:8" ht="12.75" customHeight="1">
      <c r="A3002" s="741"/>
      <c r="B3002" s="742"/>
      <c r="C3002" s="743"/>
      <c r="D3002" s="744"/>
      <c r="E3002" s="745"/>
      <c r="F3002" s="746"/>
      <c r="G3002" s="747"/>
      <c r="H3002" s="690"/>
    </row>
    <row r="3003" spans="1:8" ht="12.75" customHeight="1">
      <c r="A3003" s="1031" t="s">
        <v>1570</v>
      </c>
      <c r="B3003" s="982"/>
      <c r="C3003" s="982"/>
      <c r="D3003" s="982"/>
      <c r="E3003" s="982"/>
      <c r="F3003" s="982"/>
      <c r="G3003" s="983"/>
      <c r="H3003" s="690"/>
    </row>
    <row r="3004" spans="1:8" ht="12.75" customHeight="1">
      <c r="A3004" s="732" t="s">
        <v>1480</v>
      </c>
      <c r="B3004" s="732" t="s">
        <v>46</v>
      </c>
      <c r="C3004" s="733" t="s">
        <v>1803</v>
      </c>
      <c r="D3004" s="732" t="s">
        <v>141</v>
      </c>
      <c r="E3004" s="734" t="s">
        <v>106</v>
      </c>
      <c r="F3004" s="735" t="s">
        <v>1804</v>
      </c>
      <c r="G3004" s="735" t="s">
        <v>1805</v>
      </c>
      <c r="H3004" s="690"/>
    </row>
    <row r="3005" spans="1:8" ht="12.75" customHeight="1">
      <c r="A3005" s="736" t="s">
        <v>2233</v>
      </c>
      <c r="B3005" s="736" t="s">
        <v>2676</v>
      </c>
      <c r="C3005" s="737" t="e">
        <f>VLOOKUP(B3005,#REF!,2,0)</f>
        <v>#REF!</v>
      </c>
      <c r="D3005" s="736" t="e">
        <f>VLOOKUP(B3005,#REF!,3,0)</f>
        <v>#REF!</v>
      </c>
      <c r="E3005" s="738">
        <v>1</v>
      </c>
      <c r="F3005" s="739" t="e">
        <f>VLOOKUP(B3005,#REF!,13,0)</f>
        <v>#REF!</v>
      </c>
      <c r="G3005" s="739" t="e">
        <f>IF(D3005="","",E3005*F3005)</f>
        <v>#REF!</v>
      </c>
      <c r="H3005" s="690"/>
    </row>
    <row r="3006" spans="1:8" ht="12.75" customHeight="1">
      <c r="A3006" s="736"/>
      <c r="B3006" s="736"/>
      <c r="C3006" s="737"/>
      <c r="D3006" s="736"/>
      <c r="E3006" s="738"/>
      <c r="F3006" s="739"/>
      <c r="G3006" s="739"/>
      <c r="H3006" s="690"/>
    </row>
    <row r="3007" spans="1:8" ht="12.75" customHeight="1">
      <c r="A3007" s="1030" t="s">
        <v>1806</v>
      </c>
      <c r="B3007" s="982"/>
      <c r="C3007" s="982"/>
      <c r="D3007" s="982"/>
      <c r="E3007" s="982"/>
      <c r="F3007" s="983"/>
      <c r="G3007" s="740" t="e">
        <f>IF(F3005="","",(SUM(G3005:G3006)))</f>
        <v>#REF!</v>
      </c>
      <c r="H3007" s="690"/>
    </row>
    <row r="3008" spans="1:8" ht="12.75" customHeight="1">
      <c r="A3008" s="741"/>
      <c r="B3008" s="742"/>
      <c r="C3008" s="748"/>
      <c r="D3008" s="742"/>
      <c r="E3008" s="749"/>
      <c r="F3008" s="750"/>
      <c r="G3008" s="747"/>
      <c r="H3008" s="690"/>
    </row>
    <row r="3009" spans="1:8" ht="12.75" customHeight="1">
      <c r="A3009" s="1031" t="s">
        <v>1807</v>
      </c>
      <c r="B3009" s="982"/>
      <c r="C3009" s="982"/>
      <c r="D3009" s="982"/>
      <c r="E3009" s="982"/>
      <c r="F3009" s="982"/>
      <c r="G3009" s="983"/>
      <c r="H3009" s="690"/>
    </row>
    <row r="3010" spans="1:8" ht="12.75" customHeight="1">
      <c r="A3010" s="732" t="s">
        <v>1480</v>
      </c>
      <c r="B3010" s="732" t="s">
        <v>46</v>
      </c>
      <c r="C3010" s="733" t="s">
        <v>1803</v>
      </c>
      <c r="D3010" s="732" t="s">
        <v>141</v>
      </c>
      <c r="E3010" s="734" t="s">
        <v>106</v>
      </c>
      <c r="F3010" s="735" t="s">
        <v>1804</v>
      </c>
      <c r="G3010" s="735" t="s">
        <v>1805</v>
      </c>
      <c r="H3010" s="690"/>
    </row>
    <row r="3011" spans="1:8" ht="12.75" customHeight="1">
      <c r="A3011" s="736"/>
      <c r="B3011" s="736"/>
      <c r="C3011" s="737" t="str">
        <f>IF(B3011="","",IF(A3011="SINAPI",VLOOKUP(B3011,'Referência NÃO DESONERADO'!$A:$D,2,0),IF(A3011="COTAÇÃO",VLOOKUP(B3011,'Mapa Cotações'!$A:$N,2,0))))</f>
        <v/>
      </c>
      <c r="D3011" s="736" t="str">
        <f>IF(B3011="","",IF(A3011="SINAPI",VLOOKUP(B3011,'Referência NÃO DESONERADO'!$A:$D,3,0),IF(A3011="COTAÇÃO",VLOOKUP(B3011,'Mapa Cotações'!$A:$N,3,0))))</f>
        <v/>
      </c>
      <c r="E3011" s="738"/>
      <c r="F3011" s="739" t="str">
        <f>IF(B3011="","",IF('Planilha Orçamentária'!$H$2="NÃO DESONERADO",(IF(A3011="SINAPI",VLOOKUP(B3011,'Referência NÃO DESONERADO'!$A:$D,4,0),IF(A3011="ORSE",VLOOKUP(B3011,'Referência NÃO DESONERADO'!$F:$I,4,0),IF(A3011="COTAÇÃO",VLOOKUP(B3011,'Mapa Cotações'!$A:$N,13,0))))),(IF(A3011="SINAPI",VLOOKUP(B3011,'Referência DESONERADO'!$A:$D,4,0),IF(A3011="ORSE",VLOOKUP(B3011,'Referência DESONERADO'!$F:$I,4,0),IF(A3011="COTAÇÃO",VLOOKUP(B3011,'Mapa Cotações'!$A:$N,13,0)))))))</f>
        <v/>
      </c>
      <c r="G3011" s="739" t="str">
        <f t="shared" ref="G3011:G3012" si="97">IF(D3011="","",E3011*F3011)</f>
        <v/>
      </c>
      <c r="H3011" s="690"/>
    </row>
    <row r="3012" spans="1:8" ht="12.75" customHeight="1">
      <c r="A3012" s="736"/>
      <c r="B3012" s="736"/>
      <c r="C3012" s="737" t="str">
        <f>IF(B3012="","",IF(A3012="SINAPI",VLOOKUP(B3012,'Referência NÃO DESONERADO'!$A:$D,2,0),IF(A3012="COTAÇÃO",VLOOKUP(B3012,'Mapa Cotações'!$A:$N,2,0))))</f>
        <v/>
      </c>
      <c r="D3012" s="736" t="str">
        <f>IF(B3012="","",IF(A3012="SINAPI",VLOOKUP(B3012,'Referência NÃO DESONERADO'!$A:$D,3,0),IF(A3012="COTAÇÃO",VLOOKUP(B3012,'Mapa Cotações'!$A:$N,3,0))))</f>
        <v/>
      </c>
      <c r="E3012" s="738"/>
      <c r="F3012" s="739" t="str">
        <f>IF(B3012="","",IF('Planilha Orçamentária'!$H$2="NÃO DESONERADO",(IF(A3012="SINAPI",VLOOKUP(B3012,'Referência NÃO DESONERADO'!$A:$D,4,0),IF(A3012="ORSE",VLOOKUP(B3012,'Referência NÃO DESONERADO'!$F:$I,4,0),IF(A3012="COTAÇÃO",VLOOKUP(B3012,'Mapa Cotações'!$A:$N,13,0))))),(IF(A3012="SINAPI",VLOOKUP(B3012,'Referência DESONERADO'!$A:$D,4,0),IF(A3012="ORSE",VLOOKUP(B3012,'Referência DESONERADO'!$F:$I,4,0),IF(A3012="COTAÇÃO",VLOOKUP(B3012,'Mapa Cotações'!$A:$N,13,0)))))))</f>
        <v/>
      </c>
      <c r="G3012" s="739" t="str">
        <f t="shared" si="97"/>
        <v/>
      </c>
      <c r="H3012" s="690"/>
    </row>
    <row r="3013" spans="1:8" ht="12.75" customHeight="1">
      <c r="A3013" s="1030" t="s">
        <v>1806</v>
      </c>
      <c r="B3013" s="982"/>
      <c r="C3013" s="982"/>
      <c r="D3013" s="982"/>
      <c r="E3013" s="982"/>
      <c r="F3013" s="983"/>
      <c r="G3013" s="740" t="str">
        <f>IF(F3011="","",(SUM(G3011:G3012)))</f>
        <v/>
      </c>
      <c r="H3013" s="690"/>
    </row>
    <row r="3014" spans="1:8" ht="12.75" customHeight="1">
      <c r="A3014" s="741"/>
      <c r="B3014" s="742"/>
      <c r="C3014" s="751"/>
      <c r="D3014" s="752"/>
      <c r="E3014" s="753"/>
      <c r="F3014" s="754"/>
      <c r="G3014" s="755"/>
      <c r="H3014" s="690"/>
    </row>
    <row r="3015" spans="1:8" ht="12.75" customHeight="1">
      <c r="A3015" s="1032" t="s">
        <v>173</v>
      </c>
      <c r="B3015" s="982"/>
      <c r="C3015" s="982"/>
      <c r="D3015" s="982"/>
      <c r="E3015" s="982"/>
      <c r="F3015" s="1033"/>
      <c r="G3015" s="756" t="e">
        <f>SUM(G3001,G3007,G3013)</f>
        <v>#REF!</v>
      </c>
      <c r="H3015" s="690"/>
    </row>
    <row r="3016" spans="1:8" ht="12.75" customHeight="1">
      <c r="A3016" s="825"/>
      <c r="B3016" s="825"/>
      <c r="C3016" s="825"/>
      <c r="D3016" s="825"/>
      <c r="E3016" s="825"/>
      <c r="F3016" s="825"/>
      <c r="G3016" s="866"/>
      <c r="H3016" s="690"/>
    </row>
    <row r="3017" spans="1:8" ht="12.75" customHeight="1">
      <c r="A3017" s="825"/>
      <c r="B3017" s="825"/>
      <c r="C3017" s="825"/>
      <c r="D3017" s="825"/>
      <c r="E3017" s="825"/>
      <c r="F3017" s="825"/>
      <c r="G3017" s="866"/>
      <c r="H3017" s="690"/>
    </row>
    <row r="3018" spans="1:8" ht="12.75" customHeight="1">
      <c r="A3018" s="200"/>
      <c r="B3018" s="201"/>
      <c r="C3018" s="670"/>
      <c r="D3018" s="201"/>
      <c r="E3018" s="201"/>
      <c r="F3018" s="683"/>
      <c r="G3018" s="218"/>
      <c r="H3018" s="690"/>
    </row>
    <row r="3019" spans="1:8" ht="12.75" customHeight="1">
      <c r="A3019" s="821" t="s">
        <v>46</v>
      </c>
      <c r="B3019" s="822" t="s">
        <v>37</v>
      </c>
      <c r="C3019" s="1113" t="s">
        <v>105</v>
      </c>
      <c r="D3019" s="1026"/>
      <c r="E3019" s="1026"/>
      <c r="F3019" s="1022"/>
      <c r="G3019" s="823" t="s">
        <v>40</v>
      </c>
      <c r="H3019" s="690"/>
    </row>
    <row r="3020" spans="1:8" ht="12.75" customHeight="1">
      <c r="A3020" s="772" t="s">
        <v>2677</v>
      </c>
      <c r="B3020" s="773" t="s">
        <v>2678</v>
      </c>
      <c r="C3020" s="1114" t="s">
        <v>2679</v>
      </c>
      <c r="D3020" s="1015"/>
      <c r="E3020" s="1016"/>
      <c r="F3020" s="728" t="e">
        <f>G3039</f>
        <v>#REF!</v>
      </c>
      <c r="G3020" s="824" t="e">
        <f>D3029</f>
        <v>#REF!</v>
      </c>
      <c r="H3020" s="690"/>
    </row>
    <row r="3021" spans="1:8" ht="12.75" customHeight="1">
      <c r="A3021" s="1028" t="s">
        <v>1802</v>
      </c>
      <c r="B3021" s="1015"/>
      <c r="C3021" s="1015"/>
      <c r="D3021" s="1015"/>
      <c r="E3021" s="1015"/>
      <c r="F3021" s="1015"/>
      <c r="G3021" s="1029"/>
      <c r="H3021" s="690"/>
    </row>
    <row r="3022" spans="1:8" ht="12.75" customHeight="1">
      <c r="A3022" s="732" t="s">
        <v>1480</v>
      </c>
      <c r="B3022" s="732" t="s">
        <v>46</v>
      </c>
      <c r="C3022" s="733" t="s">
        <v>1803</v>
      </c>
      <c r="D3022" s="732" t="s">
        <v>141</v>
      </c>
      <c r="E3022" s="734" t="s">
        <v>106</v>
      </c>
      <c r="F3022" s="735" t="s">
        <v>1804</v>
      </c>
      <c r="G3022" s="735" t="s">
        <v>1805</v>
      </c>
      <c r="H3022" s="690"/>
    </row>
    <row r="3023" spans="1:8" ht="12.75" customHeight="1">
      <c r="A3023" s="736"/>
      <c r="B3023" s="736"/>
      <c r="C3023" s="737"/>
      <c r="D3023" s="736"/>
      <c r="E3023" s="738"/>
      <c r="F3023" s="739"/>
      <c r="G3023" s="739"/>
      <c r="H3023" s="690"/>
    </row>
    <row r="3024" spans="1:8" ht="12.75" customHeight="1">
      <c r="A3024" s="736"/>
      <c r="B3024" s="736"/>
      <c r="C3024" s="737"/>
      <c r="D3024" s="736"/>
      <c r="E3024" s="738"/>
      <c r="F3024" s="739"/>
      <c r="G3024" s="739"/>
      <c r="H3024" s="690"/>
    </row>
    <row r="3025" spans="1:8" ht="12.75" customHeight="1">
      <c r="A3025" s="1030" t="s">
        <v>1806</v>
      </c>
      <c r="B3025" s="982"/>
      <c r="C3025" s="982"/>
      <c r="D3025" s="982"/>
      <c r="E3025" s="982"/>
      <c r="F3025" s="983"/>
      <c r="G3025" s="740" t="str">
        <f>IF(F3023="","",(SUM(G3023:G3024)))</f>
        <v/>
      </c>
      <c r="H3025" s="690"/>
    </row>
    <row r="3026" spans="1:8" ht="12.75" customHeight="1">
      <c r="A3026" s="741"/>
      <c r="B3026" s="742"/>
      <c r="C3026" s="743"/>
      <c r="D3026" s="744"/>
      <c r="E3026" s="745"/>
      <c r="F3026" s="746"/>
      <c r="G3026" s="747"/>
      <c r="H3026" s="690"/>
    </row>
    <row r="3027" spans="1:8" ht="12.75" customHeight="1">
      <c r="A3027" s="1031" t="s">
        <v>1570</v>
      </c>
      <c r="B3027" s="982"/>
      <c r="C3027" s="982"/>
      <c r="D3027" s="982"/>
      <c r="E3027" s="982"/>
      <c r="F3027" s="982"/>
      <c r="G3027" s="983"/>
      <c r="H3027" s="690"/>
    </row>
    <row r="3028" spans="1:8" ht="12.75" customHeight="1">
      <c r="A3028" s="732" t="s">
        <v>1480</v>
      </c>
      <c r="B3028" s="732" t="s">
        <v>46</v>
      </c>
      <c r="C3028" s="733" t="s">
        <v>1803</v>
      </c>
      <c r="D3028" s="732" t="s">
        <v>141</v>
      </c>
      <c r="E3028" s="734" t="s">
        <v>106</v>
      </c>
      <c r="F3028" s="735" t="s">
        <v>1804</v>
      </c>
      <c r="G3028" s="735" t="s">
        <v>1805</v>
      </c>
      <c r="H3028" s="690"/>
    </row>
    <row r="3029" spans="1:8" ht="12.75" customHeight="1">
      <c r="A3029" s="736" t="s">
        <v>2233</v>
      </c>
      <c r="B3029" s="736" t="s">
        <v>2680</v>
      </c>
      <c r="C3029" s="737" t="e">
        <f>VLOOKUP(B3029,#REF!,2,0)</f>
        <v>#REF!</v>
      </c>
      <c r="D3029" s="736" t="e">
        <f>VLOOKUP(B3029,#REF!,3,0)</f>
        <v>#REF!</v>
      </c>
      <c r="E3029" s="738">
        <v>1</v>
      </c>
      <c r="F3029" s="739" t="e">
        <f>VLOOKUP(B3029,#REF!,13,0)</f>
        <v>#REF!</v>
      </c>
      <c r="G3029" s="739" t="e">
        <f>IF(D3029="","",E3029*F3029)</f>
        <v>#REF!</v>
      </c>
      <c r="H3029" s="690"/>
    </row>
    <row r="3030" spans="1:8" ht="12.75" customHeight="1">
      <c r="A3030" s="736"/>
      <c r="B3030" s="736"/>
      <c r="C3030" s="737"/>
      <c r="D3030" s="736"/>
      <c r="E3030" s="738"/>
      <c r="F3030" s="739"/>
      <c r="G3030" s="739"/>
      <c r="H3030" s="690"/>
    </row>
    <row r="3031" spans="1:8" ht="12.75" customHeight="1">
      <c r="A3031" s="1030" t="s">
        <v>1806</v>
      </c>
      <c r="B3031" s="982"/>
      <c r="C3031" s="982"/>
      <c r="D3031" s="982"/>
      <c r="E3031" s="982"/>
      <c r="F3031" s="983"/>
      <c r="G3031" s="740" t="e">
        <f>IF(F3029="","",(SUM(G3029:G3030)))</f>
        <v>#REF!</v>
      </c>
      <c r="H3031" s="690"/>
    </row>
    <row r="3032" spans="1:8" ht="12.75" customHeight="1">
      <c r="A3032" s="741"/>
      <c r="B3032" s="742"/>
      <c r="C3032" s="748"/>
      <c r="D3032" s="742"/>
      <c r="E3032" s="749"/>
      <c r="F3032" s="750"/>
      <c r="G3032" s="747"/>
      <c r="H3032" s="690"/>
    </row>
    <row r="3033" spans="1:8" ht="12.75" customHeight="1">
      <c r="A3033" s="1031" t="s">
        <v>1807</v>
      </c>
      <c r="B3033" s="982"/>
      <c r="C3033" s="982"/>
      <c r="D3033" s="982"/>
      <c r="E3033" s="982"/>
      <c r="F3033" s="982"/>
      <c r="G3033" s="983"/>
      <c r="H3033" s="690"/>
    </row>
    <row r="3034" spans="1:8" ht="12.75" customHeight="1">
      <c r="A3034" s="732" t="s">
        <v>1480</v>
      </c>
      <c r="B3034" s="732" t="s">
        <v>46</v>
      </c>
      <c r="C3034" s="733" t="s">
        <v>1803</v>
      </c>
      <c r="D3034" s="732" t="s">
        <v>141</v>
      </c>
      <c r="E3034" s="734" t="s">
        <v>106</v>
      </c>
      <c r="F3034" s="735" t="s">
        <v>1804</v>
      </c>
      <c r="G3034" s="735" t="s">
        <v>1805</v>
      </c>
      <c r="H3034" s="690"/>
    </row>
    <row r="3035" spans="1:8" ht="12.75" customHeight="1">
      <c r="A3035" s="736"/>
      <c r="B3035" s="736"/>
      <c r="C3035" s="737" t="str">
        <f>IF(B3035="","",IF(A3035="SINAPI",VLOOKUP(B3035,'Referência NÃO DESONERADO'!$A:$D,2,0),IF(A3035="COTAÇÃO",VLOOKUP(B3035,'Mapa Cotações'!$A:$N,2,0))))</f>
        <v/>
      </c>
      <c r="D3035" s="736" t="str">
        <f>IF(B3035="","",IF(A3035="SINAPI",VLOOKUP(B3035,'Referência NÃO DESONERADO'!$A:$D,3,0),IF(A3035="COTAÇÃO",VLOOKUP(B3035,'Mapa Cotações'!$A:$N,3,0))))</f>
        <v/>
      </c>
      <c r="E3035" s="738"/>
      <c r="F3035" s="739" t="str">
        <f>IF(B3035="","",IF('Planilha Orçamentária'!$H$2="NÃO DESONERADO",(IF(A3035="SINAPI",VLOOKUP(B3035,'Referência NÃO DESONERADO'!$A:$D,4,0),IF(A3035="ORSE",VLOOKUP(B3035,'Referência NÃO DESONERADO'!$F:$I,4,0),IF(A3035="COTAÇÃO",VLOOKUP(B3035,'Mapa Cotações'!$A:$N,13,0))))),(IF(A3035="SINAPI",VLOOKUP(B3035,'Referência DESONERADO'!$A:$D,4,0),IF(A3035="ORSE",VLOOKUP(B3035,'Referência DESONERADO'!$F:$I,4,0),IF(A3035="COTAÇÃO",VLOOKUP(B3035,'Mapa Cotações'!$A:$N,13,0)))))))</f>
        <v/>
      </c>
      <c r="G3035" s="739" t="str">
        <f t="shared" ref="G3035:G3036" si="98">IF(D3035="","",E3035*F3035)</f>
        <v/>
      </c>
      <c r="H3035" s="690"/>
    </row>
    <row r="3036" spans="1:8" ht="12.75" customHeight="1">
      <c r="A3036" s="736"/>
      <c r="B3036" s="736"/>
      <c r="C3036" s="737" t="str">
        <f>IF(B3036="","",IF(A3036="SINAPI",VLOOKUP(B3036,'Referência NÃO DESONERADO'!$A:$D,2,0),IF(A3036="COTAÇÃO",VLOOKUP(B3036,'Mapa Cotações'!$A:$N,2,0))))</f>
        <v/>
      </c>
      <c r="D3036" s="736" t="str">
        <f>IF(B3036="","",IF(A3036="SINAPI",VLOOKUP(B3036,'Referência NÃO DESONERADO'!$A:$D,3,0),IF(A3036="COTAÇÃO",VLOOKUP(B3036,'Mapa Cotações'!$A:$N,3,0))))</f>
        <v/>
      </c>
      <c r="E3036" s="738"/>
      <c r="F3036" s="739" t="str">
        <f>IF(B3036="","",IF('Planilha Orçamentária'!$H$2="NÃO DESONERADO",(IF(A3036="SINAPI",VLOOKUP(B3036,'Referência NÃO DESONERADO'!$A:$D,4,0),IF(A3036="ORSE",VLOOKUP(B3036,'Referência NÃO DESONERADO'!$F:$I,4,0),IF(A3036="COTAÇÃO",VLOOKUP(B3036,'Mapa Cotações'!$A:$N,13,0))))),(IF(A3036="SINAPI",VLOOKUP(B3036,'Referência DESONERADO'!$A:$D,4,0),IF(A3036="ORSE",VLOOKUP(B3036,'Referência DESONERADO'!$F:$I,4,0),IF(A3036="COTAÇÃO",VLOOKUP(B3036,'Mapa Cotações'!$A:$N,13,0)))))))</f>
        <v/>
      </c>
      <c r="G3036" s="739" t="str">
        <f t="shared" si="98"/>
        <v/>
      </c>
      <c r="H3036" s="690"/>
    </row>
    <row r="3037" spans="1:8" ht="12.75" customHeight="1">
      <c r="A3037" s="1030" t="s">
        <v>1806</v>
      </c>
      <c r="B3037" s="982"/>
      <c r="C3037" s="982"/>
      <c r="D3037" s="982"/>
      <c r="E3037" s="982"/>
      <c r="F3037" s="983"/>
      <c r="G3037" s="740" t="str">
        <f>IF(F3035="","",(SUM(G3035:G3036)))</f>
        <v/>
      </c>
      <c r="H3037" s="690"/>
    </row>
    <row r="3038" spans="1:8" ht="12.75" customHeight="1">
      <c r="A3038" s="741"/>
      <c r="B3038" s="742"/>
      <c r="C3038" s="751"/>
      <c r="D3038" s="752"/>
      <c r="E3038" s="753"/>
      <c r="F3038" s="754"/>
      <c r="G3038" s="755"/>
      <c r="H3038" s="690"/>
    </row>
    <row r="3039" spans="1:8" ht="12.75" customHeight="1">
      <c r="A3039" s="1032" t="s">
        <v>173</v>
      </c>
      <c r="B3039" s="982"/>
      <c r="C3039" s="982"/>
      <c r="D3039" s="982"/>
      <c r="E3039" s="982"/>
      <c r="F3039" s="1033"/>
      <c r="G3039" s="756" t="e">
        <f>SUM(G3025,G3031,G3037)</f>
        <v>#REF!</v>
      </c>
      <c r="H3039" s="690"/>
    </row>
    <row r="3040" spans="1:8" ht="12.75" customHeight="1">
      <c r="A3040" s="825"/>
      <c r="B3040" s="825"/>
      <c r="C3040" s="825"/>
      <c r="D3040" s="825"/>
      <c r="E3040" s="825"/>
      <c r="F3040" s="825"/>
      <c r="G3040" s="866"/>
      <c r="H3040" s="690"/>
    </row>
    <row r="3041" spans="1:8" ht="12.75" customHeight="1">
      <c r="A3041" s="825"/>
      <c r="B3041" s="825"/>
      <c r="C3041" s="825"/>
      <c r="D3041" s="825"/>
      <c r="E3041" s="825"/>
      <c r="F3041" s="825"/>
      <c r="G3041" s="866"/>
      <c r="H3041" s="690"/>
    </row>
    <row r="3042" spans="1:8" ht="12.75" customHeight="1">
      <c r="A3042" s="200"/>
      <c r="B3042" s="201"/>
      <c r="C3042" s="670"/>
      <c r="D3042" s="201"/>
      <c r="E3042" s="201"/>
      <c r="F3042" s="683"/>
      <c r="G3042" s="218"/>
      <c r="H3042" s="690"/>
    </row>
    <row r="3043" spans="1:8" ht="12.75" customHeight="1">
      <c r="A3043" s="821" t="s">
        <v>46</v>
      </c>
      <c r="B3043" s="822" t="s">
        <v>37</v>
      </c>
      <c r="C3043" s="1113" t="s">
        <v>105</v>
      </c>
      <c r="D3043" s="1026"/>
      <c r="E3043" s="1026"/>
      <c r="F3043" s="1022"/>
      <c r="G3043" s="823" t="s">
        <v>40</v>
      </c>
      <c r="H3043" s="690"/>
    </row>
    <row r="3044" spans="1:8" ht="12.75" customHeight="1">
      <c r="A3044" s="772" t="s">
        <v>2681</v>
      </c>
      <c r="B3044" s="773" t="s">
        <v>2682</v>
      </c>
      <c r="C3044" s="1114" t="s">
        <v>2683</v>
      </c>
      <c r="D3044" s="1015"/>
      <c r="E3044" s="1016"/>
      <c r="F3044" s="728" t="e">
        <f>G3063</f>
        <v>#REF!</v>
      </c>
      <c r="G3044" s="824" t="e">
        <f>D3053</f>
        <v>#REF!</v>
      </c>
      <c r="H3044" s="690"/>
    </row>
    <row r="3045" spans="1:8" ht="12.75" customHeight="1">
      <c r="A3045" s="1028" t="s">
        <v>1802</v>
      </c>
      <c r="B3045" s="1015"/>
      <c r="C3045" s="1015"/>
      <c r="D3045" s="1015"/>
      <c r="E3045" s="1015"/>
      <c r="F3045" s="1015"/>
      <c r="G3045" s="1029"/>
      <c r="H3045" s="690"/>
    </row>
    <row r="3046" spans="1:8" ht="12.75" customHeight="1">
      <c r="A3046" s="732" t="s">
        <v>1480</v>
      </c>
      <c r="B3046" s="732" t="s">
        <v>46</v>
      </c>
      <c r="C3046" s="733" t="s">
        <v>1803</v>
      </c>
      <c r="D3046" s="732" t="s">
        <v>141</v>
      </c>
      <c r="E3046" s="734" t="s">
        <v>106</v>
      </c>
      <c r="F3046" s="735" t="s">
        <v>1804</v>
      </c>
      <c r="G3046" s="735" t="s">
        <v>1805</v>
      </c>
      <c r="H3046" s="690"/>
    </row>
    <row r="3047" spans="1:8" ht="12.75" customHeight="1">
      <c r="A3047" s="736"/>
      <c r="B3047" s="736"/>
      <c r="C3047" s="737"/>
      <c r="D3047" s="736"/>
      <c r="E3047" s="738"/>
      <c r="F3047" s="739"/>
      <c r="G3047" s="739"/>
      <c r="H3047" s="690"/>
    </row>
    <row r="3048" spans="1:8" ht="12.75" customHeight="1">
      <c r="A3048" s="736"/>
      <c r="B3048" s="736"/>
      <c r="C3048" s="737"/>
      <c r="D3048" s="736"/>
      <c r="E3048" s="738"/>
      <c r="F3048" s="739"/>
      <c r="G3048" s="739"/>
      <c r="H3048" s="690"/>
    </row>
    <row r="3049" spans="1:8" ht="12.75" customHeight="1">
      <c r="A3049" s="1030" t="s">
        <v>1806</v>
      </c>
      <c r="B3049" s="982"/>
      <c r="C3049" s="982"/>
      <c r="D3049" s="982"/>
      <c r="E3049" s="982"/>
      <c r="F3049" s="983"/>
      <c r="G3049" s="740" t="str">
        <f>IF(F3047="","",(SUM(G3047:G3048)))</f>
        <v/>
      </c>
      <c r="H3049" s="690"/>
    </row>
    <row r="3050" spans="1:8" ht="12.75" customHeight="1">
      <c r="A3050" s="741"/>
      <c r="B3050" s="742"/>
      <c r="C3050" s="743"/>
      <c r="D3050" s="744"/>
      <c r="E3050" s="745"/>
      <c r="F3050" s="746"/>
      <c r="G3050" s="747"/>
      <c r="H3050" s="690"/>
    </row>
    <row r="3051" spans="1:8" ht="12.75" customHeight="1">
      <c r="A3051" s="1031" t="s">
        <v>1570</v>
      </c>
      <c r="B3051" s="982"/>
      <c r="C3051" s="982"/>
      <c r="D3051" s="982"/>
      <c r="E3051" s="982"/>
      <c r="F3051" s="982"/>
      <c r="G3051" s="983"/>
      <c r="H3051" s="690"/>
    </row>
    <row r="3052" spans="1:8" ht="12.75" customHeight="1">
      <c r="A3052" s="732" t="s">
        <v>1480</v>
      </c>
      <c r="B3052" s="732" t="s">
        <v>46</v>
      </c>
      <c r="C3052" s="733" t="s">
        <v>1803</v>
      </c>
      <c r="D3052" s="732" t="s">
        <v>141</v>
      </c>
      <c r="E3052" s="734" t="s">
        <v>106</v>
      </c>
      <c r="F3052" s="735" t="s">
        <v>1804</v>
      </c>
      <c r="G3052" s="735" t="s">
        <v>1805</v>
      </c>
      <c r="H3052" s="690"/>
    </row>
    <row r="3053" spans="1:8" ht="12.75" customHeight="1">
      <c r="A3053" s="736" t="s">
        <v>2233</v>
      </c>
      <c r="B3053" s="736" t="s">
        <v>2684</v>
      </c>
      <c r="C3053" s="737" t="e">
        <f>VLOOKUP(B3053,#REF!,2,0)</f>
        <v>#REF!</v>
      </c>
      <c r="D3053" s="736" t="e">
        <f>VLOOKUP(B3053,#REF!,3,0)</f>
        <v>#REF!</v>
      </c>
      <c r="E3053" s="738">
        <v>1</v>
      </c>
      <c r="F3053" s="739" t="e">
        <f>VLOOKUP(B3053,#REF!,13,0)</f>
        <v>#REF!</v>
      </c>
      <c r="G3053" s="739" t="e">
        <f>IF(D3053="","",E3053*F3053)</f>
        <v>#REF!</v>
      </c>
      <c r="H3053" s="690"/>
    </row>
    <row r="3054" spans="1:8" ht="12.75" customHeight="1">
      <c r="A3054" s="736"/>
      <c r="B3054" s="736"/>
      <c r="C3054" s="737"/>
      <c r="D3054" s="736"/>
      <c r="E3054" s="738"/>
      <c r="F3054" s="739"/>
      <c r="G3054" s="739"/>
      <c r="H3054" s="690"/>
    </row>
    <row r="3055" spans="1:8" ht="12.75" customHeight="1">
      <c r="A3055" s="1030" t="s">
        <v>1806</v>
      </c>
      <c r="B3055" s="982"/>
      <c r="C3055" s="982"/>
      <c r="D3055" s="982"/>
      <c r="E3055" s="982"/>
      <c r="F3055" s="983"/>
      <c r="G3055" s="740" t="e">
        <f>IF(F3053="","",(SUM(G3053:G3054)))</f>
        <v>#REF!</v>
      </c>
      <c r="H3055" s="690"/>
    </row>
    <row r="3056" spans="1:8" ht="12.75" customHeight="1">
      <c r="A3056" s="741"/>
      <c r="B3056" s="742"/>
      <c r="C3056" s="748"/>
      <c r="D3056" s="742"/>
      <c r="E3056" s="749"/>
      <c r="F3056" s="750"/>
      <c r="G3056" s="747"/>
      <c r="H3056" s="690"/>
    </row>
    <row r="3057" spans="1:8" ht="12.75" customHeight="1">
      <c r="A3057" s="1031" t="s">
        <v>1807</v>
      </c>
      <c r="B3057" s="982"/>
      <c r="C3057" s="982"/>
      <c r="D3057" s="982"/>
      <c r="E3057" s="982"/>
      <c r="F3057" s="982"/>
      <c r="G3057" s="983"/>
      <c r="H3057" s="690"/>
    </row>
    <row r="3058" spans="1:8" ht="12.75" customHeight="1">
      <c r="A3058" s="732" t="s">
        <v>1480</v>
      </c>
      <c r="B3058" s="732" t="s">
        <v>46</v>
      </c>
      <c r="C3058" s="733" t="s">
        <v>1803</v>
      </c>
      <c r="D3058" s="732" t="s">
        <v>141</v>
      </c>
      <c r="E3058" s="734" t="s">
        <v>106</v>
      </c>
      <c r="F3058" s="735" t="s">
        <v>1804</v>
      </c>
      <c r="G3058" s="735" t="s">
        <v>1805</v>
      </c>
      <c r="H3058" s="690"/>
    </row>
    <row r="3059" spans="1:8" ht="12.75" customHeight="1">
      <c r="A3059" s="736"/>
      <c r="B3059" s="736"/>
      <c r="C3059" s="737" t="str">
        <f>IF(B3059="","",IF(A3059="SINAPI",VLOOKUP(B3059,'Referência NÃO DESONERADO'!$A:$D,2,0),IF(A3059="COTAÇÃO",VLOOKUP(B3059,'Mapa Cotações'!$A:$N,2,0))))</f>
        <v/>
      </c>
      <c r="D3059" s="736" t="str">
        <f>IF(B3059="","",IF(A3059="SINAPI",VLOOKUP(B3059,'Referência NÃO DESONERADO'!$A:$D,3,0),IF(A3059="COTAÇÃO",VLOOKUP(B3059,'Mapa Cotações'!$A:$N,3,0))))</f>
        <v/>
      </c>
      <c r="E3059" s="738"/>
      <c r="F3059" s="739" t="str">
        <f>IF(B3059="","",IF('Planilha Orçamentária'!$H$2="NÃO DESONERADO",(IF(A3059="SINAPI",VLOOKUP(B3059,'Referência NÃO DESONERADO'!$A:$D,4,0),IF(A3059="ORSE",VLOOKUP(B3059,'Referência NÃO DESONERADO'!$F:$I,4,0),IF(A3059="COTAÇÃO",VLOOKUP(B3059,'Mapa Cotações'!$A:$N,13,0))))),(IF(A3059="SINAPI",VLOOKUP(B3059,'Referência DESONERADO'!$A:$D,4,0),IF(A3059="ORSE",VLOOKUP(B3059,'Referência DESONERADO'!$F:$I,4,0),IF(A3059="COTAÇÃO",VLOOKUP(B3059,'Mapa Cotações'!$A:$N,13,0)))))))</f>
        <v/>
      </c>
      <c r="G3059" s="739" t="str">
        <f t="shared" ref="G3059:G3060" si="99">IF(D3059="","",E3059*F3059)</f>
        <v/>
      </c>
      <c r="H3059" s="690"/>
    </row>
    <row r="3060" spans="1:8" ht="12.75" customHeight="1">
      <c r="A3060" s="736"/>
      <c r="B3060" s="736"/>
      <c r="C3060" s="737" t="str">
        <f>IF(B3060="","",IF(A3060="SINAPI",VLOOKUP(B3060,'Referência NÃO DESONERADO'!$A:$D,2,0),IF(A3060="COTAÇÃO",VLOOKUP(B3060,'Mapa Cotações'!$A:$N,2,0))))</f>
        <v/>
      </c>
      <c r="D3060" s="736" t="str">
        <f>IF(B3060="","",IF(A3060="SINAPI",VLOOKUP(B3060,'Referência NÃO DESONERADO'!$A:$D,3,0),IF(A3060="COTAÇÃO",VLOOKUP(B3060,'Mapa Cotações'!$A:$N,3,0))))</f>
        <v/>
      </c>
      <c r="E3060" s="738"/>
      <c r="F3060" s="739" t="str">
        <f>IF(B3060="","",IF('Planilha Orçamentária'!$H$2="NÃO DESONERADO",(IF(A3060="SINAPI",VLOOKUP(B3060,'Referência NÃO DESONERADO'!$A:$D,4,0),IF(A3060="ORSE",VLOOKUP(B3060,'Referência NÃO DESONERADO'!$F:$I,4,0),IF(A3060="COTAÇÃO",VLOOKUP(B3060,'Mapa Cotações'!$A:$N,13,0))))),(IF(A3060="SINAPI",VLOOKUP(B3060,'Referência DESONERADO'!$A:$D,4,0),IF(A3060="ORSE",VLOOKUP(B3060,'Referência DESONERADO'!$F:$I,4,0),IF(A3060="COTAÇÃO",VLOOKUP(B3060,'Mapa Cotações'!$A:$N,13,0)))))))</f>
        <v/>
      </c>
      <c r="G3060" s="739" t="str">
        <f t="shared" si="99"/>
        <v/>
      </c>
      <c r="H3060" s="690"/>
    </row>
    <row r="3061" spans="1:8" ht="12.75" customHeight="1">
      <c r="A3061" s="1030" t="s">
        <v>1806</v>
      </c>
      <c r="B3061" s="982"/>
      <c r="C3061" s="982"/>
      <c r="D3061" s="982"/>
      <c r="E3061" s="982"/>
      <c r="F3061" s="983"/>
      <c r="G3061" s="740" t="str">
        <f>IF(F3059="","",(SUM(G3059:G3060)))</f>
        <v/>
      </c>
      <c r="H3061" s="690"/>
    </row>
    <row r="3062" spans="1:8" ht="12.75" customHeight="1">
      <c r="A3062" s="741"/>
      <c r="B3062" s="742"/>
      <c r="C3062" s="751"/>
      <c r="D3062" s="752"/>
      <c r="E3062" s="753"/>
      <c r="F3062" s="754"/>
      <c r="G3062" s="755"/>
      <c r="H3062" s="690"/>
    </row>
    <row r="3063" spans="1:8" ht="12.75" customHeight="1">
      <c r="A3063" s="1032" t="s">
        <v>173</v>
      </c>
      <c r="B3063" s="982"/>
      <c r="C3063" s="982"/>
      <c r="D3063" s="982"/>
      <c r="E3063" s="982"/>
      <c r="F3063" s="1033"/>
      <c r="G3063" s="756" t="e">
        <f>SUM(G3049,G3055,G3061)</f>
        <v>#REF!</v>
      </c>
      <c r="H3063" s="690"/>
    </row>
    <row r="3064" spans="1:8" ht="12.75" customHeight="1">
      <c r="A3064" s="52"/>
      <c r="B3064" s="52"/>
      <c r="C3064" s="52"/>
      <c r="D3064" s="52"/>
      <c r="E3064" s="859"/>
      <c r="F3064" s="860"/>
      <c r="G3064" s="860"/>
      <c r="H3064" s="690"/>
    </row>
    <row r="3065" spans="1:8" ht="12.75" customHeight="1">
      <c r="A3065" s="52"/>
      <c r="B3065" s="52"/>
      <c r="C3065" s="52"/>
      <c r="D3065" s="52"/>
      <c r="E3065" s="859"/>
      <c r="F3065" s="860"/>
      <c r="G3065" s="860"/>
      <c r="H3065" s="690"/>
    </row>
    <row r="3066" spans="1:8" ht="12.75" customHeight="1">
      <c r="A3066" s="723" t="s">
        <v>46</v>
      </c>
      <c r="B3066" s="723" t="s">
        <v>37</v>
      </c>
      <c r="C3066" s="1025" t="s">
        <v>105</v>
      </c>
      <c r="D3066" s="1026"/>
      <c r="E3066" s="1026"/>
      <c r="F3066" s="1022"/>
      <c r="G3066" s="725" t="s">
        <v>40</v>
      </c>
      <c r="H3066" s="690" t="s">
        <v>129</v>
      </c>
    </row>
    <row r="3067" spans="1:8" ht="12.75" customHeight="1">
      <c r="A3067" s="786">
        <v>666</v>
      </c>
      <c r="B3067" s="867" t="s">
        <v>2685</v>
      </c>
      <c r="C3067" s="1034" t="s">
        <v>2686</v>
      </c>
      <c r="D3067" s="1015"/>
      <c r="E3067" s="1016"/>
      <c r="F3067" s="728">
        <f>G3086</f>
        <v>92</v>
      </c>
      <c r="G3067" s="774" t="s">
        <v>141</v>
      </c>
      <c r="H3067" s="861">
        <v>44501</v>
      </c>
    </row>
    <row r="3068" spans="1:8" ht="12.75" customHeight="1">
      <c r="A3068" s="1028" t="s">
        <v>1802</v>
      </c>
      <c r="B3068" s="1015"/>
      <c r="C3068" s="1015"/>
      <c r="D3068" s="1015"/>
      <c r="E3068" s="1015"/>
      <c r="F3068" s="1015"/>
      <c r="G3068" s="1029"/>
      <c r="H3068" s="690"/>
    </row>
    <row r="3069" spans="1:8" ht="12.75" customHeight="1">
      <c r="A3069" s="732" t="s">
        <v>1480</v>
      </c>
      <c r="B3069" s="732" t="s">
        <v>46</v>
      </c>
      <c r="C3069" s="733" t="s">
        <v>1803</v>
      </c>
      <c r="D3069" s="732" t="s">
        <v>141</v>
      </c>
      <c r="E3069" s="734" t="s">
        <v>106</v>
      </c>
      <c r="F3069" s="735" t="s">
        <v>1804</v>
      </c>
      <c r="G3069" s="735" t="s">
        <v>1805</v>
      </c>
      <c r="H3069" s="690"/>
    </row>
    <row r="3070" spans="1:8" ht="12.75" customHeight="1">
      <c r="A3070" s="736" t="s">
        <v>129</v>
      </c>
      <c r="B3070" s="736">
        <v>485</v>
      </c>
      <c r="C3070" s="865" t="s">
        <v>2687</v>
      </c>
      <c r="D3070" s="736" t="s">
        <v>141</v>
      </c>
      <c r="E3070" s="789">
        <v>1</v>
      </c>
      <c r="F3070" s="739">
        <v>92</v>
      </c>
      <c r="G3070" s="739">
        <f>E3070*F3070</f>
        <v>92</v>
      </c>
      <c r="H3070" s="690"/>
    </row>
    <row r="3071" spans="1:8" ht="12.75" customHeight="1">
      <c r="A3071" s="736"/>
      <c r="B3071" s="736"/>
      <c r="C3071" s="862"/>
      <c r="D3071" s="736"/>
      <c r="E3071" s="789"/>
      <c r="F3071" s="739"/>
      <c r="G3071" s="739"/>
      <c r="H3071" s="690"/>
    </row>
    <row r="3072" spans="1:8" ht="12.75" customHeight="1">
      <c r="A3072" s="1030" t="s">
        <v>1806</v>
      </c>
      <c r="B3072" s="982"/>
      <c r="C3072" s="982"/>
      <c r="D3072" s="982"/>
      <c r="E3072" s="982"/>
      <c r="F3072" s="983"/>
      <c r="G3072" s="740">
        <f>SUM(G3070:G3071)</f>
        <v>92</v>
      </c>
      <c r="H3072" s="690"/>
    </row>
    <row r="3073" spans="1:8" ht="12.75" customHeight="1">
      <c r="A3073" s="741"/>
      <c r="B3073" s="742"/>
      <c r="C3073" s="743"/>
      <c r="D3073" s="744"/>
      <c r="E3073" s="745"/>
      <c r="F3073" s="746"/>
      <c r="G3073" s="747"/>
      <c r="H3073" s="690"/>
    </row>
    <row r="3074" spans="1:8" ht="12.75" customHeight="1">
      <c r="A3074" s="1031" t="s">
        <v>1570</v>
      </c>
      <c r="B3074" s="982"/>
      <c r="C3074" s="982"/>
      <c r="D3074" s="982"/>
      <c r="E3074" s="982"/>
      <c r="F3074" s="982"/>
      <c r="G3074" s="983"/>
      <c r="H3074" s="690"/>
    </row>
    <row r="3075" spans="1:8" ht="12.75" customHeight="1">
      <c r="A3075" s="732" t="s">
        <v>1480</v>
      </c>
      <c r="B3075" s="732" t="s">
        <v>46</v>
      </c>
      <c r="C3075" s="733" t="s">
        <v>1803</v>
      </c>
      <c r="D3075" s="732" t="s">
        <v>141</v>
      </c>
      <c r="E3075" s="734" t="s">
        <v>106</v>
      </c>
      <c r="F3075" s="735" t="s">
        <v>1804</v>
      </c>
      <c r="G3075" s="735" t="s">
        <v>1805</v>
      </c>
      <c r="H3075" s="690"/>
    </row>
    <row r="3076" spans="1:8" ht="12.75" customHeight="1">
      <c r="A3076" s="736"/>
      <c r="B3076" s="828"/>
      <c r="C3076" s="737"/>
      <c r="D3076" s="736"/>
      <c r="E3076" s="739"/>
      <c r="F3076" s="739"/>
      <c r="G3076" s="739"/>
      <c r="H3076" s="690"/>
    </row>
    <row r="3077" spans="1:8" ht="12.75" customHeight="1">
      <c r="A3077" s="736"/>
      <c r="B3077" s="736"/>
      <c r="C3077" s="737"/>
      <c r="D3077" s="736"/>
      <c r="E3077" s="739"/>
      <c r="F3077" s="739"/>
      <c r="G3077" s="739"/>
      <c r="H3077" s="690"/>
    </row>
    <row r="3078" spans="1:8" ht="12.75" customHeight="1">
      <c r="A3078" s="736"/>
      <c r="B3078" s="736"/>
      <c r="C3078" s="737"/>
      <c r="D3078" s="736"/>
      <c r="E3078" s="738"/>
      <c r="F3078" s="739"/>
      <c r="G3078" s="739"/>
      <c r="H3078" s="690"/>
    </row>
    <row r="3079" spans="1:8" ht="12.75" customHeight="1">
      <c r="A3079" s="1030" t="s">
        <v>1806</v>
      </c>
      <c r="B3079" s="982"/>
      <c r="C3079" s="982"/>
      <c r="D3079" s="982"/>
      <c r="E3079" s="982"/>
      <c r="F3079" s="983"/>
      <c r="G3079" s="740">
        <f>SUM(G3076:G3078)</f>
        <v>0</v>
      </c>
      <c r="H3079" s="690"/>
    </row>
    <row r="3080" spans="1:8" ht="12.75" customHeight="1">
      <c r="A3080" s="741"/>
      <c r="B3080" s="742"/>
      <c r="C3080" s="748"/>
      <c r="D3080" s="742"/>
      <c r="E3080" s="749"/>
      <c r="F3080" s="750"/>
      <c r="G3080" s="747"/>
      <c r="H3080" s="690"/>
    </row>
    <row r="3081" spans="1:8" ht="12.75" customHeight="1">
      <c r="A3081" s="1031" t="s">
        <v>1807</v>
      </c>
      <c r="B3081" s="982"/>
      <c r="C3081" s="982"/>
      <c r="D3081" s="982"/>
      <c r="E3081" s="982"/>
      <c r="F3081" s="982"/>
      <c r="G3081" s="983"/>
      <c r="H3081" s="690"/>
    </row>
    <row r="3082" spans="1:8" ht="12.75" customHeight="1">
      <c r="A3082" s="732" t="s">
        <v>1480</v>
      </c>
      <c r="B3082" s="732" t="s">
        <v>46</v>
      </c>
      <c r="C3082" s="733" t="s">
        <v>1803</v>
      </c>
      <c r="D3082" s="732" t="s">
        <v>141</v>
      </c>
      <c r="E3082" s="734" t="s">
        <v>106</v>
      </c>
      <c r="F3082" s="735" t="s">
        <v>1804</v>
      </c>
      <c r="G3082" s="735" t="s">
        <v>1805</v>
      </c>
      <c r="H3082" s="690"/>
    </row>
    <row r="3083" spans="1:8" ht="12.75" customHeight="1">
      <c r="A3083" s="736"/>
      <c r="B3083" s="736"/>
      <c r="C3083" s="737" t="str">
        <f>IF(B3083="","",IF(A3083="SINAPI",VLOOKUP(B3083,'Referência NÃO DESONERADO'!$A:$D,2,0),IF(A3083="COTAÇÃO",VLOOKUP(B3083,'Mapa Cotações'!$A:$N,2,0))))</f>
        <v/>
      </c>
      <c r="D3083" s="736" t="str">
        <f>IF(B3083="","",IF(A3083="SINAPI",VLOOKUP(B3083,'Referência NÃO DESONERADO'!$A:$D,3,0),IF(A3083="COTAÇÃO",VLOOKUP(B3083,'Mapa Cotações'!$A:$N,3,0))))</f>
        <v/>
      </c>
      <c r="E3083" s="738"/>
      <c r="F3083" s="739" t="str">
        <f>IF(B3083="","",IF('Planilha Orçamentária'!$H$2="NÃO DESONERADO",(IF(A3083="SINAPI",VLOOKUP(B3083,'Referência NÃO DESONERADO'!$A:$D,4,0),IF(A3083="ORSE",VLOOKUP(B3083,'Referência NÃO DESONERADO'!$F:$I,4,0),IF(A3083="COTAÇÃO",VLOOKUP(B3083,'Mapa Cotações'!$A:$N,13,0))))),(IF(A3083="SINAPI",VLOOKUP(B3083,'Referência DESONERADO'!$A:$D,4,0),IF(A3083="ORSE",VLOOKUP(B3083,'Referência DESONERADO'!$F:$I,4,0),IF(A3083="COTAÇÃO",VLOOKUP(B3083,'Mapa Cotações'!$A:$N,13,0)))))))</f>
        <v/>
      </c>
      <c r="G3083" s="739" t="str">
        <f>IF(D3083="","",E3083*F3083)</f>
        <v/>
      </c>
      <c r="H3083" s="690"/>
    </row>
    <row r="3084" spans="1:8" ht="12.75" customHeight="1">
      <c r="A3084" s="1030" t="s">
        <v>1806</v>
      </c>
      <c r="B3084" s="982"/>
      <c r="C3084" s="982"/>
      <c r="D3084" s="982"/>
      <c r="E3084" s="982"/>
      <c r="F3084" s="983"/>
      <c r="G3084" s="740">
        <f>SUM(G3083)</f>
        <v>0</v>
      </c>
      <c r="H3084" s="690"/>
    </row>
    <row r="3085" spans="1:8" ht="12.75" customHeight="1">
      <c r="A3085" s="741"/>
      <c r="B3085" s="742"/>
      <c r="C3085" s="751"/>
      <c r="D3085" s="752"/>
      <c r="E3085" s="753"/>
      <c r="F3085" s="754"/>
      <c r="G3085" s="755"/>
      <c r="H3085" s="690"/>
    </row>
    <row r="3086" spans="1:8" ht="12.75" customHeight="1">
      <c r="A3086" s="1032" t="s">
        <v>173</v>
      </c>
      <c r="B3086" s="982"/>
      <c r="C3086" s="982"/>
      <c r="D3086" s="982"/>
      <c r="E3086" s="982"/>
      <c r="F3086" s="1033"/>
      <c r="G3086" s="756">
        <f>SUM(G3072,G3079,G3084)</f>
        <v>92</v>
      </c>
      <c r="H3086" s="690"/>
    </row>
    <row r="3087" spans="1:8" ht="12.75" customHeight="1">
      <c r="A3087" s="52"/>
      <c r="B3087" s="52"/>
      <c r="C3087" s="52"/>
      <c r="D3087" s="52"/>
      <c r="E3087" s="859"/>
      <c r="F3087" s="860"/>
      <c r="G3087" s="860"/>
      <c r="H3087" s="690"/>
    </row>
    <row r="3088" spans="1:8" ht="12.75" customHeight="1">
      <c r="A3088" s="52"/>
      <c r="B3088" s="52"/>
      <c r="C3088" s="52"/>
      <c r="D3088" s="52"/>
      <c r="E3088" s="859"/>
      <c r="F3088" s="860"/>
      <c r="G3088" s="860"/>
      <c r="H3088" s="690"/>
    </row>
    <row r="3089" spans="1:8" ht="12.75" customHeight="1">
      <c r="A3089" s="723" t="s">
        <v>46</v>
      </c>
      <c r="B3089" s="723" t="s">
        <v>37</v>
      </c>
      <c r="C3089" s="1025" t="s">
        <v>105</v>
      </c>
      <c r="D3089" s="1026"/>
      <c r="E3089" s="1026"/>
      <c r="F3089" s="1022"/>
      <c r="G3089" s="725" t="s">
        <v>40</v>
      </c>
      <c r="H3089" s="690" t="s">
        <v>129</v>
      </c>
    </row>
    <row r="3090" spans="1:8" ht="12.75" customHeight="1">
      <c r="A3090" s="786">
        <v>670</v>
      </c>
      <c r="B3090" s="867" t="s">
        <v>2688</v>
      </c>
      <c r="C3090" s="1034" t="s">
        <v>2689</v>
      </c>
      <c r="D3090" s="1015"/>
      <c r="E3090" s="1016"/>
      <c r="F3090" s="728">
        <f>G3109</f>
        <v>154.77000000000001</v>
      </c>
      <c r="G3090" s="774" t="s">
        <v>141</v>
      </c>
      <c r="H3090" s="861">
        <v>44501</v>
      </c>
    </row>
    <row r="3091" spans="1:8" ht="12.75" customHeight="1">
      <c r="A3091" s="1028" t="s">
        <v>1802</v>
      </c>
      <c r="B3091" s="1015"/>
      <c r="C3091" s="1015"/>
      <c r="D3091" s="1015"/>
      <c r="E3091" s="1015"/>
      <c r="F3091" s="1015"/>
      <c r="G3091" s="1029"/>
      <c r="H3091" s="690"/>
    </row>
    <row r="3092" spans="1:8" ht="12.75" customHeight="1">
      <c r="A3092" s="732" t="s">
        <v>1480</v>
      </c>
      <c r="B3092" s="732" t="s">
        <v>46</v>
      </c>
      <c r="C3092" s="733" t="s">
        <v>1803</v>
      </c>
      <c r="D3092" s="732" t="s">
        <v>141</v>
      </c>
      <c r="E3092" s="734" t="s">
        <v>106</v>
      </c>
      <c r="F3092" s="735" t="s">
        <v>1804</v>
      </c>
      <c r="G3092" s="735" t="s">
        <v>1805</v>
      </c>
      <c r="H3092" s="690"/>
    </row>
    <row r="3093" spans="1:8" ht="12.75" customHeight="1">
      <c r="A3093" s="736" t="s">
        <v>116</v>
      </c>
      <c r="B3093" s="736">
        <v>11251</v>
      </c>
      <c r="C3093" s="868" t="s">
        <v>2690</v>
      </c>
      <c r="D3093" s="736" t="s">
        <v>141</v>
      </c>
      <c r="E3093" s="789">
        <v>1</v>
      </c>
      <c r="F3093" s="739">
        <v>154.77000000000001</v>
      </c>
      <c r="G3093" s="739">
        <f>E3093*F3093</f>
        <v>154.77000000000001</v>
      </c>
      <c r="H3093" s="690"/>
    </row>
    <row r="3094" spans="1:8" ht="12.75" customHeight="1">
      <c r="A3094" s="736"/>
      <c r="B3094" s="736"/>
      <c r="C3094" s="862"/>
      <c r="D3094" s="736"/>
      <c r="E3094" s="789"/>
      <c r="F3094" s="739"/>
      <c r="G3094" s="739"/>
      <c r="H3094" s="690"/>
    </row>
    <row r="3095" spans="1:8" ht="12.75" customHeight="1">
      <c r="A3095" s="1030" t="s">
        <v>1806</v>
      </c>
      <c r="B3095" s="982"/>
      <c r="C3095" s="982"/>
      <c r="D3095" s="982"/>
      <c r="E3095" s="982"/>
      <c r="F3095" s="983"/>
      <c r="G3095" s="740">
        <f>SUM(G3093:G3094)</f>
        <v>154.77000000000001</v>
      </c>
      <c r="H3095" s="690"/>
    </row>
    <row r="3096" spans="1:8" ht="12.75" customHeight="1">
      <c r="A3096" s="741"/>
      <c r="B3096" s="742"/>
      <c r="C3096" s="743"/>
      <c r="D3096" s="744"/>
      <c r="E3096" s="745"/>
      <c r="F3096" s="746"/>
      <c r="G3096" s="747"/>
      <c r="H3096" s="690"/>
    </row>
    <row r="3097" spans="1:8" ht="12.75" customHeight="1">
      <c r="A3097" s="1031" t="s">
        <v>1570</v>
      </c>
      <c r="B3097" s="982"/>
      <c r="C3097" s="982"/>
      <c r="D3097" s="982"/>
      <c r="E3097" s="982"/>
      <c r="F3097" s="982"/>
      <c r="G3097" s="983"/>
      <c r="H3097" s="690"/>
    </row>
    <row r="3098" spans="1:8" ht="12.75" customHeight="1">
      <c r="A3098" s="732" t="s">
        <v>1480</v>
      </c>
      <c r="B3098" s="732" t="s">
        <v>46</v>
      </c>
      <c r="C3098" s="733" t="s">
        <v>1803</v>
      </c>
      <c r="D3098" s="732" t="s">
        <v>141</v>
      </c>
      <c r="E3098" s="734" t="s">
        <v>106</v>
      </c>
      <c r="F3098" s="735" t="s">
        <v>1804</v>
      </c>
      <c r="G3098" s="735" t="s">
        <v>1805</v>
      </c>
      <c r="H3098" s="690"/>
    </row>
    <row r="3099" spans="1:8" ht="12.75" customHeight="1">
      <c r="A3099" s="736"/>
      <c r="B3099" s="828"/>
      <c r="C3099" s="737"/>
      <c r="D3099" s="736"/>
      <c r="E3099" s="739"/>
      <c r="F3099" s="739"/>
      <c r="G3099" s="739"/>
      <c r="H3099" s="690"/>
    </row>
    <row r="3100" spans="1:8" ht="12.75" customHeight="1">
      <c r="A3100" s="736"/>
      <c r="B3100" s="736"/>
      <c r="C3100" s="737"/>
      <c r="D3100" s="736"/>
      <c r="E3100" s="739"/>
      <c r="F3100" s="739"/>
      <c r="G3100" s="739"/>
      <c r="H3100" s="690"/>
    </row>
    <row r="3101" spans="1:8" ht="12.75" customHeight="1">
      <c r="A3101" s="736"/>
      <c r="B3101" s="736"/>
      <c r="C3101" s="737"/>
      <c r="D3101" s="736"/>
      <c r="E3101" s="738"/>
      <c r="F3101" s="739"/>
      <c r="G3101" s="739"/>
      <c r="H3101" s="690"/>
    </row>
    <row r="3102" spans="1:8" ht="12.75" customHeight="1">
      <c r="A3102" s="1030" t="s">
        <v>1806</v>
      </c>
      <c r="B3102" s="982"/>
      <c r="C3102" s="982"/>
      <c r="D3102" s="982"/>
      <c r="E3102" s="982"/>
      <c r="F3102" s="983"/>
      <c r="G3102" s="740">
        <f>SUM(G3099:G3101)</f>
        <v>0</v>
      </c>
      <c r="H3102" s="690"/>
    </row>
    <row r="3103" spans="1:8" ht="12.75" customHeight="1">
      <c r="A3103" s="741"/>
      <c r="B3103" s="742"/>
      <c r="C3103" s="748"/>
      <c r="D3103" s="742"/>
      <c r="E3103" s="749"/>
      <c r="F3103" s="750"/>
      <c r="G3103" s="747"/>
      <c r="H3103" s="690"/>
    </row>
    <row r="3104" spans="1:8" ht="12.75" customHeight="1">
      <c r="A3104" s="1031" t="s">
        <v>1807</v>
      </c>
      <c r="B3104" s="982"/>
      <c r="C3104" s="982"/>
      <c r="D3104" s="982"/>
      <c r="E3104" s="982"/>
      <c r="F3104" s="982"/>
      <c r="G3104" s="983"/>
      <c r="H3104" s="690"/>
    </row>
    <row r="3105" spans="1:8" ht="12.75" customHeight="1">
      <c r="A3105" s="732" t="s">
        <v>1480</v>
      </c>
      <c r="B3105" s="732" t="s">
        <v>46</v>
      </c>
      <c r="C3105" s="733" t="s">
        <v>1803</v>
      </c>
      <c r="D3105" s="732" t="s">
        <v>141</v>
      </c>
      <c r="E3105" s="734" t="s">
        <v>106</v>
      </c>
      <c r="F3105" s="735" t="s">
        <v>1804</v>
      </c>
      <c r="G3105" s="735" t="s">
        <v>1805</v>
      </c>
      <c r="H3105" s="690"/>
    </row>
    <row r="3106" spans="1:8" ht="12.75" customHeight="1">
      <c r="A3106" s="736"/>
      <c r="B3106" s="736"/>
      <c r="C3106" s="737" t="str">
        <f>IF(B3106="","",IF(A3106="SINAPI",VLOOKUP(B3106,'Referência NÃO DESONERADO'!$A:$D,2,0),IF(A3106="COTAÇÃO",VLOOKUP(B3106,'Mapa Cotações'!$A:$N,2,0))))</f>
        <v/>
      </c>
      <c r="D3106" s="736" t="str">
        <f>IF(B3106="","",IF(A3106="SINAPI",VLOOKUP(B3106,'Referência NÃO DESONERADO'!$A:$D,3,0),IF(A3106="COTAÇÃO",VLOOKUP(B3106,'Mapa Cotações'!$A:$N,3,0))))</f>
        <v/>
      </c>
      <c r="E3106" s="738"/>
      <c r="F3106" s="739" t="str">
        <f>IF(B3106="","",IF('Planilha Orçamentária'!$H$2="NÃO DESONERADO",(IF(A3106="SINAPI",VLOOKUP(B3106,'Referência NÃO DESONERADO'!$A:$D,4,0),IF(A3106="ORSE",VLOOKUP(B3106,'Referência NÃO DESONERADO'!$F:$I,4,0),IF(A3106="COTAÇÃO",VLOOKUP(B3106,'Mapa Cotações'!$A:$N,13,0))))),(IF(A3106="SINAPI",VLOOKUP(B3106,'Referência DESONERADO'!$A:$D,4,0),IF(A3106="ORSE",VLOOKUP(B3106,'Referência DESONERADO'!$F:$I,4,0),IF(A3106="COTAÇÃO",VLOOKUP(B3106,'Mapa Cotações'!$A:$N,13,0)))))))</f>
        <v/>
      </c>
      <c r="G3106" s="739" t="str">
        <f>IF(D3106="","",E3106*F3106)</f>
        <v/>
      </c>
      <c r="H3106" s="690"/>
    </row>
    <row r="3107" spans="1:8" ht="12.75" customHeight="1">
      <c r="A3107" s="1030" t="s">
        <v>1806</v>
      </c>
      <c r="B3107" s="982"/>
      <c r="C3107" s="982"/>
      <c r="D3107" s="982"/>
      <c r="E3107" s="982"/>
      <c r="F3107" s="983"/>
      <c r="G3107" s="740">
        <f>SUM(G3106)</f>
        <v>0</v>
      </c>
      <c r="H3107" s="690"/>
    </row>
    <row r="3108" spans="1:8" ht="12.75" customHeight="1">
      <c r="A3108" s="741"/>
      <c r="B3108" s="742"/>
      <c r="C3108" s="751"/>
      <c r="D3108" s="752"/>
      <c r="E3108" s="753"/>
      <c r="F3108" s="754"/>
      <c r="G3108" s="755"/>
      <c r="H3108" s="690"/>
    </row>
    <row r="3109" spans="1:8" ht="12.75" customHeight="1">
      <c r="A3109" s="1032" t="s">
        <v>173</v>
      </c>
      <c r="B3109" s="982"/>
      <c r="C3109" s="982"/>
      <c r="D3109" s="982"/>
      <c r="E3109" s="982"/>
      <c r="F3109" s="1033"/>
      <c r="G3109" s="756">
        <f>SUM(G3095,G3102,G3107)</f>
        <v>154.77000000000001</v>
      </c>
      <c r="H3109" s="690"/>
    </row>
    <row r="3110" spans="1:8" ht="12.75" customHeight="1">
      <c r="A3110" s="52"/>
      <c r="B3110" s="52"/>
      <c r="C3110" s="52"/>
      <c r="D3110" s="52"/>
      <c r="E3110" s="859"/>
      <c r="F3110" s="860"/>
      <c r="G3110" s="860"/>
      <c r="H3110" s="690"/>
    </row>
    <row r="3111" spans="1:8" ht="12.75" customHeight="1">
      <c r="A3111" s="52"/>
      <c r="B3111" s="52"/>
      <c r="C3111" s="52"/>
      <c r="D3111" s="52"/>
      <c r="E3111" s="859"/>
      <c r="F3111" s="860"/>
      <c r="G3111" s="860"/>
      <c r="H3111" s="690"/>
    </row>
    <row r="3112" spans="1:8" ht="12.75" customHeight="1">
      <c r="A3112" s="723" t="s">
        <v>46</v>
      </c>
      <c r="B3112" s="723" t="s">
        <v>37</v>
      </c>
      <c r="C3112" s="1025" t="s">
        <v>105</v>
      </c>
      <c r="D3112" s="1026"/>
      <c r="E3112" s="1026"/>
      <c r="F3112" s="1022"/>
      <c r="G3112" s="725" t="s">
        <v>40</v>
      </c>
      <c r="H3112" s="690" t="s">
        <v>129</v>
      </c>
    </row>
    <row r="3113" spans="1:8" ht="12.75" customHeight="1">
      <c r="A3113" s="786">
        <v>9206</v>
      </c>
      <c r="B3113" s="867" t="s">
        <v>2691</v>
      </c>
      <c r="C3113" s="1034" t="s">
        <v>2692</v>
      </c>
      <c r="D3113" s="1015"/>
      <c r="E3113" s="1016"/>
      <c r="F3113" s="728">
        <f>G3133</f>
        <v>62.890099999999997</v>
      </c>
      <c r="G3113" s="774" t="s">
        <v>141</v>
      </c>
      <c r="H3113" s="861">
        <v>44501</v>
      </c>
    </row>
    <row r="3114" spans="1:8" ht="12.75" customHeight="1">
      <c r="A3114" s="1028" t="s">
        <v>1802</v>
      </c>
      <c r="B3114" s="1015"/>
      <c r="C3114" s="1015"/>
      <c r="D3114" s="1015"/>
      <c r="E3114" s="1015"/>
      <c r="F3114" s="1015"/>
      <c r="G3114" s="1029"/>
      <c r="H3114" s="690"/>
    </row>
    <row r="3115" spans="1:8" ht="12.75" customHeight="1">
      <c r="A3115" s="732" t="s">
        <v>1480</v>
      </c>
      <c r="B3115" s="732" t="s">
        <v>46</v>
      </c>
      <c r="C3115" s="733" t="s">
        <v>1803</v>
      </c>
      <c r="D3115" s="732" t="s">
        <v>141</v>
      </c>
      <c r="E3115" s="734" t="s">
        <v>106</v>
      </c>
      <c r="F3115" s="735" t="s">
        <v>1804</v>
      </c>
      <c r="G3115" s="735" t="s">
        <v>1805</v>
      </c>
      <c r="H3115" s="690"/>
    </row>
    <row r="3116" spans="1:8" ht="12.75" customHeight="1">
      <c r="A3116" s="736" t="s">
        <v>129</v>
      </c>
      <c r="B3116" s="736">
        <v>3894</v>
      </c>
      <c r="C3116" s="868" t="s">
        <v>2693</v>
      </c>
      <c r="D3116" s="736" t="s">
        <v>141</v>
      </c>
      <c r="E3116" s="789">
        <v>1</v>
      </c>
      <c r="F3116" s="739">
        <v>51.15</v>
      </c>
      <c r="G3116" s="739">
        <f>E3116*F3116</f>
        <v>51.15</v>
      </c>
      <c r="H3116" s="690"/>
    </row>
    <row r="3117" spans="1:8" ht="12.75" customHeight="1">
      <c r="A3117" s="736"/>
      <c r="B3117" s="736"/>
      <c r="C3117" s="862"/>
      <c r="D3117" s="736"/>
      <c r="E3117" s="789"/>
      <c r="F3117" s="739"/>
      <c r="G3117" s="739"/>
      <c r="H3117" s="690"/>
    </row>
    <row r="3118" spans="1:8" ht="12.75" customHeight="1">
      <c r="A3118" s="1030" t="s">
        <v>1806</v>
      </c>
      <c r="B3118" s="982"/>
      <c r="C3118" s="982"/>
      <c r="D3118" s="982"/>
      <c r="E3118" s="982"/>
      <c r="F3118" s="983"/>
      <c r="G3118" s="740">
        <f>SUM(G3116:G3117)</f>
        <v>51.15</v>
      </c>
      <c r="H3118" s="690"/>
    </row>
    <row r="3119" spans="1:8" ht="12.75" customHeight="1">
      <c r="A3119" s="741"/>
      <c r="B3119" s="742"/>
      <c r="C3119" s="743"/>
      <c r="D3119" s="744"/>
      <c r="E3119" s="745"/>
      <c r="F3119" s="746"/>
      <c r="G3119" s="747"/>
      <c r="H3119" s="690"/>
    </row>
    <row r="3120" spans="1:8" ht="12.75" customHeight="1">
      <c r="A3120" s="1031" t="s">
        <v>1570</v>
      </c>
      <c r="B3120" s="982"/>
      <c r="C3120" s="982"/>
      <c r="D3120" s="982"/>
      <c r="E3120" s="982"/>
      <c r="F3120" s="982"/>
      <c r="G3120" s="983"/>
      <c r="H3120" s="690"/>
    </row>
    <row r="3121" spans="1:8" ht="12.75" customHeight="1">
      <c r="A3121" s="732" t="s">
        <v>1480</v>
      </c>
      <c r="B3121" s="732" t="s">
        <v>46</v>
      </c>
      <c r="C3121" s="733" t="s">
        <v>1803</v>
      </c>
      <c r="D3121" s="732" t="s">
        <v>141</v>
      </c>
      <c r="E3121" s="734" t="s">
        <v>106</v>
      </c>
      <c r="F3121" s="735" t="s">
        <v>1804</v>
      </c>
      <c r="G3121" s="735" t="s">
        <v>1805</v>
      </c>
      <c r="H3121" s="690"/>
    </row>
    <row r="3122" spans="1:8" ht="12.75" customHeight="1">
      <c r="A3122" s="736" t="s">
        <v>129</v>
      </c>
      <c r="B3122" s="828">
        <v>10549</v>
      </c>
      <c r="C3122" s="737" t="s">
        <v>1867</v>
      </c>
      <c r="D3122" s="736" t="s">
        <v>1522</v>
      </c>
      <c r="E3122" s="739">
        <v>0.37</v>
      </c>
      <c r="F3122" s="739">
        <v>3.78</v>
      </c>
      <c r="G3122" s="739">
        <f t="shared" ref="G3122:G3125" si="100">E3122*F3122</f>
        <v>1.3985999999999998</v>
      </c>
      <c r="H3122" s="690"/>
    </row>
    <row r="3123" spans="1:8" ht="12.75" customHeight="1">
      <c r="A3123" s="736" t="s">
        <v>129</v>
      </c>
      <c r="B3123" s="736">
        <v>10552</v>
      </c>
      <c r="C3123" s="737" t="s">
        <v>2136</v>
      </c>
      <c r="D3123" s="736" t="s">
        <v>1522</v>
      </c>
      <c r="E3123" s="739">
        <v>0.37</v>
      </c>
      <c r="F3123" s="739">
        <v>3.62</v>
      </c>
      <c r="G3123" s="739">
        <f t="shared" si="100"/>
        <v>1.3393999999999999</v>
      </c>
      <c r="H3123" s="690"/>
    </row>
    <row r="3124" spans="1:8" ht="12.75" customHeight="1">
      <c r="A3124" s="736" t="s">
        <v>116</v>
      </c>
      <c r="B3124" s="736">
        <v>2436</v>
      </c>
      <c r="C3124" s="737" t="s">
        <v>2135</v>
      </c>
      <c r="D3124" s="736" t="s">
        <v>1522</v>
      </c>
      <c r="E3124" s="739">
        <v>0.37</v>
      </c>
      <c r="F3124" s="739">
        <v>14.26</v>
      </c>
      <c r="G3124" s="739">
        <f t="shared" si="100"/>
        <v>5.2762000000000002</v>
      </c>
      <c r="H3124" s="690"/>
    </row>
    <row r="3125" spans="1:8" ht="12.75" customHeight="1">
      <c r="A3125" s="736" t="s">
        <v>116</v>
      </c>
      <c r="B3125" s="736">
        <v>6111</v>
      </c>
      <c r="C3125" s="737" t="s">
        <v>1870</v>
      </c>
      <c r="D3125" s="736" t="s">
        <v>1522</v>
      </c>
      <c r="E3125" s="739">
        <v>0.37</v>
      </c>
      <c r="F3125" s="739">
        <v>10.07</v>
      </c>
      <c r="G3125" s="739">
        <f t="shared" si="100"/>
        <v>3.7259000000000002</v>
      </c>
      <c r="H3125" s="690"/>
    </row>
    <row r="3126" spans="1:8" ht="12.75" customHeight="1">
      <c r="A3126" s="1030" t="s">
        <v>1806</v>
      </c>
      <c r="B3126" s="982"/>
      <c r="C3126" s="982"/>
      <c r="D3126" s="982"/>
      <c r="E3126" s="982"/>
      <c r="F3126" s="983"/>
      <c r="G3126" s="740">
        <f>SUM(G3122:G3125)</f>
        <v>11.740099999999998</v>
      </c>
      <c r="H3126" s="690"/>
    </row>
    <row r="3127" spans="1:8" ht="12.75" customHeight="1">
      <c r="A3127" s="741"/>
      <c r="B3127" s="742"/>
      <c r="C3127" s="748"/>
      <c r="D3127" s="742"/>
      <c r="E3127" s="749"/>
      <c r="F3127" s="750"/>
      <c r="G3127" s="747"/>
      <c r="H3127" s="690"/>
    </row>
    <row r="3128" spans="1:8" ht="12.75" customHeight="1">
      <c r="A3128" s="1031" t="s">
        <v>1807</v>
      </c>
      <c r="B3128" s="982"/>
      <c r="C3128" s="982"/>
      <c r="D3128" s="982"/>
      <c r="E3128" s="982"/>
      <c r="F3128" s="982"/>
      <c r="G3128" s="983"/>
      <c r="H3128" s="690"/>
    </row>
    <row r="3129" spans="1:8" ht="12.75" customHeight="1">
      <c r="A3129" s="732" t="s">
        <v>1480</v>
      </c>
      <c r="B3129" s="732" t="s">
        <v>46</v>
      </c>
      <c r="C3129" s="733" t="s">
        <v>1803</v>
      </c>
      <c r="D3129" s="732" t="s">
        <v>141</v>
      </c>
      <c r="E3129" s="734" t="s">
        <v>106</v>
      </c>
      <c r="F3129" s="735" t="s">
        <v>1804</v>
      </c>
      <c r="G3129" s="735" t="s">
        <v>1805</v>
      </c>
      <c r="H3129" s="690"/>
    </row>
    <row r="3130" spans="1:8" ht="12.75" customHeight="1">
      <c r="A3130" s="736"/>
      <c r="B3130" s="736"/>
      <c r="C3130" s="737" t="str">
        <f>IF(B3130="","",IF(A3130="SINAPI",VLOOKUP(B3130,'Referência NÃO DESONERADO'!$A:$D,2,0),IF(A3130="COTAÇÃO",VLOOKUP(B3130,'Mapa Cotações'!$A:$N,2,0))))</f>
        <v/>
      </c>
      <c r="D3130" s="736" t="str">
        <f>IF(B3130="","",IF(A3130="SINAPI",VLOOKUP(B3130,'Referência NÃO DESONERADO'!$A:$D,3,0),IF(A3130="COTAÇÃO",VLOOKUP(B3130,'Mapa Cotações'!$A:$N,3,0))))</f>
        <v/>
      </c>
      <c r="E3130" s="738"/>
      <c r="F3130" s="739" t="str">
        <f>IF(B3130="","",IF('Planilha Orçamentária'!$H$2="NÃO DESONERADO",(IF(A3130="SINAPI",VLOOKUP(B3130,'Referência NÃO DESONERADO'!$A:$D,4,0),IF(A3130="ORSE",VLOOKUP(B3130,'Referência NÃO DESONERADO'!$F:$I,4,0),IF(A3130="COTAÇÃO",VLOOKUP(B3130,'Mapa Cotações'!$A:$N,13,0))))),(IF(A3130="SINAPI",VLOOKUP(B3130,'Referência DESONERADO'!$A:$D,4,0),IF(A3130="ORSE",VLOOKUP(B3130,'Referência DESONERADO'!$F:$I,4,0),IF(A3130="COTAÇÃO",VLOOKUP(B3130,'Mapa Cotações'!$A:$N,13,0)))))))</f>
        <v/>
      </c>
      <c r="G3130" s="739" t="str">
        <f>IF(D3130="","",E3130*F3130)</f>
        <v/>
      </c>
      <c r="H3130" s="690"/>
    </row>
    <row r="3131" spans="1:8" ht="12.75" customHeight="1">
      <c r="A3131" s="1030" t="s">
        <v>1806</v>
      </c>
      <c r="B3131" s="982"/>
      <c r="C3131" s="982"/>
      <c r="D3131" s="982"/>
      <c r="E3131" s="982"/>
      <c r="F3131" s="983"/>
      <c r="G3131" s="740">
        <f>SUM(G3130)</f>
        <v>0</v>
      </c>
      <c r="H3131" s="690"/>
    </row>
    <row r="3132" spans="1:8" ht="12.75" customHeight="1">
      <c r="A3132" s="741"/>
      <c r="B3132" s="742"/>
      <c r="C3132" s="751"/>
      <c r="D3132" s="752"/>
      <c r="E3132" s="753"/>
      <c r="F3132" s="754"/>
      <c r="G3132" s="755"/>
      <c r="H3132" s="690"/>
    </row>
    <row r="3133" spans="1:8" ht="12.75" customHeight="1">
      <c r="A3133" s="1032" t="s">
        <v>173</v>
      </c>
      <c r="B3133" s="982"/>
      <c r="C3133" s="982"/>
      <c r="D3133" s="982"/>
      <c r="E3133" s="982"/>
      <c r="F3133" s="1033"/>
      <c r="G3133" s="756">
        <f>SUM(G3118,G3126,G3131)</f>
        <v>62.890099999999997</v>
      </c>
      <c r="H3133" s="690"/>
    </row>
    <row r="3134" spans="1:8" ht="12.75" customHeight="1">
      <c r="A3134" s="52"/>
      <c r="B3134" s="52"/>
      <c r="C3134" s="52"/>
      <c r="D3134" s="52"/>
      <c r="E3134" s="859"/>
      <c r="F3134" s="860"/>
      <c r="G3134" s="860"/>
      <c r="H3134" s="690"/>
    </row>
    <row r="3135" spans="1:8" ht="12.75" customHeight="1">
      <c r="A3135" s="52"/>
      <c r="B3135" s="52"/>
      <c r="C3135" s="52"/>
      <c r="D3135" s="52"/>
      <c r="E3135" s="859"/>
      <c r="F3135" s="860"/>
      <c r="G3135" s="860"/>
      <c r="H3135" s="690"/>
    </row>
    <row r="3136" spans="1:8" ht="12.75" customHeight="1">
      <c r="A3136" s="723" t="s">
        <v>46</v>
      </c>
      <c r="B3136" s="723" t="s">
        <v>37</v>
      </c>
      <c r="C3136" s="1025" t="s">
        <v>105</v>
      </c>
      <c r="D3136" s="1026"/>
      <c r="E3136" s="1026"/>
      <c r="F3136" s="1022"/>
      <c r="G3136" s="725" t="s">
        <v>40</v>
      </c>
      <c r="H3136" s="690" t="s">
        <v>129</v>
      </c>
    </row>
    <row r="3137" spans="1:8" ht="12.75" customHeight="1">
      <c r="A3137" s="786">
        <v>382</v>
      </c>
      <c r="B3137" s="867" t="s">
        <v>2694</v>
      </c>
      <c r="C3137" s="1034" t="s">
        <v>2695</v>
      </c>
      <c r="D3137" s="1015"/>
      <c r="E3137" s="1016"/>
      <c r="F3137" s="728">
        <f>G3157</f>
        <v>32.455500000000001</v>
      </c>
      <c r="G3137" s="774" t="s">
        <v>141</v>
      </c>
      <c r="H3137" s="861">
        <v>44501</v>
      </c>
    </row>
    <row r="3138" spans="1:8" ht="12.75" customHeight="1">
      <c r="A3138" s="1028" t="s">
        <v>1802</v>
      </c>
      <c r="B3138" s="1015"/>
      <c r="C3138" s="1015"/>
      <c r="D3138" s="1015"/>
      <c r="E3138" s="1015"/>
      <c r="F3138" s="1015"/>
      <c r="G3138" s="1029"/>
      <c r="H3138" s="690"/>
    </row>
    <row r="3139" spans="1:8" ht="12.75" customHeight="1">
      <c r="A3139" s="732" t="s">
        <v>1480</v>
      </c>
      <c r="B3139" s="732" t="s">
        <v>46</v>
      </c>
      <c r="C3139" s="733" t="s">
        <v>1803</v>
      </c>
      <c r="D3139" s="732" t="s">
        <v>141</v>
      </c>
      <c r="E3139" s="734" t="s">
        <v>106</v>
      </c>
      <c r="F3139" s="735" t="s">
        <v>1804</v>
      </c>
      <c r="G3139" s="735" t="s">
        <v>1805</v>
      </c>
      <c r="H3139" s="690"/>
    </row>
    <row r="3140" spans="1:8" ht="12.75" customHeight="1">
      <c r="A3140" s="736" t="s">
        <v>116</v>
      </c>
      <c r="B3140" s="736">
        <v>2581</v>
      </c>
      <c r="C3140" s="868" t="s">
        <v>2696</v>
      </c>
      <c r="D3140" s="736" t="s">
        <v>141</v>
      </c>
      <c r="E3140" s="789">
        <v>1</v>
      </c>
      <c r="F3140" s="739">
        <v>21.35</v>
      </c>
      <c r="G3140" s="739">
        <f>E3140*F3140</f>
        <v>21.35</v>
      </c>
      <c r="H3140" s="690"/>
    </row>
    <row r="3141" spans="1:8" ht="12.75" customHeight="1">
      <c r="A3141" s="736"/>
      <c r="B3141" s="736"/>
      <c r="C3141" s="862"/>
      <c r="D3141" s="736"/>
      <c r="E3141" s="789"/>
      <c r="F3141" s="739"/>
      <c r="G3141" s="739"/>
      <c r="H3141" s="690"/>
    </row>
    <row r="3142" spans="1:8" ht="12.75" customHeight="1">
      <c r="A3142" s="1030" t="s">
        <v>1806</v>
      </c>
      <c r="B3142" s="982"/>
      <c r="C3142" s="982"/>
      <c r="D3142" s="982"/>
      <c r="E3142" s="982"/>
      <c r="F3142" s="983"/>
      <c r="G3142" s="740">
        <f>SUM(G3140:G3141)</f>
        <v>21.35</v>
      </c>
      <c r="H3142" s="690"/>
    </row>
    <row r="3143" spans="1:8" ht="12.75" customHeight="1">
      <c r="A3143" s="741"/>
      <c r="B3143" s="742"/>
      <c r="C3143" s="743"/>
      <c r="D3143" s="744"/>
      <c r="E3143" s="745"/>
      <c r="F3143" s="746"/>
      <c r="G3143" s="747"/>
      <c r="H3143" s="690"/>
    </row>
    <row r="3144" spans="1:8" ht="12.75" customHeight="1">
      <c r="A3144" s="1031" t="s">
        <v>1570</v>
      </c>
      <c r="B3144" s="982"/>
      <c r="C3144" s="982"/>
      <c r="D3144" s="982"/>
      <c r="E3144" s="982"/>
      <c r="F3144" s="982"/>
      <c r="G3144" s="983"/>
      <c r="H3144" s="690"/>
    </row>
    <row r="3145" spans="1:8" ht="12.75" customHeight="1">
      <c r="A3145" s="732" t="s">
        <v>1480</v>
      </c>
      <c r="B3145" s="732" t="s">
        <v>46</v>
      </c>
      <c r="C3145" s="733" t="s">
        <v>1803</v>
      </c>
      <c r="D3145" s="732" t="s">
        <v>141</v>
      </c>
      <c r="E3145" s="734" t="s">
        <v>106</v>
      </c>
      <c r="F3145" s="735" t="s">
        <v>1804</v>
      </c>
      <c r="G3145" s="735" t="s">
        <v>1805</v>
      </c>
      <c r="H3145" s="690"/>
    </row>
    <row r="3146" spans="1:8" ht="12.75" customHeight="1">
      <c r="A3146" s="736" t="s">
        <v>129</v>
      </c>
      <c r="B3146" s="828">
        <v>10549</v>
      </c>
      <c r="C3146" s="737" t="s">
        <v>1867</v>
      </c>
      <c r="D3146" s="736" t="s">
        <v>1522</v>
      </c>
      <c r="E3146" s="739">
        <v>0.35</v>
      </c>
      <c r="F3146" s="739">
        <v>3.78</v>
      </c>
      <c r="G3146" s="739">
        <f t="shared" ref="G3146:G3149" si="101">E3146*F3146</f>
        <v>1.323</v>
      </c>
      <c r="H3146" s="690"/>
    </row>
    <row r="3147" spans="1:8" ht="12.75" customHeight="1">
      <c r="A3147" s="736" t="s">
        <v>129</v>
      </c>
      <c r="B3147" s="736">
        <v>10552</v>
      </c>
      <c r="C3147" s="737" t="s">
        <v>2136</v>
      </c>
      <c r="D3147" s="736" t="s">
        <v>1522</v>
      </c>
      <c r="E3147" s="739">
        <v>0.35</v>
      </c>
      <c r="F3147" s="739">
        <v>3.62</v>
      </c>
      <c r="G3147" s="739">
        <f t="shared" si="101"/>
        <v>1.2669999999999999</v>
      </c>
      <c r="H3147" s="690"/>
    </row>
    <row r="3148" spans="1:8" ht="12.75" customHeight="1">
      <c r="A3148" s="736" t="s">
        <v>116</v>
      </c>
      <c r="B3148" s="736">
        <v>2436</v>
      </c>
      <c r="C3148" s="737" t="s">
        <v>2135</v>
      </c>
      <c r="D3148" s="736" t="s">
        <v>1522</v>
      </c>
      <c r="E3148" s="739">
        <v>0.35</v>
      </c>
      <c r="F3148" s="739">
        <v>14.26</v>
      </c>
      <c r="G3148" s="739">
        <f t="shared" si="101"/>
        <v>4.9909999999999997</v>
      </c>
      <c r="H3148" s="690"/>
    </row>
    <row r="3149" spans="1:8" ht="12.75" customHeight="1">
      <c r="A3149" s="736" t="s">
        <v>116</v>
      </c>
      <c r="B3149" s="736">
        <v>6111</v>
      </c>
      <c r="C3149" s="737" t="s">
        <v>1870</v>
      </c>
      <c r="D3149" s="736" t="s">
        <v>1522</v>
      </c>
      <c r="E3149" s="739">
        <v>0.35</v>
      </c>
      <c r="F3149" s="739">
        <v>10.07</v>
      </c>
      <c r="G3149" s="739">
        <f t="shared" si="101"/>
        <v>3.5244999999999997</v>
      </c>
      <c r="H3149" s="690"/>
    </row>
    <row r="3150" spans="1:8" ht="12.75" customHeight="1">
      <c r="A3150" s="1030" t="s">
        <v>1806</v>
      </c>
      <c r="B3150" s="982"/>
      <c r="C3150" s="982"/>
      <c r="D3150" s="982"/>
      <c r="E3150" s="982"/>
      <c r="F3150" s="983"/>
      <c r="G3150" s="740">
        <f>SUM(G3146:G3149)</f>
        <v>11.105499999999999</v>
      </c>
      <c r="H3150" s="690"/>
    </row>
    <row r="3151" spans="1:8" ht="12.75" customHeight="1">
      <c r="A3151" s="741"/>
      <c r="B3151" s="742"/>
      <c r="C3151" s="748"/>
      <c r="D3151" s="742"/>
      <c r="E3151" s="749"/>
      <c r="F3151" s="750"/>
      <c r="G3151" s="747"/>
      <c r="H3151" s="690"/>
    </row>
    <row r="3152" spans="1:8" ht="12.75" customHeight="1">
      <c r="A3152" s="1031" t="s">
        <v>1807</v>
      </c>
      <c r="B3152" s="982"/>
      <c r="C3152" s="982"/>
      <c r="D3152" s="982"/>
      <c r="E3152" s="982"/>
      <c r="F3152" s="982"/>
      <c r="G3152" s="983"/>
      <c r="H3152" s="690"/>
    </row>
    <row r="3153" spans="1:8" ht="12.75" customHeight="1">
      <c r="A3153" s="732" t="s">
        <v>1480</v>
      </c>
      <c r="B3153" s="732" t="s">
        <v>46</v>
      </c>
      <c r="C3153" s="733" t="s">
        <v>1803</v>
      </c>
      <c r="D3153" s="732" t="s">
        <v>141</v>
      </c>
      <c r="E3153" s="734" t="s">
        <v>106</v>
      </c>
      <c r="F3153" s="735" t="s">
        <v>1804</v>
      </c>
      <c r="G3153" s="735" t="s">
        <v>1805</v>
      </c>
      <c r="H3153" s="690"/>
    </row>
    <row r="3154" spans="1:8" ht="12.75" customHeight="1">
      <c r="A3154" s="736"/>
      <c r="B3154" s="736"/>
      <c r="C3154" s="737" t="str">
        <f>IF(B3154="","",IF(A3154="SINAPI",VLOOKUP(B3154,'Referência NÃO DESONERADO'!$A:$D,2,0),IF(A3154="COTAÇÃO",VLOOKUP(B3154,'Mapa Cotações'!$A:$N,2,0))))</f>
        <v/>
      </c>
      <c r="D3154" s="736" t="str">
        <f>IF(B3154="","",IF(A3154="SINAPI",VLOOKUP(B3154,'Referência NÃO DESONERADO'!$A:$D,3,0),IF(A3154="COTAÇÃO",VLOOKUP(B3154,'Mapa Cotações'!$A:$N,3,0))))</f>
        <v/>
      </c>
      <c r="E3154" s="738"/>
      <c r="F3154" s="739" t="str">
        <f>IF(B3154="","",IF('Planilha Orçamentária'!$H$2="NÃO DESONERADO",(IF(A3154="SINAPI",VLOOKUP(B3154,'Referência NÃO DESONERADO'!$A:$D,4,0),IF(A3154="ORSE",VLOOKUP(B3154,'Referência NÃO DESONERADO'!$F:$I,4,0),IF(A3154="COTAÇÃO",VLOOKUP(B3154,'Mapa Cotações'!$A:$N,13,0))))),(IF(A3154="SINAPI",VLOOKUP(B3154,'Referência DESONERADO'!$A:$D,4,0),IF(A3154="ORSE",VLOOKUP(B3154,'Referência DESONERADO'!$F:$I,4,0),IF(A3154="COTAÇÃO",VLOOKUP(B3154,'Mapa Cotações'!$A:$N,13,0)))))))</f>
        <v/>
      </c>
      <c r="G3154" s="739" t="str">
        <f>IF(D3154="","",E3154*F3154)</f>
        <v/>
      </c>
      <c r="H3154" s="690"/>
    </row>
    <row r="3155" spans="1:8" ht="12.75" customHeight="1">
      <c r="A3155" s="1030" t="s">
        <v>1806</v>
      </c>
      <c r="B3155" s="982"/>
      <c r="C3155" s="982"/>
      <c r="D3155" s="982"/>
      <c r="E3155" s="982"/>
      <c r="F3155" s="983"/>
      <c r="G3155" s="740">
        <f>SUM(G3154)</f>
        <v>0</v>
      </c>
      <c r="H3155" s="690"/>
    </row>
    <row r="3156" spans="1:8" ht="12.75" customHeight="1">
      <c r="A3156" s="741"/>
      <c r="B3156" s="742"/>
      <c r="C3156" s="751"/>
      <c r="D3156" s="752"/>
      <c r="E3156" s="753"/>
      <c r="F3156" s="754"/>
      <c r="G3156" s="755"/>
      <c r="H3156" s="690"/>
    </row>
    <row r="3157" spans="1:8" ht="12.75" customHeight="1">
      <c r="A3157" s="1032" t="s">
        <v>173</v>
      </c>
      <c r="B3157" s="982"/>
      <c r="C3157" s="982"/>
      <c r="D3157" s="982"/>
      <c r="E3157" s="982"/>
      <c r="F3157" s="1033"/>
      <c r="G3157" s="756">
        <f>SUM(G3142,G3150,G3155)</f>
        <v>32.455500000000001</v>
      </c>
      <c r="H3157" s="690"/>
    </row>
    <row r="3158" spans="1:8" ht="12.75" customHeight="1">
      <c r="A3158" s="52"/>
      <c r="B3158" s="52"/>
      <c r="C3158" s="52"/>
      <c r="D3158" s="52"/>
      <c r="E3158" s="859"/>
      <c r="F3158" s="860"/>
      <c r="G3158" s="860"/>
      <c r="H3158" s="690"/>
    </row>
    <row r="3159" spans="1:8" ht="12.75" customHeight="1">
      <c r="A3159" s="52"/>
      <c r="B3159" s="52"/>
      <c r="C3159" s="52"/>
      <c r="D3159" s="52"/>
      <c r="E3159" s="859"/>
      <c r="F3159" s="860"/>
      <c r="G3159" s="860"/>
      <c r="H3159" s="690"/>
    </row>
    <row r="3160" spans="1:8" ht="12.75" customHeight="1">
      <c r="A3160" s="723" t="s">
        <v>46</v>
      </c>
      <c r="B3160" s="723" t="s">
        <v>37</v>
      </c>
      <c r="C3160" s="1025" t="s">
        <v>105</v>
      </c>
      <c r="D3160" s="1026"/>
      <c r="E3160" s="1026"/>
      <c r="F3160" s="1022"/>
      <c r="G3160" s="725" t="s">
        <v>40</v>
      </c>
      <c r="H3160" s="690" t="s">
        <v>129</v>
      </c>
    </row>
    <row r="3161" spans="1:8" ht="12.75" customHeight="1">
      <c r="A3161" s="786">
        <v>363</v>
      </c>
      <c r="B3161" s="867" t="s">
        <v>2697</v>
      </c>
      <c r="C3161" s="1034" t="s">
        <v>2698</v>
      </c>
      <c r="D3161" s="1015"/>
      <c r="E3161" s="1016"/>
      <c r="F3161" s="728">
        <f>G3181</f>
        <v>7.8048999999999999</v>
      </c>
      <c r="G3161" s="774" t="s">
        <v>141</v>
      </c>
      <c r="H3161" s="861">
        <v>44501</v>
      </c>
    </row>
    <row r="3162" spans="1:8" ht="12.75" customHeight="1">
      <c r="A3162" s="1028" t="s">
        <v>1802</v>
      </c>
      <c r="B3162" s="1015"/>
      <c r="C3162" s="1015"/>
      <c r="D3162" s="1015"/>
      <c r="E3162" s="1015"/>
      <c r="F3162" s="1015"/>
      <c r="G3162" s="1029"/>
      <c r="H3162" s="690"/>
    </row>
    <row r="3163" spans="1:8" ht="12.75" customHeight="1">
      <c r="A3163" s="732" t="s">
        <v>1480</v>
      </c>
      <c r="B3163" s="732" t="s">
        <v>46</v>
      </c>
      <c r="C3163" s="733" t="s">
        <v>1803</v>
      </c>
      <c r="D3163" s="732" t="s">
        <v>141</v>
      </c>
      <c r="E3163" s="734" t="s">
        <v>106</v>
      </c>
      <c r="F3163" s="735" t="s">
        <v>1804</v>
      </c>
      <c r="G3163" s="735" t="s">
        <v>1805</v>
      </c>
      <c r="H3163" s="690"/>
    </row>
    <row r="3164" spans="1:8" ht="12.75" customHeight="1">
      <c r="A3164" s="736" t="s">
        <v>116</v>
      </c>
      <c r="B3164" s="736">
        <v>1884</v>
      </c>
      <c r="C3164" s="868" t="s">
        <v>2699</v>
      </c>
      <c r="D3164" s="736" t="s">
        <v>141</v>
      </c>
      <c r="E3164" s="789">
        <v>1</v>
      </c>
      <c r="F3164" s="739">
        <v>3.68</v>
      </c>
      <c r="G3164" s="739">
        <f>E3164*F3164</f>
        <v>3.68</v>
      </c>
      <c r="H3164" s="690"/>
    </row>
    <row r="3165" spans="1:8" ht="12.75" customHeight="1">
      <c r="A3165" s="736"/>
      <c r="B3165" s="736"/>
      <c r="C3165" s="862"/>
      <c r="D3165" s="736"/>
      <c r="E3165" s="789"/>
      <c r="F3165" s="739"/>
      <c r="G3165" s="739"/>
      <c r="H3165" s="690"/>
    </row>
    <row r="3166" spans="1:8" ht="12.75" customHeight="1">
      <c r="A3166" s="1030" t="s">
        <v>1806</v>
      </c>
      <c r="B3166" s="982"/>
      <c r="C3166" s="982"/>
      <c r="D3166" s="982"/>
      <c r="E3166" s="982"/>
      <c r="F3166" s="983"/>
      <c r="G3166" s="740">
        <f>SUM(G3164:G3165)</f>
        <v>3.68</v>
      </c>
      <c r="H3166" s="690"/>
    </row>
    <row r="3167" spans="1:8" ht="12.75" customHeight="1">
      <c r="A3167" s="741"/>
      <c r="B3167" s="742"/>
      <c r="C3167" s="743"/>
      <c r="D3167" s="744"/>
      <c r="E3167" s="745"/>
      <c r="F3167" s="746"/>
      <c r="G3167" s="747"/>
      <c r="H3167" s="690"/>
    </row>
    <row r="3168" spans="1:8" ht="12.75" customHeight="1">
      <c r="A3168" s="1031" t="s">
        <v>1570</v>
      </c>
      <c r="B3168" s="982"/>
      <c r="C3168" s="982"/>
      <c r="D3168" s="982"/>
      <c r="E3168" s="982"/>
      <c r="F3168" s="982"/>
      <c r="G3168" s="983"/>
      <c r="H3168" s="690"/>
    </row>
    <row r="3169" spans="1:8" ht="12.75" customHeight="1">
      <c r="A3169" s="732" t="s">
        <v>1480</v>
      </c>
      <c r="B3169" s="732" t="s">
        <v>46</v>
      </c>
      <c r="C3169" s="733" t="s">
        <v>1803</v>
      </c>
      <c r="D3169" s="732" t="s">
        <v>141</v>
      </c>
      <c r="E3169" s="734" t="s">
        <v>106</v>
      </c>
      <c r="F3169" s="735" t="s">
        <v>1804</v>
      </c>
      <c r="G3169" s="735" t="s">
        <v>1805</v>
      </c>
      <c r="H3169" s="690"/>
    </row>
    <row r="3170" spans="1:8" ht="12.75" customHeight="1">
      <c r="A3170" s="736" t="s">
        <v>129</v>
      </c>
      <c r="B3170" s="828">
        <v>10549</v>
      </c>
      <c r="C3170" s="737" t="s">
        <v>1867</v>
      </c>
      <c r="D3170" s="736" t="s">
        <v>1522</v>
      </c>
      <c r="E3170" s="739">
        <v>0.13</v>
      </c>
      <c r="F3170" s="739">
        <v>3.78</v>
      </c>
      <c r="G3170" s="739">
        <f t="shared" ref="G3170:G3173" si="102">E3170*F3170</f>
        <v>0.4914</v>
      </c>
      <c r="H3170" s="690"/>
    </row>
    <row r="3171" spans="1:8" ht="12.75" customHeight="1">
      <c r="A3171" s="736" t="s">
        <v>129</v>
      </c>
      <c r="B3171" s="736">
        <v>10552</v>
      </c>
      <c r="C3171" s="737" t="s">
        <v>2136</v>
      </c>
      <c r="D3171" s="736" t="s">
        <v>1522</v>
      </c>
      <c r="E3171" s="739">
        <v>0.13</v>
      </c>
      <c r="F3171" s="739">
        <v>3.62</v>
      </c>
      <c r="G3171" s="739">
        <f t="shared" si="102"/>
        <v>0.47060000000000002</v>
      </c>
      <c r="H3171" s="690"/>
    </row>
    <row r="3172" spans="1:8" ht="12.75" customHeight="1">
      <c r="A3172" s="736" t="s">
        <v>116</v>
      </c>
      <c r="B3172" s="736">
        <v>2436</v>
      </c>
      <c r="C3172" s="737" t="s">
        <v>2135</v>
      </c>
      <c r="D3172" s="736" t="s">
        <v>1522</v>
      </c>
      <c r="E3172" s="739">
        <v>0.13</v>
      </c>
      <c r="F3172" s="739">
        <v>14.26</v>
      </c>
      <c r="G3172" s="739">
        <f t="shared" si="102"/>
        <v>1.8538000000000001</v>
      </c>
      <c r="H3172" s="690"/>
    </row>
    <row r="3173" spans="1:8" ht="12.75" customHeight="1">
      <c r="A3173" s="736" t="s">
        <v>116</v>
      </c>
      <c r="B3173" s="736">
        <v>6111</v>
      </c>
      <c r="C3173" s="737" t="s">
        <v>1870</v>
      </c>
      <c r="D3173" s="736" t="s">
        <v>1522</v>
      </c>
      <c r="E3173" s="739">
        <v>0.13</v>
      </c>
      <c r="F3173" s="739">
        <v>10.07</v>
      </c>
      <c r="G3173" s="739">
        <f t="shared" si="102"/>
        <v>1.3091000000000002</v>
      </c>
      <c r="H3173" s="690"/>
    </row>
    <row r="3174" spans="1:8" ht="12.75" customHeight="1">
      <c r="A3174" s="1030" t="s">
        <v>1806</v>
      </c>
      <c r="B3174" s="982"/>
      <c r="C3174" s="982"/>
      <c r="D3174" s="982"/>
      <c r="E3174" s="982"/>
      <c r="F3174" s="983"/>
      <c r="G3174" s="740">
        <f>SUM(G3170:G3173)</f>
        <v>4.1249000000000002</v>
      </c>
      <c r="H3174" s="690"/>
    </row>
    <row r="3175" spans="1:8" ht="12.75" customHeight="1">
      <c r="A3175" s="741"/>
      <c r="B3175" s="742"/>
      <c r="C3175" s="748"/>
      <c r="D3175" s="742"/>
      <c r="E3175" s="749"/>
      <c r="F3175" s="750"/>
      <c r="G3175" s="747"/>
      <c r="H3175" s="690"/>
    </row>
    <row r="3176" spans="1:8" ht="12.75" customHeight="1">
      <c r="A3176" s="1031" t="s">
        <v>1807</v>
      </c>
      <c r="B3176" s="982"/>
      <c r="C3176" s="982"/>
      <c r="D3176" s="982"/>
      <c r="E3176" s="982"/>
      <c r="F3176" s="982"/>
      <c r="G3176" s="983"/>
      <c r="H3176" s="690"/>
    </row>
    <row r="3177" spans="1:8" ht="12.75" customHeight="1">
      <c r="A3177" s="732" t="s">
        <v>1480</v>
      </c>
      <c r="B3177" s="732" t="s">
        <v>46</v>
      </c>
      <c r="C3177" s="733" t="s">
        <v>1803</v>
      </c>
      <c r="D3177" s="732" t="s">
        <v>141</v>
      </c>
      <c r="E3177" s="734" t="s">
        <v>106</v>
      </c>
      <c r="F3177" s="735" t="s">
        <v>1804</v>
      </c>
      <c r="G3177" s="735" t="s">
        <v>1805</v>
      </c>
      <c r="H3177" s="690"/>
    </row>
    <row r="3178" spans="1:8" ht="12.75" customHeight="1">
      <c r="A3178" s="736"/>
      <c r="B3178" s="736"/>
      <c r="C3178" s="737" t="str">
        <f>IF(B3178="","",IF(A3178="SINAPI",VLOOKUP(B3178,'Referência NÃO DESONERADO'!$A:$D,2,0),IF(A3178="COTAÇÃO",VLOOKUP(B3178,'Mapa Cotações'!$A:$N,2,0))))</f>
        <v/>
      </c>
      <c r="D3178" s="736" t="str">
        <f>IF(B3178="","",IF(A3178="SINAPI",VLOOKUP(B3178,'Referência NÃO DESONERADO'!$A:$D,3,0),IF(A3178="COTAÇÃO",VLOOKUP(B3178,'Mapa Cotações'!$A:$N,3,0))))</f>
        <v/>
      </c>
      <c r="E3178" s="738"/>
      <c r="F3178" s="739" t="str">
        <f>IF(B3178="","",IF('Planilha Orçamentária'!$H$2="NÃO DESONERADO",(IF(A3178="SINAPI",VLOOKUP(B3178,'Referência NÃO DESONERADO'!$A:$D,4,0),IF(A3178="ORSE",VLOOKUP(B3178,'Referência NÃO DESONERADO'!$F:$I,4,0),IF(A3178="COTAÇÃO",VLOOKUP(B3178,'Mapa Cotações'!$A:$N,13,0))))),(IF(A3178="SINAPI",VLOOKUP(B3178,'Referência DESONERADO'!$A:$D,4,0),IF(A3178="ORSE",VLOOKUP(B3178,'Referência DESONERADO'!$F:$I,4,0),IF(A3178="COTAÇÃO",VLOOKUP(B3178,'Mapa Cotações'!$A:$N,13,0)))))))</f>
        <v/>
      </c>
      <c r="G3178" s="739" t="str">
        <f>IF(D3178="","",E3178*F3178)</f>
        <v/>
      </c>
      <c r="H3178" s="690"/>
    </row>
    <row r="3179" spans="1:8" ht="12.75" customHeight="1">
      <c r="A3179" s="1030" t="s">
        <v>1806</v>
      </c>
      <c r="B3179" s="982"/>
      <c r="C3179" s="982"/>
      <c r="D3179" s="982"/>
      <c r="E3179" s="982"/>
      <c r="F3179" s="983"/>
      <c r="G3179" s="740">
        <f>SUM(G3178)</f>
        <v>0</v>
      </c>
      <c r="H3179" s="690"/>
    </row>
    <row r="3180" spans="1:8" ht="12.75" customHeight="1">
      <c r="A3180" s="741"/>
      <c r="B3180" s="742"/>
      <c r="C3180" s="751"/>
      <c r="D3180" s="752"/>
      <c r="E3180" s="753"/>
      <c r="F3180" s="754"/>
      <c r="G3180" s="755"/>
      <c r="H3180" s="690"/>
    </row>
    <row r="3181" spans="1:8" ht="12.75" customHeight="1">
      <c r="A3181" s="1032" t="s">
        <v>173</v>
      </c>
      <c r="B3181" s="982"/>
      <c r="C3181" s="982"/>
      <c r="D3181" s="982"/>
      <c r="E3181" s="982"/>
      <c r="F3181" s="1033"/>
      <c r="G3181" s="756">
        <f>SUM(G3166,G3174,G3179)</f>
        <v>7.8048999999999999</v>
      </c>
      <c r="H3181" s="690"/>
    </row>
    <row r="3182" spans="1:8" ht="12.75" customHeight="1">
      <c r="A3182" s="52"/>
      <c r="B3182" s="52"/>
      <c r="C3182" s="52"/>
      <c r="D3182" s="52"/>
      <c r="E3182" s="859"/>
      <c r="F3182" s="860"/>
      <c r="G3182" s="860"/>
      <c r="H3182" s="690"/>
    </row>
    <row r="3183" spans="1:8" ht="12.75" customHeight="1">
      <c r="A3183" s="52"/>
      <c r="B3183" s="52"/>
      <c r="C3183" s="52"/>
      <c r="D3183" s="52"/>
      <c r="E3183" s="859"/>
      <c r="F3183" s="860"/>
      <c r="G3183" s="860"/>
      <c r="H3183" s="690"/>
    </row>
    <row r="3184" spans="1:8" ht="12.75" customHeight="1">
      <c r="A3184" s="723" t="s">
        <v>46</v>
      </c>
      <c r="B3184" s="723" t="s">
        <v>37</v>
      </c>
      <c r="C3184" s="1025" t="s">
        <v>105</v>
      </c>
      <c r="D3184" s="1026"/>
      <c r="E3184" s="1026"/>
      <c r="F3184" s="1022"/>
      <c r="G3184" s="725" t="s">
        <v>40</v>
      </c>
      <c r="H3184" s="690" t="s">
        <v>129</v>
      </c>
    </row>
    <row r="3185" spans="1:8" ht="12.75" customHeight="1">
      <c r="A3185" s="786">
        <v>356</v>
      </c>
      <c r="B3185" s="867" t="s">
        <v>2700</v>
      </c>
      <c r="C3185" s="1034" t="s">
        <v>2701</v>
      </c>
      <c r="D3185" s="1015"/>
      <c r="E3185" s="1016"/>
      <c r="F3185" s="728">
        <f>G3205</f>
        <v>21.331499999999998</v>
      </c>
      <c r="G3185" s="774" t="s">
        <v>164</v>
      </c>
      <c r="H3185" s="861">
        <v>44501</v>
      </c>
    </row>
    <row r="3186" spans="1:8" ht="12.75" customHeight="1">
      <c r="A3186" s="1028" t="s">
        <v>1802</v>
      </c>
      <c r="B3186" s="1015"/>
      <c r="C3186" s="1015"/>
      <c r="D3186" s="1015"/>
      <c r="E3186" s="1015"/>
      <c r="F3186" s="1015"/>
      <c r="G3186" s="1029"/>
      <c r="H3186" s="690"/>
    </row>
    <row r="3187" spans="1:8" ht="12.75" customHeight="1">
      <c r="A3187" s="732" t="s">
        <v>1480</v>
      </c>
      <c r="B3187" s="732" t="s">
        <v>46</v>
      </c>
      <c r="C3187" s="733" t="s">
        <v>1803</v>
      </c>
      <c r="D3187" s="732" t="s">
        <v>141</v>
      </c>
      <c r="E3187" s="734" t="s">
        <v>106</v>
      </c>
      <c r="F3187" s="735" t="s">
        <v>1804</v>
      </c>
      <c r="G3187" s="735" t="s">
        <v>1805</v>
      </c>
      <c r="H3187" s="690"/>
    </row>
    <row r="3188" spans="1:8" ht="12.75" customHeight="1">
      <c r="A3188" s="736" t="s">
        <v>116</v>
      </c>
      <c r="B3188" s="736">
        <v>2680</v>
      </c>
      <c r="C3188" s="868" t="s">
        <v>2702</v>
      </c>
      <c r="D3188" s="736" t="s">
        <v>164</v>
      </c>
      <c r="E3188" s="789">
        <v>1.05</v>
      </c>
      <c r="F3188" s="739">
        <v>11.25</v>
      </c>
      <c r="G3188" s="739">
        <f>E3188*F3188</f>
        <v>11.8125</v>
      </c>
      <c r="H3188" s="690"/>
    </row>
    <row r="3189" spans="1:8" ht="12.75" customHeight="1">
      <c r="A3189" s="736"/>
      <c r="B3189" s="736"/>
      <c r="C3189" s="862"/>
      <c r="D3189" s="736"/>
      <c r="E3189" s="789"/>
      <c r="F3189" s="739"/>
      <c r="G3189" s="739"/>
      <c r="H3189" s="690"/>
    </row>
    <row r="3190" spans="1:8" ht="12.75" customHeight="1">
      <c r="A3190" s="1030" t="s">
        <v>1806</v>
      </c>
      <c r="B3190" s="982"/>
      <c r="C3190" s="982"/>
      <c r="D3190" s="982"/>
      <c r="E3190" s="982"/>
      <c r="F3190" s="983"/>
      <c r="G3190" s="740">
        <f>SUM(G3188:G3189)</f>
        <v>11.8125</v>
      </c>
      <c r="H3190" s="690"/>
    </row>
    <row r="3191" spans="1:8" ht="12.75" customHeight="1">
      <c r="A3191" s="741"/>
      <c r="B3191" s="742"/>
      <c r="C3191" s="743"/>
      <c r="D3191" s="744"/>
      <c r="E3191" s="745"/>
      <c r="F3191" s="746"/>
      <c r="G3191" s="747"/>
      <c r="H3191" s="690"/>
    </row>
    <row r="3192" spans="1:8" ht="12.75" customHeight="1">
      <c r="A3192" s="1031" t="s">
        <v>1570</v>
      </c>
      <c r="B3192" s="982"/>
      <c r="C3192" s="982"/>
      <c r="D3192" s="982"/>
      <c r="E3192" s="982"/>
      <c r="F3192" s="982"/>
      <c r="G3192" s="983"/>
      <c r="H3192" s="690"/>
    </row>
    <row r="3193" spans="1:8" ht="12.75" customHeight="1">
      <c r="A3193" s="732" t="s">
        <v>1480</v>
      </c>
      <c r="B3193" s="732" t="s">
        <v>46</v>
      </c>
      <c r="C3193" s="733" t="s">
        <v>1803</v>
      </c>
      <c r="D3193" s="732" t="s">
        <v>141</v>
      </c>
      <c r="E3193" s="734" t="s">
        <v>106</v>
      </c>
      <c r="F3193" s="735" t="s">
        <v>1804</v>
      </c>
      <c r="G3193" s="735" t="s">
        <v>1805</v>
      </c>
      <c r="H3193" s="690"/>
    </row>
    <row r="3194" spans="1:8" ht="12.75" customHeight="1">
      <c r="A3194" s="736" t="s">
        <v>129</v>
      </c>
      <c r="B3194" s="828">
        <v>10549</v>
      </c>
      <c r="C3194" s="737" t="s">
        <v>1867</v>
      </c>
      <c r="D3194" s="736" t="s">
        <v>1522</v>
      </c>
      <c r="E3194" s="739">
        <v>0.3</v>
      </c>
      <c r="F3194" s="739">
        <v>3.78</v>
      </c>
      <c r="G3194" s="739">
        <f t="shared" ref="G3194:G3197" si="103">E3194*F3194</f>
        <v>1.1339999999999999</v>
      </c>
      <c r="H3194" s="690"/>
    </row>
    <row r="3195" spans="1:8" ht="12.75" customHeight="1">
      <c r="A3195" s="736" t="s">
        <v>129</v>
      </c>
      <c r="B3195" s="736">
        <v>10552</v>
      </c>
      <c r="C3195" s="737" t="s">
        <v>2136</v>
      </c>
      <c r="D3195" s="736" t="s">
        <v>1522</v>
      </c>
      <c r="E3195" s="739">
        <v>0.3</v>
      </c>
      <c r="F3195" s="739">
        <v>3.62</v>
      </c>
      <c r="G3195" s="739">
        <f t="shared" si="103"/>
        <v>1.0860000000000001</v>
      </c>
      <c r="H3195" s="690"/>
    </row>
    <row r="3196" spans="1:8" ht="12.75" customHeight="1">
      <c r="A3196" s="736" t="s">
        <v>116</v>
      </c>
      <c r="B3196" s="736">
        <v>2436</v>
      </c>
      <c r="C3196" s="737" t="s">
        <v>2135</v>
      </c>
      <c r="D3196" s="736" t="s">
        <v>1522</v>
      </c>
      <c r="E3196" s="739">
        <v>0.3</v>
      </c>
      <c r="F3196" s="739">
        <v>14.26</v>
      </c>
      <c r="G3196" s="739">
        <f t="shared" si="103"/>
        <v>4.2779999999999996</v>
      </c>
      <c r="H3196" s="690"/>
    </row>
    <row r="3197" spans="1:8" ht="12.75" customHeight="1">
      <c r="A3197" s="736" t="s">
        <v>116</v>
      </c>
      <c r="B3197" s="736">
        <v>6111</v>
      </c>
      <c r="C3197" s="737" t="s">
        <v>1870</v>
      </c>
      <c r="D3197" s="736" t="s">
        <v>1522</v>
      </c>
      <c r="E3197" s="739">
        <v>0.3</v>
      </c>
      <c r="F3197" s="739">
        <v>10.07</v>
      </c>
      <c r="G3197" s="739">
        <f t="shared" si="103"/>
        <v>3.0209999999999999</v>
      </c>
      <c r="H3197" s="690"/>
    </row>
    <row r="3198" spans="1:8" ht="12.75" customHeight="1">
      <c r="A3198" s="1030" t="s">
        <v>1806</v>
      </c>
      <c r="B3198" s="982"/>
      <c r="C3198" s="982"/>
      <c r="D3198" s="982"/>
      <c r="E3198" s="982"/>
      <c r="F3198" s="983"/>
      <c r="G3198" s="740">
        <f>SUM(G3194:G3197)</f>
        <v>9.5189999999999984</v>
      </c>
      <c r="H3198" s="690"/>
    </row>
    <row r="3199" spans="1:8" ht="12.75" customHeight="1">
      <c r="A3199" s="741"/>
      <c r="B3199" s="742"/>
      <c r="C3199" s="748"/>
      <c r="D3199" s="742"/>
      <c r="E3199" s="749"/>
      <c r="F3199" s="750"/>
      <c r="G3199" s="747"/>
      <c r="H3199" s="690"/>
    </row>
    <row r="3200" spans="1:8" ht="12.75" customHeight="1">
      <c r="A3200" s="1031" t="s">
        <v>1807</v>
      </c>
      <c r="B3200" s="982"/>
      <c r="C3200" s="982"/>
      <c r="D3200" s="982"/>
      <c r="E3200" s="982"/>
      <c r="F3200" s="982"/>
      <c r="G3200" s="983"/>
      <c r="H3200" s="690"/>
    </row>
    <row r="3201" spans="1:8" ht="12.75" customHeight="1">
      <c r="A3201" s="732" t="s">
        <v>1480</v>
      </c>
      <c r="B3201" s="732" t="s">
        <v>46</v>
      </c>
      <c r="C3201" s="733" t="s">
        <v>1803</v>
      </c>
      <c r="D3201" s="732" t="s">
        <v>141</v>
      </c>
      <c r="E3201" s="734" t="s">
        <v>106</v>
      </c>
      <c r="F3201" s="735" t="s">
        <v>1804</v>
      </c>
      <c r="G3201" s="735" t="s">
        <v>1805</v>
      </c>
      <c r="H3201" s="690"/>
    </row>
    <row r="3202" spans="1:8" ht="12.75" customHeight="1">
      <c r="A3202" s="736"/>
      <c r="B3202" s="736"/>
      <c r="C3202" s="737" t="str">
        <f>IF(B3202="","",IF(A3202="SINAPI",VLOOKUP(B3202,'Referência NÃO DESONERADO'!$A:$D,2,0),IF(A3202="COTAÇÃO",VLOOKUP(B3202,'Mapa Cotações'!$A:$N,2,0))))</f>
        <v/>
      </c>
      <c r="D3202" s="736" t="str">
        <f>IF(B3202="","",IF(A3202="SINAPI",VLOOKUP(B3202,'Referência NÃO DESONERADO'!$A:$D,3,0),IF(A3202="COTAÇÃO",VLOOKUP(B3202,'Mapa Cotações'!$A:$N,3,0))))</f>
        <v/>
      </c>
      <c r="E3202" s="738"/>
      <c r="F3202" s="739" t="str">
        <f>IF(B3202="","",IF('Planilha Orçamentária'!$H$2="NÃO DESONERADO",(IF(A3202="SINAPI",VLOOKUP(B3202,'Referência NÃO DESONERADO'!$A:$D,4,0),IF(A3202="ORSE",VLOOKUP(B3202,'Referência NÃO DESONERADO'!$F:$I,4,0),IF(A3202="COTAÇÃO",VLOOKUP(B3202,'Mapa Cotações'!$A:$N,13,0))))),(IF(A3202="SINAPI",VLOOKUP(B3202,'Referência DESONERADO'!$A:$D,4,0),IF(A3202="ORSE",VLOOKUP(B3202,'Referência DESONERADO'!$F:$I,4,0),IF(A3202="COTAÇÃO",VLOOKUP(B3202,'Mapa Cotações'!$A:$N,13,0)))))))</f>
        <v/>
      </c>
      <c r="G3202" s="739" t="str">
        <f>IF(D3202="","",E3202*F3202)</f>
        <v/>
      </c>
      <c r="H3202" s="690"/>
    </row>
    <row r="3203" spans="1:8" ht="12.75" customHeight="1">
      <c r="A3203" s="1030" t="s">
        <v>1806</v>
      </c>
      <c r="B3203" s="982"/>
      <c r="C3203" s="982"/>
      <c r="D3203" s="982"/>
      <c r="E3203" s="982"/>
      <c r="F3203" s="983"/>
      <c r="G3203" s="740">
        <f>SUM(G3202)</f>
        <v>0</v>
      </c>
      <c r="H3203" s="690"/>
    </row>
    <row r="3204" spans="1:8" ht="12.75" customHeight="1">
      <c r="A3204" s="741"/>
      <c r="B3204" s="742"/>
      <c r="C3204" s="751"/>
      <c r="D3204" s="752"/>
      <c r="E3204" s="753"/>
      <c r="F3204" s="754"/>
      <c r="G3204" s="755"/>
      <c r="H3204" s="690"/>
    </row>
    <row r="3205" spans="1:8" ht="12.75" customHeight="1">
      <c r="A3205" s="1032" t="s">
        <v>173</v>
      </c>
      <c r="B3205" s="982"/>
      <c r="C3205" s="982"/>
      <c r="D3205" s="982"/>
      <c r="E3205" s="982"/>
      <c r="F3205" s="1033"/>
      <c r="G3205" s="756">
        <f>SUM(G3190,G3198,G3203)</f>
        <v>21.331499999999998</v>
      </c>
      <c r="H3205" s="690"/>
    </row>
    <row r="3206" spans="1:8" ht="12.75" customHeight="1">
      <c r="A3206" s="52"/>
      <c r="B3206" s="52"/>
      <c r="C3206" s="52"/>
      <c r="D3206" s="52"/>
      <c r="E3206" s="859"/>
      <c r="F3206" s="860"/>
      <c r="G3206" s="860"/>
      <c r="H3206" s="690"/>
    </row>
    <row r="3207" spans="1:8" ht="12.75" customHeight="1">
      <c r="A3207" s="52"/>
      <c r="B3207" s="52"/>
      <c r="C3207" s="52"/>
      <c r="D3207" s="52"/>
      <c r="E3207" s="859"/>
      <c r="F3207" s="860"/>
      <c r="G3207" s="860"/>
      <c r="H3207" s="690"/>
    </row>
    <row r="3208" spans="1:8" ht="12.75" customHeight="1">
      <c r="A3208" s="723" t="s">
        <v>46</v>
      </c>
      <c r="B3208" s="723" t="s">
        <v>37</v>
      </c>
      <c r="C3208" s="1025" t="s">
        <v>105</v>
      </c>
      <c r="D3208" s="1026"/>
      <c r="E3208" s="1026"/>
      <c r="F3208" s="1022"/>
      <c r="G3208" s="725" t="s">
        <v>40</v>
      </c>
      <c r="H3208" s="690" t="s">
        <v>129</v>
      </c>
    </row>
    <row r="3209" spans="1:8" ht="12.75" customHeight="1">
      <c r="A3209" s="786">
        <v>365</v>
      </c>
      <c r="B3209" s="867" t="s">
        <v>2703</v>
      </c>
      <c r="C3209" s="1034" t="s">
        <v>2704</v>
      </c>
      <c r="D3209" s="1015"/>
      <c r="E3209" s="1016"/>
      <c r="F3209" s="728">
        <f>G3229</f>
        <v>11.376000000000001</v>
      </c>
      <c r="G3209" s="774" t="s">
        <v>141</v>
      </c>
      <c r="H3209" s="861">
        <v>44501</v>
      </c>
    </row>
    <row r="3210" spans="1:8" ht="12.75" customHeight="1">
      <c r="A3210" s="1028" t="s">
        <v>1802</v>
      </c>
      <c r="B3210" s="1015"/>
      <c r="C3210" s="1015"/>
      <c r="D3210" s="1015"/>
      <c r="E3210" s="1015"/>
      <c r="F3210" s="1015"/>
      <c r="G3210" s="1029"/>
      <c r="H3210" s="690"/>
    </row>
    <row r="3211" spans="1:8" ht="12.75" customHeight="1">
      <c r="A3211" s="732" t="s">
        <v>1480</v>
      </c>
      <c r="B3211" s="732" t="s">
        <v>46</v>
      </c>
      <c r="C3211" s="733" t="s">
        <v>1803</v>
      </c>
      <c r="D3211" s="732" t="s">
        <v>141</v>
      </c>
      <c r="E3211" s="734" t="s">
        <v>106</v>
      </c>
      <c r="F3211" s="735" t="s">
        <v>1804</v>
      </c>
      <c r="G3211" s="735" t="s">
        <v>1805</v>
      </c>
      <c r="H3211" s="690"/>
    </row>
    <row r="3212" spans="1:8" ht="12.75" customHeight="1">
      <c r="A3212" s="736" t="s">
        <v>116</v>
      </c>
      <c r="B3212" s="736">
        <v>1875</v>
      </c>
      <c r="C3212" s="868" t="s">
        <v>2446</v>
      </c>
      <c r="D3212" s="736" t="s">
        <v>141</v>
      </c>
      <c r="E3212" s="789">
        <v>1</v>
      </c>
      <c r="F3212" s="739">
        <v>5.03</v>
      </c>
      <c r="G3212" s="739">
        <f>E3212*F3212</f>
        <v>5.03</v>
      </c>
      <c r="H3212" s="690"/>
    </row>
    <row r="3213" spans="1:8" ht="12.75" customHeight="1">
      <c r="A3213" s="736"/>
      <c r="B3213" s="736"/>
      <c r="C3213" s="862"/>
      <c r="D3213" s="736"/>
      <c r="E3213" s="789"/>
      <c r="F3213" s="739"/>
      <c r="G3213" s="739"/>
      <c r="H3213" s="690"/>
    </row>
    <row r="3214" spans="1:8" ht="12.75" customHeight="1">
      <c r="A3214" s="1030" t="s">
        <v>1806</v>
      </c>
      <c r="B3214" s="982"/>
      <c r="C3214" s="982"/>
      <c r="D3214" s="982"/>
      <c r="E3214" s="982"/>
      <c r="F3214" s="983"/>
      <c r="G3214" s="740">
        <f>SUM(G3212:G3213)</f>
        <v>5.03</v>
      </c>
      <c r="H3214" s="690"/>
    </row>
    <row r="3215" spans="1:8" ht="12.75" customHeight="1">
      <c r="A3215" s="741"/>
      <c r="B3215" s="742"/>
      <c r="C3215" s="743"/>
      <c r="D3215" s="744"/>
      <c r="E3215" s="745"/>
      <c r="F3215" s="746"/>
      <c r="G3215" s="747"/>
      <c r="H3215" s="690"/>
    </row>
    <row r="3216" spans="1:8" ht="12.75" customHeight="1">
      <c r="A3216" s="1031" t="s">
        <v>1570</v>
      </c>
      <c r="B3216" s="982"/>
      <c r="C3216" s="982"/>
      <c r="D3216" s="982"/>
      <c r="E3216" s="982"/>
      <c r="F3216" s="982"/>
      <c r="G3216" s="983"/>
      <c r="H3216" s="690"/>
    </row>
    <row r="3217" spans="1:8" ht="12.75" customHeight="1">
      <c r="A3217" s="732" t="s">
        <v>1480</v>
      </c>
      <c r="B3217" s="732" t="s">
        <v>46</v>
      </c>
      <c r="C3217" s="733" t="s">
        <v>1803</v>
      </c>
      <c r="D3217" s="732" t="s">
        <v>141</v>
      </c>
      <c r="E3217" s="734" t="s">
        <v>106</v>
      </c>
      <c r="F3217" s="735" t="s">
        <v>1804</v>
      </c>
      <c r="G3217" s="735" t="s">
        <v>1805</v>
      </c>
      <c r="H3217" s="690"/>
    </row>
    <row r="3218" spans="1:8" ht="12.75" customHeight="1">
      <c r="A3218" s="736" t="s">
        <v>129</v>
      </c>
      <c r="B3218" s="828">
        <v>10549</v>
      </c>
      <c r="C3218" s="737" t="s">
        <v>1867</v>
      </c>
      <c r="D3218" s="736" t="s">
        <v>1522</v>
      </c>
      <c r="E3218" s="739">
        <v>0.2</v>
      </c>
      <c r="F3218" s="739">
        <v>3.78</v>
      </c>
      <c r="G3218" s="739">
        <f t="shared" ref="G3218:G3221" si="104">E3218*F3218</f>
        <v>0.75600000000000001</v>
      </c>
      <c r="H3218" s="690"/>
    </row>
    <row r="3219" spans="1:8" ht="12.75" customHeight="1">
      <c r="A3219" s="736" t="s">
        <v>129</v>
      </c>
      <c r="B3219" s="736">
        <v>10552</v>
      </c>
      <c r="C3219" s="737" t="s">
        <v>2136</v>
      </c>
      <c r="D3219" s="736" t="s">
        <v>1522</v>
      </c>
      <c r="E3219" s="739">
        <v>0.2</v>
      </c>
      <c r="F3219" s="739">
        <v>3.62</v>
      </c>
      <c r="G3219" s="739">
        <f t="shared" si="104"/>
        <v>0.72400000000000009</v>
      </c>
      <c r="H3219" s="690"/>
    </row>
    <row r="3220" spans="1:8" ht="12.75" customHeight="1">
      <c r="A3220" s="736" t="s">
        <v>116</v>
      </c>
      <c r="B3220" s="736">
        <v>2436</v>
      </c>
      <c r="C3220" s="737" t="s">
        <v>2135</v>
      </c>
      <c r="D3220" s="736" t="s">
        <v>1522</v>
      </c>
      <c r="E3220" s="739">
        <v>0.2</v>
      </c>
      <c r="F3220" s="739">
        <v>14.26</v>
      </c>
      <c r="G3220" s="739">
        <f t="shared" si="104"/>
        <v>2.8520000000000003</v>
      </c>
      <c r="H3220" s="690"/>
    </row>
    <row r="3221" spans="1:8" ht="12.75" customHeight="1">
      <c r="A3221" s="736" t="s">
        <v>116</v>
      </c>
      <c r="B3221" s="736">
        <v>6111</v>
      </c>
      <c r="C3221" s="737" t="s">
        <v>1870</v>
      </c>
      <c r="D3221" s="736" t="s">
        <v>1522</v>
      </c>
      <c r="E3221" s="739">
        <v>0.2</v>
      </c>
      <c r="F3221" s="739">
        <v>10.07</v>
      </c>
      <c r="G3221" s="739">
        <f t="shared" si="104"/>
        <v>2.0140000000000002</v>
      </c>
      <c r="H3221" s="690"/>
    </row>
    <row r="3222" spans="1:8" ht="12.75" customHeight="1">
      <c r="A3222" s="1030" t="s">
        <v>1806</v>
      </c>
      <c r="B3222" s="982"/>
      <c r="C3222" s="982"/>
      <c r="D3222" s="982"/>
      <c r="E3222" s="982"/>
      <c r="F3222" s="983"/>
      <c r="G3222" s="740">
        <f>SUM(G3218:G3221)</f>
        <v>6.346000000000001</v>
      </c>
      <c r="H3222" s="690"/>
    </row>
    <row r="3223" spans="1:8" ht="12.75" customHeight="1">
      <c r="A3223" s="741"/>
      <c r="B3223" s="742"/>
      <c r="C3223" s="748"/>
      <c r="D3223" s="742"/>
      <c r="E3223" s="749"/>
      <c r="F3223" s="750"/>
      <c r="G3223" s="747"/>
      <c r="H3223" s="690"/>
    </row>
    <row r="3224" spans="1:8" ht="12.75" customHeight="1">
      <c r="A3224" s="1031" t="s">
        <v>1807</v>
      </c>
      <c r="B3224" s="982"/>
      <c r="C3224" s="982"/>
      <c r="D3224" s="982"/>
      <c r="E3224" s="982"/>
      <c r="F3224" s="982"/>
      <c r="G3224" s="983"/>
      <c r="H3224" s="690"/>
    </row>
    <row r="3225" spans="1:8" ht="12.75" customHeight="1">
      <c r="A3225" s="732" t="s">
        <v>1480</v>
      </c>
      <c r="B3225" s="732" t="s">
        <v>46</v>
      </c>
      <c r="C3225" s="733" t="s">
        <v>1803</v>
      </c>
      <c r="D3225" s="732" t="s">
        <v>141</v>
      </c>
      <c r="E3225" s="734" t="s">
        <v>106</v>
      </c>
      <c r="F3225" s="735" t="s">
        <v>1804</v>
      </c>
      <c r="G3225" s="735" t="s">
        <v>1805</v>
      </c>
      <c r="H3225" s="690"/>
    </row>
    <row r="3226" spans="1:8" ht="12.75" customHeight="1">
      <c r="A3226" s="736"/>
      <c r="B3226" s="736"/>
      <c r="C3226" s="737" t="str">
        <f>IF(B3226="","",IF(A3226="SINAPI",VLOOKUP(B3226,'Referência NÃO DESONERADO'!$A:$D,2,0),IF(A3226="COTAÇÃO",VLOOKUP(B3226,'Mapa Cotações'!$A:$N,2,0))))</f>
        <v/>
      </c>
      <c r="D3226" s="736" t="str">
        <f>IF(B3226="","",IF(A3226="SINAPI",VLOOKUP(B3226,'Referência NÃO DESONERADO'!$A:$D,3,0),IF(A3226="COTAÇÃO",VLOOKUP(B3226,'Mapa Cotações'!$A:$N,3,0))))</f>
        <v/>
      </c>
      <c r="E3226" s="738"/>
      <c r="F3226" s="739" t="str">
        <f>IF(B3226="","",IF('Planilha Orçamentária'!$H$2="NÃO DESONERADO",(IF(A3226="SINAPI",VLOOKUP(B3226,'Referência NÃO DESONERADO'!$A:$D,4,0),IF(A3226="ORSE",VLOOKUP(B3226,'Referência NÃO DESONERADO'!$F:$I,4,0),IF(A3226="COTAÇÃO",VLOOKUP(B3226,'Mapa Cotações'!$A:$N,13,0))))),(IF(A3226="SINAPI",VLOOKUP(B3226,'Referência DESONERADO'!$A:$D,4,0),IF(A3226="ORSE",VLOOKUP(B3226,'Referência DESONERADO'!$F:$I,4,0),IF(A3226="COTAÇÃO",VLOOKUP(B3226,'Mapa Cotações'!$A:$N,13,0)))))))</f>
        <v/>
      </c>
      <c r="G3226" s="739" t="str">
        <f>IF(D3226="","",E3226*F3226)</f>
        <v/>
      </c>
      <c r="H3226" s="690"/>
    </row>
    <row r="3227" spans="1:8" ht="12.75" customHeight="1">
      <c r="A3227" s="1030" t="s">
        <v>1806</v>
      </c>
      <c r="B3227" s="982"/>
      <c r="C3227" s="982"/>
      <c r="D3227" s="982"/>
      <c r="E3227" s="982"/>
      <c r="F3227" s="983"/>
      <c r="G3227" s="740">
        <f>SUM(G3226)</f>
        <v>0</v>
      </c>
      <c r="H3227" s="690"/>
    </row>
    <row r="3228" spans="1:8" ht="12.75" customHeight="1">
      <c r="A3228" s="741"/>
      <c r="B3228" s="742"/>
      <c r="C3228" s="751"/>
      <c r="D3228" s="752"/>
      <c r="E3228" s="753"/>
      <c r="F3228" s="754"/>
      <c r="G3228" s="755"/>
      <c r="H3228" s="690"/>
    </row>
    <row r="3229" spans="1:8" ht="12.75" customHeight="1">
      <c r="A3229" s="1032" t="s">
        <v>173</v>
      </c>
      <c r="B3229" s="982"/>
      <c r="C3229" s="982"/>
      <c r="D3229" s="982"/>
      <c r="E3229" s="982"/>
      <c r="F3229" s="1033"/>
      <c r="G3229" s="756">
        <f>SUM(G3214,G3222,G3227)</f>
        <v>11.376000000000001</v>
      </c>
      <c r="H3229" s="690"/>
    </row>
    <row r="3230" spans="1:8" ht="12.75" customHeight="1">
      <c r="A3230" s="52"/>
      <c r="B3230" s="52"/>
      <c r="C3230" s="52"/>
      <c r="D3230" s="52"/>
      <c r="E3230" s="859"/>
      <c r="F3230" s="860"/>
      <c r="G3230" s="860"/>
      <c r="H3230" s="690"/>
    </row>
    <row r="3231" spans="1:8" ht="12.75" customHeight="1">
      <c r="A3231" s="52"/>
      <c r="B3231" s="52"/>
      <c r="C3231" s="52"/>
      <c r="D3231" s="52"/>
      <c r="E3231" s="859"/>
      <c r="F3231" s="860"/>
      <c r="G3231" s="860"/>
      <c r="H3231" s="690"/>
    </row>
    <row r="3232" spans="1:8" ht="12.75" customHeight="1">
      <c r="A3232" s="723" t="s">
        <v>46</v>
      </c>
      <c r="B3232" s="723" t="s">
        <v>37</v>
      </c>
      <c r="C3232" s="1025" t="s">
        <v>105</v>
      </c>
      <c r="D3232" s="1026"/>
      <c r="E3232" s="1026"/>
      <c r="F3232" s="1022"/>
      <c r="G3232" s="725" t="s">
        <v>40</v>
      </c>
      <c r="H3232" s="690" t="s">
        <v>129</v>
      </c>
    </row>
    <row r="3233" spans="1:8" ht="12.75" customHeight="1">
      <c r="A3233" s="786">
        <v>357</v>
      </c>
      <c r="B3233" s="867" t="s">
        <v>2705</v>
      </c>
      <c r="C3233" s="1034" t="s">
        <v>2706</v>
      </c>
      <c r="D3233" s="1015"/>
      <c r="E3233" s="1016"/>
      <c r="F3233" s="728">
        <f>G3253</f>
        <v>30.087200000000003</v>
      </c>
      <c r="G3233" s="774" t="s">
        <v>164</v>
      </c>
      <c r="H3233" s="861">
        <v>44501</v>
      </c>
    </row>
    <row r="3234" spans="1:8" ht="12.75" customHeight="1">
      <c r="A3234" s="1028" t="s">
        <v>1802</v>
      </c>
      <c r="B3234" s="1015"/>
      <c r="C3234" s="1015"/>
      <c r="D3234" s="1015"/>
      <c r="E3234" s="1015"/>
      <c r="F3234" s="1015"/>
      <c r="G3234" s="1029"/>
      <c r="H3234" s="690"/>
    </row>
    <row r="3235" spans="1:8" ht="12.75" customHeight="1">
      <c r="A3235" s="732" t="s">
        <v>1480</v>
      </c>
      <c r="B3235" s="732" t="s">
        <v>46</v>
      </c>
      <c r="C3235" s="733" t="s">
        <v>1803</v>
      </c>
      <c r="D3235" s="732" t="s">
        <v>141</v>
      </c>
      <c r="E3235" s="734" t="s">
        <v>106</v>
      </c>
      <c r="F3235" s="735" t="s">
        <v>1804</v>
      </c>
      <c r="G3235" s="735" t="s">
        <v>1805</v>
      </c>
      <c r="H3235" s="690"/>
    </row>
    <row r="3236" spans="1:8" ht="12.75" customHeight="1">
      <c r="A3236" s="736" t="s">
        <v>116</v>
      </c>
      <c r="B3236" s="736">
        <v>1875</v>
      </c>
      <c r="C3236" s="868" t="s">
        <v>2707</v>
      </c>
      <c r="D3236" s="736" t="s">
        <v>164</v>
      </c>
      <c r="E3236" s="789">
        <v>1.05</v>
      </c>
      <c r="F3236" s="739">
        <v>18.38</v>
      </c>
      <c r="G3236" s="739">
        <f>E3236*F3236</f>
        <v>19.298999999999999</v>
      </c>
      <c r="H3236" s="690"/>
    </row>
    <row r="3237" spans="1:8" ht="12.75" customHeight="1">
      <c r="A3237" s="736"/>
      <c r="B3237" s="736"/>
      <c r="C3237" s="862"/>
      <c r="D3237" s="736"/>
      <c r="E3237" s="789"/>
      <c r="F3237" s="739"/>
      <c r="G3237" s="739"/>
      <c r="H3237" s="690"/>
    </row>
    <row r="3238" spans="1:8" ht="12.75" customHeight="1">
      <c r="A3238" s="1030" t="s">
        <v>1806</v>
      </c>
      <c r="B3238" s="982"/>
      <c r="C3238" s="982"/>
      <c r="D3238" s="982"/>
      <c r="E3238" s="982"/>
      <c r="F3238" s="983"/>
      <c r="G3238" s="740">
        <f>SUM(G3236:G3237)</f>
        <v>19.298999999999999</v>
      </c>
      <c r="H3238" s="690"/>
    </row>
    <row r="3239" spans="1:8" ht="12.75" customHeight="1">
      <c r="A3239" s="741"/>
      <c r="B3239" s="742"/>
      <c r="C3239" s="743"/>
      <c r="D3239" s="744"/>
      <c r="E3239" s="745"/>
      <c r="F3239" s="746"/>
      <c r="G3239" s="747"/>
      <c r="H3239" s="690"/>
    </row>
    <row r="3240" spans="1:8" ht="12.75" customHeight="1">
      <c r="A3240" s="1031" t="s">
        <v>1570</v>
      </c>
      <c r="B3240" s="982"/>
      <c r="C3240" s="982"/>
      <c r="D3240" s="982"/>
      <c r="E3240" s="982"/>
      <c r="F3240" s="982"/>
      <c r="G3240" s="983"/>
      <c r="H3240" s="690"/>
    </row>
    <row r="3241" spans="1:8" ht="12.75" customHeight="1">
      <c r="A3241" s="732" t="s">
        <v>1480</v>
      </c>
      <c r="B3241" s="732" t="s">
        <v>46</v>
      </c>
      <c r="C3241" s="733" t="s">
        <v>1803</v>
      </c>
      <c r="D3241" s="732" t="s">
        <v>141</v>
      </c>
      <c r="E3241" s="734" t="s">
        <v>106</v>
      </c>
      <c r="F3241" s="735" t="s">
        <v>1804</v>
      </c>
      <c r="G3241" s="735" t="s">
        <v>1805</v>
      </c>
      <c r="H3241" s="690"/>
    </row>
    <row r="3242" spans="1:8" ht="12.75" customHeight="1">
      <c r="A3242" s="736" t="s">
        <v>129</v>
      </c>
      <c r="B3242" s="828">
        <v>10549</v>
      </c>
      <c r="C3242" s="737" t="s">
        <v>1867</v>
      </c>
      <c r="D3242" s="736" t="s">
        <v>1522</v>
      </c>
      <c r="E3242" s="739">
        <v>0.34</v>
      </c>
      <c r="F3242" s="739">
        <v>3.78</v>
      </c>
      <c r="G3242" s="739">
        <f t="shared" ref="G3242:G3245" si="105">E3242*F3242</f>
        <v>1.2852000000000001</v>
      </c>
      <c r="H3242" s="690"/>
    </row>
    <row r="3243" spans="1:8" ht="12.75" customHeight="1">
      <c r="A3243" s="736" t="s">
        <v>129</v>
      </c>
      <c r="B3243" s="736">
        <v>10552</v>
      </c>
      <c r="C3243" s="737" t="s">
        <v>2136</v>
      </c>
      <c r="D3243" s="736" t="s">
        <v>1522</v>
      </c>
      <c r="E3243" s="739">
        <v>0.34</v>
      </c>
      <c r="F3243" s="739">
        <v>3.62</v>
      </c>
      <c r="G3243" s="739">
        <f t="shared" si="105"/>
        <v>1.2308000000000001</v>
      </c>
      <c r="H3243" s="690"/>
    </row>
    <row r="3244" spans="1:8" ht="12.75" customHeight="1">
      <c r="A3244" s="736" t="s">
        <v>116</v>
      </c>
      <c r="B3244" s="736">
        <v>2436</v>
      </c>
      <c r="C3244" s="737" t="s">
        <v>2135</v>
      </c>
      <c r="D3244" s="736" t="s">
        <v>1522</v>
      </c>
      <c r="E3244" s="739">
        <v>0.34</v>
      </c>
      <c r="F3244" s="739">
        <v>14.26</v>
      </c>
      <c r="G3244" s="739">
        <f t="shared" si="105"/>
        <v>4.8484000000000007</v>
      </c>
      <c r="H3244" s="690"/>
    </row>
    <row r="3245" spans="1:8" ht="12.75" customHeight="1">
      <c r="A3245" s="736" t="s">
        <v>116</v>
      </c>
      <c r="B3245" s="736">
        <v>6111</v>
      </c>
      <c r="C3245" s="737" t="s">
        <v>1870</v>
      </c>
      <c r="D3245" s="736" t="s">
        <v>1522</v>
      </c>
      <c r="E3245" s="739">
        <v>0.34</v>
      </c>
      <c r="F3245" s="739">
        <v>10.07</v>
      </c>
      <c r="G3245" s="739">
        <f t="shared" si="105"/>
        <v>3.4238000000000004</v>
      </c>
      <c r="H3245" s="690"/>
    </row>
    <row r="3246" spans="1:8" ht="12.75" customHeight="1">
      <c r="A3246" s="1030" t="s">
        <v>1806</v>
      </c>
      <c r="B3246" s="982"/>
      <c r="C3246" s="982"/>
      <c r="D3246" s="982"/>
      <c r="E3246" s="982"/>
      <c r="F3246" s="983"/>
      <c r="G3246" s="740">
        <f>SUM(G3242:G3245)</f>
        <v>10.788200000000002</v>
      </c>
      <c r="H3246" s="690"/>
    </row>
    <row r="3247" spans="1:8" ht="12.75" customHeight="1">
      <c r="A3247" s="741"/>
      <c r="B3247" s="742"/>
      <c r="C3247" s="748"/>
      <c r="D3247" s="742"/>
      <c r="E3247" s="749"/>
      <c r="F3247" s="750"/>
      <c r="G3247" s="747"/>
      <c r="H3247" s="690"/>
    </row>
    <row r="3248" spans="1:8" ht="12.75" customHeight="1">
      <c r="A3248" s="1031" t="s">
        <v>1807</v>
      </c>
      <c r="B3248" s="982"/>
      <c r="C3248" s="982"/>
      <c r="D3248" s="982"/>
      <c r="E3248" s="982"/>
      <c r="F3248" s="982"/>
      <c r="G3248" s="983"/>
      <c r="H3248" s="690"/>
    </row>
    <row r="3249" spans="1:8" ht="12.75" customHeight="1">
      <c r="A3249" s="732" t="s">
        <v>1480</v>
      </c>
      <c r="B3249" s="732" t="s">
        <v>46</v>
      </c>
      <c r="C3249" s="733" t="s">
        <v>1803</v>
      </c>
      <c r="D3249" s="732" t="s">
        <v>141</v>
      </c>
      <c r="E3249" s="734" t="s">
        <v>106</v>
      </c>
      <c r="F3249" s="735" t="s">
        <v>1804</v>
      </c>
      <c r="G3249" s="735" t="s">
        <v>1805</v>
      </c>
      <c r="H3249" s="690"/>
    </row>
    <row r="3250" spans="1:8" ht="12.75" customHeight="1">
      <c r="A3250" s="736"/>
      <c r="B3250" s="736"/>
      <c r="C3250" s="737" t="str">
        <f>IF(B3250="","",IF(A3250="SINAPI",VLOOKUP(B3250,'Referência NÃO DESONERADO'!$A:$D,2,0),IF(A3250="COTAÇÃO",VLOOKUP(B3250,'Mapa Cotações'!$A:$N,2,0))))</f>
        <v/>
      </c>
      <c r="D3250" s="736" t="str">
        <f>IF(B3250="","",IF(A3250="SINAPI",VLOOKUP(B3250,'Referência NÃO DESONERADO'!$A:$D,3,0),IF(A3250="COTAÇÃO",VLOOKUP(B3250,'Mapa Cotações'!$A:$N,3,0))))</f>
        <v/>
      </c>
      <c r="E3250" s="738"/>
      <c r="F3250" s="739" t="str">
        <f>IF(B3250="","",IF('Planilha Orçamentária'!$H$2="NÃO DESONERADO",(IF(A3250="SINAPI",VLOOKUP(B3250,'Referência NÃO DESONERADO'!$A:$D,4,0),IF(A3250="ORSE",VLOOKUP(B3250,'Referência NÃO DESONERADO'!$F:$I,4,0),IF(A3250="COTAÇÃO",VLOOKUP(B3250,'Mapa Cotações'!$A:$N,13,0))))),(IF(A3250="SINAPI",VLOOKUP(B3250,'Referência DESONERADO'!$A:$D,4,0),IF(A3250="ORSE",VLOOKUP(B3250,'Referência DESONERADO'!$F:$I,4,0),IF(A3250="COTAÇÃO",VLOOKUP(B3250,'Mapa Cotações'!$A:$N,13,0)))))))</f>
        <v/>
      </c>
      <c r="G3250" s="739" t="str">
        <f>IF(D3250="","",E3250*F3250)</f>
        <v/>
      </c>
      <c r="H3250" s="690"/>
    </row>
    <row r="3251" spans="1:8" ht="12.75" customHeight="1">
      <c r="A3251" s="1030" t="s">
        <v>1806</v>
      </c>
      <c r="B3251" s="982"/>
      <c r="C3251" s="982"/>
      <c r="D3251" s="982"/>
      <c r="E3251" s="982"/>
      <c r="F3251" s="983"/>
      <c r="G3251" s="740">
        <f>SUM(G3250)</f>
        <v>0</v>
      </c>
      <c r="H3251" s="690"/>
    </row>
    <row r="3252" spans="1:8" ht="12.75" customHeight="1">
      <c r="A3252" s="741"/>
      <c r="B3252" s="742"/>
      <c r="C3252" s="751"/>
      <c r="D3252" s="752"/>
      <c r="E3252" s="753"/>
      <c r="F3252" s="754"/>
      <c r="G3252" s="755"/>
      <c r="H3252" s="690"/>
    </row>
    <row r="3253" spans="1:8" ht="12.75" customHeight="1">
      <c r="A3253" s="1032" t="s">
        <v>173</v>
      </c>
      <c r="B3253" s="982"/>
      <c r="C3253" s="982"/>
      <c r="D3253" s="982"/>
      <c r="E3253" s="982"/>
      <c r="F3253" s="1033"/>
      <c r="G3253" s="756">
        <f>SUM(G3238,G3246,G3251)</f>
        <v>30.087200000000003</v>
      </c>
      <c r="H3253" s="690"/>
    </row>
    <row r="3254" spans="1:8" ht="12.75" customHeight="1">
      <c r="A3254" s="52"/>
      <c r="B3254" s="52"/>
      <c r="C3254" s="52"/>
      <c r="D3254" s="52"/>
      <c r="E3254" s="859"/>
      <c r="F3254" s="860"/>
      <c r="G3254" s="860"/>
      <c r="H3254" s="690"/>
    </row>
    <row r="3255" spans="1:8" ht="12.75" customHeight="1">
      <c r="A3255" s="52"/>
      <c r="B3255" s="52"/>
      <c r="C3255" s="52"/>
      <c r="D3255" s="52"/>
      <c r="E3255" s="859"/>
      <c r="F3255" s="860"/>
      <c r="G3255" s="860"/>
      <c r="H3255" s="690"/>
    </row>
    <row r="3256" spans="1:8" ht="12.75" customHeight="1">
      <c r="A3256" s="723" t="s">
        <v>46</v>
      </c>
      <c r="B3256" s="723" t="s">
        <v>37</v>
      </c>
      <c r="C3256" s="1025" t="s">
        <v>105</v>
      </c>
      <c r="D3256" s="1026"/>
      <c r="E3256" s="1026"/>
      <c r="F3256" s="1022"/>
      <c r="G3256" s="725" t="s">
        <v>40</v>
      </c>
      <c r="H3256" s="690" t="s">
        <v>129</v>
      </c>
    </row>
    <row r="3257" spans="1:8" ht="12.75" customHeight="1">
      <c r="A3257" s="786">
        <v>765</v>
      </c>
      <c r="B3257" s="867" t="s">
        <v>2708</v>
      </c>
      <c r="C3257" s="1034" t="s">
        <v>2709</v>
      </c>
      <c r="D3257" s="1015"/>
      <c r="E3257" s="1016"/>
      <c r="F3257" s="728">
        <f>G3277</f>
        <v>61.346000000000004</v>
      </c>
      <c r="G3257" s="774" t="s">
        <v>141</v>
      </c>
      <c r="H3257" s="861">
        <v>44501</v>
      </c>
    </row>
    <row r="3258" spans="1:8" ht="12.75" customHeight="1">
      <c r="A3258" s="1028" t="s">
        <v>1802</v>
      </c>
      <c r="B3258" s="1015"/>
      <c r="C3258" s="1015"/>
      <c r="D3258" s="1015"/>
      <c r="E3258" s="1015"/>
      <c r="F3258" s="1015"/>
      <c r="G3258" s="1029"/>
      <c r="H3258" s="690"/>
    </row>
    <row r="3259" spans="1:8" ht="12.75" customHeight="1">
      <c r="A3259" s="732" t="s">
        <v>1480</v>
      </c>
      <c r="B3259" s="732" t="s">
        <v>46</v>
      </c>
      <c r="C3259" s="733" t="s">
        <v>1803</v>
      </c>
      <c r="D3259" s="732" t="s">
        <v>141</v>
      </c>
      <c r="E3259" s="734" t="s">
        <v>106</v>
      </c>
      <c r="F3259" s="735" t="s">
        <v>1804</v>
      </c>
      <c r="G3259" s="735" t="s">
        <v>1805</v>
      </c>
      <c r="H3259" s="690"/>
    </row>
    <row r="3260" spans="1:8" ht="12.75" customHeight="1">
      <c r="A3260" s="736" t="s">
        <v>129</v>
      </c>
      <c r="B3260" s="736">
        <v>857</v>
      </c>
      <c r="C3260" s="868" t="s">
        <v>2710</v>
      </c>
      <c r="D3260" s="736" t="s">
        <v>141</v>
      </c>
      <c r="E3260" s="789">
        <v>1</v>
      </c>
      <c r="F3260" s="739">
        <v>55</v>
      </c>
      <c r="G3260" s="739">
        <f>E3260*F3260</f>
        <v>55</v>
      </c>
      <c r="H3260" s="690"/>
    </row>
    <row r="3261" spans="1:8" ht="12.75" customHeight="1">
      <c r="A3261" s="736"/>
      <c r="B3261" s="736"/>
      <c r="C3261" s="862"/>
      <c r="D3261" s="736"/>
      <c r="E3261" s="789"/>
      <c r="F3261" s="739"/>
      <c r="G3261" s="739"/>
      <c r="H3261" s="690"/>
    </row>
    <row r="3262" spans="1:8" ht="12.75" customHeight="1">
      <c r="A3262" s="1030" t="s">
        <v>1806</v>
      </c>
      <c r="B3262" s="982"/>
      <c r="C3262" s="982"/>
      <c r="D3262" s="982"/>
      <c r="E3262" s="982"/>
      <c r="F3262" s="983"/>
      <c r="G3262" s="740">
        <f>SUM(G3260:G3261)</f>
        <v>55</v>
      </c>
      <c r="H3262" s="690"/>
    </row>
    <row r="3263" spans="1:8" ht="12.75" customHeight="1">
      <c r="A3263" s="741"/>
      <c r="B3263" s="742"/>
      <c r="C3263" s="743"/>
      <c r="D3263" s="744"/>
      <c r="E3263" s="745"/>
      <c r="F3263" s="746"/>
      <c r="G3263" s="747"/>
      <c r="H3263" s="690"/>
    </row>
    <row r="3264" spans="1:8" ht="12.75" customHeight="1">
      <c r="A3264" s="1031" t="s">
        <v>1570</v>
      </c>
      <c r="B3264" s="982"/>
      <c r="C3264" s="982"/>
      <c r="D3264" s="982"/>
      <c r="E3264" s="982"/>
      <c r="F3264" s="982"/>
      <c r="G3264" s="983"/>
      <c r="H3264" s="690"/>
    </row>
    <row r="3265" spans="1:8" ht="12.75" customHeight="1">
      <c r="A3265" s="732" t="s">
        <v>1480</v>
      </c>
      <c r="B3265" s="732" t="s">
        <v>46</v>
      </c>
      <c r="C3265" s="733" t="s">
        <v>1803</v>
      </c>
      <c r="D3265" s="732" t="s">
        <v>141</v>
      </c>
      <c r="E3265" s="734" t="s">
        <v>106</v>
      </c>
      <c r="F3265" s="735" t="s">
        <v>1804</v>
      </c>
      <c r="G3265" s="735" t="s">
        <v>1805</v>
      </c>
      <c r="H3265" s="690"/>
    </row>
    <row r="3266" spans="1:8" ht="12.75" customHeight="1">
      <c r="A3266" s="736" t="s">
        <v>129</v>
      </c>
      <c r="B3266" s="828">
        <v>10549</v>
      </c>
      <c r="C3266" s="737" t="s">
        <v>1867</v>
      </c>
      <c r="D3266" s="736" t="s">
        <v>1522</v>
      </c>
      <c r="E3266" s="739">
        <v>0.2</v>
      </c>
      <c r="F3266" s="739">
        <v>3.78</v>
      </c>
      <c r="G3266" s="739">
        <f t="shared" ref="G3266:G3269" si="106">E3266*F3266</f>
        <v>0.75600000000000001</v>
      </c>
      <c r="H3266" s="690"/>
    </row>
    <row r="3267" spans="1:8" ht="12.75" customHeight="1">
      <c r="A3267" s="736" t="s">
        <v>129</v>
      </c>
      <c r="B3267" s="736">
        <v>10552</v>
      </c>
      <c r="C3267" s="737" t="s">
        <v>2136</v>
      </c>
      <c r="D3267" s="736" t="s">
        <v>1522</v>
      </c>
      <c r="E3267" s="739">
        <v>0.2</v>
      </c>
      <c r="F3267" s="739">
        <v>3.62</v>
      </c>
      <c r="G3267" s="739">
        <f t="shared" si="106"/>
        <v>0.72400000000000009</v>
      </c>
      <c r="H3267" s="690"/>
    </row>
    <row r="3268" spans="1:8" ht="12.75" customHeight="1">
      <c r="A3268" s="736" t="s">
        <v>116</v>
      </c>
      <c r="B3268" s="736">
        <v>2436</v>
      </c>
      <c r="C3268" s="737" t="s">
        <v>2135</v>
      </c>
      <c r="D3268" s="736" t="s">
        <v>1522</v>
      </c>
      <c r="E3268" s="739">
        <v>0.2</v>
      </c>
      <c r="F3268" s="739">
        <v>14.26</v>
      </c>
      <c r="G3268" s="739">
        <f t="shared" si="106"/>
        <v>2.8520000000000003</v>
      </c>
      <c r="H3268" s="690"/>
    </row>
    <row r="3269" spans="1:8" ht="12.75" customHeight="1">
      <c r="A3269" s="736" t="s">
        <v>116</v>
      </c>
      <c r="B3269" s="736">
        <v>6111</v>
      </c>
      <c r="C3269" s="737" t="s">
        <v>1870</v>
      </c>
      <c r="D3269" s="736" t="s">
        <v>1522</v>
      </c>
      <c r="E3269" s="739">
        <v>0.2</v>
      </c>
      <c r="F3269" s="739">
        <v>10.07</v>
      </c>
      <c r="G3269" s="739">
        <f t="shared" si="106"/>
        <v>2.0140000000000002</v>
      </c>
      <c r="H3269" s="690"/>
    </row>
    <row r="3270" spans="1:8" ht="12.75" customHeight="1">
      <c r="A3270" s="1030" t="s">
        <v>1806</v>
      </c>
      <c r="B3270" s="982"/>
      <c r="C3270" s="982"/>
      <c r="D3270" s="982"/>
      <c r="E3270" s="982"/>
      <c r="F3270" s="983"/>
      <c r="G3270" s="740">
        <f>SUM(G3266:G3269)</f>
        <v>6.346000000000001</v>
      </c>
      <c r="H3270" s="690"/>
    </row>
    <row r="3271" spans="1:8" ht="12.75" customHeight="1">
      <c r="A3271" s="741"/>
      <c r="B3271" s="742"/>
      <c r="C3271" s="748"/>
      <c r="D3271" s="742"/>
      <c r="E3271" s="749"/>
      <c r="F3271" s="750"/>
      <c r="G3271" s="747"/>
      <c r="H3271" s="690"/>
    </row>
    <row r="3272" spans="1:8" ht="12.75" customHeight="1">
      <c r="A3272" s="1031" t="s">
        <v>1807</v>
      </c>
      <c r="B3272" s="982"/>
      <c r="C3272" s="982"/>
      <c r="D3272" s="982"/>
      <c r="E3272" s="982"/>
      <c r="F3272" s="982"/>
      <c r="G3272" s="983"/>
      <c r="H3272" s="690"/>
    </row>
    <row r="3273" spans="1:8" ht="12.75" customHeight="1">
      <c r="A3273" s="732" t="s">
        <v>1480</v>
      </c>
      <c r="B3273" s="732" t="s">
        <v>46</v>
      </c>
      <c r="C3273" s="733" t="s">
        <v>1803</v>
      </c>
      <c r="D3273" s="732" t="s">
        <v>141</v>
      </c>
      <c r="E3273" s="734" t="s">
        <v>106</v>
      </c>
      <c r="F3273" s="735" t="s">
        <v>1804</v>
      </c>
      <c r="G3273" s="735" t="s">
        <v>1805</v>
      </c>
      <c r="H3273" s="690"/>
    </row>
    <row r="3274" spans="1:8" ht="12.75" customHeight="1">
      <c r="A3274" s="736"/>
      <c r="B3274" s="736"/>
      <c r="C3274" s="737" t="str">
        <f>IF(B3274="","",IF(A3274="SINAPI",VLOOKUP(B3274,'Referência NÃO DESONERADO'!$A:$D,2,0),IF(A3274="COTAÇÃO",VLOOKUP(B3274,'Mapa Cotações'!$A:$N,2,0))))</f>
        <v/>
      </c>
      <c r="D3274" s="736" t="str">
        <f>IF(B3274="","",IF(A3274="SINAPI",VLOOKUP(B3274,'Referência NÃO DESONERADO'!$A:$D,3,0),IF(A3274="COTAÇÃO",VLOOKUP(B3274,'Mapa Cotações'!$A:$N,3,0))))</f>
        <v/>
      </c>
      <c r="E3274" s="738"/>
      <c r="F3274" s="739" t="str">
        <f>IF(B3274="","",IF('Planilha Orçamentária'!$H$2="NÃO DESONERADO",(IF(A3274="SINAPI",VLOOKUP(B3274,'Referência NÃO DESONERADO'!$A:$D,4,0),IF(A3274="ORSE",VLOOKUP(B3274,'Referência NÃO DESONERADO'!$F:$I,4,0),IF(A3274="COTAÇÃO",VLOOKUP(B3274,'Mapa Cotações'!$A:$N,13,0))))),(IF(A3274="SINAPI",VLOOKUP(B3274,'Referência DESONERADO'!$A:$D,4,0),IF(A3274="ORSE",VLOOKUP(B3274,'Referência DESONERADO'!$F:$I,4,0),IF(A3274="COTAÇÃO",VLOOKUP(B3274,'Mapa Cotações'!$A:$N,13,0)))))))</f>
        <v/>
      </c>
      <c r="G3274" s="739" t="str">
        <f>IF(D3274="","",E3274*F3274)</f>
        <v/>
      </c>
      <c r="H3274" s="690"/>
    </row>
    <row r="3275" spans="1:8" ht="12.75" customHeight="1">
      <c r="A3275" s="1030" t="s">
        <v>1806</v>
      </c>
      <c r="B3275" s="982"/>
      <c r="C3275" s="982"/>
      <c r="D3275" s="982"/>
      <c r="E3275" s="982"/>
      <c r="F3275" s="983"/>
      <c r="G3275" s="740">
        <f>SUM(G3274)</f>
        <v>0</v>
      </c>
      <c r="H3275" s="690"/>
    </row>
    <row r="3276" spans="1:8" ht="12.75" customHeight="1">
      <c r="A3276" s="741"/>
      <c r="B3276" s="742"/>
      <c r="C3276" s="751"/>
      <c r="D3276" s="752"/>
      <c r="E3276" s="753"/>
      <c r="F3276" s="754"/>
      <c r="G3276" s="755"/>
      <c r="H3276" s="690"/>
    </row>
    <row r="3277" spans="1:8" ht="12.75" customHeight="1">
      <c r="A3277" s="1032" t="s">
        <v>173</v>
      </c>
      <c r="B3277" s="982"/>
      <c r="C3277" s="982"/>
      <c r="D3277" s="982"/>
      <c r="E3277" s="982"/>
      <c r="F3277" s="1033"/>
      <c r="G3277" s="756">
        <f>SUM(G3262,G3270,G3275)</f>
        <v>61.346000000000004</v>
      </c>
      <c r="H3277" s="690"/>
    </row>
    <row r="3278" spans="1:8" ht="12.75" customHeight="1">
      <c r="A3278" s="52"/>
      <c r="B3278" s="52"/>
      <c r="C3278" s="52"/>
      <c r="D3278" s="52"/>
      <c r="E3278" s="859"/>
      <c r="F3278" s="860"/>
      <c r="G3278" s="860"/>
      <c r="H3278" s="690"/>
    </row>
    <row r="3279" spans="1:8" ht="12.75" customHeight="1">
      <c r="A3279" s="52"/>
      <c r="B3279" s="52"/>
      <c r="C3279" s="52"/>
      <c r="D3279" s="52"/>
      <c r="E3279" s="859"/>
      <c r="F3279" s="860"/>
      <c r="G3279" s="860"/>
      <c r="H3279" s="690"/>
    </row>
    <row r="3280" spans="1:8" ht="12.75" customHeight="1">
      <c r="A3280" s="723" t="s">
        <v>46</v>
      </c>
      <c r="B3280" s="723" t="s">
        <v>37</v>
      </c>
      <c r="C3280" s="1025" t="s">
        <v>105</v>
      </c>
      <c r="D3280" s="1026"/>
      <c r="E3280" s="1026"/>
      <c r="F3280" s="1022"/>
      <c r="G3280" s="725" t="s">
        <v>40</v>
      </c>
      <c r="H3280" s="690" t="s">
        <v>129</v>
      </c>
    </row>
    <row r="3281" spans="1:8" ht="12.75" customHeight="1">
      <c r="A3281" s="786">
        <v>8359</v>
      </c>
      <c r="B3281" s="867" t="s">
        <v>2711</v>
      </c>
      <c r="C3281" s="1034" t="s">
        <v>2709</v>
      </c>
      <c r="D3281" s="1015"/>
      <c r="E3281" s="1016"/>
      <c r="F3281" s="728">
        <f>G3301</f>
        <v>48.862000000000002</v>
      </c>
      <c r="G3281" s="774" t="s">
        <v>164</v>
      </c>
      <c r="H3281" s="861">
        <v>44501</v>
      </c>
    </row>
    <row r="3282" spans="1:8" ht="12.75" customHeight="1">
      <c r="A3282" s="1028" t="s">
        <v>1802</v>
      </c>
      <c r="B3282" s="1015"/>
      <c r="C3282" s="1015"/>
      <c r="D3282" s="1015"/>
      <c r="E3282" s="1015"/>
      <c r="F3282" s="1015"/>
      <c r="G3282" s="1029"/>
      <c r="H3282" s="690"/>
    </row>
    <row r="3283" spans="1:8" ht="12.75" customHeight="1">
      <c r="A3283" s="732" t="s">
        <v>1480</v>
      </c>
      <c r="B3283" s="732" t="s">
        <v>46</v>
      </c>
      <c r="C3283" s="733" t="s">
        <v>1803</v>
      </c>
      <c r="D3283" s="732" t="s">
        <v>141</v>
      </c>
      <c r="E3283" s="734" t="s">
        <v>106</v>
      </c>
      <c r="F3283" s="735" t="s">
        <v>1804</v>
      </c>
      <c r="G3283" s="735" t="s">
        <v>1805</v>
      </c>
      <c r="H3283" s="690"/>
    </row>
    <row r="3284" spans="1:8" ht="12.75" customHeight="1">
      <c r="A3284" s="736" t="s">
        <v>129</v>
      </c>
      <c r="B3284" s="736">
        <v>860</v>
      </c>
      <c r="C3284" s="868" t="s">
        <v>2712</v>
      </c>
      <c r="D3284" s="736" t="s">
        <v>164</v>
      </c>
      <c r="E3284" s="789">
        <v>1</v>
      </c>
      <c r="F3284" s="739">
        <v>22.5</v>
      </c>
      <c r="G3284" s="739">
        <f t="shared" ref="G3284:G3285" si="107">E3284*F3284</f>
        <v>22.5</v>
      </c>
      <c r="H3284" s="690"/>
    </row>
    <row r="3285" spans="1:8" ht="12.75" customHeight="1">
      <c r="A3285" s="736" t="s">
        <v>129</v>
      </c>
      <c r="B3285" s="736">
        <v>3990</v>
      </c>
      <c r="C3285" s="862" t="s">
        <v>2713</v>
      </c>
      <c r="D3285" s="736" t="s">
        <v>164</v>
      </c>
      <c r="E3285" s="789">
        <v>1</v>
      </c>
      <c r="F3285" s="739">
        <v>13.67</v>
      </c>
      <c r="G3285" s="739">
        <f t="shared" si="107"/>
        <v>13.67</v>
      </c>
      <c r="H3285" s="690"/>
    </row>
    <row r="3286" spans="1:8" ht="12.75" customHeight="1">
      <c r="A3286" s="1030" t="s">
        <v>1806</v>
      </c>
      <c r="B3286" s="982"/>
      <c r="C3286" s="982"/>
      <c r="D3286" s="982"/>
      <c r="E3286" s="982"/>
      <c r="F3286" s="983"/>
      <c r="G3286" s="740">
        <f>SUM(G3284:G3285)</f>
        <v>36.17</v>
      </c>
      <c r="H3286" s="690"/>
    </row>
    <row r="3287" spans="1:8" ht="12.75" customHeight="1">
      <c r="A3287" s="741"/>
      <c r="B3287" s="742"/>
      <c r="C3287" s="743"/>
      <c r="D3287" s="744"/>
      <c r="E3287" s="745"/>
      <c r="F3287" s="746"/>
      <c r="G3287" s="747"/>
      <c r="H3287" s="690"/>
    </row>
    <row r="3288" spans="1:8" ht="12.75" customHeight="1">
      <c r="A3288" s="1031" t="s">
        <v>1570</v>
      </c>
      <c r="B3288" s="982"/>
      <c r="C3288" s="982"/>
      <c r="D3288" s="982"/>
      <c r="E3288" s="982"/>
      <c r="F3288" s="982"/>
      <c r="G3288" s="983"/>
      <c r="H3288" s="690"/>
    </row>
    <row r="3289" spans="1:8" ht="12.75" customHeight="1">
      <c r="A3289" s="732" t="s">
        <v>1480</v>
      </c>
      <c r="B3289" s="732" t="s">
        <v>46</v>
      </c>
      <c r="C3289" s="733" t="s">
        <v>1803</v>
      </c>
      <c r="D3289" s="732" t="s">
        <v>141</v>
      </c>
      <c r="E3289" s="734" t="s">
        <v>106</v>
      </c>
      <c r="F3289" s="735" t="s">
        <v>1804</v>
      </c>
      <c r="G3289" s="735" t="s">
        <v>1805</v>
      </c>
      <c r="H3289" s="690"/>
    </row>
    <row r="3290" spans="1:8" ht="12.75" customHeight="1">
      <c r="A3290" s="736" t="s">
        <v>129</v>
      </c>
      <c r="B3290" s="828">
        <v>10549</v>
      </c>
      <c r="C3290" s="737" t="s">
        <v>1867</v>
      </c>
      <c r="D3290" s="736" t="s">
        <v>1522</v>
      </c>
      <c r="E3290" s="739">
        <v>0.4</v>
      </c>
      <c r="F3290" s="739">
        <v>3.78</v>
      </c>
      <c r="G3290" s="739">
        <f t="shared" ref="G3290:G3293" si="108">E3290*F3290</f>
        <v>1.512</v>
      </c>
      <c r="H3290" s="690"/>
    </row>
    <row r="3291" spans="1:8" ht="12.75" customHeight="1">
      <c r="A3291" s="736" t="s">
        <v>129</v>
      </c>
      <c r="B3291" s="736">
        <v>10552</v>
      </c>
      <c r="C3291" s="737" t="s">
        <v>2136</v>
      </c>
      <c r="D3291" s="736" t="s">
        <v>1522</v>
      </c>
      <c r="E3291" s="739">
        <v>0.4</v>
      </c>
      <c r="F3291" s="739">
        <v>3.62</v>
      </c>
      <c r="G3291" s="739">
        <f t="shared" si="108"/>
        <v>1.4480000000000002</v>
      </c>
      <c r="H3291" s="690"/>
    </row>
    <row r="3292" spans="1:8" ht="12.75" customHeight="1">
      <c r="A3292" s="736" t="s">
        <v>116</v>
      </c>
      <c r="B3292" s="736">
        <v>2436</v>
      </c>
      <c r="C3292" s="737" t="s">
        <v>2135</v>
      </c>
      <c r="D3292" s="736" t="s">
        <v>1522</v>
      </c>
      <c r="E3292" s="739">
        <v>0.4</v>
      </c>
      <c r="F3292" s="739">
        <v>14.26</v>
      </c>
      <c r="G3292" s="739">
        <f t="shared" si="108"/>
        <v>5.7040000000000006</v>
      </c>
      <c r="H3292" s="690"/>
    </row>
    <row r="3293" spans="1:8" ht="12.75" customHeight="1">
      <c r="A3293" s="736" t="s">
        <v>116</v>
      </c>
      <c r="B3293" s="736">
        <v>6111</v>
      </c>
      <c r="C3293" s="737" t="s">
        <v>1870</v>
      </c>
      <c r="D3293" s="736" t="s">
        <v>1522</v>
      </c>
      <c r="E3293" s="739">
        <v>0.4</v>
      </c>
      <c r="F3293" s="739">
        <v>10.07</v>
      </c>
      <c r="G3293" s="739">
        <f t="shared" si="108"/>
        <v>4.0280000000000005</v>
      </c>
      <c r="H3293" s="690"/>
    </row>
    <row r="3294" spans="1:8" ht="12.75" customHeight="1">
      <c r="A3294" s="1030" t="s">
        <v>1806</v>
      </c>
      <c r="B3294" s="982"/>
      <c r="C3294" s="982"/>
      <c r="D3294" s="982"/>
      <c r="E3294" s="982"/>
      <c r="F3294" s="983"/>
      <c r="G3294" s="740">
        <f>SUM(G3290:G3293)</f>
        <v>12.692000000000002</v>
      </c>
      <c r="H3294" s="690"/>
    </row>
    <row r="3295" spans="1:8" ht="12.75" customHeight="1">
      <c r="A3295" s="741"/>
      <c r="B3295" s="742"/>
      <c r="C3295" s="748"/>
      <c r="D3295" s="742"/>
      <c r="E3295" s="749"/>
      <c r="F3295" s="750"/>
      <c r="G3295" s="747"/>
      <c r="H3295" s="690"/>
    </row>
    <row r="3296" spans="1:8" ht="12.75" customHeight="1">
      <c r="A3296" s="1031" t="s">
        <v>1807</v>
      </c>
      <c r="B3296" s="982"/>
      <c r="C3296" s="982"/>
      <c r="D3296" s="982"/>
      <c r="E3296" s="982"/>
      <c r="F3296" s="982"/>
      <c r="G3296" s="983"/>
      <c r="H3296" s="690"/>
    </row>
    <row r="3297" spans="1:8" ht="12.75" customHeight="1">
      <c r="A3297" s="732" t="s">
        <v>1480</v>
      </c>
      <c r="B3297" s="732" t="s">
        <v>46</v>
      </c>
      <c r="C3297" s="733" t="s">
        <v>1803</v>
      </c>
      <c r="D3297" s="732" t="s">
        <v>141</v>
      </c>
      <c r="E3297" s="734" t="s">
        <v>106</v>
      </c>
      <c r="F3297" s="735" t="s">
        <v>1804</v>
      </c>
      <c r="G3297" s="735" t="s">
        <v>1805</v>
      </c>
      <c r="H3297" s="690"/>
    </row>
    <row r="3298" spans="1:8" ht="12.75" customHeight="1">
      <c r="A3298" s="736"/>
      <c r="B3298" s="736"/>
      <c r="C3298" s="737" t="str">
        <f>IF(B3298="","",IF(A3298="SINAPI",VLOOKUP(B3298,'Referência NÃO DESONERADO'!$A:$D,2,0),IF(A3298="COTAÇÃO",VLOOKUP(B3298,'Mapa Cotações'!$A:$N,2,0))))</f>
        <v/>
      </c>
      <c r="D3298" s="736" t="str">
        <f>IF(B3298="","",IF(A3298="SINAPI",VLOOKUP(B3298,'Referência NÃO DESONERADO'!$A:$D,3,0),IF(A3298="COTAÇÃO",VLOOKUP(B3298,'Mapa Cotações'!$A:$N,3,0))))</f>
        <v/>
      </c>
      <c r="E3298" s="738"/>
      <c r="F3298" s="739" t="str">
        <f>IF(B3298="","",IF('Planilha Orçamentária'!$H$2="NÃO DESONERADO",(IF(A3298="SINAPI",VLOOKUP(B3298,'Referência NÃO DESONERADO'!$A:$D,4,0),IF(A3298="ORSE",VLOOKUP(B3298,'Referência NÃO DESONERADO'!$F:$I,4,0),IF(A3298="COTAÇÃO",VLOOKUP(B3298,'Mapa Cotações'!$A:$N,13,0))))),(IF(A3298="SINAPI",VLOOKUP(B3298,'Referência DESONERADO'!$A:$D,4,0),IF(A3298="ORSE",VLOOKUP(B3298,'Referência DESONERADO'!$F:$I,4,0),IF(A3298="COTAÇÃO",VLOOKUP(B3298,'Mapa Cotações'!$A:$N,13,0)))))))</f>
        <v/>
      </c>
      <c r="G3298" s="739" t="str">
        <f>IF(D3298="","",E3298*F3298)</f>
        <v/>
      </c>
      <c r="H3298" s="690"/>
    </row>
    <row r="3299" spans="1:8" ht="12.75" customHeight="1">
      <c r="A3299" s="1030" t="s">
        <v>1806</v>
      </c>
      <c r="B3299" s="982"/>
      <c r="C3299" s="982"/>
      <c r="D3299" s="982"/>
      <c r="E3299" s="982"/>
      <c r="F3299" s="983"/>
      <c r="G3299" s="740">
        <f>SUM(G3298)</f>
        <v>0</v>
      </c>
      <c r="H3299" s="690"/>
    </row>
    <row r="3300" spans="1:8" ht="12.75" customHeight="1">
      <c r="A3300" s="741"/>
      <c r="B3300" s="742"/>
      <c r="C3300" s="751"/>
      <c r="D3300" s="752"/>
      <c r="E3300" s="753"/>
      <c r="F3300" s="754"/>
      <c r="G3300" s="755"/>
      <c r="H3300" s="690"/>
    </row>
    <row r="3301" spans="1:8" ht="12.75" customHeight="1">
      <c r="A3301" s="1032" t="s">
        <v>173</v>
      </c>
      <c r="B3301" s="982"/>
      <c r="C3301" s="982"/>
      <c r="D3301" s="982"/>
      <c r="E3301" s="982"/>
      <c r="F3301" s="1033"/>
      <c r="G3301" s="756">
        <f>SUM(G3286,G3294,G3299)</f>
        <v>48.862000000000002</v>
      </c>
      <c r="H3301" s="690"/>
    </row>
    <row r="3302" spans="1:8" ht="12.75" customHeight="1">
      <c r="A3302" s="52"/>
      <c r="B3302" s="52"/>
      <c r="C3302" s="52"/>
      <c r="D3302" s="52"/>
      <c r="E3302" s="859"/>
      <c r="F3302" s="860"/>
      <c r="G3302" s="860"/>
      <c r="H3302" s="690"/>
    </row>
    <row r="3303" spans="1:8" ht="12.75" customHeight="1">
      <c r="A3303" s="52"/>
      <c r="B3303" s="52"/>
      <c r="C3303" s="52"/>
      <c r="D3303" s="52"/>
      <c r="E3303" s="859"/>
      <c r="F3303" s="860"/>
      <c r="G3303" s="860"/>
      <c r="H3303" s="690"/>
    </row>
    <row r="3304" spans="1:8" ht="12.75" customHeight="1">
      <c r="A3304" s="723" t="s">
        <v>46</v>
      </c>
      <c r="B3304" s="723" t="s">
        <v>37</v>
      </c>
      <c r="C3304" s="1025" t="s">
        <v>105</v>
      </c>
      <c r="D3304" s="1026"/>
      <c r="E3304" s="1026"/>
      <c r="F3304" s="1022"/>
      <c r="G3304" s="725" t="s">
        <v>40</v>
      </c>
      <c r="H3304" s="690" t="s">
        <v>129</v>
      </c>
    </row>
    <row r="3305" spans="1:8" ht="12.75" customHeight="1">
      <c r="A3305" s="786">
        <v>7881</v>
      </c>
      <c r="B3305" s="867" t="s">
        <v>2714</v>
      </c>
      <c r="C3305" s="1034" t="s">
        <v>2715</v>
      </c>
      <c r="D3305" s="1015"/>
      <c r="E3305" s="1016"/>
      <c r="F3305" s="728">
        <f>G3325</f>
        <v>11.846</v>
      </c>
      <c r="G3305" s="774" t="s">
        <v>141</v>
      </c>
      <c r="H3305" s="861">
        <v>44501</v>
      </c>
    </row>
    <row r="3306" spans="1:8" ht="12.75" customHeight="1">
      <c r="A3306" s="1028" t="s">
        <v>1802</v>
      </c>
      <c r="B3306" s="1015"/>
      <c r="C3306" s="1015"/>
      <c r="D3306" s="1015"/>
      <c r="E3306" s="1015"/>
      <c r="F3306" s="1015"/>
      <c r="G3306" s="1029"/>
      <c r="H3306" s="690"/>
    </row>
    <row r="3307" spans="1:8" ht="12.75" customHeight="1">
      <c r="A3307" s="732" t="s">
        <v>1480</v>
      </c>
      <c r="B3307" s="732" t="s">
        <v>46</v>
      </c>
      <c r="C3307" s="733" t="s">
        <v>1803</v>
      </c>
      <c r="D3307" s="732" t="s">
        <v>141</v>
      </c>
      <c r="E3307" s="734" t="s">
        <v>106</v>
      </c>
      <c r="F3307" s="735" t="s">
        <v>1804</v>
      </c>
      <c r="G3307" s="735" t="s">
        <v>1805</v>
      </c>
      <c r="H3307" s="690"/>
    </row>
    <row r="3308" spans="1:8" ht="12.75" customHeight="1">
      <c r="A3308" s="736" t="s">
        <v>129</v>
      </c>
      <c r="B3308" s="736">
        <v>4112</v>
      </c>
      <c r="C3308" s="868" t="s">
        <v>2716</v>
      </c>
      <c r="D3308" s="736" t="s">
        <v>141</v>
      </c>
      <c r="E3308" s="789">
        <v>1</v>
      </c>
      <c r="F3308" s="739">
        <v>5.5</v>
      </c>
      <c r="G3308" s="739">
        <f>E3308*F3308</f>
        <v>5.5</v>
      </c>
      <c r="H3308" s="690"/>
    </row>
    <row r="3309" spans="1:8" ht="12.75" customHeight="1">
      <c r="A3309" s="736"/>
      <c r="B3309" s="736"/>
      <c r="C3309" s="862"/>
      <c r="D3309" s="736"/>
      <c r="E3309" s="789"/>
      <c r="F3309" s="739"/>
      <c r="G3309" s="739"/>
      <c r="H3309" s="690"/>
    </row>
    <row r="3310" spans="1:8" ht="12.75" customHeight="1">
      <c r="A3310" s="1030" t="s">
        <v>1806</v>
      </c>
      <c r="B3310" s="982"/>
      <c r="C3310" s="982"/>
      <c r="D3310" s="982"/>
      <c r="E3310" s="982"/>
      <c r="F3310" s="983"/>
      <c r="G3310" s="740">
        <f>SUM(G3308:G3309)</f>
        <v>5.5</v>
      </c>
      <c r="H3310" s="690"/>
    </row>
    <row r="3311" spans="1:8" ht="12.75" customHeight="1">
      <c r="A3311" s="741"/>
      <c r="B3311" s="742"/>
      <c r="C3311" s="743"/>
      <c r="D3311" s="744"/>
      <c r="E3311" s="745"/>
      <c r="F3311" s="746"/>
      <c r="G3311" s="747"/>
      <c r="H3311" s="690"/>
    </row>
    <row r="3312" spans="1:8" ht="12.75" customHeight="1">
      <c r="A3312" s="1031" t="s">
        <v>1570</v>
      </c>
      <c r="B3312" s="982"/>
      <c r="C3312" s="982"/>
      <c r="D3312" s="982"/>
      <c r="E3312" s="982"/>
      <c r="F3312" s="982"/>
      <c r="G3312" s="983"/>
      <c r="H3312" s="690"/>
    </row>
    <row r="3313" spans="1:8" ht="12.75" customHeight="1">
      <c r="A3313" s="732" t="s">
        <v>1480</v>
      </c>
      <c r="B3313" s="732" t="s">
        <v>46</v>
      </c>
      <c r="C3313" s="733" t="s">
        <v>1803</v>
      </c>
      <c r="D3313" s="732" t="s">
        <v>141</v>
      </c>
      <c r="E3313" s="734" t="s">
        <v>106</v>
      </c>
      <c r="F3313" s="735" t="s">
        <v>1804</v>
      </c>
      <c r="G3313" s="735" t="s">
        <v>1805</v>
      </c>
      <c r="H3313" s="690"/>
    </row>
    <row r="3314" spans="1:8" ht="12.75" customHeight="1">
      <c r="A3314" s="736" t="s">
        <v>129</v>
      </c>
      <c r="B3314" s="828">
        <v>10549</v>
      </c>
      <c r="C3314" s="737" t="s">
        <v>1867</v>
      </c>
      <c r="D3314" s="736" t="s">
        <v>1522</v>
      </c>
      <c r="E3314" s="739">
        <v>0.2</v>
      </c>
      <c r="F3314" s="739">
        <v>3.78</v>
      </c>
      <c r="G3314" s="739">
        <f t="shared" ref="G3314:G3317" si="109">E3314*F3314</f>
        <v>0.75600000000000001</v>
      </c>
      <c r="H3314" s="690"/>
    </row>
    <row r="3315" spans="1:8" ht="12.75" customHeight="1">
      <c r="A3315" s="736" t="s">
        <v>129</v>
      </c>
      <c r="B3315" s="736">
        <v>10552</v>
      </c>
      <c r="C3315" s="737" t="s">
        <v>2136</v>
      </c>
      <c r="D3315" s="736" t="s">
        <v>1522</v>
      </c>
      <c r="E3315" s="739">
        <v>0.2</v>
      </c>
      <c r="F3315" s="739">
        <v>3.62</v>
      </c>
      <c r="G3315" s="739">
        <f t="shared" si="109"/>
        <v>0.72400000000000009</v>
      </c>
      <c r="H3315" s="690"/>
    </row>
    <row r="3316" spans="1:8" ht="12.75" customHeight="1">
      <c r="A3316" s="736" t="s">
        <v>116</v>
      </c>
      <c r="B3316" s="736">
        <v>2436</v>
      </c>
      <c r="C3316" s="737" t="s">
        <v>2135</v>
      </c>
      <c r="D3316" s="736" t="s">
        <v>1522</v>
      </c>
      <c r="E3316" s="739">
        <v>0.2</v>
      </c>
      <c r="F3316" s="739">
        <v>14.26</v>
      </c>
      <c r="G3316" s="739">
        <f t="shared" si="109"/>
        <v>2.8520000000000003</v>
      </c>
      <c r="H3316" s="690"/>
    </row>
    <row r="3317" spans="1:8" ht="12.75" customHeight="1">
      <c r="A3317" s="736" t="s">
        <v>116</v>
      </c>
      <c r="B3317" s="736">
        <v>6111</v>
      </c>
      <c r="C3317" s="737" t="s">
        <v>1870</v>
      </c>
      <c r="D3317" s="736" t="s">
        <v>1522</v>
      </c>
      <c r="E3317" s="739">
        <v>0.2</v>
      </c>
      <c r="F3317" s="739">
        <v>10.07</v>
      </c>
      <c r="G3317" s="739">
        <f t="shared" si="109"/>
        <v>2.0140000000000002</v>
      </c>
      <c r="H3317" s="690"/>
    </row>
    <row r="3318" spans="1:8" ht="12.75" customHeight="1">
      <c r="A3318" s="1030" t="s">
        <v>1806</v>
      </c>
      <c r="B3318" s="982"/>
      <c r="C3318" s="982"/>
      <c r="D3318" s="982"/>
      <c r="E3318" s="982"/>
      <c r="F3318" s="983"/>
      <c r="G3318" s="740">
        <f>SUM(G3314:G3317)</f>
        <v>6.346000000000001</v>
      </c>
      <c r="H3318" s="690"/>
    </row>
    <row r="3319" spans="1:8" ht="12.75" customHeight="1">
      <c r="A3319" s="741"/>
      <c r="B3319" s="742"/>
      <c r="C3319" s="748"/>
      <c r="D3319" s="742"/>
      <c r="E3319" s="749"/>
      <c r="F3319" s="750"/>
      <c r="G3319" s="747"/>
      <c r="H3319" s="690"/>
    </row>
    <row r="3320" spans="1:8" ht="12.75" customHeight="1">
      <c r="A3320" s="1031" t="s">
        <v>1807</v>
      </c>
      <c r="B3320" s="982"/>
      <c r="C3320" s="982"/>
      <c r="D3320" s="982"/>
      <c r="E3320" s="982"/>
      <c r="F3320" s="982"/>
      <c r="G3320" s="983"/>
      <c r="H3320" s="690"/>
    </row>
    <row r="3321" spans="1:8" ht="12.75" customHeight="1">
      <c r="A3321" s="732" t="s">
        <v>1480</v>
      </c>
      <c r="B3321" s="732" t="s">
        <v>46</v>
      </c>
      <c r="C3321" s="733" t="s">
        <v>1803</v>
      </c>
      <c r="D3321" s="732" t="s">
        <v>141</v>
      </c>
      <c r="E3321" s="734" t="s">
        <v>106</v>
      </c>
      <c r="F3321" s="735" t="s">
        <v>1804</v>
      </c>
      <c r="G3321" s="735" t="s">
        <v>1805</v>
      </c>
      <c r="H3321" s="690"/>
    </row>
    <row r="3322" spans="1:8" ht="12.75" customHeight="1">
      <c r="A3322" s="736"/>
      <c r="B3322" s="736"/>
      <c r="C3322" s="737" t="str">
        <f>IF(B3322="","",IF(A3322="SINAPI",VLOOKUP(B3322,'Referência NÃO DESONERADO'!$A:$D,2,0),IF(A3322="COTAÇÃO",VLOOKUP(B3322,'Mapa Cotações'!$A:$N,2,0))))</f>
        <v/>
      </c>
      <c r="D3322" s="736" t="str">
        <f>IF(B3322="","",IF(A3322="SINAPI",VLOOKUP(B3322,'Referência NÃO DESONERADO'!$A:$D,3,0),IF(A3322="COTAÇÃO",VLOOKUP(B3322,'Mapa Cotações'!$A:$N,3,0))))</f>
        <v/>
      </c>
      <c r="E3322" s="738"/>
      <c r="F3322" s="739" t="str">
        <f>IF(B3322="","",IF('Planilha Orçamentária'!$H$2="NÃO DESONERADO",(IF(A3322="SINAPI",VLOOKUP(B3322,'Referência NÃO DESONERADO'!$A:$D,4,0),IF(A3322="ORSE",VLOOKUP(B3322,'Referência NÃO DESONERADO'!$F:$I,4,0),IF(A3322="COTAÇÃO",VLOOKUP(B3322,'Mapa Cotações'!$A:$N,13,0))))),(IF(A3322="SINAPI",VLOOKUP(B3322,'Referência DESONERADO'!$A:$D,4,0),IF(A3322="ORSE",VLOOKUP(B3322,'Referência DESONERADO'!$F:$I,4,0),IF(A3322="COTAÇÃO",VLOOKUP(B3322,'Mapa Cotações'!$A:$N,13,0)))))))</f>
        <v/>
      </c>
      <c r="G3322" s="739" t="str">
        <f>IF(D3322="","",E3322*F3322)</f>
        <v/>
      </c>
      <c r="H3322" s="690"/>
    </row>
    <row r="3323" spans="1:8" ht="12.75" customHeight="1">
      <c r="A3323" s="1030" t="s">
        <v>1806</v>
      </c>
      <c r="B3323" s="982"/>
      <c r="C3323" s="982"/>
      <c r="D3323" s="982"/>
      <c r="E3323" s="982"/>
      <c r="F3323" s="983"/>
      <c r="G3323" s="740">
        <f>SUM(G3322)</f>
        <v>0</v>
      </c>
      <c r="H3323" s="690"/>
    </row>
    <row r="3324" spans="1:8" ht="12.75" customHeight="1">
      <c r="A3324" s="741"/>
      <c r="B3324" s="742"/>
      <c r="C3324" s="751"/>
      <c r="D3324" s="752"/>
      <c r="E3324" s="753"/>
      <c r="F3324" s="754"/>
      <c r="G3324" s="755"/>
      <c r="H3324" s="690"/>
    </row>
    <row r="3325" spans="1:8" ht="12.75" customHeight="1">
      <c r="A3325" s="1032" t="s">
        <v>173</v>
      </c>
      <c r="B3325" s="982"/>
      <c r="C3325" s="982"/>
      <c r="D3325" s="982"/>
      <c r="E3325" s="982"/>
      <c r="F3325" s="1033"/>
      <c r="G3325" s="756">
        <f>SUM(G3310,G3318,G3323)</f>
        <v>11.846</v>
      </c>
      <c r="H3325" s="690"/>
    </row>
    <row r="3326" spans="1:8" ht="12.75" customHeight="1">
      <c r="A3326" s="52"/>
      <c r="B3326" s="52"/>
      <c r="C3326" s="52"/>
      <c r="D3326" s="52"/>
      <c r="E3326" s="859"/>
      <c r="F3326" s="860"/>
      <c r="G3326" s="860"/>
      <c r="H3326" s="690"/>
    </row>
    <row r="3327" spans="1:8" ht="12.75" customHeight="1">
      <c r="A3327" s="52"/>
      <c r="B3327" s="52"/>
      <c r="C3327" s="52"/>
      <c r="D3327" s="52"/>
      <c r="E3327" s="859"/>
      <c r="F3327" s="860"/>
      <c r="G3327" s="860"/>
      <c r="H3327" s="690"/>
    </row>
    <row r="3328" spans="1:8" ht="12.75" customHeight="1">
      <c r="A3328" s="723" t="s">
        <v>46</v>
      </c>
      <c r="B3328" s="723" t="s">
        <v>37</v>
      </c>
      <c r="C3328" s="1025" t="s">
        <v>105</v>
      </c>
      <c r="D3328" s="1026"/>
      <c r="E3328" s="1026"/>
      <c r="F3328" s="1022"/>
      <c r="G3328" s="725" t="s">
        <v>40</v>
      </c>
      <c r="H3328" s="690" t="s">
        <v>129</v>
      </c>
    </row>
    <row r="3329" spans="1:8" ht="12.75" customHeight="1">
      <c r="A3329" s="786">
        <v>7879</v>
      </c>
      <c r="B3329" s="867" t="s">
        <v>2717</v>
      </c>
      <c r="C3329" s="1034" t="s">
        <v>2718</v>
      </c>
      <c r="D3329" s="1015"/>
      <c r="E3329" s="1016"/>
      <c r="F3329" s="728">
        <f>G3349</f>
        <v>12.846</v>
      </c>
      <c r="G3329" s="774" t="s">
        <v>141</v>
      </c>
      <c r="H3329" s="861">
        <v>44501</v>
      </c>
    </row>
    <row r="3330" spans="1:8" ht="12.75" customHeight="1">
      <c r="A3330" s="1028" t="s">
        <v>1802</v>
      </c>
      <c r="B3330" s="1015"/>
      <c r="C3330" s="1015"/>
      <c r="D3330" s="1015"/>
      <c r="E3330" s="1015"/>
      <c r="F3330" s="1015"/>
      <c r="G3330" s="1029"/>
      <c r="H3330" s="690"/>
    </row>
    <row r="3331" spans="1:8" ht="12.75" customHeight="1">
      <c r="A3331" s="732" t="s">
        <v>1480</v>
      </c>
      <c r="B3331" s="732" t="s">
        <v>46</v>
      </c>
      <c r="C3331" s="733" t="s">
        <v>1803</v>
      </c>
      <c r="D3331" s="732" t="s">
        <v>141</v>
      </c>
      <c r="E3331" s="734" t="s">
        <v>106</v>
      </c>
      <c r="F3331" s="735" t="s">
        <v>1804</v>
      </c>
      <c r="G3331" s="735" t="s">
        <v>1805</v>
      </c>
      <c r="H3331" s="690"/>
    </row>
    <row r="3332" spans="1:8" ht="12.75" customHeight="1">
      <c r="A3332" s="736" t="s">
        <v>129</v>
      </c>
      <c r="B3332" s="736">
        <v>3637</v>
      </c>
      <c r="C3332" s="868" t="s">
        <v>2719</v>
      </c>
      <c r="D3332" s="736" t="s">
        <v>141</v>
      </c>
      <c r="E3332" s="789">
        <v>1</v>
      </c>
      <c r="F3332" s="739">
        <v>6.5</v>
      </c>
      <c r="G3332" s="739">
        <f>E3332*F3332</f>
        <v>6.5</v>
      </c>
      <c r="H3332" s="690"/>
    </row>
    <row r="3333" spans="1:8" ht="12.75" customHeight="1">
      <c r="A3333" s="736"/>
      <c r="B3333" s="736"/>
      <c r="C3333" s="862"/>
      <c r="D3333" s="736"/>
      <c r="E3333" s="789"/>
      <c r="F3333" s="739"/>
      <c r="G3333" s="739"/>
      <c r="H3333" s="690"/>
    </row>
    <row r="3334" spans="1:8" ht="12.75" customHeight="1">
      <c r="A3334" s="1030" t="s">
        <v>1806</v>
      </c>
      <c r="B3334" s="982"/>
      <c r="C3334" s="982"/>
      <c r="D3334" s="982"/>
      <c r="E3334" s="982"/>
      <c r="F3334" s="983"/>
      <c r="G3334" s="740">
        <f>SUM(G3332:G3333)</f>
        <v>6.5</v>
      </c>
      <c r="H3334" s="690"/>
    </row>
    <row r="3335" spans="1:8" ht="12.75" customHeight="1">
      <c r="A3335" s="741"/>
      <c r="B3335" s="742"/>
      <c r="C3335" s="743"/>
      <c r="D3335" s="744"/>
      <c r="E3335" s="745"/>
      <c r="F3335" s="746"/>
      <c r="G3335" s="747"/>
      <c r="H3335" s="690"/>
    </row>
    <row r="3336" spans="1:8" ht="12.75" customHeight="1">
      <c r="A3336" s="1031" t="s">
        <v>1570</v>
      </c>
      <c r="B3336" s="982"/>
      <c r="C3336" s="982"/>
      <c r="D3336" s="982"/>
      <c r="E3336" s="982"/>
      <c r="F3336" s="982"/>
      <c r="G3336" s="983"/>
      <c r="H3336" s="690"/>
    </row>
    <row r="3337" spans="1:8" ht="12.75" customHeight="1">
      <c r="A3337" s="732" t="s">
        <v>1480</v>
      </c>
      <c r="B3337" s="732" t="s">
        <v>46</v>
      </c>
      <c r="C3337" s="733" t="s">
        <v>1803</v>
      </c>
      <c r="D3337" s="732" t="s">
        <v>141</v>
      </c>
      <c r="E3337" s="734" t="s">
        <v>106</v>
      </c>
      <c r="F3337" s="735" t="s">
        <v>1804</v>
      </c>
      <c r="G3337" s="735" t="s">
        <v>1805</v>
      </c>
      <c r="H3337" s="690"/>
    </row>
    <row r="3338" spans="1:8" ht="12.75" customHeight="1">
      <c r="A3338" s="736" t="s">
        <v>129</v>
      </c>
      <c r="B3338" s="828">
        <v>10549</v>
      </c>
      <c r="C3338" s="737" t="s">
        <v>1867</v>
      </c>
      <c r="D3338" s="736" t="s">
        <v>1522</v>
      </c>
      <c r="E3338" s="739">
        <v>0.2</v>
      </c>
      <c r="F3338" s="739">
        <v>3.78</v>
      </c>
      <c r="G3338" s="739">
        <f t="shared" ref="G3338:G3341" si="110">E3338*F3338</f>
        <v>0.75600000000000001</v>
      </c>
      <c r="H3338" s="690"/>
    </row>
    <row r="3339" spans="1:8" ht="12.75" customHeight="1">
      <c r="A3339" s="736" t="s">
        <v>129</v>
      </c>
      <c r="B3339" s="736">
        <v>10552</v>
      </c>
      <c r="C3339" s="737" t="s">
        <v>2136</v>
      </c>
      <c r="D3339" s="736" t="s">
        <v>1522</v>
      </c>
      <c r="E3339" s="739">
        <v>0.2</v>
      </c>
      <c r="F3339" s="739">
        <v>3.62</v>
      </c>
      <c r="G3339" s="739">
        <f t="shared" si="110"/>
        <v>0.72400000000000009</v>
      </c>
      <c r="H3339" s="690"/>
    </row>
    <row r="3340" spans="1:8" ht="12.75" customHeight="1">
      <c r="A3340" s="736" t="s">
        <v>116</v>
      </c>
      <c r="B3340" s="736">
        <v>2436</v>
      </c>
      <c r="C3340" s="737" t="s">
        <v>2135</v>
      </c>
      <c r="D3340" s="736" t="s">
        <v>1522</v>
      </c>
      <c r="E3340" s="739">
        <v>0.2</v>
      </c>
      <c r="F3340" s="739">
        <v>14.26</v>
      </c>
      <c r="G3340" s="739">
        <f t="shared" si="110"/>
        <v>2.8520000000000003</v>
      </c>
      <c r="H3340" s="690"/>
    </row>
    <row r="3341" spans="1:8" ht="12.75" customHeight="1">
      <c r="A3341" s="736" t="s">
        <v>116</v>
      </c>
      <c r="B3341" s="736">
        <v>6111</v>
      </c>
      <c r="C3341" s="737" t="s">
        <v>1870</v>
      </c>
      <c r="D3341" s="736" t="s">
        <v>1522</v>
      </c>
      <c r="E3341" s="739">
        <v>0.2</v>
      </c>
      <c r="F3341" s="739">
        <v>10.07</v>
      </c>
      <c r="G3341" s="739">
        <f t="shared" si="110"/>
        <v>2.0140000000000002</v>
      </c>
      <c r="H3341" s="690"/>
    </row>
    <row r="3342" spans="1:8" ht="12.75" customHeight="1">
      <c r="A3342" s="1030" t="s">
        <v>1806</v>
      </c>
      <c r="B3342" s="982"/>
      <c r="C3342" s="982"/>
      <c r="D3342" s="982"/>
      <c r="E3342" s="982"/>
      <c r="F3342" s="983"/>
      <c r="G3342" s="740">
        <f>SUM(G3338:G3341)</f>
        <v>6.346000000000001</v>
      </c>
      <c r="H3342" s="690"/>
    </row>
    <row r="3343" spans="1:8" ht="12.75" customHeight="1">
      <c r="A3343" s="741"/>
      <c r="B3343" s="742"/>
      <c r="C3343" s="748"/>
      <c r="D3343" s="742"/>
      <c r="E3343" s="749"/>
      <c r="F3343" s="750"/>
      <c r="G3343" s="747"/>
      <c r="H3343" s="690"/>
    </row>
    <row r="3344" spans="1:8" ht="12.75" customHeight="1">
      <c r="A3344" s="1031" t="s">
        <v>1807</v>
      </c>
      <c r="B3344" s="982"/>
      <c r="C3344" s="982"/>
      <c r="D3344" s="982"/>
      <c r="E3344" s="982"/>
      <c r="F3344" s="982"/>
      <c r="G3344" s="983"/>
      <c r="H3344" s="690"/>
    </row>
    <row r="3345" spans="1:8" ht="12.75" customHeight="1">
      <c r="A3345" s="732" t="s">
        <v>1480</v>
      </c>
      <c r="B3345" s="732" t="s">
        <v>46</v>
      </c>
      <c r="C3345" s="733" t="s">
        <v>1803</v>
      </c>
      <c r="D3345" s="732" t="s">
        <v>141</v>
      </c>
      <c r="E3345" s="734" t="s">
        <v>106</v>
      </c>
      <c r="F3345" s="735" t="s">
        <v>1804</v>
      </c>
      <c r="G3345" s="735" t="s">
        <v>1805</v>
      </c>
      <c r="H3345" s="690"/>
    </row>
    <row r="3346" spans="1:8" ht="12.75" customHeight="1">
      <c r="A3346" s="736"/>
      <c r="B3346" s="736"/>
      <c r="C3346" s="737" t="str">
        <f>IF(B3346="","",IF(A3346="SINAPI",VLOOKUP(B3346,'Referência NÃO DESONERADO'!$A:$D,2,0),IF(A3346="COTAÇÃO",VLOOKUP(B3346,'Mapa Cotações'!$A:$N,2,0))))</f>
        <v/>
      </c>
      <c r="D3346" s="736" t="str">
        <f>IF(B3346="","",IF(A3346="SINAPI",VLOOKUP(B3346,'Referência NÃO DESONERADO'!$A:$D,3,0),IF(A3346="COTAÇÃO",VLOOKUP(B3346,'Mapa Cotações'!$A:$N,3,0))))</f>
        <v/>
      </c>
      <c r="E3346" s="738"/>
      <c r="F3346" s="739" t="str">
        <f>IF(B3346="","",IF('Planilha Orçamentária'!$H$2="NÃO DESONERADO",(IF(A3346="SINAPI",VLOOKUP(B3346,'Referência NÃO DESONERADO'!$A:$D,4,0),IF(A3346="ORSE",VLOOKUP(B3346,'Referência NÃO DESONERADO'!$F:$I,4,0),IF(A3346="COTAÇÃO",VLOOKUP(B3346,'Mapa Cotações'!$A:$N,13,0))))),(IF(A3346="SINAPI",VLOOKUP(B3346,'Referência DESONERADO'!$A:$D,4,0),IF(A3346="ORSE",VLOOKUP(B3346,'Referência DESONERADO'!$F:$I,4,0),IF(A3346="COTAÇÃO",VLOOKUP(B3346,'Mapa Cotações'!$A:$N,13,0)))))))</f>
        <v/>
      </c>
      <c r="G3346" s="739" t="str">
        <f>IF(D3346="","",E3346*F3346)</f>
        <v/>
      </c>
      <c r="H3346" s="690"/>
    </row>
    <row r="3347" spans="1:8" ht="12.75" customHeight="1">
      <c r="A3347" s="1030" t="s">
        <v>1806</v>
      </c>
      <c r="B3347" s="982"/>
      <c r="C3347" s="982"/>
      <c r="D3347" s="982"/>
      <c r="E3347" s="982"/>
      <c r="F3347" s="983"/>
      <c r="G3347" s="740">
        <f>SUM(G3346)</f>
        <v>0</v>
      </c>
      <c r="H3347" s="690"/>
    </row>
    <row r="3348" spans="1:8" ht="12.75" customHeight="1">
      <c r="A3348" s="741"/>
      <c r="B3348" s="742"/>
      <c r="C3348" s="751"/>
      <c r="D3348" s="752"/>
      <c r="E3348" s="753"/>
      <c r="F3348" s="754"/>
      <c r="G3348" s="755"/>
      <c r="H3348" s="690"/>
    </row>
    <row r="3349" spans="1:8" ht="12.75" customHeight="1">
      <c r="A3349" s="1032" t="s">
        <v>173</v>
      </c>
      <c r="B3349" s="982"/>
      <c r="C3349" s="982"/>
      <c r="D3349" s="982"/>
      <c r="E3349" s="982"/>
      <c r="F3349" s="1033"/>
      <c r="G3349" s="756">
        <f>SUM(G3334,G3342,G3347)</f>
        <v>12.846</v>
      </c>
      <c r="H3349" s="690"/>
    </row>
    <row r="3350" spans="1:8" ht="12.75" customHeight="1">
      <c r="A3350" s="52"/>
      <c r="B3350" s="52"/>
      <c r="C3350" s="52"/>
      <c r="D3350" s="52"/>
      <c r="E3350" s="859"/>
      <c r="F3350" s="860"/>
      <c r="G3350" s="860"/>
      <c r="H3350" s="690"/>
    </row>
    <row r="3351" spans="1:8" ht="12.75" customHeight="1">
      <c r="A3351" s="52"/>
      <c r="B3351" s="52"/>
      <c r="C3351" s="52"/>
      <c r="D3351" s="52"/>
      <c r="E3351" s="859"/>
      <c r="F3351" s="860"/>
      <c r="G3351" s="860"/>
      <c r="H3351" s="690"/>
    </row>
    <row r="3352" spans="1:8" ht="12.75" customHeight="1">
      <c r="A3352" s="723" t="s">
        <v>46</v>
      </c>
      <c r="B3352" s="723" t="s">
        <v>37</v>
      </c>
      <c r="C3352" s="1025" t="s">
        <v>105</v>
      </c>
      <c r="D3352" s="1026"/>
      <c r="E3352" s="1026"/>
      <c r="F3352" s="1022"/>
      <c r="G3352" s="725" t="s">
        <v>40</v>
      </c>
      <c r="H3352" s="690" t="s">
        <v>129</v>
      </c>
    </row>
    <row r="3353" spans="1:8" ht="12.75" customHeight="1">
      <c r="A3353" s="786">
        <v>8689</v>
      </c>
      <c r="B3353" s="867" t="s">
        <v>2720</v>
      </c>
      <c r="C3353" s="1034" t="s">
        <v>2721</v>
      </c>
      <c r="D3353" s="1015"/>
      <c r="E3353" s="1016"/>
      <c r="F3353" s="728">
        <f>G3373</f>
        <v>15.846</v>
      </c>
      <c r="G3353" s="774" t="s">
        <v>141</v>
      </c>
      <c r="H3353" s="861">
        <v>44501</v>
      </c>
    </row>
    <row r="3354" spans="1:8" ht="12.75" customHeight="1">
      <c r="A3354" s="1028" t="s">
        <v>1802</v>
      </c>
      <c r="B3354" s="1015"/>
      <c r="C3354" s="1015"/>
      <c r="D3354" s="1015"/>
      <c r="E3354" s="1015"/>
      <c r="F3354" s="1015"/>
      <c r="G3354" s="1029"/>
      <c r="H3354" s="690"/>
    </row>
    <row r="3355" spans="1:8" ht="12.75" customHeight="1">
      <c r="A3355" s="732" t="s">
        <v>1480</v>
      </c>
      <c r="B3355" s="732" t="s">
        <v>46</v>
      </c>
      <c r="C3355" s="733" t="s">
        <v>1803</v>
      </c>
      <c r="D3355" s="732" t="s">
        <v>141</v>
      </c>
      <c r="E3355" s="734" t="s">
        <v>106</v>
      </c>
      <c r="F3355" s="735" t="s">
        <v>1804</v>
      </c>
      <c r="G3355" s="735" t="s">
        <v>1805</v>
      </c>
      <c r="H3355" s="690"/>
    </row>
    <row r="3356" spans="1:8" ht="12.75" customHeight="1">
      <c r="A3356" s="736" t="s">
        <v>129</v>
      </c>
      <c r="B3356" s="736">
        <v>8946</v>
      </c>
      <c r="C3356" s="868" t="s">
        <v>2722</v>
      </c>
      <c r="D3356" s="736" t="s">
        <v>141</v>
      </c>
      <c r="E3356" s="789">
        <v>1</v>
      </c>
      <c r="F3356" s="739">
        <v>9.5</v>
      </c>
      <c r="G3356" s="739">
        <f>E3356*F3356</f>
        <v>9.5</v>
      </c>
      <c r="H3356" s="690"/>
    </row>
    <row r="3357" spans="1:8" ht="12.75" customHeight="1">
      <c r="A3357" s="736"/>
      <c r="B3357" s="736"/>
      <c r="C3357" s="862"/>
      <c r="D3357" s="736"/>
      <c r="E3357" s="789"/>
      <c r="F3357" s="739"/>
      <c r="G3357" s="739"/>
      <c r="H3357" s="690"/>
    </row>
    <row r="3358" spans="1:8" ht="12.75" customHeight="1">
      <c r="A3358" s="1030" t="s">
        <v>1806</v>
      </c>
      <c r="B3358" s="982"/>
      <c r="C3358" s="982"/>
      <c r="D3358" s="982"/>
      <c r="E3358" s="982"/>
      <c r="F3358" s="983"/>
      <c r="G3358" s="740">
        <f>SUM(G3356:G3357)</f>
        <v>9.5</v>
      </c>
      <c r="H3358" s="690"/>
    </row>
    <row r="3359" spans="1:8" ht="12.75" customHeight="1">
      <c r="A3359" s="741"/>
      <c r="B3359" s="742"/>
      <c r="C3359" s="743"/>
      <c r="D3359" s="744"/>
      <c r="E3359" s="745"/>
      <c r="F3359" s="746"/>
      <c r="G3359" s="747"/>
      <c r="H3359" s="690"/>
    </row>
    <row r="3360" spans="1:8" ht="12.75" customHeight="1">
      <c r="A3360" s="1031" t="s">
        <v>1570</v>
      </c>
      <c r="B3360" s="982"/>
      <c r="C3360" s="982"/>
      <c r="D3360" s="982"/>
      <c r="E3360" s="982"/>
      <c r="F3360" s="982"/>
      <c r="G3360" s="983"/>
      <c r="H3360" s="690"/>
    </row>
    <row r="3361" spans="1:8" ht="12.75" customHeight="1">
      <c r="A3361" s="732" t="s">
        <v>1480</v>
      </c>
      <c r="B3361" s="732" t="s">
        <v>46</v>
      </c>
      <c r="C3361" s="733" t="s">
        <v>1803</v>
      </c>
      <c r="D3361" s="732" t="s">
        <v>141</v>
      </c>
      <c r="E3361" s="734" t="s">
        <v>106</v>
      </c>
      <c r="F3361" s="735" t="s">
        <v>1804</v>
      </c>
      <c r="G3361" s="735" t="s">
        <v>1805</v>
      </c>
      <c r="H3361" s="690"/>
    </row>
    <row r="3362" spans="1:8" ht="12.75" customHeight="1">
      <c r="A3362" s="736" t="s">
        <v>129</v>
      </c>
      <c r="B3362" s="828">
        <v>10549</v>
      </c>
      <c r="C3362" s="737" t="s">
        <v>1867</v>
      </c>
      <c r="D3362" s="736" t="s">
        <v>1522</v>
      </c>
      <c r="E3362" s="739">
        <v>0.2</v>
      </c>
      <c r="F3362" s="739">
        <v>3.78</v>
      </c>
      <c r="G3362" s="739">
        <f t="shared" ref="G3362:G3365" si="111">E3362*F3362</f>
        <v>0.75600000000000001</v>
      </c>
      <c r="H3362" s="690"/>
    </row>
    <row r="3363" spans="1:8" ht="12.75" customHeight="1">
      <c r="A3363" s="736" t="s">
        <v>129</v>
      </c>
      <c r="B3363" s="736">
        <v>10552</v>
      </c>
      <c r="C3363" s="737" t="s">
        <v>2136</v>
      </c>
      <c r="D3363" s="736" t="s">
        <v>1522</v>
      </c>
      <c r="E3363" s="739">
        <v>0.2</v>
      </c>
      <c r="F3363" s="739">
        <v>3.62</v>
      </c>
      <c r="G3363" s="739">
        <f t="shared" si="111"/>
        <v>0.72400000000000009</v>
      </c>
      <c r="H3363" s="690"/>
    </row>
    <row r="3364" spans="1:8" ht="12.75" customHeight="1">
      <c r="A3364" s="736" t="s">
        <v>116</v>
      </c>
      <c r="B3364" s="736">
        <v>2436</v>
      </c>
      <c r="C3364" s="737" t="s">
        <v>2135</v>
      </c>
      <c r="D3364" s="736" t="s">
        <v>1522</v>
      </c>
      <c r="E3364" s="739">
        <v>0.2</v>
      </c>
      <c r="F3364" s="739">
        <v>14.26</v>
      </c>
      <c r="G3364" s="739">
        <f t="shared" si="111"/>
        <v>2.8520000000000003</v>
      </c>
      <c r="H3364" s="690"/>
    </row>
    <row r="3365" spans="1:8" ht="12.75" customHeight="1">
      <c r="A3365" s="736" t="s">
        <v>116</v>
      </c>
      <c r="B3365" s="736">
        <v>6111</v>
      </c>
      <c r="C3365" s="737" t="s">
        <v>1870</v>
      </c>
      <c r="D3365" s="736" t="s">
        <v>1522</v>
      </c>
      <c r="E3365" s="739">
        <v>0.2</v>
      </c>
      <c r="F3365" s="739">
        <v>10.07</v>
      </c>
      <c r="G3365" s="739">
        <f t="shared" si="111"/>
        <v>2.0140000000000002</v>
      </c>
      <c r="H3365" s="690"/>
    </row>
    <row r="3366" spans="1:8" ht="12.75" customHeight="1">
      <c r="A3366" s="1030" t="s">
        <v>1806</v>
      </c>
      <c r="B3366" s="982"/>
      <c r="C3366" s="982"/>
      <c r="D3366" s="982"/>
      <c r="E3366" s="982"/>
      <c r="F3366" s="983"/>
      <c r="G3366" s="740">
        <f>SUM(G3362:G3365)</f>
        <v>6.346000000000001</v>
      </c>
      <c r="H3366" s="690"/>
    </row>
    <row r="3367" spans="1:8" ht="12.75" customHeight="1">
      <c r="A3367" s="741"/>
      <c r="B3367" s="742"/>
      <c r="C3367" s="748"/>
      <c r="D3367" s="742"/>
      <c r="E3367" s="749"/>
      <c r="F3367" s="750"/>
      <c r="G3367" s="747"/>
      <c r="H3367" s="690"/>
    </row>
    <row r="3368" spans="1:8" ht="12.75" customHeight="1">
      <c r="A3368" s="1031" t="s">
        <v>1807</v>
      </c>
      <c r="B3368" s="982"/>
      <c r="C3368" s="982"/>
      <c r="D3368" s="982"/>
      <c r="E3368" s="982"/>
      <c r="F3368" s="982"/>
      <c r="G3368" s="983"/>
      <c r="H3368" s="690"/>
    </row>
    <row r="3369" spans="1:8" ht="12.75" customHeight="1">
      <c r="A3369" s="732" t="s">
        <v>1480</v>
      </c>
      <c r="B3369" s="732" t="s">
        <v>46</v>
      </c>
      <c r="C3369" s="733" t="s">
        <v>1803</v>
      </c>
      <c r="D3369" s="732" t="s">
        <v>141</v>
      </c>
      <c r="E3369" s="734" t="s">
        <v>106</v>
      </c>
      <c r="F3369" s="735" t="s">
        <v>1804</v>
      </c>
      <c r="G3369" s="735" t="s">
        <v>1805</v>
      </c>
      <c r="H3369" s="690"/>
    </row>
    <row r="3370" spans="1:8" ht="12.75" customHeight="1">
      <c r="A3370" s="736"/>
      <c r="B3370" s="736"/>
      <c r="C3370" s="737" t="str">
        <f>IF(B3370="","",IF(A3370="SINAPI",VLOOKUP(B3370,'Referência NÃO DESONERADO'!$A:$D,2,0),IF(A3370="COTAÇÃO",VLOOKUP(B3370,'Mapa Cotações'!$A:$N,2,0))))</f>
        <v/>
      </c>
      <c r="D3370" s="736" t="str">
        <f>IF(B3370="","",IF(A3370="SINAPI",VLOOKUP(B3370,'Referência NÃO DESONERADO'!$A:$D,3,0),IF(A3370="COTAÇÃO",VLOOKUP(B3370,'Mapa Cotações'!$A:$N,3,0))))</f>
        <v/>
      </c>
      <c r="E3370" s="738"/>
      <c r="F3370" s="739" t="str">
        <f>IF(B3370="","",IF('Planilha Orçamentária'!$H$2="NÃO DESONERADO",(IF(A3370="SINAPI",VLOOKUP(B3370,'Referência NÃO DESONERADO'!$A:$D,4,0),IF(A3370="ORSE",VLOOKUP(B3370,'Referência NÃO DESONERADO'!$F:$I,4,0),IF(A3370="COTAÇÃO",VLOOKUP(B3370,'Mapa Cotações'!$A:$N,13,0))))),(IF(A3370="SINAPI",VLOOKUP(B3370,'Referência DESONERADO'!$A:$D,4,0),IF(A3370="ORSE",VLOOKUP(B3370,'Referência DESONERADO'!$F:$I,4,0),IF(A3370="COTAÇÃO",VLOOKUP(B3370,'Mapa Cotações'!$A:$N,13,0)))))))</f>
        <v/>
      </c>
      <c r="G3370" s="739" t="str">
        <f>IF(D3370="","",E3370*F3370)</f>
        <v/>
      </c>
      <c r="H3370" s="690"/>
    </row>
    <row r="3371" spans="1:8" ht="12.75" customHeight="1">
      <c r="A3371" s="1030" t="s">
        <v>1806</v>
      </c>
      <c r="B3371" s="982"/>
      <c r="C3371" s="982"/>
      <c r="D3371" s="982"/>
      <c r="E3371" s="982"/>
      <c r="F3371" s="983"/>
      <c r="G3371" s="740">
        <f>SUM(G3370)</f>
        <v>0</v>
      </c>
      <c r="H3371" s="690"/>
    </row>
    <row r="3372" spans="1:8" ht="12.75" customHeight="1">
      <c r="A3372" s="741"/>
      <c r="B3372" s="742"/>
      <c r="C3372" s="751"/>
      <c r="D3372" s="752"/>
      <c r="E3372" s="753"/>
      <c r="F3372" s="754"/>
      <c r="G3372" s="755"/>
      <c r="H3372" s="690"/>
    </row>
    <row r="3373" spans="1:8" ht="12.75" customHeight="1">
      <c r="A3373" s="1032" t="s">
        <v>173</v>
      </c>
      <c r="B3373" s="982"/>
      <c r="C3373" s="982"/>
      <c r="D3373" s="982"/>
      <c r="E3373" s="982"/>
      <c r="F3373" s="1033"/>
      <c r="G3373" s="756">
        <f>SUM(G3358,G3366,G3371)</f>
        <v>15.846</v>
      </c>
      <c r="H3373" s="690"/>
    </row>
    <row r="3374" spans="1:8" ht="12.75" customHeight="1">
      <c r="A3374" s="52"/>
      <c r="B3374" s="52"/>
      <c r="C3374" s="52"/>
      <c r="D3374" s="52"/>
      <c r="E3374" s="859"/>
      <c r="F3374" s="860"/>
      <c r="G3374" s="860"/>
      <c r="H3374" s="690"/>
    </row>
    <row r="3375" spans="1:8" ht="12.75" customHeight="1">
      <c r="A3375" s="52"/>
      <c r="B3375" s="52"/>
      <c r="C3375" s="52"/>
      <c r="D3375" s="52"/>
      <c r="E3375" s="859"/>
      <c r="F3375" s="860"/>
      <c r="G3375" s="860"/>
      <c r="H3375" s="690"/>
    </row>
    <row r="3376" spans="1:8" ht="12.75" customHeight="1">
      <c r="A3376" s="723" t="s">
        <v>46</v>
      </c>
      <c r="B3376" s="723" t="s">
        <v>37</v>
      </c>
      <c r="C3376" s="1025" t="s">
        <v>105</v>
      </c>
      <c r="D3376" s="1026"/>
      <c r="E3376" s="1026"/>
      <c r="F3376" s="1022"/>
      <c r="G3376" s="725" t="s">
        <v>40</v>
      </c>
      <c r="H3376" s="690" t="s">
        <v>129</v>
      </c>
    </row>
    <row r="3377" spans="1:8" ht="12.75" customHeight="1">
      <c r="A3377" s="786">
        <v>7880</v>
      </c>
      <c r="B3377" s="867" t="s">
        <v>2723</v>
      </c>
      <c r="C3377" s="1034" t="s">
        <v>2724</v>
      </c>
      <c r="D3377" s="1015"/>
      <c r="E3377" s="1016"/>
      <c r="F3377" s="728">
        <f>G3397</f>
        <v>44.336000000000006</v>
      </c>
      <c r="G3377" s="774" t="s">
        <v>141</v>
      </c>
      <c r="H3377" s="861">
        <v>44501</v>
      </c>
    </row>
    <row r="3378" spans="1:8" ht="12.75" customHeight="1">
      <c r="A3378" s="1028" t="s">
        <v>1802</v>
      </c>
      <c r="B3378" s="1015"/>
      <c r="C3378" s="1015"/>
      <c r="D3378" s="1015"/>
      <c r="E3378" s="1015"/>
      <c r="F3378" s="1015"/>
      <c r="G3378" s="1029"/>
      <c r="H3378" s="690"/>
    </row>
    <row r="3379" spans="1:8" ht="12.75" customHeight="1">
      <c r="A3379" s="732" t="s">
        <v>1480</v>
      </c>
      <c r="B3379" s="732" t="s">
        <v>46</v>
      </c>
      <c r="C3379" s="733" t="s">
        <v>1803</v>
      </c>
      <c r="D3379" s="732" t="s">
        <v>141</v>
      </c>
      <c r="E3379" s="734" t="s">
        <v>106</v>
      </c>
      <c r="F3379" s="735" t="s">
        <v>1804</v>
      </c>
      <c r="G3379" s="735" t="s">
        <v>1805</v>
      </c>
      <c r="H3379" s="690"/>
    </row>
    <row r="3380" spans="1:8" ht="12.75" customHeight="1">
      <c r="A3380" s="736" t="s">
        <v>129</v>
      </c>
      <c r="B3380" s="736">
        <v>4013</v>
      </c>
      <c r="C3380" s="868" t="s">
        <v>2725</v>
      </c>
      <c r="D3380" s="736" t="s">
        <v>141</v>
      </c>
      <c r="E3380" s="789">
        <v>1</v>
      </c>
      <c r="F3380" s="739">
        <v>37.99</v>
      </c>
      <c r="G3380" s="739">
        <f>E3380*F3380</f>
        <v>37.99</v>
      </c>
      <c r="H3380" s="690"/>
    </row>
    <row r="3381" spans="1:8" ht="12.75" customHeight="1">
      <c r="A3381" s="736"/>
      <c r="B3381" s="736"/>
      <c r="C3381" s="862"/>
      <c r="D3381" s="736"/>
      <c r="E3381" s="789"/>
      <c r="F3381" s="739"/>
      <c r="G3381" s="739"/>
      <c r="H3381" s="690"/>
    </row>
    <row r="3382" spans="1:8" ht="12.75" customHeight="1">
      <c r="A3382" s="1030" t="s">
        <v>1806</v>
      </c>
      <c r="B3382" s="982"/>
      <c r="C3382" s="982"/>
      <c r="D3382" s="982"/>
      <c r="E3382" s="982"/>
      <c r="F3382" s="983"/>
      <c r="G3382" s="740">
        <f>SUM(G3380:G3381)</f>
        <v>37.99</v>
      </c>
      <c r="H3382" s="690"/>
    </row>
    <row r="3383" spans="1:8" ht="12.75" customHeight="1">
      <c r="A3383" s="741"/>
      <c r="B3383" s="742"/>
      <c r="C3383" s="743"/>
      <c r="D3383" s="744"/>
      <c r="E3383" s="745"/>
      <c r="F3383" s="746"/>
      <c r="G3383" s="747"/>
      <c r="H3383" s="690"/>
    </row>
    <row r="3384" spans="1:8" ht="12.75" customHeight="1">
      <c r="A3384" s="1031" t="s">
        <v>1570</v>
      </c>
      <c r="B3384" s="982"/>
      <c r="C3384" s="982"/>
      <c r="D3384" s="982"/>
      <c r="E3384" s="982"/>
      <c r="F3384" s="982"/>
      <c r="G3384" s="983"/>
      <c r="H3384" s="690"/>
    </row>
    <row r="3385" spans="1:8" ht="12.75" customHeight="1">
      <c r="A3385" s="732" t="s">
        <v>1480</v>
      </c>
      <c r="B3385" s="732" t="s">
        <v>46</v>
      </c>
      <c r="C3385" s="733" t="s">
        <v>1803</v>
      </c>
      <c r="D3385" s="732" t="s">
        <v>141</v>
      </c>
      <c r="E3385" s="734" t="s">
        <v>106</v>
      </c>
      <c r="F3385" s="735" t="s">
        <v>1804</v>
      </c>
      <c r="G3385" s="735" t="s">
        <v>1805</v>
      </c>
      <c r="H3385" s="690"/>
    </row>
    <row r="3386" spans="1:8" ht="12.75" customHeight="1">
      <c r="A3386" s="736" t="s">
        <v>129</v>
      </c>
      <c r="B3386" s="828">
        <v>10549</v>
      </c>
      <c r="C3386" s="737" t="s">
        <v>1867</v>
      </c>
      <c r="D3386" s="736" t="s">
        <v>1522</v>
      </c>
      <c r="E3386" s="739">
        <v>0.2</v>
      </c>
      <c r="F3386" s="739">
        <v>3.78</v>
      </c>
      <c r="G3386" s="739">
        <f t="shared" ref="G3386:G3389" si="112">E3386*F3386</f>
        <v>0.75600000000000001</v>
      </c>
      <c r="H3386" s="690"/>
    </row>
    <row r="3387" spans="1:8" ht="12.75" customHeight="1">
      <c r="A3387" s="736" t="s">
        <v>129</v>
      </c>
      <c r="B3387" s="736">
        <v>10552</v>
      </c>
      <c r="C3387" s="737" t="s">
        <v>2136</v>
      </c>
      <c r="D3387" s="736" t="s">
        <v>1522</v>
      </c>
      <c r="E3387" s="739">
        <v>0.2</v>
      </c>
      <c r="F3387" s="739">
        <v>3.62</v>
      </c>
      <c r="G3387" s="739">
        <f t="shared" si="112"/>
        <v>0.72400000000000009</v>
      </c>
      <c r="H3387" s="690"/>
    </row>
    <row r="3388" spans="1:8" ht="12.75" customHeight="1">
      <c r="A3388" s="736" t="s">
        <v>116</v>
      </c>
      <c r="B3388" s="736">
        <v>2436</v>
      </c>
      <c r="C3388" s="737" t="s">
        <v>2135</v>
      </c>
      <c r="D3388" s="736" t="s">
        <v>1522</v>
      </c>
      <c r="E3388" s="739">
        <v>0.2</v>
      </c>
      <c r="F3388" s="739">
        <v>14.26</v>
      </c>
      <c r="G3388" s="739">
        <f t="shared" si="112"/>
        <v>2.8520000000000003</v>
      </c>
      <c r="H3388" s="690"/>
    </row>
    <row r="3389" spans="1:8" ht="12.75" customHeight="1">
      <c r="A3389" s="736" t="s">
        <v>116</v>
      </c>
      <c r="B3389" s="736">
        <v>6111</v>
      </c>
      <c r="C3389" s="737" t="s">
        <v>1870</v>
      </c>
      <c r="D3389" s="736" t="s">
        <v>1522</v>
      </c>
      <c r="E3389" s="739">
        <v>0.2</v>
      </c>
      <c r="F3389" s="739">
        <v>10.07</v>
      </c>
      <c r="G3389" s="739">
        <f t="shared" si="112"/>
        <v>2.0140000000000002</v>
      </c>
      <c r="H3389" s="690"/>
    </row>
    <row r="3390" spans="1:8" ht="12.75" customHeight="1">
      <c r="A3390" s="1030" t="s">
        <v>1806</v>
      </c>
      <c r="B3390" s="982"/>
      <c r="C3390" s="982"/>
      <c r="D3390" s="982"/>
      <c r="E3390" s="982"/>
      <c r="F3390" s="983"/>
      <c r="G3390" s="740">
        <f>SUM(G3386:G3389)</f>
        <v>6.346000000000001</v>
      </c>
      <c r="H3390" s="690"/>
    </row>
    <row r="3391" spans="1:8" ht="12.75" customHeight="1">
      <c r="A3391" s="741"/>
      <c r="B3391" s="742"/>
      <c r="C3391" s="748"/>
      <c r="D3391" s="742"/>
      <c r="E3391" s="749"/>
      <c r="F3391" s="750"/>
      <c r="G3391" s="747"/>
      <c r="H3391" s="690"/>
    </row>
    <row r="3392" spans="1:8" ht="12.75" customHeight="1">
      <c r="A3392" s="1031" t="s">
        <v>1807</v>
      </c>
      <c r="B3392" s="982"/>
      <c r="C3392" s="982"/>
      <c r="D3392" s="982"/>
      <c r="E3392" s="982"/>
      <c r="F3392" s="982"/>
      <c r="G3392" s="983"/>
      <c r="H3392" s="690"/>
    </row>
    <row r="3393" spans="1:8" ht="12.75" customHeight="1">
      <c r="A3393" s="732" t="s">
        <v>1480</v>
      </c>
      <c r="B3393" s="732" t="s">
        <v>46</v>
      </c>
      <c r="C3393" s="733" t="s">
        <v>1803</v>
      </c>
      <c r="D3393" s="732" t="s">
        <v>141</v>
      </c>
      <c r="E3393" s="734" t="s">
        <v>106</v>
      </c>
      <c r="F3393" s="735" t="s">
        <v>1804</v>
      </c>
      <c r="G3393" s="735" t="s">
        <v>1805</v>
      </c>
      <c r="H3393" s="690"/>
    </row>
    <row r="3394" spans="1:8" ht="12.75" customHeight="1">
      <c r="A3394" s="736"/>
      <c r="B3394" s="736"/>
      <c r="C3394" s="737" t="str">
        <f>IF(B3394="","",IF(A3394="SINAPI",VLOOKUP(B3394,'Referência NÃO DESONERADO'!$A:$D,2,0),IF(A3394="COTAÇÃO",VLOOKUP(B3394,'Mapa Cotações'!$A:$N,2,0))))</f>
        <v/>
      </c>
      <c r="D3394" s="736" t="str">
        <f>IF(B3394="","",IF(A3394="SINAPI",VLOOKUP(B3394,'Referência NÃO DESONERADO'!$A:$D,3,0),IF(A3394="COTAÇÃO",VLOOKUP(B3394,'Mapa Cotações'!$A:$N,3,0))))</f>
        <v/>
      </c>
      <c r="E3394" s="738"/>
      <c r="F3394" s="739" t="str">
        <f>IF(B3394="","",IF('Planilha Orçamentária'!$H$2="NÃO DESONERADO",(IF(A3394="SINAPI",VLOOKUP(B3394,'Referência NÃO DESONERADO'!$A:$D,4,0),IF(A3394="ORSE",VLOOKUP(B3394,'Referência NÃO DESONERADO'!$F:$I,4,0),IF(A3394="COTAÇÃO",VLOOKUP(B3394,'Mapa Cotações'!$A:$N,13,0))))),(IF(A3394="SINAPI",VLOOKUP(B3394,'Referência DESONERADO'!$A:$D,4,0),IF(A3394="ORSE",VLOOKUP(B3394,'Referência DESONERADO'!$F:$I,4,0),IF(A3394="COTAÇÃO",VLOOKUP(B3394,'Mapa Cotações'!$A:$N,13,0)))))))</f>
        <v/>
      </c>
      <c r="G3394" s="739" t="str">
        <f>IF(D3394="","",E3394*F3394)</f>
        <v/>
      </c>
      <c r="H3394" s="690"/>
    </row>
    <row r="3395" spans="1:8" ht="12.75" customHeight="1">
      <c r="A3395" s="1030" t="s">
        <v>1806</v>
      </c>
      <c r="B3395" s="982"/>
      <c r="C3395" s="982"/>
      <c r="D3395" s="982"/>
      <c r="E3395" s="982"/>
      <c r="F3395" s="983"/>
      <c r="G3395" s="740">
        <f>SUM(G3394)</f>
        <v>0</v>
      </c>
      <c r="H3395" s="690"/>
    </row>
    <row r="3396" spans="1:8" ht="12.75" customHeight="1">
      <c r="A3396" s="741"/>
      <c r="B3396" s="742"/>
      <c r="C3396" s="751"/>
      <c r="D3396" s="752"/>
      <c r="E3396" s="753"/>
      <c r="F3396" s="754"/>
      <c r="G3396" s="755"/>
      <c r="H3396" s="690"/>
    </row>
    <row r="3397" spans="1:8" ht="12.75" customHeight="1">
      <c r="A3397" s="1032" t="s">
        <v>173</v>
      </c>
      <c r="B3397" s="982"/>
      <c r="C3397" s="982"/>
      <c r="D3397" s="982"/>
      <c r="E3397" s="982"/>
      <c r="F3397" s="1033"/>
      <c r="G3397" s="756">
        <f>SUM(G3382,G3390,G3395)</f>
        <v>44.336000000000006</v>
      </c>
      <c r="H3397" s="690"/>
    </row>
    <row r="3398" spans="1:8" ht="12.75" customHeight="1">
      <c r="A3398" s="52"/>
      <c r="B3398" s="52"/>
      <c r="C3398" s="52"/>
      <c r="D3398" s="52"/>
      <c r="E3398" s="859"/>
      <c r="F3398" s="860"/>
      <c r="G3398" s="860"/>
      <c r="H3398" s="690"/>
    </row>
    <row r="3399" spans="1:8" ht="12.75" customHeight="1">
      <c r="A3399" s="52"/>
      <c r="B3399" s="52"/>
      <c r="C3399" s="52"/>
      <c r="D3399" s="52"/>
      <c r="E3399" s="859"/>
      <c r="F3399" s="860"/>
      <c r="G3399" s="860"/>
      <c r="H3399" s="690"/>
    </row>
    <row r="3400" spans="1:8" ht="12.75" customHeight="1">
      <c r="A3400" s="723" t="s">
        <v>46</v>
      </c>
      <c r="B3400" s="723" t="s">
        <v>37</v>
      </c>
      <c r="C3400" s="1025" t="s">
        <v>105</v>
      </c>
      <c r="D3400" s="1026"/>
      <c r="E3400" s="1026"/>
      <c r="F3400" s="1022"/>
      <c r="G3400" s="725" t="s">
        <v>40</v>
      </c>
      <c r="H3400" s="690" t="s">
        <v>129</v>
      </c>
    </row>
    <row r="3401" spans="1:8" ht="12.75" customHeight="1">
      <c r="A3401" s="786">
        <v>7877</v>
      </c>
      <c r="B3401" s="867" t="s">
        <v>2726</v>
      </c>
      <c r="C3401" s="1034" t="s">
        <v>2727</v>
      </c>
      <c r="D3401" s="1015"/>
      <c r="E3401" s="1016"/>
      <c r="F3401" s="728">
        <f>G3421</f>
        <v>26.846</v>
      </c>
      <c r="G3401" s="774" t="s">
        <v>141</v>
      </c>
      <c r="H3401" s="861">
        <v>44501</v>
      </c>
    </row>
    <row r="3402" spans="1:8" ht="12.75" customHeight="1">
      <c r="A3402" s="1028" t="s">
        <v>1802</v>
      </c>
      <c r="B3402" s="1015"/>
      <c r="C3402" s="1015"/>
      <c r="D3402" s="1015"/>
      <c r="E3402" s="1015"/>
      <c r="F3402" s="1015"/>
      <c r="G3402" s="1029"/>
      <c r="H3402" s="690"/>
    </row>
    <row r="3403" spans="1:8" ht="12.75" customHeight="1">
      <c r="A3403" s="732" t="s">
        <v>1480</v>
      </c>
      <c r="B3403" s="732" t="s">
        <v>46</v>
      </c>
      <c r="C3403" s="733" t="s">
        <v>1803</v>
      </c>
      <c r="D3403" s="732" t="s">
        <v>141</v>
      </c>
      <c r="E3403" s="734" t="s">
        <v>106</v>
      </c>
      <c r="F3403" s="735" t="s">
        <v>1804</v>
      </c>
      <c r="G3403" s="735" t="s">
        <v>1805</v>
      </c>
      <c r="H3403" s="690"/>
    </row>
    <row r="3404" spans="1:8" ht="12.75" customHeight="1">
      <c r="A3404" s="736" t="s">
        <v>129</v>
      </c>
      <c r="B3404" s="736">
        <v>3997</v>
      </c>
      <c r="C3404" s="868" t="s">
        <v>2728</v>
      </c>
      <c r="D3404" s="736" t="s">
        <v>141</v>
      </c>
      <c r="E3404" s="789">
        <v>1</v>
      </c>
      <c r="F3404" s="739">
        <v>20.5</v>
      </c>
      <c r="G3404" s="739">
        <f>E3404*F3404</f>
        <v>20.5</v>
      </c>
      <c r="H3404" s="690"/>
    </row>
    <row r="3405" spans="1:8" ht="12.75" customHeight="1">
      <c r="A3405" s="736"/>
      <c r="B3405" s="736"/>
      <c r="C3405" s="862"/>
      <c r="D3405" s="736"/>
      <c r="E3405" s="789"/>
      <c r="F3405" s="739"/>
      <c r="G3405" s="739"/>
      <c r="H3405" s="690"/>
    </row>
    <row r="3406" spans="1:8" ht="12.75" customHeight="1">
      <c r="A3406" s="1030" t="s">
        <v>1806</v>
      </c>
      <c r="B3406" s="982"/>
      <c r="C3406" s="982"/>
      <c r="D3406" s="982"/>
      <c r="E3406" s="982"/>
      <c r="F3406" s="983"/>
      <c r="G3406" s="740">
        <f>SUM(G3404:G3405)</f>
        <v>20.5</v>
      </c>
      <c r="H3406" s="690"/>
    </row>
    <row r="3407" spans="1:8" ht="12.75" customHeight="1">
      <c r="A3407" s="741"/>
      <c r="B3407" s="742"/>
      <c r="C3407" s="743"/>
      <c r="D3407" s="744"/>
      <c r="E3407" s="745"/>
      <c r="F3407" s="746"/>
      <c r="G3407" s="747"/>
      <c r="H3407" s="690"/>
    </row>
    <row r="3408" spans="1:8" ht="12.75" customHeight="1">
      <c r="A3408" s="1031" t="s">
        <v>1570</v>
      </c>
      <c r="B3408" s="982"/>
      <c r="C3408" s="982"/>
      <c r="D3408" s="982"/>
      <c r="E3408" s="982"/>
      <c r="F3408" s="982"/>
      <c r="G3408" s="983"/>
      <c r="H3408" s="690"/>
    </row>
    <row r="3409" spans="1:8" ht="12.75" customHeight="1">
      <c r="A3409" s="732" t="s">
        <v>1480</v>
      </c>
      <c r="B3409" s="732" t="s">
        <v>46</v>
      </c>
      <c r="C3409" s="733" t="s">
        <v>1803</v>
      </c>
      <c r="D3409" s="732" t="s">
        <v>141</v>
      </c>
      <c r="E3409" s="734" t="s">
        <v>106</v>
      </c>
      <c r="F3409" s="735" t="s">
        <v>1804</v>
      </c>
      <c r="G3409" s="735" t="s">
        <v>1805</v>
      </c>
      <c r="H3409" s="690"/>
    </row>
    <row r="3410" spans="1:8" ht="12.75" customHeight="1">
      <c r="A3410" s="736" t="s">
        <v>129</v>
      </c>
      <c r="B3410" s="828">
        <v>10549</v>
      </c>
      <c r="C3410" s="737" t="s">
        <v>1867</v>
      </c>
      <c r="D3410" s="736" t="s">
        <v>1522</v>
      </c>
      <c r="E3410" s="739">
        <v>0.2</v>
      </c>
      <c r="F3410" s="739">
        <v>3.78</v>
      </c>
      <c r="G3410" s="739">
        <f t="shared" ref="G3410:G3413" si="113">E3410*F3410</f>
        <v>0.75600000000000001</v>
      </c>
      <c r="H3410" s="690"/>
    </row>
    <row r="3411" spans="1:8" ht="12.75" customHeight="1">
      <c r="A3411" s="736" t="s">
        <v>129</v>
      </c>
      <c r="B3411" s="736">
        <v>10552</v>
      </c>
      <c r="C3411" s="737" t="s">
        <v>2136</v>
      </c>
      <c r="D3411" s="736" t="s">
        <v>1522</v>
      </c>
      <c r="E3411" s="739">
        <v>0.2</v>
      </c>
      <c r="F3411" s="739">
        <v>3.62</v>
      </c>
      <c r="G3411" s="739">
        <f t="shared" si="113"/>
        <v>0.72400000000000009</v>
      </c>
      <c r="H3411" s="690"/>
    </row>
    <row r="3412" spans="1:8" ht="12.75" customHeight="1">
      <c r="A3412" s="736" t="s">
        <v>116</v>
      </c>
      <c r="B3412" s="736">
        <v>2436</v>
      </c>
      <c r="C3412" s="737" t="s">
        <v>2135</v>
      </c>
      <c r="D3412" s="736" t="s">
        <v>1522</v>
      </c>
      <c r="E3412" s="739">
        <v>0.2</v>
      </c>
      <c r="F3412" s="739">
        <v>14.26</v>
      </c>
      <c r="G3412" s="739">
        <f t="shared" si="113"/>
        <v>2.8520000000000003</v>
      </c>
      <c r="H3412" s="690"/>
    </row>
    <row r="3413" spans="1:8" ht="12.75" customHeight="1">
      <c r="A3413" s="736" t="s">
        <v>116</v>
      </c>
      <c r="B3413" s="736">
        <v>6111</v>
      </c>
      <c r="C3413" s="737" t="s">
        <v>1870</v>
      </c>
      <c r="D3413" s="736" t="s">
        <v>1522</v>
      </c>
      <c r="E3413" s="739">
        <v>0.2</v>
      </c>
      <c r="F3413" s="739">
        <v>10.07</v>
      </c>
      <c r="G3413" s="739">
        <f t="shared" si="113"/>
        <v>2.0140000000000002</v>
      </c>
      <c r="H3413" s="690"/>
    </row>
    <row r="3414" spans="1:8" ht="12.75" customHeight="1">
      <c r="A3414" s="1030" t="s">
        <v>1806</v>
      </c>
      <c r="B3414" s="982"/>
      <c r="C3414" s="982"/>
      <c r="D3414" s="982"/>
      <c r="E3414" s="982"/>
      <c r="F3414" s="983"/>
      <c r="G3414" s="740">
        <f>SUM(G3410:G3413)</f>
        <v>6.346000000000001</v>
      </c>
      <c r="H3414" s="690"/>
    </row>
    <row r="3415" spans="1:8" ht="12.75" customHeight="1">
      <c r="A3415" s="741"/>
      <c r="B3415" s="742"/>
      <c r="C3415" s="748"/>
      <c r="D3415" s="742"/>
      <c r="E3415" s="749"/>
      <c r="F3415" s="750"/>
      <c r="G3415" s="747"/>
      <c r="H3415" s="690"/>
    </row>
    <row r="3416" spans="1:8" ht="12.75" customHeight="1">
      <c r="A3416" s="1031" t="s">
        <v>1807</v>
      </c>
      <c r="B3416" s="982"/>
      <c r="C3416" s="982"/>
      <c r="D3416" s="982"/>
      <c r="E3416" s="982"/>
      <c r="F3416" s="982"/>
      <c r="G3416" s="983"/>
      <c r="H3416" s="690"/>
    </row>
    <row r="3417" spans="1:8" ht="12.75" customHeight="1">
      <c r="A3417" s="732" t="s">
        <v>1480</v>
      </c>
      <c r="B3417" s="732" t="s">
        <v>46</v>
      </c>
      <c r="C3417" s="733" t="s">
        <v>1803</v>
      </c>
      <c r="D3417" s="732" t="s">
        <v>141</v>
      </c>
      <c r="E3417" s="734" t="s">
        <v>106</v>
      </c>
      <c r="F3417" s="735" t="s">
        <v>1804</v>
      </c>
      <c r="G3417" s="735" t="s">
        <v>1805</v>
      </c>
      <c r="H3417" s="690"/>
    </row>
    <row r="3418" spans="1:8" ht="12.75" customHeight="1">
      <c r="A3418" s="736"/>
      <c r="B3418" s="736"/>
      <c r="C3418" s="737" t="str">
        <f>IF(B3418="","",IF(A3418="SINAPI",VLOOKUP(B3418,'Referência NÃO DESONERADO'!$A:$D,2,0),IF(A3418="COTAÇÃO",VLOOKUP(B3418,'Mapa Cotações'!$A:$N,2,0))))</f>
        <v/>
      </c>
      <c r="D3418" s="736" t="str">
        <f>IF(B3418="","",IF(A3418="SINAPI",VLOOKUP(B3418,'Referência NÃO DESONERADO'!$A:$D,3,0),IF(A3418="COTAÇÃO",VLOOKUP(B3418,'Mapa Cotações'!$A:$N,3,0))))</f>
        <v/>
      </c>
      <c r="E3418" s="738"/>
      <c r="F3418" s="739" t="str">
        <f>IF(B3418="","",IF('Planilha Orçamentária'!$H$2="NÃO DESONERADO",(IF(A3418="SINAPI",VLOOKUP(B3418,'Referência NÃO DESONERADO'!$A:$D,4,0),IF(A3418="ORSE",VLOOKUP(B3418,'Referência NÃO DESONERADO'!$F:$I,4,0),IF(A3418="COTAÇÃO",VLOOKUP(B3418,'Mapa Cotações'!$A:$N,13,0))))),(IF(A3418="SINAPI",VLOOKUP(B3418,'Referência DESONERADO'!$A:$D,4,0),IF(A3418="ORSE",VLOOKUP(B3418,'Referência DESONERADO'!$F:$I,4,0),IF(A3418="COTAÇÃO",VLOOKUP(B3418,'Mapa Cotações'!$A:$N,13,0)))))))</f>
        <v/>
      </c>
      <c r="G3418" s="739" t="str">
        <f>IF(D3418="","",E3418*F3418)</f>
        <v/>
      </c>
      <c r="H3418" s="690"/>
    </row>
    <row r="3419" spans="1:8" ht="12.75" customHeight="1">
      <c r="A3419" s="1030" t="s">
        <v>1806</v>
      </c>
      <c r="B3419" s="982"/>
      <c r="C3419" s="982"/>
      <c r="D3419" s="982"/>
      <c r="E3419" s="982"/>
      <c r="F3419" s="983"/>
      <c r="G3419" s="740">
        <f>SUM(G3418)</f>
        <v>0</v>
      </c>
      <c r="H3419" s="690"/>
    </row>
    <row r="3420" spans="1:8" ht="12.75" customHeight="1">
      <c r="A3420" s="741"/>
      <c r="B3420" s="742"/>
      <c r="C3420" s="751"/>
      <c r="D3420" s="752"/>
      <c r="E3420" s="753"/>
      <c r="F3420" s="754"/>
      <c r="G3420" s="755"/>
      <c r="H3420" s="690"/>
    </row>
    <row r="3421" spans="1:8" ht="12.75" customHeight="1">
      <c r="A3421" s="1032" t="s">
        <v>173</v>
      </c>
      <c r="B3421" s="982"/>
      <c r="C3421" s="982"/>
      <c r="D3421" s="982"/>
      <c r="E3421" s="982"/>
      <c r="F3421" s="1033"/>
      <c r="G3421" s="756">
        <f>SUM(G3406,G3414,G3419)</f>
        <v>26.846</v>
      </c>
      <c r="H3421" s="690"/>
    </row>
    <row r="3422" spans="1:8" ht="12.75" customHeight="1">
      <c r="A3422" s="52"/>
      <c r="B3422" s="52"/>
      <c r="C3422" s="52"/>
      <c r="D3422" s="52"/>
      <c r="E3422" s="859"/>
      <c r="F3422" s="860"/>
      <c r="G3422" s="860"/>
      <c r="H3422" s="690"/>
    </row>
    <row r="3423" spans="1:8" ht="12.75" customHeight="1">
      <c r="A3423" s="52"/>
      <c r="B3423" s="52"/>
      <c r="C3423" s="52"/>
      <c r="D3423" s="52"/>
      <c r="E3423" s="859"/>
      <c r="F3423" s="860"/>
      <c r="G3423" s="860"/>
      <c r="H3423" s="690"/>
    </row>
    <row r="3424" spans="1:8" ht="12.75" customHeight="1">
      <c r="A3424" s="723" t="s">
        <v>46</v>
      </c>
      <c r="B3424" s="723" t="s">
        <v>37</v>
      </c>
      <c r="C3424" s="1025" t="s">
        <v>105</v>
      </c>
      <c r="D3424" s="1026"/>
      <c r="E3424" s="1026"/>
      <c r="F3424" s="1022"/>
      <c r="G3424" s="725" t="s">
        <v>40</v>
      </c>
      <c r="H3424" s="690" t="s">
        <v>129</v>
      </c>
    </row>
    <row r="3425" spans="1:8" ht="12.75" customHeight="1">
      <c r="A3425" s="786">
        <v>4532</v>
      </c>
      <c r="B3425" s="867" t="s">
        <v>2729</v>
      </c>
      <c r="C3425" s="1034" t="s">
        <v>2730</v>
      </c>
      <c r="D3425" s="1015"/>
      <c r="E3425" s="1016"/>
      <c r="F3425" s="728">
        <f>G3445</f>
        <v>47.192</v>
      </c>
      <c r="G3425" s="774" t="s">
        <v>141</v>
      </c>
      <c r="H3425" s="861">
        <v>44501</v>
      </c>
    </row>
    <row r="3426" spans="1:8" ht="12.75" customHeight="1">
      <c r="A3426" s="1028" t="s">
        <v>1802</v>
      </c>
      <c r="B3426" s="1015"/>
      <c r="C3426" s="1015"/>
      <c r="D3426" s="1015"/>
      <c r="E3426" s="1015"/>
      <c r="F3426" s="1015"/>
      <c r="G3426" s="1029"/>
      <c r="H3426" s="690"/>
    </row>
    <row r="3427" spans="1:8" ht="12.75" customHeight="1">
      <c r="A3427" s="732" t="s">
        <v>1480</v>
      </c>
      <c r="B3427" s="732" t="s">
        <v>46</v>
      </c>
      <c r="C3427" s="733" t="s">
        <v>1803</v>
      </c>
      <c r="D3427" s="732" t="s">
        <v>141</v>
      </c>
      <c r="E3427" s="734" t="s">
        <v>106</v>
      </c>
      <c r="F3427" s="735" t="s">
        <v>1804</v>
      </c>
      <c r="G3427" s="735" t="s">
        <v>1805</v>
      </c>
      <c r="H3427" s="690"/>
    </row>
    <row r="3428" spans="1:8" ht="12.75" customHeight="1">
      <c r="A3428" s="736" t="s">
        <v>129</v>
      </c>
      <c r="B3428" s="736">
        <v>4215</v>
      </c>
      <c r="C3428" s="868" t="s">
        <v>2731</v>
      </c>
      <c r="D3428" s="736" t="s">
        <v>141</v>
      </c>
      <c r="E3428" s="789">
        <v>1</v>
      </c>
      <c r="F3428" s="739">
        <v>34.5</v>
      </c>
      <c r="G3428" s="739">
        <f>E3428*F3428</f>
        <v>34.5</v>
      </c>
      <c r="H3428" s="690"/>
    </row>
    <row r="3429" spans="1:8" ht="12.75" customHeight="1">
      <c r="A3429" s="736"/>
      <c r="B3429" s="736"/>
      <c r="C3429" s="862"/>
      <c r="D3429" s="736"/>
      <c r="E3429" s="789"/>
      <c r="F3429" s="739"/>
      <c r="G3429" s="739"/>
      <c r="H3429" s="690"/>
    </row>
    <row r="3430" spans="1:8" ht="12.75" customHeight="1">
      <c r="A3430" s="1030" t="s">
        <v>1806</v>
      </c>
      <c r="B3430" s="982"/>
      <c r="C3430" s="982"/>
      <c r="D3430" s="982"/>
      <c r="E3430" s="982"/>
      <c r="F3430" s="983"/>
      <c r="G3430" s="740">
        <f>SUM(G3428:G3429)</f>
        <v>34.5</v>
      </c>
      <c r="H3430" s="690"/>
    </row>
    <row r="3431" spans="1:8" ht="12.75" customHeight="1">
      <c r="A3431" s="741"/>
      <c r="B3431" s="742"/>
      <c r="C3431" s="743"/>
      <c r="D3431" s="744"/>
      <c r="E3431" s="745"/>
      <c r="F3431" s="746"/>
      <c r="G3431" s="747"/>
      <c r="H3431" s="690"/>
    </row>
    <row r="3432" spans="1:8" ht="12.75" customHeight="1">
      <c r="A3432" s="1031" t="s">
        <v>1570</v>
      </c>
      <c r="B3432" s="982"/>
      <c r="C3432" s="982"/>
      <c r="D3432" s="982"/>
      <c r="E3432" s="982"/>
      <c r="F3432" s="982"/>
      <c r="G3432" s="983"/>
      <c r="H3432" s="690"/>
    </row>
    <row r="3433" spans="1:8" ht="12.75" customHeight="1">
      <c r="A3433" s="732" t="s">
        <v>1480</v>
      </c>
      <c r="B3433" s="732" t="s">
        <v>46</v>
      </c>
      <c r="C3433" s="733" t="s">
        <v>1803</v>
      </c>
      <c r="D3433" s="732" t="s">
        <v>141</v>
      </c>
      <c r="E3433" s="734" t="s">
        <v>106</v>
      </c>
      <c r="F3433" s="735" t="s">
        <v>1804</v>
      </c>
      <c r="G3433" s="735" t="s">
        <v>1805</v>
      </c>
      <c r="H3433" s="690"/>
    </row>
    <row r="3434" spans="1:8" ht="12.75" customHeight="1">
      <c r="A3434" s="736" t="s">
        <v>129</v>
      </c>
      <c r="B3434" s="828">
        <v>10549</v>
      </c>
      <c r="C3434" s="737" t="s">
        <v>1867</v>
      </c>
      <c r="D3434" s="736" t="s">
        <v>1522</v>
      </c>
      <c r="E3434" s="739">
        <v>0.4</v>
      </c>
      <c r="F3434" s="739">
        <v>3.78</v>
      </c>
      <c r="G3434" s="739">
        <f t="shared" ref="G3434:G3437" si="114">E3434*F3434</f>
        <v>1.512</v>
      </c>
      <c r="H3434" s="690"/>
    </row>
    <row r="3435" spans="1:8" ht="12.75" customHeight="1">
      <c r="A3435" s="736" t="s">
        <v>129</v>
      </c>
      <c r="B3435" s="736">
        <v>10552</v>
      </c>
      <c r="C3435" s="737" t="s">
        <v>2136</v>
      </c>
      <c r="D3435" s="736" t="s">
        <v>1522</v>
      </c>
      <c r="E3435" s="739">
        <v>0.4</v>
      </c>
      <c r="F3435" s="739">
        <v>3.62</v>
      </c>
      <c r="G3435" s="739">
        <f t="shared" si="114"/>
        <v>1.4480000000000002</v>
      </c>
      <c r="H3435" s="690"/>
    </row>
    <row r="3436" spans="1:8" ht="12.75" customHeight="1">
      <c r="A3436" s="736" t="s">
        <v>116</v>
      </c>
      <c r="B3436" s="736">
        <v>2436</v>
      </c>
      <c r="C3436" s="737" t="s">
        <v>2135</v>
      </c>
      <c r="D3436" s="736" t="s">
        <v>1522</v>
      </c>
      <c r="E3436" s="739">
        <v>0.4</v>
      </c>
      <c r="F3436" s="739">
        <v>14.26</v>
      </c>
      <c r="G3436" s="739">
        <f t="shared" si="114"/>
        <v>5.7040000000000006</v>
      </c>
      <c r="H3436" s="690"/>
    </row>
    <row r="3437" spans="1:8" ht="12.75" customHeight="1">
      <c r="A3437" s="736" t="s">
        <v>116</v>
      </c>
      <c r="B3437" s="736">
        <v>6111</v>
      </c>
      <c r="C3437" s="737" t="s">
        <v>1870</v>
      </c>
      <c r="D3437" s="736" t="s">
        <v>1522</v>
      </c>
      <c r="E3437" s="739">
        <v>0.4</v>
      </c>
      <c r="F3437" s="739">
        <v>10.07</v>
      </c>
      <c r="G3437" s="739">
        <f t="shared" si="114"/>
        <v>4.0280000000000005</v>
      </c>
      <c r="H3437" s="690"/>
    </row>
    <row r="3438" spans="1:8" ht="12.75" customHeight="1">
      <c r="A3438" s="1030" t="s">
        <v>1806</v>
      </c>
      <c r="B3438" s="982"/>
      <c r="C3438" s="982"/>
      <c r="D3438" s="982"/>
      <c r="E3438" s="982"/>
      <c r="F3438" s="983"/>
      <c r="G3438" s="740">
        <f>SUM(G3434:G3437)</f>
        <v>12.692000000000002</v>
      </c>
      <c r="H3438" s="690"/>
    </row>
    <row r="3439" spans="1:8" ht="12.75" customHeight="1">
      <c r="A3439" s="741"/>
      <c r="B3439" s="742"/>
      <c r="C3439" s="748"/>
      <c r="D3439" s="742"/>
      <c r="E3439" s="749"/>
      <c r="F3439" s="750"/>
      <c r="G3439" s="747"/>
      <c r="H3439" s="690"/>
    </row>
    <row r="3440" spans="1:8" ht="12.75" customHeight="1">
      <c r="A3440" s="1031" t="s">
        <v>1807</v>
      </c>
      <c r="B3440" s="982"/>
      <c r="C3440" s="982"/>
      <c r="D3440" s="982"/>
      <c r="E3440" s="982"/>
      <c r="F3440" s="982"/>
      <c r="G3440" s="983"/>
      <c r="H3440" s="690"/>
    </row>
    <row r="3441" spans="1:8" ht="12.75" customHeight="1">
      <c r="A3441" s="732" t="s">
        <v>1480</v>
      </c>
      <c r="B3441" s="732" t="s">
        <v>46</v>
      </c>
      <c r="C3441" s="733" t="s">
        <v>1803</v>
      </c>
      <c r="D3441" s="732" t="s">
        <v>141</v>
      </c>
      <c r="E3441" s="734" t="s">
        <v>106</v>
      </c>
      <c r="F3441" s="735" t="s">
        <v>1804</v>
      </c>
      <c r="G3441" s="735" t="s">
        <v>1805</v>
      </c>
      <c r="H3441" s="690"/>
    </row>
    <row r="3442" spans="1:8" ht="12.75" customHeight="1">
      <c r="A3442" s="736"/>
      <c r="B3442" s="736"/>
      <c r="C3442" s="737" t="str">
        <f>IF(B3442="","",IF(A3442="SINAPI",VLOOKUP(B3442,'Referência NÃO DESONERADO'!$A:$D,2,0),IF(A3442="COTAÇÃO",VLOOKUP(B3442,'Mapa Cotações'!$A:$N,2,0))))</f>
        <v/>
      </c>
      <c r="D3442" s="736" t="str">
        <f>IF(B3442="","",IF(A3442="SINAPI",VLOOKUP(B3442,'Referência NÃO DESONERADO'!$A:$D,3,0),IF(A3442="COTAÇÃO",VLOOKUP(B3442,'Mapa Cotações'!$A:$N,3,0))))</f>
        <v/>
      </c>
      <c r="E3442" s="738"/>
      <c r="F3442" s="739" t="str">
        <f>IF(B3442="","",IF('Planilha Orçamentária'!$H$2="NÃO DESONERADO",(IF(A3442="SINAPI",VLOOKUP(B3442,'Referência NÃO DESONERADO'!$A:$D,4,0),IF(A3442="ORSE",VLOOKUP(B3442,'Referência NÃO DESONERADO'!$F:$I,4,0),IF(A3442="COTAÇÃO",VLOOKUP(B3442,'Mapa Cotações'!$A:$N,13,0))))),(IF(A3442="SINAPI",VLOOKUP(B3442,'Referência DESONERADO'!$A:$D,4,0),IF(A3442="ORSE",VLOOKUP(B3442,'Referência DESONERADO'!$F:$I,4,0),IF(A3442="COTAÇÃO",VLOOKUP(B3442,'Mapa Cotações'!$A:$N,13,0)))))))</f>
        <v/>
      </c>
      <c r="G3442" s="739" t="str">
        <f>IF(D3442="","",E3442*F3442)</f>
        <v/>
      </c>
      <c r="H3442" s="690"/>
    </row>
    <row r="3443" spans="1:8" ht="12.75" customHeight="1">
      <c r="A3443" s="1030" t="s">
        <v>1806</v>
      </c>
      <c r="B3443" s="982"/>
      <c r="C3443" s="982"/>
      <c r="D3443" s="982"/>
      <c r="E3443" s="982"/>
      <c r="F3443" s="983"/>
      <c r="G3443" s="740">
        <f>SUM(G3442)</f>
        <v>0</v>
      </c>
      <c r="H3443" s="690"/>
    </row>
    <row r="3444" spans="1:8" ht="12.75" customHeight="1">
      <c r="A3444" s="741"/>
      <c r="B3444" s="742"/>
      <c r="C3444" s="751"/>
      <c r="D3444" s="752"/>
      <c r="E3444" s="753"/>
      <c r="F3444" s="754"/>
      <c r="G3444" s="755"/>
      <c r="H3444" s="690"/>
    </row>
    <row r="3445" spans="1:8" ht="12.75" customHeight="1">
      <c r="A3445" s="1032" t="s">
        <v>173</v>
      </c>
      <c r="B3445" s="982"/>
      <c r="C3445" s="982"/>
      <c r="D3445" s="982"/>
      <c r="E3445" s="982"/>
      <c r="F3445" s="1033"/>
      <c r="G3445" s="756">
        <f>SUM(G3430,G3438,G3443)</f>
        <v>47.192</v>
      </c>
      <c r="H3445" s="690"/>
    </row>
    <row r="3446" spans="1:8" ht="12.75" customHeight="1">
      <c r="A3446" s="52"/>
      <c r="B3446" s="52"/>
      <c r="C3446" s="52"/>
      <c r="D3446" s="52"/>
      <c r="E3446" s="859"/>
      <c r="F3446" s="860"/>
      <c r="G3446" s="860"/>
      <c r="H3446" s="690"/>
    </row>
    <row r="3447" spans="1:8" ht="12.75" customHeight="1">
      <c r="A3447" s="52"/>
      <c r="B3447" s="52"/>
      <c r="C3447" s="52"/>
      <c r="D3447" s="52"/>
      <c r="E3447" s="859"/>
      <c r="F3447" s="860"/>
      <c r="G3447" s="860"/>
      <c r="H3447" s="690"/>
    </row>
    <row r="3448" spans="1:8" ht="12.75" customHeight="1">
      <c r="A3448" s="723" t="s">
        <v>46</v>
      </c>
      <c r="B3448" s="723" t="s">
        <v>37</v>
      </c>
      <c r="C3448" s="1025" t="s">
        <v>105</v>
      </c>
      <c r="D3448" s="1026"/>
      <c r="E3448" s="1026"/>
      <c r="F3448" s="1022"/>
      <c r="G3448" s="725" t="s">
        <v>40</v>
      </c>
      <c r="H3448" s="690" t="s">
        <v>129</v>
      </c>
    </row>
    <row r="3449" spans="1:8" ht="12.75" customHeight="1">
      <c r="A3449" s="786">
        <v>726</v>
      </c>
      <c r="B3449" s="867" t="s">
        <v>2732</v>
      </c>
      <c r="C3449" s="1034" t="s">
        <v>2733</v>
      </c>
      <c r="D3449" s="1015"/>
      <c r="E3449" s="1016"/>
      <c r="F3449" s="728">
        <f>G3469</f>
        <v>4.8384</v>
      </c>
      <c r="G3449" s="774" t="s">
        <v>141</v>
      </c>
      <c r="H3449" s="861">
        <v>44501</v>
      </c>
    </row>
    <row r="3450" spans="1:8" ht="12.75" customHeight="1">
      <c r="A3450" s="1028" t="s">
        <v>1802</v>
      </c>
      <c r="B3450" s="1015"/>
      <c r="C3450" s="1015"/>
      <c r="D3450" s="1015"/>
      <c r="E3450" s="1015"/>
      <c r="F3450" s="1015"/>
      <c r="G3450" s="1029"/>
      <c r="H3450" s="690"/>
    </row>
    <row r="3451" spans="1:8" ht="12.75" customHeight="1">
      <c r="A3451" s="732" t="s">
        <v>1480</v>
      </c>
      <c r="B3451" s="732" t="s">
        <v>46</v>
      </c>
      <c r="C3451" s="733" t="s">
        <v>1803</v>
      </c>
      <c r="D3451" s="732" t="s">
        <v>141</v>
      </c>
      <c r="E3451" s="734" t="s">
        <v>106</v>
      </c>
      <c r="F3451" s="735" t="s">
        <v>1804</v>
      </c>
      <c r="G3451" s="735" t="s">
        <v>1805</v>
      </c>
      <c r="H3451" s="690"/>
    </row>
    <row r="3452" spans="1:8" ht="12.75" customHeight="1">
      <c r="A3452" s="736" t="s">
        <v>129</v>
      </c>
      <c r="B3452" s="736">
        <v>2205</v>
      </c>
      <c r="C3452" s="868" t="s">
        <v>2734</v>
      </c>
      <c r="D3452" s="736" t="s">
        <v>141</v>
      </c>
      <c r="E3452" s="789">
        <v>1</v>
      </c>
      <c r="F3452" s="739">
        <v>2.2999999999999998</v>
      </c>
      <c r="G3452" s="739">
        <f>E3452*F3452</f>
        <v>2.2999999999999998</v>
      </c>
      <c r="H3452" s="690"/>
    </row>
    <row r="3453" spans="1:8" ht="12.75" customHeight="1">
      <c r="A3453" s="736"/>
      <c r="B3453" s="736"/>
      <c r="C3453" s="862"/>
      <c r="D3453" s="736"/>
      <c r="E3453" s="789"/>
      <c r="F3453" s="739"/>
      <c r="G3453" s="739"/>
      <c r="H3453" s="690"/>
    </row>
    <row r="3454" spans="1:8" ht="12.75" customHeight="1">
      <c r="A3454" s="1030" t="s">
        <v>1806</v>
      </c>
      <c r="B3454" s="982"/>
      <c r="C3454" s="982"/>
      <c r="D3454" s="982"/>
      <c r="E3454" s="982"/>
      <c r="F3454" s="983"/>
      <c r="G3454" s="740">
        <f>SUM(G3452:G3453)</f>
        <v>2.2999999999999998</v>
      </c>
      <c r="H3454" s="690"/>
    </row>
    <row r="3455" spans="1:8" ht="12.75" customHeight="1">
      <c r="A3455" s="741"/>
      <c r="B3455" s="742"/>
      <c r="C3455" s="743"/>
      <c r="D3455" s="744"/>
      <c r="E3455" s="745"/>
      <c r="F3455" s="746"/>
      <c r="G3455" s="747"/>
      <c r="H3455" s="690"/>
    </row>
    <row r="3456" spans="1:8" ht="12.75" customHeight="1">
      <c r="A3456" s="1031" t="s">
        <v>1570</v>
      </c>
      <c r="B3456" s="982"/>
      <c r="C3456" s="982"/>
      <c r="D3456" s="982"/>
      <c r="E3456" s="982"/>
      <c r="F3456" s="982"/>
      <c r="G3456" s="983"/>
      <c r="H3456" s="690"/>
    </row>
    <row r="3457" spans="1:8" ht="12.75" customHeight="1">
      <c r="A3457" s="732" t="s">
        <v>1480</v>
      </c>
      <c r="B3457" s="732" t="s">
        <v>46</v>
      </c>
      <c r="C3457" s="733" t="s">
        <v>1803</v>
      </c>
      <c r="D3457" s="732" t="s">
        <v>141</v>
      </c>
      <c r="E3457" s="734" t="s">
        <v>106</v>
      </c>
      <c r="F3457" s="735" t="s">
        <v>1804</v>
      </c>
      <c r="G3457" s="735" t="s">
        <v>1805</v>
      </c>
      <c r="H3457" s="690"/>
    </row>
    <row r="3458" spans="1:8" ht="12.75" customHeight="1">
      <c r="A3458" s="736" t="s">
        <v>129</v>
      </c>
      <c r="B3458" s="828">
        <v>10549</v>
      </c>
      <c r="C3458" s="737" t="s">
        <v>1867</v>
      </c>
      <c r="D3458" s="736" t="s">
        <v>1522</v>
      </c>
      <c r="E3458" s="739">
        <v>0.08</v>
      </c>
      <c r="F3458" s="739">
        <v>3.78</v>
      </c>
      <c r="G3458" s="739">
        <f t="shared" ref="G3458:G3461" si="115">E3458*F3458</f>
        <v>0.3024</v>
      </c>
      <c r="H3458" s="690"/>
    </row>
    <row r="3459" spans="1:8" ht="12.75" customHeight="1">
      <c r="A3459" s="736" t="s">
        <v>129</v>
      </c>
      <c r="B3459" s="736">
        <v>10552</v>
      </c>
      <c r="C3459" s="737" t="s">
        <v>2136</v>
      </c>
      <c r="D3459" s="736" t="s">
        <v>1522</v>
      </c>
      <c r="E3459" s="739">
        <v>0.08</v>
      </c>
      <c r="F3459" s="739">
        <v>3.62</v>
      </c>
      <c r="G3459" s="739">
        <f t="shared" si="115"/>
        <v>0.28960000000000002</v>
      </c>
      <c r="H3459" s="690"/>
    </row>
    <row r="3460" spans="1:8" ht="12.75" customHeight="1">
      <c r="A3460" s="736" t="s">
        <v>116</v>
      </c>
      <c r="B3460" s="736">
        <v>2436</v>
      </c>
      <c r="C3460" s="737" t="s">
        <v>2135</v>
      </c>
      <c r="D3460" s="736" t="s">
        <v>1522</v>
      </c>
      <c r="E3460" s="739">
        <v>0.08</v>
      </c>
      <c r="F3460" s="739">
        <v>14.26</v>
      </c>
      <c r="G3460" s="739">
        <f t="shared" si="115"/>
        <v>1.1408</v>
      </c>
      <c r="H3460" s="690"/>
    </row>
    <row r="3461" spans="1:8" ht="12.75" customHeight="1">
      <c r="A3461" s="736" t="s">
        <v>116</v>
      </c>
      <c r="B3461" s="736">
        <v>6111</v>
      </c>
      <c r="C3461" s="737" t="s">
        <v>1870</v>
      </c>
      <c r="D3461" s="736" t="s">
        <v>1522</v>
      </c>
      <c r="E3461" s="739">
        <v>0.08</v>
      </c>
      <c r="F3461" s="739">
        <v>10.07</v>
      </c>
      <c r="G3461" s="739">
        <f t="shared" si="115"/>
        <v>0.80560000000000009</v>
      </c>
      <c r="H3461" s="690"/>
    </row>
    <row r="3462" spans="1:8" ht="12.75" customHeight="1">
      <c r="A3462" s="1030" t="s">
        <v>1806</v>
      </c>
      <c r="B3462" s="982"/>
      <c r="C3462" s="982"/>
      <c r="D3462" s="982"/>
      <c r="E3462" s="982"/>
      <c r="F3462" s="983"/>
      <c r="G3462" s="740">
        <f>SUM(G3458:G3461)</f>
        <v>2.5384000000000002</v>
      </c>
      <c r="H3462" s="690"/>
    </row>
    <row r="3463" spans="1:8" ht="12.75" customHeight="1">
      <c r="A3463" s="741"/>
      <c r="B3463" s="742"/>
      <c r="C3463" s="748"/>
      <c r="D3463" s="742"/>
      <c r="E3463" s="749"/>
      <c r="F3463" s="750"/>
      <c r="G3463" s="747"/>
      <c r="H3463" s="690"/>
    </row>
    <row r="3464" spans="1:8" ht="12.75" customHeight="1">
      <c r="A3464" s="1031" t="s">
        <v>1807</v>
      </c>
      <c r="B3464" s="982"/>
      <c r="C3464" s="982"/>
      <c r="D3464" s="982"/>
      <c r="E3464" s="982"/>
      <c r="F3464" s="982"/>
      <c r="G3464" s="983"/>
      <c r="H3464" s="690"/>
    </row>
    <row r="3465" spans="1:8" ht="12.75" customHeight="1">
      <c r="A3465" s="732" t="s">
        <v>1480</v>
      </c>
      <c r="B3465" s="732" t="s">
        <v>46</v>
      </c>
      <c r="C3465" s="733" t="s">
        <v>1803</v>
      </c>
      <c r="D3465" s="732" t="s">
        <v>141</v>
      </c>
      <c r="E3465" s="734" t="s">
        <v>106</v>
      </c>
      <c r="F3465" s="735" t="s">
        <v>1804</v>
      </c>
      <c r="G3465" s="735" t="s">
        <v>1805</v>
      </c>
      <c r="H3465" s="690"/>
    </row>
    <row r="3466" spans="1:8" ht="12.75" customHeight="1">
      <c r="A3466" s="736"/>
      <c r="B3466" s="736"/>
      <c r="C3466" s="737" t="str">
        <f>IF(B3466="","",IF(A3466="SINAPI",VLOOKUP(B3466,'Referência NÃO DESONERADO'!$A:$D,2,0),IF(A3466="COTAÇÃO",VLOOKUP(B3466,'Mapa Cotações'!$A:$N,2,0))))</f>
        <v/>
      </c>
      <c r="D3466" s="736" t="str">
        <f>IF(B3466="","",IF(A3466="SINAPI",VLOOKUP(B3466,'Referência NÃO DESONERADO'!$A:$D,3,0),IF(A3466="COTAÇÃO",VLOOKUP(B3466,'Mapa Cotações'!$A:$N,3,0))))</f>
        <v/>
      </c>
      <c r="E3466" s="738"/>
      <c r="F3466" s="739" t="str">
        <f>IF(B3466="","",IF('Planilha Orçamentária'!$H$2="NÃO DESONERADO",(IF(A3466="SINAPI",VLOOKUP(B3466,'Referência NÃO DESONERADO'!$A:$D,4,0),IF(A3466="ORSE",VLOOKUP(B3466,'Referência NÃO DESONERADO'!$F:$I,4,0),IF(A3466="COTAÇÃO",VLOOKUP(B3466,'Mapa Cotações'!$A:$N,13,0))))),(IF(A3466="SINAPI",VLOOKUP(B3466,'Referência DESONERADO'!$A:$D,4,0),IF(A3466="ORSE",VLOOKUP(B3466,'Referência DESONERADO'!$F:$I,4,0),IF(A3466="COTAÇÃO",VLOOKUP(B3466,'Mapa Cotações'!$A:$N,13,0)))))))</f>
        <v/>
      </c>
      <c r="G3466" s="739" t="str">
        <f>IF(D3466="","",E3466*F3466)</f>
        <v/>
      </c>
      <c r="H3466" s="690"/>
    </row>
    <row r="3467" spans="1:8" ht="12.75" customHeight="1">
      <c r="A3467" s="1030" t="s">
        <v>1806</v>
      </c>
      <c r="B3467" s="982"/>
      <c r="C3467" s="982"/>
      <c r="D3467" s="982"/>
      <c r="E3467" s="982"/>
      <c r="F3467" s="983"/>
      <c r="G3467" s="740">
        <f>SUM(G3466)</f>
        <v>0</v>
      </c>
      <c r="H3467" s="690"/>
    </row>
    <row r="3468" spans="1:8" ht="12.75" customHeight="1">
      <c r="A3468" s="741"/>
      <c r="B3468" s="742"/>
      <c r="C3468" s="751"/>
      <c r="D3468" s="752"/>
      <c r="E3468" s="753"/>
      <c r="F3468" s="754"/>
      <c r="G3468" s="755"/>
      <c r="H3468" s="690"/>
    </row>
    <row r="3469" spans="1:8" ht="12.75" customHeight="1">
      <c r="A3469" s="1032" t="s">
        <v>173</v>
      </c>
      <c r="B3469" s="982"/>
      <c r="C3469" s="982"/>
      <c r="D3469" s="982"/>
      <c r="E3469" s="982"/>
      <c r="F3469" s="1033"/>
      <c r="G3469" s="756">
        <f>SUM(G3454,G3462,G3467)</f>
        <v>4.8384</v>
      </c>
      <c r="H3469" s="690"/>
    </row>
    <row r="3470" spans="1:8" ht="12.75" customHeight="1">
      <c r="A3470" s="52"/>
      <c r="B3470" s="52"/>
      <c r="C3470" s="52"/>
      <c r="D3470" s="52"/>
      <c r="E3470" s="859"/>
      <c r="F3470" s="860"/>
      <c r="G3470" s="860"/>
      <c r="H3470" s="690"/>
    </row>
    <row r="3471" spans="1:8" ht="12.75" customHeight="1">
      <c r="A3471" s="52"/>
      <c r="B3471" s="52"/>
      <c r="C3471" s="52"/>
      <c r="D3471" s="52"/>
      <c r="E3471" s="859"/>
      <c r="F3471" s="860"/>
      <c r="G3471" s="860"/>
      <c r="H3471" s="690"/>
    </row>
    <row r="3472" spans="1:8" ht="12.75" customHeight="1">
      <c r="A3472" s="723" t="s">
        <v>46</v>
      </c>
      <c r="B3472" s="723" t="s">
        <v>37</v>
      </c>
      <c r="C3472" s="1025" t="s">
        <v>105</v>
      </c>
      <c r="D3472" s="1026"/>
      <c r="E3472" s="1026"/>
      <c r="F3472" s="1022"/>
      <c r="G3472" s="725" t="s">
        <v>40</v>
      </c>
      <c r="H3472" s="690" t="s">
        <v>129</v>
      </c>
    </row>
    <row r="3473" spans="1:8" ht="12.75" customHeight="1">
      <c r="A3473" s="786">
        <v>724</v>
      </c>
      <c r="B3473" s="867" t="s">
        <v>2735</v>
      </c>
      <c r="C3473" s="1034" t="s">
        <v>2736</v>
      </c>
      <c r="D3473" s="1015"/>
      <c r="E3473" s="1016"/>
      <c r="F3473" s="728">
        <f>G3493</f>
        <v>7.9075999999999995</v>
      </c>
      <c r="G3473" s="774" t="s">
        <v>141</v>
      </c>
      <c r="H3473" s="861">
        <v>44501</v>
      </c>
    </row>
    <row r="3474" spans="1:8" ht="12.75" customHeight="1">
      <c r="A3474" s="1028" t="s">
        <v>1802</v>
      </c>
      <c r="B3474" s="1015"/>
      <c r="C3474" s="1015"/>
      <c r="D3474" s="1015"/>
      <c r="E3474" s="1015"/>
      <c r="F3474" s="1015"/>
      <c r="G3474" s="1029"/>
      <c r="H3474" s="690"/>
    </row>
    <row r="3475" spans="1:8" ht="12.75" customHeight="1">
      <c r="A3475" s="732" t="s">
        <v>1480</v>
      </c>
      <c r="B3475" s="732" t="s">
        <v>46</v>
      </c>
      <c r="C3475" s="733" t="s">
        <v>1803</v>
      </c>
      <c r="D3475" s="732" t="s">
        <v>141</v>
      </c>
      <c r="E3475" s="734" t="s">
        <v>106</v>
      </c>
      <c r="F3475" s="735" t="s">
        <v>1804</v>
      </c>
      <c r="G3475" s="735" t="s">
        <v>1805</v>
      </c>
      <c r="H3475" s="690"/>
    </row>
    <row r="3476" spans="1:8" ht="12.75" customHeight="1">
      <c r="A3476" s="736" t="s">
        <v>129</v>
      </c>
      <c r="B3476" s="736">
        <v>2001</v>
      </c>
      <c r="C3476" s="868" t="s">
        <v>2737</v>
      </c>
      <c r="D3476" s="736" t="s">
        <v>141</v>
      </c>
      <c r="E3476" s="789">
        <v>1</v>
      </c>
      <c r="F3476" s="739">
        <v>4.0999999999999996</v>
      </c>
      <c r="G3476" s="739">
        <f>E3476*F3476</f>
        <v>4.0999999999999996</v>
      </c>
      <c r="H3476" s="690"/>
    </row>
    <row r="3477" spans="1:8" ht="12.75" customHeight="1">
      <c r="A3477" s="736"/>
      <c r="B3477" s="736"/>
      <c r="C3477" s="862"/>
      <c r="D3477" s="736"/>
      <c r="E3477" s="789"/>
      <c r="F3477" s="739"/>
      <c r="G3477" s="739"/>
      <c r="H3477" s="690"/>
    </row>
    <row r="3478" spans="1:8" ht="12.75" customHeight="1">
      <c r="A3478" s="1030" t="s">
        <v>1806</v>
      </c>
      <c r="B3478" s="982"/>
      <c r="C3478" s="982"/>
      <c r="D3478" s="982"/>
      <c r="E3478" s="982"/>
      <c r="F3478" s="983"/>
      <c r="G3478" s="740">
        <f>SUM(G3476:G3477)</f>
        <v>4.0999999999999996</v>
      </c>
      <c r="H3478" s="690"/>
    </row>
    <row r="3479" spans="1:8" ht="12.75" customHeight="1">
      <c r="A3479" s="741"/>
      <c r="B3479" s="742"/>
      <c r="C3479" s="743"/>
      <c r="D3479" s="744"/>
      <c r="E3479" s="745"/>
      <c r="F3479" s="746"/>
      <c r="G3479" s="747"/>
      <c r="H3479" s="690"/>
    </row>
    <row r="3480" spans="1:8" ht="12.75" customHeight="1">
      <c r="A3480" s="1031" t="s">
        <v>1570</v>
      </c>
      <c r="B3480" s="982"/>
      <c r="C3480" s="982"/>
      <c r="D3480" s="982"/>
      <c r="E3480" s="982"/>
      <c r="F3480" s="982"/>
      <c r="G3480" s="983"/>
      <c r="H3480" s="690"/>
    </row>
    <row r="3481" spans="1:8" ht="12.75" customHeight="1">
      <c r="A3481" s="732" t="s">
        <v>1480</v>
      </c>
      <c r="B3481" s="732" t="s">
        <v>46</v>
      </c>
      <c r="C3481" s="733" t="s">
        <v>1803</v>
      </c>
      <c r="D3481" s="732" t="s">
        <v>141</v>
      </c>
      <c r="E3481" s="734" t="s">
        <v>106</v>
      </c>
      <c r="F3481" s="735" t="s">
        <v>1804</v>
      </c>
      <c r="G3481" s="735" t="s">
        <v>1805</v>
      </c>
      <c r="H3481" s="690"/>
    </row>
    <row r="3482" spans="1:8" ht="12.75" customHeight="1">
      <c r="A3482" s="736" t="s">
        <v>129</v>
      </c>
      <c r="B3482" s="828">
        <v>10549</v>
      </c>
      <c r="C3482" s="737" t="s">
        <v>1867</v>
      </c>
      <c r="D3482" s="736" t="s">
        <v>1522</v>
      </c>
      <c r="E3482" s="739">
        <v>0.12</v>
      </c>
      <c r="F3482" s="739">
        <v>3.78</v>
      </c>
      <c r="G3482" s="739">
        <f t="shared" ref="G3482:G3485" si="116">E3482*F3482</f>
        <v>0.45359999999999995</v>
      </c>
      <c r="H3482" s="690"/>
    </row>
    <row r="3483" spans="1:8" ht="12.75" customHeight="1">
      <c r="A3483" s="736" t="s">
        <v>129</v>
      </c>
      <c r="B3483" s="736">
        <v>10552</v>
      </c>
      <c r="C3483" s="737" t="s">
        <v>2136</v>
      </c>
      <c r="D3483" s="736" t="s">
        <v>1522</v>
      </c>
      <c r="E3483" s="739">
        <v>0.12</v>
      </c>
      <c r="F3483" s="739">
        <v>3.62</v>
      </c>
      <c r="G3483" s="739">
        <f t="shared" si="116"/>
        <v>0.43440000000000001</v>
      </c>
      <c r="H3483" s="690"/>
    </row>
    <row r="3484" spans="1:8" ht="12.75" customHeight="1">
      <c r="A3484" s="736" t="s">
        <v>116</v>
      </c>
      <c r="B3484" s="736">
        <v>2436</v>
      </c>
      <c r="C3484" s="737" t="s">
        <v>2135</v>
      </c>
      <c r="D3484" s="736" t="s">
        <v>1522</v>
      </c>
      <c r="E3484" s="739">
        <v>0.12</v>
      </c>
      <c r="F3484" s="739">
        <v>14.26</v>
      </c>
      <c r="G3484" s="739">
        <f t="shared" si="116"/>
        <v>1.7111999999999998</v>
      </c>
      <c r="H3484" s="690"/>
    </row>
    <row r="3485" spans="1:8" ht="12.75" customHeight="1">
      <c r="A3485" s="736" t="s">
        <v>116</v>
      </c>
      <c r="B3485" s="736">
        <v>6111</v>
      </c>
      <c r="C3485" s="737" t="s">
        <v>1870</v>
      </c>
      <c r="D3485" s="736" t="s">
        <v>1522</v>
      </c>
      <c r="E3485" s="739">
        <v>0.12</v>
      </c>
      <c r="F3485" s="739">
        <v>10.07</v>
      </c>
      <c r="G3485" s="739">
        <f t="shared" si="116"/>
        <v>1.2083999999999999</v>
      </c>
      <c r="H3485" s="690"/>
    </row>
    <row r="3486" spans="1:8" ht="12.75" customHeight="1">
      <c r="A3486" s="1030" t="s">
        <v>1806</v>
      </c>
      <c r="B3486" s="982"/>
      <c r="C3486" s="982"/>
      <c r="D3486" s="982"/>
      <c r="E3486" s="982"/>
      <c r="F3486" s="983"/>
      <c r="G3486" s="740">
        <f>SUM(G3482:G3485)</f>
        <v>3.8075999999999999</v>
      </c>
      <c r="H3486" s="690"/>
    </row>
    <row r="3487" spans="1:8" ht="12.75" customHeight="1">
      <c r="A3487" s="741"/>
      <c r="B3487" s="742"/>
      <c r="C3487" s="748"/>
      <c r="D3487" s="742"/>
      <c r="E3487" s="749"/>
      <c r="F3487" s="750"/>
      <c r="G3487" s="747"/>
      <c r="H3487" s="690"/>
    </row>
    <row r="3488" spans="1:8" ht="12.75" customHeight="1">
      <c r="A3488" s="1031" t="s">
        <v>1807</v>
      </c>
      <c r="B3488" s="982"/>
      <c r="C3488" s="982"/>
      <c r="D3488" s="982"/>
      <c r="E3488" s="982"/>
      <c r="F3488" s="982"/>
      <c r="G3488" s="983"/>
      <c r="H3488" s="690"/>
    </row>
    <row r="3489" spans="1:8" ht="12.75" customHeight="1">
      <c r="A3489" s="732" t="s">
        <v>1480</v>
      </c>
      <c r="B3489" s="732" t="s">
        <v>46</v>
      </c>
      <c r="C3489" s="733" t="s">
        <v>1803</v>
      </c>
      <c r="D3489" s="732" t="s">
        <v>141</v>
      </c>
      <c r="E3489" s="734" t="s">
        <v>106</v>
      </c>
      <c r="F3489" s="735" t="s">
        <v>1804</v>
      </c>
      <c r="G3489" s="735" t="s">
        <v>1805</v>
      </c>
      <c r="H3489" s="690"/>
    </row>
    <row r="3490" spans="1:8" ht="12.75" customHeight="1">
      <c r="A3490" s="736"/>
      <c r="B3490" s="736"/>
      <c r="C3490" s="737" t="str">
        <f>IF(B3490="","",IF(A3490="SINAPI",VLOOKUP(B3490,'Referência NÃO DESONERADO'!$A:$D,2,0),IF(A3490="COTAÇÃO",VLOOKUP(B3490,'Mapa Cotações'!$A:$N,2,0))))</f>
        <v/>
      </c>
      <c r="D3490" s="736" t="str">
        <f>IF(B3490="","",IF(A3490="SINAPI",VLOOKUP(B3490,'Referência NÃO DESONERADO'!$A:$D,3,0),IF(A3490="COTAÇÃO",VLOOKUP(B3490,'Mapa Cotações'!$A:$N,3,0))))</f>
        <v/>
      </c>
      <c r="E3490" s="738"/>
      <c r="F3490" s="739" t="str">
        <f>IF(B3490="","",IF('Planilha Orçamentária'!$H$2="NÃO DESONERADO",(IF(A3490="SINAPI",VLOOKUP(B3490,'Referência NÃO DESONERADO'!$A:$D,4,0),IF(A3490="ORSE",VLOOKUP(B3490,'Referência NÃO DESONERADO'!$F:$I,4,0),IF(A3490="COTAÇÃO",VLOOKUP(B3490,'Mapa Cotações'!$A:$N,13,0))))),(IF(A3490="SINAPI",VLOOKUP(B3490,'Referência DESONERADO'!$A:$D,4,0),IF(A3490="ORSE",VLOOKUP(B3490,'Referência DESONERADO'!$F:$I,4,0),IF(A3490="COTAÇÃO",VLOOKUP(B3490,'Mapa Cotações'!$A:$N,13,0)))))))</f>
        <v/>
      </c>
      <c r="G3490" s="739" t="str">
        <f>IF(D3490="","",E3490*F3490)</f>
        <v/>
      </c>
      <c r="H3490" s="690"/>
    </row>
    <row r="3491" spans="1:8" ht="12.75" customHeight="1">
      <c r="A3491" s="1030" t="s">
        <v>1806</v>
      </c>
      <c r="B3491" s="982"/>
      <c r="C3491" s="982"/>
      <c r="D3491" s="982"/>
      <c r="E3491" s="982"/>
      <c r="F3491" s="983"/>
      <c r="G3491" s="740">
        <f>SUM(G3490)</f>
        <v>0</v>
      </c>
      <c r="H3491" s="690"/>
    </row>
    <row r="3492" spans="1:8" ht="12.75" customHeight="1">
      <c r="A3492" s="741"/>
      <c r="B3492" s="742"/>
      <c r="C3492" s="751"/>
      <c r="D3492" s="752"/>
      <c r="E3492" s="753"/>
      <c r="F3492" s="754"/>
      <c r="G3492" s="755"/>
      <c r="H3492" s="690"/>
    </row>
    <row r="3493" spans="1:8" ht="12.75" customHeight="1">
      <c r="A3493" s="1032" t="s">
        <v>173</v>
      </c>
      <c r="B3493" s="982"/>
      <c r="C3493" s="982"/>
      <c r="D3493" s="982"/>
      <c r="E3493" s="982"/>
      <c r="F3493" s="1033"/>
      <c r="G3493" s="756">
        <f>SUM(G3478,G3486,G3491)</f>
        <v>7.9075999999999995</v>
      </c>
      <c r="H3493" s="690"/>
    </row>
    <row r="3494" spans="1:8" ht="12.75" customHeight="1">
      <c r="A3494" s="52"/>
      <c r="B3494" s="52"/>
      <c r="C3494" s="52"/>
      <c r="D3494" s="52"/>
      <c r="E3494" s="859"/>
      <c r="F3494" s="860"/>
      <c r="G3494" s="860"/>
      <c r="H3494" s="690"/>
    </row>
    <row r="3495" spans="1:8" ht="12.75" customHeight="1">
      <c r="A3495" s="52"/>
      <c r="B3495" s="52"/>
      <c r="C3495" s="52"/>
      <c r="D3495" s="52"/>
      <c r="E3495" s="859"/>
      <c r="F3495" s="860"/>
      <c r="G3495" s="860"/>
      <c r="H3495" s="690"/>
    </row>
    <row r="3496" spans="1:8" ht="12.75" customHeight="1">
      <c r="A3496" s="723" t="s">
        <v>46</v>
      </c>
      <c r="B3496" s="723" t="s">
        <v>37</v>
      </c>
      <c r="C3496" s="1025" t="s">
        <v>105</v>
      </c>
      <c r="D3496" s="1026"/>
      <c r="E3496" s="1026"/>
      <c r="F3496" s="1022"/>
      <c r="G3496" s="725" t="s">
        <v>40</v>
      </c>
      <c r="H3496" s="690" t="s">
        <v>129</v>
      </c>
    </row>
    <row r="3497" spans="1:8" ht="12.75" customHeight="1">
      <c r="A3497" s="786">
        <v>725</v>
      </c>
      <c r="B3497" s="867" t="s">
        <v>2738</v>
      </c>
      <c r="C3497" s="1034" t="s">
        <v>2739</v>
      </c>
      <c r="D3497" s="1015"/>
      <c r="E3497" s="1016"/>
      <c r="F3497" s="728">
        <f>G3517</f>
        <v>9.0076000000000001</v>
      </c>
      <c r="G3497" s="774" t="s">
        <v>141</v>
      </c>
      <c r="H3497" s="861">
        <v>44501</v>
      </c>
    </row>
    <row r="3498" spans="1:8" ht="12.75" customHeight="1">
      <c r="A3498" s="1028" t="s">
        <v>1802</v>
      </c>
      <c r="B3498" s="1015"/>
      <c r="C3498" s="1015"/>
      <c r="D3498" s="1015"/>
      <c r="E3498" s="1015"/>
      <c r="F3498" s="1015"/>
      <c r="G3498" s="1029"/>
      <c r="H3498" s="690"/>
    </row>
    <row r="3499" spans="1:8" ht="12.75" customHeight="1">
      <c r="A3499" s="732" t="s">
        <v>1480</v>
      </c>
      <c r="B3499" s="732" t="s">
        <v>46</v>
      </c>
      <c r="C3499" s="733" t="s">
        <v>1803</v>
      </c>
      <c r="D3499" s="732" t="s">
        <v>141</v>
      </c>
      <c r="E3499" s="734" t="s">
        <v>106</v>
      </c>
      <c r="F3499" s="735" t="s">
        <v>1804</v>
      </c>
      <c r="G3499" s="735" t="s">
        <v>1805</v>
      </c>
      <c r="H3499" s="690"/>
    </row>
    <row r="3500" spans="1:8" ht="12.75" customHeight="1">
      <c r="A3500" s="736" t="s">
        <v>129</v>
      </c>
      <c r="B3500" s="736">
        <v>2000</v>
      </c>
      <c r="C3500" s="868" t="s">
        <v>2740</v>
      </c>
      <c r="D3500" s="736" t="s">
        <v>141</v>
      </c>
      <c r="E3500" s="789">
        <v>1</v>
      </c>
      <c r="F3500" s="739">
        <v>5.2</v>
      </c>
      <c r="G3500" s="739">
        <f>E3500*F3500</f>
        <v>5.2</v>
      </c>
      <c r="H3500" s="690"/>
    </row>
    <row r="3501" spans="1:8" ht="12.75" customHeight="1">
      <c r="A3501" s="736"/>
      <c r="B3501" s="736"/>
      <c r="C3501" s="862"/>
      <c r="D3501" s="736"/>
      <c r="E3501" s="789"/>
      <c r="F3501" s="739"/>
      <c r="G3501" s="739"/>
      <c r="H3501" s="690"/>
    </row>
    <row r="3502" spans="1:8" ht="12.75" customHeight="1">
      <c r="A3502" s="1030" t="s">
        <v>1806</v>
      </c>
      <c r="B3502" s="982"/>
      <c r="C3502" s="982"/>
      <c r="D3502" s="982"/>
      <c r="E3502" s="982"/>
      <c r="F3502" s="983"/>
      <c r="G3502" s="740">
        <f>SUM(G3500:G3501)</f>
        <v>5.2</v>
      </c>
      <c r="H3502" s="690"/>
    </row>
    <row r="3503" spans="1:8" ht="12.75" customHeight="1">
      <c r="A3503" s="741"/>
      <c r="B3503" s="742"/>
      <c r="C3503" s="743"/>
      <c r="D3503" s="744"/>
      <c r="E3503" s="745"/>
      <c r="F3503" s="746"/>
      <c r="G3503" s="747"/>
      <c r="H3503" s="690"/>
    </row>
    <row r="3504" spans="1:8" ht="12.75" customHeight="1">
      <c r="A3504" s="1031" t="s">
        <v>1570</v>
      </c>
      <c r="B3504" s="982"/>
      <c r="C3504" s="982"/>
      <c r="D3504" s="982"/>
      <c r="E3504" s="982"/>
      <c r="F3504" s="982"/>
      <c r="G3504" s="983"/>
      <c r="H3504" s="690"/>
    </row>
    <row r="3505" spans="1:8" ht="12.75" customHeight="1">
      <c r="A3505" s="732" t="s">
        <v>1480</v>
      </c>
      <c r="B3505" s="732" t="s">
        <v>46</v>
      </c>
      <c r="C3505" s="733" t="s">
        <v>1803</v>
      </c>
      <c r="D3505" s="732" t="s">
        <v>141</v>
      </c>
      <c r="E3505" s="734" t="s">
        <v>106</v>
      </c>
      <c r="F3505" s="735" t="s">
        <v>1804</v>
      </c>
      <c r="G3505" s="735" t="s">
        <v>1805</v>
      </c>
      <c r="H3505" s="690"/>
    </row>
    <row r="3506" spans="1:8" ht="12.75" customHeight="1">
      <c r="A3506" s="736" t="s">
        <v>129</v>
      </c>
      <c r="B3506" s="828">
        <v>10549</v>
      </c>
      <c r="C3506" s="737" t="s">
        <v>1867</v>
      </c>
      <c r="D3506" s="736" t="s">
        <v>1522</v>
      </c>
      <c r="E3506" s="739">
        <v>0.12</v>
      </c>
      <c r="F3506" s="739">
        <v>3.78</v>
      </c>
      <c r="G3506" s="739">
        <f t="shared" ref="G3506:G3509" si="117">E3506*F3506</f>
        <v>0.45359999999999995</v>
      </c>
      <c r="H3506" s="690"/>
    </row>
    <row r="3507" spans="1:8" ht="12.75" customHeight="1">
      <c r="A3507" s="736" t="s">
        <v>129</v>
      </c>
      <c r="B3507" s="736">
        <v>10552</v>
      </c>
      <c r="C3507" s="737" t="s">
        <v>2136</v>
      </c>
      <c r="D3507" s="736" t="s">
        <v>1522</v>
      </c>
      <c r="E3507" s="739">
        <v>0.12</v>
      </c>
      <c r="F3507" s="739">
        <v>3.62</v>
      </c>
      <c r="G3507" s="739">
        <f t="shared" si="117"/>
        <v>0.43440000000000001</v>
      </c>
      <c r="H3507" s="690"/>
    </row>
    <row r="3508" spans="1:8" ht="12.75" customHeight="1">
      <c r="A3508" s="736" t="s">
        <v>116</v>
      </c>
      <c r="B3508" s="736">
        <v>2436</v>
      </c>
      <c r="C3508" s="737" t="s">
        <v>2135</v>
      </c>
      <c r="D3508" s="736" t="s">
        <v>1522</v>
      </c>
      <c r="E3508" s="739">
        <v>0.12</v>
      </c>
      <c r="F3508" s="739">
        <v>14.26</v>
      </c>
      <c r="G3508" s="739">
        <f t="shared" si="117"/>
        <v>1.7111999999999998</v>
      </c>
      <c r="H3508" s="690"/>
    </row>
    <row r="3509" spans="1:8" ht="12.75" customHeight="1">
      <c r="A3509" s="736" t="s">
        <v>116</v>
      </c>
      <c r="B3509" s="736">
        <v>6111</v>
      </c>
      <c r="C3509" s="737" t="s">
        <v>1870</v>
      </c>
      <c r="D3509" s="736" t="s">
        <v>1522</v>
      </c>
      <c r="E3509" s="739">
        <v>0.12</v>
      </c>
      <c r="F3509" s="739">
        <v>10.07</v>
      </c>
      <c r="G3509" s="739">
        <f t="shared" si="117"/>
        <v>1.2083999999999999</v>
      </c>
      <c r="H3509" s="690"/>
    </row>
    <row r="3510" spans="1:8" ht="12.75" customHeight="1">
      <c r="A3510" s="1030" t="s">
        <v>1806</v>
      </c>
      <c r="B3510" s="982"/>
      <c r="C3510" s="982"/>
      <c r="D3510" s="982"/>
      <c r="E3510" s="982"/>
      <c r="F3510" s="983"/>
      <c r="G3510" s="740">
        <f>SUM(G3506:G3509)</f>
        <v>3.8075999999999999</v>
      </c>
      <c r="H3510" s="690"/>
    </row>
    <row r="3511" spans="1:8" ht="12.75" customHeight="1">
      <c r="A3511" s="741"/>
      <c r="B3511" s="742"/>
      <c r="C3511" s="748"/>
      <c r="D3511" s="742"/>
      <c r="E3511" s="749"/>
      <c r="F3511" s="750"/>
      <c r="G3511" s="747"/>
      <c r="H3511" s="690"/>
    </row>
    <row r="3512" spans="1:8" ht="12.75" customHeight="1">
      <c r="A3512" s="1031" t="s">
        <v>1807</v>
      </c>
      <c r="B3512" s="982"/>
      <c r="C3512" s="982"/>
      <c r="D3512" s="982"/>
      <c r="E3512" s="982"/>
      <c r="F3512" s="982"/>
      <c r="G3512" s="983"/>
      <c r="H3512" s="690"/>
    </row>
    <row r="3513" spans="1:8" ht="12.75" customHeight="1">
      <c r="A3513" s="732" t="s">
        <v>1480</v>
      </c>
      <c r="B3513" s="732" t="s">
        <v>46</v>
      </c>
      <c r="C3513" s="733" t="s">
        <v>1803</v>
      </c>
      <c r="D3513" s="732" t="s">
        <v>141</v>
      </c>
      <c r="E3513" s="734" t="s">
        <v>106</v>
      </c>
      <c r="F3513" s="735" t="s">
        <v>1804</v>
      </c>
      <c r="G3513" s="735" t="s">
        <v>1805</v>
      </c>
      <c r="H3513" s="690"/>
    </row>
    <row r="3514" spans="1:8" ht="12.75" customHeight="1">
      <c r="A3514" s="736"/>
      <c r="B3514" s="736"/>
      <c r="C3514" s="737" t="str">
        <f>IF(B3514="","",IF(A3514="SINAPI",VLOOKUP(B3514,'Referência NÃO DESONERADO'!$A:$D,2,0),IF(A3514="COTAÇÃO",VLOOKUP(B3514,'Mapa Cotações'!$A:$N,2,0))))</f>
        <v/>
      </c>
      <c r="D3514" s="736" t="str">
        <f>IF(B3514="","",IF(A3514="SINAPI",VLOOKUP(B3514,'Referência NÃO DESONERADO'!$A:$D,3,0),IF(A3514="COTAÇÃO",VLOOKUP(B3514,'Mapa Cotações'!$A:$N,3,0))))</f>
        <v/>
      </c>
      <c r="E3514" s="738"/>
      <c r="F3514" s="739" t="str">
        <f>IF(B3514="","",IF('Planilha Orçamentária'!$H$2="NÃO DESONERADO",(IF(A3514="SINAPI",VLOOKUP(B3514,'Referência NÃO DESONERADO'!$A:$D,4,0),IF(A3514="ORSE",VLOOKUP(B3514,'Referência NÃO DESONERADO'!$F:$I,4,0),IF(A3514="COTAÇÃO",VLOOKUP(B3514,'Mapa Cotações'!$A:$N,13,0))))),(IF(A3514="SINAPI",VLOOKUP(B3514,'Referência DESONERADO'!$A:$D,4,0),IF(A3514="ORSE",VLOOKUP(B3514,'Referência DESONERADO'!$F:$I,4,0),IF(A3514="COTAÇÃO",VLOOKUP(B3514,'Mapa Cotações'!$A:$N,13,0)))))))</f>
        <v/>
      </c>
      <c r="G3514" s="739" t="str">
        <f>IF(D3514="","",E3514*F3514)</f>
        <v/>
      </c>
      <c r="H3514" s="690"/>
    </row>
    <row r="3515" spans="1:8" ht="12.75" customHeight="1">
      <c r="A3515" s="1030" t="s">
        <v>1806</v>
      </c>
      <c r="B3515" s="982"/>
      <c r="C3515" s="982"/>
      <c r="D3515" s="982"/>
      <c r="E3515" s="982"/>
      <c r="F3515" s="983"/>
      <c r="G3515" s="740">
        <f>SUM(G3514)</f>
        <v>0</v>
      </c>
      <c r="H3515" s="690"/>
    </row>
    <row r="3516" spans="1:8" ht="12.75" customHeight="1">
      <c r="A3516" s="741"/>
      <c r="B3516" s="742"/>
      <c r="C3516" s="751"/>
      <c r="D3516" s="752"/>
      <c r="E3516" s="753"/>
      <c r="F3516" s="754"/>
      <c r="G3516" s="755"/>
      <c r="H3516" s="690"/>
    </row>
    <row r="3517" spans="1:8" ht="12.75" customHeight="1">
      <c r="A3517" s="1032" t="s">
        <v>173</v>
      </c>
      <c r="B3517" s="982"/>
      <c r="C3517" s="982"/>
      <c r="D3517" s="982"/>
      <c r="E3517" s="982"/>
      <c r="F3517" s="1033"/>
      <c r="G3517" s="756">
        <f>SUM(G3502,G3510,G3515)</f>
        <v>9.0076000000000001</v>
      </c>
      <c r="H3517" s="690"/>
    </row>
    <row r="3518" spans="1:8" ht="12.75" customHeight="1">
      <c r="A3518" s="52"/>
      <c r="B3518" s="52"/>
      <c r="C3518" s="52"/>
      <c r="D3518" s="52"/>
      <c r="E3518" s="859"/>
      <c r="F3518" s="860"/>
      <c r="G3518" s="860"/>
      <c r="H3518" s="690"/>
    </row>
    <row r="3519" spans="1:8" ht="12.75" customHeight="1">
      <c r="A3519" s="52"/>
      <c r="B3519" s="52"/>
      <c r="C3519" s="52"/>
      <c r="D3519" s="52"/>
      <c r="E3519" s="859"/>
      <c r="F3519" s="860"/>
      <c r="G3519" s="860"/>
      <c r="H3519" s="690"/>
    </row>
    <row r="3520" spans="1:8" ht="12.75" customHeight="1">
      <c r="A3520" s="723" t="s">
        <v>46</v>
      </c>
      <c r="B3520" s="723" t="s">
        <v>37</v>
      </c>
      <c r="C3520" s="1025" t="s">
        <v>105</v>
      </c>
      <c r="D3520" s="1026"/>
      <c r="E3520" s="1026"/>
      <c r="F3520" s="1022"/>
      <c r="G3520" s="725" t="s">
        <v>40</v>
      </c>
      <c r="H3520" s="690" t="s">
        <v>129</v>
      </c>
    </row>
    <row r="3521" spans="1:8" ht="12.75" customHeight="1">
      <c r="A3521" s="786">
        <v>344</v>
      </c>
      <c r="B3521" s="867" t="s">
        <v>2741</v>
      </c>
      <c r="C3521" s="1034" t="s">
        <v>2472</v>
      </c>
      <c r="D3521" s="1015"/>
      <c r="E3521" s="1016"/>
      <c r="F3521" s="728">
        <f>G3541</f>
        <v>1.5573000000000001</v>
      </c>
      <c r="G3521" s="774" t="s">
        <v>141</v>
      </c>
      <c r="H3521" s="861">
        <v>44501</v>
      </c>
    </row>
    <row r="3522" spans="1:8" ht="12.75" customHeight="1">
      <c r="A3522" s="1028" t="s">
        <v>1802</v>
      </c>
      <c r="B3522" s="1015"/>
      <c r="C3522" s="1015"/>
      <c r="D3522" s="1015"/>
      <c r="E3522" s="1015"/>
      <c r="F3522" s="1015"/>
      <c r="G3522" s="1029"/>
      <c r="H3522" s="690"/>
    </row>
    <row r="3523" spans="1:8" ht="12.75" customHeight="1">
      <c r="A3523" s="732" t="s">
        <v>1480</v>
      </c>
      <c r="B3523" s="732" t="s">
        <v>46</v>
      </c>
      <c r="C3523" s="733" t="s">
        <v>1803</v>
      </c>
      <c r="D3523" s="732" t="s">
        <v>141</v>
      </c>
      <c r="E3523" s="734" t="s">
        <v>106</v>
      </c>
      <c r="F3523" s="735" t="s">
        <v>1804</v>
      </c>
      <c r="G3523" s="735" t="s">
        <v>1805</v>
      </c>
      <c r="H3523" s="690"/>
    </row>
    <row r="3524" spans="1:8" ht="12.75" customHeight="1">
      <c r="A3524" s="736" t="s">
        <v>129</v>
      </c>
      <c r="B3524" s="736">
        <v>214</v>
      </c>
      <c r="C3524" s="868" t="s">
        <v>2742</v>
      </c>
      <c r="D3524" s="736" t="s">
        <v>141</v>
      </c>
      <c r="E3524" s="789">
        <v>1</v>
      </c>
      <c r="F3524" s="739">
        <v>0.56999999999999995</v>
      </c>
      <c r="G3524" s="739">
        <f t="shared" ref="G3524:G3525" si="118">E3524*F3524</f>
        <v>0.56999999999999995</v>
      </c>
      <c r="H3524" s="690"/>
    </row>
    <row r="3525" spans="1:8" ht="12.75" customHeight="1">
      <c r="A3525" s="736" t="s">
        <v>129</v>
      </c>
      <c r="B3525" s="736">
        <v>325</v>
      </c>
      <c r="C3525" s="868" t="s">
        <v>2743</v>
      </c>
      <c r="D3525" s="736" t="s">
        <v>141</v>
      </c>
      <c r="E3525" s="789">
        <v>1</v>
      </c>
      <c r="F3525" s="739">
        <v>0.67</v>
      </c>
      <c r="G3525" s="739">
        <f t="shared" si="118"/>
        <v>0.67</v>
      </c>
      <c r="H3525" s="690"/>
    </row>
    <row r="3526" spans="1:8" ht="12.75" customHeight="1">
      <c r="A3526" s="1030" t="s">
        <v>1806</v>
      </c>
      <c r="B3526" s="982"/>
      <c r="C3526" s="982"/>
      <c r="D3526" s="982"/>
      <c r="E3526" s="982"/>
      <c r="F3526" s="983"/>
      <c r="G3526" s="740">
        <f>SUM(G3524:G3525)</f>
        <v>1.24</v>
      </c>
      <c r="H3526" s="690"/>
    </row>
    <row r="3527" spans="1:8" ht="12.75" customHeight="1">
      <c r="A3527" s="741"/>
      <c r="B3527" s="742"/>
      <c r="C3527" s="743"/>
      <c r="D3527" s="744"/>
      <c r="E3527" s="745"/>
      <c r="F3527" s="746"/>
      <c r="G3527" s="747"/>
      <c r="H3527" s="690"/>
    </row>
    <row r="3528" spans="1:8" ht="12.75" customHeight="1">
      <c r="A3528" s="1031" t="s">
        <v>1570</v>
      </c>
      <c r="B3528" s="982"/>
      <c r="C3528" s="982"/>
      <c r="D3528" s="982"/>
      <c r="E3528" s="982"/>
      <c r="F3528" s="982"/>
      <c r="G3528" s="983"/>
      <c r="H3528" s="690"/>
    </row>
    <row r="3529" spans="1:8" ht="12.75" customHeight="1">
      <c r="A3529" s="732" t="s">
        <v>1480</v>
      </c>
      <c r="B3529" s="732" t="s">
        <v>46</v>
      </c>
      <c r="C3529" s="733" t="s">
        <v>1803</v>
      </c>
      <c r="D3529" s="732" t="s">
        <v>141</v>
      </c>
      <c r="E3529" s="734" t="s">
        <v>106</v>
      </c>
      <c r="F3529" s="735" t="s">
        <v>1804</v>
      </c>
      <c r="G3529" s="735" t="s">
        <v>1805</v>
      </c>
      <c r="H3529" s="690"/>
    </row>
    <row r="3530" spans="1:8" ht="12.75" customHeight="1">
      <c r="A3530" s="736" t="s">
        <v>129</v>
      </c>
      <c r="B3530" s="828">
        <v>10549</v>
      </c>
      <c r="C3530" s="737" t="s">
        <v>1867</v>
      </c>
      <c r="D3530" s="736" t="s">
        <v>1522</v>
      </c>
      <c r="E3530" s="739">
        <v>0.01</v>
      </c>
      <c r="F3530" s="739">
        <v>3.78</v>
      </c>
      <c r="G3530" s="739">
        <f t="shared" ref="G3530:G3533" si="119">E3530*F3530</f>
        <v>3.78E-2</v>
      </c>
      <c r="H3530" s="690"/>
    </row>
    <row r="3531" spans="1:8" ht="12.75" customHeight="1">
      <c r="A3531" s="736" t="s">
        <v>129</v>
      </c>
      <c r="B3531" s="736">
        <v>10552</v>
      </c>
      <c r="C3531" s="737" t="s">
        <v>2136</v>
      </c>
      <c r="D3531" s="736" t="s">
        <v>1522</v>
      </c>
      <c r="E3531" s="739">
        <v>0.01</v>
      </c>
      <c r="F3531" s="739">
        <v>3.62</v>
      </c>
      <c r="G3531" s="739">
        <f t="shared" si="119"/>
        <v>3.6200000000000003E-2</v>
      </c>
      <c r="H3531" s="690"/>
    </row>
    <row r="3532" spans="1:8" ht="12.75" customHeight="1">
      <c r="A3532" s="736" t="s">
        <v>116</v>
      </c>
      <c r="B3532" s="736">
        <v>2436</v>
      </c>
      <c r="C3532" s="737" t="s">
        <v>2135</v>
      </c>
      <c r="D3532" s="736" t="s">
        <v>1522</v>
      </c>
      <c r="E3532" s="739">
        <v>0.01</v>
      </c>
      <c r="F3532" s="739">
        <v>14.26</v>
      </c>
      <c r="G3532" s="739">
        <f t="shared" si="119"/>
        <v>0.1426</v>
      </c>
      <c r="H3532" s="690"/>
    </row>
    <row r="3533" spans="1:8" ht="12.75" customHeight="1">
      <c r="A3533" s="736" t="s">
        <v>116</v>
      </c>
      <c r="B3533" s="736">
        <v>6111</v>
      </c>
      <c r="C3533" s="737" t="s">
        <v>1870</v>
      </c>
      <c r="D3533" s="736" t="s">
        <v>1522</v>
      </c>
      <c r="E3533" s="739">
        <v>0.01</v>
      </c>
      <c r="F3533" s="739">
        <v>10.07</v>
      </c>
      <c r="G3533" s="739">
        <f t="shared" si="119"/>
        <v>0.10070000000000001</v>
      </c>
      <c r="H3533" s="690"/>
    </row>
    <row r="3534" spans="1:8" ht="12.75" customHeight="1">
      <c r="A3534" s="1030" t="s">
        <v>1806</v>
      </c>
      <c r="B3534" s="982"/>
      <c r="C3534" s="982"/>
      <c r="D3534" s="982"/>
      <c r="E3534" s="982"/>
      <c r="F3534" s="983"/>
      <c r="G3534" s="740">
        <f>SUM(G3530:G3533)</f>
        <v>0.31730000000000003</v>
      </c>
      <c r="H3534" s="690"/>
    </row>
    <row r="3535" spans="1:8" ht="12.75" customHeight="1">
      <c r="A3535" s="741"/>
      <c r="B3535" s="742"/>
      <c r="C3535" s="748"/>
      <c r="D3535" s="742"/>
      <c r="E3535" s="749"/>
      <c r="F3535" s="750"/>
      <c r="G3535" s="747"/>
      <c r="H3535" s="690"/>
    </row>
    <row r="3536" spans="1:8" ht="12.75" customHeight="1">
      <c r="A3536" s="1031" t="s">
        <v>1807</v>
      </c>
      <c r="B3536" s="982"/>
      <c r="C3536" s="982"/>
      <c r="D3536" s="982"/>
      <c r="E3536" s="982"/>
      <c r="F3536" s="982"/>
      <c r="G3536" s="983"/>
      <c r="H3536" s="690"/>
    </row>
    <row r="3537" spans="1:8" ht="12.75" customHeight="1">
      <c r="A3537" s="732" t="s">
        <v>1480</v>
      </c>
      <c r="B3537" s="732" t="s">
        <v>46</v>
      </c>
      <c r="C3537" s="733" t="s">
        <v>1803</v>
      </c>
      <c r="D3537" s="732" t="s">
        <v>141</v>
      </c>
      <c r="E3537" s="734" t="s">
        <v>106</v>
      </c>
      <c r="F3537" s="735" t="s">
        <v>1804</v>
      </c>
      <c r="G3537" s="735" t="s">
        <v>1805</v>
      </c>
      <c r="H3537" s="690"/>
    </row>
    <row r="3538" spans="1:8" ht="12.75" customHeight="1">
      <c r="A3538" s="736"/>
      <c r="B3538" s="736"/>
      <c r="C3538" s="737" t="str">
        <f>IF(B3538="","",IF(A3538="SINAPI",VLOOKUP(B3538,'Referência NÃO DESONERADO'!$A:$D,2,0),IF(A3538="COTAÇÃO",VLOOKUP(B3538,'Mapa Cotações'!$A:$N,2,0))))</f>
        <v/>
      </c>
      <c r="D3538" s="736" t="str">
        <f>IF(B3538="","",IF(A3538="SINAPI",VLOOKUP(B3538,'Referência NÃO DESONERADO'!$A:$D,3,0),IF(A3538="COTAÇÃO",VLOOKUP(B3538,'Mapa Cotações'!$A:$N,3,0))))</f>
        <v/>
      </c>
      <c r="E3538" s="738"/>
      <c r="F3538" s="739" t="str">
        <f>IF(B3538="","",IF('Planilha Orçamentária'!$H$2="NÃO DESONERADO",(IF(A3538="SINAPI",VLOOKUP(B3538,'Referência NÃO DESONERADO'!$A:$D,4,0),IF(A3538="ORSE",VLOOKUP(B3538,'Referência NÃO DESONERADO'!$F:$I,4,0),IF(A3538="COTAÇÃO",VLOOKUP(B3538,'Mapa Cotações'!$A:$N,13,0))))),(IF(A3538="SINAPI",VLOOKUP(B3538,'Referência DESONERADO'!$A:$D,4,0),IF(A3538="ORSE",VLOOKUP(B3538,'Referência DESONERADO'!$F:$I,4,0),IF(A3538="COTAÇÃO",VLOOKUP(B3538,'Mapa Cotações'!$A:$N,13,0)))))))</f>
        <v/>
      </c>
      <c r="G3538" s="739" t="str">
        <f>IF(D3538="","",E3538*F3538)</f>
        <v/>
      </c>
      <c r="H3538" s="690"/>
    </row>
    <row r="3539" spans="1:8" ht="12.75" customHeight="1">
      <c r="A3539" s="1030" t="s">
        <v>1806</v>
      </c>
      <c r="B3539" s="982"/>
      <c r="C3539" s="982"/>
      <c r="D3539" s="982"/>
      <c r="E3539" s="982"/>
      <c r="F3539" s="983"/>
      <c r="G3539" s="740">
        <f>SUM(G3538)</f>
        <v>0</v>
      </c>
      <c r="H3539" s="690"/>
    </row>
    <row r="3540" spans="1:8" ht="12.75" customHeight="1">
      <c r="A3540" s="741"/>
      <c r="B3540" s="742"/>
      <c r="C3540" s="751"/>
      <c r="D3540" s="752"/>
      <c r="E3540" s="753"/>
      <c r="F3540" s="754"/>
      <c r="G3540" s="755"/>
      <c r="H3540" s="690"/>
    </row>
    <row r="3541" spans="1:8" ht="12.75" customHeight="1">
      <c r="A3541" s="1032" t="s">
        <v>173</v>
      </c>
      <c r="B3541" s="982"/>
      <c r="C3541" s="982"/>
      <c r="D3541" s="982"/>
      <c r="E3541" s="982"/>
      <c r="F3541" s="1033"/>
      <c r="G3541" s="756">
        <f>SUM(G3526,G3534,G3539)</f>
        <v>1.5573000000000001</v>
      </c>
      <c r="H3541" s="690"/>
    </row>
    <row r="3542" spans="1:8" ht="12.75" customHeight="1">
      <c r="A3542" s="52"/>
      <c r="B3542" s="52"/>
      <c r="C3542" s="52"/>
      <c r="D3542" s="52"/>
      <c r="E3542" s="859"/>
      <c r="F3542" s="860"/>
      <c r="G3542" s="860"/>
      <c r="H3542" s="690"/>
    </row>
    <row r="3543" spans="1:8" ht="12.75" customHeight="1">
      <c r="A3543" s="52"/>
      <c r="B3543" s="52"/>
      <c r="C3543" s="52"/>
      <c r="D3543" s="52"/>
      <c r="E3543" s="859"/>
      <c r="F3543" s="860"/>
      <c r="G3543" s="860"/>
      <c r="H3543" s="690"/>
    </row>
    <row r="3544" spans="1:8" ht="12.75" customHeight="1">
      <c r="A3544" s="723" t="s">
        <v>46</v>
      </c>
      <c r="B3544" s="723" t="s">
        <v>37</v>
      </c>
      <c r="C3544" s="1025" t="s">
        <v>105</v>
      </c>
      <c r="D3544" s="1026"/>
      <c r="E3544" s="1026"/>
      <c r="F3544" s="1022"/>
      <c r="G3544" s="725" t="s">
        <v>40</v>
      </c>
      <c r="H3544" s="690" t="s">
        <v>129</v>
      </c>
    </row>
    <row r="3545" spans="1:8" ht="12.75" customHeight="1">
      <c r="A3545" s="786">
        <v>346</v>
      </c>
      <c r="B3545" s="867" t="s">
        <v>2744</v>
      </c>
      <c r="C3545" s="1034" t="s">
        <v>2472</v>
      </c>
      <c r="D3545" s="1015"/>
      <c r="E3545" s="1016"/>
      <c r="F3545" s="728">
        <f>G3565</f>
        <v>3.5092000000000003</v>
      </c>
      <c r="G3545" s="774" t="s">
        <v>141</v>
      </c>
      <c r="H3545" s="861">
        <v>44501</v>
      </c>
    </row>
    <row r="3546" spans="1:8" ht="12.75" customHeight="1">
      <c r="A3546" s="1028" t="s">
        <v>1802</v>
      </c>
      <c r="B3546" s="1015"/>
      <c r="C3546" s="1015"/>
      <c r="D3546" s="1015"/>
      <c r="E3546" s="1015"/>
      <c r="F3546" s="1015"/>
      <c r="G3546" s="1029"/>
      <c r="H3546" s="690"/>
    </row>
    <row r="3547" spans="1:8" ht="12.75" customHeight="1">
      <c r="A3547" s="732" t="s">
        <v>1480</v>
      </c>
      <c r="B3547" s="732" t="s">
        <v>46</v>
      </c>
      <c r="C3547" s="733" t="s">
        <v>1803</v>
      </c>
      <c r="D3547" s="732" t="s">
        <v>141</v>
      </c>
      <c r="E3547" s="734" t="s">
        <v>106</v>
      </c>
      <c r="F3547" s="735" t="s">
        <v>1804</v>
      </c>
      <c r="G3547" s="735" t="s">
        <v>1805</v>
      </c>
      <c r="H3547" s="690"/>
    </row>
    <row r="3548" spans="1:8" ht="12.75" customHeight="1">
      <c r="A3548" s="736" t="s">
        <v>129</v>
      </c>
      <c r="B3548" s="736">
        <v>216</v>
      </c>
      <c r="C3548" s="868" t="s">
        <v>2745</v>
      </c>
      <c r="D3548" s="736" t="s">
        <v>141</v>
      </c>
      <c r="E3548" s="789">
        <v>1</v>
      </c>
      <c r="F3548" s="739">
        <v>0.96</v>
      </c>
      <c r="G3548" s="739">
        <f t="shared" ref="G3548:G3549" si="120">E3548*F3548</f>
        <v>0.96</v>
      </c>
      <c r="H3548" s="690"/>
    </row>
    <row r="3549" spans="1:8" ht="12.75" customHeight="1">
      <c r="A3549" s="736" t="s">
        <v>129</v>
      </c>
      <c r="B3549" s="736">
        <v>327</v>
      </c>
      <c r="C3549" s="868" t="s">
        <v>2746</v>
      </c>
      <c r="D3549" s="736" t="s">
        <v>141</v>
      </c>
      <c r="E3549" s="789">
        <v>1</v>
      </c>
      <c r="F3549" s="739">
        <v>1.28</v>
      </c>
      <c r="G3549" s="739">
        <f t="shared" si="120"/>
        <v>1.28</v>
      </c>
      <c r="H3549" s="690"/>
    </row>
    <row r="3550" spans="1:8" ht="12.75" customHeight="1">
      <c r="A3550" s="1030" t="s">
        <v>1806</v>
      </c>
      <c r="B3550" s="982"/>
      <c r="C3550" s="982"/>
      <c r="D3550" s="982"/>
      <c r="E3550" s="982"/>
      <c r="F3550" s="983"/>
      <c r="G3550" s="740">
        <f>SUM(G3548:G3549)</f>
        <v>2.2400000000000002</v>
      </c>
      <c r="H3550" s="690"/>
    </row>
    <row r="3551" spans="1:8" ht="12.75" customHeight="1">
      <c r="A3551" s="741"/>
      <c r="B3551" s="742"/>
      <c r="C3551" s="743"/>
      <c r="D3551" s="744"/>
      <c r="E3551" s="745"/>
      <c r="F3551" s="746"/>
      <c r="G3551" s="747"/>
      <c r="H3551" s="690"/>
    </row>
    <row r="3552" spans="1:8" ht="12.75" customHeight="1">
      <c r="A3552" s="1031" t="s">
        <v>1570</v>
      </c>
      <c r="B3552" s="982"/>
      <c r="C3552" s="982"/>
      <c r="D3552" s="982"/>
      <c r="E3552" s="982"/>
      <c r="F3552" s="982"/>
      <c r="G3552" s="983"/>
      <c r="H3552" s="690"/>
    </row>
    <row r="3553" spans="1:8" ht="12.75" customHeight="1">
      <c r="A3553" s="732" t="s">
        <v>1480</v>
      </c>
      <c r="B3553" s="732" t="s">
        <v>46</v>
      </c>
      <c r="C3553" s="733" t="s">
        <v>1803</v>
      </c>
      <c r="D3553" s="732" t="s">
        <v>141</v>
      </c>
      <c r="E3553" s="734" t="s">
        <v>106</v>
      </c>
      <c r="F3553" s="735" t="s">
        <v>1804</v>
      </c>
      <c r="G3553" s="735" t="s">
        <v>1805</v>
      </c>
      <c r="H3553" s="690"/>
    </row>
    <row r="3554" spans="1:8" ht="12.75" customHeight="1">
      <c r="A3554" s="736" t="s">
        <v>129</v>
      </c>
      <c r="B3554" s="828">
        <v>10549</v>
      </c>
      <c r="C3554" s="737" t="s">
        <v>1867</v>
      </c>
      <c r="D3554" s="736" t="s">
        <v>1522</v>
      </c>
      <c r="E3554" s="739">
        <v>0.04</v>
      </c>
      <c r="F3554" s="739">
        <v>3.78</v>
      </c>
      <c r="G3554" s="739">
        <f t="shared" ref="G3554:G3557" si="121">E3554*F3554</f>
        <v>0.1512</v>
      </c>
      <c r="H3554" s="690"/>
    </row>
    <row r="3555" spans="1:8" ht="12.75" customHeight="1">
      <c r="A3555" s="736" t="s">
        <v>129</v>
      </c>
      <c r="B3555" s="736">
        <v>10552</v>
      </c>
      <c r="C3555" s="737" t="s">
        <v>2136</v>
      </c>
      <c r="D3555" s="736" t="s">
        <v>1522</v>
      </c>
      <c r="E3555" s="739">
        <v>0.04</v>
      </c>
      <c r="F3555" s="739">
        <v>3.62</v>
      </c>
      <c r="G3555" s="739">
        <f t="shared" si="121"/>
        <v>0.14480000000000001</v>
      </c>
      <c r="H3555" s="690"/>
    </row>
    <row r="3556" spans="1:8" ht="12.75" customHeight="1">
      <c r="A3556" s="736" t="s">
        <v>116</v>
      </c>
      <c r="B3556" s="736">
        <v>2436</v>
      </c>
      <c r="C3556" s="737" t="s">
        <v>2135</v>
      </c>
      <c r="D3556" s="736" t="s">
        <v>1522</v>
      </c>
      <c r="E3556" s="739">
        <v>0.04</v>
      </c>
      <c r="F3556" s="739">
        <v>14.26</v>
      </c>
      <c r="G3556" s="739">
        <f t="shared" si="121"/>
        <v>0.57040000000000002</v>
      </c>
      <c r="H3556" s="690"/>
    </row>
    <row r="3557" spans="1:8" ht="12.75" customHeight="1">
      <c r="A3557" s="736" t="s">
        <v>116</v>
      </c>
      <c r="B3557" s="736">
        <v>6111</v>
      </c>
      <c r="C3557" s="737" t="s">
        <v>1870</v>
      </c>
      <c r="D3557" s="736" t="s">
        <v>1522</v>
      </c>
      <c r="E3557" s="739">
        <v>0.04</v>
      </c>
      <c r="F3557" s="739">
        <v>10.07</v>
      </c>
      <c r="G3557" s="739">
        <f t="shared" si="121"/>
        <v>0.40280000000000005</v>
      </c>
      <c r="H3557" s="690"/>
    </row>
    <row r="3558" spans="1:8" ht="12.75" customHeight="1">
      <c r="A3558" s="1030" t="s">
        <v>1806</v>
      </c>
      <c r="B3558" s="982"/>
      <c r="C3558" s="982"/>
      <c r="D3558" s="982"/>
      <c r="E3558" s="982"/>
      <c r="F3558" s="983"/>
      <c r="G3558" s="740">
        <f>SUM(G3554:G3557)</f>
        <v>1.2692000000000001</v>
      </c>
      <c r="H3558" s="690"/>
    </row>
    <row r="3559" spans="1:8" ht="12.75" customHeight="1">
      <c r="A3559" s="741"/>
      <c r="B3559" s="742"/>
      <c r="C3559" s="748"/>
      <c r="D3559" s="742"/>
      <c r="E3559" s="749"/>
      <c r="F3559" s="750"/>
      <c r="G3559" s="747"/>
      <c r="H3559" s="690"/>
    </row>
    <row r="3560" spans="1:8" ht="12.75" customHeight="1">
      <c r="A3560" s="1031" t="s">
        <v>1807</v>
      </c>
      <c r="B3560" s="982"/>
      <c r="C3560" s="982"/>
      <c r="D3560" s="982"/>
      <c r="E3560" s="982"/>
      <c r="F3560" s="982"/>
      <c r="G3560" s="983"/>
      <c r="H3560" s="690"/>
    </row>
    <row r="3561" spans="1:8" ht="12.75" customHeight="1">
      <c r="A3561" s="732" t="s">
        <v>1480</v>
      </c>
      <c r="B3561" s="732" t="s">
        <v>46</v>
      </c>
      <c r="C3561" s="733" t="s">
        <v>1803</v>
      </c>
      <c r="D3561" s="732" t="s">
        <v>141</v>
      </c>
      <c r="E3561" s="734" t="s">
        <v>106</v>
      </c>
      <c r="F3561" s="735" t="s">
        <v>1804</v>
      </c>
      <c r="G3561" s="735" t="s">
        <v>1805</v>
      </c>
      <c r="H3561" s="690"/>
    </row>
    <row r="3562" spans="1:8" ht="12.75" customHeight="1">
      <c r="A3562" s="736"/>
      <c r="B3562" s="736"/>
      <c r="C3562" s="737" t="str">
        <f>IF(B3562="","",IF(A3562="SINAPI",VLOOKUP(B3562,'Referência NÃO DESONERADO'!$A:$D,2,0),IF(A3562="COTAÇÃO",VLOOKUP(B3562,'Mapa Cotações'!$A:$N,2,0))))</f>
        <v/>
      </c>
      <c r="D3562" s="736" t="str">
        <f>IF(B3562="","",IF(A3562="SINAPI",VLOOKUP(B3562,'Referência NÃO DESONERADO'!$A:$D,3,0),IF(A3562="COTAÇÃO",VLOOKUP(B3562,'Mapa Cotações'!$A:$N,3,0))))</f>
        <v/>
      </c>
      <c r="E3562" s="738"/>
      <c r="F3562" s="739" t="str">
        <f>IF(B3562="","",IF('Planilha Orçamentária'!$H$2="NÃO DESONERADO",(IF(A3562="SINAPI",VLOOKUP(B3562,'Referência NÃO DESONERADO'!$A:$D,4,0),IF(A3562="ORSE",VLOOKUP(B3562,'Referência NÃO DESONERADO'!$F:$I,4,0),IF(A3562="COTAÇÃO",VLOOKUP(B3562,'Mapa Cotações'!$A:$N,13,0))))),(IF(A3562="SINAPI",VLOOKUP(B3562,'Referência DESONERADO'!$A:$D,4,0),IF(A3562="ORSE",VLOOKUP(B3562,'Referência DESONERADO'!$F:$I,4,0),IF(A3562="COTAÇÃO",VLOOKUP(B3562,'Mapa Cotações'!$A:$N,13,0)))))))</f>
        <v/>
      </c>
      <c r="G3562" s="739" t="str">
        <f>IF(D3562="","",E3562*F3562)</f>
        <v/>
      </c>
      <c r="H3562" s="690"/>
    </row>
    <row r="3563" spans="1:8" ht="12.75" customHeight="1">
      <c r="A3563" s="1030" t="s">
        <v>1806</v>
      </c>
      <c r="B3563" s="982"/>
      <c r="C3563" s="982"/>
      <c r="D3563" s="982"/>
      <c r="E3563" s="982"/>
      <c r="F3563" s="983"/>
      <c r="G3563" s="740">
        <f>SUM(G3562)</f>
        <v>0</v>
      </c>
      <c r="H3563" s="690"/>
    </row>
    <row r="3564" spans="1:8" ht="12.75" customHeight="1">
      <c r="A3564" s="741"/>
      <c r="B3564" s="742"/>
      <c r="C3564" s="751"/>
      <c r="D3564" s="752"/>
      <c r="E3564" s="753"/>
      <c r="F3564" s="754"/>
      <c r="G3564" s="755"/>
      <c r="H3564" s="690"/>
    </row>
    <row r="3565" spans="1:8" ht="12.75" customHeight="1">
      <c r="A3565" s="1032" t="s">
        <v>173</v>
      </c>
      <c r="B3565" s="982"/>
      <c r="C3565" s="982"/>
      <c r="D3565" s="982"/>
      <c r="E3565" s="982"/>
      <c r="F3565" s="1033"/>
      <c r="G3565" s="756">
        <f>SUM(G3550,G3558,G3563)</f>
        <v>3.5092000000000003</v>
      </c>
      <c r="H3565" s="690"/>
    </row>
    <row r="3566" spans="1:8" ht="12.75" customHeight="1">
      <c r="A3566" s="52"/>
      <c r="B3566" s="52"/>
      <c r="C3566" s="52"/>
      <c r="D3566" s="52"/>
      <c r="E3566" s="859"/>
      <c r="F3566" s="860"/>
      <c r="G3566" s="860"/>
      <c r="H3566" s="690"/>
    </row>
    <row r="3567" spans="1:8" ht="12.75" customHeight="1">
      <c r="A3567" s="52"/>
      <c r="B3567" s="52"/>
      <c r="C3567" s="52"/>
      <c r="D3567" s="52"/>
      <c r="E3567" s="859"/>
      <c r="F3567" s="860"/>
      <c r="G3567" s="860"/>
      <c r="H3567" s="690"/>
    </row>
    <row r="3568" spans="1:8" ht="12.75" customHeight="1">
      <c r="A3568" s="723" t="s">
        <v>46</v>
      </c>
      <c r="B3568" s="723" t="s">
        <v>37</v>
      </c>
      <c r="C3568" s="1025" t="s">
        <v>105</v>
      </c>
      <c r="D3568" s="1026"/>
      <c r="E3568" s="1026"/>
      <c r="F3568" s="1022"/>
      <c r="G3568" s="725" t="s">
        <v>40</v>
      </c>
      <c r="H3568" s="690" t="s">
        <v>129</v>
      </c>
    </row>
    <row r="3569" spans="1:8" ht="12.75" customHeight="1">
      <c r="A3569" s="786">
        <v>12463</v>
      </c>
      <c r="B3569" s="867" t="s">
        <v>2747</v>
      </c>
      <c r="C3569" s="1034" t="s">
        <v>2748</v>
      </c>
      <c r="D3569" s="1015"/>
      <c r="E3569" s="1016"/>
      <c r="F3569" s="728">
        <f>G3589</f>
        <v>9.9038000000000004</v>
      </c>
      <c r="G3569" s="774" t="s">
        <v>141</v>
      </c>
      <c r="H3569" s="861">
        <v>44501</v>
      </c>
    </row>
    <row r="3570" spans="1:8" ht="12.75" customHeight="1">
      <c r="A3570" s="1028" t="s">
        <v>1802</v>
      </c>
      <c r="B3570" s="1015"/>
      <c r="C3570" s="1015"/>
      <c r="D3570" s="1015"/>
      <c r="E3570" s="1015"/>
      <c r="F3570" s="1015"/>
      <c r="G3570" s="1029"/>
      <c r="H3570" s="690"/>
    </row>
    <row r="3571" spans="1:8" ht="12.75" customHeight="1">
      <c r="A3571" s="732" t="s">
        <v>1480</v>
      </c>
      <c r="B3571" s="732" t="s">
        <v>46</v>
      </c>
      <c r="C3571" s="733" t="s">
        <v>1803</v>
      </c>
      <c r="D3571" s="732" t="s">
        <v>141</v>
      </c>
      <c r="E3571" s="734" t="s">
        <v>106</v>
      </c>
      <c r="F3571" s="735" t="s">
        <v>1804</v>
      </c>
      <c r="G3571" s="735" t="s">
        <v>1805</v>
      </c>
      <c r="H3571" s="690"/>
    </row>
    <row r="3572" spans="1:8" ht="12.75" customHeight="1">
      <c r="A3572" s="736" t="s">
        <v>116</v>
      </c>
      <c r="B3572" s="736">
        <v>39179</v>
      </c>
      <c r="C3572" s="868" t="s">
        <v>2749</v>
      </c>
      <c r="D3572" s="736" t="s">
        <v>141</v>
      </c>
      <c r="E3572" s="789">
        <v>1</v>
      </c>
      <c r="F3572" s="739">
        <v>5.41</v>
      </c>
      <c r="G3572" s="739">
        <f t="shared" ref="G3572:G3573" si="122">E3572*F3572</f>
        <v>5.41</v>
      </c>
      <c r="H3572" s="690"/>
    </row>
    <row r="3573" spans="1:8" ht="12.75" customHeight="1">
      <c r="A3573" s="736" t="s">
        <v>116</v>
      </c>
      <c r="B3573" s="736">
        <v>39213</v>
      </c>
      <c r="C3573" s="868" t="s">
        <v>2750</v>
      </c>
      <c r="D3573" s="736" t="s">
        <v>141</v>
      </c>
      <c r="E3573" s="789">
        <v>1</v>
      </c>
      <c r="F3573" s="739">
        <v>2.59</v>
      </c>
      <c r="G3573" s="739">
        <f t="shared" si="122"/>
        <v>2.59</v>
      </c>
      <c r="H3573" s="690"/>
    </row>
    <row r="3574" spans="1:8" ht="12.75" customHeight="1">
      <c r="A3574" s="1030" t="s">
        <v>1806</v>
      </c>
      <c r="B3574" s="982"/>
      <c r="C3574" s="982"/>
      <c r="D3574" s="982"/>
      <c r="E3574" s="982"/>
      <c r="F3574" s="983"/>
      <c r="G3574" s="740">
        <f>SUM(G3572:G3573)</f>
        <v>8</v>
      </c>
      <c r="H3574" s="690"/>
    </row>
    <row r="3575" spans="1:8" ht="12.75" customHeight="1">
      <c r="A3575" s="741"/>
      <c r="B3575" s="742"/>
      <c r="C3575" s="743"/>
      <c r="D3575" s="744"/>
      <c r="E3575" s="745"/>
      <c r="F3575" s="746"/>
      <c r="G3575" s="747"/>
      <c r="H3575" s="690"/>
    </row>
    <row r="3576" spans="1:8" ht="12.75" customHeight="1">
      <c r="A3576" s="1031" t="s">
        <v>1570</v>
      </c>
      <c r="B3576" s="982"/>
      <c r="C3576" s="982"/>
      <c r="D3576" s="982"/>
      <c r="E3576" s="982"/>
      <c r="F3576" s="982"/>
      <c r="G3576" s="983"/>
      <c r="H3576" s="690"/>
    </row>
    <row r="3577" spans="1:8" ht="12.75" customHeight="1">
      <c r="A3577" s="732" t="s">
        <v>1480</v>
      </c>
      <c r="B3577" s="732" t="s">
        <v>46</v>
      </c>
      <c r="C3577" s="733" t="s">
        <v>1803</v>
      </c>
      <c r="D3577" s="732" t="s">
        <v>141</v>
      </c>
      <c r="E3577" s="734" t="s">
        <v>106</v>
      </c>
      <c r="F3577" s="735" t="s">
        <v>1804</v>
      </c>
      <c r="G3577" s="735" t="s">
        <v>1805</v>
      </c>
      <c r="H3577" s="690"/>
    </row>
    <row r="3578" spans="1:8" ht="12.75" customHeight="1">
      <c r="A3578" s="736" t="s">
        <v>129</v>
      </c>
      <c r="B3578" s="828">
        <v>10549</v>
      </c>
      <c r="C3578" s="737" t="s">
        <v>1867</v>
      </c>
      <c r="D3578" s="736" t="s">
        <v>1522</v>
      </c>
      <c r="E3578" s="739">
        <v>0.06</v>
      </c>
      <c r="F3578" s="739">
        <v>3.78</v>
      </c>
      <c r="G3578" s="739">
        <f t="shared" ref="G3578:G3581" si="123">E3578*F3578</f>
        <v>0.22679999999999997</v>
      </c>
      <c r="H3578" s="690"/>
    </row>
    <row r="3579" spans="1:8" ht="12.75" customHeight="1">
      <c r="A3579" s="736" t="s">
        <v>129</v>
      </c>
      <c r="B3579" s="736">
        <v>10552</v>
      </c>
      <c r="C3579" s="737" t="s">
        <v>2136</v>
      </c>
      <c r="D3579" s="736" t="s">
        <v>1522</v>
      </c>
      <c r="E3579" s="739">
        <v>0.06</v>
      </c>
      <c r="F3579" s="739">
        <v>3.62</v>
      </c>
      <c r="G3579" s="739">
        <f t="shared" si="123"/>
        <v>0.2172</v>
      </c>
      <c r="H3579" s="690"/>
    </row>
    <row r="3580" spans="1:8" ht="12.75" customHeight="1">
      <c r="A3580" s="736" t="s">
        <v>116</v>
      </c>
      <c r="B3580" s="736">
        <v>2436</v>
      </c>
      <c r="C3580" s="737" t="s">
        <v>2135</v>
      </c>
      <c r="D3580" s="736" t="s">
        <v>1522</v>
      </c>
      <c r="E3580" s="739">
        <v>0.06</v>
      </c>
      <c r="F3580" s="739">
        <v>14.26</v>
      </c>
      <c r="G3580" s="739">
        <f t="shared" si="123"/>
        <v>0.85559999999999992</v>
      </c>
      <c r="H3580" s="690"/>
    </row>
    <row r="3581" spans="1:8" ht="12.75" customHeight="1">
      <c r="A3581" s="736" t="s">
        <v>116</v>
      </c>
      <c r="B3581" s="736">
        <v>6111</v>
      </c>
      <c r="C3581" s="737" t="s">
        <v>1870</v>
      </c>
      <c r="D3581" s="736" t="s">
        <v>1522</v>
      </c>
      <c r="E3581" s="739">
        <v>0.06</v>
      </c>
      <c r="F3581" s="739">
        <v>10.07</v>
      </c>
      <c r="G3581" s="739">
        <f t="shared" si="123"/>
        <v>0.60419999999999996</v>
      </c>
      <c r="H3581" s="690"/>
    </row>
    <row r="3582" spans="1:8" ht="12.75" customHeight="1">
      <c r="A3582" s="1030" t="s">
        <v>1806</v>
      </c>
      <c r="B3582" s="982"/>
      <c r="C3582" s="982"/>
      <c r="D3582" s="982"/>
      <c r="E3582" s="982"/>
      <c r="F3582" s="983"/>
      <c r="G3582" s="740">
        <f>SUM(G3578:G3581)</f>
        <v>1.9037999999999999</v>
      </c>
      <c r="H3582" s="690"/>
    </row>
    <row r="3583" spans="1:8" ht="12.75" customHeight="1">
      <c r="A3583" s="741"/>
      <c r="B3583" s="742"/>
      <c r="C3583" s="748"/>
      <c r="D3583" s="742"/>
      <c r="E3583" s="749"/>
      <c r="F3583" s="750"/>
      <c r="G3583" s="747"/>
      <c r="H3583" s="690"/>
    </row>
    <row r="3584" spans="1:8" ht="12.75" customHeight="1">
      <c r="A3584" s="1031" t="s">
        <v>1807</v>
      </c>
      <c r="B3584" s="982"/>
      <c r="C3584" s="982"/>
      <c r="D3584" s="982"/>
      <c r="E3584" s="982"/>
      <c r="F3584" s="982"/>
      <c r="G3584" s="983"/>
      <c r="H3584" s="690"/>
    </row>
    <row r="3585" spans="1:8" ht="12.75" customHeight="1">
      <c r="A3585" s="732" t="s">
        <v>1480</v>
      </c>
      <c r="B3585" s="732" t="s">
        <v>46</v>
      </c>
      <c r="C3585" s="733" t="s">
        <v>1803</v>
      </c>
      <c r="D3585" s="732" t="s">
        <v>141</v>
      </c>
      <c r="E3585" s="734" t="s">
        <v>106</v>
      </c>
      <c r="F3585" s="735" t="s">
        <v>1804</v>
      </c>
      <c r="G3585" s="735" t="s">
        <v>1805</v>
      </c>
      <c r="H3585" s="690"/>
    </row>
    <row r="3586" spans="1:8" ht="12.75" customHeight="1">
      <c r="A3586" s="736"/>
      <c r="B3586" s="736"/>
      <c r="C3586" s="737" t="str">
        <f>IF(B3586="","",IF(A3586="SINAPI",VLOOKUP(B3586,'Referência NÃO DESONERADO'!$A:$D,2,0),IF(A3586="COTAÇÃO",VLOOKUP(B3586,'Mapa Cotações'!$A:$N,2,0))))</f>
        <v/>
      </c>
      <c r="D3586" s="736" t="str">
        <f>IF(B3586="","",IF(A3586="SINAPI",VLOOKUP(B3586,'Referência NÃO DESONERADO'!$A:$D,3,0),IF(A3586="COTAÇÃO",VLOOKUP(B3586,'Mapa Cotações'!$A:$N,3,0))))</f>
        <v/>
      </c>
      <c r="E3586" s="738"/>
      <c r="F3586" s="739" t="str">
        <f>IF(B3586="","",IF('Planilha Orçamentária'!$H$2="NÃO DESONERADO",(IF(A3586="SINAPI",VLOOKUP(B3586,'Referência NÃO DESONERADO'!$A:$D,4,0),IF(A3586="ORSE",VLOOKUP(B3586,'Referência NÃO DESONERADO'!$F:$I,4,0),IF(A3586="COTAÇÃO",VLOOKUP(B3586,'Mapa Cotações'!$A:$N,13,0))))),(IF(A3586="SINAPI",VLOOKUP(B3586,'Referência DESONERADO'!$A:$D,4,0),IF(A3586="ORSE",VLOOKUP(B3586,'Referência DESONERADO'!$F:$I,4,0),IF(A3586="COTAÇÃO",VLOOKUP(B3586,'Mapa Cotações'!$A:$N,13,0)))))))</f>
        <v/>
      </c>
      <c r="G3586" s="739" t="str">
        <f>IF(D3586="","",E3586*F3586)</f>
        <v/>
      </c>
      <c r="H3586" s="690"/>
    </row>
    <row r="3587" spans="1:8" ht="12.75" customHeight="1">
      <c r="A3587" s="1030" t="s">
        <v>1806</v>
      </c>
      <c r="B3587" s="982"/>
      <c r="C3587" s="982"/>
      <c r="D3587" s="982"/>
      <c r="E3587" s="982"/>
      <c r="F3587" s="983"/>
      <c r="G3587" s="740">
        <f>SUM(G3586)</f>
        <v>0</v>
      </c>
      <c r="H3587" s="690"/>
    </row>
    <row r="3588" spans="1:8" ht="12.75" customHeight="1">
      <c r="A3588" s="741"/>
      <c r="B3588" s="742"/>
      <c r="C3588" s="751"/>
      <c r="D3588" s="752"/>
      <c r="E3588" s="753"/>
      <c r="F3588" s="754"/>
      <c r="G3588" s="755"/>
      <c r="H3588" s="690"/>
    </row>
    <row r="3589" spans="1:8" ht="12.75" customHeight="1">
      <c r="A3589" s="1032" t="s">
        <v>173</v>
      </c>
      <c r="B3589" s="982"/>
      <c r="C3589" s="982"/>
      <c r="D3589" s="982"/>
      <c r="E3589" s="982"/>
      <c r="F3589" s="1033"/>
      <c r="G3589" s="756">
        <f>SUM(G3574,G3582,G3587)</f>
        <v>9.9038000000000004</v>
      </c>
      <c r="H3589" s="690"/>
    </row>
    <row r="3590" spans="1:8" ht="12.75" customHeight="1">
      <c r="A3590" s="52"/>
      <c r="B3590" s="52"/>
      <c r="C3590" s="52"/>
      <c r="D3590" s="52"/>
      <c r="E3590" s="859"/>
      <c r="F3590" s="860"/>
      <c r="G3590" s="860"/>
      <c r="H3590" s="690"/>
    </row>
    <row r="3591" spans="1:8" ht="12.75" customHeight="1">
      <c r="A3591" s="52"/>
      <c r="B3591" s="52"/>
      <c r="C3591" s="52"/>
      <c r="D3591" s="52"/>
      <c r="E3591" s="859"/>
      <c r="F3591" s="860"/>
      <c r="G3591" s="860"/>
      <c r="H3591" s="690"/>
    </row>
    <row r="3592" spans="1:8" ht="12.75" customHeight="1">
      <c r="A3592" s="723" t="s">
        <v>46</v>
      </c>
      <c r="B3592" s="723" t="s">
        <v>37</v>
      </c>
      <c r="C3592" s="1025" t="s">
        <v>105</v>
      </c>
      <c r="D3592" s="1026"/>
      <c r="E3592" s="1026"/>
      <c r="F3592" s="1022"/>
      <c r="G3592" s="725" t="s">
        <v>40</v>
      </c>
      <c r="H3592" s="690" t="s">
        <v>129</v>
      </c>
    </row>
    <row r="3593" spans="1:8" ht="12.75" customHeight="1">
      <c r="A3593" s="786">
        <v>4178</v>
      </c>
      <c r="B3593" s="867" t="s">
        <v>2751</v>
      </c>
      <c r="C3593" s="1034" t="s">
        <v>2465</v>
      </c>
      <c r="D3593" s="1015"/>
      <c r="E3593" s="1016"/>
      <c r="F3593" s="728">
        <f>G3613</f>
        <v>1.6</v>
      </c>
      <c r="G3593" s="774" t="s">
        <v>141</v>
      </c>
      <c r="H3593" s="861">
        <v>44501</v>
      </c>
    </row>
    <row r="3594" spans="1:8" ht="12.75" customHeight="1">
      <c r="A3594" s="1028" t="s">
        <v>1802</v>
      </c>
      <c r="B3594" s="1015"/>
      <c r="C3594" s="1015"/>
      <c r="D3594" s="1015"/>
      <c r="E3594" s="1015"/>
      <c r="F3594" s="1015"/>
      <c r="G3594" s="1029"/>
      <c r="H3594" s="690"/>
    </row>
    <row r="3595" spans="1:8" ht="12.75" customHeight="1">
      <c r="A3595" s="732" t="s">
        <v>1480</v>
      </c>
      <c r="B3595" s="732" t="s">
        <v>46</v>
      </c>
      <c r="C3595" s="733" t="s">
        <v>1803</v>
      </c>
      <c r="D3595" s="732" t="s">
        <v>141</v>
      </c>
      <c r="E3595" s="734" t="s">
        <v>106</v>
      </c>
      <c r="F3595" s="735" t="s">
        <v>1804</v>
      </c>
      <c r="G3595" s="735" t="s">
        <v>1805</v>
      </c>
      <c r="H3595" s="690"/>
    </row>
    <row r="3596" spans="1:8" ht="12.75" customHeight="1">
      <c r="A3596" s="736" t="s">
        <v>129</v>
      </c>
      <c r="B3596" s="736">
        <v>3309</v>
      </c>
      <c r="C3596" s="868" t="s">
        <v>2752</v>
      </c>
      <c r="D3596" s="736" t="s">
        <v>141</v>
      </c>
      <c r="E3596" s="789">
        <v>1</v>
      </c>
      <c r="F3596" s="739">
        <v>1.6</v>
      </c>
      <c r="G3596" s="739">
        <f>E3596*F3596</f>
        <v>1.6</v>
      </c>
      <c r="H3596" s="690"/>
    </row>
    <row r="3597" spans="1:8" ht="12.75" customHeight="1">
      <c r="A3597" s="736"/>
      <c r="B3597" s="736"/>
      <c r="C3597" s="868"/>
      <c r="D3597" s="736"/>
      <c r="E3597" s="789"/>
      <c r="F3597" s="739"/>
      <c r="G3597" s="739"/>
      <c r="H3597" s="690"/>
    </row>
    <row r="3598" spans="1:8" ht="12.75" customHeight="1">
      <c r="A3598" s="1030" t="s">
        <v>1806</v>
      </c>
      <c r="B3598" s="982"/>
      <c r="C3598" s="982"/>
      <c r="D3598" s="982"/>
      <c r="E3598" s="982"/>
      <c r="F3598" s="983"/>
      <c r="G3598" s="740">
        <f>SUM(G3596:G3597)</f>
        <v>1.6</v>
      </c>
      <c r="H3598" s="690"/>
    </row>
    <row r="3599" spans="1:8" ht="12.75" customHeight="1">
      <c r="A3599" s="741"/>
      <c r="B3599" s="742"/>
      <c r="C3599" s="743"/>
      <c r="D3599" s="744"/>
      <c r="E3599" s="745"/>
      <c r="F3599" s="746"/>
      <c r="G3599" s="747"/>
      <c r="H3599" s="690"/>
    </row>
    <row r="3600" spans="1:8" ht="12.75" customHeight="1">
      <c r="A3600" s="1031" t="s">
        <v>1570</v>
      </c>
      <c r="B3600" s="982"/>
      <c r="C3600" s="982"/>
      <c r="D3600" s="982"/>
      <c r="E3600" s="982"/>
      <c r="F3600" s="982"/>
      <c r="G3600" s="983"/>
      <c r="H3600" s="690"/>
    </row>
    <row r="3601" spans="1:8" ht="12.75" customHeight="1">
      <c r="A3601" s="732" t="s">
        <v>1480</v>
      </c>
      <c r="B3601" s="732" t="s">
        <v>46</v>
      </c>
      <c r="C3601" s="733" t="s">
        <v>1803</v>
      </c>
      <c r="D3601" s="732" t="s">
        <v>141</v>
      </c>
      <c r="E3601" s="734" t="s">
        <v>106</v>
      </c>
      <c r="F3601" s="735" t="s">
        <v>1804</v>
      </c>
      <c r="G3601" s="735" t="s">
        <v>1805</v>
      </c>
      <c r="H3601" s="690"/>
    </row>
    <row r="3602" spans="1:8" ht="12.75" customHeight="1">
      <c r="A3602" s="736"/>
      <c r="B3602" s="828"/>
      <c r="C3602" s="737"/>
      <c r="D3602" s="736"/>
      <c r="E3602" s="739"/>
      <c r="F3602" s="739"/>
      <c r="G3602" s="739"/>
      <c r="H3602" s="690"/>
    </row>
    <row r="3603" spans="1:8" ht="12.75" customHeight="1">
      <c r="A3603" s="736"/>
      <c r="B3603" s="736"/>
      <c r="C3603" s="737"/>
      <c r="D3603" s="736"/>
      <c r="E3603" s="739"/>
      <c r="F3603" s="739"/>
      <c r="G3603" s="739"/>
      <c r="H3603" s="690"/>
    </row>
    <row r="3604" spans="1:8" ht="12.75" customHeight="1">
      <c r="A3604" s="736"/>
      <c r="B3604" s="736"/>
      <c r="C3604" s="737"/>
      <c r="D3604" s="736"/>
      <c r="E3604" s="739"/>
      <c r="F3604" s="739"/>
      <c r="G3604" s="739"/>
      <c r="H3604" s="690"/>
    </row>
    <row r="3605" spans="1:8" ht="12.75" customHeight="1">
      <c r="A3605" s="736"/>
      <c r="B3605" s="736"/>
      <c r="C3605" s="737"/>
      <c r="D3605" s="736"/>
      <c r="E3605" s="739"/>
      <c r="F3605" s="739"/>
      <c r="G3605" s="739"/>
      <c r="H3605" s="690"/>
    </row>
    <row r="3606" spans="1:8" ht="12.75" customHeight="1">
      <c r="A3606" s="1030" t="s">
        <v>1806</v>
      </c>
      <c r="B3606" s="982"/>
      <c r="C3606" s="982"/>
      <c r="D3606" s="982"/>
      <c r="E3606" s="982"/>
      <c r="F3606" s="983"/>
      <c r="G3606" s="740">
        <f>SUM(G3602:G3605)</f>
        <v>0</v>
      </c>
      <c r="H3606" s="690"/>
    </row>
    <row r="3607" spans="1:8" ht="12.75" customHeight="1">
      <c r="A3607" s="741"/>
      <c r="B3607" s="742"/>
      <c r="C3607" s="748"/>
      <c r="D3607" s="742"/>
      <c r="E3607" s="749"/>
      <c r="F3607" s="750"/>
      <c r="G3607" s="747"/>
      <c r="H3607" s="690"/>
    </row>
    <row r="3608" spans="1:8" ht="12.75" customHeight="1">
      <c r="A3608" s="1031" t="s">
        <v>1807</v>
      </c>
      <c r="B3608" s="982"/>
      <c r="C3608" s="982"/>
      <c r="D3608" s="982"/>
      <c r="E3608" s="982"/>
      <c r="F3608" s="982"/>
      <c r="G3608" s="983"/>
      <c r="H3608" s="690"/>
    </row>
    <row r="3609" spans="1:8" ht="12.75" customHeight="1">
      <c r="A3609" s="732" t="s">
        <v>1480</v>
      </c>
      <c r="B3609" s="732" t="s">
        <v>46</v>
      </c>
      <c r="C3609" s="733" t="s">
        <v>1803</v>
      </c>
      <c r="D3609" s="732" t="s">
        <v>141</v>
      </c>
      <c r="E3609" s="734" t="s">
        <v>106</v>
      </c>
      <c r="F3609" s="735" t="s">
        <v>1804</v>
      </c>
      <c r="G3609" s="735" t="s">
        <v>1805</v>
      </c>
      <c r="H3609" s="690"/>
    </row>
    <row r="3610" spans="1:8" ht="12.75" customHeight="1">
      <c r="A3610" s="736"/>
      <c r="B3610" s="736"/>
      <c r="C3610" s="737" t="str">
        <f>IF(B3610="","",IF(A3610="SINAPI",VLOOKUP(B3610,'Referência NÃO DESONERADO'!$A:$D,2,0),IF(A3610="COTAÇÃO",VLOOKUP(B3610,'Mapa Cotações'!$A:$N,2,0))))</f>
        <v/>
      </c>
      <c r="D3610" s="736" t="str">
        <f>IF(B3610="","",IF(A3610="SINAPI",VLOOKUP(B3610,'Referência NÃO DESONERADO'!$A:$D,3,0),IF(A3610="COTAÇÃO",VLOOKUP(B3610,'Mapa Cotações'!$A:$N,3,0))))</f>
        <v/>
      </c>
      <c r="E3610" s="738"/>
      <c r="F3610" s="739" t="str">
        <f>IF(B3610="","",IF('Planilha Orçamentária'!$H$2="NÃO DESONERADO",(IF(A3610="SINAPI",VLOOKUP(B3610,'Referência NÃO DESONERADO'!$A:$D,4,0),IF(A3610="ORSE",VLOOKUP(B3610,'Referência NÃO DESONERADO'!$F:$I,4,0),IF(A3610="COTAÇÃO",VLOOKUP(B3610,'Mapa Cotações'!$A:$N,13,0))))),(IF(A3610="SINAPI",VLOOKUP(B3610,'Referência DESONERADO'!$A:$D,4,0),IF(A3610="ORSE",VLOOKUP(B3610,'Referência DESONERADO'!$F:$I,4,0),IF(A3610="COTAÇÃO",VLOOKUP(B3610,'Mapa Cotações'!$A:$N,13,0)))))))</f>
        <v/>
      </c>
      <c r="G3610" s="739" t="str">
        <f>IF(D3610="","",E3610*F3610)</f>
        <v/>
      </c>
      <c r="H3610" s="690"/>
    </row>
    <row r="3611" spans="1:8" ht="12.75" customHeight="1">
      <c r="A3611" s="1030" t="s">
        <v>1806</v>
      </c>
      <c r="B3611" s="982"/>
      <c r="C3611" s="982"/>
      <c r="D3611" s="982"/>
      <c r="E3611" s="982"/>
      <c r="F3611" s="983"/>
      <c r="G3611" s="740">
        <f>SUM(G3610)</f>
        <v>0</v>
      </c>
      <c r="H3611" s="690"/>
    </row>
    <row r="3612" spans="1:8" ht="12.75" customHeight="1">
      <c r="A3612" s="741"/>
      <c r="B3612" s="742"/>
      <c r="C3612" s="751"/>
      <c r="D3612" s="752"/>
      <c r="E3612" s="753"/>
      <c r="F3612" s="754"/>
      <c r="G3612" s="755"/>
      <c r="H3612" s="690"/>
    </row>
    <row r="3613" spans="1:8" ht="12.75" customHeight="1">
      <c r="A3613" s="1032" t="s">
        <v>173</v>
      </c>
      <c r="B3613" s="982"/>
      <c r="C3613" s="982"/>
      <c r="D3613" s="982"/>
      <c r="E3613" s="982"/>
      <c r="F3613" s="1033"/>
      <c r="G3613" s="756">
        <f>SUM(G3598,G3606,G3611)</f>
        <v>1.6</v>
      </c>
      <c r="H3613" s="690"/>
    </row>
    <row r="3614" spans="1:8" ht="12.75" customHeight="1">
      <c r="A3614" s="52"/>
      <c r="B3614" s="52"/>
      <c r="C3614" s="52"/>
      <c r="D3614" s="52"/>
      <c r="E3614" s="859"/>
      <c r="F3614" s="860"/>
      <c r="G3614" s="860"/>
      <c r="H3614" s="690"/>
    </row>
    <row r="3615" spans="1:8" ht="12.75" customHeight="1">
      <c r="A3615" s="52"/>
      <c r="B3615" s="52"/>
      <c r="C3615" s="52"/>
      <c r="D3615" s="52"/>
      <c r="E3615" s="859"/>
      <c r="F3615" s="860"/>
      <c r="G3615" s="860"/>
      <c r="H3615" s="690"/>
    </row>
    <row r="3616" spans="1:8" ht="12.75" customHeight="1">
      <c r="A3616" s="723" t="s">
        <v>46</v>
      </c>
      <c r="B3616" s="723" t="s">
        <v>37</v>
      </c>
      <c r="C3616" s="1025" t="s">
        <v>105</v>
      </c>
      <c r="D3616" s="1026"/>
      <c r="E3616" s="1026"/>
      <c r="F3616" s="1022"/>
      <c r="G3616" s="725" t="s">
        <v>40</v>
      </c>
      <c r="H3616" s="690" t="s">
        <v>129</v>
      </c>
    </row>
    <row r="3617" spans="1:8" ht="12.75" customHeight="1">
      <c r="A3617" s="786">
        <v>9427</v>
      </c>
      <c r="B3617" s="867" t="s">
        <v>2753</v>
      </c>
      <c r="C3617" s="1034" t="s">
        <v>2462</v>
      </c>
      <c r="D3617" s="1015"/>
      <c r="E3617" s="1016"/>
      <c r="F3617" s="728">
        <f>G3637</f>
        <v>5.9730000000000008</v>
      </c>
      <c r="G3617" s="774" t="s">
        <v>141</v>
      </c>
      <c r="H3617" s="861">
        <v>44501</v>
      </c>
    </row>
    <row r="3618" spans="1:8" ht="12.75" customHeight="1">
      <c r="A3618" s="1028" t="s">
        <v>1802</v>
      </c>
      <c r="B3618" s="1015"/>
      <c r="C3618" s="1015"/>
      <c r="D3618" s="1015"/>
      <c r="E3618" s="1015"/>
      <c r="F3618" s="1015"/>
      <c r="G3618" s="1029"/>
      <c r="H3618" s="690"/>
    </row>
    <row r="3619" spans="1:8" ht="12.75" customHeight="1">
      <c r="A3619" s="732" t="s">
        <v>1480</v>
      </c>
      <c r="B3619" s="732" t="s">
        <v>46</v>
      </c>
      <c r="C3619" s="733" t="s">
        <v>1803</v>
      </c>
      <c r="D3619" s="732" t="s">
        <v>141</v>
      </c>
      <c r="E3619" s="734" t="s">
        <v>106</v>
      </c>
      <c r="F3619" s="735" t="s">
        <v>1804</v>
      </c>
      <c r="G3619" s="735" t="s">
        <v>1805</v>
      </c>
      <c r="H3619" s="690"/>
    </row>
    <row r="3620" spans="1:8" ht="12.75" customHeight="1">
      <c r="A3620" s="736" t="s">
        <v>129</v>
      </c>
      <c r="B3620" s="736">
        <v>9577</v>
      </c>
      <c r="C3620" s="868" t="s">
        <v>2463</v>
      </c>
      <c r="D3620" s="736" t="s">
        <v>141</v>
      </c>
      <c r="E3620" s="789">
        <v>1</v>
      </c>
      <c r="F3620" s="739">
        <v>2.8</v>
      </c>
      <c r="G3620" s="739">
        <f>E3620*F3620</f>
        <v>2.8</v>
      </c>
      <c r="H3620" s="690"/>
    </row>
    <row r="3621" spans="1:8" ht="12.75" customHeight="1">
      <c r="A3621" s="736"/>
      <c r="B3621" s="736"/>
      <c r="C3621" s="868"/>
      <c r="D3621" s="736"/>
      <c r="E3621" s="789"/>
      <c r="F3621" s="739"/>
      <c r="G3621" s="739"/>
      <c r="H3621" s="690"/>
    </row>
    <row r="3622" spans="1:8" ht="12.75" customHeight="1">
      <c r="A3622" s="1030" t="s">
        <v>1806</v>
      </c>
      <c r="B3622" s="982"/>
      <c r="C3622" s="982"/>
      <c r="D3622" s="982"/>
      <c r="E3622" s="982"/>
      <c r="F3622" s="983"/>
      <c r="G3622" s="740">
        <f>SUM(G3620:G3621)</f>
        <v>2.8</v>
      </c>
      <c r="H3622" s="690"/>
    </row>
    <row r="3623" spans="1:8" ht="12.75" customHeight="1">
      <c r="A3623" s="741"/>
      <c r="B3623" s="742"/>
      <c r="C3623" s="743"/>
      <c r="D3623" s="744"/>
      <c r="E3623" s="745"/>
      <c r="F3623" s="746"/>
      <c r="G3623" s="747"/>
      <c r="H3623" s="690"/>
    </row>
    <row r="3624" spans="1:8" ht="12.75" customHeight="1">
      <c r="A3624" s="1031" t="s">
        <v>1570</v>
      </c>
      <c r="B3624" s="982"/>
      <c r="C3624" s="982"/>
      <c r="D3624" s="982"/>
      <c r="E3624" s="982"/>
      <c r="F3624" s="982"/>
      <c r="G3624" s="983"/>
      <c r="H3624" s="690"/>
    </row>
    <row r="3625" spans="1:8" ht="12.75" customHeight="1">
      <c r="A3625" s="732" t="s">
        <v>1480</v>
      </c>
      <c r="B3625" s="732" t="s">
        <v>46</v>
      </c>
      <c r="C3625" s="733" t="s">
        <v>1803</v>
      </c>
      <c r="D3625" s="732" t="s">
        <v>141</v>
      </c>
      <c r="E3625" s="734" t="s">
        <v>106</v>
      </c>
      <c r="F3625" s="735" t="s">
        <v>1804</v>
      </c>
      <c r="G3625" s="735" t="s">
        <v>1805</v>
      </c>
      <c r="H3625" s="690"/>
    </row>
    <row r="3626" spans="1:8" ht="12.75" customHeight="1">
      <c r="A3626" s="736" t="s">
        <v>129</v>
      </c>
      <c r="B3626" s="828">
        <v>10549</v>
      </c>
      <c r="C3626" s="737" t="s">
        <v>1867</v>
      </c>
      <c r="D3626" s="736" t="s">
        <v>1522</v>
      </c>
      <c r="E3626" s="739">
        <v>0.1</v>
      </c>
      <c r="F3626" s="739">
        <v>3.78</v>
      </c>
      <c r="G3626" s="739">
        <f t="shared" ref="G3626:G3629" si="124">E3626*F3626</f>
        <v>0.378</v>
      </c>
      <c r="H3626" s="690"/>
    </row>
    <row r="3627" spans="1:8" ht="12.75" customHeight="1">
      <c r="A3627" s="736" t="s">
        <v>129</v>
      </c>
      <c r="B3627" s="736">
        <v>10552</v>
      </c>
      <c r="C3627" s="737" t="s">
        <v>2136</v>
      </c>
      <c r="D3627" s="736" t="s">
        <v>1522</v>
      </c>
      <c r="E3627" s="739">
        <v>0.1</v>
      </c>
      <c r="F3627" s="739">
        <v>3.62</v>
      </c>
      <c r="G3627" s="739">
        <f t="shared" si="124"/>
        <v>0.36200000000000004</v>
      </c>
      <c r="H3627" s="690"/>
    </row>
    <row r="3628" spans="1:8" ht="12.75" customHeight="1">
      <c r="A3628" s="736" t="s">
        <v>116</v>
      </c>
      <c r="B3628" s="736">
        <v>2696</v>
      </c>
      <c r="C3628" s="737" t="s">
        <v>2060</v>
      </c>
      <c r="D3628" s="736" t="s">
        <v>1522</v>
      </c>
      <c r="E3628" s="739">
        <v>0.1</v>
      </c>
      <c r="F3628" s="739">
        <v>14.26</v>
      </c>
      <c r="G3628" s="739">
        <f t="shared" si="124"/>
        <v>1.4260000000000002</v>
      </c>
      <c r="H3628" s="690"/>
    </row>
    <row r="3629" spans="1:8" ht="12.75" customHeight="1">
      <c r="A3629" s="736" t="s">
        <v>116</v>
      </c>
      <c r="B3629" s="736">
        <v>6111</v>
      </c>
      <c r="C3629" s="737" t="s">
        <v>1870</v>
      </c>
      <c r="D3629" s="736" t="s">
        <v>1522</v>
      </c>
      <c r="E3629" s="739">
        <v>0.1</v>
      </c>
      <c r="F3629" s="739">
        <v>10.07</v>
      </c>
      <c r="G3629" s="739">
        <f t="shared" si="124"/>
        <v>1.0070000000000001</v>
      </c>
      <c r="H3629" s="690"/>
    </row>
    <row r="3630" spans="1:8" ht="12.75" customHeight="1">
      <c r="A3630" s="1030" t="s">
        <v>1806</v>
      </c>
      <c r="B3630" s="982"/>
      <c r="C3630" s="982"/>
      <c r="D3630" s="982"/>
      <c r="E3630" s="982"/>
      <c r="F3630" s="983"/>
      <c r="G3630" s="740">
        <f>SUM(G3626:G3629)</f>
        <v>3.1730000000000005</v>
      </c>
      <c r="H3630" s="690"/>
    </row>
    <row r="3631" spans="1:8" ht="12.75" customHeight="1">
      <c r="A3631" s="741"/>
      <c r="B3631" s="742"/>
      <c r="C3631" s="748"/>
      <c r="D3631" s="742"/>
      <c r="E3631" s="749"/>
      <c r="F3631" s="750"/>
      <c r="G3631" s="747"/>
      <c r="H3631" s="690"/>
    </row>
    <row r="3632" spans="1:8" ht="12.75" customHeight="1">
      <c r="A3632" s="1031" t="s">
        <v>1807</v>
      </c>
      <c r="B3632" s="982"/>
      <c r="C3632" s="982"/>
      <c r="D3632" s="982"/>
      <c r="E3632" s="982"/>
      <c r="F3632" s="982"/>
      <c r="G3632" s="983"/>
      <c r="H3632" s="690"/>
    </row>
    <row r="3633" spans="1:8" ht="12.75" customHeight="1">
      <c r="A3633" s="732" t="s">
        <v>1480</v>
      </c>
      <c r="B3633" s="732" t="s">
        <v>46</v>
      </c>
      <c r="C3633" s="733" t="s">
        <v>1803</v>
      </c>
      <c r="D3633" s="732" t="s">
        <v>141</v>
      </c>
      <c r="E3633" s="734" t="s">
        <v>106</v>
      </c>
      <c r="F3633" s="735" t="s">
        <v>1804</v>
      </c>
      <c r="G3633" s="735" t="s">
        <v>1805</v>
      </c>
      <c r="H3633" s="690"/>
    </row>
    <row r="3634" spans="1:8" ht="12.75" customHeight="1">
      <c r="A3634" s="736"/>
      <c r="B3634" s="736"/>
      <c r="C3634" s="737" t="str">
        <f>IF(B3634="","",IF(A3634="SINAPI",VLOOKUP(B3634,'Referência NÃO DESONERADO'!$A:$D,2,0),IF(A3634="COTAÇÃO",VLOOKUP(B3634,'Mapa Cotações'!$A:$N,2,0))))</f>
        <v/>
      </c>
      <c r="D3634" s="736" t="str">
        <f>IF(B3634="","",IF(A3634="SINAPI",VLOOKUP(B3634,'Referência NÃO DESONERADO'!$A:$D,3,0),IF(A3634="COTAÇÃO",VLOOKUP(B3634,'Mapa Cotações'!$A:$N,3,0))))</f>
        <v/>
      </c>
      <c r="E3634" s="738"/>
      <c r="F3634" s="739" t="str">
        <f>IF(B3634="","",IF('Planilha Orçamentária'!$H$2="NÃO DESONERADO",(IF(A3634="SINAPI",VLOOKUP(B3634,'Referência NÃO DESONERADO'!$A:$D,4,0),IF(A3634="ORSE",VLOOKUP(B3634,'Referência NÃO DESONERADO'!$F:$I,4,0),IF(A3634="COTAÇÃO",VLOOKUP(B3634,'Mapa Cotações'!$A:$N,13,0))))),(IF(A3634="SINAPI",VLOOKUP(B3634,'Referência DESONERADO'!$A:$D,4,0),IF(A3634="ORSE",VLOOKUP(B3634,'Referência DESONERADO'!$F:$I,4,0),IF(A3634="COTAÇÃO",VLOOKUP(B3634,'Mapa Cotações'!$A:$N,13,0)))))))</f>
        <v/>
      </c>
      <c r="G3634" s="739" t="str">
        <f>IF(D3634="","",E3634*F3634)</f>
        <v/>
      </c>
      <c r="H3634" s="690"/>
    </row>
    <row r="3635" spans="1:8" ht="12.75" customHeight="1">
      <c r="A3635" s="1030" t="s">
        <v>1806</v>
      </c>
      <c r="B3635" s="982"/>
      <c r="C3635" s="982"/>
      <c r="D3635" s="982"/>
      <c r="E3635" s="982"/>
      <c r="F3635" s="983"/>
      <c r="G3635" s="740">
        <f>SUM(G3634)</f>
        <v>0</v>
      </c>
      <c r="H3635" s="690"/>
    </row>
    <row r="3636" spans="1:8" ht="12.75" customHeight="1">
      <c r="A3636" s="741"/>
      <c r="B3636" s="742"/>
      <c r="C3636" s="751"/>
      <c r="D3636" s="752"/>
      <c r="E3636" s="753"/>
      <c r="F3636" s="754"/>
      <c r="G3636" s="755"/>
      <c r="H3636" s="690"/>
    </row>
    <row r="3637" spans="1:8" ht="12.75" customHeight="1">
      <c r="A3637" s="1032" t="s">
        <v>173</v>
      </c>
      <c r="B3637" s="982"/>
      <c r="C3637" s="982"/>
      <c r="D3637" s="982"/>
      <c r="E3637" s="982"/>
      <c r="F3637" s="1033"/>
      <c r="G3637" s="756">
        <f>SUM(G3622,G3630,G3635)</f>
        <v>5.9730000000000008</v>
      </c>
      <c r="H3637" s="690"/>
    </row>
    <row r="3638" spans="1:8" ht="12.75" customHeight="1">
      <c r="A3638" s="52"/>
      <c r="B3638" s="52"/>
      <c r="C3638" s="52"/>
      <c r="D3638" s="52"/>
      <c r="E3638" s="859"/>
      <c r="F3638" s="860"/>
      <c r="G3638" s="860"/>
      <c r="H3638" s="690"/>
    </row>
    <row r="3639" spans="1:8" ht="12.75" customHeight="1">
      <c r="A3639" s="52"/>
      <c r="B3639" s="52"/>
      <c r="C3639" s="52"/>
      <c r="D3639" s="52"/>
      <c r="E3639" s="859"/>
      <c r="F3639" s="860"/>
      <c r="G3639" s="860"/>
      <c r="H3639" s="690"/>
    </row>
    <row r="3640" spans="1:8" ht="12.75" customHeight="1">
      <c r="A3640" s="723" t="s">
        <v>46</v>
      </c>
      <c r="B3640" s="723" t="s">
        <v>37</v>
      </c>
      <c r="C3640" s="1025" t="s">
        <v>105</v>
      </c>
      <c r="D3640" s="1026"/>
      <c r="E3640" s="1026"/>
      <c r="F3640" s="1022"/>
      <c r="G3640" s="725" t="s">
        <v>40</v>
      </c>
      <c r="H3640" s="690" t="s">
        <v>129</v>
      </c>
    </row>
    <row r="3641" spans="1:8" ht="12.75" customHeight="1">
      <c r="A3641" s="786">
        <v>12225</v>
      </c>
      <c r="B3641" s="867" t="s">
        <v>2754</v>
      </c>
      <c r="C3641" s="1034" t="s">
        <v>2755</v>
      </c>
      <c r="D3641" s="1015"/>
      <c r="E3641" s="1016"/>
      <c r="F3641" s="728">
        <f>G3663</f>
        <v>677.83274000000006</v>
      </c>
      <c r="G3641" s="774" t="s">
        <v>141</v>
      </c>
      <c r="H3641" s="861">
        <v>44501</v>
      </c>
    </row>
    <row r="3642" spans="1:8" ht="12.75" customHeight="1">
      <c r="A3642" s="1028" t="s">
        <v>1802</v>
      </c>
      <c r="B3642" s="1015"/>
      <c r="C3642" s="1015"/>
      <c r="D3642" s="1015"/>
      <c r="E3642" s="1015"/>
      <c r="F3642" s="1015"/>
      <c r="G3642" s="1029"/>
      <c r="H3642" s="690"/>
    </row>
    <row r="3643" spans="1:8" ht="12.75" customHeight="1">
      <c r="A3643" s="732" t="s">
        <v>1480</v>
      </c>
      <c r="B3643" s="732" t="s">
        <v>46</v>
      </c>
      <c r="C3643" s="733" t="s">
        <v>1803</v>
      </c>
      <c r="D3643" s="732" t="s">
        <v>141</v>
      </c>
      <c r="E3643" s="734" t="s">
        <v>106</v>
      </c>
      <c r="F3643" s="735" t="s">
        <v>1804</v>
      </c>
      <c r="G3643" s="735" t="s">
        <v>1805</v>
      </c>
      <c r="H3643" s="690"/>
    </row>
    <row r="3644" spans="1:8" ht="12.75" customHeight="1">
      <c r="A3644" s="736" t="s">
        <v>116</v>
      </c>
      <c r="B3644" s="736">
        <v>87296</v>
      </c>
      <c r="C3644" s="868" t="s">
        <v>2756</v>
      </c>
      <c r="D3644" s="736" t="s">
        <v>1669</v>
      </c>
      <c r="E3644" s="789">
        <v>1.2999999999999999E-2</v>
      </c>
      <c r="F3644" s="739">
        <v>497.98</v>
      </c>
      <c r="G3644" s="739">
        <f t="shared" ref="G3644:G3645" si="125">E3644*F3644</f>
        <v>6.4737400000000003</v>
      </c>
      <c r="H3644" s="690"/>
    </row>
    <row r="3645" spans="1:8" ht="12.75" customHeight="1">
      <c r="A3645" s="736" t="s">
        <v>129</v>
      </c>
      <c r="B3645" s="736">
        <v>2528</v>
      </c>
      <c r="C3645" s="868" t="s">
        <v>2757</v>
      </c>
      <c r="D3645" s="736" t="s">
        <v>141</v>
      </c>
      <c r="E3645" s="789">
        <v>1</v>
      </c>
      <c r="F3645" s="739">
        <v>572.84</v>
      </c>
      <c r="G3645" s="739">
        <f t="shared" si="125"/>
        <v>572.84</v>
      </c>
      <c r="H3645" s="690"/>
    </row>
    <row r="3646" spans="1:8" ht="12.75" customHeight="1">
      <c r="A3646" s="1030" t="s">
        <v>1806</v>
      </c>
      <c r="B3646" s="982"/>
      <c r="C3646" s="982"/>
      <c r="D3646" s="982"/>
      <c r="E3646" s="982"/>
      <c r="F3646" s="983"/>
      <c r="G3646" s="740">
        <f>SUM(G3644:G3645)</f>
        <v>579.31374000000005</v>
      </c>
      <c r="H3646" s="690"/>
    </row>
    <row r="3647" spans="1:8" ht="12.75" customHeight="1">
      <c r="A3647" s="741"/>
      <c r="B3647" s="742"/>
      <c r="C3647" s="743"/>
      <c r="D3647" s="744"/>
      <c r="E3647" s="745"/>
      <c r="F3647" s="746"/>
      <c r="G3647" s="747"/>
      <c r="H3647" s="690"/>
    </row>
    <row r="3648" spans="1:8" ht="12.75" customHeight="1">
      <c r="A3648" s="1031" t="s">
        <v>1570</v>
      </c>
      <c r="B3648" s="982"/>
      <c r="C3648" s="982"/>
      <c r="D3648" s="982"/>
      <c r="E3648" s="982"/>
      <c r="F3648" s="982"/>
      <c r="G3648" s="983"/>
      <c r="H3648" s="690"/>
    </row>
    <row r="3649" spans="1:8" ht="12.75" customHeight="1">
      <c r="A3649" s="732" t="s">
        <v>1480</v>
      </c>
      <c r="B3649" s="732" t="s">
        <v>46</v>
      </c>
      <c r="C3649" s="733" t="s">
        <v>1803</v>
      </c>
      <c r="D3649" s="732" t="s">
        <v>141</v>
      </c>
      <c r="E3649" s="734" t="s">
        <v>106</v>
      </c>
      <c r="F3649" s="735" t="s">
        <v>1804</v>
      </c>
      <c r="G3649" s="735" t="s">
        <v>1805</v>
      </c>
      <c r="H3649" s="690"/>
    </row>
    <row r="3650" spans="1:8" ht="12.75" customHeight="1">
      <c r="A3650" s="736" t="s">
        <v>129</v>
      </c>
      <c r="B3650" s="828">
        <v>10549</v>
      </c>
      <c r="C3650" s="737" t="s">
        <v>1867</v>
      </c>
      <c r="D3650" s="736" t="s">
        <v>1522</v>
      </c>
      <c r="E3650" s="739">
        <v>1.3</v>
      </c>
      <c r="F3650" s="739">
        <v>3.78</v>
      </c>
      <c r="G3650" s="739">
        <f t="shared" ref="G3650:G3655" si="126">E3650*F3650</f>
        <v>4.9139999999999997</v>
      </c>
      <c r="H3650" s="690"/>
    </row>
    <row r="3651" spans="1:8" ht="12.75" customHeight="1">
      <c r="A3651" s="736" t="s">
        <v>129</v>
      </c>
      <c r="B3651" s="736">
        <v>10550</v>
      </c>
      <c r="C3651" s="737" t="s">
        <v>1953</v>
      </c>
      <c r="D3651" s="736" t="s">
        <v>1522</v>
      </c>
      <c r="E3651" s="739">
        <v>0.9</v>
      </c>
      <c r="F3651" s="739">
        <v>3.68</v>
      </c>
      <c r="G3651" s="739">
        <f t="shared" si="126"/>
        <v>3.3120000000000003</v>
      </c>
      <c r="H3651" s="690"/>
    </row>
    <row r="3652" spans="1:8" ht="12.75" customHeight="1">
      <c r="A3652" s="736" t="s">
        <v>129</v>
      </c>
      <c r="B3652" s="736">
        <v>10552</v>
      </c>
      <c r="C3652" s="737" t="s">
        <v>2136</v>
      </c>
      <c r="D3652" s="736" t="s">
        <v>1522</v>
      </c>
      <c r="E3652" s="739">
        <v>3.6</v>
      </c>
      <c r="F3652" s="739">
        <v>3.62</v>
      </c>
      <c r="G3652" s="739">
        <f t="shared" si="126"/>
        <v>13.032</v>
      </c>
      <c r="H3652" s="690"/>
    </row>
    <row r="3653" spans="1:8" ht="12.75" customHeight="1">
      <c r="A3653" s="736" t="s">
        <v>116</v>
      </c>
      <c r="B3653" s="736">
        <v>2436</v>
      </c>
      <c r="C3653" s="737" t="s">
        <v>2135</v>
      </c>
      <c r="D3653" s="736" t="s">
        <v>1522</v>
      </c>
      <c r="E3653" s="739">
        <v>3.6</v>
      </c>
      <c r="F3653" s="739">
        <v>14.26</v>
      </c>
      <c r="G3653" s="739">
        <f t="shared" si="126"/>
        <v>51.335999999999999</v>
      </c>
      <c r="H3653" s="690"/>
    </row>
    <row r="3654" spans="1:8" ht="12.75" customHeight="1">
      <c r="A3654" s="736" t="s">
        <v>116</v>
      </c>
      <c r="B3654" s="736">
        <v>4750</v>
      </c>
      <c r="C3654" s="737" t="s">
        <v>1954</v>
      </c>
      <c r="D3654" s="736" t="s">
        <v>1522</v>
      </c>
      <c r="E3654" s="739">
        <v>0.9</v>
      </c>
      <c r="F3654" s="739">
        <v>14.26</v>
      </c>
      <c r="G3654" s="739">
        <f t="shared" si="126"/>
        <v>12.834</v>
      </c>
      <c r="H3654" s="690"/>
    </row>
    <row r="3655" spans="1:8" ht="12.75" customHeight="1">
      <c r="A3655" s="736" t="s">
        <v>116</v>
      </c>
      <c r="B3655" s="736">
        <v>6111</v>
      </c>
      <c r="C3655" s="737" t="s">
        <v>1870</v>
      </c>
      <c r="D3655" s="736" t="s">
        <v>1522</v>
      </c>
      <c r="E3655" s="739">
        <v>1.3</v>
      </c>
      <c r="F3655" s="739">
        <v>10.07</v>
      </c>
      <c r="G3655" s="739">
        <f t="shared" si="126"/>
        <v>13.091000000000001</v>
      </c>
      <c r="H3655" s="690"/>
    </row>
    <row r="3656" spans="1:8" ht="12.75" customHeight="1">
      <c r="A3656" s="1030" t="s">
        <v>1806</v>
      </c>
      <c r="B3656" s="982"/>
      <c r="C3656" s="982"/>
      <c r="D3656" s="982"/>
      <c r="E3656" s="982"/>
      <c r="F3656" s="983"/>
      <c r="G3656" s="740">
        <f>SUM(G3650:G3655)</f>
        <v>98.519000000000005</v>
      </c>
      <c r="H3656" s="690"/>
    </row>
    <row r="3657" spans="1:8" ht="12.75" customHeight="1">
      <c r="A3657" s="741"/>
      <c r="B3657" s="742"/>
      <c r="C3657" s="748"/>
      <c r="D3657" s="742"/>
      <c r="E3657" s="749"/>
      <c r="F3657" s="750"/>
      <c r="G3657" s="747"/>
      <c r="H3657" s="690"/>
    </row>
    <row r="3658" spans="1:8" ht="12.75" customHeight="1">
      <c r="A3658" s="1031" t="s">
        <v>1807</v>
      </c>
      <c r="B3658" s="982"/>
      <c r="C3658" s="982"/>
      <c r="D3658" s="982"/>
      <c r="E3658" s="982"/>
      <c r="F3658" s="982"/>
      <c r="G3658" s="983"/>
      <c r="H3658" s="690"/>
    </row>
    <row r="3659" spans="1:8" ht="12.75" customHeight="1">
      <c r="A3659" s="732" t="s">
        <v>1480</v>
      </c>
      <c r="B3659" s="732" t="s">
        <v>46</v>
      </c>
      <c r="C3659" s="733" t="s">
        <v>1803</v>
      </c>
      <c r="D3659" s="732" t="s">
        <v>141</v>
      </c>
      <c r="E3659" s="734" t="s">
        <v>106</v>
      </c>
      <c r="F3659" s="735" t="s">
        <v>1804</v>
      </c>
      <c r="G3659" s="735" t="s">
        <v>1805</v>
      </c>
      <c r="H3659" s="690"/>
    </row>
    <row r="3660" spans="1:8" ht="12.75" customHeight="1">
      <c r="A3660" s="736"/>
      <c r="B3660" s="736"/>
      <c r="C3660" s="737" t="str">
        <f>IF(B3660="","",IF(A3660="SINAPI",VLOOKUP(B3660,'Referência NÃO DESONERADO'!$A:$D,2,0),IF(A3660="COTAÇÃO",VLOOKUP(B3660,'Mapa Cotações'!$A:$N,2,0))))</f>
        <v/>
      </c>
      <c r="D3660" s="736" t="str">
        <f>IF(B3660="","",IF(A3660="SINAPI",VLOOKUP(B3660,'Referência NÃO DESONERADO'!$A:$D,3,0),IF(A3660="COTAÇÃO",VLOOKUP(B3660,'Mapa Cotações'!$A:$N,3,0))))</f>
        <v/>
      </c>
      <c r="E3660" s="738"/>
      <c r="F3660" s="739" t="str">
        <f>IF(B3660="","",IF('Planilha Orçamentária'!$H$2="NÃO DESONERADO",(IF(A3660="SINAPI",VLOOKUP(B3660,'Referência NÃO DESONERADO'!$A:$D,4,0),IF(A3660="ORSE",VLOOKUP(B3660,'Referência NÃO DESONERADO'!$F:$I,4,0),IF(A3660="COTAÇÃO",VLOOKUP(B3660,'Mapa Cotações'!$A:$N,13,0))))),(IF(A3660="SINAPI",VLOOKUP(B3660,'Referência DESONERADO'!$A:$D,4,0),IF(A3660="ORSE",VLOOKUP(B3660,'Referência DESONERADO'!$F:$I,4,0),IF(A3660="COTAÇÃO",VLOOKUP(B3660,'Mapa Cotações'!$A:$N,13,0)))))))</f>
        <v/>
      </c>
      <c r="G3660" s="739" t="str">
        <f>IF(D3660="","",E3660*F3660)</f>
        <v/>
      </c>
      <c r="H3660" s="690"/>
    </row>
    <row r="3661" spans="1:8" ht="12.75" customHeight="1">
      <c r="A3661" s="1030" t="s">
        <v>1806</v>
      </c>
      <c r="B3661" s="982"/>
      <c r="C3661" s="982"/>
      <c r="D3661" s="982"/>
      <c r="E3661" s="982"/>
      <c r="F3661" s="983"/>
      <c r="G3661" s="740">
        <f>SUM(G3660)</f>
        <v>0</v>
      </c>
      <c r="H3661" s="690"/>
    </row>
    <row r="3662" spans="1:8" ht="12.75" customHeight="1">
      <c r="A3662" s="741"/>
      <c r="B3662" s="742"/>
      <c r="C3662" s="751"/>
      <c r="D3662" s="752"/>
      <c r="E3662" s="753"/>
      <c r="F3662" s="754"/>
      <c r="G3662" s="755"/>
      <c r="H3662" s="690"/>
    </row>
    <row r="3663" spans="1:8" ht="12.75" customHeight="1">
      <c r="A3663" s="1032" t="s">
        <v>173</v>
      </c>
      <c r="B3663" s="982"/>
      <c r="C3663" s="982"/>
      <c r="D3663" s="982"/>
      <c r="E3663" s="982"/>
      <c r="F3663" s="1033"/>
      <c r="G3663" s="756">
        <f>SUM(G3646,G3656,G3661)</f>
        <v>677.83274000000006</v>
      </c>
      <c r="H3663" s="690"/>
    </row>
    <row r="3664" spans="1:8" ht="12.75" customHeight="1">
      <c r="A3664" s="52"/>
      <c r="B3664" s="52"/>
      <c r="C3664" s="52"/>
      <c r="D3664" s="52"/>
      <c r="E3664" s="859"/>
      <c r="F3664" s="860"/>
      <c r="G3664" s="860"/>
      <c r="H3664" s="690"/>
    </row>
    <row r="3665" spans="1:8" ht="12.75" customHeight="1">
      <c r="A3665" s="52"/>
      <c r="B3665" s="52"/>
      <c r="C3665" s="52"/>
      <c r="D3665" s="52"/>
      <c r="E3665" s="859"/>
      <c r="F3665" s="860"/>
      <c r="G3665" s="860"/>
      <c r="H3665" s="690"/>
    </row>
    <row r="3666" spans="1:8" ht="12.75" customHeight="1">
      <c r="A3666" s="723" t="s">
        <v>46</v>
      </c>
      <c r="B3666" s="723" t="s">
        <v>37</v>
      </c>
      <c r="C3666" s="1025" t="s">
        <v>105</v>
      </c>
      <c r="D3666" s="1026"/>
      <c r="E3666" s="1026"/>
      <c r="F3666" s="1022"/>
      <c r="G3666" s="725" t="s">
        <v>40</v>
      </c>
      <c r="H3666" s="690" t="s">
        <v>129</v>
      </c>
    </row>
    <row r="3667" spans="1:8" ht="12.75" customHeight="1">
      <c r="A3667" s="786">
        <v>12226</v>
      </c>
      <c r="B3667" s="867" t="s">
        <v>2758</v>
      </c>
      <c r="C3667" s="1034" t="s">
        <v>2759</v>
      </c>
      <c r="D3667" s="1015"/>
      <c r="E3667" s="1016"/>
      <c r="F3667" s="728">
        <f>G3689</f>
        <v>740.75574000000006</v>
      </c>
      <c r="G3667" s="774" t="s">
        <v>141</v>
      </c>
      <c r="H3667" s="861">
        <v>44501</v>
      </c>
    </row>
    <row r="3668" spans="1:8" ht="12.75" customHeight="1">
      <c r="A3668" s="1028" t="s">
        <v>1802</v>
      </c>
      <c r="B3668" s="1015"/>
      <c r="C3668" s="1015"/>
      <c r="D3668" s="1015"/>
      <c r="E3668" s="1015"/>
      <c r="F3668" s="1015"/>
      <c r="G3668" s="1029"/>
      <c r="H3668" s="690"/>
    </row>
    <row r="3669" spans="1:8" ht="12.75" customHeight="1">
      <c r="A3669" s="732" t="s">
        <v>1480</v>
      </c>
      <c r="B3669" s="732" t="s">
        <v>46</v>
      </c>
      <c r="C3669" s="733" t="s">
        <v>1803</v>
      </c>
      <c r="D3669" s="732" t="s">
        <v>141</v>
      </c>
      <c r="E3669" s="734" t="s">
        <v>106</v>
      </c>
      <c r="F3669" s="735" t="s">
        <v>1804</v>
      </c>
      <c r="G3669" s="735" t="s">
        <v>1805</v>
      </c>
      <c r="H3669" s="690"/>
    </row>
    <row r="3670" spans="1:8" ht="12.75" customHeight="1">
      <c r="A3670" s="736" t="s">
        <v>116</v>
      </c>
      <c r="B3670" s="736">
        <v>87296</v>
      </c>
      <c r="C3670" s="868" t="s">
        <v>2756</v>
      </c>
      <c r="D3670" s="736" t="s">
        <v>1669</v>
      </c>
      <c r="E3670" s="789">
        <v>1.2999999999999999E-2</v>
      </c>
      <c r="F3670" s="739">
        <v>497.98</v>
      </c>
      <c r="G3670" s="739">
        <f t="shared" ref="G3670:G3671" si="127">E3670*F3670</f>
        <v>6.4737400000000003</v>
      </c>
      <c r="H3670" s="690"/>
    </row>
    <row r="3671" spans="1:8" ht="12.75" customHeight="1">
      <c r="A3671" s="736" t="s">
        <v>129</v>
      </c>
      <c r="B3671" s="736">
        <v>2531</v>
      </c>
      <c r="C3671" s="868" t="s">
        <v>2760</v>
      </c>
      <c r="D3671" s="736" t="s">
        <v>141</v>
      </c>
      <c r="E3671" s="789">
        <v>1</v>
      </c>
      <c r="F3671" s="739">
        <v>602</v>
      </c>
      <c r="G3671" s="739">
        <f t="shared" si="127"/>
        <v>602</v>
      </c>
      <c r="H3671" s="690"/>
    </row>
    <row r="3672" spans="1:8" ht="12.75" customHeight="1">
      <c r="A3672" s="1030" t="s">
        <v>1806</v>
      </c>
      <c r="B3672" s="982"/>
      <c r="C3672" s="982"/>
      <c r="D3672" s="982"/>
      <c r="E3672" s="982"/>
      <c r="F3672" s="983"/>
      <c r="G3672" s="740">
        <f>SUM(G3670:G3671)</f>
        <v>608.47374000000002</v>
      </c>
      <c r="H3672" s="690"/>
    </row>
    <row r="3673" spans="1:8" ht="12.75" customHeight="1">
      <c r="A3673" s="741"/>
      <c r="B3673" s="742"/>
      <c r="C3673" s="743"/>
      <c r="D3673" s="744"/>
      <c r="E3673" s="745"/>
      <c r="F3673" s="746"/>
      <c r="G3673" s="747"/>
      <c r="H3673" s="690"/>
    </row>
    <row r="3674" spans="1:8" ht="12.75" customHeight="1">
      <c r="A3674" s="1031" t="s">
        <v>1570</v>
      </c>
      <c r="B3674" s="982"/>
      <c r="C3674" s="982"/>
      <c r="D3674" s="982"/>
      <c r="E3674" s="982"/>
      <c r="F3674" s="982"/>
      <c r="G3674" s="983"/>
      <c r="H3674" s="690"/>
    </row>
    <row r="3675" spans="1:8" ht="12.75" customHeight="1">
      <c r="A3675" s="732" t="s">
        <v>1480</v>
      </c>
      <c r="B3675" s="732" t="s">
        <v>46</v>
      </c>
      <c r="C3675" s="733" t="s">
        <v>1803</v>
      </c>
      <c r="D3675" s="732" t="s">
        <v>141</v>
      </c>
      <c r="E3675" s="734" t="s">
        <v>106</v>
      </c>
      <c r="F3675" s="735" t="s">
        <v>1804</v>
      </c>
      <c r="G3675" s="735" t="s">
        <v>1805</v>
      </c>
      <c r="H3675" s="690"/>
    </row>
    <row r="3676" spans="1:8" ht="12.75" customHeight="1">
      <c r="A3676" s="736" t="s">
        <v>129</v>
      </c>
      <c r="B3676" s="828">
        <v>10549</v>
      </c>
      <c r="C3676" s="737" t="s">
        <v>1867</v>
      </c>
      <c r="D3676" s="736" t="s">
        <v>1522</v>
      </c>
      <c r="E3676" s="739">
        <v>1.8</v>
      </c>
      <c r="F3676" s="739">
        <v>3.78</v>
      </c>
      <c r="G3676" s="739">
        <f t="shared" ref="G3676:G3681" si="128">E3676*F3676</f>
        <v>6.8039999999999994</v>
      </c>
      <c r="H3676" s="690"/>
    </row>
    <row r="3677" spans="1:8" ht="12.75" customHeight="1">
      <c r="A3677" s="736" t="s">
        <v>129</v>
      </c>
      <c r="B3677" s="736">
        <v>10550</v>
      </c>
      <c r="C3677" s="737" t="s">
        <v>1953</v>
      </c>
      <c r="D3677" s="736" t="s">
        <v>1522</v>
      </c>
      <c r="E3677" s="739">
        <v>1.2</v>
      </c>
      <c r="F3677" s="739">
        <v>3.68</v>
      </c>
      <c r="G3677" s="739">
        <f t="shared" si="128"/>
        <v>4.4160000000000004</v>
      </c>
      <c r="H3677" s="690"/>
    </row>
    <row r="3678" spans="1:8" ht="12.75" customHeight="1">
      <c r="A3678" s="736" t="s">
        <v>129</v>
      </c>
      <c r="B3678" s="736">
        <v>10552</v>
      </c>
      <c r="C3678" s="737" t="s">
        <v>2136</v>
      </c>
      <c r="D3678" s="736" t="s">
        <v>1522</v>
      </c>
      <c r="E3678" s="739">
        <v>4.8</v>
      </c>
      <c r="F3678" s="739">
        <v>3.62</v>
      </c>
      <c r="G3678" s="739">
        <f t="shared" si="128"/>
        <v>17.376000000000001</v>
      </c>
      <c r="H3678" s="690"/>
    </row>
    <row r="3679" spans="1:8" ht="12.75" customHeight="1">
      <c r="A3679" s="736" t="s">
        <v>116</v>
      </c>
      <c r="B3679" s="736">
        <v>2436</v>
      </c>
      <c r="C3679" s="737" t="s">
        <v>2135</v>
      </c>
      <c r="D3679" s="736" t="s">
        <v>1522</v>
      </c>
      <c r="E3679" s="739">
        <v>4.8</v>
      </c>
      <c r="F3679" s="739">
        <v>14.26</v>
      </c>
      <c r="G3679" s="739">
        <f t="shared" si="128"/>
        <v>68.447999999999993</v>
      </c>
      <c r="H3679" s="690"/>
    </row>
    <row r="3680" spans="1:8" ht="12.75" customHeight="1">
      <c r="A3680" s="736" t="s">
        <v>116</v>
      </c>
      <c r="B3680" s="736">
        <v>4750</v>
      </c>
      <c r="C3680" s="737" t="s">
        <v>1954</v>
      </c>
      <c r="D3680" s="736" t="s">
        <v>1522</v>
      </c>
      <c r="E3680" s="739">
        <v>1.2</v>
      </c>
      <c r="F3680" s="739">
        <v>14.26</v>
      </c>
      <c r="G3680" s="739">
        <f t="shared" si="128"/>
        <v>17.111999999999998</v>
      </c>
      <c r="H3680" s="690"/>
    </row>
    <row r="3681" spans="1:8" ht="12.75" customHeight="1">
      <c r="A3681" s="736" t="s">
        <v>116</v>
      </c>
      <c r="B3681" s="736">
        <v>6111</v>
      </c>
      <c r="C3681" s="737" t="s">
        <v>1870</v>
      </c>
      <c r="D3681" s="736" t="s">
        <v>1522</v>
      </c>
      <c r="E3681" s="739">
        <v>1.8</v>
      </c>
      <c r="F3681" s="739">
        <v>10.07</v>
      </c>
      <c r="G3681" s="739">
        <f t="shared" si="128"/>
        <v>18.126000000000001</v>
      </c>
      <c r="H3681" s="690"/>
    </row>
    <row r="3682" spans="1:8" ht="12.75" customHeight="1">
      <c r="A3682" s="1030" t="s">
        <v>1806</v>
      </c>
      <c r="B3682" s="982"/>
      <c r="C3682" s="982"/>
      <c r="D3682" s="982"/>
      <c r="E3682" s="982"/>
      <c r="F3682" s="983"/>
      <c r="G3682" s="740">
        <f>SUM(G3676:G3681)</f>
        <v>132.28199999999998</v>
      </c>
      <c r="H3682" s="690"/>
    </row>
    <row r="3683" spans="1:8" ht="12.75" customHeight="1">
      <c r="A3683" s="741"/>
      <c r="B3683" s="742"/>
      <c r="C3683" s="748"/>
      <c r="D3683" s="742"/>
      <c r="E3683" s="749"/>
      <c r="F3683" s="750"/>
      <c r="G3683" s="747"/>
      <c r="H3683" s="690"/>
    </row>
    <row r="3684" spans="1:8" ht="12.75" customHeight="1">
      <c r="A3684" s="1031" t="s">
        <v>1807</v>
      </c>
      <c r="B3684" s="982"/>
      <c r="C3684" s="982"/>
      <c r="D3684" s="982"/>
      <c r="E3684" s="982"/>
      <c r="F3684" s="982"/>
      <c r="G3684" s="983"/>
      <c r="H3684" s="690"/>
    </row>
    <row r="3685" spans="1:8" ht="12.75" customHeight="1">
      <c r="A3685" s="732" t="s">
        <v>1480</v>
      </c>
      <c r="B3685" s="732" t="s">
        <v>46</v>
      </c>
      <c r="C3685" s="733" t="s">
        <v>1803</v>
      </c>
      <c r="D3685" s="732" t="s">
        <v>141</v>
      </c>
      <c r="E3685" s="734" t="s">
        <v>106</v>
      </c>
      <c r="F3685" s="735" t="s">
        <v>1804</v>
      </c>
      <c r="G3685" s="735" t="s">
        <v>1805</v>
      </c>
      <c r="H3685" s="690"/>
    </row>
    <row r="3686" spans="1:8" ht="12.75" customHeight="1">
      <c r="A3686" s="736"/>
      <c r="B3686" s="736"/>
      <c r="C3686" s="737" t="str">
        <f>IF(B3686="","",IF(A3686="SINAPI",VLOOKUP(B3686,'Referência NÃO DESONERADO'!$A:$D,2,0),IF(A3686="COTAÇÃO",VLOOKUP(B3686,'Mapa Cotações'!$A:$N,2,0))))</f>
        <v/>
      </c>
      <c r="D3686" s="736" t="str">
        <f>IF(B3686="","",IF(A3686="SINAPI",VLOOKUP(B3686,'Referência NÃO DESONERADO'!$A:$D,3,0),IF(A3686="COTAÇÃO",VLOOKUP(B3686,'Mapa Cotações'!$A:$N,3,0))))</f>
        <v/>
      </c>
      <c r="E3686" s="738"/>
      <c r="F3686" s="739" t="str">
        <f>IF(B3686="","",IF('Planilha Orçamentária'!$H$2="NÃO DESONERADO",(IF(A3686="SINAPI",VLOOKUP(B3686,'Referência NÃO DESONERADO'!$A:$D,4,0),IF(A3686="ORSE",VLOOKUP(B3686,'Referência NÃO DESONERADO'!$F:$I,4,0),IF(A3686="COTAÇÃO",VLOOKUP(B3686,'Mapa Cotações'!$A:$N,13,0))))),(IF(A3686="SINAPI",VLOOKUP(B3686,'Referência DESONERADO'!$A:$D,4,0),IF(A3686="ORSE",VLOOKUP(B3686,'Referência DESONERADO'!$F:$I,4,0),IF(A3686="COTAÇÃO",VLOOKUP(B3686,'Mapa Cotações'!$A:$N,13,0)))))))</f>
        <v/>
      </c>
      <c r="G3686" s="739" t="str">
        <f>IF(D3686="","",E3686*F3686)</f>
        <v/>
      </c>
      <c r="H3686" s="690"/>
    </row>
    <row r="3687" spans="1:8" ht="12.75" customHeight="1">
      <c r="A3687" s="1030" t="s">
        <v>1806</v>
      </c>
      <c r="B3687" s="982"/>
      <c r="C3687" s="982"/>
      <c r="D3687" s="982"/>
      <c r="E3687" s="982"/>
      <c r="F3687" s="983"/>
      <c r="G3687" s="740">
        <f>SUM(G3686)</f>
        <v>0</v>
      </c>
      <c r="H3687" s="690"/>
    </row>
    <row r="3688" spans="1:8" ht="12.75" customHeight="1">
      <c r="A3688" s="741"/>
      <c r="B3688" s="742"/>
      <c r="C3688" s="751"/>
      <c r="D3688" s="752"/>
      <c r="E3688" s="753"/>
      <c r="F3688" s="754"/>
      <c r="G3688" s="755"/>
      <c r="H3688" s="690"/>
    </row>
    <row r="3689" spans="1:8" ht="12.75" customHeight="1">
      <c r="A3689" s="1032" t="s">
        <v>173</v>
      </c>
      <c r="B3689" s="982"/>
      <c r="C3689" s="982"/>
      <c r="D3689" s="982"/>
      <c r="E3689" s="982"/>
      <c r="F3689" s="1033"/>
      <c r="G3689" s="756">
        <f>SUM(G3672,G3682,G3687)</f>
        <v>740.75574000000006</v>
      </c>
      <c r="H3689" s="690"/>
    </row>
    <row r="3690" spans="1:8" ht="12.75" customHeight="1">
      <c r="A3690" s="52"/>
      <c r="B3690" s="52"/>
      <c r="C3690" s="52"/>
      <c r="D3690" s="52"/>
      <c r="E3690" s="859"/>
      <c r="F3690" s="860"/>
      <c r="G3690" s="860"/>
      <c r="H3690" s="690"/>
    </row>
    <row r="3691" spans="1:8" ht="12.75" customHeight="1">
      <c r="A3691" s="52"/>
      <c r="B3691" s="52"/>
      <c r="C3691" s="52"/>
      <c r="D3691" s="52"/>
      <c r="E3691" s="859"/>
      <c r="F3691" s="860"/>
      <c r="G3691" s="860"/>
      <c r="H3691" s="690"/>
    </row>
    <row r="3692" spans="1:8" ht="12.75" customHeight="1">
      <c r="A3692" s="723" t="s">
        <v>46</v>
      </c>
      <c r="B3692" s="723" t="s">
        <v>37</v>
      </c>
      <c r="C3692" s="1025" t="s">
        <v>105</v>
      </c>
      <c r="D3692" s="1026"/>
      <c r="E3692" s="1026"/>
      <c r="F3692" s="1022"/>
      <c r="G3692" s="725" t="s">
        <v>40</v>
      </c>
      <c r="H3692" s="690" t="s">
        <v>129</v>
      </c>
    </row>
    <row r="3693" spans="1:8" ht="12.75" customHeight="1">
      <c r="A3693" s="786">
        <v>11434</v>
      </c>
      <c r="B3693" s="867" t="s">
        <v>2761</v>
      </c>
      <c r="C3693" s="1034" t="s">
        <v>2762</v>
      </c>
      <c r="D3693" s="1015"/>
      <c r="E3693" s="1016"/>
      <c r="F3693" s="728">
        <f>G3713</f>
        <v>58.71</v>
      </c>
      <c r="G3693" s="774" t="s">
        <v>141</v>
      </c>
      <c r="H3693" s="861">
        <v>44501</v>
      </c>
    </row>
    <row r="3694" spans="1:8" ht="12.75" customHeight="1">
      <c r="A3694" s="1028" t="s">
        <v>1802</v>
      </c>
      <c r="B3694" s="1015"/>
      <c r="C3694" s="1015"/>
      <c r="D3694" s="1015"/>
      <c r="E3694" s="1015"/>
      <c r="F3694" s="1015"/>
      <c r="G3694" s="1029"/>
      <c r="H3694" s="690"/>
    </row>
    <row r="3695" spans="1:8" ht="12.75" customHeight="1">
      <c r="A3695" s="732" t="s">
        <v>1480</v>
      </c>
      <c r="B3695" s="732" t="s">
        <v>46</v>
      </c>
      <c r="C3695" s="733" t="s">
        <v>1803</v>
      </c>
      <c r="D3695" s="732" t="s">
        <v>141</v>
      </c>
      <c r="E3695" s="734" t="s">
        <v>106</v>
      </c>
      <c r="F3695" s="735" t="s">
        <v>1804</v>
      </c>
      <c r="G3695" s="735" t="s">
        <v>1805</v>
      </c>
      <c r="H3695" s="690"/>
    </row>
    <row r="3696" spans="1:8" ht="12.75" customHeight="1">
      <c r="A3696" s="736" t="s">
        <v>129</v>
      </c>
      <c r="B3696" s="736">
        <v>12366</v>
      </c>
      <c r="C3696" s="868" t="s">
        <v>2763</v>
      </c>
      <c r="D3696" s="736" t="s">
        <v>141</v>
      </c>
      <c r="E3696" s="789">
        <v>1</v>
      </c>
      <c r="F3696" s="739">
        <v>26.98</v>
      </c>
      <c r="G3696" s="739">
        <f>E3696*F3696</f>
        <v>26.98</v>
      </c>
      <c r="H3696" s="690"/>
    </row>
    <row r="3697" spans="1:8" ht="12.75" customHeight="1">
      <c r="A3697" s="736"/>
      <c r="B3697" s="736"/>
      <c r="C3697" s="868"/>
      <c r="D3697" s="736"/>
      <c r="E3697" s="789"/>
      <c r="F3697" s="739"/>
      <c r="G3697" s="739"/>
      <c r="H3697" s="690"/>
    </row>
    <row r="3698" spans="1:8" ht="12.75" customHeight="1">
      <c r="A3698" s="1030" t="s">
        <v>1806</v>
      </c>
      <c r="B3698" s="982"/>
      <c r="C3698" s="982"/>
      <c r="D3698" s="982"/>
      <c r="E3698" s="982"/>
      <c r="F3698" s="983"/>
      <c r="G3698" s="740">
        <f>SUM(G3696:G3697)</f>
        <v>26.98</v>
      </c>
      <c r="H3698" s="690"/>
    </row>
    <row r="3699" spans="1:8" ht="12.75" customHeight="1">
      <c r="A3699" s="741"/>
      <c r="B3699" s="742"/>
      <c r="C3699" s="743"/>
      <c r="D3699" s="744"/>
      <c r="E3699" s="745"/>
      <c r="F3699" s="746"/>
      <c r="G3699" s="747"/>
      <c r="H3699" s="690"/>
    </row>
    <row r="3700" spans="1:8" ht="12.75" customHeight="1">
      <c r="A3700" s="1031" t="s">
        <v>1570</v>
      </c>
      <c r="B3700" s="982"/>
      <c r="C3700" s="982"/>
      <c r="D3700" s="982"/>
      <c r="E3700" s="982"/>
      <c r="F3700" s="982"/>
      <c r="G3700" s="983"/>
      <c r="H3700" s="690"/>
    </row>
    <row r="3701" spans="1:8" ht="12.75" customHeight="1">
      <c r="A3701" s="732" t="s">
        <v>1480</v>
      </c>
      <c r="B3701" s="732" t="s">
        <v>46</v>
      </c>
      <c r="C3701" s="733" t="s">
        <v>1803</v>
      </c>
      <c r="D3701" s="732" t="s">
        <v>141</v>
      </c>
      <c r="E3701" s="734" t="s">
        <v>106</v>
      </c>
      <c r="F3701" s="735" t="s">
        <v>1804</v>
      </c>
      <c r="G3701" s="735" t="s">
        <v>1805</v>
      </c>
      <c r="H3701" s="690"/>
    </row>
    <row r="3702" spans="1:8" ht="12.75" customHeight="1">
      <c r="A3702" s="736" t="s">
        <v>129</v>
      </c>
      <c r="B3702" s="828">
        <v>10549</v>
      </c>
      <c r="C3702" s="737" t="s">
        <v>1867</v>
      </c>
      <c r="D3702" s="736" t="s">
        <v>1522</v>
      </c>
      <c r="E3702" s="739">
        <v>1</v>
      </c>
      <c r="F3702" s="739">
        <v>3.78</v>
      </c>
      <c r="G3702" s="739">
        <f t="shared" ref="G3702:G3705" si="129">E3702*F3702</f>
        <v>3.78</v>
      </c>
      <c r="H3702" s="690"/>
    </row>
    <row r="3703" spans="1:8" ht="12.75" customHeight="1">
      <c r="A3703" s="736" t="s">
        <v>129</v>
      </c>
      <c r="B3703" s="736">
        <v>10552</v>
      </c>
      <c r="C3703" s="737" t="s">
        <v>2136</v>
      </c>
      <c r="D3703" s="736" t="s">
        <v>1522</v>
      </c>
      <c r="E3703" s="739">
        <v>1</v>
      </c>
      <c r="F3703" s="739">
        <v>3.62</v>
      </c>
      <c r="G3703" s="739">
        <f t="shared" si="129"/>
        <v>3.62</v>
      </c>
      <c r="H3703" s="690"/>
    </row>
    <row r="3704" spans="1:8" ht="12.75" customHeight="1">
      <c r="A3704" s="736" t="s">
        <v>116</v>
      </c>
      <c r="B3704" s="736">
        <v>2436</v>
      </c>
      <c r="C3704" s="737" t="s">
        <v>2135</v>
      </c>
      <c r="D3704" s="736" t="s">
        <v>1522</v>
      </c>
      <c r="E3704" s="739">
        <v>1</v>
      </c>
      <c r="F3704" s="739">
        <v>14.26</v>
      </c>
      <c r="G3704" s="739">
        <f t="shared" si="129"/>
        <v>14.26</v>
      </c>
      <c r="H3704" s="690"/>
    </row>
    <row r="3705" spans="1:8" ht="12.75" customHeight="1">
      <c r="A3705" s="736" t="s">
        <v>116</v>
      </c>
      <c r="B3705" s="736">
        <v>6111</v>
      </c>
      <c r="C3705" s="737" t="s">
        <v>1870</v>
      </c>
      <c r="D3705" s="736" t="s">
        <v>1522</v>
      </c>
      <c r="E3705" s="739">
        <v>1</v>
      </c>
      <c r="F3705" s="739">
        <v>10.07</v>
      </c>
      <c r="G3705" s="739">
        <f t="shared" si="129"/>
        <v>10.07</v>
      </c>
      <c r="H3705" s="690"/>
    </row>
    <row r="3706" spans="1:8" ht="12.75" customHeight="1">
      <c r="A3706" s="1030" t="s">
        <v>1806</v>
      </c>
      <c r="B3706" s="982"/>
      <c r="C3706" s="982"/>
      <c r="D3706" s="982"/>
      <c r="E3706" s="982"/>
      <c r="F3706" s="983"/>
      <c r="G3706" s="740">
        <f>SUM(G3702:G3705)</f>
        <v>31.73</v>
      </c>
      <c r="H3706" s="690"/>
    </row>
    <row r="3707" spans="1:8" ht="12.75" customHeight="1">
      <c r="A3707" s="741"/>
      <c r="B3707" s="742"/>
      <c r="C3707" s="748"/>
      <c r="D3707" s="742"/>
      <c r="E3707" s="749"/>
      <c r="F3707" s="750"/>
      <c r="G3707" s="747"/>
      <c r="H3707" s="690"/>
    </row>
    <row r="3708" spans="1:8" ht="12.75" customHeight="1">
      <c r="A3708" s="1031" t="s">
        <v>1807</v>
      </c>
      <c r="B3708" s="982"/>
      <c r="C3708" s="982"/>
      <c r="D3708" s="982"/>
      <c r="E3708" s="982"/>
      <c r="F3708" s="982"/>
      <c r="G3708" s="983"/>
      <c r="H3708" s="690"/>
    </row>
    <row r="3709" spans="1:8" ht="12.75" customHeight="1">
      <c r="A3709" s="732" t="s">
        <v>1480</v>
      </c>
      <c r="B3709" s="732" t="s">
        <v>46</v>
      </c>
      <c r="C3709" s="733" t="s">
        <v>1803</v>
      </c>
      <c r="D3709" s="732" t="s">
        <v>141</v>
      </c>
      <c r="E3709" s="734" t="s">
        <v>106</v>
      </c>
      <c r="F3709" s="735" t="s">
        <v>1804</v>
      </c>
      <c r="G3709" s="735" t="s">
        <v>1805</v>
      </c>
      <c r="H3709" s="690"/>
    </row>
    <row r="3710" spans="1:8" ht="12.75" customHeight="1">
      <c r="A3710" s="736"/>
      <c r="B3710" s="736"/>
      <c r="C3710" s="737" t="str">
        <f>IF(B3710="","",IF(A3710="SINAPI",VLOOKUP(B3710,'Referência NÃO DESONERADO'!$A:$D,2,0),IF(A3710="COTAÇÃO",VLOOKUP(B3710,'Mapa Cotações'!$A:$N,2,0))))</f>
        <v/>
      </c>
      <c r="D3710" s="736" t="str">
        <f>IF(B3710="","",IF(A3710="SINAPI",VLOOKUP(B3710,'Referência NÃO DESONERADO'!$A:$D,3,0),IF(A3710="COTAÇÃO",VLOOKUP(B3710,'Mapa Cotações'!$A:$N,3,0))))</f>
        <v/>
      </c>
      <c r="E3710" s="738"/>
      <c r="F3710" s="739" t="str">
        <f>IF(B3710="","",IF('Planilha Orçamentária'!$H$2="NÃO DESONERADO",(IF(A3710="SINAPI",VLOOKUP(B3710,'Referência NÃO DESONERADO'!$A:$D,4,0),IF(A3710="ORSE",VLOOKUP(B3710,'Referência NÃO DESONERADO'!$F:$I,4,0),IF(A3710="COTAÇÃO",VLOOKUP(B3710,'Mapa Cotações'!$A:$N,13,0))))),(IF(A3710="SINAPI",VLOOKUP(B3710,'Referência DESONERADO'!$A:$D,4,0),IF(A3710="ORSE",VLOOKUP(B3710,'Referência DESONERADO'!$F:$I,4,0),IF(A3710="COTAÇÃO",VLOOKUP(B3710,'Mapa Cotações'!$A:$N,13,0)))))))</f>
        <v/>
      </c>
      <c r="G3710" s="739" t="str">
        <f>IF(D3710="","",E3710*F3710)</f>
        <v/>
      </c>
      <c r="H3710" s="690"/>
    </row>
    <row r="3711" spans="1:8" ht="12.75" customHeight="1">
      <c r="A3711" s="1030" t="s">
        <v>1806</v>
      </c>
      <c r="B3711" s="982"/>
      <c r="C3711" s="982"/>
      <c r="D3711" s="982"/>
      <c r="E3711" s="982"/>
      <c r="F3711" s="983"/>
      <c r="G3711" s="740">
        <f>SUM(G3710)</f>
        <v>0</v>
      </c>
      <c r="H3711" s="690"/>
    </row>
    <row r="3712" spans="1:8" ht="12.75" customHeight="1">
      <c r="A3712" s="741"/>
      <c r="B3712" s="742"/>
      <c r="C3712" s="751"/>
      <c r="D3712" s="752"/>
      <c r="E3712" s="753"/>
      <c r="F3712" s="754"/>
      <c r="G3712" s="755"/>
      <c r="H3712" s="690"/>
    </row>
    <row r="3713" spans="1:8" ht="12.75" customHeight="1">
      <c r="A3713" s="1032" t="s">
        <v>173</v>
      </c>
      <c r="B3713" s="982"/>
      <c r="C3713" s="982"/>
      <c r="D3713" s="982"/>
      <c r="E3713" s="982"/>
      <c r="F3713" s="1033"/>
      <c r="G3713" s="756">
        <f>SUM(G3698,G3706,G3711)</f>
        <v>58.71</v>
      </c>
      <c r="H3713" s="690"/>
    </row>
    <row r="3714" spans="1:8" ht="12.75" customHeight="1">
      <c r="A3714" s="52"/>
      <c r="B3714" s="52"/>
      <c r="C3714" s="52"/>
      <c r="D3714" s="52"/>
      <c r="E3714" s="859"/>
      <c r="F3714" s="860"/>
      <c r="G3714" s="860"/>
      <c r="H3714" s="690"/>
    </row>
    <row r="3715" spans="1:8" ht="12.75" customHeight="1">
      <c r="A3715" s="52"/>
      <c r="B3715" s="52"/>
      <c r="C3715" s="52"/>
      <c r="D3715" s="52"/>
      <c r="E3715" s="859"/>
      <c r="F3715" s="860"/>
      <c r="G3715" s="860"/>
      <c r="H3715" s="690"/>
    </row>
    <row r="3716" spans="1:8" ht="12.75" customHeight="1">
      <c r="A3716" s="723" t="s">
        <v>46</v>
      </c>
      <c r="B3716" s="723" t="s">
        <v>37</v>
      </c>
      <c r="C3716" s="1025" t="s">
        <v>105</v>
      </c>
      <c r="D3716" s="1026"/>
      <c r="E3716" s="1026"/>
      <c r="F3716" s="1022"/>
      <c r="G3716" s="725" t="s">
        <v>40</v>
      </c>
      <c r="H3716" s="690" t="s">
        <v>129</v>
      </c>
    </row>
    <row r="3717" spans="1:8" ht="12.75" customHeight="1">
      <c r="A3717" s="786">
        <v>9005</v>
      </c>
      <c r="B3717" s="867" t="s">
        <v>2764</v>
      </c>
      <c r="C3717" s="1034" t="s">
        <v>2765</v>
      </c>
      <c r="D3717" s="1015"/>
      <c r="E3717" s="1016"/>
      <c r="F3717" s="728">
        <f>G3737</f>
        <v>451.35399999999998</v>
      </c>
      <c r="G3717" s="774" t="s">
        <v>141</v>
      </c>
      <c r="H3717" s="861">
        <v>44501</v>
      </c>
    </row>
    <row r="3718" spans="1:8" ht="12.75" customHeight="1">
      <c r="A3718" s="1028" t="s">
        <v>1802</v>
      </c>
      <c r="B3718" s="1015"/>
      <c r="C3718" s="1015"/>
      <c r="D3718" s="1015"/>
      <c r="E3718" s="1015"/>
      <c r="F3718" s="1015"/>
      <c r="G3718" s="1029"/>
      <c r="H3718" s="690"/>
    </row>
    <row r="3719" spans="1:8" ht="12.75" customHeight="1">
      <c r="A3719" s="732" t="s">
        <v>1480</v>
      </c>
      <c r="B3719" s="732" t="s">
        <v>46</v>
      </c>
      <c r="C3719" s="733" t="s">
        <v>1803</v>
      </c>
      <c r="D3719" s="732" t="s">
        <v>141</v>
      </c>
      <c r="E3719" s="734" t="s">
        <v>106</v>
      </c>
      <c r="F3719" s="735" t="s">
        <v>1804</v>
      </c>
      <c r="G3719" s="735" t="s">
        <v>1805</v>
      </c>
      <c r="H3719" s="690"/>
    </row>
    <row r="3720" spans="1:8" ht="12.75" customHeight="1">
      <c r="A3720" s="736" t="s">
        <v>129</v>
      </c>
      <c r="B3720" s="736">
        <v>9294</v>
      </c>
      <c r="C3720" s="868" t="s">
        <v>2766</v>
      </c>
      <c r="D3720" s="736" t="s">
        <v>141</v>
      </c>
      <c r="E3720" s="789">
        <v>1</v>
      </c>
      <c r="F3720" s="739">
        <v>430</v>
      </c>
      <c r="G3720" s="739">
        <f>E3720*F3720</f>
        <v>430</v>
      </c>
      <c r="H3720" s="690"/>
    </row>
    <row r="3721" spans="1:8" ht="12.75" customHeight="1">
      <c r="A3721" s="736"/>
      <c r="B3721" s="736"/>
      <c r="C3721" s="868"/>
      <c r="D3721" s="736"/>
      <c r="E3721" s="789"/>
      <c r="F3721" s="739"/>
      <c r="G3721" s="739"/>
      <c r="H3721" s="690"/>
    </row>
    <row r="3722" spans="1:8" ht="12.75" customHeight="1">
      <c r="A3722" s="1030" t="s">
        <v>1806</v>
      </c>
      <c r="B3722" s="982"/>
      <c r="C3722" s="982"/>
      <c r="D3722" s="982"/>
      <c r="E3722" s="982"/>
      <c r="F3722" s="983"/>
      <c r="G3722" s="740">
        <f>SUM(G3720:G3721)</f>
        <v>430</v>
      </c>
      <c r="H3722" s="690"/>
    </row>
    <row r="3723" spans="1:8" ht="12.75" customHeight="1">
      <c r="A3723" s="741"/>
      <c r="B3723" s="742"/>
      <c r="C3723" s="743"/>
      <c r="D3723" s="744"/>
      <c r="E3723" s="745"/>
      <c r="F3723" s="746"/>
      <c r="G3723" s="747"/>
      <c r="H3723" s="690"/>
    </row>
    <row r="3724" spans="1:8" ht="12.75" customHeight="1">
      <c r="A3724" s="1031" t="s">
        <v>1570</v>
      </c>
      <c r="B3724" s="982"/>
      <c r="C3724" s="982"/>
      <c r="D3724" s="982"/>
      <c r="E3724" s="982"/>
      <c r="F3724" s="982"/>
      <c r="G3724" s="983"/>
      <c r="H3724" s="690"/>
    </row>
    <row r="3725" spans="1:8" ht="12.75" customHeight="1">
      <c r="A3725" s="732" t="s">
        <v>1480</v>
      </c>
      <c r="B3725" s="732" t="s">
        <v>46</v>
      </c>
      <c r="C3725" s="733" t="s">
        <v>1803</v>
      </c>
      <c r="D3725" s="732" t="s">
        <v>141</v>
      </c>
      <c r="E3725" s="734" t="s">
        <v>106</v>
      </c>
      <c r="F3725" s="735" t="s">
        <v>1804</v>
      </c>
      <c r="G3725" s="735" t="s">
        <v>1805</v>
      </c>
      <c r="H3725" s="690"/>
    </row>
    <row r="3726" spans="1:8" ht="12.75" customHeight="1">
      <c r="A3726" s="736" t="s">
        <v>129</v>
      </c>
      <c r="B3726" s="828">
        <v>10549</v>
      </c>
      <c r="C3726" s="737" t="s">
        <v>1867</v>
      </c>
      <c r="D3726" s="736" t="s">
        <v>1522</v>
      </c>
      <c r="E3726" s="739">
        <v>0.6</v>
      </c>
      <c r="F3726" s="739">
        <v>3.78</v>
      </c>
      <c r="G3726" s="739">
        <f t="shared" ref="G3726:G3729" si="130">E3726*F3726</f>
        <v>2.2679999999999998</v>
      </c>
      <c r="H3726" s="690"/>
    </row>
    <row r="3727" spans="1:8" ht="12.75" customHeight="1">
      <c r="A3727" s="736" t="s">
        <v>129</v>
      </c>
      <c r="B3727" s="736">
        <v>10552</v>
      </c>
      <c r="C3727" s="737" t="s">
        <v>2136</v>
      </c>
      <c r="D3727" s="736" t="s">
        <v>1522</v>
      </c>
      <c r="E3727" s="739">
        <v>0.6</v>
      </c>
      <c r="F3727" s="739">
        <v>3.62</v>
      </c>
      <c r="G3727" s="739">
        <f t="shared" si="130"/>
        <v>2.1720000000000002</v>
      </c>
      <c r="H3727" s="690"/>
    </row>
    <row r="3728" spans="1:8" ht="12.75" customHeight="1">
      <c r="A3728" s="736" t="s">
        <v>116</v>
      </c>
      <c r="B3728" s="736">
        <v>2436</v>
      </c>
      <c r="C3728" s="737" t="s">
        <v>2135</v>
      </c>
      <c r="D3728" s="736" t="s">
        <v>1522</v>
      </c>
      <c r="E3728" s="739">
        <v>0.6</v>
      </c>
      <c r="F3728" s="739">
        <v>16.52</v>
      </c>
      <c r="G3728" s="739">
        <f t="shared" si="130"/>
        <v>9.911999999999999</v>
      </c>
      <c r="H3728" s="690"/>
    </row>
    <row r="3729" spans="1:8" ht="12.75" customHeight="1">
      <c r="A3729" s="736" t="s">
        <v>116</v>
      </c>
      <c r="B3729" s="736">
        <v>6111</v>
      </c>
      <c r="C3729" s="737" t="s">
        <v>1870</v>
      </c>
      <c r="D3729" s="736" t="s">
        <v>1522</v>
      </c>
      <c r="E3729" s="739">
        <v>0.6</v>
      </c>
      <c r="F3729" s="739">
        <v>11.67</v>
      </c>
      <c r="G3729" s="739">
        <f t="shared" si="130"/>
        <v>7.0019999999999998</v>
      </c>
      <c r="H3729" s="690"/>
    </row>
    <row r="3730" spans="1:8" ht="12.75" customHeight="1">
      <c r="A3730" s="1030" t="s">
        <v>1806</v>
      </c>
      <c r="B3730" s="982"/>
      <c r="C3730" s="982"/>
      <c r="D3730" s="982"/>
      <c r="E3730" s="982"/>
      <c r="F3730" s="983"/>
      <c r="G3730" s="740">
        <f>SUM(G3726:G3729)</f>
        <v>21.353999999999999</v>
      </c>
      <c r="H3730" s="690"/>
    </row>
    <row r="3731" spans="1:8" ht="12.75" customHeight="1">
      <c r="A3731" s="741"/>
      <c r="B3731" s="742"/>
      <c r="C3731" s="748"/>
      <c r="D3731" s="742"/>
      <c r="E3731" s="749"/>
      <c r="F3731" s="750"/>
      <c r="G3731" s="747"/>
      <c r="H3731" s="690"/>
    </row>
    <row r="3732" spans="1:8" ht="12.75" customHeight="1">
      <c r="A3732" s="1031" t="s">
        <v>1807</v>
      </c>
      <c r="B3732" s="982"/>
      <c r="C3732" s="982"/>
      <c r="D3732" s="982"/>
      <c r="E3732" s="982"/>
      <c r="F3732" s="982"/>
      <c r="G3732" s="983"/>
      <c r="H3732" s="690"/>
    </row>
    <row r="3733" spans="1:8" ht="12.75" customHeight="1">
      <c r="A3733" s="732" t="s">
        <v>1480</v>
      </c>
      <c r="B3733" s="732" t="s">
        <v>46</v>
      </c>
      <c r="C3733" s="733" t="s">
        <v>1803</v>
      </c>
      <c r="D3733" s="732" t="s">
        <v>141</v>
      </c>
      <c r="E3733" s="734" t="s">
        <v>106</v>
      </c>
      <c r="F3733" s="735" t="s">
        <v>1804</v>
      </c>
      <c r="G3733" s="735" t="s">
        <v>1805</v>
      </c>
      <c r="H3733" s="690"/>
    </row>
    <row r="3734" spans="1:8" ht="12.75" customHeight="1">
      <c r="A3734" s="736"/>
      <c r="B3734" s="736"/>
      <c r="C3734" s="737" t="str">
        <f>IF(B3734="","",IF(A3734="SINAPI",VLOOKUP(B3734,'Referência NÃO DESONERADO'!$A:$D,2,0),IF(A3734="COTAÇÃO",VLOOKUP(B3734,'Mapa Cotações'!$A:$N,2,0))))</f>
        <v/>
      </c>
      <c r="D3734" s="736" t="str">
        <f>IF(B3734="","",IF(A3734="SINAPI",VLOOKUP(B3734,'Referência NÃO DESONERADO'!$A:$D,3,0),IF(A3734="COTAÇÃO",VLOOKUP(B3734,'Mapa Cotações'!$A:$N,3,0))))</f>
        <v/>
      </c>
      <c r="E3734" s="738"/>
      <c r="F3734" s="739" t="str">
        <f>IF(B3734="","",IF('Planilha Orçamentária'!$H$2="NÃO DESONERADO",(IF(A3734="SINAPI",VLOOKUP(B3734,'Referência NÃO DESONERADO'!$A:$D,4,0),IF(A3734="ORSE",VLOOKUP(B3734,'Referência NÃO DESONERADO'!$F:$I,4,0),IF(A3734="COTAÇÃO",VLOOKUP(B3734,'Mapa Cotações'!$A:$N,13,0))))),(IF(A3734="SINAPI",VLOOKUP(B3734,'Referência DESONERADO'!$A:$D,4,0),IF(A3734="ORSE",VLOOKUP(B3734,'Referência DESONERADO'!$F:$I,4,0),IF(A3734="COTAÇÃO",VLOOKUP(B3734,'Mapa Cotações'!$A:$N,13,0)))))))</f>
        <v/>
      </c>
      <c r="G3734" s="739" t="str">
        <f>IF(D3734="","",E3734*F3734)</f>
        <v/>
      </c>
      <c r="H3734" s="690"/>
    </row>
    <row r="3735" spans="1:8" ht="12.75" customHeight="1">
      <c r="A3735" s="1030" t="s">
        <v>1806</v>
      </c>
      <c r="B3735" s="982"/>
      <c r="C3735" s="982"/>
      <c r="D3735" s="982"/>
      <c r="E3735" s="982"/>
      <c r="F3735" s="983"/>
      <c r="G3735" s="740">
        <f>SUM(G3734)</f>
        <v>0</v>
      </c>
      <c r="H3735" s="690"/>
    </row>
    <row r="3736" spans="1:8" ht="12.75" customHeight="1">
      <c r="A3736" s="741"/>
      <c r="B3736" s="742"/>
      <c r="C3736" s="751"/>
      <c r="D3736" s="752"/>
      <c r="E3736" s="753"/>
      <c r="F3736" s="754"/>
      <c r="G3736" s="755"/>
      <c r="H3736" s="690"/>
    </row>
    <row r="3737" spans="1:8" ht="12.75" customHeight="1">
      <c r="A3737" s="1032" t="s">
        <v>173</v>
      </c>
      <c r="B3737" s="982"/>
      <c r="C3737" s="982"/>
      <c r="D3737" s="982"/>
      <c r="E3737" s="982"/>
      <c r="F3737" s="1033"/>
      <c r="G3737" s="756">
        <f>SUM(G3722,G3730,G3735)</f>
        <v>451.35399999999998</v>
      </c>
      <c r="H3737" s="690"/>
    </row>
    <row r="3738" spans="1:8" ht="12.75" customHeight="1">
      <c r="A3738" s="52"/>
      <c r="B3738" s="52"/>
      <c r="C3738" s="52"/>
      <c r="D3738" s="52"/>
      <c r="E3738" s="859"/>
      <c r="F3738" s="860"/>
      <c r="G3738" s="860"/>
      <c r="H3738" s="690"/>
    </row>
    <row r="3739" spans="1:8" ht="12.75" customHeight="1">
      <c r="A3739" s="52"/>
      <c r="B3739" s="52"/>
      <c r="C3739" s="52"/>
      <c r="D3739" s="52"/>
      <c r="E3739" s="859"/>
      <c r="F3739" s="860"/>
      <c r="G3739" s="860"/>
      <c r="H3739" s="690"/>
    </row>
    <row r="3740" spans="1:8" ht="12.75" customHeight="1">
      <c r="A3740" s="723" t="s">
        <v>46</v>
      </c>
      <c r="B3740" s="723" t="s">
        <v>37</v>
      </c>
      <c r="C3740" s="1025" t="s">
        <v>105</v>
      </c>
      <c r="D3740" s="1026"/>
      <c r="E3740" s="1026"/>
      <c r="F3740" s="1022"/>
      <c r="G3740" s="725" t="s">
        <v>40</v>
      </c>
      <c r="H3740" s="690" t="s">
        <v>129</v>
      </c>
    </row>
    <row r="3741" spans="1:8" ht="12.75" customHeight="1">
      <c r="A3741" s="786">
        <v>406</v>
      </c>
      <c r="B3741" s="867" t="s">
        <v>2767</v>
      </c>
      <c r="C3741" s="1034" t="s">
        <v>2768</v>
      </c>
      <c r="D3741" s="1015"/>
      <c r="E3741" s="1016"/>
      <c r="F3741" s="728">
        <f>G3761</f>
        <v>44.765100000000004</v>
      </c>
      <c r="G3741" s="774" t="s">
        <v>164</v>
      </c>
      <c r="H3741" s="861">
        <v>44501</v>
      </c>
    </row>
    <row r="3742" spans="1:8" ht="12.75" customHeight="1">
      <c r="A3742" s="1028" t="s">
        <v>1802</v>
      </c>
      <c r="B3742" s="1015"/>
      <c r="C3742" s="1015"/>
      <c r="D3742" s="1015"/>
      <c r="E3742" s="1015"/>
      <c r="F3742" s="1015"/>
      <c r="G3742" s="1029"/>
      <c r="H3742" s="690"/>
    </row>
    <row r="3743" spans="1:8" ht="12.75" customHeight="1">
      <c r="A3743" s="732" t="s">
        <v>1480</v>
      </c>
      <c r="B3743" s="732" t="s">
        <v>46</v>
      </c>
      <c r="C3743" s="733" t="s">
        <v>1803</v>
      </c>
      <c r="D3743" s="732" t="s">
        <v>141</v>
      </c>
      <c r="E3743" s="734" t="s">
        <v>106</v>
      </c>
      <c r="F3743" s="735" t="s">
        <v>1804</v>
      </c>
      <c r="G3743" s="735" t="s">
        <v>1805</v>
      </c>
      <c r="H3743" s="690"/>
    </row>
    <row r="3744" spans="1:8" ht="12.75" customHeight="1">
      <c r="A3744" s="736" t="s">
        <v>116</v>
      </c>
      <c r="B3744" s="736">
        <v>1019</v>
      </c>
      <c r="C3744" s="868" t="s">
        <v>1774</v>
      </c>
      <c r="D3744" s="736" t="s">
        <v>164</v>
      </c>
      <c r="E3744" s="789">
        <v>1.02</v>
      </c>
      <c r="F3744" s="739">
        <v>36.56</v>
      </c>
      <c r="G3744" s="739">
        <f>E3744*F3744</f>
        <v>37.291200000000003</v>
      </c>
      <c r="H3744" s="690"/>
    </row>
    <row r="3745" spans="1:8" ht="12.75" customHeight="1">
      <c r="A3745" s="736"/>
      <c r="B3745" s="736"/>
      <c r="C3745" s="868"/>
      <c r="D3745" s="736"/>
      <c r="E3745" s="789"/>
      <c r="F3745" s="739"/>
      <c r="G3745" s="739"/>
      <c r="H3745" s="690"/>
    </row>
    <row r="3746" spans="1:8" ht="12.75" customHeight="1">
      <c r="A3746" s="1030" t="s">
        <v>1806</v>
      </c>
      <c r="B3746" s="982"/>
      <c r="C3746" s="982"/>
      <c r="D3746" s="982"/>
      <c r="E3746" s="982"/>
      <c r="F3746" s="983"/>
      <c r="G3746" s="740">
        <f>SUM(G3744:G3745)</f>
        <v>37.291200000000003</v>
      </c>
      <c r="H3746" s="690"/>
    </row>
    <row r="3747" spans="1:8" ht="12.75" customHeight="1">
      <c r="A3747" s="741"/>
      <c r="B3747" s="742"/>
      <c r="C3747" s="743"/>
      <c r="D3747" s="744"/>
      <c r="E3747" s="745"/>
      <c r="F3747" s="746"/>
      <c r="G3747" s="747"/>
      <c r="H3747" s="690"/>
    </row>
    <row r="3748" spans="1:8" ht="12.75" customHeight="1">
      <c r="A3748" s="1031" t="s">
        <v>1570</v>
      </c>
      <c r="B3748" s="982"/>
      <c r="C3748" s="982"/>
      <c r="D3748" s="982"/>
      <c r="E3748" s="982"/>
      <c r="F3748" s="982"/>
      <c r="G3748" s="983"/>
      <c r="H3748" s="690"/>
    </row>
    <row r="3749" spans="1:8" ht="12.75" customHeight="1">
      <c r="A3749" s="732" t="s">
        <v>1480</v>
      </c>
      <c r="B3749" s="732" t="s">
        <v>46</v>
      </c>
      <c r="C3749" s="733" t="s">
        <v>1803</v>
      </c>
      <c r="D3749" s="732" t="s">
        <v>141</v>
      </c>
      <c r="E3749" s="734" t="s">
        <v>106</v>
      </c>
      <c r="F3749" s="735" t="s">
        <v>1804</v>
      </c>
      <c r="G3749" s="735" t="s">
        <v>1805</v>
      </c>
      <c r="H3749" s="690"/>
    </row>
    <row r="3750" spans="1:8" ht="12.75" customHeight="1">
      <c r="A3750" s="736" t="s">
        <v>129</v>
      </c>
      <c r="B3750" s="828">
        <v>10549</v>
      </c>
      <c r="C3750" s="737" t="s">
        <v>1867</v>
      </c>
      <c r="D3750" s="736" t="s">
        <v>1522</v>
      </c>
      <c r="E3750" s="739">
        <v>0.21</v>
      </c>
      <c r="F3750" s="739">
        <v>3.78</v>
      </c>
      <c r="G3750" s="739">
        <f t="shared" ref="G3750:G3753" si="131">E3750*F3750</f>
        <v>0.79379999999999995</v>
      </c>
      <c r="H3750" s="690"/>
    </row>
    <row r="3751" spans="1:8" ht="12.75" customHeight="1">
      <c r="A3751" s="736" t="s">
        <v>129</v>
      </c>
      <c r="B3751" s="736">
        <v>10552</v>
      </c>
      <c r="C3751" s="737" t="s">
        <v>2136</v>
      </c>
      <c r="D3751" s="736" t="s">
        <v>1522</v>
      </c>
      <c r="E3751" s="739">
        <v>0.21</v>
      </c>
      <c r="F3751" s="739">
        <v>3.62</v>
      </c>
      <c r="G3751" s="739">
        <f t="shared" si="131"/>
        <v>0.76019999999999999</v>
      </c>
      <c r="H3751" s="690"/>
    </row>
    <row r="3752" spans="1:8" ht="12.75" customHeight="1">
      <c r="A3752" s="736" t="s">
        <v>116</v>
      </c>
      <c r="B3752" s="736">
        <v>2436</v>
      </c>
      <c r="C3752" s="737" t="s">
        <v>2135</v>
      </c>
      <c r="D3752" s="736" t="s">
        <v>1522</v>
      </c>
      <c r="E3752" s="739">
        <v>0.21</v>
      </c>
      <c r="F3752" s="739">
        <v>16.52</v>
      </c>
      <c r="G3752" s="739">
        <f t="shared" si="131"/>
        <v>3.4691999999999998</v>
      </c>
      <c r="H3752" s="690"/>
    </row>
    <row r="3753" spans="1:8" ht="12.75" customHeight="1">
      <c r="A3753" s="736" t="s">
        <v>116</v>
      </c>
      <c r="B3753" s="736">
        <v>6111</v>
      </c>
      <c r="C3753" s="737" t="s">
        <v>1870</v>
      </c>
      <c r="D3753" s="736" t="s">
        <v>1522</v>
      </c>
      <c r="E3753" s="739">
        <v>0.21</v>
      </c>
      <c r="F3753" s="739">
        <v>11.67</v>
      </c>
      <c r="G3753" s="739">
        <f t="shared" si="131"/>
        <v>2.4506999999999999</v>
      </c>
      <c r="H3753" s="690"/>
    </row>
    <row r="3754" spans="1:8" ht="12.75" customHeight="1">
      <c r="A3754" s="1030" t="s">
        <v>1806</v>
      </c>
      <c r="B3754" s="982"/>
      <c r="C3754" s="982"/>
      <c r="D3754" s="982"/>
      <c r="E3754" s="982"/>
      <c r="F3754" s="983"/>
      <c r="G3754" s="740">
        <f>SUM(G3750:G3753)</f>
        <v>7.4738999999999987</v>
      </c>
      <c r="H3754" s="690"/>
    </row>
    <row r="3755" spans="1:8" ht="12.75" customHeight="1">
      <c r="A3755" s="741"/>
      <c r="B3755" s="742"/>
      <c r="C3755" s="748"/>
      <c r="D3755" s="742"/>
      <c r="E3755" s="749"/>
      <c r="F3755" s="750"/>
      <c r="G3755" s="747"/>
      <c r="H3755" s="690"/>
    </row>
    <row r="3756" spans="1:8" ht="12.75" customHeight="1">
      <c r="A3756" s="1031" t="s">
        <v>1807</v>
      </c>
      <c r="B3756" s="982"/>
      <c r="C3756" s="982"/>
      <c r="D3756" s="982"/>
      <c r="E3756" s="982"/>
      <c r="F3756" s="982"/>
      <c r="G3756" s="983"/>
      <c r="H3756" s="690"/>
    </row>
    <row r="3757" spans="1:8" ht="12.75" customHeight="1">
      <c r="A3757" s="732" t="s">
        <v>1480</v>
      </c>
      <c r="B3757" s="732" t="s">
        <v>46</v>
      </c>
      <c r="C3757" s="733" t="s">
        <v>1803</v>
      </c>
      <c r="D3757" s="732" t="s">
        <v>141</v>
      </c>
      <c r="E3757" s="734" t="s">
        <v>106</v>
      </c>
      <c r="F3757" s="735" t="s">
        <v>1804</v>
      </c>
      <c r="G3757" s="735" t="s">
        <v>1805</v>
      </c>
      <c r="H3757" s="690"/>
    </row>
    <row r="3758" spans="1:8" ht="12.75" customHeight="1">
      <c r="A3758" s="736"/>
      <c r="B3758" s="736"/>
      <c r="C3758" s="737" t="str">
        <f>IF(B3758="","",IF(A3758="SINAPI",VLOOKUP(B3758,'Referência NÃO DESONERADO'!$A:$D,2,0),IF(A3758="COTAÇÃO",VLOOKUP(B3758,'Mapa Cotações'!$A:$N,2,0))))</f>
        <v/>
      </c>
      <c r="D3758" s="736" t="str">
        <f>IF(B3758="","",IF(A3758="SINAPI",VLOOKUP(B3758,'Referência NÃO DESONERADO'!$A:$D,3,0),IF(A3758="COTAÇÃO",VLOOKUP(B3758,'Mapa Cotações'!$A:$N,3,0))))</f>
        <v/>
      </c>
      <c r="E3758" s="738"/>
      <c r="F3758" s="739" t="str">
        <f>IF(B3758="","",IF('Planilha Orçamentária'!$H$2="NÃO DESONERADO",(IF(A3758="SINAPI",VLOOKUP(B3758,'Referência NÃO DESONERADO'!$A:$D,4,0),IF(A3758="ORSE",VLOOKUP(B3758,'Referência NÃO DESONERADO'!$F:$I,4,0),IF(A3758="COTAÇÃO",VLOOKUP(B3758,'Mapa Cotações'!$A:$N,13,0))))),(IF(A3758="SINAPI",VLOOKUP(B3758,'Referência DESONERADO'!$A:$D,4,0),IF(A3758="ORSE",VLOOKUP(B3758,'Referência DESONERADO'!$F:$I,4,0),IF(A3758="COTAÇÃO",VLOOKUP(B3758,'Mapa Cotações'!$A:$N,13,0)))))))</f>
        <v/>
      </c>
      <c r="G3758" s="739" t="str">
        <f>IF(D3758="","",E3758*F3758)</f>
        <v/>
      </c>
      <c r="H3758" s="690"/>
    </row>
    <row r="3759" spans="1:8" ht="12.75" customHeight="1">
      <c r="A3759" s="1030" t="s">
        <v>1806</v>
      </c>
      <c r="B3759" s="982"/>
      <c r="C3759" s="982"/>
      <c r="D3759" s="982"/>
      <c r="E3759" s="982"/>
      <c r="F3759" s="983"/>
      <c r="G3759" s="740">
        <f>SUM(G3758)</f>
        <v>0</v>
      </c>
      <c r="H3759" s="690"/>
    </row>
    <row r="3760" spans="1:8" ht="12.75" customHeight="1">
      <c r="A3760" s="741"/>
      <c r="B3760" s="742"/>
      <c r="C3760" s="751"/>
      <c r="D3760" s="752"/>
      <c r="E3760" s="753"/>
      <c r="F3760" s="754"/>
      <c r="G3760" s="755"/>
      <c r="H3760" s="690"/>
    </row>
    <row r="3761" spans="1:8" ht="12.75" customHeight="1">
      <c r="A3761" s="1032" t="s">
        <v>173</v>
      </c>
      <c r="B3761" s="982"/>
      <c r="C3761" s="982"/>
      <c r="D3761" s="982"/>
      <c r="E3761" s="982"/>
      <c r="F3761" s="1033"/>
      <c r="G3761" s="756">
        <f>SUM(G3746,G3754,G3759)</f>
        <v>44.765100000000004</v>
      </c>
      <c r="H3761" s="690"/>
    </row>
    <row r="3762" spans="1:8" ht="12.75" customHeight="1">
      <c r="A3762" s="52"/>
      <c r="B3762" s="52"/>
      <c r="C3762" s="52"/>
      <c r="D3762" s="52"/>
      <c r="E3762" s="859"/>
      <c r="F3762" s="860"/>
      <c r="G3762" s="860"/>
      <c r="H3762" s="690"/>
    </row>
    <row r="3763" spans="1:8" ht="12.75" customHeight="1">
      <c r="A3763" s="52"/>
      <c r="B3763" s="52"/>
      <c r="C3763" s="52"/>
      <c r="D3763" s="52"/>
      <c r="E3763" s="859"/>
      <c r="F3763" s="860"/>
      <c r="G3763" s="860"/>
      <c r="H3763" s="690"/>
    </row>
    <row r="3764" spans="1:8" ht="12.75" customHeight="1">
      <c r="A3764" s="723" t="s">
        <v>46</v>
      </c>
      <c r="B3764" s="723" t="s">
        <v>37</v>
      </c>
      <c r="C3764" s="1025" t="s">
        <v>105</v>
      </c>
      <c r="D3764" s="1026"/>
      <c r="E3764" s="1026"/>
      <c r="F3764" s="1022"/>
      <c r="G3764" s="725" t="s">
        <v>40</v>
      </c>
      <c r="H3764" s="690" t="s">
        <v>129</v>
      </c>
    </row>
    <row r="3765" spans="1:8" ht="12.75" customHeight="1">
      <c r="A3765" s="786">
        <v>3802</v>
      </c>
      <c r="B3765" s="867" t="s">
        <v>2769</v>
      </c>
      <c r="C3765" s="1034" t="s">
        <v>2770</v>
      </c>
      <c r="D3765" s="1015"/>
      <c r="E3765" s="1016"/>
      <c r="F3765" s="728">
        <f>G3785</f>
        <v>25.583299999999998</v>
      </c>
      <c r="G3765" s="774" t="s">
        <v>164</v>
      </c>
      <c r="H3765" s="861">
        <v>44501</v>
      </c>
    </row>
    <row r="3766" spans="1:8" ht="12.75" customHeight="1">
      <c r="A3766" s="1028" t="s">
        <v>1802</v>
      </c>
      <c r="B3766" s="1015"/>
      <c r="C3766" s="1015"/>
      <c r="D3766" s="1015"/>
      <c r="E3766" s="1015"/>
      <c r="F3766" s="1015"/>
      <c r="G3766" s="1029"/>
      <c r="H3766" s="690"/>
    </row>
    <row r="3767" spans="1:8" ht="12.75" customHeight="1">
      <c r="A3767" s="732" t="s">
        <v>1480</v>
      </c>
      <c r="B3767" s="732" t="s">
        <v>46</v>
      </c>
      <c r="C3767" s="733" t="s">
        <v>1803</v>
      </c>
      <c r="D3767" s="732" t="s">
        <v>141</v>
      </c>
      <c r="E3767" s="734" t="s">
        <v>106</v>
      </c>
      <c r="F3767" s="735" t="s">
        <v>1804</v>
      </c>
      <c r="G3767" s="735" t="s">
        <v>1805</v>
      </c>
      <c r="H3767" s="690"/>
    </row>
    <row r="3768" spans="1:8" ht="12.75" customHeight="1">
      <c r="A3768" s="736" t="s">
        <v>129</v>
      </c>
      <c r="B3768" s="736">
        <v>2999</v>
      </c>
      <c r="C3768" s="868" t="s">
        <v>2771</v>
      </c>
      <c r="D3768" s="736" t="s">
        <v>164</v>
      </c>
      <c r="E3768" s="789">
        <v>1.02</v>
      </c>
      <c r="F3768" s="739">
        <v>19.149999999999999</v>
      </c>
      <c r="G3768" s="739">
        <f>E3768*F3768</f>
        <v>19.532999999999998</v>
      </c>
      <c r="H3768" s="690"/>
    </row>
    <row r="3769" spans="1:8" ht="12.75" customHeight="1">
      <c r="A3769" s="736"/>
      <c r="B3769" s="736"/>
      <c r="C3769" s="868"/>
      <c r="D3769" s="736"/>
      <c r="E3769" s="789"/>
      <c r="F3769" s="739"/>
      <c r="G3769" s="739"/>
      <c r="H3769" s="690"/>
    </row>
    <row r="3770" spans="1:8" ht="12.75" customHeight="1">
      <c r="A3770" s="1030" t="s">
        <v>1806</v>
      </c>
      <c r="B3770" s="982"/>
      <c r="C3770" s="982"/>
      <c r="D3770" s="982"/>
      <c r="E3770" s="982"/>
      <c r="F3770" s="983"/>
      <c r="G3770" s="740">
        <f>SUM(G3768:G3769)</f>
        <v>19.532999999999998</v>
      </c>
      <c r="H3770" s="690"/>
    </row>
    <row r="3771" spans="1:8" ht="12.75" customHeight="1">
      <c r="A3771" s="741"/>
      <c r="B3771" s="742"/>
      <c r="C3771" s="743"/>
      <c r="D3771" s="744"/>
      <c r="E3771" s="745"/>
      <c r="F3771" s="746"/>
      <c r="G3771" s="747"/>
      <c r="H3771" s="690"/>
    </row>
    <row r="3772" spans="1:8" ht="12.75" customHeight="1">
      <c r="A3772" s="1031" t="s">
        <v>1570</v>
      </c>
      <c r="B3772" s="982"/>
      <c r="C3772" s="982"/>
      <c r="D3772" s="982"/>
      <c r="E3772" s="982"/>
      <c r="F3772" s="982"/>
      <c r="G3772" s="983"/>
      <c r="H3772" s="690"/>
    </row>
    <row r="3773" spans="1:8" ht="12.75" customHeight="1">
      <c r="A3773" s="732" t="s">
        <v>1480</v>
      </c>
      <c r="B3773" s="732" t="s">
        <v>46</v>
      </c>
      <c r="C3773" s="733" t="s">
        <v>1803</v>
      </c>
      <c r="D3773" s="732" t="s">
        <v>141</v>
      </c>
      <c r="E3773" s="734" t="s">
        <v>106</v>
      </c>
      <c r="F3773" s="735" t="s">
        <v>1804</v>
      </c>
      <c r="G3773" s="735" t="s">
        <v>1805</v>
      </c>
      <c r="H3773" s="690"/>
    </row>
    <row r="3774" spans="1:8" ht="12.75" customHeight="1">
      <c r="A3774" s="736" t="s">
        <v>129</v>
      </c>
      <c r="B3774" s="828">
        <v>10549</v>
      </c>
      <c r="C3774" s="737" t="s">
        <v>1867</v>
      </c>
      <c r="D3774" s="736" t="s">
        <v>1522</v>
      </c>
      <c r="E3774" s="739">
        <v>0.17</v>
      </c>
      <c r="F3774" s="739">
        <v>3.78</v>
      </c>
      <c r="G3774" s="739">
        <f t="shared" ref="G3774:G3777" si="132">E3774*F3774</f>
        <v>0.64260000000000006</v>
      </c>
      <c r="H3774" s="690"/>
    </row>
    <row r="3775" spans="1:8" ht="12.75" customHeight="1">
      <c r="A3775" s="736" t="s">
        <v>129</v>
      </c>
      <c r="B3775" s="736">
        <v>10552</v>
      </c>
      <c r="C3775" s="737" t="s">
        <v>2136</v>
      </c>
      <c r="D3775" s="736" t="s">
        <v>1522</v>
      </c>
      <c r="E3775" s="739">
        <v>0.17</v>
      </c>
      <c r="F3775" s="739">
        <v>3.62</v>
      </c>
      <c r="G3775" s="739">
        <f t="shared" si="132"/>
        <v>0.61540000000000006</v>
      </c>
      <c r="H3775" s="690"/>
    </row>
    <row r="3776" spans="1:8" ht="12.75" customHeight="1">
      <c r="A3776" s="736" t="s">
        <v>116</v>
      </c>
      <c r="B3776" s="736">
        <v>2436</v>
      </c>
      <c r="C3776" s="737" t="s">
        <v>2135</v>
      </c>
      <c r="D3776" s="736" t="s">
        <v>1522</v>
      </c>
      <c r="E3776" s="739">
        <v>0.17</v>
      </c>
      <c r="F3776" s="739">
        <v>16.52</v>
      </c>
      <c r="G3776" s="739">
        <f t="shared" si="132"/>
        <v>2.8084000000000002</v>
      </c>
      <c r="H3776" s="690"/>
    </row>
    <row r="3777" spans="1:8" ht="12.75" customHeight="1">
      <c r="A3777" s="736" t="s">
        <v>116</v>
      </c>
      <c r="B3777" s="736">
        <v>6111</v>
      </c>
      <c r="C3777" s="737" t="s">
        <v>1870</v>
      </c>
      <c r="D3777" s="736" t="s">
        <v>1522</v>
      </c>
      <c r="E3777" s="739">
        <v>0.17</v>
      </c>
      <c r="F3777" s="739">
        <v>11.67</v>
      </c>
      <c r="G3777" s="739">
        <f t="shared" si="132"/>
        <v>1.9839000000000002</v>
      </c>
      <c r="H3777" s="690"/>
    </row>
    <row r="3778" spans="1:8" ht="12.75" customHeight="1">
      <c r="A3778" s="1030" t="s">
        <v>1806</v>
      </c>
      <c r="B3778" s="982"/>
      <c r="C3778" s="982"/>
      <c r="D3778" s="982"/>
      <c r="E3778" s="982"/>
      <c r="F3778" s="983"/>
      <c r="G3778" s="740">
        <f>SUM(G3774:G3777)</f>
        <v>6.0503</v>
      </c>
      <c r="H3778" s="690"/>
    </row>
    <row r="3779" spans="1:8" ht="12.75" customHeight="1">
      <c r="A3779" s="741"/>
      <c r="B3779" s="742"/>
      <c r="C3779" s="748"/>
      <c r="D3779" s="742"/>
      <c r="E3779" s="749"/>
      <c r="F3779" s="750"/>
      <c r="G3779" s="747"/>
      <c r="H3779" s="690"/>
    </row>
    <row r="3780" spans="1:8" ht="12.75" customHeight="1">
      <c r="A3780" s="1031" t="s">
        <v>1807</v>
      </c>
      <c r="B3780" s="982"/>
      <c r="C3780" s="982"/>
      <c r="D3780" s="982"/>
      <c r="E3780" s="982"/>
      <c r="F3780" s="982"/>
      <c r="G3780" s="983"/>
      <c r="H3780" s="690"/>
    </row>
    <row r="3781" spans="1:8" ht="12.75" customHeight="1">
      <c r="A3781" s="732" t="s">
        <v>1480</v>
      </c>
      <c r="B3781" s="732" t="s">
        <v>46</v>
      </c>
      <c r="C3781" s="733" t="s">
        <v>1803</v>
      </c>
      <c r="D3781" s="732" t="s">
        <v>141</v>
      </c>
      <c r="E3781" s="734" t="s">
        <v>106</v>
      </c>
      <c r="F3781" s="735" t="s">
        <v>1804</v>
      </c>
      <c r="G3781" s="735" t="s">
        <v>1805</v>
      </c>
      <c r="H3781" s="690"/>
    </row>
    <row r="3782" spans="1:8" ht="12.75" customHeight="1">
      <c r="A3782" s="736"/>
      <c r="B3782" s="736"/>
      <c r="C3782" s="737" t="str">
        <f>IF(B3782="","",IF(A3782="SINAPI",VLOOKUP(B3782,'Referência NÃO DESONERADO'!$A:$D,2,0),IF(A3782="COTAÇÃO",VLOOKUP(B3782,'Mapa Cotações'!$A:$N,2,0))))</f>
        <v/>
      </c>
      <c r="D3782" s="736" t="str">
        <f>IF(B3782="","",IF(A3782="SINAPI",VLOOKUP(B3782,'Referência NÃO DESONERADO'!$A:$D,3,0),IF(A3782="COTAÇÃO",VLOOKUP(B3782,'Mapa Cotações'!$A:$N,3,0))))</f>
        <v/>
      </c>
      <c r="E3782" s="738"/>
      <c r="F3782" s="739" t="str">
        <f>IF(B3782="","",IF('Planilha Orçamentária'!$H$2="NÃO DESONERADO",(IF(A3782="SINAPI",VLOOKUP(B3782,'Referência NÃO DESONERADO'!$A:$D,4,0),IF(A3782="ORSE",VLOOKUP(B3782,'Referência NÃO DESONERADO'!$F:$I,4,0),IF(A3782="COTAÇÃO",VLOOKUP(B3782,'Mapa Cotações'!$A:$N,13,0))))),(IF(A3782="SINAPI",VLOOKUP(B3782,'Referência DESONERADO'!$A:$D,4,0),IF(A3782="ORSE",VLOOKUP(B3782,'Referência DESONERADO'!$F:$I,4,0),IF(A3782="COTAÇÃO",VLOOKUP(B3782,'Mapa Cotações'!$A:$N,13,0)))))))</f>
        <v/>
      </c>
      <c r="G3782" s="739" t="str">
        <f>IF(D3782="","",E3782*F3782)</f>
        <v/>
      </c>
      <c r="H3782" s="690"/>
    </row>
    <row r="3783" spans="1:8" ht="12.75" customHeight="1">
      <c r="A3783" s="1030" t="s">
        <v>1806</v>
      </c>
      <c r="B3783" s="982"/>
      <c r="C3783" s="982"/>
      <c r="D3783" s="982"/>
      <c r="E3783" s="982"/>
      <c r="F3783" s="983"/>
      <c r="G3783" s="740">
        <f>SUM(G3782)</f>
        <v>0</v>
      </c>
      <c r="H3783" s="690"/>
    </row>
    <row r="3784" spans="1:8" ht="12.75" customHeight="1">
      <c r="A3784" s="741"/>
      <c r="B3784" s="742"/>
      <c r="C3784" s="751"/>
      <c r="D3784" s="752"/>
      <c r="E3784" s="753"/>
      <c r="F3784" s="754"/>
      <c r="G3784" s="755"/>
      <c r="H3784" s="690"/>
    </row>
    <row r="3785" spans="1:8" ht="12.75" customHeight="1">
      <c r="A3785" s="1032" t="s">
        <v>173</v>
      </c>
      <c r="B3785" s="982"/>
      <c r="C3785" s="982"/>
      <c r="D3785" s="982"/>
      <c r="E3785" s="982"/>
      <c r="F3785" s="1033"/>
      <c r="G3785" s="756">
        <f>SUM(G3770,G3778,G3783)</f>
        <v>25.583299999999998</v>
      </c>
      <c r="H3785" s="690"/>
    </row>
    <row r="3786" spans="1:8" ht="12.75" customHeight="1">
      <c r="A3786" s="52"/>
      <c r="B3786" s="52"/>
      <c r="C3786" s="52"/>
      <c r="D3786" s="52"/>
      <c r="E3786" s="859"/>
      <c r="F3786" s="860"/>
      <c r="G3786" s="860"/>
      <c r="H3786" s="690"/>
    </row>
    <row r="3787" spans="1:8" ht="12.75" customHeight="1">
      <c r="A3787" s="52"/>
      <c r="B3787" s="52"/>
      <c r="C3787" s="52"/>
      <c r="D3787" s="52"/>
      <c r="E3787" s="859"/>
      <c r="F3787" s="860"/>
      <c r="G3787" s="860"/>
      <c r="H3787" s="690"/>
    </row>
    <row r="3788" spans="1:8" ht="12.75" customHeight="1">
      <c r="A3788" s="723" t="s">
        <v>46</v>
      </c>
      <c r="B3788" s="723" t="s">
        <v>37</v>
      </c>
      <c r="C3788" s="1025" t="s">
        <v>105</v>
      </c>
      <c r="D3788" s="1026"/>
      <c r="E3788" s="1026"/>
      <c r="F3788" s="1022"/>
      <c r="G3788" s="725" t="s">
        <v>40</v>
      </c>
      <c r="H3788" s="690" t="s">
        <v>129</v>
      </c>
    </row>
    <row r="3789" spans="1:8" ht="12.75" customHeight="1">
      <c r="A3789" s="786">
        <v>662</v>
      </c>
      <c r="B3789" s="867" t="s">
        <v>2772</v>
      </c>
      <c r="C3789" s="1034" t="s">
        <v>2773</v>
      </c>
      <c r="D3789" s="1015"/>
      <c r="E3789" s="1016"/>
      <c r="F3789" s="728">
        <f>G3809</f>
        <v>21.996200000000002</v>
      </c>
      <c r="G3789" s="774" t="s">
        <v>164</v>
      </c>
      <c r="H3789" s="861">
        <v>44501</v>
      </c>
    </row>
    <row r="3790" spans="1:8" ht="12.75" customHeight="1">
      <c r="A3790" s="1028" t="s">
        <v>1802</v>
      </c>
      <c r="B3790" s="1015"/>
      <c r="C3790" s="1015"/>
      <c r="D3790" s="1015"/>
      <c r="E3790" s="1015"/>
      <c r="F3790" s="1015"/>
      <c r="G3790" s="1029"/>
      <c r="H3790" s="690"/>
    </row>
    <row r="3791" spans="1:8" ht="12.75" customHeight="1">
      <c r="A3791" s="732" t="s">
        <v>1480</v>
      </c>
      <c r="B3791" s="732" t="s">
        <v>46</v>
      </c>
      <c r="C3791" s="733" t="s">
        <v>1803</v>
      </c>
      <c r="D3791" s="732" t="s">
        <v>141</v>
      </c>
      <c r="E3791" s="734" t="s">
        <v>106</v>
      </c>
      <c r="F3791" s="735" t="s">
        <v>1804</v>
      </c>
      <c r="G3791" s="735" t="s">
        <v>1805</v>
      </c>
      <c r="H3791" s="690"/>
    </row>
    <row r="3792" spans="1:8" ht="12.75" customHeight="1">
      <c r="A3792" s="736" t="s">
        <v>116</v>
      </c>
      <c r="B3792" s="736">
        <v>995</v>
      </c>
      <c r="C3792" s="868" t="s">
        <v>1744</v>
      </c>
      <c r="D3792" s="736" t="s">
        <v>164</v>
      </c>
      <c r="E3792" s="789">
        <v>1.02</v>
      </c>
      <c r="F3792" s="739">
        <v>16.68</v>
      </c>
      <c r="G3792" s="739">
        <f>E3792*F3792</f>
        <v>17.0136</v>
      </c>
      <c r="H3792" s="690"/>
    </row>
    <row r="3793" spans="1:8" ht="12.75" customHeight="1">
      <c r="A3793" s="736"/>
      <c r="B3793" s="736"/>
      <c r="C3793" s="868"/>
      <c r="D3793" s="736"/>
      <c r="E3793" s="789"/>
      <c r="F3793" s="739"/>
      <c r="G3793" s="739"/>
      <c r="H3793" s="690"/>
    </row>
    <row r="3794" spans="1:8" ht="12.75" customHeight="1">
      <c r="A3794" s="1030" t="s">
        <v>1806</v>
      </c>
      <c r="B3794" s="982"/>
      <c r="C3794" s="982"/>
      <c r="D3794" s="982"/>
      <c r="E3794" s="982"/>
      <c r="F3794" s="983"/>
      <c r="G3794" s="740">
        <f>SUM(G3792:G3793)</f>
        <v>17.0136</v>
      </c>
      <c r="H3794" s="690"/>
    </row>
    <row r="3795" spans="1:8" ht="12.75" customHeight="1">
      <c r="A3795" s="741"/>
      <c r="B3795" s="742"/>
      <c r="C3795" s="743"/>
      <c r="D3795" s="744"/>
      <c r="E3795" s="745"/>
      <c r="F3795" s="746"/>
      <c r="G3795" s="747"/>
      <c r="H3795" s="690"/>
    </row>
    <row r="3796" spans="1:8" ht="12.75" customHeight="1">
      <c r="A3796" s="1031" t="s">
        <v>1570</v>
      </c>
      <c r="B3796" s="982"/>
      <c r="C3796" s="982"/>
      <c r="D3796" s="982"/>
      <c r="E3796" s="982"/>
      <c r="F3796" s="982"/>
      <c r="G3796" s="983"/>
      <c r="H3796" s="690"/>
    </row>
    <row r="3797" spans="1:8" ht="12.75" customHeight="1">
      <c r="A3797" s="732" t="s">
        <v>1480</v>
      </c>
      <c r="B3797" s="732" t="s">
        <v>46</v>
      </c>
      <c r="C3797" s="733" t="s">
        <v>1803</v>
      </c>
      <c r="D3797" s="732" t="s">
        <v>141</v>
      </c>
      <c r="E3797" s="734" t="s">
        <v>106</v>
      </c>
      <c r="F3797" s="735" t="s">
        <v>1804</v>
      </c>
      <c r="G3797" s="735" t="s">
        <v>1805</v>
      </c>
      <c r="H3797" s="690"/>
    </row>
    <row r="3798" spans="1:8" ht="12.75" customHeight="1">
      <c r="A3798" s="736" t="s">
        <v>129</v>
      </c>
      <c r="B3798" s="828">
        <v>10549</v>
      </c>
      <c r="C3798" s="737" t="s">
        <v>1867</v>
      </c>
      <c r="D3798" s="736" t="s">
        <v>1522</v>
      </c>
      <c r="E3798" s="739">
        <v>0.14000000000000001</v>
      </c>
      <c r="F3798" s="739">
        <v>3.78</v>
      </c>
      <c r="G3798" s="739">
        <f t="shared" ref="G3798:G3801" si="133">E3798*F3798</f>
        <v>0.5292</v>
      </c>
      <c r="H3798" s="690"/>
    </row>
    <row r="3799" spans="1:8" ht="12.75" customHeight="1">
      <c r="A3799" s="736" t="s">
        <v>129</v>
      </c>
      <c r="B3799" s="736">
        <v>10552</v>
      </c>
      <c r="C3799" s="737" t="s">
        <v>2136</v>
      </c>
      <c r="D3799" s="736" t="s">
        <v>1522</v>
      </c>
      <c r="E3799" s="739">
        <v>0.14000000000000001</v>
      </c>
      <c r="F3799" s="739">
        <v>3.62</v>
      </c>
      <c r="G3799" s="739">
        <f t="shared" si="133"/>
        <v>0.50680000000000003</v>
      </c>
      <c r="H3799" s="690"/>
    </row>
    <row r="3800" spans="1:8" ht="12.75" customHeight="1">
      <c r="A3800" s="736" t="s">
        <v>116</v>
      </c>
      <c r="B3800" s="736">
        <v>2436</v>
      </c>
      <c r="C3800" s="737" t="s">
        <v>2135</v>
      </c>
      <c r="D3800" s="736" t="s">
        <v>1522</v>
      </c>
      <c r="E3800" s="739">
        <v>0.14000000000000001</v>
      </c>
      <c r="F3800" s="739">
        <v>16.52</v>
      </c>
      <c r="G3800" s="739">
        <f t="shared" si="133"/>
        <v>2.3128000000000002</v>
      </c>
      <c r="H3800" s="690"/>
    </row>
    <row r="3801" spans="1:8" ht="12.75" customHeight="1">
      <c r="A3801" s="736" t="s">
        <v>116</v>
      </c>
      <c r="B3801" s="736">
        <v>6111</v>
      </c>
      <c r="C3801" s="737" t="s">
        <v>1870</v>
      </c>
      <c r="D3801" s="736" t="s">
        <v>1522</v>
      </c>
      <c r="E3801" s="739">
        <v>0.14000000000000001</v>
      </c>
      <c r="F3801" s="739">
        <v>11.67</v>
      </c>
      <c r="G3801" s="739">
        <f t="shared" si="133"/>
        <v>1.6338000000000001</v>
      </c>
      <c r="H3801" s="690"/>
    </row>
    <row r="3802" spans="1:8" ht="12.75" customHeight="1">
      <c r="A3802" s="1030" t="s">
        <v>1806</v>
      </c>
      <c r="B3802" s="982"/>
      <c r="C3802" s="982"/>
      <c r="D3802" s="982"/>
      <c r="E3802" s="982"/>
      <c r="F3802" s="983"/>
      <c r="G3802" s="740">
        <f>SUM(G3798:G3801)</f>
        <v>4.9826000000000006</v>
      </c>
      <c r="H3802" s="690"/>
    </row>
    <row r="3803" spans="1:8" ht="12.75" customHeight="1">
      <c r="A3803" s="741"/>
      <c r="B3803" s="742"/>
      <c r="C3803" s="748"/>
      <c r="D3803" s="742"/>
      <c r="E3803" s="749"/>
      <c r="F3803" s="750"/>
      <c r="G3803" s="747"/>
      <c r="H3803" s="690"/>
    </row>
    <row r="3804" spans="1:8" ht="12.75" customHeight="1">
      <c r="A3804" s="1031" t="s">
        <v>1807</v>
      </c>
      <c r="B3804" s="982"/>
      <c r="C3804" s="982"/>
      <c r="D3804" s="982"/>
      <c r="E3804" s="982"/>
      <c r="F3804" s="982"/>
      <c r="G3804" s="983"/>
      <c r="H3804" s="690"/>
    </row>
    <row r="3805" spans="1:8" ht="12.75" customHeight="1">
      <c r="A3805" s="732" t="s">
        <v>1480</v>
      </c>
      <c r="B3805" s="732" t="s">
        <v>46</v>
      </c>
      <c r="C3805" s="733" t="s">
        <v>1803</v>
      </c>
      <c r="D3805" s="732" t="s">
        <v>141</v>
      </c>
      <c r="E3805" s="734" t="s">
        <v>106</v>
      </c>
      <c r="F3805" s="735" t="s">
        <v>1804</v>
      </c>
      <c r="G3805" s="735" t="s">
        <v>1805</v>
      </c>
      <c r="H3805" s="690"/>
    </row>
    <row r="3806" spans="1:8" ht="12.75" customHeight="1">
      <c r="A3806" s="736"/>
      <c r="B3806" s="736"/>
      <c r="C3806" s="737" t="str">
        <f>IF(B3806="","",IF(A3806="SINAPI",VLOOKUP(B3806,'Referência NÃO DESONERADO'!$A:$D,2,0),IF(A3806="COTAÇÃO",VLOOKUP(B3806,'Mapa Cotações'!$A:$N,2,0))))</f>
        <v/>
      </c>
      <c r="D3806" s="736" t="str">
        <f>IF(B3806="","",IF(A3806="SINAPI",VLOOKUP(B3806,'Referência NÃO DESONERADO'!$A:$D,3,0),IF(A3806="COTAÇÃO",VLOOKUP(B3806,'Mapa Cotações'!$A:$N,3,0))))</f>
        <v/>
      </c>
      <c r="E3806" s="738"/>
      <c r="F3806" s="739" t="str">
        <f>IF(B3806="","",IF('Planilha Orçamentária'!$H$2="NÃO DESONERADO",(IF(A3806="SINAPI",VLOOKUP(B3806,'Referência NÃO DESONERADO'!$A:$D,4,0),IF(A3806="ORSE",VLOOKUP(B3806,'Referência NÃO DESONERADO'!$F:$I,4,0),IF(A3806="COTAÇÃO",VLOOKUP(B3806,'Mapa Cotações'!$A:$N,13,0))))),(IF(A3806="SINAPI",VLOOKUP(B3806,'Referência DESONERADO'!$A:$D,4,0),IF(A3806="ORSE",VLOOKUP(B3806,'Referência DESONERADO'!$F:$I,4,0),IF(A3806="COTAÇÃO",VLOOKUP(B3806,'Mapa Cotações'!$A:$N,13,0)))))))</f>
        <v/>
      </c>
      <c r="G3806" s="739" t="str">
        <f>IF(D3806="","",E3806*F3806)</f>
        <v/>
      </c>
      <c r="H3806" s="690"/>
    </row>
    <row r="3807" spans="1:8" ht="12.75" customHeight="1">
      <c r="A3807" s="1030" t="s">
        <v>1806</v>
      </c>
      <c r="B3807" s="982"/>
      <c r="C3807" s="982"/>
      <c r="D3807" s="982"/>
      <c r="E3807" s="982"/>
      <c r="F3807" s="983"/>
      <c r="G3807" s="740">
        <f>SUM(G3806)</f>
        <v>0</v>
      </c>
      <c r="H3807" s="690"/>
    </row>
    <row r="3808" spans="1:8" ht="12.75" customHeight="1">
      <c r="A3808" s="741"/>
      <c r="B3808" s="742"/>
      <c r="C3808" s="751"/>
      <c r="D3808" s="752"/>
      <c r="E3808" s="753"/>
      <c r="F3808" s="754"/>
      <c r="G3808" s="755"/>
      <c r="H3808" s="690"/>
    </row>
    <row r="3809" spans="1:8" ht="12.75" customHeight="1">
      <c r="A3809" s="1032" t="s">
        <v>173</v>
      </c>
      <c r="B3809" s="982"/>
      <c r="C3809" s="982"/>
      <c r="D3809" s="982"/>
      <c r="E3809" s="982"/>
      <c r="F3809" s="1033"/>
      <c r="G3809" s="756">
        <f>SUM(G3794,G3802,G3807)</f>
        <v>21.996200000000002</v>
      </c>
      <c r="H3809" s="690"/>
    </row>
    <row r="3810" spans="1:8" ht="12.75" customHeight="1">
      <c r="A3810" s="52"/>
      <c r="B3810" s="52"/>
      <c r="C3810" s="52"/>
      <c r="D3810" s="52"/>
      <c r="E3810" s="859"/>
      <c r="F3810" s="860"/>
      <c r="G3810" s="860"/>
      <c r="H3810" s="690"/>
    </row>
    <row r="3811" spans="1:8" ht="12.75" customHeight="1">
      <c r="A3811" s="52"/>
      <c r="B3811" s="52"/>
      <c r="C3811" s="52"/>
      <c r="D3811" s="52"/>
      <c r="E3811" s="859"/>
      <c r="F3811" s="860"/>
      <c r="G3811" s="860"/>
      <c r="H3811" s="690"/>
    </row>
    <row r="3812" spans="1:8" ht="12.75" customHeight="1">
      <c r="A3812" s="723" t="s">
        <v>46</v>
      </c>
      <c r="B3812" s="723" t="s">
        <v>37</v>
      </c>
      <c r="C3812" s="1025" t="s">
        <v>105</v>
      </c>
      <c r="D3812" s="1026"/>
      <c r="E3812" s="1026"/>
      <c r="F3812" s="1022"/>
      <c r="G3812" s="725" t="s">
        <v>40</v>
      </c>
      <c r="H3812" s="690" t="s">
        <v>129</v>
      </c>
    </row>
    <row r="3813" spans="1:8" ht="12.75" customHeight="1">
      <c r="A3813" s="786">
        <v>668</v>
      </c>
      <c r="B3813" s="867" t="s">
        <v>2774</v>
      </c>
      <c r="C3813" s="1034" t="s">
        <v>2775</v>
      </c>
      <c r="D3813" s="1015"/>
      <c r="E3813" s="1016"/>
      <c r="F3813" s="728">
        <f>G3833</f>
        <v>15.6722</v>
      </c>
      <c r="G3813" s="774" t="s">
        <v>164</v>
      </c>
      <c r="H3813" s="861">
        <v>44501</v>
      </c>
    </row>
    <row r="3814" spans="1:8" ht="12.75" customHeight="1">
      <c r="A3814" s="1028" t="s">
        <v>1802</v>
      </c>
      <c r="B3814" s="1015"/>
      <c r="C3814" s="1015"/>
      <c r="D3814" s="1015"/>
      <c r="E3814" s="1015"/>
      <c r="F3814" s="1015"/>
      <c r="G3814" s="1029"/>
      <c r="H3814" s="690"/>
    </row>
    <row r="3815" spans="1:8" ht="12.75" customHeight="1">
      <c r="A3815" s="732" t="s">
        <v>1480</v>
      </c>
      <c r="B3815" s="732" t="s">
        <v>46</v>
      </c>
      <c r="C3815" s="733" t="s">
        <v>1803</v>
      </c>
      <c r="D3815" s="732" t="s">
        <v>141</v>
      </c>
      <c r="E3815" s="734" t="s">
        <v>106</v>
      </c>
      <c r="F3815" s="735" t="s">
        <v>1804</v>
      </c>
      <c r="G3815" s="735" t="s">
        <v>1805</v>
      </c>
      <c r="H3815" s="690"/>
    </row>
    <row r="3816" spans="1:8" ht="12.75" customHeight="1">
      <c r="A3816" s="736" t="s">
        <v>116</v>
      </c>
      <c r="B3816" s="736">
        <v>1020</v>
      </c>
      <c r="C3816" s="868" t="s">
        <v>2776</v>
      </c>
      <c r="D3816" s="736" t="s">
        <v>164</v>
      </c>
      <c r="E3816" s="789">
        <v>1.02</v>
      </c>
      <c r="F3816" s="739">
        <v>10.48</v>
      </c>
      <c r="G3816" s="739">
        <f>E3816*F3816</f>
        <v>10.6896</v>
      </c>
      <c r="H3816" s="690"/>
    </row>
    <row r="3817" spans="1:8" ht="12.75" customHeight="1">
      <c r="A3817" s="736"/>
      <c r="B3817" s="736"/>
      <c r="C3817" s="868"/>
      <c r="D3817" s="736"/>
      <c r="E3817" s="789"/>
      <c r="F3817" s="739"/>
      <c r="G3817" s="739"/>
      <c r="H3817" s="690"/>
    </row>
    <row r="3818" spans="1:8" ht="12.75" customHeight="1">
      <c r="A3818" s="1030" t="s">
        <v>1806</v>
      </c>
      <c r="B3818" s="982"/>
      <c r="C3818" s="982"/>
      <c r="D3818" s="982"/>
      <c r="E3818" s="982"/>
      <c r="F3818" s="983"/>
      <c r="G3818" s="740">
        <f>SUM(G3816:G3817)</f>
        <v>10.6896</v>
      </c>
      <c r="H3818" s="690"/>
    </row>
    <row r="3819" spans="1:8" ht="12.75" customHeight="1">
      <c r="A3819" s="741"/>
      <c r="B3819" s="742"/>
      <c r="C3819" s="743"/>
      <c r="D3819" s="744"/>
      <c r="E3819" s="745"/>
      <c r="F3819" s="746"/>
      <c r="G3819" s="747"/>
      <c r="H3819" s="690"/>
    </row>
    <row r="3820" spans="1:8" ht="12.75" customHeight="1">
      <c r="A3820" s="1031" t="s">
        <v>1570</v>
      </c>
      <c r="B3820" s="982"/>
      <c r="C3820" s="982"/>
      <c r="D3820" s="982"/>
      <c r="E3820" s="982"/>
      <c r="F3820" s="982"/>
      <c r="G3820" s="983"/>
      <c r="H3820" s="690"/>
    </row>
    <row r="3821" spans="1:8" ht="12.75" customHeight="1">
      <c r="A3821" s="732" t="s">
        <v>1480</v>
      </c>
      <c r="B3821" s="732" t="s">
        <v>46</v>
      </c>
      <c r="C3821" s="733" t="s">
        <v>1803</v>
      </c>
      <c r="D3821" s="732" t="s">
        <v>141</v>
      </c>
      <c r="E3821" s="734" t="s">
        <v>106</v>
      </c>
      <c r="F3821" s="735" t="s">
        <v>1804</v>
      </c>
      <c r="G3821" s="735" t="s">
        <v>1805</v>
      </c>
      <c r="H3821" s="690"/>
    </row>
    <row r="3822" spans="1:8" ht="12.75" customHeight="1">
      <c r="A3822" s="736" t="s">
        <v>129</v>
      </c>
      <c r="B3822" s="828">
        <v>10549</v>
      </c>
      <c r="C3822" s="737" t="s">
        <v>1867</v>
      </c>
      <c r="D3822" s="736" t="s">
        <v>1522</v>
      </c>
      <c r="E3822" s="739">
        <v>0.14000000000000001</v>
      </c>
      <c r="F3822" s="739">
        <v>3.78</v>
      </c>
      <c r="G3822" s="739">
        <f t="shared" ref="G3822:G3825" si="134">E3822*F3822</f>
        <v>0.5292</v>
      </c>
      <c r="H3822" s="690"/>
    </row>
    <row r="3823" spans="1:8" ht="12.75" customHeight="1">
      <c r="A3823" s="736" t="s">
        <v>129</v>
      </c>
      <c r="B3823" s="736">
        <v>10552</v>
      </c>
      <c r="C3823" s="737" t="s">
        <v>2136</v>
      </c>
      <c r="D3823" s="736" t="s">
        <v>1522</v>
      </c>
      <c r="E3823" s="739">
        <v>0.14000000000000001</v>
      </c>
      <c r="F3823" s="739">
        <v>3.62</v>
      </c>
      <c r="G3823" s="739">
        <f t="shared" si="134"/>
        <v>0.50680000000000003</v>
      </c>
      <c r="H3823" s="690"/>
    </row>
    <row r="3824" spans="1:8" ht="12.75" customHeight="1">
      <c r="A3824" s="736" t="s">
        <v>116</v>
      </c>
      <c r="B3824" s="736">
        <v>2436</v>
      </c>
      <c r="C3824" s="737" t="s">
        <v>2135</v>
      </c>
      <c r="D3824" s="736" t="s">
        <v>1522</v>
      </c>
      <c r="E3824" s="739">
        <v>0.14000000000000001</v>
      </c>
      <c r="F3824" s="739">
        <v>16.52</v>
      </c>
      <c r="G3824" s="739">
        <f t="shared" si="134"/>
        <v>2.3128000000000002</v>
      </c>
      <c r="H3824" s="690"/>
    </row>
    <row r="3825" spans="1:8" ht="12.75" customHeight="1">
      <c r="A3825" s="736" t="s">
        <v>116</v>
      </c>
      <c r="B3825" s="736">
        <v>6111</v>
      </c>
      <c r="C3825" s="737" t="s">
        <v>1870</v>
      </c>
      <c r="D3825" s="736" t="s">
        <v>1522</v>
      </c>
      <c r="E3825" s="739">
        <v>0.14000000000000001</v>
      </c>
      <c r="F3825" s="739">
        <v>11.67</v>
      </c>
      <c r="G3825" s="739">
        <f t="shared" si="134"/>
        <v>1.6338000000000001</v>
      </c>
      <c r="H3825" s="690"/>
    </row>
    <row r="3826" spans="1:8" ht="12.75" customHeight="1">
      <c r="A3826" s="1030" t="s">
        <v>1806</v>
      </c>
      <c r="B3826" s="982"/>
      <c r="C3826" s="982"/>
      <c r="D3826" s="982"/>
      <c r="E3826" s="982"/>
      <c r="F3826" s="983"/>
      <c r="G3826" s="740">
        <f>SUM(G3822:G3825)</f>
        <v>4.9826000000000006</v>
      </c>
      <c r="H3826" s="690"/>
    </row>
    <row r="3827" spans="1:8" ht="12.75" customHeight="1">
      <c r="A3827" s="741"/>
      <c r="B3827" s="742"/>
      <c r="C3827" s="748"/>
      <c r="D3827" s="742"/>
      <c r="E3827" s="749"/>
      <c r="F3827" s="750"/>
      <c r="G3827" s="747"/>
      <c r="H3827" s="690"/>
    </row>
    <row r="3828" spans="1:8" ht="12.75" customHeight="1">
      <c r="A3828" s="1031" t="s">
        <v>1807</v>
      </c>
      <c r="B3828" s="982"/>
      <c r="C3828" s="982"/>
      <c r="D3828" s="982"/>
      <c r="E3828" s="982"/>
      <c r="F3828" s="982"/>
      <c r="G3828" s="983"/>
      <c r="H3828" s="690"/>
    </row>
    <row r="3829" spans="1:8" ht="12.75" customHeight="1">
      <c r="A3829" s="732" t="s">
        <v>1480</v>
      </c>
      <c r="B3829" s="732" t="s">
        <v>46</v>
      </c>
      <c r="C3829" s="733" t="s">
        <v>1803</v>
      </c>
      <c r="D3829" s="732" t="s">
        <v>141</v>
      </c>
      <c r="E3829" s="734" t="s">
        <v>106</v>
      </c>
      <c r="F3829" s="735" t="s">
        <v>1804</v>
      </c>
      <c r="G3829" s="735" t="s">
        <v>1805</v>
      </c>
      <c r="H3829" s="690"/>
    </row>
    <row r="3830" spans="1:8" ht="12.75" customHeight="1">
      <c r="A3830" s="736"/>
      <c r="B3830" s="736"/>
      <c r="C3830" s="737" t="str">
        <f>IF(B3830="","",IF(A3830="SINAPI",VLOOKUP(B3830,'Referência NÃO DESONERADO'!$A:$D,2,0),IF(A3830="COTAÇÃO",VLOOKUP(B3830,'Mapa Cotações'!$A:$N,2,0))))</f>
        <v/>
      </c>
      <c r="D3830" s="736" t="str">
        <f>IF(B3830="","",IF(A3830="SINAPI",VLOOKUP(B3830,'Referência NÃO DESONERADO'!$A:$D,3,0),IF(A3830="COTAÇÃO",VLOOKUP(B3830,'Mapa Cotações'!$A:$N,3,0))))</f>
        <v/>
      </c>
      <c r="E3830" s="738"/>
      <c r="F3830" s="739" t="str">
        <f>IF(B3830="","",IF('Planilha Orçamentária'!$H$2="NÃO DESONERADO",(IF(A3830="SINAPI",VLOOKUP(B3830,'Referência NÃO DESONERADO'!$A:$D,4,0),IF(A3830="ORSE",VLOOKUP(B3830,'Referência NÃO DESONERADO'!$F:$I,4,0),IF(A3830="COTAÇÃO",VLOOKUP(B3830,'Mapa Cotações'!$A:$N,13,0))))),(IF(A3830="SINAPI",VLOOKUP(B3830,'Referência DESONERADO'!$A:$D,4,0),IF(A3830="ORSE",VLOOKUP(B3830,'Referência DESONERADO'!$F:$I,4,0),IF(A3830="COTAÇÃO",VLOOKUP(B3830,'Mapa Cotações'!$A:$N,13,0)))))))</f>
        <v/>
      </c>
      <c r="G3830" s="739" t="str">
        <f>IF(D3830="","",E3830*F3830)</f>
        <v/>
      </c>
      <c r="H3830" s="690"/>
    </row>
    <row r="3831" spans="1:8" ht="12.75" customHeight="1">
      <c r="A3831" s="1030" t="s">
        <v>1806</v>
      </c>
      <c r="B3831" s="982"/>
      <c r="C3831" s="982"/>
      <c r="D3831" s="982"/>
      <c r="E3831" s="982"/>
      <c r="F3831" s="983"/>
      <c r="G3831" s="740">
        <f>SUM(G3830)</f>
        <v>0</v>
      </c>
      <c r="H3831" s="690"/>
    </row>
    <row r="3832" spans="1:8" ht="12.75" customHeight="1">
      <c r="A3832" s="741"/>
      <c r="B3832" s="742"/>
      <c r="C3832" s="751"/>
      <c r="D3832" s="752"/>
      <c r="E3832" s="753"/>
      <c r="F3832" s="754"/>
      <c r="G3832" s="755"/>
      <c r="H3832" s="690"/>
    </row>
    <row r="3833" spans="1:8" ht="12.75" customHeight="1">
      <c r="A3833" s="1032" t="s">
        <v>173</v>
      </c>
      <c r="B3833" s="982"/>
      <c r="C3833" s="982"/>
      <c r="D3833" s="982"/>
      <c r="E3833" s="982"/>
      <c r="F3833" s="1033"/>
      <c r="G3833" s="756">
        <f>SUM(G3818,G3826,G3831)</f>
        <v>15.6722</v>
      </c>
      <c r="H3833" s="690"/>
    </row>
    <row r="3834" spans="1:8" ht="12.75" customHeight="1">
      <c r="A3834" s="52"/>
      <c r="B3834" s="52"/>
      <c r="C3834" s="52"/>
      <c r="D3834" s="52"/>
      <c r="E3834" s="859"/>
      <c r="F3834" s="860"/>
      <c r="G3834" s="860"/>
      <c r="H3834" s="690"/>
    </row>
    <row r="3835" spans="1:8" ht="12.75" customHeight="1">
      <c r="A3835" s="52"/>
      <c r="B3835" s="52"/>
      <c r="C3835" s="52"/>
      <c r="D3835" s="52"/>
      <c r="E3835" s="859"/>
      <c r="F3835" s="860"/>
      <c r="G3835" s="860"/>
      <c r="H3835" s="690"/>
    </row>
    <row r="3836" spans="1:8" ht="12.75" customHeight="1">
      <c r="A3836" s="723" t="s">
        <v>46</v>
      </c>
      <c r="B3836" s="723" t="s">
        <v>37</v>
      </c>
      <c r="C3836" s="1025" t="s">
        <v>105</v>
      </c>
      <c r="D3836" s="1026"/>
      <c r="E3836" s="1026"/>
      <c r="F3836" s="1022"/>
      <c r="G3836" s="725" t="s">
        <v>40</v>
      </c>
      <c r="H3836" s="690" t="s">
        <v>129</v>
      </c>
    </row>
    <row r="3837" spans="1:8" ht="12.75" customHeight="1">
      <c r="A3837" s="786">
        <v>402</v>
      </c>
      <c r="B3837" s="867" t="s">
        <v>2777</v>
      </c>
      <c r="C3837" s="1034" t="s">
        <v>2778</v>
      </c>
      <c r="D3837" s="1015"/>
      <c r="E3837" s="1016"/>
      <c r="F3837" s="728">
        <f>G3857</f>
        <v>11.226100000000001</v>
      </c>
      <c r="G3837" s="774" t="s">
        <v>164</v>
      </c>
      <c r="H3837" s="861">
        <v>44501</v>
      </c>
    </row>
    <row r="3838" spans="1:8" ht="12.75" customHeight="1">
      <c r="A3838" s="1028" t="s">
        <v>1802</v>
      </c>
      <c r="B3838" s="1015"/>
      <c r="C3838" s="1015"/>
      <c r="D3838" s="1015"/>
      <c r="E3838" s="1015"/>
      <c r="F3838" s="1015"/>
      <c r="G3838" s="1029"/>
      <c r="H3838" s="690"/>
    </row>
    <row r="3839" spans="1:8" ht="12.75" customHeight="1">
      <c r="A3839" s="732" t="s">
        <v>1480</v>
      </c>
      <c r="B3839" s="732" t="s">
        <v>46</v>
      </c>
      <c r="C3839" s="733" t="s">
        <v>1803</v>
      </c>
      <c r="D3839" s="732" t="s">
        <v>141</v>
      </c>
      <c r="E3839" s="734" t="s">
        <v>106</v>
      </c>
      <c r="F3839" s="735" t="s">
        <v>1804</v>
      </c>
      <c r="G3839" s="735" t="s">
        <v>1805</v>
      </c>
      <c r="H3839" s="690"/>
    </row>
    <row r="3840" spans="1:8" ht="12.75" customHeight="1">
      <c r="A3840" s="736" t="s">
        <v>116</v>
      </c>
      <c r="B3840" s="736">
        <v>1008</v>
      </c>
      <c r="C3840" s="868" t="s">
        <v>2779</v>
      </c>
      <c r="D3840" s="736" t="s">
        <v>164</v>
      </c>
      <c r="E3840" s="789">
        <v>1.02</v>
      </c>
      <c r="F3840" s="739">
        <v>6.47</v>
      </c>
      <c r="G3840" s="739">
        <f>E3840*F3840</f>
        <v>6.5994000000000002</v>
      </c>
      <c r="H3840" s="690"/>
    </row>
    <row r="3841" spans="1:8" ht="12.75" customHeight="1">
      <c r="A3841" s="736"/>
      <c r="B3841" s="736"/>
      <c r="C3841" s="868"/>
      <c r="D3841" s="736"/>
      <c r="E3841" s="789"/>
      <c r="F3841" s="739"/>
      <c r="G3841" s="739"/>
      <c r="H3841" s="690"/>
    </row>
    <row r="3842" spans="1:8" ht="12.75" customHeight="1">
      <c r="A3842" s="1030" t="s">
        <v>1806</v>
      </c>
      <c r="B3842" s="982"/>
      <c r="C3842" s="982"/>
      <c r="D3842" s="982"/>
      <c r="E3842" s="982"/>
      <c r="F3842" s="983"/>
      <c r="G3842" s="740">
        <f>SUM(G3840:G3841)</f>
        <v>6.5994000000000002</v>
      </c>
      <c r="H3842" s="690"/>
    </row>
    <row r="3843" spans="1:8" ht="12.75" customHeight="1">
      <c r="A3843" s="741"/>
      <c r="B3843" s="742"/>
      <c r="C3843" s="743"/>
      <c r="D3843" s="744"/>
      <c r="E3843" s="745"/>
      <c r="F3843" s="746"/>
      <c r="G3843" s="747"/>
      <c r="H3843" s="690"/>
    </row>
    <row r="3844" spans="1:8" ht="12.75" customHeight="1">
      <c r="A3844" s="1031" t="s">
        <v>1570</v>
      </c>
      <c r="B3844" s="982"/>
      <c r="C3844" s="982"/>
      <c r="D3844" s="982"/>
      <c r="E3844" s="982"/>
      <c r="F3844" s="982"/>
      <c r="G3844" s="983"/>
      <c r="H3844" s="690"/>
    </row>
    <row r="3845" spans="1:8" ht="12.75" customHeight="1">
      <c r="A3845" s="732" t="s">
        <v>1480</v>
      </c>
      <c r="B3845" s="732" t="s">
        <v>46</v>
      </c>
      <c r="C3845" s="733" t="s">
        <v>1803</v>
      </c>
      <c r="D3845" s="732" t="s">
        <v>141</v>
      </c>
      <c r="E3845" s="734" t="s">
        <v>106</v>
      </c>
      <c r="F3845" s="735" t="s">
        <v>1804</v>
      </c>
      <c r="G3845" s="735" t="s">
        <v>1805</v>
      </c>
      <c r="H3845" s="690"/>
    </row>
    <row r="3846" spans="1:8" ht="12.75" customHeight="1">
      <c r="A3846" s="736" t="s">
        <v>129</v>
      </c>
      <c r="B3846" s="828">
        <v>10549</v>
      </c>
      <c r="C3846" s="737" t="s">
        <v>1867</v>
      </c>
      <c r="D3846" s="736" t="s">
        <v>1522</v>
      </c>
      <c r="E3846" s="739">
        <v>0.13</v>
      </c>
      <c r="F3846" s="739">
        <v>3.78</v>
      </c>
      <c r="G3846" s="739">
        <f t="shared" ref="G3846:G3849" si="135">E3846*F3846</f>
        <v>0.4914</v>
      </c>
      <c r="H3846" s="690"/>
    </row>
    <row r="3847" spans="1:8" ht="12.75" customHeight="1">
      <c r="A3847" s="736" t="s">
        <v>129</v>
      </c>
      <c r="B3847" s="736">
        <v>10552</v>
      </c>
      <c r="C3847" s="737" t="s">
        <v>2136</v>
      </c>
      <c r="D3847" s="736" t="s">
        <v>1522</v>
      </c>
      <c r="E3847" s="739">
        <v>0.13</v>
      </c>
      <c r="F3847" s="739">
        <v>3.62</v>
      </c>
      <c r="G3847" s="739">
        <f t="shared" si="135"/>
        <v>0.47060000000000002</v>
      </c>
      <c r="H3847" s="690"/>
    </row>
    <row r="3848" spans="1:8" ht="12.75" customHeight="1">
      <c r="A3848" s="736" t="s">
        <v>116</v>
      </c>
      <c r="B3848" s="736">
        <v>2436</v>
      </c>
      <c r="C3848" s="737" t="s">
        <v>2135</v>
      </c>
      <c r="D3848" s="736" t="s">
        <v>1522</v>
      </c>
      <c r="E3848" s="739">
        <v>0.13</v>
      </c>
      <c r="F3848" s="739">
        <v>16.52</v>
      </c>
      <c r="G3848" s="739">
        <f t="shared" si="135"/>
        <v>2.1476000000000002</v>
      </c>
      <c r="H3848" s="690"/>
    </row>
    <row r="3849" spans="1:8" ht="12.75" customHeight="1">
      <c r="A3849" s="736" t="s">
        <v>116</v>
      </c>
      <c r="B3849" s="736">
        <v>6111</v>
      </c>
      <c r="C3849" s="737" t="s">
        <v>1870</v>
      </c>
      <c r="D3849" s="736" t="s">
        <v>1522</v>
      </c>
      <c r="E3849" s="739">
        <v>0.13</v>
      </c>
      <c r="F3849" s="739">
        <v>11.67</v>
      </c>
      <c r="G3849" s="739">
        <f t="shared" si="135"/>
        <v>1.5171000000000001</v>
      </c>
      <c r="H3849" s="690"/>
    </row>
    <row r="3850" spans="1:8" ht="12.75" customHeight="1">
      <c r="A3850" s="1030" t="s">
        <v>1806</v>
      </c>
      <c r="B3850" s="982"/>
      <c r="C3850" s="982"/>
      <c r="D3850" s="982"/>
      <c r="E3850" s="982"/>
      <c r="F3850" s="983"/>
      <c r="G3850" s="740">
        <f>SUM(G3846:G3849)</f>
        <v>4.6267000000000005</v>
      </c>
      <c r="H3850" s="690"/>
    </row>
    <row r="3851" spans="1:8" ht="12.75" customHeight="1">
      <c r="A3851" s="741"/>
      <c r="B3851" s="742"/>
      <c r="C3851" s="748"/>
      <c r="D3851" s="742"/>
      <c r="E3851" s="749"/>
      <c r="F3851" s="750"/>
      <c r="G3851" s="747"/>
      <c r="H3851" s="690"/>
    </row>
    <row r="3852" spans="1:8" ht="12.75" customHeight="1">
      <c r="A3852" s="1031" t="s">
        <v>1807</v>
      </c>
      <c r="B3852" s="982"/>
      <c r="C3852" s="982"/>
      <c r="D3852" s="982"/>
      <c r="E3852" s="982"/>
      <c r="F3852" s="982"/>
      <c r="G3852" s="983"/>
      <c r="H3852" s="690"/>
    </row>
    <row r="3853" spans="1:8" ht="12.75" customHeight="1">
      <c r="A3853" s="732" t="s">
        <v>1480</v>
      </c>
      <c r="B3853" s="732" t="s">
        <v>46</v>
      </c>
      <c r="C3853" s="733" t="s">
        <v>1803</v>
      </c>
      <c r="D3853" s="732" t="s">
        <v>141</v>
      </c>
      <c r="E3853" s="734" t="s">
        <v>106</v>
      </c>
      <c r="F3853" s="735" t="s">
        <v>1804</v>
      </c>
      <c r="G3853" s="735" t="s">
        <v>1805</v>
      </c>
      <c r="H3853" s="690"/>
    </row>
    <row r="3854" spans="1:8" ht="12.75" customHeight="1">
      <c r="A3854" s="736"/>
      <c r="B3854" s="736"/>
      <c r="C3854" s="737" t="str">
        <f>IF(B3854="","",IF(A3854="SINAPI",VLOOKUP(B3854,'Referência NÃO DESONERADO'!$A:$D,2,0),IF(A3854="COTAÇÃO",VLOOKUP(B3854,'Mapa Cotações'!$A:$N,2,0))))</f>
        <v/>
      </c>
      <c r="D3854" s="736" t="str">
        <f>IF(B3854="","",IF(A3854="SINAPI",VLOOKUP(B3854,'Referência NÃO DESONERADO'!$A:$D,3,0),IF(A3854="COTAÇÃO",VLOOKUP(B3854,'Mapa Cotações'!$A:$N,3,0))))</f>
        <v/>
      </c>
      <c r="E3854" s="738"/>
      <c r="F3854" s="739" t="str">
        <f>IF(B3854="","",IF('Planilha Orçamentária'!$H$2="NÃO DESONERADO",(IF(A3854="SINAPI",VLOOKUP(B3854,'Referência NÃO DESONERADO'!$A:$D,4,0),IF(A3854="ORSE",VLOOKUP(B3854,'Referência NÃO DESONERADO'!$F:$I,4,0),IF(A3854="COTAÇÃO",VLOOKUP(B3854,'Mapa Cotações'!$A:$N,13,0))))),(IF(A3854="SINAPI",VLOOKUP(B3854,'Referência DESONERADO'!$A:$D,4,0),IF(A3854="ORSE",VLOOKUP(B3854,'Referência DESONERADO'!$F:$I,4,0),IF(A3854="COTAÇÃO",VLOOKUP(B3854,'Mapa Cotações'!$A:$N,13,0)))))))</f>
        <v/>
      </c>
      <c r="G3854" s="739" t="str">
        <f>IF(D3854="","",E3854*F3854)</f>
        <v/>
      </c>
      <c r="H3854" s="690"/>
    </row>
    <row r="3855" spans="1:8" ht="12.75" customHeight="1">
      <c r="A3855" s="1030" t="s">
        <v>1806</v>
      </c>
      <c r="B3855" s="982"/>
      <c r="C3855" s="982"/>
      <c r="D3855" s="982"/>
      <c r="E3855" s="982"/>
      <c r="F3855" s="983"/>
      <c r="G3855" s="740">
        <f>SUM(G3854)</f>
        <v>0</v>
      </c>
      <c r="H3855" s="690"/>
    </row>
    <row r="3856" spans="1:8" ht="12.75" customHeight="1">
      <c r="A3856" s="741"/>
      <c r="B3856" s="742"/>
      <c r="C3856" s="751"/>
      <c r="D3856" s="752"/>
      <c r="E3856" s="753"/>
      <c r="F3856" s="754"/>
      <c r="G3856" s="755"/>
      <c r="H3856" s="690"/>
    </row>
    <row r="3857" spans="1:8" ht="12.75" customHeight="1">
      <c r="A3857" s="1032" t="s">
        <v>173</v>
      </c>
      <c r="B3857" s="982"/>
      <c r="C3857" s="982"/>
      <c r="D3857" s="982"/>
      <c r="E3857" s="982"/>
      <c r="F3857" s="1033"/>
      <c r="G3857" s="756">
        <f>SUM(G3842,G3850,G3855)</f>
        <v>11.226100000000001</v>
      </c>
      <c r="H3857" s="690"/>
    </row>
    <row r="3858" spans="1:8" ht="12.75" customHeight="1">
      <c r="A3858" s="52"/>
      <c r="B3858" s="52"/>
      <c r="C3858" s="52"/>
      <c r="D3858" s="52"/>
      <c r="E3858" s="859"/>
      <c r="F3858" s="860"/>
      <c r="G3858" s="860"/>
      <c r="H3858" s="690"/>
    </row>
    <row r="3859" spans="1:8" ht="12.75" customHeight="1">
      <c r="A3859" s="52"/>
      <c r="B3859" s="52"/>
      <c r="C3859" s="52"/>
      <c r="D3859" s="52"/>
      <c r="E3859" s="859"/>
      <c r="F3859" s="860"/>
      <c r="G3859" s="860"/>
      <c r="H3859" s="690"/>
    </row>
    <row r="3860" spans="1:8" ht="12.75" customHeight="1">
      <c r="A3860" s="723" t="s">
        <v>46</v>
      </c>
      <c r="B3860" s="723" t="s">
        <v>37</v>
      </c>
      <c r="C3860" s="1025" t="s">
        <v>105</v>
      </c>
      <c r="D3860" s="1026"/>
      <c r="E3860" s="1026"/>
      <c r="F3860" s="1022"/>
      <c r="G3860" s="725" t="s">
        <v>40</v>
      </c>
      <c r="H3860" s="690" t="s">
        <v>129</v>
      </c>
    </row>
    <row r="3861" spans="1:8" ht="12.75" customHeight="1">
      <c r="A3861" s="786">
        <v>11186</v>
      </c>
      <c r="B3861" s="867" t="s">
        <v>2780</v>
      </c>
      <c r="C3861" s="1034" t="s">
        <v>2781</v>
      </c>
      <c r="D3861" s="1015"/>
      <c r="E3861" s="1016"/>
      <c r="F3861" s="728">
        <f>G3881</f>
        <v>7.2277000000000005</v>
      </c>
      <c r="G3861" s="774" t="s">
        <v>164</v>
      </c>
      <c r="H3861" s="861">
        <v>44501</v>
      </c>
    </row>
    <row r="3862" spans="1:8" ht="12.75" customHeight="1">
      <c r="A3862" s="1028" t="s">
        <v>1802</v>
      </c>
      <c r="B3862" s="1015"/>
      <c r="C3862" s="1015"/>
      <c r="D3862" s="1015"/>
      <c r="E3862" s="1015"/>
      <c r="F3862" s="1015"/>
      <c r="G3862" s="1029"/>
      <c r="H3862" s="690"/>
    </row>
    <row r="3863" spans="1:8" ht="12.75" customHeight="1">
      <c r="A3863" s="732" t="s">
        <v>1480</v>
      </c>
      <c r="B3863" s="732" t="s">
        <v>46</v>
      </c>
      <c r="C3863" s="733" t="s">
        <v>1803</v>
      </c>
      <c r="D3863" s="732" t="s">
        <v>141</v>
      </c>
      <c r="E3863" s="734" t="s">
        <v>106</v>
      </c>
      <c r="F3863" s="735" t="s">
        <v>1804</v>
      </c>
      <c r="G3863" s="735" t="s">
        <v>1805</v>
      </c>
      <c r="H3863" s="690"/>
    </row>
    <row r="3864" spans="1:8" ht="12.75" customHeight="1">
      <c r="A3864" s="736" t="s">
        <v>129</v>
      </c>
      <c r="B3864" s="736">
        <v>12034</v>
      </c>
      <c r="C3864" s="868" t="s">
        <v>2782</v>
      </c>
      <c r="D3864" s="736" t="s">
        <v>164</v>
      </c>
      <c r="E3864" s="789">
        <v>1.02</v>
      </c>
      <c r="F3864" s="739">
        <v>2.5499999999999998</v>
      </c>
      <c r="G3864" s="739">
        <f>E3864*F3864</f>
        <v>2.601</v>
      </c>
      <c r="H3864" s="690"/>
    </row>
    <row r="3865" spans="1:8" ht="12.75" customHeight="1">
      <c r="A3865" s="736"/>
      <c r="B3865" s="736"/>
      <c r="C3865" s="868"/>
      <c r="D3865" s="736"/>
      <c r="E3865" s="789"/>
      <c r="F3865" s="739"/>
      <c r="G3865" s="739"/>
      <c r="H3865" s="690"/>
    </row>
    <row r="3866" spans="1:8" ht="12.75" customHeight="1">
      <c r="A3866" s="1030" t="s">
        <v>1806</v>
      </c>
      <c r="B3866" s="982"/>
      <c r="C3866" s="982"/>
      <c r="D3866" s="982"/>
      <c r="E3866" s="982"/>
      <c r="F3866" s="983"/>
      <c r="G3866" s="740">
        <f>SUM(G3864:G3865)</f>
        <v>2.601</v>
      </c>
      <c r="H3866" s="690"/>
    </row>
    <row r="3867" spans="1:8" ht="12.75" customHeight="1">
      <c r="A3867" s="741"/>
      <c r="B3867" s="742"/>
      <c r="C3867" s="743"/>
      <c r="D3867" s="744"/>
      <c r="E3867" s="745"/>
      <c r="F3867" s="746"/>
      <c r="G3867" s="747"/>
      <c r="H3867" s="690"/>
    </row>
    <row r="3868" spans="1:8" ht="12.75" customHeight="1">
      <c r="A3868" s="1031" t="s">
        <v>1570</v>
      </c>
      <c r="B3868" s="982"/>
      <c r="C3868" s="982"/>
      <c r="D3868" s="982"/>
      <c r="E3868" s="982"/>
      <c r="F3868" s="982"/>
      <c r="G3868" s="983"/>
      <c r="H3868" s="690"/>
    </row>
    <row r="3869" spans="1:8" ht="12.75" customHeight="1">
      <c r="A3869" s="732" t="s">
        <v>1480</v>
      </c>
      <c r="B3869" s="732" t="s">
        <v>46</v>
      </c>
      <c r="C3869" s="733" t="s">
        <v>1803</v>
      </c>
      <c r="D3869" s="732" t="s">
        <v>141</v>
      </c>
      <c r="E3869" s="734" t="s">
        <v>106</v>
      </c>
      <c r="F3869" s="735" t="s">
        <v>1804</v>
      </c>
      <c r="G3869" s="735" t="s">
        <v>1805</v>
      </c>
      <c r="H3869" s="690"/>
    </row>
    <row r="3870" spans="1:8" ht="12.75" customHeight="1">
      <c r="A3870" s="736" t="s">
        <v>129</v>
      </c>
      <c r="B3870" s="828">
        <v>10549</v>
      </c>
      <c r="C3870" s="737" t="s">
        <v>1867</v>
      </c>
      <c r="D3870" s="736" t="s">
        <v>1522</v>
      </c>
      <c r="E3870" s="739">
        <v>0.13</v>
      </c>
      <c r="F3870" s="739">
        <v>3.78</v>
      </c>
      <c r="G3870" s="739">
        <f t="shared" ref="G3870:G3873" si="136">E3870*F3870</f>
        <v>0.4914</v>
      </c>
      <c r="H3870" s="690"/>
    </row>
    <row r="3871" spans="1:8" ht="12.75" customHeight="1">
      <c r="A3871" s="736" t="s">
        <v>129</v>
      </c>
      <c r="B3871" s="736">
        <v>10552</v>
      </c>
      <c r="C3871" s="737" t="s">
        <v>2136</v>
      </c>
      <c r="D3871" s="736" t="s">
        <v>1522</v>
      </c>
      <c r="E3871" s="739">
        <v>0.13</v>
      </c>
      <c r="F3871" s="739">
        <v>3.62</v>
      </c>
      <c r="G3871" s="739">
        <f t="shared" si="136"/>
        <v>0.47060000000000002</v>
      </c>
      <c r="H3871" s="690"/>
    </row>
    <row r="3872" spans="1:8" ht="12.75" customHeight="1">
      <c r="A3872" s="736" t="s">
        <v>116</v>
      </c>
      <c r="B3872" s="736">
        <v>2436</v>
      </c>
      <c r="C3872" s="737" t="s">
        <v>2135</v>
      </c>
      <c r="D3872" s="736" t="s">
        <v>1522</v>
      </c>
      <c r="E3872" s="739">
        <v>0.13</v>
      </c>
      <c r="F3872" s="739">
        <v>16.52</v>
      </c>
      <c r="G3872" s="739">
        <f t="shared" si="136"/>
        <v>2.1476000000000002</v>
      </c>
      <c r="H3872" s="690"/>
    </row>
    <row r="3873" spans="1:8" ht="12.75" customHeight="1">
      <c r="A3873" s="736" t="s">
        <v>116</v>
      </c>
      <c r="B3873" s="736">
        <v>6111</v>
      </c>
      <c r="C3873" s="737" t="s">
        <v>1870</v>
      </c>
      <c r="D3873" s="736" t="s">
        <v>1522</v>
      </c>
      <c r="E3873" s="739">
        <v>0.13</v>
      </c>
      <c r="F3873" s="739">
        <v>11.67</v>
      </c>
      <c r="G3873" s="739">
        <f t="shared" si="136"/>
        <v>1.5171000000000001</v>
      </c>
      <c r="H3873" s="690"/>
    </row>
    <row r="3874" spans="1:8" ht="12.75" customHeight="1">
      <c r="A3874" s="1030" t="s">
        <v>1806</v>
      </c>
      <c r="B3874" s="982"/>
      <c r="C3874" s="982"/>
      <c r="D3874" s="982"/>
      <c r="E3874" s="982"/>
      <c r="F3874" s="983"/>
      <c r="G3874" s="740">
        <f>SUM(G3870:G3873)</f>
        <v>4.6267000000000005</v>
      </c>
      <c r="H3874" s="690"/>
    </row>
    <row r="3875" spans="1:8" ht="12.75" customHeight="1">
      <c r="A3875" s="741"/>
      <c r="B3875" s="742"/>
      <c r="C3875" s="748"/>
      <c r="D3875" s="742"/>
      <c r="E3875" s="749"/>
      <c r="F3875" s="750"/>
      <c r="G3875" s="747"/>
      <c r="H3875" s="690"/>
    </row>
    <row r="3876" spans="1:8" ht="12.75" customHeight="1">
      <c r="A3876" s="1031" t="s">
        <v>1807</v>
      </c>
      <c r="B3876" s="982"/>
      <c r="C3876" s="982"/>
      <c r="D3876" s="982"/>
      <c r="E3876" s="982"/>
      <c r="F3876" s="982"/>
      <c r="G3876" s="983"/>
      <c r="H3876" s="690"/>
    </row>
    <row r="3877" spans="1:8" ht="12.75" customHeight="1">
      <c r="A3877" s="732" t="s">
        <v>1480</v>
      </c>
      <c r="B3877" s="732" t="s">
        <v>46</v>
      </c>
      <c r="C3877" s="733" t="s">
        <v>1803</v>
      </c>
      <c r="D3877" s="732" t="s">
        <v>141</v>
      </c>
      <c r="E3877" s="734" t="s">
        <v>106</v>
      </c>
      <c r="F3877" s="735" t="s">
        <v>1804</v>
      </c>
      <c r="G3877" s="735" t="s">
        <v>1805</v>
      </c>
      <c r="H3877" s="690"/>
    </row>
    <row r="3878" spans="1:8" ht="12.75" customHeight="1">
      <c r="A3878" s="736"/>
      <c r="B3878" s="736"/>
      <c r="C3878" s="737" t="str">
        <f>IF(B3878="","",IF(A3878="SINAPI",VLOOKUP(B3878,'Referência NÃO DESONERADO'!$A:$D,2,0),IF(A3878="COTAÇÃO",VLOOKUP(B3878,'Mapa Cotações'!$A:$N,2,0))))</f>
        <v/>
      </c>
      <c r="D3878" s="736" t="str">
        <f>IF(B3878="","",IF(A3878="SINAPI",VLOOKUP(B3878,'Referência NÃO DESONERADO'!$A:$D,3,0),IF(A3878="COTAÇÃO",VLOOKUP(B3878,'Mapa Cotações'!$A:$N,3,0))))</f>
        <v/>
      </c>
      <c r="E3878" s="738"/>
      <c r="F3878" s="739" t="str">
        <f>IF(B3878="","",IF('Planilha Orçamentária'!$H$2="NÃO DESONERADO",(IF(A3878="SINAPI",VLOOKUP(B3878,'Referência NÃO DESONERADO'!$A:$D,4,0),IF(A3878="ORSE",VLOOKUP(B3878,'Referência NÃO DESONERADO'!$F:$I,4,0),IF(A3878="COTAÇÃO",VLOOKUP(B3878,'Mapa Cotações'!$A:$N,13,0))))),(IF(A3878="SINAPI",VLOOKUP(B3878,'Referência DESONERADO'!$A:$D,4,0),IF(A3878="ORSE",VLOOKUP(B3878,'Referência DESONERADO'!$F:$I,4,0),IF(A3878="COTAÇÃO",VLOOKUP(B3878,'Mapa Cotações'!$A:$N,13,0)))))))</f>
        <v/>
      </c>
      <c r="G3878" s="739" t="str">
        <f>IF(D3878="","",E3878*F3878)</f>
        <v/>
      </c>
      <c r="H3878" s="690"/>
    </row>
    <row r="3879" spans="1:8" ht="12.75" customHeight="1">
      <c r="A3879" s="1030" t="s">
        <v>1806</v>
      </c>
      <c r="B3879" s="982"/>
      <c r="C3879" s="982"/>
      <c r="D3879" s="982"/>
      <c r="E3879" s="982"/>
      <c r="F3879" s="983"/>
      <c r="G3879" s="740">
        <f>SUM(G3878)</f>
        <v>0</v>
      </c>
      <c r="H3879" s="690"/>
    </row>
    <row r="3880" spans="1:8" ht="12.75" customHeight="1">
      <c r="A3880" s="741"/>
      <c r="B3880" s="742"/>
      <c r="C3880" s="751"/>
      <c r="D3880" s="752"/>
      <c r="E3880" s="753"/>
      <c r="F3880" s="754"/>
      <c r="G3880" s="755"/>
      <c r="H3880" s="690"/>
    </row>
    <row r="3881" spans="1:8" ht="12.75" customHeight="1">
      <c r="A3881" s="1032" t="s">
        <v>173</v>
      </c>
      <c r="B3881" s="982"/>
      <c r="C3881" s="982"/>
      <c r="D3881" s="982"/>
      <c r="E3881" s="982"/>
      <c r="F3881" s="1033"/>
      <c r="G3881" s="756">
        <f>SUM(G3866,G3874,G3879)</f>
        <v>7.2277000000000005</v>
      </c>
      <c r="H3881" s="690"/>
    </row>
    <row r="3882" spans="1:8" ht="12.75" customHeight="1">
      <c r="A3882" s="814"/>
      <c r="B3882" s="814"/>
      <c r="C3882" s="814"/>
      <c r="D3882" s="814"/>
      <c r="E3882" s="814"/>
      <c r="F3882" s="814"/>
      <c r="G3882" s="815"/>
      <c r="H3882" s="690"/>
    </row>
    <row r="3883" spans="1:8" ht="12.75" customHeight="1">
      <c r="A3883" s="814"/>
      <c r="B3883" s="814"/>
      <c r="C3883" s="814"/>
      <c r="D3883" s="814"/>
      <c r="E3883" s="814"/>
      <c r="F3883" s="814"/>
      <c r="G3883" s="815"/>
      <c r="H3883" s="690"/>
    </row>
    <row r="3884" spans="1:8" ht="12.75" customHeight="1">
      <c r="A3884" s="814"/>
      <c r="B3884" s="814"/>
      <c r="C3884" s="814"/>
      <c r="D3884" s="814"/>
      <c r="E3884" s="814"/>
      <c r="F3884" s="814"/>
      <c r="G3884" s="815"/>
      <c r="H3884" s="690"/>
    </row>
    <row r="3885" spans="1:8" ht="12.75" customHeight="1">
      <c r="A3885" s="814"/>
      <c r="B3885" s="814"/>
      <c r="C3885" s="814"/>
      <c r="D3885" s="814"/>
      <c r="E3885" s="814"/>
      <c r="F3885" s="814"/>
      <c r="G3885" s="815"/>
      <c r="H3885" s="690"/>
    </row>
    <row r="3886" spans="1:8" ht="12.75" customHeight="1">
      <c r="A3886" s="814"/>
      <c r="B3886" s="814"/>
      <c r="C3886" s="814"/>
      <c r="D3886" s="814"/>
      <c r="E3886" s="814"/>
      <c r="F3886" s="814"/>
      <c r="G3886" s="815"/>
      <c r="H3886" s="690"/>
    </row>
    <row r="3887" spans="1:8" ht="12.75" customHeight="1">
      <c r="A3887" s="814"/>
      <c r="B3887" s="814"/>
      <c r="C3887" s="814"/>
      <c r="D3887" s="814"/>
      <c r="E3887" s="814"/>
      <c r="F3887" s="814"/>
      <c r="G3887" s="815"/>
      <c r="H3887" s="690"/>
    </row>
    <row r="3888" spans="1:8" ht="12.75" customHeight="1">
      <c r="A3888" s="814"/>
      <c r="B3888" s="814"/>
      <c r="C3888" s="814"/>
      <c r="D3888" s="814"/>
      <c r="E3888" s="814"/>
      <c r="F3888" s="814"/>
      <c r="G3888" s="815"/>
      <c r="H3888" s="690"/>
    </row>
    <row r="3889" spans="1:8" ht="12.75" customHeight="1">
      <c r="A3889" s="814"/>
      <c r="B3889" s="814"/>
      <c r="C3889" s="814"/>
      <c r="D3889" s="814"/>
      <c r="E3889" s="814"/>
      <c r="F3889" s="814"/>
      <c r="G3889" s="815"/>
      <c r="H3889" s="690"/>
    </row>
    <row r="3890" spans="1:8" ht="12.75" customHeight="1">
      <c r="A3890" s="814"/>
      <c r="B3890" s="814"/>
      <c r="C3890" s="814"/>
      <c r="D3890" s="814"/>
      <c r="E3890" s="814"/>
      <c r="F3890" s="814"/>
      <c r="G3890" s="815"/>
      <c r="H3890" s="690"/>
    </row>
    <row r="3891" spans="1:8" ht="12.75" customHeight="1">
      <c r="A3891" s="814"/>
      <c r="B3891" s="814"/>
      <c r="C3891" s="814"/>
      <c r="D3891" s="814"/>
      <c r="E3891" s="814"/>
      <c r="F3891" s="814"/>
      <c r="G3891" s="815"/>
      <c r="H3891" s="690"/>
    </row>
    <row r="3892" spans="1:8" ht="12.75" customHeight="1">
      <c r="A3892" s="814"/>
      <c r="B3892" s="814"/>
      <c r="C3892" s="814"/>
      <c r="D3892" s="814"/>
      <c r="E3892" s="814"/>
      <c r="F3892" s="814"/>
      <c r="G3892" s="815"/>
      <c r="H3892" s="690"/>
    </row>
    <row r="3893" spans="1:8" ht="12.75" customHeight="1">
      <c r="A3893" s="814"/>
      <c r="B3893" s="814"/>
      <c r="C3893" s="814"/>
      <c r="D3893" s="814"/>
      <c r="E3893" s="814"/>
      <c r="F3893" s="814"/>
      <c r="G3893" s="815"/>
      <c r="H3893" s="690"/>
    </row>
    <row r="3894" spans="1:8" ht="12.75" customHeight="1">
      <c r="A3894" s="814"/>
      <c r="B3894" s="814"/>
      <c r="C3894" s="814"/>
      <c r="D3894" s="814"/>
      <c r="E3894" s="814"/>
      <c r="F3894" s="814"/>
      <c r="G3894" s="815"/>
      <c r="H3894" s="690"/>
    </row>
    <row r="3895" spans="1:8" ht="12.75" customHeight="1">
      <c r="A3895" s="814"/>
      <c r="B3895" s="814"/>
      <c r="C3895" s="814"/>
      <c r="D3895" s="814"/>
      <c r="E3895" s="814"/>
      <c r="F3895" s="814"/>
      <c r="G3895" s="815"/>
      <c r="H3895" s="690"/>
    </row>
    <row r="3896" spans="1:8" ht="12.75" customHeight="1">
      <c r="A3896" s="814"/>
      <c r="B3896" s="814"/>
      <c r="C3896" s="814"/>
      <c r="D3896" s="814"/>
      <c r="E3896" s="814"/>
      <c r="F3896" s="814"/>
      <c r="G3896" s="815"/>
      <c r="H3896" s="690"/>
    </row>
    <row r="3897" spans="1:8" ht="12.75" customHeight="1">
      <c r="A3897" s="814"/>
      <c r="B3897" s="814"/>
      <c r="C3897" s="814"/>
      <c r="D3897" s="814"/>
      <c r="E3897" s="814"/>
      <c r="F3897" s="814"/>
      <c r="G3897" s="815"/>
      <c r="H3897" s="690"/>
    </row>
    <row r="3898" spans="1:8" ht="12.75" customHeight="1">
      <c r="A3898" s="814"/>
      <c r="B3898" s="814"/>
      <c r="C3898" s="814"/>
      <c r="D3898" s="814"/>
      <c r="E3898" s="814"/>
      <c r="F3898" s="814"/>
      <c r="G3898" s="815"/>
      <c r="H3898" s="690"/>
    </row>
    <row r="3899" spans="1:8" ht="12.75" customHeight="1">
      <c r="A3899" s="814"/>
      <c r="B3899" s="814"/>
      <c r="C3899" s="814"/>
      <c r="D3899" s="814"/>
      <c r="E3899" s="814"/>
      <c r="F3899" s="814"/>
      <c r="G3899" s="815"/>
      <c r="H3899" s="690"/>
    </row>
    <row r="3900" spans="1:8" ht="12.75" customHeight="1">
      <c r="A3900" s="814"/>
      <c r="B3900" s="814"/>
      <c r="C3900" s="814"/>
      <c r="D3900" s="814"/>
      <c r="E3900" s="814"/>
      <c r="F3900" s="814"/>
      <c r="G3900" s="815"/>
      <c r="H3900" s="690"/>
    </row>
    <row r="3901" spans="1:8" ht="12.75" customHeight="1">
      <c r="A3901" s="814"/>
      <c r="B3901" s="814"/>
      <c r="C3901" s="814"/>
      <c r="D3901" s="814"/>
      <c r="E3901" s="814"/>
      <c r="F3901" s="814"/>
      <c r="G3901" s="815"/>
      <c r="H3901" s="690"/>
    </row>
    <row r="3902" spans="1:8" ht="12.75" customHeight="1">
      <c r="A3902" s="814"/>
      <c r="B3902" s="814"/>
      <c r="C3902" s="814"/>
      <c r="D3902" s="814"/>
      <c r="E3902" s="814"/>
      <c r="F3902" s="814"/>
      <c r="G3902" s="815"/>
      <c r="H3902" s="690"/>
    </row>
    <row r="3903" spans="1:8" ht="12.75" customHeight="1">
      <c r="A3903" s="814"/>
      <c r="B3903" s="814"/>
      <c r="C3903" s="814"/>
      <c r="D3903" s="814"/>
      <c r="E3903" s="814"/>
      <c r="F3903" s="814"/>
      <c r="G3903" s="815"/>
      <c r="H3903" s="690"/>
    </row>
    <row r="3904" spans="1:8" ht="12.75" customHeight="1">
      <c r="A3904" s="814"/>
      <c r="B3904" s="814"/>
      <c r="C3904" s="814"/>
      <c r="D3904" s="814"/>
      <c r="E3904" s="814"/>
      <c r="F3904" s="814"/>
      <c r="G3904" s="815"/>
      <c r="H3904" s="690"/>
    </row>
    <row r="3905" spans="1:8" ht="12.75" customHeight="1">
      <c r="A3905" s="814"/>
      <c r="B3905" s="814"/>
      <c r="C3905" s="814"/>
      <c r="D3905" s="814"/>
      <c r="E3905" s="814"/>
      <c r="F3905" s="814"/>
      <c r="G3905" s="815"/>
      <c r="H3905" s="690"/>
    </row>
    <row r="3906" spans="1:8" ht="12.75" customHeight="1">
      <c r="A3906" s="814"/>
      <c r="B3906" s="814"/>
      <c r="C3906" s="814"/>
      <c r="D3906" s="814"/>
      <c r="E3906" s="814"/>
      <c r="F3906" s="814"/>
      <c r="G3906" s="815"/>
      <c r="H3906" s="690"/>
    </row>
    <row r="3907" spans="1:8" ht="12.75" customHeight="1">
      <c r="A3907" s="814"/>
      <c r="B3907" s="814"/>
      <c r="C3907" s="814"/>
      <c r="D3907" s="814"/>
      <c r="E3907" s="814"/>
      <c r="F3907" s="814"/>
      <c r="G3907" s="815"/>
      <c r="H3907" s="690"/>
    </row>
    <row r="3908" spans="1:8" ht="12.75" customHeight="1">
      <c r="A3908" s="814"/>
      <c r="B3908" s="814"/>
      <c r="C3908" s="814"/>
      <c r="D3908" s="814"/>
      <c r="E3908" s="814"/>
      <c r="F3908" s="814"/>
      <c r="G3908" s="815"/>
      <c r="H3908" s="690"/>
    </row>
    <row r="3909" spans="1:8" ht="12.75" customHeight="1">
      <c r="A3909" s="814"/>
      <c r="B3909" s="814"/>
      <c r="C3909" s="814"/>
      <c r="D3909" s="814"/>
      <c r="E3909" s="814"/>
      <c r="F3909" s="814"/>
      <c r="G3909" s="815"/>
      <c r="H3909" s="690"/>
    </row>
    <row r="3910" spans="1:8" ht="12.75" customHeight="1">
      <c r="A3910" s="814"/>
      <c r="B3910" s="814"/>
      <c r="C3910" s="814"/>
      <c r="D3910" s="814"/>
      <c r="E3910" s="814"/>
      <c r="F3910" s="814"/>
      <c r="G3910" s="815"/>
      <c r="H3910" s="690"/>
    </row>
    <row r="3911" spans="1:8" ht="12.75" customHeight="1">
      <c r="A3911" s="814"/>
      <c r="B3911" s="814"/>
      <c r="C3911" s="814"/>
      <c r="D3911" s="814"/>
      <c r="E3911" s="814"/>
      <c r="F3911" s="814"/>
      <c r="G3911" s="815"/>
      <c r="H3911" s="690"/>
    </row>
    <row r="3912" spans="1:8" ht="12.75" customHeight="1">
      <c r="A3912" s="814"/>
      <c r="B3912" s="814"/>
      <c r="C3912" s="814"/>
      <c r="D3912" s="814"/>
      <c r="E3912" s="814"/>
      <c r="F3912" s="814"/>
      <c r="G3912" s="815"/>
      <c r="H3912" s="690"/>
    </row>
    <row r="3913" spans="1:8" ht="12.75" customHeight="1">
      <c r="A3913" s="814"/>
      <c r="B3913" s="814"/>
      <c r="C3913" s="814"/>
      <c r="D3913" s="814"/>
      <c r="E3913" s="814"/>
      <c r="F3913" s="814"/>
      <c r="G3913" s="815"/>
      <c r="H3913" s="690"/>
    </row>
    <row r="3914" spans="1:8" ht="12.75" customHeight="1">
      <c r="A3914" s="814"/>
      <c r="B3914" s="814"/>
      <c r="C3914" s="814"/>
      <c r="D3914" s="814"/>
      <c r="E3914" s="814"/>
      <c r="F3914" s="814"/>
      <c r="G3914" s="815"/>
      <c r="H3914" s="690"/>
    </row>
    <row r="3915" spans="1:8" ht="12.75" customHeight="1">
      <c r="A3915" s="814"/>
      <c r="B3915" s="814"/>
      <c r="C3915" s="814"/>
      <c r="D3915" s="814"/>
      <c r="E3915" s="814"/>
      <c r="F3915" s="814"/>
      <c r="G3915" s="815"/>
      <c r="H3915" s="690"/>
    </row>
    <row r="3916" spans="1:8" ht="12.75" customHeight="1">
      <c r="A3916" s="814"/>
      <c r="B3916" s="814"/>
      <c r="C3916" s="814"/>
      <c r="D3916" s="814"/>
      <c r="E3916" s="814"/>
      <c r="F3916" s="814"/>
      <c r="G3916" s="815"/>
      <c r="H3916" s="690"/>
    </row>
    <row r="3917" spans="1:8" ht="12.75" customHeight="1">
      <c r="A3917" s="814"/>
      <c r="B3917" s="814"/>
      <c r="C3917" s="814"/>
      <c r="D3917" s="814"/>
      <c r="E3917" s="814"/>
      <c r="F3917" s="814"/>
      <c r="G3917" s="815"/>
      <c r="H3917" s="690"/>
    </row>
    <row r="3918" spans="1:8" ht="12.75" customHeight="1">
      <c r="A3918" s="814"/>
      <c r="B3918" s="814"/>
      <c r="C3918" s="814"/>
      <c r="D3918" s="814"/>
      <c r="E3918" s="814"/>
      <c r="F3918" s="814"/>
      <c r="G3918" s="815"/>
      <c r="H3918" s="690"/>
    </row>
    <row r="3919" spans="1:8" ht="12.75" customHeight="1">
      <c r="A3919" s="814"/>
      <c r="B3919" s="814"/>
      <c r="C3919" s="814"/>
      <c r="D3919" s="814"/>
      <c r="E3919" s="814"/>
      <c r="F3919" s="814"/>
      <c r="G3919" s="815"/>
      <c r="H3919" s="690"/>
    </row>
    <row r="3920" spans="1:8" ht="12.75" customHeight="1">
      <c r="A3920" s="814"/>
      <c r="B3920" s="814"/>
      <c r="C3920" s="814"/>
      <c r="D3920" s="814"/>
      <c r="E3920" s="814"/>
      <c r="F3920" s="814"/>
      <c r="G3920" s="815"/>
      <c r="H3920" s="690"/>
    </row>
    <row r="3921" spans="1:8" ht="12.75" customHeight="1">
      <c r="A3921" s="814"/>
      <c r="B3921" s="814"/>
      <c r="C3921" s="814"/>
      <c r="D3921" s="814"/>
      <c r="E3921" s="814"/>
      <c r="F3921" s="814"/>
      <c r="G3921" s="815"/>
      <c r="H3921" s="690"/>
    </row>
    <row r="3922" spans="1:8" ht="12.75" customHeight="1">
      <c r="A3922" s="814"/>
      <c r="B3922" s="814"/>
      <c r="C3922" s="814"/>
      <c r="D3922" s="814"/>
      <c r="E3922" s="814"/>
      <c r="F3922" s="814"/>
      <c r="G3922" s="815"/>
      <c r="H3922" s="690"/>
    </row>
    <row r="3923" spans="1:8" ht="12.75" customHeight="1">
      <c r="A3923" s="814"/>
      <c r="B3923" s="814"/>
      <c r="C3923" s="814"/>
      <c r="D3923" s="814"/>
      <c r="E3923" s="814"/>
      <c r="F3923" s="814"/>
      <c r="G3923" s="815"/>
      <c r="H3923" s="690"/>
    </row>
    <row r="3924" spans="1:8" ht="12.75" customHeight="1">
      <c r="A3924" s="814"/>
      <c r="B3924" s="814"/>
      <c r="C3924" s="814"/>
      <c r="D3924" s="814"/>
      <c r="E3924" s="814"/>
      <c r="F3924" s="814"/>
      <c r="G3924" s="815"/>
      <c r="H3924" s="690"/>
    </row>
    <row r="3925" spans="1:8" ht="12.75" customHeight="1">
      <c r="A3925" s="814"/>
      <c r="B3925" s="814"/>
      <c r="C3925" s="814"/>
      <c r="D3925" s="814"/>
      <c r="E3925" s="814"/>
      <c r="F3925" s="814"/>
      <c r="G3925" s="815"/>
      <c r="H3925" s="690"/>
    </row>
    <row r="3926" spans="1:8" ht="12.75" customHeight="1">
      <c r="A3926" s="814"/>
      <c r="B3926" s="814"/>
      <c r="C3926" s="814"/>
      <c r="D3926" s="814"/>
      <c r="E3926" s="814"/>
      <c r="F3926" s="814"/>
      <c r="G3926" s="815"/>
      <c r="H3926" s="690"/>
    </row>
    <row r="3927" spans="1:8" ht="12.75" customHeight="1">
      <c r="A3927" s="814"/>
      <c r="B3927" s="814"/>
      <c r="C3927" s="814"/>
      <c r="D3927" s="814"/>
      <c r="E3927" s="814"/>
      <c r="F3927" s="814"/>
      <c r="G3927" s="815"/>
      <c r="H3927" s="690"/>
    </row>
    <row r="3928" spans="1:8" ht="12.75" customHeight="1">
      <c r="A3928" s="814"/>
      <c r="B3928" s="814"/>
      <c r="C3928" s="814"/>
      <c r="D3928" s="814"/>
      <c r="E3928" s="814"/>
      <c r="F3928" s="814"/>
      <c r="G3928" s="815"/>
      <c r="H3928" s="690"/>
    </row>
    <row r="3929" spans="1:8" ht="12.75" customHeight="1">
      <c r="A3929" s="814"/>
      <c r="B3929" s="814"/>
      <c r="C3929" s="814"/>
      <c r="D3929" s="814"/>
      <c r="E3929" s="814"/>
      <c r="F3929" s="814"/>
      <c r="G3929" s="815"/>
      <c r="H3929" s="690"/>
    </row>
    <row r="3930" spans="1:8" ht="12.75" customHeight="1">
      <c r="A3930" s="814"/>
      <c r="B3930" s="814"/>
      <c r="C3930" s="814"/>
      <c r="D3930" s="814"/>
      <c r="E3930" s="814"/>
      <c r="F3930" s="814"/>
      <c r="G3930" s="815"/>
      <c r="H3930" s="690"/>
    </row>
    <row r="3931" spans="1:8" ht="12.75" customHeight="1">
      <c r="A3931" s="814"/>
      <c r="B3931" s="814"/>
      <c r="C3931" s="814"/>
      <c r="D3931" s="814"/>
      <c r="E3931" s="814"/>
      <c r="F3931" s="814"/>
      <c r="G3931" s="815"/>
      <c r="H3931" s="690"/>
    </row>
    <row r="3932" spans="1:8" ht="12.75" customHeight="1">
      <c r="A3932" s="814"/>
      <c r="B3932" s="814"/>
      <c r="C3932" s="814"/>
      <c r="D3932" s="814"/>
      <c r="E3932" s="814"/>
      <c r="F3932" s="814"/>
      <c r="G3932" s="815"/>
      <c r="H3932" s="690"/>
    </row>
    <row r="3933" spans="1:8" ht="12.75" customHeight="1">
      <c r="A3933" s="814"/>
      <c r="B3933" s="814"/>
      <c r="C3933" s="814"/>
      <c r="D3933" s="814"/>
      <c r="E3933" s="814"/>
      <c r="F3933" s="814"/>
      <c r="G3933" s="815"/>
      <c r="H3933" s="690"/>
    </row>
    <row r="3934" spans="1:8" ht="12.75" customHeight="1">
      <c r="A3934" s="814"/>
      <c r="B3934" s="814"/>
      <c r="C3934" s="814"/>
      <c r="D3934" s="814"/>
      <c r="E3934" s="814"/>
      <c r="F3934" s="814"/>
      <c r="G3934" s="815"/>
      <c r="H3934" s="690"/>
    </row>
    <row r="3935" spans="1:8" ht="12.75" customHeight="1">
      <c r="A3935" s="814"/>
      <c r="B3935" s="814"/>
      <c r="C3935" s="814"/>
      <c r="D3935" s="814"/>
      <c r="E3935" s="814"/>
      <c r="F3935" s="814"/>
      <c r="G3935" s="815"/>
      <c r="H3935" s="690"/>
    </row>
    <row r="3936" spans="1:8" ht="12.75" customHeight="1">
      <c r="A3936" s="814"/>
      <c r="B3936" s="814"/>
      <c r="C3936" s="814"/>
      <c r="D3936" s="814"/>
      <c r="E3936" s="814"/>
      <c r="F3936" s="814"/>
      <c r="G3936" s="815"/>
      <c r="H3936" s="690"/>
    </row>
    <row r="3937" spans="1:8" ht="12.75" customHeight="1">
      <c r="A3937" s="814"/>
      <c r="B3937" s="814"/>
      <c r="C3937" s="814"/>
      <c r="D3937" s="814"/>
      <c r="E3937" s="814"/>
      <c r="F3937" s="814"/>
      <c r="G3937" s="815"/>
      <c r="H3937" s="690"/>
    </row>
    <row r="3938" spans="1:8" ht="12.75" customHeight="1">
      <c r="A3938" s="814"/>
      <c r="B3938" s="814"/>
      <c r="C3938" s="814"/>
      <c r="D3938" s="814"/>
      <c r="E3938" s="814"/>
      <c r="F3938" s="814"/>
      <c r="G3938" s="815"/>
      <c r="H3938" s="690"/>
    </row>
    <row r="3939" spans="1:8" ht="12.75" customHeight="1">
      <c r="A3939" s="814"/>
      <c r="B3939" s="814"/>
      <c r="C3939" s="814"/>
      <c r="D3939" s="814"/>
      <c r="E3939" s="814"/>
      <c r="F3939" s="814"/>
      <c r="G3939" s="815"/>
      <c r="H3939" s="690"/>
    </row>
    <row r="3940" spans="1:8" ht="12.75" customHeight="1">
      <c r="A3940" s="814"/>
      <c r="B3940" s="814"/>
      <c r="C3940" s="814"/>
      <c r="D3940" s="814"/>
      <c r="E3940" s="814"/>
      <c r="F3940" s="814"/>
      <c r="G3940" s="815"/>
      <c r="H3940" s="690"/>
    </row>
    <row r="3941" spans="1:8" ht="12.75" customHeight="1">
      <c r="A3941" s="814"/>
      <c r="B3941" s="814"/>
      <c r="C3941" s="814"/>
      <c r="D3941" s="814"/>
      <c r="E3941" s="814"/>
      <c r="F3941" s="814"/>
      <c r="G3941" s="815"/>
      <c r="H3941" s="690"/>
    </row>
    <row r="3942" spans="1:8" ht="12.75" customHeight="1">
      <c r="A3942" s="814"/>
      <c r="B3942" s="814"/>
      <c r="C3942" s="814"/>
      <c r="D3942" s="814"/>
      <c r="E3942" s="814"/>
      <c r="F3942" s="814"/>
      <c r="G3942" s="815"/>
      <c r="H3942" s="690"/>
    </row>
    <row r="3943" spans="1:8" ht="12.75" customHeight="1">
      <c r="A3943" s="814"/>
      <c r="B3943" s="814"/>
      <c r="C3943" s="814"/>
      <c r="D3943" s="814"/>
      <c r="E3943" s="814"/>
      <c r="F3943" s="814"/>
      <c r="G3943" s="815"/>
      <c r="H3943" s="690"/>
    </row>
    <row r="3944" spans="1:8" ht="12.75" customHeight="1">
      <c r="A3944" s="814"/>
      <c r="B3944" s="814"/>
      <c r="C3944" s="814"/>
      <c r="D3944" s="814"/>
      <c r="E3944" s="814"/>
      <c r="F3944" s="814"/>
      <c r="G3944" s="815"/>
      <c r="H3944" s="690"/>
    </row>
    <row r="3945" spans="1:8" ht="12.75" customHeight="1">
      <c r="A3945" s="814"/>
      <c r="B3945" s="814"/>
      <c r="C3945" s="814"/>
      <c r="D3945" s="814"/>
      <c r="E3945" s="814"/>
      <c r="F3945" s="814"/>
      <c r="G3945" s="815"/>
      <c r="H3945" s="690"/>
    </row>
    <row r="3946" spans="1:8" ht="12.75" customHeight="1">
      <c r="A3946" s="814"/>
      <c r="B3946" s="814"/>
      <c r="C3946" s="814"/>
      <c r="D3946" s="814"/>
      <c r="E3946" s="814"/>
      <c r="F3946" s="814"/>
      <c r="G3946" s="815"/>
      <c r="H3946" s="690"/>
    </row>
    <row r="3947" spans="1:8" ht="12.75" customHeight="1">
      <c r="A3947" s="814"/>
      <c r="B3947" s="814"/>
      <c r="C3947" s="814"/>
      <c r="D3947" s="814"/>
      <c r="E3947" s="814"/>
      <c r="F3947" s="814"/>
      <c r="G3947" s="815"/>
      <c r="H3947" s="690"/>
    </row>
    <row r="3948" spans="1:8" ht="12.75" customHeight="1">
      <c r="A3948" s="814"/>
      <c r="B3948" s="814"/>
      <c r="C3948" s="814"/>
      <c r="D3948" s="814"/>
      <c r="E3948" s="814"/>
      <c r="F3948" s="814"/>
      <c r="G3948" s="815"/>
      <c r="H3948" s="690"/>
    </row>
    <row r="3949" spans="1:8" ht="12.75" customHeight="1">
      <c r="A3949" s="814"/>
      <c r="B3949" s="814"/>
      <c r="C3949" s="814"/>
      <c r="D3949" s="814"/>
      <c r="E3949" s="814"/>
      <c r="F3949" s="814"/>
      <c r="G3949" s="815"/>
      <c r="H3949" s="690"/>
    </row>
    <row r="3950" spans="1:8" ht="12.75" customHeight="1">
      <c r="A3950" s="814"/>
      <c r="B3950" s="814"/>
      <c r="C3950" s="814"/>
      <c r="D3950" s="814"/>
      <c r="E3950" s="814"/>
      <c r="F3950" s="814"/>
      <c r="G3950" s="815"/>
      <c r="H3950" s="690"/>
    </row>
    <row r="3951" spans="1:8" ht="12.75" customHeight="1">
      <c r="A3951" s="814"/>
      <c r="B3951" s="814"/>
      <c r="C3951" s="814"/>
      <c r="D3951" s="814"/>
      <c r="E3951" s="814"/>
      <c r="F3951" s="814"/>
      <c r="G3951" s="815"/>
      <c r="H3951" s="690"/>
    </row>
    <row r="3952" spans="1:8" ht="12.75" customHeight="1">
      <c r="A3952" s="814"/>
      <c r="B3952" s="814"/>
      <c r="C3952" s="814"/>
      <c r="D3952" s="814"/>
      <c r="E3952" s="814"/>
      <c r="F3952" s="814"/>
      <c r="G3952" s="815"/>
      <c r="H3952" s="690"/>
    </row>
    <row r="3953" spans="1:8" ht="12.75" customHeight="1">
      <c r="A3953" s="814"/>
      <c r="B3953" s="814"/>
      <c r="C3953" s="814"/>
      <c r="D3953" s="814"/>
      <c r="E3953" s="814"/>
      <c r="F3953" s="814"/>
      <c r="G3953" s="815"/>
      <c r="H3953" s="690"/>
    </row>
    <row r="3954" spans="1:8" ht="12.75" customHeight="1">
      <c r="A3954" s="814"/>
      <c r="B3954" s="814"/>
      <c r="C3954" s="814"/>
      <c r="D3954" s="814"/>
      <c r="E3954" s="814"/>
      <c r="F3954" s="814"/>
      <c r="G3954" s="815"/>
      <c r="H3954" s="690"/>
    </row>
  </sheetData>
  <mergeCells count="1458">
    <mergeCell ref="A2691:G2691"/>
    <mergeCell ref="A2695:F2695"/>
    <mergeCell ref="A2697:G2697"/>
    <mergeCell ref="A2701:F2701"/>
    <mergeCell ref="A2703:F2703"/>
    <mergeCell ref="C2707:F2707"/>
    <mergeCell ref="C2708:E2708"/>
    <mergeCell ref="A2709:G2709"/>
    <mergeCell ref="A2713:F2713"/>
    <mergeCell ref="A2715:G2715"/>
    <mergeCell ref="A2719:F2719"/>
    <mergeCell ref="A2721:G2721"/>
    <mergeCell ref="A2725:F2725"/>
    <mergeCell ref="A2727:F2727"/>
    <mergeCell ref="A2581:F2581"/>
    <mergeCell ref="A2583:F2583"/>
    <mergeCell ref="C2587:F2587"/>
    <mergeCell ref="C2588:E2588"/>
    <mergeCell ref="A2589:G2589"/>
    <mergeCell ref="A2593:F2593"/>
    <mergeCell ref="A2595:G2595"/>
    <mergeCell ref="A2599:F2599"/>
    <mergeCell ref="A2601:G2601"/>
    <mergeCell ref="A2605:F2605"/>
    <mergeCell ref="A2607:F2607"/>
    <mergeCell ref="C2611:F2611"/>
    <mergeCell ref="C2612:E2612"/>
    <mergeCell ref="A2613:G2613"/>
    <mergeCell ref="A2617:F2617"/>
    <mergeCell ref="A2619:G2619"/>
    <mergeCell ref="A2623:F2623"/>
    <mergeCell ref="A2625:G2625"/>
    <mergeCell ref="A2629:F2629"/>
    <mergeCell ref="A2631:F2631"/>
    <mergeCell ref="C2635:F2635"/>
    <mergeCell ref="C2636:E2636"/>
    <mergeCell ref="A2637:G2637"/>
    <mergeCell ref="A2641:F2641"/>
    <mergeCell ref="A2643:G2643"/>
    <mergeCell ref="A2647:F2647"/>
    <mergeCell ref="A2649:G2649"/>
    <mergeCell ref="A2653:F2653"/>
    <mergeCell ref="A2655:F2655"/>
    <mergeCell ref="C2659:F2659"/>
    <mergeCell ref="C2660:E2660"/>
    <mergeCell ref="A2661:G2661"/>
    <mergeCell ref="A2665:F2665"/>
    <mergeCell ref="A2667:G2667"/>
    <mergeCell ref="A2671:F2671"/>
    <mergeCell ref="A2673:G2673"/>
    <mergeCell ref="A2677:F2677"/>
    <mergeCell ref="A2679:F2679"/>
    <mergeCell ref="C2683:F2683"/>
    <mergeCell ref="C2684:E2684"/>
    <mergeCell ref="A2685:G2685"/>
    <mergeCell ref="A2689:F2689"/>
    <mergeCell ref="C2731:F2731"/>
    <mergeCell ref="C2732:E2732"/>
    <mergeCell ref="A2733:G2733"/>
    <mergeCell ref="A2737:F2737"/>
    <mergeCell ref="A2739:G2739"/>
    <mergeCell ref="A2743:F2743"/>
    <mergeCell ref="A2745:G2745"/>
    <mergeCell ref="A2859:G2859"/>
    <mergeCell ref="A2863:F2863"/>
    <mergeCell ref="A2865:G2865"/>
    <mergeCell ref="C2804:E2804"/>
    <mergeCell ref="A2805:G2805"/>
    <mergeCell ref="A2809:F2809"/>
    <mergeCell ref="A2811:G2811"/>
    <mergeCell ref="A2815:F2815"/>
    <mergeCell ref="A2817:G2817"/>
    <mergeCell ref="A2821:F2821"/>
    <mergeCell ref="A2823:F2823"/>
    <mergeCell ref="C2827:F2827"/>
    <mergeCell ref="C2828:E2828"/>
    <mergeCell ref="A2829:G2829"/>
    <mergeCell ref="A2833:F2833"/>
    <mergeCell ref="A2835:G2835"/>
    <mergeCell ref="A2839:F2839"/>
    <mergeCell ref="A2841:G2841"/>
    <mergeCell ref="A2869:F2869"/>
    <mergeCell ref="A2871:F2871"/>
    <mergeCell ref="C2875:F2875"/>
    <mergeCell ref="C2876:E2876"/>
    <mergeCell ref="A2877:G2877"/>
    <mergeCell ref="A2881:F2881"/>
    <mergeCell ref="A2883:G2883"/>
    <mergeCell ref="A2887:F2887"/>
    <mergeCell ref="A2889:G2889"/>
    <mergeCell ref="A2893:F2893"/>
    <mergeCell ref="A2895:F2895"/>
    <mergeCell ref="A2749:F2749"/>
    <mergeCell ref="A2751:F2751"/>
    <mergeCell ref="C2755:F2755"/>
    <mergeCell ref="C2756:E2756"/>
    <mergeCell ref="A2757:G2757"/>
    <mergeCell ref="A2761:F2761"/>
    <mergeCell ref="A2763:G2763"/>
    <mergeCell ref="A2767:F2767"/>
    <mergeCell ref="A2769:G2769"/>
    <mergeCell ref="A2773:F2773"/>
    <mergeCell ref="A2775:F2775"/>
    <mergeCell ref="C2779:F2779"/>
    <mergeCell ref="C2780:E2780"/>
    <mergeCell ref="A2781:G2781"/>
    <mergeCell ref="A2785:F2785"/>
    <mergeCell ref="A2787:G2787"/>
    <mergeCell ref="A2791:F2791"/>
    <mergeCell ref="A2793:G2793"/>
    <mergeCell ref="A2797:F2797"/>
    <mergeCell ref="A2799:F2799"/>
    <mergeCell ref="C2803:F2803"/>
    <mergeCell ref="A2845:F2845"/>
    <mergeCell ref="A2847:F2847"/>
    <mergeCell ref="C2851:F2851"/>
    <mergeCell ref="C2852:E2852"/>
    <mergeCell ref="A2853:G2853"/>
    <mergeCell ref="A2857:F2857"/>
    <mergeCell ref="C2899:F2899"/>
    <mergeCell ref="C2900:E2900"/>
    <mergeCell ref="A2901:G2901"/>
    <mergeCell ref="A2905:F2905"/>
    <mergeCell ref="A2907:G2907"/>
    <mergeCell ref="A2911:F2911"/>
    <mergeCell ref="A2913:G2913"/>
    <mergeCell ref="A2187:G2187"/>
    <mergeCell ref="A2191:F2191"/>
    <mergeCell ref="A2193:G2193"/>
    <mergeCell ref="A2197:F2197"/>
    <mergeCell ref="A2199:F2199"/>
    <mergeCell ref="C2203:F2203"/>
    <mergeCell ref="C2204:E2204"/>
    <mergeCell ref="A2205:G2205"/>
    <mergeCell ref="A2209:F2209"/>
    <mergeCell ref="A2211:G2211"/>
    <mergeCell ref="A2215:F2215"/>
    <mergeCell ref="A2217:G2217"/>
    <mergeCell ref="A2221:F2221"/>
    <mergeCell ref="A2223:F2223"/>
    <mergeCell ref="A2361:G2361"/>
    <mergeCell ref="A2365:F2365"/>
    <mergeCell ref="A2367:F2367"/>
    <mergeCell ref="C2371:F2371"/>
    <mergeCell ref="C2372:E2372"/>
    <mergeCell ref="A2077:F2077"/>
    <mergeCell ref="A2079:F2079"/>
    <mergeCell ref="C2083:F2083"/>
    <mergeCell ref="C2084:E2084"/>
    <mergeCell ref="A2085:G2085"/>
    <mergeCell ref="A2089:F2089"/>
    <mergeCell ref="A2091:G2091"/>
    <mergeCell ref="A2095:F2095"/>
    <mergeCell ref="A2097:G2097"/>
    <mergeCell ref="A2101:F2101"/>
    <mergeCell ref="A2103:F2103"/>
    <mergeCell ref="C2107:F2107"/>
    <mergeCell ref="C2108:E2108"/>
    <mergeCell ref="A2109:G2109"/>
    <mergeCell ref="A2113:F2113"/>
    <mergeCell ref="A2115:G2115"/>
    <mergeCell ref="A2119:F2119"/>
    <mergeCell ref="A2121:G2121"/>
    <mergeCell ref="A2125:F2125"/>
    <mergeCell ref="A2127:F2127"/>
    <mergeCell ref="C2131:F2131"/>
    <mergeCell ref="C2132:E2132"/>
    <mergeCell ref="A2133:G2133"/>
    <mergeCell ref="A2137:F2137"/>
    <mergeCell ref="A2139:G2139"/>
    <mergeCell ref="A2143:F2143"/>
    <mergeCell ref="A2145:G2145"/>
    <mergeCell ref="A2149:F2149"/>
    <mergeCell ref="A2151:F2151"/>
    <mergeCell ref="C2155:F2155"/>
    <mergeCell ref="C2156:E2156"/>
    <mergeCell ref="A2157:G2157"/>
    <mergeCell ref="A2161:F2161"/>
    <mergeCell ref="A2163:G2163"/>
    <mergeCell ref="A2167:F2167"/>
    <mergeCell ref="A2169:G2169"/>
    <mergeCell ref="A2173:F2173"/>
    <mergeCell ref="A2175:F2175"/>
    <mergeCell ref="C2179:F2179"/>
    <mergeCell ref="C2180:E2180"/>
    <mergeCell ref="A2181:G2181"/>
    <mergeCell ref="A2185:F2185"/>
    <mergeCell ref="C2227:F2227"/>
    <mergeCell ref="C2228:E2228"/>
    <mergeCell ref="A2229:G2229"/>
    <mergeCell ref="A2233:F2233"/>
    <mergeCell ref="A2235:G2235"/>
    <mergeCell ref="A2239:F2239"/>
    <mergeCell ref="A2241:G2241"/>
    <mergeCell ref="A2355:G2355"/>
    <mergeCell ref="A2359:F2359"/>
    <mergeCell ref="A2311:F2311"/>
    <mergeCell ref="A2313:G2313"/>
    <mergeCell ref="A2317:F2317"/>
    <mergeCell ref="A2319:F2319"/>
    <mergeCell ref="C2323:F2323"/>
    <mergeCell ref="C2324:E2324"/>
    <mergeCell ref="A2325:G2325"/>
    <mergeCell ref="A2329:F2329"/>
    <mergeCell ref="A2331:G2331"/>
    <mergeCell ref="A2335:F2335"/>
    <mergeCell ref="A2337:G2337"/>
    <mergeCell ref="A2341:F2341"/>
    <mergeCell ref="A2343:F2343"/>
    <mergeCell ref="C2347:F2347"/>
    <mergeCell ref="C2348:E2348"/>
    <mergeCell ref="A2373:G2373"/>
    <mergeCell ref="A2377:F2377"/>
    <mergeCell ref="A2379:G2379"/>
    <mergeCell ref="A2383:F2383"/>
    <mergeCell ref="A2385:G2385"/>
    <mergeCell ref="A2389:F2389"/>
    <mergeCell ref="A2391:F2391"/>
    <mergeCell ref="A2245:F2245"/>
    <mergeCell ref="A2247:F2247"/>
    <mergeCell ref="C2251:F2251"/>
    <mergeCell ref="C2252:E2252"/>
    <mergeCell ref="A2253:G2253"/>
    <mergeCell ref="A2257:F2257"/>
    <mergeCell ref="A2259:G2259"/>
    <mergeCell ref="A2263:F2263"/>
    <mergeCell ref="A2265:G2265"/>
    <mergeCell ref="A2269:F2269"/>
    <mergeCell ref="A2271:F2271"/>
    <mergeCell ref="C2275:F2275"/>
    <mergeCell ref="C2276:E2276"/>
    <mergeCell ref="A2277:G2277"/>
    <mergeCell ref="A2281:F2281"/>
    <mergeCell ref="A2283:G2283"/>
    <mergeCell ref="A2287:F2287"/>
    <mergeCell ref="A2289:G2289"/>
    <mergeCell ref="A2293:F2293"/>
    <mergeCell ref="A2295:F2295"/>
    <mergeCell ref="C2299:F2299"/>
    <mergeCell ref="C2300:E2300"/>
    <mergeCell ref="A2301:G2301"/>
    <mergeCell ref="A2305:F2305"/>
    <mergeCell ref="A2307:G2307"/>
    <mergeCell ref="A2349:G2349"/>
    <mergeCell ref="A2353:F2353"/>
    <mergeCell ref="C2395:F2395"/>
    <mergeCell ref="C2396:E2396"/>
    <mergeCell ref="A2397:G2397"/>
    <mergeCell ref="A2401:F2401"/>
    <mergeCell ref="A2403:G2403"/>
    <mergeCell ref="A2407:F2407"/>
    <mergeCell ref="A2409:G2409"/>
    <mergeCell ref="A2523:G2523"/>
    <mergeCell ref="A2527:F2527"/>
    <mergeCell ref="A2529:G2529"/>
    <mergeCell ref="A2533:F2533"/>
    <mergeCell ref="A2535:F2535"/>
    <mergeCell ref="C2539:F2539"/>
    <mergeCell ref="C2540:E2540"/>
    <mergeCell ref="A2541:G2541"/>
    <mergeCell ref="A2481:G2481"/>
    <mergeCell ref="A2485:F2485"/>
    <mergeCell ref="A2487:F2487"/>
    <mergeCell ref="C2491:F2491"/>
    <mergeCell ref="C2492:E2492"/>
    <mergeCell ref="A2493:G2493"/>
    <mergeCell ref="A2497:F2497"/>
    <mergeCell ref="A2499:G2499"/>
    <mergeCell ref="A2503:F2503"/>
    <mergeCell ref="A2505:G2505"/>
    <mergeCell ref="A2509:F2509"/>
    <mergeCell ref="A2511:F2511"/>
    <mergeCell ref="C2515:F2515"/>
    <mergeCell ref="C2516:E2516"/>
    <mergeCell ref="A2517:G2517"/>
    <mergeCell ref="A2545:F2545"/>
    <mergeCell ref="A2547:G2547"/>
    <mergeCell ref="A2551:F2551"/>
    <mergeCell ref="A2553:G2553"/>
    <mergeCell ref="A2557:F2557"/>
    <mergeCell ref="A2559:F2559"/>
    <mergeCell ref="A2413:F2413"/>
    <mergeCell ref="A2415:F2415"/>
    <mergeCell ref="C2419:F2419"/>
    <mergeCell ref="C2420:E2420"/>
    <mergeCell ref="A2421:G2421"/>
    <mergeCell ref="A2425:F2425"/>
    <mergeCell ref="A2427:G2427"/>
    <mergeCell ref="A2431:F2431"/>
    <mergeCell ref="A2433:G2433"/>
    <mergeCell ref="A2437:F2437"/>
    <mergeCell ref="A2439:F2439"/>
    <mergeCell ref="C2443:F2443"/>
    <mergeCell ref="C2444:E2444"/>
    <mergeCell ref="A2445:G2445"/>
    <mergeCell ref="A2449:F2449"/>
    <mergeCell ref="A2451:G2451"/>
    <mergeCell ref="A2455:F2455"/>
    <mergeCell ref="A2457:G2457"/>
    <mergeCell ref="A2461:F2461"/>
    <mergeCell ref="A2463:F2463"/>
    <mergeCell ref="C2467:F2467"/>
    <mergeCell ref="C2468:E2468"/>
    <mergeCell ref="A2469:G2469"/>
    <mergeCell ref="A2473:F2473"/>
    <mergeCell ref="A2475:G2475"/>
    <mergeCell ref="A2479:F2479"/>
    <mergeCell ref="A2521:F2521"/>
    <mergeCell ref="C2563:F2563"/>
    <mergeCell ref="C2564:E2564"/>
    <mergeCell ref="A2565:G2565"/>
    <mergeCell ref="A2569:F2569"/>
    <mergeCell ref="A2571:G2571"/>
    <mergeCell ref="A2575:F2575"/>
    <mergeCell ref="A2577:G2577"/>
    <mergeCell ref="C3066:F3066"/>
    <mergeCell ref="C3067:E3067"/>
    <mergeCell ref="A3068:G3068"/>
    <mergeCell ref="A3072:F3072"/>
    <mergeCell ref="A3074:G3074"/>
    <mergeCell ref="A3079:F3079"/>
    <mergeCell ref="A3081:G3081"/>
    <mergeCell ref="A3084:F3084"/>
    <mergeCell ref="A3086:F3086"/>
    <mergeCell ref="A2917:F2917"/>
    <mergeCell ref="A2919:F2919"/>
    <mergeCell ref="C2923:F2923"/>
    <mergeCell ref="C2924:E2924"/>
    <mergeCell ref="A2925:G2925"/>
    <mergeCell ref="A2929:F2929"/>
    <mergeCell ref="A2931:G2931"/>
    <mergeCell ref="A2935:F2935"/>
    <mergeCell ref="A2937:G2937"/>
    <mergeCell ref="A2941:F2941"/>
    <mergeCell ref="A2943:F2943"/>
    <mergeCell ref="C2947:F2947"/>
    <mergeCell ref="C2948:E2948"/>
    <mergeCell ref="A2949:G2949"/>
    <mergeCell ref="A2953:F2953"/>
    <mergeCell ref="C3568:F3568"/>
    <mergeCell ref="C3569:E3569"/>
    <mergeCell ref="A3570:G3570"/>
    <mergeCell ref="A3574:F3574"/>
    <mergeCell ref="A3576:G3576"/>
    <mergeCell ref="A3582:F3582"/>
    <mergeCell ref="A3584:G3584"/>
    <mergeCell ref="A3587:F3587"/>
    <mergeCell ref="A3589:F3589"/>
    <mergeCell ref="C3592:F3592"/>
    <mergeCell ref="C3593:E3593"/>
    <mergeCell ref="A3594:G3594"/>
    <mergeCell ref="A3536:G3536"/>
    <mergeCell ref="A3539:F3539"/>
    <mergeCell ref="A3541:F3541"/>
    <mergeCell ref="C3544:F3544"/>
    <mergeCell ref="C3545:E3545"/>
    <mergeCell ref="A3546:G3546"/>
    <mergeCell ref="A3550:F3550"/>
    <mergeCell ref="A3552:G3552"/>
    <mergeCell ref="A3558:F3558"/>
    <mergeCell ref="A3560:G3560"/>
    <mergeCell ref="A3563:F3563"/>
    <mergeCell ref="A3565:F3565"/>
    <mergeCell ref="A3598:F3598"/>
    <mergeCell ref="A3600:G3600"/>
    <mergeCell ref="A3454:F3454"/>
    <mergeCell ref="A3456:G3456"/>
    <mergeCell ref="A3462:F3462"/>
    <mergeCell ref="A3464:G3464"/>
    <mergeCell ref="A3467:F3467"/>
    <mergeCell ref="A3469:F3469"/>
    <mergeCell ref="C3472:F3472"/>
    <mergeCell ref="C3473:E3473"/>
    <mergeCell ref="A3474:G3474"/>
    <mergeCell ref="A3478:F3478"/>
    <mergeCell ref="A3480:G3480"/>
    <mergeCell ref="A3486:F3486"/>
    <mergeCell ref="A3488:G3488"/>
    <mergeCell ref="A3491:F3491"/>
    <mergeCell ref="A3493:F3493"/>
    <mergeCell ref="C3496:F3496"/>
    <mergeCell ref="C3497:E3497"/>
    <mergeCell ref="A3498:G3498"/>
    <mergeCell ref="A3502:F3502"/>
    <mergeCell ref="A3504:G3504"/>
    <mergeCell ref="A3510:F3510"/>
    <mergeCell ref="A3512:G3512"/>
    <mergeCell ref="A3515:F3515"/>
    <mergeCell ref="A3517:F3517"/>
    <mergeCell ref="C3520:F3520"/>
    <mergeCell ref="C3521:E3521"/>
    <mergeCell ref="A3522:G3522"/>
    <mergeCell ref="A3526:F3526"/>
    <mergeCell ref="A3528:G3528"/>
    <mergeCell ref="A3534:F3534"/>
    <mergeCell ref="A3742:G3742"/>
    <mergeCell ref="A3746:F3746"/>
    <mergeCell ref="A3748:G3748"/>
    <mergeCell ref="A3754:F3754"/>
    <mergeCell ref="A3756:G3756"/>
    <mergeCell ref="A3759:F3759"/>
    <mergeCell ref="A3761:F3761"/>
    <mergeCell ref="C3764:F3764"/>
    <mergeCell ref="A3700:G3700"/>
    <mergeCell ref="A3706:F3706"/>
    <mergeCell ref="A3708:G3708"/>
    <mergeCell ref="A3711:F3711"/>
    <mergeCell ref="A3713:F3713"/>
    <mergeCell ref="C3716:F3716"/>
    <mergeCell ref="C3717:E3717"/>
    <mergeCell ref="A3718:G3718"/>
    <mergeCell ref="A3722:F3722"/>
    <mergeCell ref="A3724:G3724"/>
    <mergeCell ref="A3730:F3730"/>
    <mergeCell ref="A3732:G3732"/>
    <mergeCell ref="A3735:F3735"/>
    <mergeCell ref="A3737:F3737"/>
    <mergeCell ref="A3682:F3682"/>
    <mergeCell ref="A3684:G3684"/>
    <mergeCell ref="A3687:F3687"/>
    <mergeCell ref="A3689:F3689"/>
    <mergeCell ref="C3692:F3692"/>
    <mergeCell ref="C3693:E3693"/>
    <mergeCell ref="A3694:G3694"/>
    <mergeCell ref="A3698:F3698"/>
    <mergeCell ref="A3606:F3606"/>
    <mergeCell ref="A3608:G3608"/>
    <mergeCell ref="A3611:F3611"/>
    <mergeCell ref="A3613:F3613"/>
    <mergeCell ref="C3616:F3616"/>
    <mergeCell ref="C3617:E3617"/>
    <mergeCell ref="A3618:G3618"/>
    <mergeCell ref="C3740:F3740"/>
    <mergeCell ref="C3741:E3741"/>
    <mergeCell ref="A3055:F3055"/>
    <mergeCell ref="A3057:G3057"/>
    <mergeCell ref="A3061:F3061"/>
    <mergeCell ref="A3063:F3063"/>
    <mergeCell ref="C3232:F3232"/>
    <mergeCell ref="C3233:E3233"/>
    <mergeCell ref="A3234:G3234"/>
    <mergeCell ref="A3238:F3238"/>
    <mergeCell ref="A3240:G3240"/>
    <mergeCell ref="A3246:F3246"/>
    <mergeCell ref="A3248:G3248"/>
    <mergeCell ref="A3251:F3251"/>
    <mergeCell ref="A3253:F3253"/>
    <mergeCell ref="C3256:F3256"/>
    <mergeCell ref="C3257:E3257"/>
    <mergeCell ref="C3765:E3765"/>
    <mergeCell ref="A3766:G3766"/>
    <mergeCell ref="A3622:F3622"/>
    <mergeCell ref="A3624:G3624"/>
    <mergeCell ref="A3630:F3630"/>
    <mergeCell ref="A3632:G3632"/>
    <mergeCell ref="A3635:F3635"/>
    <mergeCell ref="A3637:F3637"/>
    <mergeCell ref="C3640:F3640"/>
    <mergeCell ref="C3641:E3641"/>
    <mergeCell ref="A3642:G3642"/>
    <mergeCell ref="A3646:F3646"/>
    <mergeCell ref="A3648:G3648"/>
    <mergeCell ref="A3656:F3656"/>
    <mergeCell ref="A3658:G3658"/>
    <mergeCell ref="A3661:F3661"/>
    <mergeCell ref="A3663:F3663"/>
    <mergeCell ref="A2955:G2955"/>
    <mergeCell ref="A2959:F2959"/>
    <mergeCell ref="A2961:G2961"/>
    <mergeCell ref="A2965:F2965"/>
    <mergeCell ref="A2967:F2967"/>
    <mergeCell ref="C2971:F2971"/>
    <mergeCell ref="C2972:E2972"/>
    <mergeCell ref="A2973:G2973"/>
    <mergeCell ref="A2977:F2977"/>
    <mergeCell ref="A2979:G2979"/>
    <mergeCell ref="A2983:F2983"/>
    <mergeCell ref="A2985:G2985"/>
    <mergeCell ref="A2989:F2989"/>
    <mergeCell ref="A2991:F2991"/>
    <mergeCell ref="C2995:F2995"/>
    <mergeCell ref="C2996:E2996"/>
    <mergeCell ref="A2997:G2997"/>
    <mergeCell ref="A3001:F3001"/>
    <mergeCell ref="A3003:G3003"/>
    <mergeCell ref="A3007:F3007"/>
    <mergeCell ref="A3009:G3009"/>
    <mergeCell ref="A3013:F3013"/>
    <mergeCell ref="A3015:F3015"/>
    <mergeCell ref="C3019:F3019"/>
    <mergeCell ref="C3020:E3020"/>
    <mergeCell ref="A3021:G3021"/>
    <mergeCell ref="A3025:F3025"/>
    <mergeCell ref="A3102:F3102"/>
    <mergeCell ref="A3104:G3104"/>
    <mergeCell ref="A3107:F3107"/>
    <mergeCell ref="A3109:F3109"/>
    <mergeCell ref="C3112:F3112"/>
    <mergeCell ref="C3113:E3113"/>
    <mergeCell ref="A3114:G3114"/>
    <mergeCell ref="C3089:F3089"/>
    <mergeCell ref="C3090:E3090"/>
    <mergeCell ref="A3091:G3091"/>
    <mergeCell ref="A3095:F3095"/>
    <mergeCell ref="A3097:G3097"/>
    <mergeCell ref="A3027:G3027"/>
    <mergeCell ref="A3031:F3031"/>
    <mergeCell ref="A3033:G3033"/>
    <mergeCell ref="A3037:F3037"/>
    <mergeCell ref="A3039:F3039"/>
    <mergeCell ref="C3043:F3043"/>
    <mergeCell ref="C3044:E3044"/>
    <mergeCell ref="A3045:G3045"/>
    <mergeCell ref="A3049:F3049"/>
    <mergeCell ref="A3051:G3051"/>
    <mergeCell ref="A3118:F3118"/>
    <mergeCell ref="A3120:G3120"/>
    <mergeCell ref="A3126:F3126"/>
    <mergeCell ref="A3128:G3128"/>
    <mergeCell ref="A3131:F3131"/>
    <mergeCell ref="A3133:F3133"/>
    <mergeCell ref="C3136:F3136"/>
    <mergeCell ref="C3137:E3137"/>
    <mergeCell ref="A3138:G3138"/>
    <mergeCell ref="A3142:F3142"/>
    <mergeCell ref="A3144:G3144"/>
    <mergeCell ref="A3150:F3150"/>
    <mergeCell ref="A3152:G3152"/>
    <mergeCell ref="A3155:F3155"/>
    <mergeCell ref="A3157:F3157"/>
    <mergeCell ref="C3160:F3160"/>
    <mergeCell ref="C3161:E3161"/>
    <mergeCell ref="A3162:G3162"/>
    <mergeCell ref="A3166:F3166"/>
    <mergeCell ref="A3168:G3168"/>
    <mergeCell ref="A3174:F3174"/>
    <mergeCell ref="A3176:G3176"/>
    <mergeCell ref="A3179:F3179"/>
    <mergeCell ref="A3181:F3181"/>
    <mergeCell ref="C3184:F3184"/>
    <mergeCell ref="C3185:E3185"/>
    <mergeCell ref="A3186:G3186"/>
    <mergeCell ref="A3190:F3190"/>
    <mergeCell ref="A3192:G3192"/>
    <mergeCell ref="A3198:F3198"/>
    <mergeCell ref="A3200:G3200"/>
    <mergeCell ref="A3203:F3203"/>
    <mergeCell ref="A3205:F3205"/>
    <mergeCell ref="C3208:F3208"/>
    <mergeCell ref="A3286:F3286"/>
    <mergeCell ref="A3288:G3288"/>
    <mergeCell ref="A3294:F3294"/>
    <mergeCell ref="A3296:G3296"/>
    <mergeCell ref="A3299:F3299"/>
    <mergeCell ref="A3301:F3301"/>
    <mergeCell ref="C3304:F3304"/>
    <mergeCell ref="C3305:E3305"/>
    <mergeCell ref="A3306:G3306"/>
    <mergeCell ref="A3310:F3310"/>
    <mergeCell ref="A3312:G3312"/>
    <mergeCell ref="A3342:F3342"/>
    <mergeCell ref="A3344:G3344"/>
    <mergeCell ref="A3347:F3347"/>
    <mergeCell ref="A3349:F3349"/>
    <mergeCell ref="C3352:F3352"/>
    <mergeCell ref="C3353:E3353"/>
    <mergeCell ref="C3209:E3209"/>
    <mergeCell ref="A3210:G3210"/>
    <mergeCell ref="A3214:F3214"/>
    <mergeCell ref="A3216:G3216"/>
    <mergeCell ref="A3222:F3222"/>
    <mergeCell ref="A3224:G3224"/>
    <mergeCell ref="A3227:F3227"/>
    <mergeCell ref="A3229:F3229"/>
    <mergeCell ref="A3270:F3270"/>
    <mergeCell ref="A3272:G3272"/>
    <mergeCell ref="A3275:F3275"/>
    <mergeCell ref="A3277:F3277"/>
    <mergeCell ref="C3280:F3280"/>
    <mergeCell ref="C3281:E3281"/>
    <mergeCell ref="A3282:G3282"/>
    <mergeCell ref="A3258:G3258"/>
    <mergeCell ref="A3262:F3262"/>
    <mergeCell ref="A3264:G3264"/>
    <mergeCell ref="A3318:F3318"/>
    <mergeCell ref="A3320:G3320"/>
    <mergeCell ref="A3323:F3323"/>
    <mergeCell ref="A3325:F3325"/>
    <mergeCell ref="C3328:F3328"/>
    <mergeCell ref="C3329:E3329"/>
    <mergeCell ref="A3378:G3378"/>
    <mergeCell ref="A3382:F3382"/>
    <mergeCell ref="A3384:G3384"/>
    <mergeCell ref="A3390:F3390"/>
    <mergeCell ref="A3392:G3392"/>
    <mergeCell ref="A3395:F3395"/>
    <mergeCell ref="A3397:F3397"/>
    <mergeCell ref="A3438:F3438"/>
    <mergeCell ref="A3440:G3440"/>
    <mergeCell ref="A3443:F3443"/>
    <mergeCell ref="A3445:F3445"/>
    <mergeCell ref="C3400:F3400"/>
    <mergeCell ref="C3401:E3401"/>
    <mergeCell ref="A3330:G3330"/>
    <mergeCell ref="A3334:F3334"/>
    <mergeCell ref="A3336:G3336"/>
    <mergeCell ref="A3354:G3354"/>
    <mergeCell ref="A3358:F3358"/>
    <mergeCell ref="A3360:G3360"/>
    <mergeCell ref="A3366:F3366"/>
    <mergeCell ref="A3368:G3368"/>
    <mergeCell ref="A3371:F3371"/>
    <mergeCell ref="A3373:F3373"/>
    <mergeCell ref="C3376:F3376"/>
    <mergeCell ref="C3377:E3377"/>
    <mergeCell ref="C3448:F3448"/>
    <mergeCell ref="C3449:E3449"/>
    <mergeCell ref="A3450:G3450"/>
    <mergeCell ref="A3794:F3794"/>
    <mergeCell ref="A3796:G3796"/>
    <mergeCell ref="A3802:F3802"/>
    <mergeCell ref="A3402:G3402"/>
    <mergeCell ref="A3406:F3406"/>
    <mergeCell ref="A3408:G3408"/>
    <mergeCell ref="A3414:F3414"/>
    <mergeCell ref="A3416:G3416"/>
    <mergeCell ref="A3419:F3419"/>
    <mergeCell ref="A3421:F3421"/>
    <mergeCell ref="C3424:F3424"/>
    <mergeCell ref="C3425:E3425"/>
    <mergeCell ref="A3426:G3426"/>
    <mergeCell ref="A3430:F3430"/>
    <mergeCell ref="A3432:G3432"/>
    <mergeCell ref="A3778:F3778"/>
    <mergeCell ref="A3780:G3780"/>
    <mergeCell ref="A3783:F3783"/>
    <mergeCell ref="A3785:F3785"/>
    <mergeCell ref="C3788:F3788"/>
    <mergeCell ref="C3789:E3789"/>
    <mergeCell ref="A3790:G3790"/>
    <mergeCell ref="A3770:F3770"/>
    <mergeCell ref="A3772:G3772"/>
    <mergeCell ref="C3666:F3666"/>
    <mergeCell ref="C3667:E3667"/>
    <mergeCell ref="A3668:G3668"/>
    <mergeCell ref="A3672:F3672"/>
    <mergeCell ref="A3674:G3674"/>
    <mergeCell ref="A3804:G3804"/>
    <mergeCell ref="A3807:F3807"/>
    <mergeCell ref="A3809:F3809"/>
    <mergeCell ref="C3812:F3812"/>
    <mergeCell ref="C3813:E3813"/>
    <mergeCell ref="A3814:G3814"/>
    <mergeCell ref="A3818:F3818"/>
    <mergeCell ref="A3820:G3820"/>
    <mergeCell ref="A3826:F3826"/>
    <mergeCell ref="A3828:G3828"/>
    <mergeCell ref="A3831:F3831"/>
    <mergeCell ref="A3833:F3833"/>
    <mergeCell ref="C3836:F3836"/>
    <mergeCell ref="C3837:E3837"/>
    <mergeCell ref="A3838:G3838"/>
    <mergeCell ref="A3842:F3842"/>
    <mergeCell ref="A3844:G3844"/>
    <mergeCell ref="A3850:F3850"/>
    <mergeCell ref="A3868:G3868"/>
    <mergeCell ref="A3874:F3874"/>
    <mergeCell ref="A3876:G3876"/>
    <mergeCell ref="A3879:F3879"/>
    <mergeCell ref="A3881:F3881"/>
    <mergeCell ref="A3852:G3852"/>
    <mergeCell ref="A3855:F3855"/>
    <mergeCell ref="A3857:F3857"/>
    <mergeCell ref="C3860:F3860"/>
    <mergeCell ref="C3861:E3861"/>
    <mergeCell ref="A3862:G3862"/>
    <mergeCell ref="A3866:F3866"/>
    <mergeCell ref="A628:G628"/>
    <mergeCell ref="A632:F632"/>
    <mergeCell ref="A634:G634"/>
    <mergeCell ref="A638:F638"/>
    <mergeCell ref="A640:F640"/>
    <mergeCell ref="C644:F644"/>
    <mergeCell ref="C645:E645"/>
    <mergeCell ref="A646:G646"/>
    <mergeCell ref="A650:F650"/>
    <mergeCell ref="A652:G652"/>
    <mergeCell ref="A656:F656"/>
    <mergeCell ref="A658:G658"/>
    <mergeCell ref="A662:F662"/>
    <mergeCell ref="A664:F664"/>
    <mergeCell ref="A846:F846"/>
    <mergeCell ref="A848:G848"/>
    <mergeCell ref="A853:F853"/>
    <mergeCell ref="A855:G855"/>
    <mergeCell ref="A858:F858"/>
    <mergeCell ref="A518:F518"/>
    <mergeCell ref="A520:F520"/>
    <mergeCell ref="C524:F524"/>
    <mergeCell ref="C525:E525"/>
    <mergeCell ref="A526:G526"/>
    <mergeCell ref="A530:F530"/>
    <mergeCell ref="A532:G532"/>
    <mergeCell ref="A536:F536"/>
    <mergeCell ref="A538:G538"/>
    <mergeCell ref="A542:F542"/>
    <mergeCell ref="A544:F544"/>
    <mergeCell ref="C548:F548"/>
    <mergeCell ref="C549:E549"/>
    <mergeCell ref="A550:G550"/>
    <mergeCell ref="A554:F554"/>
    <mergeCell ref="A556:G556"/>
    <mergeCell ref="A560:F560"/>
    <mergeCell ref="A562:G562"/>
    <mergeCell ref="A566:F566"/>
    <mergeCell ref="A568:F568"/>
    <mergeCell ref="C572:F572"/>
    <mergeCell ref="C573:E573"/>
    <mergeCell ref="A574:G574"/>
    <mergeCell ref="A578:F578"/>
    <mergeCell ref="A580:G580"/>
    <mergeCell ref="A584:F584"/>
    <mergeCell ref="A586:G586"/>
    <mergeCell ref="A590:F590"/>
    <mergeCell ref="A592:F592"/>
    <mergeCell ref="C596:F596"/>
    <mergeCell ref="C597:E597"/>
    <mergeCell ref="A598:G598"/>
    <mergeCell ref="A602:F602"/>
    <mergeCell ref="A604:G604"/>
    <mergeCell ref="A608:F608"/>
    <mergeCell ref="A610:G610"/>
    <mergeCell ref="A614:F614"/>
    <mergeCell ref="A616:F616"/>
    <mergeCell ref="C620:F620"/>
    <mergeCell ref="C621:E621"/>
    <mergeCell ref="A622:G622"/>
    <mergeCell ref="A626:F626"/>
    <mergeCell ref="C668:F668"/>
    <mergeCell ref="C669:E669"/>
    <mergeCell ref="A670:G670"/>
    <mergeCell ref="A674:F674"/>
    <mergeCell ref="A676:G676"/>
    <mergeCell ref="A680:F680"/>
    <mergeCell ref="A682:G682"/>
    <mergeCell ref="D11:E11"/>
    <mergeCell ref="F11:G11"/>
    <mergeCell ref="B16:C16"/>
    <mergeCell ref="D16:E16"/>
    <mergeCell ref="F16:G16"/>
    <mergeCell ref="B17:C17"/>
    <mergeCell ref="D17:E17"/>
    <mergeCell ref="F17:G17"/>
    <mergeCell ref="C20:F20"/>
    <mergeCell ref="C21:E21"/>
    <mergeCell ref="A22:G22"/>
    <mergeCell ref="A26:F26"/>
    <mergeCell ref="A28:G28"/>
    <mergeCell ref="A32:F32"/>
    <mergeCell ref="A34:G34"/>
    <mergeCell ref="A38:F38"/>
    <mergeCell ref="A40:F40"/>
    <mergeCell ref="B2:C2"/>
    <mergeCell ref="B3:C3"/>
    <mergeCell ref="B4:C4"/>
    <mergeCell ref="B5:C5"/>
    <mergeCell ref="A7:G7"/>
    <mergeCell ref="A10:G10"/>
    <mergeCell ref="B11:C11"/>
    <mergeCell ref="D14:E14"/>
    <mergeCell ref="F14:G14"/>
    <mergeCell ref="B12:C12"/>
    <mergeCell ref="D12:E12"/>
    <mergeCell ref="F12:G12"/>
    <mergeCell ref="B13:C13"/>
    <mergeCell ref="D13:E13"/>
    <mergeCell ref="F13:G13"/>
    <mergeCell ref="B14:C14"/>
    <mergeCell ref="B15:C15"/>
    <mergeCell ref="D15:E15"/>
    <mergeCell ref="F15:G15"/>
    <mergeCell ref="C44:F44"/>
    <mergeCell ref="C45:E45"/>
    <mergeCell ref="A46:G46"/>
    <mergeCell ref="A50:F50"/>
    <mergeCell ref="A52:G52"/>
    <mergeCell ref="A56:F56"/>
    <mergeCell ref="A58:G58"/>
    <mergeCell ref="A62:F62"/>
    <mergeCell ref="A64:F64"/>
    <mergeCell ref="C68:F68"/>
    <mergeCell ref="C69:E69"/>
    <mergeCell ref="A70:G70"/>
    <mergeCell ref="A74:F74"/>
    <mergeCell ref="A76:G76"/>
    <mergeCell ref="A80:F80"/>
    <mergeCell ref="A82:G82"/>
    <mergeCell ref="A86:F86"/>
    <mergeCell ref="A88:F88"/>
    <mergeCell ref="C92:F92"/>
    <mergeCell ref="C93:E93"/>
    <mergeCell ref="A94:G94"/>
    <mergeCell ref="A98:F98"/>
    <mergeCell ref="A100:G100"/>
    <mergeCell ref="A104:F104"/>
    <mergeCell ref="A106:G106"/>
    <mergeCell ref="A110:F110"/>
    <mergeCell ref="A112:F112"/>
    <mergeCell ref="C116:F116"/>
    <mergeCell ref="C117:E117"/>
    <mergeCell ref="A118:G118"/>
    <mergeCell ref="A122:F122"/>
    <mergeCell ref="A124:G124"/>
    <mergeCell ref="A128:F128"/>
    <mergeCell ref="A130:G130"/>
    <mergeCell ref="A134:F134"/>
    <mergeCell ref="A136:F136"/>
    <mergeCell ref="C140:F140"/>
    <mergeCell ref="C141:E141"/>
    <mergeCell ref="A142:G142"/>
    <mergeCell ref="A146:F146"/>
    <mergeCell ref="A148:G148"/>
    <mergeCell ref="A152:F152"/>
    <mergeCell ref="A154:G154"/>
    <mergeCell ref="A158:F158"/>
    <mergeCell ref="A160:F160"/>
    <mergeCell ref="C164:F164"/>
    <mergeCell ref="C165:E165"/>
    <mergeCell ref="A166:G166"/>
    <mergeCell ref="A170:F170"/>
    <mergeCell ref="A172:G172"/>
    <mergeCell ref="A176:F176"/>
    <mergeCell ref="A178:G178"/>
    <mergeCell ref="A292:G292"/>
    <mergeCell ref="A296:F296"/>
    <mergeCell ref="A298:G298"/>
    <mergeCell ref="A302:F302"/>
    <mergeCell ref="A304:F304"/>
    <mergeCell ref="C308:F308"/>
    <mergeCell ref="C309:E309"/>
    <mergeCell ref="A310:G310"/>
    <mergeCell ref="A314:F314"/>
    <mergeCell ref="A316:G316"/>
    <mergeCell ref="A320:F320"/>
    <mergeCell ref="A322:G322"/>
    <mergeCell ref="A326:F326"/>
    <mergeCell ref="A328:F328"/>
    <mergeCell ref="A182:F182"/>
    <mergeCell ref="A184:F184"/>
    <mergeCell ref="C188:F188"/>
    <mergeCell ref="C189:E189"/>
    <mergeCell ref="A190:G190"/>
    <mergeCell ref="A194:F194"/>
    <mergeCell ref="A196:G196"/>
    <mergeCell ref="A200:F200"/>
    <mergeCell ref="A202:G202"/>
    <mergeCell ref="A206:F206"/>
    <mergeCell ref="A208:F208"/>
    <mergeCell ref="C212:F212"/>
    <mergeCell ref="C213:E213"/>
    <mergeCell ref="A214:G214"/>
    <mergeCell ref="A218:F218"/>
    <mergeCell ref="A220:G220"/>
    <mergeCell ref="A224:F224"/>
    <mergeCell ref="A226:G226"/>
    <mergeCell ref="A230:F230"/>
    <mergeCell ref="A232:F232"/>
    <mergeCell ref="C236:F236"/>
    <mergeCell ref="C237:E237"/>
    <mergeCell ref="A238:G238"/>
    <mergeCell ref="A242:F242"/>
    <mergeCell ref="A244:G244"/>
    <mergeCell ref="A248:F248"/>
    <mergeCell ref="A250:G250"/>
    <mergeCell ref="A254:F254"/>
    <mergeCell ref="A256:F256"/>
    <mergeCell ref="C260:F260"/>
    <mergeCell ref="C261:E261"/>
    <mergeCell ref="A262:G262"/>
    <mergeCell ref="A266:F266"/>
    <mergeCell ref="A268:G268"/>
    <mergeCell ref="A272:F272"/>
    <mergeCell ref="A274:G274"/>
    <mergeCell ref="A278:F278"/>
    <mergeCell ref="A280:F280"/>
    <mergeCell ref="C284:F284"/>
    <mergeCell ref="C285:E285"/>
    <mergeCell ref="A286:G286"/>
    <mergeCell ref="A290:F290"/>
    <mergeCell ref="C332:F332"/>
    <mergeCell ref="C333:E333"/>
    <mergeCell ref="A334:G334"/>
    <mergeCell ref="A338:F338"/>
    <mergeCell ref="A340:G340"/>
    <mergeCell ref="A344:F344"/>
    <mergeCell ref="A346:G346"/>
    <mergeCell ref="A460:G460"/>
    <mergeCell ref="A464:F464"/>
    <mergeCell ref="C404:F404"/>
    <mergeCell ref="C405:E405"/>
    <mergeCell ref="A406:G406"/>
    <mergeCell ref="A410:F410"/>
    <mergeCell ref="A412:G412"/>
    <mergeCell ref="A416:F416"/>
    <mergeCell ref="A418:G418"/>
    <mergeCell ref="A422:F422"/>
    <mergeCell ref="A424:F424"/>
    <mergeCell ref="C428:F428"/>
    <mergeCell ref="C429:E429"/>
    <mergeCell ref="A430:G430"/>
    <mergeCell ref="A434:F434"/>
    <mergeCell ref="A436:G436"/>
    <mergeCell ref="A440:F440"/>
    <mergeCell ref="A466:G466"/>
    <mergeCell ref="A470:F470"/>
    <mergeCell ref="A472:F472"/>
    <mergeCell ref="C476:F476"/>
    <mergeCell ref="C477:E477"/>
    <mergeCell ref="A478:G478"/>
    <mergeCell ref="A482:F482"/>
    <mergeCell ref="A484:G484"/>
    <mergeCell ref="A488:F488"/>
    <mergeCell ref="A490:G490"/>
    <mergeCell ref="A494:F494"/>
    <mergeCell ref="A496:F496"/>
    <mergeCell ref="A350:F350"/>
    <mergeCell ref="A352:F352"/>
    <mergeCell ref="C356:F356"/>
    <mergeCell ref="C357:E357"/>
    <mergeCell ref="A358:G358"/>
    <mergeCell ref="A362:F362"/>
    <mergeCell ref="A364:G364"/>
    <mergeCell ref="A368:F368"/>
    <mergeCell ref="A370:G370"/>
    <mergeCell ref="A374:F374"/>
    <mergeCell ref="A376:F376"/>
    <mergeCell ref="C380:F380"/>
    <mergeCell ref="C381:E381"/>
    <mergeCell ref="A382:G382"/>
    <mergeCell ref="A386:F386"/>
    <mergeCell ref="A388:G388"/>
    <mergeCell ref="A392:F392"/>
    <mergeCell ref="A394:G394"/>
    <mergeCell ref="A398:F398"/>
    <mergeCell ref="A400:F400"/>
    <mergeCell ref="A442:G442"/>
    <mergeCell ref="A446:F446"/>
    <mergeCell ref="A448:F448"/>
    <mergeCell ref="C452:F452"/>
    <mergeCell ref="C453:E453"/>
    <mergeCell ref="A454:G454"/>
    <mergeCell ref="A458:F458"/>
    <mergeCell ref="C500:F500"/>
    <mergeCell ref="C501:E501"/>
    <mergeCell ref="A502:G502"/>
    <mergeCell ref="A506:F506"/>
    <mergeCell ref="A508:G508"/>
    <mergeCell ref="A512:F512"/>
    <mergeCell ref="A514:G514"/>
    <mergeCell ref="C838:F838"/>
    <mergeCell ref="C839:E839"/>
    <mergeCell ref="A840:G840"/>
    <mergeCell ref="A686:F686"/>
    <mergeCell ref="A688:F688"/>
    <mergeCell ref="C692:F692"/>
    <mergeCell ref="C693:E693"/>
    <mergeCell ref="A694:G694"/>
    <mergeCell ref="A698:F698"/>
    <mergeCell ref="A700:G700"/>
    <mergeCell ref="A704:F704"/>
    <mergeCell ref="A706:G706"/>
    <mergeCell ref="A710:F710"/>
    <mergeCell ref="A712:F712"/>
    <mergeCell ref="C716:F716"/>
    <mergeCell ref="C717:E717"/>
    <mergeCell ref="A718:G718"/>
    <mergeCell ref="A722:F722"/>
    <mergeCell ref="C1363:F1363"/>
    <mergeCell ref="C1364:E1364"/>
    <mergeCell ref="A1365:G1365"/>
    <mergeCell ref="A1371:F1371"/>
    <mergeCell ref="A1373:G1373"/>
    <mergeCell ref="A1378:F1378"/>
    <mergeCell ref="A1380:G1380"/>
    <mergeCell ref="A1383:F1383"/>
    <mergeCell ref="A1385:F1385"/>
    <mergeCell ref="C1388:F1388"/>
    <mergeCell ref="C1389:E1389"/>
    <mergeCell ref="A1328:F1328"/>
    <mergeCell ref="A1330:G1330"/>
    <mergeCell ref="A1333:F1333"/>
    <mergeCell ref="A1335:F1335"/>
    <mergeCell ref="C1338:F1338"/>
    <mergeCell ref="C1339:E1339"/>
    <mergeCell ref="A1340:G1340"/>
    <mergeCell ref="A1346:F1346"/>
    <mergeCell ref="A1348:G1348"/>
    <mergeCell ref="A1353:F1353"/>
    <mergeCell ref="A1355:G1355"/>
    <mergeCell ref="A1358:F1358"/>
    <mergeCell ref="A1360:F1360"/>
    <mergeCell ref="A1390:G1390"/>
    <mergeCell ref="A1396:F1396"/>
    <mergeCell ref="A1398:G1398"/>
    <mergeCell ref="A1246:F1246"/>
    <mergeCell ref="A1248:G1248"/>
    <mergeCell ref="A1253:F1253"/>
    <mergeCell ref="A1255:G1255"/>
    <mergeCell ref="A1258:F1258"/>
    <mergeCell ref="A1260:F1260"/>
    <mergeCell ref="C1263:F1263"/>
    <mergeCell ref="C1264:E1264"/>
    <mergeCell ref="A1265:G1265"/>
    <mergeCell ref="A1271:F1271"/>
    <mergeCell ref="A1273:G1273"/>
    <mergeCell ref="A1278:F1278"/>
    <mergeCell ref="A1280:G1280"/>
    <mergeCell ref="A1283:F1283"/>
    <mergeCell ref="A1285:F1285"/>
    <mergeCell ref="C1288:F1288"/>
    <mergeCell ref="C1289:E1289"/>
    <mergeCell ref="A1290:G1290"/>
    <mergeCell ref="A1296:F1296"/>
    <mergeCell ref="A1298:G1298"/>
    <mergeCell ref="A1303:F1303"/>
    <mergeCell ref="A1305:G1305"/>
    <mergeCell ref="A1308:F1308"/>
    <mergeCell ref="A1310:F1310"/>
    <mergeCell ref="C1313:F1313"/>
    <mergeCell ref="C1314:E1314"/>
    <mergeCell ref="A1315:G1315"/>
    <mergeCell ref="A1321:F1321"/>
    <mergeCell ref="A1323:G1323"/>
    <mergeCell ref="A1403:F1403"/>
    <mergeCell ref="A1405:G1405"/>
    <mergeCell ref="A1408:F1408"/>
    <mergeCell ref="A1410:F1410"/>
    <mergeCell ref="C1413:F1413"/>
    <mergeCell ref="C1414:E1414"/>
    <mergeCell ref="A1415:G1415"/>
    <mergeCell ref="C1538:F1538"/>
    <mergeCell ref="C1539:E1539"/>
    <mergeCell ref="A1540:G1540"/>
    <mergeCell ref="A1544:F1544"/>
    <mergeCell ref="A1546:G1546"/>
    <mergeCell ref="A1553:F1553"/>
    <mergeCell ref="A1555:G1555"/>
    <mergeCell ref="A1558:F1558"/>
    <mergeCell ref="A1560:F1560"/>
    <mergeCell ref="C1563:F1563"/>
    <mergeCell ref="A1498:G1498"/>
    <mergeCell ref="A1503:F1503"/>
    <mergeCell ref="A1505:G1505"/>
    <mergeCell ref="A1508:F1508"/>
    <mergeCell ref="A1510:F1510"/>
    <mergeCell ref="C1513:F1513"/>
    <mergeCell ref="C1514:E1514"/>
    <mergeCell ref="A1515:G1515"/>
    <mergeCell ref="A1521:F1521"/>
    <mergeCell ref="A1523:G1523"/>
    <mergeCell ref="A1528:F1528"/>
    <mergeCell ref="A1530:G1530"/>
    <mergeCell ref="A1533:F1533"/>
    <mergeCell ref="A1535:F1535"/>
    <mergeCell ref="C1564:E1564"/>
    <mergeCell ref="A1565:G1565"/>
    <mergeCell ref="A1569:F1569"/>
    <mergeCell ref="A1571:G1571"/>
    <mergeCell ref="A1421:F1421"/>
    <mergeCell ref="A1423:G1423"/>
    <mergeCell ref="A1428:F1428"/>
    <mergeCell ref="A1430:G1430"/>
    <mergeCell ref="A1433:F1433"/>
    <mergeCell ref="A1435:F1435"/>
    <mergeCell ref="C1438:F1438"/>
    <mergeCell ref="C1439:E1439"/>
    <mergeCell ref="A1440:G1440"/>
    <mergeCell ref="A1446:F1446"/>
    <mergeCell ref="A1448:G1448"/>
    <mergeCell ref="A1453:F1453"/>
    <mergeCell ref="A1455:G1455"/>
    <mergeCell ref="A1458:F1458"/>
    <mergeCell ref="A1460:F1460"/>
    <mergeCell ref="C1463:F1463"/>
    <mergeCell ref="C1464:E1464"/>
    <mergeCell ref="A1465:G1465"/>
    <mergeCell ref="A1471:F1471"/>
    <mergeCell ref="A1473:G1473"/>
    <mergeCell ref="A1478:F1478"/>
    <mergeCell ref="A1480:G1480"/>
    <mergeCell ref="A1483:F1483"/>
    <mergeCell ref="A1485:F1485"/>
    <mergeCell ref="C1488:F1488"/>
    <mergeCell ref="C1489:E1489"/>
    <mergeCell ref="A1490:G1490"/>
    <mergeCell ref="A1496:F1496"/>
    <mergeCell ref="A1578:F1578"/>
    <mergeCell ref="A1580:G1580"/>
    <mergeCell ref="A1583:F1583"/>
    <mergeCell ref="A1585:F1585"/>
    <mergeCell ref="C1588:F1588"/>
    <mergeCell ref="C1589:E1589"/>
    <mergeCell ref="A1590:G1590"/>
    <mergeCell ref="C1713:F1713"/>
    <mergeCell ref="C1714:E1714"/>
    <mergeCell ref="A1715:G1715"/>
    <mergeCell ref="A1719:F1719"/>
    <mergeCell ref="A1721:G1721"/>
    <mergeCell ref="A1728:F1728"/>
    <mergeCell ref="A1730:G1730"/>
    <mergeCell ref="A1733:F1733"/>
    <mergeCell ref="A1735:F1735"/>
    <mergeCell ref="C1738:F1738"/>
    <mergeCell ref="A1671:G1671"/>
    <mergeCell ref="A1678:F1678"/>
    <mergeCell ref="A1680:G1680"/>
    <mergeCell ref="A1683:F1683"/>
    <mergeCell ref="A1685:F1685"/>
    <mergeCell ref="C1688:F1688"/>
    <mergeCell ref="C1689:E1689"/>
    <mergeCell ref="A1690:G1690"/>
    <mergeCell ref="A1694:F1694"/>
    <mergeCell ref="A1696:G1696"/>
    <mergeCell ref="A1703:F1703"/>
    <mergeCell ref="A1705:G1705"/>
    <mergeCell ref="A1708:F1708"/>
    <mergeCell ref="A1710:F1710"/>
    <mergeCell ref="C1739:E1739"/>
    <mergeCell ref="A1740:G1740"/>
    <mergeCell ref="A1744:F1744"/>
    <mergeCell ref="A1746:G1746"/>
    <mergeCell ref="A1594:F1594"/>
    <mergeCell ref="A1596:G1596"/>
    <mergeCell ref="A1603:F1603"/>
    <mergeCell ref="A1605:G1605"/>
    <mergeCell ref="A1608:F1608"/>
    <mergeCell ref="A1610:F1610"/>
    <mergeCell ref="C1613:F1613"/>
    <mergeCell ref="C1614:E1614"/>
    <mergeCell ref="A1615:G1615"/>
    <mergeCell ref="A1619:F1619"/>
    <mergeCell ref="A1621:G1621"/>
    <mergeCell ref="A1628:F1628"/>
    <mergeCell ref="A1630:G1630"/>
    <mergeCell ref="A1633:F1633"/>
    <mergeCell ref="A1635:F1635"/>
    <mergeCell ref="C1638:F1638"/>
    <mergeCell ref="C1639:E1639"/>
    <mergeCell ref="A1640:G1640"/>
    <mergeCell ref="A1644:F1644"/>
    <mergeCell ref="A1646:G1646"/>
    <mergeCell ref="A1653:F1653"/>
    <mergeCell ref="A1655:G1655"/>
    <mergeCell ref="A1658:F1658"/>
    <mergeCell ref="A1660:F1660"/>
    <mergeCell ref="C1663:F1663"/>
    <mergeCell ref="C1664:E1664"/>
    <mergeCell ref="A1665:G1665"/>
    <mergeCell ref="A1669:F1669"/>
    <mergeCell ref="A1895:F1895"/>
    <mergeCell ref="A1897:G1897"/>
    <mergeCell ref="A1904:F1904"/>
    <mergeCell ref="A1906:G1906"/>
    <mergeCell ref="A1909:F1909"/>
    <mergeCell ref="A1911:F1911"/>
    <mergeCell ref="C1915:F1915"/>
    <mergeCell ref="A1847:G1847"/>
    <mergeCell ref="A1854:F1854"/>
    <mergeCell ref="A1856:G1856"/>
    <mergeCell ref="A1859:F1859"/>
    <mergeCell ref="A1861:F1861"/>
    <mergeCell ref="C1864:F1864"/>
    <mergeCell ref="C1865:E1865"/>
    <mergeCell ref="A1866:G1866"/>
    <mergeCell ref="A1870:F1870"/>
    <mergeCell ref="A1872:G1872"/>
    <mergeCell ref="A1879:F1879"/>
    <mergeCell ref="A1881:G1881"/>
    <mergeCell ref="A1884:F1884"/>
    <mergeCell ref="A1886:F1886"/>
    <mergeCell ref="A1829:G1829"/>
    <mergeCell ref="A1833:F1833"/>
    <mergeCell ref="A1835:F1835"/>
    <mergeCell ref="C1839:F1839"/>
    <mergeCell ref="C1840:E1840"/>
    <mergeCell ref="A1841:G1841"/>
    <mergeCell ref="A1845:F1845"/>
    <mergeCell ref="A1753:F1753"/>
    <mergeCell ref="A1755:G1755"/>
    <mergeCell ref="A1758:F1758"/>
    <mergeCell ref="A1760:F1760"/>
    <mergeCell ref="C1763:F1763"/>
    <mergeCell ref="C1764:E1764"/>
    <mergeCell ref="A1765:G1765"/>
    <mergeCell ref="C1889:F1889"/>
    <mergeCell ref="C1890:E1890"/>
    <mergeCell ref="A1891:G1891"/>
    <mergeCell ref="A1783:F1783"/>
    <mergeCell ref="A1785:F1785"/>
    <mergeCell ref="C1788:F1788"/>
    <mergeCell ref="C1789:E1789"/>
    <mergeCell ref="A1790:G1790"/>
    <mergeCell ref="A1794:F1794"/>
    <mergeCell ref="A1796:G1796"/>
    <mergeCell ref="A1803:F1803"/>
    <mergeCell ref="A1805:G1805"/>
    <mergeCell ref="A1808:F1808"/>
    <mergeCell ref="A1810:F1810"/>
    <mergeCell ref="C1813:F1813"/>
    <mergeCell ref="C1814:E1814"/>
    <mergeCell ref="A1815:G1815"/>
    <mergeCell ref="A1821:F1821"/>
    <mergeCell ref="A1823:G1823"/>
    <mergeCell ref="A1827:F1827"/>
    <mergeCell ref="A803:F803"/>
    <mergeCell ref="A805:G805"/>
    <mergeCell ref="A808:F808"/>
    <mergeCell ref="A810:F810"/>
    <mergeCell ref="C813:F813"/>
    <mergeCell ref="C814:E814"/>
    <mergeCell ref="A815:G815"/>
    <mergeCell ref="A821:F821"/>
    <mergeCell ref="A823:G823"/>
    <mergeCell ref="A828:F828"/>
    <mergeCell ref="A830:G830"/>
    <mergeCell ref="A833:F833"/>
    <mergeCell ref="A835:F835"/>
    <mergeCell ref="C1013:F1013"/>
    <mergeCell ref="C1014:E1014"/>
    <mergeCell ref="A1015:G1015"/>
    <mergeCell ref="A1021:F1021"/>
    <mergeCell ref="A860:F860"/>
    <mergeCell ref="C863:F863"/>
    <mergeCell ref="C864:E864"/>
    <mergeCell ref="A865:G865"/>
    <mergeCell ref="A871:F871"/>
    <mergeCell ref="A873:G873"/>
    <mergeCell ref="A940:G940"/>
    <mergeCell ref="A946:F946"/>
    <mergeCell ref="A948:G948"/>
    <mergeCell ref="A953:F953"/>
    <mergeCell ref="A955:G955"/>
    <mergeCell ref="A958:F958"/>
    <mergeCell ref="A960:F960"/>
    <mergeCell ref="A896:F896"/>
    <mergeCell ref="A898:G898"/>
    <mergeCell ref="A903:F903"/>
    <mergeCell ref="A905:G905"/>
    <mergeCell ref="A908:F908"/>
    <mergeCell ref="A910:F910"/>
    <mergeCell ref="C913:F913"/>
    <mergeCell ref="A724:G724"/>
    <mergeCell ref="A728:F728"/>
    <mergeCell ref="A730:G730"/>
    <mergeCell ref="A734:F734"/>
    <mergeCell ref="A736:F736"/>
    <mergeCell ref="C740:F740"/>
    <mergeCell ref="C741:E741"/>
    <mergeCell ref="A742:G742"/>
    <mergeCell ref="A746:F746"/>
    <mergeCell ref="A748:G748"/>
    <mergeCell ref="A752:F752"/>
    <mergeCell ref="A754:G754"/>
    <mergeCell ref="A758:F758"/>
    <mergeCell ref="A760:F760"/>
    <mergeCell ref="C763:F763"/>
    <mergeCell ref="C764:E764"/>
    <mergeCell ref="A765:G765"/>
    <mergeCell ref="A771:F771"/>
    <mergeCell ref="A773:G773"/>
    <mergeCell ref="A778:F778"/>
    <mergeCell ref="A780:G780"/>
    <mergeCell ref="A783:F783"/>
    <mergeCell ref="A785:F785"/>
    <mergeCell ref="C788:F788"/>
    <mergeCell ref="C789:E789"/>
    <mergeCell ref="A790:G790"/>
    <mergeCell ref="A796:F796"/>
    <mergeCell ref="A878:F878"/>
    <mergeCell ref="A880:G880"/>
    <mergeCell ref="A883:F883"/>
    <mergeCell ref="A885:F885"/>
    <mergeCell ref="C888:F888"/>
    <mergeCell ref="C889:E889"/>
    <mergeCell ref="A890:G890"/>
    <mergeCell ref="A798:G798"/>
    <mergeCell ref="C914:E914"/>
    <mergeCell ref="A915:G915"/>
    <mergeCell ref="A921:F921"/>
    <mergeCell ref="A923:G923"/>
    <mergeCell ref="A928:F928"/>
    <mergeCell ref="A930:G930"/>
    <mergeCell ref="A933:F933"/>
    <mergeCell ref="A935:F935"/>
    <mergeCell ref="C938:F938"/>
    <mergeCell ref="C939:E939"/>
    <mergeCell ref="A983:F983"/>
    <mergeCell ref="A985:F985"/>
    <mergeCell ref="C988:F988"/>
    <mergeCell ref="C989:E989"/>
    <mergeCell ref="A990:G990"/>
    <mergeCell ref="A996:F996"/>
    <mergeCell ref="A998:G998"/>
    <mergeCell ref="C963:F963"/>
    <mergeCell ref="C964:E964"/>
    <mergeCell ref="A965:G965"/>
    <mergeCell ref="A971:F971"/>
    <mergeCell ref="A973:G973"/>
    <mergeCell ref="A978:F978"/>
    <mergeCell ref="A980:G980"/>
    <mergeCell ref="A1003:F1003"/>
    <mergeCell ref="A1005:G1005"/>
    <mergeCell ref="A1008:F1008"/>
    <mergeCell ref="A1010:F1010"/>
    <mergeCell ref="A1053:F1053"/>
    <mergeCell ref="A1055:G1055"/>
    <mergeCell ref="A1058:F1058"/>
    <mergeCell ref="A1060:F1060"/>
    <mergeCell ref="C1063:F1063"/>
    <mergeCell ref="C1064:E1064"/>
    <mergeCell ref="A1048:G1048"/>
    <mergeCell ref="A1023:G1023"/>
    <mergeCell ref="A1028:F1028"/>
    <mergeCell ref="A1030:G1030"/>
    <mergeCell ref="A1033:F1033"/>
    <mergeCell ref="A1035:F1035"/>
    <mergeCell ref="C1038:F1038"/>
    <mergeCell ref="C1039:E1039"/>
    <mergeCell ref="A1040:G1040"/>
    <mergeCell ref="A1046:F1046"/>
    <mergeCell ref="A1065:G1065"/>
    <mergeCell ref="C1188:F1188"/>
    <mergeCell ref="C1189:E1189"/>
    <mergeCell ref="A1190:G1190"/>
    <mergeCell ref="A1196:F1196"/>
    <mergeCell ref="A1198:G1198"/>
    <mergeCell ref="A1203:F1203"/>
    <mergeCell ref="A1205:G1205"/>
    <mergeCell ref="A1208:F1208"/>
    <mergeCell ref="A1210:F1210"/>
    <mergeCell ref="C1213:F1213"/>
    <mergeCell ref="C1214:E1214"/>
    <mergeCell ref="A1215:G1215"/>
    <mergeCell ref="A1221:F1221"/>
    <mergeCell ref="A1223:G1223"/>
    <mergeCell ref="A1071:F1071"/>
    <mergeCell ref="A1073:G1073"/>
    <mergeCell ref="A1078:F1078"/>
    <mergeCell ref="A1080:G1080"/>
    <mergeCell ref="A1083:F1083"/>
    <mergeCell ref="A1085:F1085"/>
    <mergeCell ref="C1088:F1088"/>
    <mergeCell ref="C1089:E1089"/>
    <mergeCell ref="A1090:G1090"/>
    <mergeCell ref="A1096:F1096"/>
    <mergeCell ref="A1098:G1098"/>
    <mergeCell ref="A1103:F1103"/>
    <mergeCell ref="A1105:G1105"/>
    <mergeCell ref="A1108:F1108"/>
    <mergeCell ref="A1110:F1110"/>
    <mergeCell ref="C1113:F1113"/>
    <mergeCell ref="C1114:E1114"/>
    <mergeCell ref="A1115:G1115"/>
    <mergeCell ref="A1121:F1121"/>
    <mergeCell ref="A1123:G1123"/>
    <mergeCell ref="A1128:F1128"/>
    <mergeCell ref="A1130:G1130"/>
    <mergeCell ref="A1133:F1133"/>
    <mergeCell ref="A1135:F1135"/>
    <mergeCell ref="C1138:F1138"/>
    <mergeCell ref="C1139:E1139"/>
    <mergeCell ref="A1140:G1140"/>
    <mergeCell ref="A1146:F1146"/>
    <mergeCell ref="A1148:G1148"/>
    <mergeCell ref="A1153:F1153"/>
    <mergeCell ref="A1155:G1155"/>
    <mergeCell ref="A1158:F1158"/>
    <mergeCell ref="A1160:F1160"/>
    <mergeCell ref="C1163:F1163"/>
    <mergeCell ref="C1164:E1164"/>
    <mergeCell ref="A1165:G1165"/>
    <mergeCell ref="A1171:F1171"/>
    <mergeCell ref="A1173:G1173"/>
    <mergeCell ref="A1178:F1178"/>
    <mergeCell ref="A1180:G1180"/>
    <mergeCell ref="A1183:F1183"/>
    <mergeCell ref="A1185:F1185"/>
    <mergeCell ref="A1228:F1228"/>
    <mergeCell ref="A1230:G1230"/>
    <mergeCell ref="A1233:F1233"/>
    <mergeCell ref="A1235:F1235"/>
    <mergeCell ref="C1238:F1238"/>
    <mergeCell ref="C1239:E1239"/>
    <mergeCell ref="A1240:G1240"/>
    <mergeCell ref="A1945:F1945"/>
    <mergeCell ref="A1947:G1947"/>
    <mergeCell ref="A1927:F1927"/>
    <mergeCell ref="A1929:G1929"/>
    <mergeCell ref="A1933:F1933"/>
    <mergeCell ref="A1935:F1935"/>
    <mergeCell ref="C1939:F1939"/>
    <mergeCell ref="C1940:E1940"/>
    <mergeCell ref="A1941:G1941"/>
    <mergeCell ref="C1916:E1916"/>
    <mergeCell ref="A1917:G1917"/>
    <mergeCell ref="A1921:F1921"/>
    <mergeCell ref="A1923:G1923"/>
    <mergeCell ref="A1769:F1769"/>
    <mergeCell ref="A1771:G1771"/>
    <mergeCell ref="A1778:F1778"/>
    <mergeCell ref="A1780:G1780"/>
    <mergeCell ref="A1951:F1951"/>
    <mergeCell ref="A1953:G1953"/>
    <mergeCell ref="A1957:F1957"/>
    <mergeCell ref="A1959:F1959"/>
    <mergeCell ref="C1963:F1963"/>
    <mergeCell ref="C1964:E1964"/>
    <mergeCell ref="A1965:G1965"/>
    <mergeCell ref="A1969:F1969"/>
    <mergeCell ref="A1971:G1971"/>
    <mergeCell ref="A1975:F1975"/>
    <mergeCell ref="A1977:G1977"/>
    <mergeCell ref="A1981:F1981"/>
    <mergeCell ref="A1983:F1983"/>
    <mergeCell ref="C1987:F1987"/>
    <mergeCell ref="C1988:E1988"/>
    <mergeCell ref="A1989:G1989"/>
    <mergeCell ref="A1993:F1993"/>
    <mergeCell ref="A2041:F2041"/>
    <mergeCell ref="A2043:G2043"/>
    <mergeCell ref="A2047:F2047"/>
    <mergeCell ref="A2049:G2049"/>
    <mergeCell ref="A2053:F2053"/>
    <mergeCell ref="A2055:F2055"/>
    <mergeCell ref="C2059:F2059"/>
    <mergeCell ref="C2060:E2060"/>
    <mergeCell ref="A2061:G2061"/>
    <mergeCell ref="A2065:F2065"/>
    <mergeCell ref="A2067:G2067"/>
    <mergeCell ref="A2071:F2071"/>
    <mergeCell ref="A2073:G2073"/>
    <mergeCell ref="A1995:G1995"/>
    <mergeCell ref="A1999:F1999"/>
    <mergeCell ref="A2001:G2001"/>
    <mergeCell ref="A2005:F2005"/>
    <mergeCell ref="A2007:F2007"/>
    <mergeCell ref="C2011:F2011"/>
    <mergeCell ref="C2012:E2012"/>
    <mergeCell ref="A2013:G2013"/>
    <mergeCell ref="A2017:F2017"/>
    <mergeCell ref="A2019:G2019"/>
    <mergeCell ref="A2023:F2023"/>
    <mergeCell ref="A2025:G2025"/>
    <mergeCell ref="A2029:F2029"/>
    <mergeCell ref="A2031:F2031"/>
    <mergeCell ref="C2035:F2035"/>
    <mergeCell ref="C2036:E2036"/>
    <mergeCell ref="A2037:G2037"/>
  </mergeCells>
  <printOptions horizontalCentered="1"/>
  <pageMargins left="0.47244094488188981" right="0.47244094488188981" top="0.59055118110236227" bottom="0.78740157480314965" header="0" footer="0"/>
  <pageSetup paperSize="9" scale="43" fitToHeight="0" orientation="portrait" r:id="rId1"/>
  <headerFooter>
    <oddFooter>&amp;R&amp;P/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15</vt:i4>
      </vt:variant>
      <vt:variant>
        <vt:lpstr>Intervalos nomeados</vt:lpstr>
      </vt:variant>
      <vt:variant>
        <vt:i4>7</vt:i4>
      </vt:variant>
    </vt:vector>
  </HeadingPairs>
  <TitlesOfParts>
    <vt:vector size="22" baseType="lpstr">
      <vt:lpstr>Planilha Resumo</vt:lpstr>
      <vt:lpstr>Planilha Orçamentária</vt:lpstr>
      <vt:lpstr>CCUs Não SINAPI</vt:lpstr>
      <vt:lpstr>CCUs SINAPI</vt:lpstr>
      <vt:lpstr>CCUs PRÓPRIA</vt:lpstr>
      <vt:lpstr>Memória de Cálculo</vt:lpstr>
      <vt:lpstr>CURVAABC</vt:lpstr>
      <vt:lpstr>Cronograma</vt:lpstr>
      <vt:lpstr>CCUs VRF (Não SINAPI)</vt:lpstr>
      <vt:lpstr>Mapa Cotações</vt:lpstr>
      <vt:lpstr>BDI Padrão</vt:lpstr>
      <vt:lpstr>BDI Diferenciado</vt:lpstr>
      <vt:lpstr>Encargos Sociais</vt:lpstr>
      <vt:lpstr>Referência NÃO DESONERADO</vt:lpstr>
      <vt:lpstr>Referência DESONERADO</vt:lpstr>
      <vt:lpstr>'CCUs Não SINAPI'!Area_de_impressao</vt:lpstr>
      <vt:lpstr>'CCUs PRÓPRIA'!Area_de_impressao</vt:lpstr>
      <vt:lpstr>'CCUs SINAPI'!Area_de_impressao</vt:lpstr>
      <vt:lpstr>Cronograma!Area_de_impressao</vt:lpstr>
      <vt:lpstr>'Encargos Sociais'!Area_de_impressao</vt:lpstr>
      <vt:lpstr>'Memória de Cálculo'!Area_de_impressao</vt:lpstr>
      <vt:lpstr>'Planilha Orçamentária'!Area_de_impressao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Albertino Pierre da Costa</dc:creator>
  <cp:lastModifiedBy>Francis Araújo</cp:lastModifiedBy>
  <cp:lastPrinted>2023-10-03T12:31:17Z</cp:lastPrinted>
  <dcterms:created xsi:type="dcterms:W3CDTF">2020-09-24T03:20:06Z</dcterms:created>
  <dcterms:modified xsi:type="dcterms:W3CDTF">2023-10-03T12:31:45Z</dcterms:modified>
</cp:coreProperties>
</file>